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SEPTIEMBRE/"/>
    </mc:Choice>
  </mc:AlternateContent>
  <xr:revisionPtr revIDLastSave="1165" documentId="13_ncr:1_{BF36D42F-C981-44BA-9CA6-22F625CB5CCF}" xr6:coauthVersionLast="47" xr6:coauthVersionMax="47" xr10:uidLastSave="{E95E1E59-28BF-46ED-877A-8299BD08A768}"/>
  <bookViews>
    <workbookView xWindow="28680" yWindow="-120" windowWidth="29040" windowHeight="15720" tabRatio="829" activeTab="4" xr2:uid="{00000000-000D-0000-FFFF-FFFF00000000}"/>
  </bookViews>
  <sheets>
    <sheet name="Detalle REDEBAN" sheetId="3" r:id="rId1"/>
    <sheet name="BASE LIQUIDACION REDEBAN 2025" sheetId="373" r:id="rId2"/>
    <sheet name="CENTRO DE COSTOS" sheetId="382" state="hidden" r:id="rId3"/>
    <sheet name="Tablas dinámicas" sheetId="386" state="hidden" r:id="rId4"/>
    <sheet name="APERTURAS BANCOLOMBIA" sheetId="374" r:id="rId5"/>
    <sheet name="INCIDENTES BANCOLOMBIA" sheetId="376" r:id="rId6"/>
    <sheet name="OC BANCOLOMBIA" sheetId="377" r:id="rId7"/>
    <sheet name="PAPELERIA" sheetId="378" r:id="rId8"/>
    <sheet name="TIPOLOGIA" sheetId="383" state="hidden" r:id="rId9"/>
    <sheet name="APERTURAS BBVA" sheetId="385" state="hidden" r:id="rId10"/>
    <sheet name="OC BBVA" sheetId="387" r:id="rId11"/>
    <sheet name="INCIDENTES BBVA" sheetId="388" state="hidden" r:id="rId12"/>
    <sheet name="APERTURAS AVAL" sheetId="389" r:id="rId13"/>
    <sheet name="INCIDENTES AVAL" sheetId="380" r:id="rId14"/>
    <sheet name="OC AVAL" sheetId="36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xlnm._FilterDatabase" localSheetId="12" hidden="1">'APERTURAS AVAL'!$A$1:$AH$153</definedName>
    <definedName name="_xlnm._FilterDatabase" localSheetId="4" hidden="1">'APERTURAS BANCOLOMBIA'!$A$1:$AK$221</definedName>
    <definedName name="_xlnm._FilterDatabase" localSheetId="9" hidden="1">'APERTURAS BBVA'!$A$1:$AN$3</definedName>
    <definedName name="_xlnm._FilterDatabase" localSheetId="2" hidden="1">'CENTRO DE COSTOS'!$A$1:$D$23</definedName>
    <definedName name="_xlnm._FilterDatabase" localSheetId="0" hidden="1">'Detalle REDEBAN'!$A$4:$C$17</definedName>
    <definedName name="_xlnm._FilterDatabase" localSheetId="5" hidden="1">'INCIDENTES BANCOLOMBIA'!$A$1:$AN$1196</definedName>
    <definedName name="_xlnm._FilterDatabase" localSheetId="11" hidden="1">'INCIDENTES BBVA'!$A$1:$AJ$3</definedName>
    <definedName name="_xlnm._FilterDatabase" localSheetId="14" hidden="1">'OC AVAL'!$A$1:$AL$65</definedName>
    <definedName name="_xlnm._FilterDatabase" localSheetId="6" hidden="1">'OC BANCOLOMBIA'!$A$1:$AM$449</definedName>
    <definedName name="_xlnm._FilterDatabase" localSheetId="10" hidden="1">'OC BBVA'!$A$1:$AL$4</definedName>
    <definedName name="_xlnm._FilterDatabase" localSheetId="7" hidden="1">PAPELERIA!$A$1:$AJ$1948</definedName>
    <definedName name="_xlnm._FilterDatabase" localSheetId="8" hidden="1">TIPOLOGIA!$A$1:$F$1124</definedName>
    <definedName name="_xlnm._FilterDatabase" localSheetId="13" hidden="1">'INCIDENTES AVAL'!$A$1:$AJ$285</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2">[6]Clientes!$A$2:$A$100</definedName>
    <definedName name="Clientes">[2]Clientes!$A$2:$A$100</definedName>
    <definedName name="COORDINADOR">[1]Hoja2!$D$2:$D$30</definedName>
    <definedName name="Coordinadores" localSheetId="2">[7]Coordinadores!$A$2:$A$1000</definedName>
    <definedName name="Coordinadores">[2]Coordinadores!$A$2:$A$1000</definedName>
    <definedName name="DOCUMENTADOR">[1]Hoja2!$A$2:$A$30</definedName>
    <definedName name="ES">[1]Hoja2!$K$2:$K$30</definedName>
    <definedName name="ESS">[1]Hoja2!$K$2:$K$30</definedName>
    <definedName name="Estado" localSheetId="2">[6]Formulas!$K$2:$K$5000</definedName>
    <definedName name="Estado">[2]Formulas!$K$2:$K$5000</definedName>
    <definedName name="ESTADOACTIVIDAD">[1]Hoja2!$M$2:$M$30</definedName>
    <definedName name="ESTADOS" localSheetId="2">'[8]Listas desplegables'!$B$1:$D$1</definedName>
    <definedName name="ESTADOS">'[9]Listas desplegables'!$B$1:$D$1</definedName>
    <definedName name="ESTADOSCIERRES">'[10]lista desplegable'!$CX$1:$DA$1</definedName>
    <definedName name="Facturacion">'[11]Listas desplegables'!$AO$1:$AR$1</definedName>
    <definedName name="FACTURACIÓN" localSheetId="2">'[8]Listas desplegables'!$Y$1:$AB$1</definedName>
    <definedName name="FACTURACIÓN">'[9]Listas desplegables'!$Y$1:$AB$1</definedName>
    <definedName name="falla">#REF!</definedName>
    <definedName name="Fallas" localSheetId="2">'[12]Listas desplegables'!$F$2:$L$2</definedName>
    <definedName name="Fallas">'[13]Listas desplegables'!$F$2:$L$2</definedName>
    <definedName name="Grupo_Falla" localSheetId="2">'[14]Listas Desplegables'!$CH$2:$CH$5</definedName>
    <definedName name="Grupo_Falla">'[15]Listas Desplegables'!$CH$2:$CH$5</definedName>
    <definedName name="inconservmanager" localSheetId="2">'[16]Listas desplegables'!$BC$2:$BC$100</definedName>
    <definedName name="inconservmanager">'[4]Listas desplegables'!$BC$2:$BC$100</definedName>
    <definedName name="INCUMPLIMIENTO" localSheetId="2">'[4]Listas desplegables'!$AK$1:$AN$1</definedName>
    <definedName name="INCUMPLIMIENTO">'[17]Listas desplegables'!$AT$1:$AX$1</definedName>
    <definedName name="LISTA" localSheetId="2">[18]Dptos!$A$1139:$A$1171</definedName>
    <definedName name="LISTA">[19]Dptos!$A$1139:$A$1171</definedName>
    <definedName name="LISTA2" localSheetId="2">#REF!</definedName>
    <definedName name="LISTA2">#REF!</definedName>
    <definedName name="LOLO">[20]Coordinadores!$A$2:$A$1000</definedName>
    <definedName name="solicitudes" localSheetId="2">'[11]Listas desplegables'!$U$1:$AF$1</definedName>
    <definedName name="solicitudes">'[21]Listas desplegables'!$AF$1:$AQ$1</definedName>
    <definedName name="Tecnicos" localSheetId="2">[6]Tecnicos!$A$2:$A$1000</definedName>
    <definedName name="Tecnicos">[2]Tecnicos!$A$2:$A$1000</definedName>
    <definedName name="Version" localSheetId="2">[22]Formulas!$I$2:$I$3</definedName>
    <definedName name="Version">[2]Formulas!$I$2:$I$3</definedName>
  </definedNames>
  <calcPr calcId="191028"/>
  <pivotCaches>
    <pivotCache cacheId="2010" r:id="rId40"/>
    <pivotCache cacheId="2015" r:id="rId41"/>
    <pivotCache cacheId="2020" r:id="rId42"/>
    <pivotCache cacheId="2025" r:id="rId43"/>
    <pivotCache cacheId="2030" r:id="rId44"/>
    <pivotCache cacheId="2035" r:id="rId45"/>
    <pivotCache cacheId="2040" r:id="rId46"/>
    <pivotCache cacheId="2045" r:id="rId47"/>
    <pivotCache cacheId="2050" r:id="rId48"/>
    <pivotCache cacheId="2055" r:id="rId49"/>
    <pivotCache cacheId="2059" r:id="rId5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68" l="1"/>
  <c r="C3" i="368"/>
  <c r="B4" i="368"/>
  <c r="C4" i="368"/>
  <c r="B5" i="368"/>
  <c r="C5" i="368"/>
  <c r="B6" i="368"/>
  <c r="C6" i="368"/>
  <c r="B7" i="368"/>
  <c r="C7" i="368"/>
  <c r="B8" i="368"/>
  <c r="C8" i="368"/>
  <c r="B9" i="368"/>
  <c r="C9" i="368"/>
  <c r="B10" i="368"/>
  <c r="C10" i="368"/>
  <c r="B11" i="368"/>
  <c r="C11" i="368"/>
  <c r="B12" i="368"/>
  <c r="C12" i="368"/>
  <c r="B13" i="368"/>
  <c r="C13" i="368"/>
  <c r="B14" i="368"/>
  <c r="C14" i="368"/>
  <c r="B15" i="368"/>
  <c r="C15" i="368"/>
  <c r="B16" i="368"/>
  <c r="C16" i="368"/>
  <c r="B17" i="368"/>
  <c r="C17" i="368"/>
  <c r="B18" i="368"/>
  <c r="C18" i="368"/>
  <c r="B19" i="368"/>
  <c r="C19" i="368"/>
  <c r="B20" i="368"/>
  <c r="C20" i="368"/>
  <c r="B21" i="368"/>
  <c r="C21" i="368"/>
  <c r="B22" i="368"/>
  <c r="C22" i="368"/>
  <c r="B23" i="368"/>
  <c r="C23" i="368"/>
  <c r="B24" i="368"/>
  <c r="C24" i="368"/>
  <c r="B25" i="368"/>
  <c r="C25" i="368"/>
  <c r="B26" i="368"/>
  <c r="C26" i="368"/>
  <c r="B27" i="368"/>
  <c r="C27" i="368"/>
  <c r="B28" i="368"/>
  <c r="C28" i="368"/>
  <c r="B29" i="368"/>
  <c r="C29" i="368"/>
  <c r="B30" i="368"/>
  <c r="C30" i="368"/>
  <c r="B31" i="368"/>
  <c r="C31" i="368"/>
  <c r="B32" i="368"/>
  <c r="C32" i="368"/>
  <c r="B33" i="368"/>
  <c r="C33" i="368"/>
  <c r="B34" i="368"/>
  <c r="C34" i="368"/>
  <c r="B35" i="368"/>
  <c r="C35" i="368"/>
  <c r="B36" i="368"/>
  <c r="C36" i="368"/>
  <c r="B37" i="368"/>
  <c r="C37" i="368"/>
  <c r="B38" i="368"/>
  <c r="C38" i="368"/>
  <c r="B39" i="368"/>
  <c r="C39" i="368"/>
  <c r="B40" i="368"/>
  <c r="C40" i="368"/>
  <c r="B41" i="368"/>
  <c r="C41" i="368"/>
  <c r="B42" i="368"/>
  <c r="C42" i="368"/>
  <c r="B43" i="368"/>
  <c r="C43" i="368"/>
  <c r="B44" i="368"/>
  <c r="C44" i="368"/>
  <c r="B45" i="368"/>
  <c r="C45" i="368"/>
  <c r="B46" i="368"/>
  <c r="C46" i="368"/>
  <c r="B47" i="368"/>
  <c r="C47" i="368"/>
  <c r="B48" i="368"/>
  <c r="C48" i="368"/>
  <c r="B49" i="368"/>
  <c r="C49" i="368"/>
  <c r="B50" i="368"/>
  <c r="C50" i="368"/>
  <c r="B51" i="368"/>
  <c r="C51" i="368"/>
  <c r="B52" i="368"/>
  <c r="C52" i="368"/>
  <c r="B53" i="368"/>
  <c r="C53" i="368"/>
  <c r="B54" i="368"/>
  <c r="C54" i="368"/>
  <c r="B55" i="368"/>
  <c r="C55" i="368"/>
  <c r="B56" i="368"/>
  <c r="C56" i="368"/>
  <c r="B57" i="368"/>
  <c r="C57" i="368"/>
  <c r="B58" i="368"/>
  <c r="C58" i="368"/>
  <c r="B59" i="368"/>
  <c r="C59" i="368"/>
  <c r="B60" i="368"/>
  <c r="C60" i="368"/>
  <c r="B61" i="368"/>
  <c r="C61" i="368"/>
  <c r="B62" i="368"/>
  <c r="C62" i="368"/>
  <c r="B63" i="368"/>
  <c r="C63" i="368"/>
  <c r="B64" i="368"/>
  <c r="C64" i="368"/>
  <c r="AC38" i="380"/>
  <c r="AC39" i="380"/>
  <c r="AC48" i="380"/>
  <c r="AC61" i="380"/>
  <c r="AC66" i="380"/>
  <c r="AC73" i="380"/>
  <c r="AC74" i="380"/>
  <c r="AC75" i="380"/>
  <c r="AC76" i="380"/>
  <c r="AC78" i="380"/>
  <c r="AC79" i="380"/>
  <c r="AC83" i="380"/>
  <c r="AC85" i="380"/>
  <c r="AC129" i="380"/>
  <c r="AC137" i="380"/>
  <c r="AC141" i="380"/>
  <c r="AC147" i="380"/>
  <c r="AC171" i="380"/>
  <c r="AC184" i="380"/>
  <c r="AC191" i="380"/>
  <c r="AC197" i="380"/>
  <c r="AC204" i="380"/>
  <c r="AC216" i="380"/>
  <c r="AC230" i="380"/>
  <c r="AC231" i="380"/>
  <c r="AC232" i="380"/>
  <c r="AC233" i="380"/>
  <c r="AC235" i="380"/>
  <c r="AC239" i="380"/>
  <c r="AC242" i="380"/>
  <c r="AC245" i="380"/>
  <c r="AC249" i="380"/>
  <c r="AC253" i="380"/>
  <c r="AC258" i="380"/>
  <c r="AC269" i="380"/>
  <c r="AC270" i="380"/>
  <c r="AC271" i="380"/>
  <c r="AC272" i="380"/>
  <c r="AC273" i="380"/>
  <c r="AC274" i="380"/>
  <c r="AC275" i="380"/>
  <c r="AC283" i="380"/>
  <c r="AC9" i="380"/>
  <c r="AC10" i="380"/>
  <c r="AC11" i="380"/>
  <c r="AC13" i="380"/>
  <c r="AC14" i="380"/>
  <c r="AC15" i="380"/>
  <c r="AC16" i="380"/>
  <c r="AC17" i="380"/>
  <c r="AC18" i="380"/>
  <c r="AC19" i="380"/>
  <c r="AC21" i="380"/>
  <c r="AC24" i="380"/>
  <c r="AC28" i="380"/>
  <c r="Y3" i="378"/>
  <c r="Y4" i="378"/>
  <c r="Y5" i="378"/>
  <c r="Y6" i="378"/>
  <c r="Y7" i="378"/>
  <c r="Y8" i="378"/>
  <c r="Y9" i="378"/>
  <c r="Y10" i="378"/>
  <c r="Y11" i="378"/>
  <c r="Y12" i="378"/>
  <c r="Y13" i="378"/>
  <c r="Y14" i="378"/>
  <c r="Y15" i="378"/>
  <c r="Y16" i="378"/>
  <c r="Y17" i="378"/>
  <c r="Y18" i="378"/>
  <c r="Y19" i="378"/>
  <c r="Y20" i="378"/>
  <c r="Y21" i="378"/>
  <c r="Y22" i="378"/>
  <c r="Y23" i="378"/>
  <c r="Y24" i="378"/>
  <c r="Y25" i="378"/>
  <c r="Y26" i="378"/>
  <c r="Y27" i="378"/>
  <c r="Y28" i="378"/>
  <c r="Y29" i="378"/>
  <c r="Y30" i="378"/>
  <c r="Y31" i="378"/>
  <c r="Y32" i="378"/>
  <c r="Y33" i="378"/>
  <c r="Y34" i="378"/>
  <c r="Y35" i="378"/>
  <c r="Y36" i="378"/>
  <c r="Y37" i="378"/>
  <c r="Y38" i="378"/>
  <c r="Y39" i="378"/>
  <c r="Y40" i="378"/>
  <c r="Y41" i="378"/>
  <c r="Y42" i="378"/>
  <c r="Y43" i="378"/>
  <c r="Y44" i="378"/>
  <c r="Y45" i="378"/>
  <c r="Y46" i="378"/>
  <c r="Y47" i="378"/>
  <c r="Y48" i="378"/>
  <c r="Y49" i="378"/>
  <c r="Y50" i="378"/>
  <c r="Y51" i="378"/>
  <c r="Y52" i="378"/>
  <c r="Y53" i="378"/>
  <c r="Y54" i="378"/>
  <c r="Y55" i="378"/>
  <c r="Y56" i="378"/>
  <c r="Y57" i="378"/>
  <c r="Y58" i="378"/>
  <c r="Y59" i="378"/>
  <c r="Y60" i="378"/>
  <c r="Y61" i="378"/>
  <c r="Y62" i="378"/>
  <c r="Y63" i="378"/>
  <c r="Y64" i="378"/>
  <c r="Y65" i="378"/>
  <c r="Y66" i="378"/>
  <c r="Y67" i="378"/>
  <c r="Y68" i="378"/>
  <c r="Y69" i="378"/>
  <c r="Y70" i="378"/>
  <c r="Y71" i="378"/>
  <c r="Y72" i="378"/>
  <c r="Y73" i="378"/>
  <c r="Y74" i="378"/>
  <c r="Y75" i="378"/>
  <c r="Y76" i="378"/>
  <c r="Y77" i="378"/>
  <c r="Y78" i="378"/>
  <c r="Y79" i="378"/>
  <c r="Y80" i="378"/>
  <c r="Y81" i="378"/>
  <c r="Y82" i="378"/>
  <c r="Y83" i="378"/>
  <c r="Y84" i="378"/>
  <c r="Y85" i="378"/>
  <c r="Y86" i="378"/>
  <c r="Y87" i="378"/>
  <c r="Y88" i="378"/>
  <c r="Y89" i="378"/>
  <c r="Y90" i="378"/>
  <c r="Y91" i="378"/>
  <c r="Y92" i="378"/>
  <c r="Y93" i="378"/>
  <c r="Y94" i="378"/>
  <c r="Y95" i="378"/>
  <c r="Y96" i="378"/>
  <c r="Y97" i="378"/>
  <c r="Y98" i="378"/>
  <c r="Y99" i="378"/>
  <c r="Y100" i="378"/>
  <c r="Y101" i="378"/>
  <c r="Y102" i="378"/>
  <c r="Y103" i="378"/>
  <c r="Y104" i="378"/>
  <c r="Y105" i="378"/>
  <c r="Y106" i="378"/>
  <c r="Y107" i="378"/>
  <c r="Y108" i="378"/>
  <c r="Y109" i="378"/>
  <c r="Y110" i="378"/>
  <c r="Y111" i="378"/>
  <c r="Y112" i="378"/>
  <c r="Y113" i="378"/>
  <c r="Y114" i="378"/>
  <c r="Y115" i="378"/>
  <c r="Y116" i="378"/>
  <c r="Y117" i="378"/>
  <c r="Y118" i="378"/>
  <c r="Y119" i="378"/>
  <c r="Y120" i="378"/>
  <c r="Y121" i="378"/>
  <c r="Y122" i="378"/>
  <c r="Y123" i="378"/>
  <c r="Y124" i="378"/>
  <c r="Y125" i="378"/>
  <c r="Y126" i="378"/>
  <c r="Y127" i="378"/>
  <c r="Y128" i="378"/>
  <c r="Y129" i="378"/>
  <c r="Y130" i="378"/>
  <c r="Y131" i="378"/>
  <c r="Y132" i="378"/>
  <c r="Y133" i="378"/>
  <c r="Y134" i="378"/>
  <c r="Y135" i="378"/>
  <c r="Y136" i="378"/>
  <c r="Y137" i="378"/>
  <c r="Y138" i="378"/>
  <c r="Y139" i="378"/>
  <c r="Y140" i="378"/>
  <c r="Y141" i="378"/>
  <c r="Y142" i="378"/>
  <c r="Y143" i="378"/>
  <c r="Y144" i="378"/>
  <c r="Y145" i="378"/>
  <c r="Y146" i="378"/>
  <c r="Y147" i="378"/>
  <c r="Y148" i="378"/>
  <c r="Y149" i="378"/>
  <c r="Y150" i="378"/>
  <c r="Y151" i="378"/>
  <c r="Y152" i="378"/>
  <c r="Y153" i="378"/>
  <c r="Y154" i="378"/>
  <c r="Y155" i="378"/>
  <c r="Y156" i="378"/>
  <c r="Y157" i="378"/>
  <c r="Y158" i="378"/>
  <c r="Y159" i="378"/>
  <c r="Y160" i="378"/>
  <c r="Y161" i="378"/>
  <c r="Y162" i="378"/>
  <c r="Y163" i="378"/>
  <c r="Y164" i="378"/>
  <c r="Y165" i="378"/>
  <c r="Y166" i="378"/>
  <c r="Y167" i="378"/>
  <c r="Y168" i="378"/>
  <c r="Y169" i="378"/>
  <c r="Y170" i="378"/>
  <c r="Y171" i="378"/>
  <c r="Y172" i="378"/>
  <c r="Y173" i="378"/>
  <c r="Y174" i="378"/>
  <c r="Y175" i="378"/>
  <c r="Y176" i="378"/>
  <c r="Y177" i="378"/>
  <c r="Y178" i="378"/>
  <c r="Y179" i="378"/>
  <c r="Y180" i="378"/>
  <c r="Y181" i="378"/>
  <c r="Y182" i="378"/>
  <c r="Y183" i="378"/>
  <c r="Y184" i="378"/>
  <c r="Y185" i="378"/>
  <c r="Y186" i="378"/>
  <c r="Y187" i="378"/>
  <c r="Y188" i="378"/>
  <c r="Y189" i="378"/>
  <c r="Y190" i="378"/>
  <c r="Y191" i="378"/>
  <c r="Y192" i="378"/>
  <c r="Y193" i="378"/>
  <c r="Y194" i="378"/>
  <c r="Y195" i="378"/>
  <c r="Y196" i="378"/>
  <c r="Y197" i="378"/>
  <c r="Y198" i="378"/>
  <c r="Y199" i="378"/>
  <c r="Y200" i="378"/>
  <c r="Y201" i="378"/>
  <c r="Y202" i="378"/>
  <c r="Y203" i="378"/>
  <c r="Y204" i="378"/>
  <c r="Y205" i="378"/>
  <c r="Y206" i="378"/>
  <c r="Y207" i="378"/>
  <c r="Y208" i="378"/>
  <c r="Y209" i="378"/>
  <c r="Y210" i="378"/>
  <c r="Y211" i="378"/>
  <c r="Y212" i="378"/>
  <c r="Y213" i="378"/>
  <c r="Y214" i="378"/>
  <c r="Y215" i="378"/>
  <c r="Y216" i="378"/>
  <c r="Y217" i="378"/>
  <c r="Y218" i="378"/>
  <c r="Y219" i="378"/>
  <c r="Y220" i="378"/>
  <c r="Y221" i="378"/>
  <c r="Y222" i="378"/>
  <c r="Y223" i="378"/>
  <c r="Y224" i="378"/>
  <c r="Y225" i="378"/>
  <c r="Y226" i="378"/>
  <c r="Y227" i="378"/>
  <c r="Y228" i="378"/>
  <c r="Y229" i="378"/>
  <c r="Y230" i="378"/>
  <c r="Y231" i="378"/>
  <c r="Y232" i="378"/>
  <c r="Y233" i="378"/>
  <c r="Y234" i="378"/>
  <c r="Y235" i="378"/>
  <c r="Y236" i="378"/>
  <c r="Y237" i="378"/>
  <c r="Y238" i="378"/>
  <c r="Y239" i="378"/>
  <c r="Y240" i="378"/>
  <c r="Y241" i="378"/>
  <c r="Y242" i="378"/>
  <c r="Y243" i="378"/>
  <c r="Y244" i="378"/>
  <c r="Y245" i="378"/>
  <c r="Y246" i="378"/>
  <c r="Y247" i="378"/>
  <c r="Y248" i="378"/>
  <c r="Y249" i="378"/>
  <c r="Y250" i="378"/>
  <c r="Y251" i="378"/>
  <c r="Y252" i="378"/>
  <c r="Y253" i="378"/>
  <c r="Y254" i="378"/>
  <c r="Y255" i="378"/>
  <c r="Y256" i="378"/>
  <c r="Y257" i="378"/>
  <c r="Y258" i="378"/>
  <c r="Y259" i="378"/>
  <c r="Y260" i="378"/>
  <c r="Y261" i="378"/>
  <c r="Y262" i="378"/>
  <c r="Y263" i="378"/>
  <c r="Y264" i="378"/>
  <c r="Y265" i="378"/>
  <c r="Y266" i="378"/>
  <c r="Y267" i="378"/>
  <c r="Y268" i="378"/>
  <c r="Y269" i="378"/>
  <c r="Y270" i="378"/>
  <c r="Y271" i="378"/>
  <c r="Y272" i="378"/>
  <c r="Y273" i="378"/>
  <c r="Y274" i="378"/>
  <c r="Y275" i="378"/>
  <c r="Y276" i="378"/>
  <c r="Y277" i="378"/>
  <c r="Y278" i="378"/>
  <c r="Y279" i="378"/>
  <c r="Y280" i="378"/>
  <c r="Y281" i="378"/>
  <c r="Y282" i="378"/>
  <c r="Y283" i="378"/>
  <c r="Y284" i="378"/>
  <c r="Y285" i="378"/>
  <c r="Y286" i="378"/>
  <c r="Y287" i="378"/>
  <c r="Y288" i="378"/>
  <c r="Y289" i="378"/>
  <c r="Y290" i="378"/>
  <c r="Y291" i="378"/>
  <c r="Y292" i="378"/>
  <c r="Y293" i="378"/>
  <c r="Y294" i="378"/>
  <c r="Y295" i="378"/>
  <c r="Y296" i="378"/>
  <c r="Y297" i="378"/>
  <c r="Y298" i="378"/>
  <c r="Y299" i="378"/>
  <c r="Y300" i="378"/>
  <c r="Y301" i="378"/>
  <c r="Y302" i="378"/>
  <c r="Y303" i="378"/>
  <c r="Y304" i="378"/>
  <c r="Y305" i="378"/>
  <c r="Y306" i="378"/>
  <c r="Y307" i="378"/>
  <c r="Y308" i="378"/>
  <c r="Y309" i="378"/>
  <c r="Y310" i="378"/>
  <c r="Y311" i="378"/>
  <c r="Y312" i="378"/>
  <c r="Y313" i="378"/>
  <c r="Y314" i="378"/>
  <c r="Y315" i="378"/>
  <c r="Y316" i="378"/>
  <c r="Y317" i="378"/>
  <c r="Y318" i="378"/>
  <c r="Y319" i="378"/>
  <c r="Y320" i="378"/>
  <c r="Y321" i="378"/>
  <c r="Y322" i="378"/>
  <c r="Y323" i="378"/>
  <c r="Y324" i="378"/>
  <c r="Y325" i="378"/>
  <c r="Y326" i="378"/>
  <c r="Y327" i="378"/>
  <c r="Y328" i="378"/>
  <c r="Y329" i="378"/>
  <c r="Y330" i="378"/>
  <c r="Y331" i="378"/>
  <c r="Y332" i="378"/>
  <c r="Y333" i="378"/>
  <c r="Y334" i="378"/>
  <c r="Y335" i="378"/>
  <c r="Y336" i="378"/>
  <c r="Y337" i="378"/>
  <c r="Y338" i="378"/>
  <c r="Y339" i="378"/>
  <c r="Y340" i="378"/>
  <c r="Y341" i="378"/>
  <c r="Y342" i="378"/>
  <c r="Y343" i="378"/>
  <c r="Y344" i="378"/>
  <c r="Y345" i="378"/>
  <c r="Y346" i="378"/>
  <c r="Y347" i="378"/>
  <c r="Y348" i="378"/>
  <c r="Y349" i="378"/>
  <c r="Y350" i="378"/>
  <c r="Y351" i="378"/>
  <c r="Y352" i="378"/>
  <c r="Y353" i="378"/>
  <c r="Y354" i="378"/>
  <c r="Y355" i="378"/>
  <c r="Y356" i="378"/>
  <c r="Y357" i="378"/>
  <c r="Y358" i="378"/>
  <c r="Y359" i="378"/>
  <c r="Y360" i="378"/>
  <c r="Y361" i="378"/>
  <c r="Y362" i="378"/>
  <c r="Y363" i="378"/>
  <c r="Y364" i="378"/>
  <c r="Y365" i="378"/>
  <c r="Y366" i="378"/>
  <c r="Y367" i="378"/>
  <c r="Y368" i="378"/>
  <c r="Y369" i="378"/>
  <c r="Y370" i="378"/>
  <c r="Y371" i="378"/>
  <c r="Y372" i="378"/>
  <c r="Y373" i="378"/>
  <c r="Y374" i="378"/>
  <c r="Y375" i="378"/>
  <c r="Y376" i="378"/>
  <c r="Y377" i="378"/>
  <c r="Y378" i="378"/>
  <c r="Y379" i="378"/>
  <c r="Y380" i="378"/>
  <c r="Y381" i="378"/>
  <c r="Y382" i="378"/>
  <c r="Y383" i="378"/>
  <c r="Y384" i="378"/>
  <c r="Y385" i="378"/>
  <c r="Y386" i="378"/>
  <c r="Y387" i="378"/>
  <c r="Y388" i="378"/>
  <c r="Y389" i="378"/>
  <c r="Y390" i="378"/>
  <c r="Y391" i="378"/>
  <c r="Y392" i="378"/>
  <c r="Y393" i="378"/>
  <c r="Y394" i="378"/>
  <c r="Y395" i="378"/>
  <c r="Y396" i="378"/>
  <c r="Y397" i="378"/>
  <c r="Y398" i="378"/>
  <c r="Y399" i="378"/>
  <c r="Y400" i="378"/>
  <c r="Y401" i="378"/>
  <c r="Y402" i="378"/>
  <c r="Y403" i="378"/>
  <c r="Y404" i="378"/>
  <c r="Y405" i="378"/>
  <c r="Y406" i="378"/>
  <c r="Y407" i="378"/>
  <c r="Y408" i="378"/>
  <c r="Y409" i="378"/>
  <c r="Y410" i="378"/>
  <c r="Y411" i="378"/>
  <c r="Y412" i="378"/>
  <c r="Y413" i="378"/>
  <c r="Y414" i="378"/>
  <c r="Y415" i="378"/>
  <c r="Y416" i="378"/>
  <c r="Y417" i="378"/>
  <c r="Y418" i="378"/>
  <c r="Y419" i="378"/>
  <c r="Y420" i="378"/>
  <c r="Y421" i="378"/>
  <c r="Y422" i="378"/>
  <c r="Y423" i="378"/>
  <c r="Y424" i="378"/>
  <c r="Y425" i="378"/>
  <c r="Y426" i="378"/>
  <c r="Y427" i="378"/>
  <c r="Y428" i="378"/>
  <c r="Y429" i="378"/>
  <c r="Y430" i="378"/>
  <c r="Y431" i="378"/>
  <c r="Y432" i="378"/>
  <c r="Y433" i="378"/>
  <c r="Y434" i="378"/>
  <c r="Y435" i="378"/>
  <c r="Y436" i="378"/>
  <c r="Y437" i="378"/>
  <c r="Y438" i="378"/>
  <c r="Y439" i="378"/>
  <c r="Y440" i="378"/>
  <c r="Y441" i="378"/>
  <c r="Y442" i="378"/>
  <c r="Y443" i="378"/>
  <c r="Y444" i="378"/>
  <c r="Y445" i="378"/>
  <c r="Y446" i="378"/>
  <c r="Y447" i="378"/>
  <c r="Y448" i="378"/>
  <c r="Y449" i="378"/>
  <c r="Y450" i="378"/>
  <c r="Y451" i="378"/>
  <c r="Y452" i="378"/>
  <c r="Y453" i="378"/>
  <c r="Y454" i="378"/>
  <c r="Y455" i="378"/>
  <c r="Y456" i="378"/>
  <c r="Y457" i="378"/>
  <c r="Y458" i="378"/>
  <c r="Y459" i="378"/>
  <c r="Y460" i="378"/>
  <c r="Y461" i="378"/>
  <c r="Y462" i="378"/>
  <c r="Y463" i="378"/>
  <c r="Y464" i="378"/>
  <c r="Y465" i="378"/>
  <c r="Y466" i="378"/>
  <c r="Y467" i="378"/>
  <c r="Y468" i="378"/>
  <c r="Y469" i="378"/>
  <c r="Y470" i="378"/>
  <c r="Y471" i="378"/>
  <c r="Y472" i="378"/>
  <c r="Y473" i="378"/>
  <c r="Y474" i="378"/>
  <c r="Y475" i="378"/>
  <c r="Y476" i="378"/>
  <c r="Y477" i="378"/>
  <c r="Y478" i="378"/>
  <c r="Y479" i="378"/>
  <c r="Y480" i="378"/>
  <c r="Y481" i="378"/>
  <c r="Y482" i="378"/>
  <c r="Y483" i="378"/>
  <c r="Y484" i="378"/>
  <c r="Y485" i="378"/>
  <c r="Y486" i="378"/>
  <c r="Y487" i="378"/>
  <c r="Y488" i="378"/>
  <c r="Y489" i="378"/>
  <c r="Y490" i="378"/>
  <c r="Y491" i="378"/>
  <c r="Y492" i="378"/>
  <c r="Y493" i="378"/>
  <c r="Y494" i="378"/>
  <c r="Y495" i="378"/>
  <c r="Y496" i="378"/>
  <c r="Y497" i="378"/>
  <c r="Y498" i="378"/>
  <c r="Y499" i="378"/>
  <c r="Y500" i="378"/>
  <c r="Y501" i="378"/>
  <c r="Y502" i="378"/>
  <c r="Y503" i="378"/>
  <c r="Y504" i="378"/>
  <c r="Y505" i="378"/>
  <c r="Y506" i="378"/>
  <c r="Y507" i="378"/>
  <c r="Y508" i="378"/>
  <c r="Y509" i="378"/>
  <c r="Y510" i="378"/>
  <c r="Y511" i="378"/>
  <c r="Y512" i="378"/>
  <c r="Y513" i="378"/>
  <c r="Y514" i="378"/>
  <c r="Y515" i="378"/>
  <c r="Y516" i="378"/>
  <c r="Y517" i="378"/>
  <c r="Y518" i="378"/>
  <c r="Y519" i="378"/>
  <c r="Y520" i="378"/>
  <c r="Y521" i="378"/>
  <c r="Y522" i="378"/>
  <c r="Y523" i="378"/>
  <c r="Y524" i="378"/>
  <c r="Y525" i="378"/>
  <c r="Y526" i="378"/>
  <c r="Y527" i="378"/>
  <c r="Y528" i="378"/>
  <c r="Y529" i="378"/>
  <c r="Y530" i="378"/>
  <c r="Y531" i="378"/>
  <c r="Y532" i="378"/>
  <c r="Y533" i="378"/>
  <c r="Y534" i="378"/>
  <c r="Y535" i="378"/>
  <c r="Y536" i="378"/>
  <c r="Y537" i="378"/>
  <c r="Y538" i="378"/>
  <c r="Y539" i="378"/>
  <c r="Y540" i="378"/>
  <c r="Y541" i="378"/>
  <c r="Y542" i="378"/>
  <c r="Y543" i="378"/>
  <c r="Y544" i="378"/>
  <c r="Y545" i="378"/>
  <c r="Y546" i="378"/>
  <c r="Y547" i="378"/>
  <c r="Y548" i="378"/>
  <c r="Y549" i="378"/>
  <c r="Y550" i="378"/>
  <c r="Y551" i="378"/>
  <c r="Y552" i="378"/>
  <c r="Y553" i="378"/>
  <c r="Y554" i="378"/>
  <c r="Y555" i="378"/>
  <c r="Y556" i="378"/>
  <c r="Y557" i="378"/>
  <c r="Y558" i="378"/>
  <c r="Y559" i="378"/>
  <c r="Y560" i="378"/>
  <c r="Y561" i="378"/>
  <c r="Y562" i="378"/>
  <c r="Y563" i="378"/>
  <c r="Y564" i="378"/>
  <c r="Y565" i="378"/>
  <c r="Y566" i="378"/>
  <c r="Y567" i="378"/>
  <c r="Y568" i="378"/>
  <c r="Y569" i="378"/>
  <c r="Y570" i="378"/>
  <c r="Y571" i="378"/>
  <c r="Y572" i="378"/>
  <c r="Y573" i="378"/>
  <c r="Y574" i="378"/>
  <c r="Y575" i="378"/>
  <c r="Y576" i="378"/>
  <c r="Y577" i="378"/>
  <c r="Y578" i="378"/>
  <c r="Y579" i="378"/>
  <c r="Y580" i="378"/>
  <c r="Y581" i="378"/>
  <c r="Y582" i="378"/>
  <c r="Y583" i="378"/>
  <c r="Y584" i="378"/>
  <c r="Y585" i="378"/>
  <c r="Y586" i="378"/>
  <c r="Y587" i="378"/>
  <c r="Y588" i="378"/>
  <c r="Y589" i="378"/>
  <c r="Y590" i="378"/>
  <c r="Y591" i="378"/>
  <c r="Y592" i="378"/>
  <c r="Y593" i="378"/>
  <c r="Y594" i="378"/>
  <c r="Y595" i="378"/>
  <c r="Y596" i="378"/>
  <c r="Y597" i="378"/>
  <c r="Y598" i="378"/>
  <c r="Y599" i="378"/>
  <c r="Y600" i="378"/>
  <c r="Y601" i="378"/>
  <c r="Y602" i="378"/>
  <c r="Y603" i="378"/>
  <c r="Y604" i="378"/>
  <c r="Y605" i="378"/>
  <c r="Y606" i="378"/>
  <c r="Y607" i="378"/>
  <c r="Y608" i="378"/>
  <c r="Y609" i="378"/>
  <c r="Y610" i="378"/>
  <c r="Y611" i="378"/>
  <c r="Y612" i="378"/>
  <c r="Y613" i="378"/>
  <c r="Y614" i="378"/>
  <c r="Y615" i="378"/>
  <c r="Y616" i="378"/>
  <c r="Y617" i="378"/>
  <c r="Y618" i="378"/>
  <c r="Y619" i="378"/>
  <c r="Y620" i="378"/>
  <c r="Y621" i="378"/>
  <c r="Y622" i="378"/>
  <c r="Y623" i="378"/>
  <c r="Y624" i="378"/>
  <c r="Y625" i="378"/>
  <c r="Y626" i="378"/>
  <c r="Y627" i="378"/>
  <c r="Y628" i="378"/>
  <c r="Y629" i="378"/>
  <c r="Y630" i="378"/>
  <c r="Y631" i="378"/>
  <c r="Y632" i="378"/>
  <c r="Y633" i="378"/>
  <c r="Y634" i="378"/>
  <c r="Y635" i="378"/>
  <c r="Y636" i="378"/>
  <c r="Y637" i="378"/>
  <c r="Y638" i="378"/>
  <c r="Y639" i="378"/>
  <c r="Y640" i="378"/>
  <c r="Y641" i="378"/>
  <c r="Y642" i="378"/>
  <c r="Y643" i="378"/>
  <c r="Y644" i="378"/>
  <c r="Y645" i="378"/>
  <c r="Y646" i="378"/>
  <c r="Y647" i="378"/>
  <c r="Y648" i="378"/>
  <c r="Y649" i="378"/>
  <c r="Y650" i="378"/>
  <c r="Y651" i="378"/>
  <c r="Y652" i="378"/>
  <c r="Y653" i="378"/>
  <c r="Y654" i="378"/>
  <c r="Y655" i="378"/>
  <c r="Y656" i="378"/>
  <c r="Y657" i="378"/>
  <c r="Y658" i="378"/>
  <c r="Y659" i="378"/>
  <c r="Y660" i="378"/>
  <c r="Y661" i="378"/>
  <c r="Y662" i="378"/>
  <c r="Y663" i="378"/>
  <c r="Y664" i="378"/>
  <c r="Y665" i="378"/>
  <c r="Y666" i="378"/>
  <c r="Y667" i="378"/>
  <c r="Y668" i="378"/>
  <c r="Y669" i="378"/>
  <c r="Y670" i="378"/>
  <c r="Y671" i="378"/>
  <c r="Y672" i="378"/>
  <c r="Y673" i="378"/>
  <c r="Y674" i="378"/>
  <c r="Y675" i="378"/>
  <c r="Y676" i="378"/>
  <c r="Y677" i="378"/>
  <c r="Y678" i="378"/>
  <c r="Y679" i="378"/>
  <c r="Y680" i="378"/>
  <c r="Y681" i="378"/>
  <c r="Y682" i="378"/>
  <c r="Y683" i="378"/>
  <c r="Y684" i="378"/>
  <c r="Y685" i="378"/>
  <c r="Y686" i="378"/>
  <c r="Y687" i="378"/>
  <c r="Y688" i="378"/>
  <c r="Y689" i="378"/>
  <c r="Y690" i="378"/>
  <c r="Y691" i="378"/>
  <c r="Y692" i="378"/>
  <c r="Y693" i="378"/>
  <c r="Y694" i="378"/>
  <c r="Y695" i="378"/>
  <c r="Y696" i="378"/>
  <c r="Y697" i="378"/>
  <c r="Y698" i="378"/>
  <c r="Y699" i="378"/>
  <c r="Y700" i="378"/>
  <c r="Y701" i="378"/>
  <c r="Y702" i="378"/>
  <c r="Y703" i="378"/>
  <c r="Y704" i="378"/>
  <c r="Y705" i="378"/>
  <c r="Y706" i="378"/>
  <c r="Y707" i="378"/>
  <c r="Y708" i="378"/>
  <c r="Y709" i="378"/>
  <c r="Y710" i="378"/>
  <c r="Y711" i="378"/>
  <c r="Y712" i="378"/>
  <c r="Y713" i="378"/>
  <c r="Y714" i="378"/>
  <c r="Y715" i="378"/>
  <c r="Y716" i="378"/>
  <c r="Y717" i="378"/>
  <c r="Y718" i="378"/>
  <c r="Y719" i="378"/>
  <c r="Y720" i="378"/>
  <c r="Y721" i="378"/>
  <c r="Y722" i="378"/>
  <c r="Y723" i="378"/>
  <c r="Y724" i="378"/>
  <c r="Y725" i="378"/>
  <c r="Y726" i="378"/>
  <c r="Y727" i="378"/>
  <c r="Y728" i="378"/>
  <c r="Y729" i="378"/>
  <c r="Y730" i="378"/>
  <c r="Y731" i="378"/>
  <c r="Y732" i="378"/>
  <c r="Y733" i="378"/>
  <c r="Y734" i="378"/>
  <c r="Y735" i="378"/>
  <c r="Y736" i="378"/>
  <c r="Y737" i="378"/>
  <c r="Y738" i="378"/>
  <c r="Y739" i="378"/>
  <c r="Y740" i="378"/>
  <c r="Y741" i="378"/>
  <c r="Y742" i="378"/>
  <c r="Y743" i="378"/>
  <c r="Y744" i="378"/>
  <c r="Y745" i="378"/>
  <c r="Y746" i="378"/>
  <c r="Y747" i="378"/>
  <c r="Y748" i="378"/>
  <c r="Y749" i="378"/>
  <c r="Y750" i="378"/>
  <c r="Y751" i="378"/>
  <c r="Y752" i="378"/>
  <c r="Y753" i="378"/>
  <c r="Y754" i="378"/>
  <c r="Y755" i="378"/>
  <c r="Y756" i="378"/>
  <c r="Y757" i="378"/>
  <c r="Y758" i="378"/>
  <c r="Y759" i="378"/>
  <c r="Y760" i="378"/>
  <c r="Y761" i="378"/>
  <c r="Y762" i="378"/>
  <c r="Y763" i="378"/>
  <c r="Y764" i="378"/>
  <c r="Y765" i="378"/>
  <c r="Y766" i="378"/>
  <c r="Y767" i="378"/>
  <c r="Y768" i="378"/>
  <c r="Y769" i="378"/>
  <c r="Y770" i="378"/>
  <c r="Y771" i="378"/>
  <c r="Y772" i="378"/>
  <c r="Y773" i="378"/>
  <c r="Y774" i="378"/>
  <c r="Y775" i="378"/>
  <c r="Y776" i="378"/>
  <c r="Y777" i="378"/>
  <c r="Y778" i="378"/>
  <c r="Y779" i="378"/>
  <c r="Y780" i="378"/>
  <c r="Y781" i="378"/>
  <c r="Y782" i="378"/>
  <c r="Y783" i="378"/>
  <c r="Y784" i="378"/>
  <c r="Y785" i="378"/>
  <c r="Y786" i="378"/>
  <c r="Y787" i="378"/>
  <c r="Y788" i="378"/>
  <c r="Y789" i="378"/>
  <c r="Y790" i="378"/>
  <c r="Y791" i="378"/>
  <c r="Y792" i="378"/>
  <c r="Y793" i="378"/>
  <c r="Y794" i="378"/>
  <c r="Y795" i="378"/>
  <c r="Y796" i="378"/>
  <c r="Y797" i="378"/>
  <c r="Y798" i="378"/>
  <c r="Y799" i="378"/>
  <c r="Y800" i="378"/>
  <c r="Y801" i="378"/>
  <c r="Y802" i="378"/>
  <c r="Y803" i="378"/>
  <c r="Y804" i="378"/>
  <c r="Y805" i="378"/>
  <c r="Y806" i="378"/>
  <c r="Y807" i="378"/>
  <c r="Y808" i="378"/>
  <c r="Y809" i="378"/>
  <c r="Y810" i="378"/>
  <c r="Y811" i="378"/>
  <c r="Y812" i="378"/>
  <c r="Y813" i="378"/>
  <c r="Y814" i="378"/>
  <c r="Y815" i="378"/>
  <c r="Y816" i="378"/>
  <c r="Y817" i="378"/>
  <c r="Y818" i="378"/>
  <c r="Y819" i="378"/>
  <c r="Y820" i="378"/>
  <c r="Y821" i="378"/>
  <c r="Y822" i="378"/>
  <c r="Y823" i="378"/>
  <c r="Y824" i="378"/>
  <c r="Y825" i="378"/>
  <c r="Y826" i="378"/>
  <c r="Y827" i="378"/>
  <c r="Y828" i="378"/>
  <c r="Y829" i="378"/>
  <c r="Y830" i="378"/>
  <c r="Y831" i="378"/>
  <c r="Y832" i="378"/>
  <c r="Y833" i="378"/>
  <c r="Y834" i="378"/>
  <c r="Y835" i="378"/>
  <c r="Y836" i="378"/>
  <c r="Y837" i="378"/>
  <c r="Y838" i="378"/>
  <c r="Y839" i="378"/>
  <c r="Y840" i="378"/>
  <c r="Y841" i="378"/>
  <c r="Y842" i="378"/>
  <c r="Y843" i="378"/>
  <c r="Y844" i="378"/>
  <c r="Y845" i="378"/>
  <c r="Y846" i="378"/>
  <c r="Y847" i="378"/>
  <c r="Y848" i="378"/>
  <c r="Y849" i="378"/>
  <c r="Y850" i="378"/>
  <c r="Y851" i="378"/>
  <c r="Y852" i="378"/>
  <c r="Y853" i="378"/>
  <c r="Y854" i="378"/>
  <c r="Y855" i="378"/>
  <c r="Y856" i="378"/>
  <c r="Y857" i="378"/>
  <c r="Y858" i="378"/>
  <c r="Y859" i="378"/>
  <c r="Y860" i="378"/>
  <c r="Y861" i="378"/>
  <c r="Y862" i="378"/>
  <c r="Y863" i="378"/>
  <c r="Y864" i="378"/>
  <c r="Y865" i="378"/>
  <c r="Y866" i="378"/>
  <c r="Y867" i="378"/>
  <c r="Y868" i="378"/>
  <c r="Y869" i="378"/>
  <c r="Y870" i="378"/>
  <c r="Y871" i="378"/>
  <c r="Y872" i="378"/>
  <c r="Y873" i="378"/>
  <c r="Y874" i="378"/>
  <c r="Y875" i="378"/>
  <c r="Y876" i="378"/>
  <c r="Y877" i="378"/>
  <c r="Y878" i="378"/>
  <c r="Y879" i="378"/>
  <c r="Y880" i="378"/>
  <c r="Y881" i="378"/>
  <c r="Y882" i="378"/>
  <c r="Y883" i="378"/>
  <c r="Y884" i="378"/>
  <c r="Y885" i="378"/>
  <c r="Y886" i="378"/>
  <c r="Y887" i="378"/>
  <c r="Y888" i="378"/>
  <c r="Y889" i="378"/>
  <c r="Y890" i="378"/>
  <c r="Y891" i="378"/>
  <c r="Y892" i="378"/>
  <c r="Y893" i="378"/>
  <c r="Y894" i="378"/>
  <c r="Y895" i="378"/>
  <c r="Y896" i="378"/>
  <c r="Y897" i="378"/>
  <c r="Y898" i="378"/>
  <c r="Y899" i="378"/>
  <c r="Y900" i="378"/>
  <c r="Y901" i="378"/>
  <c r="Y902" i="378"/>
  <c r="Y903" i="378"/>
  <c r="Y904" i="378"/>
  <c r="Y905" i="378"/>
  <c r="Y906" i="378"/>
  <c r="Y907" i="378"/>
  <c r="Y908" i="378"/>
  <c r="Y909" i="378"/>
  <c r="Y910" i="378"/>
  <c r="Y911" i="378"/>
  <c r="Y912" i="378"/>
  <c r="Y913" i="378"/>
  <c r="Y914" i="378"/>
  <c r="Y915" i="378"/>
  <c r="Y916" i="378"/>
  <c r="Y917" i="378"/>
  <c r="Y918" i="378"/>
  <c r="Y919" i="378"/>
  <c r="Y920" i="378"/>
  <c r="Y921" i="378"/>
  <c r="Y922" i="378"/>
  <c r="Y923" i="378"/>
  <c r="Y924" i="378"/>
  <c r="Y925" i="378"/>
  <c r="Y926" i="378"/>
  <c r="Y927" i="378"/>
  <c r="Y928" i="378"/>
  <c r="Y929" i="378"/>
  <c r="Y930" i="378"/>
  <c r="Y931" i="378"/>
  <c r="Y932" i="378"/>
  <c r="Y933" i="378"/>
  <c r="Y934" i="378"/>
  <c r="Y935" i="378"/>
  <c r="Y936" i="378"/>
  <c r="Y937" i="378"/>
  <c r="Y938" i="378"/>
  <c r="Y939" i="378"/>
  <c r="Y940" i="378"/>
  <c r="Y941" i="378"/>
  <c r="Y942" i="378"/>
  <c r="Y943" i="378"/>
  <c r="Y944" i="378"/>
  <c r="Y945" i="378"/>
  <c r="Y946" i="378"/>
  <c r="Y947" i="378"/>
  <c r="Y948" i="378"/>
  <c r="Y949" i="378"/>
  <c r="Y950" i="378"/>
  <c r="Y951" i="378"/>
  <c r="Y952" i="378"/>
  <c r="Y953" i="378"/>
  <c r="Y954" i="378"/>
  <c r="Y955" i="378"/>
  <c r="Y956" i="378"/>
  <c r="Y957" i="378"/>
  <c r="Y958" i="378"/>
  <c r="Y959" i="378"/>
  <c r="Y960" i="378"/>
  <c r="Y961" i="378"/>
  <c r="Y962" i="378"/>
  <c r="Y963" i="378"/>
  <c r="Y964" i="378"/>
  <c r="Y965" i="378"/>
  <c r="Y966" i="378"/>
  <c r="Y967" i="378"/>
  <c r="Y968" i="378"/>
  <c r="Y969" i="378"/>
  <c r="Y970" i="378"/>
  <c r="Y971" i="378"/>
  <c r="Y972" i="378"/>
  <c r="Y973" i="378"/>
  <c r="Y974" i="378"/>
  <c r="Y975" i="378"/>
  <c r="Y976" i="378"/>
  <c r="Y977" i="378"/>
  <c r="Y978" i="378"/>
  <c r="Y979" i="378"/>
  <c r="Y980" i="378"/>
  <c r="Y981" i="378"/>
  <c r="Y982" i="378"/>
  <c r="Y983" i="378"/>
  <c r="Y984" i="378"/>
  <c r="Y985" i="378"/>
  <c r="Y986" i="378"/>
  <c r="Y987" i="378"/>
  <c r="Y988" i="378"/>
  <c r="Y989" i="378"/>
  <c r="Y990" i="378"/>
  <c r="Y991" i="378"/>
  <c r="Y992" i="378"/>
  <c r="Y993" i="378"/>
  <c r="Y994" i="378"/>
  <c r="Y995" i="378"/>
  <c r="Y996" i="378"/>
  <c r="Y997" i="378"/>
  <c r="Y998" i="378"/>
  <c r="Y999" i="378"/>
  <c r="Y1000" i="378"/>
  <c r="Y1001" i="378"/>
  <c r="Y1002" i="378"/>
  <c r="Y1003" i="378"/>
  <c r="Y1004" i="378"/>
  <c r="Y1005" i="378"/>
  <c r="Y1006" i="378"/>
  <c r="Y1007" i="378"/>
  <c r="Y1008" i="378"/>
  <c r="Y1009" i="378"/>
  <c r="Y1010" i="378"/>
  <c r="Y1011" i="378"/>
  <c r="Y1012" i="378"/>
  <c r="Y1013" i="378"/>
  <c r="Y1014" i="378"/>
  <c r="Y1015" i="378"/>
  <c r="Y1016" i="378"/>
  <c r="Y1017" i="378"/>
  <c r="Y1018" i="378"/>
  <c r="Y1019" i="378"/>
  <c r="Y1020" i="378"/>
  <c r="Y1021" i="378"/>
  <c r="Y1022" i="378"/>
  <c r="Y1023" i="378"/>
  <c r="Y1024" i="378"/>
  <c r="Y1025" i="378"/>
  <c r="Y1026" i="378"/>
  <c r="Y1027" i="378"/>
  <c r="Y1028" i="378"/>
  <c r="Y1029" i="378"/>
  <c r="Y1030" i="378"/>
  <c r="Y1031" i="378"/>
  <c r="Y1032" i="378"/>
  <c r="Y1033" i="378"/>
  <c r="Y1034" i="378"/>
  <c r="Y1035" i="378"/>
  <c r="Y1036" i="378"/>
  <c r="Y1037" i="378"/>
  <c r="Y1038" i="378"/>
  <c r="Y1039" i="378"/>
  <c r="Y1040" i="378"/>
  <c r="Y1041" i="378"/>
  <c r="Y1042" i="378"/>
  <c r="Y1043" i="378"/>
  <c r="Y1044" i="378"/>
  <c r="Y1045" i="378"/>
  <c r="Y1046" i="378"/>
  <c r="Y1047" i="378"/>
  <c r="Y1048" i="378"/>
  <c r="Y1049" i="378"/>
  <c r="Y1050" i="378"/>
  <c r="Y1051" i="378"/>
  <c r="Y1052" i="378"/>
  <c r="Y1053" i="378"/>
  <c r="Y1054" i="378"/>
  <c r="Y1055" i="378"/>
  <c r="Y1056" i="378"/>
  <c r="Y1057" i="378"/>
  <c r="Y1058" i="378"/>
  <c r="Y1059" i="378"/>
  <c r="Y1060" i="378"/>
  <c r="Y1061" i="378"/>
  <c r="Y1062" i="378"/>
  <c r="Y1063" i="378"/>
  <c r="Y1064" i="378"/>
  <c r="Y1065" i="378"/>
  <c r="Y1066" i="378"/>
  <c r="Y1067" i="378"/>
  <c r="Y1068" i="378"/>
  <c r="Y1069" i="378"/>
  <c r="Y1070" i="378"/>
  <c r="Y1071" i="378"/>
  <c r="Y1072" i="378"/>
  <c r="Y1073" i="378"/>
  <c r="Y1074" i="378"/>
  <c r="Y1075" i="378"/>
  <c r="Y1076" i="378"/>
  <c r="Y1077" i="378"/>
  <c r="Y1078" i="378"/>
  <c r="Y1079" i="378"/>
  <c r="Y1080" i="378"/>
  <c r="Y1081" i="378"/>
  <c r="Y1082" i="378"/>
  <c r="Y1083" i="378"/>
  <c r="Y1084" i="378"/>
  <c r="Y1085" i="378"/>
  <c r="Y1086" i="378"/>
  <c r="Y1087" i="378"/>
  <c r="Y1088" i="378"/>
  <c r="Y1089" i="378"/>
  <c r="Y1090" i="378"/>
  <c r="Y1091" i="378"/>
  <c r="Y1092" i="378"/>
  <c r="Y1093" i="378"/>
  <c r="Y1094" i="378"/>
  <c r="Y1095" i="378"/>
  <c r="Y1096" i="378"/>
  <c r="Y1097" i="378"/>
  <c r="Y1098" i="378"/>
  <c r="Y1099" i="378"/>
  <c r="Y1100" i="378"/>
  <c r="Y1101" i="378"/>
  <c r="Y1102" i="378"/>
  <c r="Y1103" i="378"/>
  <c r="Y1104" i="378"/>
  <c r="Y1105" i="378"/>
  <c r="Y1106" i="378"/>
  <c r="Y1107" i="378"/>
  <c r="Y1108" i="378"/>
  <c r="Y1109" i="378"/>
  <c r="Y1110" i="378"/>
  <c r="Y1111" i="378"/>
  <c r="Y1112" i="378"/>
  <c r="Y1113" i="378"/>
  <c r="Y1114" i="378"/>
  <c r="Y1115" i="378"/>
  <c r="Y1116" i="378"/>
  <c r="Y1117" i="378"/>
  <c r="Y1118" i="378"/>
  <c r="Y1119" i="378"/>
  <c r="Y1120" i="378"/>
  <c r="Y1121" i="378"/>
  <c r="Y1122" i="378"/>
  <c r="Y1123" i="378"/>
  <c r="Y1124" i="378"/>
  <c r="Y1125" i="378"/>
  <c r="Y1126" i="378"/>
  <c r="Y1127" i="378"/>
  <c r="Y1128" i="378"/>
  <c r="Y1129" i="378"/>
  <c r="Y1130" i="378"/>
  <c r="Y1131" i="378"/>
  <c r="Y1132" i="378"/>
  <c r="Y1133" i="378"/>
  <c r="Y1134" i="378"/>
  <c r="Y1135" i="378"/>
  <c r="Y1136" i="378"/>
  <c r="Y1137" i="378"/>
  <c r="Y1138" i="378"/>
  <c r="Y1139" i="378"/>
  <c r="Y1140" i="378"/>
  <c r="Y1141" i="378"/>
  <c r="Y1142" i="378"/>
  <c r="Y1143" i="378"/>
  <c r="Y1144" i="378"/>
  <c r="Y1145" i="378"/>
  <c r="Y1146" i="378"/>
  <c r="Y1147" i="378"/>
  <c r="Y1148" i="378"/>
  <c r="Y1149" i="378"/>
  <c r="Y1150" i="378"/>
  <c r="Y1151" i="378"/>
  <c r="Y1152" i="378"/>
  <c r="Y1153" i="378"/>
  <c r="Y1154" i="378"/>
  <c r="Y1155" i="378"/>
  <c r="Y1156" i="378"/>
  <c r="Y1157" i="378"/>
  <c r="Y1158" i="378"/>
  <c r="Y1159" i="378"/>
  <c r="Y1160" i="378"/>
  <c r="Y1161" i="378"/>
  <c r="Y1162" i="378"/>
  <c r="Y1163" i="378"/>
  <c r="Y1164" i="378"/>
  <c r="Y1165" i="378"/>
  <c r="Y1166" i="378"/>
  <c r="Y1167" i="378"/>
  <c r="Y1168" i="378"/>
  <c r="Y1169" i="378"/>
  <c r="Y1170" i="378"/>
  <c r="Y1171" i="378"/>
  <c r="Y1172" i="378"/>
  <c r="Y1173" i="378"/>
  <c r="Y1174" i="378"/>
  <c r="Y1175" i="378"/>
  <c r="Y1176" i="378"/>
  <c r="Y1177" i="378"/>
  <c r="Y1178" i="378"/>
  <c r="Y1179" i="378"/>
  <c r="Y1180" i="378"/>
  <c r="Y1181" i="378"/>
  <c r="Y1182" i="378"/>
  <c r="Y1183" i="378"/>
  <c r="Y1184" i="378"/>
  <c r="Y1185" i="378"/>
  <c r="Y1186" i="378"/>
  <c r="Y1187" i="378"/>
  <c r="Y1188" i="378"/>
  <c r="Y1189" i="378"/>
  <c r="Y1190" i="378"/>
  <c r="Y1191" i="378"/>
  <c r="Y1192" i="378"/>
  <c r="Y1193" i="378"/>
  <c r="Y1194" i="378"/>
  <c r="Y1195" i="378"/>
  <c r="Y1196" i="378"/>
  <c r="Y1197" i="378"/>
  <c r="Y1198" i="378"/>
  <c r="Y1199" i="378"/>
  <c r="Y1200" i="378"/>
  <c r="Y1201" i="378"/>
  <c r="Y1202" i="378"/>
  <c r="Y1203" i="378"/>
  <c r="Y1204" i="378"/>
  <c r="Y1205" i="378"/>
  <c r="Y1206" i="378"/>
  <c r="Y1207" i="378"/>
  <c r="Y1208" i="378"/>
  <c r="Y1209" i="378"/>
  <c r="Y1210" i="378"/>
  <c r="Y1211" i="378"/>
  <c r="Y1212" i="378"/>
  <c r="Y1213" i="378"/>
  <c r="Y1214" i="378"/>
  <c r="Y1215" i="378"/>
  <c r="Y1216" i="378"/>
  <c r="Y1217" i="378"/>
  <c r="Y1218" i="378"/>
  <c r="Y1219" i="378"/>
  <c r="Y1220" i="378"/>
  <c r="Y1221" i="378"/>
  <c r="Y1222" i="378"/>
  <c r="Y1223" i="378"/>
  <c r="Y1224" i="378"/>
  <c r="Y1225" i="378"/>
  <c r="Y1226" i="378"/>
  <c r="Y1227" i="378"/>
  <c r="Y1228" i="378"/>
  <c r="Y1229" i="378"/>
  <c r="Y1230" i="378"/>
  <c r="Y1231" i="378"/>
  <c r="Y1232" i="378"/>
  <c r="Y1233" i="378"/>
  <c r="Y1234" i="378"/>
  <c r="Y1235" i="378"/>
  <c r="Y1236" i="378"/>
  <c r="Y1237" i="378"/>
  <c r="Y1238" i="378"/>
  <c r="Y1239" i="378"/>
  <c r="Y1240" i="378"/>
  <c r="Y1241" i="378"/>
  <c r="Y1242" i="378"/>
  <c r="Y1243" i="378"/>
  <c r="Y1244" i="378"/>
  <c r="Y1245" i="378"/>
  <c r="Y1246" i="378"/>
  <c r="Y1247" i="378"/>
  <c r="Y1248" i="378"/>
  <c r="Y1249" i="378"/>
  <c r="Y1250" i="378"/>
  <c r="Y1251" i="378"/>
  <c r="Y1252" i="378"/>
  <c r="Y1253" i="378"/>
  <c r="Y1254" i="378"/>
  <c r="Y1255" i="378"/>
  <c r="Y1256" i="378"/>
  <c r="Y1257" i="378"/>
  <c r="Y1258" i="378"/>
  <c r="Y1259" i="378"/>
  <c r="Y1260" i="378"/>
  <c r="Y1261" i="378"/>
  <c r="Y1262" i="378"/>
  <c r="Y1263" i="378"/>
  <c r="Y1264" i="378"/>
  <c r="Y1265" i="378"/>
  <c r="Y1266" i="378"/>
  <c r="Y1267" i="378"/>
  <c r="Y1268" i="378"/>
  <c r="Y1269" i="378"/>
  <c r="Y1270" i="378"/>
  <c r="Y1271" i="378"/>
  <c r="Y1272" i="378"/>
  <c r="Y1273" i="378"/>
  <c r="Y1274" i="378"/>
  <c r="Y1275" i="378"/>
  <c r="Y1276" i="378"/>
  <c r="Y1277" i="378"/>
  <c r="Y1278" i="378"/>
  <c r="Y1279" i="378"/>
  <c r="Y1280" i="378"/>
  <c r="Y1281" i="378"/>
  <c r="Y1282" i="378"/>
  <c r="Y1283" i="378"/>
  <c r="Y1284" i="378"/>
  <c r="Y1285" i="378"/>
  <c r="Y1286" i="378"/>
  <c r="Y1287" i="378"/>
  <c r="Y1288" i="378"/>
  <c r="Y1289" i="378"/>
  <c r="Y1290" i="378"/>
  <c r="Y1291" i="378"/>
  <c r="Y1292" i="378"/>
  <c r="Y1293" i="378"/>
  <c r="Y1294" i="378"/>
  <c r="Y1295" i="378"/>
  <c r="Y1296" i="378"/>
  <c r="Y1297" i="378"/>
  <c r="Y1298" i="378"/>
  <c r="Y1299" i="378"/>
  <c r="Y1300" i="378"/>
  <c r="Y1301" i="378"/>
  <c r="Y1302" i="378"/>
  <c r="Y1303" i="378"/>
  <c r="Y1304" i="378"/>
  <c r="Y1305" i="378"/>
  <c r="Y1306" i="378"/>
  <c r="Y1307" i="378"/>
  <c r="Y1308" i="378"/>
  <c r="Y1309" i="378"/>
  <c r="Y1310" i="378"/>
  <c r="Y1311" i="378"/>
  <c r="Y1312" i="378"/>
  <c r="Y1313" i="378"/>
  <c r="Y1314" i="378"/>
  <c r="Y1315" i="378"/>
  <c r="Y1316" i="378"/>
  <c r="Y1317" i="378"/>
  <c r="Y1318" i="378"/>
  <c r="Y1319" i="378"/>
  <c r="Y1320" i="378"/>
  <c r="Y1321" i="378"/>
  <c r="Y1322" i="378"/>
  <c r="Y1323" i="378"/>
  <c r="Y1324" i="378"/>
  <c r="Y1325" i="378"/>
  <c r="Y1326" i="378"/>
  <c r="Y1327" i="378"/>
  <c r="Y1328" i="378"/>
  <c r="Y1329" i="378"/>
  <c r="Y1330" i="378"/>
  <c r="Y1331" i="378"/>
  <c r="Y1332" i="378"/>
  <c r="Y1333" i="378"/>
  <c r="Y1334" i="378"/>
  <c r="Y1335" i="378"/>
  <c r="Y1336" i="378"/>
  <c r="Y1337" i="378"/>
  <c r="Y1338" i="378"/>
  <c r="Y1339" i="378"/>
  <c r="Y1340" i="378"/>
  <c r="Y1341" i="378"/>
  <c r="Y1342" i="378"/>
  <c r="Y1343" i="378"/>
  <c r="Y1344" i="378"/>
  <c r="Y1345" i="378"/>
  <c r="Y1346" i="378"/>
  <c r="Y1347" i="378"/>
  <c r="Y1348" i="378"/>
  <c r="Y1349" i="378"/>
  <c r="Y1350" i="378"/>
  <c r="Y1351" i="378"/>
  <c r="Y1352" i="378"/>
  <c r="Y1353" i="378"/>
  <c r="Y1354" i="378"/>
  <c r="Y1355" i="378"/>
  <c r="Y1356" i="378"/>
  <c r="Y1357" i="378"/>
  <c r="Y1358" i="378"/>
  <c r="Y1359" i="378"/>
  <c r="Y1360" i="378"/>
  <c r="Y1361" i="378"/>
  <c r="Y1362" i="378"/>
  <c r="Y1363" i="378"/>
  <c r="Y1364" i="378"/>
  <c r="Y1365" i="378"/>
  <c r="Y1366" i="378"/>
  <c r="Y1367" i="378"/>
  <c r="Y1368" i="378"/>
  <c r="Y1369" i="378"/>
  <c r="Y1370" i="378"/>
  <c r="Y1371" i="378"/>
  <c r="Y1372" i="378"/>
  <c r="Y1373" i="378"/>
  <c r="Y1374" i="378"/>
  <c r="Y1375" i="378"/>
  <c r="Y1376" i="378"/>
  <c r="Y1377" i="378"/>
  <c r="Y1378" i="378"/>
  <c r="Y1379" i="378"/>
  <c r="Y1380" i="378"/>
  <c r="Y1381" i="378"/>
  <c r="Y1382" i="378"/>
  <c r="Y1383" i="378"/>
  <c r="Y1384" i="378"/>
  <c r="Y1385" i="378"/>
  <c r="Y1386" i="378"/>
  <c r="Y1387" i="378"/>
  <c r="Y1388" i="378"/>
  <c r="Y1389" i="378"/>
  <c r="Y1390" i="378"/>
  <c r="Y1391" i="378"/>
  <c r="Y1392" i="378"/>
  <c r="Y1393" i="378"/>
  <c r="Y1394" i="378"/>
  <c r="Y1395" i="378"/>
  <c r="Y1396" i="378"/>
  <c r="Y1397" i="378"/>
  <c r="Y1398" i="378"/>
  <c r="Y1399" i="378"/>
  <c r="Y1400" i="378"/>
  <c r="Y1401" i="378"/>
  <c r="Y1402" i="378"/>
  <c r="Y1403" i="378"/>
  <c r="Y1404" i="378"/>
  <c r="Y1405" i="378"/>
  <c r="Y1406" i="378"/>
  <c r="Y1407" i="378"/>
  <c r="Y1408" i="378"/>
  <c r="Y1409" i="378"/>
  <c r="Y1410" i="378"/>
  <c r="Y1411" i="378"/>
  <c r="Y1412" i="378"/>
  <c r="Y1413" i="378"/>
  <c r="Y1414" i="378"/>
  <c r="Y1415" i="378"/>
  <c r="Y1416" i="378"/>
  <c r="Y1417" i="378"/>
  <c r="Y1418" i="378"/>
  <c r="Y1419" i="378"/>
  <c r="Y1420" i="378"/>
  <c r="Y1421" i="378"/>
  <c r="Y1422" i="378"/>
  <c r="Y1423" i="378"/>
  <c r="Y1424" i="378"/>
  <c r="Y1425" i="378"/>
  <c r="Y1426" i="378"/>
  <c r="Y1427" i="378"/>
  <c r="Y1428" i="378"/>
  <c r="Y1429" i="378"/>
  <c r="Y1430" i="378"/>
  <c r="Y1431" i="378"/>
  <c r="Y1432" i="378"/>
  <c r="Y1433" i="378"/>
  <c r="Y1434" i="378"/>
  <c r="Y1435" i="378"/>
  <c r="Y1436" i="378"/>
  <c r="Y1437" i="378"/>
  <c r="Y1438" i="378"/>
  <c r="Y1439" i="378"/>
  <c r="Y1440" i="378"/>
  <c r="Y1441" i="378"/>
  <c r="Y1442" i="378"/>
  <c r="Y1443" i="378"/>
  <c r="Y1444" i="378"/>
  <c r="Y1445" i="378"/>
  <c r="Y1446" i="378"/>
  <c r="Y1447" i="378"/>
  <c r="Y1448" i="378"/>
  <c r="Y1449" i="378"/>
  <c r="Y1450" i="378"/>
  <c r="Y1451" i="378"/>
  <c r="Y1452" i="378"/>
  <c r="Y1453" i="378"/>
  <c r="Y1454" i="378"/>
  <c r="Y1455" i="378"/>
  <c r="Y1456" i="378"/>
  <c r="Y1457" i="378"/>
  <c r="Y1458" i="378"/>
  <c r="Y1459" i="378"/>
  <c r="Y1460" i="378"/>
  <c r="Y1461" i="378"/>
  <c r="Y1462" i="378"/>
  <c r="Y1463" i="378"/>
  <c r="Y1464" i="378"/>
  <c r="Y1465" i="378"/>
  <c r="Y1466" i="378"/>
  <c r="Y1467" i="378"/>
  <c r="Y1468" i="378"/>
  <c r="Y1469" i="378"/>
  <c r="Y1470" i="378"/>
  <c r="Y1471" i="378"/>
  <c r="Y1472" i="378"/>
  <c r="Y1473" i="378"/>
  <c r="Y1474" i="378"/>
  <c r="Y1475" i="378"/>
  <c r="Y1476" i="378"/>
  <c r="Y1477" i="378"/>
  <c r="Y1478" i="378"/>
  <c r="Y1479" i="378"/>
  <c r="Y1480" i="378"/>
  <c r="Y1481" i="378"/>
  <c r="Y1482" i="378"/>
  <c r="Y1483" i="378"/>
  <c r="Y1484" i="378"/>
  <c r="Y1485" i="378"/>
  <c r="Y1486" i="378"/>
  <c r="Y1487" i="378"/>
  <c r="Y1488" i="378"/>
  <c r="Y1489" i="378"/>
  <c r="Y1490" i="378"/>
  <c r="Y1491" i="378"/>
  <c r="Y1492" i="378"/>
  <c r="Y1493" i="378"/>
  <c r="Y1494" i="378"/>
  <c r="Y1495" i="378"/>
  <c r="Y1496" i="378"/>
  <c r="Y1497" i="378"/>
  <c r="Y1498" i="378"/>
  <c r="Y1499" i="378"/>
  <c r="Y1500" i="378"/>
  <c r="Y1501" i="378"/>
  <c r="Y1502" i="378"/>
  <c r="Y1503" i="378"/>
  <c r="Y1504" i="378"/>
  <c r="Y1505" i="378"/>
  <c r="Y1506" i="378"/>
  <c r="Y1507" i="378"/>
  <c r="Y1508" i="378"/>
  <c r="Y1509" i="378"/>
  <c r="Y1510" i="378"/>
  <c r="Y1511" i="378"/>
  <c r="Y1512" i="378"/>
  <c r="Y1513" i="378"/>
  <c r="Y1514" i="378"/>
  <c r="Y1515" i="378"/>
  <c r="Y1516" i="378"/>
  <c r="Y1517" i="378"/>
  <c r="Y1518" i="378"/>
  <c r="Y1519" i="378"/>
  <c r="Y1520" i="378"/>
  <c r="Y1521" i="378"/>
  <c r="Y1522" i="378"/>
  <c r="Y1523" i="378"/>
  <c r="Y1524" i="378"/>
  <c r="Y1525" i="378"/>
  <c r="Y1526" i="378"/>
  <c r="Y1527" i="378"/>
  <c r="Y1528" i="378"/>
  <c r="Y1529" i="378"/>
  <c r="Y1530" i="378"/>
  <c r="Y1531" i="378"/>
  <c r="Y1532" i="378"/>
  <c r="Y1533" i="378"/>
  <c r="Y1534" i="378"/>
  <c r="Y1535" i="378"/>
  <c r="Y1536" i="378"/>
  <c r="Y1537" i="378"/>
  <c r="Y1538" i="378"/>
  <c r="Y1539" i="378"/>
  <c r="Y1540" i="378"/>
  <c r="Y1541" i="378"/>
  <c r="Y1542" i="378"/>
  <c r="Y1543" i="378"/>
  <c r="Y1544" i="378"/>
  <c r="Y1545" i="378"/>
  <c r="Y1546" i="378"/>
  <c r="Y1547" i="378"/>
  <c r="Y1548" i="378"/>
  <c r="Y1549" i="378"/>
  <c r="Y1550" i="378"/>
  <c r="Y1551" i="378"/>
  <c r="Y1552" i="378"/>
  <c r="Y1553" i="378"/>
  <c r="Y1554" i="378"/>
  <c r="Y1555" i="378"/>
  <c r="Y1556" i="378"/>
  <c r="Y1557" i="378"/>
  <c r="Y1558" i="378"/>
  <c r="Y1559" i="378"/>
  <c r="Y1560" i="378"/>
  <c r="Y1561" i="378"/>
  <c r="Y1562" i="378"/>
  <c r="Y1563" i="378"/>
  <c r="Y1564" i="378"/>
  <c r="Y1565" i="378"/>
  <c r="Y1566" i="378"/>
  <c r="Y1567" i="378"/>
  <c r="Y1568" i="378"/>
  <c r="Y1569" i="378"/>
  <c r="Y1570" i="378"/>
  <c r="Y1571" i="378"/>
  <c r="Y1572" i="378"/>
  <c r="Y1573" i="378"/>
  <c r="Y1574" i="378"/>
  <c r="Y1575" i="378"/>
  <c r="Y1576" i="378"/>
  <c r="Y1577" i="378"/>
  <c r="Y1578" i="378"/>
  <c r="Y1579" i="378"/>
  <c r="Y1580" i="378"/>
  <c r="Y1581" i="378"/>
  <c r="Y1582" i="378"/>
  <c r="Y1583" i="378"/>
  <c r="Y1584" i="378"/>
  <c r="Y1585" i="378"/>
  <c r="Y1586" i="378"/>
  <c r="Y1587" i="378"/>
  <c r="Y1588" i="378"/>
  <c r="Y1589" i="378"/>
  <c r="Y1590" i="378"/>
  <c r="Y1591" i="378"/>
  <c r="Y1592" i="378"/>
  <c r="Y1593" i="378"/>
  <c r="Y1594" i="378"/>
  <c r="Y1595" i="378"/>
  <c r="Y1596" i="378"/>
  <c r="Y1597" i="378"/>
  <c r="Y1598" i="378"/>
  <c r="Y1599" i="378"/>
  <c r="Y1600" i="378"/>
  <c r="Y1601" i="378"/>
  <c r="Y1602" i="378"/>
  <c r="Y1603" i="378"/>
  <c r="Y1604" i="378"/>
  <c r="Y1605" i="378"/>
  <c r="Y1606" i="378"/>
  <c r="Y1607" i="378"/>
  <c r="Y1608" i="378"/>
  <c r="Y1609" i="378"/>
  <c r="Y1610" i="378"/>
  <c r="Y1611" i="378"/>
  <c r="Y1612" i="378"/>
  <c r="Y1613" i="378"/>
  <c r="Y1614" i="378"/>
  <c r="Y1615" i="378"/>
  <c r="Y1616" i="378"/>
  <c r="Y1617" i="378"/>
  <c r="Y1618" i="378"/>
  <c r="Y1619" i="378"/>
  <c r="Y1620" i="378"/>
  <c r="Y1621" i="378"/>
  <c r="Y1622" i="378"/>
  <c r="Y1623" i="378"/>
  <c r="Y1624" i="378"/>
  <c r="Y1625" i="378"/>
  <c r="Y1626" i="378"/>
  <c r="Y1627" i="378"/>
  <c r="Y1628" i="378"/>
  <c r="Y1629" i="378"/>
  <c r="Y1630" i="378"/>
  <c r="Y1631" i="378"/>
  <c r="Y1632" i="378"/>
  <c r="Y1633" i="378"/>
  <c r="Y1634" i="378"/>
  <c r="Y1635" i="378"/>
  <c r="Y1636" i="378"/>
  <c r="Y1637" i="378"/>
  <c r="Y1638" i="378"/>
  <c r="Y1639" i="378"/>
  <c r="Y1640" i="378"/>
  <c r="Y1641" i="378"/>
  <c r="Y1642" i="378"/>
  <c r="Y1643" i="378"/>
  <c r="Y1644" i="378"/>
  <c r="Y1645" i="378"/>
  <c r="Y1646" i="378"/>
  <c r="Y1647" i="378"/>
  <c r="Y1648" i="378"/>
  <c r="Y1649" i="378"/>
  <c r="Y1650" i="378"/>
  <c r="Y1651" i="378"/>
  <c r="Y1652" i="378"/>
  <c r="Y1653" i="378"/>
  <c r="Y1654" i="378"/>
  <c r="Y1655" i="378"/>
  <c r="Y1656" i="378"/>
  <c r="Y1657" i="378"/>
  <c r="Y1658" i="378"/>
  <c r="Y1659" i="378"/>
  <c r="Y1660" i="378"/>
  <c r="Y1661" i="378"/>
  <c r="Y1662" i="378"/>
  <c r="Y1663" i="378"/>
  <c r="Y1664" i="378"/>
  <c r="Y1665" i="378"/>
  <c r="Y1666" i="378"/>
  <c r="Y1667" i="378"/>
  <c r="Y1668" i="378"/>
  <c r="Y1669" i="378"/>
  <c r="Y1670" i="378"/>
  <c r="Y1671" i="378"/>
  <c r="Y1672" i="378"/>
  <c r="Y1673" i="378"/>
  <c r="Y1674" i="378"/>
  <c r="Y1675" i="378"/>
  <c r="Y1676" i="378"/>
  <c r="Y1677" i="378"/>
  <c r="Y1678" i="378"/>
  <c r="Y1679" i="378"/>
  <c r="Y1680" i="378"/>
  <c r="Y1681" i="378"/>
  <c r="Y1682" i="378"/>
  <c r="Y1683" i="378"/>
  <c r="Y1684" i="378"/>
  <c r="Y1685" i="378"/>
  <c r="Y1686" i="378"/>
  <c r="Y1687" i="378"/>
  <c r="Y1688" i="378"/>
  <c r="Y1689" i="378"/>
  <c r="Y1690" i="378"/>
  <c r="Y1691" i="378"/>
  <c r="Y1692" i="378"/>
  <c r="Y1693" i="378"/>
  <c r="Y1694" i="378"/>
  <c r="Y1695" i="378"/>
  <c r="Y1696" i="378"/>
  <c r="Y1697" i="378"/>
  <c r="Y1698" i="378"/>
  <c r="Y1699" i="378"/>
  <c r="Y1700" i="378"/>
  <c r="Y1701" i="378"/>
  <c r="Y1702" i="378"/>
  <c r="Y1703" i="378"/>
  <c r="Y1704" i="378"/>
  <c r="Y1705" i="378"/>
  <c r="Y1706" i="378"/>
  <c r="Y1707" i="378"/>
  <c r="Y1708" i="378"/>
  <c r="Y1709" i="378"/>
  <c r="Y1710" i="378"/>
  <c r="Y1711" i="378"/>
  <c r="Y1712" i="378"/>
  <c r="Y1713" i="378"/>
  <c r="Y1714" i="378"/>
  <c r="Y1715" i="378"/>
  <c r="Y1716" i="378"/>
  <c r="Y1717" i="378"/>
  <c r="Y1718" i="378"/>
  <c r="Y1719" i="378"/>
  <c r="Y1720" i="378"/>
  <c r="Y1721" i="378"/>
  <c r="Y1722" i="378"/>
  <c r="Y1723" i="378"/>
  <c r="Y1724" i="378"/>
  <c r="Y1725" i="378"/>
  <c r="Y1726" i="378"/>
  <c r="Y1727" i="378"/>
  <c r="Y1728" i="378"/>
  <c r="Y1729" i="378"/>
  <c r="Y1730" i="378"/>
  <c r="Y1731" i="378"/>
  <c r="Y1732" i="378"/>
  <c r="Y1733" i="378"/>
  <c r="Y1734" i="378"/>
  <c r="Y1735" i="378"/>
  <c r="Y1736" i="378"/>
  <c r="Y1737" i="378"/>
  <c r="Y1738" i="378"/>
  <c r="Y1739" i="378"/>
  <c r="Y1740" i="378"/>
  <c r="Y1741" i="378"/>
  <c r="Y1742" i="378"/>
  <c r="Y1743" i="378"/>
  <c r="Y1744" i="378"/>
  <c r="Y1745" i="378"/>
  <c r="Y1746" i="378"/>
  <c r="Y1747" i="378"/>
  <c r="Y1748" i="378"/>
  <c r="Y1749" i="378"/>
  <c r="Y1750" i="378"/>
  <c r="Y1751" i="378"/>
  <c r="Y1752" i="378"/>
  <c r="Y1753" i="378"/>
  <c r="Y1754" i="378"/>
  <c r="Y1755" i="378"/>
  <c r="Y1756" i="378"/>
  <c r="Y1757" i="378"/>
  <c r="Y1758" i="378"/>
  <c r="Y1759" i="378"/>
  <c r="Y1760" i="378"/>
  <c r="Y1761" i="378"/>
  <c r="Y1762" i="378"/>
  <c r="Y1763" i="378"/>
  <c r="Y1764" i="378"/>
  <c r="Y1765" i="378"/>
  <c r="Y1766" i="378"/>
  <c r="Y1767" i="378"/>
  <c r="Y1768" i="378"/>
  <c r="Y1769" i="378"/>
  <c r="Y1770" i="378"/>
  <c r="Y1771" i="378"/>
  <c r="Y1772" i="378"/>
  <c r="Y1773" i="378"/>
  <c r="Y1774" i="378"/>
  <c r="Y1775" i="378"/>
  <c r="Y1776" i="378"/>
  <c r="Y1777" i="378"/>
  <c r="Y1778" i="378"/>
  <c r="Y1779" i="378"/>
  <c r="Y1780" i="378"/>
  <c r="Y1781" i="378"/>
  <c r="Y1782" i="378"/>
  <c r="Y1783" i="378"/>
  <c r="Y1784" i="378"/>
  <c r="Y1785" i="378"/>
  <c r="Y1786" i="378"/>
  <c r="Y1787" i="378"/>
  <c r="Y1788" i="378"/>
  <c r="Y1789" i="378"/>
  <c r="Y1790" i="378"/>
  <c r="Y1791" i="378"/>
  <c r="Y1792" i="378"/>
  <c r="Y1793" i="378"/>
  <c r="Y1794" i="378"/>
  <c r="Y1795" i="378"/>
  <c r="Y1796" i="378"/>
  <c r="Y1797" i="378"/>
  <c r="Y1798" i="378"/>
  <c r="Y1799" i="378"/>
  <c r="Y1800" i="378"/>
  <c r="Y1801" i="378"/>
  <c r="Y1802" i="378"/>
  <c r="Y1803" i="378"/>
  <c r="Y1804" i="378"/>
  <c r="Y1805" i="378"/>
  <c r="Y1806" i="378"/>
  <c r="Y1807" i="378"/>
  <c r="Y1808" i="378"/>
  <c r="Y1809" i="378"/>
  <c r="Y1810" i="378"/>
  <c r="Y1811" i="378"/>
  <c r="Y1812" i="378"/>
  <c r="Y1813" i="378"/>
  <c r="Y1814" i="378"/>
  <c r="Y1815" i="378"/>
  <c r="Y1816" i="378"/>
  <c r="Y1817" i="378"/>
  <c r="Y1818" i="378"/>
  <c r="Y1819" i="378"/>
  <c r="Y1820" i="378"/>
  <c r="Y1821" i="378"/>
  <c r="Y1822" i="378"/>
  <c r="Y1823" i="378"/>
  <c r="Y1824" i="378"/>
  <c r="Y1825" i="378"/>
  <c r="Y1826" i="378"/>
  <c r="Y1827" i="378"/>
  <c r="Y1828" i="378"/>
  <c r="Y1829" i="378"/>
  <c r="Y1830" i="378"/>
  <c r="Y1831" i="378"/>
  <c r="Y1832" i="378"/>
  <c r="Y1833" i="378"/>
  <c r="Y1834" i="378"/>
  <c r="Y1835" i="378"/>
  <c r="Y1836" i="378"/>
  <c r="Y1837" i="378"/>
  <c r="Y1838" i="378"/>
  <c r="Y1839" i="378"/>
  <c r="Y1840" i="378"/>
  <c r="Y1841" i="378"/>
  <c r="Y1842" i="378"/>
  <c r="Y1843" i="378"/>
  <c r="Y1844" i="378"/>
  <c r="Y1845" i="378"/>
  <c r="Y1846" i="378"/>
  <c r="Y1847" i="378"/>
  <c r="Y1848" i="378"/>
  <c r="Y1849" i="378"/>
  <c r="Y1850" i="378"/>
  <c r="Y1851" i="378"/>
  <c r="Y1852" i="378"/>
  <c r="Y1853" i="378"/>
  <c r="Y1854" i="378"/>
  <c r="Y1855" i="378"/>
  <c r="Y1856" i="378"/>
  <c r="Y1857" i="378"/>
  <c r="Y1858" i="378"/>
  <c r="Y1859" i="378"/>
  <c r="Y1860" i="378"/>
  <c r="Y1861" i="378"/>
  <c r="Y1862" i="378"/>
  <c r="Y1863" i="378"/>
  <c r="Y1864" i="378"/>
  <c r="Y1865" i="378"/>
  <c r="Y1866" i="378"/>
  <c r="Y1867" i="378"/>
  <c r="Y1868" i="378"/>
  <c r="Y1869" i="378"/>
  <c r="Y1870" i="378"/>
  <c r="Y1871" i="378"/>
  <c r="Y1872" i="378"/>
  <c r="Y1873" i="378"/>
  <c r="Y1874" i="378"/>
  <c r="Y1875" i="378"/>
  <c r="Y1876" i="378"/>
  <c r="Y1877" i="378"/>
  <c r="Y1878" i="378"/>
  <c r="Y1879" i="378"/>
  <c r="Y1880" i="378"/>
  <c r="Y1881" i="378"/>
  <c r="Y1882" i="378"/>
  <c r="Y1883" i="378"/>
  <c r="Y1884" i="378"/>
  <c r="Y1885" i="378"/>
  <c r="Y1886" i="378"/>
  <c r="Y1887" i="378"/>
  <c r="Y1888" i="378"/>
  <c r="Y1889" i="378"/>
  <c r="Y1890" i="378"/>
  <c r="Y1891" i="378"/>
  <c r="Y1892" i="378"/>
  <c r="Y1893" i="378"/>
  <c r="Y1894" i="378"/>
  <c r="Y1895" i="378"/>
  <c r="Y1896" i="378"/>
  <c r="Y1897" i="378"/>
  <c r="Y1898" i="378"/>
  <c r="Y1899" i="378"/>
  <c r="Y1900" i="378"/>
  <c r="Y1901" i="378"/>
  <c r="Y1902" i="378"/>
  <c r="Y1903" i="378"/>
  <c r="Y1904" i="378"/>
  <c r="Y1905" i="378"/>
  <c r="Y1906" i="378"/>
  <c r="Y1907" i="378"/>
  <c r="Y1908" i="378"/>
  <c r="Y1909" i="378"/>
  <c r="Y1910" i="378"/>
  <c r="Y1911" i="378"/>
  <c r="Y1912" i="378"/>
  <c r="Y1913" i="378"/>
  <c r="Y1914" i="378"/>
  <c r="Y1915" i="378"/>
  <c r="Y1916" i="378"/>
  <c r="Y1917" i="378"/>
  <c r="Y1918" i="378"/>
  <c r="Y1919" i="378"/>
  <c r="Y1920" i="378"/>
  <c r="Y1921" i="378"/>
  <c r="Y1922" i="378"/>
  <c r="Y1923" i="378"/>
  <c r="Y1924" i="378"/>
  <c r="Y1925" i="378"/>
  <c r="Y1926" i="378"/>
  <c r="Y1927" i="378"/>
  <c r="Y1928" i="378"/>
  <c r="Y1929" i="378"/>
  <c r="Y1930" i="378"/>
  <c r="Y1931" i="378"/>
  <c r="Y1932" i="378"/>
  <c r="Y1933" i="378"/>
  <c r="Y1934" i="378"/>
  <c r="Y1935" i="378"/>
  <c r="Y1936" i="378"/>
  <c r="Y1937" i="378"/>
  <c r="Y1938" i="378"/>
  <c r="Y1939" i="378"/>
  <c r="Y1940" i="378"/>
  <c r="Y1941" i="378"/>
  <c r="Y1942" i="378"/>
  <c r="Y1943" i="378"/>
  <c r="Y1944" i="378"/>
  <c r="Y1945" i="378"/>
  <c r="Y1946" i="378"/>
  <c r="Y1947" i="378"/>
  <c r="Y2" i="378"/>
  <c r="AE46" i="376"/>
  <c r="AE72" i="376"/>
  <c r="AE83" i="376"/>
  <c r="AE163" i="376"/>
  <c r="AE189" i="376"/>
  <c r="AE212" i="376"/>
  <c r="AE234" i="376"/>
  <c r="AE275" i="376"/>
  <c r="AE287" i="376"/>
  <c r="AE298" i="376"/>
  <c r="AE316" i="376"/>
  <c r="AE360" i="376"/>
  <c r="AE385" i="376"/>
  <c r="AE392" i="376"/>
  <c r="AE393" i="376"/>
  <c r="AE424" i="376"/>
  <c r="AE431" i="376"/>
  <c r="AE446" i="376"/>
  <c r="AE453" i="376"/>
  <c r="AE548" i="376"/>
  <c r="AE576" i="376"/>
  <c r="AE590" i="376"/>
  <c r="AE600" i="376"/>
  <c r="AE611" i="376"/>
  <c r="AE646" i="376"/>
  <c r="AE664" i="376"/>
  <c r="AE693" i="376"/>
  <c r="AE749" i="376"/>
  <c r="AE756" i="376"/>
  <c r="AE776" i="376"/>
  <c r="AE821" i="376"/>
  <c r="AE879" i="376"/>
  <c r="AE885" i="376"/>
  <c r="AE893" i="376"/>
  <c r="AE913" i="376"/>
  <c r="AE918" i="376"/>
  <c r="AE923" i="376"/>
  <c r="AE927" i="376"/>
  <c r="AE969" i="376"/>
  <c r="AE986" i="376"/>
  <c r="AE995" i="376"/>
  <c r="AE1044" i="376"/>
  <c r="AE1057" i="376"/>
  <c r="AE1082" i="376"/>
  <c r="AE1116" i="376"/>
  <c r="AE1133" i="376"/>
  <c r="AE1142" i="376"/>
  <c r="AE1161" i="376"/>
  <c r="AE1175" i="376"/>
  <c r="AE1186" i="376"/>
  <c r="B382" i="377" l="1"/>
  <c r="C382" i="377"/>
  <c r="B383" i="377"/>
  <c r="C383" i="377"/>
  <c r="B384" i="377"/>
  <c r="C384" i="377"/>
  <c r="B385" i="377"/>
  <c r="C385" i="377"/>
  <c r="B386" i="377"/>
  <c r="C386" i="377"/>
  <c r="B387" i="377"/>
  <c r="C387" i="377"/>
  <c r="B388" i="377"/>
  <c r="C388" i="377"/>
  <c r="B389" i="377"/>
  <c r="C389" i="377"/>
  <c r="B390" i="377"/>
  <c r="C390" i="377"/>
  <c r="B391" i="377"/>
  <c r="C391" i="377"/>
  <c r="B392" i="377"/>
  <c r="C392" i="377"/>
  <c r="B393" i="377"/>
  <c r="C393" i="377"/>
  <c r="B394" i="377"/>
  <c r="C394" i="377"/>
  <c r="B395" i="377"/>
  <c r="C395" i="377"/>
  <c r="B396" i="377"/>
  <c r="C396" i="377"/>
  <c r="B397" i="377"/>
  <c r="C397" i="377"/>
  <c r="B398" i="377"/>
  <c r="C398" i="377"/>
  <c r="B399" i="377"/>
  <c r="C399" i="377"/>
  <c r="B400" i="377"/>
  <c r="C400" i="377"/>
  <c r="B401" i="377"/>
  <c r="C401" i="377"/>
  <c r="B402" i="377"/>
  <c r="C402" i="377"/>
  <c r="B403" i="377"/>
  <c r="C403" i="377"/>
  <c r="B404" i="377"/>
  <c r="C404" i="377"/>
  <c r="B405" i="377"/>
  <c r="C405" i="377"/>
  <c r="B406" i="377"/>
  <c r="C406" i="377"/>
  <c r="B407" i="377"/>
  <c r="C407" i="377"/>
  <c r="B408" i="377"/>
  <c r="C408" i="377"/>
  <c r="B409" i="377"/>
  <c r="C409" i="377"/>
  <c r="B410" i="377"/>
  <c r="C410" i="377"/>
  <c r="B411" i="377"/>
  <c r="C411" i="377"/>
  <c r="B412" i="377"/>
  <c r="C412" i="377"/>
  <c r="B413" i="377"/>
  <c r="C413" i="377"/>
  <c r="B414" i="377"/>
  <c r="C414" i="377"/>
  <c r="B415" i="377"/>
  <c r="C415" i="377"/>
  <c r="B416" i="377"/>
  <c r="C416" i="377"/>
  <c r="B417" i="377"/>
  <c r="C417" i="377"/>
  <c r="B418" i="377"/>
  <c r="C418" i="377"/>
  <c r="B419" i="377"/>
  <c r="C419" i="377"/>
  <c r="B420" i="377"/>
  <c r="C420" i="377"/>
  <c r="B421" i="377"/>
  <c r="C421" i="377"/>
  <c r="B422" i="377"/>
  <c r="C422" i="377"/>
  <c r="B423" i="377"/>
  <c r="C423" i="377"/>
  <c r="B424" i="377"/>
  <c r="C424" i="377"/>
  <c r="B425" i="377"/>
  <c r="C425" i="377"/>
  <c r="B426" i="377"/>
  <c r="C426" i="377"/>
  <c r="B427" i="377"/>
  <c r="C427" i="377"/>
  <c r="B428" i="377"/>
  <c r="C428" i="377"/>
  <c r="B429" i="377"/>
  <c r="C429" i="377"/>
  <c r="B430" i="377"/>
  <c r="C430" i="377"/>
  <c r="B431" i="377"/>
  <c r="C431" i="377"/>
  <c r="B432" i="377"/>
  <c r="C432" i="377"/>
  <c r="B433" i="377"/>
  <c r="C433" i="377"/>
  <c r="B434" i="377"/>
  <c r="C434" i="377"/>
  <c r="B435" i="377"/>
  <c r="C435" i="377"/>
  <c r="B436" i="377"/>
  <c r="C436" i="377"/>
  <c r="B437" i="377"/>
  <c r="C437" i="377"/>
  <c r="B438" i="377"/>
  <c r="C438" i="377"/>
  <c r="B439" i="377"/>
  <c r="C439" i="377"/>
  <c r="B440" i="377"/>
  <c r="C440" i="377"/>
  <c r="B441" i="377"/>
  <c r="C441" i="377"/>
  <c r="B442" i="377"/>
  <c r="C442" i="377"/>
  <c r="B443" i="377"/>
  <c r="C443" i="377"/>
  <c r="B444" i="377"/>
  <c r="C444" i="377"/>
  <c r="B445" i="377"/>
  <c r="C445" i="377"/>
  <c r="B446" i="377"/>
  <c r="C446" i="377"/>
  <c r="B447" i="377"/>
  <c r="C447" i="377"/>
  <c r="B448" i="377"/>
  <c r="C448" i="377"/>
  <c r="B294" i="377"/>
  <c r="C294" i="377"/>
  <c r="B295" i="377"/>
  <c r="C295" i="377"/>
  <c r="B296" i="377"/>
  <c r="C296" i="377"/>
  <c r="B297" i="377"/>
  <c r="C297" i="377"/>
  <c r="B298" i="377"/>
  <c r="C298" i="377"/>
  <c r="B299" i="377"/>
  <c r="C299" i="377"/>
  <c r="B300" i="377"/>
  <c r="C300" i="377"/>
  <c r="B301" i="377"/>
  <c r="C301" i="377"/>
  <c r="B302" i="377"/>
  <c r="C302" i="377"/>
  <c r="B303" i="377"/>
  <c r="C303" i="377"/>
  <c r="B304" i="377"/>
  <c r="C304" i="377"/>
  <c r="B305" i="377"/>
  <c r="C305" i="377"/>
  <c r="B306" i="377"/>
  <c r="C306" i="377"/>
  <c r="B307" i="377"/>
  <c r="C307" i="377"/>
  <c r="B308" i="377"/>
  <c r="C308" i="377"/>
  <c r="B309" i="377"/>
  <c r="C309" i="377"/>
  <c r="B310" i="377"/>
  <c r="C310" i="377"/>
  <c r="B311" i="377"/>
  <c r="C311" i="377"/>
  <c r="B312" i="377"/>
  <c r="C312" i="377"/>
  <c r="B313" i="377"/>
  <c r="C313" i="377"/>
  <c r="B314" i="377"/>
  <c r="C314" i="377"/>
  <c r="B315" i="377"/>
  <c r="C315" i="377"/>
  <c r="B316" i="377"/>
  <c r="C316" i="377"/>
  <c r="B317" i="377"/>
  <c r="C317" i="377"/>
  <c r="B318" i="377"/>
  <c r="C318" i="377"/>
  <c r="B319" i="377"/>
  <c r="C319" i="377"/>
  <c r="B320" i="377"/>
  <c r="C320" i="377"/>
  <c r="B321" i="377"/>
  <c r="C321" i="377"/>
  <c r="B322" i="377"/>
  <c r="C322" i="377"/>
  <c r="B323" i="377"/>
  <c r="C323" i="377"/>
  <c r="B324" i="377"/>
  <c r="C324" i="377"/>
  <c r="B325" i="377"/>
  <c r="C325" i="377"/>
  <c r="B326" i="377"/>
  <c r="C326" i="377"/>
  <c r="B327" i="377"/>
  <c r="C327" i="377"/>
  <c r="B328" i="377"/>
  <c r="C328" i="377"/>
  <c r="B329" i="377"/>
  <c r="C329" i="377"/>
  <c r="B330" i="377"/>
  <c r="C330" i="377"/>
  <c r="B331" i="377"/>
  <c r="C331" i="377"/>
  <c r="B332" i="377"/>
  <c r="C332" i="377"/>
  <c r="B333" i="377"/>
  <c r="C333" i="377"/>
  <c r="B334" i="377"/>
  <c r="C334" i="377"/>
  <c r="B335" i="377"/>
  <c r="C335" i="377"/>
  <c r="B336" i="377"/>
  <c r="C336" i="377"/>
  <c r="B337" i="377"/>
  <c r="C337" i="377"/>
  <c r="B338" i="377"/>
  <c r="C338" i="377"/>
  <c r="B339" i="377"/>
  <c r="C339" i="377"/>
  <c r="B340" i="377"/>
  <c r="C340" i="377"/>
  <c r="B341" i="377"/>
  <c r="C341" i="377"/>
  <c r="B342" i="377"/>
  <c r="C342" i="377"/>
  <c r="B343" i="377"/>
  <c r="C343" i="377"/>
  <c r="B344" i="377"/>
  <c r="C344" i="377"/>
  <c r="B345" i="377"/>
  <c r="C345" i="377"/>
  <c r="B346" i="377"/>
  <c r="C346" i="377"/>
  <c r="B347" i="377"/>
  <c r="C347" i="377"/>
  <c r="B348" i="377"/>
  <c r="C348" i="377"/>
  <c r="B349" i="377"/>
  <c r="C349" i="377"/>
  <c r="B350" i="377"/>
  <c r="C350" i="377"/>
  <c r="B351" i="377"/>
  <c r="C351" i="377"/>
  <c r="B352" i="377"/>
  <c r="C352" i="377"/>
  <c r="B353" i="377"/>
  <c r="C353" i="377"/>
  <c r="B354" i="377"/>
  <c r="C354" i="377"/>
  <c r="B355" i="377"/>
  <c r="C355" i="377"/>
  <c r="B356" i="377"/>
  <c r="C356" i="377"/>
  <c r="B357" i="377"/>
  <c r="C357" i="377"/>
  <c r="B358" i="377"/>
  <c r="C358" i="377"/>
  <c r="B359" i="377"/>
  <c r="C359" i="377"/>
  <c r="B360" i="377"/>
  <c r="C360" i="377"/>
  <c r="B361" i="377"/>
  <c r="C361" i="377"/>
  <c r="B362" i="377"/>
  <c r="C362" i="377"/>
  <c r="B363" i="377"/>
  <c r="C363" i="377"/>
  <c r="B364" i="377"/>
  <c r="C364" i="377"/>
  <c r="B365" i="377"/>
  <c r="C365" i="377"/>
  <c r="B366" i="377"/>
  <c r="C366" i="377"/>
  <c r="B367" i="377"/>
  <c r="C367" i="377"/>
  <c r="B368" i="377"/>
  <c r="C368" i="377"/>
  <c r="B369" i="377"/>
  <c r="C369" i="377"/>
  <c r="B370" i="377"/>
  <c r="C370" i="377"/>
  <c r="B371" i="377"/>
  <c r="C371" i="377"/>
  <c r="B372" i="377"/>
  <c r="C372" i="377"/>
  <c r="B373" i="377"/>
  <c r="C373" i="377"/>
  <c r="B374" i="377"/>
  <c r="C374" i="377"/>
  <c r="B375" i="377"/>
  <c r="C375" i="377"/>
  <c r="B376" i="377"/>
  <c r="C376" i="377"/>
  <c r="B377" i="377"/>
  <c r="C377" i="377"/>
  <c r="B378" i="377"/>
  <c r="C378" i="377"/>
  <c r="B379" i="377"/>
  <c r="C379" i="377"/>
  <c r="B380" i="377"/>
  <c r="C380" i="377"/>
  <c r="B381" i="377"/>
  <c r="C381" i="377"/>
  <c r="Z294" i="377"/>
  <c r="Z295" i="377"/>
  <c r="Z296" i="377"/>
  <c r="Z297" i="377"/>
  <c r="Z298" i="377"/>
  <c r="Z299" i="377"/>
  <c r="Z300" i="377"/>
  <c r="Z301" i="377"/>
  <c r="Z302" i="377"/>
  <c r="Z303" i="377"/>
  <c r="Z304" i="377"/>
  <c r="Z305" i="377"/>
  <c r="Z306" i="377"/>
  <c r="Z307" i="377"/>
  <c r="Z308" i="377"/>
  <c r="Z309" i="377"/>
  <c r="Z310" i="377"/>
  <c r="Z311" i="377"/>
  <c r="Z312" i="377"/>
  <c r="Z313" i="377"/>
  <c r="Z314" i="377"/>
  <c r="Z315" i="377"/>
  <c r="Z316" i="377"/>
  <c r="Z317" i="377"/>
  <c r="Z318" i="377"/>
  <c r="Z319" i="377"/>
  <c r="Z320" i="377"/>
  <c r="Z321" i="377"/>
  <c r="Z322" i="377"/>
  <c r="Z323" i="377"/>
  <c r="Z324" i="377"/>
  <c r="Z325" i="377"/>
  <c r="Z326" i="377"/>
  <c r="Z327" i="377"/>
  <c r="Z328" i="377"/>
  <c r="Z329" i="377"/>
  <c r="Z330" i="377"/>
  <c r="Z331" i="377"/>
  <c r="Z332" i="377"/>
  <c r="Z333" i="377"/>
  <c r="Z334" i="377"/>
  <c r="Z335" i="377"/>
  <c r="Z336" i="377"/>
  <c r="Z337" i="377"/>
  <c r="Z338" i="377"/>
  <c r="Z339" i="377"/>
  <c r="Z340" i="377"/>
  <c r="Z341" i="377"/>
  <c r="Z342" i="377"/>
  <c r="Z343" i="377"/>
  <c r="Z344" i="377"/>
  <c r="Z345" i="377"/>
  <c r="Z346" i="377"/>
  <c r="Z347" i="377"/>
  <c r="Z348" i="377"/>
  <c r="Z349" i="377"/>
  <c r="Z350" i="377"/>
  <c r="Z351" i="377"/>
  <c r="Z352" i="377"/>
  <c r="Z353" i="377"/>
  <c r="Z354" i="377"/>
  <c r="Z355" i="377"/>
  <c r="Z356" i="377"/>
  <c r="Z357" i="377"/>
  <c r="Z358" i="377"/>
  <c r="Z359" i="377"/>
  <c r="Z360" i="377"/>
  <c r="Z361" i="377"/>
  <c r="Z362" i="377"/>
  <c r="Z363" i="377"/>
  <c r="Z364" i="377"/>
  <c r="Z365" i="377"/>
  <c r="Z366" i="377"/>
  <c r="Z367" i="377"/>
  <c r="Z368" i="377"/>
  <c r="Z369" i="377"/>
  <c r="Z370" i="377"/>
  <c r="Z371" i="377"/>
  <c r="Z372" i="377"/>
  <c r="Z373" i="377"/>
  <c r="Z374" i="377"/>
  <c r="Z375" i="377"/>
  <c r="Z376" i="377"/>
  <c r="Z377" i="377"/>
  <c r="Z378" i="377"/>
  <c r="Z379" i="377"/>
  <c r="Z380" i="377"/>
  <c r="Z381" i="377"/>
  <c r="Z382" i="377"/>
  <c r="Z383" i="377"/>
  <c r="Z384" i="377"/>
  <c r="Z385" i="377"/>
  <c r="Z386" i="377"/>
  <c r="Z387" i="377"/>
  <c r="Z388" i="377"/>
  <c r="Z389" i="377"/>
  <c r="Z390" i="377"/>
  <c r="Z391" i="377"/>
  <c r="Z392" i="377"/>
  <c r="Z393" i="377"/>
  <c r="Z394" i="377"/>
  <c r="Z395" i="377"/>
  <c r="Z396" i="377"/>
  <c r="Z397" i="377"/>
  <c r="Z398" i="377"/>
  <c r="Z399" i="377"/>
  <c r="Z400" i="377"/>
  <c r="Z401" i="377"/>
  <c r="Z402" i="377"/>
  <c r="Z403" i="377"/>
  <c r="Z404" i="377"/>
  <c r="Z405" i="377"/>
  <c r="Z406" i="377"/>
  <c r="Z407" i="377"/>
  <c r="Z408" i="377"/>
  <c r="Z409" i="377"/>
  <c r="Z410" i="377"/>
  <c r="Z411" i="377"/>
  <c r="Z412" i="377"/>
  <c r="Z413" i="377"/>
  <c r="Z414" i="377"/>
  <c r="Z415" i="377"/>
  <c r="Z416" i="377"/>
  <c r="Z417" i="377"/>
  <c r="Z418" i="377"/>
  <c r="Z419" i="377"/>
  <c r="Z420" i="377"/>
  <c r="Z421" i="377"/>
  <c r="Z422" i="377"/>
  <c r="Z423" i="377"/>
  <c r="Z424" i="377"/>
  <c r="Z425" i="377"/>
  <c r="Z426" i="377"/>
  <c r="Z427" i="377"/>
  <c r="Z428" i="377"/>
  <c r="Z429" i="377"/>
  <c r="Z430" i="377"/>
  <c r="Z431" i="377"/>
  <c r="Z432" i="377"/>
  <c r="Z433" i="377"/>
  <c r="Z434" i="377"/>
  <c r="Z435" i="377"/>
  <c r="Z436" i="377"/>
  <c r="Z437" i="377"/>
  <c r="Z438" i="377"/>
  <c r="Z439" i="377"/>
  <c r="Z440" i="377"/>
  <c r="Z441" i="377"/>
  <c r="Z442" i="377"/>
  <c r="Z443" i="377"/>
  <c r="Z444" i="377"/>
  <c r="Z445" i="377"/>
  <c r="Z446" i="377"/>
  <c r="Z447" i="377"/>
  <c r="Z448" i="377"/>
  <c r="Y294" i="377"/>
  <c r="Y295" i="377"/>
  <c r="Y296" i="377"/>
  <c r="Y297" i="377"/>
  <c r="Y298" i="377"/>
  <c r="Y299" i="377"/>
  <c r="Y300" i="377"/>
  <c r="Y301" i="377"/>
  <c r="Y302" i="377"/>
  <c r="Y303" i="377"/>
  <c r="Y304" i="377"/>
  <c r="Y305" i="377"/>
  <c r="Y306" i="377"/>
  <c r="Y307" i="377"/>
  <c r="Y308" i="377"/>
  <c r="Y309" i="377"/>
  <c r="Y310" i="377"/>
  <c r="Y311" i="377"/>
  <c r="Y312" i="377"/>
  <c r="Y313" i="377"/>
  <c r="Y314" i="377"/>
  <c r="Y315" i="377"/>
  <c r="Y316" i="377"/>
  <c r="Y317" i="377"/>
  <c r="Y318" i="377"/>
  <c r="Y319" i="377"/>
  <c r="Y320" i="377"/>
  <c r="Y321" i="377"/>
  <c r="Y322" i="377"/>
  <c r="Y323" i="377"/>
  <c r="Y324" i="377"/>
  <c r="Y325" i="377"/>
  <c r="Y326" i="377"/>
  <c r="Y327" i="377"/>
  <c r="Y328" i="377"/>
  <c r="Y329" i="377"/>
  <c r="Y330" i="377"/>
  <c r="Y331" i="377"/>
  <c r="Y332" i="377"/>
  <c r="Y333" i="377"/>
  <c r="Y334" i="377"/>
  <c r="Y335" i="377"/>
  <c r="Y336" i="377"/>
  <c r="Y337" i="377"/>
  <c r="Y338" i="377"/>
  <c r="Y339" i="377"/>
  <c r="Y340" i="377"/>
  <c r="Y341" i="377"/>
  <c r="Y342" i="377"/>
  <c r="Y343" i="377"/>
  <c r="Y344" i="377"/>
  <c r="Y345" i="377"/>
  <c r="Y346" i="377"/>
  <c r="Y347" i="377"/>
  <c r="Y348" i="377"/>
  <c r="Y349" i="377"/>
  <c r="Y350" i="377"/>
  <c r="Y351" i="377"/>
  <c r="Y352" i="377"/>
  <c r="Y353" i="377"/>
  <c r="Y354" i="377"/>
  <c r="Y355" i="377"/>
  <c r="Y356" i="377"/>
  <c r="Y357" i="377"/>
  <c r="Y358" i="377"/>
  <c r="Y359" i="377"/>
  <c r="Y360" i="377"/>
  <c r="Y361" i="377"/>
  <c r="Y362" i="377"/>
  <c r="Y363" i="377"/>
  <c r="Y364" i="377"/>
  <c r="Y365" i="377"/>
  <c r="Y366" i="377"/>
  <c r="Y367" i="377"/>
  <c r="Y368" i="377"/>
  <c r="Y369" i="377"/>
  <c r="Y370" i="377"/>
  <c r="Y371" i="377"/>
  <c r="Y372" i="377"/>
  <c r="Y373" i="377"/>
  <c r="Y374" i="377"/>
  <c r="Y375" i="377"/>
  <c r="Y376" i="377"/>
  <c r="Y377" i="377"/>
  <c r="Y378" i="377"/>
  <c r="Y379" i="377"/>
  <c r="Y380" i="377"/>
  <c r="Y381" i="377"/>
  <c r="Y382" i="377"/>
  <c r="Y383" i="377"/>
  <c r="Y384" i="377"/>
  <c r="Y385" i="377"/>
  <c r="Y386" i="377"/>
  <c r="Y387" i="377"/>
  <c r="Y388" i="377"/>
  <c r="Y389" i="377"/>
  <c r="Y390" i="377"/>
  <c r="Y391" i="377"/>
  <c r="Y392" i="377"/>
  <c r="Y393" i="377"/>
  <c r="Y394" i="377"/>
  <c r="Y395" i="377"/>
  <c r="Y396" i="377"/>
  <c r="Y397" i="377"/>
  <c r="Y398" i="377"/>
  <c r="Y399" i="377"/>
  <c r="Y400" i="377"/>
  <c r="Y401" i="377"/>
  <c r="Y402" i="377"/>
  <c r="Y403" i="377"/>
  <c r="Y404" i="377"/>
  <c r="Y405" i="377"/>
  <c r="Y406" i="377"/>
  <c r="Y407" i="377"/>
  <c r="Y408" i="377"/>
  <c r="Y409" i="377"/>
  <c r="Y410" i="377"/>
  <c r="Y411" i="377"/>
  <c r="Y412" i="377"/>
  <c r="Y413" i="377"/>
  <c r="Y414" i="377"/>
  <c r="Y415" i="377"/>
  <c r="Y416" i="377"/>
  <c r="Y417" i="377"/>
  <c r="Y418" i="377"/>
  <c r="Y419" i="377"/>
  <c r="Y420" i="377"/>
  <c r="Y421" i="377"/>
  <c r="Y422" i="377"/>
  <c r="Y423" i="377"/>
  <c r="Y424" i="377"/>
  <c r="Y425" i="377"/>
  <c r="Y426" i="377"/>
  <c r="Y427" i="377"/>
  <c r="Y428" i="377"/>
  <c r="Y429" i="377"/>
  <c r="Y430" i="377"/>
  <c r="Y431" i="377"/>
  <c r="Y432" i="377"/>
  <c r="Y433" i="377"/>
  <c r="Y434" i="377"/>
  <c r="Y435" i="377"/>
  <c r="Y436" i="377"/>
  <c r="Y437" i="377"/>
  <c r="Y438" i="377"/>
  <c r="Y439" i="377"/>
  <c r="Y440" i="377"/>
  <c r="Y441" i="377"/>
  <c r="Y442" i="377"/>
  <c r="Y443" i="377"/>
  <c r="Y444" i="377"/>
  <c r="Y445" i="377"/>
  <c r="Y446" i="377"/>
  <c r="Y447" i="377"/>
  <c r="Y448" i="377"/>
  <c r="Y272" i="377"/>
  <c r="Z272" i="377"/>
  <c r="Y273" i="377"/>
  <c r="Z273" i="377"/>
  <c r="Y274" i="377"/>
  <c r="Z274" i="377"/>
  <c r="Y275" i="377"/>
  <c r="Z275" i="377"/>
  <c r="Y276" i="377"/>
  <c r="Z276" i="377"/>
  <c r="Y277" i="377"/>
  <c r="Z277" i="377"/>
  <c r="Y278" i="377"/>
  <c r="Z278" i="377"/>
  <c r="Y279" i="377"/>
  <c r="Z279" i="377"/>
  <c r="Y280" i="377"/>
  <c r="Z280" i="377"/>
  <c r="Y281" i="377"/>
  <c r="Z281" i="377"/>
  <c r="Y282" i="377"/>
  <c r="Z282" i="377"/>
  <c r="Y283" i="377"/>
  <c r="Z283" i="377"/>
  <c r="Y284" i="377"/>
  <c r="Z284" i="377"/>
  <c r="Y285" i="377"/>
  <c r="Z285" i="377"/>
  <c r="Y286" i="377"/>
  <c r="Z286" i="377"/>
  <c r="Y287" i="377"/>
  <c r="Z287" i="377"/>
  <c r="Y288" i="377"/>
  <c r="Z288" i="377"/>
  <c r="Y289" i="377"/>
  <c r="Z289" i="377"/>
  <c r="Y290" i="377"/>
  <c r="Z290" i="377"/>
  <c r="Y291" i="377"/>
  <c r="Z291" i="377"/>
  <c r="Y292" i="377"/>
  <c r="Z292" i="377"/>
  <c r="Y293" i="377"/>
  <c r="Z293" i="377"/>
  <c r="B3" i="377"/>
  <c r="C3" i="377"/>
  <c r="B4" i="377"/>
  <c r="C4" i="377"/>
  <c r="B5" i="377"/>
  <c r="C5" i="377"/>
  <c r="B6" i="377"/>
  <c r="C6" i="377"/>
  <c r="B7" i="377"/>
  <c r="C7" i="377"/>
  <c r="B8" i="377"/>
  <c r="C8" i="377"/>
  <c r="B9" i="377"/>
  <c r="C9" i="377"/>
  <c r="B10" i="377"/>
  <c r="C10" i="377"/>
  <c r="B11" i="377"/>
  <c r="C11" i="377"/>
  <c r="B12" i="377"/>
  <c r="C12" i="377"/>
  <c r="B13" i="377"/>
  <c r="C13" i="377"/>
  <c r="B14" i="377"/>
  <c r="C14" i="377"/>
  <c r="B15" i="377"/>
  <c r="C15" i="377"/>
  <c r="B16" i="377"/>
  <c r="C16" i="377"/>
  <c r="B17" i="377"/>
  <c r="C17" i="377"/>
  <c r="B18" i="377"/>
  <c r="C18" i="377"/>
  <c r="B19" i="377"/>
  <c r="C19" i="377"/>
  <c r="B20" i="377"/>
  <c r="C20" i="377"/>
  <c r="B21" i="377"/>
  <c r="C21" i="377"/>
  <c r="B22" i="377"/>
  <c r="C22" i="377"/>
  <c r="B23" i="377"/>
  <c r="C23" i="377"/>
  <c r="B24" i="377"/>
  <c r="C24" i="377"/>
  <c r="B25" i="377"/>
  <c r="C25" i="377"/>
  <c r="B26" i="377"/>
  <c r="C26" i="377"/>
  <c r="B27" i="377"/>
  <c r="C27" i="377"/>
  <c r="B28" i="377"/>
  <c r="C28" i="377"/>
  <c r="B29" i="377"/>
  <c r="C29" i="377"/>
  <c r="B30" i="377"/>
  <c r="C30" i="377"/>
  <c r="B31" i="377"/>
  <c r="C31" i="377"/>
  <c r="B32" i="377"/>
  <c r="C32" i="377"/>
  <c r="B33" i="377"/>
  <c r="C33" i="377"/>
  <c r="B34" i="377"/>
  <c r="C34" i="377"/>
  <c r="B35" i="377"/>
  <c r="C35" i="377"/>
  <c r="B36" i="377"/>
  <c r="C36" i="377"/>
  <c r="B37" i="377"/>
  <c r="C37" i="377"/>
  <c r="B38" i="377"/>
  <c r="C38" i="377"/>
  <c r="B39" i="377"/>
  <c r="C39" i="377"/>
  <c r="B40" i="377"/>
  <c r="C40" i="377"/>
  <c r="B41" i="377"/>
  <c r="C41" i="377"/>
  <c r="B42" i="377"/>
  <c r="C42" i="377"/>
  <c r="B43" i="377"/>
  <c r="C43" i="377"/>
  <c r="B44" i="377"/>
  <c r="C44" i="377"/>
  <c r="B45" i="377"/>
  <c r="C45" i="377"/>
  <c r="B46" i="377"/>
  <c r="C46" i="377"/>
  <c r="B47" i="377"/>
  <c r="C47" i="377"/>
  <c r="B48" i="377"/>
  <c r="C48" i="377"/>
  <c r="B49" i="377"/>
  <c r="C49" i="377"/>
  <c r="B50" i="377"/>
  <c r="C50" i="377"/>
  <c r="B51" i="377"/>
  <c r="C51" i="377"/>
  <c r="B52" i="377"/>
  <c r="C52" i="377"/>
  <c r="B53" i="377"/>
  <c r="C53" i="377"/>
  <c r="B54" i="377"/>
  <c r="C54" i="377"/>
  <c r="B55" i="377"/>
  <c r="C55" i="377"/>
  <c r="B56" i="377"/>
  <c r="C56" i="377"/>
  <c r="B57" i="377"/>
  <c r="C57" i="377"/>
  <c r="B58" i="377"/>
  <c r="C58" i="377"/>
  <c r="B59" i="377"/>
  <c r="C59" i="377"/>
  <c r="B60" i="377"/>
  <c r="C60" i="377"/>
  <c r="B61" i="377"/>
  <c r="C61" i="377"/>
  <c r="B62" i="377"/>
  <c r="C62" i="377"/>
  <c r="B63" i="377"/>
  <c r="C63" i="377"/>
  <c r="B64" i="377"/>
  <c r="C64" i="377"/>
  <c r="B65" i="377"/>
  <c r="C65" i="377"/>
  <c r="B66" i="377"/>
  <c r="C66" i="377"/>
  <c r="B67" i="377"/>
  <c r="C67" i="377"/>
  <c r="B68" i="377"/>
  <c r="C68" i="377"/>
  <c r="B69" i="377"/>
  <c r="C69" i="377"/>
  <c r="B70" i="377"/>
  <c r="C70" i="377"/>
  <c r="B71" i="377"/>
  <c r="C71" i="377"/>
  <c r="B72" i="377"/>
  <c r="C72" i="377"/>
  <c r="B73" i="377"/>
  <c r="C73" i="377"/>
  <c r="B74" i="377"/>
  <c r="C74" i="377"/>
  <c r="B75" i="377"/>
  <c r="C75" i="377"/>
  <c r="B76" i="377"/>
  <c r="C76" i="377"/>
  <c r="B77" i="377"/>
  <c r="C77" i="377"/>
  <c r="B78" i="377"/>
  <c r="C78" i="377"/>
  <c r="B79" i="377"/>
  <c r="C79" i="377"/>
  <c r="B80" i="377"/>
  <c r="C80" i="377"/>
  <c r="B81" i="377"/>
  <c r="C81" i="377"/>
  <c r="B82" i="377"/>
  <c r="C82" i="377"/>
  <c r="B83" i="377"/>
  <c r="C83" i="377"/>
  <c r="B84" i="377"/>
  <c r="C84" i="377"/>
  <c r="B85" i="377"/>
  <c r="C85" i="377"/>
  <c r="B86" i="377"/>
  <c r="C86" i="377"/>
  <c r="B87" i="377"/>
  <c r="C87" i="377"/>
  <c r="B88" i="377"/>
  <c r="C88" i="377"/>
  <c r="B89" i="377"/>
  <c r="C89" i="377"/>
  <c r="B90" i="377"/>
  <c r="C90" i="377"/>
  <c r="B91" i="377"/>
  <c r="C91" i="377"/>
  <c r="B92" i="377"/>
  <c r="C92" i="377"/>
  <c r="B93" i="377"/>
  <c r="C93" i="377"/>
  <c r="B94" i="377"/>
  <c r="C94" i="377"/>
  <c r="B95" i="377"/>
  <c r="C95" i="377"/>
  <c r="B96" i="377"/>
  <c r="C96" i="377"/>
  <c r="B97" i="377"/>
  <c r="C97" i="377"/>
  <c r="B98" i="377"/>
  <c r="C98" i="377"/>
  <c r="B99" i="377"/>
  <c r="C99" i="377"/>
  <c r="B100" i="377"/>
  <c r="C100" i="377"/>
  <c r="B101" i="377"/>
  <c r="C101" i="377"/>
  <c r="B102" i="377"/>
  <c r="C102" i="377"/>
  <c r="B103" i="377"/>
  <c r="C103" i="377"/>
  <c r="B104" i="377"/>
  <c r="C104" i="377"/>
  <c r="B105" i="377"/>
  <c r="C105" i="377"/>
  <c r="B106" i="377"/>
  <c r="C106" i="377"/>
  <c r="B107" i="377"/>
  <c r="C107" i="377"/>
  <c r="B108" i="377"/>
  <c r="C108" i="377"/>
  <c r="B109" i="377"/>
  <c r="C109" i="377"/>
  <c r="B110" i="377"/>
  <c r="C110" i="377"/>
  <c r="B111" i="377"/>
  <c r="C111" i="377"/>
  <c r="B112" i="377"/>
  <c r="C112" i="377"/>
  <c r="B113" i="377"/>
  <c r="C113" i="377"/>
  <c r="B114" i="377"/>
  <c r="C114" i="377"/>
  <c r="B115" i="377"/>
  <c r="C115" i="377"/>
  <c r="B116" i="377"/>
  <c r="C116" i="377"/>
  <c r="B117" i="377"/>
  <c r="C117" i="377"/>
  <c r="B118" i="377"/>
  <c r="C118" i="377"/>
  <c r="B119" i="377"/>
  <c r="C119" i="377"/>
  <c r="B120" i="377"/>
  <c r="C120" i="377"/>
  <c r="B121" i="377"/>
  <c r="C121" i="377"/>
  <c r="B122" i="377"/>
  <c r="C122" i="377"/>
  <c r="B123" i="377"/>
  <c r="C123" i="377"/>
  <c r="B124" i="377"/>
  <c r="C124" i="377"/>
  <c r="B125" i="377"/>
  <c r="C125" i="377"/>
  <c r="B126" i="377"/>
  <c r="C126" i="377"/>
  <c r="B127" i="377"/>
  <c r="C127" i="377"/>
  <c r="B128" i="377"/>
  <c r="C128" i="377"/>
  <c r="B129" i="377"/>
  <c r="C129" i="377"/>
  <c r="B130" i="377"/>
  <c r="C130" i="377"/>
  <c r="B131" i="377"/>
  <c r="C131" i="377"/>
  <c r="B132" i="377"/>
  <c r="C132" i="377"/>
  <c r="B133" i="377"/>
  <c r="C133" i="377"/>
  <c r="B134" i="377"/>
  <c r="C134" i="377"/>
  <c r="B135" i="377"/>
  <c r="C135" i="377"/>
  <c r="B136" i="377"/>
  <c r="C136" i="377"/>
  <c r="B137" i="377"/>
  <c r="C137" i="377"/>
  <c r="B138" i="377"/>
  <c r="C138" i="377"/>
  <c r="B139" i="377"/>
  <c r="C139" i="377"/>
  <c r="B140" i="377"/>
  <c r="C140" i="377"/>
  <c r="B141" i="377"/>
  <c r="C141" i="377"/>
  <c r="B142" i="377"/>
  <c r="C142" i="377"/>
  <c r="B143" i="377"/>
  <c r="C143" i="377"/>
  <c r="B144" i="377"/>
  <c r="C144" i="377"/>
  <c r="B145" i="377"/>
  <c r="C145" i="377"/>
  <c r="B146" i="377"/>
  <c r="C146" i="377"/>
  <c r="B147" i="377"/>
  <c r="C147" i="377"/>
  <c r="B148" i="377"/>
  <c r="C148" i="377"/>
  <c r="B149" i="377"/>
  <c r="C149" i="377"/>
  <c r="B150" i="377"/>
  <c r="C150" i="377"/>
  <c r="B151" i="377"/>
  <c r="C151" i="377"/>
  <c r="B152" i="377"/>
  <c r="C152" i="377"/>
  <c r="B153" i="377"/>
  <c r="C153" i="377"/>
  <c r="B154" i="377"/>
  <c r="C154" i="377"/>
  <c r="B155" i="377"/>
  <c r="C155" i="377"/>
  <c r="B156" i="377"/>
  <c r="C156" i="377"/>
  <c r="B157" i="377"/>
  <c r="C157" i="377"/>
  <c r="B158" i="377"/>
  <c r="C158" i="377"/>
  <c r="B159" i="377"/>
  <c r="C159" i="377"/>
  <c r="B160" i="377"/>
  <c r="C160" i="377"/>
  <c r="B161" i="377"/>
  <c r="C161" i="377"/>
  <c r="B162" i="377"/>
  <c r="C162" i="377"/>
  <c r="B163" i="377"/>
  <c r="C163" i="377"/>
  <c r="B164" i="377"/>
  <c r="C164" i="377"/>
  <c r="B165" i="377"/>
  <c r="C165" i="377"/>
  <c r="B166" i="377"/>
  <c r="C166" i="377"/>
  <c r="B167" i="377"/>
  <c r="C167" i="377"/>
  <c r="B168" i="377"/>
  <c r="C168" i="377"/>
  <c r="B169" i="377"/>
  <c r="C169" i="377"/>
  <c r="B170" i="377"/>
  <c r="C170" i="377"/>
  <c r="B171" i="377"/>
  <c r="C171" i="377"/>
  <c r="B172" i="377"/>
  <c r="C172" i="377"/>
  <c r="B173" i="377"/>
  <c r="C173" i="377"/>
  <c r="B174" i="377"/>
  <c r="C174" i="377"/>
  <c r="B175" i="377"/>
  <c r="C175" i="377"/>
  <c r="B176" i="377"/>
  <c r="C176" i="377"/>
  <c r="B177" i="377"/>
  <c r="C177" i="377"/>
  <c r="B178" i="377"/>
  <c r="C178" i="377"/>
  <c r="B179" i="377"/>
  <c r="C179" i="377"/>
  <c r="B180" i="377"/>
  <c r="C180" i="377"/>
  <c r="B181" i="377"/>
  <c r="C181" i="377"/>
  <c r="B182" i="377"/>
  <c r="C182" i="377"/>
  <c r="B183" i="377"/>
  <c r="C183" i="377"/>
  <c r="B184" i="377"/>
  <c r="C184" i="377"/>
  <c r="B185" i="377"/>
  <c r="C185" i="377"/>
  <c r="B186" i="377"/>
  <c r="C186" i="377"/>
  <c r="B187" i="377"/>
  <c r="C187" i="377"/>
  <c r="B188" i="377"/>
  <c r="C188" i="377"/>
  <c r="B189" i="377"/>
  <c r="C189" i="377"/>
  <c r="B190" i="377"/>
  <c r="C190" i="377"/>
  <c r="B191" i="377"/>
  <c r="C191" i="377"/>
  <c r="B192" i="377"/>
  <c r="C192" i="377"/>
  <c r="B193" i="377"/>
  <c r="C193" i="377"/>
  <c r="B194" i="377"/>
  <c r="C194" i="377"/>
  <c r="B195" i="377"/>
  <c r="C195" i="377"/>
  <c r="B196" i="377"/>
  <c r="C196" i="377"/>
  <c r="B197" i="377"/>
  <c r="C197" i="377"/>
  <c r="B198" i="377"/>
  <c r="C198" i="377"/>
  <c r="B199" i="377"/>
  <c r="C199" i="377"/>
  <c r="B200" i="377"/>
  <c r="C200" i="377"/>
  <c r="B201" i="377"/>
  <c r="C201" i="377"/>
  <c r="B202" i="377"/>
  <c r="C202" i="377"/>
  <c r="B203" i="377"/>
  <c r="C203" i="377"/>
  <c r="B204" i="377"/>
  <c r="C204" i="377"/>
  <c r="B205" i="377"/>
  <c r="C205" i="377"/>
  <c r="B206" i="377"/>
  <c r="C206" i="377"/>
  <c r="B207" i="377"/>
  <c r="C207" i="377"/>
  <c r="B208" i="377"/>
  <c r="C208" i="377"/>
  <c r="B209" i="377"/>
  <c r="C209" i="377"/>
  <c r="B210" i="377"/>
  <c r="C210" i="377"/>
  <c r="B211" i="377"/>
  <c r="C211" i="377"/>
  <c r="B212" i="377"/>
  <c r="C212" i="377"/>
  <c r="B213" i="377"/>
  <c r="C213" i="377"/>
  <c r="B214" i="377"/>
  <c r="C214" i="377"/>
  <c r="B215" i="377"/>
  <c r="C215" i="377"/>
  <c r="B216" i="377"/>
  <c r="C216" i="377"/>
  <c r="B217" i="377"/>
  <c r="C217" i="377"/>
  <c r="B218" i="377"/>
  <c r="C218" i="377"/>
  <c r="B219" i="377"/>
  <c r="C219" i="377"/>
  <c r="B220" i="377"/>
  <c r="C220" i="377"/>
  <c r="B221" i="377"/>
  <c r="C221" i="377"/>
  <c r="B222" i="377"/>
  <c r="C222" i="377"/>
  <c r="B223" i="377"/>
  <c r="C223" i="377"/>
  <c r="B224" i="377"/>
  <c r="C224" i="377"/>
  <c r="B225" i="377"/>
  <c r="C225" i="377"/>
  <c r="B226" i="377"/>
  <c r="C226" i="377"/>
  <c r="B227" i="377"/>
  <c r="C227" i="377"/>
  <c r="B228" i="377"/>
  <c r="C228" i="377"/>
  <c r="B229" i="377"/>
  <c r="C229" i="377"/>
  <c r="B230" i="377"/>
  <c r="C230" i="377"/>
  <c r="B231" i="377"/>
  <c r="C231" i="377"/>
  <c r="B232" i="377"/>
  <c r="C232" i="377"/>
  <c r="B233" i="377"/>
  <c r="C233" i="377"/>
  <c r="B234" i="377"/>
  <c r="C234" i="377"/>
  <c r="B235" i="377"/>
  <c r="C235" i="377"/>
  <c r="B236" i="377"/>
  <c r="C236" i="377"/>
  <c r="B237" i="377"/>
  <c r="C237" i="377"/>
  <c r="B238" i="377"/>
  <c r="C238" i="377"/>
  <c r="B239" i="377"/>
  <c r="C239" i="377"/>
  <c r="B240" i="377"/>
  <c r="C240" i="377"/>
  <c r="B241" i="377"/>
  <c r="C241" i="377"/>
  <c r="B242" i="377"/>
  <c r="C242" i="377"/>
  <c r="B243" i="377"/>
  <c r="C243" i="377"/>
  <c r="B244" i="377"/>
  <c r="C244" i="377"/>
  <c r="B245" i="377"/>
  <c r="C245" i="377"/>
  <c r="B246" i="377"/>
  <c r="C246" i="377"/>
  <c r="B247" i="377"/>
  <c r="C247" i="377"/>
  <c r="B248" i="377"/>
  <c r="C248" i="377"/>
  <c r="B249" i="377"/>
  <c r="C249" i="377"/>
  <c r="B250" i="377"/>
  <c r="C250" i="377"/>
  <c r="B251" i="377"/>
  <c r="C251" i="377"/>
  <c r="B252" i="377"/>
  <c r="C252" i="377"/>
  <c r="B253" i="377"/>
  <c r="C253" i="377"/>
  <c r="B254" i="377"/>
  <c r="C254" i="377"/>
  <c r="B255" i="377"/>
  <c r="C255" i="377"/>
  <c r="B256" i="377"/>
  <c r="C256" i="377"/>
  <c r="B257" i="377"/>
  <c r="C257" i="377"/>
  <c r="B258" i="377"/>
  <c r="C258" i="377"/>
  <c r="B259" i="377"/>
  <c r="C259" i="377"/>
  <c r="B260" i="377"/>
  <c r="C260" i="377"/>
  <c r="B261" i="377"/>
  <c r="C261" i="377"/>
  <c r="B262" i="377"/>
  <c r="C262" i="377"/>
  <c r="B263" i="377"/>
  <c r="C263" i="377"/>
  <c r="B264" i="377"/>
  <c r="C264" i="377"/>
  <c r="B265" i="377"/>
  <c r="C265" i="377"/>
  <c r="B266" i="377"/>
  <c r="C266" i="377"/>
  <c r="B267" i="377"/>
  <c r="C267" i="377"/>
  <c r="B268" i="377"/>
  <c r="C268" i="377"/>
  <c r="B269" i="377"/>
  <c r="C269" i="377"/>
  <c r="B270" i="377"/>
  <c r="C270" i="377"/>
  <c r="B271" i="377"/>
  <c r="C271" i="377"/>
  <c r="B272" i="377"/>
  <c r="C272" i="377"/>
  <c r="B273" i="377"/>
  <c r="C273" i="377"/>
  <c r="B274" i="377"/>
  <c r="C274" i="377"/>
  <c r="B275" i="377"/>
  <c r="C275" i="377"/>
  <c r="B276" i="377"/>
  <c r="C276" i="377"/>
  <c r="B277" i="377"/>
  <c r="C277" i="377"/>
  <c r="B278" i="377"/>
  <c r="C278" i="377"/>
  <c r="B279" i="377"/>
  <c r="C279" i="377"/>
  <c r="B280" i="377"/>
  <c r="C280" i="377"/>
  <c r="B281" i="377"/>
  <c r="C281" i="377"/>
  <c r="B282" i="377"/>
  <c r="C282" i="377"/>
  <c r="B283" i="377"/>
  <c r="C283" i="377"/>
  <c r="B284" i="377"/>
  <c r="C284" i="377"/>
  <c r="B285" i="377"/>
  <c r="C285" i="377"/>
  <c r="B286" i="377"/>
  <c r="C286" i="377"/>
  <c r="B287" i="377"/>
  <c r="C287" i="377"/>
  <c r="B288" i="377"/>
  <c r="C288" i="377"/>
  <c r="B289" i="377"/>
  <c r="C289" i="377"/>
  <c r="B290" i="377"/>
  <c r="C290" i="377"/>
  <c r="B291" i="377"/>
  <c r="C291" i="377"/>
  <c r="B292" i="377"/>
  <c r="C292" i="377"/>
  <c r="B293" i="377"/>
  <c r="C293" i="377"/>
  <c r="Y3" i="377"/>
  <c r="Y4" i="377"/>
  <c r="Y5" i="377"/>
  <c r="Y6" i="377"/>
  <c r="Y7" i="377"/>
  <c r="Y8" i="377"/>
  <c r="Y9" i="377"/>
  <c r="Y10" i="377"/>
  <c r="Y11" i="377"/>
  <c r="Y12" i="377"/>
  <c r="Y13" i="377"/>
  <c r="Y14" i="377"/>
  <c r="Y15" i="377"/>
  <c r="Y16" i="377"/>
  <c r="Y17" i="377"/>
  <c r="Y18" i="377"/>
  <c r="Y19" i="377"/>
  <c r="Y20" i="377"/>
  <c r="Y21" i="377"/>
  <c r="Y22" i="377"/>
  <c r="Y23" i="377"/>
  <c r="Y24" i="377"/>
  <c r="Y25" i="377"/>
  <c r="Y26" i="377"/>
  <c r="Y27" i="377"/>
  <c r="Y28" i="377"/>
  <c r="Y29" i="377"/>
  <c r="Y30" i="377"/>
  <c r="Y31" i="377"/>
  <c r="Y32" i="377"/>
  <c r="Y33" i="377"/>
  <c r="Y34" i="377"/>
  <c r="Y35" i="377"/>
  <c r="Y36" i="377"/>
  <c r="Y37" i="377"/>
  <c r="Y38" i="377"/>
  <c r="Y39" i="377"/>
  <c r="Y40" i="377"/>
  <c r="Y41" i="377"/>
  <c r="Y42" i="377"/>
  <c r="Y43" i="377"/>
  <c r="Y44" i="377"/>
  <c r="Y45" i="377"/>
  <c r="Y46" i="377"/>
  <c r="Y47" i="377"/>
  <c r="Y48" i="377"/>
  <c r="Y49" i="377"/>
  <c r="Y50" i="377"/>
  <c r="Y51" i="377"/>
  <c r="Y52" i="377"/>
  <c r="Y53" i="377"/>
  <c r="Y54" i="377"/>
  <c r="Y55" i="377"/>
  <c r="Y56" i="377"/>
  <c r="Y57" i="377"/>
  <c r="Y58" i="377"/>
  <c r="Y59" i="377"/>
  <c r="Y60" i="377"/>
  <c r="Y61" i="377"/>
  <c r="Y62" i="377"/>
  <c r="Y63" i="377"/>
  <c r="Y64" i="377"/>
  <c r="Y65" i="377"/>
  <c r="Y66" i="377"/>
  <c r="Y67" i="377"/>
  <c r="Y68" i="377"/>
  <c r="Y69" i="377"/>
  <c r="Y70" i="377"/>
  <c r="Y71" i="377"/>
  <c r="Y72" i="377"/>
  <c r="Y73" i="377"/>
  <c r="Y74" i="377"/>
  <c r="Y75" i="377"/>
  <c r="Y76" i="377"/>
  <c r="Y77" i="377"/>
  <c r="Y78" i="377"/>
  <c r="Y79" i="377"/>
  <c r="Y80" i="377"/>
  <c r="Y81" i="377"/>
  <c r="Y82" i="377"/>
  <c r="Y83" i="377"/>
  <c r="Y84" i="377"/>
  <c r="Y85" i="377"/>
  <c r="Y86" i="377"/>
  <c r="Y87" i="377"/>
  <c r="Y88" i="377"/>
  <c r="Y89" i="377"/>
  <c r="Y90" i="377"/>
  <c r="Y91" i="377"/>
  <c r="Y92" i="377"/>
  <c r="Y93" i="377"/>
  <c r="Y94" i="377"/>
  <c r="Y95" i="377"/>
  <c r="Y96" i="377"/>
  <c r="Y97" i="377"/>
  <c r="Y98" i="377"/>
  <c r="Y99" i="377"/>
  <c r="Y100" i="377"/>
  <c r="Y101" i="377"/>
  <c r="Y102" i="377"/>
  <c r="Y103" i="377"/>
  <c r="Y104" i="377"/>
  <c r="Y105" i="377"/>
  <c r="Y106" i="377"/>
  <c r="Y107" i="377"/>
  <c r="Y108" i="377"/>
  <c r="Y109" i="377"/>
  <c r="Y110" i="377"/>
  <c r="Y111" i="377"/>
  <c r="Y112" i="377"/>
  <c r="Y113" i="377"/>
  <c r="Y114" i="377"/>
  <c r="Y115" i="377"/>
  <c r="Y116" i="377"/>
  <c r="Y117" i="377"/>
  <c r="Y118" i="377"/>
  <c r="Y119" i="377"/>
  <c r="Y120" i="377"/>
  <c r="Y121" i="377"/>
  <c r="Y122" i="377"/>
  <c r="Y123" i="377"/>
  <c r="Y124" i="377"/>
  <c r="Y125" i="377"/>
  <c r="Y126" i="377"/>
  <c r="Y127" i="377"/>
  <c r="Y128" i="377"/>
  <c r="Y129" i="377"/>
  <c r="Y130" i="377"/>
  <c r="Y131" i="377"/>
  <c r="Y132" i="377"/>
  <c r="Y133" i="377"/>
  <c r="Y134" i="377"/>
  <c r="Y135" i="377"/>
  <c r="Y136" i="377"/>
  <c r="Y137" i="377"/>
  <c r="Y138" i="377"/>
  <c r="Y139" i="377"/>
  <c r="Y140" i="377"/>
  <c r="Y141" i="377"/>
  <c r="Y142" i="377"/>
  <c r="Y143" i="377"/>
  <c r="Y144" i="377"/>
  <c r="Y145" i="377"/>
  <c r="Y146" i="377"/>
  <c r="Y147" i="377"/>
  <c r="Y148" i="377"/>
  <c r="Y149" i="377"/>
  <c r="Y150" i="377"/>
  <c r="Y151" i="377"/>
  <c r="Y152" i="377"/>
  <c r="Y153" i="377"/>
  <c r="Y154" i="377"/>
  <c r="Y155" i="377"/>
  <c r="Y156" i="377"/>
  <c r="Y157" i="377"/>
  <c r="Y158" i="377"/>
  <c r="Y159" i="377"/>
  <c r="Y160" i="377"/>
  <c r="Y161" i="377"/>
  <c r="Y162" i="377"/>
  <c r="Y163" i="377"/>
  <c r="Y164" i="377"/>
  <c r="Y165" i="377"/>
  <c r="Y166" i="377"/>
  <c r="Y167" i="377"/>
  <c r="Y168" i="377"/>
  <c r="Y169" i="377"/>
  <c r="Y170" i="377"/>
  <c r="Y171" i="377"/>
  <c r="Y172" i="377"/>
  <c r="Y173" i="377"/>
  <c r="Y174" i="377"/>
  <c r="Y175" i="377"/>
  <c r="Y176" i="377"/>
  <c r="Y177" i="377"/>
  <c r="Y178" i="377"/>
  <c r="Y179" i="377"/>
  <c r="Y180" i="377"/>
  <c r="Y181" i="377"/>
  <c r="Y182" i="377"/>
  <c r="Y183" i="377"/>
  <c r="Y184" i="377"/>
  <c r="Y185" i="377"/>
  <c r="Y186" i="377"/>
  <c r="Y187" i="377"/>
  <c r="Y188" i="377"/>
  <c r="Y189" i="377"/>
  <c r="Y190" i="377"/>
  <c r="Y191" i="377"/>
  <c r="Y192" i="377"/>
  <c r="Y193" i="377"/>
  <c r="Y194" i="377"/>
  <c r="Y195" i="377"/>
  <c r="Y196" i="377"/>
  <c r="Y197" i="377"/>
  <c r="Y198" i="377"/>
  <c r="Y199" i="377"/>
  <c r="Y200" i="377"/>
  <c r="Y201" i="377"/>
  <c r="Y202" i="377"/>
  <c r="Y203" i="377"/>
  <c r="Y204" i="377"/>
  <c r="Y205" i="377"/>
  <c r="Y206" i="377"/>
  <c r="Y207" i="377"/>
  <c r="Y208" i="377"/>
  <c r="Y209" i="377"/>
  <c r="Y210" i="377"/>
  <c r="Y211" i="377"/>
  <c r="Y212" i="377"/>
  <c r="Y213" i="377"/>
  <c r="Y214" i="377"/>
  <c r="Y215" i="377"/>
  <c r="Y216" i="377"/>
  <c r="Y217" i="377"/>
  <c r="Y218" i="377"/>
  <c r="Y219" i="377"/>
  <c r="Y220" i="377"/>
  <c r="Y221" i="377"/>
  <c r="Y222" i="377"/>
  <c r="Y223" i="377"/>
  <c r="Y224" i="377"/>
  <c r="Y225" i="377"/>
  <c r="Y226" i="377"/>
  <c r="Y227" i="377"/>
  <c r="Y228" i="377"/>
  <c r="Y229" i="377"/>
  <c r="Y230" i="377"/>
  <c r="Y231" i="377"/>
  <c r="Y232" i="377"/>
  <c r="Y233" i="377"/>
  <c r="Y234" i="377"/>
  <c r="Y235" i="377"/>
  <c r="Y236" i="377"/>
  <c r="Y237" i="377"/>
  <c r="Y238" i="377"/>
  <c r="Y239" i="377"/>
  <c r="Y240" i="377"/>
  <c r="Y241" i="377"/>
  <c r="Y242" i="377"/>
  <c r="Y243" i="377"/>
  <c r="Y244" i="377"/>
  <c r="Y245" i="377"/>
  <c r="Y246" i="377"/>
  <c r="Y247" i="377"/>
  <c r="Y248" i="377"/>
  <c r="Y249" i="377"/>
  <c r="Y250" i="377"/>
  <c r="Y251" i="377"/>
  <c r="Y252" i="377"/>
  <c r="Y253" i="377"/>
  <c r="Y254" i="377"/>
  <c r="Y255" i="377"/>
  <c r="Y256" i="377"/>
  <c r="Y257" i="377"/>
  <c r="Y258" i="377"/>
  <c r="Y259" i="377"/>
  <c r="Y260" i="377"/>
  <c r="Y261" i="377"/>
  <c r="Y262" i="377"/>
  <c r="Y263" i="377"/>
  <c r="Y264" i="377"/>
  <c r="Y265" i="377"/>
  <c r="Y266" i="377"/>
  <c r="Y267" i="377"/>
  <c r="Y268" i="377"/>
  <c r="Y269" i="377"/>
  <c r="Y270" i="377"/>
  <c r="Y271" i="377"/>
  <c r="Y2" i="377"/>
  <c r="B153" i="389"/>
  <c r="C153" i="389"/>
  <c r="B154" i="389"/>
  <c r="C154" i="389"/>
  <c r="B155" i="389"/>
  <c r="C155" i="389"/>
  <c r="B156" i="389"/>
  <c r="C156" i="389"/>
  <c r="B157" i="389"/>
  <c r="C157" i="389"/>
  <c r="B158" i="389"/>
  <c r="C158" i="389"/>
  <c r="B159" i="389"/>
  <c r="C159" i="389"/>
  <c r="B160" i="389"/>
  <c r="C160" i="389"/>
  <c r="B161" i="389"/>
  <c r="C161" i="389"/>
  <c r="B162" i="389"/>
  <c r="C162" i="389"/>
  <c r="B163" i="389"/>
  <c r="C163" i="389"/>
  <c r="B164" i="389"/>
  <c r="C164" i="389"/>
  <c r="B165" i="389"/>
  <c r="C165" i="389"/>
  <c r="B166" i="389"/>
  <c r="C166" i="389"/>
  <c r="B167" i="389"/>
  <c r="C167" i="389"/>
  <c r="B168" i="389"/>
  <c r="C168" i="389"/>
  <c r="B169" i="389"/>
  <c r="C169" i="389"/>
  <c r="B170" i="389"/>
  <c r="C170" i="389"/>
  <c r="B171" i="389"/>
  <c r="C171" i="389"/>
  <c r="B172" i="389"/>
  <c r="C172" i="389"/>
  <c r="B173" i="389"/>
  <c r="C173" i="389"/>
  <c r="B174" i="389"/>
  <c r="C174" i="389"/>
  <c r="B175" i="389"/>
  <c r="C175" i="389"/>
  <c r="B176" i="389"/>
  <c r="C176" i="389"/>
  <c r="B177" i="389"/>
  <c r="C177" i="389"/>
  <c r="B178" i="389"/>
  <c r="C178" i="389"/>
  <c r="B179" i="389"/>
  <c r="C179" i="389"/>
  <c r="B180" i="389"/>
  <c r="C180" i="389"/>
  <c r="B181" i="389"/>
  <c r="C181" i="389"/>
  <c r="B182" i="389"/>
  <c r="C182" i="389"/>
  <c r="B183" i="389"/>
  <c r="C183" i="389"/>
  <c r="B184" i="389"/>
  <c r="C184" i="389"/>
  <c r="B185" i="389"/>
  <c r="C185" i="389"/>
  <c r="B186" i="389"/>
  <c r="C186" i="389"/>
  <c r="B187" i="389"/>
  <c r="C187" i="389"/>
  <c r="B188" i="389"/>
  <c r="C188" i="389"/>
  <c r="B189" i="389"/>
  <c r="C189" i="389"/>
  <c r="C220" i="374"/>
  <c r="B220" i="374"/>
  <c r="AE357" i="377" l="1"/>
  <c r="Z3" i="377"/>
  <c r="Z4" i="377"/>
  <c r="Z5" i="377"/>
  <c r="Z6" i="377"/>
  <c r="Z7" i="377"/>
  <c r="Z8" i="377"/>
  <c r="Z9" i="377"/>
  <c r="Z10" i="377"/>
  <c r="Z11" i="377"/>
  <c r="Z12" i="377"/>
  <c r="Z13" i="377"/>
  <c r="Z14" i="377"/>
  <c r="Z15" i="377"/>
  <c r="Z16" i="377"/>
  <c r="Z17" i="377"/>
  <c r="Z18" i="377"/>
  <c r="Z19" i="377"/>
  <c r="Z20" i="377"/>
  <c r="Z21" i="377"/>
  <c r="Z22" i="377"/>
  <c r="Z23" i="377"/>
  <c r="Z24" i="377"/>
  <c r="Z25" i="377"/>
  <c r="Z26" i="377"/>
  <c r="Z27" i="377"/>
  <c r="Z28" i="377"/>
  <c r="Z29" i="377"/>
  <c r="Z30" i="377"/>
  <c r="Z31" i="377"/>
  <c r="Z32" i="377"/>
  <c r="Z33" i="377"/>
  <c r="Z34" i="377"/>
  <c r="Z35" i="377"/>
  <c r="Z36" i="377"/>
  <c r="Z37" i="377"/>
  <c r="Z38" i="377"/>
  <c r="Z39" i="377"/>
  <c r="Z40" i="377"/>
  <c r="Z41" i="377"/>
  <c r="Z42" i="377"/>
  <c r="Z43" i="377"/>
  <c r="Z44" i="377"/>
  <c r="Z45" i="377"/>
  <c r="Z46" i="377"/>
  <c r="Z47" i="377"/>
  <c r="Z48" i="377"/>
  <c r="Z49" i="377"/>
  <c r="Z50" i="377"/>
  <c r="Z51" i="377"/>
  <c r="Z52" i="377"/>
  <c r="Z53" i="377"/>
  <c r="Z54" i="377"/>
  <c r="Z55" i="377"/>
  <c r="Z56" i="377"/>
  <c r="Z57" i="377"/>
  <c r="Z58" i="377"/>
  <c r="Z59" i="377"/>
  <c r="Z60" i="377"/>
  <c r="Z61" i="377"/>
  <c r="Z62" i="377"/>
  <c r="Z63" i="377"/>
  <c r="Z64" i="377"/>
  <c r="Z65" i="377"/>
  <c r="Z66" i="377"/>
  <c r="Z67" i="377"/>
  <c r="Z68" i="377"/>
  <c r="Z69" i="377"/>
  <c r="Z70" i="377"/>
  <c r="Z71" i="377"/>
  <c r="Z72" i="377"/>
  <c r="Z73" i="377"/>
  <c r="Z74" i="377"/>
  <c r="Z75" i="377"/>
  <c r="Z76" i="377"/>
  <c r="Z77" i="377"/>
  <c r="Z78" i="377"/>
  <c r="Z79" i="377"/>
  <c r="Z80" i="377"/>
  <c r="Z81" i="377"/>
  <c r="Z82" i="377"/>
  <c r="Z83" i="377"/>
  <c r="Z84" i="377"/>
  <c r="Z85" i="377"/>
  <c r="Z86" i="377"/>
  <c r="Z87" i="377"/>
  <c r="Z88" i="377"/>
  <c r="Z89" i="377"/>
  <c r="Z90" i="377"/>
  <c r="Z91" i="377"/>
  <c r="Z92" i="377"/>
  <c r="Z93" i="377"/>
  <c r="Z94" i="377"/>
  <c r="Z95" i="377"/>
  <c r="Z96" i="377"/>
  <c r="Z97" i="377"/>
  <c r="Z98" i="377"/>
  <c r="Z99" i="377"/>
  <c r="Z100" i="377"/>
  <c r="Z101" i="377"/>
  <c r="Z102" i="377"/>
  <c r="Z103" i="377"/>
  <c r="Z104" i="377"/>
  <c r="Z105" i="377"/>
  <c r="Z106" i="377"/>
  <c r="Z107" i="377"/>
  <c r="Z108" i="377"/>
  <c r="Z109" i="377"/>
  <c r="Z110" i="377"/>
  <c r="Z111" i="377"/>
  <c r="Z112" i="377"/>
  <c r="Z113" i="377"/>
  <c r="Z114" i="377"/>
  <c r="Z115" i="377"/>
  <c r="Z116" i="377"/>
  <c r="Z117" i="377"/>
  <c r="Z118" i="377"/>
  <c r="Z119" i="377"/>
  <c r="Z120" i="377"/>
  <c r="Z121" i="377"/>
  <c r="Z122" i="377"/>
  <c r="Z123" i="377"/>
  <c r="Z124" i="377"/>
  <c r="Z125" i="377"/>
  <c r="Z126" i="377"/>
  <c r="Z127" i="377"/>
  <c r="Z128" i="377"/>
  <c r="Z129" i="377"/>
  <c r="Z130" i="377"/>
  <c r="Z131" i="377"/>
  <c r="Z132" i="377"/>
  <c r="Z133" i="377"/>
  <c r="Z134" i="377"/>
  <c r="Z135" i="377"/>
  <c r="Z136" i="377"/>
  <c r="Z137" i="377"/>
  <c r="Z138" i="377"/>
  <c r="Z139" i="377"/>
  <c r="Z140" i="377"/>
  <c r="Z141" i="377"/>
  <c r="Z142" i="377"/>
  <c r="Z143" i="377"/>
  <c r="Z144" i="377"/>
  <c r="Z145" i="377"/>
  <c r="Z146" i="377"/>
  <c r="Z147" i="377"/>
  <c r="Z148" i="377"/>
  <c r="Z149" i="377"/>
  <c r="Z150" i="377"/>
  <c r="Z151" i="377"/>
  <c r="Z152" i="377"/>
  <c r="Z153" i="377"/>
  <c r="Z154" i="377"/>
  <c r="Z155" i="377"/>
  <c r="Z156" i="377"/>
  <c r="Z157" i="377"/>
  <c r="Z158" i="377"/>
  <c r="Z159" i="377"/>
  <c r="Z160" i="377"/>
  <c r="Z161" i="377"/>
  <c r="Z162" i="377"/>
  <c r="Z163" i="377"/>
  <c r="Z164" i="377"/>
  <c r="Z165" i="377"/>
  <c r="Z166" i="377"/>
  <c r="Z167" i="377"/>
  <c r="Z168" i="377"/>
  <c r="Z169" i="377"/>
  <c r="Z170" i="377"/>
  <c r="Z171" i="377"/>
  <c r="Z172" i="377"/>
  <c r="Z173" i="377"/>
  <c r="Z174" i="377"/>
  <c r="Z175" i="377"/>
  <c r="Z176" i="377"/>
  <c r="Z177" i="377"/>
  <c r="Z178" i="377"/>
  <c r="Z179" i="377"/>
  <c r="Z180" i="377"/>
  <c r="Z181" i="377"/>
  <c r="Z182" i="377"/>
  <c r="Z183" i="377"/>
  <c r="Z184" i="377"/>
  <c r="Z185" i="377"/>
  <c r="Z186" i="377"/>
  <c r="Z187" i="377"/>
  <c r="Z188" i="377"/>
  <c r="Z189" i="377"/>
  <c r="Z190" i="377"/>
  <c r="Z191" i="377"/>
  <c r="Z192" i="377"/>
  <c r="Z193" i="377"/>
  <c r="Z194" i="377"/>
  <c r="Z195" i="377"/>
  <c r="Z196" i="377"/>
  <c r="Z197" i="377"/>
  <c r="Z198" i="377"/>
  <c r="Z199" i="377"/>
  <c r="Z200" i="377"/>
  <c r="Z201" i="377"/>
  <c r="Z202" i="377"/>
  <c r="Z203" i="377"/>
  <c r="Z204" i="377"/>
  <c r="Z205" i="377"/>
  <c r="Z206" i="377"/>
  <c r="Z207" i="377"/>
  <c r="Z208" i="377"/>
  <c r="Z209" i="377"/>
  <c r="Z210" i="377"/>
  <c r="Z211" i="377"/>
  <c r="Z212" i="377"/>
  <c r="Z213" i="377"/>
  <c r="Z214" i="377"/>
  <c r="Z215" i="377"/>
  <c r="Z216" i="377"/>
  <c r="Z217" i="377"/>
  <c r="Z218" i="377"/>
  <c r="Z219" i="377"/>
  <c r="Z220" i="377"/>
  <c r="Z221" i="377"/>
  <c r="Z222" i="377"/>
  <c r="Z223" i="377"/>
  <c r="Z224" i="377"/>
  <c r="Z225" i="377"/>
  <c r="Z226" i="377"/>
  <c r="Z227" i="377"/>
  <c r="Z228" i="377"/>
  <c r="Z229" i="377"/>
  <c r="Z230" i="377"/>
  <c r="Z231" i="377"/>
  <c r="Z232" i="377"/>
  <c r="Z233" i="377"/>
  <c r="Z234" i="377"/>
  <c r="Z235" i="377"/>
  <c r="Z236" i="377"/>
  <c r="Z237" i="377"/>
  <c r="Z238" i="377"/>
  <c r="Z239" i="377"/>
  <c r="Z240" i="377"/>
  <c r="Z241" i="377"/>
  <c r="Z242" i="377"/>
  <c r="Z243" i="377"/>
  <c r="Z244" i="377"/>
  <c r="Z245" i="377"/>
  <c r="Z246" i="377"/>
  <c r="Z247" i="377"/>
  <c r="Z248" i="377"/>
  <c r="Z249" i="377"/>
  <c r="Z250" i="377"/>
  <c r="Z251" i="377"/>
  <c r="Z252" i="377"/>
  <c r="Z253" i="377"/>
  <c r="Z254" i="377"/>
  <c r="Z255" i="377"/>
  <c r="Z256" i="377"/>
  <c r="Z257" i="377"/>
  <c r="Z258" i="377"/>
  <c r="Z259" i="377"/>
  <c r="Z260" i="377"/>
  <c r="Z261" i="377"/>
  <c r="Z262" i="377"/>
  <c r="Z263" i="377"/>
  <c r="Z264" i="377"/>
  <c r="Z265" i="377"/>
  <c r="Z266" i="377"/>
  <c r="Z267" i="377"/>
  <c r="Z268" i="377"/>
  <c r="Z269" i="377"/>
  <c r="Z270" i="377"/>
  <c r="Z271" i="377"/>
  <c r="Z2" i="377"/>
  <c r="B2" i="387" l="1"/>
  <c r="C2" i="387"/>
  <c r="B3" i="387"/>
  <c r="C3" i="387"/>
  <c r="C1117" i="376" l="1"/>
  <c r="C1118" i="376"/>
  <c r="C1119" i="376"/>
  <c r="C1120" i="376"/>
  <c r="C1121" i="376"/>
  <c r="C1122" i="376"/>
  <c r="C1123" i="376"/>
  <c r="C1124" i="376"/>
  <c r="C1125" i="376"/>
  <c r="C1126" i="376"/>
  <c r="C1127" i="376"/>
  <c r="C1128" i="376"/>
  <c r="C1129" i="376"/>
  <c r="C1130" i="376"/>
  <c r="C1131" i="376"/>
  <c r="C1132" i="376"/>
  <c r="C1133" i="376"/>
  <c r="C1134" i="376"/>
  <c r="C1135" i="376"/>
  <c r="C1136" i="376"/>
  <c r="C1137" i="376"/>
  <c r="C1138" i="376"/>
  <c r="C1139" i="376"/>
  <c r="C1140" i="376"/>
  <c r="C1141" i="376"/>
  <c r="C1142" i="376"/>
  <c r="C1143" i="376"/>
  <c r="C1144" i="376"/>
  <c r="C1145" i="376"/>
  <c r="C1146" i="376"/>
  <c r="C1147" i="376"/>
  <c r="C1148" i="376"/>
  <c r="C1149" i="376"/>
  <c r="C1150" i="376"/>
  <c r="C1151" i="376"/>
  <c r="C1152" i="376"/>
  <c r="C1153" i="376"/>
  <c r="C1154" i="376"/>
  <c r="C1155" i="376"/>
  <c r="C1156" i="376"/>
  <c r="C1157" i="376"/>
  <c r="C1158" i="376"/>
  <c r="C1159" i="376"/>
  <c r="C1160" i="376"/>
  <c r="C1161" i="376"/>
  <c r="C1162" i="376"/>
  <c r="C1163" i="376"/>
  <c r="C1164" i="376"/>
  <c r="C1165" i="376"/>
  <c r="C1166" i="376"/>
  <c r="C1167" i="376"/>
  <c r="C1168" i="376"/>
  <c r="C1169" i="376"/>
  <c r="C1170" i="376"/>
  <c r="C1171" i="376"/>
  <c r="C1172" i="376"/>
  <c r="C1173" i="376"/>
  <c r="C1174" i="376"/>
  <c r="C1175" i="376"/>
  <c r="C1176" i="376"/>
  <c r="C1177" i="376"/>
  <c r="C1178" i="376"/>
  <c r="C1179" i="376"/>
  <c r="C1180" i="376"/>
  <c r="C1181" i="376"/>
  <c r="C1182" i="376"/>
  <c r="C1183" i="376"/>
  <c r="C1184" i="376"/>
  <c r="C1185" i="376"/>
  <c r="C1186" i="376"/>
  <c r="C1187" i="376"/>
  <c r="C1188" i="376"/>
  <c r="C1189" i="376"/>
  <c r="C1190" i="376"/>
  <c r="C1191" i="376"/>
  <c r="C1192" i="376"/>
  <c r="C1193" i="376"/>
  <c r="C1194" i="376"/>
  <c r="C1195" i="376"/>
  <c r="B1117" i="376"/>
  <c r="B1118" i="376"/>
  <c r="B1119" i="376"/>
  <c r="B1120" i="376"/>
  <c r="B1121" i="376"/>
  <c r="B1122" i="376"/>
  <c r="B1123" i="376"/>
  <c r="B1124" i="376"/>
  <c r="B1125" i="376"/>
  <c r="B1126" i="376"/>
  <c r="B1127" i="376"/>
  <c r="B1128" i="376"/>
  <c r="B1129" i="376"/>
  <c r="B1130" i="376"/>
  <c r="B1131" i="376"/>
  <c r="B1132" i="376"/>
  <c r="B1133" i="376"/>
  <c r="B1134" i="376"/>
  <c r="B1135" i="376"/>
  <c r="B1136" i="376"/>
  <c r="B1137" i="376"/>
  <c r="B1138" i="376"/>
  <c r="B1139" i="376"/>
  <c r="B1140" i="376"/>
  <c r="B1141" i="376"/>
  <c r="B1142" i="376"/>
  <c r="B1143" i="376"/>
  <c r="B1144" i="376"/>
  <c r="B1145" i="376"/>
  <c r="B1146" i="376"/>
  <c r="B1147" i="376"/>
  <c r="B1148" i="376"/>
  <c r="B1149" i="376"/>
  <c r="B1150" i="376"/>
  <c r="B1151" i="376"/>
  <c r="B1152" i="376"/>
  <c r="B1153" i="376"/>
  <c r="B1154" i="376"/>
  <c r="B1155" i="376"/>
  <c r="B1156" i="376"/>
  <c r="B1157" i="376"/>
  <c r="B1158" i="376"/>
  <c r="B1159" i="376"/>
  <c r="B1160" i="376"/>
  <c r="B1161" i="376"/>
  <c r="B1162" i="376"/>
  <c r="B1163" i="376"/>
  <c r="B1164" i="376"/>
  <c r="B1165" i="376"/>
  <c r="B1166" i="376"/>
  <c r="B1167" i="376"/>
  <c r="B1168" i="376"/>
  <c r="B1169" i="376"/>
  <c r="B1170" i="376"/>
  <c r="B1171" i="376"/>
  <c r="B1172" i="376"/>
  <c r="B1173" i="376"/>
  <c r="B1174" i="376"/>
  <c r="B1175" i="376"/>
  <c r="B1176" i="376"/>
  <c r="B1177" i="376"/>
  <c r="B1178" i="376"/>
  <c r="B1179" i="376"/>
  <c r="B1180" i="376"/>
  <c r="B1181" i="376"/>
  <c r="B1182" i="376"/>
  <c r="B1183" i="376"/>
  <c r="B1184" i="376"/>
  <c r="B1185" i="376"/>
  <c r="B1186" i="376"/>
  <c r="B1187" i="376"/>
  <c r="B1188" i="376"/>
  <c r="B1189" i="376"/>
  <c r="B1190" i="376"/>
  <c r="B1191" i="376"/>
  <c r="B1192" i="376"/>
  <c r="B1193" i="376"/>
  <c r="B1194" i="376"/>
  <c r="B1195" i="376"/>
  <c r="C3" i="376"/>
  <c r="C4" i="376"/>
  <c r="C5" i="376"/>
  <c r="C6" i="376"/>
  <c r="C7" i="376"/>
  <c r="C8" i="376"/>
  <c r="C9" i="376"/>
  <c r="C10" i="376"/>
  <c r="C11" i="376"/>
  <c r="C12" i="376"/>
  <c r="C13" i="376"/>
  <c r="C14" i="376"/>
  <c r="C15" i="376"/>
  <c r="C16" i="376"/>
  <c r="C17" i="376"/>
  <c r="C18" i="376"/>
  <c r="C19" i="376"/>
  <c r="C20" i="376"/>
  <c r="C21" i="376"/>
  <c r="C22" i="376"/>
  <c r="C23" i="376"/>
  <c r="C24" i="376"/>
  <c r="C25" i="376"/>
  <c r="C26" i="376"/>
  <c r="C27" i="376"/>
  <c r="C28" i="376"/>
  <c r="C29" i="376"/>
  <c r="C30" i="376"/>
  <c r="C31" i="376"/>
  <c r="C32" i="376"/>
  <c r="C33" i="376"/>
  <c r="C34" i="376"/>
  <c r="C35" i="376"/>
  <c r="C36" i="376"/>
  <c r="C37" i="376"/>
  <c r="C38" i="376"/>
  <c r="C39" i="376"/>
  <c r="C40" i="376"/>
  <c r="C41" i="376"/>
  <c r="C42" i="376"/>
  <c r="C43" i="376"/>
  <c r="C44" i="376"/>
  <c r="C45" i="376"/>
  <c r="C46" i="376"/>
  <c r="C47" i="376"/>
  <c r="C48" i="376"/>
  <c r="C49" i="376"/>
  <c r="C50" i="376"/>
  <c r="C51" i="376"/>
  <c r="C52" i="376"/>
  <c r="C53" i="376"/>
  <c r="C54" i="376"/>
  <c r="C55" i="376"/>
  <c r="C56" i="376"/>
  <c r="C57" i="376"/>
  <c r="C58" i="376"/>
  <c r="C59" i="376"/>
  <c r="C60" i="376"/>
  <c r="C61" i="376"/>
  <c r="C62" i="376"/>
  <c r="C63" i="376"/>
  <c r="C64" i="376"/>
  <c r="C65" i="376"/>
  <c r="C66" i="376"/>
  <c r="C67" i="376"/>
  <c r="C68" i="376"/>
  <c r="C69" i="376"/>
  <c r="C70" i="376"/>
  <c r="C71" i="376"/>
  <c r="C72" i="376"/>
  <c r="C73" i="376"/>
  <c r="C74" i="376"/>
  <c r="C75" i="376"/>
  <c r="C76" i="376"/>
  <c r="C77" i="376"/>
  <c r="C78" i="376"/>
  <c r="C79" i="376"/>
  <c r="C80" i="376"/>
  <c r="C81" i="376"/>
  <c r="C82" i="376"/>
  <c r="C83" i="376"/>
  <c r="C84" i="376"/>
  <c r="C85" i="376"/>
  <c r="C86" i="376"/>
  <c r="C87" i="376"/>
  <c r="C88" i="376"/>
  <c r="C89" i="376"/>
  <c r="C90" i="376"/>
  <c r="C91" i="376"/>
  <c r="C92" i="376"/>
  <c r="C93" i="376"/>
  <c r="C94" i="376"/>
  <c r="C95" i="376"/>
  <c r="C96" i="376"/>
  <c r="C97" i="376"/>
  <c r="C98" i="376"/>
  <c r="C99" i="376"/>
  <c r="C100" i="376"/>
  <c r="C101" i="376"/>
  <c r="C102" i="376"/>
  <c r="C103" i="376"/>
  <c r="C104" i="376"/>
  <c r="C105" i="376"/>
  <c r="C106" i="376"/>
  <c r="C107" i="376"/>
  <c r="C108" i="376"/>
  <c r="C109" i="376"/>
  <c r="C110" i="376"/>
  <c r="C111" i="376"/>
  <c r="C112" i="376"/>
  <c r="C113" i="376"/>
  <c r="C114" i="376"/>
  <c r="C115" i="376"/>
  <c r="C116" i="376"/>
  <c r="C117" i="376"/>
  <c r="C118" i="376"/>
  <c r="C119" i="376"/>
  <c r="C120" i="376"/>
  <c r="C121" i="376"/>
  <c r="C122" i="376"/>
  <c r="C123" i="376"/>
  <c r="C124" i="376"/>
  <c r="C125" i="376"/>
  <c r="C126" i="376"/>
  <c r="C127" i="376"/>
  <c r="C128" i="376"/>
  <c r="C129" i="376"/>
  <c r="C130" i="376"/>
  <c r="C131" i="376"/>
  <c r="C132" i="376"/>
  <c r="C133" i="376"/>
  <c r="C134" i="376"/>
  <c r="C135" i="376"/>
  <c r="C136" i="376"/>
  <c r="C137" i="376"/>
  <c r="C138" i="376"/>
  <c r="C139" i="376"/>
  <c r="C140" i="376"/>
  <c r="C141" i="376"/>
  <c r="C142" i="376"/>
  <c r="C143" i="376"/>
  <c r="C144" i="376"/>
  <c r="C145" i="376"/>
  <c r="C146" i="376"/>
  <c r="C147" i="376"/>
  <c r="C148" i="376"/>
  <c r="C149" i="376"/>
  <c r="C150" i="376"/>
  <c r="C151" i="376"/>
  <c r="C152" i="376"/>
  <c r="C153" i="376"/>
  <c r="C154" i="376"/>
  <c r="C155" i="376"/>
  <c r="C156" i="376"/>
  <c r="C157" i="376"/>
  <c r="C158" i="376"/>
  <c r="C159" i="376"/>
  <c r="C160" i="376"/>
  <c r="C161" i="376"/>
  <c r="C162" i="376"/>
  <c r="C163" i="376"/>
  <c r="C164" i="376"/>
  <c r="C165" i="376"/>
  <c r="C166" i="376"/>
  <c r="C167" i="376"/>
  <c r="C168" i="376"/>
  <c r="C169" i="376"/>
  <c r="C170" i="376"/>
  <c r="C171" i="376"/>
  <c r="C172" i="376"/>
  <c r="C173" i="376"/>
  <c r="C174" i="376"/>
  <c r="C175" i="376"/>
  <c r="C176" i="376"/>
  <c r="C177" i="376"/>
  <c r="C178" i="376"/>
  <c r="C179" i="376"/>
  <c r="C180" i="376"/>
  <c r="C181" i="376"/>
  <c r="C182" i="376"/>
  <c r="C183" i="376"/>
  <c r="C184" i="376"/>
  <c r="C185" i="376"/>
  <c r="C186" i="376"/>
  <c r="C187" i="376"/>
  <c r="C188" i="376"/>
  <c r="C189" i="376"/>
  <c r="C190" i="376"/>
  <c r="C191" i="376"/>
  <c r="C192" i="376"/>
  <c r="C193" i="376"/>
  <c r="C194" i="376"/>
  <c r="C195" i="376"/>
  <c r="C196" i="376"/>
  <c r="C197" i="376"/>
  <c r="C198" i="376"/>
  <c r="C199" i="376"/>
  <c r="C200" i="376"/>
  <c r="C201" i="376"/>
  <c r="C202" i="376"/>
  <c r="C203" i="376"/>
  <c r="C204" i="376"/>
  <c r="C205" i="376"/>
  <c r="C206" i="376"/>
  <c r="C207" i="376"/>
  <c r="C208" i="376"/>
  <c r="C209" i="376"/>
  <c r="C210" i="376"/>
  <c r="C211" i="376"/>
  <c r="C212" i="376"/>
  <c r="C213" i="376"/>
  <c r="C214" i="376"/>
  <c r="C215" i="376"/>
  <c r="C216" i="376"/>
  <c r="C217" i="376"/>
  <c r="C218" i="376"/>
  <c r="C219" i="376"/>
  <c r="C220" i="376"/>
  <c r="C221" i="376"/>
  <c r="C222" i="376"/>
  <c r="C223" i="376"/>
  <c r="C224" i="376"/>
  <c r="C225" i="376"/>
  <c r="C226" i="376"/>
  <c r="C227" i="376"/>
  <c r="C228" i="376"/>
  <c r="C229" i="376"/>
  <c r="C230" i="376"/>
  <c r="C231" i="376"/>
  <c r="C232" i="376"/>
  <c r="C233" i="376"/>
  <c r="C234" i="376"/>
  <c r="C235" i="376"/>
  <c r="C236" i="376"/>
  <c r="C237" i="376"/>
  <c r="C238" i="376"/>
  <c r="C239" i="376"/>
  <c r="C240" i="376"/>
  <c r="C241" i="376"/>
  <c r="C242" i="376"/>
  <c r="C243" i="376"/>
  <c r="C244" i="376"/>
  <c r="C245" i="376"/>
  <c r="C246" i="376"/>
  <c r="C247" i="376"/>
  <c r="C248" i="376"/>
  <c r="C249" i="376"/>
  <c r="C250" i="376"/>
  <c r="C251" i="376"/>
  <c r="C252" i="376"/>
  <c r="C253" i="376"/>
  <c r="C254" i="376"/>
  <c r="C255" i="376"/>
  <c r="C256" i="376"/>
  <c r="C257" i="376"/>
  <c r="C258" i="376"/>
  <c r="C259" i="376"/>
  <c r="C260" i="376"/>
  <c r="C261" i="376"/>
  <c r="C262" i="376"/>
  <c r="C263" i="376"/>
  <c r="C264" i="376"/>
  <c r="C265" i="376"/>
  <c r="C266" i="376"/>
  <c r="C267" i="376"/>
  <c r="C268" i="376"/>
  <c r="C269" i="376"/>
  <c r="C270" i="376"/>
  <c r="C271" i="376"/>
  <c r="C272" i="376"/>
  <c r="C273" i="376"/>
  <c r="C274" i="376"/>
  <c r="C275" i="376"/>
  <c r="C276" i="376"/>
  <c r="C277" i="376"/>
  <c r="C278" i="376"/>
  <c r="C279" i="376"/>
  <c r="C280" i="376"/>
  <c r="C281" i="376"/>
  <c r="C282" i="376"/>
  <c r="C283" i="376"/>
  <c r="C284" i="376"/>
  <c r="C285" i="376"/>
  <c r="C286" i="376"/>
  <c r="C287" i="376"/>
  <c r="C288" i="376"/>
  <c r="C289" i="376"/>
  <c r="C290" i="376"/>
  <c r="C291" i="376"/>
  <c r="C292" i="376"/>
  <c r="C293" i="376"/>
  <c r="C294" i="376"/>
  <c r="C295" i="376"/>
  <c r="C296" i="376"/>
  <c r="C297" i="376"/>
  <c r="C298" i="376"/>
  <c r="C299" i="376"/>
  <c r="C300" i="376"/>
  <c r="C301" i="376"/>
  <c r="C302" i="376"/>
  <c r="C303" i="376"/>
  <c r="C304" i="376"/>
  <c r="C305" i="376"/>
  <c r="C306" i="376"/>
  <c r="C307" i="376"/>
  <c r="C308" i="376"/>
  <c r="C309" i="376"/>
  <c r="C310" i="376"/>
  <c r="C311" i="376"/>
  <c r="C312" i="376"/>
  <c r="C313" i="376"/>
  <c r="C314" i="376"/>
  <c r="C315" i="376"/>
  <c r="C316" i="376"/>
  <c r="C317" i="376"/>
  <c r="C318" i="376"/>
  <c r="C319" i="376"/>
  <c r="C320" i="376"/>
  <c r="C321" i="376"/>
  <c r="C322" i="376"/>
  <c r="C323" i="376"/>
  <c r="C324" i="376"/>
  <c r="C325" i="376"/>
  <c r="C326" i="376"/>
  <c r="C327" i="376"/>
  <c r="C328" i="376"/>
  <c r="C329" i="376"/>
  <c r="C330" i="376"/>
  <c r="C331" i="376"/>
  <c r="C332" i="376"/>
  <c r="C333" i="376"/>
  <c r="C334" i="376"/>
  <c r="C335" i="376"/>
  <c r="C336" i="376"/>
  <c r="C337" i="376"/>
  <c r="C338" i="376"/>
  <c r="C339" i="376"/>
  <c r="C340" i="376"/>
  <c r="C341" i="376"/>
  <c r="C342" i="376"/>
  <c r="C343" i="376"/>
  <c r="C344" i="376"/>
  <c r="C345" i="376"/>
  <c r="C346" i="376"/>
  <c r="C347" i="376"/>
  <c r="C348" i="376"/>
  <c r="C349" i="376"/>
  <c r="C350" i="376"/>
  <c r="C351" i="376"/>
  <c r="C352" i="376"/>
  <c r="C353" i="376"/>
  <c r="C354" i="376"/>
  <c r="C355" i="376"/>
  <c r="C356" i="376"/>
  <c r="C357" i="376"/>
  <c r="C358" i="376"/>
  <c r="C359" i="376"/>
  <c r="C360" i="376"/>
  <c r="C361" i="376"/>
  <c r="C362" i="376"/>
  <c r="C363" i="376"/>
  <c r="C364" i="376"/>
  <c r="C365" i="376"/>
  <c r="C366" i="376"/>
  <c r="C367" i="376"/>
  <c r="C368" i="376"/>
  <c r="C369" i="376"/>
  <c r="C370" i="376"/>
  <c r="C371" i="376"/>
  <c r="C372" i="376"/>
  <c r="C373" i="376"/>
  <c r="C374" i="376"/>
  <c r="C375" i="376"/>
  <c r="C376" i="376"/>
  <c r="C377" i="376"/>
  <c r="C378" i="376"/>
  <c r="C379" i="376"/>
  <c r="C380" i="376"/>
  <c r="C381" i="376"/>
  <c r="C382" i="376"/>
  <c r="C383" i="376"/>
  <c r="C384" i="376"/>
  <c r="C385" i="376"/>
  <c r="C386" i="376"/>
  <c r="C387" i="376"/>
  <c r="C388" i="376"/>
  <c r="C389" i="376"/>
  <c r="C390" i="376"/>
  <c r="C391" i="376"/>
  <c r="C392" i="376"/>
  <c r="C393" i="376"/>
  <c r="C394" i="376"/>
  <c r="C395" i="376"/>
  <c r="C396" i="376"/>
  <c r="C397" i="376"/>
  <c r="C398" i="376"/>
  <c r="C399" i="376"/>
  <c r="C400" i="376"/>
  <c r="C401" i="376"/>
  <c r="C402" i="376"/>
  <c r="C403" i="376"/>
  <c r="C404" i="376"/>
  <c r="C405" i="376"/>
  <c r="C406" i="376"/>
  <c r="C407" i="376"/>
  <c r="C408" i="376"/>
  <c r="C409" i="376"/>
  <c r="C410" i="376"/>
  <c r="C411" i="376"/>
  <c r="C412" i="376"/>
  <c r="C413" i="376"/>
  <c r="C414" i="376"/>
  <c r="C415" i="376"/>
  <c r="C416" i="376"/>
  <c r="C417" i="376"/>
  <c r="C418" i="376"/>
  <c r="C419" i="376"/>
  <c r="C420" i="376"/>
  <c r="C421" i="376"/>
  <c r="C422" i="376"/>
  <c r="C423" i="376"/>
  <c r="C424" i="376"/>
  <c r="C425" i="376"/>
  <c r="C426" i="376"/>
  <c r="C427" i="376"/>
  <c r="C428" i="376"/>
  <c r="C429" i="376"/>
  <c r="C430" i="376"/>
  <c r="C431" i="376"/>
  <c r="C432" i="376"/>
  <c r="C433" i="376"/>
  <c r="C434" i="376"/>
  <c r="C435" i="376"/>
  <c r="C436" i="376"/>
  <c r="C437" i="376"/>
  <c r="C438" i="376"/>
  <c r="C439" i="376"/>
  <c r="C440" i="376"/>
  <c r="C441" i="376"/>
  <c r="C442" i="376"/>
  <c r="C443" i="376"/>
  <c r="C444" i="376"/>
  <c r="C445" i="376"/>
  <c r="C446" i="376"/>
  <c r="C447" i="376"/>
  <c r="C448" i="376"/>
  <c r="C449" i="376"/>
  <c r="C450" i="376"/>
  <c r="C451" i="376"/>
  <c r="C452" i="376"/>
  <c r="C453" i="376"/>
  <c r="C454" i="376"/>
  <c r="C455" i="376"/>
  <c r="C456" i="376"/>
  <c r="C457" i="376"/>
  <c r="C458" i="376"/>
  <c r="C459" i="376"/>
  <c r="C460" i="376"/>
  <c r="C461" i="376"/>
  <c r="C462" i="376"/>
  <c r="C463" i="376"/>
  <c r="C464" i="376"/>
  <c r="C465" i="376"/>
  <c r="C466" i="376"/>
  <c r="C467" i="376"/>
  <c r="C468" i="376"/>
  <c r="C469" i="376"/>
  <c r="C470" i="376"/>
  <c r="C471" i="376"/>
  <c r="C472" i="376"/>
  <c r="C473" i="376"/>
  <c r="C474" i="376"/>
  <c r="C475" i="376"/>
  <c r="C476" i="376"/>
  <c r="C477" i="376"/>
  <c r="C478" i="376"/>
  <c r="C479" i="376"/>
  <c r="C480" i="376"/>
  <c r="C481" i="376"/>
  <c r="C482" i="376"/>
  <c r="C483" i="376"/>
  <c r="C484" i="376"/>
  <c r="C485" i="376"/>
  <c r="C486" i="376"/>
  <c r="C487" i="376"/>
  <c r="C488" i="376"/>
  <c r="C489" i="376"/>
  <c r="C490" i="376"/>
  <c r="C491" i="376"/>
  <c r="C492" i="376"/>
  <c r="C493" i="376"/>
  <c r="C494" i="376"/>
  <c r="C495" i="376"/>
  <c r="C496" i="376"/>
  <c r="C497" i="376"/>
  <c r="C498" i="376"/>
  <c r="C499" i="376"/>
  <c r="C500" i="376"/>
  <c r="C501" i="376"/>
  <c r="C502" i="376"/>
  <c r="C503" i="376"/>
  <c r="C504" i="376"/>
  <c r="C505" i="376"/>
  <c r="C506" i="376"/>
  <c r="C507" i="376"/>
  <c r="C508" i="376"/>
  <c r="C509" i="376"/>
  <c r="C510" i="376"/>
  <c r="C511" i="376"/>
  <c r="C512" i="376"/>
  <c r="C513" i="376"/>
  <c r="C514" i="376"/>
  <c r="C515" i="376"/>
  <c r="C516" i="376"/>
  <c r="C517" i="376"/>
  <c r="C518" i="376"/>
  <c r="C519" i="376"/>
  <c r="C520" i="376"/>
  <c r="C521" i="376"/>
  <c r="C522" i="376"/>
  <c r="C523" i="376"/>
  <c r="C524" i="376"/>
  <c r="C525" i="376"/>
  <c r="C526" i="376"/>
  <c r="C527" i="376"/>
  <c r="C528" i="376"/>
  <c r="C529" i="376"/>
  <c r="C530" i="376"/>
  <c r="C531" i="376"/>
  <c r="C532" i="376"/>
  <c r="C533" i="376"/>
  <c r="C534" i="376"/>
  <c r="C535" i="376"/>
  <c r="C536" i="376"/>
  <c r="C537" i="376"/>
  <c r="C538" i="376"/>
  <c r="C539" i="376"/>
  <c r="C540" i="376"/>
  <c r="C541" i="376"/>
  <c r="C542" i="376"/>
  <c r="C543" i="376"/>
  <c r="C544" i="376"/>
  <c r="C545" i="376"/>
  <c r="C546" i="376"/>
  <c r="C547" i="376"/>
  <c r="C548" i="376"/>
  <c r="C549" i="376"/>
  <c r="C550" i="376"/>
  <c r="C551" i="376"/>
  <c r="C552" i="376"/>
  <c r="C553" i="376"/>
  <c r="C554" i="376"/>
  <c r="C555" i="376"/>
  <c r="C556" i="376"/>
  <c r="C557" i="376"/>
  <c r="C558" i="376"/>
  <c r="C559" i="376"/>
  <c r="C560" i="376"/>
  <c r="C561" i="376"/>
  <c r="C562" i="376"/>
  <c r="C563" i="376"/>
  <c r="C564" i="376"/>
  <c r="C565" i="376"/>
  <c r="C566" i="376"/>
  <c r="C567" i="376"/>
  <c r="C568" i="376"/>
  <c r="C569" i="376"/>
  <c r="C570" i="376"/>
  <c r="C571" i="376"/>
  <c r="C572" i="376"/>
  <c r="C573" i="376"/>
  <c r="C574" i="376"/>
  <c r="C575" i="376"/>
  <c r="C576" i="376"/>
  <c r="C577" i="376"/>
  <c r="C578" i="376"/>
  <c r="C579" i="376"/>
  <c r="C580" i="376"/>
  <c r="C581" i="376"/>
  <c r="C582" i="376"/>
  <c r="C583" i="376"/>
  <c r="C584" i="376"/>
  <c r="C585" i="376"/>
  <c r="C586" i="376"/>
  <c r="C587" i="376"/>
  <c r="C588" i="376"/>
  <c r="C589" i="376"/>
  <c r="C590" i="376"/>
  <c r="C591" i="376"/>
  <c r="C592" i="376"/>
  <c r="C593" i="376"/>
  <c r="C594" i="376"/>
  <c r="C595" i="376"/>
  <c r="C596" i="376"/>
  <c r="C597" i="376"/>
  <c r="C598" i="376"/>
  <c r="C599" i="376"/>
  <c r="C600" i="376"/>
  <c r="C601" i="376"/>
  <c r="C602" i="376"/>
  <c r="C603" i="376"/>
  <c r="C604" i="376"/>
  <c r="C605" i="376"/>
  <c r="C606" i="376"/>
  <c r="C607" i="376"/>
  <c r="C608" i="376"/>
  <c r="C609" i="376"/>
  <c r="C610" i="376"/>
  <c r="C611" i="376"/>
  <c r="C612" i="376"/>
  <c r="C613" i="376"/>
  <c r="C614" i="376"/>
  <c r="C615" i="376"/>
  <c r="C616" i="376"/>
  <c r="C617" i="376"/>
  <c r="C618" i="376"/>
  <c r="C619" i="376"/>
  <c r="C620" i="376"/>
  <c r="C621" i="376"/>
  <c r="C622" i="376"/>
  <c r="C623" i="376"/>
  <c r="C624" i="376"/>
  <c r="C625" i="376"/>
  <c r="C626" i="376"/>
  <c r="C627" i="376"/>
  <c r="C628" i="376"/>
  <c r="C629" i="376"/>
  <c r="C630" i="376"/>
  <c r="C631" i="376"/>
  <c r="C632" i="376"/>
  <c r="C633" i="376"/>
  <c r="C634" i="376"/>
  <c r="C635" i="376"/>
  <c r="C636" i="376"/>
  <c r="C637" i="376"/>
  <c r="C638" i="376"/>
  <c r="C639" i="376"/>
  <c r="C640" i="376"/>
  <c r="C641" i="376"/>
  <c r="C642" i="376"/>
  <c r="C643" i="376"/>
  <c r="C644" i="376"/>
  <c r="C645" i="376"/>
  <c r="C646" i="376"/>
  <c r="C647" i="376"/>
  <c r="C648" i="376"/>
  <c r="C649" i="376"/>
  <c r="C650" i="376"/>
  <c r="C651" i="376"/>
  <c r="C652" i="376"/>
  <c r="C653" i="376"/>
  <c r="C654" i="376"/>
  <c r="C655" i="376"/>
  <c r="C656" i="376"/>
  <c r="C657" i="376"/>
  <c r="C658" i="376"/>
  <c r="C659" i="376"/>
  <c r="C660" i="376"/>
  <c r="C661" i="376"/>
  <c r="C662" i="376"/>
  <c r="C663" i="376"/>
  <c r="C664" i="376"/>
  <c r="C665" i="376"/>
  <c r="C666" i="376"/>
  <c r="C667" i="376"/>
  <c r="C668" i="376"/>
  <c r="C669" i="376"/>
  <c r="C670" i="376"/>
  <c r="C671" i="376"/>
  <c r="C672" i="376"/>
  <c r="C673" i="376"/>
  <c r="C674" i="376"/>
  <c r="C675" i="376"/>
  <c r="C676" i="376"/>
  <c r="C677" i="376"/>
  <c r="C678" i="376"/>
  <c r="C679" i="376"/>
  <c r="C680" i="376"/>
  <c r="C681" i="376"/>
  <c r="C682" i="376"/>
  <c r="C683" i="376"/>
  <c r="C684" i="376"/>
  <c r="C685" i="376"/>
  <c r="C686" i="376"/>
  <c r="C687" i="376"/>
  <c r="C688" i="376"/>
  <c r="C689" i="376"/>
  <c r="C690" i="376"/>
  <c r="C691" i="376"/>
  <c r="C692" i="376"/>
  <c r="C693" i="376"/>
  <c r="C694" i="376"/>
  <c r="C695" i="376"/>
  <c r="C696" i="376"/>
  <c r="C697" i="376"/>
  <c r="C698" i="376"/>
  <c r="C699" i="376"/>
  <c r="C700" i="376"/>
  <c r="C701" i="376"/>
  <c r="C702" i="376"/>
  <c r="C703" i="376"/>
  <c r="C704" i="376"/>
  <c r="C705" i="376"/>
  <c r="C706" i="376"/>
  <c r="C707" i="376"/>
  <c r="C708" i="376"/>
  <c r="C709" i="376"/>
  <c r="C710" i="376"/>
  <c r="C711" i="376"/>
  <c r="C712" i="376"/>
  <c r="C713" i="376"/>
  <c r="C714" i="376"/>
  <c r="C715" i="376"/>
  <c r="C716" i="376"/>
  <c r="C717" i="376"/>
  <c r="C718" i="376"/>
  <c r="C719" i="376"/>
  <c r="C720" i="376"/>
  <c r="C721" i="376"/>
  <c r="C722" i="376"/>
  <c r="C723" i="376"/>
  <c r="C724" i="376"/>
  <c r="C725" i="376"/>
  <c r="C726" i="376"/>
  <c r="C727" i="376"/>
  <c r="C728" i="376"/>
  <c r="C729" i="376"/>
  <c r="C730" i="376"/>
  <c r="C731" i="376"/>
  <c r="C732" i="376"/>
  <c r="C733" i="376"/>
  <c r="C734" i="376"/>
  <c r="C735" i="376"/>
  <c r="C736" i="376"/>
  <c r="C737" i="376"/>
  <c r="C738" i="376"/>
  <c r="C739" i="376"/>
  <c r="C740" i="376"/>
  <c r="C741" i="376"/>
  <c r="C742" i="376"/>
  <c r="C743" i="376"/>
  <c r="C744" i="376"/>
  <c r="C745" i="376"/>
  <c r="C746" i="376"/>
  <c r="C747" i="376"/>
  <c r="C748" i="376"/>
  <c r="C749" i="376"/>
  <c r="C750" i="376"/>
  <c r="C751" i="376"/>
  <c r="C752" i="376"/>
  <c r="C753" i="376"/>
  <c r="C754" i="376"/>
  <c r="C755" i="376"/>
  <c r="C756" i="376"/>
  <c r="C757" i="376"/>
  <c r="C758" i="376"/>
  <c r="C759" i="376"/>
  <c r="C760" i="376"/>
  <c r="C761" i="376"/>
  <c r="C762" i="376"/>
  <c r="C763" i="376"/>
  <c r="C764" i="376"/>
  <c r="C765" i="376"/>
  <c r="C766" i="376"/>
  <c r="C767" i="376"/>
  <c r="C768" i="376"/>
  <c r="C769" i="376"/>
  <c r="C770" i="376"/>
  <c r="C771" i="376"/>
  <c r="C772" i="376"/>
  <c r="C773" i="376"/>
  <c r="C774" i="376"/>
  <c r="C775" i="376"/>
  <c r="C776" i="376"/>
  <c r="C777" i="376"/>
  <c r="C778" i="376"/>
  <c r="C779" i="376"/>
  <c r="C780" i="376"/>
  <c r="C781" i="376"/>
  <c r="C782" i="376"/>
  <c r="C783" i="376"/>
  <c r="C784" i="376"/>
  <c r="C785" i="376"/>
  <c r="C786" i="376"/>
  <c r="C787" i="376"/>
  <c r="C788" i="376"/>
  <c r="C789" i="376"/>
  <c r="C790" i="376"/>
  <c r="C791" i="376"/>
  <c r="C792" i="376"/>
  <c r="C793" i="376"/>
  <c r="C794" i="376"/>
  <c r="C795" i="376"/>
  <c r="C796" i="376"/>
  <c r="C797" i="376"/>
  <c r="C798" i="376"/>
  <c r="C799" i="376"/>
  <c r="C800" i="376"/>
  <c r="C801" i="376"/>
  <c r="C802" i="376"/>
  <c r="C803" i="376"/>
  <c r="C804" i="376"/>
  <c r="C805" i="376"/>
  <c r="C806" i="376"/>
  <c r="C807" i="376"/>
  <c r="C808" i="376"/>
  <c r="C809" i="376"/>
  <c r="C810" i="376"/>
  <c r="C811" i="376"/>
  <c r="C812" i="376"/>
  <c r="C813" i="376"/>
  <c r="C814" i="376"/>
  <c r="C815" i="376"/>
  <c r="C816" i="376"/>
  <c r="C817" i="376"/>
  <c r="C818" i="376"/>
  <c r="C819" i="376"/>
  <c r="C820" i="376"/>
  <c r="C821" i="376"/>
  <c r="C822" i="376"/>
  <c r="C823" i="376"/>
  <c r="C824" i="376"/>
  <c r="C825" i="376"/>
  <c r="C826" i="376"/>
  <c r="C827" i="376"/>
  <c r="C828" i="376"/>
  <c r="C829" i="376"/>
  <c r="C830" i="376"/>
  <c r="C831" i="376"/>
  <c r="C832" i="376"/>
  <c r="C833" i="376"/>
  <c r="C834" i="376"/>
  <c r="C835" i="376"/>
  <c r="C836" i="376"/>
  <c r="C837" i="376"/>
  <c r="C838" i="376"/>
  <c r="C839" i="376"/>
  <c r="C840" i="376"/>
  <c r="C841" i="376"/>
  <c r="C842" i="376"/>
  <c r="C843" i="376"/>
  <c r="C844" i="376"/>
  <c r="C845" i="376"/>
  <c r="C846" i="376"/>
  <c r="C847" i="376"/>
  <c r="C848" i="376"/>
  <c r="C849" i="376"/>
  <c r="C850" i="376"/>
  <c r="C851" i="376"/>
  <c r="C852" i="376"/>
  <c r="C853" i="376"/>
  <c r="C854" i="376"/>
  <c r="C855" i="376"/>
  <c r="C856" i="376"/>
  <c r="C857" i="376"/>
  <c r="C858" i="376"/>
  <c r="C859" i="376"/>
  <c r="C860" i="376"/>
  <c r="C861" i="376"/>
  <c r="C862" i="376"/>
  <c r="C863" i="376"/>
  <c r="C864" i="376"/>
  <c r="C865" i="376"/>
  <c r="C866" i="376"/>
  <c r="C867" i="376"/>
  <c r="C868" i="376"/>
  <c r="C869" i="376"/>
  <c r="C870" i="376"/>
  <c r="C871" i="376"/>
  <c r="C872" i="376"/>
  <c r="C873" i="376"/>
  <c r="C874" i="376"/>
  <c r="C875" i="376"/>
  <c r="C876" i="376"/>
  <c r="C877" i="376"/>
  <c r="C878" i="376"/>
  <c r="C879" i="376"/>
  <c r="C880" i="376"/>
  <c r="C881" i="376"/>
  <c r="C882" i="376"/>
  <c r="C883" i="376"/>
  <c r="C884" i="376"/>
  <c r="C885" i="376"/>
  <c r="C886" i="376"/>
  <c r="C887" i="376"/>
  <c r="C888" i="376"/>
  <c r="C889" i="376"/>
  <c r="C890" i="376"/>
  <c r="C891" i="376"/>
  <c r="C892" i="376"/>
  <c r="C893" i="376"/>
  <c r="C894" i="376"/>
  <c r="C895" i="376"/>
  <c r="C896" i="376"/>
  <c r="C897" i="376"/>
  <c r="C898" i="376"/>
  <c r="C899" i="376"/>
  <c r="C900" i="376"/>
  <c r="C901" i="376"/>
  <c r="C902" i="376"/>
  <c r="C903" i="376"/>
  <c r="C904" i="376"/>
  <c r="C905" i="376"/>
  <c r="C906" i="376"/>
  <c r="C907" i="376"/>
  <c r="C908" i="376"/>
  <c r="C909" i="376"/>
  <c r="C910" i="376"/>
  <c r="C911" i="376"/>
  <c r="C912" i="376"/>
  <c r="C913" i="376"/>
  <c r="C914" i="376"/>
  <c r="C915" i="376"/>
  <c r="C916" i="376"/>
  <c r="C917" i="376"/>
  <c r="C918" i="376"/>
  <c r="C919" i="376"/>
  <c r="C920" i="376"/>
  <c r="C921" i="376"/>
  <c r="C922" i="376"/>
  <c r="C923" i="376"/>
  <c r="C924" i="376"/>
  <c r="C925" i="376"/>
  <c r="C926" i="376"/>
  <c r="C927" i="376"/>
  <c r="C928" i="376"/>
  <c r="C929" i="376"/>
  <c r="C930" i="376"/>
  <c r="C931" i="376"/>
  <c r="C932" i="376"/>
  <c r="C933" i="376"/>
  <c r="C934" i="376"/>
  <c r="C935" i="376"/>
  <c r="C936" i="376"/>
  <c r="C937" i="376"/>
  <c r="C938" i="376"/>
  <c r="C939" i="376"/>
  <c r="C940" i="376"/>
  <c r="C941" i="376"/>
  <c r="C942" i="376"/>
  <c r="C943" i="376"/>
  <c r="C944" i="376"/>
  <c r="C945" i="376"/>
  <c r="C946" i="376"/>
  <c r="C947" i="376"/>
  <c r="C948" i="376"/>
  <c r="C949" i="376"/>
  <c r="C950" i="376"/>
  <c r="C951" i="376"/>
  <c r="C952" i="376"/>
  <c r="C953" i="376"/>
  <c r="C954" i="376"/>
  <c r="C955" i="376"/>
  <c r="C956" i="376"/>
  <c r="C957" i="376"/>
  <c r="C958" i="376"/>
  <c r="C959" i="376"/>
  <c r="C960" i="376"/>
  <c r="C961" i="376"/>
  <c r="C962" i="376"/>
  <c r="C963" i="376"/>
  <c r="C964" i="376"/>
  <c r="C965" i="376"/>
  <c r="C966" i="376"/>
  <c r="C967" i="376"/>
  <c r="C968" i="376"/>
  <c r="C969" i="376"/>
  <c r="C970" i="376"/>
  <c r="C971" i="376"/>
  <c r="C972" i="376"/>
  <c r="C973" i="376"/>
  <c r="C974" i="376"/>
  <c r="C975" i="376"/>
  <c r="C976" i="376"/>
  <c r="C977" i="376"/>
  <c r="C978" i="376"/>
  <c r="C979" i="376"/>
  <c r="C980" i="376"/>
  <c r="C981" i="376"/>
  <c r="C982" i="376"/>
  <c r="C983" i="376"/>
  <c r="C984" i="376"/>
  <c r="C985" i="376"/>
  <c r="C986" i="376"/>
  <c r="C987" i="376"/>
  <c r="C988" i="376"/>
  <c r="C989" i="376"/>
  <c r="C990" i="376"/>
  <c r="C991" i="376"/>
  <c r="C992" i="376"/>
  <c r="C993" i="376"/>
  <c r="C994" i="376"/>
  <c r="C995" i="376"/>
  <c r="C996" i="376"/>
  <c r="C997" i="376"/>
  <c r="C998" i="376"/>
  <c r="C999" i="376"/>
  <c r="C1000" i="376"/>
  <c r="C1001" i="376"/>
  <c r="C1002" i="376"/>
  <c r="C1003" i="376"/>
  <c r="C1004" i="376"/>
  <c r="C1005" i="376"/>
  <c r="C1006" i="376"/>
  <c r="C1007" i="376"/>
  <c r="C1008" i="376"/>
  <c r="C1009" i="376"/>
  <c r="C1010" i="376"/>
  <c r="C1011" i="376"/>
  <c r="C1012" i="376"/>
  <c r="C1013" i="376"/>
  <c r="C1014" i="376"/>
  <c r="C1015" i="376"/>
  <c r="C1016" i="376"/>
  <c r="C1017" i="376"/>
  <c r="C1018" i="376"/>
  <c r="C1019" i="376"/>
  <c r="C1020" i="376"/>
  <c r="C1021" i="376"/>
  <c r="C1022" i="376"/>
  <c r="C1023" i="376"/>
  <c r="C1024" i="376"/>
  <c r="C1025" i="376"/>
  <c r="C1026" i="376"/>
  <c r="C1027" i="376"/>
  <c r="C1028" i="376"/>
  <c r="C1029" i="376"/>
  <c r="C1030" i="376"/>
  <c r="C1031" i="376"/>
  <c r="C1032" i="376"/>
  <c r="C1033" i="376"/>
  <c r="C1034" i="376"/>
  <c r="C1035" i="376"/>
  <c r="C1036" i="376"/>
  <c r="C1037" i="376"/>
  <c r="C1038" i="376"/>
  <c r="C1039" i="376"/>
  <c r="C1040" i="376"/>
  <c r="C1041" i="376"/>
  <c r="C1042" i="376"/>
  <c r="C1043" i="376"/>
  <c r="C1044" i="376"/>
  <c r="C1045" i="376"/>
  <c r="C1046" i="376"/>
  <c r="C1047" i="376"/>
  <c r="C1048" i="376"/>
  <c r="C1049" i="376"/>
  <c r="C1050" i="376"/>
  <c r="C1051" i="376"/>
  <c r="C1052" i="376"/>
  <c r="C1053" i="376"/>
  <c r="C1054" i="376"/>
  <c r="C1055" i="376"/>
  <c r="C1056" i="376"/>
  <c r="C1057" i="376"/>
  <c r="C1058" i="376"/>
  <c r="C1059" i="376"/>
  <c r="C1060" i="376"/>
  <c r="C1061" i="376"/>
  <c r="C1062" i="376"/>
  <c r="C1063" i="376"/>
  <c r="C1064" i="376"/>
  <c r="C1065" i="376"/>
  <c r="C1066" i="376"/>
  <c r="C1067" i="376"/>
  <c r="C1068" i="376"/>
  <c r="C1069" i="376"/>
  <c r="C1070" i="376"/>
  <c r="C1071" i="376"/>
  <c r="C1072" i="376"/>
  <c r="C1073" i="376"/>
  <c r="C1074" i="376"/>
  <c r="C1075" i="376"/>
  <c r="C1076" i="376"/>
  <c r="C1077" i="376"/>
  <c r="C1078" i="376"/>
  <c r="C1079" i="376"/>
  <c r="C1080" i="376"/>
  <c r="C1081" i="376"/>
  <c r="C1082" i="376"/>
  <c r="C1083" i="376"/>
  <c r="C1084" i="376"/>
  <c r="C1085" i="376"/>
  <c r="C1086" i="376"/>
  <c r="C1087" i="376"/>
  <c r="C1088" i="376"/>
  <c r="C1089" i="376"/>
  <c r="C1090" i="376"/>
  <c r="C1091" i="376"/>
  <c r="C1092" i="376"/>
  <c r="C1093" i="376"/>
  <c r="C1094" i="376"/>
  <c r="C1095" i="376"/>
  <c r="C1096" i="376"/>
  <c r="C1097" i="376"/>
  <c r="C1098" i="376"/>
  <c r="C1099" i="376"/>
  <c r="C1100" i="376"/>
  <c r="C1101" i="376"/>
  <c r="C1102" i="376"/>
  <c r="C1103" i="376"/>
  <c r="C1104" i="376"/>
  <c r="C1105" i="376"/>
  <c r="C1106" i="376"/>
  <c r="C1107" i="376"/>
  <c r="C1108" i="376"/>
  <c r="C1109" i="376"/>
  <c r="C1110" i="376"/>
  <c r="C1111" i="376"/>
  <c r="C1112" i="376"/>
  <c r="C1113" i="376"/>
  <c r="C1114" i="376"/>
  <c r="C1115" i="376"/>
  <c r="C1116" i="376"/>
  <c r="B3" i="376"/>
  <c r="B4" i="376"/>
  <c r="B5" i="376"/>
  <c r="B6" i="376"/>
  <c r="B7" i="376"/>
  <c r="B8" i="376"/>
  <c r="B9" i="376"/>
  <c r="B10" i="376"/>
  <c r="B11" i="376"/>
  <c r="B12" i="376"/>
  <c r="B13" i="376"/>
  <c r="B14" i="376"/>
  <c r="B15" i="376"/>
  <c r="B16" i="376"/>
  <c r="B17" i="376"/>
  <c r="B18" i="376"/>
  <c r="B19" i="376"/>
  <c r="B20" i="376"/>
  <c r="B21" i="376"/>
  <c r="B22" i="376"/>
  <c r="B23" i="376"/>
  <c r="B24" i="376"/>
  <c r="B25" i="376"/>
  <c r="B26" i="376"/>
  <c r="B27" i="376"/>
  <c r="B28" i="376"/>
  <c r="B29" i="376"/>
  <c r="B30" i="376"/>
  <c r="B31" i="376"/>
  <c r="B32" i="376"/>
  <c r="B33" i="376"/>
  <c r="B34" i="376"/>
  <c r="B35" i="376"/>
  <c r="B36" i="376"/>
  <c r="B37" i="376"/>
  <c r="B38" i="376"/>
  <c r="B39" i="376"/>
  <c r="B40" i="376"/>
  <c r="B41" i="376"/>
  <c r="B42" i="376"/>
  <c r="B43" i="376"/>
  <c r="B44" i="376"/>
  <c r="B45" i="376"/>
  <c r="B46" i="376"/>
  <c r="B47" i="376"/>
  <c r="B48" i="376"/>
  <c r="B49" i="376"/>
  <c r="B50" i="376"/>
  <c r="B51" i="376"/>
  <c r="B52" i="376"/>
  <c r="B53" i="376"/>
  <c r="B54" i="376"/>
  <c r="B55" i="376"/>
  <c r="B56" i="376"/>
  <c r="B57" i="376"/>
  <c r="B58" i="376"/>
  <c r="B59" i="376"/>
  <c r="B60" i="376"/>
  <c r="B61" i="376"/>
  <c r="B62" i="376"/>
  <c r="B63" i="376"/>
  <c r="B64" i="376"/>
  <c r="B65" i="376"/>
  <c r="B66" i="376"/>
  <c r="B67" i="376"/>
  <c r="B68" i="376"/>
  <c r="B69" i="376"/>
  <c r="B70" i="376"/>
  <c r="B71" i="376"/>
  <c r="B72" i="376"/>
  <c r="B73" i="376"/>
  <c r="B74" i="376"/>
  <c r="B75" i="376"/>
  <c r="B76" i="376"/>
  <c r="B77" i="376"/>
  <c r="B78" i="376"/>
  <c r="B79" i="376"/>
  <c r="B80" i="376"/>
  <c r="B81" i="376"/>
  <c r="B82" i="376"/>
  <c r="B83" i="376"/>
  <c r="B84" i="376"/>
  <c r="B85" i="376"/>
  <c r="B86" i="376"/>
  <c r="B87" i="376"/>
  <c r="B88" i="376"/>
  <c r="B89" i="376"/>
  <c r="B90" i="376"/>
  <c r="B91" i="376"/>
  <c r="B92" i="376"/>
  <c r="B93" i="376"/>
  <c r="B94" i="376"/>
  <c r="B95" i="376"/>
  <c r="B96" i="376"/>
  <c r="B97" i="376"/>
  <c r="B98" i="376"/>
  <c r="B99" i="376"/>
  <c r="B100" i="376"/>
  <c r="B101" i="376"/>
  <c r="B102" i="376"/>
  <c r="B103" i="376"/>
  <c r="B104" i="376"/>
  <c r="B105" i="376"/>
  <c r="B106" i="376"/>
  <c r="B107" i="376"/>
  <c r="B108" i="376"/>
  <c r="B109" i="376"/>
  <c r="B110" i="376"/>
  <c r="B111" i="376"/>
  <c r="B112" i="376"/>
  <c r="B113" i="376"/>
  <c r="B114" i="376"/>
  <c r="B115" i="376"/>
  <c r="B116" i="376"/>
  <c r="B117" i="376"/>
  <c r="B118" i="376"/>
  <c r="B119" i="376"/>
  <c r="B120" i="376"/>
  <c r="B121" i="376"/>
  <c r="B122" i="376"/>
  <c r="B123" i="376"/>
  <c r="B124" i="376"/>
  <c r="B125" i="376"/>
  <c r="B126" i="376"/>
  <c r="B127" i="376"/>
  <c r="B128" i="376"/>
  <c r="B129" i="376"/>
  <c r="B130" i="376"/>
  <c r="B131" i="376"/>
  <c r="B132" i="376"/>
  <c r="B133" i="376"/>
  <c r="B134" i="376"/>
  <c r="B135" i="376"/>
  <c r="B136" i="376"/>
  <c r="B137" i="376"/>
  <c r="B138" i="376"/>
  <c r="B139" i="376"/>
  <c r="B140" i="376"/>
  <c r="B141" i="376"/>
  <c r="B142" i="376"/>
  <c r="B143" i="376"/>
  <c r="B144" i="376"/>
  <c r="B145" i="376"/>
  <c r="B146" i="376"/>
  <c r="B147" i="376"/>
  <c r="B148" i="376"/>
  <c r="B149" i="376"/>
  <c r="B150" i="376"/>
  <c r="B151" i="376"/>
  <c r="B152" i="376"/>
  <c r="B153" i="376"/>
  <c r="B154" i="376"/>
  <c r="B155" i="376"/>
  <c r="B156" i="376"/>
  <c r="B157" i="376"/>
  <c r="B158" i="376"/>
  <c r="B159" i="376"/>
  <c r="B160" i="376"/>
  <c r="B161" i="376"/>
  <c r="B162" i="376"/>
  <c r="B163" i="376"/>
  <c r="B164" i="376"/>
  <c r="B165" i="376"/>
  <c r="B166" i="376"/>
  <c r="B167" i="376"/>
  <c r="B168" i="376"/>
  <c r="B169" i="376"/>
  <c r="B170" i="376"/>
  <c r="B171" i="376"/>
  <c r="B172" i="376"/>
  <c r="B173" i="376"/>
  <c r="B174" i="376"/>
  <c r="B175" i="376"/>
  <c r="B176" i="376"/>
  <c r="B177" i="376"/>
  <c r="B178" i="376"/>
  <c r="B179" i="376"/>
  <c r="B180" i="376"/>
  <c r="B181" i="376"/>
  <c r="B182" i="376"/>
  <c r="B183" i="376"/>
  <c r="B184" i="376"/>
  <c r="B185" i="376"/>
  <c r="B186" i="376"/>
  <c r="B187" i="376"/>
  <c r="B188" i="376"/>
  <c r="B189" i="376"/>
  <c r="B190" i="376"/>
  <c r="B191" i="376"/>
  <c r="B192" i="376"/>
  <c r="B193" i="376"/>
  <c r="B194" i="376"/>
  <c r="B195" i="376"/>
  <c r="B196" i="376"/>
  <c r="B197" i="376"/>
  <c r="B198" i="376"/>
  <c r="B199" i="376"/>
  <c r="B200" i="376"/>
  <c r="B201" i="376"/>
  <c r="B202" i="376"/>
  <c r="B203" i="376"/>
  <c r="B204" i="376"/>
  <c r="B205" i="376"/>
  <c r="B206" i="376"/>
  <c r="B207" i="376"/>
  <c r="B208" i="376"/>
  <c r="B209" i="376"/>
  <c r="B210" i="376"/>
  <c r="B211" i="376"/>
  <c r="B212" i="376"/>
  <c r="B213" i="376"/>
  <c r="B214" i="376"/>
  <c r="B215" i="376"/>
  <c r="B216" i="376"/>
  <c r="B217" i="376"/>
  <c r="B218" i="376"/>
  <c r="B219" i="376"/>
  <c r="B220" i="376"/>
  <c r="B221" i="376"/>
  <c r="B222" i="376"/>
  <c r="B223" i="376"/>
  <c r="B224" i="376"/>
  <c r="B225" i="376"/>
  <c r="B226" i="376"/>
  <c r="B227" i="376"/>
  <c r="B228" i="376"/>
  <c r="B229" i="376"/>
  <c r="B230" i="376"/>
  <c r="B231" i="376"/>
  <c r="B232" i="376"/>
  <c r="B233" i="376"/>
  <c r="B234" i="376"/>
  <c r="B235" i="376"/>
  <c r="B236" i="376"/>
  <c r="B237" i="376"/>
  <c r="B238" i="376"/>
  <c r="B239" i="376"/>
  <c r="B240" i="376"/>
  <c r="B241" i="376"/>
  <c r="B242" i="376"/>
  <c r="B243" i="376"/>
  <c r="B244" i="376"/>
  <c r="B245" i="376"/>
  <c r="B246" i="376"/>
  <c r="B247" i="376"/>
  <c r="B248" i="376"/>
  <c r="B249" i="376"/>
  <c r="B250" i="376"/>
  <c r="B251" i="376"/>
  <c r="B252" i="376"/>
  <c r="B253" i="376"/>
  <c r="B254" i="376"/>
  <c r="B255" i="376"/>
  <c r="B256" i="376"/>
  <c r="B257" i="376"/>
  <c r="B258" i="376"/>
  <c r="B259" i="376"/>
  <c r="B260" i="376"/>
  <c r="B261" i="376"/>
  <c r="B262" i="376"/>
  <c r="B263" i="376"/>
  <c r="B264" i="376"/>
  <c r="B265" i="376"/>
  <c r="B266" i="376"/>
  <c r="B267" i="376"/>
  <c r="B268" i="376"/>
  <c r="B269" i="376"/>
  <c r="B270" i="376"/>
  <c r="B271" i="376"/>
  <c r="B272" i="376"/>
  <c r="B273" i="376"/>
  <c r="B274" i="376"/>
  <c r="B275" i="376"/>
  <c r="B276" i="376"/>
  <c r="B277" i="376"/>
  <c r="B278" i="376"/>
  <c r="B279" i="376"/>
  <c r="B280" i="376"/>
  <c r="B281" i="376"/>
  <c r="B282" i="376"/>
  <c r="B283" i="376"/>
  <c r="B284" i="376"/>
  <c r="B285" i="376"/>
  <c r="B286" i="376"/>
  <c r="B287" i="376"/>
  <c r="B288" i="376"/>
  <c r="B289" i="376"/>
  <c r="B290" i="376"/>
  <c r="B291" i="376"/>
  <c r="B292" i="376"/>
  <c r="B293" i="376"/>
  <c r="B294" i="376"/>
  <c r="B295" i="376"/>
  <c r="B296" i="376"/>
  <c r="B297" i="376"/>
  <c r="B298" i="376"/>
  <c r="B299" i="376"/>
  <c r="B300" i="376"/>
  <c r="B301" i="376"/>
  <c r="B302" i="376"/>
  <c r="B303" i="376"/>
  <c r="B304" i="376"/>
  <c r="B305" i="376"/>
  <c r="B306" i="376"/>
  <c r="B307" i="376"/>
  <c r="B308" i="376"/>
  <c r="B309" i="376"/>
  <c r="B310" i="376"/>
  <c r="B311" i="376"/>
  <c r="B312" i="376"/>
  <c r="B313" i="376"/>
  <c r="B314" i="376"/>
  <c r="B315" i="376"/>
  <c r="B316" i="376"/>
  <c r="B317" i="376"/>
  <c r="B318" i="376"/>
  <c r="B319" i="376"/>
  <c r="B320" i="376"/>
  <c r="B321" i="376"/>
  <c r="B322" i="376"/>
  <c r="B323" i="376"/>
  <c r="B324" i="376"/>
  <c r="B325" i="376"/>
  <c r="B326" i="376"/>
  <c r="B327" i="376"/>
  <c r="B328" i="376"/>
  <c r="B329" i="376"/>
  <c r="B330" i="376"/>
  <c r="B331" i="376"/>
  <c r="B332" i="376"/>
  <c r="B333" i="376"/>
  <c r="B334" i="376"/>
  <c r="B335" i="376"/>
  <c r="B336" i="376"/>
  <c r="B337" i="376"/>
  <c r="B338" i="376"/>
  <c r="B339" i="376"/>
  <c r="B340" i="376"/>
  <c r="B341" i="376"/>
  <c r="B342" i="376"/>
  <c r="B343" i="376"/>
  <c r="B344" i="376"/>
  <c r="B345" i="376"/>
  <c r="B346" i="376"/>
  <c r="B347" i="376"/>
  <c r="B348" i="376"/>
  <c r="B349" i="376"/>
  <c r="B350" i="376"/>
  <c r="B351" i="376"/>
  <c r="B352" i="376"/>
  <c r="B353" i="376"/>
  <c r="B354" i="376"/>
  <c r="B355" i="376"/>
  <c r="B356" i="376"/>
  <c r="B357" i="376"/>
  <c r="B358" i="376"/>
  <c r="B359" i="376"/>
  <c r="B360" i="376"/>
  <c r="B361" i="376"/>
  <c r="B362" i="376"/>
  <c r="B363" i="376"/>
  <c r="B364" i="376"/>
  <c r="B365" i="376"/>
  <c r="B366" i="376"/>
  <c r="B367" i="376"/>
  <c r="B368" i="376"/>
  <c r="B369" i="376"/>
  <c r="B370" i="376"/>
  <c r="B371" i="376"/>
  <c r="B372" i="376"/>
  <c r="B373" i="376"/>
  <c r="B374" i="376"/>
  <c r="B375" i="376"/>
  <c r="B376" i="376"/>
  <c r="B377" i="376"/>
  <c r="B378" i="376"/>
  <c r="B379" i="376"/>
  <c r="B380" i="376"/>
  <c r="B381" i="376"/>
  <c r="B382" i="376"/>
  <c r="B383" i="376"/>
  <c r="B384" i="376"/>
  <c r="B385" i="376"/>
  <c r="B386" i="376"/>
  <c r="B387" i="376"/>
  <c r="B388" i="376"/>
  <c r="B389" i="376"/>
  <c r="B390" i="376"/>
  <c r="B391" i="376"/>
  <c r="B392" i="376"/>
  <c r="B393" i="376"/>
  <c r="B394" i="376"/>
  <c r="B395" i="376"/>
  <c r="B396" i="376"/>
  <c r="B397" i="376"/>
  <c r="B398" i="376"/>
  <c r="B399" i="376"/>
  <c r="B400" i="376"/>
  <c r="B401" i="376"/>
  <c r="B402" i="376"/>
  <c r="B403" i="376"/>
  <c r="B404" i="376"/>
  <c r="B405" i="376"/>
  <c r="B406" i="376"/>
  <c r="B407" i="376"/>
  <c r="B408" i="376"/>
  <c r="B409" i="376"/>
  <c r="B410" i="376"/>
  <c r="B411" i="376"/>
  <c r="B412" i="376"/>
  <c r="B413" i="376"/>
  <c r="B414" i="376"/>
  <c r="B415" i="376"/>
  <c r="B416" i="376"/>
  <c r="B417" i="376"/>
  <c r="B418" i="376"/>
  <c r="B419" i="376"/>
  <c r="B420" i="376"/>
  <c r="B421" i="376"/>
  <c r="B422" i="376"/>
  <c r="B423" i="376"/>
  <c r="B424" i="376"/>
  <c r="B425" i="376"/>
  <c r="B426" i="376"/>
  <c r="B427" i="376"/>
  <c r="B428" i="376"/>
  <c r="B429" i="376"/>
  <c r="B430" i="376"/>
  <c r="B431" i="376"/>
  <c r="B432" i="376"/>
  <c r="B433" i="376"/>
  <c r="B434" i="376"/>
  <c r="B435" i="376"/>
  <c r="B436" i="376"/>
  <c r="B437" i="376"/>
  <c r="B438" i="376"/>
  <c r="B439" i="376"/>
  <c r="B440" i="376"/>
  <c r="B441" i="376"/>
  <c r="B442" i="376"/>
  <c r="B443" i="376"/>
  <c r="B444" i="376"/>
  <c r="B445" i="376"/>
  <c r="B446" i="376"/>
  <c r="B447" i="376"/>
  <c r="B448" i="376"/>
  <c r="B449" i="376"/>
  <c r="B450" i="376"/>
  <c r="B451" i="376"/>
  <c r="B452" i="376"/>
  <c r="B453" i="376"/>
  <c r="B454" i="376"/>
  <c r="B455" i="376"/>
  <c r="B456" i="376"/>
  <c r="B457" i="376"/>
  <c r="B458" i="376"/>
  <c r="B459" i="376"/>
  <c r="B460" i="376"/>
  <c r="B461" i="376"/>
  <c r="B462" i="376"/>
  <c r="B463" i="376"/>
  <c r="B464" i="376"/>
  <c r="B465" i="376"/>
  <c r="B466" i="376"/>
  <c r="B467" i="376"/>
  <c r="B468" i="376"/>
  <c r="B469" i="376"/>
  <c r="B470" i="376"/>
  <c r="B471" i="376"/>
  <c r="B472" i="376"/>
  <c r="B473" i="376"/>
  <c r="B474" i="376"/>
  <c r="B475" i="376"/>
  <c r="B476" i="376"/>
  <c r="B477" i="376"/>
  <c r="B478" i="376"/>
  <c r="B479" i="376"/>
  <c r="B480" i="376"/>
  <c r="B481" i="376"/>
  <c r="B482" i="376"/>
  <c r="B483" i="376"/>
  <c r="B484" i="376"/>
  <c r="B485" i="376"/>
  <c r="B486" i="376"/>
  <c r="B487" i="376"/>
  <c r="B488" i="376"/>
  <c r="B489" i="376"/>
  <c r="B490" i="376"/>
  <c r="B491" i="376"/>
  <c r="B492" i="376"/>
  <c r="B493" i="376"/>
  <c r="B494" i="376"/>
  <c r="B495" i="376"/>
  <c r="B496" i="376"/>
  <c r="B497" i="376"/>
  <c r="B498" i="376"/>
  <c r="B499" i="376"/>
  <c r="B500" i="376"/>
  <c r="B501" i="376"/>
  <c r="B502" i="376"/>
  <c r="B503" i="376"/>
  <c r="B504" i="376"/>
  <c r="B505" i="376"/>
  <c r="B506" i="376"/>
  <c r="B507" i="376"/>
  <c r="B508" i="376"/>
  <c r="B509" i="376"/>
  <c r="B510" i="376"/>
  <c r="B511" i="376"/>
  <c r="B512" i="376"/>
  <c r="B513" i="376"/>
  <c r="B514" i="376"/>
  <c r="B515" i="376"/>
  <c r="B516" i="376"/>
  <c r="B517" i="376"/>
  <c r="B518" i="376"/>
  <c r="B519" i="376"/>
  <c r="B520" i="376"/>
  <c r="B521" i="376"/>
  <c r="B522" i="376"/>
  <c r="B523" i="376"/>
  <c r="B524" i="376"/>
  <c r="B525" i="376"/>
  <c r="B526" i="376"/>
  <c r="B527" i="376"/>
  <c r="B528" i="376"/>
  <c r="B529" i="376"/>
  <c r="B530" i="376"/>
  <c r="B531" i="376"/>
  <c r="B532" i="376"/>
  <c r="B533" i="376"/>
  <c r="B534" i="376"/>
  <c r="B535" i="376"/>
  <c r="B536" i="376"/>
  <c r="B537" i="376"/>
  <c r="B538" i="376"/>
  <c r="B539" i="376"/>
  <c r="B540" i="376"/>
  <c r="B541" i="376"/>
  <c r="B542" i="376"/>
  <c r="B543" i="376"/>
  <c r="B544" i="376"/>
  <c r="B545" i="376"/>
  <c r="B546" i="376"/>
  <c r="B547" i="376"/>
  <c r="B548" i="376"/>
  <c r="B549" i="376"/>
  <c r="B550" i="376"/>
  <c r="B551" i="376"/>
  <c r="B552" i="376"/>
  <c r="B553" i="376"/>
  <c r="B554" i="376"/>
  <c r="B555" i="376"/>
  <c r="B556" i="376"/>
  <c r="B557" i="376"/>
  <c r="B558" i="376"/>
  <c r="B559" i="376"/>
  <c r="B560" i="376"/>
  <c r="B561" i="376"/>
  <c r="B562" i="376"/>
  <c r="B563" i="376"/>
  <c r="B564" i="376"/>
  <c r="B565" i="376"/>
  <c r="B566" i="376"/>
  <c r="B567" i="376"/>
  <c r="B568" i="376"/>
  <c r="B569" i="376"/>
  <c r="B570" i="376"/>
  <c r="B571" i="376"/>
  <c r="B572" i="376"/>
  <c r="B573" i="376"/>
  <c r="B574" i="376"/>
  <c r="B575" i="376"/>
  <c r="B576" i="376"/>
  <c r="B577" i="376"/>
  <c r="B578" i="376"/>
  <c r="B579" i="376"/>
  <c r="B580" i="376"/>
  <c r="B581" i="376"/>
  <c r="B582" i="376"/>
  <c r="B583" i="376"/>
  <c r="B584" i="376"/>
  <c r="B585" i="376"/>
  <c r="B586" i="376"/>
  <c r="B587" i="376"/>
  <c r="B588" i="376"/>
  <c r="B589" i="376"/>
  <c r="B590" i="376"/>
  <c r="B591" i="376"/>
  <c r="B592" i="376"/>
  <c r="B593" i="376"/>
  <c r="B594" i="376"/>
  <c r="B595" i="376"/>
  <c r="B596" i="376"/>
  <c r="B597" i="376"/>
  <c r="B598" i="376"/>
  <c r="B599" i="376"/>
  <c r="B600" i="376"/>
  <c r="B601" i="376"/>
  <c r="B602" i="376"/>
  <c r="B603" i="376"/>
  <c r="B604" i="376"/>
  <c r="B605" i="376"/>
  <c r="B606" i="376"/>
  <c r="B607" i="376"/>
  <c r="B608" i="376"/>
  <c r="B609" i="376"/>
  <c r="B610" i="376"/>
  <c r="B611" i="376"/>
  <c r="B612" i="376"/>
  <c r="B613" i="376"/>
  <c r="B614" i="376"/>
  <c r="B615" i="376"/>
  <c r="B616" i="376"/>
  <c r="B617" i="376"/>
  <c r="B618" i="376"/>
  <c r="B619" i="376"/>
  <c r="B620" i="376"/>
  <c r="B621" i="376"/>
  <c r="B622" i="376"/>
  <c r="B623" i="376"/>
  <c r="B624" i="376"/>
  <c r="B625" i="376"/>
  <c r="B626" i="376"/>
  <c r="B627" i="376"/>
  <c r="B628" i="376"/>
  <c r="B629" i="376"/>
  <c r="B630" i="376"/>
  <c r="B631" i="376"/>
  <c r="B632" i="376"/>
  <c r="B633" i="376"/>
  <c r="B634" i="376"/>
  <c r="B635" i="376"/>
  <c r="B636" i="376"/>
  <c r="B637" i="376"/>
  <c r="B638" i="376"/>
  <c r="B639" i="376"/>
  <c r="B640" i="376"/>
  <c r="B641" i="376"/>
  <c r="B642" i="376"/>
  <c r="B643" i="376"/>
  <c r="B644" i="376"/>
  <c r="B645" i="376"/>
  <c r="B646" i="376"/>
  <c r="B647" i="376"/>
  <c r="B648" i="376"/>
  <c r="B649" i="376"/>
  <c r="B650" i="376"/>
  <c r="B651" i="376"/>
  <c r="B652" i="376"/>
  <c r="B653" i="376"/>
  <c r="B654" i="376"/>
  <c r="B655" i="376"/>
  <c r="B656" i="376"/>
  <c r="B657" i="376"/>
  <c r="B658" i="376"/>
  <c r="B659" i="376"/>
  <c r="B660" i="376"/>
  <c r="B661" i="376"/>
  <c r="B662" i="376"/>
  <c r="B663" i="376"/>
  <c r="B664" i="376"/>
  <c r="B665" i="376"/>
  <c r="B666" i="376"/>
  <c r="B667" i="376"/>
  <c r="B668" i="376"/>
  <c r="B669" i="376"/>
  <c r="B670" i="376"/>
  <c r="B671" i="376"/>
  <c r="B672" i="376"/>
  <c r="B673" i="376"/>
  <c r="B674" i="376"/>
  <c r="B675" i="376"/>
  <c r="B676" i="376"/>
  <c r="B677" i="376"/>
  <c r="B678" i="376"/>
  <c r="B679" i="376"/>
  <c r="B680" i="376"/>
  <c r="B681" i="376"/>
  <c r="B682" i="376"/>
  <c r="B683" i="376"/>
  <c r="B684" i="376"/>
  <c r="B685" i="376"/>
  <c r="B686" i="376"/>
  <c r="B687" i="376"/>
  <c r="B688" i="376"/>
  <c r="B689" i="376"/>
  <c r="B690" i="376"/>
  <c r="B691" i="376"/>
  <c r="B692" i="376"/>
  <c r="B693" i="376"/>
  <c r="B694" i="376"/>
  <c r="B695" i="376"/>
  <c r="B696" i="376"/>
  <c r="B697" i="376"/>
  <c r="B698" i="376"/>
  <c r="B699" i="376"/>
  <c r="B700" i="376"/>
  <c r="B701" i="376"/>
  <c r="B702" i="376"/>
  <c r="B703" i="376"/>
  <c r="B704" i="376"/>
  <c r="B705" i="376"/>
  <c r="B706" i="376"/>
  <c r="B707" i="376"/>
  <c r="B708" i="376"/>
  <c r="B709" i="376"/>
  <c r="B710" i="376"/>
  <c r="B711" i="376"/>
  <c r="B712" i="376"/>
  <c r="B713" i="376"/>
  <c r="B714" i="376"/>
  <c r="B715" i="376"/>
  <c r="B716" i="376"/>
  <c r="B717" i="376"/>
  <c r="B718" i="376"/>
  <c r="B719" i="376"/>
  <c r="B720" i="376"/>
  <c r="B721" i="376"/>
  <c r="B722" i="376"/>
  <c r="B723" i="376"/>
  <c r="B724" i="376"/>
  <c r="B725" i="376"/>
  <c r="B726" i="376"/>
  <c r="B727" i="376"/>
  <c r="B728" i="376"/>
  <c r="B729" i="376"/>
  <c r="B730" i="376"/>
  <c r="B731" i="376"/>
  <c r="B732" i="376"/>
  <c r="B733" i="376"/>
  <c r="B734" i="376"/>
  <c r="B735" i="376"/>
  <c r="B736" i="376"/>
  <c r="B737" i="376"/>
  <c r="B738" i="376"/>
  <c r="B739" i="376"/>
  <c r="B740" i="376"/>
  <c r="B741" i="376"/>
  <c r="B742" i="376"/>
  <c r="B743" i="376"/>
  <c r="B744" i="376"/>
  <c r="B745" i="376"/>
  <c r="B746" i="376"/>
  <c r="B747" i="376"/>
  <c r="B748" i="376"/>
  <c r="B749" i="376"/>
  <c r="B750" i="376"/>
  <c r="B751" i="376"/>
  <c r="B752" i="376"/>
  <c r="B753" i="376"/>
  <c r="B754" i="376"/>
  <c r="B755" i="376"/>
  <c r="B756" i="376"/>
  <c r="B757" i="376"/>
  <c r="B758" i="376"/>
  <c r="B759" i="376"/>
  <c r="B760" i="376"/>
  <c r="B761" i="376"/>
  <c r="B762" i="376"/>
  <c r="B763" i="376"/>
  <c r="B764" i="376"/>
  <c r="B765" i="376"/>
  <c r="B766" i="376"/>
  <c r="B767" i="376"/>
  <c r="B768" i="376"/>
  <c r="B769" i="376"/>
  <c r="B770" i="376"/>
  <c r="B771" i="376"/>
  <c r="B772" i="376"/>
  <c r="B773" i="376"/>
  <c r="B774" i="376"/>
  <c r="B775" i="376"/>
  <c r="B776" i="376"/>
  <c r="B777" i="376"/>
  <c r="B778" i="376"/>
  <c r="B779" i="376"/>
  <c r="B780" i="376"/>
  <c r="B781" i="376"/>
  <c r="B782" i="376"/>
  <c r="B783" i="376"/>
  <c r="B784" i="376"/>
  <c r="B785" i="376"/>
  <c r="B786" i="376"/>
  <c r="B787" i="376"/>
  <c r="B788" i="376"/>
  <c r="B789" i="376"/>
  <c r="B790" i="376"/>
  <c r="B791" i="376"/>
  <c r="B792" i="376"/>
  <c r="B793" i="376"/>
  <c r="B794" i="376"/>
  <c r="B795" i="376"/>
  <c r="B796" i="376"/>
  <c r="B797" i="376"/>
  <c r="B798" i="376"/>
  <c r="B799" i="376"/>
  <c r="B800" i="376"/>
  <c r="B801" i="376"/>
  <c r="B802" i="376"/>
  <c r="B803" i="376"/>
  <c r="B804" i="376"/>
  <c r="B805" i="376"/>
  <c r="B806" i="376"/>
  <c r="B807" i="376"/>
  <c r="B808" i="376"/>
  <c r="B809" i="376"/>
  <c r="B810" i="376"/>
  <c r="B811" i="376"/>
  <c r="B812" i="376"/>
  <c r="B813" i="376"/>
  <c r="B814" i="376"/>
  <c r="B815" i="376"/>
  <c r="B816" i="376"/>
  <c r="B817" i="376"/>
  <c r="B818" i="376"/>
  <c r="B819" i="376"/>
  <c r="B820" i="376"/>
  <c r="B821" i="376"/>
  <c r="B822" i="376"/>
  <c r="B823" i="376"/>
  <c r="B824" i="376"/>
  <c r="B825" i="376"/>
  <c r="B826" i="376"/>
  <c r="B827" i="376"/>
  <c r="B828" i="376"/>
  <c r="B829" i="376"/>
  <c r="B830" i="376"/>
  <c r="B831" i="376"/>
  <c r="B832" i="376"/>
  <c r="B833" i="376"/>
  <c r="B834" i="376"/>
  <c r="B835" i="376"/>
  <c r="B836" i="376"/>
  <c r="B837" i="376"/>
  <c r="B838" i="376"/>
  <c r="B839" i="376"/>
  <c r="B840" i="376"/>
  <c r="B841" i="376"/>
  <c r="B842" i="376"/>
  <c r="B843" i="376"/>
  <c r="B844" i="376"/>
  <c r="B845" i="376"/>
  <c r="B846" i="376"/>
  <c r="B847" i="376"/>
  <c r="B848" i="376"/>
  <c r="B849" i="376"/>
  <c r="B850" i="376"/>
  <c r="B851" i="376"/>
  <c r="B852" i="376"/>
  <c r="B853" i="376"/>
  <c r="B854" i="376"/>
  <c r="B855" i="376"/>
  <c r="B856" i="376"/>
  <c r="B857" i="376"/>
  <c r="B858" i="376"/>
  <c r="B859" i="376"/>
  <c r="B860" i="376"/>
  <c r="B861" i="376"/>
  <c r="B862" i="376"/>
  <c r="B863" i="376"/>
  <c r="B864" i="376"/>
  <c r="B865" i="376"/>
  <c r="B866" i="376"/>
  <c r="B867" i="376"/>
  <c r="B868" i="376"/>
  <c r="B869" i="376"/>
  <c r="B870" i="376"/>
  <c r="B871" i="376"/>
  <c r="B872" i="376"/>
  <c r="B873" i="376"/>
  <c r="B874" i="376"/>
  <c r="B875" i="376"/>
  <c r="B876" i="376"/>
  <c r="B877" i="376"/>
  <c r="B878" i="376"/>
  <c r="B879" i="376"/>
  <c r="B880" i="376"/>
  <c r="B881" i="376"/>
  <c r="B882" i="376"/>
  <c r="B883" i="376"/>
  <c r="B884" i="376"/>
  <c r="B885" i="376"/>
  <c r="B886" i="376"/>
  <c r="B887" i="376"/>
  <c r="B888" i="376"/>
  <c r="B889" i="376"/>
  <c r="B890" i="376"/>
  <c r="B891" i="376"/>
  <c r="B892" i="376"/>
  <c r="B893" i="376"/>
  <c r="B894" i="376"/>
  <c r="B895" i="376"/>
  <c r="B896" i="376"/>
  <c r="B897" i="376"/>
  <c r="B898" i="376"/>
  <c r="B899" i="376"/>
  <c r="B900" i="376"/>
  <c r="B901" i="376"/>
  <c r="B902" i="376"/>
  <c r="B903" i="376"/>
  <c r="B904" i="376"/>
  <c r="B905" i="376"/>
  <c r="B906" i="376"/>
  <c r="B907" i="376"/>
  <c r="B908" i="376"/>
  <c r="B909" i="376"/>
  <c r="B910" i="376"/>
  <c r="B911" i="376"/>
  <c r="B912" i="376"/>
  <c r="B913" i="376"/>
  <c r="B914" i="376"/>
  <c r="B915" i="376"/>
  <c r="B916" i="376"/>
  <c r="B917" i="376"/>
  <c r="B918" i="376"/>
  <c r="B919" i="376"/>
  <c r="B920" i="376"/>
  <c r="B921" i="376"/>
  <c r="B922" i="376"/>
  <c r="B923" i="376"/>
  <c r="B924" i="376"/>
  <c r="B925" i="376"/>
  <c r="B926" i="376"/>
  <c r="B927" i="376"/>
  <c r="B928" i="376"/>
  <c r="B929" i="376"/>
  <c r="B930" i="376"/>
  <c r="B931" i="376"/>
  <c r="B932" i="376"/>
  <c r="B933" i="376"/>
  <c r="B934" i="376"/>
  <c r="B935" i="376"/>
  <c r="B936" i="376"/>
  <c r="B937" i="376"/>
  <c r="B938" i="376"/>
  <c r="B939" i="376"/>
  <c r="B940" i="376"/>
  <c r="B941" i="376"/>
  <c r="B942" i="376"/>
  <c r="B943" i="376"/>
  <c r="B944" i="376"/>
  <c r="B945" i="376"/>
  <c r="B946" i="376"/>
  <c r="B947" i="376"/>
  <c r="B948" i="376"/>
  <c r="B949" i="376"/>
  <c r="B950" i="376"/>
  <c r="B951" i="376"/>
  <c r="B952" i="376"/>
  <c r="B953" i="376"/>
  <c r="B954" i="376"/>
  <c r="B955" i="376"/>
  <c r="B956" i="376"/>
  <c r="B957" i="376"/>
  <c r="B958" i="376"/>
  <c r="B959" i="376"/>
  <c r="B960" i="376"/>
  <c r="B961" i="376"/>
  <c r="B962" i="376"/>
  <c r="B963" i="376"/>
  <c r="B964" i="376"/>
  <c r="B965" i="376"/>
  <c r="B966" i="376"/>
  <c r="B967" i="376"/>
  <c r="B968" i="376"/>
  <c r="B969" i="376"/>
  <c r="B970" i="376"/>
  <c r="B971" i="376"/>
  <c r="B972" i="376"/>
  <c r="B973" i="376"/>
  <c r="B974" i="376"/>
  <c r="B975" i="376"/>
  <c r="B976" i="376"/>
  <c r="B977" i="376"/>
  <c r="B978" i="376"/>
  <c r="B979" i="376"/>
  <c r="B980" i="376"/>
  <c r="B981" i="376"/>
  <c r="B982" i="376"/>
  <c r="B983" i="376"/>
  <c r="B984" i="376"/>
  <c r="B985" i="376"/>
  <c r="B986" i="376"/>
  <c r="B987" i="376"/>
  <c r="B988" i="376"/>
  <c r="B989" i="376"/>
  <c r="B990" i="376"/>
  <c r="B991" i="376"/>
  <c r="B992" i="376"/>
  <c r="B993" i="376"/>
  <c r="B994" i="376"/>
  <c r="B995" i="376"/>
  <c r="B996" i="376"/>
  <c r="B997" i="376"/>
  <c r="B998" i="376"/>
  <c r="B999" i="376"/>
  <c r="B1000" i="376"/>
  <c r="B1001" i="376"/>
  <c r="B1002" i="376"/>
  <c r="B1003" i="376"/>
  <c r="B1004" i="376"/>
  <c r="B1005" i="376"/>
  <c r="B1006" i="376"/>
  <c r="B1007" i="376"/>
  <c r="B1008" i="376"/>
  <c r="B1009" i="376"/>
  <c r="B1010" i="376"/>
  <c r="B1011" i="376"/>
  <c r="B1012" i="376"/>
  <c r="B1013" i="376"/>
  <c r="B1014" i="376"/>
  <c r="B1015" i="376"/>
  <c r="B1016" i="376"/>
  <c r="B1017" i="376"/>
  <c r="B1018" i="376"/>
  <c r="B1019" i="376"/>
  <c r="B1020" i="376"/>
  <c r="B1021" i="376"/>
  <c r="B1022" i="376"/>
  <c r="B1023" i="376"/>
  <c r="B1024" i="376"/>
  <c r="B1025" i="376"/>
  <c r="B1026" i="376"/>
  <c r="B1027" i="376"/>
  <c r="B1028" i="376"/>
  <c r="B1029" i="376"/>
  <c r="B1030" i="376"/>
  <c r="B1031" i="376"/>
  <c r="B1032" i="376"/>
  <c r="B1033" i="376"/>
  <c r="B1034" i="376"/>
  <c r="B1035" i="376"/>
  <c r="B1036" i="376"/>
  <c r="B1037" i="376"/>
  <c r="B1038" i="376"/>
  <c r="B1039" i="376"/>
  <c r="B1040" i="376"/>
  <c r="B1041" i="376"/>
  <c r="B1042" i="376"/>
  <c r="B1043" i="376"/>
  <c r="B1044" i="376"/>
  <c r="B1045" i="376"/>
  <c r="B1046" i="376"/>
  <c r="B1047" i="376"/>
  <c r="B1048" i="376"/>
  <c r="B1049" i="376"/>
  <c r="B1050" i="376"/>
  <c r="B1051" i="376"/>
  <c r="B1052" i="376"/>
  <c r="B1053" i="376"/>
  <c r="B1054" i="376"/>
  <c r="B1055" i="376"/>
  <c r="B1056" i="376"/>
  <c r="B1057" i="376"/>
  <c r="B1058" i="376"/>
  <c r="B1059" i="376"/>
  <c r="B1060" i="376"/>
  <c r="B1061" i="376"/>
  <c r="B1062" i="376"/>
  <c r="B1063" i="376"/>
  <c r="B1064" i="376"/>
  <c r="B1065" i="376"/>
  <c r="B1066" i="376"/>
  <c r="B1067" i="376"/>
  <c r="B1068" i="376"/>
  <c r="B1069" i="376"/>
  <c r="B1070" i="376"/>
  <c r="B1071" i="376"/>
  <c r="B1072" i="376"/>
  <c r="B1073" i="376"/>
  <c r="B1074" i="376"/>
  <c r="B1075" i="376"/>
  <c r="B1076" i="376"/>
  <c r="B1077" i="376"/>
  <c r="B1078" i="376"/>
  <c r="B1079" i="376"/>
  <c r="B1080" i="376"/>
  <c r="B1081" i="376"/>
  <c r="B1082" i="376"/>
  <c r="B1083" i="376"/>
  <c r="B1084" i="376"/>
  <c r="B1085" i="376"/>
  <c r="B1086" i="376"/>
  <c r="B1087" i="376"/>
  <c r="B1088" i="376"/>
  <c r="B1089" i="376"/>
  <c r="B1090" i="376"/>
  <c r="B1091" i="376"/>
  <c r="B1092" i="376"/>
  <c r="B1093" i="376"/>
  <c r="B1094" i="376"/>
  <c r="B1095" i="376"/>
  <c r="B1096" i="376"/>
  <c r="B1097" i="376"/>
  <c r="B1098" i="376"/>
  <c r="B1099" i="376"/>
  <c r="B1100" i="376"/>
  <c r="B1101" i="376"/>
  <c r="B1102" i="376"/>
  <c r="B1103" i="376"/>
  <c r="B1104" i="376"/>
  <c r="B1105" i="376"/>
  <c r="B1106" i="376"/>
  <c r="B1107" i="376"/>
  <c r="B1108" i="376"/>
  <c r="B1109" i="376"/>
  <c r="B1110" i="376"/>
  <c r="B1111" i="376"/>
  <c r="B1112" i="376"/>
  <c r="B1113" i="376"/>
  <c r="B1114" i="376"/>
  <c r="B1115" i="376"/>
  <c r="B1116" i="376"/>
  <c r="B1846" i="378" l="1"/>
  <c r="C1846" i="378"/>
  <c r="B1847" i="378"/>
  <c r="C1847" i="378"/>
  <c r="B1848" i="378"/>
  <c r="C1848" i="378"/>
  <c r="B1849" i="378"/>
  <c r="C1849" i="378"/>
  <c r="B1850" i="378"/>
  <c r="C1850" i="378"/>
  <c r="B1851" i="378"/>
  <c r="C1851" i="378"/>
  <c r="B1852" i="378"/>
  <c r="C1852" i="378"/>
  <c r="B1853" i="378"/>
  <c r="C1853" i="378"/>
  <c r="B1854" i="378"/>
  <c r="C1854" i="378"/>
  <c r="B1855" i="378"/>
  <c r="C1855" i="378"/>
  <c r="B1856" i="378"/>
  <c r="C1856" i="378"/>
  <c r="B1857" i="378"/>
  <c r="C1857" i="378"/>
  <c r="B1858" i="378"/>
  <c r="C1858" i="378"/>
  <c r="B1859" i="378"/>
  <c r="C1859" i="378"/>
  <c r="B1860" i="378"/>
  <c r="C1860" i="378"/>
  <c r="B1861" i="378"/>
  <c r="C1861" i="378"/>
  <c r="B1862" i="378"/>
  <c r="C1862" i="378"/>
  <c r="B1863" i="378"/>
  <c r="C1863" i="378"/>
  <c r="B1864" i="378"/>
  <c r="C1864" i="378"/>
  <c r="B1865" i="378"/>
  <c r="C1865" i="378"/>
  <c r="B1866" i="378"/>
  <c r="C1866" i="378"/>
  <c r="B1867" i="378"/>
  <c r="C1867" i="378"/>
  <c r="B1868" i="378"/>
  <c r="C1868" i="378"/>
  <c r="B1869" i="378"/>
  <c r="C1869" i="378"/>
  <c r="B1870" i="378"/>
  <c r="C1870" i="378"/>
  <c r="B1871" i="378"/>
  <c r="C1871" i="378"/>
  <c r="B1872" i="378"/>
  <c r="C1872" i="378"/>
  <c r="B1873" i="378"/>
  <c r="C1873" i="378"/>
  <c r="B1874" i="378"/>
  <c r="C1874" i="378"/>
  <c r="B1875" i="378"/>
  <c r="C1875" i="378"/>
  <c r="B1876" i="378"/>
  <c r="C1876" i="378"/>
  <c r="B1877" i="378"/>
  <c r="C1877" i="378"/>
  <c r="B1878" i="378"/>
  <c r="C1878" i="378"/>
  <c r="B1879" i="378"/>
  <c r="C1879" i="378"/>
  <c r="B1880" i="378"/>
  <c r="C1880" i="378"/>
  <c r="B1881" i="378"/>
  <c r="C1881" i="378"/>
  <c r="B1882" i="378"/>
  <c r="C1882" i="378"/>
  <c r="B1883" i="378"/>
  <c r="C1883" i="378"/>
  <c r="B1884" i="378"/>
  <c r="C1884" i="378"/>
  <c r="B1885" i="378"/>
  <c r="C1885" i="378"/>
  <c r="B1886" i="378"/>
  <c r="C1886" i="378"/>
  <c r="B1887" i="378"/>
  <c r="C1887" i="378"/>
  <c r="B1888" i="378"/>
  <c r="C1888" i="378"/>
  <c r="B1889" i="378"/>
  <c r="C1889" i="378"/>
  <c r="B1890" i="378"/>
  <c r="C1890" i="378"/>
  <c r="B1891" i="378"/>
  <c r="C1891" i="378"/>
  <c r="B1892" i="378"/>
  <c r="C1892" i="378"/>
  <c r="B1893" i="378"/>
  <c r="C1893" i="378"/>
  <c r="B1894" i="378"/>
  <c r="C1894" i="378"/>
  <c r="B1895" i="378"/>
  <c r="C1895" i="378"/>
  <c r="B1896" i="378"/>
  <c r="C1896" i="378"/>
  <c r="B1897" i="378"/>
  <c r="C1897" i="378"/>
  <c r="B1898" i="378"/>
  <c r="C1898" i="378"/>
  <c r="B1899" i="378"/>
  <c r="C1899" i="378"/>
  <c r="B1900" i="378"/>
  <c r="C1900" i="378"/>
  <c r="B1901" i="378"/>
  <c r="C1901" i="378"/>
  <c r="B1902" i="378"/>
  <c r="C1902" i="378"/>
  <c r="B1903" i="378"/>
  <c r="C1903" i="378"/>
  <c r="B1904" i="378"/>
  <c r="C1904" i="378"/>
  <c r="B1905" i="378"/>
  <c r="C1905" i="378"/>
  <c r="B1906" i="378"/>
  <c r="C1906" i="378"/>
  <c r="B1907" i="378"/>
  <c r="C1907" i="378"/>
  <c r="B1908" i="378"/>
  <c r="C1908" i="378"/>
  <c r="B1909" i="378"/>
  <c r="C1909" i="378"/>
  <c r="B1910" i="378"/>
  <c r="C1910" i="378"/>
  <c r="B1911" i="378"/>
  <c r="C1911" i="378"/>
  <c r="B1912" i="378"/>
  <c r="C1912" i="378"/>
  <c r="B1913" i="378"/>
  <c r="C1913" i="378"/>
  <c r="B1914" i="378"/>
  <c r="C1914" i="378"/>
  <c r="B1915" i="378"/>
  <c r="C1915" i="378"/>
  <c r="B1916" i="378"/>
  <c r="C1916" i="378"/>
  <c r="B1917" i="378"/>
  <c r="C1917" i="378"/>
  <c r="B1918" i="378"/>
  <c r="C1918" i="378"/>
  <c r="B1919" i="378"/>
  <c r="C1919" i="378"/>
  <c r="B1920" i="378"/>
  <c r="C1920" i="378"/>
  <c r="B1921" i="378"/>
  <c r="C1921" i="378"/>
  <c r="B1922" i="378"/>
  <c r="C1922" i="378"/>
  <c r="B1923" i="378"/>
  <c r="C1923" i="378"/>
  <c r="B1924" i="378"/>
  <c r="C1924" i="378"/>
  <c r="B1925" i="378"/>
  <c r="C1925" i="378"/>
  <c r="B1926" i="378"/>
  <c r="C1926" i="378"/>
  <c r="B1927" i="378"/>
  <c r="C1927" i="378"/>
  <c r="B1928" i="378"/>
  <c r="C1928" i="378"/>
  <c r="B1929" i="378"/>
  <c r="C1929" i="378"/>
  <c r="B1930" i="378"/>
  <c r="C1930" i="378"/>
  <c r="B1931" i="378"/>
  <c r="C1931" i="378"/>
  <c r="B1932" i="378"/>
  <c r="C1932" i="378"/>
  <c r="B1933" i="378"/>
  <c r="C1933" i="378"/>
  <c r="B1934" i="378"/>
  <c r="C1934" i="378"/>
  <c r="B1935" i="378"/>
  <c r="C1935" i="378"/>
  <c r="B1936" i="378"/>
  <c r="C1936" i="378"/>
  <c r="B1937" i="378"/>
  <c r="C1937" i="378"/>
  <c r="B1938" i="378"/>
  <c r="C1938" i="378"/>
  <c r="B1939" i="378"/>
  <c r="C1939" i="378"/>
  <c r="B1940" i="378"/>
  <c r="C1940" i="378"/>
  <c r="B1941" i="378"/>
  <c r="C1941" i="378"/>
  <c r="B1942" i="378"/>
  <c r="C1942" i="378"/>
  <c r="B1943" i="378"/>
  <c r="C1943" i="378"/>
  <c r="B1944" i="378"/>
  <c r="C1944" i="378"/>
  <c r="B1945" i="378"/>
  <c r="C1945" i="378"/>
  <c r="B1946" i="378"/>
  <c r="C1946" i="378"/>
  <c r="B1947" i="378"/>
  <c r="C1947" i="378"/>
  <c r="B3" i="378"/>
  <c r="C3" i="378"/>
  <c r="B4" i="378"/>
  <c r="C4" i="378"/>
  <c r="B5" i="378"/>
  <c r="C5" i="378"/>
  <c r="B6" i="378"/>
  <c r="C6" i="378"/>
  <c r="B7" i="378"/>
  <c r="C7" i="378"/>
  <c r="B8" i="378"/>
  <c r="C8" i="378"/>
  <c r="B9" i="378"/>
  <c r="C9" i="378"/>
  <c r="B10" i="378"/>
  <c r="C10" i="378"/>
  <c r="B11" i="378"/>
  <c r="C11" i="378"/>
  <c r="B12" i="378"/>
  <c r="C12" i="378"/>
  <c r="B13" i="378"/>
  <c r="C13" i="378"/>
  <c r="B14" i="378"/>
  <c r="C14" i="378"/>
  <c r="B15" i="378"/>
  <c r="C15" i="378"/>
  <c r="B16" i="378"/>
  <c r="C16" i="378"/>
  <c r="B17" i="378"/>
  <c r="C17" i="378"/>
  <c r="B18" i="378"/>
  <c r="C18" i="378"/>
  <c r="B19" i="378"/>
  <c r="C19" i="378"/>
  <c r="B20" i="378"/>
  <c r="C20" i="378"/>
  <c r="B21" i="378"/>
  <c r="C21" i="378"/>
  <c r="B22" i="378"/>
  <c r="C22" i="378"/>
  <c r="B23" i="378"/>
  <c r="C23" i="378"/>
  <c r="B24" i="378"/>
  <c r="C24" i="378"/>
  <c r="B25" i="378"/>
  <c r="C25" i="378"/>
  <c r="B26" i="378"/>
  <c r="C26" i="378"/>
  <c r="B27" i="378"/>
  <c r="C27" i="378"/>
  <c r="B28" i="378"/>
  <c r="C28" i="378"/>
  <c r="B29" i="378"/>
  <c r="C29" i="378"/>
  <c r="B30" i="378"/>
  <c r="C30" i="378"/>
  <c r="B31" i="378"/>
  <c r="C31" i="378"/>
  <c r="B32" i="378"/>
  <c r="C32" i="378"/>
  <c r="B33" i="378"/>
  <c r="C33" i="378"/>
  <c r="B34" i="378"/>
  <c r="C34" i="378"/>
  <c r="B35" i="378"/>
  <c r="C35" i="378"/>
  <c r="B36" i="378"/>
  <c r="C36" i="378"/>
  <c r="B37" i="378"/>
  <c r="C37" i="378"/>
  <c r="B38" i="378"/>
  <c r="C38" i="378"/>
  <c r="B39" i="378"/>
  <c r="C39" i="378"/>
  <c r="B40" i="378"/>
  <c r="C40" i="378"/>
  <c r="B41" i="378"/>
  <c r="C41" i="378"/>
  <c r="B42" i="378"/>
  <c r="C42" i="378"/>
  <c r="B43" i="378"/>
  <c r="C43" i="378"/>
  <c r="B44" i="378"/>
  <c r="C44" i="378"/>
  <c r="B45" i="378"/>
  <c r="C45" i="378"/>
  <c r="B46" i="378"/>
  <c r="C46" i="378"/>
  <c r="B47" i="378"/>
  <c r="C47" i="378"/>
  <c r="B48" i="378"/>
  <c r="C48" i="378"/>
  <c r="B49" i="378"/>
  <c r="C49" i="378"/>
  <c r="B50" i="378"/>
  <c r="C50" i="378"/>
  <c r="B51" i="378"/>
  <c r="C51" i="378"/>
  <c r="B52" i="378"/>
  <c r="C52" i="378"/>
  <c r="B53" i="378"/>
  <c r="C53" i="378"/>
  <c r="B54" i="378"/>
  <c r="C54" i="378"/>
  <c r="B55" i="378"/>
  <c r="C55" i="378"/>
  <c r="B56" i="378"/>
  <c r="C56" i="378"/>
  <c r="B57" i="378"/>
  <c r="C57" i="378"/>
  <c r="B58" i="378"/>
  <c r="C58" i="378"/>
  <c r="B59" i="378"/>
  <c r="C59" i="378"/>
  <c r="B60" i="378"/>
  <c r="C60" i="378"/>
  <c r="B61" i="378"/>
  <c r="C61" i="378"/>
  <c r="B62" i="378"/>
  <c r="C62" i="378"/>
  <c r="B63" i="378"/>
  <c r="C63" i="378"/>
  <c r="B64" i="378"/>
  <c r="C64" i="378"/>
  <c r="B65" i="378"/>
  <c r="C65" i="378"/>
  <c r="B66" i="378"/>
  <c r="C66" i="378"/>
  <c r="B67" i="378"/>
  <c r="C67" i="378"/>
  <c r="B68" i="378"/>
  <c r="C68" i="378"/>
  <c r="B69" i="378"/>
  <c r="C69" i="378"/>
  <c r="B70" i="378"/>
  <c r="C70" i="378"/>
  <c r="B71" i="378"/>
  <c r="C71" i="378"/>
  <c r="B72" i="378"/>
  <c r="C72" i="378"/>
  <c r="B73" i="378"/>
  <c r="C73" i="378"/>
  <c r="B74" i="378"/>
  <c r="C74" i="378"/>
  <c r="B75" i="378"/>
  <c r="C75" i="378"/>
  <c r="B76" i="378"/>
  <c r="C76" i="378"/>
  <c r="B77" i="378"/>
  <c r="C77" i="378"/>
  <c r="B78" i="378"/>
  <c r="C78" i="378"/>
  <c r="B79" i="378"/>
  <c r="C79" i="378"/>
  <c r="B80" i="378"/>
  <c r="C80" i="378"/>
  <c r="B81" i="378"/>
  <c r="C81" i="378"/>
  <c r="B82" i="378"/>
  <c r="C82" i="378"/>
  <c r="B83" i="378"/>
  <c r="C83" i="378"/>
  <c r="B84" i="378"/>
  <c r="C84" i="378"/>
  <c r="B85" i="378"/>
  <c r="C85" i="378"/>
  <c r="B86" i="378"/>
  <c r="C86" i="378"/>
  <c r="B87" i="378"/>
  <c r="C87" i="378"/>
  <c r="B88" i="378"/>
  <c r="C88" i="378"/>
  <c r="B89" i="378"/>
  <c r="C89" i="378"/>
  <c r="B90" i="378"/>
  <c r="C90" i="378"/>
  <c r="B91" i="378"/>
  <c r="C91" i="378"/>
  <c r="B92" i="378"/>
  <c r="C92" i="378"/>
  <c r="B93" i="378"/>
  <c r="C93" i="378"/>
  <c r="B94" i="378"/>
  <c r="C94" i="378"/>
  <c r="B95" i="378"/>
  <c r="C95" i="378"/>
  <c r="B96" i="378"/>
  <c r="C96" i="378"/>
  <c r="B97" i="378"/>
  <c r="C97" i="378"/>
  <c r="B98" i="378"/>
  <c r="C98" i="378"/>
  <c r="B99" i="378"/>
  <c r="C99" i="378"/>
  <c r="B100" i="378"/>
  <c r="C100" i="378"/>
  <c r="B101" i="378"/>
  <c r="C101" i="378"/>
  <c r="B102" i="378"/>
  <c r="C102" i="378"/>
  <c r="B103" i="378"/>
  <c r="C103" i="378"/>
  <c r="B104" i="378"/>
  <c r="C104" i="378"/>
  <c r="B105" i="378"/>
  <c r="C105" i="378"/>
  <c r="B106" i="378"/>
  <c r="C106" i="378"/>
  <c r="B107" i="378"/>
  <c r="C107" i="378"/>
  <c r="B108" i="378"/>
  <c r="C108" i="378"/>
  <c r="B109" i="378"/>
  <c r="C109" i="378"/>
  <c r="B110" i="378"/>
  <c r="C110" i="378"/>
  <c r="B111" i="378"/>
  <c r="C111" i="378"/>
  <c r="B112" i="378"/>
  <c r="C112" i="378"/>
  <c r="B113" i="378"/>
  <c r="C113" i="378"/>
  <c r="B114" i="378"/>
  <c r="C114" i="378"/>
  <c r="B115" i="378"/>
  <c r="C115" i="378"/>
  <c r="B116" i="378"/>
  <c r="C116" i="378"/>
  <c r="B117" i="378"/>
  <c r="C117" i="378"/>
  <c r="B118" i="378"/>
  <c r="C118" i="378"/>
  <c r="B119" i="378"/>
  <c r="C119" i="378"/>
  <c r="B120" i="378"/>
  <c r="C120" i="378"/>
  <c r="B121" i="378"/>
  <c r="C121" i="378"/>
  <c r="B122" i="378"/>
  <c r="C122" i="378"/>
  <c r="B123" i="378"/>
  <c r="C123" i="378"/>
  <c r="B124" i="378"/>
  <c r="C124" i="378"/>
  <c r="B125" i="378"/>
  <c r="C125" i="378"/>
  <c r="B126" i="378"/>
  <c r="C126" i="378"/>
  <c r="B127" i="378"/>
  <c r="C127" i="378"/>
  <c r="B128" i="378"/>
  <c r="C128" i="378"/>
  <c r="B129" i="378"/>
  <c r="C129" i="378"/>
  <c r="B130" i="378"/>
  <c r="C130" i="378"/>
  <c r="B131" i="378"/>
  <c r="C131" i="378"/>
  <c r="B132" i="378"/>
  <c r="C132" i="378"/>
  <c r="B133" i="378"/>
  <c r="C133" i="378"/>
  <c r="B134" i="378"/>
  <c r="C134" i="378"/>
  <c r="B135" i="378"/>
  <c r="C135" i="378"/>
  <c r="B136" i="378"/>
  <c r="C136" i="378"/>
  <c r="B137" i="378"/>
  <c r="C137" i="378"/>
  <c r="B138" i="378"/>
  <c r="C138" i="378"/>
  <c r="B139" i="378"/>
  <c r="C139" i="378"/>
  <c r="B140" i="378"/>
  <c r="C140" i="378"/>
  <c r="B141" i="378"/>
  <c r="C141" i="378"/>
  <c r="B142" i="378"/>
  <c r="C142" i="378"/>
  <c r="B143" i="378"/>
  <c r="C143" i="378"/>
  <c r="B144" i="378"/>
  <c r="C144" i="378"/>
  <c r="B145" i="378"/>
  <c r="C145" i="378"/>
  <c r="B146" i="378"/>
  <c r="C146" i="378"/>
  <c r="B147" i="378"/>
  <c r="C147" i="378"/>
  <c r="B148" i="378"/>
  <c r="C148" i="378"/>
  <c r="B149" i="378"/>
  <c r="C149" i="378"/>
  <c r="B150" i="378"/>
  <c r="C150" i="378"/>
  <c r="B151" i="378"/>
  <c r="C151" i="378"/>
  <c r="B152" i="378"/>
  <c r="C152" i="378"/>
  <c r="B153" i="378"/>
  <c r="C153" i="378"/>
  <c r="B154" i="378"/>
  <c r="C154" i="378"/>
  <c r="B155" i="378"/>
  <c r="C155" i="378"/>
  <c r="B156" i="378"/>
  <c r="C156" i="378"/>
  <c r="B157" i="378"/>
  <c r="C157" i="378"/>
  <c r="B158" i="378"/>
  <c r="C158" i="378"/>
  <c r="B159" i="378"/>
  <c r="C159" i="378"/>
  <c r="B160" i="378"/>
  <c r="C160" i="378"/>
  <c r="B161" i="378"/>
  <c r="C161" i="378"/>
  <c r="B162" i="378"/>
  <c r="C162" i="378"/>
  <c r="B163" i="378"/>
  <c r="C163" i="378"/>
  <c r="B164" i="378"/>
  <c r="C164" i="378"/>
  <c r="B165" i="378"/>
  <c r="C165" i="378"/>
  <c r="B166" i="378"/>
  <c r="C166" i="378"/>
  <c r="B167" i="378"/>
  <c r="C167" i="378"/>
  <c r="B168" i="378"/>
  <c r="C168" i="378"/>
  <c r="B169" i="378"/>
  <c r="C169" i="378"/>
  <c r="B170" i="378"/>
  <c r="C170" i="378"/>
  <c r="B171" i="378"/>
  <c r="C171" i="378"/>
  <c r="B172" i="378"/>
  <c r="C172" i="378"/>
  <c r="B173" i="378"/>
  <c r="C173" i="378"/>
  <c r="B174" i="378"/>
  <c r="C174" i="378"/>
  <c r="B175" i="378"/>
  <c r="C175" i="378"/>
  <c r="B176" i="378"/>
  <c r="C176" i="378"/>
  <c r="B177" i="378"/>
  <c r="C177" i="378"/>
  <c r="B178" i="378"/>
  <c r="C178" i="378"/>
  <c r="B179" i="378"/>
  <c r="C179" i="378"/>
  <c r="B180" i="378"/>
  <c r="C180" i="378"/>
  <c r="B181" i="378"/>
  <c r="C181" i="378"/>
  <c r="B182" i="378"/>
  <c r="C182" i="378"/>
  <c r="B183" i="378"/>
  <c r="C183" i="378"/>
  <c r="B184" i="378"/>
  <c r="C184" i="378"/>
  <c r="B185" i="378"/>
  <c r="C185" i="378"/>
  <c r="B186" i="378"/>
  <c r="C186" i="378"/>
  <c r="B187" i="378"/>
  <c r="C187" i="378"/>
  <c r="B188" i="378"/>
  <c r="C188" i="378"/>
  <c r="B189" i="378"/>
  <c r="C189" i="378"/>
  <c r="B190" i="378"/>
  <c r="C190" i="378"/>
  <c r="B191" i="378"/>
  <c r="C191" i="378"/>
  <c r="B192" i="378"/>
  <c r="C192" i="378"/>
  <c r="B193" i="378"/>
  <c r="C193" i="378"/>
  <c r="B194" i="378"/>
  <c r="C194" i="378"/>
  <c r="B195" i="378"/>
  <c r="C195" i="378"/>
  <c r="B196" i="378"/>
  <c r="C196" i="378"/>
  <c r="B197" i="378"/>
  <c r="C197" i="378"/>
  <c r="B198" i="378"/>
  <c r="C198" i="378"/>
  <c r="B199" i="378"/>
  <c r="C199" i="378"/>
  <c r="B200" i="378"/>
  <c r="C200" i="378"/>
  <c r="B201" i="378"/>
  <c r="C201" i="378"/>
  <c r="B202" i="378"/>
  <c r="C202" i="378"/>
  <c r="B203" i="378"/>
  <c r="C203" i="378"/>
  <c r="B204" i="378"/>
  <c r="C204" i="378"/>
  <c r="B205" i="378"/>
  <c r="C205" i="378"/>
  <c r="B206" i="378"/>
  <c r="C206" i="378"/>
  <c r="B207" i="378"/>
  <c r="C207" i="378"/>
  <c r="B208" i="378"/>
  <c r="C208" i="378"/>
  <c r="B209" i="378"/>
  <c r="C209" i="378"/>
  <c r="B210" i="378"/>
  <c r="C210" i="378"/>
  <c r="B211" i="378"/>
  <c r="C211" i="378"/>
  <c r="B212" i="378"/>
  <c r="C212" i="378"/>
  <c r="B213" i="378"/>
  <c r="C213" i="378"/>
  <c r="B214" i="378"/>
  <c r="C214" i="378"/>
  <c r="B215" i="378"/>
  <c r="C215" i="378"/>
  <c r="B216" i="378"/>
  <c r="C216" i="378"/>
  <c r="B217" i="378"/>
  <c r="C217" i="378"/>
  <c r="B218" i="378"/>
  <c r="C218" i="378"/>
  <c r="B219" i="378"/>
  <c r="C219" i="378"/>
  <c r="B220" i="378"/>
  <c r="C220" i="378"/>
  <c r="B221" i="378"/>
  <c r="C221" i="378"/>
  <c r="B222" i="378"/>
  <c r="C222" i="378"/>
  <c r="B223" i="378"/>
  <c r="C223" i="378"/>
  <c r="B224" i="378"/>
  <c r="C224" i="378"/>
  <c r="B225" i="378"/>
  <c r="C225" i="378"/>
  <c r="B226" i="378"/>
  <c r="C226" i="378"/>
  <c r="B227" i="378"/>
  <c r="C227" i="378"/>
  <c r="B228" i="378"/>
  <c r="C228" i="378"/>
  <c r="B229" i="378"/>
  <c r="C229" i="378"/>
  <c r="B230" i="378"/>
  <c r="C230" i="378"/>
  <c r="B231" i="378"/>
  <c r="C231" i="378"/>
  <c r="B232" i="378"/>
  <c r="C232" i="378"/>
  <c r="B233" i="378"/>
  <c r="C233" i="378"/>
  <c r="B234" i="378"/>
  <c r="C234" i="378"/>
  <c r="B235" i="378"/>
  <c r="C235" i="378"/>
  <c r="B236" i="378"/>
  <c r="C236" i="378"/>
  <c r="B237" i="378"/>
  <c r="C237" i="378"/>
  <c r="B238" i="378"/>
  <c r="C238" i="378"/>
  <c r="B239" i="378"/>
  <c r="C239" i="378"/>
  <c r="B240" i="378"/>
  <c r="C240" i="378"/>
  <c r="B241" i="378"/>
  <c r="C241" i="378"/>
  <c r="B242" i="378"/>
  <c r="C242" i="378"/>
  <c r="B243" i="378"/>
  <c r="C243" i="378"/>
  <c r="B244" i="378"/>
  <c r="C244" i="378"/>
  <c r="B245" i="378"/>
  <c r="C245" i="378"/>
  <c r="B246" i="378"/>
  <c r="C246" i="378"/>
  <c r="B247" i="378"/>
  <c r="C247" i="378"/>
  <c r="B248" i="378"/>
  <c r="C248" i="378"/>
  <c r="B249" i="378"/>
  <c r="C249" i="378"/>
  <c r="B250" i="378"/>
  <c r="C250" i="378"/>
  <c r="B251" i="378"/>
  <c r="C251" i="378"/>
  <c r="B252" i="378"/>
  <c r="C252" i="378"/>
  <c r="B253" i="378"/>
  <c r="C253" i="378"/>
  <c r="B254" i="378"/>
  <c r="C254" i="378"/>
  <c r="B255" i="378"/>
  <c r="C255" i="378"/>
  <c r="B256" i="378"/>
  <c r="C256" i="378"/>
  <c r="B257" i="378"/>
  <c r="C257" i="378"/>
  <c r="B258" i="378"/>
  <c r="C258" i="378"/>
  <c r="B259" i="378"/>
  <c r="C259" i="378"/>
  <c r="B260" i="378"/>
  <c r="C260" i="378"/>
  <c r="B261" i="378"/>
  <c r="C261" i="378"/>
  <c r="B262" i="378"/>
  <c r="C262" i="378"/>
  <c r="B263" i="378"/>
  <c r="C263" i="378"/>
  <c r="B264" i="378"/>
  <c r="C264" i="378"/>
  <c r="B265" i="378"/>
  <c r="C265" i="378"/>
  <c r="B266" i="378"/>
  <c r="C266" i="378"/>
  <c r="B267" i="378"/>
  <c r="C267" i="378"/>
  <c r="B268" i="378"/>
  <c r="C268" i="378"/>
  <c r="B269" i="378"/>
  <c r="C269" i="378"/>
  <c r="B270" i="378"/>
  <c r="C270" i="378"/>
  <c r="B271" i="378"/>
  <c r="C271" i="378"/>
  <c r="B272" i="378"/>
  <c r="C272" i="378"/>
  <c r="B273" i="378"/>
  <c r="C273" i="378"/>
  <c r="B274" i="378"/>
  <c r="C274" i="378"/>
  <c r="B275" i="378"/>
  <c r="C275" i="378"/>
  <c r="B276" i="378"/>
  <c r="C276" i="378"/>
  <c r="B277" i="378"/>
  <c r="C277" i="378"/>
  <c r="B278" i="378"/>
  <c r="C278" i="378"/>
  <c r="B279" i="378"/>
  <c r="C279" i="378"/>
  <c r="B280" i="378"/>
  <c r="C280" i="378"/>
  <c r="B281" i="378"/>
  <c r="C281" i="378"/>
  <c r="B282" i="378"/>
  <c r="C282" i="378"/>
  <c r="B283" i="378"/>
  <c r="C283" i="378"/>
  <c r="B284" i="378"/>
  <c r="C284" i="378"/>
  <c r="B285" i="378"/>
  <c r="C285" i="378"/>
  <c r="B286" i="378"/>
  <c r="C286" i="378"/>
  <c r="B287" i="378"/>
  <c r="C287" i="378"/>
  <c r="B288" i="378"/>
  <c r="C288" i="378"/>
  <c r="B289" i="378"/>
  <c r="C289" i="378"/>
  <c r="B290" i="378"/>
  <c r="C290" i="378"/>
  <c r="B291" i="378"/>
  <c r="C291" i="378"/>
  <c r="B292" i="378"/>
  <c r="C292" i="378"/>
  <c r="B293" i="378"/>
  <c r="C293" i="378"/>
  <c r="B294" i="378"/>
  <c r="C294" i="378"/>
  <c r="B295" i="378"/>
  <c r="C295" i="378"/>
  <c r="B296" i="378"/>
  <c r="C296" i="378"/>
  <c r="B297" i="378"/>
  <c r="C297" i="378"/>
  <c r="B298" i="378"/>
  <c r="C298" i="378"/>
  <c r="B299" i="378"/>
  <c r="C299" i="378"/>
  <c r="B300" i="378"/>
  <c r="C300" i="378"/>
  <c r="B301" i="378"/>
  <c r="C301" i="378"/>
  <c r="B302" i="378"/>
  <c r="C302" i="378"/>
  <c r="B303" i="378"/>
  <c r="C303" i="378"/>
  <c r="B304" i="378"/>
  <c r="C304" i="378"/>
  <c r="B305" i="378"/>
  <c r="C305" i="378"/>
  <c r="B306" i="378"/>
  <c r="C306" i="378"/>
  <c r="B307" i="378"/>
  <c r="C307" i="378"/>
  <c r="B308" i="378"/>
  <c r="C308" i="378"/>
  <c r="B309" i="378"/>
  <c r="C309" i="378"/>
  <c r="B310" i="378"/>
  <c r="C310" i="378"/>
  <c r="B311" i="378"/>
  <c r="C311" i="378"/>
  <c r="B312" i="378"/>
  <c r="C312" i="378"/>
  <c r="B313" i="378"/>
  <c r="C313" i="378"/>
  <c r="B314" i="378"/>
  <c r="C314" i="378"/>
  <c r="B315" i="378"/>
  <c r="C315" i="378"/>
  <c r="B316" i="378"/>
  <c r="C316" i="378"/>
  <c r="B317" i="378"/>
  <c r="C317" i="378"/>
  <c r="B318" i="378"/>
  <c r="C318" i="378"/>
  <c r="B319" i="378"/>
  <c r="C319" i="378"/>
  <c r="B320" i="378"/>
  <c r="C320" i="378"/>
  <c r="B321" i="378"/>
  <c r="C321" i="378"/>
  <c r="B322" i="378"/>
  <c r="C322" i="378"/>
  <c r="B323" i="378"/>
  <c r="C323" i="378"/>
  <c r="B324" i="378"/>
  <c r="C324" i="378"/>
  <c r="B325" i="378"/>
  <c r="C325" i="378"/>
  <c r="B326" i="378"/>
  <c r="C326" i="378"/>
  <c r="B327" i="378"/>
  <c r="C327" i="378"/>
  <c r="B328" i="378"/>
  <c r="C328" i="378"/>
  <c r="B329" i="378"/>
  <c r="C329" i="378"/>
  <c r="B330" i="378"/>
  <c r="C330" i="378"/>
  <c r="B331" i="378"/>
  <c r="C331" i="378"/>
  <c r="B332" i="378"/>
  <c r="C332" i="378"/>
  <c r="B333" i="378"/>
  <c r="C333" i="378"/>
  <c r="B334" i="378"/>
  <c r="C334" i="378"/>
  <c r="B335" i="378"/>
  <c r="C335" i="378"/>
  <c r="B336" i="378"/>
  <c r="C336" i="378"/>
  <c r="B337" i="378"/>
  <c r="C337" i="378"/>
  <c r="B338" i="378"/>
  <c r="C338" i="378"/>
  <c r="B339" i="378"/>
  <c r="C339" i="378"/>
  <c r="B340" i="378"/>
  <c r="C340" i="378"/>
  <c r="B341" i="378"/>
  <c r="C341" i="378"/>
  <c r="B342" i="378"/>
  <c r="C342" i="378"/>
  <c r="B343" i="378"/>
  <c r="C343" i="378"/>
  <c r="B344" i="378"/>
  <c r="C344" i="378"/>
  <c r="B345" i="378"/>
  <c r="C345" i="378"/>
  <c r="B346" i="378"/>
  <c r="C346" i="378"/>
  <c r="B347" i="378"/>
  <c r="C347" i="378"/>
  <c r="B348" i="378"/>
  <c r="C348" i="378"/>
  <c r="B349" i="378"/>
  <c r="C349" i="378"/>
  <c r="B350" i="378"/>
  <c r="C350" i="378"/>
  <c r="B351" i="378"/>
  <c r="C351" i="378"/>
  <c r="B352" i="378"/>
  <c r="C352" i="378"/>
  <c r="B353" i="378"/>
  <c r="C353" i="378"/>
  <c r="B354" i="378"/>
  <c r="C354" i="378"/>
  <c r="B355" i="378"/>
  <c r="C355" i="378"/>
  <c r="B356" i="378"/>
  <c r="C356" i="378"/>
  <c r="B357" i="378"/>
  <c r="C357" i="378"/>
  <c r="B358" i="378"/>
  <c r="C358" i="378"/>
  <c r="B359" i="378"/>
  <c r="C359" i="378"/>
  <c r="B360" i="378"/>
  <c r="C360" i="378"/>
  <c r="B361" i="378"/>
  <c r="C361" i="378"/>
  <c r="B362" i="378"/>
  <c r="C362" i="378"/>
  <c r="B363" i="378"/>
  <c r="C363" i="378"/>
  <c r="B364" i="378"/>
  <c r="C364" i="378"/>
  <c r="B365" i="378"/>
  <c r="C365" i="378"/>
  <c r="B366" i="378"/>
  <c r="C366" i="378"/>
  <c r="B367" i="378"/>
  <c r="C367" i="378"/>
  <c r="B368" i="378"/>
  <c r="C368" i="378"/>
  <c r="B369" i="378"/>
  <c r="C369" i="378"/>
  <c r="B370" i="378"/>
  <c r="C370" i="378"/>
  <c r="B371" i="378"/>
  <c r="C371" i="378"/>
  <c r="B372" i="378"/>
  <c r="C372" i="378"/>
  <c r="B373" i="378"/>
  <c r="C373" i="378"/>
  <c r="B374" i="378"/>
  <c r="C374" i="378"/>
  <c r="B375" i="378"/>
  <c r="C375" i="378"/>
  <c r="B376" i="378"/>
  <c r="C376" i="378"/>
  <c r="B377" i="378"/>
  <c r="C377" i="378"/>
  <c r="B378" i="378"/>
  <c r="C378" i="378"/>
  <c r="B379" i="378"/>
  <c r="C379" i="378"/>
  <c r="B380" i="378"/>
  <c r="C380" i="378"/>
  <c r="B381" i="378"/>
  <c r="C381" i="378"/>
  <c r="B382" i="378"/>
  <c r="C382" i="378"/>
  <c r="B383" i="378"/>
  <c r="C383" i="378"/>
  <c r="B384" i="378"/>
  <c r="C384" i="378"/>
  <c r="B385" i="378"/>
  <c r="C385" i="378"/>
  <c r="B386" i="378"/>
  <c r="C386" i="378"/>
  <c r="B387" i="378"/>
  <c r="C387" i="378"/>
  <c r="B388" i="378"/>
  <c r="C388" i="378"/>
  <c r="B389" i="378"/>
  <c r="C389" i="378"/>
  <c r="B390" i="378"/>
  <c r="C390" i="378"/>
  <c r="B391" i="378"/>
  <c r="C391" i="378"/>
  <c r="B392" i="378"/>
  <c r="C392" i="378"/>
  <c r="B393" i="378"/>
  <c r="C393" i="378"/>
  <c r="B394" i="378"/>
  <c r="C394" i="378"/>
  <c r="B395" i="378"/>
  <c r="C395" i="378"/>
  <c r="B396" i="378"/>
  <c r="C396" i="378"/>
  <c r="B397" i="378"/>
  <c r="C397" i="378"/>
  <c r="B398" i="378"/>
  <c r="C398" i="378"/>
  <c r="B399" i="378"/>
  <c r="C399" i="378"/>
  <c r="B400" i="378"/>
  <c r="C400" i="378"/>
  <c r="B401" i="378"/>
  <c r="C401" i="378"/>
  <c r="B402" i="378"/>
  <c r="C402" i="378"/>
  <c r="B403" i="378"/>
  <c r="C403" i="378"/>
  <c r="B404" i="378"/>
  <c r="C404" i="378"/>
  <c r="B405" i="378"/>
  <c r="C405" i="378"/>
  <c r="B406" i="378"/>
  <c r="C406" i="378"/>
  <c r="B407" i="378"/>
  <c r="C407" i="378"/>
  <c r="B408" i="378"/>
  <c r="C408" i="378"/>
  <c r="B409" i="378"/>
  <c r="C409" i="378"/>
  <c r="B410" i="378"/>
  <c r="C410" i="378"/>
  <c r="B411" i="378"/>
  <c r="C411" i="378"/>
  <c r="B412" i="378"/>
  <c r="C412" i="378"/>
  <c r="B413" i="378"/>
  <c r="C413" i="378"/>
  <c r="B414" i="378"/>
  <c r="C414" i="378"/>
  <c r="B415" i="378"/>
  <c r="C415" i="378"/>
  <c r="B416" i="378"/>
  <c r="C416" i="378"/>
  <c r="B417" i="378"/>
  <c r="C417" i="378"/>
  <c r="B418" i="378"/>
  <c r="C418" i="378"/>
  <c r="B419" i="378"/>
  <c r="C419" i="378"/>
  <c r="B420" i="378"/>
  <c r="C420" i="378"/>
  <c r="B421" i="378"/>
  <c r="C421" i="378"/>
  <c r="B422" i="378"/>
  <c r="C422" i="378"/>
  <c r="B423" i="378"/>
  <c r="C423" i="378"/>
  <c r="B424" i="378"/>
  <c r="C424" i="378"/>
  <c r="B425" i="378"/>
  <c r="C425" i="378"/>
  <c r="B426" i="378"/>
  <c r="C426" i="378"/>
  <c r="B427" i="378"/>
  <c r="C427" i="378"/>
  <c r="B428" i="378"/>
  <c r="C428" i="378"/>
  <c r="B429" i="378"/>
  <c r="C429" i="378"/>
  <c r="B430" i="378"/>
  <c r="C430" i="378"/>
  <c r="B431" i="378"/>
  <c r="C431" i="378"/>
  <c r="B432" i="378"/>
  <c r="C432" i="378"/>
  <c r="B433" i="378"/>
  <c r="C433" i="378"/>
  <c r="B434" i="378"/>
  <c r="C434" i="378"/>
  <c r="B435" i="378"/>
  <c r="C435" i="378"/>
  <c r="B436" i="378"/>
  <c r="C436" i="378"/>
  <c r="B437" i="378"/>
  <c r="C437" i="378"/>
  <c r="B438" i="378"/>
  <c r="C438" i="378"/>
  <c r="B439" i="378"/>
  <c r="C439" i="378"/>
  <c r="B440" i="378"/>
  <c r="C440" i="378"/>
  <c r="B441" i="378"/>
  <c r="C441" i="378"/>
  <c r="B442" i="378"/>
  <c r="C442" i="378"/>
  <c r="B443" i="378"/>
  <c r="C443" i="378"/>
  <c r="B444" i="378"/>
  <c r="C444" i="378"/>
  <c r="B445" i="378"/>
  <c r="C445" i="378"/>
  <c r="B446" i="378"/>
  <c r="C446" i="378"/>
  <c r="B447" i="378"/>
  <c r="C447" i="378"/>
  <c r="B448" i="378"/>
  <c r="C448" i="378"/>
  <c r="B449" i="378"/>
  <c r="C449" i="378"/>
  <c r="B450" i="378"/>
  <c r="C450" i="378"/>
  <c r="B451" i="378"/>
  <c r="C451" i="378"/>
  <c r="B452" i="378"/>
  <c r="C452" i="378"/>
  <c r="B453" i="378"/>
  <c r="C453" i="378"/>
  <c r="B454" i="378"/>
  <c r="C454" i="378"/>
  <c r="B455" i="378"/>
  <c r="C455" i="378"/>
  <c r="B456" i="378"/>
  <c r="C456" i="378"/>
  <c r="B457" i="378"/>
  <c r="C457" i="378"/>
  <c r="B458" i="378"/>
  <c r="C458" i="378"/>
  <c r="B459" i="378"/>
  <c r="C459" i="378"/>
  <c r="B460" i="378"/>
  <c r="C460" i="378"/>
  <c r="B461" i="378"/>
  <c r="C461" i="378"/>
  <c r="B462" i="378"/>
  <c r="C462" i="378"/>
  <c r="B463" i="378"/>
  <c r="C463" i="378"/>
  <c r="B464" i="378"/>
  <c r="C464" i="378"/>
  <c r="B465" i="378"/>
  <c r="C465" i="378"/>
  <c r="B466" i="378"/>
  <c r="C466" i="378"/>
  <c r="B467" i="378"/>
  <c r="C467" i="378"/>
  <c r="B468" i="378"/>
  <c r="C468" i="378"/>
  <c r="B469" i="378"/>
  <c r="C469" i="378"/>
  <c r="B470" i="378"/>
  <c r="C470" i="378"/>
  <c r="B471" i="378"/>
  <c r="C471" i="378"/>
  <c r="B472" i="378"/>
  <c r="C472" i="378"/>
  <c r="B473" i="378"/>
  <c r="C473" i="378"/>
  <c r="B474" i="378"/>
  <c r="C474" i="378"/>
  <c r="B475" i="378"/>
  <c r="C475" i="378"/>
  <c r="B476" i="378"/>
  <c r="C476" i="378"/>
  <c r="B477" i="378"/>
  <c r="C477" i="378"/>
  <c r="B478" i="378"/>
  <c r="C478" i="378"/>
  <c r="B479" i="378"/>
  <c r="C479" i="378"/>
  <c r="B480" i="378"/>
  <c r="C480" i="378"/>
  <c r="B481" i="378"/>
  <c r="C481" i="378"/>
  <c r="B482" i="378"/>
  <c r="C482" i="378"/>
  <c r="B483" i="378"/>
  <c r="C483" i="378"/>
  <c r="B484" i="378"/>
  <c r="C484" i="378"/>
  <c r="B485" i="378"/>
  <c r="C485" i="378"/>
  <c r="B486" i="378"/>
  <c r="C486" i="378"/>
  <c r="B487" i="378"/>
  <c r="C487" i="378"/>
  <c r="B488" i="378"/>
  <c r="C488" i="378"/>
  <c r="B489" i="378"/>
  <c r="C489" i="378"/>
  <c r="B490" i="378"/>
  <c r="C490" i="378"/>
  <c r="B491" i="378"/>
  <c r="C491" i="378"/>
  <c r="B492" i="378"/>
  <c r="C492" i="378"/>
  <c r="B493" i="378"/>
  <c r="C493" i="378"/>
  <c r="B494" i="378"/>
  <c r="C494" i="378"/>
  <c r="B495" i="378"/>
  <c r="C495" i="378"/>
  <c r="B496" i="378"/>
  <c r="C496" i="378"/>
  <c r="B497" i="378"/>
  <c r="C497" i="378"/>
  <c r="B498" i="378"/>
  <c r="C498" i="378"/>
  <c r="B499" i="378"/>
  <c r="C499" i="378"/>
  <c r="B500" i="378"/>
  <c r="C500" i="378"/>
  <c r="B501" i="378"/>
  <c r="C501" i="378"/>
  <c r="B502" i="378"/>
  <c r="C502" i="378"/>
  <c r="B503" i="378"/>
  <c r="C503" i="378"/>
  <c r="B504" i="378"/>
  <c r="C504" i="378"/>
  <c r="B505" i="378"/>
  <c r="C505" i="378"/>
  <c r="B506" i="378"/>
  <c r="C506" i="378"/>
  <c r="B507" i="378"/>
  <c r="C507" i="378"/>
  <c r="B508" i="378"/>
  <c r="C508" i="378"/>
  <c r="B509" i="378"/>
  <c r="C509" i="378"/>
  <c r="B510" i="378"/>
  <c r="C510" i="378"/>
  <c r="B511" i="378"/>
  <c r="C511" i="378"/>
  <c r="B512" i="378"/>
  <c r="C512" i="378"/>
  <c r="B513" i="378"/>
  <c r="C513" i="378"/>
  <c r="B514" i="378"/>
  <c r="C514" i="378"/>
  <c r="B515" i="378"/>
  <c r="C515" i="378"/>
  <c r="B516" i="378"/>
  <c r="C516" i="378"/>
  <c r="B517" i="378"/>
  <c r="C517" i="378"/>
  <c r="B518" i="378"/>
  <c r="C518" i="378"/>
  <c r="B519" i="378"/>
  <c r="C519" i="378"/>
  <c r="B520" i="378"/>
  <c r="C520" i="378"/>
  <c r="B521" i="378"/>
  <c r="C521" i="378"/>
  <c r="B522" i="378"/>
  <c r="C522" i="378"/>
  <c r="B523" i="378"/>
  <c r="C523" i="378"/>
  <c r="B524" i="378"/>
  <c r="C524" i="378"/>
  <c r="B525" i="378"/>
  <c r="C525" i="378"/>
  <c r="B526" i="378"/>
  <c r="C526" i="378"/>
  <c r="B527" i="378"/>
  <c r="C527" i="378"/>
  <c r="B528" i="378"/>
  <c r="C528" i="378"/>
  <c r="B529" i="378"/>
  <c r="C529" i="378"/>
  <c r="B530" i="378"/>
  <c r="C530" i="378"/>
  <c r="B531" i="378"/>
  <c r="C531" i="378"/>
  <c r="B532" i="378"/>
  <c r="C532" i="378"/>
  <c r="B533" i="378"/>
  <c r="C533" i="378"/>
  <c r="B534" i="378"/>
  <c r="C534" i="378"/>
  <c r="B535" i="378"/>
  <c r="C535" i="378"/>
  <c r="B536" i="378"/>
  <c r="C536" i="378"/>
  <c r="B537" i="378"/>
  <c r="C537" i="378"/>
  <c r="B538" i="378"/>
  <c r="C538" i="378"/>
  <c r="B539" i="378"/>
  <c r="C539" i="378"/>
  <c r="B540" i="378"/>
  <c r="C540" i="378"/>
  <c r="B541" i="378"/>
  <c r="C541" i="378"/>
  <c r="B542" i="378"/>
  <c r="C542" i="378"/>
  <c r="B543" i="378"/>
  <c r="C543" i="378"/>
  <c r="B544" i="378"/>
  <c r="C544" i="378"/>
  <c r="B545" i="378"/>
  <c r="C545" i="378"/>
  <c r="B546" i="378"/>
  <c r="C546" i="378"/>
  <c r="B547" i="378"/>
  <c r="C547" i="378"/>
  <c r="B548" i="378"/>
  <c r="C548" i="378"/>
  <c r="B549" i="378"/>
  <c r="C549" i="378"/>
  <c r="B550" i="378"/>
  <c r="C550" i="378"/>
  <c r="B551" i="378"/>
  <c r="C551" i="378"/>
  <c r="B552" i="378"/>
  <c r="C552" i="378"/>
  <c r="B553" i="378"/>
  <c r="C553" i="378"/>
  <c r="B554" i="378"/>
  <c r="C554" i="378"/>
  <c r="B555" i="378"/>
  <c r="C555" i="378"/>
  <c r="B556" i="378"/>
  <c r="C556" i="378"/>
  <c r="B557" i="378"/>
  <c r="C557" i="378"/>
  <c r="B558" i="378"/>
  <c r="C558" i="378"/>
  <c r="B559" i="378"/>
  <c r="C559" i="378"/>
  <c r="B560" i="378"/>
  <c r="C560" i="378"/>
  <c r="B561" i="378"/>
  <c r="C561" i="378"/>
  <c r="B562" i="378"/>
  <c r="C562" i="378"/>
  <c r="B563" i="378"/>
  <c r="C563" i="378"/>
  <c r="B564" i="378"/>
  <c r="C564" i="378"/>
  <c r="B565" i="378"/>
  <c r="C565" i="378"/>
  <c r="B566" i="378"/>
  <c r="C566" i="378"/>
  <c r="B567" i="378"/>
  <c r="C567" i="378"/>
  <c r="B568" i="378"/>
  <c r="C568" i="378"/>
  <c r="B569" i="378"/>
  <c r="C569" i="378"/>
  <c r="B570" i="378"/>
  <c r="C570" i="378"/>
  <c r="B571" i="378"/>
  <c r="C571" i="378"/>
  <c r="B572" i="378"/>
  <c r="C572" i="378"/>
  <c r="B573" i="378"/>
  <c r="C573" i="378"/>
  <c r="B574" i="378"/>
  <c r="C574" i="378"/>
  <c r="B575" i="378"/>
  <c r="C575" i="378"/>
  <c r="B576" i="378"/>
  <c r="C576" i="378"/>
  <c r="B577" i="378"/>
  <c r="C577" i="378"/>
  <c r="B578" i="378"/>
  <c r="C578" i="378"/>
  <c r="B579" i="378"/>
  <c r="C579" i="378"/>
  <c r="B580" i="378"/>
  <c r="C580" i="378"/>
  <c r="B581" i="378"/>
  <c r="C581" i="378"/>
  <c r="B582" i="378"/>
  <c r="C582" i="378"/>
  <c r="B583" i="378"/>
  <c r="C583" i="378"/>
  <c r="B584" i="378"/>
  <c r="C584" i="378"/>
  <c r="B585" i="378"/>
  <c r="C585" i="378"/>
  <c r="B586" i="378"/>
  <c r="C586" i="378"/>
  <c r="B587" i="378"/>
  <c r="C587" i="378"/>
  <c r="B588" i="378"/>
  <c r="C588" i="378"/>
  <c r="B589" i="378"/>
  <c r="C589" i="378"/>
  <c r="B590" i="378"/>
  <c r="C590" i="378"/>
  <c r="B591" i="378"/>
  <c r="C591" i="378"/>
  <c r="B592" i="378"/>
  <c r="C592" i="378"/>
  <c r="B593" i="378"/>
  <c r="C593" i="378"/>
  <c r="B594" i="378"/>
  <c r="C594" i="378"/>
  <c r="B595" i="378"/>
  <c r="C595" i="378"/>
  <c r="B596" i="378"/>
  <c r="C596" i="378"/>
  <c r="B597" i="378"/>
  <c r="C597" i="378"/>
  <c r="B598" i="378"/>
  <c r="C598" i="378"/>
  <c r="B599" i="378"/>
  <c r="C599" i="378"/>
  <c r="B600" i="378"/>
  <c r="C600" i="378"/>
  <c r="B601" i="378"/>
  <c r="C601" i="378"/>
  <c r="B602" i="378"/>
  <c r="C602" i="378"/>
  <c r="B603" i="378"/>
  <c r="C603" i="378"/>
  <c r="B604" i="378"/>
  <c r="C604" i="378"/>
  <c r="B605" i="378"/>
  <c r="C605" i="378"/>
  <c r="B606" i="378"/>
  <c r="C606" i="378"/>
  <c r="B607" i="378"/>
  <c r="C607" i="378"/>
  <c r="B608" i="378"/>
  <c r="C608" i="378"/>
  <c r="B609" i="378"/>
  <c r="C609" i="378"/>
  <c r="B610" i="378"/>
  <c r="C610" i="378"/>
  <c r="B611" i="378"/>
  <c r="C611" i="378"/>
  <c r="B612" i="378"/>
  <c r="C612" i="378"/>
  <c r="B613" i="378"/>
  <c r="C613" i="378"/>
  <c r="B614" i="378"/>
  <c r="C614" i="378"/>
  <c r="B615" i="378"/>
  <c r="C615" i="378"/>
  <c r="B616" i="378"/>
  <c r="C616" i="378"/>
  <c r="B617" i="378"/>
  <c r="C617" i="378"/>
  <c r="B618" i="378"/>
  <c r="C618" i="378"/>
  <c r="B619" i="378"/>
  <c r="C619" i="378"/>
  <c r="B620" i="378"/>
  <c r="C620" i="378"/>
  <c r="B621" i="378"/>
  <c r="C621" i="378"/>
  <c r="B622" i="378"/>
  <c r="C622" i="378"/>
  <c r="B623" i="378"/>
  <c r="C623" i="378"/>
  <c r="B624" i="378"/>
  <c r="C624" i="378"/>
  <c r="B625" i="378"/>
  <c r="C625" i="378"/>
  <c r="B626" i="378"/>
  <c r="C626" i="378"/>
  <c r="B627" i="378"/>
  <c r="C627" i="378"/>
  <c r="B628" i="378"/>
  <c r="C628" i="378"/>
  <c r="B629" i="378"/>
  <c r="C629" i="378"/>
  <c r="B630" i="378"/>
  <c r="C630" i="378"/>
  <c r="B631" i="378"/>
  <c r="C631" i="378"/>
  <c r="B632" i="378"/>
  <c r="C632" i="378"/>
  <c r="B633" i="378"/>
  <c r="C633" i="378"/>
  <c r="B634" i="378"/>
  <c r="C634" i="378"/>
  <c r="B635" i="378"/>
  <c r="C635" i="378"/>
  <c r="B636" i="378"/>
  <c r="C636" i="378"/>
  <c r="B637" i="378"/>
  <c r="C637" i="378"/>
  <c r="B638" i="378"/>
  <c r="C638" i="378"/>
  <c r="B639" i="378"/>
  <c r="C639" i="378"/>
  <c r="B640" i="378"/>
  <c r="C640" i="378"/>
  <c r="B641" i="378"/>
  <c r="C641" i="378"/>
  <c r="B642" i="378"/>
  <c r="C642" i="378"/>
  <c r="B643" i="378"/>
  <c r="C643" i="378"/>
  <c r="B644" i="378"/>
  <c r="C644" i="378"/>
  <c r="B645" i="378"/>
  <c r="C645" i="378"/>
  <c r="B646" i="378"/>
  <c r="C646" i="378"/>
  <c r="B647" i="378"/>
  <c r="C647" i="378"/>
  <c r="B648" i="378"/>
  <c r="C648" i="378"/>
  <c r="B649" i="378"/>
  <c r="C649" i="378"/>
  <c r="B650" i="378"/>
  <c r="C650" i="378"/>
  <c r="B651" i="378"/>
  <c r="C651" i="378"/>
  <c r="B652" i="378"/>
  <c r="C652" i="378"/>
  <c r="B653" i="378"/>
  <c r="C653" i="378"/>
  <c r="B654" i="378"/>
  <c r="C654" i="378"/>
  <c r="B655" i="378"/>
  <c r="C655" i="378"/>
  <c r="B656" i="378"/>
  <c r="C656" i="378"/>
  <c r="B657" i="378"/>
  <c r="C657" i="378"/>
  <c r="B658" i="378"/>
  <c r="C658" i="378"/>
  <c r="B659" i="378"/>
  <c r="C659" i="378"/>
  <c r="B660" i="378"/>
  <c r="C660" i="378"/>
  <c r="B661" i="378"/>
  <c r="C661" i="378"/>
  <c r="B662" i="378"/>
  <c r="C662" i="378"/>
  <c r="B663" i="378"/>
  <c r="C663" i="378"/>
  <c r="B664" i="378"/>
  <c r="C664" i="378"/>
  <c r="B665" i="378"/>
  <c r="C665" i="378"/>
  <c r="B666" i="378"/>
  <c r="C666" i="378"/>
  <c r="B667" i="378"/>
  <c r="C667" i="378"/>
  <c r="B668" i="378"/>
  <c r="C668" i="378"/>
  <c r="B669" i="378"/>
  <c r="C669" i="378"/>
  <c r="B670" i="378"/>
  <c r="C670" i="378"/>
  <c r="B671" i="378"/>
  <c r="C671" i="378"/>
  <c r="B672" i="378"/>
  <c r="C672" i="378"/>
  <c r="B673" i="378"/>
  <c r="C673" i="378"/>
  <c r="B674" i="378"/>
  <c r="C674" i="378"/>
  <c r="B675" i="378"/>
  <c r="C675" i="378"/>
  <c r="B676" i="378"/>
  <c r="C676" i="378"/>
  <c r="B677" i="378"/>
  <c r="C677" i="378"/>
  <c r="B678" i="378"/>
  <c r="C678" i="378"/>
  <c r="B679" i="378"/>
  <c r="C679" i="378"/>
  <c r="B680" i="378"/>
  <c r="C680" i="378"/>
  <c r="B681" i="378"/>
  <c r="C681" i="378"/>
  <c r="B682" i="378"/>
  <c r="C682" i="378"/>
  <c r="B683" i="378"/>
  <c r="C683" i="378"/>
  <c r="B684" i="378"/>
  <c r="C684" i="378"/>
  <c r="B685" i="378"/>
  <c r="C685" i="378"/>
  <c r="B686" i="378"/>
  <c r="C686" i="378"/>
  <c r="B687" i="378"/>
  <c r="C687" i="378"/>
  <c r="B688" i="378"/>
  <c r="C688" i="378"/>
  <c r="B689" i="378"/>
  <c r="C689" i="378"/>
  <c r="B690" i="378"/>
  <c r="C690" i="378"/>
  <c r="B691" i="378"/>
  <c r="C691" i="378"/>
  <c r="B692" i="378"/>
  <c r="C692" i="378"/>
  <c r="B693" i="378"/>
  <c r="C693" i="378"/>
  <c r="B694" i="378"/>
  <c r="C694" i="378"/>
  <c r="B695" i="378"/>
  <c r="C695" i="378"/>
  <c r="B696" i="378"/>
  <c r="C696" i="378"/>
  <c r="B697" i="378"/>
  <c r="C697" i="378"/>
  <c r="B698" i="378"/>
  <c r="C698" i="378"/>
  <c r="B699" i="378"/>
  <c r="C699" i="378"/>
  <c r="B700" i="378"/>
  <c r="C700" i="378"/>
  <c r="B701" i="378"/>
  <c r="C701" i="378"/>
  <c r="B702" i="378"/>
  <c r="C702" i="378"/>
  <c r="B703" i="378"/>
  <c r="C703" i="378"/>
  <c r="B704" i="378"/>
  <c r="C704" i="378"/>
  <c r="B705" i="378"/>
  <c r="C705" i="378"/>
  <c r="B706" i="378"/>
  <c r="C706" i="378"/>
  <c r="B707" i="378"/>
  <c r="C707" i="378"/>
  <c r="B708" i="378"/>
  <c r="C708" i="378"/>
  <c r="B709" i="378"/>
  <c r="C709" i="378"/>
  <c r="B710" i="378"/>
  <c r="C710" i="378"/>
  <c r="B711" i="378"/>
  <c r="C711" i="378"/>
  <c r="B712" i="378"/>
  <c r="C712" i="378"/>
  <c r="B713" i="378"/>
  <c r="C713" i="378"/>
  <c r="B714" i="378"/>
  <c r="C714" i="378"/>
  <c r="B715" i="378"/>
  <c r="C715" i="378"/>
  <c r="B716" i="378"/>
  <c r="C716" i="378"/>
  <c r="B717" i="378"/>
  <c r="C717" i="378"/>
  <c r="B718" i="378"/>
  <c r="C718" i="378"/>
  <c r="B719" i="378"/>
  <c r="C719" i="378"/>
  <c r="B720" i="378"/>
  <c r="C720" i="378"/>
  <c r="B721" i="378"/>
  <c r="C721" i="378"/>
  <c r="B722" i="378"/>
  <c r="C722" i="378"/>
  <c r="B723" i="378"/>
  <c r="C723" i="378"/>
  <c r="B724" i="378"/>
  <c r="C724" i="378"/>
  <c r="B725" i="378"/>
  <c r="C725" i="378"/>
  <c r="B726" i="378"/>
  <c r="C726" i="378"/>
  <c r="B727" i="378"/>
  <c r="C727" i="378"/>
  <c r="B728" i="378"/>
  <c r="C728" i="378"/>
  <c r="B729" i="378"/>
  <c r="C729" i="378"/>
  <c r="B730" i="378"/>
  <c r="C730" i="378"/>
  <c r="B731" i="378"/>
  <c r="C731" i="378"/>
  <c r="B732" i="378"/>
  <c r="C732" i="378"/>
  <c r="B733" i="378"/>
  <c r="C733" i="378"/>
  <c r="B734" i="378"/>
  <c r="C734" i="378"/>
  <c r="B735" i="378"/>
  <c r="C735" i="378"/>
  <c r="B736" i="378"/>
  <c r="C736" i="378"/>
  <c r="B737" i="378"/>
  <c r="C737" i="378"/>
  <c r="B738" i="378"/>
  <c r="C738" i="378"/>
  <c r="B739" i="378"/>
  <c r="C739" i="378"/>
  <c r="B740" i="378"/>
  <c r="C740" i="378"/>
  <c r="B741" i="378"/>
  <c r="C741" i="378"/>
  <c r="B742" i="378"/>
  <c r="C742" i="378"/>
  <c r="B743" i="378"/>
  <c r="C743" i="378"/>
  <c r="B744" i="378"/>
  <c r="C744" i="378"/>
  <c r="B745" i="378"/>
  <c r="C745" i="378"/>
  <c r="B746" i="378"/>
  <c r="C746" i="378"/>
  <c r="B747" i="378"/>
  <c r="C747" i="378"/>
  <c r="B748" i="378"/>
  <c r="C748" i="378"/>
  <c r="B749" i="378"/>
  <c r="C749" i="378"/>
  <c r="B750" i="378"/>
  <c r="C750" i="378"/>
  <c r="B751" i="378"/>
  <c r="C751" i="378"/>
  <c r="B752" i="378"/>
  <c r="C752" i="378"/>
  <c r="B753" i="378"/>
  <c r="C753" i="378"/>
  <c r="B754" i="378"/>
  <c r="C754" i="378"/>
  <c r="B755" i="378"/>
  <c r="C755" i="378"/>
  <c r="B756" i="378"/>
  <c r="C756" i="378"/>
  <c r="B757" i="378"/>
  <c r="C757" i="378"/>
  <c r="B758" i="378"/>
  <c r="C758" i="378"/>
  <c r="B759" i="378"/>
  <c r="C759" i="378"/>
  <c r="B760" i="378"/>
  <c r="C760" i="378"/>
  <c r="B761" i="378"/>
  <c r="C761" i="378"/>
  <c r="B762" i="378"/>
  <c r="C762" i="378"/>
  <c r="B763" i="378"/>
  <c r="C763" i="378"/>
  <c r="B764" i="378"/>
  <c r="C764" i="378"/>
  <c r="B765" i="378"/>
  <c r="C765" i="378"/>
  <c r="B766" i="378"/>
  <c r="C766" i="378"/>
  <c r="B767" i="378"/>
  <c r="C767" i="378"/>
  <c r="B768" i="378"/>
  <c r="C768" i="378"/>
  <c r="B769" i="378"/>
  <c r="C769" i="378"/>
  <c r="B770" i="378"/>
  <c r="C770" i="378"/>
  <c r="B771" i="378"/>
  <c r="C771" i="378"/>
  <c r="B772" i="378"/>
  <c r="C772" i="378"/>
  <c r="B773" i="378"/>
  <c r="C773" i="378"/>
  <c r="B774" i="378"/>
  <c r="C774" i="378"/>
  <c r="B775" i="378"/>
  <c r="C775" i="378"/>
  <c r="B776" i="378"/>
  <c r="C776" i="378"/>
  <c r="B777" i="378"/>
  <c r="C777" i="378"/>
  <c r="B778" i="378"/>
  <c r="C778" i="378"/>
  <c r="B779" i="378"/>
  <c r="C779" i="378"/>
  <c r="B780" i="378"/>
  <c r="C780" i="378"/>
  <c r="B781" i="378"/>
  <c r="C781" i="378"/>
  <c r="B782" i="378"/>
  <c r="C782" i="378"/>
  <c r="B783" i="378"/>
  <c r="C783" i="378"/>
  <c r="B784" i="378"/>
  <c r="C784" i="378"/>
  <c r="B785" i="378"/>
  <c r="C785" i="378"/>
  <c r="B786" i="378"/>
  <c r="C786" i="378"/>
  <c r="B787" i="378"/>
  <c r="C787" i="378"/>
  <c r="B788" i="378"/>
  <c r="C788" i="378"/>
  <c r="B789" i="378"/>
  <c r="C789" i="378"/>
  <c r="B790" i="378"/>
  <c r="C790" i="378"/>
  <c r="B791" i="378"/>
  <c r="C791" i="378"/>
  <c r="B792" i="378"/>
  <c r="C792" i="378"/>
  <c r="B793" i="378"/>
  <c r="C793" i="378"/>
  <c r="B794" i="378"/>
  <c r="C794" i="378"/>
  <c r="B795" i="378"/>
  <c r="C795" i="378"/>
  <c r="B796" i="378"/>
  <c r="C796" i="378"/>
  <c r="B797" i="378"/>
  <c r="C797" i="378"/>
  <c r="B798" i="378"/>
  <c r="C798" i="378"/>
  <c r="B799" i="378"/>
  <c r="C799" i="378"/>
  <c r="B800" i="378"/>
  <c r="C800" i="378"/>
  <c r="B801" i="378"/>
  <c r="C801" i="378"/>
  <c r="B802" i="378"/>
  <c r="C802" i="378"/>
  <c r="B803" i="378"/>
  <c r="C803" i="378"/>
  <c r="B804" i="378"/>
  <c r="C804" i="378"/>
  <c r="B805" i="378"/>
  <c r="C805" i="378"/>
  <c r="B806" i="378"/>
  <c r="C806" i="378"/>
  <c r="B807" i="378"/>
  <c r="C807" i="378"/>
  <c r="B808" i="378"/>
  <c r="C808" i="378"/>
  <c r="B809" i="378"/>
  <c r="C809" i="378"/>
  <c r="B810" i="378"/>
  <c r="C810" i="378"/>
  <c r="B811" i="378"/>
  <c r="C811" i="378"/>
  <c r="B812" i="378"/>
  <c r="C812" i="378"/>
  <c r="B813" i="378"/>
  <c r="C813" i="378"/>
  <c r="B814" i="378"/>
  <c r="C814" i="378"/>
  <c r="B815" i="378"/>
  <c r="C815" i="378"/>
  <c r="B816" i="378"/>
  <c r="C816" i="378"/>
  <c r="B817" i="378"/>
  <c r="C817" i="378"/>
  <c r="B818" i="378"/>
  <c r="C818" i="378"/>
  <c r="B819" i="378"/>
  <c r="C819" i="378"/>
  <c r="B820" i="378"/>
  <c r="C820" i="378"/>
  <c r="B821" i="378"/>
  <c r="C821" i="378"/>
  <c r="B822" i="378"/>
  <c r="C822" i="378"/>
  <c r="B823" i="378"/>
  <c r="C823" i="378"/>
  <c r="B824" i="378"/>
  <c r="C824" i="378"/>
  <c r="B825" i="378"/>
  <c r="C825" i="378"/>
  <c r="B826" i="378"/>
  <c r="C826" i="378"/>
  <c r="B827" i="378"/>
  <c r="C827" i="378"/>
  <c r="B828" i="378"/>
  <c r="C828" i="378"/>
  <c r="B829" i="378"/>
  <c r="C829" i="378"/>
  <c r="B830" i="378"/>
  <c r="C830" i="378"/>
  <c r="B831" i="378"/>
  <c r="C831" i="378"/>
  <c r="B832" i="378"/>
  <c r="C832" i="378"/>
  <c r="B833" i="378"/>
  <c r="C833" i="378"/>
  <c r="B834" i="378"/>
  <c r="C834" i="378"/>
  <c r="B835" i="378"/>
  <c r="C835" i="378"/>
  <c r="B836" i="378"/>
  <c r="C836" i="378"/>
  <c r="B837" i="378"/>
  <c r="C837" i="378"/>
  <c r="B838" i="378"/>
  <c r="C838" i="378"/>
  <c r="B839" i="378"/>
  <c r="C839" i="378"/>
  <c r="B840" i="378"/>
  <c r="C840" i="378"/>
  <c r="B841" i="378"/>
  <c r="C841" i="378"/>
  <c r="B842" i="378"/>
  <c r="C842" i="378"/>
  <c r="B843" i="378"/>
  <c r="C843" i="378"/>
  <c r="B844" i="378"/>
  <c r="C844" i="378"/>
  <c r="B845" i="378"/>
  <c r="C845" i="378"/>
  <c r="B846" i="378"/>
  <c r="C846" i="378"/>
  <c r="B847" i="378"/>
  <c r="C847" i="378"/>
  <c r="B848" i="378"/>
  <c r="C848" i="378"/>
  <c r="B849" i="378"/>
  <c r="C849" i="378"/>
  <c r="B850" i="378"/>
  <c r="C850" i="378"/>
  <c r="B851" i="378"/>
  <c r="C851" i="378"/>
  <c r="B852" i="378"/>
  <c r="C852" i="378"/>
  <c r="B853" i="378"/>
  <c r="C853" i="378"/>
  <c r="B854" i="378"/>
  <c r="C854" i="378"/>
  <c r="B855" i="378"/>
  <c r="C855" i="378"/>
  <c r="B856" i="378"/>
  <c r="C856" i="378"/>
  <c r="B857" i="378"/>
  <c r="C857" i="378"/>
  <c r="B858" i="378"/>
  <c r="C858" i="378"/>
  <c r="B859" i="378"/>
  <c r="C859" i="378"/>
  <c r="B860" i="378"/>
  <c r="C860" i="378"/>
  <c r="B861" i="378"/>
  <c r="C861" i="378"/>
  <c r="B862" i="378"/>
  <c r="C862" i="378"/>
  <c r="B863" i="378"/>
  <c r="C863" i="378"/>
  <c r="B864" i="378"/>
  <c r="C864" i="378"/>
  <c r="B865" i="378"/>
  <c r="C865" i="378"/>
  <c r="B866" i="378"/>
  <c r="C866" i="378"/>
  <c r="B867" i="378"/>
  <c r="C867" i="378"/>
  <c r="B868" i="378"/>
  <c r="C868" i="378"/>
  <c r="B869" i="378"/>
  <c r="C869" i="378"/>
  <c r="B870" i="378"/>
  <c r="C870" i="378"/>
  <c r="B871" i="378"/>
  <c r="C871" i="378"/>
  <c r="B872" i="378"/>
  <c r="C872" i="378"/>
  <c r="B873" i="378"/>
  <c r="C873" i="378"/>
  <c r="B874" i="378"/>
  <c r="C874" i="378"/>
  <c r="B875" i="378"/>
  <c r="C875" i="378"/>
  <c r="B876" i="378"/>
  <c r="C876" i="378"/>
  <c r="B877" i="378"/>
  <c r="C877" i="378"/>
  <c r="B878" i="378"/>
  <c r="C878" i="378"/>
  <c r="B879" i="378"/>
  <c r="C879" i="378"/>
  <c r="B880" i="378"/>
  <c r="C880" i="378"/>
  <c r="B881" i="378"/>
  <c r="C881" i="378"/>
  <c r="B882" i="378"/>
  <c r="C882" i="378"/>
  <c r="B883" i="378"/>
  <c r="C883" i="378"/>
  <c r="B884" i="378"/>
  <c r="C884" i="378"/>
  <c r="B885" i="378"/>
  <c r="C885" i="378"/>
  <c r="B886" i="378"/>
  <c r="C886" i="378"/>
  <c r="B887" i="378"/>
  <c r="C887" i="378"/>
  <c r="B888" i="378"/>
  <c r="C888" i="378"/>
  <c r="B889" i="378"/>
  <c r="C889" i="378"/>
  <c r="B890" i="378"/>
  <c r="C890" i="378"/>
  <c r="B891" i="378"/>
  <c r="C891" i="378"/>
  <c r="B892" i="378"/>
  <c r="C892" i="378"/>
  <c r="B893" i="378"/>
  <c r="C893" i="378"/>
  <c r="B894" i="378"/>
  <c r="C894" i="378"/>
  <c r="B895" i="378"/>
  <c r="C895" i="378"/>
  <c r="B896" i="378"/>
  <c r="C896" i="378"/>
  <c r="B897" i="378"/>
  <c r="C897" i="378"/>
  <c r="B898" i="378"/>
  <c r="C898" i="378"/>
  <c r="B899" i="378"/>
  <c r="C899" i="378"/>
  <c r="B900" i="378"/>
  <c r="C900" i="378"/>
  <c r="B901" i="378"/>
  <c r="C901" i="378"/>
  <c r="B902" i="378"/>
  <c r="C902" i="378"/>
  <c r="B903" i="378"/>
  <c r="C903" i="378"/>
  <c r="B904" i="378"/>
  <c r="C904" i="378"/>
  <c r="B905" i="378"/>
  <c r="C905" i="378"/>
  <c r="B906" i="378"/>
  <c r="C906" i="378"/>
  <c r="B907" i="378"/>
  <c r="C907" i="378"/>
  <c r="B908" i="378"/>
  <c r="C908" i="378"/>
  <c r="B909" i="378"/>
  <c r="C909" i="378"/>
  <c r="B910" i="378"/>
  <c r="C910" i="378"/>
  <c r="B911" i="378"/>
  <c r="C911" i="378"/>
  <c r="B912" i="378"/>
  <c r="C912" i="378"/>
  <c r="B913" i="378"/>
  <c r="C913" i="378"/>
  <c r="B914" i="378"/>
  <c r="C914" i="378"/>
  <c r="B915" i="378"/>
  <c r="C915" i="378"/>
  <c r="B916" i="378"/>
  <c r="C916" i="378"/>
  <c r="B917" i="378"/>
  <c r="C917" i="378"/>
  <c r="B918" i="378"/>
  <c r="C918" i="378"/>
  <c r="B919" i="378"/>
  <c r="C919" i="378"/>
  <c r="B920" i="378"/>
  <c r="C920" i="378"/>
  <c r="B921" i="378"/>
  <c r="C921" i="378"/>
  <c r="B922" i="378"/>
  <c r="C922" i="378"/>
  <c r="B923" i="378"/>
  <c r="C923" i="378"/>
  <c r="B924" i="378"/>
  <c r="C924" i="378"/>
  <c r="B925" i="378"/>
  <c r="C925" i="378"/>
  <c r="B926" i="378"/>
  <c r="C926" i="378"/>
  <c r="B927" i="378"/>
  <c r="C927" i="378"/>
  <c r="B928" i="378"/>
  <c r="C928" i="378"/>
  <c r="B929" i="378"/>
  <c r="C929" i="378"/>
  <c r="B930" i="378"/>
  <c r="C930" i="378"/>
  <c r="B931" i="378"/>
  <c r="C931" i="378"/>
  <c r="B932" i="378"/>
  <c r="C932" i="378"/>
  <c r="B933" i="378"/>
  <c r="C933" i="378"/>
  <c r="B934" i="378"/>
  <c r="C934" i="378"/>
  <c r="B935" i="378"/>
  <c r="C935" i="378"/>
  <c r="B936" i="378"/>
  <c r="C936" i="378"/>
  <c r="B937" i="378"/>
  <c r="C937" i="378"/>
  <c r="B938" i="378"/>
  <c r="C938" i="378"/>
  <c r="B939" i="378"/>
  <c r="C939" i="378"/>
  <c r="B940" i="378"/>
  <c r="C940" i="378"/>
  <c r="B941" i="378"/>
  <c r="C941" i="378"/>
  <c r="B942" i="378"/>
  <c r="C942" i="378"/>
  <c r="B943" i="378"/>
  <c r="C943" i="378"/>
  <c r="B944" i="378"/>
  <c r="C944" i="378"/>
  <c r="B945" i="378"/>
  <c r="C945" i="378"/>
  <c r="B946" i="378"/>
  <c r="C946" i="378"/>
  <c r="B947" i="378"/>
  <c r="C947" i="378"/>
  <c r="B948" i="378"/>
  <c r="C948" i="378"/>
  <c r="B949" i="378"/>
  <c r="C949" i="378"/>
  <c r="B950" i="378"/>
  <c r="C950" i="378"/>
  <c r="B951" i="378"/>
  <c r="C951" i="378"/>
  <c r="B952" i="378"/>
  <c r="C952" i="378"/>
  <c r="B953" i="378"/>
  <c r="C953" i="378"/>
  <c r="B954" i="378"/>
  <c r="C954" i="378"/>
  <c r="B955" i="378"/>
  <c r="C955" i="378"/>
  <c r="B956" i="378"/>
  <c r="C956" i="378"/>
  <c r="B957" i="378"/>
  <c r="C957" i="378"/>
  <c r="B958" i="378"/>
  <c r="C958" i="378"/>
  <c r="B959" i="378"/>
  <c r="C959" i="378"/>
  <c r="B960" i="378"/>
  <c r="C960" i="378"/>
  <c r="B961" i="378"/>
  <c r="C961" i="378"/>
  <c r="B962" i="378"/>
  <c r="C962" i="378"/>
  <c r="B963" i="378"/>
  <c r="C963" i="378"/>
  <c r="B964" i="378"/>
  <c r="C964" i="378"/>
  <c r="B965" i="378"/>
  <c r="C965" i="378"/>
  <c r="B966" i="378"/>
  <c r="C966" i="378"/>
  <c r="B967" i="378"/>
  <c r="C967" i="378"/>
  <c r="B968" i="378"/>
  <c r="C968" i="378"/>
  <c r="B969" i="378"/>
  <c r="C969" i="378"/>
  <c r="B970" i="378"/>
  <c r="C970" i="378"/>
  <c r="B971" i="378"/>
  <c r="C971" i="378"/>
  <c r="B972" i="378"/>
  <c r="C972" i="378"/>
  <c r="B973" i="378"/>
  <c r="C973" i="378"/>
  <c r="B974" i="378"/>
  <c r="C974" i="378"/>
  <c r="B975" i="378"/>
  <c r="C975" i="378"/>
  <c r="B976" i="378"/>
  <c r="C976" i="378"/>
  <c r="B977" i="378"/>
  <c r="C977" i="378"/>
  <c r="B978" i="378"/>
  <c r="C978" i="378"/>
  <c r="B979" i="378"/>
  <c r="C979" i="378"/>
  <c r="B980" i="378"/>
  <c r="C980" i="378"/>
  <c r="B981" i="378"/>
  <c r="C981" i="378"/>
  <c r="B982" i="378"/>
  <c r="C982" i="378"/>
  <c r="B983" i="378"/>
  <c r="C983" i="378"/>
  <c r="B984" i="378"/>
  <c r="C984" i="378"/>
  <c r="B985" i="378"/>
  <c r="C985" i="378"/>
  <c r="B986" i="378"/>
  <c r="C986" i="378"/>
  <c r="B987" i="378"/>
  <c r="C987" i="378"/>
  <c r="B988" i="378"/>
  <c r="C988" i="378"/>
  <c r="B989" i="378"/>
  <c r="C989" i="378"/>
  <c r="B990" i="378"/>
  <c r="C990" i="378"/>
  <c r="B991" i="378"/>
  <c r="C991" i="378"/>
  <c r="B992" i="378"/>
  <c r="C992" i="378"/>
  <c r="B993" i="378"/>
  <c r="C993" i="378"/>
  <c r="B994" i="378"/>
  <c r="C994" i="378"/>
  <c r="B995" i="378"/>
  <c r="C995" i="378"/>
  <c r="B996" i="378"/>
  <c r="C996" i="378"/>
  <c r="B997" i="378"/>
  <c r="C997" i="378"/>
  <c r="B998" i="378"/>
  <c r="C998" i="378"/>
  <c r="B999" i="378"/>
  <c r="C999" i="378"/>
  <c r="B1000" i="378"/>
  <c r="C1000" i="378"/>
  <c r="B1001" i="378"/>
  <c r="C1001" i="378"/>
  <c r="B1002" i="378"/>
  <c r="C1002" i="378"/>
  <c r="B1003" i="378"/>
  <c r="C1003" i="378"/>
  <c r="B1004" i="378"/>
  <c r="C1004" i="378"/>
  <c r="B1005" i="378"/>
  <c r="C1005" i="378"/>
  <c r="B1006" i="378"/>
  <c r="C1006" i="378"/>
  <c r="B1007" i="378"/>
  <c r="C1007" i="378"/>
  <c r="B1008" i="378"/>
  <c r="C1008" i="378"/>
  <c r="B1009" i="378"/>
  <c r="C1009" i="378"/>
  <c r="B1010" i="378"/>
  <c r="C1010" i="378"/>
  <c r="B1011" i="378"/>
  <c r="C1011" i="378"/>
  <c r="B1012" i="378"/>
  <c r="C1012" i="378"/>
  <c r="B1013" i="378"/>
  <c r="C1013" i="378"/>
  <c r="B1014" i="378"/>
  <c r="C1014" i="378"/>
  <c r="B1015" i="378"/>
  <c r="C1015" i="378"/>
  <c r="B1016" i="378"/>
  <c r="C1016" i="378"/>
  <c r="B1017" i="378"/>
  <c r="C1017" i="378"/>
  <c r="B1018" i="378"/>
  <c r="C1018" i="378"/>
  <c r="B1019" i="378"/>
  <c r="C1019" i="378"/>
  <c r="B1020" i="378"/>
  <c r="C1020" i="378"/>
  <c r="B1021" i="378"/>
  <c r="C1021" i="378"/>
  <c r="B1022" i="378"/>
  <c r="C1022" i="378"/>
  <c r="B1023" i="378"/>
  <c r="C1023" i="378"/>
  <c r="B1024" i="378"/>
  <c r="C1024" i="378"/>
  <c r="B1025" i="378"/>
  <c r="C1025" i="378"/>
  <c r="B1026" i="378"/>
  <c r="C1026" i="378"/>
  <c r="B1027" i="378"/>
  <c r="C1027" i="378"/>
  <c r="B1028" i="378"/>
  <c r="C1028" i="378"/>
  <c r="B1029" i="378"/>
  <c r="C1029" i="378"/>
  <c r="B1030" i="378"/>
  <c r="C1030" i="378"/>
  <c r="B1031" i="378"/>
  <c r="C1031" i="378"/>
  <c r="B1032" i="378"/>
  <c r="C1032" i="378"/>
  <c r="B1033" i="378"/>
  <c r="C1033" i="378"/>
  <c r="B1034" i="378"/>
  <c r="C1034" i="378"/>
  <c r="B1035" i="378"/>
  <c r="C1035" i="378"/>
  <c r="B1036" i="378"/>
  <c r="C1036" i="378"/>
  <c r="B1037" i="378"/>
  <c r="C1037" i="378"/>
  <c r="B1038" i="378"/>
  <c r="C1038" i="378"/>
  <c r="B1039" i="378"/>
  <c r="C1039" i="378"/>
  <c r="B1040" i="378"/>
  <c r="C1040" i="378"/>
  <c r="B1041" i="378"/>
  <c r="C1041" i="378"/>
  <c r="B1042" i="378"/>
  <c r="C1042" i="378"/>
  <c r="B1043" i="378"/>
  <c r="C1043" i="378"/>
  <c r="B1044" i="378"/>
  <c r="C1044" i="378"/>
  <c r="B1045" i="378"/>
  <c r="C1045" i="378"/>
  <c r="B1046" i="378"/>
  <c r="C1046" i="378"/>
  <c r="B1047" i="378"/>
  <c r="C1047" i="378"/>
  <c r="B1048" i="378"/>
  <c r="C1048" i="378"/>
  <c r="B1049" i="378"/>
  <c r="C1049" i="378"/>
  <c r="B1050" i="378"/>
  <c r="C1050" i="378"/>
  <c r="B1051" i="378"/>
  <c r="C1051" i="378"/>
  <c r="B1052" i="378"/>
  <c r="C1052" i="378"/>
  <c r="B1053" i="378"/>
  <c r="C1053" i="378"/>
  <c r="B1054" i="378"/>
  <c r="C1054" i="378"/>
  <c r="B1055" i="378"/>
  <c r="C1055" i="378"/>
  <c r="B1056" i="378"/>
  <c r="C1056" i="378"/>
  <c r="B1057" i="378"/>
  <c r="C1057" i="378"/>
  <c r="B1058" i="378"/>
  <c r="C1058" i="378"/>
  <c r="B1059" i="378"/>
  <c r="C1059" i="378"/>
  <c r="B1060" i="378"/>
  <c r="C1060" i="378"/>
  <c r="B1061" i="378"/>
  <c r="C1061" i="378"/>
  <c r="B1062" i="378"/>
  <c r="C1062" i="378"/>
  <c r="B1063" i="378"/>
  <c r="C1063" i="378"/>
  <c r="B1064" i="378"/>
  <c r="C1064" i="378"/>
  <c r="B1065" i="378"/>
  <c r="C1065" i="378"/>
  <c r="B1066" i="378"/>
  <c r="C1066" i="378"/>
  <c r="B1067" i="378"/>
  <c r="C1067" i="378"/>
  <c r="B1068" i="378"/>
  <c r="C1068" i="378"/>
  <c r="B1069" i="378"/>
  <c r="C1069" i="378"/>
  <c r="B1070" i="378"/>
  <c r="C1070" i="378"/>
  <c r="B1071" i="378"/>
  <c r="C1071" i="378"/>
  <c r="B1072" i="378"/>
  <c r="C1072" i="378"/>
  <c r="B1073" i="378"/>
  <c r="C1073" i="378"/>
  <c r="B1074" i="378"/>
  <c r="C1074" i="378"/>
  <c r="B1075" i="378"/>
  <c r="C1075" i="378"/>
  <c r="B1076" i="378"/>
  <c r="C1076" i="378"/>
  <c r="B1077" i="378"/>
  <c r="C1077" i="378"/>
  <c r="B1078" i="378"/>
  <c r="C1078" i="378"/>
  <c r="B1079" i="378"/>
  <c r="C1079" i="378"/>
  <c r="B1080" i="378"/>
  <c r="C1080" i="378"/>
  <c r="B1081" i="378"/>
  <c r="C1081" i="378"/>
  <c r="B1082" i="378"/>
  <c r="C1082" i="378"/>
  <c r="B1083" i="378"/>
  <c r="C1083" i="378"/>
  <c r="B1084" i="378"/>
  <c r="C1084" i="378"/>
  <c r="B1085" i="378"/>
  <c r="C1085" i="378"/>
  <c r="B1086" i="378"/>
  <c r="C1086" i="378"/>
  <c r="B1087" i="378"/>
  <c r="C1087" i="378"/>
  <c r="B1088" i="378"/>
  <c r="C1088" i="378"/>
  <c r="B1089" i="378"/>
  <c r="C1089" i="378"/>
  <c r="B1090" i="378"/>
  <c r="C1090" i="378"/>
  <c r="B1091" i="378"/>
  <c r="C1091" i="378"/>
  <c r="B1092" i="378"/>
  <c r="C1092" i="378"/>
  <c r="B1093" i="378"/>
  <c r="C1093" i="378"/>
  <c r="B1094" i="378"/>
  <c r="C1094" i="378"/>
  <c r="B1095" i="378"/>
  <c r="C1095" i="378"/>
  <c r="B1096" i="378"/>
  <c r="C1096" i="378"/>
  <c r="B1097" i="378"/>
  <c r="C1097" i="378"/>
  <c r="B1098" i="378"/>
  <c r="C1098" i="378"/>
  <c r="B1099" i="378"/>
  <c r="C1099" i="378"/>
  <c r="B1100" i="378"/>
  <c r="C1100" i="378"/>
  <c r="B1101" i="378"/>
  <c r="C1101" i="378"/>
  <c r="B1102" i="378"/>
  <c r="C1102" i="378"/>
  <c r="B1103" i="378"/>
  <c r="C1103" i="378"/>
  <c r="B1104" i="378"/>
  <c r="C1104" i="378"/>
  <c r="B1105" i="378"/>
  <c r="C1105" i="378"/>
  <c r="B1106" i="378"/>
  <c r="C1106" i="378"/>
  <c r="B1107" i="378"/>
  <c r="C1107" i="378"/>
  <c r="B1108" i="378"/>
  <c r="C1108" i="378"/>
  <c r="B1109" i="378"/>
  <c r="C1109" i="378"/>
  <c r="B1110" i="378"/>
  <c r="C1110" i="378"/>
  <c r="B1111" i="378"/>
  <c r="C1111" i="378"/>
  <c r="B1112" i="378"/>
  <c r="C1112" i="378"/>
  <c r="B1113" i="378"/>
  <c r="C1113" i="378"/>
  <c r="B1114" i="378"/>
  <c r="C1114" i="378"/>
  <c r="B1115" i="378"/>
  <c r="C1115" i="378"/>
  <c r="B1116" i="378"/>
  <c r="C1116" i="378"/>
  <c r="B1117" i="378"/>
  <c r="C1117" i="378"/>
  <c r="B1118" i="378"/>
  <c r="C1118" i="378"/>
  <c r="B1119" i="378"/>
  <c r="C1119" i="378"/>
  <c r="B1120" i="378"/>
  <c r="C1120" i="378"/>
  <c r="B1121" i="378"/>
  <c r="C1121" i="378"/>
  <c r="B1122" i="378"/>
  <c r="C1122" i="378"/>
  <c r="B1123" i="378"/>
  <c r="C1123" i="378"/>
  <c r="B1124" i="378"/>
  <c r="C1124" i="378"/>
  <c r="B1125" i="378"/>
  <c r="C1125" i="378"/>
  <c r="B1126" i="378"/>
  <c r="C1126" i="378"/>
  <c r="B1127" i="378"/>
  <c r="C1127" i="378"/>
  <c r="B1128" i="378"/>
  <c r="C1128" i="378"/>
  <c r="B1129" i="378"/>
  <c r="C1129" i="378"/>
  <c r="B1130" i="378"/>
  <c r="C1130" i="378"/>
  <c r="B1131" i="378"/>
  <c r="C1131" i="378"/>
  <c r="B1132" i="378"/>
  <c r="C1132" i="378"/>
  <c r="B1133" i="378"/>
  <c r="C1133" i="378"/>
  <c r="B1134" i="378"/>
  <c r="C1134" i="378"/>
  <c r="B1135" i="378"/>
  <c r="C1135" i="378"/>
  <c r="B1136" i="378"/>
  <c r="C1136" i="378"/>
  <c r="B1137" i="378"/>
  <c r="C1137" i="378"/>
  <c r="B1138" i="378"/>
  <c r="C1138" i="378"/>
  <c r="B1139" i="378"/>
  <c r="C1139" i="378"/>
  <c r="B1140" i="378"/>
  <c r="C1140" i="378"/>
  <c r="B1141" i="378"/>
  <c r="C1141" i="378"/>
  <c r="B1142" i="378"/>
  <c r="C1142" i="378"/>
  <c r="B1143" i="378"/>
  <c r="C1143" i="378"/>
  <c r="B1144" i="378"/>
  <c r="C1144" i="378"/>
  <c r="B1145" i="378"/>
  <c r="C1145" i="378"/>
  <c r="B1146" i="378"/>
  <c r="C1146" i="378"/>
  <c r="B1147" i="378"/>
  <c r="C1147" i="378"/>
  <c r="B1148" i="378"/>
  <c r="C1148" i="378"/>
  <c r="B1149" i="378"/>
  <c r="C1149" i="378"/>
  <c r="B1150" i="378"/>
  <c r="C1150" i="378"/>
  <c r="B1151" i="378"/>
  <c r="C1151" i="378"/>
  <c r="B1152" i="378"/>
  <c r="C1152" i="378"/>
  <c r="B1153" i="378"/>
  <c r="C1153" i="378"/>
  <c r="B1154" i="378"/>
  <c r="C1154" i="378"/>
  <c r="B1155" i="378"/>
  <c r="C1155" i="378"/>
  <c r="B1156" i="378"/>
  <c r="C1156" i="378"/>
  <c r="B1157" i="378"/>
  <c r="C1157" i="378"/>
  <c r="B1158" i="378"/>
  <c r="C1158" i="378"/>
  <c r="B1159" i="378"/>
  <c r="C1159" i="378"/>
  <c r="B1160" i="378"/>
  <c r="C1160" i="378"/>
  <c r="B1161" i="378"/>
  <c r="C1161" i="378"/>
  <c r="B1162" i="378"/>
  <c r="C1162" i="378"/>
  <c r="B1163" i="378"/>
  <c r="C1163" i="378"/>
  <c r="B1164" i="378"/>
  <c r="C1164" i="378"/>
  <c r="B1165" i="378"/>
  <c r="C1165" i="378"/>
  <c r="B1166" i="378"/>
  <c r="C1166" i="378"/>
  <c r="B1167" i="378"/>
  <c r="C1167" i="378"/>
  <c r="B1168" i="378"/>
  <c r="C1168" i="378"/>
  <c r="B1169" i="378"/>
  <c r="C1169" i="378"/>
  <c r="B1170" i="378"/>
  <c r="C1170" i="378"/>
  <c r="B1171" i="378"/>
  <c r="C1171" i="378"/>
  <c r="B1172" i="378"/>
  <c r="C1172" i="378"/>
  <c r="B1173" i="378"/>
  <c r="C1173" i="378"/>
  <c r="B1174" i="378"/>
  <c r="C1174" i="378"/>
  <c r="B1175" i="378"/>
  <c r="C1175" i="378"/>
  <c r="B1176" i="378"/>
  <c r="C1176" i="378"/>
  <c r="B1177" i="378"/>
  <c r="C1177" i="378"/>
  <c r="B1178" i="378"/>
  <c r="C1178" i="378"/>
  <c r="B1179" i="378"/>
  <c r="C1179" i="378"/>
  <c r="B1180" i="378"/>
  <c r="C1180" i="378"/>
  <c r="B1181" i="378"/>
  <c r="C1181" i="378"/>
  <c r="B1182" i="378"/>
  <c r="C1182" i="378"/>
  <c r="B1183" i="378"/>
  <c r="C1183" i="378"/>
  <c r="B1184" i="378"/>
  <c r="C1184" i="378"/>
  <c r="B1185" i="378"/>
  <c r="C1185" i="378"/>
  <c r="B1186" i="378"/>
  <c r="C1186" i="378"/>
  <c r="B1187" i="378"/>
  <c r="C1187" i="378"/>
  <c r="B1188" i="378"/>
  <c r="C1188" i="378"/>
  <c r="B1189" i="378"/>
  <c r="C1189" i="378"/>
  <c r="B1190" i="378"/>
  <c r="C1190" i="378"/>
  <c r="B1191" i="378"/>
  <c r="C1191" i="378"/>
  <c r="B1192" i="378"/>
  <c r="C1192" i="378"/>
  <c r="B1193" i="378"/>
  <c r="C1193" i="378"/>
  <c r="B1194" i="378"/>
  <c r="C1194" i="378"/>
  <c r="B1195" i="378"/>
  <c r="C1195" i="378"/>
  <c r="B1196" i="378"/>
  <c r="C1196" i="378"/>
  <c r="B1197" i="378"/>
  <c r="C1197" i="378"/>
  <c r="B1198" i="378"/>
  <c r="C1198" i="378"/>
  <c r="B1199" i="378"/>
  <c r="C1199" i="378"/>
  <c r="B1200" i="378"/>
  <c r="C1200" i="378"/>
  <c r="B1201" i="378"/>
  <c r="C1201" i="378"/>
  <c r="B1202" i="378"/>
  <c r="C1202" i="378"/>
  <c r="B1203" i="378"/>
  <c r="C1203" i="378"/>
  <c r="B1204" i="378"/>
  <c r="C1204" i="378"/>
  <c r="B1205" i="378"/>
  <c r="C1205" i="378"/>
  <c r="B1206" i="378"/>
  <c r="C1206" i="378"/>
  <c r="B1207" i="378"/>
  <c r="C1207" i="378"/>
  <c r="B1208" i="378"/>
  <c r="C1208" i="378"/>
  <c r="B1209" i="378"/>
  <c r="C1209" i="378"/>
  <c r="B1210" i="378"/>
  <c r="C1210" i="378"/>
  <c r="B1211" i="378"/>
  <c r="C1211" i="378"/>
  <c r="B1212" i="378"/>
  <c r="C1212" i="378"/>
  <c r="B1213" i="378"/>
  <c r="C1213" i="378"/>
  <c r="B1214" i="378"/>
  <c r="C1214" i="378"/>
  <c r="B1215" i="378"/>
  <c r="C1215" i="378"/>
  <c r="B1216" i="378"/>
  <c r="C1216" i="378"/>
  <c r="B1217" i="378"/>
  <c r="C1217" i="378"/>
  <c r="B1218" i="378"/>
  <c r="C1218" i="378"/>
  <c r="B1219" i="378"/>
  <c r="C1219" i="378"/>
  <c r="B1220" i="378"/>
  <c r="C1220" i="378"/>
  <c r="B1221" i="378"/>
  <c r="C1221" i="378"/>
  <c r="B1222" i="378"/>
  <c r="C1222" i="378"/>
  <c r="B1223" i="378"/>
  <c r="C1223" i="378"/>
  <c r="B1224" i="378"/>
  <c r="C1224" i="378"/>
  <c r="B1225" i="378"/>
  <c r="C1225" i="378"/>
  <c r="B1226" i="378"/>
  <c r="C1226" i="378"/>
  <c r="B1227" i="378"/>
  <c r="C1227" i="378"/>
  <c r="B1228" i="378"/>
  <c r="C1228" i="378"/>
  <c r="B1229" i="378"/>
  <c r="C1229" i="378"/>
  <c r="B1230" i="378"/>
  <c r="C1230" i="378"/>
  <c r="B1231" i="378"/>
  <c r="C1231" i="378"/>
  <c r="B1232" i="378"/>
  <c r="C1232" i="378"/>
  <c r="B1233" i="378"/>
  <c r="C1233" i="378"/>
  <c r="B1234" i="378"/>
  <c r="C1234" i="378"/>
  <c r="B1235" i="378"/>
  <c r="C1235" i="378"/>
  <c r="B1236" i="378"/>
  <c r="C1236" i="378"/>
  <c r="B1237" i="378"/>
  <c r="C1237" i="378"/>
  <c r="B1238" i="378"/>
  <c r="C1238" i="378"/>
  <c r="B1239" i="378"/>
  <c r="C1239" i="378"/>
  <c r="B1240" i="378"/>
  <c r="C1240" i="378"/>
  <c r="B1241" i="378"/>
  <c r="C1241" i="378"/>
  <c r="B1242" i="378"/>
  <c r="C1242" i="378"/>
  <c r="B1243" i="378"/>
  <c r="C1243" i="378"/>
  <c r="B1244" i="378"/>
  <c r="C1244" i="378"/>
  <c r="B1245" i="378"/>
  <c r="C1245" i="378"/>
  <c r="B1246" i="378"/>
  <c r="C1246" i="378"/>
  <c r="B1247" i="378"/>
  <c r="C1247" i="378"/>
  <c r="B1248" i="378"/>
  <c r="C1248" i="378"/>
  <c r="B1249" i="378"/>
  <c r="C1249" i="378"/>
  <c r="B1250" i="378"/>
  <c r="C1250" i="378"/>
  <c r="B1251" i="378"/>
  <c r="C1251" i="378"/>
  <c r="B1252" i="378"/>
  <c r="C1252" i="378"/>
  <c r="B1253" i="378"/>
  <c r="C1253" i="378"/>
  <c r="B1254" i="378"/>
  <c r="C1254" i="378"/>
  <c r="B1255" i="378"/>
  <c r="C1255" i="378"/>
  <c r="B1256" i="378"/>
  <c r="C1256" i="378"/>
  <c r="B1257" i="378"/>
  <c r="C1257" i="378"/>
  <c r="B1258" i="378"/>
  <c r="C1258" i="378"/>
  <c r="B1259" i="378"/>
  <c r="C1259" i="378"/>
  <c r="B1260" i="378"/>
  <c r="C1260" i="378"/>
  <c r="B1261" i="378"/>
  <c r="C1261" i="378"/>
  <c r="B1262" i="378"/>
  <c r="C1262" i="378"/>
  <c r="B1263" i="378"/>
  <c r="C1263" i="378"/>
  <c r="B1264" i="378"/>
  <c r="C1264" i="378"/>
  <c r="B1265" i="378"/>
  <c r="C1265" i="378"/>
  <c r="B1266" i="378"/>
  <c r="C1266" i="378"/>
  <c r="B1267" i="378"/>
  <c r="C1267" i="378"/>
  <c r="B1268" i="378"/>
  <c r="C1268" i="378"/>
  <c r="B1269" i="378"/>
  <c r="C1269" i="378"/>
  <c r="B1270" i="378"/>
  <c r="C1270" i="378"/>
  <c r="B1271" i="378"/>
  <c r="C1271" i="378"/>
  <c r="B1272" i="378"/>
  <c r="C1272" i="378"/>
  <c r="B1273" i="378"/>
  <c r="C1273" i="378"/>
  <c r="B1274" i="378"/>
  <c r="C1274" i="378"/>
  <c r="B1275" i="378"/>
  <c r="C1275" i="378"/>
  <c r="B1276" i="378"/>
  <c r="C1276" i="378"/>
  <c r="B1277" i="378"/>
  <c r="C1277" i="378"/>
  <c r="B1278" i="378"/>
  <c r="C1278" i="378"/>
  <c r="B1279" i="378"/>
  <c r="C1279" i="378"/>
  <c r="B1280" i="378"/>
  <c r="C1280" i="378"/>
  <c r="B1281" i="378"/>
  <c r="C1281" i="378"/>
  <c r="B1282" i="378"/>
  <c r="C1282" i="378"/>
  <c r="B1283" i="378"/>
  <c r="C1283" i="378"/>
  <c r="B1284" i="378"/>
  <c r="C1284" i="378"/>
  <c r="B1285" i="378"/>
  <c r="C1285" i="378"/>
  <c r="B1286" i="378"/>
  <c r="C1286" i="378"/>
  <c r="B1287" i="378"/>
  <c r="C1287" i="378"/>
  <c r="B1288" i="378"/>
  <c r="C1288" i="378"/>
  <c r="B1289" i="378"/>
  <c r="C1289" i="378"/>
  <c r="B1290" i="378"/>
  <c r="C1290" i="378"/>
  <c r="B1291" i="378"/>
  <c r="C1291" i="378"/>
  <c r="B1292" i="378"/>
  <c r="C1292" i="378"/>
  <c r="B1293" i="378"/>
  <c r="C1293" i="378"/>
  <c r="B1294" i="378"/>
  <c r="C1294" i="378"/>
  <c r="B1295" i="378"/>
  <c r="C1295" i="378"/>
  <c r="B1296" i="378"/>
  <c r="C1296" i="378"/>
  <c r="B1297" i="378"/>
  <c r="C1297" i="378"/>
  <c r="B1298" i="378"/>
  <c r="C1298" i="378"/>
  <c r="B1299" i="378"/>
  <c r="C1299" i="378"/>
  <c r="B1300" i="378"/>
  <c r="C1300" i="378"/>
  <c r="B1301" i="378"/>
  <c r="C1301" i="378"/>
  <c r="B1302" i="378"/>
  <c r="C1302" i="378"/>
  <c r="B1303" i="378"/>
  <c r="C1303" i="378"/>
  <c r="B1304" i="378"/>
  <c r="C1304" i="378"/>
  <c r="B1305" i="378"/>
  <c r="C1305" i="378"/>
  <c r="B1306" i="378"/>
  <c r="C1306" i="378"/>
  <c r="B1307" i="378"/>
  <c r="C1307" i="378"/>
  <c r="B1308" i="378"/>
  <c r="C1308" i="378"/>
  <c r="B1309" i="378"/>
  <c r="C1309" i="378"/>
  <c r="B1310" i="378"/>
  <c r="C1310" i="378"/>
  <c r="B1311" i="378"/>
  <c r="C1311" i="378"/>
  <c r="B1312" i="378"/>
  <c r="C1312" i="378"/>
  <c r="B1313" i="378"/>
  <c r="C1313" i="378"/>
  <c r="B1314" i="378"/>
  <c r="C1314" i="378"/>
  <c r="B1315" i="378"/>
  <c r="C1315" i="378"/>
  <c r="B1316" i="378"/>
  <c r="C1316" i="378"/>
  <c r="B1317" i="378"/>
  <c r="C1317" i="378"/>
  <c r="B1318" i="378"/>
  <c r="C1318" i="378"/>
  <c r="B1319" i="378"/>
  <c r="C1319" i="378"/>
  <c r="B1320" i="378"/>
  <c r="C1320" i="378"/>
  <c r="B1321" i="378"/>
  <c r="C1321" i="378"/>
  <c r="B1322" i="378"/>
  <c r="C1322" i="378"/>
  <c r="B1323" i="378"/>
  <c r="C1323" i="378"/>
  <c r="B1324" i="378"/>
  <c r="C1324" i="378"/>
  <c r="B1325" i="378"/>
  <c r="C1325" i="378"/>
  <c r="B1326" i="378"/>
  <c r="C1326" i="378"/>
  <c r="B1327" i="378"/>
  <c r="C1327" i="378"/>
  <c r="B1328" i="378"/>
  <c r="C1328" i="378"/>
  <c r="B1329" i="378"/>
  <c r="C1329" i="378"/>
  <c r="B1330" i="378"/>
  <c r="C1330" i="378"/>
  <c r="B1331" i="378"/>
  <c r="C1331" i="378"/>
  <c r="B1332" i="378"/>
  <c r="C1332" i="378"/>
  <c r="B1333" i="378"/>
  <c r="C1333" i="378"/>
  <c r="B1334" i="378"/>
  <c r="C1334" i="378"/>
  <c r="B1335" i="378"/>
  <c r="C1335" i="378"/>
  <c r="B1336" i="378"/>
  <c r="C1336" i="378"/>
  <c r="B1337" i="378"/>
  <c r="C1337" i="378"/>
  <c r="B1338" i="378"/>
  <c r="C1338" i="378"/>
  <c r="B1339" i="378"/>
  <c r="C1339" i="378"/>
  <c r="B1340" i="378"/>
  <c r="C1340" i="378"/>
  <c r="B1341" i="378"/>
  <c r="C1341" i="378"/>
  <c r="B1342" i="378"/>
  <c r="C1342" i="378"/>
  <c r="B1343" i="378"/>
  <c r="C1343" i="378"/>
  <c r="B1344" i="378"/>
  <c r="C1344" i="378"/>
  <c r="B1345" i="378"/>
  <c r="C1345" i="378"/>
  <c r="B1346" i="378"/>
  <c r="C1346" i="378"/>
  <c r="B1347" i="378"/>
  <c r="C1347" i="378"/>
  <c r="B1348" i="378"/>
  <c r="C1348" i="378"/>
  <c r="B1349" i="378"/>
  <c r="C1349" i="378"/>
  <c r="B1350" i="378"/>
  <c r="C1350" i="378"/>
  <c r="B1351" i="378"/>
  <c r="C1351" i="378"/>
  <c r="B1352" i="378"/>
  <c r="C1352" i="378"/>
  <c r="B1353" i="378"/>
  <c r="C1353" i="378"/>
  <c r="B1354" i="378"/>
  <c r="C1354" i="378"/>
  <c r="B1355" i="378"/>
  <c r="C1355" i="378"/>
  <c r="B1356" i="378"/>
  <c r="C1356" i="378"/>
  <c r="B1357" i="378"/>
  <c r="C1357" i="378"/>
  <c r="B1358" i="378"/>
  <c r="C1358" i="378"/>
  <c r="B1359" i="378"/>
  <c r="C1359" i="378"/>
  <c r="B1360" i="378"/>
  <c r="C1360" i="378"/>
  <c r="B1361" i="378"/>
  <c r="C1361" i="378"/>
  <c r="B1362" i="378"/>
  <c r="C1362" i="378"/>
  <c r="B1363" i="378"/>
  <c r="C1363" i="378"/>
  <c r="B1364" i="378"/>
  <c r="C1364" i="378"/>
  <c r="B1365" i="378"/>
  <c r="C1365" i="378"/>
  <c r="B1366" i="378"/>
  <c r="C1366" i="378"/>
  <c r="B1367" i="378"/>
  <c r="C1367" i="378"/>
  <c r="B1368" i="378"/>
  <c r="C1368" i="378"/>
  <c r="B1369" i="378"/>
  <c r="C1369" i="378"/>
  <c r="B1370" i="378"/>
  <c r="C1370" i="378"/>
  <c r="B1371" i="378"/>
  <c r="C1371" i="378"/>
  <c r="B1372" i="378"/>
  <c r="C1372" i="378"/>
  <c r="B1373" i="378"/>
  <c r="C1373" i="378"/>
  <c r="B1374" i="378"/>
  <c r="C1374" i="378"/>
  <c r="B1375" i="378"/>
  <c r="C1375" i="378"/>
  <c r="B1376" i="378"/>
  <c r="C1376" i="378"/>
  <c r="B1377" i="378"/>
  <c r="C1377" i="378"/>
  <c r="B1378" i="378"/>
  <c r="C1378" i="378"/>
  <c r="B1379" i="378"/>
  <c r="C1379" i="378"/>
  <c r="B1380" i="378"/>
  <c r="C1380" i="378"/>
  <c r="B1381" i="378"/>
  <c r="C1381" i="378"/>
  <c r="B1382" i="378"/>
  <c r="C1382" i="378"/>
  <c r="B1383" i="378"/>
  <c r="C1383" i="378"/>
  <c r="B1384" i="378"/>
  <c r="C1384" i="378"/>
  <c r="B1385" i="378"/>
  <c r="C1385" i="378"/>
  <c r="B1386" i="378"/>
  <c r="C1386" i="378"/>
  <c r="B1387" i="378"/>
  <c r="C1387" i="378"/>
  <c r="B1388" i="378"/>
  <c r="C1388" i="378"/>
  <c r="B1389" i="378"/>
  <c r="C1389" i="378"/>
  <c r="B1390" i="378"/>
  <c r="C1390" i="378"/>
  <c r="B1391" i="378"/>
  <c r="C1391" i="378"/>
  <c r="B1392" i="378"/>
  <c r="C1392" i="378"/>
  <c r="B1393" i="378"/>
  <c r="C1393" i="378"/>
  <c r="B1394" i="378"/>
  <c r="C1394" i="378"/>
  <c r="B1395" i="378"/>
  <c r="C1395" i="378"/>
  <c r="B1396" i="378"/>
  <c r="C1396" i="378"/>
  <c r="B1397" i="378"/>
  <c r="C1397" i="378"/>
  <c r="B1398" i="378"/>
  <c r="C1398" i="378"/>
  <c r="B1399" i="378"/>
  <c r="C1399" i="378"/>
  <c r="B1400" i="378"/>
  <c r="C1400" i="378"/>
  <c r="B1401" i="378"/>
  <c r="C1401" i="378"/>
  <c r="B1402" i="378"/>
  <c r="C1402" i="378"/>
  <c r="B1403" i="378"/>
  <c r="C1403" i="378"/>
  <c r="B1404" i="378"/>
  <c r="C1404" i="378"/>
  <c r="B1405" i="378"/>
  <c r="C1405" i="378"/>
  <c r="B1406" i="378"/>
  <c r="C1406" i="378"/>
  <c r="B1407" i="378"/>
  <c r="C1407" i="378"/>
  <c r="B1408" i="378"/>
  <c r="C1408" i="378"/>
  <c r="B1409" i="378"/>
  <c r="C1409" i="378"/>
  <c r="B1410" i="378"/>
  <c r="C1410" i="378"/>
  <c r="B1411" i="378"/>
  <c r="C1411" i="378"/>
  <c r="B1412" i="378"/>
  <c r="C1412" i="378"/>
  <c r="B1413" i="378"/>
  <c r="C1413" i="378"/>
  <c r="B1414" i="378"/>
  <c r="C1414" i="378"/>
  <c r="B1415" i="378"/>
  <c r="C1415" i="378"/>
  <c r="B1416" i="378"/>
  <c r="C1416" i="378"/>
  <c r="B1417" i="378"/>
  <c r="C1417" i="378"/>
  <c r="B1418" i="378"/>
  <c r="C1418" i="378"/>
  <c r="B1419" i="378"/>
  <c r="C1419" i="378"/>
  <c r="B1420" i="378"/>
  <c r="C1420" i="378"/>
  <c r="B1421" i="378"/>
  <c r="C1421" i="378"/>
  <c r="B1422" i="378"/>
  <c r="C1422" i="378"/>
  <c r="B1423" i="378"/>
  <c r="C1423" i="378"/>
  <c r="B1424" i="378"/>
  <c r="C1424" i="378"/>
  <c r="B1425" i="378"/>
  <c r="C1425" i="378"/>
  <c r="B1426" i="378"/>
  <c r="C1426" i="378"/>
  <c r="B1427" i="378"/>
  <c r="C1427" i="378"/>
  <c r="B1428" i="378"/>
  <c r="C1428" i="378"/>
  <c r="B1429" i="378"/>
  <c r="C1429" i="378"/>
  <c r="B1430" i="378"/>
  <c r="C1430" i="378"/>
  <c r="B1431" i="378"/>
  <c r="C1431" i="378"/>
  <c r="B1432" i="378"/>
  <c r="C1432" i="378"/>
  <c r="B1433" i="378"/>
  <c r="C1433" i="378"/>
  <c r="B1434" i="378"/>
  <c r="C1434" i="378"/>
  <c r="B1435" i="378"/>
  <c r="C1435" i="378"/>
  <c r="B1436" i="378"/>
  <c r="C1436" i="378"/>
  <c r="B1437" i="378"/>
  <c r="C1437" i="378"/>
  <c r="B1438" i="378"/>
  <c r="C1438" i="378"/>
  <c r="B1439" i="378"/>
  <c r="C1439" i="378"/>
  <c r="B1440" i="378"/>
  <c r="C1440" i="378"/>
  <c r="B1441" i="378"/>
  <c r="C1441" i="378"/>
  <c r="B1442" i="378"/>
  <c r="C1442" i="378"/>
  <c r="B1443" i="378"/>
  <c r="C1443" i="378"/>
  <c r="B1444" i="378"/>
  <c r="C1444" i="378"/>
  <c r="B1445" i="378"/>
  <c r="C1445" i="378"/>
  <c r="B1446" i="378"/>
  <c r="C1446" i="378"/>
  <c r="B1447" i="378"/>
  <c r="C1447" i="378"/>
  <c r="B1448" i="378"/>
  <c r="C1448" i="378"/>
  <c r="B1449" i="378"/>
  <c r="C1449" i="378"/>
  <c r="B1450" i="378"/>
  <c r="C1450" i="378"/>
  <c r="B1451" i="378"/>
  <c r="C1451" i="378"/>
  <c r="B1452" i="378"/>
  <c r="C1452" i="378"/>
  <c r="B1453" i="378"/>
  <c r="C1453" i="378"/>
  <c r="B1454" i="378"/>
  <c r="C1454" i="378"/>
  <c r="B1455" i="378"/>
  <c r="C1455" i="378"/>
  <c r="B1456" i="378"/>
  <c r="C1456" i="378"/>
  <c r="B1457" i="378"/>
  <c r="C1457" i="378"/>
  <c r="B1458" i="378"/>
  <c r="C1458" i="378"/>
  <c r="B1459" i="378"/>
  <c r="C1459" i="378"/>
  <c r="B1460" i="378"/>
  <c r="C1460" i="378"/>
  <c r="B1461" i="378"/>
  <c r="C1461" i="378"/>
  <c r="B1462" i="378"/>
  <c r="C1462" i="378"/>
  <c r="B1463" i="378"/>
  <c r="C1463" i="378"/>
  <c r="B1464" i="378"/>
  <c r="C1464" i="378"/>
  <c r="B1465" i="378"/>
  <c r="C1465" i="378"/>
  <c r="B1466" i="378"/>
  <c r="C1466" i="378"/>
  <c r="B1467" i="378"/>
  <c r="C1467" i="378"/>
  <c r="B1468" i="378"/>
  <c r="C1468" i="378"/>
  <c r="B1469" i="378"/>
  <c r="C1469" i="378"/>
  <c r="B1470" i="378"/>
  <c r="C1470" i="378"/>
  <c r="B1471" i="378"/>
  <c r="C1471" i="378"/>
  <c r="B1472" i="378"/>
  <c r="C1472" i="378"/>
  <c r="B1473" i="378"/>
  <c r="C1473" i="378"/>
  <c r="B1474" i="378"/>
  <c r="C1474" i="378"/>
  <c r="B1475" i="378"/>
  <c r="C1475" i="378"/>
  <c r="B1476" i="378"/>
  <c r="C1476" i="378"/>
  <c r="B1477" i="378"/>
  <c r="C1477" i="378"/>
  <c r="B1478" i="378"/>
  <c r="C1478" i="378"/>
  <c r="B1479" i="378"/>
  <c r="C1479" i="378"/>
  <c r="B1480" i="378"/>
  <c r="C1480" i="378"/>
  <c r="B1481" i="378"/>
  <c r="C1481" i="378"/>
  <c r="B1482" i="378"/>
  <c r="C1482" i="378"/>
  <c r="B1483" i="378"/>
  <c r="C1483" i="378"/>
  <c r="B1484" i="378"/>
  <c r="C1484" i="378"/>
  <c r="B1485" i="378"/>
  <c r="C1485" i="378"/>
  <c r="B1486" i="378"/>
  <c r="C1486" i="378"/>
  <c r="B1487" i="378"/>
  <c r="C1487" i="378"/>
  <c r="B1488" i="378"/>
  <c r="C1488" i="378"/>
  <c r="B1489" i="378"/>
  <c r="C1489" i="378"/>
  <c r="B1490" i="378"/>
  <c r="C1490" i="378"/>
  <c r="B1491" i="378"/>
  <c r="C1491" i="378"/>
  <c r="B1492" i="378"/>
  <c r="C1492" i="378"/>
  <c r="B1493" i="378"/>
  <c r="C1493" i="378"/>
  <c r="B1494" i="378"/>
  <c r="C1494" i="378"/>
  <c r="B1495" i="378"/>
  <c r="C1495" i="378"/>
  <c r="B1496" i="378"/>
  <c r="C1496" i="378"/>
  <c r="B1497" i="378"/>
  <c r="C1497" i="378"/>
  <c r="B1498" i="378"/>
  <c r="C1498" i="378"/>
  <c r="B1499" i="378"/>
  <c r="C1499" i="378"/>
  <c r="B1500" i="378"/>
  <c r="C1500" i="378"/>
  <c r="B1501" i="378"/>
  <c r="C1501" i="378"/>
  <c r="B1502" i="378"/>
  <c r="C1502" i="378"/>
  <c r="B1503" i="378"/>
  <c r="C1503" i="378"/>
  <c r="B1504" i="378"/>
  <c r="C1504" i="378"/>
  <c r="B1505" i="378"/>
  <c r="C1505" i="378"/>
  <c r="B1506" i="378"/>
  <c r="C1506" i="378"/>
  <c r="B1507" i="378"/>
  <c r="C1507" i="378"/>
  <c r="B1508" i="378"/>
  <c r="C1508" i="378"/>
  <c r="B1509" i="378"/>
  <c r="C1509" i="378"/>
  <c r="B1510" i="378"/>
  <c r="C1510" i="378"/>
  <c r="B1511" i="378"/>
  <c r="C1511" i="378"/>
  <c r="B1512" i="378"/>
  <c r="C1512" i="378"/>
  <c r="B1513" i="378"/>
  <c r="C1513" i="378"/>
  <c r="B1514" i="378"/>
  <c r="C1514" i="378"/>
  <c r="B1515" i="378"/>
  <c r="C1515" i="378"/>
  <c r="B1516" i="378"/>
  <c r="C1516" i="378"/>
  <c r="B1517" i="378"/>
  <c r="C1517" i="378"/>
  <c r="B1518" i="378"/>
  <c r="C1518" i="378"/>
  <c r="B1519" i="378"/>
  <c r="C1519" i="378"/>
  <c r="B1520" i="378"/>
  <c r="C1520" i="378"/>
  <c r="B1521" i="378"/>
  <c r="C1521" i="378"/>
  <c r="B1522" i="378"/>
  <c r="C1522" i="378"/>
  <c r="B1523" i="378"/>
  <c r="C1523" i="378"/>
  <c r="B1524" i="378"/>
  <c r="C1524" i="378"/>
  <c r="B1525" i="378"/>
  <c r="C1525" i="378"/>
  <c r="B1526" i="378"/>
  <c r="C1526" i="378"/>
  <c r="B1527" i="378"/>
  <c r="C1527" i="378"/>
  <c r="B1528" i="378"/>
  <c r="C1528" i="378"/>
  <c r="B1529" i="378"/>
  <c r="C1529" i="378"/>
  <c r="B1530" i="378"/>
  <c r="C1530" i="378"/>
  <c r="B1531" i="378"/>
  <c r="C1531" i="378"/>
  <c r="B1532" i="378"/>
  <c r="C1532" i="378"/>
  <c r="B1533" i="378"/>
  <c r="C1533" i="378"/>
  <c r="B1534" i="378"/>
  <c r="C1534" i="378"/>
  <c r="B1535" i="378"/>
  <c r="C1535" i="378"/>
  <c r="B1536" i="378"/>
  <c r="C1536" i="378"/>
  <c r="B1537" i="378"/>
  <c r="C1537" i="378"/>
  <c r="B1538" i="378"/>
  <c r="C1538" i="378"/>
  <c r="B1539" i="378"/>
  <c r="C1539" i="378"/>
  <c r="B1540" i="378"/>
  <c r="C1540" i="378"/>
  <c r="B1541" i="378"/>
  <c r="C1541" i="378"/>
  <c r="B1542" i="378"/>
  <c r="C1542" i="378"/>
  <c r="B1543" i="378"/>
  <c r="C1543" i="378"/>
  <c r="B1544" i="378"/>
  <c r="C1544" i="378"/>
  <c r="B1545" i="378"/>
  <c r="C1545" i="378"/>
  <c r="B1546" i="378"/>
  <c r="C1546" i="378"/>
  <c r="B1547" i="378"/>
  <c r="C1547" i="378"/>
  <c r="B1548" i="378"/>
  <c r="C1548" i="378"/>
  <c r="B1549" i="378"/>
  <c r="C1549" i="378"/>
  <c r="B1550" i="378"/>
  <c r="C1550" i="378"/>
  <c r="B1551" i="378"/>
  <c r="C1551" i="378"/>
  <c r="B1552" i="378"/>
  <c r="C1552" i="378"/>
  <c r="B1553" i="378"/>
  <c r="C1553" i="378"/>
  <c r="B1554" i="378"/>
  <c r="C1554" i="378"/>
  <c r="B1555" i="378"/>
  <c r="C1555" i="378"/>
  <c r="B1556" i="378"/>
  <c r="C1556" i="378"/>
  <c r="B1557" i="378"/>
  <c r="C1557" i="378"/>
  <c r="B1558" i="378"/>
  <c r="C1558" i="378"/>
  <c r="B1559" i="378"/>
  <c r="C1559" i="378"/>
  <c r="B1560" i="378"/>
  <c r="C1560" i="378"/>
  <c r="B1561" i="378"/>
  <c r="C1561" i="378"/>
  <c r="B1562" i="378"/>
  <c r="C1562" i="378"/>
  <c r="B1563" i="378"/>
  <c r="C1563" i="378"/>
  <c r="B1564" i="378"/>
  <c r="C1564" i="378"/>
  <c r="B1565" i="378"/>
  <c r="C1565" i="378"/>
  <c r="B1566" i="378"/>
  <c r="C1566" i="378"/>
  <c r="B1567" i="378"/>
  <c r="C1567" i="378"/>
  <c r="B1568" i="378"/>
  <c r="C1568" i="378"/>
  <c r="B1569" i="378"/>
  <c r="C1569" i="378"/>
  <c r="B1570" i="378"/>
  <c r="C1570" i="378"/>
  <c r="B1571" i="378"/>
  <c r="C1571" i="378"/>
  <c r="B1572" i="378"/>
  <c r="C1572" i="378"/>
  <c r="B1573" i="378"/>
  <c r="C1573" i="378"/>
  <c r="B1574" i="378"/>
  <c r="C1574" i="378"/>
  <c r="B1575" i="378"/>
  <c r="C1575" i="378"/>
  <c r="B1576" i="378"/>
  <c r="C1576" i="378"/>
  <c r="B1577" i="378"/>
  <c r="C1577" i="378"/>
  <c r="B1578" i="378"/>
  <c r="C1578" i="378"/>
  <c r="B1579" i="378"/>
  <c r="C1579" i="378"/>
  <c r="B1580" i="378"/>
  <c r="C1580" i="378"/>
  <c r="B1581" i="378"/>
  <c r="C1581" i="378"/>
  <c r="B1582" i="378"/>
  <c r="C1582" i="378"/>
  <c r="B1583" i="378"/>
  <c r="C1583" i="378"/>
  <c r="B1584" i="378"/>
  <c r="C1584" i="378"/>
  <c r="B1585" i="378"/>
  <c r="C1585" i="378"/>
  <c r="B1586" i="378"/>
  <c r="C1586" i="378"/>
  <c r="B1587" i="378"/>
  <c r="C1587" i="378"/>
  <c r="B1588" i="378"/>
  <c r="C1588" i="378"/>
  <c r="B1589" i="378"/>
  <c r="C1589" i="378"/>
  <c r="B1590" i="378"/>
  <c r="C1590" i="378"/>
  <c r="B1591" i="378"/>
  <c r="C1591" i="378"/>
  <c r="B1592" i="378"/>
  <c r="C1592" i="378"/>
  <c r="B1593" i="378"/>
  <c r="C1593" i="378"/>
  <c r="B1594" i="378"/>
  <c r="C1594" i="378"/>
  <c r="B1595" i="378"/>
  <c r="C1595" i="378"/>
  <c r="B1596" i="378"/>
  <c r="C1596" i="378"/>
  <c r="B1597" i="378"/>
  <c r="C1597" i="378"/>
  <c r="B1598" i="378"/>
  <c r="C1598" i="378"/>
  <c r="B1599" i="378"/>
  <c r="C1599" i="378"/>
  <c r="B1600" i="378"/>
  <c r="C1600" i="378"/>
  <c r="B1601" i="378"/>
  <c r="C1601" i="378"/>
  <c r="B1602" i="378"/>
  <c r="C1602" i="378"/>
  <c r="B1603" i="378"/>
  <c r="C1603" i="378"/>
  <c r="B1604" i="378"/>
  <c r="C1604" i="378"/>
  <c r="B1605" i="378"/>
  <c r="C1605" i="378"/>
  <c r="B1606" i="378"/>
  <c r="C1606" i="378"/>
  <c r="B1607" i="378"/>
  <c r="C1607" i="378"/>
  <c r="B1608" i="378"/>
  <c r="C1608" i="378"/>
  <c r="B1609" i="378"/>
  <c r="C1609" i="378"/>
  <c r="B1610" i="378"/>
  <c r="C1610" i="378"/>
  <c r="B1611" i="378"/>
  <c r="C1611" i="378"/>
  <c r="B1612" i="378"/>
  <c r="C1612" i="378"/>
  <c r="B1613" i="378"/>
  <c r="C1613" i="378"/>
  <c r="B1614" i="378"/>
  <c r="C1614" i="378"/>
  <c r="B1615" i="378"/>
  <c r="C1615" i="378"/>
  <c r="B1616" i="378"/>
  <c r="C1616" i="378"/>
  <c r="B1617" i="378"/>
  <c r="C1617" i="378"/>
  <c r="B1618" i="378"/>
  <c r="C1618" i="378"/>
  <c r="B1619" i="378"/>
  <c r="C1619" i="378"/>
  <c r="B1620" i="378"/>
  <c r="C1620" i="378"/>
  <c r="B1621" i="378"/>
  <c r="C1621" i="378"/>
  <c r="B1622" i="378"/>
  <c r="C1622" i="378"/>
  <c r="B1623" i="378"/>
  <c r="C1623" i="378"/>
  <c r="B1624" i="378"/>
  <c r="C1624" i="378"/>
  <c r="B1625" i="378"/>
  <c r="C1625" i="378"/>
  <c r="B1626" i="378"/>
  <c r="C1626" i="378"/>
  <c r="B1627" i="378"/>
  <c r="C1627" i="378"/>
  <c r="B1628" i="378"/>
  <c r="C1628" i="378"/>
  <c r="B1629" i="378"/>
  <c r="C1629" i="378"/>
  <c r="B1630" i="378"/>
  <c r="C1630" i="378"/>
  <c r="B1631" i="378"/>
  <c r="C1631" i="378"/>
  <c r="B1632" i="378"/>
  <c r="C1632" i="378"/>
  <c r="B1633" i="378"/>
  <c r="C1633" i="378"/>
  <c r="B1634" i="378"/>
  <c r="C1634" i="378"/>
  <c r="B1635" i="378"/>
  <c r="C1635" i="378"/>
  <c r="B1636" i="378"/>
  <c r="C1636" i="378"/>
  <c r="B1637" i="378"/>
  <c r="C1637" i="378"/>
  <c r="B1638" i="378"/>
  <c r="C1638" i="378"/>
  <c r="B1639" i="378"/>
  <c r="C1639" i="378"/>
  <c r="B1640" i="378"/>
  <c r="C1640" i="378"/>
  <c r="B1641" i="378"/>
  <c r="C1641" i="378"/>
  <c r="B1642" i="378"/>
  <c r="C1642" i="378"/>
  <c r="B1643" i="378"/>
  <c r="C1643" i="378"/>
  <c r="B1644" i="378"/>
  <c r="C1644" i="378"/>
  <c r="B1645" i="378"/>
  <c r="C1645" i="378"/>
  <c r="B1646" i="378"/>
  <c r="C1646" i="378"/>
  <c r="B1647" i="378"/>
  <c r="C1647" i="378"/>
  <c r="B1648" i="378"/>
  <c r="C1648" i="378"/>
  <c r="B1649" i="378"/>
  <c r="C1649" i="378"/>
  <c r="B1650" i="378"/>
  <c r="C1650" i="378"/>
  <c r="B1651" i="378"/>
  <c r="C1651" i="378"/>
  <c r="B1652" i="378"/>
  <c r="C1652" i="378"/>
  <c r="B1653" i="378"/>
  <c r="C1653" i="378"/>
  <c r="B1654" i="378"/>
  <c r="C1654" i="378"/>
  <c r="B1655" i="378"/>
  <c r="C1655" i="378"/>
  <c r="B1656" i="378"/>
  <c r="C1656" i="378"/>
  <c r="B1657" i="378"/>
  <c r="C1657" i="378"/>
  <c r="B1658" i="378"/>
  <c r="C1658" i="378"/>
  <c r="B1659" i="378"/>
  <c r="C1659" i="378"/>
  <c r="B1660" i="378"/>
  <c r="C1660" i="378"/>
  <c r="B1661" i="378"/>
  <c r="C1661" i="378"/>
  <c r="B1662" i="378"/>
  <c r="C1662" i="378"/>
  <c r="B1663" i="378"/>
  <c r="C1663" i="378"/>
  <c r="B1664" i="378"/>
  <c r="C1664" i="378"/>
  <c r="B1665" i="378"/>
  <c r="C1665" i="378"/>
  <c r="B1666" i="378"/>
  <c r="C1666" i="378"/>
  <c r="B1667" i="378"/>
  <c r="C1667" i="378"/>
  <c r="B1668" i="378"/>
  <c r="C1668" i="378"/>
  <c r="B1669" i="378"/>
  <c r="C1669" i="378"/>
  <c r="B1670" i="378"/>
  <c r="C1670" i="378"/>
  <c r="B1671" i="378"/>
  <c r="C1671" i="378"/>
  <c r="B1672" i="378"/>
  <c r="C1672" i="378"/>
  <c r="B1673" i="378"/>
  <c r="C1673" i="378"/>
  <c r="B1674" i="378"/>
  <c r="C1674" i="378"/>
  <c r="B1675" i="378"/>
  <c r="C1675" i="378"/>
  <c r="B1676" i="378"/>
  <c r="C1676" i="378"/>
  <c r="B1677" i="378"/>
  <c r="C1677" i="378"/>
  <c r="B1678" i="378"/>
  <c r="C1678" i="378"/>
  <c r="B1679" i="378"/>
  <c r="C1679" i="378"/>
  <c r="B1680" i="378"/>
  <c r="C1680" i="378"/>
  <c r="B1681" i="378"/>
  <c r="C1681" i="378"/>
  <c r="B1682" i="378"/>
  <c r="C1682" i="378"/>
  <c r="B1683" i="378"/>
  <c r="C1683" i="378"/>
  <c r="B1684" i="378"/>
  <c r="C1684" i="378"/>
  <c r="B1685" i="378"/>
  <c r="C1685" i="378"/>
  <c r="B1686" i="378"/>
  <c r="C1686" i="378"/>
  <c r="B1687" i="378"/>
  <c r="C1687" i="378"/>
  <c r="B1688" i="378"/>
  <c r="C1688" i="378"/>
  <c r="B1689" i="378"/>
  <c r="C1689" i="378"/>
  <c r="B1690" i="378"/>
  <c r="C1690" i="378"/>
  <c r="B1691" i="378"/>
  <c r="C1691" i="378"/>
  <c r="B1692" i="378"/>
  <c r="C1692" i="378"/>
  <c r="B1693" i="378"/>
  <c r="C1693" i="378"/>
  <c r="B1694" i="378"/>
  <c r="C1694" i="378"/>
  <c r="B1695" i="378"/>
  <c r="C1695" i="378"/>
  <c r="B1696" i="378"/>
  <c r="C1696" i="378"/>
  <c r="B1697" i="378"/>
  <c r="C1697" i="378"/>
  <c r="B1698" i="378"/>
  <c r="C1698" i="378"/>
  <c r="B1699" i="378"/>
  <c r="C1699" i="378"/>
  <c r="B1700" i="378"/>
  <c r="C1700" i="378"/>
  <c r="B1701" i="378"/>
  <c r="C1701" i="378"/>
  <c r="B1702" i="378"/>
  <c r="C1702" i="378"/>
  <c r="B1703" i="378"/>
  <c r="C1703" i="378"/>
  <c r="B1704" i="378"/>
  <c r="C1704" i="378"/>
  <c r="B1705" i="378"/>
  <c r="C1705" i="378"/>
  <c r="B1706" i="378"/>
  <c r="C1706" i="378"/>
  <c r="B1707" i="378"/>
  <c r="C1707" i="378"/>
  <c r="B1708" i="378"/>
  <c r="C1708" i="378"/>
  <c r="B1709" i="378"/>
  <c r="C1709" i="378"/>
  <c r="B1710" i="378"/>
  <c r="C1710" i="378"/>
  <c r="B1711" i="378"/>
  <c r="C1711" i="378"/>
  <c r="B1712" i="378"/>
  <c r="C1712" i="378"/>
  <c r="B1713" i="378"/>
  <c r="C1713" i="378"/>
  <c r="B1714" i="378"/>
  <c r="C1714" i="378"/>
  <c r="B1715" i="378"/>
  <c r="C1715" i="378"/>
  <c r="B1716" i="378"/>
  <c r="C1716" i="378"/>
  <c r="B1717" i="378"/>
  <c r="C1717" i="378"/>
  <c r="B1718" i="378"/>
  <c r="C1718" i="378"/>
  <c r="B1719" i="378"/>
  <c r="C1719" i="378"/>
  <c r="B1720" i="378"/>
  <c r="C1720" i="378"/>
  <c r="B1721" i="378"/>
  <c r="C1721" i="378"/>
  <c r="B1722" i="378"/>
  <c r="C1722" i="378"/>
  <c r="B1723" i="378"/>
  <c r="C1723" i="378"/>
  <c r="B1724" i="378"/>
  <c r="C1724" i="378"/>
  <c r="B1725" i="378"/>
  <c r="C1725" i="378"/>
  <c r="B1726" i="378"/>
  <c r="C1726" i="378"/>
  <c r="B1727" i="378"/>
  <c r="C1727" i="378"/>
  <c r="B1728" i="378"/>
  <c r="C1728" i="378"/>
  <c r="B1729" i="378"/>
  <c r="C1729" i="378"/>
  <c r="B1730" i="378"/>
  <c r="C1730" i="378"/>
  <c r="B1731" i="378"/>
  <c r="C1731" i="378"/>
  <c r="B1732" i="378"/>
  <c r="C1732" i="378"/>
  <c r="B1733" i="378"/>
  <c r="C1733" i="378"/>
  <c r="B1734" i="378"/>
  <c r="C1734" i="378"/>
  <c r="B1735" i="378"/>
  <c r="C1735" i="378"/>
  <c r="B1736" i="378"/>
  <c r="C1736" i="378"/>
  <c r="B1737" i="378"/>
  <c r="C1737" i="378"/>
  <c r="B1738" i="378"/>
  <c r="C1738" i="378"/>
  <c r="B1739" i="378"/>
  <c r="C1739" i="378"/>
  <c r="B1740" i="378"/>
  <c r="C1740" i="378"/>
  <c r="B1741" i="378"/>
  <c r="C1741" i="378"/>
  <c r="B1742" i="378"/>
  <c r="C1742" i="378"/>
  <c r="B1743" i="378"/>
  <c r="C1743" i="378"/>
  <c r="B1744" i="378"/>
  <c r="C1744" i="378"/>
  <c r="B1745" i="378"/>
  <c r="C1745" i="378"/>
  <c r="B1746" i="378"/>
  <c r="C1746" i="378"/>
  <c r="B1747" i="378"/>
  <c r="C1747" i="378"/>
  <c r="B1748" i="378"/>
  <c r="C1748" i="378"/>
  <c r="B1749" i="378"/>
  <c r="C1749" i="378"/>
  <c r="B1750" i="378"/>
  <c r="C1750" i="378"/>
  <c r="B1751" i="378"/>
  <c r="C1751" i="378"/>
  <c r="B1752" i="378"/>
  <c r="C1752" i="378"/>
  <c r="B1753" i="378"/>
  <c r="C1753" i="378"/>
  <c r="B1754" i="378"/>
  <c r="C1754" i="378"/>
  <c r="B1755" i="378"/>
  <c r="C1755" i="378"/>
  <c r="B1756" i="378"/>
  <c r="C1756" i="378"/>
  <c r="B1757" i="378"/>
  <c r="C1757" i="378"/>
  <c r="B1758" i="378"/>
  <c r="C1758" i="378"/>
  <c r="B1759" i="378"/>
  <c r="C1759" i="378"/>
  <c r="B1760" i="378"/>
  <c r="C1760" i="378"/>
  <c r="B1761" i="378"/>
  <c r="C1761" i="378"/>
  <c r="B1762" i="378"/>
  <c r="C1762" i="378"/>
  <c r="B1763" i="378"/>
  <c r="C1763" i="378"/>
  <c r="B1764" i="378"/>
  <c r="C1764" i="378"/>
  <c r="B1765" i="378"/>
  <c r="C1765" i="378"/>
  <c r="B1766" i="378"/>
  <c r="C1766" i="378"/>
  <c r="B1767" i="378"/>
  <c r="C1767" i="378"/>
  <c r="B1768" i="378"/>
  <c r="C1768" i="378"/>
  <c r="B1769" i="378"/>
  <c r="C1769" i="378"/>
  <c r="B1770" i="378"/>
  <c r="C1770" i="378"/>
  <c r="B1771" i="378"/>
  <c r="C1771" i="378"/>
  <c r="B1772" i="378"/>
  <c r="C1772" i="378"/>
  <c r="B1773" i="378"/>
  <c r="C1773" i="378"/>
  <c r="B1774" i="378"/>
  <c r="C1774" i="378"/>
  <c r="B1775" i="378"/>
  <c r="C1775" i="378"/>
  <c r="B1776" i="378"/>
  <c r="C1776" i="378"/>
  <c r="B1777" i="378"/>
  <c r="C1777" i="378"/>
  <c r="B1778" i="378"/>
  <c r="C1778" i="378"/>
  <c r="B1779" i="378"/>
  <c r="C1779" i="378"/>
  <c r="B1780" i="378"/>
  <c r="C1780" i="378"/>
  <c r="B1781" i="378"/>
  <c r="C1781" i="378"/>
  <c r="B1782" i="378"/>
  <c r="C1782" i="378"/>
  <c r="B1783" i="378"/>
  <c r="C1783" i="378"/>
  <c r="B1784" i="378"/>
  <c r="C1784" i="378"/>
  <c r="B1785" i="378"/>
  <c r="C1785" i="378"/>
  <c r="B1786" i="378"/>
  <c r="C1786" i="378"/>
  <c r="B1787" i="378"/>
  <c r="C1787" i="378"/>
  <c r="B1788" i="378"/>
  <c r="C1788" i="378"/>
  <c r="B1789" i="378"/>
  <c r="C1789" i="378"/>
  <c r="B1790" i="378"/>
  <c r="C1790" i="378"/>
  <c r="B1791" i="378"/>
  <c r="C1791" i="378"/>
  <c r="B1792" i="378"/>
  <c r="C1792" i="378"/>
  <c r="B1793" i="378"/>
  <c r="C1793" i="378"/>
  <c r="B1794" i="378"/>
  <c r="C1794" i="378"/>
  <c r="B1795" i="378"/>
  <c r="C1795" i="378"/>
  <c r="B1796" i="378"/>
  <c r="C1796" i="378"/>
  <c r="B1797" i="378"/>
  <c r="C1797" i="378"/>
  <c r="B1798" i="378"/>
  <c r="C1798" i="378"/>
  <c r="B1799" i="378"/>
  <c r="C1799" i="378"/>
  <c r="B1800" i="378"/>
  <c r="C1800" i="378"/>
  <c r="B1801" i="378"/>
  <c r="C1801" i="378"/>
  <c r="B1802" i="378"/>
  <c r="C1802" i="378"/>
  <c r="B1803" i="378"/>
  <c r="C1803" i="378"/>
  <c r="B1804" i="378"/>
  <c r="C1804" i="378"/>
  <c r="B1805" i="378"/>
  <c r="C1805" i="378"/>
  <c r="B1806" i="378"/>
  <c r="C1806" i="378"/>
  <c r="B1807" i="378"/>
  <c r="C1807" i="378"/>
  <c r="B1808" i="378"/>
  <c r="C1808" i="378"/>
  <c r="B1809" i="378"/>
  <c r="C1809" i="378"/>
  <c r="B1810" i="378"/>
  <c r="C1810" i="378"/>
  <c r="B1811" i="378"/>
  <c r="C1811" i="378"/>
  <c r="B1812" i="378"/>
  <c r="C1812" i="378"/>
  <c r="B1813" i="378"/>
  <c r="C1813" i="378"/>
  <c r="B1814" i="378"/>
  <c r="C1814" i="378"/>
  <c r="B1815" i="378"/>
  <c r="C1815" i="378"/>
  <c r="B1816" i="378"/>
  <c r="C1816" i="378"/>
  <c r="B1817" i="378"/>
  <c r="C1817" i="378"/>
  <c r="B1818" i="378"/>
  <c r="C1818" i="378"/>
  <c r="B1819" i="378"/>
  <c r="C1819" i="378"/>
  <c r="B1820" i="378"/>
  <c r="C1820" i="378"/>
  <c r="B1821" i="378"/>
  <c r="C1821" i="378"/>
  <c r="B1822" i="378"/>
  <c r="C1822" i="378"/>
  <c r="B1823" i="378"/>
  <c r="C1823" i="378"/>
  <c r="B1824" i="378"/>
  <c r="C1824" i="378"/>
  <c r="B1825" i="378"/>
  <c r="C1825" i="378"/>
  <c r="B1826" i="378"/>
  <c r="C1826" i="378"/>
  <c r="B1827" i="378"/>
  <c r="C1827" i="378"/>
  <c r="B1828" i="378"/>
  <c r="C1828" i="378"/>
  <c r="B1829" i="378"/>
  <c r="C1829" i="378"/>
  <c r="B1830" i="378"/>
  <c r="C1830" i="378"/>
  <c r="B1831" i="378"/>
  <c r="C1831" i="378"/>
  <c r="B1832" i="378"/>
  <c r="C1832" i="378"/>
  <c r="B1833" i="378"/>
  <c r="C1833" i="378"/>
  <c r="B1834" i="378"/>
  <c r="C1834" i="378"/>
  <c r="B1835" i="378"/>
  <c r="C1835" i="378"/>
  <c r="B1836" i="378"/>
  <c r="C1836" i="378"/>
  <c r="B1837" i="378"/>
  <c r="C1837" i="378"/>
  <c r="B1838" i="378"/>
  <c r="C1838" i="378"/>
  <c r="B1839" i="378"/>
  <c r="C1839" i="378"/>
  <c r="B1840" i="378"/>
  <c r="C1840" i="378"/>
  <c r="B1841" i="378"/>
  <c r="C1841" i="378"/>
  <c r="B1842" i="378"/>
  <c r="C1842" i="378"/>
  <c r="B1843" i="378"/>
  <c r="C1843" i="378"/>
  <c r="B1844" i="378"/>
  <c r="C1844" i="378"/>
  <c r="B1845" i="378"/>
  <c r="C1845" i="378"/>
  <c r="Z1846" i="378"/>
  <c r="Z1847" i="378"/>
  <c r="Z1848" i="378"/>
  <c r="Z1849" i="378"/>
  <c r="Z1850" i="378"/>
  <c r="Z1851" i="378"/>
  <c r="Z1852" i="378"/>
  <c r="Z1853" i="378"/>
  <c r="Z1854" i="378"/>
  <c r="Z1855" i="378"/>
  <c r="Z1856" i="378"/>
  <c r="Z1857" i="378"/>
  <c r="Z1858" i="378"/>
  <c r="Z1859" i="378"/>
  <c r="Z1860" i="378"/>
  <c r="Z1861" i="378"/>
  <c r="Z1862" i="378"/>
  <c r="Z1863" i="378"/>
  <c r="Z1864" i="378"/>
  <c r="Z1865" i="378"/>
  <c r="Z1866" i="378"/>
  <c r="Z1867" i="378"/>
  <c r="Z1868" i="378"/>
  <c r="Z1869" i="378"/>
  <c r="Z1870" i="378"/>
  <c r="Z1871" i="378"/>
  <c r="Z1872" i="378"/>
  <c r="Z1873" i="378"/>
  <c r="Z1874" i="378"/>
  <c r="Z1875" i="378"/>
  <c r="Z1876" i="378"/>
  <c r="Z1877" i="378"/>
  <c r="Z1878" i="378"/>
  <c r="Z1879" i="378"/>
  <c r="Z1880" i="378"/>
  <c r="Z1881" i="378"/>
  <c r="Z1882" i="378"/>
  <c r="Z1883" i="378"/>
  <c r="Z1884" i="378"/>
  <c r="Z1885" i="378"/>
  <c r="Z1886" i="378"/>
  <c r="Z1887" i="378"/>
  <c r="Z1888" i="378"/>
  <c r="Z1889" i="378"/>
  <c r="Z1890" i="378"/>
  <c r="Z1891" i="378"/>
  <c r="Z1892" i="378"/>
  <c r="Z1893" i="378"/>
  <c r="Z1894" i="378"/>
  <c r="Z1895" i="378"/>
  <c r="Z1896" i="378"/>
  <c r="Z1897" i="378"/>
  <c r="Z1898" i="378"/>
  <c r="Z1899" i="378"/>
  <c r="Z1900" i="378"/>
  <c r="Z1901" i="378"/>
  <c r="Z1902" i="378"/>
  <c r="Z1903" i="378"/>
  <c r="Z1904" i="378"/>
  <c r="Z1905" i="378"/>
  <c r="Z1906" i="378"/>
  <c r="Z1907" i="378"/>
  <c r="Z1908" i="378"/>
  <c r="Z1909" i="378"/>
  <c r="Z1910" i="378"/>
  <c r="Z1911" i="378"/>
  <c r="Z1912" i="378"/>
  <c r="Z1913" i="378"/>
  <c r="Z1914" i="378"/>
  <c r="Z1915" i="378"/>
  <c r="Z1916" i="378"/>
  <c r="Z1917" i="378"/>
  <c r="Z1918" i="378"/>
  <c r="Z1919" i="378"/>
  <c r="Z1920" i="378"/>
  <c r="Z1921" i="378"/>
  <c r="Z1922" i="378"/>
  <c r="Z1923" i="378"/>
  <c r="Z1924" i="378"/>
  <c r="Z1925" i="378"/>
  <c r="Z1926" i="378"/>
  <c r="Z1927" i="378"/>
  <c r="Z1928" i="378"/>
  <c r="Z1929" i="378"/>
  <c r="Z1930" i="378"/>
  <c r="Z1931" i="378"/>
  <c r="Z1932" i="378"/>
  <c r="Z1933" i="378"/>
  <c r="Z1934" i="378"/>
  <c r="Z1935" i="378"/>
  <c r="Z1936" i="378"/>
  <c r="Z1937" i="378"/>
  <c r="Z1938" i="378"/>
  <c r="Z1939" i="378"/>
  <c r="Z1940" i="378"/>
  <c r="Z1941" i="378"/>
  <c r="Z1942" i="378"/>
  <c r="Z1943" i="378"/>
  <c r="Z1944" i="378"/>
  <c r="Z1945" i="378"/>
  <c r="Z1946" i="378"/>
  <c r="Z1947" i="378"/>
  <c r="Z3" i="378"/>
  <c r="Z4" i="378"/>
  <c r="Z5" i="378"/>
  <c r="Z6" i="378"/>
  <c r="Z7" i="378"/>
  <c r="Z8" i="378"/>
  <c r="Z9" i="378"/>
  <c r="Z10" i="378"/>
  <c r="Z11" i="378"/>
  <c r="Z12" i="378"/>
  <c r="Z13" i="378"/>
  <c r="Z14" i="378"/>
  <c r="Z15" i="378"/>
  <c r="Z16" i="378"/>
  <c r="Z17" i="378"/>
  <c r="Z18" i="378"/>
  <c r="Z19" i="378"/>
  <c r="Z20" i="378"/>
  <c r="Z21" i="378"/>
  <c r="Z22" i="378"/>
  <c r="Z23" i="378"/>
  <c r="Z24" i="378"/>
  <c r="Z25" i="378"/>
  <c r="Z26" i="378"/>
  <c r="Z27" i="378"/>
  <c r="Z28" i="378"/>
  <c r="Z29" i="378"/>
  <c r="Z30" i="378"/>
  <c r="Z31" i="378"/>
  <c r="Z32" i="378"/>
  <c r="Z33" i="378"/>
  <c r="Z34" i="378"/>
  <c r="Z35" i="378"/>
  <c r="Z36" i="378"/>
  <c r="Z37" i="378"/>
  <c r="Z38" i="378"/>
  <c r="Z39" i="378"/>
  <c r="Z40" i="378"/>
  <c r="Z41" i="378"/>
  <c r="Z42" i="378"/>
  <c r="Z43" i="378"/>
  <c r="Z44" i="378"/>
  <c r="Z45" i="378"/>
  <c r="Z46" i="378"/>
  <c r="Z47" i="378"/>
  <c r="Z48" i="378"/>
  <c r="Z49" i="378"/>
  <c r="Z50" i="378"/>
  <c r="Z51" i="378"/>
  <c r="Z52" i="378"/>
  <c r="Z53" i="378"/>
  <c r="Z54" i="378"/>
  <c r="Z55" i="378"/>
  <c r="Z56" i="378"/>
  <c r="Z57" i="378"/>
  <c r="Z58" i="378"/>
  <c r="Z59" i="378"/>
  <c r="Z60" i="378"/>
  <c r="Z61" i="378"/>
  <c r="Z62" i="378"/>
  <c r="Z63" i="378"/>
  <c r="Z64" i="378"/>
  <c r="Z65" i="378"/>
  <c r="Z66" i="378"/>
  <c r="Z67" i="378"/>
  <c r="Z68" i="378"/>
  <c r="Z69" i="378"/>
  <c r="Z70" i="378"/>
  <c r="Z71" i="378"/>
  <c r="Z72" i="378"/>
  <c r="Z73" i="378"/>
  <c r="Z74" i="378"/>
  <c r="Z75" i="378"/>
  <c r="Z76" i="378"/>
  <c r="Z77" i="378"/>
  <c r="Z78" i="378"/>
  <c r="Z79" i="378"/>
  <c r="Z80" i="378"/>
  <c r="Z81" i="378"/>
  <c r="Z82" i="378"/>
  <c r="Z83" i="378"/>
  <c r="Z84" i="378"/>
  <c r="Z85" i="378"/>
  <c r="Z86" i="378"/>
  <c r="Z87" i="378"/>
  <c r="Z88" i="378"/>
  <c r="Z89" i="378"/>
  <c r="Z90" i="378"/>
  <c r="Z91" i="378"/>
  <c r="Z92" i="378"/>
  <c r="Z93" i="378"/>
  <c r="Z94" i="378"/>
  <c r="Z95" i="378"/>
  <c r="Z96" i="378"/>
  <c r="Z97" i="378"/>
  <c r="Z98" i="378"/>
  <c r="Z99" i="378"/>
  <c r="Z100" i="378"/>
  <c r="Z101" i="378"/>
  <c r="Z102" i="378"/>
  <c r="Z103" i="378"/>
  <c r="Z104" i="378"/>
  <c r="Z105" i="378"/>
  <c r="Z106" i="378"/>
  <c r="Z107" i="378"/>
  <c r="Z108" i="378"/>
  <c r="Z109" i="378"/>
  <c r="Z110" i="378"/>
  <c r="Z111" i="378"/>
  <c r="Z112" i="378"/>
  <c r="Z113" i="378"/>
  <c r="Z114" i="378"/>
  <c r="Z115" i="378"/>
  <c r="Z116" i="378"/>
  <c r="Z117" i="378"/>
  <c r="Z118" i="378"/>
  <c r="Z119" i="378"/>
  <c r="Z120" i="378"/>
  <c r="Z121" i="378"/>
  <c r="Z122" i="378"/>
  <c r="Z123" i="378"/>
  <c r="Z124" i="378"/>
  <c r="Z125" i="378"/>
  <c r="Z126" i="378"/>
  <c r="Z127" i="378"/>
  <c r="Z128" i="378"/>
  <c r="Z129" i="378"/>
  <c r="Z130" i="378"/>
  <c r="Z131" i="378"/>
  <c r="Z132" i="378"/>
  <c r="Z133" i="378"/>
  <c r="Z134" i="378"/>
  <c r="Z135" i="378"/>
  <c r="Z136" i="378"/>
  <c r="Z137" i="378"/>
  <c r="Z138" i="378"/>
  <c r="Z139" i="378"/>
  <c r="Z140" i="378"/>
  <c r="Z141" i="378"/>
  <c r="Z142" i="378"/>
  <c r="Z143" i="378"/>
  <c r="Z144" i="378"/>
  <c r="Z145" i="378"/>
  <c r="Z146" i="378"/>
  <c r="Z147" i="378"/>
  <c r="Z148" i="378"/>
  <c r="Z149" i="378"/>
  <c r="Z150" i="378"/>
  <c r="Z151" i="378"/>
  <c r="Z152" i="378"/>
  <c r="Z153" i="378"/>
  <c r="Z154" i="378"/>
  <c r="Z155" i="378"/>
  <c r="Z156" i="378"/>
  <c r="Z157" i="378"/>
  <c r="Z158" i="378"/>
  <c r="Z159" i="378"/>
  <c r="Z160" i="378"/>
  <c r="Z161" i="378"/>
  <c r="Z162" i="378"/>
  <c r="Z163" i="378"/>
  <c r="Z164" i="378"/>
  <c r="Z165" i="378"/>
  <c r="Z166" i="378"/>
  <c r="Z167" i="378"/>
  <c r="Z168" i="378"/>
  <c r="Z169" i="378"/>
  <c r="Z170" i="378"/>
  <c r="Z171" i="378"/>
  <c r="Z172" i="378"/>
  <c r="Z173" i="378"/>
  <c r="Z174" i="378"/>
  <c r="Z175" i="378"/>
  <c r="Z176" i="378"/>
  <c r="Z177" i="378"/>
  <c r="Z178" i="378"/>
  <c r="Z179" i="378"/>
  <c r="Z180" i="378"/>
  <c r="Z181" i="378"/>
  <c r="Z182" i="378"/>
  <c r="Z183" i="378"/>
  <c r="Z184" i="378"/>
  <c r="Z185" i="378"/>
  <c r="Z186" i="378"/>
  <c r="Z187" i="378"/>
  <c r="Z188" i="378"/>
  <c r="Z189" i="378"/>
  <c r="Z190" i="378"/>
  <c r="Z191" i="378"/>
  <c r="Z192" i="378"/>
  <c r="Z193" i="378"/>
  <c r="Z194" i="378"/>
  <c r="Z195" i="378"/>
  <c r="Z196" i="378"/>
  <c r="Z197" i="378"/>
  <c r="Z198" i="378"/>
  <c r="Z199" i="378"/>
  <c r="Z200" i="378"/>
  <c r="Z201" i="378"/>
  <c r="Z202" i="378"/>
  <c r="Z203" i="378"/>
  <c r="Z204" i="378"/>
  <c r="Z205" i="378"/>
  <c r="Z206" i="378"/>
  <c r="Z207" i="378"/>
  <c r="Z208" i="378"/>
  <c r="Z209" i="378"/>
  <c r="Z210" i="378"/>
  <c r="Z211" i="378"/>
  <c r="Z212" i="378"/>
  <c r="Z213" i="378"/>
  <c r="Z214" i="378"/>
  <c r="Z215" i="378"/>
  <c r="Z216" i="378"/>
  <c r="Z217" i="378"/>
  <c r="Z218" i="378"/>
  <c r="Z219" i="378"/>
  <c r="Z220" i="378"/>
  <c r="Z221" i="378"/>
  <c r="Z222" i="378"/>
  <c r="Z223" i="378"/>
  <c r="Z224" i="378"/>
  <c r="Z225" i="378"/>
  <c r="Z226" i="378"/>
  <c r="Z227" i="378"/>
  <c r="Z228" i="378"/>
  <c r="Z229" i="378"/>
  <c r="Z230" i="378"/>
  <c r="Z231" i="378"/>
  <c r="Z232" i="378"/>
  <c r="Z233" i="378"/>
  <c r="Z234" i="378"/>
  <c r="Z235" i="378"/>
  <c r="Z236" i="378"/>
  <c r="Z237" i="378"/>
  <c r="Z238" i="378"/>
  <c r="Z239" i="378"/>
  <c r="Z240" i="378"/>
  <c r="Z241" i="378"/>
  <c r="Z242" i="378"/>
  <c r="Z243" i="378"/>
  <c r="Z244" i="378"/>
  <c r="Z245" i="378"/>
  <c r="Z246" i="378"/>
  <c r="Z247" i="378"/>
  <c r="Z248" i="378"/>
  <c r="Z249" i="378"/>
  <c r="Z250" i="378"/>
  <c r="Z251" i="378"/>
  <c r="Z252" i="378"/>
  <c r="Z253" i="378"/>
  <c r="Z254" i="378"/>
  <c r="Z255" i="378"/>
  <c r="Z256" i="378"/>
  <c r="Z257" i="378"/>
  <c r="Z258" i="378"/>
  <c r="Z259" i="378"/>
  <c r="Z260" i="378"/>
  <c r="Z261" i="378"/>
  <c r="Z262" i="378"/>
  <c r="Z263" i="378"/>
  <c r="Z264" i="378"/>
  <c r="Z265" i="378"/>
  <c r="Z266" i="378"/>
  <c r="Z267" i="378"/>
  <c r="Z268" i="378"/>
  <c r="Z269" i="378"/>
  <c r="Z270" i="378"/>
  <c r="Z271" i="378"/>
  <c r="Z272" i="378"/>
  <c r="Z273" i="378"/>
  <c r="Z274" i="378"/>
  <c r="Z275" i="378"/>
  <c r="Z276" i="378"/>
  <c r="Z277" i="378"/>
  <c r="Z278" i="378"/>
  <c r="Z279" i="378"/>
  <c r="Z280" i="378"/>
  <c r="Z281" i="378"/>
  <c r="Z282" i="378"/>
  <c r="Z283" i="378"/>
  <c r="Z284" i="378"/>
  <c r="Z285" i="378"/>
  <c r="Z286" i="378"/>
  <c r="Z287" i="378"/>
  <c r="Z288" i="378"/>
  <c r="Z289" i="378"/>
  <c r="Z290" i="378"/>
  <c r="Z291" i="378"/>
  <c r="Z292" i="378"/>
  <c r="Z293" i="378"/>
  <c r="Z294" i="378"/>
  <c r="Z295" i="378"/>
  <c r="Z296" i="378"/>
  <c r="Z297" i="378"/>
  <c r="Z298" i="378"/>
  <c r="Z299" i="378"/>
  <c r="Z300" i="378"/>
  <c r="Z301" i="378"/>
  <c r="Z302" i="378"/>
  <c r="Z303" i="378"/>
  <c r="Z304" i="378"/>
  <c r="Z305" i="378"/>
  <c r="Z306" i="378"/>
  <c r="Z307" i="378"/>
  <c r="Z308" i="378"/>
  <c r="Z309" i="378"/>
  <c r="Z310" i="378"/>
  <c r="Z311" i="378"/>
  <c r="Z312" i="378"/>
  <c r="Z313" i="378"/>
  <c r="Z314" i="378"/>
  <c r="Z315" i="378"/>
  <c r="Z316" i="378"/>
  <c r="Z317" i="378"/>
  <c r="Z318" i="378"/>
  <c r="Z319" i="378"/>
  <c r="Z320" i="378"/>
  <c r="Z321" i="378"/>
  <c r="Z322" i="378"/>
  <c r="Z323" i="378"/>
  <c r="Z324" i="378"/>
  <c r="Z325" i="378"/>
  <c r="Z326" i="378"/>
  <c r="Z327" i="378"/>
  <c r="Z328" i="378"/>
  <c r="Z329" i="378"/>
  <c r="Z330" i="378"/>
  <c r="Z331" i="378"/>
  <c r="Z332" i="378"/>
  <c r="Z333" i="378"/>
  <c r="Z334" i="378"/>
  <c r="Z335" i="378"/>
  <c r="Z336" i="378"/>
  <c r="Z337" i="378"/>
  <c r="Z338" i="378"/>
  <c r="Z339" i="378"/>
  <c r="Z340" i="378"/>
  <c r="Z341" i="378"/>
  <c r="Z342" i="378"/>
  <c r="Z343" i="378"/>
  <c r="Z344" i="378"/>
  <c r="Z345" i="378"/>
  <c r="Z346" i="378"/>
  <c r="Z347" i="378"/>
  <c r="Z348" i="378"/>
  <c r="Z349" i="378"/>
  <c r="Z350" i="378"/>
  <c r="Z351" i="378"/>
  <c r="Z352" i="378"/>
  <c r="Z353" i="378"/>
  <c r="Z354" i="378"/>
  <c r="Z355" i="378"/>
  <c r="Z356" i="378"/>
  <c r="Z357" i="378"/>
  <c r="Z358" i="378"/>
  <c r="Z359" i="378"/>
  <c r="Z360" i="378"/>
  <c r="Z361" i="378"/>
  <c r="Z362" i="378"/>
  <c r="Z363" i="378"/>
  <c r="Z364" i="378"/>
  <c r="Z365" i="378"/>
  <c r="Z366" i="378"/>
  <c r="Z367" i="378"/>
  <c r="Z368" i="378"/>
  <c r="Z369" i="378"/>
  <c r="Z370" i="378"/>
  <c r="Z371" i="378"/>
  <c r="Z372" i="378"/>
  <c r="Z373" i="378"/>
  <c r="Z374" i="378"/>
  <c r="Z375" i="378"/>
  <c r="Z376" i="378"/>
  <c r="Z377" i="378"/>
  <c r="Z378" i="378"/>
  <c r="Z379" i="378"/>
  <c r="Z380" i="378"/>
  <c r="Z381" i="378"/>
  <c r="Z382" i="378"/>
  <c r="Z383" i="378"/>
  <c r="Z384" i="378"/>
  <c r="Z385" i="378"/>
  <c r="Z386" i="378"/>
  <c r="Z387" i="378"/>
  <c r="Z388" i="378"/>
  <c r="Z389" i="378"/>
  <c r="Z390" i="378"/>
  <c r="Z391" i="378"/>
  <c r="Z392" i="378"/>
  <c r="Z393" i="378"/>
  <c r="Z394" i="378"/>
  <c r="Z395" i="378"/>
  <c r="Z396" i="378"/>
  <c r="Z397" i="378"/>
  <c r="Z398" i="378"/>
  <c r="Z399" i="378"/>
  <c r="Z400" i="378"/>
  <c r="Z401" i="378"/>
  <c r="Z402" i="378"/>
  <c r="Z403" i="378"/>
  <c r="Z404" i="378"/>
  <c r="Z405" i="378"/>
  <c r="Z406" i="378"/>
  <c r="Z407" i="378"/>
  <c r="Z408" i="378"/>
  <c r="Z409" i="378"/>
  <c r="Z410" i="378"/>
  <c r="Z411" i="378"/>
  <c r="Z412" i="378"/>
  <c r="Z413" i="378"/>
  <c r="Z414" i="378"/>
  <c r="Z415" i="378"/>
  <c r="Z416" i="378"/>
  <c r="Z417" i="378"/>
  <c r="Z418" i="378"/>
  <c r="Z419" i="378"/>
  <c r="Z420" i="378"/>
  <c r="Z421" i="378"/>
  <c r="Z422" i="378"/>
  <c r="Z423" i="378"/>
  <c r="Z424" i="378"/>
  <c r="Z425" i="378"/>
  <c r="Z426" i="378"/>
  <c r="Z427" i="378"/>
  <c r="Z428" i="378"/>
  <c r="Z429" i="378"/>
  <c r="Z430" i="378"/>
  <c r="Z431" i="378"/>
  <c r="Z432" i="378"/>
  <c r="Z433" i="378"/>
  <c r="Z434" i="378"/>
  <c r="Z435" i="378"/>
  <c r="Z436" i="378"/>
  <c r="Z437" i="378"/>
  <c r="Z438" i="378"/>
  <c r="Z439" i="378"/>
  <c r="Z440" i="378"/>
  <c r="Z441" i="378"/>
  <c r="Z442" i="378"/>
  <c r="Z443" i="378"/>
  <c r="Z444" i="378"/>
  <c r="Z445" i="378"/>
  <c r="Z446" i="378"/>
  <c r="Z447" i="378"/>
  <c r="Z448" i="378"/>
  <c r="Z449" i="378"/>
  <c r="Z450" i="378"/>
  <c r="Z451" i="378"/>
  <c r="Z452" i="378"/>
  <c r="Z453" i="378"/>
  <c r="Z454" i="378"/>
  <c r="Z455" i="378"/>
  <c r="Z456" i="378"/>
  <c r="Z457" i="378"/>
  <c r="Z458" i="378"/>
  <c r="Z459" i="378"/>
  <c r="Z460" i="378"/>
  <c r="Z461" i="378"/>
  <c r="Z462" i="378"/>
  <c r="Z463" i="378"/>
  <c r="Z464" i="378"/>
  <c r="Z465" i="378"/>
  <c r="Z466" i="378"/>
  <c r="Z467" i="378"/>
  <c r="Z468" i="378"/>
  <c r="Z469" i="378"/>
  <c r="Z470" i="378"/>
  <c r="Z471" i="378"/>
  <c r="Z472" i="378"/>
  <c r="Z473" i="378"/>
  <c r="Z474" i="378"/>
  <c r="Z475" i="378"/>
  <c r="Z476" i="378"/>
  <c r="Z477" i="378"/>
  <c r="Z478" i="378"/>
  <c r="Z479" i="378"/>
  <c r="Z480" i="378"/>
  <c r="Z481" i="378"/>
  <c r="Z482" i="378"/>
  <c r="Z483" i="378"/>
  <c r="Z484" i="378"/>
  <c r="Z485" i="378"/>
  <c r="Z486" i="378"/>
  <c r="Z487" i="378"/>
  <c r="Z488" i="378"/>
  <c r="Z489" i="378"/>
  <c r="Z490" i="378"/>
  <c r="Z491" i="378"/>
  <c r="Z492" i="378"/>
  <c r="Z493" i="378"/>
  <c r="Z494" i="378"/>
  <c r="Z495" i="378"/>
  <c r="Z496" i="378"/>
  <c r="Z497" i="378"/>
  <c r="Z498" i="378"/>
  <c r="Z499" i="378"/>
  <c r="Z500" i="378"/>
  <c r="Z501" i="378"/>
  <c r="Z502" i="378"/>
  <c r="Z503" i="378"/>
  <c r="Z504" i="378"/>
  <c r="Z505" i="378"/>
  <c r="Z506" i="378"/>
  <c r="Z507" i="378"/>
  <c r="Z508" i="378"/>
  <c r="Z509" i="378"/>
  <c r="Z510" i="378"/>
  <c r="Z511" i="378"/>
  <c r="Z512" i="378"/>
  <c r="Z513" i="378"/>
  <c r="Z514" i="378"/>
  <c r="Z515" i="378"/>
  <c r="Z516" i="378"/>
  <c r="Z517" i="378"/>
  <c r="Z518" i="378"/>
  <c r="Z519" i="378"/>
  <c r="Z520" i="378"/>
  <c r="Z521" i="378"/>
  <c r="Z522" i="378"/>
  <c r="Z523" i="378"/>
  <c r="Z524" i="378"/>
  <c r="Z525" i="378"/>
  <c r="Z526" i="378"/>
  <c r="Z527" i="378"/>
  <c r="Z528" i="378"/>
  <c r="Z529" i="378"/>
  <c r="Z530" i="378"/>
  <c r="Z531" i="378"/>
  <c r="Z532" i="378"/>
  <c r="Z533" i="378"/>
  <c r="Z534" i="378"/>
  <c r="Z535" i="378"/>
  <c r="Z536" i="378"/>
  <c r="Z537" i="378"/>
  <c r="Z538" i="378"/>
  <c r="Z539" i="378"/>
  <c r="Z540" i="378"/>
  <c r="Z541" i="378"/>
  <c r="Z542" i="378"/>
  <c r="Z543" i="378"/>
  <c r="Z544" i="378"/>
  <c r="Z545" i="378"/>
  <c r="Z546" i="378"/>
  <c r="Z547" i="378"/>
  <c r="Z548" i="378"/>
  <c r="Z549" i="378"/>
  <c r="Z550" i="378"/>
  <c r="Z551" i="378"/>
  <c r="Z552" i="378"/>
  <c r="Z553" i="378"/>
  <c r="Z554" i="378"/>
  <c r="Z555" i="378"/>
  <c r="Z556" i="378"/>
  <c r="Z557" i="378"/>
  <c r="Z558" i="378"/>
  <c r="Z559" i="378"/>
  <c r="Z560" i="378"/>
  <c r="Z561" i="378"/>
  <c r="Z562" i="378"/>
  <c r="Z563" i="378"/>
  <c r="Z564" i="378"/>
  <c r="Z565" i="378"/>
  <c r="Z566" i="378"/>
  <c r="Z567" i="378"/>
  <c r="Z568" i="378"/>
  <c r="Z569" i="378"/>
  <c r="Z570" i="378"/>
  <c r="Z571" i="378"/>
  <c r="Z572" i="378"/>
  <c r="Z573" i="378"/>
  <c r="Z574" i="378"/>
  <c r="Z575" i="378"/>
  <c r="Z576" i="378"/>
  <c r="Z577" i="378"/>
  <c r="Z578" i="378"/>
  <c r="Z579" i="378"/>
  <c r="Z580" i="378"/>
  <c r="Z581" i="378"/>
  <c r="Z582" i="378"/>
  <c r="Z583" i="378"/>
  <c r="Z584" i="378"/>
  <c r="Z585" i="378"/>
  <c r="Z586" i="378"/>
  <c r="Z587" i="378"/>
  <c r="Z588" i="378"/>
  <c r="Z589" i="378"/>
  <c r="Z590" i="378"/>
  <c r="Z591" i="378"/>
  <c r="Z592" i="378"/>
  <c r="Z593" i="378"/>
  <c r="Z594" i="378"/>
  <c r="Z595" i="378"/>
  <c r="Z596" i="378"/>
  <c r="Z597" i="378"/>
  <c r="Z598" i="378"/>
  <c r="Z599" i="378"/>
  <c r="Z600" i="378"/>
  <c r="Z601" i="378"/>
  <c r="Z602" i="378"/>
  <c r="Z603" i="378"/>
  <c r="Z604" i="378"/>
  <c r="Z605" i="378"/>
  <c r="Z606" i="378"/>
  <c r="Z607" i="378"/>
  <c r="Z608" i="378"/>
  <c r="Z609" i="378"/>
  <c r="Z610" i="378"/>
  <c r="Z611" i="378"/>
  <c r="Z612" i="378"/>
  <c r="Z613" i="378"/>
  <c r="Z614" i="378"/>
  <c r="Z615" i="378"/>
  <c r="Z616" i="378"/>
  <c r="Z617" i="378"/>
  <c r="Z618" i="378"/>
  <c r="Z619" i="378"/>
  <c r="Z620" i="378"/>
  <c r="Z621" i="378"/>
  <c r="Z622" i="378"/>
  <c r="Z623" i="378"/>
  <c r="Z624" i="378"/>
  <c r="Z625" i="378"/>
  <c r="Z626" i="378"/>
  <c r="Z627" i="378"/>
  <c r="Z628" i="378"/>
  <c r="Z629" i="378"/>
  <c r="Z630" i="378"/>
  <c r="Z631" i="378"/>
  <c r="Z632" i="378"/>
  <c r="Z633" i="378"/>
  <c r="Z634" i="378"/>
  <c r="Z635" i="378"/>
  <c r="Z636" i="378"/>
  <c r="Z637" i="378"/>
  <c r="Z638" i="378"/>
  <c r="Z639" i="378"/>
  <c r="Z640" i="378"/>
  <c r="Z641" i="378"/>
  <c r="Z642" i="378"/>
  <c r="Z643" i="378"/>
  <c r="Z644" i="378"/>
  <c r="Z645" i="378"/>
  <c r="Z646" i="378"/>
  <c r="Z647" i="378"/>
  <c r="Z648" i="378"/>
  <c r="Z649" i="378"/>
  <c r="Z650" i="378"/>
  <c r="Z651" i="378"/>
  <c r="Z652" i="378"/>
  <c r="Z653" i="378"/>
  <c r="Z654" i="378"/>
  <c r="Z655" i="378"/>
  <c r="Z656" i="378"/>
  <c r="Z657" i="378"/>
  <c r="Z658" i="378"/>
  <c r="Z659" i="378"/>
  <c r="Z660" i="378"/>
  <c r="Z661" i="378"/>
  <c r="Z662" i="378"/>
  <c r="Z663" i="378"/>
  <c r="Z664" i="378"/>
  <c r="Z665" i="378"/>
  <c r="Z666" i="378"/>
  <c r="Z667" i="378"/>
  <c r="Z668" i="378"/>
  <c r="Z669" i="378"/>
  <c r="Z670" i="378"/>
  <c r="Z671" i="378"/>
  <c r="Z672" i="378"/>
  <c r="Z673" i="378"/>
  <c r="Z674" i="378"/>
  <c r="Z675" i="378"/>
  <c r="Z676" i="378"/>
  <c r="Z677" i="378"/>
  <c r="Z678" i="378"/>
  <c r="Z679" i="378"/>
  <c r="Z680" i="378"/>
  <c r="Z681" i="378"/>
  <c r="Z682" i="378"/>
  <c r="Z683" i="378"/>
  <c r="Z684" i="378"/>
  <c r="Z685" i="378"/>
  <c r="Z686" i="378"/>
  <c r="Z687" i="378"/>
  <c r="Z688" i="378"/>
  <c r="Z689" i="378"/>
  <c r="Z690" i="378"/>
  <c r="Z691" i="378"/>
  <c r="Z692" i="378"/>
  <c r="Z693" i="378"/>
  <c r="Z694" i="378"/>
  <c r="Z695" i="378"/>
  <c r="Z696" i="378"/>
  <c r="Z697" i="378"/>
  <c r="Z698" i="378"/>
  <c r="Z699" i="378"/>
  <c r="Z700" i="378"/>
  <c r="Z701" i="378"/>
  <c r="Z702" i="378"/>
  <c r="Z703" i="378"/>
  <c r="Z704" i="378"/>
  <c r="Z705" i="378"/>
  <c r="Z706" i="378"/>
  <c r="Z707" i="378"/>
  <c r="Z708" i="378"/>
  <c r="Z709" i="378"/>
  <c r="Z710" i="378"/>
  <c r="Z711" i="378"/>
  <c r="Z712" i="378"/>
  <c r="Z713" i="378"/>
  <c r="Z714" i="378"/>
  <c r="Z715" i="378"/>
  <c r="Z716" i="378"/>
  <c r="Z717" i="378"/>
  <c r="Z718" i="378"/>
  <c r="Z719" i="378"/>
  <c r="Z720" i="378"/>
  <c r="Z721" i="378"/>
  <c r="Z722" i="378"/>
  <c r="Z723" i="378"/>
  <c r="Z724" i="378"/>
  <c r="Z725" i="378"/>
  <c r="Z726" i="378"/>
  <c r="Z727" i="378"/>
  <c r="Z728" i="378"/>
  <c r="Z729" i="378"/>
  <c r="Z730" i="378"/>
  <c r="Z731" i="378"/>
  <c r="Z732" i="378"/>
  <c r="Z733" i="378"/>
  <c r="Z734" i="378"/>
  <c r="Z735" i="378"/>
  <c r="Z736" i="378"/>
  <c r="Z737" i="378"/>
  <c r="Z738" i="378"/>
  <c r="Z739" i="378"/>
  <c r="Z740" i="378"/>
  <c r="Z741" i="378"/>
  <c r="Z742" i="378"/>
  <c r="Z743" i="378"/>
  <c r="Z744" i="378"/>
  <c r="Z745" i="378"/>
  <c r="Z746" i="378"/>
  <c r="Z747" i="378"/>
  <c r="Z748" i="378"/>
  <c r="Z749" i="378"/>
  <c r="Z750" i="378"/>
  <c r="Z751" i="378"/>
  <c r="Z752" i="378"/>
  <c r="Z753" i="378"/>
  <c r="Z754" i="378"/>
  <c r="Z755" i="378"/>
  <c r="Z756" i="378"/>
  <c r="Z757" i="378"/>
  <c r="Z758" i="378"/>
  <c r="Z759" i="378"/>
  <c r="Z760" i="378"/>
  <c r="Z761" i="378"/>
  <c r="Z762" i="378"/>
  <c r="Z763" i="378"/>
  <c r="Z764" i="378"/>
  <c r="Z765" i="378"/>
  <c r="Z766" i="378"/>
  <c r="Z767" i="378"/>
  <c r="Z768" i="378"/>
  <c r="Z769" i="378"/>
  <c r="Z770" i="378"/>
  <c r="Z771" i="378"/>
  <c r="Z772" i="378"/>
  <c r="Z773" i="378"/>
  <c r="Z774" i="378"/>
  <c r="Z775" i="378"/>
  <c r="Z776" i="378"/>
  <c r="Z777" i="378"/>
  <c r="Z778" i="378"/>
  <c r="Z779" i="378"/>
  <c r="Z780" i="378"/>
  <c r="Z781" i="378"/>
  <c r="Z782" i="378"/>
  <c r="Z783" i="378"/>
  <c r="Z784" i="378"/>
  <c r="Z785" i="378"/>
  <c r="Z786" i="378"/>
  <c r="Z787" i="378"/>
  <c r="Z788" i="378"/>
  <c r="Z789" i="378"/>
  <c r="Z790" i="378"/>
  <c r="Z791" i="378"/>
  <c r="Z792" i="378"/>
  <c r="Z793" i="378"/>
  <c r="Z794" i="378"/>
  <c r="Z795" i="378"/>
  <c r="Z796" i="378"/>
  <c r="Z797" i="378"/>
  <c r="Z798" i="378"/>
  <c r="Z799" i="378"/>
  <c r="Z800" i="378"/>
  <c r="Z801" i="378"/>
  <c r="Z802" i="378"/>
  <c r="Z803" i="378"/>
  <c r="Z804" i="378"/>
  <c r="Z805" i="378"/>
  <c r="Z806" i="378"/>
  <c r="Z807" i="378"/>
  <c r="Z808" i="378"/>
  <c r="Z809" i="378"/>
  <c r="Z810" i="378"/>
  <c r="Z811" i="378"/>
  <c r="Z812" i="378"/>
  <c r="Z813" i="378"/>
  <c r="Z814" i="378"/>
  <c r="Z815" i="378"/>
  <c r="Z816" i="378"/>
  <c r="Z817" i="378"/>
  <c r="Z818" i="378"/>
  <c r="Z819" i="378"/>
  <c r="Z820" i="378"/>
  <c r="Z821" i="378"/>
  <c r="Z822" i="378"/>
  <c r="Z823" i="378"/>
  <c r="Z824" i="378"/>
  <c r="Z825" i="378"/>
  <c r="Z826" i="378"/>
  <c r="Z827" i="378"/>
  <c r="Z828" i="378"/>
  <c r="Z829" i="378"/>
  <c r="Z830" i="378"/>
  <c r="Z831" i="378"/>
  <c r="Z832" i="378"/>
  <c r="Z833" i="378"/>
  <c r="Z834" i="378"/>
  <c r="Z835" i="378"/>
  <c r="Z836" i="378"/>
  <c r="Z837" i="378"/>
  <c r="Z838" i="378"/>
  <c r="Z839" i="378"/>
  <c r="Z840" i="378"/>
  <c r="Z841" i="378"/>
  <c r="Z842" i="378"/>
  <c r="Z843" i="378"/>
  <c r="Z844" i="378"/>
  <c r="Z845" i="378"/>
  <c r="Z846" i="378"/>
  <c r="Z847" i="378"/>
  <c r="Z848" i="378"/>
  <c r="Z849" i="378"/>
  <c r="Z850" i="378"/>
  <c r="Z851" i="378"/>
  <c r="Z852" i="378"/>
  <c r="Z853" i="378"/>
  <c r="Z854" i="378"/>
  <c r="Z855" i="378"/>
  <c r="Z856" i="378"/>
  <c r="Z857" i="378"/>
  <c r="Z858" i="378"/>
  <c r="Z859" i="378"/>
  <c r="Z860" i="378"/>
  <c r="Z861" i="378"/>
  <c r="Z862" i="378"/>
  <c r="Z863" i="378"/>
  <c r="Z864" i="378"/>
  <c r="Z865" i="378"/>
  <c r="Z866" i="378"/>
  <c r="Z867" i="378"/>
  <c r="Z868" i="378"/>
  <c r="Z869" i="378"/>
  <c r="Z870" i="378"/>
  <c r="Z871" i="378"/>
  <c r="Z872" i="378"/>
  <c r="Z873" i="378"/>
  <c r="Z874" i="378"/>
  <c r="Z875" i="378"/>
  <c r="Z876" i="378"/>
  <c r="Z877" i="378"/>
  <c r="Z878" i="378"/>
  <c r="Z879" i="378"/>
  <c r="Z880" i="378"/>
  <c r="Z881" i="378"/>
  <c r="Z882" i="378"/>
  <c r="Z883" i="378"/>
  <c r="Z884" i="378"/>
  <c r="Z885" i="378"/>
  <c r="Z886" i="378"/>
  <c r="Z887" i="378"/>
  <c r="Z888" i="378"/>
  <c r="Z889" i="378"/>
  <c r="Z890" i="378"/>
  <c r="Z891" i="378"/>
  <c r="Z892" i="378"/>
  <c r="Z893" i="378"/>
  <c r="Z894" i="378"/>
  <c r="Z895" i="378"/>
  <c r="Z896" i="378"/>
  <c r="Z897" i="378"/>
  <c r="Z898" i="378"/>
  <c r="Z899" i="378"/>
  <c r="Z900" i="378"/>
  <c r="Z901" i="378"/>
  <c r="Z902" i="378"/>
  <c r="Z903" i="378"/>
  <c r="Z904" i="378"/>
  <c r="Z905" i="378"/>
  <c r="Z906" i="378"/>
  <c r="Z907" i="378"/>
  <c r="Z908" i="378"/>
  <c r="Z909" i="378"/>
  <c r="Z910" i="378"/>
  <c r="Z911" i="378"/>
  <c r="Z912" i="378"/>
  <c r="Z913" i="378"/>
  <c r="Z914" i="378"/>
  <c r="Z915" i="378"/>
  <c r="Z916" i="378"/>
  <c r="Z917" i="378"/>
  <c r="Z918" i="378"/>
  <c r="Z919" i="378"/>
  <c r="Z920" i="378"/>
  <c r="Z921" i="378"/>
  <c r="Z922" i="378"/>
  <c r="Z923" i="378"/>
  <c r="Z924" i="378"/>
  <c r="Z925" i="378"/>
  <c r="Z926" i="378"/>
  <c r="Z927" i="378"/>
  <c r="Z928" i="378"/>
  <c r="Z929" i="378"/>
  <c r="Z930" i="378"/>
  <c r="Z931" i="378"/>
  <c r="Z932" i="378"/>
  <c r="Z933" i="378"/>
  <c r="Z934" i="378"/>
  <c r="Z935" i="378"/>
  <c r="Z936" i="378"/>
  <c r="Z937" i="378"/>
  <c r="Z938" i="378"/>
  <c r="Z939" i="378"/>
  <c r="Z940" i="378"/>
  <c r="Z941" i="378"/>
  <c r="Z942" i="378"/>
  <c r="Z943" i="378"/>
  <c r="Z944" i="378"/>
  <c r="Z945" i="378"/>
  <c r="Z946" i="378"/>
  <c r="Z947" i="378"/>
  <c r="Z948" i="378"/>
  <c r="Z949" i="378"/>
  <c r="Z950" i="378"/>
  <c r="Z951" i="378"/>
  <c r="Z952" i="378"/>
  <c r="Z953" i="378"/>
  <c r="Z954" i="378"/>
  <c r="Z955" i="378"/>
  <c r="Z956" i="378"/>
  <c r="Z957" i="378"/>
  <c r="Z958" i="378"/>
  <c r="Z959" i="378"/>
  <c r="Z960" i="378"/>
  <c r="Z961" i="378"/>
  <c r="Z962" i="378"/>
  <c r="Z963" i="378"/>
  <c r="Z964" i="378"/>
  <c r="Z965" i="378"/>
  <c r="Z966" i="378"/>
  <c r="Z967" i="378"/>
  <c r="Z968" i="378"/>
  <c r="Z969" i="378"/>
  <c r="Z970" i="378"/>
  <c r="Z971" i="378"/>
  <c r="Z972" i="378"/>
  <c r="Z973" i="378"/>
  <c r="Z974" i="378"/>
  <c r="Z975" i="378"/>
  <c r="Z976" i="378"/>
  <c r="Z977" i="378"/>
  <c r="Z978" i="378"/>
  <c r="Z979" i="378"/>
  <c r="Z980" i="378"/>
  <c r="Z981" i="378"/>
  <c r="Z982" i="378"/>
  <c r="Z983" i="378"/>
  <c r="Z984" i="378"/>
  <c r="Z985" i="378"/>
  <c r="Z986" i="378"/>
  <c r="Z987" i="378"/>
  <c r="Z988" i="378"/>
  <c r="Z989" i="378"/>
  <c r="Z990" i="378"/>
  <c r="Z991" i="378"/>
  <c r="Z992" i="378"/>
  <c r="Z993" i="378"/>
  <c r="Z994" i="378"/>
  <c r="Z995" i="378"/>
  <c r="Z996" i="378"/>
  <c r="Z997" i="378"/>
  <c r="Z998" i="378"/>
  <c r="Z999" i="378"/>
  <c r="Z1000" i="378"/>
  <c r="Z1001" i="378"/>
  <c r="Z1002" i="378"/>
  <c r="Z1003" i="378"/>
  <c r="Z1004" i="378"/>
  <c r="Z1005" i="378"/>
  <c r="Z1006" i="378"/>
  <c r="Z1007" i="378"/>
  <c r="Z1008" i="378"/>
  <c r="Z1009" i="378"/>
  <c r="Z1010" i="378"/>
  <c r="Z1011" i="378"/>
  <c r="Z1012" i="378"/>
  <c r="Z1013" i="378"/>
  <c r="Z1014" i="378"/>
  <c r="Z1015" i="378"/>
  <c r="Z1016" i="378"/>
  <c r="Z1017" i="378"/>
  <c r="Z1018" i="378"/>
  <c r="Z1019" i="378"/>
  <c r="Z1020" i="378"/>
  <c r="Z1021" i="378"/>
  <c r="Z1022" i="378"/>
  <c r="Z1023" i="378"/>
  <c r="Z1024" i="378"/>
  <c r="Z1025" i="378"/>
  <c r="Z1026" i="378"/>
  <c r="Z1027" i="378"/>
  <c r="Z1028" i="378"/>
  <c r="Z1029" i="378"/>
  <c r="Z1030" i="378"/>
  <c r="Z1031" i="378"/>
  <c r="Z1032" i="378"/>
  <c r="Z1033" i="378"/>
  <c r="Z1034" i="378"/>
  <c r="Z1035" i="378"/>
  <c r="Z1036" i="378"/>
  <c r="Z1037" i="378"/>
  <c r="Z1038" i="378"/>
  <c r="Z1039" i="378"/>
  <c r="Z1040" i="378"/>
  <c r="Z1041" i="378"/>
  <c r="Z1042" i="378"/>
  <c r="Z1043" i="378"/>
  <c r="Z1044" i="378"/>
  <c r="Z1045" i="378"/>
  <c r="Z1046" i="378"/>
  <c r="Z1047" i="378"/>
  <c r="Z1048" i="378"/>
  <c r="Z1049" i="378"/>
  <c r="Z1050" i="378"/>
  <c r="Z1051" i="378"/>
  <c r="Z1052" i="378"/>
  <c r="Z1053" i="378"/>
  <c r="Z1054" i="378"/>
  <c r="Z1055" i="378"/>
  <c r="Z1056" i="378"/>
  <c r="Z1057" i="378"/>
  <c r="Z1058" i="378"/>
  <c r="Z1059" i="378"/>
  <c r="Z1060" i="378"/>
  <c r="Z1061" i="378"/>
  <c r="Z1062" i="378"/>
  <c r="Z1063" i="378"/>
  <c r="Z1064" i="378"/>
  <c r="Z1065" i="378"/>
  <c r="Z1066" i="378"/>
  <c r="Z1067" i="378"/>
  <c r="Z1068" i="378"/>
  <c r="Z1069" i="378"/>
  <c r="Z1070" i="378"/>
  <c r="Z1071" i="378"/>
  <c r="Z1072" i="378"/>
  <c r="Z1073" i="378"/>
  <c r="Z1074" i="378"/>
  <c r="Z1075" i="378"/>
  <c r="Z1076" i="378"/>
  <c r="Z1077" i="378"/>
  <c r="Z1078" i="378"/>
  <c r="Z1079" i="378"/>
  <c r="Z1080" i="378"/>
  <c r="Z1081" i="378"/>
  <c r="Z1082" i="378"/>
  <c r="Z1083" i="378"/>
  <c r="Z1084" i="378"/>
  <c r="Z1085" i="378"/>
  <c r="Z1086" i="378"/>
  <c r="Z1087" i="378"/>
  <c r="Z1088" i="378"/>
  <c r="Z1089" i="378"/>
  <c r="Z1090" i="378"/>
  <c r="Z1091" i="378"/>
  <c r="Z1092" i="378"/>
  <c r="Z1093" i="378"/>
  <c r="Z1094" i="378"/>
  <c r="Z1095" i="378"/>
  <c r="Z1096" i="378"/>
  <c r="Z1097" i="378"/>
  <c r="Z1098" i="378"/>
  <c r="Z1099" i="378"/>
  <c r="Z1100" i="378"/>
  <c r="Z1101" i="378"/>
  <c r="Z1102" i="378"/>
  <c r="Z1103" i="378"/>
  <c r="Z1104" i="378"/>
  <c r="Z1105" i="378"/>
  <c r="Z1106" i="378"/>
  <c r="Z1107" i="378"/>
  <c r="Z1108" i="378"/>
  <c r="Z1109" i="378"/>
  <c r="Z1110" i="378"/>
  <c r="Z1111" i="378"/>
  <c r="Z1112" i="378"/>
  <c r="Z1113" i="378"/>
  <c r="Z1114" i="378"/>
  <c r="Z1115" i="378"/>
  <c r="Z1116" i="378"/>
  <c r="Z1117" i="378"/>
  <c r="Z1118" i="378"/>
  <c r="Z1119" i="378"/>
  <c r="Z1120" i="378"/>
  <c r="Z1121" i="378"/>
  <c r="Z1122" i="378"/>
  <c r="Z1123" i="378"/>
  <c r="Z1124" i="378"/>
  <c r="Z1125" i="378"/>
  <c r="Z1126" i="378"/>
  <c r="Z1127" i="378"/>
  <c r="Z1128" i="378"/>
  <c r="Z1129" i="378"/>
  <c r="Z1130" i="378"/>
  <c r="Z1131" i="378"/>
  <c r="Z1132" i="378"/>
  <c r="Z1133" i="378"/>
  <c r="Z1134" i="378"/>
  <c r="Z1135" i="378"/>
  <c r="Z1136" i="378"/>
  <c r="Z1137" i="378"/>
  <c r="Z1138" i="378"/>
  <c r="Z1139" i="378"/>
  <c r="Z1140" i="378"/>
  <c r="Z1141" i="378"/>
  <c r="Z1142" i="378"/>
  <c r="Z1143" i="378"/>
  <c r="Z1144" i="378"/>
  <c r="Z1145" i="378"/>
  <c r="Z1146" i="378"/>
  <c r="Z1147" i="378"/>
  <c r="Z1148" i="378"/>
  <c r="Z1149" i="378"/>
  <c r="Z1150" i="378"/>
  <c r="Z1151" i="378"/>
  <c r="Z1152" i="378"/>
  <c r="Z1153" i="378"/>
  <c r="Z1154" i="378"/>
  <c r="Z1155" i="378"/>
  <c r="Z1156" i="378"/>
  <c r="Z1157" i="378"/>
  <c r="Z1158" i="378"/>
  <c r="Z1159" i="378"/>
  <c r="Z1160" i="378"/>
  <c r="Z1161" i="378"/>
  <c r="Z1162" i="378"/>
  <c r="Z1163" i="378"/>
  <c r="Z1164" i="378"/>
  <c r="Z1165" i="378"/>
  <c r="Z1166" i="378"/>
  <c r="Z1167" i="378"/>
  <c r="Z1168" i="378"/>
  <c r="Z1169" i="378"/>
  <c r="Z1170" i="378"/>
  <c r="Z1171" i="378"/>
  <c r="Z1172" i="378"/>
  <c r="Z1173" i="378"/>
  <c r="Z1174" i="378"/>
  <c r="Z1175" i="378"/>
  <c r="Z1176" i="378"/>
  <c r="Z1177" i="378"/>
  <c r="Z1178" i="378"/>
  <c r="Z1179" i="378"/>
  <c r="Z1180" i="378"/>
  <c r="Z1181" i="378"/>
  <c r="Z1182" i="378"/>
  <c r="Z1183" i="378"/>
  <c r="Z1184" i="378"/>
  <c r="Z1185" i="378"/>
  <c r="Z1186" i="378"/>
  <c r="Z1187" i="378"/>
  <c r="Z1188" i="378"/>
  <c r="Z1189" i="378"/>
  <c r="Z1190" i="378"/>
  <c r="Z1191" i="378"/>
  <c r="Z1192" i="378"/>
  <c r="Z1193" i="378"/>
  <c r="Z1194" i="378"/>
  <c r="Z1195" i="378"/>
  <c r="Z1196" i="378"/>
  <c r="Z1197" i="378"/>
  <c r="Z1198" i="378"/>
  <c r="Z1199" i="378"/>
  <c r="Z1200" i="378"/>
  <c r="Z1201" i="378"/>
  <c r="Z1202" i="378"/>
  <c r="Z1203" i="378"/>
  <c r="Z1204" i="378"/>
  <c r="Z1205" i="378"/>
  <c r="Z1206" i="378"/>
  <c r="Z1207" i="378"/>
  <c r="Z1208" i="378"/>
  <c r="Z1209" i="378"/>
  <c r="Z1210" i="378"/>
  <c r="Z1211" i="378"/>
  <c r="Z1212" i="378"/>
  <c r="Z1213" i="378"/>
  <c r="Z1214" i="378"/>
  <c r="Z1215" i="378"/>
  <c r="Z1216" i="378"/>
  <c r="Z1217" i="378"/>
  <c r="Z1218" i="378"/>
  <c r="Z1219" i="378"/>
  <c r="Z1220" i="378"/>
  <c r="Z1221" i="378"/>
  <c r="Z1222" i="378"/>
  <c r="Z1223" i="378"/>
  <c r="Z1224" i="378"/>
  <c r="Z1225" i="378"/>
  <c r="Z1226" i="378"/>
  <c r="Z1227" i="378"/>
  <c r="Z1228" i="378"/>
  <c r="Z1229" i="378"/>
  <c r="Z1230" i="378"/>
  <c r="Z1231" i="378"/>
  <c r="Z1232" i="378"/>
  <c r="Z1233" i="378"/>
  <c r="Z1234" i="378"/>
  <c r="Z1235" i="378"/>
  <c r="Z1236" i="378"/>
  <c r="Z1237" i="378"/>
  <c r="Z1238" i="378"/>
  <c r="Z1239" i="378"/>
  <c r="Z1240" i="378"/>
  <c r="Z1241" i="378"/>
  <c r="Z1242" i="378"/>
  <c r="Z1243" i="378"/>
  <c r="Z1244" i="378"/>
  <c r="Z1245" i="378"/>
  <c r="Z1246" i="378"/>
  <c r="Z1247" i="378"/>
  <c r="Z1248" i="378"/>
  <c r="Z1249" i="378"/>
  <c r="Z1250" i="378"/>
  <c r="Z1251" i="378"/>
  <c r="Z1252" i="378"/>
  <c r="Z1253" i="378"/>
  <c r="Z1254" i="378"/>
  <c r="Z1255" i="378"/>
  <c r="Z1256" i="378"/>
  <c r="Z1257" i="378"/>
  <c r="Z1258" i="378"/>
  <c r="Z1259" i="378"/>
  <c r="Z1260" i="378"/>
  <c r="Z1261" i="378"/>
  <c r="Z1262" i="378"/>
  <c r="Z1263" i="378"/>
  <c r="Z1264" i="378"/>
  <c r="Z1265" i="378"/>
  <c r="Z1266" i="378"/>
  <c r="Z1267" i="378"/>
  <c r="Z1268" i="378"/>
  <c r="Z1269" i="378"/>
  <c r="Z1270" i="378"/>
  <c r="Z1271" i="378"/>
  <c r="Z1272" i="378"/>
  <c r="Z1273" i="378"/>
  <c r="Z1274" i="378"/>
  <c r="Z1275" i="378"/>
  <c r="Z1276" i="378"/>
  <c r="Z1277" i="378"/>
  <c r="Z1278" i="378"/>
  <c r="Z1279" i="378"/>
  <c r="Z1280" i="378"/>
  <c r="Z1281" i="378"/>
  <c r="Z1282" i="378"/>
  <c r="Z1283" i="378"/>
  <c r="Z1284" i="378"/>
  <c r="Z1285" i="378"/>
  <c r="Z1286" i="378"/>
  <c r="Z1287" i="378"/>
  <c r="Z1288" i="378"/>
  <c r="Z1289" i="378"/>
  <c r="Z1290" i="378"/>
  <c r="Z1291" i="378"/>
  <c r="Z1292" i="378"/>
  <c r="Z1293" i="378"/>
  <c r="Z1294" i="378"/>
  <c r="Z1295" i="378"/>
  <c r="Z1296" i="378"/>
  <c r="Z1297" i="378"/>
  <c r="Z1298" i="378"/>
  <c r="Z1299" i="378"/>
  <c r="Z1300" i="378"/>
  <c r="Z1301" i="378"/>
  <c r="Z1302" i="378"/>
  <c r="Z1303" i="378"/>
  <c r="Z1304" i="378"/>
  <c r="Z1305" i="378"/>
  <c r="Z1306" i="378"/>
  <c r="Z1307" i="378"/>
  <c r="Z1308" i="378"/>
  <c r="Z1309" i="378"/>
  <c r="Z1310" i="378"/>
  <c r="Z1311" i="378"/>
  <c r="Z1312" i="378"/>
  <c r="Z1313" i="378"/>
  <c r="Z1314" i="378"/>
  <c r="Z1315" i="378"/>
  <c r="Z1316" i="378"/>
  <c r="Z1317" i="378"/>
  <c r="Z1318" i="378"/>
  <c r="Z1319" i="378"/>
  <c r="Z1320" i="378"/>
  <c r="Z1321" i="378"/>
  <c r="Z1322" i="378"/>
  <c r="Z1323" i="378"/>
  <c r="Z1324" i="378"/>
  <c r="Z1325" i="378"/>
  <c r="Z1326" i="378"/>
  <c r="Z1327" i="378"/>
  <c r="Z1328" i="378"/>
  <c r="Z1329" i="378"/>
  <c r="Z1330" i="378"/>
  <c r="Z1331" i="378"/>
  <c r="Z1332" i="378"/>
  <c r="Z1333" i="378"/>
  <c r="Z1334" i="378"/>
  <c r="Z1335" i="378"/>
  <c r="Z1336" i="378"/>
  <c r="Z1337" i="378"/>
  <c r="Z1338" i="378"/>
  <c r="Z1339" i="378"/>
  <c r="Z1340" i="378"/>
  <c r="Z1341" i="378"/>
  <c r="Z1342" i="378"/>
  <c r="Z1343" i="378"/>
  <c r="Z1344" i="378"/>
  <c r="Z1345" i="378"/>
  <c r="Z1346" i="378"/>
  <c r="Z1347" i="378"/>
  <c r="Z1348" i="378"/>
  <c r="Z1349" i="378"/>
  <c r="Z1350" i="378"/>
  <c r="Z1351" i="378"/>
  <c r="Z1352" i="378"/>
  <c r="Z1353" i="378"/>
  <c r="Z1354" i="378"/>
  <c r="Z1355" i="378"/>
  <c r="Z1356" i="378"/>
  <c r="Z1357" i="378"/>
  <c r="Z1358" i="378"/>
  <c r="Z1359" i="378"/>
  <c r="Z1360" i="378"/>
  <c r="Z1361" i="378"/>
  <c r="Z1362" i="378"/>
  <c r="Z1363" i="378"/>
  <c r="Z1364" i="378"/>
  <c r="Z1365" i="378"/>
  <c r="Z1366" i="378"/>
  <c r="Z1367" i="378"/>
  <c r="Z1368" i="378"/>
  <c r="Z1369" i="378"/>
  <c r="Z1370" i="378"/>
  <c r="Z1371" i="378"/>
  <c r="Z1372" i="378"/>
  <c r="Z1373" i="378"/>
  <c r="Z1374" i="378"/>
  <c r="Z1375" i="378"/>
  <c r="Z1376" i="378"/>
  <c r="Z1377" i="378"/>
  <c r="Z1378" i="378"/>
  <c r="Z1379" i="378"/>
  <c r="Z1380" i="378"/>
  <c r="Z1381" i="378"/>
  <c r="Z1382" i="378"/>
  <c r="Z1383" i="378"/>
  <c r="Z1384" i="378"/>
  <c r="Z1385" i="378"/>
  <c r="Z1386" i="378"/>
  <c r="Z1387" i="378"/>
  <c r="Z1388" i="378"/>
  <c r="Z1389" i="378"/>
  <c r="Z1390" i="378"/>
  <c r="Z1391" i="378"/>
  <c r="Z1392" i="378"/>
  <c r="Z1393" i="378"/>
  <c r="Z1394" i="378"/>
  <c r="Z1395" i="378"/>
  <c r="Z1396" i="378"/>
  <c r="Z1397" i="378"/>
  <c r="Z1398" i="378"/>
  <c r="Z1399" i="378"/>
  <c r="Z1400" i="378"/>
  <c r="Z1401" i="378"/>
  <c r="Z1402" i="378"/>
  <c r="Z1403" i="378"/>
  <c r="Z1404" i="378"/>
  <c r="Z1405" i="378"/>
  <c r="Z1406" i="378"/>
  <c r="Z1407" i="378"/>
  <c r="Z1408" i="378"/>
  <c r="Z1409" i="378"/>
  <c r="Z1410" i="378"/>
  <c r="Z1411" i="378"/>
  <c r="Z1412" i="378"/>
  <c r="Z1413" i="378"/>
  <c r="Z1414" i="378"/>
  <c r="Z1415" i="378"/>
  <c r="Z1416" i="378"/>
  <c r="Z1417" i="378"/>
  <c r="Z1418" i="378"/>
  <c r="Z1419" i="378"/>
  <c r="Z1420" i="378"/>
  <c r="Z1421" i="378"/>
  <c r="Z1422" i="378"/>
  <c r="Z1423" i="378"/>
  <c r="Z1424" i="378"/>
  <c r="Z1425" i="378"/>
  <c r="Z1426" i="378"/>
  <c r="Z1427" i="378"/>
  <c r="Z1428" i="378"/>
  <c r="Z1429" i="378"/>
  <c r="Z1430" i="378"/>
  <c r="Z1431" i="378"/>
  <c r="Z1432" i="378"/>
  <c r="Z1433" i="378"/>
  <c r="Z1434" i="378"/>
  <c r="Z1435" i="378"/>
  <c r="Z1436" i="378"/>
  <c r="Z1437" i="378"/>
  <c r="Z1438" i="378"/>
  <c r="Z1439" i="378"/>
  <c r="Z1440" i="378"/>
  <c r="Z1441" i="378"/>
  <c r="Z1442" i="378"/>
  <c r="Z1443" i="378"/>
  <c r="Z1444" i="378"/>
  <c r="Z1445" i="378"/>
  <c r="Z1446" i="378"/>
  <c r="Z1447" i="378"/>
  <c r="Z1448" i="378"/>
  <c r="Z1449" i="378"/>
  <c r="Z1450" i="378"/>
  <c r="Z1451" i="378"/>
  <c r="Z1452" i="378"/>
  <c r="Z1453" i="378"/>
  <c r="Z1454" i="378"/>
  <c r="Z1455" i="378"/>
  <c r="Z1456" i="378"/>
  <c r="Z1457" i="378"/>
  <c r="Z1458" i="378"/>
  <c r="Z1459" i="378"/>
  <c r="Z1460" i="378"/>
  <c r="Z1461" i="378"/>
  <c r="Z1462" i="378"/>
  <c r="Z1463" i="378"/>
  <c r="Z1464" i="378"/>
  <c r="Z1465" i="378"/>
  <c r="Z1466" i="378"/>
  <c r="Z1467" i="378"/>
  <c r="Z1468" i="378"/>
  <c r="Z1469" i="378"/>
  <c r="Z1470" i="378"/>
  <c r="Z1471" i="378"/>
  <c r="Z1472" i="378"/>
  <c r="Z1473" i="378"/>
  <c r="Z1474" i="378"/>
  <c r="Z1475" i="378"/>
  <c r="Z1476" i="378"/>
  <c r="Z1477" i="378"/>
  <c r="Z1478" i="378"/>
  <c r="Z1479" i="378"/>
  <c r="Z1480" i="378"/>
  <c r="Z1481" i="378"/>
  <c r="Z1482" i="378"/>
  <c r="Z1483" i="378"/>
  <c r="Z1484" i="378"/>
  <c r="Z1485" i="378"/>
  <c r="Z1486" i="378"/>
  <c r="Z1487" i="378"/>
  <c r="Z1488" i="378"/>
  <c r="Z1489" i="378"/>
  <c r="Z1490" i="378"/>
  <c r="Z1491" i="378"/>
  <c r="Z1492" i="378"/>
  <c r="Z1493" i="378"/>
  <c r="Z1494" i="378"/>
  <c r="Z1495" i="378"/>
  <c r="Z1496" i="378"/>
  <c r="Z1497" i="378"/>
  <c r="Z1498" i="378"/>
  <c r="Z1499" i="378"/>
  <c r="Z1500" i="378"/>
  <c r="Z1501" i="378"/>
  <c r="Z1502" i="378"/>
  <c r="Z1503" i="378"/>
  <c r="Z1504" i="378"/>
  <c r="Z1505" i="378"/>
  <c r="Z1506" i="378"/>
  <c r="Z1507" i="378"/>
  <c r="Z1508" i="378"/>
  <c r="Z1509" i="378"/>
  <c r="Z1510" i="378"/>
  <c r="Z1511" i="378"/>
  <c r="Z1512" i="378"/>
  <c r="Z1513" i="378"/>
  <c r="Z1514" i="378"/>
  <c r="Z1515" i="378"/>
  <c r="Z1516" i="378"/>
  <c r="Z1517" i="378"/>
  <c r="Z1518" i="378"/>
  <c r="Z1519" i="378"/>
  <c r="Z1520" i="378"/>
  <c r="Z1521" i="378"/>
  <c r="Z1522" i="378"/>
  <c r="Z1523" i="378"/>
  <c r="Z1524" i="378"/>
  <c r="Z1525" i="378"/>
  <c r="Z1526" i="378"/>
  <c r="Z1527" i="378"/>
  <c r="Z1528" i="378"/>
  <c r="Z1529" i="378"/>
  <c r="Z1530" i="378"/>
  <c r="Z1531" i="378"/>
  <c r="Z1532" i="378"/>
  <c r="Z1533" i="378"/>
  <c r="Z1534" i="378"/>
  <c r="Z1535" i="378"/>
  <c r="Z1536" i="378"/>
  <c r="Z1537" i="378"/>
  <c r="Z1538" i="378"/>
  <c r="Z1539" i="378"/>
  <c r="Z1540" i="378"/>
  <c r="Z1541" i="378"/>
  <c r="Z1542" i="378"/>
  <c r="Z1543" i="378"/>
  <c r="Z1544" i="378"/>
  <c r="Z1545" i="378"/>
  <c r="Z1546" i="378"/>
  <c r="Z1547" i="378"/>
  <c r="Z1548" i="378"/>
  <c r="Z1549" i="378"/>
  <c r="Z1550" i="378"/>
  <c r="Z1551" i="378"/>
  <c r="Z1552" i="378"/>
  <c r="Z1553" i="378"/>
  <c r="Z1554" i="378"/>
  <c r="Z1555" i="378"/>
  <c r="Z1556" i="378"/>
  <c r="Z1557" i="378"/>
  <c r="Z1558" i="378"/>
  <c r="Z1559" i="378"/>
  <c r="Z1560" i="378"/>
  <c r="Z1561" i="378"/>
  <c r="Z1562" i="378"/>
  <c r="Z1563" i="378"/>
  <c r="Z1564" i="378"/>
  <c r="Z1565" i="378"/>
  <c r="Z1566" i="378"/>
  <c r="Z1567" i="378"/>
  <c r="Z1568" i="378"/>
  <c r="Z1569" i="378"/>
  <c r="Z1570" i="378"/>
  <c r="Z1571" i="378"/>
  <c r="Z1572" i="378"/>
  <c r="Z1573" i="378"/>
  <c r="Z1574" i="378"/>
  <c r="Z1575" i="378"/>
  <c r="Z1576" i="378"/>
  <c r="Z1577" i="378"/>
  <c r="Z1578" i="378"/>
  <c r="Z1579" i="378"/>
  <c r="Z1580" i="378"/>
  <c r="Z1581" i="378"/>
  <c r="Z1582" i="378"/>
  <c r="Z1583" i="378"/>
  <c r="Z1584" i="378"/>
  <c r="Z1585" i="378"/>
  <c r="Z1586" i="378"/>
  <c r="Z1587" i="378"/>
  <c r="Z1588" i="378"/>
  <c r="Z1589" i="378"/>
  <c r="Z1590" i="378"/>
  <c r="Z1591" i="378"/>
  <c r="Z1592" i="378"/>
  <c r="Z1593" i="378"/>
  <c r="Z1594" i="378"/>
  <c r="Z1595" i="378"/>
  <c r="Z1596" i="378"/>
  <c r="Z1597" i="378"/>
  <c r="Z1598" i="378"/>
  <c r="Z1599" i="378"/>
  <c r="Z1600" i="378"/>
  <c r="Z1601" i="378"/>
  <c r="Z1602" i="378"/>
  <c r="Z1603" i="378"/>
  <c r="Z1604" i="378"/>
  <c r="Z1605" i="378"/>
  <c r="Z1606" i="378"/>
  <c r="Z1607" i="378"/>
  <c r="Z1608" i="378"/>
  <c r="Z1609" i="378"/>
  <c r="Z1610" i="378"/>
  <c r="Z1611" i="378"/>
  <c r="Z1612" i="378"/>
  <c r="Z1613" i="378"/>
  <c r="Z1614" i="378"/>
  <c r="Z1615" i="378"/>
  <c r="Z1616" i="378"/>
  <c r="Z1617" i="378"/>
  <c r="Z1618" i="378"/>
  <c r="Z1619" i="378"/>
  <c r="Z1620" i="378"/>
  <c r="Z1621" i="378"/>
  <c r="Z1622" i="378"/>
  <c r="Z1623" i="378"/>
  <c r="Z1624" i="378"/>
  <c r="Z1625" i="378"/>
  <c r="Z1626" i="378"/>
  <c r="Z1627" i="378"/>
  <c r="Z1628" i="378"/>
  <c r="Z1629" i="378"/>
  <c r="Z1630" i="378"/>
  <c r="Z1631" i="378"/>
  <c r="Z1632" i="378"/>
  <c r="Z1633" i="378"/>
  <c r="Z1634" i="378"/>
  <c r="Z1635" i="378"/>
  <c r="Z1636" i="378"/>
  <c r="Z1637" i="378"/>
  <c r="Z1638" i="378"/>
  <c r="Z1639" i="378"/>
  <c r="Z1640" i="378"/>
  <c r="Z1641" i="378"/>
  <c r="Z1642" i="378"/>
  <c r="Z1643" i="378"/>
  <c r="Z1644" i="378"/>
  <c r="Z1645" i="378"/>
  <c r="Z1646" i="378"/>
  <c r="Z1647" i="378"/>
  <c r="Z1648" i="378"/>
  <c r="Z1649" i="378"/>
  <c r="Z1650" i="378"/>
  <c r="Z1651" i="378"/>
  <c r="Z1652" i="378"/>
  <c r="Z1653" i="378"/>
  <c r="Z1654" i="378"/>
  <c r="Z1655" i="378"/>
  <c r="Z1656" i="378"/>
  <c r="Z1657" i="378"/>
  <c r="Z1658" i="378"/>
  <c r="Z1659" i="378"/>
  <c r="Z1660" i="378"/>
  <c r="Z1661" i="378"/>
  <c r="Z1662" i="378"/>
  <c r="Z1663" i="378"/>
  <c r="Z1664" i="378"/>
  <c r="Z1665" i="378"/>
  <c r="Z1666" i="378"/>
  <c r="Z1667" i="378"/>
  <c r="Z1668" i="378"/>
  <c r="Z1669" i="378"/>
  <c r="Z1670" i="378"/>
  <c r="Z1671" i="378"/>
  <c r="Z1672" i="378"/>
  <c r="Z1673" i="378"/>
  <c r="Z1674" i="378"/>
  <c r="Z1675" i="378"/>
  <c r="Z1676" i="378"/>
  <c r="Z1677" i="378"/>
  <c r="Z1678" i="378"/>
  <c r="Z1679" i="378"/>
  <c r="Z1680" i="378"/>
  <c r="Z1681" i="378"/>
  <c r="Z1682" i="378"/>
  <c r="Z1683" i="378"/>
  <c r="Z1684" i="378"/>
  <c r="Z1685" i="378"/>
  <c r="Z1686" i="378"/>
  <c r="Z1687" i="378"/>
  <c r="Z1688" i="378"/>
  <c r="Z1689" i="378"/>
  <c r="Z1690" i="378"/>
  <c r="Z1691" i="378"/>
  <c r="Z1692" i="378"/>
  <c r="Z1693" i="378"/>
  <c r="Z1694" i="378"/>
  <c r="Z1695" i="378"/>
  <c r="Z1696" i="378"/>
  <c r="Z1697" i="378"/>
  <c r="Z1698" i="378"/>
  <c r="Z1699" i="378"/>
  <c r="Z1700" i="378"/>
  <c r="Z1701" i="378"/>
  <c r="Z1702" i="378"/>
  <c r="Z1703" i="378"/>
  <c r="Z1704" i="378"/>
  <c r="Z1705" i="378"/>
  <c r="Z1706" i="378"/>
  <c r="Z1707" i="378"/>
  <c r="Z1708" i="378"/>
  <c r="Z1709" i="378"/>
  <c r="Z1710" i="378"/>
  <c r="Z1711" i="378"/>
  <c r="Z1712" i="378"/>
  <c r="Z1713" i="378"/>
  <c r="Z1714" i="378"/>
  <c r="Z1715" i="378"/>
  <c r="Z1716" i="378"/>
  <c r="Z1717" i="378"/>
  <c r="Z1718" i="378"/>
  <c r="Z1719" i="378"/>
  <c r="Z1720" i="378"/>
  <c r="Z1721" i="378"/>
  <c r="Z1722" i="378"/>
  <c r="Z1723" i="378"/>
  <c r="Z1724" i="378"/>
  <c r="Z1725" i="378"/>
  <c r="Z1726" i="378"/>
  <c r="Z1727" i="378"/>
  <c r="Z1728" i="378"/>
  <c r="Z1729" i="378"/>
  <c r="Z1730" i="378"/>
  <c r="Z1731" i="378"/>
  <c r="Z1732" i="378"/>
  <c r="Z1733" i="378"/>
  <c r="Z1734" i="378"/>
  <c r="Z1735" i="378"/>
  <c r="Z1736" i="378"/>
  <c r="Z1737" i="378"/>
  <c r="Z1738" i="378"/>
  <c r="Z1739" i="378"/>
  <c r="Z1740" i="378"/>
  <c r="Z1741" i="378"/>
  <c r="Z1742" i="378"/>
  <c r="Z1743" i="378"/>
  <c r="Z1744" i="378"/>
  <c r="Z1745" i="378"/>
  <c r="Z1746" i="378"/>
  <c r="Z1747" i="378"/>
  <c r="Z1748" i="378"/>
  <c r="Z1749" i="378"/>
  <c r="Z1750" i="378"/>
  <c r="Z1751" i="378"/>
  <c r="Z1752" i="378"/>
  <c r="Z1753" i="378"/>
  <c r="Z1754" i="378"/>
  <c r="Z1755" i="378"/>
  <c r="Z1756" i="378"/>
  <c r="Z1757" i="378"/>
  <c r="Z1758" i="378"/>
  <c r="Z1759" i="378"/>
  <c r="Z1760" i="378"/>
  <c r="Z1761" i="378"/>
  <c r="Z1762" i="378"/>
  <c r="Z1763" i="378"/>
  <c r="Z1764" i="378"/>
  <c r="Z1765" i="378"/>
  <c r="Z1766" i="378"/>
  <c r="Z1767" i="378"/>
  <c r="Z1768" i="378"/>
  <c r="Z1769" i="378"/>
  <c r="Z1770" i="378"/>
  <c r="Z1771" i="378"/>
  <c r="Z1772" i="378"/>
  <c r="Z1773" i="378"/>
  <c r="Z1774" i="378"/>
  <c r="Z1775" i="378"/>
  <c r="Z1776" i="378"/>
  <c r="Z1777" i="378"/>
  <c r="Z1778" i="378"/>
  <c r="Z1779" i="378"/>
  <c r="Z1780" i="378"/>
  <c r="Z1781" i="378"/>
  <c r="Z1782" i="378"/>
  <c r="Z1783" i="378"/>
  <c r="Z1784" i="378"/>
  <c r="Z1785" i="378"/>
  <c r="Z1786" i="378"/>
  <c r="Z1787" i="378"/>
  <c r="Z1788" i="378"/>
  <c r="Z1789" i="378"/>
  <c r="Z1790" i="378"/>
  <c r="Z1791" i="378"/>
  <c r="Z1792" i="378"/>
  <c r="Z1793" i="378"/>
  <c r="Z1794" i="378"/>
  <c r="Z1795" i="378"/>
  <c r="Z1796" i="378"/>
  <c r="Z1797" i="378"/>
  <c r="Z1798" i="378"/>
  <c r="Z1799" i="378"/>
  <c r="Z1800" i="378"/>
  <c r="Z1801" i="378"/>
  <c r="Z1802" i="378"/>
  <c r="Z1803" i="378"/>
  <c r="Z1804" i="378"/>
  <c r="Z1805" i="378"/>
  <c r="Z1806" i="378"/>
  <c r="Z1807" i="378"/>
  <c r="Z1808" i="378"/>
  <c r="Z1809" i="378"/>
  <c r="Z1810" i="378"/>
  <c r="Z1811" i="378"/>
  <c r="Z1812" i="378"/>
  <c r="Z1813" i="378"/>
  <c r="Z1814" i="378"/>
  <c r="Z1815" i="378"/>
  <c r="Z1816" i="378"/>
  <c r="Z1817" i="378"/>
  <c r="Z1818" i="378"/>
  <c r="Z1819" i="378"/>
  <c r="Z1820" i="378"/>
  <c r="Z1821" i="378"/>
  <c r="Z1822" i="378"/>
  <c r="Z1823" i="378"/>
  <c r="Z1824" i="378"/>
  <c r="Z1825" i="378"/>
  <c r="Z1826" i="378"/>
  <c r="Z1827" i="378"/>
  <c r="Z1828" i="378"/>
  <c r="Z1829" i="378"/>
  <c r="Z1830" i="378"/>
  <c r="Z1831" i="378"/>
  <c r="Z1832" i="378"/>
  <c r="Z1833" i="378"/>
  <c r="Z1834" i="378"/>
  <c r="Z1835" i="378"/>
  <c r="Z1836" i="378"/>
  <c r="Z1837" i="378"/>
  <c r="Z1838" i="378"/>
  <c r="Z1839" i="378"/>
  <c r="Z1840" i="378"/>
  <c r="Z1841" i="378"/>
  <c r="Z1842" i="378"/>
  <c r="Z1843" i="378"/>
  <c r="Z1844" i="378"/>
  <c r="Z1845" i="378"/>
  <c r="Z2" i="378"/>
  <c r="B3" i="389"/>
  <c r="C3" i="389"/>
  <c r="B4" i="389"/>
  <c r="C4" i="389"/>
  <c r="B5" i="389"/>
  <c r="C5" i="389"/>
  <c r="B6" i="389"/>
  <c r="C6" i="389"/>
  <c r="B7" i="389"/>
  <c r="C7" i="389"/>
  <c r="B8" i="389"/>
  <c r="C8" i="389"/>
  <c r="B9" i="389"/>
  <c r="C9" i="389"/>
  <c r="B10" i="389"/>
  <c r="C10" i="389"/>
  <c r="B11" i="389"/>
  <c r="C11" i="389"/>
  <c r="B12" i="389"/>
  <c r="C12" i="389"/>
  <c r="B13" i="389"/>
  <c r="C13" i="389"/>
  <c r="B14" i="389"/>
  <c r="C14" i="389"/>
  <c r="B15" i="389"/>
  <c r="C15" i="389"/>
  <c r="B16" i="389"/>
  <c r="C16" i="389"/>
  <c r="B17" i="389"/>
  <c r="C17" i="389"/>
  <c r="B18" i="389"/>
  <c r="C18" i="389"/>
  <c r="B19" i="389"/>
  <c r="C19" i="389"/>
  <c r="B20" i="389"/>
  <c r="C20" i="389"/>
  <c r="B21" i="389"/>
  <c r="C21" i="389"/>
  <c r="B22" i="389"/>
  <c r="C22" i="389"/>
  <c r="B23" i="389"/>
  <c r="C23" i="389"/>
  <c r="B24" i="389"/>
  <c r="C24" i="389"/>
  <c r="B25" i="389"/>
  <c r="C25" i="389"/>
  <c r="B26" i="389"/>
  <c r="C26" i="389"/>
  <c r="B27" i="389"/>
  <c r="C27" i="389"/>
  <c r="B28" i="389"/>
  <c r="C28" i="389"/>
  <c r="B29" i="389"/>
  <c r="C29" i="389"/>
  <c r="B30" i="389"/>
  <c r="C30" i="389"/>
  <c r="B31" i="389"/>
  <c r="C31" i="389"/>
  <c r="B32" i="389"/>
  <c r="C32" i="389"/>
  <c r="B33" i="389"/>
  <c r="C33" i="389"/>
  <c r="B34" i="389"/>
  <c r="C34" i="389"/>
  <c r="B35" i="389"/>
  <c r="C35" i="389"/>
  <c r="B36" i="389"/>
  <c r="C36" i="389"/>
  <c r="B37" i="389"/>
  <c r="C37" i="389"/>
  <c r="B38" i="389"/>
  <c r="C38" i="389"/>
  <c r="B39" i="389"/>
  <c r="C39" i="389"/>
  <c r="B40" i="389"/>
  <c r="C40" i="389"/>
  <c r="B41" i="389"/>
  <c r="C41" i="389"/>
  <c r="B42" i="389"/>
  <c r="C42" i="389"/>
  <c r="B43" i="389"/>
  <c r="C43" i="389"/>
  <c r="B44" i="389"/>
  <c r="C44" i="389"/>
  <c r="B45" i="389"/>
  <c r="C45" i="389"/>
  <c r="B46" i="389"/>
  <c r="C46" i="389"/>
  <c r="B47" i="389"/>
  <c r="C47" i="389"/>
  <c r="B48" i="389"/>
  <c r="C48" i="389"/>
  <c r="B49" i="389"/>
  <c r="C49" i="389"/>
  <c r="B50" i="389"/>
  <c r="C50" i="389"/>
  <c r="B51" i="389"/>
  <c r="C51" i="389"/>
  <c r="B52" i="389"/>
  <c r="C52" i="389"/>
  <c r="B53" i="389"/>
  <c r="C53" i="389"/>
  <c r="B54" i="389"/>
  <c r="C54" i="389"/>
  <c r="B55" i="389"/>
  <c r="C55" i="389"/>
  <c r="B56" i="389"/>
  <c r="C56" i="389"/>
  <c r="B57" i="389"/>
  <c r="C57" i="389"/>
  <c r="B58" i="389"/>
  <c r="C58" i="389"/>
  <c r="B59" i="389"/>
  <c r="C59" i="389"/>
  <c r="B60" i="389"/>
  <c r="C60" i="389"/>
  <c r="B61" i="389"/>
  <c r="C61" i="389"/>
  <c r="B62" i="389"/>
  <c r="C62" i="389"/>
  <c r="B63" i="389"/>
  <c r="C63" i="389"/>
  <c r="B64" i="389"/>
  <c r="C64" i="389"/>
  <c r="B65" i="389"/>
  <c r="C65" i="389"/>
  <c r="B66" i="389"/>
  <c r="C66" i="389"/>
  <c r="B67" i="389"/>
  <c r="C67" i="389"/>
  <c r="B68" i="389"/>
  <c r="C68" i="389"/>
  <c r="B69" i="389"/>
  <c r="C69" i="389"/>
  <c r="B70" i="389"/>
  <c r="C70" i="389"/>
  <c r="B71" i="389"/>
  <c r="C71" i="389"/>
  <c r="B72" i="389"/>
  <c r="C72" i="389"/>
  <c r="B73" i="389"/>
  <c r="C73" i="389"/>
  <c r="B74" i="389"/>
  <c r="C74" i="389"/>
  <c r="B75" i="389"/>
  <c r="C75" i="389"/>
  <c r="B76" i="389"/>
  <c r="C76" i="389"/>
  <c r="B77" i="389"/>
  <c r="C77" i="389"/>
  <c r="B78" i="389"/>
  <c r="C78" i="389"/>
  <c r="B79" i="389"/>
  <c r="C79" i="389"/>
  <c r="B80" i="389"/>
  <c r="C80" i="389"/>
  <c r="B81" i="389"/>
  <c r="C81" i="389"/>
  <c r="B82" i="389"/>
  <c r="C82" i="389"/>
  <c r="B83" i="389"/>
  <c r="C83" i="389"/>
  <c r="B84" i="389"/>
  <c r="C84" i="389"/>
  <c r="B85" i="389"/>
  <c r="C85" i="389"/>
  <c r="B86" i="389"/>
  <c r="C86" i="389"/>
  <c r="B87" i="389"/>
  <c r="C87" i="389"/>
  <c r="B88" i="389"/>
  <c r="C88" i="389"/>
  <c r="B89" i="389"/>
  <c r="C89" i="389"/>
  <c r="B90" i="389"/>
  <c r="C90" i="389"/>
  <c r="B91" i="389"/>
  <c r="C91" i="389"/>
  <c r="B92" i="389"/>
  <c r="C92" i="389"/>
  <c r="B93" i="389"/>
  <c r="C93" i="389"/>
  <c r="B94" i="389"/>
  <c r="C94" i="389"/>
  <c r="B95" i="389"/>
  <c r="C95" i="389"/>
  <c r="B96" i="389"/>
  <c r="C96" i="389"/>
  <c r="B97" i="389"/>
  <c r="C97" i="389"/>
  <c r="B98" i="389"/>
  <c r="C98" i="389"/>
  <c r="B99" i="389"/>
  <c r="C99" i="389"/>
  <c r="B100" i="389"/>
  <c r="C100" i="389"/>
  <c r="B101" i="389"/>
  <c r="C101" i="389"/>
  <c r="B102" i="389"/>
  <c r="C102" i="389"/>
  <c r="B103" i="389"/>
  <c r="C103" i="389"/>
  <c r="B104" i="389"/>
  <c r="C104" i="389"/>
  <c r="B105" i="389"/>
  <c r="C105" i="389"/>
  <c r="B106" i="389"/>
  <c r="C106" i="389"/>
  <c r="B107" i="389"/>
  <c r="C107" i="389"/>
  <c r="B108" i="389"/>
  <c r="C108" i="389"/>
  <c r="B109" i="389"/>
  <c r="C109" i="389"/>
  <c r="B110" i="389"/>
  <c r="C110" i="389"/>
  <c r="B111" i="389"/>
  <c r="C111" i="389"/>
  <c r="B112" i="389"/>
  <c r="C112" i="389"/>
  <c r="B113" i="389"/>
  <c r="C113" i="389"/>
  <c r="B114" i="389"/>
  <c r="C114" i="389"/>
  <c r="B115" i="389"/>
  <c r="C115" i="389"/>
  <c r="B116" i="389"/>
  <c r="C116" i="389"/>
  <c r="B117" i="389"/>
  <c r="C117" i="389"/>
  <c r="B118" i="389"/>
  <c r="C118" i="389"/>
  <c r="B119" i="389"/>
  <c r="C119" i="389"/>
  <c r="B120" i="389"/>
  <c r="C120" i="389"/>
  <c r="B121" i="389"/>
  <c r="C121" i="389"/>
  <c r="B122" i="389"/>
  <c r="C122" i="389"/>
  <c r="B123" i="389"/>
  <c r="C123" i="389"/>
  <c r="B124" i="389"/>
  <c r="C124" i="389"/>
  <c r="B125" i="389"/>
  <c r="C125" i="389"/>
  <c r="B126" i="389"/>
  <c r="C126" i="389"/>
  <c r="B127" i="389"/>
  <c r="C127" i="389"/>
  <c r="B128" i="389"/>
  <c r="C128" i="389"/>
  <c r="B129" i="389"/>
  <c r="C129" i="389"/>
  <c r="B130" i="389"/>
  <c r="C130" i="389"/>
  <c r="B131" i="389"/>
  <c r="C131" i="389"/>
  <c r="B132" i="389"/>
  <c r="C132" i="389"/>
  <c r="B133" i="389"/>
  <c r="C133" i="389"/>
  <c r="B134" i="389"/>
  <c r="C134" i="389"/>
  <c r="B135" i="389"/>
  <c r="C135" i="389"/>
  <c r="B136" i="389"/>
  <c r="C136" i="389"/>
  <c r="B137" i="389"/>
  <c r="C137" i="389"/>
  <c r="B138" i="389"/>
  <c r="C138" i="389"/>
  <c r="B139" i="389"/>
  <c r="C139" i="389"/>
  <c r="B140" i="389"/>
  <c r="C140" i="389"/>
  <c r="B141" i="389"/>
  <c r="C141" i="389"/>
  <c r="B142" i="389"/>
  <c r="C142" i="389"/>
  <c r="B143" i="389"/>
  <c r="C143" i="389"/>
  <c r="B144" i="389"/>
  <c r="C144" i="389"/>
  <c r="B145" i="389"/>
  <c r="C145" i="389"/>
  <c r="B146" i="389"/>
  <c r="C146" i="389"/>
  <c r="B147" i="389"/>
  <c r="C147" i="389"/>
  <c r="B148" i="389"/>
  <c r="C148" i="389"/>
  <c r="B149" i="389"/>
  <c r="C149" i="389"/>
  <c r="B150" i="389"/>
  <c r="C150" i="389"/>
  <c r="B151" i="389"/>
  <c r="C151" i="389"/>
  <c r="B152" i="389"/>
  <c r="C152" i="389"/>
  <c r="B3" i="374"/>
  <c r="C3" i="374"/>
  <c r="B4" i="374"/>
  <c r="C4" i="374"/>
  <c r="B5" i="374"/>
  <c r="C5" i="374"/>
  <c r="B6" i="374"/>
  <c r="C6" i="374"/>
  <c r="B7" i="374"/>
  <c r="C7" i="374"/>
  <c r="B8" i="374"/>
  <c r="C8" i="374"/>
  <c r="B9" i="374"/>
  <c r="C9" i="374"/>
  <c r="B10" i="374"/>
  <c r="C10" i="374"/>
  <c r="B11" i="374"/>
  <c r="C11" i="374"/>
  <c r="B12" i="374"/>
  <c r="C12" i="374"/>
  <c r="B13" i="374"/>
  <c r="C13" i="374"/>
  <c r="B14" i="374"/>
  <c r="C14" i="374"/>
  <c r="B15" i="374"/>
  <c r="C15" i="374"/>
  <c r="B16" i="374"/>
  <c r="C16" i="374"/>
  <c r="B17" i="374"/>
  <c r="C17" i="374"/>
  <c r="B18" i="374"/>
  <c r="C18" i="374"/>
  <c r="B19" i="374"/>
  <c r="C19" i="374"/>
  <c r="B20" i="374"/>
  <c r="C20" i="374"/>
  <c r="B21" i="374"/>
  <c r="C21" i="374"/>
  <c r="B22" i="374"/>
  <c r="C22" i="374"/>
  <c r="B23" i="374"/>
  <c r="C23" i="374"/>
  <c r="B24" i="374"/>
  <c r="C24" i="374"/>
  <c r="B25" i="374"/>
  <c r="C25" i="374"/>
  <c r="B26" i="374"/>
  <c r="C26" i="374"/>
  <c r="B27" i="374"/>
  <c r="C27" i="374"/>
  <c r="B28" i="374"/>
  <c r="C28" i="374"/>
  <c r="B29" i="374"/>
  <c r="C29" i="374"/>
  <c r="B30" i="374"/>
  <c r="C30" i="374"/>
  <c r="B31" i="374"/>
  <c r="C31" i="374"/>
  <c r="B32" i="374"/>
  <c r="C32" i="374"/>
  <c r="B33" i="374"/>
  <c r="C33" i="374"/>
  <c r="B34" i="374"/>
  <c r="C34" i="374"/>
  <c r="B35" i="374"/>
  <c r="C35" i="374"/>
  <c r="B36" i="374"/>
  <c r="C36" i="374"/>
  <c r="B37" i="374"/>
  <c r="C37" i="374"/>
  <c r="B38" i="374"/>
  <c r="C38" i="374"/>
  <c r="B39" i="374"/>
  <c r="C39" i="374"/>
  <c r="B40" i="374"/>
  <c r="C40" i="374"/>
  <c r="B41" i="374"/>
  <c r="C41" i="374"/>
  <c r="B42" i="374"/>
  <c r="C42" i="374"/>
  <c r="B43" i="374"/>
  <c r="C43" i="374"/>
  <c r="B44" i="374"/>
  <c r="C44" i="374"/>
  <c r="B45" i="374"/>
  <c r="C45" i="374"/>
  <c r="B46" i="374"/>
  <c r="C46" i="374"/>
  <c r="B47" i="374"/>
  <c r="C47" i="374"/>
  <c r="B48" i="374"/>
  <c r="C48" i="374"/>
  <c r="B49" i="374"/>
  <c r="C49" i="374"/>
  <c r="B50" i="374"/>
  <c r="C50" i="374"/>
  <c r="B51" i="374"/>
  <c r="C51" i="374"/>
  <c r="B52" i="374"/>
  <c r="C52" i="374"/>
  <c r="B53" i="374"/>
  <c r="C53" i="374"/>
  <c r="B54" i="374"/>
  <c r="C54" i="374"/>
  <c r="B55" i="374"/>
  <c r="C55" i="374"/>
  <c r="B56" i="374"/>
  <c r="C56" i="374"/>
  <c r="B57" i="374"/>
  <c r="C57" i="374"/>
  <c r="B58" i="374"/>
  <c r="C58" i="374"/>
  <c r="B59" i="374"/>
  <c r="C59" i="374"/>
  <c r="B60" i="374"/>
  <c r="C60" i="374"/>
  <c r="B61" i="374"/>
  <c r="C61" i="374"/>
  <c r="B62" i="374"/>
  <c r="C62" i="374"/>
  <c r="B63" i="374"/>
  <c r="C63" i="374"/>
  <c r="B64" i="374"/>
  <c r="C64" i="374"/>
  <c r="B65" i="374"/>
  <c r="C65" i="374"/>
  <c r="B66" i="374"/>
  <c r="C66" i="374"/>
  <c r="B67" i="374"/>
  <c r="C67" i="374"/>
  <c r="B68" i="374"/>
  <c r="C68" i="374"/>
  <c r="B69" i="374"/>
  <c r="C69" i="374"/>
  <c r="B70" i="374"/>
  <c r="C70" i="374"/>
  <c r="B71" i="374"/>
  <c r="C71" i="374"/>
  <c r="B72" i="374"/>
  <c r="C72" i="374"/>
  <c r="B73" i="374"/>
  <c r="C73" i="374"/>
  <c r="B74" i="374"/>
  <c r="C74" i="374"/>
  <c r="B75" i="374"/>
  <c r="C75" i="374"/>
  <c r="B76" i="374"/>
  <c r="C76" i="374"/>
  <c r="B77" i="374"/>
  <c r="C77" i="374"/>
  <c r="B78" i="374"/>
  <c r="C78" i="374"/>
  <c r="B79" i="374"/>
  <c r="C79" i="374"/>
  <c r="B80" i="374"/>
  <c r="C80" i="374"/>
  <c r="B81" i="374"/>
  <c r="C81" i="374"/>
  <c r="B82" i="374"/>
  <c r="C82" i="374"/>
  <c r="B83" i="374"/>
  <c r="C83" i="374"/>
  <c r="B84" i="374"/>
  <c r="C84" i="374"/>
  <c r="B85" i="374"/>
  <c r="C85" i="374"/>
  <c r="B86" i="374"/>
  <c r="C86" i="374"/>
  <c r="B87" i="374"/>
  <c r="C87" i="374"/>
  <c r="B88" i="374"/>
  <c r="C88" i="374"/>
  <c r="B89" i="374"/>
  <c r="C89" i="374"/>
  <c r="B90" i="374"/>
  <c r="C90" i="374"/>
  <c r="B91" i="374"/>
  <c r="C91" i="374"/>
  <c r="B92" i="374"/>
  <c r="C92" i="374"/>
  <c r="B93" i="374"/>
  <c r="C93" i="374"/>
  <c r="B94" i="374"/>
  <c r="C94" i="374"/>
  <c r="B95" i="374"/>
  <c r="C95" i="374"/>
  <c r="B96" i="374"/>
  <c r="C96" i="374"/>
  <c r="B97" i="374"/>
  <c r="C97" i="374"/>
  <c r="B98" i="374"/>
  <c r="C98" i="374"/>
  <c r="B99" i="374"/>
  <c r="C99" i="374"/>
  <c r="B100" i="374"/>
  <c r="C100" i="374"/>
  <c r="B101" i="374"/>
  <c r="C101" i="374"/>
  <c r="B102" i="374"/>
  <c r="C102" i="374"/>
  <c r="B103" i="374"/>
  <c r="C103" i="374"/>
  <c r="B104" i="374"/>
  <c r="C104" i="374"/>
  <c r="B105" i="374"/>
  <c r="C105" i="374"/>
  <c r="B106" i="374"/>
  <c r="C106" i="374"/>
  <c r="B107" i="374"/>
  <c r="C107" i="374"/>
  <c r="B108" i="374"/>
  <c r="C108" i="374"/>
  <c r="B109" i="374"/>
  <c r="C109" i="374"/>
  <c r="B110" i="374"/>
  <c r="C110" i="374"/>
  <c r="B111" i="374"/>
  <c r="C111" i="374"/>
  <c r="B112" i="374"/>
  <c r="C112" i="374"/>
  <c r="B113" i="374"/>
  <c r="C113" i="374"/>
  <c r="B114" i="374"/>
  <c r="C114" i="374"/>
  <c r="B115" i="374"/>
  <c r="C115" i="374"/>
  <c r="B116" i="374"/>
  <c r="C116" i="374"/>
  <c r="B117" i="374"/>
  <c r="C117" i="374"/>
  <c r="B118" i="374"/>
  <c r="C118" i="374"/>
  <c r="B119" i="374"/>
  <c r="C119" i="374"/>
  <c r="B120" i="374"/>
  <c r="C120" i="374"/>
  <c r="B121" i="374"/>
  <c r="C121" i="374"/>
  <c r="B122" i="374"/>
  <c r="C122" i="374"/>
  <c r="B123" i="374"/>
  <c r="C123" i="374"/>
  <c r="B124" i="374"/>
  <c r="C124" i="374"/>
  <c r="B125" i="374"/>
  <c r="C125" i="374"/>
  <c r="B126" i="374"/>
  <c r="C126" i="374"/>
  <c r="B127" i="374"/>
  <c r="C127" i="374"/>
  <c r="B128" i="374"/>
  <c r="C128" i="374"/>
  <c r="B129" i="374"/>
  <c r="C129" i="374"/>
  <c r="B130" i="374"/>
  <c r="C130" i="374"/>
  <c r="B131" i="374"/>
  <c r="C131" i="374"/>
  <c r="B132" i="374"/>
  <c r="C132" i="374"/>
  <c r="B133" i="374"/>
  <c r="C133" i="374"/>
  <c r="B134" i="374"/>
  <c r="C134" i="374"/>
  <c r="B135" i="374"/>
  <c r="C135" i="374"/>
  <c r="B136" i="374"/>
  <c r="C136" i="374"/>
  <c r="B137" i="374"/>
  <c r="C137" i="374"/>
  <c r="B138" i="374"/>
  <c r="C138" i="374"/>
  <c r="B139" i="374"/>
  <c r="C139" i="374"/>
  <c r="B140" i="374"/>
  <c r="C140" i="374"/>
  <c r="B141" i="374"/>
  <c r="C141" i="374"/>
  <c r="B142" i="374"/>
  <c r="C142" i="374"/>
  <c r="B143" i="374"/>
  <c r="C143" i="374"/>
  <c r="B144" i="374"/>
  <c r="C144" i="374"/>
  <c r="B145" i="374"/>
  <c r="C145" i="374"/>
  <c r="B146" i="374"/>
  <c r="C146" i="374"/>
  <c r="B147" i="374"/>
  <c r="C147" i="374"/>
  <c r="B148" i="374"/>
  <c r="C148" i="374"/>
  <c r="B149" i="374"/>
  <c r="C149" i="374"/>
  <c r="B150" i="374"/>
  <c r="C150" i="374"/>
  <c r="B151" i="374"/>
  <c r="C151" i="374"/>
  <c r="B152" i="374"/>
  <c r="C152" i="374"/>
  <c r="B153" i="374"/>
  <c r="C153" i="374"/>
  <c r="B154" i="374"/>
  <c r="C154" i="374"/>
  <c r="B155" i="374"/>
  <c r="C155" i="374"/>
  <c r="B156" i="374"/>
  <c r="C156" i="374"/>
  <c r="B157" i="374"/>
  <c r="C157" i="374"/>
  <c r="B158" i="374"/>
  <c r="C158" i="374"/>
  <c r="B159" i="374"/>
  <c r="C159" i="374"/>
  <c r="B160" i="374"/>
  <c r="C160" i="374"/>
  <c r="B161" i="374"/>
  <c r="C161" i="374"/>
  <c r="B162" i="374"/>
  <c r="C162" i="374"/>
  <c r="B163" i="374"/>
  <c r="C163" i="374"/>
  <c r="B164" i="374"/>
  <c r="C164" i="374"/>
  <c r="B165" i="374"/>
  <c r="C165" i="374"/>
  <c r="B166" i="374"/>
  <c r="C166" i="374"/>
  <c r="B167" i="374"/>
  <c r="C167" i="374"/>
  <c r="B168" i="374"/>
  <c r="C168" i="374"/>
  <c r="B169" i="374"/>
  <c r="C169" i="374"/>
  <c r="B170" i="374"/>
  <c r="C170" i="374"/>
  <c r="B171" i="374"/>
  <c r="C171" i="374"/>
  <c r="B172" i="374"/>
  <c r="C172" i="374"/>
  <c r="B173" i="374"/>
  <c r="C173" i="374"/>
  <c r="B174" i="374"/>
  <c r="C174" i="374"/>
  <c r="B175" i="374"/>
  <c r="C175" i="374"/>
  <c r="B176" i="374"/>
  <c r="C176" i="374"/>
  <c r="B177" i="374"/>
  <c r="C177" i="374"/>
  <c r="B178" i="374"/>
  <c r="C178" i="374"/>
  <c r="B179" i="374"/>
  <c r="C179" i="374"/>
  <c r="B180" i="374"/>
  <c r="C180" i="374"/>
  <c r="B181" i="374"/>
  <c r="C181" i="374"/>
  <c r="B182" i="374"/>
  <c r="C182" i="374"/>
  <c r="B183" i="374"/>
  <c r="C183" i="374"/>
  <c r="B184" i="374"/>
  <c r="C184" i="374"/>
  <c r="B185" i="374"/>
  <c r="C185" i="374"/>
  <c r="B186" i="374"/>
  <c r="C186" i="374"/>
  <c r="B187" i="374"/>
  <c r="C187" i="374"/>
  <c r="B188" i="374"/>
  <c r="C188" i="374"/>
  <c r="B189" i="374"/>
  <c r="C189" i="374"/>
  <c r="B190" i="374"/>
  <c r="C190" i="374"/>
  <c r="B191" i="374"/>
  <c r="C191" i="374"/>
  <c r="B192" i="374"/>
  <c r="C192" i="374"/>
  <c r="B193" i="374"/>
  <c r="C193" i="374"/>
  <c r="B194" i="374"/>
  <c r="C194" i="374"/>
  <c r="B195" i="374"/>
  <c r="C195" i="374"/>
  <c r="B196" i="374"/>
  <c r="C196" i="374"/>
  <c r="B197" i="374"/>
  <c r="C197" i="374"/>
  <c r="B198" i="374"/>
  <c r="C198" i="374"/>
  <c r="B199" i="374"/>
  <c r="C199" i="374"/>
  <c r="B200" i="374"/>
  <c r="C200" i="374"/>
  <c r="B201" i="374"/>
  <c r="C201" i="374"/>
  <c r="B202" i="374"/>
  <c r="C202" i="374"/>
  <c r="B203" i="374"/>
  <c r="C203" i="374"/>
  <c r="B204" i="374"/>
  <c r="C204" i="374"/>
  <c r="B205" i="374"/>
  <c r="C205" i="374"/>
  <c r="B206" i="374"/>
  <c r="C206" i="374"/>
  <c r="B207" i="374"/>
  <c r="C207" i="374"/>
  <c r="B208" i="374"/>
  <c r="C208" i="374"/>
  <c r="B209" i="374"/>
  <c r="C209" i="374"/>
  <c r="B210" i="374"/>
  <c r="C210" i="374"/>
  <c r="B211" i="374"/>
  <c r="C211" i="374"/>
  <c r="B212" i="374"/>
  <c r="C212" i="374"/>
  <c r="B213" i="374"/>
  <c r="C213" i="374"/>
  <c r="B214" i="374"/>
  <c r="C214" i="374"/>
  <c r="B215" i="374"/>
  <c r="C215" i="374"/>
  <c r="B216" i="374"/>
  <c r="C216" i="374"/>
  <c r="B217" i="374"/>
  <c r="C217" i="374"/>
  <c r="B218" i="374"/>
  <c r="C218" i="374"/>
  <c r="B219" i="374"/>
  <c r="C219" i="374"/>
  <c r="AE64" i="368"/>
  <c r="AD64" i="368"/>
  <c r="AE63" i="368"/>
  <c r="AD63" i="368"/>
  <c r="AE62" i="368"/>
  <c r="AD62" i="368"/>
  <c r="AE61" i="368"/>
  <c r="AD61" i="368"/>
  <c r="AE60" i="368"/>
  <c r="AD60" i="368"/>
  <c r="AE59" i="368"/>
  <c r="AD59" i="368"/>
  <c r="AE58" i="368"/>
  <c r="AD58" i="368"/>
  <c r="AE57" i="368"/>
  <c r="AD57" i="368"/>
  <c r="AE56" i="368"/>
  <c r="AD56" i="368"/>
  <c r="AE55" i="368"/>
  <c r="AD55" i="368"/>
  <c r="AE54" i="368"/>
  <c r="AD54" i="368"/>
  <c r="AE53" i="368"/>
  <c r="AD53" i="368"/>
  <c r="AE52" i="368"/>
  <c r="AD52" i="368"/>
  <c r="AE51" i="368"/>
  <c r="AD51" i="368"/>
  <c r="AE50" i="368"/>
  <c r="AD50" i="368"/>
  <c r="AE49" i="368"/>
  <c r="AD49" i="368"/>
  <c r="AE48" i="368"/>
  <c r="AD48" i="368"/>
  <c r="AE47" i="368"/>
  <c r="AD47" i="368"/>
  <c r="AE46" i="368"/>
  <c r="AD46" i="368"/>
  <c r="AE45" i="368"/>
  <c r="AD45" i="368"/>
  <c r="AE44" i="368"/>
  <c r="AD44" i="368"/>
  <c r="AE43" i="368"/>
  <c r="AD43" i="368"/>
  <c r="AE42" i="368"/>
  <c r="AD42" i="368"/>
  <c r="AE41" i="368"/>
  <c r="AD41" i="368"/>
  <c r="AE40" i="368"/>
  <c r="AD40" i="368"/>
  <c r="AE39" i="368"/>
  <c r="AD39" i="368"/>
  <c r="AE38" i="368"/>
  <c r="AD38" i="368"/>
  <c r="AE37" i="368"/>
  <c r="AD37" i="368"/>
  <c r="AE36" i="368"/>
  <c r="AD36" i="368"/>
  <c r="AE35" i="368"/>
  <c r="AD35" i="368"/>
  <c r="AE34" i="368"/>
  <c r="AD34" i="368"/>
  <c r="AE33" i="368"/>
  <c r="AD33" i="368"/>
  <c r="AE32" i="368"/>
  <c r="AD32" i="368"/>
  <c r="AE31" i="368"/>
  <c r="AD31" i="368"/>
  <c r="AE30" i="368"/>
  <c r="AD30" i="368"/>
  <c r="AE29" i="368"/>
  <c r="AD29" i="368"/>
  <c r="AE28" i="368"/>
  <c r="AD28" i="368"/>
  <c r="AE27" i="368"/>
  <c r="AD27" i="368"/>
  <c r="AE26" i="368"/>
  <c r="AD26" i="368"/>
  <c r="AE25" i="368"/>
  <c r="AD25" i="368"/>
  <c r="AE24" i="368"/>
  <c r="AD24" i="368"/>
  <c r="AE23" i="368"/>
  <c r="AD23" i="368"/>
  <c r="AE22" i="368"/>
  <c r="AD22" i="368"/>
  <c r="AE21" i="368"/>
  <c r="AD21" i="368"/>
  <c r="AE20" i="368"/>
  <c r="AD20" i="368"/>
  <c r="AE19" i="368"/>
  <c r="AD19" i="368"/>
  <c r="AE18" i="368"/>
  <c r="AD18" i="368"/>
  <c r="AE17" i="368"/>
  <c r="AD17" i="368"/>
  <c r="AE16" i="368"/>
  <c r="AD16" i="368"/>
  <c r="AE15" i="368"/>
  <c r="AD15" i="368"/>
  <c r="AE14" i="368"/>
  <c r="AD14" i="368"/>
  <c r="AE13" i="368"/>
  <c r="AD13" i="368"/>
  <c r="AE12" i="368"/>
  <c r="AD12" i="368"/>
  <c r="AE11" i="368"/>
  <c r="AD11" i="368"/>
  <c r="AE10" i="368"/>
  <c r="AD10" i="368"/>
  <c r="AE9" i="368"/>
  <c r="AD9" i="368"/>
  <c r="AE8" i="368"/>
  <c r="AD8" i="368"/>
  <c r="AE7" i="368"/>
  <c r="AD7" i="368"/>
  <c r="AE6" i="368"/>
  <c r="AD6" i="368"/>
  <c r="AE5" i="368"/>
  <c r="AD5" i="368"/>
  <c r="AE4" i="368"/>
  <c r="AD4" i="368"/>
  <c r="AE3" i="368"/>
  <c r="AD3" i="368"/>
  <c r="AE2" i="368"/>
  <c r="AD2" i="368"/>
  <c r="AF30" i="368" l="1"/>
  <c r="AF41" i="368"/>
  <c r="AF53" i="368"/>
  <c r="AF4" i="368"/>
  <c r="AF16" i="368"/>
  <c r="AF28" i="368"/>
  <c r="AF48" i="368"/>
  <c r="AF60" i="368"/>
  <c r="AF62" i="368"/>
  <c r="AF5" i="368"/>
  <c r="AF11" i="368"/>
  <c r="AF17" i="368"/>
  <c r="AF23" i="368"/>
  <c r="AF29" i="368"/>
  <c r="AF35" i="368"/>
  <c r="AF43" i="368"/>
  <c r="AF55" i="368"/>
  <c r="AF40" i="368"/>
  <c r="AF51" i="368"/>
  <c r="AF3" i="368"/>
  <c r="AF9" i="368"/>
  <c r="AF15" i="368"/>
  <c r="AF21" i="368"/>
  <c r="AF27" i="368"/>
  <c r="AF33" i="368"/>
  <c r="AF39" i="368"/>
  <c r="AF47" i="368"/>
  <c r="AF59" i="368"/>
  <c r="AF31" i="368"/>
  <c r="AF37" i="368"/>
  <c r="AF50" i="368"/>
  <c r="AF57" i="368"/>
  <c r="AF2" i="368"/>
  <c r="AF14" i="368"/>
  <c r="AF26" i="368"/>
  <c r="AF56" i="368"/>
  <c r="AF38" i="368"/>
  <c r="AF46" i="368"/>
  <c r="AF61" i="368"/>
  <c r="AF63" i="368"/>
  <c r="AF6" i="368"/>
  <c r="AF18" i="368"/>
  <c r="AF36" i="368"/>
  <c r="AF19" i="368"/>
  <c r="AF25" i="368"/>
  <c r="AF45" i="368"/>
  <c r="AF54" i="368"/>
  <c r="AF12" i="368"/>
  <c r="AF24" i="368"/>
  <c r="AF49" i="368"/>
  <c r="AF44" i="368"/>
  <c r="AF58" i="368"/>
  <c r="AF10" i="368"/>
  <c r="AF22" i="368"/>
  <c r="AF42" i="368"/>
  <c r="AF7" i="368"/>
  <c r="AF13" i="368"/>
  <c r="AF64" i="368"/>
  <c r="AF8" i="368"/>
  <c r="AF20" i="368"/>
  <c r="AF34" i="368"/>
  <c r="AF32" i="368"/>
  <c r="AF52" i="368"/>
  <c r="AF65" i="368" l="1"/>
  <c r="C11" i="3" s="1"/>
  <c r="B3" i="388" l="1"/>
  <c r="C3" i="388"/>
  <c r="B4" i="388"/>
  <c r="C4" i="388"/>
  <c r="B9" i="3" l="1"/>
  <c r="C3" i="380"/>
  <c r="C4" i="380"/>
  <c r="C5" i="380"/>
  <c r="C6" i="380"/>
  <c r="C7" i="380"/>
  <c r="C8" i="380"/>
  <c r="C9" i="380"/>
  <c r="C10" i="380"/>
  <c r="C11" i="380"/>
  <c r="C12" i="380"/>
  <c r="C13" i="380"/>
  <c r="C14" i="380"/>
  <c r="C15" i="380"/>
  <c r="C16" i="380"/>
  <c r="C17" i="380"/>
  <c r="C18" i="380"/>
  <c r="C19" i="380"/>
  <c r="C20" i="380"/>
  <c r="C21" i="380"/>
  <c r="C22" i="380"/>
  <c r="C23" i="380"/>
  <c r="C24" i="380"/>
  <c r="C25" i="380"/>
  <c r="C26" i="380"/>
  <c r="C27" i="380"/>
  <c r="C28" i="380"/>
  <c r="C29" i="380"/>
  <c r="C30" i="380"/>
  <c r="C31" i="380"/>
  <c r="C32" i="380"/>
  <c r="C33" i="380"/>
  <c r="C34" i="380"/>
  <c r="C35" i="380"/>
  <c r="C36" i="380"/>
  <c r="C37" i="380"/>
  <c r="C38" i="380"/>
  <c r="C39" i="380"/>
  <c r="C40" i="380"/>
  <c r="C41" i="380"/>
  <c r="C42" i="380"/>
  <c r="C43" i="380"/>
  <c r="C44" i="380"/>
  <c r="C45" i="380"/>
  <c r="C46" i="380"/>
  <c r="C47" i="380"/>
  <c r="C48" i="380"/>
  <c r="C49" i="380"/>
  <c r="C50" i="380"/>
  <c r="C51" i="380"/>
  <c r="C52" i="380"/>
  <c r="C53" i="380"/>
  <c r="C54" i="380"/>
  <c r="C55" i="380"/>
  <c r="C56" i="380"/>
  <c r="C57" i="380"/>
  <c r="C58" i="380"/>
  <c r="C59" i="380"/>
  <c r="C60" i="380"/>
  <c r="C61" i="380"/>
  <c r="C62" i="380"/>
  <c r="C63" i="380"/>
  <c r="C64" i="380"/>
  <c r="C65" i="380"/>
  <c r="C66" i="380"/>
  <c r="C67" i="380"/>
  <c r="C68" i="380"/>
  <c r="C69" i="380"/>
  <c r="C70" i="380"/>
  <c r="C71" i="380"/>
  <c r="C72" i="380"/>
  <c r="C73" i="380"/>
  <c r="C74" i="380"/>
  <c r="C75" i="380"/>
  <c r="C76" i="380"/>
  <c r="C77" i="380"/>
  <c r="C78" i="380"/>
  <c r="C79" i="380"/>
  <c r="C80" i="380"/>
  <c r="C81" i="380"/>
  <c r="C82" i="380"/>
  <c r="C83" i="380"/>
  <c r="C84" i="380"/>
  <c r="C85" i="380"/>
  <c r="C86" i="380"/>
  <c r="C87" i="380"/>
  <c r="C88" i="380"/>
  <c r="C89" i="380"/>
  <c r="C90" i="380"/>
  <c r="C91" i="380"/>
  <c r="C92" i="380"/>
  <c r="C93" i="380"/>
  <c r="C94" i="380"/>
  <c r="C95" i="380"/>
  <c r="C96" i="380"/>
  <c r="C97" i="380"/>
  <c r="C98" i="380"/>
  <c r="C99" i="380"/>
  <c r="C100" i="380"/>
  <c r="C101" i="380"/>
  <c r="C102" i="380"/>
  <c r="C103" i="380"/>
  <c r="C104" i="380"/>
  <c r="C105" i="380"/>
  <c r="C106" i="380"/>
  <c r="C107" i="380"/>
  <c r="C108" i="380"/>
  <c r="C109" i="380"/>
  <c r="C110" i="380"/>
  <c r="C111" i="380"/>
  <c r="C112" i="380"/>
  <c r="C113" i="380"/>
  <c r="C114" i="380"/>
  <c r="C115" i="380"/>
  <c r="C116" i="380"/>
  <c r="C117" i="380"/>
  <c r="C118" i="380"/>
  <c r="C119" i="380"/>
  <c r="C120" i="380"/>
  <c r="C121" i="380"/>
  <c r="C122" i="380"/>
  <c r="C123" i="380"/>
  <c r="C124" i="380"/>
  <c r="C125" i="380"/>
  <c r="C126" i="380"/>
  <c r="C127" i="380"/>
  <c r="C128" i="380"/>
  <c r="C129" i="380"/>
  <c r="C130" i="380"/>
  <c r="C131" i="380"/>
  <c r="C132" i="380"/>
  <c r="C133" i="380"/>
  <c r="C134" i="380"/>
  <c r="C135" i="380"/>
  <c r="C136" i="380"/>
  <c r="C137" i="380"/>
  <c r="C138" i="380"/>
  <c r="C139" i="380"/>
  <c r="C140" i="380"/>
  <c r="C141" i="380"/>
  <c r="C142" i="380"/>
  <c r="C143" i="380"/>
  <c r="C144" i="380"/>
  <c r="C145" i="380"/>
  <c r="C146" i="380"/>
  <c r="C147" i="380"/>
  <c r="C148" i="380"/>
  <c r="C149" i="380"/>
  <c r="C150" i="380"/>
  <c r="C151" i="380"/>
  <c r="C152" i="380"/>
  <c r="C153" i="380"/>
  <c r="C154" i="380"/>
  <c r="C155" i="380"/>
  <c r="C156" i="380"/>
  <c r="C157" i="380"/>
  <c r="C158" i="380"/>
  <c r="C159" i="380"/>
  <c r="C160" i="380"/>
  <c r="C161" i="380"/>
  <c r="C162" i="380"/>
  <c r="C163" i="380"/>
  <c r="C164" i="380"/>
  <c r="C165" i="380"/>
  <c r="C166" i="380"/>
  <c r="C167" i="380"/>
  <c r="C168" i="380"/>
  <c r="C169" i="380"/>
  <c r="C170" i="380"/>
  <c r="C171" i="380"/>
  <c r="C172" i="380"/>
  <c r="C173" i="380"/>
  <c r="C174" i="380"/>
  <c r="C175" i="380"/>
  <c r="C176" i="380"/>
  <c r="C177" i="380"/>
  <c r="C178" i="380"/>
  <c r="C179" i="380"/>
  <c r="C180" i="380"/>
  <c r="C181" i="380"/>
  <c r="C182" i="380"/>
  <c r="C183" i="380"/>
  <c r="C184" i="380"/>
  <c r="C185" i="380"/>
  <c r="C186" i="380"/>
  <c r="C187" i="380"/>
  <c r="C188" i="380"/>
  <c r="C189" i="380"/>
  <c r="C190" i="380"/>
  <c r="C191" i="380"/>
  <c r="C192" i="380"/>
  <c r="C193" i="380"/>
  <c r="C194" i="380"/>
  <c r="C195" i="380"/>
  <c r="C196" i="380"/>
  <c r="C197" i="380"/>
  <c r="C198" i="380"/>
  <c r="C199" i="380"/>
  <c r="C200" i="380"/>
  <c r="C201" i="380"/>
  <c r="C202" i="380"/>
  <c r="C203" i="380"/>
  <c r="C204" i="380"/>
  <c r="C205" i="380"/>
  <c r="C206" i="380"/>
  <c r="C207" i="380"/>
  <c r="C208" i="380"/>
  <c r="C209" i="380"/>
  <c r="C210" i="380"/>
  <c r="C211" i="380"/>
  <c r="C212" i="380"/>
  <c r="C213" i="380"/>
  <c r="C214" i="380"/>
  <c r="C215" i="380"/>
  <c r="C216" i="380"/>
  <c r="C217" i="380"/>
  <c r="C218" i="380"/>
  <c r="C219" i="380"/>
  <c r="C220" i="380"/>
  <c r="C221" i="380"/>
  <c r="C222" i="380"/>
  <c r="C223" i="380"/>
  <c r="C224" i="380"/>
  <c r="C225" i="380"/>
  <c r="C226" i="380"/>
  <c r="C227" i="380"/>
  <c r="C228" i="380"/>
  <c r="C229" i="380"/>
  <c r="C230" i="380"/>
  <c r="C231" i="380"/>
  <c r="C232" i="380"/>
  <c r="C233" i="380"/>
  <c r="C234" i="380"/>
  <c r="C235" i="380"/>
  <c r="C236" i="380"/>
  <c r="C237" i="380"/>
  <c r="C238" i="380"/>
  <c r="C239" i="380"/>
  <c r="C240" i="380"/>
  <c r="C241" i="380"/>
  <c r="C242" i="380"/>
  <c r="C243" i="380"/>
  <c r="C244" i="380"/>
  <c r="C245" i="380"/>
  <c r="C246" i="380"/>
  <c r="C247" i="380"/>
  <c r="C248" i="380"/>
  <c r="C249" i="380"/>
  <c r="C250" i="380"/>
  <c r="C251" i="380"/>
  <c r="C252" i="380"/>
  <c r="C253" i="380"/>
  <c r="C254" i="380"/>
  <c r="C255" i="380"/>
  <c r="C256" i="380"/>
  <c r="C257" i="380"/>
  <c r="C258" i="380"/>
  <c r="C259" i="380"/>
  <c r="C260" i="380"/>
  <c r="C261" i="380"/>
  <c r="C262" i="380"/>
  <c r="C263" i="380"/>
  <c r="C264" i="380"/>
  <c r="C265" i="380"/>
  <c r="C266" i="380"/>
  <c r="C267" i="380"/>
  <c r="C268" i="380"/>
  <c r="C269" i="380"/>
  <c r="C270" i="380"/>
  <c r="C271" i="380"/>
  <c r="C272" i="380"/>
  <c r="C273" i="380"/>
  <c r="C274" i="380"/>
  <c r="C275" i="380"/>
  <c r="C276" i="380"/>
  <c r="C277" i="380"/>
  <c r="C278" i="380"/>
  <c r="C279" i="380"/>
  <c r="C280" i="380"/>
  <c r="C281" i="380"/>
  <c r="C282" i="380"/>
  <c r="C283" i="380"/>
  <c r="C284" i="380"/>
  <c r="B3" i="380"/>
  <c r="B4" i="380"/>
  <c r="B5" i="380"/>
  <c r="B6" i="380"/>
  <c r="B7" i="380"/>
  <c r="B8" i="380"/>
  <c r="B9" i="380"/>
  <c r="B10" i="380"/>
  <c r="B11" i="380"/>
  <c r="B12" i="380"/>
  <c r="B13" i="380"/>
  <c r="B14" i="380"/>
  <c r="B15" i="380"/>
  <c r="B16" i="380"/>
  <c r="B17" i="380"/>
  <c r="B18" i="380"/>
  <c r="B19" i="380"/>
  <c r="B20" i="380"/>
  <c r="B21" i="380"/>
  <c r="B22" i="380"/>
  <c r="B23" i="380"/>
  <c r="B24" i="380"/>
  <c r="B25" i="380"/>
  <c r="B26" i="380"/>
  <c r="B27" i="380"/>
  <c r="B28" i="380"/>
  <c r="B29" i="380"/>
  <c r="B30" i="380"/>
  <c r="B31" i="380"/>
  <c r="B32" i="380"/>
  <c r="B33" i="380"/>
  <c r="B34" i="380"/>
  <c r="B35" i="380"/>
  <c r="B36" i="380"/>
  <c r="B37" i="380"/>
  <c r="B38" i="380"/>
  <c r="B39" i="380"/>
  <c r="B40" i="380"/>
  <c r="B41" i="380"/>
  <c r="B42" i="380"/>
  <c r="B43" i="380"/>
  <c r="B44" i="380"/>
  <c r="B45" i="380"/>
  <c r="B46" i="380"/>
  <c r="B47" i="380"/>
  <c r="B48" i="380"/>
  <c r="B49" i="380"/>
  <c r="B50" i="380"/>
  <c r="B51" i="380"/>
  <c r="B52" i="380"/>
  <c r="B53" i="380"/>
  <c r="B54" i="380"/>
  <c r="B55" i="380"/>
  <c r="B56" i="380"/>
  <c r="B57" i="380"/>
  <c r="B58" i="380"/>
  <c r="B59" i="380"/>
  <c r="B60" i="380"/>
  <c r="B61" i="380"/>
  <c r="B62" i="380"/>
  <c r="B63" i="380"/>
  <c r="B64" i="380"/>
  <c r="B65" i="380"/>
  <c r="B66" i="380"/>
  <c r="B67" i="380"/>
  <c r="B68" i="380"/>
  <c r="B69" i="380"/>
  <c r="B70" i="380"/>
  <c r="B71" i="380"/>
  <c r="B72" i="380"/>
  <c r="B73" i="380"/>
  <c r="B74" i="380"/>
  <c r="B75" i="380"/>
  <c r="B76" i="380"/>
  <c r="B77" i="380"/>
  <c r="B78" i="380"/>
  <c r="B79" i="380"/>
  <c r="B80" i="380"/>
  <c r="B81" i="380"/>
  <c r="B82" i="380"/>
  <c r="B83" i="380"/>
  <c r="B84" i="380"/>
  <c r="B85" i="380"/>
  <c r="B86" i="380"/>
  <c r="B87" i="380"/>
  <c r="B88" i="380"/>
  <c r="B89" i="380"/>
  <c r="B90" i="380"/>
  <c r="B91" i="380"/>
  <c r="B92" i="380"/>
  <c r="B93" i="380"/>
  <c r="B94" i="380"/>
  <c r="B95" i="380"/>
  <c r="B96" i="380"/>
  <c r="B97" i="380"/>
  <c r="B98" i="380"/>
  <c r="B99" i="380"/>
  <c r="B100" i="380"/>
  <c r="B101" i="380"/>
  <c r="B102" i="380"/>
  <c r="B103" i="380"/>
  <c r="B104" i="380"/>
  <c r="B105" i="380"/>
  <c r="B106" i="380"/>
  <c r="B107" i="380"/>
  <c r="B108" i="380"/>
  <c r="B109" i="380"/>
  <c r="B110" i="380"/>
  <c r="B111" i="380"/>
  <c r="B112" i="380"/>
  <c r="B113" i="380"/>
  <c r="B114" i="380"/>
  <c r="B115" i="380"/>
  <c r="B116" i="380"/>
  <c r="B117" i="380"/>
  <c r="B118" i="380"/>
  <c r="B119" i="380"/>
  <c r="B120" i="380"/>
  <c r="B121" i="380"/>
  <c r="B122" i="380"/>
  <c r="B123" i="380"/>
  <c r="B124" i="380"/>
  <c r="B125" i="380"/>
  <c r="B126" i="380"/>
  <c r="B127" i="380"/>
  <c r="B128" i="380"/>
  <c r="B129" i="380"/>
  <c r="B130" i="380"/>
  <c r="B131" i="380"/>
  <c r="B132" i="380"/>
  <c r="B133" i="380"/>
  <c r="B134" i="380"/>
  <c r="B135" i="380"/>
  <c r="B136" i="380"/>
  <c r="B137" i="380"/>
  <c r="B138" i="380"/>
  <c r="B139" i="380"/>
  <c r="B140" i="380"/>
  <c r="B141" i="380"/>
  <c r="B142" i="380"/>
  <c r="B143" i="380"/>
  <c r="B144" i="380"/>
  <c r="B145" i="380"/>
  <c r="B146" i="380"/>
  <c r="B147" i="380"/>
  <c r="B148" i="380"/>
  <c r="B149" i="380"/>
  <c r="B150" i="380"/>
  <c r="B151" i="380"/>
  <c r="B152" i="380"/>
  <c r="B153" i="380"/>
  <c r="B154" i="380"/>
  <c r="B155" i="380"/>
  <c r="B156" i="380"/>
  <c r="B157" i="380"/>
  <c r="B158" i="380"/>
  <c r="B159" i="380"/>
  <c r="B160" i="380"/>
  <c r="B161" i="380"/>
  <c r="B162" i="380"/>
  <c r="B163" i="380"/>
  <c r="B164" i="380"/>
  <c r="B165" i="380"/>
  <c r="B166" i="380"/>
  <c r="B167" i="380"/>
  <c r="B168" i="380"/>
  <c r="B169" i="380"/>
  <c r="B170" i="380"/>
  <c r="B171" i="380"/>
  <c r="B172" i="380"/>
  <c r="B173" i="380"/>
  <c r="B174" i="380"/>
  <c r="B175" i="380"/>
  <c r="B176" i="380"/>
  <c r="B177" i="380"/>
  <c r="B178" i="380"/>
  <c r="B179" i="380"/>
  <c r="B180" i="380"/>
  <c r="B181" i="380"/>
  <c r="B182" i="380"/>
  <c r="B183" i="380"/>
  <c r="B184" i="380"/>
  <c r="B185" i="380"/>
  <c r="B186" i="380"/>
  <c r="B187" i="380"/>
  <c r="B188" i="380"/>
  <c r="B189" i="380"/>
  <c r="B190" i="380"/>
  <c r="B191" i="380"/>
  <c r="B192" i="380"/>
  <c r="B193" i="380"/>
  <c r="B194" i="380"/>
  <c r="B195" i="380"/>
  <c r="B196" i="380"/>
  <c r="B197" i="380"/>
  <c r="B198" i="380"/>
  <c r="B199" i="380"/>
  <c r="B200" i="380"/>
  <c r="B201" i="380"/>
  <c r="B202" i="380"/>
  <c r="B203" i="380"/>
  <c r="B204" i="380"/>
  <c r="B205" i="380"/>
  <c r="B206" i="380"/>
  <c r="B207" i="380"/>
  <c r="B208" i="380"/>
  <c r="B209" i="380"/>
  <c r="B210" i="380"/>
  <c r="B211" i="380"/>
  <c r="B212" i="380"/>
  <c r="B213" i="380"/>
  <c r="B214" i="380"/>
  <c r="B215" i="380"/>
  <c r="B216" i="380"/>
  <c r="B217" i="380"/>
  <c r="B218" i="380"/>
  <c r="B219" i="380"/>
  <c r="B220" i="380"/>
  <c r="B221" i="380"/>
  <c r="B222" i="380"/>
  <c r="B223" i="380"/>
  <c r="B224" i="380"/>
  <c r="B225" i="380"/>
  <c r="B226" i="380"/>
  <c r="B227" i="380"/>
  <c r="B228" i="380"/>
  <c r="B229" i="380"/>
  <c r="B230" i="380"/>
  <c r="B231" i="380"/>
  <c r="B232" i="380"/>
  <c r="B233" i="380"/>
  <c r="B234" i="380"/>
  <c r="B235" i="380"/>
  <c r="B236" i="380"/>
  <c r="B237" i="380"/>
  <c r="B238" i="380"/>
  <c r="B239" i="380"/>
  <c r="B240" i="380"/>
  <c r="B241" i="380"/>
  <c r="B242" i="380"/>
  <c r="B243" i="380"/>
  <c r="B244" i="380"/>
  <c r="B245" i="380"/>
  <c r="B246" i="380"/>
  <c r="B247" i="380"/>
  <c r="B248" i="380"/>
  <c r="B249" i="380"/>
  <c r="B250" i="380"/>
  <c r="B251" i="380"/>
  <c r="B252" i="380"/>
  <c r="B253" i="380"/>
  <c r="B254" i="380"/>
  <c r="B255" i="380"/>
  <c r="B256" i="380"/>
  <c r="B257" i="380"/>
  <c r="B258" i="380"/>
  <c r="B259" i="380"/>
  <c r="B260" i="380"/>
  <c r="B261" i="380"/>
  <c r="B262" i="380"/>
  <c r="B263" i="380"/>
  <c r="B264" i="380"/>
  <c r="B265" i="380"/>
  <c r="B266" i="380"/>
  <c r="B267" i="380"/>
  <c r="B268" i="380"/>
  <c r="B269" i="380"/>
  <c r="B270" i="380"/>
  <c r="B271" i="380"/>
  <c r="B272" i="380"/>
  <c r="B273" i="380"/>
  <c r="B274" i="380"/>
  <c r="B275" i="380"/>
  <c r="B276" i="380"/>
  <c r="B277" i="380"/>
  <c r="B278" i="380"/>
  <c r="B279" i="380"/>
  <c r="B280" i="380"/>
  <c r="B281" i="380"/>
  <c r="B282" i="380"/>
  <c r="B283" i="380"/>
  <c r="B284" i="380"/>
  <c r="C2" i="389" l="1"/>
  <c r="B2" i="389"/>
  <c r="C2" i="388" l="1"/>
  <c r="E77" i="386" l="1"/>
  <c r="D77" i="386"/>
  <c r="E69" i="386"/>
  <c r="D69" i="386"/>
  <c r="B14" i="3"/>
  <c r="B2" i="388"/>
  <c r="B13" i="3"/>
  <c r="I11" i="373" l="1"/>
  <c r="I12" i="373"/>
  <c r="H6" i="373"/>
  <c r="L6" i="373"/>
  <c r="L5" i="373"/>
  <c r="L4" i="373"/>
  <c r="L3" i="373"/>
  <c r="K6" i="373"/>
  <c r="K5" i="373"/>
  <c r="K4" i="373"/>
  <c r="K3" i="373"/>
  <c r="J6" i="373"/>
  <c r="J5" i="373"/>
  <c r="J4" i="373"/>
  <c r="J3" i="373"/>
  <c r="I6" i="373"/>
  <c r="I5" i="373"/>
  <c r="I4" i="373"/>
  <c r="I3" i="373"/>
  <c r="H5" i="373"/>
  <c r="H4" i="373"/>
  <c r="H3" i="373"/>
  <c r="D2" i="373"/>
  <c r="E17" i="373"/>
  <c r="D17" i="373"/>
  <c r="B17" i="373"/>
  <c r="B19" i="373"/>
  <c r="B18" i="373"/>
  <c r="D13" i="373"/>
  <c r="D12" i="373"/>
  <c r="D11" i="373"/>
  <c r="D10" i="373"/>
  <c r="C10" i="373"/>
  <c r="C13" i="373"/>
  <c r="C12" i="373"/>
  <c r="C11" i="373"/>
  <c r="B13" i="373"/>
  <c r="B12" i="373"/>
  <c r="B11" i="373"/>
  <c r="B10" i="373"/>
  <c r="D5" i="373"/>
  <c r="D4" i="373"/>
  <c r="D3" i="373"/>
  <c r="C5" i="373"/>
  <c r="C4" i="373"/>
  <c r="C3" i="373"/>
  <c r="C2" i="373"/>
  <c r="B6" i="373"/>
  <c r="B5" i="373"/>
  <c r="B4" i="373"/>
  <c r="B3" i="373"/>
  <c r="B2" i="373"/>
  <c r="E119" i="386"/>
  <c r="D119" i="386"/>
  <c r="E118" i="386"/>
  <c r="D118" i="386"/>
  <c r="E117" i="386"/>
  <c r="D117" i="386"/>
  <c r="E116" i="386"/>
  <c r="D116" i="386"/>
  <c r="E115" i="386"/>
  <c r="D115" i="386"/>
  <c r="E114" i="386"/>
  <c r="D114" i="386"/>
  <c r="E113" i="386"/>
  <c r="D113" i="386"/>
  <c r="E105" i="386"/>
  <c r="D105" i="386"/>
  <c r="E104" i="386"/>
  <c r="D104" i="386"/>
  <c r="E103" i="386"/>
  <c r="D103" i="386"/>
  <c r="E102" i="386"/>
  <c r="D102" i="386"/>
  <c r="E101" i="386"/>
  <c r="D101" i="386"/>
  <c r="E100" i="386"/>
  <c r="D100" i="386"/>
  <c r="E99" i="386"/>
  <c r="D99" i="386"/>
  <c r="E91" i="386"/>
  <c r="D91" i="386"/>
  <c r="E90" i="386"/>
  <c r="D90" i="386"/>
  <c r="E89" i="386"/>
  <c r="D89" i="386"/>
  <c r="E88" i="386"/>
  <c r="D88" i="386"/>
  <c r="E87" i="386"/>
  <c r="D87" i="386"/>
  <c r="E86" i="386"/>
  <c r="D86" i="386"/>
  <c r="E85" i="386"/>
  <c r="D85" i="386"/>
  <c r="E62" i="386"/>
  <c r="E53" i="386"/>
  <c r="E52" i="386"/>
  <c r="E51" i="386"/>
  <c r="E50" i="386"/>
  <c r="E49" i="386"/>
  <c r="E48" i="386"/>
  <c r="E47" i="386"/>
  <c r="E38" i="386"/>
  <c r="E37" i="386"/>
  <c r="E36" i="386"/>
  <c r="E35" i="386"/>
  <c r="E34" i="386"/>
  <c r="E33" i="386"/>
  <c r="E32" i="386"/>
  <c r="E23" i="386"/>
  <c r="E22" i="386"/>
  <c r="E21" i="386"/>
  <c r="E20" i="386"/>
  <c r="E19" i="386"/>
  <c r="E18" i="386"/>
  <c r="E17" i="386"/>
  <c r="E4" i="386"/>
  <c r="E5" i="386"/>
  <c r="E6" i="386"/>
  <c r="E7" i="386"/>
  <c r="E8" i="386"/>
  <c r="E9" i="386"/>
  <c r="E3" i="386"/>
  <c r="D62" i="386"/>
  <c r="D53" i="386"/>
  <c r="D52" i="386"/>
  <c r="D51" i="386"/>
  <c r="D50" i="386"/>
  <c r="D49" i="386"/>
  <c r="D48" i="386"/>
  <c r="D47" i="386"/>
  <c r="D38" i="386"/>
  <c r="D37" i="386"/>
  <c r="D36" i="386"/>
  <c r="D35" i="386"/>
  <c r="D34" i="386"/>
  <c r="D33" i="386"/>
  <c r="D32" i="386"/>
  <c r="D23" i="386"/>
  <c r="D22" i="386"/>
  <c r="D21" i="386"/>
  <c r="D20" i="386"/>
  <c r="D19" i="386"/>
  <c r="D18" i="386"/>
  <c r="D17" i="386"/>
  <c r="D4" i="386"/>
  <c r="D5" i="386"/>
  <c r="D6" i="386"/>
  <c r="D7" i="386"/>
  <c r="D8" i="386"/>
  <c r="D9" i="386"/>
  <c r="D3" i="386"/>
  <c r="AA153" i="389" l="1"/>
  <c r="AB153" i="389" s="1"/>
  <c r="AA155" i="389"/>
  <c r="AB155" i="389" s="1"/>
  <c r="AA160" i="389"/>
  <c r="AB160" i="389" s="1"/>
  <c r="AA161" i="389"/>
  <c r="AB161" i="389" s="1"/>
  <c r="AA167" i="389"/>
  <c r="AB167" i="389" s="1"/>
  <c r="AA168" i="389"/>
  <c r="AB168" i="389" s="1"/>
  <c r="AA173" i="389"/>
  <c r="AB173" i="389" s="1"/>
  <c r="AA176" i="389"/>
  <c r="AB176" i="389" s="1"/>
  <c r="AA180" i="389"/>
  <c r="AB180" i="389" s="1"/>
  <c r="AA181" i="389"/>
  <c r="AB181" i="389" s="1"/>
  <c r="AA184" i="389"/>
  <c r="AB184" i="389" s="1"/>
  <c r="AA189" i="389"/>
  <c r="AB189" i="389" s="1"/>
  <c r="AA5" i="374"/>
  <c r="AA6" i="374"/>
  <c r="AA11" i="374"/>
  <c r="AA20" i="374"/>
  <c r="AA21" i="374"/>
  <c r="AA22" i="374"/>
  <c r="AA24" i="374"/>
  <c r="AA25" i="374"/>
  <c r="AA28" i="374"/>
  <c r="AA29" i="374"/>
  <c r="AA30" i="374"/>
  <c r="AA31" i="374"/>
  <c r="AA32" i="374"/>
  <c r="AA33" i="374"/>
  <c r="AA34" i="374"/>
  <c r="AA35" i="374"/>
  <c r="AA36" i="374"/>
  <c r="AA40" i="374"/>
  <c r="AA43" i="374"/>
  <c r="AA47" i="374"/>
  <c r="AA48" i="374"/>
  <c r="AA49" i="374"/>
  <c r="AA51" i="374"/>
  <c r="AA54" i="374"/>
  <c r="AA55" i="374"/>
  <c r="AA56" i="374"/>
  <c r="AA57" i="374"/>
  <c r="AA58" i="374"/>
  <c r="AA59" i="374"/>
  <c r="AA60" i="374"/>
  <c r="AA61" i="374"/>
  <c r="AA62" i="374"/>
  <c r="AA63" i="374"/>
  <c r="AA64" i="374"/>
  <c r="AA65" i="374"/>
  <c r="AA66" i="374"/>
  <c r="AA67" i="374"/>
  <c r="AA68" i="374"/>
  <c r="AA69" i="374"/>
  <c r="AA74" i="374"/>
  <c r="AA78" i="374"/>
  <c r="AA83" i="374"/>
  <c r="AA86" i="374"/>
  <c r="AA87" i="374"/>
  <c r="AA88" i="374"/>
  <c r="AA89" i="374"/>
  <c r="AA90" i="374"/>
  <c r="AA91" i="374"/>
  <c r="AA94" i="374"/>
  <c r="AA96" i="374"/>
  <c r="AA97" i="374"/>
  <c r="AA98" i="374"/>
  <c r="AA101" i="374"/>
  <c r="AA104" i="374"/>
  <c r="AA108" i="374"/>
  <c r="AA109" i="374"/>
  <c r="AA110" i="374"/>
  <c r="AA111" i="374"/>
  <c r="AA121" i="374"/>
  <c r="AA122" i="374"/>
  <c r="AA128" i="374"/>
  <c r="AA129" i="374"/>
  <c r="AA133" i="374"/>
  <c r="AA134" i="374"/>
  <c r="AA135" i="374"/>
  <c r="AA136" i="374"/>
  <c r="AA137" i="374"/>
  <c r="AA138" i="374"/>
  <c r="AA140" i="374"/>
  <c r="AA141" i="374"/>
  <c r="AA142" i="374"/>
  <c r="AA143" i="374"/>
  <c r="AA144" i="374"/>
  <c r="AA145" i="374"/>
  <c r="AA149" i="374"/>
  <c r="AA151" i="374"/>
  <c r="AA152" i="374"/>
  <c r="AA153" i="374"/>
  <c r="AA154" i="374"/>
  <c r="AA155" i="374"/>
  <c r="AA156" i="374"/>
  <c r="AA157" i="374"/>
  <c r="AA163" i="374"/>
  <c r="AA164" i="374"/>
  <c r="AA170" i="374"/>
  <c r="AA175" i="374"/>
  <c r="AA177" i="374"/>
  <c r="AA178" i="374"/>
  <c r="AA179" i="374"/>
  <c r="AA180" i="374"/>
  <c r="AA182" i="374"/>
  <c r="AA183" i="374"/>
  <c r="AA184" i="374"/>
  <c r="AA187" i="374"/>
  <c r="AA188" i="374"/>
  <c r="AA189" i="374"/>
  <c r="AA190" i="374"/>
  <c r="AA191" i="374"/>
  <c r="AA192" i="374"/>
  <c r="AA193" i="374"/>
  <c r="AA194" i="374"/>
  <c r="AA195" i="374"/>
  <c r="AA196" i="374"/>
  <c r="AA197" i="374"/>
  <c r="AA198" i="374"/>
  <c r="AA201" i="374"/>
  <c r="AA205" i="374"/>
  <c r="AA206" i="374"/>
  <c r="AA207" i="374"/>
  <c r="AA208" i="374"/>
  <c r="AA209" i="374"/>
  <c r="AA210" i="374"/>
  <c r="AA211" i="374"/>
  <c r="AA212" i="374"/>
  <c r="AA213" i="374"/>
  <c r="AA214" i="374"/>
  <c r="AA215" i="374"/>
  <c r="AA216" i="374"/>
  <c r="AA217" i="374"/>
  <c r="AA218" i="374"/>
  <c r="AA219" i="374"/>
  <c r="AA220" i="374"/>
  <c r="AA154" i="389"/>
  <c r="AB154" i="389" s="1"/>
  <c r="AA157" i="389"/>
  <c r="AB157" i="389" s="1"/>
  <c r="AA158" i="389"/>
  <c r="AB158" i="389" s="1"/>
  <c r="AA159" i="389"/>
  <c r="AB159" i="389" s="1"/>
  <c r="AA169" i="389"/>
  <c r="AB169" i="389" s="1"/>
  <c r="AA171" i="389"/>
  <c r="AB171" i="389" s="1"/>
  <c r="AA174" i="389"/>
  <c r="AB174" i="389" s="1"/>
  <c r="AA177" i="389"/>
  <c r="AB177" i="389" s="1"/>
  <c r="AA178" i="389"/>
  <c r="AB178" i="389" s="1"/>
  <c r="AA179" i="389"/>
  <c r="AB179" i="389" s="1"/>
  <c r="AA183" i="389"/>
  <c r="AB183" i="389" s="1"/>
  <c r="AA185" i="389"/>
  <c r="AB185" i="389" s="1"/>
  <c r="AA187" i="389"/>
  <c r="AB187" i="389" s="1"/>
  <c r="AA188" i="389"/>
  <c r="AB188" i="389" s="1"/>
  <c r="AA10" i="374"/>
  <c r="AA14" i="374"/>
  <c r="AA16" i="374"/>
  <c r="AA17" i="374"/>
  <c r="AA18" i="374"/>
  <c r="AA26" i="374"/>
  <c r="AA27" i="374"/>
  <c r="AA37" i="374"/>
  <c r="AA38" i="374"/>
  <c r="AA41" i="374"/>
  <c r="AA46" i="374"/>
  <c r="AA50" i="374"/>
  <c r="AA70" i="374"/>
  <c r="AA71" i="374"/>
  <c r="AA73" i="374"/>
  <c r="AA75" i="374"/>
  <c r="AA76" i="374"/>
  <c r="AA77" i="374"/>
  <c r="AA79" i="374"/>
  <c r="AA93" i="374"/>
  <c r="AA100" i="374"/>
  <c r="AA102" i="374"/>
  <c r="AA106" i="374"/>
  <c r="AA107" i="374"/>
  <c r="AA112" i="374"/>
  <c r="AA113" i="374"/>
  <c r="AA124" i="374"/>
  <c r="AA130" i="374"/>
  <c r="AA131" i="374"/>
  <c r="AA148" i="374"/>
  <c r="AA150" i="374"/>
  <c r="AA158" i="374"/>
  <c r="AA159" i="374"/>
  <c r="AA161" i="374"/>
  <c r="AA162" i="374"/>
  <c r="AA167" i="374"/>
  <c r="AA171" i="374"/>
  <c r="AA172" i="374"/>
  <c r="AA173" i="374"/>
  <c r="AA176" i="374"/>
  <c r="AA185" i="374"/>
  <c r="AA199" i="374"/>
  <c r="AA156" i="389"/>
  <c r="AB156" i="389" s="1"/>
  <c r="AA162" i="389"/>
  <c r="AB162" i="389" s="1"/>
  <c r="AA163" i="389"/>
  <c r="AB163" i="389" s="1"/>
  <c r="AA166" i="389"/>
  <c r="AB166" i="389" s="1"/>
  <c r="AA170" i="389"/>
  <c r="AB170" i="389" s="1"/>
  <c r="AA172" i="389"/>
  <c r="AB172" i="389" s="1"/>
  <c r="AA175" i="389"/>
  <c r="AB175" i="389" s="1"/>
  <c r="AA182" i="389"/>
  <c r="AB182" i="389" s="1"/>
  <c r="AA186" i="389"/>
  <c r="AB186" i="389" s="1"/>
  <c r="AA3" i="374"/>
  <c r="AA15" i="374"/>
  <c r="AA19" i="374"/>
  <c r="AA42" i="374"/>
  <c r="AA80" i="374"/>
  <c r="AA85" i="374"/>
  <c r="AA92" i="374"/>
  <c r="AA103" i="374"/>
  <c r="AA105" i="374"/>
  <c r="AA120" i="374"/>
  <c r="AA123" i="374"/>
  <c r="AA125" i="374"/>
  <c r="AA132" i="374"/>
  <c r="AA147" i="374"/>
  <c r="AA166" i="374"/>
  <c r="AA168" i="374"/>
  <c r="AA186" i="374"/>
  <c r="AA202" i="374"/>
  <c r="AA164" i="389"/>
  <c r="AB164" i="389" s="1"/>
  <c r="AA165" i="389"/>
  <c r="AB165" i="389" s="1"/>
  <c r="AA4" i="374"/>
  <c r="AA8" i="374"/>
  <c r="AA12" i="374"/>
  <c r="AA13" i="374"/>
  <c r="AA23" i="374"/>
  <c r="AA39" i="374"/>
  <c r="AA44" i="374"/>
  <c r="AA45" i="374"/>
  <c r="AA52" i="374"/>
  <c r="AA53" i="374"/>
  <c r="AA72" i="374"/>
  <c r="AA82" i="374"/>
  <c r="AA84" i="374"/>
  <c r="AA95" i="374"/>
  <c r="AA99" i="374"/>
  <c r="AA114" i="374"/>
  <c r="AA115" i="374"/>
  <c r="AA116" i="374"/>
  <c r="AA117" i="374"/>
  <c r="AA118" i="374"/>
  <c r="AA119" i="374"/>
  <c r="AA139" i="374"/>
  <c r="AA146" i="374"/>
  <c r="AA160" i="374"/>
  <c r="AA165" i="374"/>
  <c r="AA169" i="374"/>
  <c r="AA174" i="374"/>
  <c r="AA181" i="374"/>
  <c r="AA203" i="374"/>
  <c r="AA204" i="374"/>
  <c r="AD133" i="376"/>
  <c r="AD150" i="376"/>
  <c r="AD286" i="376"/>
  <c r="AD318" i="376"/>
  <c r="AD327" i="376"/>
  <c r="AD358" i="376"/>
  <c r="AD417" i="376"/>
  <c r="AD512" i="376"/>
  <c r="AD601" i="376"/>
  <c r="AD657" i="376"/>
  <c r="AD694" i="376"/>
  <c r="AD753" i="376"/>
  <c r="AD770" i="376"/>
  <c r="AD1004" i="376"/>
  <c r="AD1056" i="376"/>
  <c r="AD1152" i="376"/>
  <c r="AD1165" i="376"/>
  <c r="AD1172" i="376"/>
  <c r="AD289" i="377"/>
  <c r="AA7" i="374"/>
  <c r="AA9" i="374"/>
  <c r="AA81" i="374"/>
  <c r="AA126" i="374"/>
  <c r="AA127" i="374"/>
  <c r="AA200" i="374"/>
  <c r="AD404" i="377"/>
  <c r="AD429" i="377"/>
  <c r="AD240" i="377"/>
  <c r="AD51" i="377"/>
  <c r="AD45" i="377"/>
  <c r="AB31" i="380"/>
  <c r="AB34" i="380"/>
  <c r="AB40" i="380"/>
  <c r="AB42" i="380"/>
  <c r="AB43" i="380"/>
  <c r="AB45" i="380"/>
  <c r="AB47" i="380"/>
  <c r="AB52" i="380"/>
  <c r="AB53" i="380"/>
  <c r="AB56" i="380"/>
  <c r="AB58" i="380"/>
  <c r="AB60" i="380"/>
  <c r="AB62" i="380"/>
  <c r="AB63" i="380"/>
  <c r="AB67" i="380"/>
  <c r="AB69" i="380"/>
  <c r="AB70" i="380"/>
  <c r="AB72" i="380"/>
  <c r="AB77" i="380"/>
  <c r="AB82" i="380"/>
  <c r="AB84" i="380"/>
  <c r="AB86" i="380"/>
  <c r="AB88" i="380"/>
  <c r="AB90" i="380"/>
  <c r="AB91" i="380"/>
  <c r="AB93" i="380"/>
  <c r="AB95" i="380"/>
  <c r="AB97" i="380"/>
  <c r="AB98" i="380"/>
  <c r="AB99" i="380"/>
  <c r="AB100" i="380"/>
  <c r="AB101" i="380"/>
  <c r="AB102" i="380"/>
  <c r="AB103" i="380"/>
  <c r="AB104" i="380"/>
  <c r="AB105" i="380"/>
  <c r="AB107" i="380"/>
  <c r="AB108" i="380"/>
  <c r="AB111" i="380"/>
  <c r="AB112" i="380"/>
  <c r="AB116" i="380"/>
  <c r="AB117" i="380"/>
  <c r="AB120" i="380"/>
  <c r="AB121" i="380"/>
  <c r="AB122" i="380"/>
  <c r="AB126" i="380"/>
  <c r="AB128" i="380"/>
  <c r="AB131" i="380"/>
  <c r="AB132" i="380"/>
  <c r="AB134" i="380"/>
  <c r="AB135" i="380"/>
  <c r="AB142" i="380"/>
  <c r="AB143" i="380"/>
  <c r="AB144" i="380"/>
  <c r="AB149" i="380"/>
  <c r="AB150" i="380"/>
  <c r="AB151" i="380"/>
  <c r="AB152" i="380"/>
  <c r="AB154" i="380"/>
  <c r="AB155" i="380"/>
  <c r="AB157" i="380"/>
  <c r="AB158" i="380"/>
  <c r="AB161" i="380"/>
  <c r="AB162" i="380"/>
  <c r="AB164" i="380"/>
  <c r="AB165" i="380"/>
  <c r="AB166" i="380"/>
  <c r="AB167" i="380"/>
  <c r="AB168" i="380"/>
  <c r="AB169" i="380"/>
  <c r="AB170" i="380"/>
  <c r="AB176" i="380"/>
  <c r="AB181" i="380"/>
  <c r="AB185" i="380"/>
  <c r="AB188" i="380"/>
  <c r="AB189" i="380"/>
  <c r="AB190" i="380"/>
  <c r="AB196" i="380"/>
  <c r="AB199" i="380"/>
  <c r="AB200" i="380"/>
  <c r="AB201" i="380"/>
  <c r="AB202" i="380"/>
  <c r="AB207" i="380"/>
  <c r="AB210" i="380"/>
  <c r="AB211" i="380"/>
  <c r="AB212" i="380"/>
  <c r="AB214" i="380"/>
  <c r="AB217" i="380"/>
  <c r="AB218" i="380"/>
  <c r="AB219" i="380"/>
  <c r="AB221" i="380"/>
  <c r="AB222" i="380"/>
  <c r="AB223" i="380"/>
  <c r="AB226" i="380"/>
  <c r="AB227" i="380"/>
  <c r="AB229" i="380"/>
  <c r="AB234" i="380"/>
  <c r="AB236" i="380"/>
  <c r="AB246" i="380"/>
  <c r="AB250" i="380"/>
  <c r="AB251" i="380"/>
  <c r="AB252" i="380"/>
  <c r="AB259" i="380"/>
  <c r="AB261" i="380"/>
  <c r="AB263" i="380"/>
  <c r="AB264" i="380"/>
  <c r="AB265" i="380"/>
  <c r="AB266" i="380"/>
  <c r="AB267" i="380"/>
  <c r="AB268" i="380"/>
  <c r="AB277" i="380"/>
  <c r="AB278" i="380"/>
  <c r="AB280" i="380"/>
  <c r="AB281" i="380"/>
  <c r="AB282" i="380"/>
  <c r="AB5" i="380"/>
  <c r="AB8" i="380"/>
  <c r="AB12" i="380"/>
  <c r="AB23" i="380"/>
  <c r="AB26" i="380"/>
  <c r="AD3" i="376"/>
  <c r="AD4" i="376"/>
  <c r="AD5" i="376"/>
  <c r="AD8" i="376"/>
  <c r="AD9" i="376"/>
  <c r="AD11" i="376"/>
  <c r="AD12" i="376"/>
  <c r="AD13" i="376"/>
  <c r="AD14" i="376"/>
  <c r="AD15" i="376"/>
  <c r="AD16" i="376"/>
  <c r="AD17" i="376"/>
  <c r="AD18" i="376"/>
  <c r="AD19" i="376"/>
  <c r="AD21" i="376"/>
  <c r="AD22" i="376"/>
  <c r="AD23" i="376"/>
  <c r="AD24" i="376"/>
  <c r="AD25" i="376"/>
  <c r="AD26" i="376"/>
  <c r="AD27" i="376"/>
  <c r="AD29" i="376"/>
  <c r="AD31" i="376"/>
  <c r="AD32" i="376"/>
  <c r="AD34" i="376"/>
  <c r="AD35" i="376"/>
  <c r="AD36" i="376"/>
  <c r="AD37" i="376"/>
  <c r="AD38" i="376"/>
  <c r="AD39" i="376"/>
  <c r="AD40" i="376"/>
  <c r="AD42" i="376"/>
  <c r="AD43" i="376"/>
  <c r="AD45" i="376"/>
  <c r="AD47" i="376"/>
  <c r="AD49" i="376"/>
  <c r="AD50" i="376"/>
  <c r="AD52" i="376"/>
  <c r="AD53" i="376"/>
  <c r="AD54" i="376"/>
  <c r="AD55" i="376"/>
  <c r="AD56" i="376"/>
  <c r="AD59" i="376"/>
  <c r="AD60" i="376"/>
  <c r="AD61" i="376"/>
  <c r="AD64" i="376"/>
  <c r="AD65" i="376"/>
  <c r="AD68" i="376"/>
  <c r="AD69" i="376"/>
  <c r="AD70" i="376"/>
  <c r="AD73" i="376"/>
  <c r="AD75" i="376"/>
  <c r="AD77" i="376"/>
  <c r="AD79" i="376"/>
  <c r="AD81" i="376"/>
  <c r="AD82" i="376"/>
  <c r="AD85" i="376"/>
  <c r="AD86" i="376"/>
  <c r="AD87" i="376"/>
  <c r="AD89" i="376"/>
  <c r="AD90" i="376"/>
  <c r="AD91" i="376"/>
  <c r="AD92" i="376"/>
  <c r="AD93" i="376"/>
  <c r="AD100" i="376"/>
  <c r="AD101" i="376"/>
  <c r="AD103" i="376"/>
  <c r="AD104" i="376"/>
  <c r="AD105" i="376"/>
  <c r="AD106" i="376"/>
  <c r="AD107" i="376"/>
  <c r="AD110" i="376"/>
  <c r="AD111" i="376"/>
  <c r="AD112" i="376"/>
  <c r="AD115" i="376"/>
  <c r="AD118" i="376"/>
  <c r="AD120" i="376"/>
  <c r="AD123" i="376"/>
  <c r="AD124" i="376"/>
  <c r="AD126" i="376"/>
  <c r="AD128" i="376"/>
  <c r="AD131" i="376"/>
  <c r="AD132" i="376"/>
  <c r="AD134" i="376"/>
  <c r="AD135" i="376"/>
  <c r="AD139" i="376"/>
  <c r="AD141" i="376"/>
  <c r="AD144" i="376"/>
  <c r="AD145" i="376"/>
  <c r="AD151" i="376"/>
  <c r="AD153" i="376"/>
  <c r="AD156" i="376"/>
  <c r="AD160" i="376"/>
  <c r="AD161" i="376"/>
  <c r="AD162" i="376"/>
  <c r="AD167" i="376"/>
  <c r="AD168" i="376"/>
  <c r="AD170" i="376"/>
  <c r="AD171" i="376"/>
  <c r="AD173" i="376"/>
  <c r="AD176" i="376"/>
  <c r="AD177" i="376"/>
  <c r="AD180" i="376"/>
  <c r="AD182" i="376"/>
  <c r="AD184" i="376"/>
  <c r="AD185" i="376"/>
  <c r="AD186" i="376"/>
  <c r="AD188" i="376"/>
  <c r="AD190" i="376"/>
  <c r="AD191" i="376"/>
  <c r="AD192" i="376"/>
  <c r="AD193" i="376"/>
  <c r="AD202" i="376"/>
  <c r="AD204" i="376"/>
  <c r="AD206" i="376"/>
  <c r="AD208" i="376"/>
  <c r="AD210" i="376"/>
  <c r="AD211" i="376"/>
  <c r="AD215" i="376"/>
  <c r="AD216" i="376"/>
  <c r="AD217" i="376"/>
  <c r="AD219" i="376"/>
  <c r="AD220" i="376"/>
  <c r="AD221" i="376"/>
  <c r="AD225" i="376"/>
  <c r="AD226" i="376"/>
  <c r="AD229" i="376"/>
  <c r="AD231" i="376"/>
  <c r="AD232" i="376"/>
  <c r="AD236" i="376"/>
  <c r="AD238" i="376"/>
  <c r="AD241" i="376"/>
  <c r="AD249" i="376"/>
  <c r="AD250" i="376"/>
  <c r="AD251" i="376"/>
  <c r="AD256" i="376"/>
  <c r="AD257" i="376"/>
  <c r="AD258" i="376"/>
  <c r="AD261" i="376"/>
  <c r="AD263" i="376"/>
  <c r="AD264" i="376"/>
  <c r="AD266" i="376"/>
  <c r="AD267" i="376"/>
  <c r="AD269" i="376"/>
  <c r="AD272" i="376"/>
  <c r="AD273" i="376"/>
  <c r="AD279" i="376"/>
  <c r="AD280" i="376"/>
  <c r="AD281" i="376"/>
  <c r="AD282" i="376"/>
  <c r="AD284" i="376"/>
  <c r="AD292" i="376"/>
  <c r="AD293" i="376"/>
  <c r="AD294" i="376"/>
  <c r="AD295" i="376"/>
  <c r="AD296" i="376"/>
  <c r="AD299" i="376"/>
  <c r="AD302" i="376"/>
  <c r="AD303" i="376"/>
  <c r="AD304" i="376"/>
  <c r="AD306" i="376"/>
  <c r="AD308" i="376"/>
  <c r="AD310" i="376"/>
  <c r="AD312" i="376"/>
  <c r="AD317" i="376"/>
  <c r="AD319" i="376"/>
  <c r="AD323" i="376"/>
  <c r="AD324" i="376"/>
  <c r="AD325" i="376"/>
  <c r="AD328" i="376"/>
  <c r="AD331" i="376"/>
  <c r="AD335" i="376"/>
  <c r="AD337" i="376"/>
  <c r="AD338" i="376"/>
  <c r="AD339" i="376"/>
  <c r="AD343" i="376"/>
  <c r="AD344" i="376"/>
  <c r="AD345" i="376"/>
  <c r="AD346" i="376"/>
  <c r="AD348" i="376"/>
  <c r="AD349" i="376"/>
  <c r="AD350" i="376"/>
  <c r="AD353" i="376"/>
  <c r="AD359" i="376"/>
  <c r="AD363" i="376"/>
  <c r="AD366" i="376"/>
  <c r="AD367" i="376"/>
  <c r="AD369" i="376"/>
  <c r="AD371" i="376"/>
  <c r="AD374" i="376"/>
  <c r="AD375" i="376"/>
  <c r="AD376" i="376"/>
  <c r="AD377" i="376"/>
  <c r="AD378" i="376"/>
  <c r="AD388" i="376"/>
  <c r="AD390" i="376"/>
  <c r="AD395" i="376"/>
  <c r="AD397" i="376"/>
  <c r="AD398" i="376"/>
  <c r="AD399" i="376"/>
  <c r="AD401" i="376"/>
  <c r="AD403" i="376"/>
  <c r="AD407" i="376"/>
  <c r="AD409" i="376"/>
  <c r="AD410" i="376"/>
  <c r="AD411" i="376"/>
  <c r="AD413" i="376"/>
  <c r="AD414" i="376"/>
  <c r="AD419" i="376"/>
  <c r="AD423" i="376"/>
  <c r="AD426" i="376"/>
  <c r="AD429" i="376"/>
  <c r="AD433" i="376"/>
  <c r="AD434" i="376"/>
  <c r="AD438" i="376"/>
  <c r="AD439" i="376"/>
  <c r="AD442" i="376"/>
  <c r="AD443" i="376"/>
  <c r="AD448" i="376"/>
  <c r="AD450" i="376"/>
  <c r="AD451" i="376"/>
  <c r="AD454" i="376"/>
  <c r="AD455" i="376"/>
  <c r="AD456" i="376"/>
  <c r="AD457" i="376"/>
  <c r="AD459" i="376"/>
  <c r="AD461" i="376"/>
  <c r="AD462" i="376"/>
  <c r="AD464" i="376"/>
  <c r="AD468" i="376"/>
  <c r="AD469" i="376"/>
  <c r="AD474" i="376"/>
  <c r="AD475" i="376"/>
  <c r="AD476" i="376"/>
  <c r="AD479" i="376"/>
  <c r="AD480" i="376"/>
  <c r="AD484" i="376"/>
  <c r="AD486" i="376"/>
  <c r="AD488" i="376"/>
  <c r="AD490" i="376"/>
  <c r="AD491" i="376"/>
  <c r="AD492" i="376"/>
  <c r="AD493" i="376"/>
  <c r="AD495" i="376"/>
  <c r="AD496" i="376"/>
  <c r="AD497" i="376"/>
  <c r="AD498" i="376"/>
  <c r="AD500" i="376"/>
  <c r="AD501" i="376"/>
  <c r="AD502" i="376"/>
  <c r="AD503" i="376"/>
  <c r="AD504" i="376"/>
  <c r="AD506" i="376"/>
  <c r="AD507" i="376"/>
  <c r="AD508" i="376"/>
  <c r="AD509" i="376"/>
  <c r="AD510" i="376"/>
  <c r="AD513" i="376"/>
  <c r="AD514" i="376"/>
  <c r="AD515" i="376"/>
  <c r="AD516" i="376"/>
  <c r="AD517" i="376"/>
  <c r="AD518" i="376"/>
  <c r="AD519" i="376"/>
  <c r="AD520" i="376"/>
  <c r="AD521" i="376"/>
  <c r="AD523" i="376"/>
  <c r="AD529" i="376"/>
  <c r="AD530" i="376"/>
  <c r="AD531" i="376"/>
  <c r="AD535" i="376"/>
  <c r="AD536" i="376"/>
  <c r="AD537" i="376"/>
  <c r="AD541" i="376"/>
  <c r="AD542" i="376"/>
  <c r="AD543" i="376"/>
  <c r="AD544" i="376"/>
  <c r="AD545" i="376"/>
  <c r="AD546" i="376"/>
  <c r="AD549" i="376"/>
  <c r="AD550" i="376"/>
  <c r="AD552" i="376"/>
  <c r="AD556" i="376"/>
  <c r="AD557" i="376"/>
  <c r="AD561" i="376"/>
  <c r="AD562" i="376"/>
  <c r="AD563" i="376"/>
  <c r="AD565" i="376"/>
  <c r="AD566" i="376"/>
  <c r="AD568" i="376"/>
  <c r="AD571" i="376"/>
  <c r="AD573" i="376"/>
  <c r="AD577" i="376"/>
  <c r="AD578" i="376"/>
  <c r="AD581" i="376"/>
  <c r="AD583" i="376"/>
  <c r="AD584" i="376"/>
  <c r="AD588" i="376"/>
  <c r="AD591" i="376"/>
  <c r="AD592" i="376"/>
  <c r="AD594" i="376"/>
  <c r="AD596" i="376"/>
  <c r="AD603" i="376"/>
  <c r="AD604" i="376"/>
  <c r="AD606" i="376"/>
  <c r="AD608" i="376"/>
  <c r="AD610" i="376"/>
  <c r="AD613" i="376"/>
  <c r="AD614" i="376"/>
  <c r="AD615" i="376"/>
  <c r="AD616" i="376"/>
  <c r="AD617" i="376"/>
  <c r="AD618" i="376"/>
  <c r="AD619" i="376"/>
  <c r="AD623" i="376"/>
  <c r="AD625" i="376"/>
  <c r="AD626" i="376"/>
  <c r="AD628" i="376"/>
  <c r="AD630" i="376"/>
  <c r="AD633" i="376"/>
  <c r="AD638" i="376"/>
  <c r="AD640" i="376"/>
  <c r="AD641" i="376"/>
  <c r="AD642" i="376"/>
  <c r="AD645" i="376"/>
  <c r="AD652" i="376"/>
  <c r="AD654" i="376"/>
  <c r="AD655" i="376"/>
  <c r="AD660" i="376"/>
  <c r="AD661" i="376"/>
  <c r="AD663" i="376"/>
  <c r="AD665" i="376"/>
  <c r="AD666" i="376"/>
  <c r="AD667" i="376"/>
  <c r="AD668" i="376"/>
  <c r="AD669" i="376"/>
  <c r="AD670" i="376"/>
  <c r="AD672" i="376"/>
  <c r="AD673" i="376"/>
  <c r="AD676" i="376"/>
  <c r="AD678" i="376"/>
  <c r="AD679" i="376"/>
  <c r="AD680" i="376"/>
  <c r="AD681" i="376"/>
  <c r="AD682" i="376"/>
  <c r="AD683" i="376"/>
  <c r="AD684" i="376"/>
  <c r="AD685" i="376"/>
  <c r="AD686" i="376"/>
  <c r="AD687" i="376"/>
  <c r="AD688" i="376"/>
  <c r="AD689" i="376"/>
  <c r="AD690" i="376"/>
  <c r="AD692" i="376"/>
  <c r="AD698" i="376"/>
  <c r="AD699" i="376"/>
  <c r="AD700" i="376"/>
  <c r="AD702" i="376"/>
  <c r="AD705" i="376"/>
  <c r="AD706" i="376"/>
  <c r="AD707" i="376"/>
  <c r="AD711" i="376"/>
  <c r="AD712" i="376"/>
  <c r="AD714" i="376"/>
  <c r="AD715" i="376"/>
  <c r="AD717" i="376"/>
  <c r="AD719" i="376"/>
  <c r="AD720" i="376"/>
  <c r="AD721" i="376"/>
  <c r="AD722" i="376"/>
  <c r="AD723" i="376"/>
  <c r="AD724" i="376"/>
  <c r="AD725" i="376"/>
  <c r="AD727" i="376"/>
  <c r="AD728" i="376"/>
  <c r="AD729" i="376"/>
  <c r="AD730" i="376"/>
  <c r="AD731" i="376"/>
  <c r="AD732" i="376"/>
  <c r="AD733" i="376"/>
  <c r="AD734" i="376"/>
  <c r="AD736" i="376"/>
  <c r="AD738" i="376"/>
  <c r="AD739" i="376"/>
  <c r="AD744" i="376"/>
  <c r="AD748" i="376"/>
  <c r="AD757" i="376"/>
  <c r="AD758" i="376"/>
  <c r="AD761" i="376"/>
  <c r="AD763" i="376"/>
  <c r="AD764" i="376"/>
  <c r="AD768" i="376"/>
  <c r="AD769" i="376"/>
  <c r="AD771" i="376"/>
  <c r="AD773" i="376"/>
  <c r="AD775" i="376"/>
  <c r="AD777" i="376"/>
  <c r="AD778" i="376"/>
  <c r="AD781" i="376"/>
  <c r="AD783" i="376"/>
  <c r="AD787" i="376"/>
  <c r="AD790" i="376"/>
  <c r="AD793" i="376"/>
  <c r="AD798" i="376"/>
  <c r="AD800" i="376"/>
  <c r="AD801" i="376"/>
  <c r="AD802" i="376"/>
  <c r="AD803" i="376"/>
  <c r="AD804" i="376"/>
  <c r="AD805" i="376"/>
  <c r="AD807" i="376"/>
  <c r="AD808" i="376"/>
  <c r="AD809" i="376"/>
  <c r="AD812" i="376"/>
  <c r="AD813" i="376"/>
  <c r="AD814" i="376"/>
  <c r="AD817" i="376"/>
  <c r="AD820" i="376"/>
  <c r="AD822" i="376"/>
  <c r="AD823" i="376"/>
  <c r="AD824" i="376"/>
  <c r="AD825" i="376"/>
  <c r="AD826" i="376"/>
  <c r="AD828" i="376"/>
  <c r="AD831" i="376"/>
  <c r="AD832" i="376"/>
  <c r="AD836" i="376"/>
  <c r="AD837" i="376"/>
  <c r="AD839" i="376"/>
  <c r="AD840" i="376"/>
  <c r="AD841" i="376"/>
  <c r="AD844" i="376"/>
  <c r="AD847" i="376"/>
  <c r="AD849" i="376"/>
  <c r="AD855" i="376"/>
  <c r="AD857" i="376"/>
  <c r="AD858" i="376"/>
  <c r="AD859" i="376"/>
  <c r="AD861" i="376"/>
  <c r="AD867" i="376"/>
  <c r="AD868" i="376"/>
  <c r="AD869" i="376"/>
  <c r="AD874" i="376"/>
  <c r="AD875" i="376"/>
  <c r="AD876" i="376"/>
  <c r="AD880" i="376"/>
  <c r="AD883" i="376"/>
  <c r="AD884" i="376"/>
  <c r="AD890" i="376"/>
  <c r="AD891" i="376"/>
  <c r="AD896" i="376"/>
  <c r="AD897" i="376"/>
  <c r="AD900" i="376"/>
  <c r="AD903" i="376"/>
  <c r="AD905" i="376"/>
  <c r="AD906" i="376"/>
  <c r="AD909" i="376"/>
  <c r="AD910" i="376"/>
  <c r="AD911" i="376"/>
  <c r="AD917" i="376"/>
  <c r="AD919" i="376"/>
  <c r="AD922" i="376"/>
  <c r="AD924" i="376"/>
  <c r="AD925" i="376"/>
  <c r="AD926" i="376"/>
  <c r="AD929" i="376"/>
  <c r="AD931" i="376"/>
  <c r="AD933" i="376"/>
  <c r="AD935" i="376"/>
  <c r="AD937" i="376"/>
  <c r="AD938" i="376"/>
  <c r="AD940" i="376"/>
  <c r="AD941" i="376"/>
  <c r="AD946" i="376"/>
  <c r="AD952" i="376"/>
  <c r="AD953" i="376"/>
  <c r="AD954" i="376"/>
  <c r="AD957" i="376"/>
  <c r="AD958" i="376"/>
  <c r="AD960" i="376"/>
  <c r="AD966" i="376"/>
  <c r="AD967" i="376"/>
  <c r="AD970" i="376"/>
  <c r="AD972" i="376"/>
  <c r="AD974" i="376"/>
  <c r="AD975" i="376"/>
  <c r="AD980" i="376"/>
  <c r="AD981" i="376"/>
  <c r="AD985" i="376"/>
  <c r="AD988" i="376"/>
  <c r="AD989" i="376"/>
  <c r="AD990" i="376"/>
  <c r="AD991" i="376"/>
  <c r="AD992" i="376"/>
  <c r="AD994" i="376"/>
  <c r="AD996" i="376"/>
  <c r="AD997" i="376"/>
  <c r="AD999" i="376"/>
  <c r="AD1000" i="376"/>
  <c r="AD1001" i="376"/>
  <c r="AD1002" i="376"/>
  <c r="AD1005" i="376"/>
  <c r="AD1008" i="376"/>
  <c r="AD1009" i="376"/>
  <c r="AD1010" i="376"/>
  <c r="AD1011" i="376"/>
  <c r="AD1014" i="376"/>
  <c r="AD1015" i="376"/>
  <c r="AD1016" i="376"/>
  <c r="AD1019" i="376"/>
  <c r="AD1020" i="376"/>
  <c r="AD1025" i="376"/>
  <c r="AD1026" i="376"/>
  <c r="AD1028" i="376"/>
  <c r="AD1030" i="376"/>
  <c r="AD1033" i="376"/>
  <c r="AD1038" i="376"/>
  <c r="AD1040" i="376"/>
  <c r="AD1042" i="376"/>
  <c r="AD1043" i="376"/>
  <c r="AD1047" i="376"/>
  <c r="AD1049" i="376"/>
  <c r="AD1051" i="376"/>
  <c r="AD1052" i="376"/>
  <c r="AD1053" i="376"/>
  <c r="AD1054" i="376"/>
  <c r="AD1059" i="376"/>
  <c r="AD1061" i="376"/>
  <c r="AD1065" i="376"/>
  <c r="AD1067" i="376"/>
  <c r="AD1068" i="376"/>
  <c r="AD1069" i="376"/>
  <c r="AD1070" i="376"/>
  <c r="AD1071" i="376"/>
  <c r="AD1073" i="376"/>
  <c r="AD1074" i="376"/>
  <c r="AD1076" i="376"/>
  <c r="AD1077" i="376"/>
  <c r="AD1078" i="376"/>
  <c r="AD1079" i="376"/>
  <c r="AD1080" i="376"/>
  <c r="AD1083" i="376"/>
  <c r="AD1084" i="376"/>
  <c r="AD1086" i="376"/>
  <c r="AD1087" i="376"/>
  <c r="AD1088" i="376"/>
  <c r="AD1089" i="376"/>
  <c r="AD1090" i="376"/>
  <c r="AD1092" i="376"/>
  <c r="AD1093" i="376"/>
  <c r="AD1094" i="376"/>
  <c r="AD1096" i="376"/>
  <c r="AD1099" i="376"/>
  <c r="AD1103" i="376"/>
  <c r="AD1104" i="376"/>
  <c r="AD1107" i="376"/>
  <c r="AD1108" i="376"/>
  <c r="AD1110" i="376"/>
  <c r="AD1111" i="376"/>
  <c r="AD1117" i="376"/>
  <c r="AD1118" i="376"/>
  <c r="AD1121" i="376"/>
  <c r="AD1123" i="376"/>
  <c r="AD1127" i="376"/>
  <c r="AD1128" i="376"/>
  <c r="AD1129" i="376"/>
  <c r="AD1130" i="376"/>
  <c r="AD1131" i="376"/>
  <c r="AD1134" i="376"/>
  <c r="AD1135" i="376"/>
  <c r="AD1136" i="376"/>
  <c r="AD1138" i="376"/>
  <c r="AD1140" i="376"/>
  <c r="AD1141" i="376"/>
  <c r="AD1143" i="376"/>
  <c r="AD1144" i="376"/>
  <c r="AD1146" i="376"/>
  <c r="AD1148" i="376"/>
  <c r="AD1149" i="376"/>
  <c r="AD1150" i="376"/>
  <c r="AD1153" i="376"/>
  <c r="AD1154" i="376"/>
  <c r="AD1155" i="376"/>
  <c r="AD1156" i="376"/>
  <c r="AD1157" i="376"/>
  <c r="AD1160" i="376"/>
  <c r="AD1163" i="376"/>
  <c r="AD1166" i="376"/>
  <c r="AD1173" i="376"/>
  <c r="AD1180" i="376"/>
  <c r="AD1195" i="376"/>
  <c r="AD284" i="377"/>
  <c r="AD275" i="377"/>
  <c r="AD274" i="377"/>
  <c r="AD272" i="377"/>
  <c r="AD278" i="377"/>
  <c r="AD276" i="377"/>
  <c r="AD279" i="377"/>
  <c r="AD283" i="377"/>
  <c r="AD4" i="377"/>
  <c r="AD8" i="377"/>
  <c r="AD9" i="377"/>
  <c r="AD10" i="377"/>
  <c r="AD14" i="377"/>
  <c r="AD15" i="377"/>
  <c r="AD16" i="377"/>
  <c r="AD18" i="377"/>
  <c r="AD20" i="377"/>
  <c r="AD21" i="377"/>
  <c r="AD22" i="377"/>
  <c r="AD23" i="377"/>
  <c r="AD24" i="377"/>
  <c r="AD28" i="377"/>
  <c r="AD29" i="377"/>
  <c r="AD31" i="377"/>
  <c r="AD33" i="377"/>
  <c r="AD34" i="377"/>
  <c r="AD36" i="377"/>
  <c r="AD37" i="377"/>
  <c r="AD38" i="377"/>
  <c r="AD39" i="377"/>
  <c r="AD41" i="377"/>
  <c r="AD43" i="377"/>
  <c r="AD46" i="377"/>
  <c r="AD47" i="377"/>
  <c r="AD48" i="377"/>
  <c r="AD49" i="377"/>
  <c r="AD50" i="377"/>
  <c r="AD53" i="377"/>
  <c r="AD54" i="377"/>
  <c r="AD55" i="377"/>
  <c r="AD56" i="377"/>
  <c r="AD61" i="377"/>
  <c r="AD65" i="377"/>
  <c r="AD66" i="377"/>
  <c r="AD69" i="377"/>
  <c r="AD73" i="377"/>
  <c r="AD74" i="377"/>
  <c r="AD75" i="377"/>
  <c r="AD77" i="377"/>
  <c r="AD78" i="377"/>
  <c r="AD79" i="377"/>
  <c r="AD80" i="377"/>
  <c r="AD82" i="377"/>
  <c r="AD83" i="377"/>
  <c r="AD84" i="377"/>
  <c r="AD85" i="377"/>
  <c r="AD86" i="377"/>
  <c r="AD92" i="377"/>
  <c r="AD100" i="377"/>
  <c r="AD101" i="377"/>
  <c r="AD106" i="377"/>
  <c r="AD107" i="377"/>
  <c r="AD108" i="377"/>
  <c r="AD109" i="377"/>
  <c r="AD110" i="377"/>
  <c r="AD111" i="377"/>
  <c r="AD112" i="377"/>
  <c r="AD116" i="377"/>
  <c r="AD117" i="377"/>
  <c r="AD118" i="377"/>
  <c r="AD119" i="377"/>
  <c r="AD122" i="377"/>
  <c r="AD123" i="377"/>
  <c r="AD125" i="377"/>
  <c r="AD126" i="377"/>
  <c r="AD128" i="377"/>
  <c r="AD129" i="377"/>
  <c r="AD130" i="377"/>
  <c r="AD131" i="377"/>
  <c r="AD132" i="377"/>
  <c r="AD133" i="377"/>
  <c r="AD136" i="377"/>
  <c r="AD137" i="377"/>
  <c r="AD142" i="377"/>
  <c r="AD145" i="377"/>
  <c r="AD147" i="377"/>
  <c r="AD148" i="377"/>
  <c r="AD149" i="377"/>
  <c r="AD151" i="377"/>
  <c r="AD152" i="377"/>
  <c r="AD153" i="377"/>
  <c r="AD154" i="377"/>
  <c r="AD158" i="377"/>
  <c r="AD160" i="377"/>
  <c r="AD162" i="377"/>
  <c r="AD165" i="377"/>
  <c r="AD169" i="377"/>
  <c r="AD170" i="377"/>
  <c r="AD171" i="377"/>
  <c r="AD172" i="377"/>
  <c r="AD174" i="377"/>
  <c r="AD175" i="377"/>
  <c r="AD177" i="377"/>
  <c r="AD178" i="377"/>
  <c r="AD179" i="377"/>
  <c r="AD180" i="377"/>
  <c r="AD182" i="377"/>
  <c r="AD183" i="377"/>
  <c r="AD184" i="377"/>
  <c r="AD187" i="377"/>
  <c r="AD188" i="377"/>
  <c r="AD190" i="377"/>
  <c r="AD191" i="377"/>
  <c r="AD192" i="377"/>
  <c r="AD193" i="377"/>
  <c r="AD194" i="377"/>
  <c r="AD195" i="377"/>
  <c r="AD199" i="377"/>
  <c r="AD200" i="377"/>
  <c r="AD201" i="377"/>
  <c r="AD203" i="377"/>
  <c r="AD204" i="377"/>
  <c r="AD205" i="377"/>
  <c r="AD206" i="377"/>
  <c r="AD207" i="377"/>
  <c r="AD208" i="377"/>
  <c r="AD209" i="377"/>
  <c r="AD210" i="377"/>
  <c r="AD212" i="377"/>
  <c r="AD213" i="377"/>
  <c r="AD214" i="377"/>
  <c r="AD215" i="377"/>
  <c r="AD216" i="377"/>
  <c r="AD217" i="377"/>
  <c r="AD219" i="377"/>
  <c r="AD220" i="377"/>
  <c r="AD222" i="377"/>
  <c r="AD224" i="377"/>
  <c r="AD226" i="377"/>
  <c r="AD229" i="377"/>
  <c r="AD231" i="377"/>
  <c r="AD232" i="377"/>
  <c r="AD233" i="377"/>
  <c r="AD234" i="377"/>
  <c r="AD235" i="377"/>
  <c r="AD236" i="377"/>
  <c r="AD237" i="377"/>
  <c r="AD241" i="377"/>
  <c r="AD242" i="377"/>
  <c r="AD243" i="377"/>
  <c r="AD244" i="377"/>
  <c r="AD245" i="377"/>
  <c r="AD247" i="377"/>
  <c r="AD249" i="377"/>
  <c r="AD251" i="377"/>
  <c r="AD252" i="377"/>
  <c r="AD254" i="377"/>
  <c r="AD256" i="377"/>
  <c r="AD257" i="377"/>
  <c r="AD258" i="377"/>
  <c r="AD259" i="377"/>
  <c r="AD261" i="377"/>
  <c r="AD264" i="377"/>
  <c r="AD266" i="377"/>
  <c r="AD267" i="377"/>
  <c r="AD269" i="377"/>
  <c r="AD295" i="377"/>
  <c r="AD298" i="377"/>
  <c r="AD299" i="377"/>
  <c r="AD301" i="377"/>
  <c r="AD303" i="377"/>
  <c r="AD307" i="377"/>
  <c r="AD310" i="377"/>
  <c r="AD311" i="377"/>
  <c r="AD312" i="377"/>
  <c r="AD315" i="377"/>
  <c r="AD317" i="377"/>
  <c r="AD318" i="377"/>
  <c r="AD321" i="377"/>
  <c r="AD325" i="377"/>
  <c r="AD327" i="377"/>
  <c r="AD328" i="377"/>
  <c r="AD330" i="377"/>
  <c r="AD331" i="377"/>
  <c r="AD337" i="377"/>
  <c r="AD338" i="377"/>
  <c r="AD340" i="377"/>
  <c r="AD343" i="377"/>
  <c r="AD344" i="377"/>
  <c r="AD346" i="377"/>
  <c r="AD347" i="377"/>
  <c r="AD349" i="377"/>
  <c r="AD350" i="377"/>
  <c r="AD351" i="377"/>
  <c r="AD352" i="377"/>
  <c r="AD354" i="377"/>
  <c r="AD356" i="377"/>
  <c r="AD359" i="377"/>
  <c r="AD360" i="377"/>
  <c r="AD361" i="377"/>
  <c r="AD362" i="377"/>
  <c r="AD364" i="377"/>
  <c r="AD365" i="377"/>
  <c r="AD366" i="377"/>
  <c r="AD368" i="377"/>
  <c r="AD370" i="377"/>
  <c r="AD371" i="377"/>
  <c r="AD372" i="377"/>
  <c r="AD373" i="377"/>
  <c r="AD375" i="377"/>
  <c r="AD376" i="377"/>
  <c r="AD377" i="377"/>
  <c r="AD378" i="377"/>
  <c r="AD379" i="377"/>
  <c r="AD380" i="377"/>
  <c r="AD381" i="377"/>
  <c r="AD382" i="377"/>
  <c r="AD384" i="377"/>
  <c r="AD387" i="377"/>
  <c r="AD388" i="377"/>
  <c r="AD391" i="377"/>
  <c r="AD393" i="377"/>
  <c r="AD394" i="377"/>
  <c r="AD396" i="377"/>
  <c r="AD397" i="377"/>
  <c r="AD398" i="377"/>
  <c r="AD399" i="377"/>
  <c r="AD401" i="377"/>
  <c r="AD403" i="377"/>
  <c r="AD405" i="377"/>
  <c r="AD412" i="377"/>
  <c r="AD413" i="377"/>
  <c r="AD415" i="377"/>
  <c r="AD416" i="377"/>
  <c r="AD418" i="377"/>
  <c r="AD419" i="377"/>
  <c r="AD421" i="377"/>
  <c r="AD422" i="377"/>
  <c r="AD423" i="377"/>
  <c r="AD424" i="377"/>
  <c r="AD427" i="377"/>
  <c r="AD428" i="377"/>
  <c r="AD431" i="377"/>
  <c r="AD433" i="377"/>
  <c r="AD434" i="377"/>
  <c r="AD435" i="377"/>
  <c r="AD438" i="377"/>
  <c r="AD441" i="377"/>
  <c r="AD442" i="377"/>
  <c r="AD445" i="377"/>
  <c r="AD446" i="377"/>
  <c r="AD447" i="377"/>
  <c r="AD358" i="377"/>
  <c r="AD168" i="377"/>
  <c r="AD166" i="377"/>
  <c r="AD104" i="377"/>
  <c r="AD72" i="377"/>
  <c r="AB29" i="380"/>
  <c r="AB32" i="380"/>
  <c r="AB36" i="380"/>
  <c r="AB37" i="380"/>
  <c r="AB44" i="380"/>
  <c r="AB46" i="380"/>
  <c r="AB51" i="380"/>
  <c r="AB55" i="380"/>
  <c r="AB57" i="380"/>
  <c r="AB64" i="380"/>
  <c r="AB65" i="380"/>
  <c r="AB68" i="380"/>
  <c r="AB71" i="380"/>
  <c r="AB81" i="380"/>
  <c r="AB92" i="380"/>
  <c r="AB96" i="380"/>
  <c r="AB109" i="380"/>
  <c r="AB110" i="380"/>
  <c r="AB113" i="380"/>
  <c r="AB114" i="380"/>
  <c r="AB115" i="380"/>
  <c r="AB118" i="380"/>
  <c r="AB119" i="380"/>
  <c r="AB123" i="380"/>
  <c r="AB124" i="380"/>
  <c r="AB125" i="380"/>
  <c r="AB127" i="380"/>
  <c r="AB133" i="380"/>
  <c r="AB138" i="380"/>
  <c r="AB140" i="380"/>
  <c r="AB145" i="380"/>
  <c r="AB146" i="380"/>
  <c r="AB153" i="380"/>
  <c r="AB156" i="380"/>
  <c r="AB159" i="380"/>
  <c r="AB160" i="380"/>
  <c r="AB163" i="380"/>
  <c r="AB173" i="380"/>
  <c r="AB174" i="380"/>
  <c r="AB175" i="380"/>
  <c r="AB180" i="380"/>
  <c r="AB186" i="380"/>
  <c r="AB187" i="380"/>
  <c r="AB192" i="380"/>
  <c r="AB193" i="380"/>
  <c r="AB194" i="380"/>
  <c r="AB195" i="380"/>
  <c r="AB198" i="380"/>
  <c r="AB203" i="380"/>
  <c r="AB206" i="380"/>
  <c r="AB208" i="380"/>
  <c r="AB209" i="380"/>
  <c r="AB213" i="380"/>
  <c r="AB215" i="380"/>
  <c r="AB220" i="380"/>
  <c r="AB224" i="380"/>
  <c r="AB225" i="380"/>
  <c r="AB238" i="380"/>
  <c r="AB240" i="380"/>
  <c r="AB244" i="380"/>
  <c r="AB248" i="380"/>
  <c r="AB255" i="380"/>
  <c r="AB262" i="380"/>
  <c r="AB276" i="380"/>
  <c r="AB279" i="380"/>
  <c r="AB284" i="380"/>
  <c r="AB4" i="380"/>
  <c r="AB6" i="380"/>
  <c r="AB20" i="380"/>
  <c r="AB22" i="380"/>
  <c r="AB27" i="380"/>
  <c r="AD6" i="376"/>
  <c r="AD10" i="376"/>
  <c r="AD28" i="376"/>
  <c r="AD30" i="376"/>
  <c r="AD33" i="376"/>
  <c r="AD41" i="376"/>
  <c r="AD44" i="376"/>
  <c r="AD48" i="376"/>
  <c r="AD57" i="376"/>
  <c r="AD58" i="376"/>
  <c r="AD62" i="376"/>
  <c r="AD66" i="376"/>
  <c r="AD67" i="376"/>
  <c r="AD76" i="376"/>
  <c r="AD78" i="376"/>
  <c r="AD80" i="376"/>
  <c r="AD84" i="376"/>
  <c r="AD102" i="376"/>
  <c r="AD119" i="376"/>
  <c r="AD125" i="376"/>
  <c r="AD130" i="376"/>
  <c r="AD137" i="376"/>
  <c r="AD138" i="376"/>
  <c r="AD140" i="376"/>
  <c r="AD143" i="376"/>
  <c r="AD146" i="376"/>
  <c r="AD147" i="376"/>
  <c r="AD148" i="376"/>
  <c r="AD154" i="376"/>
  <c r="AD155" i="376"/>
  <c r="AD159" i="376"/>
  <c r="AD165" i="376"/>
  <c r="AD166" i="376"/>
  <c r="AD169" i="376"/>
  <c r="AD172" i="376"/>
  <c r="AD174" i="376"/>
  <c r="AD175" i="376"/>
  <c r="AD178" i="376"/>
  <c r="AD179" i="376"/>
  <c r="AD181" i="376"/>
  <c r="AD187" i="376"/>
  <c r="AD195" i="376"/>
  <c r="AD196" i="376"/>
  <c r="AD197" i="376"/>
  <c r="AD198" i="376"/>
  <c r="AD201" i="376"/>
  <c r="AD203" i="376"/>
  <c r="AD205" i="376"/>
  <c r="AD209" i="376"/>
  <c r="AD213" i="376"/>
  <c r="AD214" i="376"/>
  <c r="AD218" i="376"/>
  <c r="AD222" i="376"/>
  <c r="AD224" i="376"/>
  <c r="AD227" i="376"/>
  <c r="AD228" i="376"/>
  <c r="AD233" i="376"/>
  <c r="AD235" i="376"/>
  <c r="AD237" i="376"/>
  <c r="AD239" i="376"/>
  <c r="AD240" i="376"/>
  <c r="AD244" i="376"/>
  <c r="AD245" i="376"/>
  <c r="AD246" i="376"/>
  <c r="AD248" i="376"/>
  <c r="AD252" i="376"/>
  <c r="AD255" i="376"/>
  <c r="AD260" i="376"/>
  <c r="AD265" i="376"/>
  <c r="AD271" i="376"/>
  <c r="AD276" i="376"/>
  <c r="AD277" i="376"/>
  <c r="AD278" i="376"/>
  <c r="AD283" i="376"/>
  <c r="AD289" i="376"/>
  <c r="AD301" i="376"/>
  <c r="AD307" i="376"/>
  <c r="AD309" i="376"/>
  <c r="AD311" i="376"/>
  <c r="AD313" i="376"/>
  <c r="AD314" i="376"/>
  <c r="AD322" i="376"/>
  <c r="AD326" i="376"/>
  <c r="AD332" i="376"/>
  <c r="AD333" i="376"/>
  <c r="AD341" i="376"/>
  <c r="AD347" i="376"/>
  <c r="AD354" i="376"/>
  <c r="AD355" i="376"/>
  <c r="AD356" i="376"/>
  <c r="AD357" i="376"/>
  <c r="AD361" i="376"/>
  <c r="AD362" i="376"/>
  <c r="AD364" i="376"/>
  <c r="AD365" i="376"/>
  <c r="AD368" i="376"/>
  <c r="AD370" i="376"/>
  <c r="AD372" i="376"/>
  <c r="AD379" i="376"/>
  <c r="AD380" i="376"/>
  <c r="AD383" i="376"/>
  <c r="AD384" i="376"/>
  <c r="AD386" i="376"/>
  <c r="AD387" i="376"/>
  <c r="AD394" i="376"/>
  <c r="AD400" i="376"/>
  <c r="AD402" i="376"/>
  <c r="AD404" i="376"/>
  <c r="AD405" i="376"/>
  <c r="AD406" i="376"/>
  <c r="AD408" i="376"/>
  <c r="AD412" i="376"/>
  <c r="AD416" i="376"/>
  <c r="AD418" i="376"/>
  <c r="AD420" i="376"/>
  <c r="AD421" i="376"/>
  <c r="AD422" i="376"/>
  <c r="AD428" i="376"/>
  <c r="AD430" i="376"/>
  <c r="AD432" i="376"/>
  <c r="AD435" i="376"/>
  <c r="AD436" i="376"/>
  <c r="AD440" i="376"/>
  <c r="AD441" i="376"/>
  <c r="AD444" i="376"/>
  <c r="AD452" i="376"/>
  <c r="AD458" i="376"/>
  <c r="AD463" i="376"/>
  <c r="AD467" i="376"/>
  <c r="AD471" i="376"/>
  <c r="AD473" i="376"/>
  <c r="AD478" i="376"/>
  <c r="AD482" i="376"/>
  <c r="AD483" i="376"/>
  <c r="AD485" i="376"/>
  <c r="AD487" i="376"/>
  <c r="AD494" i="376"/>
  <c r="AD499" i="376"/>
  <c r="AD522" i="376"/>
  <c r="AD525" i="376"/>
  <c r="AD528" i="376"/>
  <c r="AD532" i="376"/>
  <c r="AD533" i="376"/>
  <c r="AD534" i="376"/>
  <c r="AD551" i="376"/>
  <c r="AD553" i="376"/>
  <c r="AD555" i="376"/>
  <c r="AD558" i="376"/>
  <c r="AD559" i="376"/>
  <c r="AD567" i="376"/>
  <c r="AD570" i="376"/>
  <c r="AD575" i="376"/>
  <c r="AD579" i="376"/>
  <c r="AD580" i="376"/>
  <c r="AD586" i="376"/>
  <c r="AD589" i="376"/>
  <c r="AD593" i="376"/>
  <c r="AD607" i="376"/>
  <c r="AD612" i="376"/>
  <c r="AD620" i="376"/>
  <c r="AD621" i="376"/>
  <c r="AD622" i="376"/>
  <c r="AD629" i="376"/>
  <c r="AD631" i="376"/>
  <c r="AD632" i="376"/>
  <c r="AD639" i="376"/>
  <c r="AD647" i="376"/>
  <c r="AD648" i="376"/>
  <c r="AD650" i="376"/>
  <c r="AD656" i="376"/>
  <c r="AD658" i="376"/>
  <c r="AD659" i="376"/>
  <c r="AD671" i="376"/>
  <c r="AD674" i="376"/>
  <c r="AD691" i="376"/>
  <c r="AD697" i="376"/>
  <c r="AD701" i="376"/>
  <c r="AD703" i="376"/>
  <c r="AD704" i="376"/>
  <c r="AD708" i="376"/>
  <c r="AD709" i="376"/>
  <c r="AD710" i="376"/>
  <c r="AD713" i="376"/>
  <c r="AD716" i="376"/>
  <c r="AD726" i="376"/>
  <c r="AD737" i="376"/>
  <c r="AD740" i="376"/>
  <c r="AD741" i="376"/>
  <c r="AD742" i="376"/>
  <c r="AD743" i="376"/>
  <c r="AD745" i="376"/>
  <c r="AD750" i="376"/>
  <c r="AD752" i="376"/>
  <c r="AD755" i="376"/>
  <c r="AD759" i="376"/>
  <c r="AD760" i="376"/>
  <c r="AD766" i="376"/>
  <c r="AD779" i="376"/>
  <c r="AD780" i="376"/>
  <c r="AD782" i="376"/>
  <c r="AD785" i="376"/>
  <c r="AD789" i="376"/>
  <c r="AD792" i="376"/>
  <c r="AD795" i="376"/>
  <c r="AD796" i="376"/>
  <c r="AD797" i="376"/>
  <c r="AD799" i="376"/>
  <c r="AD806" i="376"/>
  <c r="AD810" i="376"/>
  <c r="AD811" i="376"/>
  <c r="AD815" i="376"/>
  <c r="AD819" i="376"/>
  <c r="AD827" i="376"/>
  <c r="AD833" i="376"/>
  <c r="AD835" i="376"/>
  <c r="AD842" i="376"/>
  <c r="AD843" i="376"/>
  <c r="AD845" i="376"/>
  <c r="AD846" i="376"/>
  <c r="AD848" i="376"/>
  <c r="AD853" i="376"/>
  <c r="AD856" i="376"/>
  <c r="AD862" i="376"/>
  <c r="AD865" i="376"/>
  <c r="AD866" i="376"/>
  <c r="AD871" i="376"/>
  <c r="AD872" i="376"/>
  <c r="AD877" i="376"/>
  <c r="AD881" i="376"/>
  <c r="AD882" i="376"/>
  <c r="AD886" i="376"/>
  <c r="AD887" i="376"/>
  <c r="AD892" i="376"/>
  <c r="AD894" i="376"/>
  <c r="AD895" i="376"/>
  <c r="AD901" i="376"/>
  <c r="AD904" i="376"/>
  <c r="AD907" i="376"/>
  <c r="AD908" i="376"/>
  <c r="AD916" i="376"/>
  <c r="AD920" i="376"/>
  <c r="AD921" i="376"/>
  <c r="AD936" i="376"/>
  <c r="AD942" i="376"/>
  <c r="AD945" i="376"/>
  <c r="AD947" i="376"/>
  <c r="AD950" i="376"/>
  <c r="AD955" i="376"/>
  <c r="AD961" i="376"/>
  <c r="AD968" i="376"/>
  <c r="AD973" i="376"/>
  <c r="AD976" i="376"/>
  <c r="AD977" i="376"/>
  <c r="AD979" i="376"/>
  <c r="AD982" i="376"/>
  <c r="AD983" i="376"/>
  <c r="AD1003" i="376"/>
  <c r="AD1007" i="376"/>
  <c r="AD1012" i="376"/>
  <c r="AD1013" i="376"/>
  <c r="AD1018" i="376"/>
  <c r="AD1021" i="376"/>
  <c r="AD1022" i="376"/>
  <c r="AD1027" i="376"/>
  <c r="AD1034" i="376"/>
  <c r="AD1035" i="376"/>
  <c r="AD1036" i="376"/>
  <c r="AD1045" i="376"/>
  <c r="AD1046" i="376"/>
  <c r="AD1048" i="376"/>
  <c r="AD1050" i="376"/>
  <c r="AD1060" i="376"/>
  <c r="AD1066" i="376"/>
  <c r="AD1081" i="376"/>
  <c r="AD1085" i="376"/>
  <c r="AD1091" i="376"/>
  <c r="AD1097" i="376"/>
  <c r="AD1098" i="376"/>
  <c r="AD1101" i="376"/>
  <c r="AD1109" i="376"/>
  <c r="AD1114" i="376"/>
  <c r="AD1124" i="376"/>
  <c r="AD1125" i="376"/>
  <c r="AD1132" i="376"/>
  <c r="AD1137" i="376"/>
  <c r="AD1145" i="376"/>
  <c r="AD1147" i="376"/>
  <c r="AD1151" i="376"/>
  <c r="AD1158" i="376"/>
  <c r="AD1162" i="376"/>
  <c r="AD1164" i="376"/>
  <c r="AD1167" i="376"/>
  <c r="AD1168" i="376"/>
  <c r="AD1169" i="376"/>
  <c r="AD1170" i="376"/>
  <c r="AD1171" i="376"/>
  <c r="AD1176" i="376"/>
  <c r="AD1177" i="376"/>
  <c r="AD1178" i="376"/>
  <c r="AD1183" i="376"/>
  <c r="AD1189" i="376"/>
  <c r="AD1191" i="376"/>
  <c r="AD287" i="377"/>
  <c r="AD291" i="377"/>
  <c r="AD293" i="377"/>
  <c r="AD280" i="377"/>
  <c r="AD292" i="377"/>
  <c r="AD282" i="377"/>
  <c r="AD6" i="377"/>
  <c r="AD11" i="377"/>
  <c r="AD12" i="377"/>
  <c r="AD17" i="377"/>
  <c r="AD19" i="377"/>
  <c r="AD25" i="377"/>
  <c r="AD26" i="377"/>
  <c r="AD30" i="377"/>
  <c r="AD42" i="377"/>
  <c r="AD57" i="377"/>
  <c r="AD60" i="377"/>
  <c r="AD62" i="377"/>
  <c r="AD63" i="377"/>
  <c r="AD67" i="377"/>
  <c r="AD68" i="377"/>
  <c r="AD70" i="377"/>
  <c r="AD71" i="377"/>
  <c r="AD76" i="377"/>
  <c r="AD81" i="377"/>
  <c r="AD87" i="377"/>
  <c r="AD89" i="377"/>
  <c r="AD94" i="377"/>
  <c r="AD96" i="377"/>
  <c r="AD97" i="377"/>
  <c r="AD98" i="377"/>
  <c r="AD99" i="377"/>
  <c r="AD113" i="377"/>
  <c r="AD115" i="377"/>
  <c r="AD120" i="377"/>
  <c r="AD121" i="377"/>
  <c r="AD127" i="377"/>
  <c r="AD134" i="377"/>
  <c r="AD135" i="377"/>
  <c r="AD139" i="377"/>
  <c r="AD141" i="377"/>
  <c r="AD150" i="377"/>
  <c r="AD155" i="377"/>
  <c r="AD156" i="377"/>
  <c r="AD167" i="377"/>
  <c r="AD173" i="377"/>
  <c r="AD186" i="377"/>
  <c r="AD197" i="377"/>
  <c r="AD198" i="377"/>
  <c r="AD211" i="377"/>
  <c r="AD218" i="377"/>
  <c r="AD221" i="377"/>
  <c r="AD225" i="377"/>
  <c r="AD227" i="377"/>
  <c r="AD228" i="377"/>
  <c r="AD239" i="377"/>
  <c r="AD248" i="377"/>
  <c r="AD250" i="377"/>
  <c r="AD263" i="377"/>
  <c r="AD265" i="377"/>
  <c r="AD270" i="377"/>
  <c r="AD271" i="377"/>
  <c r="AD296" i="377"/>
  <c r="AD300" i="377"/>
  <c r="AD302" i="377"/>
  <c r="AD306" i="377"/>
  <c r="AD309" i="377"/>
  <c r="AD319" i="377"/>
  <c r="AD323" i="377"/>
  <c r="AD324" i="377"/>
  <c r="AD332" i="377"/>
  <c r="AD334" i="377"/>
  <c r="AD335" i="377"/>
  <c r="AD336" i="377"/>
  <c r="AD341" i="377"/>
  <c r="AD342" i="377"/>
  <c r="AD345" i="377"/>
  <c r="AD348" i="377"/>
  <c r="AD353" i="377"/>
  <c r="AD355" i="377"/>
  <c r="AD385" i="377"/>
  <c r="AD386" i="377"/>
  <c r="AD390" i="377"/>
  <c r="AD407" i="377"/>
  <c r="AD408" i="377"/>
  <c r="AD409" i="377"/>
  <c r="AD414" i="377"/>
  <c r="AD420" i="377"/>
  <c r="AD436" i="377"/>
  <c r="AD437" i="377"/>
  <c r="AD443" i="377"/>
  <c r="AD410" i="377"/>
  <c r="AD140" i="377"/>
  <c r="AD90" i="377"/>
  <c r="AD88" i="377"/>
  <c r="AB35" i="380"/>
  <c r="AB41" i="380"/>
  <c r="AB49" i="380"/>
  <c r="AB50" i="380"/>
  <c r="AB59" i="380"/>
  <c r="AB80" i="380"/>
  <c r="AB87" i="380"/>
  <c r="AB94" i="380"/>
  <c r="AB139" i="380"/>
  <c r="AB148" i="380"/>
  <c r="AB179" i="380"/>
  <c r="AB182" i="380"/>
  <c r="AB183" i="380"/>
  <c r="AB205" i="380"/>
  <c r="AB228" i="380"/>
  <c r="AB237" i="380"/>
  <c r="AB241" i="380"/>
  <c r="AB243" i="380"/>
  <c r="AB257" i="380"/>
  <c r="AB260" i="380"/>
  <c r="AB3" i="380"/>
  <c r="AB7" i="380"/>
  <c r="AB25" i="380"/>
  <c r="AD7" i="376"/>
  <c r="AD20" i="376"/>
  <c r="AD51" i="376"/>
  <c r="AD63" i="376"/>
  <c r="AD71" i="376"/>
  <c r="AD74" i="376"/>
  <c r="AD88" i="376"/>
  <c r="AD95" i="376"/>
  <c r="AD97" i="376"/>
  <c r="AD98" i="376"/>
  <c r="AD99" i="376"/>
  <c r="AD108" i="376"/>
  <c r="AD109" i="376"/>
  <c r="AD116" i="376"/>
  <c r="AD117" i="376"/>
  <c r="AD122" i="376"/>
  <c r="AD127" i="376"/>
  <c r="AD157" i="376"/>
  <c r="AD164" i="376"/>
  <c r="AD194" i="376"/>
  <c r="AD199" i="376"/>
  <c r="AD223" i="376"/>
  <c r="AD230" i="376"/>
  <c r="AD242" i="376"/>
  <c r="AD253" i="376"/>
  <c r="AD254" i="376"/>
  <c r="AD259" i="376"/>
  <c r="AD262" i="376"/>
  <c r="AD268" i="376"/>
  <c r="AD285" i="376"/>
  <c r="AD288" i="376"/>
  <c r="AD290" i="376"/>
  <c r="AD291" i="376"/>
  <c r="AD315" i="376"/>
  <c r="AD320" i="376"/>
  <c r="AD321" i="376"/>
  <c r="AD334" i="376"/>
  <c r="AD340" i="376"/>
  <c r="AD352" i="376"/>
  <c r="AD373" i="376"/>
  <c r="AD389" i="376"/>
  <c r="AD391" i="376"/>
  <c r="AD427" i="376"/>
  <c r="AD437" i="376"/>
  <c r="AD449" i="376"/>
  <c r="AD470" i="376"/>
  <c r="AD481" i="376"/>
  <c r="AD489" i="376"/>
  <c r="AD505" i="376"/>
  <c r="AD511" i="376"/>
  <c r="AD524" i="376"/>
  <c r="AD527" i="376"/>
  <c r="AD538" i="376"/>
  <c r="AD547" i="376"/>
  <c r="AD560" i="376"/>
  <c r="AD569" i="376"/>
  <c r="AD572" i="376"/>
  <c r="AD574" i="376"/>
  <c r="AD582" i="376"/>
  <c r="AD585" i="376"/>
  <c r="AD595" i="376"/>
  <c r="AD597" i="376"/>
  <c r="AD598" i="376"/>
  <c r="AD602" i="376"/>
  <c r="AD605" i="376"/>
  <c r="AD627" i="376"/>
  <c r="AD635" i="376"/>
  <c r="AD636" i="376"/>
  <c r="AD643" i="376"/>
  <c r="AD662" i="376"/>
  <c r="AD675" i="376"/>
  <c r="AD695" i="376"/>
  <c r="AD718" i="376"/>
  <c r="AD735" i="376"/>
  <c r="AD747" i="376"/>
  <c r="AD754" i="376"/>
  <c r="AD762" i="376"/>
  <c r="AD765" i="376"/>
  <c r="AD774" i="376"/>
  <c r="AD784" i="376"/>
  <c r="AD788" i="376"/>
  <c r="AD791" i="376"/>
  <c r="AD794" i="376"/>
  <c r="AD816" i="376"/>
  <c r="AD818" i="376"/>
  <c r="AD829" i="376"/>
  <c r="AD854" i="376"/>
  <c r="AD860" i="376"/>
  <c r="AD888" i="376"/>
  <c r="AD889" i="376"/>
  <c r="AD899" i="376"/>
  <c r="AD902" i="376"/>
  <c r="AD912" i="376"/>
  <c r="AD914" i="376"/>
  <c r="AD915" i="376"/>
  <c r="AD930" i="376"/>
  <c r="AD932" i="376"/>
  <c r="AD939" i="376"/>
  <c r="AD944" i="376"/>
  <c r="AD948" i="376"/>
  <c r="AD951" i="376"/>
  <c r="AD959" i="376"/>
  <c r="AD962" i="376"/>
  <c r="AD964" i="376"/>
  <c r="AD965" i="376"/>
  <c r="AD978" i="376"/>
  <c r="AD987" i="376"/>
  <c r="AD993" i="376"/>
  <c r="AD998" i="376"/>
  <c r="AD1006" i="376"/>
  <c r="AD1017" i="376"/>
  <c r="AD1023" i="376"/>
  <c r="AD1031" i="376"/>
  <c r="AD1032" i="376"/>
  <c r="AD1039" i="376"/>
  <c r="AD1055" i="376"/>
  <c r="AD1058" i="376"/>
  <c r="AD1062" i="376"/>
  <c r="AD1095" i="376"/>
  <c r="AD1100" i="376"/>
  <c r="AD1102" i="376"/>
  <c r="AD1105" i="376"/>
  <c r="AD1106" i="376"/>
  <c r="AD1112" i="376"/>
  <c r="AD1113" i="376"/>
  <c r="AD1115" i="376"/>
  <c r="AD1119" i="376"/>
  <c r="AD1120" i="376"/>
  <c r="AD1126" i="376"/>
  <c r="AD1159" i="376"/>
  <c r="AD1179" i="376"/>
  <c r="AD1184" i="376"/>
  <c r="AD1185" i="376"/>
  <c r="AD1188" i="376"/>
  <c r="AD1190" i="376"/>
  <c r="AD1193" i="376"/>
  <c r="AD286" i="377"/>
  <c r="AD281" i="377"/>
  <c r="AD277" i="377"/>
  <c r="AD273" i="377"/>
  <c r="AD288" i="377"/>
  <c r="AD3" i="377"/>
  <c r="AD13" i="377"/>
  <c r="AD27" i="377"/>
  <c r="AD32" i="377"/>
  <c r="AD44" i="377"/>
  <c r="AD52" i="377"/>
  <c r="AD59" i="377"/>
  <c r="AD91" i="377"/>
  <c r="AD95" i="377"/>
  <c r="AD103" i="377"/>
  <c r="AD105" i="377"/>
  <c r="AD124" i="377"/>
  <c r="AD144" i="377"/>
  <c r="AD159" i="377"/>
  <c r="AD163" i="377"/>
  <c r="AD164" i="377"/>
  <c r="AD181" i="377"/>
  <c r="AD202" i="377"/>
  <c r="AD230" i="377"/>
  <c r="AD246" i="377"/>
  <c r="AD260" i="377"/>
  <c r="AD268" i="377"/>
  <c r="AD294" i="377"/>
  <c r="AD304" i="377"/>
  <c r="AD314" i="377"/>
  <c r="AD316" i="377"/>
  <c r="AD320" i="377"/>
  <c r="AD326" i="377"/>
  <c r="AD329" i="377"/>
  <c r="AD363" i="377"/>
  <c r="AD367" i="377"/>
  <c r="AD374" i="377"/>
  <c r="AD402" i="377"/>
  <c r="AD411" i="377"/>
  <c r="AD417" i="377"/>
  <c r="AD426" i="377"/>
  <c r="AD432" i="377"/>
  <c r="AD439" i="377"/>
  <c r="AD448" i="377"/>
  <c r="AD143" i="377"/>
  <c r="AB30" i="380"/>
  <c r="AB33" i="380"/>
  <c r="AB54" i="380"/>
  <c r="AB89" i="380"/>
  <c r="AB106" i="380"/>
  <c r="AB130" i="380"/>
  <c r="AB136" i="380"/>
  <c r="AB172" i="380"/>
  <c r="AB177" i="380"/>
  <c r="AB178" i="380"/>
  <c r="AB247" i="380"/>
  <c r="AB254" i="380"/>
  <c r="AB256" i="380"/>
  <c r="AD94" i="376"/>
  <c r="AD96" i="376"/>
  <c r="AD113" i="376"/>
  <c r="AD114" i="376"/>
  <c r="AD121" i="376"/>
  <c r="AD129" i="376"/>
  <c r="AD136" i="376"/>
  <c r="AD142" i="376"/>
  <c r="AD149" i="376"/>
  <c r="AD152" i="376"/>
  <c r="AD158" i="376"/>
  <c r="AD183" i="376"/>
  <c r="AD200" i="376"/>
  <c r="AD207" i="376"/>
  <c r="AD243" i="376"/>
  <c r="AD247" i="376"/>
  <c r="AD270" i="376"/>
  <c r="AD274" i="376"/>
  <c r="AD297" i="376"/>
  <c r="AD300" i="376"/>
  <c r="AD305" i="376"/>
  <c r="AD329" i="376"/>
  <c r="AD330" i="376"/>
  <c r="AD336" i="376"/>
  <c r="AD342" i="376"/>
  <c r="AD351" i="376"/>
  <c r="AD381" i="376"/>
  <c r="AD382" i="376"/>
  <c r="AD396" i="376"/>
  <c r="AD415" i="376"/>
  <c r="AD425" i="376"/>
  <c r="AD445" i="376"/>
  <c r="AD447" i="376"/>
  <c r="AD460" i="376"/>
  <c r="AD465" i="376"/>
  <c r="AD466" i="376"/>
  <c r="AD472" i="376"/>
  <c r="AD477" i="376"/>
  <c r="AD526" i="376"/>
  <c r="AD539" i="376"/>
  <c r="AD540" i="376"/>
  <c r="AD554" i="376"/>
  <c r="AD564" i="376"/>
  <c r="AD587" i="376"/>
  <c r="AD599" i="376"/>
  <c r="AD609" i="376"/>
  <c r="AD624" i="376"/>
  <c r="AD634" i="376"/>
  <c r="AD637" i="376"/>
  <c r="AD644" i="376"/>
  <c r="AD649" i="376"/>
  <c r="AD651" i="376"/>
  <c r="AD653" i="376"/>
  <c r="AD677" i="376"/>
  <c r="AD696" i="376"/>
  <c r="AD746" i="376"/>
  <c r="AD751" i="376"/>
  <c r="AD767" i="376"/>
  <c r="AD772" i="376"/>
  <c r="AD786" i="376"/>
  <c r="AD830" i="376"/>
  <c r="AD834" i="376"/>
  <c r="AD838" i="376"/>
  <c r="AD850" i="376"/>
  <c r="AD851" i="376"/>
  <c r="AD852" i="376"/>
  <c r="AD863" i="376"/>
  <c r="AD864" i="376"/>
  <c r="AD870" i="376"/>
  <c r="AD873" i="376"/>
  <c r="AD878" i="376"/>
  <c r="AD898" i="376"/>
  <c r="AD928" i="376"/>
  <c r="AD934" i="376"/>
  <c r="AD943" i="376"/>
  <c r="AD949" i="376"/>
  <c r="AD956" i="376"/>
  <c r="AD963" i="376"/>
  <c r="AD971" i="376"/>
  <c r="AD984" i="376"/>
  <c r="AD1024" i="376"/>
  <c r="AD1029" i="376"/>
  <c r="AD1037" i="376"/>
  <c r="AD1041" i="376"/>
  <c r="AD1063" i="376"/>
  <c r="AD1064" i="376"/>
  <c r="AD1072" i="376"/>
  <c r="AD1075" i="376"/>
  <c r="AD1122" i="376"/>
  <c r="AD1139" i="376"/>
  <c r="AD1174" i="376"/>
  <c r="AD1181" i="376"/>
  <c r="AD1182" i="376"/>
  <c r="AD1187" i="376"/>
  <c r="AD1192" i="376"/>
  <c r="AD1194" i="376"/>
  <c r="AD290" i="377"/>
  <c r="AD285" i="377"/>
  <c r="AD5" i="377"/>
  <c r="AD7" i="377"/>
  <c r="AD35" i="377"/>
  <c r="AD40" i="377"/>
  <c r="AD64" i="377"/>
  <c r="AD102" i="377"/>
  <c r="AD114" i="377"/>
  <c r="AD138" i="377"/>
  <c r="AD146" i="377"/>
  <c r="AD161" i="377"/>
  <c r="AD185" i="377"/>
  <c r="AD189" i="377"/>
  <c r="AD223" i="377"/>
  <c r="AD238" i="377"/>
  <c r="AD262" i="377"/>
  <c r="AD297" i="377"/>
  <c r="AD305" i="377"/>
  <c r="AD308" i="377"/>
  <c r="AD313" i="377"/>
  <c r="AD322" i="377"/>
  <c r="AD333" i="377"/>
  <c r="AD339" i="377"/>
  <c r="AD369" i="377"/>
  <c r="AD383" i="377"/>
  <c r="AD389" i="377"/>
  <c r="AD392" i="377"/>
  <c r="AD395" i="377"/>
  <c r="AD400" i="377"/>
  <c r="AD406" i="377"/>
  <c r="AD425" i="377"/>
  <c r="AD430" i="377"/>
  <c r="AD440" i="377"/>
  <c r="AD444" i="377"/>
  <c r="AD255" i="377"/>
  <c r="AD253" i="377"/>
  <c r="AD196" i="377"/>
  <c r="AD176" i="377"/>
  <c r="AD157" i="377"/>
  <c r="AD93" i="377"/>
  <c r="AD58" i="377"/>
  <c r="AD2" i="387"/>
  <c r="AC31" i="380"/>
  <c r="AC34" i="380"/>
  <c r="AC40" i="380"/>
  <c r="AC42" i="380"/>
  <c r="AC43" i="380"/>
  <c r="AD43" i="380" s="1"/>
  <c r="AC45" i="380"/>
  <c r="AC47" i="380"/>
  <c r="AC52" i="380"/>
  <c r="AD52" i="380" s="1"/>
  <c r="AC53" i="380"/>
  <c r="AC56" i="380"/>
  <c r="AC58" i="380"/>
  <c r="AC60" i="380"/>
  <c r="AC62" i="380"/>
  <c r="AC63" i="380"/>
  <c r="AC67" i="380"/>
  <c r="AD67" i="380" s="1"/>
  <c r="AC69" i="380"/>
  <c r="AC70" i="380"/>
  <c r="AC72" i="380"/>
  <c r="AC77" i="380"/>
  <c r="AC82" i="380"/>
  <c r="AC84" i="380"/>
  <c r="AC86" i="380"/>
  <c r="AC88" i="380"/>
  <c r="AC90" i="380"/>
  <c r="AC91" i="380"/>
  <c r="AC93" i="380"/>
  <c r="AC95" i="380"/>
  <c r="AC97" i="380"/>
  <c r="AC98" i="380"/>
  <c r="AC99" i="380"/>
  <c r="AD99" i="380" s="1"/>
  <c r="AC100" i="380"/>
  <c r="AC101" i="380"/>
  <c r="AC102" i="380"/>
  <c r="AC103" i="380"/>
  <c r="AC104" i="380"/>
  <c r="AC105" i="380"/>
  <c r="AC107" i="380"/>
  <c r="AC108" i="380"/>
  <c r="AC111" i="380"/>
  <c r="AC112" i="380"/>
  <c r="AC116" i="380"/>
  <c r="AC117" i="380"/>
  <c r="AC120" i="380"/>
  <c r="AC121" i="380"/>
  <c r="AC122" i="380"/>
  <c r="AC126" i="380"/>
  <c r="AC128" i="380"/>
  <c r="AC131" i="380"/>
  <c r="AD131" i="380" s="1"/>
  <c r="AC132" i="380"/>
  <c r="AC134" i="380"/>
  <c r="AC135" i="380"/>
  <c r="AC142" i="380"/>
  <c r="AC143" i="380"/>
  <c r="AC144" i="380"/>
  <c r="AC149" i="380"/>
  <c r="AC150" i="380"/>
  <c r="AC151" i="380"/>
  <c r="AC152" i="380"/>
  <c r="AC154" i="380"/>
  <c r="AD154" i="380" s="1"/>
  <c r="AC155" i="380"/>
  <c r="AC157" i="380"/>
  <c r="AC158" i="380"/>
  <c r="AC161" i="380"/>
  <c r="AC162" i="380"/>
  <c r="AC164" i="380"/>
  <c r="AC165" i="380"/>
  <c r="AC166" i="380"/>
  <c r="AC167" i="380"/>
  <c r="AC168" i="380"/>
  <c r="AC169" i="380"/>
  <c r="AC170" i="380"/>
  <c r="AC176" i="380"/>
  <c r="AC181" i="380"/>
  <c r="AC185" i="380"/>
  <c r="AC188" i="380"/>
  <c r="AC189" i="380"/>
  <c r="AC190" i="380"/>
  <c r="AC196" i="380"/>
  <c r="AC199" i="380"/>
  <c r="AC200" i="380"/>
  <c r="AC201" i="380"/>
  <c r="AC202" i="380"/>
  <c r="AC207" i="380"/>
  <c r="AC210" i="380"/>
  <c r="AC211" i="380"/>
  <c r="AC212" i="380"/>
  <c r="AC214" i="380"/>
  <c r="AC217" i="380"/>
  <c r="AC218" i="380"/>
  <c r="AC219" i="380"/>
  <c r="AC221" i="380"/>
  <c r="AC222" i="380"/>
  <c r="AC223" i="380"/>
  <c r="AC226" i="380"/>
  <c r="AC227" i="380"/>
  <c r="AD227" i="380" s="1"/>
  <c r="AC229" i="380"/>
  <c r="AC234" i="380"/>
  <c r="AC236" i="380"/>
  <c r="AD236" i="380" s="1"/>
  <c r="AC246" i="380"/>
  <c r="AC250" i="380"/>
  <c r="AD250" i="380" s="1"/>
  <c r="AC251" i="380"/>
  <c r="AC252" i="380"/>
  <c r="AC259" i="380"/>
  <c r="AD259" i="380" s="1"/>
  <c r="AC261" i="380"/>
  <c r="AC263" i="380"/>
  <c r="AC264" i="380"/>
  <c r="AC265" i="380"/>
  <c r="AC266" i="380"/>
  <c r="AC267" i="380"/>
  <c r="AC268" i="380"/>
  <c r="AC277" i="380"/>
  <c r="AC278" i="380"/>
  <c r="AC280" i="380"/>
  <c r="AC281" i="380"/>
  <c r="AC282" i="380"/>
  <c r="AC5" i="380"/>
  <c r="AC8" i="380"/>
  <c r="AC12" i="380"/>
  <c r="AC23" i="380"/>
  <c r="AD23" i="380" s="1"/>
  <c r="AC26" i="380"/>
  <c r="AE3" i="376"/>
  <c r="AE4" i="376"/>
  <c r="AE5" i="376"/>
  <c r="AF5" i="376" s="1"/>
  <c r="AE8" i="376"/>
  <c r="AE9" i="376"/>
  <c r="AF9" i="376" s="1"/>
  <c r="AE11" i="376"/>
  <c r="AE12" i="376"/>
  <c r="AE13" i="376"/>
  <c r="AE14" i="376"/>
  <c r="AE15" i="376"/>
  <c r="AE16" i="376"/>
  <c r="AE17" i="376"/>
  <c r="AE18" i="376"/>
  <c r="AF18" i="376" s="1"/>
  <c r="AE19" i="376"/>
  <c r="AE21" i="376"/>
  <c r="AE22" i="376"/>
  <c r="AF22" i="376" s="1"/>
  <c r="AE23" i="376"/>
  <c r="AE24" i="376"/>
  <c r="AE25" i="376"/>
  <c r="AE26" i="376"/>
  <c r="AE27" i="376"/>
  <c r="AE29" i="376"/>
  <c r="AE31" i="376"/>
  <c r="AE32" i="376"/>
  <c r="AE34" i="376"/>
  <c r="AE35" i="376"/>
  <c r="AE36" i="376"/>
  <c r="AE37" i="376"/>
  <c r="AE38" i="376"/>
  <c r="AE39" i="376"/>
  <c r="AE40" i="376"/>
  <c r="AE42" i="376"/>
  <c r="AE43" i="376"/>
  <c r="AE45" i="376"/>
  <c r="AE47" i="376"/>
  <c r="AE49" i="376"/>
  <c r="AE50" i="376"/>
  <c r="AE52" i="376"/>
  <c r="AE53" i="376"/>
  <c r="AE54" i="376"/>
  <c r="AE55" i="376"/>
  <c r="AE56" i="376"/>
  <c r="AE59" i="376"/>
  <c r="AE60" i="376"/>
  <c r="AE61" i="376"/>
  <c r="AE64" i="376"/>
  <c r="AE65" i="376"/>
  <c r="AF65" i="376" s="1"/>
  <c r="AE68" i="376"/>
  <c r="AE69" i="376"/>
  <c r="AE70" i="376"/>
  <c r="AE73" i="376"/>
  <c r="AE75" i="376"/>
  <c r="AE77" i="376"/>
  <c r="AE79" i="376"/>
  <c r="AE81" i="376"/>
  <c r="AE82" i="376"/>
  <c r="AE85" i="376"/>
  <c r="AE86" i="376"/>
  <c r="AE87" i="376"/>
  <c r="AE89" i="376"/>
  <c r="AE90" i="376"/>
  <c r="AE91" i="376"/>
  <c r="AE92" i="376"/>
  <c r="AE93" i="376"/>
  <c r="AE100" i="376"/>
  <c r="AE101" i="376"/>
  <c r="AF101" i="376" s="1"/>
  <c r="AE103" i="376"/>
  <c r="AE104" i="376"/>
  <c r="AE105" i="376"/>
  <c r="AE106" i="376"/>
  <c r="AE107" i="376"/>
  <c r="AE110" i="376"/>
  <c r="AE111" i="376"/>
  <c r="AE112" i="376"/>
  <c r="AF112" i="376" s="1"/>
  <c r="AE115" i="376"/>
  <c r="AE118" i="376"/>
  <c r="AE120" i="376"/>
  <c r="AE123" i="376"/>
  <c r="AE124" i="376"/>
  <c r="AE126" i="376"/>
  <c r="AF126" i="376" s="1"/>
  <c r="AE128" i="376"/>
  <c r="AE131" i="376"/>
  <c r="AE132" i="376"/>
  <c r="AF132" i="376" s="1"/>
  <c r="AE134" i="376"/>
  <c r="AE135" i="376"/>
  <c r="AE139" i="376"/>
  <c r="AE141" i="376"/>
  <c r="AE144" i="376"/>
  <c r="AE145" i="376"/>
  <c r="AE151" i="376"/>
  <c r="AE153" i="376"/>
  <c r="AE156" i="376"/>
  <c r="AE160" i="376"/>
  <c r="AE161" i="376"/>
  <c r="AE162" i="376"/>
  <c r="AE167" i="376"/>
  <c r="AE168" i="376"/>
  <c r="AE170" i="376"/>
  <c r="AE171" i="376"/>
  <c r="AE173" i="376"/>
  <c r="AE176" i="376"/>
  <c r="AE177" i="376"/>
  <c r="AE180" i="376"/>
  <c r="AE182" i="376"/>
  <c r="AE184" i="376"/>
  <c r="AE185" i="376"/>
  <c r="AE186" i="376"/>
  <c r="AE188" i="376"/>
  <c r="AE190" i="376"/>
  <c r="AE191" i="376"/>
  <c r="AE192" i="376"/>
  <c r="AE193" i="376"/>
  <c r="AE202" i="376"/>
  <c r="AE204" i="376"/>
  <c r="AE206" i="376"/>
  <c r="AE208" i="376"/>
  <c r="AE210" i="376"/>
  <c r="AE211" i="376"/>
  <c r="AE215" i="376"/>
  <c r="AE216" i="376"/>
  <c r="AE217" i="376"/>
  <c r="AF217" i="376" s="1"/>
  <c r="AE219" i="376"/>
  <c r="AE220" i="376"/>
  <c r="AE221" i="376"/>
  <c r="AE225" i="376"/>
  <c r="AE226" i="376"/>
  <c r="AE229" i="376"/>
  <c r="AE231" i="376"/>
  <c r="AE232" i="376"/>
  <c r="AE236" i="376"/>
  <c r="AE238" i="376"/>
  <c r="AE241" i="376"/>
  <c r="AE249" i="376"/>
  <c r="AF249" i="376" s="1"/>
  <c r="AE250" i="376"/>
  <c r="AE251" i="376"/>
  <c r="AE256" i="376"/>
  <c r="AE257" i="376"/>
  <c r="AE258" i="376"/>
  <c r="AE261" i="376"/>
  <c r="AE263" i="376"/>
  <c r="AE264" i="376"/>
  <c r="AE266" i="376"/>
  <c r="AE267" i="376"/>
  <c r="AE269" i="376"/>
  <c r="AE272" i="376"/>
  <c r="AE273" i="376"/>
  <c r="AE279" i="376"/>
  <c r="AE280" i="376"/>
  <c r="AE281" i="376"/>
  <c r="AE282" i="376"/>
  <c r="AE284" i="376"/>
  <c r="AE292" i="376"/>
  <c r="AE293" i="376"/>
  <c r="AE294" i="376"/>
  <c r="AE295" i="376"/>
  <c r="AE296" i="376"/>
  <c r="AE299" i="376"/>
  <c r="AE302" i="376"/>
  <c r="AE303" i="376"/>
  <c r="AE304" i="376"/>
  <c r="AE306" i="376"/>
  <c r="AE308" i="376"/>
  <c r="AE310" i="376"/>
  <c r="AE312" i="376"/>
  <c r="AE317" i="376"/>
  <c r="AE319" i="376"/>
  <c r="AE323" i="376"/>
  <c r="AE324" i="376"/>
  <c r="AE325" i="376"/>
  <c r="AE328" i="376"/>
  <c r="AE331" i="376"/>
  <c r="AE335" i="376"/>
  <c r="AE337" i="376"/>
  <c r="AE338" i="376"/>
  <c r="AE339" i="376"/>
  <c r="AE343" i="376"/>
  <c r="AE344" i="376"/>
  <c r="AE345" i="376"/>
  <c r="AE346" i="376"/>
  <c r="AF346" i="376" s="1"/>
  <c r="AE348" i="376"/>
  <c r="AE349" i="376"/>
  <c r="AE350" i="376"/>
  <c r="AF350" i="376" s="1"/>
  <c r="AE353" i="376"/>
  <c r="AE359" i="376"/>
  <c r="AE363" i="376"/>
  <c r="AE366" i="376"/>
  <c r="AE367" i="376"/>
  <c r="AE369" i="376"/>
  <c r="AE371" i="376"/>
  <c r="AE374" i="376"/>
  <c r="AF374" i="376" s="1"/>
  <c r="AE375" i="376"/>
  <c r="AE376" i="376"/>
  <c r="AE377" i="376"/>
  <c r="AF377" i="376" s="1"/>
  <c r="AE378" i="376"/>
  <c r="AE388" i="376"/>
  <c r="AE390" i="376"/>
  <c r="AE395" i="376"/>
  <c r="AE397" i="376"/>
  <c r="AE398" i="376"/>
  <c r="AE399" i="376"/>
  <c r="AE401" i="376"/>
  <c r="AE403" i="376"/>
  <c r="AE407" i="376"/>
  <c r="AE409" i="376"/>
  <c r="AE410" i="376"/>
  <c r="AE411" i="376"/>
  <c r="AE413" i="376"/>
  <c r="AF413" i="376" s="1"/>
  <c r="AE414" i="376"/>
  <c r="AE419" i="376"/>
  <c r="AE423" i="376"/>
  <c r="AE426" i="376"/>
  <c r="AE429" i="376"/>
  <c r="AE433" i="376"/>
  <c r="AF433" i="376" s="1"/>
  <c r="AE434" i="376"/>
  <c r="AE438" i="376"/>
  <c r="AE439" i="376"/>
  <c r="AE442" i="376"/>
  <c r="AE443" i="376"/>
  <c r="AE448" i="376"/>
  <c r="AE450" i="376"/>
  <c r="AE451" i="376"/>
  <c r="AF451" i="376" s="1"/>
  <c r="AE454" i="376"/>
  <c r="AE455" i="376"/>
  <c r="AE456" i="376"/>
  <c r="AE457" i="376"/>
  <c r="AE459" i="376"/>
  <c r="AE461" i="376"/>
  <c r="AE462" i="376"/>
  <c r="AE464" i="376"/>
  <c r="AE468" i="376"/>
  <c r="AE469" i="376"/>
  <c r="AE474" i="376"/>
  <c r="AE475" i="376"/>
  <c r="AE476" i="376"/>
  <c r="AE479" i="376"/>
  <c r="AE480" i="376"/>
  <c r="AE484" i="376"/>
  <c r="AE486" i="376"/>
  <c r="AE488" i="376"/>
  <c r="AE490" i="376"/>
  <c r="AE491" i="376"/>
  <c r="AE492" i="376"/>
  <c r="AE493" i="376"/>
  <c r="AE495" i="376"/>
  <c r="AE496" i="376"/>
  <c r="AE497" i="376"/>
  <c r="AE498" i="376"/>
  <c r="AE500" i="376"/>
  <c r="AE501" i="376"/>
  <c r="AE502" i="376"/>
  <c r="AE503" i="376"/>
  <c r="AE504" i="376"/>
  <c r="AE506" i="376"/>
  <c r="AE507" i="376"/>
  <c r="AE508" i="376"/>
  <c r="AE509" i="376"/>
  <c r="AE510" i="376"/>
  <c r="AE513" i="376"/>
  <c r="AE514" i="376"/>
  <c r="AE515" i="376"/>
  <c r="AE516" i="376"/>
  <c r="AE517" i="376"/>
  <c r="AE518" i="376"/>
  <c r="AE519" i="376"/>
  <c r="AE520" i="376"/>
  <c r="AF520" i="376" s="1"/>
  <c r="AE521" i="376"/>
  <c r="AE523" i="376"/>
  <c r="AE529" i="376"/>
  <c r="AE530" i="376"/>
  <c r="AE531" i="376"/>
  <c r="AF531" i="376" s="1"/>
  <c r="AE535" i="376"/>
  <c r="AE536" i="376"/>
  <c r="AE537" i="376"/>
  <c r="AE541" i="376"/>
  <c r="AE542" i="376"/>
  <c r="AE543" i="376"/>
  <c r="AE544" i="376"/>
  <c r="AE545" i="376"/>
  <c r="AE546" i="376"/>
  <c r="AE549" i="376"/>
  <c r="AE550" i="376"/>
  <c r="AE552" i="376"/>
  <c r="AE556" i="376"/>
  <c r="AE557" i="376"/>
  <c r="AE561" i="376"/>
  <c r="AE562" i="376"/>
  <c r="AE563" i="376"/>
  <c r="AE565" i="376"/>
  <c r="AE566" i="376"/>
  <c r="AF566" i="376" s="1"/>
  <c r="AE568" i="376"/>
  <c r="AF568" i="376" s="1"/>
  <c r="AE571" i="376"/>
  <c r="AE573" i="376"/>
  <c r="AE577" i="376"/>
  <c r="AE578" i="376"/>
  <c r="AE581" i="376"/>
  <c r="AE583" i="376"/>
  <c r="AE584" i="376"/>
  <c r="AE588" i="376"/>
  <c r="AE591" i="376"/>
  <c r="AE592" i="376"/>
  <c r="AE594" i="376"/>
  <c r="AE596" i="376"/>
  <c r="AE603" i="376"/>
  <c r="AE604" i="376"/>
  <c r="AE606" i="376"/>
  <c r="AE608" i="376"/>
  <c r="AE610" i="376"/>
  <c r="AF610" i="376" s="1"/>
  <c r="AE613" i="376"/>
  <c r="AE614" i="376"/>
  <c r="AE615" i="376"/>
  <c r="AF615" i="376" s="1"/>
  <c r="AE616" i="376"/>
  <c r="AE617" i="376"/>
  <c r="AE618" i="376"/>
  <c r="AE619" i="376"/>
  <c r="AE623" i="376"/>
  <c r="AE625" i="376"/>
  <c r="AE626" i="376"/>
  <c r="AE628" i="376"/>
  <c r="AE630" i="376"/>
  <c r="AE633" i="376"/>
  <c r="AE638" i="376"/>
  <c r="AE640" i="376"/>
  <c r="AE641" i="376"/>
  <c r="AE642" i="376"/>
  <c r="AE645" i="376"/>
  <c r="AE652" i="376"/>
  <c r="AE654" i="376"/>
  <c r="AE655" i="376"/>
  <c r="AE660" i="376"/>
  <c r="AE661" i="376"/>
  <c r="AE663" i="376"/>
  <c r="AE665" i="376"/>
  <c r="AE666" i="376"/>
  <c r="AE667" i="376"/>
  <c r="AE668" i="376"/>
  <c r="AF668" i="376" s="1"/>
  <c r="AE669" i="376"/>
  <c r="AE670" i="376"/>
  <c r="AE672" i="376"/>
  <c r="AE673" i="376"/>
  <c r="AE676" i="376"/>
  <c r="AE678" i="376"/>
  <c r="AE679" i="376"/>
  <c r="AE680" i="376"/>
  <c r="AE681" i="376"/>
  <c r="AE682" i="376"/>
  <c r="AE683" i="376"/>
  <c r="AE684" i="376"/>
  <c r="AE685" i="376"/>
  <c r="AE686" i="376"/>
  <c r="AE687" i="376"/>
  <c r="AE688" i="376"/>
  <c r="AE689" i="376"/>
  <c r="AE690" i="376"/>
  <c r="AE692" i="376"/>
  <c r="AE698" i="376"/>
  <c r="AE699" i="376"/>
  <c r="AE700" i="376"/>
  <c r="AE702" i="376"/>
  <c r="AE705" i="376"/>
  <c r="AE706" i="376"/>
  <c r="AE707" i="376"/>
  <c r="AE711" i="376"/>
  <c r="AE712" i="376"/>
  <c r="AE714" i="376"/>
  <c r="AE715" i="376"/>
  <c r="AE717" i="376"/>
  <c r="AE719" i="376"/>
  <c r="AE720" i="376"/>
  <c r="AE721" i="376"/>
  <c r="AE722" i="376"/>
  <c r="AF722" i="376" s="1"/>
  <c r="AE723" i="376"/>
  <c r="AE724" i="376"/>
  <c r="AE725" i="376"/>
  <c r="AE727" i="376"/>
  <c r="AE728" i="376"/>
  <c r="AE729" i="376"/>
  <c r="AE730" i="376"/>
  <c r="AE731" i="376"/>
  <c r="AE732" i="376"/>
  <c r="AE733" i="376"/>
  <c r="AE734" i="376"/>
  <c r="AE736" i="376"/>
  <c r="AE738" i="376"/>
  <c r="AE739" i="376"/>
  <c r="AE744" i="376"/>
  <c r="AE748" i="376"/>
  <c r="AE757" i="376"/>
  <c r="AE758" i="376"/>
  <c r="AE761" i="376"/>
  <c r="AE763" i="376"/>
  <c r="AE764" i="376"/>
  <c r="AE768" i="376"/>
  <c r="AE769" i="376"/>
  <c r="AE771" i="376"/>
  <c r="AE773" i="376"/>
  <c r="AE775" i="376"/>
  <c r="AE777" i="376"/>
  <c r="AE778" i="376"/>
  <c r="AE781" i="376"/>
  <c r="AE783" i="376"/>
  <c r="AE787" i="376"/>
  <c r="AE790" i="376"/>
  <c r="AE793" i="376"/>
  <c r="AE798" i="376"/>
  <c r="AE800" i="376"/>
  <c r="AE801" i="376"/>
  <c r="AE802" i="376"/>
  <c r="AE803" i="376"/>
  <c r="AE804" i="376"/>
  <c r="AE805" i="376"/>
  <c r="AE807" i="376"/>
  <c r="AE808" i="376"/>
  <c r="AE809" i="376"/>
  <c r="AE812" i="376"/>
  <c r="AE813" i="376"/>
  <c r="AE814" i="376"/>
  <c r="AE817" i="376"/>
  <c r="AE820" i="376"/>
  <c r="AE822" i="376"/>
  <c r="AE823" i="376"/>
  <c r="AE824" i="376"/>
  <c r="AE825" i="376"/>
  <c r="AE826" i="376"/>
  <c r="AE828" i="376"/>
  <c r="AE831" i="376"/>
  <c r="AE832" i="376"/>
  <c r="AE836" i="376"/>
  <c r="AE837" i="376"/>
  <c r="AE839" i="376"/>
  <c r="AE840" i="376"/>
  <c r="AE841" i="376"/>
  <c r="AE844" i="376"/>
  <c r="AE847" i="376"/>
  <c r="AE849" i="376"/>
  <c r="AE855" i="376"/>
  <c r="AE857" i="376"/>
  <c r="AE858" i="376"/>
  <c r="AE859" i="376"/>
  <c r="AF859" i="376" s="1"/>
  <c r="AE861" i="376"/>
  <c r="AE867" i="376"/>
  <c r="AE868" i="376"/>
  <c r="AF868" i="376" s="1"/>
  <c r="AE869" i="376"/>
  <c r="AE874" i="376"/>
  <c r="AE875" i="376"/>
  <c r="AE876" i="376"/>
  <c r="AE880" i="376"/>
  <c r="AF880" i="376" s="1"/>
  <c r="AE883" i="376"/>
  <c r="AE884" i="376"/>
  <c r="AE890" i="376"/>
  <c r="AE891" i="376"/>
  <c r="AE896" i="376"/>
  <c r="AE897" i="376"/>
  <c r="AE900" i="376"/>
  <c r="AE903" i="376"/>
  <c r="AE905" i="376"/>
  <c r="AE906" i="376"/>
  <c r="AF906" i="376" s="1"/>
  <c r="AE909" i="376"/>
  <c r="AE910" i="376"/>
  <c r="AE911" i="376"/>
  <c r="AE917" i="376"/>
  <c r="AE919" i="376"/>
  <c r="AE922" i="376"/>
  <c r="AE924" i="376"/>
  <c r="AE925" i="376"/>
  <c r="AE926" i="376"/>
  <c r="AE929" i="376"/>
  <c r="AE931" i="376"/>
  <c r="AE933" i="376"/>
  <c r="AE935" i="376"/>
  <c r="AE937" i="376"/>
  <c r="AE938" i="376"/>
  <c r="AE940" i="376"/>
  <c r="AE941" i="376"/>
  <c r="AE946" i="376"/>
  <c r="AE952" i="376"/>
  <c r="AE953" i="376"/>
  <c r="AE954" i="376"/>
  <c r="AE957" i="376"/>
  <c r="AE958" i="376"/>
  <c r="AF958" i="376" s="1"/>
  <c r="AE960" i="376"/>
  <c r="AE966" i="376"/>
  <c r="AE967" i="376"/>
  <c r="AE970" i="376"/>
  <c r="AE972" i="376"/>
  <c r="AE974" i="376"/>
  <c r="AE975" i="376"/>
  <c r="AE980" i="376"/>
  <c r="AF980" i="376" s="1"/>
  <c r="AE981" i="376"/>
  <c r="AE985" i="376"/>
  <c r="AE988" i="376"/>
  <c r="AE989" i="376"/>
  <c r="AE990" i="376"/>
  <c r="AE991" i="376"/>
  <c r="AE992" i="376"/>
  <c r="AE994" i="376"/>
  <c r="AE996" i="376"/>
  <c r="AE997" i="376"/>
  <c r="AE999" i="376"/>
  <c r="AE1000" i="376"/>
  <c r="AE1001" i="376"/>
  <c r="AE1002" i="376"/>
  <c r="AF1002" i="376" s="1"/>
  <c r="AE1005" i="376"/>
  <c r="AE1008" i="376"/>
  <c r="AE1009" i="376"/>
  <c r="AE1010" i="376"/>
  <c r="AE1011" i="376"/>
  <c r="AE1014" i="376"/>
  <c r="AE1015" i="376"/>
  <c r="AE1016" i="376"/>
  <c r="AF1016" i="376" s="1"/>
  <c r="AE1019" i="376"/>
  <c r="AE1020" i="376"/>
  <c r="AE1025" i="376"/>
  <c r="AE1026" i="376"/>
  <c r="AF1026" i="376" s="1"/>
  <c r="AE1028" i="376"/>
  <c r="AE1030" i="376"/>
  <c r="AE1033" i="376"/>
  <c r="AE1038" i="376"/>
  <c r="AE1040" i="376"/>
  <c r="AE1042" i="376"/>
  <c r="AE1043" i="376"/>
  <c r="AE1047" i="376"/>
  <c r="AE1049" i="376"/>
  <c r="AE1051" i="376"/>
  <c r="AE1052" i="376"/>
  <c r="AE1053" i="376"/>
  <c r="AE1054" i="376"/>
  <c r="AE1059" i="376"/>
  <c r="AE1061" i="376"/>
  <c r="AE1065" i="376"/>
  <c r="AE1067" i="376"/>
  <c r="AE1068" i="376"/>
  <c r="AE1069" i="376"/>
  <c r="AE1070" i="376"/>
  <c r="AE1071" i="376"/>
  <c r="AE1073" i="376"/>
  <c r="AE1074" i="376"/>
  <c r="AE1076" i="376"/>
  <c r="AE1077" i="376"/>
  <c r="AE1078" i="376"/>
  <c r="AE1079" i="376"/>
  <c r="AE1080" i="376"/>
  <c r="AE1083" i="376"/>
  <c r="AE1084" i="376"/>
  <c r="AE1086" i="376"/>
  <c r="AE1087" i="376"/>
  <c r="AE1088" i="376"/>
  <c r="AE1089" i="376"/>
  <c r="AE1090" i="376"/>
  <c r="AE1092" i="376"/>
  <c r="AE1093" i="376"/>
  <c r="AE1094" i="376"/>
  <c r="AE1096" i="376"/>
  <c r="AF1096" i="376" s="1"/>
  <c r="AE1099" i="376"/>
  <c r="AE1103" i="376"/>
  <c r="AE1104" i="376"/>
  <c r="AE1107" i="376"/>
  <c r="AE1108" i="376"/>
  <c r="AE1110" i="376"/>
  <c r="AE1111" i="376"/>
  <c r="AE1117" i="376"/>
  <c r="AE1118" i="376"/>
  <c r="AE1121" i="376"/>
  <c r="AE1123" i="376"/>
  <c r="AE1127" i="376"/>
  <c r="AE1128" i="376"/>
  <c r="AE1129" i="376"/>
  <c r="AE1130" i="376"/>
  <c r="AE1131" i="376"/>
  <c r="AE1134" i="376"/>
  <c r="AF1134" i="376" s="1"/>
  <c r="AE1135" i="376"/>
  <c r="AE1136" i="376"/>
  <c r="AE1138" i="376"/>
  <c r="AE1140" i="376"/>
  <c r="AE1141" i="376"/>
  <c r="AE1143" i="376"/>
  <c r="AE1144" i="376"/>
  <c r="AE1146" i="376"/>
  <c r="AE1148" i="376"/>
  <c r="AE1149" i="376"/>
  <c r="AE1150" i="376"/>
  <c r="AE1153" i="376"/>
  <c r="AE1154" i="376"/>
  <c r="AE1155" i="376"/>
  <c r="AE1156" i="376"/>
  <c r="AF1156" i="376" s="1"/>
  <c r="AE1157" i="376"/>
  <c r="AE1160" i="376"/>
  <c r="AE1163" i="376"/>
  <c r="AE1166" i="376"/>
  <c r="AE1173" i="376"/>
  <c r="AE1180" i="376"/>
  <c r="AE1195" i="376"/>
  <c r="AF1195" i="376" s="1"/>
  <c r="AE279" i="377"/>
  <c r="AE278" i="377"/>
  <c r="AE276" i="377"/>
  <c r="AE284" i="377"/>
  <c r="AF284" i="377" s="1"/>
  <c r="AE275" i="377"/>
  <c r="AF275" i="377" s="1"/>
  <c r="AE274" i="377"/>
  <c r="AF274" i="377" s="1"/>
  <c r="AE283" i="377"/>
  <c r="AE272" i="377"/>
  <c r="AF272" i="377" s="1"/>
  <c r="AB5" i="374"/>
  <c r="AB6" i="374"/>
  <c r="AB11" i="374"/>
  <c r="AB20" i="374"/>
  <c r="AB21" i="374"/>
  <c r="AB22" i="374"/>
  <c r="AB24" i="374"/>
  <c r="AB25" i="374"/>
  <c r="AB28" i="374"/>
  <c r="AB29" i="374"/>
  <c r="AB30" i="374"/>
  <c r="AB31" i="374"/>
  <c r="AB32" i="374"/>
  <c r="AB33" i="374"/>
  <c r="AB34" i="374"/>
  <c r="AB35" i="374"/>
  <c r="AB36" i="374"/>
  <c r="AB40" i="374"/>
  <c r="AB43" i="374"/>
  <c r="AB47" i="374"/>
  <c r="AB48" i="374"/>
  <c r="AB49" i="374"/>
  <c r="AB51" i="374"/>
  <c r="AB54" i="374"/>
  <c r="AB55" i="374"/>
  <c r="AB56" i="374"/>
  <c r="AB57" i="374"/>
  <c r="AB58" i="374"/>
  <c r="AB59" i="374"/>
  <c r="AB60" i="374"/>
  <c r="AB61" i="374"/>
  <c r="AB62" i="374"/>
  <c r="AB63" i="374"/>
  <c r="AB64" i="374"/>
  <c r="AB65" i="374"/>
  <c r="AB66" i="374"/>
  <c r="AB67" i="374"/>
  <c r="AB68" i="374"/>
  <c r="AB69" i="374"/>
  <c r="AB74" i="374"/>
  <c r="AB78" i="374"/>
  <c r="AB83" i="374"/>
  <c r="AB86" i="374"/>
  <c r="AB87" i="374"/>
  <c r="AB88" i="374"/>
  <c r="AB89" i="374"/>
  <c r="AB90" i="374"/>
  <c r="AB91" i="374"/>
  <c r="AB94" i="374"/>
  <c r="AB96" i="374"/>
  <c r="AB97" i="374"/>
  <c r="AB98" i="374"/>
  <c r="AB101" i="374"/>
  <c r="AB104" i="374"/>
  <c r="AB108" i="374"/>
  <c r="AB109" i="374"/>
  <c r="AB110" i="374"/>
  <c r="AB111" i="374"/>
  <c r="AB121" i="374"/>
  <c r="AB122" i="374"/>
  <c r="AB128" i="374"/>
  <c r="AB129" i="374"/>
  <c r="AB133" i="374"/>
  <c r="AB134" i="374"/>
  <c r="AB135" i="374"/>
  <c r="AB136" i="374"/>
  <c r="AB137" i="374"/>
  <c r="AB138" i="374"/>
  <c r="AB140" i="374"/>
  <c r="AB141" i="374"/>
  <c r="AB142" i="374"/>
  <c r="AB143" i="374"/>
  <c r="AB144" i="374"/>
  <c r="AB145" i="374"/>
  <c r="AB149" i="374"/>
  <c r="AB151" i="374"/>
  <c r="AB152" i="374"/>
  <c r="AB153" i="374"/>
  <c r="AB154" i="374"/>
  <c r="AB155" i="374"/>
  <c r="AB156" i="374"/>
  <c r="AB157" i="374"/>
  <c r="AB163" i="374"/>
  <c r="AB164" i="374"/>
  <c r="AB170" i="374"/>
  <c r="AB175" i="374"/>
  <c r="AB177" i="374"/>
  <c r="AB178" i="374"/>
  <c r="AB179" i="374"/>
  <c r="AB180" i="374"/>
  <c r="AB182" i="374"/>
  <c r="AB183" i="374"/>
  <c r="AB184" i="374"/>
  <c r="AB187" i="374"/>
  <c r="AB188" i="374"/>
  <c r="AB189" i="374"/>
  <c r="AB190" i="374"/>
  <c r="AB191" i="374"/>
  <c r="AB192" i="374"/>
  <c r="AB193" i="374"/>
  <c r="AB194" i="374"/>
  <c r="AB195" i="374"/>
  <c r="AB196" i="374"/>
  <c r="AB197" i="374"/>
  <c r="AB198" i="374"/>
  <c r="AB201" i="374"/>
  <c r="AB205" i="374"/>
  <c r="AB206" i="374"/>
  <c r="AB207" i="374"/>
  <c r="AB208" i="374"/>
  <c r="AB209" i="374"/>
  <c r="AB210" i="374"/>
  <c r="AB211" i="374"/>
  <c r="AB212" i="374"/>
  <c r="AB213" i="374"/>
  <c r="AB214" i="374"/>
  <c r="AB215" i="374"/>
  <c r="AB216" i="374"/>
  <c r="AB217" i="374"/>
  <c r="AB218" i="374"/>
  <c r="AB219" i="374"/>
  <c r="AB220" i="374"/>
  <c r="AE4" i="377"/>
  <c r="AE8" i="377"/>
  <c r="AE9" i="377"/>
  <c r="AE10" i="377"/>
  <c r="AE14" i="377"/>
  <c r="AE15" i="377"/>
  <c r="AE16" i="377"/>
  <c r="AE18" i="377"/>
  <c r="AE20" i="377"/>
  <c r="AE21" i="377"/>
  <c r="AE22" i="377"/>
  <c r="AE23" i="377"/>
  <c r="AE24" i="377"/>
  <c r="AE28" i="377"/>
  <c r="AE29" i="377"/>
  <c r="AE31" i="377"/>
  <c r="AE33" i="377"/>
  <c r="AF33" i="377" s="1"/>
  <c r="AE34" i="377"/>
  <c r="AE36" i="377"/>
  <c r="AE37" i="377"/>
  <c r="AE38" i="377"/>
  <c r="AE39" i="377"/>
  <c r="AE41" i="377"/>
  <c r="AE43" i="377"/>
  <c r="AE46" i="377"/>
  <c r="AE47" i="377"/>
  <c r="AE48" i="377"/>
  <c r="AE49" i="377"/>
  <c r="AE50" i="377"/>
  <c r="AE53" i="377"/>
  <c r="AE54" i="377"/>
  <c r="AE55" i="377"/>
  <c r="AE56" i="377"/>
  <c r="AE61" i="377"/>
  <c r="AE65" i="377"/>
  <c r="AE66" i="377"/>
  <c r="AE69" i="377"/>
  <c r="AE72" i="377"/>
  <c r="AE73" i="377"/>
  <c r="AE74" i="377"/>
  <c r="AE75" i="377"/>
  <c r="AE77" i="377"/>
  <c r="AE78" i="377"/>
  <c r="AE79" i="377"/>
  <c r="AE80" i="377"/>
  <c r="AE82" i="377"/>
  <c r="AE83" i="377"/>
  <c r="AE84" i="377"/>
  <c r="AE85" i="377"/>
  <c r="AE86" i="377"/>
  <c r="AE92" i="377"/>
  <c r="AE100" i="377"/>
  <c r="AE101" i="377"/>
  <c r="AE104" i="377"/>
  <c r="AE106" i="377"/>
  <c r="AE107" i="377"/>
  <c r="AE108" i="377"/>
  <c r="AE109" i="377"/>
  <c r="AE110" i="377"/>
  <c r="AE111" i="377"/>
  <c r="AE112" i="377"/>
  <c r="AE116" i="377"/>
  <c r="AE117" i="377"/>
  <c r="AE118" i="377"/>
  <c r="AE119" i="377"/>
  <c r="AE122" i="377"/>
  <c r="AE123" i="377"/>
  <c r="AE125" i="377"/>
  <c r="AE126" i="377"/>
  <c r="AE128" i="377"/>
  <c r="AE129" i="377"/>
  <c r="AE130" i="377"/>
  <c r="AE131" i="377"/>
  <c r="AE132" i="377"/>
  <c r="AE133" i="377"/>
  <c r="AE136" i="377"/>
  <c r="AE137" i="377"/>
  <c r="AE142" i="377"/>
  <c r="AE145" i="377"/>
  <c r="AE147" i="377"/>
  <c r="AE148" i="377"/>
  <c r="AE149" i="377"/>
  <c r="AE151" i="377"/>
  <c r="AE152" i="377"/>
  <c r="AE153" i="377"/>
  <c r="AE154" i="377"/>
  <c r="AE158" i="377"/>
  <c r="AE160" i="377"/>
  <c r="AE162" i="377"/>
  <c r="AE165" i="377"/>
  <c r="AE166" i="377"/>
  <c r="AE168" i="377"/>
  <c r="AE169" i="377"/>
  <c r="AE170" i="377"/>
  <c r="AE171" i="377"/>
  <c r="AE172" i="377"/>
  <c r="AE174" i="377"/>
  <c r="AE175" i="377"/>
  <c r="AE177" i="377"/>
  <c r="AE178" i="377"/>
  <c r="AE179" i="377"/>
  <c r="AE180" i="377"/>
  <c r="AE182" i="377"/>
  <c r="AE183" i="377"/>
  <c r="AE184" i="377"/>
  <c r="AE187" i="377"/>
  <c r="AE188" i="377"/>
  <c r="AE190" i="377"/>
  <c r="AE191" i="377"/>
  <c r="AE192" i="377"/>
  <c r="AE193" i="377"/>
  <c r="AE194" i="377"/>
  <c r="AE195" i="377"/>
  <c r="AE199" i="377"/>
  <c r="AE200" i="377"/>
  <c r="AE201" i="377"/>
  <c r="AE203" i="377"/>
  <c r="AE204" i="377"/>
  <c r="AE205" i="377"/>
  <c r="AE206" i="377"/>
  <c r="AE207" i="377"/>
  <c r="AE208" i="377"/>
  <c r="AE209" i="377"/>
  <c r="AE210" i="377"/>
  <c r="AE212" i="377"/>
  <c r="AE213" i="377"/>
  <c r="AE214" i="377"/>
  <c r="AE215" i="377"/>
  <c r="AE216" i="377"/>
  <c r="AE217" i="377"/>
  <c r="AE219" i="377"/>
  <c r="AE220" i="377"/>
  <c r="AE222" i="377"/>
  <c r="AE224" i="377"/>
  <c r="AE226" i="377"/>
  <c r="AE229" i="377"/>
  <c r="AE231" i="377"/>
  <c r="AE232" i="377"/>
  <c r="AE233" i="377"/>
  <c r="AE234" i="377"/>
  <c r="AE235" i="377"/>
  <c r="AE236" i="377"/>
  <c r="AE237" i="377"/>
  <c r="AE241" i="377"/>
  <c r="AE242" i="377"/>
  <c r="AE243" i="377"/>
  <c r="AE244" i="377"/>
  <c r="AE245" i="377"/>
  <c r="AE247" i="377"/>
  <c r="AE249" i="377"/>
  <c r="AE251" i="377"/>
  <c r="AE252" i="377"/>
  <c r="AE254" i="377"/>
  <c r="AE256" i="377"/>
  <c r="AE257" i="377"/>
  <c r="AE258" i="377"/>
  <c r="AE259" i="377"/>
  <c r="AE261" i="377"/>
  <c r="AE264" i="377"/>
  <c r="AE266" i="377"/>
  <c r="AE267" i="377"/>
  <c r="AE269" i="377"/>
  <c r="AE295" i="377"/>
  <c r="AE298" i="377"/>
  <c r="AE299" i="377"/>
  <c r="AE301" i="377"/>
  <c r="AE303" i="377"/>
  <c r="AE307" i="377"/>
  <c r="AE310" i="377"/>
  <c r="AE311" i="377"/>
  <c r="AE312" i="377"/>
  <c r="AE315" i="377"/>
  <c r="AE317" i="377"/>
  <c r="AE318" i="377"/>
  <c r="AE321" i="377"/>
  <c r="AE325" i="377"/>
  <c r="AE327" i="377"/>
  <c r="AE328" i="377"/>
  <c r="AE330" i="377"/>
  <c r="AE331" i="377"/>
  <c r="AE337" i="377"/>
  <c r="AE338" i="377"/>
  <c r="AE340" i="377"/>
  <c r="AE343" i="377"/>
  <c r="AE344" i="377"/>
  <c r="AE346" i="377"/>
  <c r="AE347" i="377"/>
  <c r="AE349" i="377"/>
  <c r="AE350" i="377"/>
  <c r="AE351" i="377"/>
  <c r="AE352" i="377"/>
  <c r="AE354" i="377"/>
  <c r="AE356" i="377"/>
  <c r="AE358" i="377"/>
  <c r="AE359" i="377"/>
  <c r="AE360" i="377"/>
  <c r="AE361" i="377"/>
  <c r="AE362" i="377"/>
  <c r="AE364" i="377"/>
  <c r="AE365" i="377"/>
  <c r="AE366" i="377"/>
  <c r="AE368" i="377"/>
  <c r="AE370" i="377"/>
  <c r="AE371" i="377"/>
  <c r="AE372" i="377"/>
  <c r="AE373" i="377"/>
  <c r="AE375" i="377"/>
  <c r="AE376" i="377"/>
  <c r="AE377" i="377"/>
  <c r="AE378" i="377"/>
  <c r="AE379" i="377"/>
  <c r="AE380" i="377"/>
  <c r="AE381" i="377"/>
  <c r="AE382" i="377"/>
  <c r="AE384" i="377"/>
  <c r="AE387" i="377"/>
  <c r="AE388" i="377"/>
  <c r="AE391" i="377"/>
  <c r="AE393" i="377"/>
  <c r="AE394" i="377"/>
  <c r="AE396" i="377"/>
  <c r="AE397" i="377"/>
  <c r="AE398" i="377"/>
  <c r="AE399" i="377"/>
  <c r="AE401" i="377"/>
  <c r="AE403" i="377"/>
  <c r="AE405" i="377"/>
  <c r="AE412" i="377"/>
  <c r="AE413" i="377"/>
  <c r="AE415" i="377"/>
  <c r="AE416" i="377"/>
  <c r="AE418" i="377"/>
  <c r="AE419" i="377"/>
  <c r="AE421" i="377"/>
  <c r="AE422" i="377"/>
  <c r="AE423" i="377"/>
  <c r="AE424" i="377"/>
  <c r="AE427" i="377"/>
  <c r="AE428" i="377"/>
  <c r="AE431" i="377"/>
  <c r="AE433" i="377"/>
  <c r="AE434" i="377"/>
  <c r="AE435" i="377"/>
  <c r="AE438" i="377"/>
  <c r="AE441" i="377"/>
  <c r="AE442" i="377"/>
  <c r="AE445" i="377"/>
  <c r="AE446" i="377"/>
  <c r="AE447" i="377"/>
  <c r="AC29" i="380"/>
  <c r="AD29" i="380" s="1"/>
  <c r="AC32" i="380"/>
  <c r="AC36" i="380"/>
  <c r="AC37" i="380"/>
  <c r="AD37" i="380" s="1"/>
  <c r="AC44" i="380"/>
  <c r="AC46" i="380"/>
  <c r="AC51" i="380"/>
  <c r="AC55" i="380"/>
  <c r="AC57" i="380"/>
  <c r="AC64" i="380"/>
  <c r="AC65" i="380"/>
  <c r="AC68" i="380"/>
  <c r="AC71" i="380"/>
  <c r="AD71" i="380" s="1"/>
  <c r="AC81" i="380"/>
  <c r="AC92" i="380"/>
  <c r="AC96" i="380"/>
  <c r="AC109" i="380"/>
  <c r="AC110" i="380"/>
  <c r="AC113" i="380"/>
  <c r="AC114" i="380"/>
  <c r="AC115" i="380"/>
  <c r="AC118" i="380"/>
  <c r="AC119" i="380"/>
  <c r="AC123" i="380"/>
  <c r="AC124" i="380"/>
  <c r="AC125" i="380"/>
  <c r="AC127" i="380"/>
  <c r="AC133" i="380"/>
  <c r="AC138" i="380"/>
  <c r="AC140" i="380"/>
  <c r="AD140" i="380" s="1"/>
  <c r="AC145" i="380"/>
  <c r="AC146" i="380"/>
  <c r="AC153" i="380"/>
  <c r="AC156" i="380"/>
  <c r="AC159" i="380"/>
  <c r="AC160" i="380"/>
  <c r="AC163" i="380"/>
  <c r="AD163" i="380" s="1"/>
  <c r="AC173" i="380"/>
  <c r="AC174" i="380"/>
  <c r="AC175" i="380"/>
  <c r="AC180" i="380"/>
  <c r="AC186" i="380"/>
  <c r="AC187" i="380"/>
  <c r="AC192" i="380"/>
  <c r="AC193" i="380"/>
  <c r="AC194" i="380"/>
  <c r="AC195" i="380"/>
  <c r="AD195" i="380" s="1"/>
  <c r="AC198" i="380"/>
  <c r="AC203" i="380"/>
  <c r="AC206" i="380"/>
  <c r="AC208" i="380"/>
  <c r="AC209" i="380"/>
  <c r="AC213" i="380"/>
  <c r="AC215" i="380"/>
  <c r="AC220" i="380"/>
  <c r="AC224" i="380"/>
  <c r="AC225" i="380"/>
  <c r="AC238" i="380"/>
  <c r="AC240" i="380"/>
  <c r="AC244" i="380"/>
  <c r="AC248" i="380"/>
  <c r="AC255" i="380"/>
  <c r="AC262" i="380"/>
  <c r="AC276" i="380"/>
  <c r="AC279" i="380"/>
  <c r="AC284" i="380"/>
  <c r="AC4" i="380"/>
  <c r="AC6" i="380"/>
  <c r="AC20" i="380"/>
  <c r="AC22" i="380"/>
  <c r="AC27" i="380"/>
  <c r="AE6" i="376"/>
  <c r="AE10" i="376"/>
  <c r="AE28" i="376"/>
  <c r="AE30" i="376"/>
  <c r="AE33" i="376"/>
  <c r="AE41" i="376"/>
  <c r="AE44" i="376"/>
  <c r="AE48" i="376"/>
  <c r="AE57" i="376"/>
  <c r="AE58" i="376"/>
  <c r="AE62" i="376"/>
  <c r="AE66" i="376"/>
  <c r="AE67" i="376"/>
  <c r="AE76" i="376"/>
  <c r="AE78" i="376"/>
  <c r="AE80" i="376"/>
  <c r="AE84" i="376"/>
  <c r="AE102" i="376"/>
  <c r="AE119" i="376"/>
  <c r="AE125" i="376"/>
  <c r="AE130" i="376"/>
  <c r="AE137" i="376"/>
  <c r="AE138" i="376"/>
  <c r="AE140" i="376"/>
  <c r="AE143" i="376"/>
  <c r="AE146" i="376"/>
  <c r="AE147" i="376"/>
  <c r="AE148" i="376"/>
  <c r="AE154" i="376"/>
  <c r="AE155" i="376"/>
  <c r="AE159" i="376"/>
  <c r="AE165" i="376"/>
  <c r="AE166" i="376"/>
  <c r="AE169" i="376"/>
  <c r="AE172" i="376"/>
  <c r="AE174" i="376"/>
  <c r="AF174" i="376" s="1"/>
  <c r="AE175" i="376"/>
  <c r="AE178" i="376"/>
  <c r="AE179" i="376"/>
  <c r="AE181" i="376"/>
  <c r="AE187" i="376"/>
  <c r="AE195" i="376"/>
  <c r="AE196" i="376"/>
  <c r="AE197" i="376"/>
  <c r="AE198" i="376"/>
  <c r="AE201" i="376"/>
  <c r="AE203" i="376"/>
  <c r="AE205" i="376"/>
  <c r="AE209" i="376"/>
  <c r="AE213" i="376"/>
  <c r="AE214" i="376"/>
  <c r="AE218" i="376"/>
  <c r="AE222" i="376"/>
  <c r="AE224" i="376"/>
  <c r="AE227" i="376"/>
  <c r="AE228" i="376"/>
  <c r="AE233" i="376"/>
  <c r="AF233" i="376" s="1"/>
  <c r="AE235" i="376"/>
  <c r="AE237" i="376"/>
  <c r="AE239" i="376"/>
  <c r="AE240" i="376"/>
  <c r="AE244" i="376"/>
  <c r="AE245" i="376"/>
  <c r="AE246" i="376"/>
  <c r="AE248" i="376"/>
  <c r="AE252" i="376"/>
  <c r="AE255" i="376"/>
  <c r="AE260" i="376"/>
  <c r="AE265" i="376"/>
  <c r="AF265" i="376" s="1"/>
  <c r="AE271" i="376"/>
  <c r="AE276" i="376"/>
  <c r="AE277" i="376"/>
  <c r="AF277" i="376" s="1"/>
  <c r="AE278" i="376"/>
  <c r="AE283" i="376"/>
  <c r="AE289" i="376"/>
  <c r="AE301" i="376"/>
  <c r="AE307" i="376"/>
  <c r="AE309" i="376"/>
  <c r="AE311" i="376"/>
  <c r="AE313" i="376"/>
  <c r="AE314" i="376"/>
  <c r="AF314" i="376" s="1"/>
  <c r="AE322" i="376"/>
  <c r="AF322" i="376" s="1"/>
  <c r="AE326" i="376"/>
  <c r="AE332" i="376"/>
  <c r="AE333" i="376"/>
  <c r="AE341" i="376"/>
  <c r="AE347" i="376"/>
  <c r="AE354" i="376"/>
  <c r="AE355" i="376"/>
  <c r="AE356" i="376"/>
  <c r="AE357" i="376"/>
  <c r="AE361" i="376"/>
  <c r="AF361" i="376" s="1"/>
  <c r="AE362" i="376"/>
  <c r="AE364" i="376"/>
  <c r="AE365" i="376"/>
  <c r="AF365" i="376" s="1"/>
  <c r="AE368" i="376"/>
  <c r="AE370" i="376"/>
  <c r="AE372" i="376"/>
  <c r="AE379" i="376"/>
  <c r="AE380" i="376"/>
  <c r="AE383" i="376"/>
  <c r="AE384" i="376"/>
  <c r="AE386" i="376"/>
  <c r="AE387" i="376"/>
  <c r="AE394" i="376"/>
  <c r="AE400" i="376"/>
  <c r="AE402" i="376"/>
  <c r="AF402" i="376" s="1"/>
  <c r="AE404" i="376"/>
  <c r="AE405" i="376"/>
  <c r="AF405" i="376" s="1"/>
  <c r="AE406" i="376"/>
  <c r="AE408" i="376"/>
  <c r="AE412" i="376"/>
  <c r="AE416" i="376"/>
  <c r="AE418" i="376"/>
  <c r="AE420" i="376"/>
  <c r="AE421" i="376"/>
  <c r="AF421" i="376" s="1"/>
  <c r="AE422" i="376"/>
  <c r="AE428" i="376"/>
  <c r="AE430" i="376"/>
  <c r="AE432" i="376"/>
  <c r="AE435" i="376"/>
  <c r="AE436" i="376"/>
  <c r="AE440" i="376"/>
  <c r="AE441" i="376"/>
  <c r="AE444" i="376"/>
  <c r="AE452" i="376"/>
  <c r="AE458" i="376"/>
  <c r="AE463" i="376"/>
  <c r="AE467" i="376"/>
  <c r="AE471" i="376"/>
  <c r="AE473" i="376"/>
  <c r="AE478" i="376"/>
  <c r="AE482" i="376"/>
  <c r="AF482" i="376" s="1"/>
  <c r="AE483" i="376"/>
  <c r="AE485" i="376"/>
  <c r="AE487" i="376"/>
  <c r="AE494" i="376"/>
  <c r="AE499" i="376"/>
  <c r="AE522" i="376"/>
  <c r="AF522" i="376" s="1"/>
  <c r="AE525" i="376"/>
  <c r="AE528" i="376"/>
  <c r="AE532" i="376"/>
  <c r="AE533" i="376"/>
  <c r="AE534" i="376"/>
  <c r="AE551" i="376"/>
  <c r="AE553" i="376"/>
  <c r="AE555" i="376"/>
  <c r="AE558" i="376"/>
  <c r="AE559" i="376"/>
  <c r="AE567" i="376"/>
  <c r="AE570" i="376"/>
  <c r="AE575" i="376"/>
  <c r="AE579" i="376"/>
  <c r="AE580" i="376"/>
  <c r="AE586" i="376"/>
  <c r="AE589" i="376"/>
  <c r="AE593" i="376"/>
  <c r="AE607" i="376"/>
  <c r="AE612" i="376"/>
  <c r="AE620" i="376"/>
  <c r="AE621" i="376"/>
  <c r="AE622" i="376"/>
  <c r="AE629" i="376"/>
  <c r="AE631" i="376"/>
  <c r="AE632" i="376"/>
  <c r="AE639" i="376"/>
  <c r="AE647" i="376"/>
  <c r="AE648" i="376"/>
  <c r="AE650" i="376"/>
  <c r="AE656" i="376"/>
  <c r="AE658" i="376"/>
  <c r="AE659" i="376"/>
  <c r="AE671" i="376"/>
  <c r="AE674" i="376"/>
  <c r="AE691" i="376"/>
  <c r="AE697" i="376"/>
  <c r="AE701" i="376"/>
  <c r="AE703" i="376"/>
  <c r="AE704" i="376"/>
  <c r="AE708" i="376"/>
  <c r="AE709" i="376"/>
  <c r="AE710" i="376"/>
  <c r="AE713" i="376"/>
  <c r="AE716" i="376"/>
  <c r="AE726" i="376"/>
  <c r="AE737" i="376"/>
  <c r="AE740" i="376"/>
  <c r="AE741" i="376"/>
  <c r="AE742" i="376"/>
  <c r="AE743" i="376"/>
  <c r="AE745" i="376"/>
  <c r="AE750" i="376"/>
  <c r="AE752" i="376"/>
  <c r="AE755" i="376"/>
  <c r="AE759" i="376"/>
  <c r="AE760" i="376"/>
  <c r="AF760" i="376" s="1"/>
  <c r="AE766" i="376"/>
  <c r="AE779" i="376"/>
  <c r="AE780" i="376"/>
  <c r="AE782" i="376"/>
  <c r="AE785" i="376"/>
  <c r="AE789" i="376"/>
  <c r="AE792" i="376"/>
  <c r="AE795" i="376"/>
  <c r="AE796" i="376"/>
  <c r="AE797" i="376"/>
  <c r="AE799" i="376"/>
  <c r="AE806" i="376"/>
  <c r="AE810" i="376"/>
  <c r="AE811" i="376"/>
  <c r="AE815" i="376"/>
  <c r="AE819" i="376"/>
  <c r="AE827" i="376"/>
  <c r="AE833" i="376"/>
  <c r="AE835" i="376"/>
  <c r="AE842" i="376"/>
  <c r="AE843" i="376"/>
  <c r="AE845" i="376"/>
  <c r="AE846" i="376"/>
  <c r="AE848" i="376"/>
  <c r="AE853" i="376"/>
  <c r="AE856" i="376"/>
  <c r="AE862" i="376"/>
  <c r="AE865" i="376"/>
  <c r="AE866" i="376"/>
  <c r="AE871" i="376"/>
  <c r="AE872" i="376"/>
  <c r="AE877" i="376"/>
  <c r="AE881" i="376"/>
  <c r="AE882" i="376"/>
  <c r="AE886" i="376"/>
  <c r="AE887" i="376"/>
  <c r="AE892" i="376"/>
  <c r="AE894" i="376"/>
  <c r="AE895" i="376"/>
  <c r="AF895" i="376" s="1"/>
  <c r="AE901" i="376"/>
  <c r="AE904" i="376"/>
  <c r="AE907" i="376"/>
  <c r="AE908" i="376"/>
  <c r="AF908" i="376" s="1"/>
  <c r="AE916" i="376"/>
  <c r="AE920" i="376"/>
  <c r="AE921" i="376"/>
  <c r="AE936" i="376"/>
  <c r="AE942" i="376"/>
  <c r="AE945" i="376"/>
  <c r="AE947" i="376"/>
  <c r="AE950" i="376"/>
  <c r="AF950" i="376" s="1"/>
  <c r="AE955" i="376"/>
  <c r="AE961" i="376"/>
  <c r="AE968" i="376"/>
  <c r="AE973" i="376"/>
  <c r="AE976" i="376"/>
  <c r="AE977" i="376"/>
  <c r="AE979" i="376"/>
  <c r="AE982" i="376"/>
  <c r="AE983" i="376"/>
  <c r="AE1003" i="376"/>
  <c r="AE1007" i="376"/>
  <c r="AE1012" i="376"/>
  <c r="AE1013" i="376"/>
  <c r="AE1018" i="376"/>
  <c r="AE1021" i="376"/>
  <c r="AE1022" i="376"/>
  <c r="AE1027" i="376"/>
  <c r="AE1034" i="376"/>
  <c r="AE1035" i="376"/>
  <c r="AE1036" i="376"/>
  <c r="AE1045" i="376"/>
  <c r="AE1046" i="376"/>
  <c r="AE1048" i="376"/>
  <c r="AE1050" i="376"/>
  <c r="AE1060" i="376"/>
  <c r="AE1066" i="376"/>
  <c r="AE1081" i="376"/>
  <c r="AE1085" i="376"/>
  <c r="AE1091" i="376"/>
  <c r="AE1097" i="376"/>
  <c r="AE1098" i="376"/>
  <c r="AE1101" i="376"/>
  <c r="AE1109" i="376"/>
  <c r="AE1114" i="376"/>
  <c r="AE1124" i="376"/>
  <c r="AE1125" i="376"/>
  <c r="AE1132" i="376"/>
  <c r="AE1137" i="376"/>
  <c r="AE1145" i="376"/>
  <c r="AE1147" i="376"/>
  <c r="AE1151" i="376"/>
  <c r="AE1158" i="376"/>
  <c r="AE1162" i="376"/>
  <c r="AE1164" i="376"/>
  <c r="AE1167" i="376"/>
  <c r="AE1168" i="376"/>
  <c r="AE1169" i="376"/>
  <c r="AE1170" i="376"/>
  <c r="AE1171" i="376"/>
  <c r="AE1176" i="376"/>
  <c r="AE1177" i="376"/>
  <c r="AE1178" i="376"/>
  <c r="AF1178" i="376" s="1"/>
  <c r="AE1183" i="376"/>
  <c r="AE1189" i="376"/>
  <c r="AE1191" i="376"/>
  <c r="AE291" i="377"/>
  <c r="AE293" i="377"/>
  <c r="AE280" i="377"/>
  <c r="AE292" i="377"/>
  <c r="AE287" i="377"/>
  <c r="AF287" i="377" s="1"/>
  <c r="AE282" i="377"/>
  <c r="AB10" i="374"/>
  <c r="AB14" i="374"/>
  <c r="AB16" i="374"/>
  <c r="AB17" i="374"/>
  <c r="AB18" i="374"/>
  <c r="AB26" i="374"/>
  <c r="AB27" i="374"/>
  <c r="AB37" i="374"/>
  <c r="AB38" i="374"/>
  <c r="AB41" i="374"/>
  <c r="AB46" i="374"/>
  <c r="AB50" i="374"/>
  <c r="AB70" i="374"/>
  <c r="AB71" i="374"/>
  <c r="AB73" i="374"/>
  <c r="AB75" i="374"/>
  <c r="AB76" i="374"/>
  <c r="AB77" i="374"/>
  <c r="AB79" i="374"/>
  <c r="AB93" i="374"/>
  <c r="AB100" i="374"/>
  <c r="AB102" i="374"/>
  <c r="AB106" i="374"/>
  <c r="AB107" i="374"/>
  <c r="AB112" i="374"/>
  <c r="AB113" i="374"/>
  <c r="AB124" i="374"/>
  <c r="AB130" i="374"/>
  <c r="AB131" i="374"/>
  <c r="AB148" i="374"/>
  <c r="AB150" i="374"/>
  <c r="AB158" i="374"/>
  <c r="AB159" i="374"/>
  <c r="AB161" i="374"/>
  <c r="AB162" i="374"/>
  <c r="AB167" i="374"/>
  <c r="AB171" i="374"/>
  <c r="AB172" i="374"/>
  <c r="AB173" i="374"/>
  <c r="AB176" i="374"/>
  <c r="AB185" i="374"/>
  <c r="AB199" i="374"/>
  <c r="AE6" i="377"/>
  <c r="AE11" i="377"/>
  <c r="AE12" i="377"/>
  <c r="AE17" i="377"/>
  <c r="AE19" i="377"/>
  <c r="AE25" i="377"/>
  <c r="AE26" i="377"/>
  <c r="AE30" i="377"/>
  <c r="AE42" i="377"/>
  <c r="AE57" i="377"/>
  <c r="AE60" i="377"/>
  <c r="AE62" i="377"/>
  <c r="AE63" i="377"/>
  <c r="AE67" i="377"/>
  <c r="AE68" i="377"/>
  <c r="AE70" i="377"/>
  <c r="AE71" i="377"/>
  <c r="AE76" i="377"/>
  <c r="AE81" i="377"/>
  <c r="AE87" i="377"/>
  <c r="AE88" i="377"/>
  <c r="AE89" i="377"/>
  <c r="AE90" i="377"/>
  <c r="AE94" i="377"/>
  <c r="AE96" i="377"/>
  <c r="AE97" i="377"/>
  <c r="AE98" i="377"/>
  <c r="AE99" i="377"/>
  <c r="AE113" i="377"/>
  <c r="AE115" i="377"/>
  <c r="AE120" i="377"/>
  <c r="AE121" i="377"/>
  <c r="AE127" i="377"/>
  <c r="AE134" i="377"/>
  <c r="AE135" i="377"/>
  <c r="AE139" i="377"/>
  <c r="AE140" i="377"/>
  <c r="AE141" i="377"/>
  <c r="AE150" i="377"/>
  <c r="AE155" i="377"/>
  <c r="AE156" i="377"/>
  <c r="AE167" i="377"/>
  <c r="AE173" i="377"/>
  <c r="AE186" i="377"/>
  <c r="AE197" i="377"/>
  <c r="AE198" i="377"/>
  <c r="AE211" i="377"/>
  <c r="AE218" i="377"/>
  <c r="AE221" i="377"/>
  <c r="AE225" i="377"/>
  <c r="AE227" i="377"/>
  <c r="AE228" i="377"/>
  <c r="AE239" i="377"/>
  <c r="AE248" i="377"/>
  <c r="AE250" i="377"/>
  <c r="AE263" i="377"/>
  <c r="AE265" i="377"/>
  <c r="AE270" i="377"/>
  <c r="AE271" i="377"/>
  <c r="AE296" i="377"/>
  <c r="AE300" i="377"/>
  <c r="AE302" i="377"/>
  <c r="AE306" i="377"/>
  <c r="AE309" i="377"/>
  <c r="AE319" i="377"/>
  <c r="AE323" i="377"/>
  <c r="AE324" i="377"/>
  <c r="AE332" i="377"/>
  <c r="AE334" i="377"/>
  <c r="AE335" i="377"/>
  <c r="AE336" i="377"/>
  <c r="AE341" i="377"/>
  <c r="AE342" i="377"/>
  <c r="AE345" i="377"/>
  <c r="AE348" i="377"/>
  <c r="AE353" i="377"/>
  <c r="AE355" i="377"/>
  <c r="AE385" i="377"/>
  <c r="AE386" i="377"/>
  <c r="AE390" i="377"/>
  <c r="AE407" i="377"/>
  <c r="AE408" i="377"/>
  <c r="AE409" i="377"/>
  <c r="AE410" i="377"/>
  <c r="AE414" i="377"/>
  <c r="AE420" i="377"/>
  <c r="AE436" i="377"/>
  <c r="AE437" i="377"/>
  <c r="AE443" i="377"/>
  <c r="AC35" i="380"/>
  <c r="AC41" i="380"/>
  <c r="AD41" i="380" s="1"/>
  <c r="AC49" i="380"/>
  <c r="AC50" i="380"/>
  <c r="AC59" i="380"/>
  <c r="AC80" i="380"/>
  <c r="AC87" i="380"/>
  <c r="AC94" i="380"/>
  <c r="AC139" i="380"/>
  <c r="AC148" i="380"/>
  <c r="AC179" i="380"/>
  <c r="AC182" i="380"/>
  <c r="AC183" i="380"/>
  <c r="AC205" i="380"/>
  <c r="AC228" i="380"/>
  <c r="AC237" i="380"/>
  <c r="AC241" i="380"/>
  <c r="AC243" i="380"/>
  <c r="AC257" i="380"/>
  <c r="AC260" i="380"/>
  <c r="AC3" i="380"/>
  <c r="AC7" i="380"/>
  <c r="AC25" i="380"/>
  <c r="AE7" i="376"/>
  <c r="AE20" i="376"/>
  <c r="AE51" i="376"/>
  <c r="AE63" i="376"/>
  <c r="AE71" i="376"/>
  <c r="AE74" i="376"/>
  <c r="AE88" i="376"/>
  <c r="AE95" i="376"/>
  <c r="AE97" i="376"/>
  <c r="AE98" i="376"/>
  <c r="AE99" i="376"/>
  <c r="AE108" i="376"/>
  <c r="AE109" i="376"/>
  <c r="AE116" i="376"/>
  <c r="AE117" i="376"/>
  <c r="AF117" i="376" s="1"/>
  <c r="AE122" i="376"/>
  <c r="AF122" i="376" s="1"/>
  <c r="AE127" i="376"/>
  <c r="AE157" i="376"/>
  <c r="AE164" i="376"/>
  <c r="AE194" i="376"/>
  <c r="AE199" i="376"/>
  <c r="AE223" i="376"/>
  <c r="AE230" i="376"/>
  <c r="AE242" i="376"/>
  <c r="AE253" i="376"/>
  <c r="AE254" i="376"/>
  <c r="AE259" i="376"/>
  <c r="AE262" i="376"/>
  <c r="AE268" i="376"/>
  <c r="AE285" i="376"/>
  <c r="AE288" i="376"/>
  <c r="AE290" i="376"/>
  <c r="AE291" i="376"/>
  <c r="AE315" i="376"/>
  <c r="AE320" i="376"/>
  <c r="AE321" i="376"/>
  <c r="AE334" i="376"/>
  <c r="AF334" i="376" s="1"/>
  <c r="AE340" i="376"/>
  <c r="AE352" i="376"/>
  <c r="AE373" i="376"/>
  <c r="AE389" i="376"/>
  <c r="AF389" i="376" s="1"/>
  <c r="AE391" i="376"/>
  <c r="AE427" i="376"/>
  <c r="AE437" i="376"/>
  <c r="AF437" i="376" s="1"/>
  <c r="AE449" i="376"/>
  <c r="AE470" i="376"/>
  <c r="AE481" i="376"/>
  <c r="AE489" i="376"/>
  <c r="AE505" i="376"/>
  <c r="AE511" i="376"/>
  <c r="AE524" i="376"/>
  <c r="AF524" i="376" s="1"/>
  <c r="AE527" i="376"/>
  <c r="AE538" i="376"/>
  <c r="AE547" i="376"/>
  <c r="AE560" i="376"/>
  <c r="AE569" i="376"/>
  <c r="AE572" i="376"/>
  <c r="AF572" i="376" s="1"/>
  <c r="AE574" i="376"/>
  <c r="AE582" i="376"/>
  <c r="AE585" i="376"/>
  <c r="AE595" i="376"/>
  <c r="AE597" i="376"/>
  <c r="AE598" i="376"/>
  <c r="AE602" i="376"/>
  <c r="AE605" i="376"/>
  <c r="AE627" i="376"/>
  <c r="AE635" i="376"/>
  <c r="AE636" i="376"/>
  <c r="AE643" i="376"/>
  <c r="AE662" i="376"/>
  <c r="AE675" i="376"/>
  <c r="AE695" i="376"/>
  <c r="AE718" i="376"/>
  <c r="AE735" i="376"/>
  <c r="AE747" i="376"/>
  <c r="AE754" i="376"/>
  <c r="AE762" i="376"/>
  <c r="AF762" i="376" s="1"/>
  <c r="AE765" i="376"/>
  <c r="AE774" i="376"/>
  <c r="AE784" i="376"/>
  <c r="AE788" i="376"/>
  <c r="AE791" i="376"/>
  <c r="AE794" i="376"/>
  <c r="AE816" i="376"/>
  <c r="AE818" i="376"/>
  <c r="AE829" i="376"/>
  <c r="AE854" i="376"/>
  <c r="AE860" i="376"/>
  <c r="AE888" i="376"/>
  <c r="AE889" i="376"/>
  <c r="AE899" i="376"/>
  <c r="AE902" i="376"/>
  <c r="AE912" i="376"/>
  <c r="AE914" i="376"/>
  <c r="AE915" i="376"/>
  <c r="AE930" i="376"/>
  <c r="AE932" i="376"/>
  <c r="AE939" i="376"/>
  <c r="AE944" i="376"/>
  <c r="AE948" i="376"/>
  <c r="AE951" i="376"/>
  <c r="AE959" i="376"/>
  <c r="AE962" i="376"/>
  <c r="AE964" i="376"/>
  <c r="AE965" i="376"/>
  <c r="AE978" i="376"/>
  <c r="AE987" i="376"/>
  <c r="AE993" i="376"/>
  <c r="AE998" i="376"/>
  <c r="AE1006" i="376"/>
  <c r="AE1017" i="376"/>
  <c r="AE1023" i="376"/>
  <c r="AE1031" i="376"/>
  <c r="AF1031" i="376" s="1"/>
  <c r="AE1032" i="376"/>
  <c r="AE1039" i="376"/>
  <c r="AE1055" i="376"/>
  <c r="AE1058" i="376"/>
  <c r="AE1062" i="376"/>
  <c r="AE1095" i="376"/>
  <c r="AE1100" i="376"/>
  <c r="AE1102" i="376"/>
  <c r="AE1105" i="376"/>
  <c r="AE1106" i="376"/>
  <c r="AE1112" i="376"/>
  <c r="AF1112" i="376" s="1"/>
  <c r="AE1113" i="376"/>
  <c r="AE1115" i="376"/>
  <c r="AE1119" i="376"/>
  <c r="AE1120" i="376"/>
  <c r="AE1126" i="376"/>
  <c r="AE1159" i="376"/>
  <c r="AE1179" i="376"/>
  <c r="AE1184" i="376"/>
  <c r="AE1185" i="376"/>
  <c r="AE1188" i="376"/>
  <c r="AE1190" i="376"/>
  <c r="AE1193" i="376"/>
  <c r="AE288" i="377"/>
  <c r="AE273" i="377"/>
  <c r="AF273" i="377" s="1"/>
  <c r="AE286" i="377"/>
  <c r="AF286" i="377" s="1"/>
  <c r="AE277" i="377"/>
  <c r="AF277" i="377" s="1"/>
  <c r="AE281" i="377"/>
  <c r="AF281" i="377" s="1"/>
  <c r="AB3" i="374"/>
  <c r="AB15" i="374"/>
  <c r="AB19" i="374"/>
  <c r="AB42" i="374"/>
  <c r="AB80" i="374"/>
  <c r="AB85" i="374"/>
  <c r="AB92" i="374"/>
  <c r="AB103" i="374"/>
  <c r="AB105" i="374"/>
  <c r="AB120" i="374"/>
  <c r="AB123" i="374"/>
  <c r="AB125" i="374"/>
  <c r="AB132" i="374"/>
  <c r="AB147" i="374"/>
  <c r="AB166" i="374"/>
  <c r="AB168" i="374"/>
  <c r="AB186" i="374"/>
  <c r="AB202" i="374"/>
  <c r="AE3" i="377"/>
  <c r="AE13" i="377"/>
  <c r="AE27" i="377"/>
  <c r="AE32" i="377"/>
  <c r="AE44" i="377"/>
  <c r="AE52" i="377"/>
  <c r="AE59" i="377"/>
  <c r="AE91" i="377"/>
  <c r="AE95" i="377"/>
  <c r="AE103" i="377"/>
  <c r="AE105" i="377"/>
  <c r="AE124" i="377"/>
  <c r="AE143" i="377"/>
  <c r="AE144" i="377"/>
  <c r="AE159" i="377"/>
  <c r="AE163" i="377"/>
  <c r="AE164" i="377"/>
  <c r="AE181" i="377"/>
  <c r="AE202" i="377"/>
  <c r="AE230" i="377"/>
  <c r="AE246" i="377"/>
  <c r="AE260" i="377"/>
  <c r="AE268" i="377"/>
  <c r="AE294" i="377"/>
  <c r="AE304" i="377"/>
  <c r="AE314" i="377"/>
  <c r="AE316" i="377"/>
  <c r="AE320" i="377"/>
  <c r="AE326" i="377"/>
  <c r="AE329" i="377"/>
  <c r="AE363" i="377"/>
  <c r="AE367" i="377"/>
  <c r="AE374" i="377"/>
  <c r="AE402" i="377"/>
  <c r="AE411" i="377"/>
  <c r="AE417" i="377"/>
  <c r="AE426" i="377"/>
  <c r="AE432" i="377"/>
  <c r="AE439" i="377"/>
  <c r="AE448" i="377"/>
  <c r="AC30" i="380"/>
  <c r="AC33" i="380"/>
  <c r="AC54" i="380"/>
  <c r="AC89" i="380"/>
  <c r="AC106" i="380"/>
  <c r="AC130" i="380"/>
  <c r="AC136" i="380"/>
  <c r="AC172" i="380"/>
  <c r="AC177" i="380"/>
  <c r="AC178" i="380"/>
  <c r="AC247" i="380"/>
  <c r="AC254" i="380"/>
  <c r="AC256" i="380"/>
  <c r="AE94" i="376"/>
  <c r="AE96" i="376"/>
  <c r="AE113" i="376"/>
  <c r="AE114" i="376"/>
  <c r="AE121" i="376"/>
  <c r="AE129" i="376"/>
  <c r="AE133" i="376"/>
  <c r="AE136" i="376"/>
  <c r="AE142" i="376"/>
  <c r="AE149" i="376"/>
  <c r="AE150" i="376"/>
  <c r="AE152" i="376"/>
  <c r="AE158" i="376"/>
  <c r="AE183" i="376"/>
  <c r="AE200" i="376"/>
  <c r="AE207" i="376"/>
  <c r="AE243" i="376"/>
  <c r="AE247" i="376"/>
  <c r="AE270" i="376"/>
  <c r="AE274" i="376"/>
  <c r="AE286" i="376"/>
  <c r="AE297" i="376"/>
  <c r="AE300" i="376"/>
  <c r="AE305" i="376"/>
  <c r="AE318" i="376"/>
  <c r="AE327" i="376"/>
  <c r="AE329" i="376"/>
  <c r="AF329" i="376" s="1"/>
  <c r="AE330" i="376"/>
  <c r="AE336" i="376"/>
  <c r="AE342" i="376"/>
  <c r="AE351" i="376"/>
  <c r="AE358" i="376"/>
  <c r="AE381" i="376"/>
  <c r="AE382" i="376"/>
  <c r="AE396" i="376"/>
  <c r="AE415" i="376"/>
  <c r="AE417" i="376"/>
  <c r="AF417" i="376" s="1"/>
  <c r="AE425" i="376"/>
  <c r="AE445" i="376"/>
  <c r="AE447" i="376"/>
  <c r="AE460" i="376"/>
  <c r="AE465" i="376"/>
  <c r="AE466" i="376"/>
  <c r="AE472" i="376"/>
  <c r="AF472" i="376" s="1"/>
  <c r="AE477" i="376"/>
  <c r="AE512" i="376"/>
  <c r="AE526" i="376"/>
  <c r="AE539" i="376"/>
  <c r="AE540" i="376"/>
  <c r="AE554" i="376"/>
  <c r="AE564" i="376"/>
  <c r="AE587" i="376"/>
  <c r="AE599" i="376"/>
  <c r="AE601" i="376"/>
  <c r="AE609" i="376"/>
  <c r="AE624" i="376"/>
  <c r="AE634" i="376"/>
  <c r="AE637" i="376"/>
  <c r="AE644" i="376"/>
  <c r="AE649" i="376"/>
  <c r="AE651" i="376"/>
  <c r="AE653" i="376"/>
  <c r="AE657" i="376"/>
  <c r="AE677" i="376"/>
  <c r="AE694" i="376"/>
  <c r="AE696" i="376"/>
  <c r="AE746" i="376"/>
  <c r="AE751" i="376"/>
  <c r="AE753" i="376"/>
  <c r="AE767" i="376"/>
  <c r="AE770" i="376"/>
  <c r="AE772" i="376"/>
  <c r="AE786" i="376"/>
  <c r="AE830" i="376"/>
  <c r="AE834" i="376"/>
  <c r="AE838" i="376"/>
  <c r="AE850" i="376"/>
  <c r="AE851" i="376"/>
  <c r="AE852" i="376"/>
  <c r="AE863" i="376"/>
  <c r="AE864" i="376"/>
  <c r="AE870" i="376"/>
  <c r="AE873" i="376"/>
  <c r="AE878" i="376"/>
  <c r="AE898" i="376"/>
  <c r="AE928" i="376"/>
  <c r="AF928" i="376" s="1"/>
  <c r="AE934" i="376"/>
  <c r="AE943" i="376"/>
  <c r="AF943" i="376" s="1"/>
  <c r="AE949" i="376"/>
  <c r="AE956" i="376"/>
  <c r="AE963" i="376"/>
  <c r="AE971" i="376"/>
  <c r="AE984" i="376"/>
  <c r="AE1004" i="376"/>
  <c r="AE1024" i="376"/>
  <c r="AE1029" i="376"/>
  <c r="AE1037" i="376"/>
  <c r="AE1041" i="376"/>
  <c r="AE1056" i="376"/>
  <c r="AE1063" i="376"/>
  <c r="AE1064" i="376"/>
  <c r="AE1072" i="376"/>
  <c r="AE1075" i="376"/>
  <c r="AE1122" i="376"/>
  <c r="AE1139" i="376"/>
  <c r="AE1152" i="376"/>
  <c r="AE1165" i="376"/>
  <c r="AE1172" i="376"/>
  <c r="AE1174" i="376"/>
  <c r="AE1181" i="376"/>
  <c r="AE1182" i="376"/>
  <c r="AE1187" i="376"/>
  <c r="AE1192" i="376"/>
  <c r="AE1194" i="376"/>
  <c r="AE285" i="377"/>
  <c r="AE289" i="377"/>
  <c r="AE290" i="377"/>
  <c r="AB4" i="374"/>
  <c r="AB7" i="374"/>
  <c r="AB8" i="374"/>
  <c r="AB9" i="374"/>
  <c r="AB12" i="374"/>
  <c r="AB13" i="374"/>
  <c r="AB23" i="374"/>
  <c r="AB39" i="374"/>
  <c r="AB44" i="374"/>
  <c r="AB45" i="374"/>
  <c r="AB52" i="374"/>
  <c r="AB53" i="374"/>
  <c r="AB72" i="374"/>
  <c r="AB81" i="374"/>
  <c r="AB82" i="374"/>
  <c r="AB84" i="374"/>
  <c r="AB95" i="374"/>
  <c r="AB99" i="374"/>
  <c r="AB114" i="374"/>
  <c r="AB115" i="374"/>
  <c r="AB116" i="374"/>
  <c r="AB117" i="374"/>
  <c r="AB118" i="374"/>
  <c r="AB119" i="374"/>
  <c r="AB126" i="374"/>
  <c r="AB127" i="374"/>
  <c r="AB139" i="374"/>
  <c r="AB146" i="374"/>
  <c r="AB160" i="374"/>
  <c r="AB165" i="374"/>
  <c r="AB169" i="374"/>
  <c r="AB174" i="374"/>
  <c r="AB181" i="374"/>
  <c r="AB200" i="374"/>
  <c r="AB203" i="374"/>
  <c r="AB204" i="374"/>
  <c r="AE5" i="377"/>
  <c r="AE7" i="377"/>
  <c r="AE35" i="377"/>
  <c r="AE40" i="377"/>
  <c r="AE45" i="377"/>
  <c r="AE51" i="377"/>
  <c r="AE58" i="377"/>
  <c r="AE64" i="377"/>
  <c r="AE93" i="377"/>
  <c r="AE102" i="377"/>
  <c r="AE114" i="377"/>
  <c r="AE138" i="377"/>
  <c r="AE146" i="377"/>
  <c r="AE157" i="377"/>
  <c r="AE161" i="377"/>
  <c r="AE176" i="377"/>
  <c r="AE185" i="377"/>
  <c r="AE189" i="377"/>
  <c r="AE196" i="377"/>
  <c r="AE223" i="377"/>
  <c r="AE238" i="377"/>
  <c r="AE240" i="377"/>
  <c r="AE253" i="377"/>
  <c r="AE255" i="377"/>
  <c r="AE262" i="377"/>
  <c r="AE297" i="377"/>
  <c r="AE305" i="377"/>
  <c r="AE308" i="377"/>
  <c r="AE313" i="377"/>
  <c r="AE322" i="377"/>
  <c r="AE333" i="377"/>
  <c r="AE339" i="377"/>
  <c r="AE369" i="377"/>
  <c r="AE383" i="377"/>
  <c r="AE389" i="377"/>
  <c r="AE392" i="377"/>
  <c r="AE395" i="377"/>
  <c r="AE400" i="377"/>
  <c r="AE404" i="377"/>
  <c r="AE406" i="377"/>
  <c r="AE425" i="377"/>
  <c r="AE429" i="377"/>
  <c r="AE430" i="377"/>
  <c r="AE440" i="377"/>
  <c r="AE444" i="377"/>
  <c r="AE2" i="387"/>
  <c r="AC3" i="378"/>
  <c r="AE3" i="378" s="1"/>
  <c r="AC7" i="378"/>
  <c r="AE7" i="378" s="1"/>
  <c r="AC19" i="378"/>
  <c r="AE19" i="378" s="1"/>
  <c r="AC21" i="378"/>
  <c r="AE21" i="378" s="1"/>
  <c r="AC23" i="378"/>
  <c r="AE23" i="378" s="1"/>
  <c r="AC38" i="378"/>
  <c r="AE38" i="378" s="1"/>
  <c r="AC41" i="378"/>
  <c r="AE41" i="378" s="1"/>
  <c r="AC44" i="378"/>
  <c r="AE44" i="378" s="1"/>
  <c r="AC46" i="378"/>
  <c r="AE46" i="378" s="1"/>
  <c r="AC47" i="378"/>
  <c r="AE47" i="378" s="1"/>
  <c r="AC52" i="378"/>
  <c r="AE52" i="378" s="1"/>
  <c r="AC53" i="378"/>
  <c r="AE53" i="378" s="1"/>
  <c r="AC63" i="378"/>
  <c r="AE63" i="378" s="1"/>
  <c r="AC66" i="378"/>
  <c r="AE66" i="378" s="1"/>
  <c r="AC71" i="378"/>
  <c r="AE71" i="378" s="1"/>
  <c r="AC72" i="378"/>
  <c r="AE72" i="378" s="1"/>
  <c r="AC75" i="378"/>
  <c r="AE75" i="378" s="1"/>
  <c r="AC105" i="378"/>
  <c r="AE105" i="378" s="1"/>
  <c r="AC113" i="378"/>
  <c r="AE113" i="378" s="1"/>
  <c r="AC120" i="378"/>
  <c r="AE120" i="378" s="1"/>
  <c r="AC126" i="378"/>
  <c r="AE126" i="378" s="1"/>
  <c r="AC156" i="378"/>
  <c r="AE156" i="378" s="1"/>
  <c r="AC163" i="378"/>
  <c r="AE163" i="378" s="1"/>
  <c r="AC165" i="378"/>
  <c r="AE165" i="378" s="1"/>
  <c r="AC167" i="378"/>
  <c r="AE167" i="378" s="1"/>
  <c r="AC170" i="378"/>
  <c r="AE170" i="378" s="1"/>
  <c r="AC172" i="378"/>
  <c r="AE172" i="378" s="1"/>
  <c r="AC183" i="378"/>
  <c r="AE183" i="378" s="1"/>
  <c r="AC195" i="378"/>
  <c r="AE195" i="378" s="1"/>
  <c r="AC197" i="378"/>
  <c r="AE197" i="378" s="1"/>
  <c r="AC199" i="378"/>
  <c r="AE199" i="378" s="1"/>
  <c r="AC223" i="378"/>
  <c r="AE223" i="378" s="1"/>
  <c r="AC227" i="378"/>
  <c r="AE227" i="378" s="1"/>
  <c r="AC229" i="378"/>
  <c r="AE229" i="378" s="1"/>
  <c r="AC231" i="378"/>
  <c r="AE231" i="378" s="1"/>
  <c r="AC234" i="378"/>
  <c r="AE234" i="378" s="1"/>
  <c r="AC235" i="378"/>
  <c r="AE235" i="378" s="1"/>
  <c r="AC237" i="378"/>
  <c r="AE237" i="378" s="1"/>
  <c r="AC238" i="378"/>
  <c r="AE238" i="378" s="1"/>
  <c r="AC239" i="378"/>
  <c r="AE239" i="378" s="1"/>
  <c r="AC244" i="378"/>
  <c r="AE244" i="378" s="1"/>
  <c r="AC245" i="378"/>
  <c r="AE245" i="378" s="1"/>
  <c r="AC249" i="378"/>
  <c r="AE249" i="378" s="1"/>
  <c r="AC250" i="378"/>
  <c r="AE250" i="378" s="1"/>
  <c r="AC251" i="378"/>
  <c r="AE251" i="378" s="1"/>
  <c r="AC252" i="378"/>
  <c r="AE252" i="378" s="1"/>
  <c r="AC264" i="378"/>
  <c r="AE264" i="378" s="1"/>
  <c r="AC265" i="378"/>
  <c r="AE265" i="378" s="1"/>
  <c r="AC267" i="378"/>
  <c r="AE267" i="378" s="1"/>
  <c r="AC284" i="378"/>
  <c r="AE284" i="378" s="1"/>
  <c r="AC294" i="378"/>
  <c r="AE294" i="378" s="1"/>
  <c r="AC296" i="378"/>
  <c r="AE296" i="378" s="1"/>
  <c r="AC298" i="378"/>
  <c r="AE298" i="378" s="1"/>
  <c r="AC302" i="378"/>
  <c r="AE302" i="378" s="1"/>
  <c r="AC307" i="378"/>
  <c r="AE307" i="378" s="1"/>
  <c r="AC309" i="378"/>
  <c r="AE309" i="378" s="1"/>
  <c r="AC313" i="378"/>
  <c r="AE313" i="378" s="1"/>
  <c r="AC314" i="378"/>
  <c r="AE314" i="378" s="1"/>
  <c r="AC319" i="378"/>
  <c r="AE319" i="378" s="1"/>
  <c r="AC321" i="378"/>
  <c r="AE321" i="378" s="1"/>
  <c r="AC323" i="378"/>
  <c r="AE323" i="378" s="1"/>
  <c r="AC327" i="378"/>
  <c r="AE327" i="378" s="1"/>
  <c r="AC328" i="378"/>
  <c r="AE328" i="378" s="1"/>
  <c r="AC331" i="378"/>
  <c r="AE331" i="378" s="1"/>
  <c r="AC339" i="378"/>
  <c r="AE339" i="378" s="1"/>
  <c r="AC341" i="378"/>
  <c r="AE341" i="378" s="1"/>
  <c r="AC343" i="378"/>
  <c r="AE343" i="378" s="1"/>
  <c r="AC355" i="378"/>
  <c r="AE355" i="378" s="1"/>
  <c r="AC363" i="378"/>
  <c r="AE363" i="378" s="1"/>
  <c r="AC365" i="378"/>
  <c r="AE365" i="378" s="1"/>
  <c r="AC370" i="378"/>
  <c r="AE370" i="378" s="1"/>
  <c r="AC372" i="378"/>
  <c r="AE372" i="378" s="1"/>
  <c r="AC373" i="378"/>
  <c r="AE373" i="378" s="1"/>
  <c r="AC380" i="378"/>
  <c r="AE380" i="378" s="1"/>
  <c r="AC388" i="378"/>
  <c r="AE388" i="378" s="1"/>
  <c r="AC390" i="378"/>
  <c r="AE390" i="378" s="1"/>
  <c r="AC391" i="378"/>
  <c r="AE391" i="378" s="1"/>
  <c r="AC392" i="378"/>
  <c r="AE392" i="378" s="1"/>
  <c r="AC393" i="378"/>
  <c r="AE393" i="378" s="1"/>
  <c r="AC394" i="378"/>
  <c r="AE394" i="378" s="1"/>
  <c r="AC395" i="378"/>
  <c r="AE395" i="378" s="1"/>
  <c r="AC397" i="378"/>
  <c r="AE397" i="378" s="1"/>
  <c r="AC401" i="378"/>
  <c r="AE401" i="378" s="1"/>
  <c r="AC405" i="378"/>
  <c r="AE405" i="378" s="1"/>
  <c r="AC408" i="378"/>
  <c r="AE408" i="378" s="1"/>
  <c r="AC409" i="378"/>
  <c r="AE409" i="378" s="1"/>
  <c r="AC417" i="378"/>
  <c r="AE417" i="378" s="1"/>
  <c r="AC418" i="378"/>
  <c r="AE418" i="378" s="1"/>
  <c r="AC425" i="378"/>
  <c r="AE425" i="378" s="1"/>
  <c r="AC427" i="378"/>
  <c r="AE427" i="378" s="1"/>
  <c r="AC447" i="378"/>
  <c r="AE447" i="378" s="1"/>
  <c r="AC465" i="378"/>
  <c r="AE465" i="378" s="1"/>
  <c r="AC469" i="378"/>
  <c r="AE469" i="378" s="1"/>
  <c r="AC471" i="378"/>
  <c r="AE471" i="378" s="1"/>
  <c r="AC472" i="378"/>
  <c r="AE472" i="378" s="1"/>
  <c r="AC484" i="378"/>
  <c r="AE484" i="378" s="1"/>
  <c r="AC486" i="378"/>
  <c r="AE486" i="378" s="1"/>
  <c r="AC488" i="378"/>
  <c r="AE488" i="378" s="1"/>
  <c r="AC489" i="378"/>
  <c r="AE489" i="378" s="1"/>
  <c r="AC500" i="378"/>
  <c r="AE500" i="378" s="1"/>
  <c r="AC530" i="378"/>
  <c r="AE530" i="378" s="1"/>
  <c r="AC532" i="378"/>
  <c r="AE532" i="378" s="1"/>
  <c r="AC538" i="378"/>
  <c r="AE538" i="378" s="1"/>
  <c r="AC539" i="378"/>
  <c r="AE539" i="378" s="1"/>
  <c r="AC541" i="378"/>
  <c r="AE541" i="378" s="1"/>
  <c r="AC542" i="378"/>
  <c r="AE542" i="378" s="1"/>
  <c r="AC545" i="378"/>
  <c r="AE545" i="378" s="1"/>
  <c r="AC546" i="378"/>
  <c r="AE546" i="378" s="1"/>
  <c r="AC551" i="378"/>
  <c r="AE551" i="378" s="1"/>
  <c r="AC575" i="378"/>
  <c r="AE575" i="378" s="1"/>
  <c r="AC576" i="378"/>
  <c r="AE576" i="378" s="1"/>
  <c r="AC584" i="378"/>
  <c r="AE584" i="378" s="1"/>
  <c r="AC586" i="378"/>
  <c r="AE586" i="378" s="1"/>
  <c r="AC587" i="378"/>
  <c r="AE587" i="378" s="1"/>
  <c r="AC588" i="378"/>
  <c r="AE588" i="378" s="1"/>
  <c r="AC591" i="378"/>
  <c r="AE591" i="378" s="1"/>
  <c r="AC593" i="378"/>
  <c r="AE593" i="378" s="1"/>
  <c r="AC596" i="378"/>
  <c r="AE596" i="378" s="1"/>
  <c r="AC598" i="378"/>
  <c r="AE598" i="378" s="1"/>
  <c r="AC599" i="378"/>
  <c r="AE599" i="378" s="1"/>
  <c r="AC600" i="378"/>
  <c r="AE600" i="378" s="1"/>
  <c r="AC606" i="378"/>
  <c r="AE606" i="378" s="1"/>
  <c r="AC611" i="378"/>
  <c r="AE611" i="378" s="1"/>
  <c r="AC612" i="378"/>
  <c r="AE612" i="378" s="1"/>
  <c r="AC613" i="378"/>
  <c r="AE613" i="378" s="1"/>
  <c r="AC614" i="378"/>
  <c r="AE614" i="378" s="1"/>
  <c r="AC617" i="378"/>
  <c r="AE617" i="378" s="1"/>
  <c r="AC619" i="378"/>
  <c r="AE619" i="378" s="1"/>
  <c r="AC622" i="378"/>
  <c r="AE622" i="378" s="1"/>
  <c r="AC625" i="378"/>
  <c r="AE625" i="378" s="1"/>
  <c r="AC626" i="378"/>
  <c r="AE626" i="378" s="1"/>
  <c r="AC631" i="378"/>
  <c r="AE631" i="378" s="1"/>
  <c r="AC634" i="378"/>
  <c r="AE634" i="378" s="1"/>
  <c r="AC638" i="378"/>
  <c r="AE638" i="378" s="1"/>
  <c r="AC649" i="378"/>
  <c r="AE649" i="378" s="1"/>
  <c r="AC674" i="378"/>
  <c r="AE674" i="378" s="1"/>
  <c r="AC702" i="378"/>
  <c r="AE702" i="378" s="1"/>
  <c r="AC719" i="378"/>
  <c r="AE719" i="378" s="1"/>
  <c r="AC728" i="378"/>
  <c r="AE728" i="378" s="1"/>
  <c r="AC729" i="378"/>
  <c r="AE729" i="378" s="1"/>
  <c r="AC743" i="378"/>
  <c r="AE743" i="378" s="1"/>
  <c r="AC746" i="378"/>
  <c r="AE746" i="378" s="1"/>
  <c r="AC759" i="378"/>
  <c r="AE759" i="378" s="1"/>
  <c r="AC765" i="378"/>
  <c r="AE765" i="378" s="1"/>
  <c r="AC768" i="378"/>
  <c r="AE768" i="378" s="1"/>
  <c r="AC770" i="378"/>
  <c r="AE770" i="378" s="1"/>
  <c r="AC775" i="378"/>
  <c r="AE775" i="378" s="1"/>
  <c r="AC776" i="378"/>
  <c r="AE776" i="378" s="1"/>
  <c r="AC778" i="378"/>
  <c r="AE778" i="378" s="1"/>
  <c r="AC779" i="378"/>
  <c r="AE779" i="378" s="1"/>
  <c r="AC780" i="378"/>
  <c r="AE780" i="378" s="1"/>
  <c r="AC782" i="378"/>
  <c r="AE782" i="378" s="1"/>
  <c r="AC785" i="378"/>
  <c r="AE785" i="378" s="1"/>
  <c r="AC786" i="378"/>
  <c r="AE786" i="378" s="1"/>
  <c r="AC789" i="378"/>
  <c r="AE789" i="378" s="1"/>
  <c r="AC797" i="378"/>
  <c r="AE797" i="378" s="1"/>
  <c r="AC798" i="378"/>
  <c r="AE798" i="378" s="1"/>
  <c r="AC801" i="378"/>
  <c r="AE801" i="378" s="1"/>
  <c r="AC803" i="378"/>
  <c r="AE803" i="378" s="1"/>
  <c r="AC804" i="378"/>
  <c r="AE804" i="378" s="1"/>
  <c r="AC811" i="378"/>
  <c r="AE811" i="378" s="1"/>
  <c r="AC815" i="378"/>
  <c r="AE815" i="378" s="1"/>
  <c r="AC818" i="378"/>
  <c r="AE818" i="378" s="1"/>
  <c r="AC821" i="378"/>
  <c r="AE821" i="378" s="1"/>
  <c r="AC823" i="378"/>
  <c r="AE823" i="378" s="1"/>
  <c r="AC825" i="378"/>
  <c r="AE825" i="378" s="1"/>
  <c r="AC833" i="378"/>
  <c r="AE833" i="378" s="1"/>
  <c r="AC837" i="378"/>
  <c r="AE837" i="378" s="1"/>
  <c r="AC841" i="378"/>
  <c r="AE841" i="378" s="1"/>
  <c r="AC842" i="378"/>
  <c r="AE842" i="378" s="1"/>
  <c r="AC852" i="378"/>
  <c r="AE852" i="378" s="1"/>
  <c r="AC874" i="378"/>
  <c r="AE874" i="378" s="1"/>
  <c r="AC878" i="378"/>
  <c r="AE878" i="378" s="1"/>
  <c r="AC886" i="378"/>
  <c r="AE886" i="378" s="1"/>
  <c r="AC887" i="378"/>
  <c r="AE887" i="378" s="1"/>
  <c r="AC894" i="378"/>
  <c r="AE894" i="378" s="1"/>
  <c r="AC918" i="378"/>
  <c r="AE918" i="378" s="1"/>
  <c r="AC919" i="378"/>
  <c r="AE919" i="378" s="1"/>
  <c r="AC922" i="378"/>
  <c r="AE922" i="378" s="1"/>
  <c r="AC926" i="378"/>
  <c r="AE926" i="378" s="1"/>
  <c r="AC932" i="378"/>
  <c r="AE932" i="378" s="1"/>
  <c r="AC935" i="378"/>
  <c r="AE935" i="378" s="1"/>
  <c r="AC936" i="378"/>
  <c r="AE936" i="378" s="1"/>
  <c r="AC937" i="378"/>
  <c r="AE937" i="378" s="1"/>
  <c r="AC944" i="378"/>
  <c r="AE944" i="378" s="1"/>
  <c r="AC979" i="378"/>
  <c r="AE979" i="378" s="1"/>
  <c r="AC980" i="378"/>
  <c r="AE980" i="378" s="1"/>
  <c r="AC982" i="378"/>
  <c r="AE982" i="378" s="1"/>
  <c r="AC993" i="378"/>
  <c r="AE993" i="378" s="1"/>
  <c r="AC995" i="378"/>
  <c r="AE995" i="378" s="1"/>
  <c r="AC996" i="378"/>
  <c r="AE996" i="378" s="1"/>
  <c r="AC1001" i="378"/>
  <c r="AE1001" i="378" s="1"/>
  <c r="AC1003" i="378"/>
  <c r="AE1003" i="378" s="1"/>
  <c r="AC1006" i="378"/>
  <c r="AE1006" i="378" s="1"/>
  <c r="AC1007" i="378"/>
  <c r="AE1007" i="378" s="1"/>
  <c r="AC1010" i="378"/>
  <c r="AE1010" i="378" s="1"/>
  <c r="AC1011" i="378"/>
  <c r="AE1011" i="378" s="1"/>
  <c r="AC1013" i="378"/>
  <c r="AE1013" i="378" s="1"/>
  <c r="AC1020" i="378"/>
  <c r="AE1020" i="378" s="1"/>
  <c r="AC1022" i="378"/>
  <c r="AE1022" i="378" s="1"/>
  <c r="AC1025" i="378"/>
  <c r="AE1025" i="378" s="1"/>
  <c r="AC1026" i="378"/>
  <c r="AE1026" i="378" s="1"/>
  <c r="AC1029" i="378"/>
  <c r="AE1029" i="378" s="1"/>
  <c r="AC1037" i="378"/>
  <c r="AE1037" i="378" s="1"/>
  <c r="AC1050" i="378"/>
  <c r="AE1050" i="378" s="1"/>
  <c r="AC1051" i="378"/>
  <c r="AE1051" i="378" s="1"/>
  <c r="AC1055" i="378"/>
  <c r="AE1055" i="378" s="1"/>
  <c r="AC1059" i="378"/>
  <c r="AE1059" i="378" s="1"/>
  <c r="AC1064" i="378"/>
  <c r="AE1064" i="378" s="1"/>
  <c r="AC1066" i="378"/>
  <c r="AE1066" i="378" s="1"/>
  <c r="AC1068" i="378"/>
  <c r="AE1068" i="378" s="1"/>
  <c r="AC1072" i="378"/>
  <c r="AE1072" i="378" s="1"/>
  <c r="AC1075" i="378"/>
  <c r="AE1075" i="378" s="1"/>
  <c r="AC1079" i="378"/>
  <c r="AE1079" i="378" s="1"/>
  <c r="AC1080" i="378"/>
  <c r="AE1080" i="378" s="1"/>
  <c r="AC1105" i="378"/>
  <c r="AE1105" i="378" s="1"/>
  <c r="AC1125" i="378"/>
  <c r="AE1125" i="378" s="1"/>
  <c r="AC1127" i="378"/>
  <c r="AE1127" i="378" s="1"/>
  <c r="AC1130" i="378"/>
  <c r="AE1130" i="378" s="1"/>
  <c r="AC1132" i="378"/>
  <c r="AE1132" i="378" s="1"/>
  <c r="AC1134" i="378"/>
  <c r="AE1134" i="378" s="1"/>
  <c r="AC1135" i="378"/>
  <c r="AE1135" i="378" s="1"/>
  <c r="AC1136" i="378"/>
  <c r="AE1136" i="378" s="1"/>
  <c r="AC1137" i="378"/>
  <c r="AE1137" i="378" s="1"/>
  <c r="AC1140" i="378"/>
  <c r="AE1140" i="378" s="1"/>
  <c r="AC1162" i="378"/>
  <c r="AE1162" i="378" s="1"/>
  <c r="AC1163" i="378"/>
  <c r="AE1163" i="378" s="1"/>
  <c r="AC1165" i="378"/>
  <c r="AE1165" i="378" s="1"/>
  <c r="AC1174" i="378"/>
  <c r="AE1174" i="378" s="1"/>
  <c r="AC1175" i="378"/>
  <c r="AE1175" i="378" s="1"/>
  <c r="AC1177" i="378"/>
  <c r="AE1177" i="378" s="1"/>
  <c r="AC1178" i="378"/>
  <c r="AE1178" i="378" s="1"/>
  <c r="AC1188" i="378"/>
  <c r="AE1188" i="378" s="1"/>
  <c r="AC1197" i="378"/>
  <c r="AE1197" i="378" s="1"/>
  <c r="AC1202" i="378"/>
  <c r="AE1202" i="378" s="1"/>
  <c r="AC1203" i="378"/>
  <c r="AE1203" i="378" s="1"/>
  <c r="AC1210" i="378"/>
  <c r="AE1210" i="378" s="1"/>
  <c r="AC1213" i="378"/>
  <c r="AE1213" i="378" s="1"/>
  <c r="AC1214" i="378"/>
  <c r="AE1214" i="378" s="1"/>
  <c r="AC1217" i="378"/>
  <c r="AE1217" i="378" s="1"/>
  <c r="AC1224" i="378"/>
  <c r="AE1224" i="378" s="1"/>
  <c r="AC1225" i="378"/>
  <c r="AE1225" i="378" s="1"/>
  <c r="AC1226" i="378"/>
  <c r="AE1226" i="378" s="1"/>
  <c r="AC1228" i="378"/>
  <c r="AE1228" i="378" s="1"/>
  <c r="AC1229" i="378"/>
  <c r="AE1229" i="378" s="1"/>
  <c r="AC1238" i="378"/>
  <c r="AE1238" i="378" s="1"/>
  <c r="AC1247" i="378"/>
  <c r="AE1247" i="378" s="1"/>
  <c r="AC1250" i="378"/>
  <c r="AE1250" i="378" s="1"/>
  <c r="AC1251" i="378"/>
  <c r="AE1251" i="378" s="1"/>
  <c r="AC1253" i="378"/>
  <c r="AE1253" i="378" s="1"/>
  <c r="AC1255" i="378"/>
  <c r="AE1255" i="378" s="1"/>
  <c r="AC1258" i="378"/>
  <c r="AE1258" i="378" s="1"/>
  <c r="AC1259" i="378"/>
  <c r="AE1259" i="378" s="1"/>
  <c r="AC1260" i="378"/>
  <c r="AE1260" i="378" s="1"/>
  <c r="AC1261" i="378"/>
  <c r="AE1261" i="378" s="1"/>
  <c r="AC1262" i="378"/>
  <c r="AE1262" i="378" s="1"/>
  <c r="AC1265" i="378"/>
  <c r="AE1265" i="378" s="1"/>
  <c r="AC1273" i="378"/>
  <c r="AE1273" i="378" s="1"/>
  <c r="AC1280" i="378"/>
  <c r="AE1280" i="378" s="1"/>
  <c r="AC1283" i="378"/>
  <c r="AE1283" i="378" s="1"/>
  <c r="AC1294" i="378"/>
  <c r="AE1294" i="378" s="1"/>
  <c r="AC1295" i="378"/>
  <c r="AE1295" i="378" s="1"/>
  <c r="AC1300" i="378"/>
  <c r="AE1300" i="378" s="1"/>
  <c r="AC1305" i="378"/>
  <c r="AE1305" i="378" s="1"/>
  <c r="AC1309" i="378"/>
  <c r="AE1309" i="378" s="1"/>
  <c r="AC1323" i="378"/>
  <c r="AE1323" i="378" s="1"/>
  <c r="AC1324" i="378"/>
  <c r="AE1324" i="378" s="1"/>
  <c r="AC1333" i="378"/>
  <c r="AE1333" i="378" s="1"/>
  <c r="AC1335" i="378"/>
  <c r="AE1335" i="378" s="1"/>
  <c r="AC1336" i="378"/>
  <c r="AE1336" i="378" s="1"/>
  <c r="AC1337" i="378"/>
  <c r="AE1337" i="378" s="1"/>
  <c r="AC1340" i="378"/>
  <c r="AE1340" i="378" s="1"/>
  <c r="AC1346" i="378"/>
  <c r="AE1346" i="378" s="1"/>
  <c r="AC1374" i="378"/>
  <c r="AE1374" i="378" s="1"/>
  <c r="AC1379" i="378"/>
  <c r="AE1379" i="378" s="1"/>
  <c r="AC1381" i="378"/>
  <c r="AE1381" i="378" s="1"/>
  <c r="AC1389" i="378"/>
  <c r="AE1389" i="378" s="1"/>
  <c r="AC1390" i="378"/>
  <c r="AE1390" i="378" s="1"/>
  <c r="AC1391" i="378"/>
  <c r="AE1391" i="378" s="1"/>
  <c r="AC1392" i="378"/>
  <c r="AE1392" i="378" s="1"/>
  <c r="AC1394" i="378"/>
  <c r="AE1394" i="378" s="1"/>
  <c r="AC1395" i="378"/>
  <c r="AE1395" i="378" s="1"/>
  <c r="AC1399" i="378"/>
  <c r="AE1399" i="378" s="1"/>
  <c r="AC1401" i="378"/>
  <c r="AE1401" i="378" s="1"/>
  <c r="AC1402" i="378"/>
  <c r="AE1402" i="378" s="1"/>
  <c r="AC1415" i="378"/>
  <c r="AE1415" i="378" s="1"/>
  <c r="AC1417" i="378"/>
  <c r="AE1417" i="378" s="1"/>
  <c r="AC1418" i="378"/>
  <c r="AE1418" i="378" s="1"/>
  <c r="AC1419" i="378"/>
  <c r="AE1419" i="378" s="1"/>
  <c r="AC1426" i="378"/>
  <c r="AE1426" i="378" s="1"/>
  <c r="AC1431" i="378"/>
  <c r="AE1431" i="378" s="1"/>
  <c r="AC1439" i="378"/>
  <c r="AE1439" i="378" s="1"/>
  <c r="AC1440" i="378"/>
  <c r="AE1440" i="378" s="1"/>
  <c r="AC1441" i="378"/>
  <c r="AE1441" i="378" s="1"/>
  <c r="AC1442" i="378"/>
  <c r="AE1442" i="378" s="1"/>
  <c r="AC1443" i="378"/>
  <c r="AE1443" i="378" s="1"/>
  <c r="AC1448" i="378"/>
  <c r="AE1448" i="378" s="1"/>
  <c r="AC1449" i="378"/>
  <c r="AE1449" i="378" s="1"/>
  <c r="AC1450" i="378"/>
  <c r="AE1450" i="378" s="1"/>
  <c r="AC1463" i="378"/>
  <c r="AE1463" i="378" s="1"/>
  <c r="AC1465" i="378"/>
  <c r="AE1465" i="378" s="1"/>
  <c r="AC1466" i="378"/>
  <c r="AE1466" i="378" s="1"/>
  <c r="AC1467" i="378"/>
  <c r="AE1467" i="378" s="1"/>
  <c r="AC1471" i="378"/>
  <c r="AE1471" i="378" s="1"/>
  <c r="AC1475" i="378"/>
  <c r="AE1475" i="378" s="1"/>
  <c r="AC1476" i="378"/>
  <c r="AE1476" i="378" s="1"/>
  <c r="AC1479" i="378"/>
  <c r="AE1479" i="378" s="1"/>
  <c r="AC1483" i="378"/>
  <c r="AE1483" i="378" s="1"/>
  <c r="AC1489" i="378"/>
  <c r="AE1489" i="378" s="1"/>
  <c r="AC1491" i="378"/>
  <c r="AE1491" i="378" s="1"/>
  <c r="AC1496" i="378"/>
  <c r="AE1496" i="378" s="1"/>
  <c r="AC1497" i="378"/>
  <c r="AE1497" i="378" s="1"/>
  <c r="AC1518" i="378"/>
  <c r="AE1518" i="378" s="1"/>
  <c r="AC1550" i="378"/>
  <c r="AE1550" i="378" s="1"/>
  <c r="AC1562" i="378"/>
  <c r="AE1562" i="378" s="1"/>
  <c r="AC1563" i="378"/>
  <c r="AE1563" i="378" s="1"/>
  <c r="AC1564" i="378"/>
  <c r="AE1564" i="378" s="1"/>
  <c r="AC1568" i="378"/>
  <c r="AE1568" i="378" s="1"/>
  <c r="AC1569" i="378"/>
  <c r="AE1569" i="378" s="1"/>
  <c r="AC1571" i="378"/>
  <c r="AE1571" i="378" s="1"/>
  <c r="AC1573" i="378"/>
  <c r="AE1573" i="378" s="1"/>
  <c r="AC1576" i="378"/>
  <c r="AE1576" i="378" s="1"/>
  <c r="AC1579" i="378"/>
  <c r="AE1579" i="378" s="1"/>
  <c r="AC1582" i="378"/>
  <c r="AE1582" i="378" s="1"/>
  <c r="AC1587" i="378"/>
  <c r="AE1587" i="378" s="1"/>
  <c r="AC1588" i="378"/>
  <c r="AE1588" i="378" s="1"/>
  <c r="AC1591" i="378"/>
  <c r="AE1591" i="378" s="1"/>
  <c r="AC1592" i="378"/>
  <c r="AE1592" i="378" s="1"/>
  <c r="AC1593" i="378"/>
  <c r="AE1593" i="378" s="1"/>
  <c r="AC1595" i="378"/>
  <c r="AE1595" i="378" s="1"/>
  <c r="AC1631" i="378"/>
  <c r="AE1631" i="378" s="1"/>
  <c r="AC1639" i="378"/>
  <c r="AE1639" i="378" s="1"/>
  <c r="AC1640" i="378"/>
  <c r="AE1640" i="378" s="1"/>
  <c r="AC1642" i="378"/>
  <c r="AE1642" i="378" s="1"/>
  <c r="AC1646" i="378"/>
  <c r="AE1646" i="378" s="1"/>
  <c r="AC1647" i="378"/>
  <c r="AE1647" i="378" s="1"/>
  <c r="AC1649" i="378"/>
  <c r="AE1649" i="378" s="1"/>
  <c r="AC1651" i="378"/>
  <c r="AE1651" i="378" s="1"/>
  <c r="AC1653" i="378"/>
  <c r="AE1653" i="378" s="1"/>
  <c r="AC1658" i="378"/>
  <c r="AE1658" i="378" s="1"/>
  <c r="AC1668" i="378"/>
  <c r="AE1668" i="378" s="1"/>
  <c r="AC1669" i="378"/>
  <c r="AE1669" i="378" s="1"/>
  <c r="AC1688" i="378"/>
  <c r="AE1688" i="378" s="1"/>
  <c r="AC1699" i="378"/>
  <c r="AE1699" i="378" s="1"/>
  <c r="AC1700" i="378"/>
  <c r="AE1700" i="378" s="1"/>
  <c r="AC1703" i="378"/>
  <c r="AE1703" i="378" s="1"/>
  <c r="AC1708" i="378"/>
  <c r="AE1708" i="378" s="1"/>
  <c r="AC1713" i="378"/>
  <c r="AE1713" i="378" s="1"/>
  <c r="AC1716" i="378"/>
  <c r="AE1716" i="378" s="1"/>
  <c r="AC1718" i="378"/>
  <c r="AE1718" i="378" s="1"/>
  <c r="AC1734" i="378"/>
  <c r="AE1734" i="378" s="1"/>
  <c r="AC1737" i="378"/>
  <c r="AE1737" i="378" s="1"/>
  <c r="AC1760" i="378"/>
  <c r="AE1760" i="378" s="1"/>
  <c r="AC1761" i="378"/>
  <c r="AE1761" i="378" s="1"/>
  <c r="AC1763" i="378"/>
  <c r="AE1763" i="378" s="1"/>
  <c r="AC1764" i="378"/>
  <c r="AE1764" i="378" s="1"/>
  <c r="AC1768" i="378"/>
  <c r="AE1768" i="378" s="1"/>
  <c r="AC1777" i="378"/>
  <c r="AE1777" i="378" s="1"/>
  <c r="AC1778" i="378"/>
  <c r="AE1778" i="378" s="1"/>
  <c r="AC1780" i="378"/>
  <c r="AE1780" i="378" s="1"/>
  <c r="AC1783" i="378"/>
  <c r="AE1783" i="378" s="1"/>
  <c r="AC1784" i="378"/>
  <c r="AE1784" i="378" s="1"/>
  <c r="AC1790" i="378"/>
  <c r="AE1790" i="378" s="1"/>
  <c r="AC1795" i="378"/>
  <c r="AE1795" i="378" s="1"/>
  <c r="AC1798" i="378"/>
  <c r="AE1798" i="378" s="1"/>
  <c r="AC1799" i="378"/>
  <c r="AE1799" i="378" s="1"/>
  <c r="AC1800" i="378"/>
  <c r="AE1800" i="378" s="1"/>
  <c r="AC1805" i="378"/>
  <c r="AE1805" i="378" s="1"/>
  <c r="AC1806" i="378"/>
  <c r="AE1806" i="378" s="1"/>
  <c r="AC1813" i="378"/>
  <c r="AE1813" i="378" s="1"/>
  <c r="AC1815" i="378"/>
  <c r="AE1815" i="378" s="1"/>
  <c r="AC1816" i="378"/>
  <c r="AE1816" i="378" s="1"/>
  <c r="AC1817" i="378"/>
  <c r="AE1817" i="378" s="1"/>
  <c r="AC1819" i="378"/>
  <c r="AE1819" i="378" s="1"/>
  <c r="AC1823" i="378"/>
  <c r="AE1823" i="378" s="1"/>
  <c r="AC1826" i="378"/>
  <c r="AE1826" i="378" s="1"/>
  <c r="AC1831" i="378"/>
  <c r="AE1831" i="378" s="1"/>
  <c r="AC1838" i="378"/>
  <c r="AE1838" i="378" s="1"/>
  <c r="AC1844" i="378"/>
  <c r="AE1844" i="378" s="1"/>
  <c r="AC1845" i="378"/>
  <c r="AE1845" i="378" s="1"/>
  <c r="AC1846" i="378"/>
  <c r="AE1846" i="378" s="1"/>
  <c r="AC1848" i="378"/>
  <c r="AE1848" i="378" s="1"/>
  <c r="AC1852" i="378"/>
  <c r="AE1852" i="378" s="1"/>
  <c r="AC1853" i="378"/>
  <c r="AE1853" i="378" s="1"/>
  <c r="AC1854" i="378"/>
  <c r="AE1854" i="378" s="1"/>
  <c r="AC1859" i="378"/>
  <c r="AE1859" i="378" s="1"/>
  <c r="AC1861" i="378"/>
  <c r="AE1861" i="378" s="1"/>
  <c r="AC1865" i="378"/>
  <c r="AE1865" i="378" s="1"/>
  <c r="AC1867" i="378"/>
  <c r="AE1867" i="378" s="1"/>
  <c r="AC1886" i="378"/>
  <c r="AE1886" i="378" s="1"/>
  <c r="AC1892" i="378"/>
  <c r="AE1892" i="378" s="1"/>
  <c r="AC1893" i="378"/>
  <c r="AE1893" i="378" s="1"/>
  <c r="AC1926" i="378"/>
  <c r="AE1926" i="378" s="1"/>
  <c r="AC1931" i="378"/>
  <c r="AE1931" i="378" s="1"/>
  <c r="AC1932" i="378"/>
  <c r="AE1932" i="378" s="1"/>
  <c r="AC1936" i="378"/>
  <c r="AE1936" i="378" s="1"/>
  <c r="AC1937" i="378"/>
  <c r="AE1937" i="378" s="1"/>
  <c r="AC1938" i="378"/>
  <c r="AE1938" i="378" s="1"/>
  <c r="AC1944" i="378"/>
  <c r="AE1944" i="378" s="1"/>
  <c r="AC1945" i="378"/>
  <c r="AE1945" i="378" s="1"/>
  <c r="AB38" i="380"/>
  <c r="AD38" i="380" s="1"/>
  <c r="AB39" i="380"/>
  <c r="AD39" i="380" s="1"/>
  <c r="AB48" i="380"/>
  <c r="AD48" i="380" s="1"/>
  <c r="AB61" i="380"/>
  <c r="AD61" i="380" s="1"/>
  <c r="AB66" i="380"/>
  <c r="AD66" i="380" s="1"/>
  <c r="AB73" i="380"/>
  <c r="AD73" i="380" s="1"/>
  <c r="AB74" i="380"/>
  <c r="AD74" i="380" s="1"/>
  <c r="AB75" i="380"/>
  <c r="AD75" i="380" s="1"/>
  <c r="AB76" i="380"/>
  <c r="AD76" i="380" s="1"/>
  <c r="AB78" i="380"/>
  <c r="AD78" i="380" s="1"/>
  <c r="AB79" i="380"/>
  <c r="AD79" i="380" s="1"/>
  <c r="AB83" i="380"/>
  <c r="AD83" i="380" s="1"/>
  <c r="AB85" i="380"/>
  <c r="AD85" i="380" s="1"/>
  <c r="AB129" i="380"/>
  <c r="AD129" i="380" s="1"/>
  <c r="AB137" i="380"/>
  <c r="AD137" i="380" s="1"/>
  <c r="AB141" i="380"/>
  <c r="AD141" i="380" s="1"/>
  <c r="AB147" i="380"/>
  <c r="AD147" i="380" s="1"/>
  <c r="AB171" i="380"/>
  <c r="AD171" i="380" s="1"/>
  <c r="AB184" i="380"/>
  <c r="AD184" i="380" s="1"/>
  <c r="AB191" i="380"/>
  <c r="AD191" i="380" s="1"/>
  <c r="AB197" i="380"/>
  <c r="AD197" i="380" s="1"/>
  <c r="AB204" i="380"/>
  <c r="AD204" i="380" s="1"/>
  <c r="AB216" i="380"/>
  <c r="AD216" i="380" s="1"/>
  <c r="AB230" i="380"/>
  <c r="AD230" i="380" s="1"/>
  <c r="AB231" i="380"/>
  <c r="AD231" i="380" s="1"/>
  <c r="AB232" i="380"/>
  <c r="AD232" i="380" s="1"/>
  <c r="AB233" i="380"/>
  <c r="AD233" i="380" s="1"/>
  <c r="AB235" i="380"/>
  <c r="AD235" i="380" s="1"/>
  <c r="AB239" i="380"/>
  <c r="AD239" i="380" s="1"/>
  <c r="AB242" i="380"/>
  <c r="AD242" i="380" s="1"/>
  <c r="AB245" i="380"/>
  <c r="AD245" i="380" s="1"/>
  <c r="AB249" i="380"/>
  <c r="AD249" i="380" s="1"/>
  <c r="AB253" i="380"/>
  <c r="AD253" i="380" s="1"/>
  <c r="AB258" i="380"/>
  <c r="AD258" i="380" s="1"/>
  <c r="AB269" i="380"/>
  <c r="AD269" i="380" s="1"/>
  <c r="AB270" i="380"/>
  <c r="AD270" i="380" s="1"/>
  <c r="AB271" i="380"/>
  <c r="AD271" i="380" s="1"/>
  <c r="AB272" i="380"/>
  <c r="AD272" i="380" s="1"/>
  <c r="AB273" i="380"/>
  <c r="AD273" i="380" s="1"/>
  <c r="AB274" i="380"/>
  <c r="AD274" i="380" s="1"/>
  <c r="AB275" i="380"/>
  <c r="AD275" i="380" s="1"/>
  <c r="AB283" i="380"/>
  <c r="AD283" i="380" s="1"/>
  <c r="AB9" i="380"/>
  <c r="AD9" i="380" s="1"/>
  <c r="AB10" i="380"/>
  <c r="AD10" i="380" s="1"/>
  <c r="AB11" i="380"/>
  <c r="AD11" i="380" s="1"/>
  <c r="AB13" i="380"/>
  <c r="AD13" i="380" s="1"/>
  <c r="AB14" i="380"/>
  <c r="AD14" i="380" s="1"/>
  <c r="AB15" i="380"/>
  <c r="AD15" i="380" s="1"/>
  <c r="AB16" i="380"/>
  <c r="AD16" i="380" s="1"/>
  <c r="AB17" i="380"/>
  <c r="AD17" i="380" s="1"/>
  <c r="AB18" i="380"/>
  <c r="AD18" i="380" s="1"/>
  <c r="AB19" i="380"/>
  <c r="AD19" i="380" s="1"/>
  <c r="AB21" i="380"/>
  <c r="AD21" i="380" s="1"/>
  <c r="AB24" i="380"/>
  <c r="AD24" i="380" s="1"/>
  <c r="AB28" i="380"/>
  <c r="AD28" i="380" s="1"/>
  <c r="AD46" i="376"/>
  <c r="AF46" i="376" s="1"/>
  <c r="AD72" i="376"/>
  <c r="AF72" i="376" s="1"/>
  <c r="AD83" i="376"/>
  <c r="AF83" i="376" s="1"/>
  <c r="AD163" i="376"/>
  <c r="AF163" i="376" s="1"/>
  <c r="AD189" i="376"/>
  <c r="AF189" i="376" s="1"/>
  <c r="AD212" i="376"/>
  <c r="AF212" i="376" s="1"/>
  <c r="AD234" i="376"/>
  <c r="AF234" i="376" s="1"/>
  <c r="AD275" i="376"/>
  <c r="AF275" i="376" s="1"/>
  <c r="AD287" i="376"/>
  <c r="AF287" i="376" s="1"/>
  <c r="AD298" i="376"/>
  <c r="AF298" i="376" s="1"/>
  <c r="AD316" i="376"/>
  <c r="AF316" i="376" s="1"/>
  <c r="AD360" i="376"/>
  <c r="AF360" i="376" s="1"/>
  <c r="AD385" i="376"/>
  <c r="AF385" i="376" s="1"/>
  <c r="AD392" i="376"/>
  <c r="AF392" i="376" s="1"/>
  <c r="AD393" i="376"/>
  <c r="AF393" i="376" s="1"/>
  <c r="AD424" i="376"/>
  <c r="AF424" i="376" s="1"/>
  <c r="AD431" i="376"/>
  <c r="AF431" i="376" s="1"/>
  <c r="AD446" i="376"/>
  <c r="AF446" i="376" s="1"/>
  <c r="AD453" i="376"/>
  <c r="AF453" i="376" s="1"/>
  <c r="AD548" i="376"/>
  <c r="AF548" i="376" s="1"/>
  <c r="AD576" i="376"/>
  <c r="AF576" i="376" s="1"/>
  <c r="AD590" i="376"/>
  <c r="AF590" i="376" s="1"/>
  <c r="AD600" i="376"/>
  <c r="AF600" i="376" s="1"/>
  <c r="AD611" i="376"/>
  <c r="AF611" i="376" s="1"/>
  <c r="AD646" i="376"/>
  <c r="AF646" i="376" s="1"/>
  <c r="AD664" i="376"/>
  <c r="AF664" i="376" s="1"/>
  <c r="AD693" i="376"/>
  <c r="AF693" i="376" s="1"/>
  <c r="AD749" i="376"/>
  <c r="AF749" i="376" s="1"/>
  <c r="AD756" i="376"/>
  <c r="AF756" i="376" s="1"/>
  <c r="AD776" i="376"/>
  <c r="AF776" i="376" s="1"/>
  <c r="AD821" i="376"/>
  <c r="AF821" i="376" s="1"/>
  <c r="AD879" i="376"/>
  <c r="AF879" i="376" s="1"/>
  <c r="AD885" i="376"/>
  <c r="AF885" i="376" s="1"/>
  <c r="AD893" i="376"/>
  <c r="AF893" i="376" s="1"/>
  <c r="AD913" i="376"/>
  <c r="AF913" i="376" s="1"/>
  <c r="AD918" i="376"/>
  <c r="AF918" i="376" s="1"/>
  <c r="AD923" i="376"/>
  <c r="AF923" i="376" s="1"/>
  <c r="AD927" i="376"/>
  <c r="AF927" i="376" s="1"/>
  <c r="AD969" i="376"/>
  <c r="AF969" i="376" s="1"/>
  <c r="AD986" i="376"/>
  <c r="AF986" i="376" s="1"/>
  <c r="AD995" i="376"/>
  <c r="AF995" i="376" s="1"/>
  <c r="AD1044" i="376"/>
  <c r="AF1044" i="376" s="1"/>
  <c r="AD1057" i="376"/>
  <c r="AF1057" i="376" s="1"/>
  <c r="AD1082" i="376"/>
  <c r="AF1082" i="376" s="1"/>
  <c r="AD1116" i="376"/>
  <c r="AF1116" i="376" s="1"/>
  <c r="AD1133" i="376"/>
  <c r="AF1133" i="376" s="1"/>
  <c r="AD1142" i="376"/>
  <c r="AF1142" i="376" s="1"/>
  <c r="AD1161" i="376"/>
  <c r="AF1161" i="376" s="1"/>
  <c r="AD1175" i="376"/>
  <c r="AF1175" i="376" s="1"/>
  <c r="AD1186" i="376"/>
  <c r="AF1186" i="376" s="1"/>
  <c r="AD357" i="377"/>
  <c r="AF357" i="377" s="1"/>
  <c r="AC106" i="378"/>
  <c r="AE106" i="378" s="1"/>
  <c r="AC257" i="378"/>
  <c r="AE257" i="378" s="1"/>
  <c r="AC259" i="378"/>
  <c r="AE259" i="378" s="1"/>
  <c r="AC364" i="378"/>
  <c r="AE364" i="378" s="1"/>
  <c r="AC366" i="378"/>
  <c r="AE366" i="378" s="1"/>
  <c r="AC367" i="378"/>
  <c r="AE367" i="378" s="1"/>
  <c r="AC410" i="378"/>
  <c r="AE410" i="378" s="1"/>
  <c r="AC510" i="378"/>
  <c r="AE510" i="378" s="1"/>
  <c r="AC519" i="378"/>
  <c r="AE519" i="378" s="1"/>
  <c r="AC628" i="378"/>
  <c r="AE628" i="378" s="1"/>
  <c r="AC639" i="378"/>
  <c r="AE639" i="378" s="1"/>
  <c r="AC644" i="378"/>
  <c r="AE644" i="378" s="1"/>
  <c r="AC816" i="378"/>
  <c r="AE816" i="378" s="1"/>
  <c r="AC1015" i="378"/>
  <c r="AE1015" i="378" s="1"/>
  <c r="AC1024" i="378"/>
  <c r="AE1024" i="378" s="1"/>
  <c r="AC1043" i="378"/>
  <c r="AE1043" i="378" s="1"/>
  <c r="AC1069" i="378"/>
  <c r="AE1069" i="378" s="1"/>
  <c r="AC1240" i="378"/>
  <c r="AE1240" i="378" s="1"/>
  <c r="AC1511" i="378"/>
  <c r="AE1511" i="378" s="1"/>
  <c r="AC1512" i="378"/>
  <c r="AE1512" i="378" s="1"/>
  <c r="AC1513" i="378"/>
  <c r="AE1513" i="378" s="1"/>
  <c r="AC1514" i="378"/>
  <c r="AE1514" i="378" s="1"/>
  <c r="AC1515" i="378"/>
  <c r="AE1515" i="378" s="1"/>
  <c r="AC1517" i="378"/>
  <c r="AE1517" i="378" s="1"/>
  <c r="AC1520" i="378"/>
  <c r="AE1520" i="378" s="1"/>
  <c r="AC1522" i="378"/>
  <c r="AE1522" i="378" s="1"/>
  <c r="AC1524" i="378"/>
  <c r="AE1524" i="378" s="1"/>
  <c r="AC1525" i="378"/>
  <c r="AE1525" i="378" s="1"/>
  <c r="AC1528" i="378"/>
  <c r="AE1528" i="378" s="1"/>
  <c r="AC1530" i="378"/>
  <c r="AE1530" i="378" s="1"/>
  <c r="AC1531" i="378"/>
  <c r="AE1531" i="378" s="1"/>
  <c r="AC1542" i="378"/>
  <c r="AE1542" i="378" s="1"/>
  <c r="AC1585" i="378"/>
  <c r="AE1585" i="378" s="1"/>
  <c r="AC1702" i="378"/>
  <c r="AE1702" i="378" s="1"/>
  <c r="AC1723" i="378"/>
  <c r="AE1723" i="378" s="1"/>
  <c r="AC1736" i="378"/>
  <c r="AE1736" i="378" s="1"/>
  <c r="AC1738" i="378"/>
  <c r="AE1738" i="378" s="1"/>
  <c r="AC1762" i="378"/>
  <c r="AE1762" i="378" s="1"/>
  <c r="AC1888" i="378"/>
  <c r="AE1888" i="378" s="1"/>
  <c r="AC1913" i="378"/>
  <c r="AE1913" i="378" s="1"/>
  <c r="AC4" i="378"/>
  <c r="AE4" i="378" s="1"/>
  <c r="AC5" i="378"/>
  <c r="AE5" i="378" s="1"/>
  <c r="AC6" i="378"/>
  <c r="AE6" i="378" s="1"/>
  <c r="AC8" i="378"/>
  <c r="AE8" i="378" s="1"/>
  <c r="AC9" i="378"/>
  <c r="AE9" i="378" s="1"/>
  <c r="AC10" i="378"/>
  <c r="AE10" i="378" s="1"/>
  <c r="AC11" i="378"/>
  <c r="AE11" i="378" s="1"/>
  <c r="AC12" i="378"/>
  <c r="AE12" i="378" s="1"/>
  <c r="AC13" i="378"/>
  <c r="AE13" i="378" s="1"/>
  <c r="AC14" i="378"/>
  <c r="AE14" i="378" s="1"/>
  <c r="AC15" i="378"/>
  <c r="AE15" i="378" s="1"/>
  <c r="AC16" i="378"/>
  <c r="AE16" i="378" s="1"/>
  <c r="AC17" i="378"/>
  <c r="AE17" i="378" s="1"/>
  <c r="AC18" i="378"/>
  <c r="AE18" i="378" s="1"/>
  <c r="AC20" i="378"/>
  <c r="AE20" i="378" s="1"/>
  <c r="AC22" i="378"/>
  <c r="AE22" i="378" s="1"/>
  <c r="AC24" i="378"/>
  <c r="AE24" i="378" s="1"/>
  <c r="AC25" i="378"/>
  <c r="AE25" i="378" s="1"/>
  <c r="AC26" i="378"/>
  <c r="AE26" i="378" s="1"/>
  <c r="AC27" i="378"/>
  <c r="AE27" i="378" s="1"/>
  <c r="AC28" i="378"/>
  <c r="AE28" i="378" s="1"/>
  <c r="AC29" i="378"/>
  <c r="AE29" i="378" s="1"/>
  <c r="AC30" i="378"/>
  <c r="AE30" i="378" s="1"/>
  <c r="AC31" i="378"/>
  <c r="AE31" i="378" s="1"/>
  <c r="AC32" i="378"/>
  <c r="AE32" i="378" s="1"/>
  <c r="AC33" i="378"/>
  <c r="AE33" i="378" s="1"/>
  <c r="AC34" i="378"/>
  <c r="AE34" i="378" s="1"/>
  <c r="AC35" i="378"/>
  <c r="AE35" i="378" s="1"/>
  <c r="AC36" i="378"/>
  <c r="AE36" i="378" s="1"/>
  <c r="AC37" i="378"/>
  <c r="AE37" i="378" s="1"/>
  <c r="AC39" i="378"/>
  <c r="AE39" i="378" s="1"/>
  <c r="AC40" i="378"/>
  <c r="AE40" i="378" s="1"/>
  <c r="AC42" i="378"/>
  <c r="AE42" i="378" s="1"/>
  <c r="AC43" i="378"/>
  <c r="AE43" i="378" s="1"/>
  <c r="AC45" i="378"/>
  <c r="AE45" i="378" s="1"/>
  <c r="AC48" i="378"/>
  <c r="AE48" i="378" s="1"/>
  <c r="AC49" i="378"/>
  <c r="AE49" i="378" s="1"/>
  <c r="AC50" i="378"/>
  <c r="AE50" i="378" s="1"/>
  <c r="AC51" i="378"/>
  <c r="AE51" i="378" s="1"/>
  <c r="AC54" i="378"/>
  <c r="AE54" i="378" s="1"/>
  <c r="AC55" i="378"/>
  <c r="AE55" i="378" s="1"/>
  <c r="AC56" i="378"/>
  <c r="AE56" i="378" s="1"/>
  <c r="AC57" i="378"/>
  <c r="AE57" i="378" s="1"/>
  <c r="AC58" i="378"/>
  <c r="AE58" i="378" s="1"/>
  <c r="AC59" i="378"/>
  <c r="AE59" i="378" s="1"/>
  <c r="AC60" i="378"/>
  <c r="AE60" i="378" s="1"/>
  <c r="AC61" i="378"/>
  <c r="AE61" i="378" s="1"/>
  <c r="AC62" i="378"/>
  <c r="AE62" i="378" s="1"/>
  <c r="AC64" i="378"/>
  <c r="AE64" i="378" s="1"/>
  <c r="AC65" i="378"/>
  <c r="AE65" i="378" s="1"/>
  <c r="AC67" i="378"/>
  <c r="AE67" i="378" s="1"/>
  <c r="AC68" i="378"/>
  <c r="AE68" i="378" s="1"/>
  <c r="AC69" i="378"/>
  <c r="AE69" i="378" s="1"/>
  <c r="AC70" i="378"/>
  <c r="AE70" i="378" s="1"/>
  <c r="AC73" i="378"/>
  <c r="AE73" i="378" s="1"/>
  <c r="AC74" i="378"/>
  <c r="AE74" i="378" s="1"/>
  <c r="AC76" i="378"/>
  <c r="AE76" i="378" s="1"/>
  <c r="AC77" i="378"/>
  <c r="AE77" i="378" s="1"/>
  <c r="AC78" i="378"/>
  <c r="AE78" i="378" s="1"/>
  <c r="AC79" i="378"/>
  <c r="AE79" i="378" s="1"/>
  <c r="AC80" i="378"/>
  <c r="AE80" i="378" s="1"/>
  <c r="AC81" i="378"/>
  <c r="AE81" i="378" s="1"/>
  <c r="AC82" i="378"/>
  <c r="AE82" i="378" s="1"/>
  <c r="AC83" i="378"/>
  <c r="AE83" i="378" s="1"/>
  <c r="AC84" i="378"/>
  <c r="AE84" i="378" s="1"/>
  <c r="AC85" i="378"/>
  <c r="AE85" i="378" s="1"/>
  <c r="AC86" i="378"/>
  <c r="AE86" i="378" s="1"/>
  <c r="AC87" i="378"/>
  <c r="AE87" i="378" s="1"/>
  <c r="AC88" i="378"/>
  <c r="AE88" i="378" s="1"/>
  <c r="AC89" i="378"/>
  <c r="AE89" i="378" s="1"/>
  <c r="AC90" i="378"/>
  <c r="AE90" i="378" s="1"/>
  <c r="AC91" i="378"/>
  <c r="AE91" i="378" s="1"/>
  <c r="AC92" i="378"/>
  <c r="AE92" i="378" s="1"/>
  <c r="AC93" i="378"/>
  <c r="AE93" i="378" s="1"/>
  <c r="AC94" i="378"/>
  <c r="AE94" i="378" s="1"/>
  <c r="AC95" i="378"/>
  <c r="AE95" i="378" s="1"/>
  <c r="AC96" i="378"/>
  <c r="AE96" i="378" s="1"/>
  <c r="AC97" i="378"/>
  <c r="AE97" i="378" s="1"/>
  <c r="AC98" i="378"/>
  <c r="AE98" i="378" s="1"/>
  <c r="AC99" i="378"/>
  <c r="AE99" i="378" s="1"/>
  <c r="AC100" i="378"/>
  <c r="AE100" i="378" s="1"/>
  <c r="AC101" i="378"/>
  <c r="AE101" i="378" s="1"/>
  <c r="AC102" i="378"/>
  <c r="AE102" i="378" s="1"/>
  <c r="AC103" i="378"/>
  <c r="AE103" i="378" s="1"/>
  <c r="AC104" i="378"/>
  <c r="AE104" i="378" s="1"/>
  <c r="AC107" i="378"/>
  <c r="AE107" i="378" s="1"/>
  <c r="AC108" i="378"/>
  <c r="AE108" i="378" s="1"/>
  <c r="AC109" i="378"/>
  <c r="AE109" i="378" s="1"/>
  <c r="AC110" i="378"/>
  <c r="AE110" i="378" s="1"/>
  <c r="AC111" i="378"/>
  <c r="AE111" i="378" s="1"/>
  <c r="AC112" i="378"/>
  <c r="AE112" i="378" s="1"/>
  <c r="AC114" i="378"/>
  <c r="AE114" i="378" s="1"/>
  <c r="AC115" i="378"/>
  <c r="AE115" i="378" s="1"/>
  <c r="AC116" i="378"/>
  <c r="AE116" i="378" s="1"/>
  <c r="AC117" i="378"/>
  <c r="AE117" i="378" s="1"/>
  <c r="AC118" i="378"/>
  <c r="AE118" i="378" s="1"/>
  <c r="AC119" i="378"/>
  <c r="AE119" i="378" s="1"/>
  <c r="AC121" i="378"/>
  <c r="AE121" i="378" s="1"/>
  <c r="AC122" i="378"/>
  <c r="AE122" i="378" s="1"/>
  <c r="AC123" i="378"/>
  <c r="AE123" i="378" s="1"/>
  <c r="AC124" i="378"/>
  <c r="AE124" i="378" s="1"/>
  <c r="AC125" i="378"/>
  <c r="AE125" i="378" s="1"/>
  <c r="AC127" i="378"/>
  <c r="AE127" i="378" s="1"/>
  <c r="AC128" i="378"/>
  <c r="AE128" i="378" s="1"/>
  <c r="AC129" i="378"/>
  <c r="AE129" i="378" s="1"/>
  <c r="AC130" i="378"/>
  <c r="AE130" i="378" s="1"/>
  <c r="AC131" i="378"/>
  <c r="AE131" i="378" s="1"/>
  <c r="AC132" i="378"/>
  <c r="AE132" i="378" s="1"/>
  <c r="AC133" i="378"/>
  <c r="AE133" i="378" s="1"/>
  <c r="AC134" i="378"/>
  <c r="AE134" i="378" s="1"/>
  <c r="AC135" i="378"/>
  <c r="AE135" i="378" s="1"/>
  <c r="AC136" i="378"/>
  <c r="AE136" i="378" s="1"/>
  <c r="AC137" i="378"/>
  <c r="AE137" i="378" s="1"/>
  <c r="AC138" i="378"/>
  <c r="AE138" i="378" s="1"/>
  <c r="AC139" i="378"/>
  <c r="AE139" i="378" s="1"/>
  <c r="AC140" i="378"/>
  <c r="AE140" i="378" s="1"/>
  <c r="AC141" i="378"/>
  <c r="AE141" i="378" s="1"/>
  <c r="AC142" i="378"/>
  <c r="AE142" i="378" s="1"/>
  <c r="AC143" i="378"/>
  <c r="AE143" i="378" s="1"/>
  <c r="AC144" i="378"/>
  <c r="AE144" i="378" s="1"/>
  <c r="AC145" i="378"/>
  <c r="AE145" i="378" s="1"/>
  <c r="AC146" i="378"/>
  <c r="AE146" i="378" s="1"/>
  <c r="AC147" i="378"/>
  <c r="AE147" i="378" s="1"/>
  <c r="AC148" i="378"/>
  <c r="AE148" i="378" s="1"/>
  <c r="AC149" i="378"/>
  <c r="AE149" i="378" s="1"/>
  <c r="AC150" i="378"/>
  <c r="AE150" i="378" s="1"/>
  <c r="AC151" i="378"/>
  <c r="AE151" i="378" s="1"/>
  <c r="AC152" i="378"/>
  <c r="AE152" i="378" s="1"/>
  <c r="AC153" i="378"/>
  <c r="AE153" i="378" s="1"/>
  <c r="AC154" i="378"/>
  <c r="AE154" i="378" s="1"/>
  <c r="AC155" i="378"/>
  <c r="AE155" i="378" s="1"/>
  <c r="AC157" i="378"/>
  <c r="AE157" i="378" s="1"/>
  <c r="AC158" i="378"/>
  <c r="AE158" i="378" s="1"/>
  <c r="AC159" i="378"/>
  <c r="AE159" i="378" s="1"/>
  <c r="AC160" i="378"/>
  <c r="AE160" i="378" s="1"/>
  <c r="AC161" i="378"/>
  <c r="AE161" i="378" s="1"/>
  <c r="AC162" i="378"/>
  <c r="AE162" i="378" s="1"/>
  <c r="AC164" i="378"/>
  <c r="AE164" i="378" s="1"/>
  <c r="AC166" i="378"/>
  <c r="AE166" i="378" s="1"/>
  <c r="AC168" i="378"/>
  <c r="AE168" i="378" s="1"/>
  <c r="AC169" i="378"/>
  <c r="AE169" i="378" s="1"/>
  <c r="AC171" i="378"/>
  <c r="AE171" i="378" s="1"/>
  <c r="AC173" i="378"/>
  <c r="AE173" i="378" s="1"/>
  <c r="AC174" i="378"/>
  <c r="AE174" i="378" s="1"/>
  <c r="AC175" i="378"/>
  <c r="AE175" i="378" s="1"/>
  <c r="AC176" i="378"/>
  <c r="AE176" i="378" s="1"/>
  <c r="AC177" i="378"/>
  <c r="AE177" i="378" s="1"/>
  <c r="AC178" i="378"/>
  <c r="AE178" i="378" s="1"/>
  <c r="AC179" i="378"/>
  <c r="AE179" i="378" s="1"/>
  <c r="AC180" i="378"/>
  <c r="AE180" i="378" s="1"/>
  <c r="AC181" i="378"/>
  <c r="AE181" i="378" s="1"/>
  <c r="AC182" i="378"/>
  <c r="AE182" i="378" s="1"/>
  <c r="AC184" i="378"/>
  <c r="AE184" i="378" s="1"/>
  <c r="AC185" i="378"/>
  <c r="AE185" i="378" s="1"/>
  <c r="AC186" i="378"/>
  <c r="AE186" i="378" s="1"/>
  <c r="AC187" i="378"/>
  <c r="AE187" i="378" s="1"/>
  <c r="AC188" i="378"/>
  <c r="AE188" i="378" s="1"/>
  <c r="AC189" i="378"/>
  <c r="AE189" i="378" s="1"/>
  <c r="AC190" i="378"/>
  <c r="AE190" i="378" s="1"/>
  <c r="AC191" i="378"/>
  <c r="AE191" i="378" s="1"/>
  <c r="AC192" i="378"/>
  <c r="AE192" i="378" s="1"/>
  <c r="AC193" i="378"/>
  <c r="AE193" i="378" s="1"/>
  <c r="AC194" i="378"/>
  <c r="AE194" i="378" s="1"/>
  <c r="AC196" i="378"/>
  <c r="AE196" i="378" s="1"/>
  <c r="AC198" i="378"/>
  <c r="AE198" i="378" s="1"/>
  <c r="AC200" i="378"/>
  <c r="AE200" i="378" s="1"/>
  <c r="AC201" i="378"/>
  <c r="AE201" i="378" s="1"/>
  <c r="AC202" i="378"/>
  <c r="AE202" i="378" s="1"/>
  <c r="AC203" i="378"/>
  <c r="AE203" i="378" s="1"/>
  <c r="AC204" i="378"/>
  <c r="AE204" i="378" s="1"/>
  <c r="AC205" i="378"/>
  <c r="AE205" i="378" s="1"/>
  <c r="AC206" i="378"/>
  <c r="AE206" i="378" s="1"/>
  <c r="AC207" i="378"/>
  <c r="AE207" i="378" s="1"/>
  <c r="AC208" i="378"/>
  <c r="AE208" i="378" s="1"/>
  <c r="AC209" i="378"/>
  <c r="AE209" i="378" s="1"/>
  <c r="AC210" i="378"/>
  <c r="AE210" i="378" s="1"/>
  <c r="AC211" i="378"/>
  <c r="AE211" i="378" s="1"/>
  <c r="AC212" i="378"/>
  <c r="AE212" i="378" s="1"/>
  <c r="AC213" i="378"/>
  <c r="AE213" i="378" s="1"/>
  <c r="AC214" i="378"/>
  <c r="AE214" i="378" s="1"/>
  <c r="AC215" i="378"/>
  <c r="AE215" i="378" s="1"/>
  <c r="AC216" i="378"/>
  <c r="AE216" i="378" s="1"/>
  <c r="AC217" i="378"/>
  <c r="AE217" i="378" s="1"/>
  <c r="AC218" i="378"/>
  <c r="AE218" i="378" s="1"/>
  <c r="AC219" i="378"/>
  <c r="AE219" i="378" s="1"/>
  <c r="AC220" i="378"/>
  <c r="AE220" i="378" s="1"/>
  <c r="AC221" i="378"/>
  <c r="AE221" i="378" s="1"/>
  <c r="AC222" i="378"/>
  <c r="AE222" i="378" s="1"/>
  <c r="AC224" i="378"/>
  <c r="AE224" i="378" s="1"/>
  <c r="AC225" i="378"/>
  <c r="AE225" i="378" s="1"/>
  <c r="AC226" i="378"/>
  <c r="AE226" i="378" s="1"/>
  <c r="AC228" i="378"/>
  <c r="AE228" i="378" s="1"/>
  <c r="AC230" i="378"/>
  <c r="AE230" i="378" s="1"/>
  <c r="AC232" i="378"/>
  <c r="AE232" i="378" s="1"/>
  <c r="AC233" i="378"/>
  <c r="AE233" i="378" s="1"/>
  <c r="AC236" i="378"/>
  <c r="AE236" i="378" s="1"/>
  <c r="AC240" i="378"/>
  <c r="AE240" i="378" s="1"/>
  <c r="AC241" i="378"/>
  <c r="AE241" i="378" s="1"/>
  <c r="AC242" i="378"/>
  <c r="AE242" i="378" s="1"/>
  <c r="AC243" i="378"/>
  <c r="AE243" i="378" s="1"/>
  <c r="AC246" i="378"/>
  <c r="AE246" i="378" s="1"/>
  <c r="AC247" i="378"/>
  <c r="AE247" i="378" s="1"/>
  <c r="AC248" i="378"/>
  <c r="AE248" i="378" s="1"/>
  <c r="AC253" i="378"/>
  <c r="AE253" i="378" s="1"/>
  <c r="AC254" i="378"/>
  <c r="AE254" i="378" s="1"/>
  <c r="AC255" i="378"/>
  <c r="AE255" i="378" s="1"/>
  <c r="AC256" i="378"/>
  <c r="AE256" i="378" s="1"/>
  <c r="AC258" i="378"/>
  <c r="AE258" i="378" s="1"/>
  <c r="AC260" i="378"/>
  <c r="AE260" i="378" s="1"/>
  <c r="AC261" i="378"/>
  <c r="AE261" i="378" s="1"/>
  <c r="AC262" i="378"/>
  <c r="AE262" i="378" s="1"/>
  <c r="AC263" i="378"/>
  <c r="AE263" i="378" s="1"/>
  <c r="AC266" i="378"/>
  <c r="AE266" i="378" s="1"/>
  <c r="AC268" i="378"/>
  <c r="AE268" i="378" s="1"/>
  <c r="AC269" i="378"/>
  <c r="AE269" i="378" s="1"/>
  <c r="AC270" i="378"/>
  <c r="AE270" i="378" s="1"/>
  <c r="AC271" i="378"/>
  <c r="AE271" i="378" s="1"/>
  <c r="AC272" i="378"/>
  <c r="AE272" i="378" s="1"/>
  <c r="AC273" i="378"/>
  <c r="AE273" i="378" s="1"/>
  <c r="AC274" i="378"/>
  <c r="AE274" i="378" s="1"/>
  <c r="AC275" i="378"/>
  <c r="AE275" i="378" s="1"/>
  <c r="AC276" i="378"/>
  <c r="AE276" i="378" s="1"/>
  <c r="AC277" i="378"/>
  <c r="AE277" i="378" s="1"/>
  <c r="AC278" i="378"/>
  <c r="AE278" i="378" s="1"/>
  <c r="AC279" i="378"/>
  <c r="AE279" i="378" s="1"/>
  <c r="AC280" i="378"/>
  <c r="AE280" i="378" s="1"/>
  <c r="AC281" i="378"/>
  <c r="AE281" i="378" s="1"/>
  <c r="AC282" i="378"/>
  <c r="AE282" i="378" s="1"/>
  <c r="AC283" i="378"/>
  <c r="AE283" i="378" s="1"/>
  <c r="AC285" i="378"/>
  <c r="AE285" i="378" s="1"/>
  <c r="AC286" i="378"/>
  <c r="AE286" i="378" s="1"/>
  <c r="AC287" i="378"/>
  <c r="AE287" i="378" s="1"/>
  <c r="AC288" i="378"/>
  <c r="AE288" i="378" s="1"/>
  <c r="AC289" i="378"/>
  <c r="AE289" i="378" s="1"/>
  <c r="AC290" i="378"/>
  <c r="AE290" i="378" s="1"/>
  <c r="AC291" i="378"/>
  <c r="AE291" i="378" s="1"/>
  <c r="AC292" i="378"/>
  <c r="AE292" i="378" s="1"/>
  <c r="AC293" i="378"/>
  <c r="AE293" i="378" s="1"/>
  <c r="AC295" i="378"/>
  <c r="AE295" i="378" s="1"/>
  <c r="AC297" i="378"/>
  <c r="AE297" i="378" s="1"/>
  <c r="AC299" i="378"/>
  <c r="AE299" i="378" s="1"/>
  <c r="AC300" i="378"/>
  <c r="AE300" i="378" s="1"/>
  <c r="AC301" i="378"/>
  <c r="AE301" i="378" s="1"/>
  <c r="AC303" i="378"/>
  <c r="AE303" i="378" s="1"/>
  <c r="AC304" i="378"/>
  <c r="AE304" i="378" s="1"/>
  <c r="AC305" i="378"/>
  <c r="AE305" i="378" s="1"/>
  <c r="AC306" i="378"/>
  <c r="AE306" i="378" s="1"/>
  <c r="AC308" i="378"/>
  <c r="AE308" i="378" s="1"/>
  <c r="AC310" i="378"/>
  <c r="AE310" i="378" s="1"/>
  <c r="AC311" i="378"/>
  <c r="AE311" i="378" s="1"/>
  <c r="AC312" i="378"/>
  <c r="AE312" i="378" s="1"/>
  <c r="AC315" i="378"/>
  <c r="AE315" i="378" s="1"/>
  <c r="AC316" i="378"/>
  <c r="AE316" i="378" s="1"/>
  <c r="AC317" i="378"/>
  <c r="AE317" i="378" s="1"/>
  <c r="AC318" i="378"/>
  <c r="AE318" i="378" s="1"/>
  <c r="AC320" i="378"/>
  <c r="AE320" i="378" s="1"/>
  <c r="AC322" i="378"/>
  <c r="AE322" i="378" s="1"/>
  <c r="AC324" i="378"/>
  <c r="AE324" i="378" s="1"/>
  <c r="AC325" i="378"/>
  <c r="AE325" i="378" s="1"/>
  <c r="AC326" i="378"/>
  <c r="AE326" i="378" s="1"/>
  <c r="AC329" i="378"/>
  <c r="AE329" i="378" s="1"/>
  <c r="AC330" i="378"/>
  <c r="AE330" i="378" s="1"/>
  <c r="AC332" i="378"/>
  <c r="AE332" i="378" s="1"/>
  <c r="AC333" i="378"/>
  <c r="AE333" i="378" s="1"/>
  <c r="AC334" i="378"/>
  <c r="AE334" i="378" s="1"/>
  <c r="AC335" i="378"/>
  <c r="AE335" i="378" s="1"/>
  <c r="AC336" i="378"/>
  <c r="AE336" i="378" s="1"/>
  <c r="AC337" i="378"/>
  <c r="AE337" i="378" s="1"/>
  <c r="AC338" i="378"/>
  <c r="AE338" i="378" s="1"/>
  <c r="AC340" i="378"/>
  <c r="AE340" i="378" s="1"/>
  <c r="AC342" i="378"/>
  <c r="AE342" i="378" s="1"/>
  <c r="AC344" i="378"/>
  <c r="AE344" i="378" s="1"/>
  <c r="AC345" i="378"/>
  <c r="AE345" i="378" s="1"/>
  <c r="AC346" i="378"/>
  <c r="AE346" i="378" s="1"/>
  <c r="AC347" i="378"/>
  <c r="AE347" i="378" s="1"/>
  <c r="AC348" i="378"/>
  <c r="AE348" i="378" s="1"/>
  <c r="AC349" i="378"/>
  <c r="AE349" i="378" s="1"/>
  <c r="AC350" i="378"/>
  <c r="AE350" i="378" s="1"/>
  <c r="AC351" i="378"/>
  <c r="AE351" i="378" s="1"/>
  <c r="AC352" i="378"/>
  <c r="AE352" i="378" s="1"/>
  <c r="AC353" i="378"/>
  <c r="AE353" i="378" s="1"/>
  <c r="AC354" i="378"/>
  <c r="AE354" i="378" s="1"/>
  <c r="AC356" i="378"/>
  <c r="AE356" i="378" s="1"/>
  <c r="AC357" i="378"/>
  <c r="AE357" i="378" s="1"/>
  <c r="AC358" i="378"/>
  <c r="AE358" i="378" s="1"/>
  <c r="AC359" i="378"/>
  <c r="AE359" i="378" s="1"/>
  <c r="AC360" i="378"/>
  <c r="AE360" i="378" s="1"/>
  <c r="AC361" i="378"/>
  <c r="AE361" i="378" s="1"/>
  <c r="AC362" i="378"/>
  <c r="AE362" i="378" s="1"/>
  <c r="AC368" i="378"/>
  <c r="AE368" i="378" s="1"/>
  <c r="AC369" i="378"/>
  <c r="AE369" i="378" s="1"/>
  <c r="AC371" i="378"/>
  <c r="AE371" i="378" s="1"/>
  <c r="AC374" i="378"/>
  <c r="AE374" i="378" s="1"/>
  <c r="AC375" i="378"/>
  <c r="AE375" i="378" s="1"/>
  <c r="AC376" i="378"/>
  <c r="AE376" i="378" s="1"/>
  <c r="AC377" i="378"/>
  <c r="AE377" i="378" s="1"/>
  <c r="AC378" i="378"/>
  <c r="AE378" i="378" s="1"/>
  <c r="AC379" i="378"/>
  <c r="AE379" i="378" s="1"/>
  <c r="AC381" i="378"/>
  <c r="AE381" i="378" s="1"/>
  <c r="AC382" i="378"/>
  <c r="AE382" i="378" s="1"/>
  <c r="AC383" i="378"/>
  <c r="AE383" i="378" s="1"/>
  <c r="AC384" i="378"/>
  <c r="AE384" i="378" s="1"/>
  <c r="AC385" i="378"/>
  <c r="AE385" i="378" s="1"/>
  <c r="AC386" i="378"/>
  <c r="AE386" i="378" s="1"/>
  <c r="AC387" i="378"/>
  <c r="AE387" i="378" s="1"/>
  <c r="AC389" i="378"/>
  <c r="AE389" i="378" s="1"/>
  <c r="AC396" i="378"/>
  <c r="AE396" i="378" s="1"/>
  <c r="AC398" i="378"/>
  <c r="AE398" i="378" s="1"/>
  <c r="AC399" i="378"/>
  <c r="AE399" i="378" s="1"/>
  <c r="AC400" i="378"/>
  <c r="AE400" i="378" s="1"/>
  <c r="AC402" i="378"/>
  <c r="AE402" i="378" s="1"/>
  <c r="AC403" i="378"/>
  <c r="AE403" i="378" s="1"/>
  <c r="AC404" i="378"/>
  <c r="AE404" i="378" s="1"/>
  <c r="AC406" i="378"/>
  <c r="AE406" i="378" s="1"/>
  <c r="AC407" i="378"/>
  <c r="AE407" i="378" s="1"/>
  <c r="AC411" i="378"/>
  <c r="AE411" i="378" s="1"/>
  <c r="AC412" i="378"/>
  <c r="AE412" i="378" s="1"/>
  <c r="AC413" i="378"/>
  <c r="AE413" i="378" s="1"/>
  <c r="AC414" i="378"/>
  <c r="AE414" i="378" s="1"/>
  <c r="AC415" i="378"/>
  <c r="AE415" i="378" s="1"/>
  <c r="AC416" i="378"/>
  <c r="AE416" i="378" s="1"/>
  <c r="AC419" i="378"/>
  <c r="AE419" i="378" s="1"/>
  <c r="AC420" i="378"/>
  <c r="AE420" i="378" s="1"/>
  <c r="AC421" i="378"/>
  <c r="AE421" i="378" s="1"/>
  <c r="AC422" i="378"/>
  <c r="AE422" i="378" s="1"/>
  <c r="AC423" i="378"/>
  <c r="AE423" i="378" s="1"/>
  <c r="AC424" i="378"/>
  <c r="AE424" i="378" s="1"/>
  <c r="AC426" i="378"/>
  <c r="AE426" i="378" s="1"/>
  <c r="AC428" i="378"/>
  <c r="AE428" i="378" s="1"/>
  <c r="AC429" i="378"/>
  <c r="AE429" i="378" s="1"/>
  <c r="AC430" i="378"/>
  <c r="AE430" i="378" s="1"/>
  <c r="AC431" i="378"/>
  <c r="AE431" i="378" s="1"/>
  <c r="AC432" i="378"/>
  <c r="AE432" i="378" s="1"/>
  <c r="AC433" i="378"/>
  <c r="AE433" i="378" s="1"/>
  <c r="AC434" i="378"/>
  <c r="AE434" i="378" s="1"/>
  <c r="AC435" i="378"/>
  <c r="AE435" i="378" s="1"/>
  <c r="AC436" i="378"/>
  <c r="AE436" i="378" s="1"/>
  <c r="AC437" i="378"/>
  <c r="AE437" i="378" s="1"/>
  <c r="AC438" i="378"/>
  <c r="AE438" i="378" s="1"/>
  <c r="AC439" i="378"/>
  <c r="AE439" i="378" s="1"/>
  <c r="AC440" i="378"/>
  <c r="AE440" i="378" s="1"/>
  <c r="AC441" i="378"/>
  <c r="AE441" i="378" s="1"/>
  <c r="AC442" i="378"/>
  <c r="AE442" i="378" s="1"/>
  <c r="AC443" i="378"/>
  <c r="AE443" i="378" s="1"/>
  <c r="AC444" i="378"/>
  <c r="AE444" i="378" s="1"/>
  <c r="AC445" i="378"/>
  <c r="AE445" i="378" s="1"/>
  <c r="AC446" i="378"/>
  <c r="AE446" i="378" s="1"/>
  <c r="AC448" i="378"/>
  <c r="AE448" i="378" s="1"/>
  <c r="AC449" i="378"/>
  <c r="AE449" i="378" s="1"/>
  <c r="AC450" i="378"/>
  <c r="AE450" i="378" s="1"/>
  <c r="AC451" i="378"/>
  <c r="AE451" i="378" s="1"/>
  <c r="AC452" i="378"/>
  <c r="AE452" i="378" s="1"/>
  <c r="AC453" i="378"/>
  <c r="AE453" i="378" s="1"/>
  <c r="AC454" i="378"/>
  <c r="AE454" i="378" s="1"/>
  <c r="AC455" i="378"/>
  <c r="AE455" i="378" s="1"/>
  <c r="AC456" i="378"/>
  <c r="AE456" i="378" s="1"/>
  <c r="AC457" i="378"/>
  <c r="AE457" i="378" s="1"/>
  <c r="AC458" i="378"/>
  <c r="AE458" i="378" s="1"/>
  <c r="AC459" i="378"/>
  <c r="AE459" i="378" s="1"/>
  <c r="AC460" i="378"/>
  <c r="AE460" i="378" s="1"/>
  <c r="AC461" i="378"/>
  <c r="AE461" i="378" s="1"/>
  <c r="AC462" i="378"/>
  <c r="AE462" i="378" s="1"/>
  <c r="AC463" i="378"/>
  <c r="AE463" i="378" s="1"/>
  <c r="AC464" i="378"/>
  <c r="AE464" i="378" s="1"/>
  <c r="AC466" i="378"/>
  <c r="AE466" i="378" s="1"/>
  <c r="AC467" i="378"/>
  <c r="AE467" i="378" s="1"/>
  <c r="AC468" i="378"/>
  <c r="AE468" i="378" s="1"/>
  <c r="AC470" i="378"/>
  <c r="AE470" i="378" s="1"/>
  <c r="AC473" i="378"/>
  <c r="AE473" i="378" s="1"/>
  <c r="AC474" i="378"/>
  <c r="AE474" i="378" s="1"/>
  <c r="AC475" i="378"/>
  <c r="AE475" i="378" s="1"/>
  <c r="AC476" i="378"/>
  <c r="AE476" i="378" s="1"/>
  <c r="AC477" i="378"/>
  <c r="AE477" i="378" s="1"/>
  <c r="AC478" i="378"/>
  <c r="AE478" i="378" s="1"/>
  <c r="AC479" i="378"/>
  <c r="AE479" i="378" s="1"/>
  <c r="AC480" i="378"/>
  <c r="AE480" i="378" s="1"/>
  <c r="AC481" i="378"/>
  <c r="AE481" i="378" s="1"/>
  <c r="AC482" i="378"/>
  <c r="AE482" i="378" s="1"/>
  <c r="AC483" i="378"/>
  <c r="AE483" i="378" s="1"/>
  <c r="AC485" i="378"/>
  <c r="AE485" i="378" s="1"/>
  <c r="AC487" i="378"/>
  <c r="AE487" i="378" s="1"/>
  <c r="AC490" i="378"/>
  <c r="AE490" i="378" s="1"/>
  <c r="AC491" i="378"/>
  <c r="AE491" i="378" s="1"/>
  <c r="AC492" i="378"/>
  <c r="AE492" i="378" s="1"/>
  <c r="AC493" i="378"/>
  <c r="AE493" i="378" s="1"/>
  <c r="AC494" i="378"/>
  <c r="AE494" i="378" s="1"/>
  <c r="AC495" i="378"/>
  <c r="AE495" i="378" s="1"/>
  <c r="AC496" i="378"/>
  <c r="AE496" i="378" s="1"/>
  <c r="AC497" i="378"/>
  <c r="AE497" i="378" s="1"/>
  <c r="AC498" i="378"/>
  <c r="AE498" i="378" s="1"/>
  <c r="AC499" i="378"/>
  <c r="AE499" i="378" s="1"/>
  <c r="AC501" i="378"/>
  <c r="AE501" i="378" s="1"/>
  <c r="AC502" i="378"/>
  <c r="AE502" i="378" s="1"/>
  <c r="AC503" i="378"/>
  <c r="AE503" i="378" s="1"/>
  <c r="AC504" i="378"/>
  <c r="AE504" i="378" s="1"/>
  <c r="AC505" i="378"/>
  <c r="AE505" i="378" s="1"/>
  <c r="AC506" i="378"/>
  <c r="AE506" i="378" s="1"/>
  <c r="AC507" i="378"/>
  <c r="AE507" i="378" s="1"/>
  <c r="AC508" i="378"/>
  <c r="AE508" i="378" s="1"/>
  <c r="AC509" i="378"/>
  <c r="AE509" i="378" s="1"/>
  <c r="AC511" i="378"/>
  <c r="AE511" i="378" s="1"/>
  <c r="AC512" i="378"/>
  <c r="AE512" i="378" s="1"/>
  <c r="AC513" i="378"/>
  <c r="AE513" i="378" s="1"/>
  <c r="AC514" i="378"/>
  <c r="AE514" i="378" s="1"/>
  <c r="AC515" i="378"/>
  <c r="AE515" i="378" s="1"/>
  <c r="AC516" i="378"/>
  <c r="AE516" i="378" s="1"/>
  <c r="AC517" i="378"/>
  <c r="AE517" i="378" s="1"/>
  <c r="AC518" i="378"/>
  <c r="AE518" i="378" s="1"/>
  <c r="AC520" i="378"/>
  <c r="AE520" i="378" s="1"/>
  <c r="AC521" i="378"/>
  <c r="AE521" i="378" s="1"/>
  <c r="AC522" i="378"/>
  <c r="AE522" i="378" s="1"/>
  <c r="AC523" i="378"/>
  <c r="AE523" i="378" s="1"/>
  <c r="AC524" i="378"/>
  <c r="AE524" i="378" s="1"/>
  <c r="AC525" i="378"/>
  <c r="AE525" i="378" s="1"/>
  <c r="AC526" i="378"/>
  <c r="AE526" i="378" s="1"/>
  <c r="AC527" i="378"/>
  <c r="AE527" i="378" s="1"/>
  <c r="AC528" i="378"/>
  <c r="AE528" i="378" s="1"/>
  <c r="AC529" i="378"/>
  <c r="AE529" i="378" s="1"/>
  <c r="AC531" i="378"/>
  <c r="AE531" i="378" s="1"/>
  <c r="AC533" i="378"/>
  <c r="AE533" i="378" s="1"/>
  <c r="AC534" i="378"/>
  <c r="AE534" i="378" s="1"/>
  <c r="AC535" i="378"/>
  <c r="AE535" i="378" s="1"/>
  <c r="AC536" i="378"/>
  <c r="AE536" i="378" s="1"/>
  <c r="AC537" i="378"/>
  <c r="AE537" i="378" s="1"/>
  <c r="AC540" i="378"/>
  <c r="AE540" i="378" s="1"/>
  <c r="AC543" i="378"/>
  <c r="AE543" i="378" s="1"/>
  <c r="AC544" i="378"/>
  <c r="AE544" i="378" s="1"/>
  <c r="AC547" i="378"/>
  <c r="AE547" i="378" s="1"/>
  <c r="AC548" i="378"/>
  <c r="AE548" i="378" s="1"/>
  <c r="AC549" i="378"/>
  <c r="AE549" i="378" s="1"/>
  <c r="AC550" i="378"/>
  <c r="AE550" i="378" s="1"/>
  <c r="AC552" i="378"/>
  <c r="AE552" i="378" s="1"/>
  <c r="AC553" i="378"/>
  <c r="AE553" i="378" s="1"/>
  <c r="AC554" i="378"/>
  <c r="AE554" i="378" s="1"/>
  <c r="AC555" i="378"/>
  <c r="AE555" i="378" s="1"/>
  <c r="AC556" i="378"/>
  <c r="AE556" i="378" s="1"/>
  <c r="AC557" i="378"/>
  <c r="AE557" i="378" s="1"/>
  <c r="AC558" i="378"/>
  <c r="AE558" i="378" s="1"/>
  <c r="AC559" i="378"/>
  <c r="AE559" i="378" s="1"/>
  <c r="AC560" i="378"/>
  <c r="AE560" i="378" s="1"/>
  <c r="AC561" i="378"/>
  <c r="AE561" i="378" s="1"/>
  <c r="AC562" i="378"/>
  <c r="AE562" i="378" s="1"/>
  <c r="AC563" i="378"/>
  <c r="AE563" i="378" s="1"/>
  <c r="AC564" i="378"/>
  <c r="AE564" i="378" s="1"/>
  <c r="AC565" i="378"/>
  <c r="AE565" i="378" s="1"/>
  <c r="AC566" i="378"/>
  <c r="AE566" i="378" s="1"/>
  <c r="AC567" i="378"/>
  <c r="AE567" i="378" s="1"/>
  <c r="AC568" i="378"/>
  <c r="AE568" i="378" s="1"/>
  <c r="AC569" i="378"/>
  <c r="AE569" i="378" s="1"/>
  <c r="AC570" i="378"/>
  <c r="AE570" i="378" s="1"/>
  <c r="AC571" i="378"/>
  <c r="AE571" i="378" s="1"/>
  <c r="AC572" i="378"/>
  <c r="AE572" i="378" s="1"/>
  <c r="AC573" i="378"/>
  <c r="AE573" i="378" s="1"/>
  <c r="AC574" i="378"/>
  <c r="AE574" i="378" s="1"/>
  <c r="AC577" i="378"/>
  <c r="AE577" i="378" s="1"/>
  <c r="AC578" i="378"/>
  <c r="AE578" i="378" s="1"/>
  <c r="AC579" i="378"/>
  <c r="AE579" i="378" s="1"/>
  <c r="AC580" i="378"/>
  <c r="AE580" i="378" s="1"/>
  <c r="AC581" i="378"/>
  <c r="AE581" i="378" s="1"/>
  <c r="AC582" i="378"/>
  <c r="AE582" i="378" s="1"/>
  <c r="AC583" i="378"/>
  <c r="AE583" i="378" s="1"/>
  <c r="AC585" i="378"/>
  <c r="AE585" i="378" s="1"/>
  <c r="AC589" i="378"/>
  <c r="AE589" i="378" s="1"/>
  <c r="AC590" i="378"/>
  <c r="AE590" i="378" s="1"/>
  <c r="AC592" i="378"/>
  <c r="AE592" i="378" s="1"/>
  <c r="AC594" i="378"/>
  <c r="AE594" i="378" s="1"/>
  <c r="AC595" i="378"/>
  <c r="AE595" i="378" s="1"/>
  <c r="AC597" i="378"/>
  <c r="AE597" i="378" s="1"/>
  <c r="AC601" i="378"/>
  <c r="AE601" i="378" s="1"/>
  <c r="AC602" i="378"/>
  <c r="AE602" i="378" s="1"/>
  <c r="AC603" i="378"/>
  <c r="AE603" i="378" s="1"/>
  <c r="AC604" i="378"/>
  <c r="AE604" i="378" s="1"/>
  <c r="AC605" i="378"/>
  <c r="AE605" i="378" s="1"/>
  <c r="AC607" i="378"/>
  <c r="AE607" i="378" s="1"/>
  <c r="AC608" i="378"/>
  <c r="AE608" i="378" s="1"/>
  <c r="AC609" i="378"/>
  <c r="AE609" i="378" s="1"/>
  <c r="AC610" i="378"/>
  <c r="AE610" i="378" s="1"/>
  <c r="AC615" i="378"/>
  <c r="AE615" i="378" s="1"/>
  <c r="AC616" i="378"/>
  <c r="AE616" i="378" s="1"/>
  <c r="AC618" i="378"/>
  <c r="AE618" i="378" s="1"/>
  <c r="AC620" i="378"/>
  <c r="AE620" i="378" s="1"/>
  <c r="AC621" i="378"/>
  <c r="AE621" i="378" s="1"/>
  <c r="AC623" i="378"/>
  <c r="AE623" i="378" s="1"/>
  <c r="AC624" i="378"/>
  <c r="AE624" i="378" s="1"/>
  <c r="AC627" i="378"/>
  <c r="AE627" i="378" s="1"/>
  <c r="AC629" i="378"/>
  <c r="AE629" i="378" s="1"/>
  <c r="AC630" i="378"/>
  <c r="AE630" i="378" s="1"/>
  <c r="AC632" i="378"/>
  <c r="AE632" i="378" s="1"/>
  <c r="AC633" i="378"/>
  <c r="AE633" i="378" s="1"/>
  <c r="AC635" i="378"/>
  <c r="AE635" i="378" s="1"/>
  <c r="AC636" i="378"/>
  <c r="AE636" i="378" s="1"/>
  <c r="AC637" i="378"/>
  <c r="AE637" i="378" s="1"/>
  <c r="AC640" i="378"/>
  <c r="AE640" i="378" s="1"/>
  <c r="AC641" i="378"/>
  <c r="AE641" i="378" s="1"/>
  <c r="AC642" i="378"/>
  <c r="AE642" i="378" s="1"/>
  <c r="AC643" i="378"/>
  <c r="AE643" i="378" s="1"/>
  <c r="AC645" i="378"/>
  <c r="AE645" i="378" s="1"/>
  <c r="AC646" i="378"/>
  <c r="AE646" i="378" s="1"/>
  <c r="AC647" i="378"/>
  <c r="AE647" i="378" s="1"/>
  <c r="AC648" i="378"/>
  <c r="AE648" i="378" s="1"/>
  <c r="AC650" i="378"/>
  <c r="AE650" i="378" s="1"/>
  <c r="AC651" i="378"/>
  <c r="AE651" i="378" s="1"/>
  <c r="AC652" i="378"/>
  <c r="AE652" i="378" s="1"/>
  <c r="AC653" i="378"/>
  <c r="AE653" i="378" s="1"/>
  <c r="AC654" i="378"/>
  <c r="AE654" i="378" s="1"/>
  <c r="AC655" i="378"/>
  <c r="AE655" i="378" s="1"/>
  <c r="AC656" i="378"/>
  <c r="AE656" i="378" s="1"/>
  <c r="AC657" i="378"/>
  <c r="AE657" i="378" s="1"/>
  <c r="AC658" i="378"/>
  <c r="AE658" i="378" s="1"/>
  <c r="AC659" i="378"/>
  <c r="AE659" i="378" s="1"/>
  <c r="AC660" i="378"/>
  <c r="AE660" i="378" s="1"/>
  <c r="AC661" i="378"/>
  <c r="AE661" i="378" s="1"/>
  <c r="AC662" i="378"/>
  <c r="AE662" i="378" s="1"/>
  <c r="AC663" i="378"/>
  <c r="AE663" i="378" s="1"/>
  <c r="AC664" i="378"/>
  <c r="AE664" i="378" s="1"/>
  <c r="AC665" i="378"/>
  <c r="AE665" i="378" s="1"/>
  <c r="AC666" i="378"/>
  <c r="AE666" i="378" s="1"/>
  <c r="AC667" i="378"/>
  <c r="AE667" i="378" s="1"/>
  <c r="AC668" i="378"/>
  <c r="AE668" i="378" s="1"/>
  <c r="AC669" i="378"/>
  <c r="AE669" i="378" s="1"/>
  <c r="AC670" i="378"/>
  <c r="AE670" i="378" s="1"/>
  <c r="AC671" i="378"/>
  <c r="AE671" i="378" s="1"/>
  <c r="AC672" i="378"/>
  <c r="AE672" i="378" s="1"/>
  <c r="AC673" i="378"/>
  <c r="AE673" i="378" s="1"/>
  <c r="AC675" i="378"/>
  <c r="AE675" i="378" s="1"/>
  <c r="AC676" i="378"/>
  <c r="AE676" i="378" s="1"/>
  <c r="AC677" i="378"/>
  <c r="AE677" i="378" s="1"/>
  <c r="AC678" i="378"/>
  <c r="AE678" i="378" s="1"/>
  <c r="AC679" i="378"/>
  <c r="AE679" i="378" s="1"/>
  <c r="AC680" i="378"/>
  <c r="AE680" i="378" s="1"/>
  <c r="AC681" i="378"/>
  <c r="AE681" i="378" s="1"/>
  <c r="AC682" i="378"/>
  <c r="AE682" i="378" s="1"/>
  <c r="AC683" i="378"/>
  <c r="AE683" i="378" s="1"/>
  <c r="AC684" i="378"/>
  <c r="AE684" i="378" s="1"/>
  <c r="AC685" i="378"/>
  <c r="AE685" i="378" s="1"/>
  <c r="AC686" i="378"/>
  <c r="AE686" i="378" s="1"/>
  <c r="AC687" i="378"/>
  <c r="AE687" i="378" s="1"/>
  <c r="AC688" i="378"/>
  <c r="AE688" i="378" s="1"/>
  <c r="AC689" i="378"/>
  <c r="AE689" i="378" s="1"/>
  <c r="AC690" i="378"/>
  <c r="AE690" i="378" s="1"/>
  <c r="AC691" i="378"/>
  <c r="AE691" i="378" s="1"/>
  <c r="AC692" i="378"/>
  <c r="AE692" i="378" s="1"/>
  <c r="AC693" i="378"/>
  <c r="AE693" i="378" s="1"/>
  <c r="AC694" i="378"/>
  <c r="AE694" i="378" s="1"/>
  <c r="AC695" i="378"/>
  <c r="AE695" i="378" s="1"/>
  <c r="AC696" i="378"/>
  <c r="AE696" i="378" s="1"/>
  <c r="AC697" i="378"/>
  <c r="AE697" i="378" s="1"/>
  <c r="AC698" i="378"/>
  <c r="AE698" i="378" s="1"/>
  <c r="AC699" i="378"/>
  <c r="AE699" i="378" s="1"/>
  <c r="AC700" i="378"/>
  <c r="AE700" i="378" s="1"/>
  <c r="AC701" i="378"/>
  <c r="AE701" i="378" s="1"/>
  <c r="AC703" i="378"/>
  <c r="AE703" i="378" s="1"/>
  <c r="AC704" i="378"/>
  <c r="AE704" i="378" s="1"/>
  <c r="AC705" i="378"/>
  <c r="AE705" i="378" s="1"/>
  <c r="AC706" i="378"/>
  <c r="AE706" i="378" s="1"/>
  <c r="AC707" i="378"/>
  <c r="AE707" i="378" s="1"/>
  <c r="AC708" i="378"/>
  <c r="AE708" i="378" s="1"/>
  <c r="AC709" i="378"/>
  <c r="AE709" i="378" s="1"/>
  <c r="AC710" i="378"/>
  <c r="AE710" i="378" s="1"/>
  <c r="AC711" i="378"/>
  <c r="AE711" i="378" s="1"/>
  <c r="AC712" i="378"/>
  <c r="AE712" i="378" s="1"/>
  <c r="AC713" i="378"/>
  <c r="AE713" i="378" s="1"/>
  <c r="AC714" i="378"/>
  <c r="AE714" i="378" s="1"/>
  <c r="AC715" i="378"/>
  <c r="AE715" i="378" s="1"/>
  <c r="AC716" i="378"/>
  <c r="AE716" i="378" s="1"/>
  <c r="AC717" i="378"/>
  <c r="AE717" i="378" s="1"/>
  <c r="AC718" i="378"/>
  <c r="AE718" i="378" s="1"/>
  <c r="AC720" i="378"/>
  <c r="AE720" i="378" s="1"/>
  <c r="AC721" i="378"/>
  <c r="AE721" i="378" s="1"/>
  <c r="AC722" i="378"/>
  <c r="AE722" i="378" s="1"/>
  <c r="AC723" i="378"/>
  <c r="AE723" i="378" s="1"/>
  <c r="AC724" i="378"/>
  <c r="AE724" i="378" s="1"/>
  <c r="AC725" i="378"/>
  <c r="AE725" i="378" s="1"/>
  <c r="AC726" i="378"/>
  <c r="AE726" i="378" s="1"/>
  <c r="AC727" i="378"/>
  <c r="AE727" i="378" s="1"/>
  <c r="AC730" i="378"/>
  <c r="AE730" i="378" s="1"/>
  <c r="AC731" i="378"/>
  <c r="AE731" i="378" s="1"/>
  <c r="AC732" i="378"/>
  <c r="AE732" i="378" s="1"/>
  <c r="AC733" i="378"/>
  <c r="AE733" i="378" s="1"/>
  <c r="AC734" i="378"/>
  <c r="AE734" i="378" s="1"/>
  <c r="AC735" i="378"/>
  <c r="AE735" i="378" s="1"/>
  <c r="AC736" i="378"/>
  <c r="AE736" i="378" s="1"/>
  <c r="AC737" i="378"/>
  <c r="AE737" i="378" s="1"/>
  <c r="AC738" i="378"/>
  <c r="AE738" i="378" s="1"/>
  <c r="AC739" i="378"/>
  <c r="AE739" i="378" s="1"/>
  <c r="AC740" i="378"/>
  <c r="AE740" i="378" s="1"/>
  <c r="AC741" i="378"/>
  <c r="AE741" i="378" s="1"/>
  <c r="AC742" i="378"/>
  <c r="AE742" i="378" s="1"/>
  <c r="AC744" i="378"/>
  <c r="AE744" i="378" s="1"/>
  <c r="AC745" i="378"/>
  <c r="AE745" i="378" s="1"/>
  <c r="AC747" i="378"/>
  <c r="AE747" i="378" s="1"/>
  <c r="AC748" i="378"/>
  <c r="AE748" i="378" s="1"/>
  <c r="AC749" i="378"/>
  <c r="AE749" i="378" s="1"/>
  <c r="AC750" i="378"/>
  <c r="AE750" i="378" s="1"/>
  <c r="AC751" i="378"/>
  <c r="AE751" i="378" s="1"/>
  <c r="AC752" i="378"/>
  <c r="AE752" i="378" s="1"/>
  <c r="AC753" i="378"/>
  <c r="AE753" i="378" s="1"/>
  <c r="AC754" i="378"/>
  <c r="AE754" i="378" s="1"/>
  <c r="AC755" i="378"/>
  <c r="AE755" i="378" s="1"/>
  <c r="AC756" i="378"/>
  <c r="AE756" i="378" s="1"/>
  <c r="AC757" i="378"/>
  <c r="AE757" i="378" s="1"/>
  <c r="AC758" i="378"/>
  <c r="AE758" i="378" s="1"/>
  <c r="AC760" i="378"/>
  <c r="AE760" i="378" s="1"/>
  <c r="AC761" i="378"/>
  <c r="AE761" i="378" s="1"/>
  <c r="AC762" i="378"/>
  <c r="AE762" i="378" s="1"/>
  <c r="AC763" i="378"/>
  <c r="AE763" i="378" s="1"/>
  <c r="AC764" i="378"/>
  <c r="AE764" i="378" s="1"/>
  <c r="AC766" i="378"/>
  <c r="AE766" i="378" s="1"/>
  <c r="AC767" i="378"/>
  <c r="AE767" i="378" s="1"/>
  <c r="AC769" i="378"/>
  <c r="AE769" i="378" s="1"/>
  <c r="AC771" i="378"/>
  <c r="AE771" i="378" s="1"/>
  <c r="AC772" i="378"/>
  <c r="AE772" i="378" s="1"/>
  <c r="AC773" i="378"/>
  <c r="AE773" i="378" s="1"/>
  <c r="AC774" i="378"/>
  <c r="AE774" i="378" s="1"/>
  <c r="AC777" i="378"/>
  <c r="AE777" i="378" s="1"/>
  <c r="AC781" i="378"/>
  <c r="AE781" i="378" s="1"/>
  <c r="AC783" i="378"/>
  <c r="AE783" i="378" s="1"/>
  <c r="AC784" i="378"/>
  <c r="AE784" i="378" s="1"/>
  <c r="AC787" i="378"/>
  <c r="AE787" i="378" s="1"/>
  <c r="AC788" i="378"/>
  <c r="AE788" i="378" s="1"/>
  <c r="AC790" i="378"/>
  <c r="AE790" i="378" s="1"/>
  <c r="AC791" i="378"/>
  <c r="AE791" i="378" s="1"/>
  <c r="AC792" i="378"/>
  <c r="AE792" i="378" s="1"/>
  <c r="AC793" i="378"/>
  <c r="AE793" i="378" s="1"/>
  <c r="AC794" i="378"/>
  <c r="AE794" i="378" s="1"/>
  <c r="AC795" i="378"/>
  <c r="AE795" i="378" s="1"/>
  <c r="AC796" i="378"/>
  <c r="AE796" i="378" s="1"/>
  <c r="AC799" i="378"/>
  <c r="AE799" i="378" s="1"/>
  <c r="AC800" i="378"/>
  <c r="AE800" i="378" s="1"/>
  <c r="AC802" i="378"/>
  <c r="AE802" i="378" s="1"/>
  <c r="AC805" i="378"/>
  <c r="AE805" i="378" s="1"/>
  <c r="AC806" i="378"/>
  <c r="AE806" i="378" s="1"/>
  <c r="AC807" i="378"/>
  <c r="AE807" i="378" s="1"/>
  <c r="AC808" i="378"/>
  <c r="AE808" i="378" s="1"/>
  <c r="AC809" i="378"/>
  <c r="AE809" i="378" s="1"/>
  <c r="AC810" i="378"/>
  <c r="AE810" i="378" s="1"/>
  <c r="AC812" i="378"/>
  <c r="AE812" i="378" s="1"/>
  <c r="AC813" i="378"/>
  <c r="AE813" i="378" s="1"/>
  <c r="AC814" i="378"/>
  <c r="AE814" i="378" s="1"/>
  <c r="AC817" i="378"/>
  <c r="AE817" i="378" s="1"/>
  <c r="AC819" i="378"/>
  <c r="AE819" i="378" s="1"/>
  <c r="AC820" i="378"/>
  <c r="AE820" i="378" s="1"/>
  <c r="AC822" i="378"/>
  <c r="AE822" i="378" s="1"/>
  <c r="AC824" i="378"/>
  <c r="AE824" i="378" s="1"/>
  <c r="AC826" i="378"/>
  <c r="AE826" i="378" s="1"/>
  <c r="AC827" i="378"/>
  <c r="AE827" i="378" s="1"/>
  <c r="AC828" i="378"/>
  <c r="AE828" i="378" s="1"/>
  <c r="AC829" i="378"/>
  <c r="AE829" i="378" s="1"/>
  <c r="AC830" i="378"/>
  <c r="AE830" i="378" s="1"/>
  <c r="AC831" i="378"/>
  <c r="AE831" i="378" s="1"/>
  <c r="AC832" i="378"/>
  <c r="AE832" i="378" s="1"/>
  <c r="AC834" i="378"/>
  <c r="AE834" i="378" s="1"/>
  <c r="AC835" i="378"/>
  <c r="AE835" i="378" s="1"/>
  <c r="AC836" i="378"/>
  <c r="AE836" i="378" s="1"/>
  <c r="AC838" i="378"/>
  <c r="AE838" i="378" s="1"/>
  <c r="AC839" i="378"/>
  <c r="AE839" i="378" s="1"/>
  <c r="AC840" i="378"/>
  <c r="AE840" i="378" s="1"/>
  <c r="AC843" i="378"/>
  <c r="AE843" i="378" s="1"/>
  <c r="AC844" i="378"/>
  <c r="AE844" i="378" s="1"/>
  <c r="AC845" i="378"/>
  <c r="AE845" i="378" s="1"/>
  <c r="AC846" i="378"/>
  <c r="AE846" i="378" s="1"/>
  <c r="AC847" i="378"/>
  <c r="AE847" i="378" s="1"/>
  <c r="AC848" i="378"/>
  <c r="AE848" i="378" s="1"/>
  <c r="AC849" i="378"/>
  <c r="AE849" i="378" s="1"/>
  <c r="AC850" i="378"/>
  <c r="AE850" i="378" s="1"/>
  <c r="AC851" i="378"/>
  <c r="AE851" i="378" s="1"/>
  <c r="AC853" i="378"/>
  <c r="AE853" i="378" s="1"/>
  <c r="AC854" i="378"/>
  <c r="AE854" i="378" s="1"/>
  <c r="AC855" i="378"/>
  <c r="AE855" i="378" s="1"/>
  <c r="AC856" i="378"/>
  <c r="AE856" i="378" s="1"/>
  <c r="AC857" i="378"/>
  <c r="AE857" i="378" s="1"/>
  <c r="AC858" i="378"/>
  <c r="AE858" i="378" s="1"/>
  <c r="AC859" i="378"/>
  <c r="AE859" i="378" s="1"/>
  <c r="AC860" i="378"/>
  <c r="AE860" i="378" s="1"/>
  <c r="AC861" i="378"/>
  <c r="AE861" i="378" s="1"/>
  <c r="AC862" i="378"/>
  <c r="AE862" i="378" s="1"/>
  <c r="AC863" i="378"/>
  <c r="AE863" i="378" s="1"/>
  <c r="AC864" i="378"/>
  <c r="AE864" i="378" s="1"/>
  <c r="AC865" i="378"/>
  <c r="AE865" i="378" s="1"/>
  <c r="AC866" i="378"/>
  <c r="AE866" i="378" s="1"/>
  <c r="AC867" i="378"/>
  <c r="AE867" i="378" s="1"/>
  <c r="AC868" i="378"/>
  <c r="AE868" i="378" s="1"/>
  <c r="AC869" i="378"/>
  <c r="AE869" i="378" s="1"/>
  <c r="AC870" i="378"/>
  <c r="AE870" i="378" s="1"/>
  <c r="AC871" i="378"/>
  <c r="AE871" i="378" s="1"/>
  <c r="AC872" i="378"/>
  <c r="AE872" i="378" s="1"/>
  <c r="AC873" i="378"/>
  <c r="AE873" i="378" s="1"/>
  <c r="AC875" i="378"/>
  <c r="AE875" i="378" s="1"/>
  <c r="AC876" i="378"/>
  <c r="AE876" i="378" s="1"/>
  <c r="AC877" i="378"/>
  <c r="AE877" i="378" s="1"/>
  <c r="AC879" i="378"/>
  <c r="AE879" i="378" s="1"/>
  <c r="AC880" i="378"/>
  <c r="AE880" i="378" s="1"/>
  <c r="AC881" i="378"/>
  <c r="AE881" i="378" s="1"/>
  <c r="AC882" i="378"/>
  <c r="AE882" i="378" s="1"/>
  <c r="AC883" i="378"/>
  <c r="AE883" i="378" s="1"/>
  <c r="AC884" i="378"/>
  <c r="AE884" i="378" s="1"/>
  <c r="AC885" i="378"/>
  <c r="AE885" i="378" s="1"/>
  <c r="AC888" i="378"/>
  <c r="AE888" i="378" s="1"/>
  <c r="AC889" i="378"/>
  <c r="AE889" i="378" s="1"/>
  <c r="AC890" i="378"/>
  <c r="AE890" i="378" s="1"/>
  <c r="AC891" i="378"/>
  <c r="AE891" i="378" s="1"/>
  <c r="AC892" i="378"/>
  <c r="AE892" i="378" s="1"/>
  <c r="AC893" i="378"/>
  <c r="AE893" i="378" s="1"/>
  <c r="AC895" i="378"/>
  <c r="AE895" i="378" s="1"/>
  <c r="AC896" i="378"/>
  <c r="AE896" i="378" s="1"/>
  <c r="AC897" i="378"/>
  <c r="AE897" i="378" s="1"/>
  <c r="AC898" i="378"/>
  <c r="AE898" i="378" s="1"/>
  <c r="AC899" i="378"/>
  <c r="AE899" i="378" s="1"/>
  <c r="AC900" i="378"/>
  <c r="AE900" i="378" s="1"/>
  <c r="AC901" i="378"/>
  <c r="AE901" i="378" s="1"/>
  <c r="AC902" i="378"/>
  <c r="AE902" i="378" s="1"/>
  <c r="AC903" i="378"/>
  <c r="AE903" i="378" s="1"/>
  <c r="AC904" i="378"/>
  <c r="AE904" i="378" s="1"/>
  <c r="AC905" i="378"/>
  <c r="AE905" i="378" s="1"/>
  <c r="AC906" i="378"/>
  <c r="AE906" i="378" s="1"/>
  <c r="AC907" i="378"/>
  <c r="AE907" i="378" s="1"/>
  <c r="AC908" i="378"/>
  <c r="AE908" i="378" s="1"/>
  <c r="AC909" i="378"/>
  <c r="AE909" i="378" s="1"/>
  <c r="AC910" i="378"/>
  <c r="AE910" i="378" s="1"/>
  <c r="AC911" i="378"/>
  <c r="AE911" i="378" s="1"/>
  <c r="AC912" i="378"/>
  <c r="AE912" i="378" s="1"/>
  <c r="AC913" i="378"/>
  <c r="AE913" i="378" s="1"/>
  <c r="AC914" i="378"/>
  <c r="AE914" i="378" s="1"/>
  <c r="AC915" i="378"/>
  <c r="AE915" i="378" s="1"/>
  <c r="AC916" i="378"/>
  <c r="AE916" i="378" s="1"/>
  <c r="AC917" i="378"/>
  <c r="AE917" i="378" s="1"/>
  <c r="AC920" i="378"/>
  <c r="AE920" i="378" s="1"/>
  <c r="AC921" i="378"/>
  <c r="AE921" i="378" s="1"/>
  <c r="AC923" i="378"/>
  <c r="AE923" i="378" s="1"/>
  <c r="AC924" i="378"/>
  <c r="AE924" i="378" s="1"/>
  <c r="AC925" i="378"/>
  <c r="AE925" i="378" s="1"/>
  <c r="AC927" i="378"/>
  <c r="AE927" i="378" s="1"/>
  <c r="AC928" i="378"/>
  <c r="AE928" i="378" s="1"/>
  <c r="AC929" i="378"/>
  <c r="AE929" i="378" s="1"/>
  <c r="AC930" i="378"/>
  <c r="AE930" i="378" s="1"/>
  <c r="AC931" i="378"/>
  <c r="AE931" i="378" s="1"/>
  <c r="AC933" i="378"/>
  <c r="AE933" i="378" s="1"/>
  <c r="AC934" i="378"/>
  <c r="AE934" i="378" s="1"/>
  <c r="AC938" i="378"/>
  <c r="AE938" i="378" s="1"/>
  <c r="AC939" i="378"/>
  <c r="AE939" i="378" s="1"/>
  <c r="AC940" i="378"/>
  <c r="AE940" i="378" s="1"/>
  <c r="AC941" i="378"/>
  <c r="AE941" i="378" s="1"/>
  <c r="AC942" i="378"/>
  <c r="AE942" i="378" s="1"/>
  <c r="AC943" i="378"/>
  <c r="AE943" i="378" s="1"/>
  <c r="AC945" i="378"/>
  <c r="AE945" i="378" s="1"/>
  <c r="AC946" i="378"/>
  <c r="AE946" i="378" s="1"/>
  <c r="AC947" i="378"/>
  <c r="AE947" i="378" s="1"/>
  <c r="AC948" i="378"/>
  <c r="AE948" i="378" s="1"/>
  <c r="AC949" i="378"/>
  <c r="AE949" i="378" s="1"/>
  <c r="AC950" i="378"/>
  <c r="AE950" i="378" s="1"/>
  <c r="AC951" i="378"/>
  <c r="AE951" i="378" s="1"/>
  <c r="AC952" i="378"/>
  <c r="AE952" i="378" s="1"/>
  <c r="AC953" i="378"/>
  <c r="AE953" i="378" s="1"/>
  <c r="AC954" i="378"/>
  <c r="AE954" i="378" s="1"/>
  <c r="AC955" i="378"/>
  <c r="AE955" i="378" s="1"/>
  <c r="AC956" i="378"/>
  <c r="AE956" i="378" s="1"/>
  <c r="AC957" i="378"/>
  <c r="AE957" i="378" s="1"/>
  <c r="AC958" i="378"/>
  <c r="AE958" i="378" s="1"/>
  <c r="AC959" i="378"/>
  <c r="AE959" i="378" s="1"/>
  <c r="AC960" i="378"/>
  <c r="AE960" i="378" s="1"/>
  <c r="AC961" i="378"/>
  <c r="AE961" i="378" s="1"/>
  <c r="AC962" i="378"/>
  <c r="AE962" i="378" s="1"/>
  <c r="AC963" i="378"/>
  <c r="AE963" i="378" s="1"/>
  <c r="AC964" i="378"/>
  <c r="AE964" i="378" s="1"/>
  <c r="AC965" i="378"/>
  <c r="AE965" i="378" s="1"/>
  <c r="AC966" i="378"/>
  <c r="AE966" i="378" s="1"/>
  <c r="AC967" i="378"/>
  <c r="AE967" i="378" s="1"/>
  <c r="AC968" i="378"/>
  <c r="AE968" i="378" s="1"/>
  <c r="AC969" i="378"/>
  <c r="AE969" i="378" s="1"/>
  <c r="AC970" i="378"/>
  <c r="AE970" i="378" s="1"/>
  <c r="AC971" i="378"/>
  <c r="AE971" i="378" s="1"/>
  <c r="AC972" i="378"/>
  <c r="AE972" i="378" s="1"/>
  <c r="AC973" i="378"/>
  <c r="AE973" i="378" s="1"/>
  <c r="AC974" i="378"/>
  <c r="AE974" i="378" s="1"/>
  <c r="AC975" i="378"/>
  <c r="AE975" i="378" s="1"/>
  <c r="AC976" i="378"/>
  <c r="AE976" i="378" s="1"/>
  <c r="AC977" i="378"/>
  <c r="AE977" i="378" s="1"/>
  <c r="AC978" i="378"/>
  <c r="AE978" i="378" s="1"/>
  <c r="AC981" i="378"/>
  <c r="AE981" i="378" s="1"/>
  <c r="AC983" i="378"/>
  <c r="AE983" i="378" s="1"/>
  <c r="AC984" i="378"/>
  <c r="AE984" i="378" s="1"/>
  <c r="AC985" i="378"/>
  <c r="AE985" i="378" s="1"/>
  <c r="AC986" i="378"/>
  <c r="AE986" i="378" s="1"/>
  <c r="AC987" i="378"/>
  <c r="AE987" i="378" s="1"/>
  <c r="AC988" i="378"/>
  <c r="AE988" i="378" s="1"/>
  <c r="AC989" i="378"/>
  <c r="AE989" i="378" s="1"/>
  <c r="AC990" i="378"/>
  <c r="AE990" i="378" s="1"/>
  <c r="AC991" i="378"/>
  <c r="AE991" i="378" s="1"/>
  <c r="AC992" i="378"/>
  <c r="AE992" i="378" s="1"/>
  <c r="AC994" i="378"/>
  <c r="AE994" i="378" s="1"/>
  <c r="AC997" i="378"/>
  <c r="AE997" i="378" s="1"/>
  <c r="AC998" i="378"/>
  <c r="AE998" i="378" s="1"/>
  <c r="AC999" i="378"/>
  <c r="AE999" i="378" s="1"/>
  <c r="AC1000" i="378"/>
  <c r="AE1000" i="378" s="1"/>
  <c r="AC1002" i="378"/>
  <c r="AE1002" i="378" s="1"/>
  <c r="AC1004" i="378"/>
  <c r="AE1004" i="378" s="1"/>
  <c r="AC1005" i="378"/>
  <c r="AE1005" i="378" s="1"/>
  <c r="AC1008" i="378"/>
  <c r="AE1008" i="378" s="1"/>
  <c r="AC1009" i="378"/>
  <c r="AE1009" i="378" s="1"/>
  <c r="AC1012" i="378"/>
  <c r="AE1012" i="378" s="1"/>
  <c r="AC1014" i="378"/>
  <c r="AE1014" i="378" s="1"/>
  <c r="AC1016" i="378"/>
  <c r="AE1016" i="378" s="1"/>
  <c r="AC1017" i="378"/>
  <c r="AE1017" i="378" s="1"/>
  <c r="AC1018" i="378"/>
  <c r="AE1018" i="378" s="1"/>
  <c r="AC1019" i="378"/>
  <c r="AE1019" i="378" s="1"/>
  <c r="AC1021" i="378"/>
  <c r="AE1021" i="378" s="1"/>
  <c r="AC1023" i="378"/>
  <c r="AE1023" i="378" s="1"/>
  <c r="AC1027" i="378"/>
  <c r="AE1027" i="378" s="1"/>
  <c r="AC1028" i="378"/>
  <c r="AE1028" i="378" s="1"/>
  <c r="AC1030" i="378"/>
  <c r="AE1030" i="378" s="1"/>
  <c r="AC1031" i="378"/>
  <c r="AE1031" i="378" s="1"/>
  <c r="AC1032" i="378"/>
  <c r="AE1032" i="378" s="1"/>
  <c r="AC1033" i="378"/>
  <c r="AE1033" i="378" s="1"/>
  <c r="AC1034" i="378"/>
  <c r="AE1034" i="378" s="1"/>
  <c r="AC1035" i="378"/>
  <c r="AE1035" i="378" s="1"/>
  <c r="AC1036" i="378"/>
  <c r="AE1036" i="378" s="1"/>
  <c r="AC1038" i="378"/>
  <c r="AE1038" i="378" s="1"/>
  <c r="AC1039" i="378"/>
  <c r="AE1039" i="378" s="1"/>
  <c r="AC1040" i="378"/>
  <c r="AE1040" i="378" s="1"/>
  <c r="AC1041" i="378"/>
  <c r="AE1041" i="378" s="1"/>
  <c r="AC1042" i="378"/>
  <c r="AE1042" i="378" s="1"/>
  <c r="AC1044" i="378"/>
  <c r="AE1044" i="378" s="1"/>
  <c r="AC1045" i="378"/>
  <c r="AE1045" i="378" s="1"/>
  <c r="AC1046" i="378"/>
  <c r="AE1046" i="378" s="1"/>
  <c r="AC1047" i="378"/>
  <c r="AE1047" i="378" s="1"/>
  <c r="AC1048" i="378"/>
  <c r="AE1048" i="378" s="1"/>
  <c r="AC1049" i="378"/>
  <c r="AE1049" i="378" s="1"/>
  <c r="AC1052" i="378"/>
  <c r="AE1052" i="378" s="1"/>
  <c r="AC1053" i="378"/>
  <c r="AE1053" i="378" s="1"/>
  <c r="AC1054" i="378"/>
  <c r="AE1054" i="378" s="1"/>
  <c r="AC1056" i="378"/>
  <c r="AE1056" i="378" s="1"/>
  <c r="AC1057" i="378"/>
  <c r="AE1057" i="378" s="1"/>
  <c r="AC1058" i="378"/>
  <c r="AE1058" i="378" s="1"/>
  <c r="AC1060" i="378"/>
  <c r="AE1060" i="378" s="1"/>
  <c r="AC1061" i="378"/>
  <c r="AE1061" i="378" s="1"/>
  <c r="AC1062" i="378"/>
  <c r="AE1062" i="378" s="1"/>
  <c r="AC1063" i="378"/>
  <c r="AE1063" i="378" s="1"/>
  <c r="AC1065" i="378"/>
  <c r="AE1065" i="378" s="1"/>
  <c r="AC1067" i="378"/>
  <c r="AE1067" i="378" s="1"/>
  <c r="AC1070" i="378"/>
  <c r="AE1070" i="378" s="1"/>
  <c r="AC1071" i="378"/>
  <c r="AE1071" i="378" s="1"/>
  <c r="AC1073" i="378"/>
  <c r="AE1073" i="378" s="1"/>
  <c r="AC1074" i="378"/>
  <c r="AE1074" i="378" s="1"/>
  <c r="AC1076" i="378"/>
  <c r="AE1076" i="378" s="1"/>
  <c r="AC1077" i="378"/>
  <c r="AE1077" i="378" s="1"/>
  <c r="AC1078" i="378"/>
  <c r="AE1078" i="378" s="1"/>
  <c r="AC1081" i="378"/>
  <c r="AE1081" i="378" s="1"/>
  <c r="AC1082" i="378"/>
  <c r="AE1082" i="378" s="1"/>
  <c r="AC1083" i="378"/>
  <c r="AE1083" i="378" s="1"/>
  <c r="AC1084" i="378"/>
  <c r="AE1084" i="378" s="1"/>
  <c r="AC1085" i="378"/>
  <c r="AE1085" i="378" s="1"/>
  <c r="AC1086" i="378"/>
  <c r="AE1086" i="378" s="1"/>
  <c r="AC1087" i="378"/>
  <c r="AE1087" i="378" s="1"/>
  <c r="AC1088" i="378"/>
  <c r="AE1088" i="378" s="1"/>
  <c r="AC1089" i="378"/>
  <c r="AE1089" i="378" s="1"/>
  <c r="AC1090" i="378"/>
  <c r="AE1090" i="378" s="1"/>
  <c r="AC1091" i="378"/>
  <c r="AE1091" i="378" s="1"/>
  <c r="AC1092" i="378"/>
  <c r="AE1092" i="378" s="1"/>
  <c r="AC1093" i="378"/>
  <c r="AE1093" i="378" s="1"/>
  <c r="AC1094" i="378"/>
  <c r="AE1094" i="378" s="1"/>
  <c r="AC1095" i="378"/>
  <c r="AE1095" i="378" s="1"/>
  <c r="AC1096" i="378"/>
  <c r="AE1096" i="378" s="1"/>
  <c r="AC1097" i="378"/>
  <c r="AE1097" i="378" s="1"/>
  <c r="AC1098" i="378"/>
  <c r="AE1098" i="378" s="1"/>
  <c r="AC1099" i="378"/>
  <c r="AE1099" i="378" s="1"/>
  <c r="AC1100" i="378"/>
  <c r="AE1100" i="378" s="1"/>
  <c r="AC1101" i="378"/>
  <c r="AE1101" i="378" s="1"/>
  <c r="AC1102" i="378"/>
  <c r="AE1102" i="378" s="1"/>
  <c r="AC1103" i="378"/>
  <c r="AE1103" i="378" s="1"/>
  <c r="AC1104" i="378"/>
  <c r="AE1104" i="378" s="1"/>
  <c r="AC1106" i="378"/>
  <c r="AE1106" i="378" s="1"/>
  <c r="AC1107" i="378"/>
  <c r="AE1107" i="378" s="1"/>
  <c r="AC1108" i="378"/>
  <c r="AE1108" i="378" s="1"/>
  <c r="AC1109" i="378"/>
  <c r="AE1109" i="378" s="1"/>
  <c r="AC1110" i="378"/>
  <c r="AE1110" i="378" s="1"/>
  <c r="AC1111" i="378"/>
  <c r="AE1111" i="378" s="1"/>
  <c r="AC1112" i="378"/>
  <c r="AE1112" i="378" s="1"/>
  <c r="AC1113" i="378"/>
  <c r="AE1113" i="378" s="1"/>
  <c r="AC1114" i="378"/>
  <c r="AE1114" i="378" s="1"/>
  <c r="AC1115" i="378"/>
  <c r="AE1115" i="378" s="1"/>
  <c r="AC1116" i="378"/>
  <c r="AE1116" i="378" s="1"/>
  <c r="AC1117" i="378"/>
  <c r="AE1117" i="378" s="1"/>
  <c r="AC1118" i="378"/>
  <c r="AE1118" i="378" s="1"/>
  <c r="AC1119" i="378"/>
  <c r="AE1119" i="378" s="1"/>
  <c r="AC1120" i="378"/>
  <c r="AE1120" i="378" s="1"/>
  <c r="AC1121" i="378"/>
  <c r="AE1121" i="378" s="1"/>
  <c r="AC1122" i="378"/>
  <c r="AE1122" i="378" s="1"/>
  <c r="AC1123" i="378"/>
  <c r="AE1123" i="378" s="1"/>
  <c r="AC1124" i="378"/>
  <c r="AE1124" i="378" s="1"/>
  <c r="AC1126" i="378"/>
  <c r="AE1126" i="378" s="1"/>
  <c r="AC1128" i="378"/>
  <c r="AE1128" i="378" s="1"/>
  <c r="AC1129" i="378"/>
  <c r="AE1129" i="378" s="1"/>
  <c r="AC1131" i="378"/>
  <c r="AE1131" i="378" s="1"/>
  <c r="AC1133" i="378"/>
  <c r="AE1133" i="378" s="1"/>
  <c r="AC1138" i="378"/>
  <c r="AE1138" i="378" s="1"/>
  <c r="AC1139" i="378"/>
  <c r="AE1139" i="378" s="1"/>
  <c r="AC1141" i="378"/>
  <c r="AE1141" i="378" s="1"/>
  <c r="AC1142" i="378"/>
  <c r="AE1142" i="378" s="1"/>
  <c r="AC1143" i="378"/>
  <c r="AE1143" i="378" s="1"/>
  <c r="AC1144" i="378"/>
  <c r="AE1144" i="378" s="1"/>
  <c r="AC1145" i="378"/>
  <c r="AE1145" i="378" s="1"/>
  <c r="AC1146" i="378"/>
  <c r="AE1146" i="378" s="1"/>
  <c r="AC1147" i="378"/>
  <c r="AE1147" i="378" s="1"/>
  <c r="AC1148" i="378"/>
  <c r="AE1148" i="378" s="1"/>
  <c r="AC1149" i="378"/>
  <c r="AE1149" i="378" s="1"/>
  <c r="AC1150" i="378"/>
  <c r="AE1150" i="378" s="1"/>
  <c r="AC1151" i="378"/>
  <c r="AE1151" i="378" s="1"/>
  <c r="AC1152" i="378"/>
  <c r="AE1152" i="378" s="1"/>
  <c r="AC1153" i="378"/>
  <c r="AE1153" i="378" s="1"/>
  <c r="AC1154" i="378"/>
  <c r="AE1154" i="378" s="1"/>
  <c r="AC1155" i="378"/>
  <c r="AE1155" i="378" s="1"/>
  <c r="AC1156" i="378"/>
  <c r="AE1156" i="378" s="1"/>
  <c r="AC1157" i="378"/>
  <c r="AE1157" i="378" s="1"/>
  <c r="AC1158" i="378"/>
  <c r="AE1158" i="378" s="1"/>
  <c r="AC1159" i="378"/>
  <c r="AE1159" i="378" s="1"/>
  <c r="AC1160" i="378"/>
  <c r="AE1160" i="378" s="1"/>
  <c r="AC1161" i="378"/>
  <c r="AE1161" i="378" s="1"/>
  <c r="AC1164" i="378"/>
  <c r="AE1164" i="378" s="1"/>
  <c r="AC1166" i="378"/>
  <c r="AE1166" i="378" s="1"/>
  <c r="AC1167" i="378"/>
  <c r="AE1167" i="378" s="1"/>
  <c r="AC1168" i="378"/>
  <c r="AE1168" i="378" s="1"/>
  <c r="AC1169" i="378"/>
  <c r="AE1169" i="378" s="1"/>
  <c r="AC1170" i="378"/>
  <c r="AE1170" i="378" s="1"/>
  <c r="AC1171" i="378"/>
  <c r="AE1171" i="378" s="1"/>
  <c r="AC1172" i="378"/>
  <c r="AE1172" i="378" s="1"/>
  <c r="AC1173" i="378"/>
  <c r="AE1173" i="378" s="1"/>
  <c r="AC1176" i="378"/>
  <c r="AE1176" i="378" s="1"/>
  <c r="AC1179" i="378"/>
  <c r="AE1179" i="378" s="1"/>
  <c r="AC1180" i="378"/>
  <c r="AE1180" i="378" s="1"/>
  <c r="AC1181" i="378"/>
  <c r="AE1181" i="378" s="1"/>
  <c r="AC1182" i="378"/>
  <c r="AE1182" i="378" s="1"/>
  <c r="AC1183" i="378"/>
  <c r="AE1183" i="378" s="1"/>
  <c r="AC1184" i="378"/>
  <c r="AE1184" i="378" s="1"/>
  <c r="AC1185" i="378"/>
  <c r="AE1185" i="378" s="1"/>
  <c r="AC1186" i="378"/>
  <c r="AE1186" i="378" s="1"/>
  <c r="AC1187" i="378"/>
  <c r="AE1187" i="378" s="1"/>
  <c r="AC1189" i="378"/>
  <c r="AE1189" i="378" s="1"/>
  <c r="AC1190" i="378"/>
  <c r="AE1190" i="378" s="1"/>
  <c r="AC1191" i="378"/>
  <c r="AE1191" i="378" s="1"/>
  <c r="AC1192" i="378"/>
  <c r="AE1192" i="378" s="1"/>
  <c r="AC1193" i="378"/>
  <c r="AE1193" i="378" s="1"/>
  <c r="AC1194" i="378"/>
  <c r="AE1194" i="378" s="1"/>
  <c r="AC1195" i="378"/>
  <c r="AE1195" i="378" s="1"/>
  <c r="AC1196" i="378"/>
  <c r="AE1196" i="378" s="1"/>
  <c r="AC1198" i="378"/>
  <c r="AE1198" i="378" s="1"/>
  <c r="AC1199" i="378"/>
  <c r="AE1199" i="378" s="1"/>
  <c r="AC1200" i="378"/>
  <c r="AE1200" i="378" s="1"/>
  <c r="AC1201" i="378"/>
  <c r="AE1201" i="378" s="1"/>
  <c r="AC1204" i="378"/>
  <c r="AE1204" i="378" s="1"/>
  <c r="AC1205" i="378"/>
  <c r="AE1205" i="378" s="1"/>
  <c r="AC1206" i="378"/>
  <c r="AE1206" i="378" s="1"/>
  <c r="AC1207" i="378"/>
  <c r="AE1207" i="378" s="1"/>
  <c r="AC1208" i="378"/>
  <c r="AE1208" i="378" s="1"/>
  <c r="AC1209" i="378"/>
  <c r="AE1209" i="378" s="1"/>
  <c r="AC1211" i="378"/>
  <c r="AE1211" i="378" s="1"/>
  <c r="AC1212" i="378"/>
  <c r="AE1212" i="378" s="1"/>
  <c r="AC1215" i="378"/>
  <c r="AE1215" i="378" s="1"/>
  <c r="AC1216" i="378"/>
  <c r="AE1216" i="378" s="1"/>
  <c r="AC1218" i="378"/>
  <c r="AE1218" i="378" s="1"/>
  <c r="AC1219" i="378"/>
  <c r="AE1219" i="378" s="1"/>
  <c r="AC1220" i="378"/>
  <c r="AE1220" i="378" s="1"/>
  <c r="AC1221" i="378"/>
  <c r="AE1221" i="378" s="1"/>
  <c r="AC1222" i="378"/>
  <c r="AE1222" i="378" s="1"/>
  <c r="AC1223" i="378"/>
  <c r="AE1223" i="378" s="1"/>
  <c r="AC1227" i="378"/>
  <c r="AE1227" i="378" s="1"/>
  <c r="AC1230" i="378"/>
  <c r="AE1230" i="378" s="1"/>
  <c r="AC1231" i="378"/>
  <c r="AE1231" i="378" s="1"/>
  <c r="AC1232" i="378"/>
  <c r="AE1232" i="378" s="1"/>
  <c r="AC1233" i="378"/>
  <c r="AE1233" i="378" s="1"/>
  <c r="AC1234" i="378"/>
  <c r="AE1234" i="378" s="1"/>
  <c r="AC1235" i="378"/>
  <c r="AE1235" i="378" s="1"/>
  <c r="AC1236" i="378"/>
  <c r="AE1236" i="378" s="1"/>
  <c r="AC1237" i="378"/>
  <c r="AE1237" i="378" s="1"/>
  <c r="AC1239" i="378"/>
  <c r="AE1239" i="378" s="1"/>
  <c r="AC1241" i="378"/>
  <c r="AE1241" i="378" s="1"/>
  <c r="AC1242" i="378"/>
  <c r="AE1242" i="378" s="1"/>
  <c r="AC1243" i="378"/>
  <c r="AE1243" i="378" s="1"/>
  <c r="AC1244" i="378"/>
  <c r="AE1244" i="378" s="1"/>
  <c r="AC1245" i="378"/>
  <c r="AE1245" i="378" s="1"/>
  <c r="AC1246" i="378"/>
  <c r="AE1246" i="378" s="1"/>
  <c r="AC1248" i="378"/>
  <c r="AE1248" i="378" s="1"/>
  <c r="AC1249" i="378"/>
  <c r="AE1249" i="378" s="1"/>
  <c r="AC1252" i="378"/>
  <c r="AE1252" i="378" s="1"/>
  <c r="AC1254" i="378"/>
  <c r="AE1254" i="378" s="1"/>
  <c r="AC1256" i="378"/>
  <c r="AE1256" i="378" s="1"/>
  <c r="AC1257" i="378"/>
  <c r="AE1257" i="378" s="1"/>
  <c r="AC1263" i="378"/>
  <c r="AE1263" i="378" s="1"/>
  <c r="AC1264" i="378"/>
  <c r="AE1264" i="378" s="1"/>
  <c r="AC1266" i="378"/>
  <c r="AE1266" i="378" s="1"/>
  <c r="AC1267" i="378"/>
  <c r="AE1267" i="378" s="1"/>
  <c r="AC1268" i="378"/>
  <c r="AE1268" i="378" s="1"/>
  <c r="AC1269" i="378"/>
  <c r="AE1269" i="378" s="1"/>
  <c r="AC1270" i="378"/>
  <c r="AE1270" i="378" s="1"/>
  <c r="AC1271" i="378"/>
  <c r="AE1271" i="378" s="1"/>
  <c r="AC1272" i="378"/>
  <c r="AE1272" i="378" s="1"/>
  <c r="AC1274" i="378"/>
  <c r="AE1274" i="378" s="1"/>
  <c r="AC1275" i="378"/>
  <c r="AE1275" i="378" s="1"/>
  <c r="AC1276" i="378"/>
  <c r="AE1276" i="378" s="1"/>
  <c r="AC1277" i="378"/>
  <c r="AE1277" i="378" s="1"/>
  <c r="AC1278" i="378"/>
  <c r="AE1278" i="378" s="1"/>
  <c r="AC1279" i="378"/>
  <c r="AE1279" i="378" s="1"/>
  <c r="AC1281" i="378"/>
  <c r="AE1281" i="378" s="1"/>
  <c r="AC1282" i="378"/>
  <c r="AE1282" i="378" s="1"/>
  <c r="AC1284" i="378"/>
  <c r="AE1284" i="378" s="1"/>
  <c r="AC1285" i="378"/>
  <c r="AE1285" i="378" s="1"/>
  <c r="AC1286" i="378"/>
  <c r="AE1286" i="378" s="1"/>
  <c r="AC1287" i="378"/>
  <c r="AE1287" i="378" s="1"/>
  <c r="AC1288" i="378"/>
  <c r="AE1288" i="378" s="1"/>
  <c r="AC1289" i="378"/>
  <c r="AE1289" i="378" s="1"/>
  <c r="AC1290" i="378"/>
  <c r="AE1290" i="378" s="1"/>
  <c r="AC1291" i="378"/>
  <c r="AE1291" i="378" s="1"/>
  <c r="AC1292" i="378"/>
  <c r="AE1292" i="378" s="1"/>
  <c r="AC1293" i="378"/>
  <c r="AE1293" i="378" s="1"/>
  <c r="AC1296" i="378"/>
  <c r="AE1296" i="378" s="1"/>
  <c r="AC1297" i="378"/>
  <c r="AE1297" i="378" s="1"/>
  <c r="AC1298" i="378"/>
  <c r="AE1298" i="378" s="1"/>
  <c r="AC1299" i="378"/>
  <c r="AE1299" i="378" s="1"/>
  <c r="AC1301" i="378"/>
  <c r="AE1301" i="378" s="1"/>
  <c r="AC1302" i="378"/>
  <c r="AE1302" i="378" s="1"/>
  <c r="AC1303" i="378"/>
  <c r="AE1303" i="378" s="1"/>
  <c r="AC1304" i="378"/>
  <c r="AE1304" i="378" s="1"/>
  <c r="AC1306" i="378"/>
  <c r="AE1306" i="378" s="1"/>
  <c r="AC1307" i="378"/>
  <c r="AE1307" i="378" s="1"/>
  <c r="AC1308" i="378"/>
  <c r="AE1308" i="378" s="1"/>
  <c r="AC1310" i="378"/>
  <c r="AE1310" i="378" s="1"/>
  <c r="AC1311" i="378"/>
  <c r="AE1311" i="378" s="1"/>
  <c r="AC1312" i="378"/>
  <c r="AE1312" i="378" s="1"/>
  <c r="AC1313" i="378"/>
  <c r="AE1313" i="378" s="1"/>
  <c r="AC1314" i="378"/>
  <c r="AE1314" i="378" s="1"/>
  <c r="AC1315" i="378"/>
  <c r="AE1315" i="378" s="1"/>
  <c r="AC1316" i="378"/>
  <c r="AE1316" i="378" s="1"/>
  <c r="AC1317" i="378"/>
  <c r="AE1317" i="378" s="1"/>
  <c r="AC1318" i="378"/>
  <c r="AE1318" i="378" s="1"/>
  <c r="AC1319" i="378"/>
  <c r="AE1319" i="378" s="1"/>
  <c r="AC1320" i="378"/>
  <c r="AE1320" i="378" s="1"/>
  <c r="AC1321" i="378"/>
  <c r="AE1321" i="378" s="1"/>
  <c r="AC1322" i="378"/>
  <c r="AE1322" i="378" s="1"/>
  <c r="AC1325" i="378"/>
  <c r="AE1325" i="378" s="1"/>
  <c r="AC1326" i="378"/>
  <c r="AE1326" i="378" s="1"/>
  <c r="AC1327" i="378"/>
  <c r="AE1327" i="378" s="1"/>
  <c r="AC1328" i="378"/>
  <c r="AE1328" i="378" s="1"/>
  <c r="AC1329" i="378"/>
  <c r="AE1329" i="378" s="1"/>
  <c r="AC1330" i="378"/>
  <c r="AE1330" i="378" s="1"/>
  <c r="AC1331" i="378"/>
  <c r="AE1331" i="378" s="1"/>
  <c r="AC1332" i="378"/>
  <c r="AE1332" i="378" s="1"/>
  <c r="AC1334" i="378"/>
  <c r="AE1334" i="378" s="1"/>
  <c r="AC1338" i="378"/>
  <c r="AE1338" i="378" s="1"/>
  <c r="AC1339" i="378"/>
  <c r="AE1339" i="378" s="1"/>
  <c r="AC1341" i="378"/>
  <c r="AE1341" i="378" s="1"/>
  <c r="AC1342" i="378"/>
  <c r="AE1342" i="378" s="1"/>
  <c r="AC1343" i="378"/>
  <c r="AE1343" i="378" s="1"/>
  <c r="AC1344" i="378"/>
  <c r="AE1344" i="378" s="1"/>
  <c r="AC1345" i="378"/>
  <c r="AE1345" i="378" s="1"/>
  <c r="AC1347" i="378"/>
  <c r="AE1347" i="378" s="1"/>
  <c r="AC1348" i="378"/>
  <c r="AE1348" i="378" s="1"/>
  <c r="AC1349" i="378"/>
  <c r="AE1349" i="378" s="1"/>
  <c r="AC1350" i="378"/>
  <c r="AE1350" i="378" s="1"/>
  <c r="AC1351" i="378"/>
  <c r="AE1351" i="378" s="1"/>
  <c r="AC1352" i="378"/>
  <c r="AE1352" i="378" s="1"/>
  <c r="AC1353" i="378"/>
  <c r="AE1353" i="378" s="1"/>
  <c r="AC1354" i="378"/>
  <c r="AE1354" i="378" s="1"/>
  <c r="AC1355" i="378"/>
  <c r="AE1355" i="378" s="1"/>
  <c r="AC1356" i="378"/>
  <c r="AE1356" i="378" s="1"/>
  <c r="AC1357" i="378"/>
  <c r="AE1357" i="378" s="1"/>
  <c r="AC1358" i="378"/>
  <c r="AE1358" i="378" s="1"/>
  <c r="AC1359" i="378"/>
  <c r="AE1359" i="378" s="1"/>
  <c r="AC1360" i="378"/>
  <c r="AE1360" i="378" s="1"/>
  <c r="AC1361" i="378"/>
  <c r="AE1361" i="378" s="1"/>
  <c r="AC1362" i="378"/>
  <c r="AE1362" i="378" s="1"/>
  <c r="AC1363" i="378"/>
  <c r="AE1363" i="378" s="1"/>
  <c r="AC1364" i="378"/>
  <c r="AE1364" i="378" s="1"/>
  <c r="AC1365" i="378"/>
  <c r="AE1365" i="378" s="1"/>
  <c r="AC1366" i="378"/>
  <c r="AE1366" i="378" s="1"/>
  <c r="AC1367" i="378"/>
  <c r="AE1367" i="378" s="1"/>
  <c r="AC1368" i="378"/>
  <c r="AE1368" i="378" s="1"/>
  <c r="AC1369" i="378"/>
  <c r="AE1369" i="378" s="1"/>
  <c r="AC1370" i="378"/>
  <c r="AE1370" i="378" s="1"/>
  <c r="AC1371" i="378"/>
  <c r="AE1371" i="378" s="1"/>
  <c r="AC1372" i="378"/>
  <c r="AE1372" i="378" s="1"/>
  <c r="AC1373" i="378"/>
  <c r="AE1373" i="378" s="1"/>
  <c r="AC1375" i="378"/>
  <c r="AE1375" i="378" s="1"/>
  <c r="AC1376" i="378"/>
  <c r="AE1376" i="378" s="1"/>
  <c r="AC1377" i="378"/>
  <c r="AE1377" i="378" s="1"/>
  <c r="AC1378" i="378"/>
  <c r="AE1378" i="378" s="1"/>
  <c r="AC1380" i="378"/>
  <c r="AE1380" i="378" s="1"/>
  <c r="AC1382" i="378"/>
  <c r="AE1382" i="378" s="1"/>
  <c r="AC1383" i="378"/>
  <c r="AE1383" i="378" s="1"/>
  <c r="AC1384" i="378"/>
  <c r="AE1384" i="378" s="1"/>
  <c r="AC1385" i="378"/>
  <c r="AE1385" i="378" s="1"/>
  <c r="AC1386" i="378"/>
  <c r="AE1386" i="378" s="1"/>
  <c r="AC1387" i="378"/>
  <c r="AE1387" i="378" s="1"/>
  <c r="AC1388" i="378"/>
  <c r="AE1388" i="378" s="1"/>
  <c r="AC1393" i="378"/>
  <c r="AE1393" i="378" s="1"/>
  <c r="AC1396" i="378"/>
  <c r="AE1396" i="378" s="1"/>
  <c r="AC1397" i="378"/>
  <c r="AE1397" i="378" s="1"/>
  <c r="AC1398" i="378"/>
  <c r="AE1398" i="378" s="1"/>
  <c r="AC1400" i="378"/>
  <c r="AE1400" i="378" s="1"/>
  <c r="AC1403" i="378"/>
  <c r="AE1403" i="378" s="1"/>
  <c r="AC1404" i="378"/>
  <c r="AE1404" i="378" s="1"/>
  <c r="AC1405" i="378"/>
  <c r="AE1405" i="378" s="1"/>
  <c r="AC1406" i="378"/>
  <c r="AE1406" i="378" s="1"/>
  <c r="AC1407" i="378"/>
  <c r="AE1407" i="378" s="1"/>
  <c r="AC1408" i="378"/>
  <c r="AE1408" i="378" s="1"/>
  <c r="AC1409" i="378"/>
  <c r="AE1409" i="378" s="1"/>
  <c r="AC1410" i="378"/>
  <c r="AE1410" i="378" s="1"/>
  <c r="AC1411" i="378"/>
  <c r="AE1411" i="378" s="1"/>
  <c r="AC1412" i="378"/>
  <c r="AE1412" i="378" s="1"/>
  <c r="AC1413" i="378"/>
  <c r="AE1413" i="378" s="1"/>
  <c r="AC1414" i="378"/>
  <c r="AE1414" i="378" s="1"/>
  <c r="AC1416" i="378"/>
  <c r="AE1416" i="378" s="1"/>
  <c r="AC1420" i="378"/>
  <c r="AE1420" i="378" s="1"/>
  <c r="AC1421" i="378"/>
  <c r="AE1421" i="378" s="1"/>
  <c r="AC1422" i="378"/>
  <c r="AE1422" i="378" s="1"/>
  <c r="AC1423" i="378"/>
  <c r="AE1423" i="378" s="1"/>
  <c r="AC1424" i="378"/>
  <c r="AE1424" i="378" s="1"/>
  <c r="AC1425" i="378"/>
  <c r="AE1425" i="378" s="1"/>
  <c r="AC1427" i="378"/>
  <c r="AE1427" i="378" s="1"/>
  <c r="AC1428" i="378"/>
  <c r="AE1428" i="378" s="1"/>
  <c r="AC1429" i="378"/>
  <c r="AE1429" i="378" s="1"/>
  <c r="AC1430" i="378"/>
  <c r="AE1430" i="378" s="1"/>
  <c r="AC1432" i="378"/>
  <c r="AE1432" i="378" s="1"/>
  <c r="AC1433" i="378"/>
  <c r="AE1433" i="378" s="1"/>
  <c r="AC1434" i="378"/>
  <c r="AE1434" i="378" s="1"/>
  <c r="AC1435" i="378"/>
  <c r="AE1435" i="378" s="1"/>
  <c r="AC1436" i="378"/>
  <c r="AE1436" i="378" s="1"/>
  <c r="AC1437" i="378"/>
  <c r="AE1437" i="378" s="1"/>
  <c r="AC1438" i="378"/>
  <c r="AE1438" i="378" s="1"/>
  <c r="AC1444" i="378"/>
  <c r="AE1444" i="378" s="1"/>
  <c r="AC1445" i="378"/>
  <c r="AE1445" i="378" s="1"/>
  <c r="AC1446" i="378"/>
  <c r="AE1446" i="378" s="1"/>
  <c r="AC1447" i="378"/>
  <c r="AE1447" i="378" s="1"/>
  <c r="AC1451" i="378"/>
  <c r="AE1451" i="378" s="1"/>
  <c r="AC1452" i="378"/>
  <c r="AE1452" i="378" s="1"/>
  <c r="AC1453" i="378"/>
  <c r="AE1453" i="378" s="1"/>
  <c r="AC1454" i="378"/>
  <c r="AE1454" i="378" s="1"/>
  <c r="AC1455" i="378"/>
  <c r="AE1455" i="378" s="1"/>
  <c r="AC1456" i="378"/>
  <c r="AE1456" i="378" s="1"/>
  <c r="AC1457" i="378"/>
  <c r="AE1457" i="378" s="1"/>
  <c r="AC1458" i="378"/>
  <c r="AE1458" i="378" s="1"/>
  <c r="AC1459" i="378"/>
  <c r="AE1459" i="378" s="1"/>
  <c r="AC1460" i="378"/>
  <c r="AE1460" i="378" s="1"/>
  <c r="AC1461" i="378"/>
  <c r="AE1461" i="378" s="1"/>
  <c r="AC1462" i="378"/>
  <c r="AE1462" i="378" s="1"/>
  <c r="AC1464" i="378"/>
  <c r="AE1464" i="378" s="1"/>
  <c r="AC1468" i="378"/>
  <c r="AE1468" i="378" s="1"/>
  <c r="AC1469" i="378"/>
  <c r="AE1469" i="378" s="1"/>
  <c r="AC1470" i="378"/>
  <c r="AE1470" i="378" s="1"/>
  <c r="AC1472" i="378"/>
  <c r="AE1472" i="378" s="1"/>
  <c r="AC1473" i="378"/>
  <c r="AE1473" i="378" s="1"/>
  <c r="AC1474" i="378"/>
  <c r="AE1474" i="378" s="1"/>
  <c r="AC1477" i="378"/>
  <c r="AE1477" i="378" s="1"/>
  <c r="AC1478" i="378"/>
  <c r="AE1478" i="378" s="1"/>
  <c r="AC1480" i="378"/>
  <c r="AE1480" i="378" s="1"/>
  <c r="AC1481" i="378"/>
  <c r="AE1481" i="378" s="1"/>
  <c r="AC1482" i="378"/>
  <c r="AE1482" i="378" s="1"/>
  <c r="AC1484" i="378"/>
  <c r="AE1484" i="378" s="1"/>
  <c r="AC1485" i="378"/>
  <c r="AE1485" i="378" s="1"/>
  <c r="AC1486" i="378"/>
  <c r="AE1486" i="378" s="1"/>
  <c r="AC1487" i="378"/>
  <c r="AE1487" i="378" s="1"/>
  <c r="AC1488" i="378"/>
  <c r="AE1488" i="378" s="1"/>
  <c r="AC1490" i="378"/>
  <c r="AE1490" i="378" s="1"/>
  <c r="AC1492" i="378"/>
  <c r="AE1492" i="378" s="1"/>
  <c r="AC1493" i="378"/>
  <c r="AE1493" i="378" s="1"/>
  <c r="AC1494" i="378"/>
  <c r="AE1494" i="378" s="1"/>
  <c r="AC1495" i="378"/>
  <c r="AE1495" i="378" s="1"/>
  <c r="AC1498" i="378"/>
  <c r="AE1498" i="378" s="1"/>
  <c r="AC1499" i="378"/>
  <c r="AE1499" i="378" s="1"/>
  <c r="AC1500" i="378"/>
  <c r="AE1500" i="378" s="1"/>
  <c r="AC1501" i="378"/>
  <c r="AE1501" i="378" s="1"/>
  <c r="AC1502" i="378"/>
  <c r="AE1502" i="378" s="1"/>
  <c r="AC1503" i="378"/>
  <c r="AE1503" i="378" s="1"/>
  <c r="AC1504" i="378"/>
  <c r="AE1504" i="378" s="1"/>
  <c r="AC1505" i="378"/>
  <c r="AE1505" i="378" s="1"/>
  <c r="AC1506" i="378"/>
  <c r="AE1506" i="378" s="1"/>
  <c r="AC1507" i="378"/>
  <c r="AE1507" i="378" s="1"/>
  <c r="AC1508" i="378"/>
  <c r="AE1508" i="378" s="1"/>
  <c r="AC1509" i="378"/>
  <c r="AE1509" i="378" s="1"/>
  <c r="AC1510" i="378"/>
  <c r="AE1510" i="378" s="1"/>
  <c r="AC1516" i="378"/>
  <c r="AE1516" i="378" s="1"/>
  <c r="AC1519" i="378"/>
  <c r="AE1519" i="378" s="1"/>
  <c r="AC1521" i="378"/>
  <c r="AE1521" i="378" s="1"/>
  <c r="AC1523" i="378"/>
  <c r="AE1523" i="378" s="1"/>
  <c r="AC1526" i="378"/>
  <c r="AE1526" i="378" s="1"/>
  <c r="AC1527" i="378"/>
  <c r="AE1527" i="378" s="1"/>
  <c r="AC1529" i="378"/>
  <c r="AE1529" i="378" s="1"/>
  <c r="AC1532" i="378"/>
  <c r="AE1532" i="378" s="1"/>
  <c r="AC1533" i="378"/>
  <c r="AE1533" i="378" s="1"/>
  <c r="AC1534" i="378"/>
  <c r="AE1534" i="378" s="1"/>
  <c r="AC1535" i="378"/>
  <c r="AE1535" i="378" s="1"/>
  <c r="AC1536" i="378"/>
  <c r="AE1536" i="378" s="1"/>
  <c r="AC1537" i="378"/>
  <c r="AE1537" i="378" s="1"/>
  <c r="AC1538" i="378"/>
  <c r="AE1538" i="378" s="1"/>
  <c r="AC1539" i="378"/>
  <c r="AE1539" i="378" s="1"/>
  <c r="AC1540" i="378"/>
  <c r="AE1540" i="378" s="1"/>
  <c r="AC1541" i="378"/>
  <c r="AE1541" i="378" s="1"/>
  <c r="AC1543" i="378"/>
  <c r="AE1543" i="378" s="1"/>
  <c r="AC1544" i="378"/>
  <c r="AE1544" i="378" s="1"/>
  <c r="AC1545" i="378"/>
  <c r="AE1545" i="378" s="1"/>
  <c r="AC1546" i="378"/>
  <c r="AE1546" i="378" s="1"/>
  <c r="AC1547" i="378"/>
  <c r="AE1547" i="378" s="1"/>
  <c r="AC1548" i="378"/>
  <c r="AE1548" i="378" s="1"/>
  <c r="AC1549" i="378"/>
  <c r="AE1549" i="378" s="1"/>
  <c r="AC1551" i="378"/>
  <c r="AE1551" i="378" s="1"/>
  <c r="AC1552" i="378"/>
  <c r="AE1552" i="378" s="1"/>
  <c r="AC1553" i="378"/>
  <c r="AE1553" i="378" s="1"/>
  <c r="AC1554" i="378"/>
  <c r="AE1554" i="378" s="1"/>
  <c r="AC1555" i="378"/>
  <c r="AE1555" i="378" s="1"/>
  <c r="AC1556" i="378"/>
  <c r="AE1556" i="378" s="1"/>
  <c r="AC1557" i="378"/>
  <c r="AE1557" i="378" s="1"/>
  <c r="AC1558" i="378"/>
  <c r="AE1558" i="378" s="1"/>
  <c r="AC1559" i="378"/>
  <c r="AE1559" i="378" s="1"/>
  <c r="AC1560" i="378"/>
  <c r="AE1560" i="378" s="1"/>
  <c r="AC1561" i="378"/>
  <c r="AE1561" i="378" s="1"/>
  <c r="AC1565" i="378"/>
  <c r="AE1565" i="378" s="1"/>
  <c r="AC1566" i="378"/>
  <c r="AE1566" i="378" s="1"/>
  <c r="AC1567" i="378"/>
  <c r="AE1567" i="378" s="1"/>
  <c r="AC1570" i="378"/>
  <c r="AE1570" i="378" s="1"/>
  <c r="AC1572" i="378"/>
  <c r="AE1572" i="378" s="1"/>
  <c r="AC1574" i="378"/>
  <c r="AE1574" i="378" s="1"/>
  <c r="AC1575" i="378"/>
  <c r="AE1575" i="378" s="1"/>
  <c r="AC1577" i="378"/>
  <c r="AE1577" i="378" s="1"/>
  <c r="AC1578" i="378"/>
  <c r="AE1578" i="378" s="1"/>
  <c r="AC1580" i="378"/>
  <c r="AE1580" i="378" s="1"/>
  <c r="AC1581" i="378"/>
  <c r="AE1581" i="378" s="1"/>
  <c r="AC1583" i="378"/>
  <c r="AE1583" i="378" s="1"/>
  <c r="AC1584" i="378"/>
  <c r="AE1584" i="378" s="1"/>
  <c r="AC1586" i="378"/>
  <c r="AE1586" i="378" s="1"/>
  <c r="AC1589" i="378"/>
  <c r="AE1589" i="378" s="1"/>
  <c r="AC1590" i="378"/>
  <c r="AE1590" i="378" s="1"/>
  <c r="AC1594" i="378"/>
  <c r="AE1594" i="378" s="1"/>
  <c r="AC1596" i="378"/>
  <c r="AE1596" i="378" s="1"/>
  <c r="AC1597" i="378"/>
  <c r="AE1597" i="378" s="1"/>
  <c r="AC1598" i="378"/>
  <c r="AE1598" i="378" s="1"/>
  <c r="AC1599" i="378"/>
  <c r="AE1599" i="378" s="1"/>
  <c r="AC1600" i="378"/>
  <c r="AE1600" i="378" s="1"/>
  <c r="AC1601" i="378"/>
  <c r="AE1601" i="378" s="1"/>
  <c r="AC1602" i="378"/>
  <c r="AE1602" i="378" s="1"/>
  <c r="AC1603" i="378"/>
  <c r="AE1603" i="378" s="1"/>
  <c r="AC1604" i="378"/>
  <c r="AE1604" i="378" s="1"/>
  <c r="AC1605" i="378"/>
  <c r="AE1605" i="378" s="1"/>
  <c r="AC1606" i="378"/>
  <c r="AE1606" i="378" s="1"/>
  <c r="AC1607" i="378"/>
  <c r="AE1607" i="378" s="1"/>
  <c r="AC1608" i="378"/>
  <c r="AE1608" i="378" s="1"/>
  <c r="AC1609" i="378"/>
  <c r="AE1609" i="378" s="1"/>
  <c r="AC1610" i="378"/>
  <c r="AE1610" i="378" s="1"/>
  <c r="AC1611" i="378"/>
  <c r="AE1611" i="378" s="1"/>
  <c r="AC1612" i="378"/>
  <c r="AE1612" i="378" s="1"/>
  <c r="AC1613" i="378"/>
  <c r="AE1613" i="378" s="1"/>
  <c r="AC1614" i="378"/>
  <c r="AE1614" i="378" s="1"/>
  <c r="AC1615" i="378"/>
  <c r="AE1615" i="378" s="1"/>
  <c r="AC1616" i="378"/>
  <c r="AE1616" i="378" s="1"/>
  <c r="AC1617" i="378"/>
  <c r="AE1617" i="378" s="1"/>
  <c r="AC1618" i="378"/>
  <c r="AE1618" i="378" s="1"/>
  <c r="AC1619" i="378"/>
  <c r="AE1619" i="378" s="1"/>
  <c r="AC1620" i="378"/>
  <c r="AE1620" i="378" s="1"/>
  <c r="AC1621" i="378"/>
  <c r="AE1621" i="378" s="1"/>
  <c r="AC1622" i="378"/>
  <c r="AE1622" i="378" s="1"/>
  <c r="AC1623" i="378"/>
  <c r="AE1623" i="378" s="1"/>
  <c r="AC1624" i="378"/>
  <c r="AE1624" i="378" s="1"/>
  <c r="AC1625" i="378"/>
  <c r="AE1625" i="378" s="1"/>
  <c r="AC1626" i="378"/>
  <c r="AE1626" i="378" s="1"/>
  <c r="AC1627" i="378"/>
  <c r="AE1627" i="378" s="1"/>
  <c r="AC1628" i="378"/>
  <c r="AE1628" i="378" s="1"/>
  <c r="AC1629" i="378"/>
  <c r="AE1629" i="378" s="1"/>
  <c r="AC1630" i="378"/>
  <c r="AE1630" i="378" s="1"/>
  <c r="AC1632" i="378"/>
  <c r="AE1632" i="378" s="1"/>
  <c r="AC1633" i="378"/>
  <c r="AE1633" i="378" s="1"/>
  <c r="AC1634" i="378"/>
  <c r="AE1634" i="378" s="1"/>
  <c r="AC1635" i="378"/>
  <c r="AE1635" i="378" s="1"/>
  <c r="AC1636" i="378"/>
  <c r="AE1636" i="378" s="1"/>
  <c r="AC1637" i="378"/>
  <c r="AE1637" i="378" s="1"/>
  <c r="AC1638" i="378"/>
  <c r="AE1638" i="378" s="1"/>
  <c r="AC1641" i="378"/>
  <c r="AE1641" i="378" s="1"/>
  <c r="AC1643" i="378"/>
  <c r="AE1643" i="378" s="1"/>
  <c r="AC1644" i="378"/>
  <c r="AE1644" i="378" s="1"/>
  <c r="AC1645" i="378"/>
  <c r="AE1645" i="378" s="1"/>
  <c r="AC1648" i="378"/>
  <c r="AE1648" i="378" s="1"/>
  <c r="AC1650" i="378"/>
  <c r="AE1650" i="378" s="1"/>
  <c r="AC1652" i="378"/>
  <c r="AE1652" i="378" s="1"/>
  <c r="AC1654" i="378"/>
  <c r="AE1654" i="378" s="1"/>
  <c r="AC1655" i="378"/>
  <c r="AE1655" i="378" s="1"/>
  <c r="AC1656" i="378"/>
  <c r="AE1656" i="378" s="1"/>
  <c r="AC1657" i="378"/>
  <c r="AE1657" i="378" s="1"/>
  <c r="AC1659" i="378"/>
  <c r="AE1659" i="378" s="1"/>
  <c r="AC1660" i="378"/>
  <c r="AE1660" i="378" s="1"/>
  <c r="AC1661" i="378"/>
  <c r="AE1661" i="378" s="1"/>
  <c r="AC1662" i="378"/>
  <c r="AE1662" i="378" s="1"/>
  <c r="AC1663" i="378"/>
  <c r="AE1663" i="378" s="1"/>
  <c r="AC1664" i="378"/>
  <c r="AE1664" i="378" s="1"/>
  <c r="AC1665" i="378"/>
  <c r="AE1665" i="378" s="1"/>
  <c r="AC1666" i="378"/>
  <c r="AE1666" i="378" s="1"/>
  <c r="AC1667" i="378"/>
  <c r="AE1667" i="378" s="1"/>
  <c r="AC1670" i="378"/>
  <c r="AE1670" i="378" s="1"/>
  <c r="AC1671" i="378"/>
  <c r="AE1671" i="378" s="1"/>
  <c r="AC1672" i="378"/>
  <c r="AE1672" i="378" s="1"/>
  <c r="AC1673" i="378"/>
  <c r="AE1673" i="378" s="1"/>
  <c r="AC1674" i="378"/>
  <c r="AE1674" i="378" s="1"/>
  <c r="AC1675" i="378"/>
  <c r="AE1675" i="378" s="1"/>
  <c r="AC1676" i="378"/>
  <c r="AE1676" i="378" s="1"/>
  <c r="AC1677" i="378"/>
  <c r="AE1677" i="378" s="1"/>
  <c r="AC1678" i="378"/>
  <c r="AE1678" i="378" s="1"/>
  <c r="AC1679" i="378"/>
  <c r="AE1679" i="378" s="1"/>
  <c r="AC1680" i="378"/>
  <c r="AE1680" i="378" s="1"/>
  <c r="AC1681" i="378"/>
  <c r="AE1681" i="378" s="1"/>
  <c r="AC1682" i="378"/>
  <c r="AE1682" i="378" s="1"/>
  <c r="AC1683" i="378"/>
  <c r="AE1683" i="378" s="1"/>
  <c r="AC1684" i="378"/>
  <c r="AE1684" i="378" s="1"/>
  <c r="AC1685" i="378"/>
  <c r="AE1685" i="378" s="1"/>
  <c r="AC1686" i="378"/>
  <c r="AE1686" i="378" s="1"/>
  <c r="AC1687" i="378"/>
  <c r="AE1687" i="378" s="1"/>
  <c r="AC1689" i="378"/>
  <c r="AE1689" i="378" s="1"/>
  <c r="AC1690" i="378"/>
  <c r="AE1690" i="378" s="1"/>
  <c r="AC1691" i="378"/>
  <c r="AE1691" i="378" s="1"/>
  <c r="AC1692" i="378"/>
  <c r="AE1692" i="378" s="1"/>
  <c r="AC1693" i="378"/>
  <c r="AE1693" i="378" s="1"/>
  <c r="AC1694" i="378"/>
  <c r="AE1694" i="378" s="1"/>
  <c r="AC1695" i="378"/>
  <c r="AE1695" i="378" s="1"/>
  <c r="AC1696" i="378"/>
  <c r="AE1696" i="378" s="1"/>
  <c r="AC1697" i="378"/>
  <c r="AE1697" i="378" s="1"/>
  <c r="AC1698" i="378"/>
  <c r="AE1698" i="378" s="1"/>
  <c r="AC1701" i="378"/>
  <c r="AE1701" i="378" s="1"/>
  <c r="AC1704" i="378"/>
  <c r="AE1704" i="378" s="1"/>
  <c r="AC1705" i="378"/>
  <c r="AE1705" i="378" s="1"/>
  <c r="AC1706" i="378"/>
  <c r="AE1706" i="378" s="1"/>
  <c r="AC1707" i="378"/>
  <c r="AE1707" i="378" s="1"/>
  <c r="AC1709" i="378"/>
  <c r="AE1709" i="378" s="1"/>
  <c r="AC1710" i="378"/>
  <c r="AE1710" i="378" s="1"/>
  <c r="AC1711" i="378"/>
  <c r="AE1711" i="378" s="1"/>
  <c r="AC1712" i="378"/>
  <c r="AE1712" i="378" s="1"/>
  <c r="AC1714" i="378"/>
  <c r="AE1714" i="378" s="1"/>
  <c r="AC1715" i="378"/>
  <c r="AE1715" i="378" s="1"/>
  <c r="AC1717" i="378"/>
  <c r="AE1717" i="378" s="1"/>
  <c r="AC1719" i="378"/>
  <c r="AE1719" i="378" s="1"/>
  <c r="AC1720" i="378"/>
  <c r="AE1720" i="378" s="1"/>
  <c r="AC1721" i="378"/>
  <c r="AE1721" i="378" s="1"/>
  <c r="AC1722" i="378"/>
  <c r="AE1722" i="378" s="1"/>
  <c r="AC1724" i="378"/>
  <c r="AE1724" i="378" s="1"/>
  <c r="AC1725" i="378"/>
  <c r="AE1725" i="378" s="1"/>
  <c r="AC1726" i="378"/>
  <c r="AE1726" i="378" s="1"/>
  <c r="AC1727" i="378"/>
  <c r="AE1727" i="378" s="1"/>
  <c r="AC1728" i="378"/>
  <c r="AE1728" i="378" s="1"/>
  <c r="AC1729" i="378"/>
  <c r="AE1729" i="378" s="1"/>
  <c r="AC1730" i="378"/>
  <c r="AE1730" i="378" s="1"/>
  <c r="AC1731" i="378"/>
  <c r="AE1731" i="378" s="1"/>
  <c r="AC1732" i="378"/>
  <c r="AE1732" i="378" s="1"/>
  <c r="AC1733" i="378"/>
  <c r="AE1733" i="378" s="1"/>
  <c r="AC1735" i="378"/>
  <c r="AE1735" i="378" s="1"/>
  <c r="AC1739" i="378"/>
  <c r="AE1739" i="378" s="1"/>
  <c r="AC1740" i="378"/>
  <c r="AE1740" i="378" s="1"/>
  <c r="AC1741" i="378"/>
  <c r="AE1741" i="378" s="1"/>
  <c r="AC1742" i="378"/>
  <c r="AE1742" i="378" s="1"/>
  <c r="AC1743" i="378"/>
  <c r="AE1743" i="378" s="1"/>
  <c r="AC1744" i="378"/>
  <c r="AE1744" i="378" s="1"/>
  <c r="AC1745" i="378"/>
  <c r="AE1745" i="378" s="1"/>
  <c r="AC1746" i="378"/>
  <c r="AE1746" i="378" s="1"/>
  <c r="AC1747" i="378"/>
  <c r="AE1747" i="378" s="1"/>
  <c r="AC1748" i="378"/>
  <c r="AE1748" i="378" s="1"/>
  <c r="AC1749" i="378"/>
  <c r="AE1749" i="378" s="1"/>
  <c r="AC1750" i="378"/>
  <c r="AE1750" i="378" s="1"/>
  <c r="AC1751" i="378"/>
  <c r="AE1751" i="378" s="1"/>
  <c r="AC1752" i="378"/>
  <c r="AE1752" i="378" s="1"/>
  <c r="AC1753" i="378"/>
  <c r="AE1753" i="378" s="1"/>
  <c r="AC1754" i="378"/>
  <c r="AE1754" i="378" s="1"/>
  <c r="AC1755" i="378"/>
  <c r="AE1755" i="378" s="1"/>
  <c r="AC1756" i="378"/>
  <c r="AE1756" i="378" s="1"/>
  <c r="AC1757" i="378"/>
  <c r="AE1757" i="378" s="1"/>
  <c r="AC1758" i="378"/>
  <c r="AE1758" i="378" s="1"/>
  <c r="AC1759" i="378"/>
  <c r="AE1759" i="378" s="1"/>
  <c r="AC1765" i="378"/>
  <c r="AE1765" i="378" s="1"/>
  <c r="AC1766" i="378"/>
  <c r="AE1766" i="378" s="1"/>
  <c r="AC1767" i="378"/>
  <c r="AE1767" i="378" s="1"/>
  <c r="AC1769" i="378"/>
  <c r="AE1769" i="378" s="1"/>
  <c r="AC1770" i="378"/>
  <c r="AE1770" i="378" s="1"/>
  <c r="AC1771" i="378"/>
  <c r="AE1771" i="378" s="1"/>
  <c r="AC1772" i="378"/>
  <c r="AE1772" i="378" s="1"/>
  <c r="AC1773" i="378"/>
  <c r="AE1773" i="378" s="1"/>
  <c r="AC1774" i="378"/>
  <c r="AE1774" i="378" s="1"/>
  <c r="AC1775" i="378"/>
  <c r="AE1775" i="378" s="1"/>
  <c r="AC1776" i="378"/>
  <c r="AE1776" i="378" s="1"/>
  <c r="AC1779" i="378"/>
  <c r="AE1779" i="378" s="1"/>
  <c r="AC1781" i="378"/>
  <c r="AE1781" i="378" s="1"/>
  <c r="AC1782" i="378"/>
  <c r="AE1782" i="378" s="1"/>
  <c r="AC1785" i="378"/>
  <c r="AE1785" i="378" s="1"/>
  <c r="AC1786" i="378"/>
  <c r="AE1786" i="378" s="1"/>
  <c r="AC1787" i="378"/>
  <c r="AE1787" i="378" s="1"/>
  <c r="AC1788" i="378"/>
  <c r="AE1788" i="378" s="1"/>
  <c r="AC1789" i="378"/>
  <c r="AE1789" i="378" s="1"/>
  <c r="AC1791" i="378"/>
  <c r="AE1791" i="378" s="1"/>
  <c r="AC1792" i="378"/>
  <c r="AE1792" i="378" s="1"/>
  <c r="AC1793" i="378"/>
  <c r="AE1793" i="378" s="1"/>
  <c r="AC1794" i="378"/>
  <c r="AE1794" i="378" s="1"/>
  <c r="AC1796" i="378"/>
  <c r="AE1796" i="378" s="1"/>
  <c r="AC1797" i="378"/>
  <c r="AE1797" i="378" s="1"/>
  <c r="AC1801" i="378"/>
  <c r="AE1801" i="378" s="1"/>
  <c r="AC1802" i="378"/>
  <c r="AE1802" i="378" s="1"/>
  <c r="AC1803" i="378"/>
  <c r="AE1803" i="378" s="1"/>
  <c r="AC1804" i="378"/>
  <c r="AE1804" i="378" s="1"/>
  <c r="AC1807" i="378"/>
  <c r="AE1807" i="378" s="1"/>
  <c r="AC1808" i="378"/>
  <c r="AE1808" i="378" s="1"/>
  <c r="AC1809" i="378"/>
  <c r="AE1809" i="378" s="1"/>
  <c r="AC1810" i="378"/>
  <c r="AE1810" i="378" s="1"/>
  <c r="AC1811" i="378"/>
  <c r="AE1811" i="378" s="1"/>
  <c r="AC1812" i="378"/>
  <c r="AE1812" i="378" s="1"/>
  <c r="AC1814" i="378"/>
  <c r="AE1814" i="378" s="1"/>
  <c r="AC1818" i="378"/>
  <c r="AE1818" i="378" s="1"/>
  <c r="AC1820" i="378"/>
  <c r="AE1820" i="378" s="1"/>
  <c r="AC1821" i="378"/>
  <c r="AE1821" i="378" s="1"/>
  <c r="AC1822" i="378"/>
  <c r="AE1822" i="378" s="1"/>
  <c r="AC1824" i="378"/>
  <c r="AE1824" i="378" s="1"/>
  <c r="AC1825" i="378"/>
  <c r="AE1825" i="378" s="1"/>
  <c r="AC1827" i="378"/>
  <c r="AE1827" i="378" s="1"/>
  <c r="AC1828" i="378"/>
  <c r="AE1828" i="378" s="1"/>
  <c r="AC1829" i="378"/>
  <c r="AE1829" i="378" s="1"/>
  <c r="AC1830" i="378"/>
  <c r="AE1830" i="378" s="1"/>
  <c r="AC1832" i="378"/>
  <c r="AE1832" i="378" s="1"/>
  <c r="AC1833" i="378"/>
  <c r="AE1833" i="378" s="1"/>
  <c r="AC1834" i="378"/>
  <c r="AE1834" i="378" s="1"/>
  <c r="AC1835" i="378"/>
  <c r="AE1835" i="378" s="1"/>
  <c r="AC1836" i="378"/>
  <c r="AE1836" i="378" s="1"/>
  <c r="AC1837" i="378"/>
  <c r="AE1837" i="378" s="1"/>
  <c r="AC1839" i="378"/>
  <c r="AE1839" i="378" s="1"/>
  <c r="AC1840" i="378"/>
  <c r="AE1840" i="378" s="1"/>
  <c r="AC1841" i="378"/>
  <c r="AE1841" i="378" s="1"/>
  <c r="AC1842" i="378"/>
  <c r="AE1842" i="378" s="1"/>
  <c r="AC1843" i="378"/>
  <c r="AE1843" i="378" s="1"/>
  <c r="AC1847" i="378"/>
  <c r="AE1847" i="378" s="1"/>
  <c r="AC1849" i="378"/>
  <c r="AE1849" i="378" s="1"/>
  <c r="AC1850" i="378"/>
  <c r="AE1850" i="378" s="1"/>
  <c r="AC1851" i="378"/>
  <c r="AE1851" i="378" s="1"/>
  <c r="AC1855" i="378"/>
  <c r="AE1855" i="378" s="1"/>
  <c r="AC1856" i="378"/>
  <c r="AE1856" i="378" s="1"/>
  <c r="AC1857" i="378"/>
  <c r="AE1857" i="378" s="1"/>
  <c r="AC1858" i="378"/>
  <c r="AE1858" i="378" s="1"/>
  <c r="AC1860" i="378"/>
  <c r="AE1860" i="378" s="1"/>
  <c r="AC1862" i="378"/>
  <c r="AE1862" i="378" s="1"/>
  <c r="AC1863" i="378"/>
  <c r="AE1863" i="378" s="1"/>
  <c r="AC1864" i="378"/>
  <c r="AE1864" i="378" s="1"/>
  <c r="AC1866" i="378"/>
  <c r="AE1866" i="378" s="1"/>
  <c r="AC1868" i="378"/>
  <c r="AE1868" i="378" s="1"/>
  <c r="AC1869" i="378"/>
  <c r="AE1869" i="378" s="1"/>
  <c r="AC1870" i="378"/>
  <c r="AE1870" i="378" s="1"/>
  <c r="AC1871" i="378"/>
  <c r="AE1871" i="378" s="1"/>
  <c r="AC1872" i="378"/>
  <c r="AE1872" i="378" s="1"/>
  <c r="AC1873" i="378"/>
  <c r="AE1873" i="378" s="1"/>
  <c r="AC1874" i="378"/>
  <c r="AE1874" i="378" s="1"/>
  <c r="AC1875" i="378"/>
  <c r="AE1875" i="378" s="1"/>
  <c r="AC1876" i="378"/>
  <c r="AE1876" i="378" s="1"/>
  <c r="AC1877" i="378"/>
  <c r="AE1877" i="378" s="1"/>
  <c r="AC1878" i="378"/>
  <c r="AE1878" i="378" s="1"/>
  <c r="AC1879" i="378"/>
  <c r="AE1879" i="378" s="1"/>
  <c r="AC1880" i="378"/>
  <c r="AE1880" i="378" s="1"/>
  <c r="AC1881" i="378"/>
  <c r="AE1881" i="378" s="1"/>
  <c r="AC1882" i="378"/>
  <c r="AE1882" i="378" s="1"/>
  <c r="AC1883" i="378"/>
  <c r="AE1883" i="378" s="1"/>
  <c r="AC1884" i="378"/>
  <c r="AE1884" i="378" s="1"/>
  <c r="AC1885" i="378"/>
  <c r="AE1885" i="378" s="1"/>
  <c r="AC1887" i="378"/>
  <c r="AE1887" i="378" s="1"/>
  <c r="AC1889" i="378"/>
  <c r="AE1889" i="378" s="1"/>
  <c r="AC1890" i="378"/>
  <c r="AE1890" i="378" s="1"/>
  <c r="AC1891" i="378"/>
  <c r="AE1891" i="378" s="1"/>
  <c r="AC1894" i="378"/>
  <c r="AE1894" i="378" s="1"/>
  <c r="AC1895" i="378"/>
  <c r="AE1895" i="378" s="1"/>
  <c r="AC1896" i="378"/>
  <c r="AE1896" i="378" s="1"/>
  <c r="AC1897" i="378"/>
  <c r="AE1897" i="378" s="1"/>
  <c r="AC1898" i="378"/>
  <c r="AE1898" i="378" s="1"/>
  <c r="AC1899" i="378"/>
  <c r="AE1899" i="378" s="1"/>
  <c r="AC1900" i="378"/>
  <c r="AE1900" i="378" s="1"/>
  <c r="AC1901" i="378"/>
  <c r="AE1901" i="378" s="1"/>
  <c r="AC1902" i="378"/>
  <c r="AE1902" i="378" s="1"/>
  <c r="AC1903" i="378"/>
  <c r="AE1903" i="378" s="1"/>
  <c r="AC1904" i="378"/>
  <c r="AE1904" i="378" s="1"/>
  <c r="AC1905" i="378"/>
  <c r="AE1905" i="378" s="1"/>
  <c r="AC1906" i="378"/>
  <c r="AE1906" i="378" s="1"/>
  <c r="AC1907" i="378"/>
  <c r="AE1907" i="378" s="1"/>
  <c r="AC1908" i="378"/>
  <c r="AE1908" i="378" s="1"/>
  <c r="AC1909" i="378"/>
  <c r="AE1909" i="378" s="1"/>
  <c r="AC1910" i="378"/>
  <c r="AE1910" i="378" s="1"/>
  <c r="AC1911" i="378"/>
  <c r="AE1911" i="378" s="1"/>
  <c r="AC1912" i="378"/>
  <c r="AE1912" i="378" s="1"/>
  <c r="AC1914" i="378"/>
  <c r="AE1914" i="378" s="1"/>
  <c r="AC1915" i="378"/>
  <c r="AE1915" i="378" s="1"/>
  <c r="AC1916" i="378"/>
  <c r="AE1916" i="378" s="1"/>
  <c r="AC1917" i="378"/>
  <c r="AE1917" i="378" s="1"/>
  <c r="AC1918" i="378"/>
  <c r="AE1918" i="378" s="1"/>
  <c r="AC1919" i="378"/>
  <c r="AE1919" i="378" s="1"/>
  <c r="AC1920" i="378"/>
  <c r="AE1920" i="378" s="1"/>
  <c r="AC1921" i="378"/>
  <c r="AE1921" i="378" s="1"/>
  <c r="AC1922" i="378"/>
  <c r="AE1922" i="378" s="1"/>
  <c r="AC1923" i="378"/>
  <c r="AE1923" i="378" s="1"/>
  <c r="AC1924" i="378"/>
  <c r="AE1924" i="378" s="1"/>
  <c r="AC1925" i="378"/>
  <c r="AE1925" i="378" s="1"/>
  <c r="AC1927" i="378"/>
  <c r="AE1927" i="378" s="1"/>
  <c r="AC1928" i="378"/>
  <c r="AE1928" i="378" s="1"/>
  <c r="AC1929" i="378"/>
  <c r="AE1929" i="378" s="1"/>
  <c r="AC1930" i="378"/>
  <c r="AE1930" i="378" s="1"/>
  <c r="AC1933" i="378"/>
  <c r="AE1933" i="378" s="1"/>
  <c r="AC1934" i="378"/>
  <c r="AE1934" i="378" s="1"/>
  <c r="AC1935" i="378"/>
  <c r="AE1935" i="378" s="1"/>
  <c r="AC1939" i="378"/>
  <c r="AE1939" i="378" s="1"/>
  <c r="AC1940" i="378"/>
  <c r="AE1940" i="378" s="1"/>
  <c r="AC1941" i="378"/>
  <c r="AE1941" i="378" s="1"/>
  <c r="AC1942" i="378"/>
  <c r="AE1942" i="378" s="1"/>
  <c r="AC1943" i="378"/>
  <c r="AE1943" i="378" s="1"/>
  <c r="AC1946" i="378"/>
  <c r="AE1946" i="378" s="1"/>
  <c r="AC1947" i="378"/>
  <c r="AE1947" i="378" s="1"/>
  <c r="AB4" i="388"/>
  <c r="AC4" i="388"/>
  <c r="AA5" i="389"/>
  <c r="AB5" i="389" s="1"/>
  <c r="AA6" i="389"/>
  <c r="AB6" i="389" s="1"/>
  <c r="AA7" i="389"/>
  <c r="AB7" i="389" s="1"/>
  <c r="AA8" i="389"/>
  <c r="AB8" i="389" s="1"/>
  <c r="AA11" i="389"/>
  <c r="AB11" i="389" s="1"/>
  <c r="AA13" i="389"/>
  <c r="AB13" i="389" s="1"/>
  <c r="AA14" i="389"/>
  <c r="AB14" i="389" s="1"/>
  <c r="AA16" i="389"/>
  <c r="AB16" i="389" s="1"/>
  <c r="AA17" i="389"/>
  <c r="AB17" i="389" s="1"/>
  <c r="AA19" i="389"/>
  <c r="AB19" i="389" s="1"/>
  <c r="AA24" i="389"/>
  <c r="AB24" i="389" s="1"/>
  <c r="AA26" i="389"/>
  <c r="AB26" i="389" s="1"/>
  <c r="AA28" i="389"/>
  <c r="AB28" i="389" s="1"/>
  <c r="AA29" i="389"/>
  <c r="AB29" i="389" s="1"/>
  <c r="AA30" i="389"/>
  <c r="AB30" i="389" s="1"/>
  <c r="AA31" i="389"/>
  <c r="AB31" i="389" s="1"/>
  <c r="AA32" i="389"/>
  <c r="AB32" i="389" s="1"/>
  <c r="AA33" i="389"/>
  <c r="AB33" i="389" s="1"/>
  <c r="AA36" i="389"/>
  <c r="AB36" i="389" s="1"/>
  <c r="AA37" i="389"/>
  <c r="AB37" i="389" s="1"/>
  <c r="AA38" i="389"/>
  <c r="AB38" i="389" s="1"/>
  <c r="AA41" i="389"/>
  <c r="AB41" i="389" s="1"/>
  <c r="AA42" i="389"/>
  <c r="AB42" i="389" s="1"/>
  <c r="AA44" i="389"/>
  <c r="AB44" i="389" s="1"/>
  <c r="AA45" i="389"/>
  <c r="AB45" i="389" s="1"/>
  <c r="AA48" i="389"/>
  <c r="AB48" i="389" s="1"/>
  <c r="AA58" i="389"/>
  <c r="AB58" i="389" s="1"/>
  <c r="AA60" i="389"/>
  <c r="AB60" i="389" s="1"/>
  <c r="AA61" i="389"/>
  <c r="AB61" i="389" s="1"/>
  <c r="AA62" i="389"/>
  <c r="AB62" i="389" s="1"/>
  <c r="AA63" i="389"/>
  <c r="AB63" i="389" s="1"/>
  <c r="AA64" i="389"/>
  <c r="AB64" i="389" s="1"/>
  <c r="AA65" i="389"/>
  <c r="AB65" i="389" s="1"/>
  <c r="AA66" i="389"/>
  <c r="AB66" i="389" s="1"/>
  <c r="AA67" i="389"/>
  <c r="AB67" i="389" s="1"/>
  <c r="AA68" i="389"/>
  <c r="AB68" i="389" s="1"/>
  <c r="AA69" i="389"/>
  <c r="AB69" i="389" s="1"/>
  <c r="AA70" i="389"/>
  <c r="AB70" i="389" s="1"/>
  <c r="AA77" i="389"/>
  <c r="AB77" i="389" s="1"/>
  <c r="AA78" i="389"/>
  <c r="AB78" i="389" s="1"/>
  <c r="AA79" i="389"/>
  <c r="AB79" i="389" s="1"/>
  <c r="AA80" i="389"/>
  <c r="AB80" i="389" s="1"/>
  <c r="AA81" i="389"/>
  <c r="AB81" i="389" s="1"/>
  <c r="AA82" i="389"/>
  <c r="AB82" i="389" s="1"/>
  <c r="AA83" i="389"/>
  <c r="AB83" i="389" s="1"/>
  <c r="AA85" i="389"/>
  <c r="AB85" i="389" s="1"/>
  <c r="AA86" i="389"/>
  <c r="AB86" i="389" s="1"/>
  <c r="AA87" i="389"/>
  <c r="AB87" i="389" s="1"/>
  <c r="AA91" i="389"/>
  <c r="AB91" i="389" s="1"/>
  <c r="AA93" i="389"/>
  <c r="AB93" i="389" s="1"/>
  <c r="AA98" i="389"/>
  <c r="AB98" i="389" s="1"/>
  <c r="AA99" i="389"/>
  <c r="AB99" i="389" s="1"/>
  <c r="AA104" i="389"/>
  <c r="AB104" i="389" s="1"/>
  <c r="AA105" i="389"/>
  <c r="AB105" i="389" s="1"/>
  <c r="AA107" i="389"/>
  <c r="AB107" i="389" s="1"/>
  <c r="AA110" i="389"/>
  <c r="AB110" i="389" s="1"/>
  <c r="AA111" i="389"/>
  <c r="AB111" i="389" s="1"/>
  <c r="AA114" i="389"/>
  <c r="AB114" i="389" s="1"/>
  <c r="AA119" i="389"/>
  <c r="AB119" i="389" s="1"/>
  <c r="AA121" i="389"/>
  <c r="AB121" i="389" s="1"/>
  <c r="AA122" i="389"/>
  <c r="AB122" i="389" s="1"/>
  <c r="AA123" i="389"/>
  <c r="AB123" i="389" s="1"/>
  <c r="AA126" i="389"/>
  <c r="AB126" i="389" s="1"/>
  <c r="AA128" i="389"/>
  <c r="AB128" i="389" s="1"/>
  <c r="AA129" i="389"/>
  <c r="AB129" i="389" s="1"/>
  <c r="AA133" i="389"/>
  <c r="AB133" i="389" s="1"/>
  <c r="AA134" i="389"/>
  <c r="AB134" i="389" s="1"/>
  <c r="AA138" i="389"/>
  <c r="AB138" i="389" s="1"/>
  <c r="AA139" i="389"/>
  <c r="AB139" i="389" s="1"/>
  <c r="AA141" i="389"/>
  <c r="AB141" i="389" s="1"/>
  <c r="AA142" i="389"/>
  <c r="AB142" i="389" s="1"/>
  <c r="AA147" i="389"/>
  <c r="AB147" i="389" s="1"/>
  <c r="AA148" i="389"/>
  <c r="AB148" i="389" s="1"/>
  <c r="AA149" i="389"/>
  <c r="AB149" i="389" s="1"/>
  <c r="AA151" i="389"/>
  <c r="AB151" i="389" s="1"/>
  <c r="AA9" i="389"/>
  <c r="AB9" i="389" s="1"/>
  <c r="AA10" i="389"/>
  <c r="AB10" i="389" s="1"/>
  <c r="AA15" i="389"/>
  <c r="AB15" i="389" s="1"/>
  <c r="AA18" i="389"/>
  <c r="AB18" i="389" s="1"/>
  <c r="AA20" i="389"/>
  <c r="AB20" i="389" s="1"/>
  <c r="AA23" i="389"/>
  <c r="AB23" i="389" s="1"/>
  <c r="AA27" i="389"/>
  <c r="AB27" i="389" s="1"/>
  <c r="AA40" i="389"/>
  <c r="AB40" i="389" s="1"/>
  <c r="AA43" i="389"/>
  <c r="AB43" i="389" s="1"/>
  <c r="AA49" i="389"/>
  <c r="AB49" i="389" s="1"/>
  <c r="AA50" i="389"/>
  <c r="AB50" i="389" s="1"/>
  <c r="AA52" i="389"/>
  <c r="AB52" i="389" s="1"/>
  <c r="AA56" i="389"/>
  <c r="AB56" i="389" s="1"/>
  <c r="AA57" i="389"/>
  <c r="AB57" i="389" s="1"/>
  <c r="AA71" i="389"/>
  <c r="AB71" i="389" s="1"/>
  <c r="AA72" i="389"/>
  <c r="AB72" i="389" s="1"/>
  <c r="AA73" i="389"/>
  <c r="AB73" i="389" s="1"/>
  <c r="AA74" i="389"/>
  <c r="AB74" i="389" s="1"/>
  <c r="AA75" i="389"/>
  <c r="AB75" i="389" s="1"/>
  <c r="AA84" i="389"/>
  <c r="AB84" i="389" s="1"/>
  <c r="AA88" i="389"/>
  <c r="AB88" i="389" s="1"/>
  <c r="AA89" i="389"/>
  <c r="AB89" i="389" s="1"/>
  <c r="AA95" i="389"/>
  <c r="AB95" i="389" s="1"/>
  <c r="AA96" i="389"/>
  <c r="AB96" i="389" s="1"/>
  <c r="AA100" i="389"/>
  <c r="AB100" i="389" s="1"/>
  <c r="AA101" i="389"/>
  <c r="AB101" i="389" s="1"/>
  <c r="AA102" i="389"/>
  <c r="AB102" i="389" s="1"/>
  <c r="AA103" i="389"/>
  <c r="AB103" i="389" s="1"/>
  <c r="AA109" i="389"/>
  <c r="AB109" i="389" s="1"/>
  <c r="AA113" i="389"/>
  <c r="AB113" i="389" s="1"/>
  <c r="AA115" i="389"/>
  <c r="AB115" i="389" s="1"/>
  <c r="AA117" i="389"/>
  <c r="AB117" i="389" s="1"/>
  <c r="AA118" i="389"/>
  <c r="AB118" i="389" s="1"/>
  <c r="AA120" i="389"/>
  <c r="AB120" i="389" s="1"/>
  <c r="AA127" i="389"/>
  <c r="AB127" i="389" s="1"/>
  <c r="AA132" i="389"/>
  <c r="AB132" i="389" s="1"/>
  <c r="AA135" i="389"/>
  <c r="AB135" i="389" s="1"/>
  <c r="AA140" i="389"/>
  <c r="AB140" i="389" s="1"/>
  <c r="AA143" i="389"/>
  <c r="AB143" i="389" s="1"/>
  <c r="AA144" i="389"/>
  <c r="AB144" i="389" s="1"/>
  <c r="AA21" i="389"/>
  <c r="AB21" i="389" s="1"/>
  <c r="AA22" i="389"/>
  <c r="AB22" i="389" s="1"/>
  <c r="AA35" i="389"/>
  <c r="AB35" i="389" s="1"/>
  <c r="AA39" i="389"/>
  <c r="AB39" i="389" s="1"/>
  <c r="AA46" i="389"/>
  <c r="AB46" i="389" s="1"/>
  <c r="AA47" i="389"/>
  <c r="AB47" i="389" s="1"/>
  <c r="AA51" i="389"/>
  <c r="AB51" i="389" s="1"/>
  <c r="AA53" i="389"/>
  <c r="AB53" i="389" s="1"/>
  <c r="AA54" i="389"/>
  <c r="AB54" i="389" s="1"/>
  <c r="AA55" i="389"/>
  <c r="AB55" i="389" s="1"/>
  <c r="AA59" i="389"/>
  <c r="AB59" i="389" s="1"/>
  <c r="AA90" i="389"/>
  <c r="AB90" i="389" s="1"/>
  <c r="AA92" i="389"/>
  <c r="AB92" i="389" s="1"/>
  <c r="AA97" i="389"/>
  <c r="AB97" i="389" s="1"/>
  <c r="AA112" i="389"/>
  <c r="AB112" i="389" s="1"/>
  <c r="AA125" i="389"/>
  <c r="AB125" i="389" s="1"/>
  <c r="AA131" i="389"/>
  <c r="AB131" i="389" s="1"/>
  <c r="AA136" i="389"/>
  <c r="AB136" i="389" s="1"/>
  <c r="AA137" i="389"/>
  <c r="AB137" i="389" s="1"/>
  <c r="AA146" i="389"/>
  <c r="AB146" i="389" s="1"/>
  <c r="AA150" i="389"/>
  <c r="AB150" i="389" s="1"/>
  <c r="AA152" i="389"/>
  <c r="AB152" i="389" s="1"/>
  <c r="AA3" i="389"/>
  <c r="AB3" i="389" s="1"/>
  <c r="AA4" i="389"/>
  <c r="AB4" i="389" s="1"/>
  <c r="AA12" i="389"/>
  <c r="AB12" i="389" s="1"/>
  <c r="AA34" i="389"/>
  <c r="AB34" i="389" s="1"/>
  <c r="AA76" i="389"/>
  <c r="AB76" i="389" s="1"/>
  <c r="AA94" i="389"/>
  <c r="AB94" i="389" s="1"/>
  <c r="AA106" i="389"/>
  <c r="AB106" i="389" s="1"/>
  <c r="AA108" i="389"/>
  <c r="AB108" i="389" s="1"/>
  <c r="AA116" i="389"/>
  <c r="AB116" i="389" s="1"/>
  <c r="AA124" i="389"/>
  <c r="AB124" i="389" s="1"/>
  <c r="AA130" i="389"/>
  <c r="AB130" i="389" s="1"/>
  <c r="AA145" i="389"/>
  <c r="AB145" i="389" s="1"/>
  <c r="AA25" i="389"/>
  <c r="AB25" i="389" s="1"/>
  <c r="AA2" i="389"/>
  <c r="AB2" i="389" s="1"/>
  <c r="AB3" i="388"/>
  <c r="AC3" i="388"/>
  <c r="AD3" i="387"/>
  <c r="AE3" i="387"/>
  <c r="AB2" i="388"/>
  <c r="AC2" i="388"/>
  <c r="AF2" i="387" l="1"/>
  <c r="AF58" i="377"/>
  <c r="AF93" i="377"/>
  <c r="AF157" i="377"/>
  <c r="AF176" i="377"/>
  <c r="AF196" i="377"/>
  <c r="AF253" i="377"/>
  <c r="AF255" i="377"/>
  <c r="AF444" i="377"/>
  <c r="AF440" i="377"/>
  <c r="AF430" i="377"/>
  <c r="AF425" i="377"/>
  <c r="AF406" i="377"/>
  <c r="AF400" i="377"/>
  <c r="AF395" i="377"/>
  <c r="AF392" i="377"/>
  <c r="AF389" i="377"/>
  <c r="AF383" i="377"/>
  <c r="AF369" i="377"/>
  <c r="AF339" i="377"/>
  <c r="AF333" i="377"/>
  <c r="AF322" i="377"/>
  <c r="AF313" i="377"/>
  <c r="AF308" i="377"/>
  <c r="AF305" i="377"/>
  <c r="AF297" i="377"/>
  <c r="AF262" i="377"/>
  <c r="AF238" i="377"/>
  <c r="AF223" i="377"/>
  <c r="AF189" i="377"/>
  <c r="AF185" i="377"/>
  <c r="AF161" i="377"/>
  <c r="AF146" i="377"/>
  <c r="AF138" i="377"/>
  <c r="AF114" i="377"/>
  <c r="AF102" i="377"/>
  <c r="AF64" i="377"/>
  <c r="AF40" i="377"/>
  <c r="AF35" i="377"/>
  <c r="AF7" i="377"/>
  <c r="AF5" i="377"/>
  <c r="AF285" i="377"/>
  <c r="AF290" i="377"/>
  <c r="AF1194" i="376"/>
  <c r="AF1192" i="376"/>
  <c r="AF1187" i="376"/>
  <c r="AF1182" i="376"/>
  <c r="AF1181" i="376"/>
  <c r="AF1174" i="376"/>
  <c r="AF1139" i="376"/>
  <c r="AF1122" i="376"/>
  <c r="AF1075" i="376"/>
  <c r="AF1072" i="376"/>
  <c r="AF1064" i="376"/>
  <c r="AF1063" i="376"/>
  <c r="AF1041" i="376"/>
  <c r="AF1037" i="376"/>
  <c r="AF1029" i="376"/>
  <c r="AF1024" i="376"/>
  <c r="AF984" i="376"/>
  <c r="AF971" i="376"/>
  <c r="AF963" i="376"/>
  <c r="AF956" i="376"/>
  <c r="AF949" i="376"/>
  <c r="AF934" i="376"/>
  <c r="AF898" i="376"/>
  <c r="AF878" i="376"/>
  <c r="AF873" i="376"/>
  <c r="AF870" i="376"/>
  <c r="AF864" i="376"/>
  <c r="AF863" i="376"/>
  <c r="AF852" i="376"/>
  <c r="AF851" i="376"/>
  <c r="AF850" i="376"/>
  <c r="AF838" i="376"/>
  <c r="AF834" i="376"/>
  <c r="AF830" i="376"/>
  <c r="AF786" i="376"/>
  <c r="AF772" i="376"/>
  <c r="AF767" i="376"/>
  <c r="AF751" i="376"/>
  <c r="AF746" i="376"/>
  <c r="AF696" i="376"/>
  <c r="AF677" i="376"/>
  <c r="AF653" i="376"/>
  <c r="AF651" i="376"/>
  <c r="AF649" i="376"/>
  <c r="AF644" i="376"/>
  <c r="AF637" i="376"/>
  <c r="AF634" i="376"/>
  <c r="AF624" i="376"/>
  <c r="AF609" i="376"/>
  <c r="AF599" i="376"/>
  <c r="AF587" i="376"/>
  <c r="AF564" i="376"/>
  <c r="AF554" i="376"/>
  <c r="AF540" i="376"/>
  <c r="AF539" i="376"/>
  <c r="AF526" i="376"/>
  <c r="AF477" i="376"/>
  <c r="AF466" i="376"/>
  <c r="AF465" i="376"/>
  <c r="AF460" i="376"/>
  <c r="AF447" i="376"/>
  <c r="AF445" i="376"/>
  <c r="AF425" i="376"/>
  <c r="AF415" i="376"/>
  <c r="AF396" i="376"/>
  <c r="AF382" i="376"/>
  <c r="AF381" i="376"/>
  <c r="AF351" i="376"/>
  <c r="AF342" i="376"/>
  <c r="AF336" i="376"/>
  <c r="AF330" i="376"/>
  <c r="AF305" i="376"/>
  <c r="AF300" i="376"/>
  <c r="AF297" i="376"/>
  <c r="AF274" i="376"/>
  <c r="AF270" i="376"/>
  <c r="AF247" i="376"/>
  <c r="AF243" i="376"/>
  <c r="AF207" i="376"/>
  <c r="AF200" i="376"/>
  <c r="AF183" i="376"/>
  <c r="AF158" i="376"/>
  <c r="AF152" i="376"/>
  <c r="AF149" i="376"/>
  <c r="AF142" i="376"/>
  <c r="AF136" i="376"/>
  <c r="AF129" i="376"/>
  <c r="AF121" i="376"/>
  <c r="AF114" i="376"/>
  <c r="AF113" i="376"/>
  <c r="AF96" i="376"/>
  <c r="AF94" i="376"/>
  <c r="AD256" i="380"/>
  <c r="AD254" i="380"/>
  <c r="AD247" i="380"/>
  <c r="AD178" i="380"/>
  <c r="AD177" i="380"/>
  <c r="AD172" i="380"/>
  <c r="AD136" i="380"/>
  <c r="AD130" i="380"/>
  <c r="AD106" i="380"/>
  <c r="AD89" i="380"/>
  <c r="AD54" i="380"/>
  <c r="AD33" i="380"/>
  <c r="AD30" i="380"/>
  <c r="AF143" i="377"/>
  <c r="AF448" i="377"/>
  <c r="AF439" i="377"/>
  <c r="AF432" i="377"/>
  <c r="AF426" i="377"/>
  <c r="AF417" i="377"/>
  <c r="AF411" i="377"/>
  <c r="AF402" i="377"/>
  <c r="AF374" i="377"/>
  <c r="AF367" i="377"/>
  <c r="AF363" i="377"/>
  <c r="AF329" i="377"/>
  <c r="AF326" i="377"/>
  <c r="AF320" i="377"/>
  <c r="AF316" i="377"/>
  <c r="AF314" i="377"/>
  <c r="AF304" i="377"/>
  <c r="AF294" i="377"/>
  <c r="AF268" i="377"/>
  <c r="AF260" i="377"/>
  <c r="AF246" i="377"/>
  <c r="AF230" i="377"/>
  <c r="AF202" i="377"/>
  <c r="AF181" i="377"/>
  <c r="AF164" i="377"/>
  <c r="AF163" i="377"/>
  <c r="AF159" i="377"/>
  <c r="AF144" i="377"/>
  <c r="AF124" i="377"/>
  <c r="AF105" i="377"/>
  <c r="AF103" i="377"/>
  <c r="AF95" i="377"/>
  <c r="AF91" i="377"/>
  <c r="AF59" i="377"/>
  <c r="AF52" i="377"/>
  <c r="AF44" i="377"/>
  <c r="AF32" i="377"/>
  <c r="AF27" i="377"/>
  <c r="AF13" i="377"/>
  <c r="AF3" i="377"/>
  <c r="AF288" i="377"/>
  <c r="AF1193" i="376"/>
  <c r="AF1190" i="376"/>
  <c r="AF1188" i="376"/>
  <c r="AF1185" i="376"/>
  <c r="AF1184" i="376"/>
  <c r="AF1179" i="376"/>
  <c r="AF1159" i="376"/>
  <c r="AF1126" i="376"/>
  <c r="AF1120" i="376"/>
  <c r="AF1119" i="376"/>
  <c r="AF1115" i="376"/>
  <c r="AF1113" i="376"/>
  <c r="AF1106" i="376"/>
  <c r="AF1105" i="376"/>
  <c r="AF1102" i="376"/>
  <c r="AF1100" i="376"/>
  <c r="AF1095" i="376"/>
  <c r="AF1062" i="376"/>
  <c r="AF1058" i="376"/>
  <c r="AF1055" i="376"/>
  <c r="AF1039" i="376"/>
  <c r="AF1032" i="376"/>
  <c r="AF1023" i="376"/>
  <c r="AF1017" i="376"/>
  <c r="AF1006" i="376"/>
  <c r="AF998" i="376"/>
  <c r="AF993" i="376"/>
  <c r="AF987" i="376"/>
  <c r="AF978" i="376"/>
  <c r="AF965" i="376"/>
  <c r="AF964" i="376"/>
  <c r="AF962" i="376"/>
  <c r="AF959" i="376"/>
  <c r="AF951" i="376"/>
  <c r="AF948" i="376"/>
  <c r="AF944" i="376"/>
  <c r="AF939" i="376"/>
  <c r="AF932" i="376"/>
  <c r="AF930" i="376"/>
  <c r="AF915" i="376"/>
  <c r="AF914" i="376"/>
  <c r="AF912" i="376"/>
  <c r="AF902" i="376"/>
  <c r="AF899" i="376"/>
  <c r="AF889" i="376"/>
  <c r="AF888" i="376"/>
  <c r="AF860" i="376"/>
  <c r="AF854" i="376"/>
  <c r="AF829" i="376"/>
  <c r="AF818" i="376"/>
  <c r="AF816" i="376"/>
  <c r="AF794" i="376"/>
  <c r="AF791" i="376"/>
  <c r="AF788" i="376"/>
  <c r="AF784" i="376"/>
  <c r="AF774" i="376"/>
  <c r="AF765" i="376"/>
  <c r="AF754" i="376"/>
  <c r="AF747" i="376"/>
  <c r="AF735" i="376"/>
  <c r="AF718" i="376"/>
  <c r="AF695" i="376"/>
  <c r="AF675" i="376"/>
  <c r="AF662" i="376"/>
  <c r="AF643" i="376"/>
  <c r="AF636" i="376"/>
  <c r="AF635" i="376"/>
  <c r="AF627" i="376"/>
  <c r="AF605" i="376"/>
  <c r="AF602" i="376"/>
  <c r="AF598" i="376"/>
  <c r="AF597" i="376"/>
  <c r="AF595" i="376"/>
  <c r="AF585" i="376"/>
  <c r="AF582" i="376"/>
  <c r="AF574" i="376"/>
  <c r="AF569" i="376"/>
  <c r="AF560" i="376"/>
  <c r="AF547" i="376"/>
  <c r="AF538" i="376"/>
  <c r="AF527" i="376"/>
  <c r="AF511" i="376"/>
  <c r="AF505" i="376"/>
  <c r="AF489" i="376"/>
  <c r="AF481" i="376"/>
  <c r="AF470" i="376"/>
  <c r="AF449" i="376"/>
  <c r="AF427" i="376"/>
  <c r="AF391" i="376"/>
  <c r="AF373" i="376"/>
  <c r="AF352" i="376"/>
  <c r="AF340" i="376"/>
  <c r="AF321" i="376"/>
  <c r="AF320" i="376"/>
  <c r="AF315" i="376"/>
  <c r="AF291" i="376"/>
  <c r="AF290" i="376"/>
  <c r="AF288" i="376"/>
  <c r="AF285" i="376"/>
  <c r="AF268" i="376"/>
  <c r="AF262" i="376"/>
  <c r="AF259" i="376"/>
  <c r="AF254" i="376"/>
  <c r="AF253" i="376"/>
  <c r="AF242" i="376"/>
  <c r="AF230" i="376"/>
  <c r="AF223" i="376"/>
  <c r="AF199" i="376"/>
  <c r="AF194" i="376"/>
  <c r="AF164" i="376"/>
  <c r="AF157" i="376"/>
  <c r="AF127" i="376"/>
  <c r="AF116" i="376"/>
  <c r="AF109" i="376"/>
  <c r="AF108" i="376"/>
  <c r="AF99" i="376"/>
  <c r="AF98" i="376"/>
  <c r="AF97" i="376"/>
  <c r="AF95" i="376"/>
  <c r="AF88" i="376"/>
  <c r="AF74" i="376"/>
  <c r="AF71" i="376"/>
  <c r="AF63" i="376"/>
  <c r="AF51" i="376"/>
  <c r="AF20" i="376"/>
  <c r="AF7" i="376"/>
  <c r="AD25" i="380"/>
  <c r="AD7" i="380"/>
  <c r="AD3" i="380"/>
  <c r="AD260" i="380"/>
  <c r="AD257" i="380"/>
  <c r="AD243" i="380"/>
  <c r="AD241" i="380"/>
  <c r="AD237" i="380"/>
  <c r="AD228" i="380"/>
  <c r="AD205" i="380"/>
  <c r="AD183" i="380"/>
  <c r="AD182" i="380"/>
  <c r="AD179" i="380"/>
  <c r="AD148" i="380"/>
  <c r="AD139" i="380"/>
  <c r="AD94" i="380"/>
  <c r="AD87" i="380"/>
  <c r="AD80" i="380"/>
  <c r="AD59" i="380"/>
  <c r="AD50" i="380"/>
  <c r="AD49" i="380"/>
  <c r="AD35" i="380"/>
  <c r="AF88" i="377"/>
  <c r="AF90" i="377"/>
  <c r="AF140" i="377"/>
  <c r="AF410" i="377"/>
  <c r="AF443" i="377"/>
  <c r="AF437" i="377"/>
  <c r="AF436" i="377"/>
  <c r="AF420" i="377"/>
  <c r="AF414" i="377"/>
  <c r="AF409" i="377"/>
  <c r="AF408" i="377"/>
  <c r="AF407" i="377"/>
  <c r="AF390" i="377"/>
  <c r="AF386" i="377"/>
  <c r="AF385" i="377"/>
  <c r="AF355" i="377"/>
  <c r="AF353" i="377"/>
  <c r="AF348" i="377"/>
  <c r="AF345" i="377"/>
  <c r="AF342" i="377"/>
  <c r="AF341" i="377"/>
  <c r="AF336" i="377"/>
  <c r="AF335" i="377"/>
  <c r="AF334" i="377"/>
  <c r="AF332" i="377"/>
  <c r="AF324" i="377"/>
  <c r="AF323" i="377"/>
  <c r="AF319" i="377"/>
  <c r="AF309" i="377"/>
  <c r="AF306" i="377"/>
  <c r="AF302" i="377"/>
  <c r="AF300" i="377"/>
  <c r="AF296" i="377"/>
  <c r="AF271" i="377"/>
  <c r="AF270" i="377"/>
  <c r="AF265" i="377"/>
  <c r="AF263" i="377"/>
  <c r="AF250" i="377"/>
  <c r="AF248" i="377"/>
  <c r="AF239" i="377"/>
  <c r="AF228" i="377"/>
  <c r="AF227" i="377"/>
  <c r="AF225" i="377"/>
  <c r="AF221" i="377"/>
  <c r="AF218" i="377"/>
  <c r="AF211" i="377"/>
  <c r="AF198" i="377"/>
  <c r="AF197" i="377"/>
  <c r="AF186" i="377"/>
  <c r="AF173" i="377"/>
  <c r="AF167" i="377"/>
  <c r="AF156" i="377"/>
  <c r="AF155" i="377"/>
  <c r="AF150" i="377"/>
  <c r="AF141" i="377"/>
  <c r="AF139" i="377"/>
  <c r="AF135" i="377"/>
  <c r="AF134" i="377"/>
  <c r="AF127" i="377"/>
  <c r="AF121" i="377"/>
  <c r="AF120" i="377"/>
  <c r="AF115" i="377"/>
  <c r="AF113" i="377"/>
  <c r="AF99" i="377"/>
  <c r="AF98" i="377"/>
  <c r="AF97" i="377"/>
  <c r="AF96" i="377"/>
  <c r="AF94" i="377"/>
  <c r="AF89" i="377"/>
  <c r="AF87" i="377"/>
  <c r="AF81" i="377"/>
  <c r="AF76" i="377"/>
  <c r="AF71" i="377"/>
  <c r="AF70" i="377"/>
  <c r="AF68" i="377"/>
  <c r="AF67" i="377"/>
  <c r="AF63" i="377"/>
  <c r="AF62" i="377"/>
  <c r="AF60" i="377"/>
  <c r="AF57" i="377"/>
  <c r="AF42" i="377"/>
  <c r="AF30" i="377"/>
  <c r="AF26" i="377"/>
  <c r="AF25" i="377"/>
  <c r="AF19" i="377"/>
  <c r="AF17" i="377"/>
  <c r="AF12" i="377"/>
  <c r="AF11" i="377"/>
  <c r="AF6" i="377"/>
  <c r="AF282" i="377"/>
  <c r="AF292" i="377"/>
  <c r="AF280" i="377"/>
  <c r="AF293" i="377"/>
  <c r="AF291" i="377"/>
  <c r="AF1191" i="376"/>
  <c r="AF1189" i="376"/>
  <c r="AF1183" i="376"/>
  <c r="AF1177" i="376"/>
  <c r="AF1176" i="376"/>
  <c r="AF1171" i="376"/>
  <c r="AF1170" i="376"/>
  <c r="AF1169" i="376"/>
  <c r="AF1168" i="376"/>
  <c r="AF1167" i="376"/>
  <c r="AF1164" i="376"/>
  <c r="AF1162" i="376"/>
  <c r="AF1158" i="376"/>
  <c r="AF1151" i="376"/>
  <c r="AF1147" i="376"/>
  <c r="AF1145" i="376"/>
  <c r="AF1137" i="376"/>
  <c r="AF1132" i="376"/>
  <c r="AF1125" i="376"/>
  <c r="AF1124" i="376"/>
  <c r="AF1114" i="376"/>
  <c r="AF1109" i="376"/>
  <c r="AF1101" i="376"/>
  <c r="AF1098" i="376"/>
  <c r="AF1097" i="376"/>
  <c r="AF1091" i="376"/>
  <c r="AF1085" i="376"/>
  <c r="AF1081" i="376"/>
  <c r="AF1066" i="376"/>
  <c r="AF1060" i="376"/>
  <c r="AF1050" i="376"/>
  <c r="AF1048" i="376"/>
  <c r="AF1046" i="376"/>
  <c r="AF1045" i="376"/>
  <c r="AF1036" i="376"/>
  <c r="AF1035" i="376"/>
  <c r="AF1034" i="376"/>
  <c r="AF1027" i="376"/>
  <c r="AF1022" i="376"/>
  <c r="AF1021" i="376"/>
  <c r="AF1018" i="376"/>
  <c r="AF1013" i="376"/>
  <c r="AF1012" i="376"/>
  <c r="AF1007" i="376"/>
  <c r="AF1003" i="376"/>
  <c r="AF983" i="376"/>
  <c r="AF982" i="376"/>
  <c r="AF979" i="376"/>
  <c r="AF977" i="376"/>
  <c r="AF976" i="376"/>
  <c r="AF973" i="376"/>
  <c r="AF968" i="376"/>
  <c r="AF961" i="376"/>
  <c r="AF955" i="376"/>
  <c r="AF947" i="376"/>
  <c r="AF945" i="376"/>
  <c r="AF942" i="376"/>
  <c r="AF936" i="376"/>
  <c r="AF921" i="376"/>
  <c r="AF920" i="376"/>
  <c r="AF916" i="376"/>
  <c r="AF907" i="376"/>
  <c r="AF904" i="376"/>
  <c r="AF901" i="376"/>
  <c r="AF894" i="376"/>
  <c r="AF892" i="376"/>
  <c r="AF887" i="376"/>
  <c r="AF886" i="376"/>
  <c r="AF882" i="376"/>
  <c r="AF881" i="376"/>
  <c r="AF877" i="376"/>
  <c r="AF872" i="376"/>
  <c r="AF871" i="376"/>
  <c r="AF866" i="376"/>
  <c r="AF865" i="376"/>
  <c r="AF862" i="376"/>
  <c r="AF856" i="376"/>
  <c r="AF853" i="376"/>
  <c r="AF848" i="376"/>
  <c r="AF846" i="376"/>
  <c r="AF845" i="376"/>
  <c r="AF843" i="376"/>
  <c r="AF842" i="376"/>
  <c r="AF835" i="376"/>
  <c r="AF833" i="376"/>
  <c r="AF827" i="376"/>
  <c r="AF819" i="376"/>
  <c r="AF815" i="376"/>
  <c r="AF811" i="376"/>
  <c r="AF810" i="376"/>
  <c r="AF806" i="376"/>
  <c r="AF799" i="376"/>
  <c r="AF797" i="376"/>
  <c r="AF796" i="376"/>
  <c r="AF795" i="376"/>
  <c r="AF792" i="376"/>
  <c r="AF789" i="376"/>
  <c r="AF785" i="376"/>
  <c r="AF782" i="376"/>
  <c r="AF780" i="376"/>
  <c r="AF779" i="376"/>
  <c r="AF766" i="376"/>
  <c r="AF759" i="376"/>
  <c r="AF755" i="376"/>
  <c r="AF752" i="376"/>
  <c r="AF750" i="376"/>
  <c r="AF745" i="376"/>
  <c r="AF743" i="376"/>
  <c r="AF742" i="376"/>
  <c r="AF741" i="376"/>
  <c r="AF740" i="376"/>
  <c r="AF737" i="376"/>
  <c r="AF726" i="376"/>
  <c r="AF716" i="376"/>
  <c r="AF713" i="376"/>
  <c r="AF710" i="376"/>
  <c r="AF709" i="376"/>
  <c r="AF708" i="376"/>
  <c r="AF704" i="376"/>
  <c r="AF703" i="376"/>
  <c r="AF701" i="376"/>
  <c r="AF697" i="376"/>
  <c r="AF691" i="376"/>
  <c r="AF674" i="376"/>
  <c r="AF671" i="376"/>
  <c r="AF659" i="376"/>
  <c r="AF658" i="376"/>
  <c r="AF656" i="376"/>
  <c r="AF650" i="376"/>
  <c r="AF648" i="376"/>
  <c r="AF647" i="376"/>
  <c r="AF639" i="376"/>
  <c r="AF632" i="376"/>
  <c r="AF631" i="376"/>
  <c r="AF629" i="376"/>
  <c r="AF622" i="376"/>
  <c r="AF621" i="376"/>
  <c r="AF620" i="376"/>
  <c r="AF612" i="376"/>
  <c r="AF607" i="376"/>
  <c r="AF593" i="376"/>
  <c r="AF589" i="376"/>
  <c r="AF586" i="376"/>
  <c r="AF580" i="376"/>
  <c r="AF579" i="376"/>
  <c r="AF575" i="376"/>
  <c r="AF570" i="376"/>
  <c r="AF567" i="376"/>
  <c r="AF559" i="376"/>
  <c r="AF558" i="376"/>
  <c r="AF555" i="376"/>
  <c r="AF553" i="376"/>
  <c r="AF551" i="376"/>
  <c r="AF534" i="376"/>
  <c r="AF533" i="376"/>
  <c r="AF532" i="376"/>
  <c r="AF528" i="376"/>
  <c r="AF525" i="376"/>
  <c r="AF499" i="376"/>
  <c r="AF494" i="376"/>
  <c r="AF487" i="376"/>
  <c r="AF485" i="376"/>
  <c r="AF483" i="376"/>
  <c r="AF478" i="376"/>
  <c r="AF473" i="376"/>
  <c r="AF471" i="376"/>
  <c r="AF467" i="376"/>
  <c r="AF463" i="376"/>
  <c r="AF458" i="376"/>
  <c r="AF452" i="376"/>
  <c r="AF444" i="376"/>
  <c r="AF441" i="376"/>
  <c r="AF440" i="376"/>
  <c r="AF436" i="376"/>
  <c r="AF435" i="376"/>
  <c r="AF432" i="376"/>
  <c r="AF430" i="376"/>
  <c r="AF428" i="376"/>
  <c r="AF422" i="376"/>
  <c r="AF420" i="376"/>
  <c r="AF418" i="376"/>
  <c r="AF416" i="376"/>
  <c r="AF412" i="376"/>
  <c r="AF408" i="376"/>
  <c r="AF406" i="376"/>
  <c r="AF404" i="376"/>
  <c r="AF400" i="376"/>
  <c r="AF394" i="376"/>
  <c r="AF387" i="376"/>
  <c r="AF386" i="376"/>
  <c r="AF384" i="376"/>
  <c r="AF383" i="376"/>
  <c r="AF380" i="376"/>
  <c r="AF379" i="376"/>
  <c r="AF372" i="376"/>
  <c r="AF370" i="376"/>
  <c r="AF368" i="376"/>
  <c r="AF364" i="376"/>
  <c r="AF362" i="376"/>
  <c r="AF357" i="376"/>
  <c r="AF356" i="376"/>
  <c r="AF355" i="376"/>
  <c r="AF354" i="376"/>
  <c r="AF347" i="376"/>
  <c r="AF341" i="376"/>
  <c r="AF333" i="376"/>
  <c r="AF332" i="376"/>
  <c r="AF326" i="376"/>
  <c r="AF313" i="376"/>
  <c r="AF311" i="376"/>
  <c r="AF309" i="376"/>
  <c r="AF307" i="376"/>
  <c r="AF301" i="376"/>
  <c r="AF289" i="376"/>
  <c r="AF283" i="376"/>
  <c r="AF278" i="376"/>
  <c r="AF276" i="376"/>
  <c r="AF271" i="376"/>
  <c r="AF260" i="376"/>
  <c r="AF255" i="376"/>
  <c r="AF252" i="376"/>
  <c r="AF248" i="376"/>
  <c r="AF246" i="376"/>
  <c r="AF245" i="376"/>
  <c r="AF244" i="376"/>
  <c r="AF240" i="376"/>
  <c r="AF239" i="376"/>
  <c r="AF237" i="376"/>
  <c r="AF235" i="376"/>
  <c r="AF228" i="376"/>
  <c r="AF227" i="376"/>
  <c r="AF224" i="376"/>
  <c r="AF222" i="376"/>
  <c r="AF218" i="376"/>
  <c r="AF214" i="376"/>
  <c r="AF213" i="376"/>
  <c r="AF209" i="376"/>
  <c r="AF205" i="376"/>
  <c r="AF203" i="376"/>
  <c r="AF201" i="376"/>
  <c r="AF198" i="376"/>
  <c r="AF197" i="376"/>
  <c r="AF196" i="376"/>
  <c r="AF195" i="376"/>
  <c r="AF187" i="376"/>
  <c r="AF181" i="376"/>
  <c r="AF179" i="376"/>
  <c r="AF178" i="376"/>
  <c r="AF175" i="376"/>
  <c r="AF172" i="376"/>
  <c r="AF169" i="376"/>
  <c r="AF166" i="376"/>
  <c r="AF165" i="376"/>
  <c r="AF159" i="376"/>
  <c r="AF155" i="376"/>
  <c r="AF154" i="376"/>
  <c r="AF148" i="376"/>
  <c r="AF147" i="376"/>
  <c r="AF146" i="376"/>
  <c r="AF143" i="376"/>
  <c r="AF140" i="376"/>
  <c r="AF138" i="376"/>
  <c r="AF137" i="376"/>
  <c r="AF130" i="376"/>
  <c r="AF125" i="376"/>
  <c r="AF119" i="376"/>
  <c r="AF102" i="376"/>
  <c r="AF84" i="376"/>
  <c r="AF80" i="376"/>
  <c r="AF78" i="376"/>
  <c r="AF76" i="376"/>
  <c r="AF67" i="376"/>
  <c r="AF66" i="376"/>
  <c r="AF62" i="376"/>
  <c r="AF58" i="376"/>
  <c r="AF57" i="376"/>
  <c r="AF48" i="376"/>
  <c r="AF44" i="376"/>
  <c r="AF41" i="376"/>
  <c r="AF33" i="376"/>
  <c r="AF30" i="376"/>
  <c r="AF28" i="376"/>
  <c r="AF10" i="376"/>
  <c r="AF6" i="376"/>
  <c r="AD27" i="380"/>
  <c r="AD22" i="380"/>
  <c r="AD20" i="380"/>
  <c r="AD6" i="380"/>
  <c r="AD4" i="380"/>
  <c r="AD284" i="380"/>
  <c r="AD279" i="380"/>
  <c r="AD276" i="380"/>
  <c r="AD262" i="380"/>
  <c r="AD255" i="380"/>
  <c r="AD248" i="380"/>
  <c r="AD244" i="380"/>
  <c r="AD240" i="380"/>
  <c r="AD238" i="380"/>
  <c r="AD225" i="380"/>
  <c r="AD224" i="380"/>
  <c r="AD220" i="380"/>
  <c r="AD215" i="380"/>
  <c r="AD213" i="380"/>
  <c r="AD209" i="380"/>
  <c r="AD208" i="380"/>
  <c r="AD206" i="380"/>
  <c r="AD203" i="380"/>
  <c r="AD198" i="380"/>
  <c r="AD194" i="380"/>
  <c r="AD193" i="380"/>
  <c r="AD192" i="380"/>
  <c r="AD187" i="380"/>
  <c r="AD186" i="380"/>
  <c r="AD180" i="380"/>
  <c r="AD175" i="380"/>
  <c r="AD174" i="380"/>
  <c r="AD173" i="380"/>
  <c r="AD160" i="380"/>
  <c r="AD159" i="380"/>
  <c r="AD156" i="380"/>
  <c r="AD153" i="380"/>
  <c r="AD146" i="380"/>
  <c r="AD145" i="380"/>
  <c r="AD138" i="380"/>
  <c r="AD133" i="380"/>
  <c r="AD127" i="380"/>
  <c r="AD125" i="380"/>
  <c r="AD124" i="380"/>
  <c r="AD123" i="380"/>
  <c r="AD119" i="380"/>
  <c r="AD118" i="380"/>
  <c r="AD115" i="380"/>
  <c r="AD114" i="380"/>
  <c r="AD113" i="380"/>
  <c r="AD110" i="380"/>
  <c r="AD109" i="380"/>
  <c r="AD96" i="380"/>
  <c r="AD92" i="380"/>
  <c r="AD81" i="380"/>
  <c r="AD68" i="380"/>
  <c r="AD65" i="380"/>
  <c r="AD64" i="380"/>
  <c r="AD57" i="380"/>
  <c r="AD55" i="380"/>
  <c r="AD51" i="380"/>
  <c r="AD46" i="380"/>
  <c r="AD44" i="380"/>
  <c r="AD36" i="380"/>
  <c r="AD32" i="380"/>
  <c r="AF72" i="377"/>
  <c r="AF104" i="377"/>
  <c r="AF166" i="377"/>
  <c r="AF168" i="377"/>
  <c r="AF358" i="377"/>
  <c r="AF447" i="377"/>
  <c r="AF446" i="377"/>
  <c r="AF445" i="377"/>
  <c r="AF442" i="377"/>
  <c r="AF441" i="377"/>
  <c r="AF438" i="377"/>
  <c r="AF435" i="377"/>
  <c r="AF434" i="377"/>
  <c r="AF433" i="377"/>
  <c r="AF431" i="377"/>
  <c r="AF428" i="377"/>
  <c r="AF427" i="377"/>
  <c r="AF424" i="377"/>
  <c r="AF423" i="377"/>
  <c r="AF422" i="377"/>
  <c r="AF421" i="377"/>
  <c r="AF419" i="377"/>
  <c r="AF418" i="377"/>
  <c r="AF416" i="377"/>
  <c r="AF415" i="377"/>
  <c r="AF413" i="377"/>
  <c r="AF412" i="377"/>
  <c r="AF405" i="377"/>
  <c r="AF403" i="377"/>
  <c r="AF401" i="377"/>
  <c r="AF399" i="377"/>
  <c r="AF398" i="377"/>
  <c r="AF397" i="377"/>
  <c r="AF396" i="377"/>
  <c r="AF394" i="377"/>
  <c r="AF393" i="377"/>
  <c r="AF391" i="377"/>
  <c r="AF388" i="377"/>
  <c r="AF387" i="377"/>
  <c r="AF384" i="377"/>
  <c r="AF382" i="377"/>
  <c r="AF381" i="377"/>
  <c r="AF380" i="377"/>
  <c r="AF379" i="377"/>
  <c r="AF378" i="377"/>
  <c r="AF377" i="377"/>
  <c r="AF376" i="377"/>
  <c r="AF375" i="377"/>
  <c r="AF373" i="377"/>
  <c r="AF372" i="377"/>
  <c r="AF371" i="377"/>
  <c r="AF370" i="377"/>
  <c r="AF368" i="377"/>
  <c r="AF366" i="377"/>
  <c r="AF365" i="377"/>
  <c r="AF364" i="377"/>
  <c r="AF362" i="377"/>
  <c r="AF361" i="377"/>
  <c r="AF360" i="377"/>
  <c r="AF359" i="377"/>
  <c r="AF356" i="377"/>
  <c r="AF354" i="377"/>
  <c r="AF352" i="377"/>
  <c r="AF351" i="377"/>
  <c r="AF350" i="377"/>
  <c r="AF349" i="377"/>
  <c r="AF347" i="377"/>
  <c r="AF346" i="377"/>
  <c r="AF344" i="377"/>
  <c r="AF343" i="377"/>
  <c r="AF340" i="377"/>
  <c r="AF338" i="377"/>
  <c r="AF337" i="377"/>
  <c r="AF331" i="377"/>
  <c r="AF330" i="377"/>
  <c r="AF328" i="377"/>
  <c r="AF327" i="377"/>
  <c r="AF325" i="377"/>
  <c r="AF321" i="377"/>
  <c r="AF318" i="377"/>
  <c r="AF317" i="377"/>
  <c r="AF315" i="377"/>
  <c r="AF312" i="377"/>
  <c r="AF311" i="377"/>
  <c r="AF310" i="377"/>
  <c r="AF307" i="377"/>
  <c r="AF303" i="377"/>
  <c r="AF301" i="377"/>
  <c r="AF299" i="377"/>
  <c r="AF298" i="377"/>
  <c r="AF295" i="377"/>
  <c r="AF269" i="377"/>
  <c r="AF267" i="377"/>
  <c r="AF266" i="377"/>
  <c r="AF264" i="377"/>
  <c r="AF261" i="377"/>
  <c r="AF259" i="377"/>
  <c r="AF258" i="377"/>
  <c r="AF257" i="377"/>
  <c r="AF256" i="377"/>
  <c r="AF254" i="377"/>
  <c r="AF252" i="377"/>
  <c r="AF251" i="377"/>
  <c r="AF249" i="377"/>
  <c r="AF247" i="377"/>
  <c r="AF245" i="377"/>
  <c r="AF244" i="377"/>
  <c r="AF243" i="377"/>
  <c r="AF242" i="377"/>
  <c r="AF241" i="377"/>
  <c r="AF237" i="377"/>
  <c r="AF236" i="377"/>
  <c r="AF235" i="377"/>
  <c r="AF234" i="377"/>
  <c r="AF233" i="377"/>
  <c r="AF232" i="377"/>
  <c r="AF231" i="377"/>
  <c r="AF229" i="377"/>
  <c r="AF226" i="377"/>
  <c r="AF224" i="377"/>
  <c r="AF222" i="377"/>
  <c r="AF220" i="377"/>
  <c r="AF219" i="377"/>
  <c r="AF217" i="377"/>
  <c r="AF216" i="377"/>
  <c r="AF215" i="377"/>
  <c r="AF214" i="377"/>
  <c r="AF213" i="377"/>
  <c r="AF212" i="377"/>
  <c r="AF210" i="377"/>
  <c r="AF209" i="377"/>
  <c r="AF208" i="377"/>
  <c r="AF207" i="377"/>
  <c r="AF206" i="377"/>
  <c r="AF205" i="377"/>
  <c r="AF204" i="377"/>
  <c r="AF203" i="377"/>
  <c r="AF201" i="377"/>
  <c r="AF200" i="377"/>
  <c r="AF199" i="377"/>
  <c r="AF195" i="377"/>
  <c r="AF194" i="377"/>
  <c r="AF193" i="377"/>
  <c r="AF192" i="377"/>
  <c r="AF191" i="377"/>
  <c r="AF190" i="377"/>
  <c r="AF188" i="377"/>
  <c r="AF187" i="377"/>
  <c r="AF184" i="377"/>
  <c r="AF183" i="377"/>
  <c r="AF182" i="377"/>
  <c r="AF180" i="377"/>
  <c r="AF179" i="377"/>
  <c r="AF178" i="377"/>
  <c r="AF177" i="377"/>
  <c r="AF175" i="377"/>
  <c r="AF174" i="377"/>
  <c r="AF172" i="377"/>
  <c r="AF171" i="377"/>
  <c r="AF170" i="377"/>
  <c r="AF169" i="377"/>
  <c r="AF165" i="377"/>
  <c r="AF162" i="377"/>
  <c r="AF160" i="377"/>
  <c r="AF158" i="377"/>
  <c r="AF154" i="377"/>
  <c r="AF153" i="377"/>
  <c r="AF152" i="377"/>
  <c r="AF151" i="377"/>
  <c r="AF149" i="377"/>
  <c r="AF148" i="377"/>
  <c r="AF147" i="377"/>
  <c r="AF145" i="377"/>
  <c r="AF142" i="377"/>
  <c r="AF137" i="377"/>
  <c r="AF136" i="377"/>
  <c r="AF133" i="377"/>
  <c r="AF132" i="377"/>
  <c r="AF131" i="377"/>
  <c r="AF130" i="377"/>
  <c r="AF129" i="377"/>
  <c r="AF128" i="377"/>
  <c r="AF126" i="377"/>
  <c r="AF125" i="377"/>
  <c r="AF123" i="377"/>
  <c r="AF122" i="377"/>
  <c r="AF119" i="377"/>
  <c r="AF118" i="377"/>
  <c r="AF117" i="377"/>
  <c r="AF116" i="377"/>
  <c r="AF112" i="377"/>
  <c r="AF111" i="377"/>
  <c r="AF110" i="377"/>
  <c r="AF109" i="377"/>
  <c r="AF108" i="377"/>
  <c r="AF107" i="377"/>
  <c r="AF106" i="377"/>
  <c r="AF101" i="377"/>
  <c r="AF100" i="377"/>
  <c r="AF92" i="377"/>
  <c r="AF86" i="377"/>
  <c r="AF85" i="377"/>
  <c r="AF84" i="377"/>
  <c r="AF83" i="377"/>
  <c r="AF82" i="377"/>
  <c r="AF80" i="377"/>
  <c r="AF79" i="377"/>
  <c r="AF78" i="377"/>
  <c r="AF77" i="377"/>
  <c r="AF75" i="377"/>
  <c r="AF74" i="377"/>
  <c r="AF73" i="377"/>
  <c r="AF69" i="377"/>
  <c r="AF66" i="377"/>
  <c r="AF65" i="377"/>
  <c r="AF61" i="377"/>
  <c r="AF56" i="377"/>
  <c r="AF55" i="377"/>
  <c r="AF54" i="377"/>
  <c r="AF53" i="377"/>
  <c r="AF50" i="377"/>
  <c r="AF49" i="377"/>
  <c r="AF48" i="377"/>
  <c r="AF47" i="377"/>
  <c r="AF46" i="377"/>
  <c r="AF43" i="377"/>
  <c r="AF41" i="377"/>
  <c r="AF39" i="377"/>
  <c r="AF38" i="377"/>
  <c r="AF37" i="377"/>
  <c r="AF36" i="377"/>
  <c r="AF34" i="377"/>
  <c r="AF31" i="377"/>
  <c r="AF29" i="377"/>
  <c r="AF28" i="377"/>
  <c r="AF24" i="377"/>
  <c r="AF23" i="377"/>
  <c r="AF22" i="377"/>
  <c r="AF21" i="377"/>
  <c r="AF20" i="377"/>
  <c r="AF18" i="377"/>
  <c r="AF16" i="377"/>
  <c r="AF15" i="377"/>
  <c r="AF14" i="377"/>
  <c r="AF10" i="377"/>
  <c r="AF9" i="377"/>
  <c r="AF8" i="377"/>
  <c r="AF4" i="377"/>
  <c r="AF283" i="377"/>
  <c r="AF279" i="377"/>
  <c r="AF276" i="377"/>
  <c r="AF278" i="377"/>
  <c r="AF1180" i="376"/>
  <c r="AF1173" i="376"/>
  <c r="AF1166" i="376"/>
  <c r="AF1163" i="376"/>
  <c r="AF1160" i="376"/>
  <c r="AF1157" i="376"/>
  <c r="AF1155" i="376"/>
  <c r="AF1154" i="376"/>
  <c r="AF1153" i="376"/>
  <c r="AF1150" i="376"/>
  <c r="AF1149" i="376"/>
  <c r="AF1148" i="376"/>
  <c r="AF1146" i="376"/>
  <c r="AF1144" i="376"/>
  <c r="AF1143" i="376"/>
  <c r="AF1141" i="376"/>
  <c r="AF1140" i="376"/>
  <c r="AF1138" i="376"/>
  <c r="AF1136" i="376"/>
  <c r="AF1135" i="376"/>
  <c r="AF1131" i="376"/>
  <c r="AF1130" i="376"/>
  <c r="AF1129" i="376"/>
  <c r="AF1128" i="376"/>
  <c r="AF1127" i="376"/>
  <c r="AF1123" i="376"/>
  <c r="AF1121" i="376"/>
  <c r="AF1118" i="376"/>
  <c r="AF1117" i="376"/>
  <c r="AF1111" i="376"/>
  <c r="AF1110" i="376"/>
  <c r="AF1108" i="376"/>
  <c r="AF1107" i="376"/>
  <c r="AF1104" i="376"/>
  <c r="AF1103" i="376"/>
  <c r="AF1099" i="376"/>
  <c r="AF1094" i="376"/>
  <c r="AF1093" i="376"/>
  <c r="AF1092" i="376"/>
  <c r="AF1090" i="376"/>
  <c r="AF1089" i="376"/>
  <c r="AF1088" i="376"/>
  <c r="AF1087" i="376"/>
  <c r="AF1086" i="376"/>
  <c r="AF1084" i="376"/>
  <c r="AF1083" i="376"/>
  <c r="AF1080" i="376"/>
  <c r="AF1079" i="376"/>
  <c r="AF1078" i="376"/>
  <c r="AF1077" i="376"/>
  <c r="AF1076" i="376"/>
  <c r="AF1074" i="376"/>
  <c r="AF1073" i="376"/>
  <c r="AF1071" i="376"/>
  <c r="AF1070" i="376"/>
  <c r="AF1069" i="376"/>
  <c r="AF1068" i="376"/>
  <c r="AF1067" i="376"/>
  <c r="AF1065" i="376"/>
  <c r="AF1061" i="376"/>
  <c r="AF1059" i="376"/>
  <c r="AF1054" i="376"/>
  <c r="AF1053" i="376"/>
  <c r="AF1052" i="376"/>
  <c r="AF1051" i="376"/>
  <c r="AF1049" i="376"/>
  <c r="AF1047" i="376"/>
  <c r="AF1043" i="376"/>
  <c r="AF1042" i="376"/>
  <c r="AF1040" i="376"/>
  <c r="AF1038" i="376"/>
  <c r="AF1033" i="376"/>
  <c r="AF1030" i="376"/>
  <c r="AF1028" i="376"/>
  <c r="AF1025" i="376"/>
  <c r="AF1020" i="376"/>
  <c r="AF1019" i="376"/>
  <c r="AF1015" i="376"/>
  <c r="AF1014" i="376"/>
  <c r="AF1011" i="376"/>
  <c r="AF1010" i="376"/>
  <c r="AF1009" i="376"/>
  <c r="AF1008" i="376"/>
  <c r="AF1005" i="376"/>
  <c r="AF1001" i="376"/>
  <c r="AF1000" i="376"/>
  <c r="AF999" i="376"/>
  <c r="AF997" i="376"/>
  <c r="AF996" i="376"/>
  <c r="AF994" i="376"/>
  <c r="AF992" i="376"/>
  <c r="AF991" i="376"/>
  <c r="AF990" i="376"/>
  <c r="AF989" i="376"/>
  <c r="AF988" i="376"/>
  <c r="AF985" i="376"/>
  <c r="AF981" i="376"/>
  <c r="AF975" i="376"/>
  <c r="AF974" i="376"/>
  <c r="AF972" i="376"/>
  <c r="AF970" i="376"/>
  <c r="AF967" i="376"/>
  <c r="AF966" i="376"/>
  <c r="AF960" i="376"/>
  <c r="AF957" i="376"/>
  <c r="AF954" i="376"/>
  <c r="AF953" i="376"/>
  <c r="AF952" i="376"/>
  <c r="AF946" i="376"/>
  <c r="AF941" i="376"/>
  <c r="AF940" i="376"/>
  <c r="AF938" i="376"/>
  <c r="AF937" i="376"/>
  <c r="AF935" i="376"/>
  <c r="AF933" i="376"/>
  <c r="AF931" i="376"/>
  <c r="AF929" i="376"/>
  <c r="AF926" i="376"/>
  <c r="AF925" i="376"/>
  <c r="AF924" i="376"/>
  <c r="AF922" i="376"/>
  <c r="AF919" i="376"/>
  <c r="AF917" i="376"/>
  <c r="AF911" i="376"/>
  <c r="AF910" i="376"/>
  <c r="AF909" i="376"/>
  <c r="AF905" i="376"/>
  <c r="AF903" i="376"/>
  <c r="AF900" i="376"/>
  <c r="AF897" i="376"/>
  <c r="AF896" i="376"/>
  <c r="AF891" i="376"/>
  <c r="AF890" i="376"/>
  <c r="AF884" i="376"/>
  <c r="AF883" i="376"/>
  <c r="AF876" i="376"/>
  <c r="AF875" i="376"/>
  <c r="AF874" i="376"/>
  <c r="AF869" i="376"/>
  <c r="AF867" i="376"/>
  <c r="AF861" i="376"/>
  <c r="AF858" i="376"/>
  <c r="AF857" i="376"/>
  <c r="AF855" i="376"/>
  <c r="AF849" i="376"/>
  <c r="AF847" i="376"/>
  <c r="AF844" i="376"/>
  <c r="AF841" i="376"/>
  <c r="AF840" i="376"/>
  <c r="AF839" i="376"/>
  <c r="AF837" i="376"/>
  <c r="AF836" i="376"/>
  <c r="AF832" i="376"/>
  <c r="AF831" i="376"/>
  <c r="AF828" i="376"/>
  <c r="AF826" i="376"/>
  <c r="AF825" i="376"/>
  <c r="AF824" i="376"/>
  <c r="AF823" i="376"/>
  <c r="AF822" i="376"/>
  <c r="AF820" i="376"/>
  <c r="AF817" i="376"/>
  <c r="AF814" i="376"/>
  <c r="AF813" i="376"/>
  <c r="AF812" i="376"/>
  <c r="AF809" i="376"/>
  <c r="AF808" i="376"/>
  <c r="AF807" i="376"/>
  <c r="AF805" i="376"/>
  <c r="AF804" i="376"/>
  <c r="AF803" i="376"/>
  <c r="AF802" i="376"/>
  <c r="AF801" i="376"/>
  <c r="AF800" i="376"/>
  <c r="AF798" i="376"/>
  <c r="AF793" i="376"/>
  <c r="AF790" i="376"/>
  <c r="AF787" i="376"/>
  <c r="AF783" i="376"/>
  <c r="AF781" i="376"/>
  <c r="AF778" i="376"/>
  <c r="AF777" i="376"/>
  <c r="AF775" i="376"/>
  <c r="AF773" i="376"/>
  <c r="AF771" i="376"/>
  <c r="AF769" i="376"/>
  <c r="AF768" i="376"/>
  <c r="AF764" i="376"/>
  <c r="AF763" i="376"/>
  <c r="AF761" i="376"/>
  <c r="AF758" i="376"/>
  <c r="AF757" i="376"/>
  <c r="AF748" i="376"/>
  <c r="AF744" i="376"/>
  <c r="AF739" i="376"/>
  <c r="AF738" i="376"/>
  <c r="AF736" i="376"/>
  <c r="AF734" i="376"/>
  <c r="AF733" i="376"/>
  <c r="AF732" i="376"/>
  <c r="AF731" i="376"/>
  <c r="AF730" i="376"/>
  <c r="AF729" i="376"/>
  <c r="AF728" i="376"/>
  <c r="AF727" i="376"/>
  <c r="AF725" i="376"/>
  <c r="AF724" i="376"/>
  <c r="AF723" i="376"/>
  <c r="AF721" i="376"/>
  <c r="AF720" i="376"/>
  <c r="AF719" i="376"/>
  <c r="AF717" i="376"/>
  <c r="AF715" i="376"/>
  <c r="AF714" i="376"/>
  <c r="AF712" i="376"/>
  <c r="AF711" i="376"/>
  <c r="AF707" i="376"/>
  <c r="AF706" i="376"/>
  <c r="AF705" i="376"/>
  <c r="AF702" i="376"/>
  <c r="AF700" i="376"/>
  <c r="AF699" i="376"/>
  <c r="AF698" i="376"/>
  <c r="AF692" i="376"/>
  <c r="AF690" i="376"/>
  <c r="AF689" i="376"/>
  <c r="AF688" i="376"/>
  <c r="AF687" i="376"/>
  <c r="AF686" i="376"/>
  <c r="AF685" i="376"/>
  <c r="AF684" i="376"/>
  <c r="AF683" i="376"/>
  <c r="AF682" i="376"/>
  <c r="AF681" i="376"/>
  <c r="AF680" i="376"/>
  <c r="AF679" i="376"/>
  <c r="AF678" i="376"/>
  <c r="AF676" i="376"/>
  <c r="AF673" i="376"/>
  <c r="AF672" i="376"/>
  <c r="AF670" i="376"/>
  <c r="AF669" i="376"/>
  <c r="AF667" i="376"/>
  <c r="AF666" i="376"/>
  <c r="AF665" i="376"/>
  <c r="AF663" i="376"/>
  <c r="AF661" i="376"/>
  <c r="AF660" i="376"/>
  <c r="AF655" i="376"/>
  <c r="AF654" i="376"/>
  <c r="AF652" i="376"/>
  <c r="AF645" i="376"/>
  <c r="AF642" i="376"/>
  <c r="AF641" i="376"/>
  <c r="AF640" i="376"/>
  <c r="AF638" i="376"/>
  <c r="AF633" i="376"/>
  <c r="AF630" i="376"/>
  <c r="AF628" i="376"/>
  <c r="AF626" i="376"/>
  <c r="AF625" i="376"/>
  <c r="AF623" i="376"/>
  <c r="AF619" i="376"/>
  <c r="AF618" i="376"/>
  <c r="AF617" i="376"/>
  <c r="AF616" i="376"/>
  <c r="AF614" i="376"/>
  <c r="AF613" i="376"/>
  <c r="AF608" i="376"/>
  <c r="AF606" i="376"/>
  <c r="AF604" i="376"/>
  <c r="AF603" i="376"/>
  <c r="AF596" i="376"/>
  <c r="AF594" i="376"/>
  <c r="AF592" i="376"/>
  <c r="AF591" i="376"/>
  <c r="AF588" i="376"/>
  <c r="AF584" i="376"/>
  <c r="AF583" i="376"/>
  <c r="AF581" i="376"/>
  <c r="AF578" i="376"/>
  <c r="AF577" i="376"/>
  <c r="AF573" i="376"/>
  <c r="AF571" i="376"/>
  <c r="AF565" i="376"/>
  <c r="AF563" i="376"/>
  <c r="AF562" i="376"/>
  <c r="AF561" i="376"/>
  <c r="AF557" i="376"/>
  <c r="AF556" i="376"/>
  <c r="AF552" i="376"/>
  <c r="AF550" i="376"/>
  <c r="AF549" i="376"/>
  <c r="AF546" i="376"/>
  <c r="AF545" i="376"/>
  <c r="AF544" i="376"/>
  <c r="AF543" i="376"/>
  <c r="AF542" i="376"/>
  <c r="AF541" i="376"/>
  <c r="AF537" i="376"/>
  <c r="AF536" i="376"/>
  <c r="AF535" i="376"/>
  <c r="AF530" i="376"/>
  <c r="AF529" i="376"/>
  <c r="AF523" i="376"/>
  <c r="AF521" i="376"/>
  <c r="AF519" i="376"/>
  <c r="AF518" i="376"/>
  <c r="AF517" i="376"/>
  <c r="AF516" i="376"/>
  <c r="AF515" i="376"/>
  <c r="AF514" i="376"/>
  <c r="AF513" i="376"/>
  <c r="AF510" i="376"/>
  <c r="AF509" i="376"/>
  <c r="AF508" i="376"/>
  <c r="AF507" i="376"/>
  <c r="AF506" i="376"/>
  <c r="AF504" i="376"/>
  <c r="AF503" i="376"/>
  <c r="AF502" i="376"/>
  <c r="AF501" i="376"/>
  <c r="AF500" i="376"/>
  <c r="AF498" i="376"/>
  <c r="AF497" i="376"/>
  <c r="AF496" i="376"/>
  <c r="AF495" i="376"/>
  <c r="AF493" i="376"/>
  <c r="AF492" i="376"/>
  <c r="AF491" i="376"/>
  <c r="AF490" i="376"/>
  <c r="AF488" i="376"/>
  <c r="AF486" i="376"/>
  <c r="AF484" i="376"/>
  <c r="AF480" i="376"/>
  <c r="AF479" i="376"/>
  <c r="AF476" i="376"/>
  <c r="AF475" i="376"/>
  <c r="AF474" i="376"/>
  <c r="AF469" i="376"/>
  <c r="AF468" i="376"/>
  <c r="AF464" i="376"/>
  <c r="AF462" i="376"/>
  <c r="AF461" i="376"/>
  <c r="AF459" i="376"/>
  <c r="AF457" i="376"/>
  <c r="AF456" i="376"/>
  <c r="AF455" i="376"/>
  <c r="AF454" i="376"/>
  <c r="AF450" i="376"/>
  <c r="AF448" i="376"/>
  <c r="AF443" i="376"/>
  <c r="AF442" i="376"/>
  <c r="AF439" i="376"/>
  <c r="AF438" i="376"/>
  <c r="AF434" i="376"/>
  <c r="AF429" i="376"/>
  <c r="AF426" i="376"/>
  <c r="AF423" i="376"/>
  <c r="AF419" i="376"/>
  <c r="AF414" i="376"/>
  <c r="AF411" i="376"/>
  <c r="AF410" i="376"/>
  <c r="AF409" i="376"/>
  <c r="AF407" i="376"/>
  <c r="AF403" i="376"/>
  <c r="AF401" i="376"/>
  <c r="AF399" i="376"/>
  <c r="AF398" i="376"/>
  <c r="AF397" i="376"/>
  <c r="AF395" i="376"/>
  <c r="AF390" i="376"/>
  <c r="AF388" i="376"/>
  <c r="AF378" i="376"/>
  <c r="AF376" i="376"/>
  <c r="AF375" i="376"/>
  <c r="AF371" i="376"/>
  <c r="AF369" i="376"/>
  <c r="AF367" i="376"/>
  <c r="AF366" i="376"/>
  <c r="AF363" i="376"/>
  <c r="AF359" i="376"/>
  <c r="AF353" i="376"/>
  <c r="AF349" i="376"/>
  <c r="AF348" i="376"/>
  <c r="AF345" i="376"/>
  <c r="AF344" i="376"/>
  <c r="AF343" i="376"/>
  <c r="AF339" i="376"/>
  <c r="AF338" i="376"/>
  <c r="AF337" i="376"/>
  <c r="AF335" i="376"/>
  <c r="AF331" i="376"/>
  <c r="AF328" i="376"/>
  <c r="AF325" i="376"/>
  <c r="AF324" i="376"/>
  <c r="AF323" i="376"/>
  <c r="AF319" i="376"/>
  <c r="AF317" i="376"/>
  <c r="AF312" i="376"/>
  <c r="AF310" i="376"/>
  <c r="AF308" i="376"/>
  <c r="AF306" i="376"/>
  <c r="AF304" i="376"/>
  <c r="AF303" i="376"/>
  <c r="AF302" i="376"/>
  <c r="AF299" i="376"/>
  <c r="AF296" i="376"/>
  <c r="AF295" i="376"/>
  <c r="AF294" i="376"/>
  <c r="AF293" i="376"/>
  <c r="AF292" i="376"/>
  <c r="AF284" i="376"/>
  <c r="AF282" i="376"/>
  <c r="AF281" i="376"/>
  <c r="AF280" i="376"/>
  <c r="AF279" i="376"/>
  <c r="AF273" i="376"/>
  <c r="AF272" i="376"/>
  <c r="AF269" i="376"/>
  <c r="AF267" i="376"/>
  <c r="AF266" i="376"/>
  <c r="AF264" i="376"/>
  <c r="AF263" i="376"/>
  <c r="AF261" i="376"/>
  <c r="AF258" i="376"/>
  <c r="AF257" i="376"/>
  <c r="AF256" i="376"/>
  <c r="AF251" i="376"/>
  <c r="AF250" i="376"/>
  <c r="AF241" i="376"/>
  <c r="AF238" i="376"/>
  <c r="AF236" i="376"/>
  <c r="AF232" i="376"/>
  <c r="AF231" i="376"/>
  <c r="AF229" i="376"/>
  <c r="AF226" i="376"/>
  <c r="AF225" i="376"/>
  <c r="AF221" i="376"/>
  <c r="AF220" i="376"/>
  <c r="AF219" i="376"/>
  <c r="AF216" i="376"/>
  <c r="AF215" i="376"/>
  <c r="AF211" i="376"/>
  <c r="AF210" i="376"/>
  <c r="AF208" i="376"/>
  <c r="AF206" i="376"/>
  <c r="AF204" i="376"/>
  <c r="AF202" i="376"/>
  <c r="AF193" i="376"/>
  <c r="AF192" i="376"/>
  <c r="AF191" i="376"/>
  <c r="AF190" i="376"/>
  <c r="AF188" i="376"/>
  <c r="AF186" i="376"/>
  <c r="AF185" i="376"/>
  <c r="AF184" i="376"/>
  <c r="AF182" i="376"/>
  <c r="AF180" i="376"/>
  <c r="AF177" i="376"/>
  <c r="AF176" i="376"/>
  <c r="AF173" i="376"/>
  <c r="AF171" i="376"/>
  <c r="AF170" i="376"/>
  <c r="AF168" i="376"/>
  <c r="AF167" i="376"/>
  <c r="AF162" i="376"/>
  <c r="AF161" i="376"/>
  <c r="AF160" i="376"/>
  <c r="AF156" i="376"/>
  <c r="AF153" i="376"/>
  <c r="AF151" i="376"/>
  <c r="AF145" i="376"/>
  <c r="AF144" i="376"/>
  <c r="AF141" i="376"/>
  <c r="AF139" i="376"/>
  <c r="AF135" i="376"/>
  <c r="AF134" i="376"/>
  <c r="AF131" i="376"/>
  <c r="AF128" i="376"/>
  <c r="AF124" i="376"/>
  <c r="AF123" i="376"/>
  <c r="AF120" i="376"/>
  <c r="AF118" i="376"/>
  <c r="AF115" i="376"/>
  <c r="AF111" i="376"/>
  <c r="AF110" i="376"/>
  <c r="AF107" i="376"/>
  <c r="AF106" i="376"/>
  <c r="AF105" i="376"/>
  <c r="AF104" i="376"/>
  <c r="AF103" i="376"/>
  <c r="AF100" i="376"/>
  <c r="AF93" i="376"/>
  <c r="AF92" i="376"/>
  <c r="AF91" i="376"/>
  <c r="AF90" i="376"/>
  <c r="AF89" i="376"/>
  <c r="AF87" i="376"/>
  <c r="AF86" i="376"/>
  <c r="AF85" i="376"/>
  <c r="AF82" i="376"/>
  <c r="AF81" i="376"/>
  <c r="AF79" i="376"/>
  <c r="AF77" i="376"/>
  <c r="AF75" i="376"/>
  <c r="AF73" i="376"/>
  <c r="AF70" i="376"/>
  <c r="AF69" i="376"/>
  <c r="AF68" i="376"/>
  <c r="AF64" i="376"/>
  <c r="AF61" i="376"/>
  <c r="AF60" i="376"/>
  <c r="AF59" i="376"/>
  <c r="AF56" i="376"/>
  <c r="AF55" i="376"/>
  <c r="AF54" i="376"/>
  <c r="AF53" i="376"/>
  <c r="AF52" i="376"/>
  <c r="AF50" i="376"/>
  <c r="AF49" i="376"/>
  <c r="AF47" i="376"/>
  <c r="AF45" i="376"/>
  <c r="AF43" i="376"/>
  <c r="AF42" i="376"/>
  <c r="AF40" i="376"/>
  <c r="AF39" i="376"/>
  <c r="AF38" i="376"/>
  <c r="AF37" i="376"/>
  <c r="AF36" i="376"/>
  <c r="AF35" i="376"/>
  <c r="AF34" i="376"/>
  <c r="AF32" i="376"/>
  <c r="AF31" i="376"/>
  <c r="AF29" i="376"/>
  <c r="AF27" i="376"/>
  <c r="AF26" i="376"/>
  <c r="AF25" i="376"/>
  <c r="AF24" i="376"/>
  <c r="AF23" i="376"/>
  <c r="AF21" i="376"/>
  <c r="AF19" i="376"/>
  <c r="AF17" i="376"/>
  <c r="AF16" i="376"/>
  <c r="AF15" i="376"/>
  <c r="AF14" i="376"/>
  <c r="AF13" i="376"/>
  <c r="AF12" i="376"/>
  <c r="AF11" i="376"/>
  <c r="AF8" i="376"/>
  <c r="AF4" i="376"/>
  <c r="AF3" i="376"/>
  <c r="AD26" i="380"/>
  <c r="AD12" i="380"/>
  <c r="AD8" i="380"/>
  <c r="AD5" i="380"/>
  <c r="AD282" i="380"/>
  <c r="AD281" i="380"/>
  <c r="AD280" i="380"/>
  <c r="AD278" i="380"/>
  <c r="AD277" i="380"/>
  <c r="AD268" i="380"/>
  <c r="AD267" i="380"/>
  <c r="AD266" i="380"/>
  <c r="AD265" i="380"/>
  <c r="AD264" i="380"/>
  <c r="AD263" i="380"/>
  <c r="AD261" i="380"/>
  <c r="AD252" i="380"/>
  <c r="AD251" i="380"/>
  <c r="AD246" i="380"/>
  <c r="AD234" i="380"/>
  <c r="AD229" i="380"/>
  <c r="AD226" i="380"/>
  <c r="AD223" i="380"/>
  <c r="AD222" i="380"/>
  <c r="AD221" i="380"/>
  <c r="AD219" i="380"/>
  <c r="AD218" i="380"/>
  <c r="AD217" i="380"/>
  <c r="AD214" i="380"/>
  <c r="AD212" i="380"/>
  <c r="AD211" i="380"/>
  <c r="AD210" i="380"/>
  <c r="AD207" i="380"/>
  <c r="AD202" i="380"/>
  <c r="AD201" i="380"/>
  <c r="AD200" i="380"/>
  <c r="AD199" i="380"/>
  <c r="AD196" i="380"/>
  <c r="AD190" i="380"/>
  <c r="AD189" i="380"/>
  <c r="AD188" i="380"/>
  <c r="AD185" i="380"/>
  <c r="AD181" i="380"/>
  <c r="AD176" i="380"/>
  <c r="AD170" i="380"/>
  <c r="AD169" i="380"/>
  <c r="AD168" i="380"/>
  <c r="AD167" i="380"/>
  <c r="AD166" i="380"/>
  <c r="AD165" i="380"/>
  <c r="AD164" i="380"/>
  <c r="AD162" i="380"/>
  <c r="AD161" i="380"/>
  <c r="AD158" i="380"/>
  <c r="AD157" i="380"/>
  <c r="AD155" i="380"/>
  <c r="AD152" i="380"/>
  <c r="AD151" i="380"/>
  <c r="AD150" i="380"/>
  <c r="AD149" i="380"/>
  <c r="AD144" i="380"/>
  <c r="AD143" i="380"/>
  <c r="AD142" i="380"/>
  <c r="AD135" i="380"/>
  <c r="AD134" i="380"/>
  <c r="AD132" i="380"/>
  <c r="AD128" i="380"/>
  <c r="AD126" i="380"/>
  <c r="AD122" i="380"/>
  <c r="AD121" i="380"/>
  <c r="AD120" i="380"/>
  <c r="AD117" i="380"/>
  <c r="AD116" i="380"/>
  <c r="AD112" i="380"/>
  <c r="AD111" i="380"/>
  <c r="AD108" i="380"/>
  <c r="AD107" i="380"/>
  <c r="AD105" i="380"/>
  <c r="AD104" i="380"/>
  <c r="AD103" i="380"/>
  <c r="AD102" i="380"/>
  <c r="AD101" i="380"/>
  <c r="AD100" i="380"/>
  <c r="AD98" i="380"/>
  <c r="AD97" i="380"/>
  <c r="AD95" i="380"/>
  <c r="AD93" i="380"/>
  <c r="AD91" i="380"/>
  <c r="AD90" i="380"/>
  <c r="AD88" i="380"/>
  <c r="AD86" i="380"/>
  <c r="AD84" i="380"/>
  <c r="AD82" i="380"/>
  <c r="AD77" i="380"/>
  <c r="AD72" i="380"/>
  <c r="AD70" i="380"/>
  <c r="AD69" i="380"/>
  <c r="AD63" i="380"/>
  <c r="AD62" i="380"/>
  <c r="AD60" i="380"/>
  <c r="AD58" i="380"/>
  <c r="AD56" i="380"/>
  <c r="AD53" i="380"/>
  <c r="AD47" i="380"/>
  <c r="AD45" i="380"/>
  <c r="AD42" i="380"/>
  <c r="AD40" i="380"/>
  <c r="AD34" i="380"/>
  <c r="AD31" i="380"/>
  <c r="AF45" i="377"/>
  <c r="AF51" i="377"/>
  <c r="AF240" i="377"/>
  <c r="AF429" i="377"/>
  <c r="AF404" i="377"/>
  <c r="AC200" i="374"/>
  <c r="AC127" i="374"/>
  <c r="AC126" i="374"/>
  <c r="AC81" i="374"/>
  <c r="AC9" i="374"/>
  <c r="AC7" i="374"/>
  <c r="AF289" i="377"/>
  <c r="AF1172" i="376"/>
  <c r="AF1165" i="376"/>
  <c r="AF1152" i="376"/>
  <c r="AF1056" i="376"/>
  <c r="AF1004" i="376"/>
  <c r="AF770" i="376"/>
  <c r="AF753" i="376"/>
  <c r="AF694" i="376"/>
  <c r="AF657" i="376"/>
  <c r="AF601" i="376"/>
  <c r="AF512" i="376"/>
  <c r="AF358" i="376"/>
  <c r="AF327" i="376"/>
  <c r="AF318" i="376"/>
  <c r="AF286" i="376"/>
  <c r="AF150" i="376"/>
  <c r="AF133" i="376"/>
  <c r="AC204" i="374"/>
  <c r="AC203" i="374"/>
  <c r="AC181" i="374"/>
  <c r="AC174" i="374"/>
  <c r="AC169" i="374"/>
  <c r="AC165" i="374"/>
  <c r="AC160" i="374"/>
  <c r="AC146" i="374"/>
  <c r="AC139" i="374"/>
  <c r="AC119" i="374"/>
  <c r="AC118" i="374"/>
  <c r="AC117" i="374"/>
  <c r="AC116" i="374"/>
  <c r="AC115" i="374"/>
  <c r="AC114" i="374"/>
  <c r="AC99" i="374"/>
  <c r="AC95" i="374"/>
  <c r="AC84" i="374"/>
  <c r="AC82" i="374"/>
  <c r="AC72" i="374"/>
  <c r="AC53" i="374"/>
  <c r="AC52" i="374"/>
  <c r="AC45" i="374"/>
  <c r="AC44" i="374"/>
  <c r="AC39" i="374"/>
  <c r="AC23" i="374"/>
  <c r="AC13" i="374"/>
  <c r="AC12" i="374"/>
  <c r="AC8" i="374"/>
  <c r="AC4" i="374"/>
  <c r="AC202" i="374"/>
  <c r="AC186" i="374"/>
  <c r="AC168" i="374"/>
  <c r="AC166" i="374"/>
  <c r="AC147" i="374"/>
  <c r="AC132" i="374"/>
  <c r="AC125" i="374"/>
  <c r="AC123" i="374"/>
  <c r="AC120" i="374"/>
  <c r="AC105" i="374"/>
  <c r="AC103" i="374"/>
  <c r="AC92" i="374"/>
  <c r="AC85" i="374"/>
  <c r="AC80" i="374"/>
  <c r="AC42" i="374"/>
  <c r="AC19" i="374"/>
  <c r="AC15" i="374"/>
  <c r="AC3" i="374"/>
  <c r="AC199" i="374"/>
  <c r="AC185" i="374"/>
  <c r="AC176" i="374"/>
  <c r="AC173" i="374"/>
  <c r="AC172" i="374"/>
  <c r="AC171" i="374"/>
  <c r="AC167" i="374"/>
  <c r="AC162" i="374"/>
  <c r="AC161" i="374"/>
  <c r="AC159" i="374"/>
  <c r="AC158" i="374"/>
  <c r="AC150" i="374"/>
  <c r="AC148" i="374"/>
  <c r="AC131" i="374"/>
  <c r="AC130" i="374"/>
  <c r="AC124" i="374"/>
  <c r="AC113" i="374"/>
  <c r="AC112" i="374"/>
  <c r="AC107" i="374"/>
  <c r="AC106" i="374"/>
  <c r="AC102" i="374"/>
  <c r="AC100" i="374"/>
  <c r="AC93" i="374"/>
  <c r="AC79" i="374"/>
  <c r="AC77" i="374"/>
  <c r="AC76" i="374"/>
  <c r="AC75" i="374"/>
  <c r="AC73" i="374"/>
  <c r="AC71" i="374"/>
  <c r="AC70" i="374"/>
  <c r="AC50" i="374"/>
  <c r="AC46" i="374"/>
  <c r="AC41" i="374"/>
  <c r="AC38" i="374"/>
  <c r="AC37" i="374"/>
  <c r="AC27" i="374"/>
  <c r="AC26" i="374"/>
  <c r="AC18" i="374"/>
  <c r="AC17" i="374"/>
  <c r="AC16" i="374"/>
  <c r="AC14" i="374"/>
  <c r="AC10" i="374"/>
  <c r="AC220" i="374"/>
  <c r="AC219" i="374"/>
  <c r="AC218" i="374"/>
  <c r="AC217" i="374"/>
  <c r="AC216" i="374"/>
  <c r="AC215" i="374"/>
  <c r="AC214" i="374"/>
  <c r="AC213" i="374"/>
  <c r="AC212" i="374"/>
  <c r="AC211" i="374"/>
  <c r="AC210" i="374"/>
  <c r="AC209" i="374"/>
  <c r="AC208" i="374"/>
  <c r="AC207" i="374"/>
  <c r="AC206" i="374"/>
  <c r="AC205" i="374"/>
  <c r="AC201" i="374"/>
  <c r="AC198" i="374"/>
  <c r="AC197" i="374"/>
  <c r="AC196" i="374"/>
  <c r="AC195" i="374"/>
  <c r="AC194" i="374"/>
  <c r="AC193" i="374"/>
  <c r="AC192" i="374"/>
  <c r="AC191" i="374"/>
  <c r="AC190" i="374"/>
  <c r="AC189" i="374"/>
  <c r="AC188" i="374"/>
  <c r="AC187" i="374"/>
  <c r="AC184" i="374"/>
  <c r="AC183" i="374"/>
  <c r="AC182" i="374"/>
  <c r="AC180" i="374"/>
  <c r="AC179" i="374"/>
  <c r="AC178" i="374"/>
  <c r="AC177" i="374"/>
  <c r="AC175" i="374"/>
  <c r="AC170" i="374"/>
  <c r="AC164" i="374"/>
  <c r="AC163" i="374"/>
  <c r="AC157" i="374"/>
  <c r="AC156" i="374"/>
  <c r="AC155" i="374"/>
  <c r="AC154" i="374"/>
  <c r="AC153" i="374"/>
  <c r="AC152" i="374"/>
  <c r="AC151" i="374"/>
  <c r="AC149" i="374"/>
  <c r="AC145" i="374"/>
  <c r="AC144" i="374"/>
  <c r="AC143" i="374"/>
  <c r="AC142" i="374"/>
  <c r="AC141" i="374"/>
  <c r="AC140" i="374"/>
  <c r="AC138" i="374"/>
  <c r="AC137" i="374"/>
  <c r="AC136" i="374"/>
  <c r="AC135" i="374"/>
  <c r="AC134" i="374"/>
  <c r="AC133" i="374"/>
  <c r="AC129" i="374"/>
  <c r="AC128" i="374"/>
  <c r="AC122" i="374"/>
  <c r="AC121" i="374"/>
  <c r="AC111" i="374"/>
  <c r="AC110" i="374"/>
  <c r="AC109" i="374"/>
  <c r="AC108" i="374"/>
  <c r="AC104" i="374"/>
  <c r="AC101" i="374"/>
  <c r="AC98" i="374"/>
  <c r="AC97" i="374"/>
  <c r="AC96" i="374"/>
  <c r="AC94" i="374"/>
  <c r="AC91" i="374"/>
  <c r="AC90" i="374"/>
  <c r="AC89" i="374"/>
  <c r="AC88" i="374"/>
  <c r="AC87" i="374"/>
  <c r="AC86" i="374"/>
  <c r="AC83" i="374"/>
  <c r="AC78" i="374"/>
  <c r="AC74" i="374"/>
  <c r="AC69" i="374"/>
  <c r="AC68" i="374"/>
  <c r="AC67" i="374"/>
  <c r="AC66" i="374"/>
  <c r="AC65" i="374"/>
  <c r="AC64" i="374"/>
  <c r="AC63" i="374"/>
  <c r="AC62" i="374"/>
  <c r="AC61" i="374"/>
  <c r="AC60" i="374"/>
  <c r="AC59" i="374"/>
  <c r="AC58" i="374"/>
  <c r="AC57" i="374"/>
  <c r="AC56" i="374"/>
  <c r="AC55" i="374"/>
  <c r="AC54" i="374"/>
  <c r="AC51" i="374"/>
  <c r="AC49" i="374"/>
  <c r="AC48" i="374"/>
  <c r="AC47" i="374"/>
  <c r="AC43" i="374"/>
  <c r="AC40" i="374"/>
  <c r="AC36" i="374"/>
  <c r="AC35" i="374"/>
  <c r="AC34" i="374"/>
  <c r="AC33" i="374"/>
  <c r="AC32" i="374"/>
  <c r="AC31" i="374"/>
  <c r="AC30" i="374"/>
  <c r="AC29" i="374"/>
  <c r="AC28" i="374"/>
  <c r="AC25" i="374"/>
  <c r="AC24" i="374"/>
  <c r="AC22" i="374"/>
  <c r="AC21" i="374"/>
  <c r="AC20" i="374"/>
  <c r="AC11" i="374"/>
  <c r="AC6" i="374"/>
  <c r="AC5" i="374"/>
  <c r="AB190" i="389"/>
  <c r="AD4" i="388"/>
  <c r="C9" i="3"/>
  <c r="AD3" i="388"/>
  <c r="AF3" i="387"/>
  <c r="AD2" i="388"/>
  <c r="AD5" i="388" s="1"/>
  <c r="B12" i="3"/>
  <c r="C14" i="3" l="1"/>
  <c r="AF4" i="387"/>
  <c r="C13" i="3" s="1"/>
  <c r="AH3" i="385"/>
  <c r="C12" i="3" s="1"/>
  <c r="AB2" i="374" l="1"/>
  <c r="AA2" i="374"/>
  <c r="AC2" i="374" l="1"/>
  <c r="AC221" i="374" l="1"/>
  <c r="C5" i="3" s="1"/>
  <c r="B11" i="3"/>
  <c r="B2" i="378" l="1"/>
  <c r="C2" i="378"/>
  <c r="B2" i="380"/>
  <c r="C2" i="380"/>
  <c r="C2" i="374" l="1"/>
  <c r="B2" i="374"/>
  <c r="C2" i="368"/>
  <c r="B2" i="368"/>
  <c r="AC2" i="380"/>
  <c r="AB2" i="380"/>
  <c r="AC2" i="378"/>
  <c r="AE2" i="378" s="1"/>
  <c r="AE1948" i="378" s="1"/>
  <c r="AE2" i="377"/>
  <c r="AD2" i="377"/>
  <c r="B2" i="377"/>
  <c r="C2" i="377"/>
  <c r="AE2" i="376"/>
  <c r="AD2" i="376"/>
  <c r="B2" i="376"/>
  <c r="C2" i="376"/>
  <c r="AF2" i="377" l="1"/>
  <c r="AF449" i="377" s="1"/>
  <c r="AD2" i="380"/>
  <c r="AD285" i="380" s="1"/>
  <c r="AF2" i="376"/>
  <c r="AF1196" i="376" l="1"/>
  <c r="C6" i="3" s="1"/>
  <c r="C7" i="3"/>
  <c r="B5" i="3"/>
  <c r="B6" i="3"/>
  <c r="B7" i="3"/>
  <c r="B8" i="3"/>
  <c r="B10" i="3"/>
  <c r="C10" i="3" l="1"/>
  <c r="C8" i="3" l="1"/>
  <c r="C15" i="3" l="1"/>
  <c r="C16" i="3" l="1"/>
  <c r="C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Lini Hernández</author>
  </authors>
  <commentList>
    <comment ref="AE859" authorId="0" shapeId="0" xr:uid="{1CC23532-F831-43F4-8653-F9EF705875E5}">
      <text>
        <r>
          <rPr>
            <b/>
            <sz val="9"/>
            <color indexed="81"/>
            <rFont val="Tahoma"/>
            <family val="2"/>
          </rPr>
          <t>Lini Hernández:</t>
        </r>
        <r>
          <rPr>
            <sz val="9"/>
            <color indexed="81"/>
            <rFont val="Tahoma"/>
            <family val="2"/>
          </rPr>
          <t xml:space="preserve">
Envió realizado para la fuerza comercial de Redeban en San Andres, 4 cajas</t>
        </r>
      </text>
    </comment>
  </commentList>
</comments>
</file>

<file path=xl/sharedStrings.xml><?xml version="1.0" encoding="utf-8"?>
<sst xmlns="http://schemas.openxmlformats.org/spreadsheetml/2006/main" count="79815" uniqueCount="16610">
  <si>
    <t>FACTURACIÓN ACTIVIDADES REDEBAN CB BANCOLOMBIA Y AVAL</t>
  </si>
  <si>
    <t>1 AL 30 DE SEPTIEMBRE 2025</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</si>
  <si>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</si>
  <si>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</si>
  <si>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</si>
  <si>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</si>
  <si>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</si>
  <si>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</si>
  <si>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</si>
  <si>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</si>
  <si>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</si>
  <si>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</si>
  <si>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</si>
  <si>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</si>
  <si>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</si>
  <si>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</si>
  <si>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</si>
  <si>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</si>
  <si>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</si>
  <si>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</si>
  <si>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</si>
  <si>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</si>
  <si>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</si>
  <si>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</si>
  <si>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</si>
  <si>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</si>
  <si>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</si>
  <si>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</si>
  <si>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</si>
  <si>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</si>
  <si>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</si>
  <si>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</si>
  <si>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</si>
  <si>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</si>
  <si>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</si>
  <si>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</si>
  <si>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</si>
  <si>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</si>
  <si>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</si>
  <si>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</si>
  <si>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</si>
  <si>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</si>
  <si>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</si>
  <si>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</si>
  <si>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</si>
  <si>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</si>
  <si>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</si>
  <si>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</si>
  <si>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</si>
  <si>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</si>
  <si>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</si>
  <si>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</si>
  <si>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</si>
  <si>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</si>
  <si>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</si>
  <si>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</si>
  <si>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</si>
  <si>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</si>
  <si>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</si>
  <si>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</si>
  <si>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</si>
  <si>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</si>
  <si>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</si>
  <si>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</si>
  <si>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</si>
  <si>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</si>
  <si>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</si>
  <si>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</si>
  <si>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</si>
  <si>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</si>
  <si>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</si>
  <si>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</si>
  <si>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</si>
  <si>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</si>
  <si>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</si>
  <si>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</si>
  <si>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</si>
  <si>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</si>
  <si>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</si>
  <si>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</si>
  <si>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</si>
  <si>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</si>
  <si>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</si>
  <si>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</si>
  <si>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</si>
  <si>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</si>
  <si>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</si>
  <si>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</si>
  <si>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</si>
  <si>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</si>
  <si>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</si>
  <si>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</si>
  <si>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</si>
  <si>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</si>
  <si>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</si>
  <si>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</si>
  <si>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</si>
  <si>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</si>
  <si>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</si>
  <si>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</si>
  <si>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</si>
  <si>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</si>
  <si>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APERTURAS BANCOLOMBIA</t>
  </si>
  <si>
    <t>NOMBRE DE CC</t>
  </si>
  <si>
    <t>Suma de VALOR CC</t>
  </si>
  <si>
    <t>Suma de VALOR CC2</t>
  </si>
  <si>
    <t>CENTRO DE COSTOS LÍNEACOM</t>
  </si>
  <si>
    <t>Suma de VALOR FACTURABLE A LA RED</t>
  </si>
  <si>
    <t>VALOR CC</t>
  </si>
  <si>
    <t>Total general</t>
  </si>
  <si>
    <t>INCIDENTES BANCOLOMBIA</t>
  </si>
  <si>
    <t>ORDENES DE CAMBIO BANCOLOMBIA</t>
  </si>
  <si>
    <t xml:space="preserve">Suma de  VALOR TOTAL </t>
  </si>
  <si>
    <t>PAPELERIA BANCOLOMBIA</t>
  </si>
  <si>
    <t>APERTURAS BBVA</t>
  </si>
  <si>
    <t>CENTRO DE COSTOS</t>
  </si>
  <si>
    <t>OC  BBVA</t>
  </si>
  <si>
    <t>INCIDENTE  BBVA</t>
  </si>
  <si>
    <t>APERTURAS AVAL</t>
  </si>
  <si>
    <t>INCIDENTES AVAL</t>
  </si>
  <si>
    <t>OC AVAL</t>
  </si>
  <si>
    <t>CIUDAD SEDE</t>
  </si>
  <si>
    <t>CÓDIGO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</si>
  <si>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</si>
  <si>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</si>
  <si>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</si>
  <si>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</si>
  <si>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</si>
  <si>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</si>
  <si>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</si>
  <si>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</si>
  <si>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</si>
  <si>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</si>
  <si>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</si>
  <si>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</si>
  <si>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</si>
  <si>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</si>
  <si>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ATENCIÓN</t>
  </si>
  <si>
    <t>TERMINALES</t>
  </si>
  <si>
    <t>TIPO DE ATENCION</t>
  </si>
  <si>
    <t>TIPO DE TRAYECTO</t>
  </si>
  <si>
    <t xml:space="preserve">NOMBRE DEL TECNICO </t>
  </si>
  <si>
    <t>DIAS DE VISITA</t>
  </si>
  <si>
    <t>DIA ADICIONAL</t>
  </si>
  <si>
    <t>VALOR DIAS ACTIVIDAD FACTURABLES A LA RED</t>
  </si>
  <si>
    <t>VALOR DIAS ACOMPAÑAMIENTO FACTURABLES</t>
  </si>
  <si>
    <t>VALOR FACTURABLE A LA RED</t>
  </si>
  <si>
    <t>CU CB</t>
  </si>
  <si>
    <t>COBRO ENTIDAD</t>
  </si>
  <si>
    <t>TIPO</t>
  </si>
  <si>
    <t>VAL TIPO</t>
  </si>
  <si>
    <t>VAL COSTO</t>
  </si>
  <si>
    <t>OBSERVACIONES</t>
  </si>
  <si>
    <t>OBSERVACIONES LINEA</t>
  </si>
  <si>
    <t>TA-25-992136</t>
  </si>
  <si>
    <t>APERTURA</t>
  </si>
  <si>
    <t>CB CRECIMIENTO - NUEVO</t>
  </si>
  <si>
    <t>NARIÑO</t>
  </si>
  <si>
    <t>ROBERTO PAYAN</t>
  </si>
  <si>
    <t>BARRIO EL VILLA HORIZONTE ROBERTO PAYAN</t>
  </si>
  <si>
    <t>REDEBAN</t>
  </si>
  <si>
    <t>FO-25-1402263</t>
  </si>
  <si>
    <t>UNO A UNO</t>
  </si>
  <si>
    <t>EJECUTADO</t>
  </si>
  <si>
    <t>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t>
  </si>
  <si>
    <t>VISITA_TÉCNICA</t>
  </si>
  <si>
    <t>SIZZZ900</t>
  </si>
  <si>
    <t>TIPO IV ESPECIAL</t>
  </si>
  <si>
    <t>FLUVIAL</t>
  </si>
  <si>
    <t>PAZ MARTINEZ RICHARD HUMBERTO</t>
  </si>
  <si>
    <t>TA-25-992167</t>
  </si>
  <si>
    <t>CAUCA</t>
  </si>
  <si>
    <t>EL TAMBO</t>
  </si>
  <si>
    <t>BARRIO PLAYA RICA EL TAMBO 1</t>
  </si>
  <si>
    <t>FO-25-1402365</t>
  </si>
  <si>
    <t>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t>
  </si>
  <si>
    <t>SIZZZ915</t>
  </si>
  <si>
    <t>TERRESTRE</t>
  </si>
  <si>
    <t>GIMBUEL LASSO LUIS GERMAN</t>
  </si>
  <si>
    <t>TA-25-1033974</t>
  </si>
  <si>
    <t>BARBACOAS</t>
  </si>
  <si>
    <t>BARRIO GUAYACAL BARBACOAS</t>
  </si>
  <si>
    <t>FO-25-1432981</t>
  </si>
  <si>
    <t>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t>
  </si>
  <si>
    <t>FKZZZ635</t>
  </si>
  <si>
    <t>TA-25-1033985</t>
  </si>
  <si>
    <t>RISARALDA</t>
  </si>
  <si>
    <t>BARRIO CENTRO PEREIRA 55</t>
  </si>
  <si>
    <t>FO-25-1433027</t>
  </si>
  <si>
    <t>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t>
  </si>
  <si>
    <t>FKZZZ643</t>
  </si>
  <si>
    <t>ARROYAVE CANO MANUEL GUILLERMO</t>
  </si>
  <si>
    <t>TA-25-1033987</t>
  </si>
  <si>
    <t>CORDOBA</t>
  </si>
  <si>
    <t>BARRIO POLICARPA MONTERIA 3</t>
  </si>
  <si>
    <t>FO-25-1433037</t>
  </si>
  <si>
    <t>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t>
  </si>
  <si>
    <t>FKZZZ646</t>
  </si>
  <si>
    <t>CALDERA SALCEDO CARLOS JULIO</t>
  </si>
  <si>
    <t>TA-25-1033991</t>
  </si>
  <si>
    <t>TIMBIQUI</t>
  </si>
  <si>
    <t>BARRIO UNION DE VIVIENDAS TIMBIQUI</t>
  </si>
  <si>
    <t>FO-25-1433056</t>
  </si>
  <si>
    <t>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t>
  </si>
  <si>
    <t>FKZZZ649</t>
  </si>
  <si>
    <t>AEREO</t>
  </si>
  <si>
    <t>PAREDES CASTILLO DIEGO</t>
  </si>
  <si>
    <t>TA-25-1034017</t>
  </si>
  <si>
    <t>CAQUETA</t>
  </si>
  <si>
    <t>SOLITA</t>
  </si>
  <si>
    <t>BARRIO JORDAN SOLITA</t>
  </si>
  <si>
    <t>FO-25-1433151</t>
  </si>
  <si>
    <t>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t>
  </si>
  <si>
    <t>FKZZZ665</t>
  </si>
  <si>
    <t>BERMUDEZ SANCHEZ JOSE NEYBER</t>
  </si>
  <si>
    <t>TA-25-1034022</t>
  </si>
  <si>
    <t>META</t>
  </si>
  <si>
    <t>LA MACARENA</t>
  </si>
  <si>
    <t>BARRIO CENTRO LA MACARENA 9</t>
  </si>
  <si>
    <t>FO-25-1433176</t>
  </si>
  <si>
    <t>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t>
  </si>
  <si>
    <t>FKZZZ669</t>
  </si>
  <si>
    <t>ROZO JIMENEZ EDGAR ARMANDO</t>
  </si>
  <si>
    <t>TA-25-1034026</t>
  </si>
  <si>
    <t>SANTANDER</t>
  </si>
  <si>
    <t>SAN GIL</t>
  </si>
  <si>
    <t>BARRIO CIUDAD FUTURO ETAPA  3 SAN GIL</t>
  </si>
  <si>
    <t>FO-25-1433206</t>
  </si>
  <si>
    <t>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t>
  </si>
  <si>
    <t>FKZZZ672</t>
  </si>
  <si>
    <t>GELVEZ MOGOLLON JOSE ELISEO</t>
  </si>
  <si>
    <t>TA-25-1034027</t>
  </si>
  <si>
    <t>VALLE DEL CAUCA</t>
  </si>
  <si>
    <t>BARRIO BENAJAMIN HERRERA CALI</t>
  </si>
  <si>
    <t>FO-25-1433211</t>
  </si>
  <si>
    <t>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t>
  </si>
  <si>
    <t>FKZZZ673</t>
  </si>
  <si>
    <t>TA-25-1034476</t>
  </si>
  <si>
    <t>CB CRECIMIENTO ALIANZA - NUEVO</t>
  </si>
  <si>
    <t>PUTUMAYO</t>
  </si>
  <si>
    <t>PUERTO ASIS</t>
  </si>
  <si>
    <t>DISTRICOL LADY PERFUMERIA</t>
  </si>
  <si>
    <t>FO-25-1433932</t>
  </si>
  <si>
    <t>AGREGADOR</t>
  </si>
  <si>
    <t>DISTRICOL</t>
  </si>
  <si>
    <t>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t>
  </si>
  <si>
    <t>FKZZZ695</t>
  </si>
  <si>
    <t>CASTILLO HERRERA ALEX RICARDO</t>
  </si>
  <si>
    <t>TA-25-1040105</t>
  </si>
  <si>
    <t>ANTIOQUIA</t>
  </si>
  <si>
    <t>EL BAGRE</t>
  </si>
  <si>
    <t>DISTRICOL DROGUERIA G&amp;P</t>
  </si>
  <si>
    <t>FO-25-1444555</t>
  </si>
  <si>
    <t>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t>
  </si>
  <si>
    <t>SKZZZ566</t>
  </si>
  <si>
    <t>TA-25-1040106</t>
  </si>
  <si>
    <t>TURBO</t>
  </si>
  <si>
    <t>DISTRICOL VARIEDADES VIANYS</t>
  </si>
  <si>
    <t>FO-25-1444558</t>
  </si>
  <si>
    <t>29-08 PROGRAMACIÓN REALIZADA POR LA ALIANZA 2/09/2025 SE REALIZA INSTALACIÓN DE CORRESPONSAL, SE INSTALAN EQUIPOS CON PRUEBAS EXITOSAS, SE CAPACITA Y SE EVALÚA AL CLIENTE, SE INSTALA PUBLICIDAD COMPLETA, CB QUEDA OPERATIVO. USUARIO SOMOS BANCOLOMBIA ACTIVO</t>
  </si>
  <si>
    <t>SKZZZ567</t>
  </si>
  <si>
    <t>SALDARRIAGA MIRANDA SANTIAGO</t>
  </si>
  <si>
    <t>TA-25-1040107</t>
  </si>
  <si>
    <t>VALDIVIA</t>
  </si>
  <si>
    <t>DISTRICOL AGROABARROTES EL 15</t>
  </si>
  <si>
    <t>FO-25-1444562</t>
  </si>
  <si>
    <t>SKZZZ568</t>
  </si>
  <si>
    <t>BARRIENTOS HERNANDEZ CRISTIAN HORACIO</t>
  </si>
  <si>
    <t>TA-25-1040109</t>
  </si>
  <si>
    <t>CALDAS</t>
  </si>
  <si>
    <t>RIOSUCIO</t>
  </si>
  <si>
    <t>DISTRICOL CACHARR MIL COSAS</t>
  </si>
  <si>
    <t>FO-25-1444574</t>
  </si>
  <si>
    <t>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t>
  </si>
  <si>
    <t>SKZZZ570</t>
  </si>
  <si>
    <t>FRANCO CAÑAVERAL YAMID RAUL</t>
  </si>
  <si>
    <t>TA-25-1040111</t>
  </si>
  <si>
    <t>DISTRICOL DROGUERIA PAOLA</t>
  </si>
  <si>
    <t>FO-25-1444579</t>
  </si>
  <si>
    <t>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t>
  </si>
  <si>
    <t>SKZZZ571</t>
  </si>
  <si>
    <t>TA-25-1040112</t>
  </si>
  <si>
    <t>SALAMINA</t>
  </si>
  <si>
    <t>DISTRICOL MUL TIENDA SAN FELIX</t>
  </si>
  <si>
    <t>FO-25-1444582</t>
  </si>
  <si>
    <t>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t>
  </si>
  <si>
    <t>SKZZZ572</t>
  </si>
  <si>
    <t>AGUIRRE HENAO RAUL EDUARDO</t>
  </si>
  <si>
    <t>TA-25-1040113</t>
  </si>
  <si>
    <t>LA UNION</t>
  </si>
  <si>
    <t>DISTRICOL ARCADIA T. BELLEZA</t>
  </si>
  <si>
    <t>FO-25-1444586</t>
  </si>
  <si>
    <t>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t>
  </si>
  <si>
    <t>SKZZZ573</t>
  </si>
  <si>
    <t>GUERRERO RAMIREZ OSCAR DARIO</t>
  </si>
  <si>
    <t>TA-25-1040114</t>
  </si>
  <si>
    <t>NORTE DE SANTANDER</t>
  </si>
  <si>
    <t>DISTRICOL GIO CAFE</t>
  </si>
  <si>
    <t>FO-25-1444592</t>
  </si>
  <si>
    <t>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t>
  </si>
  <si>
    <t>SKZZZ718</t>
  </si>
  <si>
    <t>DURAN ACOSTA FRANK YONNY</t>
  </si>
  <si>
    <t>TA-25-1040116</t>
  </si>
  <si>
    <t>DISTRICOL COSMETICOS JHUR</t>
  </si>
  <si>
    <t>FO-25-1444597</t>
  </si>
  <si>
    <t>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t>
  </si>
  <si>
    <t>SKZZZ719</t>
  </si>
  <si>
    <t>NARANJO AFANADOR RUBEN JESUS</t>
  </si>
  <si>
    <t>TA-25-1040117</t>
  </si>
  <si>
    <t>DISTRICOL VARIEDADES JOSLEY</t>
  </si>
  <si>
    <t>FO-25-1444601</t>
  </si>
  <si>
    <t>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t>
  </si>
  <si>
    <t>SKZZZ574</t>
  </si>
  <si>
    <t>TA-25-1040119</t>
  </si>
  <si>
    <t>CONVENCION</t>
  </si>
  <si>
    <t>DISTRICOL TIENDA LOS LLANOS</t>
  </si>
  <si>
    <t>FO-25-1520722</t>
  </si>
  <si>
    <t>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t>
  </si>
  <si>
    <t>SKZZZ720</t>
  </si>
  <si>
    <t>GONZALEZ ESTUPIÑAN YEISON WALTER ANTONIO</t>
  </si>
  <si>
    <t>TA-25-1040123</t>
  </si>
  <si>
    <t>VILLA DEL ROSARIO</t>
  </si>
  <si>
    <t>DISTRICOL MISCELANEAGRANPARADA</t>
  </si>
  <si>
    <t>FO-25-1444619</t>
  </si>
  <si>
    <t>29-08 PROGRAMACIÓN REALIZADA POR LA ALIANZA  2/09/2025 SE REALIZA INSTALACIÓN DE CORRESPONSAL, SE INSTALAN EQUIPOS CON PRUEBAS EXITOSAS, SE CAPACITA Y SE EVALÚA AL CLIENTE, SE INSTALA PUBLICIDAD COMPLETA, CB QUEDA OPERATIVO. USUARIO SOMOS BANCOLOMBIA ACTIVO</t>
  </si>
  <si>
    <t>SKZZZ575</t>
  </si>
  <si>
    <t>PACHECO BUITRAGO JAVIER ALONSO</t>
  </si>
  <si>
    <t>TA-25-1040167</t>
  </si>
  <si>
    <t>DISTRICOL VARIEDADMARIANAPLUS</t>
  </si>
  <si>
    <t>FO-25-1444686</t>
  </si>
  <si>
    <t>29-08 PROGRAMACIÓN REALIZADA POR LA ALIANZA 02-09 SE REALIZA INSTALACIÓN DE CORRESPONSAL, SE INSTALAN EQUIPOS CON PRUEBAS EXITOSAS, SE CAPACITA Y SE EVALÚA AL CLIENTE, SE INSTALA PUBLICIDAD COMPLETA, CB QUEDA OPERATIVO. USUARIO SOMOS BANCOLOMBIA ACTIVO</t>
  </si>
  <si>
    <t>SKZZZ576</t>
  </si>
  <si>
    <t>TA-25-1040132</t>
  </si>
  <si>
    <t>SUCRE</t>
  </si>
  <si>
    <t>COROZAL</t>
  </si>
  <si>
    <t>DISTRICOL G.M.A</t>
  </si>
  <si>
    <t>FO-25-1444642</t>
  </si>
  <si>
    <t>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t>
  </si>
  <si>
    <t>SKZZZ721</t>
  </si>
  <si>
    <t>CACERES HERNANDEZ ANDRES</t>
  </si>
  <si>
    <t>TA-25-1040137</t>
  </si>
  <si>
    <t>TULUA</t>
  </si>
  <si>
    <t>DISTRICOL PAGOS Y MAX</t>
  </si>
  <si>
    <t>FO-25-1444654</t>
  </si>
  <si>
    <t>29-08 PROGRAMACIÓN REALIZADA POR LA ALIANZA 1/09/2025 SE REALIZA INSTALACIÓN DE CORRESPONSAL, SE INSTALAN EQUIPOS CON PRUEBAS EXITOSAS, SE CAPACITA Y SE EVALÚA AL CLIENTE, SE INSTALA PUBLICIDAD COMPLETA, CB QUEDA OPERATIVO. USUARIO SOMOS BANCOLOMBIA ACTIVO</t>
  </si>
  <si>
    <t>SKZZZ577</t>
  </si>
  <si>
    <t>TORRES GARCIA JENDRY JOSE</t>
  </si>
  <si>
    <t>TA-25-1040140</t>
  </si>
  <si>
    <t>DISTRICOL SWISS LUXURY</t>
  </si>
  <si>
    <t>FO-25-1444664</t>
  </si>
  <si>
    <t>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t>
  </si>
  <si>
    <t>SKZZZ722</t>
  </si>
  <si>
    <t>TA-25-1040146</t>
  </si>
  <si>
    <t>DATAFONO ADICIONAL - ALIANZA</t>
  </si>
  <si>
    <t>ITAGUI</t>
  </si>
  <si>
    <t xml:space="preserve">PAGAFACIL - PLAZA MAYORISTA </t>
  </si>
  <si>
    <t>FO-25-1444672</t>
  </si>
  <si>
    <t>ROBUSTO</t>
  </si>
  <si>
    <t>PAGAFACIL</t>
  </si>
  <si>
    <t xml:space="preserve">29-08 SE REALIZA LLAMADA AL CLIENTE, SE HABLA CON LA SRA PAULA OSPINA SE VALIDA DIRECCIÓN OK, CANAL OK, DISPONIBILIDAD TOTAL, LLAMAR EL DÍA LA INSTALACIÓN PARA CONFIRMAR VISITA - COMUNICACIÓN POR WPP 02-09 SE REALIZA INSTALACIÓN DE DAT ADICIONAL, NO SE TIENIEN LAS HERRAMIENTAS NECESARIAS PARA HACER LAS PRUEBAS SUFICIENTE, SE PREGUNTAN AL COMERCIO, Y TAMPOCO TIENEN DISPONIBLE </t>
  </si>
  <si>
    <t>SKZZZ578</t>
  </si>
  <si>
    <t>CARDONA MOLINA BROLIN STIVEN</t>
  </si>
  <si>
    <t>TA-25-1054540</t>
  </si>
  <si>
    <t>PTM MEDELLLIN MINIMERCADO PA´Q</t>
  </si>
  <si>
    <t>FO-25-1467769</t>
  </si>
  <si>
    <t>COMCARD - PTM</t>
  </si>
  <si>
    <t>03-09  PROGRAMACIÓN REALIZADA POR LA ALIANZA 5/09/2025 SE REALIZA INSTALACIÓN DE CORRESPONSAL, SE INSTALAN EQUIPOS CON PRUEBAS EXITOSAS, SE CAPACITA Y SE EVALÚA AL CLIENTE, SE INSTALA PUBLICIDAD COMPLETA, CB QUEDA OPERATIVO. USUARIO SOMOS BANCOLOMBIA ACTIVO</t>
  </si>
  <si>
    <t>SMZZZ262</t>
  </si>
  <si>
    <t>CASTAÑEDA PALACIO CARLOS FELIPE</t>
  </si>
  <si>
    <t>TA-25-1054548</t>
  </si>
  <si>
    <t>PTM MEDELLIN MERKE FRUVER LA P</t>
  </si>
  <si>
    <t>FO-25-1467776</t>
  </si>
  <si>
    <t xml:space="preserve">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t>
  </si>
  <si>
    <t>SMZZZ263</t>
  </si>
  <si>
    <t>BADEL ACUÑA LUIS ALBERTO</t>
  </si>
  <si>
    <t>TA-25-1054554</t>
  </si>
  <si>
    <t>PTM MEDELLIN DROGUERIA TRIPLE</t>
  </si>
  <si>
    <t>FO-25-1467787</t>
  </si>
  <si>
    <t>SMZZZ264</t>
  </si>
  <si>
    <t>TA-25-1054556</t>
  </si>
  <si>
    <t>PTM MEDELLIN VARIEDADES LUZ ME</t>
  </si>
  <si>
    <t>FO-25-1467795</t>
  </si>
  <si>
    <t>SMZZZ266</t>
  </si>
  <si>
    <t>TA-25-1054559</t>
  </si>
  <si>
    <t>BELLO</t>
  </si>
  <si>
    <t>PTM BELLO PAPELERIA GRAN AVENI</t>
  </si>
  <si>
    <t>FO-25-1467800</t>
  </si>
  <si>
    <t>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t>
  </si>
  <si>
    <t>SMZZZ267</t>
  </si>
  <si>
    <t>TA-25-1054565</t>
  </si>
  <si>
    <t>PTM BELLO PECADOS GOURMET</t>
  </si>
  <si>
    <t>FO-25-1467813</t>
  </si>
  <si>
    <t>03-09  PROGRAMACIÓN REALIZADA POR LA ALIANZA 04-09 SE REALIZA INSTALACIÓN DE CORRESPONSAL, SE INSTALAN EQUIPOS CON PRUEBAS EXITOSAS, SE CAPACITA Y SE EVALÚA AL CLIENTE, SE INSTALA PUBLICIDAD COMPLETA, CB QUEDA OPERATIVO. USUARIO SOMOS BANCOLOMBIA ACTIVO</t>
  </si>
  <si>
    <t>SMZZZ268</t>
  </si>
  <si>
    <t>TA-25-1054569</t>
  </si>
  <si>
    <t>ENVIGADO</t>
  </si>
  <si>
    <t>PTM ENVIGADO ALVARO DAVID VANE</t>
  </si>
  <si>
    <t>FO-25-1467824</t>
  </si>
  <si>
    <t>03-09  PROGRAMACIÓN REALIZADA POR LA ALIANZA 4/09/2025 SE REALIZA INSTALACIÓN DE CORRESPONSAL, SE INSTALAN EQUIPOS CON PRUEBAS EXITOSAS, SE CAPACITA Y SE EVALÚA AL CLIENTE, SE INSTALA PUBLICIDAD COMPLETA, CB QUEDA OPERATIVO. USUARIO SOMOS BANCOLOMBIA ACTIVO</t>
  </si>
  <si>
    <t>SMZZZ269</t>
  </si>
  <si>
    <t>DIAZ ZABALA FRANCIS DUBAN</t>
  </si>
  <si>
    <t>TA-25-1054571</t>
  </si>
  <si>
    <t>PTM TURBO CROGUERIA JYZA ESPEC</t>
  </si>
  <si>
    <t>FO-25-1467831</t>
  </si>
  <si>
    <t>SMZZZ270</t>
  </si>
  <si>
    <t>TA-25-1054574</t>
  </si>
  <si>
    <t>BOYACA</t>
  </si>
  <si>
    <t>TIBANA</t>
  </si>
  <si>
    <t>PTM TIBANA D' TODITO LA SEXTA</t>
  </si>
  <si>
    <t>FO-25-1467837</t>
  </si>
  <si>
    <t>SMZZZ272</t>
  </si>
  <si>
    <t>RODRIGUEZ MURCIA YERSON IVAN</t>
  </si>
  <si>
    <t>TA-25-1054576</t>
  </si>
  <si>
    <t>PTM FLORENCIA DROGUERIA MIIA</t>
  </si>
  <si>
    <t>FO-25-1467843</t>
  </si>
  <si>
    <t>SMZZZ273</t>
  </si>
  <si>
    <t>TA-25-1054579</t>
  </si>
  <si>
    <t>CUNDINAMARCA</t>
  </si>
  <si>
    <t>SOACHA</t>
  </si>
  <si>
    <t>PTM SOACHA MEGAINTERNET LA PUL</t>
  </si>
  <si>
    <t>FO-25-1467849</t>
  </si>
  <si>
    <t>SMZZZ274</t>
  </si>
  <si>
    <t>BUSTOS MORA DIEGO MANUEL</t>
  </si>
  <si>
    <t>TA-25-1054583</t>
  </si>
  <si>
    <t>TABIO</t>
  </si>
  <si>
    <t>PTM TABIO SUPERMARKET LA PRIME</t>
  </si>
  <si>
    <t>FO-25-1467853</t>
  </si>
  <si>
    <t>SMZZZ275</t>
  </si>
  <si>
    <t>MURCIA HERNANDEZ HARVEY IGNACIO</t>
  </si>
  <si>
    <t>TA-25-1054585</t>
  </si>
  <si>
    <t>HUILA</t>
  </si>
  <si>
    <t>LA PLATA</t>
  </si>
  <si>
    <t>PTM LA PLATA SUPER REPUESTOS D</t>
  </si>
  <si>
    <t>FO-25-1467858</t>
  </si>
  <si>
    <t>03-09  PROGRAMACIÓN REALIZADA POR LA ALIANZA 05-09 SE REALIZA INSTALACIÓN DE CORRESPONSAL, SE INSTALAN EQUIPOS CON PRUEBAS EXITOSAS, SE CAPACITA Y SE EVALÚA AL CLIENTE, SE INSTALA PUBLICIDAD COMPLETA, CB QUEDA OPERATIVO. USUARIO SOMOS BANCOLOMBIA ACTIVO</t>
  </si>
  <si>
    <t>SMZZZ276</t>
  </si>
  <si>
    <t>DEVIA REINOSO JUAN CARLOS</t>
  </si>
  <si>
    <t>TA-25-1054588</t>
  </si>
  <si>
    <t>MAGDALENA</t>
  </si>
  <si>
    <t>PTM SANTA MARTA VARIEDADES FUT</t>
  </si>
  <si>
    <t>FO-25-1467863</t>
  </si>
  <si>
    <t>SMZZZ278</t>
  </si>
  <si>
    <t>THOMAS  CAMPO SIGIFREDO SEGUNDO</t>
  </si>
  <si>
    <t>TA-25-1054595</t>
  </si>
  <si>
    <t>ALGARROBO</t>
  </si>
  <si>
    <t>PTM ALGARROBO SUPERMERCADO EL</t>
  </si>
  <si>
    <t>FO-25-1467869</t>
  </si>
  <si>
    <t>SMZZZ279</t>
  </si>
  <si>
    <t>TA-25-1054597</t>
  </si>
  <si>
    <t>LA LLANADA</t>
  </si>
  <si>
    <t>PTM LLANADA VARIEDADES LOREN V</t>
  </si>
  <si>
    <t>FO-25-1467873</t>
  </si>
  <si>
    <t>SMZZZ280</t>
  </si>
  <si>
    <t>TA-25-1054600</t>
  </si>
  <si>
    <t>TUQUERRES</t>
  </si>
  <si>
    <t>PTM TUQUERRES QUITO DROGUERIAS</t>
  </si>
  <si>
    <t>FO-25-1467878</t>
  </si>
  <si>
    <t>SMZZZ281</t>
  </si>
  <si>
    <t>TA-25-1054602</t>
  </si>
  <si>
    <t>PTM CUCUTA PARKIN MOTO CENTER</t>
  </si>
  <si>
    <t>FO-25-1467882</t>
  </si>
  <si>
    <t>SMZZZ283</t>
  </si>
  <si>
    <t>TA-25-1054606</t>
  </si>
  <si>
    <t>PTM CUCUTA INTERNET Y PAPELERI</t>
  </si>
  <si>
    <t>FO-25-1467888</t>
  </si>
  <si>
    <t>SMZZZ284</t>
  </si>
  <si>
    <t>MORA VEGA JEAMPIER</t>
  </si>
  <si>
    <t>TA-25-1054624</t>
  </si>
  <si>
    <t>PTM CUCUTA DROGUERIA FARMABLUE</t>
  </si>
  <si>
    <t>FO-25-1467894</t>
  </si>
  <si>
    <t>SMZZZ285</t>
  </si>
  <si>
    <t>TA-25-1054676</t>
  </si>
  <si>
    <t>BOCHALEMA</t>
  </si>
  <si>
    <t>PTM NORTE DE SANTANDER ABASTOS</t>
  </si>
  <si>
    <t>FO-25-1467901</t>
  </si>
  <si>
    <t>SMZZZ286</t>
  </si>
  <si>
    <t>TA-25-1054754</t>
  </si>
  <si>
    <t>PTM BUCARAMANGA SUPERMERCADO M</t>
  </si>
  <si>
    <t>FO-25-1467917</t>
  </si>
  <si>
    <t>SMZZZ287</t>
  </si>
  <si>
    <t>REYES RAMIREZ DIEGO ALEXANDER</t>
  </si>
  <si>
    <t>TA-25-1054948</t>
  </si>
  <si>
    <t>MALAGA</t>
  </si>
  <si>
    <t>PTM MALAGA DISTRIBUIDORA MAYOR</t>
  </si>
  <si>
    <t>FO-25-1467942</t>
  </si>
  <si>
    <t>SMZZZ289</t>
  </si>
  <si>
    <t>MARIÑO PABON JORGE ENRIQUE</t>
  </si>
  <si>
    <t>TA-25-1055041</t>
  </si>
  <si>
    <t>VETAS</t>
  </si>
  <si>
    <t>PTM VETAS INTER.COM</t>
  </si>
  <si>
    <t>FO-25-1467954</t>
  </si>
  <si>
    <t>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t>
  </si>
  <si>
    <t>SMZZZ290</t>
  </si>
  <si>
    <t>TA-25-1055125</t>
  </si>
  <si>
    <t>TOLIMA</t>
  </si>
  <si>
    <t>PTM IBAGUE DISPHARMA JA PLUS</t>
  </si>
  <si>
    <t>FO-25-1467964</t>
  </si>
  <si>
    <t>SMZZZ291</t>
  </si>
  <si>
    <t>BARRAGAN TAFUR EDWIN ESTEBAN</t>
  </si>
  <si>
    <t>TA-25-1055203</t>
  </si>
  <si>
    <t>PTM IBAGUE JYV DOPRGUERIAS MON</t>
  </si>
  <si>
    <t>FO-25-1467971</t>
  </si>
  <si>
    <t>SMZZZ292</t>
  </si>
  <si>
    <t>GUTIERREZ  CAMILO ANDRES</t>
  </si>
  <si>
    <t>TA-25-1055292</t>
  </si>
  <si>
    <t>PTM IBAGUE VARIEDADES Y ACCESO</t>
  </si>
  <si>
    <t>FO-25-1467991</t>
  </si>
  <si>
    <t>SMZZZ293</t>
  </si>
  <si>
    <t>TA-25-1055365</t>
  </si>
  <si>
    <t>PTM CALI MINIMARKET BAM BAM</t>
  </si>
  <si>
    <t>FO-25-1468002</t>
  </si>
  <si>
    <t>SMZZZ294</t>
  </si>
  <si>
    <t>HERRERA MONAR GEOVANNY</t>
  </si>
  <si>
    <t>TA-25-1055511</t>
  </si>
  <si>
    <t>PTM CALI MAXI FRUVER ALANA</t>
  </si>
  <si>
    <t>FO-25-1468026</t>
  </si>
  <si>
    <t>SMZZZ295</t>
  </si>
  <si>
    <t>TA-25-1055602</t>
  </si>
  <si>
    <t>PTM CALI MULTICOPIAS LA 12</t>
  </si>
  <si>
    <t>FO-25-1468042</t>
  </si>
  <si>
    <t>SMZZZ296</t>
  </si>
  <si>
    <t>BOLAÑOS TABORDA JORGE ENRIQUE</t>
  </si>
  <si>
    <t>TA-25-1055700</t>
  </si>
  <si>
    <t>PTM CALI COLMENA SIEMPRE DIVAS</t>
  </si>
  <si>
    <t>FO-25-1468054</t>
  </si>
  <si>
    <t>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t>
  </si>
  <si>
    <t>SMZZZ298</t>
  </si>
  <si>
    <t>TA-25-1055830</t>
  </si>
  <si>
    <t>PTM CALI VARIEDADES LOS MILAGR</t>
  </si>
  <si>
    <t>FO-25-1468070</t>
  </si>
  <si>
    <t>SMZZZ299</t>
  </si>
  <si>
    <t>SANCHEZ URREGO ROBINSON DAVID</t>
  </si>
  <si>
    <t>TA-25-1055986</t>
  </si>
  <si>
    <t>PTM CALI TIENDA Y LICORES HERR</t>
  </si>
  <si>
    <t>FO-25-1468092</t>
  </si>
  <si>
    <t>SMZZZ300</t>
  </si>
  <si>
    <t>TA-25-1056114</t>
  </si>
  <si>
    <t>PTM BOGOTA CIGARRERIA EMBAJADO</t>
  </si>
  <si>
    <t>FO-25-1468114</t>
  </si>
  <si>
    <t>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t>
  </si>
  <si>
    <t>SMZZZ301</t>
  </si>
  <si>
    <t>VEGA MANRIQUE JONATAN MAURICIO</t>
  </si>
  <si>
    <t>TA-25-1056313</t>
  </si>
  <si>
    <t>PTM BOGOTA DAVITEL COMUNICACIO</t>
  </si>
  <si>
    <t>FO-25-1468145</t>
  </si>
  <si>
    <t>SMZZZ302</t>
  </si>
  <si>
    <t>ORTIZ MARTINEZ STIVEN</t>
  </si>
  <si>
    <t>TA-25-1056505</t>
  </si>
  <si>
    <t>PTM BOGOTA PAPELERIA MI LIBERT</t>
  </si>
  <si>
    <t>FO-25-1468166</t>
  </si>
  <si>
    <t>SMZZZ304</t>
  </si>
  <si>
    <t>LOZADA ROJAS CHRISTIAN ANDRES</t>
  </si>
  <si>
    <t>TA-25-1056673</t>
  </si>
  <si>
    <t>PTM BOGOTA VARIEDADES MB</t>
  </si>
  <si>
    <t>FO-25-1468187</t>
  </si>
  <si>
    <t>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t>
  </si>
  <si>
    <t>SMZZZ305</t>
  </si>
  <si>
    <t>TA-25-1056800</t>
  </si>
  <si>
    <t>PTM BOGOTA DROGUERIA J.R.G</t>
  </si>
  <si>
    <t>FO-25-1468211</t>
  </si>
  <si>
    <t>SMZZZ306</t>
  </si>
  <si>
    <t>GALEANO SORIANO JUAN DAVID</t>
  </si>
  <si>
    <t>TA-25-1056911</t>
  </si>
  <si>
    <t>PTM BOGOTA DROGUERIA GRAN SALU</t>
  </si>
  <si>
    <t>FO-25-1468221</t>
  </si>
  <si>
    <t>SMZZZ307</t>
  </si>
  <si>
    <t>HERNANDEZ NARANJO OSCAR EDUARDO</t>
  </si>
  <si>
    <t>TA-25-1078766</t>
  </si>
  <si>
    <t>DISTRICOL ALUMIACEROS</t>
  </si>
  <si>
    <t>FO-25-1496124</t>
  </si>
  <si>
    <t>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t>
  </si>
  <si>
    <t>VGZZZ801</t>
  </si>
  <si>
    <t>TA-25-1078792</t>
  </si>
  <si>
    <t>GUATAPE</t>
  </si>
  <si>
    <t>DISTRICOL AUTOSERVICIO JAIMITO</t>
  </si>
  <si>
    <t>FO-25-1496138</t>
  </si>
  <si>
    <t>08-09 PROGRAMACIÓN REALIZADA POR LA ALIANZA 10/09/2025 SE REALIZA INSTALACIÓN DE CORRESPONSAL, SE INSTALAN EQUIPOS CON PRUEBAS EXITOSAS, SE CAPACITA Y SE EVALÚA AL CLIENTE, SE INSTALA PUBLICIDAD COMPLETA, CB QUEDA OPERATIVO. USUARIO SOMOS BANCOLOMBIA ACTIVO</t>
  </si>
  <si>
    <t>VGZZZ802</t>
  </si>
  <si>
    <t>PAREJA ECHAVARRIA JHON DAVID</t>
  </si>
  <si>
    <t>TA-25-1078807</t>
  </si>
  <si>
    <t>SAN PEDRO DE LOS MILAGROS</t>
  </si>
  <si>
    <t>DISTRICOL  SOLUCIONES INTEGRAL</t>
  </si>
  <si>
    <t>FO-25-1496147</t>
  </si>
  <si>
    <t>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t>
  </si>
  <si>
    <t>VGZZZ803</t>
  </si>
  <si>
    <t>TA-25-1078817</t>
  </si>
  <si>
    <t>SEGOVIA</t>
  </si>
  <si>
    <t>DISTRICOL JOSE27BOUTIQUE</t>
  </si>
  <si>
    <t>FO-25-1496158</t>
  </si>
  <si>
    <t>VGZZZ804</t>
  </si>
  <si>
    <t>TA-25-1078831</t>
  </si>
  <si>
    <t>DISTRICOL ELECTRODOMESTICOS</t>
  </si>
  <si>
    <t>FO-25-1496168</t>
  </si>
  <si>
    <t>08-09 PROGRAMACIÓN REALIZADA POR LA ALIANZA 9/09/2025 SE REALIZA INSTALACIÓN DE CORRESPONSAL, SE INSTALAN EQUIPOS CON PRUEBAS EXITOSAS, SE CAPACITA Y SE EVALÚA AL CLIENTE, SE INSTALA PUBLICIDAD COMPLETA, CB QUEDA OPERATIVO. USUARIO SOMOS BANCOLOMBIA ACTIVO</t>
  </si>
  <si>
    <t>VGZZZ805</t>
  </si>
  <si>
    <t>TA-25-1078847</t>
  </si>
  <si>
    <t>CESAR</t>
  </si>
  <si>
    <t>DISTRICOLSOLUCIONSERVICIOSPLAY</t>
  </si>
  <si>
    <t>FO-25-1496179</t>
  </si>
  <si>
    <t>VGZZZ806</t>
  </si>
  <si>
    <t>MAESTRE MENGUAL EDGAR ENRIQUE</t>
  </si>
  <si>
    <t>TA-25-1078859</t>
  </si>
  <si>
    <t>PLANETA RICA</t>
  </si>
  <si>
    <t>DISTRICOL ISHATIENDAMULTIMARCA</t>
  </si>
  <si>
    <t>FO-25-1496188</t>
  </si>
  <si>
    <t>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t>
  </si>
  <si>
    <t>VGZZZ807</t>
  </si>
  <si>
    <t>COGOLLO ROSSO CAMILO ANDRES</t>
  </si>
  <si>
    <t>TA-25-1078867</t>
  </si>
  <si>
    <t>NEMOCON</t>
  </si>
  <si>
    <t>DISTRICOL NEMORED</t>
  </si>
  <si>
    <t>FO-25-1496196</t>
  </si>
  <si>
    <t>VGZZZ808</t>
  </si>
  <si>
    <t>TA-25-1078883</t>
  </si>
  <si>
    <t>TENA</t>
  </si>
  <si>
    <t>DISTRICOL MILLANITO</t>
  </si>
  <si>
    <t>FO-25-1496212</t>
  </si>
  <si>
    <t>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t>
  </si>
  <si>
    <t>VGZZZ809</t>
  </si>
  <si>
    <t>TA-25-1078896</t>
  </si>
  <si>
    <t>DISTRICOL COLFARMA Y MINIMARK</t>
  </si>
  <si>
    <t>FO-25-1496224</t>
  </si>
  <si>
    <t>VGZZZ810</t>
  </si>
  <si>
    <t>TA-25-1078901</t>
  </si>
  <si>
    <t>VELEZ</t>
  </si>
  <si>
    <t>DISTRICOL SIGMA DISTRIBUCIONE</t>
  </si>
  <si>
    <t>FO-25-1496236</t>
  </si>
  <si>
    <t>VGZZZ811</t>
  </si>
  <si>
    <t>GONZALEZ GONZALEZ MARIO ALBERTO</t>
  </si>
  <si>
    <t>TA-25-1078902</t>
  </si>
  <si>
    <t>LIBANO</t>
  </si>
  <si>
    <t>DISTRICOL LUJOS AUTOS Y MOTOS</t>
  </si>
  <si>
    <t>FO-25-1496248</t>
  </si>
  <si>
    <t>VGZZZ812</t>
  </si>
  <si>
    <t>TA-25-1078904</t>
  </si>
  <si>
    <t>PUERTO LEGUIZAMO</t>
  </si>
  <si>
    <t>DISTRICOL AFROELECTRICOS SOLAR</t>
  </si>
  <si>
    <t>FO-25-1496262</t>
  </si>
  <si>
    <t>VGZZZ813</t>
  </si>
  <si>
    <t>TA-25-1078907</t>
  </si>
  <si>
    <t>VALLE DEL GUAMUEZ</t>
  </si>
  <si>
    <t>DISTRICOL LA ECONOMIA AYS</t>
  </si>
  <si>
    <t>FO-25-1496272</t>
  </si>
  <si>
    <t>VGZZZ814</t>
  </si>
  <si>
    <t>TA-25-1078910</t>
  </si>
  <si>
    <t>DISTRICOL APARTABURGUER</t>
  </si>
  <si>
    <t>FO-25-1496280</t>
  </si>
  <si>
    <t>VGZZZ815</t>
  </si>
  <si>
    <t>CASTRO HENAO DANIEL ESTEBAN</t>
  </si>
  <si>
    <t>TA-25-1078913</t>
  </si>
  <si>
    <t>EL BANCO</t>
  </si>
  <si>
    <t>PTM EL BANCO  VARIEDADES DOMIX</t>
  </si>
  <si>
    <t>FO-25-1496300</t>
  </si>
  <si>
    <t>08-09 PROGRAMACIÓN REALIZADA POR LA ALIANZA 10/09/2025 SE REALIZA INSTALACIÓN DE DAT ADICIONAL, PRUEBAS EXITOSAS,  CB QUEDA OPERATIVO. QUIÉN NOS ATIENDE LA VISITA NOS INDICA QUE NO TIENE CUENTA BANCOLOMBIA PARA REALIZAR PRUEBA DE DEPÓSITO Y TRANSFERENCIA</t>
  </si>
  <si>
    <t>VGZZZ816</t>
  </si>
  <si>
    <t>TA-25-1099856</t>
  </si>
  <si>
    <t>VALENCIA</t>
  </si>
  <si>
    <t>PTM VALENCIA BARUEK CAFETERIA</t>
  </si>
  <si>
    <t>FO-25-1520432</t>
  </si>
  <si>
    <t>12-09 PROGRAMACIÓN REALIZADA POR LA ALIANZA 15-09 NO ES POSIBLE REALIZAR LA ACTIVIDAD POR BLOQUEO DE LA VÍA MONTERÍA - TIERRALTA POR EL CORREGIMIENTO TRES PIEDRAS. 17/09/2025 SE REALIZA INSTALACIÓN DE CORRESPONSAL, SE INSTALAN EQUIPOS CON PRUEBAS EXITOSAS, SE CAPACITA Y SE EVALÚA AL CLIENTE, SE INSTALA PUBLICIDAD COMPLETA, CB QUEDA OPERATIVO. USUARIO SOMOS BANCOLOMBIA ACTIVO</t>
  </si>
  <si>
    <t>VJZZZ943</t>
  </si>
  <si>
    <t>TA-25-1099857</t>
  </si>
  <si>
    <t>PTM MEDELLIN REALFARMA FARMACI</t>
  </si>
  <si>
    <t>FO-25-1520436</t>
  </si>
  <si>
    <t>12-09 PROGRAMACIÓN REALIZADA POR LA ALIANZA 16/09/2025 SE REALIZA INSTALACIÓN DE CORRESPONSAL, SE INSTALAN EQUIPOS CON PRUEBAS EXITOSAS, SE CAPACITA Y SE EVALÚA AL CLIENTE, SE INSTALA PUBLICIDAD COMPLETA, CB QUEDA OPERATIVO. USUARIO SOMOS BANCOLOMBIA ACTIVO</t>
  </si>
  <si>
    <t>VJZZZ909</t>
  </si>
  <si>
    <t>TA-25-1099862</t>
  </si>
  <si>
    <t>PTM MEDELLIN  TIENDA EL PRIMO</t>
  </si>
  <si>
    <t>FO-25-1520446</t>
  </si>
  <si>
    <t>VJZZZ910</t>
  </si>
  <si>
    <t>TA-25-1099871</t>
  </si>
  <si>
    <t>PTM BELLO PARIS TIENDA DE BELL</t>
  </si>
  <si>
    <t>FO-25-1520454</t>
  </si>
  <si>
    <t>VJZZZ911</t>
  </si>
  <si>
    <t>ZAPATA LOPEZ EDWARD ASDRUBAL</t>
  </si>
  <si>
    <t>TA-25-1099874</t>
  </si>
  <si>
    <t>PTM ITAGUI MERCADOS MEDUSA</t>
  </si>
  <si>
    <t>FO-25-1520462</t>
  </si>
  <si>
    <t>VJZZZ912</t>
  </si>
  <si>
    <t>QUINTERO SANCHEZ JUAN SEBASTIAN</t>
  </si>
  <si>
    <t>TA-25-1099876</t>
  </si>
  <si>
    <t>PTM ITAGUI PAPELERIA AGAPE SAN</t>
  </si>
  <si>
    <t>FO-25-1520466</t>
  </si>
  <si>
    <t>VJZZZ913</t>
  </si>
  <si>
    <t>TA-25-1099877</t>
  </si>
  <si>
    <t>BOLIVAR</t>
  </si>
  <si>
    <t>PTM CARTAGENA REYNET CARTAGENA</t>
  </si>
  <si>
    <t>FO-25-1520469</t>
  </si>
  <si>
    <t>12-09 PROGRAMACIÓN REALIZADA POR LA ALIANZA 15/09/2025 SE REALIZA INSTALACIÓN DE CORRESPONSAL, SE INSTALAN EQUIPOS CON PRUEBAS EXITOSAS, SE CAPACITA Y SE EVALÚA AL CLIENTE, SE INSTALA PUBLICIDAD COMPLETA, CB QUEDA OPERATIVO. USUARIO SOMOS BANCOLOMBIA ACTIVO</t>
  </si>
  <si>
    <t>VJZZZ915</t>
  </si>
  <si>
    <t>CANEDO HERRERA ALEXANDER</t>
  </si>
  <si>
    <t>TA-25-1099879</t>
  </si>
  <si>
    <t>PTM POPAYAN TIENDA Y PAPELERIA</t>
  </si>
  <si>
    <t>FO-25-1520473</t>
  </si>
  <si>
    <t>VJZZZ917</t>
  </si>
  <si>
    <t>TA-25-1099880</t>
  </si>
  <si>
    <t>COTA</t>
  </si>
  <si>
    <t>PTM COTA ROBERT YAN CASTIBLANC</t>
  </si>
  <si>
    <t>FO-25-1520476</t>
  </si>
  <si>
    <t>VJZZZ919</t>
  </si>
  <si>
    <t>TA-25-1099882</t>
  </si>
  <si>
    <t>MOSQUERA</t>
  </si>
  <si>
    <t>PTM MOSQUERA JOYA VERSATIL</t>
  </si>
  <si>
    <t>FO-25-1520479</t>
  </si>
  <si>
    <t>VJZZZ920</t>
  </si>
  <si>
    <t>TA-25-1099886</t>
  </si>
  <si>
    <t>LA GUAJIRA</t>
  </si>
  <si>
    <t>MAICAO</t>
  </si>
  <si>
    <t>PTM MAICAO TIENDA PUERTO ESTRE</t>
  </si>
  <si>
    <t>FO-25-1520488</t>
  </si>
  <si>
    <t>VJZZZ921</t>
  </si>
  <si>
    <t>TA-25-1099890</t>
  </si>
  <si>
    <t>PTM TAMASAGRA II DROGUERIA GAL</t>
  </si>
  <si>
    <t>FO-25-1520493</t>
  </si>
  <si>
    <t>VJZZZ922</t>
  </si>
  <si>
    <t>TA-25-1099893</t>
  </si>
  <si>
    <t>PTM CUCUTA TIENDA MIXTA AILINE</t>
  </si>
  <si>
    <t>FO-25-1520498</t>
  </si>
  <si>
    <t>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t>
  </si>
  <si>
    <t>VJZZZ923</t>
  </si>
  <si>
    <t>TA-25-1099896</t>
  </si>
  <si>
    <t>PTM CUCUTA DROGUERIA NORFARSAL</t>
  </si>
  <si>
    <t>FO-25-1520504</t>
  </si>
  <si>
    <t>VJZZZ924</t>
  </si>
  <si>
    <t>TA-25-1099903</t>
  </si>
  <si>
    <t>TEORAMA</t>
  </si>
  <si>
    <t>PTM VDA SAN PABLO TEORAMA IDEA</t>
  </si>
  <si>
    <t>FO-25-1520516</t>
  </si>
  <si>
    <t>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t>
  </si>
  <si>
    <t>VJZZZ925</t>
  </si>
  <si>
    <t>TORRES MANTILLA JOSE DANIEL</t>
  </si>
  <si>
    <t>TA-25-1099912</t>
  </si>
  <si>
    <t>QUINDIO</t>
  </si>
  <si>
    <t>ARMENIA</t>
  </si>
  <si>
    <t>PTM ARMENIA PAPELERIA  SAMY TM</t>
  </si>
  <si>
    <t>FO-25-1520524</t>
  </si>
  <si>
    <t>VJZZZ926</t>
  </si>
  <si>
    <t>SANCHEZ SOLORZANO JUAN SEBASTIAN</t>
  </si>
  <si>
    <t>TA-25-1099913</t>
  </si>
  <si>
    <t>PTM BUCARAMANGA AUTOSERVICIO M</t>
  </si>
  <si>
    <t>FO-25-1520527</t>
  </si>
  <si>
    <t>VJZZZ927</t>
  </si>
  <si>
    <t>TA-25-1099915</t>
  </si>
  <si>
    <t>PIEDECUESTA</t>
  </si>
  <si>
    <t>PTM PIEDECUESTA MICROMERCADO Y</t>
  </si>
  <si>
    <t>FO-25-1520532</t>
  </si>
  <si>
    <t>VJZZZ928</t>
  </si>
  <si>
    <t>PEÑA DIAZ IVAN YESID</t>
  </si>
  <si>
    <t>TA-25-1099917</t>
  </si>
  <si>
    <t>VILLANUEVA</t>
  </si>
  <si>
    <t>PTM VILLANUEVA BENYI STORE</t>
  </si>
  <si>
    <t>FO-25-1520536</t>
  </si>
  <si>
    <t>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t>
  </si>
  <si>
    <t>VJZZZ929</t>
  </si>
  <si>
    <t>SANTOS GONZALEZ JOHAN FABIAN</t>
  </si>
  <si>
    <t>TA-25-1099927</t>
  </si>
  <si>
    <t>PTM IBAGUE ZIBA</t>
  </si>
  <si>
    <t>FO-25-1520545</t>
  </si>
  <si>
    <t>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t>
  </si>
  <si>
    <t>VJZZZ930</t>
  </si>
  <si>
    <t>VARGAS HERRERA JHON JAIRO</t>
  </si>
  <si>
    <t>TA-25-1099933</t>
  </si>
  <si>
    <t>BUENAVENTURA</t>
  </si>
  <si>
    <t>PTM BUENAVENTURA AUTOSERVICIO</t>
  </si>
  <si>
    <t>FO-25-1520552</t>
  </si>
  <si>
    <t>VJZZZ931</t>
  </si>
  <si>
    <t>TA-25-1099934</t>
  </si>
  <si>
    <t>JAMUNDI</t>
  </si>
  <si>
    <t>PTM JAMUNDI TIENDA Y PAPELERIA</t>
  </si>
  <si>
    <t>FO-25-1520555</t>
  </si>
  <si>
    <t>VJZZZ932</t>
  </si>
  <si>
    <t>TA-25-1099936</t>
  </si>
  <si>
    <t>PTM TULUA RAPITIENDA LA 32</t>
  </si>
  <si>
    <t>FO-25-1520560</t>
  </si>
  <si>
    <t>VJZZZ933</t>
  </si>
  <si>
    <t>TA-25-1099944</t>
  </si>
  <si>
    <t>YUMBO</t>
  </si>
  <si>
    <t>PTM YUMBO  ESTACIÓN DE SERVICI</t>
  </si>
  <si>
    <t>FO-25-1520568</t>
  </si>
  <si>
    <t>VJZZZ934</t>
  </si>
  <si>
    <t>TA-25-1099954</t>
  </si>
  <si>
    <t>PTM BOGOTA DROGUERIA TIBABUYES</t>
  </si>
  <si>
    <t>FO-25-1520576</t>
  </si>
  <si>
    <t>VJZZZ935</t>
  </si>
  <si>
    <t>TA-25-1099955</t>
  </si>
  <si>
    <t>PTM BOGOTA PAPELERIA LIAM +</t>
  </si>
  <si>
    <t>FO-25-1520579</t>
  </si>
  <si>
    <t>VJZZZ936</t>
  </si>
  <si>
    <t>TA-25-1099956</t>
  </si>
  <si>
    <t>PTM BOGOTA DISTRIBUIDORA DE CO</t>
  </si>
  <si>
    <t>FO-25-1520583</t>
  </si>
  <si>
    <t>VJZZZ938</t>
  </si>
  <si>
    <t>GALINDO ROJAS LUIS FELIPE</t>
  </si>
  <si>
    <t>TA-25-1117892</t>
  </si>
  <si>
    <t>ENTRERRIOS</t>
  </si>
  <si>
    <t>DISTRICOL  AMERICA  STORE AG</t>
  </si>
  <si>
    <t>FO-25-1543476</t>
  </si>
  <si>
    <t>17-09 PROGRAMACIÓN REALIZADA POR LA ALIANZA 18/09/2025 SE REALIZA INSTALACIÓN DE CORRESPONSAL, SE INSTALAN EQUIPOS CON PRUEBAS EXITOSAS, SE CAPACITA Y SE EVALÚA AL CLIENTE, SE INSTALA PUBLICIDAD COMPLETA, CB QUEDA OPERATIVO. USUARIO SOMOS BANCOLOMBIA ACTIVO</t>
  </si>
  <si>
    <t>FSZZZ873</t>
  </si>
  <si>
    <t>TA-25-1117894</t>
  </si>
  <si>
    <t>MARINILLA</t>
  </si>
  <si>
    <t>DISTRICOL SCENTI SOLUCIONES</t>
  </si>
  <si>
    <t>FO-25-1543480</t>
  </si>
  <si>
    <t>FSZZZ874</t>
  </si>
  <si>
    <t>ALVAREZ ARENAS VICTOR HUGO</t>
  </si>
  <si>
    <t>TA-25-1117895</t>
  </si>
  <si>
    <t>DISTRICOL DROGUERIA SANTANDER</t>
  </si>
  <si>
    <t>FO-25-1543483</t>
  </si>
  <si>
    <t>FSZZZ875</t>
  </si>
  <si>
    <t>TA-25-1118169</t>
  </si>
  <si>
    <t>DISTRICOL TECNOLOGIA NEXUS</t>
  </si>
  <si>
    <t>FO-25-1543625</t>
  </si>
  <si>
    <t>17-09 PROGRAMACIÓN REALIZADA POR LA ALIANZA 19/09/2025 SE REALIZA INSTALACIÓN DE CORRESPONSAL, SE INSTALAN EQUIPOS CON PRUEBAS EXITOSAS, SE CAPACITA Y SE EVALÚA AL CLIENTE, SE INSTALA PUBLICIDAD COMPLETA, CB QUEDA OPERATIVO. USUARIO SOMOS BANCOLOMBIA ACTIVO</t>
  </si>
  <si>
    <t>FSZZZ876</t>
  </si>
  <si>
    <t>TA-25-1117901</t>
  </si>
  <si>
    <t>ZARAGOZA</t>
  </si>
  <si>
    <t>DISTRICOL INNOVATECH Z</t>
  </si>
  <si>
    <t>FO-25-1543503</t>
  </si>
  <si>
    <t>FSZZZ878</t>
  </si>
  <si>
    <t>TA-25-1117904</t>
  </si>
  <si>
    <t>SAN PABLO</t>
  </si>
  <si>
    <t>DISTRICOL ELECTRO LUNA</t>
  </si>
  <si>
    <t>FO-25-1543509</t>
  </si>
  <si>
    <t>FSZZZ879</t>
  </si>
  <si>
    <t>TERRESTRE/FLUVIAL</t>
  </si>
  <si>
    <t>TA-25-1117911</t>
  </si>
  <si>
    <t>SANTA ROSA DEL SUR</t>
  </si>
  <si>
    <t>DISTRICOL SOLICIONES ANPA</t>
  </si>
  <si>
    <t>FO-25-1543512</t>
  </si>
  <si>
    <t>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t>
  </si>
  <si>
    <t>FSZZZ880</t>
  </si>
  <si>
    <t>TA-25-1117921</t>
  </si>
  <si>
    <t>DISTRICOL VARIEDADES LAS FERIA</t>
  </si>
  <si>
    <t>FO-25-1543517</t>
  </si>
  <si>
    <t>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t>
  </si>
  <si>
    <t>FSZZZ881</t>
  </si>
  <si>
    <t>TA-25-1117930</t>
  </si>
  <si>
    <t>CHIQUINQUIRA</t>
  </si>
  <si>
    <t>DISTRICOL TECHNOWORLD CHIQUINQ</t>
  </si>
  <si>
    <t>FO-25-1543521</t>
  </si>
  <si>
    <t>FSZZZ882</t>
  </si>
  <si>
    <t>HERRERA GARZON JEYSON STEVENT</t>
  </si>
  <si>
    <t>TA-25-1117941</t>
  </si>
  <si>
    <t>VILLAMARIA</t>
  </si>
  <si>
    <t>DISTRICOL VAR VILLA PETS</t>
  </si>
  <si>
    <t>FO-25-1543524</t>
  </si>
  <si>
    <t>FSZZZ883</t>
  </si>
  <si>
    <t>TA-25-1117968</t>
  </si>
  <si>
    <t>DISTRICOL PAÑ Y VAR LAURITA</t>
  </si>
  <si>
    <t>FO-25-1543532</t>
  </si>
  <si>
    <t>FSZZZ884</t>
  </si>
  <si>
    <t>REMICIO AMADO JOHN HEBER</t>
  </si>
  <si>
    <t>TA-25-1118025</t>
  </si>
  <si>
    <t>SAMANIEGO</t>
  </si>
  <si>
    <t>DISTRICOL SANA MENTE</t>
  </si>
  <si>
    <t>FO-25-1543544</t>
  </si>
  <si>
    <t>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t>
  </si>
  <si>
    <t>FSZZZ886</t>
  </si>
  <si>
    <t>TA-25-1118045</t>
  </si>
  <si>
    <t>SANDONA</t>
  </si>
  <si>
    <t>DISTRICOL DROG NUEVO AMANECER</t>
  </si>
  <si>
    <t>FO-25-1543553</t>
  </si>
  <si>
    <t>FSZZZ887</t>
  </si>
  <si>
    <t>TA-25-1118072</t>
  </si>
  <si>
    <t>ZARZAL</t>
  </si>
  <si>
    <t>DISTRICOL DRO ECONOFARMA LA 10</t>
  </si>
  <si>
    <t>FO-25-1543558</t>
  </si>
  <si>
    <t>FSZZZ888</t>
  </si>
  <si>
    <t>TA-25-1118079</t>
  </si>
  <si>
    <t>ARAUCA</t>
  </si>
  <si>
    <t>DISTRICOL MI TESORO</t>
  </si>
  <si>
    <t>FO-25-1543564</t>
  </si>
  <si>
    <t>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</si>
  <si>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FSZZZ889</t>
  </si>
  <si>
    <t>HERRERA LUQUE SAUL JAVIER</t>
  </si>
  <si>
    <t>TA-25-1118087</t>
  </si>
  <si>
    <t>SARAVENA</t>
  </si>
  <si>
    <t>DISTRICOL INTERBANS</t>
  </si>
  <si>
    <t>FO-25-1543569</t>
  </si>
  <si>
    <t>17-09 PROGRAMACIÓN REALIZADA POR LA ALIANZA 23/09/2025 SE REALIZA INSTALACIÓN DE CORRESPONSAL, SE INSTALAN EQUIPOS CON PRUEBAS EXITOSAS, SE CAPACITA Y SE EVALÚA AL CLIENTE, SE INSTALA PUBLICIDAD COMPLETA, CB QUEDA OPERATIVO. USUARIO SOMOS BANCOLOMBIA ACTIVO</t>
  </si>
  <si>
    <t>FSZZZ890</t>
  </si>
  <si>
    <t>TA-25-1118097</t>
  </si>
  <si>
    <t>CASANARE</t>
  </si>
  <si>
    <t>DISTRICOL DROGUERIA FENIX</t>
  </si>
  <si>
    <t>FO-25-1543573</t>
  </si>
  <si>
    <t>FSZZZ891</t>
  </si>
  <si>
    <t>TA-25-1118107</t>
  </si>
  <si>
    <t>DISTRICOL MULTISERVIS CLIKGO</t>
  </si>
  <si>
    <t>FO-25-1543578</t>
  </si>
  <si>
    <t>FSZZZ892</t>
  </si>
  <si>
    <t>TA-25-1118118</t>
  </si>
  <si>
    <t>AGUAZUL</t>
  </si>
  <si>
    <t>DISTRICOL CACHARRERIA MAVIS</t>
  </si>
  <si>
    <t>FO-25-1543582</t>
  </si>
  <si>
    <t>FSZZZ893</t>
  </si>
  <si>
    <t>TA-25-1118128</t>
  </si>
  <si>
    <t>NUNCHIA</t>
  </si>
  <si>
    <t>DISTRICOL FERRETERIA 5 ESTRELL</t>
  </si>
  <si>
    <t>FO-25-1543585</t>
  </si>
  <si>
    <t>FSZZZ894</t>
  </si>
  <si>
    <t>TA-25-1118136</t>
  </si>
  <si>
    <t>SIBUNDOY</t>
  </si>
  <si>
    <t>DISTRICOL POLLOS PUNTO FRESCO</t>
  </si>
  <si>
    <t>FO-25-1543590</t>
  </si>
  <si>
    <t>FSZZZ895</t>
  </si>
  <si>
    <t>TA-25-1118145</t>
  </si>
  <si>
    <t>DISTRICOL FERROUNO</t>
  </si>
  <si>
    <t>FO-25-1543593</t>
  </si>
  <si>
    <t>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t>
  </si>
  <si>
    <t>FSZZZ896</t>
  </si>
  <si>
    <t>TA-25-1118154</t>
  </si>
  <si>
    <t>DISTRICOL DROGUERIA MACROSALUD ETICA</t>
  </si>
  <si>
    <t>FO-25-1543596</t>
  </si>
  <si>
    <t>FSZZZ897</t>
  </si>
  <si>
    <t>TA-25-1118161</t>
  </si>
  <si>
    <t>DISTRICOL MADURITOS DE LUPE</t>
  </si>
  <si>
    <t>FO-25-1543600</t>
  </si>
  <si>
    <t>FSZZZ898</t>
  </si>
  <si>
    <t>TA-25-1118162</t>
  </si>
  <si>
    <t>DISTRICOL PAPELERIA JUANES E&amp;E</t>
  </si>
  <si>
    <t>FO-25-1543603</t>
  </si>
  <si>
    <t>FSZZZ899</t>
  </si>
  <si>
    <t>TA-25-1118163</t>
  </si>
  <si>
    <t>DISTRICOL TODO EN UNO</t>
  </si>
  <si>
    <t>FO-25-1543607</t>
  </si>
  <si>
    <t>FSZZZ900</t>
  </si>
  <si>
    <t>TA-25-1118164</t>
  </si>
  <si>
    <t>DISTRICOL PRACTIPAGOS LA Y</t>
  </si>
  <si>
    <t>FO-25-1543611</t>
  </si>
  <si>
    <t>FSZZZ901</t>
  </si>
  <si>
    <t>ARIAS QUILINDO JULIAN</t>
  </si>
  <si>
    <t>TA-25-1120952</t>
  </si>
  <si>
    <t>CHOCO</t>
  </si>
  <si>
    <t>NUEVO BELEN DE BAJIRA</t>
  </si>
  <si>
    <t>DISTRICOL DONDE CAMILA F</t>
  </si>
  <si>
    <t>FO-25-1546404</t>
  </si>
  <si>
    <t>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t>
  </si>
  <si>
    <t>FTZZZ084</t>
  </si>
  <si>
    <t>TA-25-1118165</t>
  </si>
  <si>
    <t>PTM SOACHA TIENDA TRES REYES</t>
  </si>
  <si>
    <t>FO-25-1543615</t>
  </si>
  <si>
    <t>17-09 PROGRAMACIÓN REALIZADA POR LA ALIANZA 18/09/2025 SE REALIZA INSTALACIÓN DE DAT ADICIONAL, PRUEBAS EXITOSAS, CB QUEDA OPERATIVO</t>
  </si>
  <si>
    <t>FSZZZ902</t>
  </si>
  <si>
    <t>TA-25-1125548</t>
  </si>
  <si>
    <t>PTM MEDELLIN DROGUERIA FARMALA</t>
  </si>
  <si>
    <t>FO-25-1553663</t>
  </si>
  <si>
    <t>19-09 PROGRAMACIÓN REALIZADA POR LA ALIANZA 22/09/2025 SE REALIZA INSTALACIÓN DE CORRESPONSAL, SE INSTALAN EQUIPOS CON PRUEBAS EXITOSAS, SE CAPACITA Y SE EVALÚA AL CLIENTE, SE INSTALA PUBLICIDAD COMPLETA, CB QUEDA OPERATIVO. USUARIO SOMOS BANCOLOMBIA ACTIVO</t>
  </si>
  <si>
    <t>SPZZZ321</t>
  </si>
  <si>
    <t>TA-25-1125554</t>
  </si>
  <si>
    <t>PTM MEDELLIN DISTRIBUIDORA JAL</t>
  </si>
  <si>
    <t>FO-25-1553676</t>
  </si>
  <si>
    <t>SPZZZ322</t>
  </si>
  <si>
    <t>TA-25-1125567</t>
  </si>
  <si>
    <t>PTM BELLO ANGELA MARIA RESTREP</t>
  </si>
  <si>
    <t>FO-25-1553687</t>
  </si>
  <si>
    <t>19-09 PROGRAMACIÓN REALIZADA POR LA ALIANZA 23/09/2025 SE REALIZA INSTALACIÓN DE CORRESPONSAL, SE INSTALAN EQUIPOS CON PRUEBAS EXITOSAS, SE CAPACITA Y SE EVALÚA AL CLIENTE, SE INSTALA PUBLICIDAD COMPLETA, CB QUEDA OPERATIVO. USUARIO SOMOS BANCOLOMBIA ACTIVO</t>
  </si>
  <si>
    <t>SPZZZ323</t>
  </si>
  <si>
    <t>TA-25-1125576</t>
  </si>
  <si>
    <t>PTM BELLO FARMASOLUCIONES BELL</t>
  </si>
  <si>
    <t>FO-25-1553700</t>
  </si>
  <si>
    <t>SPZZZ324</t>
  </si>
  <si>
    <t>TA-25-1125589</t>
  </si>
  <si>
    <t>PTM CALDAS ABARROTES DON BERRI</t>
  </si>
  <si>
    <t>FO-25-1553712</t>
  </si>
  <si>
    <t>SPZZZ325</t>
  </si>
  <si>
    <t>TA-25-1125599</t>
  </si>
  <si>
    <t>REMEDIOS</t>
  </si>
  <si>
    <t>PTM REMEDIOS Y &amp; M MINI MARKET</t>
  </si>
  <si>
    <t>FO-25-1553723</t>
  </si>
  <si>
    <t>SPZZZ326</t>
  </si>
  <si>
    <t>TA-25-1125610</t>
  </si>
  <si>
    <t>GARZON</t>
  </si>
  <si>
    <t>PTM GARZON SOLUCIONES DE CENTR</t>
  </si>
  <si>
    <t>FO-25-1553735</t>
  </si>
  <si>
    <t>SPZZZ327</t>
  </si>
  <si>
    <t>TA-25-1125620</t>
  </si>
  <si>
    <t>LEBRIJA</t>
  </si>
  <si>
    <t>PTM LEBRIJA TIENDA J.V</t>
  </si>
  <si>
    <t>FO-25-1553745</t>
  </si>
  <si>
    <t>SPZZZ328</t>
  </si>
  <si>
    <t>TA-25-1125631</t>
  </si>
  <si>
    <t>PTM IBAGUE AMIGOS PELUDITO'S P</t>
  </si>
  <si>
    <t>FO-25-1553756</t>
  </si>
  <si>
    <t>SPZZZ329</t>
  </si>
  <si>
    <t>TA-25-1125636</t>
  </si>
  <si>
    <t>PTM ARMENIA DACAFE HOGAR Y FER</t>
  </si>
  <si>
    <t>FO-25-1553767</t>
  </si>
  <si>
    <t>SPZZZ330</t>
  </si>
  <si>
    <t>MARTINEZ TOVAR OSCAR DAVID</t>
  </si>
  <si>
    <t>TA-25-1125647</t>
  </si>
  <si>
    <t>PTM BOGOTA MISCELANIA Y PAPELE</t>
  </si>
  <si>
    <t>FO-25-1553779</t>
  </si>
  <si>
    <t>SPZZZ331</t>
  </si>
  <si>
    <t>TA-25-1125655</t>
  </si>
  <si>
    <t>PTM BOGOTA MI TIENDA 258</t>
  </si>
  <si>
    <t>FO-25-1553790</t>
  </si>
  <si>
    <t>SPZZZ332</t>
  </si>
  <si>
    <t>TA-25-1145358</t>
  </si>
  <si>
    <t>DISTRICOL VARIEDADES ITZAMARA</t>
  </si>
  <si>
    <t>FO-25-1577269</t>
  </si>
  <si>
    <t>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</si>
  <si>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FWZZZ430</t>
  </si>
  <si>
    <t>TA-25-1145359</t>
  </si>
  <si>
    <t>PTM MEDELLIN DROGUERIA COMUSAL</t>
  </si>
  <si>
    <t>FO-25-1577275</t>
  </si>
  <si>
    <t>FWZZZ431</t>
  </si>
  <si>
    <t>TA-25-1145361</t>
  </si>
  <si>
    <t>DISTRICOL PAPELERIA Y VAR. S&amp;J</t>
  </si>
  <si>
    <t>FO-25-1577279</t>
  </si>
  <si>
    <t>24-09 PROGRAMACIÓN REALIZADA POR LA ALIANZA 26/09/2025 SE REALIZA INSTALACIÓN DE CORRESPONSAL, SE INSTALAN EQUIPOS CON PRUEBAS EXITOSAS, SE CAPACITA Y SE EVALÚA AL CLIENTE, SE INSTALA PUBLICIDAD COMPLETA, CB QUEDA OPERATIVO. USUARIO SOMOS BANCOLOMBIA ACTIVO</t>
  </si>
  <si>
    <t>FWZZZ432</t>
  </si>
  <si>
    <t>TA-25-1145363</t>
  </si>
  <si>
    <t>PTM BELLO BUEN PRECIO DE LA 61</t>
  </si>
  <si>
    <t>FO-25-1577284</t>
  </si>
  <si>
    <t>FWZZZ433</t>
  </si>
  <si>
    <t>TA-25-1145366</t>
  </si>
  <si>
    <t>CAREPA</t>
  </si>
  <si>
    <t>DISTRICOL TIENDA MAYELE G&amp;C</t>
  </si>
  <si>
    <t>FO-25-1577290</t>
  </si>
  <si>
    <t>FWZZZ434</t>
  </si>
  <si>
    <t>TA-25-1145367</t>
  </si>
  <si>
    <t>LA CEJA</t>
  </si>
  <si>
    <t>PTM LA CEJA PAWS PLANET</t>
  </si>
  <si>
    <t>FO-25-1577294</t>
  </si>
  <si>
    <t>FWZZZ436</t>
  </si>
  <si>
    <t>TA-25-1145371</t>
  </si>
  <si>
    <t>RIONEGRO</t>
  </si>
  <si>
    <t>DISTRICOL IXCLOUDS</t>
  </si>
  <si>
    <t>FO-25-1577303</t>
  </si>
  <si>
    <t>24-09 PROGRAMACIÓN REALIZADA POR LA ALIANZA 25/09/2025 SE REALIZA INSTALACIÓN DE CORRESPONSAL, SE INSTALAN EQUIPOS CON PRUEBAS EXITOSAS, SE CAPACITA Y SE EVALÚA AL CLIENTE, SE INSTALA PUBLICIDAD COMPLETA, CB QUEDA OPERATIVO. USUARIO SOMOS BANCOLOMBIA ACTIVO</t>
  </si>
  <si>
    <t>FWZZZ438</t>
  </si>
  <si>
    <t>TA-25-1145374</t>
  </si>
  <si>
    <t>DISTRICOL MEGA MARKET OFERTON</t>
  </si>
  <si>
    <t>FO-25-1577308</t>
  </si>
  <si>
    <t>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t>
  </si>
  <si>
    <t>FWZZZ439</t>
  </si>
  <si>
    <t>TA-25-1145375</t>
  </si>
  <si>
    <t>DISTRICOL FARMARIVAS</t>
  </si>
  <si>
    <t>FO-25-1577311</t>
  </si>
  <si>
    <t>FWZZZ440</t>
  </si>
  <si>
    <t>TA-25-1145377</t>
  </si>
  <si>
    <t>DISTRICOL EL PRIMO</t>
  </si>
  <si>
    <t>FO-25-1577318</t>
  </si>
  <si>
    <t>FWZZZ441</t>
  </si>
  <si>
    <t>TA-25-1145378</t>
  </si>
  <si>
    <t>ATLANTICO</t>
  </si>
  <si>
    <t>PTM BARRANQUILLA DROGUERÍA LA</t>
  </si>
  <si>
    <t>FO-25-1577323</t>
  </si>
  <si>
    <t>FWZZZ442</t>
  </si>
  <si>
    <t>PORRAS CASTRO DARLON NASCK</t>
  </si>
  <si>
    <t>TA-25-1145379</t>
  </si>
  <si>
    <t>SOLEDAD</t>
  </si>
  <si>
    <t>PTM SOLEDAD TIENDA EL TESORO D</t>
  </si>
  <si>
    <t>FO-25-1577328</t>
  </si>
  <si>
    <t>FWZZZ443</t>
  </si>
  <si>
    <t>TA-25-1145382</t>
  </si>
  <si>
    <t>DISTRICOL SERVIPARK &amp; WASH</t>
  </si>
  <si>
    <t>FO-25-1577333</t>
  </si>
  <si>
    <t>24-09 PROGRAMACIÓN REALIZADA POR LA ALIANZA 30/09/2025 SE REALIZA INSTALACIÓN DE CORRESPONSAL, SE INSTALAN EQUIPOS CON PRUEBAS EXITOSAS, SE CAPACITA Y SE EVALÚA AL CLIENTE, SE INSTALA PUBLICIDAD COMPLETA, CB QUEDA OPERATIVO. USUARIO SOMOS BANCOLOMBIA ACTIVO</t>
  </si>
  <si>
    <t>FWZZZ444</t>
  </si>
  <si>
    <t>TA-25-1145386</t>
  </si>
  <si>
    <t>PTM CHIQUINQUIRA VARIEDADES LA</t>
  </si>
  <si>
    <t>FO-25-1577338</t>
  </si>
  <si>
    <t>FWZZZ445</t>
  </si>
  <si>
    <t>TA-25-1145387</t>
  </si>
  <si>
    <t>SOGAMOSO</t>
  </si>
  <si>
    <t>DISTRICOL LIZZMORE BABYS</t>
  </si>
  <si>
    <t>FO-25-1577341</t>
  </si>
  <si>
    <t>FWZZZ446</t>
  </si>
  <si>
    <t>TA-25-1145396</t>
  </si>
  <si>
    <t>DISTRICOL TIEND MELISA Y CESAR</t>
  </si>
  <si>
    <t>FO-25-1577353</t>
  </si>
  <si>
    <t>FWZZZ447</t>
  </si>
  <si>
    <t>TA-25-1145401</t>
  </si>
  <si>
    <t>AGUACHICA</t>
  </si>
  <si>
    <t>DISTRICOL DROGUERIA REB FARMA</t>
  </si>
  <si>
    <t>FO-25-1577360</t>
  </si>
  <si>
    <t>FWZZZ448</t>
  </si>
  <si>
    <t>MONTES DIAZ JOHN FRED</t>
  </si>
  <si>
    <t>TA-25-1145403</t>
  </si>
  <si>
    <t>PTM MONTERIA MISCELANEA Y PAPE</t>
  </si>
  <si>
    <t>FO-25-1586004</t>
  </si>
  <si>
    <t>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t>
  </si>
  <si>
    <t>FWZZZ449</t>
  </si>
  <si>
    <t>GONZALEZ FERRER JESUS ALEXANDER</t>
  </si>
  <si>
    <t>TA-25-1145405</t>
  </si>
  <si>
    <t>LA APARTADA</t>
  </si>
  <si>
    <t>DISTRICOL MUNDO REPUESTOS</t>
  </si>
  <si>
    <t>FO-25-1577370</t>
  </si>
  <si>
    <t>FWZZZ450</t>
  </si>
  <si>
    <t>TA-25-1145407</t>
  </si>
  <si>
    <t>SAHAGUN</t>
  </si>
  <si>
    <t>DISTRICOL EL ROSARIO</t>
  </si>
  <si>
    <t>FO-25-1577374</t>
  </si>
  <si>
    <t>FWZZZ451</t>
  </si>
  <si>
    <t>TA-25-1145408</t>
  </si>
  <si>
    <t>SAN PELAYO</t>
  </si>
  <si>
    <t>DISTRICOL ZONA SMART SP</t>
  </si>
  <si>
    <t>FO-25-1577378</t>
  </si>
  <si>
    <t>FWZZZ453</t>
  </si>
  <si>
    <t>TA-25-1145433</t>
  </si>
  <si>
    <t>DISTRICOL AGROINSUMOS LA FINCA</t>
  </si>
  <si>
    <t>FO-25-1577388</t>
  </si>
  <si>
    <t>FWZZZ455</t>
  </si>
  <si>
    <t>TA-25-1145487</t>
  </si>
  <si>
    <t>DISTRICOL DROGUERIA SAMU</t>
  </si>
  <si>
    <t>FO-25-1577426</t>
  </si>
  <si>
    <t>FWZZZ463</t>
  </si>
  <si>
    <t>TA-25-1145512</t>
  </si>
  <si>
    <t>BUESACO</t>
  </si>
  <si>
    <t>DISTRICOL DROG LA PRESENTACION</t>
  </si>
  <si>
    <t>FO-25-1577439</t>
  </si>
  <si>
    <t>FWZZZ465</t>
  </si>
  <si>
    <t>TA-25-1145545</t>
  </si>
  <si>
    <t>DISTRICOL MARCELAS CHIP STORE</t>
  </si>
  <si>
    <t>FO-25-1577462</t>
  </si>
  <si>
    <t>FWZZZ468</t>
  </si>
  <si>
    <t>TA-25-1145582</t>
  </si>
  <si>
    <t>DISTRICOL COMIDA RAPIDA NICHE2</t>
  </si>
  <si>
    <t>FO-25-1577485</t>
  </si>
  <si>
    <t>FWZZZ469</t>
  </si>
  <si>
    <t>TA-25-1145621</t>
  </si>
  <si>
    <t>DISTRICOL CAFETERIA ASHLEY</t>
  </si>
  <si>
    <t>FO-25-1577509</t>
  </si>
  <si>
    <t>FWZZZ470</t>
  </si>
  <si>
    <t>TA-25-1145654</t>
  </si>
  <si>
    <t>LOS PATIOS</t>
  </si>
  <si>
    <t>DISTRICOL TU ENSUEÑO</t>
  </si>
  <si>
    <t>FO-25-1577531</t>
  </si>
  <si>
    <t>FWZZZ471</t>
  </si>
  <si>
    <t>TA-25-1145684</t>
  </si>
  <si>
    <t>OCAÑA</t>
  </si>
  <si>
    <t>DISTRICOL QUALITY SHOP COL</t>
  </si>
  <si>
    <t>FO-25-1577553</t>
  </si>
  <si>
    <t>FWZZZ472</t>
  </si>
  <si>
    <t>MARTINEZ FLOREZ DONIS ALBERTO</t>
  </si>
  <si>
    <t>TA-25-1145712</t>
  </si>
  <si>
    <t>LA VIRGINIA</t>
  </si>
  <si>
    <t>DISTRICOL NAUTIMOTOS TITO</t>
  </si>
  <si>
    <t>FO-25-1577574</t>
  </si>
  <si>
    <t>FWZZZ473</t>
  </si>
  <si>
    <t>TA-25-1145744</t>
  </si>
  <si>
    <t>DISTRICOL MICROMERCADO GAMBOA</t>
  </si>
  <si>
    <t>FO-25-1577595</t>
  </si>
  <si>
    <t>FWZZZ474</t>
  </si>
  <si>
    <t>TA-25-1145774</t>
  </si>
  <si>
    <t>GIRON</t>
  </si>
  <si>
    <t>DISTRICOL INVERSIONES EMG</t>
  </si>
  <si>
    <t>FO-25-1577616</t>
  </si>
  <si>
    <t>FWZZZ475</t>
  </si>
  <si>
    <t>TA-25-1145805</t>
  </si>
  <si>
    <t>PTM LEBRIJA BODEGA EMY AUTOSER</t>
  </si>
  <si>
    <t>FO-25-1577634</t>
  </si>
  <si>
    <t>FWZZZ476</t>
  </si>
  <si>
    <t>TA-25-1145806</t>
  </si>
  <si>
    <t>DISTRICOL LA GRANJA VILLANUEVA</t>
  </si>
  <si>
    <t>FO-25-1577644</t>
  </si>
  <si>
    <t>FWZZZ477</t>
  </si>
  <si>
    <t>TA-25-1145807</t>
  </si>
  <si>
    <t>DISTRICOL D&amp;V MED FARMA</t>
  </si>
  <si>
    <t>FO-25-1577648</t>
  </si>
  <si>
    <t>FWZZZ478</t>
  </si>
  <si>
    <t>SANTOS GUZMAN CHRISTIAN FELIPE</t>
  </si>
  <si>
    <t>TA-25-1145914</t>
  </si>
  <si>
    <t>DISTRICOL FARMAVID</t>
  </si>
  <si>
    <t>FO-25-1577768</t>
  </si>
  <si>
    <t>FWZZZ479</t>
  </si>
  <si>
    <t>TA-25-1145809</t>
  </si>
  <si>
    <t>DISTRICOL MINIMARKET 1</t>
  </si>
  <si>
    <t>FO-25-1577656</t>
  </si>
  <si>
    <t>FWZZZ480</t>
  </si>
  <si>
    <t>TA-25-1145810</t>
  </si>
  <si>
    <t>DISTRICOL KARENA VARIEDADES</t>
  </si>
  <si>
    <t>FO-25-1577659</t>
  </si>
  <si>
    <t>FWZZZ481</t>
  </si>
  <si>
    <t>TA-25-1145814</t>
  </si>
  <si>
    <t>DISTRICOL BRYART ARTE DIGITAL</t>
  </si>
  <si>
    <t>FO-25-1577663</t>
  </si>
  <si>
    <t>FWZZZ482</t>
  </si>
  <si>
    <t>TA-25-1145817</t>
  </si>
  <si>
    <t>DISTRICOL DYSAR</t>
  </si>
  <si>
    <t>FO-25-1577667</t>
  </si>
  <si>
    <t>24-09 PROGRAMACIÓN REALIZADA POR LA ALIANZA  25/09/2025 SE REALIZA INSTALACIÓN DE CORRESPONSAL, SE INSTALAN EQUIPOS CON PRUEBAS EXITOSAS, SE CAPACITA Y SE EVALÚA AL CLIENTE, SE INSTALA PUBLICIDAD COMPLETA, CB QUEDA OPERATIVO. USUARIO SOMOS BANCOLOMBIA ACTIVO</t>
  </si>
  <si>
    <t>FWZZZ483</t>
  </si>
  <si>
    <t>TA-25-1145818</t>
  </si>
  <si>
    <t>PTM CALI PASAJE EXPRESS</t>
  </si>
  <si>
    <t>FO-25-1577670</t>
  </si>
  <si>
    <t>FWZZZ484</t>
  </si>
  <si>
    <t>TA-25-1145821</t>
  </si>
  <si>
    <t>PTM CALI MAXITECNO</t>
  </si>
  <si>
    <t>FO-25-1577673</t>
  </si>
  <si>
    <t>FWZZZ485</t>
  </si>
  <si>
    <t>TA-25-1145822</t>
  </si>
  <si>
    <t>PTM CALI MULTI TIENDA EL BILLE</t>
  </si>
  <si>
    <t>FO-25-1577676</t>
  </si>
  <si>
    <t>FWZZZ486</t>
  </si>
  <si>
    <t>TA-25-1145823</t>
  </si>
  <si>
    <t>PTM CALI CIBERNET PAPELERIA Y</t>
  </si>
  <si>
    <t>FO-25-1577679</t>
  </si>
  <si>
    <t>FWZZZ487</t>
  </si>
  <si>
    <t>MONTERO MUESES GIAN CARLO</t>
  </si>
  <si>
    <t>TA-25-1145827</t>
  </si>
  <si>
    <t>CARTAGO</t>
  </si>
  <si>
    <t>DISTRICOL DROG MEDICAR CARTAGO</t>
  </si>
  <si>
    <t>FO-25-1577688</t>
  </si>
  <si>
    <t>FWZZZ488</t>
  </si>
  <si>
    <t>TA-25-1145828</t>
  </si>
  <si>
    <t>PALMIRA</t>
  </si>
  <si>
    <t>DISTRICOL VARIEDADES JOSUE</t>
  </si>
  <si>
    <t>FO-25-1577691</t>
  </si>
  <si>
    <t>FWZZZ489</t>
  </si>
  <si>
    <t>TA-25-1145829</t>
  </si>
  <si>
    <t>PTM TULUA ALMACEN Y VARIEDADES</t>
  </si>
  <si>
    <t>FO-25-1577694</t>
  </si>
  <si>
    <t>FWZZZ490</t>
  </si>
  <si>
    <t>TA-25-1145833</t>
  </si>
  <si>
    <t>DISTRICOL VICTORIOSA SHOP</t>
  </si>
  <si>
    <t>FO-25-1577704</t>
  </si>
  <si>
    <t>FWZZZ491</t>
  </si>
  <si>
    <t>TA-25-1145837</t>
  </si>
  <si>
    <t>DISTRICOL MINI MARK SOFIA</t>
  </si>
  <si>
    <t>FO-25-1577725</t>
  </si>
  <si>
    <t>FWZZZ492</t>
  </si>
  <si>
    <t>TA-25-1145838</t>
  </si>
  <si>
    <t>PTM VILLANUEVA DROGUERIA J&amp;C F</t>
  </si>
  <si>
    <t>FO-25-1577736</t>
  </si>
  <si>
    <t>FWZZZ493</t>
  </si>
  <si>
    <t>MOLINA CASTRO JAVIER ALBERTO</t>
  </si>
  <si>
    <t>TA-25-1145844</t>
  </si>
  <si>
    <t>MOCOA</t>
  </si>
  <si>
    <t>DISTRICOL  COPYMAX CM</t>
  </si>
  <si>
    <t>FO-25-1577739</t>
  </si>
  <si>
    <t>FWZZZ494</t>
  </si>
  <si>
    <t>TA-25-1145940</t>
  </si>
  <si>
    <t>DISTRICOL MILAN LA MARCA ERES</t>
  </si>
  <si>
    <t>FO-25-1577863</t>
  </si>
  <si>
    <t>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t>
  </si>
  <si>
    <t>FWZZZ501</t>
  </si>
  <si>
    <t>TA-25-1145941</t>
  </si>
  <si>
    <t>DISTRICOL DROGUERÍA COMERCIAL</t>
  </si>
  <si>
    <t>FO-25-1577885</t>
  </si>
  <si>
    <t>FWZZZ502</t>
  </si>
  <si>
    <t>TA-25-1145944</t>
  </si>
  <si>
    <t>DISTRICOL FERROMATERIALES AGUD</t>
  </si>
  <si>
    <t>FO-25-1577897</t>
  </si>
  <si>
    <t>FWZZZ503</t>
  </si>
  <si>
    <t>TA-25-1145946</t>
  </si>
  <si>
    <t>PTM BOGOTA PAPELERIA GAMER CEN</t>
  </si>
  <si>
    <t>FO-25-1577903</t>
  </si>
  <si>
    <t>FWZZZ504</t>
  </si>
  <si>
    <t>TA-25-1145950</t>
  </si>
  <si>
    <t>PTM BOGOTA MI PAPELERIA Y MAS</t>
  </si>
  <si>
    <t>FO-25-1577909</t>
  </si>
  <si>
    <t>FWZZZ505</t>
  </si>
  <si>
    <t>TA-25-1145952</t>
  </si>
  <si>
    <t>PTM BOGOTA TIENDA SANTI LA SEP</t>
  </si>
  <si>
    <t>FO-25-1589721</t>
  </si>
  <si>
    <t>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t>
  </si>
  <si>
    <t>FWZZZ506</t>
  </si>
  <si>
    <t>TA-25-1145953</t>
  </si>
  <si>
    <t>PTM BOGOTA PAGANINI 1A</t>
  </si>
  <si>
    <t>FO-25-1577918</t>
  </si>
  <si>
    <t>FWZZZ507</t>
  </si>
  <si>
    <t>TA-25-1146548</t>
  </si>
  <si>
    <t>MULTIPAGAS  CARRERA OCTAVA</t>
  </si>
  <si>
    <t>FO-25-1578552</t>
  </si>
  <si>
    <t>MULTIPAGAS</t>
  </si>
  <si>
    <t>24-09 SE REALIZA LLAMADA AL CLIENTE, SE HABLA CON LA SRA NIDIA ESTUPIÑAN SE VALIDA DIRECCIÓN OK, CANAL OK, DISPONIBILIDAD TOTAL.COMUNICACIÓ POR WPP 26/09/2025 SE REALIZA INSTALACIÓN DE DAT ADICIONAL, PRUEBAS EXITOSAS, CB QUEDA OPERATIVO</t>
  </si>
  <si>
    <t>FWZZZ508</t>
  </si>
  <si>
    <t>GARCIA PASTRANA KEVIN FERNANDO</t>
  </si>
  <si>
    <t>TA-25-1152931</t>
  </si>
  <si>
    <t>PTM ARJHOCRIS CIBER VARIEDADES</t>
  </si>
  <si>
    <t>FO-25-1587317</t>
  </si>
  <si>
    <t>26-09 PROGRAMACIÓN REALIZADA POR LA ALIANZA 29-09 SE REALIZA INSTALACIÓN DE DATAFONO ADICIONAL, PRUEBAS EXITOSAS, CB QUEDA OPERATIVO</t>
  </si>
  <si>
    <t>FXZZZ509</t>
  </si>
  <si>
    <t>MARTINEZ SALGUEDO ANDRES AUGUSTO</t>
  </si>
  <si>
    <t>TA-25-1152932</t>
  </si>
  <si>
    <t>PTM CALI  RIZOS Y LISOS PERFEC</t>
  </si>
  <si>
    <t>FO-25-1587322</t>
  </si>
  <si>
    <t>26-09 PROGRAMACIÓN REALIZADA POR LA ALIANZA 30/09/2025 SE REALIZA INSTALACIÓN DE DAT ADICIONAL, PRUEBAS EXITOSAS, CB QUEDA OPERATIVO</t>
  </si>
  <si>
    <t>FXZZZ510</t>
  </si>
  <si>
    <t>TA-25-1157216</t>
  </si>
  <si>
    <t>DISTRICOL LA ESPERANZA</t>
  </si>
  <si>
    <t>FO-25-1598618</t>
  </si>
  <si>
    <t>29-09 PROGRAMACIÓN REALIZADA POR LA ALIANZA 30/09/2025 SE REALIZA INSTALACIÓN DE CORRESPONSAL, SE INSTALAN EQUIPOS CON PRUEBAS EXITOSAS, SE CAPACITA Y SE EVALÚA AL CLIENTE, SE INSTALA PUBLICIDAD COMPLETA, CB QUEDA OPERATIVO. USUARIO SOMOS BANCOLOMBIA ACTIVO</t>
  </si>
  <si>
    <t>FYZZZ185</t>
  </si>
  <si>
    <t>TA-25-1157217</t>
  </si>
  <si>
    <t>DISTRICOL TIENDA EL NIDO</t>
  </si>
  <si>
    <t>FO-25-1598624</t>
  </si>
  <si>
    <t>FYZZZ186</t>
  </si>
  <si>
    <t>TA-25-1157224</t>
  </si>
  <si>
    <t>DISTRICOL TIENDA EL MONO</t>
  </si>
  <si>
    <t>FO-25-1598639</t>
  </si>
  <si>
    <t>FYZZZ189</t>
  </si>
  <si>
    <t>TA-25-1157226</t>
  </si>
  <si>
    <t>DISTRICOL PAP ANGEL AGUALONGO</t>
  </si>
  <si>
    <t>FO-25-1598646</t>
  </si>
  <si>
    <t>FYZZZ190</t>
  </si>
  <si>
    <t>TA-25-1157228</t>
  </si>
  <si>
    <t>DISTRICOL BONGA BG</t>
  </si>
  <si>
    <t>FO-25-1598659</t>
  </si>
  <si>
    <t>FYZZZ192</t>
  </si>
  <si>
    <t>TA-25-1157233</t>
  </si>
  <si>
    <t>DISTRICOL MUEBLERIA CALIFORNIA</t>
  </si>
  <si>
    <t>FO-25-1598673</t>
  </si>
  <si>
    <t>FYZZZ195</t>
  </si>
  <si>
    <t>TA-25-1157235</t>
  </si>
  <si>
    <t>DISTRICOL OPULENCE SHOES</t>
  </si>
  <si>
    <t>FO-25-1598678</t>
  </si>
  <si>
    <t>FYZZZ196</t>
  </si>
  <si>
    <t>FECHA ASIGNACIÓN A LÍNEA COMUNICACIONES (DD/MM/AAAA HH:MM)</t>
  </si>
  <si>
    <t>FECHA CIERRE DEL TICKET (DD/MM/AAAA HH:MM)</t>
  </si>
  <si>
    <t>ACOMETIDA</t>
  </si>
  <si>
    <t>GRUPO_FALLA</t>
  </si>
  <si>
    <t>CATEGORÍA</t>
  </si>
  <si>
    <t>FALLA</t>
  </si>
  <si>
    <t>OBSERVACION</t>
  </si>
  <si>
    <t>TERMINAL</t>
  </si>
  <si>
    <t>TIPIFICACION</t>
  </si>
  <si>
    <t>VALOR DIAS ACOMPAÑAMIENTO FACTURABLES A RED</t>
  </si>
  <si>
    <t>Observaciones LINEA</t>
  </si>
  <si>
    <t xml:space="preserve">INCIDENTE </t>
  </si>
  <si>
    <t>BARRIO NEMESIS SOACHA</t>
  </si>
  <si>
    <t>FO-25-1605128</t>
  </si>
  <si>
    <t>NO</t>
  </si>
  <si>
    <t>SOFTWARE</t>
  </si>
  <si>
    <t>LECTOR DE BARRAS</t>
  </si>
  <si>
    <t>LECTOR DESCONFIGURADO</t>
  </si>
  <si>
    <t>CERRADO</t>
  </si>
  <si>
    <t>30/09/2025 SE RELAIZA VISITA DE CAMPO ENCONTRANDO QUE LECTOR DE CODIGO DE BARRAS PERDIO CONFIGURACIÓN ARROJA FORMATO INVALIDO SE REALIZA CONFIGURACIÓN DE LECTOR CON PRUEBAS OK PARÁMETROS OK NO SE INICIALIZA EQUIPO TODO A CONFORMIDAD DE CB</t>
  </si>
  <si>
    <t>2A00L313</t>
  </si>
  <si>
    <t>BARRIO BETANIA BUCARAMANGA</t>
  </si>
  <si>
    <t>FO-25-1604645</t>
  </si>
  <si>
    <t>HARDWARE</t>
  </si>
  <si>
    <t>PINPAD</t>
  </si>
  <si>
    <t>ALERTADO</t>
  </si>
  <si>
    <t>30/09/2025 CB CON PINPAD ALERTADO, CAMBIO DE DATAFONO PINPAD, CAMBIO DE FUENTE Y CABLE MAGIC O POR TECNOLOGIA, BORRADO E INYECCION DE SO +VER 10.3N,CONFIGURACION CB OK, CUBRE CLAVE OK, PRUEBAS OK. CLIENTE NO PERMITE CIERRE POR FLUJO DE CLIENTES INDICA QUE SE DEMORA MÁS DE UN DÍA EN IMPRIMIRLO</t>
  </si>
  <si>
    <t>JA007449</t>
  </si>
  <si>
    <t>PTM CALI LR EL LIDO</t>
  </si>
  <si>
    <t>FO-25-1604036</t>
  </si>
  <si>
    <t>SE REINICIA</t>
  </si>
  <si>
    <t>DAÑO POS</t>
  </si>
  <si>
    <t>30/09/2025 SE VISITA EL COMERCIO, SE REVISA LOS EQUIPOS SE ENCUENTRAN EL DATAFONO SE REINICIA CUANDO IMPRIME EL VOUCHER, ESTA FLOJO LA BATERÍA SE AJUSTA RESOLVIENDO EL PROBLEMA, PRUEBAS OK, TELECARGA TRNA</t>
  </si>
  <si>
    <t>EG3ZZ029 - EF02Z996</t>
  </si>
  <si>
    <t>REVAL JARDÍN PLAZA II</t>
  </si>
  <si>
    <t>FO-25-1604054</t>
  </si>
  <si>
    <t>30/09/2025 SE REALIZA CAMBIO DE LECTOR DE BARRAS YA QUE NO FUNCIONABA SE CAMBIÓ POR UN SYMBOL SE REALIZA PRUEBAS OK</t>
  </si>
  <si>
    <t>ON0IZ819</t>
  </si>
  <si>
    <t>ESCOBAR LENIS JUAN SEBASTIAN</t>
  </si>
  <si>
    <t>BARRIO TERRANOVA III JAMUNDI</t>
  </si>
  <si>
    <t>FO-25-1603460</t>
  </si>
  <si>
    <t>COMUNICACION</t>
  </si>
  <si>
    <t>MENSAJE CABLE DE RED DESCONECTADO</t>
  </si>
  <si>
    <t>30/09/2025 SE REALIZA CAMBIO DE EQUIPO E6 PUERTO IP MALO, CB BANCOLOMBIA PURO, PRUEBAS OK</t>
  </si>
  <si>
    <t>II00S911</t>
  </si>
  <si>
    <t>PUERTO BERRIO</t>
  </si>
  <si>
    <t>PTM PUERTO BERRIO  SERVICENTRO</t>
  </si>
  <si>
    <t>FO-25-1601968</t>
  </si>
  <si>
    <t>30/09/2025 SE HACE MANTENIMIENTO OK SE ORGANIZAN CABLEADOS DE DATÁFONO SE COMFIGURA PARÁMETROS DE DE DATÁFONO OK PRUEBAS EXITOSAS</t>
  </si>
  <si>
    <t>9BRZZ690</t>
  </si>
  <si>
    <t>BARRIO MANRIQUE MEDELLIN 5</t>
  </si>
  <si>
    <t>FO-25-1601523</t>
  </si>
  <si>
    <t>HUB</t>
  </si>
  <si>
    <t>DETERIORO CABLE</t>
  </si>
  <si>
    <t>30/09/2025 SE REALIZA LIMPIEZA DEL LECTOR CHIP DE PINPAD, SE CAMBIA HUB CON EL CABLE PELADO, SE DEJAN SERVICIOS FUNCIONANDO CORRECTAMENTE</t>
  </si>
  <si>
    <t>AB00N148</t>
  </si>
  <si>
    <t>PTM CALI MISCELANEA Y PAPELERI</t>
  </si>
  <si>
    <t>FO-25-1601527</t>
  </si>
  <si>
    <t>LECTOR DE TARJETAS</t>
  </si>
  <si>
    <t>MENSAJE RETIRE TARJETA</t>
  </si>
  <si>
    <t>30/09/2025 SE REALIZA MANTENIMIENTO PREVENTIVO Y SE EXTRAE PLÁSTICO DE SU INTERIOR.
SE REALIZA PRUEBAS OPERATIVAS SIN NOVEDAD.
CB QUEDA OKEY.</t>
  </si>
  <si>
    <t>LMQZZ730</t>
  </si>
  <si>
    <t>CISNEROS</t>
  </si>
  <si>
    <t>BARRIO PARQUE PRINCIPAL CISNER</t>
  </si>
  <si>
    <t>FO-25-1601037</t>
  </si>
  <si>
    <t>IMPRESION</t>
  </si>
  <si>
    <t>NO IMPRIME UNO O VARIOS CARACTERES</t>
  </si>
  <si>
    <t>30/09/2025 SE HACE MANTENIMIENTO SE OK SE CAMBIA DATÁFONO POR EN IMPRESIÓN</t>
  </si>
  <si>
    <t>1FZZZ568</t>
  </si>
  <si>
    <t>DISTRICOL DROGUERIA TAYRONA</t>
  </si>
  <si>
    <t>FO-25-1600920</t>
  </si>
  <si>
    <t>FORMATO INVALIDO LECTOR DAÑADO</t>
  </si>
  <si>
    <t>30/09/2025 SE REALIZA CAMBIO DE LECTORA YA QUE LA ANTERIOR EN OCASIONES NO LEÍA.</t>
  </si>
  <si>
    <t>9C00I718</t>
  </si>
  <si>
    <t>RAMIREZ TABARES JUAN DIEGO</t>
  </si>
  <si>
    <t>BARRIO BOSA PRIMAVERA BOGOTA 1</t>
  </si>
  <si>
    <t>FO-25-1600929</t>
  </si>
  <si>
    <t>ERROR DE TRANSACCIONES</t>
  </si>
  <si>
    <t>RECHAZO GENERAL</t>
  </si>
  <si>
    <t>30/09/2025 SE REALIZA BORRADO DE DATAFONO SE DEJA VERSIÓN 9.90 POR  FALLA EN PARÁMETROS DE COMUNICACIÓN 
POR REVERSO PENDIENTE 
PRUEBA OK</t>
  </si>
  <si>
    <t>V100R766</t>
  </si>
  <si>
    <t>COMCARD MED PAPER WORLD</t>
  </si>
  <si>
    <t>FO-25-1600695</t>
  </si>
  <si>
    <t>TAPA IMPRESORA</t>
  </si>
  <si>
    <t>30/09/2025 SE REALIZA CAMBIO DE TAPA IMPRESION POR QUÉ LA QUE TENÍA ESTA REVENTADA, ADICIONAL SE CAMBIÓ FUENTE DE PODER.</t>
  </si>
  <si>
    <t>9999F062</t>
  </si>
  <si>
    <t>BARRIO ALARCON 2 BUCARAMANGA</t>
  </si>
  <si>
    <t>FO-25-1600704</t>
  </si>
  <si>
    <t>30/09/2025 SE VISITA COMERCIO SE REALIZA LA INSTALACIÓN DE VERSION 10.3 OK, PRUEBAS OK, PINPAD OK, LECTOR DE BARRAS OK, CB OPERATIVO</t>
  </si>
  <si>
    <t>BA002275</t>
  </si>
  <si>
    <t>BARAJAS BERMUDEZ YAHIR MAURICIO</t>
  </si>
  <si>
    <t>BARRIO ALFONSO LOPEZ PEREIRA</t>
  </si>
  <si>
    <t>FO-25-1600633</t>
  </si>
  <si>
    <t>30/09/2025 SE CAMBIA EQUIPO YA QUE SE LE DAÑO LA TAPA DE LA IMPRESORA, SE REALIZAN PRUEBAS OK.</t>
  </si>
  <si>
    <t>XP0OZ163</t>
  </si>
  <si>
    <t>BARRIO URB LA SABANA VILLAV</t>
  </si>
  <si>
    <t>FO-25-1600636</t>
  </si>
  <si>
    <t>CABLEADO</t>
  </si>
  <si>
    <t>CABLE MAGICBOX AVERIADO</t>
  </si>
  <si>
    <t>30/09/2025 SE REALIZA CAMBIO DE CABLE MAGIC BOX PRUEBAS OK SIN NOVEDADES</t>
  </si>
  <si>
    <t>9C008150</t>
  </si>
  <si>
    <t>CASTRILLON URREA LONDIER LEANDRO</t>
  </si>
  <si>
    <t>BARRIO CENTRO 3 NEIVA</t>
  </si>
  <si>
    <t>FO-25-1600474</t>
  </si>
  <si>
    <t>30/09/2025 SE REALIZA CAMBIO DE EQUIPO POR FALLA AL IMPRIMIR</t>
  </si>
  <si>
    <t>BL014835</t>
  </si>
  <si>
    <t>DIAZ VARGAS JONATHAN MIGUEL</t>
  </si>
  <si>
    <t>PAGAFACIL CALLE 76</t>
  </si>
  <si>
    <t>FO-25-1600477</t>
  </si>
  <si>
    <t>30/09/2025 SE REALIZA VISITA SE PROCEDE A VALIDAR PINPAD Y ESTÁ EN ALERTA INTERRUPTION,SE PROCEDE A CAMBIAR PINPAD ,SE HACEN PRUEBAS Y TODO OK,CB OPERATIVO</t>
  </si>
  <si>
    <t>AAAXZ113</t>
  </si>
  <si>
    <t>REDY CARRERA TERCERA</t>
  </si>
  <si>
    <t>FO-25-1600482</t>
  </si>
  <si>
    <t>TECLADO</t>
  </si>
  <si>
    <t>30/09/2025 SE REALIZA CAMBIO DE EQUIPO Y PINPAD PROBLEMA CON EL TECLADO MUY DURO SE DEJA EQUIPO Y PINPAD NUEVO SE HACEN PRUEBAS TODO OK</t>
  </si>
  <si>
    <t>LMRZZ004</t>
  </si>
  <si>
    <t>PTM POPAYAN VARIEDADES NUEVO E</t>
  </si>
  <si>
    <t>FO-25-1600509</t>
  </si>
  <si>
    <t>30/09/2025 SE INGRESA SE REALIZA LIMPIEZA A IMPRESORA SE HACEN PRUEBAS OK TELECARGA DRNA</t>
  </si>
  <si>
    <t>EF00S385</t>
  </si>
  <si>
    <t>COMCARD GIRON COMUNIKT</t>
  </si>
  <si>
    <t>FO-25-1600072</t>
  </si>
  <si>
    <t>30/09/2025 CB INDICA QUE NO AVANZA PAPEL, SE VALIDA TAPA DE IMPRESORA EN MAL ESTADO, CAMBIO DE TAPA IMPRESORA, EQUIPO CON VERSION 9.90, CUBRE CLAVE OK, PRUEBAS OK. CLIENTE NO PERMITE CIERRE POR FLUJO DE CLIENTES.</t>
  </si>
  <si>
    <t>11KZZ019</t>
  </si>
  <si>
    <t>BARRIO CORAZON DE JESUS PASTO</t>
  </si>
  <si>
    <t>FO-25-1600086</t>
  </si>
  <si>
    <t>30/09/2025 SE REALIZA CAMBIO DE DATAFONO POR DAÑO EN TECLADO SE RECONFIGURA OK PARÁMETROS OK Y SE REALIZAN PRUEBAS ÉXITOSAS DE TRANSACCIONES</t>
  </si>
  <si>
    <t>GB07Z803</t>
  </si>
  <si>
    <t>BARRIO KENNEDY BOGOTA 4</t>
  </si>
  <si>
    <t>FO-25-1600090</t>
  </si>
  <si>
    <t>30/09/2025 CAMBIO DE HUB POR DAÑO SE BORRADO DE SO Y VERSIÓN SE ACTUALIZA SE REALIZA PRUEBAS OK SE ENTREGA SERVICIO OPERATIVO</t>
  </si>
  <si>
    <t>II001616</t>
  </si>
  <si>
    <t>BARRIO 2 DE SEPTIEMBRE MONTERI</t>
  </si>
  <si>
    <t>FO-25-1599534</t>
  </si>
  <si>
    <t>NO AVANZA PAPEL</t>
  </si>
  <si>
    <t>30/09/2025 SE REALIZA VISITA Y SE REALIZA LIMPIEZA A MECANISMO DE IMPRESIÓN DE BAUCHER, SE LIMPIA RODILLO Y SE SACAN RESIDUOS DE PAPEL ATASCADO QUE IMPIDEN EL CORRECTO FUNCIONAMIENTO, SE REALIZAN PRUEBAS Y SE DEJA EL SERVICIO NUEVAMENTE FUNCIONANDO CORRECTAMENTE.</t>
  </si>
  <si>
    <t>LMNZZ659</t>
  </si>
  <si>
    <t>CASSIANI PEREZ RAUL RAMIRO</t>
  </si>
  <si>
    <t>PAGAFACIL  PLAZA DEL RIO</t>
  </si>
  <si>
    <t>FO-25-1599242</t>
  </si>
  <si>
    <t>30/09/2025 SE REALIZA CAMBIO DE DATAFONO DEBIDO A QUE FUNCIONARIA INDICA VARIOS REINICIOS EN EL DIA</t>
  </si>
  <si>
    <t>FUAOK569</t>
  </si>
  <si>
    <t>BARRIO POPULAR 1 MEDELLIN 1</t>
  </si>
  <si>
    <t>FO-25-1599013</t>
  </si>
  <si>
    <t>CIERRE</t>
  </si>
  <si>
    <t>CIERRE NO HABILITADO</t>
  </si>
  <si>
    <t>30/09/2025 SE REALIZA CAMBIO DE POS YA QUE EL DATÁFONO NO RESIVE NUEVAMENTE SDK Y VERSIÓN DESPUÉS DE FORMATEAR Y NO SE PUEDEN INICIALIZAR PARÁMETROS PORQUE NO FUNCIONAN LAS CLAVES Y ESTÁ PIDIENDO CLAVE SUPERVISOR.</t>
  </si>
  <si>
    <t>111JZ627</t>
  </si>
  <si>
    <t>MARIN PIEDRAHITA JIMMY ALEXIS</t>
  </si>
  <si>
    <t>FO-25-1598980</t>
  </si>
  <si>
    <t>29/09/2025 SE REALIZA BORRADO DE MEMORIA, SE REINICIA DATÁFONO Y QUEDAN LOS SERVICIOS FUNCIONANDO CORRECTAMENTE</t>
  </si>
  <si>
    <t>FUNZA</t>
  </si>
  <si>
    <t>BARRIO FUNZA FUNZA</t>
  </si>
  <si>
    <t>FO-25-1598986</t>
  </si>
  <si>
    <t>ACTUALIZACION</t>
  </si>
  <si>
    <t>VERSION CARGA SO VR</t>
  </si>
  <si>
    <t>29/09/2025 SE REALIZA VISITA DE CAMPO ENCONTRADO QUE EQUIPO NO IMPRIME EL CIERRE SE QUEDA CARGANDO, POR LO ANTERIOR SE REALIZA FORMATEO Y REINSTALCION DE S.O Y VER, PRUEBAS CUPO USUARIO Y CIERRE OK.</t>
  </si>
  <si>
    <t>1OZZZ824</t>
  </si>
  <si>
    <t>DISTRICOL TECNOLOGIA JC</t>
  </si>
  <si>
    <t>FO-25-1598867</t>
  </si>
  <si>
    <t>CABLE LECTORA AVERIADO</t>
  </si>
  <si>
    <t>30/09/2025 SE REMPLAZA LECTOR DE BARRAS, ESTABA EN CORTO Y REINICIABA EL EQUIPO</t>
  </si>
  <si>
    <t>AD00O603</t>
  </si>
  <si>
    <t>DE AVILA SIADES ALBERTO ENRIQUE</t>
  </si>
  <si>
    <t>GUARNE</t>
  </si>
  <si>
    <t>DISTRICOL RAPITIENDA LAS VEGAS</t>
  </si>
  <si>
    <t>FO-25-1598877</t>
  </si>
  <si>
    <t>30/09/2025 SE CAMBIA EQUIPO POR TECLADO BORROSO</t>
  </si>
  <si>
    <t>AD000736</t>
  </si>
  <si>
    <t>BARRIO FRANCISCO ANTONIO SEA M</t>
  </si>
  <si>
    <t>FO-25-1598907</t>
  </si>
  <si>
    <t>30/09/2025 SE REALIZA BORRADO DE APLICACIÓN SE RE INSTALA SE HACEN PRUEBAS OK</t>
  </si>
  <si>
    <t>EHZZZ866</t>
  </si>
  <si>
    <t>MONTOYA VELEZ ANDRES FELIPE</t>
  </si>
  <si>
    <t>BARRIO LA UNION CALI 4</t>
  </si>
  <si>
    <t>FO-25-1598918</t>
  </si>
  <si>
    <t>TECNOLOGIA</t>
  </si>
  <si>
    <t>30/09/2025 SE LLEGA A SITIO Y SE EVIDENCIA, QUE LA PLACA SE ENCUENTRA ASOCIADA A UN COMERCIO, AUTORIZAN CONFIRGURAR EL EQUIPO COMO MIXTO.
SE REALIZAN PRUEBAS OPERATIVAS SIN NOVEDAD.</t>
  </si>
  <si>
    <t>TR0VZ594</t>
  </si>
  <si>
    <t>DISTRICOL SUPERTIENDA EL ANTOJ</t>
  </si>
  <si>
    <t>FO-25-1598671</t>
  </si>
  <si>
    <t>30/09/2025 SE VISITA SITIO, SE CAMBIA PINPAD POR DAÑO SE REINICIA OK. SE CAMBIA DATAFONO POR COMPATIBILIDAD.</t>
  </si>
  <si>
    <t>9MZZZ448</t>
  </si>
  <si>
    <t>COGOLLO VERTEL EDER LUIS</t>
  </si>
  <si>
    <t>REDY CASA DEL TENDERO</t>
  </si>
  <si>
    <t>FO-25-1598688</t>
  </si>
  <si>
    <t>29/09/2025 SE CAMBIA DATÁFONO YA QUE EL DEL CLIENTE NO IMPRIMIA</t>
  </si>
  <si>
    <t>NSZZZ721</t>
  </si>
  <si>
    <t>CUERO RUIZ JHONNY</t>
  </si>
  <si>
    <t>BARRIO EL POA BOGOTA 2</t>
  </si>
  <si>
    <t>FO-25-1598696</t>
  </si>
  <si>
    <t>30/09/2025 SE VISITA COMERCIO CB BANCOLOMBIA, SE CAMBIA DATAFONO POR QUÉ NO IMPRIME LA MITAD DE LA INFORMACIÓN, SE DEJA EL DATAFONO NUEVO CON LOS USUARIOS DEL CLIENTE, SE REALIZAN PRUEBAS OK.</t>
  </si>
  <si>
    <t>V8ZZZ399</t>
  </si>
  <si>
    <t>FO-25-1598703</t>
  </si>
  <si>
    <t>29/09/2025 SE REALIZA VISITA TÉCNICA EN ATENCIÓN AL INCIDENTE REPORTADO CON EL DATÁFONO DEL CORRESPONSAL BANCOLOMBIA. EL USUARIO CONFIRMA SU IDENTIFICACIÓN Y PROCEDE A INFORMAR QUE EL DISPOSITIVO PRESENTA UN ERROR EN PANTALLA QUE IMPIDE LA REALIZACIÓN DE TRANSACCIONES. AL VALIDAR EL EQUIPO, SE CONFIRMA LA FALLA REPORTADA Y SE DETECTA ADICIONALMENTE UN MAL FUNCIONAMIENTO DEL TECLADO. ANTE ESTA SITUACIÓN, SE PROCEDE AL REEMPLAZO DEL DATÁFONO POR UNO NUEVO. EL EQUIPO FUE INSTALADO CORRECTAMENTE Y QUEDÓ OPERATIVO PARA REALIZAR TRANSACCIONES SIN INCONVENIENTES.</t>
  </si>
  <si>
    <t>DISTRICOL REDPAG QUINTAS</t>
  </si>
  <si>
    <t>FO-25-1598190</t>
  </si>
  <si>
    <t>30/09/2025 SE VISITA COMERCIO, SE VERIFICA FUNCIONAMIENTO DE LECTOR, SE DESINSTALA E INSTALA, SE REINICIA EQUIPO, PARA LAS SITUACIONES EL LECTOR ENCIENDE PERO AL MOVER EL CABLE O LECTOR NO FUNCIONA CORRECTAMENTE, SE CAMBIA LECTOR</t>
  </si>
  <si>
    <t>XPRZZ701</t>
  </si>
  <si>
    <t>ORTIZ YARA FRANKLYN ISRAEL</t>
  </si>
  <si>
    <t>BARRIO CIUDAD JARDIN NORTE BOGOTA 8</t>
  </si>
  <si>
    <t>FO-25-1598138</t>
  </si>
  <si>
    <t>ALERT IRRUPTION</t>
  </si>
  <si>
    <t>29/09/2025 SE REALIZA VISITA A CB PARA ATENDER INCIDENTE SE REALIZA CAMBIO DE DATAFONO POR FALLA ALERTADO,SE REALIZAN PRUEBAS OK</t>
  </si>
  <si>
    <t>SAZZZ790</t>
  </si>
  <si>
    <t>COMCARD JG AGIL</t>
  </si>
  <si>
    <t>FO-25-1598151</t>
  </si>
  <si>
    <t>PANTALLA</t>
  </si>
  <si>
    <t>29/09/2025 SE REALIZA CAMBIO DE EQUIPO POR PANTALLA EN BLANCO SE HACEN PRUEBAS OK</t>
  </si>
  <si>
    <t>AD00L409</t>
  </si>
  <si>
    <t>BARRIO SAN JOAQUIN 5 VALLEDUPA</t>
  </si>
  <si>
    <t>FO-25-1598154</t>
  </si>
  <si>
    <t>29/09/2025 SE REALIZA VISITA TÉCNICA POR SOLICITUD DE CLIENTE,SE LLEGA A SITIO SE REALIZAN CAMBIO DE EQUIPO POR TECLAS BORROSAS AL IGUAL CAMBIO DE FUENTE Y CABLE  SE DEJA CON VERSÓN 9.90 , PRUEBAS OK AL 100%</t>
  </si>
  <si>
    <t>9999X031</t>
  </si>
  <si>
    <t>DUITAMA</t>
  </si>
  <si>
    <t>MULTIPAGAS DUITAMA II</t>
  </si>
  <si>
    <t>FO-25-1597595</t>
  </si>
  <si>
    <t>30/09/2025 SE VALIDAN LECTORES EVIDENCIANDO QUE LOS LECTORES PRESENTAN DIFICULTAD AL LEER LOS CÓDIGOS DE BARRAS DE LA EMPRESA DE ENERGÍA SE PROCEDE CON LOS CAMBIOS PRUEBAS OK CLIENTE CONFORME</t>
  </si>
  <si>
    <t>AD00P214-AD00P459-AD00P457-AD00P458</t>
  </si>
  <si>
    <t>BARRIO GUAYACANES CARTAGO</t>
  </si>
  <si>
    <t>FO-25-1597603</t>
  </si>
  <si>
    <t>29/09/2025 SE VISITA COMERCIO SE IDENTIFICA DATÁFONO CON FALLA EN IMPRESIÓN SE REALIZA CAMBIO DE DATÁFONOS SE REALIZA PRUEBAS OK</t>
  </si>
  <si>
    <t>FAZZZ560</t>
  </si>
  <si>
    <t>LOAIZA LOPEZ JHON FREDDY</t>
  </si>
  <si>
    <t>BARRIO BOSQUE VILLAVICENCIO 2</t>
  </si>
  <si>
    <t>FO-25-1597247</t>
  </si>
  <si>
    <t>30/09/2025 SE CAMBIA EQUIPO POR DAÑO EN EL PUERTO USB</t>
  </si>
  <si>
    <t xml:space="preserve"> LA00O240</t>
  </si>
  <si>
    <t>PEDREROS CONTRERAS MICHAEL STEVENS</t>
  </si>
  <si>
    <t>MALAMBO</t>
  </si>
  <si>
    <t>ALAMBO - ATLANTICO</t>
  </si>
  <si>
    <t>FO-25-1597256</t>
  </si>
  <si>
    <t>29/09/2025 SE REALIZA VISITA SE PROCEDE A VALIDAR EQUIPOS Y SALE MENSAJE DE FALLA PARÁMETROS ,SE CONFIGURA NUEVAMENTE SE HACEN PRUEBAS Y CONTINÚA LA FALLA ,SE PROCEDE A FORMATEAR Y E INICIALIZAR ,SE HACEN PRUEBAS Y TODO OK,CB OPERATIVO</t>
  </si>
  <si>
    <t>JA00N352</t>
  </si>
  <si>
    <t>SORACA</t>
  </si>
  <si>
    <t>BARRIO VEREDA OTROLADO SECTOR</t>
  </si>
  <si>
    <t>FO-25-1597263</t>
  </si>
  <si>
    <t>RODILLO AVERIADO</t>
  </si>
  <si>
    <t>29/09/2025 SE VISITA CB MANTENIMIENTO DE EQUIPO..CAMBIO DE RODILLO TAPA IMPRESORA POR DAÑO PRUEBAS EXITOSAS</t>
  </si>
  <si>
    <t>GB00H073</t>
  </si>
  <si>
    <t>FO-25-1597268</t>
  </si>
  <si>
    <t>29/09/2025 SE REALIZA CONTACTO TELEFÓNICO CON EL USUARIO PARA VALIDAR EL INCIDENTE REPORTADO RELACIONADO CON EL LECTOR DE CÓDIGOS DE BARRAS. EL USUARIO INDICA QUE, AL ESCANEAR CUALQUIER FACTURA, EL SISTEMA ARROJA EL MENSAJE “FORMATO INVÁLIDO”. TRAS UNA BREVE 
DESCRIPCIÓN, SE CONCLUYE QUE EL LECTOR SE ENCUENTRA DESCONFIGURADO.
SE SOLICITA AMABLEMENTE LA COLABORACIÓN DEL USUARIO PARA REALIZAR EL PROCESO DE RECONFIGURACIÓN MEDIANTE UNOS CÓDIGOS QUE SERÍAN ENVIADOS POR WHATSAPP. EL USUARIO ACCEDE CON DISPOSICIÓN Y SIGUE LAS INSTRUCCIONES PROPORCIONADAS DURANTE LA LLAMADA.
UNA VEZ COMPLETADA LA CONFIGURACIÓN, EL LECTOR QUEDA OPERATIVO Y FUNCIONAL. EL USUARIO CONFIRMA QUE EL PROBLEMA HA SIDO RESUELTO SATISFACTORIAMENTE Y EXPRESA QUE NO SERÁ NECESARIA UNA VISITA TÉCNICA ADICIONAL.</t>
  </si>
  <si>
    <t>SOPORTE_TELEFÓNICO</t>
  </si>
  <si>
    <t>0</t>
  </si>
  <si>
    <t>PAGAFACIL PARQUE DE BELLO</t>
  </si>
  <si>
    <t>FO-25-1597271</t>
  </si>
  <si>
    <t>NO ENCIENDE SE REINICIA</t>
  </si>
  <si>
    <t>FUENTE PODER AVERIADA</t>
  </si>
  <si>
    <t>29/09/2025 SE REALIZA VISITA TÉCNICA EN ATENCIÓN AL INCIDENTE REPORTADO CON EL DATÁFONO DEL CORRESPONSAL ROBUSTO BANCOLOMBIA. EL USUARIO CONFIRMA SU IDENTIFICACIÓN Y MANIFIESTA QUE EL BAUCHER PRESENTA DEMORAS AL MOMENTO DE SALIR.  
DURANTE LA VALIDACIÓN DEL EQUIPO, SE DETECTA QUE LA FUENTE DE PODER SE ENCUENTRA AVERIADA, LO QUE OCASIONA UN SUMINISTRO INSUFICIENTE DE ENERGÍA Y AFECTA DIRECTAMENTE LA VELOCIDAD DE IMPRESIÓN DEL BAUCHER.  
SE PROCEDE AL REEMPLAZO DE LA FUENTE DE PODER. UNA VEZ INSTALADA, SE VERIFICA EL FUNCIONAMIENTO DEL DATÁFONO, CONFIRMANDO QUE EL EQUIPO QUEDA OPERATIVO Y EL BAUCHER SE IMPRIME CON NORMALIDAD.</t>
  </si>
  <si>
    <t>JAUZZ001</t>
  </si>
  <si>
    <t>BARRIO COROCITO SAHAGUN</t>
  </si>
  <si>
    <t>FO-25-1597275</t>
  </si>
  <si>
    <t>30/09/2025 SE VISITA SITIO, SE CAMBIA DATAFONO POR DAÑO EN IMPRESORA OK. SE REALIZAN PRUEBAS EXITOSAS</t>
  </si>
  <si>
    <t>2A008689</t>
  </si>
  <si>
    <t>PAGAFACIL   PLAZA CAICEDO II</t>
  </si>
  <si>
    <t>FO-25-1597291</t>
  </si>
  <si>
    <t>29/09/2025 SE CAMBIA HUD YA QUE DATÁFONO SE APAGABA Y SE DESCONECTA DE LA RED</t>
  </si>
  <si>
    <t>9LZZZ752</t>
  </si>
  <si>
    <t>PTM MEDELLIN MERKATODO EL PARA</t>
  </si>
  <si>
    <t>FO-25-1597297</t>
  </si>
  <si>
    <t>29/09/2025 SE REALIZA EL CAMBIO DE DATÁFONO POR PUERTO ETH MALO SE HACEN PRUEBAS OK</t>
  </si>
  <si>
    <t>TR0VZ673</t>
  </si>
  <si>
    <t>TIMBIO</t>
  </si>
  <si>
    <t>DISTRICOL VARIEDADES YENNY</t>
  </si>
  <si>
    <t>FO-25-1596397</t>
  </si>
  <si>
    <t>29/09/2025 SE INGRESA IMPRESORA MALA SE PROCEDE A CAMBIAR DE EQUIPO SE INSTALA SISTEMA OPERATIVO VERSION CEEACION DE USUARIOS PRUEBAS OK</t>
  </si>
  <si>
    <t>9C000I785</t>
  </si>
  <si>
    <t>BARRIO LOS ANGELES CARTAGENA DE INDIAS</t>
  </si>
  <si>
    <t>FO-25-1596403</t>
  </si>
  <si>
    <t>29/09/2025 SE CONFIGURA NUEVAMENTE LA LECTORA SALÍA FORMATO INVÁLIDO QUEDA OK SE HACEN PRUEBAS</t>
  </si>
  <si>
    <t>SXUZZ147</t>
  </si>
  <si>
    <t>BARRIO BELEN 2 MEDELLIN</t>
  </si>
  <si>
    <t>FO-25-1596238</t>
  </si>
  <si>
    <t>29/09/2025 SE CAMBIA EQUIPO POR TECLADO DURO</t>
  </si>
  <si>
    <t>9999F120</t>
  </si>
  <si>
    <t>BARRIO AMPARO CANIZARES BOGOTA</t>
  </si>
  <si>
    <t>FO-25-1596264</t>
  </si>
  <si>
    <t>29/09/2025 SE LLEGA A DIRECCIÓN PARA ATENDER INCIDENTE, EN SITIO DE ENCUENTRA EL GESTOR BANCOLOMBIA PARA REALIZAR MIGRACIÓN A WOMPI POR LO TANTO YA NO REQUIEREN EL SERVICIO TÉCNICO</t>
  </si>
  <si>
    <t>BARRIO EL PAYASO IBAGUE</t>
  </si>
  <si>
    <t>FO-25-1596137</t>
  </si>
  <si>
    <t>29/09/2025 SE REALIZA CAMBIO DE DATÁFONO POR DAÑO EN LECTOR CHIP, SE REALIZA PRUEBAS DE FUNCIONAMIENTO OK; CUBRE CLAVE INSTALADO.</t>
  </si>
  <si>
    <t>BBBBF049</t>
  </si>
  <si>
    <t>PTM CARTAGENA DROGUERIA ECOPHA</t>
  </si>
  <si>
    <t>FO-25-1595711</t>
  </si>
  <si>
    <t>29/09/2025 SE REALIZA CAMBIO DE EQUIPO PUERTO DE RED DAÑADO QUEDA UNO NUEVO S EHACEN PRUEBAS</t>
  </si>
  <si>
    <t>JA007369</t>
  </si>
  <si>
    <t>BARRIO PALOBONITO</t>
  </si>
  <si>
    <t>FO-25-1595717</t>
  </si>
  <si>
    <t>29/09/2025 EN LA VISITA TÉCNICA SE REALIZÓ EL CAMBIO DE DATÁFONO YA QUE SE ENCONTRÓ CON EL TECLADO BORROSO Y DURO,SE REALIZÓ MANTENIMIENTO Y LIMPIEZA AL PINPAD Y HUB,SE INSTALA EL SISTEMA OPERATIVO Y VERSIÓN 9.90,SE REALIZÓ LA CONFIGURACIÓN E INICIALIZACIÓN OK, SE CREARON LOS USUARIOS Y SE REALIZARON LAS PRUEBAS DEJANDO EL SERVICIO OPERANDO SIN FALLAS Y SIN NOVEDAD.</t>
  </si>
  <si>
    <t>TUZZZ811</t>
  </si>
  <si>
    <t>GUAMAL</t>
  </si>
  <si>
    <t>BARRIO FUNDADORES GUAMAL 2</t>
  </si>
  <si>
    <t>FO-25-1595337</t>
  </si>
  <si>
    <t>29/09/2025 SE REALIZA CAMBIO DE EQUIPO NO IMPRIME UNO VARIOS CARACTERES PRUEBAS OK SIN NOVEDAD  SE REALIZA SEGUNDO CAMBIO POR RECHAZO GENERAL</t>
  </si>
  <si>
    <t>XP1ZZ999</t>
  </si>
  <si>
    <t>BARRIO OBRERO CALI 7</t>
  </si>
  <si>
    <t>FO-25-1595221</t>
  </si>
  <si>
    <t>29/09/2025 SE VISITA EL COMERCIO, SE REVISA LOS EQUIPOS ESTÁ FALLANDO LA TECLA 2 DEL DATAFONO, CLIENTE DEBE INTENTAR PRESIONAR DURO ESA TECLA PARA HACER TRANSACCIONES POR LO QUE SE CAMBIA RESOLVIENDO EL DAÑO, PRUEBAS OK, TELECARGA TRNA</t>
  </si>
  <si>
    <t>SAZZZ763</t>
  </si>
  <si>
    <t>PTM BELLO COPYPLUS BELLO</t>
  </si>
  <si>
    <t>FO-25-1595225</t>
  </si>
  <si>
    <t>29/09/2025 SE REALIZA VISITA TÉCNICA EN ATENCIÓN AL INCIDENTE REPORTADO CON EL DATÁFONO DEL CORRESPONSAL BANCOLOMBIA. EL USUARIO CONFIRMA SU IDENTIFICACIÓN Y MANIFIESTA QUE EL DISPOSITIVO NO ESTÁ LEYENDO LAS TARJETAS CORRECTAMENTE. AL INTENTAR REALIZAR UNA TRANSACCIÓN, EL EQUIPO SOLICITA RETIRAR LA TARJETA SIN PROCESAR LA OPERACIÓN.
SE PROCEDE A VALIDAR EL FUNCIONAMIENTO DEL DATÁFONO Y SE REALIZA MANTENIMIENTO PREVENTIVO. SIN EMBARGO, LA NOVEDAD PERSISTE. TRAS EL DIAGNÓSTICO, SE IDENTIFICA FALLA EN EL LECTOR DE CHIP DEL DISPOSITIVO, POR LO CUAL SE REALIZA EL CAMBIO COMPLETO DEL EQUIPO.
EL NUEVO DATÁFONO QUEDA INSTALADO Y OPERATIVO, CONFIRMANDO SU CORRECTO FUNCIONAMIENTO AL FINALIZAR LA INTERVENCIÓN.</t>
  </si>
  <si>
    <t>FA09Z506</t>
  </si>
  <si>
    <t>PTM VALLEDUPAR  SUPER PUNTO YE</t>
  </si>
  <si>
    <t>FO-25-1594880</t>
  </si>
  <si>
    <t>29/09/2025 SE REALIZA VISITA TECNICA SOLICITADA POR CB, SE LLEGA A SITIO SE EVIDENCIA EQUIPO SIN RODILLO ,CLIENTE INDICA QUE EL EQUIPO SE LE CAYO Y SE LE PARTIO  EL RODILLO</t>
  </si>
  <si>
    <t>NN00K635</t>
  </si>
  <si>
    <t>FACATATIVA</t>
  </si>
  <si>
    <t>BARRIO CENTRO FACATATIVA FACATATIVA 3</t>
  </si>
  <si>
    <t>FO-25-1594660</t>
  </si>
  <si>
    <t>29/09/2025 AJUSTE DE CONEXIONES FÍSICAS DE EQUIPO SE CAMBIA RODILLO Y SE REALIZA PRUEBAS OK SE ENTREGA SERVICIO OPERATIVO</t>
  </si>
  <si>
    <t>SAVZZ137</t>
  </si>
  <si>
    <t>BARRIO CENTRO POPAYAN 9</t>
  </si>
  <si>
    <t>FO-25-1594670</t>
  </si>
  <si>
    <t>29/09/2025 SE INGRESA EQUIPO CON ALERTINTERRUOTION SE PROCEDE A CAMBIAR PRUEBAS OK  TELECARGA DRNA</t>
  </si>
  <si>
    <t>HA00R818</t>
  </si>
  <si>
    <t>BARRIO LA PINA PALMIRA</t>
  </si>
  <si>
    <t>FO-25-1594009</t>
  </si>
  <si>
    <t>NO ENCIENDE</t>
  </si>
  <si>
    <t>29/09/2025 EN LA VISITA TÉCNICA SE REALIZÓ EL CAMBIO DE DATÁFONO CON SU RESPECTIVO MAGIC BOX 2600 YA QUE SE ENCONTRARON QUEMADOS Y NO ENCENDÍA,SE INSTALA EL SISTEMA OPERATIVO Y VERSIÓN 10.3N,WE REALIZA LA CONFIGURACIÓN E INICIALIZACIÓN OK SE CREARON LOS USUARIOS Y SE REALIZARON LAS PRUEBAS DEJANDO EL SERVICIO OPERANDO SIN FALLAS Y SIN NOVEDAD.</t>
  </si>
  <si>
    <t>AAJ0K067</t>
  </si>
  <si>
    <t>PTM BUCARAMANGA WEB REAL</t>
  </si>
  <si>
    <t>FO-25-1595017 | FO-25-1594012</t>
  </si>
  <si>
    <t>28/09/2025 SE COMUNICA CON EL USUARIO ALEXANDRA PACHECO AL NUMERO 3209565567 SIN RESPUESTA ALGUNA , NOS DIRIJOMOS A SITIO Y SE VERIFICA QUE SE ENCUENTRA CERRADO , SE PREGUNTA A SUS ALREDEDORES SIN RESPUESTA ALGUNA SE REAGENDARA VISITA
29/09/2025 SE VISITA COMERCIO SE REALIZA CONFIGURACIÓN DE LECTOR DE BARRAS OK,VERSION 9.90 OK, SE REALIZAN PRUEBAS OK, LECTOR DE BARRAS OK,PINPAD OK,  CB OPERATIVO</t>
  </si>
  <si>
    <t>9A3ZZ569</t>
  </si>
  <si>
    <t>OLAYA</t>
  </si>
  <si>
    <t>BARRIO OLAYA OLAYA</t>
  </si>
  <si>
    <t>FO-25-1593662</t>
  </si>
  <si>
    <t>29/09/2025 SE HACE MANTENIMIENTO OK SE CAMBIA FUENTE DE PODER Y ENSROTIJADO EQUIPOS OPERATIVOS</t>
  </si>
  <si>
    <t>NA00K027</t>
  </si>
  <si>
    <t>BARRIO ESTAMBUL TULUA</t>
  </si>
  <si>
    <t>FO-25-1593666</t>
  </si>
  <si>
    <t>29/09/2025 EN LA VISITA TÉCNICA SE REALIZÓ EL CAMBIO DE DATÁFONO YA QUE AL REALIZAR LAS PRUEBAS SE ENCONTRÓ QUE EL DATÁFONO ANTERIOR SE LE HABÍA DAÑADO EL LECTOR DE CHIP DE TARJETA,SE INSTALA EL SISTEMA OPERATIVO Y VERSIÓN 9.90,SE REALIZÓ LA CONFIGURACIÓN E INICIALIZACIÓN OK, SE CREARON LOS USUARIOS Y SE REALIZARON LAS PRUEBAS DEJANDO EL SERVICIO OPERANDO SIN FALLAS Y SIN NOVEDAD.</t>
  </si>
  <si>
    <t>AAAAS437</t>
  </si>
  <si>
    <t>DISTRICOL MERCADOS HATO NUEVO</t>
  </si>
  <si>
    <t>FO-25-1595005 | FO-25-1593669</t>
  </si>
  <si>
    <t>28/09/2025 SE VISITA PUNTO Y SE REALIZA COMPROBACIÓNES, FALLA ES DE IMPRESORA INTERNA Y SE REQUIERE CAMBIO, NO SE PROCESA CAMBIOS EN DOMINGO SE REPROGRAMA VISITA
29/09/2025 SE REALIZA VISITA TÉCNICA EN ATENCIÓN AL INCIDENTE REPORTADO CON EL DATÁFONO DEL CORRESPONSAL BANCOLOMBIA. EL USUARIO CONFIRMA SU IDENTIDAD Y PROCEDE A INFORMAR QUE LOS COMPROBANTES IMPRESOS (BAUCHER) PRESENTAN INFORMACIÓN BORROSA.  
TRAS LA VALIDACIÓN EN SITIO, SE CONFIRMA QUE EL PROBLEMA SE ORIGINA POR UN DAÑO EN EL RODILLO DE IMPRESIÓN DEL EQUIPO. DADO EL DIAGNÓSTICO, SE REALIZA EL CAMBIO DEL DATÁFONO POR UNO NUEVO.  
EL NUEVO EQUIPO QUEDA INSTALADO Y OPERATIVO, GARANTIZANDO LA CORRECTA IMPRESIÓN DE LOS COMPROBANTES Y LA CONTINUIDAD DEL SERVICIO.</t>
  </si>
  <si>
    <t>NA00Y798</t>
  </si>
  <si>
    <t>BARRIO VEINTE DE JULIO VILLAVI</t>
  </si>
  <si>
    <t>FO-25-1593482</t>
  </si>
  <si>
    <t>29/09/2025 SE REALIZA VISITA Y COMERCIO SE ENCUENTRA CERRADO</t>
  </si>
  <si>
    <t>NONE</t>
  </si>
  <si>
    <t>COMCARD ROBLEDO DONDE NANDO</t>
  </si>
  <si>
    <t>FO-25-1593461</t>
  </si>
  <si>
    <t>29/09/2025 SE HACE MANTENIMIENTO SE OK SE LIMPIA IMPRESORA DE DATÁFONO OK PRUEBAS EXITOSAS</t>
  </si>
  <si>
    <t>HZZZZ076</t>
  </si>
  <si>
    <t>DISTRICOL MERCAHOGAR</t>
  </si>
  <si>
    <t>FO-25-1593175</t>
  </si>
  <si>
    <t>29/09/2025 SE VISITA EL CB PARA REVISAR FALLA DE DATÁFONO FALLA LA IMPRESORA, NO SALE PAPEL, SE REALIZÓ CAMBIO DE EQUIPO, SE HACE PRUEBAS EXITOSAS, EL CB QUEDA OPERATIVO</t>
  </si>
  <si>
    <t>7A00K519</t>
  </si>
  <si>
    <t>BARRIO CONDOMINIO RESIDENCIAL</t>
  </si>
  <si>
    <t>FO-25-1593178</t>
  </si>
  <si>
    <t>29/09/2025 EN COMUNICACIÓN CON EL SEÑOR CAMILO GONZALEZ RAMIREZ AL CEL  3158861236 CONFIRMA QUE DATAFONO ESTÁ TRABAJANDO OK, REALIZÓ TRANSACCIONES EL DÍA DE HOY RETIROS Y DEPÓSITOS CUENTAS DE BANCOLOMBIA OK</t>
  </si>
  <si>
    <t>ANDRADE HERNANDEZ JUAN CARLOS</t>
  </si>
  <si>
    <t>PTM CALI ALL NET CENTRO DE SOL</t>
  </si>
  <si>
    <t>FO-25-1592998</t>
  </si>
  <si>
    <t>29/09/2025 SE VISITA EL COMERCIO, SE REVISA LOS EQUIPOS ESTÁ FALLANDO EL CABLE MAGIC BOX AL PASARLO AL USUARIO SE DESCONECTA DEL INTERNET LE MOSTRABA ERROR DE CONEXIÓN POR LO QUE SE CAMBIA RESOLVIENDO EL PROBLEMA, PRUEBAS OK, TELECARGA TRNA</t>
  </si>
  <si>
    <t>AC0MZ730</t>
  </si>
  <si>
    <t>HENAO CARDONA DIEGO FERNANDO</t>
  </si>
  <si>
    <t>TIERRALTA</t>
  </si>
  <si>
    <t>BARRIO ESCOLAR TIERRALTA 4</t>
  </si>
  <si>
    <t>FO-25-1592331</t>
  </si>
  <si>
    <t>30/09/2025 SE REALIZA CAMBIO DE EQUIPO POR DAÑO EN LA IMPRESORA, PAPEL NO AVANZA Y CUANDO SALE SALE MALTRATADO, RASGADO, SE INSTALA NUEVO EQUIPO OPERATIVO OK, PRUEBAS REALIZADAS EXITOSAS OK, CLIENTE CB VALIDA SALDO ANTES Y DESPUÉS DEL MANTENIMIENTO OK, SE DEJA CB OPERATIVO SIN NOVEDAD OK</t>
  </si>
  <si>
    <t>6A8ZZ256</t>
  </si>
  <si>
    <t>COMCARD MED RED ALVAREZ</t>
  </si>
  <si>
    <t>FO-25-1592372</t>
  </si>
  <si>
    <t>DETERIORO</t>
  </si>
  <si>
    <t>DATAFONO</t>
  </si>
  <si>
    <t>27/09/2025 SE REALIZA CAMBIO DE LA TAPA DE ROLLOS DE IMPRESIÓN</t>
  </si>
  <si>
    <t>BBQZZ209</t>
  </si>
  <si>
    <t>GINEBRA</t>
  </si>
  <si>
    <t>BARRIO ALFONSO LOPEZ GINEBRA 1</t>
  </si>
  <si>
    <t>FO-25-1592378</t>
  </si>
  <si>
    <t>LLT MEMORIA INSUFICIENTE</t>
  </si>
  <si>
    <t>LLT</t>
  </si>
  <si>
    <t>29/09/2025 EN LA VISITA TÉCNICA SE FORMATEO EL DATÁFONO YA QUE TENIA MEMORIA LLENA,SE REALIZÓ LA CONFIGURACIÓN E INICIALIZACIÓN OK VR 9.90,SE CREARON LOS USUARIOS Y SE REALIZARON LAS PRUEBAS DEJANDO EL SERVICIO OPERANDO SIN FALLAS Y SIN NOVEDAD.</t>
  </si>
  <si>
    <t>LM5ZZ643</t>
  </si>
  <si>
    <t>PTM MEDELLIN DISTRIBUIDORA MOR</t>
  </si>
  <si>
    <t>FO-25-1592387</t>
  </si>
  <si>
    <t>PARAMETROS DE CONFIGURACION EN POS</t>
  </si>
  <si>
    <t>27/09/2025 SE REALIZA RECONFIGURACIÓN DE PARÁMETROS YA QUE SALÍA ERROR DE PARÁMETROS Y SE INICIALIZA NUEVAMENTE.</t>
  </si>
  <si>
    <t>AALUZ190</t>
  </si>
  <si>
    <t>SANTA ROSA DE OSOS</t>
  </si>
  <si>
    <t>DISTRICOL EXPRESS BOSTON</t>
  </si>
  <si>
    <t>FO-25-1592394</t>
  </si>
  <si>
    <t>29/09/2025 SE REALIZA CAMBIO DE DATÁFONO POR DAÑO EN LA PANTALLA YA QUE QUEDA EN BLANCO, ADICIONAL SE REALIZARON PRUEBAS CON OTROS  CABLES ENTORCHADO Y FUENTE Y LA FALLA PERSISTE.
SE CONFIGURA EL NUEVO Y TODO QUEDA FUNCIONANDO CORRECTAMENTE, CON LOS CABLES QUE TENIA.</t>
  </si>
  <si>
    <t>AAJQZ394</t>
  </si>
  <si>
    <t>PAGAFACIL  EXITO DE COLOMBIA</t>
  </si>
  <si>
    <t>FO-25-1592403</t>
  </si>
  <si>
    <t>27/09/2025 SE CAMBIA EQUIPO POR TECLADO BORROSO TODO OK</t>
  </si>
  <si>
    <t>JAAAV470</t>
  </si>
  <si>
    <t>MANAURE</t>
  </si>
  <si>
    <t>BARRIO 21 DE ENERO MANAURE BLA</t>
  </si>
  <si>
    <t>FO-25-1591681</t>
  </si>
  <si>
    <t>29/09/2025 SE LLEGA A SITIO, SE REALIZAN CAMBIO DE EQUIPO DEJANDO TEGNOLOGIA DESK 3500, CON VERSIÓN 9.90 ,PRUEBAS OK AL 100</t>
  </si>
  <si>
    <t>AA00S017</t>
  </si>
  <si>
    <t>FO-25-1591688</t>
  </si>
  <si>
    <t>27/09/2025 SE VALIDA RUTA, SE ESPERA EN EL PUNTO POR MEDIA HORA Y SE INTENTA COMUNICACIÓN CON LA LÍNEA QUE DEJARON PERO NO CONTESTAN. SE ABANDONA EL PUNTO DESPUÉS DE ESPERAR MEDIA HORA</t>
  </si>
  <si>
    <t>NO SE VALIDA</t>
  </si>
  <si>
    <t>BARRIO PRADO BELLO 1</t>
  </si>
  <si>
    <t>FO-25-1591699</t>
  </si>
  <si>
    <t>27/09/2025 SE LLEGA AL SITIO Y EL SEÑOR JAVIER INDICA QUE YA EL SERVICIO ESTÁ FUNCIONANDO CORRECTAMENTE</t>
  </si>
  <si>
    <t>SAVZZ119</t>
  </si>
  <si>
    <t>BARRIO BLANQUIZAL MEDELLIN</t>
  </si>
  <si>
    <t>FO-25-1591705</t>
  </si>
  <si>
    <t>27/09/2025 SE LLAMA AL CLIENTE Y SE LE DA INDICACIONES PARA ACOMODAR EL CABLE DE RED, QUEDA FUNCIONANDO CORRECTAMENTE</t>
  </si>
  <si>
    <t>CAUCASIA</t>
  </si>
  <si>
    <t>BARRIO CARACOLI CAUCASIA</t>
  </si>
  <si>
    <t>FO-25-1591066</t>
  </si>
  <si>
    <t>27/09/2025 SE REALIZA VISITA TÉCNICA Y SE CORRIGE AVANCE DEL PAPEL, SE REALIZA LIMPIEZA AL MECANISMO DEL RODILLO DE LA IMPRESORA, RETIRANDO RESIDUOS DE PAPEL, SE REALIZAN PRUEBAS Y SE DEJA EL SERVICIO OK.</t>
  </si>
  <si>
    <t>LDZZZ372</t>
  </si>
  <si>
    <t>BARRIO BAJO TABLAZO MANIZALES</t>
  </si>
  <si>
    <t>FO-25-1590705</t>
  </si>
  <si>
    <t>27/09/2025 SE VISITA COMERCIO SE IDENTIFICA DATÁFONO CON MENSAJE ALERT IRRUPTION SE REALIZA CAMBIO DE DATÁFONO SE REALIZA SEGUNDO CAMBIO POR RECHAZO GENERAL SE REALIZA PRUEBAS OK</t>
  </si>
  <si>
    <t>9A003770</t>
  </si>
  <si>
    <t>COMCARD MEDELLIN LA PARALELA</t>
  </si>
  <si>
    <t>FO-25-1590608</t>
  </si>
  <si>
    <t>27/09/2025 SE REALIZA REVISIÓN DE PARÁMETROS YA QUE UNO ESTABA ERRÓNEA Y EN OCASIONES DABA RECHAZO GENERAL, SE REALIZA PRUEBAS TODO QUEDA OK.</t>
  </si>
  <si>
    <t>ABC3Z074</t>
  </si>
  <si>
    <t>COPACABANA</t>
  </si>
  <si>
    <t>BARRIO COPACABANA COPACABANA 8</t>
  </si>
  <si>
    <t>FO-25-1590617</t>
  </si>
  <si>
    <t>27/09/2025 SE REALIZA VISITA TÉCNICA EN ATENCIÓN AL INCIDENTE REPORTADO CON EL DATÁFONO DEL CORRESPONSAL BANCOLOMBIA. EL USUARIO CONFIRMA SU IDENTIFICACIÓN Y MANIFIESTA QUE EL EQUIPO PRESENTA REINICIOS CONSTANTES, ADEMÁS DE DEMORAS PROLONGADAS PARA RETORNAR A LA PANTALLA PRINCIPAL.
DURANTE LA VALIDACIÓN TÉCNICA SE IDENTIFICA QUE EL CABLE ENSORTIJADO PRESENTA FALLAS QUE PODRÍAN ESTAR GENERANDO LOS REINICIOS. SE PROCEDE AL REEMPLAZO DEL CABLE, TRAS LO CUAL EL DATÁFONO OPERA CON NORMALIDAD. EL EQUIPO QUEDA FUNCIONAL Y EN CONDICIONES ÓPTIMAS PARA SU USO.</t>
  </si>
  <si>
    <t>ON00Y633</t>
  </si>
  <si>
    <t>NECHI</t>
  </si>
  <si>
    <t>PTM NECHI CELULARES Y ACCESOR</t>
  </si>
  <si>
    <t>FO-25-1590572</t>
  </si>
  <si>
    <t>29/09/2025 SE VISITA SITIO, SE CAMBIA LECTOR DE BARRAS POR CABLE DAÑADO OK. SE REALIZAN PRUEBAS EXITOSAS</t>
  </si>
  <si>
    <t>MA00B402</t>
  </si>
  <si>
    <t>BARRIO CIUDAD JARDIN BARRANQUI</t>
  </si>
  <si>
    <t>FO-25-1590070</t>
  </si>
  <si>
    <t>27/09/2025 SE CONFIGURA CLAVE DE SUPERVISOR QUE QUE NO LA ESTABA TOMANDO, TENÍA 4 DÍAS SIN CIERRE, ESTABA LENTO EL EQUIPO, SE BORRAN TRANSACCIONES. SE REALIZAN PRUEBAS DE CORRECTO FUNCIONAMIENTO</t>
  </si>
  <si>
    <t>II00F603</t>
  </si>
  <si>
    <t>VILLACOB VILLACOB ELKIN EDUARDO</t>
  </si>
  <si>
    <t>BARRIO CIUDAD JARDIN CALI 3</t>
  </si>
  <si>
    <t>FO-25-1589367</t>
  </si>
  <si>
    <t>27/09/2025 SE REALIZA CAMBIO DE LECTORA DE CÓDIGO DE BARRAS DEBIDO A QUE NO COMUNICA A PESAR DE REALIZAR PROCESO DE CONFIGURACIÓN, SE REALIZAN PRUEBAS OK.</t>
  </si>
  <si>
    <t>10XZZ902</t>
  </si>
  <si>
    <t>DISTRICOL FRAGANCIAS D LUXE</t>
  </si>
  <si>
    <t>FO-25-1589308</t>
  </si>
  <si>
    <t>27/09/2025 SE CAMBIA HUB POR DAÑO EN CABLE</t>
  </si>
  <si>
    <t>LN00R287</t>
  </si>
  <si>
    <t>PTM IBAGUE OBER RUBIANO PLUS</t>
  </si>
  <si>
    <t>FO-25-1589118</t>
  </si>
  <si>
    <t>26/09/2025 SE CONFIGURA BRILLO DE PANTALLA Y TIEMPO DE ESPERA DEL DATÁFONO TRANSACCIONES DE PRUEBA O.K</t>
  </si>
  <si>
    <t>106ZZ030</t>
  </si>
  <si>
    <t>PTM MEDELLIN AUTOSERVICIO NARI</t>
  </si>
  <si>
    <t>FO-25-1589122</t>
  </si>
  <si>
    <t>27/09/2025 SE REVISA EQUIPO Y ENCUENTRO QUE LOS CABLES ESTÁN MAL CONECTADOS, PROCEDO A CONECTAR BIEN Y A HACERLE MANTENIMIENTO AL EQUIPO (LIMPIEZA) EL EQUIPO QUEDA OK Y FUNCIONANDO CON TOTAL NORMALIDAD</t>
  </si>
  <si>
    <t>UV0PZ153</t>
  </si>
  <si>
    <t>RUA ALVAREZ RICHARD ANDRES</t>
  </si>
  <si>
    <t>DISTRICOL DROGUERIA BOTIQUIN S</t>
  </si>
  <si>
    <t>FO-25-1589127</t>
  </si>
  <si>
    <t>26/09/2025 SE HACE MANTENIMIENTO OK SE CAMBIA LECTOR DE BARRAR POR FALLAS EN EN CABLEADO. CABLE CRISTALIZADO</t>
  </si>
  <si>
    <t>GZ1ZZ501</t>
  </si>
  <si>
    <t>ASTREA</t>
  </si>
  <si>
    <t>ASTREA LAS FLORES</t>
  </si>
  <si>
    <t>FO-25-1588996</t>
  </si>
  <si>
    <t>29/09/2025 SE REALIZA CAMBIO DE DATAFONO, YA QUE NO AVANZABA EL PAPEL, SE REALIZAN PRUEBAS DEJANDO SERVICIO FUNCIONAL AL 100 %</t>
  </si>
  <si>
    <t>TV00L284</t>
  </si>
  <si>
    <t>DISTRICOL MUNDO DIGITAL J Y J</t>
  </si>
  <si>
    <t>FO-25-1589009</t>
  </si>
  <si>
    <t>26/09/2025 SE HACE MANTENIMIENTO OK SE CAMBIA DATÁFONO POR FALLAS EN PUERTO USB</t>
  </si>
  <si>
    <t>A300S473</t>
  </si>
  <si>
    <t>REVAL CAMPANARIO POPAYAN</t>
  </si>
  <si>
    <t>FO-25-1589017</t>
  </si>
  <si>
    <t>26/09/2025 SE INGRESA EQUIPO CON TECLADO BORROSO SE PROCEDE A CAMBIAR EQUIPO SE HACEN PRUEBAS OK TELECARGA DRNA</t>
  </si>
  <si>
    <t>CZZZZ125</t>
  </si>
  <si>
    <t>SONSON</t>
  </si>
  <si>
    <t>SONSON II</t>
  </si>
  <si>
    <t>FO-25-1588886</t>
  </si>
  <si>
    <t>29/09/2025 SE REALIZA CAMBIO DE LECTORA PORQUE PRESENTA FALLAS DE LECTURA LUEGO DE SER CONFIGURADA NUEVAMENTE SIGUE IGUAL CON EL PROBLEMA</t>
  </si>
  <si>
    <t>IZ6ZZ872</t>
  </si>
  <si>
    <t>HERNANDEZ CHAVARRIA JUAN CAMILO</t>
  </si>
  <si>
    <t>ANDES</t>
  </si>
  <si>
    <t>DISTRICOL CELESTE STORE</t>
  </si>
  <si>
    <t>FO-25-1588635</t>
  </si>
  <si>
    <t>29/09/2025 SE REALIZÓ CONFIGURACIÓN DE CONEXIÓN EN EL DATÁFONO</t>
  </si>
  <si>
    <t>GZ1ZZ562</t>
  </si>
  <si>
    <t>DISTRICOL DROG MEGAFARMA</t>
  </si>
  <si>
    <t>FO-25-1588417</t>
  </si>
  <si>
    <t>26/09/2025 SE REALIZA LA VISITA SE ENCUENTRA EL DATÁFONO CON LA TAPA DE LA IMPRESORA PARTIDA LO CUAL NO PERMITE ABRIRLA SE PROCEDE A CAMBIAR EL ACCESORIO, SE REALIZAN PRUEBAS Y TODO OK</t>
  </si>
  <si>
    <t>9L8ZZ188</t>
  </si>
  <si>
    <t>DOSQUEBRADAS</t>
  </si>
  <si>
    <t>PTM DOSQUEBRADAS DULCE DETAL</t>
  </si>
  <si>
    <t>FO-25-1588426</t>
  </si>
  <si>
    <t>26/09/2025 SE VISITA COMERCIO SE IDENTIFICA CABLE MAGIC DETERIORADO SE REALIZA CAMBIO DE CABLE SE REALIZA PRUEBAS OK</t>
  </si>
  <si>
    <t>II0VZ984</t>
  </si>
  <si>
    <t>BARRIO CARACOLI CAUCASIA 2</t>
  </si>
  <si>
    <t>FO-25-1588432</t>
  </si>
  <si>
    <t>27/09/2025 SE REALIZA VISITA TÉCNICA Y SE CAMBIA DATÁFONO POR DAÑO EN LA TAPA DE LA IMPRESORA, ESTÁ PARTIDA Y IMPIDE EL CORRECTO FUNCIONANDO DE EQUIPO, SE INSTALA DATÁFONO PLACA 1253881 Y SE RETIRA DATÁFONO PLACA 1254665, SE REALIZAN PRUEBAS Y SE DEJA NUEVAMENTE EL SERVICIO FUNCIONANDO CORRECTAMENTE.</t>
  </si>
  <si>
    <t>4A005614</t>
  </si>
  <si>
    <t>BARRIO BUCARAMANGA BUCARAMANGA</t>
  </si>
  <si>
    <t>FO-25-1588266</t>
  </si>
  <si>
    <t>26/09/2025 SE VISITA COMERCIO SE VERIFICA QUE ESTA EN CORTO HUBS SE REALIZA CAMBIO DE EQUIPO HUBS, VERSION 9.90 OK, PRUEBAS OK</t>
  </si>
  <si>
    <t>1A003556</t>
  </si>
  <si>
    <t>PAGAFACIL BARRANQUILLA</t>
  </si>
  <si>
    <t>FO-25-1588164</t>
  </si>
  <si>
    <t>26/09/2025 SE REALIZA VISITA TÉCNICA, SE CAMBIA EL DATAFONO, SE REALIZAN PRUEBAS EXITOSAS, EQUIPO FUNCIONA CORRECTAMENTE, CB QUEDA OPERATIVO.</t>
  </si>
  <si>
    <t>AALZZ249</t>
  </si>
  <si>
    <t>DE AGUAS MUÑOZ DAVID JOSE</t>
  </si>
  <si>
    <t>SANTA ROSA DE CABAL</t>
  </si>
  <si>
    <t>DISTRICOL TIENDA Y PAP PINARES</t>
  </si>
  <si>
    <t>FO-25-1588170</t>
  </si>
  <si>
    <t>26/09/2025 SE VISITA COMERCIO SE IDENTIFICA CABLEADO DETERIORADO SE REALIZA CAMBIO DE MAGIC Y CABLEADO DE DATÁFONO SE REALIZA PRUEBAS OK</t>
  </si>
  <si>
    <t>V6ZZZ772</t>
  </si>
  <si>
    <t>COMCARD MED PELUQUERO PICACHO</t>
  </si>
  <si>
    <t>FO-25-1588176</t>
  </si>
  <si>
    <t>26/09/2025 SE REALIZA CIERRE CON CONSULTA DE SALDO PARA QUE EL POS NO MUESTRE CIERRES DE DÍAS ANTERIORES</t>
  </si>
  <si>
    <t>17ZZZ957</t>
  </si>
  <si>
    <t>BARRIO CENTRO BARRANQUILLA 29</t>
  </si>
  <si>
    <t>FO-25-1588180</t>
  </si>
  <si>
    <t>26/09/2025 SE REALIZA VISITA AL COMERCIO SE ENCUENTRA DATÁFONO CON FUENTE DE PODER DAÑADA LO CUAL OCASIONABA QUE EL DATÁFONO SE REINICIARA Y NO PUDIERA IMPRIMIR BIEN LOS VAUCHER SE CAMBIA FUENTE DE PODER SE REALIZAN PRUEBAS EXITOSAS Y EL CB QUEDA OPERATIVO</t>
  </si>
  <si>
    <t>BA02Z978</t>
  </si>
  <si>
    <t>PEÑALOZA GUTIERREZ RAFAEL GUSTAVO</t>
  </si>
  <si>
    <t>FO-25-1588187</t>
  </si>
  <si>
    <t>27/09/2025 SE REALIZÓ CAMBIO DE MAGIC BOX, PRUEBAS OK, TELECARGA DRNA.</t>
  </si>
  <si>
    <t>TARSO</t>
  </si>
  <si>
    <t>BARRIO PARQUE TARSO</t>
  </si>
  <si>
    <t>FO-25-1588191</t>
  </si>
  <si>
    <t>29/09/2025 SE REALIZÓ LIMPIEZA DE IMPRESORA POS OK</t>
  </si>
  <si>
    <t>9L00V484</t>
  </si>
  <si>
    <t>LA ESTRELLA</t>
  </si>
  <si>
    <t>BARRIO LA TABLAZA LA ESTRELLA</t>
  </si>
  <si>
    <t>FO-25-1588206</t>
  </si>
  <si>
    <t>26/09/2025 SE REALIZA CAMBIO DE EQUIPO YA QUE PRESENTA ALERT IRRUPTION</t>
  </si>
  <si>
    <t>AAJ05711</t>
  </si>
  <si>
    <t>REDY LA PRIMERA</t>
  </si>
  <si>
    <t>FO-25-1587566</t>
  </si>
  <si>
    <t>26/09/2025 SE LLEGA AL COMERCIO Y ESTA FUNCIONANDO CORRECTA MENTE SE REVISA CABLEADO Y SE CAMBIA CABLE DE RED</t>
  </si>
  <si>
    <t>GZ001385</t>
  </si>
  <si>
    <t>COMCARD BOGOTA COMPARTIR</t>
  </si>
  <si>
    <t>FO-25-1587149</t>
  </si>
  <si>
    <t>CABLE TEFF AVERIADO</t>
  </si>
  <si>
    <t>26/09/2025 SE VISITA COMERCIO CB BANCOLOMBIA, SE CAMBIA CABLE UTP POR QUE SE ENCUENTRA DETERIORADO, SE DEJA UNO NUEVO EN BUEN ESTADO, SE REALIZAN PRUEBAS OK, NO SE ALTERNAN USUARIOS.</t>
  </si>
  <si>
    <t>BBQZZ158</t>
  </si>
  <si>
    <t>LA GLORIA</t>
  </si>
  <si>
    <t>BARRIO LA MATA LA GLORIA CESAR</t>
  </si>
  <si>
    <t>FO-25-1587156</t>
  </si>
  <si>
    <t>26/09/2025 SE REALIZA CAMBIO DE DATAFONO, YA QUE NO AVANZABA EL PAPEL, SE REALIZAN PRUEBAS DEJANDO SERVICIO FUNCIONAL AL 100 %</t>
  </si>
  <si>
    <t>TR02Z925</t>
  </si>
  <si>
    <t>ARENAL</t>
  </si>
  <si>
    <t>DISTRICOL PERFUMERIA VICTORIAS</t>
  </si>
  <si>
    <t>FO-25-1586960</t>
  </si>
  <si>
    <t>27/09/2025 SE LLEGA A SITIO Y SE EVIDENCIA QUE LA TIRILLA NO IMPRIME ALGUNOS CARACTERES, SE REALIZA EL CAMBIO DE DATAFONO, SE DEJAN LOS MISMOS CABLES, YA QUE ESTABAN EN BUEN ESTADO,SE REALIZAN PRUEBAS DEJANDO SERVICIO FUNCIONAL AL 100 %</t>
  </si>
  <si>
    <t>BA00L826</t>
  </si>
  <si>
    <t>REDY BARRIO 7 DE AGOSTO</t>
  </si>
  <si>
    <t>FO-25-1586818</t>
  </si>
  <si>
    <t>26/09/2025 SE REALIZA VISITA A CB PARA ATENDER INCIDENTE SE REALIZA CAMBIO DE DATAFONO POR FALLA EN IMPRESORANO AVANZA PAPEL ,SE REALIZAN PRUEBAS OK</t>
  </si>
  <si>
    <t>9999I347</t>
  </si>
  <si>
    <t>MULTIPAGAS ZARZAL</t>
  </si>
  <si>
    <t>FO-25-1586782</t>
  </si>
  <si>
    <t>26/09/2025 SE CAMBIA EQUIPO POR TECLADO BORROSO (762105), SE CAMBIA EQUIPO YA QUE SE REINICIA CONSTANTEMENTE (1216487), SE CAMBIA PIN PAD POR INCOMPATIBILIDAD CON DESK 2600, SE REALIZAN PRUEBAS OK</t>
  </si>
  <si>
    <t>BA00M189 - BA00L799</t>
  </si>
  <si>
    <t>LA DORADA</t>
  </si>
  <si>
    <t>DISTRICOL SUPERTIENDA</t>
  </si>
  <si>
    <t>FO-25-1586276</t>
  </si>
  <si>
    <t>29/09/2025 SE REALIZA CAMBIO DETERIORO DE EQUIPO TECLADO,ALGUNAS TECLAS DURAS, TRANSACCIONES DE PRUEBA O.K</t>
  </si>
  <si>
    <t>MN002470</t>
  </si>
  <si>
    <t>FO-25-1586284</t>
  </si>
  <si>
    <t>26/09/2025 SE VISITA EL COMERCIO, SE REVISA LOS EQUIPOS ESTA FALLANDO EL CONECTOR RJ45 DEL CABLE DE RED LE MUESTRA MSJ CABLE DE RED DESCONECTADO SE CAMBIA EL CONECTOR SOLUCIONANDO LA FALLA DE CONEXIÓN, TEST DE COMUNICACIÓN EXITOSA, PRUEBAS OK, TELECARGA TRNA</t>
  </si>
  <si>
    <t>ANOLAIMA</t>
  </si>
  <si>
    <t>BARRIO LA FLORIDA ANOLAIMA</t>
  </si>
  <si>
    <t>FO-25-1586291</t>
  </si>
  <si>
    <t>AL REALIZAR CIERRE CARGA VERSION</t>
  </si>
  <si>
    <t>27/09/2025 SE REALIZA ACTUALIZACIÓN DE VERSIÓN Y CAMBIO DE CARGADOR DE ENERGÍA EN DAÑO PRUEBAS OK</t>
  </si>
  <si>
    <t>BL01Y642</t>
  </si>
  <si>
    <t>GOMEZ VEGA DAVID SNEYDER</t>
  </si>
  <si>
    <t>CENTRO LLL MEDELLIN   ANTIOQUI</t>
  </si>
  <si>
    <t>FO-25-1586298</t>
  </si>
  <si>
    <t>PINPAD DESCONFIGURADO</t>
  </si>
  <si>
    <t>26/09/2025 SE REALIZA CAMBIO DE PINPAD SE HACEN PRUEBAS OK</t>
  </si>
  <si>
    <t>9999D860</t>
  </si>
  <si>
    <t>CENTRO SANTA ROSA DEL SUR II</t>
  </si>
  <si>
    <t>FO-25-1586308</t>
  </si>
  <si>
    <t>MEMORIA DEL DISPOSITIVO INSUFICIENTE</t>
  </si>
  <si>
    <t>30/09/2025 SE REALIZA VISITA AL COMERCIO CB, SE VALIDA Y LA SRTA YULIANA CASTILLO COMENTA QUE EL DATÁFONO NO PERMITE HACER EL CIERRE PARCIAL Y POR ENDE TAMBIÉN EL GENERAL, SE HACEN LAS RESPECTIVAS PRUEBAS Y SE EVIDENCIA QUE SE DEMORA EN HACER DICHO PROCEDIMIENTO, SE HACE EL BORRADO DE LAS TRANSACCIONES Y SE LE EXPLICA COMO SE DEBE HACER EL CIERRE Y EL BORRADO AUTOMÁTICO PARA QUE NO LE VUELVA A PASAR DICHO INCONVENIENTE, SE HACEN PRUEBAS DEJANDO TODO OK</t>
  </si>
  <si>
    <t>A00IZ074</t>
  </si>
  <si>
    <t>TIMANA</t>
  </si>
  <si>
    <t>BARRIO CENTRO TIMANA 5</t>
  </si>
  <si>
    <t>FO-25-1586316</t>
  </si>
  <si>
    <t>29/09/2025 SE REALIZA VISITA AL PUNTO, SE CAMBIA EQUIPO POR DAÑO EN EL TECLADO ESTE ESTA BORROSO. SE CAMBIA PIN PAD POR INCOMPATIBILIDAD CON EQUIPO DSK 2600 A INSTALAR. SE DEJA EQUIPO CON VR 10.3, PRUEBAS CB OK, CB OPERATIVO M</t>
  </si>
  <si>
    <t>AA9ZZ773</t>
  </si>
  <si>
    <t>BARRIO VISTA HERMOSA SANTA MAR</t>
  </si>
  <si>
    <t>FO-25-1586320</t>
  </si>
  <si>
    <t>26/09/2025 SE REALIA LA VISITA SE ENCUENTRA EL DATÁFONO A PAGADO , SE REVISA Y SE ENCUÉNTRALA FUENTE DE PODER DAÑADA, SE PROCEDE A CAMBIAR EL ACCESORIO SE REALIZAN PRUEBAS Y TODO OK</t>
  </si>
  <si>
    <t>BA02Z996</t>
  </si>
  <si>
    <t>BARRIO MARIA PAZ BOGOTA 7</t>
  </si>
  <si>
    <t>FO-25-1585711</t>
  </si>
  <si>
    <t>26/09/2025 SE FORMATEA DATAFON SE CARGA SO Y VERSIÓN 9.90 SE  RECONFIGURAR COMUNICACIÓN PRUEBA OK</t>
  </si>
  <si>
    <t>F1ZZZ703</t>
  </si>
  <si>
    <t>BARRIO LA TERMINAL SANTA ROSA</t>
  </si>
  <si>
    <t>FO-25-1585518</t>
  </si>
  <si>
    <t>26/09/2025 SE REALIZA CAMBIO DE EQUIPO YA QUE EL ANTERIOR SE APAGA DE LA NADA SE REALIZA MANTENIMIENTO PERO LA FALLA PERSISTE SE REALIZAN PRUEBAS EXITOSAS SERVICIO OPERATIVO</t>
  </si>
  <si>
    <t>BL08Z839</t>
  </si>
  <si>
    <t>BARRIO BONANZA BOGOTA 6</t>
  </si>
  <si>
    <t>FO-25-1585523</t>
  </si>
  <si>
    <t>26/09/2025 SE REALIZA VISITA A CB PARA ATENDER INCIDENTE SE REALIZA CAMBIO DE DATAFONO POR FALLA ALERTADO,SE REALIZAN PRUEBAS OK</t>
  </si>
  <si>
    <t>EG5ZZ587</t>
  </si>
  <si>
    <t>GUADUAS</t>
  </si>
  <si>
    <t>PTM GUADUAS EL PUNTO LA SEGUND</t>
  </si>
  <si>
    <t>FO-25-1585529</t>
  </si>
  <si>
    <t>29/09/2025 SE REALIZA CAMBIO DE EQUIPO POR FALLAS NO ENCIENDE.. PRUEBA OK SE CREAN USUARIOS OK</t>
  </si>
  <si>
    <t>II00Q011</t>
  </si>
  <si>
    <t>PAGAFACIL COLTEJER II</t>
  </si>
  <si>
    <t>FO-25-1585533</t>
  </si>
  <si>
    <t>26/09/2025 CAMBIO EQUIPO POR DAÑO NO AVANZA PAPEL Y 2 PIN PAD RWCHAZAN TARJETAS CONSTANTEMENTE PRUEBAS OK NO TELECARGA</t>
  </si>
  <si>
    <t>BBBBE638 BBBBE639</t>
  </si>
  <si>
    <t>TOLEDO</t>
  </si>
  <si>
    <t>BARRIO CENTRO EL PROGRESO TOLE</t>
  </si>
  <si>
    <t>FO-25-1585326</t>
  </si>
  <si>
    <t>26/09/2025 SE CAMBIO DATAFONO POR DAÑO SE INSTALA NUEVA VERSIÓN CIERRES Y PRUEBAS OK</t>
  </si>
  <si>
    <t>GA00E583</t>
  </si>
  <si>
    <t>SAN CARLOS DE GUAROA</t>
  </si>
  <si>
    <t>BARRIO ZONA RURAL SAN CARLOS D</t>
  </si>
  <si>
    <t>FO-25-1585039</t>
  </si>
  <si>
    <t>26/09/2025 SE VISITA CB Y SE REALIZA CAMBIO DE LECTOR DE BARRAS POR DAÑO. SE INSTALA NUEVA LECTORA. SE REALIZAN PRUEBAS EXITOSAS PRUEBAS OK</t>
  </si>
  <si>
    <t>9C0AZ664</t>
  </si>
  <si>
    <t>GARZON RUIZ LUIS MIGUEL</t>
  </si>
  <si>
    <t>DISTRICOL PAPELERIA MI TIENDA</t>
  </si>
  <si>
    <t>FO-25-1584985</t>
  </si>
  <si>
    <t>26/09/2025 SE CAMBIA DATÁFONO CON PUERTO DE ETHERNET MALO, SE DEJAN SERVICIOS FUNCIONANDO CORRECTAMENTE</t>
  </si>
  <si>
    <t>9ABZZ996</t>
  </si>
  <si>
    <t>BARRIO NIQUIA EL BURRO BELLO</t>
  </si>
  <si>
    <t>FO-25-1584993</t>
  </si>
  <si>
    <t>26/09/2025 SE CAMBIA HUB OCASIONA REINICIOS, SE DEJAN SERVICIOS FUNCIONANDO CORRECTAMENTE</t>
  </si>
  <si>
    <t>17ZZZ990</t>
  </si>
  <si>
    <t>QUIBDO</t>
  </si>
  <si>
    <t>BARRIO YESCA GRANDE QUIBDO  2</t>
  </si>
  <si>
    <t>FO-25-1584996</t>
  </si>
  <si>
    <t>26/09/2025 SE REALIZA MANTENIMIENTO DE EQUIPO, SE REALIZAN PRUEBAS Y EL CB QUEDA OPERATIVO</t>
  </si>
  <si>
    <t>SAZZZ794</t>
  </si>
  <si>
    <t>ROBLEDO DIAZ ANDRES FELIPE</t>
  </si>
  <si>
    <t>PAGAFACIL LAS PALMAS</t>
  </si>
  <si>
    <t>FO-25-1585001</t>
  </si>
  <si>
    <t>26/09/2025 SE REALIZA VISITA AL COMERCIO SE HACE CAMBIO DE DATAFONO Y PINPAD SE REALIZAN PRUEBAS OK</t>
  </si>
  <si>
    <t>TZZZZ600</t>
  </si>
  <si>
    <t>BARRIO MONTE BLANCO BOGOTA  2</t>
  </si>
  <si>
    <t>FO-25-1585005</t>
  </si>
  <si>
    <t>26/09/2025 DURANTE VISITA TECNICA SE REALIZA CAMBIO DE EQUIPO POR CUESTIÓN DE LOS RODILLOS NO IMPRIMIA VARIOS CARACTERES , SE REALIZA PRUEBAS OK  CB. CIERRES OK</t>
  </si>
  <si>
    <t>SXNZZ043</t>
  </si>
  <si>
    <t>AGUACHICA VILLAMARE</t>
  </si>
  <si>
    <t>FO-25-1584486</t>
  </si>
  <si>
    <t>26/09/2025 SE LLEGA A SITIO, Y SE EVIDENCIA QUE EL CABLE MAGICBOX ESTAB AVERIADO, Y TAMBIEN EL LECTOR SE ENCONTRABA CON EL CABLE DE COMUNICACIÓN MALO, SE CAMBIAN TANTO EL CABLE MAGICBOX COMO EL LECTOR, SE REALIZAN PRUEBAS DEJANDO SERVICIO FUNCIONAL AL 100 %</t>
  </si>
  <si>
    <t>NN00B530</t>
  </si>
  <si>
    <t>BARRIO MANITAS SOGAMOSO</t>
  </si>
  <si>
    <t>FO-25-1584492</t>
  </si>
  <si>
    <t>25/09/2025 CAMBIO DE DATAFONO DEBIDO A DAÑO EN TECLADO, TECLADO BORROSO PRUEBAS OK</t>
  </si>
  <si>
    <t>19ZZZ224</t>
  </si>
  <si>
    <t>BARRIO KENEDY CAUCASIA</t>
  </si>
  <si>
    <t>FO-25-1583869</t>
  </si>
  <si>
    <t>25/09/2025 SE REALIZA CAMBIO DE EQUIPO POR DAÑO EN EL TECLADO, TODAS LAS TECLAS BORROSAS, ADICIONAL TAPA DE IMPRESORA DAÑADA, SE INSTALA NUEVO EQUIPO OPERATIVO SIN NOVEDAD, PRUEBAS EXITOSAS, CLIENTE CB VALIDA SALDO ANTES Y DESPUÉS DEL MANTENIMIENTO OK, SE DEJA CB OPERATIVO SIN NOVEDAD</t>
  </si>
  <si>
    <t>BL0DZ151</t>
  </si>
  <si>
    <t>PTM BOGOTA DON PAGO KAPITAL MO</t>
  </si>
  <si>
    <t>FO-25-1583863</t>
  </si>
  <si>
    <t>26/09/2025 SE LLEGA A LA DIRECCIÓN INDICADA, Y SE REALIZA MANTENIMIENTO A DATÁFONO, USUARIO OK, CUPO OK SE REALIZAN PRUEBAS EXITOSAS</t>
  </si>
  <si>
    <t>FATZZ908</t>
  </si>
  <si>
    <t>DISTRACCION</t>
  </si>
  <si>
    <t>BARRIO RINCON GUAPO RINCON GUAPO DISTRACCION</t>
  </si>
  <si>
    <t>FO-25-1583845</t>
  </si>
  <si>
    <t>26/09/2025 BUENAS TARDES SE VISITA CB Y USUARIO ME MUESTRA EVIDENCIA DE ERROR EN PANTALLA "WARNIG KEY JAMMED" 
SE PROCEDE A REALIZAR EL CAMBIO DEL EQUIPO</t>
  </si>
  <si>
    <t>F1ZZZ773</t>
  </si>
  <si>
    <t>BENITEZ CARVAJAL ALVARO JAVIER</t>
  </si>
  <si>
    <t>PTM BELLO UNIVERSO CONSTRUCTOR</t>
  </si>
  <si>
    <t>FO-25-1583804</t>
  </si>
  <si>
    <t>26/09/2025 SE CAMBIA FUENTE DE PODER DE DATÁFONO DESK 2600 POR QUE SE ENCONTRÓ QUEMADA, SE DEJAN SERVICIOS FUNCIONANDO CORRECTAMENTE</t>
  </si>
  <si>
    <t>FGZZZ997</t>
  </si>
  <si>
    <t>INCIDENTE</t>
  </si>
  <si>
    <t>SANTA ANA</t>
  </si>
  <si>
    <t>MAGDALENA SANTA ANA</t>
  </si>
  <si>
    <t>FO-25-1583808</t>
  </si>
  <si>
    <t>29/09/2025 BUENOS DÍAS SE VISITA CB Y SE LE HACE EL CAMBIO DE PINPAD YA QUE TIENE PROBLEMAS PARA LEER LAS TARJETAS</t>
  </si>
  <si>
    <t>TV00L297</t>
  </si>
  <si>
    <t>CHINCHINA</t>
  </si>
  <si>
    <t>FO-25-1583811</t>
  </si>
  <si>
    <t>25/09/2025 SE VISITA COMERCIO SE EVIDENCIA TAPA IMPRESIÓN DESAJUSTADO DE REALIZA AJUSTE DE TAPA SE REALIZA PRUEBAS OK</t>
  </si>
  <si>
    <t>JAAAK088</t>
  </si>
  <si>
    <t>DISTRICOL DROGUERIA MANIZALES</t>
  </si>
  <si>
    <t>FO-25-1583516</t>
  </si>
  <si>
    <t>26/09/2025 SE REALIZA VISITA TÉCNICA Y SE CAMBIA DATÁFONO POR FALLAS DE ALERTA IRRUPTION EN OPERACIONES, SE INSTALA DATÁFONO PLACA 1221116  Y SE RETIRA DATÁFONO PLACA 1242479, SE REALIZAN PRUEBAS Y SE DEJÁ EL SERVICIO FUNCIONANDO CORRECTAMENTE.</t>
  </si>
  <si>
    <t>BL07Z439</t>
  </si>
  <si>
    <t>BARRIO ENCISO MEDELLIN 18</t>
  </si>
  <si>
    <t>FO-25-1583355</t>
  </si>
  <si>
    <t>25/09/2025 CAMBIO EQUIPO POR DAÑO NO LEE TARJETAS PRUEBAS OK</t>
  </si>
  <si>
    <t>EG0004509</t>
  </si>
  <si>
    <t>EL CERRITO</t>
  </si>
  <si>
    <t>BARRIO CENTRO EL CERRITO 14</t>
  </si>
  <si>
    <t>FO-25-1583361</t>
  </si>
  <si>
    <t>25/09/2025 EN LA VISITA TÉCNICA SE REALIZÓ LA CONEXIÓN DEL CABLE ETHERNET EN EL NUEVO ROUTER YA QUE EL USUARIO CAMBIO DE OPERADOR DE INTERNET,SE REALIZARON LAS PRUEBAS DEJANDO EL SERVICIO OPERANDO SIN FALLAS Y SIN NOVEDAD.</t>
  </si>
  <si>
    <t>F1XZZ899</t>
  </si>
  <si>
    <t>VILLA DE SAN DIEGO DE UBATE</t>
  </si>
  <si>
    <t>BARRIO UBATE VILLA DE SAN DIEG</t>
  </si>
  <si>
    <t>FO-25-1583378</t>
  </si>
  <si>
    <t>26/09/2025 CAMBIO DE EUQPOY DAÑO EN EL LECTOR DE TARJETA PRUEBAS OK</t>
  </si>
  <si>
    <t>TR00M985</t>
  </si>
  <si>
    <t>BARRIO PATIVILCA DUITAMA</t>
  </si>
  <si>
    <t>FO-25-1582957</t>
  </si>
  <si>
    <t>25/09/2025 SE REALIZA CAMBIO DE EQUIPO POR FALLA EN LA IMPRESORA NO AVANZA PAPEL PRUEBAS OK CLIENTE CONFORME</t>
  </si>
  <si>
    <t>BL01Y621</t>
  </si>
  <si>
    <t>SAN ANDRES DE TUMACO</t>
  </si>
  <si>
    <t>BARRIO CALLE PRINCIPAL LLORENT</t>
  </si>
  <si>
    <t>FO-25-1582962</t>
  </si>
  <si>
    <t>30/09/2025 SE REALIZA CAMBIO DE EQUIPO POR FALLA EN TECLADO Y PANTALLA INTERMITENTE SE REALIZA CAMBIO DE EQUIPO SE INSTALA VERSION SE CONFIGURA PARÁMETROS SE INICIALIZA SE REALIZA PRUEBAS DE FUNCIONAMIENTO EXITOSAS CB QUEDA OPERATIVO</t>
  </si>
  <si>
    <t>EG004601</t>
  </si>
  <si>
    <t>BRAVO MADROÑERO OSCAR ESTEBAN</t>
  </si>
  <si>
    <t>PTM QUIBDO PAPELES Y CACHARRO</t>
  </si>
  <si>
    <t>FO-25-1582968</t>
  </si>
  <si>
    <t>26/09/2025 SE REALIZA MANTENIMIENTO DE EQUIPO, SE REALIZAN PUREBAS Y EL  CB QUEDA OPERATIVO</t>
  </si>
  <si>
    <t>TV00E583</t>
  </si>
  <si>
    <t>PTM MEDELLIN VARIEDADES MYR</t>
  </si>
  <si>
    <t>FO-25-1582660</t>
  </si>
  <si>
    <t>25/09/2025 SE CONECTA NUEVAMENTE EL POS, SE REALIZA UN REINICIO Y VALIDAN PRUEBAS DE RETIRO, CONSULTA DE SALDO Y USUARIO PARA VALIDAR BIEN FUNCIONAMIENTO.</t>
  </si>
  <si>
    <t>FFZZZ032</t>
  </si>
  <si>
    <t>BARRIO LA VEGA EL BAGRE 1</t>
  </si>
  <si>
    <t>FO-25-1582668</t>
  </si>
  <si>
    <t>25/09/2025 SE REALIZA CAMBIO DE EQUIPO POR DAÑO EN LA IMPRESORA, NO IMPRIME ALGUNOS CARACTERES, SE INSTALA NUEVO EQUIPO OPERATIVO OK, PRUEBAS EXITOSAS OK, CLIENTE CB VALIDA SALDO ANTES Y DESPUÉS DEL MANTENIMIENTO OK, CB SE DEJA OPERATIVO OK</t>
  </si>
  <si>
    <t>LMNZZ647</t>
  </si>
  <si>
    <t>COMCARD BMANGA MAYITA</t>
  </si>
  <si>
    <t>FO-25-1582686</t>
  </si>
  <si>
    <t>25/09/2025 SE REALIZA VISITA AL COMERCIO CB, SE VALIDA Y SE ENCUENTRA DATÁFONO EN DAÑO CON EL LECTOR DE TARJETAS SE HACE CAMBIO DEL EQUIPO SE CONFIGURA Y SE HACEN PRUEBAS OK</t>
  </si>
  <si>
    <t>BHZZZ421</t>
  </si>
  <si>
    <t>PTM SANTA ROSA DE OSOS TIENDA</t>
  </si>
  <si>
    <t>FO-25-1582691</t>
  </si>
  <si>
    <t>25/09/2025 SE REALIZA CAMBIO DE DATAFONO POR DAÑO EN PUERTO DE RED POR TORMENTAS ELÉCTRICAS.</t>
  </si>
  <si>
    <t>TR0FZ891</t>
  </si>
  <si>
    <t>RETIRO</t>
  </si>
  <si>
    <t>BARRIO EL RETIRO RETIRO</t>
  </si>
  <si>
    <t>FO-25-1582696</t>
  </si>
  <si>
    <t>CAMBIO DE IP</t>
  </si>
  <si>
    <t>25/09/2025 SE REALIZA VISITA TÉCNICA EN ATENCIÓN AL INCIDENTE REPORTADO CON EL DATÁFONO DEL CORRESPONSAL BANCOLOMBIA. EL USUARIO CONFIRMA SU IDENTIFICACIÓN Y MANIFIESTA QUE, EN ALGUNAS TRANSACCIONES DE RETIRO CON TARJETA, EL EQUIPO PRESENTA FALLAS INTERMITENTES DE COMUNICACIÓN.
DURANTE LA VALIDACIÓN, SE DETECTAN MODIFICACIONES EN LOS PARÁMETROS DE CONFIGURACIÓN DEL DATÁFONO. SE PROCEDE A REALIZAR EL AJUSTE CORRESPONDIENTE, RESTABLECIENDO LOS VALORES ADECUADOS SEGÚN PROTOCOLO OPERATIVO.
FINALIZADA LA INTERVENCIÓN, SE VERIFICA EL FUNCIONAMIENTO DEL EQUIPO, EL CUAL QUEDA OPERATIVO Y EN CONDICIONES NORMALES DE USO.</t>
  </si>
  <si>
    <t>AALUZ178</t>
  </si>
  <si>
    <t>BARRIO LAS NIEVES BARRANQUILLA</t>
  </si>
  <si>
    <t>FO-25-1582329</t>
  </si>
  <si>
    <t>25/09/2025 IRRUPCIÓN. SE CAMBIA EQUIPO DATAFONO SE REALIZAN PRUEBAS DE CORRECTO FUNCIONAMIENTO</t>
  </si>
  <si>
    <t>F1ZZZ779</t>
  </si>
  <si>
    <t>EL CARMEN DE BOLIVAR</t>
  </si>
  <si>
    <t>BARRIO CENTRO II EL CARMEN DE</t>
  </si>
  <si>
    <t>FO-25-1581997</t>
  </si>
  <si>
    <t>26/09/2025 SE VISITA SITIO SE VERIFICA INFORMACIÓN SE REALIZA PRIMEROS AUXILIOS, DATÁFONO PRESENTA FALLA TECLADO BORROSO, DAÑO POS, CIERRE OK, PRUEBA TRX EXITOSA.</t>
  </si>
  <si>
    <t>A00FZ313</t>
  </si>
  <si>
    <t>BARRIO PLAYA ROJA RIOSUCIO</t>
  </si>
  <si>
    <t>FO-25-1581796</t>
  </si>
  <si>
    <t>30/09/2025 SE REVISA EQUIPO Y NO IMPRIME SE REALIZA MANTENIMIENTO Y PROGRAMA CONTINUA SE REALIZA CAMBIO DEL EQUIPO PRUEBAS EXITOSAS SERVICIO OPERATIVO OK</t>
  </si>
  <si>
    <t>NA00O951</t>
  </si>
  <si>
    <t>PTM MALAMBO SURTI CARNES RB</t>
  </si>
  <si>
    <t>FO-25-1581813</t>
  </si>
  <si>
    <t>25/09/2025 SE REALIZA VISITA AL COMERCIO SE ENCUENTRA DATÁFONO EN ALERT IRRUPTIÓN LO CUAL NO DEJABA REALIZAR NINGÚNA OPERACIÓN SE CAMBIA DATÁFONO SE INSTALA VERSIÓN 10.3 SE REALIZAN PRUEBAS EXITOSAS Y EL CB QUEDA OPERATIVO</t>
  </si>
  <si>
    <t>XP5ZZ682</t>
  </si>
  <si>
    <t>PTM MEDELLIN SUPER+</t>
  </si>
  <si>
    <t>FO-25-1581542</t>
  </si>
  <si>
    <t>25/09/2025 SE REALIZA CAMBIO DE DATÁFONO POR ALERTA IRRUPTION.</t>
  </si>
  <si>
    <t>XP3ZZ010</t>
  </si>
  <si>
    <t>BARRIO CAICEDO MEDELLIN 15</t>
  </si>
  <si>
    <t>FO-25-1581246</t>
  </si>
  <si>
    <t>25/09/2025 SE ENCONTRÓ REVERSO PENDIENTE SE ELIMINA REVERSO SE CONFIGURAN PARÁMETROS OK PRUEBAS OK</t>
  </si>
  <si>
    <t>SAXZZ501</t>
  </si>
  <si>
    <t>BARRIO MARIANO RAMOS CALI 6</t>
  </si>
  <si>
    <t>FO-25-1581259</t>
  </si>
  <si>
    <t>25/09/2025 SE CAMBIA DATÁFONO YA QUE EL DEL CLIENTE TENIA LAS TECLAS BORROSAS</t>
  </si>
  <si>
    <t>1000R501</t>
  </si>
  <si>
    <t>ARA0010 SAN FRANCISCO</t>
  </si>
  <si>
    <t>FO-25-1581270</t>
  </si>
  <si>
    <t>26/09/2025 SE ESCALA CASO ARA A LA RED** ACTIVIDAD SERA ATENDIDA POR LA FUERZA COMERCIAL DE REDEBAN CON CASO 5812855</t>
  </si>
  <si>
    <t>CONTRERAS ROSSI LITZY YULIETH</t>
  </si>
  <si>
    <t>BARRIO LA ESPERANZA CHIQUINQUI</t>
  </si>
  <si>
    <t>FO-25-1581281</t>
  </si>
  <si>
    <t>25/09/2025 SE VISITA CB MANTENIMIENTO DE EQUIPO CAMBIO DE POS POR DAÑO PRUEBAS EXITOSAS</t>
  </si>
  <si>
    <t>SV003245</t>
  </si>
  <si>
    <t>CARMEN DE APICALA</t>
  </si>
  <si>
    <t>BARRIO CENTRO CARMEN DE APICAL</t>
  </si>
  <si>
    <t>FO-25-1580243</t>
  </si>
  <si>
    <t>26/09/2025 CAMBIO DE EQUIPO POR DAÑO SE REALIZA PRUEBAS OK SE ENTREGA SERVICIO OPERATIVO</t>
  </si>
  <si>
    <t>BA05Z142</t>
  </si>
  <si>
    <t>EL COPEY</t>
  </si>
  <si>
    <t>BARRIO CENTRO EL COPEY 9</t>
  </si>
  <si>
    <t>FO-25-1580249</t>
  </si>
  <si>
    <t>25/09/2025 SE REALIZA CAMBIO DE DATAFONO, YA QUE SE REINICIABA CONSTANTEMENTE, DE IGUAL FORMA SE CAMBIA HUB POR DETERIORO Y LA LECTORA PORQUE TENIA EL CABLE PELADO, SE REALIZAN PRUEBAS DEJANDO EL SERVICIO FUNCIONAL AL 100 %</t>
  </si>
  <si>
    <t>HA00J541</t>
  </si>
  <si>
    <t>AOMCARD MEDELLIN MIRAMAR</t>
  </si>
  <si>
    <t>FO-25-1580257</t>
  </si>
  <si>
    <t>25/09/2025 SE CAMBIA PINPAD CON FALLAS EN EL LECTOR DE TARJETAS CHIP, SE DEJAN SERVICIOS FUNCIONANDO CORRECTAMENTE</t>
  </si>
  <si>
    <t>ABC9Z867</t>
  </si>
  <si>
    <t>BARRIO LA MADRIS ETAPA 5 VILLA</t>
  </si>
  <si>
    <t>FO-25-1579824</t>
  </si>
  <si>
    <t>25/09/2025 SE VISITA CB Y SE REALIZA CAMBIO DE CABLMAGIC BOX</t>
  </si>
  <si>
    <t>LA01Z143</t>
  </si>
  <si>
    <t>SAN JUAN DEL CESAR</t>
  </si>
  <si>
    <t>ARRIO CENTRO 6</t>
  </si>
  <si>
    <t>FO-25-1579803</t>
  </si>
  <si>
    <t>26/09/2025 BUENAS TARDES SE VISITA CB E INFORMAN QUE YA SE ARREGLÓ EL DATAFONO QUE ERA UNA FALLA DE INTERNET, NO SE INTERVIENEN EQUIPOS, USUARIO MUESTRA TIRILLA DEL DIA DE HOY MOSTRANDO QUE HA TRABAJADO CON NORMALIDAD</t>
  </si>
  <si>
    <t>1111D226</t>
  </si>
  <si>
    <t>COMCARD ITAGUI TODOLINUX</t>
  </si>
  <si>
    <t>FO-25-1579760</t>
  </si>
  <si>
    <t>25/09/2025 SE REALIZA EL CAMBIO DE DATÁFONO YA QUE NO LEE NINGUNA TARJETA, SE INTENTA RECONFIGURAR LECTURA Y NO FUNCIONA, SE CAMBIA POR FORMATO INVALDO, PRUEBAS OK</t>
  </si>
  <si>
    <t>AAAAD841</t>
  </si>
  <si>
    <t>DISTRICOL ANGELES DEC Y REG JB</t>
  </si>
  <si>
    <t>FO-25-1579646</t>
  </si>
  <si>
    <t>25/09/2025 LECTORA MALA EN EL CABLE. SE APAGA MUY DE SEGUIDO. SE INSTALA UNA LECTORA SYMBOL SE HACEN PRUEBAS DE LECTORA Y SE DEJA TODO CORRECTAMENTE O</t>
  </si>
  <si>
    <t>BA0IZ166</t>
  </si>
  <si>
    <t>CAMPOALEGRE</t>
  </si>
  <si>
    <t>BARRIO CENTRO CAMPOALEGRE 5</t>
  </si>
  <si>
    <t>FO-25-1579548</t>
  </si>
  <si>
    <t>25/09/2025 SE LLEGA AL PUNTO , CLIENTE INDICA DATAFONO TRABAJANDO OK .</t>
  </si>
  <si>
    <t>9TZZZ261</t>
  </si>
  <si>
    <t>DISTRICOL DROGUERIA PORVENIR</t>
  </si>
  <si>
    <t>FO-25-1579435</t>
  </si>
  <si>
    <t>25/09/2025 SE REALIZA CAMBIO DE LECTORA DE BARRAS NO CAPTURA BARRAS</t>
  </si>
  <si>
    <t>A30IZ529</t>
  </si>
  <si>
    <t>CONSACA</t>
  </si>
  <si>
    <t>CONSACA - NARINO</t>
  </si>
  <si>
    <t>FO-25-1579216</t>
  </si>
  <si>
    <t>25/09/2025 SE REALIZA FORMATEO DE EQUIPO POR ERROR EN PARÁMETROS SE INSTALA VERSION SE CONFIGURA PARÁMETROS SE INICIALIZA SE REALIZA PRUEBAS DE CONEXIÓN Y FUNCIONAMIENTO EXITOSAS CB QUEDA OPERATIVO</t>
  </si>
  <si>
    <t>IZ5ZZ293</t>
  </si>
  <si>
    <t>SANTANDER DE QUILICHAO</t>
  </si>
  <si>
    <t>BARRIO EL CENTRO SANTANDER DE</t>
  </si>
  <si>
    <t>FO-25-1579227</t>
  </si>
  <si>
    <t>25/09/2025 SE RETIRA PLÁSTICO DE TARJETAS QUE OBSTRUIAN EL LECTOR DE CHIP DEL EQUIPO, CB BANCOLOMBIA PURO, PRUEBAS OK</t>
  </si>
  <si>
    <t>A4WZZ849</t>
  </si>
  <si>
    <t>BARRIO EL CENTRO CUCUTA 24</t>
  </si>
  <si>
    <t>FO-25-1579135</t>
  </si>
  <si>
    <t>25/09/2025 SE REALIZA VISITA, SE ENCUENTRA DATAFONO EN DAÑO, SE REALIZA CAMBIO, SE INSTALA ÚLTIMA VERSIÓN, SE CREAN USUARIOS OK, SE REALIZAN PRUEBAS Y CIERRES OK</t>
  </si>
  <si>
    <t>BA00O249</t>
  </si>
  <si>
    <t>FO-25-1579052</t>
  </si>
  <si>
    <t>25/09/2025 SE REALIZA MANTENIMIENTO DEL EQUIPO Y LIMPIEZA DEL EQUIPO SE REALIZA PRUEBAS EXITOSAS SERVICIO OPERATIVO YA LEE TARJETA</t>
  </si>
  <si>
    <t>LA MESA</t>
  </si>
  <si>
    <t>DISTRICOL LOXIAN TECHNOLOGY</t>
  </si>
  <si>
    <t>FO-25-1579058</t>
  </si>
  <si>
    <t>25/09/2025 SE REALIZA VISITA DE CAMPO ENCONTRADO QUE EQUIPO SE REINICIA CONSTANTEMENTE Y EL OTRO POS PRESENTA LENTITUD, POR LO ANTERIOR SE GENERA CAMBIO DE EQUIPO, PIMPAD Y HUB.
 POS DE PLACA 1106219 Y TERMINAL SV00A221 SE REALIZA FORMATEO Y REINSTALACION DE S.O Y VERSIÓN, PRUEBAS CUPO Y USUARIO OK.</t>
  </si>
  <si>
    <t>AD00Q089</t>
  </si>
  <si>
    <t>BARANOA</t>
  </si>
  <si>
    <t>BARRIO BARANOA BARANOA 3</t>
  </si>
  <si>
    <t>FO-25-1579068</t>
  </si>
  <si>
    <t>25/09/2025 SE REALIZA VISITA TÉCNICA, SE CAMBIA EL DATAFONO Y LA PIN PAD, SE REALIZAN PRUEBAS EXITOSAS, EQUIPO FUNCIONA CORRECTAMENTE, CB QUEDA OPERATIVO.</t>
  </si>
  <si>
    <t>HA00M871</t>
  </si>
  <si>
    <t>BARRIO COLOMBIA PALMIRA</t>
  </si>
  <si>
    <t>FO-25-1578708</t>
  </si>
  <si>
    <t>25/09/2025 EN LA VISITA TÉCNICA SE REALIZÓ EL CAMBIO DE DATÁFONO CON SU RESPECTIVA FUENTE DE PODER Y CABLE MAGIC BOX TETRA DESK 3500,YA QUE SE ENCONTRÓ CON (ALERT IRRUPTION) DEBIDO A UNA DESCARGA ELÉCTRICA QUE HUBO EN EL SITIO,SE INSTALA EL SISTEMA OPERATIVO Y VERSIÓN 9.90,SE REALIZÓ LA CONFIGURACIÓN E INICIALIZACIÓN OK, SE CREARON LOS USUARIOS Y SE REALIZARON LAS PRUEBAS DEJANDO EL SERVICIO OPERANDO SIN FALLAS Y SIN NOVEDAD.</t>
  </si>
  <si>
    <t>9BDZZ653</t>
  </si>
  <si>
    <t>BARRIO LA GALERIA RIONEGRO</t>
  </si>
  <si>
    <t>FO-25-1578739</t>
  </si>
  <si>
    <t>VERIFIQUE PARAMETROS</t>
  </si>
  <si>
    <t>25/09/2025 SE REALIZA VISITA TÉCNICA EN RESPUESTA AL INCIDENTE REPORTADO CON EL DATÁFONO DEL CORRESPONSAL BANCOLOMBIA. EL USUARIO CONFIRMA SU IDENTIFICACIÓN Y MANIFIESTA QUE EL EQUIPO NO PERMITE REALIZAR NINGUNA TRANSACCIÓN. AL VALIDAR EL ESTADO DEL DISPOSITIVO, SE DETECTA QUE SE ENCUENTRA DESCONFIGURADO. SE PROCEDE A REALIZAR LA RECONFIGURACIÓN APLICANDO LOS PARÁMETROS CORRECTOS. FINALIZADA LA INTERVENCIÓN, EL DATÁFONO QUEDA OPERATIVO Y FUNCIONAL PARA TODAS LAS TRANSACCIONES.</t>
  </si>
  <si>
    <t>ABYZZ877</t>
  </si>
  <si>
    <t>MULTIPAGAS SAN MARTIN</t>
  </si>
  <si>
    <t>FO-25-1578750</t>
  </si>
  <si>
    <t>25/09/2025 SE REALIZA VISITA A CB PARA ATENDER INCIDENTE SE REALIZA CAMBIO DE DATAFONO POR FALLA EN PUERTO DE CARGA ,SE CAMBIA PINPAD POR COMPATIBILIDAD,SE REALIZAN PRUEBAS OK</t>
  </si>
  <si>
    <t>AD00F527</t>
  </si>
  <si>
    <t>DISTRICOL DISTRILIBORIO</t>
  </si>
  <si>
    <t>FO-25-1578757</t>
  </si>
  <si>
    <t>26/09/2025 SE CAMBIA DATÁFONO POR EN ENCENDIDO</t>
  </si>
  <si>
    <t>V1OZZ600</t>
  </si>
  <si>
    <t>BARRIO LA 33 MEDELLIN 2</t>
  </si>
  <si>
    <t>FO-25-1578140</t>
  </si>
  <si>
    <t>25/09/2025 SE VALIDA QUE EL CABLEADO ESTÉ BIEN YA QUE HABÍAN CONEXIONES FLOJAS.</t>
  </si>
  <si>
    <t>1A00N032</t>
  </si>
  <si>
    <t>CENTRO COMERCIAL PORTAL 80</t>
  </si>
  <si>
    <t>FO-25-1578150</t>
  </si>
  <si>
    <t>25/09/2025 SE VISITA COMERCIO CB BANCOLOMBIA ROBUSTO, SE CAMBIA LECTOR DE BARRAS POR QUE TIENE EL CABLE USB DETERIORADO, SE DEJA EL NUEVO OK, SE REALIZAN PRUEBAS OK.</t>
  </si>
  <si>
    <t>JAATZ095</t>
  </si>
  <si>
    <t>FO-25-1578171</t>
  </si>
  <si>
    <t>ABC0Q559</t>
  </si>
  <si>
    <t>DISTRICOL LOS RESULTADOS</t>
  </si>
  <si>
    <t>FO-25-1577113</t>
  </si>
  <si>
    <t>25/09/2025 SE REALIZA CAMBIO DE LECTORA YA QUE EN ALGUNAS OCASIONES NO LEE.</t>
  </si>
  <si>
    <t>9TZZZ071</t>
  </si>
  <si>
    <t>DISTRICOL PALACIO DE LA LENCER</t>
  </si>
  <si>
    <t>FO-25-1576916</t>
  </si>
  <si>
    <t>24/09/2025 SE ENCONTRÓ QUE NO AVANZABA PAPEL SE DESCONECTO BATERÍA Y FUENTE Y YA IMPRIME NORMALMENTE PRUEBAS OK NO TELECARGA</t>
  </si>
  <si>
    <t>SAUZZ940</t>
  </si>
  <si>
    <t>BARRIO CENTRO CARTAGENA 1</t>
  </si>
  <si>
    <t>FO-25-1576924</t>
  </si>
  <si>
    <t>24/09/2025 SE LLAMA AL CLIENTE SEÑORA LEÍDA CEL 3215221666 INFORMA QUE EL DATAFONO LO TIENE EN UNA DIRECCIÓN DIFERENTE QUE ESTÁ EN PROCESO DE TRASLADO SE LE INFORMA  QUE ASÍ NO SE PUEDE ATENDER QUE CUANDO HAGA EL TRASLADO HAY SI SE LE HACE EL CAMBIO DE EQUIPO</t>
  </si>
  <si>
    <t>VALLE DEL CAUCA CALI</t>
  </si>
  <si>
    <t>FO-25-1576774</t>
  </si>
  <si>
    <t>24/09/2025 SE CAMBIA DATÁFONO YA QUE EL DEL CLIENTE NO AVANZA PAPEL</t>
  </si>
  <si>
    <t>NN00N645</t>
  </si>
  <si>
    <t>PTM MED LA MARAVILLA 83</t>
  </si>
  <si>
    <t>FO-25-1576700</t>
  </si>
  <si>
    <t>24/09/2025 SE REALIZA CAMBIO DE EQUIPO POR MALA IMPRESIÓN, TECLAS QUE NO FUNCIONAN Y LECTURA DE TARJETA</t>
  </si>
  <si>
    <t>GZ0GZ349</t>
  </si>
  <si>
    <t>PAGAFACIL  ALMACENTRO</t>
  </si>
  <si>
    <t>FO-25-1576704</t>
  </si>
  <si>
    <t>24/09/2025 CAMBIO PIN_PAD POR DAÑO NO LEE TARJETAS PRUEBA OK NO TELECARGA</t>
  </si>
  <si>
    <t>JCZZZ328</t>
  </si>
  <si>
    <t>BARRIO CENTRAL DE ABASTOS VALL</t>
  </si>
  <si>
    <t>FO-25-1576715</t>
  </si>
  <si>
    <t>24/09/2025 SE REALIZA VISITA TECNICA, EQUIPO SE ENCUENTRA  PRESENTANDO FALLAS EN EL SISTEMA OPERÁTIVO,SE REALIZAN BORRADO DE APLICATIVO SE INSTALA VERSION 10.3 PRUEBAS OK AL 100%</t>
  </si>
  <si>
    <t>9TZZZ203</t>
  </si>
  <si>
    <t>BETANIA</t>
  </si>
  <si>
    <t>BARRIO BETANIA CENTRO</t>
  </si>
  <si>
    <t>FO-25-1576505</t>
  </si>
  <si>
    <t>25/09/2025 SE REALIZÓ REPROGRAMACIÓN DEL LECTOR</t>
  </si>
  <si>
    <t>A00YZ192</t>
  </si>
  <si>
    <t>BARRIO COSTA RICA GINEBRA 2</t>
  </si>
  <si>
    <t>FO-25-1571135</t>
  </si>
  <si>
    <t>24/09/2025 EN LA VISITA TÉCNICA LA CLIENTE NO ACEPTA EL SERVICIO YA QUE ELLA NO LE GUSTA EL LECTOR QUE SE TENÍA EN EL INVENTARIO PARA REALIZAR EL CAMBIO.</t>
  </si>
  <si>
    <t xml:space="preserve">NO HUBO INTERVENCIÓN </t>
  </si>
  <si>
    <t>FUSAGASUGA</t>
  </si>
  <si>
    <t>DISTRICOL COMUNICACIONES JESAU</t>
  </si>
  <si>
    <t>FO-25-1576239</t>
  </si>
  <si>
    <t>25/09/2025 SE REALIZA CAMBIO DE HUB Y CABLE MAGIC BOX ( CABLE ENTORCHADO)  PRUEBAS OK</t>
  </si>
  <si>
    <t>99WZZ012</t>
  </si>
  <si>
    <t>DISTRICOL MULTISERVICIOS LA RI</t>
  </si>
  <si>
    <t>FO-25-1576166</t>
  </si>
  <si>
    <t>24/09/2025 SE REALIZA CONFIGURACIÓN DE PARÁMETROS DE DIAL A ETHERNET, PRUEBAS Y LIMPIEZA DE EQUIPOS OK.</t>
  </si>
  <si>
    <t>AD000773</t>
  </si>
  <si>
    <t>ALGECIRAS</t>
  </si>
  <si>
    <t>BARRIO INSPECCION LA ARCADIA A</t>
  </si>
  <si>
    <t>FO-25-1576173</t>
  </si>
  <si>
    <t>26/09/2025 SE ATIENDE VISITA DESDE ALGECIRAS, SE CAMBIA EQUIPO YA QUE ESTE PRESENTA DAÑO EN EL PUERTO DE INTERNET Y NO COMUNICÁ . SE DEJA EQUIPO CON VR10.3, PPRUEBAS CB OK, CB OPERATIVO</t>
  </si>
  <si>
    <t>2A008767</t>
  </si>
  <si>
    <t>BARRIO NAZARETH GARZON 3</t>
  </si>
  <si>
    <t>FO-25-1575950</t>
  </si>
  <si>
    <t>25/09/2025 SE REALIZA VISITA AL PUNTO,SE CAMBIA EQUIPO YA QUE ESTE PRESENTA DAÑO EN EL TECLADO SE ENCUENTRA BORROSO . SE DEJA EQUIPO CON VR 9.90 PRUEBAS CB OK, CB OPERATIVO</t>
  </si>
  <si>
    <t>SXOGZ286</t>
  </si>
  <si>
    <t>FRONTINO</t>
  </si>
  <si>
    <t>FRONTINO II - ANTIOQUIA</t>
  </si>
  <si>
    <t>FO-25-1575843</t>
  </si>
  <si>
    <t>25/09/2025 SE REALIZA CAMBIO DE EQUIPO YA QUE BOTÓ LA LLAVE</t>
  </si>
  <si>
    <t>IZ0ZZ261</t>
  </si>
  <si>
    <t>SABANALARGA</t>
  </si>
  <si>
    <t>BARRIO DROGUERÍA MYL Ñ1</t>
  </si>
  <si>
    <t>FO-25-1575659</t>
  </si>
  <si>
    <t>25/09/2025 SE REALIZA VISITA TÉCNICA, SE CAMBIA EL DATAFONO, SE REALIZAN PRUEBAS EXITOSAS, EQUIPO FUNCIONA CORRECTAMENTE, CB QUEDA OPERATIVO.</t>
  </si>
  <si>
    <t>AAL06540</t>
  </si>
  <si>
    <t>FO-25-1575572</t>
  </si>
  <si>
    <t>24/09/2025 SE CAMBIAN 2 LECTORAS YA QUE TENIAN DAÑO FICICO</t>
  </si>
  <si>
    <t>GZ001385-GZ001386</t>
  </si>
  <si>
    <t>QUIMBAYA</t>
  </si>
  <si>
    <t>DISTRICOL TONNY RYP SERVICIOS</t>
  </si>
  <si>
    <t>FO-25-1575510</t>
  </si>
  <si>
    <t>FORMATO INVALIDO</t>
  </si>
  <si>
    <t>24/09/2025 SE VISITA COMERCIO SE REALIZÓ CAMBIO DE LECTOR POR DAÑO NO LEE CÓDIGOS Y NO SE RECONFIGURA. SE CAMBIO Y SE REALIZÓ PRUEBAS OK.</t>
  </si>
  <si>
    <t>FJZZZ925</t>
  </si>
  <si>
    <t>PTM ITAGUI PORTAL MERKAFULL</t>
  </si>
  <si>
    <t>FO-25-1575260</t>
  </si>
  <si>
    <t>24/09/2025 SE REALIZA CAMBIO DE LA FUENTE DE PODER YA QUE ESTABA MALA Y NO PRENDIA EL EQUIPO</t>
  </si>
  <si>
    <t>AB9ZZ550</t>
  </si>
  <si>
    <t>SALDAÑA</t>
  </si>
  <si>
    <t>EL JARDIN SALDANA</t>
  </si>
  <si>
    <t>FO-25-1575165</t>
  </si>
  <si>
    <t>25/09/2025 SE REALIZA CAMBIO DE EQUIPO "NO IMPRIME ALGUNOS CARACTERES" TRANSACCIONES DE PRUEBA O.K</t>
  </si>
  <si>
    <t>AALFZ758</t>
  </si>
  <si>
    <t>BARRIO MURILLO TORO BOGOTA</t>
  </si>
  <si>
    <t>FO-25-1575177</t>
  </si>
  <si>
    <t>24/09/2025 SE REALIZA CAMBIO DE DATAFONO POR DAÑO EN RODILLO ATASCADO, SE REALIZAN PRUEBAS OK, SIN NOVEDAD</t>
  </si>
  <si>
    <t>XP00F522</t>
  </si>
  <si>
    <t>POLICARPA</t>
  </si>
  <si>
    <t>BARRIO VEREDA SANTA ROSA POLIC</t>
  </si>
  <si>
    <t>FO-25-1574812</t>
  </si>
  <si>
    <t>27/09/2025 SE REALIZÓ LA ATENCIÓN DEL CASO EN LA CIUDAD DE PASTO. DADO QUE EL CB SE ENCUENTRA UBICADO EN UNA ZONA DE RIESGO POR PRESENCIA DE GRUPOS ARMADOS, EL ACCESO RESULTA PELIGROSO. DURANTE LA REVISIÓN, SE VALIDÓ LA FALLA DE LA LECTORA, POR LO QUE SE PROCEDIÓ A SU REEMPLAZO. ACTUALMENTE, EL CB FUNCIONA CORRECTAMENTE Y SIN NOVEDADES.</t>
  </si>
  <si>
    <t>9A0NZ922</t>
  </si>
  <si>
    <t>COMCARD RED CARITAS FELICES</t>
  </si>
  <si>
    <t>FO-25-1574817</t>
  </si>
  <si>
    <t>24/09/2025 SE CAMBIA EQUIPO POR DAÑO EN LECTOR CHIP</t>
  </si>
  <si>
    <t>TRCZZ281</t>
  </si>
  <si>
    <t>BARRIO PADRE FUNZA FUNZA</t>
  </si>
  <si>
    <t>FO-25-1574822</t>
  </si>
  <si>
    <t>25/09/2025 SE REALIZA VALIDACIÓN CON CLIENTE SERVICIO OPERATIVO OK NO SE REQUIERE DE MANTENIMIENTO OPERANDO OK  SE TOMA FOTO A LA ÚLTIMA TRANSACCIÓN REALIZADA POR EL COMERCIO</t>
  </si>
  <si>
    <t>SHZZZ002</t>
  </si>
  <si>
    <t>BARRIO HAMBURGO PEREIRA</t>
  </si>
  <si>
    <t>FO-25-1574829</t>
  </si>
  <si>
    <t>24/09/2025 SE FORMATEA, CONFIGURA E INICIALIZA EQUIPO, SE REALIZAN PRUEBAS OK.</t>
  </si>
  <si>
    <t>AB000095</t>
  </si>
  <si>
    <t>BARRIO PORTAL DE BUENOS AIRES</t>
  </si>
  <si>
    <t>FO-25-1574843</t>
  </si>
  <si>
    <t>24/09/2025 EN LA VISITA TÉCNICA SE REALIZÓ EL CAMBIO DE DATÁFONO CON SU RESPECTIVA FUENTE DE PODER Y CABLE MAGIC BOX TETRA DESK 3500,YA QUE SE ENCUENTRA CON DETERIORO Y DAÑO EN EL LECTOR DE CHIP DE TARJETA,SE INSTALA EL SISTEMA OPERATIVO Y VERSIÓN 9.90,SE REALIZÓ LA CONFIGURACIÓN E INICIALIZACIÓN OK, SE CREARON LOS USUARIOS Y SE REALIZARON LAS PRUEBAS DEJANDO EL SERVICIO OPERANDO SIN FALLAS Y SIN NOVEDAD</t>
  </si>
  <si>
    <t>NN00E696</t>
  </si>
  <si>
    <t>BARRIO EL PRADO TIERRALTA 3</t>
  </si>
  <si>
    <t>FO-25-1574854</t>
  </si>
  <si>
    <t>24/09/2025 EN COMUNICACIÓN CON LA SRA YULIETH SANCHEZ AL NÚMERO 3226779180 NOS INFORMA QUE EL DATAFONO YA SE ENCUENTRA OPERANDO BIEN Y QUE NO REQUIERE VISITA TECNICA, SE PROCEDE A CERRAR</t>
  </si>
  <si>
    <t>DON MATIAS</t>
  </si>
  <si>
    <t>PTM  DON MATIAS  TIENDA MARIAN</t>
  </si>
  <si>
    <t>FO-25-1574857</t>
  </si>
  <si>
    <t>24/09/2025 SE REALIZA VISITA TÉCNICA EN ATENCIÓN AL INCIDENTE REPORTADO CON EL DATÁFONO DEL CORRESPONSAL BANCOLOMBIA. EL USUARIO CONFIRMA LA IDENTIDAD DEL TÉCNICO ASIGNADO Y PROCEDE A INFORMAR QUE EL EQUIPO PRESENTA RECHAZOS FRECUENTES EN LAS TRANSACCIONES.
DURANTE LA VALIDACIÓN, SE DETECTAN MODIFICACIONES NO AUTORIZADAS EN LOS PARÁMETROS DE CONFIGURACIÓN DEL DATÁFONO. SE PROCEDE A RECONFIGURAR EL DISPOSITIVO CON LOS VALORES CORRECTOS, CONFORME A LOS ESTÁNDARES OPERATIVOS ESTABLECIDOS.
FINALIZADA LA INTERVENCIÓN, SE VERIFICA EL FUNCIONAMIENTO DEL EQUIPO, EL CUAL QUEDA COMPLETAMENTE OPERATIVO Y EN CONDICIONES ÓPTIMAS PARA LA GESTIÓN DE TRANSACCIONES.</t>
  </si>
  <si>
    <t>9C00I704</t>
  </si>
  <si>
    <t>DISTRICOL RESPONSIBLE MARKET</t>
  </si>
  <si>
    <t>FO-25-1574863</t>
  </si>
  <si>
    <t>25/09/2025 SE REALIZA VISITA TÉCNICA EN ATENCIÓN AL INCIDENTE REPORTADO CON EL DATÁFONO DEL CORRESPONSAL BANCOLOMBIA. EL USUARIO CONFIRMA SU IDENTIFICACIÓN Y PROCEDE A INFORMAR QUE EL DISPOSITIVO PRESENTA LENTITUD EN LA COMUNICACIÓN.  
DURANTE LA VALIDACIÓN, SE CONSTATA EL FUNCIONAMIENTO GENERAL DEL DATÁFONO Y SE REALIZA MANTENIMIENTO PREVENTIVO. EL EQUIPO RESPONDE CORRECTAMENTE TRAS LA INTERVENCIÓN.  
SIN EMBARGO, SE IDENTIFICA QUE LA CAUSA DE LA LENTITUD EN LA CONEXIÓN NO CORRESPONDE AL DISPOSITIVO, SINO A UNA FALLA EN LA RED DEL COMERCIO. SE RECOMIENDA AL CORRESPONSAL VERIFICAR LA ESTABILIDAD DE SU CONEXIÓN LOCAL PARA EVITAR FUTURAS AFECTACIONES EN LA OPERACIÓN.</t>
  </si>
  <si>
    <t>AC07Z844</t>
  </si>
  <si>
    <t>COMCARD MEDELLIN CENTRO Y Y M</t>
  </si>
  <si>
    <t>FO-25-1574201</t>
  </si>
  <si>
    <t>24/09/2025 SE CAMBIA LECTOR DE BARRAS MALO PRUEBAS OK NO TELECARGA</t>
  </si>
  <si>
    <t>HZZZZ128</t>
  </si>
  <si>
    <t>PTM CALI  MULTISERVICE NET</t>
  </si>
  <si>
    <t>FO-25-1574204</t>
  </si>
  <si>
    <t>24/09/2025 SE REALIZA CAMBIO DE DATÁFONO Y FUENTE DE PODER EN CB BANCOLOMBIA MIXTO DEBIDO A CONSTANTES REINICIOS ALEATORIOS. SE REALIZAN PRUEBAS OK</t>
  </si>
  <si>
    <t>BA005168</t>
  </si>
  <si>
    <t>BARRIO PARQUE CAMPESTRE SOACHA</t>
  </si>
  <si>
    <t>FO-25-1576587 | FO-25-1574208</t>
  </si>
  <si>
    <t>24/09/2025 SE LLEGA A DIRECCIÓN PARA ATENDER INCIDENTE PERO EN EL MOMENTO HAY UNA FALLA ELÉCTRICA EN LA ZONA Y EL COMERCIO NO TIENE ELECTRICIDAD, CODENSA INDICA QUE EN EL TRANSCURSO DEL DÍA A LA NOCHE REESTABLECERÁ EL SERVICIO CLIENTE PIDE IR EL DÍA JUEVES 25 EN HORAS DE LA MAÑANA A PARTIR DE LAS 8AM QUE YA CUENTA CON ELECTRICIDAD
25/09/2025 DURANTE LA VISITA DE TECNICA ENCONTRAMOS QUE DATÁFONO SE REINICIA AL MOMENTO DE REALIZAR TRANSACCIONES SE PROCEDE A REALIZAR ACTUALIZACIÓN DE SO Y VERSION SE CREAN USUARIOS SE REALIZAN PRUEBAS QUEDANDO SERVICIO OK A CONFORMIDAD DE CB ADICIONAL SE REALIZA CAMBIO DE CARGADOR Y MAGIC BOX Y CABLE DE RED</t>
  </si>
  <si>
    <t>IIHZZ005</t>
  </si>
  <si>
    <t>DISTRICOL TARMITES CONTABLES</t>
  </si>
  <si>
    <t>FO-25-1574078</t>
  </si>
  <si>
    <t>24/09/2025 SE REALIZA MANTENIMIENTO DE IMPRESORA, RODILLO TENÍA PEDACITOS DE PAPEL ATASCADO IMPIDIENDO EL AVANCE DEL PAPEL, SE EXTRAEN PARTÍCULAS SOLUCIONANDO LA FALLA, EQUIPO IMPRIMIENDO PERFECTAMENTE SIN NOVEDAD, PRUEBAS EXITOSAS, CLIENTE CB VALIDA SALDO ANTES Y DESPUÉS DEL MANTENIMIENTO OK, SE DEJA CB OPERATIVO OK</t>
  </si>
  <si>
    <t>F1SZZ802</t>
  </si>
  <si>
    <t>BARRIO SURABASTOS NEIVA</t>
  </si>
  <si>
    <t>FO-25-1573977</t>
  </si>
  <si>
    <t>24/09/2025 SE REALIZA CAMBIO DE EQUIPO POR ALERT IRRUPTION</t>
  </si>
  <si>
    <t>9999Z390</t>
  </si>
  <si>
    <t>PTM PEREIRA  INTERNET Y VARIED</t>
  </si>
  <si>
    <t>FO-25-1573967</t>
  </si>
  <si>
    <t>24/09/2025 SE CAMBIA EQUIPO YA QUE SE LE DAÑO LA TAPA DE LA IMPRESORA, SE REALIZAN PRUEBAS OK</t>
  </si>
  <si>
    <t>TV002849</t>
  </si>
  <si>
    <t>FLORIDABLANCA</t>
  </si>
  <si>
    <t>PTM  FLORIDABLANCA PAPELERIA V</t>
  </si>
  <si>
    <t>FO-25-1573312</t>
  </si>
  <si>
    <t>24/09/2025 SE VISITA COMERCIO SE REALIZA EL CAMBIO DE EQUIPO DATÁFONO OK VERSION 9.90 OK, PRUEBAS OK, LECTOR DE BARRAS OK, CB OPERATIVO</t>
  </si>
  <si>
    <t>9C0AZ616</t>
  </si>
  <si>
    <t>PEÑOL</t>
  </si>
  <si>
    <t>DISTRICOL VARIEDADES Y DETALLE</t>
  </si>
  <si>
    <t>FO-25-1573194</t>
  </si>
  <si>
    <t>25/09/2025 SE REALIZA VISITA TÉCNICA EN RESPUESTA AL INCIDENTE REPORTADO POR EL USUARIO. AL LLEGAR AL SITIO, EL USUARIO CONFIRMA LA IDENTIDAD DEL TÉCNICO ASIGNADO. DURANTE LA REVISIÓN, INFORMA QUE EL DATÁFONO ESTÁ IMPRIMIENDO LOS VOUCHERS CON LA INFORMACIÓN BORROSA, DIFICULTANDO SU LECTURA.
SE PROCEDE A VALIDAR EL ESTADO DEL EQUIPO Y SE CONFIRMA QUE EL RODILLO DE IMPRESIÓN PRESENTA DESGASTE. SE REALIZA EL REEMPLAZO DEL RODILLO Y SE EJECUTAN PRUEBAS DE IMPRESIÓN. TRAS LA INTERVENCIÓN, LOS VOUCHERS SE IMPRIMEN CORRECTAMENTE, MOSTRANDO TODA LA INFORMACIÓN DE FORMA CLARA Y LEGIBLE.</t>
  </si>
  <si>
    <t>9CGZZ297</t>
  </si>
  <si>
    <t>PUERTO ESCONDIDO</t>
  </si>
  <si>
    <t>PTM PUERTO ESCONDIDO SERVICIOS</t>
  </si>
  <si>
    <t>FO-25-1573202</t>
  </si>
  <si>
    <t>25/09/2025 SE REALIZA VISITA TÉCNICA Y SE CAMBIA DATÁFONO POR FALLAS EN LECTURA DE TARJETAS, MENSAJE RETITE SI TARJETA, SE RETIRA DATÁFONO PLACA 857146 Y SE INSTALA DATÁFONO PLACA 1242422, IGUALMENTE SE INSTALA MAGICBOX SERIALIZADO, SE REALIZAN PRUEBAS Y SE DEJA NUEVAMENTE EL SERVICIO FUNCIONANDO CORRECTAMENTE.</t>
  </si>
  <si>
    <t>LMMZZ547</t>
  </si>
  <si>
    <t>PUERTO LOPEZ</t>
  </si>
  <si>
    <t>BARRIO GAITAN PUERTO LOPEZ 1</t>
  </si>
  <si>
    <t>FO-25-1572523</t>
  </si>
  <si>
    <t>24/09/2025 SE REALIZA CAMBIO DE EQUIPO SE REINICIA AL IMPRIMIR PRUEBAS OK SIN NOVEDADES</t>
  </si>
  <si>
    <t>II9ZZ864</t>
  </si>
  <si>
    <t>DISTRICOL CARNES LA BENDICION</t>
  </si>
  <si>
    <t>FO-25-1572526</t>
  </si>
  <si>
    <t>24/09/2025 CAMBIO EQUIPO POR DAÑO SE REINICIA Y LECTOR CABLE MALO PRUEBAS OK NO TELECARGA</t>
  </si>
  <si>
    <t>9B0IZ187</t>
  </si>
  <si>
    <t>DISTRICOL AUTOSERVICIO MERCABR</t>
  </si>
  <si>
    <t>FO-25-1572533</t>
  </si>
  <si>
    <t>24/09/2025 DATÁFONO PRESENTA PROBLEMAS AL LEER TARJETA ARROJA MENSAJE RETIRAR TARJETA Y RECHAZO GENERAL, SE PROCEDE A CAMBIAR POR OTRO DATÁFONO SE HACEN PRUEBAS DE RETIRO CONSULTA DE SALDO Y CONSIGNACIÓN DEJANDO TODO FUNCIONANDO CORRECTAMENTE</t>
  </si>
  <si>
    <t>AA00P570</t>
  </si>
  <si>
    <t>BARRIO SECTOR CALLE CALDAS SANTA ROSA DE OSOS</t>
  </si>
  <si>
    <t>FO-25-1572182</t>
  </si>
  <si>
    <t>24/09/2025 SE REALIZA VISITA TÉCNICA EN ATENCIÓN AL INCIDENTE REPORTADO CON EL DATÁFONO DEL CORRESPONSAL BANCOLOMBIA. EL USUARIO CONFIRMA SU IDENTIFICACIÓN Y MANIFIESTA QUE EL LECTOR DE CÓDIGO DE BARRAS NO RECONOCE NINGUNA FACTURA.
DURANTE LA VALIDACIÓN, SE DETECTA QUE EL LECTOR PRESENTA UN DAÑO EN EL CABLE DE CONEXIÓN, LO CUAL IMPIDE SU FUNCIONAMIENTO ADECUADO. COMO MEDIDA CORRECTIVA, SE PROCEDE AL REEMPLAZO DEL LECTOR POR UNO NUEVO, DEBIDO A LA FALLA FÍSICA DEL CABLE.
EL NUEVO LECTOR QUEDA INSTALADO Y OPERATIVO, PERMITIENDO LA LECTURA CORRECTA DE FACTURAS CON CÓDIGO DE BARRAS. SE CIERRA EL CASO CON SOLUCIÓN EFECTIVA.</t>
  </si>
  <si>
    <t>10XZZ920</t>
  </si>
  <si>
    <t>ESPINAL</t>
  </si>
  <si>
    <t>BARRIO LA CEIBA ESPINAL</t>
  </si>
  <si>
    <t>FO-25-1572021</t>
  </si>
  <si>
    <t>24/09/2025 SE CAMBIA DATÁFONO POR FALLA EN LA IMPRESORA. SE HACEN PRUEBAS DE TRANSACCIONES TODO OK</t>
  </si>
  <si>
    <t>MA00C958</t>
  </si>
  <si>
    <t>BARRIO 20 JULIO VILLA DEL ROSA</t>
  </si>
  <si>
    <t>FO-25-1571587</t>
  </si>
  <si>
    <t>24/09/2025 SE REALIZÓ VISITA AL COMERCIO Y SE ENCUENTRA DATAFONO DAÑADO, SE REALIZA CAMBIO, PRUEBAS EXITOSAS</t>
  </si>
  <si>
    <t>A1NZZ992</t>
  </si>
  <si>
    <t>RIOHACHA</t>
  </si>
  <si>
    <t>BARRIO CENTRO RIOHACHA 14</t>
  </si>
  <si>
    <t>FO-25-1571598</t>
  </si>
  <si>
    <t>25/09/2025 BUENOS DÍAS SE VISITA CB Y SE EVIDENCIA QUE EL PIN PAD NO LEE TARJETAS, SE PROCEDE A HACER EL CAMBIO DE PIN PAD Y TAMBIÉN EL DATAFONO YA QUE SE ENCUENTRA CON EL TECLADO BORROSO, SE HACEN PRUEBAS DE TRANSACCIONES Y TODO QUEDA OK</t>
  </si>
  <si>
    <t>II02Z797</t>
  </si>
  <si>
    <t>FO-25-1571323</t>
  </si>
  <si>
    <t>23/09/2025 SE REALIZA CAMBIO DE CABLE ENSORTIJADO</t>
  </si>
  <si>
    <t>BARRIO EL PORVENIR BOGOTA</t>
  </si>
  <si>
    <t>FO-25-1571379</t>
  </si>
  <si>
    <t>24/09/2025 SE REALIZA VISITA A CB PARA ATENDER INCIDENTE SE REALIZA CAMBIO DE DATAFONO POR FALLA EN PUERTO DE CARGA ,SE REALIZAN PRUEBAS OK</t>
  </si>
  <si>
    <t>F1XZZ078</t>
  </si>
  <si>
    <t>BARRIO PORVENIR FUNZA 5</t>
  </si>
  <si>
    <t>FO-25-1571335</t>
  </si>
  <si>
    <t>DAÑO HUB</t>
  </si>
  <si>
    <t>24/09/2025 SE REALIZA CAMBIO DE HUB POR DETERIORO EN CABLE, GENERA REINICIO Y BLOQUEO DE LECTOR Y PINPAD.</t>
  </si>
  <si>
    <t>10YZZ752</t>
  </si>
  <si>
    <t>PTM AGUACHICA  INTERNET Y VARI</t>
  </si>
  <si>
    <t>FO-25-1571345</t>
  </si>
  <si>
    <t>23/09/2025 EN COMUNICACIÓN CON LA SRA YULI PACHECO QUINTERO AL NÚMERO  3162343324 NOS INFRORMA QUE EL DATAFONO YA SE ENCUENTRA OPERANDO Y NO REQUIERE DE VISITA TECNICA. SE PROCEDE A CERRAR</t>
  </si>
  <si>
    <t>BARRIO CALDAS SANTA ROSA</t>
  </si>
  <si>
    <t>FO-25-1571039</t>
  </si>
  <si>
    <t>24/09/2025 SE REALIZA VISITA TÉCNICA AL CORRESPONSAL BANCOLOMBIA PARA ATENDER EL INCIDENTE REPORTADO CON EL DATÁFONO. EL USUARIO CONFIRMA SU IDENTIFICACIÓN Y PROCEDE A INFORMAR DOS FALLAS PRINCIPALES:
EL DATÁFONO SE REINICIA AL MOMENTO DE INSERTAR LA TARJETA EN EL PINPAD.
EL PINPAD RECHAZA LAS TARJETAS UTILIZADAS PARA REALIZAR RETIROS.
DURANTE LA VALIDACIÓN EN SITIO, SE REALIZA MANTENIMIENTO PREVENTIVO AL EQUIPO. SIN EMBARGO, LA NOVEDAD PERSISTE: EL DATÁFONO CONTINÚA REINICIÁNDOSE Y EL PINPAD SIGUE RECHAZANDO LAS TARJETAS.
ANTE LA RECURRENCIA DEL PROBLEMA, SE PROCEDE AL CAMBIO DEL PINPAD, DADO QUE PRESENTA REINICIOS CONSTANTES Y FALLAS EN LA LECTURA DE TARJETAS. EL NUEVO DISPOSITIVO QUEDA INSTALADO Y OPERATIVO, VALIDANDO SU CORRECTO FUNCIONAMIENTO AL FINALIZAR LA INTERVENCIÓN.</t>
  </si>
  <si>
    <t>SA00M819</t>
  </si>
  <si>
    <t>PTM CALI STARMARKET GUADALUPE</t>
  </si>
  <si>
    <t>FO-25-1571067</t>
  </si>
  <si>
    <t>23/09/2025 SE VISITA CORRESPONSAL Y SE REEMPLAZA DATÁFONO POR ALERT INTERRUPCIÓN. SE REPARA CABLE DE RED DAÑADO( ACOMETIDA) TRANSACCIONES DE PRUEBA EXITOSAS. SE CREA USUARIO</t>
  </si>
  <si>
    <t>LPZZZ816</t>
  </si>
  <si>
    <t>MANI</t>
  </si>
  <si>
    <t>BARRIO CENTRO MANI 6</t>
  </si>
  <si>
    <t>FO-25-1571071</t>
  </si>
  <si>
    <t>25/09/2025 SE REALIZA CAMBIO DE EQUIPO POR FALLAS EN SHIP DE TARJETA DE REALIZA PRUEBAS BÁSICAS SIN NOVEDAD ENTREGANDO OPERATIVO</t>
  </si>
  <si>
    <t>10OZZ928</t>
  </si>
  <si>
    <t>DISTRICOL MULTISERVICIOS WILME</t>
  </si>
  <si>
    <t>FO-25-1571079</t>
  </si>
  <si>
    <t>23/09/2025 EN LA VISITA TÉCNICA SE REALIZÓ EL AJUSTE DE LA TAPA DE LA IMPRESORA YA QUE ESTABA DESAJUSTADA, TAMBIÉN SE REALIZÓ LA LIMPIEZA DE LA MISMA, LUEGO SE REALIZARON LAS PRUEBAS CON EL CLIENTE DEJANDO EL SERVICIO OPERANDO SIN FALLAS Y SIN NOVEDAD</t>
  </si>
  <si>
    <t>SV00C188</t>
  </si>
  <si>
    <t>COMBITA</t>
  </si>
  <si>
    <t>BARRIO COMBITA COMBITA</t>
  </si>
  <si>
    <t>FO-25-1571094</t>
  </si>
  <si>
    <t>24/09/2025 SE VISITA CB MANTENIMIENTO DE EQUIPO..CAMBIO FUENTE DE PODER POR DAÑO PRUEBA DUPLICADO CB FALLA INTERNET</t>
  </si>
  <si>
    <t>FACZZ313</t>
  </si>
  <si>
    <t>BARRIO VRD EL SANGO GUARNE</t>
  </si>
  <si>
    <t>FO-25-1571106</t>
  </si>
  <si>
    <t>24/09/2025 SE REVISA LECTORA Y TIENES DAÑO EN CABLE SE REALIZA CAMBIO PRUEBAS EXITOSAS SERVICIO OPERATIVO OK</t>
  </si>
  <si>
    <t>SXNZZ604</t>
  </si>
  <si>
    <t>BARRIO CENTRO VILLAMARIA 3</t>
  </si>
  <si>
    <t>FO-25-1571118</t>
  </si>
  <si>
    <t>24/09/2025 SE REALIZA VISITA SE CAMBIA DATAFONO POR MENSAJE CABLE DE RED DESCONECTADO TIENE PUERTO ETHERNET EN MAL ESTADO SE CREAN USUARIOS SE HACEN PRUEBAS SERVICIO OK</t>
  </si>
  <si>
    <t>TR00M971</t>
  </si>
  <si>
    <t>FO-25-1571124</t>
  </si>
  <si>
    <t>23/09/2025 SE REALIZA LA CONFIGURACIÓN DE PARAMAEGTOS DE COMUNICACIÓN SE HACEN PRUEBAS OK</t>
  </si>
  <si>
    <t>CARTAGENA DEL CHAIRA</t>
  </si>
  <si>
    <t>DISTRICOL CELUPARTES CHAIRA</t>
  </si>
  <si>
    <t>FO-25-1571141</t>
  </si>
  <si>
    <t>24/09/2025 SE REALIZA CAMBIO DE LECTORA YA QUE PERDIÓ CONFIGURACIÓN, PRUEBAS CB OK SE DEJA OPERATIVO.</t>
  </si>
  <si>
    <t>AC0MZ781</t>
  </si>
  <si>
    <t>DISTRICOL RAPITIENDA LOS PAISA</t>
  </si>
  <si>
    <t>FO-25-1571149</t>
  </si>
  <si>
    <t>24/09/2025 SE REALIZA CAMBIO DE HUB POR MOTIVO QUE PROVOCA REINICIOS EN EL EQUIPO, Y YA NO SOPORTABA EL PINPAD.
SE REALIZAPRUEBAS OPERATIVAS SIN NOVEDAD.</t>
  </si>
  <si>
    <t>NN007652</t>
  </si>
  <si>
    <t>SASAIMA</t>
  </si>
  <si>
    <t>BARRIO CENTRO SASAIMA 2</t>
  </si>
  <si>
    <t>FO-25-1571155</t>
  </si>
  <si>
    <t>24/09/2025 SE VISITA COMERCIO CB BANCOLOMBIA, SE EVIDENCIA FALLA EN LECTURA DE TARJETAS CHIP, SE CAMBIA DATÁFONO, SE DEJAN USUARIOS DEL CLIENTE, SE REALIZAN PRUEBAS OK.</t>
  </si>
  <si>
    <t>1A00F278</t>
  </si>
  <si>
    <t>SIBATE</t>
  </si>
  <si>
    <t>BARRIO SAN JUAN SIBATE 1</t>
  </si>
  <si>
    <t>FO-25-1569019</t>
  </si>
  <si>
    <t>24/09/2025 SE REALIZA CAMBIO DE EQUIPO POR DAÑO EN IMPRESORA SERVICIO OPERATIVO PRUEBAS OK TRNA RBM</t>
  </si>
  <si>
    <t>9T00K218</t>
  </si>
  <si>
    <t>BARRIO CENTRO MAICAO  38</t>
  </si>
  <si>
    <t>FO-25-1568759</t>
  </si>
  <si>
    <t>23/09/2025 SE REALIZA LA VISITA SE ENVUENTRA EL DATÁFONO CON LA FUENTE DE PODER DAÑADA, SE PROCEDE A CAMBIAR EL ACCESORIO, SE REALIZAN PRUEBAS Y TODO OK</t>
  </si>
  <si>
    <t>FACZZ319</t>
  </si>
  <si>
    <t>TRINIDAD</t>
  </si>
  <si>
    <t>BARRIO LAS FERIAS TRINIDAD</t>
  </si>
  <si>
    <t>FO-25-1568259</t>
  </si>
  <si>
    <t>23/09/2025 SE REALIZA CAMBIO DE LECTOR DE BARRAS POR DAÑO</t>
  </si>
  <si>
    <t>SXLZZ583</t>
  </si>
  <si>
    <t>PAGAFACIL VAQUITA  BALSOS</t>
  </si>
  <si>
    <t>FO-25-1568174</t>
  </si>
  <si>
    <t>23/09/2025 SE REALIZA CAMBIO DE HUB YA QUE PRESENTA DETERIORO EN EL CABLE Y SE REINICIA SOLO AL TOCARSE</t>
  </si>
  <si>
    <t>111JZ423</t>
  </si>
  <si>
    <t>PTM BOGOTA CIGARRERIA ESTACION</t>
  </si>
  <si>
    <t>FO-25-1568182</t>
  </si>
  <si>
    <t>23/09/2025 SE REALIZA CAMBIO DATAFONO POR DAÑO EN PUERTO USB, SE REALIZAN PRUEBAS OK, SIN NOVEDAD</t>
  </si>
  <si>
    <t>XP006253</t>
  </si>
  <si>
    <t>REDY MEDELLIN MORAVIA</t>
  </si>
  <si>
    <t>FO-25-1568191</t>
  </si>
  <si>
    <t>CABLE AVERIADO</t>
  </si>
  <si>
    <t>23/09/2025 SE CAMBIA PINPAD POR CABLE PARTIDO Y DATÁFONO POR INCOMPATIBILIDAD</t>
  </si>
  <si>
    <t>A00IZ755</t>
  </si>
  <si>
    <t>CHOCONTA</t>
  </si>
  <si>
    <t>BARRIO CENTRO  CHOCONTA CHOCO</t>
  </si>
  <si>
    <t>FO-25-1568202</t>
  </si>
  <si>
    <t>23/09/2025 CAMBIO DE FUENTE DE PODER EXITOSA POR REINICIOS, BORRADO E INSTALACIÓN DE APLICATIVO EXITOSO.</t>
  </si>
  <si>
    <t>A100U386</t>
  </si>
  <si>
    <t>SAN MARCOS</t>
  </si>
  <si>
    <t>DISTRICOL PAGATODO SAN MARCOS</t>
  </si>
  <si>
    <t>FO-25-1568211</t>
  </si>
  <si>
    <t>25/09/2025 SE VISITA COMERCIO POR FALLA, PUESTO QUE EL LECTOR NO FUNCIONA, SE HACE CAMBIO DE LECTOR, CAUSAL L3 NO ENVÍA LA DATA, SE LE HACE LIMPIEZA A LA IMPRESORA DEL DATAFONO, SE DEJA CON LA VERSIÓN 10.3, SE REALIZAN PRUEBAS OK.</t>
  </si>
  <si>
    <t>6A0TZ925</t>
  </si>
  <si>
    <t>SAN PEDRO DE URABA</t>
  </si>
  <si>
    <t>SAN PEDRO DE URABA III - ANTIO</t>
  </si>
  <si>
    <t>FO-25-1567074</t>
  </si>
  <si>
    <t>24/09/2025 CAMBIO DE LECTORA DE BARRAS POR CABLE MALO</t>
  </si>
  <si>
    <t>JAAAF194</t>
  </si>
  <si>
    <t>MULTIPAGAS RIONEGRO</t>
  </si>
  <si>
    <t>FO-25-1567077</t>
  </si>
  <si>
    <t>23/09/2025 SE VERIFICAN EQUIPOS LO CUAL SE IDENTIFICA QUE UN DATÁFONO TIENE LOS PARÁMETROS DE COMUNICACIÓN MALOS YA QUE AL INTENTAR BORRAR TRANS SE METIERON A COMUNICACIÓN Y LOS DESCONFIGURADO, A OTRO DATÁFONO SE LE LIMPIA LA IMPRESORA Y LOS BAUCHER YA SE VEN BIEN Y LEGIBLES, Y SE CAMBIA UN TERCER DATÁFONO CON LA PANTALLA SUCIA POR RECIDUOS DE PAPEL YA NO SE VEÍA NADA BIEN, SE DEJAN SERVICIOS FUNCIONANDO CORRECTAMENTE</t>
  </si>
  <si>
    <t>GZ0AZ382</t>
  </si>
  <si>
    <t>DISTRICOL SERRANIA FRUTAS Y LE</t>
  </si>
  <si>
    <t>FO-25-1566763</t>
  </si>
  <si>
    <t>23/09/2025 SE REALIZA CAMBIO DE DATÁFONO  POR LECTORA DE TARJETA</t>
  </si>
  <si>
    <t>AB19Z212</t>
  </si>
  <si>
    <t>PTM VARIEDADES ARCILA</t>
  </si>
  <si>
    <t>FO-25-1566507</t>
  </si>
  <si>
    <t>23/09/2025 SE VISITA CORRESPONSAL Y SE ENCONTRÓ DATÁFONO FUNCIONADO CORRECTAMENTE, DE IGUAL FORMA SE VALIDÓ ESTADO DEL CABLEADO Y SE ENCONTRÓ EN PERFECTO ESTADO AL IGUAL QUE EQUIPOS.</t>
  </si>
  <si>
    <t>9ACZZ749</t>
  </si>
  <si>
    <t>BARRIO CENTRO BUCARAMANGA BUCARAMANGA</t>
  </si>
  <si>
    <t>FO-25-1566521</t>
  </si>
  <si>
    <t>23/09/2025 SE VISITA COMERCIO SE REALIZA VERIFICACIÓN DE CABLEADO , SE INSTALA  VERSION 9.90 OK, PRUEBAS OK, LECTOR DE BARRAS OK, CB OPERATIVO</t>
  </si>
  <si>
    <t>FAUZZ210</t>
  </si>
  <si>
    <t>DISTRICOL MISCELANEA SAECO</t>
  </si>
  <si>
    <t>FO-25-1566527</t>
  </si>
  <si>
    <t>23/09/2025 SE INGRESA PANTALLA NEGRA DISPLAY SE PROCEDE A CAMBIAR EQUIPO PRUEBAS OK TELECARGA DRNA</t>
  </si>
  <si>
    <t>BA000733</t>
  </si>
  <si>
    <t>ARRIO PARQUE PRINCIPAL III GU</t>
  </si>
  <si>
    <t>FO-25-1566532</t>
  </si>
  <si>
    <t>23/09/2025 CAMBIO EQUIPO POR DAÑO TECLADO BORROSO PRUEBAS OK NO TELECARGA</t>
  </si>
  <si>
    <t>9UZZZ709</t>
  </si>
  <si>
    <t>FO-25-1566400</t>
  </si>
  <si>
    <t>23/09/2025 SE REALIZA VALIDACIÓN DE COMUNICACIÓN Y SE RECONFIGURA. SE REALIZA LIMPIEZA EN INGRESO DE TARJETA.</t>
  </si>
  <si>
    <t>BARRANCABERMEJA</t>
  </si>
  <si>
    <t>DISTRICOL PUNTO LA 64</t>
  </si>
  <si>
    <t>FO-25-1566403</t>
  </si>
  <si>
    <t>25/09/2025 SE HACE PRESENCIA EN COMERCIO SE REALIZA CAMBIO DE EQUIPO DEBIDO A QUE NO ES COMPATIBLE CON EL PIN PAD A INSTALAR SE CAMBIA PIN PAD DEBIDO A QUE LA TECLAS ESTAN DURAS SE REALIZAN PRUEBAS OK SE CREAN USUARIO Y CONTRASEÑA</t>
  </si>
  <si>
    <t>9CGZZ289</t>
  </si>
  <si>
    <t>BARRERA ORTEGA MARLON STWAR</t>
  </si>
  <si>
    <t>PTM DELICARNES ABARROTES</t>
  </si>
  <si>
    <t>FO-25-1566111</t>
  </si>
  <si>
    <t>23/09/2025 SE CAMBIA DATÁFONO POR TECLADO DAÑADO</t>
  </si>
  <si>
    <t>BA00L803</t>
  </si>
  <si>
    <t>PAGAFACIL  VISITACION</t>
  </si>
  <si>
    <t>FO-25-1566047</t>
  </si>
  <si>
    <t>23/09/2025 SE REALIZA CAMBIO DE LECTOR YA QUE DESPUES DE CONFIGURACIÓN SIGUE LA MISMA FALLA Y SE CAMBIA DE HUB POR DERETIORO EN EL CABLE</t>
  </si>
  <si>
    <t>JCZZZ334</t>
  </si>
  <si>
    <t>BARRANCAS</t>
  </si>
  <si>
    <t>BARRIO CENTRO BARRANCAS 7</t>
  </si>
  <si>
    <t>FO-25-1565979</t>
  </si>
  <si>
    <t>23/09/2025 SE LLEGA A SITIO Y SE EVIDENCIA QUE EL LECTOR ESTABA DESCONFIGURADO, SE PROCEDE A CONFIGURARLO, DEJANDO EL SERVICIO FUNCIONAL AL 100 %</t>
  </si>
  <si>
    <t>SA2ZZ117</t>
  </si>
  <si>
    <t>BARRIO ALFONSO LOPEZ CUCUTA 5</t>
  </si>
  <si>
    <t>FO-25-1565926</t>
  </si>
  <si>
    <t>23/09/2025 SE REALIZA VISITA, SE ENCUENTRA DATAFONO EN DAÑO, SE REALIZA CAMBIO, SE INSTALA ÚLTIMA VERSIÓN, SE CREAN USUARIOS OK, SE REALIZAN PRUEBAS Y CIERRES OK.</t>
  </si>
  <si>
    <t>4A0AZ453</t>
  </si>
  <si>
    <t>DISTRICOL GRANERO MIXTO LA CAR</t>
  </si>
  <si>
    <t>FO-25-1565931</t>
  </si>
  <si>
    <t>23/09/2025 SE VALIDA COMUNICACIÓN Y EL POS RECIBE CORRECTAMENTE LAS TARJETAS.</t>
  </si>
  <si>
    <t>BA000709</t>
  </si>
  <si>
    <t>VALPARAISO</t>
  </si>
  <si>
    <t>BARRIO VALPARAISO ANTIOQUIA</t>
  </si>
  <si>
    <t>FO-25-1565935</t>
  </si>
  <si>
    <t>24/09/2025 SE CAMBIA EQUIPO POR DAÑO EN PUERTO USB Y LE TIRA POR DIFICULTA DE LECTURA DE FACTURAS</t>
  </si>
  <si>
    <t>AB00H681</t>
  </si>
  <si>
    <t>BARRIO EL CARMEN VALLEDUPAR 2</t>
  </si>
  <si>
    <t>FO-25-1565791</t>
  </si>
  <si>
    <t>23/09/2025 SE REALIZA VISITA POR SOLICITUD DE CLIENTE,SE LLEGA A SITIÓ  ,SE EVIDENCIA EQUIPO QUE NO ENCIENDE , SE REALIZAN CAMBIO DEL MISMO DEJANDO EQUIPO DESK 3500 PRUEBAS OK AL 100%</t>
  </si>
  <si>
    <t>II01Z056</t>
  </si>
  <si>
    <t>DISTRICOL DROGUERIA FARMAD</t>
  </si>
  <si>
    <t>FO-25-1565467</t>
  </si>
  <si>
    <t>25/09/2025 SE REALIZA CAMBIO DE EQUIPO POR DAÑO EN LA IMPRESORA NO AVANZA PAPEL, SE INSTALA NUEVO EQUIPO OPERATIVO OK, PRUEBAS DE TRANSACCIONES EXITOSAS OK, CLIENTE CB VALIDA SALDO ANTES Y DESPUÉS DEL MANTENIMIENTO OK, CB SE DEJA OPERATIVO SIN NOVEDAD</t>
  </si>
  <si>
    <t>KA00O654</t>
  </si>
  <si>
    <t>BARRIO CENTRO CORREGIMIENTOS C</t>
  </si>
  <si>
    <t>FO-25-1565357</t>
  </si>
  <si>
    <t>24/09/2025 SE CAMBIA LECTOR DE BARRAS POR FALLAS. SE HACEN PRUEBAS DE TRANSACCIONES TODO OK</t>
  </si>
  <si>
    <t>EF00B384</t>
  </si>
  <si>
    <t>FO-25-1565362</t>
  </si>
  <si>
    <t>23/09/2025 SE REALIZA CAMBIO DE TAPA DE IMPRESORA.</t>
  </si>
  <si>
    <t>DISTRICOL RAPITIENDA BK</t>
  </si>
  <si>
    <t>FO-25-1565206</t>
  </si>
  <si>
    <t>22/09/2025 VISITA COMERCIO EL DATÁFONO SE REINICIA CONSTANTEMENTE REVISAMOS TODOS LOS CABLES ENCONTRAMOS QUE EL CABLE MAGIC BOX ESTA DETERIORADO LO CAMBIAMOS Y REALIZAMOS PRUEBAS OK.</t>
  </si>
  <si>
    <t>AC04Z008</t>
  </si>
  <si>
    <t>MONTELIBANO</t>
  </si>
  <si>
    <t>DISTRICOL PAPELERIA Y VARIEDAD</t>
  </si>
  <si>
    <t>FO-25-1565214</t>
  </si>
  <si>
    <t>24/09/2025 SE REALIZÓ CAMBIO DE LECTOR DE CÓDIGO DE BARRAS OK, PRUEBAS OK, TELECARGA DRNA.</t>
  </si>
  <si>
    <t>GA07Z866</t>
  </si>
  <si>
    <t>TA-25-1136322</t>
  </si>
  <si>
    <t>FO-25-1565077</t>
  </si>
  <si>
    <t>24/09/2025 VISITA SE REALIZÓ CON OTRA TA SE HIZO CAMBIO DE EQUIPO OK</t>
  </si>
  <si>
    <t>BARRIO CRUZ DE MAYO SABANALARG</t>
  </si>
  <si>
    <t>FO-25-1565014</t>
  </si>
  <si>
    <t>23/09/2025 SE REALIZA VISITA SE PROCEDE A CAMBIAR DATAFONO ,YA QUE EL QUE ESTABA ESTABA EN ALERTH INTERRUPTION ,SE PROCEDE AL CAMBIO DE HACEN PRUEBAS Y TODO OK, PRUEBAS CB Y COMERCIO ,DATAFONO MIXTO,CB OPERATIVO</t>
  </si>
  <si>
    <t>9TZZZ138</t>
  </si>
  <si>
    <t>AMAGA</t>
  </si>
  <si>
    <t>"BARRIO VEREDA PIE DE CUESTA AMAGA"</t>
  </si>
  <si>
    <t>FO-25-1564414</t>
  </si>
  <si>
    <t>23/09/2025 SE CAMBIA EQUIPO POR DAÑO EN PUERTO USB TODO OK EQUIPO Q SE INSTALO INICIALMENTE SALIÓ MALO POR RG SE CAMBIA DE NUEVO</t>
  </si>
  <si>
    <t>SX9ZZ511</t>
  </si>
  <si>
    <t>LA CUMBRE</t>
  </si>
  <si>
    <t>BARRIO PAVAS LA CUMBRE 1</t>
  </si>
  <si>
    <t>FO-25-1564193</t>
  </si>
  <si>
    <t>23/09/2025 SE REALIZA CAMBIO WE DATÁFONO, POR MOTIVO QUE LA IMPRESIONES LA HACEN FALTA ALGUNOS CARÁCTERES.
‎SE REALIZAN PRUEBAS OPERATIVAS SIN NOVEDAD.
‎CB QUEDA OKEY.</t>
  </si>
  <si>
    <t>SVUZZ269</t>
  </si>
  <si>
    <t>PTM BELLO MISCELANEA SOLUCION</t>
  </si>
  <si>
    <t>FO-25-1564197</t>
  </si>
  <si>
    <t>22/09/2025 SE REALIZA VISITA TÉCNICA EN RESPUESTA AL INCIDENTE REPORTADO CON EL DATÁFONO DEL CORRESPONSAL BANCOLOMBIA. EL USUARIO CONFIRMA LA IDENTIDAD DEL TÉCNICO ASIGNADO Y PROCEDE A INFORMAR QUE EL LECTOR DE CÓDIGO DE BARRAS NO ENCIENDE.
DURANTE LA VALIDACIÓN, SE DETECTA QUE EL PUERTO USB DEL DATÁFONO —DONDE SE CONECTA EL LECTOR— PRESENTA DAÑOS FÍSICOS QUE IMPIDEN EL FUNCIONAMIENTO DEL PERIFÉRICO. SE REALIZA EL REEMPLAZO DEL EQUIPO POR UNO NUEVO, QUEDANDO EL DATÁFONO OPERATIVO Y EL LECTOR DE BARRAS FUNCIONAL.</t>
  </si>
  <si>
    <t>FJZZZ895</t>
  </si>
  <si>
    <t>MULTIPAGAS CARRERA OCTAVA</t>
  </si>
  <si>
    <t>FO-25-1563940</t>
  </si>
  <si>
    <t>23/09/2025 SE REALIZA VISITA DE CAMPO ENCONTRADO QUE EQUIPO SE REINICIA Y EL TECLADO ESTÁ NO FUNCIONA BIEN, POR LO ANTERIOR SE CAMBIA EQUIPO PINPAD Y HUB, SE REALIZAN PRUEBAS OK, CUPO OK Y USUARIO OK.</t>
  </si>
  <si>
    <t>GB0DZ159</t>
  </si>
  <si>
    <t>BARRIO SAN LUIS I CALI 2</t>
  </si>
  <si>
    <t>FO-25-1563944</t>
  </si>
  <si>
    <t>23/09/2025 SE LE HACE MANTENIMIENTO AL PORTARROLLOS Y QUEDA FUNCIONANDO CORRECTAMENTE</t>
  </si>
  <si>
    <t>MA002221</t>
  </si>
  <si>
    <t>FO-25-1563949</t>
  </si>
  <si>
    <t>22/09/2025 COMERCIO NO SE ENCUENTRA. SE TRATA DE LLAMAR AL NÚMERO DE CONTACTO Y DICEN QUE ESTOY EQUIVOCADO QUE NO CONOCEN NINGUNA CORRESPONSAL. SE BUSCA EN GOOGLE MAPS LA DIRECCIÓN Y ESO NOS LLEVA A UN LUGAR DONDE NO HAY CORRESPONSALES Y SE LE PREGUNTA A PERSONAS ALEDAÑAR Y DICEN NO CONOCEN ALGÚN CORRESPONSAL O LOCAL CON ESE NOMBRE. SE SUSPENDERÁ ATENCIÓN HASTA QUE EL USUARIO ENTREGUE INFORMACIÓN Y NÚMERO DE CONTACTO PROPIO PARA UNA COMUNICACIÓN EXITOSA.</t>
  </si>
  <si>
    <t>COGUA</t>
  </si>
  <si>
    <t>BARRIO CENTRO COGUA 6</t>
  </si>
  <si>
    <t>FO-25-1563953</t>
  </si>
  <si>
    <t>23/09/2025 SE REALIZA CAMBIO DE EQUIPO POR CONSTANTE REINICIO DE INSTALA DESK 2600 SERVICIO OPERATIVO PRUEBAS OK TRNA RBM</t>
  </si>
  <si>
    <t>AALUZ234</t>
  </si>
  <si>
    <t>FO-25-1563594</t>
  </si>
  <si>
    <t>22/09/2025 DATÁFONO CON MENSAJE CABLE ETHERNET DESCONECTADO, DE PROCEDE A VALIDAR CONEXIONES Y CONFIGURACIÓN, SE HACE REINICIO DEL EQUIPO Y SE PRUEBA CON UNA CONSULTA DE SALDO Y IMPRIME VERSIÓN SOF, DEJANDO TODO FUNCIONANDO CORRECTAMENTE</t>
  </si>
  <si>
    <t>PIENDAMO</t>
  </si>
  <si>
    <t>PIENDAMO II - CAUCA</t>
  </si>
  <si>
    <t>FO-25-1563959</t>
  </si>
  <si>
    <t>24/09/2025 SE INGRESA EQUIPO CON TAPA IMPRESORA MALA SE PROCEDE A CAMBIAR SE HACEN PRUEBAS OK TELECARGA DRNA</t>
  </si>
  <si>
    <t>11119861</t>
  </si>
  <si>
    <t>BARRIO FUNDADORES ARAUCA</t>
  </si>
  <si>
    <t>FO-25-1563966</t>
  </si>
  <si>
    <t>24/09/2025 SE CAMBIA EQUIPO DEBIDO TECLADO BORROSO, SE CAMBIA LECTOR DE BARRAS DEBIDO CABLE DE DATOS DETERIORADO , SE REALIZA INYECCIÓN DE SISTEMA Y VERSIÓN INICIALIZADA OK PRUEBAS OK CUBRE CLAVE OK</t>
  </si>
  <si>
    <t>TR08Z510</t>
  </si>
  <si>
    <t>VAUPES</t>
  </si>
  <si>
    <t>MITU</t>
  </si>
  <si>
    <t>CENTRO MITU II VAUPES</t>
  </si>
  <si>
    <t>FO-25-1563972</t>
  </si>
  <si>
    <t>22/09/2025 EN COMUNICACION CON LA SEÑORA CARMEN SANDOVAL AL NUMERO 3132610860 INDICA QUE EL DATAFONO TENIA INCONVENIENTES AL IMPRIMIR PERO YA EL CB ESTA FUNCIONANDO BIEN Y NO REQUIERE VISITA TECNICA, SE PROCEDE A CERRAR ESTE CASO</t>
  </si>
  <si>
    <t>CONFINES</t>
  </si>
  <si>
    <t>BARRIO FINCA LA PRIMAVERA VEREDA SAN JOAQUIN CONFINES</t>
  </si>
  <si>
    <t>FO-25-1563979</t>
  </si>
  <si>
    <t>23/09/2025 NO COMUNICA MODEM, SE REALIZA CAMBIO DE DATAFONO ,SE DEJA DSK 3500 VERSION 9.90, SE HACEN PRUEBAS OK VISITA EXITOSA</t>
  </si>
  <si>
    <t>FAZZZ480</t>
  </si>
  <si>
    <t>MULTIPAGAS UNICENTRO ARMENIA</t>
  </si>
  <si>
    <t>FO-25-1563404</t>
  </si>
  <si>
    <t>22/09/2025 SE VISITA COMERCIO SE REALIZÓ CAMBIO DE DATAFONO POR DAÑO FÍSICO SE REALIZÓ PRUEBAS OK.</t>
  </si>
  <si>
    <t xml:space="preserve"> AAAAS377</t>
  </si>
  <si>
    <t>ABEJORRAL</t>
  </si>
  <si>
    <t>BARRIO CALLE BOLIVAR ABEJORRAL</t>
  </si>
  <si>
    <t>FO-25-1563407</t>
  </si>
  <si>
    <t>24/09/2025 SE HACE MANTENIMIENTO SE OK PRUEBAS EXITOSAS DE COMFIGURA LECTOR OK</t>
  </si>
  <si>
    <t>0N00Y654</t>
  </si>
  <si>
    <t>GIRARDOT</t>
  </si>
  <si>
    <t>BARRIO CENTENARIO GIRARDOT</t>
  </si>
  <si>
    <t>FO-25-1563153</t>
  </si>
  <si>
    <t>23/09/2025 CAMBIO DE PIN PAD QUEMADO PRUEBAS OK</t>
  </si>
  <si>
    <t>4A00C492</t>
  </si>
  <si>
    <t>BARRIO VILLA TAXI VALLEDUPAR 1</t>
  </si>
  <si>
    <t>FO-25-1563159</t>
  </si>
  <si>
    <t>22/09/2025 SE REALIZA VISITA POS SOLICITUD DE CLIENTE,SE ENCUENTRA PUERTO POWER DEL DATAFONO PARTIDO,SE REALIZA CAMBIÓ DE EQUIPO DEJANDO EQUIPO DESK 2600 CON SU MAGIC BOX,PRUEBAS  OK AL 100%</t>
  </si>
  <si>
    <t>F1XZZ021</t>
  </si>
  <si>
    <t>FO-25-1563469</t>
  </si>
  <si>
    <t>22/09/2025 VISITAMOS COMERCIO EL DATÁFONO PERDIO LOS PARÁMETROS LO FORMATEAMOS Y CONFIGURAMOS NUEVAMENTE INICIALIZAMOS Y REALIZAMOS PRUEBAS OK.</t>
  </si>
  <si>
    <t>DISTRICOL CRC CARLOS RODAS COM</t>
  </si>
  <si>
    <t>FO-25-1563176</t>
  </si>
  <si>
    <t>22/09/2025 SE REALIZA CAMBIO DE PIN PAD POR DAÑO</t>
  </si>
  <si>
    <t>9A0CZ375</t>
  </si>
  <si>
    <t>COMCARD MED MINUCENTER</t>
  </si>
  <si>
    <t>FO-25-1563181</t>
  </si>
  <si>
    <t>22/09/2025 SE REALIZA CAMBIO DE DATAFONO , POR FALLAS EN LA IMPRESORA Y TECLADO BORROSO</t>
  </si>
  <si>
    <t>99991001</t>
  </si>
  <si>
    <t>PTM MED DROGUERIA MARY LUZ</t>
  </si>
  <si>
    <t>FO-25-1562386</t>
  </si>
  <si>
    <t>22/09/2025 SE REALIZA EL CAMBIO DE PINPAD POR ALERT IRRUPTION, PRUEBAS OK</t>
  </si>
  <si>
    <t>GZ7ZZ144</t>
  </si>
  <si>
    <t>UNGUIA</t>
  </si>
  <si>
    <t>UNGUIA - CHOCO</t>
  </si>
  <si>
    <t>FO-25-1562394</t>
  </si>
  <si>
    <t>25/09/2025 SE REALIZA CAMBIO DATAFONO POR IMPRESORA MALA</t>
  </si>
  <si>
    <t>6Z00P128</t>
  </si>
  <si>
    <t>RIOFRIO</t>
  </si>
  <si>
    <t>DISTRICOL DROGUERIA RIOFRIO JY</t>
  </si>
  <si>
    <t>FO-25-1562471</t>
  </si>
  <si>
    <t>23/09/2025 SE LLAMA AL CLIENTE AL NÚMERO 3104594683 HABLO CON EL SEÑOR CARLOS PINEDA INFORMA QUE LLAMO AL BANCO PORQUE TENÍA PROBLEMAS DE CONEXIÓN EL DATAFONO LE MOSTRABA MSJ " CABLE DE RED DESCONECTADO" PERO QUE EL DÍA DE HOY HA REALIZADO TRANSACCIONES SIN PROBLEMAS ESTA FUNCIONANDO BIEN EL DATAFONO, POR SOLICITUD DEL CLIENTE SE CANCELA LA VISITA</t>
  </si>
  <si>
    <t>REDY MIRAMAR</t>
  </si>
  <si>
    <t>FO-25-1562480</t>
  </si>
  <si>
    <t>22/09/2025 SE LLEGA A SITIO, PERO LA ENCARGADA, LA SEÑORA JOSMELY LOPEZ ME DICE QUE YA ELLOS HABÍAN LLAMANDO A LA LÍNEA DE BANCOLOMBIA A CANCELAR EL SERVICIO  PORQUE YA ESTABA FUNCIONANDO BIEN, SE TRATO COMUNICACIÓN A NÚMERO 3007577231, PERO EN SITIO ME ÍNFORMAN QUE ELLAS NO PUEDEN CONTESTAR EN HORARIO LABORAL,  VISITA FALLIDA</t>
  </si>
  <si>
    <t>A5ZZZZ460</t>
  </si>
  <si>
    <t>URIBIA</t>
  </si>
  <si>
    <t>BARRIO ISAMAEL GARCIA URIBIA</t>
  </si>
  <si>
    <t>FO-25-1562485</t>
  </si>
  <si>
    <t>23/09/2025 SE REALIZA LA VISITA SE ENCUENTRA EL DATÁFONO CON LA TECLA AMARILLA MUY DURA EN OCASIONES LO CUAL NO PERMITE BORRAR CARÁCTERES, SE PROCEDE CAMBIAR EL EQUIPO, SE REALIZA PRUEBAS Y TODO OK</t>
  </si>
  <si>
    <t>FA0EZ908</t>
  </si>
  <si>
    <t>GUACHUCAL</t>
  </si>
  <si>
    <t>BARRIO 20 DE JULIO GUACHUCAL 1</t>
  </si>
  <si>
    <t>FO-25-1562495</t>
  </si>
  <si>
    <t>23/09/2025 SE LLEGA A CORRESPONSAL SE VERIFICA FALLA EN IMPRESORA NO AVANZA PAPE PIÑONES DAÑADOS SE REALIZA CAMBIO DE EQUIPO SE INSTALA VERSION SE CONFIGURA PARÁMETROS SE INICIALIZA SE REALIZA PRUEBAS DE FUNCIONAMIENTO EXITOSAS CB QUEDA OPERATIVO</t>
  </si>
  <si>
    <t>IIHZZ015</t>
  </si>
  <si>
    <t>PTM ITAGUI  FRUVER LA VIRGEN I</t>
  </si>
  <si>
    <t>FO-25-1567951 | FO-25-1562503</t>
  </si>
  <si>
    <t>22/09/2025 SE REALIZA VISITA AL PUNTO, SE ENCUENTRA QUE ES NECESARIO CAMBIO DE DATAFONO, PERO A ESTA HORA YA NO NOS PROCESAN CAMBIOS DE PLACA. SE VISITARÁ NUEVAMENTE MAÑANA MARTES QUE SE PUEDAN PROCESAR CAMBIOS. VISITA PENDIENTE.
23/09/2025 SE CAMBIA DATÁFONO POR DAÑO EN PUERTO LAN</t>
  </si>
  <si>
    <t>LM00V365</t>
  </si>
  <si>
    <t>RIOS CASTRILLON JUAN SEBASTIAN</t>
  </si>
  <si>
    <t>BARRIO ALTAMIRA TUNJA</t>
  </si>
  <si>
    <t>FO-25-1562101</t>
  </si>
  <si>
    <t>22/09/2025 SE VISITA CB MANTENIMIENTO POS...CAMBIO MAGIC BOX POR DAÑO</t>
  </si>
  <si>
    <t>LA009538</t>
  </si>
  <si>
    <t>COMCARD BELLO MERCADOS LA CRUZ</t>
  </si>
  <si>
    <t>FO-25-1562111</t>
  </si>
  <si>
    <t>22/09/2025 SE REALIZA VISITA TÉCNICA EN ATENCIÓN AL INCIDENTE REPORTADO CON EL DATÁFONO DEL CORRESPONSAL BANCOLOMBIA. EL USUARIO CONFIRMA LA IDENTIDAD DEL TÉCNICO ASIGNADO Y PROCEDE A INFORMAR QUE EL EQUIPO PRESENTA FALLAS EN LA IMPRESIÓN DEL BAUCHER: LA INFORMACIÓN IMPRESA ES INCOMPLETA, OMITIENDO UNO O VARIOS CARACTERES.
DURANTE LA VALIDACIÓN EN SITIO, SE CONSTATA QUE LA NOVEDAD PERSISTE. SE REALIZA MANTENIMIENTO PREVENTIVO Y CORRECTIVO, SIN LOGRAR RESOLVER EL INCONVENIENTE. ANTE LA CONTINUIDAD DE LA FALLA, SE GESTIONA EL REEMPLAZO DEL EQUIPO.
EL NUEVO DATÁFONO QUEDA INSTALADO Y OPERATIVO, VERIFICÁNDOSE TRANSACCIONES EXITOSAS CON IMPRESIÓN COMPLETA Y LEGIBLE DEL BAUCHER.</t>
  </si>
  <si>
    <t>BBTZZ891</t>
  </si>
  <si>
    <t>MORALES</t>
  </si>
  <si>
    <t>BARRIO MINA GALLO MORALES</t>
  </si>
  <si>
    <t>FO-25-1562117</t>
  </si>
  <si>
    <t>24/09/2025 SE HACE PRESENCIA EN COMERCIO SE REALIZA CAMBIO DE EQUIPO DEBIDO A QUE NO COMUNICA CON EL MÓDEM DEL INTERNET SE REALIZAN PRUEBAS OK SE CREAN USUARIO Y CONTRASEÑA</t>
  </si>
  <si>
    <t>HA00J530</t>
  </si>
  <si>
    <t>BARRIO COSTA HERMOSA SOLEDAD 4</t>
  </si>
  <si>
    <t>FO-25-1561128</t>
  </si>
  <si>
    <t>22/09/2025 SE REALIZA VISITA AL COMERCIO SE ENCUENTRA DATÁFONO CON FUENTE DE PODER DAÑADA SE CAMBIA FUENTE DE PODER SE REALIZAN PRUEBAS EXITOSAS Y EL CB QUEDA OPERATIVO</t>
  </si>
  <si>
    <t>GZDZZ068</t>
  </si>
  <si>
    <t>FO-25-1561116</t>
  </si>
  <si>
    <t>22/09/2025 SE HACE MANTENIMIENTO OK SE CAMBIA LECTOR DE BARRAR EN CABLEADO</t>
  </si>
  <si>
    <t>PTM CALDAS BOTANICASALOMON</t>
  </si>
  <si>
    <t>FO-25-1561046</t>
  </si>
  <si>
    <t>22/09/2025 SE REALIZA REPONCHADO DEL CABLE DE RED YA QUE EL EQUIPO NO TENÍA CONEXIÓN SE REALIZAN PRUEBAS EXITOSAS SERVICIO OPERATIVO OK</t>
  </si>
  <si>
    <t>FJZZZ896</t>
  </si>
  <si>
    <t>SAN JERONIMO</t>
  </si>
  <si>
    <t>BARRIO PARQUE SAN JERONIMO</t>
  </si>
  <si>
    <t>FO-25-1560901</t>
  </si>
  <si>
    <t>22/09/2025 SE CAMBIA DATÁFONO POR DAÑO EN LECTOR CHIP</t>
  </si>
  <si>
    <t>A00FZ327</t>
  </si>
  <si>
    <t>BARRIO VILLA SAN PEDRO BARRANQ</t>
  </si>
  <si>
    <t>FO-25-1560800</t>
  </si>
  <si>
    <t>22/09/2025 SE REALIZA CAMBIO DE EQUIPO DATAFONO YA QUE SE LE HABÍA QUEMADO EL PUERTO ETHERNET, SE REALIZAN PRUEBAS DE CORRECTO FUNCIONAMIENTO</t>
  </si>
  <si>
    <t>JA007415</t>
  </si>
  <si>
    <t>DISTRICOL MANTINET</t>
  </si>
  <si>
    <t>FO-25-1560702</t>
  </si>
  <si>
    <t>22/09/2025 SE VISITA COMERCIO SE REALIZA EL CAMBIO DE LECTOR DE BARRAS YA QUE NO COMUNICA , LECTOR DE BARRAS OK, VERSION 9.90 OK, PRUEBAS OK, CB OPERATIVO</t>
  </si>
  <si>
    <t>AAJVZ989</t>
  </si>
  <si>
    <t>BARRIO REMANSO VILLAVICENCIO 1</t>
  </si>
  <si>
    <t>FO-25-1560534</t>
  </si>
  <si>
    <t>22/09/2025 SE CAMBIA EQUPOS POR DAÑO EN EL.PUERTO DE RED, PRUEBAS OK</t>
  </si>
  <si>
    <t>17ZZZ837</t>
  </si>
  <si>
    <t>BARRIO CONCOR MALAMBO 3</t>
  </si>
  <si>
    <t>FO-25-1560541</t>
  </si>
  <si>
    <t>22/09/2025 SE REALIZA VISITA AL COMERCIO SE ENCUENTRA PIN PAD CON CABLE DAÑADO LO CUAL OCASIONABA QUE CUANDO MOVÍAN EL PIN PAD SE REINICIARA SE CAMBIA CABLE SE REALIZA PRUEBAS EXITOSAS Y EL CB QUEDA OPERATIVO</t>
  </si>
  <si>
    <t>ONTZZ164</t>
  </si>
  <si>
    <t>PORE</t>
  </si>
  <si>
    <t>BARRIO CIUDADELA SAN JOSE PORE</t>
  </si>
  <si>
    <t>FO-25-1560545</t>
  </si>
  <si>
    <t>22/09/2025 SE REALIZA BORRADO DE MEMORIA SE VALIDA PARÁMETRO SE REALIZA TRANZACION DE PRUEBAS SIN NOVEDAD</t>
  </si>
  <si>
    <t>VAZZZ402</t>
  </si>
  <si>
    <t>TOCAIMA</t>
  </si>
  <si>
    <t>BARRIO CENTRO TOCAIMA</t>
  </si>
  <si>
    <t>FO-25-1560548</t>
  </si>
  <si>
    <t>22/09/2025 SE REALIZA VISITA DE CAMPO ENCONTRANDO QUE DATÁFONO NO REALIZA IMPRESION SE REALIZA CAMBIO DE POS PRUEBA OK PARÁMETROS OKAY CIERRE OK SALDO OK</t>
  </si>
  <si>
    <t>ABC03677</t>
  </si>
  <si>
    <t>BELALCAZAR</t>
  </si>
  <si>
    <t>ARA0056 PLAZA BELALCAZAR</t>
  </si>
  <si>
    <t>FO-25-1560551</t>
  </si>
  <si>
    <t>21/09/2025 SE ESCALA CASO ARA A LA RED ** TU SOLICITUD REFERENTE A GENERACIÓN DE CASOS CB ARA BANCOLOMBIA QUEDÓ RADICADA BAJO EL TICKET NÚMERO 5806751  AL ÁREA ENCARGADA.</t>
  </si>
  <si>
    <t>GARCIA CHAVARRIA TATIANA EDELMIRA</t>
  </si>
  <si>
    <t>BARRIO SAN MATEO VII SOACHA</t>
  </si>
  <si>
    <t>FO-25-1560554</t>
  </si>
  <si>
    <t>22/09/2025 SE REALIZA VISITA A CB PARA ATENDER INCIDENTE SE REALIZA CAMBIO DE DATAFONO POR FALLA EN TECLADO ,SE REALIZAN PRUEBAS OK</t>
  </si>
  <si>
    <t>11RZZ951</t>
  </si>
  <si>
    <t>BARRIO VILLA LA PAZ CORREGIMIE</t>
  </si>
  <si>
    <t>FO-25-1582053 | FO-25-1560557</t>
  </si>
  <si>
    <t>24/09/2025 SE REALIZA VISITA, SE ECUTRA COMERCIO CERRADO Y EL PUEBLO SIN ENERGÍA
26/09/2025 SE REALIZA CAMBIO DE EQUIPO POR DAÑO, SE REALIZAN PRUEBAS Y EL CB QUEDA OPERATIVO</t>
  </si>
  <si>
    <t>3A0CZ768</t>
  </si>
  <si>
    <t>COMCARD APARTADO ZAGUAN</t>
  </si>
  <si>
    <t>FO-25-1560561</t>
  </si>
  <si>
    <t>22/09/2025 TAPA DE IMPRESORA AVERIADA. SE PROCEDE A CAMBIAR POR UNA BUENA Y SE HACE PRUEBA DE IMPRIMIR DUPLICADO DE ÚLTIMO RECIBO SE DEJA FUNCIONANDO CORRECTAMENTE</t>
  </si>
  <si>
    <t>1111G363</t>
  </si>
  <si>
    <t>ROLDANILLO</t>
  </si>
  <si>
    <t>BARRIO CENTRO 8</t>
  </si>
  <si>
    <t>FO-25-1560566</t>
  </si>
  <si>
    <t>22/09/2025 SE CAMBIA FUENTE DE PODER, YA QUE PRESENTA AVERÍA, SE REALIZAN PRUEBAS OK</t>
  </si>
  <si>
    <t>A305Z357</t>
  </si>
  <si>
    <t>AYAPEL</t>
  </si>
  <si>
    <t>BARRIO LLERAS CAMARGO AYAPEL</t>
  </si>
  <si>
    <t>FO-25-1560767</t>
  </si>
  <si>
    <t>22/09/2025 SE REALIZA CAMBIO DE MAGIBOX POR DAÑO EN EL CABLE DE ALIMENTACIÓN, CABLE AVERIDO, SE PROCEDE A INSTALAR NUEVO MAGIBOX OPERATIVO OK, PRUEBAS EXITOSAS OK, CLIENTE CB VALIDA SALDO ANTES Y DESPUÉS DEL MANTENIMIENTO OK, CB SE DEJA OPERATIVO SIN NOVEDAD</t>
  </si>
  <si>
    <t>7A002335</t>
  </si>
  <si>
    <t>ARBOLETES</t>
  </si>
  <si>
    <t>DISTRICOL PROVEDORA AHORRAMAS</t>
  </si>
  <si>
    <t>FO-25-1559828</t>
  </si>
  <si>
    <t>22/09/2025 DATAFONO NO LEE TARJETAS CHIP, SE CAMBIA DATAFONO PARA SOLUCIONAR FALLA, PRUEBAS OK, LECTORA DE BARRAS CON EL CABLE AVERIADO, SE CAMBIA LECTORA PARA SOLUCIONAR FALLA, PRUEBAS OK</t>
  </si>
  <si>
    <t>99991146</t>
  </si>
  <si>
    <t>BARRIO FONTIBON VERSALLES BOGO</t>
  </si>
  <si>
    <t>FO-25-1559697</t>
  </si>
  <si>
    <t>22/09/2025 SE VISITA COMERCIO CB BANCOLOMBIA, SE CAMBIA DATAFONO POR QUÉ SE DAÑÓ AL CLIENTE INVERTIR LAS CONEXIONES DE LOS ADAPTADORES DE CORRIENTE, SE DEJA EL NUEVO CON LOS USUARIOS DEL CLIENTE, SE REALIZAN PRUEBAS OK.</t>
  </si>
  <si>
    <t>GZ00X973</t>
  </si>
  <si>
    <t>CHINITA APARTADO ANTIOQUIA</t>
  </si>
  <si>
    <t>FO-25-1559701</t>
  </si>
  <si>
    <t>22/09/2025 DATÁFONO ARROJA MUCHO RECHAZO GENERAL Y SE REINICIA SE PROCEDE A VALIDAR CONFIGURACIÓN Y SE INICIALIZA, SE HACEN PRUEBAS DE RETIRO, CONSULTA DE SALDO Y CONSIGNACIÓN DEJANDO TODO FUNCIONANDO CORRECTAMENTE</t>
  </si>
  <si>
    <t>NN00M741</t>
  </si>
  <si>
    <t>OPRAP AVENTURA PLAZA</t>
  </si>
  <si>
    <t>FO-25-1559519</t>
  </si>
  <si>
    <t>22/09/2025 SE REALIZA CAMBIO DE LECTORA POR CABLE EN MAL ESTADO SE REINCIA PERIFÉRICO</t>
  </si>
  <si>
    <t>BL019986</t>
  </si>
  <si>
    <t>GUADALAJARA DE BUGA</t>
  </si>
  <si>
    <t>MULTIPAGAS BUGA</t>
  </si>
  <si>
    <t>FO-25-1559524</t>
  </si>
  <si>
    <t>22/09/2025 EN LA VISITA TÉCNICA SE REALIZÓ EL BORRADO TOTAL DE LA MEMORIA DE EL DATÁFONO YA QUE NO ESTABA RECONOCIENDO LAS CLAVES DE ADMINISTRADOR Y SUPERVISOR,SE INSTALO NUEVAMENTE EL SISTEMA OPERATIVO Y VERSIÓN 9.90,SE REALIZA LA CONFIGURACIÓN E INICIALIZACIÓN OK, SE CREARON LOS USUARIOS Y SE REALIZARON LAS PRUEBAS DEJANDO EL SERVICIO OPERANDO SIN FALLAS Y SIN NOVEDAD</t>
  </si>
  <si>
    <t>CZZZZ447</t>
  </si>
  <si>
    <t>ISTMINA</t>
  </si>
  <si>
    <t>BARRIO BRR DIEGO LUIS ISTMINA</t>
  </si>
  <si>
    <t>FO-25-1559508</t>
  </si>
  <si>
    <t>24/09/2025 SE REALIZAN CAMBIOS POR AÑO EN LA FASE DE ALIMENTACIÓN DEL EQUIPO, SE REALIZAN PRUEBAS Y EL CB QUEDA OPERATIVO</t>
  </si>
  <si>
    <t>LMHZZ293</t>
  </si>
  <si>
    <t>MULTIPAGAS SANTA ROSA DE CABAL</t>
  </si>
  <si>
    <t>FO-25-1559356</t>
  </si>
  <si>
    <t>22/09/2025 VISITAMOS COMERCIO EL DATÁFONO TIENE LAS TECLAS MUY BORROSAS LO CAMBIAMOS Y CONFIGURAMOS TAMBIÉN CABÍAMOS LA FUENTE DE PODER YA QUE ESTA GENERA QUE SE IMPRIMA MAL LAS TRX, LE INDICAMOS AL CLIENTE QUE LA FALLA DE COMUNICACIÓN SE DEBE A LOS PUERTOS DEL COMERCIO YA QUE ESTÁN SUELTOS Y CUALQUIER MOVIMIENTO GENERA QUE SE QUEDE SIN INTERNET, LO CONECTAMOS EN UN SWITCH QUE ESTA CERCA PARA QUE NO TENGA EL INCONVENIENTE CON LA CONEXIÓN REALIZAMOS PRUEBAS OK.</t>
  </si>
  <si>
    <t>AB0PZ906</t>
  </si>
  <si>
    <t>PUERTO RICO</t>
  </si>
  <si>
    <t>BARRIO CRUCE PUERTO RICO PUERTO RICO</t>
  </si>
  <si>
    <t>FO-25-1559365</t>
  </si>
  <si>
    <t>22/09/2025 SE REALIZA VISTA AL CB POR SOLICITUD DE IMPRESORA, EL DATÁFONO NO ESTABA IMPRIMIENDO  LOS RECIBOS SE LLEGA AL PUNTO Y LA USUARIA ME INDICA QUE LO  HABÍA REINICIADO Y EL  DATÁFONO Y HABÍA QUEDADO FUNCTIONAL SE HACEN LAS RESPECTIVAS PRUEBAS Y SE VERIFICA QUE TODO ESTE OK</t>
  </si>
  <si>
    <t>V8ZZZ407</t>
  </si>
  <si>
    <t>DISTRICOL TALLER MOTOGUEVARA 1</t>
  </si>
  <si>
    <t>FO-25-1559370</t>
  </si>
  <si>
    <t>22/09/2025 BUENAS TARDES SE VISITA CB Y SE VALIDA EL CABLEADO YA QUE EL USUARIO NOTIFICA QUE EL DÍA SÁBADO SE REINICIABA EL DATAFONO PERO NO SE ENCUENTRA NINGUNA FALLA EN CUANTO AL EQUIPO Y LOS ACCESORIOS 
SE REVISAN LOS CABLES Y NO SE REINICIA EL EQUIPO.
SE HACEN PRUEBAS Y TODO ESTÁ OK</t>
  </si>
  <si>
    <t>SDZZZ917</t>
  </si>
  <si>
    <t>BARRIO LOS LIMITES VILLA DEL R</t>
  </si>
  <si>
    <t>FO-25-1558988</t>
  </si>
  <si>
    <t>22/09/2025 SE REALIZÓ VISITA AL COMERCIO Y SE ENCUENTRA DATAFONO ALERTADO, SE REALIZA CAMBIO PRUEBAS EXITOSAS</t>
  </si>
  <si>
    <t>NA00O954</t>
  </si>
  <si>
    <t>YOLOMBO</t>
  </si>
  <si>
    <t>BARRIO EL CENTRO YOLOMBO</t>
  </si>
  <si>
    <t>FO-25-1558994</t>
  </si>
  <si>
    <t>22/09/2025 SE CAMBIAN LECTORES YA QUE EL CLIENTE INDICA QUE TIENE QUE REINICIAR LOS DATAFONOS VARIAS VECES QUE PUEDA LEER COD DE BARRAS, CLIENTE REALIZA PRUEBA, EQUIPOS OPERATIVOS</t>
  </si>
  <si>
    <t>F8ZZZ046</t>
  </si>
  <si>
    <t>BARRIO EL PINO</t>
  </si>
  <si>
    <t>FO-25-1558911</t>
  </si>
  <si>
    <t>22/09/2025 SE HACE MANTENIMIENTO OK SE CAMBIA DATÁFONO POR EN DISPLAY</t>
  </si>
  <si>
    <t>9C001337</t>
  </si>
  <si>
    <t>TAMARA</t>
  </si>
  <si>
    <t>BARRIO CENTRO TAMARA 2</t>
  </si>
  <si>
    <t>FO-25-1558940</t>
  </si>
  <si>
    <t>23/09/2025 SE REALIZA CAMBIO DE EQUIPO SE ENCUENTRA EN DAÑO SE VÁLIDAD CON OTRO EQUIPO ENTREGANDO PORARIVO SIN NOVEDAD</t>
  </si>
  <si>
    <t>JA00T608</t>
  </si>
  <si>
    <t>PAGAFACIL PARQUE DE LA CANA</t>
  </si>
  <si>
    <t>FO-25-1558924</t>
  </si>
  <si>
    <t>22/09/2025 SE CAMBIAN 2 DATAFONOS YA QUE ESTABAN ALERTADOS</t>
  </si>
  <si>
    <t>JA00T549-LA00T815</t>
  </si>
  <si>
    <t>PUERTO TRIUNFO</t>
  </si>
  <si>
    <t>DISTRICOL COLOR TEAM</t>
  </si>
  <si>
    <t>FO-25-1558929</t>
  </si>
  <si>
    <t>23/09/2025 SE REALIZA CAMBIO DE DATAFONO POR PUERTO ETH MALO SE HACEN PRUEBAS OK</t>
  </si>
  <si>
    <t>LA00A038</t>
  </si>
  <si>
    <t>BARRIO LA CUMBRE FLORIDABLANCA  12</t>
  </si>
  <si>
    <t>FO-25-1560634 | FO-25-1558511</t>
  </si>
  <si>
    <t>20/09/2025 SE ESTABLECE CONTACTO TELEFÓNICO CON LA USUARIA Y SE LE INDICA QUE NO ES POSIBLE ATENDER LA VISITA TÉCNICA EL DIA DE HOY DADO QUE NO CONTAMOS CON SOPORTE PARA PODER REALIZAR EL CAMBIO DE EQUIPO SE LE INDICA A LA USUARIA EL PROCESO PARA PODER ATENDER LA VISITA TÉCNICA
22/09/2025 SE REALIZA CAMBIO DE RODILLO DE IMPRESORA Y CAMBIO DE BATERÍA DADO QUE SE LOGRA CAMBIAR RODILLO E IMPRESORA NO ES NECESARIO CAMBIAR EL EQUIPO SE ENTREGA SERVICIO OPERATIVO PRUEBAS OK</t>
  </si>
  <si>
    <t>SHZZZ001</t>
  </si>
  <si>
    <t>FO-25-1558517</t>
  </si>
  <si>
    <t>20/09/2025 NO SÉ PUEDO VALIDAR EL POS PORQUE EL ENCARGADO NO SE ENCUENTRA EN LA DIRECCIÓN Y NO CONTESTA.</t>
  </si>
  <si>
    <t>0000</t>
  </si>
  <si>
    <t>FO-25-1558524</t>
  </si>
  <si>
    <t>20/09/2025 DATÁFONO NO DEJA IMPRIMIR DUPLICADO YA QUE AL MOMENTO DE INGRESAR LA CLAVE SUPERVIOR DICE CLAVE INCORRECTA, SE PROCEDE A CONFIGURAR CLAVE 1526 Y SE HACEN PRUEBAS SACANDO DUPLICADOS DE COMERCIO Y CLIENTE EN EL ÚLTIMO RECIBO</t>
  </si>
  <si>
    <t>FUA0K569</t>
  </si>
  <si>
    <t>BARRIO EL RECREO BARRANCABERME</t>
  </si>
  <si>
    <t>FO-25-1558341</t>
  </si>
  <si>
    <t>22/09/2025 SE HACE PRESENCIA EN COMERCIO SE REALIZA CAMBIO DE EQUIPO DEBIDO A QUE NO COMUNICA CON EL MÓDEM SE REALIZA PRUEBA OK SE CREAN USUARIO Y CONTRASEÑA</t>
  </si>
  <si>
    <t>AALFZ740</t>
  </si>
  <si>
    <t>PTM GUARNE TIENDA D Y N</t>
  </si>
  <si>
    <t>FO-25-1558322</t>
  </si>
  <si>
    <t>MENSAJE DE ERROR SOCKET</t>
  </si>
  <si>
    <t>20/09/2025 SE LLEGA AL PUNTO PERO LA ENCARGADA ROSA ELENA ATEORTUA INFORMA QUE LA DUEÑA DIANA NO SE ENCUENTRA QUE TENÍA UN VIAJE PROGRAMADO Y SIN ELLA NO ME PUEDE ATENDER SE LE INDICA QUE DEBEN VOLVER A LLAMAR PARA REPORTAR EL INCIDENTE</t>
  </si>
  <si>
    <t>NA00T208</t>
  </si>
  <si>
    <t>EL TARRA</t>
  </si>
  <si>
    <t>COMCARD TARRA KEINER</t>
  </si>
  <si>
    <t>FO-25-1558143</t>
  </si>
  <si>
    <t>24/09/2025 SE REALIZA CAMBIO DE DATAFONO POR DAÑO ALERT RUTION, SE HACEN PRUEBAS EXITOSA, CB OPERATIVO.</t>
  </si>
  <si>
    <t>BVZZZ217</t>
  </si>
  <si>
    <t>TA-25-1128962</t>
  </si>
  <si>
    <t>FO-25-1557858</t>
  </si>
  <si>
    <t>20/09/2025 SE REALIZA CAMBIO DE HUB, SE REALIZA PRUEBAS CON PINPAD BACKUP, CABLE DE PINPAD BACKUP, SE EVIDENCIA FALLA DE HUB, PRUEBAS OK, CB OPERATIVO.</t>
  </si>
  <si>
    <t>PAGAFACIL PASEO BOLIVAR</t>
  </si>
  <si>
    <t>FO-25-1557939</t>
  </si>
  <si>
    <t>22/09/2025 SE REALIZA VISITA TÉCNICA, SE CAMBIA EL HUB, SE REALIZAN PRUEBAS EXITOSAS, EQUIPO FUNCIONA CORRECTAMENTE, CB QUEDA OPERATIVO.</t>
  </si>
  <si>
    <t>AALZZ255</t>
  </si>
  <si>
    <t>EXXON BARRIO CAMOA II VILLAVIC</t>
  </si>
  <si>
    <t>FO-25-1557942</t>
  </si>
  <si>
    <t>20/09/2025 SE CAMBIA CABLE MAGIC BOX</t>
  </si>
  <si>
    <t>AAAAS010</t>
  </si>
  <si>
    <t>BARRIO GUAIMARAL CUCUTA 12</t>
  </si>
  <si>
    <t>FO-25-1557948</t>
  </si>
  <si>
    <t>20/09/2025 SE REALIZA MANTENIMIENTO, PRUEBAS Y CIERRES OK</t>
  </si>
  <si>
    <t>SASZZ644</t>
  </si>
  <si>
    <t>FREDONIA</t>
  </si>
  <si>
    <t>DISTRICOL CARNES Y CHORIZOS EL</t>
  </si>
  <si>
    <t>FO-25-1557610</t>
  </si>
  <si>
    <t>22/09/2025 SE REALIZA CAMBIO DE EQUIPO YA QUE PRESENTA DEMASIADA LENTITUD EN LA IMPRESIÓN Y FALTA INFORMACIÓN EN TIRILLAS</t>
  </si>
  <si>
    <t>GZ000717</t>
  </si>
  <si>
    <t>DISTRICOL MULTISERVICIOS R B</t>
  </si>
  <si>
    <t>FO-25-1557613</t>
  </si>
  <si>
    <t>20/09/2025 SE REALIZA CONFIGURACIÓN DE CLAVE SUPERVISOR, SE REALIZA CIERRES Y DUPLICADO ÉXITO, DATÁFONO OPERATIVO.</t>
  </si>
  <si>
    <t>9C00B083</t>
  </si>
  <si>
    <t>FO-25-1557323</t>
  </si>
  <si>
    <t>20/09/2025 SE REALIZA CAMBIO DE EQUIPO " NO IMPRIME SOLO LA MITAD DEL BAUCHER" TRANSACCIONES DE PRUEBA O.K</t>
  </si>
  <si>
    <t>PTM MEDELLIN CENTRO DE COPIADO</t>
  </si>
  <si>
    <t>FO-25-1557339</t>
  </si>
  <si>
    <t>20/09/2025 SE REALIZA FORMATEO DE SO Y VR POR CIERRE SATURADO PRUEBAS OK NO TELECARGA</t>
  </si>
  <si>
    <t>LMOZZ292</t>
  </si>
  <si>
    <t>PELAYA</t>
  </si>
  <si>
    <t>BARRIO LAS FLORES PELAYA</t>
  </si>
  <si>
    <t>FO-25-1557342</t>
  </si>
  <si>
    <t>22/09/2025 BUENOS DÍAS SE EVIDENCIA QUE EL DATAFONO IMPRIME FORZADO Y A VECES NO AVANZA EL PAPEL, SE HACE CAMBIO DE EQUIPO Y SE HACEN PRUEBAS DE TRANSACCIONES.
TODO OK</t>
  </si>
  <si>
    <t>A30CZ921</t>
  </si>
  <si>
    <t>LIBORINA</t>
  </si>
  <si>
    <t>BARRIO PARQUE PRINCIPAL LOBORI</t>
  </si>
  <si>
    <t>FO-25-1557299</t>
  </si>
  <si>
    <t>22/09/2025 SE CAMBIA DATÁFONO POR DAÑO EN IMPRESORA</t>
  </si>
  <si>
    <t>AB0PZ994</t>
  </si>
  <si>
    <t>SABANETA</t>
  </si>
  <si>
    <t>BARRIO PARCELAS DOS SABANETA</t>
  </si>
  <si>
    <t>FO-25-1557304</t>
  </si>
  <si>
    <t>20/09/2025 SE CAMBIA DATAFONO POR DAÑO EN PUERTO USB</t>
  </si>
  <si>
    <t>9C00D605</t>
  </si>
  <si>
    <t>BARRIO CERRITO 1 VALLE DEL CAU</t>
  </si>
  <si>
    <t>FO-25-1557309</t>
  </si>
  <si>
    <t>20/09/2025 EN LA VISITA TÉCNICA SE REALIZÓ EL CAMBIO DE DATÁFONO YA QUE SE ENCONTRÓ CON LA TAPA SUPERIOR DE LA IMPRESORA PARTIDA,SE CAMBIÓ SU RESPECTIVO MAGIC BOX TETRA Y FUENTE DE PODER,SE INSTALA EL SISTEMA OPERATIVO Y VERSIÓN 9.90,SE REALIZÓ LA CONFIGURACIÓN E INICIALIZACIÓN OK, SE CREARON LOS USUARIOS Y SE REALIZARON LAS PRUEBAS DEJANDO EL SERVICIO OPERANDO SIN FALLAS Y SIN NOVEDAD.</t>
  </si>
  <si>
    <t>BL01Y601</t>
  </si>
  <si>
    <t>BARRIO VEINTE DE JULIO SOGAMOS</t>
  </si>
  <si>
    <t>FO-25-1557312</t>
  </si>
  <si>
    <t>20/09/2025 SE REALIZA VISITA AL COMERCIO,  SE BORRA Y ACTUALIZA EQUIPO A VERSION 9.9, PRUEBAS OK.</t>
  </si>
  <si>
    <t>TR00B954</t>
  </si>
  <si>
    <t>SOLER HOYOS CRISTIAN LEONARDO</t>
  </si>
  <si>
    <t>DISTRICOL DISTRI LOS MARRANERO</t>
  </si>
  <si>
    <t>FO-25-1557315</t>
  </si>
  <si>
    <t>20/09/2025 SE CAMBIA CABLEADO DE PINPAD POR DESGASTE TODO OK</t>
  </si>
  <si>
    <t>V100R777</t>
  </si>
  <si>
    <t>PURIFICACION</t>
  </si>
  <si>
    <t>BARRIO PURIFICACION TOLIMA</t>
  </si>
  <si>
    <t>FO-25-1557318</t>
  </si>
  <si>
    <t>22/09/2025 SE REALIZA CAMBIO DATAFONO POR REINICIOS CONSTANTES , NO LEE TARJETAS , SE INSTALA CONFIGURA E INICIALIZA DATAFONO, SE CREA USUARIO Y CLAVE CON EL CLIENTE, SE REALIZA PRUEBAS OK</t>
  </si>
  <si>
    <t>AB00I048</t>
  </si>
  <si>
    <t>URIBE</t>
  </si>
  <si>
    <t>BARRIO CENTRO LA URIBE META</t>
  </si>
  <si>
    <t>FO-25-1556642</t>
  </si>
  <si>
    <t>26/09/2025 SE REALIZA CAMBIO POR DAÑO EN LA IMPRESORA, NO IMPRIME CORRECTAMENTE</t>
  </si>
  <si>
    <t>II00J491</t>
  </si>
  <si>
    <t>PAGAFACIL  METROPOLOS</t>
  </si>
  <si>
    <t>FO-25-1556220</t>
  </si>
  <si>
    <t>20/09/2025 SE VISITA COMERCIO CB BANCOLOMBIA ROBUSTO, SE RESTABLECE FUNCIONAMIENTO REALIZANDO CARGA DE VERSIÓN Y CONFIGURACIÓN DE INTEGRACIÓN A CAJA, SE REALIZAN PRUEBAS OK, NO SE ALTERAN USUARIOS.</t>
  </si>
  <si>
    <t>XP9ZZ221</t>
  </si>
  <si>
    <t>MONTEBELLO</t>
  </si>
  <si>
    <t>MONTEBELLO - ANTIOQUIA</t>
  </si>
  <si>
    <t>FO-25-1556225</t>
  </si>
  <si>
    <t>19/09/2025 SE REALIZA CONFIGURACIÓN DE LECTOR POR MEDIO DE SOPORTE TELEFÓNICO OK</t>
  </si>
  <si>
    <t>SAN ANTERO</t>
  </si>
  <si>
    <t>BARRIO CENTRO SAN ANTERO</t>
  </si>
  <si>
    <t>FO-25-1556025</t>
  </si>
  <si>
    <t>22/09/2025 SE REALIZÓ REVISIÓN DE EQUIPO, SE REALIZÓ LIMPIEZA DE LECTOR DE CHIPS, PRUEBAS OK, TELECARGA DRNA.</t>
  </si>
  <si>
    <t>9C00Q217</t>
  </si>
  <si>
    <t>DISTRICOL CANCHA NAPOLES</t>
  </si>
  <si>
    <t>FO-25-1556031</t>
  </si>
  <si>
    <t>20/09/2025 SE REALIZA INSPECCIÓN AL PIN PAD SE ENCUENTRA CON SUCIO EN LA RANURA DE LA TARJETAS SE PROCEDE A LIMPIAR LOS CONTACTOS , SE REINICIA EQUIPO SE LE INDICA AL CLIENTE CB EL MANEJO CORRECTO DE LOS EQUIPOS SE REALIZAN PRUEBAS OK, CB OPERANDO CON NORMALIDAD</t>
  </si>
  <si>
    <t>99DZZ463</t>
  </si>
  <si>
    <t>ARRAZOLA HERNANDEZ NICOLAS AUGUSTO</t>
  </si>
  <si>
    <t>PAGAFACIL BARRIO SANTANDER</t>
  </si>
  <si>
    <t>FO-25-1556036</t>
  </si>
  <si>
    <t>20/09/2025 SE VALIDA TERMINAL DE CLIENTE NO ACTUALIZADA EN EL SISTEMA DE PAGAFACIL SE REALIZAN MÚLTIPLES PRUEBAS SE LE INDICA CLIENTE HABLAR CON PERSONAL DE SISTEMAS DE PAGAFACIL PARA QUE REALICEN LA OPERACIÓN EN ESUTEMA DE ELLOS</t>
  </si>
  <si>
    <t>BB000033</t>
  </si>
  <si>
    <t>TURBACO</t>
  </si>
  <si>
    <t>PTM TURBACO DROGUERIA EL RECRE</t>
  </si>
  <si>
    <t>FO-25-1555840</t>
  </si>
  <si>
    <t>20/09/2025 BUEN DIA SE VALIDA NOVEDAD EQUIPO PRESENTA NOVEDAD CON PUERTO DE RED SE REALIZA CAMBIO DE EQUIPO POR UNO NUEVO Y SE CONFIGURAN PARÁMETROS SE EVIDENCIA QUE AL CARGAR POR PRIMERA VES AL REALIZAR LAS PRURBAS NO QUEDA BIEN LAS TERMINALES POR LO QUE  SE RECONFIGURAN PARÁMETROS NUEVAMENTE Y SE VUELVE A INICIALIZAR Y YA QUEDA TODO OK SE REALIZAN PRUEBAS EXITOSAS Y SE ADJUNTAN , SE VALIDA CON EL CLIENTE SOMOS BANCOLOMBIA Y CONFIRMA QUE TODO ESTA OK</t>
  </si>
  <si>
    <t>XP04Z094</t>
  </si>
  <si>
    <t>ZIPAQUIRA</t>
  </si>
  <si>
    <t>BARRIO SANTA CLARA ZIPAQUIRA</t>
  </si>
  <si>
    <t>FO-25-1555742</t>
  </si>
  <si>
    <t>20/09/2025 BORRADO DE SO Y VERSIÓN SE ACTUALIZA SE REALIZA PRUEBAS OK SE ENTREGA SERVICIO OPERATIVO</t>
  </si>
  <si>
    <t>F1JZZ347</t>
  </si>
  <si>
    <t>PTM CALI CATALOGO</t>
  </si>
  <si>
    <t>FO-25-1555745</t>
  </si>
  <si>
    <t>19/09/2025 SE CAMBIA DATÁFONO YA QUE EL DEL CLIENTE TENIA EL TECLADO BORROSO</t>
  </si>
  <si>
    <t>GZ00O449</t>
  </si>
  <si>
    <t>BARRIO LA MERCED CALI 2</t>
  </si>
  <si>
    <t>FO-25-1555753</t>
  </si>
  <si>
    <t>19/09/2025 DATAFONO NO IMPRIME RECIBO SE DESCONECTA BATERÍA Y CABLEADO SE VUELVE A CONECTAR Y FUNCIONA CORRECTAMENTE</t>
  </si>
  <si>
    <t>V8ZZZ363</t>
  </si>
  <si>
    <t>DISTRICOL VARIEDADES TRIPLE A</t>
  </si>
  <si>
    <t>FO-25-1554953</t>
  </si>
  <si>
    <t>20/09/2025 TECLADO DEL DATAFONO CON UNAS TECLAS DURAS Y ALGUNAS SE QUEDAN PEGADAS, SE CAMBIA DATAFONO PARA SOLUCIONAR FALLA, PRUEBAS OK</t>
  </si>
  <si>
    <t>9A00L396</t>
  </si>
  <si>
    <t>BARRIO LOS ALMENDROS APARTADO</t>
  </si>
  <si>
    <t>FO-25-1554957</t>
  </si>
  <si>
    <t>20/09/2025 DATAFONOS MUESTRA RECHAZO GENERAL AL MOMENTO DE HACER UN AVANCE CON TARJETA DE CRÉDITO. SE PROCEDE A VALIDAR CONFIGURACIÓN Y SE INICIALIZA, SE PROCEDE A HACER PRUEBAS DE AVANCE CON TARJETA DE CRÉDITO DEL CLIENTE Y SALE EXITOSA</t>
  </si>
  <si>
    <t>V1MZZ294</t>
  </si>
  <si>
    <t>LOS SANTOS</t>
  </si>
  <si>
    <t>DISTRICOL CNDLUBLOSLINDEROS</t>
  </si>
  <si>
    <t>FO-25-1554962</t>
  </si>
  <si>
    <t>20/09/2025 SE REALIZA CAMBIO DE FUENTE DE PODER , SE DEJA NUEVA, SE FORMATEA DATAFONOSE INSTALA S.O Y VERSION 9.90, SE HACEN PRUEBAS OK VISITA EXITOSA</t>
  </si>
  <si>
    <t>AD00O654</t>
  </si>
  <si>
    <t>MULTIPAGAS CENTRO DE PAGOS SAN</t>
  </si>
  <si>
    <t>FO-25-1554966</t>
  </si>
  <si>
    <t>20/09/2025 SE REALIZA LA VISITA SE ENCUENTRA EL LECTOR OPERANDO DE FORMA NORMAL PERO EL CLIENTE INFORMA QUE EN OCASIONES NO LEE FACTURAS Y DEMORA PARA LEER LOS CÓDIGOS DE BARRAS, SE PROCEDE A CAMBIAR EL ACCESORIO, SE REALIZAN PRUEBAS Y TODO OK</t>
  </si>
  <si>
    <t>AAAAH675</t>
  </si>
  <si>
    <t>BARRIO OTRO SAN ANTERO</t>
  </si>
  <si>
    <t>FO-25-1554975</t>
  </si>
  <si>
    <t>22/09/2025 SE REALIZÓ REVISIÓN DE EQUIPOS Y CABLES, EL CLIENTE TIENE PROBLEMAS EN EL CABLE DE DATOS QUE TIENE INSTALADO MÁS DE 7 METROS, SE ENSAYÓ LECTOR CON EL CABLE AZÚL DE RBM Y FUNCIONA OK, SE DEJÓ FUNCIONANDO CON EL CABLE AZÚL, PRUEBAS OK, TELECARGA DRNA.</t>
  </si>
  <si>
    <t>JA00T577</t>
  </si>
  <si>
    <t>FRESNO</t>
  </si>
  <si>
    <t>PTM FRESNO VIDA Y SALUD VERDE</t>
  </si>
  <si>
    <t>FO-25-1554979</t>
  </si>
  <si>
    <t>22/09/2025 SE REALIZA CAMBIO DE DATÁFONO "NO IMPRIME ALGUNOS CARACTERES" TRANSACCIONES DE PRUEBA O.K</t>
  </si>
  <si>
    <t>AD0DZ196</t>
  </si>
  <si>
    <t>BARRIO LEON XIII SECTOR 3 SOAC</t>
  </si>
  <si>
    <t>FO-25-1554983</t>
  </si>
  <si>
    <t>19/09/2025 SE REALIZA VALIDACIÓN DE SERVICIO POR FALLA EN DATAFONO BLOQUEADO DE REALIZA REINICIO DE DATAFONO QUITANDO BATERÍA DE REALIZA PRUEBAS QUEDANDO NUEVAMENTE OPERATIVO SERVICIO OK PRUEBAS OK TRNA RBM</t>
  </si>
  <si>
    <t>9KZZZ778</t>
  </si>
  <si>
    <t>FO-25-1554988</t>
  </si>
  <si>
    <t>20/09/2025 SE REALIZA VISITA TÉCNICA EN RESPUESTA AL INCIDENTE REPORTADO CON EL DATÁFONO DEL CORRESPONSAL BANCOLOMBIA. EL USUARIO CONFIRMA SU IDENTIDAD Y PROCEDE A INFORMAR QUE EL EQUIPO PRESENTA UN ERROR EN PANTALLA. AL INSPECCIONAR EL DISPOSITIVO, SE EVIDENCIA LA ALERT IRRUPTION", INDICANDO UNA FALLA CRÍTICA EN EL TERMINAL.TRAS EL DIAGNÓSTICO, SE DETERMINA QUE EL EQUIPO ESTÁ AVERIADO Y REQUIERE REEMPLAZO. SE PROCEDE AL CAMBIO DEL DATÁFONO POR UNO NUEVO, EL CUAL QUEDA PLENAMENTE OPERATIVO Y FUNCIONAL AL FINALIZAR LA INTERVENCIÓN</t>
  </si>
  <si>
    <t>BARRIO VILLAS DE SAN FRANCISCO</t>
  </si>
  <si>
    <t>FO-25-1554996</t>
  </si>
  <si>
    <t>19/09/2025 SE VISITA COMERCIO , SE CAMBIA EQUIPO DEBIDO NO AVANZA PAPEL , SE REALIZA INYECCIÓN DE SISTEMA Y VERSIÓN INICIALIZADA OK PRUEBAS OK CUBRE CLAVE OK</t>
  </si>
  <si>
    <t>GB006391</t>
  </si>
  <si>
    <t>OPRAP EXITO BOSA</t>
  </si>
  <si>
    <t>FO-25-1555006</t>
  </si>
  <si>
    <t>19/09/2025 SE REALIZA CAMINO DE E HUP POR FALLAS DE REINICIO PRUEBA OK</t>
  </si>
  <si>
    <t>CZZZZ478</t>
  </si>
  <si>
    <t>BARRIO NIQUIA BELLO 16</t>
  </si>
  <si>
    <t>FO-25-1555010</t>
  </si>
  <si>
    <t>19/09/2025 SE REALIZA CAMBIO DE DATÁFONO YA QUE EN MUCHAS OCASIONES NO SALE LA IMPRESIÓN COMPLETA, YA SE REALIZARON PRUEBAS DE CAMBIO DE CABLES DE PODER BATERÍA Y FALLA PERSISTE, ADICIONAL SE LE TILDA EN VARIAS OCASIONES.</t>
  </si>
  <si>
    <t>9A00N419</t>
  </si>
  <si>
    <t>REVAL UBATE</t>
  </si>
  <si>
    <t>FO-25-1555144</t>
  </si>
  <si>
    <t>21/09/2025 SE LLEGA A LA DIRECCIÓN INDICADA Y SE REALIZA CAMBIO DE DATAFONO POR DAÑO Y LECTORA, SE INSTALA COMBO 2600 YA QUE EL PINPAD EXISTENTE NO ES COMPATIBLE CON LA TECNOLOGÍA 2600, SE DEJA SU RESPECTIVO MAGIC BOX, CONFIGURACIÓN Y VERSIONAMIENTO OK, USUARIOS OK, SE REALIZAN PRUEBAS EXITOSAS.</t>
  </si>
  <si>
    <t>AD00B080</t>
  </si>
  <si>
    <t>BARRIO CENTRO 2 TUQUERRES</t>
  </si>
  <si>
    <t>FO-25-1555022</t>
  </si>
  <si>
    <t>22/09/2025 SE VISITO EL CB PARA REVISAR FALLA DE LECTORA MUESTRA ERROR SIN DATOS, SE REALIZA CONFIGURACIÓN DE LECTORA Y SE HACE PRUEBAS OK CB OPERATIVO</t>
  </si>
  <si>
    <t>A02ZZ492</t>
  </si>
  <si>
    <t>BARRIO CENTRO 3 AGUACHICA</t>
  </si>
  <si>
    <t>FO-25-1555032</t>
  </si>
  <si>
    <t>22/09/2025 BUENOS DÍAS SE VISITA CB Y SE EVIDENCIA QUE NO LEE LAS TARJETAS, SE PROCEDE A REALIZAR EL CAMBIO DE DATAFONO, SE HACEN PRUEBAS DE TRANSACCIONES Y TODO QUEDA OK</t>
  </si>
  <si>
    <t>9L00V480</t>
  </si>
  <si>
    <t>DISTRICOL CORRES BANCA MAICAO</t>
  </si>
  <si>
    <t>FO-25-1555058</t>
  </si>
  <si>
    <t>23/09/2025 SE REALIZA CAMBIO DE TAPA DE IMPRESORA YA QUE LA QUE TIENE ESTÁ PARTIDA, SE REALIZAN PRUEBAS Y TODO OK</t>
  </si>
  <si>
    <t>V14ZZ274</t>
  </si>
  <si>
    <t>FO-25-1555073</t>
  </si>
  <si>
    <t>19/09/2025 SE VISITA CORRESPONSAL Y SE REEMPLAZA TAPA DATÁFONO Y SE REALIZA MANTENIMIENTO. TRANSACCIONES DE PRUEBA EXITOSAS.</t>
  </si>
  <si>
    <t>PRADERA</t>
  </si>
  <si>
    <t>BARRIO PRADOS DE LA COLINA PRA</t>
  </si>
  <si>
    <t>FO-25-1555150</t>
  </si>
  <si>
    <t>20/09/2025 SE REALIZA CAMBIO DE LECTOR L4 SE BLOQUEA, CB BANCOLOMBIA PURO, PRUEBAS OK</t>
  </si>
  <si>
    <t>A18ZZ408</t>
  </si>
  <si>
    <t>PTM MED VALEN Y JACOB</t>
  </si>
  <si>
    <t>FO-25-1555089</t>
  </si>
  <si>
    <t>LECTOR BARRAS</t>
  </si>
  <si>
    <t>19/09/2025 SE LLAMA AL CLIENTE, SE LE DAN INDICACIONES DE LIMPIAR EL LECTOR DE BARRAS, SE HACEN LAS PRUEBAS Y QUEDA FUNCIONANDO OK</t>
  </si>
  <si>
    <t>BARRIO SAN MIGUEL II</t>
  </si>
  <si>
    <t>FO-25-1555098</t>
  </si>
  <si>
    <t>20/09/2025 CAMBIO DE EQUIPO POR DAÑO SE REALIZA PRUEBAS OK SE ENTREGA SERVICIO OPERATIVO</t>
  </si>
  <si>
    <t>BOZZZ773</t>
  </si>
  <si>
    <t>SAN LUIS DE SINCE</t>
  </si>
  <si>
    <t>PTM SINCE DISTRIBUIDORA SINCE</t>
  </si>
  <si>
    <t>FO-25-1552876</t>
  </si>
  <si>
    <t>20/09/2025 SE VERIFICA INFORMACIÓN SE REALIZA PRIMEROS AUXILIOS, SE OBSERVA QUE EL DATÁFONO NO PRESENTA REINICIOS, EL ESCÁNER NO TOMA LA LECTURA SE PASAN LOS CÓDIGOS DE CONFIGURACIÓN DW FABRICA LA FALLA PERSISTE, SE CAMBIA ACCESORIO, SE REINSTALA OS Y VR, TECLADO OK, IMPRESIÓN OK, LECTOR DE CHIP OK, PRUEBA TRX EXITOSA.</t>
  </si>
  <si>
    <t xml:space="preserve">KA00M289 </t>
  </si>
  <si>
    <t>BARRIO LOS TRIGALES  TUNJA</t>
  </si>
  <si>
    <t>FO-25-1552888</t>
  </si>
  <si>
    <t>19/09/2025 SE VISITA CB MANTENIMIENTO DE EQUIPO...BORRADO Y ACTUALIZACIÓN POS PRUEBAS EXITOSAS</t>
  </si>
  <si>
    <t>AAHZZ813</t>
  </si>
  <si>
    <t>DISTRICOL TIENDA LA 14</t>
  </si>
  <si>
    <t>FO-25-1555106</t>
  </si>
  <si>
    <t>22/09/2025 SE INGRESA SE REINICIA EQUIPO SE PROCEDE A CAMBIAR SE  ISTALA SISTEMA OPERATIVO VERSION CREACION DE USUARIOS SE HACEN HACEN PRUEBAS OK</t>
  </si>
  <si>
    <t>9C00I768</t>
  </si>
  <si>
    <t>FO-25-1552023</t>
  </si>
  <si>
    <t>19/09/2025 VISITAMOS COMERCIO LA TAPA DE LA IMPRESORA ESTA DAÑADA REALIZAMOS CAMBIO DE DATAFONO CON MAGIC BOX DESK 2600 LO CONFIGURAMOS Y REALIZAMOS PRUEBAS PERO NO SON EXITOSAS SALE RECHAZO GENERAL SE REALIZA ESCALAMIENTO CON REDEBAN PERO LA FALLA CONTINUA DESPUÉS DE UNA HORA, REALIZAMOS NUEVAMENTE EL CAMBIO DE DATAFONO LO CONFIGURAMOS Y REALIZAMOS PRUEBAS CON EL NUEVO DATÁFONO OK.</t>
  </si>
  <si>
    <t>BARRIO EL LIMONAR GARZON 1</t>
  </si>
  <si>
    <t>FO-25-1551573</t>
  </si>
  <si>
    <t>20/09/2025 SE REALIZA CAMBIO DE DATAFONO POR FALLA AL LEER TARJETAS CHIP</t>
  </si>
  <si>
    <t>9TZZZ264</t>
  </si>
  <si>
    <t>BARRIO BUENOS AIRES MEDELLIN 1</t>
  </si>
  <si>
    <t>FO-25-1551807</t>
  </si>
  <si>
    <t>19/09/2025 SE LLAMA AL NÚMERO INDICADO Y ÉL USUARIO ME INDICA QUE YA NO NECESITA VISITA TÉCNICA QUE EL EQUIPO ESTA FUNCIONANDO CON NORMALIDAD, DE IGUAL FORMA ME QUEDO EN LA LÍNEA HASTA QUE HAGA MÁS PRUEBAS PARA CONFIRMAR QUE EL EQUIPO DE VERDAD QUEDO SIN NOVEDAD ALGUNA.</t>
  </si>
  <si>
    <t>QUIPAMA</t>
  </si>
  <si>
    <t>QUIPAMA   BOYACA</t>
  </si>
  <si>
    <t>FO-25-1551384</t>
  </si>
  <si>
    <t>21/09/2025 SE ESTABLECE COMUNICACIÓN CON EL SEÑOR BENITO ORDOÑEZ AL NÚMERO DE CONTACTO 3209680446 CLIENTE INDICA QUE EL EQUIPO YA SE ENCUENTRA FUNCIONANDO CORRECTAMENTE LA FALLA REPORTADA SE LE SOLUCIONO AL SIGUIENTE DÍA DE HABER GENERADO LA VISITA NO REQUIERE DE VISITA TECNICA COMPARTE EVIDENCIAS FOTOGRÁFICAS EVIDENCIANDO QUE EL CORRESPONSAL BANCARIO SE ENCUENTRA OPERATIVO SE LE INDICA QUE SE PROCEDERÁ CON EL CIERRE DE LA ORDEN DE TRABAJO CLIENTE CONFORME</t>
  </si>
  <si>
    <t>PTM TURBACO DROGUERIA Y VARIED</t>
  </si>
  <si>
    <t>FO-25-1551405</t>
  </si>
  <si>
    <t>20/09/2025 SE REALIZA CAMBIO DE LECTORA POR CABLE DEGOLLADO SE DEJA UNA NUEVA SE HACEN PRUEBAS TODO OK</t>
  </si>
  <si>
    <t>JA000979</t>
  </si>
  <si>
    <t>BARRIO CASCO ANTIGUO FLORIDABL</t>
  </si>
  <si>
    <t>FO-25-1550869</t>
  </si>
  <si>
    <t>19/09/2025 CAMBIO DE EQUIPO POR ERROR ALERTA INTERRUPTIONS</t>
  </si>
  <si>
    <t>AB0TZ507</t>
  </si>
  <si>
    <t>BARRIO ZULIA SUCRE</t>
  </si>
  <si>
    <t>FO-25-1550872</t>
  </si>
  <si>
    <t>23/09/2025 SE VISITA COMERCIO POR UNA FALLA, SE HACE CAMBIO DE EQUIPO, CAUSAL G5 NO AVANZA PAPEL, SE INSTALA MAGIC BOX DESK/2600, SE REALIZA CAMBIO DE EQUIPO POR RECHAZO GENERAL, SE DEJA CON LA VERSIÓN 10.3, SE REALIZAN PRUEBAS OK, SE CREA USUARIO Y CONTRASEÑA.</t>
  </si>
  <si>
    <t>SXLZZ582</t>
  </si>
  <si>
    <t>DISTRICOL COMUNICA .NET.CO</t>
  </si>
  <si>
    <t>FO-25-1550875</t>
  </si>
  <si>
    <t>19/09/2025 SE CAMBIA EQUIPO POR DAÑO EN LECTOR DE TARJETAS, Y SE CAMBIA LECTORA DE BARRAS PORQUE NO ESTABA LEYENDO LOS CÓDIGOS DE BARRAS</t>
  </si>
  <si>
    <t>UV008452</t>
  </si>
  <si>
    <t>COMCARD B MANGA ELLITA</t>
  </si>
  <si>
    <t>FO-25-1550882</t>
  </si>
  <si>
    <t>19/09/2025 SE VISITA COMERCIO SE REALIZA EL CAMBIO DE EQUIPO DATÁFONO DESK 2600 OK, MAGIC BOX OK, SE REALIZAN PRUEBAS OK, LECTOR DE BARRAS OK, VERSION 10.3 OK, CB OPERATIVO</t>
  </si>
  <si>
    <t>1111G418</t>
  </si>
  <si>
    <t>DISTRICOL DANIEL MALO Y CIA</t>
  </si>
  <si>
    <t>FO-25-1550885</t>
  </si>
  <si>
    <t>19/09/2025 SE CAMBIA DATÁFONO YA QUE EL DEL CLIENTE TENIA RL TECLADO BORROSO</t>
  </si>
  <si>
    <t>KA00R005</t>
  </si>
  <si>
    <t>CHIA</t>
  </si>
  <si>
    <t>BARRIO EL CAIRO CHIA</t>
  </si>
  <si>
    <t>FO-25-1550045</t>
  </si>
  <si>
    <t>19/09/2025 SE VISITA COMERCIO CB BANCOLOMBIA, SE EVIDENCIA QUE LA TIRILLA BAUCHER TIENE LA DIRECCIÓN ERRADA, SE VALIDA EN LA WEB LA INFORMACIÓN Y SE ESCALA CON DANIEL MURCIA DE RBM, SE INICIALIZA LUEGO DE UNA MODIFICACIÓN Y EL SERVICIO QUEDA RESTABLECIDO, NO SE ALTERAN USUARIOS.</t>
  </si>
  <si>
    <t>TR00R912</t>
  </si>
  <si>
    <t>IA IA IACIL  VIP IA</t>
  </si>
  <si>
    <t>FO-25-1550055</t>
  </si>
  <si>
    <t>19/09/2025 SE REALIZA CAMBIO DE DATÁFONO POR MOTIVO WUE TIENE DETERIORO, TECLADO BORRADO Y CON FALLA DE IMPRESORA.
SE REALIZARON PRUEBAS OPERATIVAS SIN NOVEDAD.</t>
  </si>
  <si>
    <t>GZ004169</t>
  </si>
  <si>
    <t>SOTAQUIRA</t>
  </si>
  <si>
    <t>BARRIO VEREDA BOSIGAS SOTAQUIR</t>
  </si>
  <si>
    <t>FO-25-1550062</t>
  </si>
  <si>
    <t>19/09/2025 SE REALIZA CAMBIO DE EQUIPO Y FUENTE DE PODER POR FALLA EN LA PANTALLA EN BLANCO PRUEBAS OK CLIENTE CONFORME</t>
  </si>
  <si>
    <t>V1SZZ196</t>
  </si>
  <si>
    <t>BARRIO CANTACLARO MONTERIA 7</t>
  </si>
  <si>
    <t>FO-25-1550067</t>
  </si>
  <si>
    <t>19/09/2025 SE VISITA SITIO, SE CAMBIA DATAFONO POR DAÑO EN IMPRESORA Y DETERIORO.
SE REALIZAN PRUEBAS EXITOSAS</t>
  </si>
  <si>
    <t>SX0GZ294</t>
  </si>
  <si>
    <t>EL CARMEN DE VIBORAL</t>
  </si>
  <si>
    <t>DISTRICOL TIENDA OWEN EL CARME</t>
  </si>
  <si>
    <t>FO-25-1549617</t>
  </si>
  <si>
    <t>20/09/2025 SE HACEN PRUEBAS SIN HUB Y ESTA OPERATIVOS, SE REALIZA CAMBIO DE HUB YA QUE ESTA PRESENTANDO FALLAS Y REINCIA LOS EQUIPOS</t>
  </si>
  <si>
    <t>SV00W501</t>
  </si>
  <si>
    <t>CANDELARIA</t>
  </si>
  <si>
    <t>DISTRICOL METALMETALLICA</t>
  </si>
  <si>
    <t>FO-25-1549368</t>
  </si>
  <si>
    <t>19/09/2025 SE REALIZA CAMBIO DE PIN PAD Y CABLE DE PANTALLA PIN PAD DEBIDO A REINICIOS CUANDO SE MOVÍA EL PIN PAD, SE REALIZAN PRUEBAS OK.</t>
  </si>
  <si>
    <t>SXRZZ979</t>
  </si>
  <si>
    <t>ARRIO CENTRO COROZAL 1</t>
  </si>
  <si>
    <t>FO-25-1549324</t>
  </si>
  <si>
    <t>19/09/2025 SE VISITA COMERCIO POR FALLA, YA QUE SE DEMORA PARA IMPRIMIR LA TIRILLA, SE HACE BORRADO DEL S.O Y SE CARGA NUEVAMENTE, SE CAMBIA CABLE MAGIC BOX Y FUENTE POR DETERIORO, SE DEJA CON LA VERSIÓN 9.90, SE HACE CIERRE, SE REALIZAN PRUEBAS OK.</t>
  </si>
  <si>
    <t>11GZZ523</t>
  </si>
  <si>
    <t>BARRIO BELEN PARQUE MEDELLIN 2</t>
  </si>
  <si>
    <t>FO-25-1549327</t>
  </si>
  <si>
    <t>19/09/2025 SE REALIZA CAMBIO DE EQUIPO YA QUE PRESENTA LAS TIRILLAS BORROSAS  Y LAS TECLAS DEL DATÁFONO DEMASIADAS BORROSOSAS</t>
  </si>
  <si>
    <t>GZ0TZ864</t>
  </si>
  <si>
    <t>QUINCHIA</t>
  </si>
  <si>
    <t>QUINCHIA III RISARALDA</t>
  </si>
  <si>
    <t>FO-25-1549248</t>
  </si>
  <si>
    <t>19/09/2025 SE CAMBIA EQUIPO POR YA QUE EL TECLADO ESTÁ MUY DURO, SE REALIZAN PRUEBAS OK.</t>
  </si>
  <si>
    <t>A00EZ747</t>
  </si>
  <si>
    <t>BARRIO CANTACLARO MONTERIA 9</t>
  </si>
  <si>
    <t>FO-25-1549252</t>
  </si>
  <si>
    <t>19/09/2025 SE VISITA SITIO, SE CAMBIA HUB Y FUENTE DE DATAFONO POR DAÑO (SE REINICIA). SE REALIZAN PRUEBAS EXITOSAS</t>
  </si>
  <si>
    <t>A1NZZ984</t>
  </si>
  <si>
    <t>BARRIO MANRIQUE ORIENTAL MEDEL</t>
  </si>
  <si>
    <t>FO-25-1549257</t>
  </si>
  <si>
    <t>19/09/2025 SE HACE VISTA TÉCNICA SE CAMBIA DATÁFONO POR FALLAS EN ALERT INTERRUTION</t>
  </si>
  <si>
    <t>AD000796</t>
  </si>
  <si>
    <t>PTM CALI MULTIMARCAS LOS CHINO</t>
  </si>
  <si>
    <t>FO-25-1549260</t>
  </si>
  <si>
    <t>18/09/2025 SE REALIZA CAMBIO DE LECTORA EN CB BANCOLOMBIA MIXTO DEBIDO A QUE NO COMUNICA, SE REALIZAN PRUEBAS OK.</t>
  </si>
  <si>
    <t>A1RZZ256</t>
  </si>
  <si>
    <t>SANTA BARBARA</t>
  </si>
  <si>
    <t>BARRIO GALERIA SANTA BARBARA</t>
  </si>
  <si>
    <t>FO-25-1549021</t>
  </si>
  <si>
    <t>20/09/2025 SE REALIZA BORRADO DE MEMORIA , SE REALIZA LIMPIEZA EN IMPRESORA SE HACEN PRUEBAS OK</t>
  </si>
  <si>
    <t>9A1ZZ791</t>
  </si>
  <si>
    <t>BARRIO MANRIQUE MEDELLIN 8</t>
  </si>
  <si>
    <t>FO-25-1549025</t>
  </si>
  <si>
    <t>18/09/2025 SE REALIZA UN CAMBIO DE LECTORA POR DAÑO</t>
  </si>
  <si>
    <t>AA07Z137</t>
  </si>
  <si>
    <t>BARRIO EL PROGRESO SINCELEJO 1</t>
  </si>
  <si>
    <t>FO-25-1548900</t>
  </si>
  <si>
    <t>19/09/2025 SE VISITA COMERCIO POR FALLA, YA QUE NO LE ESTABA IMPRIMIENDO LA TIRILLA COMPLETA, SE HACE BORRADO DEL S.O Y SE CARGA NUEVAMENTE, SE DEJA CON LA VERSIÓN 10.3, SE HACE CIERRE PERO ESTABA LENTO, SE LE INDICA AL USUARIO PARA QUE REALICE EL CIERRE TODOS LOS DÍAS, SE REALIZAN PRUEBAS OK, COMERCIO MIXTO TERMINAL XPEZZ053 CU 19218049.</t>
  </si>
  <si>
    <t>9C6ZZ525</t>
  </si>
  <si>
    <t>MOMPOS</t>
  </si>
  <si>
    <t>BARRIO ABAJO MOMPOS</t>
  </si>
  <si>
    <t>FO-25-1548832</t>
  </si>
  <si>
    <t>19/09/2025 BUENOS DÍAS SE VISITA CB Y SE EVIDENCIA LECTOR DE TARJETA DAÑADO, SE PROCEDE A HACER EL CAMBIO DE EQUIPO, SE HACEN PRUEBAS DE TRANSACCIONES Y TODO QUEDA OK</t>
  </si>
  <si>
    <t>A18ZZ400</t>
  </si>
  <si>
    <t>DISTRICOL SUPER DROGAS CUSIANA</t>
  </si>
  <si>
    <t>FO-25-1548586</t>
  </si>
  <si>
    <t>20/09/2025 SE REALIZA CAMBIO DE EQUIPO POR DETERIORO EN EL TECLADO SE ENTREGA OPERATIVO SIN NOVEDAD</t>
  </si>
  <si>
    <t>AB00G359</t>
  </si>
  <si>
    <t>BAJO BAUDO</t>
  </si>
  <si>
    <t>BARRIO PUEBLO NUEVO BAJO BAUDO 1</t>
  </si>
  <si>
    <t>FO-25-1548411</t>
  </si>
  <si>
    <t>19/09/2025 SE REALIZA VISITA, SE HABLA CON LA SEÑORA ANA Y COMENTA QUE NO SOLICITO VISITA TECNICA PERO DE IGUAL MANERA SE LE REALIZA MANTENIMINEITO PREVENTICO  EL COMERCIO SIGUE FUNCIONANDO CON NORMALIDAD, CB CONTINUA CON OPOERACION NORMAL</t>
  </si>
  <si>
    <t>FIZZZ295</t>
  </si>
  <si>
    <t>PUERTO TEJADA</t>
  </si>
  <si>
    <t>BARRIO CENTRO PUERTO TEJADA 6</t>
  </si>
  <si>
    <t>FO-25-1548416</t>
  </si>
  <si>
    <t>19/09/2025 SE REALIZA CAMBIO DE CABLE MAGIC BOX 3500 AVERIADO, CN BANCOLOMBIA PURO, PRUEBAS OK</t>
  </si>
  <si>
    <t>9A0CZ830</t>
  </si>
  <si>
    <t>MULTIPAGAS EL RODADERO</t>
  </si>
  <si>
    <t>FO-25-1548424</t>
  </si>
  <si>
    <t>18/09/2025 SE REALIZA LA VISITA, SE ENCUENTRA EL DATAFOBO Y EL PIN PAD CON PROBLEMAS DE REINICIO CONSTANTES, SE PROCEDE CAMBIARLOS POR COMBO 2600, SE REALIZAN PRUEBAS Y TODO OK</t>
  </si>
  <si>
    <t>AAAAH681</t>
  </si>
  <si>
    <t>MULTIPAGAS ALCALDIA ARMENIA</t>
  </si>
  <si>
    <t>FO-25-1548431</t>
  </si>
  <si>
    <t>19/09/2025 SE VISITA COMERCIO SE REALIZÓ CAMBIO DE LECTOR POR DAÑO MORAL CONFIGURA SE REALIZÓ CAMBIO.</t>
  </si>
  <si>
    <t>ABCOZ203</t>
  </si>
  <si>
    <t>COMCARD LA UNION INTERCELL 2</t>
  </si>
  <si>
    <t>FO-25-1548436</t>
  </si>
  <si>
    <t>19/09/2025 SE CAMBIA DATÁFONO QUE NO PRENDE, AL MOMENTO DE HACER PRUEBAS CORRESPONSAL SE ENCONTRÓ BLOQUEADO POR EL BANCO</t>
  </si>
  <si>
    <t>AAYZZ811</t>
  </si>
  <si>
    <t>FO-25-1548182</t>
  </si>
  <si>
    <t>19/09/2025 SE REALIZA EL CAMBIO DE LECTOR DE BARRAS YA QUE NO TOMA CONFIGURACIÓN</t>
  </si>
  <si>
    <t>IZ7ZZ589</t>
  </si>
  <si>
    <t>RISARALDA PERREIRA</t>
  </si>
  <si>
    <t>FO-25-1548189</t>
  </si>
  <si>
    <t>18/09/2025 SE CAMBIA EQUIPO POR DAÑO EN LA IMPRESIÓN, SE REALIZAN PRUEBAS OK.</t>
  </si>
  <si>
    <t>A30TZ895</t>
  </si>
  <si>
    <t>GUAITARILLA</t>
  </si>
  <si>
    <t>GUA TA ILLA  A INO</t>
  </si>
  <si>
    <t>FO-25-1547883</t>
  </si>
  <si>
    <t>20/09/2025 SE REALIZA VALIDACION CON EL CLIENTE, QUIEN INDICA QUE EL DATAFONO EN ALGUNA OCACION SE LE HA REINCIADO DE LA NADA, SE VALIDA OPERATIVIDAD DEL EQUIPO, SE LE PIDE CAMBIAR DE TOMA CORRIENTE DE ENERGIA, SE DEJA EN MONITOREO, SE HABLA NUEVAMENTE CON EL CLIENTE QUIEN CONFIRMA QUE HASTA AHORA EL DATAFONO A ESTADO TRABAJANDO BIEN,  HA FUNCIONADO NORMAL.</t>
  </si>
  <si>
    <t>DISTRICOL ESTILOS</t>
  </si>
  <si>
    <t>FO-25-1547733</t>
  </si>
  <si>
    <t>18/09/2025 SE REALIZA CONFIGURACIÓN DE LECTOR DE BARRAS SE AJUSTA PUERTO USB DE DATAFONO SE REALIZA PRUEBAS DE FUNCIONAMIENTO Y LECTOR EXITOSAS CB QUEDA OPERATIVO</t>
  </si>
  <si>
    <t>FJZZZ939</t>
  </si>
  <si>
    <t>BARRIO TOBERIN VIII BOGOTA</t>
  </si>
  <si>
    <t>FO-25-1547607</t>
  </si>
  <si>
    <t>18/09/2025 SE VISITA COMERCIO CB BANCOLOMBIA, SE CAMBIA DATAFONO POR QUÉ IMPRIME BORROSO ALGUNOS CARACTERES, SE DEJA EL NUEVO CON LOS USUARIOS DEL CLIENTE, SE REALIZAN PRUEBAS OK, NO UPS.</t>
  </si>
  <si>
    <t>6A0NZ515</t>
  </si>
  <si>
    <t>SAN MARTIN</t>
  </si>
  <si>
    <t>DISTRICOL RESTAURANTE MINAS</t>
  </si>
  <si>
    <t>FO-25-1547739</t>
  </si>
  <si>
    <t>19/09/2025 SE REALIZA CAMBIO DE LECTOR DE BARRAS, POR FORMATO INVÁLIDO SE HACEN PRUEBAS DEJANDO TODO OKAY</t>
  </si>
  <si>
    <t>AAJ05699</t>
  </si>
  <si>
    <t>PAGAFACIL ARMENIA LA CASTELLAN</t>
  </si>
  <si>
    <t>FO-25-1547612</t>
  </si>
  <si>
    <t>18/09/2025 SE VISITA COMERCIO SE REALIZÓ CAMBIO DE DATAFONO POR DAÑO EN IMPRESORA SE REALIZÓ PRUEBAS OK.</t>
  </si>
  <si>
    <t>9B0FZ005</t>
  </si>
  <si>
    <t>BARRIO LA GABRIELA CALLE VIEJA</t>
  </si>
  <si>
    <t>FO-25-1547310</t>
  </si>
  <si>
    <t>18/09/2025 SE REALIZA CAMBIO DE DATÁFONO YA QUE DEJA LAS IMPRESIONES MOCHAS EN LA MAYORÍA DE TRANSACCIONES, Y ADICIONAL SE QUEDABA TILDADO CON EL ERROR KEY JAMMED.</t>
  </si>
  <si>
    <t>SAXZZ552</t>
  </si>
  <si>
    <t>BUGALAGRANDE</t>
  </si>
  <si>
    <t>MULTIPAGAS BUGALAGRANDE II</t>
  </si>
  <si>
    <t>FO-25-1547320</t>
  </si>
  <si>
    <t>18/09/2025 EN LA VISITA TÉCNICA SE REALIZÓ EL CAMBIO DE DATÁFONO YA QUE SE ENCONTRÓ CON MANCHA EN EL DISPLAY Y TECLADO BORROSO,SE INSTALO EL SISTEMA OPERATIVO Y VERSIÓN 9.90,SE REALIZÓ LA CONFIGURACIÓN E INICIALIZACIÓN OK, SE CREARON LOS USUARIOS Y SE REALIZARON LAS PRUEBAS DEJANDO EL SERVICIO OPERANDO SIN FALLAS Y SIN NOVEDAD.</t>
  </si>
  <si>
    <t>XP0HZ142</t>
  </si>
  <si>
    <t>BARRIO CENTRO SAN ANDRES DE TU</t>
  </si>
  <si>
    <t>FO-25-1547331</t>
  </si>
  <si>
    <t>24/09/2025 SE REALIZA LLAMADA Y SE LOGRA CONTACTO CON EL CLIENTE SE VALIDA DAÑO Y SE ENCUENTRA QUE LA TAPA DEL DATAFONO SE SAFO, SE LE INDICA AL CLIENTE COMO PONERLA EN LA POSICION DE NUEVO PARA QUE PUEDA PONER EL ROLLO ADECUADAMENTE, EL CLIENTE REALIZA LA INDICACION Y NOS MANIFIESTA QUE YA PUEDE IMPRIMIR LOS VOUCHER , SE LE INDICA QUE CUANDO VAYA A CAMBIAR EL PAPEL TRATE DE ABRIRLA CON SUAVIDAD PARA QUE NO SE LE VUELVA A SAFAR</t>
  </si>
  <si>
    <t>LA TEBAIDA</t>
  </si>
  <si>
    <t>BARRIO CENTRO III LA TEBAIDA</t>
  </si>
  <si>
    <t>FO-25-1546923</t>
  </si>
  <si>
    <t>19/09/2025 SE VISITA COMERCIO SE REALIZÓ RECONFIGURACIÓN DE PARÁMETROS SE GARANTIZA SERVICIOS OK.</t>
  </si>
  <si>
    <t>AA002208</t>
  </si>
  <si>
    <t>PAGAFACIL CUCUTA</t>
  </si>
  <si>
    <t>FO-25-1546933</t>
  </si>
  <si>
    <t>18/09/2025 SE REALIZA VISITA, SE ENCUENTRA HUB Y PINPAD EN DAÑO, SE REALIZA CAMBIO, SE REALIZAN PRUEBAS Y CIERRES OK</t>
  </si>
  <si>
    <t>JRZZZ881</t>
  </si>
  <si>
    <t>PAGAFACIL AV LOPEZ</t>
  </si>
  <si>
    <t>FO-25-1546561</t>
  </si>
  <si>
    <t>18/09/2025 DATÁFONO ARROJA ERROR CABLE ETHERNET, SE PROCEDE A VALIDAR CONEXIONES Y SE CONFIRMA CONFIGURACIÓN SE REINICIA Y SE HACEN PRUEBAS DE RETIRO, CONSULTA DE SALDO Y CONSIGNACIÓN DEJANDO TODO FUNCIONANDO CORRECTAMENTE</t>
  </si>
  <si>
    <t>TV00E582</t>
  </si>
  <si>
    <t>BARBOSA</t>
  </si>
  <si>
    <t>COMCARD BARBOSA ANFOMOTOS</t>
  </si>
  <si>
    <t>FO-25-1546575</t>
  </si>
  <si>
    <t>19/09/2025 SE REALIZA VISITA TÉCNICA EN ATENCIÓN AL INCIDENTE REPORTADO CON EL DATÁFONO DEL CORRESPONSAL BANCOLOMBIA. EL USUARIO CONFIRMA LA IDENTIDAD DEL TÉCNICO ASIGNADO Y PROCEDE A INFORMAR QUE EL DISPOSITIVO PRESENTA UNA PANTALLA AZUL CON EL MENSAJE DE “ALERT IRRUPTION”.
SE VALIDA EL EQUIPO EN SITIO Y SE CONFIRMA LA FALLA REPORTADA. DEBIDO A LA NATURALEZA DEL ERROR, SE PROCEDE CON EL REEMPLAZO DEL DATÁFONO POR DAÑO TIPO “ALERT IRRUPTION”. EL NUEVO DISPOSITIVO QUEDA INSTALADO Y OPERATIVO, REALIZANDO TRANSACCIONES EXITOSAS EN PRUEBAS POSTERIORES.</t>
  </si>
  <si>
    <t>A000L600</t>
  </si>
  <si>
    <t>SANTA FE DE ANTIOQUIA</t>
  </si>
  <si>
    <t>BARRIO PASO REAL LA ESMERALDA</t>
  </si>
  <si>
    <t>FO-25-1546086</t>
  </si>
  <si>
    <t>19/09/2025 SE REALIZA CAMBIO DE EQUIPO DEBIDO A DAÑO EN PUERTO TARJETA, SE INTENTA PRIMERO LIMPIEZA POR OBSTRUCCIÓN PERO FALLA PERSISTE, SE PROCEDE A CAMBIO PRUEBAS OK</t>
  </si>
  <si>
    <t>6A0ZZ388</t>
  </si>
  <si>
    <t>SANTA MARIA</t>
  </si>
  <si>
    <t>BARRIO CENTRO SANTA MARIA 5</t>
  </si>
  <si>
    <t>FO-25-1546098</t>
  </si>
  <si>
    <t>19/09/2025 SE REALIZA RESERT Y ACTUALIZACIÓN DE VERSIÓN</t>
  </si>
  <si>
    <t>XPRZZ722</t>
  </si>
  <si>
    <t>FO-25-1546103</t>
  </si>
  <si>
    <t>18/09/2025 SE REALIZA CAMBIO DE EQUIPO POR FALLAS EN TECLADO BORROSO PRUEBA CON NUEVO DATÁFONO OK</t>
  </si>
  <si>
    <t>FO-25-1545473</t>
  </si>
  <si>
    <t>18/09/2025 SE REALIZA CONFIGURACIÓN DE PARÁMETROS DE COMUNICACIÓN OK PRUEBAS OK NO TELECARGA</t>
  </si>
  <si>
    <t>PONEDERA</t>
  </si>
  <si>
    <t>BARRIO CENTRO PONEDERA  4</t>
  </si>
  <si>
    <t>FO-25-1545375</t>
  </si>
  <si>
    <t>18/09/2025 SE REALIZA VISITA AL COMERCIO SE ENCUENTRA DATÁFONO CON TECLADO DURO SE CAMBIA DATÁFONO SE REALIZAN PRUEBAS EXITOSAS Y EL CB QUEDA OPERATIVO</t>
  </si>
  <si>
    <t xml:space="preserve">FGZZZ882 </t>
  </si>
  <si>
    <t>EL TABLON DE GOMEZ</t>
  </si>
  <si>
    <t>BARRIO VDA LA VICTORIA EL TABL</t>
  </si>
  <si>
    <t>FO-25-1545381</t>
  </si>
  <si>
    <t>22/09/2025 SE REALIZA CAMBIO DE EQUIPO POR ALERT IRRUPTION SE INSTALA VERSION EN NUEVO EQUIPO SE CONFIGURA PARÁMETROS SE INICIALIZA SE REALIZA PRUEBAS DE FUNCIONAMIENTO EXITOSAS CB QUEDA OPERATIVO</t>
  </si>
  <si>
    <t>MNPZZ725</t>
  </si>
  <si>
    <t>BARRIO CENTRO NEIVA 29</t>
  </si>
  <si>
    <t>FO-25-1545387</t>
  </si>
  <si>
    <t>18/09/2025 SE REALIZA VISITA AL PUNTO, SE FORMATEA EQUIPO YA QUE ESTE PRESENTA LENTITUD EN LA OPERACIÓN. SE DEJA EQUIPO CON VR 9.90 PRUEBAS CB OK.</t>
  </si>
  <si>
    <t>TRNZZ783</t>
  </si>
  <si>
    <t>BARRIO NUEVO MILENIO SOLEDAD</t>
  </si>
  <si>
    <t>FO-25-1545391</t>
  </si>
  <si>
    <t>18/09/2025 SE REALIZA VISITA SE CAMBIA DATAFONO Y PINPAD SE REALIZAN PRUEBAS DE CORRECTO FUNCIONAMIENTO</t>
  </si>
  <si>
    <t>BL08Z659</t>
  </si>
  <si>
    <t>YACUANQUER</t>
  </si>
  <si>
    <t>BARRIO SAN IGNACIO YACUANQUER</t>
  </si>
  <si>
    <t>FO-25-1545400</t>
  </si>
  <si>
    <t>19/09/2025 SE VERIFICÓ FALLA DE DATÁFONO TECLADO BORROSO Y DAÑO EN LECTORA UNO NO LEE CÓDIGOS EL OTRO ESTA DESCONFIGURADO, SE CAMBIAN EQUIPOS, SE CONFIGURA LECTORA, SE EJECUTAN PRUEBAS TX EXITOSAS QUEDA OPERATIVO.</t>
  </si>
  <si>
    <t xml:space="preserve">5A002524 </t>
  </si>
  <si>
    <t>ITUANGO</t>
  </si>
  <si>
    <t>BARRIO ITUANGO ITUANGO</t>
  </si>
  <si>
    <t>FO-25-1545414</t>
  </si>
  <si>
    <t>19/09/2025 SE CAMBIA EQUIPO POR DIFICULTA LECTOR CHIP TODO QUEDA OK</t>
  </si>
  <si>
    <t>AD00M783</t>
  </si>
  <si>
    <t>BARRIO NINO DIOS LA UNION 1</t>
  </si>
  <si>
    <t>FO-25-1544901</t>
  </si>
  <si>
    <t>20/09/2025 SE REALIZA VALIDACION CON EL CLIENTE, SE ENCUENTRA QUE EL DATAFONO ,INDICA QUE EN OCACIONES NO AGARRA LA RED, SE LE SOLICITA REALIZAR REINICIO DEL ROUTER,  EL CLIENTE REALIZA LA LABOR Y SE DEJA EN SEGUIMIENTO, SE LLAMA AL CLIENTE INFORMA QUE HASTA EL MOMENTO EL DATAFONO ESTA OPERANDO CON NORMALIDAD.</t>
  </si>
  <si>
    <t>CIMITARRA</t>
  </si>
  <si>
    <t>BARRIO CENTRO CIMITARRA 20</t>
  </si>
  <si>
    <t>FO-25-1544906</t>
  </si>
  <si>
    <t>18/09/2025 SE REALIZA CAMBIO DE DATAFONO TECLADO MALO , SE DEJA DSK3500 NUEVO SE HACEN PRUEBAS OK VISITA EXITOSA, SE CAMBIA LECTOR CABLE DAÑADO SE DEJA NUEVA PRUEBAS  OK</t>
  </si>
  <si>
    <t>MA00B525</t>
  </si>
  <si>
    <t>REVAL MAYORCA 3</t>
  </si>
  <si>
    <t>FO-25-1544840</t>
  </si>
  <si>
    <t>18/09/2025 SE REALIZA CAMBIO DE CABLE DE RED , SE CAMBIA D PUERTO DE ETHERNET SE HACEN PRUEBAS OK</t>
  </si>
  <si>
    <t>A30DZ525</t>
  </si>
  <si>
    <t>MACEO</t>
  </si>
  <si>
    <t>BARRIO LA PLAZUELA MACEO</t>
  </si>
  <si>
    <t>FO-25-1544910</t>
  </si>
  <si>
    <t>18/09/2025 SE REALIZA VISITA TÉCNICA AL ESTABLECIMIENTO COMERCIAL EN ATENCIÓN AL INCIDENTE REPORTADO CON EL DATÁFONO ASIGNADO AL CORRESPONSAL BANCOLOMBIA. EL USUARIO CONFIRMA SU IDENTIFICACIÓN Y PROCEDE A INFORMAR QUE EL DISPOSITIVO PRESENTA REINICIOS CONSTANTES DURANTE SU USO.
AL REALIZAR LA INSPECCIÓN FÍSICA, SE IDENTIFICA QUE EL CABLE ENSORTIJADO DE CONEXIÓN PRESENTA SIGNOS EVIDENTES DE DETERIORO. SE VALIDA QUE, AL MANIPULAR DICHO CABLE, EL DATÁFONO SE APAGA DE FORMA INMEDIATA, LO QUE CONFIRMA UNA FALLA POR PÉRDIDA DE CONTINUIDAD ELÉCTRICA. ESTA CONDICIÓN AFECTA DIRECTAMENTE LA ESTABILIDAD OPERATIVA DEL EQUIPO.
SE PROCEDE AL CAMBIO DEL CABLE ENSORTIJADO DETERIORADO. TRAS LA SUSTITUCIÓN, SE VERIFICA EL FUNCIONAMIENTO DEL DATÁFONO, EL CUAL QUEDA OPERATIVO Y ESTABLE PARA LA ATENCIÓN AL PÚBLICO.</t>
  </si>
  <si>
    <t>V14ZZ278</t>
  </si>
  <si>
    <t>BARRIO CHUCHURUBI MONTERIA 4</t>
  </si>
  <si>
    <t>FO-25-1544843</t>
  </si>
  <si>
    <t>18/09/2025 SE REALIZÓ AJUSTE A LA TAPA DE IMPRESORA Y EL CB QUEDÓ FUNCIONANDO DE MANERA NORMAL. PRUEBAS OK, TELECARGA DRNA.</t>
  </si>
  <si>
    <t>7A002330</t>
  </si>
  <si>
    <t>CENTRO COMERCIAL CAMINO REAL</t>
  </si>
  <si>
    <t>FO-25-1544848</t>
  </si>
  <si>
    <t>18/09/2025 CAMBIO EQUIPO POR DAÑO SE ATASCA PAPEL Y MAGIC BOX POR DAÑO NO RECONOCE LECTOR PRUEBAS OK</t>
  </si>
  <si>
    <t>BRZZZ202</t>
  </si>
  <si>
    <t>FO-25-1544853</t>
  </si>
  <si>
    <t>18/09/2025 SE VISITA PUNTO Y USUARIO NOS MANIFIESTA QUE YA LA FALLA SE SOLUCIONO EQUIPOS OPERATIVOS</t>
  </si>
  <si>
    <t>NA</t>
  </si>
  <si>
    <t>DISTRICOL DYLER APPLE STORE</t>
  </si>
  <si>
    <t>FO-25-1544859</t>
  </si>
  <si>
    <t>18/09/2025 SE REALIZA VALIDACION CON EL CLIENTE, QUIEN INDICA QUE ELLA YA FUE MIGRADA A WOMPI Y QUE EL DATAFONO NO QUERIA IMPRIMIR PERO QUE YA SE SOLUCIONO EL INCONVENIENTE</t>
  </si>
  <si>
    <t>REDY SANTIAGO PLAZA</t>
  </si>
  <si>
    <t>FO-25-1544868</t>
  </si>
  <si>
    <t>18/09/2025 SE VISITA CORRESPONSAL Y SE REEMPLAZA DATÁFONO POR DAÑO. TRANSACCIONES DE PRUEBA EXITOSAS. SE CREA USUARIO.</t>
  </si>
  <si>
    <t>6A4ZZ106</t>
  </si>
  <si>
    <t>PTM MEDELLIN  SALSAMENTARIA MO</t>
  </si>
  <si>
    <t>FO-25-1544120</t>
  </si>
  <si>
    <t>18/09/2025 SE CAMBIA EQUIPO POR DAÑO NO LEE TARJETAS PRUEBAS OK NO TELECARGA</t>
  </si>
  <si>
    <t>SV00W515</t>
  </si>
  <si>
    <t>BARRIO ENGATIVA BOGOTA 1</t>
  </si>
  <si>
    <t>FO-25-1543776</t>
  </si>
  <si>
    <t>18/09/2025 AJUSTE DE CONEXIONES FÍSICAS SE REALIZA CAPACITACIÓN EN COMO INSTALAR EL ROLLO DE PAPEL Y CERRAR BIEN LA IMPRESORA</t>
  </si>
  <si>
    <t>9A0OZ125</t>
  </si>
  <si>
    <t>BARRIO CENTRO BOGOTA 16</t>
  </si>
  <si>
    <t>FO-25-1543747</t>
  </si>
  <si>
    <t>17/09/2025 SE REALIZA VISITA A CB PARA ATENDER INCIDENTE BSE REALIZA CAMBIO DE DATAFONO POR FALLA EN TECLADO Y CAMBIO DE LECTORA POR FALLA EN NO LEE NINGÚN CODIGO,SE REALIZAN PRUEBAS OK</t>
  </si>
  <si>
    <t>AB0PZ971</t>
  </si>
  <si>
    <t>BARRIO FUEMAYOR GUADALAJARA DE</t>
  </si>
  <si>
    <t>FO-25-1543683</t>
  </si>
  <si>
    <t>18/09/2025 EN LA VISITA TÉCNICA SE REALIZÓ EL CAMBIO DE DATÁFONO YA QUE SE ENCONTRÓ QUE NO ESTABA IMPRIMIENDO LA INFORMACIÓN COMPLETA EN LA TIRILLA, ADICIONAL A ESO TECLADO BORROSO,SE INSTALO EL SISTEMA OPERATIVO Y VERSIÓN 9.90,SE REALIZÓ LA CONFIGURACIÓN E INICIALIZACIÓN OK, SE CREARON LOS USUARIOS Y SE REALIZARON LAS PRUEBAS DEJANDO EL SERVICIO OPERANDO SIN FALLAS Y SIN NOVEDAD.</t>
  </si>
  <si>
    <t>HA00R857</t>
  </si>
  <si>
    <t>PTM BELLO  TIENDA EL TREBOL VE</t>
  </si>
  <si>
    <t>FO-25-1543559</t>
  </si>
  <si>
    <t>18/09/2025 SE REVISA EQUIPO,SE RECONFIGURA EL EQUIPO SE REALIZAN PRUEBAS EXITOSAS SERVICIO OPERATIVO OK</t>
  </si>
  <si>
    <t>NNLZZ164</t>
  </si>
  <si>
    <t>MAGUI</t>
  </si>
  <si>
    <t>BARRIO LA PISTA MAGUI</t>
  </si>
  <si>
    <t>FO-25-1543467</t>
  </si>
  <si>
    <t>18/09/2025 SE ENCUENTRA DATAFONO CON MALA IMPRESIÓN SE REALIZA MANTENIMIENTO Y RECONFIGURACION OK PARÁMETROS OK Y SE REALIZAN PRUEBAS ÉXITOSAS DE TRANSACCIONES</t>
  </si>
  <si>
    <t>V8ZZZ393</t>
  </si>
  <si>
    <t>DISTRICOL MISCELANEA DEL TODIT</t>
  </si>
  <si>
    <t>FO-25-1543347</t>
  </si>
  <si>
    <t>17/09/2025 SE VISITA EL COMERCIO, SE REVISA LOS EQUIPOS ESTÁ FALLANDO EL LECTOR NO LEE LAS FACTURAS CLIENTE HACE EL INTENTO VARIAS VECES NO LE FUNCIONAPOR LO QUE SE CAMBIA RESOLVIENDO EL DAÑO, PRUEBAS OK, TELECARGA TRNA</t>
  </si>
  <si>
    <t>BL01A580</t>
  </si>
  <si>
    <t>DISTRICOL VMJ BOCHALEMA</t>
  </si>
  <si>
    <t>FO-25-1543351</t>
  </si>
  <si>
    <t>18/09/2025 SE VISITA CORRESPONSAL Y SE REEMPLAZA DATÁFONO POR DAÑO. TRANSACCIONES DE PRUEBA EXITOSAS</t>
  </si>
  <si>
    <t>SAOZZ054</t>
  </si>
  <si>
    <t>PTM TULUA AUTOSERVICIO LA VILL</t>
  </si>
  <si>
    <t>FO-25-1543301</t>
  </si>
  <si>
    <t>17/09/2025 SE REALIZA CAMBIO DE DATAFONO EN CB BANCOLOMBIA MIXTO DEBIDO A DAÑO EN LA TAPA DE LA IMPRESORA, SE REALIZAN PRUEBAS OK.</t>
  </si>
  <si>
    <t>A1RZZ271</t>
  </si>
  <si>
    <t>PTM IBAGUE TIENDA FRUVER TTATT</t>
  </si>
  <si>
    <t>FO-25-1543359</t>
  </si>
  <si>
    <t>18/09/2025 SE REALIZA CAMBIO DE EQUIPO " NO IMPRIME ALGUNOS CARÁCTERES" TRANSACCIONES DE PRUEBA O.K</t>
  </si>
  <si>
    <t>ON00N758/ON00N897</t>
  </si>
  <si>
    <t>FO-25-1543498</t>
  </si>
  <si>
    <t>18/09/2025 SE REALIZA CAMBIO DE DATAFONO, YA QUE NO AVANZABA EL PAPEL, SE DEJA UN DESK 2600, NO SE CAMBIA CABLEADO YA QUE EL CLIENTE TENIA EL MISMO MODELO, SE REALIZAN PRUEBAS DEJANDO SERVICIO FUNCIONAL AL 100 %</t>
  </si>
  <si>
    <t>EL DONCELLO</t>
  </si>
  <si>
    <t>BARRIO ALBA TURBAY EL DONCELLO</t>
  </si>
  <si>
    <t>FO-25-1543505</t>
  </si>
  <si>
    <t>18/09/2025 SE REALIZA CAMBIO DE DATAFONO POR ERROR RETIRE LA TARJETA, PRUEBAS CB OK SE DEJA OPERATIVO</t>
  </si>
  <si>
    <t>AAL0P016</t>
  </si>
  <si>
    <t>CAQUEZA</t>
  </si>
  <si>
    <t>BARRIO CENTRO CAQUEZA 4</t>
  </si>
  <si>
    <t>FO-25-1543364</t>
  </si>
  <si>
    <t>18/09/2025 CAMBIO DE EQUIPO EN DAÑO QUEMADO PRUEBAS OK .</t>
  </si>
  <si>
    <t>LN00U306</t>
  </si>
  <si>
    <t>PTM MEDELLIN</t>
  </si>
  <si>
    <t>FO-25-1543369</t>
  </si>
  <si>
    <t>17/09/2025 SE REALIZA EL CAMBIO DE LECTORA DEBIDO A REINICIOS CONSTANTES, SE CONFIGURA SE HACEN PRUEBAS TODO OK</t>
  </si>
  <si>
    <t xml:space="preserve">AB0TZ569 </t>
  </si>
  <si>
    <t>REVAL EXITO SUBA</t>
  </si>
  <si>
    <t>FO-25-1542706</t>
  </si>
  <si>
    <t>17/09/2025 SE VISITA COMERCIO POR FALLAS EN DATÁFONO SE REINICIA EQUIPO ,SE PROCEDE A GENERAR CAMBIO DE DATÁFONO PINPAD  CON MAGICBOX SN 755918453 SE REALIZAN TRANSACCIONES DE PRUEBA OK Y SE DEJA CB OPERANDO SIN NOVEDAD</t>
  </si>
  <si>
    <t>SXMZZ311</t>
  </si>
  <si>
    <t>ROMERO ROJAS BREIDY JHOHAN</t>
  </si>
  <si>
    <t>FO-25-1542496</t>
  </si>
  <si>
    <t>18/09/2025 SE INGRESA CABLE MAGIC BOX MALO SE PRICEDE A CAMBIAR SE HACEN PRUEBAS OK TELECARGA DRNA</t>
  </si>
  <si>
    <t>NECOCLI</t>
  </si>
  <si>
    <t>BARRIO  AUTOPISTA AL MAR 2 NEC</t>
  </si>
  <si>
    <t>FO-25-1542201</t>
  </si>
  <si>
    <t>18/09/2025 SE REALIZA AJUSTE DE PAPADA DE IMPRESORA, EQUIPO SE SULFATO DEL SOPORTE Y AL CAER LA PATA DE IMPRESORA SE SULFATO, SE VUELVE A INSTALAR LA TAPA CORRECTAMENTE, SE REALIZAN PRUEBAS DE IMPRESIÓN Y TX EXITOSAS, EQUIPO SE DEJA OPERATIVO SIN NOVEDAD, CLIENTE CB VALIDA SALDO ANTES Y DESPUÉS DEL MANTENIMIENTO OK, SE DEJA PUNTO OPERATIVO SIN NOVEDAD OK</t>
  </si>
  <si>
    <t>A1PZZ065</t>
  </si>
  <si>
    <t>BARRIO CENTRO ALGARROBO 1</t>
  </si>
  <si>
    <t>FO-25-1542209</t>
  </si>
  <si>
    <t>19/09/2025 SE REALIZA LA VISITA EL USUARIO MANIFIESTA QUE EL DATÁFONO ESTÁ FUNCIONANDO DESDE HACE 2 DIAS DE FORMA NORMAL, PERO MANIFIESTA QUE CUANDO HACÍA TRANSACCIONES AROOJABA UN MENSAJE DE ERROR DE TXR, Y NO IMPRIMIA, SE BORRA APLICATIVO Y SE CARGA NUEVAMENTE LA VERSIÓN Y CONFIGURACIÓN DE PARÁMETROS , SE REALIZAN PRUEBAS Y TODO OK</t>
  </si>
  <si>
    <t>FKZZZ631</t>
  </si>
  <si>
    <t>LA PINTADA</t>
  </si>
  <si>
    <t>DISTRICOL ALMACEN OLIMPICO</t>
  </si>
  <si>
    <t>FO-25-1542040</t>
  </si>
  <si>
    <t>18/09/2025 SE REALIZA CONFIGURACIÓN DE EQUIPO Y SE CONECTA CABLE CABLE CORRECTAMENTE, TODO OK</t>
  </si>
  <si>
    <t>HA00X233</t>
  </si>
  <si>
    <t>BARRIO ZAMORA BELLO 2</t>
  </si>
  <si>
    <t>FO-25-1542046</t>
  </si>
  <si>
    <t>17/09/2025 SE CAMBIA PINPAD CON LECTOR CHIP MALO, SE REALIZAN PRUEBAS Y SALEN CON LLAMAR REFF SISTEMA CAÍDO SE ESPERA TIEMPO MÁXIMO DE 30 MIN Y NO SE REESTABLECE</t>
  </si>
  <si>
    <t>BL01G025</t>
  </si>
  <si>
    <t>FO-25-1542053</t>
  </si>
  <si>
    <t>17/09/2025 SE REALIZA REINICIO DEL MÓDEM PARA QUE ESTÉ TOME LA CANTIDAD DE MEGAS CORRESPONDIENTE.</t>
  </si>
  <si>
    <t>A30CZ910</t>
  </si>
  <si>
    <t>DISTRICOL MARIA AUXILIADORA BE</t>
  </si>
  <si>
    <t>FO-25-1542064</t>
  </si>
  <si>
    <t>18/09/2025 SE REALIZA CAMBIO DE EQUIPO POR DAÑO EN LECTURA DE TARJETAS, ADICIONAL PANTALLA ESTÁ CON POLVO INTERNAMENTE Y ADICIONAL TECLADO BORROSO.</t>
  </si>
  <si>
    <t>AB006747</t>
  </si>
  <si>
    <t>LA MADRE SEGOVIA</t>
  </si>
  <si>
    <t>FO-25-1541841</t>
  </si>
  <si>
    <t>19/09/2025 SE CAMBIA CABLE MAGICBOX AVERIADO, SE DEJAN SERVICIOS FUNCIONANDO CORRECTAMENTE</t>
  </si>
  <si>
    <t>AAL0V586</t>
  </si>
  <si>
    <t>TOLU VIEJO</t>
  </si>
  <si>
    <t>DISTRICOL LUNETTES GAFAS Y MON</t>
  </si>
  <si>
    <t>FO-25-1541702</t>
  </si>
  <si>
    <t>19/09/2025 SE VISITA SITIO SE VERIFICA INFORMACIÓN SE REALIZA PRIMEROS AUXILIOS, SE OBSERVA QUE EL DATÁFONO NO PRESENTA NOVEDADES EN FUNCIONAMIENTO, EL CB OPERA CON NORMALIDAD Y SIN LENTITUD.</t>
  </si>
  <si>
    <t xml:space="preserve">BL01B123 </t>
  </si>
  <si>
    <t>BARRIO SAN CAYETANO CALI 3</t>
  </si>
  <si>
    <t>FO-25-1541709</t>
  </si>
  <si>
    <t>17/09/2025 SE VISITA EL COMERCIO, SE REVISA LOS EQUIPOS EL DATAFONO MUESTRA MSJ CABLE DE RED DESCONECTADO ESTAN FLOJOS LOS PINES DE CONECTOR RJ45 SE AJUSTAN RESOLVIENDO EL PROBLEMA DE CONEXIÓN, SE ACTUALIZA LA VERSIÓN A LA 9.90 INICIALIZA TERMINAL EXITOSAMENTE, PRUEBAS OK, TELECARGA TRNA</t>
  </si>
  <si>
    <t>AALFZ763</t>
  </si>
  <si>
    <t>PTM BELLO  MERCA FENIX M&amp;N</t>
  </si>
  <si>
    <t>FO-25-1541415</t>
  </si>
  <si>
    <t>17/09/2025 SE CAMBIA DATÁFONO CON TECLADO BORROSO, SE DEJAN SERVICIOS FUNCIONANDO CORRECTAMENTE</t>
  </si>
  <si>
    <t>ON00N673</t>
  </si>
  <si>
    <t>BARRIO FUNDADOARES VILLANUEVA</t>
  </si>
  <si>
    <t>FO-25-1541211</t>
  </si>
  <si>
    <t>18/09/2025 SE REALIZA VISTA AL CB POR SOLICITUD DE EQUIPO ALERT, SE CAMBIA EL EQUIPO SE REALIZAN LAS PRUEBAS Y TODO OK</t>
  </si>
  <si>
    <t>SASZZ733</t>
  </si>
  <si>
    <t>SUTATAUSA</t>
  </si>
  <si>
    <t>BARRIO CENTENARIO SUTATAUSA</t>
  </si>
  <si>
    <t>FO-25-1540816</t>
  </si>
  <si>
    <t>18/09/2025 SE VISITA COMERCIO POR FALLA EN DATAFONO NO LEE TARJETAS EMPRESARIALES  SE VALIDA EQUIPO Y SE CONFIRMA CON CLIENTES QUE ES NECESARIO CONFIGURAR EL EQUIPO INSTALANDO VERSIÓN 9.90 Y PATCH DE PINPAD SE REALIZAN LECTURAS DE TARJETA OK Y SE DEJA CB OPERANDO SIN NOVEDAD</t>
  </si>
  <si>
    <t>7A00P517</t>
  </si>
  <si>
    <t>SAN MARTIN META</t>
  </si>
  <si>
    <t>FO-25-1540713</t>
  </si>
  <si>
    <t>18/09/2025 SE REALIZA CAMBIO DE TAPA Y ROLLO DE IMPRESORA, PRUEBAS OK</t>
  </si>
  <si>
    <t>9999D826</t>
  </si>
  <si>
    <t>CERETE</t>
  </si>
  <si>
    <t>BARRIO EL SOCORRO CERETE 1</t>
  </si>
  <si>
    <t>FO-25-1540726</t>
  </si>
  <si>
    <t>17/09/2025 SE VISITA SITIO, SE CAMBIA CABLE USB PINPAD OK. SE REALIZAN PRUEBAS EXITOSAS</t>
  </si>
  <si>
    <t>7A00B328</t>
  </si>
  <si>
    <t>BARRIO SAN JOSE</t>
  </si>
  <si>
    <t>FO-25-1540330</t>
  </si>
  <si>
    <t>17/09/2025 SE REALIZA CAMBIO DE EQUIPO POR DAÑO IMPRESIÓN DEJANDO PRUEBAS OK SIN TELECARGA NO AUTORIZADA</t>
  </si>
  <si>
    <t>TV000676</t>
  </si>
  <si>
    <t>ALVARADO MORENO CRISTHIAN</t>
  </si>
  <si>
    <t>BARRIO LA PRADERA DOSQUEBRADAS</t>
  </si>
  <si>
    <t>FO-25-1540340</t>
  </si>
  <si>
    <t>17/09/2025 VISITAMOS COMERCIO EL DATÁFONO NO IMPRIME BIEN LAS TRX LO COMBINAMOS CONFIGURAMOS Y REALIZAMOS PRUEBAS CON EL NUEVO DATÁFONO OK.</t>
  </si>
  <si>
    <t>LN00Y193</t>
  </si>
  <si>
    <t>DISTRICOL LA PERSEVERANCIA</t>
  </si>
  <si>
    <t>FO-25-1540357</t>
  </si>
  <si>
    <t>18/09/2025 SE REALIZA VISITA AL COMERCIO SE ENCUENTRA DATÁFONO CON CABLE DE RED DESCONECTADO LO CUAL NO DEJABA REALIZAR NINGÚNA OPERACIÓN SE CONFIGURA NUEVAMENTE SE REALIZAN PRUEBAS EXITOSAS Y EL CB QUEDA OPERATIVO</t>
  </si>
  <si>
    <t>GZ000516</t>
  </si>
  <si>
    <t>BARRIO TERMINAL DE TRANSPORTE</t>
  </si>
  <si>
    <t>FO-25-1539576</t>
  </si>
  <si>
    <t>17/09/2025 SE CAMBIA TAPA DE IMPRESORA DE DATÁFONO PINES DE SEGURIDAD REVENTADOS, SE DEJAN SERVICIOS FUNCIONANDO CORRECTAMENTE</t>
  </si>
  <si>
    <t>A4IZZ155</t>
  </si>
  <si>
    <t>ABEJORRAL - ANTIOQUIA</t>
  </si>
  <si>
    <t>FO-25-1539579</t>
  </si>
  <si>
    <t>19/09/2025 SE CAMBIO TAPA DE IMPRESORA</t>
  </si>
  <si>
    <t>IZ7ZZ580</t>
  </si>
  <si>
    <t>FO-25-1539534</t>
  </si>
  <si>
    <t>17/09/2025 SE REALIZA CAMBIO DE DATÁFONO, POR MOTIVO QUE NO ENCIENDE.
SE REALIZA PRUEBAS OPERATIVAS SIN NOVEDAD</t>
  </si>
  <si>
    <t>PTM BOGOTA SURICAT3</t>
  </si>
  <si>
    <t>FO-25-1539157</t>
  </si>
  <si>
    <t>17/09/2025 SE LLEGA AL CB, Y SE REALIZA MANTENIMIENTO NA DATÁFONO Y SE CONECTA CORRECTAMENTE EL LECTOR YA QUE NO LO TENÍAN CORRECTAMENTE, SE REALIZAN PRUEBAS EXITOSAS. LA CONEXIÓN DE DATOS DEL COMERCIO SE ENCUENTRA DETERIORADA , SE LE RECOMIENDA AL COMERCIO REALIZAR MANTENIMIENTO.</t>
  </si>
  <si>
    <t>HA00L016</t>
  </si>
  <si>
    <t>BARRIO LAS MARGARITAS ITAGUI</t>
  </si>
  <si>
    <t>FO-25-1539166</t>
  </si>
  <si>
    <t>17/09/2025 SE REALIZA CAMBIO DE PIN PAD. TODO QUEDA FUNCIONANDO CORRECTAMENTE</t>
  </si>
  <si>
    <t>AA00O794</t>
  </si>
  <si>
    <t>PAGAFACIL  PLAZA MAYORISTA</t>
  </si>
  <si>
    <t>FO-25-1539174</t>
  </si>
  <si>
    <t>17/09/2025 SE REALIZA CAMBIO DE FUENTE DE PODER Y QUEDA FUNCIONANDO CORRECTAMENTE.</t>
  </si>
  <si>
    <t>ABC0Z208</t>
  </si>
  <si>
    <t>BARRIO FRANCISCANO TULUA</t>
  </si>
  <si>
    <t>FO-25-1539180</t>
  </si>
  <si>
    <t>17/09/2025 SE REALIZA CONFIGURACIÓN DE LECTORA DE CÓDIGO DE BARRAS EN CB BANCOLOMBIA PURO DEBIDO A MENSAJE DE "FORMATO INVÁLIDO", DE REALIZAN PRUEBAS OK.</t>
  </si>
  <si>
    <t>A30TZ910</t>
  </si>
  <si>
    <t>BARRIO SAN MARTIN VALLEDUPAR 3</t>
  </si>
  <si>
    <t>FO-25-1539186</t>
  </si>
  <si>
    <t>17/09/2025 BUENOS DÍAS SE VISITA CB Y SE LE HACE CAMBIO DE DATAFONO YA QUE EL EXISTENTE TIENE EL RODILLO AVERIADO, SE HACEN PRUEBAS Y TODO QUEDA OK</t>
  </si>
  <si>
    <t>AB0TZ627</t>
  </si>
  <si>
    <t>ALKOMPRAR AKT BARRANQUILLA N 3</t>
  </si>
  <si>
    <t>FO-25-1539193</t>
  </si>
  <si>
    <t>17/09/2025 DATAFONO NO LEÍA LAS TARJETAS DE CHIP, SE REMPLAZA</t>
  </si>
  <si>
    <t>XZZZZ889</t>
  </si>
  <si>
    <t>2AGAFACIL PLAZA CAYCEDO</t>
  </si>
  <si>
    <t>FO-25-1539199</t>
  </si>
  <si>
    <t>17/09/2025 SE VISITA EL COMERCIO, SE REVISA LOS EQUIPOS ESTA EL DATAFONO MUESTRA MSJ ALERT IRRUPCIÓN Y EL CABLE DEL HUB ESTÁ DETERDORADO  POR LO QUE SE CAMBIA RESOLVIENDO EL DAÑO, PRUEBAS OK, TELECARGA TRNA</t>
  </si>
  <si>
    <t>AAAGZ528</t>
  </si>
  <si>
    <t>FO-25-1539205</t>
  </si>
  <si>
    <t>17/09/2025 DURANTE LA VISITA TÉCNICA SE REALIZAN VALIDACIÓN DE EQUIPOS ENCONTRADO DAÑO EN MAGIC BOX NO RECONCE CABLE RED SE REALIZA CAMBIO PRUEBAS OK SALDO OK A CONFORMIDAD DEL CB</t>
  </si>
  <si>
    <t>SOPETRAN</t>
  </si>
  <si>
    <t>BARRIO PARQUE SOPETRAN</t>
  </si>
  <si>
    <t>FO-25-1539212</t>
  </si>
  <si>
    <t>VERSION CAMBIO POS</t>
  </si>
  <si>
    <t>17/09/2025 CAMBIO EQUIPO POR DAÑO NO COMPATIBLE Y TECNOLOGÍA PRUEBAS OK</t>
  </si>
  <si>
    <t>ABC09486</t>
  </si>
  <si>
    <t>BARRIO SAN JORGE SUR BOGOTA  4</t>
  </si>
  <si>
    <t>FO-25-1539219</t>
  </si>
  <si>
    <t>17/09/2025 SI LLEGA AL COMERCIO SE CON LA CLIENTE SERVICIO SE ENCUENTRA OPERATIVO OKAY INDICA QUE EL DÍA DE AYER NO FUNCIONÓ EN TODO EL DÍA SALIA RECHAZO GENERAL SE REALIZAN PRUEBAS EL DÍA DE HOY OK NO SE MANIPULA EQUIPOS</t>
  </si>
  <si>
    <t>F1LZZ912</t>
  </si>
  <si>
    <t>FO-25-1539225</t>
  </si>
  <si>
    <t>17/09/2025 SE REALIZA EL CAMBIO DEL PINPAD POR DAÑO Y SW INSTALA LECTORA</t>
  </si>
  <si>
    <t>A300S753</t>
  </si>
  <si>
    <t>BARRIO CUBA PEREIRA 10</t>
  </si>
  <si>
    <t>FO-25-1539232</t>
  </si>
  <si>
    <t>17/09/2025 VISITAMOS COMERCIO EL DATÁFONO TIENE LA FALLA DE ALERT IRRUPTION LO CAMBIAMOS Y CONFIGURAMOS REALIZAMOS PRUEBAS CON EL NUEVO DATÁFONO OK.</t>
  </si>
  <si>
    <t>FA003853</t>
  </si>
  <si>
    <t>DISTRICOL SALPIHELADOS DAMA</t>
  </si>
  <si>
    <t>FO-25-1537771</t>
  </si>
  <si>
    <t>17/09/2025 SE CAMBIA DATÁFONO CON LECTOR CHIP MALO, SE DEJAN SERVICIOS FUNCIONANDO CORRECTAMENTE</t>
  </si>
  <si>
    <t>9T5ZZ288</t>
  </si>
  <si>
    <t>FO-25-1537562</t>
  </si>
  <si>
    <t>17/09/2025 SE LLEGA AL PUNTO Y SE ENCUENTRA CERRADO, SE HACE UNA ESPERA Y REALIZAN MÚLTIPLES LLAMADOS AL CLIENTE, NO CONTESTA</t>
  </si>
  <si>
    <t>PESCA</t>
  </si>
  <si>
    <t>BARRIO LA CATEDRAL PESCA</t>
  </si>
  <si>
    <t>FO-25-1537566</t>
  </si>
  <si>
    <t>17/09/2025 SE REALIZA CAMBIO DE EQUIPO POR FALLA PUERTO USB ROTO PRUEBAS OK CLIENTE CONFORME</t>
  </si>
  <si>
    <t>9C00G024</t>
  </si>
  <si>
    <t>PTM ENVIGADO DROGUERIA MILENIO</t>
  </si>
  <si>
    <t>FO-25-1537575</t>
  </si>
  <si>
    <t>16/09/2025 SE REALIZA CAMBIO DE 1 DATAFONO SE HACEN PRUEBAS OK</t>
  </si>
  <si>
    <t>AC0MZ713</t>
  </si>
  <si>
    <t>PTM SOACHA DETODITO LA TIENDA</t>
  </si>
  <si>
    <t>FO-25-1537578</t>
  </si>
  <si>
    <t>17/09/2025 SE REALIZA CAMBIO DE EQUIPO POR DAÑO EN IMPRESORA NO AVANZA PAPEL SERVICIO OPERATIVO PRUEBAS OK TRNA RBM SE RECOMIENDA SOLICITAR PINPAD POR VIDRIO E SEGURIDAD</t>
  </si>
  <si>
    <t>TRYZZ132</t>
  </si>
  <si>
    <t>BARRIO PALOQUEMAO</t>
  </si>
  <si>
    <t>FO-25-1537582</t>
  </si>
  <si>
    <t>17/09/2025 CAMBIO DE EQUIPO DAÑO EN CONEXIÓN PRUEBA OK</t>
  </si>
  <si>
    <t>JAAAQ389</t>
  </si>
  <si>
    <t>FO-25-1537585</t>
  </si>
  <si>
    <t>18/09/2025 SE REALIZA LA VISITA , SE ENCUENTRA EL LECTOR AVERIADO EN OCASIONES YA QUE A VECES A VECES ENCIENDE Y OTRAS NO, SE PROCEDE A CAMBIAR EL ACCESORIO, SE REALIZAN PRUEBAS Y TODO OK</t>
  </si>
  <si>
    <t>BARRIO VILLA NUEVA BOGOTA 1</t>
  </si>
  <si>
    <t>FO-25-1537340</t>
  </si>
  <si>
    <t>17/09/2025 SE LLEGA A COMERCIO EN EL CUAL INFORMAN QUE LA SEÑORA CAROL TATIANA  NO SE ENCUENTRA. SIN AUTORIZACIÓN NO PERMITE EL INGRESO SE LE INFORMA A CLIENTE VOLVER A COMUNICARSE PARA AGENDAR NUEVA VISITA SI LA REQUIEREN</t>
  </si>
  <si>
    <t>CORINTO</t>
  </si>
  <si>
    <t>BARRIO XVI CORINTO</t>
  </si>
  <si>
    <t>FO-25-1537465</t>
  </si>
  <si>
    <t>17/09/2025 SE CAMBIA DATÁFONO YA QUE EL DEL CLIENTE NO IMPRIMIA Y TENIA EL TECLADO BORROSO</t>
  </si>
  <si>
    <t>AA002209</t>
  </si>
  <si>
    <t>BARRIO SAN LUCAS ARAUCA 1</t>
  </si>
  <si>
    <t>FO-25-1537468</t>
  </si>
  <si>
    <t>24/09/2025 SE CAMBIA EQUIPO DEBIDO MENSAJE CABLE DE RED DESCONECTADO , SE REALIZA INYECCIÓN DE SISTEMA Y VERSIÓN INICIALIZADA OK PRUEBAS OK CUBRE CLAVE OK</t>
  </si>
  <si>
    <t>SASZZ605</t>
  </si>
  <si>
    <t>BARRIO GALAN BARRANQUILLA  6</t>
  </si>
  <si>
    <t>FO-25-1536913</t>
  </si>
  <si>
    <t>16/09/2025 SE REMPLAZA PIN PAD, ESTABA ALERT INTERRUPCION</t>
  </si>
  <si>
    <t>10HZZ084</t>
  </si>
  <si>
    <t>FO-25-1536733</t>
  </si>
  <si>
    <t>16/09/2025 SE REALIZA BORRADO DE VERSIÓN Y BORRADO DE PARÁMETROS PARA CONFIGURAR NUEVAMENTE YA QUE NO DABA PARA RETIROS Y CONSIGNACIÓN.</t>
  </si>
  <si>
    <t>FO-25-1536738</t>
  </si>
  <si>
    <t>16/09/2025 SE REALIZA CONFIGURACIÓN DEL DATÁFONO Y SE INICIALIZAR AMBAS TERMINALES YA QUE EN TODA TRANSACCIÓN SALÍA INICIALIZACIÓN NO FUE EXITOSA Y SALÍA CON NORMALIDAD EL VOUCHER Y LA TRANSACCIÓN CORRECTA</t>
  </si>
  <si>
    <t>FO-25-1536799</t>
  </si>
  <si>
    <t>17/09/2025 SE CAMBIO DATAFONO POR DAÑO EN EL TECLADO SE INSTALA NUEVA VERSIÓN CIERRES Y PRUEBAS OK</t>
  </si>
  <si>
    <t>TRSZZ730</t>
  </si>
  <si>
    <t>COMCARD MED RED PARAISO MASCOT</t>
  </si>
  <si>
    <t>FO-25-1536756</t>
  </si>
  <si>
    <t>16/09/2025 SE REALIZA VISITA TÉCNICA EN ATENCIÓN AL INCIDENTE REPORTADO CON EL DATÁFONO DEL CORRESPONSAL BANCOLOMBIA. EL USUARIO CONFIRMA LA IDENTIFICACIÓN DEL TÉCNICO ASIGNADO Y PROCEDE A INFORMAR QUE EL DISPOSITIVO NO ESTÁ LEYENDO NINGUNA DE LAS TARJETAS AL MOMENTO DE REALIZAR RETIROS.
DURANTE LA VALIDACIÓN, SE CONSTATA QUE EL DATÁFONO PRESENTA FALLAS EN LA LECTURA DE TARJETAS, ADEMÁS DE UN DETERIORO FÍSICO EVIDENTE EN LA TAPA DE LA IMPRESORA. ANTE ESTA SITUACIÓN, SE PROCEDE AL REEMPLAZO DEL EQUIPO POR UNO NUEVO.
 EL NUEVO DATÁFONO QUEDA INSTALADO Y OPERATIVO, CON LECTURA DE TARJETAS FUNCIONAL Y SIN NOVEDADES FÍSICAS. SE CIERRA EL CASO CON SOLUCIÓN EFECTIVA.</t>
  </si>
  <si>
    <t>111DZ979</t>
  </si>
  <si>
    <t>PTM BOGOTA SOLUCIONES ADOQUINA</t>
  </si>
  <si>
    <t>FO-25-1536299</t>
  </si>
  <si>
    <t>17/09/2025 SE VISITA COMERCIO CB BANCOLOMBIA, SE CAMBIA HUB QUE GENERA REINICIOS CONSTANTES, SE DEJA EL NUEVO CONECTADO Y CON PRUEBAS OK, NO UPS, NO SE ALTERAN USUARIOS.</t>
  </si>
  <si>
    <t>EF8ZZ155</t>
  </si>
  <si>
    <t>BARRIO LA VIRGINIA V LA VIRGIN</t>
  </si>
  <si>
    <t>FO-25-1536305</t>
  </si>
  <si>
    <t>16/09/2025 VISITAMOS COMERCIO EL LECTOR DE BARRAS TIENE EL CABLE DETERIORADO REALIZAMOS CAMBIO Y REALIZAMOS PRUEBAS CON EL NUEVO LECTOR OK.</t>
  </si>
  <si>
    <t>ABC03823</t>
  </si>
  <si>
    <t>PAGAFACIL BELEN PARQUE</t>
  </si>
  <si>
    <t>FO-25-1536152</t>
  </si>
  <si>
    <t>16/09/2025 SE LE ORGANIZA TAPA DE IMPRESIÓN Q IMPEDÍA IMPRESIÓN TODO QUEDA OK</t>
  </si>
  <si>
    <t>BL014121</t>
  </si>
  <si>
    <t>BARRIO POBLADO II CALI</t>
  </si>
  <si>
    <t>FO-25-1536137</t>
  </si>
  <si>
    <t>16/09/2025 SE REALIZA CAMBIO DE PIN PAD, HUB Y LECTORA EN CB BANCOLOMBIA PURO DEBIDO A REINICIOS ESPONTÁNEOS, SE REALIZAN PRUEBAS OK.</t>
  </si>
  <si>
    <t>9TZZZ343</t>
  </si>
  <si>
    <t>UARNE II  ANTIOQUIA</t>
  </si>
  <si>
    <t>FO-25-1536147</t>
  </si>
  <si>
    <t>17/09/2025 SE CAMBIA EL CABLE DEL LECTOR YA QUE ESTÁ DAÑADO</t>
  </si>
  <si>
    <t>A00JZ762</t>
  </si>
  <si>
    <t>BARRIO LA JULIA MONTERIA 1</t>
  </si>
  <si>
    <t>FO-25-1535821</t>
  </si>
  <si>
    <t>16/09/2025 SE REALIZA VISITA TÉCNICA Y SE CAMBIA LECTORA DE CÓDIGOS DE BARRAS POR FALLAS NO LEE CÓDIGOS, SE INSTALA LECTORA PLACA 1239810 Y SE RETIRA LECTORA PLACA 531569, SE REALIZAN PRUEBAS Y SE DEJA EL SERVICIO FUNCIONANDO CORRECTAMENTE.</t>
  </si>
  <si>
    <t>A100U383</t>
  </si>
  <si>
    <t>DIBULLA</t>
  </si>
  <si>
    <t>DISTRICOL CARNICERIA SALAMAR</t>
  </si>
  <si>
    <t>FO-25-1535703</t>
  </si>
  <si>
    <t>17/09/2025 SE REALIZA LA VISITA LA VISITA, SE ENCUENTRA EL DATAFONO ALERTADO, SE PROCEDE A CAMBIAR EL EQUIPO SE REALIZAR PRUEBAS Y TODO OK</t>
  </si>
  <si>
    <t>9A01Z436</t>
  </si>
  <si>
    <t>BARRIO JARDIN TULUA</t>
  </si>
  <si>
    <t>FO-25-1535714</t>
  </si>
  <si>
    <t>17/09/2025 SE REALIZA CAMBIO DE PIN PAD EN CB BANCOLOMBIA PURO DEBIDO A PANTALLA NEGRA, SE REALIZAN PRUEBAS OK.</t>
  </si>
  <si>
    <t>LM0BZ694</t>
  </si>
  <si>
    <t>PUERTO BOYACA</t>
  </si>
  <si>
    <t>DISTRICOL TIENDA EMMANUEL</t>
  </si>
  <si>
    <t>FO-25-1535720</t>
  </si>
  <si>
    <t>17/09/2025 SE REALIZA VISITA TÉCNICA PARA EL INCIDENTE REPORTADO CON EL DATÁFONO DEL CORRESPONSAL BANCOLOMBIA SE LLEGA AL COMERCIO USUARIO CONFIRMA IDENTIFICACIÓN DEL TÉCNICO LUEGO INFORMA QUE EL DATÁFONO PRESENTA MOLESTIAS PARA IMPRIMIR Y EL VAUCHER NO SALE CON LA INFORMACIÓN COMPLETA ADEMÁS EN EL OTRO DATÁFONO ADICIONAL EL PINPAD NO LE ESTÁ LEYENDO TARJETA, SE VALIDAN LOS EQUIPOS Y VERDADERAMENTE EL DATÁFONO PRESENTA DAÑOS EN LA IMPRESIÓN,  SE CAMBIA EQUIPO POR DAÑO EN LA IMPRESIÓN Y SE CAMBIA PINPAD POR TECNOLOGÍA,  EN EL OTRO DATÁFONO ADICIONAL EL PINPAD PRESENTA DAÑOS EN EL LECTOR CHIP Y SE PROCEDE CON EL CAMBIO,  EQUIPOS NUEVOS QUEDAN OPERATIVOS CON TRANSACCIONES EXITOSAS</t>
  </si>
  <si>
    <t>1KZZZ619</t>
  </si>
  <si>
    <t>PAMPLONA</t>
  </si>
  <si>
    <t>BARRIO SANTO DOMINGO PAMPLONA 2</t>
  </si>
  <si>
    <t>FO-25-1535727</t>
  </si>
  <si>
    <t>17/09/2025 SE REALIZÓ VISITA AL COMERCIO Y SE ENCUENTRA EQUIPO IMPRIMIENDO BORROSO, SE REALIZA CAMBIO DE DATAFONO PRUEBAS EXITOSAS</t>
  </si>
  <si>
    <t>FIZZZ316</t>
  </si>
  <si>
    <t>TUBARA</t>
  </si>
  <si>
    <t>BARRIO EL LLANO TUBARA</t>
  </si>
  <si>
    <t>FO-25-1535331</t>
  </si>
  <si>
    <t>16/09/2025 SE REALIZA CAMBIO DE EQUIPO DATAFONO YA QUE NO IMPRIME BIEN LAS TIRILLAS SE REALIZAN PRUEBAS DE CORRECTO FUNCIONAMIENTO</t>
  </si>
  <si>
    <t>EG004544</t>
  </si>
  <si>
    <t>BARRIO EL SALADO CUCUTA  3</t>
  </si>
  <si>
    <t>FO-25-1535043</t>
  </si>
  <si>
    <t>16/09/2025 INCIDENTE SE ATENDIÓ EN EL FO -25-1534059</t>
  </si>
  <si>
    <t>V1LZZ132</t>
  </si>
  <si>
    <t>BARRIO KENEDDY BOGOTA</t>
  </si>
  <si>
    <t>FO-25-1535048</t>
  </si>
  <si>
    <t>16/09/2025 SE REALIZA CAMBIO DE FUENTE DE PODER</t>
  </si>
  <si>
    <t>0A00O735</t>
  </si>
  <si>
    <t>GONZALEZ FANDIÑO SANTIAGO ERNESTO</t>
  </si>
  <si>
    <t>FO-25-1535055</t>
  </si>
  <si>
    <t>16/09/2025 SE LLEGA AL CB Y SE ENCONTRÓ CERRADO, SE PROCEDE A REALIZAR GESTIÓN TELEFÓNICA Y NO CONTESTAN, SE LE PREGUNTA A LOS VECINOS QUE A QUE HORAS ABREN EL ESTABLECIMIENTO Y NO SABEN SE DA ESPERA REGLAMENTARIA 30 MIN Y NUNCA LLEGARON</t>
  </si>
  <si>
    <t xml:space="preserve">NO SE INTERVINO </t>
  </si>
  <si>
    <t>IPIALES</t>
  </si>
  <si>
    <t>ALKOSTO 20 DE JULIO</t>
  </si>
  <si>
    <t>FO-25-1535061</t>
  </si>
  <si>
    <t>17/09/2025 SE VISITA ESTABLECIMIENTO, SE ENCUENTRAN DATAFONOS DE CORRESPONSAL OPERATIVOS Y SIN NOVEDAD. SE LES REALIZA BORRADO DE TRANS PARA AGILIZAR CIERRES. QUEDA. OPERATIVOS</t>
  </si>
  <si>
    <t>9999W272/ FA00Y072/ 9999W271/ FA00Y210/ FA00P086/ FA00Y071</t>
  </si>
  <si>
    <t>DISTRICOL PHARMACYPC</t>
  </si>
  <si>
    <t>FO-25-1535069</t>
  </si>
  <si>
    <t>17/09/2025 SE REALIZA CAMBIO DE DATÁFONO POR FALLA EN PANTALLA</t>
  </si>
  <si>
    <t>SAUZZ958</t>
  </si>
  <si>
    <t>INFANTE SIERRA MANUEL FERNANDO</t>
  </si>
  <si>
    <t>CHIGORODO</t>
  </si>
  <si>
    <t>BARRIO BRISAS DEL RIO CHIGOROD</t>
  </si>
  <si>
    <t>FO-25-1535077</t>
  </si>
  <si>
    <t>16/09/2025 EQUIPO IMPRIME BORROSO POR UN COSTADO SE HACE LIMPIEZA Y PERSISTE EL PROBLEMA, SE CAMBIA POR UN DATAFONOS NUEVO Y SE HACEN PRUEBAS DE RETIRO Y DE CONSULTA DE SALDO Y SE HACEN PRUEBAS DE LECTORA DEJANDO TODO FUNCIONANDO CORRECTAMENTE. SE CAMBIA LECTORA YA QUE LA ACTUAL TIENE EL CABLE MUY CORTO Y PONE PROBLEMAS PARA LEER CÓDIGOS DE BARRA</t>
  </si>
  <si>
    <t>SXUZZ151</t>
  </si>
  <si>
    <t>LA ESMERALDA TUNJA 4</t>
  </si>
  <si>
    <t>FO-25-1535083</t>
  </si>
  <si>
    <t>16/09/2025 SE REALIZA VISITA AL COMERCIO, SE CAMBIA EQUIPO POR DAÑO, SE HACEN PRUEBAS OK.</t>
  </si>
  <si>
    <t>MN00C073</t>
  </si>
  <si>
    <t>PTM BELLO GRANERO EL JULI</t>
  </si>
  <si>
    <t>FO-25-1535092</t>
  </si>
  <si>
    <t>16/09/2025 SE REALIZA CAMBIO DE LA TAPA DE IMPRESIÓN YA QUE ESTABA REVENTADA.</t>
  </si>
  <si>
    <t>A103Z499</t>
  </si>
  <si>
    <t>BARRIO VILLA SOL PEREIRA 1</t>
  </si>
  <si>
    <t>FO-25-1535097</t>
  </si>
  <si>
    <t>16/09/2025 SE CAMBIA EQUIPO POR DAÑO WARNING KEY JAMMED, SE REALIZAN PRUEBAS OK.</t>
  </si>
  <si>
    <t>FAZZZ517</t>
  </si>
  <si>
    <t>PUERTO GAITAN</t>
  </si>
  <si>
    <t>BARRIO VEREDA PUERTO TRIUNFO P</t>
  </si>
  <si>
    <t>FO-25-1534507</t>
  </si>
  <si>
    <t>17/09/2025 SE REALIZA CAMBIO DE PIN PAD Y HUB NO SERIALIZADO, PRUEBAS OK</t>
  </si>
  <si>
    <t>LA00V303</t>
  </si>
  <si>
    <t>CURILLO</t>
  </si>
  <si>
    <t>CURILLO EL JARDIN</t>
  </si>
  <si>
    <t>FO-25-1534485</t>
  </si>
  <si>
    <t>18/09/2025 SE REALIZA CAMBIO DE DATAFONO YA QUE TIENE EL TECLADO MALO, DENTRO DE LA PANTALLA TIENE UN POLVILLO BLANCO Y EL EQUIPO GENERA LENTITUD, SE REALIZAN PRUEBAS CB OK SE DEJA OPERATIVO.</t>
  </si>
  <si>
    <t>UV00N106</t>
  </si>
  <si>
    <t>SAN VICENTE DEL CAGUAN</t>
  </si>
  <si>
    <t>DISTRICOL LABORATORIO CLINICO</t>
  </si>
  <si>
    <t>FO-25-1534488</t>
  </si>
  <si>
    <t>19/09/2025 SE REALIZA CAMBIO DE PIN PAD POR ERROR RETIRE TARJETA, SE CAMBIA DATÁFONO POR TECLADO BORROSO Y ALGUNAS TECLAS DURAS, PRUEBAS CB OK SE DEJA OPERATIVO.</t>
  </si>
  <si>
    <t>9A0UZ044</t>
  </si>
  <si>
    <t>TERRESTRE / AEREO</t>
  </si>
  <si>
    <t>BARRIO VILLA LOS ALPES BOGOTA</t>
  </si>
  <si>
    <t>FO-25-1534326</t>
  </si>
  <si>
    <t>16/09/2025 SE VISITA COMERCIO POR FALLAS EN DATÁFONO CABLEADO DESGASTADO Y HUB DAÑADO SE PROCEDE A GENERAR CAMBIO DE TECNOLOGÍA INSTALANDO EQUIPO DESK 2600 SE CAMBIA PINPAD Y HUB POR TECNOLOGÍA , SE REALIZAN TRANSACCIONES DE PRUEBA OK Y SE DEJA CB OPERANDO SIN NOVEDAD</t>
  </si>
  <si>
    <t>7A00K570</t>
  </si>
  <si>
    <t>PTM  BARRANQUILLA  TIENDA Y VA</t>
  </si>
  <si>
    <t>FO-25-1534300</t>
  </si>
  <si>
    <t>16/09/2025 SE REMPLAZA DATAFONO, NO AVANZA PAPEL AL IMPRIMIR</t>
  </si>
  <si>
    <t>AD0GZ765</t>
  </si>
  <si>
    <t>COMCARD MED RED ASUMOTOS</t>
  </si>
  <si>
    <t>FO-25-1534207</t>
  </si>
  <si>
    <t>16/09/2025 SE LLEGA AL SITIO SE ESPERA AUTORIZACIÓN DE INGRESO SE VALIDA EQUIPO Y NO IMPRIME SE REALIZA REVISIÓN Y MANTENIMIENTO Y SIGUE IGUAL SE REALIZA CAMBIO PRUEBAS EXITOSAS SERVICIO OPERATIVO OK</t>
  </si>
  <si>
    <t>BBQZZ204</t>
  </si>
  <si>
    <t>DISTRICOL SR SERVICIOS ROZO</t>
  </si>
  <si>
    <t>FO-25-1534004</t>
  </si>
  <si>
    <t>16/09/2025 EN LA VISITA TÉCNICA SE REALIZÓ MANTENIMIENTO GENERAL AL DATÁFONO,SE AJUSTA LQ TAPA DE LA IMPRESORA Y EL RODILLO YA QUE ESTABA UN POCO DESAJUSTADA,SE REALIZÓ LIMPIEZA AL EQUIPO Y REVISIÓN A LOS DEMAS ACCESORIOS,SE REALIZARON LAS PRUEBAS DEJANDO EL SERVICIO OPERANDO SIN FALLAS Y SIN NOVEDAD.</t>
  </si>
  <si>
    <t>MN002478</t>
  </si>
  <si>
    <t>PAGAFACIL SAN NICOLAS CALI</t>
  </si>
  <si>
    <t>FO-25-1534011</t>
  </si>
  <si>
    <t>16/09/2025 SE REALIZA CAMBIO DE DATÁFONO EN CB BANCOLOMBIA PURO DEBIDO A DAÑO EN LA TAPA DE LA IMPRESORA, SE INICIALIZA TERMINAL, SE INTEGRA A CAJA Y SE REALIZAN PRUEBAS OK.</t>
  </si>
  <si>
    <t>AAAGZ538</t>
  </si>
  <si>
    <t>BARRIO VEREDA KM 15 MONTERIA</t>
  </si>
  <si>
    <t>FO-25-1534017</t>
  </si>
  <si>
    <t>16/09/2025 SE REALIZA VISITA TÉCNICA Y SE CAMBIA DATÁFONO POR FALLAS DE ALERTA IRRUPTION, SE INSTALA DATÁFONO PLACA 1184341 Y SE RETIRA DATÁFONO PLACA 1142394, IGUALMENTE SE INSTALA MAGICBOX SERIALIZADO, SE REALIZAN PRUEBAS Y SE DEJA EL SERVICIO FUNCIONANDO CORRECTAMENTE.</t>
  </si>
  <si>
    <t>MA00B480</t>
  </si>
  <si>
    <t>ARACATACA</t>
  </si>
  <si>
    <t>PTM ARACATACA MASIVOS EXPRESS</t>
  </si>
  <si>
    <t>FO-25-1534038</t>
  </si>
  <si>
    <t>19/09/2025 SE REALIZA LA VISITA SE ENCUENTRA EL DATÁFONO CON PROBLEMAS DE COMUNICACIÓN SE REVISA LA CONFIGURACIÓN Y SE CAMBIA EL CABLEADO  PERO EL PROBLEMA PERSISTE, AL PARECER EL PUERTO ETHERNET ESTÁ DAÑADO, SE PROCEDE A CAMBIAR EL EQUIPO, SE REALIZA PRUEBAS Y TODO OK</t>
  </si>
  <si>
    <t>FFZZZ038</t>
  </si>
  <si>
    <t>PAGAFACIL VIVA LAURELES</t>
  </si>
  <si>
    <t>FO-25-1534043</t>
  </si>
  <si>
    <t>16/09/2025 SE LLAMA AL NÚMERO INDICADO PARA CONFIRMAR LA VISITA Y LA SEÑORA LINA ESPINOZA INDICA QUE EL EQUIPO YA ESTÁ FUNCIONANDO CON NORMALIDAD, ESPERO EN LA LÍNEA PARA VALIDAR QUE EFECTIVAMENTE ESTÉ CON INTERNET, LA USUARIA INDICA NO NECESITAR VISITA TÉCNICA</t>
  </si>
  <si>
    <t>BARRIO PORVENIR RIO MOSQUERA</t>
  </si>
  <si>
    <t>FO-25-1534052</t>
  </si>
  <si>
    <t>16/09/2025 SE REALIZA CAMBIO DE CABLE DE RED, CB REALIZA PRUEBAS DE FUNCIONAMIENTO OK</t>
  </si>
  <si>
    <t>GB0DZ051</t>
  </si>
  <si>
    <t>MICHELI LOPEZ MIGUEL ANGEL</t>
  </si>
  <si>
    <t>FO-25-1534059</t>
  </si>
  <si>
    <t>16/09/2025 SE CAMBIO DATAFONO POR DAÑO EN IMPRESORA SE INSTALA NUEVA VERSIÓN CIERRES Y PRUEBAS OK</t>
  </si>
  <si>
    <t>LORICA</t>
  </si>
  <si>
    <t>DISTRICOL S Y V INVERSIONES SA</t>
  </si>
  <si>
    <t>FO-25-1534062</t>
  </si>
  <si>
    <t>16/09/2025 SE REALIZA CAMBIO DE EQUIPO POR DAÑO EN EL TECLADO, TECLAS MUY BORROSAS, ADICIONAL PAPEL NO AVANZA SE QUEDA PEGADO Y AL SALIR FORZADO NO SE VEN ALGUNOS CARACTERES, SE INSTALA Y CONFIGURA NUEVO EQUIPO OPERATIVO OK, PRUEBAS EXITOSAS OK, CLIENTE CB VALIDA SALDO ANTES Y DESPUÉS DEL MANTENIMIENTO OK SIN NOVEDAD, CB SE DEJA OPERATIVO OK</t>
  </si>
  <si>
    <t>9A00M081</t>
  </si>
  <si>
    <t>BARRIO CANDELARIA LA NUEVA BOG</t>
  </si>
  <si>
    <t>FO-25-1534066</t>
  </si>
  <si>
    <t>16/09/2025 SE CAMBIA DATÁFONO Y LECTORA SE REALIZAN PRUEBAS OK</t>
  </si>
  <si>
    <t>XPRZZ731</t>
  </si>
  <si>
    <t>TENJO</t>
  </si>
  <si>
    <t>PAGAFACIL TENJO</t>
  </si>
  <si>
    <t>FO-25-1532891</t>
  </si>
  <si>
    <t>PUERTO USB DAÑADO</t>
  </si>
  <si>
    <t>16/09/2025 SE REALIZA CAMBIO DE MAGIC BOX 2600 POR DAÑO FÍSICO EN PERO ETHERNET SERVICIO OPERATIVO PRUEBAS OK TRNA RBM</t>
  </si>
  <si>
    <t>5A04Z710</t>
  </si>
  <si>
    <t>PUERTO GUZMAN</t>
  </si>
  <si>
    <t>BARRIO CENTRO PUERTO GUZMAN 2</t>
  </si>
  <si>
    <t>FO-25-1532656</t>
  </si>
  <si>
    <t>18/09/2025 SE LLEGA A CORRESPONSAL SE VERIFICA FALLA EQUIPO ALERT IRRUPTION SE REALIZA CAMBIO DE EQUIPO SE CONFIGURA PARÁMETROS SE INICIALIZA SE REALIZA PRUEBAS DE FUNCIONAMIENT FALLIDAS CABLE DE RED DAÑA SE REALIZA CAMBIO DE CABLE PACHORD PRUEBAS DE FUNCIONAMIENTO EXITOSAS CB QUEDA OPERATIVO</t>
  </si>
  <si>
    <t>TR00B989</t>
  </si>
  <si>
    <t>COMCARD LA CEJA COMPUARTE</t>
  </si>
  <si>
    <t>FO-25-1532522</t>
  </si>
  <si>
    <t>16/09/2025 SE VISITA PUNTO Y SE ENCUENTRA LOCAL CERRADO, EN LLAMADO CON EL CLIENTE PARA VER EN QUE HORARIOS NOS PODÍA ATENDER LA SEÑORA PATRICIA NOS INDICA QUE YA LA FALLA SE SOLUCIONO Y QUE ESTA OPERANDO CON NORMALIDAD</t>
  </si>
  <si>
    <t>BARRIO CIUDADELA 20 DE JULIO B</t>
  </si>
  <si>
    <t>FO-25-1532359</t>
  </si>
  <si>
    <t>15/09/2025 SE REALIZA CAMBIO DE EQUIPO DATAFONO YA QUE SE REINICIABA Y NO LEE TARJETAS</t>
  </si>
  <si>
    <t>AB009780</t>
  </si>
  <si>
    <t>PTM LA VIRGINIA TIENDA ANDROID</t>
  </si>
  <si>
    <t>FO-25-1532236</t>
  </si>
  <si>
    <t>16/09/2025 VISITAMOS COMERCIO EL DATÁFONO NO LEE BIEN LAS TARJETAS REALIZAMOS CAMBIO LO CONFIGURAMOS Y REALIZAMOS PRUEBAS CON EL NUEVO DATÁFONO OK.</t>
  </si>
  <si>
    <t>TR7ZZ572</t>
  </si>
  <si>
    <t>BARRIO PUEBLO NUEVO CAUCASIA 2</t>
  </si>
  <si>
    <t>FO-25-1532126</t>
  </si>
  <si>
    <t>16/09/2025 SE VISITA SITIO, SE HABILITA CABLE DE SUPERVISOR (1526) OK. SE REALIZA PRUEBA DUPLICADO EXITOSAS</t>
  </si>
  <si>
    <t>EG004523</t>
  </si>
  <si>
    <t>FO-25-1532131</t>
  </si>
  <si>
    <t>16/09/2025 DURANTE LA VISITA DE TECNICA ENCONTRAMOS QUE DATÁFONO PRESENTA ERROR AL MOMENTO DE REALIZAR TRANSACCIONES SE PROCEDE A REALIZAR ACTUALIZACIÓN DE SO Y VERSION SE CREAN USUARIOS SE REALIZAN PRUEBAS QUEDANDO SERVICIO OK A CONFORMIDAD DE CB</t>
  </si>
  <si>
    <t>XP00J186</t>
  </si>
  <si>
    <t>TARSO - ANTIOQUIA</t>
  </si>
  <si>
    <t>FO-25-1532527</t>
  </si>
  <si>
    <t>17/09/2025 SE CAMBIA DATÁFONO CON DAÑO EN LECTOR CHIP</t>
  </si>
  <si>
    <t>IZ7ZZ075</t>
  </si>
  <si>
    <t>DISTRICOL PAPELERIA ISA Y PAU</t>
  </si>
  <si>
    <t>FO-25-1531761</t>
  </si>
  <si>
    <t>15/09/2025 SE REALIZA AJUSTE TAPA IMPRESORA Y AJUSTE DE CABLEADOS, PRUEBAS DE IMPRESIÓN EXITOSAS.</t>
  </si>
  <si>
    <t>LN00F260</t>
  </si>
  <si>
    <t>FO-25-1531652</t>
  </si>
  <si>
    <t>16/09/2025 SE VISITA COMERCIO POR FALLA EN DATÁFONO LECTOR DE TARJETAS  DAÑADO MENSAJE RETIRE TARJETA , SE PROCEDE A GENERAR CAMBIO DE EQUIPO REALIZAN DO TRANSACCIONES DE PRUEBA OK SE DEJA CB OPERANDO SIN NOVEDAD CON EQUIPO DESK 26600 Y LECTORA POR TECNOLOGÍA</t>
  </si>
  <si>
    <t>BARRIO SAN CARLOS BOGOTA</t>
  </si>
  <si>
    <t>FO-25-1531562</t>
  </si>
  <si>
    <t>15/09/2025 SE REIZA VISITA A CB PARA ATENDER INCIDENTE BSE REALIZA CAMBIO DE DATAFONO POR FALLA EL LECTOR DE TARJETA ,SE REALIZAN PRUEBAS OK</t>
  </si>
  <si>
    <t>BL0HZ961</t>
  </si>
  <si>
    <t>GUAVIARE</t>
  </si>
  <si>
    <t>SAN JOSE DEL GUAVIARE</t>
  </si>
  <si>
    <t>BARRIO PPRVENIR SAN JOSE DEL G</t>
  </si>
  <si>
    <t>FO-25-1531566</t>
  </si>
  <si>
    <t>16/09/2025 SE REALIZA VISITA A CB TAPA DE IMPRESIÓN SUELTA SE REALIZA AJUSTE PRUEBAS OK SIN NOVEDADES</t>
  </si>
  <si>
    <t>F1LZZ974</t>
  </si>
  <si>
    <t>BARRIO PAJARITO MEDELLIN 1</t>
  </si>
  <si>
    <t>FO-25-1531246</t>
  </si>
  <si>
    <t>15/09/2025 SE HACEN PRUEBAS Y SE EVIDENCIA FUENTE DE POEEE AVERIADA, SE REALIZA EL CAMBIO DE LA MISMA, SE REALIZAN PRIEBAS DE FUNCIONAMIENTO, TODO OK</t>
  </si>
  <si>
    <t>1A0VZ447</t>
  </si>
  <si>
    <t>MANIZALES ALCAZARES</t>
  </si>
  <si>
    <t>FO-25-1531253</t>
  </si>
  <si>
    <t>15/09/2025 SE REALIZA VISITA SE CAMBIA DATAFONO YA QUE NO ENCIENDE Y FUENTE DE PODER YA QUE SE ENCUENTRA EN MAL ESTADO SE CREAN USUARIOS SE HACEN PRUEBAS SERVICIO OK</t>
  </si>
  <si>
    <t>LN00M092</t>
  </si>
  <si>
    <t>PUENTE NACIONAL</t>
  </si>
  <si>
    <t>PUENTE NACIONAL - SANTANDER</t>
  </si>
  <si>
    <t>FO-25-1531258</t>
  </si>
  <si>
    <t>15/09/2025 SE REALIZA VISITA AL COMERCIO, SE  CAMBIA DATAFONO POR DAÑO EN EL TECLADO, SE CAMBIA HUB POR DAÑO, PRUEBAS OK.</t>
  </si>
  <si>
    <t>IZ0XZ921</t>
  </si>
  <si>
    <t>MULTIPAGAS UNICENTRO CENTRO CO</t>
  </si>
  <si>
    <t>FO-25-1531263</t>
  </si>
  <si>
    <t>15/09/2025 SE CAMBIA PINPAD POR DAÑO EN LECTOR CHIP</t>
  </si>
  <si>
    <t>ANZZZ802</t>
  </si>
  <si>
    <t>TUNUNGUA</t>
  </si>
  <si>
    <t>BARRIO CENTRO TUNUNGUA</t>
  </si>
  <si>
    <t>FO-25-1531269</t>
  </si>
  <si>
    <t>16/09/2025 CAMBIO DE EQUIPO DAÑO EN DATAFONO ICT 220 REALICE MANTENIMIENTO, SE CAMBIA POR DAÑO DETERIORO.</t>
  </si>
  <si>
    <t>II00F726</t>
  </si>
  <si>
    <t>ARRIO CENTRO DUITAMA 2</t>
  </si>
  <si>
    <t>FO-25-1530743</t>
  </si>
  <si>
    <t>15/09/2025 SE VISITA PUNTO ENCONTRANDO EL EQUIPO SIN COMUNICACIÓN CABLE DE RED DAÑADO SE REMPLAZA POR UN CABLE PATCH CORD 3 METROS NUEVO PRUEBAS OK CLIENTE CONFORME</t>
  </si>
  <si>
    <t>11XZZ086</t>
  </si>
  <si>
    <t>PTM BUCARAMANGA MISCELANEA Y P</t>
  </si>
  <si>
    <t>FO-25-1530704</t>
  </si>
  <si>
    <t>15/09/2025 SE VISITA COMERCIO SE CAMBIA EQUIPO DEBIDO PANTALLA EN BLANCO , SE REALIZA INYECCIÓN DE SISTEMA Y VERSIÓN INICIALIZADA OK PRUEBAS OK CUBRE CLAVE OK</t>
  </si>
  <si>
    <t>MPZZZ879</t>
  </si>
  <si>
    <t>DISTRICOL TIENDA TIGRERA</t>
  </si>
  <si>
    <t>FO-25-1530715</t>
  </si>
  <si>
    <t>17/09/2025 SE REALIZA LA VISITA SE ENCUENTRA EL DATÁFONO SIN COMUNICAION SE CAMBIA EL CABLEADO PERO EL PROBLEMA PERSISTE, AL PARECER EL PUERTO ESTÁ AVERIADO EL CLIENTE INFORMA QUE UNA CENTELLA DAÑORL EQUIPO, SE PROCEDE A CAMBIAR EL EQUIPO, SE REALIZAN PRUEBAS Y TODO OK</t>
  </si>
  <si>
    <t>GA0EZ773</t>
  </si>
  <si>
    <t>PTM CALI LA NUEVA BASE</t>
  </si>
  <si>
    <t>FO-25-1530799</t>
  </si>
  <si>
    <t>15/09/2025 SE LIMPIA PORTARROLLOS Y QUEDA FUNCIONANDO CORRECTAMENTE</t>
  </si>
  <si>
    <t>9A3ZZ533</t>
  </si>
  <si>
    <t>DISTRICOL EURO CYBER COM</t>
  </si>
  <si>
    <t>FO-25-1530725</t>
  </si>
  <si>
    <t>17/09/2025 SE REALIZÓ VISITA AL COMERCIO Y SE ENCUENTRA CABLEADO CABLE DESK2600 DETERIORADO, SE REALIZA CAMBIO, PRUEBAS EXITOSAS</t>
  </si>
  <si>
    <t>7A00K520</t>
  </si>
  <si>
    <t>ACACIAS</t>
  </si>
  <si>
    <t>BARRIO PABLO SEXTO ACACIAS</t>
  </si>
  <si>
    <t>FO-25-1530306</t>
  </si>
  <si>
    <t>15/09/2025 SE REALIZA CAMBIO DE EQUIPO SE ENCUENTRA EN ALERT PRUEBAS OK SIN NOVEDADES</t>
  </si>
  <si>
    <t>MA00B501</t>
  </si>
  <si>
    <t>ARA0873  CERETE VENUS</t>
  </si>
  <si>
    <t>FO-25-1530052</t>
  </si>
  <si>
    <t>15/09/2025 SE ESCALA CASO ARA A LA RED ..SE CIERRA YA QUE NO ATENDEMOS COMERCIOS ARA *RESPUESTA DE LA RED: TU SOLICITUD REFERENTE A GENERACIÓN DE CASOS CB ARA BANCOLOMBIA QUEDÓ RADICADA BAJO EL TICKET NÚMERO 5797575  AL ÁREA ENCARGADA.</t>
  </si>
  <si>
    <t>AYALA ROMERO MAYKOL DANILO</t>
  </si>
  <si>
    <t>PTM MEDELLIN MONTESSORI</t>
  </si>
  <si>
    <t>FO-25-1530331</t>
  </si>
  <si>
    <t>15/09/2025 SE REALIZA EL CAMBIO DE 1 DATAFONO POR FALLAS EN EL LECTOR CHIP , SE CAMBIA LECTOR YA QUE SE REINICIA PERIFÉRICO</t>
  </si>
  <si>
    <t>AA0QZ372</t>
  </si>
  <si>
    <t>DISTRICOL MINIMARKT LOS MARQUE</t>
  </si>
  <si>
    <t>FO-25-1530339</t>
  </si>
  <si>
    <t>15/09/2025 SE CAMBIA DATÁFONO CON LECTOR CHIP AVERIADO, SE DEJAN SERVICIOS FUNCIONANDO CORRECTAMENTE</t>
  </si>
  <si>
    <t>GB00C501</t>
  </si>
  <si>
    <t>BARRIO CENTRO SANTA BARBARA 1</t>
  </si>
  <si>
    <t>FO-25-1530350</t>
  </si>
  <si>
    <t>16/09/2025 SE CAMBIA DATÁFONO CON IMPRESORA DAÑADA</t>
  </si>
  <si>
    <t>BL01B620</t>
  </si>
  <si>
    <t>DISTRICOL GRANERO EL TRIUNFADO</t>
  </si>
  <si>
    <t>FO-25-1527075</t>
  </si>
  <si>
    <t>16/09/2025 DATÁFONO DESK 3500 SE REINICIA CONSTANTEMENTE, SE PROCEDE A INSTALAR UNO NUEVO DESK2600 Y SE HACEN PRUEBASDE RETIRO, CONSULTA Y PRUEBA DE LECTORA DEJANDO TODO FUNCIONANDO CORRECTAMENTE</t>
  </si>
  <si>
    <t>EGZZZ361</t>
  </si>
  <si>
    <t>BARRIO SHANGAY COPACABANA</t>
  </si>
  <si>
    <t>FO-25-1527080</t>
  </si>
  <si>
    <t>15/09/2025 SE REALIZA LIMPIEZA AL LECTOR CHIP DE TARJETAS, SE DEJAN SERVICIOS FUNCIONANDO CORRECTAMENTE</t>
  </si>
  <si>
    <t>FA00L813</t>
  </si>
  <si>
    <t>SAN ALBERTO</t>
  </si>
  <si>
    <t>BARRIO LA PALMA SAN ALBERTO CE</t>
  </si>
  <si>
    <t>FO-25-1527083</t>
  </si>
  <si>
    <t>15/09/2025 SE REALIZA VISITA AL COMERCIO CORRESPONSAL SE VALIDA QUE EL EQUIPO SE BLOQUEÓ AL TRATAR DE HACERLE EL FORMATEO Y LA CARGA DEL SISTEMA OPERATIVO Y VERSIÓN SE HACE CAMBIO DE EQUIPO SE CONFIGURE Y SE HACEN PRUEBAS DEJANDO TODO OKAY</t>
  </si>
  <si>
    <t>AA0KZ263</t>
  </si>
  <si>
    <t>BARRIO EL MANANTIAL SOLEDAD 3</t>
  </si>
  <si>
    <t>FO-25-1526767</t>
  </si>
  <si>
    <t>15/09/2025 SE REALIZA VISITA SE PROCEDE A CAMBIAR DATAFONO YA QUE SALE LA PANTALLA EN BLANCO ,SE VALIDA CABLEADO, PERO CONTINÚA ,SE CAMBIA DATAFONO SE HACEN PRUEBAS Y TODO OK ,CB OPERATIVO</t>
  </si>
  <si>
    <t>V1009481</t>
  </si>
  <si>
    <t>BARRIO SANTO DOMINGO III</t>
  </si>
  <si>
    <t>FO-25-1526772</t>
  </si>
  <si>
    <t>15/09/2025 SE HACE MANTENIMIENTO OK SE CONFIGURA PARÁMETROS DE DATÁFONO OK</t>
  </si>
  <si>
    <t>IZ6ZZ216</t>
  </si>
  <si>
    <t>ZAPATOCA</t>
  </si>
  <si>
    <t>ZAPATOCA SANTANDER</t>
  </si>
  <si>
    <t>FO-25-1526254</t>
  </si>
  <si>
    <t>15/09/2025 SE REALIZA VISITA AL COMERCIO SE HACE CAMBIO DE DATAFONO SE REALIZAN PRUEBAS OK</t>
  </si>
  <si>
    <t>5A003071</t>
  </si>
  <si>
    <t>SAN PEDRO</t>
  </si>
  <si>
    <t>BARRIO SAN MARTIN SAN PEDRO 1</t>
  </si>
  <si>
    <t>FO-25-1526257</t>
  </si>
  <si>
    <t>15/09/2025 DATAFONO CON ALER IRRUPTION, SE CAMBIA DATAFONO PARA SOLUCIONAR FALLA, PRUEBAS OK</t>
  </si>
  <si>
    <t>AB0DZ453</t>
  </si>
  <si>
    <t>DISTRICOL PANADERIA Y REPOSTER</t>
  </si>
  <si>
    <t>FO-25-1526260</t>
  </si>
  <si>
    <t>15/09/2025 SE VISITA SITIO, SE CAMBIA DATAFONO POR DAÑO EN LECTOR DE TARJETAS OK SE CAMBIA CABLE LECTORA. SE REALIZAN PRUEBAS EXITOSAS</t>
  </si>
  <si>
    <t>AB1EZ034</t>
  </si>
  <si>
    <t>PTM PAC JUAN URIBE</t>
  </si>
  <si>
    <t>FO-25-1526269</t>
  </si>
  <si>
    <t>15/09/2025 SE REALIZA REALIZAN PRIMEROS AUXILIOS CLIENTE NOS CONFIRMA QUE YA SE HABÍAN HECHO, SE CAMBIA EQUIPO POR MAL IMPRESIÓN Y BOTONES BORROSOS</t>
  </si>
  <si>
    <t>6A8ZZ210</t>
  </si>
  <si>
    <t>BARRIO BARBOSA PARQUE BARBOSA</t>
  </si>
  <si>
    <t>FO-25-1526276</t>
  </si>
  <si>
    <t>15/09/2025 SE REALIZÓ LIMPIEZA DE RODILLOS DE IMPRESORA</t>
  </si>
  <si>
    <t>AAOUZ041</t>
  </si>
  <si>
    <t>BARRIO BICENTENARIO CARTAGENA DE INDIAS 3</t>
  </si>
  <si>
    <t>FO-25-1526280</t>
  </si>
  <si>
    <t>14/09/2025 SE VALIDA NOVEDAD CLIENTE TENIA LA TAPA DE LA IMPRESORA MAL PUESTA SE DAN INDICACIONES Y SE RETROALIMENTA COMO REINICIAR EL EQUIPO Y APAGARLO YA QUE ES UN EQUIPO CON BATERIA EL CLIENTE NO RECORDABA COMO APAGARLO QUEDA OPERATIVO</t>
  </si>
  <si>
    <t>BARRIO NIQUIA CAMACOL 4 BELLO</t>
  </si>
  <si>
    <t>FO-25-1526283</t>
  </si>
  <si>
    <t>15/09/2025 SE CAMBIA DATÁFONO CON TECLADO BORROSO, SE DEJAN SERVICIOS FUNCIONANDO CORRECTAMENTE</t>
  </si>
  <si>
    <t>9A003663</t>
  </si>
  <si>
    <t>BARRIO SOACHA TERREROS SOACHA</t>
  </si>
  <si>
    <t>FO-25-1526286</t>
  </si>
  <si>
    <t>15/09/2025 SE LLEGA COMERCIO SE VALIDA SERVICIO OK INDICA CLIENTE QUE YA LLAMO PARA CANCELAR MANTENIMIENTO CHER DE LA ÚLTIMA TRANSACCIÓN QUE REALIZÓ EL CLIENTE</t>
  </si>
  <si>
    <t>II00S512</t>
  </si>
  <si>
    <t>BARRIO GIBRALTAR ARMENIA</t>
  </si>
  <si>
    <t>FO-25-1526289</t>
  </si>
  <si>
    <t>15/09/2025 SE VISITA COMERCIO SE REALIZÓ VERIFICACIÓN Y AJUSTE PARÁMETROS DATAFONO, PRUEBAS OK.</t>
  </si>
  <si>
    <t>SHZZZ005</t>
  </si>
  <si>
    <t>REDY ENVIGADO</t>
  </si>
  <si>
    <t>FO-25-1525533</t>
  </si>
  <si>
    <t>15/09/2025 SE REALIZA EL REINICIO DEL MÓDEM SE VÁLIDA PARÁMETROS OK , SE CAMBIA LECTOR POR CABLE MALO REINICIA PERIFÉRICO</t>
  </si>
  <si>
    <t>A30KZ498</t>
  </si>
  <si>
    <t>MULTIPAGAS ROLDANILLO</t>
  </si>
  <si>
    <t>FO-25-1525537</t>
  </si>
  <si>
    <t>15/09/2025 SE CAMBIA HUB YA QUE EL CABLE DE COMUNICACIÓN ESTÁ AVERIADO, SE REALIZAN PRUEBAS OK.</t>
  </si>
  <si>
    <t>JALZZ269</t>
  </si>
  <si>
    <t>PTM CALI GRANERO NUEVO DIA</t>
  </si>
  <si>
    <t>FO-25-1525063</t>
  </si>
  <si>
    <t>15/09/2025 SE CAMBIA DE DATÁFONO LECTORES PINPAD Y HUD LECTOR DEL CLIENTE Y EL PINPAD ESTABAN MALOS</t>
  </si>
  <si>
    <t>IIWZZ563</t>
  </si>
  <si>
    <t>BARRIO LAS BALSAS TIERRALTA</t>
  </si>
  <si>
    <t>FO-25-1525067</t>
  </si>
  <si>
    <t>17/09/2025 SE REALIZA CAMBIO DE EQUIPO POR DAÑO EN LA IMPRESORA, NO AVANZA PAPEL, SE INSTALA Y CONFIGURA NUEVO EQUIPO OPERATIVO OK, INICIALIZACIÓN OK, PRUEBAS DE TRANSACCIONES EXITOSAS, CLIENTE CB VALIDA SALDO ANTES Y DESPUÉS DEL CAMBIO OK. CB OPERTIVO SIN NOVEDAD</t>
  </si>
  <si>
    <t>V1KZZ544</t>
  </si>
  <si>
    <t>SAN ROQUE</t>
  </si>
  <si>
    <t>BARRIO CALLE REAL SAN ROQUE</t>
  </si>
  <si>
    <t>FO-25-1525070</t>
  </si>
  <si>
    <t>15/09/2025 SE CAMBIA POR LLT</t>
  </si>
  <si>
    <t>19ZZZ729</t>
  </si>
  <si>
    <t>BARRIO EL TRIUNFO FLORENCIA</t>
  </si>
  <si>
    <t>FO-25-1525077</t>
  </si>
  <si>
    <t>15/09/2025 SE REALIZA CAMBIO DE LECTORA YA QUE NO ESTÁ LEYENDO NINGUNA CÓDIGO DE BARRAS, PRUEBAS CB OK SE DEJA OPERATIVO</t>
  </si>
  <si>
    <t>SX9ZZ522</t>
  </si>
  <si>
    <t>BARRIO NUEVOS PIONEROS SINCELEJO</t>
  </si>
  <si>
    <t>FO-25-1525025</t>
  </si>
  <si>
    <t>13/09/2025 SE VERIFICA INFORMACIÓN SE REALIZA PRIMEROS AUXILIOS, DATÁFONO DESK2600 NO AVANZA PAPEL, BATERIA INTERNA DESCARGADA,  SE LE BRINDA INSTRUCCIONES DE LA CARGA. TECLADO OK LECTURA CHIP OK IMPRESIÓN OK, CB SE ENCUENTRA FUNCIONANDO NORMALMENTE. SE REALIZÓ SOPORTE VIA WHATSAPP +57 315 4938200.</t>
  </si>
  <si>
    <t>RIO QUITO</t>
  </si>
  <si>
    <t>BARRIO JUAN PABLO RIO QUITO</t>
  </si>
  <si>
    <t>FO-25-1524709</t>
  </si>
  <si>
    <t>CTL CONFIGURACION LECTOR INTERNAL</t>
  </si>
  <si>
    <t>16/09/2025 SE REALIZA CAMBIO DE EQUIPO POR FALLAS AL MOMENTO DE LEER LAS TARJETAS Y REALIZAR CIERRES
SE REALIZAN PRUEBAS Y EL CB QUEDA OPERATIVO</t>
  </si>
  <si>
    <t>XP3ZZ038</t>
  </si>
  <si>
    <t>GUEPSA</t>
  </si>
  <si>
    <t>VEREDA SANTA ROSA 2 GUEPSA</t>
  </si>
  <si>
    <t>FO-25-1524712</t>
  </si>
  <si>
    <t>15/09/2025 SE REALIZA VISITA AL COMERCIO, SE CAMBIA CABLE MAGIC BOX, PRUEBAS OK.</t>
  </si>
  <si>
    <t>114ZZ411</t>
  </si>
  <si>
    <t>DISTRICOL METALUM ALUMINTOS Y</t>
  </si>
  <si>
    <t>FO-25-1524658</t>
  </si>
  <si>
    <t>15/09/2025 LECTORA NO LEE CÓDIGOS DE BARRA SE PROCEDE A CONFIGURAR Y SE DEJA RECONOCIENDO CÓDIGOS DE BARRA</t>
  </si>
  <si>
    <t>SAUZZ944</t>
  </si>
  <si>
    <t>BARRIO CENTRO PASTO 39</t>
  </si>
  <si>
    <t>FO-25-1524662</t>
  </si>
  <si>
    <t>15/09/2025 SE VERIFICÓ FALLA DE LECTOR DE CÓDIGO DE BARRAS NO PERMITE LEER CÓDIGOS SE PRENDE Y APAGA AL REALIZAR TX, SE CAMBIA LECTORA SE EJECUTAN PRUEBAS TX EXITOSAS QUEDA OPERATIVO.</t>
  </si>
  <si>
    <t xml:space="preserve">SAXZZ540 </t>
  </si>
  <si>
    <t>DISTRICOL PAPELERIA Y ACCESORI</t>
  </si>
  <si>
    <t>FO-25-1524614</t>
  </si>
  <si>
    <t>17/09/2025 SE CAMBIA DATÁFONO POR ALERT IRRUPTION. SE HACEN PRUEBAS DE TRANSACCIONES TODO OK</t>
  </si>
  <si>
    <t>9A0UZ037</t>
  </si>
  <si>
    <t>PTM IBAGUE VARIEDADES Y MULTIS</t>
  </si>
  <si>
    <t>FO-25-1524504</t>
  </si>
  <si>
    <t>13/09/2025 SE CAMBIA LECTOR DE BARRAS POR FALLA. SE HACEN PRUEBAS DE TRANSACCIONES TODO OK</t>
  </si>
  <si>
    <t>9L0UZ944</t>
  </si>
  <si>
    <t>PTM CAUCASIA  TIENDA NUEVA DE</t>
  </si>
  <si>
    <t>FO-25-1524291</t>
  </si>
  <si>
    <t>15/09/2025 VISITA SITIO, SE CAMBIA CABLE ENSORTIJADO MAGIC BOX DESK3500 OK. SE REALIZAN PRUEBAS EXITOSAS CB MIXTO</t>
  </si>
  <si>
    <t>EGQZZ160-UVTZZ133</t>
  </si>
  <si>
    <t>COMCARD BELLO DROG PHARPLUS</t>
  </si>
  <si>
    <t>FO-25-1524273</t>
  </si>
  <si>
    <t>13/09/2025 SE LLEGA AL CB Y LA PERSONA QUE ATIENDE INDICA QUE LA REVISAR EL DATÁFONO IDENTIFICO QUE LA FUENTE ESTABA MAL CONECTADA, QUE EL LA CONECTO BIEN Y QUE EL SERVICIO EMPEZO A FUNCIONAR CORRECTAMENTE, POR ENDE NO SE REVISA EL DATÁFONO NO LLAMA A LA LÍNEA DE ATENCIÓN</t>
  </si>
  <si>
    <t>BBQZZ200</t>
  </si>
  <si>
    <t>MAGANGUE</t>
  </si>
  <si>
    <t>BARRIO CENTRO MAGANGUE 7</t>
  </si>
  <si>
    <t>FO-25-1523730</t>
  </si>
  <si>
    <t>15/09/2025 DATAFONO CON TECLAS BORROSAS Y ALGUNAS DURAS, SE CAMBIA DATAFONO PARA SOLUCIONAR FALLA, PRUEBAS OK</t>
  </si>
  <si>
    <t>NA00A478</t>
  </si>
  <si>
    <t>DISTRICOL DROGUERIA CENTRAL ME</t>
  </si>
  <si>
    <t>FO-25-1523748</t>
  </si>
  <si>
    <t>13/09/2025 SE FORMATEA, CONFIGURA E INICIALIZA EQUIPO, SE REALIZAN PRUEBAS OK.</t>
  </si>
  <si>
    <t>II00F675</t>
  </si>
  <si>
    <t>BARRIO SAN ANTONIO GUADALAJARA DE BUGA 1</t>
  </si>
  <si>
    <t>FO-25-1523679</t>
  </si>
  <si>
    <t>13/09/2025 SE VALIDA CON EL CLIENTE DAÑO, SE ENCUENTRA DATAFONO CON PANTALLA EN BLANCO, SE VALIDA CON EL CLIENTE Y EL CLIENTE TENIA EL DATAFONO DESCONECTADO DE LA ENERGÍA, SE LE SOLICITA DEJAR CONECTADO PARA QUE LA BATERÍA CARGUE, UNA VEZ LA BATERÍA QUEDA CARGADA EL CLIENTE CONFIRMA OPERATIVIDAD DEL EQUIPO SIN NOVEDAD , SE LE DEJA LA  OBSERVACIÓN DE NO DESCONECTAR DE LA ENERGÍA</t>
  </si>
  <si>
    <t>REVAL EL PORVENIR</t>
  </si>
  <si>
    <t>FO-25-1523684</t>
  </si>
  <si>
    <t>13/09/2025 SE CAMBIA DATÁFONO POR ALERT INTERRUTION</t>
  </si>
  <si>
    <t>AAAXZ915</t>
  </si>
  <si>
    <t>BARRIO EL SOCORRO MEDELLIN 1</t>
  </si>
  <si>
    <t>FO-25-1523807</t>
  </si>
  <si>
    <t>13/09/2025 SE CAMBIA MAGICBOX YA QUE SE DESCONECTA FRECUENTEMENTE DEL INTERNET</t>
  </si>
  <si>
    <t>9B0GZ977</t>
  </si>
  <si>
    <t>COMCARD B MANGA PAPEL ISABELA</t>
  </si>
  <si>
    <t>FO-25-1523599</t>
  </si>
  <si>
    <t>13/09/2025 SE REALIZA VISITA EN PUNTO IDENTIFICANDO CLARAMENTE QUE RL COMERCIO ESTA CERRADO SEGUN LAS INDICACIONES DADAS POR LA USUARIA POR LLAMADA TELEFÓNICA SE EJECUTA DESPLAZAMIENTO Y SE PROCEDE CON CIERRE DEL SERVICIO SE LE INDICA A LA USUARIA QUE DEBE VOLVER A LLAMAR A SOLICITAR EL SERVICIO TÉCNICO</t>
  </si>
  <si>
    <t>11116221</t>
  </si>
  <si>
    <t>DISTRICOL DROGUERIA SERVIFARMA</t>
  </si>
  <si>
    <t>FO-25-1523604</t>
  </si>
  <si>
    <t>13/09/2025 SE REALIZÓ MANTENIMIENTO GENERAL SE EXPLICA A CLIENTE COMO OPERAR CORRECTAMENTE EL DATÁFONO</t>
  </si>
  <si>
    <t>9A005423</t>
  </si>
  <si>
    <t>PTM MED NUEVO CICLO</t>
  </si>
  <si>
    <t>FO-25-1523612</t>
  </si>
  <si>
    <t>13/09/2025 CAMBIO EQUIPO POR DAÑO NO AVANZA PAPEL</t>
  </si>
  <si>
    <t>AA00J159</t>
  </si>
  <si>
    <t>FO-25-1523615</t>
  </si>
  <si>
    <t>13/09/2025 SE REALIZA CAMBIO DE PINPAD POR DAÑO ALERTADO SERVICIO OPERATIVO PRUEBAS OK TRNA RBM</t>
  </si>
  <si>
    <t>MN002491</t>
  </si>
  <si>
    <t>PTMMEDELLINMINIMERCADO LA VIRG</t>
  </si>
  <si>
    <t>FO-25-1523622</t>
  </si>
  <si>
    <t>13/09/2025 SE REALIZA LIMPIEZA DE LECTOR DE TARJETAS YA QUE INICIALMENTE SE INSERTABA TARJETA Y HACIA 3 SONIDOS Y NO LEÍA.</t>
  </si>
  <si>
    <t>NN00K624</t>
  </si>
  <si>
    <t>BARRIO CIUDAD MODESTO BARRANQUILLA 1</t>
  </si>
  <si>
    <t>FO-25-1522934</t>
  </si>
  <si>
    <t>13/09/2025 DATAFONO NO CONECTABA A INTERNET Y LECTOR ESTABA INTERMITENTE, SE REMPLAZA MAGIX BOX Y LECTOR DE BARRAS, SE HACEN PRUEBAS Y QUEDA OK</t>
  </si>
  <si>
    <t>LBZZZ599</t>
  </si>
  <si>
    <t>MULTIPAGAS DUITAMA</t>
  </si>
  <si>
    <t>FO-25-1522901</t>
  </si>
  <si>
    <t>15/09/2025 SE VISITA PUNTO EVIDENCIANDO QUE LA LA COMUNICACIÓN DEL EQUIPO ESTÁ POR DIAL SE REALIZA CONFIGURACIÓN CORRECTA DE LA COMUNICACIÓN ETERNET-TLS PRUEBAS OK CLIENTE CONFORME.</t>
  </si>
  <si>
    <t>LA00A489</t>
  </si>
  <si>
    <t>SAN ONOFRE</t>
  </si>
  <si>
    <t>DISTRICOL VARIEDADES MAURA</t>
  </si>
  <si>
    <t>FO-25-1522914</t>
  </si>
  <si>
    <t>15/09/2025 SE REALIZA VISITA TÉCNICA Y SE CAMBIA DATAFONO POR DAÑO EN LECTOR DE TARJETAS, MENSAJE RETIRE TARJETA, SE INSTALA DATAFONO PLACA 1184326 Y SE RETIRA DATAFONO PLACA 1062218, DE IGUAL MANERA SE CAMBIA LECTOR DE CÓDIGO DE BARRAS POR DAÑO FÍSICO SE ENCUENTRA PARTIDO Y DIFICULTA LA LECTURA DE CODIGOS DE BARRAS, SE REALIZAN PRUEBAS Y SE DEJA EL SERVICIO OK.</t>
  </si>
  <si>
    <t>9AFZZ417</t>
  </si>
  <si>
    <t>BARRIO MARTINEZ RICO FUNZA</t>
  </si>
  <si>
    <t>FO-25-1522909</t>
  </si>
  <si>
    <t>13/09/2025 DURANTE LA VISITA TECNICA DE CAMPO ENCONTRAMOS QUE DATAFONO SE REINICIA AL REALIZAR UNA TX, REALIZA CAMBIO DE  DATAFONO PRUEBA OK PARÁMETROS OKAY CIERRE OKAY</t>
  </si>
  <si>
    <t>XP3ZZ032</t>
  </si>
  <si>
    <t>DISTRICOL CENTRO LOGISTICO PIN</t>
  </si>
  <si>
    <t>FO-25-1522540</t>
  </si>
  <si>
    <t>13/09/2025 SE REALIZÓ VISITA AL COMERCIO Y SE ENCUENTRA LECTORA DE BARRAS DAÑADA, SE REALIZA CAMBIO DE EQUIPO, PRUEBAS EXITOSAS</t>
  </si>
  <si>
    <t>GA0EZ788</t>
  </si>
  <si>
    <t>ORITO</t>
  </si>
  <si>
    <t>DISTRICOL MAKABEOS</t>
  </si>
  <si>
    <t>FO-25-1522547</t>
  </si>
  <si>
    <t>17/09/2025 SE REALIZA CAMBIO DE EQUIPO POR DAÑO EN TECLADO BORROSO SE CAMBIA NUEVO EQUIPO SE INSTALA VERSION SE CONFIGURA PARÁMETROS SE INICIALIZA SE REALIZA PRUEBAS DE FUNCIONAMIENTO EXITOSAS CB QUEDA OPERATIVO</t>
  </si>
  <si>
    <t>GZ000343</t>
  </si>
  <si>
    <t>BARRIO LOS NARANJOS DOSQUEBRAD</t>
  </si>
  <si>
    <t>FO-25-1522386</t>
  </si>
  <si>
    <t>13/09/2025 VISITAMOS COMERCIO EL LECTOR DE BARRAS NO LEE LOS CÓDIGOS DE BARRAS LO CONFIGURAMOS NUEVAMENTE PERO LA FALLA CONTINUA REALIZAMOS CAMBIO HACEMOS PRUEBAS OK.</t>
  </si>
  <si>
    <t>A16ZZ190</t>
  </si>
  <si>
    <t>FO-25-1522243</t>
  </si>
  <si>
    <t>13/09/2025 SE LLEGA A PUNTO Y TRRABADORA INDICA QUE NO PUEDE ATENDER VISITA YA QUE ESTA SOLA Y TIENE MUCHA GENTE PARA ATENDER</t>
  </si>
  <si>
    <t xml:space="preserve">NO DISPONIBLE </t>
  </si>
  <si>
    <t>REMOLINO</t>
  </si>
  <si>
    <t>BARRIO CENTRO REMOLINO 1</t>
  </si>
  <si>
    <t>FO-25-1522033</t>
  </si>
  <si>
    <t>13/09/2025 SE REALIZA VISITA AL COMERCIO SE ENCUENTRA DATÁFONO CON TAPA DE IMPRESORA DAÑADA LO CUAL NO DEJABA IMPRIMIR LOS VAUCHER SE CAMBIA TAPA DE IMPRESORA SE REALIZAN PRUEBAS EXITOSAS Y EL CB QUEDA OPERATIVO</t>
  </si>
  <si>
    <t>NA00A504</t>
  </si>
  <si>
    <t>PTM NEIVA MISCELANEA BOSQUES</t>
  </si>
  <si>
    <t>FO-25-1522038</t>
  </si>
  <si>
    <t>13/09/2025 SE REALIZA VISITA AL PUNTO SE REALIZA AJUSTE DE TAPA IMPRESORA ,EQUIPO OPERATIVO Y ACTUALIZADO.</t>
  </si>
  <si>
    <t>4A0CZ020</t>
  </si>
  <si>
    <t>PTM SAN GIL LA M S ECONOMICA D</t>
  </si>
  <si>
    <t>FO-25-1521937</t>
  </si>
  <si>
    <t>16/09/2025 DATAFONO NO AVANZA PAPEL, CAMBIO DE DATAFONO, BORRADO E INYECCION DE SO +VER 9.90, CONFIGURACION CB OK, CUBRE CLAVE OK, PRUEBAS OK.</t>
  </si>
  <si>
    <t>SX0GZ315</t>
  </si>
  <si>
    <t>BARRIO EMPORIO VILLAVICENCIO 1</t>
  </si>
  <si>
    <t>FO-25-1521946</t>
  </si>
  <si>
    <t>13/09/2025 SE REALIZA CAMBIO DE EQUIPO LECTOR CHIP</t>
  </si>
  <si>
    <t>XP0EZ815</t>
  </si>
  <si>
    <t>SARDINATA</t>
  </si>
  <si>
    <t>BARRIO SAN FRANCISCO SARDINATA</t>
  </si>
  <si>
    <t>FO-25-1521954</t>
  </si>
  <si>
    <t>13/09/2025 SE REALIZA VISITA, SE REALIZA CAMBIO DE LECTOR DE BARRAS POR DAÑO, SE REALIZAN PRUEBAS Y CIERRES OK</t>
  </si>
  <si>
    <t>7A002369</t>
  </si>
  <si>
    <t>PTM LORICA AL INSTANTE</t>
  </si>
  <si>
    <t>FO-25-1521062</t>
  </si>
  <si>
    <t>12/09/2025 SE REALIZA CAMBIO DE EQUIPO POR DAÑO NO PRENDE, SE INSTALA NUEVO EQUIPO OPERATIVO OK, CONFIGURACIÓN OK, INICIALIZACIÓN EXITOSAS, PRUEBAS EXITOSAS OK, DE IGUAL FORMA SE CAMBIA EL LECTOR DE BARRAS POR DAÑO NO PRENDE, SE INSTALA NUEVO LECTOR DE BARRAS OPERATIVO OK, PRUEBAS EXITOSAS OK, CLIENTE CB VALIDA SALDO ANTES Y DESPUÉS DEL MANTENIMIENTO OK, CB OPERTIVO SIN NOVEDAD.</t>
  </si>
  <si>
    <t xml:space="preserve">AB00G723 </t>
  </si>
  <si>
    <t>BARRIO NIQUIA BELLO 12</t>
  </si>
  <si>
    <t>FO-25-1521272</t>
  </si>
  <si>
    <t>13/09/2025 SE CAMBIA PINPAD CON REINICIOS, SE DEJAN SERVICIOS FUNCIONANDO CORRECTAMENTE</t>
  </si>
  <si>
    <t>XYZZZ976</t>
  </si>
  <si>
    <t>BARRIO AVENIDA LA PLAYA SAN AN</t>
  </si>
  <si>
    <t>FO-25-1520648</t>
  </si>
  <si>
    <t>16/09/2025 SE ENCUENTRA LECTORA DE CODIGOS DE BARRAS CON MENSAJE FORMATO INVALIDO SE RECONFIGURA OK PARÁMETROS OK Y SE REALIZAN PRUEBAS ÉXITOSAS DE TRANSACCIONES</t>
  </si>
  <si>
    <t>JA00X310</t>
  </si>
  <si>
    <t>COMCARD POPAYAN ROLETTO</t>
  </si>
  <si>
    <t>FO-25-1520612</t>
  </si>
  <si>
    <t>13/09/2025 SE INGRESA PUERTO USB MALO SE PROCEDE A CAMBIAR DATAFONO PRUEBAS OK TELECARGA DRNA</t>
  </si>
  <si>
    <t>LM0EZ123</t>
  </si>
  <si>
    <t>HONDA</t>
  </si>
  <si>
    <t>BARRIO CENTRO HONDA</t>
  </si>
  <si>
    <t>FO-25-1520621</t>
  </si>
  <si>
    <t>12/09/2025 SE REALIZA CAMBIO DE EQUIPO "SE REINICIA AL MOMENTO TRANSACCIÓN" CAMBIO PIN PAD, INSTALACIÓN MAGIC BOX TRANSACCIONES DE PRUEBA O.K</t>
  </si>
  <si>
    <t>AB00U346</t>
  </si>
  <si>
    <t>EL CARMEN</t>
  </si>
  <si>
    <t>DISTRICOL ALMACEN VETERINARIO</t>
  </si>
  <si>
    <t>FO-25-1520630</t>
  </si>
  <si>
    <t>17/09/2025 SE REALIZA VISITA AL COMERCIO CORRESPONSAL SE VALIDA Y SE EVIDENCIA QUE HAY INCONVENIENTES CON EL PIN PAD Y EL LECTOR DE BARRAS SE PROCEDE A HACER CAMBIO DE DATÁFONO DESK 3500 POR DESK 2600, SE REALIZAN LAS RESPECTIVAS CONFIGURACIONES Y SE HACEN PRUEBAS DEJANDO TODO OKAY</t>
  </si>
  <si>
    <t>AD00I741</t>
  </si>
  <si>
    <t>OPRAP CARULLA 170</t>
  </si>
  <si>
    <t>FO-25-1520634</t>
  </si>
  <si>
    <t>13/09/2025 SE VISITA COMERCIO CB BANCOLOMBIA, SE REALIZA CAMBIO DE PINPAD Y CABLE DEL MISMO POR QUÉ ESTÁ DETERIORADO, SE REALIZAN PRUEBAS OK, NO UPS, NO SE ALTERAN USUARIOS.</t>
  </si>
  <si>
    <t>1111H943</t>
  </si>
  <si>
    <t>DISTRICOL PAPELERIA LA UNION</t>
  </si>
  <si>
    <t>FO-25-1520637</t>
  </si>
  <si>
    <t>13/09/2025 SE REALIZA VISITA SE PROCEDE A CAMBIAR DATAFONO YA QUE EL PAP L SE ATASCABA A LA MITAD ,SE PROCEDE A CAMBIAR DATAFONO ,SE HACEN PRUEBAS Y TODO OK.</t>
  </si>
  <si>
    <t>AD00A026</t>
  </si>
  <si>
    <t>COMCARD LA CRUZ MARIAMELA</t>
  </si>
  <si>
    <t>FO-25-1520641</t>
  </si>
  <si>
    <t>13/09/2025 SE CAMBIA PIN PAD PORQUE NO ESTÁ LEYENDO LA MAYORÍA DE LAS TARJETAS</t>
  </si>
  <si>
    <t>ABC04156</t>
  </si>
  <si>
    <t>DISTRICOL REPOSTERIA ADAL</t>
  </si>
  <si>
    <t>FO-25-1519816</t>
  </si>
  <si>
    <t>12/09/2025 SE CAMBIO PIN PAD POR DAÑO ALERT IRRUPCIÓN Y DATAFONO POR TECNOLOGÍA SE INSTALA NUEVA VERSIÓN CIERRES Y PRUEBAS OK</t>
  </si>
  <si>
    <t>A30KZ108</t>
  </si>
  <si>
    <t>FO-25-1519823</t>
  </si>
  <si>
    <t>13/09/2025 SE REALIZA CAMBIO DE DATÁFONO, POR PANTALLA NO DEJA VISUALIZAR BIEN AL CLIENTE, PRUEBAS Y LIMPIEZA DE EQUIPOS.</t>
  </si>
  <si>
    <t>6Z00Y273</t>
  </si>
  <si>
    <t>VALENCIA II CORDOBA</t>
  </si>
  <si>
    <t>FO-25-1519831</t>
  </si>
  <si>
    <t>13/09/2025 SE REALIZA VISITA TÉCNICA, SE REALIZA CAMBIO DE EQUIPO YA QUE NO RECONOCE EL CABLE DE RED DEBIDO A UNA DESCARGA ELÉCTRICA, SE INSTALA DATAFONO PLACA 1171546, SE RETIRA  DATAFONO PLACA 908700, SE REALIZAN PRUEBAS Y SE DEJA EL SERVICIO FUNCIONANDO CORRECTAMENTE.</t>
  </si>
  <si>
    <t>A00IZ772</t>
  </si>
  <si>
    <t>CANTAGALLO</t>
  </si>
  <si>
    <t>DISTRICOL MULTISERVICIO ESCOBA</t>
  </si>
  <si>
    <t>FO-25-1519846</t>
  </si>
  <si>
    <t>12/09/2025 SE CAMBIA ACTIVO DEBIDO TECLADO MALO SE REALIZA INYECCIÓN DE SISTEMA Y VERSIÓN INICIALIZADA OK PRUEBAS OK CUBRE CLAVE OK</t>
  </si>
  <si>
    <t>II00F623</t>
  </si>
  <si>
    <t>BARRIO PATIO BONITO 3 BOGOTA</t>
  </si>
  <si>
    <t>FO-25-1519441</t>
  </si>
  <si>
    <t>12/09/2025 SE REALIZA VISITA DE CAMPO DONDE SE VALIDA DATÁFONO Y ESTA FUNCIONANDO CORRECTAMENTE, COMERCIO MANIFIESTA INCONFORMIDAD POR TECLADO DURO LO QUE ES NORMAL YA QUE ES UN EQUIPO NUEVO, PERO TECLADO SE ENCUENTRA FUNCIONANDO CON NORMALIDAD, PRUEBAS, CUPO Y USUARIO OK</t>
  </si>
  <si>
    <t>0NTZZ208</t>
  </si>
  <si>
    <t>DISTRICOL  RESPLANDOR TODO PAR</t>
  </si>
  <si>
    <t>FO-25-1519352</t>
  </si>
  <si>
    <t>12/09/2025 SE REALIZÓ GESTIÓN TELEFÓNICA SE HABLÓ CON LA SEÑORA LAURA SE REALIZÓ REPROGRAMACIÓN DEL LECTOR SE REALIZÓ UNA PRUEBA SIENDO EXITOSA SE PROCEDE A CERRAR CASO</t>
  </si>
  <si>
    <t>MADRID</t>
  </si>
  <si>
    <t>BARRIO SOSIEGO MADRID MADRID</t>
  </si>
  <si>
    <t>FO-25-1519356</t>
  </si>
  <si>
    <t>13/09/2025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</si>
  <si>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FAZZZ553</t>
  </si>
  <si>
    <t>PAIPA</t>
  </si>
  <si>
    <t>BARRIO CENTRO PAIPA 5</t>
  </si>
  <si>
    <t>FO-25-1519363</t>
  </si>
  <si>
    <t>12/09/2025 SE REALIZA CAMBIO DE EQUIPO POR DAÑO LECTOR CHIP DEJANDO PRUEBAS OK SIN TELECARGA NO AUTORIZADA  , SE DEJA CUBRE CLAVE</t>
  </si>
  <si>
    <t>9A2ZZ554</t>
  </si>
  <si>
    <t>PUERTO NARE</t>
  </si>
  <si>
    <t>BARRIO PLAZA PRINCIPAL PUERTO</t>
  </si>
  <si>
    <t>FO-25-1519199</t>
  </si>
  <si>
    <t>13/09/2025 SE REALIZA CAMBIO DE EQUIPO POR TECLADO BORROSO SE REALIZAN PRUEBAS EXITOSAS SERVICIO OPERATIVO OK</t>
  </si>
  <si>
    <t>GZ000437</t>
  </si>
  <si>
    <t>PTM PONEDERA BABY JULI</t>
  </si>
  <si>
    <t>FO-25-1519205</t>
  </si>
  <si>
    <t>13/09/2025 SE REALIZA VISITA AL COMERCIO SE ENCUENTRA DATÁFONO CON TAPA DE IMPRESORA DAÑADA LO CUAL NO DEJABA IMPRIMIR BIEN LOS VAUCHER SE CAMBIA TAPA DE IMPRESORA SE REALIZAN PRUEBAS EXITOSAS Y EL CB QUEDA OPERATIVO</t>
  </si>
  <si>
    <t>9CQZZ644</t>
  </si>
  <si>
    <t>BARRIO PARQUE PRINCIPAL PUERTO</t>
  </si>
  <si>
    <t>FO-25-1519212</t>
  </si>
  <si>
    <t>13/09/2025 SE REALIZA CAMBIO DE EQUIPO POR DETERIORO DE TECLADO Y DAÑO EN LA LECTORA DE TARJETAS SE REALIZAN PRUEBAS EXITOSAS SERVICIO OPERATIVO OK</t>
  </si>
  <si>
    <t>BL01Y301</t>
  </si>
  <si>
    <t>PAGAFACIL GALERIA POPULAR</t>
  </si>
  <si>
    <t>FO-25-1519216</t>
  </si>
  <si>
    <t>13/09/2025 BUENOS DÍAS SE VISITA CB Y SE VALIDA QUE DATAFONO IMPRIME BORROSO, SE PROCEDE A HACER EL CAMBIO, SE HACEN TRANSACCIONES DE PRUEBAS</t>
  </si>
  <si>
    <t>7A002268</t>
  </si>
  <si>
    <t>BARRIO BARRIO CENTRO PUERTO NA</t>
  </si>
  <si>
    <t>FO-25-1519220</t>
  </si>
  <si>
    <t>13/09/2025 SE REALIZA MANTENIMIENTO DEL EQUIPO Y LIMPIEZA, SE REALIZA PRUEBAS EXITOSAS SERVICIO OPERATIVO OK</t>
  </si>
  <si>
    <t>AALFZ637</t>
  </si>
  <si>
    <t>BARRIO GALICIA SANTA MARTA</t>
  </si>
  <si>
    <t>FO-25-1519229</t>
  </si>
  <si>
    <t>12/09/2025 SE REALIZA LA VISITA SE ENCUENTRA EL CABLE DEL LECTOR DE BARRAS DAÑADO LO CUAL NO PERMITE LEER FACTURASSE PROCEDE A CAMBIAR EL ACCESORIO  SE REALIZAN PRUEBAS Y TODO OK</t>
  </si>
  <si>
    <t>BL08Z471</t>
  </si>
  <si>
    <t>PTM MEDELLIN G MELAS MOTOS</t>
  </si>
  <si>
    <t>FO-25-1518818</t>
  </si>
  <si>
    <t>12/09/2025 SE CAMBIA DATÁFONO POR EN ENCENDIDO</t>
  </si>
  <si>
    <t>9L00V499</t>
  </si>
  <si>
    <t>EL SANTUARIO</t>
  </si>
  <si>
    <t>DISTRICOL ELECTROINGIENERIA AG</t>
  </si>
  <si>
    <t>FO-25-1518380</t>
  </si>
  <si>
    <t>13/09/2025 SE HACE MANTENIMIENTO OK SE CAMBIA ENSORTIJADO Y CABLE DE PODER</t>
  </si>
  <si>
    <t>XPRZZ668</t>
  </si>
  <si>
    <t>SAN JUAN DEL LOSADA  META</t>
  </si>
  <si>
    <t>FO-25-1518385</t>
  </si>
  <si>
    <t>19/09/2025 SE REALIZA VISITA AL CB Y SE EVIDENCIÓ QUE LOS PARÁMETROS DE CONFIGURACIÓN ESTABAN MAL, SE CONFIGURAN DE NUEVO LOS PARÁMETROS SE INCIALIZA Y SE DEJA OPERATIVO, PRUEBAS CB OK.</t>
  </si>
  <si>
    <t>JAAAD606</t>
  </si>
  <si>
    <t>SOPO</t>
  </si>
  <si>
    <t>ARRIO BRICENO 6 SOPO</t>
  </si>
  <si>
    <t>FO-25-1518040</t>
  </si>
  <si>
    <t>12/09/2025 SE VISITA COMERCIO CB BANCOLOMBIA, SE CAMBIA TAPA DE DATÁFONO EN LA IMPRESORA YA QUE ESTABA DAÑADA Y NO AJUSTABA, SE DEJA EL EQUIPO FUNCIONANDO CORRECTAMENTE, PRUEBAS OK, NO SE ALTERNAN USUARIOS.</t>
  </si>
  <si>
    <t>17ZZZ229</t>
  </si>
  <si>
    <t>FLORIDA</t>
  </si>
  <si>
    <t>BARRIO LA CABANA FLORIDA 1</t>
  </si>
  <si>
    <t>FO-25-1518046</t>
  </si>
  <si>
    <t>13/09/2025 ‎SE REALIZA CAMBIO DE DATÁFONO POR MOTOR DE IMPRESIÓN, EL CUÁL ESTA GENERANDO ALERTA DE JAMMER KEY,
‎SE REALIZAN PRUEBAS OPERATIVAS SIN NOVEDAD.
‎CB QUEDA OKEY.</t>
  </si>
  <si>
    <t>GZ0GZ046</t>
  </si>
  <si>
    <t>PTM GIRON TECNOLOGIA MOVIL ZAM</t>
  </si>
  <si>
    <t>FO-25-1518051</t>
  </si>
  <si>
    <t>12/09/2025 SE REALIZA CAMBIO DE DATAFONO, SE DEJA DSK 2600 CON MAGIC BOX Y PINPAD 1600, SE HACEN PRUEBAS OK VISITA EXITOSA</t>
  </si>
  <si>
    <t>9BDZZ691</t>
  </si>
  <si>
    <t>PTM MEDELLIN MINIMERCADO SANTA</t>
  </si>
  <si>
    <t>FO-25-1518059</t>
  </si>
  <si>
    <t>12/09/2025 SE HACE MANTENIMIENTO OK SE LIMPIA IMPRESORA DE DATÁFONO OK</t>
  </si>
  <si>
    <t>9L000572</t>
  </si>
  <si>
    <t>FO-25-1518064</t>
  </si>
  <si>
    <t>13/09/2025 SE CAMBIA EQUIPO POR CONSTANTE PROBLEMA DE LECTOR CHIP Y LECTORA POR DIFICULTA PARA LEER FACTURAS</t>
  </si>
  <si>
    <t>6A9ZZ135</t>
  </si>
  <si>
    <t>BARRIO LOS COLORES MEDELLIN 9</t>
  </si>
  <si>
    <t>FO-25-1517287</t>
  </si>
  <si>
    <t>12/09/2025 SE HACE MANTENIMIENTO SE OK SE CAMBIA ENSORTIJADO Y CABLE SE PODER</t>
  </si>
  <si>
    <t>NA00Q605</t>
  </si>
  <si>
    <t>ARA0092 CARRERA 21</t>
  </si>
  <si>
    <t>FO-25-1517290</t>
  </si>
  <si>
    <t>12/09/2025 SE ESCALA CASO ARA** TU SOLICITUD REFERENTE A GENERACIÓN DE CASOS CB ARA BANCOLOMBIA QUEDÓ RADICADA BAJO EL TICKET NÚMERO 5794790 AL ÁREA ENCARGADA.</t>
  </si>
  <si>
    <t>PTM  PASTO  DONDE LUCHO EXPRES</t>
  </si>
  <si>
    <t>FO-25-1517076</t>
  </si>
  <si>
    <t>12/09/2025 SE VERIFICÓ FALLA DE IMPRESIÓN NO PERMITE IMPRIMIR CORRECTAMENTE POR FALLA EN SISTEMA DE IMPRESIÓN SE CAMBIA DATÁFONO SE EJECUTAN PRUEBAS TX EXITOSAS QUEDA OPERATIVO.</t>
  </si>
  <si>
    <t xml:space="preserve">BA00Y355 </t>
  </si>
  <si>
    <t>DISTRICOL SALSAMENTA YOKOHAM</t>
  </si>
  <si>
    <t>FO-25-1517081</t>
  </si>
  <si>
    <t>12/09/2025 SE REVISA EQUIPO Y PRUEBAS PERTINENTES ESTA IMPRIMIENDO EN PERFECTO ESTADO, SE INDICA A USUARIO MANTENERLO CON BUENA CARGA</t>
  </si>
  <si>
    <t>SAUZZ947</t>
  </si>
  <si>
    <t>BARRIO PICACHO MEDELLIN  6</t>
  </si>
  <si>
    <t>FO-25-1517092</t>
  </si>
  <si>
    <t>12/09/2025 SE REALIZA CAMBIO DE DATÁFONO POR DAÑO EN EL LECTOR, PRUEBAS OK (CLIENTE SOLICITA ROLLOS)</t>
  </si>
  <si>
    <t>F1XZZ050</t>
  </si>
  <si>
    <t>FO-25-1519130</t>
  </si>
  <si>
    <t>12/09/2025 CLIENTE TENÍA IP DUPLICADA SE PROCEDE A HACER CONFIGURACIÓN DE IP SE HACEN PRUEBAS Y QUEDA FUNCIONANDO CORRECTAMENTE</t>
  </si>
  <si>
    <t>BARRIO ALTOS DEL CAMPESTRE CAR</t>
  </si>
  <si>
    <t>FO-25-1516550</t>
  </si>
  <si>
    <t>12/09/2025 SE CAMBIA EQUIPO NO IMPRIME BN SALE BORROSO CON LÍNEA QUEDA EQUIPO NUEVO FUNCIONANDO SIN PROBLEMAS SE HACEN PRUEBAS TODO OK</t>
  </si>
  <si>
    <t>AB000107</t>
  </si>
  <si>
    <t>BARRIO NUEVO BELLO 2</t>
  </si>
  <si>
    <t>FO-25-1516314</t>
  </si>
  <si>
    <t>12/09/2025 SE REALIZA EL CAMBIO DE DATÁFONO POR ALERT IRRUPTION</t>
  </si>
  <si>
    <t>A1KZZ501</t>
  </si>
  <si>
    <t>DISTRICOL PAPELERIA LIBROTINTO</t>
  </si>
  <si>
    <t>FO-25-1515951</t>
  </si>
  <si>
    <t>12/09/2025 SE REALIZA CAMBIO DE DATAFONO DEBIDO A IMPRESORA AVERIADA, EQUIPO OK</t>
  </si>
  <si>
    <t>GB00H017</t>
  </si>
  <si>
    <t>MULTIPA A  A A ERA</t>
  </si>
  <si>
    <t>FO-25-1515829</t>
  </si>
  <si>
    <t>12/09/2025 SE REALIZA CAMBIO DE DATAFONO EN CB BANCOLOMBIA PURO DEBIDO A QUE NO PRENDE, SE REALIZA CAMBIO DE FUENTE PERO LA FALLA AÚN PERSISTE, SE REALIZAN PRUEBAS CON NUEVO EQUIPO Y SALEN OK.</t>
  </si>
  <si>
    <t>LM9ZZ391</t>
  </si>
  <si>
    <t>REDY PLAZA DE FLORES</t>
  </si>
  <si>
    <t>FO-25-1515617</t>
  </si>
  <si>
    <t>12/09/2025 SE REALIZA CAMBIO DE 2 LECTORES Y UN HUB OK PRUEBAS OK NO TELECARGA</t>
  </si>
  <si>
    <t>A000L494</t>
  </si>
  <si>
    <t>BARRIO CENTRO GUADALAJARA DE B</t>
  </si>
  <si>
    <t>FO-25-1515622</t>
  </si>
  <si>
    <t>12/09/2025 SE VISITA CORRESPONSAL Y SE REEMPLAZA DATÁFONO POR DAÑO: TRANSACCIONES DE PRUEBA EXITOSAS. SE CREA USUARIO</t>
  </si>
  <si>
    <t>6A0TZ970</t>
  </si>
  <si>
    <t>DISTRICOL MOTORED OB S A S</t>
  </si>
  <si>
    <t>FO-25-1516091</t>
  </si>
  <si>
    <t>12/09/2025 SE VISITA COMERCIO POR FALLA, YA QUE EL EQUIPO NO ENCIENDE SE REINICIA, SE HACE CAMBIO DE FUENTE DE PODER Y CABLE MAGIC BOX, SE DEJA CON LA VERSIÓN 9.90, SE REALIZAN PRUEBAS OK.</t>
  </si>
  <si>
    <t>9BMZZ418</t>
  </si>
  <si>
    <t>PTM MONTERIA SUPREMOTOS</t>
  </si>
  <si>
    <t>FO-25-1515634</t>
  </si>
  <si>
    <t>12/09/2025 DATÁFONO CON PINOSF Y SE REINICIA MUCHO, SE CAMBIA S.O. OK, SE REALIZAN PRUEBAS OK</t>
  </si>
  <si>
    <t>9A05Z790</t>
  </si>
  <si>
    <t>BARRIO MODELO OCAÑA</t>
  </si>
  <si>
    <t>FO-25-1521966</t>
  </si>
  <si>
    <t>16/09/2025 SE REALIZA VISITA AL COMERCIO CB, SE VALIDA Y SE ENCUENTRA QUE EL LECTOR DE BARRAS ETA EN DAÑO TODO SALE FORMATO INVÁLIDO, SE HACE CAMBIO, SE HACEN PRUEBAS DEJANDO TODO OK</t>
  </si>
  <si>
    <t>F1XZZ019</t>
  </si>
  <si>
    <t>BARRIO CENTRO MEDELLIN 105</t>
  </si>
  <si>
    <t>FO-25-1515503</t>
  </si>
  <si>
    <t>12/09/2025 SE REALIZA CAMBIO DE CABLE DE RED , MAGIC BOX</t>
  </si>
  <si>
    <t>10NZZ049</t>
  </si>
  <si>
    <t>COMCARD ITAGUI PAPELERIA ASTUR</t>
  </si>
  <si>
    <t>FO-25-1514873</t>
  </si>
  <si>
    <t>12/09/2025 SE REALIZA CAMBIO DE LECTORA POR DAÑO EN EL CABLE</t>
  </si>
  <si>
    <t xml:space="preserve">11XZZ538 </t>
  </si>
  <si>
    <t>BARRIO CAMBULOS II NEIVA</t>
  </si>
  <si>
    <t>FO-25-1514879</t>
  </si>
  <si>
    <t>12/09/2025 SE LLEGA A SITIO, CLIENTE INDICA QUE EL DÍA DE HOY A FUNCIONADO CORRECTAMENTE EL DATAFONO SIN PROBLEMA</t>
  </si>
  <si>
    <t>A00JZ235</t>
  </si>
  <si>
    <t>FO-25-1514651</t>
  </si>
  <si>
    <t>12/09/2025 SE REALIZA CAMBIO DE EQUIPO POR DAÑO EN IMPRESORA NO GIRAN LOS ENGRANES SERVICIO OPERATIVO PRUEBAS OK TRNA</t>
  </si>
  <si>
    <t>BARRIO CENTRO VIII YUMBO</t>
  </si>
  <si>
    <t>FO-25-1514657</t>
  </si>
  <si>
    <t>12/09/2025 SE AJUSTA TAPA DE LA IMPRESORA PORQUE ESTABA SUELTA DE UN LADO Y LUEGO SE CAMBIA CABLE MAGIC BOX AVERIADO, CB BANCOLOMBIA PURO, PRUEBA OK</t>
  </si>
  <si>
    <t>9B2ZZ835</t>
  </si>
  <si>
    <t>SANTA MARTA CIUDAD EQUIDAD</t>
  </si>
  <si>
    <t>FO-25-1514663</t>
  </si>
  <si>
    <t>12/09/2025 SE REALIZA LA VISITA, SE ENCUENTRA EL DATÁFONO CON PROBLEMAS DE COMUNICACIÓNSE REVISA Y SE ENCUENTRA LA CONFIGURACIÓN DE TERMINAL NII CON UN NÚMERO DIFERENTE AL 0001 SE CORRIGE Y SE VUELVE A INICIALIZAR EL EQUIPO, SE REALIZAN PRUEBAS Y TODO OK</t>
  </si>
  <si>
    <t>MN00O639</t>
  </si>
  <si>
    <t>MULTIPAGAS MORICHAL PLAZA</t>
  </si>
  <si>
    <t>FO-25-1514669</t>
  </si>
  <si>
    <t>12/09/2025 S3 VISITA DIRECCIÓN, SE REALIZA CAMBIO DE DATAFONO, SE CAMBIA PINPAD POR TECNOLOGIA. PRUEBAS OK. OPERATIVO EL SERVICIO. NO SE REGISTRA FOTO DE FACHADA, CC NO PERMITE</t>
  </si>
  <si>
    <t>6Z00P132</t>
  </si>
  <si>
    <t>BERNAL ELAICA EDGAR ALEXIS</t>
  </si>
  <si>
    <t>MULTIPAGAS CONSUMO ENVIGADO 2</t>
  </si>
  <si>
    <t>FO-25-1516160 | FO-25-1514674</t>
  </si>
  <si>
    <t>11/09/2025 SE CARGA LA VERSIÓN NUEVAMENTE YA QUE SE VALIDA Y EL PROBLEMA NO ES CONCURRENTE, SE DESCARTA DAÑO EN EQUIPO
12/09/2025 SE REALIZA FORMATEO Y CONFIGURACIÓN DE EQUIPO Y PINPAD, PRUEBAS PERTINENTES TODAS OK, CLIENTE CONFIRMA QUE ESTA TODO BIEN</t>
  </si>
  <si>
    <t>999VZ134</t>
  </si>
  <si>
    <t>OPRAP SUPERCENTRO DE LA MODA</t>
  </si>
  <si>
    <t>FO-25-1514681</t>
  </si>
  <si>
    <t>12/09/2025 SE REALIZA CAMBIO DE TAPA DE IMPRESIÓN POR DAÑO</t>
  </si>
  <si>
    <t>AD00F490</t>
  </si>
  <si>
    <t>TA-25-1096342</t>
  </si>
  <si>
    <t>BARRIO PRADO 4 MEDELLIN</t>
  </si>
  <si>
    <t>FO-25-1513919</t>
  </si>
  <si>
    <t>12/09/2025 SE REALIZA CAMBIO DE EQUIPO POR TECNOLOGÍA , SE CAMBIA LECTOR DE BARRAS POR CABLE EN MAL ESTADO SE REINICIA</t>
  </si>
  <si>
    <t>9A003208</t>
  </si>
  <si>
    <t>BARRIO VILLA ITALIA SOACHA</t>
  </si>
  <si>
    <t>FO-25-1514685</t>
  </si>
  <si>
    <t>12/09/2025 SE REALIZA CAMBIO DE EQUIPO POR COMPATIBILIDAD TECNOLÓGICA POR DAÑO EN PINPAD SERVICIO OPERATIVO PRUEBAS OK TRNA RBM SE REALIZA PRUEBA DE CONSULTA DE SALDO NO HAY NÚMERO DE CUENTA PARA CONSIGNAR NI TARJETA PARA RETIRO</t>
  </si>
  <si>
    <t>GZ00L853</t>
  </si>
  <si>
    <t>PTM BARRANQUILLA VARIEDADES LA</t>
  </si>
  <si>
    <t>FO-25-1514691</t>
  </si>
  <si>
    <t>12/09/2025 SE REMPLAZA DATAFONO, TENÍA PUERTO DE RED QUEMADO</t>
  </si>
  <si>
    <t>LA00V251</t>
  </si>
  <si>
    <t>MULTIPAGAS UNICO BUCARAMANGA</t>
  </si>
  <si>
    <t>FO-25-1513823</t>
  </si>
  <si>
    <t>11/09/2025 SE REALIZA BORRADO DE S.O Y VERSIÓN 9.90 CREACIÓN DE USUARIOS PRUEBAS OK SERVICIO OPERATIVO SE EJECUTAN PRUEBAS CON CUENTA Y TARJETA DEL USUARIO</t>
  </si>
  <si>
    <t>FACZZ583</t>
  </si>
  <si>
    <t>BARRIO CENTENARIO SAHAGUN 4</t>
  </si>
  <si>
    <t>FO-25-1513829</t>
  </si>
  <si>
    <t>12/09/2025 SE VISITA SITIO, SE CAMBIA EQUIPO POR DAÑO EN IMPRESORA Y TECLADO OK. SE INSTALA EQUIPO DESK2600 Y SE REALIZAN PRUEBAS EXITOSAS</t>
  </si>
  <si>
    <t>JA00T576</t>
  </si>
  <si>
    <t>PTM CORREGIMIENTO BURITICA ADD</t>
  </si>
  <si>
    <t>FO-25-1513833</t>
  </si>
  <si>
    <t>12/09/2025 SE REALIZA LA VISITA SE ENCUENTRA EL DATÁFONO CON PROBLEMAS DE LECTURA DE TARJETA YA QUE EN OCASIONES NO LAS LEE Y TOCA APRETAR O AGARRAR LA TARJETA ARA QUE LEA, SE PROCEDE A CAMBIAR EL EQUIPO, SE REALIZAN PRUEBAS Y TODO OK</t>
  </si>
  <si>
    <t>A30KZ101</t>
  </si>
  <si>
    <t>FO-25-1513839</t>
  </si>
  <si>
    <t>12/09/2025 SE REALIZA CONTRATO TELÉFONICO CON CLIENTE SONIA ALEXANDRA HERRERA VARELAA NÚMERO REGISTRADO 3142773044 AL CUAL SE LE INFORMA QUE NO SE PUEDE ATENDER YA QUE LA VIA SE ENCUENTRA CERRADA POR DERRUMBES . BOGOTÁ. VILLAVICENCIO. SE LE INDICA A CLIENTE QUE APENAS DEL EL PASO LLAMAR A ENTIDAD PARA AGENDAR NUEVA VISITA</t>
  </si>
  <si>
    <t>AMAZONAS</t>
  </si>
  <si>
    <t>LETICIA</t>
  </si>
  <si>
    <t>BARRIO CENTRO LETICIA 9</t>
  </si>
  <si>
    <t>FO-25-1513860</t>
  </si>
  <si>
    <t>19/09/2025 SE REALIZA CAMBIO DE DATAFONO QUEMADO PRUEBAS OK</t>
  </si>
  <si>
    <t>EF00S467</t>
  </si>
  <si>
    <t>DISTRICOL DROGUERIA SAMUSALUD</t>
  </si>
  <si>
    <t>FO-25-1513866</t>
  </si>
  <si>
    <t>12/09/2025 SE INGRESA SE CAMBIA FUENTE DE ENERGÍA SE HACEN PRUEBAS OK TELECARGA DRNA</t>
  </si>
  <si>
    <t>A30IZ465</t>
  </si>
  <si>
    <t>DISTRICOL CORRESPONSAL LA 5TA</t>
  </si>
  <si>
    <t>FO-25-1513883</t>
  </si>
  <si>
    <t>12/09/2025 SE REVISA LECTORA YA QUE REINICIA EL EQUIPO SE REALIZAN PRUEBAS EXITOSAS SERVICIO OPERATIVO OK</t>
  </si>
  <si>
    <t>LN00S307</t>
  </si>
  <si>
    <t>BARRIO DIVINO NINO NEMOCON</t>
  </si>
  <si>
    <t>FO-25-1513373</t>
  </si>
  <si>
    <t>12/09/2025 SE VISITA COMERCIO CB BANCOLOMBIA, SE REALIZA CAMBIO DE LECTOR DE BARRAS PUES ESTÁ DETERIORADO Y GENERA INTERMITENCIA AL LEER CÓDIGOS DE BARRAS, SE DEJA EL NUEVO CON PRUEBAS OK, NO UPS, NO SE ALTERAN USUARIOS.</t>
  </si>
  <si>
    <t>JA00X284</t>
  </si>
  <si>
    <t>FO-25-1513379</t>
  </si>
  <si>
    <t>11/09/2025 SE REALIZA VISITA AL COMERCIO SE HACE CAMBIO DE DATAFONO SE REALIZAN PRUEBAS OK</t>
  </si>
  <si>
    <t>BARRIO JUAN XXIII MONTERIA 6</t>
  </si>
  <si>
    <t>FO-25-1513386</t>
  </si>
  <si>
    <t>11/09/2025 SE VISITA SITIO, SE CAMBIA FUENTE DE PODER OK. SE REALIZA PRUEBAS EXITOSAS</t>
  </si>
  <si>
    <t>EG0OZ468</t>
  </si>
  <si>
    <t>PTM CARIBE MEDELLIN ALMACEN Y</t>
  </si>
  <si>
    <t>FO-25-1513391</t>
  </si>
  <si>
    <t>11/09/2025 SE ENCUENTRA QUE EL MAGIC BOX ESTABA MAL CONECTADO SE RECONECTAR BIEN Y QUEDA FUNCIONANDO</t>
  </si>
  <si>
    <t>FATZZ880-FATZZ493</t>
  </si>
  <si>
    <t>CALARCA</t>
  </si>
  <si>
    <t>BARRIO CENTRO CALARCA 1</t>
  </si>
  <si>
    <t>FO-25-1513400</t>
  </si>
  <si>
    <t>11/09/2025 SE VISITA COMERCIO SE REALIZÓ RECONFIGURACIÓN DATAFONO PRUEBAS OK.</t>
  </si>
  <si>
    <t>BL01Y153</t>
  </si>
  <si>
    <t>DISTRICOL VARIEDADES NORLY</t>
  </si>
  <si>
    <t>FO-25-1513407</t>
  </si>
  <si>
    <t>12/09/2025 SE VERIFICA CONEXIÓN ELÉCTRICA Y DE INTERNET, TODO OK. SE VERIFICA LECTOR DE CHIP Y ESTÁ OPERATIVO. SE HACEN PRUEBAS DE TRANSACCIONES TODO OK</t>
  </si>
  <si>
    <t>A4WZZ117</t>
  </si>
  <si>
    <t>PAGAFACIL  BARANOA</t>
  </si>
  <si>
    <t>FO-25-1513413</t>
  </si>
  <si>
    <t>11/09/2025 SE REALIZA VISITA AL COMERCIO SE ENCUENTRA DATÁFONO CON UN IMPRESORA DAÑADA LO CUAL NO IMPRIMA UNO O VARIOS CARACTERES SE CAMBIA DATÁFONO SE REALIZAN PRUEBAS EXITOSAS Y EL CB QUEDA OPERATIVO SE CAMBIA PIN PAD POR INCOMPATIBILIDAD</t>
  </si>
  <si>
    <t>JA00L789</t>
  </si>
  <si>
    <t>BARRIO DON MATIAS DONMATIAS 3</t>
  </si>
  <si>
    <t>FO-25-1513421</t>
  </si>
  <si>
    <t>12/09/2025 SE REALIZA CONTACTO TELEFÓNICO Y VÍA WHATSAPP CON EL USUARIO PARA CONFIRMAR LA NOVEDAD REPORTADA EN EL DATÁFONO DEL CORRESPONSAL BANCOLOMBIA. NO SE LOGRA ESTABLECER COMUNICACIÓN POR NINGUNO DE LOS MEDIOS. ANTE LA FALTA DE RESPUESTA, SE PROCEDE CON LA VISITA TÉCNICA AL PUNTO.DURANTE LA VISITA, EL USUARIO INFORMA QUE EL DATÁFONO YA SE ENCUENTRA OPERATIVO Y FUNCIONANDO CON NORMALIDAD. INDICA QUE NO ES NECESARIO REALIZAR MANTENIMIENTO NI INTERVENCIÓN ADICIONAL. DATÁFONO EN FUNCIONAMIENTO. ACTIVIDAD CERRADA SIN INTERVENCIÓN.</t>
  </si>
  <si>
    <t>4A0AZ396</t>
  </si>
  <si>
    <t>PTM MED PINATA TITA</t>
  </si>
  <si>
    <t>FO-25-1518894 | FO-25-1513426</t>
  </si>
  <si>
    <t>12/09/2025 SE VISITA COMERCIO Y ÉL EQUIPO NO QUISO INICIALIZAR LA TERMINAL DE CB POR LO QUE NO SE PUDO EJECUTAR LA VISITA
12/09/2025 SE CAMBIA DATAFONO PORQUE SE LE DAÑO LA TAPA DE IMPRESORA, Y SE CAMBIA PINPAD PORQUE NO ES COMPATIBLE CON EL DATAFONO NUEVO, PROCEDO A CAMBIAR EL OTRO DATAFONO QUE HAY EN EL MISMO COMERCIO PORQUE SE LE DAÑO EL PUERTO USB, Y LA LECTORA TAMBIÉN SE CAMBIA PORQUE NO PRENDE</t>
  </si>
  <si>
    <t>9A0KZ164</t>
  </si>
  <si>
    <t>FO-25-1513433</t>
  </si>
  <si>
    <t>11/09/2025 CLIENTE INDICA QUE LA TECLADOS NO LE FUNCIONABA SE REVISA ATÁFONOS SE HACEN PRUEBAS LA TECLA ESTÁ FUNCIONANDO CORRECTAMENTE SE ESPERA UN TIEMPO Y VUELVE A HACER PRUEBAS Y FUNCIONA CORRECTAMENTE EL CIERRE DEMORABA MUCHO EN TERMINAR LE SALÍAN DÍAS ANTERIORES SE HACE BORRADO DE MEMORIA Y SE LE EXPLICA AL CLIENTE LA MANERA CORRECTA DE HACER CIERRE</t>
  </si>
  <si>
    <t>DISTRICOL DROGUERIA LA CAMPINA</t>
  </si>
  <si>
    <t>FO-25-1513439</t>
  </si>
  <si>
    <t>11/09/2025 SE VISITA COMERCIO, SE REALIZA CAMBIO DE DATAFONO. PRUEBAS OK. OPERATIVO EL SERVICIO</t>
  </si>
  <si>
    <t>9B2ZZ619</t>
  </si>
  <si>
    <t>CALOTO</t>
  </si>
  <si>
    <t>BARRIO CENTRO CALOTO 2</t>
  </si>
  <si>
    <t>FO-25-1512052</t>
  </si>
  <si>
    <t>11/09/2025 SE VISITA EL COMERCIO, SE REVISA LOS EQUIPOS ESTÁ FALLANDO EL DATAFONO NO LEE TARJETA CHIP Y LA LECTORA NO LEE LAS FACTURAS SE CAMBIA RESOLVIENDO EL DAÑO, PRUEBAS OK, TELECARGA TRNA</t>
  </si>
  <si>
    <t>FUA0B381</t>
  </si>
  <si>
    <t>BARRIO CAMPO ALEGRE DONMATIAS</t>
  </si>
  <si>
    <t>FO-25-1512063</t>
  </si>
  <si>
    <t>12/09/2025 SE REALIZA VISITA TÉCNICA PARA ATENDER EL INCIDENTE REPORTADO CON EL DATÁFONO DEL CORRESPONSAL BANCOLOMBIA. EL USUARIO CONFIRMA SU IDENTIFICACIÓN Y MANIFIESTA QUE, EN DETERMINADOS MOMENTOS, EL EQUIPO PRESENTA ERRORES DE CONEXIÓN.  
DURANTE LA VALIDACIÓN, SE DETECTA DETERIORO EN EL CABLE ENSORTIJADO, LO CUAL PODRÍA ESTAR GENERANDO LA FALLA INTERMITENTE. SE PROCEDE CON EL REEMPLAZO DEL CABLE POR UNO EN ÓPTIMAS CONDICIONES.  
FINALIZADA LA INTERVENCIÓN, SE VERIFICA EL FUNCIONAMIENTO DEL DATÁFONO, CONFIRMANDO QUE QUEDA OPERATIVO Y SIN ERRORES DE CONEXIÓN.</t>
  </si>
  <si>
    <t>BA00Z125</t>
  </si>
  <si>
    <t>BARRIO CENTRO SOTAQUIRA 2</t>
  </si>
  <si>
    <t>FO-25-1512075</t>
  </si>
  <si>
    <t>11/09/2025 CAMBIO DE EQUIPO DAÑO ALERTA IRRUPTION</t>
  </si>
  <si>
    <t>TXZZZ483</t>
  </si>
  <si>
    <t>DISTRICOL COMUNICACIONES KATEB</t>
  </si>
  <si>
    <t>FO-25-1512082</t>
  </si>
  <si>
    <t>11/09/2025 DATAFONOS DEL CB DE ENCUENTRAN CON LA HORA DESACTUALIZADO, SE PROCEDE A ACTUALIZAR LA FECHA Y HORA, DEJANDO BIEN CONFIGURADO EL SISTEMA</t>
  </si>
  <si>
    <t>AA004403 - GZFZZ054 - NA004517</t>
  </si>
  <si>
    <t>BARRIO CORREGIMIENTO DE PLAMIT</t>
  </si>
  <si>
    <t>FO-25-1512087</t>
  </si>
  <si>
    <t>11/09/2025 SE ORGANIZA TAPA MAL AJUSTADA TODOD QUEDA OK</t>
  </si>
  <si>
    <t>17ZZZ294</t>
  </si>
  <si>
    <t>BARRIO VILLA PAZ II ESPINAL</t>
  </si>
  <si>
    <t>FO-25-1512095</t>
  </si>
  <si>
    <t>11/09/2025 SE CAMBIA DATÁFONO POR DAÑO EN IMPRESORA Y TECLADO BORROSO. SE HACEN PRUEBAS DE TRANSACCIONES TODO OK</t>
  </si>
  <si>
    <t>IWZZZ005</t>
  </si>
  <si>
    <t>DISTRICOL HOME FARMA S A S</t>
  </si>
  <si>
    <t>FO-25-1512101</t>
  </si>
  <si>
    <t>11/09/2025 SE VERIFICÓ FALLA DE LECTOR DE CÓDIGO DE BARRAS NO PRENDE, SE CAMBIÓ LECTORA SE EJECUTAN PRUEBAS TX EXITOSAS QUEDA OPERATIVO.</t>
  </si>
  <si>
    <t xml:space="preserve">6A006343 </t>
  </si>
  <si>
    <t>COMCARD MED ALMACEN ESPERANZA</t>
  </si>
  <si>
    <t>FO-25-1511356</t>
  </si>
  <si>
    <t>11/09/2025 SE FORMATEA DATÁFONO, SE INSTALA S.O Y VERSIÓN 10.3N SE DEJAN SERVICIOS FUNCIONANDO CORRECTAMENTE</t>
  </si>
  <si>
    <t>AB000199</t>
  </si>
  <si>
    <t>BARRIO CAMOA SAN MARTIN 1</t>
  </si>
  <si>
    <t>FO-25-1511359</t>
  </si>
  <si>
    <t>11/09/2025 SE REALIZA CAMBIO DE EQUIPO ALERT PRUEBAS OK SIN NOVEDADES</t>
  </si>
  <si>
    <t>IIOZZ208</t>
  </si>
  <si>
    <t>BARRIO NARINO BOGOTA 1</t>
  </si>
  <si>
    <t>FO-25-1511362</t>
  </si>
  <si>
    <t>11/09/2025 SE REALIZA VISITA DE CAMPO ENCONTRADO QUE EQUIPO SE REINICIA, SE VALIDA QUE HUB TIENE CABLE ROTO, SE CAMBIA HUB, PREUBAS CUPO Y USUARIO OK.</t>
  </si>
  <si>
    <t>AD000786</t>
  </si>
  <si>
    <t>FUNDACION</t>
  </si>
  <si>
    <t>PTM  FUNDACION VARIEDADES ROSA</t>
  </si>
  <si>
    <t>FO-25-1511365</t>
  </si>
  <si>
    <t>13/09/2025 SE REALIZA LA VISITA, SE ENCUENTRA EL LECTOR CON PROBLEMAS DE LECTURA DE TARJETA Y REINICIO CONSTANTE AL IGUAL QUE EL DATAFONO, SE PROCEDE A CAMBIAR POR COMBO 2600 SE REALIZAN PRUEBAS Y TODO OK</t>
  </si>
  <si>
    <t>II00T984</t>
  </si>
  <si>
    <t>COMCARD MANRIQUE ANDROIDE</t>
  </si>
  <si>
    <t>FO-25-1511323</t>
  </si>
  <si>
    <t>11/09/2025 SE LLEGA AL SITIO U USUARIO INFORMA QUE YA FUNCIONA CON NORMALIDAD EL SERVICIO, TODO ESTÁ OK</t>
  </si>
  <si>
    <t>ABC9Z882</t>
  </si>
  <si>
    <t>DISTRICOL VARIEDADES GARCIA</t>
  </si>
  <si>
    <t>FO-25-1511327</t>
  </si>
  <si>
    <t>11/09/2025 SE DETECTA QUE NO ESTABA IMPRIMENDO POR UNA PROBLEMA DE VERSIÓN SE RECONFIGURA TODO QUEDA OK</t>
  </si>
  <si>
    <t>SAUZZ935</t>
  </si>
  <si>
    <t>PROSEGUR SUBA</t>
  </si>
  <si>
    <t>FO-25-1511331</t>
  </si>
  <si>
    <t>11/09/2025 SE VISITA COMERCIO CB BANCOLOMBIA, SE CAMBIA LECTOR DE BARRAS PUES TIENE EL CABLE DETERIORADO, SE DEJA EL NUEVO CORRECTAMENTE, SE REALIZAN PRUEBAS OK.</t>
  </si>
  <si>
    <t>A006Z686</t>
  </si>
  <si>
    <t>BARRIO LA LADERA MEDELLIN</t>
  </si>
  <si>
    <t>FO-25-1510822</t>
  </si>
  <si>
    <t>11/09/2025 SE VISITA COMERCIO, SE REVISA EL LECTOR DE BARRAS Y SE ENCUENTRA FUNCIONANDO BIEN SE HACEN VARIAS PRUEBAS Y NO PRESENTA FALLAS, SE LE INDICA A LA USUARIA QUE LA LECTORA NO DEBE QUEDAR CON EL CABLE TIRANTE PORQUE SE VA A DESCONECTAR MUY FÁCILMENTE</t>
  </si>
  <si>
    <t>A303Z060</t>
  </si>
  <si>
    <t>DISTRICOL INVERSIONES 4ANGELES</t>
  </si>
  <si>
    <t>FO-25-1510825</t>
  </si>
  <si>
    <t>11/09/2025 CAMBIO DE EQUIPO QUEMADO PRUEBAS OK</t>
  </si>
  <si>
    <t>SAAZZ181</t>
  </si>
  <si>
    <t>BARRIO ATALAYAS BOGOTA 1</t>
  </si>
  <si>
    <t>FO-25-1510830</t>
  </si>
  <si>
    <t>11/09/2025 SE REALIZA CONFIGURACIÓN DE LECTOR DE BARRA POR FALLAS FORMATO INVÁLIDO PRUEBA OK</t>
  </si>
  <si>
    <t>KA00M323</t>
  </si>
  <si>
    <t>DISTRICOL MISCELANEA Y PANADER</t>
  </si>
  <si>
    <t>FO-25-1510836</t>
  </si>
  <si>
    <t>11/09/2025 VISITAMOS COMERCIO EL DATÁFONO SE ATASCA EL PAPEL EN MUCHAS OCASIONES, REALIZAMOS CAMBIO DE DATAFONO LO CONFIGURAMOS Y REALIZAMOS PRUEBAS CON EL NUEVO DATÁFONO OK.</t>
  </si>
  <si>
    <t>FKZZZ702</t>
  </si>
  <si>
    <t>BARRIO VILLA DE LAS PALMAS PURIFICACION</t>
  </si>
  <si>
    <t>FO-25-1509581</t>
  </si>
  <si>
    <t>11/09/2025 SE REALIZA CAMBIO LECTOR DE BARRAS DEBIDO QUE NO TODOS LOS CÓDIGOS DE BARRAS LOS TOMA,SE INSTALA Y SE REALIZA PRUEBAS OK</t>
  </si>
  <si>
    <t>F1XZZ017</t>
  </si>
  <si>
    <t>PROSEGUR RESTREPO</t>
  </si>
  <si>
    <t>FO-25-1509593</t>
  </si>
  <si>
    <t>11/09/2025 CAMBIO LECTORA DE BARRAS EN DAÑO CABLE ROTO PRUEBAS OK</t>
  </si>
  <si>
    <t>A006Z685</t>
  </si>
  <si>
    <t>DISTRICOL VARIEDADES JANETH</t>
  </si>
  <si>
    <t>FO-25-1509603</t>
  </si>
  <si>
    <t>11/09/2025 SE REALIZA RECONFIGURACIÓN DE LECTORA SYMBOL PRUEBAS OK SERVICIO OPERATIVO</t>
  </si>
  <si>
    <t>9TZZZ079</t>
  </si>
  <si>
    <t>MULTIPAGAS CHAPINERO</t>
  </si>
  <si>
    <t>FO-25-1508722</t>
  </si>
  <si>
    <t>11/09/2025 ACTUALIZACIÓN DE 2 EQUIPOS PRUEBAS OK</t>
  </si>
  <si>
    <t>BBBBV323 - AWZZZ546</t>
  </si>
  <si>
    <t>FO-25-1508663</t>
  </si>
  <si>
    <t>10/09/2025 CAMBIO DE LECTORA BARRAS POR CABLE MALO</t>
  </si>
  <si>
    <t>9BWZZ442</t>
  </si>
  <si>
    <t>CENTRO COMERCIAL DIVER PLAZA</t>
  </si>
  <si>
    <t>FO-25-1508666</t>
  </si>
  <si>
    <t>11/09/2025 SE REALIZA CAMBIO DE DATAFONO POR DETERIORO EN TECLADO, SE INSTALA MAGICBOX 2600, SE INSTALA PINPAD DESK1600, SE CREA USUARIOS, PRUEBAS OK.</t>
  </si>
  <si>
    <t>BLO1R091</t>
  </si>
  <si>
    <t>BARRIO LA ESTRADA BOGOTA 7</t>
  </si>
  <si>
    <t>FO-25-1508670</t>
  </si>
  <si>
    <t>11/09/2025 SE REALIZA CAMBIO DE DATAFONO POR DAÑO EN TECLADO, SE CAMBIA LECTOR DE BARRAS POR DAÑO, SE CREA USUARIOS, PRUEBAS OK, SE INSTALA MAGICBOX 2600.</t>
  </si>
  <si>
    <t>MN00C130</t>
  </si>
  <si>
    <t>PTM  PASTO  ORIENTAR SS</t>
  </si>
  <si>
    <t>FO-25-1508673</t>
  </si>
  <si>
    <t>11/09/2025 SE VERIFICÓ FALLA DE IMPRESIÓN, BAUCHER SALE BORROSO, SE REALIZO LIMPIEZA SISTEMA DE IMPRESIÓN SE EJECUTAN PRUEBAS TX EXITOSAS QUEDA OPERATIVO.</t>
  </si>
  <si>
    <t xml:space="preserve">TR00W393 </t>
  </si>
  <si>
    <t>BARRIO BOSA LAURELES BOGOTA 3</t>
  </si>
  <si>
    <t>FO-25-1508702</t>
  </si>
  <si>
    <t>11/09/2025 SE REALIZA CONFIGURACIÓN PARÁMETROS DE COMUNICACIÓN PRUEBA OK</t>
  </si>
  <si>
    <t>TV000672</t>
  </si>
  <si>
    <t>GUATAQUI</t>
  </si>
  <si>
    <t>BARRIO CENTRO GUATAQUI 1</t>
  </si>
  <si>
    <t>FO-25-1508691</t>
  </si>
  <si>
    <t>11/09/2025 SE CAMBIA DATÁFONO PORQUÉ NO ENCIENDE. SE HACEN PRUEBAS DE TRANSACCIONES TODO OK</t>
  </si>
  <si>
    <t>NRZZZ552</t>
  </si>
  <si>
    <t>BARRIO SILENCIO BARRANQUILLA</t>
  </si>
  <si>
    <t>FO-25-1507335</t>
  </si>
  <si>
    <t>10/09/2025 SE REALIZA VISITA TÉCNICA, SE CAMBIA EL DATAFONO Y EL LECTOR DE BARRAS, SE REALIZAN PRUEBAS EXITOSAS, EQUIPO FUNCIONA CORRECTAMENTE, CB QUEDA OPERATIVO.</t>
  </si>
  <si>
    <t>AA0UZ632</t>
  </si>
  <si>
    <t>DISTRICOL PAPELERIA LAS TORRES</t>
  </si>
  <si>
    <t>FO-25-1507281</t>
  </si>
  <si>
    <t>11/09/2025 SE REALIZA VISITA TÉCNICA Y SE CAMBIA FUENTE AVERIADA PARA CORREGIR REINICIOS DE DATAFONO, SE INSTALA UNA NUEVA FUENTE Y SE DEJA EL SERVICIO FUNCIONANDO CORRECTAMENTE.</t>
  </si>
  <si>
    <t>BL01B283</t>
  </si>
  <si>
    <t>BARRIO CENTRO PEREIRA 27</t>
  </si>
  <si>
    <t>FO-25-1507285</t>
  </si>
  <si>
    <t>10/09/2025 SE CAMBIA EQUIPOR DAÑO EN LA TAPA DE LA IMPRESORA, SE REALIZAN PRUEBAS OK.</t>
  </si>
  <si>
    <t>BA00O074</t>
  </si>
  <si>
    <t>CUCUTA AUEROPUERO</t>
  </si>
  <si>
    <t>FO-25-1507200</t>
  </si>
  <si>
    <t>10/09/2025 SE VISITA COMERCIO, SE REALIZA CAMBIO DE CABLE FUENTE DE PODER POR DAÑO.SE  HACEN PRUEBAS EXITOSA, CB OPERATIVO.</t>
  </si>
  <si>
    <t>LN00F244</t>
  </si>
  <si>
    <t>DISTRICOL MUNDO CELULAR TUQUER</t>
  </si>
  <si>
    <t>FO-25-1507204</t>
  </si>
  <si>
    <t>11/09/2025 SE REALIZA CAMBIO DE EQUIPO POR DAÑO EN IMPRESORA SE CONFIGURA NUEVO EQUIPO SE INSTALA VERSION SE CONFIGURA PARÁMETROS SE INICIALIZA SE REALIZA PRUEBAS DE FUNCIONAMIENTO EXITOSAS CB QUEDA OPERATIVO</t>
  </si>
  <si>
    <t>AA0QZ389</t>
  </si>
  <si>
    <t>BARRIO LLANO POPULAR FACATATIV</t>
  </si>
  <si>
    <t>FO-25-1507210</t>
  </si>
  <si>
    <t>12/09/2025 SE REALIZA VISITA DE CAMPO ENCONTRADO QUE EQUIPO ARROJA ERROR EN PARÁMETROS, POR LO ANTERIOR SE REALIZA FORMATEO DE EQUIPO, SE CARGA S.O Y VERSIÓN, PRUEBAS CUPO Y USUARIO OK.</t>
  </si>
  <si>
    <t xml:space="preserve">EF003450 </t>
  </si>
  <si>
    <t>BARRIO CENTRO TULUA 19</t>
  </si>
  <si>
    <t>FO-25-1507217</t>
  </si>
  <si>
    <t>11/09/2025 EN LA VISITA TÉCNICA SE REALIZÓ EL CAMBIO DE LECTOR DE CÓDIGO DE BARRAS YA QUE SE ENCONTRÓ AVERIADO,SE REALIZÓ LAS PRUEBAS DEJANDO EL SERVICIO OPERANDO SIN FALLAS Y SIN NOVEDAD</t>
  </si>
  <si>
    <t>GB0DZ070</t>
  </si>
  <si>
    <t>LIBERTADOR ESPINAL TOLIMA</t>
  </si>
  <si>
    <t>FO-25-1507224</t>
  </si>
  <si>
    <t>11/09/2025 SE REALIZA CAMBIO DATAFONO POR  FALLAS EN IMPRESIÓN , SE INSTALA NUEVO DATAFONO , SE CONFIGURA E INICIALIZA, SE CREA USUARIO Y CLAVE CON EL CLIENTE, SE REALIZA PRUEBAS OK</t>
  </si>
  <si>
    <t>A40UZ736</t>
  </si>
  <si>
    <t>PTM BOGOTA IP VOX</t>
  </si>
  <si>
    <t>FO-25-1507231</t>
  </si>
  <si>
    <t>10/09/2025 SE VISITA COMERCIO POR FALLA EN DATÁFONO FUENTE DE PODER AVERIADA POR DESGASTE Y USO SE PROCEDE A GENERAR CAMBIO DE FUENTE DE PODER REALIZANDO TRANSACCIONES DE PRUEBA OK, SE DEJA CB OPERANDO SIN NOVEDAD</t>
  </si>
  <si>
    <t>UV008442</t>
  </si>
  <si>
    <t>DISTRICOL MINIMERCADO MERCASA</t>
  </si>
  <si>
    <t>FO-25-1507238</t>
  </si>
  <si>
    <t>11/09/2025 DATÁFONO PRESENTA PROBLEMAS PARA LEER LAS TARJETAS, SE PROCEDE A HACER CAMBIO DE EQUIPO POR UN DEDO 2600, SE HACEN PRUEBAS DE RETIRO, CONSULTA Y PRUEBA DE LECTORA DEJANDO TODO FUNCIONANDO CORRECTAMENTE</t>
  </si>
  <si>
    <t>BA000717</t>
  </si>
  <si>
    <t>PUERTO WILCHES</t>
  </si>
  <si>
    <t>PTM PUERTO WILCHES VARIEDADES</t>
  </si>
  <si>
    <t>FO-25-1506824</t>
  </si>
  <si>
    <t>11/09/2025 SE VISITA COMERCIO , SE CAMBIA EQUIPO DEBIDO NO IMPRIME BAUCHER COMPLETO , SE REALIZA INYECCIÓN DE SISTEMA Y VERSIÓN , INICIALIZADA OK , PRUEBAS OK CUBRE CLAVE OK</t>
  </si>
  <si>
    <t>SV00W514</t>
  </si>
  <si>
    <t>LOS ANDES</t>
  </si>
  <si>
    <t>BARRIO EL COMERCIO LOS ANDES</t>
  </si>
  <si>
    <t>FO-25-1506830</t>
  </si>
  <si>
    <t>11/09/2025 SE VISITA CB. SE ENCUENTRA DATAFONO CON DAÑO EN LECTOR DE TARJETAS. SE REALIZA CAMBIO DE DATAFONO. SE REALIZAN PRUEBAS TX EXITOSAS. QUEDA OPERATIVO</t>
  </si>
  <si>
    <t>9BDZZ657</t>
  </si>
  <si>
    <t>SUPERCADE AMÉRICAS</t>
  </si>
  <si>
    <t>FO-25-1506834</t>
  </si>
  <si>
    <t>10/09/2025 SE PROCEDE A CERRAR TA CON AUTORIZACIÓN DE L COORFINADOR SE ESPERAR POR MÁS DE 40 MIN Y NO NOS PERMITEN EL INGRESO</t>
  </si>
  <si>
    <t>ARA0511 LA CORALINA</t>
  </si>
  <si>
    <t>FO-25-1512108</t>
  </si>
  <si>
    <t>11/09/2025 SE ESCALA CASO ARA A LA RED*RESPUESTA DE LA RED: TU SOLICITUD REFERENTE A GENERACIÓN DE CASOS CB ARA BANCOLOMBIA QUEDÓ RADICADA BAJO EL TICKET NÚMERO 5792964 AL ÁREA ENCARGADA.</t>
  </si>
  <si>
    <t>GACHANTIVA</t>
  </si>
  <si>
    <t>BARRIO SECTOR COMETA GACHANTIV</t>
  </si>
  <si>
    <t>FO-25-1506842</t>
  </si>
  <si>
    <t>10/09/2025 CAMBIO DE EQUIPO DAÑO EN LECTOR DE TARGETAS PRUEBAS OK</t>
  </si>
  <si>
    <t>6A8ZZ249</t>
  </si>
  <si>
    <t>NORCASIA</t>
  </si>
  <si>
    <t>PTM NORCASIA PAPELERIA MYJ SOT</t>
  </si>
  <si>
    <t>FO-25-1506854</t>
  </si>
  <si>
    <t>12/09/2025 SE REALIZA CAMBIO DE EQUIPO "MENSAJE RETIRE TARJETA" TRANSACCIONES DE PRUEBA O.K</t>
  </si>
  <si>
    <t>9CMZZ633/9CMZZ663</t>
  </si>
  <si>
    <t>BARRIO EL BOSQUE EL COPEY 1</t>
  </si>
  <si>
    <t>FO-25-1506858</t>
  </si>
  <si>
    <t>11/09/2025 BUENOS DÍAS SE VISITA CB Y SE ENCUENTRA CON PARÁMETROS DESCONFIGURADOS, SE BORRA APLICACIONES Y SE INGRESAN PARÁMETROS NUEVAMENTE, SE INCIALIZA Y QUEDA TRABAJANDO OK
SE HACEN PRUEBAS DE TRANSACCIONES</t>
  </si>
  <si>
    <t>SXUZZ159</t>
  </si>
  <si>
    <t>NOVITA</t>
  </si>
  <si>
    <t>BARRIO EL ROSARIO NOVITA CHOCO</t>
  </si>
  <si>
    <t>FO-25-1506862</t>
  </si>
  <si>
    <t>11/09/2025 SE REILZA VISITA, SE ENCUENTRA IMPRESORA AVERIADA, SE ACOMODA RODILLO, SE REALIZAN PRUEBAS Y EL CB QUEDA OPERATIVO</t>
  </si>
  <si>
    <t>SX9ZZ521</t>
  </si>
  <si>
    <t>FO-25-1506868</t>
  </si>
  <si>
    <t>11/09/2025 SE REALIZA CAMBIO DE FUENTE DE PODER Y CABLE MAGIC BOX, SE REALIZAN PRUEBAS OPERATIVAS SIN NOVEDAD.</t>
  </si>
  <si>
    <t>BARRIO BRASILIA PLANETA RICA 3</t>
  </si>
  <si>
    <t>FO-25-1506872</t>
  </si>
  <si>
    <t>10/09/2025 SE CONFIGURA LECTOR DE BARRA PARA SOLICITAR FALLA DE NO LEER CÓDIGOS, SE REALIZAN PRUEBAS OK</t>
  </si>
  <si>
    <t>LBZZZ647</t>
  </si>
  <si>
    <t>CUMARAL</t>
  </si>
  <si>
    <t>CUMARAL - META</t>
  </si>
  <si>
    <t>FO-25-1506880</t>
  </si>
  <si>
    <t>11/09/2025 SE REALIZA CONTACTO XON LA SEÑORA DAYANA LA CUAL INDICA QUE EL DATAFONO LE ESTA FUNCIONANDO OK, QUE EL DAÑO YA FUE SOLUCIONADO</t>
  </si>
  <si>
    <t>BARRIO PARQUES DE BOLIVAR CUCUTA</t>
  </si>
  <si>
    <t>FO-25-1505648</t>
  </si>
  <si>
    <t>10/09/2025 SE REALIZÓ VISITA AL COMERCIO Y SE HICE  REALIZA MANTENIMIENTO GENERAL, PRUEBAS EXITOSAS</t>
  </si>
  <si>
    <t>FAZZZ514</t>
  </si>
  <si>
    <t>FO-25-1505660</t>
  </si>
  <si>
    <t>10/09/2025 SE LLEGA A AL DIRECCIÓN INDICADA Y SE REALIZA CAMBIO DE DATAFONO POR DAÑO , SE INSTALA COMBO 2600 CON SU RESPECTIVO MAGIC BOX, CONFIGURACIÓN Y VERSIONAMIENTO OK, USUARIOS OK, SE REALIZAN PRUEBAS ÉXITOSAS.</t>
  </si>
  <si>
    <t>ONTZZ208</t>
  </si>
  <si>
    <t>BARRIO ISAIAS OLIVAR ESPINAL</t>
  </si>
  <si>
    <t>FO-25-1505665</t>
  </si>
  <si>
    <t>11/09/2025 SE VERIFICA CONEXIÓN ELÉCTRICA Y DE INTERNET, SE REPISA PARÁMETROS Y HACE DESCARGA NUEVAMENTE. SE HACEN PRUEBAS DE TRANSACCIONES TODO OK</t>
  </si>
  <si>
    <t>SAUZZ909</t>
  </si>
  <si>
    <t>BARRIO PARQUE SAN PEDRO DE LOS</t>
  </si>
  <si>
    <t>FO-25-1505673</t>
  </si>
  <si>
    <t>11/09/2025 SE CAMBIÓ PINPAD POR ALERT IRRUPTION, SE CAMBIA EQUIPO POR COMPATIBILIDAD</t>
  </si>
  <si>
    <t>II00J427</t>
  </si>
  <si>
    <t>DISTRICOL INSSUCOL</t>
  </si>
  <si>
    <t>FO-25-1505125</t>
  </si>
  <si>
    <t>10/09/2025 SE REALIZA VISITA AL COMERCIO CB, SE VALIDA Y SE ENCUENTRA QUE EL DATÁFONO NO ESTA IMPRIMIENDO COMPLETÓ SE HACE CAMBIO DE EQUIPO Y DE MAGIC BOX, SE CONFIGURO Y SE HACEN PRUEBAS DEJANDO TODO OK</t>
  </si>
  <si>
    <t>SXRZZ977</t>
  </si>
  <si>
    <t>CAÑASGORDAS</t>
  </si>
  <si>
    <t>PTM CANASGORDAS CELUTODO CANAS</t>
  </si>
  <si>
    <t>FO-25-1505128</t>
  </si>
  <si>
    <t>10/09/2025 SE REVISA EQUIPO Y SE EVIDENCIA QUE LO QUE ESTABA GENERANDO LOS REINICIOS ERA EL HUB QUE NO ESTABA HACIENDO BUEN CONTACTO EN EL PUERTO USB( FLOJO)</t>
  </si>
  <si>
    <t>II02Z765</t>
  </si>
  <si>
    <t>PTM MEDELLIN TECNICELULARES JY</t>
  </si>
  <si>
    <t>FO-25-1505131</t>
  </si>
  <si>
    <t>10/09/2025 SE CAMBIA EQUIPO POR DAÑO EN LECTOR CHIP</t>
  </si>
  <si>
    <t>A103Z494</t>
  </si>
  <si>
    <t>LA PRADERA ITAGUI ANTIOQUIA</t>
  </si>
  <si>
    <t>FO-25-1505134</t>
  </si>
  <si>
    <t>10/09/2025 SE REALIZA CAMBIO DE RODILLO POR MALA IMPRESIÓN, SE VALIDA NUEVA IMPRESIÓN Y ESTA PERFECTA</t>
  </si>
  <si>
    <t>A00JZ514</t>
  </si>
  <si>
    <t>SAN JOSE DE LA MONTAÑA</t>
  </si>
  <si>
    <t>CENTRO SAN JOSE DE LA MONTANA</t>
  </si>
  <si>
    <t>FO-25-1505097</t>
  </si>
  <si>
    <t>11/09/2025 SE REALIZA VISITA TÉCNICA EN RESPUESTA AL INCIDENTE REPORTADO POR EL CORRESPONSAL BANCOLOMBIA, RELACIONADO CON DETERIORO FÍSICO DEL DATÁFONO.  
EL USUARIO VALIDA LA IDENTIFICACIÓN DEL TÉCNICO ASIGNADO. POSTERIORMENTE, INFORMA QUE EL TECLADO DEL DISPOSITIVO PRESENTA DESGASTE VISUAL SIGNIFICATIVO, LO QUE HA GENERADO QUEJAS POR PARTE DE LOS CLIENTES DEBIDO A LA DIFICULTAD PARA OPERAR EL EQUIPO.  
SE PROCEDE A VERIFICAR EL ESTADO DEL DATÁFONO Y SE CONFIRMA QUE EL TECLADO ESTÁ BORROSO, AFECTANDO LA EXPERIENCIA DE USO.  
ANTE ESTA SITUACIÓN, SE REALIZA EL REEMPLAZO DEL EQUIPO POR UNO NUEVO.  
 EL NUEVO DATÁFONO QUEDA INSTALADO Y OPERATIVO, CON TECLADO EN ÓPTIMAS CONDICIONES Y FUNCIONAMIENTO VALIDADO POR EL USUARIO.</t>
  </si>
  <si>
    <t>99HZZ294</t>
  </si>
  <si>
    <t>BELEN</t>
  </si>
  <si>
    <t>BARRIO CENTRO BELEN 8</t>
  </si>
  <si>
    <t>FO-25-1505915</t>
  </si>
  <si>
    <t>11/09/2025 SE REALIZA CAMBIO DE LECTOR POR FALLA FORMATO INVÁLIDO PRUEBAS OK CLIENTE CONFORME</t>
  </si>
  <si>
    <t>LA00O224</t>
  </si>
  <si>
    <t>DISTRICOL LA FORTUNA</t>
  </si>
  <si>
    <t>FO-25-1489767</t>
  </si>
  <si>
    <t>09/09/2025 SE CAMBIA DATÁFONO CON PUERTO LAN MALO, SE DEJAN SERVICIOS FUNCIONANDO CORRECTAMENTE</t>
  </si>
  <si>
    <t>ONTZZ162</t>
  </si>
  <si>
    <t>BARRIO MANRIQUE GUADALUPE</t>
  </si>
  <si>
    <t>FO-25-1504991</t>
  </si>
  <si>
    <t>10/09/2025 SE REALIZA CAMBIO DE EQUIPO PORQUE NO IMPRIME LEGIBLE SE VE BORROSO, ADICIONAL SE LIMPIA PERO LA FALLA PERSISTE, SE LE CAMBIA EL RODILLO, FUENTE Y CABLE ENTORCHADO Y SIGUE IGUAL.</t>
  </si>
  <si>
    <t>IZ7ZZ598</t>
  </si>
  <si>
    <t>FO-25-1511060</t>
  </si>
  <si>
    <t>11/09/2025 SE CAMBIA MAGICBOX POR QUÉ NO ENCIENDE EQUIPO TODO QUEDA OK</t>
  </si>
  <si>
    <t>PTM ARAUCA J&amp;L COMUNICACIONES</t>
  </si>
  <si>
    <t>FO-25-1505007</t>
  </si>
  <si>
    <t>11/09/2025 CB CON LECTOR DE CHIP EN DAÑO, CAMBIO DE DATAFONO, BORRADO E INYECCION DE SO +VER 9.90, CUBRE CLAVE OK, PRUEBAS OK.</t>
  </si>
  <si>
    <t>NA003195</t>
  </si>
  <si>
    <t>PTM PASTO  DROGUERIA FARMACRIS</t>
  </si>
  <si>
    <t>FO-25-1506889</t>
  </si>
  <si>
    <t>10/09/2025 SE VERIFICÓ FALLA DE EJECUCIÓN DE TX POR MENSAJE ERROR EN DATÁFONO, PERO NO SE LOGRA REPLICAR LA FALLA A LO CUAL SE REALIZA EL BORRADO DE SISTEMA REINSTALACIÓN DE SO Y VERSIÓN PRUEBAS DE COMERCIO Y CB EXITOSAS QUEDA OPERATIVO</t>
  </si>
  <si>
    <t xml:space="preserve">ON004684 </t>
  </si>
  <si>
    <t>LEGUIZAMO</t>
  </si>
  <si>
    <t>BARRIO EL PROGRESO PUERTO LEGU</t>
  </si>
  <si>
    <t>FO-25-1504626</t>
  </si>
  <si>
    <t>11/09/2025 SE VISITA EL CB PARA REVISAR FALLA DE DATÁFONO SE ENCUENTRA CON PUERTO DE CORRIENTE MALO, SE REALIZÓ CAMBIO DE EQUIPO, SE HACEN PRUEBAS OK CORRESPONSAL OPERATIVO</t>
  </si>
  <si>
    <t>LA002188</t>
  </si>
  <si>
    <t>BARRIO SOACHA LA FRAGUA</t>
  </si>
  <si>
    <t>FO-25-1504517</t>
  </si>
  <si>
    <t>10/09/2025 SE REALIZA RECONFIGURACIÓN DE EQUIPO POR FLASH FULL SERVICIO OPERATIVO PRUEBAS OK TRNA RBM SOLO SE REALIZA CONSULTA DE SALDO CLIENTE NO CUENTA CON NÚMERO DE CUENTA O TARJETA PARA RETIRO</t>
  </si>
  <si>
    <t>9L9ZZ443</t>
  </si>
  <si>
    <t>DISTRICOL MULTSERVICIOSGIOANDY</t>
  </si>
  <si>
    <t>FO-25-1504072</t>
  </si>
  <si>
    <t>10/09/2025 SE ENCUENTRA TAPA INORESORA Y RODILLO DAÑADO, SE PROCEDE A REALIZAR CAMBIOS DE DATAFONO ,SE DEJA DSK3500 CON VERSION 9.90, SE HACEN PRUEBAS OK VISITA EXITOSA</t>
  </si>
  <si>
    <t>II0NZ137</t>
  </si>
  <si>
    <t>BARRIO TRIGAL DEL NORTE CUCUTA</t>
  </si>
  <si>
    <t>FO-25-1504089</t>
  </si>
  <si>
    <t>10/09/2025 SE CAMBIO DATAFONO POR DAÑO EN LA IMPRESORA SE INSTALA NUEVA VERSIÓN CIERRES Y PRUEBAS OK</t>
  </si>
  <si>
    <t>9T5ZZ495</t>
  </si>
  <si>
    <t>LA JAGUA DE IBIRICO</t>
  </si>
  <si>
    <t>BARRIO OVELIO JIMENEZ LA JAGUA</t>
  </si>
  <si>
    <t>FO-25-1503860</t>
  </si>
  <si>
    <t>10/09/2025 SE LLAMA AL CLIENTE Y ESTE MANIFIESTA QUE EL DATAFONO SE HABIA QUEDADO CON LA PANTALLA EN BLANCO PERO DESPUES DE UNOS MINUTOS SE RESTABLECIO EL SERVICIO Y HASTA EL MOMENTO SE ENCUENTRA OPERANDO CON NORMALIDAD</t>
  </si>
  <si>
    <t>BARRIO CENTRO MEDELLIN 73</t>
  </si>
  <si>
    <t>FO-25-1503864</t>
  </si>
  <si>
    <t>10/09/2025 SE REALIZA LA REVISIÓN DEL EQUIPO DONDE SE EVIDENCIA QUE NO IMPRIME BIEN Y TIENE LAS TECLAS BORROSAS, SE REALIZAN PRIMEROS AUXILIOS Y CONTINÚA IGUAL, SE PROCEDE A REALIZAR EL CAMBIO DEL EQUIPO, CLIENTE COMENTA QUE LA LECTORA NO FUNCIONA BIEN, SE REVISA Y SE EVIDENCIA DAÑO</t>
  </si>
  <si>
    <t>9C0DZ626</t>
  </si>
  <si>
    <t>REDY FLORESTA</t>
  </si>
  <si>
    <t>FO-25-1497857</t>
  </si>
  <si>
    <t>09/09/2025 SE VISITA COMERCIO CB BANCOLOMBIA ROBUSTO, SE RECONFIGURA EL LECTOR DE BARRAS SE REALIZAN PRUEBAS OK, NO UPS NO SE ALTERNAN USUARIOS .</t>
  </si>
  <si>
    <t>A04ZZ957</t>
  </si>
  <si>
    <t>FO-25-1503452</t>
  </si>
  <si>
    <t>10/09/2025 SE REALIZA VISITA AL COMERCIO SE ENCUENTRA DATÁFONO CON CABLE DE RED DESCONECTADO LO CUAL NO DEJABA REALIZAR NINGÚNA OPERACIÓN SE CONFIGURA NUEVAMENTE SE REALIZAN PRUEBAS EXITOSAS Y EL CB QUEDA OPERATIVO</t>
  </si>
  <si>
    <t>SUPIA</t>
  </si>
  <si>
    <t>BARRIO LA GALERIA SUPIA</t>
  </si>
  <si>
    <t>FO-25-1505939</t>
  </si>
  <si>
    <t>11/09/2025 SE REALIZA VISITA SE CAMBIA DATAFONO POR TECLADO EN MAL ESTADO TECLAS DESGASTADAS, SE CREAN USUARIOS SE HACEN PRUEBAS SERVICIO OK</t>
  </si>
  <si>
    <t>AALFZ671</t>
  </si>
  <si>
    <t>BARRIO CASTILLA MEDELLIN 10</t>
  </si>
  <si>
    <t>FO-25-1503418</t>
  </si>
  <si>
    <t>10/09/2025 SE LIMPIA CONTACTO CHIP Y MANTENIMIENTO TODO QUEDA OK</t>
  </si>
  <si>
    <t>ON00Y655</t>
  </si>
  <si>
    <t>BARRIO SANTA ROSA DE OSOS SANT</t>
  </si>
  <si>
    <t>FO-25-1502993</t>
  </si>
  <si>
    <t>10/09/2025 SE REALIZA VISITA TÉCNICA EN ATENCIÓN AL INCIDENTE REPORTADO POR EL CORRESPONSAL BANCOLOMBIA RELACIONADO CON FALLAS EN EL DISPOSITIVO PINPAD. AL LLEGAR AL SITIO, EL USUARIO VALIDA LA IDENTIDAD DEL TÉCNICO CONFORME AL PROTOCOLO DE SEGURIDAD. POSTERIORMENTE, INFORMA QUE EL EQUIPO NO ESTÁ LEYENDO CORRECTAMENTE LAS TARJETAS.
SE PROCEDE A REALIZAR PRUEBAS DE LECTURA, CONFIRMANDO QUE EL LECTOR DE CHIP PRESENTA FALLAS PERSISTENTES. DADO EL DIAGNÓSTICO, SE REALIZA EL REEMPLAZO DEL PINPAD POR UN EQUIPO NUEVO. TRAS LA INSTALACIÓN, SE VERIFICA SU FUNCIONAMIENTO Y SE CONFIRMA QUE EL DISPOSITIVO QUEDA COMPLETAMENTE OPERATIVO.</t>
  </si>
  <si>
    <t>A30KZ492</t>
  </si>
  <si>
    <t>BARRIO LA PLAYA CUCUTA 9</t>
  </si>
  <si>
    <t>FO-25-1502996</t>
  </si>
  <si>
    <t>10/09/2025 SE REALIZÓ VISITA AL COMERCIO Y SE ENCUENTRA HUD DAÑADO SE REALIZA CAMBIO DE HUD PRUEBAS ÉXITOSAS</t>
  </si>
  <si>
    <t>9TZZZ083</t>
  </si>
  <si>
    <t>MULTIPAGAS MOBIL EL FAROL</t>
  </si>
  <si>
    <t>FO-25-1503000</t>
  </si>
  <si>
    <t>10/09/2025 SE INGRESA PIN PAD REINICIA DATAFONO SE CAMBIA DATAFONO YA QUE NO ES COMPATIBLE CON TECNOLOGIA SE HACEN PRUEBAS OK TELECARGA DRNA</t>
  </si>
  <si>
    <t>BBBBV366</t>
  </si>
  <si>
    <t>CENTRO QUINCHIA RISARALDA</t>
  </si>
  <si>
    <t>FO-25-1502645</t>
  </si>
  <si>
    <t>10/09/2025 VISITAMOS COMERCIO EL DATÁFONO NO LEE LAS TARJETAS REALIZAMOS CAMBIO DE DATAFONO LO CONFIGURAMOS Y REALIZAMOS PRUEBAS CON EL NUEVO DATÁFONO OK.</t>
  </si>
  <si>
    <t>ADZZZ556</t>
  </si>
  <si>
    <t>BARRIO COMERCIO SAN ANDRES DE</t>
  </si>
  <si>
    <t>FO-25-1502652</t>
  </si>
  <si>
    <t>9CUZZ973</t>
  </si>
  <si>
    <t>BARRIO GUATAPE II VILLAVICENCI</t>
  </si>
  <si>
    <t>FO-25-1502660</t>
  </si>
  <si>
    <t>09/09/2025 SE REALIZA CAMBIO DE LECTOR DE BARRAS PRUEBAS OK SIN NOVEDADES</t>
  </si>
  <si>
    <t>AA0TZ546</t>
  </si>
  <si>
    <t>BARRIO OSPINA PEREZ AYAPEL 1</t>
  </si>
  <si>
    <t>FO-25-1502681</t>
  </si>
  <si>
    <t>10/09/2025 SE REALIZA INSPECCIÓN DE LA LECTORA DE BARRA SENCUENTRA QUE NO ESTÁ LECHENDO LOS CODIGO DE BARRA, SE PROCEDE A REALIZAR EL CAMBIO DE EQUIPO, PRUEBAS OK 
CB BANCOLOMBIA OPERANDO CON NORMALIDAD</t>
  </si>
  <si>
    <t>MNPZZ695</t>
  </si>
  <si>
    <t>YOTOCO</t>
  </si>
  <si>
    <t>BARRIO CENTRO YOTOCO 4</t>
  </si>
  <si>
    <t>FO-25-1502684</t>
  </si>
  <si>
    <t>10/09/2025 SE VISITÓ CORRESPONSAL Y CLIENTE INFORMA QUE TODO EL DATÁFONO ESTÁ FUNCIONANDO CORRECTAMENTE Y QUE AL PARECER FUE QUE EL EQUIPO FALLÓ POR UN MOMENTO. INFORMA QUE TODO EL DÍA A ESTADO BUENO. PIDE CERRAR CASO NO SE MANIPULA EQUIIPO</t>
  </si>
  <si>
    <t>TYZZZ693</t>
  </si>
  <si>
    <t>DISTRICOL LOS BOLIS CASEROS RI</t>
  </si>
  <si>
    <t>FO-25-1502415</t>
  </si>
  <si>
    <t>09/09/2025 SE REALIZA INSPECCIÓN DEL DATAFONO, SE ENCUENTRA AL MOMENTO DE IMPRIMIR SALEN LÍNEAS Y ALGUNO CARRACTER SE VEN BORROSOS, SE PROCEDE A REALIZAR EL CAMBIO  DE EQUIPO, SE REALIZAN PRUEBAS OK, PIN PAD Y LECTORA QUEDAN OPERANDO, SE CREAN USUARIOS CB BANCOLOMBIA QUEDA OPERANDO CON NORMALIDAD</t>
  </si>
  <si>
    <t>GA07Z870</t>
  </si>
  <si>
    <t>ALTAMIRA</t>
  </si>
  <si>
    <t>DISTRICOL DE TODITO ALTAMIRA</t>
  </si>
  <si>
    <t>FO-25-1502424</t>
  </si>
  <si>
    <t>11/09/2025 SE REALIZA VISITA AL PUNTO,SE CAMBIA LECTOR SE CODIGO DE BARRAS YA QUE ESTE PRESENTA DAÑO EN EL CABLE. SE DEJA EQUIPO ACTUALIZADO PRUEBAS CB OK, CB OPERATIVO</t>
  </si>
  <si>
    <t>AB1IZ023</t>
  </si>
  <si>
    <t>BARRIO CALLE REAL</t>
  </si>
  <si>
    <t>FO-25-1502437</t>
  </si>
  <si>
    <t>10/09/2025 VISITAMOS COMERCIO EL DATÁFONO SE REINICIA SOLO EN LAS MAÑANAS REALIZAMOS CAMBIO DE FUENTE DE PODER TAMBIÉN CAMBIAMOS EL DATAFONO YA QUE TIENE LAS TECLAS MUR BORROSAS, LO CONFIGURACIÓN Y REALIZAMOS PRUEBAS CON EL NUEVO DATÁFONO OK.</t>
  </si>
  <si>
    <t>AA000265</t>
  </si>
  <si>
    <t>PTM CALI PAPELERIA Y VARIEDADE</t>
  </si>
  <si>
    <t>FO-25-1502190</t>
  </si>
  <si>
    <t>10/09/2025 SE VISITA EL COMERCIO, SE REVISA LOS EQUIPOS EL DATAFONO ESTÁ MAL AJUSTADA LA TAPA SE ACOMODA SOLUCIONANDO EL PROBLEMA DE LA IMPRESORA, PRUEBAS OK, TELECARGA TRNA</t>
  </si>
  <si>
    <t>A40UZ499</t>
  </si>
  <si>
    <t>DISTRICOL LA TIENDA DE ROBERTO</t>
  </si>
  <si>
    <t>FO-25-1501971</t>
  </si>
  <si>
    <t>11/09/2025 SE REALIZA VISITA TÉCNICA EN ATENCIÓN AL INCIDENTE REPORTADO POR EL CORRESPONSAL BANCOLOMBIA, RELACIONADO CON FALLAS EN EL FUNCIONAMIENTO DEL DATÁFONO.  
EL USUARIO VALIDA CORRECTAMENTE LA IDENTIFICACIÓN DEL TÉCNICO ASIGNADO. DURANTE LA REVISIÓN, INFORMA QUE EL DISPOSITIVO NO ESTÁ LEYENDO LAS TARJETAS AL MOMENTO DE REALIZAR RETIROS.  
SE PROCEDE A VERIFICAR EL EQUIPO Y SE CONFIRMA DAÑO EN EL LECTOR DE CHIP DE  
ANTE LA FALLA, SE REALIZA EL REEMPLAZO DEL DATÁFONO POR UNO NUEVO.  
 EL NUEVO EQUIPO QUEDA INSTALADO Y OPERATIVO, CON LECTURA DE TARJETAS FUNCIONAL Y VALIDADA POR EL USUARIO.</t>
  </si>
  <si>
    <t>II00F645</t>
  </si>
  <si>
    <t>BARRIO LA POLA RIONEGRO</t>
  </si>
  <si>
    <t>FO-25-1501979</t>
  </si>
  <si>
    <t>10/09/2025 SE CAMBIA DATÁFONO POR FALLAS EN IMPRESIÓN</t>
  </si>
  <si>
    <t>AB009865</t>
  </si>
  <si>
    <t>GACHANCIPA</t>
  </si>
  <si>
    <t>BARRIO GACHANCIPA GACHANCIPA 1</t>
  </si>
  <si>
    <t>FO-25-1501503</t>
  </si>
  <si>
    <t>10/09/2025 SE VISITA COMERCIO CB BANCOLOMBIA, SE CAMBIA EL CABLE MAGICBOX DEL EQUIPO POR QUE ESTÁ DETERIORADO, SE REALIZAN PRUEBAS OK, NO UPS, NO SE ALTERAN USUARIOS.</t>
  </si>
  <si>
    <t>AA00R668</t>
  </si>
  <si>
    <t>BARRIO GIMANI LA BASCULA SANTA</t>
  </si>
  <si>
    <t>FO-25-1501514</t>
  </si>
  <si>
    <t>10/09/2025 SE REALIZA VISITA TÉCNICA AL ESTABLECIMIENTO COMERCIAL PARA ATENDER EL INCIDENTE REPORTADO CON EL DATÁFONO ASIGNADO AL CORRESPONSAL BANCOLOMBIA. SE VERIFICA LA IDENTIFICACIÓN DEL TÉCNICO CONFORME AL PROTOCOLO DE SEGURIDAD. EL USUARIO MANIFIESTA QUE EL DISPOSITIVO NO PERMITE REALIZAR NINGUNA TRANSACCIÓN.
DURANTE LA VALIDACIÓN, SE DETECTA QUE EL DATÁFONO PRESENTA UNA DESCONFIGURACIÓN EN SUS PARÁMETROS OPERATIVOS. SE PROCEDE A REALIZAR LA RECONFIGURACIÓN COMPLETA DEL EQUIPO. FINALIZADO EL PROCESO, SE EJECUTAN PRUEBAS FUNCIONALES DE TRANSACCIÓN, LAS CUALES RESULTAN EXITOSAS. EL DATÁFONO QUEDA OPERATIVO Y EN CONDICIONES NORMALES DE USO.</t>
  </si>
  <si>
    <t>2A0EZ010</t>
  </si>
  <si>
    <t>BARRIO EL PARAISO SOACHA</t>
  </si>
  <si>
    <t>FO-25-1501521</t>
  </si>
  <si>
    <t>09/09/2025 SE RELAIZA VISITA DE CAMPO ENCONTRANDO QUE LECTOR DE CODIGO DE BARRAS PERDIO CONFIGURACIÓN ARROJA FORMATO INVALIDO SE REALIZA CONFIGURACIÓN DE LECTOR CON PRUEBAS OK PARÁMETROS OK NO SE INICIALIZA EQUIPO TODO A CONFORMIDAD DE CB</t>
  </si>
  <si>
    <t>SA2ZZ161</t>
  </si>
  <si>
    <t>BARRIO CENTRO TENJO 7</t>
  </si>
  <si>
    <t>FO-25-1501526</t>
  </si>
  <si>
    <t>10/09/2025 SE REALIZA VALIDACIÓNES  SERVICIO OK NO SE REQUIERE MANTENIMIENTO PRUEBA OK</t>
  </si>
  <si>
    <t>A18ZZ417</t>
  </si>
  <si>
    <t>BARRIO BRR ROSA BLANCA VILLAVI</t>
  </si>
  <si>
    <t>FO-25-1500679</t>
  </si>
  <si>
    <t>09/09/2025 SE REALIZA CAMBIO DE EQUIPO POR DAÑO SE PRUEBAS CON OTRO EQUIPO ENTREGANDO OPERATIVO SIN NOVEDAD</t>
  </si>
  <si>
    <t>LA00A076</t>
  </si>
  <si>
    <t>DISTRICOL DROGUERIA MINIMARKET</t>
  </si>
  <si>
    <t>FO-25-1500688</t>
  </si>
  <si>
    <t>09/09/2025 SE REALIZA REVISIÓN DE LOS EQUIPOS SE ENCUENTRA QUE EL EQUIPO DATAFONO SE REINICIA AL MOMENTO DE REALIZAR UNA TRANSACION, SE PROCEDE A CAMBIAR EL EQUIPO, SE CREAN USUARIOS OPERADOR Y ADMINISTRADOR, SE REALIZAN PRUEBAS OK</t>
  </si>
  <si>
    <t>9C00G083</t>
  </si>
  <si>
    <t>PAGAFACIL ENVIGADO</t>
  </si>
  <si>
    <t>FO-25-1500187</t>
  </si>
  <si>
    <t>09/09/2025 SE CAMBIA DATÁFONO POR DAÑO EN IMPRESORA</t>
  </si>
  <si>
    <t>JNZZZ078</t>
  </si>
  <si>
    <t>BARRIO PORTALES DE ALICANTE CA</t>
  </si>
  <si>
    <t>FO-25-1500193</t>
  </si>
  <si>
    <t>09/09/2025 SE REALIZA CAMBIO DE EQUIPO ALERTA INTERRUPTION SE DEJA UNO NUEVO SE HACEN PRUEBAS TODO OK</t>
  </si>
  <si>
    <t>7A00B317</t>
  </si>
  <si>
    <t>FO-25-1499875</t>
  </si>
  <si>
    <t>09/09/2025 SE REALIZA AJUSTE DE TAPA IMPRESORA LA CUAL FUE DESPRENDIDA SE REALIZA ADECUACIÓN SE ENTREGA SERVICIO OPERATIVO PRUEBAS OK</t>
  </si>
  <si>
    <t>DISTRICOL HELADERIA Y CHARCUTE</t>
  </si>
  <si>
    <t>FO-25-1499885</t>
  </si>
  <si>
    <t>09/09/2025 SE REALIZA VISITA TÉCNICA AL COMERCIO PARA ATENDER EL INCIDENTE REPORTADO CON EL LECTOR DE BARRAS DEL CORRESPONSAL BANCOLOMBIA. AL LLEGAR, EL USUARIO VALIDA LA IDENTIFICACIÓN DEL TÉCNICO Y PROCEDE A INFORMAR QUE EL DISPOSITIVO NO ENCIENDE. SE REALIZA VERIFICACIÓN EN SITIO Y SE CONFIRMA QUE EL LECTOR PRESENTA FALLA DEFINITIVA: NO RESPONDE AL ENCENDIDO NI MUESTRA SEÑALES DE ACTIVIDAD.
ANTE LA EVIDENCIA DEL DAÑO, SE PROCEDE CON EL REEMPLAZO DEL EQUIPO. EL NUEVO LECTOR ES INSTALADO, CONFIGURADO Y PROBADO EN PRESENCIA DEL USUARIO, QUIEN VALIDA SU CORRECTO FUNCIONAMIENTO. EL DISPOSITIVO QUEDA OPERATIVO Y EN USO,</t>
  </si>
  <si>
    <t>XCRZZ658</t>
  </si>
  <si>
    <t>BRR EL LLANO SANTA FE DE ANTIO</t>
  </si>
  <si>
    <t>FO-25-1499136</t>
  </si>
  <si>
    <t>10/09/2025 SE CAMBIA PINPAD PORQUE ESTA PRESENTANDO MUCHO PROBLEMA AL MOMENTO DE LEER LAS TARJETAS</t>
  </si>
  <si>
    <t>GZCZZ662</t>
  </si>
  <si>
    <t>DISTRICOL CARNES JUANSER</t>
  </si>
  <si>
    <t>FO-25-1499140</t>
  </si>
  <si>
    <t>09/09/2025 SE HACE MANTENIMIENTO OK Y SE HACE PRUEBAS DE LECTURA DE TARJETA Y TODO QUEDA OK.</t>
  </si>
  <si>
    <t>7A00B305</t>
  </si>
  <si>
    <t>BARRIO POLICARPA APARTADO 1</t>
  </si>
  <si>
    <t>FO-25-1499144</t>
  </si>
  <si>
    <t>09/09/2025 SE REALIZA CAMBIO DATAFONO POR DIFERENTES REINICIOS Y TECLADO BORROSO</t>
  </si>
  <si>
    <t>KA00R771</t>
  </si>
  <si>
    <t>BARRIO SANTO DOMINGO   BELLO</t>
  </si>
  <si>
    <t>FO-25-1499148</t>
  </si>
  <si>
    <t>09/09/2025 SE HACE CAMBIO DE EQUIPO POR FALLAS EN IMPRESIÓN</t>
  </si>
  <si>
    <t>99ZZZ880</t>
  </si>
  <si>
    <t>PAGAFACIL SABANALARGA</t>
  </si>
  <si>
    <t>FO-25-1499154</t>
  </si>
  <si>
    <t>09/09/2025 SE REMPLAZA PIN PAD, SE REINICIABA Y SE QUEDABA EN LA PANTALLA AZUL</t>
  </si>
  <si>
    <t>AAJVZ982</t>
  </si>
  <si>
    <t>PTM LA CEJA LA DESPENSA DE ROB</t>
  </si>
  <si>
    <t>FO-25-1499157</t>
  </si>
  <si>
    <t>09/09/2025 SE REALIZA VALIDACIÓN DE EQUIPO Y ESTA EN CORRECTO FUNCIONAMIENTO, PRUEBAS PERTINENTES TODAS OK, SE INDICA A USUARIO EL FORMATO DE LAS TARJETAS</t>
  </si>
  <si>
    <t>GZ0WZ867</t>
  </si>
  <si>
    <t>BARRIO AEROPUERTO CUCUTA 9</t>
  </si>
  <si>
    <t>FO-25-1497940</t>
  </si>
  <si>
    <t>09/09/2025 SE REALIZA VISITA, SE ENCUENTRA DATAFONO EN DAÑO, SE REALIZA CAMBIO, SE INSTALA ÚLTIMA VERSIÓN, SE CREAN USUARIOS OK, SE REALIZAN PRUEBAS Y CIERRES OK</t>
  </si>
  <si>
    <t>TSZZZ656</t>
  </si>
  <si>
    <t>ARRIO CERETE 2 CERETE</t>
  </si>
  <si>
    <t>FO-25-1497848</t>
  </si>
  <si>
    <t>09/09/2025 SE REALIZA CONFIGURACIÓN DE LECTOR DE BARRAS OK, LECTOR OPERATIVO, SE REALIZAN PRUEBAS EXITOSAS OK, CLIENTE CB VALIDA SALDO ANTES Y DESPUÉS DEL MANTENIMIENTO OK, CB SE DEJA OPERATIVO SIN NOVEDAD.</t>
  </si>
  <si>
    <t>A00VZ826</t>
  </si>
  <si>
    <t>BARRIO BOYACA LAS BRISAS MEDEL</t>
  </si>
  <si>
    <t>FO-25-1497620</t>
  </si>
  <si>
    <t>09/09/2025 SE REALIZA VISITA TÉCNICA PARA ATENDER EL INCIDENTE REPORTADO CON EL DATÁFONO DEL CORRESPONSAL BANCOLOMBIA. AL LLEGAR AL ESTABLECIMIENTO, SE ENCUENTRA CERRADO. SE INTENTA CONTACTAR AL USUARIO MEDIANTE LLAMADAS TELEFÓNICAS Y MENSAJES POR WHATSAPP, SIN OBTENER RESPUESTA INMEDIATA. SE PROCEDE A ESPERAR DURANTE APROXIMADAMENTE UNA HORA, HASTA QUE EL USUARIO FINALMENTE RESPONDE VÍA TELEFÓNICA.
UNA VEZ VALIDADA LA IDENTIDAD DEL TÉCNICO, EL USUARIO INDICA QUE EL DATÁFONO NO ESTÁ IMPRIMIENDO EL COMPROBANTE DE LAS TRANSACCIONES. AL INSPECCIONAR EL EQUIPO, SE DETECTA DETERIORO FÍSICO EN LA TAPA DE LA IMPRESORA, LO CUAL AFECTA EL FUNCIONAMIENTO NORMAL DEL DISPOSITIVO.
SE REALIZA EL REEMPLAZO DE LA TAPA IMPRESORA.  
SE EJECUTAN PRUEBAS OPERATIVAS DE IMPRESIÓN Y TRANSACCIÓN, TODAS CON RESULTADO EXITOSO.  
EL EQUIPO QUEDA EN FUNCIONAMIENTO ÓPTIMO.</t>
  </si>
  <si>
    <t>AA00D734</t>
  </si>
  <si>
    <t>FO-25-1497629</t>
  </si>
  <si>
    <t>09/09/2025 SE REALIZA VISITA AL PUNTO, SE CAMBIA EQUIPO POR DAÑO CLIENTE ÍNDICA QUE EL EQUIPO TIENE EL TECLADO MUY DURO SE DEJA EQUIPO CON VR 10.3 PRUEBAS CB OK,</t>
  </si>
  <si>
    <t>DISTRICOL DE LUXE NAIL SPA</t>
  </si>
  <si>
    <t>FO-25-1497636</t>
  </si>
  <si>
    <t>09/09/2025 SE HACE PRESENCIA EN COMERCIO SE REALIZA CAMBIO DE DATAFONO DEBIDO A QUE TIENE LA TAPA DAÑADA SE CAMBIÓ LECTOR DEBIDO A QUE NO ENVIA DATA COMPLETA SE REALIZAN PRUEBAS OK SE CREAN USUARIOS Y CONTRASEÑA</t>
  </si>
  <si>
    <t>FA0GZ473</t>
  </si>
  <si>
    <t>ORTEBARRERAGA MARLON STWAR</t>
  </si>
  <si>
    <t>BARRIO PORTALES DEL NORTE BOGO</t>
  </si>
  <si>
    <t>FO-25-1497651</t>
  </si>
  <si>
    <t>09/09/2025 SE VISITA COMERCIO CB BANCOLOMBIA, SE REALIZA CAMBIO DE EQUIPO POR ESTAR ALERTADO, SE DEJA EL NUEVO CON LOS USUARIOS DEL CLIENTE, SE REALIZAN PRUEBAS OK, NO UPS.</t>
  </si>
  <si>
    <t>II00J510</t>
  </si>
  <si>
    <t>MARIQUITA</t>
  </si>
  <si>
    <t>BARRIO DIVINO NINO SAN SEBASTI</t>
  </si>
  <si>
    <t>FO-25-1495951</t>
  </si>
  <si>
    <t>11/09/2025 SE VISITA CB SE REALIZA CAMBIO DE EQUIPO "NO IMPRIME ALGUNOS CARACTERES" TRANSACCIONES DE PRUEBA O.K</t>
  </si>
  <si>
    <t>2A008804</t>
  </si>
  <si>
    <t>FO-25-1495958</t>
  </si>
  <si>
    <t>09/09/2025 SE LLEGA AL COMERCIO SE ESPERO MAS DE 30 MINUTOS PARA SER ATENDIDO, NO DAN AUTORIZACIÓN, YA QUE PERSONA ENCARGADA NO SE ENCUENTRA Y NO LLEGA EN EL TIEMPO DE ESPERA, SE LES INDICA QUE DEBEN DE LLAMAR A SOLICITAR NUEVAMENTE EL SERVICIO</t>
  </si>
  <si>
    <t>NO SE INTERVIENE DATAFONO</t>
  </si>
  <si>
    <t>PALMIRA CENTRO</t>
  </si>
  <si>
    <t>FO-25-1495965</t>
  </si>
  <si>
    <t>08/09/2025 EN LA VISITA TÉCNICA SE REALIZÓ EL CAMBIO DE DATÁFONO YA QUE SE ENCONTRÓ CON EL PUERTO USB DAÑADO,SE CAMBIÓ EL LECTOR YA QUE SE ENCONTRÓ CON EL CABLE AVERIADO,SE INSTALO MAGIC BOX 2600,SE INSTALO EL SISTEMA OPERATIVO Y VERSIÓN 10.3N ,SE CREARON LOS USUARIOS Y SE REALIZARON LAS PRUEBAS DEJANDO EL SERVICIO OPERANDO SIN FALLAS Y SIN NOVEDAD</t>
  </si>
  <si>
    <t>LN00M175</t>
  </si>
  <si>
    <t>ARIGUANI</t>
  </si>
  <si>
    <t>EL DIFICIL ARIGUANI</t>
  </si>
  <si>
    <t>FO-25-1495779</t>
  </si>
  <si>
    <t>09/09/2025 SE LLAMA AL CLIENTE Y ESTE MANIFIESTA QUE RECIENTEMENTE LE CAMBIARON EL DATAFONO POR UN DESK 2600, EL CUAL EL CLIENTE COMENTA  QUE A COMPARACION CON EL OTRO DATAFONO QUE TENIA (DESK 3500), ESTE TIENE LAS TECLAS UN POCO DURAS, SE LE INDICA QUE ESOS EQUIPOS VIENEN ASI DE FABRICA Y QUE CON EL TIEMPO LAS TECLAS SE VAN COLOCANDO MAS BLANDAS. PERO QUE EL SERVICIO EN GENERAL SE ENCUENTRA OPERANDO SIN PROBLEMAS</t>
  </si>
  <si>
    <t>BARRIO SAN FRANCISCO BOGOTA 9</t>
  </si>
  <si>
    <t>FO-25-1495816</t>
  </si>
  <si>
    <t>09/09/2025 SE REALIZA ACTUALIZACIÓN DE DISPOSITIVO Y SE CORRIGEN CONEXIONES</t>
  </si>
  <si>
    <t>JA00X353</t>
  </si>
  <si>
    <t>CEDEÑO AMAYA JORGE LUIS</t>
  </si>
  <si>
    <t>FO-25-1495829</t>
  </si>
  <si>
    <t>08/09/2025 SE REALIZA CONFIGURACIÓN PARAMETRO ETHERNET YA QUE SE ENCONTRABA DESCONFIGURADO, PUNTO QUEDA OPERATIVO, USUARIO CONFIRMA TODO OK</t>
  </si>
  <si>
    <t>A30DZ524</t>
  </si>
  <si>
    <t>BARRIO GALERAS BOGOTA</t>
  </si>
  <si>
    <t>FO-25-1495444</t>
  </si>
  <si>
    <t>08/09/2025 SE VISITA COMERCIO CB BANCOLOMBIA, SE CAMBIA DATÁFONO POR FALLAS DE COMUNICACIÓN, SE DEJA EL NUEVO EQUIPO CON LOS USUARIOS DEL CLIENTE, SE REALIZAN PRUEBAS OK, NO UPS.</t>
  </si>
  <si>
    <t>CZZZZ962</t>
  </si>
  <si>
    <t>BARRIO OLAYA 2</t>
  </si>
  <si>
    <t>FO-25-1495401</t>
  </si>
  <si>
    <t>09/09/2025 SE REALIZA VISITA TÉCNICA, SE CAMBIA DATAFONO Y LECTOR DE BARRAS, SE REALIZAN PRUEBAS EXITOSAS, EQUIPO FUNCIONA CORRECTAMENTE, CB QUEDA OPERATIVO.</t>
  </si>
  <si>
    <t>BVZZZ185</t>
  </si>
  <si>
    <t>BARRIO CONJUNTO PARQUE DE BOLI</t>
  </si>
  <si>
    <t>FO-25-1495408</t>
  </si>
  <si>
    <t>08/09/2025 SE REALIZA VISITA SE VALIDA DATAFONO Y TODO OK ,SE REINICIA EQUIPO Y IMPRIME NORMALMENTE ,SE LE ENSEÑA COMO MANEJAR LA TAPA DE LA IMPRESIÓN ,SE CAMBIA LECTOR YA QUE PA ALGUNAS FACTURAS NO QUERÍA TOMAR EL CÓDIGO ,SE CONFIGURA PERO PERSISTE SE CAMBIA EL LECTOR SE PRUEBA CON EL DEL CAMBIO Y TODO OK</t>
  </si>
  <si>
    <t>9C0NZ322</t>
  </si>
  <si>
    <t>BARRIO MALAMBO MALAMBO 2</t>
  </si>
  <si>
    <t>FO-25-1495413</t>
  </si>
  <si>
    <t>09/09/2025 SE REALIZA VISITA SE PROCEDE A VALIDAR DATAFONO ,PERO LA PANTALLA ESTÁ FRÍA SE PROCEDE A CAMBIAR DATAFONO SE HACEN PRUEBAS Y TODO OK ,CB OPERATIVO</t>
  </si>
  <si>
    <t>6A8ZZ244</t>
  </si>
  <si>
    <t>BARRIO 20 DE JULIO BOGOTA 5</t>
  </si>
  <si>
    <t>FO-25-1495416</t>
  </si>
  <si>
    <t>09/09/2025 CAMBIO DE EQUIPO EN DAÑO PRUEBAS OK</t>
  </si>
  <si>
    <t>AD09Z914</t>
  </si>
  <si>
    <t>CABUYARO</t>
  </si>
  <si>
    <t>BARRIO CENTRO CABUYARO 5</t>
  </si>
  <si>
    <t>FO-25-1495427</t>
  </si>
  <si>
    <t>09/09/2025 SE CAMBIA EQUIPO POR DAÑO EN EL LECTOR DE CHIP</t>
  </si>
  <si>
    <t>10XZZ894</t>
  </si>
  <si>
    <t>DISTRICOL VIORSA</t>
  </si>
  <si>
    <t>FO-25-1494992</t>
  </si>
  <si>
    <t>10/09/2025 SE REALIZA CAMBIO DE DATÁFONO YA QUE EL DISPLAY ESTÁ MALO QUEDÓ EN BLANCO Y NEGRO LA PANTALLA, PRUEBAS CB OK SE DEJA OPERATIVO</t>
  </si>
  <si>
    <t>FA0GZ481</t>
  </si>
  <si>
    <t>BARRIO DON ALBERTO VALLEDUPAR</t>
  </si>
  <si>
    <t>FO-25-1494998</t>
  </si>
  <si>
    <t>08/09/2025 SE REALIZA VISITA POR SOLICITUD DE CLIENTE,SE LLEGA A SITIO SE REALIZA CAMBIÓ DE CABLE DE RED, QUEDANDO SERVICIO OPERÁTIVO AL 100%</t>
  </si>
  <si>
    <t>9ACZZ027</t>
  </si>
  <si>
    <t>FO-25-1494761</t>
  </si>
  <si>
    <t>DATOS DESACTUALIZADOS</t>
  </si>
  <si>
    <t>FECHA DIRECCION DESACTUALZADA</t>
  </si>
  <si>
    <t>08/09/2025 SE REALIZA VISITA USUARIO INDICA QUE CONTABA CON LA DIRECCIÓN DESACTUALIZADA POR TRASLADO CON ESCALAMIENTO CON ESA NOVEDAD, SE INICIALIZA DATAFONO Y YA QUEDO CON DIRECCIÓN ACTUALIZADA Y SERVICIO OK, SE CREAN USUARIOS SE HACEN PRUEBAS SERVICIO OK</t>
  </si>
  <si>
    <t>DISTRICOL TELECOMUNICACIONES M</t>
  </si>
  <si>
    <t>FO-25-1494767</t>
  </si>
  <si>
    <t>09/09/2025 SE REALIZA CAMBIO DE DATAFONO EN CB BANCOLOMBIA PURO DEBIDO A MENSAJE WARNING KEY SE REALIZAN PRUEBAS OK</t>
  </si>
  <si>
    <t>LA002276</t>
  </si>
  <si>
    <t>DABEIBA</t>
  </si>
  <si>
    <t>BARRIO PARQUE PRINCIPAL DE DAB</t>
  </si>
  <si>
    <t>FO-25-1494771</t>
  </si>
  <si>
    <t>09/09/2025 AL REVISAR EL PINPAD SE EVIDENCIA QUE ESTA TOTALMENTE AZUL Y QUE NO PASA DE AHÍ PROCEDO A REVISAR CADA DETALLE Y EL DAÑO ESTABA EN LA CONEXIÓN, ESTABA MAL CONECTADO</t>
  </si>
  <si>
    <t>A00MZ511</t>
  </si>
  <si>
    <t>BARRIO CARIBE NECOCLI</t>
  </si>
  <si>
    <t>FO-25-1494777</t>
  </si>
  <si>
    <t>08/09/2025 DATÁFONO ARROJA TIRILLA, SE PROCEDE HACER UNA INICIALIZACIÓN Y SE CORRIGE LA FALLA, SE HACEN PRUEBAS DE CONSULTA DE SALDO, CONSIGNACIÓN DE 1 PESO Y RETIRO DE 1 PESO, SE DEJA TODO FUNCIONANDO CORRECTAMENTE</t>
  </si>
  <si>
    <t>A30IZ456</t>
  </si>
  <si>
    <t>CENTRAL MAYORISTA ITAGUI</t>
  </si>
  <si>
    <t>FO-25-1494583</t>
  </si>
  <si>
    <t>08/09/2025 SE REALIZA CAMBIO DE EQUIPO POR TAPA DE IMPRESORA ROTA Y TE LADO BORROSO</t>
  </si>
  <si>
    <t>JAAYZ826</t>
  </si>
  <si>
    <t>FO-25-1494588</t>
  </si>
  <si>
    <t>08/09/2025 SE REALIZA VISITA TÉCNICA, SE CAMBIA EL DATAFONO, PIN PAD Y HUB, SE REALIZAN PRUEBAS EXITOSAS, EQUIPO FUNCIONA CORRECTAMENTE, CB QUEDA OPERATIVO.</t>
  </si>
  <si>
    <t>BA02Z987</t>
  </si>
  <si>
    <t>ZARAGOZA III ANTIOQUIA</t>
  </si>
  <si>
    <t>FO-25-1494594</t>
  </si>
  <si>
    <t>08/09/2025 SE VISITA SITIO, SE CAMBIA LECTOR POR DAÑO OK
SE REALIZAN PRUEBAS EXITOSAS</t>
  </si>
  <si>
    <t>A00EZ421</t>
  </si>
  <si>
    <t>FO-25-1494604</t>
  </si>
  <si>
    <t>08/09/2025 PINPAD MAL CONECTADO, SE ORGANIZA Y QUEDA OPERATIVO</t>
  </si>
  <si>
    <t>BARRIO CARRIZAL BARRANQUILLA 2</t>
  </si>
  <si>
    <t>FO-25-1494614</t>
  </si>
  <si>
    <t>08/09/2025 SE REALIZA VISITA TÉCNICA, SE CAMBIA EL DATAFONO,LA PIN PAD, Y HUB, SE REALIZAN PRUEBAS EXITOSAS, EQUIPO FUNCIONA CORRECTAMENTE, CB QUEDA OPERATIVO.</t>
  </si>
  <si>
    <t>JA00G848</t>
  </si>
  <si>
    <t>PAGAFACIL LA 14 PEREIRA</t>
  </si>
  <si>
    <t>FO-25-1494623</t>
  </si>
  <si>
    <t>08/09/2025 SE VISITA COMERCIO SE IDENTIFICA CABLE MAGIC AVERIADO SE REALIZA CAMBIO DE CABLE MAGIC SE REALIZA PRUEBAS OK</t>
  </si>
  <si>
    <t>1LZZZ914</t>
  </si>
  <si>
    <t>NOBSA</t>
  </si>
  <si>
    <t>BARRIO JERONIMO HOLGUIN NOBSA</t>
  </si>
  <si>
    <t>FO-25-1494629</t>
  </si>
  <si>
    <t>09/09/2025 SE REALIZA VISITA AL COMERCIO, SE CAMBIA TAPA DE IMPRESORA POR DAÑO, PRUEBAS OK.</t>
  </si>
  <si>
    <t>GZ08Z107</t>
  </si>
  <si>
    <t>BARRIO GGT CARIBIA CL PRINCIPA</t>
  </si>
  <si>
    <t>FO-25-1494636</t>
  </si>
  <si>
    <t>08/09/2025 CABLE LECTORA AVERIADO, SE PROCEDE A HACER UN CAMBIO POR UNA NUEVA. SE HACEN PRUEBAS Y RECONOCEN LOS CÓDIGOS DE BARRA</t>
  </si>
  <si>
    <t>LM8ZZ317</t>
  </si>
  <si>
    <t>DISTRICOL WILLIAM SPORT</t>
  </si>
  <si>
    <t>FO-25-1494645</t>
  </si>
  <si>
    <t>08/09/2025 SE CAMBIO DATAFONO POR TECNOLOGÍA Y PIN PAD POR DAÑO ALERT IRRUPCIÓN SE INSTALA NUEVA VERSIÓN CIERRES Y PRUEBAS OK</t>
  </si>
  <si>
    <t>AD00P255</t>
  </si>
  <si>
    <t>NOBSA - BOYACA</t>
  </si>
  <si>
    <t>FO-25-1494658</t>
  </si>
  <si>
    <t>09/09/2025 SE REALIZA VISITA AL COMERCIO, SE BORRA Y ACTUALIZA EQUIPO A VERSION 9.9, PRUEBAS OK.</t>
  </si>
  <si>
    <t>IZ7ZZ571</t>
  </si>
  <si>
    <t>LA PAZ</t>
  </si>
  <si>
    <t>BARRIO EL CERRITO LA PAZ</t>
  </si>
  <si>
    <t>FO-25-1494665</t>
  </si>
  <si>
    <t>08/09/2025 SE REALIZA VISITA POR SOLICITUD DE CLIENTE,SE REALIZA CAMBIÓ DE LECTOR QUEDANDO SERVICO OPERATIVO AL 100%,SE REALIZAN PRUEBA CON FACTURA Y QUEDA SERVICIO OPERÁTIVO</t>
  </si>
  <si>
    <t>LMOZZ306</t>
  </si>
  <si>
    <t>MULTIPAGAS UNICENTRO PALMIRA</t>
  </si>
  <si>
    <t>FO-25-1493709</t>
  </si>
  <si>
    <t>08/09/2025 EN LA VISITA TÉCNICA SE REALIZÓ EL CAMBIO DE DATÁFONO YA QUE SE ENCONTRÓ CON EL TECLADO AVERIADO,SE CAMBIÓ EL LECTOR YA QUE NO LEIA CORRECTAMENTE LOS CÓDIGOS,SE CREARON LOS USUARIOS Y SE REALIZARON LAS PRUEBAS DEJANDO EL SERVICIO OPERANDO SIN FALLAS Y SIN NOVEDAD.</t>
  </si>
  <si>
    <t>A000A125</t>
  </si>
  <si>
    <t>DISTRICOL DROGUERIA LA 30 MARI</t>
  </si>
  <si>
    <t>FO-25-1493713</t>
  </si>
  <si>
    <t>08/09/2025 SE CAMBIA DATÁFONO CON IMPRESORA MALA Y TECLADO BORROSO, SE DEJAN SERVICIOS FUNCIONANDO CORRECTAMENTE</t>
  </si>
  <si>
    <t>2A002968</t>
  </si>
  <si>
    <t>BARRIO BARRANQUILLA ATLANTICO</t>
  </si>
  <si>
    <t>FO-25-1493723</t>
  </si>
  <si>
    <t>08/09/2025 SE HACEN VALIDACIONES Y PIN TRABAJA CON ALGUNAS TARJETAS Y CON OTROS NO, CLIENTE INSISTE QUE POR FAVOR SE LO CAMBIE, SE REALIZA CAMBIO SE HACEN PRUEBAS Y QUEDA OK</t>
  </si>
  <si>
    <t>9C00D615</t>
  </si>
  <si>
    <t>TIBU</t>
  </si>
  <si>
    <t>BARRIO FUERA DEL MUNICIPIO DE</t>
  </si>
  <si>
    <t>FO-25-1493731</t>
  </si>
  <si>
    <t>09/09/2025 SE CAMBIO DATAFONO POR DAÑO EN IMPRESORA SE INSTALA NUEVA VERSIÓN CIERRES Y PRUEBAS OK</t>
  </si>
  <si>
    <t>XP0EZ831</t>
  </si>
  <si>
    <t>BARRIO CENTRO FLORENCIA 1</t>
  </si>
  <si>
    <t>FO-25-1493737</t>
  </si>
  <si>
    <t>08/09/2025 SE REALIZA CAMBIO DE EQUIPO POR DAÑO EN EL PUERTO DE RED DEL DATÁFONO, SE REALIZA PRUEBAS CB OK SE DEJA OPERATIVO</t>
  </si>
  <si>
    <t>AB00O906</t>
  </si>
  <si>
    <t>YONDO</t>
  </si>
  <si>
    <t>BARRIO CALLE SANTAROSA SAN MIG</t>
  </si>
  <si>
    <t>FO-25-1493745</t>
  </si>
  <si>
    <t>08/09/2025 SE HACE PRESENCIA EN COMERCIO SE REALIZA CAMBIO DE LECTOR DE BARRAS DEBIDO A QUE TIENE EL CABLE DAÑADO SE REALIZA CAMBIO DE FUENTE DE PODER DEBIDO A QUE ESTA EN CORTO Y ESTA REINICIANDO LOS EQUIPOS SE REALIZAN PRUEBAS OK</t>
  </si>
  <si>
    <t>LA00Q039</t>
  </si>
  <si>
    <t>BARRIO EL CENTRO SANTANDER DE QUILICHAO 5</t>
  </si>
  <si>
    <t>FO-25-1493754</t>
  </si>
  <si>
    <t>09/09/2025 SE REALIZA VISITA TÉCNICA, AL LLEGAR AL CB EL DATAFONO YA SE ENCUENTRA OPERANDO CON NORMALIDAD, SE REALIZA REVISIÓN PREVENTIVA Y PRUEBAS QUE SALEN OK.</t>
  </si>
  <si>
    <t>V8ZZZ400</t>
  </si>
  <si>
    <t>CURUMANI</t>
  </si>
  <si>
    <t>DISTRICOL AUTOSERVICIO MAHANAI</t>
  </si>
  <si>
    <t>FO-25-1493760</t>
  </si>
  <si>
    <t>08/09/2025 BUENOS DÍAS SE VISITA CB Y SE ENCUENTRA QUE EL DATAFONO IMPRIME BORROSO, SE PROCEDE A HACER EL CAMBIO DE EQUIPO, SE HACEN PRUEBAS DE TRANSACCIONES Y TODO QUEDA OK</t>
  </si>
  <si>
    <t>AD000746</t>
  </si>
  <si>
    <t>FO-25-1493766</t>
  </si>
  <si>
    <t>08/09/2025 SE REALIZA CAMBIO DE FUENTE DE PODER, FUENTE ENCONTRADA AVERIADA, REINICIA EL EQUIPO CONSTANTEMENTE, SE INSTALA NUEVA FUENTE OPERATIVA OK, PRUEBAS EXITOSAS OK, CLIENTE CB VALIDA SALDO ANTES Y DESPUÉS DEL MANTENIMIENTO OK, CB SE DEJA OPERATIVO SIN NOVEDAD</t>
  </si>
  <si>
    <t>MOMIL</t>
  </si>
  <si>
    <t>BARRIO CENTRO II MOMIL</t>
  </si>
  <si>
    <t>FO-25-1493772</t>
  </si>
  <si>
    <t>09/09/2025 SE REALIZA VISITA TÉCNICA Y SE HACE NECESARIO EL CAMBIO DE DATAFONO Y PINPAD, POR FALLAS EN LECTURA DE TARJETAS, SE INSTALA DATAFONO PLACA 1184350 Y SE RETIRA DATAFONO PLACA 895248, DE IGUAL MANERA SE CAMBIA PINPAD POR TECNOLOGÍA SE RETIRA PINPAD PLA 1155369, DE IGUAL FORMA SE CAMBIA HUB Y SE INSTALA MAGICBOX SERIALIZADO, SE REALIZAN PRUEBAS Y SE DEJA EL SERVICIO NUEVAMENTE FUNCIONANDO OK.</t>
  </si>
  <si>
    <t>ABCGZ092</t>
  </si>
  <si>
    <t>PAGAFACIL CIUDAD BOLIVAR</t>
  </si>
  <si>
    <t>FO-25-1493780</t>
  </si>
  <si>
    <t>08/09/2025 SE VISITA COMERCIO FALLA EN PINPAD Y TECLADO DE DATÁFONO BORROSO SE PROCEDE CON CAMBIO DE EQUIPO Y PINPAD SE REALIZA INTEGRACIÓN A CAJA OK Y SE REALIZAN TRANSACCIONES DE PRUEBA OK, SE DEJA CB OPERANDO SIN NOVEDAD</t>
  </si>
  <si>
    <t>1KZZZ990</t>
  </si>
  <si>
    <t>BARRIO PORVENIR CALI</t>
  </si>
  <si>
    <t>FO-25-1493785</t>
  </si>
  <si>
    <t>08/09/2025 PINPAD NO LEE TARJETAS SE LE HACE MANTENIMIENTO SE HACEN PRUEBAS Y QUEDA FUNCIONANDO CORRECTAMENTE</t>
  </si>
  <si>
    <t>FA01Z639</t>
  </si>
  <si>
    <t>SAN ROQUE SINCELEJO</t>
  </si>
  <si>
    <t>FO-25-1493043</t>
  </si>
  <si>
    <t>08/09/2025 SE VISITA SITIO SE VERIFICA INFORMACIÓN SE REALIZA PRIMEROS AUXILIOS, LECTURA DE TARJETAS CON CHIP OK, TECLADO OK, IMPRESIÓN OK,  CIERRE ACUMULADO, SE REALIZA BORRADO Y SE REINSTALA OS Y  VR CONEXIÓN OK, TECLADO OK LECTURA CHIP OK IMPRESIÓN OK, PRUEBA TRX EXITOSA.</t>
  </si>
  <si>
    <t>UV008415</t>
  </si>
  <si>
    <t>BARRIO LA ESMERALDA II POPAYAN</t>
  </si>
  <si>
    <t>FO-25-1493053</t>
  </si>
  <si>
    <t>09/09/2025 SE INGRESA CLAVE SUPERVISOR PARA CIERRE BLOQUEADA SE DESBLOQUEA PRUEBAS OK TELECARGA DRNA</t>
  </si>
  <si>
    <t>BL014456</t>
  </si>
  <si>
    <t>BARRIO CIUDAD CORDOBA CALI 3</t>
  </si>
  <si>
    <t>FO-25-1493068</t>
  </si>
  <si>
    <t>08/09/2025 SE REALIZA BORRADO DE APLICATIVO Y SE CARGA NUEVAMENTE DEBIDO A DESCONFIGURACIÓN DE PARÁMETROS DE COMUNICACIÓN, SE REALIZAN PRUEBAS OK.</t>
  </si>
  <si>
    <t>SV003516</t>
  </si>
  <si>
    <t>DISTRICOL EDS SANTA ROSA</t>
  </si>
  <si>
    <t>FO-25-1492909</t>
  </si>
  <si>
    <t>08/09/2025 SE REALIZA CAMBIO DE EQUIPO POR DAÑO NO ENCIENDE SE CAMBIA FUENTE DE PODER EN MAL ESTDO DEJANDO PRUEBAS OK SIN TELECARGA NO AUTORIZADA</t>
  </si>
  <si>
    <t>9B2ZZ600</t>
  </si>
  <si>
    <t>BARRIO SENDEROS DE BARUC FLORENCIA</t>
  </si>
  <si>
    <t>FO-25-1492915</t>
  </si>
  <si>
    <t>08/09/2025 SE REALIZA CAMBIO DE EQUIPO YA QUE SE REINICIA EL EQUIPO Y NO PRENDEY SE SIGUE REINICIADO SOLO, PRUEBAS CB OK SE DEJA OPERATIVO.</t>
  </si>
  <si>
    <t>FAWZZ660</t>
  </si>
  <si>
    <t>CACERES</t>
  </si>
  <si>
    <t>PTM CACERES DROGUERIAMONTES SU</t>
  </si>
  <si>
    <t>FO-25-1492114</t>
  </si>
  <si>
    <t>08/09/2025 SE REALIZÓ REVISIÓN DE EQUIPO OK, SE VOLVIÓ A CONFIGURAR PARÁMETROS DE CONEXIÓN OK, PRUEBAS OK, TELECARGA DRNA.</t>
  </si>
  <si>
    <t>EG0PZ785</t>
  </si>
  <si>
    <t>PTM TURBO MICELANIA Y PAPELERI</t>
  </si>
  <si>
    <t>FO-25-1491830</t>
  </si>
  <si>
    <t>08/09/2025 DATÁFONO CON MENSAJE DE CABLE DESCONECTADO, SE VALIDA Y ESTÁ TODO CONECTADO Y HAY SERVICIO DE INTERNET EN EL COMERCIO. SE PROCEDE A VALIDAR CONFIGURACIÓN Y SE REINICIA EL EQUIPO, SE VUELVE A VALIDAR CONFIGURACIÓN, SE REINICIA ROUTER DE INTERNET Y SE HACE TEST DE COMUNICACIÓN AL DATÁFONO CORRIGIENDO LA FALLA. 
SE HACEN PRUEBAS Y QUEDA FUNCIONANDO CORRECTAMENTE</t>
  </si>
  <si>
    <t>FHZZZ003</t>
  </si>
  <si>
    <t>BARRIO MODELO ARMENIA</t>
  </si>
  <si>
    <t>FO-25-1491833</t>
  </si>
  <si>
    <t>08/09/2025 SE VISITA COMERCIO SE REALIZÓ CAMBIO DE LOS DOS DATAFONO POR DETERIORO EN TECLADO</t>
  </si>
  <si>
    <t>AAAAH193 - TR0NZ009</t>
  </si>
  <si>
    <t>REVAL MULTIPLAZA</t>
  </si>
  <si>
    <t>FO-25-1491836</t>
  </si>
  <si>
    <t>08/09/2025 CAMBIO DE HUB POR DAÑO SE REALIZA PRUEBAS OK SE ENTREGA SERVICIO OPERATIVO</t>
  </si>
  <si>
    <t>7ZZZZ946</t>
  </si>
  <si>
    <t>FO-25-1491840</t>
  </si>
  <si>
    <t>08/09/2025 SE REALIZA AJUSTE DE RESORTES Y RODILLO DE LA IMPRESORA DEL DATÁFONO, SE REALIZAN PRUEBAS OK.</t>
  </si>
  <si>
    <t>COMCARD ITAGUI GIRALDO</t>
  </si>
  <si>
    <t>FO-25-1491843</t>
  </si>
  <si>
    <t>08/09/2025 SE REALIZA MANTENIMIENTO GENERAL A EQUIPOS, PRUEBAS PERTINENTES SALEN EXITOSAS, PUNTO QUEDA OPERATIVO</t>
  </si>
  <si>
    <t>1111G356</t>
  </si>
  <si>
    <t>PATIA</t>
  </si>
  <si>
    <t>BARRIO BETANIA PATÍA</t>
  </si>
  <si>
    <t>FO-25-1491579</t>
  </si>
  <si>
    <t>08/09/2025 SE INGRESA SE ENCUENTRA CABLE POS MALTRATADO PARTIDO PPR ENDE SE CAMBIA MAGIC BOX Y CABLE POS SE HACEN PRUEBAS OK TELECARGA DRNA</t>
  </si>
  <si>
    <t>SV00W472</t>
  </si>
  <si>
    <t>BARRIO URB JUAN FRANCISCO GOME</t>
  </si>
  <si>
    <t>FO-25-1491576</t>
  </si>
  <si>
    <t>08/09/2025 SE REALIZO ACTUALIZACION DE LA VERSION EN WL DATAFONO, YA QUE CLIENTE MANIFESTÓ QUE LE SALIA RECHAZO EN LAS TRANSACCIONES, DE IGUAL FORMA SE REALIZA LIMPIEZA DEL EQUIPO, SE REALIZAN PRUEBAS DEJANDO SERVICIO FUNCIONAL OK</t>
  </si>
  <si>
    <t>EG004590</t>
  </si>
  <si>
    <t>FO-25-1492120</t>
  </si>
  <si>
    <t>08/09/2025 SE REALIZA CAMBIO DE DATAFONO, YA QUE NO IMPRIMIA LAS TIRILLAS, NO AVANZABA EL PAPEL, SE REALIZAN PRUEBAS DEJANDO SERVICIO FUNCIONAL AL 100 %</t>
  </si>
  <si>
    <t>BARRIO LA CENTRAL PATIA 2</t>
  </si>
  <si>
    <t>FO-25-1491583</t>
  </si>
  <si>
    <t>08/09/2025 EQUIPO CON ALERT INTERRUOTION SE CAMBIA PRUEBAS OK TEKECARGA DRNA</t>
  </si>
  <si>
    <t>AB7ZZ879</t>
  </si>
  <si>
    <t>PTM BOGOTA SOLUCIONES Y LOGIST</t>
  </si>
  <si>
    <t>FO-25-1492124</t>
  </si>
  <si>
    <t>08/09/2025 SE REALIZA CAMBIO DE PINPAD POR FALLAS ALLT  Y SE CAMBIA DATAFONO Y HUB POR TECNOLOGÍA. PRUEBA OK</t>
  </si>
  <si>
    <t>106ZZ018</t>
  </si>
  <si>
    <t>BARRIO ROBLEDO EL DIAMANTE MED</t>
  </si>
  <si>
    <t>FO-25-1491587</t>
  </si>
  <si>
    <t>08/09/2025 SE REALIZA CAMBIO DE EQUIPO POR DAÑO EN LECTOR DE TARJETAS.</t>
  </si>
  <si>
    <t>AA0KZ434</t>
  </si>
  <si>
    <t>VILLA MARIA ET 4</t>
  </si>
  <si>
    <t>FO-25-1491270</t>
  </si>
  <si>
    <t>08/09/2025 SE REALIZA CAMBIO DATAFONO Y PINPAD</t>
  </si>
  <si>
    <t>9L08Z762</t>
  </si>
  <si>
    <t>ARJONA</t>
  </si>
  <si>
    <t>ARJONA - BOLIVAR</t>
  </si>
  <si>
    <t>FO-25-1491265</t>
  </si>
  <si>
    <t>08/09/2025 SE REALIZA MANTENIMIENTO DE PIN PAD Y TODO QUEDA OK SE HACEN PRUEBAS EXITOSAS  Y SE CAMBIA HUB POR REINICIOS</t>
  </si>
  <si>
    <t>IZ0SZ544</t>
  </si>
  <si>
    <t>BARRIO BARRIO BENJAMIN HIDALGO</t>
  </si>
  <si>
    <t>FO-25-1491261</t>
  </si>
  <si>
    <t>10/09/2025 DATÁFONO CON FALLA EN EL CONECTOR DE ETHERNET USUARIO MANIFIESTA QUE HUBO UN INCENDIO EN COMERCIOS ALEDAÑOS Y AL MOMENTO DE SACAR LOS VIENES Y EQUIPOS DE SU COMERCIO LA PREMURA PERMITIO QUE SE DAÑARÁ EL PUERTO. SE PROCEDE A HACER CAMBIO POR UN DATÁFONO NUEVO, SE INICIALIZA, SE HACEN PRUEBAS DE RETIRO, CONSULTA DE SALDO, CONSIGNACIÓN Y PRUEBA DE LECTORA DEJANDO TODO FUNCIONANDO CORRECTAMENTE</t>
  </si>
  <si>
    <t>9C2ZZ264</t>
  </si>
  <si>
    <t>PTM CALI VARIEDADES MEGAOFERT</t>
  </si>
  <si>
    <t>FO-25-1491257</t>
  </si>
  <si>
    <t>07/09/2025 SE HABLA CON EL SR JUAN RODRÍGUEZ E INDICA QUE YA EL DATAFONO ESTA OPERATIVO, QUE EN LA TARDE VOLVIO A PROBAR CON ALGUNAS TARJETAS Y FUNCINARON CON NORMALIDAD, EL CLIENTE AUTORIZA CERRAR LA ORDEN</t>
  </si>
  <si>
    <t>FO-25-1491254</t>
  </si>
  <si>
    <t>07/09/2025 SE REALIZA CONFIGURACIÓN DE LECTOR DE BARRAS SE HACEN PRUEBAS OK</t>
  </si>
  <si>
    <t>XPRZZ658</t>
  </si>
  <si>
    <t>DISTRICOL DISTRIBUIDORA SAN AN</t>
  </si>
  <si>
    <t>FO-25-1491248</t>
  </si>
  <si>
    <t>08/09/2025 SE CAMBIA EQUIPO POR CONSTANTE REINICIO</t>
  </si>
  <si>
    <t>A4WZZ137</t>
  </si>
  <si>
    <t>BARRIO SAJONIA RIONEGRO 1</t>
  </si>
  <si>
    <t>FO-25-1491245</t>
  </si>
  <si>
    <t>08/09/2025 CLIENTE INDICA QUE LOS DAÑOS DE TARJETA SON CONSTANTES POR LO QUE SE LE CAMBIA EQUIPO TODO QUEDA OK</t>
  </si>
  <si>
    <t>AD00V036</t>
  </si>
  <si>
    <t>BARRIO DOCE DE OCTUBRE MEDELLI</t>
  </si>
  <si>
    <t>FO-25-1491771 | FO-25-1491241</t>
  </si>
  <si>
    <t>07/09/2025 ACTIVIDAD REQUIERE POSIBLE CAMBIO DE EQUIPO YA QUE INDICA QUE TIENE HUB MALO Y CUENTA CON PINPAD EL DÍA DE HOY DOMINGO 7 DE SÉPTIMO ABRE
08/09/2025 SE REALIZA CAMBIO DE CABLE DESK 2600 YA QUE EL OTRO ESTABA ROTO Y GENERABA CORTO Y REINICIO DEL DATÁFONO</t>
  </si>
  <si>
    <t>MN00C049</t>
  </si>
  <si>
    <t>BARRIO BELLO BELLO 24</t>
  </si>
  <si>
    <t>FO-25-1490385</t>
  </si>
  <si>
    <t>07/09/2025 SE REALIZA LA CONFIGURACIÓN DEL LECTOR DE BARRAS SE HACEN PRUEBAS OK</t>
  </si>
  <si>
    <t>A1KZZ499</t>
  </si>
  <si>
    <t>PTM CALI DISTRIBUIDORA PERFUME</t>
  </si>
  <si>
    <t>FO-25-1490389</t>
  </si>
  <si>
    <t>07/09/2025 SE HABLA CON LA SEÑORA JESSICA GAVIRIA E INDICA QUE EL DATAFONO YA ESTA IMPRIMIENDO CON NORMALIDAD, TE APAGO 2 BESES EL EQUIPO Y LE VOLVIO A IMPRIMIR DE FORMA CORRECTA, LA CLIENTE AUTORIZA CERRAR LA ORDEN</t>
  </si>
  <si>
    <t>MARIA LA BAJA</t>
  </si>
  <si>
    <t>BARRIO CALLE CENTRAL MARIA LA</t>
  </si>
  <si>
    <t>FO-25-1490401</t>
  </si>
  <si>
    <t>08/09/2025 SE REALIZA CAMBIO DE EQUIPO POR PROBLEMAS DE IMPRESORA SE DEJA UNO NUEVO SE REALIZA PRUEBA Y TODO QUEDA OK Y SE DEJA INSTALADO MAGIC BOX</t>
  </si>
  <si>
    <t>A30TZ867</t>
  </si>
  <si>
    <t>BARRIO CENTRO SOGAMOSO 3</t>
  </si>
  <si>
    <t>FO-25-1490404</t>
  </si>
  <si>
    <t>08/09/2025 SE REALIZA CAMBIO DE FUENTE DE PODER Y CABLE PACTH CORD 3 METROS SE EJECUTA BORRADO AL EQUIPO SOLUCIONANDO LA FALLA REPORTADA PRUEBAS OK CLIENTE CONFORME</t>
  </si>
  <si>
    <t>1GZZZ265</t>
  </si>
  <si>
    <t>CHAPARRAL</t>
  </si>
  <si>
    <t>BARRIO CENTRO CHAPARRAL 12</t>
  </si>
  <si>
    <t>FO-25-1489878</t>
  </si>
  <si>
    <t>08/09/2025 SE CAMBIA DATÁFONO POR DETERIORO EN TECLADO Y DAÑO EN TAPA DE IMPRESORA. SE HACEN PRUEBAS DE TRANSACCIONES TODO OK</t>
  </si>
  <si>
    <t>EF007288</t>
  </si>
  <si>
    <t>BARRIO PRIMERO DE MAYO AVENIDA</t>
  </si>
  <si>
    <t>FO-25-1489775</t>
  </si>
  <si>
    <t>08/09/2025 SE CAMBIA DATÁFONO POR FALLA EN IMPRESORA Y TECLADO BORROSO. SE HACEN PRUEBAS DE TRANSACCIONES TODO OK</t>
  </si>
  <si>
    <t>II01Z073</t>
  </si>
  <si>
    <t>BARRIO BELLAVISTA BELLO 1</t>
  </si>
  <si>
    <t>FO-25-1491662 | FO-25-1489783</t>
  </si>
  <si>
    <t>07/09/2025 SE LLEGA AL COMERCIO PERO USUARIO INDICA QUE NO ABRE LOS DOMINGOS SOLO DE LUNES A SÁBADO
08/09/2025 SE REALIZA VISITA TÉCNICA AL ESTABLECIMIENTO COMERCIAL CON EL FIN DE ATENDER EL INCIDENTE REPORTADO PREVIAMENTE RELACIONADO CON EL DATÁFONO DEL CORRESPONSAL BANCOLOMBIA. TRAS CONFIRMAR LA IDENTIDAD DEL TÉCNICO RESPONSABLE, ESTE INFORMA QUE EL DISPOSITIVO SE REINICIA DE FORMA RECURRENTE AL INSERTAR TARJETAS PARA REALIZAR RETIROS.
DURANTE LA VALIDACIÓN EN SITIO, SE DETECTA FALLA EN EL PERIFÉRICO DE ENTRADA. SE PROCEDE CON EL REEMPLAZO DEL PINPAD, EL HUB DE CONEXIÓN Y EL CABLE ENSORTIJADO, COMPONENTES QUE PRESENTABAN SIGNOS DE DESGASTE O MAL FUNCIONAMIENTO.
FINALIZADA LA INTERVENCIÓN, SE EJECUTAN PRUEBAS FUNCIONALES DE RETIRO Y CONSULTA, OBTENIENDO RESULTADOS EXITOSOS. LOS EQUIPOS QUEDAN OPERATIVOS Y EN CONDICIONES ÓPTIMAS PARA CONTINUAR CON LA ATENCIÓN AL PÚBLICO.</t>
  </si>
  <si>
    <t>II00Y882</t>
  </si>
  <si>
    <t>BARRIO CENTRO 4 BOGOTA</t>
  </si>
  <si>
    <t>FO-25-1489789</t>
  </si>
  <si>
    <t>08/09/2025 SE VISITA COMERCIO POR FALLA EN FUENTE DE PODER AVERIADA CABLE DAÑADO SE PROCEDE CON CAMBIOS E FUENTE DE PODER , SE REALIZAN TRANSACCIONES DE PRUEBA OK Y SE DEJA CB OPERANDO SIN NOVEDAD</t>
  </si>
  <si>
    <t>9KZZZ749</t>
  </si>
  <si>
    <t>DISTRICOL TELECONTINENTAL</t>
  </si>
  <si>
    <t>FO-25-1489520</t>
  </si>
  <si>
    <t>08/09/2025 SE VISITA COMERCIO SE REALIZÓ AJUSTE DE TAPA DE IMPRESIÓN SE REALIZÓ PRUEBAS OK.</t>
  </si>
  <si>
    <t>XP000835</t>
  </si>
  <si>
    <t>BARRIO CERRITOS PEREIRA 4</t>
  </si>
  <si>
    <t>FO-25-1489525</t>
  </si>
  <si>
    <t>06/09/2025 SE RELAIZA LLAMADA AL CLIENTE , QUIEN INDICA QUE EL DATAFONO NO LE FUNCIONA PARA RETIROS CON LAS TARJETAS ELECTRONICAS, QUE MUCHOS CLIENTES LLEGAN CON LA TARJETA EN EL CEULAR PERO QUE EL DATAFONO NO LAS COJE, SE LE ESPLICA QUE PARA EL USO DEL CORRESPONSAL NO ES POSIBLE ESTA MODALIDAD Y DEBE SER CON LA TARJETA FISICA.</t>
  </si>
  <si>
    <t>BARRIO ALFONSO LOPEZ SAHAGUN</t>
  </si>
  <si>
    <t>FO-25-1489531</t>
  </si>
  <si>
    <t>08/09/2025 SE REALIZA VISITA TÉCNICA Y VSE CAMBIA DATAFONO Y PINPAD POR FALLAS EN LECTURA DE TARJETAS, SE INSTALA DATAFONO DESK 2600 PLACA 1188795, Y SE RETIRA DATAFONO DESK 3500 PLACA 1088634, SE INSTALA PINPAD DESK 1600 PLACA 1180668 Y SE RETIRA PINPAD DESK 1500 PLACA 827348, DE IGUAL FORMA SE RETIRA HUB NO SERIALIZADO Y SE INSTALA MAGICBOX SERIALIZADO. SE REALIZAN PRUEBAS Y SE DEJA EL SERVICIO NUEVAMENTE FUNCIONANDO CORRECTAMENTE .</t>
  </si>
  <si>
    <t>9A00M561</t>
  </si>
  <si>
    <t>BUENAVISTA</t>
  </si>
  <si>
    <t>REVAL BUENAVISTA DEL SINU</t>
  </si>
  <si>
    <t>FO-25-1489175</t>
  </si>
  <si>
    <t>08/09/2025 PINPAD NO ESTÁ LEYENDO TARJETAS, SE CAMBIA PINPAD PARA SOLUCIONAR FALLA, SE CAMBIA DATAFONO POR INCOMPATIBILIDAD DE TECNOLOGÍA, PRUEBAS OK</t>
  </si>
  <si>
    <t>9C0NZ422</t>
  </si>
  <si>
    <t>COMCARD MULTIPAGOS LA 28</t>
  </si>
  <si>
    <t>FO-25-1489088</t>
  </si>
  <si>
    <t>06/09/2025 SE REALIZA VISITA AL COMERCIO CB, SE VALIDA Y SE ENCUENTRA QUE EL DATÁFONO SE ESTA REINICIANDO CONSTANTEMENTE , SE FORMATEA EQUIPO, SE CONFIGURA Y TAMBIAN SE CAMBIO LECTOR DE BARRAS Y HUB, SE HACEN PRUEBAS OK</t>
  </si>
  <si>
    <t>111UZ892</t>
  </si>
  <si>
    <t>BARRIO CAROLA MANIZALES</t>
  </si>
  <si>
    <t>FO-25-1489092</t>
  </si>
  <si>
    <t>08/09/2025 SE REALIZA VISITA SE CAMBIA DATAFONO YA QUE NO AVANZA RODILLO Y NO IMPRIME TIRILLAS, SE CREAN USUARIOS SE HACEN PRUEBAS SERVICIO OK</t>
  </si>
  <si>
    <t>9A002505</t>
  </si>
  <si>
    <t>DISTRICOL PAPELERIA GRAFITOS</t>
  </si>
  <si>
    <t>FO-25-1489099</t>
  </si>
  <si>
    <t>SI</t>
  </si>
  <si>
    <t>08/09/2025 BUENOS DÍAS SE VISITA CB Y SE LE HACE CAMBIO DE DATAFONO YA QUE EL QUE ESTÁ EN SITIO NO IMPRIME ALGUNOS CARACTERES , SE DEJA SERVICIO OK, SE HACEN PRUEBAS DE TRANSACCIONES</t>
  </si>
  <si>
    <t>V1SZZ193</t>
  </si>
  <si>
    <t>BARRIO SAN ANTONIO LA UNION</t>
  </si>
  <si>
    <t>FO-25-1488740</t>
  </si>
  <si>
    <t>08/09/2025 SE LLEGA A CORRESPONSAL SE VERIFICA FALLA EN CIERRE Y EQUIPO LENTO SE REALIZA BORRADO DE VERSION SE CONFIGURA PARÁMETROS SE INICIALIZA SE REALIZA PRUEBAS DE FUNCIONAMIENTO EXITOSAS CB QUEDA OPERATIVO</t>
  </si>
  <si>
    <t>A4WZZ092</t>
  </si>
  <si>
    <t>BARRIO ENTRERRIOS IBAGUE 1</t>
  </si>
  <si>
    <t>FO-25-1488747</t>
  </si>
  <si>
    <t>06/09/2025 SE CAMBIA DATÁFONO POR DETERIORO DEL TECLADO. SE HACEN PRUEBAS DE TRANSACCIONES TODO OK</t>
  </si>
  <si>
    <t>SASZZ670</t>
  </si>
  <si>
    <t>BARRIO CENTRO ARMENIA 11</t>
  </si>
  <si>
    <t>FO-25-1488401</t>
  </si>
  <si>
    <t>10/09/2025 SE REALIZÓ CAMBIO DE DATAFONO POR SOLICITUD DE REDEBAN YA QUE SE REALIZA UN CAMBIO DE TERMINAL. 
EQUIPO RETIRADO MIXTO CON TERMINALES MUY DIFERENTES AL EQUIPO NUEVO QUE SE INSTALÓ Y QUEDÓ COMO PURO.</t>
  </si>
  <si>
    <t>GZ0CZ052   -   VHZZZ138</t>
  </si>
  <si>
    <t>MOÑITOS</t>
  </si>
  <si>
    <t>BARRIO LAS FLORES DE MANGA MON</t>
  </si>
  <si>
    <t>FO-25-1488413</t>
  </si>
  <si>
    <t>08/09/2025 SE REALIZA LA INSPECCIÓN DE LOS EQUIPOS(DATAFONO , LECTORA) SE ENCUENTA DATAFONO CON EL DISPLAY DE PANTALLA PARPADEANDO EN COLOR  VERDE, LA LECTORA NO PRENDE, SE PROCEDE A REALIZAR EL CAMBIO DE EQUIPOS, SE REALIZAN PRUEBAS OK, SE ESCANEA CÓDIGO DE BARRA OPERANDO SE CAPACITA AL CLIENTE CB EL CORRECTO MANEJO DE LOS EQUIPOS, CB BANCOLOMBIA OPERANDO CON NORMALIDAD</t>
  </si>
  <si>
    <t>FUA0G707</t>
  </si>
  <si>
    <t>BARRIO CIUDAD PORFIA VILLAVICE</t>
  </si>
  <si>
    <t>FO-25-1488069</t>
  </si>
  <si>
    <t>06/09/2025 SE CAMBIA CABLE MAGIC BOX</t>
  </si>
  <si>
    <t>TV009830</t>
  </si>
  <si>
    <t>DISTRICOL DROGERIA ECO FARMA</t>
  </si>
  <si>
    <t>FO-25-1488063</t>
  </si>
  <si>
    <t>08/09/2025 SE REALIZÓ CAMBIO DE DATAFONO Y LECTOR DE CÓDIGO DE BARRAS OK, USUARIOS OK, PRUEBAS OK, TELECARGA DRNA.</t>
  </si>
  <si>
    <t>AA000640</t>
  </si>
  <si>
    <t>BARRIO LA PRADERA BARRANQUILLA</t>
  </si>
  <si>
    <t>FO-25-1488417</t>
  </si>
  <si>
    <t>08/09/2025 SE REMPLAZA DATAFONO, TENÍA LA PIÑONERIA DE IMPRESIÓN DAÑADA</t>
  </si>
  <si>
    <t>LA00V281</t>
  </si>
  <si>
    <t>PTM BELLO LA CHINCA</t>
  </si>
  <si>
    <t>FO-25-1488055</t>
  </si>
  <si>
    <t>06/09/2025 SE REALIZA CAMBIO DE EQUIPO PORQUE LA TAPA DE IMPRESORA NO AJUSTA BIEN, ADICIONAL SE PROBÓ CON UNA NUEVA Y PASA LO MISMO NO IMPRIME.</t>
  </si>
  <si>
    <t>AA0JZ957</t>
  </si>
  <si>
    <t>PLAZA DE MERCADO NECOCLI</t>
  </si>
  <si>
    <t>FO-25-1488059</t>
  </si>
  <si>
    <t>08/09/2025 PIN PAD NO INICIA, SE PROCEDE A AJUSTAR CONEXIONES FÍSICAS Y SE HACEN PRUEBAS DE RETIRO, CONSIGNACIÓN Y CONSULTA DE SALDO DEJANDO TODO FUNCIONANDO CORRECTAMENTE</t>
  </si>
  <si>
    <t>A000X344</t>
  </si>
  <si>
    <t>FO-25-1487572</t>
  </si>
  <si>
    <t>06/09/2025 SE REALIZA CAMBIO DE EQUIPO YA QUE PRESENTA FALLAS EN EL LECTOR DE TARJETAS</t>
  </si>
  <si>
    <t>BARRIO PEDREGAL MEDELLIN 13</t>
  </si>
  <si>
    <t>FO-25-1487528</t>
  </si>
  <si>
    <t>06/09/2025 SE REALIZA CAMBIO DE LECTOR DE BARRAS PIERDE PERIFÉRICO AL REINICIARSE SE REINICIA CONSTANTEMENTE</t>
  </si>
  <si>
    <t>A4WZZ863</t>
  </si>
  <si>
    <t>DISTRICOL PARAISO TROPICAL</t>
  </si>
  <si>
    <t>FO-25-1487523</t>
  </si>
  <si>
    <t>06/09/2025 SE REALIZA VISITA TÉCNICA Y SE LIMPIA MECANISMOS DE IMPRESORA DEL DATAFONO, RETIRANDO RESIDUOS DE PAPEL EN RODILLO Y CUCHILLAS, NORMALIZANDO FUNCIONAMIENTO DE IMPRESORA, SE REALIZAN PRUEBAS Y SE DEJA EL EQUIPO EN PERFECTO FUNCIONAMIENTO.</t>
  </si>
  <si>
    <t>IVZZZ943</t>
  </si>
  <si>
    <t>COMCARD MED ROBLEDO LA HUERTA</t>
  </si>
  <si>
    <t>FO-25-1487396</t>
  </si>
  <si>
    <t>06/09/2025 SE REALIZA CAMBIO DE LECTOR DE BARRAS NO CONFIGURA Y BOTA LOS CÓDIGOS</t>
  </si>
  <si>
    <t>AD09Z112</t>
  </si>
  <si>
    <t>DISTRICOL CELL STORE MOVIL</t>
  </si>
  <si>
    <t>FO-25-1487379</t>
  </si>
  <si>
    <t>08/09/2025 SE CAMBIA EQUIPO POR DAÑO EN EL LECTOR DE TARJETAS, SE REALIZAN PRUEBAS OK.</t>
  </si>
  <si>
    <t>IKZZZ614</t>
  </si>
  <si>
    <t>ARA0411 BARRANQUILLA BOYACA</t>
  </si>
  <si>
    <t>FO-25-1487376</t>
  </si>
  <si>
    <t>06/09/2025 SE ESCALA A LA RED PARA SU ATENCIÓN Y GESTION COMERCIO ARA</t>
  </si>
  <si>
    <t>HERNANDEZ ROJAS JOSE MAURICIO</t>
  </si>
  <si>
    <t>DISTRICOL DROGUERIAS SOY SALUD</t>
  </si>
  <si>
    <t>FO-25-1487366</t>
  </si>
  <si>
    <t>08/09/2025 SE REALIZA CAMBIO DE DATAFONO POR DAÑO EN IMPRESORA SE RECONFIGURA OK PARÁMETROS OK Y SE REALIZAN PRUEBAS ÉXITOSAS DE TRANSACCIONES</t>
  </si>
  <si>
    <t>AD00I703</t>
  </si>
  <si>
    <t>SUAZA</t>
  </si>
  <si>
    <t>DISTRICOL SUPERMERCADO LOS GEM</t>
  </si>
  <si>
    <t>FO-25-1487258</t>
  </si>
  <si>
    <t>08/09/2025 SE REALIZA CAMBIO PIN PAD POR FALLAS EN LEER TARJETAS, POR LO TANTO FUE NECESARIO CAMBIO DATAFONO POR TEGNOLOGIA, SE CONFIGURA E INICIALIZA, SE CREA USUARIO Y CLAVE CON EL CLIENTE SE REALIZA PRUEBAS OK .
SE COMENTA AL CLIENTE REALIZAR ACTUALIZACIÓN DE DIRECCIÓN EN CÁMARA Y COMERCIO Y ACTUALIZAR LA DIRECCIÓN CON LA ENTIDA SE CONSIDERA UNA MALA PRÁCTICA .</t>
  </si>
  <si>
    <t>11QZZ545</t>
  </si>
  <si>
    <t>BARRIO LAURELES DUITAMA</t>
  </si>
  <si>
    <t>FO-25-1487255</t>
  </si>
  <si>
    <t>06/09/2025 SE VISITA PUNTO EVIDENCIANDO QUE EL TACLADA DEL DATAFONO SE ENCUENTRA EN ÓPTIMAS CONDICIONES FUNCIONANDO CORRECTAMENTE TODAS SUS TECLAS SE REALIZA CAMBIO DE FUENTE DE PODER SE BORRA EQUIPO PRUEBAS OK CLIENTE CONFORME</t>
  </si>
  <si>
    <t>9C00Q161</t>
  </si>
  <si>
    <t>DISTRICOL PERLA HORIZONTE</t>
  </si>
  <si>
    <t>FO-25-1487251</t>
  </si>
  <si>
    <t>06/09/2025 VISITAMOS COMERCIO PERO EL DATAFONO YA NO TIENE LA FALLA CLIENTE INDICA QUE LA NOCHE ANTES LO DESCONECTARON VARIAS VECES LUEGO DE ESO COMENZÓ A FUNCIONAR SE REALIZAN PRUEBAS OK.</t>
  </si>
  <si>
    <t>SAUZZ966</t>
  </si>
  <si>
    <t>FO-25-1487248</t>
  </si>
  <si>
    <t>09/09/2025 SE HABLA CON EL CLIENTE, INDICA QUE EL DATAFONO OPERA PERO CON UNA TARJETA EN ESPECIFICO AL MOMENTO DE QUERER RETIRAR O CONSULTAR SALDO , MUESTRA PIN INVALIDO, SE ESCALA CON PAOLA GARZON DE REDEBAN, SE VALIDA Y REDEBAN AUTORIZA REALIZAR INICIALIZACION REMOTA DE TERMINAL, SE REALIZA VALIDACION E INICIALIZACION, EL CLIENTE EMPIEZA A OPERAR EL DATAFONO E INDICA QUE YA LA TARJETA QUE LE PRESETABA EL PROBLEMA YA LE PERMITIO CONSULTAR SALDO Y RETIRAR,  SE DEJA EN SEGUIMIENTO POR UN TIEMPO Y EL CB ESTA TRANSANDO SIN  NOVEDAD, SE CIERRA CASO</t>
  </si>
  <si>
    <t>TA-25-1071111</t>
  </si>
  <si>
    <t>BARRIO OLIMPICO VILLAVICENCIO 4</t>
  </si>
  <si>
    <t>FO-25-1487166</t>
  </si>
  <si>
    <t>05/09/2025 SE REALIZA CAMBIO DE EQUIPO POR SOLICITUD DE REDEBAN SE EVIDENCIA DIRECCIÓN EN EL VOUCHER SIGUE SIN ACTUALIZAR SE REALIZA ESCALAMIENTO CON REDEBAN</t>
  </si>
  <si>
    <t>A4UZZ556</t>
  </si>
  <si>
    <t>BARRIO LA HUERTA CALARCA</t>
  </si>
  <si>
    <t>FO-25-1487030</t>
  </si>
  <si>
    <t>06/09/2025 SE VISITA COMERCIO SE REALIZÓ CAMBIO DE LECTOR POR DAÑO FORMATO INVÁLIDO SE TE CONFIGURA PERO NO FUNCIONA SE REALIZÓ EL CAMBIO.</t>
  </si>
  <si>
    <t>V6ZZZ825</t>
  </si>
  <si>
    <t>TAURAMENA</t>
  </si>
  <si>
    <t>PTM TAURAMENA,CASANARE CREDIHO</t>
  </si>
  <si>
    <t>FO-25-1487024</t>
  </si>
  <si>
    <t>08/09/2025 SE VISITA COMERCIO, SE REALIZA CAMBIO DE DATAFONO. SE CAMBIA PINPAD POR TECNOLOGIA. PRUEBAS OK. OPERATIVO EL SERVICIO</t>
  </si>
  <si>
    <t>EG001879</t>
  </si>
  <si>
    <t>PTM PEREIRA PAPELERIA CAVERNA</t>
  </si>
  <si>
    <t>FO-25-1486355</t>
  </si>
  <si>
    <t>06/09/2025 SE FORMATEA, CONFIGURA E INICIALIZA EQUIPO, SE REALIZAN PRUEBAS OK.</t>
  </si>
  <si>
    <t>103ZZ235</t>
  </si>
  <si>
    <t>OPRAP CC VIVA ENVIGADO NORTE</t>
  </si>
  <si>
    <t>FO-25-1486351</t>
  </si>
  <si>
    <t>06/09/2025 SE REALIZÓ CONTACTO TELEFÓNICO SE HABLÓ CON LA SEÑORA JULIETH NOS INDICA QUE LIMPIÓ LA IMPRESORA DEL DATÁFONO Y YA SE ENCUENTRA FUNCIONANDO NORMALMENTE SE PROCEDE A CERRAR CASO</t>
  </si>
  <si>
    <t>BARRIO CENTRO MONTERIA 50</t>
  </si>
  <si>
    <t>FO-25-1486344</t>
  </si>
  <si>
    <t>06/09/2025 SE VISITA SITIO, SE CAMBIA LECTOR POR DAÑO, NO ENCIENDE OK
SE REALIZAN PRUEBAS EXITOSAS</t>
  </si>
  <si>
    <t>UV001499</t>
  </si>
  <si>
    <t>BARRIO SAN FRANCISCO BOGOTA 13</t>
  </si>
  <si>
    <t>FO-25-1485772</t>
  </si>
  <si>
    <t>06/09/2025 SE REALIZA CONFIGURACIÓN DE LECTOR DE BARRA PRUEBAS OK</t>
  </si>
  <si>
    <t>SXUZZ137</t>
  </si>
  <si>
    <t>FO-25-1485418</t>
  </si>
  <si>
    <t>06/09/2025 SE VISITA COMERCIO CB BANCOLOMBIA ROBUSTO, SE DA UNA ESPERA DE 40 MIN PARA QUE PERMITAN EL ACCESO Y NO HAY RESPUESTA POR PARTE DE MONITOREO DEL PUNTO AUTORIZANDO EL INGRESO, SE TOMA EVIDENCIA DE LA VISITA Y SE LE INDICA A LA SRA CONSTANSA GUTIÉRREZ QUIÉN ATIENDE QUE DEBEN VOLVER A LLAMAR PARA SOLICITAR EL MANTENIMIENTO.</t>
  </si>
  <si>
    <t>BARRIO CHAMPAGNAT IPIALES 1</t>
  </si>
  <si>
    <t>FO-25-1485403</t>
  </si>
  <si>
    <t>06/09/2025 SE HABLA CON LA SEÑORA LUCY QUIEN INDICA QUE EL LECTOR ESTA TRABAJANDO SIN PROBLEMA, PERO  QUE VIO QUE UN CABLE QUE ESTA POR DETRAS SE VE DESGASTADO, PERO NO LE HA GENERADO PROBLEMA , SOLO LLAMO YA QUE POR PREVENIR QUE MAS ADELANTE NO SE VAYA A DAÑAR, SE LE INDICA AL CLIENTE QUE SI DESEA SE PUEDDE REALIZAR CAMBIO DE LECTOR, PERO INDICA QUE CON LOS OTROS LECTORES NO LE FUNCIONA EL PAGO DE LA FACTURA CEDENAR Y QUE CON ESE QUE TIENE ALLI SI, SE LE INFORMA QUE SI EL LECTOR NO PRESENTA PROBLEMA NI SE APAGA PUEDE OPERARLO SIN PROBLEMA,  LA USUARIA INDICA QUE EFECTIVAMENTE NO LE GENERA PROBLEMA Y LE TRABAJA NORMAL. SE CIERRA CASO,</t>
  </si>
  <si>
    <t>PLATO</t>
  </si>
  <si>
    <t>GUAYACANES PLATO MAGDALENA</t>
  </si>
  <si>
    <t>FO-25-1485399</t>
  </si>
  <si>
    <t>09/09/2025 SE VISITA SITIO SE VERIFICA INFORMACIÓN SE REALIZA PRIMEROS AUXILIOS, SE RECONFIGURA LOS PARAMETROS DE COMUNICACION, SE REPISA TERMINAL, TECLADO OK, LECTOR DE CHIP OK, IMPRESIÓN OK, LECTORA OK, PRUEBA TRX EXITOSAS.</t>
  </si>
  <si>
    <t>FA0GZ599</t>
  </si>
  <si>
    <t>BARRIO ALTAGRACIA PEREIRA</t>
  </si>
  <si>
    <t>FO-25-1485324</t>
  </si>
  <si>
    <t>06/09/2025 SE REALIZA CONFIGURACIÓN DEL LECTOR Y SE REALIZAN PRUEBAS OK.</t>
  </si>
  <si>
    <t>JA007446</t>
  </si>
  <si>
    <t>CHIRIGUANA</t>
  </si>
  <si>
    <t>BARRIO CENTRO CHIRIGUANA 4</t>
  </si>
  <si>
    <t>FO-25-1485318</t>
  </si>
  <si>
    <t>08/09/2025 BUENOS DÍAS SE VISITA CB Y SE ENCUENTRA CON ERROR DE COMUNICACIÓN, SE BORRA APLICATIVO Y SE LE ASIGNAN LOS PARÁMETROS NUEVAMENTE .
SE HACEN PRUEBAS DE TRANSACCIONES Y SE DEJA TODO OK</t>
  </si>
  <si>
    <t>2A00L3069.9</t>
  </si>
  <si>
    <t>PRADO VEGAS SOACHA 2</t>
  </si>
  <si>
    <t>FO-25-1485313</t>
  </si>
  <si>
    <t>06/09/2025 SE REALIZA VISITA DE CAMPO ENCONTRANDO QUE DATÁFONO SE REINICIA AL REALIZAR TX  SE REALIZA CAMBIO DE EQUIPO CON PINPAD Y HUB POR COMPATIBILIDAD CON EL DATAFONO PRUEBA OK PARÁMETROS OKAY CIERRE OKAY</t>
  </si>
  <si>
    <t>EF00R078</t>
  </si>
  <si>
    <t>BARRIO CENTRO VALENCIA 4</t>
  </si>
  <si>
    <t>FO-25-1485309</t>
  </si>
  <si>
    <t>06/09/2025 SE REALIZA CAMBIO DE CABLE MAGIBOX, EL ENCONTRADO EN EL PUNTO ESTÁ AVERIDO REINICIANDO CONSTANTEMENTE EL EQUIPO, NUEVO CABLE INSTALADO OPERATIVO OK, SE REALIZÓ MANTENIMIENTO DEL SO Y VR OK, EQUIPO UN POCO LENTO, INICIALIZACIÓN OK, PRUEBAS EXITOSAS, CLIENTE CB VALIDA SALDO ANTES Y DESPUÉS DEL MANTENIMIENTO OK, CB OPERATIVO SIN NOVEDAD.</t>
  </si>
  <si>
    <t>9OZZZ269</t>
  </si>
  <si>
    <t>BARRIO BETANIA BOGOTA 1</t>
  </si>
  <si>
    <t>FO-25-1485303</t>
  </si>
  <si>
    <t>06/09/2025 SE VISITA COMERCIO POR DAÑO EN FUENTE DE PODER CABLE AVERIADO SE PROCEDE A GENERAR CAMBIOS EN FUENTE REALIZAN TRANSACCIONES DE PRUEBA OK,SE DEJA CB OPERANDO SIN NOVEDAD</t>
  </si>
  <si>
    <t>AA0KZ324</t>
  </si>
  <si>
    <t>MULTIPAGAS MOMPOX</t>
  </si>
  <si>
    <t>FO-25-1485300</t>
  </si>
  <si>
    <t>08/09/2025 SE VISITA COMERCIO POR FALLA, SE HACE CAMBIO DE DOS DATAFONOS CAUSAL A6 ALERT IRRUPTION, DATÁFONO CAUSAL C4 NO LEE TARJETA CHIP, SE INSTALA MAGIC BOX DESK/2600, ADEMÁS SE CAMBIO PIN PAD CAUSAL C4 NO LEE TARJETA CHIP, SE DEJA CON LA VERSIÓN 10.3N Y 9.90, SE REALIZAN PRUEBAS OK, SE CREA USUARIO Y CONTRASEÑA.</t>
  </si>
  <si>
    <t>LN00E903 - LN00D255</t>
  </si>
  <si>
    <t>FO-25-1485297</t>
  </si>
  <si>
    <t>05/09/2025 SE REALIZA REVISIÓN Y LIMPIEZA DE PINPAD Y SE CAMBIA HUB POR REINICIOS</t>
  </si>
  <si>
    <t>CIUDAD BOLIVAR</t>
  </si>
  <si>
    <t>BARRIO LA CABANA CIUDAD BOLIVA</t>
  </si>
  <si>
    <t>FO-25-1485292</t>
  </si>
  <si>
    <t>08/09/2025 SE REALIZÓ ACTUALIZACIÓN DE VERSIÓN</t>
  </si>
  <si>
    <t>11RZZ537</t>
  </si>
  <si>
    <t>BARRIO PORVENIR BOGOTA 1</t>
  </si>
  <si>
    <t>FO-25-1485288</t>
  </si>
  <si>
    <t>06/09/2025 SE VISITA COMERCIO POR FALLA EN DATÁFONO SE REINICIA AL VALIDAR LAS VERSIONES DEL QUIPOS E EVIDENCIA QUE NO CUENTA CON EL PARCHE  PARA PINPAD 1500 SE PROCEDE A INSTALAR PATCH SE REALIZAN TRANSACCIONES DE PRUEBA OK , SE DEJA CB OPERANDO SIN NOVEDAD</t>
  </si>
  <si>
    <t>EG3ZZ040</t>
  </si>
  <si>
    <t>BARRIO MANANTIAL SOLEDAD 4</t>
  </si>
  <si>
    <t>FO-25-1485283</t>
  </si>
  <si>
    <t>06/09/2025 SE REALIZA CAMBIO DE EQUIPO IRRUPCIÓN SE REALIZAN PRUEBAS DE CORRECTO FUNCIONAMIENTO</t>
  </si>
  <si>
    <t>GB09Z953</t>
  </si>
  <si>
    <t>BARRIO EL ROSARIO GARZON 1</t>
  </si>
  <si>
    <t>FO-25-1484820</t>
  </si>
  <si>
    <t>05/09/2025 SE REALIZA VISITA AL PUNTO, SE EVIDENCIA LECTOR SE ENCUENTRA DESCONFIGURADO , REALIZA CONFIGURACIÓN PRUEBAS EXITOSAS,CB OPERATIVO.</t>
  </si>
  <si>
    <t>F1ZZZ766</t>
  </si>
  <si>
    <t>BARRIO AVENIDA PEDRO DE HEREDI</t>
  </si>
  <si>
    <t>FO-25-1484055</t>
  </si>
  <si>
    <t>06/09/2025 SE REALIZA CAMBIO DE EQUIPO POR PROBLEMAS DE PUERTO DE RED SE CAMBIA EQUIPO Y SE CAMBIAN CABLEADOS SE INSTALA MAGICBOX SE HACEN PRUEBAS TODO OK</t>
  </si>
  <si>
    <t>9A002834</t>
  </si>
  <si>
    <t>BARRIO CENTRO EDIFICIO MARA CA</t>
  </si>
  <si>
    <t>FO-25-1484051</t>
  </si>
  <si>
    <t>05/09/2025 SE REALIZA CAMBIO DE EQUIPO ALERTA INTERRUPTION QUEDA UN EQUIPO NUEVO SE HACEN PRUEBAS TODO OK</t>
  </si>
  <si>
    <t>V1OZZ340</t>
  </si>
  <si>
    <t>PUEBLO RICO</t>
  </si>
  <si>
    <t>BARRIO CENTRO PUEBLO RICO 3</t>
  </si>
  <si>
    <t>FO-25-1484037</t>
  </si>
  <si>
    <t>08/09/2025 VISITAMOS COMERCIO EL DATÁFONO TIENE FALLA CON LA CONEXIÓN TODOS LOS CABLES ESTÁN BIEN LO FORMATEAMOS Y CONFIGURAMOS NUEVAMENTE REALIZAMOS PRUEBAS OK.</t>
  </si>
  <si>
    <t>9GZZZ888</t>
  </si>
  <si>
    <t>ARRIO PUERTO SERVIEZ PUERTO</t>
  </si>
  <si>
    <t>FO-25-1484030</t>
  </si>
  <si>
    <t>08/09/2025 SE REVISA EQUIPO Y SE REALIZA LIMPIEZA DEL CHIP DE TARJETAS SE REALIZA VARIAS PRUEBAS Y SERVICIO OPERATIVO OK</t>
  </si>
  <si>
    <t>A00DZ264</t>
  </si>
  <si>
    <t>BARRIO LA ESMERALDA POPAYAN 3</t>
  </si>
  <si>
    <t>FO-25-1483498</t>
  </si>
  <si>
    <t>06/09/2025 SE INGRESA SE CAMBIA LECTOR DE CODIGO DE BARRAS EN MAL ESTADO CABLE SE CAMBIA SE HACEN PRUEBAS OK TELECARGA DRNA</t>
  </si>
  <si>
    <t>9B00J213</t>
  </si>
  <si>
    <t>BARRIO TENJO TENJO 1</t>
  </si>
  <si>
    <t>FO-25-1483490</t>
  </si>
  <si>
    <t>05/09/2025 SE REALIZA CAMBIO DE TAPA DE IMPRESORA Y CABLE MAGIC BOX CABLE ENCHARCADO PRUEBA OK</t>
  </si>
  <si>
    <t>9C00D635</t>
  </si>
  <si>
    <t>DISTRICOL FRUVER PAGUE MENOS</t>
  </si>
  <si>
    <t>FO-25-1483478</t>
  </si>
  <si>
    <t>05/09/2025 SE REALIZA REVISIÓN DE CONEXIONES, SE CONECTA CORRECTAMENTE TODO OK</t>
  </si>
  <si>
    <t>FKZZZ681</t>
  </si>
  <si>
    <t>COVEÑAS</t>
  </si>
  <si>
    <t>OVENAS SUCRE</t>
  </si>
  <si>
    <t>FO-25-1483469</t>
  </si>
  <si>
    <t>06/09/2025 SE VISITA COMERCIO POR UNA FALLA, PUESTO QUE EL LECTOR DE BARRAS NO FUNCIONA, SE HACE CAMBIO DE LECTOR, CAUSAL L9 DAÑO FÍSICO, ADEMÁS SE HACE LIMPIEZA AL LECTOR DE TARJETAS YA QUE SE EVIDENCIA OBSTRUCCIÓN EN EL LECTOR, SE DEJA CON LA VERSIÓN 9.90, SE REALIZAN PRUEBAS OK.</t>
  </si>
  <si>
    <t>A00EZ738</t>
  </si>
  <si>
    <t>FO-25-1483462</t>
  </si>
  <si>
    <t>06/09/2025 SE REALIZA CAMBIO DE CABLE DE RED, EL QUE SE ENCONTRÓ EN EL PUNTO ESTABA PARIDO, CLIENTE INDICA Q AL CERRAR LA CAJA QUE DO PRESIONADO Y SE PARTIÓ, PRUEBAS EXITOSAS OK, CLIENTE CB VALIDA SALDO ANTES Y DESPUÉS DEL MANTENIMIENTO OK, CB OPERATIVO SIN NOVEDAD</t>
  </si>
  <si>
    <t>ARRIO CENTRO ZARAGOZA</t>
  </si>
  <si>
    <t>FO-25-1483458</t>
  </si>
  <si>
    <t>09/09/2025 SE VISITA SITIO, SE REINSTALA SO Y VERSIÓN POR BLOQUEO DE CLAVE DE SUPERVISOR Y ADMINISTRADOR OK. SE REALIZAN PRUEBAS EXITOSAS</t>
  </si>
  <si>
    <t>1A003443</t>
  </si>
  <si>
    <t>BARRIO BARANOA CENTRO BARANOA</t>
  </si>
  <si>
    <t>FO-25-1483449</t>
  </si>
  <si>
    <t>05/09/2025 SE REALIZA VISITA SE PROCEDE A VALIDAR DATAFONO Y SALE LA TIRILLA SIN MEDIA IMPRESIÓN LA MITAD SALE BLANCO ,SE PROCEDE A CAMBIAR SE HACEN PRUEBAS Y TODO OK</t>
  </si>
  <si>
    <t>9A0XZ562</t>
  </si>
  <si>
    <t>BARRIO URIBE URIBE BARRACABERM</t>
  </si>
  <si>
    <t>FO-25-1483444</t>
  </si>
  <si>
    <t>08/09/2025 SE HACE PRESENCIA EN COMERCIO SE REALIZA CAMBIO DE DATAFONO DEBIDO A QUE SE REINICIA AL IMPRIMIR LECTOR CABLE EN DAÑO  Y PIN PAD PPR TECNOLOGÍA AE REALIZA PRUEBAS OK SW CREAN USUARIOS Y CONTRASEÑA</t>
  </si>
  <si>
    <t>NN3ZZ401</t>
  </si>
  <si>
    <t>DISTRICOL DROGUERIA SAN JOAQUI</t>
  </si>
  <si>
    <t>FO-25-1482414</t>
  </si>
  <si>
    <t>05/09/2025 SE REALIZA REVISIÓN DE CONEXIONES, TODO OK</t>
  </si>
  <si>
    <t>A1MZZ061</t>
  </si>
  <si>
    <t>PAGAFACIL C C SURICENTRO</t>
  </si>
  <si>
    <t>FO-25-1482407</t>
  </si>
  <si>
    <t>05/09/2025 DATAFONO NO IMPRIME LA MITAD DEL LOS BAUCHER, SE CAMBIA DATAFONO PARA SOLUCIONAR FALLA, PRUEBAS OK</t>
  </si>
  <si>
    <t>AC0MZ752</t>
  </si>
  <si>
    <t>BARRIO EL CARMEN CARTAGO 3</t>
  </si>
  <si>
    <t>FO-25-1482403</t>
  </si>
  <si>
    <t>05/09/2025 SE CAMBIA EQUIPO POR DAÑO EN EL PUERTO DE RED, SE REALIZAN PRUEBAS OK.</t>
  </si>
  <si>
    <t>A4UZZ537</t>
  </si>
  <si>
    <t>BARRIO PANAMERICANO SANTANDER DE QUILICHAO 2</t>
  </si>
  <si>
    <t>FO-25-1482399</t>
  </si>
  <si>
    <t>05/09/2025 SE VISITA CORRESPONSAL Y SE ENCONTRÓ CABLE DE RED DAÑADO. SE REALIZA CAMBIO DE CABLE, CONECTA NUEVAMENTE Y QUEDA OK. TRANSACCIONES DE PRUEBA EXITOSAS.</t>
  </si>
  <si>
    <t>LMVZZ008</t>
  </si>
  <si>
    <t>PUERTO SALGAR</t>
  </si>
  <si>
    <t>BARRIO PUERTO LIBRE PUERTO SAL</t>
  </si>
  <si>
    <t>FO-25-1482391</t>
  </si>
  <si>
    <t>08/09/2025 SE REALIZA CAMBIO DE DATAFONO POR COMPATIBILIDAD, SE CAMBIA PINPAD POR DAÑO, SE INSTALA MAGICBOX2600, SE CREA USUARIO ADMINISTRADOR Y OPERADOR, PRUEBAS OK.</t>
  </si>
  <si>
    <t>AA000284</t>
  </si>
  <si>
    <t>BARRIO BOCHICA SOACHA</t>
  </si>
  <si>
    <t>FO-25-1480635</t>
  </si>
  <si>
    <t>05/09/2025 SE REALIZA VISITA DE CAMPO ENCONTRANDO QUE DATAFONO NO IMPRIME DE FORMA CORRECTA ENCONTRANDO QUE TAPA CON RODILLO SE ENCUENTRAN EN DAÑO SE REALIZA CAMBIO DEL MISMO QUEDANDO OK LA IMPRESIÓN SE REALIZAN PRUEBAS QUEDANDO OK A CONFORMIDAD DE CB SIN NOVEDADES EN EL MOMENTO DEL MANTENIMIENTO</t>
  </si>
  <si>
    <t>BA00Z140</t>
  </si>
  <si>
    <t>BARRIO PARAISO VILLAVICENCIO 2</t>
  </si>
  <si>
    <t>FO-25-1480619</t>
  </si>
  <si>
    <t>05/09/2025 SE REALIZA VISITA A CB SE CONFIGURA CLAVE SUPERVISOR 1525 PRUEBAS OK SIN NOVEDADES</t>
  </si>
  <si>
    <t>9B0ZZ164</t>
  </si>
  <si>
    <t>GIRALDO</t>
  </si>
  <si>
    <t>BARRIO CALLE PRINCIPAL VIA AL</t>
  </si>
  <si>
    <t>FO-25-1480605</t>
  </si>
  <si>
    <t>06/09/2025 SE REALIZA VISITA TÉCNICA EN ATENCIÓN AL INCIDENTE REPORTADO CON EL DATÁFONO DEL CORRESPONSAL BANCOLOMBIA. EL USUARIO MANIFIESTA QUE EL EQUIPO PRESENTA MÚLTIPLES FALLAS: DIFICULTAD EN LA LECTURA DE TARJETAS, TECLADO DEFECTUOSO Y RUIDO ANORMAL EN EL RODILLO. ADEMÁS, INDICA QUE YA SE HABÍA REALIZADO UN MANTENIMIENTO PREVIO POR PARTE DE OTRO TÉCNICO, SIN QUE SE RESOLVIERA LA NOVEDAD. DURANTE LA VALIDACIÓN EN SITIO, SE CONFIRMA QUE EL DATÁFONO PRESENTA DETERIORO FÍSICO EVIDENTE Y FALLAS FUNCIONALES PERSISTENTES. DEBIDO AL ESTADO DEL EQUIPO Y LA REINCIDENCIA DEL PROBLEMA, SE PROCEDE CON EL REEMPLAZO DEL DATÁFONO POR UNO NUEVO. EL NUEVO EQUIPO QUEDA INSTALADO Y OPERATIVO, CON LECTURA DE TARJETAS, TECLADO Y RODILLO FUNCIONANDO CORRECTAMENTE.</t>
  </si>
  <si>
    <t>11XZZ536</t>
  </si>
  <si>
    <t>PTM BOGOTA YENBUTIK COSMETIC</t>
  </si>
  <si>
    <t>FO-25-1480580</t>
  </si>
  <si>
    <t>05/09/2025 SE REALIZA VISITA DE CAMPO ENCONTRADO QUE EQUIPO TIENE DAÑO EN EL PUERTO USB, POR LO ANTERIOR SE CAMBIA POS, PRUEBAS CUPO Y USUARIO OK.</t>
  </si>
  <si>
    <t>F1WZZ976</t>
  </si>
  <si>
    <t>BARRIO LA DALIA MARINILLA</t>
  </si>
  <si>
    <t>FO-25-1480576</t>
  </si>
  <si>
    <t>05/09/2025 SE REALIZA CAMBIO DE BATERÍA SE HACEN PRUEBAS OK</t>
  </si>
  <si>
    <t>LN00D247</t>
  </si>
  <si>
    <t>DISTRICOL TIENDA SUPERMARKET</t>
  </si>
  <si>
    <t>FO-25-1480572</t>
  </si>
  <si>
    <t>06/09/2025 SE INGRESA SE CAMBIA EQUIPO TAPA IMPRESORA ROTA SE CAMBIA EQUIPO PRUEBAS OK TELECARGA DRNA</t>
  </si>
  <si>
    <t>9C00H079</t>
  </si>
  <si>
    <t>PIVIJAY</t>
  </si>
  <si>
    <t>EL MERCADO PIVIJAY MAGDALENA</t>
  </si>
  <si>
    <t>FO-25-1480458</t>
  </si>
  <si>
    <t>05/09/2025 SE REALIZA VISITA TÉCNICA, SE CAMBIA EL DATAFONO, SE REALIZAN PRUEBAS EXITOSAS, EQUIPO FUNCIONA CORRECTAMENTE, CB QUEDA OPERATIVO.</t>
  </si>
  <si>
    <t>ABC3Z105</t>
  </si>
  <si>
    <t>NOCAIMA</t>
  </si>
  <si>
    <t>BARRIO TOBIA CHICA CENTRO TOBI</t>
  </si>
  <si>
    <t>FO-25-1480307</t>
  </si>
  <si>
    <t>05/09/2025 SE VISITA COMERCIO CB BANCOLOMBIA, SE CAMBIA DATÁFONO POR QUE SE ENCUENTRA ALERTADO, SE CAMBIA TAMBIÉN LECTOR DE BARRAS POR QUE EL CABLE USB ESTÁ DETERIORADO, SE DEJA EL DATÁFONO CON USUARIOS DEL CLIENTE, PRUEBAS OK, NO UPS.</t>
  </si>
  <si>
    <t>11VZZ981</t>
  </si>
  <si>
    <t>FUQUENE</t>
  </si>
  <si>
    <t>BARRIO VEREDA CHINZAQUE FUQUENE FUQUENE</t>
  </si>
  <si>
    <t>FO-25-1480299</t>
  </si>
  <si>
    <t>05/09/2025 BORRADO DE SO Y VERSIÓN SE ACTUALIZA SE CONFIGURA CB DE PURO A MIXTO SE REALIZA PRUEBAS OK SE ENTREGA SERVICIO OPERATIVO</t>
  </si>
  <si>
    <t>A4WZZ834</t>
  </si>
  <si>
    <t>FO-25-1480251</t>
  </si>
  <si>
    <t>05/09/2025 SE REALIZA CAMBIO DE MAGICBOX YA QUE TIENE EL PUERTO LAN MALO, EL CABLE DE INTERNET NO QUEDA ASEGURADO SE SUELTA AL  MOVERSE Y PIERDE CONEXIÓN</t>
  </si>
  <si>
    <t>BARRIO OLARTE I BOGOTA</t>
  </si>
  <si>
    <t>FO-25-1479879</t>
  </si>
  <si>
    <t>JA00K394</t>
  </si>
  <si>
    <t>DISTRICOL SUPERMERCADO COLOMBI</t>
  </si>
  <si>
    <t>FO-25-1479413</t>
  </si>
  <si>
    <t>05/09/2025 SE REALIZA LA VALIDACIÓN DE LAS CONEXIONES , BATERÍAS , SE CAMBIAN CABLES DE PODER Y CABLES POS SE HACEN PRUEBAS OK</t>
  </si>
  <si>
    <t>9A00X420</t>
  </si>
  <si>
    <t>FO-25-1478854</t>
  </si>
  <si>
    <t>05/09/2025 SE REALIZA CONTACTO Y CLIENTE INFORMA QUE NO CUENTAN CON SERVICIO DE ENERGÍA EN EL MUNICIPIO, SE LE INFORMA QUE DEBE LLAMAR NUEVAMENTE PARA SOLICITAR VISTA</t>
  </si>
  <si>
    <t>FO-25-1478501</t>
  </si>
  <si>
    <t>05/09/2025 SE CAMBIA HUB POR DETERIORO. SE CAMBIA DATÁFONO POR FALLA EN IMPRESORA. SE HACEN PRUEBAS DE TRANSACCIONES TODO OK</t>
  </si>
  <si>
    <t>106ZZ030 - LN0ZZ469</t>
  </si>
  <si>
    <t>MULTIPAGAS MAICAO 1</t>
  </si>
  <si>
    <t>FO-25-1478495</t>
  </si>
  <si>
    <t>08/09/2025 SE REALIZA LA VISITA SE ENCUENTRAN LOS DATAFONOS CON REINICIOS CONSTANTES, SE VALIDAN Y SE ENCUENTRA EL CABLE DEL PIN PAD DEL DATÁFONO 992839 MACHUCADO Y PARTIDO YA QUE HACE FALSO CONTACTO LO QUE OCASIONE EL REINICIO Y EL PIN PAD DEL DATÁFONO 1051266 NO LEE TARJETAS Y ADEMÁS TAMBIÉN TIENE EL CABLEADO AVERIADO, SE PROCEDE A CAMBIAR EL CABLE DEL PIN PAD 986915 QUE ES DEL DATÁFONO 992839 ARROJANDO RESULTADOS SATISFACTORIOS Y SE PROCEDE A CAMBIAR EL OTRO DATÁFONO 1051266 POR COMBO 2600, SE REALIZAN PRUEBAS Y TODO OK</t>
  </si>
  <si>
    <t>9WZZZ170</t>
  </si>
  <si>
    <t>BARRIO PUNTE ARANDA BOGOTA</t>
  </si>
  <si>
    <t>FO-25-1478487</t>
  </si>
  <si>
    <t>05/09/2025 SE REALIZA BORRADO TOTAL DEL DATÁFONO, SE INSTALA SO Y LA VERSIÓN 9.9 PARA BANCOLOMBIA</t>
  </si>
  <si>
    <t>V1SZZ171</t>
  </si>
  <si>
    <t>BARRIO ALFUAGUARA JAMUNDI</t>
  </si>
  <si>
    <t>FO-25-1478472</t>
  </si>
  <si>
    <t>05/09/2025 SE VISITA CORRESPONSAL Y SE REEMPLAZA LECTOR DE CÓDIGO DE BARRAS POR DAÑO. SE ORGANIZA CABLEADO DE HUB Y SE REEMPLAZA CABLE DE PIN PAD POR DAÑO. TRANSACCIONES DE PRUEBA EXITOSAS.</t>
  </si>
  <si>
    <t>A00JZ248</t>
  </si>
  <si>
    <t>FO-25-1478451</t>
  </si>
  <si>
    <t>05/09/2025 SE REALIZA CAMBIO DE DATAFONO IMPRESORA DAÑADA. SE REALIZAN PRUEBAS DE CORRECTO FUNCIONAMIENTO</t>
  </si>
  <si>
    <t>BARRIO BOSA EL PORVENIR BOGOTA</t>
  </si>
  <si>
    <t>FO-25-1476603</t>
  </si>
  <si>
    <t>04/09/2025 SE REALIZA VISITA DE CAMPO ENCONTRADO QUE LECTORA NO PRENDE, POR LO ANTERIOR SE CAMBIO EQUIPO PRUEBAS CUPO Y USUARIO OK.</t>
  </si>
  <si>
    <t>3A0CZ804</t>
  </si>
  <si>
    <t>MULTIPAGAS BUGALAGRANDE</t>
  </si>
  <si>
    <t>FO-25-1476224</t>
  </si>
  <si>
    <t>05/09/2025 EN LA VISITA TÉCNICA SE REALIZÓ EL CAMBIO DE DATÁFONO YA QUE SE ENCONTRÓ QUE SE LE QUEMO EL PUERTO IP, TAMBIÉN SE REALIZÓ EL CAMBIO DEL CABLE DE EL LECTOR MOTOROLA SYMBOL YA QUE SE ENCONTRÓ EN MAL ESTADO,SE INSTALO LA VERSIÓN 9.90 , CONFIGURACIÓN E INICIALIZACIÓN OK,SE CREARON LOS USUARIOS Y SE REALIZARON LAS PRUEBAS DEJANDO EL SERVICIO OPERANDO SIN FALLAS Y SIN NOVEDAD</t>
  </si>
  <si>
    <t>JABZZ429</t>
  </si>
  <si>
    <t>BARRIO SAN FERNANDO FUSAGASUGA</t>
  </si>
  <si>
    <t>FO-25-1476218</t>
  </si>
  <si>
    <t>05/09/2025 CAMBIO DE EQUIPO EN DAÑO PRUEBAS OK</t>
  </si>
  <si>
    <t>SXOZZ718</t>
  </si>
  <si>
    <t>PAGAFACIL  CURUMANI</t>
  </si>
  <si>
    <t>FO-25-1476208</t>
  </si>
  <si>
    <t>05/09/2025 SE REALIZA CAMBIO DE DATAFONO, YA QUE ALGUNAS TIRILLAS SALEN BORROSAS Y CON LAS LETRAS CORRIDAS, SE REALIZAN PRUEBAS DEJANDO SERVICIO FUNCIONAL AL 100 %</t>
  </si>
  <si>
    <t>XP8ZZ955</t>
  </si>
  <si>
    <t>FO-25-1476200</t>
  </si>
  <si>
    <t>05/09/2025 SE VISITA CORRESPONSAL Y SE REEMPLAZA DATÁFONO POR DAÑO Y  SE RECONFIGURA LECTOR DE CÓDIGO DE BARRAS . TRANSACCIONES DE PRUEBA EXITOSAS. SE CREA USUARIO</t>
  </si>
  <si>
    <t>DISTRICOL LUBRICENTRO FUSSION</t>
  </si>
  <si>
    <t>FO-25-1476191</t>
  </si>
  <si>
    <t>04/09/2025 SE REALIZA VISITA . TECLADO SE VE Y SE ENCUENTRA EN BUEN ESTADO SE REALIZAN PRUEBAS DE CORRECTO FUNCIONAMIENTO TODAS LAS TECLAS FUNCIONAN CORRECTAMENTE</t>
  </si>
  <si>
    <t>AD00P241</t>
  </si>
  <si>
    <t>BARRIO FONTIBON BAHIA SOLANO B</t>
  </si>
  <si>
    <t>FO-25-1475658</t>
  </si>
  <si>
    <t>05/09/2025 SE REALIZA CAMBIO DE CONECTOR</t>
  </si>
  <si>
    <t>MA002934</t>
  </si>
  <si>
    <t>DISTRICOL DELICIAS DEL TRIGO</t>
  </si>
  <si>
    <t>FO-25-1475644</t>
  </si>
  <si>
    <t>05/09/2025 EN LA VISITA TÉCNICA SE REALIZÓ EL CAMBIO DE LA FUENTE DE PODER Y CABLE MAGIC BOX YA QUE SE ENCONTRÓ EN MAL ESTADO, TAMBIÉN SE REALIZÓ BORRADO DE TARJETA Y SE INSTALO EL SISTEMA OPERATIVO Y VERSIÓN 9.90 POR MEMORIA LLENA, CONFIGURACIÓN E INICIALIZACIÓN OK, SE CREARON LOS USUARIOS Y SE REALIZARON LAS PRUEBAS DEJANDO EL SERVICIO OPERANDO SIN FALLAS Y SIN NOVEDAD</t>
  </si>
  <si>
    <t>9CHZZ698</t>
  </si>
  <si>
    <t>FO-25-1475634</t>
  </si>
  <si>
    <t>05/09/2025 SE REALIZA CAMBIO DE EQUIPO POR FALLAS EN TECLADO . PRUEBA OK</t>
  </si>
  <si>
    <t>FO-25-1475623</t>
  </si>
  <si>
    <t>05/09/2025 SE REVISA EQUIPO Y SE EVIDENCIA QUE EL CABLE DE RED ESTABA MALO Y LA FUENTE NO ERA EL DEL EQUIPO SE CAMBIAN SE HACEN PRUEBAS Y EL EQUIPO QUEDA OK</t>
  </si>
  <si>
    <t>BARRIO EL PRADO CARTAGENA DE I</t>
  </si>
  <si>
    <t>FO-25-1475611</t>
  </si>
  <si>
    <t>04/09/2025 SE REALIZA CONFIGURACIÓN DE LA LECTORA NO LEÍA LOS RECIBOS QUEDA FUNCIONANDO SIN PROBLEMAS SE HACEN PRUEBAS TODO OK</t>
  </si>
  <si>
    <t>BA00T624</t>
  </si>
  <si>
    <t>FO-25-1475600</t>
  </si>
  <si>
    <t>04/09/2025 EN COMUNICACIÓN CON LA SEÑORA CAMILA AL NÚMERO 3156809498, ME INFORMA QUE ELLA EL DÍA DE HOY POR CUESTIONES DEL PARTIDO DE COLOMBIA CERRÓ TEMPRANO, Y MAÑANA ABRE DESPUÉS DE 11 AM, CUANDO YA EL TIEMPO DE ATENCIÓN DEL INCIDENTE ESTÁ VENCIDO, SE LE INDICA QUE DEBE LLAMAR PARA GENERAR UNA NUEVA VISITA</t>
  </si>
  <si>
    <t>PAGAFACIL PUEBLO NUEVO</t>
  </si>
  <si>
    <t>FO-25-1475588</t>
  </si>
  <si>
    <t>05/09/2025 SE CONFUGURA PARÁMETROS  DE COMUNICACIÓN Y LUEGO SE CAMBIA LECTOR F3 NO ENVIA LA DATA COMPLETA ,CB BANCOLOMBIA PURO, PRUEBAS OK</t>
  </si>
  <si>
    <t>BBNZZ855</t>
  </si>
  <si>
    <t>OPRAP PLAZA DEL PRADO</t>
  </si>
  <si>
    <t>FO-25-1474899</t>
  </si>
  <si>
    <t>05/09/2025 CLIENTE INFORMA QUE EL DATAFONO SE MUEVE AL MOVERLO, SE REALIZA INSPECCIÓN DEL CABLEADO Y TODAS LAS CONEXIONES DEL DATAFONO, PERO TODO ESTÁ OK, ME INFORMA QUE YA LE HAN CAMBIADO DATAFONO, PIN PAD, LECTOR , MULTIPIERTO USB Y HASTA LAS FUENTES DE PODER , SE LE EVIDENCIA QUE AL DARLE LA VUELTA AL DATAFONO  PARA QUE EL CLIENTE VERIFIQUE  LA CUENTA, MUEVEN EL MULTIPUERTO Y ES POSIBLE QUE ESE GENERE EL REINICIO 
DE TODAS FORMAS SE INSTALA EL PARCHE DE LA VERSIÓN PARA LOS REINICIOS DEL DATAFONO, Y DESPUÉS DE ESTO SE ESPERA EN SITIO MÁS DE MEDIA HORA Y NO SE REINICIO MÁS</t>
  </si>
  <si>
    <t>AB00B767</t>
  </si>
  <si>
    <t>ARRIO VILLA NUEVA COPACABANA</t>
  </si>
  <si>
    <t>FO-25-1474886</t>
  </si>
  <si>
    <t>04/09/2025 SE REALIZA CAMBIO DE DE DATÁFONO POR QUÉ UN RAYO QUEMÓ EL PUERTO ETHERNET, SE REALIZA CONSULTA DE SALDO OK.</t>
  </si>
  <si>
    <t>BL01Y284</t>
  </si>
  <si>
    <t>BARRIO PRADO BARRANQUILLA 12</t>
  </si>
  <si>
    <t>FO-25-1474426</t>
  </si>
  <si>
    <t>04/09/2025 SE REALIZA VISITA SE CAMBIO DE FUENTE DE PODER SE REALIZAN PRUEBAS DE CORRECTO FUNCIONAMIENTO</t>
  </si>
  <si>
    <t>10XZZ881</t>
  </si>
  <si>
    <t>BARRIO SAN FRANCISCO BUCARAMAN</t>
  </si>
  <si>
    <t>FO-25-1474414</t>
  </si>
  <si>
    <t>04/09/2025 SE REALIZA CAMBIO DE DATÁFONO POR ESTAR ALERTADO, SE CONFIGURA Y SE HACEN PRUEBAS DEJANDO TODO OKAY</t>
  </si>
  <si>
    <t>MNBZZ929</t>
  </si>
  <si>
    <t>"BARRIO SAN JOSE DE LOS CAMPANOS CARTAGENA DE INDIAS"</t>
  </si>
  <si>
    <t>FO-25-1474405</t>
  </si>
  <si>
    <t>05/09/2025 BUEN DÍA SE REINSTALA VERSIÓN  SE  AJUSTAN PARÁMETROS DE COMUNICACIÓN SE REALIZA PRUEBA Y TODO QUEDA OK</t>
  </si>
  <si>
    <t>A1NZZ359</t>
  </si>
  <si>
    <t>FO-25-1474395</t>
  </si>
  <si>
    <t>05/09/2025 BUENAS TARDES WE VISITA CB Y SE LE HACE EL CAMBIO DE EQUIPOS YA QUE EL PIN PAD NO LEE LAS TARJETAS Y TAMBIÉN HACE REINICIAR EL DATAFONO</t>
  </si>
  <si>
    <t>A00IZ738</t>
  </si>
  <si>
    <t>MULTIPAGAS CABECERA LLANO</t>
  </si>
  <si>
    <t>FO-25-1473437</t>
  </si>
  <si>
    <t>04/09/2025 CB CON ERROR DE COMUNICACIÓN Y TECLADO EN DAÑO, CAMBIO DE DATAFONO, BORRADO E INYECCIÓN DE SO +VER 9.90, CONFIGURACIÓN CB OK, CUBRE CLAVE OK, PRUEBAS OK.</t>
  </si>
  <si>
    <t>BA002278</t>
  </si>
  <si>
    <t>DISTRICOL INMOBILIARIA AGUIRRE</t>
  </si>
  <si>
    <t>FO-25-1473431</t>
  </si>
  <si>
    <t>05/09/2025 SE LLAMA AL USUARIO PARA CONFIRMAR LA VISITA Y ESTE INDICA QUE EL EQUIPO ESTA FUNCIONANDO CON TOTAL NORMALIDAD QUE NO NECESITA VISITA TÉCNICA</t>
  </si>
  <si>
    <t>BARRIO CENTRO CC PASEO REAL BA</t>
  </si>
  <si>
    <t>FO-25-1473427</t>
  </si>
  <si>
    <t>04/09/2025 SE REALIZA VISITA SE PROCEDE A VALIDAR EQUIPOS SALEN TRX RECHAZADAS ,SE PROCEDE A FORMATEAR DATAFONO ,SE INSTALA NUEVAMENTE VERSIÓN ,SE INICIALIZA SE HACEN PRUEBAS Y TODO OK</t>
  </si>
  <si>
    <t>3A00T375</t>
  </si>
  <si>
    <t>FO-25-1473390</t>
  </si>
  <si>
    <t>04/09/2025 EN LA VISITA TÉCNICA SE REALIZÓ EL CAMBIO DE DATÁFONO Y MAGIC BOX 2600,YA QUE SE ESTABA REINICIANDO CONSTANTEMENTE EL DATÁFONO INCLUSO CUANDO ESTABA REALIZANDO ALGUNA TRANSACCIÓN, ADICIONAL A ESO ALGUNOS COMPROBANTES NO LOS IMPRIMÍA O LA INFORMACIÓN NO SE VEIA BIEN,AL REALIZAR EL CAMBIO E INSTALAR EL SISTEMA OPERATIVO Y VERSIÓN SE REALIZÓ LA CORRECTA CONFIGURACIÓN Y SE REALIZARON LAS PRUEBAS OK, TAMBIÉN SE LE EXPLICÓ AL CLIENTE QUE ESTOS DATÁFONOS PARA UN MEJOR FUNCIONAMIENTO DEBEN PERMANECER SIEMPRE CONECTADOS A LA ENERGÍA,EL SERVICIO QUEDÓ OPERATIVO SIN FALLAS Y SIN NOVEDAD</t>
  </si>
  <si>
    <t>BARRIO CENTRO TIERRALTA 9</t>
  </si>
  <si>
    <t>FO-25-1473381</t>
  </si>
  <si>
    <t>04/09/2025 SE REALIZA CAMBIO DE FUE TE DE PODER Y CABLE DE ALIMENTACIÓN OK, EQUIPO OPERATIVO OK, PRUEBAS EXITOSAS, CLIENTE CB VALIDA SALDO ANTES Y DESPUÉS DEL MANTENIMIENTO OK, CB OPERATIVO OK</t>
  </si>
  <si>
    <t>NN00N618</t>
  </si>
  <si>
    <t>FO-25-1473375</t>
  </si>
  <si>
    <t>04/09/2025 SE REALIZA CAMBIO DE EQUIPO POR DAÑO EN IMPRESORA Y LECTOR POR DAÑO EN CABLE.</t>
  </si>
  <si>
    <t>BBEZZ596</t>
  </si>
  <si>
    <t>REVAL CCIAL TITAN PLAZA</t>
  </si>
  <si>
    <t>FO-25-1473369</t>
  </si>
  <si>
    <t>04/09/2025 SE REALIZA VISITA A CB PARA ATENDER INCIDENTE BASE REALIZA CAMBIO DE DATAFONO POR FALLA ALERTADO, SE REALIZAN PRUEBAS OK, SE CAMBIA PINPAD POR TECNOLOGÍA</t>
  </si>
  <si>
    <t>AA0WZ045</t>
  </si>
  <si>
    <t>BARRIO MACARENA PARTE BAJA IBAGUE</t>
  </si>
  <si>
    <t>FO-25-1473363</t>
  </si>
  <si>
    <t>05/09/2025 SE CAMBIA DATÁFONO POR RECHAZO GENERAL. SE HACEN PRUEBAS DE TRANSACCIONES TODO OK</t>
  </si>
  <si>
    <t>SAXZZ528</t>
  </si>
  <si>
    <t>MULTIPAGAS UNISUR</t>
  </si>
  <si>
    <t>FO-25-1473360</t>
  </si>
  <si>
    <t>04/09/2025 SE REALIZA CAMBIO DE EQUIPO POR BORRADO DE TECLAS Y DETERIORO DE LA PANTALLA, SE CAMBIÓ HUB Y PINPAD POR COMPATIBILIDAD TECNOLÓGICA SERVICIO OPERATIVO PRUEBAS OK TRNA RBM</t>
  </si>
  <si>
    <t>GZ0UZ194</t>
  </si>
  <si>
    <t>BARRIO CENTRO PRADERA 9</t>
  </si>
  <si>
    <t>FO-25-1472767</t>
  </si>
  <si>
    <t>05/09/2025 SE REALIZA CAMBIO DE LECTORA EN CB BANCOLOMBIA DEBIDO A QUE NO COMUNICA, SE REALIZAN PRUEBAS OK.</t>
  </si>
  <si>
    <t>SXUZZ176</t>
  </si>
  <si>
    <t>PAGAFACIL QUIBDO</t>
  </si>
  <si>
    <t>FO-25-1472757</t>
  </si>
  <si>
    <t>06/09/2025 SE RREALIZA CAMBIO DE LECTORA POR DAÑO, SE REALIZAN PRUEBAS Y EL CB QUEDA OPERATIVO</t>
  </si>
  <si>
    <t>999JZ520</t>
  </si>
  <si>
    <t>BARRIO LA ESPERANZA CUCUTA</t>
  </si>
  <si>
    <t>FO-25-1472613</t>
  </si>
  <si>
    <t>05/09/2025 SE REALIZÓ VISITA AL COMERCIO Y SE ENCUENTRA DATAFONO CON LA IMPRESIÓN EN MAL ESTADO, SE REALIZA CAMBIO DE DATAFONO PRUEBAS EXITOSAS</t>
  </si>
  <si>
    <t>XP006305</t>
  </si>
  <si>
    <t>BARRIO PAMPLONA PAMPLONA 4</t>
  </si>
  <si>
    <t>FO-25-1472530</t>
  </si>
  <si>
    <t>06/09/2025 SE REALIZA VISITA, SE ENCUENTRA DATAFONO EN DAÑO, SE REALIZA CAMBIO, SE INSTALA ÚLTIMA VERSIÓN, SE CREAN USUARIOS OK, SE REALIZAN PRUEBAS Y CIERRES OK.</t>
  </si>
  <si>
    <t>4A00C502</t>
  </si>
  <si>
    <t>CAJICA</t>
  </si>
  <si>
    <t>BARRIO CAPELLANIA CAJICA 1</t>
  </si>
  <si>
    <t>FO-25-1472522</t>
  </si>
  <si>
    <t>04/09/2025 CAMBIO DE 2 LECTORES DE BARRA EN DAÑO PRUEBAS OK</t>
  </si>
  <si>
    <t>AD00S475 - 9A008647</t>
  </si>
  <si>
    <t>FO-25-1472513</t>
  </si>
  <si>
    <t>04/09/2025 SE VISITA EL COMERCIO, SE REVISA LOS EQUIPOS ESTÁ FALLANDO EL DATAFONO SE REINICIA AL PASARLO AL REALIZAR TRANSACCIONES AL USUARIO POR LO QUE SE CAMBIA RESOLVIENDO EL DAÑO, PRUEBAS OK, TELECARGA TRNA</t>
  </si>
  <si>
    <t>MN00X986</t>
  </si>
  <si>
    <t>FO-25-1472509</t>
  </si>
  <si>
    <t>04/09/2025 SE REALIZA BORRADO DE VERSIÓN YA QUE PIN PAD NO ESTÁ LEYENDO LAS TARJETAS, SE CONFIGURA NUEVAMENTE Y SE REALIZAN PRUEBAS OK.</t>
  </si>
  <si>
    <t>DISTRICOL MYM SYSTEM</t>
  </si>
  <si>
    <t>FO-25-1472505</t>
  </si>
  <si>
    <t>04/09/2025 SE VISITA COMERCIO POR FALLA EN. LECTORA CABLE DE COMUNICACIÓN AVERIADO , SE PROCEDE A GENERAR CAMBIO DE LECTORA REALIZANDO PRUEBAS DE LECTURA OK Y TRANSACCIONES DE PRUEBA OK, SE DEJA CB OPERANDO SIN NOVEDAD</t>
  </si>
  <si>
    <t>AC0CZ830</t>
  </si>
  <si>
    <t>DISTRICOL CONFITERIA SUPER RY</t>
  </si>
  <si>
    <t>FO-25-1470694</t>
  </si>
  <si>
    <t>04/09/2025 SE CAMBIO DATAFONO POR DAÑO EN IMPRESORA Y PIN PAD POR TECNOLOGÍA SE INSTALA NUEVA VERSIÓN CIERRES Y PRUEBAS OK</t>
  </si>
  <si>
    <t>A1006449</t>
  </si>
  <si>
    <t>CABALLERO Y GONGORA 7</t>
  </si>
  <si>
    <t>FO-25-1470691</t>
  </si>
  <si>
    <t>04/09/2025 SE CAMBIAN DATÁFONOS POR FALLA EN LA IMPRESORA. SE HACEN PRUEBAS DE TRANSACCIONES TODO OK</t>
  </si>
  <si>
    <t>10TZZ930 - AALFZ753</t>
  </si>
  <si>
    <t>MARSELLA</t>
  </si>
  <si>
    <t>BARRIO  CENTRO  IASEL IA</t>
  </si>
  <si>
    <t>FO-25-1470645</t>
  </si>
  <si>
    <t>05/09/2025 SE VISITA COMERCIO SE ENCUENTRA DATÁFONO CON FALLA EN LECTURA DE TARJETA MENSAJE RETIRE TARJETA SE REALIZA CAMBIO DE DATÁFONO SE REALIZA PRUEBAS OK</t>
  </si>
  <si>
    <t>9A003766</t>
  </si>
  <si>
    <t>FO-25-1470642</t>
  </si>
  <si>
    <t>04/09/2025 SE REALIZA CAMBIO DE LECTORA NO LEE RECIBOS QUEDA UNA NUEVA FUNCIONANDO SIN PROBLEMAS S EHACEN PRUEBAS TODO OK</t>
  </si>
  <si>
    <t>AB1LZ589</t>
  </si>
  <si>
    <t>FO-25-1470639</t>
  </si>
  <si>
    <t>04/09/2025 SE REALIZA VISITA AL COMERCIO SE ENCUENTRA DATÁFONO CON TECLADO DAÑADO Y LECTOR SE  CAMBIA DATÁFONO Y LECTOR DE BARRAS SE REALIZAN PRUEBAS EXITOSAS Y EL CB QUEDA OPERATIVO</t>
  </si>
  <si>
    <t>BARRIO KENNEDY AYACUCHO BOGOTA</t>
  </si>
  <si>
    <t>FO-25-1470636</t>
  </si>
  <si>
    <t>04/09/2025 BORRADO DE SO Y VERSIÓN SE ACTUALIZA SE REALIZA PRUEBAS OK SE ENTREGA SERVICIO OPERATIVO</t>
  </si>
  <si>
    <t>A18ZZ380</t>
  </si>
  <si>
    <t>FO-25-1470373</t>
  </si>
  <si>
    <t>04/09/2025 VISITAMOS COMERCIO EL PIN PAD NO LEE LAS TARJETAS VEMOS QU EN LA RANURA DONDE SE INGRESA TIENE UN PEDAZO DE PLÁSTICO QUE IMPIDE QUE LA TARJETA INGRESE BIEN LO LIMPIAMOS Y REALIZAMOS PRUEBAS OK OTRO DE LOS DATÁFONOS TIENE EL SISTEMA OPERATIVO DESACTUALIZADO LO FORMATEAMOS SE CONFIGURA NUEVAMENTE Y SE CAMBIA EL LECTOR DE BARRAS YA QUE TIENE EL CABLE DETERIORADO REALIZAMOS PRUEBAS OK.</t>
  </si>
  <si>
    <t>JALZZ266-JALZZ269</t>
  </si>
  <si>
    <t>PTM TURBO COLPAGOS TURBO ANTIO</t>
  </si>
  <si>
    <t>FO-25-1470368</t>
  </si>
  <si>
    <t>05/09/2025 DATAFONO CON VERSIÓN DESACTUALIZADA EN 9.80 SE PROCEDE A INSTALAR VERSIÓN 9.90, SE HACEN PRUEBAS DE RETIRO, CONSULTA DE SALDO, CONSIGNACIONES, RECAUDO COMERCIO, PRUEBA DE LECTORA Y SE DEJA FUNCIONANDO CORRECTAMENTE</t>
  </si>
  <si>
    <t>A30EZ526</t>
  </si>
  <si>
    <t>DISTRICOL SURTY LUIGY</t>
  </si>
  <si>
    <t>FO-25-1470300</t>
  </si>
  <si>
    <t>04/09/2025 SE VISITA COMERCIO SE REALIZA RECONFIGURACIÓN DE DATÁFONO SE REALIZA PRUEBAS OK</t>
  </si>
  <si>
    <t>II00Q053</t>
  </si>
  <si>
    <t>BARRIO LA POLA IBAGUE 4</t>
  </si>
  <si>
    <t>FO-25-1470036</t>
  </si>
  <si>
    <t>04/09/2025 SE REALIZA CAMBIO DE EQUIPO " SE REINICIA AL MOMENTO DE LA TRANSACCIONES"
TRANSACCIONES DE PRUEBA O.K</t>
  </si>
  <si>
    <t>KA00H926</t>
  </si>
  <si>
    <t>DROGUERIA EL ATRIO</t>
  </si>
  <si>
    <t>FO-25-1469949</t>
  </si>
  <si>
    <t>04/09/2025 SE VISITA COMERCIO SE REALIZA LA CONFIGURACIÓN DE LECTOR DE BARRAS NEWLAND CB-1300 OK , SE REALIZAN PRUEBAS OK, LECTOR DE BARRAS OK , CB OPERATIVO</t>
  </si>
  <si>
    <t>GZ00P162</t>
  </si>
  <si>
    <t>SAN DIEGO</t>
  </si>
  <si>
    <t>BARRIO CENTRO 2 SAN DIEGO</t>
  </si>
  <si>
    <t>FO-25-1469943</t>
  </si>
  <si>
    <t>04/09/2025 SE REALIZA CAMBIO DE DATAFONO, YA QUE LAS TIRILLAS SE ATORABAN AL MOMENTO DE IMPRIMIRLAS Y ALGUNAS SALIAN CON LAS LETRAS CORRIDAS, SE DEJA EL MISMO MAGICBOX CON SUS RECSPEC</t>
  </si>
  <si>
    <t>BL01Y736</t>
  </si>
  <si>
    <t>FO-25-1469939</t>
  </si>
  <si>
    <t>04/09/2025 SE REALIZA CAMBIO DE EQUIPO POR DAÑO EN EL TECLADO, TODAS LAS TECLAS BORROSAS ADICIONAL NO IMPRIME VARIOS CARACTERES, NUEVO EQUIPO INSTALADO CONFIGURADO OPERATIVO OK, PRUEBAS EXITOSAS OK, CLIENTE CB VALIDA SALDO ANTES Y DESPUÉS DEL MANTENIMIENTO SIN NOVEDAD, CB SE DEJA OPERATIVO OK.</t>
  </si>
  <si>
    <t>BARRIO CAMILO TORRES CARTAAGENA DEL CHAIRA</t>
  </si>
  <si>
    <t>FO-25-1469934</t>
  </si>
  <si>
    <t>04/09/2025 SE REALIZA CAMBIO DE FUENTE DE PODER YA QUE SE QUEMÓ POR UN BAJÓN DE ENERGÍA, PRUEBAS CB OK SE DEJA OPERATIVO</t>
  </si>
  <si>
    <t>FAZZZ522</t>
  </si>
  <si>
    <t>PTM BOGOTA MISCELANEA PAPELERI</t>
  </si>
  <si>
    <t>FO-25-1469929</t>
  </si>
  <si>
    <t>04/09/2025 SE INICIALIZAN TERMINAL DE CB Y DE ADQUIRENCIA SE REALIZAN PRUEBAS OK</t>
  </si>
  <si>
    <t>1A00F305</t>
  </si>
  <si>
    <t>SOTO LONDOÑO FREDY ALEXANDER</t>
  </si>
  <si>
    <t>FO-25-1469924</t>
  </si>
  <si>
    <t>04/09/2025 SE REALIZA CAMBIO DE CABLE ENSORTIJADO POR DAÑO</t>
  </si>
  <si>
    <t>BARRIO TRES ESQUINAS RIONEGRO</t>
  </si>
  <si>
    <t>FO-25-1469916</t>
  </si>
  <si>
    <t>04/09/2025 SE REALIZA EL CAMBIO DE BATERÍA SE HACE VALIDACIÓN EN IMPRESIÓN SE HACEN PRUEBAS OK</t>
  </si>
  <si>
    <t>A48ZZ328</t>
  </si>
  <si>
    <t>BARRIO BOSTON BARRANQUILLA 7</t>
  </si>
  <si>
    <t>FO-25-1469910</t>
  </si>
  <si>
    <t>04/09/2025 SE REALIZA VISITA AL COMERCIO SE ENCUENTRA DATÁFONO CON FUENTE DE PODER DAÑADA LO CUAL OCASIONABA QUE EL DATÁFONO SE REINICIARA CONSTANTEMENTE SE CAMBIA FUENTE DE PODER SE REALIZAN PRUEBAS EXITOSAS Y EL CB QUEDA OPERATIVO</t>
  </si>
  <si>
    <t>KA00M305</t>
  </si>
  <si>
    <t>BARRIO CALLE PRINCIPAL CACERES</t>
  </si>
  <si>
    <t>FO-25-1469906</t>
  </si>
  <si>
    <t>04/09/2025 SE REALIZA VISITA TÉCNICA Y SE NACE NECESARIO CAMBIO DE DATAFONO POR FALLAS EN LECTOR DE TARJETAS, NO LEE TARJETAS Y SE REINICIA, SE INSTALA DATAFONO PLACA 1255789 Y SE RETIRA DATAFONO PLACA 989433, DE IGUAL MANERA SE HACE NECESARIO EL CAMBIO DE PINPAD POR  TECNOLOGÍA, SE RETIRA PINPAD 1500 PLACA 987026 Y SE INSTALA PINPAD 1600 PLACA 1180696, DE IGUAL MANERA SE RETIRA HUB NO SERIALIZADO Y SE INSTALA MAGICBOX SERIALIZADO POR LA TECNOLOGÍA. SE REALIZAN PRUEBAS Y SE DEJA EL SERVICIO FUNCIONAL CORRECTAMENTE.</t>
  </si>
  <si>
    <t>XP00W436</t>
  </si>
  <si>
    <t>BARRIO LA GRANJA MONTERIA 19</t>
  </si>
  <si>
    <t>FO-25-1469901</t>
  </si>
  <si>
    <t>04/09/2025 SE LLEGA A CB SE ENCUENTRA CERRADO, SE MARCA A NÚMERO ASIGNADO 3106866990 PERO NO CONTESTA LAS LLAMADAS</t>
  </si>
  <si>
    <t>AEOMZ752</t>
  </si>
  <si>
    <t>FO-25-1469896</t>
  </si>
  <si>
    <t>04/09/2025 SE REALIZA VISITA AL COMERCIO, SE CAMBIA EQUIPO POR DAÑO EN TECLADO, PRUEBAS OK.</t>
  </si>
  <si>
    <t>ARACATACA - MAGDALENA</t>
  </si>
  <si>
    <t>FO-25-1469889</t>
  </si>
  <si>
    <t>04/09/2025 SE REALIZA LA VISITA SE ENCUENTRA EL PINPAD CON REINICIOS CONSTANTES, Y PANTALLA INTERMITENTE Y AZUL LO QUE AFECTA TAMBIÉN EL REINICIO DEL DATÁFONO, SE PROCEDE A CAMBIAR EL ACCESORIO, SE REALIZAN PRUEBAS Y TODO OK</t>
  </si>
  <si>
    <t>JAAAI250</t>
  </si>
  <si>
    <t>BARRIO BAJOS CIUDAD CORDOBA CA</t>
  </si>
  <si>
    <t>FO-25-1469884</t>
  </si>
  <si>
    <t>04/09/2025 SE CAMBIA DATÁFONO YA QUE EL DEL CLIENTE NO SACABA TIRILLA Y CUANDO LA SACABA SALIA MEDIA 
DATAFONO PLACA 810424 TIENE PLACA BLOQUEADA NO DEJA HACER TRANSFERENCIA SE CAMBIA DATÁFONO POR  DESK 3500 PLACA 768063 SE HACEN PRUEBAS Y QUEDA FUNCIONANDO CORRECTAMENTE</t>
  </si>
  <si>
    <t>V100C095</t>
  </si>
  <si>
    <t>BARRIO URBANIZACION VILLA SOFI</t>
  </si>
  <si>
    <t>FO-25-1469879</t>
  </si>
  <si>
    <t>04/09/2025 SE REALIZA CAMBIO DE DATAFONO EN CB BANCOLOMBIA PURO DEBIDO A DAÑO EN LECTORA DE TARJETA CHIP, SE REVISA PERO LA CAVIDAD NO SE ENCUENTRA OBSTRUIDA Y SE PROCEDE CON EL CAMBIO, SE REALIZAN PRUEBAS OK.</t>
  </si>
  <si>
    <t>LM0WZ695</t>
  </si>
  <si>
    <t>ARRIO LA CITA</t>
  </si>
  <si>
    <t>FO-25-1469869</t>
  </si>
  <si>
    <t>04/09/2025 SE REALIZA CAMBIO POR DETERIORO EN TECLADO</t>
  </si>
  <si>
    <t>9A002711</t>
  </si>
  <si>
    <t>GRANADA</t>
  </si>
  <si>
    <t>BARRIO EL TRIUNFO GRANADA</t>
  </si>
  <si>
    <t>FO-25-1469859</t>
  </si>
  <si>
    <t>04/09/2025 SE REALIZA VISITA A CB SE RESTABLECE CONFIGURACIÓN DE LECTOR PRUEBAS OK SIN NOVEDAD</t>
  </si>
  <si>
    <t>LM5ZZ644</t>
  </si>
  <si>
    <t>BARRIO PALMERAS BAJAS SAN VICE</t>
  </si>
  <si>
    <t>FO-25-1467601</t>
  </si>
  <si>
    <t>05/09/2025 SE REALIZA CAMBIO DE DATÁFONO YA QUE EN TODAS LAS OPERACIONES SE REINICIA Y SE APAGA, ALGUNAS VECES NO PRENDE, PRUEBAS CB OK SE DEJA OPERATIVO</t>
  </si>
  <si>
    <t>10000024</t>
  </si>
  <si>
    <t>REVAL GRANSAN</t>
  </si>
  <si>
    <t>FO-25-1467593</t>
  </si>
  <si>
    <t>03/09/2025 CAMBIO DE EQUIPO Y TECNOLOGÍA DE 3500 A 2600 PRUEBAS OK</t>
  </si>
  <si>
    <t>ROZO ROZO WILLIAM ASDRUBAL</t>
  </si>
  <si>
    <t>BARRIO PARQUE VALPARAISO</t>
  </si>
  <si>
    <t>FO-25-1467585</t>
  </si>
  <si>
    <t>04/09/2025 SE REALIZA VISITA TÉCNICA EN RESPUESTA AL INCIDENTE PREVIAMENTE REPORTADO. AL LLEGAR AL PUNTO, EL USUARIO INFORMA QUE EL DATÁFONO NO LOGRA CONECTARSE A INTERNET. ADICIONALMENTE, MENCIONA QUE RECIENTEMENTE OCURRIÓ UN HURACÁN EN LA ZONA, LO CUAL PROVOCÓ UN CORTOCIRCUITO.
SE PROCEDE A VALIDAR EL ESTADO DEL EQUIPO Y SE CONSTATA QUE EL DATÁFONO PRESENTA DAÑOS ELÉCTRICOS VISIBLES, COMPATIBLES CON SOBRECARGA POR EVENTO CLIMÁTICO. EL EQUIPO SE ENCUENTRA QUEMADO, LO QUE IMPIDE SU FUNCIONAMIENTO Y CONEXIÓN A LA RED. DEBIDO A LA MAGNITUD DEL DAÑO, SE DETERMINA QUE EL EQUIPO NO ES RECUPERABLE Y REQUIERE REEMPLAZO.
SE REALIZA EL CAMBIO POR UN DATÁFONO NUEVO, EL CUAL QUEDA INSTALADO Y OPERATIVO, CON CONEXIÓN ESTABLE A INTERNET Y FUNCIONAMIENTO NORMAL.</t>
  </si>
  <si>
    <t>AA00P624</t>
  </si>
  <si>
    <t>FO-25-1467580</t>
  </si>
  <si>
    <t>03/09/2025 CAMBIO DE EQUIPO POR DAÑO SE REALIZA PRUEBAS OK SE ENTREGA SERVICIO OPERATIVO</t>
  </si>
  <si>
    <t>DISTRICOL TIENDA JUANICA</t>
  </si>
  <si>
    <t>FO-25-1467572</t>
  </si>
  <si>
    <t>04/09/2025 CAMBIO DE FUENTE DE PODER OK PRUEBAS OK</t>
  </si>
  <si>
    <t>AB1HZ999</t>
  </si>
  <si>
    <t>FO-25-1467566</t>
  </si>
  <si>
    <t>04/09/2025 BUEN DIA SE RECONFIGURAN PARÁMETROS DE COMUNICACIÓN SE REALIZA PRUEBA Y TODO QUEDA OK</t>
  </si>
  <si>
    <t>PTM FLORIDABLANCA TIENDA MARIA</t>
  </si>
  <si>
    <t>FO-25-1467562</t>
  </si>
  <si>
    <t>03/09/2025 SE REALIZA CAMBIO DE LECTOR DE BARRAS POR DAÑO SE REINICIA, PRUEBAS Y LIMPIEZA DE EQUIPOS OK. CB MIXTO TERMINAL TUZZZ922</t>
  </si>
  <si>
    <t>XYZZZ954</t>
  </si>
  <si>
    <t>ZETAQUIRA</t>
  </si>
  <si>
    <t>BARRIO LA PAZ ZETAQUIRA</t>
  </si>
  <si>
    <t>FO-25-1467557</t>
  </si>
  <si>
    <t>03/09/2025 SE ESTABLECE COMUNICACIÓN CON LA SEÑORA MARCELA ROMERO AL NÚMERO DE CONTACTO 3144256609 CLIENTE INDICA QUE LA ORDEN FUE GENERADA DEBIDO A QUE EN HORAS DE LA MAÑANA LE PRESENTO EL ERROR  PIN INVÁLIDO EN UN RETIRO CON TARJETA CLIENTE REALIZA TRX CON LA TARJETA PERSONAL DE ELLA EVIDENCIANDO QUE EL EQUIPO SE ENCUENTRA FUNCIONANDO CORRECTAMENTE CORRESPONSAL OPERATIVO NO REQUIERE DE LA VISITA TÉCNICA COMPARTE EVIDENCIA VERIFICANDO QUE EL CORRESPONSAL SE ENCUENTRA OPERATIVO SE LE INDICA QUE SE PROCEDERÁ CON EL CIERRE DE LA ORDEN DE TRABAJO GENERADA ADICIONAL SE LE SUGIERE QUE EN CASO DE VOLVER A PRESENTAR ESA FALLA CON ALGUNA TARJETA SUGERIRLE AL CLIENTE UN CAMBIO DE CLAVE CLIENTE CONFORME</t>
  </si>
  <si>
    <t>GUAMO</t>
  </si>
  <si>
    <t>COMCARD GUAMO PANALES</t>
  </si>
  <si>
    <t>FO-25-1467126</t>
  </si>
  <si>
    <t>04/09/2025 SE CAMBIA FUENTE DE PODER POR DETERIORO. SE HACEN HACEN PRUEBAS DE TRANSACCIONES TODO OK ESE ⅘</t>
  </si>
  <si>
    <t>BL0CZ353 - MA00B657</t>
  </si>
  <si>
    <t>BARRIO POPULAR JAMUNDI 2</t>
  </si>
  <si>
    <t>FO-25-1467123</t>
  </si>
  <si>
    <t>03/09/2025 SE VISITA CORRESPONSAL Y SE REEMPLAZA CABLE DE PIN PAD POR DAÑO. TRANSACCIONES DE PRUEBA EXITOSAS.</t>
  </si>
  <si>
    <t>F1ZZZ704</t>
  </si>
  <si>
    <t>DISTRICOL VARIEDADES JM</t>
  </si>
  <si>
    <t>FO-25-1467118</t>
  </si>
  <si>
    <t>03/09/2025 SE LLEGA AL COMERCIO SE REVISAN PARÁMETROS TODO ESTÁ BIEN SE HACEN TRANSACCIONES DE PRUEBA Y FUNCIONA CORRECTAMENTE</t>
  </si>
  <si>
    <t>9B00K263</t>
  </si>
  <si>
    <t>EL DOVIO</t>
  </si>
  <si>
    <t>BARRIO CENTRO EL DOVIO 1</t>
  </si>
  <si>
    <t>FO-25-1467114</t>
  </si>
  <si>
    <t>04/09/2025 VISITAMOS COMERCIO EL DATÁFONO TIENE DETERIORADO EL PUERTO DE ENERGÍA, REALIZAMOS CAMBIO LO CONFIGURAMOS Y REALIZAMOS PRUEBAS CON EL NUEVO DATÁFONO OK.</t>
  </si>
  <si>
    <t>LN00F199</t>
  </si>
  <si>
    <t>MULTIPAGAS EL SEMBRADOR</t>
  </si>
  <si>
    <t>FO-25-1467109</t>
  </si>
  <si>
    <t>03/09/2025 SE CAMBIA DATAFONO YA QUE EL DEL CLIENTE TENIA LAS TECLAS BORROSAS Y DURAS</t>
  </si>
  <si>
    <t>JAATZ147</t>
  </si>
  <si>
    <t>BARRIO LOS CAMBULOS PURIFICACI</t>
  </si>
  <si>
    <t>FO-25-1467100</t>
  </si>
  <si>
    <t>04/09/2025 SE CAMBIA TAPA DE LA IMPRESORA DEL DATÁFONO POR DAÑO. SE HACEN PRUEBAS DE TRANSACCIONES TODO OK</t>
  </si>
  <si>
    <t>BL01X782</t>
  </si>
  <si>
    <t>BARRIO LA ALIANZA SOLEDAD</t>
  </si>
  <si>
    <t>FO-25-1467097</t>
  </si>
  <si>
    <t>04/09/2025 SE REALIZA VISITA AL COMERCIO SE ENCUENTRA LECTOR DE BARRAS CON CABLE DAÑADO SE CAMBIA LECTOR DE BARRAS SE REALIZAN PRUEBAS EXITOSAS Y EL CB QUEDA OPERATIVO</t>
  </si>
  <si>
    <t>AAVZZ133</t>
  </si>
  <si>
    <t>PTM BUCARAMANGA  PAPELERIA ABA</t>
  </si>
  <si>
    <t>FO-25-1467090</t>
  </si>
  <si>
    <t>03/09/2025 SE HACE PRESENCIA EN COMERCIO SE REALIZA CAMBIO DE EQUIPO DEBIDO A QUE TIENE LAS TECLAS DAÑADAS SE REALIZAN PRUEBAS OK SE CREAN USUARIOS Y CONTRASEÑA</t>
  </si>
  <si>
    <t>MN00G322</t>
  </si>
  <si>
    <t>MULTIPAGAS LA VIRGINIA</t>
  </si>
  <si>
    <t>FO-25-1466714</t>
  </si>
  <si>
    <t>03/09/2025 VISITAMOS COMERCIO EL CABLE DEL PIN PAD ESTA DAÑADO REALIZAMOS CAMBIO DE DATAFONO, PIN PAD, MAGIC BOX DESK 2600 Y CABLEADO LO CONFIGURAMOS Y REALIZAMOS PRUEBAS CON LOS NUEVOS EQUIPOS OK.</t>
  </si>
  <si>
    <t>TVIZZ642</t>
  </si>
  <si>
    <t>BARRIO URBANIZACION EL RIO BAR</t>
  </si>
  <si>
    <t>FO-25-1470367 | FO-25-1466705</t>
  </si>
  <si>
    <t>03/09/2025 SIN LUZ EN EL SECTOR NO SE PUEDE REALIZAR LA LABOR
04/09/2025 SE REALIZA CAMBIO DE EQUIPO DATAFONO Y PINPAD YA QUE NO ESTABA LEYENDO LAS TARJETAS SE REALIZAN PRUEBAS DE CORRECTO FUNCIONAMIENTO</t>
  </si>
  <si>
    <t>JAARZ905</t>
  </si>
  <si>
    <t>AQUITANIA</t>
  </si>
  <si>
    <t>BARRIO CENTRO AQUITANIA 5</t>
  </si>
  <si>
    <t>FO-25-1466698</t>
  </si>
  <si>
    <t>03/09/2025 CAMBIO DE LECTOR DEBIDO A DAÑO, PRUEBAS EXITOSAS</t>
  </si>
  <si>
    <t>FAZZZ558</t>
  </si>
  <si>
    <t>TAME</t>
  </si>
  <si>
    <t>DISTRICOL TODO HOGAR</t>
  </si>
  <si>
    <t>FO-25-1466693</t>
  </si>
  <si>
    <t>10/09/2025 DATABO NO ENCIENDE, CAMBIO DE DATAFONO, BORRADO E INYECCION DE SO +VER 9.90, CONFIGURACION CB OK, CUBRE CLAVE OK, PRUEBAS OK.</t>
  </si>
  <si>
    <t>TV00L339</t>
  </si>
  <si>
    <t>BARRIO LA CHINITA BARRANQUILLA</t>
  </si>
  <si>
    <t>FO-25-1466685</t>
  </si>
  <si>
    <t>03/09/2025 EN COMUNICACIÓN CON EL SEÑOR FELIPE RICO AL NÚMERO 310 685 1355, ME INFORMA QUE TIENE UN EQUIPO DESK 2600 QUE SE LE  APAGÓ,  PERO ME INDICA QUE CONECTO Y DESCONECTO LA BATERÍA Y PRENDIÓ NUEVAMENTE, Y DESDE ENTONCES NO LE HA MOLESTADO MÁS, QUE NO ES NECESARIA LA VISITA</t>
  </si>
  <si>
    <t>MIRANDA</t>
  </si>
  <si>
    <t>BARRIO CENTRO MIRANDA 3</t>
  </si>
  <si>
    <t>FO-25-1466681</t>
  </si>
  <si>
    <t>04/09/2025 SE LLEGA AL COMERCIO SE REVISAN EQUIPOS TAPA DE IMPRESORA MAL CERRADA SE LE EXPLICA AL CLIENTE LA FORMA CORRECTA DE CERRARLA SE HACEN PRUEBAS Y QUEDA FUNCIONANDO CORRECTAMENTE</t>
  </si>
  <si>
    <t>FGZZZ919</t>
  </si>
  <si>
    <t>FO-25-1466397</t>
  </si>
  <si>
    <t>03/09/2025 SE REALIZA VISITA AL COMERCIO SE HACE CAMBIO DE DATAFONO SE REALIZAN PRUEBAS OK 
CONSULTA DE SALDO SI
RECARGA A NEQUI SI
VERSIÓN SI
RETIRO NO
DEPÓSITO NO</t>
  </si>
  <si>
    <t>DISTRICOL SOLUCIONES GAO</t>
  </si>
  <si>
    <t>FO-25-1466389</t>
  </si>
  <si>
    <t>05/09/2025 VISITAMOS COMERCIO EL DATÁFONO QUEDO CON LA FALLA RETIRE TARJETA LO FORMATEAMOS Y CONFIGURAMOS NUEVAMENTE PERO LA FALLA CONTINUA, REALIZAMOS CAMBIO DE DATAFONO LO CONFIGURAMOS Y REALIZAMOS PRUEBAS CON EL NUEVO DATÁFONO OK.</t>
  </si>
  <si>
    <t>9C6ZZ575</t>
  </si>
  <si>
    <t>REVAL ORIP PALMIRA</t>
  </si>
  <si>
    <t>FO-25-1466052</t>
  </si>
  <si>
    <t>03/09/2025 EN LA VISITA TÉCNICA SE REALIZÓ EL CAMBIO DE DATÁFONO YA QUE SE ENCONTRÓ CON EL TECLADO BORROSO Y DURO,SE CAMBIÓ EL LECTOR YA QUE SE ENCONTRÓ QUE NO LEIA LOS CÓDIGOS DE BARRAS PRESENTANDO FALLAS Y RETRASO EN EL CB,SE INSTALO MAGIC BOX 2600,SE INSTALO EL SISTEMA OPERATIVO Y VERSIÓN 10.3N,SE CREARON LOS USUARIOS Y SE REALIZARON LAS PRUEBAS DEJANDO EL SERVICIO OPERANDO SIN FALLAS Y SIN NOVEDAD</t>
  </si>
  <si>
    <t>JARZZ723</t>
  </si>
  <si>
    <t>TARQUI</t>
  </si>
  <si>
    <t>BARRIO LA LOMA - BODEGA TARQUI</t>
  </si>
  <si>
    <t>FO-25-1465760</t>
  </si>
  <si>
    <t>03/09/2025 SE REALIZA CAMBIO DATAFONO DEBIDO QUE SI AVANZA EL PAPEL PERO NO IMPRIME, SALE EN BLANCO EL PAPEL, SE CONFIGURA E INICIALIZA, SE CREA USUARIO Y CLAVE CON EL CLIENTE, SE REALIZA PRUEBAS OK</t>
  </si>
  <si>
    <t>F8ZZZ023</t>
  </si>
  <si>
    <t>BARRIO SAN LUCAS SANTA ROSA DE</t>
  </si>
  <si>
    <t>FO-25-1470720 | FO-25-1465003</t>
  </si>
  <si>
    <t>04/09/2025 CAMBIO DE EQUIPO POR DAÑO YA QUE NO ENCIENDE PERSONAL MOMENTO DE LA PRUEBA SALE RECHAZO GENERAL DEBIDO A LA HORA NO ES POSIBLE ESCALAMIENTO CON REDEBAN POR LO TANTO SE REPROGRAMAR PARA MAÑANA 8:00 AM
04/09/2025 SE REALIZA CAMBIO DE EQUIPO YA QUE DAÑO EN ERROR DE TRANSACCIONES RG SE REALIZA PRUEBA EXITOSA</t>
  </si>
  <si>
    <t>FUA05667</t>
  </si>
  <si>
    <t>BARRIO CONSOLATA SAN VICENTE DEL CAGUAN</t>
  </si>
  <si>
    <t>FO-25-1464985</t>
  </si>
  <si>
    <t>05/09/2025 SE REALIZA CAMBIO DE EQUIPO YA QUE EL DATÁFONO PRESENTA FALLAS SE APAGA Y SE DEMORA EN PRENDER, SE REINICIA Y SE APAGA SOLO, PRUEBAS CB OK SE DEJA OPERATIVO</t>
  </si>
  <si>
    <t>A1VZZ399</t>
  </si>
  <si>
    <t>BARRIO CALDAS FLORIDABLANCA 3</t>
  </si>
  <si>
    <t>FO-25-1464957</t>
  </si>
  <si>
    <t>03/09/2025 SE REALIZA CAMBIO DE FUENTE DE PODER POR CABLE AVERIADO, PRUEBAS Y LIMPIEZA DE EQUIPOS OK,</t>
  </si>
  <si>
    <t>VAZZZ399</t>
  </si>
  <si>
    <t>BARRIO LA FERIA SAN GIL</t>
  </si>
  <si>
    <t>FO-25-1464949</t>
  </si>
  <si>
    <t>03/09/2025 SE VISITA COMERCIO, SE HACEN VALIDACIONES Y DATAFONO SE ENCUENTRA OPERATIVO FUNCIONANDO OK , SE HACEN PRUEBAS OK , SE MONITOREA POR MEDIA HORA Y TODO OPERATIVO SE CIERRA ORDEN</t>
  </si>
  <si>
    <t>BL01R111</t>
  </si>
  <si>
    <t>REDY VILLA COUNTRY</t>
  </si>
  <si>
    <t>FO-25-1464612</t>
  </si>
  <si>
    <t>04/09/2025 SE REMPLAZA PIN PAD, NO LEÍA LAS TARJETAS DE CHIP</t>
  </si>
  <si>
    <t>A5ZZZ456</t>
  </si>
  <si>
    <t>BARRIO TEJARES DEL SUR NEIVA</t>
  </si>
  <si>
    <t>FO-25-1464604</t>
  </si>
  <si>
    <t>03/09/2025 SE REALIZA VISITA AL PUNTO, SE CAMBIA EQUIPO POR DAÑO EN TECLADO, ESTE ESTA BORROSO . SE CAMBIA PIN PAD ,POR INCOMPATIBILIDAD DE TECNOLOGÍAS. SE INSTALADA UN DSK2600.PRUEBAS CB OK, CB OPERATIVO.</t>
  </si>
  <si>
    <t>9T00P706</t>
  </si>
  <si>
    <t>DISTRICOL DROGUERIA KAFAR</t>
  </si>
  <si>
    <t>FO-25-1464342</t>
  </si>
  <si>
    <t>03/09/2025 SE VERIFICÓ FALLA DE TRANSACCIONES RECHAZO GENERAL EN ALGUNAS TX, SE VERIFICA FALLA PERO NO SE RÉPLICA, A LO CUAL SE REALIZÓ BORRADO DE SISTEMA REINSTALACIÓN DE S.O Y VERSIÓN SE EJECUTAN PRUEBAS TX EXITOSAS QUEDA OPERATIVO.</t>
  </si>
  <si>
    <t>FA0GZ496</t>
  </si>
  <si>
    <t>BARRIO COLORES NEIVA</t>
  </si>
  <si>
    <t>FO-25-1464334</t>
  </si>
  <si>
    <t>03/09/2025 SE REALIZA VISITA AL PUNTO, SE CAMBIA EQUIPO POR DAÑO ALERT IRRUPTION. SE DEJA EQUIPO CON VR 10.3, PRUEBAS CB OK, CB OPERATIVO</t>
  </si>
  <si>
    <t>BA0LZ831</t>
  </si>
  <si>
    <t>LA FRANCIA MEDELLIN 3</t>
  </si>
  <si>
    <t>FO-25-1464330</t>
  </si>
  <si>
    <t>03/09/2025 SE REALIZA VISITA AL PUNTO PARA ATENDER EL INCIDENTE PREVIAMENTE REPORTADO. EL USUARIO INFORMA QUE EL TECLADO DEL DATÁFONO PRESENTA FALLAS EN VARIAS TECLAS, DIFICULTANDO SU OPERACIÓN.  TRAS LA VALIDACIÓN TÉCNICA, SE CONFIRMA EL DETERIORO FUNCIONAL DEL EQUIPO. SE PROCEDE CON EL REEMPLAZO POR UN DATÁFONO NUEVO GARANTIZANDO MAYOR DURABILIDAD Y RESPUESTA TÁCTIL.  EL NUEVO EQUIPO QUEDA INSTALADO Y OPERATIVO, CON PRUEBAS DE FUNCIONAMIENTO SATISFACTORIAS.</t>
  </si>
  <si>
    <t>AAJQZ397</t>
  </si>
  <si>
    <t>BARRIO LIBERTADORES TIBU 5</t>
  </si>
  <si>
    <t>FO-25-1463880</t>
  </si>
  <si>
    <t>05/09/2025 SE REALIZA ACTIVIDAD EN BODEGA CÚCUTA POR ORDEN PÚBLICO EN EL CATATUMBO CLIENTE VIAJO CON EL EQUIPO A BODEGA, SE CAMBIO DATAFONO POR DAÑO SE INSTALA NUEVA VERSIÓN CIERRES Y PRUEBAS OK</t>
  </si>
  <si>
    <t>FUA0B409</t>
  </si>
  <si>
    <t>FO-25-1463558</t>
  </si>
  <si>
    <t>03/09/2025 SE CAMBIA DATÁFONO POR FALLA EN LA IMPRESORA. SE HACEN PRUEBAS DE TRANSACCIONES TODO OK</t>
  </si>
  <si>
    <t>DISTRICOL CONTACT SERVICE CELL</t>
  </si>
  <si>
    <t>FO-25-1463355</t>
  </si>
  <si>
    <t>03/09/2025 SE REALIZA CAMBIO DE EQUIPO POR ALERTA IRRUPTION</t>
  </si>
  <si>
    <t>AD00I773</t>
  </si>
  <si>
    <t>FO-25-1463351</t>
  </si>
  <si>
    <t>04/09/2025 SE REALIZA REVISIÓN DE EQUIPO Y CABLES DEBIDO A FALLA EN IMPRESIÓN, CABLES OK RODILLO OK SE LIMPIA Y FALLA PERSISTE, SE CAMBIA DATAFONO POR IMPRESIÓN BORROSA</t>
  </si>
  <si>
    <t>BARRIO SAN MARTIN IBAGUE</t>
  </si>
  <si>
    <t>FO-25-1463237</t>
  </si>
  <si>
    <t>03/09/2025 SE REALIZA CAMBIO DE DATÁFONO POR DAÑO EN PUERTO IP, SE REALIZA PRUEBAS DE FUNCIONAMIENTO OK; CUBRE CLAVE INSTALADO.</t>
  </si>
  <si>
    <t>MN00C113</t>
  </si>
  <si>
    <t>PTM SOACHA SUPERDROGUERIA LAS</t>
  </si>
  <si>
    <t>FO-25-1463228</t>
  </si>
  <si>
    <t>03/09/2025 SE LLEGA A DIRECCIÓN PARA ATENDER MANTENIMIENTO LA SEÑORITA LAURA INDICA QUE EL SERVICIO ESTÁ OPERATIVO SOLO FUE EL DÍA DE AYER PERO HOY YA ESTÁ FUNCIONANDO NO PERMITEN MANIPULAR TERMINAL SERVICIO OK</t>
  </si>
  <si>
    <t>COMCARD MED CHIMUELOS</t>
  </si>
  <si>
    <t>FO-25-1463221</t>
  </si>
  <si>
    <t>03/09/2025 SE CAMBIA EQUIPO POR DAÑO EN TECLADO BORROSO TODO QUEDA OK</t>
  </si>
  <si>
    <t>1PZZZ841</t>
  </si>
  <si>
    <t>BARRIO SAN NICOLAS PEREIRA</t>
  </si>
  <si>
    <t>FO-25-1463214</t>
  </si>
  <si>
    <t>03/09/2025 VISITAMOS COMERCIO EL DATÁFONO NO LEE BIEN LAS TARJETAS, REALIZAMOS CAMBIO LO CONFIGURAMOS Y REALIZAMOS PRUEBAS CON EL NUEVO DATÁFONO OK.</t>
  </si>
  <si>
    <t>XP007649</t>
  </si>
  <si>
    <t>PTM  BOGOTA  MINIMARKET JYM</t>
  </si>
  <si>
    <t>FO-25-1462210</t>
  </si>
  <si>
    <t>03/09/2025 AJUSTE EN CONEXIONES FÍSICAS Y SE CAPACITA EN COMO REALIZAR EL CIERRE DE LA IMPRESORA DEL DATAFONO</t>
  </si>
  <si>
    <t>BA005169</t>
  </si>
  <si>
    <t>DURANIA</t>
  </si>
  <si>
    <t>BARRIO CENTRO DURANIA CUCUTA</t>
  </si>
  <si>
    <t>FO-25-1462028</t>
  </si>
  <si>
    <t>04/09/2025 SE VISITA COMERCIO, SE FORMATEA , SE INSTALA VERSIÓN, SE HACEN PRUEBAS EXITOSA, CB OPERATIVO</t>
  </si>
  <si>
    <t>9A002780</t>
  </si>
  <si>
    <t>BARRIO EL COMERCIO SANTA BARBA</t>
  </si>
  <si>
    <t>FO-25-1462024</t>
  </si>
  <si>
    <t>06/09/2025 SE REALIZA VALIDACION CON EL CLIENTE QUIEN INDICA QUE EN DIAS PASADOS EL DATAFONO SE LE REINCIO AL TRATAR DE REALIZAR UNA TRANSACCION, PERO EL LO CAMBIO DE TOMA CORRIENTE YA QUE SE ESTABAN PRESENTANDO BAJONES DE ENERGIA,  Y DESPUES DE ESO EL DATAFONO A TRABAJADO CON NORMALIDAD,  SE HACE SEGUIMIENTO Y EL DATAFONO SIGUIO OPERANDO SIN PROBLEMA.</t>
  </si>
  <si>
    <t>FO-25-1462021</t>
  </si>
  <si>
    <t>02/09/2025 SE VISITA CB MANTENIMIENTO DE EQUIPO CAMBIO DE POS POR DAÑO PRUEBAS EXITOSAS</t>
  </si>
  <si>
    <t>PAGAFACIL ABASTOS VILLAVICENC</t>
  </si>
  <si>
    <t>FO-25-1462014</t>
  </si>
  <si>
    <t>03/09/2025 SE VISITA CB Y SE REALIZA CAMBIO DE LECTOR POR DAÑÓ EN EL CABLE. SE INSTALA NUEVA LECTORA Y SE REALIZA PRUEBAS EXITOSAS PRUEBAS OK</t>
  </si>
  <si>
    <t>AA00R641</t>
  </si>
  <si>
    <t>FO-25-1462009</t>
  </si>
  <si>
    <t>03/09/2025 SE HACE MANTENIMIENTO OK SE MONTA SO Y VERSION NUEVAMENTE PARA SOLUCIONAR FALLA EN FORMATO DE PIN INVALIDO, YA SE HABÍA VISITADO PREVIAMENTE</t>
  </si>
  <si>
    <t>BARRIO ALCAZARES BOGOTA 1</t>
  </si>
  <si>
    <t>FO-25-1461664</t>
  </si>
  <si>
    <t>02/09/2025 SE REALIZA VISITA A CB PARA ATENDER INCIDENTE SE REALIZA CAMBIO DE FUENTE ,SE REALIZAN PRUEBAS OK</t>
  </si>
  <si>
    <t>9A0RZ732</t>
  </si>
  <si>
    <t>BARRIO SANTO DOMINGO CALI</t>
  </si>
  <si>
    <t>FO-25-1461466</t>
  </si>
  <si>
    <t>02/09/2025 SE REALIZA CAMBIO DE FUENTE DE PODER, LA CUÁL ESTABA PROVOCANDO REINICIOS Y FALLA AL IMPRIMIR.
SE REALIZAN PRUEBAS OPERATIVAS SIN NOVEDAD.</t>
  </si>
  <si>
    <t>9A002800</t>
  </si>
  <si>
    <t>BARRIO PERANLOSO MANIZALES</t>
  </si>
  <si>
    <t>FO-25-1461463</t>
  </si>
  <si>
    <t>03/09/2025 SE CAMBIA LECTORA POR DAÑO EN EL CABLE DE COMUNICACIÓN, SE REALIZAN PRUEBAS OK.</t>
  </si>
  <si>
    <t>ON00N702</t>
  </si>
  <si>
    <t>PTM CALI JM SERVICELL</t>
  </si>
  <si>
    <t>FO-25-1461392</t>
  </si>
  <si>
    <t>03/09/2025 SE CAMBIA PINPAD YA QUE EL DEL CLIENTE TENIA EL TECLADO BLOQUEADO</t>
  </si>
  <si>
    <t>SV0UZ885</t>
  </si>
  <si>
    <t>FO-25-1461379</t>
  </si>
  <si>
    <t>03/09/2025 PIN PAD NO LEE TARJETAS, SE PROCEDE A HACER CAMBIO DE TECNOLOGÍA POR DATAFONO DESK 2600 Y PIN PAD 1600. SE HACEN PRUEBAS DE RETIRO, CONSULTA DE SALDO, CONSIGNACIONES, RETIRO NEQUI Y PRUEBA DE LECTORA DEJADO TODO FUNCIONANDO CORRECTAMENTE</t>
  </si>
  <si>
    <t>BARRIO EL PALMAR TULUA</t>
  </si>
  <si>
    <t>FO-25-1461242</t>
  </si>
  <si>
    <t>02/09/2025 SE VISITA CORRESPONSAL Y SE PRODUCE A REALIZA INICIALIZACIÓN Y  DIRECCIÓN QUEDA ACTUALIZADA . TRANSACCIONES DE PRUEBA EXITOSAS</t>
  </si>
  <si>
    <t>10NZZ233</t>
  </si>
  <si>
    <t>DISTRICOL TIENDA VAR EL VECINO</t>
  </si>
  <si>
    <t>FO-25-1461135</t>
  </si>
  <si>
    <t>02/09/2025 SE VERIFICÓ FALLA DE LECTOR DE CÓDIGO DE BARRAS NO PERMITE LEER CÓDIGOS SE ENCONTRÓ DAÑO EN CABLE SE CAMBIA LECTORA SE EJECUTAN PRUEBAS TX EXITOSAS QUEDA OPERATIVO</t>
  </si>
  <si>
    <t>A301Z307</t>
  </si>
  <si>
    <t>FO-25-1461113</t>
  </si>
  <si>
    <t>02/09/2025 SE REALIZA VISITA A CB PARA ATENDER INCIDENTE SE REALIZA CAMBIO DE LECTORA POR FALLA EN LECTORA PERDIÓ CONFIGURACIÓN EN DOS DE LAS LECTORAS QUE TIENEN EN EL PUNTO  ,SE REALIZAN PRUEBAS OK</t>
  </si>
  <si>
    <t>99990943-HA00F638</t>
  </si>
  <si>
    <t>PTM BARRANQUILLA LA GLORIA DE</t>
  </si>
  <si>
    <t>FO-25-1461104</t>
  </si>
  <si>
    <t>03/09/2025 SE REMPLAZA LECTOR, TENÍA CABLE DAÑADO</t>
  </si>
  <si>
    <t>TR0FZ893</t>
  </si>
  <si>
    <t>CONCORDIA</t>
  </si>
  <si>
    <t>PARQUE PRINCIPAL CONCORDIA ANT</t>
  </si>
  <si>
    <t>FO-25-1460796</t>
  </si>
  <si>
    <t>04/09/2025 SE CAMBIA EQUIPO POR DAÑO EN TECLADO BORROSO TODO QUEDA OK</t>
  </si>
  <si>
    <t>BL01Y314</t>
  </si>
  <si>
    <t>FO-25-1460791</t>
  </si>
  <si>
    <t>03/09/2025 DATAFONO NO ENCIENDE. SE CAMBIÓ EQUIPO DATAFONO Y PINPAD SE REALIZAN PRUEBAS DE CORRECTO FUNCIONAMIENTO</t>
  </si>
  <si>
    <t>MUTATA</t>
  </si>
  <si>
    <t>DISTRICOL SIRTILEGOTO</t>
  </si>
  <si>
    <t>FO-25-1460787</t>
  </si>
  <si>
    <t>02/09/2025 SE REALIZA CAMBIO LECTORA POR CABLE MALO</t>
  </si>
  <si>
    <t>TWZZ096</t>
  </si>
  <si>
    <t>CAMPO DE LA CRUZ</t>
  </si>
  <si>
    <t>BARRIO CENTRO CAMPO DE LA CRUZ  3</t>
  </si>
  <si>
    <t>FO-25-1460784</t>
  </si>
  <si>
    <t>03/09/2025 SE REALIZA VISITA SE PROCEDE A VALIDAR DATAFONO Y LA PRIMERA TIRILLA SALE UN POCO FORZADA Y LA SEGUNDA SALE HASTA LA MITAD ,SE VALIDA CONEXIONES ELÉCTRICAS Y TODO OK ,SE PROCEDE A CAMBIAR DATAFONO SE HACEN PRUEBAS Y TODO OK ,CB OPERATIVO</t>
  </si>
  <si>
    <t>V8ZZZ405</t>
  </si>
  <si>
    <t>BARRIO QUEBRADA LA IGLESIA BUC</t>
  </si>
  <si>
    <t>FO-25-1460776</t>
  </si>
  <si>
    <t>02/09/2025 SE VISITA COMERCIO SE REALIZA EL CAMBIO DE EQUIPO DATAFONO OK, VERSION 9.90 OK, SE REALIZAN PRUEBAS OK, LECTOR DE BARRAS OK, CB OPERATIVO</t>
  </si>
  <si>
    <t>AD00Q139</t>
  </si>
  <si>
    <t>BARRIO SAN JUDAS</t>
  </si>
  <si>
    <t>FO-25-1460758</t>
  </si>
  <si>
    <t>04/09/2025 SE REALIZA VISITÁ POR SOLICITUD DE CLIENTE LA CUAL NOS INDICA QUE EL DATAFONO SE LE REINICIABA CONSTANTEMENTE,SE LLEGA A SITIO SE EVIDENCIA CONECTOR POWER  FLOJO LA CUAL OCACIONA REINICIÓ SE REALIZAN CAMBIO DE EQUIPO QUEDANDO SERVICIO OPERÁTIVO AL 100%</t>
  </si>
  <si>
    <t>UV008382</t>
  </si>
  <si>
    <t>FO-25-1460740</t>
  </si>
  <si>
    <t>03/09/2025 SE VISITA SITIO, SE CAMBIA DATAFONO POR DAÑO, PUERTO IP MALO OK. SE INSTALA EQUIPO DESK 2600 PLACA 1184316 SALE EN RG SE REALIZA NUEVO CAMBIO POR PLACA 1184373 OK.
PRUEBAS EXITOSAS</t>
  </si>
  <si>
    <t>SOCORRO</t>
  </si>
  <si>
    <t>DISTRICOL CASETA SAN VICTORINO</t>
  </si>
  <si>
    <t>FO-25-1461881 | FO-25-1460734</t>
  </si>
  <si>
    <t>02/09/2025 SE CIERRA ORDEN YA QUE ESTA SIENDO ATENDIDO CON EL RADICADO 2680768
02/09/2025 SE ENCUENTRA PUERTO USB DAÑADO, SE PROCEDE A REALIZAR CAMBIO DE DATAFONO SE DEJA DSK 2600 SE HACEN PRUEBAS OK LECTOR Y DATAFONO OK ,VISITA EXITOSA</t>
  </si>
  <si>
    <t>7A002298</t>
  </si>
  <si>
    <t>PTM CUCUTA YASHIRASHOP</t>
  </si>
  <si>
    <t>FO-25-1460726</t>
  </si>
  <si>
    <t>03/09/2025 SE VISITA COMERCIO, SE REALIZA CAMBIO DE LECTOR DE CÓDIGOS DE BARRA POR DAÑO, SE HACEN PRUEBAS EXITOSA, CB OPERATIVO.</t>
  </si>
  <si>
    <t>FUA0B315</t>
  </si>
  <si>
    <t>BARRIO SINCELEJO SINCELEJO</t>
  </si>
  <si>
    <t>FO-25-1460718</t>
  </si>
  <si>
    <t>03/09/2025 SE VISITA SITIO SE VERIFICA INFORMACIÓN, SE OBSERVA DAÑO EN  LA PANTALLA, SE CAMBIA EQUIPO; PINPAD Y MAGIC POR TECNOLOGÍA, CABLE PINPAD1600, SE BRINDA INSTRUCCIONES DE LOS CAMBIOS DE TECNOLOGÍA Y OPERACIÓN. SE REALIZA PRUEBA TRX EXITOSA.</t>
  </si>
  <si>
    <t>II00U029</t>
  </si>
  <si>
    <t>FO-25-1459851</t>
  </si>
  <si>
    <t>04/09/2025 SE LLEGA AL SITIO SE ENCUENTRA CB CERRADO SE REALIZA LLAMADA CELULAR PASA A BUZÓN</t>
  </si>
  <si>
    <t>NO APLICA</t>
  </si>
  <si>
    <t>BARRIO PRADOS DEL NORTE POPAYA</t>
  </si>
  <si>
    <t>FO-25-1459838</t>
  </si>
  <si>
    <t>04/09/2025 SE INGRESA EQUIPO CON TECLADO OK SE LE INFORMA AL CLIENTE QUE EL TECLADO DEL MODELO ESTA OK SE HACEN PRUEBAS OK TELECARGA DRNA</t>
  </si>
  <si>
    <t>KA00C843</t>
  </si>
  <si>
    <t>TA-25-1048275</t>
  </si>
  <si>
    <t>FO-25-1459800</t>
  </si>
  <si>
    <t>02/09/2025 SE REALIZA VISITA AL COMERCIO SE EVIDENCIA QUE LA TIRILLA NO ESTÁ SALIENDO CON LA INFORMACIÓN COMPLETA SE REALIZA BORRADO DE SISTEMA E INYECCION DE VERSIÓN 9.90 SE REALIZAN PRUEBAS OK</t>
  </si>
  <si>
    <t>BARRIO BOCHICA VILLAVICENCIO 1</t>
  </si>
  <si>
    <t>FO-25-1459505</t>
  </si>
  <si>
    <t>02/09/2025 SE REALIZA CONFIGURACIÓN DE PARÁMETRO E INICIALIZACIÓN POR FALLAS DE ERROR EN PARÁMETROS</t>
  </si>
  <si>
    <t>SASZZ735</t>
  </si>
  <si>
    <t>PTM RIONEGRO PAPELERIA EL YEN</t>
  </si>
  <si>
    <t>FO-25-1459482</t>
  </si>
  <si>
    <t>03/09/2025 SE HACE MANTENIMIENTO OK SE LIMPIA IMPRESORA OK PRUEBAS</t>
  </si>
  <si>
    <t>3A003046</t>
  </si>
  <si>
    <t>BARRIO  BELEN MEDELLIN</t>
  </si>
  <si>
    <t>FO-25-1459476</t>
  </si>
  <si>
    <t>02/09/2025 SE REVISA EQUIPO, SE CARGA VERSIÓN Y SE CONFIGURA COMUNICACIÓN, TODO OK</t>
  </si>
  <si>
    <t>SV00W478</t>
  </si>
  <si>
    <t>BARRIO JUPITER DOSQUEBRADAS</t>
  </si>
  <si>
    <t>FO-25-1459468</t>
  </si>
  <si>
    <t>02/09/2025 VISITAMOS COMERCIO EL CABLE DEL LECTOR DE BARRAS ESTA AVERIADO, CAMBIAMOS LECTOR DE BARRAS REALIZAMOS PRUEBAS CON EL NUEVO LECTOR OK.</t>
  </si>
  <si>
    <t>9C00D659</t>
  </si>
  <si>
    <t>FO-25-1459424</t>
  </si>
  <si>
    <t>03/09/2025 SE LLEGA A COMERCIO EN EL CUAL SE ENCUENTRA SIN ENERGÍA ELÉCTRICA.  DURANTE TODO EL DÍA SE ESCALA Y SE CIERRA</t>
  </si>
  <si>
    <t>FO-25-1459182</t>
  </si>
  <si>
    <t>03/09/2025 SE CAMBIA LECTOR DE BARRAS POR DAÑO, NO RECONOCE RECIBOS</t>
  </si>
  <si>
    <t>1A003538</t>
  </si>
  <si>
    <t>BARRIO JORGE ELIECER GAITAN LA</t>
  </si>
  <si>
    <t>FO-25-1458853</t>
  </si>
  <si>
    <t>02/09/2025 SE REALIZA CAMBIO DE PINPAD, YA QUE AL MOMENTO DE INSERTAR LA TRJETA SE REINICIABA Y APAGABA EL DATAFONO, SE CAMBIA DE IGUAL FORMA EL DATAFONO POR COMPATIBILIDAD, SE REALIZAN PRUEBAS DEJANDO SERVICIO FUNCIONAL AL 100 %</t>
  </si>
  <si>
    <t>BL01Y556</t>
  </si>
  <si>
    <t>LINARES</t>
  </si>
  <si>
    <t>BARRIO CRISTO REY DE LINARES L</t>
  </si>
  <si>
    <t>FO-25-1458793</t>
  </si>
  <si>
    <t>04/09/2025 SE REALIZA CAMBIO DE EQUIPO POR FALLA RECHAZO GENERAL Y INCOMPATIBILIDAD SE REALIZA CAMBIO DE EQUIPO SE INSTALA VERSIÓN SE CONFIGURA PARÁMETROS SE INICIALIZA SE REALIZA PRUE</t>
  </si>
  <si>
    <t>AB000088</t>
  </si>
  <si>
    <t>PAGAFACIL CALLE NUEVA</t>
  </si>
  <si>
    <t>FO-25-1458787</t>
  </si>
  <si>
    <t>02/09/2025 SE BRINDA SOPORTE TELEFÓNICO PARA RECUPERAR CLAVE CIERRE PRUEBAS OK</t>
  </si>
  <si>
    <t>BARRIO MARIA EUGENIA 2 SANTA M</t>
  </si>
  <si>
    <t>FO-25-1458768</t>
  </si>
  <si>
    <t>02/09/2025 SE REALIZA LA VISITA SE ENCUENTRA EL DATÁFONO CON PROBLEMAS DE IMPRESIÓN YA QUE NO AVANZA PAPEL SE PROCEDE A CAMBIAR EL EQUIPO SE REALIZAN PRUEBAS Y TODO OK</t>
  </si>
  <si>
    <t>9999O600</t>
  </si>
  <si>
    <t>FO-25-1458764</t>
  </si>
  <si>
    <t>02/09/2025 SE VISITA COMERCIO SE CAMBIA PINPAD DEBIDO NO LEE ALGUNAS TARJETAS , SE CAMBIA DATAFONO POR TECNOLOGÍA , SE INSTALA MAGIC BOX , SE RETIRA HUB DEBIDO NO ES NECESARIO</t>
  </si>
  <si>
    <t>BA002275 - 6Z00Y273</t>
  </si>
  <si>
    <t>GARAGOA</t>
  </si>
  <si>
    <t>GARAGOA   BOYACA</t>
  </si>
  <si>
    <t>FO-25-1458757</t>
  </si>
  <si>
    <t>03/09/2025 SE REALIZA CAMBIO DE EQUIPO POR DAÑO, SE HACEN PRUEBAS OK.</t>
  </si>
  <si>
    <t>A00FZ857</t>
  </si>
  <si>
    <t>TAMESIS</t>
  </si>
  <si>
    <t>COMCARD TAMESIS TELECOM</t>
  </si>
  <si>
    <t>FO-25-1458751</t>
  </si>
  <si>
    <t>03/09/2025 SE CAMBIA POR DAÑO EN TECLADO</t>
  </si>
  <si>
    <t>AAHZZ662</t>
  </si>
  <si>
    <t>BARRIO CAMPO AMOR GUAYABAL MED</t>
  </si>
  <si>
    <t>FO-25-1457873</t>
  </si>
  <si>
    <t>02/09/2025 SE REALIZA LIMPIEZA DEL DATÁFONO YA QUE TENÍA MUCHO POLVO Y NO LEÍA LAS TARJETAS, SE REALIZAN VARIAS CONSULTAS DE SALDO EXITOSAS.</t>
  </si>
  <si>
    <t>9T00L500</t>
  </si>
  <si>
    <t>DISTRICOL LESSENCE FRAGANCIAS</t>
  </si>
  <si>
    <t>FO-25-1457870</t>
  </si>
  <si>
    <t>03/09/2025 SE REALIZA CAMBIO DE DATÁFONO POR DAÑO EN EL TECLADO Y TECLAS BORROSAS, SE REALIZA CAMBIO DE LECTORA POR DAÑO EN EL CABLE QUE ESTÁ PARTIDO, PRUEBAS CB OK SE DEJA OPERATIVO</t>
  </si>
  <si>
    <t>BL0IZ502</t>
  </si>
  <si>
    <t>BARRIO POBLADO CALI 1</t>
  </si>
  <si>
    <t>FO-25-1457698</t>
  </si>
  <si>
    <t>02/09/2025 SE REALIZA LIMPIEZA DEL LECTOR DE TARJETAS, EL CUÁL TENÍA EN SU INTERIOR PLÁSTICO.
SE REALIZAN PRUEBAS OPERATIVAS SIN NOVEDAD.
CB QUEDA OKEY.</t>
  </si>
  <si>
    <t>EG004611</t>
  </si>
  <si>
    <t>PTM CAMPO DE LA CRUZ GRANERO E</t>
  </si>
  <si>
    <t>FO-25-1457692</t>
  </si>
  <si>
    <t>02/09/2025 SE REALIZA VISITA AL COMERCIO SE ENCUENTRA PIN PAD DAÑADA LO CUAL NO DEJABA REALIZAR NINGÚN RETIRO SE CAMBIA PIN PAD Y DATAFONO POR INCOMPATIBILIDAD</t>
  </si>
  <si>
    <t>II01Z039</t>
  </si>
  <si>
    <t>BARRIO MARIA AUXILIADORA MARIN</t>
  </si>
  <si>
    <t>FO-25-1457684</t>
  </si>
  <si>
    <t>03/09/2025 SE HACE MANTENIMIENTO OK SE CAMBIA DATÁFONO POR POR FALLAS EN LLAVE, DATAFONO BOTA LA LLAVE PRUEBAS EXITOSAS</t>
  </si>
  <si>
    <t>11XZZ789</t>
  </si>
  <si>
    <t>PTM BUENAVENTURA PAPELERIA Y A</t>
  </si>
  <si>
    <t>FO-25-1457619</t>
  </si>
  <si>
    <t>03/09/2025 SE REALIZA LIMPIEZA DEL SENSOR DE LA IMPRESORA , CB BANCOLOMBIA PURO, PRUEBAS OK</t>
  </si>
  <si>
    <t>XP00J155</t>
  </si>
  <si>
    <t>BARRIO CENTRO MONTERIA 19</t>
  </si>
  <si>
    <t>FO-25-1457480</t>
  </si>
  <si>
    <t>02/09/2025 TAPA DE IMPRESORA PARTIDA, SE CAMBIA TAPA Y SE SOLUCIONA FALLA, SE USA TAPA DE UN DATAFONO RETIRADO POR DAÑOS EN OTRO PUNTO, PRUEBAS OK</t>
  </si>
  <si>
    <t>AB11C658</t>
  </si>
  <si>
    <t>FO-25-1457476</t>
  </si>
  <si>
    <t>02/09/2025 SE REALIZA VISITA DE CAMPO ENCONTRADO QUE EQUIPO NO IMPRIME BIEN, POR LO ANTERIOR SE VERIFICA TAPA DE IMPRESIÓN Y HACE MANTENIMIENTO SE HACEN PRUEBAS OK CUPO OK Y USUARIO OK.</t>
  </si>
  <si>
    <t>PTM BOGOTA TIENDA EL DRAGON</t>
  </si>
  <si>
    <t>FO-25-1457460</t>
  </si>
  <si>
    <t>02/09/2025 SE REALIZA CAMBIO DE EQUIPO POR TECLADO BORROSO PRUEBA OK</t>
  </si>
  <si>
    <t>NA00F144</t>
  </si>
  <si>
    <t>PTM MED SAN JERONIMO</t>
  </si>
  <si>
    <t>FO-25-1456926</t>
  </si>
  <si>
    <t>02/09/2025 SE INICIALIZA NUEVAMENTE POR ERROR DE PARAMETROS</t>
  </si>
  <si>
    <t>GZ00O482</t>
  </si>
  <si>
    <t>BARRIO CARIBE MANIZALES 1</t>
  </si>
  <si>
    <t>FO-25-1456920</t>
  </si>
  <si>
    <t>02/09/2025 VISITAMOS COMERCIO EL LECTOR DE BARRAS NO ENCIENDE VEMOS QUE EL INCONVENIENTE LO PRESENTA EL DATÁFONO YA QUE TIENE EL PUERTO DE USB DETERIORADO, REALIZAMOS CAMBIO DE DATAFONO LO CONFIGURAMOS Y REALIZAMOS PRUEBAS CON EL NUEVO DATÁFONO OK.</t>
  </si>
  <si>
    <t>SIZZZ885</t>
  </si>
  <si>
    <t>BARRIO ALTO PRADO LORICA</t>
  </si>
  <si>
    <t>FO-25-1456915</t>
  </si>
  <si>
    <t>02/09/2025 SE LLEGA AL SITIO SE VALIDA LOS EQUIPOS, SE ENCUENTRA QUE EL PINPAD NO RECONOCE Y NO LEE CIERTAS TARJETA LAS TECLAS 8 Y 5 ESTÁN FALLANDO, SE PROCEDE A INSTALAR UN NUEVO EQUIPO DESK 2600 Y PIND PAD 1600, SE REALIZAN PRUEBAS OK , SE CREA USUARIOS OPERADOR, LECTORA DE BARRA OPERANDO OK, SE CB OPERANDO CON NORMALIDAD</t>
  </si>
  <si>
    <t>FACZZ318</t>
  </si>
  <si>
    <t>BARRIO CENTRO CARTAGENA DE CHA</t>
  </si>
  <si>
    <t>FO-25-1456911</t>
  </si>
  <si>
    <t>03/09/2025 SE REALIZA GESTIÓN TELEFÓNICA Y CLIENTE MANIFIESTA QUE NO REQUIERE DE LA VISITA TÉCNICA, INDICA QUE EL DATÁFONO YA LE ESTÁ FUNCIONANDO CON NORMALIDAD.</t>
  </si>
  <si>
    <t>DISTRICOL JMG SHOES</t>
  </si>
  <si>
    <t>FO-25-1456905</t>
  </si>
  <si>
    <t>02/09/2025 SE CAMBIO DATAFONO POR DAÑO EN EL PUERTO DE LA FUENTE,SE INSTALA NUEVA VERSIÓN CIERRES Y PRUEBAS OK</t>
  </si>
  <si>
    <t>MN00C100</t>
  </si>
  <si>
    <t>BARRIO CENTRO MEDELLIN 36</t>
  </si>
  <si>
    <t>FO-25-1456889</t>
  </si>
  <si>
    <t>02/09/2025 CAMBIO EQUIPO POR DAÑO PUERTO USB MALO LECTOR BANDA MALO PRUEBAS OK</t>
  </si>
  <si>
    <t>AB03Z400</t>
  </si>
  <si>
    <t>BARRIO SANTO DOMINGO MEDELLIN</t>
  </si>
  <si>
    <t>FO-25-1456879</t>
  </si>
  <si>
    <t>02/09/2025 SE CAMBIA LECTOR DE BARRAS POR FALLAS EN CABLEADO</t>
  </si>
  <si>
    <t>EG2ZZ980</t>
  </si>
  <si>
    <t>MELGAR</t>
  </si>
  <si>
    <t>DISTRICOL DROGUERIA ENFERMERA</t>
  </si>
  <si>
    <t>FO-25-1455898</t>
  </si>
  <si>
    <t>02/09/2025 SE REALIZA CAMBIO DE LECTORA EN DAÑO PRUEBAS OK</t>
  </si>
  <si>
    <t>GB0DZ028</t>
  </si>
  <si>
    <t>PTM MED CEA</t>
  </si>
  <si>
    <t>FO-25-1455675</t>
  </si>
  <si>
    <t>01/09/2025 SE REALIZA CAMBIO DE EQUIPO POR TECLADO BORROSO</t>
  </si>
  <si>
    <t>GZ05Z934</t>
  </si>
  <si>
    <t>URRAO</t>
  </si>
  <si>
    <t>BARRIO URRAO URRAO 3</t>
  </si>
  <si>
    <t>FO-25-1455672</t>
  </si>
  <si>
    <t>02/09/2025 SE REALIZA VISITA AL PUNTO PARA ATENDER EL INCIDENTE REPORTADO POR EL USUARIO, QUIEN MANIFIESTA QUE EL DATÁFONO ASIGNADO AL CORRESPONSAL BANCOLOMBIA NO ESTÁ LEYENDO TARJETAS DE DICHA ENTIDAD.  
DURANTE LA VALIDACIÓN, SE CONSTATA QUE EL LECTOR DE CHIP DEL DISPOSITIVO PRESENTA FALLAS FÍSICAS QUE IMPIDEN LA LECTURA DE TARJETAS.  
ANTE ESTA SITUACIÓN, SE PROCEDE CON EL REEMPLAZO DEL DATÁFONO POR UNO EN ÓPTIMAS CONDICIONES.  
EL NUEVO EQUIPO QUEDA INSTALADO Y OPERATIVO, VERIFICÁNDOSE SU CORRECTO FUNCIONAMIENTO CON TARJETAS BANCOLOMBIA.</t>
  </si>
  <si>
    <t>JA00X248</t>
  </si>
  <si>
    <t>BARRIO PUEBLITO CAFETERO PEREI</t>
  </si>
  <si>
    <t>FO-25-1455609</t>
  </si>
  <si>
    <t>01/09/2025 VISITAMOS COMERCIO EL DATÁFONO TIENE LA FALLA DE ERROR DE TONO REPISAMOS LA CONFIGURACIÓN DE RED, REALIZAMOS PRUEBAS OK</t>
  </si>
  <si>
    <t>JA00G861</t>
  </si>
  <si>
    <t>FO-25-1455603</t>
  </si>
  <si>
    <t>02/09/2025 DATAFONO NO CON PROBLEMA DE RETIRO ERROR GENERAL. SE PROCEDE A INICIALIZAR Y SE CORRIGE EL ERROR, SE HACE PRUEBAS DE RETIRO, CONSIGNACIÓN Y CONSULTA DE SALDO. DEJANDO TODO FUNCIONANDO CORRECTAMENTE</t>
  </si>
  <si>
    <t>AA004403</t>
  </si>
  <si>
    <t>FO-25-1455576</t>
  </si>
  <si>
    <t>01/09/2025 SE TIENE CONTACTO CON LA SEÑORA JULIANA PARA VERIFICAR PERMISOS DE INGRESO PERO NOS MANIFIESTA QUE SE DEBE ENVIAR NÚMERO DE CÉDULA Y DA PARA FISCALES Y HORA DE INGRESO PARA PODER TENER ACOMPAÑAMIENTO YA QUE ES UNA EMPRESA DE SEGURIDAD Y DE DINERO SE CIERRA ORDEN CON AUTORIZACIÓN DEL COORDINADOR</t>
  </si>
  <si>
    <t>BARRIO TIERRA BUENA  PARQUE CE</t>
  </si>
  <si>
    <t>FO-25-1455361</t>
  </si>
  <si>
    <t>01/09/2025 VERIFICACIÓN DE CABLES PARA CONEXIÓN Y PRUEBAS OK</t>
  </si>
  <si>
    <t>A4WW809</t>
  </si>
  <si>
    <t>FO-25-1455023</t>
  </si>
  <si>
    <t>02/09/2025 SE CAMBIA PINPAD POR ALERT IRRUPTION</t>
  </si>
  <si>
    <t>PALMITO</t>
  </si>
  <si>
    <t>ARRIO BARRIO ARRIBA PALMITO</t>
  </si>
  <si>
    <t>FO-25-1455002</t>
  </si>
  <si>
    <t>03/09/2025 SE VISITA COMERCIO POR FALLA, PUESTO QUE EL LECTOR NO FUNCIONA, SE HACE CAMBIO DE LECTOR, CAUSAL L9 DAÑO FÍSICO, SE DEJA CON LA VERSIÓN 9.90, SE REALIZAN PRUEBAS OK.</t>
  </si>
  <si>
    <t>MA00Z043</t>
  </si>
  <si>
    <t>BARRIO  CGT EL SABANAL MONTERI</t>
  </si>
  <si>
    <t>FO-25-1454983</t>
  </si>
  <si>
    <t>02/09/2025 DATAFONO CON EL PUERTO DE RED SULFATADO, SE CAMBIA DATAFONO PARA SOLUCIONAR FALLA, PRUEBAS OK</t>
  </si>
  <si>
    <t>A1NZZ985</t>
  </si>
  <si>
    <t>ATLANTICO BARANOA</t>
  </si>
  <si>
    <t>FO-25-1454964</t>
  </si>
  <si>
    <t>02/09/2025 SE REMPLAZA TAPA RODILLO DE IMPRESIÓN Y SE BORRAN TRANSACCIONES, ESTABA MUY LENTO PARA HACER LOS CIERRES</t>
  </si>
  <si>
    <t>EF00S372</t>
  </si>
  <si>
    <t>BARRIO VALLA MARIA DE SUBA BOG</t>
  </si>
  <si>
    <t>FO-25-1454417</t>
  </si>
  <si>
    <t>01/09/2025 SE VISITA CB POR FALLA EN DATÁFONO DETERIORO EN TECLADO BORROSO SE PROCEDE A INSTALAR DESK 2600 , MAGICBOX ,PINPAD , SE REALIZAN TRANSACCIONES DE PRUEBA OK Y SE DEJA CB OPERANDO SIN NOVEDAD</t>
  </si>
  <si>
    <t>A03ZZ932</t>
  </si>
  <si>
    <t>BARRIO BELMONTE PEREIRA</t>
  </si>
  <si>
    <t>FO-25-1454114</t>
  </si>
  <si>
    <t>01/09/2025 VISITAMOS COMERCIO EL DATÁFONO NO LEE BIEN LAS TARJETAS REALIZAMOS CAMBIO LO CONFIGURAMOS Y REALIZAMOS PRUEBAS CON EL NUEVO DATÁFONO OK.</t>
  </si>
  <si>
    <t>3007023644</t>
  </si>
  <si>
    <t>BARRIO MAGNOLIA ENVIGADO</t>
  </si>
  <si>
    <t>FO-25-1454106</t>
  </si>
  <si>
    <t>01/09/2025 SE CAMBIA EQUIPO POR TAPA DE IMPRESIÓN REVENTADA TODO QUEDA OK</t>
  </si>
  <si>
    <t>BL01M936</t>
  </si>
  <si>
    <t>PTM SAN GIL INTERNET L@ QUINT@</t>
  </si>
  <si>
    <t>FO-25-1454102</t>
  </si>
  <si>
    <t>02/09/2025 L9 CABLE DAÑADO, SE REALIZA CAMBIA DE LECTORA, SE DEJA NUEVA SE PRUEBAS CON VARIAS FACTURAS OK SE VALIDA DATAFONO OPERATIVO VISITA EXITOSA</t>
  </si>
  <si>
    <t>6A0HZ805</t>
  </si>
  <si>
    <t>BARRIO CUBIS ISTMINA 12</t>
  </si>
  <si>
    <t>FO-25-1462267 | FO-25-1454098</t>
  </si>
  <si>
    <t>02/09/2025 SE REALIZA VISITA, SE EVIDENCIA QUE EL DAÑO NO ES POR VERSIÓN, SE REALIZA MANTENIMIENTO Y EL EQUIPO SE SIGUE REINICIANDO, SE CAMBIA FUENTE DE PODER Y VERSIÓN PERO EL FALLA PERSISTE
03/09/2025 SE REALIZA CAMBIO DE FUENTE DE PODER, SE REALIZAN PRUEBAS Y EL CB QUEDA OPERATIVO</t>
  </si>
  <si>
    <t>LA0UZ983</t>
  </si>
  <si>
    <t>PTM CALI DROGUERIA EL SAMAN VI</t>
  </si>
  <si>
    <t>FO-25-1453698</t>
  </si>
  <si>
    <t>01/09/2025 SE VISITA CORRESPONSAL Y SE REEMPLAZA FUENTE DE PODER POR DAÑO Y SE REALIZA MANTENIMIENTO DE IMPRESORA. TRANSACCIONES DE PRUEBA EXITOSAS.</t>
  </si>
  <si>
    <t>MN00X985</t>
  </si>
  <si>
    <t>BARRIO EL CHINGUI ENVIGADO</t>
  </si>
  <si>
    <t>FO-25-1453512</t>
  </si>
  <si>
    <t>01/09/2025 SE TRATA DE LIMPIAR CONTACTO DE IMPRESIÓN NO FUE POSIBLE SIGUE IMPRIMIENDO BORROSO POR LO QUE SE CAMBIA EQUIPO</t>
  </si>
  <si>
    <t>A00JZ127</t>
  </si>
  <si>
    <t>BARRIO URBANIZACION PALERMO IB</t>
  </si>
  <si>
    <t>FO-25-1453505</t>
  </si>
  <si>
    <t>01/09/2025 SE REALIZA CAMBIO DE DATÁFONO POR DAÑO EN TECLADO, SE REALIZA PRUEBAS DE FUNCIONAMIENTO OK. SE INSTALA CUBRE CLAVE.</t>
  </si>
  <si>
    <t>JA007453</t>
  </si>
  <si>
    <t>MULTIPAGAS ROZO</t>
  </si>
  <si>
    <t>FO-25-1453135</t>
  </si>
  <si>
    <t>01/09/2025 EN LA VISITA TÉCNICA SE REALIZÓ LA CONFIGURACIÓN QL DATÁFONO YA QUE LA HABÍA PERDIDO Y TENIA FALLA EN LOS PARÁMETROS DE COMUNICACIÓN,SE REALIZÓ CONFIGURACIÓN AL LECTOR DE CÓDIGO DE BARRAS YA QUE ESTABA PRESENTANDO INCONVENIENTES PARA LEER LOS CÓDIGOS DE BARRAS ,SE REALIZARON LAS PRUEBAS DEJANDO EL SERVICIO OPERANDO SIN FALLAS Y SIN NOVEDAD</t>
  </si>
  <si>
    <t>CZZZZ492</t>
  </si>
  <si>
    <t>DISTRICOL DROGUERIA VILLA DEL</t>
  </si>
  <si>
    <t>FO-25-1453110</t>
  </si>
  <si>
    <t>01/09/2025 SE REALIZA LA VISITA, SE ENCUENTRA EL DATÁFONO CON ERROR DE PARÁMETROS, SE REALIZA BORRADO DE APLICATIVO Y CARGA DE VERSIÓN Y CONFIGURACIÓN DE PARÁMETROS SE REALIZA INICIALIZACIÓN, SE REALIZAN PRUEBAS Y TODO OK</t>
  </si>
  <si>
    <t>XP000823</t>
  </si>
  <si>
    <t>PTM NUNCHIA  LOS RECUERDOS</t>
  </si>
  <si>
    <t>FO-25-1452851</t>
  </si>
  <si>
    <t>01/09/2025 SE VISITA COMERCIO, SE REALIZA CAMBIO DE DATAFONO, SE INSTALA MAGICBOX. PRUEBAS OK. OPERATIVO EL SERVICIO</t>
  </si>
  <si>
    <t>XP04Z100</t>
  </si>
  <si>
    <t>BARRIO SAN CARLOS TIERRALTA</t>
  </si>
  <si>
    <t>FO-25-1452844</t>
  </si>
  <si>
    <t>02/09/2025 SE REALIZA VISITA TÉCNICA Y SE HACE NECESARIO EL CAMBIO DE EQUIPO POR ALERT IRRUPTION, SE INSTALA DATAFONO DESK 2600 PLACA 1184304 Y SE RETIRA DATAFONO DESK PLACA 1255442, SE REALIZAN PRUEBAS Y SE DEJA EL SERVICIO FUNCIONANDO CORRECTAMENTE .</t>
  </si>
  <si>
    <t>V8ZZZ387</t>
  </si>
  <si>
    <t>FO-25-1452836</t>
  </si>
  <si>
    <t>01/09/2025 CAMBIO DE DATAFONO POR DAÑO HUB Y PINPAD POR COMPATIBILIDAD SE REALIZA PRUEBAS OK SE ENTREGA SERVICIO OPERATIVO</t>
  </si>
  <si>
    <t>9999O943</t>
  </si>
  <si>
    <t>BARRIO MARIA EUGENIA ALTO AGUA</t>
  </si>
  <si>
    <t>FO-25-1452827</t>
  </si>
  <si>
    <t>05/09/2025 SE LLAMA AL CLIENTE E INDICA QUE EL DIA DE AYER NO LE ARROJABAN ALGUNOS VOUCHER, PERO QUE DESPUES SE ARREGLO EL PROBLEMA, EL DOA DE HOY HA TRABAJADO NORMALMENTE</t>
  </si>
  <si>
    <t>BARRIO VEREDA PUNTA LARGA NOBS</t>
  </si>
  <si>
    <t>FO-25-1452804</t>
  </si>
  <si>
    <t>01/09/2025 SE VISITA PUNTO ENCONTRANDO TARJETA ATORADA EN LECTOR DE TARJETAS SE REALIZAN CORRECCIONES PRUEBAS OK CLIENTE CONFORME</t>
  </si>
  <si>
    <t>A30ZZ405</t>
  </si>
  <si>
    <t>PTM MEDELLIN DROGUERIA CALUTO</t>
  </si>
  <si>
    <t>FO-25-1452054</t>
  </si>
  <si>
    <t>01/09/2025 SE REALIZA EL CAMBIO DE LA TAPA DE IMPRESION</t>
  </si>
  <si>
    <t>MN000389</t>
  </si>
  <si>
    <t>ARRIO LINARES II CHIGORODO</t>
  </si>
  <si>
    <t>FO-25-1451709</t>
  </si>
  <si>
    <t>02/09/2025 SE REALIZA CAMBIO DATAFONO POR LECTORA TARJETA MALA Y SE REALIZA CAMBIO DE TECNOLOGIA.</t>
  </si>
  <si>
    <t>ABCVZ592</t>
  </si>
  <si>
    <t>BARRIO CUBIS MESETA ALTA</t>
  </si>
  <si>
    <t>FO-25-1451286 | FO-25-1462342</t>
  </si>
  <si>
    <t>03/09/2025 SE REALIZA CAMBIO DE FUENTE DE PODER, SE REALIZAN PRUEBAS Y EL CB QUEDA OPERATIVO
03/09/2025 SE REALIZA VISITA, SE EVIDENCIA QUE EL DAÑO NO ES POR VERSIÓN, SE REALIZA MANTENIMIENTO Y EL EQUIPO SE SIGUE REINICIANDO, SE CAMBIA FUENTE DE PODER Y VERSIÓN PERO EL FALLA PERSISTE</t>
  </si>
  <si>
    <t>BL01B346</t>
  </si>
  <si>
    <t>FO-25-1451282</t>
  </si>
  <si>
    <t>01/09/2025 SE VISITA CORRESPONSAL Y SE REEMPLAZA DATÁFONO POR DAÑO EN IMPRESORA. TRANSACCIONES DE PRUEBA EXITOSAS. SE CREA USUARIOS.</t>
  </si>
  <si>
    <t>V1SZZ214</t>
  </si>
  <si>
    <t>DISTRICOL MAXIOFERTAS DE LA 9</t>
  </si>
  <si>
    <t>FO-25-1451274</t>
  </si>
  <si>
    <t>01/09/2025 SE REALIZA CAMBIO DE EQUIPO POR FALLA NO AVANZA PAPEL PRUEBAS OK CLIENTE CONFORME</t>
  </si>
  <si>
    <t>AC03Z706</t>
  </si>
  <si>
    <t>BARRIO VILLAGORGONA CANDELARIA</t>
  </si>
  <si>
    <t>FO-25-1451270</t>
  </si>
  <si>
    <t>01/09/2025 SE VISITA CORRESPONSAL Y SE AJUSTA LA TAPA DE LA IMPRESORA QUE ESTABA SUELTA, SE REALIZA MANTENIMIENTO A IMPRESORA. TRANSACCIONES DE PRUEBA EXITOSAS.</t>
  </si>
  <si>
    <t>AAQ0N455</t>
  </si>
  <si>
    <t>SAN CAYETANO</t>
  </si>
  <si>
    <t>BARRIO VRD SAN ISIDRO SAN CAYE</t>
  </si>
  <si>
    <t>FO-25-1451263</t>
  </si>
  <si>
    <t>01/09/2025 SE VISITA COMERCIO, SE INSTALA VERSION, SE REALIZAN PRUEBAS EXITOSA, CB OPERATIVO.</t>
  </si>
  <si>
    <t>AA000886</t>
  </si>
  <si>
    <t>PAGAFACIL  SAHAGUN</t>
  </si>
  <si>
    <t>FO-25-1450476</t>
  </si>
  <si>
    <t>01/09/2025 SE VISITA COMERCIO POR FALLA, SE REALIZA CAMBIO DE EQUIPOS, CAUSAL E3 NO COMUNICA MÓDEM, SE DEJA CON LA VERSIÓN 9.90, NO SE HACE CIERRE, SE REALIZA INTEGRACIÓN A CAJA, SE REALIZA PRUEBAS OK, SE CREA USUARIO Y CONTRASEÑA.</t>
  </si>
  <si>
    <t>BA03Z051 - BA02Z959</t>
  </si>
  <si>
    <t>MULTIPAGAS SOPETRAN</t>
  </si>
  <si>
    <t>FO-25-1450400</t>
  </si>
  <si>
    <t>01/09/2025 SE REALIZA REVISIÓN DE CABLEADO DEBIDO A REINICIOS, TODO OK</t>
  </si>
  <si>
    <t>9B00Z189</t>
  </si>
  <si>
    <t>BARRIO CAMELLON ISTMINA 4</t>
  </si>
  <si>
    <t>FO-25-1450395 | FO-25-1461276</t>
  </si>
  <si>
    <t>03/09/2025 SE REALIZA CAMBIO DE EQUIPO POR DAÑO, SE REALIZAN PRUEBAS Y EL CB QUEDA OPERATIVO
03/09/2025 SE REALIZA VISITA, SE EVIDENCIA QUE EL DAÑO NO ES POR VERSIÓN, SE REALIZA MANTENIMIENTO Y EL EQUIPO SIGUE PRESENTANDO LA MISMA FALLA, Y NO RECONOCE USB PARA CARGAR NUEVA VERSIÓN</t>
  </si>
  <si>
    <t>MA00W100</t>
  </si>
  <si>
    <t>PAGAFACIL TERMINAL MANIZALES</t>
  </si>
  <si>
    <t>FO-25-1449903</t>
  </si>
  <si>
    <t>01/09/2025 SE REALIZA VISITA SE CAMBIA DATAFONO POR QUE NO IMPRIME CORRECTAMENTE SE REALIZA LIMPIEZA PERO AUN PERSISTE EL ERROR, SE CREAN USUARIOS SE HACEN PRUEBAS SERVICIO OK</t>
  </si>
  <si>
    <t>II003202</t>
  </si>
  <si>
    <t>FO-25-1449899</t>
  </si>
  <si>
    <t>FLAS FULL</t>
  </si>
  <si>
    <t>02/09/2025 CAMBIO DE EQUIPO POR ERROR EN MEMORIA PRUEBA EXITOSA</t>
  </si>
  <si>
    <t>JERICO</t>
  </si>
  <si>
    <t>DISTRICOL ALQUIEQUIPOS JERICO</t>
  </si>
  <si>
    <t>FO-25-1449696</t>
  </si>
  <si>
    <t>01/09/2025 SE REALIZÓ GESTIÓN TELEFÓNICA SE HABLO LA SEÑORA CAMILA RAMÍREZ NOS INDICA QUE LIMPIO LA IMPRESORA Y EL DATÁFONO ESTÁ FUNCIONANDO NORMALMENTE SE PROCEDE A CERRAR CASO</t>
  </si>
  <si>
    <t>SAN ANDRES SOTAVENTO</t>
  </si>
  <si>
    <t>SAN ANDRES DE SOTAVENTO   CORD</t>
  </si>
  <si>
    <t>FO-25-1449688</t>
  </si>
  <si>
    <t>01/09/2025 SE VISITA SITIO, SE VERIFICA INFORMACIÓN, SE REALIZA PRIMEROS AUXILIOS, DATÁFONO PRESENTA FALLA TECLADO BORROSO, DAÑO POS, CIERRE OK, PRUEBA TRX EXITOSA.</t>
  </si>
  <si>
    <t>A00IZ431</t>
  </si>
  <si>
    <t>PTM RIONEGRO MERKAYA LA 55</t>
  </si>
  <si>
    <t>FO-25-1449547</t>
  </si>
  <si>
    <t>01/09/2025 SE CAMBIA LECTOR DE BARRAS QUE NO PRENDE</t>
  </si>
  <si>
    <t>9L000575</t>
  </si>
  <si>
    <t>MONGUA</t>
  </si>
  <si>
    <t>BARRIO CENTRO MONGUA</t>
  </si>
  <si>
    <t>FO-25-1449544</t>
  </si>
  <si>
    <t>01/09/2025 SE REALIZA CAMBIO DE EQUIPO POR DAÑO REINICIO Y LECTOR  DE BARRAS POR CABLE EN MAL ESTADO , SE CAMBIA FUENTE DE PODER POR MANTENIMIENTO PREVENTIVO DEJANDO PRUEBAS OK SIN TELECARGA NO AUTORIZADA</t>
  </si>
  <si>
    <t>AAANZ790</t>
  </si>
  <si>
    <t>FO-25-1449540</t>
  </si>
  <si>
    <t>01/09/2025 BUENAS TARDES SE VISITA CB Y SE LE REALIZA CAMBIO DE DATAFONO POR TECLADO BORROSO Y TAMBIÉN PORQUE ESTÁ MOLESTANDO PARA LAS IMPRESIONES, SE HACEN PRUEBAS DE TRANSACCIONES Y SE DEJA TODO OK</t>
  </si>
  <si>
    <t>BARRIO EVARISTO SOURDIS BARRAN</t>
  </si>
  <si>
    <t>FO-25-1451700 | FO-25-1449260</t>
  </si>
  <si>
    <t>31/08/2025 SE REALIZA VISITA TÉCNICA, CLIENTE INDICA QUE NO CUENTA CON FLUIDO ELÉCTRICO, SE REPROGRAMA VISITA PARA EL DÍA DE MAÑANA DEBIDO A QUE TOCA CAMBIAR EQUIPO.
01/09/2025 SE REALIZA VISITA TÉCNICA, SE CAMBIA DATAFONO Y PIN PAD CON SU MAGICBOX, SE REALIZAN PRUEBAS EXITOSAS, EQUIPO FUNCIONA CORRECTAMENTE, CB QUEDA OPERATIVO.</t>
  </si>
  <si>
    <t>FACZZ875</t>
  </si>
  <si>
    <t>SAN JOSE DEL FRAGUA</t>
  </si>
  <si>
    <t>CENTRO SAN JOSE DEL FRAGUA II</t>
  </si>
  <si>
    <t>FO-25-1448831</t>
  </si>
  <si>
    <t>02/09/2025 SE REALIZA CAMBIO D LECTORA YA QUE PERDIÓ CONFIGURACIÓN Y NO LEE NINGÚN CÓDIGO DE BARRAS, PRUEBA CB OK SE DEJA OPERATIVO</t>
  </si>
  <si>
    <t>A0TZZ049</t>
  </si>
  <si>
    <t>CHIMICHAGUA</t>
  </si>
  <si>
    <t>BARRIO SAN MARTIN CHIMICHAGUA</t>
  </si>
  <si>
    <t>FO-25-1448822</t>
  </si>
  <si>
    <t>02/09/2025 BUENOS DÍAS SE VISITA CB Y SE ENCUENTRAN PARÁMETROS DESCONFIGURADOS, SE BORRA APLICATIVO Y SE CONFIGURA NUEVAMENTE, SE DEJA TODO FUNCIONANDO OK, SE HACEN PRUEBAS DE TRANSACCIONES</t>
  </si>
  <si>
    <t>HA00L072</t>
  </si>
  <si>
    <t>EL COLEGIO</t>
  </si>
  <si>
    <t>BARRIO EL COLEGIO EL COLEGIO 1</t>
  </si>
  <si>
    <t>FO-25-1448800</t>
  </si>
  <si>
    <t>01/09/2025 DURANTE LA VISITA TECNICA ENCONTRAMOS QUE LECTOR DE CODIGO DE BARRAS   NO LE FUNCIONAN NO LEE LAS FACTURAS SE  REALIZA CAMBIO DE LECTOR DE CÓDIGO DE BARRAS PRUEBA OK PARÁMETROS OKAY CIERRE OKAY</t>
  </si>
  <si>
    <t>GZ0TZ797</t>
  </si>
  <si>
    <t>MARQUETALIA</t>
  </si>
  <si>
    <t>DISTRICOL PANALERA MARQUETALIA</t>
  </si>
  <si>
    <t>FO-25-1448369</t>
  </si>
  <si>
    <t>04/09/2025 SE REALIZA VISITA SE CAMBIAN 2 DATAFONOS AMBOS POR TECLADO EN MAL ESTADO Y TECLAS BORROSAS, SE CREAN USUARIOS SE HACEN PRUEBAS SERVICIO OK</t>
  </si>
  <si>
    <t>A1006433 FACZZ588</t>
  </si>
  <si>
    <t>DISTRICOL DROGUERIA SALUD JIRE</t>
  </si>
  <si>
    <t>FO-25-1448366</t>
  </si>
  <si>
    <t>01/09/2025 SE INGRESA LECTOR DE CODIGO DE BARRAS CON FORMATO INVALIDO SE CONFIGURA SE HACEN PRUEBAS OK TELECARGA DRNA</t>
  </si>
  <si>
    <t>9C00I760</t>
  </si>
  <si>
    <t>BARRIO CARRERA BOLIVAR CANASGO</t>
  </si>
  <si>
    <t>FO-25-1448358</t>
  </si>
  <si>
    <t>01/09/2025 SE HABLA CON SEÑORA ELIZABETH NOS INFORMA QUE YA ESTÁN OPERANDO BIEN, DEJARON CARGANDO EL EQUIPO UN RATO Y ESTÁN OPERANDO BIEN DESDE AYER. CB OPERATIVO. SE CIERRA INCIDENTE.</t>
  </si>
  <si>
    <t>PUERTO CAICEDO</t>
  </si>
  <si>
    <t>DISTRICOL MERCACENTRO J&amp;M</t>
  </si>
  <si>
    <t>FO-25-1447630</t>
  </si>
  <si>
    <t>03/09/2025 SE VISITA CB. SE ENCUENTRA LECTORA QUE PERDIÓ SU CONFIGURACIÓN, SE REALIZA CAMBIO DE LECTORA. SE REALIZAN PRUEBAS TX EXITOSAS. QUEDA OPERATIVO</t>
  </si>
  <si>
    <t>AB1IZ079</t>
  </si>
  <si>
    <t>FO-25-1446937</t>
  </si>
  <si>
    <t>01/09/2025 SE INCIALIZA DATAFONO SE DEJA CON VERSION 9.90 SE HACEN PRUEBAS OK VISITA EXITOSA</t>
  </si>
  <si>
    <t>PTM GUARNE ALMACEN PEPE GRILLO</t>
  </si>
  <si>
    <t>FO-25-1444806</t>
  </si>
  <si>
    <t>01/09/2025 SE REALIZA LIMPIEZA AL LECTOR CHIP DEL PINPAD, SE ENSAYA EL SERVICIO CON VARIAS TARJETAS Y EL SERVICIO QUEDA FUNCIONANDO CORRECTAMENTE</t>
  </si>
  <si>
    <t>LN00U300</t>
  </si>
  <si>
    <t>UTICA</t>
  </si>
  <si>
    <t>BARRIO CENTRO UTICA 1</t>
  </si>
  <si>
    <t>FO-25-1444567</t>
  </si>
  <si>
    <t>02/09/2025 SE REALIZA CONFIGURACIÓN DE LECTOR DE BARRAS</t>
  </si>
  <si>
    <t>II0ZZ192</t>
  </si>
  <si>
    <t>DISTRICOL LA ESQUINA AZUL LA 7</t>
  </si>
  <si>
    <t>FO-25-1444442</t>
  </si>
  <si>
    <t>01/09/2025 DATAFONO CON ERROR ALET INRRUPCION, SE PROCEDE A INSTALAR DATAFONO NUEVO DESK 2600 CON MAGIBOX, SE POCEDE A INICIALIZAR Y SE HACEN PRUEBAS DE CONSULTA DE SALDO, RETIRO Y CONSIGNACION. DEJANDO TODO FUNCIONANDO CORRECTAMENTE</t>
  </si>
  <si>
    <t>AB19Z136</t>
  </si>
  <si>
    <t>MULTIPAGAS OCANA II</t>
  </si>
  <si>
    <t>FO-25-1443778</t>
  </si>
  <si>
    <t>02/09/2025 SE REALIZÓ VISITA AL COMERCIO Y SE ENCUENTRA DATAFONO IMPRIMIENDO SON SONIDO Y HUB 4 PUERTOS EN CORTO, SE REALIZA CAMBIO DE DATAFONO PRUEBAS EXITOSAS</t>
  </si>
  <si>
    <t>BBBLZ920</t>
  </si>
  <si>
    <t>BARRIO LA CAMPINA BUENAVENTRUA</t>
  </si>
  <si>
    <t>FO-25-1439449</t>
  </si>
  <si>
    <t>01/09/2025 SE REALIZA CAMBIO DE CABLE DE LECTORA SYMBOL POR CABLE DE REPUESTO EN BUEN ESTADO, SE REALIZAN PRUEBAS OK.</t>
  </si>
  <si>
    <t>EF00B393</t>
  </si>
  <si>
    <t>PTM OCA#A  PAPELERIA DOS DE OC</t>
  </si>
  <si>
    <t>FO-25-1436962</t>
  </si>
  <si>
    <t>02/09/2025 SE REALIZÓ VISITA AL COMERCIO Y SE ENCUENTRA DATAFONO DAÑADO EL PUERTO USB, SE REALIZA CAMBIO DE DATAFONO PRUEBAS EXITOSAS</t>
  </si>
  <si>
    <t>NN00805</t>
  </si>
  <si>
    <t>BARRIO SAN ROQUE BARRANQUILLA</t>
  </si>
  <si>
    <t>FO-25-1415271 | FO-25-1414073</t>
  </si>
  <si>
    <t>23/08/2025 SE REALIZA VISITA SE VALIDA DATAFONO ,ADICIONAL AL CABLE DE MAGIC BOX EN DAÑO ,ESTÁ PARTIDO EN EL DATAFONO ,DONDE SE SOSTIENE LA TAPA DE LA IMPRESORA,SE REQUIERE CAMBIO ,POR EL TIPO DE HORA 3PM Y SER DÍA SÁBADO NO HAY SOPORTE PARA CAMBIO EN REDEBAN ,SE PROGRAMARA VISITA PARA EL DÍA LUNES 25 DE AGOSTO DEL 2025.
01/09/2025 SE REALIZA VISITA SE PROCEDE A CAMBIAR DATAFONO YA QUE TIENE DONDE VA LA TAPA DE LA IMPRESORA PARTIDA Y SE SALE ,SE CAMBIA DATAFONO SE HACEN PRUEBAS Y TODO OK , CB OPERATIVO</t>
  </si>
  <si>
    <t>LM0BZ624</t>
  </si>
  <si>
    <t>FECHA ASIGNACION A LINEA COMUNICACIONES</t>
  </si>
  <si>
    <t>FECHA DEL CIERRE DEL TICKET (DD/MM/AAAA)</t>
  </si>
  <si>
    <t>SOLICITUD</t>
  </si>
  <si>
    <t>DESCRIPCIÓN</t>
  </si>
  <si>
    <t>CAUSAL ESTADO</t>
  </si>
  <si>
    <t xml:space="preserve">TERMINAL </t>
  </si>
  <si>
    <t>VALOR DIAS ACTIVIDAD FACTURABLES</t>
  </si>
  <si>
    <t xml:space="preserve"> VALOR TOTAL </t>
  </si>
  <si>
    <t>TA-25-1160885</t>
  </si>
  <si>
    <t>ORDEN DE CAMBIO</t>
  </si>
  <si>
    <t>BARRIO MARIA EUGENIA 2</t>
  </si>
  <si>
    <t>FO-25-1603815</t>
  </si>
  <si>
    <t>RETIRO VOLUNTARIO</t>
  </si>
  <si>
    <t>CB UNO A UNO</t>
  </si>
  <si>
    <t>EJECUTADO_EXITOSO</t>
  </si>
  <si>
    <t>CIERRE EXITOSO</t>
  </si>
  <si>
    <t>30/09/2025 SE REALIZA EL CIERRE DEL CB, SE RECOGEN DATAFONO, LECTOR, PINPAD, HUB Y PUBLICIDAD SE DESTRUYE EN SITIO, SE EVIDENCIA QUE LA PUBLICIDAD SE ENCONTRABA DENTRO DE LA ENTIDAD, YA QUE POR POLITICA DE LA EMPRESA NO DEJAN COLOCAR NINGUNA PUBLICIDAD AGENA A LA ENTIDAD</t>
  </si>
  <si>
    <t>BVZZZ342</t>
  </si>
  <si>
    <t>LC-CS-25-000617</t>
  </si>
  <si>
    <t>TAMESIS II - ANTIOQUIA</t>
  </si>
  <si>
    <t>FO-25-1600102</t>
  </si>
  <si>
    <t>30/09/2025 SE REALIZA CIERRE EXITOSO</t>
  </si>
  <si>
    <t>JAAAB950</t>
  </si>
  <si>
    <t>LC-CS-25-000621</t>
  </si>
  <si>
    <t>BARRIO EL CENTRO PALMIRA</t>
  </si>
  <si>
    <t>FO-25-1600152</t>
  </si>
  <si>
    <t>RECUPERACION DE EQUIPOS</t>
  </si>
  <si>
    <t>30/09/2025 EN LA VISITA TÉCNICA SE REALIZÓ LA RECOLECCIÓN DE DATÁFONO Y LECTOR CON SUS RESPECTIVOS CABLES Y EN BUEN ESTADO,SE RECOLECTÓ PAPELERIA DE REDEBAN.</t>
  </si>
  <si>
    <t>LA009586</t>
  </si>
  <si>
    <t>LC-CS-25-000623</t>
  </si>
  <si>
    <t>BARRIO EL PUERTO FLORENCIA 1</t>
  </si>
  <si>
    <t>FO-25-1600174</t>
  </si>
  <si>
    <t>30/09/2025 SE REALIZA RETIRO DE DATÁFONO, LECTORA, BASE Y FUENTE YA QUE CLIENTE CUENTA CON EQUIPO DE WOMPI PORQUE LE REALIZARON LA MIGRACIÓN, NO SE RETIRA PUBLICIDAD YA QUE EL CB ESTÁ MIGRADO A WOMPI POR ENDE QUEDA CON LA PUBLICIDAD DE BANCOLOMBIA, CIERRE ÉXITOSO</t>
  </si>
  <si>
    <t>V10OZ387</t>
  </si>
  <si>
    <t>LC-CS-25-000627</t>
  </si>
  <si>
    <t>BUENOS AIRES</t>
  </si>
  <si>
    <t>DISTRICOL DISTRIB. LA GRAN ESQ</t>
  </si>
  <si>
    <t>FO-25-1600121</t>
  </si>
  <si>
    <t>30/09/2025 SE REALIZA CIERRES DE CB</t>
  </si>
  <si>
    <t>NN008056</t>
  </si>
  <si>
    <t>LC-CS-25-000628</t>
  </si>
  <si>
    <t>PTM TUMACO COMPU RAMOS</t>
  </si>
  <si>
    <t>FO-25-1600143</t>
  </si>
  <si>
    <t>MA002159</t>
  </si>
  <si>
    <t>LC-CS-25-000629</t>
  </si>
  <si>
    <t>PTM BOGOTA JAVI Y MILE</t>
  </si>
  <si>
    <t>FO-25-1600168</t>
  </si>
  <si>
    <t>AB0XZ211</t>
  </si>
  <si>
    <t>LC-CS-25-000615</t>
  </si>
  <si>
    <t>BARRIO DOCE DE OCTUBRE VILLAVI</t>
  </si>
  <si>
    <t>FO-25-1592239</t>
  </si>
  <si>
    <t>27/09/2025 EN COMUNICACIÓN CON EL SR OSCAR VARGAS AL NÚMERO 3107984174 NOS CONFIRMA LA SOLICITUD, DATOS CORRECTOS. SE ESCALA PARA VISITA | 29/09/2025 SE REALIZA CIERRE A SOLICITUD DE CLIENTE, PRUEBAS OK, SE RETIRA DATAFONO Y LECTORA</t>
  </si>
  <si>
    <t>EFGZZ751</t>
  </si>
  <si>
    <t>LC-CS-25-000604</t>
  </si>
  <si>
    <t>FO-25-1586218</t>
  </si>
  <si>
    <t>26/09/2025 SE INTENTA COMUNICACIÓN AL NÚMERO 3013329073 SUENA PERO NO HAY CONTACTO, SE INTENTARÁ NUEVAMENTE | 26/09/2025 SE INTENTA COMUNICACIÓN AL NÚMERO 3013329073 SUENA PERO NO HAY CONTACTO, SE INTENTARÁ NUEVAMENTE | 26/09/2025 SE INTENTA COMUNICACIÓN AL NÚMERO 3013329073 SUENA PERO NO HAY CONTACTO | 27/09/2025 SE REALIZÓ UNA VISITA TÉCNICA CON EL PROPÓSITO DE EJECUTAR EL CIERRE OPERATIVO DEL CORRESPONSAL BANCOLOMBIA. DURANTE LA JORNADA, SE EFECTUÓ EL RETIRO EXITOSO DE LOS SIGUIENTES DISPOSITIVOS, DATÁFONO LECTOR DE BARRAS Y MAGIC BOX LA DESINSTALACIÓN SE LLEVÓ A CABO DE MANERA ORDENADA Y SIN INCIDENTES, ASEGURANDO LA CORRECTA DESCONEXIÓN DE LOS EQUIPOS Y SU PRESERVACIÓN EN ÓPTIMAS CONDICIONES. EL PROCEDIMIENTO SE COMPLETÓ CONFORME A LOS PROTOCOLOS ESTABLECIDOS PARA EL RETIRO DE INFRAESTRUCTURA TECNOLÓGICA, DEJANDO EL PUNTO FUERA DE OPERACIÓN</t>
  </si>
  <si>
    <t>SMZZZ268-SLZZZ617</t>
  </si>
  <si>
    <t>LC-CS-25-000606</t>
  </si>
  <si>
    <t>PTM PUERTO TEJADA TIENDA NUEVO</t>
  </si>
  <si>
    <t>FO-25-1586228</t>
  </si>
  <si>
    <t>26/09/2025 EN COMUNICACIÓN CON EL SR YESID GONZALEZ VELASCO AL NÚMERO 3014931743 NOS CONFIRMA LA SOLICITUD, DATOS CORRECTOS. SE ESCALA PARA VISITA | 27/09/2025 SE RETIRA EQUIPO, LECTOR, ACCESORIOS Y PUBLICIDAD, CIERRE CB BANCOLOMBIA MIXTO</t>
  </si>
  <si>
    <t>MA00D559 - MA00D640</t>
  </si>
  <si>
    <t>LC-CS-25-000607</t>
  </si>
  <si>
    <t>PTM NOBSA LA BODEGA NOBSA</t>
  </si>
  <si>
    <t>FO-25-1586231</t>
  </si>
  <si>
    <t>26/09/2025 EN COMUNICACIÓN CON LA SRA LINA MARIELA RINCON AL NÚMERO 3214346890 NOS CONFIRMA LA SOLICITUD, DATOS CORRECTOS. SE ESCALA PARA VISITA | 26/09/2025 SE REALIZA CIERRE RETIRO CB BANCOLOMBIA RETIRANDO EQUIPO DESK/3500-LECTOR CB - BASE SOPORTE -FUENTE DE PODER -FLANGGER -DISPLAY DE HORARIO - SE DESTRUYE PUBLICIDAD EN SITIO, ENTREGA LOS EQUIPOS NELSON TORRES, ENTREGAN CABLE PACTH 3 METROS</t>
  </si>
  <si>
    <t>LMMZZ544</t>
  </si>
  <si>
    <t>LC-CS-25-000608</t>
  </si>
  <si>
    <t>SAN VICENTE DE CHUCURI</t>
  </si>
  <si>
    <t>PTM SAN VICENTE DE CHUCURI  DR</t>
  </si>
  <si>
    <t>FO-25-1586222</t>
  </si>
  <si>
    <t>26/09/2025 SE INTENTA COMUNICACIÓN AL NÚMERO 3138136410SUENA PERO NO HAY CONTACTO, SE INTENTARÁ NUEVAMENTE | 26/09/2025 EN COMUNICACIÓN CON EL SR EDUARDO ZARATE ARDILA  AL NÚMERO 3138136410 NOS CONFIRMA LA SOLICITUD, DATOS CORRECTOS. SE ESCALA PARA VISITA CALLE 15 NO 17-49 | 27/09/2025 SE RETIRA DATAFONO ,LECTOR , CABLES Y FUENTE  DE PODER. CIERRE EXITOSO</t>
  </si>
  <si>
    <t>ONHZZ162-TVHZZ362</t>
  </si>
  <si>
    <t>LC-CS-25-000609</t>
  </si>
  <si>
    <t>PTM BOGOTA COMERCIALIZADORA Y</t>
  </si>
  <si>
    <t>FO-25-1586198</t>
  </si>
  <si>
    <t>26/09/2025 EN COMUNICACIÓN CON LA SRA YURY PAOLA SANCHEZ CALDERON  AL NÚMERO 3178543551 NOS CONFIRMA LA SOLICITUD, DATOS CORRECTOS. SE ESCALA PARA VISITA | 27/09/2025 SE VISITA DIRECCIÓN INDICADA Y SE RETIRA DATAFONO CON BASE</t>
  </si>
  <si>
    <t>10RZZ139</t>
  </si>
  <si>
    <t>LC-CS-25-000610</t>
  </si>
  <si>
    <t>COMCARD MEDELLIN TULIPANES FARMAX</t>
  </si>
  <si>
    <t>FO-25-1586236</t>
  </si>
  <si>
    <t>26/09/2025 SE REALIZA EL CIERRE DE 1 CB SE RECOGE 1 DATAFONO , 1 LECTOR DE BARRAS , SIN PUBLICIDAD</t>
  </si>
  <si>
    <t>HZZZZ081</t>
  </si>
  <si>
    <t>LC-CS-25-000612</t>
  </si>
  <si>
    <t>PTM DROGUERIA LOS ALMENDROS TR</t>
  </si>
  <si>
    <t>FO-25-1586213</t>
  </si>
  <si>
    <t>26/09/2025 EN COMUNICACIÓN CON LA SRA GINA SARMIENTO AL NÚMERO 3007770434 NOS CONFIRMA LA SOLICITUD, DATOS CORRECTOS. SE ESCALA PARA VISITA | 26/09/2025 SE REALIZA VISITA TÉCNICA, EN COMUNICACIÓN POR VÍA TELEFÓNICA CON EL CLIENTE INDICA QUE NO SE ENCUENTRA EN EL PUNTO DONDE SE DEBE RECOGER LOS EQUIPOS, INDICA QUE PUEDE ATENDER LA VISITA EL DÍA DE MAÑANA DESPUÉS DE 9:00 AM | 27/09/2025 SE REALIZA VISITA TÉCNICA, SE RETIRA DEL SITIO DATAFONO Y LECTOR DE BARRAS, SE ENVÍAN A BODEGA DE LÍNEA COMUNICACIONES EN LA CIUDAD DE BARRANQUILLA.</t>
  </si>
  <si>
    <t>9C00F992 - LA00A140</t>
  </si>
  <si>
    <t>LC-CS-25-000596</t>
  </si>
  <si>
    <t>BARRIO CARMEN DE VIBORAL EL CA</t>
  </si>
  <si>
    <t>FO-25-1584907</t>
  </si>
  <si>
    <t>26/09/2025 SE INTENTA COMUNICACIÓN AL NÚMERO 3167409443 PERO NO HAY CONTACTO, SE INTENTARÁ NUEVAMENTE | 26/09/2025 SE INTENTA COMUNICACIÓN AL NÚMERO 3167409443 PERO NO HAY CONTACTO, SE INTENTARÁ NUEVAMENTE | 29/09/2025 SE INTENTA COMUNICACIÓN AL NÚMERO 3167409443 PERO NO HAY CONTACTO | 29/09/2025 CIERRE DE CB OK</t>
  </si>
  <si>
    <t>XP006262</t>
  </si>
  <si>
    <t>LC-CS-25-000599</t>
  </si>
  <si>
    <t>BARRIO DOCE DE OCTUBRE LOS PAT</t>
  </si>
  <si>
    <t>FO-25-1584920</t>
  </si>
  <si>
    <t>26/09/2025 SE INTENTA COMUNICACIÓN AL NÚMERO 3106785138 SUENA PERO NO HAY CONTACTO, SE INTENTARÁ NUEVAMENTE | 26/09/2025 SE INTENTA COMUNICACIÓN AL NÚMERO 3106785138 SUENA PERO NO HAY CONTACTO, SE INTENTARÁ NUEVAMENTE | 26/09/2025 SE INTENTA COMUNICACIÓN AL NÚMERO 3106785138 SUENA PERO NO HAY CONTACTO | 26/09/2025 SE REALIZA VISITA, SE RETIRA DATAFONO Y LECTOR DE BARRAS.</t>
  </si>
  <si>
    <t>NN00B557</t>
  </si>
  <si>
    <t>LC-CS-25-000600</t>
  </si>
  <si>
    <t>BARRIO ALVERNIA TULUA</t>
  </si>
  <si>
    <t>FO-25-1584934</t>
  </si>
  <si>
    <t>26/09/2025 SE INTENTA COMUNICACIÓN AL NÚMERO 3168208106 SUENA PERO NO HAY CONTACTO, SE INTENTARÁ NUEVAMENTE | 26/09/2025 SE INTENTA COMUNICACIÓN AL NÚMERO 3168208106 SUENA PERO NO HAY CONTACTO, SE INTENTARÁ NUEVAMENTE | 26/09/2025 SE INTENTA COMUNICACIÓN AL NÚMERO 3168208106 SUENA PERO NO HAY CONTACTO | 26/09/2025 SE REALIZA CIERRE DE CB BANCOLOMBIA, SE RETIRAN EQUIPO, ACCESORIOS Y PUBLICIDAD, LA PUBLICIDAD RETIRADA ES DESTRUIDA EN SITIO, LOS EQUIPOS SON TRASLADADOS A CALI Y ENTREGADOS EN BODEGA DE LINEA COMUNICACIONES.</t>
  </si>
  <si>
    <t>GZ0AZ475</t>
  </si>
  <si>
    <t>LC-CS-25-000601</t>
  </si>
  <si>
    <t>BARRIO LAS MALVINAS BARRANQUIL</t>
  </si>
  <si>
    <t>FO-25-1584926</t>
  </si>
  <si>
    <t>26/09/2025 EN COMUNICACIÓN CON LA SRA ZANDY KAROLAY GARCIA FRAGOZO AL NÚMERO 3213073535  NOS INDICA QUE NO ENTREGARA LOS EQUIPOS DICE QUE CONTINUARA CON EL CORRESPONSAL SE CONTACTARA CON EL ASESOR , DATOS CORRECTOS. SE ESCALA PARA VISITA | 26/09/2025 SE RETITAN EQUIPOS Y ACCESORIOS POR CIERRE DEL CB</t>
  </si>
  <si>
    <t>EGZZZ362</t>
  </si>
  <si>
    <t>LC-CS-25-000602</t>
  </si>
  <si>
    <t>BARRIO SAN CRISTOBAL NORTE BOG</t>
  </si>
  <si>
    <t>FO-25-1584941</t>
  </si>
  <si>
    <t>26/09/2025 SE INTENTA COMUNICACIÓN AL NÚMERO 3223358887 SUENA PERO NO HAY CONTACTO, SE INTENTARÁ NUEVAMENTE | 26/09/2025 SE REALIZA RETIRO DE CB, DATÁFONO Y LECTORA</t>
  </si>
  <si>
    <t>TR00C005</t>
  </si>
  <si>
    <t>ALARCON AREVALO JOHAN STIVEN</t>
  </si>
  <si>
    <t>LC-CS-25-000603</t>
  </si>
  <si>
    <t>BARRIO ALFONSO BONILLA ARAGON</t>
  </si>
  <si>
    <t>FO-25-1584911</t>
  </si>
  <si>
    <t>26/09/2025 SE RETIRA DATÁFONO NO SE RETIRA PUBLICIDAD NI LECTOR YA QUE EL CLIENTE NO CUENTA CON ELLA</t>
  </si>
  <si>
    <t>AAQSZ976</t>
  </si>
  <si>
    <t>TA-25-1149337</t>
  </si>
  <si>
    <t>BARRIO FREDONIA CARTAGENA DE I</t>
  </si>
  <si>
    <t>FO-25-1582787</t>
  </si>
  <si>
    <t>25/09/2025 SE REALIZA CIERRE DEL CB REDEBAN CLIENTE ENTREGA EQUIPO LECTORA EN BUEN ESTADO NO TIENE PUBLICIDAD</t>
  </si>
  <si>
    <t>II02Z783</t>
  </si>
  <si>
    <t>LC-CS-25-000583</t>
  </si>
  <si>
    <t>BARRIO SAN MARTIN VALLEDUPAR 7</t>
  </si>
  <si>
    <t>FO-25-1581636</t>
  </si>
  <si>
    <t>25/09/2025 SE REALIZA DESMONTÉ DE EQUIPOS Y ACCESORIOS DE CB, SIN PUBLICIDAD</t>
  </si>
  <si>
    <t>F1SZZ790</t>
  </si>
  <si>
    <t>LC-CS-25-000585</t>
  </si>
  <si>
    <t>TOCANCIPA</t>
  </si>
  <si>
    <t>BARRIO TOCANCIPA TOCANCIPA</t>
  </si>
  <si>
    <t>FO-25-1581621</t>
  </si>
  <si>
    <t>26/09/2025 EN COMUNICACIÓN CON EL SR GIOVANNI VANEGAS LOZANO AL NÚMERO 3124534633 NO DA INFORMACIÓN, INDICA QUE EL BANCO NO SE HA COMUNICADO CON ÉL | 26/09/2025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POR COMERCIO INDICAN</t>
  </si>
  <si>
    <t>II003179</t>
  </si>
  <si>
    <t>LC-CS-25-000586</t>
  </si>
  <si>
    <t>BARRIO JORGE ELIECER GAITAN GR</t>
  </si>
  <si>
    <t>FO-25-1581664</t>
  </si>
  <si>
    <t>26/09/2025 EN COMUNICACIÓN CON LA SRA YULIETH PAOLA CANTILLO BARRAZA AL NÚMERO 3102578106 NOS CONFIRMA LA SOLICITUD, INDICA QUE LA DIRECCIÓN PARA LA RECOLECCIÓN DE LOS EQUIPOS ES CL 30 # 4-10 BRR JARDIN. SE ESCALA PARA VIISTA, POR FAVOR LLAMAR ANTES DE DESPLAZARSE | 27/09/2025 SE REALIZA CIERRE CB SE RECUPERA DATÁFONO Y LECTOR OK SIN NOVEDAD</t>
  </si>
  <si>
    <t>V14ZZ270</t>
  </si>
  <si>
    <t>LC-CS-25-000587</t>
  </si>
  <si>
    <t>CUMBAL</t>
  </si>
  <si>
    <t>BARRIO PANAN CENTRO CUMBAL</t>
  </si>
  <si>
    <t>FO-25-1581617</t>
  </si>
  <si>
    <t>25/09/2025 SE VISITA EL CB PARA REALIZAR CIERRE DEL CORRESPONSAL, SE RETIRA DATÁFONO CON LECTORA, CABLEADO Y BASE, SE DESINSTALA PUBLICIDAD Y SE DESTRUYE EN SITIO, CIERRE OK SIN NOVEDAD</t>
  </si>
  <si>
    <t>1000R470</t>
  </si>
  <si>
    <t>LC-CS-25-000588</t>
  </si>
  <si>
    <t>BARRIO LA CEIBA BUCARAMANGA 6</t>
  </si>
  <si>
    <t>FO-25-1581591</t>
  </si>
  <si>
    <t>PARCIAL EXITOSO ACCESORIOS</t>
  </si>
  <si>
    <t>25/09/2025 SE VISITA COMERCIO SE REALIZA LA RETIRO DE EQUIPO DATÁFONO OK JUNTO CON SUS RESPECTIVOS ACCESORIOS CIERRE EXITOSO</t>
  </si>
  <si>
    <t>EF003462</t>
  </si>
  <si>
    <t>LC-CS-25-000589</t>
  </si>
  <si>
    <t>BARRIO LA POLA IBAGUE 3</t>
  </si>
  <si>
    <t>FO-25-1581648</t>
  </si>
  <si>
    <t>26/09/2025 SE RETIRA: DOS DATÁFONOS, DOS LECTORES DE BARRAS, DOS BASES PARA DATAFONO, DOS CABLES MAGIC BOX. CLIENTE HACE DISPOSICIÓN FINAL DE PUBLICIDAD.</t>
  </si>
  <si>
    <t>SX006395 - 9C008134</t>
  </si>
  <si>
    <t>LC-CS-25-000590</t>
  </si>
  <si>
    <t>SEVILLA</t>
  </si>
  <si>
    <t>BARRIO CENTRO SEVILLA 7</t>
  </si>
  <si>
    <t>FO-25-1589612 | FO-25-1581633</t>
  </si>
  <si>
    <t>26/09/2025 SE LLAMA A CLIENTE ANTES DE DESPLAZAMIENTO NO HAY RESPUESTA, UNA VEZ LLEGADA  A LA DIRECCIÓN SE EVIDENCIA QUE EN DIRECCIÓN SE ENCUENTRA CERRADO Y NO SALIR NADIE SE LOGRA CONTACTO POR VÍA TELEFÓNICA INDICAN QUE LOS EQUIPOS LOS ENVIARON A LA CIUDAD DE ARMENIA QUINDIO EDIFICIO ZAPSURRO APTO 210.
26/09/2025 SE INTENTA COMUNICACIÓN AL NÚMERO 3184397787 SUENA PERO NO HAY CONTACTO, SE INTENTARÁ NUEVAMENTE | 26/09/2025 SE INTENTA COMUNICACIÓN AL NÚMERO 3184397787 SUENA PERO NO HAY CONTACTO, SE INTENTARÁ NUEVAMENTE | 26/09/2025 SE VISITA DIRECCIÓN INDICA POR CLIENTE EN LA CIUDAD DE ARMENIA SE RECOGEN SÓLO EQUIPOS, DATAFONO, LECTOR, PINPAD Y HUB</t>
  </si>
  <si>
    <t>OA00C269</t>
  </si>
  <si>
    <t>LC-CS-25-000591</t>
  </si>
  <si>
    <t>BARRIO SIGLO 21 YOPAL</t>
  </si>
  <si>
    <t>FO-25-1581612</t>
  </si>
  <si>
    <t>26/09/2025 SE VISITA COMERCIO, ENTEGAN VOLUNTARIAMENTE DATAFONO Y LECTOR. CLIENTE INDICA NO SABER DE LA PUBLICIDA</t>
  </si>
  <si>
    <t>AD00Y736</t>
  </si>
  <si>
    <t>LC-CS-25-000592</t>
  </si>
  <si>
    <t>BARRIO FUNDADORES VILLANUEVA</t>
  </si>
  <si>
    <t>FO-25-1581597</t>
  </si>
  <si>
    <t>18/09/2025 SE INTENTA COMUNICACIÓN A LOS  NÚMEROS 3203701890-3125533335 SUENA PERO NO HAY CONTACTO, SE INTENTARÁ NUEVAMENTE | 26/09/2025 SE REALIZA VISITA AL CB POR SOLICITUD RECOLECCIÓN DE EQUIPOS, SE RECOGEN SIN NOVEDAD</t>
  </si>
  <si>
    <t>AB000812 - ON004009</t>
  </si>
  <si>
    <t>LC-CS-25-000593</t>
  </si>
  <si>
    <t>BARRIO PEREZ BELLO 1</t>
  </si>
  <si>
    <t>FO-25-1581626</t>
  </si>
  <si>
    <t>26/09/2025 SE RETIRA DATÁFONO Y LECTOR DE CÓDIGO DE BARRAS EN BUEN ESTADO POR CIERRE DEL CORRESPONSAL</t>
  </si>
  <si>
    <t>AA00D811</t>
  </si>
  <si>
    <t>LC-CS-25-000594</t>
  </si>
  <si>
    <t>BARRIO SAN ANTONIO DE CARRIZAL</t>
  </si>
  <si>
    <t>FO-25-1581643</t>
  </si>
  <si>
    <t>25/09/2025 SE REALIZA RETIRO DE DATAFONO LECTORA FUENTE CABLE PACTHCORD PINPAD DY HUB, CLIENTE INDICA QUE YA REALIZO RETIRO Y DESTRUCCIÓN DE AVISO EXTERIOR PUBLICIDAD</t>
  </si>
  <si>
    <t>HA00R854</t>
  </si>
  <si>
    <t>LC-CS-25-000559</t>
  </si>
  <si>
    <t>COMCARD PTO TRIUNFO SERVIPUNTO</t>
  </si>
  <si>
    <t>FO-25-1574984</t>
  </si>
  <si>
    <t>30/09/2025 SE LLAMA AL NÚMERO INDICADO Y LA USUARIA INDICA QUE LOS EQUIPOS SE DEBEN DE RECOGER EN OTRO LUGAR, AL DATAFONO LE FALTA LA TAPA TRASERA</t>
  </si>
  <si>
    <t>AAANZ884</t>
  </si>
  <si>
    <t>LC-CS-25-000560</t>
  </si>
  <si>
    <t>BARRIO DIAMANTE CALI 1</t>
  </si>
  <si>
    <t>FO-25-1574971</t>
  </si>
  <si>
    <t>24/09/2025 SE REALIZA RETIRO DE EQUIPO, ACCESORIOS Y PUBLICIDAD, LA PUBLICIDAD ES DESTRUIDA EN SITIO. LOS EQUIPOS SON TRASLADADOS A BODEGA DE LINEA COMUNICACIONES SEDE CALI.</t>
  </si>
  <si>
    <t>A40NZ736</t>
  </si>
  <si>
    <t>LC-CS-25-000561</t>
  </si>
  <si>
    <t>BARRIO PERDOMO BOGOTA 5</t>
  </si>
  <si>
    <t>FO-25-1575005</t>
  </si>
  <si>
    <t>24/09/2025 SE REALIZA CIERRE CB BANCOLOMBIA SE REINICIA, DATAFONO BASE FUENTE DATOS ,CLIENTE YA RETIRÓ Y DESTRUYÓ PUBLICIDAD SE RETIRAN EQUIPOS EN LA CRA 97 C N 49C 15 SUR</t>
  </si>
  <si>
    <t>LN00U508</t>
  </si>
  <si>
    <t>LC-CS-25-000562</t>
  </si>
  <si>
    <t>BARRIO CENTRO TUNJA 9</t>
  </si>
  <si>
    <t>FO-25-1574997</t>
  </si>
  <si>
    <t>24/09/2025 SE EJECUTA CIERRE CORRESPONSAL BANCARIO BANCOLOMBIA RETIRANDO LOS EQUIPOS EXISTENTES EN EL PUNTO SE DESTRUYE LA PUBLICIDAD EN EL PUNTO</t>
  </si>
  <si>
    <t>EF008181-AA0VZ786-GZBZZ667</t>
  </si>
  <si>
    <t>LC-CS-25-000564</t>
  </si>
  <si>
    <t>BARRIO  CHAPARRERA YOPAL</t>
  </si>
  <si>
    <t>FO-25-1574964</t>
  </si>
  <si>
    <t>29/09/2025 SE VISITA COMERCIO, ENTEGAN VOLUNTARIAMENTE DATAFONO Y LECTOR. CLIENTE INDICA NO SABER DE LA PUBLICIDA</t>
  </si>
  <si>
    <t>F1LZZ990</t>
  </si>
  <si>
    <t>LC-CS-25-000565</t>
  </si>
  <si>
    <t>BARRIO LA LIBERTAD FLORENCIA 2</t>
  </si>
  <si>
    <t>FO-25-1574991</t>
  </si>
  <si>
    <t>26/09/2025 SE REALIZA RETIRO DE DATAFONO LECTORA BASE MAGIC BOX Y FUENTE, CLIENTE NO CUENTA CON PUBLICIDAD</t>
  </si>
  <si>
    <t>F7ZZZ994</t>
  </si>
  <si>
    <t>TA-25-1141377</t>
  </si>
  <si>
    <t>BARRIO GRANADA BUCARAMANGA</t>
  </si>
  <si>
    <t>FO-25-1571354</t>
  </si>
  <si>
    <t>23/09/2025 SE REALIZA RETIRO VOLUNTARIO DE DATAFONO LECTORA FUENTE</t>
  </si>
  <si>
    <t>BL08Z616</t>
  </si>
  <si>
    <t>LC-CS-25-000540</t>
  </si>
  <si>
    <t>TERPEL RIONEGRO</t>
  </si>
  <si>
    <t>FO-25-1566833</t>
  </si>
  <si>
    <t>23/09/2025 EN COMUNICACIÓN CON EL SR JAIME ALBERTO GUTIERREZ ISAZA AL NÚMERO 3146444444 NOS CONFIRMA LA SOLICITUD, DATOS CORRECTOS. SE ESCAALA PARA VISITA, POR FAVOR LLAMAR ANTES DE DESPLAZARSE | 24/09/2025 SE RECLAMAN EQUIPOS EN LA DIRECCIÓN SUMINISTRADA POR EL USUARIO. CIERRE DEL CORRESPONSAL BANCARIO</t>
  </si>
  <si>
    <t>IZAZZ590 - JAAAC067</t>
  </si>
  <si>
    <t>LC-CS-25-000543</t>
  </si>
  <si>
    <t>BARRIO VILLAMIRIAN VALLEDUPAR</t>
  </si>
  <si>
    <t>FO-25-1574027 | FO-25-1566871 | FO-25-1609143</t>
  </si>
  <si>
    <t>23/09/2025 SE INTENTA COMUNICACIÓN A LOS NÚMEROS 3023597031-3161328813 PERO NO HAY CONTACTO, SE INTENTARÁ NUEVAMENTE | 23/09/2025 SE LLEGA A SITIO PARA CIERRE DE CB, LA CUAL SE ENCUENTRA CERRADO SE REALIZA GESTION VIA WHATSAPP ATENDIENDO CLIENTE INDICANDO QUE NO SE ENCUENTRA DISPOBIBLE PARA ATENDER EL DIA ,,QUE SI ES POSIBLE VISITARLA EL DIA DE MAÑANA
24/09/2025 SE INTENTA COMUNICACIÓN A LOS NÚMEROS 3023597031-3161328813 PERO NO HAY CONTACTO, SE INTENTARÁ NUEVAMENTE | 24/09/2025 SE REALIZA DESMONTÉ DE CB EN DIRECCIÓN ,SIN PUBLICIDAD</t>
  </si>
  <si>
    <t>NONE
7A06Z966-9TZZZ208</t>
  </si>
  <si>
    <t>LC-CS-25-000544</t>
  </si>
  <si>
    <t>LA PEÑA</t>
  </si>
  <si>
    <t>BARRIO CENTRO LA PENA 1</t>
  </si>
  <si>
    <t>FO-25-1566851</t>
  </si>
  <si>
    <t>23/09/2025 EN COMUNICACIÓN AL NÚMERO 3116091811 NOS INDICAN QUE NO CONOCEN A LA SRA MAGDA LUCIA ROJAS CARDENAS Y QUE SE ESTÁ EQUIVOCADO. LA PERSONA DEL NRO CELULAR SI TIENE UN CB PERO CON OTRO CODIGO | 24/09/2025 SE VISITA COMERCIO, SE RETIRAN EQUIPOS DE CB BANCOLOMBIA, DATÁFONO, LECTOR DE BARRAS, BASE Y CABLEADO, NO UPS, NO SE MANIPULAN EQUIPOS, EN PUBLICIDAD SE RETIRA Y DESTRUYE EN EL SITIO COMPLETA.</t>
  </si>
  <si>
    <t>EXZZZ697</t>
  </si>
  <si>
    <t>LC-CS-25-000545</t>
  </si>
  <si>
    <t>BARRIO CUBIS SEC MESETA ALTA ISTMINA CHOCO ISTMINA</t>
  </si>
  <si>
    <t>FO-25-1566864</t>
  </si>
  <si>
    <t>23/09/2025 SE INTENTA COMUNICACIÓN AL NÚMERO 3205138773 SUENA PERO NO HAY CONTACTO, SE INTENTARÁ NUEVAMENTE | 24/09/2025 SE INTENTA COMUNICACIÓN AL NÚMERO 3205138773 SUENA PERO NO HAY CONTACTO, SE INTENTARÁ NUEVAMENTE | 24/09/2025 SE INTENTA COMUNICACIÓN AL NÚMERO 3205138773 SUENA PERO NO HAY CONTACTO | 26/09/2025 SE REALIZA RETIRO DE EQUIPOS</t>
  </si>
  <si>
    <t>LMUZZ997</t>
  </si>
  <si>
    <t>LC-CS-25-000546</t>
  </si>
  <si>
    <t>BARRIO LOS CAMBULOS NEIVA 1</t>
  </si>
  <si>
    <t>FO-25-1566868</t>
  </si>
  <si>
    <t>23/09/2025 CLIENTE ENTREGA DATAFONO CON SOPORTE , LECTOR DE BARRAS ,CABLE DATAFONO, FUENTE DE PODER DATAFONO , MAGIC BOX,40 ROLLOS PAPELES RBM, PUBLICIDAD SE DESTRUYE EN SITIO.</t>
  </si>
  <si>
    <t>VBZZZ271</t>
  </si>
  <si>
    <t>LC-CS-25-000547</t>
  </si>
  <si>
    <t>BARRIO LA VIRGEN DEL CARMEN MO</t>
  </si>
  <si>
    <t>FO-25-1566854</t>
  </si>
  <si>
    <t>23/09/2025 EN COMUNICACIÓN CON LA SRA YOLANDA BUSTOS  AL NÚMERO 3185483950 NOS CONFIRMA LA SOLICITUD, DATOS CORRECTOS. SE ESCALA PARA VISITA | 24/09/2025 SE REALIZA RETIRO DE DATAFONO Y LECTOR DE BARRAS, NO TIENE PUBLICIDAD.</t>
  </si>
  <si>
    <t>FUA0H958</t>
  </si>
  <si>
    <t>LC-CS-25-000548</t>
  </si>
  <si>
    <t>BARRIO CIUDAD BOLIVAR</t>
  </si>
  <si>
    <t>FO-25-1566909</t>
  </si>
  <si>
    <t>23/09/2025 SE INTENTA COMUNICACIÓN AL NÚMERO 3184913235 SUENA PERO NO HAY CONTACTO, SE INTENTARÁ NUEVAMENTE | 23/09/2025 VISITA PARA RETIRAR EQUIPOS POR CIERRE DE CB</t>
  </si>
  <si>
    <t>11115906</t>
  </si>
  <si>
    <t>LC-CS-25-000549</t>
  </si>
  <si>
    <t>BARRIO CANEY CALI 4</t>
  </si>
  <si>
    <t>FO-25-1566895</t>
  </si>
  <si>
    <t>23/09/2025 SE VISITA ESTABLECIMIENTO Y SE RETIRAN EQUIPOS EN BUEN ESTADO. PUBLICIDAD NO SE ENCONTRÓ INSTALADA, CLIENTE DESMONTO Y DESTRUYÓ. LECTOR SIN PLACA</t>
  </si>
  <si>
    <t>4A005665</t>
  </si>
  <si>
    <t>LC-CS-25-000550</t>
  </si>
  <si>
    <t>COMCARD MED EL AMIGAZO</t>
  </si>
  <si>
    <t>FO-25-1566860</t>
  </si>
  <si>
    <t>23/09/2025 SE INTENTA COMUNICACIÓN AL NÚMERO 3103373476 SUENA PERO NO HAY CONTACTO, SE INTENTARÁ NUEVAMENTE | 24/09/2025 SE INTENTA COMUNICACIÓN AL NÚMERO 3103373476 SUENA PERO NO HAY CONTACTO, SE INTENTARÁ NUEVAMENTE | 24/09/2025 SE REALIZA RETIRO DE DATAFONO Y LECTOR OK NO SE RETIRA NINGUNA PUBLICIDAD</t>
  </si>
  <si>
    <t>BHZZZ773</t>
  </si>
  <si>
    <t>LC-CS-25-000552</t>
  </si>
  <si>
    <t>DISTRICOL CREDIORTEGA</t>
  </si>
  <si>
    <t>FO-25-1566842</t>
  </si>
  <si>
    <t>23/09/2025 SE INTENTA COMUNICACIÓN AL NÚMERO 3233269709 SUENA PERO NO HAY CONTACTO, SE INTENTARÁ NUEVAMENTE | 24/09/2025 EN COMUNICACIÓN CON EL SR DUVAN MARINO ORTEGA HERRERA AL NÚMERO 3233269709 NOS CONFIRMA LA SOLICITUD, DATOS CORRECTOS. SE ESCALA PARA VISITA, POR FAVOR LLAMAR ANTES DE DESPLAZARSE | 26/09/2025 SE REALIZA RETIRO DE EQUIPOS</t>
  </si>
  <si>
    <t>6A0TZ910</t>
  </si>
  <si>
    <t>LC-CS-25-000554</t>
  </si>
  <si>
    <t>PTM BARRANCABERMEJA TIENDA EX</t>
  </si>
  <si>
    <t>FO-25-1566913</t>
  </si>
  <si>
    <t>23/09/2025 SE INTENTA COMUNICACIÓN AL NÚMERO 3144488911 SUENA PERO NO HAY CONTACTO, SE INTENTARÁ NUEVAMENTE | 24/09/2025 SE INTENTA COMUNICACIÓN AL NÚMERO 3144488911 SUENA PERO NO HAY CONTACTO, SE INTENTARÁ NUEVAMENTE | 24/09/2025 SE INTENTA COMUNICACIÓN AL NÚMERO 3144488911 SUENA PERO NO HAY CONTACTO | 25/09/2025 SE LLEGA A DIRECCIÓN INDICADA POR EL CLIENTE SE REALIZA RETIRO DE UN DATÁFONO CON SU RESPECTIVO LECTOR DE BARRAS BRAZO DE SOPORTE Y FUENTE DE PODER</t>
  </si>
  <si>
    <t>MA00B410</t>
  </si>
  <si>
    <t>LC-CS-25-000555</t>
  </si>
  <si>
    <t>DISTRICOL FARMAMEDIK</t>
  </si>
  <si>
    <t>FO-25-1566904</t>
  </si>
  <si>
    <t>23/09/2025 VERIFICACIÓN DE INVENTARIO – DISCREPANCIA DE EQUIPOS
SE REALIZA CONSULTA AL INVENTARIO DEL PUNTO Y SE DETECTA QUE EL LECTOR DE CÓDIGO DE BARRAS DESCRITO EN LA ORDEN NO COINCIDE CON EL EQUIPO QUE FUE RECOGIDO.
DETALLE:
EQUIPO SEGÚN ORDEN: LECTOR DE BARRAS PLACA 913551
EQUIPO RECOGIDO: LECTOR DE BARRAS SYMBOL 985051
SE RECOMIENDA VERIFICA CON EL ÁREA CORRESPONDIENTE PARA REALIZAR EL AJUSTE OK . | 23/09/2025 SE LLEGA A SITIO Y SE PROCEDE CON EL CIERRE DEL CORRESPONSAL, EN LA DESCRIPCIÓN DE SYTEX SE EVIDENCIA PLACA DE LECTOR DE BARRAS A RETIRAR 1232051 Y SE ENCUENTRA UN LECTOR DE BARRAS CON PLACA 985051, SE PROCEDE A SOLICITAR INVENTARIO Y EN EL INVENTARIO ESTÁ LA PLACA 985051, SE CONTINÚA CON EL CIERRE YA QUE EN SYTEX QUEDÓ MAL DILIGENCIADA LA PLACA DEL LECTOR DE BARRAS A RETIRAR. SE RETIRA DATÁFONO, LECTOR DE BARRAS, FUENTE CABLE PODER, BASE DATÁFONO Y AVISÓ EXTERIOR.</t>
  </si>
  <si>
    <t>XYZZZ968</t>
  </si>
  <si>
    <t>LC-CS-25-000495</t>
  </si>
  <si>
    <t>BARRIO ENVIGADO ENVIGADO 8</t>
  </si>
  <si>
    <t>FO-25-1556980</t>
  </si>
  <si>
    <t>20/09/2025 SE INTENTA COMUNICACIÓN A LOS NÚMEROS 3158347113-3206035289 SUENA PERO NO HAY CONTAVTO, SE INTENTARÁ NUEVAMENTE | 23/09/2025 SE INTENTA COMUNICACIÓN A LOS NÚMEROS 3158347113-3206035289 SUENA PERO NO HAY CONTACTO, SE INTENTARÁ NUEVAMENTE | 23/09/2025 SE REALIZA CIERRE DE CB</t>
  </si>
  <si>
    <t>NN006455</t>
  </si>
  <si>
    <t>LC-CS-25-000497</t>
  </si>
  <si>
    <t>BARRIO SABANETA</t>
  </si>
  <si>
    <t>FO-25-1556943</t>
  </si>
  <si>
    <t>20/09/2025 SE INTENTA COMUNICACIÓN A LOS NÚMEROS 3148693283-3013674799 SUENA PERO NO HAY CONTAVTO, SE INTENTARÁ NUEVAMENTE | 23/09/2025 SE INTENTA COMUNICACIÓN A LOS NÚMEROS 3148693283-3013674799 SUENA PERO NO HAY CONTAVTO, SE INTENTARÁ NUEVAMENTE | 23/09/2025 SE REALIZA CIERRE DE CB</t>
  </si>
  <si>
    <t>9999Z457</t>
  </si>
  <si>
    <t>LC-CS-25-000498</t>
  </si>
  <si>
    <t>BARRIO SABANETA SABANETA 11</t>
  </si>
  <si>
    <t>FO-25-1556939</t>
  </si>
  <si>
    <t>EG03Z564</t>
  </si>
  <si>
    <t>LC-CS-25-000500</t>
  </si>
  <si>
    <t>USIACURI</t>
  </si>
  <si>
    <t>BARRIO CENTRO USIACURI 2</t>
  </si>
  <si>
    <t>FO-25-1556965</t>
  </si>
  <si>
    <t>20/09/2025 EN COMUNICACIÓN CONO EL SR DAIRO ALFONSO GARCIA MÁRQUEZ AL NÚMERO 3005466526 NOS CONFIRMA LA SOLICITUD, DATOS CORRECTOS. SE ESCALA PARA VISITA, POR FAVOR LLAMAR ANTES DE DESPLAZARSE | 23/09/2025 SE REALIZA VISITA SE PROCEDE RETIRAR EQUIPOS ,DATAFONO, LECTOR ,BASE DEL DATAFONO ,FUENTE DE PODER ,CABLE DE PODER ,CABLE DE RED ,ROLLOS CONSUMIÓ Y PUBLICIDAD SE RETIRA ,AVISO EXTERIOR, FLANGED ,DISPLAY LEGAL ,SE DESTRUYE EN SITIO ,CIERRE EXITOSO ,RECUPERACIÓN DE EQUIPOS OK</t>
  </si>
  <si>
    <t>MA00B462</t>
  </si>
  <si>
    <t>LC-CS-25-000502</t>
  </si>
  <si>
    <t>BARRIO EL CENTRO CANTAGALLO</t>
  </si>
  <si>
    <t>FO-25-1557003</t>
  </si>
  <si>
    <t>22/09/2025 SE INTENTA COMUNICACIÓN AL NÚMERO 3108547592 SUENA PERO NO HAY CONTACTO, SE INTENTARÁ NUEVAMENTE | 20/09/2025 SE ESTABLECE COMUNICACIÓN VÍA TELEFÓNICA Y WHATSAPP AL NÚMERO 3108547592 NO SE OBTIENE NINGUNA RESPUESTA | 23/09/2025 SE HACE PRESENCIA EN COMERCIO SE REALIZA RETIRO DE UN DATÁFONO CON SU RESPECTIVO LECTOR DE BARRAS FUENTE Y CABLE DE PODER NOSE RETIRA PUBLICIDAD CLIENTE HIZO DISPOSICIÓN FINAL</t>
  </si>
  <si>
    <t>9C00X935</t>
  </si>
  <si>
    <t>LC-CS-25-000506</t>
  </si>
  <si>
    <t>BARRIO CADILLAL POPAYAN 3</t>
  </si>
  <si>
    <t>FO-25-1557035</t>
  </si>
  <si>
    <t>22/09/2025 SE INTENTA COMUNICACIÓN AL NÚMERO 3108426179 SUENA PERO NO HAY CONTACTO, SE INTENTARÁ NUEVAMENTE | 23/09/2025 SE INTENTA COMUNICACIÓN AL NÚMERO 3108426179 SUENA PERO NO HAY CONTACTO, SE INTENTARÁ NUEVAMENTE | 23/09/2025 SE INGRESA SE RECOGE EQUIOOS ESTADO OK SE RECOGE AVISO ESTERIOR SE DESTRUYE EN SITIO</t>
  </si>
  <si>
    <t>9AGZZ094</t>
  </si>
  <si>
    <t>LC-CS-25-000507</t>
  </si>
  <si>
    <t>BARRIO CENTRO SANTANDER DE QUI</t>
  </si>
  <si>
    <t>FO-25-1557092</t>
  </si>
  <si>
    <t>22/09/2025 SE RETIRA EQUIPO, LECTOR, ACCESORIOS Y AVISO EXTERIOR, CB CB BANCOLOMBIA PURO</t>
  </si>
  <si>
    <t>9C00I845</t>
  </si>
  <si>
    <t>LC-CS-25-000509</t>
  </si>
  <si>
    <t>BARRIO ALFONSO LOPEZ VALLEDUPA</t>
  </si>
  <si>
    <t>FO-25-1556923</t>
  </si>
  <si>
    <t>20/09/2025 SE REALIZA DESMONTÉ DE CB EN DIRECCIÓN,SIN PUBLICIDAD</t>
  </si>
  <si>
    <t>JKZZZ167</t>
  </si>
  <si>
    <t>LC-CS-25-000510</t>
  </si>
  <si>
    <t>BOSCONIA</t>
  </si>
  <si>
    <t>BARRIO EL RECREO BOSCONIA</t>
  </si>
  <si>
    <t>FO-25-1557038</t>
  </si>
  <si>
    <t>22/09/2025 SE REALIZA CIERRE DE CB, SE RECOGEN DATAFONO, LECTOR Y LA PUBLICIDAD NO SE RETIRA, YA QUE EL CLIENTE HIZO DISPOSICIÓN FINAL, EN SITIO NO QUEDA PUBLICIDAD</t>
  </si>
  <si>
    <t>NN00N595</t>
  </si>
  <si>
    <t>LC-CS-25-000511</t>
  </si>
  <si>
    <t>LA CALERA</t>
  </si>
  <si>
    <t>VIA LA CALERA</t>
  </si>
  <si>
    <t>FO-25-1556928</t>
  </si>
  <si>
    <t>22/09/2025 SE INTENTA COMUNICACIÓN AL NÚMERO 3208478734 SE ENCUENTRA APAGADO, SE INTENTARÁ NUEVAMENTE | 23/09/2025 SE INTENTA COMUNICACIÓN AL NÚMERO 3208478734 SE ENCUENTRA APAGADO, SE INTENTARÁ NUEVAMENTE | 23/09/2025 SE REALIZA EL RETIRO DE EQUIPO DE CB BANCOLOMBIA SIN NOVEDAD DE</t>
  </si>
  <si>
    <t>JAAAD356</t>
  </si>
  <si>
    <t>LC-CS-25-000513</t>
  </si>
  <si>
    <t>SALADOBLANCO</t>
  </si>
  <si>
    <t>BARRIO NUEVA HORIZONTE SALADOB</t>
  </si>
  <si>
    <t>FO-25-1557096</t>
  </si>
  <si>
    <t>22/09/2025 SE INTENTA COMUNICACIÓN A LOS NÚMEROS 3143031621-3204507620  SUENA PERO NO HAY CONTACTO, SE INTENTARÁ NUEVAMENTE | 23/09/2025 EN COMUNICACIÓON CON EL SR ANDRES ARCOS BARRERA AL NÚMERO 3143031621 NOS CONFIRMA LA SOLICITUD, DATOS CORRECTOS, INDICA QUE DEL BANCO LE DIJERON QUE ANTES DE RECOGER LOS EQUIPOS SE TENIA QUE VOLVER A REACTIVAR EL DATAFONO PARA PODER RETIRAR UN SALDO A FAVOR DEL USUARIO | 25/09/2025 SE REALIZA VISITA AL PUNTO, SE RETIRA CON ÉXITO: BASE ,DATAFONO, LECTORA , FUENTE DE PODER , PACHCORD, EN BUEN ESTADO GENERAL .SE RETIRA DE FACHADA PUNTO  AVISO EXTERIOR ,Y FLANGED .LOS CUALES SE DESTRUYEN EN PUNTO POR DETERIORO . CIERRE EXISOTOSO.</t>
  </si>
  <si>
    <t>AA0ZZ694</t>
  </si>
  <si>
    <t>LC-CS-25-000515</t>
  </si>
  <si>
    <t>BARRIO MAMATOCO SANTA MARTA 7</t>
  </si>
  <si>
    <t>FO-25-1556932</t>
  </si>
  <si>
    <t>22/09/2025 SE INTENTA COMUNICACIÓN AL NÚMERO 3023769648 SUENA PERO NO HAY CONTACTO, SE INTENTARÁ NUEVAMENTE | 22/09/2025 SE REALIZA CIERRE DE CORRESPONSAL, SE RETIRAN DATÁFONO LECTOR DE CODIGO DE BARRAS</t>
  </si>
  <si>
    <t>UV00N133</t>
  </si>
  <si>
    <t>LC-CS-25-000516</t>
  </si>
  <si>
    <t>BARRIO SANTA ANA SANTA MARTA 1</t>
  </si>
  <si>
    <t>FO-25-1557029</t>
  </si>
  <si>
    <t>22/09/2025 SE REALIZA RETIRO DE EQUIPOS Y CIERRE DE CORRESPONSAL A SATISFACCIÓN DEL CLIENTE, SE RETIRAN DATÁFONO, LECTOR, Y PIN PAD</t>
  </si>
  <si>
    <t>LM0BZ681</t>
  </si>
  <si>
    <t>LC-CS-25-000517</t>
  </si>
  <si>
    <t>CIENAGA</t>
  </si>
  <si>
    <t>ARRIO CENTRO CIENAGA 2</t>
  </si>
  <si>
    <t>FO-25-1557054</t>
  </si>
  <si>
    <t>22/09/2025 SE INTENTA COMUNICACIÓN AL NÚMERO 3015003995 SUENA PERO NO HAY CONTACTO, SE INTENTARÁ NUEVAMENTE | 23/09/2025 SE INTENTA COMUNICACIÓN AL NÚMERO 3015003995 SUENA PERO NO HAY CONTACTO, SE INTENTARÁ NUEVAMENTE | 23/09/2025 SE INTENTA COMUNICACIÓN AL NÚMERO 3015003995 SUENA PERO NO HAY CONTACTO | 26/09/2025 SE REALIZA RETIRO DE EQUIPOS Y CIERRE DE CORRESPONSAL</t>
  </si>
  <si>
    <t>BL01Y283</t>
  </si>
  <si>
    <t>LC-CS-25-000518</t>
  </si>
  <si>
    <t>BARRIO AVENIDA PANAMERICANA IP</t>
  </si>
  <si>
    <t>FO-25-1557046</t>
  </si>
  <si>
    <t>22/09/2025 SE REALIZA CIERRE DE CB SE RETIRA DATAFONO CON BASE Y LECTORA COMPLETOS, CIERRE OK</t>
  </si>
  <si>
    <t>BBBBE970</t>
  </si>
  <si>
    <t>LC-CS-25-000519</t>
  </si>
  <si>
    <t>BARRIO LA LIBERTAD CUCUTA 23</t>
  </si>
  <si>
    <t>FO-25-1557000</t>
  </si>
  <si>
    <t>20/09/2025 SE REALIZÓ VISITA AL COMERCIO Y SE RETIRA DATAFONO LECTORA CABLEADO PUBLICIDAD BANCOLOMBIA FUE DESTRUIDA POR EL CLIENTE POR SU MAL ESTADO</t>
  </si>
  <si>
    <t>V10OZ383</t>
  </si>
  <si>
    <t>LC-CS-25-000520</t>
  </si>
  <si>
    <t>BARRIO LA VIRGINIA ARMENIA 1</t>
  </si>
  <si>
    <t>FO-25-1557085</t>
  </si>
  <si>
    <t>23/09/2025 SE INTENTA COMUNICACIÓN AL NÚMERO 3102468114 SUENA PERO NO HAY CONTACTO, SE INTENTARÁ NUEVAMENTE | 23/09/2025 SE VISITA COMERCIO SE REALIZÓ CIERRE  SE DESINTALA DATAFONO, LECTORE, SE DESMONTA Y SE DESTRUYE LA PUBLICIDAD.</t>
  </si>
  <si>
    <t>1A00F284</t>
  </si>
  <si>
    <t>LC-CS-25-000521</t>
  </si>
  <si>
    <t>BARRIO CENTRO IV LA TEBAIDA</t>
  </si>
  <si>
    <t>FO-25-1556989</t>
  </si>
  <si>
    <t>23/09/2025 EN COMUNICAIÓN CON EL NÚMERO 3206973116 NOS CONFIRMAN LA SOLICITUD, DATOS CORRECTOS. SE ESCALA PARA VISITA | 23/09/2025 SE VISITA COMERCIO SE REALIZÓ CIERRE  SE DESINTALA DATAFONO, LECTORE, SE DESMONTA Y SE DESTRUYE LA PUBLICIDAD.</t>
  </si>
  <si>
    <t>9A003511</t>
  </si>
  <si>
    <t>LC-CS-25-000522</t>
  </si>
  <si>
    <t>BARRIO PORVENIR BUCARAMANGA 2</t>
  </si>
  <si>
    <t>FO-25-1560610 | FO-25-1557069</t>
  </si>
  <si>
    <t>20/09/2025 SE ESTABLECE CONTACTO TELEFÓNICO CON EL USUARIO EDUARDO DÍAZ AL CELULAR: 3155397649 Y NOS INDICAN QUE PODEMOS PASAR EL DÍA LUNES PARA RETIRAR LOS EQUIPOS | 20/09/2025 SE REALIZA DESPLAZAMIENTO AL PUNTO EL CUAL SE ENCUENTRA CERRADO SE ESTABLECE CONTACTO TELEFÓNICO Y EL CLIENTE SOLICITA PASAR EL DIA LUNES
22/09/2025 SE REALIZA RECOLECCIÓN DE DATAFONO Y LECTORA NO SE ENCUENTRA PUBLICIDAD EN SITIO</t>
  </si>
  <si>
    <t>A16ZZ182</t>
  </si>
  <si>
    <t>LC-CS-25-000523</t>
  </si>
  <si>
    <t>SINCELEJO VERBEL 1</t>
  </si>
  <si>
    <t>FO-25-1557007</t>
  </si>
  <si>
    <t>20/09/2025 SE VISITA COMERCIO, SE HACE CIERRE DEL CB, SE RETIRA DATAFONO Y LECTOR, ADEMÁS SE RETIRA PUBLICIDAD ( AVISO EXTERIOR ) SE DESTRUYE EN SITIO, SE RETIRAN ROLLOS.</t>
  </si>
  <si>
    <t>SV00J160</t>
  </si>
  <si>
    <t>LC-CS-25-000524</t>
  </si>
  <si>
    <t>BARRIO CENTRO CALI 6</t>
  </si>
  <si>
    <t>FO-25-1559733 | FO-25-1557026</t>
  </si>
  <si>
    <t>20/09/2025 SE VISITA CORRESPONSAL Y SE YA NO SE ENCONTRÓ EN LA DIRECCIÓN. SE LLAMA AL CLIENTE Y PIDE RECOGER EQUIPOS EN LA SIGUIENTE DIRECCIÓN CC CALIMA LOCAL
23/09/2025 EN COMUNICAIÓN CON EL  SR JORGE LUIS LOPEZ ESCOBAR AL NÚMERO 3136081858 NOS CONFIRMAN LA SOLICITUD, INDICA QUE LA DIRECCIÓN PARA LA RECOLECCIÓN DE LOS EQUIPOS ES CALIMA CC PT O5. SE ESCALA PARA VISITA, POR FAVOR LLAMAR ANTES DE DESPLARZARSE | 24/09/2025 SE VISITÓ DIRECCIÓN ACORDADA CON EL CLIENTE Y SE RETIRA  DATÁFONO EN BUEN ESTADO Y SIN LECTOR . CLIENTE HIZO DISPOSICIÓN FINAL DE PUBLICIDAD ( DESTRUYÓ Y DESECHO)</t>
  </si>
  <si>
    <t>NO APLICA 
1UZZZ660</t>
  </si>
  <si>
    <t>LC-CS-25-000526</t>
  </si>
  <si>
    <t>BARRIO EL ROSARIO -POR LA VARI</t>
  </si>
  <si>
    <t>FO-25-1557016</t>
  </si>
  <si>
    <t>22/09/2025 SE RETIRA DATÁFONO, LECTORA, FLANGER, DISPLAY LEGAL Y AVISO EXTERIOR, SE DESTRUYE LA PUBLICIDAD EN SITIO.</t>
  </si>
  <si>
    <t>EXZZZ732</t>
  </si>
  <si>
    <t>LC-CS-25-000527</t>
  </si>
  <si>
    <t>RESTREPO</t>
  </si>
  <si>
    <t>BARRIO CENTRO RESTREPO 4</t>
  </si>
  <si>
    <t>FO-25-1556968</t>
  </si>
  <si>
    <t>22/09/2025 COMERCIO ABRE APARTIR DE LAS 3 DE LA TARDE | 22/09/2025 SE RETIRAN EQUIPOS DE REDEBAN EN BUEN ESTADO SE RETIRA PUBLICIDAD</t>
  </si>
  <si>
    <t>NN005088</t>
  </si>
  <si>
    <t>LC-CS-25-000528</t>
  </si>
  <si>
    <t>BARRIO LA ESPERANZA YOPAL  3</t>
  </si>
  <si>
    <t>FO-25-1557065</t>
  </si>
  <si>
    <t>23/09/2025 SE INTENTA COMUNICACIÓN AL NÚMERO 3123500116 SUENA PERO NO HAY CONTACTO, SE INTENTARÁ NUEVAMENTE | 23/09/2025 SE INTENTA COMUNICACIÓN AL NÚMERO 3123500116 SUENA PERO NO HAY CONTACTO, SE INTENTARÁ NUEVAMENTE | 23/09/2025 EN COMUNICACIÓN CON E SR JESUS CRISTOBAL CHURION ROJAS AL NÚMERO 3123500116 NOS CONFIRMA LA SOLICITUD, DATOS CORRECTOS, SE ESCALA PARA VISITA | 24/09/2025 SE REALIZA RETIRO DE EQUIPOS POR CIERRE DEL CORRESPONSAL</t>
  </si>
  <si>
    <t>LM00R000</t>
  </si>
  <si>
    <t>LC-CS-25-000532</t>
  </si>
  <si>
    <t>FO-25-1556946</t>
  </si>
  <si>
    <t>20/09/2025 SE RETIRA DATÁFONO Y LECTORA CLIENTE NO TIENE PUBLICIDAD INDICA QUE LA VOTO</t>
  </si>
  <si>
    <t>TR00C006</t>
  </si>
  <si>
    <t>LC-CS-25-000533</t>
  </si>
  <si>
    <t>BARRIO ATENAS BOGOTA</t>
  </si>
  <si>
    <t>FO-25-1556977</t>
  </si>
  <si>
    <t>20/09/2025 SE REALIZA EL RETIRO DE PINPAD, LECTORA Y DATAFONO</t>
  </si>
  <si>
    <t>NN005096</t>
  </si>
  <si>
    <t>LC-CS-25-000535</t>
  </si>
  <si>
    <t>BARRIO VESALLES BOGOTA</t>
  </si>
  <si>
    <t>FO-25-1563294 | FO-25-1556994</t>
  </si>
  <si>
    <t>22/09/2025 EL ALMACÉN SE ENCUENTRA CERRADO
22/09/2025 SE HACE RETIRO DEL CORRESPONSAL CLIENTE ENTREGA POS Y LECTORA</t>
  </si>
  <si>
    <t>105ZZ329</t>
  </si>
  <si>
    <t>LC-CS-25-000536</t>
  </si>
  <si>
    <t>BARRIO CHIGORODO CHIGORODO 2</t>
  </si>
  <si>
    <t>FO-25-1557073</t>
  </si>
  <si>
    <t>23/09/2025 EN COMUNICACIÓN CON LA SRA DAMARIS FUENTES AL NÚMERO 3147932162 NOS CONFIRMA LA SOLICITUD, DATOS CORRECTOS. SE ESCALA PARA VISITA, POR FAVOR LLAMAR ANTES DE DESPLAZARSE | 25/09/2025 SE LLAMO A USUARIA Y INDICA QUE EN EL LOCAL YA NO SE ENCUENTRA LE TOCÓ CERRAR EL COMERCIO. NOS INFORMO QUE NOS PODÍA HACER LLEGAR LOS EQUIPOS A BODEGA. SE RECIBEN EQUIPOS DATÁFONO Y LECTORA. LA PUBLICIDAD LA USUARIA DIÓ DISPOSICIÓN FINAL.</t>
  </si>
  <si>
    <t>LA009528</t>
  </si>
  <si>
    <t>LC-CS-25-000537</t>
  </si>
  <si>
    <t>CENTRO COMERCIAL MARANDUA</t>
  </si>
  <si>
    <t>FO-25-1557019</t>
  </si>
  <si>
    <t>23/09/2025 SE INTENTA COMUNICACIÓN AL NÚMERO 3112031735 SUENA PERO NO HAY CONTACTO, SE INTENTARÁ NUEVAMENTE | 23/09/2025 SE INTENTA COMUNICACIÓN AL NÚMERO 3112031735 SUENA PERO NO HAY CONTACTO, SE INTENTARÁ NUEVAMENTE | 23/09/2025 SE VISITA CB Y SE REALIZA CIERRE DE CB. SE RELIZAN RETIRÓ DE DATÁFONO Y  LECTORA DE BARRAS NO HAY PUBLICIDAD INSTALADA EN EL SITIO</t>
  </si>
  <si>
    <t>ON00N728</t>
  </si>
  <si>
    <t>TA-25-1128139</t>
  </si>
  <si>
    <t>BARRIO VILLA NOHORA BOGOTA</t>
  </si>
  <si>
    <t>FO-25-1556071</t>
  </si>
  <si>
    <t>19/09/2025 SE REALIZA CIERRE DE CORRESPONSAL SIN NOVEDAD</t>
  </si>
  <si>
    <t>A000A063</t>
  </si>
  <si>
    <t>LC-CS-25-000480</t>
  </si>
  <si>
    <t>PTM BOGOTA MULTISERVICIOS IS</t>
  </si>
  <si>
    <t>FO-25-1555481</t>
  </si>
  <si>
    <t>19/09/2025 EN COMUNICACIÓN CON LA SRA LUZ DARY NIÑO SIERRA AL NÚMERO 3112096009 NOS CONFIRMA LA SOLICITUD, DATOS CORRECTOS. SE ESCALA PARA VISITA | 22/09/2025 SE LLEGA A LA DIRECCIÓN INDICADA, SE RETIRAN 2 DATÁFONOS , Y 2 LECTORAS SE DESINSTALA AVISO EXTERIOR Y FLANGER DE HORARIO, COMERCIO INDICA QUE NO LE INSTALARON FLANGGER , SE REALIZA CIERRE EXITOSO</t>
  </si>
  <si>
    <t>EG0PZ777 | MA002169</t>
  </si>
  <si>
    <t>LC-CS-25-000482</t>
  </si>
  <si>
    <t>DISTRICOL TECNOCOMPUTER M&amp;G</t>
  </si>
  <si>
    <t>FO-25-1555496</t>
  </si>
  <si>
    <t>19/09/2025 SE INTENTA COMUNICACIÓN AL NÚMERO 3148145839 APAGADO, SE INTENTARÁ NUEVAMENTE | 19/09/2025 SE INTENTA COMUNICACIÓN AL NÚMERO 3148145839 APAGADO, SE INTENTARÁ NUEVAMENTE | 19/09/2025 SE INTENTA COMUNICACIÓN AL NÚMERO 3148145839 APAGADO, SE INTENTARÁ NUEVAMENTE | 22/09/2025 SE PROCEDE A VALIDAR CIERRE EN DIRECCIÓN. | 22/09/2025 SE REALIZA CIERRE DE CB Y SE RECOGEN EQUIPOS EN CARRERA 30# 8B-25 SEDE DISTRICOL ED SAN ESTEBAN OFI 904</t>
  </si>
  <si>
    <t>SDZZZ934</t>
  </si>
  <si>
    <t>LC-CS-25-000445</t>
  </si>
  <si>
    <t>FO-25-1550259</t>
  </si>
  <si>
    <t>18/09/2025 EN COMUNICACIÓN CON INVERSIONES MIL VARIEDADES S.A.S AL NÚMERO 3117463507 NOS CONFIRMA LA SOLICITUD, DATOS CORRECTOS. SE ESCALA PARA VISITA | 20/09/2025 SE PROCEDE CON CIERRE DEL CB | 20/09/2025 SE REALIZA CIERRE DE CORRESPONSAL EN LA DIRECCIÓN CALLE 33 #81-54</t>
  </si>
  <si>
    <t>LC-CS-25-000446</t>
  </si>
  <si>
    <t>BARRIO LA TRONCAL CAUCASIA</t>
  </si>
  <si>
    <t>FO-25-1550269</t>
  </si>
  <si>
    <t>18/09/2025 EN COMUNICACIÓN CON LA SRA MONICA ANDREA URIBE MARTINEZ AL NÚMERO 3113695019 NOS CONFIRMA LA SOLICITUD, DATOS CORRECTOS. SE ESCALA PARA VISITA | 19/09/2025 SE REALIZA CIERRE DE CB, SE RETIRAN EQUIPOS( DATAFONO,LECTORA,PIN PAD Y HUB) EN BUEN ESTADO, PUBLICIDAD SE DESTRUYE EN SITIO</t>
  </si>
  <si>
    <t>NA00F162</t>
  </si>
  <si>
    <t>LC-CS-25-000447</t>
  </si>
  <si>
    <t>BARRIO CARACOLI CAUCASIA 1</t>
  </si>
  <si>
    <t>FO-25-1550242</t>
  </si>
  <si>
    <t>18/09/2025 EN COMUNICACIÓN CON LA SRA MONICA ANDREA URIBE MARTINEZ AL NÚMERO 3113695019 NOS CONFIRMA LA SOLICITUD, DATOS CORRECTOS. SE ESCALA PARA VISITA | 19/09/2025 SE REALIZA CIERRE DEL CB BANCOLOMBIA, SE VALIDA PLACA DE LOS EQUIPOS(DATAFONO,LECTORA,PIN PAD, HUB) SE RETIRA PUBLICIDAD Y SE DESTRUYE EN EL SITIO, EQUIPOS EN BUEN ESTADO, CIERRE SIN NOVEDAD</t>
  </si>
  <si>
    <t>HA00J519</t>
  </si>
  <si>
    <t>LC-CS-25-000448</t>
  </si>
  <si>
    <t>BARRIO PAJONAL CAUCASIA</t>
  </si>
  <si>
    <t>FO-25-1550335</t>
  </si>
  <si>
    <t>PARCIAL EXITOSO PTE. PINPAD + ACCESORIOS</t>
  </si>
  <si>
    <t>18/09/2025 EN COMUNICACIÓN CON LA SRA MONICA ANDREA URIBE MARTINEZ AL NÚMERO 3113695019 NOS CONFIRMA LA SOLICITUD, DATOS CORRECTOS. SE ESCALA PARA VISITA | 19/09/2025 SE REALIZA CIERRE DE CB, SE RETIRAN EQUIPOS(DATAFONOS,LECTORAS,PIN PAD Y HUBS) EN BUEN  ESTADO, NO CUENTA CON PUBLICIDAD</t>
  </si>
  <si>
    <t>MA00L644 - 5A007425</t>
  </si>
  <si>
    <t>LC-CS-25-000449</t>
  </si>
  <si>
    <t>BARRIO EL TRIANGULO CAUCASIA 2</t>
  </si>
  <si>
    <t>FO-25-1550265</t>
  </si>
  <si>
    <t>18/09/2025 EN COMUNICACIÓN CON LA SRA MONICA ANDREA URIBE MARTINEZ AL NÚMERO 3113695019 NOS CONFIRMA LA SOLICITUD, DATOS CORRECTOS. SE ESCALA PARA VISITA | 19/09/2025 SE REALIZA CIERRE DE CB, SE RETIRAN EQUIPOS (DATAFONO,LECTORA,PIN PAD Y HUB) EN BUEN ESTADO, SE DESTRUYE PUBLICIDAD EN SITIO</t>
  </si>
  <si>
    <t>1A00F265</t>
  </si>
  <si>
    <t>LC-CS-25-000450</t>
  </si>
  <si>
    <t>JARDIN</t>
  </si>
  <si>
    <t>BARRIO JARDIN JARDIN 1</t>
  </si>
  <si>
    <t>FO-25-1550312</t>
  </si>
  <si>
    <t>18/09/2025 EN COMUNICACIÓN CON EL SR YECID EDILSON RODRIGUEZ BUITRAGO AL NÚMERO 3115710637 NOS CONFIRMA LA SOLICITUD, INDICA QUE LA DIRECCIÓN PARA LA RECOLECIÓN DE LOS EQUIPOS ESCALLE 8 2-17 JARDIN-ANTIOQUIA | 25/09/2025 CIERRE EXITOSO SIN PUBLICIDAD CB INFORMA QUE LE DIÓ DISPOSICIÓN FINAL</t>
  </si>
  <si>
    <t>NA00J431</t>
  </si>
  <si>
    <t>LC-CS-25-000451</t>
  </si>
  <si>
    <t>BARRIO PUMAREJO BARRANQUILLA</t>
  </si>
  <si>
    <t>FO-25-1550289</t>
  </si>
  <si>
    <t>19/09/2025 SE INTENTA COMUNICACIÓN AL NÚMERO 3163512501 SUENA PERO NO HAY CONTACTO-3215838064 ERRADO, SE INTENTARÁ NUEVAMENTE | 19/09/2025 SE REALIZA VISITA SE PROCEDE A RECIBIR EQUIPOS Y PUBLICIDAD ,EQUIPOS DATAFONO ,LECTOR ,BASE DEL DATAFONO ,FUENTE DE PODER ,CABLE DE PODER ,CABLE DE RED, NO TIENE ROLLOS LOSCONSUMIO ,LECTOR,HUB ,PINPAD ,PUBLICIDAD AVISO EXTERIOR , FLANGED,DISPLAY LEGAL, CIERRE EXITOSO ,RECUPERACIÓN DE EQUIPOS OK</t>
  </si>
  <si>
    <t>SX7ZZ195</t>
  </si>
  <si>
    <t>LC-CS-25-000454</t>
  </si>
  <si>
    <t>BARRIO SAN ISIDRO SANTA ROSA D</t>
  </si>
  <si>
    <t>FO-25-1550276</t>
  </si>
  <si>
    <t>19/09/2025 SE INTENTA COMUNICACIÓN A LOS NÚMEROS 3172336820-3169927109 SUENA PERO NO HAY CONTACTO, SE INTENTARÁ NUEVAMENTE | 19/09/2025 SE REALIZA VISITA A LA DIRRECCIÓN INDICADA POR EL CLIENTE SE RETIRA DATAFONO LECTORA PINPAD Y HUB CON SUS RESPECTIVOS ACCESORIOS NO HAY PUBLICIDAD EN EL SITIO</t>
  </si>
  <si>
    <t>FACZZ900</t>
  </si>
  <si>
    <t>LC-CS-25-000455</t>
  </si>
  <si>
    <t>BARRIO CENTRO CAJICA 9</t>
  </si>
  <si>
    <t>FO-25-1550302</t>
  </si>
  <si>
    <t>19/09/2025 SE INTENTA COMUNICACIÓN AL NÚMERO 3142312444 SUENA PERO NO HAY CONTACTO, SE INTENTARÁ NUEVAMENTE | 19/09/2025 SE INTENTA COMUNICACIÓN AL NÚMERO 3142312444 SUENA PERO NO HAY CONTACTO, SE INTENTARÁ NUEVAMENTE | 19/09/2025 SE VISITA COMERCIO, SE RETIRA EQUIPO DE CB BANCOLOMBIA, 2 DATAFONOS, 2 PINPAD, 2 HUB, 2 LECTORAS DE BARRAS, BASES Y CABLEADO, NO UPS, NO SE MANIPULAN EQUIPOS, EN PUBLICIDAD SOLO TIENEN DISPLAY HORARIO LOS CUALES SE DESTRUYEN EN SITIO.</t>
  </si>
  <si>
    <t>HA00J547 - 5A000321</t>
  </si>
  <si>
    <t>LC-CS-25-000456</t>
  </si>
  <si>
    <t>SAN JUAN DE RIO SECO</t>
  </si>
  <si>
    <t>BARRIO CENTRO II SAN JUAN DE R</t>
  </si>
  <si>
    <t>FO-25-1550361</t>
  </si>
  <si>
    <t>19/09/2025 SE INTENTA COMUNICACIÓN AL NÚMERO 3144302500 SUENA PERO NO HAY CONTACTO, SE INTENTARÁ NUEVAMENTE | 19/09/2025 SE INTENTA COMUNICACIÓN AL NÚMERO 3144302500 SUENA PERO NO HAY CONTACTO, SE INTENTARÁ NUEVAMENTE | 19/09/2025 SE INTENTA COMUNICACIÓN AL NÚMERO 3144302500 SUENA PERO NO HAY CONTACTO | 22/09/2025 SE REALIZA DESMONTE Y DESTRUCCIÓN DE AVISO EXTERIOR, SE REALIZA RETIRO DE DATAFONO Y LECTOR DE BARRAS POR CIERRE CORRESPONSAL BANCARIO BANCOLOMBIA</t>
  </si>
  <si>
    <t>BL01X648</t>
  </si>
  <si>
    <t>LC-CS-25-000457</t>
  </si>
  <si>
    <t>AIPE</t>
  </si>
  <si>
    <t>BARRIO LOS ALPES AIPE</t>
  </si>
  <si>
    <t>FO-25-1550238</t>
  </si>
  <si>
    <t>19/09/2025 EN COMUNICACIÓN CON EL SR JOSE ORFIDIO BOCANEGRA LUGO AL NÚMERO 3102827788, NOS CONFIRMA LA SOLICITUD, DATOS CORRECTOS. SE ESCALA PARA VISITA | 20/09/2025 SE REALIZA VISITA AL PUNTO, SE RETIRA CON ÉXITO: BASE ,DATAFONO, LECTORA , FUENTE DE PODER , PACHCORD, EN BUEN ESTADO GENERAL .SE RETIRA DE FACHADA PUNTO  AVISO EXTERIOR ,Y FLANGED .LOS CUALES SE DESTRUYEN EN PUNTO POR DETERIORO . CIERRE EXISOTOSO.</t>
  </si>
  <si>
    <t>A1PZZ055</t>
  </si>
  <si>
    <t>LC-CS-25-000458</t>
  </si>
  <si>
    <t>GIGANTE</t>
  </si>
  <si>
    <t>BARRIO EL CARMEN GIGANTE 2</t>
  </si>
  <si>
    <t>FO-25-1550338</t>
  </si>
  <si>
    <t>19/09/2025 SE INTENTA COMUNICACIÓN AL NÚMERO 3170389307 APAGADO, SE INTENTARÁ NUEVAMENTE | 19/09/2025 SE INTENTA COMUNICACIÓN AL NÚMERO 3170389307 APAGADO, SE INTENTARÁ NUEVAMENTE | 19/09/2025 SE INTENTA COMUNICACIÓN AL NÚMERO 3170389307 APAGADO | 19/09/2025 CLIENTE ENTREGA DATAFONO CON SOPORTE , LECTOR DE BARRAS, CABLE MAGIC BOX, FUENTE DE PODER DATÁFONO,, 80 ROLLOS PAPEL RBM, PUBLICIDAD SE DESTRUYE EN SITIO , CIERRE EXITOSO</t>
  </si>
  <si>
    <t>F100V532</t>
  </si>
  <si>
    <t>LC-CS-25-000459</t>
  </si>
  <si>
    <t>BARRIO SOSIMO SUAREZ GIGANTE</t>
  </si>
  <si>
    <t>FO-25-1550324</t>
  </si>
  <si>
    <t>19/09/2025 EN COMUNICACIÓN CON LA ESPOSA DEL SR CARLOS ALBERTO MARTINEZ RAMOS AL NÚMERO 3174498938 NOS CONFIRMA LA SOLICIYUD, DATOS CORRECTOS. SE ESCALA PARA VISITA | 19/09/2025 CLIENTE ENTREGA DATAFONO CON SOPORTE, LECTORA DE BARRAS, CABLE MAGIC BOX, FUENTE DE PODER DATÁFONO,ROLLOS PAPEL RBM NO HAY , PUBLICIDAD SE DESTRUYE EN SITIO, CIERRE EXITOSO</t>
  </si>
  <si>
    <t>A10RZ474</t>
  </si>
  <si>
    <t>LC-CS-25-000460</t>
  </si>
  <si>
    <t>BARRIO OSPINA PEREZ PURIFICACI</t>
  </si>
  <si>
    <t>FO-25-1550298</t>
  </si>
  <si>
    <t>19/09/2025 SE INTENTA COMUNICACIÓN A LOS NÚMEROS 3134758253-3116390896 SUENA PERO NO HAY CONTACTO, SE INTENTARÁ NUEVAMENTE | 19/09/2025 SE VISITA DIRECCIÓN INDICADA DE CB LA PERSONA QUE ATIENDE HACE ENTREGA DE MANERA VOLUNTARIA DE DATÁFONO, LECTOR,NO PUBLICIDAD ,NO ROLLOS</t>
  </si>
  <si>
    <t>SVFZZ052</t>
  </si>
  <si>
    <t>LC-CS-25-000461</t>
  </si>
  <si>
    <t>GIRARDOTA</t>
  </si>
  <si>
    <t>BARRIO 0 GIRARDOTA</t>
  </si>
  <si>
    <t>FO-25-1550379</t>
  </si>
  <si>
    <t>19/09/2025 SE INTENTA COMUNICACIÓN AL NÚMERO 3104605936 SUENA PERO NO HAY CONTACTO, SE INTENTARÁ NUEVAMENTE | 19/09/2025 EN COMUNICACIÓN CON LA SRA YINED HOYOS MUÑOZ AL NÚMERO 3104605936 NOS CONFIRMA LA SOLICITUD, DATOS CORRECTOS. SE ESCALA PARA VISITA | 20/09/2025 SE REALIZA RECOGIDA DE QUIPOS POR CIERRE CB,USUARIO REALIZA DISPOSICIÓN FINAL DE LA PUBLICIDAD</t>
  </si>
  <si>
    <t>BBBDZ398</t>
  </si>
  <si>
    <t>LC-CS-25-000462</t>
  </si>
  <si>
    <t>BARRIO RESTREPO 13 BOGOTA</t>
  </si>
  <si>
    <t>FO-25-1550280</t>
  </si>
  <si>
    <t>19/09/2025 EN COMUNICACIÓN CON LA SRA DIANA VIRGINIA DAZA AL NÚMERO 3134013834 NOS CONFIRMA LA SOLICITUD, DATOS CORRECTOS. SE ESCALA PARA VISITA | 19/09/2025 SE VISITA COMERCIO, SE RETIRA POS CON LECTOR Y BASE... COMERCIO INDICA QUE EL POS DEL CORRESPONSAL ES DE UN PUNTO DIFERENTE A LA DIRECCIÓN VISITADA .. QUE EN ESE PUNTO YA NO TIENEN LA PUBLICIDAD DEL CORRESPONSAL</t>
  </si>
  <si>
    <t>1111X132</t>
  </si>
  <si>
    <t>LC-CS-25-000465</t>
  </si>
  <si>
    <t>GUACAMAYAS</t>
  </si>
  <si>
    <t>BARRIO LA ESPERANZA GUACAMAYAS</t>
  </si>
  <si>
    <t>FO-25-1550318</t>
  </si>
  <si>
    <t>18/09/2025 SE REALIZA CIERRE RETIRO CB BANCOLOMBIA RETIRANDO EQUIPO DESK/3500-LECTOR CB - BASE SOPORTE,-FUENTE DE PODER, CABLE PACTH CORD 3 METROS, AVISO EXTERIOR 1.50 METROS -FLANGGER -DISPLAY DE HORARIO -18 ROLLOS REDEBAN ENTREGA LOS EQUIPOS LA SEÑORA MARYURI PINTO EN LA DIRECCIÓN CARRERA 4 # 3-41 DE GUACAMAYAS/ BOYACA , SE DESTRUYE PUBLICIDAD EN SITIO</t>
  </si>
  <si>
    <t>1A00Q893</t>
  </si>
  <si>
    <t>LC-CS-25-000466</t>
  </si>
  <si>
    <t>BARRIO BELLO HORIZONTE POPAYAN</t>
  </si>
  <si>
    <t>FO-25-1550262</t>
  </si>
  <si>
    <t>19/09/2025 EN COMUNICACIÓN AL NÚMERO 3012200932 NOS CONFIRMA LA SOLICITUD, DATOS CORRECTOS. SE ESCALA PARA VISITA, POR FAVOR LLAMAR ANTES DE DESPLAZARSE | 23/09/2025 SE INGRESA SE RECOGEN EQUIPOS ESTADO OK BASE FUENTE AVISO ESTERIOR SE RECOGE SE DESTRUYE EN SITIO</t>
  </si>
  <si>
    <t>6A0AZ069</t>
  </si>
  <si>
    <t>LC-CS-25-000469</t>
  </si>
  <si>
    <t>DISTRICOL THOMI Y VALE</t>
  </si>
  <si>
    <t>FO-25-1550228</t>
  </si>
  <si>
    <t>19/09/2025 SE INTENTA COMUNICACIÓN A LOS NÚMEROS 3242270413-3242434742 SUENA PERO NO HAY CONTACTO, SE INTENTARÁ NUEVAMENTE | 19/09/2025 SE INTENTA COMUNICACIÓN A LOS NÚMEROS 3242270413-3242434742 SUENA PERO NO HAY CONTACTO, SE INTENTARÁ NUEVAMENTE | 19/09/2025 SE INTENTA COMUNICACIÓN A LOS NÚMEROS 3242270413-3242434742 SUENA PERO NO HAY CONTACTO | 20/09/2025 SE CIERRA CORRESPONSAL BANCARIO Y RECLAMAN EQUIPOS OK</t>
  </si>
  <si>
    <t>AD00P235</t>
  </si>
  <si>
    <t>LC-CS-25-000470</t>
  </si>
  <si>
    <t>PTM ARACATACA VARIEDADES YASMI</t>
  </si>
  <si>
    <t>FO-25-1550248</t>
  </si>
  <si>
    <t>19/09/2025 SE INTENTA COMUNICACIÓN AL NÚMERO 3203706343 SE ENCUENTRA APAGADO, SE INTENTARÁ NUEVAMENTE | 19/09/2025 SE REALIZA RETIRO Y CIERRE DE CORRESPONSAL, SE RETIRA DATÁFONO LECTOR Y PIN PAD, SE HACE GESTIÓN TELEFÓNICA Y SE ENTREGAN EQUIPOS EN DIRECCIÓN DIFERENTES</t>
  </si>
  <si>
    <t>IVZZZ921, IWZZZ032</t>
  </si>
  <si>
    <t>LC-CS-25-000472</t>
  </si>
  <si>
    <t>PTM  CALI  CIBERMUNDO COM COLO</t>
  </si>
  <si>
    <t>FO-25-1550254</t>
  </si>
  <si>
    <t>19/09/2025 SE INTENTA COMUNICACIÓN AL NÚMERO 3043782453 SUENA PERO NO HAY CONTACTO, SE INTENTARÁ NUEVAMENTE | 19/09/2025 SE INTENTA COMUNICACIÓN AL NÚMERO 3043782453 SUENA PERO NO HAY CONTACTO, SE INTENTARÁ NUEVAMENTE | 19/09/2025 SE INTENTA COMUNICACIÓN AL NÚMERO 3043782453 SUENA PERO NO HAY CONTACTO | 19/09/2025 SE VISITA EL COMERCIO, SE REALIZA CIERRE CB BANCOLOMBIA PURO POR SOLICITUD DEL BANCO, SE RETIRA DATAFONO, LECTORA, ACCESORIOS EQUIPOS EN BUEN ESTADO. SE DESTRUYE EL AVISO EXTERIOR EN SITIO, EL FLANGER Y DISPLAY DE HORARIO SE DETERIORO CLIENTE LO VOTO</t>
  </si>
  <si>
    <t>AD00L177</t>
  </si>
  <si>
    <t>LC-CS-25-000473</t>
  </si>
  <si>
    <t>PTM CALI LAVANDERIA NUEVA CALI</t>
  </si>
  <si>
    <t>FO-25-1550286</t>
  </si>
  <si>
    <t>19/09/2025 SE INTENTA COMUNICACIÓN AL NÚMERO 3167727735 SUENA PERO NO HAY CONTACTO, SE INTENTARÁ NUEVAMENTE | 19/09/2025 SE INTENTA COMUNICACIÓN AL NÚMERO 3167727735 SUENA PERO NO HAY CONTACTO, SE INTENTARÁ NUEVAMENTE | 19/09/2025 SE RETIRAN EQUIPOS MENCIONADOS A CONTINÚA, DATÁFONO 3500 SN 810185 PINPAD 1500 SN:1108318 LECTOR OPTICON 932296 Y HUB SIN PLACA.
PUBLICIDAD SE DESTRUYE EN SITIO.</t>
  </si>
  <si>
    <t xml:space="preserve">9T00K197 </t>
  </si>
  <si>
    <t>LC-CS-25-000474</t>
  </si>
  <si>
    <t>PTM BOGOTA MINIMARKET DONDE NO</t>
  </si>
  <si>
    <t>FO-25-1550307</t>
  </si>
  <si>
    <t>19/09/2025 SE INTENTA COMUNICACIÓN AL NÚMERO 3212197317 SUENA PERO NO HAY CONTACTO, SE INTENTARÁ NUEVAMENTE | 19/09/2025 EN COMUNICACIÓN CON EL SR JEISSON FABIAN IZQUIERDO CHAVARRO AL NÚMERO 3212197317 INDIA QUE LOS EQUIPOS YA ESTAN SIENDO RECOGIDOS | 19/09/2025 SE REALIZA RETIRO DE DATAFONO Y LECTOR DE BARRAS POR CIERRE DE CORRESPONSAL BANCARIO, SE DESINSTALA AVISO EXTERIOR, SE RETIRA DISPLAY LEGAL, SE DESTRUYE PUBLICIDAD.</t>
  </si>
  <si>
    <t>MNBZZ940</t>
  </si>
  <si>
    <t>LC-CS-25-000477</t>
  </si>
  <si>
    <t>PTM BOGOTA  DISTRI CASTEL SAS</t>
  </si>
  <si>
    <t>FO-25-1550344</t>
  </si>
  <si>
    <t>19/09/2025 SE INTENTA COMUNICACIÓN AL NÚMERO 3107886489 SUENA PERO NO HAY CONTACTO, SE INTENTARÁ NUEVAMENTE | 19/09/2025 EN COMUNICACIÓN CON LA SRA KAREN CASTIBLANCO AL NÚMERO 3107886489 INDICA QUE LOS EQUIPOS YA FUERON RECOGIDOS 19-09 | 19/09/2025 SE REALIZA RETIRO DE DATAFONO, CLIENTE INDICA QUE NO TUVO LECTOR DE CÓDIGO DE BARRAS, SE RETIRA AVISO EXTERIOR, FLANGED, Y DISPLAY LEGAL.</t>
  </si>
  <si>
    <t>EF008194-MN007366</t>
  </si>
  <si>
    <t>LC-CS-25-000478</t>
  </si>
  <si>
    <t>PTM BOGOTA CORRESPONSAL BANCAR</t>
  </si>
  <si>
    <t>FO-25-1562254 | FO-25-1557553 | FO-25-1550353</t>
  </si>
  <si>
    <t>19/09/2025 EN COMUNICACIÓN CON EL SR JOSE OSTOS AL NÚMERO 3168059592 NOS CONFIRMA LA SOLICITUD, INDICA QUE LA DIRECCIÓN PARA LA RECOLECCIÓN DE LOS EQUIPOS ES CL 132 B #101A 65, INFORMA QUE LO LLAMEN ANTES DE DSPLAZARSE, SI PUEDEN RECOGERLOS EL DIA DE MAÑANA 20-09 ANTES DE MEDIO DIA PORQUE NO SE ENCONTRARÁ EN LA CIUDAD | 19/09/2025 LA DIRECCIÓN ENVIADA EN TA ES ERRADA SE REALIZA LLAMADA TELEFÓNICA SE HABLA CON EL SR. JOSÉ OSTOS 316 8059592 INDICA QUE LA DIRECCIÓN CORRECTA ES CALLE 132B 101A-65, ADICIONAL SOLICITA INFORMA DE DE VISITA CON DOS DÍAS DE ANTELACIÓN PARA ESTAR EN LA DIRECCIÓN Y ENTREGAR LOS EQUIPOS.
22/09/2025 SE REALIZA DESPLAZAMIENTO A DIRECCIÓN INDICADA, NO HAY NADIE EN EL PREDIO, SE REALIZA LLAMADA A NÚMERO DE CONTACTO Y NO SE OBTIENE RESPUESTA, SEGUNDA VISITA.
23/09/2025 SE REALIZA VISITA A CB PARA REALIZAR CIERRE SE RETIRAN DATAFONO, BASE FUENTE DATOS Y LECTORA,SE DESTRUYE PUBLICIDAD.</t>
  </si>
  <si>
    <t>NN00P197
3168059592</t>
  </si>
  <si>
    <t>TA-25-1120958</t>
  </si>
  <si>
    <t>BARRIO BOCAGRANDE CARTAGENA DE</t>
  </si>
  <si>
    <t>FO-25-1546434</t>
  </si>
  <si>
    <t>19/09/2025 SE REALIZA CIERRE DEL CB CLIENTE ENTREGA EQUIPO Y LECTORA Y FUENTE NO TIENE MÁS NADA</t>
  </si>
  <si>
    <t>II0ZZ180</t>
  </si>
  <si>
    <t>LC-CS-25-000418</t>
  </si>
  <si>
    <t>BARRIO BELEN MALIBU MEDELLIN</t>
  </si>
  <si>
    <t>FO-25-1545980</t>
  </si>
  <si>
    <t>18/09/2025 SE INTENTA COMUNICACIÓN AL NÚMERO 3186283550 SE ENCUENTRA APAGADO, SE INTENTARÁ NUEVAMENTE | 18/09/2025 EN COMUNICACIÓN CON EL SR DIEGO SIMON ARISTIZABAL DELGADO AL NÚMERO 3186283550 NOS CONFIRMA LA SOLICITUD, DATOS CORRECTOS. SE ESCALA PARA VISITA | 19/09/2025 SE VALIDA CIERRE DE CB EN LA DIRECCIÓN. | 19/09/2025 SE REALIZA CIERRE DE CORRESPONSAL Y SE RETIRA DATÁFONO, MAGIC BOX Y LECTORA.</t>
  </si>
  <si>
    <t>VAZZZ370</t>
  </si>
  <si>
    <t>LC-CS-25-000421</t>
  </si>
  <si>
    <t>EL BOSQUE SOGAMOSO 1</t>
  </si>
  <si>
    <t>FO-25-1545995</t>
  </si>
  <si>
    <t>18/09/2025 EN COMUNICACIÓN CON LA SRA DANNA CAROLINA NEIRA CEPEDA AL NÚMERO 3214633040 NOS CONFIRMA LA SOLICITUD, DATOS CORRECTOS. SE ESCALA PARA VISITA, POR FAVOR LLAMAR ANTES DE DESPLAZARSE | 18/09/2025 SE EJECUTA CIERRE CORRESPONSAL BANCARIO BANCOLOMBIA RETIRANDO LOS EQUIPOS EXISTENTES EN EL PUNTO COMERCIO SIN PUBLICIDAD</t>
  </si>
  <si>
    <t>NN00E641</t>
  </si>
  <si>
    <t>LC-CS-25-000422</t>
  </si>
  <si>
    <t>BARRIO EL CENTRO FLORENCIA</t>
  </si>
  <si>
    <t>FO-25-1545976</t>
  </si>
  <si>
    <t>18/09/2025 SE INTENTA COMUICACIÓN A LOS NÚMEROS 3127817979 SUENA PERO NO HAY CONTACTO-3143181009 APAGADO, SE INTENTARÁ NUEVAMENTE | 18/09/2025 SE INTENTA COMUICACIÓN A LOS NÚMEROS 3127817979-3143181009 SUENA PERO NO HAY CONTACTO, SE INTENTARÁ NUEVAMENTE | 18/09/2025 EN COMUNICACIÓN CON LA SRA MARILUZ PERDOMO AL NÚMERO 3127817979 NOS CONFIRMA LA SOLICITUD, DATOS CORRECTOS. SE ESCALA PARA VISITA | 23/09/2025 SE REALIZA RETIRO DE DATAFONO LECTORA BASE, AVISO EXTERIOR Y PUBLICIDAD SE DESTRUYE PUBLICIDAD EN SITIO, CIERRE EXITOSO</t>
  </si>
  <si>
    <t>A1PZZ070</t>
  </si>
  <si>
    <t>LC-CS-25-000423</t>
  </si>
  <si>
    <t>FO-25-1545972</t>
  </si>
  <si>
    <t>18/09/2025 SE INTENTA COMUNICACIÓN AL NÚMERO 3022592707 SUENA PERO NO HAY CONTACTO, SE INTENTARÁ NUEVAMENTE | 18/09/2025 EN COMUNICACIÓN CON LA SRA KELLYN DAYANA RIVEROS PACHON AL NÚMERO 3022592707 NOS CONFIRMA DIRECCIÓN, SE ESCALA PARA VISITA | 19/09/2025 SE VISITA COMERCIO, SE RETIRA EQUIPO DE CB BANCOLOMBIA, 2 DATAFONOS, 2 PINPAD, 2 HUB, 2 LECTORAS DE BARRAS, BASES Y CABLEADO, NO UPS, NO SE MANIPULAN EQUIPOS, NO HAY PUBLICIDAD A RETIRAR.</t>
  </si>
  <si>
    <t>9A008647 - AD00S475</t>
  </si>
  <si>
    <t>LC-CS-25-000424</t>
  </si>
  <si>
    <t>NOVATERRA GUAYACAN</t>
  </si>
  <si>
    <t>FO-25-1550200 | FO-25-1545936</t>
  </si>
  <si>
    <t>18/09/2025 SE INTENTA COMUNICACIÓN AL NÚMERO 3015018526 SUENA PERO NO HAY CONTACTO, SE INTENTARÁ NUEVAMENTE | 18/09/2025 EN COMUNICACIÓN CON LA SR JULIANA NIETO RODRIGUEZ AL NÚMERO 3015018526 NOS CONFIRMA LA SOLICITUD, DATOS CORRECTOS. SE ESALA PARA VISITA, POR FAVOR LLAMAR ANTES DE DESPLAZARSE YA QUE NO TODOS LOS DIAS SE ENCUENTRA ABIERTO EL ESTABLECIMIENTO | 18/09/2025 DURANTE LA VISITA DE TECNICA PARA ATENDER CIERRE DE CORRESPONSAL BANCARIO, NO ES POSIBLE PORQUE COMERCIO SE ENCUENTRA CERRADO SE LLAMA AL CELULAR 3015018526 EL CUAL ATIENDE LA SR ANA MILENA RODRÍGUEZ MENDOZA NOS INDICA  QUE NO ES POSIBLE LA ATENCIÓN EL DÍA DE HOY POR MOTIVOS PERSONALES SE INFORMA A COORDINADOR SE PROCEDE A REPROGRAMAR LA ACTIVIDAD
20/09/2025 SE REALIZA CIERRE DE CORRESPONSAL SIN NOVEDAD PUBLICIDAD CORRESPONSAL INDICA QUE FUE RETIRADA Y DESTRUIDA</t>
  </si>
  <si>
    <t>9L08Z761</t>
  </si>
  <si>
    <t>LC-CS-25-000427</t>
  </si>
  <si>
    <t>BARRIO URBANIZACION PROTECHO T</t>
  </si>
  <si>
    <t>FO-25-1545987</t>
  </si>
  <si>
    <t>18/09/2025 SE INTENTA COMUNICACIÓN AL NÚMERO 3178416869 SUENA PERO NO HAY CONTACTO, SE INTENTARÁ NUEVAMENTE | 18/09/2025 SE INTENTA COMUNICACIÓN AL NÚMERO 3178416869 SUENA PERO NO HAY CONTACTO, SE INTENTARÁ NUEVAMENTE | 18/09/2025 SE INTENTA COMUNICACIÓN AL NÚMERO 3178416869 SUENA PERO NO HAY CONTACTO | 19/09/2025 SE REALIZA CIERRE POR SOLICITUD DE LA ENTIDAD, SE RETIRA DATÁFONO, LECTOR, BASE Y ACCESORIOS DE CONEXIÓN; SE RETIRA AVISO EXTERIOR EL CUAL SE DESTRUYE EN SITIO.,</t>
  </si>
  <si>
    <t>A100U391</t>
  </si>
  <si>
    <t>LC-CS-25-000428</t>
  </si>
  <si>
    <t>BARRIO BELLO HORIZONTE IBAGUE</t>
  </si>
  <si>
    <t>FO-25-1545939</t>
  </si>
  <si>
    <t>18/09/2025 EN COMUNICACIÓN CON LA SRA ZULLY VANESSA LUGO GUTIÉRREZ AL NÚMERO 3164244748 NOS CONFIRMA LA SOLICITUD, DATOS CORRECTOS. SE ESCALA PARA VISITA | 19/09/2025 SE RETIRA: DATÁFONO, BASE PARA DATÁFONO, LECTOR DE BARRAS, CAJA MAGIC BOX, CABLE DE PODER. CLIENTE HACE DISPOSICIÓN FINAL DE PUBLICIDAD</t>
  </si>
  <si>
    <t>SEZZZ703</t>
  </si>
  <si>
    <t>LC-CS-25-000429</t>
  </si>
  <si>
    <t>BARRIO ZAMORANO PALMIRA 1</t>
  </si>
  <si>
    <t>FO-25-1545961</t>
  </si>
  <si>
    <t>18/09/2025 EN COMUNICACIÓN CON EL SR EIBAR LEONARDO MORENO ARROYO AL NÚMERO 3043998956 NOS CONFIRMA LA SOLICITUD, DATOS CORRECTOS. SE ESCALA PARA VISITA, POR FAVOR LLAMAR ANTES DE DESPLAZARSE | 20/09/2025 EN LA VISITA TÉCNICA SE RECOLECTARON DOS DATÁFONOS, DOS LECTORES, DOS PINPADS,DOS HUBS EN BUEN ESTADO, SE RECOGEN CAJAS DE ROLLOS Y PUBLICIDAD SE DESTRUYE EN EL SITIO.</t>
  </si>
  <si>
    <t>TVVZZ412 // A0VZ379</t>
  </si>
  <si>
    <t>LC-CS-25-000430</t>
  </si>
  <si>
    <t>BARRIO LA INDEPENDENCIA TULUA</t>
  </si>
  <si>
    <t>FO-25-1545952</t>
  </si>
  <si>
    <t>18/09/2025 EN COMUNICACIÓN CON LA SRA NORA ELENA BONILLA CASTILLO AL NÚMERO 3187846174 NOS CONFIRMA LA SOLICITUD, DATOS CORRECTOS. SE ESCALA PARA VISITA | 19/09/2025 SE VISITA ESTABLECIMIENTO Y SE PROCEDE A REALIZAR RETIRO DE CORRESPONSAL EQUIPOS EN BUEN ESTADO Y SE DESTRUYE PUBLICIDAD</t>
  </si>
  <si>
    <t>AAQZZ990</t>
  </si>
  <si>
    <t>LC-CS-25-000431</t>
  </si>
  <si>
    <t>BARRIO CENTRO TULUA 27</t>
  </si>
  <si>
    <t>FO-25-1545990</t>
  </si>
  <si>
    <t>18/09/2025 EN COMUNICACIÓN CON EL SR GERMAN EDUARDO ARANGO ALVAREZ AL NÚMERO 3183362178 NOS CONFIRMA LA SOLICITUD, DATOS CORRECTOS. SE ESCALA PARA VISITA | 19/09/2025 SE ESTABLECIMIENTO  Y SE RETIRAN EQUIPOS EN BUEN ESTADO. SE RETIRA DE PUBLICIDAD SOLO FLANGER. CLIENTE HIZO DISPOSICIÓN FINAL DE PUBLICIDAD</t>
  </si>
  <si>
    <t>MN00O671</t>
  </si>
  <si>
    <t>LC-CS-25-000432</t>
  </si>
  <si>
    <t>BARRIO SAN BERNARDO BOGOTA</t>
  </si>
  <si>
    <t>FO-25-1545948</t>
  </si>
  <si>
    <t>18/09/2025 SE INTENTA COMUNICACIÓN AL NÚMERO 3212759451 SUENA PERO NO HAY CONTACTO, SE INTENTARÁ NUEVAMENTE | 18/09/2025 SE INTENTA COMUNICACIÓN AL NÚMERO 3212759451 SUENA PERO NO HAY CONTACTO, SE INTENTARÁ NUEVAMENTE | 18/09/2025 SE INTENTA COMUNICACIÓN AL NÚMERO 3212759451 SUENA PERO NO HAY CONTACTO | 19/09/2025 SE REALIZA EL RETIRO DE EQUIPO DE CB BANCOLOMBIA SIN NOVEDAD</t>
  </si>
  <si>
    <t>AAVZZ172</t>
  </si>
  <si>
    <t>LC-CS-25-000433</t>
  </si>
  <si>
    <t>BARRIO MAZUREM BOGOTA</t>
  </si>
  <si>
    <t>FO-25-1545965</t>
  </si>
  <si>
    <t>18/09/2025 SE INTENTA COMUNICACIÓN AL NÚMERO 3133846699 SUENA PERO NO HAY CONTACTO, SE INTENTARÁ NUEVAMENTE | 18/09/2025 EN COMUNICACIÓN CON EL SR EVER ANTONIO MONTAÑA CARDOZO AL NÚMERO 3133846699 NOS CONFIRMA LA SOLICITUD, DATOS CORRECTOS. SE ESCALA PARA VISITA | 18/09/2025 SE RECUPERA DATÁFONO Y LECTORA SE DESTRUYE PÚBLICIDAD EN SITIO</t>
  </si>
  <si>
    <t>FUA0H974</t>
  </si>
  <si>
    <t>LC-CS-25-000437</t>
  </si>
  <si>
    <t>SANTA ANA AYAPEL</t>
  </si>
  <si>
    <t>FO-25-1546075</t>
  </si>
  <si>
    <t>18/09/2025 EN COMUNICACIÓN CON LA SRA MARIBEL CASTRO AL NÚMERO 3145861145 NOS CONFIRMA LA SOLICITUD, DATOS CORRECTOS. SE ESCALA PARA VISITA | 22/09/2025 SE REALIZA VISTA AL PUNTO PARA CIERRE DE CORRESPONSAL, EN EL CIERRE SE RETIRA DATAFONO, LECTOR DE BARRAS Y ACCESORIOS EN BUEN ESTADO OK, NO SE RETIRA PUBLICIDAD, DESGASTADA POR EL USO CB, CIERRE EXITOSO SIN NOVEDAD OK</t>
  </si>
  <si>
    <t>EF00S395</t>
  </si>
  <si>
    <t>LC-CS-25-000395</t>
  </si>
  <si>
    <t>BRR AURELIO MEJIA GIRARDOTA</t>
  </si>
  <si>
    <t>FO-25-1540144</t>
  </si>
  <si>
    <t>17/09/2025 SE INTENTA COMUNICACIÓN AL NÚMERO 3152269533 SUENA PERO NO HAY CONTACTO, SE INTENTARÁ NUEVAMENTE | 17/09/2025 EN COMUNICACIÓN CON LA ENCARGADA DEL ESTABLECIMIENTO INVERSIONES GALMO S.A.S AL NÚMERO 3152269533, NOS CONFIRMA LA SOLICITUD, DATOS CORRECTOS. SE ESCALA PARA VISITA | 20/09/2025 SE REALIZA RECOGIDA DE QUIPOS POR CIERRE CB,USUARIO REALIZA DISPOSICIÓN FINAL DE LA PUBLICIDAD</t>
  </si>
  <si>
    <t>JAXZZ344</t>
  </si>
  <si>
    <t>LC-CS-25-000396</t>
  </si>
  <si>
    <t>BARRIO SAN RAFAEL TUNJA 1</t>
  </si>
  <si>
    <t>FO-25-1540182</t>
  </si>
  <si>
    <t>17/09/2025 EN COMUNICACIÓN CON LA SRA DORIS CORREDOR MUNEVAR AL NÚMERO 3123043279 NOS CONFIRMA LA SOLICITUD,INDICA QUE LA DIRECCIÓN PARA LA RECOLECCIÓN DE LOS EQUIPOS ES TV 16 47 12 SAN RAFAEL. SE ESCALA PARA VISITA | 17/09/2025 SE VISITA CB RETIRO DE EQUIPOSY AVISO EXTERIOR</t>
  </si>
  <si>
    <t>MA00W079</t>
  </si>
  <si>
    <t>LC-CS-25-000398</t>
  </si>
  <si>
    <t>BARRIO SAN MARTIN AIPE</t>
  </si>
  <si>
    <t>FO-25-1540151</t>
  </si>
  <si>
    <t>17/09/2025 EN COMUNICACIÓN CON EL HIJO DE LA SRA LUZ NEIDY RAMIREZ ORTIZ AL NÚMERO 3173154998 NOS CONFIRMA LA SOLICITUD, DATOS CORRECTOS. SE ESCALA PARA VISITA, POR FAVOR LLMAR ANTES DE DESPLAZARSE | 20/09/2025 SE REALIZA VISITA AL PUNTO, SE RETIRA CON ÉXITO: BASE ,DATAFONO, LECTORA , FUENTE DE PODER , PACHCORD, EN BUEN ESTADO GENERAL .SE RETIRA DE FACHADA PUNTO  AVISO EXTERIOR ,Y FLANGED .LOS CUALES SE DESTRUYEN EN PUNTO POR DETERIORO . CIERRE EXISOTOSO.</t>
  </si>
  <si>
    <t>AB0UZ650</t>
  </si>
  <si>
    <t>LC-CS-25-000399</t>
  </si>
  <si>
    <t>BARRIO EL CENTRO CUCUTA 71</t>
  </si>
  <si>
    <t>FO-25-1540172</t>
  </si>
  <si>
    <t>17/09/2025 EN COMUNICACIÓN CON EL SR OSCAR EMILIO MADARIAGA REYES AL NÚMERO 3156535873 NOS CONFIRMA LA SOLICITUD, DATOS CORRECTOS. INDICA QUE NO SE ENCUENTRA EN LA CIUDAD Y QUE PUEDEN PASAR POR LOS EQUIPOS DESPUES DEL 22-09 | 17/09/2025 SE VISITA COMERCIO Y SE RETIRAN DATÁFONO Y LECTOR OK.</t>
  </si>
  <si>
    <t>KA00C868</t>
  </si>
  <si>
    <t>LC-CS-25-000403</t>
  </si>
  <si>
    <t>BARRIO ALAMEDA VII CALI</t>
  </si>
  <si>
    <t>FO-25-1540157</t>
  </si>
  <si>
    <t>17/09/2025 EN COMUNICACIÓN CON COMERCIALIZADORA A&amp;G DEL VALLE SAS AL NÚMERO 3147029545 NOS INFORMA QUE EL BANCO NO LE HA DADO EL MOTIVO DEL CIERRE DEL CB Y QUE NO ENTREGARÁ LOS EQUIPOS | 17/09/2025 SE VISITA EL COMERCIO, SE REALIZA CIERRE CB BANCOLOMBIA PURO POR SOLICITUD DEL BANCO, SE RETIRA DATAFONO, LECTORA, ACCESORIOS EN BUEN ESTADO. SE DESTRUYE EN SITIO EL FLANGER, NO HAY EN EL LOCAL AVISO EXTERIOR NI DISPLAY DE HORARIO NO LO INSTALARON</t>
  </si>
  <si>
    <t>AAVZZ212</t>
  </si>
  <si>
    <t>LC-CS-25-000405</t>
  </si>
  <si>
    <t>BARRIO SANTA FE CALI 1</t>
  </si>
  <si>
    <t>FO-25-1540190</t>
  </si>
  <si>
    <t>17/09/2025 SE INTENTA COMUNICACIÓN A LOS NÚMEROS 3128920024 APAGADO-3153140538 SUENA PERO NO HAY CONTACTO, SE INTENTARÁ NUEVAMENTE | 17/09/2025 SE INTENTA COMUNICACIÓN A LOS NÚMEROS 3128920024-3153140538 SUENA PERO NO HAY CONTACTO, SE INTENTARÁ NUEVAMENTE | 18/09/2025 SE INTENTA COMUNICACIÓN A LOS NÚMEROS 3128920024-3153140538 SUENA PERO NO HAY CONTACTO | 18/09/2025 SE VISITA EL COMERCIO, SE REALIZA CIERRE CB BANCOLOMBIA PURO POR SOLICITUD DEL BANCO, SE RETIRA DATAFONO, LECTORA, PINPAD, HUB EQUIPOS EN BUEN ESTADO. SE DESTRUYE EN SITIO EL AVISO EXTERIOR, FLANGER, DISPLAY HORARIO</t>
  </si>
  <si>
    <t>FA0BZ309</t>
  </si>
  <si>
    <t>LC-CS-25-000407</t>
  </si>
  <si>
    <t>BARRIO NUEVA MARSELLA BOGOTA 2</t>
  </si>
  <si>
    <t>FO-25-1540218</t>
  </si>
  <si>
    <t>17/09/2025 SE INTENTA COMUNICACIÓN A LOS NÚMEROS 3227829155-3142208773  SUENA PERO NO HAY CONTACTO, SE INTENTARÁ NUEVAMENTE | 17/09/2025 SE REALIZA VISITA DE CAMPO DONDE SE RETIRA EQUIPOS SIN NOVEDAD.</t>
  </si>
  <si>
    <t>7A00P575</t>
  </si>
  <si>
    <t>LC-CS-25-000408</t>
  </si>
  <si>
    <t>BARRIO CASTILLA MEDELLIN</t>
  </si>
  <si>
    <t>FO-25-1540204</t>
  </si>
  <si>
    <t>17/09/2025 EN COMUNICACIÓN CON EL SR HENRY ALBERTO SEPULVEDA BETANCUR AL NÚMERO 3117463507 NOS CONFIRMA LA SOLICITUD, DATOS CORRECTOS. SE ESCALA PARA VISITA | 18/09/2025 SE REALIZA CIERRE CON RETIRO DE DATÁFONO Y LECTORA. | 18/09/2025 SE REALIZA CIERRE DE CB Y SE RETIRA PUBLICIDAD, DATÁFONO CON SUS CABLES Y LECTORA.</t>
  </si>
  <si>
    <t>9999Z440</t>
  </si>
  <si>
    <t>LC-CS-25-000409</t>
  </si>
  <si>
    <t>BARRIO ANDALUCIA MEDELLIN</t>
  </si>
  <si>
    <t>FO-25-1540161</t>
  </si>
  <si>
    <t>17/09/2025 EN COMUNICACIÓN CON EL SR HENRY ALBERTO SEPULVEDA BETANCUR AL NÚMERO 3117463507 NOS CONFIRMA LA SOLICITUD, DATOS CORRECTOS. SE ESCALA PARA VISITA | 19/09/2025 SE HACE CIERRE OK NO APLICA PUBLICIDAD</t>
  </si>
  <si>
    <t>9999X100</t>
  </si>
  <si>
    <t>LC-CS-25-000410</t>
  </si>
  <si>
    <t>BARRIO VILLA DEL ROSARIO PIEDE</t>
  </si>
  <si>
    <t>FO-25-1540178</t>
  </si>
  <si>
    <t>17/09/2025 SE INTENTA COMUNICACIÓN AL NÚMERO 3228302073 SUENA PERO NO HAY CONTACTO, SE INTENTARÁ NUEVAMENTE | 17/09/2025 SE VISITA COMERCIO SE REALIZA EL RETIRO DE EQUIPOS DATÁFONO OK LECTOR DE BARRAS OK JUNTO CON SUS RESPECTIVOS ACCESORIOS, CIERRE EXITOSO</t>
  </si>
  <si>
    <t>TRDZZ727</t>
  </si>
  <si>
    <t>LC-CS-25-000412</t>
  </si>
  <si>
    <t>CALIMA</t>
  </si>
  <si>
    <t>BARRIO VEREDA SAN JOSE CALIMA</t>
  </si>
  <si>
    <t>FO-25-1540147</t>
  </si>
  <si>
    <t>17/09/2025 SE INTENTA COMUNICACIÓN AL NÚMERO 3154697827 APAGADO, SE INTENTARÁ NUEVAMENTE | 17/09/2025 SE INTENTA COMUNICACIÓN AL NÚMERO 3154697827 APAGADO, SE INTENTARÁ NUEVAMENTE | 18/09/2025 SE INTENTA COMUNICACIÓN AL NÚMERO 3154697827 APAGADO | 22/09/2025 EN LA VISITA TÉCNICA SE REALIZÓ LA RECOLECCIÓN DE DATÁFONO, LECTOR CON SUS ACCESORIOS EN BUEN ESTADO, DATÁFONO CON (ALERT IRRUPTION) PUBLICIDAD SE  DESTRUYE EN SITIO</t>
  </si>
  <si>
    <t>9T00K225</t>
  </si>
  <si>
    <t>LC-CS-25-000413</t>
  </si>
  <si>
    <t>BARRIO PALOQUEMAO BOGOTA 3</t>
  </si>
  <si>
    <t>FO-25-1540197</t>
  </si>
  <si>
    <t>17/09/2025 SE INTENTA COMUNICACIÓN AL NÚMERO 3132251626 APAGADO, SE INTENTARÁ NUEVAMENTE | 17/09/2025 SE VISITA COMERCIO, SE RETIRA POS CON LECTOR</t>
  </si>
  <si>
    <t>AD00P310</t>
  </si>
  <si>
    <t>LC-CS-25-000414</t>
  </si>
  <si>
    <t>BARRIO SAN LUIS CUCUTA  23</t>
  </si>
  <si>
    <t>FO-25-1540226</t>
  </si>
  <si>
    <t>17/09/2025 SE INTENTA COMUNICACIÓN A LOS NÚMEROS  3163397239-3167292694 SUENA PERO NO HAY CONTACTO, SE INTENTARÁ NUEVAMENTE | 17/09/2025 SE VISITA COMERCIO Y SE RETIRAN DATÁFONO Y LECTOR</t>
  </si>
  <si>
    <t>LN00F245</t>
  </si>
  <si>
    <t>LC-CS-25-000415</t>
  </si>
  <si>
    <t>RIOBLANCO</t>
  </si>
  <si>
    <t>BARRIO RIOBLANCO TOLIMA</t>
  </si>
  <si>
    <t>FO-25-1540166</t>
  </si>
  <si>
    <t>17/09/2025 SE INTENTA COMUNICACIÓN A LOS NÚMEROS 3144306989- 3134516096  SUENA PERO NO HAY CONTACTO, SE INTENTARÁ NUEVAMENTE | 17/09/2025 SE INTENTA COMUNICACIÓN A LOS NÚMEROS 3144306989- 3134516096  SUENA PERO NO HAY CONTACTO, SE INTENTARÁ NUEVAMENTE | 18/09/2025 EN COMUNICACIÓN CON EL SR JUAN MARTINEZ AL NÚMERO 3144306989 NOS CONFIRMA LA SOLICITUD, INDICA QUE LA DIRECCIÓN PARA LA RECOLECCIÓN DE LOS EQUIPOS ES CL 20 # 14A  SUR - 80  CONJUNTO LOTES BR BOQUERON-RICAURTE  IBAGUE. SE ESCALA PARA VISITA, POR FAVOR LLAMAR ANTES DE DESPLAZARSE | 23/09/2025 SE RETIRA: DATÁFONO, LECTOR DE BARRAS, BASE PARA DATÁFONO, CABLE MAGIC BOX, PATCHCORD, CABLE Y FUENTE DE PODER. CLIENTE HACE DISPOSICIÓN FINAL DE PUBLICIDAD</t>
  </si>
  <si>
    <t>A30TZ852</t>
  </si>
  <si>
    <t>TA-25-1111407</t>
  </si>
  <si>
    <t>BARRIO BELLA ISLA SAN GIL 1</t>
  </si>
  <si>
    <t>FO-25-1537202</t>
  </si>
  <si>
    <t>16/09/2025 SE REALIZA RETIRO VOLUNTARIO DE DATAFONO LECTORA FUENTE, SE RETIRA Y DESTRUYE EN SITIO AVISO EXTERIOR Y DISPLAY LEGAL.</t>
  </si>
  <si>
    <t>MA002214</t>
  </si>
  <si>
    <t>TA-25-1111310</t>
  </si>
  <si>
    <t>BARRIO JUAN GRANDE DUITAMA 3</t>
  </si>
  <si>
    <t>FO-25-1536945</t>
  </si>
  <si>
    <t>16/09/2025 SE EJECUTA CIERRE CORRESPONSAL BANCARIO BANCOLOMBIA RETIRANDO LOS EQUIPOS EXISTENTES EN EL PUNTO COMERCIO SIN PUBLICIDAD-PUBLICIDAD EXISTENTE EN EL PUNTO DEL PUNTO WOMPI 81398</t>
  </si>
  <si>
    <t>HA00L056</t>
  </si>
  <si>
    <t>LC-CS-25-000375</t>
  </si>
  <si>
    <t>ARATOCA</t>
  </si>
  <si>
    <t>PTM ARATOCA PARADOR LA CALIDAD</t>
  </si>
  <si>
    <t>FO-25-1534183</t>
  </si>
  <si>
    <t>16/09/2025 SE INTENTA COMUNICACIÓN AL NÚMERO 3136653505 SUENA PERO NO HAY CONTACTO, SE INTENTARÁ NUEVAMENTE | 16/09/2025 SE INTENTA COMUNICACIÓN AL NÚMERO 3136653505 SUENA PERO NO HAY CONTACTO, SE INTENTARÁ NUEVAMENTE | 16/09/2025 SE INTENTA COMUNICACIÓN AL NÚMERO 3136653505 SE ENCUENTRA APAGADO-NO HAY CONTACTO | 17/09/2025 SE REALIZA RETIRO DE DATAFONO LECTORA FUENTE, NO SE RETIRA PUBLICIDAD CLIENTE INDICA QUE YA REALIZO RETIRO Y DESTRUCCIÓN DE ESTA</t>
  </si>
  <si>
    <t>TRSZZ737</t>
  </si>
  <si>
    <t>LC-CS-25-000376</t>
  </si>
  <si>
    <t>PTM PASTO SOLUCIONES AVDA  COL</t>
  </si>
  <si>
    <t>FO-25-1534195</t>
  </si>
  <si>
    <t>16/09/2025 EN COMUNICACIÓN CON EL SR ANDRES FELIPE OJEDA CABRERA AL NÚMERO 3156644419 NOS CONFIRMA LA SOLICITUD, INDICA QUE LA DIRECCIÍN PARA LA RECOLECCIÓN DE LOS ESQUIPOS ES CALLE 3 #15-14 BR CAICEDO ALTO, POR FAVOR LLAMAR ANTES DE DESPLAZARSE | 16/09/2025 SE LLAMÓ AL CLIENTE EL CONFIRMA RECOGIDA DE EQUIPOS PUBLICIDAD Y ACCESORIOS DEL CB PARA HORAS DE LA TARDE DEL DÍA DE HOY 16/SEP/2025, EN LA DIRECCIÓN CL. 3 #15-14 BR CAICEDO ALTO | 16/09/2025 SE REALIZÓ EL RETIRO DE EQUIPOS Y ACCESORIOS POR CIERRE DE CB BANCOLOMBIA SE RECIBE TODO EN BUEN ESTADO SE DESTRUYE LA PUBLICIDAD EN SITIO, CIERRE EXITOSO.</t>
  </si>
  <si>
    <t xml:space="preserve">A1RZZ264 </t>
  </si>
  <si>
    <t>LC-CS-25-000378</t>
  </si>
  <si>
    <t>PARATEBUENO</t>
  </si>
  <si>
    <t>PTM DONDE JHANK</t>
  </si>
  <si>
    <t>FO-25-1534222</t>
  </si>
  <si>
    <t>16/09/2025 SE INTENTA COMUNICACIÓN AL NÚMERO 3125728112 SUENA PERO NO HAY CONTACTO, SE INTENTARÁ NUEVAMENTE | 16/09/2025 EN COMUNICACIÓN CON EL SR JHAN CARLOS ARIZA OSPINO AL NÚMERO 3125728112 NOS CONFIRMA LA SOLICITUD, DATOS CORRECTOS. SE ESCALA PARA VISITA, POR FAVOR LLAMAR ANTES DE DESPLAZARSE | 18/09/2025 SE REALIZA VISTA A CB POR SOLICITUD DE CIERRE SE REALIZA EL CIERRE Y SE RECOGEN EQUIPOS SIN NOVEDAD</t>
  </si>
  <si>
    <t>XP00W410</t>
  </si>
  <si>
    <t>LC-CS-25-000379</t>
  </si>
  <si>
    <t>PTM BARRANCABERMEJA KIMBERLY</t>
  </si>
  <si>
    <t>FO-25-1534188</t>
  </si>
  <si>
    <t>16/09/2025 EN COMUNICACIÓNO CON LA SRA LEONOR DIAZ AL NÚMERO 3144488911 NOS CONFIRMA LA SOLICITUD, DATOS CORRECTOS. SE ESCALA PARA VISITA | 17/09/2025 SE REALIZA VISITA AL COMERCIO SE RETIRA DATAFONO LECTORA PINPAD Y HUB CON SUS RESPECTIVOS ACCESORIOS</t>
  </si>
  <si>
    <t>HA006420-AB0DZ436</t>
  </si>
  <si>
    <t>LC-CS-25-000381</t>
  </si>
  <si>
    <t>PTM BOGOTA PAPELERIA MULTISERV</t>
  </si>
  <si>
    <t>FO-25-1534225</t>
  </si>
  <si>
    <t>16/09/2025 EN COMUNICACIÓN CON EL SR DAVID ANTONIO PEÑA MARTINEZ AL NÚMERO 3173639417 NOS CONFIRMA LA SOLICITUD, INDICA QUE LA DIRECCIÓN PARA LA RECOLECCIÓN DE LOS EQUIPOS ES CL 48X SUR 5N 21 MARRUECOS, SE ESCALA PARA VISITA | 16/09/2025 SE RETIRA DATAFONO, LECTOR + BASE</t>
  </si>
  <si>
    <t>A1RZZ244</t>
  </si>
  <si>
    <t>LC-CS-25-000387</t>
  </si>
  <si>
    <t>BARRIO SANTA BARBARA PUERTO CA</t>
  </si>
  <si>
    <t>FO-25-1534203</t>
  </si>
  <si>
    <t>16/09/2025 EN COMUNICACIÓN CON LA SRA DIANA YOLANDA LOMABANA AL NÚEMERO 3188632650 NOS CONFIRMA LA SOLICITUD, DATOS CORRECTOS. SE ESCALA PARA VISITA. POR FAVOR LLAMAR ANTES DE DESPLAZARSE | 17/09/2025 SE REALIZA CIERRE DE CORRESPONSAL BANCARIO SE RETIRA DATAFONO LECTOR BASE FUENTE PUBLICIDAD FUE DESTRUIDA POR CLIENTE CANTIDAD DE ROLLOS RETIRADOS CERO CIERRE EXITOSO</t>
  </si>
  <si>
    <t>IIHZZ021</t>
  </si>
  <si>
    <t>LC-CS-25-000389</t>
  </si>
  <si>
    <t>BARRIO CALDAS CALDAS 2</t>
  </si>
  <si>
    <t>FO-25-1534174</t>
  </si>
  <si>
    <t>16/09/2025 EN COMUNICACIÓN CON EL SR CARLOS BRANJE AL NÚMERO 3207161541 NOS CONFIRMA LA SOLICITUD, DATOS CORRECTOS. SE ESCALA PARA VISITA | 16/09/2025 CIERRE EXITOSO SIN PUBLICIDAD CB INFORMA QUE LE DIÓ DISPOSICIÓN FINAL</t>
  </si>
  <si>
    <t>UXZZZ406</t>
  </si>
  <si>
    <t>LC-CS-25-000390</t>
  </si>
  <si>
    <t>BARRIO BOSA SAN BERNARDO BOGOTA</t>
  </si>
  <si>
    <t>FO-25-1534215</t>
  </si>
  <si>
    <t>16/09/2025 SE INTENTA COMUNICACIÓN AL NÚMERO  3115297440 SE ENCUENTRA APAGADO. SE INTENTARÁ NUEVAMENTE | 16/09/2025 EN COMUICACIÓN VIA WHATSAPP CON LA SRA CARMENZA GONZALES ROJAS AL NÚMERO 3115297440 NOS CONFIRMA LA SOLICITUD, INFORMA QUE LA DIRECCIÓN PARA LA RECOLECCIÓN DE LOS EQUIPOS ES EN SOACHA CR 3 # 15-85 SUR, SE ESCALA PARA VISITA | 17/09/2025 RETIRO DE EQUIPOS POR CIERRE DEL CB SIN PUBLICIDAD EN SITIO ENTREGAN EN CALLE NO SE PUEDE SACAR VOUCHER</t>
  </si>
  <si>
    <t>FA09Z436</t>
  </si>
  <si>
    <t>LC-CS-25-000391</t>
  </si>
  <si>
    <t>BARRIO URBANIZACION VALLEJO MONTERIA 8</t>
  </si>
  <si>
    <t>FO-25-1534212</t>
  </si>
  <si>
    <t>16/09/2025 SE INTENTA COMUNICACIÓN AL NÚMERO 3134426907 SUENAPERO NO HAY CONTACTO, SE INTENTARÁ NUEVAMENTE | 16/09/2025 EN COMUNICACIÓN CON LA SRA JOHANA GOMEZ AL NÚEMERO 3134426907 NOS CONFIRMA LA SOLICITUD, DATOS CORRECTOS. SE ESCALA PARA VISITA | 16/09/2025 SE REALIZA VISITA TÉCNICA PARA CIERRE DE CB, SE RETIRA DATÁFONO PLACA 958252, LECTORA SYMBOL PLACA 514334, Y SE DESTRUYE PUBLICIDAD ENCONTRADA EN SITIO, CIERRE SIN NOVEDAD.</t>
  </si>
  <si>
    <t>LMNZZ658</t>
  </si>
  <si>
    <t>TA-25-1108214</t>
  </si>
  <si>
    <t>PAIPA VILLA VIANEY</t>
  </si>
  <si>
    <t>FO-25-1533422</t>
  </si>
  <si>
    <t>15/09/2025 SE REALIZA CIERRE RETIRO CB BANCOLOMBIA RETIRANDO EQUIPO DESK/3500-LECTOR CB - BASÉ SOPORTE -FUENTE DE PODER AVISO EXTERIOR -FLANGGER -DISPLAY DE HORARIO,SE DESTRUYE PUBLICIDAD EN SITIO., ENTREGA LOS EQUIPOS LIZBETH ANDELA PACHONGO</t>
  </si>
  <si>
    <t>SV00C131</t>
  </si>
  <si>
    <t>TA-25-1108013</t>
  </si>
  <si>
    <t>BARRIO SABANA VILLAVICENCIO</t>
  </si>
  <si>
    <t>FO-25-1533065</t>
  </si>
  <si>
    <t>15/09/2025 SE REALIZA RETIRO DE EQUIPOS POR CAMBIO DE RAZÓN SOCIAL SE RECOGE EQUIPOS POR ENTREGA VOLUNTARIA DEL COMERCIO</t>
  </si>
  <si>
    <t>9A08Z411</t>
  </si>
  <si>
    <t>TA-25-1107942</t>
  </si>
  <si>
    <t>BARRIO BOSTON SINCELEJO 4</t>
  </si>
  <si>
    <t>FO-25-1532962</t>
  </si>
  <si>
    <t>15/09/2025 SE VISITA SITIO SE VERIFICA INFORMACIÓN SE REALIZA CIERRE VOLUNTARIO POR CAMBIO DE RAZON SOCIAL. SE RETIRA DATÁFONO ESCÁNER, EQUIPOS FUNCIONALES.</t>
  </si>
  <si>
    <t>6Z0IZ017</t>
  </si>
  <si>
    <t>TA-25-1107264</t>
  </si>
  <si>
    <t>BARRIO SAN CIPRIANO BOGOTA 3</t>
  </si>
  <si>
    <t>FO-25-1532348</t>
  </si>
  <si>
    <t>15/09/2025 SE REALIZA VISITA DE CAMPO DONDE SE RETIRA EQUIPO SIN NOVEDAD, NO SE RETIRA LECTOR: 940683 DEBIDO A QUE NO ESTÁ EN PUNTO SE INFORMA NOVEDAD A CLIENTE DEL EQUIPO FALTANTE YA QUE DEBE SER ENTREGADO.</t>
  </si>
  <si>
    <t>XPMZZ098</t>
  </si>
  <si>
    <t>LC-CS-25-000367</t>
  </si>
  <si>
    <t>ARRIO CENTRO CERETE 3</t>
  </si>
  <si>
    <t>FO-25-1526643</t>
  </si>
  <si>
    <t>13/09/2025 EN COMUNICACIÓN CON EL NÚMERO 3016554931 NOS INDICAN NÚERO EQUIVOCADO | 17/09/2025 SE VISITA SITIO SE REALIZA CIERRE CB OK. SE RETIRA DATAFONO ICT 220, LECTOR NO SE ENCUENTRA EN SITIO.</t>
  </si>
  <si>
    <t>GZ0T886</t>
  </si>
  <si>
    <t>LC-CS-25-000368</t>
  </si>
  <si>
    <t>BARRIO PROVIVIENDA FUNZA</t>
  </si>
  <si>
    <t>FO-25-1526660</t>
  </si>
  <si>
    <t>13/09/2025 EN COMUNICACIÓN CON EL NÚMERO 3118007777 NOS CONFIRMAN LA SOLICITUD, DATOS CORRECTOS. SE ESCALA PARA VISITA | 16/09/2025 SE RETIRA DATÁFONO Y LECTURA, CB REALIZA DISPOSICIÓN FINAL DE LA PUBLICIDAD</t>
  </si>
  <si>
    <t>A100R558</t>
  </si>
  <si>
    <t>LC-CS-25-000369</t>
  </si>
  <si>
    <t>BARRIO LA INDEPENDENCIA FUSAGA</t>
  </si>
  <si>
    <t>FO-25-1526656</t>
  </si>
  <si>
    <t>13/09/2025 EN COMUNICACIÓN CON LA SRA ANDREA ALAPE GOMEZ AL NÚMERO 3133528303 NOS CONFIRMA LA SOLICITUD, DATOS CORRECTOS. SE ESCALA PARA VISITA | 16/09/2025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t>
  </si>
  <si>
    <t>A4WZZ830</t>
  </si>
  <si>
    <t>LC-CS-25-000371</t>
  </si>
  <si>
    <t>BARRIO BAMBO OCAÑA</t>
  </si>
  <si>
    <t>FO-25-1526652</t>
  </si>
  <si>
    <t>13/09/2025 SE INTENTA COMUNICACIÓN AL NÚMRO 3166241404 SUENA PERO NO HAY CONTACTO, SE INTENTARÁ NUEVAMENTE | 15/09/2025 EN COMUNICACIÓN CON LA SRA MARIA DEL CARMEN DURAN BAYONA AL NÚMERO 3166241404 NOS CONFIRMA LA SOLICITUD, DATOS CORRECTOS. SE ESCALA PARA VISITA | 16/09/2025 SE REALIZA VISITA AL COMERCIO SE HACE DE RETIRO DE DATÁFONO LECTOR DE BARRAS MAGIC BOX Y BASE CON SUS RESPECTIVOS CABLES PUBLICIDAD FUE DESTRUIDA DELANTE DEL CLIENTE</t>
  </si>
  <si>
    <t>F7ZZZ997</t>
  </si>
  <si>
    <t>LC-CS-25-000372</t>
  </si>
  <si>
    <t>BARRIO  EL SENA CALI</t>
  </si>
  <si>
    <t>FO-25-1526639</t>
  </si>
  <si>
    <t>13/09/2025 SE INTENTA COMUNICACIÓN A LOS NÚMEROS 3156016170-3192755358 SUENA PERO NO HAY CONTACTO, SE INTENTARÁ NUEVAMENTE | 15/09/2025 SE INTENTA COMUNICACIÓN A LOS NÚMEROS 3156016170-3192755358 SUENA PERO NO HAY CONTACTO, SE INTENTARÁ NUEVAMENTE | 15/09/2025 SE RETIRA PUBLICIDAD, DATÁFONO, LECTOR, PINPAD Y HUD SE DESTRUYE PUBLICIDAD EN SITIO</t>
  </si>
  <si>
    <t>V6ZZZ843</t>
  </si>
  <si>
    <t>LC-CS-25-000373</t>
  </si>
  <si>
    <t>BARRIO FATIMA PIENDAMO</t>
  </si>
  <si>
    <t>FO-25-1526649</t>
  </si>
  <si>
    <t>13/09/2025 SE INTENTA COMUNICACIÓN A LOS NÚMEROS 3154914959-3154351786 SUENA PERO NO HAY CONTACTO, SE INTENTARÁ NUEVAMENTE | 15/09/2025 EN COMUNICACIÓN CON EL SR HOLGER CAMPO AL NÚMERO 3154351786 NOS CONFIRMA LA SOLICITUD, DATOS CORRECTOS. SE ESCALA PARA VISITA, POR FAVOR RECOGER EN HORARIO 7:30 AM-5:00 PM | 18/09/2025 SE INBGRESA SE RECOGE EQUIPOS ESTADO OK DISPLAY LEGAL DE HORRIO Y AVISO EXTERIOR SE DESTRUYE EN SITIO PUBLICIDAD</t>
  </si>
  <si>
    <t>XP3ZZ027</t>
  </si>
  <si>
    <t>LC-CS-25-000374</t>
  </si>
  <si>
    <t>BARRIO CATUMARE VILLAVICENCIO</t>
  </si>
  <si>
    <t>FO-25-1526663</t>
  </si>
  <si>
    <t>13/09/2025 EN COMUNICACIÓN CON EL SR DIEGO FERNANDO CORTES GUTIERREZ AL NÚMERO 3125532721 NOS CONFIRMA LA SOLICITUD, DATOS CORRECTOS. SE ESCALA PARA VISITA, POR FAVOR LLAMAR ANTES DE DESPLAZARSE | 15/09/2025 SE REALIZA CIERRE A SOLCIITUD DE CLIENTE</t>
  </si>
  <si>
    <t>V14ZZ298</t>
  </si>
  <si>
    <t>LC-CS-25-000348</t>
  </si>
  <si>
    <t>DISTRICOL VOIPCELL SOLUTIONS</t>
  </si>
  <si>
    <t>FO-25-1526701</t>
  </si>
  <si>
    <t>13/09/2025 EN COMUNICACIÓN CON EL HIJO DE LA SRA YOLANDA SILENE NEIRA AROCA AL NÚMERO 3008398735 NOS CONFIRMA LA SOLICITUD, DATOS CORRECTOS, INDICA QUE SI PUEDEN HACER LA RECOLECCIÓN DE LOS EQUIPOS LO MÁS PRONTO POSIBLE. SE ESCALA PARA VISITA, POR FAVOR LLAMAR ANTES DE DESPLAZARSE | 16/09/2025 SE REALIZA CIERRE DE CORRESPONSAL BANCARIO A SATISFACCIÓN DEL CLIENTE, SE RETIRAN DATAFONOS LECTORAS Y PIN PAD</t>
  </si>
  <si>
    <t>KA00Y516, NN007655</t>
  </si>
  <si>
    <t>LC-CS-25-000349</t>
  </si>
  <si>
    <t>DISTRICOL GRUPO GARYED SAS</t>
  </si>
  <si>
    <t>FO-25-1526704</t>
  </si>
  <si>
    <t>13/09/2025 EN COMUNICACIÓN CON LA SRA ANGIE ELIZABETH TOCA LEMUS AL NÚMERO 3103396539 NOS CONFIRMA LA SOLICITUD, DATOS CORRECTOS. SE ESCALA PARA VISITA | 15/09/2025 SE VISITA DIRECCIÓN INDICA POR LA SEÑORA GINA SALAZAR, ENTEGA VOLUNTARIAMENTE DATAFONO LECTOR PINPAD Y HUB. INDICA NO SABER DE LA PUBLICIDAD. NO SE REGISTRA FOTO TIRILLA, NO PERMITEN CONECTAR EQUIPOS.</t>
  </si>
  <si>
    <t>EF02Z338</t>
  </si>
  <si>
    <t>LC-CS-25-000350</t>
  </si>
  <si>
    <t>DISTRICOL DR0GUERIA NAZARETH</t>
  </si>
  <si>
    <t>FO-25-1526694</t>
  </si>
  <si>
    <t>13/09/2025 SE INTENTA COMUNICACIÓN AL NÚMERO 3127490762SUENA PERO NO HAY CONTACTO, SE INTENTARÁ NUEVAMENTE | 15/09/2025 SE INTENTA COMUNICACIÓN AL NÚMERO 3127490762 SUENA PERO NO HAY CONTACTO, SE INTENTARÁ NUEVAMENTE | 15/09/2025 EN COMUNICACIÓN CON EL SR ALEXIS VARGAS AL NÚMERO 3127490762 NOS CONFIRMA LA SOLICITUD, DATOS CORRECTOS. SE ESCALA PARA VISITA | 16/09/2025 NO ES POSIBLE REALIZAR CIERRE POR VÍAS CERRADAS. | 22/09/2025 SE VISITA SITIO, SE RETIRAN EQUIPOS, DATAFONO, LECTOR, BASE FUENTE OK. PUBLICIDAD NO SE ENCUENTRA EN SITIO. CIERRE EXITOSO</t>
  </si>
  <si>
    <t>V10OZ397</t>
  </si>
  <si>
    <t>LC-CS-25-000351</t>
  </si>
  <si>
    <t>DISTRICOL MISCELANEA NUEVAVIDA</t>
  </si>
  <si>
    <t>FO-25-1526725</t>
  </si>
  <si>
    <t>13/09/2025 SE INTENTA COMUNICACIÓN AL NÚMERO 3213434300 SE ENCUENTRA APAGADO, SE INTENTARÁ NUEVAMENTE | 15/09/2025 SE HCE PRESENCIA EN COMERCIO SE REALIZA RETIRO DE UN DATAFONO CON SUS RESPECTIVOS ACCESORIOS</t>
  </si>
  <si>
    <t>LM5ZZ658</t>
  </si>
  <si>
    <t>LC-CS-25-000352</t>
  </si>
  <si>
    <t>DISTRICOL AMCOR SOLUCIONES</t>
  </si>
  <si>
    <t>FO-25-1526711</t>
  </si>
  <si>
    <t>13/09/2025 EN COMUNICACIÓN CON LA SRA JEIMMY MARCELA PICO VARGAS AL NÚMERO 3012710828 NOS CONFIRMA LA SOLICITUD, DATOS CORRECTOS. SE ESCALA PARA VISITA | 16/09/2025 EN. COMUNICACIÓN CON LA SEÑORA JEIMY AL NUMERO 3012710828 MANIFIESTA Q POR FAVOR PASAR EL DIA DE HOY DESPUES DE LAS 2PM | 16/09/2025 SE RETIRA DATAFONO ,LECTOR , CABLES Y FUENTE DE PODER, CIERRE EXITOSO</t>
  </si>
  <si>
    <t>A1MZZ024</t>
  </si>
  <si>
    <t>LC-CS-25-000354</t>
  </si>
  <si>
    <t>PTM BOGOTA CERAQUE</t>
  </si>
  <si>
    <t>FO-25-1526668</t>
  </si>
  <si>
    <t>13/09/2025 SE INTENTA COMUNICACIÓN AL NÚMERO 3215116962 SE ENCUENTRA APAGADO, SE INTENTARÁ NUEVAMENTE | 15/09/2025 SE INTENTA COMUNICACIÓN AL NÚMERO 3215116962 SE ENCUENTRA APAGADO, SE INTENTARÁ NUEVAMENTE | 15/09/2025 SE RECLAMAN EQUIPOS EN PTM MEDELLÍN</t>
  </si>
  <si>
    <t>DATAFONO 1 SX5ZZ543 DATAFONO 2 AA00I281 COMERCIO II0XZ899</t>
  </si>
  <si>
    <t>LC-CS-25-000355</t>
  </si>
  <si>
    <t>PTM TURBO MILAN SARI</t>
  </si>
  <si>
    <t>FO-25-1526678</t>
  </si>
  <si>
    <t>9A04Z727</t>
  </si>
  <si>
    <t>LC-CS-25-000356</t>
  </si>
  <si>
    <t>PTM BOGOTA BRAMARION</t>
  </si>
  <si>
    <t>FO-25-1526673</t>
  </si>
  <si>
    <t>9A06Z044 - II0YZ702</t>
  </si>
  <si>
    <t>LC-CS-25-000357</t>
  </si>
  <si>
    <t>PTM BELLO MERCA PUES</t>
  </si>
  <si>
    <t>FO-25-1526714</t>
  </si>
  <si>
    <t>GZ05Z922 - II00T241</t>
  </si>
  <si>
    <t>LC-CS-25-000358</t>
  </si>
  <si>
    <t>PTM BOGOTA GOMARKETING</t>
  </si>
  <si>
    <t>FO-25-1526686</t>
  </si>
  <si>
    <t>13/09/2025 SE INTENTA COMUNICACIÓN AL NÚMERO 3215116962 SE ENCUENTRA APAGADO, SE INTENTARÁ NUEVAMENTE | 15/09/2025 SE INTENTA COMUNICACIÓN AL NÚMERO 3215116962 SE ENCUENTRA APAGADO, SE INTENTARÁ NUEVAMENTE | 15/09/2025 SE REALIZA RECLAMO DE EQUIPOS EN PTM MEDELLIN. NOTA: FALTO LA LECTORA NO FUE ENVIADO LECTOR: 523629</t>
  </si>
  <si>
    <t>GZ05Z870</t>
  </si>
  <si>
    <t>LC-CS-25-000360</t>
  </si>
  <si>
    <t>PTM  CALI  ISA BOUTIQUE</t>
  </si>
  <si>
    <t>FO-25-1526721</t>
  </si>
  <si>
    <t>13/09/2025 SE INTENTA COMUNICACIÓN AL NÚMERO 3215116962 SE ENCUENTRA APAGADO, SE INTENTARÁ NUEVAMENTE | 15/09/2025 SE INTENTA COMUNICACIÓN AL NÚMERO 3215116962 SE ENCUENTRA APAGADO, SE INTENTARÁ NUEVAMENTE | 15/09/2025 SE RECLAMAN EQUIPOS EN LA OFICINA DE PRM MEDELLÍN</t>
  </si>
  <si>
    <t>TR00D556</t>
  </si>
  <si>
    <t>LC-CS-25-000361</t>
  </si>
  <si>
    <t>PTM CUCUTA MARLON MARTINEZ CENTRO INTEGRAL DE BELLE</t>
  </si>
  <si>
    <t>FO-25-1526730</t>
  </si>
  <si>
    <t>GB00G978</t>
  </si>
  <si>
    <t>LC-CS-25-000363</t>
  </si>
  <si>
    <t>PTM GUARNE BLOQUES Y PREFABRIC</t>
  </si>
  <si>
    <t>FO-25-1526697</t>
  </si>
  <si>
    <t>TJZZZ334 - TUZZZ915</t>
  </si>
  <si>
    <t>LC-CS-25-000364</t>
  </si>
  <si>
    <t>PTM ITAGUI HELADOS ALEJA</t>
  </si>
  <si>
    <t>FO-25-1526718</t>
  </si>
  <si>
    <t>13/09/2025 SE INTENTA COMUNICACIÓN AL NÚMERO 3215116962 SE ENCUENTRA APAGADO, SE INTENTARÁ NUEVAMENTE | 15/09/2025 SE INTENTA COMUNICACIÓN AL NÚMERO 3215116962 SE ENCUENTRA APAGADO, SE INTENTARÁ NUEVAMENTE | 15/09/2025 SE RECLAMAN EQUIPOS RN LA OFICINA DE PTM MEDELLÍN</t>
  </si>
  <si>
    <t>1A007814 - 1A007345</t>
  </si>
  <si>
    <t>LC-CS-25-000365</t>
  </si>
  <si>
    <t>PTM BOGOTA REYES MULTISERVICI</t>
  </si>
  <si>
    <t>FO-25-1526682</t>
  </si>
  <si>
    <t>15/09/2025 SE INTENTA COMUNICACIÓN AL NÚMERO 3206578031 SE ENCUENTRA APAGADO, SE INTENTARÁ NUEVAMENTE | 15/09/2025 SE INTENTA COMUNICACIÓN AL NÚMERO 3206578031 SUENA PERO NO HAY CONTACTO, SE INTENTARÁ NUEVAMENTE | 15/09/2025 SE INTENTA COMUNICACIÓN AL NÚMERO 3206578031 SUENA PERO NO HAY CONTACTO | 15/09/2025 SE REALIZA RETIRO DE DATÁFONO Y LECTORA</t>
  </si>
  <si>
    <t>A100H163</t>
  </si>
  <si>
    <t>TA-25-1098465</t>
  </si>
  <si>
    <t>BARRIO LA VICTORIA SAN PABLO 1</t>
  </si>
  <si>
    <t>FO-25-1517832</t>
  </si>
  <si>
    <t>12/09/2025 CLIENTE ENTREGA VOLUNTARIAMENTE LECTOR DE BARRAS FALTANTE DE CIERRE DE CB  , EN DIRECCIÓN DIFERENTE</t>
  </si>
  <si>
    <t xml:space="preserve">NO APLICA </t>
  </si>
  <si>
    <t>LC-CS-25-000323</t>
  </si>
  <si>
    <t>BARRIO BELLO BELLO 18</t>
  </si>
  <si>
    <t>FO-25-1516549</t>
  </si>
  <si>
    <t>12/09/2025 SE INTENTA COMUNICACIÓN AL NÚMERO 3028662954 SUENA PERO NO HAY CONTACTO, SE INTENTARÁ NUEVAMENTE | 12/09/2025 SE INTENTA COMUNICACIÓN AL NÚMERO 3028662954 SUENA PERO NO HAY CONTACTO, SE INTENTARÁ NUEVAMENTE | 13/09/2025 SE INTENTA COMUNICACIÓN AL NÚMERO 3028662954 SUENA PERO NO HAY CONTACTO | 15/09/2025 SE REALIZA RECOGIDA DE EQUIPOS POR CIERRE DE CB, USUARIO REALIZA DISPOSICIÓN FINAL DE LA PUBLICIDAD, ENTREGA LOS EQUIPOS EN OTRA DIRECCIÓN YA QUE VENDIÓ EL LOCAL.</t>
  </si>
  <si>
    <t>SV00W463</t>
  </si>
  <si>
    <t>LC-CS-25-000324</t>
  </si>
  <si>
    <t>BARRIO SABANETA SABANETA 10</t>
  </si>
  <si>
    <t>FO-25-1516487</t>
  </si>
  <si>
    <t>12/09/2025 CIERRE EXITOSO SIN PUBLICIDAD CB INFORMA QUE LE DIÓ DISPOSICIÓN FINAL</t>
  </si>
  <si>
    <t>EG03Z565</t>
  </si>
  <si>
    <t>LC-CS-25-000325</t>
  </si>
  <si>
    <t>BARRIO SANTUARIO BARRANQUILLA</t>
  </si>
  <si>
    <t>FO-25-1516498</t>
  </si>
  <si>
    <t>12/09/2025 SE INTENTA COMUNICACIÓN A LOS NÚMEROS 3017562734 APAGADO-3246803654 MARCACION ERRADA, SE INTENTARÁ NUEVAMENTE | 12/09/2025 SE INTENTA COMUNICACIÓN A LOS NÚMEROS 3017562734 APAGADO-3246803654 MARCACION ERRADA, SE INTENTARÁ NUEVAMENTE | 13/09/2025 SE INTENTA COMUNICACIÓN A LOS NÚMEROS 3017562734 SUENA PERO NO HAY CONTACTO | 12/09/2025 SE RETIRAN EQUIPOS Y ACCESORIOS EN BUEN ESTADO X CIERRE DEL CB, LA ENTREGA LA HACE LA SEÑORA YUSELIS VELASCO</t>
  </si>
  <si>
    <t>F1LZZ910</t>
  </si>
  <si>
    <t>LC-CS-25-000326</t>
  </si>
  <si>
    <t>BARRIO NUEVO CAMPESTRE CARTAGE</t>
  </si>
  <si>
    <t>FO-25-1516462</t>
  </si>
  <si>
    <t>12/09/2025 EN COMUNICACIÓN CON EL SR WILLMAN ESTEBAN MARTINEZ PORRAS AL NÚMERO 3106421500 NOS INDICA QUE LOS EQUIPOS SE LOS HA ENTREGADO HA ANDRE MARTINEZ GESTOR DE REDEBAN EN PLAZUELA MAYOR CARTAGENA | 12/09/2025 SE REALIZA CIERRE DE CORRESPONSAL EN DIRECCIÓN DIFERENTE COMERCIO ENTREGO EL LOCAL SOLO SE RETIRAN LOS EQUIPOS CLIENTE CON LA MUDANZA INFORMA QUE DESTRUYERON</t>
  </si>
  <si>
    <t>UV0PZ158</t>
  </si>
  <si>
    <t>LC-CS-25-000330</t>
  </si>
  <si>
    <t>ACEVEDO</t>
  </si>
  <si>
    <t>BARRIO VEREDA SAN MARCOS ACEVE</t>
  </si>
  <si>
    <t>FO-25-1516567</t>
  </si>
  <si>
    <t>12/09/2025 SE REALIZA VISITA AL PUNTO, SE RETIRA CON ÉXITO: BASE ,DATAFONO, LECTORA , FUENTE DE PODER , PACHCORD, EN BUEN ESTADO GENERAL .SE RETIRA DE FACHADA PUNTO  AVISO EXTERIOR ,Y FLANGED .LOS CUALES SE DESTRUYEN EN PUNTO POR DETERIORO . CIERRE EXISOTOSO.</t>
  </si>
  <si>
    <t>AA000816</t>
  </si>
  <si>
    <t>LC-CS-25-000331</t>
  </si>
  <si>
    <t>ARRIO SAN ANTONIO VILLAVICENC</t>
  </si>
  <si>
    <t>FO-25-1516506</t>
  </si>
  <si>
    <t>12/09/2025 SE REALIZA CIERRE CB SE RECUPERA DATÁFONO Y LECTOR PINPAD Y HUB SIN NOVEDAD</t>
  </si>
  <si>
    <t>GZ00P231</t>
  </si>
  <si>
    <t>LC-CS-25-000332</t>
  </si>
  <si>
    <t>BARRIO LA ANTONIA VILLAVICENCI</t>
  </si>
  <si>
    <t>FO-25-1516513</t>
  </si>
  <si>
    <t>12/09/2025 SE REALIZA CIERRE CB SE RECUPERA DATÁFONO Y LECTOR OK SIN NOVEDAD</t>
  </si>
  <si>
    <t>6A8ZZ271</t>
  </si>
  <si>
    <t>LC-CS-25-000333</t>
  </si>
  <si>
    <t>BARRIO LA PRIMAVERA VILLAVICENCIO</t>
  </si>
  <si>
    <t>FO-25-1516469</t>
  </si>
  <si>
    <t>12/09/2025 SE REALIZA VISITA AL CB POR SOLICITUD DE CIERRE, SE RECUPERAN LOS EQUIPOS TODO P</t>
  </si>
  <si>
    <t>EGO0Z152</t>
  </si>
  <si>
    <t>LC-CS-25-000334</t>
  </si>
  <si>
    <t>CALLE CENTRAL POLICARPA</t>
  </si>
  <si>
    <t>FO-25-1516576</t>
  </si>
  <si>
    <t>12/09/2025 EN COMUNICACIÓN CON LA SRA DORIS ESPERANZA ORTEGA ROSERO AL NÚMERO 3117617142 NOS CONFIRMA LA SOLICITUD, DATOS CORRECTOS. SE ESCALA PARA VISITA | 15/09/2025 SE REALIZA CIERRE DE CORRESPONSAL BANCARIO SE RETIRA DATAFONO LECTOR BASE FUENTE PUBLICIDAD FUE DESTRUIDA POR CLIENTE CANTIDAD DE ROLLOS RETIRADOS CERO CIERRE EXITOSO</t>
  </si>
  <si>
    <t>AALFZ716</t>
  </si>
  <si>
    <t>LC-CS-25-000335</t>
  </si>
  <si>
    <t>CALARCA LLANITOS GUARALA</t>
  </si>
  <si>
    <t>FO-25-1516555</t>
  </si>
  <si>
    <t>12/09/2025 EN COMUNICACIÓN CON LA SRA MARIA LEONISA PEÑUELA LONDOÑO AL NÚMERO 3122502865 NOS CONFIRMA LA SOLICITUD, DATOS CORRECTOS. SE ESCALA PARA VISITA, POR FAVOR LLAMAR ANTES DE DESPLAZARSE | 16/09/2025 SE VISITA COMERCIO SE REALIZA CIERRE CB SE RETIRA DATÁFONO LECTORA Y BASE SE DESTRUYE PUBLICIDAD EN SITIO</t>
  </si>
  <si>
    <t>EF00R103</t>
  </si>
  <si>
    <t>LC-CS-25-000336</t>
  </si>
  <si>
    <t>BARRIO PIONEROS SINCELEJO 3</t>
  </si>
  <si>
    <t>FO-25-1516480</t>
  </si>
  <si>
    <t>12/09/2025 SE VISITA SITIO SE VERIFICA INFORMACIÓN SE REALIZA RETIRO DE DATÁFONO ESCANEAR, COMERCIO  SIN PUBLICIDAD.</t>
  </si>
  <si>
    <t>9GZZZ909</t>
  </si>
  <si>
    <t>LC-CS-25-000337</t>
  </si>
  <si>
    <t>BARRIO 7 DE AGOSTO SINCELEJO</t>
  </si>
  <si>
    <t>FO-25-1516472</t>
  </si>
  <si>
    <t>12/09/2025 EN COMUNICACIÓN CON EL CLIENTE AL NÚMERO 3102675282 NOS INDICA QUE LOS EQUIPOS FUERON RECOGIDOS EL DIA DE HOY 12-09 | 12/09/2025 SE VISITA SITIO SE VERIFICA INFORMACIÓN SE REALIZA RETIRO DE DATÁFONO ESCANEAR, COMERCIO  SIN PUBLICIDAD.</t>
  </si>
  <si>
    <t>F1MZZ645</t>
  </si>
  <si>
    <t>LC-CS-25-000341</t>
  </si>
  <si>
    <t>BARRIO VILLA ANGELA SAN JOSE D</t>
  </si>
  <si>
    <t>FO-25-1516491</t>
  </si>
  <si>
    <t>12/09/2025 SE INTENTA COMUNICACIÓN AL NÚMERO 3138293717 SUENA PERO NO HAY CONTACTO, SE INTENTARÁ NUEVAMENTE | 12/09/2025 SE INTENTA COMUNICACIÓN AL NÚMERO 3138293717 SUENA PERO NO HAY CONTACTO, SE INTENTARÁ NUEVAMENTE | 13/09/2025 SE INTENTA COMUNICACIÓN AL NÚMERO 3138293717 SUENA PERO NO HAY CONTACTO, SE INTENTARÁ NUEVAMENTE | 16/09/2025 SE REALIZA VISITA A CB SE RECUPERA DATÁFONO Y LECTOR OK SIN NOVEDADES</t>
  </si>
  <si>
    <t>7A002395</t>
  </si>
  <si>
    <t>LC-CS-25-000342</t>
  </si>
  <si>
    <t>BARRIO KENNEDY CENTRAL BOGOTA</t>
  </si>
  <si>
    <t>FO-25-1516502</t>
  </si>
  <si>
    <t>12/09/2025 SE INTENTA COMUICACIÓN AL NÚMERO 3163947273-SUSPENDIDO NO HAY CONTACTO | 12/09/2025 SE REALIZA RETIRO DE DATÁFONO, HUB, LECTORA Y PINPAD</t>
  </si>
  <si>
    <t>9B00K395</t>
  </si>
  <si>
    <t>LC-CS-25-000344</t>
  </si>
  <si>
    <t>BARRIO DANUBIO AZAUL BOGOTA</t>
  </si>
  <si>
    <t>FO-25-1523495 | FO-25-1516540</t>
  </si>
  <si>
    <t>12/09/2025 EN COMUNICACIÓN CON LA SRA LAURA DANIELA VARGAS VANEGAS AL NÚMERO 3103101824 NOS CONFIRMA LA SOLICITUD, DATOS CORRECTOS. SE ESCALA PARA VISITA | 12/09/2025 SE VISITA COMERCIO POR CIERRE. AL LLEGAR A LA DIRECCIÓN ESTE SE ENCUENTRA CERRADO SE PROCEDE A GENERAR COMUNICACIÓN TELEFÓNICA AL NÚMERO 313 302 3847 DONDE ATIENDE TITULAR Y CONFIRMA REPROGRAMAR VISITA YA QUE EN EL LUGAR NO SE ENCUENTRA NADIE Y SE DEBE PROGRAMAR CON UN DÍA DE ANTICIPACIÓN LA RECOGIDA DE LOS EQUIPOS SE PROCEDE A FINALIZAR ACTIVIDAD SIN MÁS NOVEDAD
13/09/2025 SE REALIZA GESTIÓN TELEFÓNICA CON CLIENTE AL NÚMERO +57 310 3101824 DONDE LA CLIENTE SOLICITA RECOGER EQUIPO EN CONJUNTO RESIDENCIAL RESERVA DEL PORTAL LOCALIDAD USME, SE PROCEDE A REALIZAR RECOGIDA EN PUNTO ACORDADO DONDE CLIENTE ENTREGA DATÁFONO, BASE,LECTORA,MAGICBOX,CABLE DE RED FUENTE DE PODER ,SE REALIZAN IMPRESIONES DE PRUEBA OK Y SE COMPLETA CIERRE DE PUNTO SIN NOVEDAD CLIENTE MANIFIESTA QUE LA PUBLICIDAD YA LA BOTO A LA BASURA.</t>
  </si>
  <si>
    <t>NO APLICA 
10008839</t>
  </si>
  <si>
    <t>LC-CS-25-000346</t>
  </si>
  <si>
    <t>BARRIO MARROQUIN 2 CALI 4</t>
  </si>
  <si>
    <t>FO-25-1516571</t>
  </si>
  <si>
    <t>12/09/2025 SE RETIRA DATÁFONO Y LECTORA NO SE RETIRA PUBLICIDAD YA QUE LOS ENTREGAN OTRA DIRECCIÓN CLIENTE NO FIRMA</t>
  </si>
  <si>
    <t>9C0NZ363</t>
  </si>
  <si>
    <t>LC-CS-25-000318</t>
  </si>
  <si>
    <t>BARRIO RESTREPO BOGOTA 7</t>
  </si>
  <si>
    <t>FO-25-1511634</t>
  </si>
  <si>
    <t>11/09/2025 EN COMUNICACIÓN CON EL SR CARLOS MORENO  AL NÚMERO 3146259714 NOS CONFIRMA LA SOLICITUD, DATOS CORRECTOS. SE ESCALA PARA VISITA, PREFERIBLEMENTE DE 08:00 AM A 05:00 PM POR FAVOR LLAMAR ANTES DE DESPLAZARSE | 12/09/2025 SE RECIBE DATOFONO ACCESORIOS, PINPAD, HUB, LECTORA. NO HABÍA PUBLICIDAD</t>
  </si>
  <si>
    <t>AC0MZ766</t>
  </si>
  <si>
    <t>LC-CS-25-000319</t>
  </si>
  <si>
    <t>BARRIO TOBERIN BOGOTA 11</t>
  </si>
  <si>
    <t>FO-25-1511628</t>
  </si>
  <si>
    <t>11/09/2025 SE INTENTA COMUNICACIÓN AL NÚMERO 3123109019 SUENA PERO NO HAY CONTACTO, SE INTENTARÁ NUEVAMENTE | 11/09/2025 SE INTENTA COMUNICACIÓN AL NÚMERO 3123109019 SUENA PERO NO HAY CONTACTO, SE INTENTARÁ NUEVAMENTE | 11/09/2025 SE INTENTA COMUNICACIÓN AL NÚMERO 3123109019 SE ENCUENTRA APAGADO-NO HAY CONTACTO | 12/09/2025 CIERRE EXITOSO SE RETIRA DATAFONO Y LECTORA NO CUENTA CON PUBLICIDAD</t>
  </si>
  <si>
    <t>MA002229</t>
  </si>
  <si>
    <t>LC-CS-25-000320</t>
  </si>
  <si>
    <t>BARRIO GALAN BARRANQUILLA</t>
  </si>
  <si>
    <t>FO-25-1511654</t>
  </si>
  <si>
    <t>11/09/2025 EN COMUNICACIÓN CON LA SRA MARGIE GUSMAN AL NÚMERO 3007834043 NOS CONFIRMA LA SOLICITUD, DATOS CORRECTOS. SE ESCALA PARA VISITA, POR FAVOR LLAMAR ANTES DE DESPLAZARSE | 11/09/2025 SE REALIZA CIERRE DEL CB EN LA KRA 19 # 21-27, LA ENTREGA LA HACE EL SEÑOR JAVIER CASTRO 
AL ENCENDER EL EQUIPO SE EVIDENCIA QUE EL DATAFONO SOLO ESTÁ COMO ADQIRENCIA Y NO TIENE HABILITADO EL MODULO DE CORRESPONSAL, POR LO CUAL NO SE PUEDEN ANEXAR PRUEBAS</t>
  </si>
  <si>
    <t>JA00P736  -  OA00E872</t>
  </si>
  <si>
    <t>TA-25-1086180</t>
  </si>
  <si>
    <t>PTM MAGUI DROGAS LA PLAYITA</t>
  </si>
  <si>
    <t>FO-25-1506022</t>
  </si>
  <si>
    <t>11/09/2025 SE RECIBEN EQUIPOS DE CB BANCOLOMBIA ENVIADOS POR CLIENTE PARA CIERRE VOLUNTARIO A BODEGA LCOM PASTO, SE RECIBEN EQUIPOS EN BUEN ESTADO SIN ACCESORIOS NI PUBLICIDAD, CLIENTE INFORMO QUE REALIZO DISPOSICIÓN FINAL DE ELEMENTOS NO ENTREGADOS, SE EJECUTA CIERRE EXITOSO.</t>
  </si>
  <si>
    <t xml:space="preserve">AB0TZ547 </t>
  </si>
  <si>
    <t>LC-CS-25-000294</t>
  </si>
  <si>
    <t>EL TOTUMO</t>
  </si>
  <si>
    <t>FO-25-1504303</t>
  </si>
  <si>
    <t>09/09/2025 SE INTENTA COMUNICACIÓN AL NÚMERO 3113864304 SUENA PERO NO HAY CONTACTO, SE INTENTARÁ NUEVAMENTE | 10/09/2025 SE INTENTA COMUNICACIÓN AL NÚMERO 3113864304 SUENA PERO NO HAY CONTACTO, SE INTENTARÁ NUEVAMENTE | 10/09/2025 SE INTENTA COMUNICACIÓN AL NÚMERO 3113864304 SUENA PERO NO HAY CONTACTO | 12/09/2025 SE RETIRA DATAFONOS,LECTORA, Y LETRERO EXTERIOR</t>
  </si>
  <si>
    <t>IZ1ZZ972</t>
  </si>
  <si>
    <t>LC-CS-25-000295</t>
  </si>
  <si>
    <t>BARRIO CESPEDES TULUÁ</t>
  </si>
  <si>
    <t>FO-25-1504323</t>
  </si>
  <si>
    <t>09/09/2025 EN COMUNICACIÓN CON EL SR JULIO EDUARDO DOMINGUEZ CAÑAS AL NÚMERO 3173813357 NOS CONFIRMA LA SOLICITUD, DATOS CORRECTOS. SE ESCALA PARA VISITA | 12/09/2025 EN LA VISITA TÉCNICA SE REALIZÓ LA DESINSTALACIÓN DE LA PUBLICIDAD, DATÁFONO Y LECTOR EN BUEN ESTADO LA PUBLICIDAD SE DESTRUYE EN EL SITIO.</t>
  </si>
  <si>
    <t>MNPZZ769</t>
  </si>
  <si>
    <t>LC-CS-25-000296</t>
  </si>
  <si>
    <t>BARRIO LAS COLINAS MANIZALES</t>
  </si>
  <si>
    <t>FO-25-1504417</t>
  </si>
  <si>
    <t>09/09/2025 SE INTENTA COMUNICACIÓN AL NÚMERO 604389366 PERO NO HAY CONTACTO, SE INTENTARÁ NUEVAMENTE | 10/09/2025 SE INTENTA COMUNICACIÓN AL NÚMERO 604389366 PERO NO HAY CONTACTO, SE INTENTARÁ NUEVAMENTE | 10/09/2025 SE REALIZA CIERRE SE RETIRAN EQUIPOS DATÁFONO Y LECTOR, SE DESINSTALA AVISO Y DISPLAY DE HORARIOS SE DESTRUYEN EN SITIO POR MAL ESTADO, ENTREGA 60 ROLLOS</t>
  </si>
  <si>
    <t>KA00J376</t>
  </si>
  <si>
    <t>LC-CS-25-000297</t>
  </si>
  <si>
    <t>VERAGUAS BOGOTA3</t>
  </si>
  <si>
    <t>FO-25-1504411</t>
  </si>
  <si>
    <t>09/09/2025 EN COMUNICACIÓN CON LA SRA MIRLET KATHERINE AVILA MURCIA AL NÚMERO 3045481078 NOS CONFIRMA LA SOLICITUD, DATOS CORRECTOS. SE ESCALA PARA VISITA | 10/09/2025 SE RETIRAN EQUIPOS SIN NINGUNA NOVEDAD</t>
  </si>
  <si>
    <t>9L08Z792</t>
  </si>
  <si>
    <t>LC-CS-25-000298</t>
  </si>
  <si>
    <t>BARRIO CALIXTO III NEIVA</t>
  </si>
  <si>
    <t>FO-25-1504378</t>
  </si>
  <si>
    <t>09/09/2025 EN COMUNICACIÓN CON EL SR CARLOS EDUARDO HERRERA MOSQUERA AL NÚMERO 3112111440 NOS CONFIRMA LA SOLICITUD, DATOS CORRECTOS. SE ESCALA PARA VISITA | 10/09/2025 SE REALIZA RETIRO DE DATAFONOS Y LECTORAS DE BARRAS</t>
  </si>
  <si>
    <t>AAAAS340 - HA006869</t>
  </si>
  <si>
    <t>LC-CS-25-000299</t>
  </si>
  <si>
    <t>PRADO</t>
  </si>
  <si>
    <t>BARRIO COMERCIO PRADO</t>
  </si>
  <si>
    <t>FO-25-1504426</t>
  </si>
  <si>
    <t>09/09/2025 SE INTENTA COMUNICACIÓN AL NÚMERO 3155884263 SE ENCUENTRA APAGADO, SE INTENTARÁ NUEVAMENTE | 10/09/2025 SE INTENTA COMUNICACIÓN AL NÚMERO 3155884263 SE ENCUENTRA APAGADO, SE INTENTARÁ NUEVAMENTE | 10/09/2025 SE INTENTA COMUNICACIÓN AL NÚMERO 3155884263 SE ENCUENTRA APAGADO | 11/09/2025 CLIENTE ENTREGA 2 DATAFONOS , 2 LECTOR DE BARRAS , 2 CARGADORES DATAFONOS, 2 CABLES DATAFONOS, 2 MAGIC BOX, 1 CABLE PIN PAD ,  PIN PAD , AVISO EXTERIOR DETERIORADO SE DESTRUYE EN SITIO Y ROLLOS RBM . CIERRE EXITOSO .</t>
  </si>
  <si>
    <t>TV00E585-TVDZZ991-JA00X324</t>
  </si>
  <si>
    <t>LC-CS-25-000300</t>
  </si>
  <si>
    <t>PTM MEDELLIN  REJAS BLANCAS MA</t>
  </si>
  <si>
    <t>FO-25-1504396</t>
  </si>
  <si>
    <t>09/09/2025 EN COMUNICACIÓN CON LA SRA VERONICA MAYERLIS ZAPATA GALLO AL NÚMERO 3004444976 NOS CONFIRMA LA SOLICITUD, DATOS CORRECTOS. SE ESCALA PARA VISITA, POR FAVOR LLAMAR ANTES DE DESPLAZARSE | 11/09/2025 SE RETIRA DATÁFONO Y LECTOR DE CÓDIGO DE BARRAS EN BUEN ESTADO POR CIERRE DEL CORRESPONSAL</t>
  </si>
  <si>
    <t>MN00X978-NN00E817</t>
  </si>
  <si>
    <t>LC-CS-25-000301</t>
  </si>
  <si>
    <t>PTM BOGOTA FERRETERIA LUCIMAR</t>
  </si>
  <si>
    <t>FO-25-1504359</t>
  </si>
  <si>
    <t>09/09/2025 EN COMUNICACIÓN CON LA SRA NIDIA VARELA AL NÚMERO 3114618192 NOS CONFIRMA LA SOLICITUD, DATOS CORRECTOS. SE ESCALA PARA VISITA | 11/09/2025 SE REALIZA DESMONTE DE PUBLICIDAD, AVISO EXTERIOR, FLANGED, DISPLAY LEGAL, SE RETIRA DATAFONO Y LECTOR DE BARRAS POR CIERRE CB BANCOLOMBIA</t>
  </si>
  <si>
    <t>TWZZZ089 - TSZZZ729</t>
  </si>
  <si>
    <t>LC-CS-25-000302</t>
  </si>
  <si>
    <t>DISTRICOL RUTA LUJOS Y ACC</t>
  </si>
  <si>
    <t>FO-25-1504336</t>
  </si>
  <si>
    <t>10/09/2025 SE INTENTA COMUNICACIÓN AL NÚMERO 3216426545 SUENA PERO NO HAY CONTACTO, SE INTENTARÁ NUEVAMENTE | 10/09/2025 SE INTENTA COMUNICACIÓN AL NÚMERO 3216426545 SUENA PERO NO HAY CONTACTO, SE INTENTARÁ NUEVAMENTE | 10/09/2025 SE REALIZA CIERRE DE CB SE RECOGE 1 DATAFONO 1 LECTOR 1 BASE Y ACC</t>
  </si>
  <si>
    <t>SXNZZ015</t>
  </si>
  <si>
    <t>LC-CS-25-000303</t>
  </si>
  <si>
    <t>PTM LUMBER BARBER SHOP</t>
  </si>
  <si>
    <t>FO-25-1520710 | FO-25-1504342</t>
  </si>
  <si>
    <t>10/09/2025 EN COMUNICACIÓN CON EL SR CARLOS ANDRES QUICENO AL NÚMERO 3106648827 NOS CONFIRMA LA SOLICITUD, DATOS CORRECTOS. SE ESCALA PARA VISITA, POR FAVOR LLAMAR ANTES DE DESPLAZARSE | 12/09/2025 SE LLEGA AL PUNTO, SE ENCUENTRA CERRADO, SE LLAMA AL CLIENTE E INDICA QUE POR FAVOR SE VISITE EL DÍA DE MAÑANA EN TORRE CENTRAL, YA QUE SE ENCONTRA FUERA DE LA CIUDAD.
12/09/2025 SE RETIRA CB BANCOLOMBIA DE LA DIRECCIÓN TORRE CENTRAL PISO 1 LC 121 DATÁFONO, BASE, LECTORA, HUB, PIN PAD, MAGIC BOX, EL CLIENTE INDICA QUE VOTO LA PUBLICIDAD YA QUE TODA ESTABA EN MAL ESTADO.</t>
  </si>
  <si>
    <t>NO APLICA
GB0KZ170-AB1FZ676</t>
  </si>
  <si>
    <t>LC-CS-25-000304</t>
  </si>
  <si>
    <t>DISTRICOL MASCOTIENDA EL MUNDO</t>
  </si>
  <si>
    <t>FO-25-1504366</t>
  </si>
  <si>
    <t>10/09/2025 EN COMUNICACIÓN CON EL SR MATEO GALEANO ALVAREZ AL NÚMERO 3113341440 NOS CONFIRMA LA SOLICITUD, DATOS CORRECTOS. SE ESCALA PARA VISITA | 10/09/2025 SE REALIZA CIERRE DE CB</t>
  </si>
  <si>
    <t>TV00C974</t>
  </si>
  <si>
    <t>LC-CS-25-000305</t>
  </si>
  <si>
    <t>DISTRICOL ABBI SHOPS COLOMBIA</t>
  </si>
  <si>
    <t>FO-25-1504328</t>
  </si>
  <si>
    <t>10/09/2025 EN COMUNICACIÓN CON LA SRA FABIANA ELENA YANES MORELO AL NÚMERO 3043250272 NOS CONFIRMA LA SOLICITUD. SE ESCALA PARA VISTA, POR FAVOR LLAMAR ANTES DE DESPLAZARSE PARA CONFIRMAR DIRECCIÓN DE ENTREGA | 10/09/2025 SE VISITA SITIO, SE RETIRAN EQUIPOS, DATAFONO, LECTOR DE BARRAS  BASE Y CABLES EN BUEN ESTADO .</t>
  </si>
  <si>
    <t>EF8ZZ127</t>
  </si>
  <si>
    <t>LC-CS-25-000307</t>
  </si>
  <si>
    <t>DISTRICOL DROGUERIA ODISEA REA</t>
  </si>
  <si>
    <t>FO-25-1504311</t>
  </si>
  <si>
    <t>10/09/2025 SE INTENTA COMUNICACIÓN A LOS NÚMEROS 3017637326-3122474388 SUENA PERO NO HAY CONTACTO, SE INTENTARÁ NUEVAMENTE | 10/09/2025 SE INTENTA COMUNICACIÓN A LOS NÚMEROS 3017637326-3122474388 SUENA PERO NO HAY CONTACTO, SE INTENTARÁ NUEVAMENTE | 10/09/2025 SE INTENTA COMUNICACIÓN A LOS NÚMEROS 3017637326-3122474388 SUENA PERO NO HAY CONTACTO | 11/09/2025 SE RETIRA DATÁFONO Y LECTORA, LA PUBLICIDAD EL USUARIO DIO DISPOSICIÓN FINAL.</t>
  </si>
  <si>
    <t>AB00H305</t>
  </si>
  <si>
    <t>LC-CS-25-000308</t>
  </si>
  <si>
    <t>DISTRICOL MULTIPAGOS DELICIAS</t>
  </si>
  <si>
    <t>FO-25-1504352</t>
  </si>
  <si>
    <t>10/09/2025 SE INTENTA COMUNICACIÓN AL NÚMERO 3148766795 SE ENCUENTRA APAGADO, SE INTENTARÁ NUEVAMENTE | 10/09/2025 SE INTENTA COMUNICACIÓN AL NÚMERO 3148766795 SE ENCUENTRA APAGADO, SE INTENTARÁ NUEVAMENTE | 10/09/2025 SE INTENTA COMUNICACIÓN AL NÚMERO 3148766795 SE ENCUENTRA APAGADO | 10/09/2025 SE REALIZA VISITA A LA DIRECCIÓN INDICADA POR EL CLIENTE SE RETIRA DATAFONO Y LECTORA CON SUS RESPECTIVOS ACCESORIOS</t>
  </si>
  <si>
    <t>90ZZZ186</t>
  </si>
  <si>
    <t>LC-CS-25-000310</t>
  </si>
  <si>
    <t>DISTRICOL MULTISERVICIOS A Y C</t>
  </si>
  <si>
    <t>FO-25-1504307</t>
  </si>
  <si>
    <t>10/09/2025 SE INTENTA COMUNICACIÓN AL NÚMERO 3045524496 SUENA PERO NO HAY CNTACTO, SE INTENTARÁ NUEVAMENTE | 10/09/2025 SE INTENTA COMUNICACIÓN AL NÚMERO 3045524496 SUENA PERO NO HAY CNTACTO, SE INTENTARÁ NUEVAMENTE | 10/09/2025 SE INTENTA COMUNICACIÓN AL NÚMERO 3045524496 SUENA PERO NO HAY CNTACTO | 11/09/2025 SE REALIZA RETIRO DE DATÁFONO, LECTOR DE BARRAS, PINPAD Y HUB, SE DESINTALA PUBLICIDAD.</t>
  </si>
  <si>
    <t>AD00M863</t>
  </si>
  <si>
    <t>LC-CS-25-000311</t>
  </si>
  <si>
    <t>PTM CUCUTA DROGUERIA VILLA NU</t>
  </si>
  <si>
    <t>FO-25-1504348</t>
  </si>
  <si>
    <t>10/09/2025 SE INTENTA COMUNICACIÓN AL NÚMERO 3232051080 SUENA PERO NO HAY CONTACTO, SE INTENTARÁ NUEVAMENTE | 10/09/2025 EN COMUNICACIÓN CON EL SR FABIAN VILLAMIZAR VILLAMIZAR AL NÚMERO 3232051080 NOS CONFIRMA LA SOLICITUD, DATOS CORRECTOS. SE ESCALA PARA VISITA | 10/09/2025 SE REALIZA LLAMADA TELEFÓNICA AL NÚMERO 3232051080 SE HABLÓ CON EL SR FABIÁN Y MANIFIESTA TENER LOS EQUIPOS EN EL MUNICIPIO DE CHITAGA | 11/09/2025 SE REALIZA LLAMADA TELEFÓNICA AL NÚMERO 3232051080 SE HABLÓ CON EL SR FABIÁN MANIFIESTA QUE NO TIENE LA DISPONIBILIDAD PARA REALIZA EL ENVÍO DE LOS EQUIPOS, QUE DESEA REALIZAR LA ENTREGA DE LOS EQUIPOS EN EL MUNICIPIO DE CHITAGA | 16/09/2025 SE REALIZÓ LLAMADA TELEFÓNICA AL NÚMERO 3232051080 SE HABLÓ CON EL SEÑOR FABIÁN INDICA QUE  SE ENCUENTRA DISPONIBLE APARTIR DEL DÍA 17/09/2025 EN EL MUNICIPIO DE CHITAGA TIPOLOGÍA 3 PARA REALIZAR LA ENTREGA DE LOS EQUIPOS SE LE INFORMA A EL COORDINADOR DE LA ZONA PARA ESCALAR CON LA RED. | 17/09/2025 "SE ESCALA EL CASO PARA SU CONOCIM</t>
  </si>
  <si>
    <t>TWZZZ080</t>
  </si>
  <si>
    <t>LC-CS-25-000312</t>
  </si>
  <si>
    <t>PTM CUCUTA MEGA REPUESTOS DAN</t>
  </si>
  <si>
    <t>FO-25-1504372</t>
  </si>
  <si>
    <t>10/09/2025 SE INTENTA COMUNICACIÓN AL NÚMERO 3134527180 SUENA PERO NO HAY CONTACTO, SE INTENTARÁ NUEVAMENTE | 10/09/2025 SE INTENTA COMUNICACIÓN AL NÚMERO 3134527180 SUENA PERO NO HAY CONTACTO, SE INTENTARÁ NUEVAMENTE | 10/09/2025 SE INTENTA COMUNICACIÓN AL NÚMERO 3134527180 SUENA PERO NO HAY CONTACTO | 10/09/2025 SE REALIZA VISITA, SE RETIRA DATAFONO Y LECTOR DE BARRAS</t>
  </si>
  <si>
    <t>NA00J398 - OA008042</t>
  </si>
  <si>
    <t>LC-CS-25-000313</t>
  </si>
  <si>
    <t>PTM IBAGUE  MISCELÁNEA MACAREN</t>
  </si>
  <si>
    <t>FO-25-1504402</t>
  </si>
  <si>
    <t>10/09/2025 SE INTENTA COMUNICACIÓN AL NÚMERO 3204162165 SUENA PERO NO HAY CONTACTO, SE INTENTARÁ NUEVAMENTE | 10/09/2025 SE RETIRA: DATÁFONO, LECTOR, BASE PARA DATÁFONO, PATCHCORD, CABLE Y FUENTE DE PODER. CLIENTE HACE DISPOSICIÓN FINAL DE PUBLICIDAD</t>
  </si>
  <si>
    <t>SV003269 - SV003339</t>
  </si>
  <si>
    <t>LC-CS-25-000314</t>
  </si>
  <si>
    <t>PTM IBAGUE PUNTOSERVIS IBAGUE</t>
  </si>
  <si>
    <t>FO-25-1504318</t>
  </si>
  <si>
    <t>10/09/2025 EN COMUNICACIÓN CON LA SRA YULY ALEJANDRA CASTRO LOPEZ AL NÚMERO 3017872966 NOS CONFIRMA LA SOLICITUD, DATOS CORRECTOS. SE ESCALA PARA VISITA, POR FAVOR LLAMAR ANTES DE DESPLAZARSE | 10/09/2025 SE RETIRA: BASE PARA DATÁFONO, LECTOR DE BARRAS, BASE PARA DATÁFONO, PIN PAD, HUB, PATCHCORD, CABLE Y FUENTE DE PODER. CLIENTE HACE DISPOSICIÓN FINAL DE PUBLICIDAD</t>
  </si>
  <si>
    <t>LMMZZ538 - LN0ZZ588</t>
  </si>
  <si>
    <t>LC-CS-25-000316</t>
  </si>
  <si>
    <t>DISTRICOL CENTROPAG</t>
  </si>
  <si>
    <t>FO-25-1504389</t>
  </si>
  <si>
    <t>10/09/2025 EN COMUNICACIÓN CON EL CLIENTE AL NÚMERO 3104864932 NOS CONFIRMA LA SOLICITUD, DATOS CORRECTOS. SE ESCALA PARA VISITA | 10/09/2025 SE REALIZA CIERRE DE CB SE RECOGE 1 DATAFONO , 1 LECTOR , Y ACC NO SE RECOGE PUBLICIDAD</t>
  </si>
  <si>
    <t>MN00C096</t>
  </si>
  <si>
    <t>LC-CS-25-000289</t>
  </si>
  <si>
    <t>BARRIO CASA LINDA BOGOTA 3</t>
  </si>
  <si>
    <t>FO-25-1497731</t>
  </si>
  <si>
    <t>08/09/2025 EN COMUNICACIÓN CON LA SRA ALICIA RODRIGUEZ GAMBA AL NÚMERO 3112372849 NOS CONFIRMA LA SOLICITUD, DATOS CORRECTOS. SE ESCALA PARA VISITA, POR FAVOR LLAMAR ANTES DE DESPLAZARSE | 09/09/2025 SE REALIZA RETIRO DE EQUIPOS</t>
  </si>
  <si>
    <t>A40NZ730</t>
  </si>
  <si>
    <t>LC-CS-25-000290</t>
  </si>
  <si>
    <t>ANSERMA</t>
  </si>
  <si>
    <t>BARRIO CENTRO ANSERMA 10</t>
  </si>
  <si>
    <t>FO-25-1503876 | FO-25-1497744</t>
  </si>
  <si>
    <t>08/09/2025 SE INTENTA COMUNICACIÓN A LOS NÚMEROS 3155437009-3059542559 SUENA PERO NO HAY CONTACTO, SE INTENTARÁ NUEVAMENTE | 08/09/2025 SE INTENTA COMUNICACIÓN A LOS NÚMEROS 3155437009-3059542559 SUENA PERO NO HAY CONTACTO, SE INTENTARÁ NUEVAMENTE | 09/09/2025 SE REALIZA INTENTO DE COMUNICACIÓN CON USUARIO PERO NO RESPONDE, SE LLEGA A LA DIRECCIÓN DEL COMERCIO PERO SE ENCUENTRA CERRADO, NO ES POSIBLE RETIRAR EQUIPOS
10/09/2025 VISITAMOS COMERCIO REALIZAMOS RETIRO DE DATÁFONO CON LECTOR DE BARRAS, DESMONTAMOS PUBLICIDAD Y LA DESTRUIMOS EN EL PUNTO NO RETIRAMOS ROLLO YA QUE NO TIENE.</t>
  </si>
  <si>
    <t>ON00N703</t>
  </si>
  <si>
    <t>LC-CS-25-000291</t>
  </si>
  <si>
    <t>BARRIO SANTA RITA CALI  1</t>
  </si>
  <si>
    <t>FO-25-1497736</t>
  </si>
  <si>
    <t>08/09/2025 SE INTENTA COMUNICACIÓN AL NÚMERO 3186146791 SUENA PERO NO HAY CONTACTO, SE INTENTARÁ NUEVAMENTE | 08/09/2025 EN COMUNICACIÓN CON LA SRA ANGELICA MARIA RODRIGUEZ AL NÚMERO 3186146791 NOS CONFIRMA LA SOLIICTUD, DATOS CORRECTOS. SE ESCALA PARA VISITA, POR FAVOR LLAMAR ANTES DE DESPLAZARSE | 09/09/2025 SE RETIRA EQUIPO, LECTOR, ACCESORIOS Y PUBLICIDAD, CIERRE CB BANCOLOMBIA PURO</t>
  </si>
  <si>
    <t>F1MZZ630</t>
  </si>
  <si>
    <t>LC-CS-25-000292</t>
  </si>
  <si>
    <t>BARRIO LA GAVIOTA IBAGUE 9</t>
  </si>
  <si>
    <t>FO-25-1497751</t>
  </si>
  <si>
    <t>08/09/2025 EN COMUNICACIÓN CON LA SRA ANGELICA LEÓN AL NÚMERO | 09/09/2025 SE RETIRA: DATÁFONO, LECTOR, BASE, PATCHCORD, CAJA MAGIC BOX, FUENTE Y CABLE DESK2600. CLIENTE HACE DISPOSICIÓN FINAL DE PUBLICIDAD</t>
  </si>
  <si>
    <t>FGZZZ891</t>
  </si>
  <si>
    <t>LC-CS-25-000293</t>
  </si>
  <si>
    <t>BARRIO VIA SALDANA GUAMO SALDA</t>
  </si>
  <si>
    <t>FO-25-1497758</t>
  </si>
  <si>
    <t>08/09/2025 EN COMUNICACIÓN CON LA SRA BIBIANA GOMEZ JARAMILLO AL NÚMERO 3212151143 NOS CONFIRMA LA SOLICITUD, DATOS CORRECTOS. SE ESCALA PARA VIISTA, POR FAVOR LLAMAR ANTES DE DESPLAZARSE | 09/09/2025 SE VISITA DIRECCIÓN DE RETIRO LA PERSONA QUE ATIENDE HACE ENTREGA DE MANERA VOLUNTARIA DE DATÁFONO, LECTOR, NO PUBLICIDAD,NO ROLLOS</t>
  </si>
  <si>
    <t>HA00M912</t>
  </si>
  <si>
    <t>LC-CS-25-000268</t>
  </si>
  <si>
    <t>BARRIO CENTRO MEDELLIN 106</t>
  </si>
  <si>
    <t>FO-25-1487708</t>
  </si>
  <si>
    <t>06/09/2025 SE INTENTA COMUNICACIÓN AL NÚMERO 3147575266 SUENA PERO NO HAY CONTACTO. SE INTENTARÁ NUEVAMENTE | 06/09/2025 SE INTENTA COMUNICACIÓN AL NÚMERO 3147575266 SUENA PERO NO HAY CONTACTO. SE INTENTARÁ NUEVAMENTE | 08/09/2025 SE INTENTA COMUNICACIÓN AL NÚMERO 3147575266 SUENA PERO NO HAY CONTACTO | 08/09/2025 RETIRO DE DATAFONO Y LECTOR OK PUBLICIDAD RETIRADA AVISO DISPLAY FLANYER DESTRUYE EN SITIO</t>
  </si>
  <si>
    <t>SXUZZ197</t>
  </si>
  <si>
    <t>LC-CS-25-000271</t>
  </si>
  <si>
    <t>BARRIO VILLA DEL LAGO SOLITA</t>
  </si>
  <si>
    <t>FO-25-1487679</t>
  </si>
  <si>
    <t>06/09/2025 EN COMUNICACIÓN CON LA SRA JASMENNY PINZON AL NÚMERO 3124155580 NOS CONFIRMA LA SOLICITUD, DATOS CORRECTOS. SE ESCALA PARA VISTA | 09/09/2025 SE REALIZA RETIRO DE DATÁFONO, LECTORA Y ACCESORIOS, CLIENTE NO CUENTA CON PUBLICIDAD, CIERRE EXITOSO.</t>
  </si>
  <si>
    <t>3A003138</t>
  </si>
  <si>
    <t>LC-CS-25-000273</t>
  </si>
  <si>
    <t>BARRIO LEON XIII SOACHA 10</t>
  </si>
  <si>
    <t>FO-25-1487670</t>
  </si>
  <si>
    <t>06/09/2025 SE INTENTA COMUNICACIÓN A LOS NÚMEROS  3103960512-3134956198 SUENA PERO NO HAY CONTACTO. SE INTENTARÁ NUEVAMENTE | 06/09/2025 SE INTENTA COMUNICACIÓN A LOS NÚMEROS  3103960512 APAGADO-3134956198 EQUIVOCADO, SE INTENTARÁ NUEVAMENTE | 08/09/2025 RETIRO DE EQUIPOS POR CIERRE DE CB CON PUBLICIDAD EN SITIO</t>
  </si>
  <si>
    <t>SXNZZ065</t>
  </si>
  <si>
    <t>LC-CS-25-000274</t>
  </si>
  <si>
    <t>BARRIO ALGARRA 3 ZIPAQUIRA ZIP</t>
  </si>
  <si>
    <t>FO-25-1502165 | FO-25-1497880 | FO-25-1487695</t>
  </si>
  <si>
    <t>06/09/2025 SE INTENTA COMUNICACIÓN AL NÚMERO 3124488792 SE ENCUENTRA APAGADO, SE INTENTARÁ NUEVAMENTE | 06/09/2025 SE INTENTA COMUNICACIÓN AL NÚMERO 3124488792 SE ENCUENTRA APAGADO, SE INTENTARÁ NUEVAMENTE | 08/09/2025 SE INTENTA COMUNICACIÓN AL NÚMERO 3124488792 SE ENCUENTRA APAGADO | 08/09/2025 SE REALIZA VISITA DE CAMPO DONDE SE RETIRA EQUIPOS SIN NOVEDAD, NO SE REALIZA DESMONTE DEL AVISO EXTERIOR YA QUE NO SE PUEDE RETIRAR AVISO PORQUE HAY UNOS VEHÍCULOS ESTACIONADOS , SEGÚN REPORTE DEL COMERCIO LOS RETIRAN EN LA TARDE. ADICIONAL EL COMERCIO TIENE UN PARASOL DONDE IMPIDE EL RETIRO DEL AVISO. ESTO LIMITA EL DESMONTE DEL AVISO, SE INFORMA A SUPERVISOR DE DICHA NOVEDAD QUIEN ESCALA A REDEBAN(SEBASTIÁN GONZÁLES)  DONDE NOS SOLICITAN REPROGRAMAR ACTIVIDAD PARA DESMONTE DEL AVISO.
09/09/2025 SE LLEGA A COMERCIO EL CUAL SE ENCUENTRA CERRADO SE REALIZA INTENTOS DE COMUNICACIÓN CON CLIENTE A NÚMERO REGISTRADO 3124488792 EL CUAL SE ENCUENTRA CERRADO SE ESCALA CON COORDINADOR DE ZONA Y SE REPOGRAMA
11/</t>
  </si>
  <si>
    <t xml:space="preserve">AALUZ245
NA
LOS EQUIPOS YA FUERON RETIRADOS PREVIAMENTE </t>
  </si>
  <si>
    <t>LC-CS-25-000275</t>
  </si>
  <si>
    <t>BARRIO EL CENTRO CUCUTA 13</t>
  </si>
  <si>
    <t>FO-25-1487660</t>
  </si>
  <si>
    <t>COOGUASIMALES</t>
  </si>
  <si>
    <t>06/09/2025 SE INTENTA COMUNICACIÓN AL NÚMERO 3124857645 SUENA PERO NO HAY CONTACTO, SE INTENTARÁ NUEVAMENTE | 06/09/2025 EN COMUNICACIÓN CON EL USUARIO COGUASIMALES SERVICE SAS AL NÚMERO  3124857645 NOS CONFIRMA A SOLICITUD, DATOS CORRECTOS. SE ESCALA PARA VISITA, POR FAVOR LLAMAR ANTES DE DESPLAZARSE | 08/09/2025 SE REALIZÓ LLAMADA TELEFÓNICA AL NÚMERO 3124857645 SE HABLÓ CON LA SRA  TUJEI SUÁREZ Y MANIFIESTA QUE AÚN NO TIENEN LOS EQUIPOS EN LA DIRECCIÓN ASIGNADA, QUE NOS CONFIRMA  EL DÍA 09/09/2025 EN HORAS AM | 09/09/2025 SE REALIZÓ VISITA A LA DIRECCIÓN ASIGNADA POR EL CLIENTE Y SE RETIRA DATAFONO LECTORA, PRUEBAS EXITOSAS</t>
  </si>
  <si>
    <t>9A0ZZ024</t>
  </si>
  <si>
    <t>LC-CS-25-000276</t>
  </si>
  <si>
    <t>BARRIO SAN MARTIN SARDINATA</t>
  </si>
  <si>
    <t>FO-25-1487673</t>
  </si>
  <si>
    <t>06/09/2025 EN COMUNICACIÓN CON EL SR KEVIN DANIEL CELIS LAGUADO AL NÚMERO 3223724329 NOS CONFIRMA LA SOLICITUD, DATOS CORRECTOS. SE ESCALA PARA VISITA | 08/09/2025 SE COMUNICA CON LA CLIENTE  PAOLA AL # 3114957659, NOS INFORMA QUE EN EL DIA DE HOY NO ESTAN EN EL MUNICIPIO, QUE PASEN MAÑANA EN HORAS AM, SE PROGRAMA VISITA PARA MAÑANA MARTES 9/09. | 09/09/2025 SE PROGRAMA VISITA PARA EL DIA DE MAÑANA YA QUE SE PRESENTE CIERRE EN LA VIA CUCUTA A SARDINATA DEBIBO A UNA PROTESAS EN LA VIA. SE PROGRAMA VISITA 10/09/25 | 10/09/2025 SE COMUNICA  CON EL CLIENTE, NOS INFORMA QUE HOY TUVO QUE SALIR DE VIAJE, SE PROGRAMA VISITA PARA MAÑANA 11/09 | 12/09/2025 SE REALIZA RECOGIDA DE EQUIPOS RBM EXITOSA.</t>
  </si>
  <si>
    <t>2A00L320</t>
  </si>
  <si>
    <t>LC-CS-25-000277</t>
  </si>
  <si>
    <t>BARRIO LA UNION ARMENIA</t>
  </si>
  <si>
    <t>FO-25-1487701</t>
  </si>
  <si>
    <t>06/09/2025 SE INTENTA COMUNICACIÓN AL NÚMERO 3137104008 SUENA PERO NO HAY CONTACTO, SE INTENTARÁ NUEVAMENTE | 06/09/2025 SE INTENTA COMUNICACIÓN AL NÚMERO 3137104008 SUENA PERO NO HAY CONTACTO, SE INTENTARÁ NUEVAMENTE | 08/09/2025 SE INTENTA COMUNICACIÓN AL NÚMERO 3137104008 SUENA PERO NO HAY CONTACTO | 08/09/2025 SE VISITA COMERCIO SE REALIZÓ DESINSTALACION DATAFONO Y LECTOR, CB SIN PUBLICIDAD.</t>
  </si>
  <si>
    <t>9999P790-BBBBE665</t>
  </si>
  <si>
    <t>LC-CS-25-000278</t>
  </si>
  <si>
    <t>BARRIO EL SENA CALI</t>
  </si>
  <si>
    <t>FO-25-1487704</t>
  </si>
  <si>
    <t>06/09/2025 SE INTENTA COMUNICACIÓN AL NÚMERO 3017178986 SUENA PERO NO HAY CONTACTO, SE INTENTARÁ NUEVAMENTE | 06/09/2025 SE INTENTA COMUNICACIÓN AL NÚMERO 3017178986 SUENA PERO NO HAY CONTACTO, SE INTENTARÁ NUEVAMENTE | 06/09/2025 SE RETIRA DATÁFONO Y LECTOR SE DESTRUYE PUBLICIDAD</t>
  </si>
  <si>
    <t>SVUZZ268</t>
  </si>
  <si>
    <t>LC-CS-25-000279</t>
  </si>
  <si>
    <t>BARRIO CENTRO BUENAVENTURA 8</t>
  </si>
  <si>
    <t>FO-25-1487692</t>
  </si>
  <si>
    <t>06/09/2025 SE INTENTA COMUNICACIÓN AL NÚMERO 3104384866 SUENA PERO NO HAY CONTACTO, SE INTENTARÁ NUEVAMENTE | 06/09/2025 SE INTENTA COMUNICACIÓN AL NÚMERO 3104384866 SUENA PERO NO HAY CONTACTO, SE INTENTARÁ NUEVAMENTE | 08/09/2025 SE INTENTA COMUNICACIÓN AL NÚMERO 3104384866 SUENA PERO NO HAY CONTACTO | 08/09/2025 SE VISITA ESTABLECIMIENTO, SE RETIRAN EQUIPOS EN BUEN ESTADO Y SE DESTRUYE PUBLICIDAD.</t>
  </si>
  <si>
    <t>9GZZZ920</t>
  </si>
  <si>
    <t>LC-CS-25-000280</t>
  </si>
  <si>
    <t>BARRIO LOS CRISTALES PALMIRA 1</t>
  </si>
  <si>
    <t>FO-25-1487667</t>
  </si>
  <si>
    <t>06/09/2025 EN COMUNICACIÓN CON LA SRA CLAUDIA VIVIANA PINCHAO BURGOS AL NÚMERO 3168587618 NOS CONFIRMA LA SOLICITUD, DATOS CORRECTOS. SE ESCALA PARA VISITA | 08/09/2025 EN LA VISITA TÉCNICA SE RECOLECTÓ EL DATÁFONO, LECTOR, MAGIC BOX 2600 Y BASE SOPORTE DE DATÁFONO EN BUEN ESTADO, LA PUBLICIDAD SE DESTRUYE EN EL SITIO.</t>
  </si>
  <si>
    <t>V8ZZZ411</t>
  </si>
  <si>
    <t>LC-CS-25-000283</t>
  </si>
  <si>
    <t>BARRIO BOSA LIBERTAD</t>
  </si>
  <si>
    <t>FO-25-1487689</t>
  </si>
  <si>
    <t>06/09/2025 SE INTENTA COMUNICACIÓN AL NÚMERO 3105578702 SUENA PERO NO HAY CPNTACTO, SE INTENTARÁ NUEVAMENTE | 06/09/2025 SE INTENTA COMUNICACIÓN AL NÚMERO 3105578702 SUENA PERO NO HAY CPNTACTO, SE INTENTARÁ NUEVAMENTE | 08/09/2025 SE INTENTA COMUNICACIÓN AL NÚMERO 3105578702 SUENA PERO NO HAY CONTACTO | 08/09/2025 SE REALIZA EL RETIRO DE EQUIPO DE CB BANCOLOMBIA SIN NOVEDAD</t>
  </si>
  <si>
    <t>11RZZ953</t>
  </si>
  <si>
    <t>LC-CS-25-000284</t>
  </si>
  <si>
    <t>BARRIO MIRANDELA 1 BOGOTA</t>
  </si>
  <si>
    <t>FO-25-1487682</t>
  </si>
  <si>
    <t>06/09/2025 EN COMUNICACIÓN CON EL SR JOSE ELVER PINZON RIAÑO AL NÚMERO 3002179370 NOS CONFIRMA LA SOLIICTUD, DATOS CORRECTOS. SE ESCALA PARA VISITA | 09/09/2025 SE VISITA COMERCIO, SE REALIZAN CIERRE DE CB BANCOLOMBIA, SE RETIRA DATÁFONO, LECTOR DE BARRAS, CABLEADO, NO UPS, NO PUBLICIDAD.</t>
  </si>
  <si>
    <t>AA00I218</t>
  </si>
  <si>
    <t>LC-CS-25-000286</t>
  </si>
  <si>
    <t>BARRIO SANTA SOFIA BOGOTA</t>
  </si>
  <si>
    <t>FO-25-1487711</t>
  </si>
  <si>
    <t>06/09/2025 EN COMUNICACIÓN CON LA SRA DIANA MARCELA ARIZA BERNAL AL NÚMERO 3152766553 NOS CONFIRMA LA SOLICITUD, DATOS CORRECTOS. SE ESCALA PARA VISITA, POR FAVOR LLAMAR ANTES DE DESPLAZARSE | 09/09/2025 SE RETIRA POS</t>
  </si>
  <si>
    <t>9TZZZ356</t>
  </si>
  <si>
    <t>LC-CS-25-000287</t>
  </si>
  <si>
    <t>BARRIO CENTRO MEDELLIN  103</t>
  </si>
  <si>
    <t>FO-25-1487698</t>
  </si>
  <si>
    <t>06/09/2025 EN COMUNICACIÓN CON LA SRA JENNIFER GOMEZ AL NÚMERO 3128807653 NOS CONFIRMA LA SOLICITUD, INDICA QUE LA DIRECCIÓN PARA LA RECOLECCIÓN DE LOS EQUIPOS ES CL  56 N° 41-170 APARTAMENTO 503 TORRES SANTA CATALINA. SE ESCALA PARA VISITA, POR FAVOR LLAMAR ANTES DE DESPLAZARSE | 08/09/2025 SE REALIZA RETIRO DE DATAFONO Y LECTOR OK SOLO SE RETIRA DISPLAY HORARIO</t>
  </si>
  <si>
    <t>LM003498</t>
  </si>
  <si>
    <t>LC-CS-25-000263</t>
  </si>
  <si>
    <t>DISTRICOL DROGUERIA AMERICANA</t>
  </si>
  <si>
    <t>FO-25-1487550</t>
  </si>
  <si>
    <t>05/09/2025 EN COMUNICACIÓN CON LA SRA MARLEN ROJAS AL NÚMERO 3137341056 NOS CONFIRMA LA SOLICITUD, DATOS CORRECTOS. SE ESCALA PARA VISITA, POR FAVOR LLAMAR ANES DE DESPLAZARSE | 08/09/2025 SE REALIZA CIERRE DE CB SE RECOGE 1 DATAFONO 1 LECTOR 1 PINOS CON ACC</t>
  </si>
  <si>
    <t>3A003057</t>
  </si>
  <si>
    <t>LC-CS-25-000264</t>
  </si>
  <si>
    <t>DISTRICOL DM SERVICIOS Y SUMIN</t>
  </si>
  <si>
    <t>FO-25-1487544</t>
  </si>
  <si>
    <t>05/09/2025 EN COMUNICACIÓN CON LA SRA MARLEN ROJAS AL NÚMERO 3137341056 NOS CONFIRMA LA SOLICITUD, DATOS CORRECTOS. SE ESCALA PARA VISITA, POR FAVOR LLAMAR ANES DE DESPLAZARSE | 08/09/2025 SE REALIZA CIERRE DE CB SE RECOGE 1 DATAFONO , 1 LECTOR , 1 PINPAD Y TODOS LOS ACC CON BASE Y CABLES</t>
  </si>
  <si>
    <t>1000R521</t>
  </si>
  <si>
    <t>LC-CS-25-000265</t>
  </si>
  <si>
    <t>DISTRICOL COMERCIALIZADORA</t>
  </si>
  <si>
    <t>FO-25-1487539</t>
  </si>
  <si>
    <t>05/09/2025 EN COMUNICACIÓN CON LA SRA MARLEN ROJAS AL NÚMERO 3137341056 NOS CONFIRMA LA SOLICITUD, DATOS CORRECTOS. SE ESCALA PARA VISITA, POR FAVOR LLAMAR ANES DE DESPLAZARSE | 08/09/2025 SE REALIZA CIERRE DE CB, SE RECOGE UN DATAFONO , 1 LECTOR OK</t>
  </si>
  <si>
    <t>SAUZZ961</t>
  </si>
  <si>
    <t>LC-CS-25-000266</t>
  </si>
  <si>
    <t>DISTRICOL RC RODRIGUEZ LACTEOS</t>
  </si>
  <si>
    <t>FO-25-1487555</t>
  </si>
  <si>
    <t>05/09/2025 EN COMUNICACIÓN CON LA SRA MARLEN ROJAS AL NÚMERO 3137341056 NOS CONFIRMA LA SOLICITUD, DATOS CORRECTOS. SE ESCALA PARA VISITA, POR FAVOR LLAMAR ANES DE DESPLAZARSE | 08/09/2025 SE REALIZA CIERRE DE CB Y SE RECOGE DATAFONO JUNTO CON LECTOR DÉ CODIGO DE BARRAS Y CABLES. | 08/09/2025 SE REALIZA CIERRE DE CB Y SE RECOGE UN DATAFONO CON LECTOR DE CODIGO DE BARRAS Y SUS CABLES</t>
  </si>
  <si>
    <t>AAJ05702</t>
  </si>
  <si>
    <t>LC-CS-25-000267</t>
  </si>
  <si>
    <t>DISTRICOL COMBO BURGER</t>
  </si>
  <si>
    <t>FO-25-1487534</t>
  </si>
  <si>
    <t>05/09/2025 EN COMUNICACIÓN CON LA SRA MARLEN ROJAS AL NÚMERO 3137341056 NOS CONFIRMA LA SOLICITUD, DATOS CORRECTOS. SE ESCALA PARA VISITA, POR FAVOR LLAMAR ANES DE DESPLAZARSE | 08/09/2025 SE REALIZA CIERRE DE CB SE RECOGE 1 DATAFONO, 1 LECTOR OK</t>
  </si>
  <si>
    <t>AAJ0T852</t>
  </si>
  <si>
    <t>LC-CS-25-000224</t>
  </si>
  <si>
    <t>BARRIO ALAMOS CALI</t>
  </si>
  <si>
    <t>FO-25-1480023</t>
  </si>
  <si>
    <t>04/09/2025 SE INTENTA COMUNICACIÓN AL NÚMERO 3137364225 SUENA PERO NO HAY CONTACTO. SE INTENTARÁ NUEVAMENTE | 05/09/2025 EN COMUNICACIÓN CON EL SR ROLANDO POSADA PARRA AL NÚMERO 3137364225 NOS CONFIRMA LA SOLICITUD, DATOS CORRECTOS. SE ESCALA PARA VISITA | 05/09/2025 SE REALIZA VISITA TÉCNICO SE RETIRA EQUIPOS Y PUBLICIDAD</t>
  </si>
  <si>
    <t>9Z0GZ572</t>
  </si>
  <si>
    <t>LC-CS-25-000225</t>
  </si>
  <si>
    <t>BARRIO PARQUE 3 CALDAS</t>
  </si>
  <si>
    <t>FO-25-1480046</t>
  </si>
  <si>
    <t>04/09/2025 EN COMUNICACIÓN CON EL USUARIO AGROVENTAS DEL SUROESTE SAS AL NÚMERO 3103842477 NOS CONFIRMA LA SOLICITUD, DATOS CORRECTOS. SE ESCALA PARA VISITA | 06/09/2025 CIERRE EXITOSO SIN PUBLICIDAD CB INFORMA QUE LE DIÓ DISPOSICIÓN FINAL</t>
  </si>
  <si>
    <t>9C00B065</t>
  </si>
  <si>
    <t>LC-CS-25-000226</t>
  </si>
  <si>
    <t>BARRIO AV 30 AGOSTO PEREIRA 1</t>
  </si>
  <si>
    <t>FO-25-1479921</t>
  </si>
  <si>
    <t>04/09/2025 EN COMUNICACIÓN CON EL SR ALEJANDRO RUBA AL NÚMERO 3128236360 NOS CONFIRMALA SOLICITUD, DATOS CORRECTOS. SE ESCALA PARA VISITA | 05/09/2025 SE VISITA COMERCIO SE REALIZA CIERRE CB SE RETIRA DATÁFONO BASE LECTORA CLIENTE REALIZA DISPOSICIÓN FINAL DE PUBLICIDAD</t>
  </si>
  <si>
    <t>SAXZZ508</t>
  </si>
  <si>
    <t>LC-CS-25-000227</t>
  </si>
  <si>
    <t>BARRIO SANTO DOMINGO BARRANQUI</t>
  </si>
  <si>
    <t>FO-25-1479914</t>
  </si>
  <si>
    <t>04/09/2025 EN COMUNICACIÓN CON LA SRA MARGARITA TULIA ARMENTA MOJICA AL NÚMERO 3015840414 NOS CONFIRMA LA SOLICITUD, DATOS CORRECTOS. SE ESCALA PARA VISITA | 09/09/2025 SE REALIZA VISITA SE PROCEDE A RECIBIR PUBLICIDAD, SOLO AVISO EXTERIOR Y EQUIPOS: DATAFONO,LECTOR FUENTE DE PODER NO TIENE BASE ,ROLLOS CONSUMIÓ ,CIERRE EXITOSO ,RECUPERACIÓN DE EQUIPOS OK</t>
  </si>
  <si>
    <t>XP006271</t>
  </si>
  <si>
    <t>LC-CS-25-000228</t>
  </si>
  <si>
    <t>BARRIO SAN CARLOS CARTAGO</t>
  </si>
  <si>
    <t>FO-25-1479943</t>
  </si>
  <si>
    <t>04/09/2025 EN COMUNICACIÓN CON EL SR WILLINGTON ANDRES REYES APONTE AL NÚMERO 3042001878 NOS CONFIRMA LA SOLICITUD, INDICA QUE LA DIRECCIÓN PARA LA RECOLECCIÓN DE LOS EQUIPOS ES CL 34 3B N 15, POR FAVOR LLMARA ANTES DE DESPLAZARSE | 05/09/2025 SE RETIRA DATÁFONO, BASE, LECTORA, FLANGER Y AVISO EXTERIOR EN LA DIRECCIÓN CL 34 #3 BN-15, SE DESTRUYE LA PUBLICIDAD EN SITIO, EL DISPLAY LEGAL INDICA EL CLIENTE QUE NUNCA SE LO DIERON.</t>
  </si>
  <si>
    <t>AARZZ624-9A0RZ733</t>
  </si>
  <si>
    <t>LC-CS-25-000230</t>
  </si>
  <si>
    <t>PACHO</t>
  </si>
  <si>
    <t>BARRIO FUENTE PACHO</t>
  </si>
  <si>
    <t>FO-25-1479993</t>
  </si>
  <si>
    <t>04/09/2025 EN COMUNICACIÓN CON LA SRA MARIA FABIOLA RODRIGUEZ GARNICA AL NÚMERO 3125103920 NOS CONFIRMA LA SOLICITUD, DATOS CORRECTOS. SE ESCALA PARA VISITA, POR FAVOR LLAMAR ANTES DE DESPLAZARSE | 05/09/2025 SE VISITA COMERCIO POR CIERRE DE PUNTO DONDE NO HAY PUBLICIDAD EXISTENTE SE RECOGE DATÁFONO LECTORA BASE ,FUENTE DE PODER CABLE DE RED , SE REALIZAN IMPRESIONES DE PRUEBA OK Y SE COMPLETA CIERRE SIN NOVEDAD</t>
  </si>
  <si>
    <t>KA00C854</t>
  </si>
  <si>
    <t>LC-CS-25-000231</t>
  </si>
  <si>
    <t>BARRIO CENTRO XLVI NEIVA</t>
  </si>
  <si>
    <t>FO-25-1479869</t>
  </si>
  <si>
    <t>04/09/2025 SE INTENTA COMUNICACIÓN AL NÚMERO 3153697355 SUENA PERO NO HAY CONTACTO. SE INTENTARÁ NUEVAMENTE | 05/09/2025 EN COMUNICACIÓN CON EL USUARIO CENTRO EMPRESARIAL ANDINO S.A.S AL NÚMERO 3153697355 NOS CONFIRMAN LA SOLICITUD, DATOS CORRECTOS. SE ESCALA PARA VISITA | 05/09/2025 CLIENTE ENTREGA 2 DATÁFONO, 2 LECTORES , 2 PIN PAD , 2 HUB, CABLE MAGIC BOX, FUENTE DE PODER DATÁFONOS, ROLLOSPALEL RBM CLIENTE INDICA NO HAY , PUBLICIDAD SE DESTRUYE EN SITIO POR DETERIORO , SE TOMA EVIDENCIA FOTOGRÁFICA</t>
  </si>
  <si>
    <t>GB00V525-9C00X860</t>
  </si>
  <si>
    <t>LC-CS-25-000232</t>
  </si>
  <si>
    <t>BARRIO URB VERACRUZ II ARMENIA</t>
  </si>
  <si>
    <t>FO-25-1480028</t>
  </si>
  <si>
    <t>04/09/2025 EN COMUNICACIÓN CON EL SR RUBIEL VENEGAS DONCEL AL NÚMERO 3167030399 NOS CONFIRMA LA SOLICITUD, DATOS CORRECTOS. SE ESCALA PARA VISITA, EL USUARIO NOS INDICA QUE PREFERIBLEMENTE EN LA MAÑANA, POR FAVOR LLAMAR ANTES DE DESPLAZARSE | 05/09/2025 VISITAMOS COMERCIO REALIZAMOS RETIRO DE DATÁFONO CON LECTOR DE BARRAS, PUBLICIDAD NO TIENE CLIENTE HIZO DISPOSICIÓN FINAL RETIRAMOS 16 ROLLOS.</t>
  </si>
  <si>
    <t>SAXZZ566</t>
  </si>
  <si>
    <t>LC-CS-25-000233</t>
  </si>
  <si>
    <t>BARRIO EL TRIGAL DEL NORTE CUCUTA</t>
  </si>
  <si>
    <t>FO-25-1479862</t>
  </si>
  <si>
    <t>04/09/2025 EN COMUNICACIÓN CON LA SRA MARIA DEL CARMEN ARANGO ISCALA AL NÚMERO 3235839724 NOS CONFIRMA LA SOLICITUD, DATOS CORRCTOS. SE ESCALA PARA VISITA, USUARIO INDICA PREFERIBLEMENTE EN LA TARDE, POR FAVOR LLAMAR ANTES DE DESPLAZARSE | 06/09/2025 SE REALIZA RECUPERACION DE EQUIPOS EXITOSA.</t>
  </si>
  <si>
    <t>A40NZ743</t>
  </si>
  <si>
    <t>LC-CS-25-000235</t>
  </si>
  <si>
    <t>CAJAMARCA</t>
  </si>
  <si>
    <t>BARRIO CENTRO CAJAMARCA 7</t>
  </si>
  <si>
    <t>FO-25-1479876</t>
  </si>
  <si>
    <t>05/09/2025 SE INTENTA COMUNICACIÓN AL NÚMERO 3204008140 SUENA PERO NO HAY CONTACTO. SE INTENTARÁ NUEVAMENTE | 05/09/2025 SE INTENTA COMUNICACIÓN AL NÚMERO 3204008140 SUENA PERO NO HAY CONTACTO. SE INTENTARÁ NUEVAMENTE | 08/09/2025 SE VISITA DIRECCIÓN INDICADA DE CB LA PERSONA QUE ATIENDE HACE ENTREGA DE MANERA VOLUNTARIA DE DATÁFONO ,LECTOR ,NO PUBLICIDAD,NO ROLLOS</t>
  </si>
  <si>
    <t>9B00K401</t>
  </si>
  <si>
    <t>LC-CS-25-000236</t>
  </si>
  <si>
    <t>FO-25-1479926</t>
  </si>
  <si>
    <t>05/09/2025 SE INTENTA COMUNICACIÓN A LOS NÚMEROS 3104000240-3244593043 NO HAY CONTACTO. SE INTENTARÁ NUEVAMENTE | 05/09/2025 EN COMUNICACIÓN CON EL SR EDGAR AUGUSTO FIGUEROA BOHORQUEZ AL NÚMERO 3244593043 NOS CONFIRMA LA SOLIICTUD, DATOS CORRECTOS. SE ESCALA PARA VISITA-PREGUNTAR POR LA SR YENNY, POR FAVOR LLAMAR ANTES DE DESPLAZARSE | 05/09/2025 SE HACE PRESENCIA EN COMERCIO SE REALIZA RETIRO DE 1 DATAFONO CON SU RESPECTIVO LECTOR DE BARRAS FUENTE DE PODER Y BRAZO DE SOPORTE</t>
  </si>
  <si>
    <t>BA0LZ843</t>
  </si>
  <si>
    <t>LC-CS-25-000237</t>
  </si>
  <si>
    <t>CUNDINAMARCA BOGOTA 2</t>
  </si>
  <si>
    <t>FO-25-1486475 | FO-25-1479985</t>
  </si>
  <si>
    <t>05/09/2025 EN COMUNICACIÓN CON LA SRA LUZ MARINA VELASQUEZ VILLAMIL AL NÚMERO 3103429736 NOS CONFIRMA LA SOLICITUD, DATOS CORRECTOS. SE ESCALA PARA VISITA | 05/09/2025 SE LLEGA AL COMERCIO Y SE VÁLIDA QUE SE ENCUENTRA CERRADO
06/09/2025 SE REALIZA VISITA DE CAMPO DONDE SE RETIRA EQUIPO SIN NOVEDAD</t>
  </si>
  <si>
    <t>NA
LN00M197</t>
  </si>
  <si>
    <t>LC-CS-25-000238</t>
  </si>
  <si>
    <t>BARRIO CENTRO SAN VICENTE DEL</t>
  </si>
  <si>
    <t>FO-25-1479996</t>
  </si>
  <si>
    <t>05/09/2025 SE INTENTA COMUNICAIÓN AL NÚMERO 3108545347 SE ENCUENTRA APAGADO. SE INTENTARÁ NUEVAMENTE | 05/09/2025 SE INTENTA COMUNICAIÓN AL NÚMERO 3108545347 SE ENCUENTRA APAGADO. SE INTENTARÁ NUEVAMENTE | 05/09/2025 SE REALIZA RETIRO DE DATÁFONO, LECTORA Y AVISO EXTERIOR, EL AVISO EXTERIOR SE DESTRUYE, CIERRE ÉXITOSO</t>
  </si>
  <si>
    <t>9A0XZ082</t>
  </si>
  <si>
    <t>LC-CS-25-000239</t>
  </si>
  <si>
    <t>BARRIO LA JULIA MONTERIA</t>
  </si>
  <si>
    <t>FO-25-1480054</t>
  </si>
  <si>
    <t>05/09/2025 EN COMUNICACIÓN CON EL SR EDUARDO ANTONIO PERNETT HERNANDEZ AL NÚMERO 3106337807 NOS CONFIRMA LA SOLICITUD, DATOS CORRECTOS. SE ESCALA PARA VISITA | 05/09/2025 SE REALIZA CIERRE DEL CB BANCOLOMBIA, SE RECUPERA DATAFONO, LECTORA DE BARRA, BASE SOPORTE , ROLLOS,SOLO ENTREGA AVISO EXTERIOR INDICA  ENCARGADO QUE LA DEMÁS PUBLICIDAD SE EXTRAVÍO, SE VALIDA PLACAS TERMINAL DE LOS EQUIPOS CIERRE DE CORRESPONSAL EXITOSO</t>
  </si>
  <si>
    <t>7A00D875</t>
  </si>
  <si>
    <t>LC-CS-25-000242</t>
  </si>
  <si>
    <t>FO-25-1479907</t>
  </si>
  <si>
    <t>05/09/2025 EN COMUNICACIÓN CON LA SA DANNY ALVARADO VANEGAS AL NÚMERO 3183800827 NOS CONFIRMA LA SOLICITUD, DATOS CORRECTOS. SE ESCALA PARA VISITA | 06/09/2025 SE ESTABLECE COMUNICACIÓN CON LA SEÑORA DANIS AL NÚMERO 3183800827 VIA WHATSAPP QUIEN INFORMA QUE ME PUEDE HACER ENTREGA DE LOS EQUIPOS EL DIA MARTES EN EM TRANSCURSO DEL DIA | 10/09/2025 SE HACE PRESENCIA EN COMERCIO SE REALIZA RETIRO DE 1 DATAFONO CON SU RESPECTIVO  BRAZO DE SOPORTE Y FUENTE DE PODER, NO SE ENCONTRO LECTOR CON PLACA 903672</t>
  </si>
  <si>
    <t>TR00M968</t>
  </si>
  <si>
    <t>LC-CS-25-000243</t>
  </si>
  <si>
    <t>BARRIO PINAR BOGOTA</t>
  </si>
  <si>
    <t>FO-25-1479872</t>
  </si>
  <si>
    <t>05/09/2025 SE INTENTA COMUNICACIÓN A LOS NÚMEROS 3102951644-3203334439 NO HAY CONTACTO. SE INTENTARÁ NUEVAMENTE | 05/09/2025 EN COMUNICACIÓN CON EL SR DAVID MORENO AL NÚMERO 3102951644 NOS CONFIRMA LA SOLICITUD, DATOS OCRRECTOS. SE ESCALA PARA VISTA | 05/09/2025 SE REALIZA RETIRO DE DATAFONO DESK3500, LECTOR DE BARRAS SYMBOL, PINPAD DESK 1500, HUB TRIPP-LITE, POR CIERRE CB BANCOLOMBIA.</t>
  </si>
  <si>
    <t>TRSZZ894</t>
  </si>
  <si>
    <t>LC-CS-25-000244</t>
  </si>
  <si>
    <t>BARRIO VIZCAYA VILLAVICENCIO 5</t>
  </si>
  <si>
    <t>FO-25-1479883</t>
  </si>
  <si>
    <t>05/09/2025 EN COMUNICACIÓN CON LA SRA NATALIA BERNAL AL NÚMERO 3217515950 NOS INDICA QUE LOS EQUIPOS FUERON RECOGIDOS EL DIA DE HOY 05-09 | 05/09/2025 SE REALIZA CIERRE CB SE RECUPERA DATÁFONO Y LECTOR OK SIN NOVEDAD</t>
  </si>
  <si>
    <t>UV00N139</t>
  </si>
  <si>
    <t>LC-CS-25-000245</t>
  </si>
  <si>
    <t>BARRIO BELLO BELLO 17</t>
  </si>
  <si>
    <t>FO-25-1479866</t>
  </si>
  <si>
    <t>05/09/2025 EN COMUNICACIÓN CON LA SRA PAOLA AL NÚMERO 6043627429 NOS CONFIRMA LA SOLICITUD, DATOS CORRECTOS. SE ESCALA PARA VISITA, POR FAVOR LLAMAR ANTES DE DESPLAZARSE | 05/09/2025 CIERRE EXITOSO DE CORRESPONSAL BANCOLOMBIA  SE EJECUTA EL PROCESO DE CIERRE DEL CORRESPONSAL DE MANERA SATISFACTORIA, CUMPLIENDO CON LOS PROTOCOLOS ESTABLECIDOS. DURANTE LA INTERVENCIÓN, SE REALIZA EL RETIRO FÍSICO DE LOS SIGUIENTES DISPOSITIVOS: DATÁFONO, LECTOR DE BARRAS Y UNIDAD MAGIC BOX. TODOS LOS ELEMENTOS FUERON DESMONTADOS SIN INCIDENTES Y SE ENCUENTRAN EN BUEN ESTADO PARA SU POSTERIOR GESTIÓN O REUBICACIÓN.</t>
  </si>
  <si>
    <t>ON00Y636</t>
  </si>
  <si>
    <t>LC-CS-25-000246</t>
  </si>
  <si>
    <t>BARRIO EL CENTRO NEIVA 10</t>
  </si>
  <si>
    <t>FO-25-1479932</t>
  </si>
  <si>
    <t>05/09/2025 EN COMUNICACIÓN CON EL SR LUIS AL NÚMERO 3173643797 NOS CONFIRMA LA SOLICITUD. SE ESCALA PARA VISITA, POR FAVOR LLMAR ANTES DE DESPLAZARSE PARA CONFIRMAR DIRECCIÓN DE ENTREGA | 05/09/2025 CLIENTE ENTREGA DATAFONO , LECTOR DE BARRAS , CABLE MAGIC BOX, FUENTE DE PODER DATÁFONO,PIN PAD ,HUB ,3 ROLLOS PAPEL RBM , PUBLICIDAD CLIENTE HIZO DISPOSICIÓN FINAL</t>
  </si>
  <si>
    <t>FA01Z349</t>
  </si>
  <si>
    <t>LC-CS-25-000247</t>
  </si>
  <si>
    <t>BARRIO COMERCIAL SIBUNDOY 1</t>
  </si>
  <si>
    <t>FO-25-1479970</t>
  </si>
  <si>
    <t>05/09/2025 EN COMUNICACIÓN CON LA SRA AIDA LUZDARI ROJAS ROSERO AL NÚMERO 3137120425 NOS INDICA QUE LOS EQUIPOS FUERON RECOGIDOS EL DIA 04-09 | 08/09/2025 SE VISITA CB. SE RECOGEN EQUIPOS POR CIERRE DE CB. SE RETIRA DATAFONO, LECTORA, BASE, CABLEADO EN BUEN ESTADO. CB NO CUENTA CON PUBLICIDAD, CLIENTE HIZO DISPOSICIÓN FINAL. CIERRE EXITOSO</t>
  </si>
  <si>
    <t>LA2ZZ432</t>
  </si>
  <si>
    <t>LC-CS-25-000248</t>
  </si>
  <si>
    <t>DISTRICOL MISCELANEA ARTEMISA</t>
  </si>
  <si>
    <t>FO-25-1479980</t>
  </si>
  <si>
    <t>05/09/2025 EN COMUNICACIÓNCON LA SRA MARIA DOLORES MESA MUÑOZ AL NÚMERO 3003975816 NOS CONFIRMA LA SOLICITUD, DATOS CORRECTOS. SE ESCALA PARA VISITA, POR FAVOR LLAMAR ANTES DE DESPLAZARSE | 08/09/2025 DESMONTE CB PURO</t>
  </si>
  <si>
    <t>AB19Z210</t>
  </si>
  <si>
    <t>LC-CS-25-000249</t>
  </si>
  <si>
    <t>DISTRICOL EXITO ACCESORIOS</t>
  </si>
  <si>
    <t>FO-25-1479859</t>
  </si>
  <si>
    <t>05/09/2025 SE INTENTA COMUNICACIÓN A LOS NÚMEROS 3223102114-3103672233 SUENA PERO NO HAY CONTACTO. SE INTENTARÁ NUEVAMENTE | 05/09/2025 EN COMUNICACIÓN CON LA SRA NINI JOHANA MOSQUERA MENA AL NÚMERO 3103672233 NOS CONFIRMA LA SOLIICTUD, DATOS CORRECTOS. SE ESCALA PARA VISITA, POR FAVOR LLAMAR ANTES DE DESPLAZARSE | 08/09/2025 SE VISITA SITIO, SE RETIRAN EQUIPOS, DATAFONO Y LECTOR DE BARRAS OK.
SE REALIZA CIERRE EXITOSO</t>
  </si>
  <si>
    <t>AB1EZ033</t>
  </si>
  <si>
    <t>LC-CS-25-000251</t>
  </si>
  <si>
    <t>DISTRICOL MARJU SERVICIOS</t>
  </si>
  <si>
    <t>FO-25-1479961</t>
  </si>
  <si>
    <t>05/09/2025 EN COMUNICACIÓN CON EL SR JUAN DAVID ACEVEDO MENDEZ AL NÚMERO 3186511453 NOS CONFIRMA LA SOLICITUD, DATOS CORRECTOS. SE ESCALA PARA VISITA | 05/09/2025 EN COMUNICACIÓN CON EL CLIENTE AL NÚMERO CELULAR 3186511453 SEÑOR DAVID ACEVEDO INDICA QUE HORARIO DEL COMERCIO ATIENDEN VISITA DESPUÉS DE LAS 2:00 PM | 05/09/2025 SE REALIZA CIERRE RETIRO CB  BANCOLOMBIA RETIRANDO EQUIPO DESK/3500-LECTOR CB - BASE SOPORTE -FUENTE DE PODER AVISO EXTERIOR 1.50 METROS -FLANGGER- DISPLAY DE HORARIO , SE DESTRUYE PUBLICIDAD EN SITIO, ENTREGA LOS EQUIPOS MARTHA MÉNDEZ</t>
  </si>
  <si>
    <t>AD00S310</t>
  </si>
  <si>
    <t>LC-CS-25-000252</t>
  </si>
  <si>
    <t>PTM  BOGOTA FERRETERIA 2000</t>
  </si>
  <si>
    <t>FO-25-1480000</t>
  </si>
  <si>
    <t>05/09/2025 EN COMUNICACIÓN CON EL SR EDWIN ORLANDO GALINDO FRANCO AL NÚMERO 3222184552 NOS CONFIRMA LA SOLICITUD, DATOS CORRECTOS. SE ESCALA PARA VISITA, POR FAVOR LLAMAR ANTES DE DESPLAZARSE | 05/09/2025 DURANTE LA VISITA TECNICA SE REALIZA RETIRO DE DATAFONO, A SOLICITUD DE CLIENTE, COMERCIO INDICA QUE NO DESEA QUEDAR COMO ADQUIRENTE INDICA QUE RETIREMOS EL DATAFONO SE RETIRA LECTOR DE CODIGO DE BARRAS POR CIERRE DE PUNTO PUBLICIDAD FUE RETIRADA Y DESTRUIDA POR COMERCIO INDICAN</t>
  </si>
  <si>
    <t>BA02Z973-9T6ZZ325</t>
  </si>
  <si>
    <t>LC-CS-25-000255</t>
  </si>
  <si>
    <t>DISTRICOL DROG CAFECEN BOLIVAR</t>
  </si>
  <si>
    <t>FO-25-1479949</t>
  </si>
  <si>
    <t>05/09/2025 EN COMUNICACIÓN CON LA SRA MAYER ESPINOSA OROZCO AL NÚMERO 3173360582 NOS CONFRIMA LA SOLICITUD, DATOS CORRECTOS. SE ESCALA PARA VISTA | 08/09/2025 SE RETIRA DATÁFONO, BASE, LECTORA, PIN PAD, HUB Y AVISO EXTERIOR, EL CLIENTE INDICA QUE EL DISPLAY LEGAR Y EL FLANGER SE LE PERDIÓ, SE DESTRUYE LA PUBLICIDAD EN SITIO.</t>
  </si>
  <si>
    <t>A1006463</t>
  </si>
  <si>
    <t>LC-CS-25-000257</t>
  </si>
  <si>
    <t>PTM FLORIDABLANCA LOGISTICA MY</t>
  </si>
  <si>
    <t>FO-25-1480008</t>
  </si>
  <si>
    <t>05/09/2025 EN COMUNICACIÓN CON LA SRA DORIS ELENA SOTO SOTO AL NÚMERO 3123626812 NOS CONFRIMA LA SOLICITUD, DATOS CORRECTOS. SE ESCALA PARA VISTA | 05/09/2025 SE ESTABLECE CONTACTO TELEFÓNICO AL NÚMERO 3123626812 CON LA SEÑORA  DORIS QUIEN NOS INDICA QUE LLEGARA SOBRE LAS 11 AM PARA SACAR UNAS COSAS DEL LOCAL Y APROVECHAR PARA PODER ENTREGAR LOS EQUIPOS | 05/09/2025 SE REALIZA RETIRO DE DATAFONO , LECTORA, HUB, PIN PAD NO SE REALIZAN PRUEBAS NO SE ENCUENTRA PUBLICIDAD EN SITIO</t>
  </si>
  <si>
    <t>EF8ZZ142/EF8ZZ428</t>
  </si>
  <si>
    <t>LC-CS-25-000258</t>
  </si>
  <si>
    <t>PTM CARTAGENA  ICONO 777</t>
  </si>
  <si>
    <t>FO-25-1479956</t>
  </si>
  <si>
    <t>05/09/2025 EN COMUNICACIÓN CON EL SR JOEL ENRIQUE ALVAREZ CONTRERAS  AL NÚMERO 3008705250  NOS CONFRIMA LA SOLICITUD, DATOS CORRECTOS. SE ESCALA PARA VISTA, POR FAVOR LLMAR ANTES DE DESPLAZARSE | 11/09/2025 SE LLAMA AL CLIENTE INFORMA QUE ENTREGA LOS EQUIPOS EL DÍA DE MAÑANA EN LA MAÑANA | 11/09/2025 CLIENTE ENTREGA EQUIPO Y LECTOR AEN BUEN ESTADO NO TIENE PUBLICIDAD TODO OK</t>
  </si>
  <si>
    <t>EGQZZ167</t>
  </si>
  <si>
    <t>LC-CS-25-000259</t>
  </si>
  <si>
    <t>PTM SAN ALBERTO MULTIPAGOS LA</t>
  </si>
  <si>
    <t>FO-25-1480039</t>
  </si>
  <si>
    <t>05/09/2025 EN COMUNICACIÓN CON EL SR  RAFAEL ANTONIO CAMARON FLORES AL NÚMERO 3006029888 NOS CONFRIMA LA SOLICITUD, DATOS CORRECTOS. SE ESCALA PARA VISTA-PREFERIBLEMENTE A LAS 13:00, POR FAVOR LLMAR ANTES DE DESPLAZARSE | 05/09/2025 EN COMUNICACIÓN CON EL SEÑOR RAFAEL INFORMA Q POR FAVOR PASAR DESPUES DEL DIA LUNES 8 DE SEPTIEMBRE DEPSUES DE LAS 2PM ,PUEDE HACER ENTREGA DE LOS EQUIPOS MANIFIESTA Q EN HORAS DE LA MAÑANA NO ESTA DISPONIBLE | 09/09/2025 EN COMUNICACIÓN CON EL SEÑOR RAFAEL AL NUMERO 3006029888 NO INFORMA A POR FAVOR PASAR MAÑANA MIERCOLES 10 DE SEPTIEMBRE DESPUES DE LA 1PM,DEBIDO A Q MAÑANA ESTA DISPONIBLE PARA LA ENTREGA DE EQUIPOS, SE LE INFORMA Q SE ESTARA VISITANDO MAÑANA COMO EL CLIENTE INDICA | 10/09/2025 SE RETIRA DATAFONO LECTOR CABLES Y FUENTE DE PODER Y BASE , CIERRE EXITOSO</t>
  </si>
  <si>
    <t>LMQZZ748-LMQZZ736</t>
  </si>
  <si>
    <t>LC-CS-25-000262</t>
  </si>
  <si>
    <t>DISTRICOL CENTRO DE SERVICIOS</t>
  </si>
  <si>
    <t>FO-25-1480017</t>
  </si>
  <si>
    <t>05/09/2025 EN COMUNICACIÓN CON LA SRA DORIS CARVAJAL MUÑOZ AL NÚMERO 3219462379 NOS CONFIRMA LA SOLICITUD, DATOS CORRECTOS. SE ESCALA PARA VISITA, POR FAVOR LLMAR ANTES DE DESPLAZARSE | 05/09/2025 RETIRO DE EQUIPOS POR CIERRE DEL CB SIN PUBLICIDAD EN SITIO AL BAJARLA EL CLIENTE SE DAÑÓ</t>
  </si>
  <si>
    <t>FJZZZ940</t>
  </si>
  <si>
    <t>TA-25-1057975</t>
  </si>
  <si>
    <t>BARRIO CENTRO CARMEN DE APICALA  2</t>
  </si>
  <si>
    <t>FO-25-1469018</t>
  </si>
  <si>
    <t>03/09/2025 SE VISITA DIRECCIÓN DE RETIRO CUNDAY TOLIMA LA PERSONA QUE ATIENDE HACÉ ENTREGA DE MANERA VOLUNTARIA DE DATÁFONO, LECTOR,NO PUBLICIDAD,NO ROLLOS</t>
  </si>
  <si>
    <t>II00Q106</t>
  </si>
  <si>
    <t>LC-CS-25-000216</t>
  </si>
  <si>
    <t>GUALMATAN</t>
  </si>
  <si>
    <t>PTM  GUALMATAN  PUNTOSERVIS GU</t>
  </si>
  <si>
    <t>FO-25-1457716</t>
  </si>
  <si>
    <t>02/09/2025 EN COMUNICACIÓN CON LA SRA ROCIO USAMAN AL NÚMERO 3177974772 NOS CONFIRMA LA SOLICITUD, DATOS CORRECTOS. SE ESCALA PARA VISITA | 03/09/2025 SE REALIZA CIERRE DE CORRESPONSAL BANCARIO SE RETIRA DATAFONO LECTOR FUENTE FLANGER DEMÁS PUBLICIDAD FUE DESTRUIDA POR CLIENTE INFORMA NO SE RETIRA ROLLOS CIERRE EXITOSO</t>
  </si>
  <si>
    <t>TR000975</t>
  </si>
  <si>
    <t>LC-CS-25-000217</t>
  </si>
  <si>
    <t>PTM DOSQUEBRADAS MOTOSHOP</t>
  </si>
  <si>
    <t>FO-25-1457687</t>
  </si>
  <si>
    <t>02/09/2025 EN COMUNICACIÓN CON LA SRA ADRIANA BADILLO AL NÚMERO 3215116269 NOS CONFIRMA LA SOLICITUD, DATOS CORRECTOS. SE ESCALA PARA VISITA | 02/09/2025 CIERRE EXITOSO SIN PUBLICIDAD SE RECOGE EN OFICINA DE PTM</t>
  </si>
  <si>
    <t>TR08Z460</t>
  </si>
  <si>
    <t>LC-CS-25-000218</t>
  </si>
  <si>
    <t>EL RETEN</t>
  </si>
  <si>
    <t>PTM EL RETEN SERVIFRIOMAR</t>
  </si>
  <si>
    <t>FO-25-1457708</t>
  </si>
  <si>
    <t>02/09/2025 SE INTENTA COMUNICACIÓN AL NÚEMERO 3229450762 SE ENCUENTRA APAGADO. SE INTENTARÁ NUEVAMENTE | 02/09/2025 SE INTENTA COMUNICACIÓN AL NÚEMERO 3229450762 SE ENCUENTRA APAGADO. SE INTENTARÁ NUEVAMENTE | 02/09/2025 SE INTENTA COMUNICACIÓN AL NÚEMERO 3229450762 SE ENCUENTRA APAGADO. SE INTENTARÁ NUEVAMENTE | 04/09/2025 SE REALIZA LA VISITA, NO SE ENCUENTRA EL CORRESPONSAL EN EL RETÉN SE HACE GESTIÓN TELEFÓNICA, EL USUARIO NO RESPONDE LA LLAMADA, EL COORDINADOR ENTREGÓ OTRO CONTACTO DEL CB, SE HACE  GESTIÓN TELEFÓNICA EL USUARIO INFORMA QUE ESTÁ EN ARACATACA CON LOS EQUIPOS, Y QUE EL CORRESPONSAL YA ESTÁ CERRADO SE ACUERDA UN PUNTO DE ENCUENTRO PARA ENTREGA Y RECUPERACIÓN DE EQUIPOS, SE RETIRAN DATÁFONO Y LECTORA</t>
  </si>
  <si>
    <t>TR0MZ930</t>
  </si>
  <si>
    <t>LC-CS-25-000219</t>
  </si>
  <si>
    <t>PTM BOGOTA DROGUERIA LEALFARMA</t>
  </si>
  <si>
    <t>FO-25-1457693</t>
  </si>
  <si>
    <t>02/09/2025 EN COMUNICACIÓN CON LA SRA ADRIANA BADILLO AL NÚMERO 3215116269 NOS CONFIRMA LA SOLICITUD, DATOS CORRECTOS. SE ESCALA PARA VISITA | 02/09/2025 CIERRE EXITOSO SIN PUBLICIDAD SE RECOGE EN OFICINA DE PTM CB LLEGÓ SIN LECTOR</t>
  </si>
  <si>
    <t>IIWZZ568 - AAKZZ118</t>
  </si>
  <si>
    <t>LC-CS-25-000220</t>
  </si>
  <si>
    <t>PTM BOGOTA ANDYCOM RF</t>
  </si>
  <si>
    <t>FO-25-1457705</t>
  </si>
  <si>
    <t>02/09/2025 EN COMUNICACIÓN CON LA SRA ADRIANA BADILLO AL NÚMERO 3215116269 NOS CONFIRMA LA SOLICITUD, DATOS CORRECTOS. SE ESCALA PARA VISITA | 02/09/2025 CIERRE EXITOSO SE RECOGE EN LA OFICINA DE PTM CB LLEGÓ SIN LECTOR</t>
  </si>
  <si>
    <t>IVZZZ936 - IWZZZ046</t>
  </si>
  <si>
    <t>LC-CS-25-000221</t>
  </si>
  <si>
    <t>PALERMO</t>
  </si>
  <si>
    <t>PTM PALERMO TIENDA TABIO</t>
  </si>
  <si>
    <t>FO-25-1457676</t>
  </si>
  <si>
    <t>02/09/2025 EN COMUNICACIÓN CON LA SRA ADRIANA BADILLO AL NÚMERO 3215116269 NOS CONFIRMA LA SOLICITUD, DATOS CORRECTOS. SE ESCALA PARA VISITA | 02/09/2025 CIERRE EXITOSO SE RECOGE EN LA OFICINA DE PTM</t>
  </si>
  <si>
    <t>MA00W058 - MA00V111</t>
  </si>
  <si>
    <t>LC-CS-25-000222</t>
  </si>
  <si>
    <t>PTMMIRANDARYAN AGROPECUARIA</t>
  </si>
  <si>
    <t>FO-25-1457680</t>
  </si>
  <si>
    <t>02/09/2025 EN COMUNICACIÓN CON LA SRA ADRIANA BADILLO AL NÚMERO 3215116269 NOS INDICA QUE LOS EQUIPOS YA FUERON RECOGIDOS | 02/09/2025 CIERRE EXITOSO SE RECOGE EN OFICINA DE PTM</t>
  </si>
  <si>
    <t>UV00B372</t>
  </si>
  <si>
    <t>LC-CS-25-000210</t>
  </si>
  <si>
    <t>BARRIO VALLESTER CUCUTA  1</t>
  </si>
  <si>
    <t>FO-25-1450713</t>
  </si>
  <si>
    <t>30/08/2025 EN COMUNICACIÓN CON LA SRA KATHERINA CHIA AL NÚMERO 3162653075 NOS CONFIRMA LA SOLICITUD, DATOS CORRECTOS. SE ESCALA PARA VISITA | 04/09/2025 SE REALIZÓ VISITA A LA DIRECCIÓN ASIGNADA POR EL CLIENTE Y SE RECOGE DATAFONO, LECTORA PUBLICIDAD FUE DESTRUIDA POR EL CLIENTE</t>
  </si>
  <si>
    <t>LM0BZ644</t>
  </si>
  <si>
    <t>LC-CS-25-000213</t>
  </si>
  <si>
    <t>BARRIO ANDES CALI</t>
  </si>
  <si>
    <t>FO-25-1450724</t>
  </si>
  <si>
    <t>30/08/2025 EN COMUNICACIÓN CON LA SRA BRITANY ASTRID VALENCIA MEDINA AL NÚMERO 3225187275 NOS CONFRIMA LA SOLICITUD, DATOS CORRECTOS. SE ESCALA PARA VISITA | 01/09/2025 SE VISITA EL COMERCIO, SE REALIZA CIERRE CB BANCOLOMBIA POR SOLICITUD DEL BANCO, SE RETIRA DATAFONO, LECTORA, ACCESORIOS EN BUEN ESTADO. SE DESTRUYE EN SITIO EL AVISO EXTERIOR, DISPLAY DE HORARIO, CLIENTE INFORMA NO TIENE EL FLANGER</t>
  </si>
  <si>
    <t>9L000646</t>
  </si>
  <si>
    <t>LC-CS-25-000215</t>
  </si>
  <si>
    <t>TAMINANGO</t>
  </si>
  <si>
    <t>BARRIO EL PODER TAMINANGO 2</t>
  </si>
  <si>
    <t>FO-25-1450730</t>
  </si>
  <si>
    <t>30/08/2025 EN COMUNICACIÓN CON LA SRA ANDREA MUÑOZ AL NÚMERO 3102443114 NOS CONFIRMA LA SOLICITUD, DATOS CORRECTOS. SE ESCALA PARA VISITA | 01/09/2025 SE REALIZA CIERRE DE CORRESPONSAL BANCARIO SE RETIRA DATAFONO LECTOR BASE FUENTE AVISO EXTERIOR DISPLAY FLANGER FUERON DESTRUIDOS NO SE RETIRA ROLLOS CIERRE EXITOSO</t>
  </si>
  <si>
    <t>V10OZ405</t>
  </si>
  <si>
    <t>LC-CS-25-000184</t>
  </si>
  <si>
    <t>QUIPILE</t>
  </si>
  <si>
    <t>BARRIO QUIPILE QUIPILE</t>
  </si>
  <si>
    <t>FO-25-1442497</t>
  </si>
  <si>
    <t>29/08/2025 EN COMUNICACIÓN CON LA SRA ALCIRA PLAZAS HUERTAS AL NÚMERO  3125008625 NOS CONFRIMA LA SOLICITUD, DATOS CORRECTOS. SE ESCALA PARA VISITA | 03/09/2025 SE REALIZA DESMONTE DE EQUIPOS , NO SE EN ENCUENTRA LECTOR 845833</t>
  </si>
  <si>
    <t>4A0AZ427</t>
  </si>
  <si>
    <t>LC-CS-25-000188</t>
  </si>
  <si>
    <t>BARRIO MANCERA ACACIAS 2</t>
  </si>
  <si>
    <t>FO-25-1442489</t>
  </si>
  <si>
    <t>29/08/2025 SE INTENTA COMUNICACIÓN AL NÚMERO 3214290139 SUENA PERO NO HAY CONTACTO. SE INTENTARÁ NUEVAMENTE | 01/09/2025 SE REALIZA CIERRE A SOLICITUD DE CLIENTE, SE RETIRA DATAFONO Y LECTORA</t>
  </si>
  <si>
    <t>II5ZZ098</t>
  </si>
  <si>
    <t>LC-CS-25-000192</t>
  </si>
  <si>
    <t>BARRIO TOLEDO PLATA CUCUTA 3</t>
  </si>
  <si>
    <t>FO-25-1442564</t>
  </si>
  <si>
    <t>29/08/2025 EN COMUNICACIÓN CON LA SRA DESIDET LAZARO GALVIS AL NÚMERO 3223318521 NOS CONFIRMA LA SOLICITUD, DATOS CORRECTOS. SE ESCALA PARA VISITA | 01/09/2025 SE RETIRÓ DATAFONO LECTOR BASE Y ACCESORIOS PUBLICIDAD FUE DESTRUIDA POR EL COMERCIO POR SU MAL ESTADO ROLLOS FUERON USADOS POR EL CB</t>
  </si>
  <si>
    <t>SASZZ640</t>
  </si>
  <si>
    <t>LC-CS-25-000197</t>
  </si>
  <si>
    <t>BARRIO MANZANARES CALI 1</t>
  </si>
  <si>
    <t>FO-25-1442590</t>
  </si>
  <si>
    <t>29/08/2025 EN COMUNICACIÓN CON EL SR DANIEL ALFREDO VICTORIA AL NÚMERO 3117017911 NOS CONFIRMA LA SOLICITUD, INDICA QUE LA DIRECCIÓN PARA LA RECOLECCIÓN DE LOS EQUIPOS ES  MZ 8 CASA 139 POBLADO CAMPESTRE. SE ESCALA PARA VISITA, POR FAVOR LLAMAR ANTES DE DESPLAZARSE | 30/08/2025 SE HABLA CON EL SR DANIEL VICTORIA E INDICA QUE EL LOCAL HACE APROXIMADAMENTE UN MES Y MEDIO LO CERRO Y QUE LOS EQUIPOS LOS TIENE EN CANDELARIA POBLADO CAMPESTRE MANZANA 8 CASA 139, PERO QUE EL DIA DE HOY NO VA A ESTAR EN LA CASA PORQUE TIENE QUE SALIR A REALIZAR UNAS DILIGENCIAS DEBIDO A QUE FUE VITIMA DE ROBO POR PARTE DE LA PERSONA QUE TENIA ENCARGADA DEL LOCAL, EL CLIENTE PIDE PROGRAR VISITA PARA LA PRÓXIMA SEMANA | 02/09/2025 SE LLAMA AL CLIENTE SE VISITA EN LA DIRECCIÓN INDICADA EN CANDELARIA, SE REALIZA EL CIERRE POR SOLICITUD DEL BANCO, RETIRO DATAFONO, LECTORA, ACCESORIOS EN BUEN ESTADO. LA PUBLICIDAD SE DESTRUYE EN SITIO AVISO EXTERIOR, FLANGER, DISPLAY HORARIO</t>
  </si>
  <si>
    <t>LMUZZ981</t>
  </si>
  <si>
    <t>LC-CS-25-000198</t>
  </si>
  <si>
    <t>BARRIO LA GRANJA SAN JOSE DEL</t>
  </si>
  <si>
    <t>FO-25-1442684</t>
  </si>
  <si>
    <t>29/08/2025 EN COMUNICACIÓN CON EL SR JHON FABER ARBOLEDA GOMEZ AL NÚMERO 3175212050 NOS CONFIRMA LA SOLICITUD, DATOS CORRECTOS. SE ESCALA PARA VISITA, POR FAVOR LLAMAR ANTES DE DESPLAZARSE | 03/09/2025 SE REALIZA CIERRE CB SE RECUPERA DATÁFONO Y LECTOR OK SIN NOVEDADES</t>
  </si>
  <si>
    <t>A1PZZ084</t>
  </si>
  <si>
    <t>LC-CS-25-000200</t>
  </si>
  <si>
    <t>SANTA RITA - ANDES</t>
  </si>
  <si>
    <t>FO-25-1442480</t>
  </si>
  <si>
    <t>29/08/2025 SE INTENTA COMUNICACIÓN AL NÚMERO 320570962 SE ENCUENTRA APAGADO. SE INTENTARÁ NUEVAMENTE | 29/08/2025 SE INTENTA COMUNICACIÓN AL NÚMERO 320570962 SE ENCUENTRA APAGADO. SE INTENTARÁ NUEVAMENTE | 29/08/2025 SE INTENTA COMUNICACIÓN AL NÚMERO 320570962 SE ENCUENTRA APAGADO | 04/09/2025 SE HABLA CON CLIENTE E INFORMA QUE EST FUERA DEL PAÍS ME DIJO Q LOS EQUIPOS LOS ENCONTRABA EN ANDES ME DIÓ UN CONTACTO EL CONTACTO ME DIJOBQ NOS ENCONTRÁBAMOS EN EL COLEGIO JUAN DE DIOS EN ANDES Y ENTREGAN LOS EQUIPOS EXITOSMANTE</t>
  </si>
  <si>
    <t>IZ8ZZ417</t>
  </si>
  <si>
    <t>LC-CS-25-000173</t>
  </si>
  <si>
    <t>BARRIO CENTRO SALDANA</t>
  </si>
  <si>
    <t>FO-25-1437785</t>
  </si>
  <si>
    <t>28/08/2025 SE INTENTA COMUNICACIÓN AL NÚMERO 3143583978 SE ENCUENTRA APAGADO. SE INTENTARÁ MÁS TARDE | 28/08/2025 SE INTENTA COMUNICACIÓN AL NÚMERO 3143583978 SE ENCUENTRA APAGADO. SE INTENTARÁ MÁS TARDE | 28/08/2025 SE INTENTA COMUNICACIÓN AL NÚMERO 3143583978 SE ENCUENTRA APAGADO | 01/09/2025 SE RETIRA: DATÁFONO, LECTOR DE BARRAS, CABLE MAGIC BOX, CABLE Y FUENTE DE PODER. CLIENTE HACE DISPOSICIÓN FINAL DE PUBLICIDAD.</t>
  </si>
  <si>
    <t>II003188 - 9A0FZ027</t>
  </si>
  <si>
    <t>LC-CS-25-000172</t>
  </si>
  <si>
    <t>LANDAZURI</t>
  </si>
  <si>
    <t>PTM  LANDAZURI  TECHNO SNOW</t>
  </si>
  <si>
    <t>FO-25-1436799</t>
  </si>
  <si>
    <t xml:space="preserve">28/08/2025 SE INTENTA COMUNICACIÓN AL NÚMERO 6050962 PERO NO HAY CONTACTO. SE INTENTARÁ NUEVAMENTE | 28/08/2025 SE INTENTA COMUNICACIÓN AL NÚMERO 6050962 PERO NO HAY CONTACTO. SE INTENTARÁ NUEVAMENTE | 28/08/2025 SE INTENTA COMUNICACIÓN AL NÚMERO 6050962 PERO NO HAY CONTACTO | 29/08/2025 EN COMUNICACIÓN CON EL SEÑOR DANIEL FONTECHA AL NÚMERO DE CONTACTO 311 2826328, DONDE NOS COMENTA QUE DICHO CIERRE ESTÁ EN EL CORREGIMIENTO MIRA LINDO, NOS INFORMA QUE POR EL PÉSIMO ESTADO EN EL QUE SE ENCUENTRA LA CARRETERA NO HAY PASO PARA DICHA ZONA COMENTA QUE ÉL ENVIARÁ LOS EQUIPOS A LA CIUDAD DE BUCARAMANGA PARA REALIZAR EL RESPECTIVO CIERRE DE LA ORDEN | 01/09/2025 SE COMUNICA EL SR DANIEL FONTECHA DEL NÚMERO DE CONTACTO 311 2826328 COMENTA QUE ES POSIBLE ENTREGAR DICHO DATÁFONO EN EL MUNICIPIO DE BARBOSA / SANTANDER YA QUE SE DESPLAZARA POR CUESTIONES PERSONALES Y ALLA HARIA LA ENTREGA SOBRE EL MEDIO DIA, LLAMARA PARA CONFIRMAR | 02/09/2025 SE ESTABLECE COMUNICACIÓN CON SR DANIEL FONTECHA AL NÚMERO </t>
  </si>
  <si>
    <t>AD00C206</t>
  </si>
  <si>
    <t>LC-CS-25-000146</t>
  </si>
  <si>
    <t>PTM ARAUCA SERVIMATIS</t>
  </si>
  <si>
    <t>FO-25-1424035</t>
  </si>
  <si>
    <t>26/08/2025 SE INTENTA COMUNICACIÓN A LOS NÚMEROS 3116343222-6050962 SUENA PERO NO HAY CONACTO. SE INTENTARÁ NUEVAMENTE | 26/08/2025 SE INTENTA COMUNICACIÓN A LOS NÚMEROS 3116343222-6050962 SUENA PERO NO HAY CONACTO. SE INTENTARÁ NUEVAMENTE | 26/08/2025 SE INTENTA COMUNICACIÓN A LOS NÚMEROS 3116343222-6050962 SUENA PERO NO HAY CONACTO | 01/09/2025 SE REALIZA LLAMADA TELEFÓNICA SE HABLA CON LA SEÑORA JENNIFER SUESCUN, PARA REALIZAR VISITA PARA RETIRAR EQUIPOS Y SE LE.IMFORMA QUE SALIMOS DESDE BUCARAMANGA Y EN  MOMENTOS NO TENEMOS LA DISPONIBILIDAD DE EL VUELO ALA CIUDAD DE ARAUCA POR LO ANTERIOR SE REAGENDA Y SE LLLMA | 09/09/2025 EN COMUNICACIÓN CON LA SEÑORA JENIFER AL MOVIL 311 6343222  VÍA CHAT, SE CONFIRMA DISPONIBILIDAD DE ATENCIÓN PARA EL DÍA JUEVES 11 DE SEPTIEMBRE DESPUÉS DE LAS 9AM. | 11/09/2025 SE REALIZA VISITA A COMERCIO Y SE RETIRA DATAFONO LECTOR Y FUENTE, SE REALIZA DESMONTE Y DESTRUCCIÓN DE AVISO EXTERIOR</t>
  </si>
  <si>
    <t>9T01Z866</t>
  </si>
  <si>
    <t>LC-CS-25-000167</t>
  </si>
  <si>
    <t>COLON</t>
  </si>
  <si>
    <t>BARRIO LA MILAGROSA CORR DE VI</t>
  </si>
  <si>
    <t>FO-25-1430281</t>
  </si>
  <si>
    <t>27/08/2025 EN COMUNICACIÓN CON EL SR MANIEL JESUS BURBANO AL NÚMERO 3137877117 NOS CONFIRMA LA SOLICITUD, DATOS CORRECTOS. SE ESCALA PARA VISITA, POR FAVOR LLAMAR ANTES DE DESPLAZARSE | 01/09/2025 SE REALIZÓ ENCUENTRO CON USUARIO EN LA CIUDAD DE PASTO YA QUE ES DONDE TIENE LOS EQUIPOS, EL DESTRUYÓ LA PUBLICIDAD, SE RETIRÓ DATAFONO Y LECTORA, CIERRE OK</t>
  </si>
  <si>
    <t>AD00O697</t>
  </si>
  <si>
    <t>LC-CS-25-000168</t>
  </si>
  <si>
    <t>BARRIO PAILERIA TUQUERRES 1</t>
  </si>
  <si>
    <t>FO-25-1430303</t>
  </si>
  <si>
    <t>27/08/2025 SE INTENTA COMUNICACIÓN A LOS NÚMEROS 3024045888-3136156268 SUENAN PERO NO HAY CONTACTO. SE INTENTARÁ NUEVAMENTE | 27/08/2025 EN COMUNICACIÓN CON LA SRA NATHALI RUANO COMUNICACIÓN AL  NÚMERO 3024045888 NOS CONFIRMA LA SOLICITUD, DATOS CORRECTOS. SE ESCALA  PARA VISITA | 27/08/2025 NO SÉ ALCANZA A REALIZAR VISITA POR RETRASO EN ANTERIOR ACTIVIDAD POR CAÍDA DE LA WEB DE REDEBAN. CLIENTE INFORMA QUE TIENE QUE SALIR A HACER DILIGENCIAS PERSONALES | 08/09/2025 SE VISITA CLIENTE EN DIRECCIÓN INDICADA PARA RETIRO DE EQUIPOS POR CIERRE DE CB. SE RETIRA DATAFONO Y LECTORA EN BUEN ESTADO.CIERRE EXITOSO</t>
  </si>
  <si>
    <t>XP2ZZ000</t>
  </si>
  <si>
    <t>LC-CS-25-000130</t>
  </si>
  <si>
    <t>BARRIO HATILLO BARBOSA 1</t>
  </si>
  <si>
    <t>FO-25-1446260 | FO-25-1424150</t>
  </si>
  <si>
    <t>26/08/2025 EN COMUNICACIÓN CON EL SR ELKIN ANDRÉS BEDOYA SANCHEZ AL NÚMERO 3208982165 NOS CONFIRMA LA SOLICITUD, DATOS CORRECTOS. SE ESCALA PARA  VISITA | 29/08/2025 SE VISTA PUNTO Y EN COMERCIO OPERA OTRO COMERCIO CON OTRO CB EN COMUNICACIÓN CON EL CLIENTE INDICA QUE ENTREGA EN COPACABANA
01/09/2025 SE REALIZA CONTACTO TELEFÓNICO CON EL USUARIO PARA VALIDAR EL CIERRE DEL CORRESPONSAL. DURANTE LA LLAMADA, EL USUARIO INFORMA QUE NO SE ENCUENTRA EN LA DIRECCIÓN INICIALMENTE REGISTRADA, POR LO CUAL COORDINA LA ENTREGA DE LOS EQUIPOS EN UNA UBICACIÓN ALTERNATIVA.  
EN EL NUEVO PUNTO DE ENCUENTRO, SE PROCEDE AL RETIRO DEL DATÁFONO Y LECTOR AMBOS EN BUEN ESTADO FÍSICO Y FUNCIONAL.  
CIERRE CONFIRMADO Y EQUIPOS RECUPERADOS SIN NOVEDADES.</t>
  </si>
  <si>
    <t>NA
MA00L642</t>
  </si>
  <si>
    <t>LC-CS-25-000137</t>
  </si>
  <si>
    <t>FO-25-1424118</t>
  </si>
  <si>
    <t>26/08/2025 EN COMUNICACIÓN CON EL SR YANCY RODRÍGUEZ SALAZAR AL NÚMERO 3126850261 NOS CONFIRMA LA SOLICITUD, DATOS CORRECTOS. SE ESCALA PARA VISITA | 03/09/2025 SE VISITA DIRECCIÓN NUEVA DE RETIRO CUNDAY TOLIMA LA PERSONA QUE ATIENDE HACE LA ENTREGA DE MANERA VOLUNTARIA DE DATÁFONO,LECTOR NO PUBLICIDAD,NO ROLLOS</t>
  </si>
  <si>
    <t>9GZZZ911</t>
  </si>
  <si>
    <t>FO-25-1585476</t>
  </si>
  <si>
    <t>BASEDATAFONO</t>
  </si>
  <si>
    <t>BASE DATAFONO</t>
  </si>
  <si>
    <t>EJECUTADO EXITOSO</t>
  </si>
  <si>
    <t>25/09/2025 POR FAVOR, COMUNICARSE CON USUARIO PARA CONFIRMAR UBICACION, SOLICITUD Y PROGRAMAR VISITA TECNICA | 29/09/2025 SE REALIZA LA ENTREGA E INSTALACIÓN DE BASE DE DATAFONO SIN NOVEDAD</t>
  </si>
  <si>
    <t>COMCARD MEDELLIN SAN COSME</t>
  </si>
  <si>
    <t>FO-25-1585066</t>
  </si>
  <si>
    <t>EJECUTADO_CANCELADO</t>
  </si>
  <si>
    <t>PETICIÓN USUARIO</t>
  </si>
  <si>
    <t>25/09/2025 POR FAVOR, COMUNICARSE CON USUARIO PARA CONFIRMAR UBICACION, SOLICITUD Y PROGRAMAR VISITA TECNICA | 26/09/2025 CB NO AUTORIZA INSTALAR EL TIPO DE BASE DISPONIBLE EN EL MOMENTO YA QUE NO LE ENCAJA CORRECTAMENTE POR ESTO NO SE REALIZA INSTALACIÓN DE BASE</t>
  </si>
  <si>
    <t>ABGZZ558</t>
  </si>
  <si>
    <t>FO-25-1583020</t>
  </si>
  <si>
    <t>25/09/2025 POR FAVOR, COMUNICARSE CON USUARIO PARA CONFIRMAR UBICACION, SOLICITUD Y PROGRAMAR VISITA TECNICA | 29/09/2025 SE VISITA COMERCIO SE REALIZA CAMBIO DE EQUIPO DATÁFONO OK, SE INSTALA EQUIPO PINPAD VERSION 10.3 OK, LECTOR DE BARRAS OK, PINPAD POK, PRUEBAS OK, CB OPERATIVO</t>
  </si>
  <si>
    <t>DISTRICOL AUTOSERVICIO OCANA</t>
  </si>
  <si>
    <t>FO-25-1583017</t>
  </si>
  <si>
    <t>25/09/2025 POR FAVOR, COMUNICARSE CON USUARIO PARA CONFIRMAR UBICACION, SOLICITUD Y PROGRAMAR VISITA TECNICA | 26/09/2025 SE REALIZA CAMBIO DE DATÁFONO POR TECNOLOGÍA, SE INSTALA PINPAD, MAGIBOX, PRUEBAS Y LIMPIEZA DE EQUIPOS OK.</t>
  </si>
  <si>
    <t>SXOZZ551</t>
  </si>
  <si>
    <t>BARRIO LA POPA VALLEDUPAR 2</t>
  </si>
  <si>
    <t>FO-25-1582433</t>
  </si>
  <si>
    <t>25/09/2025 POR FAVOR, COMUNICARSE CON USUARIO PARA CONFIRMAR UBICACION, SOLICITUD Y PROGRAMAR VISITA TECNICA | 26/09/2025 SE REALIZA INSTALACIÓN DE BASE PARA DATÁFONO</t>
  </si>
  <si>
    <t>XP3ZZ028</t>
  </si>
  <si>
    <t>OPRAP EXITO BULEVAR ENVIGADO</t>
  </si>
  <si>
    <t>FO-25-1577931</t>
  </si>
  <si>
    <t>OPRAP</t>
  </si>
  <si>
    <t>24/09/2025 POR FAVOR, COMUNICARSE CON USUARIO PARA CONFIRMAR UBICACION, SOLICITUD Y PROGRAMAR VISITA TECNICA | 26/09/2025 SE REALIZA INSTALACIÓN DE BASE NUEVA POR DAÑO EN LA ANTERIOR</t>
  </si>
  <si>
    <t>CZZZZ110</t>
  </si>
  <si>
    <t>BARRIO EL PORVENIR EL CERRITO 1</t>
  </si>
  <si>
    <t>FO-25-1576800</t>
  </si>
  <si>
    <t>24/09/2025 POR FAVOR, COMUNICARSE CON USUARIO PARA CONFIRMAR UBICACION, SOLICITUD Y PROGRAMAR VISITA TECNICA | 25/09/2025 SE VISITA CORRESPONSAL Y SE REEMPLAZA BASE POR DETERIORO. SE FIJA NUEVAMENTE CON PEGANTE ORIGINAL DE LA BASE.</t>
  </si>
  <si>
    <t>LMUZZ990</t>
  </si>
  <si>
    <t>FO-25-1575631</t>
  </si>
  <si>
    <t>24/09/2025 POR FAVOR, COMUNICARSE CON USUARIO PARA CONFIRMAR UBICACION, SOLICITUD Y PROGRAMAR VISITA TECNICA | 24/09/2025 SE REALIZÓ LA INSTALACIÓN DE BASE POR DAÑO, SE ENCONTRÓ ROTA LA BASE, SE EJECUTAN PRUEBAS TX EXITOSAS QUEDA OPERATIVO.</t>
  </si>
  <si>
    <t xml:space="preserve">FA0GZ496 </t>
  </si>
  <si>
    <t>GUASCA</t>
  </si>
  <si>
    <t>BARRIO VERDAD VILLA CAROLINA G</t>
  </si>
  <si>
    <t>FO-25-1575249</t>
  </si>
  <si>
    <t>24/09/2025 POR FAVOR, COMUNICARSE CON USUARIO PARA CONFIRMAR UBICACION, SOLICITUD Y PROGRAMAR VISITA TECNICA | 29/09/2025 SE LLEGA A DIRECCIÓN INDICA , Y POR DAÑO  SE CAMBIA BASE DATÁFONO, SE AJUSTA CON SU RESPECTIVA CINTA A BASE DE VIDRIO</t>
  </si>
  <si>
    <t>F1JZZ372</t>
  </si>
  <si>
    <t>PTM LA VIRGINIA PAPELERIA UNIC</t>
  </si>
  <si>
    <t>FO-25-1573902</t>
  </si>
  <si>
    <t>23/09/2025 POR FAVOR, COMUNICARSE CON USUARIO PARA CONFIRMAR UBICACION, SOLICITUD Y PROGRAMAR VISITA TECNICA | 24/09/2025 VISITAMOS COMERCIO REALIZAMOS INSTALACIÓN DE BASE DATAFONO YA QUE LA QUE TENIA SE DAÑO.</t>
  </si>
  <si>
    <t>AD00S274</t>
  </si>
  <si>
    <t>LA CRUZ</t>
  </si>
  <si>
    <t>DISTRICOL LEMPE</t>
  </si>
  <si>
    <t>FO-25-1573319</t>
  </si>
  <si>
    <t>23/09/2025 POR FAVOR, COMUNICARSE CON USUARIO PARA CONFIRMAR UBICACION, SOLICITUD Y PROGRAMAR VISITA TECNICA | 26/09/2025 SE REALIZA COMUNICACIÓN TELEFÓNICA CON EL SEÑOR LUIS PARA CONFIRMAR VISITA Y PIDE SE LE ENVIÉ LA BASE POR MENSAJERÍA YA QUE POR DAÑOS EN LA VÍA ESTÁ MUY DIFÍCIL EL DESPLAZAMIENTO A LA ZONA. SE REALIZA ENVÍO DE UNA BASE CON SU RESPECTIVO ADHESIVO Y TORNILLOS. SE ESPERA CONFIRMACIÓN POR PARTE DEL CLIENTE PARA CERRAR ACTIVIDAD. CLIENTE CONFIRMA RECEPCIÓN DEL PAQUETE.</t>
  </si>
  <si>
    <t>ENVIO</t>
  </si>
  <si>
    <t>N/A</t>
  </si>
  <si>
    <t>PTM  MAICAO VOICELL MAICAO</t>
  </si>
  <si>
    <t>FO-25-1572426</t>
  </si>
  <si>
    <t>23/09/2025 POR FAVOR, COMUNICARSE CON USUARIO PARA CONFIRMAR UBICACION, SOLICITUD Y PROGRAMAR VISITA TECNICA | 26/09/2025 BUENAS TARDES SE VISITA CB Y SE LE HACE LA INSTALACIÓN DEL PIN PAD 1500</t>
  </si>
  <si>
    <t>BA005161</t>
  </si>
  <si>
    <t>BARRIO CENTRO CHIGORODO</t>
  </si>
  <si>
    <t>FO-25-1572231</t>
  </si>
  <si>
    <t>23/09/2025 SE REALIZA COMUNICACIÓN CON CB AL NUMERO 3117219930 SE CONFIRMAN DATOS DE LA SOLICITUD SE ESCALA PARA VISITA | 30/09/2025 SE REALIZA INSTALACIÓN PIN PAD.</t>
  </si>
  <si>
    <t>9A0FZ574</t>
  </si>
  <si>
    <t>FO-25-1569653</t>
  </si>
  <si>
    <t>23/09/2025 SE INTENTA COMUNICACION CON CB AL NUMERO 3123698605 NO FUE POSIBLE CONFIRMAR SOLICITUD POR FAVOR LLAMAR ANTES DE REALIZAR VISITA | 24/09/2025 ENTREGA DE BASE OK</t>
  </si>
  <si>
    <t>DISTRICOL DROGUERIA Y PERFUMER</t>
  </si>
  <si>
    <t>FO-25-1568010</t>
  </si>
  <si>
    <t>23/09/2025 POR FAVOR, COMUNICARSE CON USUARIO PARA CONFIRMAR UBICACION, SOLICITUD Y PROGRAMAR VISITA TECNICA | 23/09/2025 SE VISITA COMERCIO Y SE INSTALA BASE, TODO OK.</t>
  </si>
  <si>
    <t>A4WZZ122</t>
  </si>
  <si>
    <t>FO-25-1566516</t>
  </si>
  <si>
    <t>22/09/2025 POR FAVOR, COMUNICARSE CON USUARIO PARA CONFIRMAR UBICACION, SOLICITUD Y PROGRAMAR VISITA TECNICA | 24/09/2025 SE REALIZA INSTALACIÓN DE BASE YA QUE NUNCA HAN TENIDO</t>
  </si>
  <si>
    <t>PTM MEDELLINAMY FRAGANCIAS GIR</t>
  </si>
  <si>
    <t>FO-25-1566270</t>
  </si>
  <si>
    <t>22/09/2025 POR FAVOR, COMUNICARSE CON USUARIO PARA CONFIRMAR UBICACION, SOLICITUD Y PROGRAMAR VISITA TECNICA | 24/09/2025 SE LLEGA AL PUNTO Y EL CLIENTE NO SE ENCUENTRA, SE LLAMA AL CLIENTE Y ESTE APRUEBA DEJAR LA BASE AL FRENTE EN UN LOCAL, SE LE DEJA BASE ARMADA Y SE DAN LAS INDICACIONES PARA PEGARLA AL CLIENTE</t>
  </si>
  <si>
    <t>PTM CALI  CENTRAL POINT ZONA G</t>
  </si>
  <si>
    <t>FO-25-1565884</t>
  </si>
  <si>
    <t>22/09/2025 POR FAVOR, COMUNICARSE CON USUARIO PARA CONFIRMAR UBICACION, SOLICITUD Y PROGRAMAR VISITA TECNICA | 24/09/2025 SE REALIZA INSTALACIÓN DE BASE NUEVA PARA DATÁFONO, CB BANCOLOMBIA PURO, PRUEBAS OK</t>
  </si>
  <si>
    <t>A33ZZ262</t>
  </si>
  <si>
    <t>DISTRICOL GEMMA COLORS</t>
  </si>
  <si>
    <t>FO-25-1565887</t>
  </si>
  <si>
    <t>22/09/2025 POR FAVOR, COMUNICARSE CON USUARIO PARA CONFIRMAR UBICACION, SOLICITUD Y PROGRAMAR VISITA TECNICA | 23/09/2025 SE REALIZA CAMBIO DE BASE POR DAÑO PRUEBAS EXITOSAS</t>
  </si>
  <si>
    <t>AAL0V564</t>
  </si>
  <si>
    <t>FO-25-1565892</t>
  </si>
  <si>
    <t>22/09/2025 POR FAVOR, COMUNICARSE CON USUARIO PARA CONFIRMAR UBICACION, SOLICITUD Y PROGRAMAR VISITA TECNICA | 24/09/2025 SE REALIZÓ INSTALACIÓN DE BASE PARA DATAFONO, EL CLIENTE INFORMA QUE LA BASE ANTERIOR SE PARTIÓ. SE INSTALA BASE SIN NOVEDAD.</t>
  </si>
  <si>
    <t>DISTRICOL SHEKINA T</t>
  </si>
  <si>
    <t>FO-25-1565090</t>
  </si>
  <si>
    <t>22/09/2025 POR FAVOR, COMUNICARSE CON USUARIO PARA CONFIRMAR UBICACION, SOLICITUD Y PROGRAMAR VISITA TECNICA | 25/09/2025 SE REALIZA VISITA DE CAMPO DONDE SE INSTALA BASE DE ACUERDO A INDICACIONES DEL CLIENTE.</t>
  </si>
  <si>
    <t>AD00Q092</t>
  </si>
  <si>
    <t>BARRIO CENTRO PEREIRA 48</t>
  </si>
  <si>
    <t>FO-25-1564390</t>
  </si>
  <si>
    <t>22/09/2025 POR FAVOR, COMUNICARSE CON USUARIO PARA CONFIRMAR UBICACION, SOLICITUD Y PROGRAMAR VISITA TECNICA | 23/09/2025 SE INSTALA BASE DE DATÁFONO, YA QUE LA ANTERIOR BASE SE PARTIÓ.</t>
  </si>
  <si>
    <t>TVHZZ347</t>
  </si>
  <si>
    <t>FO-25-1563383</t>
  </si>
  <si>
    <t>22/09/2025 POR FAVOR, COMUNICARSE CON USUARIO PARA CONFIRMAR UBICACION, SOLICITUD Y PROGRAMAR VISITA TECNICA | 22/09/2025 SE REALIZA CAMBIO DE BASE SOPORTE PARA EL DATAFONO, CAMBIO EFECTUADO POR DAÑO EN LA BASE ENCONTRADA, ESTÁ PARTIDA, NUEVA BASE INSTALADA OPERATIVA OK</t>
  </si>
  <si>
    <t>FO-25-1562204</t>
  </si>
  <si>
    <t>22/09/2025 POR FAVOR, COMUNICARSE CON USUARIO PARA CONFIRMAR UBICACION, SOLICITUD Y PROGRAMAR VISITA TECNICA | 23/09/2025 SE REALIZÓ FIJADO DE BASE</t>
  </si>
  <si>
    <t>PAGAFACIL ARKADIA</t>
  </si>
  <si>
    <t>FO-25-1559202</t>
  </si>
  <si>
    <t>20/09/2025 POR FAVOR, COMUNICARSE CON USUARIO PARA CONFIRMAR UBICACION, SOLICITUD Y PROGRAMAR VISITA TECNICA | 22/09/2025 SE REALIZA INSTALACIÓN DE UNA BASE DEBÍA A EXTRAVÍO, Y OTRO DEBIDO A DAÑO QUE DAÑO DONDE SE PEGA</t>
  </si>
  <si>
    <t>GZ0OZ428 - GZ0OZ427</t>
  </si>
  <si>
    <t>FO-25-1549561</t>
  </si>
  <si>
    <t>18/09/2025 POR FAVOR, COMUNICARSE CON USUARIO PARA CONFIRMAR UBICACION, SOLICITUD Y PROGRAMAR VISITA TECNICA | 19/09/2025 SE REALIZA INSTALACIÓN DE NUEVA BASE PARA DATAFONO DEBIDO A QUE NO TENÍA.</t>
  </si>
  <si>
    <t>FO-25-1547246</t>
  </si>
  <si>
    <t>18/09/2025 POR FAVOR, COMUNICARSE CON USUARIO PARA CONFIRMAR UBICACION, SOLICITUD Y PROGRAMAR VISITA TECNICA | 18/09/2025 SE REALIZÓ VISITA AL COMERCIO Y SE INSTALA BASE PARA DATAFONO TODO OK</t>
  </si>
  <si>
    <t>FO-25-1540778</t>
  </si>
  <si>
    <t>USUARIO NO RECIBE PEDIDO</t>
  </si>
  <si>
    <t>17/09/2025 POR FAVOR, COMUNICARSE CON USUARIO PARA CONFIRMAR UBICACION, SOLICITUD Y PROGRAMAR VISITA TECNICA | 20/09/2025 SE CANCELA ACTIVIDAD YA QUE MIGRARON LOS EQUIPOS A WOMPI</t>
  </si>
  <si>
    <t>FO-25-1539052</t>
  </si>
  <si>
    <t>16/09/2025 POR FAVOR, COMUNICARSE CON USUARIO PARA CONFIRMAR UBICACION, SOLICITUD Y PROGRAMAR VISITA TECNICA | 22/09/2025 SE REALIZA VISITA AL CB POR SOLICITUD DE BASE DESPEGADA, SE REALIZA LOS AJUSTES DE LA BASE Y SE DEJA TODO OK</t>
  </si>
  <si>
    <t>MANATI</t>
  </si>
  <si>
    <t>DISTRICOL CENTRAL DE MANATI</t>
  </si>
  <si>
    <t>FO-25-1539054</t>
  </si>
  <si>
    <t>16/09/2025 POR FAVOR, COMUNICARSE CON USUARIO PARA CONFIRMAR UBICACION, SOLICITUD Y PROGRAMAR VISITA TECNICA | 19/09/2025 SE REMPLAZA BASE DEL DATAFONO , LA QUE TENÍA SE PARTIÓ</t>
  </si>
  <si>
    <t>7A003839</t>
  </si>
  <si>
    <t>DISTRICOL DROGUERIA NUEVA GENE</t>
  </si>
  <si>
    <t>FO-25-1536975</t>
  </si>
  <si>
    <t>16/09/2025 POR FAVOR, COMUNICARSE CON USUARIO PARA CONFIRMAR UBICACION, SOLICITUD Y PROGRAMAR VISITA TECNICA | 19/09/2025 SE VISITA SITIO SE VERIFICA INFORMACIÓN, SE REALIZA INSTALACIÓN DE BASE DE SOPORTEDE DATÁFONO, SE ENCONTRABA DESPEGADA SE PROCEDIÓ A ATONILLAR EN LA VITRINA AUTORIZADO POR LA ENCARGADA, EL CB SE ENCUENTRA FUNCIONANDO NORMALMENTE.</t>
  </si>
  <si>
    <t>SXRZZ982</t>
  </si>
  <si>
    <t>FO-25-1536842</t>
  </si>
  <si>
    <t>16/09/2025 POR FAVOR, COMUNICARSE CON USUARIO PARA CONFIRMAR UBICACION, SOLICITUD Y PROGRAMAR VISITA TECNICA | 17/09/2025 SE REALIZA INSTALACIÓN DE BASE DE DATAFONO OK</t>
  </si>
  <si>
    <t>FO-25-1535004</t>
  </si>
  <si>
    <t>16/09/2025 POR FAVOR, COMUNICARSE CON USUARIO PARA CONFIRMAR UBICACION, SOLICITUD Y PROGRAMAR VISITA TECNICA | 17/09/2025 SE INSTALA BASE RBM YA QUE LA QUE TENIA EL CLIENTE SE LE ROMPIO</t>
  </si>
  <si>
    <t>LA000V303</t>
  </si>
  <si>
    <t>DISTRICOL PAPELER COLORIN C</t>
  </si>
  <si>
    <t>FO-25-1533898</t>
  </si>
  <si>
    <t>15/09/2025 POR FAVOR, COMUNICARSE CON USUARIO PARA CONFIRMAR UBICACION, SOLICITUD Y PROGRAMAR VISITA TECNICA | 16/09/2025 SE CAMBIA BASE DE DATAFONO PORQUE LA QUE ESTABA SE PARTIÓ EN DOS</t>
  </si>
  <si>
    <t>SAUZZ934</t>
  </si>
  <si>
    <t>FO-25-1530806</t>
  </si>
  <si>
    <t>16/09/2025 SE REALIZA CAMBIO DE BASE DEL DATAFONO YS QUE LA ANTERIOR SE DAÑÓ POR CAÍDA</t>
  </si>
  <si>
    <t>DISTRICOL EL TORCIO</t>
  </si>
  <si>
    <t>FO-25-1523936</t>
  </si>
  <si>
    <t>13/09/2025 POR FAVOR, COMUNICARSE CON USUARIO PARA CONFIRMAR UBICACION, SOLICITUD Y PROGRAMAR VISITA TECNICA | 15/09/2025 SE HACE PRESENCIA EN COMERCIO SE REALIZA INSTALACIÓN DE 1 PIN PAD CON SU RESPECTIVO ACCESORIO SE REALIZA CAMBIO DE DATAFONO PPR TECNOLOGÍA PRUEBAS OK SE CREAN USUARIOS Y CONTRASEÑA</t>
  </si>
  <si>
    <t>KA00M301</t>
  </si>
  <si>
    <t>BARRIO VALVANERA  BOGOTA</t>
  </si>
  <si>
    <t>FO-25-1519505</t>
  </si>
  <si>
    <t>12/09/2025 POR FAVOR, COMUNICARSE CON USUARIO PARA CONFIRMAR UBICACION, SOLICITUD Y PROGRAMAR VISITA TECNICA | 13/09/2025 SE REALIZA CAMBIO DE BASE YA QUE LA ANTERIOR SUFRIÓ DAÑO</t>
  </si>
  <si>
    <t>105ZZ336</t>
  </si>
  <si>
    <t>DISTRICOL TIENDA MARIA VANESSA</t>
  </si>
  <si>
    <t>FO-25-1519509</t>
  </si>
  <si>
    <t>12/09/2025 POR FAVOR, COMUNICARSE CON USUARIO PARA CONFIRMAR UBICACION, SOLICITUD Y PROGRAMAR VISITA TECNICA | 13/09/2025 SE LLAMA AL CLIENTE EN MÚLTIPLES OCASIONES, NO CONTESTA, SE LLEGA AL PUNTO Y LA PERSONA ENCARGADA DICE QUE EL CLIENTE NO LE DIJO NADA Y NO PUEDE ATENDER</t>
  </si>
  <si>
    <t>BARRIO VILLAS DE QUILICHAO SAN</t>
  </si>
  <si>
    <t>FO-25-1520253</t>
  </si>
  <si>
    <t>12/09/2025 EN COMUNICACIÓN CON LA SEÑORA LORENA VASQUEZ AL NÚMERO 3135906822 CONFIRMA SOLICITUD, TIENE PENDIENTE LA ACTUALIZACIÓN DE LA DIRECCIÓN EN EL EQUIPO. SE ESCALA PARA VISITA | 13/09/2025 SE REALIZA INSTALACIÓN DE PINPAD DESK 1600 CB BANCOLOMBIA PURO, PRUEBAS OK</t>
  </si>
  <si>
    <t>9C00D629</t>
  </si>
  <si>
    <t>BARRIO IDEMA AGUACHICA</t>
  </si>
  <si>
    <t>FO-25-1520265</t>
  </si>
  <si>
    <t>12/09/2025 EN COMUNICACIÓN CON EL SEÑOR EDILBERTO AVILA AL NÚMERO 3177197937 CONFIRMA SOLICITUD. SE ESCALA PARA VISITA | 17/09/2025 SE REALIZA INSTALACIÓN DE PINPAD, YA QUE EL CLIENTE CUENTA CON CABIDA DE SEGURIDAD Y VIDRIO,EN SITIO HAY INSTALADO UN DESK 2600, SE REALIZAN PRUEBAS DEJANDO SERVICIO FUNCIONAL AL 100 %</t>
  </si>
  <si>
    <t>SIZZZ928</t>
  </si>
  <si>
    <t>BARRIO GRAN COLOMBIA FUSAGASUG</t>
  </si>
  <si>
    <t>FO-25-1520246</t>
  </si>
  <si>
    <t>12/09/2025 EN COMUNICACIÓN CON LA SERÑOA ANDREA PEDRAZA AL NÚMERO 3142788223 CONFIRMA SOLICITUD, DATOS CORRECTOS. SE ESCALA PARA VISITA | 17/09/2025 SE REALIZA VISITA DE CAMPO PARA REALIZAR  INSTALACIÓN DE PIN PAD AL VALIDAR DATÁFONO DE CLIENTE NO CORRESPONDE CON LA TECNOLOGÍA DEL PIN PAD SE PROCEDE AL CAMBIO DE DATÁFONO SE INSTALA PIN PAD Y HUB PRUEBAS OKAY PARÁMETROS OKAY USUARIOS OKAY A CONFORMIDAD DEL CLIENTE</t>
  </si>
  <si>
    <t>10LZZ942</t>
  </si>
  <si>
    <t>BARRIO CENTRO EL CARMEN DE VIB</t>
  </si>
  <si>
    <t>FO-25-1520272</t>
  </si>
  <si>
    <t>12/09/2025 SE INTENTA COMUNICACIÓN AL NÚMERO 3147413192  PERO NO HAY RESPUESTA . SE ESCALA PARA VISITA, POR FAVOR LLAMAR ANTES DE DESPLAZARSE | 16/09/2025 SE REALIZA INSTALACIÓN DE PINPAD</t>
  </si>
  <si>
    <t>NRZZZ518</t>
  </si>
  <si>
    <t>BARRIO LA UNION CALOTO 4</t>
  </si>
  <si>
    <t>FO-25-1526893 | FO-25-1520274</t>
  </si>
  <si>
    <t>12/09/2025 EN COMUNICACIÓN CON LA SEÑORA LIDA YANETH AL NÚMERO 3213300176 CONFIRMA SOLICITUD, DATOS CORRECTOS. SE ESCALA PARA VISITA | 13/09/2025 NO SE PUDO INSTALAR EL PINPAD PORQUE NO SINCRONIZO CON EL EQUIPO POR QUE EL CABLE USB DEL PINPAD ESTABA MALO, NO SE PUDO CAMBIAR EQUIPO PORQUE QUE YA  NO HABIA SOPORTE POR PARTE DE REDEBAN, SE REPROGRAMA INSTALACIÓN DEL PINPAD, CB BANCOLOMBIA PURO
17/09/2025 SE REALIZA INSTALACIÓN DE PINPAD DESK 1600, CB BANCOLOMBIA PURO, PRUEBAS OK</t>
  </si>
  <si>
    <t>ON00N709</t>
  </si>
  <si>
    <t>FO-25-1514330</t>
  </si>
  <si>
    <t>11/09/2025 POR FAVOR, COMUNICARSE CON USUARIO PARA CONFIRMAR UBICACION, SOLICITUD Y PROGRAMAR VISITA TECNICA | 15/09/2025 SE REALIZA CAMBIO DE BASE DE DATOS DATAFONO YA QUE SE CAÍA YA QUE NO TIENE PEGA OK</t>
  </si>
  <si>
    <t>PAGAFACIL CENTRO DE PAGOS FONT</t>
  </si>
  <si>
    <t>FO-25-1513994</t>
  </si>
  <si>
    <t>11/09/2025 POR FAVOR, COMUNICARSE CON USUARIO PARA CONFIRMAR UBICACION, SOLICITUD Y PROGRAMAR VISITA TECNICA | 13/09/2025 SE REALIZA INSTALACIÓN DE BASE PARA DATAFONO</t>
  </si>
  <si>
    <t>AA6ZZ124</t>
  </si>
  <si>
    <t>FO-25-1514004</t>
  </si>
  <si>
    <t>11/09/2025 SE INTENTA COMUNICACIÓN AL NÚMERO 3105838177. SE ESCALA PARA VISITA, POR FAVOR LLAMAR ANTES DE DESPLAZARSE | 17/09/2025 SE REALIZA INSTALACIÓN DE PINPAD, YA QUE EL CLIENTE CUENTA CON CABINA Y VIDRIO DE SEGURIDAD, EN SITIO HAY DESK 2600, SE REALIZAN PRUEBAS DEJANDO SERVICIO FUNCIONAL AL 100 %</t>
  </si>
  <si>
    <t>DISTRICOL MULTICENTER DEL CAFE</t>
  </si>
  <si>
    <t>FO-25-1514002</t>
  </si>
  <si>
    <t>11/09/2025 SE INTENTA COMUNICACIÓN AL NÚMERO 3105838177. SE ESCALA PARA VISITA, POR FAVOR LLAMAR ANTES DE DESPLAZARSE | 12/09/2025 SE INSTALA PIN PAD Y SE REALIZAN PRUEBAS OK</t>
  </si>
  <si>
    <t>SAUZZ968</t>
  </si>
  <si>
    <t>DISTRICOL MENSAJERIA TAZ</t>
  </si>
  <si>
    <t>FO-25-1514012</t>
  </si>
  <si>
    <t>11/09/2025 SE INTENTA COMUNICACIÓN AL NÚMERO 3105838177 - 3504528441. SE ESCALA PARA VISITA, POR FAVOR LLAMAR ANTES DE DESPLAZARSE | 16/09/2025 INSTALACIÓN DE PINPAD, CAMBIO DE DATAFONO POR COMPATIBILIDAD, BORRADO E INYECCION DE SO +VER 10.5N, CONFIGURACION CB OK, CUBRE CLAVE OK, PRUEBAS OK.</t>
  </si>
  <si>
    <t>KA00O669</t>
  </si>
  <si>
    <t>PAPELERIA Y MISCELANEA LAEL</t>
  </si>
  <si>
    <t>FO-25-1513115</t>
  </si>
  <si>
    <t>11/09/2025 POR FAVOR, COMUNICARSE CON USUARIO PARA CONFIRMAR UBICACION, SOLICITUD Y PROGRAMAR VISITA TECNICA | 12/09/2025 INSTALACIÓN DE BASE PARA DATAFONO SE ENCONTRÓ PARTIDA</t>
  </si>
  <si>
    <t>7A00K526</t>
  </si>
  <si>
    <t>FO-25-1508627</t>
  </si>
  <si>
    <t>11/09/2025 ENTREGA E INSTALACIÓN DE BASES OK</t>
  </si>
  <si>
    <t>BBNZZ972</t>
  </si>
  <si>
    <t>PTM BOGOTA DISTRIBUIDORA Y EDI</t>
  </si>
  <si>
    <t>FO-25-1507045</t>
  </si>
  <si>
    <t>10/09/2025 POR FAVOR, COMUNICARSE CON USUARIO PARA CONFIRMAR UBICACION, SOLICITUD Y PROGRAMAR VISITA TECNICA | 11/09/2025 INSTALACIÓN DE BASE LAGA DATÁFONO YA QUE SE ROMPIÓ LA QUE TENÍA</t>
  </si>
  <si>
    <t>A103Z550</t>
  </si>
  <si>
    <t>MARMATO</t>
  </si>
  <si>
    <t>BARRIO ATRIO MARMATO</t>
  </si>
  <si>
    <t>FO-25-1507054</t>
  </si>
  <si>
    <t>10/09/2025 POR FAVOR, COMUNICARSE CON USUARIO PARA CONFIRMAR UBICACION, SOLICITUD Y PROGRAMAR VISITA TECNICA | 11/09/2025 SE REALIZA VISITA SE INSTALA BASE PARA DATÁFONO YA QUE LA ANTERIOR SE LE DESPEGO Y ESTA EN MAL ESTADO, QUEDA SERVICIO OK</t>
  </si>
  <si>
    <t>9ACZZ024</t>
  </si>
  <si>
    <t>TA-25-1084701</t>
  </si>
  <si>
    <t>BARRIO SOACHA COMPARTIR SOACHA</t>
  </si>
  <si>
    <t>FO-25-1503662</t>
  </si>
  <si>
    <t>10/09/2025 SE REALIZA INSTALACIÓN DE BASE POR DAÑO DE PARTIÓ SERVICIO OK NO SE MANIPULA TERMINAL</t>
  </si>
  <si>
    <t>II00S511</t>
  </si>
  <si>
    <t>FO-25-1504492</t>
  </si>
  <si>
    <t>SOLICITUD_CANCELADA</t>
  </si>
  <si>
    <t>OC REPETIDA</t>
  </si>
  <si>
    <t>09/09/2025 POR FAVOR, COMUNICARSE CON USUARIO PARA CONFIRMAR UBICACION, SOLICITUD Y PROGRAMAR VISITA TECNICA | 10/09/2025 SE EJECUTÓ INSTALACIÓN DE BASE CON TA 1084701</t>
  </si>
  <si>
    <t>FO-25-1503666</t>
  </si>
  <si>
    <t>09/09/2025 POR FAVOR, COMUNICARSE CON USUARIO PARA CONFIRMAR UBICACION, SOLICITUD Y PROGRAMAR VISITA TECNICA | 10/09/2025 SE LLEGA AL COMERCIO Y CLIENTE TIENE LA BASE PEGADA NO SE INTERVIENE EQUIPO</t>
  </si>
  <si>
    <t>F1XZZ070</t>
  </si>
  <si>
    <t>FO-25-1497233</t>
  </si>
  <si>
    <t>08/09/2025 POR FAVOR, COMUNICARSE CON USUARIO PARA CONFIRMAR UBICACION, SOLICITUD Y PROGRAMAR VISITA TECNICA | 08/09/2025 EN LA VISITA TÉCNICA SE REALIZÓ LA INSTALACIÓN DE LA BASE SOPORTE DE EL DATÁFONO YA QUE LA ANTERIOR SE ENCONTRÓ PARTIDA.</t>
  </si>
  <si>
    <t>SUPERMERCADO Y CIGARRERIA LA 1</t>
  </si>
  <si>
    <t>FO-25-1497324</t>
  </si>
  <si>
    <t>08/09/2025 POR FAVOR, COMUNICARSE CON USUARIO PARA CONFIRMAR UBICACION, SOLICITUD Y PROGRAMAR VISITA TECNICA | 09/09/2025 LA BASE SE ENCONTRABA CON DAÑO YA QUE SE INCLINABA Y NO GENERA ESTABILIDAD PARA EL EQUIPO</t>
  </si>
  <si>
    <t>TV00L343</t>
  </si>
  <si>
    <t>FO-25-1495456</t>
  </si>
  <si>
    <t>REVAL</t>
  </si>
  <si>
    <t>08/09/2025 POR FAVOR, COMUNICARSE CON USUARIO PARA CONFIRMAR UBICACION, SOLICITUD Y PROGRAMAR VISITA TECNICA | 09/09/2025 SE INSTALA BASE</t>
  </si>
  <si>
    <t>REDY SANTA HELENITA</t>
  </si>
  <si>
    <t>FO-25-1494484</t>
  </si>
  <si>
    <t>REDY</t>
  </si>
  <si>
    <t>08/09/2025 POR FAVOR, COMUNICARSE CON USUARIO PARA CONFIRMAR UBICACION, SOLICITUD Y PROGRAMAR VISITA TECNICA | 08/09/2025 INSTALACION BASE</t>
  </si>
  <si>
    <t>A02ZZ475</t>
  </si>
  <si>
    <t>FO-25-1487719</t>
  </si>
  <si>
    <t>06/09/2025 SE REALIZA INSTALACIÓN DE PIN PAD EN CB BANCOLOMBIA PURO, SE INSTALA PIN PAD Y CABLE DE PIN PAD DESK1600, SE REALIZAN PRUEBAS OK.</t>
  </si>
  <si>
    <t>FKZZZ700</t>
  </si>
  <si>
    <t>PTM CALI CELLTRONIKS</t>
  </si>
  <si>
    <t>FO-25-1487717</t>
  </si>
  <si>
    <t>06/08/2025 POR FAVOR, COMUNICARSE CON USUARIO PARA CONFIRMAR UBICACION, SOLICITUD Y PROGRAMAR VISITA TECNICA | 06/09/2025 SE VISITA EL COMERCIO, SE REALIZA CAMBIO DE EQUIPO POR TECNOLOGÍA DESK 2600 PARA INSTALAR PINPAD COMPATIBLE DESK 1600, PRUEBAS OK, TELECARGA TRNA</t>
  </si>
  <si>
    <t>0N04Z866</t>
  </si>
  <si>
    <t>FO-25-1487568</t>
  </si>
  <si>
    <t>05/09/2025 POR FAVOR, COMUNICARSE CON USUARIO PARA CONFIRMAR UBICACION, SOLICITUD Y PROGRAMAR VISITA TECNICA | 10/09/2025 INSTALACION BASE DATAFONO</t>
  </si>
  <si>
    <t>FO-25-1476782</t>
  </si>
  <si>
    <t>04/09/2025 POR FAVOR, COMUNICARSE CON USUARIO PARA CONFIRMAR UBICACION, SOLICITUD Y PROGRAMAR VISITA TECNICA | 06/09/2025 SE REALIZA INSTALACIÓN DE BASE QUEDA OK CLIENTE NO TENÍA BASE</t>
  </si>
  <si>
    <t>FO-25-1476796</t>
  </si>
  <si>
    <t>GESTIÓN_TELEFONICA</t>
  </si>
  <si>
    <t>CANCELADO POR EL USUARIO</t>
  </si>
  <si>
    <t>04/09/2025 POR FAVOR, COMUNICARSE CON USUARIO PARA CONFIRMAR UBICACION, SOLICITUD Y PROGRAMAR VISITA TECNICA | 05/09/2025 SE CONTACTO VÍA TELÉFONICA AL USUARIO MANIFESTANDO QUE YA EL DÍA DE AYER LE DIERON SOLUCIÓN CON VISITA TÉCNICA A LA BASE QUEDANDO FIJA Y OPERATIVA</t>
  </si>
  <si>
    <t>BARRIO CENTRO CERETE 12</t>
  </si>
  <si>
    <t>FO-25-1485116</t>
  </si>
  <si>
    <t>05/09/2025 POR FAVOR, COMUNICARSE CON USUARIO PARA CONFIRMAR UBICACION, SOLICITUD Y PROGRAMAR VISITA TECNICA | 06/09/2025 SE REALIZA INSTALACIÓN DE PINPAD OK, CABINA OK, PRUEBAS OK</t>
  </si>
  <si>
    <t>V10OZ381</t>
  </si>
  <si>
    <t>BARRIO GRANJAS NEIVA 1</t>
  </si>
  <si>
    <t>FO-25-1473783</t>
  </si>
  <si>
    <t>04/09/2025 SE REALIZA VISITA AL PUNTO, SE EVIDENCIA BASE SE ENCUENTRA DESAJUSTADA DE UN TORNILLO, SE REALIZA AJUSTE DE TORNILLO BASE QUEDA FUNCIONANDO OK, NO ES NECESARIO CAMBIAR BASE .</t>
  </si>
  <si>
    <t>AD04Z088</t>
  </si>
  <si>
    <t>PTM BUCARAMNAGA TIENDA SURTY F</t>
  </si>
  <si>
    <t>FO-25-1470418</t>
  </si>
  <si>
    <t>03/09/2025 POR FAVOR, COMUNICARSE CON USUARIO PARA CONFIRMAR UBICACION, SOLICITUD Y PROGRAMAR VISITA TECNICA | 04/09/2025 SE ENCUENTRA BASE DESPEGADA , SE PROCEDE A PEGAR Y QUEDA OK , DATAFONO OPERATIVO VISITA EXITOSA</t>
  </si>
  <si>
    <t>6Z0HZ401</t>
  </si>
  <si>
    <t>BARRIO SAN CIPRIANO BOGOTA 4</t>
  </si>
  <si>
    <t>FO-25-1470393</t>
  </si>
  <si>
    <t>03/09/2025 POR FAVOR, COMUNICARSE CON USUARIO PARA CONFIRMAR UBICACION, SOLICITUD Y PROGRAMAR VISITA TECNICA | 04/09/2025 SE REALIZA VISITA DE CAMPO ENCONTRADO QUE BASE SE ROMPIÓ, POR LA ANTERIOR SE CAMBIA BASEY SE INSTALA DE ACUERDO A INDICACIONES DEL CLIENTE.</t>
  </si>
  <si>
    <t>SXUZZ133</t>
  </si>
  <si>
    <t>FO-25-1470389</t>
  </si>
  <si>
    <t>03/09/2025 POR FAVOR, COMUNICARSE CON USUARIO PARA CONFIRMAR UBICACION, SOLICITUD Y PROGRAMAR VISITA TECNICA | 04/09/2025 SE REALIZA INSTALACIÓN DE BASE DE DATAFONO YA QUE LA OTRA SE PARTIO, NO SE INTERVIENE TERMINAL</t>
  </si>
  <si>
    <t>BARRIO SAN JOSE GUADUAS</t>
  </si>
  <si>
    <t>FO-25-1470387</t>
  </si>
  <si>
    <t>03/09/2025 POR FAVOR, COMUNICARSE CON USUARIO PARA CONFIRMAR UBICACION, SOLICITUD Y PROGRAMAR VISITA TECNICA | 09/09/2025 SE REALIZA CAMBIO DE BASE PARA DATAFONO</t>
  </si>
  <si>
    <t>GZ00L495</t>
  </si>
  <si>
    <t>FO-25-1470379</t>
  </si>
  <si>
    <t>03/09/2025 POR FAVOR, COMUNICARSE CON USUARIO PARA CONFIRMAR UBICACION, SOLICITUD Y PROGRAMAR VISITA TECNICA | 04/09/2025 SE REALIZA VISITA SE PEGA BASE DATAFONO Y QUEDA OPERATIVO SE REALIZAN PRUEBAS DE CORRECTO FUNCIONAMIENTO</t>
  </si>
  <si>
    <t>DISTRICOL DROMEDICAR CARTAGO 3</t>
  </si>
  <si>
    <t>FO-25-1470382</t>
  </si>
  <si>
    <t>03/09/2025 POR FAVOR, COMUNICARSE CON USUARIO PARA CONFIRMAR UBICACION, SOLICITUD Y PROGRAMAR VISITA TECNICA | 05/09/2025 SE PEGA NUEVAMENTE LA BASE EN LA SUPERFICIE CON TORNILLOS.</t>
  </si>
  <si>
    <t>9BMZZ434</t>
  </si>
  <si>
    <t>PTM BOGOTA DULF@</t>
  </si>
  <si>
    <t>FO-25-1470404</t>
  </si>
  <si>
    <t>03/09/2025 SE INTENTA COMUNICACION CON EL SEÑOR DULFARY ROLDAN AL NUMERO 3128614890 PERO NO HAY RESPUESTA, SE ESCALA PARA VISITA TECNICA | 06/09/2025 SE REALIZA VISITA DE CAMPO DONDE SE INSTALA PINPAD, SE CAMBIO POS POR COMPATIBILIDAD, PRUEBAS CUPO Y USUARIO OK</t>
  </si>
  <si>
    <t>AB0DZ391</t>
  </si>
  <si>
    <t>DISTRICOL MOTO NISSI</t>
  </si>
  <si>
    <t>FO-25-1470412</t>
  </si>
  <si>
    <t>03/09/2025 SE INTENTA COMUICACION CON LA SEÑORA KELLY DAHIANA  AL NUMERO 3165179103 PERO NO HAY RESPUESTA SE ESCALA PARA VISITA TECNNICA | 09/09/2025 SE INSTALA PINPAD OK, SE CAMBIA DATAFONO POR INCOMPATIBILIDAD DE TECNOLOGÍA PRUEBAS OK</t>
  </si>
  <si>
    <t>GZ0LZ804</t>
  </si>
  <si>
    <t>DISTRICOL SUPER PAGOS MOROCHO</t>
  </si>
  <si>
    <t>FO-25-1470402</t>
  </si>
  <si>
    <t>03/09/2025 SE INTENTA COMUNICACION CON LA SEÑORA KELLY DAHIANA AL NUMERO 3147403633 PERO NO HAY RESPUESTA, SE ESCALA PARA VISITA TECNICA | 05/09/2025 SE INSTALA PIN PAD SE REALIZAN CIERRES Y PRUEBAS OK</t>
  </si>
  <si>
    <t>SDZZZ928</t>
  </si>
  <si>
    <t>DISTRICOL SYSTEMSERVIS</t>
  </si>
  <si>
    <t>FO-25-1470406</t>
  </si>
  <si>
    <t>03/09/2025 SE INTENTA COMUICACION CON LA SEÑORA YESENIA ALVAREZ   AL NUMERO 3148145839 PERO NO HAY RESPUESTA SE ESCALA PARA VISITA TECNNICA | 09/09/2025 SE ENCUENTRA PROBLEMAS EN LA VIA PARA EL DESPLAZAMIENTO A PUERTO ASIS NO SE LOGRA TRANSPORTE, SE ESTA EN ESPERA PARA PODER LLEGAR AL SITIO | 10/09/2025 SE VISITA EL CB PARA REALIZAR INSTALACIÓN DE PIN PAD JUNTO CON HUB, SE HACEN PRUEBAS OK, CORRESPONSAL OPERATIVO</t>
  </si>
  <si>
    <t>OWZZZ969</t>
  </si>
  <si>
    <t>DISTRICOL EL CACHORRO REBAJA</t>
  </si>
  <si>
    <t>FO-25-1470409</t>
  </si>
  <si>
    <t>03/09/2025 SE INTENTA COMUICACION CON LA SEÑORA YESENIA ALVAREZ AL NUMERO 3165179103 PERO NO HAY RESPUESTA SE ESCALA PARA VISITA TECNNICA | 05/09/2025 SE REALIZÓ LA INSTALACIÓN DE PINPAD Y HUB SE EJECUTAN PRUEBAS TX EXITOSAS QUEDA OPERATIVO.</t>
  </si>
  <si>
    <t>A30KZ106</t>
  </si>
  <si>
    <t>FO-25-1461240</t>
  </si>
  <si>
    <t>03/09/2025 EN OA VISITA TÉCNICA SE REALIZÓ LA INSTALACIÓN DE LA BASE SOPORTE DE DATÁFONO YA QUE SE ENCONTRÓ QUE LA ANTERIOR SE HABÍA PARTIDO,SE INSTALA OK EN EL SITIO DONDE EL USUARIO LO SOLICITO.</t>
  </si>
  <si>
    <t>BARRIO CENTRO BARRANQUILLA 46</t>
  </si>
  <si>
    <t>FO-25-1460061</t>
  </si>
  <si>
    <t>02/09/2025 POR FAVOR, COMUNICARSE CON USUARIO PARA CONFIRMAR UBICACION, SOLICITUD Y PROGRAMAR VISITA TECNICA | 03/09/2025 SE REALIZA VISITA SE ENCUENTRA LA BASE PARTIDA Y SE HACE EL CAMBIO QUE DA OPERATIVO</t>
  </si>
  <si>
    <t>9L00R801</t>
  </si>
  <si>
    <t>BARRIO VILLA BACHUE TUNJA</t>
  </si>
  <si>
    <t>FO-25-1456130</t>
  </si>
  <si>
    <t>01/09/2025 POR FAVOR, COMUNICARSE CON USUARIO PARA CONFIRMAR UBICACION, SOLICITUD Y PROGRAMAR VISITA TECNICA | 08/09/2025 SE VISITA CB INSTALACION PIN PAD... PRUEBAS EXITOSAS</t>
  </si>
  <si>
    <t>BL01A229</t>
  </si>
  <si>
    <t>YARUMAL</t>
  </si>
  <si>
    <t>BARRIO ALTO YARUMAL</t>
  </si>
  <si>
    <t>FO-25-1456132</t>
  </si>
  <si>
    <t>01/09/2025 POR FAVOR, COMUNICARSE CON USUARIO PARA CONFIRMAR UBICACION, SOLICITUD Y PROGRAMAR VISITA TECNICA | 03/09/2025 SE INSTALA PINPAD A PETICIÓN DEL USUARIO, ES NECESARIO CAMBIAR DATÁFONO POR TECNOLOGÍA NUEVA QUE SEA COMPATIBLE CON EL PINPAD</t>
  </si>
  <si>
    <t>9L0UZ981</t>
  </si>
  <si>
    <t>BARRIO EL TREBOL SOACHA SOACHA</t>
  </si>
  <si>
    <t>FO-25-1454198</t>
  </si>
  <si>
    <t>01/09/2025 POR FAVOR, COMUNICARSE CON USUARIO PARA CONFIRMAR UBICACION, SOLICITUD Y PROGRAMAR VISITA TECNICA | 01/09/2025 SE REALIZA CAMBIO DE BASE PARA DATAFONO YA QUE LA ANTERIOR PERDIÓ EL PEGANTE DE CAYÓ Y FRACTURÓ, NO SE MANIPULA TERMINAL</t>
  </si>
  <si>
    <t>9L000621</t>
  </si>
  <si>
    <t>BARRIO SAN ISIDRO VILLAVICENCI</t>
  </si>
  <si>
    <t>FO-25-1453850</t>
  </si>
  <si>
    <t>01/09/2025 POR FAVOR, COMUNICARSE CON USUARIO PARA CONFIRMAR UBICACION, SOLICITUD Y PROGRAMAR VISITA TECNICA | 02/09/2025 SE REALIZA VISITA AL CB POR SOLICITUD DE BASA DAÑADA, SE HACE EL CAMBIO DE LA BASE QUEDA TODO OK</t>
  </si>
  <si>
    <t>GB07Z997</t>
  </si>
  <si>
    <t>PTM BOGOTA DROGUERIA ALBAN 72</t>
  </si>
  <si>
    <t>FO-25-1453843</t>
  </si>
  <si>
    <t>01/09/2025 POR FAVOR, COMUNICARSE CON USUARIO PARA CONFIRMAR UBICACION, SOLICITUD Y PROGRAMAR VISITA TECNICA | 01/09/2025 SE REALIZA INSTALACIÓN DE BASE PARA DATAFONO YA QUE LA ANTERIOR SE ROMPIÓ NO SE MANIPULA TERMINAL</t>
  </si>
  <si>
    <t>SX00J093</t>
  </si>
  <si>
    <t>FO-25-1450483</t>
  </si>
  <si>
    <t>30/08/2025 POR FAVOR, COMUNICARSE CON USUARIO PARA CONFIRMAR UBICACION, SOLICITUD Y PROGRAMAR VISITA TECNICA | 02/09/2025 EN LA VISITA TÉCNICA SE REALIZÓ LA INSTALACIÓN DE LA BASE SOPORTE DE EL DATÁFONO YA QUE LA ANTERIOR SE HABÍA PARTIDO,SE INSTALO DONDE EL USUARIO LO SUGIERE .</t>
  </si>
  <si>
    <t>PTM BOGOTA PAPELERIA LAS CRAYO</t>
  </si>
  <si>
    <t>FO-25-1449879</t>
  </si>
  <si>
    <t>30/08/2025 POR FAVOR, COMUNICARSE CON USUARIO PARA CONFIRMAR UBICACION, SOLICITUD Y PROGRAMAR VISITA TECNICA | 01/09/2025 SE REALIZA ENTREGA E INSTALACIÓN DE BASE DE DATAFONO POR DAÑO SE PARTIO</t>
  </si>
  <si>
    <t>10NZZ015-10MZZ829</t>
  </si>
  <si>
    <t>LA FUENTE MANIZALES</t>
  </si>
  <si>
    <t>FO-25-1432414</t>
  </si>
  <si>
    <t>MERCALDAS</t>
  </si>
  <si>
    <t>27/08/2025 POR FAVOR, COMUNICARSE CON USUARIO PARA CONFIRMAR UBICACION, SOLICITUD Y PROGRAMAR VISITA TECNICA | 01/09/2025 SE PEGAN 2 BASES PARA EL DATÁFONO SE ENCONTRABAN EN BUEN ESTADO SE USAN LAS QUE TENIA EL COMERCIO</t>
  </si>
  <si>
    <t>SA00M791 F10KZ123</t>
  </si>
  <si>
    <t>BARRIO CARACOLES CARTAGENA DE</t>
  </si>
  <si>
    <t>FO-25-1428172</t>
  </si>
  <si>
    <t>26/08/2025 POR FAVOR, COMUNICARSE CON USUARIO PARA CONFIRMAR UBICACION, SOLICITUD Y PROGRAMAR VISITA TECNICA | 01/09/2025 SE REALIZA CAMBIO DE BASE DE DATAFONO POR DAÑO DE LA ANTERIOR, SE DEJA TODO OK</t>
  </si>
  <si>
    <t>II00U006</t>
  </si>
  <si>
    <t>BARRIO MOLINOS 1 BOGOTA 1</t>
  </si>
  <si>
    <t>FO-25-1572256</t>
  </si>
  <si>
    <t>TRASLADO</t>
  </si>
  <si>
    <t>TRASLADO EXTERNO</t>
  </si>
  <si>
    <t>23/09/2025 SE INTENTA COMUNICACIÓN CON CB AL NUMERO 3115411294 NO ES POSIBLE VALIDAR SOLICITUD POR FAVOR LLAMAR ANTES DE REALIZAR VISITA | 24/09/2025 SE REALIZA TRASLADO DE EQUIPOS Y CONFIGURACION</t>
  </si>
  <si>
    <t>0A00C275</t>
  </si>
  <si>
    <t>BARRIO EL CARMEN SANTA ROSA DE</t>
  </si>
  <si>
    <t>FO-25-1572254</t>
  </si>
  <si>
    <t>23/09/2025 SE REALIZA COMUNICACIÓN CON CB AL NUMERO 3174117974 SE CONFIRMAN DATOS DE LA SOLICITUD SE ESCALA PARA VISITA | 24/09/2025 SE HACE PRESENCIA EN COMERCIO SE REALIZA ACTUALIZACIÓN DE DIRECCIÓN EN EL EQUIPO Y EN EM SISTEMA SE REALIZA PRUEBAS OK</t>
  </si>
  <si>
    <t>FACZZ328</t>
  </si>
  <si>
    <t>BARRIO CENTRO CARTAGENA DE IND</t>
  </si>
  <si>
    <t>FO-25-1572252</t>
  </si>
  <si>
    <t>23/09/2025 SE REALIZA COMUNICACIÓN CON CB AL NUMERO 3116871159 SE CONFIRMAN DATOS DE LA SOLICITUD SE ESCALA PARA VISITA | 30/09/2025 SE REALIZA TRASLADO DE LOS EQUIPOS SE INICIALIZS SALE LA DIRECCIÓN NUEVA SE HACEN PRUEBAS TODO OK | 30/09/2025 SE REALIZA TRASLADO DEL CB EQUIPO LECTORA SE HACEN PRUEBAS</t>
  </si>
  <si>
    <t>II9ZZ838</t>
  </si>
  <si>
    <t>PAZ DE ARIPORO</t>
  </si>
  <si>
    <t>BARRIO LOS CENTAUROS PAZ DE AR</t>
  </si>
  <si>
    <t>FO-25-1572249</t>
  </si>
  <si>
    <t>23/09/2025 SE REALIZA COMUNICACIÓN CON CB AL NUMERO 3227104049 SE CONFIRMAN DATOS DE LA SOLICITUD SE ESCALA PARA VISITA | 24/09/2025 SE REALIZA TRASLADO DE EQUIPOS SE ENTREGA OPERATIVO SIN NOVEDAD</t>
  </si>
  <si>
    <t>F1LZZ964</t>
  </si>
  <si>
    <t>BARRIO SAMAN ACACIAS 2</t>
  </si>
  <si>
    <t>FO-25-1572246</t>
  </si>
  <si>
    <t>23/09/2025 SE REALIZA COMUNICACIÓN CON CB AL NUMERO 3133975308 SE CONFIRMAN DATOS DE LA SOLICITUD SE ESCALA PARA VISITA | 29/09/2025 SE REALIZA VISITA AL CB POR SOLICITUD DE TRASLADO POR MOTIVO NUEVA DIRECCIÓN, SE REALIZA LA INIALIZACION</t>
  </si>
  <si>
    <t>ON008907-LM00T820</t>
  </si>
  <si>
    <t>BARRIO CANTARRANA VILLAVICENCI</t>
  </si>
  <si>
    <t>FO-25-1599881 | FO-25-1572242</t>
  </si>
  <si>
    <t>23/09/2025 SE REALIZA COMUNICACIÓN CON CB AL NUMERO 3204769642 SE CONFIRMAN DATOS DE LA SOLICITUD SE ESCALA PARA VISITA | 27/09/2025 SE LLEGA AL COMERCIO NO ESTÁ LA PERSONA AUTORIZA SE TRATA DE UBICAR AL CLIENTE Y NO CONTESTA
30/09/2025 SE REALIZA TRASLADO SE INICIALIZAR SE ACTUALIZA DIRECCIÓN SE ENTREGA  OPERATIVO AL COMERCIO</t>
  </si>
  <si>
    <t>TR00D599</t>
  </si>
  <si>
    <t>BARRIO CALARCA IV IBAGUE</t>
  </si>
  <si>
    <t>FO-25-1572239</t>
  </si>
  <si>
    <t>23/09/2025 SE INTENTA COMUNICACIÓN CON CB AL NUMERO 322947848 NO ES POSIBLE VALIDAR SOLICITUD POR FAVOR LLAMAR ANTES DE REALIZAR VISITA | 25/09/2025 SE REALIZA TRASLADO EXTERNO,CONFIGURACION DE PARÁMETROS DE COMUNICACIÓN,SE INICIALIZA DATÁFONO PARA TOMAR CAMBIO DE NUEVA DIRECCIÓN , NO FUE POSIBLE TRANSACCIONES DE EXITOSAS SE ENCUENTRA BLOQUEADO POR LA ENTIDAD 
INFORMA QUE DEBE LLAMAR ALA LÍNEA 01800095334  SOLICITAR EL DESBLOQUEO</t>
  </si>
  <si>
    <t>ABC03642</t>
  </si>
  <si>
    <t>ISNOS</t>
  </si>
  <si>
    <t>BARRIO CENTRO ISNOS 3</t>
  </si>
  <si>
    <t>FO-25-1572236</t>
  </si>
  <si>
    <t>23/09/2025 SE INTENTA COMUNICACIÓN CON CB AL NUMERO 3024912252 NO ES POSIBLE VALIDAR SOLICITUD POR FAVOR LLAMAR ANTES DE REALIZAR VISITA | 24/09/2025 SE REALIZA VISITA AL PUNTO,SE TRASLADA CON ÉXITO, BASE , DATAFONO, PUBLICIDAD. PRUEBAS CB OK, SE INICIALIZA EQUIPO SE DEJA CON VR9.90, SE ACTUALIZA DIRECCIÓN EN VAUCHER</t>
  </si>
  <si>
    <t>SA2ZZ144</t>
  </si>
  <si>
    <t>BARRIO PORTAL DE JAMUNDI</t>
  </si>
  <si>
    <t>FO-25-1572227</t>
  </si>
  <si>
    <t>23/09/2025 SE REALIZA COMUNICACIÓN CON CB AL NUMERO 3166038455 SE CONFIRMAN DATOS DE LA SOLICITUD SE ESCALA PARA VISITA | 24/09/2025 SE REALIZA TRASLADO DEL CB SIN NOVEDAD ESPECIAL.
SE REALIZARON PRUEBAS OPERATIVAS SIN NOVEDAD.</t>
  </si>
  <si>
    <t>BL08Z035</t>
  </si>
  <si>
    <t>BARRIO BARZAL VILLAVICENCIO</t>
  </si>
  <si>
    <t>FO-25-1572223</t>
  </si>
  <si>
    <t>23/09/2025 SE INTENTA COMUNICACIÓN CON CB AL NUMERO 3015069630 NO ES POSIBLE VALIDAR SOLICITUD POR FAVOR LLAMAR ANTES DE REALIZAR VISITA | 26/09/2025 SE REALIZA TRASLADO EXITOSO OK SIN NOVEDADES SE REALIZAN PRUEBAS FALLIDAS PUNTO CUENTA CON BLOQUEO DE ENTIDAD SE LE INFORMA AL CLIENTE DEBE LLAMAR A LA LÍNEA PARA SOLICITAR ACTIVACIÓN DE PUNTO</t>
  </si>
  <si>
    <t>JAATZ746</t>
  </si>
  <si>
    <t>SAN AGUSTIN</t>
  </si>
  <si>
    <t>DISTRICOL CELLPHONE LATINOS</t>
  </si>
  <si>
    <t>FO-25-1565896</t>
  </si>
  <si>
    <t>22/09/2025 SE INTENTA COMUNICACION CON CB AL NUMERO 3123698605 NO FUE POSIBLE CONFIRMAR SOLICITUD POR FAVOR LLAMAR ANTES DE REALIZAR VISITA | 24/09/2025 SE REALIZA VISITA AL PUNTO,SE TRASLADA CON EXITO DATAFONO, LECTORA, SE INICIALIZA EQUIPO SE ACTUALIZA DIRECCIÓN EN VAUCHER. NO SE REALIZAN PRUEBAS EXITOSAS YA QUE EL CB SE ENCUENTRA BLOQUEADO POR EL TRASLADO. SE LE INDICA AL CLIENTE QUE DEBE LLAMAR AL BANCO PARA SOLICITAR DESBLOQUEO.</t>
  </si>
  <si>
    <t>9A01Z174</t>
  </si>
  <si>
    <t>DISTRICOL VARIED ESQUINA AZUL</t>
  </si>
  <si>
    <t>FO-25-1554592</t>
  </si>
  <si>
    <t>19/09/2025 SE INTENTA COMUNICACION AL NUMERO 3137535747 NO ES POSIBLE VALIDAR SOLICITUD POR FAVOR VALIDAR ANTES DE VISITAR | 22/09/2025 SE REALIZA VISITA TÉCNICA PROGRAMADA PARA EJECUTAR EL TRASLADO EXTERNO DEL CORRESPONSAL BANCOLOMBIA. EL USUARIO EN SITIO CONFIRMA SU IDENTIDAD CONFORME AL PROTOCOLO DE SEGURIDAD. SE PROCEDE CON LA VALIDACIÓN INTEGRAL DEL ENTORNO OPERATIVO, VERIFICANDO CONECTIVIDAD, ESTADO DE EQUIPOS Y CONDICIONES FÍSICAS DEL NUEVO PUNTO.
UNA VEZ CONFIRMADAS LAS CONDICIONES ÓPTIMAS, SE EFECTÚA EL TRASLADO EXITOSO DEL DISPOSITIVO/DATÁFONO, SEGUIDO DE PRUEBAS FUNCIONALES COMPLETAS. LAS PRUEBAS INCLUYEN CONEXIÓN A RED, PROCESAMIENTO DE TRANSACCIONES Y TODAS CON RESULTADOS SATISFACTORIOS. EL PUNTO QUEDA HABILITADO Y OPERATIVO PARA ATENCIÓN AL PÚBLICO.</t>
  </si>
  <si>
    <t>AALUZ221</t>
  </si>
  <si>
    <t>PTM  MEDELLIN  PELUDITOS DE CO</t>
  </si>
  <si>
    <t>FO-25-1551352</t>
  </si>
  <si>
    <t>19/09/2025 SE INTENTA COMUNICACON CON CB AL 3016236727 PERO NO FUE POSIBLE VALIDAR SOLICITUD POR FAVOR LLAMAR ANTES DE DESPLAZARSE | 20/09/2025 SE REALIZA TRASLADO EXTERNO, SE REALIZA INICIALIZACION Y AUN NO HAN ACTUALIZADO LA DIRECCIÓN NUEVA, SE ESCALA</t>
  </si>
  <si>
    <t>GB00V336</t>
  </si>
  <si>
    <t>BARRIO COMUNEROS CARTAGENA SEL</t>
  </si>
  <si>
    <t>FO-25-1546045</t>
  </si>
  <si>
    <t>18/09/2025 EN COMUNICACIÓN CON CB AL NUMERO 3157586520 CONFIRMA LOS DATOS DE LA SOLICITUD SE ESCALA PARA VISITA | 24/09/2025 SE REALIZA TRASLADO EXTERNO SIN NOVEDAD, SE REALIZA BORRADO DE APLICACIÓN Y CONFIGURACIÓN DE PARÁMETROS, SE REALIZAN PRUEBAS CB OK SE DEJÁ OPERATIVO.</t>
  </si>
  <si>
    <t>II00K360 - OA00M840</t>
  </si>
  <si>
    <t>BARRIO LA LIBERTAD CUCUTA 5</t>
  </si>
  <si>
    <t>FO-25-1546058</t>
  </si>
  <si>
    <t>18/09/2025 SE INTENTA COMUNICACIÓN CON CB AL NUMERO 3134233115  NO FUE POSIBLE VALIDAR LA SOLICITUD POR FAVOR LLAMAR ANTES DE DESPLAZARSE | 19/09/2025 SE REALIZA VISITA, SE REALIZA TRASLADO EXTERNO, NO SE REALIZAN PRUEBAS YA QUE EL PUNTO SE ENCUENTRA BLOQUEADO</t>
  </si>
  <si>
    <t>9A0X592</t>
  </si>
  <si>
    <t>BARRIO JORDAN I ETAPA IBAGUE</t>
  </si>
  <si>
    <t>FO-25-1546040</t>
  </si>
  <si>
    <t>18/09/2025 EN COMUNICACIÓN CON CB AL NUMERO 3118477007 CONFIRMA LOS DATOS DE LA SOLICITUD SE ESCALA PARA VISITA | 19/09/2025 SE REALIZA TRASLADO EXTERNO DE DIRECCIÓN ANTIGUA MZ 2 CASA 24 PUERTA 3 A DIRECCIÓN NUEVA CL 83A #6-25; NO ES POSIBLE REALIZAR PRUEBAS CB BLOQUEADO POR TRASLADO EXTERNO SE COMUNICA CON BANCOLOMBIA NO ES POSIBLE DESBLOQUEAR.</t>
  </si>
  <si>
    <t>6Z005745</t>
  </si>
  <si>
    <t>PTM BOGOTA PAPIROMANIA S II</t>
  </si>
  <si>
    <t>FO-25-1542636</t>
  </si>
  <si>
    <t>17/09/2025 EN COMUNICACIÓN AL NUMERO 3133213699 CON CB SE CONFIRMAN DATOS DE LA SOLICITUD ESCALA PARA VISITA | 18/09/2025 TRASLADO EXITOSO SE ACTUALIZA DIRECCIÓN SIN PRUEBAS CB SE ENCUTRA BLOQUEADO POR LA ENTIDAD Y POR PTM</t>
  </si>
  <si>
    <t>TR7ZZ575 II5ZZ135</t>
  </si>
  <si>
    <t>DISTRICOL AURORA COMERCIAL</t>
  </si>
  <si>
    <t>FO-25-1559478 | FO-25-1542633</t>
  </si>
  <si>
    <t>17/09/2025 SE INTENTA COMUNICACIÓN CON CB 3022327753 NO ES POSIBLE VALIDAR SOLICITUD POR FAVOR LLAMAR ANTES DE DESPLAZARSE | 20/09/2025 SE VISITÓ ESTABLECIMIENTO Y CLIENTE INFORMÓ QUE ADECUACIÓN AÚN NO ESTÁ DISPONIBLE. PIDE REPROGRAMAR VISITA PARA DÍA 23/09/2025
23/09/2025 SE INSTALA DATÁFONO Y LECTORA SE VERIFICA CAMBIO DE DIRECCIÓN Y ESTAN TROCADAS SE ESCALA A REDEBAN Y QUEDAN EN HACERLO REMOTAMENTE</t>
  </si>
  <si>
    <t>SAUZZ976</t>
  </si>
  <si>
    <t>DISTRICOL JUANES V.I.P</t>
  </si>
  <si>
    <t>FO-25-1542410</t>
  </si>
  <si>
    <t>17/09/2025 EN COMUNICACIÓN AL NUMERO 3184379456  CON CB SE CONFIRMAN DATOS DE LA SOLICITUD ESCALA PARA VISITA | 24/09/2025 SE REALIZA TRASLADO EXTERNO SIN NOVEDAD, SE BORRA APLICACIÓN Y SE CONFIGURA PARÁMETROS, SE INICIALIZA Y QUEDA OPERATIVO, PRUEBAS CB OK.</t>
  </si>
  <si>
    <t>NN00B526</t>
  </si>
  <si>
    <t>PTM BARRANQUILLA VARIEDADES CA</t>
  </si>
  <si>
    <t>FO-25-1542393</t>
  </si>
  <si>
    <t>17/09/2025 EN COMUNICACIÓN  AL NUMERO  3225901675  CON CB SE CONFIRMAN DATOS DE LA SOLICITUD ESCALA PARA VISITA | 18/09/2025 SE REALIZA VISITA SE POR ESE A REALIZAR TRASLADO EXTERNO AL CLIENTE SE LE COLOCA AVISO EXTERIOR ,SE INCIALIZA DOS TERMINALES QUE TIENE EL CLIENTE ,SE CAMBIA DE DIRECCIÓN SE HACEN PRUEBAS Y TODO OK,CB OPERATIVOS</t>
  </si>
  <si>
    <t>CB:ON006633-CB:II004863-CO:JA00I232</t>
  </si>
  <si>
    <t>SAN RAFAEL</t>
  </si>
  <si>
    <t>COMCARD SAN RAFAEL PINK</t>
  </si>
  <si>
    <t>FO-25-1542397</t>
  </si>
  <si>
    <t>17/09/2025 EN COMUNICACIÓN  AL NUMERO  3206917500 CON CB SE CONFIRMAN DATOS DE LA SOLICITUD ESCALA PARA VISITA | 18/09/2025 SE HACE TRASLADO OK NO SE HACEN PRUEBAS EXITOSAS YA QUÉ CB SE ENCUENTRA BLOQUEADO NO ES POSIBLE ACTIVAR LA TERMINAL</t>
  </si>
  <si>
    <t>AA004666</t>
  </si>
  <si>
    <t>DISTRICOL VARIEDADES DORIANA</t>
  </si>
  <si>
    <t>FO-25-1542405</t>
  </si>
  <si>
    <t>17/09/2025 SE INTENTA COMUNICACIÓN CON CB 3133474742  NO ES POSIBLE VALIDAR SOLICITUD POR FAVOR LLAMAR ANTES DE DESPLAZARSE | 18/09/2025 SE REALIZA TRASLADO EXITOSO, CB OPERATIVO.</t>
  </si>
  <si>
    <t>9C0IZ879</t>
  </si>
  <si>
    <t>BARRIO CORREGIMIENTO PUERTO NA</t>
  </si>
  <si>
    <t>FO-25-1526878</t>
  </si>
  <si>
    <t>14/09/2025 EN COMUNICACIÓN CON LA SEÑORA MILEYDI DURAN ROMERO AL NÚMERO 3013365268, CONFIRMA TRASLADO EXTERNO, CONFIRMA  DATOS E INFORMA QURE LOS EQUIPOS SE ENCUENTRAN UBICADOS EN LA NUEVA DIRECCION, SE ESCALA PARA VISITA | 18/09/2025 SE COMUNICA CON EL CB AL NÚMERO DE TELÉFONO 3013365268 , SE LE INDICA A LA SEÑORITA MILEYDI QUE APENAS TENGAMOS VUELO ESTAREMOS VISITANDO PARA REALIZAR EL TRASLADO , CLIENTE INDICA NO TENER INCONVENIENTE QUE ELLA ESPERA | 22/09/2025 SE REALIZA TRASLADO EXTERNO , SE DEJA INSTALADO DATÁFONO, LECTOR DE BARRAS , BASE DE DATAFONO , CAMBIO DE DIRECCIÓN EXITOSA</t>
  </si>
  <si>
    <t>TR00B963</t>
  </si>
  <si>
    <t>BARRIO TOLEDO PLATA CUCUTA  2</t>
  </si>
  <si>
    <t>FO-25-1520276</t>
  </si>
  <si>
    <t>12/09/2025 EN COMUNICACIÓN CON LA SEÑORA LEIDY PAOLA MORA AL NÚMERO 3042459085 CONFIRMA SOLICITUD, DATOS CORRECTOS. SE ESCALA PARA VISITA | 12/09/2025 EN COMUNICACIÓN CON EL CLIENTE ME INFORMA LA SRA PAOLA CONTRERAS 3125957602 QUE EL DÍA DE HOY EL COMERCIO NO ABRIÓ DEBIDO A QUE SE ENCUENTRAN REALIZANDO UNOS TRABAJOS ELÉCTRICOS Y SOLDADURA EN EL COMERCIO ME SOLICITO PROGRAMAR VISITA PARA EL DÍA DE MAÑANA PARA LAS HORAS DE LA MAÑANA, SE PROGRAMA VISITA POR DISPONIBILIDAD DEL CLIENTE PARA EL DÍA 13-09-25 | 13/09/2025 SE REALIZA TRASLADO SE INSTALA DATAFONO LECTOR BASE Y PUBLICIDAD SE DEJA NUEVA VERSIÓN CIERRES Y PRUEBAS OK</t>
  </si>
  <si>
    <t>FACZZ882</t>
  </si>
  <si>
    <t>BARRIO CENTRO SAN JOSE DEL GUA</t>
  </si>
  <si>
    <t>FO-25-1520269</t>
  </si>
  <si>
    <t>12/09/2025 EN COMUNICACIÓN CON LA SEÑORA ALEJANDRA AL NÚMERO 3165389401 CONFIRMA SOLICITUD, DATOS CORRECTOS. SE ESCALA PARA VISITA | 16/09/2025 SE REALIZA TRASLADO EXITOSO PRUEBAS FALLIDAS POR BLOQUEO EN PUNTO SE LE INFORMA AL CLIENTE DEBE LLAMAR A LA LÍNEA 01800095344 PARA SOLICITAR ACTIVACIÓN DE PUNTO TRASLADO OK</t>
  </si>
  <si>
    <t>II0DZ124</t>
  </si>
  <si>
    <t>BARRIO ARMENIA QUINDIO 3</t>
  </si>
  <si>
    <t>FO-25-1520236</t>
  </si>
  <si>
    <t>12/09/2025 SE INTENTA COMUNICACIÓN A LOS NÚMEROS 3225702788 - 3146394705 PERO NO HAY RESPUESTA SE VA A CORREO DE VOZ. SE ESCALA PARA VISITA, POR FAVOR LLAMAR ANTES DE DESPLAZARSE | 17/09/2025 SE VISITA COMERCIO SE REALIZÓ TRASLADO EXTERNO, SE REALIZÓ INICIALIZACIÓN EXITOSA CAMBIO DE DIRECCIÓN EXITOSA,</t>
  </si>
  <si>
    <t>AD00L203</t>
  </si>
  <si>
    <t>BARRIO CRUCE EL ROSAL FACATATI</t>
  </si>
  <si>
    <t>FO-25-1520267</t>
  </si>
  <si>
    <t>12/09/2025 EN COMUNICACIÓN CON LA SEÑORA NANCY ESTELA FRANCO AL NÚMERO 3225269110 CONFIRMA SOLICITUD. SE ESCALA PARA VISITA | 16/09/2025 SE REALIZA TRASLADO DE DATÁFONO, LECTORA, SE INICIALIZA Y CONFIGURA, PRUEBAS EN RECHAZO POR BLOQUEO DE TRASLADO</t>
  </si>
  <si>
    <t>TV000642</t>
  </si>
  <si>
    <t>BARRIO TERCER MILENIO TULUA</t>
  </si>
  <si>
    <t>FO-25-1520263</t>
  </si>
  <si>
    <t>12/09/2025 SE INTENTA COMUNICACIÓN AL NÚMERO 3161526207 PERO NO HAY RESPUESTA. SE ESCALA PARA VISITA, POR FAVOR LLAMAR ANTES DE DESPLAZARSE | 15/09/2025 EN LA VISITA TÉCNICA SE ENCUENTRA QUE EL CLIENTE YA HABÍA TRASLADADO LOS EQUIPOS Y PUBLICIDAD,SE REALIZÓ LA INICIALIZACIÓN OK,SE ACTUALIZA LA INFORMACIÓN OK,ME COMUNIQUE A LA LÍNEA DE BANCOLOMBIA PARA SOLICITAR EL DESBLOQUEO PARA REALIZAR LAS PRUEBAS, DEJANDO EL SERVICIO OPERATIVO,SE LE INFORMA A EL USUARIO QUE SE DEBE COMUNICAR AL DIA SIGUIENTE DE COMPLETADA LA ACTIVIDAD PARA SOLICITAR EL DESBLOQUEO DEL PUNTO .</t>
  </si>
  <si>
    <t>II003192 // AD09Z807</t>
  </si>
  <si>
    <t>GUACARI</t>
  </si>
  <si>
    <t>BARRIO VIA PICHICHI CRR SONSO</t>
  </si>
  <si>
    <t>FO-25-1520238</t>
  </si>
  <si>
    <t>12/09/2025 SE INTENTA COMUNICACIÓN AL NÚMERO 3153979311 PERO NO HAY RESPUESTA SE VA A CORREO DE VOZ. SE ESCALA PARA VISITA, POR FAVOR LLAMAR ANTES DE DESPLAZARSE | 13/09/2025 SE LLAMA AL CLIENTE SE VÁLIDA EL TRASLADO EXTERNO EN LA DIRECCIÓN INDICADA POR EL CLIENTE, SE INICIALIZA TERMINAL PARA ACTUALIZAR LA DIRECCIÓN, EL CB ESTÁ BLOQUEADO POR EL BANCO LA PRUEBA SALE CON RECHAZO GENERAL</t>
  </si>
  <si>
    <t>4A0AZ469</t>
  </si>
  <si>
    <t>BARRIO CENTRO ZARZAL 5</t>
  </si>
  <si>
    <t>FO-25-1520260</t>
  </si>
  <si>
    <t>12/09/2025 SE INTENTA COMUNICACIÓN A LOS NÚMEROS 3148550940 - 3218734152 PERO NO HAY RESPUESTA. SE ESCALA PARA VISITA, POR FAVOR LLAMAR ANTES DE DESPLAZARSE | 12/09/2025 VISITAMOS COMERCIO REALIZAMOS TRASLADO EXTERNO DE DATÁFONO CON LECTOR DE BARRAS LO INICIALIZAMOS, REALIZAMOS LLAMADA A LA LINEA PARA SOLICITAR EL DESBLOQUEO DEL CORRESPONSAL Y PODER HACER PRUEBAS PERO LUEGO DE 30 MINUTOS NO LO DESBLOQUEARON NO ES POSIBLE HACER PRUEBAS EXITOSAS YA QUE EL COMERCIO ESTA BLOQUEADO.</t>
  </si>
  <si>
    <t>XP00W529</t>
  </si>
  <si>
    <t>BARRIO EL TRONCAL CALI</t>
  </si>
  <si>
    <t>FO-25-1514023</t>
  </si>
  <si>
    <t>11/09/2025 EN COMUNICACIÓN CON EL SEÑOR JUAN CARLOS MOLANO  AL NÚMERO 3155997750 CONFIRMA SOLICITUD, DATOS CORRECTOS. SOLICITA QUE SE CONTACTEN POR WHATSAPP | 12/09/2025 SE LLAMA AL CLIENTE SE VÁLIDA EL TRASLADO EXTERNO EN LA DIRECCIÓN INDICADA POR EL CLIENTE, SE INICIALIZA TERMINAL PARA ACTUALIZAR LA DIRECCIÓN, EL CB ESTÁ BLOQUEADO POR EL BANCO LA PRUEBA SALE CON RECHAZO GENERAL</t>
  </si>
  <si>
    <t>1AZZZ549</t>
  </si>
  <si>
    <t>PTM VOGOTA MEGALIMPIO SAS</t>
  </si>
  <si>
    <t>FO-25-1514008</t>
  </si>
  <si>
    <t>11/09/2025 EN COMUNICACIÓN CON LA SEÑORA DIANA KATHERINE MARIN MORALES AL NÚMERO 3115763317 CONFIRMA SOLICITUD, DATOS CORRECTOS. | 13/09/2025 ACTUALIZACIÓN DE DIRECCIÓN OK PRUEBAS CON BLOQUEO POR BANCOLOMBIA</t>
  </si>
  <si>
    <t>TSZZZ626</t>
  </si>
  <si>
    <t>FO-25-1513998</t>
  </si>
  <si>
    <t>11/09/2025 EN COMUNICACIÓN CON LA SEÑORA CECILIA CUELLO AL NÚMERO 3145888824 CONFIRMA SOLICITUD, DATOS CORRECTOS. | 12/09/2025 SE REALIZA TRASLADO DE CORRESPONSAL BANCOLOMBIA A NUEVA DIRECCIÓN OK, EQUIPOS TRASLADADOS, DATAFONO DEKS 2600 PLACA 1255902, LECTOR DE BARRAS PLACA 534068 Y MAGIBOX SERIAL 241637317561324755920802, TODO EN BUEN ESTADO, NO SE REALIZAN PRUEBAS DE TRANSACCIONES, EQUIPO BLOQUEADO POR LA ENTIDAD, SE SOLITA DESBLOQUEADO PERO NO FUE POSIBLE, CLIENTE CB VALIDA SALDO ANTES Y DESPUÉS DEL TRASLADO OK</t>
  </si>
  <si>
    <t>AB00G723 ; LA009641</t>
  </si>
  <si>
    <t>PTM BOGOTA J K RONALD LOAIZA</t>
  </si>
  <si>
    <t>FO-25-1524855 | FO-25-1514015</t>
  </si>
  <si>
    <t>11/09/2025 SE INTENTA COMUNICACIÓN AL NÚMERO 3043365706. SE ESCALA PARA VISITA, POR FAVOR LLAMAR ANTES DE DESPLAZARSE | 13/09/2025 SE LLEGA AL COMERCIO SE VALÍA CERRADO SE MARCA EL NÚMERO DE CONTACTO 3043365706 NADIE RESPONDE SÍ DEJA EVIDENCIA FOTOGRÁFICA DEL PUNTO CERRADO Y DIRECCIÓN
17/09/2025 SE REALIZA TRASLADO EXTERNO PRUEBA NO YA QUE EL CB SE ENCUENTRA BLOQUEADO POR ENTIDAD BANCARIA SE LE INFORMA COMUNICARSE CON ENTIDAD PARA EL DESBLOQUEO</t>
  </si>
  <si>
    <t>NA00B104-NA00B064</t>
  </si>
  <si>
    <t>BARRIO GUADALCANAL</t>
  </si>
  <si>
    <t>FO-25-1514019</t>
  </si>
  <si>
    <t>TRASLADO INTERNO</t>
  </si>
  <si>
    <t>11/09/2025 EN COMUNICACIÓN CON LA SEÑORA SANDRA MILENA RINCON  AL NÚMERO 3502462331 CONFIRMA SOLICITUD, POR FAVOR LLAMAR ANTES DE DESPLAZARSE, USUARIA MANIFIESTA QUE REQUIERE EL SERVICION CON URGENCIA, LOS HORARIOS SON L -V 8-4PM SABADO 8 - 11AM | 16/09/2025 SE REALIZA INICIALIZACION PARA CAMBIO DE DIRECCIÓN, EQUIPO AUN NO ACTUALIZA DIRECCIÓN</t>
  </si>
  <si>
    <t>JAAAU918</t>
  </si>
  <si>
    <t>BARRIO TORRES POPAYAN</t>
  </si>
  <si>
    <t>FO-25-1514030</t>
  </si>
  <si>
    <t>11/09/2025 EN COMUNICACIÓN CON LA SEÑORA PAOLA ANDREA MAMIAM AL NÚMERO 3135381600 CONFIRMA SOLICITUD, DATOS CORRECTOS. | 12/09/2025 SE  INGRESA SE FORMATIO EQUIPO SE INSTALA SISTEMA OPERATIVO VERSION CREACION DE USUARIOS SE ACTUALIZA DIRECCION OK SE LLAMA A LA ENTIDAD PERO CONTINUA BLOQUEO PRUEBAS GENERA RECHAZO GENERAL</t>
  </si>
  <si>
    <t>1A007844</t>
  </si>
  <si>
    <t>BARRIO MODELO NORTE BOGOTA 1</t>
  </si>
  <si>
    <t>FO-25-1514044</t>
  </si>
  <si>
    <t>11/09/2025 EN COMUNICACIÓN CON EL SEÑOR FRANCISCO CORTES  AL NÚMERO 3003083268 CONFIRMA SOLICITUD, DATOS CORRECTOS. SOLICITA QUE SE CONTACTEN ANTES DE DESPLAZARSE | 12/09/2025 SE REALIZA INICIALIZACION DE DATAFONO, SE ACTUALIZA DIRECCIÓN EN VOCHUER, NO ES POSIBLE HACER PRUEBAS EXITOSAS POR BLOQUEO TRASLADO, SE INSTALA AVISO EXTERIOR, NO TIENE FLANGED NI DISPLAY LEGAL.</t>
  </si>
  <si>
    <t>TVDZZ275</t>
  </si>
  <si>
    <t>BARRIO CARVAJAL BOGOTA 13</t>
  </si>
  <si>
    <t>FO-25-1514037</t>
  </si>
  <si>
    <t>11/09/2025 EN COMUNICACIÓN CON LA SEÑORA NORMA HOYOS AL NÚMERO 3002292238 CONFIRMA SOLICITUD, DATOS CORRECTOS. | 13/09/2025 SE REALIZA TRASLADO DE CORRESPONSAL OK VERIFICACIÓN DE DIRECCIÓN NUEVA OK CORRESPONSAL BLOQUEADO POR ENTIDAD BANCARIA RG</t>
  </si>
  <si>
    <t>A100R574</t>
  </si>
  <si>
    <t>BARRIO LA LEGUA VILLA DE SAN D</t>
  </si>
  <si>
    <t>FO-25-1514027</t>
  </si>
  <si>
    <t>11/09/2025 SE INTENTA COMUNICACIÓN A LOS NÚMEROS 3013348844 - 310574819. SE ESCALA PARA VISITA, POR FAVOR LLAMAR ANTES DE DESPLAZARSE | 16/09/2025 SE VISITA COMERCIO, SE EVIDENCIA QUE YA LOS EQUIPOS ESTÁN EN EL PUNTO, SE ACTUALIZA INFORMACIÓN INICIALIZANDO EL EQUIPO PARA QUE TOME LA NUEVA DIRECCIÓN PERO NO TOMA LA NUEVA DIRECCIÓN, SE ESCALA CON DANIEL MURCIA Y EL INDICA QUE REALIZARÁN UNA ACTUALIZACIÓN REMOTA PARA QUE EL EQUIPO TOME LA NUEVA DIRECCIÓN Y QUEDE OPERATIVO EL CB, NO UPS, NO SE ALTERAN USUARIOS.</t>
  </si>
  <si>
    <t>V1SZZ228</t>
  </si>
  <si>
    <t>BARRIO LAS PALMAS CALI</t>
  </si>
  <si>
    <t>FO-25-1514039</t>
  </si>
  <si>
    <t>11/09/2025 EN COMUNICACIÓN CON EL SEÑOR BRAYAN ALEJANDRO BOLAÑOS AL NÚMERO 3183718608 CONFIRMA SOLICITUD, DATOS CORRECTOS. | 13/09/2025 SE REALIZA TRASLADO INTERNO, SE TRASLADAN EQUIPOS Y ACCESORIOS, SE REALIZA ACOMETIDA DE DATOS DE 10MTS, SE INSTALA NUEVA BASE PARA DATAFONO, SE REALIZAN PRUEBAS OK.</t>
  </si>
  <si>
    <t>SASZZ623</t>
  </si>
  <si>
    <t>COMCARD MED BELENCITO CIBER LA</t>
  </si>
  <si>
    <t>FO-25-1503427</t>
  </si>
  <si>
    <t>09/09/2025 EN COMUNICACIÓN CON EL SEÑOR MARIO LOPEZ AL NÚMERO 3104675394 CONFIRMA SOLICITUD, DATOS CORRECTOS. SE ESCALA PARA VISITA | 11/09/2025 SE REALIZA TRASLADO EXTERNO</t>
  </si>
  <si>
    <t>TRNZZ208-AAYZZ911-6Z00J333</t>
  </si>
  <si>
    <t>DISTRICOL SKY VARIEDADES</t>
  </si>
  <si>
    <t>FO-25-1503421</t>
  </si>
  <si>
    <t>09/09/2025 EN COMUNICACIÓN CON EL SEÑORA LUDY JOHANA DIAZ ANTURY AL NÚMERO 3176779937 VÍA WHATSAPP CONFIRMA SOLICITUD, DATOS CORRECTOS. SE ESCALA PARA VISITA | 10/09/2025 SE HACE TRASLADO SIN PROBLEMAS. SE HACE PRUEBAS DE TRANSACCIONES TODO OK</t>
  </si>
  <si>
    <t>10NZZ056</t>
  </si>
  <si>
    <t>DISTRICOL NIZA COMUNICACIONES</t>
  </si>
  <si>
    <t>FO-25-1503438</t>
  </si>
  <si>
    <t>09/09/2025 EN COMUNICACIÓN CON EL SEÑORA FABIOLA ROBAYO CASTILLO AL NÚMERO 3108062793 VÍA WHATSAPP CONFIRMA SOLICITUD, DATOS CORRECTOS. SE ESCALA PARA VISITA | 10/09/2025 SE REALIZA INICIALIZACION DE DATAFONO, SE VALIDA USUARIOS, SE VALIDA LECTOR DE BARRAS, SE ENCUENTRA EQUIPOS Y PUBLICIDAD EN NUEVA UBICACIÓN, SE REALIZA CIERRE PARCIAL Y EL CONTEO DE TX PARECE ESTAR COMPLETO DESPUÉS DE LA INICIALIZACION, SE INFORMA NOVEDAD EN CIERRES A PAOLA GARZÓN DE REDEBAN.</t>
  </si>
  <si>
    <t>SDZZZ943</t>
  </si>
  <si>
    <t>DISTRICOL VARIEDADES BHETEL</t>
  </si>
  <si>
    <t>FO-25-1503409</t>
  </si>
  <si>
    <t>09/09/2025 EN COMUNICACIÓN CON EL SEÑORA INGRID TATIANA MATTOS AL NÚMERO 3155457397 VÍA WHATSAPP CONFIRMA SOLICITUD, DATOS CORRECTOS. SE ESCALA PARA VISITA | 15/09/2025 SE REALIZA TRASLADO EXTERNO DE CB OK DATAFONO Y LECTOR OK</t>
  </si>
  <si>
    <t>6A00D648</t>
  </si>
  <si>
    <t>FO-25-1503600</t>
  </si>
  <si>
    <t>09/09/2025 EN COMUNICACIÓN CON EL USUARIO CRISTHIAN CARDONA NÚMERO 3146938721 VÍA WHATSAPP CONFIRMA SOLICITUD, DATOS CORRECTOS. SE ESCALA PARA VISITA | 11/09/2025 SE VISITA COMERCIO SE REALIZA TRASLADO CB SE INSTALA DATÁFONO LECTORA Y BASE SE REALIZA PRUEBAS OK</t>
  </si>
  <si>
    <t>JALZZ269-JALZZ268-JALZZ267-JALZZ266-JAATZ085</t>
  </si>
  <si>
    <t>BARRIO LAGUITOS LA PRADERA DOS</t>
  </si>
  <si>
    <t>FO-25-1485126</t>
  </si>
  <si>
    <t>05/09/2025 POR FAVOR, COMUNICARSE CON USUARIO PARA CONFIRMAR UBICACION, SOLICITUD Y PROGRAMAR VISITA TECNICA | 08/09/2025 SE VISITA COMERCIO SE REALIZA TRASLADO CB SE INSTALA Y CONFIGURA DATÁFONO LECTORA Y BASE SE INSTALA PUBLICIDAD SE REALIZA PRUEBAS OK</t>
  </si>
  <si>
    <t>V14ZZ266</t>
  </si>
  <si>
    <t>DOSQUEBRADAS CAMPESTRE A</t>
  </si>
  <si>
    <t>FO-25-1485094</t>
  </si>
  <si>
    <t>05/09/2025 POR FAVOR, COMUNICARSE CON USUARIO PARA CONFIRMAR UBICACION, SOLICITUD Y PROGRAMAR VISITA TECNICA | 08/09/2025 SE VISITA COMERCIO SE REALIZA TRASLADO CB SE INSTALA DATÁFONO LECTORA Y BASE SE INSTALA PUBLICIDAD SE REALIZA PRUEBAS OK</t>
  </si>
  <si>
    <t>0N00N746</t>
  </si>
  <si>
    <t>FORTUL</t>
  </si>
  <si>
    <t>BARRIO RAMIREZ FORTUL</t>
  </si>
  <si>
    <t>FO-25-1485120</t>
  </si>
  <si>
    <t>05/09/2025 POR FAVOR, COMUNICARSE CON USUARIO PARA CONFIRMAR UBICACION, SOLICITUD Y PROGRAMAR VISITA TECNICA | 10/09/2025 SE REALIZA TRASLADO DE CB, SE VALIDA DIRECCION OK, EQUIPO CON VERSION 9.90, CUBRE CLAVE OK, CONFIGURACION CB OK, PRUEBAS OK.</t>
  </si>
  <si>
    <t>AC0IZ732</t>
  </si>
  <si>
    <t>BARRIO CENTRO FLORENCIA 36</t>
  </si>
  <si>
    <t>FO-25-1485091</t>
  </si>
  <si>
    <t>05/09/2025 POR FAVOR, COMUNICARSE CON USUARIO PARA CONFIRMAR UBICACION, SOLICITUD Y PROGRAMAR VISITA TECNICA | 08/09/2025 SE REALIZA TRASLADO EXTERNO SIN NOVEDAD, SE DEJA INSTALADO EQUIPOS SE REALIZAN PRUEBAS CB OK SE DEJA OPERATIVO.</t>
  </si>
  <si>
    <t>F1JZZ376</t>
  </si>
  <si>
    <t>BARRIO SAN MIGUEL DE JONGOVITO PASTO</t>
  </si>
  <si>
    <t>FO-25-1485104</t>
  </si>
  <si>
    <t>05/09/2025 POR FAVOR, COMUNICARSE CON USUARIO PARA CONFIRMAR UBICACION, SOLICITUD Y PROGRAMAR VISITA TECNICA | 06/09/2025 SE REALIZA LLAMADA TELEFÓNICA PARA CONFIRMAR VISITA PERO LA CLIENTE INFORMA QUE SE ENCUENTRA EN UNAS DILIGENCIAS MÉDICAS POR LO CUAL NO ME PUEDE ATENDER EL DÍA DE HOY Y SOLICITA EL FAVOR SE LE VISITE EL DÍA LUNES QUE YA SE ENCUENTRA EN EL COMERCIO | 10/09/2025 SE HABLA CON EL CLIENTE, QUIEN SOLICITA SEA VISITADA EL DIA VIERNES YA QUE SE TIENE PROBLEMAS DE CORTES DE ENERGIA EN LA ZONA Y NO ES POSIBLE LA MANIPULACION DEL DATAFONO. | 12/09/2025 SE REALIZÓ EL TRASLADO DE CB BANCOLOMBIA CLIENTE YA TENÍA EQUIPOS INSTALADOS SOLO SE INSTALA AVISO EXTERNO Y CONFIGURACIÓN DE LA NUEVA DIRECCIÓN EN DATÁFONO, SE EJECUTAN PRUEBAS TX EXITOSAS QUEDA OPERATIVO.</t>
  </si>
  <si>
    <t xml:space="preserve">LMVZZ001 </t>
  </si>
  <si>
    <t>BARRIO VILLA VALENTINA PUERTO</t>
  </si>
  <si>
    <t>FO-25-1485111</t>
  </si>
  <si>
    <t>05/09/2025 POR FAVOR, COMUNICARSE CON USUARIO PARA CONFIRMAR UBICACION, SOLICITUD Y PROGRAMAR VISITA TECNICA | 08/09/2025 PARO ARROCEROS Y ACCIDENTE E. VÍA | 08/09/2025 SE REALIZA TRASLADO SE CORRESPONSAL SE INICIALIZAR Y ACTUALIZA DIRECCIÓN SE ENTREGA  SIN NOVEDAD</t>
  </si>
  <si>
    <t>6A0ZZ365</t>
  </si>
  <si>
    <t>FO-25-1485122</t>
  </si>
  <si>
    <t>05/09/2025 POR FAVOR, COMUNICARSE CON USUARIO PARA CONFIRMAR UBICACION, SOLICITUD Y PROGRAMAR VISITA TECNICA | 06/09/2025 SE REALIZA TRASLADO EXTERNO, SE INICIALIZA EQUIPO, PERO CB QUEDA BLOQUEADO POR ENTIDAD BANCARIA.
SE LLAMA A LA LINEA PARA SOLICITAR DESBLOQUEO TEMPORAL, PERO NO FUE REALIZADO.</t>
  </si>
  <si>
    <t>FO-25-1485088</t>
  </si>
  <si>
    <t>05/09/2025 POR FAVOR, COMUNICARSE CON USUARIO PARA CONFIRMAR UBICACION, SOLICITUD Y PROGRAMAR VISITA TECNICA | 05/09/2025 SE REALIZA TRASLADO OK SE REALIZAN PRUEBAS EXITOSAS SE EVIDENCIA QUE DIRECCIÓN EN EL VAUCHER NO CAMBIA SE REALIZA ESCALAMIENTO,  POR PARTE DE REDEBAN SE SOLICITA CAMBIO DE EQUIPO BAJO LA  TA-25-1071111</t>
  </si>
  <si>
    <t>BARRIO QUINTA BOSCH CUCUTA 4</t>
  </si>
  <si>
    <t>FO-25-1485096</t>
  </si>
  <si>
    <t>05/09/2025 POR FAVOR, COMUNICARSE CON USUARIO PARA CONFIRMAR UBICACION, SOLICITUD Y PROGRAMAR VISITA TECNICA | 06/09/2025 SE VISITA COMERCIO, SE REALIZA TRASLADO EXITOSO PRUEBAS OK, CB OPERATIVO.</t>
  </si>
  <si>
    <t>3A00G811</t>
  </si>
  <si>
    <t>BARRIO CORREGIMIENTO SAN ANTER</t>
  </si>
  <si>
    <t>FO-25-1485100</t>
  </si>
  <si>
    <t>05/09/2025 POR FAVOR, COMUNICARSE CON USUARIO PARA CONFIRMAR UBICACION, SOLICITUD Y PROGRAMAR VISITA TECNICA | 06/09/2025 SE REALIZÓ TRASLADO EXTERNO DE CB BANCOLOMBIA, PRUEBAS OK, TELECARGA DRNA, LOS EQUIPOS (DATAFONO, EL CLIENTE INFORMA QUE NO ENCUENTRA EL LECTOR DE CÓDIGO DE BARRAS) Y PUBLICIDAD FUERON TRASLADADOS DESDE EL CGT HASTA EL MUNICIPIO DE LORICA.</t>
  </si>
  <si>
    <t>TXZZZ468</t>
  </si>
  <si>
    <t>BARRIO LA FLORIDA MANI</t>
  </si>
  <si>
    <t>FO-25-1485086</t>
  </si>
  <si>
    <t>05/09/2025 POR FAVOR, COMUNICARSE CON USUARIO PARA CONFIRMAR UBICACION, SOLICITUD Y PROGRAMAR VISITA TECNICA | 08/09/2025 SE VISITA COMERCIO, SE REALIZA TRASLADO OK. PRUEBAS OK. OPERATIVO EL SERVICIO</t>
  </si>
  <si>
    <t>TVCZZ244</t>
  </si>
  <si>
    <t>COMCARD B MANGA MUNDO ARTES</t>
  </si>
  <si>
    <t>FO-25-1470416</t>
  </si>
  <si>
    <t>03/09/2025 EN COMUNICACION CON EL SEÑOR LUIS ALBERTO AL NUMERO 3174394570 CONFIRMA QUE TIENEN LOS EQUIPOS EN LA NUEVA DIRECCION Y QUE LA RED A LA QUE ESTAN ASOCIADOS ES REDEBAN | 04/09/2025 SE TRASLADA DATAFONO, LECTOR , HUB , PINPAD, SE INICIALIZA DATAFONO, SE ACTUALIZA DIRECCIÓN, PRUEBAS RECHAZADAS , DEBIDO A QUE WL CLIENTE MANIFIESTA QUE SE ENCUENTRA BLOQUEADO, SE LE INDICA Q DEBE LLAMAR AL BANCO PARA Q LA DESBLOQUEEN, SE CIERRA ORDEN TRASLADO EXITOSO</t>
  </si>
  <si>
    <t>1111G412-TRZZZ743</t>
  </si>
  <si>
    <t>GAMA</t>
  </si>
  <si>
    <t>PTM GAMA DROGUERIA JHBB</t>
  </si>
  <si>
    <t>FO-25-1470414</t>
  </si>
  <si>
    <t>03/09/2025 SE INTENTA COMUNICACION CON LA SEÑORA MARIA HELENA  BELTRAN AL NUMERO 3124765201 PERO NO HAY RESPUESTA, SE ESCALA PARA VISITA TECNICA | 08/09/2025 SE REALIZA TRANSLADO DE CORRESPONSAL BANCARIO CON BRAZO, LECTOR DE BARRAS Y DATAFONO, SE CREAN USUARIOS DE CB INDICADOS POR EL CLIENTE, SE REALIZA PRUEBAS CB QUEDA CON RECHAZO POR UN BLOQUEO CON LA ENTIDAD INDICA CAC</t>
  </si>
  <si>
    <t>TRSZZ718</t>
  </si>
  <si>
    <t>DISTRICOL SERVITIENDA LA BENDI</t>
  </si>
  <si>
    <t>FO-25-1456169</t>
  </si>
  <si>
    <t>01/09/2025 POR FAVOR, COMUNICARSE CON USUARIO PARA CONFIRMAR UBICACION, SOLICITUD Y PROGRAMAR VISITA TECNICA | 02/09/2025 VISITA PARA TRASLADO EXTERNO DEL CB</t>
  </si>
  <si>
    <t>6A0TZ905</t>
  </si>
  <si>
    <t>BARRIO EL CARMEN IBAGUE 7</t>
  </si>
  <si>
    <t>FO-25-1456135</t>
  </si>
  <si>
    <t>01/09/2025 POR FAVOR, COMUNICARSE CON USUARIO PARA CONFIRMAR UBICACION, SOLICITUD Y PROGRAMAR VISITA TECNICA | 02/09/2025 SE REALIZA TRASLADO EXTERNO,CONFIGURACION DE PARÁMETROS DE COMUNICACIÓN,SE INICIALIZA DATÁFONO PARA TOMAR CAMBIO DE NUEVA DIRECCIÓN DE REALIZA TRANSACCIONES DE PRUEBA O.K</t>
  </si>
  <si>
    <t>OA001777</t>
  </si>
  <si>
    <t>BARRIO ESPERANZA VILLAVICENCIO</t>
  </si>
  <si>
    <t>FO-25-1456148</t>
  </si>
  <si>
    <t>01/09/2025 POR FAVOR, COMUNICARSE CON USUARIO PARA CONFIRMAR UBICACION, SOLICITUD Y PROGRAMAR VISITA TECNICA | 04/09/2025 SE REALIZA VISITA A CB PARA  TRASLADO</t>
  </si>
  <si>
    <t>ABHZZ461</t>
  </si>
  <si>
    <t>BARRIO CENTRO ESPINAL 25</t>
  </si>
  <si>
    <t>FO-25-1456138</t>
  </si>
  <si>
    <t>01/09/2025 POR FAVOR, COMUNICARSE CON USUARIO PARA CONFIRMAR UBICACION, SOLICITUD Y PROGRAMAR VISITA TECNICA | 03/09/2025 SE HACE TRASLADO DE CORRESPONSAL SIN NOVEDAD. NO SE HACEN PRUEBAS DE TRANSACCIONES PORQUE EL CB BANCOLOMBIA ESTÁ BLOQUEADO, SE LLAMA A LA LÍNEA DE ATENCIÓN AL CLIENTE CB Y ME DICEN QUE EN 10 MINUTOS HAGA PRUEBAS, PASAN MÁS DE 15 MINUTOS Y PERSISTE EL RECHAZO GENERAL. LLAMAN POR SEGUNDA VEZ, ME INDICAN QUE GENERARON UNA ALERTA ROJA Y QUE EN 10 MINUTOS HAGA PRUEBAS, DESPUÉS DE 15 MINUTOS DE LA LLAMADA, EL RECHAZO GENERAL SIGUE. ME RETIRO DEL CB SIN HACER PRUEBAS ÉXITOS POR ORDEN DE MI JEFE KEVIN BUSTOS.</t>
  </si>
  <si>
    <t>SXOZZ555</t>
  </si>
  <si>
    <t>BARRIO AIRES FLORENCIA</t>
  </si>
  <si>
    <t>FO-25-1456144</t>
  </si>
  <si>
    <t>01/09/2025 POR FAVOR, COMUNICARSE CON USUARIO PARA CONFIRMAR UBICACION, SOLICITUD Y PROGRAMAR VISITA TECNICA | 03/09/2025 SE REALIZA TRASLADO EXTERNO SIN NOVEDAD, PUBLICIDAD INSTALADA. PRUEBAS CB OK SE DEJA OPERATIVO</t>
  </si>
  <si>
    <t>F1ZZZ692</t>
  </si>
  <si>
    <t>BARRIO LA FLORESTA MEDELLIN 1</t>
  </si>
  <si>
    <t>FO-25-1456128</t>
  </si>
  <si>
    <t>01/09/2025 POR FAVOR, COMUNICARSE CON USUARIO PARA CONFIRMAR UBICACION, SOLICITUD Y PROGRAMAR VISITA TECNICA | 02/09/2025 SE REALIZA TRASLADO INTERNO, TODO OK</t>
  </si>
  <si>
    <t>EG004505</t>
  </si>
  <si>
    <t>PTM BOGOTA VARIEDADES HONEY</t>
  </si>
  <si>
    <t>FO-25-1456167</t>
  </si>
  <si>
    <t>01/09/2025 POR FAVOR, COMUNICARSE CON USUARIO PARA CONFIRMAR UBICACION, SOLICITUD Y PROGRAMAR VISITA TECNICA | 02/09/2025 SE REALIZA TRASLADO DE CORRESPONSAL BANCARIO CON BRAZO, LECTOR DE BARRAS Y DATAFONO, SE CREAN USUARIOS DE CB INDICADOS POR EL CLIENTE, SE REALIZA PRUEBAS CB QUEDA CON RECHAZO POR UN BLOQUEO CON LA ENTIDAD INDICA CAC</t>
  </si>
  <si>
    <t>BA0IZ132-TR0FZ314</t>
  </si>
  <si>
    <t>PTM BOGOTA SUPER MARKET VILLA</t>
  </si>
  <si>
    <t>FO-25-1456163</t>
  </si>
  <si>
    <t>01/09/2025 POR FAVOR, COMUNICARSE CON USUARIO PARA CONFIRMAR UBICACION, SOLICITUD Y PROGRAMAR VISITA TECNICA | 03/09/2025 BUEN DÍA, SE LLEGA A DIRECCIÓN DE COMERCIO SE ENCUENTRA CERRADO, EN CONVERSACIÓN TELEFÓNICA CON LA CLIENTE INDICA QUE REALIZA APERTURA A LAS 9:30AM | 04/09/2025 SE REALIZA TRASLADO EXTERNO DE EQUIPOS, SE INSTALA AVISO EXTERIOR, EL FLANGED INDICA EL COMERCIO QUE SE LO ROBARON, PUNTO INACTIVO POR SOLICITUD DE TRASLADO VALIDADO POR EL CLIENTE CON LA LINEA 018000953344.</t>
  </si>
  <si>
    <t>FUA0G658-HA00F857</t>
  </si>
  <si>
    <t>BARRIO CENTRO PIENDAMO 3</t>
  </si>
  <si>
    <t>FO-25-1434042</t>
  </si>
  <si>
    <t>27/08/2025 POR FAVOR, COMUNICARSE CON USUARIO PARA CONFIRMAR UBICACION, SOLICITUD Y PROGRAMAR VISITA TECNICA | 03/09/2025 NO SE LOGRA DESPLAZAMIENTO EL DIA DE HOY POR PROBLEMAS EN LA VIA QUE COMUNICA AL MUNICIPIO, CIERRE, SE REALIZARA VALIDACION EL DIA DE MAÑANA, SE LE INFORMA AL CLIENTE | 05/09/2025 SE INGRESA SE FORMATIO EQUIPO SE INSTALA SISTEMA OPERATIVO VERSION CREACION DE USUARIOS SE ACTUALIZA DIRECCION PRUEBAS OK TELECARG DRNA</t>
  </si>
  <si>
    <t>OA00O687</t>
  </si>
  <si>
    <t>BARRIO CRR SANTA RITA ANDES</t>
  </si>
  <si>
    <t>FO-25-1435765</t>
  </si>
  <si>
    <t>ROLLOS</t>
  </si>
  <si>
    <t>27/08/2025 SE CONFIRMA DATOS CON CB, DATOS CORRECTOS, SE ACTUALIZAN. SE REALIZA ENVIO DE ROLLOS CON GUIA | 01/09/2025 SE ENVÍA ROLLOS EN FLOTA DESDE ANDES HASTA C/TO SANTA RITA. CLIENTE NOS COMFIMA RECIBIDO</t>
  </si>
  <si>
    <t>ENVÍO</t>
  </si>
  <si>
    <t>BARRIO OTRO SAN PELAYO 2</t>
  </si>
  <si>
    <t>FO-25-1440866</t>
  </si>
  <si>
    <t>28/08/2025 SE ESCALA AL COORDINADOR DE ZONA PARA ENTREGA DE ROLLOS EN SITIO | 30/08/2025 COMERCIO SE ENCUENTRA CERRADO, HORA DE LLEGADA 1:50 SE LLAMA AL ENCARGADO DEL CB INDICA QUE RETOMAN ACTIVIDAD NUEVAMENTE A LAS 2:00 PM | 01/09/2025 SE REALIZAENTEEGA DE 30 ROLLOS PARA EL CB BANCOLOMBIA, NO SE MANIPULAN EQUIPOS</t>
  </si>
  <si>
    <t>PTM CALI  AUTOSERVICIO EL CRUC</t>
  </si>
  <si>
    <t>FO-25-1432799</t>
  </si>
  <si>
    <t>27/08/2025 SE ESCALA AL COORDINADOR DE ZONA PARA ENTREGA DE ROLLOS EN SITIO | 01/09/2025 SE REALIZA ENTREGA DE 30 ROLLOS TÉRMICOS EN EL CB SIN NOVEDAD.</t>
  </si>
  <si>
    <t>BARRIO VEREDA CHOCOITA SECTOR TRES ESQUINAS GIRON</t>
  </si>
  <si>
    <t>FO-25-1447000</t>
  </si>
  <si>
    <t>29/08/2025 SE ESCALA A LA RED PARA AUTORIZACIÓN DE ROLLOS - LA RED AUTORIZA - SE ESCALA AL COORDINADOR DE ZONA PARA ENTREGA DE ROLLOS EN SITIO | 01/09/2025 SE REALIZA VISITA A COMERCIO Y SE ENTREGAN 10 ROLLOS</t>
  </si>
  <si>
    <t>BARRIO JIMENA POPAYAN</t>
  </si>
  <si>
    <t>FO-25-1446987</t>
  </si>
  <si>
    <t>29/08/2025 SE ESCALA AL COORDINADOR DE ZONA PARA ENTREGA DE ROLLOS EN SITIO | 01/09/2025 SE INGRESA SE ENTREGA 10 ROLLOS RBM</t>
  </si>
  <si>
    <t>PTM TURBACO MULTISERVICIOS LBM</t>
  </si>
  <si>
    <t>FO-25-1433748</t>
  </si>
  <si>
    <t>27/08/2025 SE ESCALA AL COORDINADOR DE ZONA PARA ENTREGA DE ROLLOS EN SITIO | 01/09/2025 SE REALIZA ENTREGA DE 60 ROLLOS PARA EL CORRESPONSAL</t>
  </si>
  <si>
    <t>MULTIPAGAS GRAN MANZANA</t>
  </si>
  <si>
    <t>FO-25-1435518</t>
  </si>
  <si>
    <t>27/08/2025 SE ESCALA AL COORDINADOR DE ZONA PARA ENTREGA DE ROLLOS EN SITIO | 01/09/2025 SE REALIZA ENTREGA DE 70 ROLLOS PARA EL CORRESPONSAL</t>
  </si>
  <si>
    <t>BARRIO LA FLORESTA CUCUTA</t>
  </si>
  <si>
    <t>FO-25-1434591</t>
  </si>
  <si>
    <t>27/08/2025 SE ESCALA AL COORDINADOR DE ZONA PARA ENTREGA DE ROLLOS EN SITIO | 01/09/2025 SE REALIZA ENTREGA DE 20 ROLLOS RBM EN DIRECCIÓN DE CÚCUTA POR PETICIÓN DEL CLIENTE</t>
  </si>
  <si>
    <t>BURITICA</t>
  </si>
  <si>
    <t>BARRIO PARQUE PRINCIPAL BURTIC</t>
  </si>
  <si>
    <t>FO-25-1441336</t>
  </si>
  <si>
    <t>28/08/2025 SE ESCALA AL COORDINADOR DE ZONA PARA ENTREGA DE ROLLOS EN SITIO | 01/09/2025 ENVÍO DE 100 ROLLOS A CB OK CONFIRMADO RECLAMO POR CLIENTE</t>
  </si>
  <si>
    <t>DISTRICOL EDS MACK</t>
  </si>
  <si>
    <t>FO-25-1437729</t>
  </si>
  <si>
    <t>28/08/2025 SE CONFIRMA DATOS CON CB, DATOS CORRECTOS, SE ACTUALIZAN. SE REALIZA ENVIO DE ROLLOS CON GUIA | 01/09/2025 SE REALIZA ENVIO DE 30 ROLLOS, CON LA GUIA 2205447146 SERVIENTREGA. SE CONFIRMA ENTREGA EXITOSA POR PARTE DE LA TRANSPORTADORA
.</t>
  </si>
  <si>
    <t>BARRIO VEREDA TOCOGUA SECTOR O</t>
  </si>
  <si>
    <t>FO-25-1446984</t>
  </si>
  <si>
    <t>29/08/2025 SE ESCALA AL COORDINADOR DE ZONA PARA ENTREGA DE ROLLOS EN SITIO | 30/08/2025 SE REALIZA ENVÍO DE PAPELERÍA CALLE 22 # 40A- 30 AVENIDA CAMILO TORRES DUITAMA BOYACÁ DIRECCIÓN SUMINISTRADA POR EL CLIENTE</t>
  </si>
  <si>
    <t>UNION PANAMERICANA</t>
  </si>
  <si>
    <t>BARRIO CL DEL COMERCIO UNION P</t>
  </si>
  <si>
    <t>FO-25-1421372</t>
  </si>
  <si>
    <t>25/08/2025 SE CONFIRMA DATOS CON CB, DATOS CORRECTOS, SE ACTUALIZAN. SE REALIZA ENVIO DE ROLLOS CON GUIA | 27/08/2025 SE REALIZA ENVÍO DE ROLLOS</t>
  </si>
  <si>
    <t>PTM BOGOTA LA OFICINA PAPELERI</t>
  </si>
  <si>
    <t>FO-25-1450150</t>
  </si>
  <si>
    <t>01/09/2025 SE VISITA COMERCIO CB BANCOLOMBIA, SE ENTREGAN ROLLOS DE PAPEL SOLICITADOS PARA EL DATÁFONO, NO UPS, NO SE MANIPULAN EQUIPOS.</t>
  </si>
  <si>
    <t>BARRIO GIRARDOT BUCARAMANGA 5</t>
  </si>
  <si>
    <t>FO-25-1449967</t>
  </si>
  <si>
    <t>30/08/2025 SE ESCALA AL COORDINADOR DE ZONA PARA ENTREGA DE ROLLOS EN SITIO | 01/09/2025 SE VISITA COMERCIO SE ENTREGA ROLLOS EN SITIO</t>
  </si>
  <si>
    <t>BARRIO LA QUINTA CARTAGENA D</t>
  </si>
  <si>
    <t>FO-25-1449953</t>
  </si>
  <si>
    <t>30/08/2025 SE ESCALA AL COORDINADOR DE ZONA PARA ENTREGA DE ROLLOS EN SITIO | 01/09/2025 SE  ENTREGAN 20 ROLLOS</t>
  </si>
  <si>
    <t>DISTRICOL FERRETERIA LA HORMIG</t>
  </si>
  <si>
    <t>FO-25-1422234</t>
  </si>
  <si>
    <t>25/08/2025 SE ESCALA AL COORDINADOR DE ZONA PARA ENTREGA DE ROLLOS EN SITIO | 01/09/2025 SE REALIZA ENTREGA DE 40 ROLLOS PARA EL CORRESPONSAL</t>
  </si>
  <si>
    <t>FO-25-1425340</t>
  </si>
  <si>
    <t>26/08/2025 SE ESCALA AL COORDINADOR DE ZONA PARA ENTREGA DE ROLLOS EN SITIO | 01/09/2025 SE REALIZA ENTREGA DE 20 ROLLOS PARA EL CORRESPONSAL</t>
  </si>
  <si>
    <t>BARRIO VILLA DEL ROSARIO ZIPAQ</t>
  </si>
  <si>
    <t>FO-25-1434989</t>
  </si>
  <si>
    <t>27/08/2025 SE ESCALA AL COORDINADOR DE ZONA PARA ENTREGA DE ROLLOS EN SITIO | 01/09/2025 SE REALIZA VISITA DE CAMPO DONDE SE ENTREGA 70 ROLLOS NO SE MANIPULA EQUIPOS</t>
  </si>
  <si>
    <t>BARRIO CENTRO PALMIRA 6</t>
  </si>
  <si>
    <t>FO-25-1436109</t>
  </si>
  <si>
    <t>01/09/2025 EN LA VISITA TÉCNICA SE REALIZÓ LA ENTREGA DE 40 ROLLOS TERMICOS DE REDEBAN PARA EL CB</t>
  </si>
  <si>
    <t>DISTRICOL CONSTRUCCIONES INMUN</t>
  </si>
  <si>
    <t>FO-25-1437713</t>
  </si>
  <si>
    <t>28/08/2025 SE ESCALA AL COORDINADOR DE ZONA PARA ENTREGA DE ROLLOS EN SITIO | 01/09/2025 SE ENTREGARON 40 ROLLOS</t>
  </si>
  <si>
    <t>BARRIO VILLA DEL ORIENTE VILLA</t>
  </si>
  <si>
    <t>FO-25-1454128</t>
  </si>
  <si>
    <t>01/09/2025 SE ESCALA A LA RED PARA AUTORIZACIÓN DE ROLLOS - LA RED AUTORIZA 10 - SE ESCALA AL COORDINADOR DE ZONA PARA ENTREGA DE ROLLOS EN SITIO | 01/09/2025 SE REALIZA VISITA AL CB POR SOLICITUD DE ROLLOS, SE ENTREGAN TODO OK</t>
  </si>
  <si>
    <t>DISTRICOL DROGUERIA BARILOCHE</t>
  </si>
  <si>
    <t>FO-25-1454260</t>
  </si>
  <si>
    <t>01/09/2025 SE ESCALA A LA RED PARA AUTORIZACIÓN DE ROLLOS - LA RED AUTORIZA 20 - SE ESCALA AL COORDINADOR DE ZONA PARA ENTREGA DE ROLLOS EN SITIO | 01/09/2025 SE HACE PRESENCIA EN COMERCIO SE REALIZA ENTREGA DE 20 ROLLOS</t>
  </si>
  <si>
    <t>BARRIO LA JULIA MONTERIA 2</t>
  </si>
  <si>
    <t>FO-25-1454263</t>
  </si>
  <si>
    <t>01/09/2025 SE ESCALA A LA RED PARA AUTORIZACIÓN DE ROLLOS - LA RED AUTORIZA 10- SE ESCALA AL COORDINADOR DE ZONA PARA ENTREGA DE ROLLOS EN SITIO | 01/09/2025 SE REALIZA VISITA TÉCNICA PARA ENTREGA DE 10 ROLLOS PARA DATAFONO, NO SE INTERVIENE TERMINAL Y LA ENTREGA SE REALIZA SIN NOVEDAD.</t>
  </si>
  <si>
    <t>PTM FLORIDABLANCA MAY DETALLES</t>
  </si>
  <si>
    <t>FO-25-1455740</t>
  </si>
  <si>
    <t>01/09/2025 SE ESCALA AL COORDINADOR DE ZONA PARA ENTREGA DE ROLLOS EN SITIO | 01/09/2025 SE REALIZA ENTREGA DE 30 ROLLOS CON VISITA.</t>
  </si>
  <si>
    <t>PTM SANTA MARTA  LA TIENDA PE</t>
  </si>
  <si>
    <t>FO-25-1432755</t>
  </si>
  <si>
    <t>27/08/2025 SE ESCALA AL COORDINADOR DE ZONA PARA ENTREGA DE ROLLOS EN SITIO | 01/09/2025 SE REALIZA ENTREGA DE 20 ROLLOS PARA DATÁFONO A SATISFACCIÓN DEL CLIENTE</t>
  </si>
  <si>
    <t>SABANA DE TORRES</t>
  </si>
  <si>
    <t>BARRIO SAN RAFAEL DE PAYOA SAB</t>
  </si>
  <si>
    <t>FO-25-1441382</t>
  </si>
  <si>
    <t>28/08/2025 SE CONFIRMA DATOS CON CB, DATOS CORRECTOS, SE ACTUALIZAN. SE REALIZA ENVIO DE ROLLOS CON GUIA | 02/09/2025 SE REALIZA ENVIO DE 30 ROLLOS, CON LA GUIA 2187690667 SERVIENTREGA. SE CONFIRMA ENTREGA EXITOSA POR PARTE DE LA TRANSPORTADORA</t>
  </si>
  <si>
    <t>BARRIO PORVENIR SABANA DE TORRES</t>
  </si>
  <si>
    <t>FO-25-1433901</t>
  </si>
  <si>
    <t>27/08/2025 SE CONFIRMA DATOS CON CB, DATOS CORRECTOS, SE ACTUALIZAN. SE REALIZA ENVIO DE ROLLOS CON GUIA | 02/09/2025 SE REALIZA ENVIO DE 10 ROLLOS, CON LA GUIA 2187690660 SERVIENTREGA. SE CONFIRMA ENTREGA EXITOSA POR PARTE DE LA TRANSPORTADORA</t>
  </si>
  <si>
    <t>EBEJICO</t>
  </si>
  <si>
    <t>BARRIO EBEJICO EBEJICO</t>
  </si>
  <si>
    <t>FO-25-1449971</t>
  </si>
  <si>
    <t>30/08/2025 SE ESCALA AL COORDINADOR DE ZONA PARA ENTREGA DE ROLLOS EN SITIO | 01/09/2025 SE ENVÍAN 20 ROLLOS OK, CLIENTE CONFIRMA RECIBIDO</t>
  </si>
  <si>
    <t>BARRIO SAN BENITO VILLAVICENCI</t>
  </si>
  <si>
    <t>FO-25-1449957</t>
  </si>
  <si>
    <t>30/08/2025 SE ESCALA AL COORDINADOR DE ZONA PARA ENTREGA DE ROLLOS EN SITIO | 01/09/2025 SE REALIZA VISITA A CB POR SOLICITUD DE ROLLOS, SE ENTREGAN TODO OK</t>
  </si>
  <si>
    <t>PTM SANTA MARTA MERCADITO LA D</t>
  </si>
  <si>
    <t>FO-25-1449962</t>
  </si>
  <si>
    <t>30/08/2025 SE ESCALA AL COORDINADOR DE ZONA PARA ENTREGA DE ROLLOS EN SITIO | 01/09/2025 SE REALIZA ENTREGA DE 20 ROLLOS ARA DATÁFONO A SATISFACCION DEL CLIENTE</t>
  </si>
  <si>
    <t>BARRIO LA CUMBRE BARRANQUILLA</t>
  </si>
  <si>
    <t>FO-25-1449465</t>
  </si>
  <si>
    <t>30/08/2025 SE ESCALA AL COORDINADOR DE ZONA PARA ENTREGA DE ROLLOS EN SITIO | 01/09/2025 SE REALIZA VISITA SE PROCEDE A ENTREGAR 20 UNIDADES DE ROLLOS AL CLIENTE</t>
  </si>
  <si>
    <t>BARRIO CIRCUNVALAR PEREIRA 1</t>
  </si>
  <si>
    <t>FO-25-1448070</t>
  </si>
  <si>
    <t>01/09/2025 SE VISITA COMERCIO SE ENCUENTRA CERRADO EN COMUNICACIÓN CON EL SEÑOR LUIS DÍAZ AL NÚMERO 3226699150 AUTORIZA ENTREGA AL SEÑOR CARLOS DE LA CASETA AL FRENTE SE RE ALOZA ENTREGA DE 10 ROLLOS DE PAPEL PARA DATÁFONO</t>
  </si>
  <si>
    <t>BARRIO TIBABUYES BOGOTA</t>
  </si>
  <si>
    <t>FO-25-1448642</t>
  </si>
  <si>
    <t>30/08/2025 SE ESCALA AL COORDINADOR DE ZONA PARA ENTREGA DE ROLLOS EN SITIO | 01/09/2025 SE REALIZA ENTREGA DE 10 ROLLOS</t>
  </si>
  <si>
    <t>FO-25-1453068</t>
  </si>
  <si>
    <t>01/09/2025 SE ESCALA AL COORDINADOR DE ZONA PARA ENTREGA DE ROLLOS EN SITIO | 02/09/2025 SE REALIZA ENTREGA DE 30 ROLLOS EN SITIO</t>
  </si>
  <si>
    <t>PTM VEREDA GRANIZAL ALTOS ORIE</t>
  </si>
  <si>
    <t>FO-25-1446974</t>
  </si>
  <si>
    <t>29/08/2025 SE ESCALA AL COORDINADOR DE ZONA PARA ENTREGA DE ROLLOS EN SITIO | 01/09/2025 ENTREGA DE 20 ROLLOS EN SITIO OK</t>
  </si>
  <si>
    <t>DISTRICOL MINITIENDA DE LA 100</t>
  </si>
  <si>
    <t>FO-25-1454153</t>
  </si>
  <si>
    <t>01/09/2025 SE ESCALA A LA RED PARA AUTORIZACIÓN DE ROLLOS - LA RED AUTORIZA 10 - SE ESCALA AL COORDINADOR DE ZONA PARA ENTREGA DE ROLLOS EN SITIO | 02/09/2025 EN COMUNICACIÓN CON EL SEÑOR PEDRO AVILA AL NUMERO 3212665693, INDICA SE ENVIEN LOS ROLLOS EN LA RUTA URBANO. RECIBIDO OK</t>
  </si>
  <si>
    <t>SAN ANTONIO DEL TEQUENDAMA</t>
  </si>
  <si>
    <t>BARRIO FINCA LA HERRADURA SAN</t>
  </si>
  <si>
    <t>FO-25-1446855</t>
  </si>
  <si>
    <t>29/08/2025 SE ESCALA AL COORDINADOR DE ZONA PARA ENTREGA DE ROLLOS EN SITIO | 01/09/2025 DURANTE LA VISITA TECNICA SE REALIZA ENTREGA DE ROLLOS PARA DATÁFONO NO SE MANIPULAN EQUIPOS SIN NOVEDAD EN ENTREGA</t>
  </si>
  <si>
    <t>BARRIO CHUCHURUBI MONTERIA 6</t>
  </si>
  <si>
    <t>FO-25-1454254</t>
  </si>
  <si>
    <t>01/09/2025 SE ESCALA A LA RED PARA AUTORIZACIÓN DE ROLLOS - LA RED AUTORIZA 20 - SE ESCALA AL COORDINADOR DE ZONA PARA ENTREGA DE ROLLOS EN SITIO | 01/09/2025 SE REALIZA VISITA TÉCNICA PARA ENTREGA DE 20 ROLLOS PARA DATAFONO, NO SE INTERVIENE TERMINAL Y LA ENTREGA SE REALIZA SIN NOVEDAD</t>
  </si>
  <si>
    <t>BARRIO CIUDADELA 450 ANOS VALL</t>
  </si>
  <si>
    <t>FO-25-1454268</t>
  </si>
  <si>
    <t>01/09/2025 SE ESCALA A LA RED PARA AUTORIZACIÓN DE ROLLOS - LA RED AUTORIZA 20 - SE ESCALA AL COORDINADOR DE ZONA PARA ENTREGA DE ROLLOS EN SITIO | 01/09/2025 SE REALIZA ENTREGA DE 20 ROLLOS EN SITIO</t>
  </si>
  <si>
    <t>BARRIO INSPECCION LA PALMERA S</t>
  </si>
  <si>
    <t>FO-25-1446846</t>
  </si>
  <si>
    <t>29/08/2025 SE ESCALA AL COORDINADOR DE ZONA PARA ENTREGA DE ROLLOS EN SITIO | 01/09/2025 SE REALIZA ENTREGA EN SITIO DE 40 ROLLOS RBM</t>
  </si>
  <si>
    <t>BARRIO SAN FRANCISCO TUNJA 1</t>
  </si>
  <si>
    <t>FO-25-1455168</t>
  </si>
  <si>
    <t>01/09/2025 SE ESCALA AL COORDINADOR DE ZONA PARA ENTREGA DE ROLLOS EN SITIO | 01/09/2025 ENTREGA DE 50 ROLLOS CON VISITA EXITOSA</t>
  </si>
  <si>
    <t>BARRIO TIERRA LINDA LOS PATIOS</t>
  </si>
  <si>
    <t>FO-25-1445838</t>
  </si>
  <si>
    <t>29/08/2025 SE ESCALA AL COORDINADOR DE ZONA PARA ENTREGA DE ROLLOS EN SITIO | 01/09/2025 SE REALIZA VISITA, SE ENTREGAN 20 ROLLOS</t>
  </si>
  <si>
    <t>PTM PIEDECUESTA MISCELANEA Y T</t>
  </si>
  <si>
    <t>FO-25-1455743</t>
  </si>
  <si>
    <t>01/09/2025 SE ESCALA AL COORDINADOR DE ZONA PARA ENTREGA DE ROLLOS EN SITIO | 02/09/2025 SE VISITA COMERCIO SE REALIZA LA ENTREGA DE 20 ROLLOS RBM CB OPERATIVO</t>
  </si>
  <si>
    <t>BARRIO VRD LOS CEDROS MONTERIA</t>
  </si>
  <si>
    <t>FO-25-1444633</t>
  </si>
  <si>
    <t>29/08/2025 SE ESCALA AL COORDINADOR DE ZONA PARA ENTREGA DE ROLLOS EN SITIO | 01/09/2025 SE ENTREGAN 10 ROLLOS CON VISITA OK</t>
  </si>
  <si>
    <t>BARRIO CORREGIMIENTO SANTA ELE</t>
  </si>
  <si>
    <t>FO-25-1439075</t>
  </si>
  <si>
    <t>28/08/2025 SE ESCALA AL COORDINADOR DE ZONA PARA ENTREGA DE ROLLOS EN SITIO | 01/09/2025 EN LA VISITA TÉCNICA SE REALIZÓ LA ENTREGA DE 90 ROLLOS DE REDEBAN PARA EL CB</t>
  </si>
  <si>
    <t>BARRIO CORREGIMIENTO MATA DE C</t>
  </si>
  <si>
    <t>FO-25-1440853</t>
  </si>
  <si>
    <t>28/08/2025 SE ESCALA AL COORDINADOR DE ZONA PARA ENTREGA DE ROLLOS EN SITIO | 01/09/2025 SE ENTREGAN 10 ROLLOS CON VISITA OK</t>
  </si>
  <si>
    <t>BARRIO URB TRAPICHES VILLA DEL ROSARIO</t>
  </si>
  <si>
    <t>FO-25-1441339</t>
  </si>
  <si>
    <t>28/08/2025 SE ESCALA AL COORDINADOR DE ZONA PARA ENTREGA DE ROLLOS EN SITIO | 01/09/2025 SE REALIZA VISITA, SE ENTREGAN 10 ROLLOS</t>
  </si>
  <si>
    <t>BARRIO PRADERA BOGOTA</t>
  </si>
  <si>
    <t>FO-25-1444607</t>
  </si>
  <si>
    <t>29/08/2025 SE ESCALA AL COORDINADOR DE ZONA PARA ENTREGA DE ROLLOS EN SITIO | 01/09/2025 SE REALIZA LA ENTREGA DE 20 ROLLOS</t>
  </si>
  <si>
    <t>BARRIO CENTRO PASTO 28</t>
  </si>
  <si>
    <t>FO-25-1441343</t>
  </si>
  <si>
    <t>28/08/2025 SE ESCALA AL COORDINADOR DE ZONA PARA ENTREGA DE ROLLOS EN SITIO | 01/09/2025 NO SE PUEDE REALIZAR LA ENTREGA DE PAPELERÍA SOLICITADA DE RBM YA QUE EL CLIENTE YA ESTA MIGRADO A WOMPI DESDE EL 28/08/25. SE LE INDICA AL CLIENTE QUE DEBE REALIZAR LA SOLICITUD POR LA LÍNEA INFORMANDO QUE YA PERTENECE A WOMPI</t>
  </si>
  <si>
    <t>CHIMA</t>
  </si>
  <si>
    <t>BARRIO CHIMA CHIMA</t>
  </si>
  <si>
    <t>FO-25-1441378</t>
  </si>
  <si>
    <t>28/08/2025 SE CONFIRMA DATOS CON CB, DATOS CORRECTOS, SE ACTUALIZAN. SE REALIZA ENVIO DE ROLLOS CON GUIA | 01/09/2025 SE HACE ENVIO DE 20 ROLLOS POR INTERRAPIDISIMO</t>
  </si>
  <si>
    <t>PTM GUARNE AGROMEJIA</t>
  </si>
  <si>
    <t>FO-25-1444134</t>
  </si>
  <si>
    <t>29/08/2025 SE ESCALA AL COORDINADOR DE ZONA PARA ENTREGA DE ROLLOS EN SITIO | 01/09/2025 SE ENTREGARON 20 ROLLOS</t>
  </si>
  <si>
    <t>BARRIO VEREDA LA CHAMBA</t>
  </si>
  <si>
    <t>FO-25-1442984</t>
  </si>
  <si>
    <t>29/08/2025 SE ESCALA AL COORDINADOR DE ZONA PARA ENTREGA DE ROLLOS EN SITIO | 01/09/2025 SE ENTREGA 10 ROLLOS CON VISITA</t>
  </si>
  <si>
    <t>TADO</t>
  </si>
  <si>
    <t>BARRIO TADO TADO</t>
  </si>
  <si>
    <t>FO-25-1399364</t>
  </si>
  <si>
    <t>20/08/2025 SE ESCALA AL COORDINADOR DE ZONA PARA ENTREGA DE ROLLOS EN SITIO | 27/08/2025 SE COMUNICA CON EL CB VÍA WHATSAPP DONDE INDICA QUE AUN NO RECIBE LOS ROLLOS | 01/09/2025 EN COMUNICACIÓN CON EL USUARIO, INDICA QUE AÚN NO RECIBE PAPELERÍA. SE INFORMA GUIA | 02/09/2025 20-08 SE REALIZA ENVIO DE ROLLOS ** 02-09 SE CONFIRMA ENTREGA EXITOSA CON EL USUARIO</t>
  </si>
  <si>
    <t>OLAYA HERRERA</t>
  </si>
  <si>
    <t>BARRIO NATAL OLAYA HERRERA 1</t>
  </si>
  <si>
    <t>FO-25-1411383</t>
  </si>
  <si>
    <t>22/08/2025 SE CONFIRMA DATOS CON CB, DATOS CORRECTOS, SE ACTUALIZAN. SE REALIZA ENVIO DE  ROLLOS CON GUIA | 29/08/2025 SE COMUNICA CON EL USUARIO DONDE INFORMA QUE AUN NO RECIBE LOS ROLLOS | 01/09/2025 EN COMUNICACIÓN CON EL USUARIO, INDICA QUE AÚN NO RECIBE PAPELERÍA. SE INFORMA GUIA | 02/09/2025 22-08 SE REALIZA ENVIO DE ROLLOS ** 02-08 SE CONFIRMA ENTREGA EXITOSA CON EL USUARIO</t>
  </si>
  <si>
    <t>GAMARRA</t>
  </si>
  <si>
    <t>DISTRICOL REPRESENTACIONES IDA</t>
  </si>
  <si>
    <t>FO-25-1422507</t>
  </si>
  <si>
    <t>25/08/2025 SE CONFIRMA DATOS CON CB, DATOS CORRECTOS, SE ACTUALIZAN. SE REALIZA ENVIO DE ROLLOS CON GUIA | 01/09/2025 EN COMUNICACIÓN CON EL USUARIO, INDICA QUE AÚN NO RECIBE PAPELERÍA. SE INFORMA GUIA | 02/09/2025 25-08 SE REALIZA ENVIO DE ROLLOS ** 02-09 SE CONFIRMA ENTREGA EXITOSA CON EL USUARIO</t>
  </si>
  <si>
    <t>SAN ANTONIO</t>
  </si>
  <si>
    <t>PTM SAN ANTONIO  MISCELANEA WC</t>
  </si>
  <si>
    <t>FO-25-1436186</t>
  </si>
  <si>
    <t>27/08/2025 SE CONFIRMA DATOS CON CB, DATOS CORRECTOS, SE ACTUALIZAN. SE REALIZA ENVIO DE ROLLOS CON GUIA | 02/09/2025 27-08 SE REALIZA ENVIO DE ROLLOS ** 02-09 SE CONFIRMA ENTREGA EXITOSA POR TRANSPORTADORA</t>
  </si>
  <si>
    <t>BARRIO MARROQUIN II CALI</t>
  </si>
  <si>
    <t>FO-25-1453079</t>
  </si>
  <si>
    <t>01/09/2025 SE ESCALA AL COORDINADOR DE ZONA PARA ENTREGA DE ROLLOS EN SITIO | 02/09/2025 SE REALIZA ENTREGA DE 20 ROLLOS CON VISITA, NO SE INTERVIENE EQUIPOS</t>
  </si>
  <si>
    <t>FO-25-1422547</t>
  </si>
  <si>
    <t>25/08/2025 SE ESCALA A LA RED PARA AUTORIZACIÓN DE ROLLOS - LA RED AUTORIZA - SE ESCALA PARA ENTREGA CON CABIFY | 29/08/2025 28-8 SE REALIZA ENTREGA DE 10 ROLLOS POR EL OPERADOR CABIFY</t>
  </si>
  <si>
    <t>DISTRICOL DROGUERIA COLFAN</t>
  </si>
  <si>
    <t>FO-25-1453113</t>
  </si>
  <si>
    <t>01/09/2025 SE ESCALA AL COORDINADOR DE ZONA PARA ENTREGA DE ROLLOS EN SITIO | 02/09/2025 EN COMUNICACIÓN CON LA SEÑORA ANGELA RIAÑO AL NUMERO 3133719483, INDICA SE ENVIEN LOS ROLLOS POR SERVICIO DE FLOTA. RECIBIDO OK</t>
  </si>
  <si>
    <t>PTM MANIZALES PAPELERIA NATYCE</t>
  </si>
  <si>
    <t>FO-25-1455122</t>
  </si>
  <si>
    <t>01/09/2025 SE ESCALA AL COORDINADOR DE ZONA PARA ENTREGA DE ROLLOS EN SITIO | 02/09/2025 VISITAMOS COMERCIO REALIZAMOS ENTREGA DE 30 ROLLOS.</t>
  </si>
  <si>
    <t>PTM BOGOTA MERCADOS MARIA</t>
  </si>
  <si>
    <t>FO-25-1458461</t>
  </si>
  <si>
    <t>02/09/2025 SE ESCALA AL COORDINADOR DE ZONA PARA ENTREGA DE ROLLOS EN SITIO | 02/09/2025 SE REALIZA ENTREGA DE 20 ROLLOS.</t>
  </si>
  <si>
    <t>BARRIO GGTO AGUACLARA TULUA</t>
  </si>
  <si>
    <t>FO-25-1453076</t>
  </si>
  <si>
    <t>01/09/2025 SE ESCALA AL COORDINADOR DE ZONA PARA ENTREGA DE ROLLOS EN SITIO | 02/09/2025 SE VISITA CORRESPONSAL Y SE REALIZA ENTREGA DE 20 ROLLOS</t>
  </si>
  <si>
    <t>BARRIO SAN CRISTOBAL BOGOTA 3</t>
  </si>
  <si>
    <t>FO-25-1454144</t>
  </si>
  <si>
    <t>01/09/2025 SE ESCALA A LA RED PARA AUTORIZACIÓN DE ROLLOS - LA RED AUTORIZA 30 - SE ESCALA AL COORDINADOR DE ZONA PARA ENTREGA DE ROLLOS EN SITIO | 02/09/2025 SE RESLIZA ENTREGA DE 30 ROLLOS</t>
  </si>
  <si>
    <t>FO-25-1454237</t>
  </si>
  <si>
    <t>01/09/2025 SE ESCALA A LA RED PARA AUTORIZACIÓN DE ROLLOS - LA RED AUTORIZA 120- SE ESCALA AL COORDINADOR DE ZONA PARA ENTREGA DE ROLLOS EN SITIO | 02/09/2025 EN LA VISITA TÉCNICA SE REALIZÓ LA ENTREGA DE 120 ROLLOS DE REDEBAN PARA EL CB</t>
  </si>
  <si>
    <t>BARRIO CENTRO FUNZA FUNZA</t>
  </si>
  <si>
    <t>FO-25-1454273</t>
  </si>
  <si>
    <t>01/09/2025 SE ESCALA A LA RED PARA AUTORIZACIÓN DE ROLLOS - LA RED AUTORIZA 10 - SE ESCALA AL COORDINADOR DE ZONA PARA ENTREGA DE ROLLOS EN SITIO | 02/09/2025 ENTREGA DE 10 ROLLOS NO SE MANIPULAN EQUIPOS</t>
  </si>
  <si>
    <t>DISTRICOL DON PAGO HERNANDEZ</t>
  </si>
  <si>
    <t>FO-25-1455097</t>
  </si>
  <si>
    <t>01/09/2025 SE ESCALA AL COORDINADOR DE ZONA PARA ENTREGA DE ROLLOS EN SITIO | 02/09/2025 SE REALIZA ENTREGA DE 10 ROLLOS</t>
  </si>
  <si>
    <t>FO-25-1455146</t>
  </si>
  <si>
    <t>01/09/2025 SE ESCALA AL COORDINADOR DE ZONA PARA ENTREGA DE ROLLOS EN SITIO | 02/09/2025 SE REALIZA ENTREGA DE 70 ROLLOS.</t>
  </si>
  <si>
    <t>FO-25-1455997</t>
  </si>
  <si>
    <t>01/09/2025 SE ESCALA AL COORDINADOR DE ZONA PARA ENTREGA DE ROLLOS EN SITIO | 02/09/2025 SE REALIZA ENTREGA DE 40 ROLLOS CON VISITA, NO SE INTERVIENE EQUIPOS</t>
  </si>
  <si>
    <t>BARRIO EL OASIS YOPAL</t>
  </si>
  <si>
    <t>FO-25-1449460</t>
  </si>
  <si>
    <t>30/08/2025 SE ESCALA AL COORDINADOR DE ZONA PARA ENTREGA DE ROLLOS EN SITIO | 02/09/2025 SE VISITA COMERCIO, SE ENTREGAN 150 ROLLOS OK</t>
  </si>
  <si>
    <t>SABANAGRANDE</t>
  </si>
  <si>
    <t>BARRIO VILLA SOFIA SABANAGRAND</t>
  </si>
  <si>
    <t>FO-25-1448057</t>
  </si>
  <si>
    <t>30/08/2025 SE ESCALA AL COORDINADOR DE ZONA PARA ENTREGA DE ROLLOS EN SITIO | 02/09/2025 SE ENTREGAN 20 ROLLOS DE LA RED RBM EXITOSOS</t>
  </si>
  <si>
    <t>PTM MELGAR MULTISERVICIOS ICAC</t>
  </si>
  <si>
    <t>FO-25-1446417</t>
  </si>
  <si>
    <t>29/08/2025 SE ESCALA AL COORDINADOR DE ZONA PARA ENTREGA DE ROLLOS EN SITIO | 02/09/2025 ENTREGA DE ROLLOS OK</t>
  </si>
  <si>
    <t>BARRIO CENTRO MOCOA 3</t>
  </si>
  <si>
    <t>FO-25-1441381</t>
  </si>
  <si>
    <t>28/08/2025 SE CONFIRMA DATOS CON CB, DATOS CORRECTOS, SE ACTUALIZAN. SE REALIZA ENVIO DE ROLLOS CON GUIA | 02/09/2025 28-08 SE REALIZA ENVIO DE ROLLOS ** 02-09 SE CONFIRMA ENTREGA EXITOSA CON EL USUARIO</t>
  </si>
  <si>
    <t>FO-25-1455988</t>
  </si>
  <si>
    <t>01/09/2025 SE ESCALA AL COORDINADOR DE ZONA PARA ENTREGA DE ROLLOS EN SITIO | 02/09/2025 SE VISITA COMERCIO, SE ENTREGAN ROLLOS DE PAPEL SOLICITADOS PARA EL DATÁFONO, NO UPS, NO SE MANIPULAN EQUIPOS.</t>
  </si>
  <si>
    <t>BARRIO BONANZA JAMUNDI  2</t>
  </si>
  <si>
    <t>FO-25-1456005</t>
  </si>
  <si>
    <t>01/09/2025 SE ESCALA AL COORDINADOR DE ZONA PARA ENTREGA DE ROLLOS EN SITIO | 02/09/2025 SE REALIZA ENTREGA DE 20 ROLLOS</t>
  </si>
  <si>
    <t>COMCARD B/MANGA ZORAIDA</t>
  </si>
  <si>
    <t>FO-25-1457323</t>
  </si>
  <si>
    <t>01/09/2025 SE ESCALA AL COORDINADOR DE ZONA PARA ENTREGA DE ROLLOS EN SITIO | 02/09/2025 SE REALIZA VISITA AL COMERCIO SE ENTREGAN 90 ROLLOS DE REDEBAN</t>
  </si>
  <si>
    <t>BARRIO LA CANDELARIA MEDLLIN</t>
  </si>
  <si>
    <t>FO-25-1432767</t>
  </si>
  <si>
    <t>27/08/2025 SE ESCALA PARA ENVIO POR CABIFY | 02/09/2025 SE REALIZA ENTREGA DE 50 ROLLOS POR EL OPERADOR CABIFY</t>
  </si>
  <si>
    <t>GOMEZ FERRARO JOHANA</t>
  </si>
  <si>
    <t>PTM MED MISCELANEA ARCOIRIS</t>
  </si>
  <si>
    <t>FO-25-1432817</t>
  </si>
  <si>
    <t>27/08/2025 SE ESCALA PARA ENVIO POR CABIFY | 02/09/2025 SE REALIZA ENTREGA DE 130 ROLLOS POR EL OPERADOR CABIFY</t>
  </si>
  <si>
    <t>DISTRICOL MINIMERCADO DETODITO</t>
  </si>
  <si>
    <t>FO-25-1436116</t>
  </si>
  <si>
    <t>02/09/2025 SE REALIZA ENTREGA DE 50 ROLLOS POR EL OPERADOR CABIFY</t>
  </si>
  <si>
    <t>PTM MEDELLIN ELOASIS DE CARPIN</t>
  </si>
  <si>
    <t>FO-25-1432769</t>
  </si>
  <si>
    <t>27/08/2025 SE ESCALA PARA ENVIO POR CABIFY | 02/09/2025 SE REALIZA ENTREGA DE 90 ROLLOS POR EL OPERADOR CABIFY</t>
  </si>
  <si>
    <t>FO-25-1432812</t>
  </si>
  <si>
    <t>27/08/2025 SE ESCALA PARA ENVIO POR CABIFY | 02/09/2025 SE REALIZA ENTREGA DE 40 ROLLOS POR EL OPERADOR CABIFY</t>
  </si>
  <si>
    <t>BARRIO PACHELY BELLO 1</t>
  </si>
  <si>
    <t>FO-25-1436103</t>
  </si>
  <si>
    <t>02/09/2025 SE REALIZA ENTREGA DE 20 ROLLOS POR EL OPERADOR CABIFY</t>
  </si>
  <si>
    <t>BARRIO LAS GRANJAS BELLO</t>
  </si>
  <si>
    <t>FO-25-1436100</t>
  </si>
  <si>
    <t>02/09/2025 SE REALIZA ENTREGA DE 70 ROLLOS POR EL OPERADOR CABIFY</t>
  </si>
  <si>
    <t>BARRIO AUTOPISTA NORTE GIRARDO</t>
  </si>
  <si>
    <t>FO-25-1434596</t>
  </si>
  <si>
    <t>27/08/2025 SE ESCALA PARA ENVIO POR CABIFY | 02/09/2025 SE REALIZA ENTREGA DE 10 ROLLOS POR EL OPERADOR CABIFY</t>
  </si>
  <si>
    <t>BARRIO PALMITAS COMUNA 50 MEDE</t>
  </si>
  <si>
    <t>FO-25-1433745</t>
  </si>
  <si>
    <t>27/08/2025 SE ESCALA PARA ENVIO POR CABIFY | 02/09/2025 SE REALIZA ENTREGA DE 20 ROLLOS POR EL OPERADOR CABIFY</t>
  </si>
  <si>
    <t>BARRIO CASTILLA MEDELLIN 17</t>
  </si>
  <si>
    <t>FO-25-1434595</t>
  </si>
  <si>
    <t>SAN CRISTOBAL PARQUE - ANTIOQU</t>
  </si>
  <si>
    <t>FO-25-1435510</t>
  </si>
  <si>
    <t>27/08/2025 SE ESCALA PARA ENVIO POR CABIFY | 02/09/2025 SE REALIZA ENTREGA DE 70 ROLLOS POR EL OPERADOR CABIFY</t>
  </si>
  <si>
    <t>BARRIO VRD JALISCO BELLO</t>
  </si>
  <si>
    <t>FO-25-1440872</t>
  </si>
  <si>
    <t>28/08/2025 SE ESCALA PARA ENVIO POR CABIFY | 02/09/2025 SE REALIZA ENTREGA DE 10 ROLLOS POR EL OPERADOR CABIFY</t>
  </si>
  <si>
    <t>DISTRICOL PAPELERIA SALO</t>
  </si>
  <si>
    <t>FO-25-1440840</t>
  </si>
  <si>
    <t>BARRIO MESA BELLO</t>
  </si>
  <si>
    <t>FO-25-1445844</t>
  </si>
  <si>
    <t>29/08/2025 SE ESCALA PARA ENVIO POR CABIFY | 02/09/2025 SE REALIZA ENTREGA DE 30 ROLLOS POR EL OPERADOR CABIFY</t>
  </si>
  <si>
    <t>LAS CABANAS III BELLO</t>
  </si>
  <si>
    <t>FO-25-1446424</t>
  </si>
  <si>
    <t>29/08/2025 SE ESCALA AL COORDINADOR DE ZONA PARA ENTREGA DE ROLLOS EN SITIO | 02/09/2025 SE REALIZA ENTREGA DE 30 ROLLOS POR EL OPERADOR CABIFY</t>
  </si>
  <si>
    <t>BARRIO SANTA MARIA ITAGUI 8</t>
  </si>
  <si>
    <t>FO-25-1440841</t>
  </si>
  <si>
    <t>28/08/2025 SE ESCALA PARA ENVIO POR CABIFY | 02/09/2025 SE REALIZA ENTREGA DE 80 ROLLOS POR EL OPERADOR CABIFY</t>
  </si>
  <si>
    <t>PTM MEDELLIN LA REJA MORADA</t>
  </si>
  <si>
    <t>FO-25-1439096</t>
  </si>
  <si>
    <t>28/08/2025 SE ESCALA PARA ENVIO POR CABIFY | 02/09/2025 SE REALIZA ENTREGA DE 40 ROLLOS POR EL OPERADOR CABIFY</t>
  </si>
  <si>
    <t>DISTRICOL DROGUERIA MILENIOSS</t>
  </si>
  <si>
    <t>FO-25-1441352</t>
  </si>
  <si>
    <t>28/08/2025 SE ESCALA A LA RED PARA AUTORIZACIÓN DE ROLLOS - LA RED AUTORIZA -SE ESCALA PARA ENVIO POR CABIFY | 02/09/2025 SE REALIZA ENTREGA DE 10 ROLLOS POR EL OPERADOR CABIFY</t>
  </si>
  <si>
    <t>BARRIO CENTRO MEDELLIN SECTOR</t>
  </si>
  <si>
    <t>FO-25-1440834</t>
  </si>
  <si>
    <t>28/08/2025 SE ESCALA PARA ENVIO POR CABIFY | 02/09/2025 SE REALIZA ENTREGA DE 120 ROLLOS POR EL OPERADOR CABIFY</t>
  </si>
  <si>
    <t>PTM FARMA AHORRO LA 84 MEDELLI</t>
  </si>
  <si>
    <t>FO-25-1441342</t>
  </si>
  <si>
    <t>28/08/2025 SE ESCALA PARA ENVIO POR CABIFY | 02/09/2025 SE REALIZA ENTREGA DE 20 ROLLOS POR EL OPERADOR CABIFY</t>
  </si>
  <si>
    <t>COMCARD MED TIENDA EL PLAN</t>
  </si>
  <si>
    <t>FO-25-1441350</t>
  </si>
  <si>
    <t>COMCARD MANRIQUE ESTACIO N</t>
  </si>
  <si>
    <t>FO-25-1446980</t>
  </si>
  <si>
    <t>29/08/2025 SE ESCALA A LA RED PARA AUTORIZACIÓN DE ROLLOS - LA RED AUTORIZA - SE ESCALA AL COORDINADOR DE ZONA PARA ENTREGA DE ROLLOS EN SITIO | 02/09/2025 SE REALIZA ENTREGA DE 150 ROLLOS POR EL OPERADOR CABIFY</t>
  </si>
  <si>
    <t>BARRIO EL PLAYON MEDELLIN 2</t>
  </si>
  <si>
    <t>FO-25-1447011</t>
  </si>
  <si>
    <t>29/08/2025 SE ESCALA A LA RED PARA AUTORIZACIÓN DE ROLLOS - LA RED AUTORIZA - SE ESCALA PARA ENVIO POR CABIFY | 02/09/2025 SE REALIZA ENTREGA DE 10 ROLLOS POR EL OPERADOR CABIFY</t>
  </si>
  <si>
    <t>BARRIO MAYORCA SABANETA</t>
  </si>
  <si>
    <t>FO-25-1441349</t>
  </si>
  <si>
    <t>28/08/2025 SE ESCALA PARA ENVIO POR CABIFY | 02/09/2025 SE REALIZA ENTREGA DE 90 ROLLOS POR EL OPERADOR CABIFY</t>
  </si>
  <si>
    <t>BARRIO REAL LAS VEGAS POBLADO</t>
  </si>
  <si>
    <t>FO-25-1445845</t>
  </si>
  <si>
    <t>29/08/2025 SE ESCALA PARA ENVIO POR CABIFY | 02/09/2025 SE REALIZA ENTREGA DE 10 ROLLOS POR EL OPERADOR CABIFY</t>
  </si>
  <si>
    <t>BARRIO MUTIS IV BUCARAMANGA</t>
  </si>
  <si>
    <t>FO-25-1461710</t>
  </si>
  <si>
    <t>02/09/2025 SE ESCALA AL COORDINADOR DE ZONA PARA ENTREGA DE ROLLOS EN SITIO | 02/09/2025 SE HACE ENTREGA DE 20 ROLLOS A LA SRA ALBA LUZ CARREÑO</t>
  </si>
  <si>
    <t>BARRIO CENTRO BARRANQUILLA 23</t>
  </si>
  <si>
    <t>FO-25-1459232</t>
  </si>
  <si>
    <t>02/09/2025 SE ESCALA AL COORDINADOR DE ZONA PARA ENTREGA DE ROLLOS EN SITIO | 02/09/2025 SE REALIZA VISITA SE ENTREGA 40 ROLLOS</t>
  </si>
  <si>
    <t>BARRIO CHAPINERO NEIVA 2</t>
  </si>
  <si>
    <t>FO-25-1458425</t>
  </si>
  <si>
    <t>02/09/2025 SE ESCALA AL COORDINADOR DE ZONA PARA ENTREGA DE ROLLOS EN SITIO | 02/09/2025 SE REALIZA VISITA AL PUNTO , SE ENTREGAN 10 ROLLOS PAPEL RBM .</t>
  </si>
  <si>
    <t>DISTRICOL SALON DE BELLEZA DIM</t>
  </si>
  <si>
    <t>FO-25-1458422</t>
  </si>
  <si>
    <t>02/09/2025 SE ESCALA AL COORDINADOR DE ZONA PARA ENTREGA DE ROLLOS EN SITIO | 02/09/2025 SE VISITA COMERCIO SE REALIZA LA ENTREGA DE 40 ROLLOS RBM CB OPERATIVO</t>
  </si>
  <si>
    <t>ORTEGA</t>
  </si>
  <si>
    <t>DISTRICOL TELECOM. CHILATRA</t>
  </si>
  <si>
    <t>FO-25-1463381</t>
  </si>
  <si>
    <t>02/09/2025 02-09 SE INTENTA COMUNICACION CON EL CB EN VARIAS OCACIONES SIN RESPUESTA, SE PROCEDE A CERRAR YA QUE NO HAY CONTACTO CON EL USUARIO</t>
  </si>
  <si>
    <t>BARRIO EL REFUGIO II CALI</t>
  </si>
  <si>
    <t>FO-25-1455142</t>
  </si>
  <si>
    <t>01/09/2025 SE ESCALA AL COORDINADOR DE ZONA PARA ENTREGA DE ROLLOS EN SITIO | 02/09/2025 SE REALIZA ENTREGA DE 80 ROLLOS TÉRMICOS EN EL CB SIN NOVEDAD.</t>
  </si>
  <si>
    <t>BARRIO GAITAN GUACHUCAL</t>
  </si>
  <si>
    <t>FO-25-1455136</t>
  </si>
  <si>
    <t>01/09/2025 SE ESCALA AL COORDINADOR DE ZONA PARA ENTREGA DE ROLLOS EN SITIO | 02/09/2025 SE ESTABLECE COMUNICACIÓN CON CLIENTE SOLICITA ENVIAR ROLLOS YA QUE NO SE ENCUENTRA EN EL MUNICIPIO SE REALIZA ENVIO CONFIRMA ENTREGA DE 10 ROLLOS EN EL MUNICIPIO</t>
  </si>
  <si>
    <t>BARRIO SANTO DOMINGO CALI  3</t>
  </si>
  <si>
    <t>FO-25-1453282</t>
  </si>
  <si>
    <t>01/09/2025 SE ESCALA AL COORDINADOR DE ZONA PARA ENTREGA DE ROLLOS EN SITIO | 02/09/2025 SE REALIZA ENTREGA DE 20 ROLLOS TÉRMICOS EN EL CB SIN NOVEDAD.</t>
  </si>
  <si>
    <t>BARRIO CHIMINANGOS CALI</t>
  </si>
  <si>
    <t>FO-25-1455736</t>
  </si>
  <si>
    <t>01/09/2025 SE ESCALA AL COORDINADOR DE ZONA PARA ENTREGA DE ROLLOS EN SITIO | 02/09/2025 EN LA VISITA TÉCNICA SE REALIZÓ LA ENTREGA DE 60 ROLLOS TERMICOS DE REDEBAN PARA EL CB</t>
  </si>
  <si>
    <t>BARRIO GAIRA SANTA MARTA 1</t>
  </si>
  <si>
    <t>FO-25-1455131</t>
  </si>
  <si>
    <t>01/09/2025 SE ESCALA AL COORDINADOR DE ZONA PARA ENTREGA DE ROLLOS EN SITIO | 02/09/2025 SE REALIZA ENTREGA DE 20 ROLLOS PARA DATÁFONO A SATISFACCIÓN DEL CLIENTE</t>
  </si>
  <si>
    <t>TORIBIO</t>
  </si>
  <si>
    <t>BARRIO EL CENTRO TORIBIO</t>
  </si>
  <si>
    <t>FO-25-1455803</t>
  </si>
  <si>
    <t>01/09/2025 SE CONFIRMA DATOS CON CB, DATOS CORRECTOS, SE ACTUALIZAN. SE REALIZA ENVIO DE ROLLOS CON GUIA | 02/09/2025 SE REALIZÓ EL ENVÍO DE 50 ROLLOS DE REDEBAN PARA EL CB,SE CONFIRMA EL ENVÍO CON EL CLIENTE,SE ENVIAN AL INTERRAPIDISIMO DE TORIBIO CAUCA,AGRACE LA COLABORACIÓN BRINDADA</t>
  </si>
  <si>
    <t>FO-25-1436104</t>
  </si>
  <si>
    <t>02/09/2025 SE VISITA COMERCIO Y SE HACE ENTREGA DE 40 ROLLOS A LA SEÑORA TANIA URANGO.</t>
  </si>
  <si>
    <t>DISTRICOL GRANERO AHORRAMAS</t>
  </si>
  <si>
    <t>FO-25-1432804</t>
  </si>
  <si>
    <t>27/08/2025 SE ESCALA AL COORDINADOR DE ZONA PARA ENTREGA DE ROLLOS EN SITIO | 02/09/2025 SE ENVIA 30 ROLLOS POR FLOTA Y SE COMPARTE GUIA CON EL USUARIO Y CONFIMA CON EL USUARIO</t>
  </si>
  <si>
    <t>BARRIO CENTRO MONTERIA 57</t>
  </si>
  <si>
    <t>FO-25-1459226</t>
  </si>
  <si>
    <t>02/09/2025 SE ESCALA AL COORDINADOR DE ZONA PARA ENTREGA DE ROLLOS EN SITIO | 02/09/2025 SE REALIZA ENTREGA DE 20 ROLLOS EN EL PUNTO SIN NOVEDAD, EN LA ENTREGA NO SE MANIPULAN EQUIPOS</t>
  </si>
  <si>
    <t>DISTRICOL PAP Y MARKET CLIP</t>
  </si>
  <si>
    <t>FO-25-1455118</t>
  </si>
  <si>
    <t>01/09/2025 SE ESCALA AL COORDINADOR DE ZONA PARA ENTREGA DE ROLLOS EN SITIO | 02/09/2025 SE REALIZÓ LA ENTREGA DE PAPELERÍA SOLICITADA NO SE MANIPULA CB CLIENTE INFORMA QUE SE ENCUENTRA OPERATIVO.</t>
  </si>
  <si>
    <t>BARRIO BARIO SAN LUIS BOGOTA</t>
  </si>
  <si>
    <t>FO-25-1456687</t>
  </si>
  <si>
    <t>01/09/2025 SE ESCALA AL COORDINADOR DE ZONA PARA ENTREGA DE ROLLOS EN SITIO | 02/09/2025 SE VISITA COMERCIO, SE ENTREGAN ROLLOS DE PAPEL SOLICITADOS PARA EL DATÁFONO, NO UPS, NO SE MANIPULAN EQUIPOS</t>
  </si>
  <si>
    <t>BARRIO TINTAL KENNEDY BOGOTA</t>
  </si>
  <si>
    <t>FO-25-1455101</t>
  </si>
  <si>
    <t>01/09/2025 SE ESCALA AL COORDINADOR DE ZONA PARA ENTREGA DE ROLLOS EN SITIO | 02/09/2025 DURANTE LA VISITA TECNICA SE REALIZA ENTREGA DE 30 ROLLOS PARA DATÁFONO NO SE MANIPULAN EQUIPOS SIN NOVEDAD EN ENTREGA</t>
  </si>
  <si>
    <t>BARRIO DEPARTAMENTAL IBAGUE 1</t>
  </si>
  <si>
    <t>FO-25-1453105</t>
  </si>
  <si>
    <t>PETICIÓN RED</t>
  </si>
  <si>
    <t>01/09/2025 SE ESCALA AL COORDINADOR DE ZONA PARA ENTREGA DE ROLLOS EN SITIO | 02/09/2025 SE LLEGA AL SITIO PARA REALIZAR ENTREGA DE ROLLOS REDEBAN, PERO SE EVIDENCIA QUE EL DATÁFONO YA FUE MIGRADO A WOMPI; NO ES POSIBLE ENTREGAR ROLLOS.</t>
  </si>
  <si>
    <t>PTM CANDELARIA  SERVICENTRO TE</t>
  </si>
  <si>
    <t>FO-25-1453122</t>
  </si>
  <si>
    <t>01/09/2025 SE ESCALA AL COORDINADOR DE ZONA PARA ENTREGA DE ROLLOS EN SITIO | 02/09/2025 SE REALIZA ENTREGA DE 60 ROLLOS CON VISITA, NO SE INTERVIENE EQUIPOS</t>
  </si>
  <si>
    <t>BARRIO FLORALIA CALI 10</t>
  </si>
  <si>
    <t>FO-25-1454136</t>
  </si>
  <si>
    <t>01/09/2025 SE ESCALA A LA RED PARA AUTORIZACIÓN DE ROLLOS - LA RED AUTORIZA 40- SE ESCALA AL COORDINADOR DE ZONA PARA ENTREGA DE ROLLOS EN SITIO | 02/09/2025 EN LA VISITA TÉCNICA SE REALIZÓ LA ENTREGA DE 40 ROLLOS TERMICOS DE REDEBAN PARA EL CB</t>
  </si>
  <si>
    <t>PAILITAS</t>
  </si>
  <si>
    <t>BARRIO COREGIMIENTO LAS VEGAS</t>
  </si>
  <si>
    <t>FO-25-1446869</t>
  </si>
  <si>
    <t>29/08/2025 SE CONFIRMA DATOS CON CB, DATOS CORRECTOS, SE ACTUALIZAN. SE REALIZA ENVIO DE ROLLOS CON GUIA | 03/09/2025 SE REALIZA ENVIO DE 20 ROLLOS A OFICINA PRINCIPAL DE INTERRAPIDISIMO EN PAILITAS SOLICITADA POR CLIENTE</t>
  </si>
  <si>
    <t>BARRIO PABLO VI PATIA</t>
  </si>
  <si>
    <t>FO-25-1447006</t>
  </si>
  <si>
    <t>29/08/2025 SE ESCALA A LA RED PARA AUTORIZACIÓN DE ROLLOS - LA RED AUTORIZA - SE CONFIRMA DATOS CON CB, DATOS CORRECTOS, SE ACTUALIZAN. SE REALIZA ENVIO DE ROLLOS CON GUIA | 03/09/2025 29-08 SE REALIZA ENVIO DE ROLLOS ** 03-09 SE CONFIRMA ENTREGA EXITOSA POR TRANSPORTADORA</t>
  </si>
  <si>
    <t>BARRIO PRADOS DEL NORTE CUCUTA</t>
  </si>
  <si>
    <t>FO-25-1455093</t>
  </si>
  <si>
    <t>01/09/2025 SE ESCALA AL COORDINADOR DE ZONA PARA ENTREGA DE ROLLOS EN SITIO | 02/09/2025 SE REALIZA ENTREGA DE 20 ROLLOS RBM OK</t>
  </si>
  <si>
    <t>BARRIO PRIMAVERA EL TINTAL BOG</t>
  </si>
  <si>
    <t>FO-25-1456692</t>
  </si>
  <si>
    <t>01/09/2025 SE ESCALA AL COORDINADOR DE ZONA PARA ENTREGA DE ROLLOS EN SITIO | 02/09/2025 DURANTE LA VISITA TECNICA SE REALIZA ENTREGA DE 40 ROLLOS PARA DATÁFONO NO SE MANIPULAN EQUIPOS SIN NOVEDAD EN ENTREGA</t>
  </si>
  <si>
    <t>BARRIO PUEBLO NUEVO SAN LUIS D</t>
  </si>
  <si>
    <t>FO-25-1448063</t>
  </si>
  <si>
    <t>02/09/2025 SE VISITA COMERCIO Y SE HACE ENTREGA DE 10 ROLLOS A LA SEÑORA MÓNICA RODRÍGUEZ.</t>
  </si>
  <si>
    <t>FO-25-1446421</t>
  </si>
  <si>
    <t>29/08/2025 SE ESCALA AL COORDINADOR DE ZONA PARA ENTREGA DE ROLLOS EN SITIO | 03/09/2025 SE ENVÍAN 10 ROLLOS OK, CLIENTE CONFIRMA RECIBIDO</t>
  </si>
  <si>
    <t>BARRIO EL DORADO MONTERIA 10</t>
  </si>
  <si>
    <t>FO-25-1456999</t>
  </si>
  <si>
    <t>01/09/2025 SE ESCALA AL COORDINADOR DE ZONA PARA ENTREGA DE ROLLOS EN SITIO | 02/09/2025 SE REALIZA VISITA PARA ENTREGAR 70 ROLLOS, NO SE MANIPULA DATAFONO ENTREGA OK</t>
  </si>
  <si>
    <t>BARRIO PARAISO BOGOTA 7</t>
  </si>
  <si>
    <t>FO-25-1458447</t>
  </si>
  <si>
    <t>02/09/2025 SE ESCALA AL COORDINADOR DE ZONA PARA ENTREGA DE ROLLOS EN SITIO | 02/09/2025 SE VISITA CORRESPONSAL BANCARIO PARA ENTREGA DE 10 ROLLOS TÉRMICOS NO SE MANIPULA EQUIPO Y SE COMPLETA ENTREGA SIN NOVEDAD</t>
  </si>
  <si>
    <t>BARRIO SAN SEBASTIAN MANIZALES</t>
  </si>
  <si>
    <t>FO-25-1458452</t>
  </si>
  <si>
    <t>02/09/2025 SE ESCALA AL COORDINADOR DE ZONA PARA ENTREGA DE ROLLOS EN SITIO | 02/09/2025 VISITAMOS COMERCIO REALIZAMOS ENTREGA DE 10 ROLLOS.</t>
  </si>
  <si>
    <t>BARRIO EL TRIANGULO NEIVA 2</t>
  </si>
  <si>
    <t>FO-25-1444617</t>
  </si>
  <si>
    <t>29/08/2025 SE ESCALA AL COORDINADOR DE ZONA PARA ENTREGA DE ROLLOS EN SITIO | 02/09/2025 SE REALIZA VISITA AL PUNTO SE ENTREGAN 20 ROLLOS PAPEL RBM</t>
  </si>
  <si>
    <t>BARRIO TIMACO NEIVA</t>
  </si>
  <si>
    <t>FO-25-1441333</t>
  </si>
  <si>
    <t>28/08/2025 SE ESCALA AL COORDINADOR DE ZONA PARA ENTREGA DE ROLLOS EN SITIO | 02/09/2025 SE LLEGA A SITIO, SE EVIDENCIA CB MIGRADO A WOMPI, NO SE ENTREGA ROLLOS.</t>
  </si>
  <si>
    <t>BARRIO ORQUIDEAS BOGOTA 3</t>
  </si>
  <si>
    <t>FO-25-1441329</t>
  </si>
  <si>
    <t>28/08/2025 SE ESCALA AL COORDINADOR DE ZONA PARA ENTREGA DE ROLLOS EN SITIO | 02/09/2025 SE REALIZA VISITA A CB PARA REALIZAR ENTREGA DE ROLLOS ,YA TIENEN MIGRADO A DATAFONO DE WOMPI NO SE REALIZA ENTREGA</t>
  </si>
  <si>
    <t>FO-25-1446861</t>
  </si>
  <si>
    <t>29/08/2025 SE CONFIRMA DATOS CON CB, DATOS CORRECTOS, SE ACTUALIZAN. SE REALIZA ENVIO DE ROLLOS CON GUIA | 03/09/2025 SE REALIZA ENVIO DE 20 ROLLOS, CON LA GUIA 2235596022 SERVIENTREGA. SE CONFIRMA ENTREGA EXITOSA POR PARTE DE LA TRANSPORTADORA
.</t>
  </si>
  <si>
    <t>BARRIO CENTRO TIERRALTA 4</t>
  </si>
  <si>
    <t>FO-25-1441393</t>
  </si>
  <si>
    <t>28/08/2025 SE CONFIRMA DATOS CON CB, DATOS CORRECTOS, SE ACTUALIZAN. SE REALIZA ENVIO DE ROLLOS CON GUIA | 02/09/2025 EN COMUNICACIÓN CON EL USUARIO, INDICA QUE AÚN NO RECIBE PAPELERÍA. SE INFORMA GUIA | 03/09/2025 SE REALIZA ENVIO DE 50 ROLLOS, CON LA GUIA 2265100359 SERVIENTREGA. SE CONFIRMA ENTREGA EXITOSA POR PARTE DE LA TRANSPORTADORA
.</t>
  </si>
  <si>
    <t>DISTRICOL REY DE LA ECONOMÍA</t>
  </si>
  <si>
    <t>FO-25-1454377</t>
  </si>
  <si>
    <t>01/09/2025 SE ESCALA A LA RED PARA AUTORIZACIÓN DE ROLLOS - LA RED AUTORIZA 10 - SE REALIZA ENVIO DE ROLLOS CON GUIA | 02/09/2025 EN COMUNICACIÓN CON EL USUARIO, INDICA QUE AÚN NO RECIBE PAPELERÍA. SE INFORMA GUIA | 03/09/2025 SE REALIZA ENVIO DE 10 ROLLOS, CON LA GUIA 2235596024 SERVIENTREGA. SE CONFIRMA ENTREGA EXITOSA POR PARTE DE LA TRANSPORTADORA
.</t>
  </si>
  <si>
    <t>BARRIO BRICEÑO SANTA MARIA</t>
  </si>
  <si>
    <t>FO-25-1455793</t>
  </si>
  <si>
    <t>01/09/2025 SE CONFIRMA DATOS CON CB, DATOS CORRECTOS, SE ACTUALIZAN. SE REALIZA ENVIO DE ROLLOS CON GUIA | 02/09/2025 EN COMUNICACIÓN CON EL USUARIO, INDICA QUE AÚN NO RECIBE PAPELERÍA. SE INFORMA GUIA | 01/09/2025 SE ENVÍA 20 ROLLOS SIN NOVEDAD , SE INFORMA AL CLIENTE Y SE ENVÍA FOTO DE LA GUÍA .</t>
  </si>
  <si>
    <t>BARRUI CIUDAD MONTES BOGOTA</t>
  </si>
  <si>
    <t>FO-25-1455723</t>
  </si>
  <si>
    <t>CB CERRADO - DESOCUPADO</t>
  </si>
  <si>
    <t>01/09/2025 SE ESCALA AL COORDINADOR DE ZONA PARA ENTREGA DE ROLLOS EN SITIO | 03/09/2025 SE LLEGA AL COMERCIO PARA REALIZAR LA ENTREGA DE LA PAPELERÍA SE VALÍA CERRADO SE MARCA EL NÚMERO DE CONTACTO 3123121795 NADIE RESPONDÍ SE DEJA EVIDENCIA  FOTOGRÁFICA AL SITIO</t>
  </si>
  <si>
    <t>BARRIO URB CARACOLI MONTERIA</t>
  </si>
  <si>
    <t>FO-25-1458469</t>
  </si>
  <si>
    <t>BARRIO JOSE ANTONIO GALAN OCAN</t>
  </si>
  <si>
    <t>FO-25-1453146</t>
  </si>
  <si>
    <t>01/09/2025 SE REALIZA ENVIO DE ROLLOS CON GUIA | 03/09/2025 31-08 SE REALIZA ENVIO DE ROLLOS ** 03-09 SE CONFIRMA ENTREGA EXITOSA CON EL USUARIO</t>
  </si>
  <si>
    <t>PAGAFACIL TERMINAL TRANSPORTE</t>
  </si>
  <si>
    <t>FO-25-1460155</t>
  </si>
  <si>
    <t>02/09/2025 SE ESCALA A LA RED PARA AUTORIZACIÓN DE ROLLOS - LA RED AUTORIZA 230 - SE ESCALA AL COORDINADOR DE ZONA PARA ENTREGA DE ROLLOS EN SITIO | 03/09/2025 SE REALIZA ENTREGA DE 230 ROLLOS ,NO SE MANIPULAN EQUIPOS</t>
  </si>
  <si>
    <t>FO-25-1441373</t>
  </si>
  <si>
    <t>28/08/2025 SE ESCALA A LA RED PARA AUTORIZACIÓN DE ROLLOS - LA RED AUTORIZA - SE CONFIRMA DATOS CON CB, DATOS CORRECTOS, SE ACTUALIZAN. SE REALIZA ENVIO DE ROLLOS CON GUIA | 02/09/2025 EN COMUNICACIÓN CON EL USUARIO, INDICA QUE AÚN NO RECIBE PAPELERÍA. SE INFORMA GUIA | 03/09/2025 28-08 SE REALIZA ENVIO DE ROLLOS ** 03-09 SE CONFIRMA ENTREGA EXITOSA CON EL USUARIO</t>
  </si>
  <si>
    <t>BARRIO 12 DE MARZO MEDELLIN</t>
  </si>
  <si>
    <t>FO-25-1436088</t>
  </si>
  <si>
    <t>03/09/2025 SE REALIZA ENTREGA DE 50 ROLLOS POR EL OPERADOR CABIFY</t>
  </si>
  <si>
    <t>DISTRICOL TIENDA SALOME LA 95</t>
  </si>
  <si>
    <t>FO-25-1460181</t>
  </si>
  <si>
    <t>02/09/2025 SE ESCALA A LA RED PARA AUTORIZACIÓN DE ROLLOS - LA RED AUTORIZA 30 - SE ESCALA AL COORDINADOR DE ZONA PARA ENTREGA DE ROLLOS EN SITIO | 03/09/2025 ENTREGA ROLLOS EN SITIO</t>
  </si>
  <si>
    <t>BARRIO CENTRO MONTERIA  29</t>
  </si>
  <si>
    <t>FO-25-1460214</t>
  </si>
  <si>
    <t>02/09/2025 SE ESCALA A LA RED PARA AUTORIZACIÓN DE ROLLOS - LA RED AUTORIZA 20 - SE ESCALA AL COORDINADOR DE ZONA PARA ENTREGA DE ROLLOS EN SITIO | 03/09/2025 SE REALIZA VISITA PARA ENTREGAR 20 ROLLOS, NO SE MANIPULA DATAFONO, ENTREGA OK</t>
  </si>
  <si>
    <t>PTM BUCARAMANGA PAPELERIA LA C</t>
  </si>
  <si>
    <t>FO-25-1460225</t>
  </si>
  <si>
    <t>02/09/2025 SE ESCALA A LA RED PARA AUTORIZACIÓN DE ROLLOS - LA RED AUTORIZA 20 - SE ESCALA AL COORDINADOR DE ZONA PARA ENTREGA DE ROLLOS EN SITIO | 02/09/2025 SE HACE ENTREGA DE 20 ROLLOS A LA SRA LINA MALDONADO</t>
  </si>
  <si>
    <t>BARRIO VILLA ANA I MONTERIA</t>
  </si>
  <si>
    <t>FO-25-1463062</t>
  </si>
  <si>
    <t>02/09/2025 SE ESCALA A LA RED PARA AUTORIZACIÓN DE ROLLOS - LA RED AUTORIZA 10 - SE ESCALA AL COORDINADOR DE ZONA PARA ENTREGA DE ROLLOS EN SITIO | 03/09/2025 SE REALIZA VISITA PARA ENTREGAR 10 ROLLOS, NO SE MANIPULA DATAFONO, ENTREGA OK</t>
  </si>
  <si>
    <t>BARRIO CENTRO FLORENCIA 37</t>
  </si>
  <si>
    <t>FO-25-1454372</t>
  </si>
  <si>
    <t>01/09/2025 SE ESCALA A LA RED PARA AUTORIZACIÓN DE ROLLOS - LA RED AUTORIZA 10 - SE ESCALA AL COORDINADOR DE ZONA PARA ENTREGA DE ROLLOS EN SITIO | 03/09/2025 SE REALIZA ENTREGA DE 10 ROLLOS RBM, ENTREGA EXITOSA</t>
  </si>
  <si>
    <t>PTM CALI VARIEDADES LEYJO</t>
  </si>
  <si>
    <t>FO-25-1463057</t>
  </si>
  <si>
    <t>02/09/2025 SE ESCALA A LA RED PARA AUTORIZACIÓN DE ROLLOS - LA RED AUTORIZA 30 - SE ESCALA AL COORDINADOR DE ZONA PARA ENTREGA DE ROLLOS EN SITIO | 03/09/2025 SE ENTREGAN 30 ROLLOS A JHON EDER LARA</t>
  </si>
  <si>
    <t>SIMACOTA</t>
  </si>
  <si>
    <t>PTM SIMACOTA  GOLLIS</t>
  </si>
  <si>
    <t>FO-25-1458476</t>
  </si>
  <si>
    <t>02/09/2025 SE ESCALA AL COORDINADOR DE ZONA PARA ENTREGA DE ROLLOS EN SITIO | 02/09/2025 SE ENTREGA ROLLOS DÓNDE INDICA EL CLIENTE</t>
  </si>
  <si>
    <t>BARRIO LAS AVENIDAS FLORENCIA</t>
  </si>
  <si>
    <t>FO-25-1443001</t>
  </si>
  <si>
    <t>29/08/2025 SE ESCALA AL COORDINADOR DE ZONA PARA ENTREGA DE ROLLOS EN SITIO | 03/09/2025 SE REALIZA ENTREGA DE 20 ROLLOS RBM EN SITIO, ENTREGA EXITOSA.</t>
  </si>
  <si>
    <t>VISTAHERMOSA</t>
  </si>
  <si>
    <t>BARRIO CENTRO VISTAHERMOSA</t>
  </si>
  <si>
    <t>FO-25-1446875</t>
  </si>
  <si>
    <t>29/08/2025 SE CONFIRMA DATOS CON CB, DATOS CORRECTOS, SE ACTUALIZAN. SE REALIZA ENVIO DE ROLLOS CON GUIA | 02/09/2025 EN COMUNICACIÓN CON EL USUARIO, INDICA QUE AÚN NO RECIBE PAPELERÍA. SE INFORMA GUIA | 01/09/2025 SE REALIZA ENVÍO DE 10 ROLLOS RBM A DIRECCIÓN SOLICITA POR EL SEÑOR ANDRÉS CARVAJAL</t>
  </si>
  <si>
    <t>BARRIO NUEVA FLORENCIA FLORENC</t>
  </si>
  <si>
    <t>FO-25-1448631</t>
  </si>
  <si>
    <t>30/08/2025 SE ESCALA AL COORDINADOR DE ZONA PARA ENTREGA DE ROLLOS EN SITIO | 03/09/2025 SE REALIZA ENTREGA DE 50 ROLLOS RBM EN SITIO ENTREGA EXITOSA</t>
  </si>
  <si>
    <t>BARRIO LAS DELICIAS BARBACOAS</t>
  </si>
  <si>
    <t>FO-25-1439122</t>
  </si>
  <si>
    <t>28/08/2025 SE CONFIRMA DATOS CON CB, DATOS CORRECTOS, SE ACTUALIZAN. SE REALIZA ENVIO DE ROLLOS CON GUIA | 02/09/2025 EN COMUNICACIÓN CON EL USUARIO, INDICA QUE AÚN NO RECIBE PAPELERÍA. SE INFORMA GUIA | 29/08/2025 SE REALIZA ENVIO DE 20 ROLLOS POR SOLICITUD DE CLIENTE SE LE INFORMA NÚMERO DE GUÍA PARA RECLAMAR EN OFICINA PRINCIPAL</t>
  </si>
  <si>
    <t>BARRIO SECTOR LOS LAGOS CALDAS</t>
  </si>
  <si>
    <t>FO-25-1449950</t>
  </si>
  <si>
    <t>30/08/2025 SE ESCALA AL COORDINADOR DE ZONA PARA ENTREGA DE ROLLOS EN SITIO | 03/09/2025 SE REALIZA ENTREGA DE ROLLOS, SIN NOVEDAD</t>
  </si>
  <si>
    <t>FLANDES</t>
  </si>
  <si>
    <t>BARRIO CONDOMINIO LOS MANGOS</t>
  </si>
  <si>
    <t>FO-25-1446894</t>
  </si>
  <si>
    <t>29/08/2025 SE ESCALA AL COORDINADOR DE ZONA PARA ENTREGA DE ROLLOS EN SITIO | 03/09/2025 SE REALIZA LA ENTREGA DE 10 EN DIRECCIÓN INDICADA</t>
  </si>
  <si>
    <t>BARRIO QUEBRADITAS NEIVA</t>
  </si>
  <si>
    <t>FO-25-1443913</t>
  </si>
  <si>
    <t>29/08/2025 SE ESCALA AL COORDINADOR DE ZONA PARA ENTREGA DE ROLLOS EN SITIO | 03/09/2025 SE LLEGA A SITIO, SE ENTREGA 20 ROLLOS RBM</t>
  </si>
  <si>
    <t>BARRIO SAN VICENTE DE CHUCURI</t>
  </si>
  <si>
    <t>FO-25-1463205</t>
  </si>
  <si>
    <t>02/09/2025 SE REALIZA ENVIO DE ROLLOS CON GUIA | 03/09/2025 SE REALIZA ENTREGA DE 30 ROLLOS CON VISITA EN DIRECCIÓN INDICADA POR EL USUARIO</t>
  </si>
  <si>
    <t>BARRIO CIUDADELA TERRANOVA CAL</t>
  </si>
  <si>
    <t>FO-25-1461724</t>
  </si>
  <si>
    <t>02/09/2025 SE ESCALA AL COORDINADOR DE ZONA PARA ENTREGA DE ROLLOS EN SITIO | 03/09/2025 SE VISITA CORRESPONSAL Y SE REALIZA ENTREGA DE 40 ROLLOS</t>
  </si>
  <si>
    <t>BARRIO LINARES MANIZALES 5</t>
  </si>
  <si>
    <t>FO-25-1461706</t>
  </si>
  <si>
    <t>02/09/2025 SE ESCALA AL COORDINADOR DE ZONA PARA ENTREGA DE ROLLOS EN SITIO | 03/09/2025 SE ENTREGAN 110 ROLLOS.</t>
  </si>
  <si>
    <t>BARRIO ANDES BOGOTA 2</t>
  </si>
  <si>
    <t>FO-25-1461698</t>
  </si>
  <si>
    <t>02/09/2025 SE ESCALA A LA RED PARA AUTORIZACIÓN DE ROLLOS - LA RED AUTORIZA 80 - SE ESCALA AL COORDINADOR DE ZONA PARA ENTREGA DE ROLLOS EN SITIO | 03/09/2025 SE REALIZA ENTREGA DE 30 ROLLOS NO SE MANIPULAN TERMINALES</t>
  </si>
  <si>
    <t>BARRIO LAS VINAS MONTERIA</t>
  </si>
  <si>
    <t>FO-25-1460195</t>
  </si>
  <si>
    <t>02/09/2025 SE ESCALA A LA RED PARA AUTORIZACIÓN DE ROLLOS - LA RED AUTORIZA 20 - SE ESCALA AL COORDINADOR DE ZONA PARA ENTREGA DE ROLLOS EN SITIO | 03/09/2025 SE REALIZA VISITA PARA ENTREGAR 20 ROLLOS, NO SE MANIPULA DATAFONO ENTREGA OK</t>
  </si>
  <si>
    <t>BARRIO ZUAME FUNZA FUNZA</t>
  </si>
  <si>
    <t>FO-25-1460185</t>
  </si>
  <si>
    <t>02/09/2025 SE ESCALA A LA RED PARA AUTORIZACIÓN DE ROLLOS - LA RED AUTORIZA 10 - SE ESCALA AL COORDINADOR DE ZONA PARA ENTREGA DE ROLLOS EN SITIO | 03/09/2025 SE VISITA COMERCIO PARA ENTREGA 10 ROLLOS TÉRMICOS NO SE MANIPULA EQUIPO Y SE COMPLETA ENTREGA SIN NOVEDAD</t>
  </si>
  <si>
    <t>DISTRICOL VARIEDADES LEON</t>
  </si>
  <si>
    <t>FO-25-1454244</t>
  </si>
  <si>
    <t>01/09/2025 SE ESCALA A LA RED PARA AUTORIZACIÓN DE ROLLOS - LA RED AUTORIZA 20 - SE ESCALA AL COORDINADOR DE ZONA PARA ENTREGA DE ROLLOS EN SITIO | 03/09/2025 VISITAMOS COMERCIO REALIZAMOS ENTREGA DE 20 ROLLOS.</t>
  </si>
  <si>
    <t>SAN BERNARDO DEL VIENTO</t>
  </si>
  <si>
    <t>BARRIO GUAYABAL SAN BERNARDO D</t>
  </si>
  <si>
    <t>FO-25-1460164</t>
  </si>
  <si>
    <t>02/09/2025 SE ESCALA A LA RED PARA AUTORIZACIÓN DE ROLLOS - LA RED AUTORIZA 30 - SE ESCALA AL COORDINADOR DE ZONA PARA ENTREGA DE ROLLOS EN SITIO | 03/09/2025 SE ENTREGAN 30 ROLLOS CON VISITA OK</t>
  </si>
  <si>
    <t>BARRIO CAMPESTRE C DOSQUEBRADAS</t>
  </si>
  <si>
    <t>FO-25-1460149</t>
  </si>
  <si>
    <t>02/09/2025 SE ESCALA A LA RED PARA AUTORIZACIÓN DE ROLLOS - LA RED AUTORIZA 20 - SE ESCALA AL COORDINADOR DE ZONA PARA ENTREGA DE ROLLOS EN SITIO | 03/09/2025 VISITAMOS COMERCIO REALIZAMOS ENTREGA DE 20 ROLLOS.</t>
  </si>
  <si>
    <t>BARRIO LA CITA FUNZA 1</t>
  </si>
  <si>
    <t>FO-25-1460136</t>
  </si>
  <si>
    <t>02/09/2025 SE ESCALA A LA RED PARA AUTORIZACIÓN DE ROLLOS - LA RED AUTORIZA 40 - SE ESCALA AL COORDINADOR DE ZONA PARA ENTREGA DE ROLLOS EN SITIO | 03/09/2025 SE VISITA COMERCIO PARA ENTREGA DE 40 ROLLOS TÉRMICOS NO SE MANIPULA EQUIPO Y SE COMPLETA ENTREGA SIN NOVEDAD</t>
  </si>
  <si>
    <t>EL CANEY CALI 3</t>
  </si>
  <si>
    <t>FO-25-1459239</t>
  </si>
  <si>
    <t>02/09/2025 SE ESCALA AL COORDINADOR DE ZONA PARA ENTREGA DE ROLLOS EN SITIO | 03/09/2025 SE REALIZA ENTREGA DE 110 ROLLOS.</t>
  </si>
  <si>
    <t>BARRIO VENUS I Y II DOSQUEBRAD</t>
  </si>
  <si>
    <t>FO-25-1458438</t>
  </si>
  <si>
    <t>02/09/2025 SE ESCALA AL COORDINADOR DE ZONA PARA ENTREGA DE ROLLOS EN SITIO | 03/09/2025 VISITAMOS PUNTO REALIZAMOS ENTREGA DE 20 ROLLOS.</t>
  </si>
  <si>
    <t>BARRIO CENTRO COGUA 8</t>
  </si>
  <si>
    <t>FO-25-1455728</t>
  </si>
  <si>
    <t>01/09/2025 SE ESCALA AL COORDINADOR DE ZONA PARA ENTREGA DE ROLLOS EN SITIO | 03/09/2025 SE VISITA COMERCIO CB BANCOLOMBIA, SE ENTREGAN ROLLOS DE PAPEL SOLICITADOS PARA EL DATÁFONO, NO UPS, NO SE MANIPULAN EQUIPOS.</t>
  </si>
  <si>
    <t>BARRIO SANTIAGO LONDOÑO DOSQUEBRADAS  1</t>
  </si>
  <si>
    <t>FO-25-1455106</t>
  </si>
  <si>
    <t>01/09/2025 SE ESCALA AL COORDINADOR DE ZONA PARA ENTREGA DE ROLLOS EN SITIO | 03/09/2025 VISITAMOS PUNTO REALIZAMOS ENTREGA DE 20 ROLLOS.</t>
  </si>
  <si>
    <t>BARRIO ZIPAQUIRÁ ZIPAQUIRÁ</t>
  </si>
  <si>
    <t>FO-25-1454250</t>
  </si>
  <si>
    <t>01/09/2025 SE ESCALA A LA RED PARA AUTORIZACIÓN DE ROLLOS - LA RED AUTORIZA 10 - SE ESCALA AL COORDINADOR DE ZONA PARA ENTREGA DE ROLLOS EN SITIO | 03/09/2025 SE VISITA COMERCIO CB BANCOLOMBIA, SE ENTREGAN ROLLOS DE PAPEL SOLICITADOS PARA EL DATÁFONO, NO UPS, NO SE MANIPULAN EQUIPOS.</t>
  </si>
  <si>
    <t>PTM MONTELIBANO ELILAU</t>
  </si>
  <si>
    <t>FO-25-1416919</t>
  </si>
  <si>
    <t>24/08/2025 SE CONFIRMA DATOS CON CB, DATOS CORRECTOS, SE ACTUALIZAN. SE REALIZA ENVIO DE ROLLOS CON GUIA | 26/08/2025 LOGISTICO INFORMA CAIDA DE SERVIENTREGA PARA GENERAR GUIAS | 01/09/2025 EN COMUNICACIÓN CON EL USUARIO, INDICA QUE AÚN NO RECIBE PAPELERÍA. SE INFORMA GUIA | 03/09/2025 25-08 SE REALIZA ENVIO DE ROLLOS ** 03-09 SE CONFIRMA ENTREGA EXITOSA POR TRANSPORTADORA</t>
  </si>
  <si>
    <t>BARRIO EL CARMEN OCAÑA 1</t>
  </si>
  <si>
    <t>FO-25-1441395</t>
  </si>
  <si>
    <t>28/08/2025 SE CONFIRMA DATOS CON CB, DATOS CORRECTOS, SE ACTUALIZAN. SE REALIZA ENVIO DE ROLLOS CON GUIA | 02/09/2025 EN COMUNICACIÓN CON EL USUARIO, INDICA QUE AÚN NO RECIBE PAPELERÍA. SE INFORMA GUIA | 03/09/2025 28-08 SE REALIZA ENVIO DE ROLLOS ** 03-09 SE CONFIRMA ENTREGA EXITOSA POR TRANSPORTADORA</t>
  </si>
  <si>
    <t>FO-25-1463089</t>
  </si>
  <si>
    <t>02/09/2025 SE ESCALA A LA RED PARA AUTORIZACIÓN DE ROLLOS - LA RED AUTORIZA 30 - SE ESCALA AL COORDINADOR DE ZONA PARA ENTREGA DE ROLLOS EN SITIO | 03/09/2025 SE ENTREGAN 30 ROLLOS</t>
  </si>
  <si>
    <t>FO-25-1454355</t>
  </si>
  <si>
    <t>01/09/2025 SE ESCALA A LA RED PARA AUTORIZACIÓN DE ROLLOS - LA RED AUTORIZA 120 - SE REALIZA ENVIO DE ROLLOS CON GUIA | 03/09/2025 30-08 SE REALIZA ENVIO DE ROLLOS ** 03-09 SE CONFIRMA ENTREGA EXITOSA CON EL USUARIO</t>
  </si>
  <si>
    <t>BARRIO EL JARDIN CHIGORODO 1</t>
  </si>
  <si>
    <t>FO-25-1445825</t>
  </si>
  <si>
    <t>29/08/2025 SE ESCALA AL COORDINADOR DE ZONA PARA ENTREGA DE ROLLOS EN SITIO | 03/09/2025 ENVÍO ROLLOS DIRECTO CON EL CONDUCTOR, ENTREGA CONFIRMADA CON EL CLIENTE.</t>
  </si>
  <si>
    <t>BARRIO CALLE PRINCIPAL CARTAGE</t>
  </si>
  <si>
    <t>FO-25-1446852</t>
  </si>
  <si>
    <t>29/08/2025 SE ESCALA AL COORDINADOR DE ZONA PARA ENTREGA DE ROLLOS EN SITIO | 03/09/2025 LOS ROLLOS SE LE ENTREGAN AL CLIENTE EN CARTAGENA ES UN CORREGIMIENTO Y SE ENCUENTRA EN CARTAGENA NO SE ANEXA TIRILLA DE PRUEBA</t>
  </si>
  <si>
    <t>BARRIO PORTALES EL LLANO VILLA</t>
  </si>
  <si>
    <t>FO-25-1463083</t>
  </si>
  <si>
    <t>02/09/2025 SE ESCALA A LA RED PARA AUTORIZACIÓN DE ROLLOS - LA RED AUTORIZA 20 - SE ESCALA AL COORDINADOR DE ZONA PARA ENTREGA DE ROLLOS EN SITIO | 03/09/2025 SE REALIZA VISITA AL CB POR SOLICITUD DE ROLLOS, SE ENTREGAN TODO OK</t>
  </si>
  <si>
    <t>DISTRICOL CARNES LAS MERCEDES</t>
  </si>
  <si>
    <t>FO-25-1455717</t>
  </si>
  <si>
    <t>01/09/2025 SE ESCALA AL COORDINADOR DE ZONA PARA ENTREGA DE ROLLOS EN SITIO | 03/09/2025 SE REALIZA ENTREGA DE 20 ROLLOS POR EL OPERADOR CABIFY</t>
  </si>
  <si>
    <t>DISTRICOL TECNOLOGIA JP2</t>
  </si>
  <si>
    <t>FO-25-1450257</t>
  </si>
  <si>
    <t>03/09/2025 SE REALIZA ENTREGA DE 80 ROLLOS POR EL OPERADOR CABIFY</t>
  </si>
  <si>
    <t>COMCARD MED LA HONDA 3</t>
  </si>
  <si>
    <t>FO-25-1453362</t>
  </si>
  <si>
    <t>01/09/2025 SE ESCALA AL COORDINADOR DE ZONA PARA ENTREGA DE ROLLOS EN SITIO | 03/09/2025 SE REALIZA ENTREGA DE 60 ROLLOS POR EL OPERADOR CABIFY</t>
  </si>
  <si>
    <t>DISTRICOL PETER PAN CAFETERIA</t>
  </si>
  <si>
    <t>FO-25-1460219</t>
  </si>
  <si>
    <t>02/09/2025 SE ESCALA A LA RED PARA AUTORIZACIÓN DE ROLLOS - LA RED AUTORIZA 10 - SE ESCALA AL COORDINADOR DE ZONA PARA ENTREGA DE ROLLOS EN SITIO | 03/09/2025 SE REALIZA VISITA TÉCNICA PARA ENTREGA DE 10 ROLLOS PARA DATAFONO, NO SE INTERVIENE TERMINAL Y LA ENTREGA SE REALIZA SIN NOVEDAD.</t>
  </si>
  <si>
    <t>PTM MEDELLIN TIMBRAMOS Y SERVI</t>
  </si>
  <si>
    <t>FO-25-1456010</t>
  </si>
  <si>
    <t>01/09/2025 SE ESCALA AL COORDINADOR DE ZONA PARA ENTREGA DE ROLLOS EN SITIO | 03/09/2025 SE REALIZA ENTREGA DE 80 ROLLOS POR EL OPERADOR CABIFY</t>
  </si>
  <si>
    <t>PTM BELLO TIENDA DE BELLEZA MA</t>
  </si>
  <si>
    <t>FO-25-1447970</t>
  </si>
  <si>
    <t>03/09/2025 SE REALIZA ENTREGA DE 90 ROLLOS POR EL OPERADOR CABIFY</t>
  </si>
  <si>
    <t>BARRIO LA PLAYITA MEDELLIN</t>
  </si>
  <si>
    <t>FO-25-1455156</t>
  </si>
  <si>
    <t>01/09/2025 SE ESCALA AL COORDINADOR DE ZONA PARA ENTREGA DE ROLLOS EN SITIO | 03/09/2025 SE REALIZA ENTREGA DE 50 ROLLOS POR EL OPERADOR CABIFY</t>
  </si>
  <si>
    <t>OPRAP ESTACIÓN NIQUIA</t>
  </si>
  <si>
    <t>FO-25-1455130</t>
  </si>
  <si>
    <t>01/09/2025 SE ESCALA AL COORDINADOR DE ZONA PARA ENTREGA DE ROLLOS EN SITIO | 03/09/2025 SE REALIZA ENTREGA DE 90 ROLLOS POR EL OPERADOR CABIFY</t>
  </si>
  <si>
    <t>FO-25-1456697</t>
  </si>
  <si>
    <t>01/09/2025 SE ESCALA AL COORDINADOR DE ZONA PARA ENTREGA DE ROLLOS EN SITIO | 03/09/2025 SE REALIZA ENTREGA DE 10 ROLLOS POR EL OPERADOR CABIFY</t>
  </si>
  <si>
    <t>BARRIO ITAGUI ITAGUI 31</t>
  </si>
  <si>
    <t>FO-25-1453092</t>
  </si>
  <si>
    <t>01/09/2025 SE ESCALA PARA ENVIO POR CABIFY | 03/09/2025 SE REALIZA ENTREGA DE 10 ROLLOS POR EL OPERADOR CABIFY</t>
  </si>
  <si>
    <t>BARRIO 20 DE JULIO YOPAL 2</t>
  </si>
  <si>
    <t>FO-25-1460207</t>
  </si>
  <si>
    <t>02/09/2025 SE ESCALA A LA RED PARA AUTORIZACIÓN DE ROLLOS - LA RED AUTORIZA 80 - SE ESCALA AL COORDINADOR DE ZONA PARA ENTREGA DE ROLLOS EN SITIO | 03/09/2025 SE VISITA COMERCIO SE ENTREGAN 80 ROLLOS OK</t>
  </si>
  <si>
    <t>FO-25-1455722</t>
  </si>
  <si>
    <t>01/09/2025 SE ESCALA AL COORDINADOR DE ZONA PARA ENTREGA DE ROLLOS EN SITIO | 03/09/2025 SE REALIZA ENTREGA DE 550 ROLLOS POR EL OPERADOR CABIFY</t>
  </si>
  <si>
    <t>BARRIO LA GAITANA BOGOTA 3</t>
  </si>
  <si>
    <t>FO-25-1460200</t>
  </si>
  <si>
    <t>02/09/2025 SE ESCALA A LA RED PARA AUTORIZACIÓN DE ROLLOS - LA RED AUTORIZA 30 - SE ESCALA AL COORDINADOR DE ZONA PARA ENTREGA DE ROLLOS EN SITIO | 03/09/2025 SE REALIZA ENTREGA DE 30 ROLLOS</t>
  </si>
  <si>
    <t>EL PASO</t>
  </si>
  <si>
    <t>AL PASO CESAR</t>
  </si>
  <si>
    <t>FO-25-1458420</t>
  </si>
  <si>
    <t>02/09/2025 SE REALIZA ENVIO DE ROLLOS CON GUIA | 03/09/2025 SE REALIZA ENVIO DE 50 ROLLOS, CON LA GUIA 2205447153 SERVIENTREGA. SE CONFIRMA ENTREGA EXITOSA POR PARTE DE LA TRANSPORTADORA
.</t>
  </si>
  <si>
    <t>VILLA RICA</t>
  </si>
  <si>
    <t>VILLA RICA LOS ALMENDROS</t>
  </si>
  <si>
    <t>FO-25-1455801</t>
  </si>
  <si>
    <t>01/09/2025 SE CONFIRMA DATOS CON CB, DATOS CORRECTOS, SE ACTUALIZAN. SE REALIZA ENVIO DE ROLLOS CON GUIA | 03/09/2025 SE REALIZA ENVIO DE 30 ROLLOS, CON LA GUIA 2185553762 SERVIENTREGA. SE CONFIRMA ENTREGA EXITOSA POR PARTE DE LA TRANSPORTADORA
.</t>
  </si>
  <si>
    <t>SANTA BARBARA YOTOCO VALLE DEL</t>
  </si>
  <si>
    <t>FO-25-1455718</t>
  </si>
  <si>
    <t>01/09/2025 SE ESCALA AL COORDINADOR DE ZONA PARA ENTREGA DE ROLLOS EN SITIO | 03/09/2025 SE REALIZA ENTREGA DE 60 ROLLOS TÉRMICOS EN EL CB SIN NOVEDAD.</t>
  </si>
  <si>
    <t>BARRIO DEPARTAMENTAL O PANAMER</t>
  </si>
  <si>
    <t>FO-25-1458443</t>
  </si>
  <si>
    <t>02/09/2025 SE ESCALA AL COORDINADOR DE ZONA PARA ENTREGA DE ROLLOS EN SITIO | 03/09/2025 SE REALIZA ENTREGA DE 20 ROLLOS</t>
  </si>
  <si>
    <t>BARRIO VIA EL ALTICO COGUA</t>
  </si>
  <si>
    <t>FO-25-1459768</t>
  </si>
  <si>
    <t>02/09/2025 SE ESCALA AL COORDINADOR DE ZONA PARA ENTREGA DE ROLLOS EN SITIO | 03/09/2025 SE VISITA COMERCIO CB BANCOLOMBIA, SE ENTREGAN ROLLOS DE PAPEL SOLICITADOS PARA EL DATÁFONO, NO UPS, NO SE MANIPULAN EQUIPOS.</t>
  </si>
  <si>
    <t>BARRIO VILLA SAJONIA</t>
  </si>
  <si>
    <t>FO-25-1456990</t>
  </si>
  <si>
    <t>01/09/2025 SE ESCALA AL COORDINADOR DE ZONA PARA ENTREGA DE ROLLOS EN SITIO | 03/09/2025 SE VISITA CB PARA ENTREGA DE 10 ROLLOS TÉRMICOS AL LLEGAR A LA DIRECCIÓN REGISTRADA EL LOCAL ESTÁ CERRADO, SE EFECTÚA COMUNICACIÓN TELEFÓNICA Y CLIENTE SOLICITA DEJAR EL COMERCIO DE AL LADO EL CUAL ES UN SPA DE UÑAS Y SE COMPLETA ENTREGA SIN MÁS NOVEDAD</t>
  </si>
  <si>
    <t>BARRIO MARTINEZ RICO FUNZA FUN</t>
  </si>
  <si>
    <t>FO-25-1458434</t>
  </si>
  <si>
    <t>02/09/2025 SE ESCALA AL COORDINADOR DE ZONA PARA ENTREGA DE ROLLOS EN SITIO | 03/09/2025 SE VISITA COMERCIO PARA ENTREGA DE 10 ROLLOS TÉRMICOS NO SE MANIPULA EQUIPO Y SE COMPLETA ENTREGA SIN NOVEDAD</t>
  </si>
  <si>
    <t>BARRIO RINCON BOGOTA 6</t>
  </si>
  <si>
    <t>FO-25-1455108</t>
  </si>
  <si>
    <t>01/09/2025 SE ESCALA AL COORDINADOR DE ZONA PARA ENTREGA DE ROLLOS EN SITIO | 03/09/2025 SE REALIZA ENTREGA DE 30 ROLLOS</t>
  </si>
  <si>
    <t>BARRIO CL PRINCIPAL CORREGIMIENTO EL TOTUMO NECOCLI ANTI  NECOCLI</t>
  </si>
  <si>
    <t>FO-25-1455115</t>
  </si>
  <si>
    <t>01/09/2025 SE ESCALA AL COORDINADOR DE ZONA PARA ENTREGA DE ROLLOS EN SITIO | 03/09/2025 ENVÍO ROLLOS POR FLOTA, ENTREGA CONFIRMADA CON EL CLIENTE</t>
  </si>
  <si>
    <t>BARRIO SAN FELIX BELLO 2</t>
  </si>
  <si>
    <t>FO-25-1455733</t>
  </si>
  <si>
    <t>01/09/2025 SE ESCALA AL COORDINADOR DE ZONA PARA ENTREGA DE ROLLOS EN SITIO | 03/09/2025 SE ENTREGAN 20 ROLLOS OK</t>
  </si>
  <si>
    <t>BARRIO URB VIA A SANTANA PUERT</t>
  </si>
  <si>
    <t>FO-25-1441372</t>
  </si>
  <si>
    <t>BARRIO PUNTA ABAJO OLAYA HERRERA</t>
  </si>
  <si>
    <t>FO-25-1441374</t>
  </si>
  <si>
    <t>BARRIO VEREDA BELLAVISTA CUCUT</t>
  </si>
  <si>
    <t>FO-25-1422207</t>
  </si>
  <si>
    <t>25/08/2025 SE ESCALA AL COORDINADOR DE ZONA PARA ENTREGA DE ROLLOS EN SITIO | 01/09/2025 EN COMUNICACIÓN CON EL USUARIO, INDICA QUE AÚN NO RECIBE PAPELERÍA. SE INFORMA GUIA | 02/09/2025 SE SOLICITA AL CLIENTE, RECOGER EN LA OFICINA DE LA TRANSPORTADORA | 30/08/2025 SE REALIZÓ LLAMADA TELEFÓNICA Y SE HABLÓ CON LA SR VANESSA INDICA QUE LE PODEMOS ENVIAR LOS ROLLOS POR LA TRANSPORTADORA INTERAPIDSIMO, SE REALIZA ENVÍO DE 30 ROLLOS NÚMERO DE GUÍA 700167672535</t>
  </si>
  <si>
    <t>BARRIO BARRIO POLICARPA OLAYA</t>
  </si>
  <si>
    <t>FO-25-1415275</t>
  </si>
  <si>
    <t>23/08/2025 SE CONFIRMA DATOS CON CB, DATOS CORRECTOS, SE ACTUALIZAN. SE REALIZA ENVIO DE ROLLOS CON GUIA | 01/09/2025 EN COMUNICACIÓN CON EL USUARIO, SE SOLICITA RECOGER PAPELERÍA EN OFICINA DE TRANSPORTADORA | 02/09/2025 SE SOLICITA NUEVAMENTE RECOGER PAPELERÍA EN OFICINA DE TRANSPORTADORA | 25/08/2025 SE REALIZA ENVIO DE 120 ROLLOS POR SOLICITUD DE CLIENTE SE LE INFORMA NÚMERO DE GUÍA PARA RECLAMAR EN OFICINA PRINCIPAL</t>
  </si>
  <si>
    <t>BARRIO PORTUGAL EL BAGRE  4</t>
  </si>
  <si>
    <t>FO-25-1441396</t>
  </si>
  <si>
    <t>28/08/2025 SE CONFIRMA DATOS CON CB, DATOS CORRECTOS, SE ACTUALIZAN. SE REALIZA ENVIO DE ROLLOS CON GUIA | 03/09/2025 EN COMUNICACIÓN CON EL USUARIO, INDICA QUE AÚN NO RECIBE PAPELERÍA | 04/09/2025 8-08 SE REALIZA ENVIO DE ROLLOS ** 04-09 SE CONFIRMA ENTREGA EXITOSA POR TRANSPORTADORA</t>
  </si>
  <si>
    <t>FO-25-1470115</t>
  </si>
  <si>
    <t>05/09/2025 SE ESCALA AL COORDINADOR DE ZONA PARA ENTREGA DE ROLLOS EN SITIO | 04/09/2025 VISITAMOS COMERCIO REALIZAMOS ENTREGA DE 30 ROLLOS.</t>
  </si>
  <si>
    <t>BARRIO CARRIZAL BARRANQUILLA 12</t>
  </si>
  <si>
    <t>FO-25-1465007</t>
  </si>
  <si>
    <t>03/09/2025 SE ESCALA AL COORDINADOR DE ZONA PARA ENTREGA DE ROLLOS EN SITIO | 03/09/2025 SE REALIZA VISITA SE ENTREGA 10 ROLLOS</t>
  </si>
  <si>
    <t>BARRIO VILLA CAMPESTRE 3 GIRON</t>
  </si>
  <si>
    <t>FO-25-1464322</t>
  </si>
  <si>
    <t>03/09/2025 SE ESCALA AL COORDINADOR DE ZONA PARA ENTREGA DE ROLLOS EN SITIO | 04/09/2025 SE REALIZA VISITA A COMERCIO Y SE ENTREGAN 30 ROLLOS CON VISITA NO SE MANIPULA EQUIPOS</t>
  </si>
  <si>
    <t>PTM VILLA DEL ROSARIO PAPELERI</t>
  </si>
  <si>
    <t>FO-25-1463656</t>
  </si>
  <si>
    <t>02/09/2025 SE ESCALA AL COORDINADOR DE ZONA PARA ENTREGA DE ROLLOS EN SITIO | 03/09/2025 SE REALIZA VISITA, SE ENTREGAN 10 ROLLOS</t>
  </si>
  <si>
    <t>BARRIO ZONA INDUSTRIALES LA MA</t>
  </si>
  <si>
    <t>FO-25-1463105</t>
  </si>
  <si>
    <t>02/09/2025 SE ESCALA A LA RED PARA AUTORIZACIÓN DE ROLLOS - LA RED AUTORIZA 20 - SE ESCALA AL COORDINADOR DE ZONA PARA ENTREGA DE ROLLOS EN SITIO | 04/09/2025 SE VISITA COMERCIO SE REALIZA ENTREGA DE 20 ROLLOS DE PAPEL PARA DATÁFONO</t>
  </si>
  <si>
    <t>BARRI LA YE LA JAGUA DE IBIRIC</t>
  </si>
  <si>
    <t>FO-25-1430447</t>
  </si>
  <si>
    <t>26/08/2025 SE CONFIRMA DATOS CON CB, DATOS CORRECTOS, SE ACTUALIZAN. SE REALIZA ENVIO DE ROLLOS CON GUIA | 02/09/2025 EN COMUNICACIÓN CON EL USUARIO, INDICA QUE AÚN NO RECIBE PAPELERÍA. SE INFORMA GUIA | 04/09/2025 SE REALIZA ENVIO DE 10 ROLLOS, CON LA GUIA 2205447143 SERVIENTREGA. SE CONFIRMA ENTREGA EXITOSA POR PARTE DE LA TRANSPORTADORA</t>
  </si>
  <si>
    <t>PTM CUCUTA GOTAS DE ROCIO</t>
  </si>
  <si>
    <t>FO-25-1463111</t>
  </si>
  <si>
    <t>02/09/2025 SE ESCALA A LA RED PARA AUTORIZACIÓN DE ROLLOS - LA RED AUTORIZA 30 - SE ESCALA AL COORDINADOR DE ZONA PARA ENTREGA DE ROLLOS EN SITIO | 03/09/2025 SE REALIZA VISITA, SE ENTREGAN 30 ROLLOS</t>
  </si>
  <si>
    <t>EL CARMEN BUENAVENTURA</t>
  </si>
  <si>
    <t>FO-25-1411899</t>
  </si>
  <si>
    <t>22/08/2025 SE CONFIRMA DATOS CON CB, DATOS CORRECTOS, SE ACTUALIZAN. SE REALIZA ENVIO DE  ROLLOS CON GUIA | 29/08/2025 SE COMUNICA CON EL USUARIO DONDE INFORMA QUE AUN NO RECIBE LOS ROLLOS | 01/09/2025 EN COMUNICACIÓN CON EL USUARIO, INDICA QUE AÚN NO RECIBE PAPELERÍA. SE INFORMA GUIA | 04/09/2025 SE REALIZA ENVIO DE 50 ROLLOS, CON LA GUIA 2185553759 SERVIENTREGA. SE CONFIRMA ENTREGA EXITOSA POR PARTE DE LA TRANSPORTADORA</t>
  </si>
  <si>
    <t>BARRIO CENTRO PAILITAS 1</t>
  </si>
  <si>
    <t>FO-25-1457892</t>
  </si>
  <si>
    <t>01/09/2025 SE REALIZA ENVIO DE ROLLOS CON GUIA | 04/09/2025 SE REALIZA ENVIO DE 30 ROLLOS, CON LA GUIA 2205447152 SERVIENTREGA. SE CONFIRMA ENTREGA EXITOSA POR PARTE DE LA TRANSPORTADORA</t>
  </si>
  <si>
    <t>DISTRICOL BUEN QUILATE JOYAS</t>
  </si>
  <si>
    <t>FO-25-1446867</t>
  </si>
  <si>
    <t>29/08/2025 SE CONFIRMA DATOS CON CB, DATOS CORRECTOS, SE ACTUALIZAN. SE REALIZA ENVIO DE ROLLOS CON GUIA | 03/09/2025 EN COMUNICACIÓN CON EL USUARIO, INDICA QUE AÚN NO RECIBE PAPELERÍA. SE INFORMA GUIA | 04/09/2025 29-08 SE REALIZA ENVIO DE ROLLOS ** 04-09 SE CONFIRMA ENTREGA EXITOSA CON EL USUARIO</t>
  </si>
  <si>
    <t>CAROLINA</t>
  </si>
  <si>
    <t>FO-25-1447982</t>
  </si>
  <si>
    <t>02/09/2025 EN COMUNICACIÓN CON EL USUARIO, INDICA QUE AÚN NO RECIBE PAPELERÍA. SE INFORMA GUIA | 04/09/2025 30-08 SE REALIZA ENVIO DE ROLLOS ** 04-09 SE CONFIRMA ENTREGA EXITOSA CON EL USUARIO</t>
  </si>
  <si>
    <t>FO-25-1463093</t>
  </si>
  <si>
    <t>02/09/2025 SE ESCALA A LA RED PARA AUTORIZACIÓN DE ROLLOS - LA RED AUTORIZA 20 - SE ESCALA AL COORDINADOR DE ZONA PARA ENTREGA DE ROLLOS EN SITIO | 04/09/2025 SE REALIZA ENTREGA 20 ROLLOS POR SOLICITUD DEL CLIENTE.</t>
  </si>
  <si>
    <t>DISTRICOL TELMIS</t>
  </si>
  <si>
    <t>FO-25-1421355</t>
  </si>
  <si>
    <t>25/08/2025 SE CONFIRMA DATOS CON CB, DATOS CORRECTOS, SE ACTUALIZAN. SE REALIZA ENVIO DE ROLLOS CON GUIA | 01/09/2025 EN COMUNICACIÓN CON EL USUARIO, INDICA QUE AÚN NO RECIBE PAPELERÍA. SE INFORMA GUIA | 02/09/2025 EN COMUNICACIÓN CON EL USUARIO, INDICA QUE AÚN NO RECIBE PAPELERÍA | 04/09/2025 25-08 SE REALIZA ENVIO DE ROLLOS ** 04-09 SE CONFIRMA ENTREGA EXITOSA CON EL USUARIO</t>
  </si>
  <si>
    <t>BARRIO TRAPICHES VILLA DEL ROSARIO</t>
  </si>
  <si>
    <t>FO-25-1460567</t>
  </si>
  <si>
    <t>02/09/2025 SE ESCALA AL COORDINADOR DE ZONA PARA ENTREGA DE ROLLOS EN SITIO | 03/09/2025 SE REALIZA VISITA, SE ENTREGAN 20 ROLLOS</t>
  </si>
  <si>
    <t>COMCARD TURBO MICROMERC EL PRI</t>
  </si>
  <si>
    <t>FO-25-1439068</t>
  </si>
  <si>
    <t>28/08/2025 SE ESCALA AL COORDINADOR DE ZONA PARA ENTREGA DE ROLLOS EN SITIO | 04/09/2025 ENVÍO DIRECTO CON EL CONDUCTOR, ENTREGA CONFIRMADA CON EL CLIENTE.</t>
  </si>
  <si>
    <t>BARRIO EL ALBERQUE GUADALAJARA</t>
  </si>
  <si>
    <t>FO-25-1459764</t>
  </si>
  <si>
    <t>02/09/2025 SE ESCALA AL COORDINADOR DE ZONA PARA ENTREGA DE ROLLOS EN SITIO | 03/09/2025 SE REALIZA ENTREGA DE 10 ROLLOS TÉRMICOS EN EL CB SIN NOVEDAD.</t>
  </si>
  <si>
    <t>BARRIO MANANTIAL SOLEDAD 10</t>
  </si>
  <si>
    <t>FO-25-1459761</t>
  </si>
  <si>
    <t>02/09/2025 SE ESCALA AL COORDINADOR DE ZONA PARA ENTREGA DE ROLLOS EN SITIO | 03/09/2025 SE REALIZA VISITA SE ENTREGA 20 ROLLOS</t>
  </si>
  <si>
    <t>PTM IBAGUE MUNDO CREATIVO LYL</t>
  </si>
  <si>
    <t>FO-25-1453085</t>
  </si>
  <si>
    <t>01/09/2025 SE ESCALA AL COORDINADOR DE ZONA PARA ENTREGA DE ROLLOS EN SITIO | 04/09/2025 SE REALIZA ENTREGA DE 40 ROLLOS POR SOLICITUD DEL CLIENTE.</t>
  </si>
  <si>
    <t>BARRIO VILLA ESPERANZA CORREGI</t>
  </si>
  <si>
    <t>FO-25-1458682</t>
  </si>
  <si>
    <t>02/09/2025 SE ESCALA AL COORDINADOR DE ZONA PARA ENTREGA DE ROLLOS EN SITIO | 04/09/2025 SE REALIZA ENVÍO DE 20 ROLLOS POR LA FLOTA LUSITANIA COMO LO SOLICITO EL CLIENTE. SE CONFIRMA RECEPCIÓN CON USUARIO</t>
  </si>
  <si>
    <t>TONA</t>
  </si>
  <si>
    <t>BARRIO CORREGIMIENTO LA CORCOV</t>
  </si>
  <si>
    <t>FO-25-1468736</t>
  </si>
  <si>
    <t>03/09/2025 EN COMUNICACIÓN CON EL CB, CONFIRMA DATOS CORRECTOS-SE ESCALA AL COORDINADOR DE ZONA PARA ENTREGA DE ROLLOS EN SITIO | 04/09/2025 SE REALIZA ENTREGA DE 10 ROLLOS AL SR EMERSON MENDOZA, A LA DIRECCIÓN DADA POR EL MISMO CLIENTE CLL 59 30 80 CÓNUCOS</t>
  </si>
  <si>
    <t>OPRAP CAFAM FLORESTA</t>
  </si>
  <si>
    <t>FO-25-1468701</t>
  </si>
  <si>
    <t>04/09/2025 DURANTE LA VISITA TECNICA SE REALIZA ENTREGA DE 110 ROLLOS PARA DATÁFONO NO SE MANIPULAN EQUIPOS SIN NOVEDAD EN ENTREGA</t>
  </si>
  <si>
    <t>FO-25-1441319</t>
  </si>
  <si>
    <t>28/08/2025 SE ESCALA AL COORDINADOR DE ZONA PARA ENTREGA DE ROLLOS EN SITIO | 04/09/2025 SE REALIZA ENTREGA DE 10 ROLLOS PARA CORRESPONSAL</t>
  </si>
  <si>
    <t>BARRIO HACARITAMA 2 VILLAVICEN</t>
  </si>
  <si>
    <t>FO-25-1465018</t>
  </si>
  <si>
    <t>03/09/2025 SE ESCALA AL COORDINADOR DE ZONA PARA ENTREGA DE ROLLOS EN SITIO | 04/09/2025 SE REALIZA LA VISITA AL CB POR SOLICITUD DE ROLLOS, SE ENTREGAN SIN NOVEDAD</t>
  </si>
  <si>
    <t>BARRIO FONQUETA CHIA</t>
  </si>
  <si>
    <t>FO-25-1464291</t>
  </si>
  <si>
    <t>03/09/2025 SE ESCALA AL COORDINADOR DE ZONA PARA ENTREGA DE ROLLOS EN SITIO | 04/09/2025 ENTREGA DE ROLLOS EJECUTADO OK</t>
  </si>
  <si>
    <t>BARRIO MANUELA BELTRAN CALI 2</t>
  </si>
  <si>
    <t>FO-25-1466805</t>
  </si>
  <si>
    <t>03/09/2025 EN COMUNICACIÓN CON EL CB, CONFIRMA DATOS CORRECTOS-SE ESCALA AL COORDINADOR DE ZONA PARA ENTREGA DE ROLLOS EN SITIO | 04/09/2025 SE ENTREGAN 30 ROLLOS A MARIELA APONTE</t>
  </si>
  <si>
    <t>FO-25-1469984</t>
  </si>
  <si>
    <t>03/09/2025 SE ESCALA AL COORDINADOR DE ZONA PARA ENTREGA DE ROLLOS EN SITIO | 04/09/2025 ENTREGA DE 30 ROLLOS NO SE MANIPULAN EQUIPOS</t>
  </si>
  <si>
    <t>PTM PIEDECUESTA MISCELANEA Y C</t>
  </si>
  <si>
    <t>FO-25-1469444</t>
  </si>
  <si>
    <t>03/09/2025 EN COMUNICACIÓN CON EL CB, CONFIRMA DATOS CORRECTOS-SE ESCALA AL COORDINADOR DE ZONA PARA ENTREGA DE ROLLOS EN SITIO | 04/09/2025 SE VISITA COMERCIO SE REALIZA LA ENTREGA DE 50 ROLLOS RBM CB OPERATIVO</t>
  </si>
  <si>
    <t>BARRIO EL MISTERIO CAJICÁ</t>
  </si>
  <si>
    <t>FO-25-1470107</t>
  </si>
  <si>
    <t>PAGAFACIL PORTO ALEGRE</t>
  </si>
  <si>
    <t>FO-25-1463639</t>
  </si>
  <si>
    <t>02/09/2025 SE ESCALA AL COORDINADOR DE ZONA PARA ENTREGA DE ROLLOS EN SITIO | 04/09/2025 DURANTE LA VISITA TECNICA SE REALIZA ENTREGA DE 170 ROLLOS PARA DATÁFONO NO SE MANIPULAN EQUIPOS SIN NOVEDAD EN ENTREGA</t>
  </si>
  <si>
    <t>OICATA</t>
  </si>
  <si>
    <t>BARRIO VEREDA PORAVITA OICATA</t>
  </si>
  <si>
    <t>FO-25-1469968</t>
  </si>
  <si>
    <t>03/09/2025 SE ESCALA AL COORDINADOR DE ZONA PARA ENTREGA DE ROLLOS EN SITIO | 04/09/2025 ENTREGA DE 10 ROLLOS CON VISITA EXITOSA</t>
  </si>
  <si>
    <t>CACHIPAY</t>
  </si>
  <si>
    <t>DISTRICOL STATION CYBER</t>
  </si>
  <si>
    <t>FO-25-1453064</t>
  </si>
  <si>
    <t>01/09/2025 SE ESCALA AL COORDINADOR DE ZONA PARA ENTREGA DE ROLLOS EN SITIO | 04/09/2025 DURANTE LA VISITA TECNICA SE REALIZA ENTREGA DE ROLLOS PARA DATÁFONO NO SE MANIPULAN EQUIPOS SIN NOVEDAD EN ENTREGA</t>
  </si>
  <si>
    <t>BARRIO LAS MERCEDES SARDINATA</t>
  </si>
  <si>
    <t>FO-25-1456699</t>
  </si>
  <si>
    <t>01/09/2025 SE ESCALA AL COORDINADOR DE ZONA PARA ENTREGA DE ROLLOS EN SITIO | 04/09/2025 SE REALIZA VISITA, SE ENTREGAN 10 ROLLOS, DATAFONO NO SE ENCUENTRA EN LA DIRECCIÓN DE ENTREGA</t>
  </si>
  <si>
    <t>FO-25-1469978</t>
  </si>
  <si>
    <t>03/09/2025 SE ESCALA AL COORDINADOR DE ZONA PARA ENTREGA DE ROLLOS EN SITIO | 04/09/2025 DURANTE LA VISITA TECNICA SE REALIZA ENTREGA DE 10 ROLLOS PARA DATÁFONO NO SE MANIPULAN EQUIPOS SIN NOVEDAD EN ENTREGA</t>
  </si>
  <si>
    <t>FO-25-1441394</t>
  </si>
  <si>
    <t>28/08/2025 SE CONFIRMA DATOS CON CB, DATOS CORRECTOS, SE ACTUALIZAN. SE REALIZA ENVIO DE ROLLOS CON GUIA | 29/08/2025 CONFIRMO CAMBIO DE GUIA DEBIO A ERROR AL REGISTRAR EN PLATAFORMA POR FAVOR TENER PRESENTE YA QUE EN SYTEX SE SUBIO LA GUIA SERVIENTREGA 2187690668
CAMBIO ANEXO GUIA SERVIENTREGA 2187690670 | 02/09/2025 EN COMUNICACIÓN CON EL USUARIO, INDICA QUE AÚN NO RECIBE PAPELERÍA. SE INFORMA GUIA | 04/09/2025 28-08 SE REALIZA ENVIO DE ROLLOS ** 04-09 SE CONFIRMA ENTREGA EXITOSA POR TRANSPORTADORA</t>
  </si>
  <si>
    <t>BARRIO LAS AMERICAS LA UNION 1</t>
  </si>
  <si>
    <t>FO-25-1449468</t>
  </si>
  <si>
    <t>30/08/2025 SE REALIZA ENVIO DE ROLLOS CON GUIA | 02/09/2025 EN COMUNICACIÓN CON EL USUARIO, INDICA QUE AÚN NO RECIBE PAPELERÍA. SE INFORMA GUIA | 04/09/2025 SE REALIZA ENVIO DE 20 ROLLOS, CON LA GUIA 2185553758 SERVIENTREGA. SE CONFIRMA ENTREGA EXITOSA POR PARTE DE LA TRANSPORTADORA</t>
  </si>
  <si>
    <t>BARRIO CORDOBA IBAGUE 1</t>
  </si>
  <si>
    <t>FO-25-1461727</t>
  </si>
  <si>
    <t>02/09/2025 SE ESCALA AL COORDINADOR DE ZONA PARA ENTREGA DE ROLLOS EN SITIO | 04/09/2025 SE LLEGA AL SITIO PARA REALIZAR ENTREGA DE ROLLOS, PERO EL COMERCIO SE ENCUENTRA CERRADO; SE COMUNICA AL NÚMERO 3155092648 SIN NINGÚN RESULTADO</t>
  </si>
  <si>
    <t>PTM RIONEGRO GRANERO MIXTO EL</t>
  </si>
  <si>
    <t>FO-25-1473158</t>
  </si>
  <si>
    <t>04/09/2025 SE ESCALA AL COORDINADOR DE ZONA PARA ENTREGA DE ROLLOS EN SITIO | 04/09/2025 SE REALIZA LA ENTREGA DE 20 ROLLOS DE CB AL ENCARAGDO SALVADOR RENDÓN</t>
  </si>
  <si>
    <t>BARRIO PORVENIR FUNZA 3</t>
  </si>
  <si>
    <t>FO-25-1464314</t>
  </si>
  <si>
    <t>03/09/2025 SE ESCALA AL COORDINADOR DE ZONA PARA ENTREGA DE ROLLOS EN SITIO | 04/09/2025 SE REALIZA ENTREGA DE ROLLOS REQUERIDOS</t>
  </si>
  <si>
    <t>DISTRICOL RECAUDOS J</t>
  </si>
  <si>
    <t>FO-25-1466810</t>
  </si>
  <si>
    <t>03/09/2025 EN COMUNICACIÓN CON EL CB, CONFIRMA DATOS CORRECTOS-SE ESCALA AL COORDINADOR DE ZONA PARA ENTREGA DE ROLLOS EN SITIO | 04/09/2025 ENTREGA DE 10 ROLLOS CON VIDITA EXITOSA</t>
  </si>
  <si>
    <t>BARRIO CENTRO FREDONIA</t>
  </si>
  <si>
    <t>FO-25-1455158</t>
  </si>
  <si>
    <t>01/09/2025 SE ESCALA AL COORDINADOR DE ZONA PARA ENTREGA DE ROLLOS EN SITIO | 04/09/2025 SE ENVÍAN 20 ROLLOS OK. SE CONFIRMAR RECEPCION CON USUARIO</t>
  </si>
  <si>
    <t>BARRIO HIPODROMO IBAGUE 6</t>
  </si>
  <si>
    <t>FO-25-1468728</t>
  </si>
  <si>
    <t>03/09/2025 EN COMUNICACIÓN CON EL CB, CONFIRMA DATOS CORRECTOS-SE ESCALA AL COORDINADOR DE ZONA PARA ENTREGA DE ROLLOS EN SITIO | 04/09/2025 SE REALIZA LA ENTREGA DE 40 ROLLOS EN DIRECCIÓN INDICADA</t>
  </si>
  <si>
    <t>PTM MEDELLIN OAZYS INVERSIONES</t>
  </si>
  <si>
    <t>FO-25-1469467</t>
  </si>
  <si>
    <t>04/09/2025 SE REALIZA LA ENTREGA DE 40 ROLLOS DE CB A LA ENCARGADA JENNIFER MORALES</t>
  </si>
  <si>
    <t>COTORRA</t>
  </si>
  <si>
    <t>PTM COTORRA PAGA FACIL</t>
  </si>
  <si>
    <t>FO-25-1469963</t>
  </si>
  <si>
    <t>03/09/2025 SE ESCALA AL COORDINADOR DE ZONA PARA ENTREGA DE ROLLOS EN SITIO | 04/09/2025 SE ENTREGAN 20 ROLLOS CON VISITA OK</t>
  </si>
  <si>
    <t>FO-25-1470110</t>
  </si>
  <si>
    <t>04/09/2025 SE ESCALA AL COORDINADOR DE ZONA PARA ENTREGA DE ROLLOS EN SITIO | 04/09/2025 SE REALIZA ENTREGA DE ROLLOS</t>
  </si>
  <si>
    <t>BARRIO CORREGIMIENTO PUERTO NU</t>
  </si>
  <si>
    <t>FO-25-1453132</t>
  </si>
  <si>
    <t>01/09/2025 SE ESCALA AL COORDINADOR DE ZONA PARA ENTREGA DE ROLLOS EN SITIO | 04/09/2025 SE ENTREGAN 20 ROLLOS CON VISITA OK</t>
  </si>
  <si>
    <t>BARR LA MINGA PASTO</t>
  </si>
  <si>
    <t>FO-25-1474509</t>
  </si>
  <si>
    <t>04/09/2025 SE VISITA EL CB PARA ENTREGAR 10 ROLLOS, ENTREGA OK</t>
  </si>
  <si>
    <t>FO-25-1459756</t>
  </si>
  <si>
    <t>02/09/2025 SE ESCALA AL COORDINADOR DE ZONA PARA ENTREGA DE ROLLOS EN SITIO | 04/09/2025 SE ENTREGAN 20 ROLLOS</t>
  </si>
  <si>
    <t>BARRIO VRD SANTA FE MONTERIA</t>
  </si>
  <si>
    <t>FO-25-1454277</t>
  </si>
  <si>
    <t>01/09/2025 SE ESCALA A LA RED PARA AUTORIZACIÓN DE ROLLOS - LA RED AUTORIZA 20 - SE ESCALA AL COORDINADOR DE ZONA PARA ENTREGA DE ROLLOS EN SITIO | 04/09/2025 SE REALIZA LA ENTREGA DE 20 ROLLOS PARA EL CB BANCOLOMBIA, CB SOLICITA POR FAVOR, LOS ROLLOS SEAN *ENTREGADOS A LA DIRECCIÓN CALLE 59 #7-60 EDIFICIO ANANDA LA CASTELLANA, MONTERÍA- CÓRDOBA*</t>
  </si>
  <si>
    <t>BARRIO DAN FRANCISCO CARTAGENA</t>
  </si>
  <si>
    <t>FO-25-1460279</t>
  </si>
  <si>
    <t>366 SAN DIEGO PLAZA OLIMPICA</t>
  </si>
  <si>
    <t>FO-25-1479893</t>
  </si>
  <si>
    <t>CANCELADO POR LA ENTIDAD</t>
  </si>
  <si>
    <t>04/09/2025 SE ESCALA CASO PARA SU ATENCION POR PARTE DE LA RED ...RESPUESTA DE LA RED: SE CIERRA - QUEDA RADICADO BAJO EL TICKET XXXXXXX AL AREA ENCARGADA</t>
  </si>
  <si>
    <t>DISTRICOL RODAMIENTOS PRADO</t>
  </si>
  <si>
    <t>FO-25-1460003</t>
  </si>
  <si>
    <t>02/09/2025 SE ESCALA A LA RED PARA AUTORIZACIÓN DE ROLLOS - LA RED AUTORIZA 20 - SE ESCALA PARA ENVIO POR CABIFY | 04/09/2025 SE REALIZA ENTREGA DE 20 ROLLOS POR EL OPERADOR CABIFY</t>
  </si>
  <si>
    <t>MULTIPAGAS RIOHACHA</t>
  </si>
  <si>
    <t>FO-25-1479895</t>
  </si>
  <si>
    <t>04/09/2025 SE REALIZA COMUNICACION CON EL USUARIO DONDE INDICA QUE NO REQUIERE ROLLOS</t>
  </si>
  <si>
    <t>BARRIO LA CANDELARIA CENTRO ME</t>
  </si>
  <si>
    <t>FO-25-1460001</t>
  </si>
  <si>
    <t>FO-25-1462015</t>
  </si>
  <si>
    <t>02/09/2025 SE ESCALA PARA ENVIO POR CABIFY | 04/09/2025 SE REALIZA ENTREGA DE 20 ROLLOS POR EL OPERADOR CABIFY</t>
  </si>
  <si>
    <t>COMCARD VILLATINA 1</t>
  </si>
  <si>
    <t>FO-25-1462050</t>
  </si>
  <si>
    <t>02/09/2025 SE ESCALA AL COORDINADOR DE ZONA PARA ENTREGA DE ROLLOS EN SITIO | 04/09/2025 SE REALIZA ENTREGA DE 120 ROLLOS POR EL OPERADOR CABIFY</t>
  </si>
  <si>
    <t>PTM ITAGUI TIENDA VENTINOVE</t>
  </si>
  <si>
    <t>FO-25-1463669</t>
  </si>
  <si>
    <t>02/09/2025 SE ESCALA PARA ENVIO POR CABIFY | 04/09/2025 SE REALIZA ENTREGA DE 10 ROLLOS POR EL OPERADOR CABIFY</t>
  </si>
  <si>
    <t>DISTRICOL ATCELL</t>
  </si>
  <si>
    <t>FO-25-1460297</t>
  </si>
  <si>
    <t>02/09/2025 SE ESCALA AL COORDINADOR DE ZONA PARA ENTREGA DE ROLLOS EN SITIO | 04/09/2025 SE REALIZA ENTREGA DE 20 ROLLOS TÉRMICOS EN EL CB SIN NOVEDAD.</t>
  </si>
  <si>
    <t>DISTRICOL GRANJA EL PARAISO</t>
  </si>
  <si>
    <t>FO-25-1469440</t>
  </si>
  <si>
    <t>04/09/2025 SE REALIZA VISITA TÉCNICA PARA ENTREGA DE 40 ROLLOS PARA DATAFONO, NO SE INTERVIENE TERMINAL Y LA ENTREGA SE REALIZA SIN NOVEDAD.</t>
  </si>
  <si>
    <t>DISTRICOL LA VICTORIA DROGUERI</t>
  </si>
  <si>
    <t>FO-25-1463096</t>
  </si>
  <si>
    <t>02/09/2025 SE ESCALA A LA RED PARA AUTORIZACIÓN DE ROLLOS - LA RED AUTORIZA 10 - SE ESCALA AL COORDINADOR DE ZONA PARA ENTREGA DE ROLLOS EN SITIO | 04/09/2025 SE VISITA COMERCIO Y SE HACE ENTREGA DE 10 ROLLOS A LA SEÑORA MAYERLIS AGUAS.</t>
  </si>
  <si>
    <t>BARRIO CENTRO CALIMA 1</t>
  </si>
  <si>
    <t>FO-25-1455125</t>
  </si>
  <si>
    <t>01/09/2025 SE ESCALA AL COORDINADOR DE ZONA PARA ENTREGA DE ROLLOS EN SITIO | 04/09/2025 SE REALIZA ENTREGA DE 90 ROLLOS TÉRMICOS EN EL CB SIN NOVEDAD.</t>
  </si>
  <si>
    <t>BARRIO BRISAS DE SEVILLA SOLED</t>
  </si>
  <si>
    <t>FO-25-1420875</t>
  </si>
  <si>
    <t>25/08/2025 SE ESCALA AL COORDINADOR DE ZONA PARA ENTREGA DE ROLLOS EN SITIO | 26/08/2025 SE REALIZA VISITA TÉCNICA, SE LLEGA A LA PORTERÍA DEL CONJUNTO RESIDENCIAL, SE LLAMA A EL CLIENTE Y NO RESPONDE LAS LLAMADAS, PERSONAL DE SEGURIDAD NO PERMITE EL INGRESO,  NO FUE POSIBLE ENTREGAR LOS ROLLOS.</t>
  </si>
  <si>
    <t>BARRIO SAN JAVIER XI MEDELLIN</t>
  </si>
  <si>
    <t>FO-25-1447979</t>
  </si>
  <si>
    <t>05/09/2025 SE REALIZA ENTREGA DE 70 ROLLOS POR EL OPERADOR CABIFY</t>
  </si>
  <si>
    <t>BARRIO ROBLEDO 2 MEDELLIN</t>
  </si>
  <si>
    <t>FO-25-1447981</t>
  </si>
  <si>
    <t>05/09/2025 SE REALIZA ENTREGA DE 50 ROLLOS POR EL OPERADOR CABIFY</t>
  </si>
  <si>
    <t>BARRIO MANRIQUE MEDELLIN 6</t>
  </si>
  <si>
    <t>FO-25-1449456</t>
  </si>
  <si>
    <t>30/08/2025 SE ESCALA PARA ENVIO POR CABIFY | 05/09/2025 SE REALIZA ENTREGA DE 80 ROLLOS POR EL OPERADOR CABIFY</t>
  </si>
  <si>
    <t>BARRIO CAICEDO MEDELLIN  14</t>
  </si>
  <si>
    <t>FO-25-1457002</t>
  </si>
  <si>
    <t>01/09/2025 SE ESCALA AL COORDINADOR DE ZONA PARA ENTREGA DE ROLLOS EN SITIO | 05/09/2025 SE REALIZA ENTREGA DE 30 ROLLOS POR EL OPERADOR CABIFY</t>
  </si>
  <si>
    <t>BARRIO MANRIQUE CENTRAL MEDELL</t>
  </si>
  <si>
    <t>FO-25-1455715</t>
  </si>
  <si>
    <t>01/09/2025 SE ESCALA AL COORDINADOR DE ZONA PARA ENTREGA DE ROLLOS EN SITIO | 05/09/2025 SE REALIZA ENTREGA DE 10 ROLLOS POR EL OPERADOR CABIFY</t>
  </si>
  <si>
    <t>BARRIO SANTA CRUZ LA ROSA MEDE</t>
  </si>
  <si>
    <t>FO-25-1459999</t>
  </si>
  <si>
    <t>02/09/2025 SE ESCALA A LA RED PARA AUTORIZACIÓN DE ROLLOS - LA RED AUTORIZA 50 - SE ESCALA PARA ENVIO POR CABIFY | 05/09/2025 SE REALIZA ENTREGA DE 60 ROLLOS POR EL OPERADOR CABIFY</t>
  </si>
  <si>
    <t>DISTRICOL TIENDA ECONOMIA JR</t>
  </si>
  <si>
    <t>FO-25-1459992</t>
  </si>
  <si>
    <t>02/09/2025 SE ESCALA A LA RED PARA AUTORIZACIÓN DE ROLLOS - LA RED AUTORIZA 90 - SE ESCALA PARA ENVIO POR CABIFY | 05/09/2025 SE REALIZA ENTREGA DE 100 ROLLOS POR EL OPERADOR CABIFY</t>
  </si>
  <si>
    <t>DISTRICOL DISTRICELL VG</t>
  </si>
  <si>
    <t>FO-25-1458457</t>
  </si>
  <si>
    <t>02/09/2025 SE ESCALA PARA ENVIO POR CABIFY | 05/09/2025 SE REALIZA ENTREGA DE 30 ROLLOS POR EL OPERADOR CABIFY</t>
  </si>
  <si>
    <t>BARRIO VILLA HERMOSA MEDELLIN</t>
  </si>
  <si>
    <t>FO-25-1460303</t>
  </si>
  <si>
    <t>FO-25-1460301</t>
  </si>
  <si>
    <t>02/09/2025 SE ESCALA PARA ENVIO POR CABIFY | 05/09/2025 SE REALIZA ENTREGA DE 140 ROLLOS POR EL OPERADOR CABIFY</t>
  </si>
  <si>
    <t>BARRIO MANRIQUE MEDELLIN 28</t>
  </si>
  <si>
    <t>FO-25-1463665</t>
  </si>
  <si>
    <t>02/09/2025 SE ESCALA PARA ENVIO POR CABIFY | 05/09/2025 SE REALIZA ENTREGA DE 10 ROLLOS POR EL OPERADOR CABIFY</t>
  </si>
  <si>
    <t>BARRIO CASTILLA MEDELLIN 16</t>
  </si>
  <si>
    <t>FO-25-1462979</t>
  </si>
  <si>
    <t>02/09/2025 SE ESCALA A LA RED PARA AUTORIZACIÓN DE ROLLOS - LA RED AUTORIZA 30 - SE ESCALA PARA ENVIO POR CABIFY | 05/09/2025 SE REALIZA ENTREGA DE 30 ROLLOS POR EL OPERADOR CABIFY</t>
  </si>
  <si>
    <t>BAHIA SOLANO</t>
  </si>
  <si>
    <t>BARRIO FLLO CASTRO BAHIA SOLAN</t>
  </si>
  <si>
    <t>FO-25-1454351</t>
  </si>
  <si>
    <t>01/09/2025 SE ESCALA A LA RED PARA AUTORIZACIÓN DE ROLLOS - LA RED AUTORIZA 30- SE REALIZA ENVIO DE ROLLOS CON GUIA | 05/09/2025 SE ENVÍAN 30 ROLLOS OK. SE CONFIRMAR RECEPCION CON USUARIO</t>
  </si>
  <si>
    <t>BARRIO PUEBLO NUEVO EL BANCO 1</t>
  </si>
  <si>
    <t>FO-25-1446872</t>
  </si>
  <si>
    <t>29/08/2025 SE CONFIRMA DATOS CON CB, DATOS CORRECTOS, SE ACTUALIZAN. SE REALIZA ENVIO DE ROLLOS CON GUIA | 02/09/2025 EN COMUNICACIÓN CON EL USUARIO, INDICA QUE AÚN NO RECIBE PAPELERÍA. SE INFORMA GUIA | 05/09/2025 29-08 SE REALIZA ENVIO DE ROLLOS ** 05-09 SE CONFIRMA ENTREGA EXITOSA CON EL USUARIO</t>
  </si>
  <si>
    <t>BARRIO CENTRO CHIRIGUANA 1</t>
  </si>
  <si>
    <t>FO-25-1446866</t>
  </si>
  <si>
    <t>29/08/2025 SE CONFIRMA DATOS CON CB, DATOS CORRECTOS, SE ACTUALIZAN. SE REALIZA ENVIO DE ROLLOS CON GUIA | 03/09/2025 EN COMUNICACIÓN CON EL USUARIO, INDICA QUE AÚN NO RECIBE PAPELERÍA. SE INFORMA GUIA | 05/09/2025 29-08 SE REALIZA ENVIO DE ROLLOS ** 05-09 SE CONFIRMA PEDIDO EN LA OFICINA DE LA TRANSPORTADORA, SE LE INFORMA AL USUARIO PARA QUE SE ACERQUE A LAS INSTALACIONES A RECIBIR EL PEDIDO. SE NOTIFICA CIERRE DE SOLICITUD</t>
  </si>
  <si>
    <t>PTM CAUCASIA VARIEDADES LERS</t>
  </si>
  <si>
    <t>FO-25-1446849</t>
  </si>
  <si>
    <t>29/08/2025 SE ESCALA AL COORDINADOR DE ZONA PARA ENTREGA DE ROLLOS EN SITIO | 04/09/2025 SE REALIZA VISITA TÉCNICA PARA ENTREGA DE 20 ROLLOS PARA DATAFONO, NO SE INTERVIENE TERMINAL Y LA ENTREGA SE REALIZA SIN NOVEDAD.</t>
  </si>
  <si>
    <t>BARRIO CANAPOTE CARTAGENA DE I</t>
  </si>
  <si>
    <t>FO-25-1446425</t>
  </si>
  <si>
    <t>29/08/2025 SE ESCALA AL COORDINADOR DE ZONA PARA ENTREGA DE ROLLOS EN SITIO | 04/09/2025 NOVEDAD DE DESPLAZAMIENTO, FUERTE LLUVIA EN LA VÍA , | 04/09/2025 SE REALIZA ENTREGA DE 40 ROLLOS PARA EL CORRESPONSAL</t>
  </si>
  <si>
    <t>BARRIO LAS DELICIAS VALLEDUPAR</t>
  </si>
  <si>
    <t>FO-25-1480502</t>
  </si>
  <si>
    <t>04/09/2025 SE ESCALA A LA RED PARA AUTORIZACIÓN DE ROLLOS - LA RED AUTORIZA - SE ESCALA AL COORDINADOR DE ZONA PARA ENTREGA DE ROLLOS EN SITIO | 05/09/2025 SE REALIZA ENTREGA DE 20 ROLLOS EN DIRECCIÓN</t>
  </si>
  <si>
    <t>BARRIO MUTUALIDAD BUCARAMANGA 1</t>
  </si>
  <si>
    <t>FO-25-1480483</t>
  </si>
  <si>
    <t>04/09/2025 SE ESCALA A LA RED PARA AUTORIZACIÓN DE ROLLOS - LA RED AUTORIZA - SE ESCALA AL COORDINADOR DE ZONA PARA ENTREGA DE ROLLOS EN SITIO | 05/09/2025 SE HACE PRESENCIA EN COMERCIO SE REALIZA ENTREGA DE 20 ROLLOS</t>
  </si>
  <si>
    <t>BARRIO POBLADO II CALI 1</t>
  </si>
  <si>
    <t>FO-25-1480447</t>
  </si>
  <si>
    <t>04/09/2025 SE ESCALA AL COORDINADOR DE ZONA PARA ENTREGA DE ROLLOS EN SITIO | 05/09/2025 SE ENTREGAN 20 ROLLOS A ANDRÉS FELIPE CARTAGENA</t>
  </si>
  <si>
    <t>PTM CALI DISTRIBUIDORA MAGDALE</t>
  </si>
  <si>
    <t>FO-25-1477099</t>
  </si>
  <si>
    <t>04/09/2025 SE ESCALA AL COORDINADOR DE ZONA PARA ENTREGA DE ROLLOS EN SITIO | 05/09/2025 SE ENTREGAN 20 ROLLOS A LEONARDO CALDERON</t>
  </si>
  <si>
    <t>PTM SOACHA VARIEDADES SARALUCI</t>
  </si>
  <si>
    <t>FO-25-1474520</t>
  </si>
  <si>
    <t>04/09/2025 SE ESCALA A LA RED PARA AUTORIZACIÓN DE ROLLOS - LA RED AUTORIZA - SE ESCALA AL COORDINADOR DE ZONA PARA ENTREGA DE ROLLOS EN SITIO | 04/09/2025 DURANTE LA VISITA TECNICA SE REALIZA ENTREGA DE ROLLOS PARA DATÁFONO NO SE MANIPULAN EQUIPOS SIN NOVEDAD EN ENTREGA</t>
  </si>
  <si>
    <t>FO-25-1473166</t>
  </si>
  <si>
    <t>04/09/2025 SE REALIZA ENVIO DE ROLLOS CON GUIA | 05/09/2025 SE REALIZÓ VISITA AL COMERCIO Y SE HIZO ENTREGA DE 10 ROLLOS TODO OK</t>
  </si>
  <si>
    <t>BARRIO CENTRO VISTAHERMOSA 8</t>
  </si>
  <si>
    <t>FO-25-1461760</t>
  </si>
  <si>
    <t>02/09/2025 SE CONFIRMA DATOS CON CB, DATOS CORRECTOS, SE ACTUALIZAN. SE REALIZA ENVIO DE ROLLOS CON GUIA | 03/09/2025 SE REALIZA ENVÍO POR SOLICITUD DE 40 ROLLOS ALA CIUDAD DE VISTA HERMOSA- META POR MEDIO DE TRANSPORTADORA INTERRAPIDISIMO</t>
  </si>
  <si>
    <t>BARRIO LAS MORAS BARRANQUILLA</t>
  </si>
  <si>
    <t>FO-25-1470311</t>
  </si>
  <si>
    <t>03/09/2025 SE ESCALA AL COORDINADOR DE ZONA PARA ENTREGA DE ROLLOS EN SITIO | 05/09/2025 SE REALIZA VISITA SE ENTREGA 160 ROLLOS</t>
  </si>
  <si>
    <t>DISTRICOL MERCA EXPRES HATILLO</t>
  </si>
  <si>
    <t>FO-25-1456985</t>
  </si>
  <si>
    <t>01/09/2025 SE ESCALA AL COORDINADOR DE ZONA PARA ENTREGA DE ROLLOS EN SITIO | 05/09/2025 SE ENTREGA ROLLOS OK</t>
  </si>
  <si>
    <t>BARRIO CENTRO CORREGIMIENTO LA</t>
  </si>
  <si>
    <t>FO-25-1470315</t>
  </si>
  <si>
    <t>03/09/2025 SE ESCALA AL COORDINADOR DE ZONA PARA ENTREGA DE ROLLOS EN SITIO | 04/09/2025 SE VISITA COMERCIO Y SE HACE ENTREGA DE 10 ROLLOS AL SEÑOR RAFAEL TAMARA.</t>
  </si>
  <si>
    <t>PTM LEBRIJA MARKET PURTUGAL</t>
  </si>
  <si>
    <t>FO-25-1470161</t>
  </si>
  <si>
    <t>09/09/2025 SE ESCALA AL COORDINADOR DE ZONA PARA ENTREGA DE ROLLOS EN SITIO | 05/09/2025 SE REALIZA VISITA A COMERCIO Y SE ENTREGAN 20 ROLLOS CON VISITA NO SE MANIPULA EQUIPOS</t>
  </si>
  <si>
    <t>BARRIO NUEVO ESCOBAL CUCUTA 4</t>
  </si>
  <si>
    <t>FO-25-1464295</t>
  </si>
  <si>
    <t>03/09/2025 SE ESCALA AL COORDINADOR DE ZONA PARA ENTREGA DE ROLLOS EN SITIO | 04/09/2025 SE REALIZÓ VISITA AL COMERCIO Y SE ENCUENTRA DE 20 ROLLOS TODO OK</t>
  </si>
  <si>
    <t>PTM BARBOSA  UNICASA DE MI HOG</t>
  </si>
  <si>
    <t>FO-25-1462989</t>
  </si>
  <si>
    <t>02/09/2025 SE ESCALA A LA RED PARA AUTORIZACIÓN DE ROLLOS - LA RED AUTORIZA 30 - SE ESCALA AL COORDINADOR DE ZONA PARA ENTREGA DE ROLLOS EN SITIO | 05/09/2025 SE ENTREGA ROLLOS OK</t>
  </si>
  <si>
    <t>FO-25-1458459</t>
  </si>
  <si>
    <t>02/09/2025 SE ESCALA PARA ENVIO POR CABIFY | 05/09/2025 SE REALIZA ENTREGA DE 370 ROLLOS POR EL OPERADOR CABIFY</t>
  </si>
  <si>
    <t>FO-25-1468698</t>
  </si>
  <si>
    <t>03/09/2025 EN COMUNICACIÓN CON EL CB, CONFIRMA DATOS CORRECTOS-SE ESCALA AL COORDINADOR DE ZONA PARA ENTREGA DE ROLLOS EN SITIO | 05/09/2025 SE REALIZA ENTREGA DE 20 ROLLOS POR EL OPERADOR CABIFY</t>
  </si>
  <si>
    <t>PAYON MEDELLIN</t>
  </si>
  <si>
    <t>FO-25-1466809</t>
  </si>
  <si>
    <t>03/09/2025 EN COMUNICACIÓN CON EL CB, CONFIRMA DATOS CORRECTOS-SE ESCALA AL COORDINADOR DE ZONA PARA ENTREGA DE ROLLOS EN SITIO | 05/09/2025 SE REALIZA ENTREGA DE 80 ROLLOS POR EL OPERADOR CABIFY</t>
  </si>
  <si>
    <t>FO-25-1462016</t>
  </si>
  <si>
    <t>02/09/2025 SE ESCALA AL COORDINADOR DE ZONA PARA ENTREGA DE ROLLOS EN SITIO | 05/09/2025 SE REALIZA ENTREGA DE 60 ROLLOS PARA DATAFONO NO SE MANIPULA TERMINAL</t>
  </si>
  <si>
    <t>BARRIO DOÑA NIDIA CUCUTA 4</t>
  </si>
  <si>
    <t>FO-25-1449452</t>
  </si>
  <si>
    <t>30/08/2025 SE ESCALA AL COORDINADOR DE ZONA PARA ENTREGA DE ROLLOS EN SITIO | 05/09/2025 SE REALIZA ENTREGA DE 10 ROLLOS RBM OK</t>
  </si>
  <si>
    <t>PTM LOS COCOS AGUACHICA AUTOSE</t>
  </si>
  <si>
    <t>FO-25-1447010</t>
  </si>
  <si>
    <t>29/08/2025 SE ESCALA A LA RED PARA AUTORIZACIÓN DE ROLLOS - LA RED AUTORIZA - SE CONFIRMA DATOS CON CB, DATOS CORRECTOS, SE ACTUALIZAN. SE REALIZA ENVIO DE ROLLOS CON GUIA | 03/09/2025 EN COMUNICACIÓN CON EL USUARIO, INDICA QUE AÚN NO RECIBE PAPELERÍA. SE INFORMA GUIA | 05/09/2025 29-08 SE REALIZA ENVIO DE ROLLOS ** 05-09 SE CONFIRMA ENTREGA EXITOSA CON EL USUARIO</t>
  </si>
  <si>
    <t>PAGAFACIL  MAMONAL</t>
  </si>
  <si>
    <t>FO-25-1453355</t>
  </si>
  <si>
    <t>01/09/2025 SE ESCALA AL COORDINADOR DE ZONA PARA ENTREGA DE ROLLOS EN SITIO | 05/09/2025 SE ENTREGAN 90 ROLLOS</t>
  </si>
  <si>
    <t>BARRIO PUERTO LLERAS CUCUTA 1</t>
  </si>
  <si>
    <t>FO-25-1455152</t>
  </si>
  <si>
    <t>01/09/2025 SE ESCALA AL COORDINADOR DE ZONA PARA ENTREGA DE ROLLOS EN SITIO | 05/09/2025 SE REALIZÓ VISITA AL COMERCIO Y SE HIZO ENTREGA DE 10 ROLLOS TODO OK</t>
  </si>
  <si>
    <t>BARRIO LA INMACULA PLANETA RIC</t>
  </si>
  <si>
    <t>FO-25-1455163</t>
  </si>
  <si>
    <t>01/09/2025 SE ESCALA AL COORDINADOR DE ZONA PARA ENTREGA DE ROLLOS EN SITIO | 05/09/2025 SE REALIZÓ ENTREGA DE 10 ROLLOS PARA CB BANCOLOMBIA, NO SE MANIPULÓ EQUIPOS.</t>
  </si>
  <si>
    <t>PUEBLO NUEVO ORTEGA</t>
  </si>
  <si>
    <t>FO-25-1448002</t>
  </si>
  <si>
    <t>03/09/2025 EN COMUNICACIÓN CON EL USUARIO, INDICA QUE AÚN NO RECIBE PAPELERÍA. SE INFORMA GUIA | 05/09/2025 30-08- SE ENVIAN ROLLOS** 05-09 SE CONFIRMA ENTREGA EXITOS CON EL USUARIO</t>
  </si>
  <si>
    <t>SAN JUAN NEPOMUCENO</t>
  </si>
  <si>
    <t>BARRIO LA TRONCAL SAN JUAN DE</t>
  </si>
  <si>
    <t>FO-25-1460171</t>
  </si>
  <si>
    <t>02/09/2025 SE ESCALA A LA RED PARA AUTORIZACIÓN DE ROLLOS - LA RED AUTORIZA 30 - SE ESCALA AL COORDINADOR DE ZONA PARA ENTREGA DE ROLLOS EN SITIO | 05/09/2025 SE REALIZA ENTREGA DE 30 ROLLOS PARA EL CORRESPONSAL</t>
  </si>
  <si>
    <t>FO-25-1461695</t>
  </si>
  <si>
    <t>02/09/2025 SE ESCALA A LA RED PARA AUTORIZACIÓN DE ROLLOS - LA RED AUTORIZA 30 - SE ESCALA AL COORDINADOR DE ZONA PARA ENTREGA DE ROLLOS EN SITIO | 05/09/2025 SE REALIZÓ VISITA AL COMERCIO Y SE HIZO ENTREGA DE 10 ROLLOS TODO OK</t>
  </si>
  <si>
    <t>FO-25-1461714</t>
  </si>
  <si>
    <t>02/09/2025 SE ESCALA AL COORDINADOR DE ZONA PARA ENTREGA DE ROLLOS EN SITIO | 03/09/2025 SE VALIDA DATOS Y DIRECCIÓN DE ENVÍO CON EL SEÑOR ALEXANDER AL MOVIL 3186992853, SE REALIZA ENVIO CON EMPRESA INTERRAPIDISIMO NÚMERO DE GUIA#.</t>
  </si>
  <si>
    <t>COMCARD B MANGA NORTE</t>
  </si>
  <si>
    <t>FO-25-1482242</t>
  </si>
  <si>
    <t>05/09/2025 SE ESCALA AL COORDINADOR DE ZONA PARA ENTREGA DE ROLLOS EN SITIO | 05/09/2025 SE HACE PRESENCIA EN COMERCIO SE REALIZA ENTREGA DE 10 ROLLOS</t>
  </si>
  <si>
    <t>BARRIO FUNDADORES SAN MARTIN 9</t>
  </si>
  <si>
    <t>FO-25-1460306</t>
  </si>
  <si>
    <t>02/09/2025 SE ESCALA AL COORDINADOR DE ZONA PARA ENTREGA DE ROLLOS EN SITIO | 05/09/2025 SE REALIZA VISITA A CB POR SOLICITUD DE ROLLOS, SE REALIZA SIN NOVEDAD</t>
  </si>
  <si>
    <t>DISTRICOL MINIMAX LAS MERCEDES</t>
  </si>
  <si>
    <t>FO-25-1461720</t>
  </si>
  <si>
    <t>02/09/2025 SE ESCALA AL COORDINADOR DE ZONA PARA ENTREGA DE ROLLOS EN SITIO | 05/09/2025 SE REALIZA LA ENTREGA DE 30 ROLLOS DE CB A LA ENCARGADA KATI VELA</t>
  </si>
  <si>
    <t>BARRIO LOS HOYOS POPAYAN 9</t>
  </si>
  <si>
    <t>FO-25-1480552</t>
  </si>
  <si>
    <t>04/09/2025 SE ESCALA A LA RED PARA AUTORIZACIÓN DE ROLLOS - LA RED AUTORIZA - SE ESCALA AL COORDINADOR DE ZONA PARA ENTREGA DE ROLLOS EN SITIO | 05/09/2025 SE INGRESA SE ENTREGA 20 ROLLOS RBM</t>
  </si>
  <si>
    <t>FO-25-1461732</t>
  </si>
  <si>
    <t>02/09/2025 SE ESCALA AL COORDINADOR DE ZONA PARA ENTREGA DE ROLLOS EN SITIO | 04/09/2025 SE REALIZA ENTREGA DE 10 ROLLOS PARA EL CB BANCOLOMBIA, LOS ROLLOS SE ENVÍAN EN MOTOTAXI HACIA EL CORREGIMIENTO EL SABANAL POR PETICIÓN DEL CLIENTE CB,SE CONFIRMA POR LLAMADA TELEFÓNICA QUE LA SEÑORA IRIS BAZA RECIBE LOS ROLLOS 5:08</t>
  </si>
  <si>
    <t>BARRIO CASALINDA GIRON</t>
  </si>
  <si>
    <t>FO-25-1478120</t>
  </si>
  <si>
    <t>04/09/2025 SE ESCALA AL COORDINADOR DE ZONA PARA ENTREGA DE ROLLOS EN SITIO | 05/09/2025 SE LLEGA A SITIO Y LOCAL SE ENCUENTRA CERRADO, SE VALIDA CON LA SEÑORA SANDRA AL MOVIL E INDICA QUE ELLA EL DÍA DE HOY ABRE HASTA DESPUÉS DE LAS 2PM, SOLICITA QUE SE LOS DEJEN EN EL LOCAL DEL LADO, SE DEJAN ROLLOS EN LOCAL VECINO POR PETICIÓN DE CLIENTE</t>
  </si>
  <si>
    <t>BARRIO URBANIZACION SAMARIA MO</t>
  </si>
  <si>
    <t>FO-25-1477174</t>
  </si>
  <si>
    <t>04/09/2025 SE ESCALA AL COORDINADOR DE ZONA PARA ENTREGA DE ROLLOS EN SITIO | 05/09/2025 SE REALIZA LA ENTREGA DE 50 ROLLOS PARA EL CB BANCOLOMBIA, NO SE MANIPULA EQUIPOS</t>
  </si>
  <si>
    <t>BARRIO CENTRO SOPO</t>
  </si>
  <si>
    <t>FO-25-1463068</t>
  </si>
  <si>
    <t>02/09/2025 SE ESCALA A LA RED PARA AUTORIZACIÓN DE ROLLOS - LA RED AUTORIZA 10 - SE ESCALA AL COORDINADOR DE ZONA PARA ENTREGA DE ROLLOS EN SITIO | 05/09/2025 SE REALIZA ENTREGA DE 10 ROLLOS PARA DATAFONO NO SE MANIPULA TERMINAL, CLIENTE PIDE QUE SEAN MÁS ROLLOS DE PUNTA FURIOSA POR TAN POQUITOS</t>
  </si>
  <si>
    <t>PAGAFACIL PROFESIONALES</t>
  </si>
  <si>
    <t>FO-25-1477092</t>
  </si>
  <si>
    <t>04/09/2025 SE ESCALA AL COORDINADOR DE ZONA PARA ENTREGA DE ROLLOS EN SITIO | 05/09/2025 SE VISITA COMERCIO,SE REALIZA LA ENTREGA DE 180 ROLLOS RBM CB OPERATIVO</t>
  </si>
  <si>
    <t>BARRIO BRASILIA PLANETA RICA 2</t>
  </si>
  <si>
    <t>FO-25-1464299</t>
  </si>
  <si>
    <t>03/09/2025 SE ESCALA AL COORDINADOR DE ZONA PARA ENTREGA DE ROLLOS EN SITIO | 05/09/2025 SE REALIZÓ ENTREGA DE 20 ROLLOS PARA CB BANCOLOMBIA, NO SE MANIPULÓ EQUIPOS.</t>
  </si>
  <si>
    <t>BARRIO CAMPIÑA BOGOTA 2</t>
  </si>
  <si>
    <t>FO-25-1477082</t>
  </si>
  <si>
    <t>04/09/2025 SE ESCALA AL COORDINADOR DE ZONA PARA ENTREGA DE ROLLOS EN SITIO | 05/09/2025 SE REALIZA ENTREGA DE 10 ROLLOS</t>
  </si>
  <si>
    <t>BARRIO CENTRO EL POBLADO PUERT</t>
  </si>
  <si>
    <t>FO-25-1465033</t>
  </si>
  <si>
    <t>03/09/2025 SE ESCALA AL COORDINADOR DE ZONA PARA ENTREGA DE ROLLOS EN SITIO | 05/09/2025 SE REALIZA VISITA AL CB POR SOLICITUD DE ROLLOS, SE ENTREGAN SIN NOVDEDAD</t>
  </si>
  <si>
    <t>OPRAP CENTRO COMERCIAL CARRERA</t>
  </si>
  <si>
    <t>FO-25-1476734</t>
  </si>
  <si>
    <t>04/09/2025 SE ESCALA A LA RED PARA AUTORIZACIÓN DE ROLLOS - LA RED AUTORIZA - SE ESCALA AL COORDINADOR DE ZONA PARA ENTREGA DE ROLLOS EN SITIO | 05/09/2025 SE REALIZA ENTREGA DE ROLLOS</t>
  </si>
  <si>
    <t>BARRIO LAS FERIAS BOGOTA 3</t>
  </si>
  <si>
    <t>FO-25-1476721</t>
  </si>
  <si>
    <t>04/09/2025 SE ESCALA A LA RED PARA AUTORIZACIÓN DE ROLLOS - LA RED AUTORIZA - SE ESCALA AL COORDINADOR DE ZONA PARA ENTREGA DE ROLLOS EN SITIO | 05/09/2025 SE REALIZA ENTREGA DE 50 ROLLOS</t>
  </si>
  <si>
    <t>FO-25-1476715</t>
  </si>
  <si>
    <t>04/09/2025 SE ESCALA A LA RED PARA AUTORIZACIÓN DE ROLLOS - LA RED AUTORIZA - SE ESCALA AL COORDINADOR DE ZONA PARA ENTREGA DE ROLLOS EN SITIO | 05/09/2025 SE REALIZA ENTREGA DE 20 ROLLOS PARA EL CB BANCOLOMBIA, NO SE MANIPULA EQUIPOS</t>
  </si>
  <si>
    <t>PALESTINA</t>
  </si>
  <si>
    <t>ARAUCA - CALDAS</t>
  </si>
  <si>
    <t>FO-25-1466798</t>
  </si>
  <si>
    <t>03/09/2025 EN COMUNICACIÓN CON EL CB, CONFIRMA DATOS CORRECTOS-SE ESCALA AL COORDINADOR DE ZONA PARA ENTREGA DE ROLLOS EN SITIO | 05/09/2025 SE ENTREGAN 170 ROLLOS EN EL COMERCIO NO SE MANIPULAN EQUIPOS</t>
  </si>
  <si>
    <t>BARRIO PRADO PLANETA RICA</t>
  </si>
  <si>
    <t>FO-25-1468716</t>
  </si>
  <si>
    <t>03/09/2025 EN COMUNICACIÓN CON EL CB, CONFIRMA DATOS CORRECTOS-SE ESCALA AL COORDINADOR DE ZONA PARA ENTREGA DE ROLLOS EN SITIO | 05/09/2025 SE REALIZÓ ENTREGA DE 20 ROLLOS PARA CB BANCOLOMBIA, NO SE MANIPULÓ EQUIPOS.</t>
  </si>
  <si>
    <t>BARRIO EL PARAISO MONTERIA</t>
  </si>
  <si>
    <t>FO-25-1470667</t>
  </si>
  <si>
    <t>03/09/2025 SE ESCALA AL COORDINADOR DE ZONA PARA ENTREGA DE ROLLOS EN SITIO | 05/09/2025 SE REALIZA LA ENTREGA DE 180 ROLLOS PARA EL CB BANCOLOMBIA, NO SE MANIPULAN EQUIPOS</t>
  </si>
  <si>
    <t>PTM CALI PAPELERIA Y MISCELANE</t>
  </si>
  <si>
    <t>FO-25-1470673</t>
  </si>
  <si>
    <t>03/09/2025 SE ESCALA AL COORDINADOR DE ZONA PARA ENTREGA DE ROLLOS EN SITIO | 05/09/2025 SE REALIZA ENTREGA DE 20 ROLLOS.</t>
  </si>
  <si>
    <t>BARRIO CENTRO PALESTINA 6</t>
  </si>
  <si>
    <t>FO-25-1483663</t>
  </si>
  <si>
    <t>05/09/2025 SE ESCALA AL COORDINADOR DE ZONA PARA ENTREGA DE ROLLOS EN SITIO | 05/09/2025 SE ENTREGAN 30 ROLLOS EN EL COMERCIO NO SE MANIPULAN EQUIPOS</t>
  </si>
  <si>
    <t>PTM PASTO AUTOSERVICIO SURTIFA</t>
  </si>
  <si>
    <t>FO-25-1477075</t>
  </si>
  <si>
    <t>04/09/2025 SE ESCALA AL COORDINADOR DE ZONA PARA ENTREGA DE ROLLOS EN SITIO | 05/09/2025 SE REALIZÓ LA ENTREGA DE PAPELERÍA SOLICITADA NO SE MANIPULA CB CLIENTE INFORMA QUE SE ENCUENTRA OPERATIVO</t>
  </si>
  <si>
    <t>BARRIO MAMONAL II CARTAGENA</t>
  </si>
  <si>
    <t>FO-25-1476729</t>
  </si>
  <si>
    <t>04/09/2025 SE ESCALA A LA RED PARA AUTORIZACIÓN DE ROLLOS - LA RED AUTORIZA - SE ESCALA AL COORDINADOR DE ZONA PARA ENTREGA DE ROLLOS EN SITIO | 05/09/2025 SE ENTREGAN 30 ROLLOS</t>
  </si>
  <si>
    <t>BARRIO ALARCON BUCARAMANGA 5</t>
  </si>
  <si>
    <t>FO-25-1475041</t>
  </si>
  <si>
    <t>04/09/2025 SE ESCALA AL COORDINADOR DE ZONA PARA ENTREGA DE ROLLOS EN SITIO | 05/09/2025 ENTREGA DE 20 ROLLOS PARA DATAFONO</t>
  </si>
  <si>
    <t>BARRIO MARIA OCCIDENTE POPAYAN</t>
  </si>
  <si>
    <t>FO-25-1463121</t>
  </si>
  <si>
    <t>02/09/2025 SE ESCALA A LA RED PARA AUTORIZACIÓN DE ROLLOS - LA RED AUTORIZA 20 - SE ESCALA AL COORDINADOR DE ZONA PARA ENTREGA DE ROLLOS EN SITIO | 05/09/2025 SE INGRESA SE ENTREGA 20 ROLLOS RBM</t>
  </si>
  <si>
    <t>BARRIO EL MIRADOR POPAYAN</t>
  </si>
  <si>
    <t>FO-25-1458676</t>
  </si>
  <si>
    <t>02/09/2025 SE ESCALA AL COORDINADOR DE ZONA PARA ENTREGA DE ROLLOS EN SITIO | 05/09/2025 SE INGRESA SE ENTRA 20 ROLLOS RBM</t>
  </si>
  <si>
    <t>DISTRICOL MULTIPAGOS SJM</t>
  </si>
  <si>
    <t>FO-25-1473172</t>
  </si>
  <si>
    <t>04/09/2025 SE CONFIRMA DATOS CON CB, DATOS CORRECTOS, SE ACTUALIZAN. SE REALIZA ENVIO DE ROLLOS CON GUIA | 05/09/2025 SE ENTREGAN 30 ROLLOS A CAROLINA VELEZ</t>
  </si>
  <si>
    <t>FO-25-1474441</t>
  </si>
  <si>
    <t>04/09/2025 SE ESCALA A LA RED PARA AUTORIZACIÓN DE ROLLOS - LA RED AUTORIZA - SE ESCALA AL COORDINADOR DE ZONA PARA ENTREGA DE ROLLOS EN SITIO | 05/09/2025 SE ENTREGAN 10 ROLLOS.</t>
  </si>
  <si>
    <t>BARCELONA  QUINDIO</t>
  </si>
  <si>
    <t>FO-25-1473920</t>
  </si>
  <si>
    <t>04/09/2025 SE ESCALA AL COORDINADOR DE ZONA PARA ENTREGA DE ROLLOS EN SITIO | 05/09/2025 SE VISITA COMERCIO SE REALIZÓ ENTREGA DE 100 ROLLOS</t>
  </si>
  <si>
    <t>BARRIO LUZ DEL PARAISO PIENDAM</t>
  </si>
  <si>
    <t>FO-25-1381747</t>
  </si>
  <si>
    <t>15/08/2025 SE REALIZA ENVIO ROLLOS CON GUIA | 21/08/2025 EN COMUNICACIÓN CON EL USUARIO, INDICA QUE AÚN NO RECIBE PAPELERÍA. SE INFORMA GUIA | 29/08/2025 ATENDIENDO A TU SOLICITUD Y TRAS VALIDAR LA GUÍA #2185553729, TE INFORMO QUE HE REALIZADO UNA GESTIÓN CON EL ÁREA LOGÍSTICA BAJO EL RADICADO #86352492, SOLICITANDO EL CAMBIO DE DIRECCIÓN DEL ENVÍO Y EL REDIRECCIONAMIENTO CON LOS DATOS CORRECTOS. DE IGUAL MANERA, RECOMENDÉ EL CASO A LA REGIONAL ENCARGADA, SOLICITANDO PRIORIDAD EN EL PROCESO. EN ESTE CASO, QUEDAMOS A LA ESPERA DE LA PRONTA MOVILIZACIÓN Y ENTREGA DEL ENVÍO. | 03/09/2025 GUÍA EN DEVOLUCIÓN CON LA OBSERVACIÓN: SE NEGÓ A RECIBIR | 05/09/2025 15-08 SE REALIZA ENVIO DE ROLLOS** 05-09 SE CONFIRMA ENTREGA EXITOSA CON EL USUARIO</t>
  </si>
  <si>
    <t>COMCARD CALI FUENTE LA 23</t>
  </si>
  <si>
    <t>FO-25-1473998</t>
  </si>
  <si>
    <t>04/09/2025 SE ESCALA AL COORDINADOR DE ZONA PARA ENTREGA DE ROLLOS EN SITIO | 05/09/2025 SE ENTREGAN 50 ROLLOS EN BUEN ESTADO</t>
  </si>
  <si>
    <t>DISTRICOL MULTISERVICIOS PAGOS</t>
  </si>
  <si>
    <t>FO-25-1480494</t>
  </si>
  <si>
    <t>04/09/2025 SE ESCALA A LA RED PARA AUTORIZACIÓN DE ROLLOS - LA RED AUTORIZA - SE ESCALA AL COORDINADOR DE ZONA PARA ENTREGA DE ROLLOS EN SITIO | 05/09/2025 EN COMUNICACIÓN CON LA SEÑORA ANGÉLICA MORALES POR MOTIVO DE FUERA MAYOR AUTORIZA ENTREGA DE 20 ROLLOS DE PAPEL PARA DATÁFONO A LA SEÑORA MARÍA AGUIRRE EN MZ I CS 137 EL NARANJAL VECINA</t>
  </si>
  <si>
    <t>BARRIO CORREGIMIENTO VILLA COL</t>
  </si>
  <si>
    <t>FO-25-1472343</t>
  </si>
  <si>
    <t>04/09/2025 SE ESCALA AL COORDINADOR DE ZONA PARA ENTREGA DE ROLLOS EN SITIO | 05/09/2025 SE VISITA DIRECCIÓN ASIGNADA PARA ENTREGA Y SE DEJAN 20 ROLLOS</t>
  </si>
  <si>
    <t>BARRIO SAN NICOLAS CARTAGO 3</t>
  </si>
  <si>
    <t>FO-25-1478123</t>
  </si>
  <si>
    <t>04/09/2025 SE ESCALA AL COORDINADOR DE ZONA PARA ENTREGA DE ROLLOS EN SITIO | 05/09/2025 SE ENTREGAN 20 ROLLOS.</t>
  </si>
  <si>
    <t>DISTRICOL CARNICER BARENAS I</t>
  </si>
  <si>
    <t>FO-25-1460002</t>
  </si>
  <si>
    <t>02/09/2025 SE ESCALA A LA RED PARA AUTORIZACIÓN DE ROLLOS - LA RED AUTORIZA 40 - SE ESCALA PARA ENVIO POR CABIFY | 05/09/2025 SE REALIZA ENTREGA DE 50 ROLLOS POR EL OPERADOR CABIFY</t>
  </si>
  <si>
    <t>ATEHORTUA VASQUEZ ANA SOFIA</t>
  </si>
  <si>
    <t>PTM BELLO AUTOSERVICIO El PORV</t>
  </si>
  <si>
    <t>FO-25-1459997</t>
  </si>
  <si>
    <t>02/09/2025 SE ESCALA A LA RED PARA AUTORIZACIÓN DE ROLLOS - LA RED AUTORIZA 20 - SE ESCALA PARA ENVIO POR CABIFY | 05/09/2025 SE REALIZA ENTREGA DE 20 ROLLOS POR EL OPERADOR CABIFY</t>
  </si>
  <si>
    <t>BARRIO PIEDRAS BLANCAS COPACAB</t>
  </si>
  <si>
    <t>FO-25-1462992</t>
  </si>
  <si>
    <t>DISTRICOL TECNOLANDIA</t>
  </si>
  <si>
    <t>FO-25-1459755</t>
  </si>
  <si>
    <t>02/09/2025 SE ESCALA AL COORDINADOR DE ZONA PARA ENTREGA DE ROLLOS EN SITIO | 05/09/2025 SE REALIZA ENTREGA DE 40 ROLLOS POR EL OPERADOR CABIFY</t>
  </si>
  <si>
    <t>BARRIO VILLAS DEL SOL NIQUIA B</t>
  </si>
  <si>
    <t>FO-25-1462985</t>
  </si>
  <si>
    <t>02/09/2025 SE ESCALA A LA RED PARA AUTORIZACIÓN DE ROLLOS - LA RED AUTORIZA 90 - SE ESCALA PARA ENVIO POR CABIFY | 05/09/2025 SE REALIZA ENTREGA DE 80 ROLLOS POR EL OPERADOR CABIFY</t>
  </si>
  <si>
    <t>BARRIO SAN FRANCISCO BUCARAMANGA  19</t>
  </si>
  <si>
    <t>FO-25-1485442</t>
  </si>
  <si>
    <t>05/09/2025 SE ESCALA A LA RED PARA AUTORIZACIÓN DE ROLLOS - LA RED AUTORIZA - SE ESCALA AL COORDINADOR DE ZONA PARA ENTREGA DE ROLLOS EN SITIO | 05/09/2025 SE VISITA COMERCIO SE HACE ENTREGA DE 20 ROLLOS</t>
  </si>
  <si>
    <t>PTM MEDELLIN  DEPOSITO Y FERRE</t>
  </si>
  <si>
    <t>FO-25-1459246</t>
  </si>
  <si>
    <t>05/09/2025 SE REALIZA ENTREGA DE 20 ROLLOS POR EL OPERADOR CABIFY</t>
  </si>
  <si>
    <t>DISTRICOL TIENDA DE MASCOTAS P</t>
  </si>
  <si>
    <t>FO-25-1462984</t>
  </si>
  <si>
    <t>02/09/2025 SE ESCALA A LA RED PARA AUTORIZACIÓN DE ROLLOS - LA RED AUTORIZA 80 - SE ESCALA PARA ENVIO POR CABIFY | 05/09/2025 SE REALIZA ENTREGA DE 70 ROLLOS POR EL OPERADOR CABIFY</t>
  </si>
  <si>
    <t>FO-25-1462980</t>
  </si>
  <si>
    <t>02/09/2025 SE ESCALA A LA RED PARA AUTORIZACIÓN DE ROLLOS - LA RED AUTORIZA 10 - SE ESCALA PARA ENVIO POR CABIFY | 05/09/2025 SE REALIZA ENTREGA DE 10 ROLLOS POR EL OPERADOR CABIFY</t>
  </si>
  <si>
    <t>FO-25-1458805</t>
  </si>
  <si>
    <t>05/09/2025 SE REALIZA ENTREGA DE 10 ROLLOS POR EL OPERADOR CABIFY</t>
  </si>
  <si>
    <t>BARRIO CENTRO SAN LUIS DE SINC</t>
  </si>
  <si>
    <t>FO-25-1482249</t>
  </si>
  <si>
    <t>05/09/2025 SE ESCALA AL COORDINADOR DE ZONA PARA ENTREGA DE ROLLOS EN SITIO | 05/09/2025 SE VISITA COMERCIO Y SE HACE ENTREGA DE 10 ROLLOS AL SEÑOR FABIÁN PINEDA NAVARRO.</t>
  </si>
  <si>
    <t>COMCARD ITAGUI MAGNA</t>
  </si>
  <si>
    <t>FO-25-1462908</t>
  </si>
  <si>
    <t>MULTIPAGAS GIRARDOTA 2</t>
  </si>
  <si>
    <t>FO-25-1469867</t>
  </si>
  <si>
    <t>03/09/2025 SE ESCALA PARA ENVIO POR CABIFY | 05/09/2025 SE REALIZA ENTREGA DE 220 ROLLOS POR EL OPERADOR CABIFY</t>
  </si>
  <si>
    <t>FO-25-1472361</t>
  </si>
  <si>
    <t>04/09/2025 SE ESCALA PARA ENVIO POR CABIFY | 05/09/2025 SE REALIZA ENTREGA DE 90 ROLLOS POR EL OPERADOR CABIFY</t>
  </si>
  <si>
    <t>COMCARD BELLO AYE</t>
  </si>
  <si>
    <t>FO-25-1469855</t>
  </si>
  <si>
    <t>03/09/2025 SE ESCALA PARA ENVIO POR CABIFY | 05/09/2025 SE REALIZA ENTREGA DE 30 ROLLOS POR EL OPERADOR CABIFY</t>
  </si>
  <si>
    <t>FO-25-1472351</t>
  </si>
  <si>
    <t>04/09/2025 SE ESCALA PARA ENVIO POR CABIFY | 05/09/2025 SE REALIZA ENTREGA DE 110 ROLLOS POR EL OPERADOR CABIFY</t>
  </si>
  <si>
    <t>PTM ITAGUI CELUMASTER BT ITAGU</t>
  </si>
  <si>
    <t>FO-25-1469871</t>
  </si>
  <si>
    <t>03/09/2025 SE ESCALA PARA ENVIO POR CABIFY | 05/09/2025 SE REALIZA ENTREGA DE 10 ROLLOS POR EL OPERADOR CABIFY</t>
  </si>
  <si>
    <t>BARRIO SIMON BOLIVAR II ITAGUI</t>
  </si>
  <si>
    <t>FO-25-1469459</t>
  </si>
  <si>
    <t>03/09/2025 EN COMUNICACIÓN CON EL CB, CONFIRMA DATOS CORRECTOS-SE ESCALA AL COORDINADOR DE ZONA PARA ENTREGA DE ROLLOS EN SITIO | 05/09/2025 SE REALIZA ENTREGA DE 100 ROLLOS POR EL OPERADOR CABIFY</t>
  </si>
  <si>
    <t>VEREDA SAN JOSE DE LA COLORADA</t>
  </si>
  <si>
    <t>FO-25-1455992</t>
  </si>
  <si>
    <t>01/09/2025 SE ESCALA AL COORDINADOR DE ZONA PARA ENTREGA DE ROLLOS EN SITIO | 05/09/2025 ENTREGA DE ROLLOS EJECUTADO OK</t>
  </si>
  <si>
    <t>BARRIO VILLA ANITA BOGOTA</t>
  </si>
  <si>
    <t>FO-25-1487201</t>
  </si>
  <si>
    <t>CANCELADO POR LA RED-SOPORTE TELEFONICO</t>
  </si>
  <si>
    <t>05/09/2025 SE PROCEDE A CERRAR ESTE CASO POR SOLICITUD DE LA RED CON EL SIGUIENTE COMENTARIO:SOLICITO ROLLOS RECIENTEMENTE Y LA CANT TX NO SUPERA LA CANT DE ROLLOS QUE SE LE ENTREGARON EN LA ULTIMA VISITA</t>
  </si>
  <si>
    <t>PAGAFACIL SAN MARTIN</t>
  </si>
  <si>
    <t>FO-25-1460142</t>
  </si>
  <si>
    <t>02/09/2025 SE ESCALA A LA RED PARA AUTORIZACIÓN DE ROLLOS - LA RED AUTORIZA 60 - SE ESCALA AL COORDINADOR DE ZONA PARA ENTREGA DE ROLLOS EN SITIO | 05/09/2025 SE REALIZA VISITA AL CB POR SOLICITUD DE ROLLOS, SE ENTREGAN SIN NOVEDAD</t>
  </si>
  <si>
    <t>BARRIO SANTA CLARA OCANA 1</t>
  </si>
  <si>
    <t>FO-25-1487202</t>
  </si>
  <si>
    <t>05/09/2025 SE PROCEDE A CERRAR ESTE CASO POR SOLICITUD DE LA RED CON EL SIGUIENTE COMENTARIO: SOLICITO ROLLOS RECIENTEMENTE Y LA CANT TX NO SUPERA LA CANT DE ROLLOS QUE SE LE ENTREGARON EN LA ULTIMA VISITA</t>
  </si>
  <si>
    <t>FO-25-1487206</t>
  </si>
  <si>
    <t>BARRIO ALTOS DEL LIMONAR NEIVA</t>
  </si>
  <si>
    <t>FO-25-1460160</t>
  </si>
  <si>
    <t>02/09/2025 SE ESCALA A LA RED PARA AUTORIZACIÓN DE ROLLOS - LA RED AUTORIZA 10 - SE ESCALA AL COORDINADOR DE ZONA PARA ENTREGA DE ROLLOS EN SITIO | 05/09/2025 SE LLEGA A SITIO, SE ENTREGAN 10 ROLLOS RBM</t>
  </si>
  <si>
    <t>BARRIO PALMERAS 2 FLORIDABLANC</t>
  </si>
  <si>
    <t>FO-25-1483651</t>
  </si>
  <si>
    <t>05/09/2025 SE ESCALA AL COORDINADOR DE ZONA PARA ENTREGA DE ROLLOS EN SITIO | 05/09/2025 SE VISITA COMERCIO SE REALIZA LA ENTREGA DE 20 ROLLOS RBM CB OPERATIVO</t>
  </si>
  <si>
    <t>BARRIO CIUDAD DORADA ARMENIA 4</t>
  </si>
  <si>
    <t>FO-25-1480499</t>
  </si>
  <si>
    <t>04/09/2025 SE ESCALA A LA RED PARA AUTORIZACIÓN DE ROLLOS - LA RED AUTORIZA - SE ESCALA AL COORDINADOR DE ZONA PARA ENTREGA DE ROLLOS EN SITIO | 05/09/2025 VISITAMOS COMERCIO REALIZAMOS ENTREGA DE 10 ROLLOS.</t>
  </si>
  <si>
    <t>BARRIO SAN FRANCISCO CERETE</t>
  </si>
  <si>
    <t>FO-25-1480491</t>
  </si>
  <si>
    <t>04/09/2025 SE ESCALA A LA RED PARA AUTORIZACIÓN DE ROLLOS - LA RED AUTORIZA - SE ESCALA AL COORDINADOR DE ZONA PARA ENTREGA DE ROLLOS EN SITIO | 05/09/2025 SE REALIZA LA ENTREGA DE 10 ROLLOS PARA EL CB BANCOLOMBIA, NO SE MANIPULAN EQUIPOS</t>
  </si>
  <si>
    <t>BARRIO VEREDA VERACRUZ CUMARAL</t>
  </si>
  <si>
    <t>FO-25-1470659</t>
  </si>
  <si>
    <t>03/09/2025 SE ESCALA AL COORDINADOR DE ZONA PARA ENTREGA DE ROLLOS EN SITIO | 05/09/2025 SE REALIZA ENTREGA DE 30 ROLLOS RBM</t>
  </si>
  <si>
    <t>ZONA BANANERA</t>
  </si>
  <si>
    <t>DISTRICOL REMATES ELDAMAR</t>
  </si>
  <si>
    <t>FO-25-1446997</t>
  </si>
  <si>
    <t>29/08/2025 SE ESCALA A LA RED PARA AUTORIZACIÓN DE ROLLOS - LA RED AUTORIZA - SE ESCALA AL COORDINADOR DE ZONA PARA ENTREGA DE ROLLOS EN SITIO | 05/09/2025 SE RETRASA EL INICIO DE LA ACTIVIDAD POR TRONCAL DE ORIENTE CERRADA POR PARTE DE CAMPESINOS DE LA SIERRA, QUE ESTÁN ABRIENDO LA VÍA CADA MEDIA HORA | 05/09/2025 SE REALIZA ENTREGA DE 30 ROLLOS PARA DATÁFONO A SATISFACCIÓN DEL CLIENTE</t>
  </si>
  <si>
    <t>DISTRICOL MED FARMA  2</t>
  </si>
  <si>
    <t>FO-25-1474485</t>
  </si>
  <si>
    <t>04/09/2025 SE ESCALA A LA RED PARA AUTORIZACIÓN DE ROLLOS - LA RED AUTORIZA - SE ESCALA AL COORDINADOR DE ZONA PARA ENTREGA DE ROLLOS EN SITIO | 05/09/2025 SE VISITA COMERCIO Y SE HACE ENTREGA DE 30 ROLLO AL SEÑOR LUIS SANTOS.</t>
  </si>
  <si>
    <t>BARRIO CENTRO BUCARAMANGA 1</t>
  </si>
  <si>
    <t>FO-25-1487311</t>
  </si>
  <si>
    <t>05/09/2025 SE ESCALA AL COORDINADOR DE ZONA PARA ENTREGA DE ROLLOS EN SITIO | 06/09/2025 SE VISITA COMERCIO SE HACE ENTREGA DE 20 ROLLOS DAYANA RIVEROS</t>
  </si>
  <si>
    <t>FO-25-1487090</t>
  </si>
  <si>
    <t>05/09/2025 SE ESCALA AL COORDINADOR DE ZONA PARA ENTREGA DE ROLLOS EN SITIO | 06/09/2025 SE ENTREGA 20 TOLLOS SIN NOVEDAD</t>
  </si>
  <si>
    <t>PTM BUCARAMANGA FRUTOS SECOS L</t>
  </si>
  <si>
    <t>FO-25-1486499</t>
  </si>
  <si>
    <t>05/09/2025 SE ESCALA AL COORDINADOR DE ZONA PARA ENTREGA DE ROLLOS EN SITIO | 06/09/2025 SE REALIZA ENTREGA DE 30 ROLLOS CON VISITA NO SE MANIPULA TERMINAL</t>
  </si>
  <si>
    <t>BARRIO LEON XIII SOACHA 6</t>
  </si>
  <si>
    <t>FO-25-1486495</t>
  </si>
  <si>
    <t>05/09/2025 SE ESCALA AL COORDINADOR DE ZONA PARA ENTREGA DE ROLLOS EN SITIO | 06/09/2025 DURANTE LA VISITA TECNICA SE REALIZA ENTREGA DE ROLLOS PARA DATÁFONO NO SE MANIPULAN EQUIPOS SIN NOVEDAD EN ENTREGA</t>
  </si>
  <si>
    <t>BARRIO CICERON MAESTRE VALLEDU</t>
  </si>
  <si>
    <t>FO-25-1486489</t>
  </si>
  <si>
    <t>05/09/2025 SE ESCALA AL COORDINADOR DE ZONA PARA ENTREGA DE ROLLOS EN SITIO | 06/09/2025 SE REALZA ENTREGA DE 20 ROLLOS EN DIRECCIÓN DE CB</t>
  </si>
  <si>
    <t>BARRIO LIBERTADOR DUITAMA 1</t>
  </si>
  <si>
    <t>FO-25-1486315</t>
  </si>
  <si>
    <t>05/09/2025 SE ESCALA AL COORDINADOR DE ZONA PARA ENTREGA DE ROLLOS EN SITIO | 06/09/2025 SE REALIZA ENTREGA DE 20 ROLLOS CON VISITA</t>
  </si>
  <si>
    <t>BARRIO MONTERIA MODERNO MONTERIA</t>
  </si>
  <si>
    <t>FO-25-1485456</t>
  </si>
  <si>
    <t>05/09/2025 SE ESCALA A LA RED PARA AUTORIZACIÓN DE ROLLOS - LA RED AUTORIZA - SE ESCALA AL COORDINADOR DE ZONA PARA ENTREGA DE ROLLOS EN SITIO | 06/09/2025 SE REALIZA ENTREGA DE 20 ROLLOS PARA EL CB BANCOLOMBIA, NO SE MANIPULA EQUIPOS</t>
  </si>
  <si>
    <t>BARRIO LA PAJUELA SINCELEJO 4</t>
  </si>
  <si>
    <t>FO-25-1485445</t>
  </si>
  <si>
    <t>05/09/2025 SE ESCALA A LA RED PARA AUTORIZACIÓN DE ROLLOS - LA RED AUTORIZA - SE ESCALA AL COORDINADOR DE ZONA PARA ENTREGA DE ROLLOS EN SITIO | 06/09/2025 SE VISITA SITIO SE VERIFICA INFORMACIÓN SE REALIZA ENTREGA DE ROLLOS RBM NO SE MANIPULA EQUIPOS, FIRMA QUIEN RECIBE LOS ROLLOS.</t>
  </si>
  <si>
    <t>BARRIO LA NEVADA VALLEDUPAR  4</t>
  </si>
  <si>
    <t>FO-25-1485435</t>
  </si>
  <si>
    <t>05/09/2025 SE ESCALA A LA RED PARA AUTORIZACIÓN DE ROLLOS - LA RED AUTORIZA - SE ESCALA AL COORDINADOR DE ZONA PARA ENTREGA DE ROLLOS EN SITIO | 06/09/2025 SE REALIZA ENTREGA DE 20 ROLLOS EN DIRECCIÓN DE CB</t>
  </si>
  <si>
    <t>DISTRICOL VILLAFARMA PLUS</t>
  </si>
  <si>
    <t>FO-25-1483938</t>
  </si>
  <si>
    <t>05/09/2025 SE ESCALA AL COORDINADOR DE ZONA PARA ENTREGA DE ROLLOS EN SITIO | 06/09/2025 VISITAMOS COMERCIO REALIZAMOS ENTREGA DE 40 ROLLOS.</t>
  </si>
  <si>
    <t>BARRIO OLAYA HERRERA CALI 1</t>
  </si>
  <si>
    <t>FO-25-1483660</t>
  </si>
  <si>
    <t>05/09/2025 SE ESCALA AL COORDINADOR DE ZONA PARA ENTREGA DE ROLLOS EN SITIO | 06/09/2025 CLIENTE NO RECIBE ROLLOS YA QUE TIENE MUCHOS, EL SOLICITO FUE DE WOMPI. SE LE INDICA QUE DEBE DE VOLVER A LLAMAR ESPECIFICANDO QUE SON PARA WOMPI</t>
  </si>
  <si>
    <t>POTRERO GRANDE CALI VALL DEL C</t>
  </si>
  <si>
    <t>FO-25-1478110</t>
  </si>
  <si>
    <t>04/09/2025 SE ESCALA AL COORDINADOR DE ZONA PARA ENTREGA DE ROLLOS EN SITIO | 06/09/2025 EN LA VISITA TÉCNICA SE REALIZÓ LA ENTREGA DE 40 ROLLOS TERMICOS DE REDEBAN PARA EL CB</t>
  </si>
  <si>
    <t>FO-25-1476758</t>
  </si>
  <si>
    <t>04/09/2025 SE ESCALA A LA RED PARA AUTORIZACIÓN DE ROLLOS - LA RED AUTORIZA - SE ESCALA AL COORDINADOR DE ZONA PARA ENTREGA DE ROLLOS EN SITIO | 06/09/2025 SE REALIZA ENTREGA DE 30 ROLLOS RBM OK</t>
  </si>
  <si>
    <t>BARRIO LA TEBAITA ARMENIA QUIN</t>
  </si>
  <si>
    <t>FO-25-1476707</t>
  </si>
  <si>
    <t>04/09/2025 SE ESCALA A LA RED PARA AUTORIZACIÓN DE ROLLOS - LA RED AUTORIZA - SE ESCALA AL COORDINADOR DE ZONA PARA ENTREGA DE ROLLOS EN SITIO | 06/09/2025 SE VISITA COMERCIO SE REALIZÓ ENTREGA DE 20 ROLLOS</t>
  </si>
  <si>
    <t>BARRIO LA CONCEPCION URB BARU</t>
  </si>
  <si>
    <t>FO-25-1460190</t>
  </si>
  <si>
    <t>02/09/2025 SE ESCALA A LA RED PARA AUTORIZACIÓN DE ROLLOS - LA RED AUTORIZA 40 - SE ESCALA AL COORDINADOR DE ZONA PARA ENTREGA DE ROLLOS EN SITIO | 06/09/2025 SE REALIZA ENTREGA DE 40 ROLLOS PARA CORRESPONSAL</t>
  </si>
  <si>
    <t>ULLOA</t>
  </si>
  <si>
    <t>BARRIO SECTOR MOCTEZUMA ULLOA</t>
  </si>
  <si>
    <t>FO-25-1456001</t>
  </si>
  <si>
    <t>01/09/2025 SE ESCALA AL COORDINADOR DE ZONA PARA ENTREGA DE ROLLOS EN SITIO | 06/09/2025 SE ENTREGAN 10 ROLLOS.</t>
  </si>
  <si>
    <t>MONTENEGRO</t>
  </si>
  <si>
    <t>BARRIO CIUDAD ALEGRIA MONTENEGRO</t>
  </si>
  <si>
    <t>FO-25-1460292</t>
  </si>
  <si>
    <t>02/09/2025 SE ESCALA AL COORDINADOR DE ZONA PARA ENTREGA DE ROLLOS EN SITIO | 06/09/2025 SE VISITA COMERCIO SE REALIZÓ ENTREGA DE 20 ROLLOS</t>
  </si>
  <si>
    <t>FO-25-1463071</t>
  </si>
  <si>
    <t>02/09/2025 SE ESCALA A LA RED PARA AUTORIZACIÓN DE ROLLOS - LA RED AUTORIZA 240- SE ESCALA AL COORDINADOR DE ZONA PARA ENTREGA DE ROLLOS EN SITIO | 05/09/2025 SE VISITA COMERCIO Y SE HACE ENTREGA DE 240 ROLLOS AL SEÑOR HUMBERTO ROMERO.</t>
  </si>
  <si>
    <t>FONSECA</t>
  </si>
  <si>
    <t>BARRIO PRIMERO DE JULIO FONSEC</t>
  </si>
  <si>
    <t>FO-25-1463647</t>
  </si>
  <si>
    <t>02/09/2025 SE ESCALA AL COORDINADOR DE ZONA PARA ENTREGA DE ROLLOS EN SITIO | 06/09/2025 BUENAS TARDES SE HACE ENTREGA DE 10 ROLLOS. SE HACE ENTREGA AL LADO DEL LOCAL</t>
  </si>
  <si>
    <t>FO-25-1476743</t>
  </si>
  <si>
    <t>04/09/2025 SE ESCALA A LA RED PARA AUTORIZACIÓN DE ROLLOS - LA RED AUTORIZA - SE ESCALA AL COORDINADOR DE ZONA PARA ENTREGA DE ROLLOS EN SITIO | 06/09/2025 BUENOS DÍAS SE VISITA CB Y SE LE HACE ENTREGA DE 20 ROLLOS</t>
  </si>
  <si>
    <t>BARRIO CENTRO ARMENIA 26</t>
  </si>
  <si>
    <t>FO-25-1464318</t>
  </si>
  <si>
    <t>03/09/2025 SE ESCALA AL COORDINADOR DE ZONA PARA ENTREGA DE ROLLOS EN SITIO | 05/09/2025 VISITAMOS COMERCIO REALIZAMOS ENTREGA DE 10 ROLLOS.</t>
  </si>
  <si>
    <t>BARRIO MODELIA 1 IBAGUE 2</t>
  </si>
  <si>
    <t>FO-25-1466813</t>
  </si>
  <si>
    <t>03/09/2025 EN COMUNICACIÓN CON EL CB, CONFIRMA DATOS CORRECTOS-SE ESCALA AL COORDINADOR DE ZONA PARA ENTREGA DE ROLLOS EN SITIO | 05/09/2025 SE REALIZA ENTREGA DE 20 ROLLOS POR SOLICITUD DEL CLIENTE.</t>
  </si>
  <si>
    <t>FO-25-1470318</t>
  </si>
  <si>
    <t>03/09/2025 SE ESCALA AL COORDINADOR DE ZONA PARA ENTREGA DE ROLLOS EN SITIO | 05/09/2025 EN LA VISITA TÉCNICA SE REALIZÓ LA ENTREGA DE 10 ROLLOS DE REDEBAN PARA EL CB</t>
  </si>
  <si>
    <t>PTM IBAGUE VARIEDADES DIZA</t>
  </si>
  <si>
    <t>FO-25-1466794</t>
  </si>
  <si>
    <t>03/09/2025 EN COMUNICACIÓN CON EL CB, CONFIRMA DATOS CORRECTOS-SE ESCALA AL COORDINADOR DE ZONA PARA ENTREGA DE ROLLOS EN SITIO | 05/09/2025 SE REALIZA ENTREGA DE 30 ROLLOS POR SOLICITUD DEL CLIENTE.</t>
  </si>
  <si>
    <t>EXXON ANTONIA SANTOS BUCARAMAN</t>
  </si>
  <si>
    <t>FO-25-1476701</t>
  </si>
  <si>
    <t>04/09/2025 SE ESCALA A LA RED PARA AUTORIZACIÓN DE ROLLOS - LA RED AUTORIZA - SE ESCALA AL COORDINADOR DE ZONA PARA ENTREGA DE ROLLOS EN SITIO | 06/09/2025 SE VISITA COMERCIO SE REALIZA LA ENTREGA DE 30 ROLLOS RBM CB OPERATIVO</t>
  </si>
  <si>
    <t>BARRIO TRIBUNAS</t>
  </si>
  <si>
    <t>FO-25-1469507</t>
  </si>
  <si>
    <t>03/09/2025 EN COMUNICACIÓN CON EL CB, CONFIRMA DATOS CORRECTOS-SE ESCALA AL COORDINADOR DE ZONA PARA ENTREGA DE ROLLOS EN SITIO | 05/09/2025 VISITAMOS COMERCIO NO REALIZAMOS ENTREGA DE ROLLOS YA QUE EL COMERCIO TIENE EFECTY YA ES LA SEGUNDA VISITA QUE SE CANCELA POR LO MISMO SE REALIZA NUEVAMENTE ESCALAMIENTO CON REDEBAN, NO SE FIRMA CONTROL DE VISITA.</t>
  </si>
  <si>
    <t>TANGUA</t>
  </si>
  <si>
    <t>BARRIO SAN RAFAEL TANGUA 1</t>
  </si>
  <si>
    <t>FO-25-1469451</t>
  </si>
  <si>
    <t>03/09/2025 EN COMUNICACIÓN CON EL CB, CONFIRMA DATOS CORRECTOS-SE ESCALA AL COORDINADOR DE ZONA PARA ENTREGA DE ROLLOS EN SITIO | 05/09/2025 SE REALIZÓ LA ENTREGA DE PAPELERÍA SOLICITADA NO SE MANIPULA CB CLIENTE INFORMA QUE SE ENCUENTRA OPERATIVO</t>
  </si>
  <si>
    <t>BARRIO NUEVO HORIZONTE CUCUTA 6</t>
  </si>
  <si>
    <t>FO-25-1470307</t>
  </si>
  <si>
    <t>03/09/2025 SE ESCALA AL COORDINADOR DE ZONA PARA ENTREGA DE ROLLOS EN SITIO | 05/09/2025 SE ENTREGAN 20 ROLLOS OK</t>
  </si>
  <si>
    <t>BARRIO EL TEJAR PASTO 1</t>
  </si>
  <si>
    <t>FO-25-1470127</t>
  </si>
  <si>
    <t>07/09/2025 SE ESCALA AL COORDINADOR DE ZONA PARA ENTREGA DE ROLLOS EN SITIO | 06/09/2025 SE REALIZA ENTREGA DE 30 ROLLOS EN EL COMERCIO</t>
  </si>
  <si>
    <t>BARRIO SAN FRANCISCO BOGOTA 14</t>
  </si>
  <si>
    <t>FO-25-1474477</t>
  </si>
  <si>
    <t>04/09/2025 SE ESCALA A LA RED PARA AUTORIZACIÓN DE ROLLOS - LA RED AUTORIZA - SE ESCALA AL COORDINADOR DE ZONA PARA ENTREGA DE ROLLOS EN SITIO | 05/09/2025 DURANTE LA VISITA TECNICA SE REALIZA ENTREGA DE ROLLOS PARA DATÁFONO NO SE MANIPULAN EQUIPOS SIN NOVEDAD EN ENTREGA</t>
  </si>
  <si>
    <t>FO-25-1474470</t>
  </si>
  <si>
    <t>04/09/2025 SE ESCALA A LA RED PARA AUTORIZACIÓN DE ROLLOS - LA RED AUTORIZA - SE ESCALA AL COORDINADOR DE ZONA PARA ENTREGA DE ROLLOS EN SITIO | 06/09/2025 SE REALIZA ENTREGA DE ROLLOS</t>
  </si>
  <si>
    <t>FO-25-1474450</t>
  </si>
  <si>
    <t>04/09/2025 SE ESCALA A LA RED PARA AUTORIZACIÓN DE ROLLOS - LA RED AUTORIZA - SE ESCALA AL COORDINADOR DE ZONA PARA ENTREGA DE ROLLOS EN SITIO | 06/09/2025 SE REALIZA ENTREGA DE 10 ROLLOS TÉRMICOS EN EL CB SIN NOVEDAD.</t>
  </si>
  <si>
    <t>BARRIO AEROPUERTO CUCUTA 20</t>
  </si>
  <si>
    <t>FO-25-1474430</t>
  </si>
  <si>
    <t>04/09/2025 SE ESCALA A LA RED PARA AUTORIZACIÓN DE ROLLOS - LA RED AUTORIZA - SE ESCALA AL COORDINADOR DE ZONA PARA ENTREGA DE ROLLOS EN SITIO | 05/09/2025 SE REALIZA ENTREGA DE 10 ROLLOS RBM OK</t>
  </si>
  <si>
    <t>BARRIO LA CEJA LA CEJA 10</t>
  </si>
  <si>
    <t>FO-25-1469958</t>
  </si>
  <si>
    <t>03/09/2025 SE ESCALA AL COORDINADOR DE ZONA PARA ENTREGA DE ROLLOS EN SITIO | 05/09/2025 SE REALIZA LA ENTREGA DE 20 ROLLOS SE HABLA CON EL USUARIO Y SE DEJAN CON EL SEÑOR DE AL FRENTE XON ESTEBAN ZULUAGA</t>
  </si>
  <si>
    <t>BARRIO SANTA BARBARA GUADALAJARA DE BUGA 5</t>
  </si>
  <si>
    <t>FO-25-1470670</t>
  </si>
  <si>
    <t>03/09/2025 SE ESCALA AL COORDINADOR DE ZONA PARA ENTREGA DE ROLLOS EN SITIO | 05/09/2025 EN LA VISITA TÉCNICA SE REALIZÓ LA ENTREGA DE 20 ROLLOS TERMICOS DE REDEBAN PARA EL CB.</t>
  </si>
  <si>
    <t>BARRIO PABLO VI SAN GIL</t>
  </si>
  <si>
    <t>FO-25-1473908</t>
  </si>
  <si>
    <t>04/09/2025 SE ESCALA AL COORDINADOR DE ZONA PARA ENTREGA DE ROLLOS EN SITIO | 05/09/2025 SE COMUNICA CON EL SEÑOR RAÚL AL NÚMERO DE TELÉFONO 3023746762 PARA ENTREGA DE ROLLOS , PERO INDICA QUE ESE NO ES CÓDIGO DE CORRESPONSAL NI TAMPOCO LA DIRECCIÓN , QUE ELLOS ESTÁN UBICADOS SAN JOSÉ DE PILETA , SE LOGRA LA COMUNICACIÓN CON LA PERSONA DEL CORRESPONSAL AL NÚMERO DE TELÉFONO 320 4366205 PERO LA SEÑORITA PAULA INDICA QUE NO HA SOLICITADO ROLLOS PARA EL CB , SE ESCALA CON COORDINADOR DÓNDE INDICA CERRAR LA ORDEN</t>
  </si>
  <si>
    <t>FO-25-1487317</t>
  </si>
  <si>
    <t>05/09/2025 SE ESCALA AL COORDINADOR DE ZONA PARA ENTREGA DE ROLLOS EN SITIO | 06/09/2025 EN LA VISITA TÉCNICA SE REALIZÓ LA ENTREGA DE 40 ROLLOS TERMICOS DE REDEBAN PARA EL CB</t>
  </si>
  <si>
    <t>DISTRICOL FERRETERIA JN SANDOV</t>
  </si>
  <si>
    <t>FO-25-1486874</t>
  </si>
  <si>
    <t>05/09/2025 SE ESCALA AL COORDINADOR DE ZONA PARA ENTREGA DE ROLLOS EN SITIO | 06/09/2025 SE REALIZA ENTREGA EN SITIO DE 20 ROLLOS REDEBAN RECIBE PAPELERIA DORA SANDOVAL</t>
  </si>
  <si>
    <t>BARRIO COMUNEROS I CALI 2</t>
  </si>
  <si>
    <t>FO-25-1485551</t>
  </si>
  <si>
    <t>05/09/2025 SE ESCALA AL COORDINADOR DE ZONA PARA ENTREGA DE ROLLOS EN SITIO | 06/09/2025 EN LA VISITA TÉCNICA SE REALIZÓ LA ENTREGA DE 10 ROLLOS DE REDEBAN PARA EL CB</t>
  </si>
  <si>
    <t>BARRIO LA CABANA BOGOTA</t>
  </si>
  <si>
    <t>FO-25-1485472</t>
  </si>
  <si>
    <t>05/09/2025 SE ESCALA A LA RED PARA AUTORIZACIÓN DE ROLLOS - LA RED AUTORIZA - SE ESCALA AL COORDINADOR DE ZONA PARA ENTREGA DE ROLLOS EN SITIO | 06/09/2025 ENTREGA DE 20 ROLLOS NO SE MANIPULAN EQUIPOS</t>
  </si>
  <si>
    <t>PTM YUMBO PAPELERIA MILU YUMBO</t>
  </si>
  <si>
    <t>FO-25-1485453</t>
  </si>
  <si>
    <t>05/09/2025 SE ESCALA A LA RED PARA AUTORIZACIÓN DE ROLLOS - LA RED AUTORIZA - SE ESCALA AL COORDINADOR DE ZONA PARA ENTREGA DE ROLLOS EN SITIO | 06/09/2025 SE VISITA CORRESPONSAL Y SE ENTREGAN 10 ROLLOS</t>
  </si>
  <si>
    <t>PTM CUCUTA AUTOLUJOS Y SERVICI</t>
  </si>
  <si>
    <t>FO-25-1484340</t>
  </si>
  <si>
    <t>05/09/2025 SE ESCALA AL COORDINADOR DE ZONA PARA ENTREGA DE ROLLOS EN SITIO | 06/09/2025 SE ENTREGAN 20 ROLLOS</t>
  </si>
  <si>
    <t>SAMACA</t>
  </si>
  <si>
    <t>DINASTIA SAMACA BOYACA</t>
  </si>
  <si>
    <t>FO-25-1483992</t>
  </si>
  <si>
    <t>05/09/2025 SE ESCALA AL COORDINADOR DE ZONA PARA ENTREGA DE ROLLOS EN SITIO | 06/09/2025 SE REALIZA ENTREGA DE 40 ROLLOS CON VISITA.</t>
  </si>
  <si>
    <t>ARRIO ISLA DEL ROSARIO CIENAG</t>
  </si>
  <si>
    <t>FO-25-1483678</t>
  </si>
  <si>
    <t>05/09/2025 SE ESCALA AL COORDINADOR DE ZONA PARA ENTREGA DE ROLLOS EN SITIO | 06/09/2025 SE REALIZA ENTREGA DE 30 ROLLOS PARA DATÁFONO A SATISFACCIÓN DEL CLIENTE</t>
  </si>
  <si>
    <t>PAGAFACIL VENTURA PLAZA</t>
  </si>
  <si>
    <t>FO-25-1473162</t>
  </si>
  <si>
    <t>04/09/2025 SE ESCALA AL COORDINADOR DE ZONA PARA ENTREGA DE ROLLOS EN SITIO | 06/09/2025 SE REALIZÓ VISITA AL COMERCIO Y SE HIZO ENTREGA DE 210 ROLLOS TODO OK</t>
  </si>
  <si>
    <t>BARRIO VEREDA PRIMAVERA</t>
  </si>
  <si>
    <t>FO-25-1472352</t>
  </si>
  <si>
    <t>04/09/2025 SE ESCALA AL COORDINADOR DE ZONA PARA ENTREGA DE ROLLOS EN SITIO | 06/09/2025 SE ENTREGARON 40 ROLLOS</t>
  </si>
  <si>
    <t>BARRIO COELLO COCORA IBAGUE</t>
  </si>
  <si>
    <t>FO-25-1470664</t>
  </si>
  <si>
    <t>03/09/2025 SE ESCALA AL COORDINADOR DE ZONA PARA ENTREGA DE ROLLOS EN SITIO | 06/09/2025 SE REALIZA LA ENTREGA DE 10 ROLLOS EN DIRECCIÓN INDICADA</t>
  </si>
  <si>
    <t>EL PROGRESO MANI CASANARE</t>
  </si>
  <si>
    <t>FO-25-1480486</t>
  </si>
  <si>
    <t>04/09/2025 SE ESCALA A LA RED PARA AUTORIZACIÓN DE ROLLOS - LA RED AUTORIZA - SE ESCALA AL COORDINADOR DE ZONA PARA ENTREGA DE ROLLOS EN SITIO | 07/09/2025 EN COMUNICACIÓN CON LA SEÑORA ROCIO DUARTE AL NÚMERO 3152504344, INDICA SE ENVIEN LOS ROLLOS POR SERVICIO DE TAXIS. RECIBIDO OK</t>
  </si>
  <si>
    <t>BARRIO SAN MARTIN SAN PEDRO  2</t>
  </si>
  <si>
    <t>FO-25-1474530</t>
  </si>
  <si>
    <t>04/09/2025 SE ESCALA A LA RED PARA AUTORIZACIÓN DE ROLLOS - LA RED AUTORIZA - SE ESCALA AL COORDINADOR DE ZONA PARA ENTREGA DE ROLLOS EN SITIO | 07/09/2025 SE PROCEDE A ENVIAR ROLLOS POR FLOTA INFORMAL, SE CONFIRMA LA RECEPCIÓN DE LOS ROLLOS CON LA SEÑORA LUISA BANQUET.</t>
  </si>
  <si>
    <t>MONTERREY</t>
  </si>
  <si>
    <t>BARRIO VEREDA EL GUAFAL MONTER</t>
  </si>
  <si>
    <t>FO-25-1476765</t>
  </si>
  <si>
    <t>04/09/2025 SE ESCALA A LA RED PARA AUTORIZACIÓN DE ROLLOS - LA RED AUTORIZA - SE ESCALA AL COORDINADOR DE ZONA PARA ENTREGA DE ROLLOS EN SITIO | 07/09/2025 EN COMUNICACIÓN CON EL SEÑOR LUIS IBAÑEZ AL NUMERO 3218847539, INDICA SE ENVIEN LOS ROLLOS POR SERVICIO DE TAXIS. RECIBIDO OK</t>
  </si>
  <si>
    <t>BARRIO CRR EL TRES TURBO</t>
  </si>
  <si>
    <t>FO-25-1469972</t>
  </si>
  <si>
    <t>03/09/2025 SE ESCALA AL COORDINADOR DE ZONA PARA ENTREGA DE ROLLOS EN SITIO | 08/09/2025 ENTREGA DE 40 ROLLOS</t>
  </si>
  <si>
    <t>BARRIO CENTRO RIOSUCIO 2</t>
  </si>
  <si>
    <t>FO-25-1459864</t>
  </si>
  <si>
    <t>02/09/2025 SE ESCALA A LA RED PARA AUTORIZACIÓN DE ROLLOS - LA RED AUTORIZA 40- SE REALIZA ENVIO DE ROLLOS CON GUIA | 03/09/2025 SE ENVÍAN 40 ROLLOS OK</t>
  </si>
  <si>
    <t>DISTRICOL INGENIERIA ALPA</t>
  </si>
  <si>
    <t>FO-25-1446836</t>
  </si>
  <si>
    <t>29/08/2025 SE ESCALA AL COORDINADOR DE ZONA PARA ENTREGA DE ROLLOS EN SITIO | 05/09/2025 SE REALIZÓ DESPLAZAMIENTO HASTA EL MUNICIPIO DE TUQUERRES Y SE CONTACTO A CLIENTE PARA ENVIO DE ROLLOS AL CB EN EL CGT SE SANTANDER, SE REALIZARÁ CIERRE DE LA VISITA UNA VEZ CONFIRME LA RECEPCIÓN DE LOS ROLLOS</t>
  </si>
  <si>
    <t>BARRIO CUBIS ISTMINA 7</t>
  </si>
  <si>
    <t>FO-25-1463209</t>
  </si>
  <si>
    <t>02/09/2025 SE REALIZA ENVIO DE ROLLOS CON GUIA | 04/09/2025 EN COMUNICACIÓN CON EL USUARIO, INDICA QUE AÚN NO RECIBE PAPELERÍA. SE INFORMA GUIA | 04/09/2025 SE ENVIARON 60 ROLLOS POR INTERRAPIDISIMO</t>
  </si>
  <si>
    <t>DISTRICOL VAR MUNDO DIGITAL</t>
  </si>
  <si>
    <t>FO-25-1464403</t>
  </si>
  <si>
    <t>03/09/2025 SE REALIZA ENVIO DE ROLLOS CON GUIA | 05/09/2025 SE REALIZÓ EL ENVÍO DE PAPELERÍA SOLICITADA SE ENTREGA COPIA DE GUÍA AL CLIENTE PARA QUE RECLAME EN OFICINA</t>
  </si>
  <si>
    <t>DISTRICOL RESTAURANTE LICETH</t>
  </si>
  <si>
    <t>FO-25-1470291</t>
  </si>
  <si>
    <t>03/09/2025 SE CONFIRMA DATOS CON CB, DATOS CORRECTOS, SE ACTUALIZAN. SE REALIZA ENVIO DE ROLLOS CON GUIA | 05/09/2025 SE SOLICITA A USUARIO, RECOGER PAPELERÍA EN OFICINA DE TRANSPORTADORA | 04/09/2025 SE REALIZA ENVÍO DE 20 ROLLOS PARA EL CB BANCOLOMBIA,SE COMUNICA SR MIREYA JULIO SOLICITA ROLLOS GRACIAS SOLICITA QUE POR FAVOR SE LOS DEJEN INTERRAPISISIMO MONTELIBANO CORDOBA, SE LLAMA A LA SEÑORA MÍREYA JULIO SE LE INDICA QUE YA FUERON ENVIADOS LOS ROLLOS POR INTERRAPIDISIMO</t>
  </si>
  <si>
    <t>BARRIO LA FLORIDA VILLAMARIA</t>
  </si>
  <si>
    <t>FO-25-1490346</t>
  </si>
  <si>
    <t>06/09/2025 SE ESCALA AL COORDINADOR DE ZONA PARA ENTREGA DE ROLLOS EN SITIO | 08/09/2025 SE ENTREGAN 20 ROLLOS EN EL COMERCIO NO SE MANIPULAN EQUIPOS</t>
  </si>
  <si>
    <t>BARRIO  LA ISLA OLAYA HERRERA</t>
  </si>
  <si>
    <t>FO-25-1459867</t>
  </si>
  <si>
    <t>02/09/2025 SE ESCALA A LA RED PARA AUTORIZACIÓN DE ROLLOS - LA RED AUTORIZA 20- SE REALIZA ENVIO DE ROLLOS CON GUIA | 05/09/2025 EN COMUNICACIÓN CON EL USUARIO, INDICA QUE AÚN NO RECIBE PAPELERÍA. SE INFORMA GUIA | 08/09/2025 SE REALIZA ENVIO DE 20 ROLLOS, CON LA GUIA 2185553761 SERVIENTREGA. SE CONFIRMA ENTREGA EXITOSA POR PARTE DE LA TRANSPORTADORA</t>
  </si>
  <si>
    <t>BARRIO CORREGIMIENTO EL CENTRO</t>
  </si>
  <si>
    <t>FO-25-1470684</t>
  </si>
  <si>
    <t>03/09/2025 SE REALIZA ENVIO DE ROLLOS CON GUIA | 08/09/2025 SE REALIZA ENVIO DE 30 ROLLOS, CON LA GUIA 2187690680 SERVIENTREGA. SE CONFIRMA ENTREGA EXITOSA POR PARTE DE LA TRANSPORTADORA</t>
  </si>
  <si>
    <t>SUTATENZA</t>
  </si>
  <si>
    <t>BARRIO CENTRO SUTATENZA 1</t>
  </si>
  <si>
    <t>FO-25-1406137</t>
  </si>
  <si>
    <t>21/08/2025 SE CONFIRMA DATOS CON CB, DATOS CORRECTOS, SE ACTUALIZAN. SE REALIZA ENVIO DE  ROLLOS CON GUIA | 01/09/2025 EN COMUNICACIÓN CON EL USUARIO, INDICA QUE AÚN NO RECIBE PAPELERÍA. SE INFORMA GUIA | 02/09/2025 EN COMUNICACIÓN CON EL USUARIO, INDICA QUE AÚN NO RECIBE PAPELERÍA | 08/09/2025 SE REALIZA ENVIO DE 20 ROLLOS, CON LA GUIA 2235596008 SERVIENTREGA. SE CONFIRMA ENTREGA EXITOSA POR PARTE DE LA TRANSPORTADORA</t>
  </si>
  <si>
    <t>FO-25-1440888</t>
  </si>
  <si>
    <t>28/08/2025 SE CONFIRMA DATOS CON CB, DATOS CORRECTOS, SE ACTUALIZAN. SE REALIZA ENVIO DE ROLLOS CON GUIA | 02/09/2025 EN COMUNICACIÓN CON EL USUARIO, INDICA QUE AÚN NO RECIBE PAPELERÍA. SE INFORMA GUIA | 03/09/2025 EN COMUNICACIÓN CON EL USUARIO, INDICA QUE AÚN NO RECIBE PAPELERÍA | 08/09/2025 SE REALIZA ENVIO DE 10 ROLLOS, CON LA GUIA 2187690665 SERVIENTREGA. SE CONFIRMA ENTREGA EXITOSA POR PARTE DE LA TRANSPORTADORA</t>
  </si>
  <si>
    <t>BARRIO BOYACA ALTO CHIQUINQUIR</t>
  </si>
  <si>
    <t>FO-25-1485410</t>
  </si>
  <si>
    <t>05/09/2025 SE ESCALA A LA RED PARA AUTORIZACIÓN DE ROLLOS - LA RED AUTORIZA - SE REALIZA ENVIO DE ROLLOS CON GUIA | 08/09/2025 SE REALIZA ENVIO DE 10 ROLLOS, CON LA GUIA 2235596042 SERVIENTREGA. SE CONFIRMA ENTREGA EXITOSA POR PARTE DE LA TRANSPORTADORA</t>
  </si>
  <si>
    <t>BARRIO PTO TRIUNFO PUERTO TRIU</t>
  </si>
  <si>
    <t>FO-25-1446862</t>
  </si>
  <si>
    <t>29/08/2025 SE CONFIRMA DATOS CON CB, DATOS CORRECTOS, SE ACTUALIZAN. SE REALIZA ENVIO DE ROLLOS CON GUIA | 03/09/2025 EN COMUNICACIÓN CON EL USUARIO, INDICA QUE AÚN NO RECIBE PAPELERÍA. SE INFORMA GUIA | 08/09/2025 SE REALIZA ENVIO DE 20 ROLLOS, CON LA GUIA 284607391 SERVIENTREGA. SE CONFIRMA ENTREGA EXITOSA POR PARTE DE LA TRANSPORTADORA</t>
  </si>
  <si>
    <t>PTM RIOHACHA TIENDA EL PARQUE</t>
  </si>
  <si>
    <t>FO-25-1482252</t>
  </si>
  <si>
    <t>05/09/2025 SE REALIZA ENVIO DE ROLLOS CON GUIA | 08/09/2025 SE REALIZA ENVIO DE 40 ROLLOS, CON LA GUIA 2205447159 SERVIENTREGA. SE CONFIRMA ENTREGA EXITOSA POR PARTE DE LA TRANSPORTADORA</t>
  </si>
  <si>
    <t>BARRIO EL VERGEL ORTEGA</t>
  </si>
  <si>
    <t>FO-25-1458673</t>
  </si>
  <si>
    <t>02/09/2025 SE CONFIRMA DATOS CON CB, DATOS CORRECTOS, SE ACTUALIZAN. SE REALIZA ENVIO DE ROLLOS CON GUIA | 03/09/2025 EN COMUNICACIÓN CON EL USUARIO, INDICA QUE AÚN NO RECIBE PAPELERÍA. SE INFORMA GUIA | 05/09/2025 EN COMUNICACIÓN CON EL USUARIO, INDICA QUE AÚN NO RECIBE PAPELERÍA | 08/09/2025 SE REALIZA ENVIO DE 10 ROLLOS, CON LA GUIA 2235596026 SERVIENTREGA. SE CONFIRMA ENTREGA EXITOSA POR PARTE DE LA TRANSPORTADORA</t>
  </si>
  <si>
    <t>FO-25-1457882</t>
  </si>
  <si>
    <t>01/09/2025 SE CONFIRMA DATOS CON CB, DATOS CORRECTOS, SE ACTUALIZAN. SE REALIZA ENVIO DE ROLLOS CON GUIA | 05/09/2025 EN COMUNICACIÓN CON EL USUARIO, INDICA QUE AÚN NO RECIBE PAPELERÍA. SE INFORMA GUIA | 08/09/2025 SE REALIZA ENVIO DE 90 ROLLOS, CON LA GUIA 2185553760 SERVIENTREGA. SE CONFIRMA ENTREGA EXITOSA POR PARTE DE LA TRANSPORTADORA</t>
  </si>
  <si>
    <t>FO-25-1457881</t>
  </si>
  <si>
    <t>01/09/2025 SE CONFIRMA DATOS CON CB, DATOS CORRECTOS, SE ACTUALIZAN. SE REALIZA ENVIO DE ROLLOS CON GUIA | 05/09/2025 EN COMUNICACIÓN CON EL USUARIO, INDICA QUE AÚN NO RECIBE PAPELERÍA. SE INFORMA GUIA | 08/09/2025 SE REALIZA ENVIO DE 20 ROLLOS, CON LA GUIA 2187690674 SERVIENTREGA. SE CONFIRMA ENTREGA EXITOSA POR PARTE DE LA TRANSPORTADORA</t>
  </si>
  <si>
    <t>BARRIO 16 DE MAYO SAN PEDRO DE URABA SAN PEDRO DE URABA</t>
  </si>
  <si>
    <t>FO-25-1456047</t>
  </si>
  <si>
    <t>01/09/2025 SE CONFIRMA DATOS CON CB, DATOS CORRECTOS, SE ACTUALIZAN. SE REALIZA ENVIO DE ROLLOS CON GUIA | 03/09/2025 EN COMUNICACIÓN CON EL USUARIO, INDICA QUE AÚN NO RECIBE PAPELERÍA. SE INFORMA GUIA | 05/09/2025 EN COMUNICACIÓN CON EL USUARIO, INDICA QUE AÚN NO RECIBE PAPELERÍA | 08/09/2025 SE REALIZA ENVIO DE 20 ROLLOS, CON LA GUIA 284607395 SERVIENTREGA. SE CONFIRMA ENTREGA EXITOSA POR PARTE DE LA TRANSPORTADORA</t>
  </si>
  <si>
    <t>BARRIO LAS DELICIAS TIBU 7</t>
  </si>
  <si>
    <t>FO-25-1457230</t>
  </si>
  <si>
    <t>01/09/2025 SE REALIZA ENVIO DE ROLLOS CON GUIA | 05/09/2025 EN COMUNICACIÓN CON EL USUARIO, INDICA QUE AÚN NO RECIBE PAPELERÍA. SE INFORMA GUIA | 08/09/2025 SE REALIZA ENVIO DE 30 ROLLOS, CON LA GUIA 2187690673 SERVIENTREGA. SE CONFIRMA ENTREGA EXITOSA POR PARTE DE LA TRANSPORTADORA</t>
  </si>
  <si>
    <t>BARRIO JERUSALEN SONSON</t>
  </si>
  <si>
    <t>FO-25-1460325</t>
  </si>
  <si>
    <t>02/09/2025 SE CONFIRMA DATOS CON CB, DATOS CORRECTOS, SE ACTUALIZAN. SE REALIZA ENVIO DE ROLLOS CON GUIA | 08/09/2025 SE REALIZA ENVIO DE 60 ROLLOS, CON LA GUIA 284607397 SERVIENTREGA. SE CONFIRMA ENTREGA EXITOSA POR PARTE DE LA TRANSPORTADORA</t>
  </si>
  <si>
    <t>DISTRICOL DISTRIBUIDORA Y Y Y</t>
  </si>
  <si>
    <t>FO-25-1465072</t>
  </si>
  <si>
    <t>03/09/2025 SE CONFIRMA DATOS CON CB, DATOS CORRECTOS, SE ACTUALIZAN. SE REALIZA ENVIO DE ROLLOS CON GUIA | 08/09/2025 SE REALIZA ENVIO DE 20 ROLLOS, CON LA GUIA 284607400 SERVIENTREGA. SE CONFIRMA ENTREGA EXITOSA POR PARTE DE LA TRANSPORTADORA</t>
  </si>
  <si>
    <t>BARRIO CARIBE MANIZALES</t>
  </si>
  <si>
    <t>FO-25-1490365</t>
  </si>
  <si>
    <t>06/09/2025 SE ESCALA AL COORDINADOR DE ZONA PARA ENTREGA DE ROLLOS EN SITIO | 08/09/2025 SE ENTREGAN 30 ROLLOS EN EL COMERCIO NO SE MANIPULAN EQUIPOS</t>
  </si>
  <si>
    <t>PTM CANDELARIA NEW REVOLUTION</t>
  </si>
  <si>
    <t>FO-25-1490354</t>
  </si>
  <si>
    <t>06/09/2025 SE ESCALA AL COORDINADOR DE ZONA PARA ENTREGA DE ROLLOS EN SITIO | 08/09/2025 SE LLEGA A SITIO Y SE ENCUENTRA CB CERRADO, SE INTENTO COMUNICACIÓN Y EL TELÉFONO SE VA A BUZÓN FO-25-1490354</t>
  </si>
  <si>
    <t>PITALITO</t>
  </si>
  <si>
    <t>BARRIO CALAMO PITALITO 3</t>
  </si>
  <si>
    <t>FO-25-1465069</t>
  </si>
  <si>
    <t>03/09/2025 SE CONFIRMA DATOS CON CB, DATOS CORRECTOS, SE ACTUALIZAN. SE REALIZA ENVIO DE ROLLOS CON GUIA | 08/09/2025 SE REALIZA ENVIO DE 10 ROLLOS, CON LA GUIA 2235596030 SERVIENTREGA. SE CONFIRMA ENTREGA EXITOSA POR PARTE DE LA TRANSPORTADORA</t>
  </si>
  <si>
    <t>REVAL AVENIDA 127</t>
  </si>
  <si>
    <t>FO-25-1489246</t>
  </si>
  <si>
    <t>06/09/2025 SE ESCALA AL COORDINADOR DE ZONA PARA ENTREGA DE ROLLOS WOMPI EN SITIO | 08/09/2025 SE VISITA CB BANCOLOMBIA, SE ENTREGAN ROLLOS DE PAPEL SOLICITADOS PARA EL DATÁFONO, NO UPS, NO SE MANIPULAN EQUIPOS</t>
  </si>
  <si>
    <t>BARRIO CALAMO PITALITO 2</t>
  </si>
  <si>
    <t>FO-25-1474697</t>
  </si>
  <si>
    <t>04/09/2025 SE ESCALA A LA RED PARA AUTORIZACIÓN DE ROLLOS - LA RED AUTORIZA - SE REALIZA ENVIO DE ROLLOS CON GUIA | 08/09/2025 SE REALIZA ENVIO DE 10 ROLLOS, CON LA GUIA 2235596037 SERVIENTREGA. SE CONFIRMA ENTREGA EXITOSA POR PARTE DE LA TRANSPORTADORA</t>
  </si>
  <si>
    <t>BARRIO VEREDA CRISTALINA PUERT</t>
  </si>
  <si>
    <t>FO-25-1474085</t>
  </si>
  <si>
    <t>04/09/2025 SE ESCALA A LA RED PARA AUTORIZACIÓN DE ROLLOS - LA RED AUTORIZA - SE REALIZA ENVIO DE ROLLOS CON GUIA | 08/09/2025 SE REALIZA ENVIO DE 10 ROLLOS, CON LA GUIA 2235596036 SERVIENTREGA. SE CONFIRMA ENTREGA EXITOSA POR PARTE DE LA TRANSPORTADORA</t>
  </si>
  <si>
    <t>BARRIO  MARIA EUGENIA</t>
  </si>
  <si>
    <t>FO-25-1467132</t>
  </si>
  <si>
    <t>03/09/2025 EN COMUNICACIÓN CON EL CB, CONFIRMA DATOS CORRECTOS-SE ESCALA AL COORDINADOR DE ZONA PARA ENTREGA DE ROLLOS EN SITIO | 08/09/2025 SE REALIZA ENVIO DE 20 ROLLOS, CON LA GUIA 2205447156 SERVIENTREGA. SE CONFIRMA ENTREGA EXITOSA POR PARTE DE LA TRANSPORTADORA</t>
  </si>
  <si>
    <t>BARRIO VEREDA PROVINCIA SABANA</t>
  </si>
  <si>
    <t>FO-25-1467129</t>
  </si>
  <si>
    <t>03/09/2025 EN COMUNICACIÓN CON EL CB, CONFIRMA DATOS CORRECTOS-SE ESCALA AL COORDINADOR DE ZONA PARA ENTREGA DE ROLLOS EN SITIO | 08/09/2025 SE REALIZA ENVIO DE 10 ROLLOS, CON LA GUIA 2187690677 SERVIENTREGA. SE CONFIRMA ENTREGA EXITOSA POR PARTE DE LA TRANSPORTADORA</t>
  </si>
  <si>
    <t>MULTIPAGAS VIVA WAJIRA</t>
  </si>
  <si>
    <t>FO-25-1469131</t>
  </si>
  <si>
    <t>03/09/2025 SE CONFIRMA DATOS CON CB, DATOS CORRECTOS, SE REALIZA ENVIO DE ROLLOS CON GUIA | 08/09/2025 SE REALIZA ENVIO DE 160 ROLLOS, CON LA GUIA 2205447157 SERVIENTREGA. SE CONFIRMA ENTREGA EXITOSA POR PARTE DE LA TRANSPORTADORA</t>
  </si>
  <si>
    <t>SOCHA</t>
  </si>
  <si>
    <t>BARRIO CENTRO SOCHA 2</t>
  </si>
  <si>
    <t>FO-25-1474073</t>
  </si>
  <si>
    <t>03/09/2025 EN COMUNICACIÓN CON EL CB, CONFIRMA DATOS CORRECTOS- SE REALIZA ENVIO DE ROLLOS CON GUIA | 08/09/2025 SE REALIZA ENVIO DE 20 ROLLOS, CON LA GUIA 2235596034 SERVIENTREGA. SE CONFIRMA ENTREGA EXITOSA POR PARTE DE LA TRANSPORTADORA</t>
  </si>
  <si>
    <t>PTM GIRARDOT SYS SOLUCIONES IN</t>
  </si>
  <si>
    <t>FO-25-1469129</t>
  </si>
  <si>
    <t>03/09/2025 SE CONFIRMA DATOS CON CB, DATOS CORRECTOS, SE REALIZA ENVIO DE ROLLOS CON GUIA | 08/09/2025 SE REALIZA ENVIO DE 40 ROLLOS, CON LA GUIA 2235596032 SERVIENTREGA. SE CONFIRMA ENTREGA EXITOSA POR PARTE DE LA TRANSPORTADORA</t>
  </si>
  <si>
    <t>BARRIO BARRANCABERMEJA BARRANC</t>
  </si>
  <si>
    <t>FO-25-1470685</t>
  </si>
  <si>
    <t>03/09/2025 SE REALIZA ENVIO DE ROLLOS CON GUIA | 08/09/2025 SE REALIZA ENVIO DE 30 ROLLOS, CON LA GUIA 2187690681 SERVIENTREGA. SE CONFIRMA ENTREGA EXITOSA POR PARTE DE LA TRANSPORTADORA</t>
  </si>
  <si>
    <t>FO-25-1485226</t>
  </si>
  <si>
    <t>05/09/2025 SE ESCALA AL COORDINADOR DE ZONA PARA ENTREGA DE ROLLOS EN SITIO | 08/09/2025 SE REALIZA VISITA SE ENTREGA 110 ROLLOS</t>
  </si>
  <si>
    <t>BARRIO CENTRO FLORENCIA  36</t>
  </si>
  <si>
    <t>FO-25-1468707</t>
  </si>
  <si>
    <t>03/09/2025 SE ESCALA AL COORDINADOR DE ZONA PARA ENTREGA DE ROLLOS EN SITIO | 08/09/2025 SE REALIZA ENTREGA DE 10 ROLLOS RBM EN SITIO, ENTREGA EXITOSA</t>
  </si>
  <si>
    <t>FO-25-1492138</t>
  </si>
  <si>
    <t>07/09/2025 SE ESCALA AL COORDINADOR DE ZONA PARA ENTREGA DE ROLLOS WOMPI EN SITIO | 08/09/2025 SE REALIZA ENTREGA DE 60 ROLLOS CON VISITA.</t>
  </si>
  <si>
    <t>BARRIO EL DIAMANTE BOGOTA</t>
  </si>
  <si>
    <t>FO-25-1489938</t>
  </si>
  <si>
    <t>06/09/2025 SE ESCALA AL COORDINADOR DE ZONA PARA ENTREGA DE ROLLOS EN SITIO | 08/09/2025 ENTREGA DE ROLLOS EJECUTADO OK</t>
  </si>
  <si>
    <t>FO-25-1488998</t>
  </si>
  <si>
    <t>08/09/2025 SE REALIZA ENTREGA DE 70 ROLLOS RBM EN SITIO ENTREGA EXITOSA</t>
  </si>
  <si>
    <t>BARRIO PUERTA DE LOS ALPES CAR</t>
  </si>
  <si>
    <t>FO-25-1463078</t>
  </si>
  <si>
    <t>02/09/2025 SE ESCALA A LA RED PARA AUTORIZACIÓN DE ROLLOS - LA RED AUTORIZA 20 - SE ESCALA AL COORDINADOR DE ZONA PARA ENTREGA DE ROLLOS EN SITIO | 08/09/2025 SE ENTREGAN 20 ROLLOS</t>
  </si>
  <si>
    <t>BARRIO SAN MATEO SOACHA 14</t>
  </si>
  <si>
    <t>FO-25-1490341</t>
  </si>
  <si>
    <t>06/09/2025 SE ESCALA AL COORDINADOR DE ZONA PARA ENTREGA DE ROLLOS EN SITIO | 08/09/2025 ENTREGA DE 30 ROLLOS PARA DATAFONO NO SE MANIPULA TERMINAL</t>
  </si>
  <si>
    <t>BARRIO EL PORVENIR CRR EL PLAC</t>
  </si>
  <si>
    <t>FO-25-1489608</t>
  </si>
  <si>
    <t>06/09/2025 SE ESCALA AL COORDINADOR DE ZONA PARA ENTREGA DE ROLLOS EN SITIO | 08/09/2025 EN LA VISITA TÉCNICA SE REALIZÓ LA ENTREGA DE 40 ROLLOS TERMICOS DE REDEBAN PARA EL CB</t>
  </si>
  <si>
    <t>REDY VILLANUEVA</t>
  </si>
  <si>
    <t>FO-25-1489623</t>
  </si>
  <si>
    <t>06/09/2025 SE ESCALA AL COORDINADOR DE ZONA PARA ENTREGA DE ROLLOS EN SITIO | 08/09/2025 SE ENTREGAN 210 ROLLOS A ANGIE AGUDELO</t>
  </si>
  <si>
    <t>BARRIO ORTIZ APARTADO 1</t>
  </si>
  <si>
    <t>FO-25-1485461</t>
  </si>
  <si>
    <t>05/09/2025 SE ESCALA A LA RED PARA AUTORIZACIÓN DE ROLLOS - LA RED AUTORIZA - SE ESCALA AL COORDINADOR DE ZONA PARA ENTREGA DE ROLLOS EN SITIO | 08/09/2025 ENTREGA ROLLOS EN SITIO</t>
  </si>
  <si>
    <t>BARRIO VILLANUEVA BARRANQUILLA</t>
  </si>
  <si>
    <t>FO-25-1489243</t>
  </si>
  <si>
    <t>06/09/2025 SE ESCALA AL COORDINADOR DE ZONA PARA ENTREGA DE ROLLOS WOMPI EN SITIO | 08/09/2025 SE REALIZA VISITA SE ENTREGA 30 ROLLOS</t>
  </si>
  <si>
    <t>FO-25-1486881</t>
  </si>
  <si>
    <t>05/09/2025 SE ESCALA AL COORDINADOR DE ZONA PARA ENTREGA DE ROLLOS EN SITIO | 08/09/2025 SE REALIZA ENTREGA DE 10 ROLLOS, POR SOLICITUD  DE LA CLIENTE SE ENTREGARON EN SEGUIDA EN LA HELADERA, YA QUE LA CLIENTA HABIA SALIDO A REALIZAR UNAS DILIGENCIAS</t>
  </si>
  <si>
    <t>FO-25-1489232</t>
  </si>
  <si>
    <t>SECTOR NOGALES</t>
  </si>
  <si>
    <t>FO-25-1460175</t>
  </si>
  <si>
    <t>02/09/2025 SE ESCALA A LA RED PARA AUTORIZACIÓN DE ROLLOS - LA RED AUTORIZA 20 - SE ESCALA AL COORDINADOR DE ZONA PARA ENTREGA DE ROLLOS EN SITIO | 08/09/2025 SE REALIZA ENTREGA DE 20 ROLLOS PARA EL CORRESPONSAL</t>
  </si>
  <si>
    <t>FO-25-1485263</t>
  </si>
  <si>
    <t>05/09/2025 SE ESCALA AL COORDINADOR DE ZONA PARA ENTREGA DE ROLLOS EN SITIO | 08/09/2025 SE REALIZA ENTREGA DE 10 ROLLOS TÉRMICOS EN EL CB SIN NOVEDAD.</t>
  </si>
  <si>
    <t>BARRIO CIUDADELA DEL RIO CALI</t>
  </si>
  <si>
    <t>FO-25-1488592</t>
  </si>
  <si>
    <t>08/09/2025 SE REALIZA ENTREGA DE 20 ROLLOS EN DIRECCIÓN DIFERENTE A LA DEL CB. CLL 120M #24-30</t>
  </si>
  <si>
    <t>DISTRICOL VARIEDADES SAMY PAPA</t>
  </si>
  <si>
    <t>FO-25-1489255</t>
  </si>
  <si>
    <t>06/09/2025 SE ESCALA AL COORDINADOR DE ZONA PARA ENTREGA DE ROLLOS WOMPI EN SITIO | 08/09/2025 ENVÍO DE ROLLOS POR FLOTA A SOLICITUD DE SEÑORA ISAURA ,SE VERIFICA LA LLEGADA Y POSTERIOR ENTREGA AL COMERCIO</t>
  </si>
  <si>
    <t>BARRIO LA GAITA CARTAGENA DE I</t>
  </si>
  <si>
    <t>FO-25-1461701</t>
  </si>
  <si>
    <t>02/09/2025 SE ESCALA AL COORDINADOR DE ZONA PARA ENTREGA DE ROLLOS EN SITIO | 08/09/2025 SE ENTREGAN 60 ROLLOS</t>
  </si>
  <si>
    <t>BARRIO  VEREDA LA CHINA  CORRE</t>
  </si>
  <si>
    <t>FO-25-1459996</t>
  </si>
  <si>
    <t>02/09/2025 SE ESCALA A LA RED PARA AUTORIZACIÓN DE ROLLOS - LA RED AUTORIZA 10 - SE ESCALA PARA ENVIO POR CABIFY | 08/09/2025 SE REALIZA ENTREGA DE 10 ROLLOS POR EL OPERADOR CABIFY</t>
  </si>
  <si>
    <t>DIAZ ACOSTA MARIA ISABEL</t>
  </si>
  <si>
    <t>DISTRICOL DEPOSITO LA VIRGEN</t>
  </si>
  <si>
    <t>FO-25-1461718</t>
  </si>
  <si>
    <t>02/09/2025 SE ESCALA PARA ENVIO POR CABIFY | 08/09/2025 SE REALIZA ENTREGA DE 10 ROLLOS POR EL OPERADOR CABIFY</t>
  </si>
  <si>
    <t>BARRIO BELEN RINCON MEDELLIN 1</t>
  </si>
  <si>
    <t>FO-25-1482254</t>
  </si>
  <si>
    <t>05/09/2025 SE ESCALA PARA ENVIO POR CABIFY | 08/09/2025 SE REALIZA ENTREGA DE 20 ROLLOS POR EL OPERADOR CABIFY</t>
  </si>
  <si>
    <t>DISTRICOL MYLE</t>
  </si>
  <si>
    <t>FO-25-1480471</t>
  </si>
  <si>
    <t>04/09/2025 SE ESCALA A LA RED PARA AUTORIZACIÓN DE ROLLOS - LA RED AUTORIZA - SE ESCALA PARA ENVIO POR CABIFY | 08/09/2025 SE REALIZA ENTREGA DE 50 ROLLOS POR EL OPERADOR CABIFY</t>
  </si>
  <si>
    <t>PTM ITAGUI PROVIMAX DROGUERIA</t>
  </si>
  <si>
    <t>FO-25-1480469</t>
  </si>
  <si>
    <t>04/09/2025 SE ESCALA A LA RED PARA AUTORIZACIÓN DE ROLLOS - LA RED AUTORIZA - SE ESCALA PARA ENVIO POR CABIFY | 08/09/2025 SE REALIZA ENTREGA DE 60 ROLLOS POR EL OPERADOR CABIFY</t>
  </si>
  <si>
    <t>DISTRICOL MERCADOS JUSTO AQUI</t>
  </si>
  <si>
    <t>FO-25-1480450</t>
  </si>
  <si>
    <t>04/09/2025 SE ESCALA PARA ENVIO POR CABIFY | 08/09/2025 SE REALIZA ENTREGA DE 10 ROLLOS POR EL OPERADOR CABIFY</t>
  </si>
  <si>
    <t>BARRIO AGUACATALA 3</t>
  </si>
  <si>
    <t>FO-25-1483613</t>
  </si>
  <si>
    <t>05/09/2025 SE ESCALA PARA ENVIO POR CABIFY | 08/09/2025 SE REALIZA ENTREGA DE 10 ROLLOS POR EL OPERADOR CABIFY</t>
  </si>
  <si>
    <t>OPRAP CCILA CENTRO MAYOR</t>
  </si>
  <si>
    <t>FO-25-1490349</t>
  </si>
  <si>
    <t>06/09/2025 SE ESCALA AL COORDINADOR DE ZONA PARA ENTREGA DE ROLLOS EN SITIO | 08/09/2025 SE VISITA COMERCIO PARA ENTREGA DE 280 ROLLOS TÉRMICOS NO SE MANIPULA EQUIPO Y SE COMPLETA ENTREGA SIN NOVEDAD</t>
  </si>
  <si>
    <t>BARRIO CENTRO BUENOS AIRES 1</t>
  </si>
  <si>
    <t>FO-25-1489583</t>
  </si>
  <si>
    <t>06/09/2025 SE ESCALA AL COORDINADOR DE ZONA PARA ENTREGA DE ROLLOS EN SITIO | 08/09/2025 SE REALIZA ENTREGA DE 60 ROLLOS</t>
  </si>
  <si>
    <t>PTM MONTERIA  MULTISERVICIOS E</t>
  </si>
  <si>
    <t>FO-25-1489225</t>
  </si>
  <si>
    <t>06/09/2025 SE ESCALA AL COORDINADOR DE ZONA PARA ENTREGA DE ROLLOS WOMPI EN SITIO | 08/09/2025 SE REALIZA ENTREGA DE 30 ROLLOS EN EL PUNTO SIN NOVEDAD, EN LA ENTREGA NO SE MANIPULAN EQUIPOS</t>
  </si>
  <si>
    <t>BARRIO SAMARIA ZIPAQUIRA</t>
  </si>
  <si>
    <t>FO-25-1486484</t>
  </si>
  <si>
    <t>05/09/2025 SE ESCALA AL COORDINADOR DE ZONA PARA ENTREGA DE ROLLOS EN SITIO | 08/09/2025 DURANTE LA VISITA TECNICA SE REALIZA ENTREGA DE ROLLOS PARA DATÁFONO NO SE MANIPULAN EQUIPOS SIN NOVEDAD EN ENTREGA</t>
  </si>
  <si>
    <t>BARRIO EL NORAL COPACABANA</t>
  </si>
  <si>
    <t>FO-25-1474006</t>
  </si>
  <si>
    <t>04/09/2025 SE ESCALA AL COORDINADOR DE ZONA PARA ENTREGA DE ROLLOS EN SITIO | 08/09/2025 SE REALIZA VISITA TÉCNICA AL CORRESPONSAL BANCOLOMBIA CON EL PROPÓSITO DE ENTREGAR 30 ROLLOS REDEBAN DESTINADOS AL FUNCIONAMIENTO OPERATIVO DE LOS DATÁFONOS. LA ENTREGA SE EFECTÚA DE MANERA EXITOSA AL USUARIO ENCARGADO, ASEGURANDO LA CORRECTA RECEPCIÓN DEL MATERIAL Y EL CUMPLIMIENTO DE LOS PROTOCOLOS ESTABLECIDOS. SE DEJA CONSTANCIA DEL PROCESO CONFORME Y SIN NOVEDADES.</t>
  </si>
  <si>
    <t>BARRIO ALAMEDA SAN RAFAEL ZI</t>
  </si>
  <si>
    <t>FO-25-1479044</t>
  </si>
  <si>
    <t>04/09/2025 SE ESCALA AL COORDINADOR DE ZONA PARA ENTREGA DE ROLLOS EN SITIO | 08/09/2025 DURANTE LA VISITA TECNICA SE REALIZA ENTREGA DE ROLLOS PARA DATÁFONO NO SE MANIPULAN EQUIPOS SIN NOVEDAD EN ENTREGA</t>
  </si>
  <si>
    <t>BARRIO VD SAN JORGE ZIPAQUIRA</t>
  </si>
  <si>
    <t>FO-25-1479059</t>
  </si>
  <si>
    <t>BARRIO VEREDA EL PARAISO GIRAR</t>
  </si>
  <si>
    <t>FO-25-1480444</t>
  </si>
  <si>
    <t>04/09/2025 SE ESCALA AL COORDINADOR DE ZONA PARA ENTREGA DE ROLLOS EN SITIO | 08/09/2025 SE REALIZA VISITA TÉCNICA AL CORRESPONSAL BANCOLOMBIA CON EL OBJETIVO DE ENTREGAR 20 ROLLOS REDEBAN. AL LLEGAR AL ESTABLECIMIENTO, SE ENCUENTRA CERRADO Y SIN PERSONAL DISPONIBLE PARA RECIBIR EL MATERIAL.
SE CONTACTA TELEFÓNICAMENTE AL USUARIO RESPONSABLE, QUIEN AUTORIZA QUE LOS ROLLOS SEAN DEJADOS EN EL LOCAL CONTIGUO, BAJO CUSTODIA DEL SEÑOR WILSON, COMERCIANTE VECINO. SE LE EXPLICA LA SITUACIÓN Y SE LE SOLICITA EL FAVOR DE RECIBIR LOS ROLLOS Y ENTREGARLOS POSTERIORMENTE AL ENCARGADO DEL CORRESPONSAL BANCOLOMBIA. EL SEÑOR WILSON ACCEDE VOLUNTARIAMENTE Y CONFIRMA QUE PUEDE HACERSE CARGO DE LA ENTREGA.
 LA ENTREGA SE REALIZA SIN INCONVENIENTES, PERO NO SE OBTIENE TIRILLA, DADO QUE EL COMERCIO PRINCIPAL PERMANECE CERRADO AL MOMENTO DE LA VISITA.</t>
  </si>
  <si>
    <t>BARRIO SUBA GAITANA BOGOTA 1</t>
  </si>
  <si>
    <t>FO-25-1485469</t>
  </si>
  <si>
    <t>05/09/2025 SE ESCALA A LA RED PARA AUTORIZACIÓN DE ROLLOS - LA RED AUTORIZA - SE ESCALA AL COORDINADOR DE ZONA PARA ENTREGA DE ROLLOS EN SITIO | 08/09/2025 SE VISITA CB BANCOLOMBIA, SE ENTREGAN ROLLOS DE PAPEL SOLICITADOS PARA EL DATÁFONO, NO UPS, NO SE MANIPULAN EQUIPOS</t>
  </si>
  <si>
    <t>DISTRICOL SUM. DONDE LA NEGRA</t>
  </si>
  <si>
    <t>FO-25-1458479</t>
  </si>
  <si>
    <t>02/09/2025 SE ESCALA AL COORDINADOR DE ZONA PARA ENTREGA DE ROLLOS EN SITIO | 08/09/2025 ENVÍO DE 30 ROLLOS A CB OK CONFIRMADO RECLAMO CON CLIENTE</t>
  </si>
  <si>
    <t>BARRIO ALBORNOZ SEC COLINAS DE BARRAZA 3 CARTAGENA DE INDIAS</t>
  </si>
  <si>
    <t>FO-25-1462909</t>
  </si>
  <si>
    <t>02/09/2025 SE ESCALA AL COORDINADOR DE ZONA PARA ENTREGA DE ROLLOS EN SITIO | 08/09/2025 SE ENTREGAN LOS ROLLOS EN OTRA DIRECCIÓN DONDE LA MAMA DEL CLIENTE YA QUE EL ACCESO EN ESTOS MOMENTOS ES COMPLICADO YA QUE HA LLOVIDO MUCHO Y ESTÁ LLENO DE BARRO</t>
  </si>
  <si>
    <t>LOURDES</t>
  </si>
  <si>
    <t>BARRIO LA PALMA LOURDES 1</t>
  </si>
  <si>
    <t>FO-25-1458486</t>
  </si>
  <si>
    <t>02/09/2025 SE ESCALA AL COORDINADOR DE ZONA PARA ENTREGA DE ROLLOS EN SITIO | 08/09/2025 SE REALIZÓ VISITA A LA DIRECCIÓN ASIGNADA POR EL CLIENTE Y SE HIZO LA ENTREGA DE 10 ROLLOS TODO OK</t>
  </si>
  <si>
    <t>BARRIO JORDAN TUNJA</t>
  </si>
  <si>
    <t>FO-25-1492157</t>
  </si>
  <si>
    <t>07/09/2025 SE ESCALA AL COORDINADOR DE ZONA PARA ENTREGA DE ROLLOS WOMPI EN SITIO | 08/09/2025 SE VISITA CB ENTREGA 30 ROLLOS</t>
  </si>
  <si>
    <t>BARRIO PUEBLO PANCE CALI</t>
  </si>
  <si>
    <t>FO-25-1488588</t>
  </si>
  <si>
    <t>08/09/2025 SE REALIZA ENTREGA DE 20 ROLLOS CON VISITA, NO SE INTERVIENE EQUIPOS</t>
  </si>
  <si>
    <t>BARRIO PANAMERICANO II</t>
  </si>
  <si>
    <t>FO-25-1489220</t>
  </si>
  <si>
    <t>06/09/2025 SE ESCALA AL COORDINADOR DE ZONA PARA ENTREGA DE ROLLOS WOMPI EN SITIO | 08/09/2025 SE ENTREGAN 100 ROLLOS EN BUEN ESTADO</t>
  </si>
  <si>
    <t>BARRIO EL PINAR BELLO   2</t>
  </si>
  <si>
    <t>FO-25-1464325 | FO-25-1490985</t>
  </si>
  <si>
    <t>5/09/2025 SE VISITA COMERCIO Y SE ENCUENTRA LOCAL CERRADO, COMERCIO OPERA DESPUES DE LA 1 PM|08/09/2025 SE ENTREGA ROLLOS OK</t>
  </si>
  <si>
    <t>BARRIO ALCAZARES CALI 1</t>
  </si>
  <si>
    <t>FO-25-1489236</t>
  </si>
  <si>
    <t>06/09/2025 SE ESCALA AL COORDINADOR DE ZONA PARA ENTREGA DE ROLLOS WOMPI EN SITIO | 08/09/2025 CLIENTE SOLICITO ROLLOS DE WOMPI PERO LA ACTIVIDAD SALE RBM SE LE EXPLICA QUE DEBE LLAMAR SOLICITANDO LOS ROLLOS PERO ESPECIFICANDO QUE SON PARA WOMPI</t>
  </si>
  <si>
    <t>FO-25-1489502</t>
  </si>
  <si>
    <t>06/09/2025 SE ESCALA AL COORDINADOR DE ZONA PARA ENTREGA DE ROLLOS EN SITIO | 08/09/2025 SE REALIZA VISITA PARA ENTREGAR 40 ROLLOS, NO SE MANIPULA DATAFONO ENTREGA OK</t>
  </si>
  <si>
    <t>BARRIO EL RIO SOLEDAD</t>
  </si>
  <si>
    <t>FO-25-1482237</t>
  </si>
  <si>
    <t>05/09/2025 SE ESCALA AL COORDINADOR DE ZONA PARA ENTREGA DE ROLLOS EN SITIO | 08/09/2025 SE REALIZA VISITA SE ENTREGA 30 ROLLOS</t>
  </si>
  <si>
    <t>BARRIO EL CENTRO CUCUTA 83</t>
  </si>
  <si>
    <t>FO-25-1483635</t>
  </si>
  <si>
    <t>05/09/2025 SE ESCALA AL COORDINADOR DE ZONA PARA ENTREGA DE ROLLOS EN SITIO | 08/09/2025 SE REALIZÓ VISITA AL COMERCIO Y SE HIZO ENTREGA DE 10 ROLLOS TODO OK</t>
  </si>
  <si>
    <t>BARRIO COLSAG CUCUTA</t>
  </si>
  <si>
    <t>FO-25-1485558</t>
  </si>
  <si>
    <t>05/09/2025 SE ESCALA AL COORDINADOR DE ZONA PARA ENTREGA DE ROLLOS EN SITIO | 08/09/2025 SE REALIZA VISITA, SE ENTREGAN 10 ROLLOS</t>
  </si>
  <si>
    <t>CENTRO MUTATA ANTIOQUIA</t>
  </si>
  <si>
    <t>FO-25-1463101</t>
  </si>
  <si>
    <t>02/09/2025 SE ESCALA A LA RED PARA AUTORIZACIÓN DE ROLLOS - LA RED AUTORIZA 30 - SE ESCALA AL COORDINADOR DE ZONA PARA ENTREGA DE ROLLOS EN SITIO | 08/09/2025 SE ENVIAN 30 ROLLOS POR FLOTA SE LE COMPARTE LA GUIA AL USUARIO Y CONFIRMA EL RECIBIDO 1 HORA DESPUES</t>
  </si>
  <si>
    <t>BARRIO URB LA FLORESTA LOS PAT</t>
  </si>
  <si>
    <t>FO-25-1492850</t>
  </si>
  <si>
    <t>08/09/2025 SE ESCALA AL COORDINADOR DE ZONA PARA ENTREGA DE ROLLOS EN SITIO | 08/09/2025 SE REALIZA VISITA, SE ENTREGAN 10 ROLLOS</t>
  </si>
  <si>
    <t>PTM CARTAGENA RESTAURANTE Y FU</t>
  </si>
  <si>
    <t>FO-25-1460288</t>
  </si>
  <si>
    <t>02/09/2025 SE ESCALA AL COORDINADOR DE ZONA PARA ENTREGA DE ROLLOS EN SITIO | 08/09/2025 SE MANDA ROLLOS POR FLOTA CON CARRO CON CONDUCTOR SE LLAMA AL CLIENTE PARA QUE INFORME CUANDO LOS TENGA CEL 3503780384 SE LLAMA NUEVAMENTE AL CLIENTE INFORMA QUE YA TIENE LOS ROLLOS TODO OK</t>
  </si>
  <si>
    <t>DISTRICOL PUNTOSERVIS</t>
  </si>
  <si>
    <t>FO-25-1463118</t>
  </si>
  <si>
    <t>02/09/2025 SE ESCALA A LA RED PARA AUTORIZACIÓN DE ROLLOS - LA RED AUTORIZA 20- SE REALIZA ENVIO DE ROLLOS CON GUIA</t>
  </si>
  <si>
    <t>BARRIO VILLA ORIENTE VILLAVICE</t>
  </si>
  <si>
    <t>FO-25-1499300</t>
  </si>
  <si>
    <t>09/09/2025 SE REALIZA ENTREGA EN SITIO DE 30 ROLLOS OK SIN NOVEDAD</t>
  </si>
  <si>
    <t>BARRIO SAN FERNANDO PEREIRA 2</t>
  </si>
  <si>
    <t>FO-25-1495137</t>
  </si>
  <si>
    <t>08/09/2025 SE ESCALA AL COORDINADOR DE ZONA PARA ENTREGA DE ROLLOS EN SITIO | 09/09/2025 VISITAMOS COMERCIO REALIZAMOS ENTREGA DE 70 ROLLOS.</t>
  </si>
  <si>
    <t>BARRIO LOS JAZMINES POPAYAN</t>
  </si>
  <si>
    <t>FO-25-1489186</t>
  </si>
  <si>
    <t>06/09/2025 SE REALIZA ENVIO DE ROLLOS CON GUIA | 09/09/2025 SE REALIZA LLAMADA CON EL CLIENTE INFORMA YA TIENE LA NUEVA RED DE WOMPI SE LE INFORMA DEBE VOLVER A LLAMAR Y SOLICITAR ROLLOS WOMPI YA QUE NO ESPECIFICO Y LLEGO LA ORDEN PARA ENTREGA DE ROLLOS REDEBAN POR ORDENES SUOERIORES NO ES PERMITIDO ENTREGAR ROLLOS RBM</t>
  </si>
  <si>
    <t>PTM BARRANQUILLA PUNTO SERVIS</t>
  </si>
  <si>
    <t>FO-25-1498292</t>
  </si>
  <si>
    <t>12/09/2025 SE ESCALA AL COORDINADOR DE ZONA PARA ENTREGA DE ROLLOS EN SITIO | 09/09/2025 SE REALIZA VISITA SE ENTREGA 30 ROLLOS</t>
  </si>
  <si>
    <t>PTM EL TABLON DE GOMEZ TIENDA</t>
  </si>
  <si>
    <t>FO-25-1477067</t>
  </si>
  <si>
    <t>04/09/2025 SE ESCALA AL COORDINADOR DE ZONA PARA ENTREGA DE ROLLOS EN SITIO | 09/09/2025 SE REALIZÓ ENVÍO DE 40 ROLLOS AL CB, SE CERRARA ACTIVIDAD UNA VEZ EL USUARIO CONFIRME SU RECEPCIÓN</t>
  </si>
  <si>
    <t>REDY MORICHAL</t>
  </si>
  <si>
    <t>FO-25-1495144</t>
  </si>
  <si>
    <t>08/09/2025 SE ESCALA AL COORDINADOR DE ZONA PARA ENTREGA DE ROLLOS EN SITIO | 09/09/2025 SE ENTREGAN 170 ROLLOS A KELLY MANJARRES</t>
  </si>
  <si>
    <t>PTM CARTAGENA MOVIL CELTYN</t>
  </si>
  <si>
    <t>FO-25-1480505</t>
  </si>
  <si>
    <t>04/09/2025 SE ESCALA A LA RED PARA AUTORIZACIÓN DE ROLLOS - LA RED AUTORIZA - SE ESCALA AL COORDINADOR DE ZONA PARA ENTREGA DE ROLLOS EN SITIO | 09/09/2025 SE ENTREGAN 110 ROLLOS</t>
  </si>
  <si>
    <t>BARRIO LA FLORIDA PEREIRA</t>
  </si>
  <si>
    <t>FO-25-1483673</t>
  </si>
  <si>
    <t>05/09/2025 SE ESCALA AL COORDINADOR DE ZONA PARA ENTREGA DE ROLLOS EN SITIO | 09/09/2025 SE ENTREGAN 20 ROLLOS.</t>
  </si>
  <si>
    <t>PTM BOGOTA CACHARRERIA LA 159</t>
  </si>
  <si>
    <t>FO-25-1478116</t>
  </si>
  <si>
    <t>04/09/2025 SE ESCALA AL COORDINADOR DE ZONA PARA ENTREGA DE ROLLOS EN SITIO | 09/09/2025 SE VISITA COMERCIO CB BANCOLOMBIA, SE ENTREGAN ROLLOS DE PAPEL SOLICITADOS PARA EL DATÁFONO, NO UPS, NO SE MANIPULAN EQUIPOS</t>
  </si>
  <si>
    <t>PTM TIENDA LE CENTRAL DE YARIM</t>
  </si>
  <si>
    <t>FO-25-1480549</t>
  </si>
  <si>
    <t>04/09/2025 SE ESCALA A LA RED PARA AUTORIZACIÓN DE ROLLOS - LA RED AUTORIZA - SE ESCALA AL COORDINADOR DE ZONA PARA ENTREGA DE ROLLOS EN SITIO | 09/09/2025 SE ENVIA 40 ROLLOS SE ADJUNTA GUIA,CLIENTE CONFIRMA RECIBIDO</t>
  </si>
  <si>
    <t>BARRIO EL SALADO IBAGUE TOLIMA</t>
  </si>
  <si>
    <t>FO-25-1489942</t>
  </si>
  <si>
    <t>06/09/2025 SE ESCALA AL COORDINADOR DE ZONA PARA ENTREGA DE ROLLOS EN SITIO | 09/09/2025 SE ENTREGA 60 ROLLOS CON VISITA</t>
  </si>
  <si>
    <t>PTM  MR CAFETERIA</t>
  </si>
  <si>
    <t>FO-25-1498279</t>
  </si>
  <si>
    <t>12/09/2025 SE ESCALA AL COORDINADOR DE ZONA PARA ENTREGA DE ROLLOS EN SITIO | 09/09/2025 SE ENTREGAN 10 ROLLOS, SIN MANIPULACIÓN DEL DATAFONO, SIN NOVEDAD.</t>
  </si>
  <si>
    <t>BARRIO CRESPO CARTAGENA DE IND</t>
  </si>
  <si>
    <t>FO-25-1470142</t>
  </si>
  <si>
    <t>08/09/2025 SE ESCALA AL COORDINADOR DE ZONA PARA ENTREGA DE ROLLOS EN SITIO | 09/09/2025 SE REALIZA ENTREGA DE 70 ROLLOS PARA EL CORRESPONSAL</t>
  </si>
  <si>
    <t>TIBASOSA</t>
  </si>
  <si>
    <t>PTM TIBASOSA ENCANTOS BELLEZA</t>
  </si>
  <si>
    <t>FO-25-1476750</t>
  </si>
  <si>
    <t>04/09/2025 SE ESCALA A LA RED PARA AUTORIZACIÓN DE ROLLOS - LA RED AUTORIZA - SE ESCALA AL COORDINADOR DE ZONA PARA ENTREGA DE ROLLOS EN SITIO | 05/09/2025 SE REALIZA ENVIO DE 10 ROLLOS A CB</t>
  </si>
  <si>
    <t>BARRIO CANDIDO LEGUIZAMO NEIVA 1</t>
  </si>
  <si>
    <t>FO-25-1492146</t>
  </si>
  <si>
    <t>07/09/2025 SE ESCALA AL COORDINADOR DE ZONA PARA ENTREGA DE ROLLOS WOMPI EN SITIO | 09/09/2025 SE LLEGA A SITIO, SE ENTREGAN 10 ROLLOS RBM</t>
  </si>
  <si>
    <t>BARRIO MIRAVALLE YUMBO</t>
  </si>
  <si>
    <t>FO-25-1475034</t>
  </si>
  <si>
    <t>04/09/2025 SE ESCALA AL COORDINADOR DE ZONA PARA ENTREGA DE ROLLOS EN SITIO | 09/09/2025 SE REALIZA ENTREGA DE 30 ROLLOS TÉRMICOS EN EL CB SIN NOVEDAD.</t>
  </si>
  <si>
    <t>BARRIO COMUNEROS I CALI</t>
  </si>
  <si>
    <t>FO-25-1495130</t>
  </si>
  <si>
    <t>08/09/2025 SE ESCALA AL COORDINADOR DE ZONA PARA ENTREGA DE ROLLOS EN SITIO | 09/09/2025 SE ENTREGAN 70 ROLLOS A ADRIANA CABRERA</t>
  </si>
  <si>
    <t>BARRIO ALTOS DE SAN ISIDRO CAR</t>
  </si>
  <si>
    <t>FO-25-1470301</t>
  </si>
  <si>
    <t>03/09/2025 SE ESCALA AL COORDINADOR DE ZONA PARA ENTREGA DE ROLLOS EN SITIO | 09/09/2025 SE REALIZA ENTREGA DE 20 ROLLOS PARA EL CORRESPONSAL</t>
  </si>
  <si>
    <t>BARRIO BOSA LAURELES BOGOTA 5</t>
  </si>
  <si>
    <t>FO-25-1498264</t>
  </si>
  <si>
    <t>12/09/2025 SE ESCALA AL COORDINADOR DE ZONA PARA ENTREGA DE ROLLOS EN SITIO | 09/09/2025 ENTREGA DE 20 ROLLOS NO SE MANIPULAN EQUIPOS</t>
  </si>
  <si>
    <t>DISTRICOL VARIEDADES MIFER</t>
  </si>
  <si>
    <t>FO-25-1501299</t>
  </si>
  <si>
    <t>09/09/2025 SE ESCALA AL COORDINADOR DE ZONA PARA ENTREGA DE ROLLOS EN SITIO | 09/09/2025 SE VISITA COMERCIO SE REALIZA ENTREGA DE 30 ROLLOS DE PAPEL PARA DATÁFONO</t>
  </si>
  <si>
    <t>BARRIO EL CARMELO CARTAGENA DE</t>
  </si>
  <si>
    <t>FO-25-1498307</t>
  </si>
  <si>
    <t>09/09/2025 SE REALIZA ENTREGA DE 100 ROLLOS PARA EL CORRESPONSAL</t>
  </si>
  <si>
    <t>DISTRICOL TIENDA EL PARAISO</t>
  </si>
  <si>
    <t>FO-25-1499309</t>
  </si>
  <si>
    <t>09/09/2025 SE REALIZA ENTREGA DE 60 ROLLOS CON VISITA.</t>
  </si>
  <si>
    <t>BARRIO GRAN COLOMBIA CAJICA 1</t>
  </si>
  <si>
    <t>FO-25-1489506</t>
  </si>
  <si>
    <t>06/09/2025 SE ESCALA AL COORDINADOR DE ZONA PARA ENTREGA DE ROLLOS EN SITIO | 09/09/2025 SE ENTREGA 20 ROLLOS</t>
  </si>
  <si>
    <t>BARRIO SAN BENITO BOGOTA 5</t>
  </si>
  <si>
    <t>FO-25-1498315</t>
  </si>
  <si>
    <t>09/09/2025 SE ENTREGAN 30 ROLLOS SIN MANIPULACIÓN DEL DATAFONO SIN NOVEDAD</t>
  </si>
  <si>
    <t>PTM RETIRO MI REGALO DE DIOS</t>
  </si>
  <si>
    <t>FO-25-1458430</t>
  </si>
  <si>
    <t>02/09/2025 SE ESCALA AL COORDINADOR DE ZONA PARA ENTREGA DE ROLLOS EN SITIO | 09/09/2025 SE REALIZA ENTREGA DE ROLLOS</t>
  </si>
  <si>
    <t>BARRIO EL RIUNFO SAN VICENTE D</t>
  </si>
  <si>
    <t>FO-25-1474081</t>
  </si>
  <si>
    <t>04/09/2025 SE ESCALA A LA RED PARA AUTORIZACIÓN DE ROLLOS - LA RED AUTORIZA - SE REALIZA ENVIO DE ROLLOS CON GUIA | 09/09/2025 SE REALIZA ENVIO DE 10 ROLLOS, CON LA GUIA 2235596035 SERVIENTREGA. SE CONFIRMA ENTREGA EXITOSA POR PARTE DE LA TRANSPORTADORA</t>
  </si>
  <si>
    <t>DISTRICOL SOLUCIONES STEVEN</t>
  </si>
  <si>
    <t>FO-25-1474016</t>
  </si>
  <si>
    <t>04/09/2025 SE CONFIRMA DATOS CON CB, DATOS CORRECTOS, SE ACTUALIZAN. SE REALIZA ENVIO DE ROLLOS CON GUIA | 09/09/2025 SE REALIZA ENVIO DE 30 ROLLOS, CON LA GUIA 2187690682 SERVIENTREGA. SE CONFIRMA ENTREGA EXITOSA POR PARTE DE LA TRANSPORTADORA</t>
  </si>
  <si>
    <t>YONDO - ANTIOQUIA</t>
  </si>
  <si>
    <t>FO-25-1470683</t>
  </si>
  <si>
    <t>03/09/2025 SE REALIZA ENVIO DE ROLLOS CON GUIA | 09/09/2025 SE REALIZA ENVIO DE 40 ROLLOS, CON LA GUIA 2187690679 SERVIENTREGA. SE CONFIRMA ENTREGA EXITOSA POR PARTE DE LA TRANSPORTADORA</t>
  </si>
  <si>
    <t>BARRIO POPULAR PUERTO GAITAN 3</t>
  </si>
  <si>
    <t>FO-25-1470290</t>
  </si>
  <si>
    <t>03/09/2025 SE CONFIRMA DATOS CON CB, DATOS CORRECTOS, SE ACTUALIZAN. SE REALIZA ENVIO DE ROLLOS CON GUIA | 09/09/2025 SE REALIZA ENVIO DE 40 ROLLOS, CON LA GUIA 2235596033 SERVIENTREGA. SE CONFIRMA ENTREGA EXITOSA POR PARTE DE LA TRANSPORTADORA</t>
  </si>
  <si>
    <t>BARRIO UNION AGUACHICA 2</t>
  </si>
  <si>
    <t>FO-25-1480561</t>
  </si>
  <si>
    <t>04/09/2025 SE ESCALA A LA RED PARA AUTORIZACIÓN DE ROLLOS - LA RED AUTORIZA - SE REALIZA ENVIO DE ROLLOS CON GUIA | 09/09/2025 SE REALIZA ENVIO DE 30 ROLLOS, CON LA GUIA 2205447158 SERVIENTREGA. SE CONFIRMA ENTREGA EXITOSA POR PARTE DE LA TRANSPORTADORA</t>
  </si>
  <si>
    <t>BARRIO CENTRO PALESTINA 5</t>
  </si>
  <si>
    <t>FO-25-1490359</t>
  </si>
  <si>
    <t>06/09/2025 SE ESCALA AL COORDINADOR DE ZONA PARA ENTREGA DE ROLLOS EN SITIO | 09/09/2025 SE ENTREGAN 30 ROLLOS.</t>
  </si>
  <si>
    <t>PTM BARBOSA EL PORVENIR</t>
  </si>
  <si>
    <t>FO-25-1472348</t>
  </si>
  <si>
    <t>04/09/2025 SE ESCALA AL COORDINADOR DE ZONA PARA ENTREGA DE ROLLOS EN SITIO | 09/09/2025 SE ENTREGAN 40 ROLLOS OK</t>
  </si>
  <si>
    <t>BARRIO CIUDADELA 20 DE JULIO BARRANQUILLA  11</t>
  </si>
  <si>
    <t>FO-25-1492844</t>
  </si>
  <si>
    <t>08/09/2025 SE ESCALA AL COORDINADOR DE ZONA PARA ENTREGA DE ROLLOS EN SITIO | 09/09/2025 SE REALIZA VISITA SE ENTREGA 10 ROLLOS</t>
  </si>
  <si>
    <t>PTM BARBOSA DROGUERIA SANTA MA</t>
  </si>
  <si>
    <t>FO-25-1486325</t>
  </si>
  <si>
    <t>05/09/2025 SE ESCALA AL COORDINADOR DE ZONA PARA ENTREGA DE ROLLOS EN SITIO | 09/09/2025 SE ENTREGAN 30 ROLLOS OK</t>
  </si>
  <si>
    <t>VEREDA EL PARAISO ALGECIRAS</t>
  </si>
  <si>
    <t>FO-25-1498326</t>
  </si>
  <si>
    <t>09/09/2025 SE ESCALA AL COORDINADOR DE ZONA PARA ENTREGA DE ROLLOS WOMPI EN SITIO | 09/09/2025 SE REALIZA VISITA EN ALGECIRAS, SE DEJAN ROLLOS EN LA DIRECCIÓN INDICADA POR EL CLIENTE</t>
  </si>
  <si>
    <t>OPRAP VIVA FONTIBON</t>
  </si>
  <si>
    <t>FO-25-1498689</t>
  </si>
  <si>
    <t>09/09/2025 SE REALIZA ENTREGA DE 100 ROLLOS SIN NOVEDAD</t>
  </si>
  <si>
    <t>BARRIO RICAURTE SOACHA</t>
  </si>
  <si>
    <t>FO-25-1498289</t>
  </si>
  <si>
    <t>12/09/2025 SE ESCALA AL COORDINADOR DE ZONA PARA ENTREGA DE ROLLOS EN SITIO | 09/09/2025 DURANTE LA VISITA TECNICA SE REALIZA ENTREGA DE ROLLOS PARA DATÁFONO NO SE MANIPULAN EQUIPOS SIN NOVEDAD EN ENTREGA</t>
  </si>
  <si>
    <t>CUBARRAL</t>
  </si>
  <si>
    <t>BARRIO EL JARDIN CUBARRAL</t>
  </si>
  <si>
    <t>FO-25-1487314</t>
  </si>
  <si>
    <t>05/09/2025 SE ESCALA AL COORDINADOR DE ZONA PARA ENTREGA DE ROLLOS EN SITIO | 09/09/2025 SE REALIZA VISITA AL CB POR SOLICITUD DE ROLLOS, SE ENTREGAN SIN NOVEDAD</t>
  </si>
  <si>
    <t>SABANA NORTE JUMBO CHIA</t>
  </si>
  <si>
    <t>FO-25-1474493</t>
  </si>
  <si>
    <t>04/09/2025 SE ESCALA A LA RED PARA AUTORIZACIÓN DE ROLLOS - LA RED AUTORIZA - SE ESCALA AL COORDINADOR DE ZONA PARA ENTREGA DE ROLLOS EN SITIO | 09/09/2025 SE REALIZA LA ENTREGA DE 60 ROLLOS</t>
  </si>
  <si>
    <t>BARRIO BUCARAMANGA BUCARAMANAGA 1</t>
  </si>
  <si>
    <t>FO-25-1499296</t>
  </si>
  <si>
    <t>08/09/2025 SE ESCALA AL COORDINADOR DE ZONA PARA ENTREGA DE ROLLOS EN SITIO | 09/09/2025 SE REALIZA ENTREGA DE 20 ROLLOS CON VISITA.</t>
  </si>
  <si>
    <t>BARRIO LA CONCORDIA BUCARAMANGA 18</t>
  </si>
  <si>
    <t>FO-25-1502014</t>
  </si>
  <si>
    <t>09/09/2025 SE ESCALA AL COORDINADOR DE ZONA PARA ENTREGA DE ROLLOS EN SITIO | 09/09/2025 SE HACE ENTREGA DE 10 ROLLOS A LA SRTA JENNY JIMÉNEZ</t>
  </si>
  <si>
    <t>BARRIO QUINTAS DE LA LAGUNA SO</t>
  </si>
  <si>
    <t>FO-25-1499306</t>
  </si>
  <si>
    <t>08/09/2025 SE ESCALA AL COORDINADOR DE ZONA PARA ENTREGA DE ROLLOS EN SITIO | 09/09/2025 DURANTE LA VISITA TECNICA SE REALIZA ENTREGA DE ROLLOS PARA DATÁFONO NO SE MANIPULAN EQUIPOS SIN NOVEDAD EN ENTREGA</t>
  </si>
  <si>
    <t>DISTRICOL DROGUERIA LA SALUD S</t>
  </si>
  <si>
    <t>FO-25-1499303</t>
  </si>
  <si>
    <t>08/09/2025 SE ESCALA AL COORDINADOR DE ZONA PARA ENTREGA DE ROLLOS EN SITIO | 09/09/2025 EN COMUNICACIÓN CON LA SEÑORA LAURA GUEVARA AL NUMERO 3103379792, INDICA SE ENVIEN LOS ROLLOS POR SERVICIO DE TAXIS. RECIBIDO OK</t>
  </si>
  <si>
    <t>CIENAGA DE ORO</t>
  </si>
  <si>
    <t>BARRIO CENTRO CIENAGA DE ORO 1</t>
  </si>
  <si>
    <t>FO-25-1483997</t>
  </si>
  <si>
    <t>05/09/2025 SE ESCALA AL COORDINADOR DE ZONA PARA ENTREGA DE ROLLOS EN SITIO | 09/09/2025 SE REALIZA ENTREGA DE 70 ROLLOS EN EL PUNTO SIN NOVEDAD, EN LA ENTREGA NO SE MANIPULAN EQUIPOS</t>
  </si>
  <si>
    <t>FO-25-1501311</t>
  </si>
  <si>
    <t>09/09/2025 SE CONFIRMA DATOS CON CB, DATOS CORRECTOS, SE ACTUALIZAN. SE REALIZA ENVIO DE ROLLOS CON GUIA | 09/09/2025 SE VISITA COMERCIO SE HACE ENTREGA DE 10 ROLLOS</t>
  </si>
  <si>
    <t>FO-25-1501340</t>
  </si>
  <si>
    <t>09/09/2025 SE CONFIRMA DATOS CON CB, DATOS CORRECTOS, SE ACTUALIZAN. SE REALIZA ENVIO DE ROLLOS CON GUIA | 09/09/2025 SE REALIZA ENTREGA DE 110 ROLOOS A LA SRTA ALEJANDRA CASTILLO</t>
  </si>
  <si>
    <t>BARRIO CONCORDIA BUCARAMANGA 4</t>
  </si>
  <si>
    <t>FO-25-1501306</t>
  </si>
  <si>
    <t>09/09/2025 SE CONFIRMA DATOS CON CB, DATOS CORRECTOS, SE ACTUALIZAN. SE REALIZA ENVIO DE ROLLOS CON GUIA | 09/09/2025 SE VISITA COMERCIO SE HACE ENTREGA DE 20 ROLLOS</t>
  </si>
  <si>
    <t>BARRIO TRINIDAD MEDELLIN 8</t>
  </si>
  <si>
    <t>FO-25-1485466</t>
  </si>
  <si>
    <t>05/09/2025 SE ESCALA A LA RED PARA AUTORIZACIÓN DE ROLLOS - LA RED AUTORIZA - SE ESCALA AL COORDINADOR DE ZONA PARA ENTREGA DE ROLLOS EN SITIO | 09/09/2025 SE REALIZA ENTREGA DE 20 ROLLOS POR EL OPERADOR CABIFY</t>
  </si>
  <si>
    <t>PAGAFACIL SAN ANTONIO DE PRADO</t>
  </si>
  <si>
    <t>FO-25-1489251</t>
  </si>
  <si>
    <t>06/09/2025 SE ESCALA PARA ENVIO POR CABIFY | 09/09/2025 SE REALIZA ENTREGA DE 100 ROLLOS POR EL OPERADOR CABIFY</t>
  </si>
  <si>
    <t>BARRIO COREGIMIENTO DE ARABIA</t>
  </si>
  <si>
    <t>FO-25-1501344</t>
  </si>
  <si>
    <t>09/09/2025 SE CONFIRMA DATOS CON CB, DATOS CORRECTOS, SE ACTUALIZAN. SE REALIZA ENVIO DE ROLLOS CON GUIA | 09/09/2025 SE VISITA COMERCIO SE REALIZA ENTREGA DE 60 ROLLOS DE PAPEL PARA DATÁFONO</t>
  </si>
  <si>
    <t>PTM MEDELLIN  VARIEDADES MI TE</t>
  </si>
  <si>
    <t>FO-25-1486333</t>
  </si>
  <si>
    <t>05/09/2025 SE ESCALA AL COORDINADOR DE ZONA PARA ENTREGA DE ROLLOS EN SITIO | 09/09/2025 SE REALIZA ENTREGA DE 20 ROLLOS POR EL OPERADOR CABIFY</t>
  </si>
  <si>
    <t>PTM SABANETA INKOMPRA</t>
  </si>
  <si>
    <t>FO-25-1489947</t>
  </si>
  <si>
    <t>06/09/2025 SE ESCALA PARA ENVIO POR CABIFY | 09/09/2025 SE REALIZA ENTREGA DE 40 ROLLOS POR EL OPERADOR CABIFY</t>
  </si>
  <si>
    <t>BARRIO GAIRA SANTA MARTA 9</t>
  </si>
  <si>
    <t>FO-25-1475024</t>
  </si>
  <si>
    <t>04/09/2025 SE ESCALA AL COORDINADOR DE ZONA PARA ENTREGA DE ROLLOS EN SITIO | 09/09/2025 SE REALIZA ENTREGA DE 10 ROLLOS PARA DATÁFONO A SATISFACCIÓN DEL CLIENTE</t>
  </si>
  <si>
    <t>OPRAP CC PUERTA DEL NORTE</t>
  </si>
  <si>
    <t>FO-25-1469463</t>
  </si>
  <si>
    <t>03/09/2025 EN COMUNICACIÓN CON EL CB, CONFIRMA DATOS CORRECTOS-SE ESCALA AL COORDINADOR DE ZONA PARA ENTREGA DE ROLLOS EN SITIO | 09/09/2025 SE REALIZA ENTREGA DE 210 ROLLOS POR EL OPERADOR CABIFY</t>
  </si>
  <si>
    <t>BARRIO TRECE DE NOVIEMBRE MEDE</t>
  </si>
  <si>
    <t>FO-25-1483611</t>
  </si>
  <si>
    <t>05/09/2025 SE ESCALA PARA ENVIO POR CABIFY | 09/09/2025 SE REALIZA ENTREGA DE 140 ROLLOS POR EL OPERADOR CABIFY</t>
  </si>
  <si>
    <t>DISTRICOL VARIEDADES AUSTIN</t>
  </si>
  <si>
    <t>FO-25-1480468</t>
  </si>
  <si>
    <t>04/09/2025 SE ESCALA A LA RED PARA AUTORIZACIÓN DE ROLLOS - LA RED AUTORIZA - SE ESCALA PARA ENVIO POR CABIFY | 09/09/2025 SE REALIZA ENTREGA DE 30 ROLLOS POR EL OPERADOR CABIFY</t>
  </si>
  <si>
    <t>PTM MEDELLIN DROGUERIA VITAL S</t>
  </si>
  <si>
    <t>FO-25-1475031</t>
  </si>
  <si>
    <t>04/09/2025 SE ESCALA PARA ENVIO POR CABIFY | 09/09/2025 SE REALIZA ENTREGA DE 20 ROLLOS POR EL OPERADOR CABIFY</t>
  </si>
  <si>
    <t>PTM MEDELLIN  M F AUTOSERVICIO</t>
  </si>
  <si>
    <t>FO-25-1477089</t>
  </si>
  <si>
    <t>04/09/2025 SE ESCALA PARA ENVIO POR CABIFY | 09/09/2025 SE REALIZA ENTREGA DE 40 ROLLOS POR EL OPERADOR CABIFY</t>
  </si>
  <si>
    <t>PTM MEDELLIN POMPOSO DECORACIO</t>
  </si>
  <si>
    <t>FO-25-1479072</t>
  </si>
  <si>
    <t>04/09/2025 SE ESCALA PARA ENVIO POR CABIFY | 09/09/2025 SE REALIZA ENTREGA DE 90 ROLLOS POR EL OPERADOR CABIFY</t>
  </si>
  <si>
    <t>PTM BELLO  GRANERO LA DIVISA V</t>
  </si>
  <si>
    <t>FO-25-1480467</t>
  </si>
  <si>
    <t>04/09/2025 SE ESCALA A LA RED PARA AUTORIZACIÓN DE ROLLOS - LA RED AUTORIZA - SE ESCALA PARA ENVIO POR CABIFY | 09/09/2025 SE REALIZA ENTREGA DE 50 ROLLOS POR EL OPERADOR CABIFY</t>
  </si>
  <si>
    <t>FO-25-1482240</t>
  </si>
  <si>
    <t>05/09/2025 SE ESCALA PARA ENVIO POR CABIFY | 09/09/2025 SE REALIZA ENTREGA DE 90 ROLLOS POR EL OPERADOR CABIFY</t>
  </si>
  <si>
    <t>BARRIO ROBLEDO PILARICA MEDELL</t>
  </si>
  <si>
    <t>FO-25-1475047</t>
  </si>
  <si>
    <t>BARRIO 12 DE OCTUBRE MEDELLIN</t>
  </si>
  <si>
    <t>FO-25-1483615</t>
  </si>
  <si>
    <t>05/09/2025 SE ESCALA PARA ENVIO POR CABIFY | 09/09/2025 SE REALIZA ENTREGA DE 170 ROLLOS POR EL OPERADOR CABIFY</t>
  </si>
  <si>
    <t>BARRIO URB CURINCA SANTA MARTA</t>
  </si>
  <si>
    <t>FO-25-1489497</t>
  </si>
  <si>
    <t>06/09/2025 SE ESCALA AL COORDINADOR DE ZONA PARA ENTREGA DE ROLLOS EN SITIO | 09/09/2025 SE REALIZA ENTREGA DE 30 ROLLOS PARA DATÁFONO A SATISFACCIÓN DEL CLIENTE</t>
  </si>
  <si>
    <t>BARRIO DIAMANTE 2 BUCARAMANGA 2</t>
  </si>
  <si>
    <t>FO-25-1501325</t>
  </si>
  <si>
    <t>09/09/2025 SE CONFIRMA DATOS CON CB, DATOS CORRECTOS, SE ACTUALIZAN. SE REALIZA ENVIO DE ROLLOS CON GUIA | 09/09/2025 SE VISITA COMERCIO SE REALIZA LA ENTREGA DE 30 ROLLOS RBM CB OPERATIVO</t>
  </si>
  <si>
    <t>BARRIO SANTA CRUZ SANTA MARTA</t>
  </si>
  <si>
    <t>FO-25-1488598</t>
  </si>
  <si>
    <t>06/09/2025 SE ESCALA AL COORDINADOR DE ZONA PARA ENTREGA DE ROLLOS EN SITIO | 09/09/2025 SE REALIZA ENTREGA DE 40 ROLLOS PARA DATÁFONO A SATISFACCIÓN DEL CLIENTE</t>
  </si>
  <si>
    <t>BARRIO VILLA BENILDA YOPAL</t>
  </si>
  <si>
    <t>FO-25-1502018</t>
  </si>
  <si>
    <t>09/09/2025 SE ESCALA AL COORDINADOR DE ZONA PARA ENTREGA DE ROLLOS EN SITIO | 09/09/2025 SE VISITA COMERCIO SE ENTREGAN 120 ROLLOS OK</t>
  </si>
  <si>
    <t>FO-25-1498274</t>
  </si>
  <si>
    <t>12/09/2025 SE ESCALA AL COORDINADOR DE ZONA PARA ENTREGA DE ROLLOS EN SITIO | 09/09/2025 EN LA VISITA TÉCNICA SE REALIZÓ LA ENTREGA DE 50 ROLLOS TERMICOS DE REDEBAN PARA EL CB</t>
  </si>
  <si>
    <t>BARRIO EL CERRITO SANTA ELENA</t>
  </si>
  <si>
    <t>FO-25-1498698</t>
  </si>
  <si>
    <t>09/09/2025 EN LA VISITA TÉCNICA SE REALIZÓ LA ENTREGA DE 50 ROLLOS DE REDEBAN PARA EL CB</t>
  </si>
  <si>
    <t>FO-25-1469861</t>
  </si>
  <si>
    <t>03/09/2025 SE ESCALA PARA ENVIO POR CABIFY | 09/09/2025 SE ENVIAN 20 ROLLOS, CLIENTE INDICA QUE YA LOS RECIBIÓ</t>
  </si>
  <si>
    <t>BARRIO LA CULEBRA SOCORRO</t>
  </si>
  <si>
    <t>FO-25-1467130</t>
  </si>
  <si>
    <t>03/09/2025 EN COMUNICACIÓN CON EL CB, CONFIRMA DATOS CORRECTOS-SE ESCALA AL COORDINADOR DE ZONA PARA ENTREGA DE ROLLOS EN SITIO | 10/09/2025 SE ENVIARON ROLLOS POR SERVIENTREGA</t>
  </si>
  <si>
    <t>BARRIO ITAGUI ITAGUI 26</t>
  </si>
  <si>
    <t>FO-25-1470676</t>
  </si>
  <si>
    <t>03/09/2025 SE ESCALA AL COORDINADOR DE ZONA PARA ENTREGA DE ROLLOS EN SITIO | 10/09/2025 SE REALIZA ENTREGA DE 50 ROLLOS POR EL OPERADOR CABIFY</t>
  </si>
  <si>
    <t>COMCARD ESTRELLA RED J H</t>
  </si>
  <si>
    <t>FO-25-1470658</t>
  </si>
  <si>
    <t>03/09/2025 SE ESCALA AL COORDINADOR DE ZONA PARA ENTREGA DE ROLLOS EN SITIO | 10/09/2025 SE REALIZA ENTREGA DE 20 ROLLOS POR EL OPERADOR CABIFY</t>
  </si>
  <si>
    <t>PTM MEDELLIN MERCA EXPRESS EL</t>
  </si>
  <si>
    <t>FO-25-1466804</t>
  </si>
  <si>
    <t>03/09/2025 EN COMUNICACIÓN CON EL CB, CONFIRMA DATOS CORRECTOS-SE ESCALA AL COORDINADOR DE ZONA PARA ENTREGA DE ROLLOS EN SITIO | 10/09/2025 SE REALIZA ENTREGA DE 20 ROLLOS POR EL OPERADOR CABIFY</t>
  </si>
  <si>
    <t>BARRIO CHARCO AZUL CALI</t>
  </si>
  <si>
    <t>FO-25-1504831</t>
  </si>
  <si>
    <t>09/09/2025 SE ESCALA AL COORDINADOR DE ZONA PARA ENTREGA DE ROLLOS EN SITIO | 10/09/2025 SE ENTREGAN 20 ROLLOS A JOSE FANOR CASTRO PALACIO</t>
  </si>
  <si>
    <t>BARRIO COLORADOS BUCARAMANGA</t>
  </si>
  <si>
    <t>FO-25-1501253</t>
  </si>
  <si>
    <t>09/09/2025 SE CONFIRMA DATOS CON CB, DATOS CORRECTOS, SE ACTUALIZAN. SE REALIZA ENVIO DE ROLLOS CON GUIA | 10/09/2025 SE VISITA COMERCIO SE HACE ENTREGA DE 30 ROLLOS</t>
  </si>
  <si>
    <t>FO-25-1501289</t>
  </si>
  <si>
    <t>09/09/2025 SE CONFIRMA DATOS CON CB, DATOS CORRECTOS, SE ACTUALIZAN. SE REALIZA ENVIO DE ROLLOS CON GUIA | 10/09/2025 SE REALIZA ENTREGA DE 20 ROLLOS EN SITIO</t>
  </si>
  <si>
    <t>PTM BOGOTA PUNTOSERVIS BOGOTA</t>
  </si>
  <si>
    <t>FO-25-1502157</t>
  </si>
  <si>
    <t>09/09/2025 SE ESCALA AL COORDINADOR DE ZONA PARA ENTREGA DE ROLLOS EN SITIO | 10/09/2025 SE VISITA COMERCIO PARA ENTREGA DE 20 ROLLOS TÉRMICOS NO SE MANIPULA EQUIPO Y SE COMPLETA ENTREGA SIN NOVEDAD</t>
  </si>
  <si>
    <t>BARRIO URB ASTURIAS TURBACO</t>
  </si>
  <si>
    <t>FO-25-1492154</t>
  </si>
  <si>
    <t>07/09/2025 SE ESCALA AL COORDINADOR DE ZONA PARA ENTREGA DE ROLLOS WOMPI EN SITIO | 10/09/2025 SE REALIZA ENTREGA DE 10 ROLLOS PARA EL CORRESPONSAL</t>
  </si>
  <si>
    <t>PTM GUARNE TIENDA EMMANUEL GUA</t>
  </si>
  <si>
    <t>FO-25-1498296</t>
  </si>
  <si>
    <t>10/09/2025 SE ENTREGA ROLLOS OK</t>
  </si>
  <si>
    <t>BARRIO VILLA ANDREA TURBACO</t>
  </si>
  <si>
    <t>FO-25-1492135</t>
  </si>
  <si>
    <t>07/09/2025 SE ESCALA AL COORDINADOR DE ZONA PARA ENTREGA DE ROLLOS WOMPI EN SITIO | 10/09/2025 SE REALIZA ENTREGA DE 110 ROLLOS PARA EL CORRESPONSAL</t>
  </si>
  <si>
    <t>PTM  FLORIDABLANCA  MISCELANEA</t>
  </si>
  <si>
    <t>FO-25-1504158</t>
  </si>
  <si>
    <t>09/09/2025 SE ESCALA AL COORDINADOR DE ZONA PARA ENTREGA DE ROLLOS EN SITIO | 10/09/2025 ENTREGA SE 90 ROLLOS PARA DATAFONO</t>
  </si>
  <si>
    <t>BARRIO OLIVARES ITAGUI</t>
  </si>
  <si>
    <t>FO-25-1504237</t>
  </si>
  <si>
    <t>10/09/2025 SE REALIZA ENTREGA DE ROLLOS</t>
  </si>
  <si>
    <t>FO-25-1485439</t>
  </si>
  <si>
    <t>05/09/2025 SE ESCALA A LA RED PARA AUTORIZACIÓN DE ROLLOS - LA RED AUTORIZA - SE ESCALA AL COORDINADOR DE ZONA PARA ENTREGA DE ROLLOS EN SITIO | 10/09/2025 SE REALIZA ENTREGA EN EL LOCAL DE AL LADO A PETICIÓN DEL USUARIO YA QUE NO A ABIERTO AUN EL NEGOCIO Y SE DEMORA EN LLEGAR POR LO TANTO SE DEJAN 30 ROLLOS PARA EL CORRESPONSAL EN EL LOCAL DE AL LADO</t>
  </si>
  <si>
    <t>BARRIO LINARES MANIZALES 1</t>
  </si>
  <si>
    <t>FO-25-1501884</t>
  </si>
  <si>
    <t>09/09/2025 SE ESCALA AL COORDINADOR DE ZONA PARA ENTREGA DE ROLLOS EN SITIO | 10/09/2025 SE ENTREGAN 10 ROLLOS EN EL COMERCIO NO SE MANIPULAN EQUIPOS</t>
  </si>
  <si>
    <t>FO-25-1501322</t>
  </si>
  <si>
    <t>09/09/2025 SE CONFIRMA DATOS CON CB, DATOS CORRECTOS, SE ACTUALIZAN. SE REALIZA ENVIO DE ROLLOS CON GUIA | 10/09/2025 SE ENTREGAN 10 ROLLOS A JUAN CARLOS ANDUQUIA</t>
  </si>
  <si>
    <t>BARRIO CAMILO TORRES PUERTO AS</t>
  </si>
  <si>
    <t>FO-25-1469127</t>
  </si>
  <si>
    <t>03/09/2025 SE CONFIRMA DATOS CON CB, DATOS CORRECTOS, SE REALIZA ENVIO DE ROLLOS CON GUIA | 10/09/2025 SE ENVIAN ROLLOS</t>
  </si>
  <si>
    <t>PTM CARTAGENA PHARMA PLUS CTG</t>
  </si>
  <si>
    <t>FO-25-1470121</t>
  </si>
  <si>
    <t>06/09/2025 SE ESCALA AL COORDINADOR DE ZONA PARA ENTREGA DE ROLLOS EN SITIO | 10/09/2025 SE REALIZA ENTREGA DE 30 ROLLOS PARA EL CORRESPONSAL</t>
  </si>
  <si>
    <t>BARRIO BARBOSA AUTOPISTA BARBO</t>
  </si>
  <si>
    <t>FO-25-1501226</t>
  </si>
  <si>
    <t>09/09/2025 SE CONFIRMA DATOS CON CB, DATOS CORRECTOS, SE ACTUALIZAN. SE REALIZA ENVIO DE ROLLOS CON GUIA | 10/09/2025 SE REALIZA ENTREGA DE 20 ROLLOS OK</t>
  </si>
  <si>
    <t>BARRIO PARQUES DE LA ITALIA PA</t>
  </si>
  <si>
    <t>FO-25-1504842</t>
  </si>
  <si>
    <t>09/09/2025 SE ESCALA AL COORDINADOR DE ZONA PARA ENTREGA DE ROLLOS EN SITIO | 10/09/2025 EN LA VISITA TÉCNICA SE REALIZÓ LA ENTREGA DE 70 ROLLOS TÉRMICOS DE REDEBAN PARA EL CB</t>
  </si>
  <si>
    <t>BARRIO LAS ORQUIDEAS IPILAES</t>
  </si>
  <si>
    <t>FO-25-1495155</t>
  </si>
  <si>
    <t>08/09/2025 SE ESCALA AL COORDINADOR DE ZONA PARA ENTREGA DE ROLLOS EN SITIO | 10/09/2025 SE REALIZA ENTREGA DE 20 ROLLOS EN LA CASA DEL CLIENTE A PETICIÓN SUYA YA QUE NO SE ENCUENTRA EN EL CB. ENTREGA EXITOSA</t>
  </si>
  <si>
    <t>PTM ARJONA VARIEDADES Y PAPELE</t>
  </si>
  <si>
    <t>FO-25-1498334</t>
  </si>
  <si>
    <t>09/09/2025 SE ESCALA AL COORDINADOR DE ZONA PARA ENTREGA DE ROLLOS WOMPI EN SITIO | 10/09/2025 SE REALIZA ENTREGA DE 10 ROLLOS PARA EL CORRESPONSAL</t>
  </si>
  <si>
    <t>BARRIO SIMON BOLIVAR RESTREPO</t>
  </si>
  <si>
    <t>FO-25-1498339</t>
  </si>
  <si>
    <t>09/09/2025 SE ESCALA AL COORDINADOR DE ZONA PARA ENTREGA DE ROLLOS WOMPI EN SITIO | 10/09/2025 SE ENTREGAN 10 ROLLOS RBM EN DIRECCIÓN DIFERENTE YA QUE CLIENTE NO SE ENCUENTRA Y ACEPTA ENTREGA EN OTRA DIRECCIÓN</t>
  </si>
  <si>
    <t>FO-25-1501233</t>
  </si>
  <si>
    <t>09/09/2025 SE CONFIRMA DATOS CON CB, DATOS CORRECTOS, SE ACTUALIZAN. SE REALIZA ENVIO DE ROLLOS CON GUIA | 10/09/2025 SE ENTREGAN 10 ROLLOS EN EL COMERCIO NO SE MANIPULAN EQUIPOS</t>
  </si>
  <si>
    <t>BARRIO LA BOMBA SAN VICENTE DE</t>
  </si>
  <si>
    <t>FO-25-1483687</t>
  </si>
  <si>
    <t>05/09/2025 SE REALIZA ENVIO DE ROLLOS CON GUIA | 10/09/2025 SE REALIZA ENVIO DE 40 ROLLOS, CON LA GUIA 2187690685 SERVIENTREGA. SE CONFIRMA ENTREGA EXITOSA POR PARTE DE LA TRANSPORTADORA</t>
  </si>
  <si>
    <t>BARRIO SAN JUANCITO TEORAMA</t>
  </si>
  <si>
    <t>FO-25-1482255</t>
  </si>
  <si>
    <t>05/09/2025 SE REALIZA ENVIO DE ROLLOS CON GUIA | 10/09/2025 SE REALIZA ENVIO DE 30 ROLLOS, CON LA GUIA 2187690684 SERVIENTREGA. SE CONFIRMA ENTREGA EXITOSA POR PARTE DE LA TRANSPORTADORA</t>
  </si>
  <si>
    <t>BARRIO TRES ESQUINAS DEL CAGUA</t>
  </si>
  <si>
    <t>FO-25-1465068</t>
  </si>
  <si>
    <t>03/09/2025 SE CONFIRMA DATOS CON CB, DATOS CORRECTOS, SE ACTUALIZAN. SE REALIZA ENVIO DE ROLLOS CON GUIA | 10/09/2025 SE REALIZA ENVIO DE 10 ROLLOS, CON LA GUIA 2235596029 SERVIENTREGA. SE CONFIRMA ENTREGA EXITOSA POR PARTE DE LA TRANSPORTADORA</t>
  </si>
  <si>
    <t>PTM MONTELIBANO SE PAPELERÍA Y</t>
  </si>
  <si>
    <t>FO-25-1460328</t>
  </si>
  <si>
    <t>02/09/2025 SE CONFIRMA DATOS CON CB, DATOS CORRECTOS, SE ACTUALIZAN. SE REALIZA ENVIO DE ROLLOS CON GUIA | 10/09/2025 SE REALIZA ENVIO DE 40 ROLLOS, CON LA GUIA 2265100365 SERVIENTREGA. SE CONFIRMA ENTREGA EXITOSA POR PARTE DE LA TRANSPORTADORA</t>
  </si>
  <si>
    <t>BARRIO SECTOR MERCADO CAMPESIN</t>
  </si>
  <si>
    <t>FO-25-1501236</t>
  </si>
  <si>
    <t>09/09/2025 SE ESCALA AL COORDINADOR DE ZONA PARA ENTREGA DE ROLLOS EN SITIO | 10/09/2025 SE HACE PRESENCIA EN COMERCIO SE REALIZA ENTREGA DE 50 ROLLOS</t>
  </si>
  <si>
    <t>FO-25-1502256</t>
  </si>
  <si>
    <t>09/09/2025 SE ESCALA AL COORDINADOR DE ZONA PARA ENTREGA DE ROLLOS EN SITIO | 10/09/2025 ENTREGA DE 50 ROLLOS PARA DATAFONO NO SE MANIPULA TERMINAL</t>
  </si>
  <si>
    <t>BARRIO CENTRO CALI 42</t>
  </si>
  <si>
    <t>FO-25-1504082</t>
  </si>
  <si>
    <t>09/09/2025 SE ESCALA AL COORDINADOR DE ZONA PARA ENTREGA DE ROLLOS EN SITIO | 10/09/2025 SE REALIZA ENTREGA DE 20 ROLLOS.</t>
  </si>
  <si>
    <t>PTM IBAGUE INTERPLAY</t>
  </si>
  <si>
    <t>FO-25-1504120</t>
  </si>
  <si>
    <t>09/09/2025 SE ESCALA AL COORDINADOR DE ZONA PARA ENTREGA DE ROLLOS EN SITIO | 10/09/2025 SE ENTREGA 60 ROLLOS CON VISITA</t>
  </si>
  <si>
    <t>MULTIPAGAS CARTAGO CENTRO</t>
  </si>
  <si>
    <t>FO-25-1506317</t>
  </si>
  <si>
    <t>10/09/2025 SE ESCALA AL COORDINADOR DE ZONA PARA ENTREGA DE ROLLOS EN SITIO | 10/09/2025 SE VISITA COMERCIO SE REALIZA ENTREGA DE 370 ROLLOS DE PAPEL PARA DATÁFONO</t>
  </si>
  <si>
    <t>BARRIO SOCHAMATE JAMUNDI</t>
  </si>
  <si>
    <t>FO-25-1504856</t>
  </si>
  <si>
    <t>09/09/2025 SE ESCALA AL COORDINADOR DE ZONA PARA ENTREGA DE ROLLOS EN SITIO | 10/09/2025 SE REALIZA ENTREGA DE 40 ROLLOS TÉRMICOS EN EL CB SIN NOVEDAD.</t>
  </si>
  <si>
    <t>FO-25-1498301</t>
  </si>
  <si>
    <t>10/09/2025 SE VISITA COMERCIO SE REALIZÓ ENTREGA DE 200 ROLLOS</t>
  </si>
  <si>
    <t>BARRIO JERIDAS LOS SANTOS</t>
  </si>
  <si>
    <t>FO-25-1504173</t>
  </si>
  <si>
    <t>09/09/2025 SE ESCALA AL COORDINADOR DE ZONA PARA ENTREGA DE ROLLOS EN SITIO | 10/09/2025 SE HACE PRESENCIA EN COMERCIO SE REALIZA ENTREGA DE 30 ROLLOS</t>
  </si>
  <si>
    <t>DISTRICOL DISTB. SUM. ORIENTE</t>
  </si>
  <si>
    <t>FO-25-1483619</t>
  </si>
  <si>
    <t>05/09/2025 SE ESCALA AL COORDINADOR DE ZONA PARA ENTREGA DE ROLLOS EN SITIO | 10/09/2025 SE ENTREGA ROLLOS OK</t>
  </si>
  <si>
    <t>BARRIO SANTANDER CALI</t>
  </si>
  <si>
    <t>FO-25-1504818</t>
  </si>
  <si>
    <t>09/09/2025 SE ESCALA AL COORDINADOR DE ZONA PARA ENTREGA DE ROLLOS EN SITIO | 10/09/2025 SE REALIZA ENTREGA DE 70 ROLLOS REDEBAN</t>
  </si>
  <si>
    <t>BARRIO CENTENARIO TOLEDO</t>
  </si>
  <si>
    <t>FO-25-1495217</t>
  </si>
  <si>
    <t>08/09/2025 SE REALIZA ENVIO DE 20 ROLLOS EXITOSO.</t>
  </si>
  <si>
    <t>BARRIO FRONTINITO TURBO</t>
  </si>
  <si>
    <t>FO-25-1483668</t>
  </si>
  <si>
    <t>05/09/2025 SE ESCALA AL COORDINADOR DE ZONA PARA ENTREGA DE ROLLOS EN SITIO | 10/09/2025 SE REALIZA ENTREGA DE ROLLOS EN SITIO</t>
  </si>
  <si>
    <t>BARRIO LA CORDIALIDAD  BOCHALEMA</t>
  </si>
  <si>
    <t>FO-25-1486320</t>
  </si>
  <si>
    <t>05/09/2025 SE ESCALA AL COORDINADOR DE ZONA PARA ENTREGA DE ROLLOS EN SITIO | 09/09/2025 SE REALIZA ENVÍO DE 10 ROLLOS RBM OK</t>
  </si>
  <si>
    <t>BARRIO EL TRES TURBO</t>
  </si>
  <si>
    <t>FO-25-1489949</t>
  </si>
  <si>
    <t>06/09/2025 SE ESCALA AL COORDINADOR DE ZONA PARA ENTREGA DE ROLLOS EN SITIO | 10/09/2025 ENTREGA DE ROLLOS EN SITIO</t>
  </si>
  <si>
    <t>OPRAP CENTRO COMERCIAL LA ESTACIÓN</t>
  </si>
  <si>
    <t>FO-25-1502152</t>
  </si>
  <si>
    <t>09/09/2025 SE ESCALA AL COORDINADOR DE ZONA PARA ENTREGA DE ROLLOS EN SITIO | 10/09/2025 SE REALIZA ENTREGA DE 80 ROLLOS REDEBAN.</t>
  </si>
  <si>
    <t>BARRIO CHAPINERO ALTO PARDO RU</t>
  </si>
  <si>
    <t>FO-25-1485448</t>
  </si>
  <si>
    <t>05/09/2025 SE ESCALA A LA RED PARA AUTORIZACIÓN DE ROLLOS - LA RED AUTORIZA - SE ESCALA AL COORDINADOR DE ZONA PARA ENTREGA DE ROLLOS EN SITIO | 10/09/2025 SE VISITA COMERCIO PARA ENTREGA DE 20 ROLLOS TÉRMICOS NO SE MANIPULA EQUIPO Y SE COMPLETA ENTREGA SIN NOVEDAD</t>
  </si>
  <si>
    <t>DISTRICOL LOGISTICA SHALOM</t>
  </si>
  <si>
    <t>FO-25-1475050</t>
  </si>
  <si>
    <t>04/09/2025 SE ESCALA AL COORDINADOR DE ZONA PARA ENTREGA DE ROLLOS EN SITIO | 10/09/2025 SE VISITA CORRESPONSAL Y SE REALIZA ENTREGA DE 10 ROLLOS</t>
  </si>
  <si>
    <t>DISTRICOL VENTA SUMINISTROS CA</t>
  </si>
  <si>
    <t>FO-25-1501333</t>
  </si>
  <si>
    <t>09/09/2025 SE CONFIRMA DATOS CON CB, DATOS CORRECTOS, SE ACTUALIZAN. SE REALIZA ENVIO DE ROLLOS CON GUIA | 10/09/2025 SE PROGRAMA VISITA PARA MAÑANA YA QUE COMERCIO TRABAJA HASTA MEDIO DIA. | 10/09/2025 SE REALIZA ENTREGA DE 60 ROLLOS RBM OK</t>
  </si>
  <si>
    <t>BARRIO SAN HUMBERTO SOACHA 3</t>
  </si>
  <si>
    <t>FO-25-1501256</t>
  </si>
  <si>
    <t>09/09/2025 SE ESCALA AL COORDINADOR DE ZONA PARA ENTREGA DE ROLLOS EN SITIO | 10/09/2025 ENTREGA DE 60 ROLLOS PARA DATAFONO NO SE MANIPULA TERMINAL</t>
  </si>
  <si>
    <t>BARRIO CENTRO DE CHIA CHIA</t>
  </si>
  <si>
    <t>FO-25-1504145</t>
  </si>
  <si>
    <t>09/09/2025 SE ESCALA AL COORDINADOR DE ZONA PARA ENTREGA DE ROLLOS EN SITIO | 10/09/2025 SE VISITA COMERCIO CB BANCOLOMBIA, SE ENTREGAN ROLLOS DE PAPEL SOLICITADOS PARA EL DATÁFONO, NO UPS, NO SE MANIPULAN EQUIPOS.</t>
  </si>
  <si>
    <t>AGUSTIN CODAZZI</t>
  </si>
  <si>
    <t>BARRIO SAN VICENTE AGUSTIN COD</t>
  </si>
  <si>
    <t>FO-25-1484346</t>
  </si>
  <si>
    <t>05/09/2025 SE ESCALA AL COORDINADOR DE ZONA PARA ENTREGA DE ROLLOS EN SITIO | 10/09/2025 SE REALIZA ENTREGA DE 10 ROLLOS EN SITIO</t>
  </si>
  <si>
    <t>BARRIO BOSA BRASILIA BOGOTA 3</t>
  </si>
  <si>
    <t>FO-25-1504847</t>
  </si>
  <si>
    <t>09/09/2025 SE ESCALA AL COORDINADOR DE ZONA PARA ENTREGA DE ROLLOS EN SITIO | 10/09/2025 SE ENTREGAN 30 ROLLOS, SIN MANIPULACIÓN DEL DATAFONO SIN NOVEDAD</t>
  </si>
  <si>
    <t>BARRIO BOSA PORVENIR BOGOTA 10</t>
  </si>
  <si>
    <t>FO-25-1504836</t>
  </si>
  <si>
    <t>BARRIO PRIMERO DE MAYO VALLEDU</t>
  </si>
  <si>
    <t>FO-25-1504850</t>
  </si>
  <si>
    <t>09/09/2025 SE ESCALA AL COORDINADOR DE ZONA PARA ENTREGA DE ROLLOS EN SITIO | 10/09/2025 BUENAS TARDES SE VISITA CB Y SE LE HACE ENTREGA DE 20 ROLLOS</t>
  </si>
  <si>
    <t>FO-25-1498312</t>
  </si>
  <si>
    <t>DIRECCION ERRADA</t>
  </si>
  <si>
    <t>10/09/2025 SE REALIZA DESPLAZAMIENTO A LA DIRECCIÓN INDICADA EN LA TA, CB NO FUNCIONA EN ESTA DIRECCIÓN, SE ENCUENTRA UBICADO EN LA CARRERA 103D 83-18, SE REPORTA A REDEBAN INDICAN NO REALIZAR ENTREGA DE ROLLOS.</t>
  </si>
  <si>
    <t>BARRIO PARQUE PRINCIPAL SANTAN</t>
  </si>
  <si>
    <t>FO-25-1504112</t>
  </si>
  <si>
    <t>09/09/2025 SE ESCALA AL COORDINADOR DE ZONA PARA ENTREGA DE ROLLOS EN SITIO | 10/09/2025 SE REALIZA ENTREGA DE 100 ROLLOS TÉRMICOS EN EL CB SIN NOVEDAD.</t>
  </si>
  <si>
    <t>LEJANIAS</t>
  </si>
  <si>
    <t>BARRIO CACAYAL CL PRINCIPAL LE</t>
  </si>
  <si>
    <t>FO-25-1493215</t>
  </si>
  <si>
    <t>10/09/2025 SE LE INDICA AL CLIENTE QUE ESTA EL PAQUETE ESTA EN LA OFICINA PRINCIPAL QUE YA PUEDE RECLAMAR | 08/09/2025 SE REALIZA ENVÍO DE 30 ROLLOS POR INTERAPIDISIMO SIN NOVEDAD</t>
  </si>
  <si>
    <t>JENESANO</t>
  </si>
  <si>
    <t>BARRIO CENTRO JENESANO  6</t>
  </si>
  <si>
    <t>FO-25-1480509</t>
  </si>
  <si>
    <t>04/09/2025 SE ESCALA A LA RED PARA AUTORIZACIÓN DE ROLLOS - LA RED AUTORIZA - SE ESCALA AL COORDINADOR DE ZONA PARA ENTREGA DE ROLLOS EN SITIO | 06/09/2025 ENVÍO DE 10 ROLLOS INTERRAPIDICIMO EXITOSA 700168355975</t>
  </si>
  <si>
    <t>FO-25-1501229</t>
  </si>
  <si>
    <t>09/09/2025 SE ESCALA AL COORDINADOR DE ZONA PARA ENTREGA DE ROLLOS EN SITIO | 10/09/2025 SE REALIZA ENTREGA DE ROLLOS EN EL COMERCIO</t>
  </si>
  <si>
    <t>QUEBRADANEGRA</t>
  </si>
  <si>
    <t>QUEBRADANEGRA - CUNDINAMARCA</t>
  </si>
  <si>
    <t>FO-25-1489296</t>
  </si>
  <si>
    <t>06/09/2025 SE CONFIRMA DATOS CON CB, DATOS CORRECTOS, SE ACTUALIZAN. SE REALIZA ENVIO DE ROLLOS CON GUIA | 10/09/2025 SE LLAMA AL CLIENTE Y NO HAY RESPUESTA, SE LE DEJA MENSAJE INDICANDOLE QUE EL PEDIDO YA ESTA EN LA OFICINA PRINCIPAL. | 09/09/2025 SE REALIZA ENVÍO DE ROLLOS POR INTERAPIDISIMO PREVIO CONTACTO CON CLIENTE CONFIRMANDO OFICINA PRINCIPAL DE LAS INSPECCIÓN LA MAGDALENA EN QUEBRADA NEGRA CUNDINAMARCA ENVÍO REALIZADO EL DÍA 8 DE SEP  A LAS 11:22 HORAS EN ESPERA QUE EL CLIENTE CONFIRME RECIBIDO DEL PAQUETE 
9-9-25 CONFIRMACIÓN DE ENTREGA OK</t>
  </si>
  <si>
    <t>BARRIO BOSA PORVENIR BOGOTA 2</t>
  </si>
  <si>
    <t>FO-25-1504086</t>
  </si>
  <si>
    <t>09/09/2025 SE ESCALA AL COORDINADOR DE ZONA PARA ENTREGA DE ROLLOS EN SITIO | 10/09/2025 SE ENTREGAN 40 ROLLOS, SIN MANIPULACIÓN DEL DATAFONO SIN NOVEDAD</t>
  </si>
  <si>
    <t>RIO DE ORO</t>
  </si>
  <si>
    <t>DISTRICOL TLMOTOREPUESTOS MYG</t>
  </si>
  <si>
    <t>FO-25-1487296</t>
  </si>
  <si>
    <t>05/09/2025 SE REALIZA ENVIO DE ROLLOS CON GUIA | 10/09/2025 SE INTENTA COMUNICAR CON EL CLIENTE POR LLAMADA Y NO HAY RESPUESTA, SE LE DEJA MENSAJE DE WHASAPP Y SE LE INNDICA QUE SU PEDIDO YA ESTA EN LA OFICINA PRINCIPAL Y QUE PUEDE RECOGER. | 07/09/2025 SE REALIZA ENVÍO DE 30 ROLLOS A LA OFICINA DE  INTERRAPIDISIMO DE SAN MARTÍN CESAR A SOLICITUD DEL CLIENTE</t>
  </si>
  <si>
    <t>CHIA CENTRO HISTORICO</t>
  </si>
  <si>
    <t>FO-25-1501246</t>
  </si>
  <si>
    <t>SUAREZ</t>
  </si>
  <si>
    <t>BARRIO EL CENTRO SUAREZ</t>
  </si>
  <si>
    <t>FO-25-1509566</t>
  </si>
  <si>
    <t>10/09/2025 SE LLAMA AL NUMERO DE CONTACTO DURANTE VARIOS DÍAS Y EN HORARIOS DIFERENTES, PERO NO ES POSIBLE CONTACTAR.  SE CIERRA EL REPORTE</t>
  </si>
  <si>
    <t>BARRIO ROBLEDO AURES 3 MEDELLI</t>
  </si>
  <si>
    <t>FO-25-1486478</t>
  </si>
  <si>
    <t>05/09/2025 SE ESCALA PARA ENVIO POR CABIFY | 10/09/2025 SE REALIZA ENTREGA DE 80 ROLLOS POR EL OPERADOR CABIFY</t>
  </si>
  <si>
    <t>BARRIO LA 80 MEDELLIN 1</t>
  </si>
  <si>
    <t>FO-25-1486477</t>
  </si>
  <si>
    <t>05/09/2025 SE ESCALA PARA ENVIO POR CABIFY | 10/09/2025 SE REALIZA ENTREGA DE 20 ROLLOS POR EL OPERADOR CABIFY</t>
  </si>
  <si>
    <t>BARRIO LA GABRIELA III BELLO</t>
  </si>
  <si>
    <t>FO-25-1498319</t>
  </si>
  <si>
    <t>10/09/2025 SE REALIZA ENTREGA DE 140 ROLLOS POR EL OPERADOR CABIFY</t>
  </si>
  <si>
    <t>BARRIO CASTILLA MEDELLIN MEDELLIN</t>
  </si>
  <si>
    <t>FO-25-1495149</t>
  </si>
  <si>
    <t>08/09/2025 SE ESCALA PARA ENVIO POR CABIFY | 10/09/2025 SE REALIZA ENTREGA DE 20 ROLLOS POR EL OPERADOR CABIFY</t>
  </si>
  <si>
    <t>PTM MONTELIBANO MISELANEA T Y</t>
  </si>
  <si>
    <t>FO-25-1510282</t>
  </si>
  <si>
    <t>10/09/2025 SE LLAMA AL USUARIO EN DIAS Y HORARIOS DIFERENTES PERO NO ES POSIBLE CONTACTAR PARA REALIZAR EL ENVIO</t>
  </si>
  <si>
    <t>DISTRICOL MERKAFAMY</t>
  </si>
  <si>
    <t>FO-25-1498333</t>
  </si>
  <si>
    <t>09/09/2025 SE ESCALA AL COORDINADOR DE ZONA PARA ENTREGA DE ROLLOS WOMPI EN SITIO | 10/09/2025 SE REALIZA ENTREGA DE 80 ROLLOS POR EL OPERADOR CABIFY</t>
  </si>
  <si>
    <t>PTM MEDELLIN PAPELERIA LORE</t>
  </si>
  <si>
    <t>FO-25-1498284</t>
  </si>
  <si>
    <t>12/09/2025 SE ESCALA AL COORDINADOR DE ZONA PARA ENTREGA DE ROLLOS EN SITIO | 10/09/2025 SE REALIZA ENTREGA DE 40 ROLLOS POR EL OPERADOR CABIFY</t>
  </si>
  <si>
    <t>BARRIO SANTA CRUZ MEDELLIN</t>
  </si>
  <si>
    <t>FO-25-1499299</t>
  </si>
  <si>
    <t>08/09/2025 SE ESCALA AL COORDINADOR DE ZONA PARA ENTREGA DE ROLLOS EN SITIO | 10/09/2025 SE REALIZA ENTREGA DE 90 ROLLOS POR EL OPERADOR CABIFY</t>
  </si>
  <si>
    <t>BARRIO ENRIQUE PUPO VALLEDUPAR</t>
  </si>
  <si>
    <t>FO-25-1501298</t>
  </si>
  <si>
    <t>09/09/2025 SE CONFIRMA DATOS CON CB, DATOS CORRECTOS, SE ACTUALIZAN. SE REALIZA ENVIO DE ROLLOS CON GUIA | 10/09/2025 BUENAS TARDES SE VISITA CB Y SE LE HACE ENTREGA DE 60 ROLLOS</t>
  </si>
  <si>
    <t>BARRIO CENTRO LA CUMBRE 3</t>
  </si>
  <si>
    <t>FO-25-1504105</t>
  </si>
  <si>
    <t>09/09/2025 SE ESCALA AL COORDINADOR DE ZONA PARA ENTREGA DE ROLLOS EN SITIO | 10/09/2025 SE REALIZA ENTREGA DE 40 ROLLOS CON VISITA, NO SE INTERVIENE EQUIPOS</t>
  </si>
  <si>
    <t>BARRIO TRONCAL DEL CARIBE DIBU</t>
  </si>
  <si>
    <t>FO-25-1465075</t>
  </si>
  <si>
    <t>03/09/2025 SE CONFIRMA DATOS CON CB, DATOS CORRECTOS, SE ACTUALIZAN. SE REALIZA ENVIO DE ROLLOS CON GUIA | 10/09/2025 SE INTENTA COMUNICACION VIA TELEFONICA PERO NO HAY RESPUESTA, SE LE DEJA MENSAJE VIA WHASAAP, CLIENTE RESPONDE QUE LE LLEGARON HOY LOS ROLLOS | 10/09/2025 SE ENVIAN ROLLOS POR SERVIENTREGA</t>
  </si>
  <si>
    <t>BARRIO CENTRO RESTREPO  6</t>
  </si>
  <si>
    <t>FO-25-1501243</t>
  </si>
  <si>
    <t>09/09/2025 SE CONFIRMA DATOS CON CB, DATOS CORRECTOS, SE ACTUALIZAN. SE REALIZA ENVIO DE ROLLOS CON GUIA | 10/09/2025 SE LLAMA AL CLIENTE AL NÚMERO 3145888360 LA SEÑORA MARÍA ALEJANDRA INDICA QUE PUEDE RECIBIR LOS ROLLOS POR FLOTA YA QUE LA OFICINA DE LA EMPRESA DE BUSES QUEDA CERCA DE SU NEGOCIO. SE ENVÍAN POR FLOTA Y SE CONFIRMÓ CON EL CLIENTE QUE LOS RECIBIÓ EXITOSAMENTE.</t>
  </si>
  <si>
    <t>FO-25-1501617</t>
  </si>
  <si>
    <t>09/09/2025 SE ESCALA AL COORDINADOR DE ZONA PARA ENTREGA DE ROLLOS EN SITIO | 10/09/2025 SE REALIZA ENTREGA DE 10 ROLLOS RBM EN SITIO ENTREGA EXITOSA</t>
  </si>
  <si>
    <t>PTM TURBO TIENDA JHAN &amp; NEVIS</t>
  </si>
  <si>
    <t>FO-25-1477183</t>
  </si>
  <si>
    <t>04/09/2025 SE ESCALA AL COORDINADOR DE ZONA PARA ENTREGA DE ROLLOS EN SITIO | 10/09/2025 SE ENVÍAN 20 ROLLOS CON EL CONDUCTOR, EL SEÑOR NO COMPARTE FOTO DEL DOCUMENTO, YA SE VALIDO CON EL USUARIO YA LOS RECIBIÓ</t>
  </si>
  <si>
    <t>ARAGON STA ROSA DE OSOS</t>
  </si>
  <si>
    <t>FO-25-1498343</t>
  </si>
  <si>
    <t>10/09/2025 SE ESTABLECE CONTACTO TELEFÓNICO CON EL RESPONSABLE DEL CORRESPONSAL BANCOLOMBIA PARA CONFIRMAR EL DESPACHO DE 50 ROLLOS REDEBAN. DURANTE LA LLAMADA, SE INFORMA AL USUARIO QUE EL ENVÍO SERÁ REALIZADO A TRAVÉS DEL CONDUCTOR DE LA EMPRESA COOPETRANSA, QUIEN SE ENCARGARÁ DE LA ENTREGA DIRECTA.
EL USUARIO CONFIRMA HABER ENTENDIDO EL PROCEDIMIENTO Y MANIFIESTA QUE ESTARÁ ATENTO A RECIBIR EL PAQUETE. POSTERIORMENTE, EL MISMO USUARIO REPORTA LA RECEPCIÓN EXITOSA DE LOS ROLLOS, SIN PRESENTAR NOVEDADES NI OBSERVACIONES ADICIONALES.
ESTADO DEL ENVÍO: ENTREGADO CORRECTAMENTE  
MEDIO DE TRANSPORTE: CONDUCTOR COOPETRANSA  
 OBSERVACIONES: SIN NOVEDADES</t>
  </si>
  <si>
    <t>FO-25-1484203</t>
  </si>
  <si>
    <t>05/09/2025 SE ESCALA PARA ENVIO POR CABIFY | 11/09/2025 SE REALIZA ENTREGA DE 300 ROLLOS POR EL OPERADOR CABIFY</t>
  </si>
  <si>
    <t>COMCARD BELLO MILE Y SAMU</t>
  </si>
  <si>
    <t>FO-25-1486312</t>
  </si>
  <si>
    <t>05/09/2025 SE ESCALA PARA ENVIO POR CABIFY | 11/09/2025 SE REALIZA ENTREGA DE 70 ROLLOS POR EL OPERADOR CABIFY</t>
  </si>
  <si>
    <t>OPRAP ESTACION SAN ANTONIO</t>
  </si>
  <si>
    <t>FO-25-1495134</t>
  </si>
  <si>
    <t>08/09/2025 SE ESCALA PARA ENVIO POR CABIFY | 11/09/2025 SE REALIZA ENTREGA DE 60 ROLLOS POR EL OPERADOR CABIFY</t>
  </si>
  <si>
    <t>DISTRICOL VARIEDADES MARY</t>
  </si>
  <si>
    <t>FO-25-1501631</t>
  </si>
  <si>
    <t>09/09/2025 SE ESCALA AL COORDINADOR DE ZONA PARA ENTREGA DE ROLLOS EN SITIO | 11/09/2025 SE REALIZA ENTREGA DE 30 ROLLOS RBM EN SITIO ENTREGA EXITOSA</t>
  </si>
  <si>
    <t>PTM SAN PABLO SUPERMERCADO DEL</t>
  </si>
  <si>
    <t>FO-25-1485331</t>
  </si>
  <si>
    <t>05/09/2025 SE CONFIRMA DATOS CON CB, DATOS CORRECTOS, SE ACTUALIZAN. SE REALIZA ENVIO DE ROLLOS CON GUIA | 11/09/2025 SE ENVIAN ROLLOS POR SERVIENTREGA</t>
  </si>
  <si>
    <t>PTM BOGOTA SOLUCIONES LA ADOQU</t>
  </si>
  <si>
    <t>FO-25-1506269</t>
  </si>
  <si>
    <t>10/09/2025 SE ESCALA AL COORDINADOR DE ZONA PARA ENTREGA DE ROLLOS EN SITIO | 11/09/2025 SE VISITA COMERCIO CB BANCOLOMBIA, SE ENTREGAN ROLLOS DE PAPEL SOLICITADOS PARA EL DATÁFONO, NO UPS, NO SE MANIPULAN EQUIPOS.</t>
  </si>
  <si>
    <t>DISTRICOL COMERCIALIZADORA LM</t>
  </si>
  <si>
    <t>FO-25-1484211</t>
  </si>
  <si>
    <t>05/09/2025 SE CONFIRMA DATOS CON CB, DATOS CORRECTOS, SE ACTUALIZAN. SE REALIZA ENVIO DE ROLLOS CON GUIA | 08/09/2025 SE ENVÍAN 10 ROLLOS EXITOSAMENTE POR TRANSPORTADORA INTERRAPIDISIMOS</t>
  </si>
  <si>
    <t>PTM BOGOTA  SOLUCIONES DINDALI</t>
  </si>
  <si>
    <t>FO-25-1506264</t>
  </si>
  <si>
    <t>10/09/2025 SE ESCALA AL COORDINADOR DE ZONA PARA ENTREGA DE ROLLOS EN SITIO | 11/09/2025 SE REALIZA LA ENTREGA DE 40 ROLLOS</t>
  </si>
  <si>
    <t>BARRIO SUBA BILBAO</t>
  </si>
  <si>
    <t>FO-25-1504153</t>
  </si>
  <si>
    <t>09/09/2025 SE ESCALA AL COORDINADOR DE ZONA PARA ENTREGA DE ROLLOS EN SITIO | 11/09/2025 SE VISITA COMERCIO CB BANCOLOMBIA, SE ENTREGAN ROLLOS DE PAPEL SOLICITADOS PARA EL DATÁFONO, NO UPS, NO SE MANIPULAN EQUIPOS.</t>
  </si>
  <si>
    <t>BARRIO SECTOR EL VOLGA YAURUMA</t>
  </si>
  <si>
    <t>FO-25-1448647</t>
  </si>
  <si>
    <t>30/08/2025 SE CONFIRMA DATOS CON CB, DATOS CORRECTOS, SE ACTUALIZAN. SE REALIZA ENVIO DE ROLLOS CON GUIA | 02/09/2025 EN COMUNICACIÓN CON EL USUARIO, INDICA QUE AÚN NO RECIBE PAPELERÍA. SE INFORMA GUIA | 04/09/2025 EN COMUNICACIÓN CON EL USUARIO, INDICA QUE AÚN NO RECIBE PAPELERÍA | 11/09/2025 SE REALIZA ENVIO DE 40 ROLLOS, CON LA GUIA 284607392 SERVIENTREGA. SE CONFIRMA ENTREGA EXITOSA POR PARTE DE LA TRANSPORTADORA</t>
  </si>
  <si>
    <t>BARRIO VILLA LOZANO SOLEDAD</t>
  </si>
  <si>
    <t>FO-25-1511992</t>
  </si>
  <si>
    <t>11/09/2025 EN COMUNICACIÓN CON EL CB, CONFIRMA DATOS CORRECTOS-SE ESCALA AL COORDINADOR DE ZONA PARA ENTREGA DE ROLLOS EN SITIO | 11/09/2025 SE REALIZA VISITA SE ENTREGA 10 ROLLOS</t>
  </si>
  <si>
    <t>BARRIO BRR EL PORVENIR EL BAGR</t>
  </si>
  <si>
    <t>FO-25-1447999</t>
  </si>
  <si>
    <t>03/09/2025 EN COMUNICACIÓN CON EL USUARIO, INDICA QUE AÚN NO RECIBE PAPELERÍA. SE INFORMA GUIA} | 11/09/2025 SE REALIZA ENVIO DE 40 ROLLOS, CON LA GUIA 2265100363 SERVIENTREGA. SE CONFIRMA ENTREGA EXITOSA POR PARTE DE LA TRANSPORTADORA</t>
  </si>
  <si>
    <t>BARRIO CENTRO NECHI 2</t>
  </si>
  <si>
    <t>FO-25-1446865</t>
  </si>
  <si>
    <t>29/08/2025 SE CONFIRMA DATOS CON CB, DATOS CORRECTOS, SE ACTUALIZAN. SE REALIZA ENVIO DE ROLLOS CON GUIA | 05/09/2025 EN COMUNICACIÓN CON EL USUARIO, INDICA QUE AÚN NO RECIBE PAPELERÍA | 11/09/2025 SE REALIZA ENVIO DE 10 ROLLOS, CON LA GUIA 2265100361 SERVIENTREGA. SE CONFIRMA ENTREGA EXITOSA POR PARTE DE LA TRANSPORTADORA</t>
  </si>
  <si>
    <t>DISTRICOL SERVIPLOTTER PUERTO</t>
  </si>
  <si>
    <t>FO-25-1435941</t>
  </si>
  <si>
    <t>27/08/2025 SE CONFIRMA DATOS CON CB, DATOS CORRECTOS, SE ACTUALIZAN. SE REALIZA ENVIO DE ROLLOS CON GUIA | 02/09/2025 EN COMUNICACIÓN CON EL USUARIO, INDICA QUE AÚN NO RECIBE PAPELERÍA. SE INFORMA GUIA | 11/09/2025 SE REALIZA ENVIO DE 10 ROLLOS, CON LA GUIA 2185553750 SERVIENTREGA. SE CONFIRMA ENTREGA EXITOSA POR PARTE DE LA TRANSPORTADORA</t>
  </si>
  <si>
    <t>BARRIO PARQUE PRINCIPAL FRONTI</t>
  </si>
  <si>
    <t>FO-25-1409840</t>
  </si>
  <si>
    <t>22/08/2025 SE CONFIRMA DATOS CON CB, DATOS CORRECTOS, SE ACTUALIZAN. SE REALIZA ENVIO DE  ROLLOS CON GUIA | 29/08/2025 SE COMUNICA CON EL USUARIO DONDE INFORMA QUE AUN NO RECIBE LOS ROLLOS | 29/08/2025 SE ESCALA A SERVIENTREGA YA QUE NO SE TIENE MOVIENTO DESDE EL 25 Y EL USUARIO INDICA QUE AUN NO RECIBE LOS ROLLOS | 01/09/2025 EN COMUNICACIÓN CON EL USUARIO, INDICA QUE AÚN NO RECIBE PAPELERÍA | 03/09/2025 EN COMUNICACIÓN CON EL USUARIO, INDICA QUE AÚN NO RECIBE PAPELERÍA | 11/09/2025 SE REALIZA ENVIO DE 20 ROLLOS, CON LA GUIA 284607378 SERVIENTREGA. SE CONFIRMA ENTREGA EXITOSA POR PARTE DE LA TRANSPORTADORA</t>
  </si>
  <si>
    <t>DISTRICOL CAMPOAGROP S.A.S</t>
  </si>
  <si>
    <t>FO-25-1480512</t>
  </si>
  <si>
    <t>04/09/2025 SE ESCALA A LA RED PARA AUTORIZACIÓN DE ROLLOS - LA RED AUTORIZA - SE REALIZA ENVIO DE ROLLOS CON GUIA | 11/09/2025 SE COMUNICA CON EL CLIENTE Y NO HA RECIBIDO EL PAQUETE | 11/09/2025 SE REALIZA ENVIO DE 20 ROLLOS, CON LA GUIA 284607401 SERVIENTREGA. SE CONFIRMA ENTREGA EXITOSA POR PARTE DE LA TRANSPORTADORA</t>
  </si>
  <si>
    <t>MILAN</t>
  </si>
  <si>
    <t>BARRIO GETUCHA MILAN</t>
  </si>
  <si>
    <t>FO-25-1457883</t>
  </si>
  <si>
    <t>01/09/2025 SE CONFIRMA DATOS CON CB, DATOS CORRECTOS, SE ACTUALIZAN. SE REALIZA ENVIO DE ROLLOS CON GUIA | 11/09/2025 SE REALIZA ENVIO DE 10 ROLLOS, CON LA GUIA 2235596025 SERVIENTREGA. SE CONFIRMA ENTREGA EXITOSA POR PARTE DE LA TRANSPORTADORA</t>
  </si>
  <si>
    <t>BARRIO SABANITAS BURITICA</t>
  </si>
  <si>
    <t>FO-25-1455788</t>
  </si>
  <si>
    <t>01/09/2025 SE CONFIRMA DATOS CON CB, DATOS CORRECTOS, SE ACTUALIZAN. SE REALIZA ENVIO DE ROLLOS CON GUIA | 02/09/2025 EN COMUNICACIÓN CON EL USUARIO, INDICA QUE AÚN NO RECIBE PAPELERÍA. SE INFORMA GUIA | 11/09/2025 SE REALIZA ENVIO DE 20 ROLLOS, CON LA GUIA 284607394 SERVIENTREGA. SE CONFIRMA ENTREGA EXITOSA POR PARTE DE LA TRANSPORTADORA</t>
  </si>
  <si>
    <t>CALLE EL COMERCIO SAN ROQUE</t>
  </si>
  <si>
    <t>FO-25-1454133</t>
  </si>
  <si>
    <t>01/09/2025 SE ESCALA A LA RED PARA AUTORIZACIÓN DE ROLLOS - LA RED AUTORIZA 40 - SE REALIZA ENVIO DE ROLLOS CON GUIA | 02/09/2025 EN COMUNICACIÓN CON EL USUARIO, INDICA QUE AÚN NO RECIBE PAPELERÍA. SE INFORMA GUIA | 04/09/2025 EN COMUNICACIÓN CON EL USUARIO, INDICA QUE AÚN NO RECIBE PAPELERÍA | 11/09/2025 SE REALIZA ENVIO DE 50 ROLLOS, CON LA GUIA 284607393 SERVIENTREGA. SE CONFIRMA ENTREGA EXITOSA POR PARTE DE LA TRANSPORTADORA</t>
  </si>
  <si>
    <t>BARRIO LA PROSPERIDAD MADRID</t>
  </si>
  <si>
    <t>FO-25-1504073</t>
  </si>
  <si>
    <t>09/09/2025 SE ESCALA AL COORDINADOR DE ZONA PARA ENTREGA DE ROLLOS EN SITIO | 11/09/2025 SE REALIZA ENTREGA DE ROLLOS EN EL COMERCIO</t>
  </si>
  <si>
    <t>PTM CARTAGENA PAPELERIA Y VARI</t>
  </si>
  <si>
    <t>FO-25-1501291</t>
  </si>
  <si>
    <t>09/09/2025 SE ESCALA AL COORDINADOR DE ZONA PARA ENTREGA DE ROLLOS EN SITIO | 11/09/2025 SE REALIZA ENTREGA DE 120 ROLLOS PARA EL CORRESPONSAL</t>
  </si>
  <si>
    <t>PTM CARTAGENA PAPELERIA WILMAR</t>
  </si>
  <si>
    <t>FO-25-1507641</t>
  </si>
  <si>
    <t>10/09/2025 SE ESCALA AL COORDINADOR DE ZONA PARA ENTREGA DE ROLLOS EN SITIO | 11/09/2025 SE REALIZA ENTREGA DE 60 ROLLOS PARA EL CORRESPONSAL</t>
  </si>
  <si>
    <t>OPRAP CENTRO COMERCIAL LO NUES</t>
  </si>
  <si>
    <t>FO-25-1504167</t>
  </si>
  <si>
    <t>09/09/2025 SE ESCALA AL COORDINADOR DE ZONA PARA ENTREGA DE ROLLOS EN SITIO | 11/09/2025 SE REALIZA ENTREGA DE 140 ROLLOS</t>
  </si>
  <si>
    <t>BARRIO LAS DELICIAS EL BAGRE</t>
  </si>
  <si>
    <t>FO-25-1446874</t>
  </si>
  <si>
    <t>29/08/2025 SE CONFIRMA DATOS CON CB, DATOS CORRECTOS, SE ACTUALIZAN. SE REALIZA ENVIO DE ROLLOS CON GUIA | 04/09/2025 EN COMUNICACIÓN CON EL USUARIO, INDICA QUE AÚN NO RECIBE PAPELERÍA. SE INFORMA GUIA | 11/09/2025 SE REALIZA ENVIO DE 10 ROLLOS, CON LA GUIA 2265100362 SERVIENTREGA. SE CONFIRMA ENTREGA EXITOSA POR PARTE DE LA TRANSPORTADORA</t>
  </si>
  <si>
    <t>BARRIO LA AVENIDA SECTOR ESTADIO JARDIN</t>
  </si>
  <si>
    <t>FO-25-1446860</t>
  </si>
  <si>
    <t>29/08/2025 SE CONFIRMA DATOS CON CB, DATOS CORRECTOS, SE ACTUALIZAN. SE REALIZA ENVIO DE ROLLOS CON GUIA | 03/09/2025 EN COMUNICACIÓN CON EL USUARIO, INDICA QUE AÚN NO RECIBE PAPELERÍA. SE INFORMA GUIA | 11/09/2025 SE REALIZA ENVIO DE 20 ROLLOS, CON LA GUIA 284607390 SERVIENTREGA. SE CONFIRMA ENTREGA EXITOSA POR PARTE DE LA TRANSPORTADORA</t>
  </si>
  <si>
    <t>FO-25-1504815</t>
  </si>
  <si>
    <t>09/09/2025 SE ESCALA AL COORDINADOR DE ZONA PARA ENTREGA DE ROLLOS EN SITIO | 11/09/2025 SE ENTREGAN 70 ROLLOS.</t>
  </si>
  <si>
    <t>BARRIO VDA LA CARMELITA PUERTO</t>
  </si>
  <si>
    <t>FO-25-1436102</t>
  </si>
  <si>
    <t>02/09/2025 EN COMUNICACIÓN CON EL USUARIO, INDICA QUE AÚN NO RECIBE PAPELERÍA. SE INFORMA GUIA | 03/09/2025 EN COMUNICACIÓN CON EL USUARIO, INDICA QUE AÚN NO RECIBE PAPELERÍA | 11/09/2025 SE REALIZA ENVIO DE 10 ROLLOS, CON LA GUIA 2185553751 SERVIENTREGA. SE CONFIRMA ENTREGA EXITOSA POR PARTE DE LA TRANSPORTADORA</t>
  </si>
  <si>
    <t>PTM RIOSUCIO MALAYON</t>
  </si>
  <si>
    <t>FO-25-1430186</t>
  </si>
  <si>
    <t>26/08/2025 SE ESCALA AL COORDINADOR DE ZONA PARA ENTREGA DE ROLLOS EN SITIO | 02/09/2025 EN COMUNICACIÓN CON EL USUARIO, INDICA QUE AÚN NO RECIBE PAPELERÍA. SE INFORMA GUIA | 11/09/2025 SE REALIZA ENVIO DE 70 ROLLOS, CON LA GUIA 284607388 SERVIENTREGA. SE CONFIRMA ENTREGA EXITOSA POR PARTE DE LA TRANSPORTADORA</t>
  </si>
  <si>
    <t>BARRIO PANQUIACO BAHIA SOLANO</t>
  </si>
  <si>
    <t>FO-25-1422564</t>
  </si>
  <si>
    <t>25/08/2025 SE CONFIRMA DATOS CON CB, DATOS CORRECTOS, SE ACTUALIZAN. SE REALIZA ENVIO DE ROLLOS CON GUIA | 01/09/2025 EN COMUNICACIÓN CON EL USUARIO, INDICA QUE AÚN NO RECIBE PAPELERÍA. SE INFORMA GUIA | 03/09/2025 EN COMUNICACIÓN CON EL USUARIO, INDICA QUE AÚN NO RECIBE PAPELERÍA | 11/09/2025 SE REALIZA ENVIO DE 20 ROLLOS, CON LA GUIA 284607384 SERVIENTREGA. SE CONFIRMA ENTREGA EXITOSA POR PARTE DE LA TRANSPORTADORA</t>
  </si>
  <si>
    <t>BARRIO PORTUGAL EL BAGRE  3</t>
  </si>
  <si>
    <t>FO-25-1455800</t>
  </si>
  <si>
    <t>01/09/2025 SE CONFIRMA DATOS CON CB, DATOS CORRECTOS, SE ACTUALIZAN. SE REALIZA ENVIO DE ROLLOS CON GUIA | 05/09/2025 EN COMUNICACIÓN CON EL USUARIO, INDICA QUE AÚN NO RECIBE PAPELERÍA. SE INFORMA GUIA | 11/09/2025 SE REALIZA ENVIO DE 10 ROLLOS, CON LA GUIA 2265100364 SERVIENTREGA. SE CONFIRMA ENTREGA EXITOSA POR PARTE DE LA TRANSPORTADORA</t>
  </si>
  <si>
    <t>DISTRICOL MERK PAISA RH</t>
  </si>
  <si>
    <t>FO-25-1455791</t>
  </si>
  <si>
    <t>01/09/2025 SE CONFIRMA DATOS CON CB, DATOS CORRECTOS, SE ACTUALIZAN. SE REALIZA ENVIO DE ROLLOS CON GUIA | 05/09/2025 EN COMUNICACIÓN CON EL USUARIO, INDICA QUE AÚN NO RECIBE PAPELERÍA. SE INFORMA GUIA | 11/09/2025 SE REALIZA ENVIO DE 70 ROLLOS, CON LA GUIA 2205447151 SERVIENTREGA. SE CONFIRMA ENTREGA EXITOSA POR PARTE DE LA TRANSPORTADORA</t>
  </si>
  <si>
    <t>PTM BELLO AUTOSERVICIO JOHA</t>
  </si>
  <si>
    <t>FO-25-1501132</t>
  </si>
  <si>
    <t>09/09/2025 SE ESCALA PARA ENVIO POR CABIFY | 11/09/2025 SE REALIZA ENTREGA DE 20 ROLLOS POR EL OPERADOR CABIFY</t>
  </si>
  <si>
    <t>FO-25-1501146</t>
  </si>
  <si>
    <t>09/09/2025 SE ESCALA PARA ENVIO POR CABIFY | 11/09/2025 SE REALIZA ENTREGA DE 10 ROLLOS POR EL OPERADOR CABIFY</t>
  </si>
  <si>
    <t>BARRIO ANTONIO NARINO MEDELLIN</t>
  </si>
  <si>
    <t>FO-25-1501130</t>
  </si>
  <si>
    <t>09/09/2025 SE ESCALA PARA ENVIO POR CABIFY | 11/09/2025 SE REALIZA ENTREGA DE 30 ROLLOS POR EL OPERADOR CABIFY</t>
  </si>
  <si>
    <t>FO-25-1501126</t>
  </si>
  <si>
    <t>BARRIO CAICEDO MEDELLIN 13</t>
  </si>
  <si>
    <t>FO-25-1501128</t>
  </si>
  <si>
    <t>PTM MEDELLIN TIENDA LAS PAISAS</t>
  </si>
  <si>
    <t>FO-25-1501124</t>
  </si>
  <si>
    <t>09/09/2025 SE ESCALA PARA ENVIO POR CABIFY | 11/09/2025 SE REALIZA ENTREGA DE 50 ROLLOS POR EL OPERADOR CABIFY</t>
  </si>
  <si>
    <t>BARRIO CALASANZ MEDELLIN  7</t>
  </si>
  <si>
    <t>FO-25-1503852</t>
  </si>
  <si>
    <t>BARRIO ENCISO MEDELLIN 21</t>
  </si>
  <si>
    <t>FO-25-1503847</t>
  </si>
  <si>
    <t>09/09/2025 SE ESCALA PARA ENVIO POR CABIFY | 11/09/2025 SE REALIZA ENTREGA DE 70 ROLLOS POR EL OPERADOR CABIFY</t>
  </si>
  <si>
    <t>BARRIO CALLEJON CUCUTA 19</t>
  </si>
  <si>
    <t>FO-25-1504138</t>
  </si>
  <si>
    <t>09/09/2025 SE ESCALA AL COORDINADOR DE ZONA PARA ENTREGA DE ROLLOS EN SITIO | 11/09/2025 SE REALIZÓ VISITA AL COMERCIO Y SE HIZO ENTREGA DE 20 ROLLOS TODO OK</t>
  </si>
  <si>
    <t>BARRIO EL PINAR BELLO 3</t>
  </si>
  <si>
    <t>FO-25-1504241</t>
  </si>
  <si>
    <t>11/09/2025 SE ENTREGAN 10 ROLLOS</t>
  </si>
  <si>
    <t>BARRIO ESCOBAR AL LADO DEL COL</t>
  </si>
  <si>
    <t>FO-25-1354750</t>
  </si>
  <si>
    <t>09/08/2025 SE REALIZA ENVIO ROLLOS CON GUIA | 19/08/2025 ENVIO AUN NO SE HA ENTREGADO PRESENTA LA SIGUIENTE NOVEDAD EN PLATAFORMAS (REASIGNACION DE ZONA) | 20/08/2025 EN COMUNICACIÓN CON EL USUARIO, INDICA QUE AÚN NO RECIBE PAPELERÍA. SE INFORMA GUIA | 26/08/2025 EN COMUNICACIÓN CON EL USUARIO VIA WHATSAPP, INDICA QUE AÚN NO RECIBE PAPELERÍA | 27/08/2025 EN COMUNICACIÓN CON EL USUARIO VIA WHATSAPP, INDICA QUE AÚN NO RECIBE PAPELERÍA | 01/09/2025 EN COMUNICACIÓN CON EL USUARIO, INDICA QUE AÚN NO RECIBE PAPELERÍA | 11/09/2025</t>
  </si>
  <si>
    <t>BARRIO CORREGIMIENTO LA ESTREL</t>
  </si>
  <si>
    <t>FO-25-1512892</t>
  </si>
  <si>
    <t>11/09/2025 SE ESCALA AL COORDINADOR DE ZONA PARA ENTREGA DE ROLLOS EN SITIO | 11/09/2025 VISITAMOS COMERCIO REALIZAMOS ENTREGA DE 30 ROLLOS.</t>
  </si>
  <si>
    <t>BARRIO VILLA MADY SINCELEJO</t>
  </si>
  <si>
    <t>FO-25-1501277</t>
  </si>
  <si>
    <t>09/09/2025 SE CONFIRMA DATOS CON CB, DATOS CORRECTOS, SE ACTUALIZAN. SE REALIZA ENVIO DE ROLLOS CON GUIA | 11/09/2025 SE VISITA SITIO SE VERIFICA INFORMACIÓN SE REALIZA ENTREGA DE ROLLOS RBM NO SE MANIPULA EQUIPOS, FIRMA QUIEN RECIBE LOS ROLLOS.</t>
  </si>
  <si>
    <t>BARRIO MOLINOS SUR BOGOTA</t>
  </si>
  <si>
    <t>FO-25-1512901</t>
  </si>
  <si>
    <t>11/09/2025 SE ESCALA AL COORDINADOR DE ZONA PARA ENTREGA DE ROLLOS EN SITIO | 11/09/2025 SE ENTREGAN 50 ROLLOS SIN MANIPULACIÓN DEL DATAFONO SIN NOVEDAD</t>
  </si>
  <si>
    <t>PTM CARTAGENA  CELL TOUCH SAN</t>
  </si>
  <si>
    <t>FO-25-1506289</t>
  </si>
  <si>
    <t>10/09/2025 SE ESCALA AL COORDINADOR DE ZONA PARA ENTREGA DE ROLLOS EN SITIO | 11/09/2025 SE REALIZA ENTREGA DE 140 ROLLOS PARA EL CORRESPONSAL</t>
  </si>
  <si>
    <t>PTM CARTAGENA  DROGUERIA Y VAR</t>
  </si>
  <si>
    <t>FO-25-1506273</t>
  </si>
  <si>
    <t>10/09/2025 SE ESCALA AL COORDINADOR DE ZONA PARA ENTREGA DE ROLLOS EN SITIO | 11/09/2025 SE REALIZA ENTREGA DE 70 ROLLOS PARA EL CORRESPONSAL</t>
  </si>
  <si>
    <t>DISTRICOL MAXBARATO</t>
  </si>
  <si>
    <t>FO-25-1506257</t>
  </si>
  <si>
    <t>10/09/2025 SE ESCALA AL COORDINADOR DE ZONA PARA ENTREGA DE ROLLOS EN SITIO | 11/09/2025 SE REALIZA VISITA TÉCNICA PARA ENTREGA DE 20 ROLLOS PARA DATAFONO, NO SE INTERVIENE TERMINAL Y LA ENTREGA SE REALIZA SIN NOVEDAD</t>
  </si>
  <si>
    <t>DISTRICOL TECNO CHUI ACCESORIO</t>
  </si>
  <si>
    <t>FO-25-1360239</t>
  </si>
  <si>
    <t>11/08/2025 11-08 SE REALIZA ENVIO ROLLOS CON GUIA | 20/08/2025 EN COMUNICACIÓN CON EL USUARIO, INDICA QUE AÚN NO RECIBE PAPELERÍA. SE INFORMA GUIA | 22/08/2025 EN COMUNICACIÓN CON EL USUARIO, INDICA QUE AÚN NO RECIBE PAPELERÍA | 27/08/2025 EN COMUNICACIÓN CON EL USUARIO VIA WHATSAPP, INDICA QUE AÚN NO RECIBE PAPELERÍA | 11/09/2025 SE COMUNICA CON EL CLIENTE E INDICA QUE YA LE LLEGARON LOS ROLLOS</t>
  </si>
  <si>
    <t>BARRIO SANTA BARBARA BUCARAMAN</t>
  </si>
  <si>
    <t>FO-25-1512866</t>
  </si>
  <si>
    <t>11/09/2025 SE ESCALA AL COORDINADOR DE ZONA PARA ENTREGA DE ROLLOS EN SITIO | 11/09/2025 SE HACE PRESENCIA EN COMERCIO SE REALIZA ENTREGA DE 10 ROLLOS</t>
  </si>
  <si>
    <t>PTM CARTAGENA  LA BENDICION DE</t>
  </si>
  <si>
    <t>FO-25-1506245</t>
  </si>
  <si>
    <t>BARRIO CENTRO BARRANQUILLA 56</t>
  </si>
  <si>
    <t>FO-25-1501870</t>
  </si>
  <si>
    <t>09/09/2025 SE ESCALA AL COORDINADOR DE ZONA PARA ENTREGA DE ROLLOS EN SITIO | 11/09/2025 SE REALIZA VISITA SE ENTREGA 20 ROLLOS</t>
  </si>
  <si>
    <t>FO-25-1498695</t>
  </si>
  <si>
    <t>11/09/2025 SE REALIZÓ VISITA A LA DIRECCIÓN ASIGNADA POR EL CLIENTE Y SE LE HIZO ENTREGA DE 10 ROLLOS TODO OK</t>
  </si>
  <si>
    <t>BARRIO CENTRO BUCARAMANGA 64</t>
  </si>
  <si>
    <t>FO-25-1512844</t>
  </si>
  <si>
    <t>11/09/2025 SE ESCALA AL COORDINADOR DE ZONA PARA ENTREGA DE ROLLOS EN SITIO | 11/09/2025 SE HACE PRESENCIA EN COMERCIO SE REALIZA ENTREGA DE 50 ROLLOS</t>
  </si>
  <si>
    <t>PTM CUCUTA VARIEDADES BENDICI</t>
  </si>
  <si>
    <t>FO-25-1507646</t>
  </si>
  <si>
    <t>10/09/2025 SE ESCALA AL COORDINADOR DE ZONA PARA ENTREGA DE ROLLOS EN SITIO | 11/09/2025 SE REALIZA ENTREGA DE 20 ROLLOS RBM OK</t>
  </si>
  <si>
    <t>PTM MEDELLIN VARIEDADES Y DETA</t>
  </si>
  <si>
    <t>FO-25-1489252</t>
  </si>
  <si>
    <t>06/09/2025 SE ESCALA PARA ENVIO POR CABIFY | 11/09/2025 SE REALIZA ENTREGA DE 30 ROLLOS POR EL OPERADOR CABIFY</t>
  </si>
  <si>
    <t>PTM MEDELLIN TIENDA COSTEPAISA</t>
  </si>
  <si>
    <t>FO-25-1486884</t>
  </si>
  <si>
    <t>05/09/2025 SE ESCALA AL COORDINADOR DE ZONA PARA ENTREGA DE ROLLOS EN SITIO | 11/09/2025 SE REALIZA ENTREGA DE 40 ROLLOS POR EL OPERADOR CABIFY</t>
  </si>
  <si>
    <t>BARRIO LA AMERICA MEDELLIN 10</t>
  </si>
  <si>
    <t>FO-25-1490364</t>
  </si>
  <si>
    <t>06/09/2025 SE ESCALA AL COORDINADOR DE ZONA PARA ENTREGA DE ROLLOS EN SITIO | 11/09/2025 SE REALIZA ENTREGA DE 180 ROLLOS POR EL OPERADOR CABIFY</t>
  </si>
  <si>
    <t>PAGAFACIL PLAZA MAYORISTA II</t>
  </si>
  <si>
    <t>FO-25-1473283</t>
  </si>
  <si>
    <t>04/09/2025 SE ESCALA PARA ENVIO POR CABIFY | 11/09/2025 SE REALIZA ENTREGA DE 220 ROLLOS POR EL OPERADOR CABIFY</t>
  </si>
  <si>
    <t>COMCARD ITAGUI MAYORISTA TKS</t>
  </si>
  <si>
    <t>FO-25-1495129</t>
  </si>
  <si>
    <t>08/09/2025 SE ESCALA PARA ENVIO POR CABIFY | 11/09/2025 SE REALIZA ENTREGA DE 50 ROLLOS POR EL OPERADOR CABIFY</t>
  </si>
  <si>
    <t>FO-25-1498287</t>
  </si>
  <si>
    <t>12/09/2025 SE ESCALA AL COORDINADOR DE ZONA PARA ENTREGA DE ROLLOS EN SITIO | 11/09/2025 SE REALIZA ENTREGA DE 140 ROLLOS POR EL OPERADOR CABIFY</t>
  </si>
  <si>
    <t>BARRIO LAS PALMERAS CARTAGENA</t>
  </si>
  <si>
    <t>FO-25-1501318</t>
  </si>
  <si>
    <t>09/09/2025 SE CONFIRMA DATOS CON CB, DATOS CORRECTOS, SE ACTUALIZAN. SE REALIZA ENVIO DE ROLLOS CON GUIA | 11/09/2025 SE REALIZA ENTREGA DE 80 ROLLOS PARA EL CORRESPONSAL</t>
  </si>
  <si>
    <t>BARRIO GUAYABAL</t>
  </si>
  <si>
    <t>FO-25-1495152</t>
  </si>
  <si>
    <t>08/09/2025 SE ESCALA PARA ENVIO POR CABIFY | 11/09/2025 SE REALIZA ENTREGA DE 140 ROLLOS POR EL OPERADOR CABIFY</t>
  </si>
  <si>
    <t>DISTRICOL CATAMBUCO XPRESS</t>
  </si>
  <si>
    <t>FO-25-1504182</t>
  </si>
  <si>
    <t>09/09/2025 SE ESCALA AL COORDINADOR DE ZONA PARA ENTREGA DE ROLLOS EN SITIO | 11/09/2025 SE REALIZÓ LA ENTREGA DE PAPELERÍA SOLICITADA NO SE MANIPULA CB CLIENTE INFORMA QUE SE ENCUENTRA OPERATIVO</t>
  </si>
  <si>
    <t>VENTAQUEMADA</t>
  </si>
  <si>
    <t>BARRIO VEREDA PUENTE DE BOYACA</t>
  </si>
  <si>
    <t>FO-25-1512896</t>
  </si>
  <si>
    <t>11/09/2025 SE ESCALA AL COORDINADOR DE ZONA PARA ENTREGA DE ROLLOS EN SITIO | 11/09/2025 SE VISITA CB ENTREGA 60 ROLLOS</t>
  </si>
  <si>
    <t>BARRANCO DE LOBA</t>
  </si>
  <si>
    <t>BARRIO SAMARITANA BARRANCO DE LOBA</t>
  </si>
  <si>
    <t>FO-25-1495634</t>
  </si>
  <si>
    <t>CONDOTO</t>
  </si>
  <si>
    <t>BARRIO PLATINERO CONDOTO CHOCO</t>
  </si>
  <si>
    <t>FO-25-1484205</t>
  </si>
  <si>
    <t>05/09/2025 SE CONFIRMA DATOS CON CB, DATOS CORRECTOS, SE ACTUALIZAN. SE REALIZA ENVIO DE ROLLOS CON GUIA | 08/09/2025 SE ENVÍAN 30 ROLLOS POR LA TRANSPORTADORA INTERRAPIDISIMO EXITOSAMENTE</t>
  </si>
  <si>
    <t>BARRIO LA POLA LA PLATA 5</t>
  </si>
  <si>
    <t>FO-25-1489304</t>
  </si>
  <si>
    <t>06/09/2025 SE CONFIRMA DATOS CON CB, DATOS CORRECTOS, SE ACTUALIZAN. SE REALIZA ENVIO DE ROLLOS CON GUIA | 10/09/2025 SE COMUNICA CON EL CLIENTE, SE LE PREGUNTA SI YA RECIBIO LOS ROLLOS E INDICA QUE NO SABE QUE VA AVERIGUAR | 09/09/2025 SE REALIZA ENVÍO DE 30 ROLLOS RBM POR INTERRAPIDISIMO</t>
  </si>
  <si>
    <t>BARRIO EL PORVENIR SAN JOSE DEL GUAVIARE 4</t>
  </si>
  <si>
    <t>FO-25-1489957</t>
  </si>
  <si>
    <t>06/09/2025 SE REALIZA ENVIO DE ROLLOS CON GUIA | 11/09/2025 SE REALIZA ENVIO DE 20 ROLLOS, CON LA GUIA 2235596043 SERVIENTREGA. SE CONFIRMA ENTREGA EXITOSA POR PARTE DE LA TRANSPORTADORA</t>
  </si>
  <si>
    <t>BARRIO PUERTO MERISALDE CALLE</t>
  </si>
  <si>
    <t>FO-25-1489294</t>
  </si>
  <si>
    <t>06/09/2025 SE CONFIRMA DATOS CON CB, DATOS CORRECTOS, SE ACTUALIZAN. SE REALIZA ENVIO DE ROLLOS CON GUIA | 11/09/2025 SE REALIZA ENVIO DE 20 ROLLOS, CON LA GUIA 2185553769 SERVIENTREGA. SE CONFIRMA ENTREGA EXITOSA POR PARTE DE LA TRANSPORTADORA</t>
  </si>
  <si>
    <t>BARRIO CALLE DEL ORO SUAREZ 1</t>
  </si>
  <si>
    <t>FO-25-1488809</t>
  </si>
  <si>
    <t>11/09/2025 SE REALIZA ENVIO DE 50 ROLLOS, CON LA GUIA 2185553770 SERVIENTREGA. SE CONFIRMA ENTREGA EXITOSA POR PARTE DE LA TRANSPORTADORA</t>
  </si>
  <si>
    <t>FO-25-1488456</t>
  </si>
  <si>
    <t>11/09/2025 SE REALIZA ENVIO DE 10 ROLLOS, CON LA GUIA 2205447160 SERVIENTREGA. SE CONFIRMA ENTREGA EXITOSA POR PARTE DE LA TRANSPORTADORA</t>
  </si>
  <si>
    <t>PAGAFACIL PUERTO TRIUNFO</t>
  </si>
  <si>
    <t>FO-25-1487294</t>
  </si>
  <si>
    <t>05/09/2025 SE REALIZA ENVIO DE ROLLOS CON GUIA | 11/09/2025 SE REALIZA ENVIO DE 150 ROLLOS, CON LA GUIA 368692140 SERVIENTREGA. SE CONFIRMA ENTREGA EXITOSA POR PARTE DE LA TRANSPORTADORA</t>
  </si>
  <si>
    <t>BARRIO EL BAHO SARDINATA</t>
  </si>
  <si>
    <t>FO-25-1492141</t>
  </si>
  <si>
    <t>07/09/2025 SE ESCALA AL COORDINADOR DE ZONA PARA ENTREGA DE ROLLOS WOMPI EN SITIO | 12/09/2025 SE ENTREGAN 20 ROLLOS OK</t>
  </si>
  <si>
    <t>DISTRICOL COMPUTECNOLOGIAS MUL</t>
  </si>
  <si>
    <t>FO-25-1507637</t>
  </si>
  <si>
    <t>10/09/2025 SE ESCALA AL COORDINADOR DE ZONA PARA ENTREGA DE ROLLOS EN SITIO | 12/09/2025 SE REALIZA ENTREGA DE 50 ROLLOS CON VISITA, NO SE INTERVIENE EQUIPOS</t>
  </si>
  <si>
    <t>DISTRICOL EDS JULY CH</t>
  </si>
  <si>
    <t>FO-25-1414615</t>
  </si>
  <si>
    <t>23/08/2025 SE CONFIRMA DATOS CON CB, DATOS CORRECTOS, SE ACTUALIZAN. SE REALIZA ENVIO DE ROLLOS CON GUIA | 29/08/2025 SE COMUNICA CON EL USUARIO DONDE INFORMA QUE AUN NO RECIBE LOS ROLLOS | 01/09/2025 EN COMUNICACIÓN CON EL USUARIO, INDICA QUE AÚN NO RECIBE PAPELERÍA. SE INFORMA GUIA | 03/09/2025 EN COMUNICACIÓN CON EL USUARIO, INDICA QUE AÚN NO RECIBE PAPELERÍA | 12/09/2025 EN COMUNICACION CON LA CLIENTE INDICA QUE HOY VA IR A RECOGER LOS ROLLOS A LA OFICINA PRINCIPAL | 12/09/2025 SE REALIZA ENVIO DE 40 ROLLOS, CON LA GUIA 284607381 SERVIENTREGA. SE CONFIRMA ENTREGA EXITOSA POR PARTE DE LA TRANSPORTADORA</t>
  </si>
  <si>
    <t>BARRIO CENTRO TIERRALTA 14</t>
  </si>
  <si>
    <t>FO-25-1485329</t>
  </si>
  <si>
    <t>05/09/2025 SE CONFIRMA DATOS CON CB, DATOS CORRECTOS, SE ACTUALIZAN. SE REALIZA ENVIO DE ROLLOS CON GUIA | 12/09/2025 SE REALIZA ENVIO DE 10 ROLLOS, CON LA GUIA 2265100366 SERVIENTREGA. SE CONFIRMA ENTREGA EXITOSA POR PARTE DE LA TRANSPORTADORA</t>
  </si>
  <si>
    <t>BARRIO GALAN PIENDAMO 1</t>
  </si>
  <si>
    <t>FO-25-1480558</t>
  </si>
  <si>
    <t>04/09/2025 SE ESCALA A LA RED PARA AUTORIZACIÓN DE ROLLOS - LA RED AUTORIZA - SE REALIZA ENVIO DE ROLLOS CON GUIA | 10/09/2025 SE COMUNICA CON EL CLIENTE E INDICA QUE TODAVIA NO LE HAN LLEGADO LOS ROLLOS | 12/09/2025 SE REALIZA ENVIO DE 10 ROLLOS, CON LA GUIA 2185553766 SERVIENTREGA. SE CONFIRMA ENTREGA EXITOSA POR PARTE DE LA TRANSPORTADORA</t>
  </si>
  <si>
    <t>BARRIO VEREDA EL BOTALON TAME</t>
  </si>
  <si>
    <t>FO-25-1474078</t>
  </si>
  <si>
    <t>04/09/2025 SE ESCALA A LA RED PARA AUTORIZACIÓN DE ROLLOS - LA RED AUTORIZA - SE REALIZA ENVIO DE ROLLOS CON GUIA | 12/09/2025 SE REALIZA ENVIO DE 50 ROLLOS, CON LA GUIA 2187690683 SERVIENTREGA. SE CONFIRMA ENTREGA EXITOSA POR PARTE DE LA TRANSPORTADORA</t>
  </si>
  <si>
    <t>BARRIO IMBILI SAN ANDRES DE TU</t>
  </si>
  <si>
    <t>FO-25-1474020</t>
  </si>
  <si>
    <t>04/09/2025 SE ESCALA AL COORDINADOR DE ZONA PARA ENTREGA DE ROLLOS EN SITIO | 10/09/2025 SE INTENTA COMUNICACION CON EL CLIENTE VIA TELEFONICA Y NO HAY RESPUESTA, SE LE INDICA POR EL WHASAAP Y DICE QUE NO LE HAN ENTREGADO LOS ROLLOS | 12/09/2025 SE REALIZA ENVIO DE 20 ROLLOS, CON LA GUIA 2185553765 SERVIENTREGA. SE CONFIRMA ENTREGA EXITOSA POR PARTE DE LA TRANSPORTADORA</t>
  </si>
  <si>
    <t>DISTRICOL LA PRINCIPAL JB</t>
  </si>
  <si>
    <t>FO-25-1465074</t>
  </si>
  <si>
    <t>03/09/2025 SE CONFIRMA DATOS CON CB, DATOS CORRECTOS, SE ACTUALIZAN. SE REALIZA ENVIO DE ROLLOS CON GUIA | 09/09/2025 SE LLAMA AL USUARIO Y NO HA RECIBIDO EL PAQUETE, SE MIRA EN SISMELENIO Y NO HAY NOVEDAD CON LA GUIA | 12/09/2025 SE REALIZA ENVIO DE 10 ROLLOS, CON LA GUIA 2187690676 SERVIENTREGA. SE CONFIRMA ENTREGA EXITOSA POR PARTE DE LA TRANSPORTADORA</t>
  </si>
  <si>
    <t>RIOSUCIO BAJIRA</t>
  </si>
  <si>
    <t>FO-25-1465066</t>
  </si>
  <si>
    <t>03/09/2025 SE REALIZA ENVIO DE ROLLOS CON GUIA | 10/09/2025 SE COMUNICA CON EL CLIENTE VIA TELEFONICA E INDICA QUE NO LE HAN LLEGADO LOS ROLLOS | 12/09/2025 SE REALIZA ENVIO DE 10 ROLLOS, CON LA GUIA 284607399 SERVIENTREGA. SE CONFIRMA ENTREGA EXITOSA POR PARTE DE LA TRANSPORTADORA</t>
  </si>
  <si>
    <t>DISTRICOL CENTRAL DE CELULARES</t>
  </si>
  <si>
    <t>FO-25-1501148</t>
  </si>
  <si>
    <t>09/09/2025 SE ESCALA PARA ENVIO POR CABIFY | 12/09/2025 SE REALIZA ENTREGA DE 40 ROLLOS POR EL OPERADOR CABIFY</t>
  </si>
  <si>
    <t>DISTRICOL FRUVER PAGUE</t>
  </si>
  <si>
    <t>FO-25-1501137</t>
  </si>
  <si>
    <t>09/09/2025 SE ESCALA PARA ENVIO POR CABIFY | 12/09/2025 SE REALIZA ENTREGA DE 20 ROLLOS POR EL OPERADOR CABIFY</t>
  </si>
  <si>
    <t>FO-25-1501142</t>
  </si>
  <si>
    <t>09/09/2025 SE ESCALA PARA ENVIO POR CABIFY | 12/09/2025 SE REALIZA ENTREGA DE 10 ROLLOS POR EL OPERADOR CABIFY</t>
  </si>
  <si>
    <t>BARRIO VEINTE DE JULIO BOGOTA</t>
  </si>
  <si>
    <t>FO-25-1516019</t>
  </si>
  <si>
    <t>11/09/2025 SE ESCALA AL COORDINADOR DE ZONA PARA ENTREGA DE ROLLOS EN SITIO | 12/09/2025 SE VISITA COMERCIO PARA ENTREGA DE ROLLOS REDEBAN AL LLEGAR AL COMERCIO SE EVIDENCIA CUENTA CON EQUIPOS WOMPI POR LO QUE NO ES POSIBLE ENTREGAR ROLLOS Y SE CIERRA VISITA SIN MÁS NOVEDAD</t>
  </si>
  <si>
    <t>BARRIO NUEVA FLORESTA  CALI</t>
  </si>
  <si>
    <t>FO-25-1516073</t>
  </si>
  <si>
    <t>11/09/2025 SE ESCALA AL COORDINADOR DE ZONA PARA ENTREGA DE ROLLOS EN SITIO | 12/09/2025 SE ENTREGAN 10 ROLLOS A JESSICA BEDOYA</t>
  </si>
  <si>
    <t>FO-25-1498322</t>
  </si>
  <si>
    <t>09/09/2025 SE ESCALA AL COORDINADOR DE ZONA PARA ENTREGA DE ROLLOS WOMPI EN SITIO | 12/09/2025 BUENOS DÍAS SE VISITA CB Y SE LE HACE ENTREGA DE 100 ROLLOS</t>
  </si>
  <si>
    <t>PTM GUARNE FERRELECTRICOS PASO</t>
  </si>
  <si>
    <t>FO-25-1507632</t>
  </si>
  <si>
    <t>10/09/2025 SE ESCALA AL COORDINADOR DE ZONA PARA ENTREGA DE ROLLOS EN SITIO | 12/09/2025 SE ENTREGAN 110 ROLLOS A MAURICIO</t>
  </si>
  <si>
    <t>BARRIO PUNTA DEL ESTE BUENAVEN</t>
  </si>
  <si>
    <t>FO-25-1501711</t>
  </si>
  <si>
    <t>09/09/2025 SE REALIZA ENVIO DE ROLLOS CON GUIA | 12/09/2025 SE REALIZA ENVIO DE 10 ROLLOS, CON LA GUIA 2185553776 SERVIENTREGA. SE CONFIRMA ENTREGA EXITOSA POR PARTE DE LA TRANSPORTADORA</t>
  </si>
  <si>
    <t>BARRIO LA POLA CHIQUINQUIRA 2</t>
  </si>
  <si>
    <t>FO-25-1501702</t>
  </si>
  <si>
    <t>09/09/2025 SE REALIZA ENVIO DE ROLLOS CON GUIA | 12/09/2025 SE REALIZA ENVIO DE 10 ROLLOS, CON LA GUIA 2235596049 SERVIENTREGA. SE CONFIRMA ENTREGA EXITOSA POR PARTE DE LA TRANSPORTADORA</t>
  </si>
  <si>
    <t>BARRIO VILLA NUEVA FACATATIVA FACTATIVA</t>
  </si>
  <si>
    <t>FO-25-1515976</t>
  </si>
  <si>
    <t>11/09/2025 SE ESCALA AL COORDINADOR DE ZONA PARA ENTREGA DE ROLLOS EN SITIO | 12/09/2025 DURANTE LA VISITA TECNICA SE REALIZA ENTREGA DE ROLLOS PARA DATÁFONO NO SE MANIPULAN EQUIPOS SIN NOVEDAD EN ENTREGA</t>
  </si>
  <si>
    <t>PTM LIBANO TIENDA NATURISTA VI</t>
  </si>
  <si>
    <t>FO-25-1501696</t>
  </si>
  <si>
    <t>09/09/2025 SE REALIZA ENVIO DE ROLLOS CON GUIA | 12/09/2025 SE REALIZA ENVIO DE 10 ROLLOS, CON LA GUIA 2235596050 SERVIENTREGA. SE CONFIRMA ENTREGA EXITOSA POR PARTE DE LA TRANSPORTADORA</t>
  </si>
  <si>
    <t>FO-25-1501690</t>
  </si>
  <si>
    <t>09/09/2025 SE REALIZA ENVIO DE ROLLOS CON GUIA | 12/09/2025 SE REALIZA ENVIO DE 10 ROLLOS, CON LA GUIA 2235596048 SERVIENTREGA. SE CONFIRMA ENTREGA EXITOSA POR PARTE DE LA TRANSPORTADORA</t>
  </si>
  <si>
    <t>DISTRICOL INFINITE BY IRIS NAV</t>
  </si>
  <si>
    <t>FO-25-1501692</t>
  </si>
  <si>
    <t>09/09/2025 SE REALIZA ENVIO DE ROLLOS CON GUIA | 12/09/2025 SE REALIZA ENVIO DE 10 ROLLOS, CON LA GUIA 2205447162 SERVIENTREGA. SE CONFIRMA ENTREGA EXITOSA POR PARTE DE LA TRANSPORTADORA</t>
  </si>
  <si>
    <t>VEGACHI</t>
  </si>
  <si>
    <t>DISTRICOL CELUMOVIL VEGACHI</t>
  </si>
  <si>
    <t>FO-25-1498622</t>
  </si>
  <si>
    <t>09/09/2025 SE ESCALA AL COORDINADOR DE ZONA PARA ENTREGA DE ROLLOS WOMPI EN SITIO | 12/09/2025 SE REALIZA ENVIO DE 20 ROLLOS, CON LA GUIA 284607406 SERVIENTREGA. SE CONFIRMA ENTREGA EXITOSA POR PARTE DE LA TRANSPORTADORA</t>
  </si>
  <si>
    <t>DISTRICOL PIAMONTE</t>
  </si>
  <si>
    <t>FO-25-1498620</t>
  </si>
  <si>
    <t>09/09/2025 SE ESCALA AL COORDINADOR DE ZONA PARA ENTREGA DE ROLLOS WOMPI EN SITIO | 12/09/2025 SE REALIZA ENVIO DE 20 ROLLOS, CON LA GUIA 284607405 SERVIENTREGA. SE CONFIRMA ENTREGA EXITOSA POR PARTE DE LA TRANSPORTADORA</t>
  </si>
  <si>
    <t>BARRIO SAN JUDAS TIMBIO 1</t>
  </si>
  <si>
    <t>FO-25-1495224</t>
  </si>
  <si>
    <t>12/09/2025 SE REALIZA ENVIO DE 10 ROLLOS, CON LA GUIA 2185553771 SERVIENTREGA. SE CONFIRMA ENTREGA EXITOSA POR PARTE DE LA TRANSPORTADORA</t>
  </si>
  <si>
    <t>FO-25-1495206</t>
  </si>
  <si>
    <t>12/09/2025 SE REALIZA ENVIO DE 70 ROLLOS, CON LA GUIA 2235596045 SERVIENTREGA. SE CONFIRMA ENTREGA EXITOSA POR PARTE DE LA TRANSPORTADORA</t>
  </si>
  <si>
    <t>DISTRICOL DEVILUNA VARIEDADES</t>
  </si>
  <si>
    <t>FO-25-1495215</t>
  </si>
  <si>
    <t>12/09/2025 SE REALIZA ENVIO DE 20 ROLLOS, CON LA GUIA 2187690690 SERVIENTREGA. SE CONFIRMA ENTREGA EXITOSA POR PARTE DE LA TRANSPORTADORA</t>
  </si>
  <si>
    <t>PTM CHUCURI LA HOGARENA</t>
  </si>
  <si>
    <t>FO-25-1495209</t>
  </si>
  <si>
    <t>12/09/2025 SE REALIZA ENVIO DE 20 ROLLOS, CON LA GUIA 2187690689 SERVIENTREGA. SE CONFIRMA ENTREGA EXITOSA POR PARTE DE LA TRANSPORTADORA</t>
  </si>
  <si>
    <t>BARRIO CENTRO SAN BERNARDO DE BATA TOLEDO</t>
  </si>
  <si>
    <t>FO-25-1493238</t>
  </si>
  <si>
    <t>12/09/2025 SE REALIZA ENVIO DE 10 ROLLOS, CON LA GUIA 2187690687 SERVIENTREGA. SE CONFIRMA ENTREGA EXITOSA POR PARTE DE LA TRANSPORTADORA</t>
  </si>
  <si>
    <t>BARRIO CENTRO TOLEDO</t>
  </si>
  <si>
    <t>FO-25-1493228</t>
  </si>
  <si>
    <t>12/09/2025 SE REALIZA ENVIO DE 40 ROLLOS, CON LA GUIA 2187690686 SERVIENTREGA. SE CONFIRMA ENTREGA EXITOSA POR PARTE DE LA TRANSPORTADORA</t>
  </si>
  <si>
    <t>BARRIO CENTRO SAN VICENTE EL C</t>
  </si>
  <si>
    <t>FO-25-1493231</t>
  </si>
  <si>
    <t>12/09/2025 SE REALIZA ENVIO DE 20 ROLLOS, CON LA GUIA 2235596044 SERVIENTREGA. SE CONFIRMA ENTREGA EXITOSA POR PARTE DE LA TRANSPORTADORA</t>
  </si>
  <si>
    <t>DISTRICOL DROGUERIA EL ALFARER</t>
  </si>
  <si>
    <t>FO-25-1501876</t>
  </si>
  <si>
    <t>09/09/2025 SE ESCALA AL COORDINADOR DE ZONA PARA ENTREGA DE ROLLOS EN SITIO | 12/09/2025 SE REALIZA ENTREGA DE 10 ROLLOS EN SITIO</t>
  </si>
  <si>
    <t>DISTRICOL TIENDA LA ESQUINA</t>
  </si>
  <si>
    <t>FO-25-1464411</t>
  </si>
  <si>
    <t>03/09/2025 SE ESCALA AL COORDINADOR DE ZONA PARA ENTREGA DE ROLLOS EN SITIO | 10/09/2025 SE COMUNICA CON EL CLIENTE E INDICA QUE NO HA PODIDO RECOGER EL PAQUEE POR FALTA DE TIEMPO | 05/09/2025 SE ENVÍAN 30 ROLLOS A ANDRÉS CAMILO GONZÁLEZ</t>
  </si>
  <si>
    <t>PTM FLORIDABLANCA ANVEL MULTIS</t>
  </si>
  <si>
    <t>FO-25-1515010</t>
  </si>
  <si>
    <t>11/09/2025 SE ESCALA AL COORDINADOR DE ZONA PARA ENTREGA DE ROLLOS EN SITIO | 12/09/2025 SE REALIZA ENTREGA DE 20 ROLLOS C9N VISITA NO SE MANIPULA TERMINAL</t>
  </si>
  <si>
    <t>PTM MONTERIA VARIEDADES TIKAMP</t>
  </si>
  <si>
    <t>FO-25-1514995</t>
  </si>
  <si>
    <t>11/09/2025 SE ESCALA AL COORDINADOR DE ZONA PARA ENTREGA DE ROLLOS EN SITIO | 12/09/2025 SE REALIZA VISITA PARA ENTREGAR 30 ROLLOS, NO SE MANIPULA DATÁFONO ENTREGA OK</t>
  </si>
  <si>
    <t>BARRIO POBLADO MEDELLIN MEDELLIN</t>
  </si>
  <si>
    <t>FO-25-1473905</t>
  </si>
  <si>
    <t>04/09/2025 SE ESCALA PARA ENVIO POR CABIFY | 12/09/2025 SE CIERRA VISITA TECNICA EXITOSA YA QUE CABIFY ENTREGO PERO NO NOS ACTUALIZARON EN LA PLATAFORMA, LLAMAMOS Y CONFIRMAMOS QUE LA ENTREGA FUE EXITOSA EL DIA 12-09-2025</t>
  </si>
  <si>
    <t>BARRIO LA MAGDALENA BARRANQUILLA  4</t>
  </si>
  <si>
    <t>FO-25-1515973</t>
  </si>
  <si>
    <t>11/09/2025 SE ESCALA AL COORDINADOR DE ZONA PARA ENTREGA DE ROLLOS EN SITIO | 12/09/2025 SE REALIZA VISITA SE ENTREGA 30 ROLLOS</t>
  </si>
  <si>
    <t>DISTRICOL CASITADELOSPAISASELD</t>
  </si>
  <si>
    <t>FO-25-1506252</t>
  </si>
  <si>
    <t>10/09/2025 SE ESCALA AL COORDINADOR DE ZONA PARA ENTREGA DE ROLLOS EN SITIO | 12/09/2025 SE ENTREGAN 20 ROLLOS A SRA BERTA</t>
  </si>
  <si>
    <t>BARRIO REFUGIO CALI 1</t>
  </si>
  <si>
    <t>FO-25-1516085</t>
  </si>
  <si>
    <t>11/09/2025 SE ESCALA AL COORDINADOR DE ZONA PARA ENTREGA DE ROLLOS EN SITIO | 12/09/2025 SE ENTREGARON 20 ROLLOS EN BUEN ESTADO</t>
  </si>
  <si>
    <t>OPRAP ISIERRA 100</t>
  </si>
  <si>
    <t>FO-25-1516093</t>
  </si>
  <si>
    <t>11/09/2025 SE ESCALA AL COORDINADOR DE ZONA PARA ENTREGA DE ROLLOS EN SITIO | 12/09/2025 ENTREGA DE 140 ROLLOS NO SE MANIPULAN EQUIPOS</t>
  </si>
  <si>
    <t>PTM LEBRIJA SUPER TODO EL PARA</t>
  </si>
  <si>
    <t>FO-25-1515006</t>
  </si>
  <si>
    <t>11/09/2025 SE ESCALA AL COORDINADOR DE ZONA PARA ENTREGA DE ROLLOS EN SITIO | 12/09/2025 VISITA PA ENTREGA 20 ROLLOS PARA DATAFONO SE ENTREGAN EN EL PARQUE DE LEBRIJA A SOLICITUD DE LA SEÑORA YA QUE EL HIJO ARLEY SE ENCONTRABA ALLÁ Y EL CB ESTÁ EN UNA VEREDAJENNY</t>
  </si>
  <si>
    <t>BARRIO CEVILLAR V BARRANQUILLA</t>
  </si>
  <si>
    <t>FO-25-1516339</t>
  </si>
  <si>
    <t>11/09/2025 SE ESCALA AL COORDINADOR DE ZONA PARA ENTREGA DE ROLLOS EN SITIO | 12/09/2025 SE REALIZA VISITA SE ENTREGA 90 ROLLOS</t>
  </si>
  <si>
    <t>BARRIO EL 3 TURBO</t>
  </si>
  <si>
    <t>FO-25-1504826</t>
  </si>
  <si>
    <t>09/09/2025 SE ESCALA AL COORDINADOR DE ZONA PARA ENTREGA DE ROLLOS EN SITIO | 12/09/2025 ENTREGA DE 110 ROLLOS</t>
  </si>
  <si>
    <t>BARRIO LOS PATRIOTAS TUNJA</t>
  </si>
  <si>
    <t>FO-25-1516146</t>
  </si>
  <si>
    <t>11/09/2025 SE ESCALA AL COORDINADOR DE ZONA PARA ENTREGA DE ROLLOS EN SITIO | 12/09/2025 ENTREGA EXITOSA DE 60 ROLLOS,</t>
  </si>
  <si>
    <t>DISTRICOL JORNADA MOVIL AJ</t>
  </si>
  <si>
    <t>FO-25-1515188</t>
  </si>
  <si>
    <t>11/09/2025 SE ESCALA AL COORDINADOR DE ZONA PARA ENTREGA DE ROLLOS EN SITIO | 12/09/2025 SE REALIZA VISITA, SE ENTREGAN 60 ROLLOS</t>
  </si>
  <si>
    <t>FO-25-1486479</t>
  </si>
  <si>
    <t>05/09/2025 SE ESCALA PARA ENVIO POR CABIFY | 12/09/2025 SE ENTREGAN ROLLOS EXITOSOS, SE HACE MANUAL POR QUE NO SALE EL ENTREGADO EN PLATAFORMA</t>
  </si>
  <si>
    <t>REDY TEQUENDAMA</t>
  </si>
  <si>
    <t>FO-25-1515980</t>
  </si>
  <si>
    <t>11/09/2025 SE ESCALA AL COORDINADOR DE ZONA PARA ENTREGA DE ROLLOS EN SITIO | 12/09/2025 SE VISITA COMERCIO PARA ENTREGA DE 160 ROLLOS TÉRMICOS NO SE MANIPULA EQUIPO Y SE COMPLETA ENTREGA SIN NOVEDAD</t>
  </si>
  <si>
    <t>BARRIO MADRID MADRID 13</t>
  </si>
  <si>
    <t>FO-25-1512852</t>
  </si>
  <si>
    <t>TORO</t>
  </si>
  <si>
    <t>BARRIO PALERMO TORO</t>
  </si>
  <si>
    <t>FO-25-1512879</t>
  </si>
  <si>
    <t>11/09/2025 SE ESCALA AL COORDINADOR DE ZONA PARA ENTREGA DE ROLLOS EN SITIO | 12/09/2025 VISITAMOS COMERCIO REALIZAMOS ENTREGA DE 20 ROLLOS.</t>
  </si>
  <si>
    <t>DISTRICOL GRANERO CARPAL SURTI</t>
  </si>
  <si>
    <t>FO-25-1506284</t>
  </si>
  <si>
    <t>10/09/2025 SE ESCALA AL COORDINADOR DE ZONA PARA ENTREGA DE ROLLOS EN SITIO | 12/09/2025 SE ENVÍA 40 ROLLOS EN FLOTA CON EL CONDUCTOR, EL SEÑOR NO DEJA TOMAR FOTO DEL DOCUMENTO. SE COMPARTE GUIA AL USUARIO Y CONFIRMA EL ENVÍO CON EL USUARIO</t>
  </si>
  <si>
    <t>FO-25-1504092</t>
  </si>
  <si>
    <t>09/09/2025 SE ESCALA AL COORDINADOR DE ZONA PARA ENTREGA DE ROLLOS EN SITIO | 12/09/2025 SE REALIZA ENTREGA DE 10 ROLLOS.</t>
  </si>
  <si>
    <t>BARRIO AEROPUERTO JOSE MARIA C</t>
  </si>
  <si>
    <t>FO-25-1512335</t>
  </si>
  <si>
    <t>11/09/2025 EN COMUNICACIÓN CON EL CB, CONFIRMA DATOS CORRECTOS-SE ESCALA AL COORDINADOR DE ZONA PARA ENTREGA DE ROLLOS EN SITIO | 12/09/2025 SE ENTREGAN 70 ROLLOS A LILIANA OSA</t>
  </si>
  <si>
    <t>VDA PONTEZUELA RIONEGRO</t>
  </si>
  <si>
    <t>FO-25-1501266</t>
  </si>
  <si>
    <t>09/09/2025 SE CONFIRMA DATOS CON CB, DATOS CORRECTOS, SE ACTUALIZAN. SE REALIZA ENVIO DE ROLLOS CON GUIA | 12/09/2025 SE ENTREGAN 40 ROLLOS. A ISABEL</t>
  </si>
  <si>
    <t>FO-25-1516257</t>
  </si>
  <si>
    <t>11/09/2025 SE ESCALA AL COORDINADOR DE ZONA PARA ENTREGA DE ROLLOS EN SITIO, DATOS CONFIRMADOS POR CB | 12/09/2025 SE REALIZA VISITA PARA ENTREGAR 30 ROLLOS, NO SE MANIPULA DATÁFONO ENTREGA OK</t>
  </si>
  <si>
    <t>BARRIO BELLIZCA FUNZA 1</t>
  </si>
  <si>
    <t>FO-25-1516113</t>
  </si>
  <si>
    <t>FO-25-1514991</t>
  </si>
  <si>
    <t>11/09/2025 SE ESCALA AL COORDINADOR DE ZONA PARA ENTREGA DE ROLLOS EN SITIO | 12/09/2025 SE REALIZA ENTREGA DE 40 ROLLOS AORA DATÁFONO A SATISFACCIÓN DEL CLIENTE</t>
  </si>
  <si>
    <t>FO-25-1516055</t>
  </si>
  <si>
    <t>11/09/2025 SE ESCALA AL COORDINADOR DE ZONA PARA ENTREGA DE ROLLOS EN SITIO | 12/09/2025 SE ENTREGAN 70 ROLLOS A VOLKER TABORDA RIVERA</t>
  </si>
  <si>
    <t>BARRIO CENTRO CANDELARIA 1</t>
  </si>
  <si>
    <t>FO-25-1512830</t>
  </si>
  <si>
    <t>11/09/2025 SE ESCALA AL COORDINADOR DE ZONA PARA ENTREGA DE ROLLOS EN SITIO | 12/09/2025 SE REALIZA ENTREGA DE 30 ROLLOS</t>
  </si>
  <si>
    <t>BARRIO CABECERA MUNICIPAL RESTREPO</t>
  </si>
  <si>
    <t>FO-25-1515991</t>
  </si>
  <si>
    <t>11/09/2025 SE ESCALA AL COORDINADOR DE ZONA PARA ENTREGA DE ROLLOS EN SITIO | 12/09/2025 SE REALIZA ENTREGA DE 40 ROLLOS</t>
  </si>
  <si>
    <t>BARRIO SOACHA COMPARTIR SOACHA 9</t>
  </si>
  <si>
    <t>FO-25-1516036</t>
  </si>
  <si>
    <t>11/09/2025 SE ESCALA AL COORDINADOR DE ZONA PARA ENTREGA DE ROLLOS EN SITIO | 12/09/2025 SE REALIZA ENTREGA DE 10 ROLLOS PARA DATAFONO NO SE MANIPULA TERMINAL</t>
  </si>
  <si>
    <t>DISTRICOL FERREAGRO LA 97</t>
  </si>
  <si>
    <t>FO-25-1519158</t>
  </si>
  <si>
    <t>12/09/2025 SE ESCALA AL COORDINADOR DE ZONA PARA ENTREGA DE ROLLOS EN SITIO | 12/09/2025 SE REALIZA LA ENTREGA DE 30 ROLLOS PARA EL CB BANCOLOMBIA, NO SE MANIPULAN EQUIPOS</t>
  </si>
  <si>
    <t>BARRIO FINCA EL PLACER LEBRIJA</t>
  </si>
  <si>
    <t>FO-25-1513273</t>
  </si>
  <si>
    <t>11/09/2025 SE ESCALA AL COORDINADOR DE ZONA PARA ENTREGA DE ROLLOS EN SITIO | 12/09/2025 VISITA PARA ENTREGA DE ROLLOS , LOS CUALES SE DEJAN EN LA DIRECCIÓN INDICADA EN LA ORDEN   POR EL SEÑOR PABLO AFANADOR</t>
  </si>
  <si>
    <t>BARRIO LA CRISTALINA 2</t>
  </si>
  <si>
    <t>FO-25-1518683</t>
  </si>
  <si>
    <t>12/09/2025 SE ESCALA AL COORDINADOR DE ZONA PARA ENTREGA DE ROLLOS EN SITIO | 12/09/2025 SE REALIZA ENTREGA EN DIRECCIÓN SOLICITA POR TITULAR DE 30 ROLLOS RBM</t>
  </si>
  <si>
    <t>LOPEZ</t>
  </si>
  <si>
    <t>BARRIO CENTRO LOPEZ DE MICAY</t>
  </si>
  <si>
    <t>FO-25-1467133</t>
  </si>
  <si>
    <t>03/09/2025 EN COMUNICACIÓN CON EL CB, CONFIRMA DATOS CORRECTOS-SE ESCALA AL COORDINADOR DE ZONA PARA ENTREGA DE ROLLOS EN SITIO | 10/09/2025 SE COMUNICA CON CLIENTE VIA WHASAPP Y ME INFORMA QUE TODAVIA NO LE HAN LLEGADO LOS ROLLOS, QUE SE DEMORAN BASTABTE YA QUE ES UNA ZONA DE DIFICIL ASCESO | 12/09/2025 CLIENTE INDICA QUE HOY SE ACERCA A LA OFICINA, ESPERANDO CONFIRMACION OARA CERRAR | 12/09/2025 SE ENVIAN 30 ROLLOS A YENNY ANGULO RIAS</t>
  </si>
  <si>
    <t>PAGAFACIL  MANIZALES EL AHORR</t>
  </si>
  <si>
    <t>FO-25-1519180</t>
  </si>
  <si>
    <t>12/09/2025 SE ESCALA AL COORDINADOR DE ZONA PARA ENTREGA DE ROLLOS EN SITIO | 12/09/2025 SE ENTREGAN 20 ROLLOS EN EL COMERCIO NO SE MANIPULAN EQUIPOS USUARIO INDICA QUE SON MUY POCOS</t>
  </si>
  <si>
    <t>PTM CUCUTA PAPELERIA Y VARIEDA</t>
  </si>
  <si>
    <t>FO-25-1514998</t>
  </si>
  <si>
    <t>11/09/2025 SE ESCALA AL COORDINADOR DE ZONA PARA ENTREGA DE ROLLOS EN SITIO | 12/09/2025 SE REALIZÓ VISITA AL COMERCIO Y SE HIZO ENTREGA DE 10 ROLLOS TODO OK</t>
  </si>
  <si>
    <t>BARRIO LA CHUCUA BOGOTA 1</t>
  </si>
  <si>
    <t>FO-25-1512871</t>
  </si>
  <si>
    <t>11/09/2025 SE ESCALA AL COORDINADOR DE ZONA PARA ENTREGA DE ROLLOS EN SITIO | 12/09/2025 SE REALIZA ENTREGA DE 20 ROLLOS REDEBAN</t>
  </si>
  <si>
    <t>BARRIO CORREGIMIENTO RABOLARGO</t>
  </si>
  <si>
    <t>FO-25-1501218</t>
  </si>
  <si>
    <t>09/09/2025 SE CONFIRMA DATOS CON CB, DATOS CORRECTOS, SE ACTUALIZAN. SE REALIZA ENVIO DE ROLLOS CON GUIA | 12/09/2025 SE REALIZA ENVÍO DE 20 ROLLOS REDEBAN EN MOTOTAXI INFORMAL DESDE CERETE AL CORREGIMIETO RABOLARGO, SE CONFIRMAR RECIBIDO POR PARTE DEL CLIENTE SIN NOVEDAD</t>
  </si>
  <si>
    <t>ALIRIO MORA CALI</t>
  </si>
  <si>
    <t>FO-25-1515969</t>
  </si>
  <si>
    <t>11/09/2025 SE ESCALA AL COORDINADOR DE ZONA PARA ENTREGA DE ROLLOS EN SITIO | 12/09/2025 SE REALIZA ENTREGA DE 30 ROLLOS CON VISITA, NO SE INTERVIENE EQUIPOS</t>
  </si>
  <si>
    <t>BARRIO JARDIN META</t>
  </si>
  <si>
    <t>FO-25-1501280</t>
  </si>
  <si>
    <t>09/09/2025 SE ESCALA AL COORDINADOR DE ZONA PARA ENTREGA DE ROLLOS EN SITIO | 12/09/2025 SE VISITA CB Y SE REALIZA ENTREGA DE 40 ROLLOS DE PAPEL TERMICO PARA DATAFONO</t>
  </si>
  <si>
    <t>BARRIO SAMARIA CHIA 1</t>
  </si>
  <si>
    <t>FO-25-1512000</t>
  </si>
  <si>
    <t>11/09/2025 EN COMUNICACIÓN CON EL CB, CONFIRMA DATOS CORRECTOS-SE ESCALA AL COORDINADOR DE ZONA PARA ENTREGA DE ROLLOS EN SITIO | 12/09/2025 SE VISITA COMERCIO CB BANCOLOMBIA, SE ENTREGAN ROLLOS DE PAPEL SOLICITADOS PARA EL DATÁFONO, NO UPS, NO SE MANIPULAN EQUIPOS</t>
  </si>
  <si>
    <t>BARRIO GUALANDAY NEIVA 3</t>
  </si>
  <si>
    <t>FO-25-1512005</t>
  </si>
  <si>
    <t>11/09/2025 EN COMUNICACIÓN CON EL CB, CONFIRMA DATOS CORRECTOS-SE ESCALA AL COORDINADOR DE ZONA PARA ENTREGA DE ROLLOS EN SITIO | 12/09/2025 SE LLEGA A SITIO, SE ENTREGAN 60 ROLLOS RBM</t>
  </si>
  <si>
    <t>BARRIO COLSAG CUCUTA 5</t>
  </si>
  <si>
    <t>FO-25-1512912</t>
  </si>
  <si>
    <t>BARRIO SAHAGUN CORDOBA</t>
  </si>
  <si>
    <t>FO-25-1498268</t>
  </si>
  <si>
    <t>12/09/2025 SE ESCALA AL COORDINADOR DE ZONA PARA ENTREGA DE ROLLOS EN SITIO | 12/09/2025 SE ENTREGAN 50 ROLLOS CON VISITA OK</t>
  </si>
  <si>
    <t>PTM TURBO SURTIVARIEDADES</t>
  </si>
  <si>
    <t>FO-25-1501270</t>
  </si>
  <si>
    <t>09/09/2025 SE ESCALA AL COORDINADOR DE ZONA PARA ENTREGA DE ROLLOS EN SITIO | 12/09/2025 SE ENVÍA 20 ROLLOS CON EL CONDUCTOR Y SE CONFIRMO ENTREGA CON LA USUARIA</t>
  </si>
  <si>
    <t>BARRIO CENTRO TULUA 11</t>
  </si>
  <si>
    <t>FO-25-1512837</t>
  </si>
  <si>
    <t>11/09/2025 SE ESCALA AL COORDINADOR DE ZONA PARA ENTREGA DE ROLLOS EN SITIO | 12/09/2025 SE VISITA CORRESPONSAL Y SE REALIZA ENTREGA DE 50 ROLLOS</t>
  </si>
  <si>
    <t>BARRIO CORREGIMIENTO COLOMBOY</t>
  </si>
  <si>
    <t>FO-25-1515998</t>
  </si>
  <si>
    <t>11/09/2025 SE ESCALA AL COORDINADOR DE ZONA PARA ENTREGA DE ROLLOS EN SITIO | 12/09/2025 SE ENTREGAN 30 ROLLOS CON VISITA OK</t>
  </si>
  <si>
    <t>BARRIO AURES II BOGOTA 1</t>
  </si>
  <si>
    <t>FO-25-1516079</t>
  </si>
  <si>
    <t>11/09/2025 SE ESCALA AL COORDINADOR DE ZONA PARA ENTREGA DE ROLLOS EN SITIO | 12/09/2025 SE REALIZA ENTREGA DE 130 ROLLOS REDEBAN</t>
  </si>
  <si>
    <t>BARRIO CENTRO FLORENCIA 17</t>
  </si>
  <si>
    <t>FO-25-1518195</t>
  </si>
  <si>
    <t>12/09/2025 SE ESCALA AL COORDINADOR DE ZONA PARA ENTREGA DE ROLLOS EN SITIO | 12/09/2025 SE REALIZA ENTREGA DE 40 ROLLOS RBM EN SITIO ENTREGA EXITOSA</t>
  </si>
  <si>
    <t>BARRIO CENTRO FLORENCIA 31</t>
  </si>
  <si>
    <t>FO-25-1518199</t>
  </si>
  <si>
    <t>12/09/2025 SE ESCALA AL COORDINADOR DE ZONA PARA ENTREGA DE ROLLOS EN SITIO | 12/09/2025 SE REALIZA ENTREGA DE 60 ROLLOS RBM EN SITIO ENTREGA EXITOSA</t>
  </si>
  <si>
    <t>BARRIO LA CONSOLATA CARTAGENA</t>
  </si>
  <si>
    <t>FO-25-1516135</t>
  </si>
  <si>
    <t>11/09/2025 SE ESCALA AL COORDINADOR DE ZONA PARA ENTREGA DE ROLLOS EN SITIO | 12/09/2025 SE REALIZA ENTREGA DE 80 ROLLOS PARA EL CORRESPONSAL</t>
  </si>
  <si>
    <t>BARRIO TINAJAS PEREIRA</t>
  </si>
  <si>
    <t>FO-25-1522240</t>
  </si>
  <si>
    <t>12/09/2025 SE ESCALA AL COORDINADOR DE ZONA PARA ENTREGA DE ROLLOS EN SITIO | 12/09/2025 SE ENTREGAN 10 ROLLOS.</t>
  </si>
  <si>
    <t>FO-25-1513266</t>
  </si>
  <si>
    <t>11/09/2025 SE ESCALA AL COORDINADOR DE ZONA PARA ENTREGA DE ROLLOS EN SITIO | 12/09/2025 SE REALIZA ENTREGA DE 70 ROLLOS AL COMERCIO</t>
  </si>
  <si>
    <t>BARRIO CENTRO CHIA 12</t>
  </si>
  <si>
    <t>FO-25-1516049</t>
  </si>
  <si>
    <t>11/09/2025 SE ESCALA AL COORDINADOR DE ZONA PARA ENTREGA DE ROLLOS EN SITIO | 12/09/2025 SE VISITA COMERCIO CB BANCOLOMBIA, SE ENTREGAN ROLLOS DE PAPEL SOLICITADOS PARA EL DATÁFONO, NO UPS, NO SE MANIPULAN EQUIPOS</t>
  </si>
  <si>
    <t>FO-25-1516009</t>
  </si>
  <si>
    <t>11/09/2025 SE ESCALA AL COORDINADOR DE ZONA PARA ENTREGA DE ROLLOS EN SITIO | 13/09/2025 SE ENTREGAN 10 ROLLOS SIN NOVEDAD</t>
  </si>
  <si>
    <t>BARRIO PAPAYAL RIONEGRO</t>
  </si>
  <si>
    <t>FO-25-1512917</t>
  </si>
  <si>
    <t>11/09/2025 SE ESCALA AL COORDINADOR DE ZONA PARA ENTREGA DE ROLLOS EN SITIO | 12/09/2025 SE REALIZA ENVIO DE 40 ROLLOS MEDIANTE FLOTA SE CONFIRMA RECEPCIÓN DE ROLLOS CON LA USUARIA</t>
  </si>
  <si>
    <t>OPRAP VENTURA TERREROS</t>
  </si>
  <si>
    <t>FO-25-1516129</t>
  </si>
  <si>
    <t>11/09/2025 SE ESCALA AL COORDINADOR DE ZONA PARA ENTREGA DE ROLLOS EN SITIO | 12/09/2025 SE REALIZA ENTREGA DE 160 ROLLOS PARA DATAFONO NO SE MANIPULA TERMINAL</t>
  </si>
  <si>
    <t>BARRIO TRES ESQUINAS GIGANTE</t>
  </si>
  <si>
    <t>FO-25-1512860</t>
  </si>
  <si>
    <t>11/09/2025 SE ESCALA AL COORDINADOR DE ZONA PARA ENTREGA DE ROLLOS EN SITIO | 12/09/2025 SE REALIZA VISITA AL PUNTO SE ENTREGAN 50 ROLLOS PAPEL RBM , CLIENTE RECIBE A SATISFACCIÓN</t>
  </si>
  <si>
    <t>BARRIO EL LIBANO CARTAGENA DE</t>
  </si>
  <si>
    <t>FO-25-1512011</t>
  </si>
  <si>
    <t>CANCELADO POR LA ENTIDAD-SOPORTE TELEFONICO</t>
  </si>
  <si>
    <t>11/09/2025 EN COMUNICACIÓN CON EL CB, CONFIRMA DATOS CORRECTOS-SE ESCALA AL COORDINADOR DE ZONA PARA ENTREGA DE ROLLOS EN SITIO | 12/09/2025 NO SE PUEDEN ENTREGAR SE ENCUENTRA | 13/09/2025 SE REALIZA  GESTIÓN TELEFONICA, INDICA QUE EL COMERCIO SE ENCUENTRA MIGRADO DESDE EL 28 DE AGOSTO, POR TAL MOTIVO NO SE LE ABASTECEN ROLLOS REDEBAN POR INDICACIONES DE LA RED</t>
  </si>
  <si>
    <t>PTM BOGOTA  ANNY FOTOGRAFIA Y</t>
  </si>
  <si>
    <t>FO-25-1515018</t>
  </si>
  <si>
    <t>11/09/2025 SE ESCALA AL COORDINADOR DE ZONA PARA ENTREGA DE ROLLOS EN SITIO | 13/09/2025 ENTREGA DE ROLLOS EJECUTADO OK</t>
  </si>
  <si>
    <t>BARRIO LA CASTILLA ARMENIA</t>
  </si>
  <si>
    <t>FO-25-1516003</t>
  </si>
  <si>
    <t>11/09/2025 SE ESCALA AL COORDINADOR DE ZONA PARA ENTREGA DE ROLLOS EN SITIO | 13/09/2025 SE VISITA COMERCIO SE REALIZÓ ENTREGA DE 10 ROLLOS, SE ENTREGAN ROLLOS A MADRE DEL TITULAR DEL CH PERO COMENTA QUE ELLA NO SABE MANEJAR EL DATAFONO POR TAL MOTIVÓ NO SE SUBE EVIDENCIA DE VOUCHER</t>
  </si>
  <si>
    <t>PTM VEREDA BARRO BLANCO MEDELL</t>
  </si>
  <si>
    <t>FO-25-1515080</t>
  </si>
  <si>
    <t>11/09/2025 SE ESCALA AL COORDINADOR DE ZONA PARA ENTREGA DE ROLLOS EN SITIO | 13/09/2025 ENTREGA DE 40 ROLLOS EN SITIO OK</t>
  </si>
  <si>
    <t>BARRIO COMFENALCO CALI 1</t>
  </si>
  <si>
    <t>FO-25-1516023</t>
  </si>
  <si>
    <t>11/09/2025 SE ESCALA AL COORDINADOR DE ZONA PARA ENTREGA DE ROLLOS EN SITIO | 13/09/2025 SE REALIZA ENTREGA DE 70 ROLLOS TÉRMICOS EN EL CB SIN NOVEDAD</t>
  </si>
  <si>
    <t>PTM ZONA BANANERA VARIEDADES</t>
  </si>
  <si>
    <t>FO-25-1515023</t>
  </si>
  <si>
    <t>11/09/2025 SE ESCALA AL COORDINADOR DE ZONA PARA ENTREGA DE ROLLOS EN SITIO | 13/09/2025 SE REALIZA ENTREGA DE 10 ROLLOS PARA DATÁFONO A SATISFACCIÓN DEL CLIENTE, SE ENTREGA EN DIRECCIÓN DIFERENTE YA QUE EL COMERCIO ESTÁ CERRADO</t>
  </si>
  <si>
    <t>MULTIPAGAS RIOSUCIO</t>
  </si>
  <si>
    <t>FO-25-1516105</t>
  </si>
  <si>
    <t>11/09/2025 SE ESCALA AL COORDINADOR DE ZONA PARA ENTREGA DE ROLLOS EN SITIO | 13/09/2025 SE ENVIAN 120 ROLLOS POR FLOTA POR PETICIÓN DEL USUARIO SE CONFIRMA QUE LOS RECIBE EN EL LOCAL</t>
  </si>
  <si>
    <t>ZONA BANANERA   MAGDALENA</t>
  </si>
  <si>
    <t>FO-25-1489952</t>
  </si>
  <si>
    <t>06/09/2025 SE ESCALA AL COORDINADOR DE ZONA PARA ENTREGA DE ROLLOS EN SITIO | 13/09/2025 SE REALIZ AENTEGA DE 50 ROLLOS PARA DATÁFONO A SATISFACCION DEL CLIENTE</t>
  </si>
  <si>
    <t>FO-25-1513257</t>
  </si>
  <si>
    <t>11/09/2025 SE ESCALA AL COORDINADOR DE ZONA PARA ENTREGA DE ROLLOS EN SITIO | 13/09/2025 SE REALIZA LA ENTREGA DE 80 ROLLOS REDEBAN</t>
  </si>
  <si>
    <t>CHACHAGUI</t>
  </si>
  <si>
    <t>PTM CHCHAGUI NARINO DROGUERIA</t>
  </si>
  <si>
    <t>FO-25-1515002</t>
  </si>
  <si>
    <t>11/09/2025 SE ESCALA AL COORDINADOR DE ZONA PARA ENTREGA DE ROLLOS EN SITIO | 13/09/2025 SE REALIZA ENTREGA DE 40 ROLLOS EN EL COMERCIO</t>
  </si>
  <si>
    <t>BARRIO VILLA MELIDA VILLAVICEN</t>
  </si>
  <si>
    <t>FO-25-1523354</t>
  </si>
  <si>
    <t>13/09/2025 SE ESCALA AL COORDINADOR DE ZONA PARA ENTREGA DE ROLLOS EN SITIO | 13/09/2025 SE REALIZA VISITA AL CB POR SOLICITUD DE ROLLOS, SE ENTREGAN AL USUARIO SIN NOVEDAD</t>
  </si>
  <si>
    <t>FO-25-1519175</t>
  </si>
  <si>
    <t>12/09/2025 SE ESCALA AL COORDINADOR DE ZONA PARA ENTREGA DE ROLLOS EN SITIO | 13/09/2025 VISITAMOS COMERCIO REALIZAMOS ENTREGA DE 20 ROLLOS.</t>
  </si>
  <si>
    <t>BARRIO CENTRO VALLEDUPAR 31</t>
  </si>
  <si>
    <t>FO-25-1522221</t>
  </si>
  <si>
    <t>12/09/2025 SE ESCALA AL COORDINADOR DE ZONA PARA ENTREGA DE ROLLOS EN SITIO | 13/09/2025 SE REALIZA ENTREGA DE 30 ROLLOS EN SITIO</t>
  </si>
  <si>
    <t>BARRIO BOSA LAURELES BOGOTA 4</t>
  </si>
  <si>
    <t>FO-25-1522085</t>
  </si>
  <si>
    <t>12/09/2025 SE ESCALA AL COORDINADOR DE ZONA PARA ENTREGA DE ROLLOS EN SITIO | 13/09/2025 SE ENTREGAN 50 ROLLOS</t>
  </si>
  <si>
    <t>BARRIO BOSA EL CORZO BOGOTA</t>
  </si>
  <si>
    <t>FO-25-1522261</t>
  </si>
  <si>
    <t>12/09/2025 SE ESCALA AL COORDINADOR DE ZONA PARA ENTREGA DE ROLLOS EN SITIO | 13/09/2025 ENTREGA DE 20 ROLLOS NO SE MANIPULAN EQUIPOS</t>
  </si>
  <si>
    <t>REDY GUADALUPE</t>
  </si>
  <si>
    <t>FO-25-1519183</t>
  </si>
  <si>
    <t>12/09/2025 SE ESCALA AL COORDINADOR DE ZONA PARA ENTREGA DE ROLLOS EN SITIO | 13/09/2025 SE REALIZA ENTREGA DE 180 ROLLOS</t>
  </si>
  <si>
    <t>BARRIO LA TROCHA PALMIRA</t>
  </si>
  <si>
    <t>FO-25-1522091</t>
  </si>
  <si>
    <t>12/09/2025 SE ESCALA AL COORDINADOR DE ZONA PARA ENTREGA DE ROLLOS EN SITIO | 13/09/2025 EN LA VISITA TÉCNICA SE REALIZÓ LA ENTREGA DE 20 ROLLOS TERMICOS DE REDEBAN PARA EL</t>
  </si>
  <si>
    <t>BARRIO VEREDA LA CRISTALINA PI</t>
  </si>
  <si>
    <t>FO-25-1522193</t>
  </si>
  <si>
    <t>12/09/2025 SE ESCALA AL COORDINADOR DE ZONA PARA ENTREGA DE ROLLOS EN SITIO | 13/09/2025 SE VISITA COMERCIO SE REALIZA LA ENTREGA DE 10 ROLLOS RBM CB OPERATIVO</t>
  </si>
  <si>
    <t>BARRIO ROMA IV BOGOTA</t>
  </si>
  <si>
    <t>FO-25-1522152</t>
  </si>
  <si>
    <t>12/09/2025 SE ESCALA AL COORDINADOR DE ZONA PARA ENTREGA DE ROLLOS EN SITIO | 13/09/2025 SE LLEGA A COMERCIO EL CUAL SE ENCUENTRA CERRADO SE REALIZA INTENTOS DE COMUNICACIÓN CON CLIENTE UBALDO CARMONA  A NÚMERO REGISTRADO 3132081074 TIMBRA Y NADIE CONTESTA SE ADJUNTA REGISTRADO FOTOGRÁFICOS</t>
  </si>
  <si>
    <t>BARRIO ZONA FRANCA PALMIRA</t>
  </si>
  <si>
    <t>FO-25-1522362</t>
  </si>
  <si>
    <t>13/09/2025 SE ESCALA AL COORDINADOR DE ZONA PARA ENTREGA DE ROLLOS EN SITIO | 13/09/2025 EN LA VISITA TÉCNICA REALIZADA SE ENCONTRÓ EL COMERCIO CERRADO SE INTENTÓ ESTABLECER COMUNICACIÓN TELEFÓNICA CON EL CLIENTE ANTES DE REALIZAR LA VISITA Y DURANTE LA VISITA PERO NO HUBO RESPUESTA, SE PIDIÓ INFORMACIÓN EN LA PARTE ADMINISTRATIVA DE LA ZONA FRANCA ME DICEN QUE LOS SÁBADOS NO ESTÁN ABRIENDO EL CORRESPONSAL NO ME BRINDARON MÁS INFORMACIÓN NI TAMPOCO RECIBIERON LOS ROLLOS PORQUE NO ESTÁN AUTORIZADOS.</t>
  </si>
  <si>
    <t>BARRIO SANTA LUCIA BOGOTA 11</t>
  </si>
  <si>
    <t>FO-25-1522120</t>
  </si>
  <si>
    <t>12/09/2025 SE ESCALA AL COORDINADOR DE ZONA PARA ENTREGA DE ROLLOS EN SITIO | 13/09/2025 SE ENTREGAN 10 ROLLOS SIN MANIPULACIÓN DEL DATAFONO SIN NOVEDAD</t>
  </si>
  <si>
    <t>BARRIO EL PLACER EL CERRITO</t>
  </si>
  <si>
    <t>FO-25-1522108</t>
  </si>
  <si>
    <t>12/09/2025 SE ESCALA AL COORDINADOR DE ZONA PARA ENTREGA DE ROLLOS EN SITIO | 13/09/2025 SE REALIZA ENTREGA DE 60 ROLLOS CON VISITA, NO SE INTERVIENE EQUIPOS</t>
  </si>
  <si>
    <t>BARRIO SIGLO XXI NEIVA</t>
  </si>
  <si>
    <t>FO-25-1522268</t>
  </si>
  <si>
    <t>12/09/2025 SE ESCALA AL COORDINADOR DE ZONA PARA ENTREGA DE ROLLOS EN SITIO | 13/09/2025 SE REALIZA VISITA AL PUNTO SE ENTREGAN 150 ROLLOS PAPEL RBM CLIENTE RECIBE A SATISFACCIÓN</t>
  </si>
  <si>
    <t>BARRIO BOSA CARBONEL BOGOTA 1</t>
  </si>
  <si>
    <t>FO-25-1522102</t>
  </si>
  <si>
    <t>12/09/2025 SE ESCALA AL COORDINADOR DE ZONA PARA ENTREGA DE ROLLOS EN SITIO | 13/09/2025 SE REALIZA LA ENTREGA DE 30 ROLLOS</t>
  </si>
  <si>
    <t>BARRIO SOACHA SAN NICOLAS</t>
  </si>
  <si>
    <t>FO-25-1522190</t>
  </si>
  <si>
    <t>12/09/2025 SE ESCALA AL COORDINADOR DE ZONA PARA ENTREGA DE ROLLOS EN SITIO | 13/09/2025 ENTREGA DE 20 ROLLOS PARA DATAFONO NO SE MANIPULA TERMINAL</t>
  </si>
  <si>
    <t>BARRIO CENTRO MALAMBO 6</t>
  </si>
  <si>
    <t>FO-25-1522305</t>
  </si>
  <si>
    <t>13/09/2025 SE ESCALA AL COORDINADOR DE ZONA PARA ENTREGA DE ROLLOS EN SITIO | 13/09/2025 SE REALIZA VISITA TÉCNICA ,SE PROCEDE A ENTREGAR 10 UNIDADES DE ROLLOS</t>
  </si>
  <si>
    <t>FO-25-1522374</t>
  </si>
  <si>
    <t>13/09/2025 SE ESCALA AL COORDINADOR DE ZONA PARA ENTREGA DE ROLLOS EN SITIO | 13/09/2025 SE REALIZA ENTREGA DE 210 ROLLOS</t>
  </si>
  <si>
    <t>BARRIO CENTRO TUNJA</t>
  </si>
  <si>
    <t>FO-25-1522256</t>
  </si>
  <si>
    <t>12/09/2025 SE ESCALA AL COORDINADOR DE ZONA PARA ENTREGA DE ROLLOS EN SITIO | 13/09/2025 ENTREGA EXITOSA DE 70 ROLLOS</t>
  </si>
  <si>
    <t>FO-25-1522314</t>
  </si>
  <si>
    <t>13/09/2025 SE ESCALA AL COORDINADOR DE ZONA PARA ENTREGA DE ROLLOS EN SITIO | 13/09/2025 SE VISITA COMERCIO SE HACE ENTREGA DE 110 ROLLOS</t>
  </si>
  <si>
    <t>BARRIO  CICERON MAESTRE VALLED</t>
  </si>
  <si>
    <t>FO-25-1522348</t>
  </si>
  <si>
    <t>13/09/2025 SE ESCALA AL COORDINADOR DE ZONA PARA ENTREGA DE ROLLOS EN SITIO | 13/09/2025 SE REALIZA ENTREGA DE 10 ROLLOS EN SITIO</t>
  </si>
  <si>
    <t>BARRIO LLANO GRANDE  PATIO BON</t>
  </si>
  <si>
    <t>FO-25-1522299</t>
  </si>
  <si>
    <t>13/09/2025 SE ESCALA AL COORDINADOR DE ZONA PARA ENTREGA DE ROLLOS EN SITIO | 13/09/2025 SE ENTREGAN 20 ROLLOS SIN MANIPULACIÓN DEL DATAFONO SIN NOVEDAD</t>
  </si>
  <si>
    <t>BARRIO LA VICTORIA BUCARAMANGA</t>
  </si>
  <si>
    <t>FO-25-1522280</t>
  </si>
  <si>
    <t>12/09/2025 SE ESCALA AL COORDINADOR DE ZONA PARA ENTREGA DE ROLLOS EN SITIO | 13/09/2025 SE HACE ENTREGA DE 30 ROLLOS A LA SRA KAROL VALBUENA</t>
  </si>
  <si>
    <t>BARRIO SANTO DOMINGO BOGOTA</t>
  </si>
  <si>
    <t>FO-25-1522246</t>
  </si>
  <si>
    <t>12/09/2025 SE ESCALA AL COORDINADOR DE ZONA PARA ENTREGA DE ROLLOS EN SITIO | 13/09/2025 SE ENTREGAN 130 ROLLOS SIN MANIPULACIÓN DEL DATAFONO SIN NOVEDAD</t>
  </si>
  <si>
    <t>BARRIO VEINTE DE JULIO SINCELEJO</t>
  </si>
  <si>
    <t>FO-25-1522161</t>
  </si>
  <si>
    <t>12/09/2025 SE ESCALA AL COORDINADOR DE ZONA PARA ENTREGA DE ROLLOS EN SITIO | 13/09/2025 SE VISITA COMERCIO Y SE HACE ENTREGA DE 10 ROLLOS A LA SEÑORA DILIA GONZÁLEZ.</t>
  </si>
  <si>
    <t>BARRIO LOS EBANOS MONTERIA</t>
  </si>
  <si>
    <t>FO-25-1522144</t>
  </si>
  <si>
    <t>12/09/2025 SE ESCALA AL COORDINADOR DE ZONA PARA ENTREGA DE ROLLOS EN SITIO | 13/09/2025 SE REALIZA LA ENTREGA DE 20 ROLLOS PARA EL CB BANCOLOMBIA, NO SE MANIPULA LOS EQUIPOS</t>
  </si>
  <si>
    <t>DISTRICOL DROGAS C&amp;P</t>
  </si>
  <si>
    <t>FO-25-1519169</t>
  </si>
  <si>
    <t>12/09/2025 SE ESCALA AL COORDINADOR DE ZONA PARA ENTREGA DE ROLLOS EN SITIO | 13/09/2025 SE VISITA COMERCIO Y SE HACE ENTREGA DE 10 ROLLOS AL SEÑOR LUIS ALBERTO CONTRERAS.</t>
  </si>
  <si>
    <t>ZONA BANANERA CENTRO</t>
  </si>
  <si>
    <t>FO-25-1512905</t>
  </si>
  <si>
    <t>11/09/2025 SE ESCALA AL COORDINADOR DE ZONA PARA ENTREGA DE ROLLOS EN SITIO | 13/09/2025 SE REALIZA ENTREGAS DE 30 ROLLOS PARA DATÁFONO A SATISFACCIÓN DEL CLIENTE</t>
  </si>
  <si>
    <t>FO-25-1509129</t>
  </si>
  <si>
    <t>10/09/2025 SE CONFRIMAN DATOS Y RED, SE REALIZA ENVIO DE ROLLOS CON GUIA | 13/09/2025 SE REALIZA ENVIO DE 10 ROLLOS, CON LA GUIA 2187690692 SERVIENTREGA. SE CONFIRMA ENTREGA EXITOSA POR PARTE DE LA TRANSPORTADORA</t>
  </si>
  <si>
    <t>FO-25-1509136</t>
  </si>
  <si>
    <t>10/09/2025 SE CONFRIMAN DATOS Y RED, SE REALIZA ENVIO DE ROLLOS CON GUIA | 13/09/2025 SE REALIZA ENVIO DE 30 ROLLOS, CON LA GUIA 2205447165 SERVIENTREGA. SE CONFIRMA ENTREGA EXITOSA POR PARTE DE LA TRANSPORTADORA</t>
  </si>
  <si>
    <t>CENTRO ALEGRE SANTANDER</t>
  </si>
  <si>
    <t>FO-25-1509127</t>
  </si>
  <si>
    <t>10/09/2025 SE CONFRIMAN DATOS Y RED, SE REALIZA ENVIO DE ROLLOS CON GUIA | 13/09/2025 SE REALIZA ENVIO DE 120 ROLLOS, CON LA GUIA 380284292 SERVIENTREGA. SE CONFIRMA ENTREGA EXITOSA POR PARTE DE LA TRANSPORTADORA</t>
  </si>
  <si>
    <t>PTM LA GUAJIRA  VARIEDADES AYS</t>
  </si>
  <si>
    <t>FO-25-1506518</t>
  </si>
  <si>
    <t>10/09/2025 SE REALIZA ENVIO DE ROLLOS CON GUIA | 13/09/2025 SE REALIZA ENVIO DE 20 ROLLOS, CON LA GUIA 2205447164 SERVIENTREGA. SE CONFIRMA ENTREGA EXITOSA POR PARTE DE LA TRANSPORTADORA</t>
  </si>
  <si>
    <t>SANTANA</t>
  </si>
  <si>
    <t>DISTRICOL KAROLAY PLATINUM</t>
  </si>
  <si>
    <t>FO-25-1503673</t>
  </si>
  <si>
    <t>09/09/2025 SE LLAMA AL 3112019359; SE CONTACTA A  NANCY SANCHEZ SE CONFIRMA SOLICITUD, DATOS DE ENVIO Y DIRECCION | 13/09/2025 SE REALIZA ENVIO DE 20 ROLLOS, CON LA GUIA 2235596052 SERVIENTREGA. SE CONFIRMA ENTREGA EXITOSA POR PARTE DE LA TRANSPORTADORA</t>
  </si>
  <si>
    <t>BARRIO VILLA FLOR PUERTO GAITAN 2</t>
  </si>
  <si>
    <t>FO-25-1503683</t>
  </si>
  <si>
    <t>09/09/2025 SE LLAMA AL 3209841029; SE CONTACTA A  VIVIANA HERNANDEZ SE CONFIRMA SOLICITUD, DATOS DE ENVIO Y DIRECCION | 13/09/2025 SE REALIZA ENVIO DE 10 ROLLOS, CON LA GUIA 2235596053 SERVIENTREGA. SE CONFIRMA ENTREGA EXITOSA POR PARTE DE LA TRANSPORTADORA</t>
  </si>
  <si>
    <t>BARRIO VRD TANGAREAL SAN ANDRES DE TUMACO</t>
  </si>
  <si>
    <t>FO-25-1495223</t>
  </si>
  <si>
    <t>13/09/2025 SE REALIZA ENVIO DE 10 ROLLOS, CON LA GUIA 2185553772 SERVIENTREGA. SE CONFIRMA ENTREGA EXITOSA POR PARTE DE LA TRANSPORTADORA</t>
  </si>
  <si>
    <t>BARRIO SANTA ANA SOACHA 1</t>
  </si>
  <si>
    <t>FO-25-1522333</t>
  </si>
  <si>
    <t>13/09/2025 SE ESCALA AL COORDINADOR DE ZONA PARA ENTREGA DE ROLLOS EN SITIO | 13/09/2025 ENTREGA DE 30 ROLLOS PARA DATAFONO NO SE MANIPULA TERMINAL DE DEJAN EN PORTERÍA POR SOLICITUD DEL CLIENTE NO SE TOMA FOTO DEL VOUCHER RECIBE GUSTA DE SEGURIDAD ALEJANDRO CAMACHO PLACA 640</t>
  </si>
  <si>
    <t>FO-25-1501714</t>
  </si>
  <si>
    <t>09/09/2025 SE REALIZA ENVIO DE ROLLOS CON GUIA | 15/09/2025 SE REALIZA ENVIO DE 10 ROLLOS, CON LA GUIA 2185553774 SERVIENTREGA. SE CONFIRMA ENTREGA EXITOSA POR PARTE DE LA TRANSPORTADORA</t>
  </si>
  <si>
    <t>BARRIO VDA LA CORRALA CALDAS 1</t>
  </si>
  <si>
    <t>FO-25-1498347</t>
  </si>
  <si>
    <t>09/09/2025 SE ESCALA AL COORDINADOR DE ZONA PARA ENTREGA DE ROLLOS WOMPI EN SITIO | 15/09/2025 SE REALIZA ENTREGA DE 30 ROLLOS POR EL OPERADOR CABIFY</t>
  </si>
  <si>
    <t>BARRIO 29 DE NOVIEMBRE NUEVA C</t>
  </si>
  <si>
    <t>FO-25-1472355</t>
  </si>
  <si>
    <t>04/09/2025 SE ESCALA AL COORDINADOR DE ZONA PARA ENTREGA DE ROLLOS EN SITIO | 10/09/2025 SE ENVÍAN 60 ROLLOS POR INTERRAPIDISIMO Y SE COMPARTE GUIA CON LA USUARIA</t>
  </si>
  <si>
    <t>SALGAR</t>
  </si>
  <si>
    <t>PTM SALGAR EL REPUESTAZO SALGA</t>
  </si>
  <si>
    <t>FO-25-1498259</t>
  </si>
  <si>
    <t>12/09/2025 SE ESCALA AL COORDINADOR DE ZONA PARA ENTREGA DE ROLLOS EN SITIO | 14/09/2025 SE REALIZA ENVIO DE 10 ROLLOS DE CB POR LA FLOTA SE COORDINA CON USUARIO LA RECOGIDA OK SE CONFIRMA RECIBIDO POR PARTE DE USUARIO, RECLAMADO EN LA FLOTA.</t>
  </si>
  <si>
    <t>BARRIO LA PRADERA SOGAMOSO  3</t>
  </si>
  <si>
    <t>FO-25-1504098</t>
  </si>
  <si>
    <t>09/09/2025 SE ESCALA AL COORDINADOR DE ZONA PARA ENTREGA DE ROLLOS EN SITIO | 11/09/2025 SE REALIZA ENVIO DE 30 ROLLOS POR LA TRANSPORTADORA INTERRAPIDISIMO A NOMBRE DE LA SEÑORA ESPERANZA SOSA QUIEN EN COMUNICACIÓN ACEPTA LE REALICEN EL ENVIO DE LA PAPELERÍA</t>
  </si>
  <si>
    <t>BARRIO SAN FERNANDO SECTOR LA</t>
  </si>
  <si>
    <t>FO-25-1515964</t>
  </si>
  <si>
    <t>11/09/2025 SE ESCALA AL COORDINADOR DE ZONA PARA ENTREGA DE ROLLOS EN SITIO | 14/09/2025 SE REALIZA ENTREGA DE 10 ROLLOS PARA EL CORRESPONSAL</t>
  </si>
  <si>
    <t>BARRIO GALAN BARRANQUILLA 7</t>
  </si>
  <si>
    <t>FO-25-1525938</t>
  </si>
  <si>
    <t>13/09/2025 SE ESCALA AL COORDINADOR DE ZONA PARA ENTREGA DE ROLLOS EN SITIO | 15/09/2025 SE REALIZA VISITA SE ENTREGA 50 ROLLOS</t>
  </si>
  <si>
    <t>BARRIO LA COLMENA - PATILLAL</t>
  </si>
  <si>
    <t>FO-25-1522185</t>
  </si>
  <si>
    <t>12/09/2025 SE ESCALA AL COORDINADOR DE ZONA PARA ENTREGA DE ROLLOS EN SITIO | 13/09/2025 SE REALIZA ENVIO DE 30 ROLLOS POR FLOTA AL CLIENTE, EL TRANSPORTE ES INFORMAL Y POR LO TANTO NO CUENTA CON GUIA, SE COMUNICA CON LA SEÑORA MARIANA HINOJOSA E INDICA QUE YA RECIBIO LOS ROLLOS EN EL PUNTO</t>
  </si>
  <si>
    <t>BARRIO LA PLAYA CUCUTA 14</t>
  </si>
  <si>
    <t>FO-25-1522198</t>
  </si>
  <si>
    <t>12/09/2025 SE ESCALA AL COORDINADOR DE ZONA PARA ENTREGA DE ROLLOS EN SITIO | 14/09/2025 SE VISITA COMERCIO, SE ENCUENTRA CERRADO, SE LE INFORMA AL CLIENTE QUE SE COMUNIQUE CON LA ENTIDAD Y SOLICITE ROLLOS</t>
  </si>
  <si>
    <t>BARRIO 13 DE MAYO VILLAVICENCIO 1</t>
  </si>
  <si>
    <t>FO-25-1522215</t>
  </si>
  <si>
    <t>12/09/2025 SE ESCALA AL COORDINADOR DE ZONA PARA ENTREGA DE ROLLOS EN SITIO | 13/09/2025 SE REALIZA VISITA AL CB POR SOLICITUD DE ROLLOS, SE ENTREGAN SIN NOVEDAD</t>
  </si>
  <si>
    <t>BARRIO TERMINAL DE BUCARAMANGA BUCARAMANGA</t>
  </si>
  <si>
    <t>FO-25-1522209</t>
  </si>
  <si>
    <t>12/09/2025 SE ESCALA AL COORDINADOR DE ZONA PARA ENTREGA DE ROLLOS EN SITIO | 15/09/2025 SE VISITA COMERCIO SE HACE ENTREGA DE 20 ROLLOS</t>
  </si>
  <si>
    <t>DISTRICOL PAPELERIA 3 COLORES</t>
  </si>
  <si>
    <t>FO-25-1525262</t>
  </si>
  <si>
    <t>13/09/2025 SE ESCALA AL COORDINADOR DE ZONA PARA ENTREGA DE ROLLOS EN SITIO | 15/09/2025 SE REALIZA ENTREGA DE 40 ROLLOS CON VISITA NO SE MANIPULA TERMINAL</t>
  </si>
  <si>
    <t>FO-25-1522134</t>
  </si>
  <si>
    <t>12/09/2025 SE ESCALA AL COORDINADOR DE ZONA PARA ENTREGA DE ROLLOS EN SITIO | 15/09/2025 SE ENTREGAN 40 ROLLOS SIN MANIPULACIÓN DEL DATAFONO SIN NOVEDAD</t>
  </si>
  <si>
    <t>FO-25-1527041</t>
  </si>
  <si>
    <t>15/09/2025 SE VISITA COMERCIO SE REALIZÓ ENTREGA DE 20 ROLLOS</t>
  </si>
  <si>
    <t>PTM BARRANCABERMEJA REAL</t>
  </si>
  <si>
    <t>FO-25-1495204</t>
  </si>
  <si>
    <t>15/09/2025 SE REALIZA ENVIO DE 20 ROLLOS, CON LA GUIA 2187690688 SERVIENTREGA. SE CONFIRMA ENTREGA EXITOSA CON EL USUARIO</t>
  </si>
  <si>
    <t>DISTRICOL ENCANTO Y CANELA</t>
  </si>
  <si>
    <t>FO-25-1495614</t>
  </si>
  <si>
    <t>12/09/2025 SE COMUNICA CON EL CLIENTE E INDICA QUE NO LE HAN LLEGADO LOS ROLLOS | 15/09/2025 SE REALIZA ENVIO DE 40 ROLLOS, CON LA GUIA 2265100368 SERVIENTREGA. SE CONFIRMA ENTREGA EXITOSA CON EL USUARIO</t>
  </si>
  <si>
    <t>BARRIO LOMBARDIA BOGOTA</t>
  </si>
  <si>
    <t>FO-25-1525943</t>
  </si>
  <si>
    <t>13/09/2025 SE ESCALA AL COORDINADOR DE ZONA PARA ENTREGA DE ROLLOS EN SITIO | 15/09/2025 SE ENTREGAN 50 ROLLOS SIN MANIPULACIÓN DEL DATAFONO SIN NOVEDAD</t>
  </si>
  <si>
    <t>BARRIO CENTRO POBLADO DINJAMAR</t>
  </si>
  <si>
    <t>FO-25-1523308</t>
  </si>
  <si>
    <t>13/09/2025 SE ESCALA AL COORDINADOR DE ZONA PARA ENTREGA DE ROLLOS EN SITIO | 15/09/2025 SE REALIZA ENTREGA EN DIRECCIÓN SOLICITA POR TITULAR OK SIN NOVEDAD SE ENTREGAN 30 ROLLOS RBM</t>
  </si>
  <si>
    <t>ARCHIPIELAGO DE SAN ANDRES Y PROVIDENCIA</t>
  </si>
  <si>
    <t>PROVIDENCIA</t>
  </si>
  <si>
    <t>PTM PROVIDENCIA PROVIDENCE SER</t>
  </si>
  <si>
    <t>FO-25-1495225</t>
  </si>
  <si>
    <t>09/09/2025 SE ENVÍA 10 ROLLOS POR TRANSPORTADORA INTERRAPIDISIMO</t>
  </si>
  <si>
    <t>BARRIO CRR PUENTE SOGAMOSO PUE</t>
  </si>
  <si>
    <t>FO-25-1498617</t>
  </si>
  <si>
    <t>09/09/2025 EN ESPERA QUE CLIENTE CONFIRME LA DIRECCIÓN CORRECTA, DEBIDO QUE ORDEN TIENE DOS REFERENCIAS DE ENTREGA | 10/09/2025 SE INTENTA COMUNICAR CON EL CLIENTE Y NO HAY RESPUESTA | 09/09/2025 SE CONTACTA AL CLIENTE, SE REALIZA ENVÍO DE ROLLOS</t>
  </si>
  <si>
    <t>BARRIO RESGUARDO WACOYO ZONA R</t>
  </si>
  <si>
    <t>FO-25-1501626</t>
  </si>
  <si>
    <t>09/09/2025 SE REALIZA ENVIO DE ROLLOS CON GUIA | 09/09/2025 SE REALIZA ENVÍO DE 20 ROLLOS A LA OFICINA PRINCIPAL DE PUERTO GAITAN POR TRANSPORTADORA INTER RAPIDÍSIMO GUIA NO 700168576287</t>
  </si>
  <si>
    <t>BARRIO CORR PIAGUA EL TAMBO</t>
  </si>
  <si>
    <t>FO-25-1503681</t>
  </si>
  <si>
    <t>09/09/2025 SE LLAMA AL 3117556691; SE CONTACTA A  SISNEY SANCHEZ URREA SE CONFIRMA SOLICITUD, DATOS DE ENVIO Y DIRECCION | 15/09/2025 SE REALIZA ENVIO DE 40 ROLLOS, CON LA GUIA 2185553775 SERVIENTREGA. SE CONFIRMA ENTREGA EXITOSA CON EL USUARIO</t>
  </si>
  <si>
    <t>PTM PUERTO TRIUNFO FARMASALUD</t>
  </si>
  <si>
    <t>FO-25-1501699</t>
  </si>
  <si>
    <t>09/09/2025 SE REALIZA ENVIO DE ROLLOS CON GUIA | 15/09/2025 SE REALIZA ENVIO DE 40 ROLLOS, CON LA GUIA 284607408 SERVIENTREGA. SE CONFIRMA ENTREGA EXITOSA POR PARTE DE LA TRANSPORTADORA</t>
  </si>
  <si>
    <t>BARRIO CENTRO CHIMICHAGUA 15</t>
  </si>
  <si>
    <t>FO-25-1501705</t>
  </si>
  <si>
    <t>09/09/2025 SE REALIZA ENVIO DE ROLLOS CON GUIA | 15/09/2025 SE REALIZA ENVIO DE 20 ROLLOS, CON LA GUIA 2205447163 SERVIENTREGA. SE CONFIRMA ENTREGA EXITOSA POR PARTE DE LA TRANSPORTADORA</t>
  </si>
  <si>
    <t>LA ESPERANZA</t>
  </si>
  <si>
    <t>PTM LA ESPERANZA  TIENDA VECIN</t>
  </si>
  <si>
    <t>FO-25-1503680</t>
  </si>
  <si>
    <t>09/09/2025 SE LLAMA AL 3127695093; SE CONTACTA A  YEFERSON PABON SE CONFIRMA SOLICITUD, DATOS DE ENVIO Y DIRECCION | 15/09/2025 SE REALIZA ENVIO DE 40 ROLLOS, CON LA GUIA 2187690691 SERVIENTREGA. SE CONFIRMA ENTREGA EXITOSA CON EL USUARIO</t>
  </si>
  <si>
    <t>SANTA ROSA</t>
  </si>
  <si>
    <t>BARRIO EL TAMARINDO SANTA ROSA</t>
  </si>
  <si>
    <t>FO-25-1504126</t>
  </si>
  <si>
    <t>09/09/2025 SE ESCALA AL COORDINADOR DE ZONA PARA ENTREGA DE ROLLOS EN SITIO | 15/09/2025 SE REALIZA ENTREGA DE 100 ROLLOS PARA EL CORRESPONSAL</t>
  </si>
  <si>
    <t>CHINA - ANTIOQUIA</t>
  </si>
  <si>
    <t>FO-25-1516216</t>
  </si>
  <si>
    <t>15/09/2025 SE ENTREGAN 50 ROLLOS A DANIELA</t>
  </si>
  <si>
    <t>PTM BOGOTA LA BODEGUITA BOSANA</t>
  </si>
  <si>
    <t>FO-25-1515238</t>
  </si>
  <si>
    <t>13/09/2025 SE ENTREGAN 40 ROLLOS SIN MANIPULACIÓN DEL DATAFONO SIN NOVEDAD</t>
  </si>
  <si>
    <t>BARRIO FLORIDABLANCA 4 FLORIDA</t>
  </si>
  <si>
    <t>FO-25-1522203</t>
  </si>
  <si>
    <t>12/09/2025 SE ESCALA AL COORDINADOR DE ZONA PARA ENTREGA DE ROLLOS EN SITIO | 15/09/2025 SE REALIZA ENTREGA DE 20 ROLLOS CON VISITA NO SE MANIPULA TERMINAL</t>
  </si>
  <si>
    <t>BARRIO LAGOS DE MALIBU SOACHA</t>
  </si>
  <si>
    <t>FO-25-1527045</t>
  </si>
  <si>
    <t>15/09/2025 DURANTE LA VISITA TECNICA PARA REALIZA ENTREGA DE ROLLOS PARA DATÁFONO CORRESPONSAL SE ENCUENTRA CERRADO SE LLAMA AL CELULAR EL CUAL CLIENTE INDICA POR LLAMADA LA ENTREGA DE ROLLOS EN UN DIRECCIÓN ALEDAÑA AL CORRESPONSAL</t>
  </si>
  <si>
    <t>BARRIO PRADO VEGAS SOACHA 2</t>
  </si>
  <si>
    <t>FO-25-1525933</t>
  </si>
  <si>
    <t>13/09/2025 SE ESCALA AL COORDINADOR DE ZONA PARA ENTREGA DE ROLLOS EN SITIO | 15/09/2025 DURANTE LA VISITA TECNICA SE REALIZA ENTREGA DE ROLLOS PARA DATÁFONO NO SE MANIPULAN EQUIPOS SIN NOVEDAD EN ENTREGA</t>
  </si>
  <si>
    <t>OPRAP CENTRO COMERCIAL CALIMA</t>
  </si>
  <si>
    <t>FO-25-1523385</t>
  </si>
  <si>
    <t>13/09/2025 SE ESCALA AL COORDINADOR DE ZONA PARA ENTREGA DE ROLLOS EN SITIO | 15/09/2025 SE REALIZA LA ENTREGA DE 260 ROLLOS</t>
  </si>
  <si>
    <t>FO-25-1523350</t>
  </si>
  <si>
    <t>13/09/2025 SE ESCALA AL COORDINADOR DE ZONA PARA ENTREGA DE ROLLOS EN SITIO | 15/09/2025 SE REALIZA LA ENTREGA DE 20 ROLLOS</t>
  </si>
  <si>
    <t>BARRIO PARAISO GRANADA</t>
  </si>
  <si>
    <t>FO-25-1523339</t>
  </si>
  <si>
    <t>13/09/2025 SE ESCALA AL COORDINADOR DE ZONA PARA ENTREGA DE ROLLOS EN SITIO | 15/09/2025 SE REALIZA ENTREGA DE 20 ROLLOS  EN DIRECCIÓN SOLICITADA POR TITULAR OK SIN NOVEDADES</t>
  </si>
  <si>
    <t>PTM CARTAGENA CRISTO TE AMA PA</t>
  </si>
  <si>
    <t>FO-25-1527027</t>
  </si>
  <si>
    <t>14/09/2025 SE ESCALA AL COORDINADOR DE ZONA PARA ENTREGA DE ROLLOS EN SITIO | 15/09/2025 SE REALIZA ENTREGA DE 40 ROLLOS PARA EL CORRESPONSAL</t>
  </si>
  <si>
    <t>BARRIO ANDRES SANIN CALI 4</t>
  </si>
  <si>
    <t>FO-25-1525269</t>
  </si>
  <si>
    <t>13/09/2025 SE ESCALA AL COORDINADOR DE ZONA PARA ENTREGA DE ROLLOS EN SITIO | 15/09/2025 SE ENTREGAN 20 ROLLOS A FREDY ALEGRIA</t>
  </si>
  <si>
    <t>BARRIO ZONA RURAL PUERTO GAITA</t>
  </si>
  <si>
    <t>FO-25-1501622</t>
  </si>
  <si>
    <t>09/09/2025 SE REALIZA ENVIO DE ROLLOS CON GUIA | 15/09/2025 SE REALIZA ENVÍO DE 10 ROLLOS DE PAPEL TERMICO PARA DATÁFONO A LA OFICINA PRINCIPAL DE INTERAPIDISIMO EN PUERTO GAITAN POR MEDIO DE TRANSPORTADORA INTER RAPIDÍSIMO</t>
  </si>
  <si>
    <t>SILOS</t>
  </si>
  <si>
    <t>BARRIO RINCON SILOS</t>
  </si>
  <si>
    <t>FO-25-1501613</t>
  </si>
  <si>
    <t>09/09/2025 SE REALIZA ENVIO DE ROLLOS CON GUIA | 09/09/2025 SE REALIZA ENVIO DE 10 ROLLOS EXITOSO</t>
  </si>
  <si>
    <t>FO-25-1509079</t>
  </si>
  <si>
    <t>10/09/2025 SE CONFRIMAN DATOS Y RED, SE REALIZA ENVIO DE ROLLOS CON GUIA | 11/09/2025 SE ENVIAN 30 ROLLOS A LUZ SÁNCHEZ</t>
  </si>
  <si>
    <t>BARRIO SOCORRO SOCORRO</t>
  </si>
  <si>
    <t>FO-25-1516320</t>
  </si>
  <si>
    <t>11/09/2025 SE REALIZA ENVIO DE ROLLOS CON GUIA | 12/09/2025 SE COMUNICA CON EL SEÑOR EYMAR GUTIÉRREZ Y SE LE INFORMA DEL ENVIO DE 20 ROLLOS RBM CB OPERATIVO</t>
  </si>
  <si>
    <t>DISTRICOL VARIEDADES Y PAPELER</t>
  </si>
  <si>
    <t>FO-25-1519154</t>
  </si>
  <si>
    <t>12/09/2025 SE ESCALA AL COORDINADOR DE ZONA PARA ENTREGA DE ROLLOS EN SITIO | 13/09/2025 SE REALIZA ENVÍO DE PAPELERÍA POR LA TRANSPORTADORA INTERRAPIDISIMO ,SE CONFIRMA DIRECCIÓN CON EL CLIENTE AL NÚMERO CELULAR 3114406400 SEÑORA LISBETH COROMOTO  QUIEN ACEPTA ENVIO .</t>
  </si>
  <si>
    <t>BARRIO GUSTAVO JIMENEZ SOGAMOS</t>
  </si>
  <si>
    <t>FO-25-1522116</t>
  </si>
  <si>
    <t>12/09/2025 SE ESCALA AL COORDINADOR DE ZONA PARA ENTREGA DE ROLLOS EN SITIO | 13/09/2025 SE REALIZA ENVÍO DE PAPELERÍA POR LA TRANSPORTADORA INTERRAPIDISIMO ,SE CONFIRMA DIRECCIÓN CON EL CLIENTE , EN COMUNICACIÓN CON LA SEÑORA GLORIA CÁRDENAS QUIEN ACEPTA ENVIO  INDICANDO QUE POR FAVOR EL EMVIO SE REALICE A NOMBRE DE LA DUEÑA DEL PUNTO LORENA NATALY MERCHAN CON CC 1058038415</t>
  </si>
  <si>
    <t>BARRIO GUSTAVO JIMENEZ SOGAMOSO 4</t>
  </si>
  <si>
    <t>FO-25-1522112</t>
  </si>
  <si>
    <t>BARRIO CORREGIMIENTO EL PALMAR</t>
  </si>
  <si>
    <t>FO-25-1503670</t>
  </si>
  <si>
    <t>09/09/2025 SE LLAMA AL 3207079641; SE CONTACTA A  BENITO GABRIEL MARTINEZ SE CONFIRMA SOLICITUD, DATOS DE ENVIO Y DIRECCION | 11/09/2025 SE REALIZA ENVIA DE 20 ROLLOS PARA EL CB BANCOLOMBIA, POR LA MENSAJERÍA DE INTERRAPIDISIMO, SE COMOMUNICA CON EL SEÑOR BENITO MARTINEZ PARA QUE PUEDE RECLAMAR EN OFICINA PRINCIPAL EN MONTELIBANO</t>
  </si>
  <si>
    <t>BARRIO OBRERO I PUERTO ASIS</t>
  </si>
  <si>
    <t>FO-25-1509083</t>
  </si>
  <si>
    <t>10/09/2025 SE CONFRIMAN DATOS Y RED, SE REALIZA ENVIO DE ROLLOS CON GUIA | 11/09/2025 SE REALIZÓ EL ENVÍO DE PAPELERÍA SOLICITADA SE ENTREGA COPIA DE GUÍA AL CLIENTE PARA QUE RECLAME EN OFICINA.</t>
  </si>
  <si>
    <t>DISTRICOL INTERPLANET LAURA</t>
  </si>
  <si>
    <t>FO-25-1509533</t>
  </si>
  <si>
    <t>10/09/2025 SE REALIZA ENVIO DE ROLLOS CON GUIA | 12/09/2025 BUENOS DÍAS SE ENVÍAN 30 ROLLOS POR INTERRAPIDISIMO</t>
  </si>
  <si>
    <t>DISTRICOL EMMANUEL ALEJANDRO</t>
  </si>
  <si>
    <t>FO-25-1509530</t>
  </si>
  <si>
    <t>10/09/2025 SE REALIZA ENVIO DE ROLLOS CON GUIA | 12/09/2025 BUENOS DÍAS SE ENVIA POR INTERRAPIDISIMO 30 ROLLOS A LA MATA</t>
  </si>
  <si>
    <t>PUEBLO NUEVO AM</t>
  </si>
  <si>
    <t>FO-25-1518756</t>
  </si>
  <si>
    <t>12/09/2025 SE REALIZA ENVIO DE ROLLOS CON GUIA | 13/09/2025 SE REALIZA EL ENVIO POR INTERRAPIDISIMO OK</t>
  </si>
  <si>
    <t>BARRIO VEREDA SAN PEDRO ARATOC</t>
  </si>
  <si>
    <t>FO-25-1516042</t>
  </si>
  <si>
    <t>11/09/2025 SE ESCALA AL COORDINADOR DE ZONA PARA ENTREGA DE ROLLOS EN SITIO | 12/09/2025 EN COMUNICACIÓN TELEFÓNICA CON LA SEÑORA MELISSA MANTILLA ALVAREZ NOS INDICA REALIZAR ENVÍO POR INTERRAPIDISIMO OFICINA PRINCIPAL ARATOCA</t>
  </si>
  <si>
    <t>SAN FRANCISCO</t>
  </si>
  <si>
    <t>DISTRICOL DROGUERIA SAN PACHO</t>
  </si>
  <si>
    <t>FO-25-1519334</t>
  </si>
  <si>
    <t>12/09/2025 SE REALIZA ENVIO DE ROLLOS CON GUIA | 13/09/2025 SE REALIZA EL ENVIO DE 30 ROLLOS POR INTERRAPIDISIMO OK</t>
  </si>
  <si>
    <t>BARRIO VEREDA PUERTO JORDAN TA</t>
  </si>
  <si>
    <t>FO-25-1524417</t>
  </si>
  <si>
    <t>15/09/2025 SE REALIZA ENVÍO DE 20 ROLLOS POR INTERRAPIDISIMO A PUERTO JORDAN, SEGÚN INDICACIONES SYTEX.</t>
  </si>
  <si>
    <t>COPER</t>
  </si>
  <si>
    <t>BARRIO CENTRO COPER 1</t>
  </si>
  <si>
    <t>FO-25-1521691</t>
  </si>
  <si>
    <t>12/09/2025 SE REALIZA ENVIO DE ROLLOS CON GUIA | 13/09/2025 SE REALIZA ENVÍO PAPELERÍA POR TRASPORTADORA INTERAPIDISIMO OFICINA PRINCIPAL COPER BOYACÁ</t>
  </si>
  <si>
    <t>CENTRO AGUAZUL CASANARE</t>
  </si>
  <si>
    <t>FO-25-1522357</t>
  </si>
  <si>
    <t>13/09/2025 SE ESCALA AL COORDINADOR DE ZONA PARA ENTREGA DE ROLLOS EN SITIO | 15/09/2025 EN COMUNICACIÓN CON EL SEÑOR WILLIAM CRUZ AL NUMERO 3125067138, INDICA SE ENVIEN LOS ROLLOS POR SERVICIO DE TAXIS. RECIBIDO OK.</t>
  </si>
  <si>
    <t>BARRIO PESCADERO CUCUTA  1</t>
  </si>
  <si>
    <t>FO-25-1522274 | FO-25-1531614</t>
  </si>
  <si>
    <t>13/09/2025 SE REALIZA VISITA SE ENCONTRO CERRADO NO SE LOGRO COMUNICACIÓN CON EL CLIENTE SE PROGRAMA NUEVA VISITA|15/09/2025 SE REALIZA ENTREGA DE 30 ROLLOS RBM OK</t>
  </si>
  <si>
    <t>BARRIO VEREDA SANTA ELENA MEDE</t>
  </si>
  <si>
    <t>FO-25-1503850</t>
  </si>
  <si>
    <t>09/09/2025 SE ESCALA PARA ENVIO POR CABIFY | 16/09/2025 SE REALIZA ENTREGA DE 80 ROLLOS POR EL OPERADOR CABIFY</t>
  </si>
  <si>
    <t>TORO CARDONA ELIZABETH</t>
  </si>
  <si>
    <t>FO-25-1521680</t>
  </si>
  <si>
    <t>12/09/2025 SE ESCALA AL COORDINADOR DE ZONA PARA ENTREGA DE ROLLOS EN SITIO | 15/09/2025 SE REALIZA ENTREGA DE 30 ROLLOS RBM EN SITIO ENTREGA EXITOSA</t>
  </si>
  <si>
    <t>DISTRICOL DELIFRUVER BOSQUES</t>
  </si>
  <si>
    <t>FO-25-1507826</t>
  </si>
  <si>
    <t>10/09/2025 SE ESCALA AL COORDINADOR DE ZONA PARA ENTREGA DE ROLLOS EN SITIO | 13/09/2025 SE INGRESA SE ENTREGA 40 ROLLOS RBM</t>
  </si>
  <si>
    <t>DISTRICOL COMPUGAMES POTRERITO</t>
  </si>
  <si>
    <t>FO-25-1515174</t>
  </si>
  <si>
    <t>11/09/2025 SE ESCALA AL COORDINADOR DE ZONA PARA ENTREGA DE ROLLOS EN SITIO | 15/09/2025 SE REALIZA ENTREGA DE 50 ROLLOS TÉRMICOS EN EL CB SIN NOVEDAD.</t>
  </si>
  <si>
    <t>FO-25-1519425</t>
  </si>
  <si>
    <t>12/09/2025 SE ESCALA AL COORDINADOR DE ZONA PARA ENTREGA DE ROLLOS EN SITIO | 15/09/2025 EN LA VISITA TÉCNICA SE REALIZÓ LA ENTREGA DE 30 ROLLOS TERMICOS DE REDEBAN PARA EL CB</t>
  </si>
  <si>
    <t>BARRIO VEREDA BELLA SUIZA</t>
  </si>
  <si>
    <t>FO-25-1522229</t>
  </si>
  <si>
    <t>12/09/2025 SE ESCALA AL COORDINADOR DE ZONA PARA ENTREGA DE ROLLOS EN SITIO | 16/09/2025 SE ENTREGAN 30 ROLLOS RBM, POR AUTORIZACIÓN DE CLIENTE SE ENTREGAN EN FRENTE YA QUE ELLA NO SE ENCUENTRA EN EL COMERCIO</t>
  </si>
  <si>
    <t>BARRIO SAN JORGE YUMBO 2</t>
  </si>
  <si>
    <t>FO-25-1525946</t>
  </si>
  <si>
    <t>13/09/2025 SE ESCALA AL COORDINADOR DE ZONA PARA ENTREGA DE ROLLOS EN SITIO | 15/09/2025 SE REALIZA ENTREGA DE 20 ROLLOS CON VISITA, NO SE INTERVIENE EQUIPOS</t>
  </si>
  <si>
    <t>PTM SAN BERNARDO DEL VIENTO MO</t>
  </si>
  <si>
    <t>FO-25-1525266</t>
  </si>
  <si>
    <t>13/09/2025 SE ESCALA AL COORDINADOR DE ZONA PARA ENTREGA DE ROLLOS EN SITIO | 15/09/2025 SE REALIZA VISITA TÉCNICA PARA ENTREGA DE 20 ROLLOS PARA DATAFONO, NO SE INTERVIENE TERMINAL Y LA ENTREGA SE REALIZA SIN NOVEDAD.</t>
  </si>
  <si>
    <t>BARRIO CAMILO TORRES 2 SECTOR</t>
  </si>
  <si>
    <t>FO-25-1525917</t>
  </si>
  <si>
    <t>13/09/2025 SE ESCALA AL COORDINADOR DE ZONA PARA ENTREGA DE ROLLOS EN SITIO | 15/09/2025 DURANTE LA VISITA TECNICA SE REALIZA ENTREGA DE 20  ROLLOS PARA DATÁFONO NO SE MANIPULAN EQUIPOS SIN NOVEDAD EN ENTREGA</t>
  </si>
  <si>
    <t>FO-25-1532574</t>
  </si>
  <si>
    <t>15/09/2025 SE ESCALA AL COORDINADOR DE ZONA PARA ENTREGA DE ROLLOS EN SITIO | 15/09/2025 SE REALIZÓ VISITA AL COMERCIO Y SE HIZO ENTREGA DE 20 ROLLOS TODO OK</t>
  </si>
  <si>
    <t>FO-25-1527023</t>
  </si>
  <si>
    <t>14/09/2025 SE ESCALA AL COORDINADOR DE ZONA PARA ENTREGA DE ROLLOS EN SITIO | 15/09/2025 SE ENTREGAN 20 ROLLOS A FREDY CAICEDO</t>
  </si>
  <si>
    <t>FO-25-1523357</t>
  </si>
  <si>
    <t>13/09/2025 SE ESCALA AL COORDINADOR DE ZONA PARA ENTREGA DE ROLLOS EN SITIO | 15/09/2025 ENTREGA DE 20 ROLLOS</t>
  </si>
  <si>
    <t>BARRIO ALAMEDA DEL RIO BARRANQ</t>
  </si>
  <si>
    <t>FO-25-1523330</t>
  </si>
  <si>
    <t>13/09/2025 SE ESCALA AL COORDINADOR DE ZONA PARA ENTREGA DE ROLLOS EN SITIO | 15/09/2025 SE REALIZA VISITA SE ENTREGA 10 ROLLOS. NO SE LE TOMA FOTO A LA TIRILLA YA QUE EL DATAFONO ESTÁ DAÑADO Y SE LE INFORMA QUE SE COMUNIQUE A LA LINEA</t>
  </si>
  <si>
    <t>BARRIO CENTRO VALLEDUPAR 30</t>
  </si>
  <si>
    <t>FO-25-1532083</t>
  </si>
  <si>
    <t>15/09/2025 SE ESCALA AL COORDINADOR DE ZONA PARA ENTREGA DE ROLLOS EN SITIO | 16/09/2025 SE REALIZA ENTREGA DE 20 ROLLOS EN SITIO</t>
  </si>
  <si>
    <t>DISTRICOL DETALLES CON AMOR</t>
  </si>
  <si>
    <t>FO-25-1507767</t>
  </si>
  <si>
    <t>10/09/2025 SE REALIZA ENVIO DE ROLLOS CON GUIA | 16/09/2025 16-09 EN COMUNICACIÓN CON EL SEÑOR LUIS ALEJANDRO ROSERO AL NÚMERO 3214574029 VÍA WHATSAPP, CONFIRMA QUE YA RECIBIÓ LOS ROLLOS.</t>
  </si>
  <si>
    <t>BARRIO DONGOND VALLEDUPAR</t>
  </si>
  <si>
    <t>FO-25-1527033</t>
  </si>
  <si>
    <t>14/09/2025 SE ESCALA AL COORDINADOR DE ZONA PARA ENTREGA DE ROLLOS EN SITIO | 16/09/2025 SE REALIZA ENTREGA DE 40 ROLLOS EN SITIO</t>
  </si>
  <si>
    <t>FO-25-1523317</t>
  </si>
  <si>
    <t>13/09/2025 SE ESCALA AL COORDINADOR DE ZONA PARA ENTREGA DE ROLLOS EN SITIO | 16/09/2025 SE REALIZA ENTREGA DE 20 ROLLOS EN SITIO</t>
  </si>
  <si>
    <t>BARRIO CALLE REAL TURBACO</t>
  </si>
  <si>
    <t>FO-25-1504134</t>
  </si>
  <si>
    <t>09/09/2025 SE ESCALA AL COORDINADOR DE ZONA PARA ENTREGA DE ROLLOS EN SITIO | 16/09/2025 SE REALIZA ENTREGA DE 10 ROLLOS PARA EL CORRESPONSAL</t>
  </si>
  <si>
    <t>BARRIO CORREGIMIENTO LA MATA L</t>
  </si>
  <si>
    <t>FO-25-1513644</t>
  </si>
  <si>
    <t>16/09/2025 SE CONFIRMA ENTREGA EXITOSA POR PARTE DE LA TRANSPORTADORA CON GUÍA 2205447166</t>
  </si>
  <si>
    <t>BARRIO GIRARDOTA PARQUE GIRARD</t>
  </si>
  <si>
    <t>FO-25-1512344</t>
  </si>
  <si>
    <t>11/09/2025 EN COMUNICACIÓN CON EL CB, CONFIRMA DATOS CORRECTOS-SE ESCALA SE ESCALA PARA ENVIO POR CABIFY | 16/09/2025 SE REALIZA ENTREGA DE 160 ROLLOS POR EL OPERADOR CABIFY</t>
  </si>
  <si>
    <t>BARRIO VEREDA BOJIRQUE VENTAQU</t>
  </si>
  <si>
    <t>FO-25-1524880</t>
  </si>
  <si>
    <t>16/09/2025 SE REALIZA ENTREGA 10 ROLLOS</t>
  </si>
  <si>
    <t>SILVANIA</t>
  </si>
  <si>
    <t>BARRIO IPM SUBIA SILVANIA</t>
  </si>
  <si>
    <t>FO-25-1522164</t>
  </si>
  <si>
    <t>12/09/2025 SE ESCALA AL COORDINADOR DE ZONA PARA ENTREGA DE ROLLOS EN SITIO | 16/09/2025 DURANTE LA VISITA TECNICA SE REALIZA ENTREGA DE ROLLOS PARA DATÁFONO NO SE MANIPULAN EQUIPOS SIN NOVEDAD EN ENTREGA</t>
  </si>
  <si>
    <t>BARRIO BARRIO EL RECREO LA MES</t>
  </si>
  <si>
    <t>FO-25-1512887</t>
  </si>
  <si>
    <t>11/09/2025 SE ESCALA AL COORDINADOR DE ZONA PARA ENTREGA DE ROLLOS EN SITIO | 16/09/2025 ENTREGA DE 10 ROLLOS EJECUTADO OK</t>
  </si>
  <si>
    <t>FO-25-1534088</t>
  </si>
  <si>
    <t>15/09/2025 SE ESCALA AL COORDINADOR DE ZONA PARA ENTREGA DE ROLLOS EN SITIO | 16/09/2025 EN LA VISITA TÉCNICA SE REALIZÓ LA ENTREGA DE 50 ROLLOS DE REDEBAN PARA EL CB</t>
  </si>
  <si>
    <t>BARRIO EL CENTRO PUERTO ASIS 1</t>
  </si>
  <si>
    <t>FO-25-1518872</t>
  </si>
  <si>
    <t>12/09/2025 SE REALIZA ENVIO DE ROLLOS CON GUIA | 13/09/2025 SE REALIZA ENVIO DE 30 ROLLOS POR SOLICITUD DE CLIENTE SE LE INFORMA A CLIENTE NÚMERO DE GUÍA PARA RECLAMAR</t>
  </si>
  <si>
    <t>SUAITA</t>
  </si>
  <si>
    <t>BARRIO OLIVAL SUAITA</t>
  </si>
  <si>
    <t>FO-25-1516665</t>
  </si>
  <si>
    <t>11/09/2025 SE REALIZA ENVIO DE ROLLOS CON GUIA | 12/09/2025 SE COMUNICA CON LA SEÑORITA ANGIE ULLOA Y SE LE INFORMA DEL ENVIO DE 20 ROLLOS RBM CB OPERATIVO</t>
  </si>
  <si>
    <t>DISTRICOL VARIEDADES MUNDO CEL</t>
  </si>
  <si>
    <t>FO-25-1513642</t>
  </si>
  <si>
    <t>16/09/2025 SE CONFIRMA ENTREGA EXITOSA PORPARTE DE LA TRANSPORTADORA</t>
  </si>
  <si>
    <t>BARRIO SUCRE SAN MARCOS 1</t>
  </si>
  <si>
    <t>FO-25-1515495</t>
  </si>
  <si>
    <t>16/09/2025 16-09 SE CONFIRMA ENTREGA EXITOSA POR PARTE DE LA TRANSPORTADORA</t>
  </si>
  <si>
    <t>OPRAP ÉXITO BUCARAMANGA CENTRO</t>
  </si>
  <si>
    <t>FO-25-1537037</t>
  </si>
  <si>
    <t>16/09/2025 SE REALIZA ENTREGA DE 80 ROLLOS CON VISITA NO SE MANIPULA TERMINAL</t>
  </si>
  <si>
    <t>FO-25-1535210</t>
  </si>
  <si>
    <t>16/09/2025 SE ESCALA AL COORDINADOR DE ZONA PARA ENTREGA DE ROLLOS EN SITIO | 16/09/2025 SE REALIZA VISITA SE ENTREGA 90 ROLLOS</t>
  </si>
  <si>
    <t>BARRIO ALTICO NEIVA</t>
  </si>
  <si>
    <t>FO-25-1536236</t>
  </si>
  <si>
    <t>16/09/2025 SE ESCALA AL COORDINADOR DE ZONA PARA ENTREGA DE ROLLOS EN SITIO | 16/09/2025 SE ENTREGA 160 ROLLOS SIN NOVEDAD</t>
  </si>
  <si>
    <t>FO-25-1512333</t>
  </si>
  <si>
    <t>11/09/2025 EN COMUNICACIÓN CON EL CB, CONFIRMA DATOS CORRECTOS-SE ESCALA SE ESCALA PARA ENVIO POR CABIFY | 16/09/2025 SE REALIZA ENTREGA DE 30 ROLLOS POR EL OPERADOR CABIFY</t>
  </si>
  <si>
    <t>FO-25-1515178</t>
  </si>
  <si>
    <t>11/09/2025 SE ESCALA PARA ENVIO POR CABIFY | 16/09/2025 SE REALIZA ENTREGA DE 40 ROLLOS POR EL OPERADOR CABIFY</t>
  </si>
  <si>
    <t>PTM RED MEDELLIN LA CASA DEL</t>
  </si>
  <si>
    <t>FO-25-1515060</t>
  </si>
  <si>
    <t>11/09/2025 SE ESCALA PARA ENVIO POR CABIFY | 16/09/2025 SE REALIZA ENTREGA DE 110 ROLLOS POR EL OPERADOR CABIFY</t>
  </si>
  <si>
    <t>DISTRICOL ABARROTES EL PUERTO</t>
  </si>
  <si>
    <t>FO-25-1519285</t>
  </si>
  <si>
    <t>12/09/2025 SE ESCALA PARA ENVIO POR CABIFY | 16/09/2025 SE REALIZA ENTREGA DE 20 ROLLOS POR EL OPERADOR CABIFY</t>
  </si>
  <si>
    <t>BARRIO MANCHESTER BELLO 1</t>
  </si>
  <si>
    <t>FO-25-1512343</t>
  </si>
  <si>
    <t>11/09/2025 EN COMUNICACIÓN CON EL CB, CONFIRMA DATOS CORRECTOS-SE ESCALA SE ESCALA PARA ENVIO POR CABIFY | 16/09/2025 SE REALIZA ENTREGA DE 10 ROLLOS POR EL OPERADOR CABIFY</t>
  </si>
  <si>
    <t>FO-25-1512329</t>
  </si>
  <si>
    <t>11/09/2025 EN COMUNICACIÓN CON EL CB, CONFIRMA DATOS CORRECTOS-SE ESCALA SE ESCALA PARA ENVIO POR CABIFY | 16/09/2025 SE REALIZA ENTREGA DE 90 ROLLOS POR EL OPERADOR CABIFY</t>
  </si>
  <si>
    <t>PTM BELLO ZEA COSMETICS</t>
  </si>
  <si>
    <t>FO-25-1523297</t>
  </si>
  <si>
    <t>13/09/2025 SE ESCALA AL COORDINADOR DE ZONA PARA ENTREGA DE ROLLOS EN SITIO | 16/09/2025 SE REALIZA ENTREGA DE 60 ROLLOS POR EL OPERADOR CABIFY</t>
  </si>
  <si>
    <t>PTM METROPOLIS AAA</t>
  </si>
  <si>
    <t>FO-25-1515065</t>
  </si>
  <si>
    <t>11/09/2025 SE ESCALA PARA ENVIO POR CABIFY | 16/09/2025 SE REALIZA ENTREGA DE 80 ROLLOS POR EL OPERADOR CABIFY</t>
  </si>
  <si>
    <t>BARRIO BELLO LA 2000</t>
  </si>
  <si>
    <t>FO-25-1523316</t>
  </si>
  <si>
    <t>13/09/2025 SE ESCALA AL COORDINADOR DE ZONA PARA ENTREGA DE ROLLOS EN SITIO | 16/09/2025 SE REALIZA ENTREGA DE 80 ROLLOS POR EL OPERADOR CABIFY</t>
  </si>
  <si>
    <t>PTM MEDELLIN D I J  TECHNOLOGY</t>
  </si>
  <si>
    <t>FO-25-1515063</t>
  </si>
  <si>
    <t>11/09/2025 SE ESCALA PARA ENVIO POR CABIFY | 16/09/2025 SE REALIZA ENTREGA DE 70 ROLLOS POR EL OPERADOR CABIFY</t>
  </si>
  <si>
    <t>BARRIO AURES MEDELLIN</t>
  </si>
  <si>
    <t>FO-25-1516220</t>
  </si>
  <si>
    <t>11/09/2025 SE ESCALA PARA ENVIO POR CABIFY | 16/09/2025 SE REALIZA ENTREGA DE 20 ROLLOS POR EL OPERADOR CABIFY</t>
  </si>
  <si>
    <t>PTM MEDELLIN SUPERMERCADO TRAV</t>
  </si>
  <si>
    <t>FO-25-1515106</t>
  </si>
  <si>
    <t>11/09/2025 SE ESCALA PARA ENVIO POR CABIFY | 16/09/2025 SE REALIZA ENTREGA DE 60 ROLLOS POR EL OPERADOR CABIFY</t>
  </si>
  <si>
    <t>FO-25-1522561</t>
  </si>
  <si>
    <t>13/09/2025 SE ESCALA AL COORDINADOR DE ZONA PARA ENTREGA DE ROLLOS EN SITIO | 16/09/2025 SE REALIZA ENTREGA DE 70 ROLLOS POR EL OPERADOR CABIFY</t>
  </si>
  <si>
    <t>PTM MEDELLIN MINIMERCADO H Y R</t>
  </si>
  <si>
    <t>FO-25-1515055</t>
  </si>
  <si>
    <t>11/09/2025 SE ESCALA PARA ENVIO POR CABIFY | 16/09/2025 SE REALIZA ENTREGA DE 30 ROLLOS POR EL OPERADOR CABIFY</t>
  </si>
  <si>
    <t>BARRIO CAICEDO MEDELLIN 17</t>
  </si>
  <si>
    <t>FO-25-1522559</t>
  </si>
  <si>
    <t>13/09/2025 SE ESCALA AL COORDINADOR DE ZONA PARA ENTREGA DE ROLLOS EN SITIO | 16/09/2025 SE REALIZA ENTREGA DE 20 ROLLOS POR EL OPERADOR CABIFY</t>
  </si>
  <si>
    <t>BARRIO LLANADITAS MEDELLIN</t>
  </si>
  <si>
    <t>FO-25-1522557</t>
  </si>
  <si>
    <t>13/09/2025 SE ESCALA AL COORDINADOR DE ZONA PARA ENTREGA DE ROLLOS EN SITIO | 16/09/2025 SE REALIZA ENTREGA DE 40 ROLLOS POR EL OPERADOR CABIFY</t>
  </si>
  <si>
    <t>FO-25-1515182</t>
  </si>
  <si>
    <t>PTM ITAGUI MERCALAN EXPRESS PI</t>
  </si>
  <si>
    <t>FO-25-1506282</t>
  </si>
  <si>
    <t>10/09/2025 SE ESCALA PARA ENVIO POR CABIFY | 16/09/2025 SE REALIZA ENTREGA DE 40 ROLLOS POR EL OPERADOR CABIFY</t>
  </si>
  <si>
    <t>PTM SABANETA PAPELERIA Y RECAR</t>
  </si>
  <si>
    <t>FO-25-1507630</t>
  </si>
  <si>
    <t>10/09/2025 SE ESCALA PARA ENVIO POR CABIFY | 16/09/2025 SE REALIZA ENTREGA DE 30 ROLLOS POR EL OPERADOR CABIFY</t>
  </si>
  <si>
    <t>BARRIO SAN ANTONIO DE PRADO ME</t>
  </si>
  <si>
    <t>FO-25-1516223</t>
  </si>
  <si>
    <t>PTM MEDELLIN SERVICIOS VIVINET</t>
  </si>
  <si>
    <t>FO-25-1519282</t>
  </si>
  <si>
    <t>12/09/2025 SE ESCALA PARA ENVIO POR CABIFY | 16/09/2025 SE REALIZA ENTREGA DE 150 ROLLOS POR EL OPERADOR CABIFY</t>
  </si>
  <si>
    <t>BARRIO EL CARMELO</t>
  </si>
  <si>
    <t>FO-25-1516214</t>
  </si>
  <si>
    <t>11/09/2025 SE ESCALA PARA ENVIO POR CABIFY | 16/09/2025 SE REALIZA ENTREGA DE 180 ROLLOS POR EL OPERADOR CABIFY</t>
  </si>
  <si>
    <t>OPRAP ESTACIÓN AGUACATALA</t>
  </si>
  <si>
    <t>FO-25-1516222</t>
  </si>
  <si>
    <t>11/09/2025 SE ESCALA PARA ENVIO POR CABIFY | 16/09/2025 SE REALIZA ENTREGA DE 170 ROLLOS POR EL OPERADOR CABIFY</t>
  </si>
  <si>
    <t>BARRIO LA FLORESTA MEDELLIN 3</t>
  </si>
  <si>
    <t>FO-25-1523353</t>
  </si>
  <si>
    <t>13/09/2025 SE ESCALA AL COORDINADOR DE ZONA PARA ENTREGA DE ROLLOS EN SITIO | 16/09/2025 SE REALIZA ENTREGA DE 10 ROLLOS POR EL OPERADOR CABIFY</t>
  </si>
  <si>
    <t>COMCARD MED RED FERREPARA</t>
  </si>
  <si>
    <t>FO-25-1522552</t>
  </si>
  <si>
    <t>DISTRICOL MONARCA</t>
  </si>
  <si>
    <t>FO-25-1519276</t>
  </si>
  <si>
    <t>BARR FLORENCIA MEDELLIN</t>
  </si>
  <si>
    <t>FO-25-1522554</t>
  </si>
  <si>
    <t>13/09/2025 SE ESCALA AL COORDINADOR DE ZONA PARA ENTREGA DE ROLLOS EN SITIO | 16/09/2025 SE REALIZA ENTREGA DE 30 ROLLOS POR EL OPERADOR CABIFY</t>
  </si>
  <si>
    <t>PTM MEDELLIN MERCADO FAMILIAR</t>
  </si>
  <si>
    <t>FO-25-1522556</t>
  </si>
  <si>
    <t>FO-25-1519374</t>
  </si>
  <si>
    <t>12/09/2025 SE ESCALA PARA ENVIO POR CABIFY | 16/09/2025 SE REALIZA ENTREGA DE 230 ROLLOS POR EL OPERADOR CABIFY</t>
  </si>
  <si>
    <t>DISTRICOL CAJITA DE ILUSIONES</t>
  </si>
  <si>
    <t>FO-25-1519380</t>
  </si>
  <si>
    <t>12/09/2025 SE ESCALA PARA ENVIO POR CABIFY | 16/09/2025 SE REALIZA ENTREGA DE 30 ROLLOS POR EL OPERADOR CABIFY</t>
  </si>
  <si>
    <t>DISTRICOL SAANTINA S.A.S</t>
  </si>
  <si>
    <t>FO-25-1525889</t>
  </si>
  <si>
    <t>13/09/2025 SE ENVIAN ROLLOS POR OPERADOR LOGISTICO | 16/09/2025 SE REALIZA ENVIO DE 10 ROLLOS, CON LA GUIA 2205447173 SERVIENTREGA. SE CONFIRMA ENTREGA EXITOSA CON EL USUARIO</t>
  </si>
  <si>
    <t>FO-25-1524413</t>
  </si>
  <si>
    <t>16/09/2025 SE REALIZA ENVIO DE 40 ROLLOS, CON LA GUIA 2205447171 SERVIENTREGA. SE CONFIRMA ENTREGA EXITOSA CON EL USUARIO</t>
  </si>
  <si>
    <t>BARRIO VEREDA PALESTINA ZONA R</t>
  </si>
  <si>
    <t>FO-25-1498621</t>
  </si>
  <si>
    <t>09/09/2025 SE ESCALA AL COORDINADOR DE ZONA PARA ENTREGA DE ROLLOS WOMPI EN SITIO | 15/09/2025 EN COMUNICACION CON EL USUARIO VIA WHATSAPP INDICA QUE AUN NO RECIBE LSO ROLLOS | 16/09/2025 SE REALIZA ENVIO DE 40 ROLLOS, CON LA GUIA 2235596046 SERVIENTREGA. SE CONFIRMA ENTREGA EXITOSA CON EL USUARIO</t>
  </si>
  <si>
    <t>BARRIO SAN JOAQUIN LA MESA 1</t>
  </si>
  <si>
    <t>FO-25-1512856</t>
  </si>
  <si>
    <t>11/09/2025 SE ESCALA AL COORDINADOR DE ZONA PARA ENTREGA DE ROLLOS EN SITIO | 16/09/2025 ENTREGA DE 20 ROLLOS EJECUTADO OK</t>
  </si>
  <si>
    <t>FO-25-1516030</t>
  </si>
  <si>
    <t>11/09/2025 SE ESCALA AL COORDINADOR DE ZONA PARA ENTREGA DE ROLLOS EN SITIO | 16/09/2025 SE ENTREGAN 40 ROLLOS SIN NOVEDAD</t>
  </si>
  <si>
    <t>BARRIO TOLEDO TOLEDO 2</t>
  </si>
  <si>
    <t>FO-25-1503676</t>
  </si>
  <si>
    <t>09/09/2025 SE LLAMA AL 3102125826; SE CONTACTA A  MAIDEN ROCIO ULLOA ROMERO SE CONFIRMA SOLICITUD, DATOS DE ENVIO Y DIRECCION | 11/09/2025 SE INTENTA CONTACTAR TELEFÓNICAMENTE AL CLIENTE PARA CONFIRMAR DATOS DE ENVÍO, PERO EL NÚMERO DE CONTACTO SE VA A BUZÓN.
3112019359 | 16/09/2025 SE REALIZA ENVÍO POR INTERRAPIDISIMO 
GUIA 700168993844</t>
  </si>
  <si>
    <t>BARRIO SABANALARGA SABANALARGA</t>
  </si>
  <si>
    <t>FO-25-1516123</t>
  </si>
  <si>
    <t>11/09/2025 SE ESCALA AL COORDINADOR DE ZONA PARA ENTREGA DE ROLLOS EN SITIO | 16/09/2025 SE REALIZA VISITA SE ENTREGAN 50 ROLLOS AL CLIENTE ,ROLLOS OK</t>
  </si>
  <si>
    <t>DISTRICOL UTILIDADES Y VARIEDA</t>
  </si>
  <si>
    <t>FO-25-1516308</t>
  </si>
  <si>
    <t>11/09/2025 SE REALIZA ENVIO DE ROLLOS CON GUIA | 17/09/2025 SE REALIZA ENVIO DE 60 ROLLOS, CON LA GUIA 2205447167 SERVIENTREGA. SE CONFIRMA ENTREGA EXITOSA POR PARTE DE LA TRANSPORTADORA</t>
  </si>
  <si>
    <t>FO-25-1509131</t>
  </si>
  <si>
    <t>10/09/2025 SE CONFRIMAN DATOS Y RED, SE REALIZA ENVIO DE ROLLOS CON GUIA | 17/09/2025 SE REALIZA ENVIO DE 40 ROLLOS, CON LA GUIA 284607410 SERVIENTREGA. SE CONFIRMA ENTREGA EXITOSA POR PARTE DE LA TRANSPORTADORA</t>
  </si>
  <si>
    <t>BARRIO CENTRO SAN SEBASTIAN DE</t>
  </si>
  <si>
    <t>FO-25-1519640</t>
  </si>
  <si>
    <t>12/09/2025 SE REALIZA ENVIO DE ROLLOS CON GUIA | 17/09/2025 SE REALIZA ENVIO DE 20 ROLLOS, CON LA GUIA 2235596063 SERVIENTREGA. SE CONFIRMA ENTREGA EXITOSA POR PARTE DE LA TRANSPORTADORA</t>
  </si>
  <si>
    <t>BARRIO  LOS TUBOS  PARTE BAJA</t>
  </si>
  <si>
    <t>FO-25-1518882</t>
  </si>
  <si>
    <t>12/09/2025 SE REALIZA ENVIO DE ROLLOS CON GUIA | 17/09/2025 SE REALIZA ENVIO DE 60 ROLLOS, CON LA GUIA 2185553782 SERVIENTREGA. SE CONFIRMA ENTREGA EXITOSA POR PARTE DE LA TRANSPORTADORA</t>
  </si>
  <si>
    <t>BARRIO CALLE PRINCIPAL PUERTO</t>
  </si>
  <si>
    <t>FO-25-1520150</t>
  </si>
  <si>
    <t>12/09/2025 SE REALIZA ENVIO DE ROLLOS CON GUIA | 17/09/2025 SE REALIZA ENVIO DE 20 ROLLOS, CON LA GUIA 284607414 SERVIENTREGA. SE CONFIRMA ENTREGA EXITOSA POR PARTE DE LA TRANSPORTADORA</t>
  </si>
  <si>
    <t>OPORAPA</t>
  </si>
  <si>
    <t>BARRIO EL CENTRO OPORAPA</t>
  </si>
  <si>
    <t>FO-25-1520154</t>
  </si>
  <si>
    <t>12/09/2025 SE REALIZA ENVIO DE ROLLOS CON GUIA | 17/09/2025 SE REALIZA ENVIO DE 20 ROLLOS, CON LA GUIA 2235596064 SERVIENTREGA. SE CONFIRMA ENTREGA EXITOSA POR PARTE DE LA TRANSPORTADORA</t>
  </si>
  <si>
    <t>FO-25-1519637</t>
  </si>
  <si>
    <t>12/09/2025 SE REALIZA ENVIO DE ROLLOS CON GUIA | 17/09/2025 SE REALIZA ENVIO DE 30 ROLLOS, CON LA GUIA 2235596062 SERVIENTREGA. SE CONFIRMA ENTREGA EXITOSA POR PARTE DE LA TRANSPORTADORA</t>
  </si>
  <si>
    <t>PTM SAN ALBERTO DROGUERIA PREC</t>
  </si>
  <si>
    <t>FO-25-1519165</t>
  </si>
  <si>
    <t>12/09/2025 SE REALIZA ENVIO DE ROLLOS CON GUIA | 17/09/2025 SE REALIZA ENVIO DE 70 ROLLOS, CON LA GUIA 2187690693 SERVIENTREGA. SE CONFIRMA ENTREGA EXITOSA POR PARTE DE LA TRANSPORTADORA</t>
  </si>
  <si>
    <t>BARRIO LA POLA LA PLATA  4</t>
  </si>
  <si>
    <t>FO-25-1516310</t>
  </si>
  <si>
    <t>11/09/2025 SE REALIZA ENVIO DE ROLLOS CON GUIA | 15/09/2025 SE REALIZA ENVÍO DE  30 ROLLOS RBM AL SEÑOR DANIEL VELA CON C.C 12202301</t>
  </si>
  <si>
    <t>FO-25-1515184</t>
  </si>
  <si>
    <t>11/09/2025 SE ESCALA AL COORDINADOR DE ZONA PARA ENTREGA DE ROLLOS EN SITIO | 16/09/2025 SE ENVÍA 80 ROLLOS CON EL CONDUCTOR JAIME AGUDELO Y SE CONFIRMO EL RECIBIDO DE LA USUARIA</t>
  </si>
  <si>
    <t>FO-25-1522368</t>
  </si>
  <si>
    <t>13/09/2025 SE ESCALA AL COORDINADOR DE ZONA PARA ENTREGA DE ROLLOS EN SITIO | 16/09/2025 SE VISITA COMERCIO SE REALIZA ENTREGA DE 10 ROLLOS DE PAPEL PARA DATÁFONO</t>
  </si>
  <si>
    <t>PTM SAMANIEGO DIAZMART</t>
  </si>
  <si>
    <t>FO-25-1516317</t>
  </si>
  <si>
    <t>11/09/2025 SE REALIZA ENVIO DE ROLLOS CON GUIA | 17/09/2025 SE REALIZA ENVIO DE 10 ROLLOS, CON LA GUIA 2185553780 SERVIENTREGA. SE CONFIRMA ENTREGA EXITOSA CON EL USUARIO</t>
  </si>
  <si>
    <t>TESALIA</t>
  </si>
  <si>
    <t>BARRIO POBLADO PACARNI TESALIA</t>
  </si>
  <si>
    <t>FO-25-1522340</t>
  </si>
  <si>
    <t>13/09/2025 SE ESCALA AL COORDINADOR DE ZONA PARA ENTREGA DE ROLLOS EN SITIO | 16/09/2025 SE REALIZA ENTREGA DE 20 ROLLOS EN TESALIA SEGÚN PETICIÓN USUARIO</t>
  </si>
  <si>
    <t>BARRIO CERCA DE PIEDRA CHIA</t>
  </si>
  <si>
    <t>FO-25-1522327</t>
  </si>
  <si>
    <t>13/09/2025 SE ESCALA AL COORDINADOR DE ZONA PARA ENTREGA DE ROLLOS EN SITIO | 16/09/2025 SE ENTREGAN 30 ROLLOS SIN NOVEDAD</t>
  </si>
  <si>
    <t>GUAYATA</t>
  </si>
  <si>
    <t>BARRIO CENTRO GUAYATA 5</t>
  </si>
  <si>
    <t>FO-25-1518760</t>
  </si>
  <si>
    <t>12/09/2025 SE REALIZA ENVIO DE ROLLOS CON GUIA | 17/09/2025 SE REALIZA ENVIO DE 10 ROLLOS, CON LA GUIA 2235596061 SERVIENTREGA. SE CONFIRMA ENTREGA EXITOSA CON EL USUARIO</t>
  </si>
  <si>
    <t>BARRIO EL SALADO IBAGUE 3</t>
  </si>
  <si>
    <t>FO-25-1522292</t>
  </si>
  <si>
    <t>12/09/2025 SE ESCALA AL COORDINADOR DE ZONA PARA ENTREGA DE ROLLOS EN SITIO | 16/09/2025 SE ENTREGA 90 ROLLOS CON VISITA</t>
  </si>
  <si>
    <t>PTM TURBO DESEABLE DE ALBEIRO</t>
  </si>
  <si>
    <t>FO-25-1515014</t>
  </si>
  <si>
    <t>11/09/2025 SE ESCALA AL COORDINADOR DE ZONA PARA ENTREGA DE ROLLOS EN SITIO | 16/09/2025 SE ENVÍAN 30 ROLLOS CON EL CONDUCTOR Y SE CONFIRMO EL RECIBIDO CON EL USUARIO</t>
  </si>
  <si>
    <t>PTM CALI VARIEDADES LUISANGEL</t>
  </si>
  <si>
    <t>FO-25-1527019</t>
  </si>
  <si>
    <t>14/09/2025 SE ESCALA AL COORDINADOR DE ZONA PARA ENTREGA DE ROLLOS EN SITIO | 16/09/2025 SE ENTREGAN 30 ROLLOS A NATALIA RIVAS</t>
  </si>
  <si>
    <t>PTM ARMENIA LA SEN@L</t>
  </si>
  <si>
    <t>FO-25-1524884</t>
  </si>
  <si>
    <t>16/09/2025 SE VISITA COMERCIO SE REALIZA ENTREGA DE 50 ROLLOS DE PAPEL PARA DATÁFONO</t>
  </si>
  <si>
    <t>DISTRICOL LA ESMERALDA NUEVA C</t>
  </si>
  <si>
    <t>FO-25-1515179</t>
  </si>
  <si>
    <t>11/09/2025 SE ESCALA AL COORDINADOR DE ZONA PARA ENTREGA DE ROLLOS EN SITIO | 16/09/2025 SE ENVÍAN 10 ROLLOS Y SE CONFIRMO LA RECOGIDA POR EL CLIENTE</t>
  </si>
  <si>
    <t>BARRIO LAS VILLAS ZIPAQUIRA 1</t>
  </si>
  <si>
    <t>FO-25-1523366</t>
  </si>
  <si>
    <t>BARRIO CORR ZAPATA</t>
  </si>
  <si>
    <t>FO-25-1516016</t>
  </si>
  <si>
    <t>11/09/2025 SE ESCALA AL COORDINADOR DE ZONA PARA ENTREGA DE ROLLOS EN SITIO | 16/09/2025 SE ENVÍA 20 ROLLOS POR FLOTA Y SE CONFIRMA RECIBIDO POR EL USUARIO</t>
  </si>
  <si>
    <t>BARRIO NACIONAL IBAGUE</t>
  </si>
  <si>
    <t>FO-25-1522169</t>
  </si>
  <si>
    <t>12/09/2025 SE ESCALA AL COORDINADOR DE ZONA PARA ENTREGA DE ROLLOS EN SITIO | 16/09/2025 SE ENTREGA 40 ROLLOS</t>
  </si>
  <si>
    <t>BARRIO CENTRO GUAMO 9</t>
  </si>
  <si>
    <t>FO-25-1522155</t>
  </si>
  <si>
    <t>12/09/2025 SE ESCALA AL COORDINADOR DE ZONA PARA ENTREGA DE ROLLOS EN SITIO | 16/09/2025 SE VISITA CB DIRECCIÓN INDICADA SE HACE ENTREGA DE 30 ROLLOS</t>
  </si>
  <si>
    <t>FO-25-1523312</t>
  </si>
  <si>
    <t>13/09/2025 SE ESCALA AL COORDINADOR DE ZONA PARA ENTREGA DE ROLLOS EN SITIO | 16/09/2025 SE ENTREGAN 190 ROLLOS SIN NOVEDAD</t>
  </si>
  <si>
    <t>FO-25-1525277</t>
  </si>
  <si>
    <t>13/09/2025 SE ESCALA AL COORDINADOR DE ZONA PARA ENTREGA DE ROLLOS EN SITIO | 16/09/2025 SE ENTREGA 30 ROLLOS</t>
  </si>
  <si>
    <t>DISTRICOL MAKROS EXPRES</t>
  </si>
  <si>
    <t>FO-25-1522125</t>
  </si>
  <si>
    <t>12/09/2025 SE ESCALA AL COORDINADOR DE ZONA PARA ENTREGA DE ROLLOS EN SITIO | 16/09/2025 SE REALIZÓ LA ENTREGA DE PAPELERÍA SOLICITADA NO SE MANIPULA CB CLIENTE INFORMA QUE SE ENCUENTRA OPERATIVO</t>
  </si>
  <si>
    <t>PTM PIEDECUESTA DROGUERIA NUEV</t>
  </si>
  <si>
    <t>FO-25-1534256</t>
  </si>
  <si>
    <t>15/09/2025 SE ESCALA AL COORDINADOR DE ZONA PARA ENTREGA DE ROLLOS EN SITIO | 16/09/2025 SE VISITA COMERCIO SE REALIZA LA ENTREGA DE 10 ROLLOS RBM CB OPERATIVO</t>
  </si>
  <si>
    <t>FO-25-1534092</t>
  </si>
  <si>
    <t>15/09/2025 SE ESCALA AL COORDINADOR DE ZONA PARA ENTREGA DE ROLLOS EN SITIO | 16/09/2025 SE REALIZA VISITA SE PROCEDE A ENTREGAR 20 UNIDADES DE ROLLOS AL CIENTE</t>
  </si>
  <si>
    <t>FO-25-1533996</t>
  </si>
  <si>
    <t>15/09/2025 SE ESCALA AL COORDINADOR DE ZONA PARA ENTREGA DE ROLLOS EN SITIO | 16/09/2025 SE VISITA COMERCIO SE ENTREGA ROLLOS EN SITIO</t>
  </si>
  <si>
    <t>REPELON</t>
  </si>
  <si>
    <t>BARRIO MARCOS LOPERA REPELON</t>
  </si>
  <si>
    <t>FO-25-1533291</t>
  </si>
  <si>
    <t>16/09/2025 SE REALIZA VISITA SE ENTREGA 100 UNIDADES DE ROLLOS</t>
  </si>
  <si>
    <t>DISTRICOL DISTRIBUCIONES NACA</t>
  </si>
  <si>
    <t>FO-25-1532571</t>
  </si>
  <si>
    <t>15/09/2025 SE ESCALA AL COORDINADOR DE ZONA PARA ENTREGA DE ROLLOS EN SITIO | 16/09/2025 SE REALIZA VISITA TÉCNICA PARA ENTREGA DE 10 ROLLOS PARA DATÁFONO, NO SE INTERVIENE TERMINAL Y LA ENTREGA SE REALIZA SIN NOVEDAD.</t>
  </si>
  <si>
    <t>ARA0523 CIUDAD MILENIO</t>
  </si>
  <si>
    <t>FO-25-1542771</t>
  </si>
  <si>
    <t>RETAIL</t>
  </si>
  <si>
    <t>TIENDAS ARA</t>
  </si>
  <si>
    <t>DOCE DE OCTUBRE MEDELLIN ANTIO</t>
  </si>
  <si>
    <t>FO-25-1522396</t>
  </si>
  <si>
    <t>13/09/2025 SE ESCALA AL COORDINADOR DE ZONA PARA ENTREGA DE ROLLOS EN SITIO | 17/09/2025 ENTREGA DE ROLLOS OK</t>
  </si>
  <si>
    <t>BARRIO CENTRO PALMIRA 10</t>
  </si>
  <si>
    <t>FO-25-1532423</t>
  </si>
  <si>
    <t>15/09/2025 SE ESCALA AL COORDINADOR DE ZONA PARA ENTREGA DE ROLLOS EN SITIO | 16/09/2025 EN LA VISITA TÉCNICA SE REALIZÓ LA ENTREGA DE 30 ROLLOS TERMICOS DE REDEBAN PARA EL CB</t>
  </si>
  <si>
    <t>FO-25-1533840</t>
  </si>
  <si>
    <t>15/09/2025 SE ESCALA AL COORDINADOR DE ZONA PARA ENTREGA DE ROLLOS EN SITIO | 16/09/2025 SE REALIZA ENTREGA DE 20 ROLLOS RBM EN SITIO, ENTREGA EXITOSA.</t>
  </si>
  <si>
    <t>BARRIO LA PRADERA MONTERIA 1</t>
  </si>
  <si>
    <t>FO-25-1532091</t>
  </si>
  <si>
    <t>15/09/2025 SE ESCALA AL COORDINADOR DE ZONA PARA ENTREGA DE ROLLOS EN SITIO | 16/09/2025 SE REALIZA VISITA TÉCNICA PARA ENTREGA DE 50 ROLLOS PARA DATÁFONO, NO SE INTERVIENE TERMINAL Y LA ENTREGA SE REALIZA SIN NOVEDAD.</t>
  </si>
  <si>
    <t>TURMEQUE</t>
  </si>
  <si>
    <t>BARRIO CENTRO TURMQUE</t>
  </si>
  <si>
    <t>FO-25-1532419</t>
  </si>
  <si>
    <t>15/09/2025 SE ESCALA AL COORDINADOR DE ZONA PARA ENTREGA DE ROLLOS EN SITIO | 16/09/2025 SE VISITA CB ENTREGA 10 ROLLOS</t>
  </si>
  <si>
    <t>BARRIO LLANO VERDE CALI</t>
  </si>
  <si>
    <t>FO-25-1525254</t>
  </si>
  <si>
    <t>13/09/2025 SE ESCALA AL COORDINADOR DE ZONA PARA ENTREGA DE ROLLOS EN SITIO | 17/09/2025 SE CANCELA ENTREGA DE ROLLOS, POR MOTIVO QUE EL CB FUE MIGRADO A WOMPI.</t>
  </si>
  <si>
    <t>BARRIO LOMA FRESCA BARANOA BARANOA</t>
  </si>
  <si>
    <t>FO-25-1532096</t>
  </si>
  <si>
    <t>15/09/2025 SE ESCALA AL COORDINADOR DE ZONA PARA ENTREGA DE ROLLOS EN SITIO | 16/09/2025 SE REALIZA VISITA SE PROCEDE A ENTREGAR 20 UNIDADES DE ROLLOS AL CLIENTE</t>
  </si>
  <si>
    <t>FO-25-1530532</t>
  </si>
  <si>
    <t>15/09/2025 SE ESCALA AL COORDINADOR DE ZONA PARA ENTREGA DE ROLLOS EN SITIO | 16/09/2025 DURANTE LA VISITA TECNICA SE REALIZA ENTREGA DE ROLLOS PARA DATÁFONO NO SE MANIPULAN EQUIPOS SIN NOVEDAD EN ENTREGA</t>
  </si>
  <si>
    <t>SAN ANDRES</t>
  </si>
  <si>
    <t>PTM SAN ANDRES Y PROVIDENCIA A</t>
  </si>
  <si>
    <t>FO-25-1542881</t>
  </si>
  <si>
    <t>FO-25-1522322</t>
  </si>
  <si>
    <t>13/09/2025 SE ESCALA AL COORDINADOR DE ZONA PARA ENTREGA DE ROLLOS EN SITIO | 17/09/2025 DURANTE LA VISITA TECNICA SE REALIZA ENTREGA DE ROLLOS PARA DATÁFONO NO SE MANIPULAN EQUIPOS SIN NOVEDAD EN ENTREGA</t>
  </si>
  <si>
    <t>BARRIO VEREDA SAN JORGE ZIPAQU</t>
  </si>
  <si>
    <t>FO-25-1531086</t>
  </si>
  <si>
    <t>15/09/2025 SE ESCALA AL COORDINADOR DE ZONA PARA ENTREGA DE ROLLOS EN SITIO | 16/09/2025 SE ENTREGAN 10 ROLLOS SIN NOVEDAD</t>
  </si>
  <si>
    <t>FO-25-1531528</t>
  </si>
  <si>
    <t>15/09/2025 SE ESCALA AL COORDINADOR DE ZONA PARA ENTREGA DE ROLLOS EN SITIO | 16/09/2025 VISITAMOS COMERCIO REALIZAMOS ENTREGA DE 20 ROLLOS.</t>
  </si>
  <si>
    <t>COYAIMA</t>
  </si>
  <si>
    <t>BARRIO LA MAGDALENA CORREGIMIE</t>
  </si>
  <si>
    <t>FO-25-1519641</t>
  </si>
  <si>
    <t>12/09/2025 SE REALIZA ENVIO DE ROLLOS CON GUIA | 16/09/2025 SE INTENTA COMUNICACIÓN AL NÚMERO 3003593280 PARA INFORMAR QUE LOS ROL.LOS SE ENCUENTRAN EN LA OFICINA PARA RECLAMAR, QUEDAMOS ATENTOS A LA RESPUESTA | 15/09/2025 SE ENVIA 30 ROLLOS A LA PRINCIPAL DE INTER RÁPIDO DE COYAIMA</t>
  </si>
  <si>
    <t>BARRIO CAPELLANIA CAJICA 7</t>
  </si>
  <si>
    <t>FO-25-1530587</t>
  </si>
  <si>
    <t>15/09/2025 SE ESCALA AL COORDINADOR DE ZONA PARA ENTREGA DE ROLLOS EN SITIO | 16/09/2025 SE ENTREGAN 40 ROLLOS SIN NOVEDAD</t>
  </si>
  <si>
    <t>GUAINIA</t>
  </si>
  <si>
    <t>INIRIDA</t>
  </si>
  <si>
    <t>BARRIO PUERTO INIRIDA INIRIDA</t>
  </si>
  <si>
    <t>FO-25-1518329</t>
  </si>
  <si>
    <t>12/09/2025 SE REALIZA ENVIO DE ROLLOS CON GUIA | 13/09/2025 SE REALIZA EL ENVÍO DE 40 ROLLOS POR INTER
NÚMERO DE GUÍA  700169038559</t>
  </si>
  <si>
    <t>ROVIRA</t>
  </si>
  <si>
    <t>BARRIO CENTRO ROVIRA 5</t>
  </si>
  <si>
    <t>FO-25-1534275</t>
  </si>
  <si>
    <t>15/09/2025 SE REALIZA ENVIO DE ROLLOS CON GUIA | 16/09/2025 SE REALIZA ENVÍO DE 10 ROLLOS POR SOLICITUD DEL CLIENTE ALA DIRECCIÓN ASIGNADA.</t>
  </si>
  <si>
    <t>BARRIO CL PRINCIPAL CORR SANTA</t>
  </si>
  <si>
    <t>FO-25-1458419</t>
  </si>
  <si>
    <t>02/09/2025 SE REALIZA ENVIO DE ROLLOS CON GUIA | 17/09/2025 SE REALIZA ENVIO DE 40 ROLLOS, CON LA GUIA 284607411 SERVIENTREGA. SE CONFIRMA ENTREGA EXITOSA POR PARTE DE LA TRANSPORTADORA</t>
  </si>
  <si>
    <t>SANTANA   BOYACA</t>
  </si>
  <si>
    <t>FO-25-1525890</t>
  </si>
  <si>
    <t>13/09/2025 SE ENVIAN ROLLOS POR OPERADOR LOGISTICO | 17/09/2025 SE REALIZA ENVIO DE 120 ROLLOS, CON LA GUIA 2235596067 SERVIENTREGA. SE CONFIRMA ENTREGA EXITOSA POR PARTE DE LA TRANSPORTADORA</t>
  </si>
  <si>
    <t>BARRIO CENTRO TIERRALTA 15</t>
  </si>
  <si>
    <t>FO-25-1520152</t>
  </si>
  <si>
    <t>12/09/2025 SE REALIZA ENVIO DE ROLLOS CON GUIA | 17/09/2025 SE REALIZA ENVIO DE 30 ROLLOS, CON LA GUIA 2265100370 SERVIENTREGA. SE CONFIRMA ENTREGA EXITOSA POR PARTE DE LA TRANSPORTADORA</t>
  </si>
  <si>
    <t>CARAMANTA</t>
  </si>
  <si>
    <t>BARRIO CARAMANTA CARAMANTA</t>
  </si>
  <si>
    <t>FO-25-1518750</t>
  </si>
  <si>
    <t>12/09/2025 SE REALIZA ENVIO DE ROLLOS CON GUIA | 16/09/2025 SE INTENTA COMUNICACIÓN AL NÚMERO 3007079942 PERO NO HAY RESPUESTA SE DEJA EL MENSAJE PPOR WHATSAPP INFORMANDO QUE LOS ROLLOS YA SE ENCUENTRAN EN LA OFICINA PARA RECLAMAR, PENDIENTE RESPUESTA | 13/09/2025 SE REALIZA ENVIO DE 20 ROLLOS DE CB POR INTERRAPIDISIMO OK</t>
  </si>
  <si>
    <t>FO-25-1518884</t>
  </si>
  <si>
    <t>12/09/2025 SE REALIZA ENVIO DE ROLLOS CON GUIA | 17/09/2025 SE REALIZA ENVIO DE 30 ROLLOS, CON LA GUIA 2205447168 SERVIENTREGA. SE CONFIRMA ENTREGA EXITOSA CON EL USUARIO</t>
  </si>
  <si>
    <t>BAR EL CENTRO CORRG LAS MERCED</t>
  </si>
  <si>
    <t>FO-25-1522234</t>
  </si>
  <si>
    <t>12/09/2025 SE ESCALA AL COORDINADOR DE ZONA PARA ENTREGA DE ROLLOS EN SITIO | 17/09/2025 SE REALIZA VISITA, SE ENTREGAN 10 ROLLOS, DATAFONO NO SE ENCUENTRA EN LA DIRECCIÓN DE ENTREGA</t>
  </si>
  <si>
    <t>BARRIO CGT NUEVA COLONIA TURBO</t>
  </si>
  <si>
    <t>FO-25-1522148</t>
  </si>
  <si>
    <t>12/09/2025 SE ESCALA AL COORDINADOR DE ZONA PARA ENTREGA DE ROLLOS EN SITIO | 16/09/2025 ENVÍO 20 ROLLOS DIRECTO CON EL CONDUCTOR</t>
  </si>
  <si>
    <t>FO-25-1522096</t>
  </si>
  <si>
    <t>12/09/2025 SE ESCALA AL COORDINADOR DE ZONA PARA ENTREGA DE ROLLOS EN SITIO | 16/09/2025 ENVÍO 20 ROLLOS DIRECTAMENTE CON EL CONDUCTOR, ENTREGA CONFIRMADA CON EL CLIENTE</t>
  </si>
  <si>
    <t>DISTRICOL VARIEDADES INTERPLEY</t>
  </si>
  <si>
    <t>FO-25-1525921</t>
  </si>
  <si>
    <t>13/09/2025 SE ESCALA AL COORDINADOR DE ZONA PARA ENTREGA DE ROLLOS EN SITIO | 16/09/2025 SE ENVÍAN 30 ROLLOS POR TRANSPORTE MOTO TAXI HASTA SITIO. SE CONFIRMA RECIBIDO POR PARTE DEL CB.</t>
  </si>
  <si>
    <t>FO-25-1523293</t>
  </si>
  <si>
    <t>13/09/2025 SE ESCALA AL COORDINADOR DE ZONA PARA ENTREGA DE ROLLOS EN SITIO | 17/09/2025 EN COMUNICACIÓN CON EL SR LUIS DÍAZ INDICA QUE POR FAVOR LO DEJE CON EL SEÑOR DEL CARRITO DE DULCES.</t>
  </si>
  <si>
    <t>BARRIO SANTIAGO LONDONO FRAILE</t>
  </si>
  <si>
    <t>FO-25-1516064</t>
  </si>
  <si>
    <t>11/09/2025 SE ESCALA AL COORDINADOR DE ZONA PARA ENTREGA DE ROLLOS EN SITIO | 17/09/2025 SE VISITA COMERCIO SE REALIZA ENTREGA DE 30 ROLLOS DE PAPEL PARA DATÁFONO</t>
  </si>
  <si>
    <t>BARRIO PRIMAVERA PUERTO RICO</t>
  </si>
  <si>
    <t>FO-25-1543693</t>
  </si>
  <si>
    <t>17/09/2025 SE INTENTÓ COMUNICACIÓN CON EL USUARIO EN VARIAS OCASIONES. SE PROCEDE A CANCELAR LA SOLICITUD PORQUE SE LLAMA EN DÍAS Y HORARIOS DIFERENTES Y NO SE OBTIENE RESPUESTA</t>
  </si>
  <si>
    <t>BARRIO ORIENTE CALI</t>
  </si>
  <si>
    <t>FO-25-1531093</t>
  </si>
  <si>
    <t>15/09/2025 SE ESCALA AL COORDINADOR DE ZONA PARA ENTREGA DE ROLLOS EN SITIO | 16/09/2025 SE ENTREGAN 60 ROLLOS A YOLIMA BONILLA</t>
  </si>
  <si>
    <t>BARRIO EL CANEY CALI 4</t>
  </si>
  <si>
    <t>FO-25-1522139</t>
  </si>
  <si>
    <t>12/09/2025 SE ESCALA AL COORDINADOR DE ZONA PARA ENTREGA DE ROLLOS EN SITIO | 17/09/2025 SE REALIZA ENTREGA DE 40 ROLLOS TÉRMICOS EN EL CB SIN NOVEDAD.</t>
  </si>
  <si>
    <t>BARRIO BLOQUES DE NORTE MANIZA</t>
  </si>
  <si>
    <t>FO-25-1537446</t>
  </si>
  <si>
    <t>16/09/2025 SE ESCALA AL COORDINADOR DE ZONA PARA ENTREGA DE ROLLOS EN SITIO | 17/09/2025 ENTREGAN 100 ROLLOS EN EL COMERCIO NO SE MANIPULAN EQUIPOS</t>
  </si>
  <si>
    <t>BARRIO SOACHA CIUDAD VERDE SOA</t>
  </si>
  <si>
    <t>FO-25-1523323</t>
  </si>
  <si>
    <t>13/09/2025 SE ESCALA AL COORDINADOR DE ZONA PARA ENTREGA DE ROLLOS EN SITIO | 17/09/2025 SE REALIZA ENTREGA DE 30 ROLLOS PARA DATAFONO NO SE MANIPULA TERMINAL</t>
  </si>
  <si>
    <t>FO-25-1537443</t>
  </si>
  <si>
    <t>16/09/2025 SE ESCALA AL COORDINADOR DE ZONA PARA ENTREGA DE ROLLOS EN SITIO | 17/09/2025 SE VISITA CB Y SE REALIZA ENTREGA DE 20 ROLLOS DE PAPEL TERMICO PARA DATÁFONO</t>
  </si>
  <si>
    <t>BARRIO CERRITOS PEREIRA</t>
  </si>
  <si>
    <t>FO-25-1537681</t>
  </si>
  <si>
    <t>16/09/2025 SE ESCALA AL COORDINADOR DE ZONA PARA ENTREGA DE ROLLOS EN SITIO | 17/09/2025 SE ENTREGAN 20 ROLLOS.</t>
  </si>
  <si>
    <t>EL ROSAL</t>
  </si>
  <si>
    <t>BARRIO CRUCE EL ROSAL</t>
  </si>
  <si>
    <t>FO-25-1536428</t>
  </si>
  <si>
    <t>16/09/2025 SE ESCALA AL COORDINADOR DE ZONA PARA ENTREGA DE ROLLOS EN SITIO | 17/09/2025 SE REALIZA ENTREGA DE 10 ROLLOS REDEBAN</t>
  </si>
  <si>
    <t>PTM LEBRIJA TIENDA BRISAS EL M</t>
  </si>
  <si>
    <t>FO-25-1536256</t>
  </si>
  <si>
    <t>16/09/2025 SE ESCALA AL COORDINADOR DE ZONA PARA ENTREGA DE ROLLOS EN SITIO | 17/09/2025 SE VISITA COMERCIO SE HACE WNTREGA DE 10 ROLLOS</t>
  </si>
  <si>
    <t>FO-25-1537702</t>
  </si>
  <si>
    <t>16/09/2025 SE ESCALA AL COORDINADOR DE ZONA PARA ENTREGA DE ROLLOS EN SITIO | 17/09/2025 ENTREGA DE 60 ROLLOS PARA DATAFONO NO SE MANIPULA TERMINAL</t>
  </si>
  <si>
    <t>BARRIO TORICES CARTAGENA DE INDIAS 7</t>
  </si>
  <si>
    <t>FO-25-1536227</t>
  </si>
  <si>
    <t>16/09/2025 SE ESCALA AL COORDINADOR DE ZONA PARA ENTREGA DE ROLLOS EN SITIO | 17/09/2025 SE ENTREGAN 20 ROLLOS</t>
  </si>
  <si>
    <t>FO-25-1536242</t>
  </si>
  <si>
    <t>16/09/2025 SE ESCALA AL COORDINADOR DE ZONA PARA ENTREGA DE ROLLOS EN SITIO | 17/09/2025 SE ENTREGAN 20 ROLLOS SIN NOVEDAD</t>
  </si>
  <si>
    <t>FO-25-1538407</t>
  </si>
  <si>
    <t>16/09/2025 SE ESCALA AL COORDINADOR DE ZONA PARA ENTREGA DE ROLLOS EN SITIO | 17/09/2025 DURANTE LA VISITA TECNICA SE REALIZA ENTREGA DE ROLLOS PARA DATÁFONO NO SE MANIPULAN EQUIPOS SIN NOVEDAD EN ENTREGA</t>
  </si>
  <si>
    <t>BARRIO LOS GUADUALES CALI</t>
  </si>
  <si>
    <t>FO-25-1539453</t>
  </si>
  <si>
    <t>16/09/2025 SE ESCALA AL COORDINADOR DE ZONA PARA ENTREGA DE ROLLOS EN SITIO | 17/09/2025 LA VISITA TECNICA REALIZADA AL COMERCIO SE LLEGA AL SITIO SE INFORMA EL MOTIVO DE LA VISITA SE ENTREGAN 10 ROLLOS TERMICOS AL CLIENTE LA CLIENTE RECIBE RALLOS</t>
  </si>
  <si>
    <t>BENAVIDES ARANGO RAFAEL JOSE</t>
  </si>
  <si>
    <t>BARRIO VILLA JULIANA VILLAVICE</t>
  </si>
  <si>
    <t>FO-25-1539440</t>
  </si>
  <si>
    <t>16/09/2025 SE ESCALA AL COORDINADOR DE ZONA PARA ENTREGA DE ROLLOS EN SITIO | 17/09/2025 SE VISITA CB Y SE REALIZA ENTREGA DE 40! ROLLOS DE PAPEL TERMICO PARA DATÁFONO</t>
  </si>
  <si>
    <t>BARRIO GARCIA ROVIRA III  BUCA</t>
  </si>
  <si>
    <t>FO-25-1540421</t>
  </si>
  <si>
    <t>17/09/2025 SE ESCALA AL COORDINADOR DE ZONA PARA ENTREGA DE ROLLOS EN SITIO | 17/09/2025 SE ESTÁ VALIDANDO DISPONIBILIDAD DEL CLIENTE , AÚN NO SE TIENE COMUNICACIÓN CON CB | 17/09/2025 SE VISITA COMERCIO SE ENTREGA 50 ROLLOS EN SITIO</t>
  </si>
  <si>
    <t>BARRIO VRD FONQUETA CHIA</t>
  </si>
  <si>
    <t>FO-25-1537063</t>
  </si>
  <si>
    <t>17/09/2025 DURANTE LA VISITA TECNICA SE REALIZA ENTREGA DE ROLLOS PARA DATÁFONO NO SE MANIPULAN EQUIPOS SIN NOVEDAD EN ENTREGA</t>
  </si>
  <si>
    <t>BARRIO RESTREPO OCCIDENTAL BOGOTA 2</t>
  </si>
  <si>
    <t>FO-25-1537049</t>
  </si>
  <si>
    <t>17/09/2025 ENTREGA DE ROLLOS EJECUTADO OK</t>
  </si>
  <si>
    <t>FO-25-1537052</t>
  </si>
  <si>
    <t>17/09/2025 SE REALIZA ENTREGA DE 20 ROLLOS RBM OK</t>
  </si>
  <si>
    <t>DISTRICOL TIENDA PLAN B</t>
  </si>
  <si>
    <t>FO-25-1537030</t>
  </si>
  <si>
    <t>17/09/2025 SE ENTREGAN 20 ROLLOS EN EL COMERCIO NO SE MANIPULAN EQUIPOS</t>
  </si>
  <si>
    <t>PTM  PEREIRA  VARIEDADES ERIGI</t>
  </si>
  <si>
    <t>FO-25-1539080</t>
  </si>
  <si>
    <t>16/09/2025 SE ESCALA AL COORDINADOR DE ZONA PARA ENTREGA DE ROLLOS EN SITIO | 17/09/2025 VISITAMOS COMERCIO REALIZAMOS ENTREGA DE 30 ROLLOS.</t>
  </si>
  <si>
    <t>BARRIO SERREZUELITA FUNZA</t>
  </si>
  <si>
    <t>FO-25-1537454</t>
  </si>
  <si>
    <t>16/09/2025 SE ESCALA AL COORDINADOR DE ZONA PARA ENTREGA DE ROLLOS EN SITIO | 17/09/2025 SE DEJAN 100 ROLLOS</t>
  </si>
  <si>
    <t>BARRIO CENTRO SINCELEJO 22</t>
  </si>
  <si>
    <t>FO-25-1537450</t>
  </si>
  <si>
    <t>16/09/2025 SE ESCALA AL COORDINADOR DE ZONA PARA ENTREGA DE ROLLOS EN SITIO | 17/09/2025 SE VISITA SITIO SE VERIFICA INFORMACIÓN SE REALIZA ENTREGA DE40 ROLLOS RBM NO SE MANIPULA EQUIPOS, FIRMA QUIEN RECIBE LOS ROLLOS.</t>
  </si>
  <si>
    <t>BARRIO LA ESTRELLA EL CERRITO</t>
  </si>
  <si>
    <t>FO-25-1537440</t>
  </si>
  <si>
    <t>16/09/2025 SE ESCALA AL COORDINADOR DE ZONA PARA ENTREGA DE ROLLOS EN SITIO | 17/09/2025 EN LA VISITA TÉCNICA SE REALIZÓ LA ENTREGA DE 50 ROLLOS DE REDEBAN PARA EL CB</t>
  </si>
  <si>
    <t>BARRIO CLARET CUCUTA 4</t>
  </si>
  <si>
    <t>FO-25-1537045</t>
  </si>
  <si>
    <t>BARRIO LA REVOLUCION  GUADALAJ</t>
  </si>
  <si>
    <t>FO-25-1539089</t>
  </si>
  <si>
    <t>16/09/2025 SE ESCALA AL COORDINADOR DE ZONA PARA ENTREGA DE ROLLOS EN SITIO | 17/09/2025 SE VISITA CORRESPONSAL Y SE REALIZA ENTREGA DE 20 ROLLOS</t>
  </si>
  <si>
    <t>PTM IPIALES VARIEDADES Y TIEND</t>
  </si>
  <si>
    <t>FO-25-1536267</t>
  </si>
  <si>
    <t>16/09/2025 SE ESCALA AL COORDINADOR DE ZONA PARA ENTREGA DE ROLLOS EN SITIO | 17/09/2025 SE REALIZA COMUNICACIÓN TELEFÓNICA CON LA SEÑORA CRISTINA CUASTUMAL PARA CONFIRMAR VISITA DE ENTREGA DE ROLLOS E INFORMA QUE EL CORRESPONSAL SE ENCUENTRA BLOQUEADO POR CIERRE, POR TANTO YA NO NECESITA LOS ROLLOS.</t>
  </si>
  <si>
    <t>BOSA VILLA DE VELEN BOGOTA</t>
  </si>
  <si>
    <t>FO-25-1539475</t>
  </si>
  <si>
    <t>16/09/2025 SE ESCALA AL COORDINADOR DE ZONA PARA ENTREGA DE ROLLOS EN SITIO | 17/09/2025 SE REALIZA LA ENTREGA DE 20 ROLLOS</t>
  </si>
  <si>
    <t>BARRIO PATIO BONITO BOGOTA  24</t>
  </si>
  <si>
    <t>FO-25-1535303</t>
  </si>
  <si>
    <t>16/09/2025 SE ESCALA AL COORDINADOR DE ZONA PARA ENTREGA DE ROLLOS EN SITIO | 17/09/2025 SE ENTREGAN 40 ROLLOS SIN NOVEDAD</t>
  </si>
  <si>
    <t>DISTRICOL PROYECTAR SOLUCIONES</t>
  </si>
  <si>
    <t>FO-25-1523333</t>
  </si>
  <si>
    <t>13/09/2025 SE ESCALA AL COORDINADOR DE ZONA PARA ENTREGA DE ROLLOS EN SITIO | 17/09/2025 SE VISITA CORRESPONSAL Y SE REALIZA ENTREGA DE 60 ROLLOS</t>
  </si>
  <si>
    <t>BARRIO CACHINGOS PITALITO</t>
  </si>
  <si>
    <t>FO-25-1531181</t>
  </si>
  <si>
    <t>15/09/2025 SE REALIZA ENVIO DE ROLLOS CON GUIA | 16/09/2025 SE REALIZA ENVÍO DE 10 ROLLOS RBM POR INTERRAPIDISIMO</t>
  </si>
  <si>
    <t>ARRIO CIUDADELA SOL DE ORIENT</t>
  </si>
  <si>
    <t>FO-25-1541230</t>
  </si>
  <si>
    <t>17/09/2025 SE ESCALA AL COORDINADOR DE ZONA PARA ENTREGA DE ROLLOS EN SITIO | 17/09/2025 SE VISITA CB ENTREGA 70 ROLLOS</t>
  </si>
  <si>
    <t>DISTRICOL DROG LA MERCED</t>
  </si>
  <si>
    <t>FO-25-1525930</t>
  </si>
  <si>
    <t>13/09/2025 SE ESCALA AL COORDINADOR DE ZONA PARA ENTREGA DE ROLLOS EN SITIO | 17/09/2025 SE VISITA CB. SE REALIZA ENTREGA DE 10 ROLLOS. CLIENTE INFORMA QUE EL DATAFONO FUNCIONA CORRECTAMENTE. NO SÉ MANIPULA DATAFONO</t>
  </si>
  <si>
    <t>REDY PEREIRA</t>
  </si>
  <si>
    <t>FO-25-1535296</t>
  </si>
  <si>
    <t>16/09/2025 SE ESCALA AL COORDINADOR DE ZONA PARA ENTREGA DE ROLLOS EN SITIO | 17/09/2025 VISITAMOS COMERCIO REALIZAMOS ENTREGA DE 200 ROLLOS.</t>
  </si>
  <si>
    <t>BARRIO JORDAN 8 ETAPA IBAGUE 3</t>
  </si>
  <si>
    <t>FO-25-1531097</t>
  </si>
  <si>
    <t>15/09/2025 SE ESCALA AL COORDINADOR DE ZONA PARA ENTREGA DE ROLLOS EN SITIO | 17/09/2025 SE REALIZA ENTREGA DE 20 ROLLOS POR SOLICITUD DEL CLIENTE.</t>
  </si>
  <si>
    <t>FO-25-1525949</t>
  </si>
  <si>
    <t>13/09/2025 SE ESCALA AL COORDINADOR DE ZONA PARA ENTREGA DE ROLLOS EN SITIO | 17/09/2025 SE VISITA COMERCIO SE REALIZA ENTREGA DE 20 ROLLOS DE PAPEL PARA DATÁFONO</t>
  </si>
  <si>
    <t>BARRIO CENTRO CUMARAL  12</t>
  </si>
  <si>
    <t>FO-25-1527048</t>
  </si>
  <si>
    <t>17/09/2025 SE REALIZA ENTREGA DE ROLOOS AL COMERCIO SIN NOVEDAD</t>
  </si>
  <si>
    <t>DISTRICOL DROGUERIA EL CID</t>
  </si>
  <si>
    <t>FO-25-1530520</t>
  </si>
  <si>
    <t>15/09/2025 SE ESCALA AL COORDINADOR DE ZONA PARA ENTREGA DE ROLLOS EN SITIO | 17/09/2025 SE ENTREGAN 30 ROLLOS</t>
  </si>
  <si>
    <t>BARRIO LOS GUYACANES PLATO</t>
  </si>
  <si>
    <t>FO-25-1525257</t>
  </si>
  <si>
    <t>13/09/2025 SE ENVIAN ROLLOS POR OPERADOR LOGISTICO | 17/09/2025 SE REALIZA ENVIO DE 10 ROLLOS, CON LA GUIA 2205447172 SERVIENTREGA. SE CONFIRMA ENTREGA EXITOSA POR PARTE DE LA TRANSPORTADORA</t>
  </si>
  <si>
    <t>PTM GARZON PLASTI ZULUAGA</t>
  </si>
  <si>
    <t>FO-25-1524416</t>
  </si>
  <si>
    <t>17/09/2025 SE REALIZA ENVIO DE 60 ROLLOS, CON LA GUIA 2235596066 SERVIENTREGA. SE CONFIRMA ENTREGA EXITOSA POR PARTE DE LA TRANSPORTADORA</t>
  </si>
  <si>
    <t>BARRIO VEREDA SASA CHIQUINQUIR</t>
  </si>
  <si>
    <t>FO-25-1533866</t>
  </si>
  <si>
    <t>15/09/2025 SE REALIZA ENVIO DE ROLLOS CON GUIA | 17/09/2025 SE REALIZA ENVIO DE 10 ROLLOS, CON LA GUIA 2235596073 SERVIENTREGA. SE CONFIRMA ENTREGA EXITOSA POR PARTE DE LA TRANSPORTADORA</t>
  </si>
  <si>
    <t>BARRIO CGT VALLE SECTOR PARQUE</t>
  </si>
  <si>
    <t>FO-25-1519644</t>
  </si>
  <si>
    <t>12/09/2025 SE REALIZA ENVIO DE ROLLOS CON GUIA | 17/09/2025 SE REALIZA ENVIO DE 30 ROLLOS, CON LA GUIA 284607413 SERVIENTREGA. SE CONFIRMA ENTREGA EXITOSA POR PARTE DE LA TRANSPORTADORA</t>
  </si>
  <si>
    <t>PTM ITAGUI PLAY BOX</t>
  </si>
  <si>
    <t>FO-25-1519278</t>
  </si>
  <si>
    <t>12/09/2025 SE ESCALA PARA ENVIO POR CABIFY | 17/09/2025 SE REALIZA ENTREGA DE 40 ROLLOS POR EL OPERADOR CABIFY</t>
  </si>
  <si>
    <t>OPRAP EURO SABANETA</t>
  </si>
  <si>
    <t>FO-25-1522560</t>
  </si>
  <si>
    <t>13/09/2025 SE ESCALA AL COORDINADOR DE ZONA PARA ENTREGA DE ROLLOS EN SITIO | 17/09/2025 SE REALIZA ENTREGA DE 130 ROLLOS POR EL OPERADOR CABIFY</t>
  </si>
  <si>
    <t>FO-25-1532429</t>
  </si>
  <si>
    <t>15/09/2025 SE ESCALA AL COORDINADOR DE ZONA PARA ENTREGA DE ROLLOS EN SITIO | 17/09/2025 SE REALIZA ENTREGA DE 20 ROLLOS POR EL OPERADOR CABIFY</t>
  </si>
  <si>
    <t>PTM BELLO TIENDA LA PALMA</t>
  </si>
  <si>
    <t>FO-25-1534259</t>
  </si>
  <si>
    <t>15/09/2025 SE ESCALA AL COORDINADOR DE ZONA PARA ENTREGA DE ROLLOS EN SITIO | 17/09/2025 SE REALIZA ENTREGA DE 80 ROLLOS POR EL OPERADOR CABIFY</t>
  </si>
  <si>
    <t>DISTRICOL CONSULTORES TOTAL SS</t>
  </si>
  <si>
    <t>FO-25-1533289</t>
  </si>
  <si>
    <t>17/09/2025 SE REALIZA ENTREGA DE 30 ROLLOS POR EL OPERADOR CABIFY</t>
  </si>
  <si>
    <t>BARRIO PEDRERA COPACABANA</t>
  </si>
  <si>
    <t>FO-25-1525276</t>
  </si>
  <si>
    <t>13/09/2025 SE ESCALA AL COORDINADOR DE ZONA PARA ENTREGA DE ROLLOS EN SITIO | 17/09/2025 SE REALIZA ENTREGA DE 10 ROLLOS POR EL OPERADOR CABIFY</t>
  </si>
  <si>
    <t>PTM MEDELLIN DROGUERIA FARMAPL</t>
  </si>
  <si>
    <t>FO-25-1533296</t>
  </si>
  <si>
    <t>17/09/2025 SE REALIZA ENTREGA DE 10 ROLLOS POR EL OPERADOR CABIFY</t>
  </si>
  <si>
    <t>BARRIO BELEN MEDELLIN 14</t>
  </si>
  <si>
    <t>FO-25-1532698</t>
  </si>
  <si>
    <t>15/09/2025 SE ESCALA AL COORDINADOR DE ZONA PARA ENTREGA DE ROLLOS EN SITIO | 17/09/2025 SE REALIZA ENTREGA DE 10 ROLLOS POR EL OPERADOR CABIFY</t>
  </si>
  <si>
    <t>FO-25-1532694</t>
  </si>
  <si>
    <t>PTM MEDELLIN MINI MERCADO LA 5</t>
  </si>
  <si>
    <t>FO-25-1534028</t>
  </si>
  <si>
    <t>15/09/2025 SE ESCALA AL COORDINADOR DE ZONA PARA ENTREGA DE ROLLOS EN SITIO | 17/09/2025 SE REALIZA ENTREGA DE 30 ROLLOS POR EL OPERADOR CABIFY</t>
  </si>
  <si>
    <t>PTM MEDELLIN FARMA TODO JM</t>
  </si>
  <si>
    <t>FO-25-1533735</t>
  </si>
  <si>
    <t>15/09/2025 SE ESCALA AL COORDINADOR DE ZONA PARA ENTREGA DE ROLLOS EN SITIO | 17/09/2025 SE REALIZA ENTREGA DE 70 ROLLOS POR EL OPERADOR CABIFY</t>
  </si>
  <si>
    <t>COMCARD MED MONARKS</t>
  </si>
  <si>
    <t>FO-25-1532095</t>
  </si>
  <si>
    <t>BARRIO RIO SUCIO RIO SUCIO</t>
  </si>
  <si>
    <t>FO-25-1495213</t>
  </si>
  <si>
    <t>15/09/2025 SE INTENTA COMUNICACION FALLIDA CON EL USUARIO PARA VALIDAR LA RECEPCION DE LOS ROLLOS | 17/09/2025 SE REALIZA ENVIO DE 30 ROLLOS, CON LA GUIA 284607404 SERVIENTREGA. SE CONFIRMA ENTREGA EXITOSA CON EL USUARIO</t>
  </si>
  <si>
    <t>BARRIO PORTUGAL EL BAGRE 2</t>
  </si>
  <si>
    <t>FO-25-1520155</t>
  </si>
  <si>
    <t>12/09/2025 SE REALIZA ENVIO DE ROLLOS CON GUIA | 18/09/2025 SE REALIZA ENVIO DE 70 ROLLOS, CON LA GUIA 2265100371 SERVIENTREGA. SE CONFIRMA ENTREGA EXITOSA CON EL USUARIO</t>
  </si>
  <si>
    <t>DISTRICOL AGROFER Y MAQ ASIS</t>
  </si>
  <si>
    <t>FO-25-1509232</t>
  </si>
  <si>
    <t>10/09/2025 SE REALIZA ENVIO DE ROLLOS CON GUIA | 17/09/2025 SE COMUNICA CON EL USUARIO DONDE INFORMA QUE AUN NO RECIBE LOS ROLLOS | 18/09/2025 SE REALIZA ENVIO DE 20 ROLLOS, CON LA GUIA 2185553779 SERVIENTREGA. SE CONFIRMA ENTREGA EXITOSA CON EL USUARIO</t>
  </si>
  <si>
    <t>BARRIO LA CAPILLA DOSQUEBRADAS</t>
  </si>
  <si>
    <t>FO-25-1523303</t>
  </si>
  <si>
    <t>13/09/2025 SE ESCALA AL COORDINADOR DE ZONA PARA ENTREGA DE ROLLOS EN SITIO | 17/09/2025 SE ENTREGAN 20 ROLLOS.</t>
  </si>
  <si>
    <t>BARRIO CENTRO PAMPLONA 24</t>
  </si>
  <si>
    <t>FO-25-1531173</t>
  </si>
  <si>
    <t>15/09/2025 SE REALIZA ENVIO DE ROLLOS POR FLOTA | 17/09/2025 SE REALIZÓ VISITA AL COMERCIO Y SE HIZO ENTREGA DE 20 ROLLOS TODO OK</t>
  </si>
  <si>
    <t>PTM BOGOTA CIGARRERIA 3 ESTREL</t>
  </si>
  <si>
    <t>FO-25-1527030</t>
  </si>
  <si>
    <t>14/09/2025 SE ESCALA AL COORDINADOR DE ZONA PARA ENTREGA DE ROLLOS EN SITIO | 17/09/2025 SE HACE ENTREGA DE 20 ROLLOS</t>
  </si>
  <si>
    <t>PTM CUCUTA PUNTOSERVIS</t>
  </si>
  <si>
    <t>FO-25-1530982</t>
  </si>
  <si>
    <t>15/09/2025 SE ESCALA AL COORDINADOR DE ZONA PARA ENTREGA DE ROLLOS EN SITIO | 17/09/2025 SE ENTREGAN 20 ROLLOS OK</t>
  </si>
  <si>
    <t>BARRIO LA AMISTAD SOACHA</t>
  </si>
  <si>
    <t>FO-25-1531113</t>
  </si>
  <si>
    <t>15/09/2025 SE ESCALA AL COORDINADOR DE ZONA PARA ENTREGA DE ROLLOS EN SITIO | 17/09/2025 ENTREGA DE 30 ROLLOS PARA DATAFONO NO SE MANIPULA TERMINAL</t>
  </si>
  <si>
    <t>BALBOA</t>
  </si>
  <si>
    <t>BARRIO CENTRO BALBOA 4</t>
  </si>
  <si>
    <t>FO-25-1533983</t>
  </si>
  <si>
    <t>15/09/2025 SE ESCALA AL COORDINADOR DE ZONA PARA ENTREGA DE ROLLOS EN SITIO | 17/09/2025 SE ENTREGAN 20 ROLLOS</t>
  </si>
  <si>
    <t>BARRIO DINDALITO BOGOTA 9</t>
  </si>
  <si>
    <t>FO-25-1540481</t>
  </si>
  <si>
    <t>17/09/2025 SE ESCALA AL COORDINADOR DE ZONA PARA ENTREGA DE ROLLOS EN SITIO | 17/09/2025 DURANTE LA VISITA TECNICA SE REALIZA ENTREGA DE 20 ROLLOS PARA DATÁFONO NO SE MANIPULAN EQUIPOS SIN NOVEDAD EN ENTREGA</t>
  </si>
  <si>
    <t>FO-25-1533300</t>
  </si>
  <si>
    <t>17/09/2025 SE REALIZA ENTREGA DE 10 ROLLOS RBM OK</t>
  </si>
  <si>
    <t>BARRIO LAS PALMITAS BOGOTA</t>
  </si>
  <si>
    <t>FO-25-1540476</t>
  </si>
  <si>
    <t>FO-25-1540413</t>
  </si>
  <si>
    <t>17/09/2025 SE ESCALA AL COORDINADOR DE ZONA PARA ENTREGA DE ROLLOS EN SITIO | 17/09/2025 SE ENTREGAN 10 ROLLOS CON VISITA OK</t>
  </si>
  <si>
    <t>FO-25-1542129</t>
  </si>
  <si>
    <t>27/09/2025 SE ESCALA AL COORDINADOR DE ZONA PARA ENTREGA DE ROLLOS EN SITIO | 17/09/2025 SE REALIZA VISITA, SE ENTREGAN 10 ROLLOS</t>
  </si>
  <si>
    <t>BARRIO BOSA ESCOCIA BOGOTA 1</t>
  </si>
  <si>
    <t>FO-25-1540466</t>
  </si>
  <si>
    <t>17/09/2025 SE ESCALA AL COORDINADOR DE ZONA PARA ENTREGA DE ROLLOS EN SITIO | 17/09/2025 SE HACE ENTREGA DE 30 ROLLOS</t>
  </si>
  <si>
    <t>PEQUE</t>
  </si>
  <si>
    <t>COMCARD PEQUE MALERH</t>
  </si>
  <si>
    <t>FO-25-1520146</t>
  </si>
  <si>
    <t>12/09/2025 SE REALIZA ENVIO DE ROLLOS CON GUIA | 18/09/2025 EN COMUNICACIÓN  AL NÚMERO 3105346123 EL SEÑOR ALEXIS INFORMA QUE YA RECLAMO LOS ROLLOS | 13/09/2025 SE REALIZA EL ENVIO DE 40 ROLLOS DE CB POR INTERRAPIDISIMO OK</t>
  </si>
  <si>
    <t>DISTRICOL SANTIAGO PHARMA PLUS</t>
  </si>
  <si>
    <t>FO-25-1540461</t>
  </si>
  <si>
    <t>17/09/2025 SE ESCALA AL COORDINADOR DE ZONA PARA ENTREGA DE ROLLOS EN SITIO | 17/09/2025 SE VISITA COMERCIO Y SE ENTREGAN 20 ROLLOS OK</t>
  </si>
  <si>
    <t>PTM FLORIDABLANCA MISCELANEA Y</t>
  </si>
  <si>
    <t>FO-25-1542895</t>
  </si>
  <si>
    <t>17/09/2025 SE ESCALA AL COORDINADOR DE ZONA PARA ENTREGA DE ROLLOS EN SITIO | 17/09/2025 SE REALIZA ENTREGA DE 20 ROLLOS CON VISITA</t>
  </si>
  <si>
    <t>PTM BUCARAMANGA PAPELERIA Y MI</t>
  </si>
  <si>
    <t>FO-25-1540445</t>
  </si>
  <si>
    <t>17/09/2025 SE ESCALA AL COORDINADOR DE ZONA PARA ENTREGA DE ROLLOS EN SITIO | 17/09/2025 SE REALIZA ENTREGA DE 60 ROLLOS</t>
  </si>
  <si>
    <t>BARRIO PALMIRA ROZOO  PALMIRA</t>
  </si>
  <si>
    <t>FO-25-1542888</t>
  </si>
  <si>
    <t>17/09/2025 SE ESCALA AL COORDINADOR DE ZONA PARA ENTREGA DE ROLLOS EN SITIO | 18/09/2025 EN LA VISITA TÉCNICA SE REALIZÓ LA ENTREGA DE 20 ROLLOS TERMICOS DE REDEBAN PARA EL CB ,NO HAY ENERGÍA EN EL SITIO.</t>
  </si>
  <si>
    <t>PTM CALI SUPERMARKT Y SALSAMEN</t>
  </si>
  <si>
    <t>FO-25-1540906</t>
  </si>
  <si>
    <t>17/09/2025 SE ESCALA AL COORDINADOR DE ZONA PARA ENTREGA DE ROLLOS EN SITIO | 18/09/2025 SE REALIZA ENTREGA DE 10 ROLLOS CON VISITA, NO SE INTERVIENE EQUIPOS</t>
  </si>
  <si>
    <t>BARRIO DOCE DE OCTUBRE LOS PATIOS 4</t>
  </si>
  <si>
    <t>FO-25-1543846</t>
  </si>
  <si>
    <t>17/09/2025 SE ESCALA AL COORDINADOR DE ZONA PARA ENTREGA DE ROLLOS EN SITIO | 18/09/2025 SE VISITA COMERCIO Y SE ENTREGAN 20 ROLLOS OK.</t>
  </si>
  <si>
    <t>FO-25-1542110</t>
  </si>
  <si>
    <t>27/09/2025 SE ESCALA AL COORDINADOR DE ZONA PARA ENTREGA DE ROLLOS EN SITIO | 18/09/2025 SE VISITA CORRESPONSAL Y SE REALIZA ENTREGA DE 70 ROLLOS</t>
  </si>
  <si>
    <t>BARRIO LAS MARGARITAS BOGOTA 4</t>
  </si>
  <si>
    <t>FO-25-1537676</t>
  </si>
  <si>
    <t>PTM CUCUTA DROGUERIA FARMAPRAD</t>
  </si>
  <si>
    <t>FO-25-1535218</t>
  </si>
  <si>
    <t>16/09/2025 SE ESCALA AL COORDINADOR DE ZONA PARA ENTREGA DE ROLLOS EN SITIO | 17/09/2025 SE REALIZA VISITA, SE ENTREGAN 60 ROLLOS</t>
  </si>
  <si>
    <t>BARRIO VEREDA RINCON DAPA</t>
  </si>
  <si>
    <t>FO-25-1543852</t>
  </si>
  <si>
    <t>17/09/2025 SE ESCALA AL COORDINADOR DE ZONA PARA ENTREGA DE ROLLOS EN SITIO | 18/09/2025 SE REALIZA ENTREGA DE 40 ROLLOS</t>
  </si>
  <si>
    <t>BARRIO SAN JORGE YUMBO 1</t>
  </si>
  <si>
    <t>FO-25-1532088</t>
  </si>
  <si>
    <t>15/09/2025 SE ESCALA AL COORDINADOR DE ZONA PARA ENTREGA DE ROLLOS EN SITIO | 17/09/2025 LA VISITA TECNICA REALIZA AL COMERCIO SE LLEGA AL SITIO SE INFORMA EL MOTIVO DE LA VISITA SE ENTREGAN 10 ROLLOS TERMICOS AL CLIENTE EL CLIENTE RECIBE ROLLOS</t>
  </si>
  <si>
    <t>BARRIO VEREDA QUEBRADA SECA YO</t>
  </si>
  <si>
    <t>FO-25-1535225</t>
  </si>
  <si>
    <t>16/09/2025 SE ESCALA AL COORDINADOR DE ZONA PARA ENTREGA DE ROLLOS EN SITIO | 17/09/2025 EN COMUNICACIÓN CON LA SEÑORA JENY LOPEZ AL NUMERO 3214715601, INDICA SE ENVIEN LOS ROLLOS POR SERVICIO DE FLOTA. RECIBIDO OK</t>
  </si>
  <si>
    <t>BARRIO OBRERO CALIMA</t>
  </si>
  <si>
    <t>FO-25-1533736</t>
  </si>
  <si>
    <t>15/09/2025 SE ESCALA AL COORDINADOR DE ZONA PARA ENTREGA DE ROLLOS EN SITIO | 17/09/2025 SE VISITA CORRESPONSAL Y SE REALIZA ENTREGA DE 20 ROLLOS</t>
  </si>
  <si>
    <t>BARRIO RIVERA NORTE NEIVA</t>
  </si>
  <si>
    <t>FO-25-1543225</t>
  </si>
  <si>
    <t>17/09/2025 SE ESCALA AL COORDINADOR DE ZONA PARA ENTREGA DE ROLLOS EN SITIO | 18/09/2025 SE LLEGA A SITIO SE ENTREGAN 90 ROLLOS RBM</t>
  </si>
  <si>
    <t>FO-25-1532101</t>
  </si>
  <si>
    <t>15/09/2025 SE ESCALA AL COORDINADOR DE ZONA PARA ENTREGA DE ROLLOS EN SITIO | 17/09/2025 SE REALIZA ENTREGA DE 50 ROLLOS.</t>
  </si>
  <si>
    <t>FO-25-1533284</t>
  </si>
  <si>
    <t>17/09/2025 SE VISITA CB Y SE REALIZA ENTREGA DE 70 ROLLOS DE PAPEL TERMICO PARA DATÁFONO</t>
  </si>
  <si>
    <t>BARRIO PICACHO MEDELLIN 5</t>
  </si>
  <si>
    <t>FO-25-1525937</t>
  </si>
  <si>
    <t>13/09/2025 SE ESCALA AL COORDINADOR DE ZONA PARA ENTREGA DE ROLLOS EN SITIO | 18/09/2025 SE REALIZA ENTREGA DE 10 ROLLOS POR EL OPERADOR VELOCES CON LA GUIA V4001552216</t>
  </si>
  <si>
    <t>REDY QUIMBAYA</t>
  </si>
  <si>
    <t>FO-25-1533744</t>
  </si>
  <si>
    <t>15/09/2025 SE ESCALA AL COORDINADOR DE ZONA PARA ENTREGA DE ROLLOS EN SITIO | 17/09/2025 SE VISITA COMERCIO SE REALIZÓ ENTREGA DE 70 ROLLOS</t>
  </si>
  <si>
    <t>FO-25-1525274</t>
  </si>
  <si>
    <t>13/09/2025 SE ESCALA AL COORDINADOR DE ZONA PARA ENTREGA DE ROLLOS EN SITIO | 18/09/2025 SE REALIZA ENTREGA DE 20 ROLLOS POR EL OPERADOR VELOCES CON LA GUIA V4001552217</t>
  </si>
  <si>
    <t>PTM TURBACO  DROGUERIA LA GRAN</t>
  </si>
  <si>
    <t>FO-25-1519149</t>
  </si>
  <si>
    <t>12/09/2025 SE ESCALA AL COORDINADOR DE ZONA PARA ENTREGA DE ROLLOS EN SITIO | 18/09/2025 SE ENTREGAN 60 ROLLOS</t>
  </si>
  <si>
    <t>OPRAP PLAZA AMERICAS LOCATEL</t>
  </si>
  <si>
    <t>FO-25-1543856</t>
  </si>
  <si>
    <t>17/09/2025 SE ESCALA AL COORDINADOR DE ZONA PARA ENTREGA DE ROLLOS EN SITIO | 18/09/2025 SE HACE ENTREGA DE 330 ROLLOS DE RBM</t>
  </si>
  <si>
    <t>BARRIO VEREDA LOS PINOS RIONEG</t>
  </si>
  <si>
    <t>FO-25-1533303</t>
  </si>
  <si>
    <t>17/09/2025 SE ENTREGAN 40 ROLLOS</t>
  </si>
  <si>
    <t>FO-25-1542723</t>
  </si>
  <si>
    <t>17/09/2025 SE ESCALA AL COORDINADOR DE ZONA PARA ENTREGA DE ROLLOS EN SITIO | 18/09/2025 DURANTE LA VISITA TECNICA SE REALIZA ENTREGA DE ROLLOS PARA DATÁFONO NO SE MANIPULAN EQUIPOS</t>
  </si>
  <si>
    <t>FO-25-1535247</t>
  </si>
  <si>
    <t>16/09/2025 SE ESCALA AL COORDINADOR DE ZONA PARA ENTREGA DE ROLLOS EN SITIO | 17/09/2025 SE DEJAN 10 ROLLOS</t>
  </si>
  <si>
    <t>FO-25-1540910</t>
  </si>
  <si>
    <t>17/09/2025 SE ESCALA AL COORDINADOR DE ZONA PARA ENTREGA DE ROLLOS EN SITIO | 18/09/2025 SE ENTREGAN 70 ROLLOS RBM</t>
  </si>
  <si>
    <t>BARRIO SAN ANTONIO VILLAVICENC</t>
  </si>
  <si>
    <t>FO-25-1535293</t>
  </si>
  <si>
    <t>16/09/2025 SE ESCALA AL COORDINADOR DE ZONA PARA ENTREGA DE ROLLOS EN SITIO | 17/09/2025 SE REALIZA VISITA AL CB POR SOLICITUD DE 20 ROLLOS, SE ENTREGAN LOS ROLLOS SIN NOVEDAD</t>
  </si>
  <si>
    <t>BARRIO POTRERILLO PALMIRA</t>
  </si>
  <si>
    <t>FO-25-1532695</t>
  </si>
  <si>
    <t>15/09/2025 SE ESCALA AL COORDINADOR DE ZONA PARA ENTREGA DE ROLLOS EN SITIO | 17/09/2025 EN LA VISITA TÉCNICA SE REALIZÓ LA ENTREGA DE 30 ROLLOS TERMICOS DE REDEBAN PARA EL CB</t>
  </si>
  <si>
    <t>PORVENIR DE CONFANDI</t>
  </si>
  <si>
    <t>FO-25-1535238</t>
  </si>
  <si>
    <t>FO-25-1540400</t>
  </si>
  <si>
    <t>17/09/2025 SE ESCALA AL COORDINADOR DE ZONA PARA ENTREGA DE ROLLOS EN SITIO | 18/09/2025 SE REALIZA ASIGNACIÓN DE ROLLOS</t>
  </si>
  <si>
    <t>BARRAGAN LAGOS JUAN MANUEL</t>
  </si>
  <si>
    <t>BARRIO EL CONTENTO CUCUTA 4</t>
  </si>
  <si>
    <t>FO-25-1537706</t>
  </si>
  <si>
    <t>16/09/2025 SE ESCALA AL COORDINADOR DE ZONA PARA ENTREGA DE ROLLOS EN SITIO | 18/09/2025 SE ENTREGAN 20 ROLLOS EXITOSO.</t>
  </si>
  <si>
    <t>FO-25-1535269</t>
  </si>
  <si>
    <t>16/09/2025 SE ESCALA AL COORDINADOR DE ZONA PARA ENTREGA DE ROLLOS EN SITIO | 17/09/2025 SE ENTREGAN 10 ROLLOS CON VISITA OK</t>
  </si>
  <si>
    <t>BARRIO ARBORIZADORA ALTA BOGOT</t>
  </si>
  <si>
    <t>FO-25-1537068</t>
  </si>
  <si>
    <t>17/09/2025 SE ENCUENTRA COMERCIO CERRADO, SE COMUNICA CON EL CLIENTE ROSA MILLÁN TELÉFONO AL NÚMERO 3112553790 NO SE LOGRA COMUNICACIÓN, SE REAGENDA.</t>
  </si>
  <si>
    <t>FO-25-1544053</t>
  </si>
  <si>
    <t>17/09/2025 SE ESCALA AL COORDINADOR DE ZONA PARA ENTREGA DE ROLLOS EN SITIO | 18/09/2025 SE REALIZA ENTREGA DE 30 ROLLOS CON VISITA NO SE MANIPULA TERMINAL</t>
  </si>
  <si>
    <t>FO-25-1534022</t>
  </si>
  <si>
    <t>15/09/2025 SE ESCALA AL COORDINADOR DE ZONA PARA ENTREGA DE ROLLOS EN SITIO | 17/09/2025 EN COMUNICACIÓN CON EL SEÑOR PEDRO AVILA AL NUMERO 3212665693, PIDE EL FAVOR LE ENVIE LOS ROLLOS POR FLOTA DE RUTA. RECIBIDO OK</t>
  </si>
  <si>
    <t>DISTRICOL SOLUCIONES LA CAQUET</t>
  </si>
  <si>
    <t>FO-25-1507771</t>
  </si>
  <si>
    <t>10/09/2025 SE REALIZA ENVIO DE ROLLOS CON GUIA | 16/09/2025 SE COMUNICA CON EL USUARIO DONDE INFORMA QUE AUN NO RECIBE LOS ROLLOS | 16/09/2025 SE REALIZA ENVIO DE 10 ROLLOS, CON LA GUIA 2235596057 SERVIENTREGA. SE CONFIRMA ENTREGA EXITOSA POR PARTE DE LA TRANSPORTADORA</t>
  </si>
  <si>
    <t>FO-25-1540434</t>
  </si>
  <si>
    <t>17/09/2025 SE ESCALA AL COORDINADOR DE ZONA PARA ENTREGA DE ROLLOS EN SITIO | 18/09/2025 SE HACE PRESENCIA EN COMERCIO SE REALIZA ENTREGA DE 20 ROLLOS</t>
  </si>
  <si>
    <t>BARRIO PLATINERO CONDOTO CHOCO CONDOTO</t>
  </si>
  <si>
    <t>FO-25-1518743</t>
  </si>
  <si>
    <t>12/09/2025 SE REALIZA ENVIO DE ROLLOS CON GUIA | 18/09/2025 EN COMUNICACIÓN AL NÚMERO 3227217666 INFORMA QUE HOY RECLAMA LOS ROLLOS EN LA OFICINA DE INTERRAPIDISIMO | 18/09/2025 EN COMUNICACIÓN CON LA SEÑORA CAROLINA MENA AL NÚMERO 3227217666 CONFIRMA QUE YA RECLAMO LOS ROLLOS | 13/09/2025 SE REALIZA EL ENVIO DE 10 ROLLOS DE CB POR INTERRAPIDISIMO OK</t>
  </si>
  <si>
    <t>BARRIO SAN LUQUITAS SANTA ROSA</t>
  </si>
  <si>
    <t>FO-25-1531170</t>
  </si>
  <si>
    <t>15/09/2025 SE REALIZA ENVIO DE ROLLOS CON GUIA | 18/09/2025 SE REALIZA ENVIO DE 20 ROLLOS, CON LA GUIA 2187690695 SERVIENTREGA. SE CONFIRMA ENTREGA EXITOSA POR PARTE DE LA TRANSPORTADORA</t>
  </si>
  <si>
    <t>BARR CABI VIA YUTO QUIBDO</t>
  </si>
  <si>
    <t>FO-25-1521701</t>
  </si>
  <si>
    <t>12/09/2025 SE REALIZA ENVIO DE ROLLOS CON GUIA | 18/09/2025 SE REALIZA ENVIO DE 20 ROLLOS, CON LA GUIA 284607415 SERVIENTREGA. SE CONFIRMA ENTREGA EXITOSA POR PARTE DE LA TRANSPORTADORA</t>
  </si>
  <si>
    <t>FO-25-1530203</t>
  </si>
  <si>
    <t>15/09/2025 SE ESCALA AL COORDINADOR DE ZONA PARA ENTREGA DE ROLLOS EN SITIO | 18/09/2025 SE REALIZA ENVIO DE 20 ROLLOS, CON LA GUIA 2187690695 SERVIENTREGA. SE CONFIRMA ENTREGA EXITOSA CON EL USUARIO</t>
  </si>
  <si>
    <t>FO-25-1530211</t>
  </si>
  <si>
    <t>15/09/2025 SE ESCALA AL COORDINADOR DE ZONA PARA ENTREGA DE ROLLOS EN SITIO | 18/09/2025 SE REALIZA ENVIO DE 10 ROLLOS, CON LA GUIA 2185553785 SERVIENTREGA. SE CONFIRMA ENTREGA EXITOSA POR PARTE DE LA TRANSPORTADORA</t>
  </si>
  <si>
    <t>BARRIO LA CENTRAL PATIA 5</t>
  </si>
  <si>
    <t>FO-25-1525260</t>
  </si>
  <si>
    <t>13/09/2025 SE ENVIAN ROLLOS POR OPERADOR LOGISTICO | 18/09/2025 SE REALIZA ENVIO DE 10 ROLLOS, CON LA GUIA 2185553784 SERVIENTREGA. SE CONFIRMA ENTREGA EXITOSA POR PARTE DE LA TRANSPORTADORA</t>
  </si>
  <si>
    <t>BARRIO QUITURO TARQUI</t>
  </si>
  <si>
    <t>FO-25-1537523</t>
  </si>
  <si>
    <t>16/09/2025 SE REALIZA ENVIO DE ROLLOS CON GUIA | 18/09/2025 SE REALIZA ENVIO DE 10 ROLLOS, CON LA GUIA 2235596078 SERVIENTREGA. SE CONFIRMA ENTREGA EXITOSA POR PARTE DE LA TRANSPORTADORA</t>
  </si>
  <si>
    <t>PTM TIBU FARMA YURI</t>
  </si>
  <si>
    <t>FO-25-1548508</t>
  </si>
  <si>
    <t>12/09/2025 SE ESCALA AL COORDINADOR DE ZONA PARA ENTREGA DE ROLLOS EN SITIO, A SOLICITUD DEL CB | 18/09/2025 SE VISITA DIRECCIÓN INDICADA POR EL CLIENTE Y SE ENTREGAN 40 ROLLOS OK.</t>
  </si>
  <si>
    <t>PTM BELLO  GRANERO DUCADO</t>
  </si>
  <si>
    <t>FO-25-1527018</t>
  </si>
  <si>
    <t>14/09/2025 SE ESCALA AL COORDINADOR DE ZONA PARA ENTREGA DE ROLLOS EN SITIO | 18/09/2025 SE REALIZA ENTREGA DE 40 ROLLOS POR EL OPERADOR VELOCES CON LA GUIA V4001552220</t>
  </si>
  <si>
    <t>FO-25-1525916</t>
  </si>
  <si>
    <t>13/09/2025 SE ESCALA AL COORDINADOR DE ZONA PARA ENTREGA DE ROLLOS EN SITIO | 18/09/2025 SE REALIZA ENTREGA DE 50 ROLLOS POR EL OPERADOR VELOCES CON LA GUIA V4001552223</t>
  </si>
  <si>
    <t>PTM  BELLO PAPELERIA Y VARIEDA</t>
  </si>
  <si>
    <t>FO-25-1527039</t>
  </si>
  <si>
    <t>18/09/2025 SE REALIZA ENTREGA DE 110 ROLLOS POR EL OPERADOR VELOCES CON LA GUIA V4001552226</t>
  </si>
  <si>
    <t>BARRIO CASTILLA MEDELLIN 15</t>
  </si>
  <si>
    <t>FO-25-1527044</t>
  </si>
  <si>
    <t>14/09/2025 SE ESCALA AL COORDINADOR DE ZONA PARA ENTREGA DE ROLLOS EN SITIO | 18/09/2025 SE REALIZA ENTREGA DE 10 ROLLOS POR EL OPERADOR VELOCES CON LA GUIA V4001552227</t>
  </si>
  <si>
    <t>ALBAN</t>
  </si>
  <si>
    <t>BARRIO SUR SAN ALBAN ALBAN</t>
  </si>
  <si>
    <t>FO-25-1536249</t>
  </si>
  <si>
    <t>16/09/2025 SE ESCALA AL COORDINADOR DE ZONA PARA ENTREGA DE ROLLOS EN SITIO | 18/09/2025 SE REALIZA ENVÍO DE 10 ROLLOS EN BUS POR SOLICITUD DE LA CLIENTE. CLIENTE CONFIRMA LA RECEPCIÓN DE LOS ROLLOS.. ENVÍO EXITOSO</t>
  </si>
  <si>
    <t>FO-25-1539447</t>
  </si>
  <si>
    <t>16/09/2025 SE ESCALA AL COORDINADOR DE ZONA PARA ENTREGA DE ROLLOS EN SITIO | 18/09/2025 SE ENTREGAN 70 ROLLOS</t>
  </si>
  <si>
    <t>BARRIO GRANADA CIENAGA DE ORO</t>
  </si>
  <si>
    <t>FO-25-1523363</t>
  </si>
  <si>
    <t>13/09/2025 SE ESCALA AL COORDINADOR DE ZONA PARA ENTREGA DE ROLLOS EN SITIO | 18/09/2025 SE REALIZA ENTREGA DE 20 ROLLOS PARA EL CB BANCOLOMBIA, NO SE MANIPULAN EQUIPOS</t>
  </si>
  <si>
    <t>DISTRICOL MUNDO AROMA JEY</t>
  </si>
  <si>
    <t>FO-25-1536251</t>
  </si>
  <si>
    <t>16/09/2025 SE ESCALA AL COORDINADOR DE ZONA PARA ENTREGA DE ROLLOS EN SITIO | 18/09/2025 SE REALIZA VISITA SE ENTREGA 20 ROLLOS</t>
  </si>
  <si>
    <t>FO-25-1544424</t>
  </si>
  <si>
    <t>17/09/2025 SE ESCALA AL COORDINADOR DE ZONA PARA ENTREGA DE ROLLOS EN SITIO | 18/09/2025 DURANTE LA VISITA TECNICA SE REALIZA ENTREGA DE 10 ROLLOS PARA DATÁFONO NO SE MANIPULAN EQUIPOS</t>
  </si>
  <si>
    <t>FO-25-1541843</t>
  </si>
  <si>
    <t>27/09/2025 SE ESCALA AL COORDINADOR DE ZONA PARA ENTREGA DE ROLLOS EN SITIO | 18/09/2025 SE VISITA COMERCIO CB BANCOLOMBIA, SE ENTREGAN 40 ROLLOS DE PAPELERÍA SOLICITADOS PARA EL DATAFONO, NO UPS, NO SE MANIPULAN EQUIPOS.</t>
  </si>
  <si>
    <t>FO-25-1542120</t>
  </si>
  <si>
    <t>27/09/2025 SE ESCALA AL COORDINADOR DE ZONA PARA ENTREGA DE ROLLOS EN SITIO | 18/09/2025 SE DEJAN 160 ROLLOS</t>
  </si>
  <si>
    <t>FO-25-1546430</t>
  </si>
  <si>
    <t>18/09/2025 SE ESCALA AL COORDINADOR DE ZONA PARA ENTREGA DE ROLLOS EN SITIO | 18/09/2025 SE HACE PRESENCIA EN COMERCIO SE REALIZA ENTREGA DE 10 ROLLOS</t>
  </si>
  <si>
    <t>PTM WORLD BANKS TU RED DE PAGO</t>
  </si>
  <si>
    <t>FO-25-1542460</t>
  </si>
  <si>
    <t>17/09/2025 SE ESCALA AL COORDINADOR DE ZONA PARA ENTREGA DE ROLLOS EN SITIO | 18/09/2025 SE REALIZA ENTREGA DE 80 ROLLOS.</t>
  </si>
  <si>
    <t>BARRIO LIBERTADORES TIBU</t>
  </si>
  <si>
    <t>FO-25-1525892</t>
  </si>
  <si>
    <t>13/09/2025 SE ENVIAN ROLLOS POR OPERADOR LOGISTICO | 18/09/2025 SE REALIZA ENVIO DE 60 ROLLOS, CON LA GUIA 2187690696 SERVIENTREGA. SE CONFIRMA ENTREGA EXITOSA CON EL USUARIO</t>
  </si>
  <si>
    <t>FO-25-1521699</t>
  </si>
  <si>
    <t>12/09/2025 SE REALIZA ENVIO DE ROLLOS CON GUIA | 18/09/2025 SE REALIZA ENVIO DE 60 ROLLOS, CON LA GUIA 2187690694 SERVIENTREGA. SE CONFIRMA ENTREGA EXITOSA CON EL USUARIO</t>
  </si>
  <si>
    <t>FO-25-1542115</t>
  </si>
  <si>
    <t>27/09/2025 SE ESCALA AL COORDINADOR DE ZONA PARA ENTREGA DE ROLLOS EN SITIO | 18/09/2025 SE REALIZÓ ENTREGA DE 30 ROLLOS PARA CB BANCOLOMBIA, NO SE MANIPULÓ EQUIPOS.</t>
  </si>
  <si>
    <t>BARRIO BOSA BOGOTA 14</t>
  </si>
  <si>
    <t>FO-25-1541834</t>
  </si>
  <si>
    <t>27/09/2025 SE ESCALA AL COORDINADOR DE ZONA PARA ENTREGA DE ROLLOS EN SITIO | 18/09/2025 SE LLAMA AL USUARIO E INDICA QUE POR FAVOR LO DEJEN EN LA TIENDA DEL LADO, YA QUE SE ENCUENTRA CERRADO Y MAS RATO PASA A RECOERLOS</t>
  </si>
  <si>
    <t>FO-25-1541235</t>
  </si>
  <si>
    <t>17/09/2025 SE ESCALA AL COORDINADOR DE ZONA PARA ENTREGA DE ROLLOS EN SITIO | 18/09/2025 SE REALIZA ENTREGA DE 10 ROLLOS CON VISITA.</t>
  </si>
  <si>
    <t>BARRIO LA PAZ ZIPAQUIRA 4</t>
  </si>
  <si>
    <t>FO-25-1539093</t>
  </si>
  <si>
    <t>16/09/2025 SE ESCALA AL COORDINADOR DE ZONA PARA ENTREGA DE ROLLOS EN SITIO | 18/09/2025 SE VISITA COMERCIO PARA ENTREGA DE 10 ROLLOS TÉRMICOS NO SE MANIPULA EQUIPO Y SE COMPLETA ENTREGA SIN NOVEDAD</t>
  </si>
  <si>
    <t>BARRIO VRD MORELIA PEREIRA</t>
  </si>
  <si>
    <t>FO-25-1522175</t>
  </si>
  <si>
    <t>12/09/2025 SE ESCALA AL COORDINADOR DE ZONA PARA ENTREGA DE ROLLOS EN SITIO | 18/09/2025 SE ENTREGAN 10 ROLLOS.</t>
  </si>
  <si>
    <t>DISTRICOL DROGUERIA Y VARIEDAD</t>
  </si>
  <si>
    <t>FO-25-1538403</t>
  </si>
  <si>
    <t>16/09/2025 SE ESCALA AL COORDINADOR DE ZONA PARA ENTREGA DE ROLLOS EN SITIO | 18/09/2025 SE REALIZA ENTREGA DE 30 ROLLOS PARA EL CB BANCOLOMBIA, NO SE MANIPULAN EQUIPOS</t>
  </si>
  <si>
    <t>FILANDIA</t>
  </si>
  <si>
    <t>BARRIO CALLE LA CRUZ FILANDIA</t>
  </si>
  <si>
    <t>FO-25-1524877</t>
  </si>
  <si>
    <t>18/09/2025 SE VISITA COMERCIO SE REALIZÓ ENTREGA DE 10 ROLLOS</t>
  </si>
  <si>
    <t>PTM MONTERIA VARIEDADES EL IMP</t>
  </si>
  <si>
    <t>FO-25-1544432</t>
  </si>
  <si>
    <t>17/09/2025 SE ESCALA AL COORDINADOR DE ZONA PARA ENTREGA DE ROLLOS EN SITIO | 18/09/2025 SE REALIZÓ ENTREGA DE 20 ROLLOS PARA CB BANCOLOMBIA, NO SE MANIPULÓ EQUIPOS.</t>
  </si>
  <si>
    <t>PTM IBAGUE  EVELYN ARIAS</t>
  </si>
  <si>
    <t>FO-25-1543862</t>
  </si>
  <si>
    <t>17/09/2025 SE ESCALA AL COORDINADOR DE ZONA PARA ENTREGA DE ROLLOS EN SITIO | 18/09/2025 SE HACE ENTREGA DE 70 PARA CB EN DIRECCIÓN INDICADA</t>
  </si>
  <si>
    <t>PAGAFACIL  CARRERA 15</t>
  </si>
  <si>
    <t>FO-25-1542449</t>
  </si>
  <si>
    <t>17/09/2025 SE ESCALA AL COORDINADOR DE ZONA PARA ENTREGA DE ROLLOS EN SITIO | 18/09/2025 SE REALIZA ENTREGA DE 160 ROLLOS</t>
  </si>
  <si>
    <t>FO-25-1543614</t>
  </si>
  <si>
    <t>17/09/2025 SE ESCALA AL COORDINADOR DE ZONA PARA ENTREGA DE ROLLOS EN SITIO | 18/09/2025 SE VISITA COMERCIO SE REALIZA ENTREGA DE 20 ROLLOS DE PAPEL PARA DATÁFONO</t>
  </si>
  <si>
    <t>REDY COMFANDI EL PRADO</t>
  </si>
  <si>
    <t>FO-25-1544418</t>
  </si>
  <si>
    <t>17/09/2025 SE ESCALA AL COORDINADOR DE ZONA PARA ENTREGA DE ROLLOS EN SITIO | 18/09/2025 SE REALIZA ENTREGA DE 60 ROLLOS. PERSONAL DEL CB NO ACCEDE A FIRMAR YA QUE ASEGURA QUE NUNCA HABÍAN PEDIDO TANTA INFORMACIÓN PARA UNA ENTREGA DE ROLLOS A PESAR DE HABERLE MOSTRADO EL CARNET Y LLAMADO A LA LÍNEA DEL BANCO.</t>
  </si>
  <si>
    <t>SAN JUAN DE ARAMA</t>
  </si>
  <si>
    <t>BARRIO CENTRO SAN JUAN DE ARAM</t>
  </si>
  <si>
    <t>FO-25-1536203</t>
  </si>
  <si>
    <t>16/09/2025 SE REALIZA ENVIO DE ROLLOS CON GUIA | 18/09/2025 SE REALIZA ENVIO DE 40 ROLLOS, CON LA GUIA 2235596077 SERVIENTREGA. SE CONFIRMA ENTREGA EXITOSA CON EL USUARIO</t>
  </si>
  <si>
    <t>PTM BUENAVENTURA DROGUERIA Y M</t>
  </si>
  <si>
    <t>FO-25-1536188</t>
  </si>
  <si>
    <t>16/09/2025 SE REALIZA ENVIO DE ROLLOS CON GUIA | 18/09/2025 SE REALIZA ENVIO DE 10 ROLLOS, CON LA GUIA 2185553789 SERVIENTREGA. SE CONFIRMA ENTREGA EXITOSA CON EL USUARIO</t>
  </si>
  <si>
    <t>EL PIÑON</t>
  </si>
  <si>
    <t>BARRIO CENTRO EL PINON 1</t>
  </si>
  <si>
    <t>FO-25-1543136</t>
  </si>
  <si>
    <t>17/09/2025 SE ESCALA AL COORDINADOR DE ZONA PARA ENTREGA DE ROLLOS EN SITIO | 18/09/2025 SE REALIZA VISITA SE PROCEDE A ENTREGAR 10 UNIDADES DE ROLLOS AL CLIENTE EN LA DIRECCIÓN DADA POR EL MISMO CRA 15 # 57-276 CONJUNTO VILLA LINDA</t>
  </si>
  <si>
    <t>BARRIO UNION DE VIVIENDA POPULAR CALI</t>
  </si>
  <si>
    <t>FO-25-1543231</t>
  </si>
  <si>
    <t>17/09/2025 SE ESCALA AL COORDINADOR DE ZONA PARA ENTREGA DE ROLLOS EN SITIO | 18/09/2025 SE ENTREGAN 20 ROLLOS A OSMAR SUAZA</t>
  </si>
  <si>
    <t>BARRIO VEREDA CUROS SAN MIGUEL</t>
  </si>
  <si>
    <t>FO-25-1544795</t>
  </si>
  <si>
    <t>17/09/2025 SE ESCALA AL COORDINADOR DE ZONA PARA ENTREGA DE ROLLOS EN SITIO | 18/09/2025 SE VISITA COMERCIO SE REALIZA LA ENTREGA DE 20 ROLLOS RBM CB OPERATIVO</t>
  </si>
  <si>
    <t>FO-25-1531104</t>
  </si>
  <si>
    <t>15/09/2025 SE ESCALA AL COORDINADOR DE ZONA PARA ENTREGA DE ROLLOS EN SITIO | 18/09/2025 SE REALIZA ENTREGA DE 50 ROLLOS POR EL OPERADOR VELOCES CON LA GUIA V4001552229</t>
  </si>
  <si>
    <t>FO-25-1523300</t>
  </si>
  <si>
    <t>13/09/2025 SE ESCALA AL COORDINADOR DE ZONA PARA ENTREGA DE ROLLOS EN SITIO | 18/09/2025 SE REALIZA ENTREGA DE 210 ROLLOS POR EL OPERADOR CABIFY</t>
  </si>
  <si>
    <t>PTM ITAGUI SUPERMERCADO RANCHO</t>
  </si>
  <si>
    <t>FO-25-1519378</t>
  </si>
  <si>
    <t>12/09/2025 SE ESCALA PARA ENVIO POR CABIFY | 18/09/2025 SE REALIZA ENTREGA DE 70 ROLLOS POR EL OPERADOR CABIFY</t>
  </si>
  <si>
    <t>FO-25-1535229</t>
  </si>
  <si>
    <t>16/09/2025 SE ESCALA AL COORDINADOR DE ZONA PARA ENTREGA DE ROLLOS EN SITIO | 18/09/2025 SE REALIZA ENTREGA DE 50 ROLLOS POR EL OPERADOR CABIFY</t>
  </si>
  <si>
    <t>DISTRICOL KASANDRA</t>
  </si>
  <si>
    <t>FO-25-1540406</t>
  </si>
  <si>
    <t>17/09/2025 SE ESCALA AL COORDINADOR DE ZONA PARA ENTREGA DE ROLLOS EN SITIO | 18/09/2025 SE REALIZA ENTREGA DE 160 ROLLOS POR EL OPERADOR CABIFY</t>
  </si>
  <si>
    <t>BARRIO PARIS BELLO BELLO</t>
  </si>
  <si>
    <t>FO-25-1535250</t>
  </si>
  <si>
    <t>16/09/2025 SE ESCALA AL COORDINADOR DE ZONA PARA ENTREGA DE ROLLOS EN SITIO | 18/09/2025 SE REALIZA ENTREGA DE 40 ROLLOS POR EL OPERADOR CABIFY</t>
  </si>
  <si>
    <t>FO-25-1546423</t>
  </si>
  <si>
    <t>18/09/2025 SE ESCALA AL COORDINADOR DE ZONA PARA ENTREGA DE ROLLOS EN SITIO | 18/09/2025 SE REALIZA LA ENTREGA DE 20 ROLLOS</t>
  </si>
  <si>
    <t>DISTRICOL TIENDA MIX J</t>
  </si>
  <si>
    <t>FO-25-1540408</t>
  </si>
  <si>
    <t>17/09/2025 SE ESCALA AL COORDINADOR DE ZONA PARA ENTREGA DE ROLLOS EN SITIO | 18/09/2025 SE REALIZA ENTREGA DE 100 ROLLOS POR EL OPERADOR CABIFY</t>
  </si>
  <si>
    <t>FO-25-1537686</t>
  </si>
  <si>
    <t>16/09/2025 SE ESCALA AL COORDINADOR DE ZONA PARA ENTREGA DE ROLLOS EN SITIO | 18/09/2025 SE ENTREGAN 60 ROLLOS</t>
  </si>
  <si>
    <t>PTM DROGUERIA LA ESPECIALISTA</t>
  </si>
  <si>
    <t>FO-25-1537062</t>
  </si>
  <si>
    <t>18/09/2025 SE REALIZA ENTREGA DE 20 ROLLOS POR EL OPERADOR CABIFY</t>
  </si>
  <si>
    <t>FO-25-1535292</t>
  </si>
  <si>
    <t>16/09/2025 SE ESCALA AL COORDINADOR DE ZONA PARA ENTREGA DE ROLLOS EN SITIO | 18/09/2025 SE REALIZA ENTREGA DE 10 ROLLOS POR EL OPERADOR CABIFY</t>
  </si>
  <si>
    <t>BARRIO SIMON BOLIVAR ITAGUI</t>
  </si>
  <si>
    <t>FO-25-1540544</t>
  </si>
  <si>
    <t>17/09/2025 SE ESCALA AL COORDINADOR DE ZONA PARA ENTREGA DE ROLLOS EN SITIO | 18/09/2025 SE REALIZA ENTREGA DE 70 ROLLOS POR EL OPERADOR CABIFY</t>
  </si>
  <si>
    <t>BARRIO ITAGUI ITAGUI 28</t>
  </si>
  <si>
    <t>FO-25-1537035</t>
  </si>
  <si>
    <t>18/09/2025 SE REALIZA ENTREGA DE 50 ROLLOS POR EL OPERADOR CABIFY</t>
  </si>
  <si>
    <t>BARRIO CENTRO FACATATIVA 8</t>
  </si>
  <si>
    <t>FO-25-1535257</t>
  </si>
  <si>
    <t>16/09/2025 SE ESCALA AL COORDINADOR DE ZONA PARA ENTREGA DE ROLLOS EN SITIO | 18/09/2025 DURANTE LA VISITA TECNICA SE REALIZA ENTREGA DE 10 ROLLOS PARA DATÁFONO NO SE MANIPULAN EQUIPOS</t>
  </si>
  <si>
    <t>FO-25-1535254</t>
  </si>
  <si>
    <t>16/09/2025 SE ESCALA AL COORDINADOR DE ZONA PARA ENTREGA DE ROLLOS EN SITIO | 18/09/2025 SE REALIZA ENTREGA DE 180 ROLLOS TÉRMICOS EN EL CB SIN NOVEDAD.</t>
  </si>
  <si>
    <t>PTM MEDELLIN ESENCIAL STORE</t>
  </si>
  <si>
    <t>FO-25-1540474</t>
  </si>
  <si>
    <t>17/09/2025 SE ESCALA AL COORDINADOR DE ZONA PARA ENTREGA DE ROLLOS EN SITIO | 18/09/2025 SE REALIZA ENTREGA DE 20 ROLLOS POR EL OPERADOR CABIFY</t>
  </si>
  <si>
    <t>DISTRICOL DONDE MAQUINA</t>
  </si>
  <si>
    <t>FO-25-1537449</t>
  </si>
  <si>
    <t>COMCARD INFORMATIC SYSTEM</t>
  </si>
  <si>
    <t>FO-25-1535266</t>
  </si>
  <si>
    <t>16/09/2025 SE ESCALA AL COORDINADOR DE ZONA PARA ENTREGA DE ROLLOS EN SITIO | 18/09/2025 SE REALIZA ENTREGA DE 120 ROLLOS POR EL OPERADOR CABIFY</t>
  </si>
  <si>
    <t>COMCARD MED VARIEDADES GABY</t>
  </si>
  <si>
    <t>FO-25-1540404</t>
  </si>
  <si>
    <t>17/09/2025 SE ESCALA AL COORDINADOR DE ZONA PARA ENTREGA DE ROLLOS EN SITIO | 18/09/2025 SE REALIZA ENTREGA DE 40 ROLLOS POR EL OPERADOR CABIFY</t>
  </si>
  <si>
    <t>FO-25-1535233</t>
  </si>
  <si>
    <t>16/09/2025 SE ESCALA AL COORDINADOR DE ZONA PARA ENTREGA DE ROLLOS EN SITIO | 18/09/2025 SE REALIZA ENTREGA DE 20 ROLLOS POR EL OPERADOR CABIFY</t>
  </si>
  <si>
    <t>FO-25-1537055</t>
  </si>
  <si>
    <t>18/09/2025 SE REALIZA ANETEGA DE 20 ROLLOS PARA DATÁFONO A SATURACION DEL CLIENTE</t>
  </si>
  <si>
    <t>BARRIO EL CARMEN GIGANTE 1</t>
  </si>
  <si>
    <t>FO-25-1537026</t>
  </si>
  <si>
    <t>18/09/2025 SE ENTREGA 30 ROLLOS SIN NOVEDAD</t>
  </si>
  <si>
    <t>BARRIO PORFIA VILLAVICENCIO 2</t>
  </si>
  <si>
    <t>FO-25-1540427</t>
  </si>
  <si>
    <t>17/09/2025 SE ESCALA AL COORDINADOR DE ZONA PARA ENTREGA DE ROLLOS EN SITIO | 18/09/2025 SE VISITA Y SE REALIZA ENTREGA DE 20 ROLLOS DE PAPEL TERMICO PARA DATÁFONO</t>
  </si>
  <si>
    <t>PTM POPAYAN DROGUERIA Y MINIMA</t>
  </si>
  <si>
    <t>FO-25-1533845</t>
  </si>
  <si>
    <t>15/09/2025 SE ESCALA AL COORDINADOR DE ZONA PARA ENTREGA DE ROLLOS EN SITIO | 18/09/2025 SE INGRESA SE ENTREGA 20 ROLLOS RBM</t>
  </si>
  <si>
    <t>BARRIO EL DORADO SANTANDER DE</t>
  </si>
  <si>
    <t>FO-25-1541665</t>
  </si>
  <si>
    <t>17/09/2025 SE ESCALA AL COORDINADOR DE ZONA PARA ENTREGA DE ROLLOS EN SITIO | 18/09/2025 SE REALIZA ENTREGA DE 80 ROLLOS TÉRMICOS EN EL CB SIN NOVEDAD.</t>
  </si>
  <si>
    <t>BARRIO JARDIN CANDELARIA</t>
  </si>
  <si>
    <t>FO-25-1542716</t>
  </si>
  <si>
    <t>17/09/2025 SE ESCALA AL COORDINADOR DE ZONA PARA ENTREGA DE ROLLOS EN SITIO | 18/09/2025 SE REALIZA ENTREGA DE 50 ROLLOS CON VISITA, NO SE INTERVIENE EQUIPOS</t>
  </si>
  <si>
    <t>BARRIO RICAURTE PARTE BAJA IBA</t>
  </si>
  <si>
    <t>FO-25-1545218</t>
  </si>
  <si>
    <t>17/09/2025 SE ESCALA AL COORDINADOR DE ZONA PARA ENTREGA DE ROLLOS EN SITIO | 18/09/2025 SE REALIZA ENTREGA DE 120 ROLLOS POR SOLICITUD DEL CLIENTE.</t>
  </si>
  <si>
    <t>FO-25-1527036</t>
  </si>
  <si>
    <t>14/09/2025 SE ESCALA AL COORDINADOR DE ZONA PARA ENTREGA DE ROLLOS EN SITIO | 18/09/2025 SE ENTREGAN 10 ROLLOS EN BUEN ESTADO</t>
  </si>
  <si>
    <t>BARRIO SIMON BOLIVAR DUITAMA 1</t>
  </si>
  <si>
    <t>FO-25-1540438</t>
  </si>
  <si>
    <t>17/09/2025 SE ESCALA AL COORDINADOR DE ZONA PARA ENTREGA DE ROLLOS EN SITIO | 18/09/2025 SE REALIZA ENTREGA DE 30 ROLLOS CON VISITA</t>
  </si>
  <si>
    <t>BARRIO POPULAR VILLAVICENCIO 3</t>
  </si>
  <si>
    <t>FO-25-1540456</t>
  </si>
  <si>
    <t>17/09/2025 SE ESCALA AL COORDINADOR DE ZONA PARA ENTREGA DE ROLLOS EN SITIO | 18/09/2025 SE VISITA CB Y SE REALIZA ENTREGA DE 10 ROLLOS DE PAPEL TERMICO PARA DATÁFONO</t>
  </si>
  <si>
    <t>REDY CIUDAD DEL RIO</t>
  </si>
  <si>
    <t>FO-25-1530525</t>
  </si>
  <si>
    <t>15/09/2025 SE ESCALA AL COORDINADOR DE ZONA PARA ENTREGA DE ROLLOS EN SITIO | 18/09/2025 SE REALIZA ENTREGA DE 150 ROLLOS POR EL OPERADOR VELOCES CON LA GUIA V4001552228</t>
  </si>
  <si>
    <t>BARRIO ITAGUI ITAGUI 30</t>
  </si>
  <si>
    <t>FO-25-1522551</t>
  </si>
  <si>
    <t>13/09/2025 SE ESCALA AL COORDINADOR DE ZONA PARA ENTREGA DE ROLLOS EN SITIO | 18/09/2025 SE REALIZA ENTREGA DE 20 ROLLOS POR EL OPERADOR CABIFY</t>
  </si>
  <si>
    <t>FO-25-1522181</t>
  </si>
  <si>
    <t>12/09/2025 SE ESCALA AL COORDINADOR DE ZONA PARA ENTREGA DE ROLLOS EN SITIO | 18/09/2025 SE REALIZA ENTREGA DE 30 ROLLOS PARA DATÁFONO A SATISFACCIÓN DEL CLIENTE</t>
  </si>
  <si>
    <t>BARRIO CALLE CAUCA BARBACOAS</t>
  </si>
  <si>
    <t>FO-25-1521697</t>
  </si>
  <si>
    <t>12/09/2025 SE REALIZA ENVIO DE ROLLOS CON GUIA | 19/09/2025 SE REALIZA ENVIO DE 20 ROLLOS, CON LA GUIA 2185553783 SERVIENTREGA. SE CONFIRMA ENTREGA EXITOSA CON EL USUARIO</t>
  </si>
  <si>
    <t>BARRIO ALTOS DE LA SABANA SINC</t>
  </si>
  <si>
    <t>FO-25-1523380</t>
  </si>
  <si>
    <t>13/09/2025 SE ESCALA AL COORDINADOR DE ZONA PARA ENTREGA DE ROLLOS EN SITIO | 19/09/2025 SE VISITA SITIO SE VERIFICA INFORMACIÓN SE REALIZA ENTREGA DE 50 ROLLOS RBM NO SE MANIPULA EQUIPOS, FIRMA QUIEN RECIBE LOS ROLLOS.</t>
  </si>
  <si>
    <t>DISTRICOL DISTRIALIMENTO SAMAN</t>
  </si>
  <si>
    <t>FO-25-1527051</t>
  </si>
  <si>
    <t>18/09/2025 SE REALIZA ENTREGA DE 20 ROLLOS TÉRMICOS EN EL CB SIN NOVEDAD.</t>
  </si>
  <si>
    <t>BARRIO VEREDA LA COROCITA SAHA</t>
  </si>
  <si>
    <t>FO-25-1525926</t>
  </si>
  <si>
    <t>13/09/2025 SE ESCALA AL COORDINADOR DE ZONA PARA ENTREGA DE ROLLOS EN SITIO | 18/09/2025 SE REALIZA ENTREGA DE 60 ROLLOS PARA EL CB BANCOLOMBIA, NO SE MANIPULAN EQUIPOS</t>
  </si>
  <si>
    <t>FO-25-1536263</t>
  </si>
  <si>
    <t>16/09/2025 SE ESCALA AL COORDINADOR DE ZONA PARA ENTREGA DE ROLLOS EN SITIO | 18/09/2025 SE VISITA COMERCIO Y SE HACE ENTREGA DE 10 ROLLOS A LA SEÑORA LUISA BANQUET.</t>
  </si>
  <si>
    <t>BARRIO ZARAGOZA 2 CARTAGO</t>
  </si>
  <si>
    <t>FO-25-1539073</t>
  </si>
  <si>
    <t>16/09/2025 SE ESCALA AL COORDINADOR DE ZONA PARA ENTREGA DE ROLLOS EN SITIO | 18/09/2025 VISITAMOS COMERCIO REALIZAMOS ENTREGA DE 10 ROLLOS.</t>
  </si>
  <si>
    <t>BARRIO EL COMERCIO CANDELARIA</t>
  </si>
  <si>
    <t>FO-25-1539468</t>
  </si>
  <si>
    <t>16/09/2025 SE ESCALA AL COORDINADOR DE ZONA PARA ENTREGA DE ROLLOS EN SITIO | 18/09/2025 SE REALIZA ENTREGA DE 40 ROLLOS CON VISITA, NO SE INTERVIENE EQUIPOS</t>
  </si>
  <si>
    <t>BARRIO CORREGIMIENTO SAN JOSE</t>
  </si>
  <si>
    <t>FO-25-1539479</t>
  </si>
  <si>
    <t>16/09/2025 SE ESCALA AL COORDINADOR DE ZONA PARA ENTREGA DE ROLLOS EN SITIO | 19/09/2025 SE ENTREGARON 20 ROLLOS</t>
  </si>
  <si>
    <t>BARRIO CORREGIMIENTO PUEBLO NU</t>
  </si>
  <si>
    <t>FO-25-1534265</t>
  </si>
  <si>
    <t>15/09/2025 SE ESCALA AL COORDINADOR DE ZONA PARA ENTREGA DE ROLLOS EN SITIO | 18/09/2025 SE REALIZA ENVÍO DE 20 ROLLOS REDEBAN DESDE NECOCLI AL CORREGIMIENTO PUEBLO NUEVO EN FLOTA INFORMAL, SE CONFIRMA CON EL CLIENTE EL RECIBIDO OK</t>
  </si>
  <si>
    <t>DISTRICOL GRANERO Y VARIEDADES</t>
  </si>
  <si>
    <t>FO-25-1522129</t>
  </si>
  <si>
    <t>12/09/2025 SE ESCALA AL COORDINADOR DE ZONA PARA ENTREGA DE ROLLOS EN SITIO | 18/09/2025 ENVÍO DIRECTO CON EL CONDUCTOR, ENTREGA CONFIRMADA</t>
  </si>
  <si>
    <t>BARRIO CENTRO RIOSUCIO 1</t>
  </si>
  <si>
    <t>FO-25-1460327</t>
  </si>
  <si>
    <t>02/09/2025 SE CONFIRMA DATOS CON CB, DATOS CORRECTOS, SE ACTUALIZAN. SE REALIZA ENVIO DE ROLLOS CON GUIA | 11/09/2025 SE COMUNICA CON EL CLIENTE Y NO LE HAN LLEGADO LOS ROLLOS | 12/09/2025 SE COMUICA CON EL CLIENTE E INDICA QUE O TIENE LOS ROLLOS TODAVIA | 19/09/2025 SE REALIZA ENVIO DE 70 ROLLOS, CON LA GUIA 284607398 SERVIENTREGA. SE CONFIRMA ENTREGA EXITOSA CON EL USUARIO</t>
  </si>
  <si>
    <t>BARRIO OFFEL ISTMINA</t>
  </si>
  <si>
    <t>FO-25-1498623</t>
  </si>
  <si>
    <t>09/09/2025 SE ESCALA AL COORDINADOR DE ZONA PARA ENTREGA DE ROLLOS WOMPI EN SITIO | 15/09/2025 SE REALIZA COMUNICACION CON EL USUARIO AL NUMERO 3118597995 DONDE INDICA QUE AUN NO RECIBE LOS ROLLOS | 19/09/2025 SE REALIZA ENVIO DE 40 ROLLOS, CON LA GUIA 284607407 SERVIENTREGA. SE CONFIRMA ENTREGA EXITOSA POR PARTE DE LA TRANSPORTADORA</t>
  </si>
  <si>
    <t>FO-25-1509854</t>
  </si>
  <si>
    <t>10/09/2025 SE REALIZA ENVIO DE ROLLOS CON GUIA | 19/09/2025 SE REALIZA ENVIO DE 50 ROLLOS, CON LA GUIA 2185553778 SERVIENTREGA. SE CONFIRMA ENTREGA EXITOSA POR PARTE DE LA TRANSPORTADORA</t>
  </si>
  <si>
    <t>FO-25-1530669</t>
  </si>
  <si>
    <t>15/09/2025 SE REALIZA ENVIO DE ROLLOS CON GUIA | 16/09/2025 SE REALIZÓ EL ENVÍO DE PAPELERÍA SOLICITADA SE ENTREGA COPIA DE GUÍA AL CLIENTE PARA QUE RECLAME EN OFICINA</t>
  </si>
  <si>
    <t>BARRIO EL PORVENIR PUERTO CALD</t>
  </si>
  <si>
    <t>FO-25-1550492</t>
  </si>
  <si>
    <t>18/09/2025 SE ESCALA AL COORDINADOR DE ZONA PARA ENTREGA DE ROLLOS EN SITIO | 19/09/2025 SE VISITA COMERCIO SE REALIZA ENTREGA DE 30 ROLLOS DE PAPEL PARA DATÁFONO</t>
  </si>
  <si>
    <t>FO-25-1525321</t>
  </si>
  <si>
    <t>13/09/2025 SE ENVIAN ROLLOS POR OPERADOR LOGISTICO | 19/09/2025 SE COMUNICA CON EL USUARIO DONDE INFORMA QUE AUN NO RECIBE LOS ROLLOS | 19/09/2025 SE REALIZA ENVIO DE 50 ROLLOS, CON LA GUIA 284607417 SERVIENTREGA. SE CONFIRMA ENTREGA EXITOSA CON EL USUARIO</t>
  </si>
  <si>
    <t>FO-25-1546418</t>
  </si>
  <si>
    <t>18/09/2025 SE ESCALA AL COORDINADOR DE ZONA PARA ENTREGA DE ROLLOS EN SITIO | 19/09/2025 SE VISITA COMERCIO CB BANCOLOMBIA, SE ENTREGAN ROLLOS DE PAPELERÍA SOLICITADOS PARA EL DATAFONO, NO UPS, NO SE MANIPULAN EQUIPOS.</t>
  </si>
  <si>
    <t>REDY LA LUNA</t>
  </si>
  <si>
    <t>FO-25-1548877</t>
  </si>
  <si>
    <t>18/09/2025 SE ESCALA AL COORDINADOR DE ZONA PARA ENTREGA DE ROLLOS EN SITIO | 19/09/2025 SE REALIZA ENTREGA DE 350 ROLLOS CON VISITA, NO SE INTERVIENE EQUIPOS</t>
  </si>
  <si>
    <t>BARRIO SAN LUIS GROUD ROAD SAN</t>
  </si>
  <si>
    <t>FO-25-1552873</t>
  </si>
  <si>
    <t>BARRIO CAGUAN NEIVA 5</t>
  </si>
  <si>
    <t>FO-25-1550513</t>
  </si>
  <si>
    <t>18/09/2025 SE ESCALA AL COORDINADOR DE ZONA PARA ENTREGA DE ROLLOS EN SITIO | 19/09/2025 SE REALIZA VISITA AL PUNTO SE ENTREGAN 20 ROLLOS PAPEL RBM CLIENTE RECIBE A SATISFACCIÓN</t>
  </si>
  <si>
    <t>PTM DABEIBA  ABARROTES LA ESQU</t>
  </si>
  <si>
    <t>FO-25-1531167</t>
  </si>
  <si>
    <t>15/09/2025 SE REALIZA ENVIO DE ROLLOS CON GUIA | 19/09/2025 SE REALIZA ENVIO DE 20 ROLLOS, CON LA GUIA 284607420 SERVIENTREGA. SE CONFIRMA ENTREGA EXITOSA CON EL USUARIO</t>
  </si>
  <si>
    <t>FO-25-1519639</t>
  </si>
  <si>
    <t>12/09/2025 SE REALIZA ENVIO DE ROLLOS CON GUIA | 18/09/2025 SE INTENTA COMUNICACIÓN AL NÚMERO 3148118261 CON USUARIA PARA VALIDAR SI YA RECIBIO PERO NO HAY RESPUESTA, TAMPOCO POR WHATSAPP | 19/09/2025 SE INTENTA COMUNICACIÓN AL NÚMERO 3148118261 CON USUARIA PARA VALIDAR SI YA RECIBIO PERO NO HAY RESPUESTA, TAMPOCO POR WHATSAPP | 19/09/2025 SE REALIZA ENVIO DE 20 ROLLOS, CON LA GUIA 2205447169 SERVIENTREGA. SE CONFIRMA ENTREGA EXITOSA POR PARTE DE LA TRANSPORTADORA</t>
  </si>
  <si>
    <t>PTM BOGOTA TEAMS TECNOLOGY</t>
  </si>
  <si>
    <t>FO-25-1523374</t>
  </si>
  <si>
    <t>13/09/2025 SE ESCALA AL COORDINADOR DE ZONA PARA ENTREGA DE ROLLOS EN SITIO | 17/09/2025 SE REALIZA LA ASIGNACIÓN DE ROLLOS</t>
  </si>
  <si>
    <t>FO-25-1532120</t>
  </si>
  <si>
    <t>15/09/2025 SE REALIZA ENVIO DE ROLLOS CON GUIA | 19/09/2025 SE REALIZA ENVIO DE 10 ROLLOS, CON LA GUIA 2235596072 SERVIENTREGA. SE CONFIRMA ENTREGA EXITOSA POR PARTE DE LA TRANSPORTADORA</t>
  </si>
  <si>
    <t>BARRIO CENTRO SAN VICENTE DEL CAGUAN 6</t>
  </si>
  <si>
    <t>FO-25-1534040</t>
  </si>
  <si>
    <t>15/09/2025 SE REALIZA ENVIO DE ROLLOS CON GUIA | 19/09/2025 SE REALIZA ENVIO DE 20 ROLLOS, CON LA GUIA 2235596074 SERVIENTREGA. SE CONFIRMA ENTREGA EXITOSA POR PARTE DE LA TRANSPORTADORA</t>
  </si>
  <si>
    <t>BARRIO CARACOLI CAUCASIA 4</t>
  </si>
  <si>
    <t>FO-25-1546397</t>
  </si>
  <si>
    <t>18/09/2025 SE ESCALA AL COORDINADOR DE ZONA PARA ENTREGA DE ROLLOS EN SITIO | 19/09/2025 SE REALIZA ENTREGA DE 10 ROLLOS PARA EL CB BANCOLOMBIA,NO SE MANIPULAN EQUIPOS</t>
  </si>
  <si>
    <t>BARRIO SAN JOSE CUCUTA 4</t>
  </si>
  <si>
    <t>FO-25-1546264</t>
  </si>
  <si>
    <t>18/09/2025 SE ESCALA AL COORDINADOR DE ZONA PARA ENTREGA DE ROLLOS EN SITIO | 19/09/2025 SE VISITA COMERCIO Y SE ENTREGAN ROLLOS OK</t>
  </si>
  <si>
    <t>FO-25-1541468</t>
  </si>
  <si>
    <t>17/09/2025 SE REALIZA ENVIO DE ROLLOS CON GUIA | 19/09/2025 SE REALIZA ENVIO DE 40 ROLLOS, CON LA GUIA 2187690699 SERVIENTREGA. SE CONFIRMA ENTREGA EXITOSA POR PARTE DE LA TRANSPORTADORA</t>
  </si>
  <si>
    <t>PTM TURBO PUNTO SERVIS TURBO J</t>
  </si>
  <si>
    <t>FO-25-1545228</t>
  </si>
  <si>
    <t>17/09/2025 SE ESCALA AL COORDINADOR DE ZONA PARA ENTREGA DE ROLLOS EN SITIO | 19/09/2025 SE REALIZA ENTREGA DE 60 ROLLOS REDEBAN EN EL PUNTO SIN NOVEDAD, EN LA ENTREGA NO SE MANIPULAN EQUIPOS ENTREGA OK</t>
  </si>
  <si>
    <t>PTM  TURBO  VARIEDADES LINA Y</t>
  </si>
  <si>
    <t>FO-25-1545224</t>
  </si>
  <si>
    <t>17/09/2025 SE ESCALA AL COORDINADOR DE ZONA PARA ENTREGA DE ROLLOS EN SITIO | 19/09/2025 SE REALIZA ENTREGA DE 30 ROLLOS REDEBAN EN EL PUNTO, EN LA ENTREGA NO SE MANIPULAN EQUIPOS, ENTREGA OK</t>
  </si>
  <si>
    <t>FO-25-1548204</t>
  </si>
  <si>
    <t>18/09/2025 SE ESCALA AL COORDINADOR DE ZONA PARA ENTREGA DE ROLLOS EN SITIO | 19/09/2025 ENTREGA DE 20 ROLLOS PARA DATAFONO NO SE MANIPULA TERMINAL</t>
  </si>
  <si>
    <t>PTM CALI COLMENA</t>
  </si>
  <si>
    <t>FO-25-1545213</t>
  </si>
  <si>
    <t>17/09/2025 SE ESCALA AL COORDINADOR DE ZONA PARA ENTREGA DE ROLLOS EN SITIO | 19/09/2025 SE REALIZA ENTREGA DE 30 ROLLOS</t>
  </si>
  <si>
    <t>PTM GIRON SUPERMERCADO MERCANT</t>
  </si>
  <si>
    <t>FO-25-1543228</t>
  </si>
  <si>
    <t>17/09/2025 SE ESCALA AL COORDINADOR DE ZONA PARA ENTREGA DE ROLLOS EN SITIO | 19/09/2025 SE REALIZA VISITA A COMERCIO Y SE ENTREGAN 30 ROLLOS, NO SE MANIPULA EQUIPOS.</t>
  </si>
  <si>
    <t>BARRIO MANZANARES SECTOR 11 - CANDELARIA CANDELARIA</t>
  </si>
  <si>
    <t>FO-25-1548530</t>
  </si>
  <si>
    <t>18/09/2025 SE ESCALA AL COORDINADOR DE ZONA PARA ENTREGA DE ROLLOS EN SITIO | 19/09/2025 SE REALIZA ENTREGA DE 10 ROLLOS.</t>
  </si>
  <si>
    <t>BARRIO BALCONES DEL SUR BUCARA</t>
  </si>
  <si>
    <t>FO-25-1548881</t>
  </si>
  <si>
    <t>18/09/2025 SE ESCALA AL COORDINADOR DE ZONA PARA ENTREGA DE ROLLOS EN SITIO | 19/09/2025 SE HACE PRESENCIA EN COMERCIO SE REALIZA ENTREGA DE 20 ROLLOS</t>
  </si>
  <si>
    <t>PTMCALISUPPLY MISCELANEA</t>
  </si>
  <si>
    <t>FO-25-1539100</t>
  </si>
  <si>
    <t>16/09/2025 SE ESCALA AL COORDINADOR DE ZONA PARA ENTREGA DE ROLLOS EN SITIO | 19/09/2025 SE REALIZA ENTREGA DE 20 ROLLOS</t>
  </si>
  <si>
    <t>DISTRICOL ALMACEN Y TALLER PA</t>
  </si>
  <si>
    <t>FO-25-1550644</t>
  </si>
  <si>
    <t>18/09/2025 SE ESCALA AL COORDINADOR DE ZONA PARA ENTREGA DE ROLLOS EN SITIO | 19/09/2025 SE REALIZA VISITA TÉCNICA PARA ENTREGA DE 30 ROLLOS PARA DATÁFONO, NO SE INTERVIENE TERMINAL Y LA ENTREGA SE REALIZA SIN NOVEDAD.</t>
  </si>
  <si>
    <t>FO-25-1537071</t>
  </si>
  <si>
    <t>19/09/2025 SE REALIZA ENTREGA DE 20 ROLLOS EN EL PUNTO SIN NOVEDAD, EN LA ENTREGA NO SE MANIPULAN EQUIPOS OK</t>
  </si>
  <si>
    <t>BARRIO CENTRO  TENA</t>
  </si>
  <si>
    <t>FO-25-1535262</t>
  </si>
  <si>
    <t>16/09/2025 SE ESCALA AL COORDINADOR DE ZONA PARA ENTREGA DE ROLLOS EN SITIO | 19/09/2025 DURANTE LA VISITA TECNICA SE REALIZA ENTREGA DE ROLLOS PARA DATÁFONO NO SE MANIPULAN EQUIPOS SIN NOVEDAD EN ENTREGA</t>
  </si>
  <si>
    <t>BARRIO SAN CAYETANO SAN CAYETANO</t>
  </si>
  <si>
    <t>FO-25-1534084</t>
  </si>
  <si>
    <t>15/09/2025 SE ESCALA AL COORDINADOR DE ZONA PARA ENTREGA DE ROLLOS EN SITIO | 19/09/2025 SE REALIZA ENTREGA DE 20 ROLLOS RBM OK</t>
  </si>
  <si>
    <t>BARRIO CENTRO SABANALARGA 16</t>
  </si>
  <si>
    <t>FO-25-1542466</t>
  </si>
  <si>
    <t>17/09/2025 SE ESCALA AL COORDINADOR DE ZONA PARA ENTREGA DE ROLLOS EN SITIO | 19/09/2025 SE ENTREGAN 20 ROLLOS</t>
  </si>
  <si>
    <t>BARRIO DIVINO NIÑO ISNOS 1</t>
  </si>
  <si>
    <t>FO-25-1503661</t>
  </si>
  <si>
    <t>09/09/2025 SE LLAMA AL 3233499631; SE CONTACTA A  NORBEY FERNANDO DIAZ SE CONFIRMA SOLICITUD, DATOS DE ENVIO Y DIRECCION | 16/09/2025 SE INTENTA REALIZAR COMUNICACION CON EL USURIO PARA VALIDAR LA RECEPCION DE LOS ROLLOS FALLIDA | 16/09/2025 EN COMUNICACIÓ CON EL USUARIO INFORMA QUE AÚN NO RECIBE ROLLOS | 19/09/2025 SE INTENTA COMUNICACION CON EL USUARIO FALLIDA PARA VALIDAR LA RECEPCION DE LOS ROLLOS | 19/09/2025 SE REALIZA ENVIO DE 10 ROLLOS, CON LA GUIA 2235596051 SERVIENTREGA. SE CONFIRMA ENTREGA EXITOSA CON EL USUARIO</t>
  </si>
  <si>
    <t>PTM PUERTO NARE COMUNICACIONES</t>
  </si>
  <si>
    <t>FO-25-1515251</t>
  </si>
  <si>
    <t>17/09/2025 SE COMUNICA CON EL USUARIO DONDE INFORMA QUE AUN NO RECIBE LOS ROLLOS | 19/09/2025 SE INTENTA COMUNICACION CON EL USUARIO FALLIDA PARA VALIDAR LA RECEPCION DE LOS ROLLOS | 19/09/2025 SE REALIZA ENVIO DE 90 ROLLOS, CON LA GUIA 368692141 SERVIENTREGA. SE CONFIRMA ENTREGA EXITOSA CON EL USUARIO</t>
  </si>
  <si>
    <t>CHINU</t>
  </si>
  <si>
    <t>DISTRICOL LA GRAN PARADA</t>
  </si>
  <si>
    <t>FO-25-1523370</t>
  </si>
  <si>
    <t>13/09/2025 SE ESCALA AL COORDINADOR DE ZONA PARA ENTREGA DE ROLLOS EN SITIO | 19/09/2025 SE REALIZA VISITA TÉCNICA PARA ENTREGA DE 20 ROLLOS PARA DATÁFONO, NO SE INTERVIENE TERMINAL Y LA ENTREGA SE REALIZA SIN NOVEDAD.</t>
  </si>
  <si>
    <t>FO-25-1530160</t>
  </si>
  <si>
    <t>15/09/2025 SE REALIZA ENVIO DE ROLLOS CON GUIA | 19/09/2025 SE INTENTA COMUNICACION CON EL USUARIO FALLIDA PARA VALIDAR LA RECEPCION DE LOS ROLLOS | 19/09/2025 SE REALIZA ENVIO DE 20 ROLLOS, CON LA GUIA 284607419 SERVIENTREGA. SE CONFIRMA ENTREGA EXITOSA CON EL USUARIO</t>
  </si>
  <si>
    <t>DISTRICOL CELU PARTES CAGUAN</t>
  </si>
  <si>
    <t>FO-25-1532118</t>
  </si>
  <si>
    <t>15/09/2025 SE REALIZA ENVIO DE ROLLOS CON GUIA | 19/09/2025 SE REALIZA ENVIO DE 80 ROLLOS, CON LA GUIA 2235596071 SERVIENTREGA. SE CONFIRMA ENTREGA EXITOSA POR PARTE DE LA TRANSPORTADORA</t>
  </si>
  <si>
    <t>SAN MARTIN DE LOBA</t>
  </si>
  <si>
    <t>FO-25-1530206</t>
  </si>
  <si>
    <t>15/09/2025 SE ESCALA AL COORDINADOR DE ZONA PARA ENTREGA DE ROLLOS EN SITIO | 19/09/2025 SE REALIZA ENVIO DE 50 ROLLOS, CON LA GUIA 2205447175 SERVIENTREGA. SE CONFIRMA ENTREGA EXITOSA CON EL USUARIO</t>
  </si>
  <si>
    <t>FO-25-1525920</t>
  </si>
  <si>
    <t>13/09/2025 SE ESCALA AL COORDINADOR DE ZONA PARA ENTREGA DE ROLLOS EN SITIO | 19/09/2025 SE REALIZA ENTREGA DE 170 ROLLOS POR EL OPERADOR VELOCES CON LA GUIA V4001552224</t>
  </si>
  <si>
    <t>PTM MEDELLIN SERVINETSER</t>
  </si>
  <si>
    <t>FO-25-1525925</t>
  </si>
  <si>
    <t>13/09/2025 SE ESCALA AL COORDINADOR DE ZONA PARA ENTREGA DE ROLLOS EN SITIO | 19/09/2025 SE REALIZA ENTREGA DE 110 ROLLOS POR EL OPERADOR VELOCES CON LA GUIA V4001552225</t>
  </si>
  <si>
    <t>PTM NORTE DE SANTANDER TIENDA</t>
  </si>
  <si>
    <t>FO-25-1543082</t>
  </si>
  <si>
    <t>19/09/2025 SE VISITA DIRECCIÓN INDICADA POR EL CLIENTE Y SE ENTREGAN 20 ROLLOS OK.</t>
  </si>
  <si>
    <t>BARRIO VILLA MAYOR BOGOTA 3</t>
  </si>
  <si>
    <t>FO-25-1550860</t>
  </si>
  <si>
    <t>18/09/2025 SE ESCALA AL COORDINADOR DE ZONA PARA ENTREGA DE ROLLOS EN SITIO | 19/09/2025 DURANTE LA VISITA TECNICA SE REALIZA ENTREGA DE ROLLOS PARA DATÁFONO NO SE MANIPULAN EQUIPOS</t>
  </si>
  <si>
    <t>BARRIO VDA EL ROSARIO LA MESA</t>
  </si>
  <si>
    <t>FO-25-1550506</t>
  </si>
  <si>
    <t>18/09/2025 SE ESCALA AL COORDINADOR DE ZONA PARA ENTREGA DE ROLLOS EN SITIO | 19/09/2025 DURANTE LA VISITA TECNICA SE REALIZA ENTREGA DE ROLLOS PARA DATÁFONO NO SE MANIPULAN EQUIPOS SIN NOVEDAD EN ENTREGA</t>
  </si>
  <si>
    <t>FO-25-1549099</t>
  </si>
  <si>
    <t>18/09/2025 SE ESCALA AL COORDINADOR DE ZONA PARA ENTREGA DE ROLLOS EN SITIO | 19/09/2025 SE REALIZA ENTREGA DE 30 ROLLOS PARA DATAFONO NO SE MANIPULA TERMINAL</t>
  </si>
  <si>
    <t>SAN RAFAEL SAN RAFAEL 5</t>
  </si>
  <si>
    <t>FO-25-1537525</t>
  </si>
  <si>
    <t>19/09/2025 SE INTENTA COMUNICACIÓN AL NÚMERO 3128456932 CON USUARIO PARA VALIDAR SI YA RECIBIO PERO NO HAY RESPUESTA, TAMPOCO POR WHATSAPP | 19/09/2025 EN COMUNICACIÓN CON EL USUARIO AL NÚMERO 3128456932 NOS INFORMA QUE LA SERVIENTREGA YA SE COMUNICÓ CON ELLA PARA QUE PASARA A RECOGER  LOS ROLLOS A LA TRANSPORTADORA | 19/09/2025 SE REALIZA ENVIO DE 10 ROLLOS, CON LA GUIA 284607424 SERVIENTREGA. SE CONFIRMA ENTREGA EXITOSA CON EL USUARIO</t>
  </si>
  <si>
    <t>BARRIO UNIDO RIONEGRO</t>
  </si>
  <si>
    <t>FO-25-1544048</t>
  </si>
  <si>
    <t>17/09/2025 SE ESCALA AL COORDINADOR DE ZONA PARA ENTREGA DE ROLLOS EN SITIO | 19/09/2025 SE CONTACTA CLIENTE SE ENVÍA 40 ROLLOS A SAN RAFAEL , EN ESPERA DE CONFIRMACIÓN  RECIBIDO ... CLIENTE CONFIRMA QUE YA RECLAMÓ LOS ROLLOS</t>
  </si>
  <si>
    <t>BARRIO RIONEGRO RIONEGRO 2</t>
  </si>
  <si>
    <t>FO-25-1542729</t>
  </si>
  <si>
    <t>17/09/2025 SE ESCALA AL COORDINADOR DE ZONA PARA ENTREGA DE ROLLOS EN SITIO | 17/09/2025 SE COMUNICA CON EL SEÑOR JHON OVIEDOAL NÚMERO DE TELÉFONO.  3105756695 NOS SOLICITA QUE PO FAVOR ENVIAROS LOS ROLLOS EL DÍA DE MAÑANA CON LA BUSETA DE LA MAÑANA , YA QUE EL DE LA TARDE PASA DIRECTO A PAPAYAL | 19/09/2025 SE CONTACTA CLIENTE, SE ENVÍA 10 ROLLOS A SAN RAFAEL, EN ESPERA LA CONFIRMACIÓN DEL CLIENTE DEL RECIBIDO DE LOS ROLLOS... CLIENTE CONFIRMA QUE YA RECLAMÓ LOS ROLLOS</t>
  </si>
  <si>
    <t>FO-25-1544041</t>
  </si>
  <si>
    <t>17/09/2025 SE ESCALA AL COORDINADOR DE ZONA PARA ENTREGA DE ROLLOS EN SITIO | 19/09/2025 VISITAMOS COMERCIO REALIZAMOS ENTREGA DE 20 ROLLOS, EL CORRESPONSAL TIENE EFECTY SE PREGUNTA CON REDEBAN YA QUE ES LA TERCERA VEZ QUE SOLICITAN ROLLOS Y ELLOS NOS AUTORIZAN LA ENTREGA DE LOS ROLLOS.</t>
  </si>
  <si>
    <t>BARRIO BOSA BASILIA BOGOTA</t>
  </si>
  <si>
    <t>FO-25-1546260</t>
  </si>
  <si>
    <t>18/09/2025 SE ESCALA AL COORDINADOR DE ZONA PARA ENTREGA DE ROLLOS EN SITIO | 19/09/2025 ENTREGA DE 20 ROLLOS NO SE MANIPULAN EQUIPOS</t>
  </si>
  <si>
    <t>LURUACO</t>
  </si>
  <si>
    <t>BARRIO CENTRO LURUACO 4</t>
  </si>
  <si>
    <t>FO-25-1542472</t>
  </si>
  <si>
    <t>17/09/2025 SE ESCALA AL COORDINADOR DE ZONA PARA ENTREGA DE ROLLOS EN SITIO | 19/09/2025 SE ENTREGAN 30 ROLLOS</t>
  </si>
  <si>
    <t>BARRIO BOSA LA PAZ 1 BOGOTA</t>
  </si>
  <si>
    <t>FO-25-1546248</t>
  </si>
  <si>
    <t>18/09/2025 SE ESCALA AL COORDINADOR DE ZONA PARA ENTREGA DE ROLLOS EN SITIO | 19/09/2025 ENTREGA DE 10 ROLLOS NO SE MANIPULAN EQUIPOS</t>
  </si>
  <si>
    <t>DISTRICOL TIENDA Y MISC SANTI</t>
  </si>
  <si>
    <t>FO-25-1550530</t>
  </si>
  <si>
    <t>18/09/2025 SE ESCALA AL COORDINADOR DE ZONA PARA ENTREGA DE ROLLOS EN SITIO | 19/09/2025 VISITAMOS COMERCIO REALIZAMOS ENTREGA DE 100 ROLLOS.</t>
  </si>
  <si>
    <t>BARRIO CENTRO LURUACO 2</t>
  </si>
  <si>
    <t>FO-25-1543620</t>
  </si>
  <si>
    <t>BARRIO BUENOS AIRES CUCUTA  5</t>
  </si>
  <si>
    <t>FO-25-1549573</t>
  </si>
  <si>
    <t>18/09/2025 SE ESCALA AL COORDINADOR DE ZONA PARA ENTREGA DE ROLLOS EN SITIO | 19/09/2025 SE REALIZA ENTREGA DE 20 ROLLOS RBM OK</t>
  </si>
  <si>
    <t>FO-25-1548525</t>
  </si>
  <si>
    <t>18/09/2025 SE ESCALA AL COORDINADOR DE ZONA PARA ENTREGA DE ROLLOS EN SITIO | 19/09/2025 SE REALIZA VISITA SE ENTREGA 40 ROLLOS</t>
  </si>
  <si>
    <t>REDY BRISAS ALAMOS</t>
  </si>
  <si>
    <t>FO-25-1547842</t>
  </si>
  <si>
    <t>18/09/2025 SE ESCALA AL COORDINADOR DE ZONA PARA ENTREGA DE ROLLOS EN SITIO | 19/09/2025 SE REALIZA ENTREGA DE 120 ROLLOS TÉRMICOS EN EL CB SIN NOVEDAD.</t>
  </si>
  <si>
    <t>PTM CALI COMUNICACIONES ANITA</t>
  </si>
  <si>
    <t>FO-25-1547795</t>
  </si>
  <si>
    <t>18/09/2025 SE ESCALA AL COORDINADOR DE ZONA PARA ENTREGA DE ROLLOS EN SITIO | 19/09/2025 SE REALIZA ENTREGA DE 80 ROLLOS CON VISITA, NO SE INTERVIENE EQUIPOS</t>
  </si>
  <si>
    <t>COMCARD ITAGUI LYJ</t>
  </si>
  <si>
    <t>FO-25-1542108</t>
  </si>
  <si>
    <t>17/09/2025 SE ESCALA AL COORDINADOR DE ZONA PARA ENTREGA DE ROLLOS EN SITIO | 19/09/2025 SE REALIZA ENTREGA DE 170 ROLLOS POR EL OPERADOR CABIFY</t>
  </si>
  <si>
    <t>PAGAFACIL LOS MOLINOS</t>
  </si>
  <si>
    <t>FO-25-1542124</t>
  </si>
  <si>
    <t>27/09/2025 SE ESCALA AL COORDINADOR DE ZONA PARA ENTREGA DE ROLLOS EN SITIO | 19/09/2025 SE REALIZA ENTREGA DE 110 ROLLOS POR EL OPERADOR CABIFY</t>
  </si>
  <si>
    <t>BARRIO SIMON BOLIVAR 3 ITAGUI</t>
  </si>
  <si>
    <t>FO-25-1542720</t>
  </si>
  <si>
    <t>17/09/2025 SE ESCALA AL COORDINADOR DE ZONA PARA ENTREGA DE ROLLOS EN SITIO | 19/09/2025 SE REALIZA ENTREGA DE 16 ROLLOS POR EL OPERADOR CABIFY</t>
  </si>
  <si>
    <t>BARRIO ALTO MELENDEZ CALI</t>
  </si>
  <si>
    <t>FO-25-1546408</t>
  </si>
  <si>
    <t>18/09/2025 SE ESCALA AL COORDINADOR DE ZONA PARA ENTREGA DE ROLLOS EN SITIO | 19/09/2025 SE REALIZÓ GESTIÓN TELEFÓNICA ANTES DE LLEGAR AL COMERCIO PARA CONFIRMAR CON EL CLIENTE LA VISITA, LA CLIENTA INFORMA QUE YA LE CAMBIARON EL DATÁFONO YA CUENTA CON EL DATÁFONO DE WOMPI, SE LE INFORMA QUE YA NO SE LE PUEDEN ENTREGAR LOS ROLLOS DE LA RED DE REDEBAN, DICE QUE EL DÍA DE MAÑANA SE COMUNICARÁ A LA LÍNEA PARA SOLICITAR LOS NUEVOS ROLLOS PARA EL DATÁFONO,</t>
  </si>
  <si>
    <t>PTM MEDELLIN DISTRIBUIDORA JT1</t>
  </si>
  <si>
    <t>FO-25-1546414</t>
  </si>
  <si>
    <t>18/09/2025 SE ESCALA AL COORDINADOR DE ZONA PARA ENTREGA DE ROLLOS EN SITIO | 19/09/2025 SE REALIZA ENTREGA DE 16 ROLLOS POR EL OPERADOR CABIFY</t>
  </si>
  <si>
    <t>FO-25-1552321</t>
  </si>
  <si>
    <t>19/09/2025 SE ESCALA AL COORDINADOR DE ZONA PARA ENTREGA DE ROLLOS EN SITIO | 19/09/2025 SE REALIZA VISITA SE ENTREGA PAPELERÍA SOLICITADA</t>
  </si>
  <si>
    <t>JAIMES VALERO NELSON RICARDO</t>
  </si>
  <si>
    <t>BARRIO SAN FRANCIOSCO SAN ONOF</t>
  </si>
  <si>
    <t>FO-25-1539097</t>
  </si>
  <si>
    <t>16/09/2025 SE ESCALA AL COORDINADOR DE ZONA PARA ENTREGA DE ROLLOS EN SITIO | 19/09/2025 SE VISITA SITIO SE VERIFICA INFORMACIÓN SE REALIZA ENTREGA DE ROLLOS RBM NO SE MANIPULA EQUIPOS, FIRMA QUIEN RECIBE LOS ROLLOS.</t>
  </si>
  <si>
    <t>BARRIO CENTRO SAN CARLOS DE GUAROA 7</t>
  </si>
  <si>
    <t>FO-25-1530526</t>
  </si>
  <si>
    <t>15/09/2025 SE ESCALA AL COORDINADOR DE ZONA PARA ENTREGA DE ROLLOS EN SITIO | 19/09/2025 SE VISITA CB Y SE REALIZA ENTREGA DE 20 ROLLOS DE PAPEL TERMICO PARA DATÁFONO</t>
  </si>
  <si>
    <t>FO-25-1552310</t>
  </si>
  <si>
    <t>19/09/2025 SE ESCALA AL COORDINADOR DE ZONA PARA ENTREGA DE ROLLOS EN SITIO | 19/09/2025 SE ENTREGAN 70 ROLLOS</t>
  </si>
  <si>
    <t>PTM VISTAHERMOSA CACHARRERIA S</t>
  </si>
  <si>
    <t>FO-25-1524412</t>
  </si>
  <si>
    <t>19/09/2025 SE COMUNICA CON EL USUARIO DONDE INFORMA QUE AUN NO RECIBE LOS ROLLOS | 19/09/2025 SE REALIZA ENVIO DE 20 ROLLOS, CON LA GUIA 2235596065 SERVIENTREGA. SE CONFIRMA ENTREGA EXITOSA CON EL USUARIO</t>
  </si>
  <si>
    <t>BARRIO PUERTOMALLARINO CALI</t>
  </si>
  <si>
    <t>FO-25-1554767</t>
  </si>
  <si>
    <t>19/09/2025 SE ESCALA AL COORDINADOR DE ZONA PARA ENTREGA DE ROLLOS EN SITIO | 19/09/2025 SE ENTREGAN 40 ROLLOS A DAÑANA TEJADA</t>
  </si>
  <si>
    <t>PLANADAS</t>
  </si>
  <si>
    <t>PTM PLANADAS HUEVOS DEL SUR DI</t>
  </si>
  <si>
    <t>FO-25-1536196</t>
  </si>
  <si>
    <t>16/09/2025 SE REALIZA ENVIO DE ROLLOS CON GUIA | 19/09/2025 SE REALIZA ENVIO DE 20 ROLLOS, CON LA GUIA 2235596076 SERVIENTREGA. SE CONFIRMA ENTREGA EXITOSA CON EL USUARIO</t>
  </si>
  <si>
    <t>PTM CAJICA PAPELERIA POLOLAS .</t>
  </si>
  <si>
    <t>FO-25-1554759</t>
  </si>
  <si>
    <t>19/09/2025 SE ESCALA AL COORDINADOR DE ZONA PARA ENTREGA DE ROLLOS EN SITIO | 19/09/2025 SE VISITA COMERCIO CB BANCOLOMBIA, SE ENTREGAN ROLLOS DE PAPELERÍA SOLICITADOS PARA EL DATAFONO, NO UPS, NO SE MANIPULAN EQUIPOS</t>
  </si>
  <si>
    <t>FO-25-1550523</t>
  </si>
  <si>
    <t>18/09/2025 SE ESCALA AL COORDINADOR DE ZONA PARA ENTREGA DE ROLLOS EN SITIO | 19/09/2025 VISITAMOS COMERCIO ENTREGA DE 10 ROLLOS</t>
  </si>
  <si>
    <t>PTM MEDELLIN ALPES MULTISERVIC</t>
  </si>
  <si>
    <t>FO-25-1525261</t>
  </si>
  <si>
    <t>13/09/2025 SE ESCALA AL COORDINADOR DE ZONA PARA ENTREGA DE ROLLOS EN SITIO | 19/09/2025 SE REALIZA ENTREGA DE 20 ROLLOS POR EL OPERADOR LOGISTICO VELOCES</t>
  </si>
  <si>
    <t>BARRIO CENTRO MONTERIA 58</t>
  </si>
  <si>
    <t>FO-25-1548874</t>
  </si>
  <si>
    <t>18/09/2025 SE ESCALA AL COORDINADOR DE ZONA PARA ENTREGA DE ROLLOS EN SITIO | 19/09/2025 SE ENTREGAN 60 ROLLOS CON VISITA OK</t>
  </si>
  <si>
    <t>PTM VILLA DEL ROSARIO TIENDA M</t>
  </si>
  <si>
    <t>FO-25-1550510</t>
  </si>
  <si>
    <t>18/09/2025 SE ESCALA AL COORDINADOR DE ZONA PARA ENTREGA DE ROLLOS EN SITIO | 19/09/2025 SE REALIZA VISITA, SE ENTREGAN 20 ROLLOS</t>
  </si>
  <si>
    <t>DISTRICOL AUTOSERVICIO SURTIAL</t>
  </si>
  <si>
    <t>FO-25-1550649</t>
  </si>
  <si>
    <t>18/09/2025 SE ESCALA AL COORDINADOR DE ZONA PARA ENTREGA DE ROLLOS EN SITIO | 20/09/2025 SE REALIZA ENTREGA DE 30 ROLLOS AL CORRESPONSAL</t>
  </si>
  <si>
    <t>FO-25-1536191</t>
  </si>
  <si>
    <t>16/09/2025 SE REALIZA ENVIO DE ROLLOS CON GUIA | 19/09/2025 EN COMUNICACIÓN CON EL USUARIO AL NÚMERO 3112952894 INFORMA QUE AÚN NO LE HAN LLEGADO LOS ROLLOS | 20/09/2025 SE REALIZA ENVIO DE 10 ROLLOS, CON LA GUIA 2235596075 SERVIENTREGA. SE CONFIRMA ENTREGA EXITOSA POR PARTE DE LA TRANSPORTADORA</t>
  </si>
  <si>
    <t>FO-25-1541459</t>
  </si>
  <si>
    <t>17/09/2025 SE REALIZA ENVIO DE ROLLOS CON GUIA | 20/09/2025 SE REALIZA ENVIO DE 10 ROLLOS, CON LA GUIA 2185553791 SERVIENTREGA. SE CONFIRMA ENTREGA EXITOSA POR PARTE DE LA TRANSPORTADORA</t>
  </si>
  <si>
    <t>BARRIO LA POLA  LA PLATA</t>
  </si>
  <si>
    <t>FO-25-1542277</t>
  </si>
  <si>
    <t>17/09/2025 SE REALIZA ENVIO DE ROLLOS CON GUIA | 20/09/2025 SE REALIZA ENVIO DE 20 ROLLOS, CON LA GUIA 2235596081 SERVIENTREGA. SE CONFIRMA ENTREGA EXITOSA POR PARTE DE LA TRANSPORTADORA</t>
  </si>
  <si>
    <t>DISTRICOL INVERS MARIATRINIDAD</t>
  </si>
  <si>
    <t>FO-25-1540489</t>
  </si>
  <si>
    <t>17/09/2025 SE ESCALA AL COORDINADOR DE ZONA PARA ENTREGA DE ROLLOS EN SITIO | 19/09/2025 SE VISITA COMERCIO Y SE HACE ENTREGA DE 160 ROLLOS A LA SEÑORA KATTY ARRIETA.</t>
  </si>
  <si>
    <t>BARRIO BOSA VILLA ANI BOGOTA</t>
  </si>
  <si>
    <t>FO-25-1532108</t>
  </si>
  <si>
    <t>15/09/2025 SE ESCALA AL COORDINADOR DE ZONA PARA ENTREGA DE ROLLOS EN SITIO | 17/09/2025 SE LLEGA A COMERCIO EL CUAL SE ENCUENTRA CERRADO SE REALIZA INTENTOS DE COMUNICACIÓN CON CLIENTE A NÚMERO REGISTRADO 3203671757 NÚMERO APAGADO</t>
  </si>
  <si>
    <t>FO-25-1550527</t>
  </si>
  <si>
    <t>18/09/2025 SE ESCALA AL COORDINADOR DE ZONA PARA ENTREGA DE ROLLOS EN SITIO | 20/09/2025 SE ENTREGAN 60 ROLLOS CON VISITA OK</t>
  </si>
  <si>
    <t>DISTRICOL FERRO IND MILAN</t>
  </si>
  <si>
    <t>FO-25-1542269</t>
  </si>
  <si>
    <t>17/09/2025 SE REALIZA ENVIO DE ROLLOS CON GUIA | 20/09/2025 SE REALIZA ENVIO DE 20 ROLLOS, CON LA GUIA 6345301343222 MANDAR Y SERVIR. SE CONFIRMA ENTREGA EXITOSA POR PARTE DE LA TRANSPORTADORA</t>
  </si>
  <si>
    <t>DISTRICOL EDS ORRARES SAS</t>
  </si>
  <si>
    <t>FO-25-1548561</t>
  </si>
  <si>
    <t>18/09/2025 SE REALIZA ENVIO DE ROLLOS CON GUIA | 20/09/2025 SE REALIZA ENVIO DE 30 ROLLOS, CON LA GUIA 6345301344366 MANDAR Y SERVIR. SE CONFIRMA ENTREGA EXITOSA POR PARTE DE LA TRANSPORTADORA</t>
  </si>
  <si>
    <t>BARRIO VDA MINA NUEVA REMEDIOS</t>
  </si>
  <si>
    <t>FO-25-1548840</t>
  </si>
  <si>
    <t>18/09/2025 SE REALIZA ENVIO DE ROLLOS CON GUIA | 20/09/2025 SE REALIZA ENVIO DE 10 ROLLOS, CON LA GUIA 6345301344479 MANDAR Y SERVIR. SE CONFIRMA ENTREGA EXITOSA POR PARTE DE LA TRANSPORTADORA</t>
  </si>
  <si>
    <t>FO-25-1550497</t>
  </si>
  <si>
    <t>18/09/2025 SE ESCALA AL COORDINADOR DE ZONA PARA ENTREGA DE ROLLOS EN SITIO | 20/09/2025 SE VISITO EL CB PARA ENTREGAR 70 ROLLOS. ENTREGA OK</t>
  </si>
  <si>
    <t>ATACO</t>
  </si>
  <si>
    <t>CENTRO ATACO TOLIMA</t>
  </si>
  <si>
    <t>FO-25-1536198</t>
  </si>
  <si>
    <t>16/09/2025 SE REALIZA ENVIO DE ROLLOS CON GUIA | 17/09/2025 SE REALIZA ENVÍO DE 10 ROLLOS POR SOLICITUD DEL CLIENTE A LA DIRECCIÓN ASIGNADA.</t>
  </si>
  <si>
    <t>FO-25-1537058</t>
  </si>
  <si>
    <t>20/09/2025 ENTREGA ROLLOS EN SITIO</t>
  </si>
  <si>
    <t>FO-25-1554733</t>
  </si>
  <si>
    <t>19/09/2025 SE ESCALA AL COORDINADOR DE ZONA PARA ENTREGA DE ROLLOS EN SITIO | 20/09/2025 SE ENTREGAN 40 ROLLOS CON VISITA OK</t>
  </si>
  <si>
    <t>MULTIPAGAS  SUC 364 MAIZARO</t>
  </si>
  <si>
    <t>FO-25-1554741</t>
  </si>
  <si>
    <t>19/09/2025 SE ESCALA AL COORDINADOR DE ZONA PARA ENTREGA DE ROLLOS EN SITIO | 20/09/2025 SE REALIZA VISITA AL CB POR SOLICITUD DE ROLLOS, SE ENTREGAN LOS ROLLOS SIN NOVEDAD</t>
  </si>
  <si>
    <t>BARRIO EL VALLE 2</t>
  </si>
  <si>
    <t>FO-25-1539239</t>
  </si>
  <si>
    <t>20/09/2025 SE REALIZA ENTREGA DE 20 ROLLOS | 20/09/2025 SE REALIZA ENTREGA DE 20 ROLLOS</t>
  </si>
  <si>
    <t>FO-25-1532197</t>
  </si>
  <si>
    <t>15/09/2025 SE REALIZA ENVIO DE ROLLOS CON GUIA | 16/09/2025 SE REALIZA ENVÍO DE 10 ROLLOS DE PAPEL TERMICO PARA DATÁFONO POR TRANSPORTADORA INTER RAPIDÍSIMO GUIA NO 700169306195 A LA OFICINA PRINCIPAL DE PUERTO GAITAN</t>
  </si>
  <si>
    <t>LA DANTA SONSON</t>
  </si>
  <si>
    <t>FO-25-1532202</t>
  </si>
  <si>
    <t>15/09/2025 SE REALIZA ENVIO DE ROLLOS CON GUIA | 20/09/2025 SE ENVIAN 30 ROLLOS, CLIENTE INDICA QUE YA LOS RECIBIÓ</t>
  </si>
  <si>
    <t>FO-25-1534260</t>
  </si>
  <si>
    <t>15/09/2025 SE ESCALA AL COORDINADOR DE ZONA PARA ENTREGA DE ROLLOS EN SITIO | 20/09/2025 SE ENTREGAN 170 ROLLOS EN EL COMERCIO NO SE MANIPULAN EQUIPOS</t>
  </si>
  <si>
    <t>JUAN DE ACOSTA</t>
  </si>
  <si>
    <t>BARRIO CENTTRO JUAN DE ACOSTA</t>
  </si>
  <si>
    <t>FO-25-1536271</t>
  </si>
  <si>
    <t>16/09/2025 SE ESCALA AL COORDINADOR DE ZONA PARA ENTREGA DE ROLLOS EN SITIO | 20/09/2025 SE REALIZA VISITA SE ENCUENTRA CERRADO. SE CONTACTA AL USUARIO POR TELÉFONO EL CUAL MANIFIESTA QUE NO SE ENCUENTRA EN EL MUNICIPIO Y QUE LE  DEJE    LOS 20 ROLLOS EN EL LOCAL DE AL LADO. NO SE TOMA FOTO A TIRILLA, NO SE DEJAN OBSERVACIONES EN LA FOTO DE TIRILLA YA QUE NO HAY DONDE PONER OBSERVACIONES.</t>
  </si>
  <si>
    <t>DISTRICOL MULTINET JC</t>
  </si>
  <si>
    <t>FO-25-1548198</t>
  </si>
  <si>
    <t>18/09/2025 SE ESCALA AL COORDINADOR DE ZONA PARA ENTREGA DE ROLLOS EN SITIO | 20/09/2025 LA VISITA TÉCNICA REALIZADA AL COMERCIO SE LLEGA AL SITIO SE INFORMA EL MOTIVO DEL VISITA SE ENTREGAN 130 ROLLOS TÉRMICOS AL CLIENTE EL CLIENTE RECIBE ROLLOS</t>
  </si>
  <si>
    <t>PTM DOSQUEBRADAS APOTEOSICA PE</t>
  </si>
  <si>
    <t>FO-25-1548315</t>
  </si>
  <si>
    <t>18/09/2025 SE ESCALA AL COORDINADOR DE ZONA PARA ENTREGA DE ROLLOS EN SITIO | 20/09/2025 VISITAMOS COMERCIO REALIZAMOS ENTREGA DE 20 ROLLOS.</t>
  </si>
  <si>
    <t>BARRIO ASOCOM SANTA MARTA</t>
  </si>
  <si>
    <t>FO-25-1538399</t>
  </si>
  <si>
    <t>16/09/2025 SE ESCALA AL COORDINADOR DE ZONA PARA ENTREGA DE ROLLOS EN SITIO | 20/09/2025 SE REALIZA ENTREGA DE 50 ROLLOS PARA DATÁFONO A SATISFACCIÓN DEL CLIENTE</t>
  </si>
  <si>
    <t>BARRIO CIUDAD EQUIDAD SANTA MA</t>
  </si>
  <si>
    <t>FO-25-1538412</t>
  </si>
  <si>
    <t>20/09/2025 SE REALIZA ENTREGA DE 70 ROLLOS PARA DATÁFONO A SATISFACCIÓN DEL CLIENTE</t>
  </si>
  <si>
    <t>BARRIO URB SAN MARTIN CUCUTA 1</t>
  </si>
  <si>
    <t>FO-25-1552316</t>
  </si>
  <si>
    <t>19/09/2025 SE ESCALA AL COORDINADOR DE ZONA PARA ENTREGA DE ROLLOS EN SITIO | 20/09/2025 SE REALIZA VISITA AL COMERCIO Y SE HIZO ENTREGA DE 80 ROLLOS TODO OK</t>
  </si>
  <si>
    <t>BARRIO QUINTAS DEL RECREO</t>
  </si>
  <si>
    <t>FO-25-1557244</t>
  </si>
  <si>
    <t>19/09/2025 SE ESCALA AL COORDINADOR DE ZONA PARA ENTREGA DE ROLLOS EN SITIO | 20/09/2025 SE REALIZA ENTREGA DE 20 ROLLOS PARA DATAFONO NO SE MANIPULA TERMINAL</t>
  </si>
  <si>
    <t>BARRIO LA CONCORDIA EL TAMBO</t>
  </si>
  <si>
    <t>FO-25-1537524</t>
  </si>
  <si>
    <t>16/09/2025 SE REALIZA ENVIO DE ROLLOS CON GUIA | 19/09/2025 SE INTENTA COMUNICACIÓN AL NÚMERO 3157693372 CON USUARIO PARA VALIDAR SI YA RECIBIO PERO NO HAY RESPUESTA, TAMPOCO POR WHATSAPP | 20/09/2025 SE REALIZA ENVIO DE 20 ROLLOS, CON LA GUIA 2185553788 SERVIENTREGA. SE CONFIRMA ENTREGA EXITOSA POR PARTE DEL USUARIO</t>
  </si>
  <si>
    <t>DISTRICOL J S SOLUTIONS GROUP</t>
  </si>
  <si>
    <t>FO-25-1553199</t>
  </si>
  <si>
    <t>19/09/2025 SE ESCALA AL COORDINADOR DE ZONA PARA ENTREGA DE ROLLOS EN SITIO | 20/09/2025 SE ENTREGAN 20 ROLLOS</t>
  </si>
  <si>
    <t>BARRIO SAN CARLOS MADRID 3</t>
  </si>
  <si>
    <t>FO-25-1552376</t>
  </si>
  <si>
    <t>19/09/2025 SE ESCALA AL COORDINADOR DE ZONA PARA ENTREGA DE ROLLOS EN SITIO | 20/09/2025 DURANTE LA VISITA TECNICA SE REALIZA ENTREGA DE 50 ROLLOS PARA DATÁFONO NO SE MANIPULAN EQUIPOS</t>
  </si>
  <si>
    <t>FO-25-1557238</t>
  </si>
  <si>
    <t>19/09/2025 SE ESCALA AL COORDINADOR DE ZONA PARA ENTREGA DE ROLLOS EN SITIO | 20/09/2025 SE ENTREGAN 120 ROLLOS</t>
  </si>
  <si>
    <t>DISTRICOL LA PATRONA CATERING</t>
  </si>
  <si>
    <t>FO-25-1545208</t>
  </si>
  <si>
    <t>17/09/2025 SE ESCALA AL COORDINADOR DE ZONA PARA ENTREGA DE ROLLOS EN SITIO | 20/09/2025 SE REALIZA ENTREGA DE 20 ROLLOS PARA CB BANCOLOMBIA, NO SE MANIPULAN EQUIPOS</t>
  </si>
  <si>
    <t>BARRIO CENTRO FACATATIVA 6</t>
  </si>
  <si>
    <t>FO-25-1552327</t>
  </si>
  <si>
    <t>19/09/2025 SE ESCALA AL COORDINADOR DE ZONA PARA ENTREGA DE ROLLOS EN SITIO | 20/09/2025 DURANTE LA VISITA TECNICA SE REALIZA ENTREGA DE ROLLOS PARA DATÁFONO NO SE MANIPULAN EQUIPOS</t>
  </si>
  <si>
    <t>FO-25-1549091</t>
  </si>
  <si>
    <t>18/09/2025 SE ESCALA AL COORDINADOR DE ZONA PARA ENTREGA DE ROLLOS EN SITIO | 20/09/2025 SE REALIZA ENTREGA DE 10 ROLLOS PARA EL CORRESPONSAL EN LA CASA DE LA MAMA DEL USUARIO A PETICIÓN DEL CLIENTE QUE QUEDA EN LA MISMA CUADRA DEL CORRESPONSAL DEBIDO A QUE TIENEN EL LOCAL CERRADO</t>
  </si>
  <si>
    <t>BARRIO GAITAN YUMBO</t>
  </si>
  <si>
    <t>FO-25-1550516</t>
  </si>
  <si>
    <t>18/09/2025 SE ESCALA AL COORDINADOR DE ZONA PARA ENTREGA DE ROLLOS EN SITIO | 20/09/2025 SE REALIZA ENTREGA DE 10 ROLLOS TÉRMICOS EN EL CB SIN NOVEDAD.</t>
  </si>
  <si>
    <t>BARRIO SANTA CLARA TAMINANGO</t>
  </si>
  <si>
    <t>FO-25-1535235</t>
  </si>
  <si>
    <t>16/09/2025 SE ESCALA AL COORDINADOR DE ZONA PARA ENTREGA DE ROLLOS EN SITIO | 20/09/2025 SE REALIZÓ EL ENVÍO DE PAPELERÍA SOLICITADA POR TRANSPORTE INTERMUNICIPAL, SE QUEDA PENDIENTE QUE EL CLIENTE CONFIRME LA RECEPCIÓN DEL ENVÍO EN EL TRANSCURSO DEL DÍA.</t>
  </si>
  <si>
    <t>BARRIO CENTRO ACACIAS 14</t>
  </si>
  <si>
    <t>FO-25-1552355</t>
  </si>
  <si>
    <t>19/09/2025 SE ESCALA AL COORDINADOR DE ZONA PARA ENTREGA DE ROLLOS EN SITIO | 20/09/2025 SE VISITA CB Y SE REALIZA ENTREGA DE 30 ROLLOS DE PAPEL TERMICO PARA DATÁFONO</t>
  </si>
  <si>
    <t>PTM VILLAVICENCIO SURTI EXPRES</t>
  </si>
  <si>
    <t>FO-25-1553222</t>
  </si>
  <si>
    <t>19/09/2025 SE ESCALA AL COORDINADOR DE ZONA PARA ENTREGA DE ROLLOS EN SITIO | 20/09/2025 SE REALIZA VISTA AL CB POR SOLICITUD DE ROLLOS SE ENTREGAN SIN NOVEDAD TODO OK</t>
  </si>
  <si>
    <t>BARRIO CORREGIMIENTO RABO LARGO CERTE</t>
  </si>
  <si>
    <t>FO-25-1539076</t>
  </si>
  <si>
    <t>16/09/2025 SE ESCALA AL COORDINADOR DE ZONA PARA ENTREGA DE ROLLOS EN SITIO | 20/09/2025 SE REALIZA ENVÍO DE 20 ROLLOS EN MOTOTAXI INFORMAL DESDE CERETE AL CORREGIMIETO RABOLARGO, SE CONFIRMA CON EL CLIENTE NELSON PETRO EL RECIBIDO DE LOS ROLLOS SIN NOVEDAD OK</t>
  </si>
  <si>
    <t>FO-25-1534317</t>
  </si>
  <si>
    <t>15/09/2025 SE REALIZA ENVIO DE ROLLOS CON GUIA | 19/09/2025 SE COMUNICA CON EL USUARIO DONDE INFORMA QUE AUN NO RECIBE LOS ROLLOS | 20/09/2025 SE REALIZA ENVIO DE 20 ROLLOS, CON LA GUIA 2185553786 SERVIENTREGA. SE CONFIRMA ENTREGA EXITOSA POR PARTE DEL USUARIO</t>
  </si>
  <si>
    <t>PTM DABEIBA  LA GRAN ESQUINA R</t>
  </si>
  <si>
    <t>FO-25-1532195</t>
  </si>
  <si>
    <t>15/09/2025 SE REALIZA ENVIO DE ROLLOS CON GUIA | 19/09/2025 SE COMUNICA CON EL USUARIO DONDE INFORMA QUE AUN NO RECIBE LOS ROLLOS | 20/09/2025 SE INTENTA COMUNICACIÓN CON EL USUARIO PARA VALIDAR SI YA RECIBIÓ LOS ROLLOS AL NÚMERO 3104966472  PERO NO HAY CONTACTO | 20/09/2025 SE REALIZA ENVIO DE 40 ROLLOS, CON LA GUIA 284607421 SERVIENTREGA. SE CONFIRMA ENTREGA EXITOSA POR PARTE DEL USUARIO</t>
  </si>
  <si>
    <t>FO-25-1556543</t>
  </si>
  <si>
    <t>19/09/2025 SE ESCALA AL COORDINADOR DE ZONA PARA ENTREGA DE ROLLOS EN SITIO | 20/09/2025 SE REALIZA ENTREGA DE ROLLOS EN DIRECCIÓN DE CB</t>
  </si>
  <si>
    <t>PUERTO COLOMBIA</t>
  </si>
  <si>
    <t>BARRIO BELLO MAR PUERTO COLOMBIA</t>
  </si>
  <si>
    <t>FO-25-1556418</t>
  </si>
  <si>
    <t>BARRIO CHAPINERO CUCUTA 12</t>
  </si>
  <si>
    <t>FO-25-1555878</t>
  </si>
  <si>
    <t>19/09/2025 SE ESCALA AL COORDINADOR DE ZONA PARA ENTREGA DE ROLLOS EN SITIO | 21/09/2025 SE ENTREGAN 30 ROLLOS EXITOSO</t>
  </si>
  <si>
    <t>PTM CUCUTA DROGUERIA CENTRAL P</t>
  </si>
  <si>
    <t>FO-25-1548211</t>
  </si>
  <si>
    <t>18/09/2025 SE ESCALA AL COORDINADOR DE ZONA PARA ENTREGA DE ROLLOS EN SITIO | 21/09/2025 SE ENTREGAN 20 ROLLOS EXITOSO</t>
  </si>
  <si>
    <t>FO-25-1551676</t>
  </si>
  <si>
    <t>19/09/2025 SE REALIZA ENVIO DE ROLLOS CON GUIA | 21/09/2025 SE REALIZA ENVIO DE 10 ROLLOS, CON LA GUIA 2185553795 SERVIENTREGA. SE CONFIRMA ENTREGA EXITOSA CON EL USUARIO</t>
  </si>
  <si>
    <t>FO-25-1551671</t>
  </si>
  <si>
    <t>19/09/2025 SE REALIZA ENVIO DE ROLLOS CON GUIA | 21/09/2025 SE REALIZA ENVIO DE 10 ROLLOS, CON LA GUIA 2235596089 SERVIENTREGA. SE CONFIRMA ENTREGA EXITOSA POR PARTE DE LA TRANSPORTADORA</t>
  </si>
  <si>
    <t>FO-25-1551669</t>
  </si>
  <si>
    <t>19/09/2025 SE REALIZA ENVIO DE ROLLOS CON GUIA | 21/09/2025 SE REALIZA ENVIO DE 70 ROLLOS, CON LA GUIA 2235596088 SERVIENTREGA. SE CONFIRMA ENTREGA EXITOSA POR PARTE DEL USUARIO</t>
  </si>
  <si>
    <t>SAMANA</t>
  </si>
  <si>
    <t>CENTRO SAMANA CALDAS</t>
  </si>
  <si>
    <t>FO-25-1549578</t>
  </si>
  <si>
    <t>18/09/2025 SE ESCALA AL COORDINADOR DE ZONA PARA ENTREGA DE ROLLOS EN SITIO | 21/09/2025 SE REALIZA ENVIO DE 30 ROLLOS, CON LA GUIA 3028503109 SERVIENTREGA. SE CONFIRMA ENTREGA EXITOSA POR PARTE DEL USUARIO</t>
  </si>
  <si>
    <t>BARRIO POPULAR PUERTO GAITAN</t>
  </si>
  <si>
    <t>FO-25-1549150</t>
  </si>
  <si>
    <t>18/09/2025 SE REALIZA ENVIO DE ROLLOS CON GUIA | 21/09/2025 SE REALIZA ENVIO DE 20 ROLLOS, CON LA GUIA 2235596087 SERVIENTREGA. SE CONFIRMA ENTREGA EXITOSA POR PARTE DEL USUARIO</t>
  </si>
  <si>
    <t>BARRIO CENTRO ARAUCA 13</t>
  </si>
  <si>
    <t>FO-25-1541460</t>
  </si>
  <si>
    <t>17/09/2025 SE REALIZA ENVIO DE ROLLOS CON GUIA | 21/09/2025 SE REALIZA ENVIO DE 10 ROLLOS, CON LA GUIA 2187690698 SERVIENTREGA. SE CONFIRMA ENTREGA EXITOSA POR PARTE DE LA TRANSPORTADORA</t>
  </si>
  <si>
    <t>FO-25-1537538</t>
  </si>
  <si>
    <t>19/09/2025 SE COMUNICA CON EL USUARIO DONDE INFORMA QUE AUN NO RECIBE LOS ROLLOS | 21/09/2025 SE REALIZA ENVIO DE 170 ROLLOS, CON LA GUIA 2265100374 SERVIENTREGA. SE CONFIRMA ENTREGA EXITOSA POR PARTE DE LA TRANSPORTADORA</t>
  </si>
  <si>
    <t>PTM DIBULLA TIENDA Y VARIEDADE</t>
  </si>
  <si>
    <t>FO-25-1532208</t>
  </si>
  <si>
    <t>15/09/2025 SE REALIZA ENVIO DE ROLLOS CON GUIA | 19/09/2025 SE INTENTA COMUNICACION CON EL USUARIO FALLIDA PARA VALIDAR LA RECEPCION DE LOS ROLLOS | 19/09/2025 SE INTENTA COMUNICACION CON EL USUARIO FALLIDA PARA VALIDAR LA RECEPCION DE LOS ROLLOS | 21/09/2025 SE REALIZA ENVIO DE 10 ROLLOS, CON LA GUIA 2205447176 SERVIENTREGA. SE CONFIRMA ENTREGA EXITOSA POR PARTE DE LA TRANSPORTADORA</t>
  </si>
  <si>
    <t>BARRIO FILLO CASTRO BAHIA SOLA</t>
  </si>
  <si>
    <t>FO-25-1518880</t>
  </si>
  <si>
    <t>12/09/2025 SE REALIZA ENVIO DE ROLLOS CON GUIA | 17/09/2025 SE COMUNICA CON EL USUARIO DONDE INFORMA QUE AUN NO RECIBE LOS ROLLOS | 19/09/2025 SE COMUNICA CON EL USUARIO DONDE INFORMA QUE AUN NO RECIBE LOS ROLLOS | 21/09/2025 SE REALIZA ENVIO DE 30 ROLLOS, CON LA GUIA 284607412 SERVIENTREGA. SE CONFIRMA ENTREGA EXITOSA POR PARTE DE LA TRANSPORTADORA</t>
  </si>
  <si>
    <t>FO-25-1546954</t>
  </si>
  <si>
    <t>18/09/2025 SE REALIZA ENVIO DE ROLLOS CON GUIA | 21/09/2025 SE REALIZA ENVIO DE 20 ROLLOS, CON LA GUIA 2235596083 SERVIENTREGA. SE CONFIRMA ENTREGA EXITOSA POR PARTE DE LA TRANSPORTADORA</t>
  </si>
  <si>
    <t>BARRIO CENTRO MOCOA  4</t>
  </si>
  <si>
    <t>FO-25-1534273</t>
  </si>
  <si>
    <t>15/09/2025 SE REALIZA ENVIO DE ROLLOS CON GUIA | 19/09/2025 SE COMUNICA CON EL USUARIO DONDE INFORMA QUE AUN NO RECIBE LOS ROLLOS | 21/09/2025 SE REALIZA ENVIO DE 10 ROLLOS, CON LA GUIA 2185553787 SERVIENTREGA. SE CONFIRMA ENTREGA EXITOSA POR PARTE DE LA TRANSPORTADORA</t>
  </si>
  <si>
    <t>BARRIO ANDAKY ACEVEDO</t>
  </si>
  <si>
    <t>FO-25-1542264</t>
  </si>
  <si>
    <t>17/09/2025 SE REALIZA ENVIO DE ROLLOS CON GUIA | 18/09/2025 SE REALIZA ENVÍO DE 20 ROLLOS RBM POR INTERRAPIDISIMO</t>
  </si>
  <si>
    <t>BARRIO JUAN 23 MEDELLIN 1</t>
  </si>
  <si>
    <t>FO-25-1525915</t>
  </si>
  <si>
    <t>13/09/2025 SE ESCALA AL COORDINADOR DE ZONA PARA ENTREGA DE ROLLOS EN SITIO | 22/09/2025 SE REALIZA ENTREGA DE 50 ROLLOS POR EL OPERADOR VELOCES CON LA GUIA V4001552222</t>
  </si>
  <si>
    <t>BARRIO CORREGIMIENTO SAN ISIDR</t>
  </si>
  <si>
    <t>FO-25-1535288</t>
  </si>
  <si>
    <t>16/09/2025 SE ESCALA AL COORDINADOR DE ZONA PARA ENTREGA DE ROLLOS EN SITIO | 21/09/2025 SE REALIZA ENVÍO DE 30 ROLLOS REDEBAN DESDE SAN PELAYO AL CORREGIMIENTO SAN ISIDRO, SE CONFIRMA CON EL CLIENTE RECIBIDO SIN NOVEDAD</t>
  </si>
  <si>
    <t>BARRIO SAN MARTIN SANTA ROSA DEL SUR 3</t>
  </si>
  <si>
    <t>FO-25-1545182</t>
  </si>
  <si>
    <t>17/09/2025 SE REALIZA ENVIO DE ROLLOS CON GUIA | 18/09/2025 SR REALIZA ENVIO DE 20 ROLLOS POR INTERRAPIDISIMO A SOLICITUD DEL CLIENTE</t>
  </si>
  <si>
    <t>MESETAS</t>
  </si>
  <si>
    <t>VIA PUERTO NARINO CENTRO MESET</t>
  </si>
  <si>
    <t>FO-25-1530663</t>
  </si>
  <si>
    <t>15/09/2025 SE REALIZA ENVIO DE ROLLOS CON GUIA | 18/09/2025 EN COMUNICACIÓN CON LA SEÑORA MILENA AL NÚMERO 3233251255 INFORMA QUE LOS VA RECLAMAR. QUEDAMOS A LA ESPERA | 22/09/2025 SE INTENTA COMUNICACION CON EL USUARIO FALLIDA PARA VALIDAR LA RECEPCION DE LOS ROLLOS | 16/09/2025 SE REALIZA ENVÍO DE 10 ROLLOS DE PAPEL TERMICO POR TRANSPORTADORA INTER RAPIDÍSIMO GUIA NO 700169304963</t>
  </si>
  <si>
    <t>DISTRICOL FERRE PANAMERICANA</t>
  </si>
  <si>
    <t>FO-25-1541577</t>
  </si>
  <si>
    <t>17/09/2025 SE REALIZA ENVIO DE ROLLOS CON GUIA | 17/09/2025 SE REALIZÓ EL ENVÍO DE PAPELERÍA SOLICITADA SE ENTREGA COPIA DE GUÍA AL CLIENTE PARA QUE RECLAME EN OFICINA</t>
  </si>
  <si>
    <t>PUERTO LIBERTADOR</t>
  </si>
  <si>
    <t>BARRIO VEREDA MINA EL ALACRAN</t>
  </si>
  <si>
    <t>FO-25-1545192</t>
  </si>
  <si>
    <t>17/09/2025 SE REALIZA ENVIO DE ROLLOS CON GUIA | 18/09/2025 SE REALIZA ENVÍO DE ROLLOS POR INTERRAPIDISIMO, PARA RECLAMAR EN OFICINA DE ENVÍOS EN PTO LIBERTADOR.</t>
  </si>
  <si>
    <t>FO-25-1536194</t>
  </si>
  <si>
    <t>16/09/2025 SE REALIZA ENVIO DE ROLLOS CON GUIA | 20/09/2025 EN COMUNICACIÓN CON EL USUARIO AL NÚMERO 3013791552 NOS INFORMA QUE AÚN NO LE HAN LLEGADO LOS ROLLOS | 22/09/2025 SE REALIZA ENVIO DE 10 ROLLOS, CON LA GUIA 2205447179 SERVIENTREGA. SE CONFIRMA ENTREGA EXITOSA POR PARTE DE LA TRANSPORTADORA</t>
  </si>
  <si>
    <t>BARRIO CENTRO SAN NICOLAS CALI</t>
  </si>
  <si>
    <t>FO-25-1560945</t>
  </si>
  <si>
    <t>21/09/2025 SE ESCALA AL COORDINADOR DE ZONA PARA ENTREGA DE ROLLOS EN SITIO | 22/09/2025 SE REALIZA ENTREGA DE 130 ROLLOS TÉRMICOS EN EL CB SIN NOVEDAD.</t>
  </si>
  <si>
    <t>SAN BERNARDO</t>
  </si>
  <si>
    <t>DISTRICOL FERRO AGRO SAN BDO</t>
  </si>
  <si>
    <t>FO-25-1537437</t>
  </si>
  <si>
    <t>16/09/2025 SE ESCALA AL COORDINADOR DE ZONA PARA ENTREGA DE ROLLOS EN SITIO | 19/09/2025 SE REALIZA ENVÍO DE 10 ROLLOS POR INTER RAPIDISIMO POR SOLICITUD DEL CLIENTE. SE ENVÍA GUÍA A LA CLIENTE. ENVÍA GUÍA PARA RECEPCIÓN. ENVÍO EXITOSO</t>
  </si>
  <si>
    <t>FO-25-1536202</t>
  </si>
  <si>
    <t>16/09/2025 SE REALIZA ENVIO DE ROLLOS CON GUIA | 19/09/2025 SE INTENTA COMUNICACION CON EL USUARIO FALLIDA PARA VALIDAR LA RECEPCION DE LOS ROLLOS | 22/09/2025 SE REALIZA ENVIO DE 20 ROLLOS, CON LA GUIA 284607422 SERVIENTREGA. SE CONFIRMA ENTREGA EXITOSA POR PARTE DE LA TRANSPORTADORA</t>
  </si>
  <si>
    <t>FO-25-1560982</t>
  </si>
  <si>
    <t>21/09/2025 SE ESCALA AL COORDINADOR DE ZONA PARA ENTREGA DE ROLLOS EN SITIO | 22/09/2025 SE VISITA SITIO SE VERIFICA INFORMACIÓN SE REALIZA ENTREGA DE ROLLOS RBM NO SE MANIPULA EQUIPOS, FIRMA QUIEN RECIBE LOS ROLLOS.</t>
  </si>
  <si>
    <t>BARRIO BOSA NOVA BOGOTA 2</t>
  </si>
  <si>
    <t>FO-25-1560948</t>
  </si>
  <si>
    <t>21/09/2025 SE ESCALA AL COORDINADOR DE ZONA PARA ENTREGA DE ROLLOS EN SITIO | 22/09/2025 ENTREGA DE 30 ROLLOS NO SE MANIPULAN EQUIPOS</t>
  </si>
  <si>
    <t>OPRAP CENTRO COMERCIAL PRYCA</t>
  </si>
  <si>
    <t>FO-25-1553203</t>
  </si>
  <si>
    <t>19/09/2025 SE ESCALA AL COORDINADOR DE ZONA PARA ENTREGA DE ROLLOS EN SITIO | 22/09/2025 SE REALIZA ENTREGA DE 200 ROLLOS TÉRMICOS EN EL CB SIN NOVEDAD.</t>
  </si>
  <si>
    <t>BARRIO EL CASTILLO JAMUNDI</t>
  </si>
  <si>
    <t>FO-25-1557251</t>
  </si>
  <si>
    <t>19/09/2025 SE ESCALA AL COORDINADOR DE ZONA PARA ENTREGA DE ROLLOS EN SITIO | 22/09/2025 SE REALIZA ENTREGA DE 40 ROLLOS</t>
  </si>
  <si>
    <t>BARRIO GUACAMAYAS BOGOTA 3</t>
  </si>
  <si>
    <t>FO-25-1557537</t>
  </si>
  <si>
    <t>20/09/2025 SE ESCALA AL COORDINADOR DE ZONA PARA ENTREGA DE ROLLOS EN SITIO | 22/09/2025 SE ENTREGAN 20 ROLLOS SIN MANIPULACIÓN DEL DATAFONO SIN NOVEDAD</t>
  </si>
  <si>
    <t>BARRIO BAJO SARTENEJO GARZON</t>
  </si>
  <si>
    <t>FO-25-1544367</t>
  </si>
  <si>
    <t>17/09/2025 SE REALIZA ENVIO DE ROLLOS CON GUIA | 22/09/2025 SE REALIZA ENVIO DE 10 ROLLOS, CON LA GUIA 2235596082 SERVIENTREGA. SE CONFIRMA ENTREGA EXITOSA POR PARTE DEL USUARIO</t>
  </si>
  <si>
    <t>BARRIO SECTOR EL RECREO MEDELL</t>
  </si>
  <si>
    <t>FO-25-1562723</t>
  </si>
  <si>
    <t>22/09/2025 SE ESCALA AL COORDINADOR DE ZONA PARA ENTREGA DE ROLLOS EN SITIO | 23/09/2025 SE REALIZA EL ENVIO POR OPERADOR LOGISTICO ENLACES DONDE NO REALIZAN LA ENTREGA POR LO CUAL SE CREA TA PARA VISITA TECNICA | 22/09/2025 SE LLEGA AL PUNTO SE ENCUENTRA CERRADO SE LLAMA AL CLIENTE E INFORMA QUE ESTÁ ENFERMA Y QUE SE LOS DEJARA EN UNA FARMACIA CERCANA QUE HABÍA</t>
  </si>
  <si>
    <t>BARRIO CLARETH IBAGUE</t>
  </si>
  <si>
    <t>FO-25-1556538</t>
  </si>
  <si>
    <t>19/09/2025 SE ESCALA AL COORDINADOR DE ZONA PARA ENTREGA DE ROLLOS EN SITIO | 22/09/2025 SE ENTREGA 20 ROLLOS</t>
  </si>
  <si>
    <t>CONTADERO</t>
  </si>
  <si>
    <t>BARRIO PARQUE BOLIVAR CONTADAD</t>
  </si>
  <si>
    <t>FO-25-1544673</t>
  </si>
  <si>
    <t>17/09/2025 SE ESCALA AL COORDINADOR DE ZONA PARA ENTREGA DE ROLLOS EN SITIO | 22/09/2025 SE REALIZA ENTREGA DE 20 ROLLOS EN IPIALES POR SOLICITUD DEL CLIENTE YA QUE SE ENCUENTRA EN LA CIUDAD DE IPIALES REALIZANDO UNAS DILIGENCIAS PERSONALES POR LO CUAL NO SE ADJUNTA TIRILLA DE VOUCHER, ENTREGA DE ROLLOS OK</t>
  </si>
  <si>
    <t>PTM  BOGOTA  INTERNET JR</t>
  </si>
  <si>
    <t>FO-25-1558458</t>
  </si>
  <si>
    <t>20/09/2025 SE ESCALA AL COORDINADOR DE ZONA PARA ENTREGA DE ROLLOS EN SITIO | 22/09/2025 SE ENTREGAN 60 ROLLOS SIN MANIPULACIÓN DEL DATAFONO SIN NOVEDAD</t>
  </si>
  <si>
    <t>BARRIO OSPINA COGUA COGUA</t>
  </si>
  <si>
    <t>FO-25-1559244</t>
  </si>
  <si>
    <t>20/09/2025 SE ESCALA AL COORDINADOR DE ZONA PARA ENTREGA DE ROLLOS EN SITIO | 22/09/2025 DURANTE LA VISITA TECNICA SE REALIZA ENTREGA DE 20 ROLLOS PARA DATÁFONO NO SE MANIPULAN EQUIPOS SIN NOVEDAD EN ENTREGA</t>
  </si>
  <si>
    <t>BARRIO ANTARES 1 IBAGUE</t>
  </si>
  <si>
    <t>FO-25-1558780</t>
  </si>
  <si>
    <t>20/09/2025 SE ESCALA AL COORDINADOR DE ZONA PARA ENTREGA DE ROLLOS EN SITIO | 22/09/2025 SE ENTREGA 10 ROLLOS</t>
  </si>
  <si>
    <t>EL PEÑON</t>
  </si>
  <si>
    <t>EL PE#ON SANTANDER</t>
  </si>
  <si>
    <t>FO-25-1538686</t>
  </si>
  <si>
    <t>16/09/2025 SE REALIZA ENVIO DE ROLLOS CON GUIA | 22/09/2025 SE REALIZA ENVIO DE 20 ROLLOS, CON LA GUIA 2187690701 SERVIENTREGA. SE CONFIRMA ENTREGA EXITOSA POR PARTE DEL USUARIO</t>
  </si>
  <si>
    <t>LA MATA - CESAR</t>
  </si>
  <si>
    <t>FO-25-1552938</t>
  </si>
  <si>
    <t>19/09/2025 SE REALIZA ENVIO DE ROLLOS CON GUIA | 22/09/2025 SE REALIZA ENVIO DE 10 ROLLOS, CON LA GUIA 2205447186 SERVIENTREGA. SE CONFIRMA ENTREGA EXITOSA POR PARTE DEL USUARIO</t>
  </si>
  <si>
    <t>BARRIO LAS AMERICAS SINCELEJO</t>
  </si>
  <si>
    <t>FO-25-1535243</t>
  </si>
  <si>
    <t>16/09/2025 SE ESCALA AL COORDINADOR DE ZONA PARA ENTREGA DE ROLLOS EN SITIO | 22/09/2025 SE VISITA SITIO SE VERIFICA INFORMACIÓN SE REALIZA ENTREGA DE ROLLOS RBM NO SE MANIPULA EQUIPOS, FIRMA QUIEN RECIBE LOS ROLLOS.</t>
  </si>
  <si>
    <t>BARRIO LAS MARIAS ALVARADO</t>
  </si>
  <si>
    <t>FO-25-1553216</t>
  </si>
  <si>
    <t>19/09/2025 SE ESCALA AL COORDINADOR DE ZONA PARA ENTREGA DE ROLLOS EN SITIO | 22/09/2025 SE HACE LA ENTREGA DE 40 ROLLOS EN DIRECCIÓN INDICADA</t>
  </si>
  <si>
    <t>DISTRICOL MUNDO DE WANBA</t>
  </si>
  <si>
    <t>FO-25-1558452</t>
  </si>
  <si>
    <t>20/09/2025 SE ESCALA AL COORDINADOR DE ZONA PARA ENTREGA DE ROLLOS EN SITIO | 22/09/2025 SE REALIZA ENTREGA DE 30 ROLLOS CON VISITA.</t>
  </si>
  <si>
    <t>FO-25-1557543</t>
  </si>
  <si>
    <t>20/09/2025 SE ESCALA AL COORDINADOR DE ZONA PARA ENTREGA DE ROLLOS EN SITIO | 22/09/2025 SE REALIZA ENTREGA DE 10 ROLLOS.</t>
  </si>
  <si>
    <t>BARRIO CENTRO BUGALAGRANDE 8</t>
  </si>
  <si>
    <t>FO-25-1558785</t>
  </si>
  <si>
    <t>20/09/2025 SE ESCALA AL COORDINADOR DE ZONA PARA ENTREGA DE ROLLOS EN SITIO | 22/09/2025 EN LA VISITA TÉCNICA SE REALIZÓ LA ENTREGA DE 30 ROLLOS TERMICOS DE REDEBAN PARA EL CB,SE DEJARON CON PERSONAL AUTORIZADO EN LA DIRECCIÓN BRINDADA POR EL CLIENTE YA QUE POR CUESTIÓN DE ORDEN PÚBLICO NO PUDO LLEGAR HASTA EL CB UBICADO EN EL CORREGIMIENTO DE GALICIA.</t>
  </si>
  <si>
    <t>BARRIO CENTRO CAJICA 5</t>
  </si>
  <si>
    <t>FO-25-1559096</t>
  </si>
  <si>
    <t>20/09/2025 SE ESCALA AL COORDINADOR DE ZONA PARA ENTREGA DE ROLLOS EN SITIO | 22/09/2025 DURANTE LA VISITA TECNICA SE REALIZA ENTREGA DE 60 ROLLOS PARA DATÁFONO NO SE MANIPULAN EQUIPOS SIN NOVEDAD EN ENTREGA</t>
  </si>
  <si>
    <t>BARRIO CENTENARIO SANTANDER DE QUILICHAO 5</t>
  </si>
  <si>
    <t>FO-25-1554776</t>
  </si>
  <si>
    <t>19/09/2025 SE ESCALA AL COORDINADOR DE ZONA PARA ENTREGA DE ROLLOS EN SITIO | 22/09/2025 SE REALIZA ENTREGA DE 10 ROLLOS</t>
  </si>
  <si>
    <t>BARRIO CENTRO ZIPAQUIRA 3</t>
  </si>
  <si>
    <t>FO-25-1559598</t>
  </si>
  <si>
    <t>20/09/2025 SE ESCALA AL COORDINADOR DE ZONA PARA ENTREGA DE ROLLOS EN SITIO | 22/09/2025 DURANTE LA VISITA TECNICA SE REALIZA ENTREGA DE 100 ROLLOS PARA DATÁFONO NO SE MANIPULAN EQUIPOS SIN NOVEDAD EN ENTREGA</t>
  </si>
  <si>
    <t>FO-25-1559601</t>
  </si>
  <si>
    <t>20/09/2025 SE ESCALA AL COORDINADOR DE ZONA PARA ENTREGA DE ROLLOS EN SITIO | 22/09/2025 SE REALIZA LA ENTREGA DE 90 ROLLO</t>
  </si>
  <si>
    <t>PTM GUARNE TIENDA SEDANOS</t>
  </si>
  <si>
    <t>FO-25-1535221</t>
  </si>
  <si>
    <t>16/09/2025 SE ESCALA AL COORDINADOR DE ZONA PARA ENTREGA DE ROLLOS EN SITIO | 22/09/2025 SE ENTREGA ROLLOS OK</t>
  </si>
  <si>
    <t>BARRIO PANORAMA PAZ DE ARIPORO</t>
  </si>
  <si>
    <t>FO-25-1552344</t>
  </si>
  <si>
    <t>19/09/2025 SE ESCALA AL COORDINADOR DE ZONA PARA ENTREGA DE ROLLOS EN SITIO | 22/09/2025 SE REALIZA ENTREGA DE 20 ROLLOS AL CORRESPONSAL</t>
  </si>
  <si>
    <t>BARRIO CAMPO VALDEZ MEDELLIN M</t>
  </si>
  <si>
    <t>FO-25-1556856</t>
  </si>
  <si>
    <t>19/09/2025 SE ESCALA AL COORDINADOR DE ZONA PARA ENTREGA DE ROLLOS EN SITIO | 22/09/2025 SE REALIZA L ENTREGA DE 20 ROLLOS DE REDEBAN OK</t>
  </si>
  <si>
    <t>BARRIO JOSE ANTONIO GALAN BOGO</t>
  </si>
  <si>
    <t>FO-25-1557552</t>
  </si>
  <si>
    <t>20/09/2025 SE ESCALA AL COORDINADOR DE ZONA PARA ENTREGA DE ROLLOS EN SITIO | 22/09/2025 ENTREGA DE 30 ROLLOS PARA DATAFONO NO SE MANIPULA TERMINAL</t>
  </si>
  <si>
    <t>PTM CALI COCOMASCOTAS</t>
  </si>
  <si>
    <t>FO-25-1557248</t>
  </si>
  <si>
    <t>19/09/2025 SE ESCALA AL COORDINADOR DE ZONA PARA ENTREGA DE ROLLOS EN SITIO | 22/09/2025 SE REALIZA ENTREGA DE 50 ROLLOS</t>
  </si>
  <si>
    <t>BARRIO CHUNTAME CAJICA 2</t>
  </si>
  <si>
    <t>FO-25-1559093</t>
  </si>
  <si>
    <t>DISTRICOL MISCELANEA MAPAL</t>
  </si>
  <si>
    <t>FO-25-1557549</t>
  </si>
  <si>
    <t>20/09/2025 SE ESCALA AL COORDINADOR DE ZONA PARA ENTREGA DE ROLLOS EN SITIO | 22/09/2025 ENVÍO ROLLOS DIRECTO CON EL CONDUCTOR, ENTREGA CONFIRMADA CON EL CLIENTE.</t>
  </si>
  <si>
    <t>DISTRICOL SUPERAGRO LYD</t>
  </si>
  <si>
    <t>FO-25-1542453</t>
  </si>
  <si>
    <t>17/09/2025 SE ESCALA AL COORDINADOR DE ZONA PARA ENTREGA DE ROLLOS EN SITIO | 22/09/2025 DURANTE LA VISITA TECNICA SE REALIZA ENTREGA DE ROLLOS PARA DATÁFONO NO SE MANIPULAN EQUIPOS SIN NOVEDAD EN ENTREGA</t>
  </si>
  <si>
    <t>BARRIO SAN PEDRO LA UNION  3</t>
  </si>
  <si>
    <t>FO-25-1552379</t>
  </si>
  <si>
    <t>19/09/2025 SE ESCALA AL COORDINADOR DE ZONA PARA ENTREGA DE ROLLOS EN SITIO | 22/09/2025 SE ENTREGAN 10 ROLLOS</t>
  </si>
  <si>
    <t>SAN LUIS DE GACENO</t>
  </si>
  <si>
    <t>BARRIO CENTRO SAN LUIS DE GACE</t>
  </si>
  <si>
    <t>FO-25-1537534</t>
  </si>
  <si>
    <t>16/09/2025 SE REALIZA ENVIO DE ROLLOS CON GUIA | 17/09/2025 SE REALIZA ENVIO 10 ROLLOS A CB</t>
  </si>
  <si>
    <t>DISTRICOL TIENDA JANET</t>
  </si>
  <si>
    <t>FO-25-1527026</t>
  </si>
  <si>
    <t>14/09/2025 SE ESCALA AL COORDINADOR DE ZONA PARA ENTREGA DE ROLLOS EN SITIO | 19/09/2025 EL OPERADOR HA REALIZADO INTENTO DE ENTREGA PERO COMERCIO CERRADO Y NO CONTESTA, SE ENCUENTRA REPROGRAMADO PARA SEGUNDO INTENTO | 22/09/2025 SE REALIZA ENTREGA DE 30 ROLLOS POR EL OPERADOR VELOCES CON LA GUIA V4001552218</t>
  </si>
  <si>
    <t>FO-25-1556426</t>
  </si>
  <si>
    <t>19/09/2025 SE ESCALA AL COORDINADOR DE ZONA PARA ENTREGA DE ROLLOS EN SITIO | 22/09/2025 SE LLEGA AL PUNTO Y SE ENCUENTRA CERRADO, SE DEJA PARA VISITAR NUEVAMENTE EN LA TARDE. | 22/09/2025 SE ENTREGAN 10 ROLLOS</t>
  </si>
  <si>
    <t>ALPUJARRA</t>
  </si>
  <si>
    <t>BARRIO CENTRO POBLADO LA ARADA</t>
  </si>
  <si>
    <t>FO-25-1537530</t>
  </si>
  <si>
    <t>16/09/2025 SE REALIZA ENVIO DE ROLLOS CON GUIA | 17/09/2025 SE REALIZA ENVÍO DE 10 ROLLOS POR SOLICITUD DEL CLIENTE ALA DIRECCIÓN ASIGNADA.</t>
  </si>
  <si>
    <t>DISTRICOL CENTRAL DEL PVC Y AC</t>
  </si>
  <si>
    <t>FO-25-1560966</t>
  </si>
  <si>
    <t>21/09/2025 SE ESCALA AL COORDINADOR DE ZONA PARA ENTREGA DE ROLLOS EN SITIO | 22/09/2025 ENVÍO ROLLOS DIRECTO CON EL CONDUCTOR, ENTREGA CONFIRMADA CON EL CLIENTE.</t>
  </si>
  <si>
    <t>PTM B MANGA CLIP</t>
  </si>
  <si>
    <t>FO-25-1564145</t>
  </si>
  <si>
    <t>22/09/2025 SE ESCALA AL COORDINADOR DE ZONA PARA ENTREGA DE ROLLOS EN SITIO | 22/09/2025 ENTREGA DE 20 ROLLOS PARA DATÁFONO</t>
  </si>
  <si>
    <t>FO-25-1564449</t>
  </si>
  <si>
    <t>22/09/2025 SE ESCALA AL COORDINADOR DE ZONA PARA ENTREGA DE ROLLOS EN SITIO | 22/09/2025 SE REALIZA VISITA PARA ENTREGAR ROLLOS , PERO SE ENTREGÓ EN LA DIRECCIÓN CRA 5 # 3-03 A SOLICITUD DE USUARIO</t>
  </si>
  <si>
    <t>PIJIÑO DEL CARMEN</t>
  </si>
  <si>
    <t>DISTRICOL BON APPETIT AQ</t>
  </si>
  <si>
    <t>FO-25-1541474</t>
  </si>
  <si>
    <t>17/09/2025 SE REALIZA ENVIO DE ROLLOS CON GUIA | 19/09/2025 EN COMUNICACIÓN CON EL NÚMERO 3148417926 USUARIO NOS INFORMA QUE AUN NO HAN LLEGADO LOS ROLLOS | 20/09/2025 SE INTENTA COMUNICACIÓN CON EL USUARIO PARA VALIDAR SI YA RECIBIO LOS ROLLOS A LOS NÚMEROS 3126573943-3148417926  PERO NO HAY CONTACTO | 22/09/2025 EN COMUNICACIÓN CON EL NÚMERO 3148417926 USUARIO NOS INFORMA QUE AUN NO HAN LLEGADO LOS ROLLOS | 23/09/2025 SE REALIZA ENVIO DE 40 ROLLOS, CON LA GUIA 2205447181 SERVIENTREGA. SE CONFIRMA ENTREGA EXITOSA POR PARTE DEL USUARIO</t>
  </si>
  <si>
    <t>BARRIO CIUDAD JARDIN FLORIDABL</t>
  </si>
  <si>
    <t>FO-25-1564464</t>
  </si>
  <si>
    <t>22/09/2025 SE ESCALA AL COORDINADOR DE ZONA PARA ENTREGA DE ROLLOS EN SITIO | 22/09/2025 SE REALIZA ENTREGA DE 40 ROLLOS CON VISITA NO SE MANIPULA TERMINAL</t>
  </si>
  <si>
    <t>PTM  BUCARAMANGA  LA GRAN ESQU</t>
  </si>
  <si>
    <t>FO-25-1564109</t>
  </si>
  <si>
    <t>22/09/2025 SE ESCALA AL COORDINADOR DE ZONA PARA ENTREGA DE ROLLOS EN SITIO | 22/09/2025 SE REALIZA ENTREGA DE 20 ROLLOS CON VISITA</t>
  </si>
  <si>
    <t>PTM  BUCARAMANGA DROGUERIA MIR</t>
  </si>
  <si>
    <t>FO-25-1564062</t>
  </si>
  <si>
    <t>22/09/2025 SE ESCALA AL COORDINADOR DE ZONA PARA ENTREGA DE ROLLOS EN SITIO | 22/09/2025 SE REALIZA ENTREGA DE 40 ROLLOS CON VISITA.</t>
  </si>
  <si>
    <t>PTM ZAPATA MARANDIS</t>
  </si>
  <si>
    <t>FO-25-1552361</t>
  </si>
  <si>
    <t>19/09/2025 SE ESCALA AL COORDINADOR DE ZONA PARA ENTREGA DE ROLLOS EN SITIO | 22/09/2025 ENVÍO ROLLOS, POR FLOTA ENTREGA CONFIRMADA CON EL CLIENTE.</t>
  </si>
  <si>
    <t>DISTRICOL VARIEDADES Y ESTILOS</t>
  </si>
  <si>
    <t>FO-25-1549096</t>
  </si>
  <si>
    <t>18/09/2025 SE ESCALA AL COORDINADOR DE ZONA PARA ENTREGA DE ROLLOS EN SITIO | 22/09/2025 SE REALIZA ENTREGA DE 80 ROLLOS</t>
  </si>
  <si>
    <t>BARRIO CENTRO PASTO 25</t>
  </si>
  <si>
    <t>FO-25-1556852</t>
  </si>
  <si>
    <t>19/09/2025 SE ESCALA AL COORDINADOR DE ZONA PARA ENTREGA DE ROLLOS EN SITIO | 22/09/2025 SE REALIZÓ LA ENTREGA DE 20 ROLLOS DE PAPELERÍA SOLICITADA NO SE MANIPULA CB CLIENTE INFORMA QUE SE ENCUENTRA OPERATIVO</t>
  </si>
  <si>
    <t>CHINACOTA</t>
  </si>
  <si>
    <t>FO-25-1552385</t>
  </si>
  <si>
    <t>19/09/2025 SE ESCALA AL COORDINADOR DE ZONA PARA ENTREGA DE ROLLOS EN SITIO | 22/09/2025 SE REALIZA VISITA, SE ENTREGAN 20</t>
  </si>
  <si>
    <t>PAGAFACIL PUERTO LOPEZ</t>
  </si>
  <si>
    <t>FO-25-1546255</t>
  </si>
  <si>
    <t>18/09/2025 SE ESCALA AL COORDINADOR DE ZONA PARA ENTREGA DE ROLLOS EN SITIO | 22/09/2025 SE REALIZA ENTREGA EN SITIO DE 80 ROLLOS RBM</t>
  </si>
  <si>
    <t>PTM GUARNE TIENDA CUATRO ESQU</t>
  </si>
  <si>
    <t>FO-25-1540484</t>
  </si>
  <si>
    <t>17/09/2025 SE ESCALA AL COORDINADOR DE ZONA PARA ENTREGA DE ROLLOS EN SITIO | 22/09/2025 SE ENTREGA ROLLOS OK</t>
  </si>
  <si>
    <t>FO-25-1565293</t>
  </si>
  <si>
    <t>22/09/2025 SE ESCALA AL COORDINADOR DE ZONA PARA ENTREGA DE ROLLOS EN SITIO | 23/09/2025 SE REALIZA ENTREGA DE 10 ROLLOS A LA SRA LUCIA MENDOZA</t>
  </si>
  <si>
    <t>SAN MIGUEL ANTIOQUIA</t>
  </si>
  <si>
    <t>FO-25-1539140</t>
  </si>
  <si>
    <t>16/09/2025 SE REALIZA ENVIO DE ROLLOS POR FLOTA | 23/09/2025 ENVÍO DE 60 ROLLOS A CB POR FLOTA OK RECLAMO CONFIRMADO POR USUARIO</t>
  </si>
  <si>
    <t>DISTRICOL VARIEDADES LAS CA#AS</t>
  </si>
  <si>
    <t>FO-25-1542272</t>
  </si>
  <si>
    <t>17/09/2025 SE REALIZA ENVIO DE ROLLOS POR FLOTA | 23/09/2025 ENVÍO DE 20 ROLLOS A CB OK RECLAMO CONFIRMADO CON USUARIO</t>
  </si>
  <si>
    <t>BARRIO CENTRO GUAMAL 4</t>
  </si>
  <si>
    <t>FO-25-1541585</t>
  </si>
  <si>
    <t>17/09/2025 SE REALIZA ENVIO DE ROLLOS CON GUIA | 23/09/2025 SE CONFIRMA ENTREGA EXITOSA POR PARTE DE LA TRANSPORTADORA INTERRAPIDISIMO CON GUÍA 700169689506 | 21/09/2025 SE REALIZA ENVÍO DE 20 ROLLOS PARA DATÁFONO POR INTERRAPIDISIMO</t>
  </si>
  <si>
    <t>BARRIO VILLA DEL PRADO CALI</t>
  </si>
  <si>
    <t>FO-25-1536432 | FO-25-1544976</t>
  </si>
  <si>
    <t>17/09/2025 En la vista tecnica realizada al comercio se llega al sitio pero el lugar se encuentra cerrado se llama al numero indicado reiteradamente no contesta se toca en el lugar ya que parece una casa nadie contesta se encuentra todo cerrado se busca gente por la zona se encontro una persona un vecino y informa que el lugar abre entre 3:00 pm y 4:00 pm de la tarde a veces|23/09/2025 SE REALIZA LLAMADA AL CLIENTE PARA VALIDAR SI SI SE ENCUENTRA EN EL PUNTO YA QUE YA SE HABIA VISTADO UNA VEZ Y EL LOCAL ESTABA CERRADO, SE INTENTA COMUNICACION VARIAS VECES A LA QUINTA VEZ NOS ATIENDE UNA PERSONA QUE INDICA QUE ESTA MUY OCUPADA, PERO QUE EL CB YA HABRIRIA EN LA TARDE , SE LE INDICA QUE POR VENCIMIENTO DE LA ORDEN Y QUE COMO YA HABIAMOS REALIZADO UNA VISITA ANTERIOR SIN PODER ENTREGAR LOS ROLLOS POR EL LOCAL CERRADO, DEBEMOS CERRAR LA ORDEN Y PROCEDER A REALIZAR DE NUEVO LA SOLICITUD PARA LA ENTREGA.</t>
  </si>
  <si>
    <t>BARRIO BOSQUE POPULAR BOGOTA 1</t>
  </si>
  <si>
    <t>FO-25-1567085</t>
  </si>
  <si>
    <t>22/09/2025 SE ESCALA AL COORDINADOR DE ZONA PARA ENTREGA DE ROLLOS EN SITIO | 23/09/2025 SE REALIZA ENTREGA DE 16 ROLLOS WOMPI</t>
  </si>
  <si>
    <t>BARRIO VEREDA CUCHILLAS RIONEG</t>
  </si>
  <si>
    <t>FO-25-1550501</t>
  </si>
  <si>
    <t>18/09/2025 SE ESCALA AL COORDINADOR DE ZONA PARA ENTREGA DE ROLLOS EN SITIO | 23/09/2025 SE ENTREGAN 20 ROLLOS</t>
  </si>
  <si>
    <t>BARRIO PRADOS DEL ESTE CUCUTA</t>
  </si>
  <si>
    <t>FO-25-1560952</t>
  </si>
  <si>
    <t>21/09/2025 SE ESCALA AL COORDINADOR DE ZONA PARA ENTREGA DE ROLLOS EN SITIO | 23/09/2025 SE REALIZÓ VISITA AL COMERCIO Y SE HIZO ENTREGA DE 10 ROLLOS TODO OK</t>
  </si>
  <si>
    <t>FO-25-1564070</t>
  </si>
  <si>
    <t>22/09/2025 SE ESCALA AL COORDINADOR DE ZONA PARA ENTREGA DE ROLLOS EN SITIO | 23/09/2025 SE ENTREGAN 10 ROLLOS CON VISITA OK</t>
  </si>
  <si>
    <t>DISTRICOL PAP Y VAR CLAUDIA</t>
  </si>
  <si>
    <t>FO-25-1564148</t>
  </si>
  <si>
    <t>22/09/2025 SE ESCALA AL COORDINADOR DE ZONA PARA ENTREGA DE ROLLOS EN SITIO | 23/09/2025 SE VISITA EL CB PARA ENTREGAR 20 ROLLOS, ENTREGA OK</t>
  </si>
  <si>
    <t>BARRIO EL BACANO EL PIÑON</t>
  </si>
  <si>
    <t>FO-25-1548563</t>
  </si>
  <si>
    <t>18/09/2025 SE REALIZA ENVIO DE ROLLOS CON GUIA | 23/09/2025 SE CONFIRMA ENTREGA EXITOSA POR PARTE DE LA TRANSPORTADORA | 20/09/2025 SE REALIZA ENVÍO DE 20 ROLLOS PARA DATÁFONO PORINTERRAPIDISIMO</t>
  </si>
  <si>
    <t>DISTRICOL WORLD CONNECTIONS SA</t>
  </si>
  <si>
    <t>FO-25-1548520</t>
  </si>
  <si>
    <t>18/09/2025 SE ESCALA AL COORDINADOR DE ZONA PARA ENTREGA DE ROLLOS EN SITIO | 23/09/2025 SE REALIZA ENTREGA DE 30 ROLLOS EN SITIO</t>
  </si>
  <si>
    <t>BARRIO OCANA OCANA</t>
  </si>
  <si>
    <t>FO-25-1546959</t>
  </si>
  <si>
    <t>18/09/2025 SE REALIZA ENVIO DE ROLLOS CON GUIA | 23/09/2025 SE INTENTA COMUNICACIÓN PERO NO HAY RESPUESTA, SE ESCRIBE VÍA WHATSAPP A LOS NÚMEROS 3163700684 - 3165216521 Y SE INFORMA QUE LOS ROLLOS YA SE PUEDEN RECLAMAR EN INTERRAPIDISIMO | 23/09/2025 SE CONFIRMA PEDIDO EN LA OFICINA DE LA TRANSPORTADORA, SE LE INFORMA  AL USUARIO VÍA WHATSAPP 3165216521 PARA QUE SE ACERQUE A LAS INSTALACIONES A RECIBIR EL PEDIDO USUARIO CONFIRMA QUE SE ACERCARÁ | 19/09/2025 SE REALIZA ENVÍO DE ROLLOS RBM OK</t>
  </si>
  <si>
    <t>BARRIO ORTEZ CARTAGO</t>
  </si>
  <si>
    <t>FO-25-1564476</t>
  </si>
  <si>
    <t>22/09/2025 SE ESCALA AL COORDINADOR DE ZONA PARA ENTREGA DE ROLLOS EN SITIO | 23/09/2025 VISITAMOS COMERCIO REALIZAMOS ENTREGA DE 80 ROLLOS.</t>
  </si>
  <si>
    <t>FO-25-1566279</t>
  </si>
  <si>
    <t>22/09/2025 SE ESCALA AL COORDINADOR DE ZONA PARA ENTREGA DE ROLLOS EN SITIO | 23/09/2025 SE REALIZA ENTREGA DE 20 ROLLOS POR SOLICITUD DEL CLIENTE.</t>
  </si>
  <si>
    <t>BARRIO LA INDIA LANDAZURI</t>
  </si>
  <si>
    <t>FO-25-1541572</t>
  </si>
  <si>
    <t>17/09/2025 SE REALIZA ENVIO DE ROLLOS CON GUIA | 23/09/2025 SE CONFIRMA PEDIDO EN LA OFICINA DE LA TRANSPORTADORA, SE LE INFORMA  AL USUARIO VÍA WHATSAPP 3123621594 PARA QUE SE ACERQUE A LAS INSTALACIONES A RECIBIR EL PEDIDO USUARIO CONFIRMA QUE SE ACERCARÁ | 19/09/2025 SE HACE ENVÍO DE 10 ROLLOS POR INTERRAPIDISIMO</t>
  </si>
  <si>
    <t>BARRIO LA VICTORIA BUCARAMANGA 2</t>
  </si>
  <si>
    <t>FO-25-1567040</t>
  </si>
  <si>
    <t>22/09/2025 SE ESCALA AL COORDINADOR DE ZONA PARA ENTREGA DE ROLLOS EN SITIO | 23/09/2025 SE REALIZA VISITA A COMERCIO Y SE ENTREGAN 20 ROLLOS</t>
  </si>
  <si>
    <t>PTM CARTAGO RESIDENCIA MI  CAS</t>
  </si>
  <si>
    <t>FO-25-1566323</t>
  </si>
  <si>
    <t>22/09/2025 SE ESCALA AL COORDINADOR DE ZONA PARA ENTREGA DE ROLLOS EN SITIO | 23/09/2025 VISITAMOS COMERCIO REALIZAMOS ENTREGA DE 10 ROLLOS.</t>
  </si>
  <si>
    <t>FO-25-1564140</t>
  </si>
  <si>
    <t>22/09/2025 SE ESCALA AL COORDINADOR DE ZONA PARA ENTREGA DE ROLLOS EN SITIO | 23/09/2025 DURANTE LA VISITA TECNICA SE REALIZA ENTREGA DE ROLLOS PARA DATÁFONO NO SE MANIPULAN EQUIPOS SIN NOVEDAD EN ENTREGA</t>
  </si>
  <si>
    <t>BARRIO VEREDA SAN IGNACIO FINC</t>
  </si>
  <si>
    <t>FO-25-1566881</t>
  </si>
  <si>
    <t>22/09/2025 SE ESCALA AL COORDINADOR DE ZONA PARA ENTREGA DE ROLLOS EN SITIO | 23/09/2025 SR REALIZA ENTREGA DE 20 ROLLOS CON VISITA NO SE MANIPULA TERMINAL</t>
  </si>
  <si>
    <t>PTM RIONEGRO DROGUERIA FARMASA</t>
  </si>
  <si>
    <t>FO-25-1550348</t>
  </si>
  <si>
    <t>BARRIO CARRERA TRONCAL ARJONA</t>
  </si>
  <si>
    <t>FO-25-1547959</t>
  </si>
  <si>
    <t>18/09/2025 SE ESCALA AL COORDINADOR DE ZONA PARA ENTREGA DE ROLLOS EN SITIO | 23/09/2025 SE ENTREGAN 70 ROLLOS</t>
  </si>
  <si>
    <t>DISTRICOL DROGAS DE JESUS</t>
  </si>
  <si>
    <t>FO-25-1557241</t>
  </si>
  <si>
    <t>19/09/2025 SE ESCALA AL COORDINADOR DE ZONA PARA ENTREGA DE ROLLOS EN SITIO | 23/09/2025 SE REALIZA VISITA TÉCNICA PARA ENTREGA DE 30 ROLLOS PARA DATÁFONO. NO SE INTERVIENE TERMINAL Y LA ENTREGA SE REALIZA SIN NOVEDAD.</t>
  </si>
  <si>
    <t>BARRIO LAS FERIAS SAN MARTIN 3</t>
  </si>
  <si>
    <t>FO-25-1552350</t>
  </si>
  <si>
    <t>19/09/2025 SE ESCALA AL COORDINADOR DE ZONA PARA ENTREGA DE ROLLOS EN SITIO | 23/09/2025 SE REALIZA ENTREGA EN SITIO DE 60 ROLLOS</t>
  </si>
  <si>
    <t>BARRIO CIUDAD JARDIN BOGOTA 2</t>
  </si>
  <si>
    <t>FO-25-1564130</t>
  </si>
  <si>
    <t>22/09/2025 SE ESCALA AL COORDINADOR DE ZONA PARA ENTREGA DE ROLLOS EN SITIO | 23/09/2025 DURANTE LA VISITA TECNICA SE REALIZA ENTREGA DE ROLLOS PARA DATÁFONO NO SE MANIPULAN EQUIPOS</t>
  </si>
  <si>
    <t>BARRIO BESITO VOLAO MONTERIA</t>
  </si>
  <si>
    <t>FO-25-1564118</t>
  </si>
  <si>
    <t>22/09/2025 SE ESCALA AL COORDINADOR DE ZONA PARA ENTREGA DE ROLLOS EN SITIO | 23/09/2025 SE ENTREGAN 20 ROLLOS CON VISITA OK</t>
  </si>
  <si>
    <t>BARRIO SAN LUIS DE LA PAZ NEIV</t>
  </si>
  <si>
    <t>FO-25-1564135</t>
  </si>
  <si>
    <t>22/09/2025 SE ESCALA AL COORDINADOR DE ZONA PARA ENTREGA DE ROLLOS EN SITIO | 23/09/2025 SE ENTREGA 30 ROLLOS SIN NOVEDAD</t>
  </si>
  <si>
    <t>BARRIO ESMERALDA POPAYAN 5</t>
  </si>
  <si>
    <t>FO-25-1563834</t>
  </si>
  <si>
    <t>22/09/2025 SE ESCALA AL COORDINADOR DE ZONA PARA ENTREGA DE ROLLOS EN SITIO | 23/09/2025 SE INGRESA SE ENTREGA 20 ROLLOS RBM</t>
  </si>
  <si>
    <t>BARRIO EL CEMENTERIO ARJONA</t>
  </si>
  <si>
    <t>FO-25-1548321</t>
  </si>
  <si>
    <t>18/09/2025 SE ESCALA AL COORDINADOR DE ZONA PARA ENTREGA DE ROLLOS EN SITIO | 23/09/2025 SE ENTREGAN 40 ROLLOS</t>
  </si>
  <si>
    <t>FO-25-1564080</t>
  </si>
  <si>
    <t>22/09/2025 SE ESCALA AL COORDINADOR DE ZONA PARA ENTREGA DE ROLLOS EN SITIO | 23/09/2025 SE REALIZA ENTREGA DE 20 ROLLOS EN SITIO</t>
  </si>
  <si>
    <t>BARRIO BOCAS DEL SUR OESTE AMA</t>
  </si>
  <si>
    <t>FO-25-1558441</t>
  </si>
  <si>
    <t>20/09/2025 SE ESCALA AL COORDINADOR DE ZONA PARA ENTREGA DE ROLLOS EN SITIO | 23/09/2025 SE ENTREGAN 10 ROLLOS EXITOSAMENTE A CHARLY TAPIAS</t>
  </si>
  <si>
    <t>FO-25-1566887</t>
  </si>
  <si>
    <t>22/09/2025 SE ESCALA AL COORDINADOR DE ZONA PARA ENTREGA DE ROLLOS EN SITIO | 23/09/2025 SE REALIZA VISITA A COMERCIO EN CALIENTE DEBIDO A QUE NO RESPONDÍAN TELÉFONO DE CONTACTO, SE CANCELA ORDEN DEBIDO A QUE CLIENTE NO REQUIERE DE LOS ROLLOS. YA QUE REALIZA ENTREGA VOLUNTARIA DE EQUIPOS.</t>
  </si>
  <si>
    <t>BARRIO VILLA ALSACIA BOGOTA 10</t>
  </si>
  <si>
    <t>FO-25-1569914</t>
  </si>
  <si>
    <t>23/09/2025 SE ESCALA AL COORDINADOR DE ZONA PARA ENTREGA DE ROLLOS EN SITIO | 23/09/2025 SE VISITA COMERCIO, SE ENTREGAN 20 ROLLOS RBM</t>
  </si>
  <si>
    <t>BARRIO PACANDE IBAGUE 1</t>
  </si>
  <si>
    <t>FO-25-1553226</t>
  </si>
  <si>
    <t>19/09/2025 SE ESCALA AL COORDINADOR DE ZONA PARA ENTREGA DE ROLLOS EN SITIO | 23/09/2025 SE REALIZA ENTREGA DE 20 ROLLOS POR SOLICITUD DEL CLIENTE.</t>
  </si>
  <si>
    <t>PTM POPAYA MALU PAPELERIA</t>
  </si>
  <si>
    <t>FO-25-1552736</t>
  </si>
  <si>
    <t>19/09/2025 SE ESCALA AL COORDINADOR DE ZONA PARA ENTREGA DE ROLLOS EN SITIO | 23/09/2025 SE INGRESA SE ENTREGA 20 ROLLOS RBM</t>
  </si>
  <si>
    <t>PTM DIBULLA SERVICIOS JBK</t>
  </si>
  <si>
    <t>FO-25-1521686</t>
  </si>
  <si>
    <t>12/09/2025 SE REALIZA ENVIO DE ROLLOS CON GUIA | 19/09/2025 SE INTENTA COMUNICACION CON EL USUARIO FALLIDA PARA VALIDAR LA RECEPCION DE LOS ROLLOS-ESTA GESTION SE REALIZO EN LA MAÑANA | 19/09/2025 SE INTENTA COMUNICACION CON EL USUARIO FALLIDA PARA VALIDAR LA RECEPCION DE LOS ROLLOS | 23/09/2025 SE REALIZA ENVIO DE 10 ROLLOS, CON LA GUIA 2205447170 SERVIENTREGA. SE CONFIRMA ENTREGA EXITOSA POR PARTE DE LA TRANSPORTADORA</t>
  </si>
  <si>
    <t>DISTRICOL REPUESTO R&amp;E SANJUAN</t>
  </si>
  <si>
    <t>FO-25-1522605</t>
  </si>
  <si>
    <t>12/09/2025 SE REALIZA ENVIO DE ROLLOS CON GUIA | 19/09/2025 SE COMUNICA CON EL USUARIO DONDE INFORMA QUE AUN NO RECIBE LOS ROLLOS E INDICA QUE SE DEBE A QUE LAS VIAS ESTAN CERRADAS | 23/09/2025 EN COMUNICACIÓN CON LA SEÑORA CLARA AL NÚMERO 3206407248 VÍA WHATSAPP INFORMA QUE YA HOY RECLAMA Y QUE PODEMOS CERRAR LA SOLICITUD | 23/09/2025 SE REALIZA ENVIO DE 20 ROLLOS, CON LA GUIA 284607416 SERVIENTREGA. SE CONFIRMA ENTREGA EXITOSA POR PARTE DEL USUARIO</t>
  </si>
  <si>
    <t>BARRIO PARAGUACHON MAICAO</t>
  </si>
  <si>
    <t>FO-25-1549877</t>
  </si>
  <si>
    <t>18/09/2025 SE REALIZA ENVIO DE ROLLOS CON GUIA | 23/09/2025 SE REALIZA ENVIO DE 20 ROLLOS, CON LA GUIA 2205447184 SERVIENTREGA. SE CONFIRMA ENTREGA EXITOSA POR PARTE DEL USUARIO</t>
  </si>
  <si>
    <t>FO-25-1541464</t>
  </si>
  <si>
    <t>17/09/2025 SE REALIZA ENVIO DE ROLLOS CON GUIA | 20/09/2025 SE INTENTA COMUNICACIÓN CON EL USUARIO PARA VALIDAR SI YA RECIBIÓ LOS ROLLOS  AL NÚMERO 3128605774 PERO NO HAY CONTACTO | 23/09/2025 SE REALIZA ENVIO DE 10 ROLLOS, CON LA GUIA 2187690700 SERVIENTREGA. SE CONFIRMA ENTREGA EXITOSA POR PARTE DEL USUARIO</t>
  </si>
  <si>
    <t>BARRIO SIMON BOLIVAR PAMPLONA 2</t>
  </si>
  <si>
    <t>FO-25-1562008</t>
  </si>
  <si>
    <t>22/09/2025 SE REALIZA ENVIO DE ROLLOS CON GUIA | 23/09/2025 SE REALIZA ENVIO DE 20 ROLLOS, CON LA GUIA 2187690706 SERVIENTREGA. SE CONFIRMA ENTREGA EXITOSA POR PARTE DE LA TRANSPORTADORA</t>
  </si>
  <si>
    <t>DISTRICOL CYBERCOM JEICAM</t>
  </si>
  <si>
    <t>FO-25-1554378</t>
  </si>
  <si>
    <t>19/09/2025 SE REALIZA ENVIO DE ROLLOS CON GUIA | 23/09/2025 SE REALIZA ENVIO DE 60 ROLLOS, CON LA GUIA 2187690704 SERVIENTREGA. SE CONFIRMA ENTREGA EXITOSA POR PARTE DEL USUARIO</t>
  </si>
  <si>
    <t>FO-25-1566309</t>
  </si>
  <si>
    <t>22/09/2025 SE ESCALA AL COORDINADOR DE ZONA PARA ENTREGA DE ROLLOS EN SITIO | 23/09/2025 SE ENTREGAN 20 ROLLOS EN BUEN ESTADO</t>
  </si>
  <si>
    <t>PTM VALLEDUPAR PUNTOSERVIS VAL</t>
  </si>
  <si>
    <t>FO-25-1566306</t>
  </si>
  <si>
    <t>22/09/2025 SE ESCALA AL COORDINADOR DE ZONA PARA ENTREGA DE ROLLOS EN SITIO | 23/09/2025 SE REALIZA ENTREGA DE 40 ROLLOS EN DIRECCIÓN DE CB</t>
  </si>
  <si>
    <t>FO-25-1564066</t>
  </si>
  <si>
    <t>22/09/2025 SE ESCALA AL COORDINADOR DE ZONA PARA ENTREGA DE ROLLOS EN SITIO | 23/09/2025 ENTREGA DE 10 ROLLOS PARA DATAFONO NO SE MANIPULA TERMINAL</t>
  </si>
  <si>
    <t>BARRIO CARVAJAL  IV  BOGOTA</t>
  </si>
  <si>
    <t>FO-25-1564453</t>
  </si>
  <si>
    <t>22/09/2025 SE ESCALA AL COORDINADOR DE ZONA PARA ENTREGA DE ROLLOS EN SITIO | 23/09/2025 DURANTE LA VISITA TECNICA SE REALIZA ENTREGA DE 60 ROLLOS PARA DATÁFONO NO SE MANIPULAN EQUIPOS</t>
  </si>
  <si>
    <t>FO-25-1564434</t>
  </si>
  <si>
    <t>22/09/2025 SE ESCALA AL COORDINADOR DE ZONA PARA ENTREGA DE ROLLOS EN SITIO | 23/09/2025 SE ENTREGAN 10 ROLLOS A DIANA</t>
  </si>
  <si>
    <t>FO-25-1566258</t>
  </si>
  <si>
    <t>22/09/2025 SE ESCALA AL COORDINADOR DE ZONA PARA ENTREGA DE ROLLOS EN SITIO | 23/09/2025 SE REALIZA ENTREGA DE 50 ROLLOS CON VISITA, NO SE INTERVIENE EQUIPOS</t>
  </si>
  <si>
    <t>BARRIO SAN FRANCISCO NARINO</t>
  </si>
  <si>
    <t>FO-25-1558447</t>
  </si>
  <si>
    <t>20/09/2025 SE ESCALA AL COORDINADOR DE ZONA PARA ENTREGA DE ROLLOS EN SITIO | 23/09/2025 SE REALIZÓ ENTREGA DE ROLLOS EN LA CIUDAD DE PASTO POR SOLICITUD DEL CLIENTE, SE ENTREGA 40 ROLLOS INFORMA QUE EL CB ESTA OK.</t>
  </si>
  <si>
    <t>BARRIO EL COLMENAR SOACHA</t>
  </si>
  <si>
    <t>FO-25-1568665</t>
  </si>
  <si>
    <t>23/09/2025 SE ESCALA AL COORDINADOR DE ZONA PARA ENTREGA DE ROLLOS EN SITIO | 23/09/2025 DURANTE LA VISITA TECNICA SE REALIZA ENTREGA DE 20 ROLLOS PARA DATÁFONO NO SE MANIPULAN EQUIPOS</t>
  </si>
  <si>
    <t>BARRIO CASA BLANCA BOGOTA 3</t>
  </si>
  <si>
    <t>FO-25-1569897</t>
  </si>
  <si>
    <t>23/09/2025 SE ESCALA AL COORDINADOR DE ZONA PARA ENTREGA DE ROLLOS EN SITIO | 23/09/2025 SE REALIZA LA ENTREGA DE 30 ROLLOS AL CB SIN NOVEDAD</t>
  </si>
  <si>
    <t>CUNDINAMARCA BOGOTA 4</t>
  </si>
  <si>
    <t>FO-25-1569936</t>
  </si>
  <si>
    <t>23/09/2025 SE ESCALA AL COORDINADOR DE ZONA PARA ENTREGA DE ROLLOS EN SITIO | 23/09/2025 SE REALIZA LA ENTREGA DE 40 ROLLOS DE REDEBAN SIN NOVEDAD</t>
  </si>
  <si>
    <t>PTM RIONEGRO SUPERMERCADO JYS</t>
  </si>
  <si>
    <t>FO-25-1552366</t>
  </si>
  <si>
    <t>19/09/2025 SE ESCALA AL COORDINADOR DE ZONA PARA ENTREGA DE ROLLOS EN SITIO | 23/09/2025 SE ENTREGAN 30 ROLLOS</t>
  </si>
  <si>
    <t>BARRIO BIZERTA PALMIRA</t>
  </si>
  <si>
    <t>FO-25-1564431</t>
  </si>
  <si>
    <t>22/09/2025 SE ESCALA AL COORDINADOR DE ZONA PARA ENTREGA DE ROLLOS EN SITIO | 23/09/2025 EN LA VISITA TÉCNICA SE REALIZÓ LA ENTREGA DE 10 ROLLOS TERMICOS DE REDEBAN PARA EL CB</t>
  </si>
  <si>
    <t>BARRIO MONTELIBANO PEREIRA 2</t>
  </si>
  <si>
    <t>FO-25-1560955</t>
  </si>
  <si>
    <t>21/09/2025 SE ESCALA AL COORDINADOR DE ZONA PARA ENTREGA DE ROLLOS EN SITIO | 23/09/2025 VISITAMOS COMERCIO REALIZAMOS ENTREGA DE 20 ROLLOS.</t>
  </si>
  <si>
    <t>PTM SOACHA DON PAGO PAGA TODO</t>
  </si>
  <si>
    <t>FO-25-1565286</t>
  </si>
  <si>
    <t>BARRIO OBRERO IPIALES 6</t>
  </si>
  <si>
    <t>FO-25-1565302</t>
  </si>
  <si>
    <t>22/09/2025 SE ESCALA AL COORDINADOR DE ZONA PARA ENTREGA DE ROLLOS EN SITIO | 23/09/2025 SE LLEGA A CORRESPONSAL SE ENCUENTRA CERRADO SE ESTABLECE COMUNICACIÓN CON CLIENTE INFORMA QUE EN EL MOMENTO NO SE ENCUENTRA DISPONIBLE PARA RECIBIR LOS ROLLOS SOLICITA DEJAR EN LOCAL DE ALADO Y UNA VEZ LLEGUE AL CORRESPONSAL LOS RETIRA SE DEJA 20 ROLLOS</t>
  </si>
  <si>
    <t>FO-25-1564161</t>
  </si>
  <si>
    <t>22/09/2025 SE ESCALA AL COORDINADOR DE ZONA PARA ENTREGA DE ROLLOS EN SITIO | 23/09/2025 SE REALIZA VISITA TÉCNICA PARA ENTREGA DE 30 ROLLOS PARA DATÁFONO, NO SE INTERVIENE TERMINAL Y LA ENTREGA SE REALIZA SIN NOVEDAD.</t>
  </si>
  <si>
    <t>FO-25-1564126</t>
  </si>
  <si>
    <t>22/09/2025 SE ESCALA AL COORDINADOR DE ZONA PARA ENTREGA DE ROLLOS EN SITIO | 23/09/2025 LA VISITA TÉCNICA REALIZADA AL COMERCIO SE LLEGA AL SITIO SE INFORMA EL MOTIVO DE LA VISITA SE ENTREGAN 70 ROLLOS TÉRMICOS AL CLIENTE EL CLIENTE RECIBE ROLLOS</t>
  </si>
  <si>
    <t>FO-25-1552511</t>
  </si>
  <si>
    <t>19/09/2025 SE REALIZA ENVIO DE ROLLOS CON GUIA | 23/09/2025 SE REALIZA ENVIO DE 20 ROLLOS, CON LA GUIA 700169729236 INTERRRAPIDISIMO. | 20/09/2025 SE REALIZA ENVÍO DE 20 ROLLOS A DIRECCIÓN INDICADA POR EL CLIENTE. SE ENVÍA NÚMERO DE GUÍA AL CLIENTE, ENVÍO EXITOSO</t>
  </si>
  <si>
    <t>BARRIO EL TERMINAL ZIPAQUIRA</t>
  </si>
  <si>
    <t>FO-25-1564047</t>
  </si>
  <si>
    <t>22/09/2025 SE ESCALA AL COORDINADOR DE ZONA PARA ENTREGA DE ROLLOS EN SITIO | 23/09/2025 ENTREGA DE 280 ROLLOS PARA DATAFONO NO SE MANIPULA TERMINAL</t>
  </si>
  <si>
    <t>BERLIN - SANTANDER</t>
  </si>
  <si>
    <t>FO-25-1547799</t>
  </si>
  <si>
    <t>18/09/2025 SE ESCALA AL COORDINADOR DE ZONA PARA ENTREGA DE ROLLOS EN SITIO | 23/09/2025 SE REALIZA ENVIO DE 20 ROLLOS, CON LA GUIA 700169642011 INTERRAPIDISIMO. | 20/09/2025 SE CONTACTA AL SEÑOR JUAN CARLOS AL NÚMERO 3202596171 SOLICITA QUE SE LE HAGA EL ENVÍO POR MEDIO DE LA EMPRESA INTERRAPIDISIMO</t>
  </si>
  <si>
    <t>DISTRICOL ORION PC STORE</t>
  </si>
  <si>
    <t>FO-25-1549568</t>
  </si>
  <si>
    <t>18/09/2025 SE ESCALA AL COORDINADOR DE ZONA PARA ENTREGA DE ROLLOS EN SITIO | 23/09/2025 SE ENTREGAN 30 ROLLOS</t>
  </si>
  <si>
    <t>BARRIO CENTRO VILLA DEL ROSARI</t>
  </si>
  <si>
    <t>FO-25-1564042</t>
  </si>
  <si>
    <t>22/09/2025 SE ESCALA AL COORDINADOR DE ZONA PARA ENTREGA DE ROLLOS EN SITIO | 23/09/2025 SE REALIZÓ VISITA AL COMERCIO Y SE HIZO ENTREGA DE 10 ROLLOS TODO OK</t>
  </si>
  <si>
    <t>BARRIO CENTRO SABANALARGA 22</t>
  </si>
  <si>
    <t>FO-25-1564472</t>
  </si>
  <si>
    <t>22/09/2025 SE ESCALA AL COORDINADOR DE ZONA PARA ENTREGA DE ROLLOS EN SITIO | 23/09/2025 SE REALIZA VISITA SE PROCEDE A ENTREGAR 10 UNIDADES DE ROLLOS AL CLIENTE</t>
  </si>
  <si>
    <t>BARRIO CARIBABARE YOPAL 1</t>
  </si>
  <si>
    <t>FO-25-1556528</t>
  </si>
  <si>
    <t>19/09/2025 SE ESCALA AL COORDINADOR DE ZONA PARA ENTREGA DE ROLLOS EN SITIO | 23/09/2025 SE REALIZA ENTREGA DE 30 ROLLOS AL COMERCIO</t>
  </si>
  <si>
    <t>BARRIO CENTRO CALI 3</t>
  </si>
  <si>
    <t>FO-25-1565297</t>
  </si>
  <si>
    <t>22/09/2025 SE ESCALA AL COORDINADOR DE ZONA PARA ENTREGA DE ROLLOS EN SITIO | 23/09/2025 LA REALIZA VISITA TÉCNICA REALIZADA AL COMERCIO SE LLEGA AL SITIO SE INFORMA EL MOTIVO DE LA VISITA SE ENTREGAN 120 ROLLOS EL CLIENTE RECIBE ROLLOS</t>
  </si>
  <si>
    <t>FO-25-1566274</t>
  </si>
  <si>
    <t>22/09/2025 SE ESCALA AL COORDINADOR DE ZONA PARA ENTREGA DE ROLLOS EN SITIO | 23/09/2025 SE VISITA COMERCIO SE REALIZA LA ENTREGA DE 10 ROLLOS RBM CB OPERATIVO</t>
  </si>
  <si>
    <t>FO-25-1566902</t>
  </si>
  <si>
    <t>22/09/2025 SE ESCALA AL COORDINADOR DE ZONA PARA ENTREGA DE ROLLOS EN SITIO | 23/09/2025 SE VISITA CB Y SE REALIZA ENTREGA DE 10 ROLLOS DE PAPEL TERMICO PARA DATÁFONO</t>
  </si>
  <si>
    <t>FO-25-1567052</t>
  </si>
  <si>
    <t>22/09/2025 SE ESCALA AL COORDINADOR DE ZONA PARA ENTREGA DE ROLLOS EN SITIO | 23/09/2025 SE REALIZA VISITA AL CB POR SOLICITUD DE ROLLOS, SE ENTREGAN 10 SIN NOVEDAD TODO OK</t>
  </si>
  <si>
    <t>BARRIO CENTRO SAN BERNARDO DEL</t>
  </si>
  <si>
    <t>FO-25-1535281</t>
  </si>
  <si>
    <t>16/09/2025 SE ESCALA AL COORDINADOR DE ZONA PARA ENTREGA DE ROLLOS EN SITIO | 23/09/2025 SE REALIZA VISITA TÉCNICA PARA ENTREGA DE 10 ROLLOS PARA DATÁFONO, NO SE INTERVIENE TERMINAL Y LA ENTREGA SE REALIZA SIN NOVEDAD.</t>
  </si>
  <si>
    <t>PTM CHIGORODO PAPELERIA SERVIC</t>
  </si>
  <si>
    <t>FO-25-1539085</t>
  </si>
  <si>
    <t>16/09/2025 SE ESCALA AL COORDINADOR DE ZONA PARA ENTREGA DE ROLLOS EN SITIO | 23/09/2025 SE ENVÍAN 30 ROLLOS CON EL CONDUCTOR SE LLAMA AL USUARIO Y SE LE COMPARTE GUIA. SE CONFIRMA CON LA USUARIA EL RECIBIDO</t>
  </si>
  <si>
    <t>EL PEÑOL</t>
  </si>
  <si>
    <t>EL PENOL NARINO</t>
  </si>
  <si>
    <t>FO-25-1549102</t>
  </si>
  <si>
    <t>18/09/2025 SE ESCALA AL COORDINADOR DE ZONA PARA ENTREGA DE ROLLOS EN SITIO | 23/09/2025 POR SOLICITUD DE LA ENCARGADA DEL CORRESPONSAL SE REALIZA ENTREGA DE LOS 20 ROLLOS EN LA CIUDAD DE PASTO, INFORMA QUE EL CB ESTA OPERANDO CON NORMALIDAD</t>
  </si>
  <si>
    <t>DISTRICOL SERVICIOS GIPARE</t>
  </si>
  <si>
    <t>FO-25-1566292</t>
  </si>
  <si>
    <t>22/09/2025 SE ESCALA AL COORDINADOR DE ZONA PARA ENTREGA DE ROLLOS EN SITIO | 23/09/2025 SE REALIZA VISITA AL CB POR SOLICITUD DE ROLLOS, SE ENTREGAN 60 SIN NOVEDAD TODO OK</t>
  </si>
  <si>
    <t>PTM CARTAGENA MARCO ANTONIO BE</t>
  </si>
  <si>
    <t>FO-25-1544104</t>
  </si>
  <si>
    <t>17/09/2025 SE ESCALA AL COORDINADOR DE ZONA PARA ENTREGA DE ROLLOS EN SITIO | 23/09/2025 SE REALIZA ENTREGA DE 50 ROLLOS PARA EL CORRESPONSAL</t>
  </si>
  <si>
    <t>BARRIO PRADOS NORTE CUCUTA 1</t>
  </si>
  <si>
    <t>FO-25-1567037</t>
  </si>
  <si>
    <t>BARR SAN FERNANDO CARTAGENA DE</t>
  </si>
  <si>
    <t>FO-25-1542100</t>
  </si>
  <si>
    <t>17/09/2025 SE ESCALA AL COORDINADOR DE ZONA PARA ENTREGA DE ROLLOS EN SITIO | 23/09/2025 SE REALIZA ENTREGA DE 10 ROLLOS PARA EL CORRESPONSAL</t>
  </si>
  <si>
    <t>DISTRICOL CODECO S A S</t>
  </si>
  <si>
    <t>FO-25-1564153</t>
  </si>
  <si>
    <t>22/09/2025 SE ESCALA AL COORDINADOR DE ZONA PARA ENTREGA DE ROLLOS EN SITIO | 23/09/2025 SE REALIZA VISITA TÉCNICA PARA ENTREGA DE 10 ROLLOS PARA DATÁFONO, NO SE INTERVIENE TERMINAL Y LA ENTREGA SE REALIZA SIN NOVEDAD.</t>
  </si>
  <si>
    <t>BARRIO SAN ANTONIO GUADALAJARA</t>
  </si>
  <si>
    <t>FO-25-1571944</t>
  </si>
  <si>
    <t>23/09/2025 SE ESCALA AL COORDINADOR DE ZONA PARA ENTREGA DE ROLLOS EN SITIO | 23/09/2025 SE REALIZÓ ENTREGA DE 10 ROLLOS</t>
  </si>
  <si>
    <t>BARRIO CALLEJON CUCUTA  20</t>
  </si>
  <si>
    <t>FO-25-1570467</t>
  </si>
  <si>
    <t>23/09/2025 SE ESCALA AL COORDINADOR DE ZONA PARA ENTREGA DE ROLLOS EN SITIO | 23/09/2025 SE ENTREGAN 20 ROLLOS RBM</t>
  </si>
  <si>
    <t>BARRIO SUCRE MONTERIA 2</t>
  </si>
  <si>
    <t>FO-25-1564459</t>
  </si>
  <si>
    <t>22/09/2025 SE ESCALA AL COORDINADOR DE ZONA PARA ENTREGA DE ROLLOS EN SITIO | 23/09/2025 SE ENTREGAN 30 ROLLOS CON VISITA OK</t>
  </si>
  <si>
    <t>BARRIO COMUNEROS CUCUTA 13</t>
  </si>
  <si>
    <t>FO-25-1564468</t>
  </si>
  <si>
    <t>22/09/2025 SE ESCALA AL COORDINADOR DE ZONA PARA ENTREGA DE ROLLOS EN SITIO | 23/09/2025 SE ENTREGAN 40 ROLLOS EXITOSO</t>
  </si>
  <si>
    <t>DISTRICOL HOGAR ANDINO ELECTRO</t>
  </si>
  <si>
    <t>FO-25-1547596</t>
  </si>
  <si>
    <t>18/09/2025 SE REALIZA ENVIO DE ROLLOS CON GUIA | 23/09/2025 SE REALIZA ENVIO DE 10 ROLLOS, CON LA GUIA 2187690702 SERVIENTREGA. SE CONFIRMA ENTREGA EXITOSA POR PARTE DEL USUARIO</t>
  </si>
  <si>
    <t>BARRIO BOCANEGRA CARTAGENA DE</t>
  </si>
  <si>
    <t>FO-25-1541660</t>
  </si>
  <si>
    <t>17/09/2025 SE ESCALA AL COORDINADOR DE ZONA PARA ENTREGA DE ROLLOS EN SITIO | 24/09/2025 SE REALIZA ENVÍO DE ROLLOS EN LANCHA A PETICIÓN DEL CLIENTE , SE LLAMA AL CLIENTE Y CONFIRMA QUE RECIBE LOS ROLLOS EXITOSAMENTE TODO OK</t>
  </si>
  <si>
    <t>DISTRICOL WALLETPLUS</t>
  </si>
  <si>
    <t>FO-25-1541851</t>
  </si>
  <si>
    <t>27/09/2025 SE ESCALA AL COORDINADOR DE ZONA PARA ENTREGA DE ROLLOS EN SITIO | 24/09/2025 BUENOS DÍAS SE VISITA CB Y SE LE HACE ENTREGA DE 20 ROLLOS</t>
  </si>
  <si>
    <t>FO-25-1544037</t>
  </si>
  <si>
    <t>17/09/2025 SE ESCALA AL COORDINADOR DE ZONA PARA ENTREGA DE ROLLOS EN SITIO | 24/09/2025 BUENOS DÍAS SE VISITA CB Y SE LE HACE ENTREGA DE 20 ROLLOS</t>
  </si>
  <si>
    <t>BARRIO VEREDA MUNDO NUEVO PERE</t>
  </si>
  <si>
    <t>FO-25-1564058</t>
  </si>
  <si>
    <t>22/09/2025 SE ESCALA AL COORDINADOR DE ZONA PARA ENTREGA DE ROLLOS EN SITIO | 24/09/2025 SE ENTREGAN 20 ROLLOS EN LA DIRECCIÓN CR 25 #17-69 POR SOLICITUD DEL CLIENTE.</t>
  </si>
  <si>
    <t>DISTRICOL MASCOTIKAS</t>
  </si>
  <si>
    <t>FO-25-1568707</t>
  </si>
  <si>
    <t>23/09/2025 SE ESCALA AL COORDINADOR DE ZONA PARA ENTREGA DE ROLLOS EN SITIO | 24/09/2025 SE HACE LA ENTREGA DE 30 ROLLOS EN DIRECCIÓN INDICADA</t>
  </si>
  <si>
    <t>FO-25-1571426</t>
  </si>
  <si>
    <t>23/09/2025 SE REALIZA ENVIO DE ROLLOS CON GUIA | 24/09/2025 SE REALIZA ENVIO DE 40 ROLLOS POR MEDIO DE EMPRESA COORDINADORA</t>
  </si>
  <si>
    <t>BARRIO SIETE DE AGOSTO SINCELE</t>
  </si>
  <si>
    <t>FO-25-1571208</t>
  </si>
  <si>
    <t>23/09/2025 SE ESCALA AL COORDINADOR DE ZONA PARA ENTREGA DE ROLLOS EN SITIO | 24/09/2025 SE REALIZA ENTREGA DE 60 ROLLOS</t>
  </si>
  <si>
    <t>FO-25-1570447</t>
  </si>
  <si>
    <t>23/09/2025 SE ESCALA AL COORDINADOR DE ZONA PARA ENTREGA DE ROLLOS EN SITIO | 24/09/2025 SE REALIZA LA ENTREGA DE 260 ROLLOS REDEBAN</t>
  </si>
  <si>
    <t>BARRIO VILLABEL FLORIDABLANCA</t>
  </si>
  <si>
    <t>FO-25-1572127</t>
  </si>
  <si>
    <t>23/09/2025 SE ESCALA AL COORDINADOR DE ZONA PARA ENTREGA DE ROLLOS EN SITIO | 24/09/2025 ENTREGA DE 10 ROLLOS PARA DATAFONO</t>
  </si>
  <si>
    <t>FO-25-1576018</t>
  </si>
  <si>
    <t>FO-25-1576020</t>
  </si>
  <si>
    <t>FO-25-1576022</t>
  </si>
  <si>
    <t>FO-25-1576024</t>
  </si>
  <si>
    <t>FO-25-1576026</t>
  </si>
  <si>
    <t>BARRIO CARRIZAL BARRANQUILLA 1</t>
  </si>
  <si>
    <t>FO-25-1566319</t>
  </si>
  <si>
    <t>22/09/2025 SE ESCALA AL COORDINADOR DE ZONA PARA ENTREGA DE ROLLOS EN SITIO | 24/09/2025 SE REALIZA VISITA SE ENTREGA 20 ROLLOS</t>
  </si>
  <si>
    <t>FO-25-1576030</t>
  </si>
  <si>
    <t>DISTRICOL TIENDA Y PANADERIA E</t>
  </si>
  <si>
    <t>FO-25-1564167</t>
  </si>
  <si>
    <t>22/09/2025 SE ESCALA AL COORDINADOR DE ZONA PARA ENTREGA DE ROLLOS EN SITIO | 24/09/2025 SE REALIZA ENTREGA DE 50 ROLLOS OK</t>
  </si>
  <si>
    <t>BARRIO SUBA XI BOGOTA</t>
  </si>
  <si>
    <t>FO-25-1573160</t>
  </si>
  <si>
    <t>23/09/2025 SE ESCALA AL COORDINADOR DE ZONA PARA ENTREGA DE ROLLOS EN SITIO | 24/09/2025 SE ENTREGA 30 ROLLOS</t>
  </si>
  <si>
    <t>FO-25-1576032</t>
  </si>
  <si>
    <t>FO-25-1564096</t>
  </si>
  <si>
    <t>22/09/2025 SE ESCALA AL COORDINADOR DE ZONA PARA ENTREGA DE ROLLOS EN SITIO | 24/09/2025 SE ENTREGARON 20 ROLLOS</t>
  </si>
  <si>
    <t>FO-25-1576033</t>
  </si>
  <si>
    <t>BARRIO TUNA ALTA BOGOTA</t>
  </si>
  <si>
    <t>FO-25-1571947</t>
  </si>
  <si>
    <t>23/09/2025 SE ESCALA AL COORDINADOR DE ZONA PARA ENTREGA DE ROLLOS EN SITIO | 24/09/2025 SE ENTREGA 10 ROLLOS</t>
  </si>
  <si>
    <t>FO-25-1576034</t>
  </si>
  <si>
    <t>FO-25-1576036</t>
  </si>
  <si>
    <t>BARRIO VEREDA LA PALMA GIRARDO</t>
  </si>
  <si>
    <t>FO-25-1576279</t>
  </si>
  <si>
    <t>24/09/2025 SE ENTREGAN 50 ROLLOS</t>
  </si>
  <si>
    <t>BARRIO LA TOSCANA BOGOTA</t>
  </si>
  <si>
    <t>FO-25-1573137</t>
  </si>
  <si>
    <t>23/09/2025 SE ESCALA AL COORDINADOR DE ZONA PARA ENTREGA DE ROLLOS EN SITIO | 24/09/2025 SE ENTREGA 20 ROLLOS</t>
  </si>
  <si>
    <t>FO-25-1576037</t>
  </si>
  <si>
    <t>PTM PEREIRA PAPELERIA CREATIVO</t>
  </si>
  <si>
    <t>FO-25-1572196</t>
  </si>
  <si>
    <t>23/09/2025 SE ESCALA AL COORDINADOR DE ZONA PARA ENTREGA DE ROLLOS EN SITIO | 24/09/2025 SE VISITA COMERCIO SE REALIZA ENTREGA DE 50 ROLLOS DE PAPEL PARA DATÁFONO REDEBAN</t>
  </si>
  <si>
    <t>FO-25-1576039</t>
  </si>
  <si>
    <t>FO-25-1576040</t>
  </si>
  <si>
    <t>DISTRICOL SAMMY TIENDA</t>
  </si>
  <si>
    <t>FO-25-1543849</t>
  </si>
  <si>
    <t>17/09/2025 SE ESCALA AL COORDINADOR DE ZONA PARA ENTREGA DE ROLLOS EN SITIO | 24/09/2025 SE REALIZA ENTREGA DE 10 ROLLOS POR EL OPERADOR CABIFY</t>
  </si>
  <si>
    <t>FO-25-1538394</t>
  </si>
  <si>
    <t>16/09/2025 SE ESCALA AL COORDINADOR DE ZONA PARA ENTREGA DE ROLLOS EN SITIO | 24/09/2025 SE REALIZA ENTREGA DE 70 ROLLOS POR EL OPERADOR CABIFY</t>
  </si>
  <si>
    <t>BARRIO PABLO VI MEDELLIN</t>
  </si>
  <si>
    <t>FO-25-1546391</t>
  </si>
  <si>
    <t>18/09/2025 SE ESCALA AL COORDINADOR DE ZONA PARA ENTREGA DE ROLLOS EN SITIO | 24/09/2025 SE REALIZA ENTREGA DE 40 ROLLOS POR EL OPERADOR CABIFY</t>
  </si>
  <si>
    <t>BARRIO POPULAR 1 MEDELLIN 3</t>
  </si>
  <si>
    <t>FO-25-1546395</t>
  </si>
  <si>
    <t>BARRIO EL LLANO MEDELLIN</t>
  </si>
  <si>
    <t>FO-25-1548210</t>
  </si>
  <si>
    <t>18/09/2025 SE ESCALA AL COORDINADOR DE ZONA PARA ENTREGA DE ROLLOS EN SITIO | 24/09/2025 SE REALIZA ENTREGA DE 50 ROLLOS POR EL OPERADOR CABIFY</t>
  </si>
  <si>
    <t>BARRIO BELLO ORIENTE MEDELLIN</t>
  </si>
  <si>
    <t>FO-25-1546428</t>
  </si>
  <si>
    <t>18/09/2025 SE ESCALA AL COORDINADOR DE ZONA PARA ENTREGA DE ROLLOS EN SITIO | 24/09/2025 SE REALIZA ENTREGA DE 60 ROLLOS POR EL OPERADOR CABIFY</t>
  </si>
  <si>
    <t>BARRIO ITAGUI ITAGUI 33</t>
  </si>
  <si>
    <t>FO-25-1550863</t>
  </si>
  <si>
    <t>18/09/2025 SE ESCALA AL COORDINADOR DE ZONA PARA ENTREGA DE ROLLOS EN SITIO | 24/09/2025 SE REALIZA ENTREGA DE 20 ROLLOS POR EL OPERADOR CABIFY</t>
  </si>
  <si>
    <t>BARRIO ROBLEDO MIRAMAR II MEDE</t>
  </si>
  <si>
    <t>FO-25-1550888</t>
  </si>
  <si>
    <t>18/09/2025 SE ESCALA AL COORDINADOR DE ZONA PARA ENTREGA DE ROLLOS EN SITIO | 24/09/2025 SE REALIZA ENTREGA DE 70 ROLLOS POR EL OPERADOR CABIFY</t>
  </si>
  <si>
    <t>BARRIO BELEN MEDELLIN 15</t>
  </si>
  <si>
    <t>FO-25-1549322</t>
  </si>
  <si>
    <t>18/09/2025 SE ESCALA AL COORDINADOR DE ZONA PARA ENTREGA DE ROLLOS EN SITIO | 24/09/2025 SE REALIZA ENTREGA DE 10 ROLLOS POR EL OPERADOR CABIFY</t>
  </si>
  <si>
    <t>FO-25-1574162</t>
  </si>
  <si>
    <t>23/09/2025 SE ESCALA AL COORDINADOR DE ZONA PARA ENTREGA DE ROLLOS EN SITIO | 24/09/2025 SE REALIZA ENTREGA DE 60 ROLLOS REDEBAN CON VISITA.</t>
  </si>
  <si>
    <t>FO-25-1576046</t>
  </si>
  <si>
    <t>BARRIO ONCE DE NOVIEMBRE LOS P</t>
  </si>
  <si>
    <t>FO-25-1567044</t>
  </si>
  <si>
    <t>22/09/2025 SE ESCALA AL COORDINADOR DE ZONA PARA ENTREGA DE ROLLOS EN SITIO | 24/09/2025 SE REALIZA VISITA, SE ENTREGAN 20 ROLLOS, DATAFONO NO SE ENCUENTRA EN LA DIRECCIÓN DE ENTREGA</t>
  </si>
  <si>
    <t>RIVERA</t>
  </si>
  <si>
    <t>BARRIO VEREDA EL PEDREGAL</t>
  </si>
  <si>
    <t>FO-25-1571176</t>
  </si>
  <si>
    <t>23/09/2025 SE ESCALA AL COORDINADOR DE ZONA PARA ENTREGA DE ROLLOS EN SITIO | 24/09/2025 SE LLEGA A SITIO, SE ENTREGA 10 ROLLOS RBM</t>
  </si>
  <si>
    <t>BARRIO COMPARTIR SOACHA</t>
  </si>
  <si>
    <t>FO-25-1570471</t>
  </si>
  <si>
    <t>23/09/2025 SE ESCALA AL COORDINADOR DE ZONA PARA ENTREGA DE ROLLOS EN SITIO | 24/09/2025 SE REALIZA ENTREGA DE 90 ROLLOS PARA DATAFONO NO SE MANIPULA TERMINAL</t>
  </si>
  <si>
    <t>FO-25-1569927</t>
  </si>
  <si>
    <t>23/09/2025 SE ESCALA AL COORDINADOR DE ZONA PARA ENTREGA DE ROLLOS EN SITIO | 24/09/2025 SE REALIZA ENTREGA DE 60 ROLLOS RBM OK</t>
  </si>
  <si>
    <t>BARRIO NUEVA TIBABUYES BOGOTA</t>
  </si>
  <si>
    <t>FO-25-1570464</t>
  </si>
  <si>
    <t>23/09/2025 SE ESCALA AL COORDINADOR DE ZONA PARA ENTREGA DE ROLLOS EN SITIO | 24/09/2025 SE REALIZA ENTREGA DE 10 ROLLOS REDEBAN</t>
  </si>
  <si>
    <t>BARRIO SANTA LUCIA BOGOTA 6</t>
  </si>
  <si>
    <t>FO-25-1572191</t>
  </si>
  <si>
    <t>23/09/2025 SE ESCALA AL COORDINADOR DE ZONA PARA ENTREGA DE ROLLOS EN SITIO | 24/09/2025 SE HACE ENTREGA DE 30 ROLLOS</t>
  </si>
  <si>
    <t>BARRIO BOITA BOGOTA 7</t>
  </si>
  <si>
    <t>FO-25-1570458</t>
  </si>
  <si>
    <t>23/09/2025 SE ESCALA AL COORDINADOR DE ZONA PARA ENTREGA DE ROLLOS EN SITIO | 24/09/2025 SE ENTREGAN ROLLOS</t>
  </si>
  <si>
    <t>CENTRO II QUINCHIA RISARALDA</t>
  </si>
  <si>
    <t>FO-25-1564027</t>
  </si>
  <si>
    <t>22/09/2025 SE ESCALA AL COORDINADOR DE ZONA PARA ENTREGA DE ROLLOS EN SITIO | 24/09/2025 VISITAMOS COMERCIO REALIZAMOS ENTREGA DE 30 ROLLOS.</t>
  </si>
  <si>
    <t>FO-25-1562009</t>
  </si>
  <si>
    <t>22/09/2025 SE REALIZA ENVIO DE ROLLOS CON GUIA | 24/09/2025 SE REALIZA ENVIO DE 10 ROLLOS, CON LA GUIA 2235596092 SERVIENTREGA. SE CONFIRMA ENTREGA EXITOSA POR PARTE DEL USUARIO</t>
  </si>
  <si>
    <t>PAGAFACIL CENTRO PAGO CABECERA</t>
  </si>
  <si>
    <t>FO-25-1566332</t>
  </si>
  <si>
    <t>22/09/2025 SE ESCALA AL COORDINADOR DE ZONA PARA ENTREGA DE ROLLOS EN SITIO | 24/09/2025 SE VISITA COMERCIO SE REALIZA LA ENTREGA DE 140 ROLLOS RBM CB OPERATIVO</t>
  </si>
  <si>
    <t>BARRIO LLANOS DE SOACHA SOACHA</t>
  </si>
  <si>
    <t>FO-25-1566329</t>
  </si>
  <si>
    <t>22/09/2025 SE ESCALA AL COORDINADOR DE ZONA PARA ENTREGA DE ROLLOS EN SITIO | 24/09/2025 SE REALIZA ENTREGA DE 40 ROLLOS PARA DATAFONO NO SE MANIPULA TERMINAL</t>
  </si>
  <si>
    <t>FO-25-1537521</t>
  </si>
  <si>
    <t>16/09/2025 SE REALIZA ENVIO DE ROLLOS CON GUIA | 24/09/2025 SE REALIZA ENVIO DE 30 ROLLOS, CON LA GUIA 284607423 SERVIENTREGA. SE CONFIRMA ENTREGA EXITOSA POR PARTE DEL USUARIO</t>
  </si>
  <si>
    <t>RIO DE ORO  CESAR</t>
  </si>
  <si>
    <t>FO-25-1548839</t>
  </si>
  <si>
    <t>18/09/2025 SE REALIZA ENVIO DE ROLLOS CON GUIA | 23/09/2025 SE INTENTA COMUNICACIÓN AL NÚMERO 3187124717 PERO NO HAY RESPUESTA, SE ESCRIBE POR WHATSAPP A LA ESPERA | 24/09/2025 SE REALIZA ENVIO DE 20 ROLLOS, CON LA GUIA 2205447183 SERVIENTREGA. SE CONFIRMA ENTREGA EXITOSA POR PARTE DEL USUARIO</t>
  </si>
  <si>
    <t>DISTRICOL SERVICIOS CONTABLES</t>
  </si>
  <si>
    <t>FO-25-1544421</t>
  </si>
  <si>
    <t>17/09/2025 SE ESCALA AL COORDINADOR DE ZONA PARA ENTREGA DE ROLLOS EN SITIO | 24/09/2025 SE VISITA COMERCIO SE REALIZA ENTREGA DE 20 ROLLOS DE PAPEL PARA DATÁFONO REDEBAN</t>
  </si>
  <si>
    <t>PTM CALI SABE SOLUCIONES</t>
  </si>
  <si>
    <t>FO-25-1568718</t>
  </si>
  <si>
    <t>23/09/2025 SE ESCALA AL COORDINADOR DE ZONA PARA ENTREGA DE ROLLOS EN SITIO | 24/09/2025 SE ENTREGAN 10 ROLLOS A CAROLINA VELOSA</t>
  </si>
  <si>
    <t>BARRIO FATIMA MANIZALES 8</t>
  </si>
  <si>
    <t>FO-25-1569958</t>
  </si>
  <si>
    <t>23/09/2025 SE ESCALA AL COORDINADOR DE ZONA PARA ENTREGA DE ROLLOS EN SITIO | 24/09/2025 SE ENTREGAN 20 ROLLOS EN EL COMERCIO NO SE MANIPULAN EQUIPOS</t>
  </si>
  <si>
    <t>BARRIO LOS LAGOS CALI 4</t>
  </si>
  <si>
    <t>FO-25-1571197</t>
  </si>
  <si>
    <t>23/09/2025 SE ESCALA AL COORDINADOR DE ZONA PARA ENTREGA DE ROLLOS EN SITIO | 24/09/2025 SE REALIZA ENTREGA DE 30 ROLLOS</t>
  </si>
  <si>
    <t>FO-25-1564122</t>
  </si>
  <si>
    <t>PETICIÓN BANCOLOMBIA</t>
  </si>
  <si>
    <t>22/09/2025 SE ESCALA AL COORDINADOR DE ZONA PARA ENTREGA DE ROLLOS EN SITIO | 24/09/2025 SE REALIZA VISITA SE NO SE ENTREGA ROLLOS YA QUE AL MOMENTO DE LLEGAR,SE ENCUENTRA EN EL SITIO AL GESTOR REALIZANDO MIGRACIÓN DE RED (WOMPI) POR TAL MOTIVO NO SE ENTREGAN ROLLOS</t>
  </si>
  <si>
    <t>DISTRICOL PESCADOS Y ALGO MAS</t>
  </si>
  <si>
    <t>FO-25-1564031</t>
  </si>
  <si>
    <t>22/09/2025 SE ESCALA AL COORDINADOR DE ZONA PARA ENTREGA DE ROLLOS EN SITIO | 24/09/2025 SE ENTREGAN 80 ROLLOS</t>
  </si>
  <si>
    <t>BARRIO VEREDA MAMPUESTO RIONEG</t>
  </si>
  <si>
    <t>FO-25-1571167</t>
  </si>
  <si>
    <t>23/09/2025 SE ESCALA AL COORDINADOR DE ZONA PARA ENTREGA DE ROLLOS EN SITIO | 24/09/2025 SE REALIZA LA ENTREGA DE 20 ROLLOS OK</t>
  </si>
  <si>
    <t>FO-25-1559101</t>
  </si>
  <si>
    <t>20/09/2025 SE ESCALA AL COORDINADOR DE ZONA PARA ENTREGA DE ROLLOS EN SITIO | 24/09/2025 SE ENTREGAN 20 ROLLOS A TATIANA CUERO</t>
  </si>
  <si>
    <t>FOMEQUE</t>
  </si>
  <si>
    <t>BARRIO CENTRO FOMEQUE FOMEQUE</t>
  </si>
  <si>
    <t>FO-25-1569951</t>
  </si>
  <si>
    <t>23/09/2025 SE ESCALA AL COORDINADOR DE ZONA PARA ENTREGA DE ROLLOS EN SITIO | 24/09/2025 DURANTE LA VISITA TECNICA SE REALIZA ENTREGA DE ROLLOS PARA DATÁFONO NO SE MANIPULAN EQUIPOS</t>
  </si>
  <si>
    <t>OPRAP SUC 395 VIVA VILLAVICENC</t>
  </si>
  <si>
    <t>FO-25-1573130</t>
  </si>
  <si>
    <t>23/09/2025 SE ESCALA AL COORDINADOR DE ZONA PARA ENTREGA DE ROLLOS EN SITIO | 24/09/2025 SE VISITA CB Y SE REALIZA ENTREGA DE 190 ROLLOS DE PAPEL TERMICO PARA DATÁFONO</t>
  </si>
  <si>
    <t>BARRIO TORRE GIRARDOT BUCARAMA</t>
  </si>
  <si>
    <t>FO-25-1575593</t>
  </si>
  <si>
    <t>24/09/2025 SE ESCALA AL COORDINADOR DE ZONA PARA ENTREGA DE ROLLOS EN SITIO | 24/09/2025 SE REALIZA ENTREGA DE 90 ROLLOS A LA SRA MARIBEL OSORIO</t>
  </si>
  <si>
    <t>BARRIO CEDRITOS BOGOTA 17</t>
  </si>
  <si>
    <t>FO-25-1572205</t>
  </si>
  <si>
    <t>23/09/2025 SE ESCALA AL COORDINADOR DE ZONA PARA ENTREGA DE ROLLOS EN SITIO | 24/09/2025 SE REALIZA VISITA SE ENTREGA 10 ROLLOS REDEBAN</t>
  </si>
  <si>
    <t>DISTRICOL REMATE Y VAR J Y D</t>
  </si>
  <si>
    <t>FO-25-1573103</t>
  </si>
  <si>
    <t>23/09/2025 SE ESCALA AL COORDINADOR DE ZONA PARA ENTREGA DE ROLLOS EN SITIO | 24/09/2025 SE ENTREGAN 80 ROLLOS</t>
  </si>
  <si>
    <t>FO-25-1569967</t>
  </si>
  <si>
    <t>BARRIO BUENAVISTA MONTERIA 5</t>
  </si>
  <si>
    <t>FO-25-1571202</t>
  </si>
  <si>
    <t>23/09/2025 SE ESCALA AL COORDINADOR DE ZONA PARA ENTREGA DE ROLLOS EN SITIO | 24/09/2025 SE ENTREGAN 30 ROLLOS CON VISITA OK</t>
  </si>
  <si>
    <t>BARRIO LA DIELA ARMENIA</t>
  </si>
  <si>
    <t>FO-25-1571212</t>
  </si>
  <si>
    <t>23/09/2025 SE ESCALA AL COORDINADOR DE ZONA PARA ENTREGA DE ROLLOS EN SITIO | 24/09/2025 SE LLEGA A COMERCIO PERO CLIENTE INDICA QUE YA ESTÁ MIGRADO A LA RED WOMPI, POR TAL MOTIVO NO SE PUEDEN ENTREGAR LOS ROLLOS YA QUE LA VISITA LA SACARON CON ROLLOS DE REDEBAN</t>
  </si>
  <si>
    <t>FO-25-1574147</t>
  </si>
  <si>
    <t>23/09/2025 SE ESCALA AL COORDINADOR DE ZONA PARA ENTREGA DE ROLLOS EN SITIO | 24/09/2025 SE VISITA COMERCIO SE REALIZA LA ENTREGA DE 80 ROLLOS RBM CB OPERATIVO</t>
  </si>
  <si>
    <t>BARRIO VEREDA CANO CHACHAGUI</t>
  </si>
  <si>
    <t>FO-25-1556423</t>
  </si>
  <si>
    <t>19/09/2025 SE ESCALA AL COORDINADOR DE ZONA PARA ENTREGA DE ROLLOS EN SITIO | 24/09/2025 SE VISITA EL CB PARA ENTREGAR 10 ROLLOS, ENTREGA OK</t>
  </si>
  <si>
    <t>BARRIO FATIMA PIENDAMO 1</t>
  </si>
  <si>
    <t>FO-25-1571987</t>
  </si>
  <si>
    <t>23/09/2025 SE REALIZA ENVIO DE ROLLOS CON GUIA | 24/09/2025 SE INGRESA SE ENTREGA 10 ROLLOS RBM</t>
  </si>
  <si>
    <t>BARRIO LA ARBOLEDA POPAYAN</t>
  </si>
  <si>
    <t>FO-25-1561101</t>
  </si>
  <si>
    <t>21/09/2025 SE ESCALA AL COORDINADOR DE ZONA PARA ENTREGA DE ROLLOS EN SITIO | 24/09/2025 SE INGRESA Y SE REALIZA LA ENTREGA DE 20 ROLLOS REDEBAN</t>
  </si>
  <si>
    <t>INZANDARA MENDEZ JAIME ALEXANDER</t>
  </si>
  <si>
    <t>MINIMERCADO EL HATILLO EXPRESS</t>
  </si>
  <si>
    <t>FO-25-1545221</t>
  </si>
  <si>
    <t>17/09/2025 SE ESCALA AL COORDINADOR DE ZONA PARA ENTREGA DE ROLLOS EN SITIO | 24/09/2025 SE REALIZA VISITA TÉCNICA AL CORRESPONSAL BANCOLOMBIA CON EL OBJETIVO DE ENTREGAR 40 ROLLOS DE PAPEL REDEBAN PARA USO EN DATÁFONOS. LA ENTREGA SE LLEVA A CABO DE MANERA SATISFACTORIA, CUMPLIENDO CON LOS PROTOCOLOS ESTABLECIDOS. EL MATERIAL ES RECIBIDO Y VERIFICADO POR EL ENCARGADO DEL PUNTO, QUIEN CONFIRMA LA RECEPCIÓN COMPLETA Y EN BUEN ESTADO DE LOS INSUMOS.</t>
  </si>
  <si>
    <t>BARRIO LATINO CUCUTA 4</t>
  </si>
  <si>
    <t>FO-25-1566286</t>
  </si>
  <si>
    <t>22/09/2025 SE ESCALA AL COORDINADOR DE ZONA PARA ENTREGA DE ROLLOS EN SITIO | 24/09/2025 SE VISITA DIRECCIÓN INDICADA POR EL CLIENTE Y SE ENTREGAN 20 ROLLOS OK.</t>
  </si>
  <si>
    <t>PTM SAN GIL FERREPUNTO FERRET</t>
  </si>
  <si>
    <t>FO-25-1557232</t>
  </si>
  <si>
    <t>19/09/2025 SE ESCALA AL COORDINADOR DE ZONA PARA ENTREGA DE ROLLOS EN SITIO | 22/09/2025 DEBIDO QUE LOS ROLLOS SON CON VISITA PARA LA CIUDAD DE SAN GIL , SE INTENTA LA COMUNICACIÓN CON EL CLIENTE AL NÚMERO QUE ENTREGA RBM PARA GESTIONAR ENVÍO Y CONFIRMAR CÉDULA DEL CLIENTE , PERO NO FUE POSIBLE, NÚMERO DE TELÉFONO 3112272330 | 21/09/2025 SE INTENTA NUEVAMENTE LA COMUNICACIÓN CON EL CB AL NÚMERO DE TELÉFONO 3112272330 PARA VALIDAR DATOS Y REALIZAR ENVÍO A SAN GIL , NO ES POSIBLE | 22/09/2025 SE HACE ENVIO DE 10 ROLLOS POR MEDIO DE LA TRANSPORTADORA INTERRRAPIDISIMO</t>
  </si>
  <si>
    <t>BARRIO CALLE NUEVA SANTA ROSA</t>
  </si>
  <si>
    <t>FO-25-1547804</t>
  </si>
  <si>
    <t>18/09/2025 SE ESCALA AL COORDINADOR DE ZONA PARA ENTREGA DE ROLLOS EN SITIO | 24/09/2025 SE ENTREGAN 30 ROLLOS</t>
  </si>
  <si>
    <t>DISTRICOL AGROPECUARIA EL FARA</t>
  </si>
  <si>
    <t>FO-25-1557259</t>
  </si>
  <si>
    <t>19/09/2025 SE REALIZA ENVIO DE ROLLOS CON GUIA | 24/09/2025 SE REALIZA ENTREGA DE 40 ROLLOS POR EL OPERADOR LOGISTICO MANDAR Y SERVIR CON LA GUIA 6345301346634</t>
  </si>
  <si>
    <t>FO-25-1557258</t>
  </si>
  <si>
    <t>19/09/2025 SE REALIZA ENVIO DE ROLLOS CON GUIA | 24/09/2025 SE REALIZA ENTREGA DE 20 ROLLOS POR EL OPERADOR LOGISTICO MANDAR Y SERVIR CON LA GUIA 6345301346629</t>
  </si>
  <si>
    <t>BARRIO SALGAR PUERTO COLOMBIA</t>
  </si>
  <si>
    <t>FO-25-1573365</t>
  </si>
  <si>
    <t>23/09/2025 SE ESCALA AL COORDINADOR DE ZONA PARA ENTREGA DE ROLLOS EN SITIO | 24/09/2025 SE ENTREGAN 40 ROLLOS</t>
  </si>
  <si>
    <t>BARRIO CORREGIMIENTO EL BRASIL</t>
  </si>
  <si>
    <t>FO-25-1548871</t>
  </si>
  <si>
    <t>18/09/2025 SE ESCALA AL COORDINADOR DE ZONA PARA ENTREGA DE ROLLOS EN SITIO | 23/09/2025 SE ENVIAN 10 ROLLOS, CLIENTE INDICA QUE YA RECIBIÓ LOS ROLLOS</t>
  </si>
  <si>
    <t>BARRIO MIRALINGOS LANDAZURI</t>
  </si>
  <si>
    <t>FO-25-1566978</t>
  </si>
  <si>
    <t>22/09/2025 SE REALIZA ENVIO DE ROLLOS CON GUIA | 23/09/2025 SE REALIZA ENVIO DE 20 POR INTERRAPIDISIMO A OFICINA PRINCIPAL LANDÁZURI A SOLICITUD FEL USUARIO</t>
  </si>
  <si>
    <t>MULTIPAGAS SAN ANDRES</t>
  </si>
  <si>
    <t>FO-25-1579556</t>
  </si>
  <si>
    <t>BARRIO BELLA VISTA GARZON</t>
  </si>
  <si>
    <t>FO-25-1571080</t>
  </si>
  <si>
    <t>23/09/2025 SE REALIZA ENVIO DE ROLLOS CON GUIA | 24/09/2025 SE REALIZA ENVIO DE 10 ROLLOS, CON LA GUIA 2235596096 SERVIENTREGA. SE CONFIRMA ENTREGA EXITOSA POR PARTE DEL USUARIO</t>
  </si>
  <si>
    <t>FO-25-1552370</t>
  </si>
  <si>
    <t>19/09/2025 SE ESCALA AL COORDINADOR DE ZONA PARA ENTREGA DE ROLLOS EN SITIO | 24/09/2025 SE ENTREGAN 50 ROLLOS CON VISITA OK</t>
  </si>
  <si>
    <t>BARRIO  CITE BARBOSA</t>
  </si>
  <si>
    <t>FO-25-1557534</t>
  </si>
  <si>
    <t>20/09/2025 SE ESCALA AL COORDINADOR DE ZONA PARA ENTREGA DE ROLLOS EN SITIO | 24/09/2025 SE REALIZA ENTREGA EN SITIO DE 10 ROLLOS REDEBAN RECIBE PAPELERIA SANDRA ROMERO</t>
  </si>
  <si>
    <t>FO-25-1573369</t>
  </si>
  <si>
    <t>23/09/2025 SE ESCALA AL COORDINADOR DE ZONA PARA ENTREGA DE ROLLOS EN SITIO | 24/09/2025 SE ENTREGAN 30 ROLLOS</t>
  </si>
  <si>
    <t>BARRIO CEDRITOS BOGOTA 18</t>
  </si>
  <si>
    <t>FO-25-1573145</t>
  </si>
  <si>
    <t>23/09/2025 SE ESCALA AL COORDINADOR DE ZONA PARA ENTREGA DE ROLLOS EN SITIO | 24/09/2025 SE REALIZA VISITA SE ENTREGAN 10 ROLLOS REDEBAN</t>
  </si>
  <si>
    <t>FO-25-1573123</t>
  </si>
  <si>
    <t>23/09/2025 SE ESCALA AL COORDINADOR DE ZONA PARA ENTREGA DE ROLLOS EN SITIO | 24/09/2025 SE REALIZA ENTREGA DE 40 ROLLOS REDEBAN EN EL PUNTO SIN NOVEDAD</t>
  </si>
  <si>
    <t>DISTRICOL GRANERO CENTENARIO</t>
  </si>
  <si>
    <t>FO-25-1573099</t>
  </si>
  <si>
    <t>23/09/2025 SE ESCALA AL COORDINADOR DE ZONA PARA ENTREGA DE ROLLOS EN SITIO | 24/09/2025 SE VISITA COMERCIO SE REALIZÓ ENTREGA DE 60 ROLLOS</t>
  </si>
  <si>
    <t>BARRIO URB VALLE REAL</t>
  </si>
  <si>
    <t>FO-25-1571189</t>
  </si>
  <si>
    <t>23/09/2025 SE ESCALA AL COORDINADOR DE ZONA PARA ENTREGA DE ROLLOS EN SITIO | 24/09/2025 EN LA VISITA TÉCNICA SE REALIZÓ LA ENTREGA DE 40 ROLLOS TERMICOS DE REDEBAN PARA EL CB. SE ENTREGÓ A PERSONAL AUTORIZADO POR EL CLIENTE EN DIFERENTES SITIOS YA QUE EL USUARIO NO SE ENCONTRABA EN EL CORRESPONSAL</t>
  </si>
  <si>
    <t>BARRIO TASAJERO LOS PATIOS</t>
  </si>
  <si>
    <t>FO-25-1570453</t>
  </si>
  <si>
    <t>23/09/2025 SE ESCALA AL COORDINADOR DE ZONA PARA ENTREGA DE ROLLOS EN SITIO | 24/09/2025 SE REALIZA VISITA, SE ENTREGAN 10 ROLLOS</t>
  </si>
  <si>
    <t>BARRIO SAN JOSE CIENAGA DE ORO</t>
  </si>
  <si>
    <t>FO-25-1569943</t>
  </si>
  <si>
    <t>23/09/2025 SE ESCALA AL COORDINADOR DE ZONA PARA ENTREGA DE ROLLOS EN SITIO | 24/09/2025 SE ENTREGAN 40 ROLLOS CON VISITA</t>
  </si>
  <si>
    <t>BARRIO PINILLA VILLAVICENCIO 2</t>
  </si>
  <si>
    <t>FO-25-1568713</t>
  </si>
  <si>
    <t>23/09/2025 SE ESCALA AL COORDINADOR DE ZONA PARA ENTREGA DE ROLLOS EN SITIO | 24/09/2025 SE VISITA CB Y SE REALIZA ENTREGA DE 20 ROLLOS DE PAPEL TERMICO PARA DATÁFONO</t>
  </si>
  <si>
    <t>FO-25-1544363</t>
  </si>
  <si>
    <t>17/09/2025 SE REALIZA ENVIO DE ROLLOS CON GUIA | 24/09/2025 SE REALIZA ENTREGA DE 110 ROLLOS POR EL OPERADOR LOGISTICO MANDAR Y SERVIR CON LA GUIA 6345301343640</t>
  </si>
  <si>
    <t>BARRIO VILLA OCCIDENTE POPAYAN</t>
  </si>
  <si>
    <t>FO-25-1567015</t>
  </si>
  <si>
    <t>22/09/2025 SE ESCALA AL COORDINADOR DE ZONA PARA ENTREGA DE ROLLOS EN SITIO | 24/09/2025 SE TROCO INFORMACIÓN CON TAREA 2776583 POR LO CUAL SE ESTÁ CORRIGIENDO LA INFORMACIÓN | 24/09/2025 USUARIO INFORMA QUE HOY LO MIRARON A WOMPI POR LO CUAL NO SE ENTREGAN LOS 20  ROLLOS DE REDEBAN</t>
  </si>
  <si>
    <t>FO-25-1548828</t>
  </si>
  <si>
    <t>18/09/2025 SE ESCALA AL COORDINADOR DE ZONA PARA ENTREGA DE ROLLOS EN SITIO | 25/09/2025 SE REALIZA ENTREGA DE 80 ROLLOS POR EL OPERADOR CABIFY CON LA GUIA CRE022677</t>
  </si>
  <si>
    <t>COMCARD MED RED MIRACRUZ</t>
  </si>
  <si>
    <t>FO-25-1547803</t>
  </si>
  <si>
    <t>18/09/2025 SE ESCALA AL COORDINADOR DE ZONA PARA ENTREGA DE ROLLOS EN SITIO | 25/09/2025 SE REALIZA ENTREGA DE 70 ROLLOS POR EL OPERADOR CABIFY CON LA GUIA CRE022661</t>
  </si>
  <si>
    <t>PTM BELLO GRANERO VILLAS DE CO</t>
  </si>
  <si>
    <t>FO-25-1549576</t>
  </si>
  <si>
    <t>18/09/2025 SE ESCALA AL COORDINADOR DE ZONA PARA ENTREGA DE ROLLOS EN SITIO | 25/09/2025 SE REALIZA ENTREGA DE 80 ROLLOS POR EL OPERADOR CABIFY CON LA GUIA CRE022678</t>
  </si>
  <si>
    <t>PTM MEDELLIN DROGUERIA VEREDA</t>
  </si>
  <si>
    <t>FO-25-1548829</t>
  </si>
  <si>
    <t>18/09/2025 SE ESCALA AL COORDINADOR DE ZONA PARA ENTREGA DE ROLLOS EN SITIO | 25/09/2025 SE REALIZA ENTREGA DE 50 ROLLOS POR EL OPERADOR CABIFY CON LA GUIA CRE022682</t>
  </si>
  <si>
    <t>COMCARD MED CIBERPLAY</t>
  </si>
  <si>
    <t>FO-25-1549567</t>
  </si>
  <si>
    <t>18/09/2025 SE ESCALA AL COORDINADOR DE ZONA PARA ENTREGA DE ROLLOS EN SITIO | 25/09/2025 SE REALIZA ENTREGA DE 70 ROLLOS POR EL OPERADOR CABIFY CON LA GUIA CRE022685</t>
  </si>
  <si>
    <t>DISTRICOL VARIEDADES MICHAEL J</t>
  </si>
  <si>
    <t>FO-25-1549090</t>
  </si>
  <si>
    <t>18/09/2025 SE ESCALA AL COORDINADOR DE ZONA PARA ENTREGA DE ROLLOS EN SITIO | 25/09/2025 SE REALIZA ENTREGA DE 50 ROLLOS POR EL OPERADOR CABIFY CON LA GUIA CRE022683</t>
  </si>
  <si>
    <t>DISTRICOL COOTRANSCAR</t>
  </si>
  <si>
    <t>FO-25-1568670</t>
  </si>
  <si>
    <t>23/09/2025 SE ESCALA AL COORDINADOR DE ZONA PARA ENTREGA DE ROLLOS EN SITIO | 25/09/2025 SE ENTREGAN 10 ROLLOS</t>
  </si>
  <si>
    <t>PTM CAREPA VARIEDADES BERONCHI</t>
  </si>
  <si>
    <t>FO-25-1566872</t>
  </si>
  <si>
    <t>22/09/2025 SE ESCALA AL COORDINADOR DE ZONA PARA ENTREGA DE ROLLOS EN SITIO | 25/09/2025 ENTREGA DE 20 ROLLOS</t>
  </si>
  <si>
    <t>DISTRICOL CRPHONE</t>
  </si>
  <si>
    <t>FO-25-1573563</t>
  </si>
  <si>
    <t>23/09/2025 SE ESCALA AL COORDINADOR DE ZONA PARA ENTREGA DE ROLLOS EN SITIO | 25/09/2025 SE REALIZA ENTREGA DE 10 ROLLOS RBM EN SITIO ENTREGA EXITOSA</t>
  </si>
  <si>
    <t>BARRIO OLAYA MEDELLIN</t>
  </si>
  <si>
    <t>FO-25-1552336</t>
  </si>
  <si>
    <t>19/09/2025 SE ESCALA AL COORDINADOR DE ZONA PARA ENTREGA DE ROLLOS EN SITIO | 25/09/2025 SE REALIZA ENTREGA DE 20 ROLLOS POR EL OPERADOR CABIFY CON LA GUIA CRE022686</t>
  </si>
  <si>
    <t>PTM MEDELLIN  VARIEDADES LA 56</t>
  </si>
  <si>
    <t>FO-25-1552341</t>
  </si>
  <si>
    <t>19/09/2025 SE ESCALA AL COORDINADOR DE ZONA PARA ENTREGA DE ROLLOS EN SITIO | 25/09/2025 SE REALIZA ENTREGA DE 40 ROLLOS POR EL OPERADOR CABIFY CON LA GUIA CRE022687</t>
  </si>
  <si>
    <t>PTM MEDELLIN VARIEDADES CALZAL</t>
  </si>
  <si>
    <t>FO-25-1557236</t>
  </si>
  <si>
    <t>19/09/2025 SE ESCALA AL COORDINADOR DE ZONA PARA ENTREGA DE ROLLOS EN SITIO | 25/09/2025 SE REALIZA ENTREGA DE 60 ROLLOS POR EL OPERADOR CABIFY CON LA GUIA CRE022718</t>
  </si>
  <si>
    <t>FO-25-1557237</t>
  </si>
  <si>
    <t>19/09/2025 SE ESCALA AL COORDINADOR DE ZONA PARA ENTREGA DE ROLLOS EN SITIO | 25/09/2025 SE REALIZA ENTREGA DE 20 ROLLOS POR EL OPERADOR CABIFY CON LA GUIA CRE022717</t>
  </si>
  <si>
    <t>PTM BELLO MERCADOS EL PARAISO</t>
  </si>
  <si>
    <t>FO-25-1558462</t>
  </si>
  <si>
    <t>20/09/2025 SE ESCALA AL COORDINADOR DE ZONA PARA ENTREGA DE ROLLOS EN SITIO | 25/09/2025 SE REALIZA ENTREGA DE 50 ROLLOS POR EL OPERADOR CABIFY CON LA GUIA CRE022719</t>
  </si>
  <si>
    <t>DISTRICOL LA 103</t>
  </si>
  <si>
    <t>FO-25-1553219</t>
  </si>
  <si>
    <t>19/09/2025 SE ESCALA AL COORDINADOR DE ZONA PARA ENTREGA DE ROLLOS EN SITIO | 25/09/2025 SE REALIZA ENTREGA DE 20 ROLLOS POR EL OPERADOR CABIFY CON LA GUIA CRE022720</t>
  </si>
  <si>
    <t>PTM EL TARRAL  VARIEDADES EL D</t>
  </si>
  <si>
    <t>FO-25-1547600</t>
  </si>
  <si>
    <t>18/09/2025 SE REALIZA ENVIO DE ROLLOS CON GUIA | 22/09/2025 SE COMUNICA CON EL USUARIO DONDE INFORMA QUE AUN NO RECIBE LOS ROLLOS | 24/09/2025 SE COMUNICA CON EL USUARIO DONDE INFORMA QUE AUN NO RECIBE LOS ROLLOS | 25/09/2025 SE REALIZA ENVIO DE 10 ROLLOS, CON LA GUIA 2187690703 SERVIENTREGA. SE CONFIRMA ENTREGA EXITOSA POR PARTE DEL USUARIO</t>
  </si>
  <si>
    <t>DISTRICOL  DISTRI MASCOTAS</t>
  </si>
  <si>
    <t>FO-25-1557254</t>
  </si>
  <si>
    <t>19/09/2025 SE ESCALA AL COORDINADOR DE ZONA PARA ENTREGA DE ROLLOS EN SITIO | 25/09/2025 SE REALIZA ENTREGA DE 10 ROLLOS POR EL OPERADOR CABIFY CON LA GUIA CRE022724</t>
  </si>
  <si>
    <t>FO-25-1553213</t>
  </si>
  <si>
    <t>19/09/2025 SE ESCALA AL COORDINADOR DE ZONA PARA ENTREGA DE ROLLOS EN SITIO | 25/09/2025 SE REALIZA ENTREGA DE 10 ROLLOS POR EL OPERADOR CABIFY CON LA GUIA CRE022721</t>
  </si>
  <si>
    <t>BARRIO GIRASOL BELLO</t>
  </si>
  <si>
    <t>FO-25-1559605</t>
  </si>
  <si>
    <t>20/09/2025 SE ESCALA AL COORDINADOR DE ZONA PARA ENTREGA DE ROLLOS EN SITIO | 25/09/2025 SE REALIZA ENTREGA DE 20 ROLLOS POR EL OPERADOR CABIFY CON LA GUIA CRE022725</t>
  </si>
  <si>
    <t>OPRAP ESTACIÓN INDUSTRIALES</t>
  </si>
  <si>
    <t>FO-25-1559243</t>
  </si>
  <si>
    <t>20/09/2025 SE ESCALA AL COORDINADOR DE ZONA PARA ENTREGA DE ROLLOS EN SITIO | 25/09/2025 SE REALIZA ENTREGA DE 110 ROLLOS POR EL OPERADOR CABIFY CON LA GUIA CRE022726</t>
  </si>
  <si>
    <t>BARRIO POBLADO MEDELLIN 3</t>
  </si>
  <si>
    <t>FO-25-1555877</t>
  </si>
  <si>
    <t>19/09/2025 SE ESCALA AL COORDINADOR DE ZONA PARA ENTREGA DE ROLLOS EN SITIO | 25/09/2025 SE REALIZA ENTREGA DE 10 ROLLOS POR EL OPERADOR CABIFY CON LA GUIA CRE022727</t>
  </si>
  <si>
    <t>FO-25-1556534</t>
  </si>
  <si>
    <t>19/09/2025 SE ESCALA AL COORDINADOR DE ZONA PARA ENTREGA DE ROLLOS EN SITIO | 25/09/2025 SE REALIZA ENTREGA DE 10 ROLLOS POR EL OPERADOR CABIFY CON LA GUIA CRE022728</t>
  </si>
  <si>
    <t>BARRIO PRADITO MEDELLIN 6</t>
  </si>
  <si>
    <t>FO-25-1554750</t>
  </si>
  <si>
    <t>19/09/2025 SE ESCALA AL COORDINADOR DE ZONA PARA ENTREGA DE ROLLOS EN SITIO | 25/09/2025 SE REALIZA ENTREGA DE 20 ROLLOS POR EL OPERADOR CABIFY CON LA GUIA CRE022731</t>
  </si>
  <si>
    <t>FO-25-1553195</t>
  </si>
  <si>
    <t>19/09/2025 SE ESCALA AL COORDINADOR DE ZONA PARA ENTREGA DE ROLLOS EN SITIO | 25/09/2025 SE REALIZA ENTREGA DE 50 ROLLOS POR EL OPERADOR CABIFY CON LA GUIA CRE022730</t>
  </si>
  <si>
    <t>PTM ITAGUI ABEDUL</t>
  </si>
  <si>
    <t>FO-25-1557247</t>
  </si>
  <si>
    <t>19/09/2025 SE ESCALA AL COORDINADOR DE ZONA PARA ENTREGA DE ROLLOS EN SITIO | 25/09/2025 SE REALIZA ENTREGA DE 10 ROLLOS POR EL OPERADOR CABIFY CON LA GUIA CRE022732</t>
  </si>
  <si>
    <t>BARRIO CENTRO POPAYAN 3</t>
  </si>
  <si>
    <t>FO-25-1550181</t>
  </si>
  <si>
    <t>18/09/2025 SE ESCALA AL COORDINADOR DE ZONA PARA ENTREGA DE ROLLOS EN SITIO | 25/09/2025 SE INGRESA SE ENTREGA 30 ROLLOS  RBM</t>
  </si>
  <si>
    <t>FO-25-1575417</t>
  </si>
  <si>
    <t>24/09/2025 SE ESCALA AL COORDINADOR DE ZONA PARA ENTREGA DE ROLLOS EN SITIO | 25/09/2025 SE REALIZA VISITA SE ENTREGA 220 ROLLOS</t>
  </si>
  <si>
    <t>FO-25-1575605</t>
  </si>
  <si>
    <t>24/09/2025 SE ESCALA AL COORDINADOR DE ZONA PARA ENTREGA DE ROLLOS EN SITIO | 25/09/2025 SE VISITA CORRESPONSAL Y SE REALIZA ENTREGA DE 10 ROLLOS</t>
  </si>
  <si>
    <t>FO-25-1580758</t>
  </si>
  <si>
    <t>25/09/2025 SE ESCALA AL COORDINADOR DE ZONA PARA ENTREGA DE ROLLOS EN SITIO | 25/09/2025 DURANTE LA VISITA TECNICA PARA REALIZA ENTREGA DE ROLLOS PARA DATÁFONO CORRESPONSAL SE ENCUENTRA CERRADO SE LLAMA AL CELULAR EL CUAL CLIENTE INDICA POR LLAMADA LA ENTREGA DE ROLLOS EN UN DIRECCIÓN ALEDAÑA AL CORRESPONSAL</t>
  </si>
  <si>
    <t>DISTRICOL TIENDA Y TERRAZA VIL</t>
  </si>
  <si>
    <t>FO-25-1580716</t>
  </si>
  <si>
    <t>25/09/2025 SE ESCALA AL COORDINADOR DE ZONA PARA ENTREGA DE ROLLOS EN SITIO | 25/09/2025 SE ENTREGAN 50 ROLLOS</t>
  </si>
  <si>
    <t>FO-25-1580727</t>
  </si>
  <si>
    <t>25/09/2025 SE ESCALA AL COORDINADOR DE ZONA PARA ENTREGA DE ROLLOS EN SITIO | 25/09/2025 SE ENTREGAN  ROLLOS SIN MANIPULACIÓN DEL DATAFONO SIN NOVEDAD</t>
  </si>
  <si>
    <t>PTM GRANADA GRANERO LOS DUQUES</t>
  </si>
  <si>
    <t>FO-25-1561105</t>
  </si>
  <si>
    <t>21/09/2025 SE ESCALA AL COORDINADOR DE ZONA PARA ENTREGA DE ROLLOS EN SITIO | 25/09/2025 SE REALIZA ENVÍO DE 20 ROLLOS EL CLIENTE CONFIRMA SU LLEGADA OK</t>
  </si>
  <si>
    <t>FO-25-1576949</t>
  </si>
  <si>
    <t>24/09/2025 SE ESCALA AL COORDINADOR DE ZONA PARA ENTREGA DE ROLLOS EN SITIO | 25/09/2025 SE VISITA COMERCIO SE REALIZA LA ENTREGA DE 20 ROLLOS RBM CB OPERATIVO</t>
  </si>
  <si>
    <t>DISTRICOL TIENDAS DE MIL Y MAS</t>
  </si>
  <si>
    <t>FO-25-1577063</t>
  </si>
  <si>
    <t>24/09/2025 SE ESCALA AL COORDINADOR DE ZONA PARA ENTREGA DE ROLLOS EN SITIO | 25/09/2025 SE REALIZA ENTREGA DE 60 ROLLOS</t>
  </si>
  <si>
    <t>FO-25-1566908</t>
  </si>
  <si>
    <t>22/09/2025 SE ESCALA AL COORDINADOR DE ZONA PARA ENTREGA DE ROLLOS EN SITIO | 25/09/2025 SE REALIZA ENTREGA DE 10 ROLLOS POR EL OPERADOR CABIFY CON LA GUIA CRE022773</t>
  </si>
  <si>
    <t>COMCARD MED RED LUZ EDY</t>
  </si>
  <si>
    <t>FO-25-1566328</t>
  </si>
  <si>
    <t>22/09/2025 SE ESCALA AL COORDINADOR DE ZONA PARA ENTREGA DE ROLLOS EN SITIO | 25/09/2025 SE REALIZA ENTREGA DE 70 ROLLOS POR EL OPERADOR CABIFY CON LA GUIA CRE022772</t>
  </si>
  <si>
    <t>BARRIO ROBLEDO MEDELLIN 8</t>
  </si>
  <si>
    <t>FO-25-1569932</t>
  </si>
  <si>
    <t>23/09/2025 SE ESCALA AL COORDINADOR DE ZONA PARA ENTREGA DE ROLLOS EN SITIO | 25/09/2025 SE REALIZA ENTREGA DE 40 ROLLOS POR EL OPERADOR CABIFY CON LA GUIA CRE022775</t>
  </si>
  <si>
    <t>PTM  BELLO TIENDA NUEVA D VILL</t>
  </si>
  <si>
    <t>FO-25-1568682</t>
  </si>
  <si>
    <t>23/09/2025 SE ESCALA AL COORDINADOR DE ZONA PARA ENTREGA DE ROLLOS EN SITIO | 25/09/2025 SE REALIZA ENTREGA DE 40 ROLLOS POR EL OPERADOR CABIFY CON LA GUIA CRE022774</t>
  </si>
  <si>
    <t>PTM ITAGUI FORMENTERA</t>
  </si>
  <si>
    <t>FO-25-1572130</t>
  </si>
  <si>
    <t>23/09/2025 SE ESCALA AL COORDINADOR DE ZONA PARA ENTREGA DE ROLLOS EN SITIO | 25/09/2025 SE REALIZA ENTREGA DE 140 ROLLOS POR EL OPERADOR CABIFY CON LA GUIA CRE022778</t>
  </si>
  <si>
    <t>OPRAP CARULLA SAN LUCAS</t>
  </si>
  <si>
    <t>FO-25-1571211</t>
  </si>
  <si>
    <t>23/09/2025 SE ESCALA AL COORDINADOR DE ZONA PARA ENTREGA DE ROLLOS EN SITIO | 25/09/2025 SE REALIZA ENTREGA DE 70 ROLLOS POR EL OPERADOR CABIFY CON LA GUIA CRE022776</t>
  </si>
  <si>
    <t>BARRIO CENTRO TENA 1</t>
  </si>
  <si>
    <t>FO-25-1576932</t>
  </si>
  <si>
    <t>24/09/2025 SE ESCALA AL COORDINADOR DE ZONA PARA ENTREGA DE ROLLOS EN SITIO | 25/09/2025 DURANTE LA VISITA TECNICA SE REALIZA ENTREGA DE ROLLOS PARA DATÁFONO NO SE MANIPULAN EQUIPOS SIN NOVEDAD EN ENTREGA</t>
  </si>
  <si>
    <t>FO-25-1576925</t>
  </si>
  <si>
    <t>AGRADO</t>
  </si>
  <si>
    <t>BARRIO EL CENTRO AGRADO 2</t>
  </si>
  <si>
    <t>FO-25-1566982</t>
  </si>
  <si>
    <t>22/09/2025 SE REALIZA ENVIO DE ROLLOS CON GUIA | 25/09/2025 SE REALIZA ENVIO DE 20 ROLLOS, CON LA GUIA 700169922933 INTERRAPIDISIMO. SE CONFIRMA ENTREGA EXITOSA POR PARTE DE LA TRANSPORTADORA | 23/09/2025 SE ENVÍA 20 ROLLOS SIN NOVEDAD , SE DA AVISO AL CLIENTE ANEXANDO FOTO DE LA GUÍA</t>
  </si>
  <si>
    <t>BARRIO CONGORA BARANOA</t>
  </si>
  <si>
    <t>FO-25-1578330</t>
  </si>
  <si>
    <t>24/09/2025 SE ESCALA AL COORDINADOR DE ZONA PARA ENTREGA DE ROLLOS EN SITIO | 25/09/2025 SE REALIZA VISITA TÉCNICA, SE ENTREGA 10 ROLLOS PARA DATAFONO, EL CLIENTE RECIBE A SATISFACCIÓN, CB OPERATIVO.</t>
  </si>
  <si>
    <t>SAN CARLOS</t>
  </si>
  <si>
    <t>BARRIO EL JORDAN SAN CARLOS</t>
  </si>
  <si>
    <t>FO-25-1558180</t>
  </si>
  <si>
    <t>20/09/2025 SE ESCALA AL COORDINADOR DE ZONA PARA ENTREGA DE ROLLOS EN SITIO | 25/09/2025 SE REALIZA ENVÍO DE 20 ROLLOS OK EL CLIENTE CONFIRMA LA ENTREGA</t>
  </si>
  <si>
    <t>PTM CALI TONNY II</t>
  </si>
  <si>
    <t>FO-25-1578722</t>
  </si>
  <si>
    <t>24/09/2025 SE ESCALA AL COORDINADOR DE ZONA PARA ENTREGA DE ROLLOS EN SITIO | 25/09/2025 SE ENTREGAN 30 ROLLOS A ANA MARULANDA</t>
  </si>
  <si>
    <t>FO-25-1574165</t>
  </si>
  <si>
    <t>23/09/2025 SE ESCALA AL COORDINADOR DE ZONA PARA ENTREGA DE ROLLOS EN SITIO | 25/09/2025 ENTREGA DE 10 ROLLOS EJECUTADO OK</t>
  </si>
  <si>
    <t>BARRIO CENTRO SAMACA 3</t>
  </si>
  <si>
    <t>FO-25-1574948</t>
  </si>
  <si>
    <t>24/09/2025 SE ESCALA AL COORDINADOR DE ZONA PARA ENTREGA DE ROLLOS EN SITIO | 25/09/2025 SE REALIZA ENTREGA EN SITIO DE 90 ROLLOS REDEBAN RECIBE PAPELERIA MARIELA BUITRAGO</t>
  </si>
  <si>
    <t>FO-25-1577128</t>
  </si>
  <si>
    <t>24/09/2025 SE ESCALA AL COORDINADOR DE ZONA PARA ENTREGA DE ROLLOS EN SITIO | 25/09/2025 SE REALIZA ENTREGA OK DE 20 ROLLOS</t>
  </si>
  <si>
    <t>BARRIO PORTO ALEGRE SOACHA SOA</t>
  </si>
  <si>
    <t>FO-25-1576941</t>
  </si>
  <si>
    <t>24/09/2025 SE ESCALA AL COORDINADOR DE ZONA PARA ENTREGA DE ROLLOS EN SITIO | 25/09/2025 DURANTE LA VISITA TECNICA SE REALIZA ENTREGA DE ROLLOS PARA DATÁFONO NO SE MANIPULAN EQUIPOS</t>
  </si>
  <si>
    <t>FO-25-1577077</t>
  </si>
  <si>
    <t>24/09/2025 SE ESCALA AL COORDINADOR DE ZONA PARA ENTREGA DE ROLLOS EN SITIO | 25/09/2025 SE REALIZA ENTREGA DE 10 ROLLOS</t>
  </si>
  <si>
    <t>BARRIO SOACHA SOACHA 12</t>
  </si>
  <si>
    <t>FO-25-1576937</t>
  </si>
  <si>
    <t>BARRIO EL PLACER   EL CERRITO</t>
  </si>
  <si>
    <t>FO-25-1580734</t>
  </si>
  <si>
    <t>25/09/2025 SE ESCALA AL COORDINADOR DE ZONA PARA ENTREGA DE ROLLOS EN SITIO | 25/09/2025 SE VISITA CORRESPONSAL Y SE ENTREGAN 90 ROLLOS</t>
  </si>
  <si>
    <t>FO-25-1580741</t>
  </si>
  <si>
    <t>BARRIO EL CARMEN LURUACO</t>
  </si>
  <si>
    <t>FO-25-1560969</t>
  </si>
  <si>
    <t>21/09/2025 SE ESCALA AL COORDINADOR DE ZONA PARA ENTREGA DE ROLLOS EN SITIO | 25/09/2025 SE REALIZA VISITA TÉCNICA, SE ENTREGA 30 ROLLOS PARA DATAFONO, EL CLIENTE RECIBE A SATISFACCIÓN, CB OPERATIVO.</t>
  </si>
  <si>
    <t>FO-25-1563075 | FO-25-1580339</t>
  </si>
  <si>
    <t>22/09/2025 SE REALIZA ENVIO DE ROLLOS CON GUIA | 25/09/2025 SE RREALIZA ENTREGA DE ROLLOS</t>
  </si>
  <si>
    <t>RICO PERDOMO ALAHY XIMENA</t>
  </si>
  <si>
    <t>BARRIO DANUBIO AZUL BOGOTA 1</t>
  </si>
  <si>
    <t>FO-25-1576944</t>
  </si>
  <si>
    <t>24/09/2025 SE ESCALA AL COORDINADOR DE ZONA PARA ENTREGA DE ROLLOS EN SITIO | 25/09/2025 SE VISITA COMERCIO SE ENTREGAN 10 ROLLOS RBM</t>
  </si>
  <si>
    <t>FO-25-1552390</t>
  </si>
  <si>
    <t>19/09/2025 SE ESCALA AL COORDINADOR DE ZONA PARA ENTREGA DE ROLLOS EN SITIO | 25/09/2025 SE REALIZA ENVIO DE 10 ROLLOS, CON LA GUIA 700169855453 INTERRAPIDISIMO. SE CONFIRMA ENTREGA EXITOSA POR PARTE DEL USUARIO | 23/09/2025 ENVÍO ROLLOS POR TRANSPORTADORA</t>
  </si>
  <si>
    <t>BARRIO FLORENCIA BOGOTA 1</t>
  </si>
  <si>
    <t>FO-25-1580704</t>
  </si>
  <si>
    <t>25/09/2025 SE ESCALA AL COORDINADOR DE ZONA PARA ENTREGA DE ROLLOS EN SITIO | 25/09/2025 ENTREGA DE 10 ROLLOS PARA DATAFONO NO SE MANIPULA TERMINAL</t>
  </si>
  <si>
    <t>BARRIO SECTOR LA IGLESIA CHIA</t>
  </si>
  <si>
    <t>FO-25-1576952</t>
  </si>
  <si>
    <t>24/09/2025 SE ESCALA AL COORDINADOR DE ZONA PARA ENTREGA DE ROLLOS EN SITIO | 25/09/2025 SE ENTREGAN 20 ROLLOS</t>
  </si>
  <si>
    <t>BARRIO OFFEL ISTMINA 1</t>
  </si>
  <si>
    <t>FO-25-1525887</t>
  </si>
  <si>
    <t>13/09/2025 SE ENVIAN ROLLOS POR OPERADOR LOGISTICO | 19/09/2025 SE COMUNICA CON EL USUARIO DONDE INFORMA QUE AUN NO RECIBE LOS ROLLOS | 22/09/2025 SE COMUNICA CON EL USUARIO DONDE INFORMA QUE AUN NO RECIBE LOS ROLLOS | 23/09/2025 SE INTENTA COMUNICACIÓN AL NÚMERO 3105195139 PERO NO HAY RESPUESTA PARA VALIDAR SI YA RECIBIÓ | 24/09/2025 SE ESCALA A SERVIENTREGA PARA VALIDAR EL ESTADO DEL ENVIO YA QUE LLEVA 6 DIAS SIN MOVIMIENTO | 24/09/2025 RESPUESTA DE SERVIENTREGA:
TE INFORMO QUE EL ENVÍO 284607418, REPORTA EN PROCESO DE ENTREGA DESDE EL DÍA 18/09/2025, ASÍ QUE ME INTENTE COMUNICAR CON EL DESTINATARIO PARA VALIDAR SI YA RECIBIÓ AL NÚMERO 3105195139, PERO NO ATENDIÓ, ASÍ QUE RECOMENDÉ LA ENTREGA CON LA REGIONAL ENCARGADA VÍA WHATSAPP PARA QUE NOS INFORMEN SI YA FUE ENTREGADO O QUE NOS AYUDEN PRIORIZANDO LA ENTREGA. | 25/09/2025 SE REALIZA ENVIO DE 20 ROLLOS, CON LA GUIA 284607418 SERVIENTREGA. SE CONFIRMA ENTREGA EXITOSA POR PARTE DEL USUARIO</t>
  </si>
  <si>
    <t>BARRIO OLAYA SECTOR CENTRAL CA</t>
  </si>
  <si>
    <t>FO-25-1574156</t>
  </si>
  <si>
    <t>23/09/2025 SE ESCALA AL COORDINADOR DE ZONA PARA ENTREGA DE ROLLOS EN SITIO | 25/09/2025 SE ENTREGAN 60 ROLLOS</t>
  </si>
  <si>
    <t>BARRIO LAS DELICIAS EL BAGRE 1</t>
  </si>
  <si>
    <t>FO-25-1532586</t>
  </si>
  <si>
    <t>15/09/2025 SE REALIZA ENVIO DE ROLLOS CON GUIA | 22/09/2025 SE INTENTA COMUNICACIÓN CON EL USUARIO PARA VALIDAR SI YA RECIBIÓ LOS ROLLOS AL NÚMERO 3148256603 PERO NO HAY CONTACTO-ESTA GESTION SE REALIZO EL 20-09 | 22/09/2025 SE COMUNICA CON EL USUARIO DONDE INFORMA QUE AUN NO RECIBE LOS ROLLOS | 24/09/2025 SE COMUNICA CON EL USUARIO DONDE INFORMA QUE AUN NO RECIBE LOS ROLLOS | 25/09/2025 EN COMUNICACIÓN CON EL SR  IVAN URDA AL NÚMERO 3148256603, INFORMA QUE YA LE LLEGARON  LOS ROLLOS SERVIENTREGA LO LLAMA Y QUE YA ENSEGUIDA LOS RECOGE | 25/09/2025 SE REALIZA ENVIO DE 10 ROLLOS, CON LA GUIA 2265100373 SERVIENTREGA. SE CONFIRMA ENTREGA EXITOSA POR PARTE DEL USUARIO</t>
  </si>
  <si>
    <t>BIJAO EL BAGRE 4</t>
  </si>
  <si>
    <t>FO-25-1531568</t>
  </si>
  <si>
    <t>15/09/2025 SE REALIZA ENVIO DE ROLLOS CON GUIA | 22/09/2025 SE INTENTA COMUNICACION CON EL USUARIO FALLIDA PARA VALIDAR LA RECEPCION DE LOS ROLLOS | 25/09/2025 EN COMUNICACIÓN CON LA SRA JULIANA GÓMEZ AL NÚMERO 3161750631 CONFIRMA QUE YA RECIBIO LOS ROLLOS | 25/09/2025 SE REALIZA ENVIO DE 40 ROLLOS, CON LA GUIA 2265100372 SERVIENTREGA. SE CONFIRMA ENTREGA EXITOSA POR PARTE DEL USUARIO</t>
  </si>
  <si>
    <t>PTM DOSQUEBRADAS AUTOSERVICIO</t>
  </si>
  <si>
    <t>FO-25-1576908</t>
  </si>
  <si>
    <t>24/09/2025 SE ESCALA AL COORDINADOR DE ZONA PARA ENTREGA DE ROLLOS EN SITIO | 25/09/2025 SE VISITA COMERCIO SE REALIZA ENTREGA DE 40 ROLLOS DE PAPEL PARA DATÁFONO REDEBAN</t>
  </si>
  <si>
    <t>BARRIO SAN FRANCISCO LA LLANAD</t>
  </si>
  <si>
    <t>FO-25-1552541</t>
  </si>
  <si>
    <t>19/09/2025 SE REALIZA ENVIO DE ROLLOS CON GUIA | 24/09/2025 SE COMUNICA CON EL USUARIO DONDE INFORMA QUE AUN NO RECIBE LOS ROLLOS | 25/09/2025 SE REALIZA ENVIO DE 10 ROLLOS, CON LA GUIA 2185553796 SERVIENTREGA. SE CONFIRMA ENTREGA EXITOSA POR PARTE DEL USUARIO</t>
  </si>
  <si>
    <t>DISTRICOL MERCADITO EL PROPIO</t>
  </si>
  <si>
    <t>FO-25-1563040</t>
  </si>
  <si>
    <t>22/09/2025 SE REALIZA ENVIO DE ROLLOS CON GUIA | 25/09/2025 SE REALIZA ENVIO DE 70 ROLLOS, CON LA GUIA 2265100379 SERVIENTREGA. SE CONFIRMA ENTREGA EXITOSA POR PARTE DE LA TRANSPORTADORA</t>
  </si>
  <si>
    <t>BARRIO TERMINAL PITALITO 1</t>
  </si>
  <si>
    <t>FO-25-1566414</t>
  </si>
  <si>
    <t>22/09/2025 SE REALIZA ENVIO DE ROLLOS CON GUIA | 25/09/2025 SE REALIZA ENVIO DE 20 ROLLOS, CON LA GUIA 2235596094 SERVIENTREGA. SE CONFIRMA ENTREGA EXITOSA POR PARTE DE LA TRANSPORTADORA</t>
  </si>
  <si>
    <t>PTM TURBO AGROINSUMOS NUEVO AN</t>
  </si>
  <si>
    <t>FO-25-1550325</t>
  </si>
  <si>
    <t>18/09/2025 SE REALIZA ENVIO DE ROLLOS POR FLOTA | 25/09/2025 ENVÍO ROLLOS, ENVÍO DIRECTO CON EL CONDUCTOR. ENTREGA CONFIRMADA CON EL CLIENTE.</t>
  </si>
  <si>
    <t>BARRIO LA Y CAUCASIA</t>
  </si>
  <si>
    <t>FO-25-1566266</t>
  </si>
  <si>
    <t>22/09/2025 SE ESCALA AL COORDINADOR DE ZONA PARA ENTREGA DE ROLLOS EN SITIO | 25/09/2025 SE REALIZA ENTREGA DE 30 ROLLOS REDEBAN EN EL PUNTO SIN NOVEDAD</t>
  </si>
  <si>
    <t>PTM CHIA COLORFUL PAPELERIA Y</t>
  </si>
  <si>
    <t>FO-25-1568699</t>
  </si>
  <si>
    <t>23/09/2025 SE ESCALA AL COORDINADOR DE ZONA PARA ENTREGA DE ROLLOS EN SITIO | 25/09/2025 SE ENTREGAN 20 ROLLOS</t>
  </si>
  <si>
    <t>MAGDALENA SANTA MARTA 1</t>
  </si>
  <si>
    <t>FO-25-1560973</t>
  </si>
  <si>
    <t>21/09/2025 SE ESCALA AL COORDINADOR DE ZONA PARA ENTREGA DE ROLLOS EN SITIO | 25/09/2025 SE REALIZA ENTREGA DE 20 ROLLOS PARA DATÁFONO A SATISFACCIÓN DEL CLIENTE</t>
  </si>
  <si>
    <t>BARRIO VEREDA PORTACHUELO GIRA</t>
  </si>
  <si>
    <t>FO-25-1559606</t>
  </si>
  <si>
    <t>20/09/2025 SE ESCALA AL COORDINADOR DE ZONA PARA ENTREGA DE ROLLOS EN SITIO | 25/09/2025 SE REALIZA ENTREGA DE 60 ROLLOS POR EL OPERADOR CABIFY CON LA GUIA CRE022723</t>
  </si>
  <si>
    <t>PTM BELLO JOHANA</t>
  </si>
  <si>
    <t>FO-25-1553210</t>
  </si>
  <si>
    <t>19/09/2025 SE ESCALA AL COORDINADOR DE ZONA PARA ENTREGA DE ROLLOS EN SITIO | 25/09/2025 SE REALIZA ENTREGA DE 90 ROLLOS POR EL OPERADOR CABIFY CON LA GUIA CRE022722</t>
  </si>
  <si>
    <t>BARRIO VILLA HEERMOSA MEDELLIN</t>
  </si>
  <si>
    <t>FO-25-1561831</t>
  </si>
  <si>
    <t>22/09/2025 SE ESCALA AL COORDINADOR DE ZONA PARA ENTREGA DE ROLLOS EN SITIO | 25/09/2025 SE REALIZA ENTREGA DE 10 ROLLOS POR EL OPERADOR CABIFY CON LA GUIA CRE022746</t>
  </si>
  <si>
    <t>COMCARD BELLO DIGINET</t>
  </si>
  <si>
    <t>FO-25-1561835</t>
  </si>
  <si>
    <t>22/09/2025 SE ESCALA AL COORDINADOR DE ZONA PARA ENTREGA DE ROLLOS EN SITIO | 25/09/2025 SE REALIZA ENTREGA DE 40 ROLLOS POR EL OPERADOR CABIFY CON LA GUIA CRE022747</t>
  </si>
  <si>
    <t>COMCARD MEDELLIN LA HONDA 2</t>
  </si>
  <si>
    <t>FO-25-1561836</t>
  </si>
  <si>
    <t>22/09/2025 SE ESCALA AL COORDINADOR DE ZONA PARA ENTREGA DE ROLLOS EN SITIO | 25/09/2025 SE REALIZA ENTREGA DE 50 ROLLOS POR EL OPERADOR CABIFY CON LA GUIA CRE022748</t>
  </si>
  <si>
    <t>DISTRICOL TIENDA PARA MASCOTAS</t>
  </si>
  <si>
    <t>FO-25-1561837</t>
  </si>
  <si>
    <t>22/09/2025 SE ESCALA AL COORDINADOR DE ZONA PARA ENTREGA DE ROLLOS EN SITIO | 25/09/2025 SE REALIZA ENTREGA DE 10 ROLLOS POR EL OPERADOR CABIFY CON LA GUIA CRE022749</t>
  </si>
  <si>
    <t>FO-25-1564160</t>
  </si>
  <si>
    <t>22/09/2025 SE ESCALA AL COORDINADOR DE ZONA PARA ENTREGA DE ROLLOS EN SITIO | 25/09/2025 SE REALIZA ENTREGA DE 20 ROLLOS POR EL OPERADOR CABIFY CON LA GUIA CRE022751</t>
  </si>
  <si>
    <t>FO-25-1561838</t>
  </si>
  <si>
    <t>22/09/2025 SE ESCALA AL COORDINADOR DE ZONA PARA ENTREGA DE ROLLOS EN SITIO | 25/09/2025 SE REALIZA ENTREGA DE 60 ROLLOS POR EL OPERADOR CABIFY CON LA GUIA CRE022750</t>
  </si>
  <si>
    <t>FO-25-1565306</t>
  </si>
  <si>
    <t>22/09/2025 SE ESCALA AL COORDINADOR DE ZONA PARA ENTREGA DE ROLLOS EN SITIO | 25/09/2025 SE REALIZA ENTREGA DE 30 ROLLOS POR EL OPERADOR CABIFY CON LA GUIA CRE022753</t>
  </si>
  <si>
    <t>BARRIO CAICEDO MEDELLIN 16</t>
  </si>
  <si>
    <t>FO-25-1564055</t>
  </si>
  <si>
    <t>22/09/2025 SE ESCALA AL COORDINADOR DE ZONA PARA ENTREGA DE ROLLOS EN SITIO | 25/09/2025 SE REALIZA ENTREGA DE 20 ROLLOS POR EL OPERADOR CABIFY CON LA GUIA CRE022752</t>
  </si>
  <si>
    <t>DISTRICOL AUTOSERVICIO MATIAS</t>
  </si>
  <si>
    <t>FO-25-1577049</t>
  </si>
  <si>
    <t>24/09/2025 SE ESCALA AL COORDINADOR DE ZONA PARA ENTREGA DE ROLLOS EN SITIO | 25/09/2025 SE REALIZA ENTREGA DE 20 ROLLOS POR EL OPERADOR CABIFY CON LA GUIA CRE022803</t>
  </si>
  <si>
    <t>PTM BONAFOT CALDAS DISTRIBUIDO</t>
  </si>
  <si>
    <t>FO-25-1577081</t>
  </si>
  <si>
    <t>24/09/2025 SE ESCALA AL COORDINADOR DE ZONA PARA ENTREGA DE ROLLOS EN SITIO | 25/09/2025 SE ENVÍAN 40 ROLLOS A OFICINA DE LA TRANSPORTADORA EN RIO SUCIO POR PETICIÓN DEL USUARIO SE CONFIRMA CON USUARIO QUE LOS RECIBIO</t>
  </si>
  <si>
    <t>VARIEDADES LAS 50 B</t>
  </si>
  <si>
    <t>FO-25-1574160</t>
  </si>
  <si>
    <t>23/09/2025 SE ESCALA AL COORDINADOR DE ZONA PARA ENTREGA DE ROLLOS EN SITIO | 25/09/2025 SE REALIZA ENTREGA DE 140 ROLLOS POR EL OPERADOR CABIFY CON LA GUIA CRE022800</t>
  </si>
  <si>
    <t>COMCARD ASPER TECNOLOGÍA</t>
  </si>
  <si>
    <t>FO-25-1577132</t>
  </si>
  <si>
    <t>24/09/2025 SE ESCALA AL COORDINADOR DE ZONA PARA ENTREGA DE ROLLOS EN SITIO | 25/09/2025 SE REALIZA ENTREGA DE 60 ROLLOS POR EL OPERADOR CABIFY CON LA GUIA CRE022804</t>
  </si>
  <si>
    <t>BARRIO PUERTO NUEVO SANTA MART</t>
  </si>
  <si>
    <t>FO-25-1576918</t>
  </si>
  <si>
    <t>24/09/2025 SE ESCALA AL COORDINADOR DE ZONA PARA ENTREGA DE ROLLOS EN SITIO | 25/09/2025 SE REALIZA ENVÍO DE ROLLOS POR FLOTA SIN TIQUETE A GUACHACA, DESPUÉS DE 2 HORAS EL USUARIO CONFIRMA LA ENTREGA CON EL CLIENTE,  SE ADJUNTA EVIDENCIA</t>
  </si>
  <si>
    <t>MULTIPAGAS SAN GIL</t>
  </si>
  <si>
    <t>FO-25-1568685</t>
  </si>
  <si>
    <t>23/09/2025 SE ESCALA AL COORDINADOR DE ZONA PARA ENTREGA DE ROLLOS EN SITIO | 25/09/2025 SE REALIZA ENVIO DE 210 ROLLOS, CON LA GUIA 700169959874 INTERRAPIDISIMO. SE CONFIRMA ENTREGA EXITOSA POR PARTE DEL USUARIO | 23/09/2025 SE REALIZA ENVÍO DE 210 ROLLOS POR MEDIO DE LA TRANSPORTADORA INTERRAPIDÍSIMO</t>
  </si>
  <si>
    <t>FO-25-1570076</t>
  </si>
  <si>
    <t>23/09/2025 SE REALIZA ENVIO DE ROLLOS CON GUIA | 25/09/2025 SE REALIZA ENVIO DE 10 ROLLOS, CON LA GUIA 700170080670 INTERRAPIDISIMO SE CONFIRMA ENTREGA EXITOSA POR PARTE DEL USUARIO | 24/09/2025 SE RELIZA ENVÍO DE 10 ROLLOS DE PAPEL TERMICO PARA DATÁFONO POR TRANSPORTADORA INTER RAPIDÍSIMO GUIA NO 700170080670</t>
  </si>
  <si>
    <t>BARRIO CENTRO PALESTINA 3</t>
  </si>
  <si>
    <t>FO-25-1566316</t>
  </si>
  <si>
    <t>22/09/2025 SE ESCALA AL COORDINADOR DE ZONA PARA ENTREGA DE ROLLOS EN SITIO | 25/09/2025 SE VISITA COMERCIO SE REALIZA ENTREGA DE 30 ROLLOS DE PAPEL PARA DATÁFONO REDEBAN</t>
  </si>
  <si>
    <t>BARRIO VDA VERGEL TARQUI</t>
  </si>
  <si>
    <t>FO-25-1566986</t>
  </si>
  <si>
    <t>22/09/2025 SE REALIZA ENVIO DE ROLLOS CON GUIA | 25/09/2025 SE REALIZA ENVIO DE 10 ROLLOS, CON LA GUIA 700169923289 INTERRAPIDISIMO. SE CONFIRMA ENTREGA EXITOSA POR PARTE DEL USUARIO | 23/09/2025 SE ENVÍA 10 ROLLOS SIN NOVEDAD , SE ANEXA GUÍA AL CLIENTE .</t>
  </si>
  <si>
    <t>PTM BOGOTA DROGUERIA TABOR SAL</t>
  </si>
  <si>
    <t>FO-25-1577133</t>
  </si>
  <si>
    <t>24/09/2025 SE ESCALA AL COORDINADOR DE ZONA PARA ENTREGA DE ROLLOS EN SITIO | 25/09/2025 SE VISITA COMERCIO CB BANCOLOMBIA, SE ENTREGAN ROLLOS DE PAPEL SOLICITADOS PARA EL DATÁFONO, NO UPS, NO SE MANIPULAN EQUIPOS.</t>
  </si>
  <si>
    <t>BARRIO VILLA TOLEDO SANTA MART</t>
  </si>
  <si>
    <t>FO-25-1568696</t>
  </si>
  <si>
    <t>23/09/2025 SE ESCALA AL COORDINADOR DE ZONA PARA ENTREGA DE ROLLOS EN SITIO | 25/09/2025 SE REALIZA ENTREGA DE 50 ROLLOS PARA DATÁFONO A SATISFACCIÓN DEL CLIENTE</t>
  </si>
  <si>
    <t>REDY SAN CRISTOBAL</t>
  </si>
  <si>
    <t>FO-25-1564101</t>
  </si>
  <si>
    <t>22/09/2025 SE ESCALA AL COORDINADOR DE ZONA PARA ENTREGA DE ROLLOS EN SITIO | 25/09/2025 SE REALIZA ENTREGA DE 250 POR EL OPERADOR LOGISTICO VELOCES CON LA GUIA V4001585224</t>
  </si>
  <si>
    <t>OPRAP GRAN PLAZA</t>
  </si>
  <si>
    <t>FO-25-1564158</t>
  </si>
  <si>
    <t>22/09/2025 SE ESCALA AL COORDINADOR DE ZONA PARA ENTREGA DE ROLLOS EN SITIO | 25/09/2025 SE REALIZA ENTREGA DE 180 POR EL OPERADOR LOGISTICO VELOCES CON LA GUIA V4001585222</t>
  </si>
  <si>
    <t>BARRIO VEREDA DON DIEGO SANTA</t>
  </si>
  <si>
    <t>FO-25-1573112</t>
  </si>
  <si>
    <t>23/09/2025 SE ESCALA AL COORDINADOR DE ZONA PARA ENTREGA DE ROLLOS EN SITIO | 25/09/2025 SE REALIZA ENTREGA DE 50 ROLLOS PARA DATÁFONO POR FLOTA SIN TIQUETE, DESPUÉS DE 2 HORA EL USUARIO CONFIRMA LA ENTREGA, SE ADJUNTA FOTO</t>
  </si>
  <si>
    <t>BARRIO JUAN RAMOS LA JAGUA DE IBIRICO</t>
  </si>
  <si>
    <t>FO-25-1552543</t>
  </si>
  <si>
    <t>19/09/2025 SE REALIZA ENVIO DE ROLLOS CON GUIA | 24/09/2025 SE COMUNICA CON EL USUARIO DONDE INFORMA QUE AUN NO RECIBE LOS ROLLOS | 25/09/2025 EN COMUNICACIÓN CON ROSIRIS MEJIA AL NÚMERO 3214789122 CONFIRMA QUE YA RECIBIÓ LOS ROLLOS | 25/09/2025 SE REALIZA ENVIO DE 10 ROLLOS, CON LA GUIA 2205447185 SERVIENTREGA. SE CONFIRMA ENTREGA EXITOSA POR PARTE DEL USUARIO</t>
  </si>
  <si>
    <t>BARRIO ONCE DE NOVIEMBRE LOS PATIOS 8</t>
  </si>
  <si>
    <t>FO-25-1582365</t>
  </si>
  <si>
    <t>25/09/2025 SE ESCALA AL COORDINADOR DE ZONA PARA ENTREGA DE ROLLOS EN SITIO | 25/09/2025 SE VISITA COMERCIO Y SE ENTREGAN 10 ROLLOS OK.</t>
  </si>
  <si>
    <t>FO-25-1569972</t>
  </si>
  <si>
    <t>23/09/2025 SE ESCALA AL COORDINADOR DE ZONA PARA ENTREGA DE ROLLOS EN SITIO | 25/09/2025 SE REALIZA ENTREGA DE 20 POR EL OPERADOR LOGISTICO VELOCES CON LA GUIA V4001588636</t>
  </si>
  <si>
    <t>PTM IBAGUE EL LOCAZO</t>
  </si>
  <si>
    <t>FO-25-1579414</t>
  </si>
  <si>
    <t>24/09/2025 SE ESCALA AL COORDINADOR DE ZONA PARA ENTREGA DE ROLLOS EN SITIO | 25/09/2025 SE ENTREGA 10 ROLLOS CON VISITA</t>
  </si>
  <si>
    <t>MULTIPAGAS CHIA</t>
  </si>
  <si>
    <t>FO-25-1566894</t>
  </si>
  <si>
    <t>22/09/2025 SE ESCALA AL COORDINADOR DE ZONA PARA ENTREGA DE ROLLOS EN SITIO | 25/09/2025 SE ENTREGAN 160 ROLLOS SIN NOVEDAD</t>
  </si>
  <si>
    <t>BARRIO MOLINOS 2 CANDELARIA</t>
  </si>
  <si>
    <t>FO-25-1577058</t>
  </si>
  <si>
    <t>24/09/2025 SE ESCALA AL COORDINADOR DE ZONA PARA ENTREGA DE ROLLOS EN SITIO | 25/09/2025 SE REALIZA ENTREFA DE 20 ROLLOS TÉRMICOS EN EL CB SIN NOVEDAD.</t>
  </si>
  <si>
    <t>BARRIO CIUDAD JARDIN CUCUTA  2</t>
  </si>
  <si>
    <t>FO-25-1580710</t>
  </si>
  <si>
    <t>25/09/2025 SE ESCALA AL COORDINADOR DE ZONA PARA ENTREGA DE ROLLOS EN SITIO | 25/09/2025 SE VISITA COMERCIO Y SE ENTREGAN 30 ROLLOS OK.</t>
  </si>
  <si>
    <t>DISTRICOL RESTAURANTE Y CAFETE</t>
  </si>
  <si>
    <t>FO-25-1585521</t>
  </si>
  <si>
    <t>BARRIO SANTA LUCIA CHIA</t>
  </si>
  <si>
    <t>FO-25-1564445</t>
  </si>
  <si>
    <t>22/09/2025 SE ESCALA AL COORDINADOR DE ZONA PARA ENTREGA DE ROLLOS EN SITIO | 25/09/2025 SE ENTREGAN 50 ROLLOS SIN NOVEDAD</t>
  </si>
  <si>
    <t>FO-25-1564804</t>
  </si>
  <si>
    <t>22/09/2025 SE REALIZA ENVIO DE ROLLOS CON GUIA | 26/09/2025 SE REALIZA ENVIO DE 20 ROLLOS, CON LA GUIA 2205447188 SERVIENTREGA. SE CONFIRMA ENTREGA EXITOSA POR PARTE DEL USUARIO</t>
  </si>
  <si>
    <t>ROSAS</t>
  </si>
  <si>
    <t>BARRIO SANTANDER ROSAS 1</t>
  </si>
  <si>
    <t>FO-25-1538685</t>
  </si>
  <si>
    <t>16/09/2025 SE REALIZA ENVIO DE ROLLOS CON GUIA | 22/09/2025 SE COMUNICA CON EL USUARIO DONDE INFORMA QUE AUN NO RECIBE LOS ROLLOS | 24/09/2025 SE ESCALA A SERVIENTREGA PARA VALIDAR EL ESTADO DEL ENVIO YA QUE LLEVA 6 DIAS SIN MOVIMIENTO | 24/09/2025 SE COMUNICA CON EL USUARIO DONDE INFORMA QUE AUN NO RECIBE LOS ROLLOS | 24/09/2025 RESPUESTA DE SERVIENTREGA:
TE INFORMO QUE EL ENVÍO 2185553790, ESTÁ EN PROCESO DE ENTREGA EN SU DESTINO DESDE EL DÍA 19/09/2025, Y POR SER CONSIDERADO TRAYECTO ESPECIAL SON DE TRES A CINCO DÍAS HÁBILES PARA LA NOVEDAD FINAL. | 25/09/2025 EN COMUNICACIÓN CON EL SR URIEL HORACIO DIAZ RIOS AL NÚMERO 3235849657 INFORMA QUE AÚN NO RECIBE | 26/09/2025 SE REALIZA ENVIO DE 10 ROLLOS, CON LA GUIA 2185553790 SERVIENTREGA. SE CONFIRMA ENTREGA EXITOSA POR PARTE DEL USUARIO</t>
  </si>
  <si>
    <t>PTM FLORIDABLANCA MISCELANEA D</t>
  </si>
  <si>
    <t>FO-25-1580720</t>
  </si>
  <si>
    <t>25/09/2025 SE ESCALA AL COORDINADOR DE ZONA PARA ENTREGA DE ROLLOS EN SITIO | 26/09/2025 SE REALIZA ENTREGA DE 40 ROLLOS CON VISITA NO SE MANIPULA TERMINAL</t>
  </si>
  <si>
    <t>PTM BUCARAMANGA GUSSI VARIEDA</t>
  </si>
  <si>
    <t>FO-25-1585345</t>
  </si>
  <si>
    <t>25/09/2025 SE ESCALA AL COORDINADOR DE ZONA PARA ENTREGA DE ROLLOS EN SITIO | 26/09/2025 SE REALIZA ENTREGA DE 20 ROLLOS CON VISITA NO SE MANIPULA TERMINAL</t>
  </si>
  <si>
    <t>BARRIO EL CAIMO CALARCA</t>
  </si>
  <si>
    <t>FO-25-1577051</t>
  </si>
  <si>
    <t>24/09/2025 SE ESCALA AL COORDINADOR DE ZONA PARA ENTREGA DE ROLLOS EN SITIO | 26/09/2025 SE VISITA COMERCIO SE REALIZÓ ENTREGA DE 20 ROLLOS</t>
  </si>
  <si>
    <t>FO-25-1569964</t>
  </si>
  <si>
    <t>23/09/2025 SE ESCALA AL COORDINADOR DE ZONA PARA ENTREGA DE ROLLOS EN SITIO | 26/09/2025 SE REALIZA ENTREGA DE 180 POR EL OPERADOR LOGISTICO VELOCES CON LA GUIA V4001588637</t>
  </si>
  <si>
    <t>PTM LA REPUBLICA GIRON SUPERME</t>
  </si>
  <si>
    <t>FO-25-1585315</t>
  </si>
  <si>
    <t>25/09/2025 SE ESCALA AL COORDINADOR DE ZONA PARA ENTREGA DE ROLLOS EN SITIO | 26/09/2025 SE REALIZA VISITA A COMERCIO Y SE ENTREGAN 10 ROLLOS</t>
  </si>
  <si>
    <t>FO-25-1580766</t>
  </si>
  <si>
    <t>25/09/2025 SE ESCALA AL COORDINADOR DE ZONA PARA ENTREGA DE ROLLOS EN SITIO | 26/09/2025 SE ENTREGAN 120 ROLLOS EN HUEN ESTADO</t>
  </si>
  <si>
    <t>FO-25-1580713 | FO-25-1585447</t>
  </si>
  <si>
    <t>25/09/2025 SE LLEGA A LA UBICACIÓN Y EL ALMACEN O COMERCIO SE ENCUENTRA CERRADO |26/09/2025 SE VISITA COMERCIO CB BANCOLOMBIA, SE ENTREGAN ROLLOS DE PAPEL SOLICITADOS PARA EL DATÁFONO, NO UPS, NO SE MANIPULAN EQUIPOS.</t>
  </si>
  <si>
    <t>BARRAGAN LAGOS JUAN MANUEL | VEGA MANRIQUE JONATAN MAURICIO</t>
  </si>
  <si>
    <t>BARRIO CENTRO NEMOCON 7</t>
  </si>
  <si>
    <t>FO-25-1578320</t>
  </si>
  <si>
    <t>24/09/2025 SE ESCALA AL COORDINADOR DE ZONA PARA ENTREGA DE ROLLOS EN SITIO | 26/09/2025 ENTREGA DE ROLLOS EJECUTADO OK</t>
  </si>
  <si>
    <t>FO-25-1585162</t>
  </si>
  <si>
    <t>25/09/2025 SE ESCALA AL COORDINADOR DE ZONA PARA ENTREGA DE ROLLOS EN SITIO | 26/09/2025 SE ENTREGAN 30 ROLLOS A RICHARD GIRALDO ARISTIZABAL</t>
  </si>
  <si>
    <t>BARRIO CUIDAD MILENIO COFREM VILLAVICENCIO</t>
  </si>
  <si>
    <t>FO-25-1575609</t>
  </si>
  <si>
    <t>24/09/2025 SE ESCALA AL COORDINADOR DE ZONA PARA ENTREGA DE ROLLOS EN SITIO | 26/09/2025 SE REALIZA ENTREGA DE 10 ROLLOS AL COMERCIO</t>
  </si>
  <si>
    <t>BARRIO LA AVENIDA SEVILLA</t>
  </si>
  <si>
    <t>FO-25-1571951</t>
  </si>
  <si>
    <t>23/09/2025 SE ESCALA AL COORDINADOR DE ZONA PARA ENTREGA DE ROLLOS EN SITIO | 26/09/2025 SE VISITA COMERCIO SE REALIZÓ ENTREGA DE 20 ROLLOS</t>
  </si>
  <si>
    <t>BARRIO SURINAMA TUNJA 1</t>
  </si>
  <si>
    <t>FO-25-1584266</t>
  </si>
  <si>
    <t>25/09/2025 SE ESCALA AL COORDINADOR DE ZONA PARA ENTREGA DE ROLLOS EN SITIO | 26/09/2025 ENTREGA DE 80 ROLLOS CON VISITA EXITOSA</t>
  </si>
  <si>
    <t>FO-25-1580737</t>
  </si>
  <si>
    <t>25/09/2025 SE ESCALA AL COORDINADOR DE ZONA PARA ENTREGA DE ROLLOS EN SITIO | 26/09/2025 SE REALIZA ENTREGA EN SITIO DE 10 ROLLOS REDEBAN RECIBE PAPELERIA MARÍA ANTONIA SÁNCHEZ</t>
  </si>
  <si>
    <t>DISTRICOL ANAELI STORE</t>
  </si>
  <si>
    <t>FO-25-1579230</t>
  </si>
  <si>
    <t>24/09/2025 SE ESCALA AL COORDINADOR DE ZONA PARA ENTREGA DE ROLLOS EN SITIO | 26/09/2025 SE VISITA A LA DIRECCION QUE CLIENTE INDICA CALLE 103 13 31 , Y SE HACE ENTREGA DE  20 ROLLOS</t>
  </si>
  <si>
    <t>LAS MERCEDES ACEVEDO</t>
  </si>
  <si>
    <t>FO-25-1566974</t>
  </si>
  <si>
    <t>22/09/2025 SE REALIZA ENVIO DE ROLLOS CON GUIA | 23/09/2025 SE ENVÍA 20 ROLLOS SIN NOVEDAD, SE AVISA AL CLIENTE ANEXANDO FOTO DE LA GUÍA .</t>
  </si>
  <si>
    <t>BARRIO VEREDA LAS DAMAS SAN VI</t>
  </si>
  <si>
    <t>FO-25-1566968</t>
  </si>
  <si>
    <t>22/09/2025 SE REALIZA ENVIO DE ROLLOS CON GUIA | 23/09/2025 SE REALIZA ENVÍO DE 50 ROLLOS RBM POR INTERRAPIDISIMO, SE LLAMA AL CLIENTE Y SE LE MANIFIESTA QUE SE LE REALIZO EL ENVÍO POR TRANSPORTADORA SE LE COMPARTE GUIA PARA QUE PUEDA RECLAMARLOS EN LA PRINCIPAL DE SAN VICENTE DEL CAGUAN.</t>
  </si>
  <si>
    <t>BARRIO CENTRO PALMIRA 15</t>
  </si>
  <si>
    <t>FO-25-1574951</t>
  </si>
  <si>
    <t>24/09/2025 SE ESCALA AL COORDINADOR DE ZONA PARA ENTREGA DE ROLLOS EN SITIO | 26/09/2025 EN LA VISITA TÉCNICA SE REALIZÓ LA ENTREGA DE 30 ROLLOS TERMICOS DE REDEBAN PARA EL CB.</t>
  </si>
  <si>
    <t>BARRIO CENTRO BUGALAGRANDE 9</t>
  </si>
  <si>
    <t>FO-25-1588712</t>
  </si>
  <si>
    <t>BARRIO CENTRO 2 CALI</t>
  </si>
  <si>
    <t>FO-25-1583118</t>
  </si>
  <si>
    <t>25/09/2025 SE ESCALA AL COORDINADOR DE ZONA PARA ENTREGA DE ROLLOS EN SITIO | 26/09/2025 SE ENTREGAN 80 ROLLOS EN BUEN ESTADO</t>
  </si>
  <si>
    <t>FO-25-1556429</t>
  </si>
  <si>
    <t>19/09/2025 SE ESCALA AL COORDINADOR DE ZONA PARA ENTREGA DE ROLLOS EN SITIO | 26/09/2025 SE ENVIAN 20 ROLLOS, CLIENTE INDICA QUE YA LOS LOS ROLLOS</t>
  </si>
  <si>
    <t>FO-25-1569029</t>
  </si>
  <si>
    <t>23/09/2025 SE REALIZA ENVIO DE ROLLOS CON GUIA | 26/09/2025 SE REALIZA ENVIO DE 10 ROLLOS, CON LA GUIA 2187690708 SERVIENTREGA. SE CONFIRMA ENTREGA EXITOSA POR PARTE DE LA TRANSPORTADORA</t>
  </si>
  <si>
    <t>BARRIO LA PERLA OCANA</t>
  </si>
  <si>
    <t>FO-25-1570539</t>
  </si>
  <si>
    <t>23/09/2025 SE REALIZA ENVIO DE ROLLOS CON GUIA | 24/09/2025 SE COMUNICA CON EL USUARIO DONDE INFORMA QUE AUN NO RECIBE LOS ROLLOS | 26/09/2025 SE REALIZA ENVIO DE 60 ROLLOS, CON LA GUIA 2187690710 SERVIENTREGA. SE CONFIRMA ENTREGA EXITOSA POR PARTE DE LA TRANSPORTADORA</t>
  </si>
  <si>
    <t>OPRAP EURO LA FRONTERA</t>
  </si>
  <si>
    <t>FO-25-1573122</t>
  </si>
  <si>
    <t>23/09/2025 SE ESCALA AL COORDINADOR DE ZONA PARA ENTREGA DE ROLLOS EN SITIO</t>
  </si>
  <si>
    <t>DISTRICOL SUPERMERCADO Y VARIE</t>
  </si>
  <si>
    <t>FO-25-1563234</t>
  </si>
  <si>
    <t>22/09/2025 SE ESCALA AL COORDINADOR DE ZONA PARA ENTREGA DE ROLLOS EN SITIO | 25/09/2025 SE INFORMA A USUARIO QUE EL PAQUETE YA SE ENCUENTRA EN OFICINA PARA RECLAMAR, A LA ESPERA DE CONFIRMACIÓN | 23/09/2025 SE ENVÍAN 20 ROLLOS POR INTERRAPIDISIMO OK.</t>
  </si>
  <si>
    <t>MULTIPAGAS CC SAN FERNANDO CAR</t>
  </si>
  <si>
    <t>FO-25-1566262</t>
  </si>
  <si>
    <t>22/09/2025 SE ESCALA AL COORDINADOR DE ZONA PARA ENTREGA DE ROLLOS EN SITIO | 26/09/2025 SE ENTREGAN 120 ROLLOS</t>
  </si>
  <si>
    <t>BARRIO EL CANEY CALI 2</t>
  </si>
  <si>
    <t>FO-25-1580698</t>
  </si>
  <si>
    <t>25/09/2025 SE ESCALA AL COORDINADOR DE ZONA PARA ENTREGA DE ROLLOS EN SITIO | 26/09/2025 SE REALIZA ENTREGA DE 30 ROLLOS CON VISITA, NO SE INTERVIENE EQUIPOS</t>
  </si>
  <si>
    <t>FO-25-1581077</t>
  </si>
  <si>
    <t>25/09/2025 SE ESCALA AL COORDINADOR DE ZONA PARA ENTREGA DE ROLLOS EN SITIO | 26/09/2025 SE INGRESA SE ENTREGA 20 ROLLOS RBM</t>
  </si>
  <si>
    <t>PTM CARTAGENA DROGUERIA FLORID</t>
  </si>
  <si>
    <t>FO-25-1560963</t>
  </si>
  <si>
    <t>21/09/2025 SE ESCALA AL COORDINADOR DE ZONA PARA ENTREGA DE ROLLOS EN SITIO | 26/09/2025 SE ENTREGAN 50 ROLLOS EN LA CASA DEL CLIENTE</t>
  </si>
  <si>
    <t>BARRIO CENTRO PAZ DE ARIPORO 10</t>
  </si>
  <si>
    <t>FO-25-1581731</t>
  </si>
  <si>
    <t>25/09/2025 SE ESCALA AL COORDINADOR DE ZONA PARA ENTREGA DE ROLLOS EN SITIO | 26/09/2025 SE VISITA COMERCIO, SE ENTREGAN 20 ROLLOS OK.</t>
  </si>
  <si>
    <t>FO-25-1580755</t>
  </si>
  <si>
    <t>25/09/2025 SE ESCALA AL COORDINADOR DE ZONA PARA ENTREGA DE ROLLOS EN SITIO | 26/09/2025 SE REALIZA ENTREGA DE 60 ROLLOS EN DIRECCIÓN</t>
  </si>
  <si>
    <t>FO-25-1589923</t>
  </si>
  <si>
    <t>FO-25-1585159</t>
  </si>
  <si>
    <t>25/09/2025 SE ESCALA AL COORDINADOR DE ZONA PARA ENTREGA DE ROLLOS EN SITIO | 26/09/2025 SE VISITA CB Y SE REALIZA ENTREGA DE 60 ROLLOS DE PAPEL TERMICO PARA DATÁFONO</t>
  </si>
  <si>
    <t>FO-25-1589925</t>
  </si>
  <si>
    <t>BARRIO QUINTA ORIENTAL CUCUTA  13</t>
  </si>
  <si>
    <t>FO-25-1587262</t>
  </si>
  <si>
    <t>26/09/2025 SE ESCALA AL COORDINADOR DE ZONA PARA ENTREGA DE ROLLOS EN SITIO | 26/09/2025 SE REALIZÓ VISITA AL COMERCIO Y SE HIZO ENTREGA DE 10 ROLLOS TODO OK</t>
  </si>
  <si>
    <t>COMERCIO SAN ROQUE ANTIOQUIA</t>
  </si>
  <si>
    <t>FO-25-1563030</t>
  </si>
  <si>
    <t>22/09/2025 SE REALIZA ENVIO DE ROLLOS CON GUIA | 24/09/2025 SE COMUNICA CON EL USUARIO DONDE INFORMA QUE AUN NO RECIBE LOS ROLLOS | 26/09/2025 SE REALIZA ENVIO DE 30 ROLLOS, CON LA GUIA 284607427 SERVIENTREGA. SE CONFIRMA ENTREGA EXITOSA POR PARTE DEL USUARIO</t>
  </si>
  <si>
    <t>BARRIO CENTRO VALLEDUPAR 32</t>
  </si>
  <si>
    <t>FO-25-1580724</t>
  </si>
  <si>
    <t>25/09/2025 SE ESCALA AL COORDINADOR DE ZONA PARA ENTREGA DE ROLLOS EN SITIO | 26/09/2025 SE REALIZA ENTREGA DE 20 ROLLOS EM DIRECCIÓN DE CB</t>
  </si>
  <si>
    <t>FO-25-1564800</t>
  </si>
  <si>
    <t>22/09/2025 SE REALIZA ENVIO DE ROLLOS CON GUIA | 26/09/2025 SE REALIZA ENVIO DE 10 ROLLOS, CON LA GUIA 2235596093 SERVIENTREGA. SE CONFIRMA ENTREGA EXITOSA POR PARTE DEL USUARIO</t>
  </si>
  <si>
    <t>DISTRICOL MENSAJERIA ZUUUM</t>
  </si>
  <si>
    <t>FO-25-1587246</t>
  </si>
  <si>
    <t>26/09/2025 SE ESCALA AL COORDINADOR DE ZONA PARA ENTREGA DE ROLLOS EN SITIO | 26/09/2025 SE REALIZA ENTREGA SE 90 ROLLOS A LA SRA VANESSA RONDÓN</t>
  </si>
  <si>
    <t>FO-25-1581852</t>
  </si>
  <si>
    <t>25/09/2025 SE REALIZA ENVIO DE ROLLOS CON GUIA | 26/09/2025 SE REALIZA ENVIO DE 30 ROLLOS, CON LA GUIA 2187690713 SERVIENTREGA. SE CONFIRMA ENTREGA EXITOSA POR PARTE DE LA TRANSPORTADORA</t>
  </si>
  <si>
    <t>PTM EL BAGRE ACCESORIOS JRBP</t>
  </si>
  <si>
    <t>FO-25-1537527</t>
  </si>
  <si>
    <t>16/09/2025 SE REALIZA ENVIO DE ROLLOS CON GUIA | 23/09/2025 SE ASIGNA TA AL COORDINADOR DE LA ZONA | 23/09/2025 SE REALIZÓ ENVÍO DE 50 ROLLOS POR INTERRAPIDISIMO.</t>
  </si>
  <si>
    <t>PTM  TIBU MULTISERVICIOS PAQUE</t>
  </si>
  <si>
    <t>FO-25-1571979</t>
  </si>
  <si>
    <t>23/09/2025 SE REALIZA ENVIO DE ROLLOS CON GUIA | 24/09/2025 SE REALIZA ENVÍO DE 20 ROLLOS RBM OK</t>
  </si>
  <si>
    <t>BARRIO CALLE DEL COMERCIO MACE</t>
  </si>
  <si>
    <t>FO-25-1556598</t>
  </si>
  <si>
    <t>19/09/2025 SE REALIZA ENVIO DE ROLLOS CON GUIA | 26/09/2025 SE REALIZA ENTREGA DE 40 ROLLOS POR EL OPERADOR MANDAR Y SERVIR CON LA GUIA 6345301345996</t>
  </si>
  <si>
    <t>BARRIO EL OBRERO VALLEDUPAR 1</t>
  </si>
  <si>
    <t>FO-25-1575424</t>
  </si>
  <si>
    <t>24/09/2025 SE ESCALA AL COORDINADOR DE ZONA PARA ENTREGA DE ROLLOS EN SITIO | 26/09/2025 SE REALIZA ENRREGA DE 20 ROLLOS EN DIRECCIÓN</t>
  </si>
  <si>
    <t>COMCARD VILLAVICENCIO FLOR</t>
  </si>
  <si>
    <t>FO-25-1570440</t>
  </si>
  <si>
    <t>23/09/2025 SE ESCALA AL COORDINADOR DE ZONA PARA ENTREGA DE ROLLOS EN SITIO | 26/09/2025 SE VISITA CB Y SE REALIZA ENTREGA DE 20 ROLLOS DE PAPEL TERMICO PARA DATÁFONO</t>
  </si>
  <si>
    <t>BARRIO CENTRO DEL BAJO RIONEGR</t>
  </si>
  <si>
    <t>FO-25-1586600</t>
  </si>
  <si>
    <t>26/09/2025 SE ESCALA AL COORDINADOR DE ZONA PARA ENTREGA DE ROLLOS EN SITIO | 26/09/2025 SE REALIZA ENVÍO DE ROLLOS POR LA TRANSPORTADORA LUSITANIA A SOLICITUD DE LA USUARIA</t>
  </si>
  <si>
    <t>FO-25-1544362</t>
  </si>
  <si>
    <t>17/09/2025 SE REALIZA ENVIO DE ROLLOS CON GUIA | 23/09/2025 EN COMUNICACIÓN CON LA USUARIA AL NÚMERO 3168322665 INFORMA QUE AÚN NO RECIBE | 24/09/2025 EN COMUNICACIÓN CON LA USUARIA AL NÚMERO 3168322665 INFORMA QUE AÚN NO RECIBE | 24/09/2025 SE ESCALA A SERVIENTREGA PARA VALIDAR EL ESTADO DEL ENVIO YA QUE LLEVA 6 DIAS SIN MOVIMIENTO | 24/09/2025 RESPUESTA DE SERVIENTREGA:
TE INFORMO QUE EL ENVÍO 2185553792, ESTÁ EN PROCESO DE ENTREGA EN SU DESTINO DESDE EL DÍA 22/09/2025, Y POR SER CONSIDERADO TRAYECTO ESPECIAL SON DE TRES A CINCO DÍAS HÁBILES PARA LA NOVEDAD FINAL. | 26/09/2025 SE REALIZA ENVIO DE 20 ROLLOS, CON LA GUIA 2185553792 SERVIENTREGA. SE CONFIRMA ENTREGA EXITOSA POR PARTE DEL USUARIO</t>
  </si>
  <si>
    <t>FO-25-1574176</t>
  </si>
  <si>
    <t>23/09/2025 SE REALIZA ENVIO DE ROLLOS CON GUIA | 26/09/2025 SE REALIZA ENVIO DE 40 ROLLOS, CON LA GUIA 2235596099 SERVIENTREGA. SE CONFIRMA ENTREGA EXITOSA POR PARTE DE LA TRANSPORTADORA</t>
  </si>
  <si>
    <t>BARRIO CENTRO MEDELLIN 65</t>
  </si>
  <si>
    <t>FO-25-1573120</t>
  </si>
  <si>
    <t>23/09/2025 SE ESCALA AL COORDINADOR DE ZONA PARA ENTREGA DE ROLLOS EN SITIO | 26/09/2025 SE REALIZA ENTREGA DE 80 ROLLOS POR EL OPERADOR CABIFY CON LA GUIA CRE022797</t>
  </si>
  <si>
    <t>FO-25-1573126</t>
  </si>
  <si>
    <t>23/09/2025 SE ESCALA AL COORDINADOR DE ZONA PARA ENTREGA DE ROLLOS EN SITIO | 26/09/2025 SE REALIZA ENTREGA DE 20 ROLLOS POR EL OPERADOR CABIFY CON LA GUIA CRE022796</t>
  </si>
  <si>
    <t>PTM ITAGUI DROGUERIA SAN VICE</t>
  </si>
  <si>
    <t>FO-25-1571958</t>
  </si>
  <si>
    <t>23/09/2025 SE ESCALA AL COORDINADOR DE ZONA PARA ENTREGA DE ROLLOS EN SITIO | 26/09/2025 SE REALIZA ENTREGA DE 80 ROLLOS POR EL OPERADOR CABIFY CON LA GUIA CRE022777</t>
  </si>
  <si>
    <t>PTM ITAGUI LA PAPELERA DE ISAB</t>
  </si>
  <si>
    <t>FO-25-1573890</t>
  </si>
  <si>
    <t>23/09/2025 SE ESCALA AL COORDINADOR DE ZONA PARA ENTREGA DE ROLLOS EN SITIO | 26/09/2025 SE REALIZA ENTREGA DE 100 ROLLOS POR EL OPERADOR CABIFY CON LA GUIA CRE022798</t>
  </si>
  <si>
    <t>DISTRICOL EL PARCHE DE ALEJO</t>
  </si>
  <si>
    <t>FO-25-1575423</t>
  </si>
  <si>
    <t>24/09/2025 SE ESCALA AL COORDINADOR DE ZONA PARA ENTREGA DE ROLLOS EN SITIO | 26/09/2025 SE REALIZA ENTREGA DE 70 ROLLOS POR EL OPERADOR CABIFY CON LA GUIA CRE022802</t>
  </si>
  <si>
    <t>FO-25-1575604</t>
  </si>
  <si>
    <t>24/09/2025 SE ESCALA AL COORDINADOR DE ZONA PARA ENTREGA DE ROLLOS EN SITIO | 26/09/2025 SE REALIZA ENTREGA DE 30 ROLLOS POR EL OPERADOR CABIFY CON LA GUIA CRE022801</t>
  </si>
  <si>
    <t>FO-25-1574161</t>
  </si>
  <si>
    <t>23/09/2025 SE ESCALA AL COORDINADOR DE ZONA PARA ENTREGA DE ROLLOS EN SITIO | 26/09/2025 SE REALIZA ENTREGA DE 30 ROLLOS POR EL OPERADOR CABIFY CON LA GUIA CRE022799</t>
  </si>
  <si>
    <t>FO-25-1580730</t>
  </si>
  <si>
    <t>25/09/2025 SE ESCALA AL COORDINADOR DE ZONA PARA ENTREGA DE ROLLOS EN SITIO | 26/09/2025 POR SOLICITUD DEL CLIENTE SE ETREGAN LOS 10 ROLLOS EN LA CIUDAD DE PASTO, ENTREGA OK</t>
  </si>
  <si>
    <t>BARRIO LA LIBERTAD ZIPAQUIRA</t>
  </si>
  <si>
    <t>FO-25-1574939</t>
  </si>
  <si>
    <t>24/09/2025 SE ESCALA AL COORDINADOR DE ZONA PARA ENTREGA DE ROLLOS EN SITIO | 26/09/2025 DURANTE LA VISITA TECNICA SE REALIZA ENTREGA DE 30 ROLLOS PARA DATÁFONO NO SE MANIPULAN EQUIPOS</t>
  </si>
  <si>
    <t>PTM RIONEGRO PROVEEDORA YEPES</t>
  </si>
  <si>
    <t>FO-25-1590930</t>
  </si>
  <si>
    <t>PTM JAMUNDI VARIEDADES MAILOVE</t>
  </si>
  <si>
    <t>FO-25-1583302</t>
  </si>
  <si>
    <t>25/09/2025 SE ESCALA AL COORDINADOR DE ZONA PARA ENTREGA DE ROLLOS EN SITIO | 26/09/2025 SE REALIZA ENTREGA DE 100 ROLLOS CON VISITA, NO SE INTERVIENE EQUIPOS</t>
  </si>
  <si>
    <t>BARRIO EL EDEN LA UNION</t>
  </si>
  <si>
    <t>FO-25-1582009</t>
  </si>
  <si>
    <t>25/09/2025 SE ESCALA AL COORDINADOR DE ZONA PARA ENTREGA DE ROLLOS EN SITIO | 26/09/2025 SE ENTREGAN 10 ROLLOS OK</t>
  </si>
  <si>
    <t>DISTRICOL DISTRI CLAS HOUSE</t>
  </si>
  <si>
    <t>FO-25-1580707</t>
  </si>
  <si>
    <t>25/09/2025 SE ESCALA AL COORDINADOR DE ZONA PARA ENTREGA DE ROLLOS EN SITIO | 26/09/2025 SE LLEGA A SITIO, SE ENTREGAN 20 ROLLOS RBM</t>
  </si>
  <si>
    <t>PTM BUCARAMANGA FERREMUEBLES S</t>
  </si>
  <si>
    <t>FO-25-1588112</t>
  </si>
  <si>
    <t>26/09/2025 SE ESCALA AL COORDINADOR DE ZONA PARA ENTREGA DE ROLLOS EN SITIO | 26/09/2025 SE VISITA COMERCIO SE REALIZA LA ENTREGA DE 20 ROLLOS RBM CB OPERATIVO</t>
  </si>
  <si>
    <t>BARRIO VILLA UNIVERSITARIA TUNJA</t>
  </si>
  <si>
    <t>FO-25-1587791</t>
  </si>
  <si>
    <t>26/09/2025 SE ESCALA AL COORDINADOR DE ZONA PARA ENTREGA DE ROLLOS EN SITIO | 26/09/2025 SE REALIZA ENTREGA DE 20 ROLLOS CON VISITA</t>
  </si>
  <si>
    <t>BARRIO VILLA OLIMPICA CUMARAL</t>
  </si>
  <si>
    <t>FO-25-1570479</t>
  </si>
  <si>
    <t>23/09/2025 SE ESCALA AL COORDINADOR DE ZONA PARA ENTREGA DE ROLLOS EN SITIO | 26/09/2025 SE REALIZA VISITA AL CB POR SOLICITUD DE ROLLOS, SE ENTREGAN SIN NOVEDAD TODO OK</t>
  </si>
  <si>
    <t>DISTRICOL MAXIFARMA</t>
  </si>
  <si>
    <t>FO-25-1581849</t>
  </si>
  <si>
    <t>25/09/2025 SE REALIZA ENVIO DE ROLLOS CON GUIA | 27/09/2025 SE REALIZA ENVIO DE 10 ROLLOS, CON LA GUIA 2235596103 SERVIENTREGA. SE CONFIRMA ENTREGA EXITOSA POR PARTE DEL USUARIO</t>
  </si>
  <si>
    <t>COMCARD SONSON JAMA</t>
  </si>
  <si>
    <t>FO-25-1579130</t>
  </si>
  <si>
    <t>24/09/2025 SE REALIZA ENVIO DE ROLLOS CON GUIA | 27/09/2025 SE REALIZA ENVIO DE 50 ROLLOS, CON LA GUIA 284607433 SERVIENTREGA. SE CONFIRMA ENTREGA EXITOSA POR PARTE DEL USUARIO</t>
  </si>
  <si>
    <t>FO-25-1579141</t>
  </si>
  <si>
    <t>24/09/2025 SE REALIZA ENVIO DE ROLLOS CON GUIA | 27/09/2025 SE REALIZA ENVIO DE 10 ROLLOS, CON LA GUIA 2187690712 SERVIENTREGA. SE CONFIRMA ENTREGA EXITOSA POR PARTE DE LA TRANSPORTADORA</t>
  </si>
  <si>
    <t>FO-25-1574175</t>
  </si>
  <si>
    <t>23/09/2025 SE REALIZA ENVIO DE ROLLOS CON GUIA | 27/09/2025 SE REALIZA ENVIO DE 30 ROLLOS, CON LA GUIA 2205447191 SERVIENTREGA. SE CONFIRMA ENTREGA EXITOSA POR PARTE DE LA TRANSPORTADORA</t>
  </si>
  <si>
    <t>BARRIO VEREDA LA ESPERANZA CUC</t>
  </si>
  <si>
    <t>FO-25-1560941</t>
  </si>
  <si>
    <t>21/09/2025 SE ESCALA AL COORDINADOR DE ZONA PARA ENTREGA DE ROLLOS EN SITIO | 27/09/2025 SE ENTREGA 10 ROLLOS EXITOSO</t>
  </si>
  <si>
    <t>FO-25-1571090</t>
  </si>
  <si>
    <t>23/09/2025 SE REALIZA ENVIO DE ROLLOS CON GUIA | 27/09/2025 SE REALIZA ENVIO DE 20 ROLLOS, CON LA GUIA 2187690711 SERVIENTREGA. SE CONFIRMA ENTREGA EXITOSA POR PARTE DE LA TRANSPORTADORA</t>
  </si>
  <si>
    <t>BARRIO CENTRO MESETAS 1</t>
  </si>
  <si>
    <t>FO-25-1566416</t>
  </si>
  <si>
    <t>22/09/2025 SE REALIZA ENVIO DE ROLLOS CON GUIA | 26/09/2025 SE COMUNICA CON EL USUARIO DONDE INFORMA QUE AUN NO RECIBE LOS ROLLOS | 27/09/2025 SE REALIZA ENVIO DE 20 ROLLOS, CON LA GUIA 2235596095 SERVIENTREGA. SE CONFIRMA ENTREGA EXITOSA POR PARTE DEL USUARIO</t>
  </si>
  <si>
    <t>BARRIO EL DORADO ALTO SAN SEBASTIAN DE MARIQUITA</t>
  </si>
  <si>
    <t>FO-25-1571092</t>
  </si>
  <si>
    <t>23/09/2025 SE REALIZA ENVIO DE ROLLOS CON GUIA | 27/09/2025 SE REALIZA ENVIO DE 10 ROLLOS, CON LA GUIA 2235596097 SERVIENTREGA. SE CONFIRMA ENTREGA EXITOSA POR PARTE DE LA TRANSPORTADORA</t>
  </si>
  <si>
    <t>CALAMAR</t>
  </si>
  <si>
    <t>BARRIO SUR CALAMAR</t>
  </si>
  <si>
    <t>FO-25-1565290</t>
  </si>
  <si>
    <t>22/09/2025 SE ESCALA AL COORDINADOR DE ZONA PARA ENTREGA DE ROLLOS EN SITIO | 27/09/2025 SE ENVÍA 20 ROLLOS PARA DATAFONO POR FLOTA, EL CLIENTE LOS RECLAMA EN LA ESTACIÓN DE BUSES EN CALAMAR.</t>
  </si>
  <si>
    <t>FO-25-1591421</t>
  </si>
  <si>
    <t>27/09/2025 SE ESCALA AL COORDINADOR DE ZONA PARA ENTREGA DE ROLLOS EN SITIO | 27/09/2025 SE VISITA COMERCIO SE REALIZA LA ENTREGA DE 10 ROLLOS RBM CB OPERATIVO</t>
  </si>
  <si>
    <t>PTM SOLEDAD  BIPSA LTDA</t>
  </si>
  <si>
    <t>FO-25-1587802</t>
  </si>
  <si>
    <t>26/09/2025 SE ESCALA AL COORDINADOR DE ZONA PARA ENTREGA DE ROLLOS EN SITIO | 27/09/2025 SE ENTREGAN 10 ROLLOS DE LA RED RBM EXITOSOS</t>
  </si>
  <si>
    <t>BARRIO CHAPARRAL GUARNE</t>
  </si>
  <si>
    <t>FO-25-1573141</t>
  </si>
  <si>
    <t>23/09/2025 SE ESCALA AL COORDINADOR DE ZONA PARA ENTREGA DE ROLLOS EN SITIO | 27/09/2025 SE REALIZA LA ENTREGA DE 90 ROLLOS DE CB A LA ENCARGADA PATRICIA ZAPATA</t>
  </si>
  <si>
    <t>FO-25-1589488</t>
  </si>
  <si>
    <t>26/09/2025 SE ESCALA AL COORDINADOR DE ZONA PARA ENTREGA DE ROLLOS EN SITIO | 27/09/2025 SE VISITA CORRESPONSAL Y SE ENTREGAN 10 ROLLOS</t>
  </si>
  <si>
    <t>BARRIO CANTA CLARO MONTERIA 4</t>
  </si>
  <si>
    <t>FO-25-1582837</t>
  </si>
  <si>
    <t>25/09/2025 SE ESCALA AL COORDINADOR DE ZONA PARA ENTREGA DE ROLLOS EN SITIO | 27/09/2025 SE REALIZA ENTREGA DE 20 ROLLOS EN EL PUNTO SIN NOVEDAD, EN LA ENTREGA NO SE MANIPULAN EQUIPOS</t>
  </si>
  <si>
    <t>NEIRA</t>
  </si>
  <si>
    <t>BARRIO CENTRO NEIRA 6</t>
  </si>
  <si>
    <t>FO-25-1570475</t>
  </si>
  <si>
    <t>23/09/2025 SE ESCALA AL COORDINADOR DE ZONA PARA ENTREGA DE ROLLOS EN SITIO | 27/09/2025 SE ENTREGAN 10 ROLLOS EN EL COMERCIO NO SE MANIPULAN EQUIPOS</t>
  </si>
  <si>
    <t>FO-25-1580770</t>
  </si>
  <si>
    <t>25/09/2025 SE ESCALA AL COORDINADOR DE ZONA PARA ENTREGA DE ROLLOS EN SITIO | 27/09/2025 SE REALIZA LA ENTREGA DE 40 ROLLOS DE CB AL ENCARAGDO STIVEN ARBELAEZ</t>
  </si>
  <si>
    <t>BARRIO SOACHA LAS VEGAS SOACHA</t>
  </si>
  <si>
    <t>FO-25-1586487</t>
  </si>
  <si>
    <t>26/09/2025 SE ESCALA AL COORDINADOR DE ZONA PARA ENTREGA DE ROLLOS EN SITIO | 27/09/2025 SE ENTREGAN ROLLOS</t>
  </si>
  <si>
    <t>BARRIO CANEY CALI 5</t>
  </si>
  <si>
    <t>FO-25-1590511</t>
  </si>
  <si>
    <t>26/09/2025 SE ESCALA AL COORDINADOR DE ZONA PARA ENTREGA DE ROLLOS EN SITIO | 27/09/2025 SE REALIZA ENTREGA DE 20 ROLLOS.</t>
  </si>
  <si>
    <t>OPRAP ÉXITO IBAGUÉ CENTRO</t>
  </si>
  <si>
    <t>FO-25-1590507</t>
  </si>
  <si>
    <t>26/09/2025 SE ESCALA AL COORDINADOR DE ZONA PARA ENTREGA DE ROLLOS EN SITIO | 27/09/2025 SE HACE LA ENTREGA DE 140 ROLLOS EN DIRECCIÓN INDICADA</t>
  </si>
  <si>
    <t>BARRIO LA BASE CALI</t>
  </si>
  <si>
    <t>FO-25-1586641</t>
  </si>
  <si>
    <t>26/09/2025 SE ESCALA AL COORDINADOR DE ZONA PARA ENTREGA DE ROLLOS EN SITIO | 27/09/2025 SE REALIZA ENTREFA DE 10 ROLLOS TÉRMICOS EN DIAGONAL DEL CB, YA QUE SE ENCUENTRA CERRADO EL LOCAL, SE HACE ENTREGA A EL ESPOSO DE LA SEÑORA JULIETH SOTO.</t>
  </si>
  <si>
    <t>BARRIO BOLIVAR BUCARAMANGA 3</t>
  </si>
  <si>
    <t>FO-25-1590498</t>
  </si>
  <si>
    <t>26/09/2025 SE ESCALA AL COORDINADOR DE ZONA PARA ENTREGA DE ROLLOS EN SITIO | 27/09/2025 SE VISITA COMERCIO SE REALIZA LA ENTREGA DE 70 ROLLOS RBM CB OPERATIVO</t>
  </si>
  <si>
    <t>VILLA DE LEYVA</t>
  </si>
  <si>
    <t>BARRIO CENTRO 3 VILLA DE LEYVA</t>
  </si>
  <si>
    <t>FO-25-1590485</t>
  </si>
  <si>
    <t>26/09/2025 SE ESCALA AL COORDINADOR DE ZONA PARA ENTREGA DE ROLLOS EN SITIO | 27/09/2025 SE REALIZA ENTREGA DE 20 ROLLOS CON VISITA.</t>
  </si>
  <si>
    <t>OPRAP TUNAL CENTRO COMERCIAL</t>
  </si>
  <si>
    <t>FO-25-1583121</t>
  </si>
  <si>
    <t>25/09/2025 SE ESCALA AL COORDINADOR DE ZONA PARA ENTREGA DE ROLLOS EN SITIO | 27/09/2025 SE VISITA COMERCIO, SE ENTREGAN 200 ROLLOS DE RBM</t>
  </si>
  <si>
    <t>BARRIO SOLANO BOYACA  5</t>
  </si>
  <si>
    <t>FO-25-1590876</t>
  </si>
  <si>
    <t>26/09/2025 SE ESCALA AL COORDINADOR DE ZONA PARA ENTREGA DE ROLLOS EN SITIO | 27/09/2025 SE REALIZA ENVÍO DE PAPELERÍA POR TRASPORTADORA INTERAPIDISIMO EN COMUNICACIÓN CON EL CLIENTE SE CONFIRMA INFORMACIÓN ACEPTA ENVÍO DE LA PAPELERIA.</t>
  </si>
  <si>
    <t>BARRIO LOS CHORROS CALI 1</t>
  </si>
  <si>
    <t>FO-25-1576956</t>
  </si>
  <si>
    <t>24/09/2025 SE ESCALA AL COORDINADOR DE ZONA PARA ENTREGA DE ROLLOS EN SITIO | 27/09/2025 SE ENTREGAN 80 ROLLOS EN BUEN ESTADO</t>
  </si>
  <si>
    <t>BARRIO LOS EJECUTIVOS CARTAGEN</t>
  </si>
  <si>
    <t>FO-25-1583298</t>
  </si>
  <si>
    <t>25/09/2025 SE ESCALA AL COORDINADOR DE ZONA PARA ENTREGA DE ROLLOS EN SITIO | 27/09/2025 SE ENTREGAN 20 ROLLOS</t>
  </si>
  <si>
    <t>BARRIO VILLA CARMELITA GRANADA 4</t>
  </si>
  <si>
    <t>FO-25-1584987</t>
  </si>
  <si>
    <t>25/09/2025 SE ESCALA AL COORDINADOR DE ZONA PARA ENTREGA DE ROLLOS EN SITIO | 27/09/2025 SE REALIZA ENTREGA EN SITIO DE 20 ROLLOS</t>
  </si>
  <si>
    <t>BARRIO CALLEJON CUCUTA 10</t>
  </si>
  <si>
    <t>FO-25-1590471</t>
  </si>
  <si>
    <t>26/09/2025 SE ESCALA AL COORDINADOR DE ZONA PARA ENTREGA DE ROLLOS EN SITIO | 27/09/2025 SE VISITA COMERCIO Y SE ENTREGAN 10 ROLLOS OK.</t>
  </si>
  <si>
    <t>FO-25-1590233</t>
  </si>
  <si>
    <t>26/09/2025 SE ESCALA AL COORDINADOR DE ZONA PARA ENTREGA DE ROLLOS EN SITIO | 27/09/2025 SE REALIZA ENTREGA DE 110 ROLLOS PARA EL CORRESPONSAL</t>
  </si>
  <si>
    <t>BARRIO CONCOR MALAMBO 4</t>
  </si>
  <si>
    <t>FO-25-1589584</t>
  </si>
  <si>
    <t>26/09/2025 SE ESCALA AL COORDINADOR DE ZONA PARA ENTREGA DE ROLLOS EN SITIO | 27/09/2025 EN COMUNICACIÓN CON TATIANA REYES AL NÚMERO 3005664571 ME MANIFIESTA QUE HOY NO LABORAN EN EL CORRESPONSAL ME DICE QUE DEJE LOS ROLLOS AL LADO DEL NEGOCIO</t>
  </si>
  <si>
    <t>FO-25-1590247</t>
  </si>
  <si>
    <t>26/09/2025 SE ESCALA AL COORDINADOR DE ZONA PARA ENTREGA DE ROLLOS EN SITIO | 27/09/2025 SE VISITA COMERCIO Y SE HACE ENTREGA DE 10 ROLLOS AL SEÑOR FABIÁN PINEDA NAVARRO.</t>
  </si>
  <si>
    <t>FO-25-1590259</t>
  </si>
  <si>
    <t>26/09/2025 SE ESCALA AL COORDINADOR DE ZONA PARA ENTREGA DE ROLLOS EN SITIO | 27/09/2025 SE REALIZA VISITA TÉCNICA PARA ENTREGA DE 20 ROLLOS PARA DATÁFONO, NO SE INTERVIENE TERMINAL Y LA ENTREGA SE REALIZA SIN NOVEDAD.</t>
  </si>
  <si>
    <t>FO-25-1590272</t>
  </si>
  <si>
    <t>26/09/2025 SE ESCALA AL COORDINADOR DE ZONA PARA ENTREGA DE ROLLOS EN SITIO | 27/09/2025 SE VISITA COMERCIO, SE ENTREGAN 30 ROLLOS RBM</t>
  </si>
  <si>
    <t>PTM CUCUTA CBMASIVOS</t>
  </si>
  <si>
    <t>FO-25-1590480</t>
  </si>
  <si>
    <t>26/09/2025 SE ESCALA AL COORDINADOR DE ZONA PARA ENTREGA DE ROLLOS EN SITIO | 27/09/2025 SE REALIZA VISITA, SE ENTREGAN 10 ROLLOS, DATAFONO NO SE ENCUENTRA EN LA DIRECCIÓN DE ENTREGA</t>
  </si>
  <si>
    <t>FO-25-1589499</t>
  </si>
  <si>
    <t>26/09/2025 SE ESCALA AL COORDINADOR DE ZONA PARA ENTREGA DE ROLLOS EN SITIO | 27/09/2025 SE ENTREGAN 10 ROLLOS SIN NOVEDAD</t>
  </si>
  <si>
    <t>DISTRICOL TIENDA ZZ GUACIMAL</t>
  </si>
  <si>
    <t>FO-25-1575600</t>
  </si>
  <si>
    <t>24/09/2025 SE ESCALA AL COORDINADOR DE ZONA PARA ENTREGA DE ROLLOS EN SITIO | 27/09/2025 SE REALIZA ENVÍO DE ROLLOS DESDE MONTERIA A CORREGIMIETO GUACIMAL, SE CONFIRMAR RECIBIDO POR PARTE DEL CLIENTE OK</t>
  </si>
  <si>
    <t>FO-25-1580701</t>
  </si>
  <si>
    <t>25/09/2025 SE ESCALA AL COORDINADOR DE ZONA PARA ENTREGA DE ROLLOS EN SITIO | 27/09/2025 SE VISITA COMERCIO Y SE HACE ENTREGA DE 10 ROLLOS A LA SEÑORA MÓNICA RODRÍGUEZ.</t>
  </si>
  <si>
    <t>FO-25-1580746</t>
  </si>
  <si>
    <t>25/09/2025 SE ESCALA AL COORDINADOR DE ZONA PARA ENTREGA DE ROLLOS EN SITIO | 27/09/2025 SE VISITA COMERCIO Y SE HACE ENTREGA DE 210 ROLLOS A LA SEÑORA DAYANIS AVILEZ RODRÍGUEZ.</t>
  </si>
  <si>
    <t>BARRIO OLAYA HERRERA CARTAGENA</t>
  </si>
  <si>
    <t>FO-25-1588905</t>
  </si>
  <si>
    <t>26/09/2025 SE ESCALA AL COORDINADOR DE ZONA PARA ENTREGA DE ROLLOS EN SITIO | 27/09/2025 SE ENTREGAN 50 ROLLOS</t>
  </si>
  <si>
    <t>FO-25-1588108</t>
  </si>
  <si>
    <t>26/09/2025 SE ESCALA AL COORDINADOR DE ZONA PARA ENTREGA DE ROLLOS EN SITIO | 27/09/2025 EN LA VISITA TÉCNICA SE REALIZÓ LA ENTREGA DE 60 ROLLOS DE REDEBAN PARA EL CB</t>
  </si>
  <si>
    <t>BARRIO CENTRO BOGOTA 39</t>
  </si>
  <si>
    <t>FO-25-1587257</t>
  </si>
  <si>
    <t>26/09/2025 SE ESCALA AL COORDINADOR DE ZONA PARA ENTREGA DE ROLLOS EN SITIO | 27/09/2025 SE HACE ENTREGA DE 40 ROLLOS DE RDBN</t>
  </si>
  <si>
    <t>FO-25-1589494</t>
  </si>
  <si>
    <t>26/09/2025 SE ESCALA AL COORDINADOR DE ZONA PARA ENTREGA DE ROLLOS EN SITIO | 27/09/2025 SE REALIZA ENTREGA DE 10 ROLLOS REDEBAN EN EL PUNTO SIN NOVEDAD, EN LA ENTREGA NO SE MANIPULAN EQUIPOS</t>
  </si>
  <si>
    <t>PTM GIRON SURTILUNA</t>
  </si>
  <si>
    <t>FO-25-1589579</t>
  </si>
  <si>
    <t>26/09/2025 SE ESCALA AL COORDINADOR DE ZONA PARA ENTREGA DE ROLLOS EN SITIO | 27/09/2025 SE REALIZA VISITA Y SE ENTREGAN 10 ROLLOS CON VISITA EN LA CLLL 30#33-62 POR SOLICITUD DE CLIENTE</t>
  </si>
  <si>
    <t>BARRIO SAN CRISTOBAL MEDELLIN</t>
  </si>
  <si>
    <t>FO-25-1564170</t>
  </si>
  <si>
    <t>22/09/2025 SE ESCALA AL COORDINADOR DE ZONA PARA ENTREGA DE ROLLOS EN SITIO | 30/09/2025 NO RECIBE PORQUE LOS ROLLOS TIENEN EL SELLO DE REDEBAN Y LE ACTUALIZARON EL DATÁFONO A WOMPI Y DICE QUE NO LOS PUEDE USAR</t>
  </si>
  <si>
    <t>COMCARD TURBO CELESTE</t>
  </si>
  <si>
    <t>FO-25-1564050</t>
  </si>
  <si>
    <t>22/09/2025 SE ESCALA AL COORDINADOR DE ZONA PARA ENTREGA DE ROLLOS EN SITIO | 28/09/2025 ENTREGA DE 140 ROLLOS</t>
  </si>
  <si>
    <t>PTM NECOCLI EL ABASTECEDOR COS</t>
  </si>
  <si>
    <t>FO-25-1564438</t>
  </si>
  <si>
    <t>22/09/2025 SE ESCALA AL COORDINADOR DE ZONA PARA ENTREGA DE ROLLOS EN SITIO | 29/09/2025 SE ENVÍAN 20 ROLLOS POR FLOTA SE COMPARTE GUIA Y SE CONFIRMO RECIBIDO POR LA USUARIA</t>
  </si>
  <si>
    <t>PTM TURBO MARCE Y CARLOS</t>
  </si>
  <si>
    <t>FO-25-1567048</t>
  </si>
  <si>
    <t>22/09/2025 SE ESCALA AL COORDINADOR DE ZONA PARA ENTREGA DE ROLLOS EN SITIO | 28/09/2025 ENTREGA DE 50 ROLLOS</t>
  </si>
  <si>
    <t>FO-25-1574957</t>
  </si>
  <si>
    <t>24/09/2025 SE ESCALA AL COORDINADOR DE ZONA PARA ENTREGA DE ROLLOS EN SITIO | 29/09/2025 SE REALIZA L ENTREGA DE 40 ROLLOS DE CB A LA ENCARGADA LEÍDY MIRANDA</t>
  </si>
  <si>
    <t>PTM RIONEGRO  CARNICERIA ALTO</t>
  </si>
  <si>
    <t>FO-25-1578325</t>
  </si>
  <si>
    <t>24/09/2025 SE ESCALA AL COORDINADOR DE ZONA PARA ENTREGA DE ROLLOS EN SITIO | 29/09/2025 SE REALIZA LA ENTREGA DE 80 ROLLOS DE CB A LA ENCARGADA JESSICAS ANDRÉA</t>
  </si>
  <si>
    <t>FO-25-1566411</t>
  </si>
  <si>
    <t>22/09/2025 SE REALIZA ENVIO DE ROLLOS CON GUIA | 27/09/2025 SE ENVÍAN 20 ROLLOS DE LA RED RBM POR INTERRAPIDISIMO</t>
  </si>
  <si>
    <t>BARRIO TERRANOVA ETAPA 6 JAMUN</t>
  </si>
  <si>
    <t>FO-25-1588536</t>
  </si>
  <si>
    <t>26/09/2025 SE ESCALA AL COORDINADOR DE ZONA PARA ENTREGA DE ROLLOS EN SITIO | 27/09/2025 SE REALIZA ENTREGA DE 80 ROLLOS REDEBAN</t>
  </si>
  <si>
    <t>FO-25-1567089</t>
  </si>
  <si>
    <t>22/09/2025 SE REALIZA ENVIO DE ROLLOS CON GUIA | 29/09/2025 SE REALIZA ENTREGA DE 100 ROLLOS POR EL OPERADOR MANDAR Y SERVIR CON LA GUIA 6345301347589</t>
  </si>
  <si>
    <t>DISTRICOL DROGUERIA LA ESTRELL</t>
  </si>
  <si>
    <t>FO-25-1571431</t>
  </si>
  <si>
    <t>23/09/2025 SE REALIZA ENVIO DE ROLLOS CON GUIA | 29/09/2025 SE REALIZA ENTREGA DE 60 ROLLOS POR EL OPERADOR MANDAR Y SERVIR CON LA GUIA 6345301348112</t>
  </si>
  <si>
    <t>BARRIO TIMIZA BOGOTA 12</t>
  </si>
  <si>
    <t>FO-25-1592674</t>
  </si>
  <si>
    <t>27/09/2025 SE ESCALA AL COORDINADOR DE ZONA PARA ENTREGA DE ROLLOS EN SITIO | 29/09/2025 SE HACE ENTREGA DE 40 ROLLOS RDBN</t>
  </si>
  <si>
    <t>FO-25-1590859</t>
  </si>
  <si>
    <t>26/09/2025 SE ESCALA AL COORDINADOR DE ZONA PARA ENTREGA DE ROLLOS EN SITIO | 29/09/2025 ENTREGA DE ROLLOS OK</t>
  </si>
  <si>
    <t>FO-25-1570531</t>
  </si>
  <si>
    <t>23/09/2025 SE REALIZA ENVIO DE ROLLOS CON GUIA | 27/09/2025 SE ENVÍAN 30 ROLLOS CON INTERRAPIDISIMO SE CONFIRMA RECEPCION</t>
  </si>
  <si>
    <t>BARRIO CENTRO TIMBIO 3</t>
  </si>
  <si>
    <t>FO-25-1573767</t>
  </si>
  <si>
    <t>23/09/2025 SE REALIZA ENVIO DE ROLLOS CON GUIA | 25/09/2025 SE UNGREDA SE ENVIA 10 ROLLOS RBM POR INERRAPIDISIMO</t>
  </si>
  <si>
    <t>SAPUYES</t>
  </si>
  <si>
    <t>DISTRICOL DROG ESCOBAR ESPINO</t>
  </si>
  <si>
    <t>FO-25-1585442</t>
  </si>
  <si>
    <t>25/09/2025 SE ESCALA AL COORDINADOR DE ZONA PARA ENTREGA DE ROLLOS EN SITIO | 29/09/2025 SE LLEGA A CORRESPONSAL SE ENCUENTRA CERRADO SE ESTABLECE COMUNICACIÓN CON CLIENTE SOLICITA LA SEÑORA FLOR DEJAR EN LOCAL DE ALADO PORQUE NO SE ENCUENTRA DISPONIBLE PARA RECIBIR LOS ROLLOS SE DEJA EN LOCAL INDICADO POR CLIENTE</t>
  </si>
  <si>
    <t>FO-25-1581019</t>
  </si>
  <si>
    <t>25/09/2025 SE REALIZA ENVIO DE ROLLOS CON GUIA | 26/09/2025 SE ENVÍA 40 ROLLOS EXITOSMANTE POR INTERRAPIDISIMO SE CONFIRMA RECEPCION</t>
  </si>
  <si>
    <t>FO-25-1590263</t>
  </si>
  <si>
    <t>26/09/2025 SE ESCALA AL COORDINADOR DE ZONA PARA ENTREGA DE ROLLOS EN SITIO | 29/09/2025 EN COMUNICACIÓN CON LA SEÑORA ANGELA RIAÑO AL NUMERO 3133719483, INDICA SE ENVIEN LOS ROLLOS POR SERVICIO DE FLOTA. RECIBIDO OK</t>
  </si>
  <si>
    <t>BARRIO BILBAO BOGOTA 1</t>
  </si>
  <si>
    <t>FO-25-1586490</t>
  </si>
  <si>
    <t>26/09/2025 SE ESCALA AL COORDINADOR DE ZONA PARA ENTREGA DE ROLLOS EN SITIO | 29/09/2025 SE REALIZA VISITA SE ENTREGAN 30 ROLLOS REDEBAN</t>
  </si>
  <si>
    <t>BARRIO PALERMO SINCELEJO</t>
  </si>
  <si>
    <t>FO-25-1586596</t>
  </si>
  <si>
    <t>26/09/2025 SE ESCALA AL COORDINADOR DE ZONA PARA ENTREGA DE ROLLOS EN SITIO | 29/09/2025 SE VISITA SITIO SE VERIFICA INFORMACIÓN SE REALIZA ENTREGA DE ROLLOS RBM NO SE MANIPULA EQUIPOS, FIRMA QUIEN RECIBE LOS ROLLOS.</t>
  </si>
  <si>
    <t>FO-25-1587797</t>
  </si>
  <si>
    <t>26/09/2025 SE ESCALA AL COORDINADOR DE ZONA PARA ENTREGA DE ROLLOS EN SITIO | 29/09/2025 SE REALIZA ENTREGA OK DE 130 ROLLOS</t>
  </si>
  <si>
    <t>DISTRICOL CORRESPONSALIA Y VAR</t>
  </si>
  <si>
    <t>FO-25-1538689</t>
  </si>
  <si>
    <t>16/09/2025 SE REALIZA ENVIO DE ROLLOS CON GUIA | 23/09/2025 SE CONSULTA GUÍA 2187690697 Y TIENE NOVEDAD EN SERVIENTREGA POR ORDEN PUBLICO | 24/09/2025 SE ESCALA A SERVIENTREGA PARA VALIDAR EL ESTADO DEL ENVIO YA QUE LLEVA 6 DIAS SIN MOVIMIENTO | 24/09/2025 RESPUESTA DE SERVIENTREGA:
TE INFORMO QUE EL ENVÍO 2187690697, TUVO UNA DEVOLUCIÓN EL DÍA 19/09/2025, POR "NOVEDAD DE ORDEN PÚBLICO", Y NO TIENE MÁS MOVIMIENTO DESDE EL DÍA 22/09/2025, ASÍ QUE ESCALÉ EL RADICADO 86789382, PIDIENDO LA PRONTA UBICACIÓN Y ENTREGA. POR AHORA, QUEDAMOS A LA ESPERA DE LA SOLUCIÓN POR PARTE DE LAS ÁREAS ENCARGADAS. | 29/09/2025 SE REALIZA ENVIO DE 10 ROLLOS, CON LA GUIA 2187690697 SERVIENTREGA. SE CONFIRMA ENTREGA EXITOSA POR PARTE DE LA TRANSPORTADORA</t>
  </si>
  <si>
    <t>BARRIO CORREGIMIENTO MINA GALL</t>
  </si>
  <si>
    <t>FO-25-1525893</t>
  </si>
  <si>
    <t>13/09/2025 SE ENVIAN ROLLOS POR OPERADOR LOGISTICO | 19/09/2025 SE INTENTA COMUNICACION CON EL USUARIO FALLIDA PARA VALIDAR LA RECEPCION DE LOS ROLLOS | 19/09/2025 SE INTENTA COMUNICACION CON EL USUARIO FALLIDA PARA VALIDAR LA RECEPCION DE LOS ROLLOS | 23/09/2025 ENVIO EN ZONA DE DISTRIBUCIÓN, SE INTENTA COMUNICACIÓN CON LA USUARIA A LOS NÚMEROS PARA VALIDAR SI YA RECIBIÓ PERO NO HAY RESPUESTA 3148118261 - 3128020947 | 24/09/2025 SE ESCALA A SERVIENTREGA PARA VALIDAR EL ESTADO DEL ENVIO YA QUE LLEVA 6 DIAS SIN MOVIMIENTO | 24/09/2025 RESPUESTA DE SERVIENTREGA:
EPORTA QUE ESTÁ EN LA OFICINA DEL DESTINO DISPONIBLE PARA RECLAMAR DESDE EL DÍA 18/09/2025, ASÍ QUE TENDRÁN MÁXIMO HASTA MAÑANA PARA QUE PUEDAN PASAR A RECLAMAR. | 29/09/2025 SE REALIZA ENVIO DE 10 ROLLOS, CON LA GUIA 2205447174 SERVIENTREGA. SE CONFIRMA ENTREGA EXITOSA POR PARTE DE LA TRANSPORTADORA</t>
  </si>
  <si>
    <t>BARRIO ULPIANO LLOREDA CALI 1</t>
  </si>
  <si>
    <t>FO-25-1591664</t>
  </si>
  <si>
    <t>27/09/2025 SE ESCALA AL COORDINADOR DE ZONA PARA ENTREGA DE ROLLOS EN SITIO | 29/09/2025 SE ENTREGAN 20 ROLLOS A NATALIA RAMIREZ</t>
  </si>
  <si>
    <t>BARRIO CENTRO</t>
  </si>
  <si>
    <t>FO-25-1566409</t>
  </si>
  <si>
    <t>22/09/2025 SE REALIZA ENVIO DE ROLLOS CON GUIA | 29/09/2025 SE REALIZA ENVIO DE 30 ROLLOS, CON LA GUIA 2205447189 SERVIENTREGA. SE CONFIRMA ENTREGA EXITOSA POR PARTE DE LA TRANSPORTADORA</t>
  </si>
  <si>
    <t>DISTRICOL VARIEDADES HISA</t>
  </si>
  <si>
    <t>FO-25-1548034</t>
  </si>
  <si>
    <t>18/09/2025 SE REALIZA ENVIO DE ROLLOS CON GUIA | 25/09/2025 SE COMUNICA CON EL USUARIO DONDE INFORMA QUE AUN NO RECIBE LOS ROLLOS | 29/09/2025 SE REALIZA ENVIO DE 20 ROLLOS, CON LA GUIA 2265100377 SERVIENTREGA. SE CONFIRMA ENTREGA EXITOSA POR PARTE DE LA TRANSPORTADORA</t>
  </si>
  <si>
    <t>PTM CESAR DROGUERIA FIGUEROA M</t>
  </si>
  <si>
    <t>FO-25-1582255</t>
  </si>
  <si>
    <t>25/09/2025 SE REALIZA ENVIO DE ROLLOS CON GUIA | 29/09/2025 SE REALIZA ENVIO DE 10 ROLLOS, CON LA GUIA 2187690714 SERVIENTREGA. SE CONFIRMA ENTREGA EXITOSA POR PARTE DE LA TRANSPORTADORA</t>
  </si>
  <si>
    <t>BARRIO CENTENARIO IPIALES</t>
  </si>
  <si>
    <t>FO-25-1592636</t>
  </si>
  <si>
    <t>27/09/2025 SE ESCALA AL COORDINADOR DE ZONA PARA ENTREGA DE ROLLOS EN SITIO | 29/09/2025 SE REALIZA ENTREGA DE 30 ROLLOS EN EL COMERCIO</t>
  </si>
  <si>
    <t>FO-25-1583332</t>
  </si>
  <si>
    <t>25/09/2025 SE REALIZA ENVIO DE ROLLOS CON GUIA | 29/09/2025 SE REALIZA ENVIO DE 10 ROLLOS, CON LA GUIA 2205447195 SERVIENTREGA. SE CONFIRMA ENTREGA EXITOSA POR PARTE DE LA TRANSPORTADORA</t>
  </si>
  <si>
    <t>VEREDA CITRONELA</t>
  </si>
  <si>
    <t>FO-25-1579125</t>
  </si>
  <si>
    <t>24/09/2025 SE REALIZA ENVIO DE ROLLOS CON GUIA | 29/09/2025 SE REALIZA ENVIO DE 20 ROLLOS, CON LA GUIA 2185553798 SERVIENTREGA. SE CONFIRMA ENTREGA EXITOSA POR PARTE DE LA TRANSPORTADORA</t>
  </si>
  <si>
    <t>DISTRICOL TRAMITES Y SERVICIOS</t>
  </si>
  <si>
    <t>FO-25-1585089</t>
  </si>
  <si>
    <t>25/09/2025 SE REALIZA ENVIO DE ROLLOS CON GUIA | 29/09/2025 SE REALIZA ENVIO DE 80 ROLLOS, CON LA GUIA 2205447196 SERVIENTREGA. SE CONFIRMA ENTREGA EXITOSA POR PARTE DE LA TRANSPORTADORA</t>
  </si>
  <si>
    <t>BARRIO CARIBABARE YOPAL 2</t>
  </si>
  <si>
    <t>FO-25-1566301</t>
  </si>
  <si>
    <t>22/09/2025 SE ESCALA AL COORDINADOR DE ZONA PARA ENTREGA DE ROLLOS EN SITIO | 29/09/2025 SE REALIZA ENTREGA DE 20 ROLLOS AL CORRESPONSAL</t>
  </si>
  <si>
    <t>FO-25-1593625</t>
  </si>
  <si>
    <t>27/09/2025 SE ESCALA AL COORDINADOR DE ZONA PARA ENTREGA DE ROLLOS EN SITIO | 29/09/2025 SE VISITA CB Y SE REALIZA ENTREGA DE 10 ROLLOS DE PAPEL TERMICO PARA DATÁFONO</t>
  </si>
  <si>
    <t>DISTRICOL VAR PUNTO MAGICO</t>
  </si>
  <si>
    <t>FO-25-1590468</t>
  </si>
  <si>
    <t>26/09/2025 SE ESCALA AL COORDINADOR DE ZONA PARA ENTREGA DE ROLLOS EN SITIO | 29/09/2025 SE REALIZA ENTREGA DE 10 ROLLOS EN EL COMERCIO</t>
  </si>
  <si>
    <t>FO-25-1590268</t>
  </si>
  <si>
    <t>26/09/2025 SE ESCALA AL COORDINADOR DE ZONA PARA ENTREGA DE ROLLOS EN SITIO | 29/09/2025 SE REALIZA ENTREGA DE 20 ROLLOS EN EL COMERCIO</t>
  </si>
  <si>
    <t>EL DORADO</t>
  </si>
  <si>
    <t>BARRIO CENTRO EL DORADO 1</t>
  </si>
  <si>
    <t>FO-25-1586483</t>
  </si>
  <si>
    <t>26/09/2025 SE ESCALA AL COORDINADOR DE ZONA PARA ENTREGA DE ROLLOS EN SITIO | 29/09/2025 SE REALIZA VISITA AL CB POR SOLICITUD DE ROLLOS DE ENTREGA SIN NOVEDAD TODO OK</t>
  </si>
  <si>
    <t>BARRIO SAN FELIX 2 BELLO</t>
  </si>
  <si>
    <t>FO-25-1595920</t>
  </si>
  <si>
    <t>29/09/2025 SE ENTREGAN 40 ROLLOS EXITOSMANTE EN PUNTO</t>
  </si>
  <si>
    <t>BARRIO CENTRO II YOTOCO</t>
  </si>
  <si>
    <t>FO-25-1590849</t>
  </si>
  <si>
    <t>26/09/2025 SE ESCALA AL COORDINADOR DE ZONA PARA ENTREGA DE ROLLOS EN SITIO | 29/09/2025 SE VISITA CORRESPONSAL Y SE REALIZA ENTREGA DE 70 ROLLOS</t>
  </si>
  <si>
    <t>MULTIPAGAS LA QUINTA</t>
  </si>
  <si>
    <t>FO-25-1592166</t>
  </si>
  <si>
    <t>27/09/2025 SE ESCALA AL COORDINADOR DE ZONA PARA ENTREGA DE ROLLOS EN SITIO | 29/09/2025 SE REALIZA ENTREGA DE 160 ROLLOS POR SOLICITUD DEL CLIENTE.</t>
  </si>
  <si>
    <t>FO-25-1596185</t>
  </si>
  <si>
    <t>29/09/2025 SE ESCALA AL COORDINADOR DE ZONA PARA ENTREGA DE ROLLOS EN SITIO | 29/09/2025 SE ENTREGAN 20 ROLLOS</t>
  </si>
  <si>
    <t>BARRIO LUCERO BAJO BOGOTA 2</t>
  </si>
  <si>
    <t>FO-25-1592159</t>
  </si>
  <si>
    <t>27/09/2025 SE ESCALA AL COORDINADOR DE ZONA PARA ENTREGA DE ROLLOS EN SITIO | 29/09/2025 SE ENTREGAN  ROLLOS SIN MANIPULACIÓN DEL DATAFONO SIN NOVEDAD</t>
  </si>
  <si>
    <t>BARRIO CABAL GUADALAJARA DE BU</t>
  </si>
  <si>
    <t>FO-25-1587780</t>
  </si>
  <si>
    <t>26/09/2025 SE ESCALA AL COORDINADOR DE ZONA PARA ENTREGA DE ROLLOS EN SITIO | 29/09/2025 SE VISITA CORRESPONSAL Y SE REALIZA ENTREGA DE 20 ROLLOS</t>
  </si>
  <si>
    <t>BARRIO VRD SAN IGNACIO GUARNE</t>
  </si>
  <si>
    <t>FO-25-1588527</t>
  </si>
  <si>
    <t>PTM MARINILLA ESTADERO LA F M</t>
  </si>
  <si>
    <t>FO-25-1588715</t>
  </si>
  <si>
    <t>PTM BOGOTA REGALARTE MAS</t>
  </si>
  <si>
    <t>FO-25-1593076</t>
  </si>
  <si>
    <t>27/09/2025 SE ESCALA AL COORDINADOR DE ZONA PARA ENTREGA DE ROLLOS EN SITIO | 29/09/2025 SE REALIZA VISITA SE ENTREGAN 20 ROLLOS REDEBAN</t>
  </si>
  <si>
    <t>FO-25-1597818</t>
  </si>
  <si>
    <t>29/09/2025 SE ESCALA AL COORDINADOR DE ZONA PARA ENTREGA DE ROLLOS EN SITIO | 29/09/2025 SE REALIZA ENTREGA 10 ROLLOS</t>
  </si>
  <si>
    <t>FO-25-1593611</t>
  </si>
  <si>
    <t>27/09/2025 SE ESCALA AL COORDINADOR DE ZONA PARA ENTREGA DE ROLLOS EN SITIO | 29/09/2025 SE ENTREGAN ROLLOS</t>
  </si>
  <si>
    <t>LA QUINTA II</t>
  </si>
  <si>
    <t>FO-25-1592633</t>
  </si>
  <si>
    <t>27/09/2025 SE ESCALA AL COORDINADOR DE ZONA PARA ENTREGA DE ROLLOS EN SITIO | 29/09/2025 SE REALIZA ENTREGA DE 150 ROLLOS POR SOLICITUD DEL CLIENTE.</t>
  </si>
  <si>
    <t>FO-25-1575414</t>
  </si>
  <si>
    <t>24/09/2025 SE ESCALA AL COORDINADOR DE ZONA PARA ENTREGA DE ROLLOS EN SITIO | 29/09/2025 SE ENTREGAN 10 ROLLOS SIN NOVEDAD</t>
  </si>
  <si>
    <t>UNICENTRO VILLAVICENCIO</t>
  </si>
  <si>
    <t>FO-25-1577069</t>
  </si>
  <si>
    <t>24/09/2025 SE ESCALA AL COORDINADOR DE ZONA PARA ENTREGA DE ROLLOS EN SITIO | 29/09/2025 SE VISITA CB Y SE REALIZA ENTREGA DE 260 ROLLOS DE PAPEL TERMICO PARA DATÁFONO</t>
  </si>
  <si>
    <t>VILLETA</t>
  </si>
  <si>
    <t>SECTOR LAS BOMBAS VILLETA CUND</t>
  </si>
  <si>
    <t>FO-25-1578714</t>
  </si>
  <si>
    <t>24/09/2025 SE ESCALA AL COORDINADOR DE ZONA PARA ENTREGA DE ROLLOS EN SITIO | 29/09/2025 SE REALIZA LA ENTREGA DE 20 ROLLOS SIN NOVEDAD</t>
  </si>
  <si>
    <t>FO-25-1594164</t>
  </si>
  <si>
    <t>27/09/2025 SE ESCALA AL COORDINADOR DE ZONA PARA ENTREGA DE ROLLOS EN SITIO | 29/09/2025 SE  REALIZÓ VISITA AL COMERCIO Y SE HIZO ENTREGA DE 20 ROLLOS TODO OK</t>
  </si>
  <si>
    <t>REVAL SAN ANDRESITO 38</t>
  </si>
  <si>
    <t>FO-25-1593600</t>
  </si>
  <si>
    <t>27/09/2025 SE ESCALA AL COORDINADOR DE ZONA PARA ENTREGA DE ROLLOS EN SITIO | 29/09/2025 SE REALIZA ENTREGA DE 160 ROLLOS REDEBAN</t>
  </si>
  <si>
    <t>FO-25-1591417</t>
  </si>
  <si>
    <t>27/09/2025 SE ESCALA AL COORDINADOR DE ZONA PARA ENTREGA DE ROLLOS EN SITIO | 29/09/2025 SE HACE ENTREGA DE 20 ROLLOS RDBM</t>
  </si>
  <si>
    <t>PTM SAN LUIS DE SINCE MULTISER</t>
  </si>
  <si>
    <t>FO-25-1579408</t>
  </si>
  <si>
    <t>24/09/2025 SE ESCALA AL COORDINADOR DE ZONA PARA ENTREGA DE ROLLOS EN SITIO | 29/09/2025 SE VISITA COMERCIO Y SE HACE ENTREGA DE 10 ROLLOS AL SEÑOR LUIS ATENCIA.</t>
  </si>
  <si>
    <t>DISTRICOL CONECTATE JD</t>
  </si>
  <si>
    <t>FO-25-1593603</t>
  </si>
  <si>
    <t>27/09/2025 SE ESCALA AL COORDINADOR DE ZONA PARA ENTREGA DE ROLLOS EN SITIO | 29/09/2025 EN LA VISITA TÉCNICA SE REALIZÓ LA ENTREGA DE 30 ROLLOS TERMICOS DE REDEBAN PARA EL CB</t>
  </si>
  <si>
    <t>BARRIO LA CORDIALIDAD SABANALA</t>
  </si>
  <si>
    <t>FO-25-1586494</t>
  </si>
  <si>
    <t>26/09/2025 SE ESCALA AL COORDINADOR DE ZONA PARA ENTREGA DE ROLLOS EN SITIO | 29/09/2025 SE REALIZA VISITA TÉCNICA, SE ENTREGA 40 ROLLOS PARA DATAFONO, EL CLIENTE RECIBE A SATISFACCIÓN, CB OPERATIVO.</t>
  </si>
  <si>
    <t>DISTRICOL EDS PETROLEOS DEL DA</t>
  </si>
  <si>
    <t>FO-25-1574177</t>
  </si>
  <si>
    <t>23/09/2025 SE REALIZA ENVIO DE ROLLOS CON GUIA | 27/09/2025 SE ENVÍAN 10 ROLLOS POR INTERRAPIDISIMO SE CONFIRMA RECEPCIÓN CON CLIENTE</t>
  </si>
  <si>
    <t>BARRIO SAN JUAN MEDELLIN  1</t>
  </si>
  <si>
    <t>FO-25-1585439</t>
  </si>
  <si>
    <t>25/09/2025 SE ESCALA AL COORDINADOR DE ZONA PARA ENTREGA DE ROLLOS EN SITIO | 29/09/2025 SE REALIZA ENTREGA DE 20 ROLLOS POR EL OPERADOR CABIFY CON LA GUIA CRE022850</t>
  </si>
  <si>
    <t>FO-25-1580762</t>
  </si>
  <si>
    <t>25/09/2025 SE ESCALA AL COORDINADOR DE ZONA PARA ENTREGA DE ROLLOS EN SITIO | 29/09/2025 SE REALIZA ENTREGA DE 70 ROLLOS POR EL OPERADOR CABIFY CON LA GUIA CRE022849</t>
  </si>
  <si>
    <t>FO-25-1594293</t>
  </si>
  <si>
    <t>27/09/2025 SE ESCALA AL COORDINADOR DE ZONA PARA ENTREGA DE ROLLOS EN SITIO | 29/09/2025 ENTREGA DE 30 ROLLOS PARA DATAFONO NO SE MANIPULA TERMINAL</t>
  </si>
  <si>
    <t>PTM MEDELLIN MINI LA 43</t>
  </si>
  <si>
    <t>FO-25-1583815</t>
  </si>
  <si>
    <t>25/09/2025 SE ESCALA AL COORDINADOR DE ZONA PARA ENTREGA DE ROLLOS EN SITIO | 29/09/2025 SE REALIZA ENTREGA DE 80 ROLLOS POR EL OPERADOR CABIFY CON LA GUIA CRE022852</t>
  </si>
  <si>
    <t>REVAL  ORIP MEDELLIN SUR</t>
  </si>
  <si>
    <t>FO-25-1580750</t>
  </si>
  <si>
    <t>25/09/2025 SE ESCALA AL COORDINADOR DE ZONA PARA ENTREGA DE ROLLOS EN SITIO | 29/09/2025 SE REALIZA ENTREGA DE 60 ROLLOS POR EL OPERADOR CABIFY CON LA GUIA CRE022851</t>
  </si>
  <si>
    <t>BARRIO SANTA CRUZ MEDELLIN 13</t>
  </si>
  <si>
    <t>FO-25-1585441</t>
  </si>
  <si>
    <t>25/09/2025 SE ESCALA AL COORDINADOR DE ZONA PARA ENTREGA DE ROLLOS EN SITIO | 29/09/2025 SE REALIZA ENTREGA DE 20 ROLLOS POR EL OPERADOR CABIFY CON LA GUIA CRE022853</t>
  </si>
  <si>
    <t>FO-25-1580761</t>
  </si>
  <si>
    <t>25/09/2025 SE ESCALA AL COORDINADOR DE ZONA PARA ENTREGA DE ROLLOS EN SITIO | 29/09/2025 SE REALIZA ENTREGA DE 40 ROLLOS POR EL OPERADOR CABIFY CON LA GUIA CRE022854</t>
  </si>
  <si>
    <t>DISTRICOL TIENDA LA 67 D ELKIN</t>
  </si>
  <si>
    <t>FO-25-1583209</t>
  </si>
  <si>
    <t>25/09/2025 SE ESCALA AL COORDINADOR DE ZONA PARA ENTREGA DE ROLLOS EN SITIO | 29/09/2025 SE REALIZA ENTREGA DE 90 ROLLOS POR EL OPERADOR CABIFY CON LA GUIA CRE022856</t>
  </si>
  <si>
    <t>BARRIO BELLO BELLO 27</t>
  </si>
  <si>
    <t>FO-25-1578730</t>
  </si>
  <si>
    <t>24/09/2025 SE ESCALA AL COORDINADOR DE ZONA PARA ENTREGA DE ROLLOS EN SITIO | 29/09/2025 SE REALIZA ENTREGA DE 20 ROLLOS POR EL OPERADOR CABIFY CON LA GUIA CRE022855</t>
  </si>
  <si>
    <t>PTM BELLO CRIPTOFUA</t>
  </si>
  <si>
    <t>FO-25-1585190</t>
  </si>
  <si>
    <t>25/09/2025 SE ESCALA AL COORDINADOR DE ZONA PARA ENTREGA DE ROLLOS EN SITIO | 29/09/2025 SE REALIZA ENTREGA DE 20 ROLLOS POR EL OPERADOR CABIFY CON LA GUIA CRE022858</t>
  </si>
  <si>
    <t>DISTRICOL SUPERMERCADO PORVENI</t>
  </si>
  <si>
    <t>FO-25-1584954</t>
  </si>
  <si>
    <t>25/09/2025 SE ESCALA AL COORDINADOR DE ZONA PARA ENTREGA DE ROLLOS EN SITIO | 29/09/2025 SE REALIZA ENTREGA DE 20 ROLLOS POR EL OPERADOR CABIFY CON LA GUIA CRE022857</t>
  </si>
  <si>
    <t>DISTRICOL VISTA ORIENTE</t>
  </si>
  <si>
    <t>FO-25-1587249</t>
  </si>
  <si>
    <t>26/09/2025 SE ESCALA AL COORDINADOR DE ZONA PARA ENTREGA DE ROLLOS EN SITIO | 29/09/2025 SE REALIZA ENTREGA DE 50 ROLLOS POR EL OPERADOR CABIFY CON LA GUIA CRE022859</t>
  </si>
  <si>
    <t>FO-25-1580752</t>
  </si>
  <si>
    <t>25/09/2025 SE ESCALA AL COORDINADOR DE ZONA PARA ENTREGA DE ROLLOS EN SITIO | 29/09/2025 SE REALIZA ENTREGA DE 60 ROLLOS POR EL OPERADOR CABIFY CON LA GUIA CRE022860</t>
  </si>
  <si>
    <t>DISTRICOL BOUTIQUE DIVINE ITAG</t>
  </si>
  <si>
    <t>FO-25-1588535</t>
  </si>
  <si>
    <t>26/09/2025 SE ESCALA AL COORDINADOR DE ZONA PARA ENTREGA DE ROLLOS EN SITIO | 29/09/2025 SE REALIZA ENTREGA DE 30 ROLLOS POR EL OPERADOR CABIFY CON LA GUIA CRE022862</t>
  </si>
  <si>
    <t>PTM ENVIGADO R V DISTRIBUDORES</t>
  </si>
  <si>
    <t>FO-25-1582711</t>
  </si>
  <si>
    <t>25/09/2025 SE ESCALA AL COORDINADOR DE ZONA PARA ENTREGA DE ROLLOS EN SITIO | 29/09/2025 SE REALIZA ENTREGA DE 30 ROLLOS POR EL OPERADOR CABIFY CON LA GUIA CRE022861</t>
  </si>
  <si>
    <t>PTM ITAGUI MERKCHEPE</t>
  </si>
  <si>
    <t>FO-25-1588914</t>
  </si>
  <si>
    <t>26/09/2025 SE ESCALA AL COORDINADOR DE ZONA PARA ENTREGA DE ROLLOS EN SITIO | 29/09/2025 SE REALIZA ENTREGA DE 30 ROLLOS POR EL OPERADOR CABIFY CON LA GUIA CRE022863</t>
  </si>
  <si>
    <t>FO-25-1572342</t>
  </si>
  <si>
    <t>23/09/2025 SE REALIZA ENVIO DE ROLLOS CON GUIA | 29/09/2025 SE REALIZA ENVIO DE 30 ROLLOS, CON LA GUIA 2205447190 SERVIENTREGA. SE CONFIRMA ENTREGA EXITOSA POR PARTE DE LA TRANSPORTADORA</t>
  </si>
  <si>
    <t>BARRIO BERLIN PRADERA 1</t>
  </si>
  <si>
    <t>FO-25-1591004</t>
  </si>
  <si>
    <t>26/09/2025 SE ESCALA AL COORDINADOR DE ZONA PARA ENTREGA DE ROLLOS EN SITIO | 29/09/2025 SE ENTREGAN 40 ROLLOS EN BUEN ESTADO</t>
  </si>
  <si>
    <t>ARGELIA</t>
  </si>
  <si>
    <t>BARRIO MODELO ARGELIA</t>
  </si>
  <si>
    <t>FO-25-1570022</t>
  </si>
  <si>
    <t>23/09/2025 SE REALIZA ENVIO DE ROLLOS CON GUIA | 25/09/2025 SEN ENVIA POR INTERRAPIDISIMO 20 ROLLOS RBM</t>
  </si>
  <si>
    <t>BARRIO CENTRO NORTE BUESACO</t>
  </si>
  <si>
    <t>FO-25-1594171</t>
  </si>
  <si>
    <t>27/09/2025 SE ESCALA AL COORDINADOR DE ZONA PARA ENTREGA DE ROLLOS EN SITIO | 29/09/2025 SE LLAMÓ AL CLIENTE PARA CONFIRMAR ENTREGA DE PAPELERÍA PERO ESTE REPORTA QUE YA TIENE INSTALADO Y MIGRADO EL NUEVO DATÁFONO WOMPI POR LO CUAL SE LE INFORMA QUE NO SE LE HARÁ ENTREGA DE PAPELERÍA RBM Y SE LE INDICO QUE DEBE LLAMAR NUEVAMENTE A LA LINEA DE CB PARA SOLICITAR PAPELERÍA DE WOMPI.</t>
  </si>
  <si>
    <t>BARRIO SANTA INES NEIVA 4</t>
  </si>
  <si>
    <t>FO-25-1597815</t>
  </si>
  <si>
    <t>29/09/2025 SE ESCALA AL COORDINADOR DE ZONA PARA ENTREGA DE ROLLOS EN SITIO | 29/09/2025 SE LLEGA A SITIO SE ENTREGAN 20 ROLLOS RBM</t>
  </si>
  <si>
    <t>BARRIO CUBA PEREIRA  13</t>
  </si>
  <si>
    <t>FO-25-1598170</t>
  </si>
  <si>
    <t>29/09/2025 SE ESCALA AL COORDINADOR DE ZONA PARA ENTREGA DE ROLLOS EN SITIO | 29/09/2025 SE ENTREGAN 10 ROLLOS.</t>
  </si>
  <si>
    <t>BARRIO LAS DELICIAS TIBU 4</t>
  </si>
  <si>
    <t>FO-25-1570018</t>
  </si>
  <si>
    <t>23/09/2025 SE REALIZA ENVIO DE ROLLOS CON GUIA | 30/09/2025 SE REALIZA ENVIO DE 30 ROLLOS, CON LA GUIA 2187690709 SERVIENTREGA. SE CONFIRMA ENTREGA EXITOSA POR PARTE DEL USUARIO</t>
  </si>
  <si>
    <t>FO-25-1590243</t>
  </si>
  <si>
    <t>26/09/2025 SE ESCALA AL COORDINADOR DE ZONA PARA ENTREGA DE ROLLOS EN SITIO | 29/09/2025 SE VISITA COMERCIO Y SE HACE ENTREGA DE 10 ROLLOS A LA SEÑORA NATALIA ARRIETA.</t>
  </si>
  <si>
    <t>BARRIO CENTRO GRANADA 17</t>
  </si>
  <si>
    <t>FO-25-1589572</t>
  </si>
  <si>
    <t>26/09/2025 SE ESCALA AL COORDINADOR DE ZONA PARA ENTREGA DE ROLLOS EN SITIO | 29/09/2025 SE REALIZA VISITA A CB COMERCIO CERRADO SE REALIZA CONTACTO TELEFÓNICO CON LA SEÑORA VALENTINA QUIEN MANIFIESTA NOS PUEDE ATENDER EL DÍA LUNES</t>
  </si>
  <si>
    <t>FO-25-1599118</t>
  </si>
  <si>
    <t>29/09/2025 SE ESCALA AL COORDINADOR DE ZONA PARA ENTREGA DE ROLLOS EN SITIO | 30/09/2025 SE VISITA COMERCIO CB BANCOLOMBIA, SE ENTREGAN ROLLOS DE PAPELERÍA SOLICITADOS PARA EL DATAFONO, NO UPS, NO SE MANIPULAN EQUIPOS.</t>
  </si>
  <si>
    <t>OPRAP ÉXITO GALERÍA LA FLORA</t>
  </si>
  <si>
    <t>FO-25-1598174</t>
  </si>
  <si>
    <t>29/09/2025 SE ESCALA AL COORDINADOR DE ZONA PARA ENTREGA DE ROLLOS EN SITIO | 30/09/2025 SE REALIZA ENTREGA DE 130 ROLLOS REDEBAN</t>
  </si>
  <si>
    <t>BARRIO TOLEDO PLATA CUCUTA 4</t>
  </si>
  <si>
    <t>FO-25-1599770</t>
  </si>
  <si>
    <t>29/09/2025 SE ESCALA AL COORDINADOR DE ZONA PARA ENTREGA DE ROLLOS EN SITIO | 30/09/2025 SE REALIZA ENTREGA DE 10 ROLLOS RBM OK</t>
  </si>
  <si>
    <t>BUCARAMANGA CHPRRERA DE DON JU</t>
  </si>
  <si>
    <t>FO-25-1601554</t>
  </si>
  <si>
    <t>30/09/2025 SE ESCALA AL COORDINADOR DE ZONA PARA ENTREGA DE ROLLOS EN SITIO | 30/09/2025 EN COMUNICACIÓN CON LA SEÑORA CAMILA AL MOVIL 3114929222, INDICA QUE EL LOCAL EN EL MOMENTO SE ENCUENTRA CERRADO, AUTORIZA DEJAR ROLLOS EN LOCAL VECINO.</t>
  </si>
  <si>
    <t>BARRIO SEVILLA REAL BARRANQUIL</t>
  </si>
  <si>
    <t>FO-25-1598823</t>
  </si>
  <si>
    <t>29/09/2025 SE ESCALA AL COORDINADOR DE ZONA PARA ENTREGA DE ROLLOS EN SITIO | 30/09/2025 SE REALIZA VISITA TÉCNICA, SE ENTREGA 70 ROLLOS PARA DATAFONO, EL CLIENTE RECIBE A SATISFACCIÓN, CB OPERATIVO.</t>
  </si>
  <si>
    <t>FO-25-1600793</t>
  </si>
  <si>
    <t>30/09/2025 SE ESCALA AL COORDINADOR DE ZONA PARA ENTREGA DE ROLLOS EN SITIO | 30/09/2025 SE REALIZA ENTREGA DE 30 ROLLOS REDEBAN</t>
  </si>
  <si>
    <t>BARRIO PUEBLO NUEVO CUCUTA</t>
  </si>
  <si>
    <t>FO-25-1601546</t>
  </si>
  <si>
    <t>30/09/2025 SE ESCALA AL COORDINADOR DE ZONA PARA ENTREGA DE ROLLOS EN SITIO | 30/09/2025 SE VISITA COMERCIO Y SE ENTREGAN 90 ROLLOS OK.</t>
  </si>
  <si>
    <t>BARRIO CENTRO GARZON 8</t>
  </si>
  <si>
    <t>FO-25-1593641</t>
  </si>
  <si>
    <t>27/09/2025 SE REALIZA ENVIO DE ROLLOS CON GUIA | 30/09/2025 SE REALIZA ENVIO DE 70 ROLLOS, CON LA GUIA 2235596109 SERVIENTREGA. SE CONFIRMA ENTREGA EXITOSA POR PARTE DE LA TRANSPORTADORA</t>
  </si>
  <si>
    <t>MEDINA</t>
  </si>
  <si>
    <t>BARRIO BETHEL MEDINA</t>
  </si>
  <si>
    <t>FO-25-1588616</t>
  </si>
  <si>
    <t>26/09/2025 SE REALIZA ENVIO DE ROLLOS CON GUIA | 30/09/2025 SE REALIZA ENVIO DE 10 ROLLOS, CON LA GUIA 2235596107 SERVIENTREGA. SE CONFIRMA ENTREGA EXITOSA POR PARTE DE LA TRANSPORTADORA</t>
  </si>
  <si>
    <t>FO-25-1588623</t>
  </si>
  <si>
    <t>26/09/2025 SE REALIZA ENVIO DE ROLLOS CON GUIA | 30/09/2025 SE REALIZA ENVIO DE 30 ROLLOS, CON LA GUIA 2187690715 SERVIENTREGA. SE CONFIRMA ENTREGA EXITOSA POR PARTE DE LA TRANSPORTADORA</t>
  </si>
  <si>
    <t>BARRIO DIVINO NINO EL PASO 1</t>
  </si>
  <si>
    <t>FO-25-1582314</t>
  </si>
  <si>
    <t>25/09/2025 SE REALIZA ENVIO DE ROLLOS CON GUIA | 30/09/2025 SE REALIZA ENVIO DE 70 ROLLOS, CON LA GUIA 2205447194 SERVIENTREGA. SE CONFIRMA ENTREGA EXITOSA POR PARTE DE LA TRANSPORTADORA</t>
  </si>
  <si>
    <t>PTM CUCUTA ANNYMAR</t>
  </si>
  <si>
    <t>FO-25-1601761</t>
  </si>
  <si>
    <t>30/09/2025 SE ESCALA AL COORDINADOR DE ZONA PARA ENTREGA DE ROLLOS EN SITIO | 30/09/2025 SE REALIZA ENTREGA DE 20 ROLLOS RBM OK</t>
  </si>
  <si>
    <t>72222EJANIAS  PI#ATERIA PLASTI</t>
  </si>
  <si>
    <t>FO-25-1580992</t>
  </si>
  <si>
    <t>25/09/2025 SE REALIZA ENVIO DE ROLLOS CON GUIA | 30/09/2025 SE REALIZA ENVIO DE 60 ROLLOS, CON LA GUIA 2235596102 SERVIENTREGA. SE CONFIRMA ENTREGA EXITOSA POR PARTE DE LA TRANSPORTADORA</t>
  </si>
  <si>
    <t>FO-25-1580993</t>
  </si>
  <si>
    <t>25/09/2025 SE REALIZA ENVIO DE ROLLOS CON GUIA | 30/09/2025 SE REALIZA ENVIO DE 30 ROLLOS, CON LA GUIA 2205447193 SERVIENTREGA. SE CONFIRMA ENTREGA EXITOSA POR PARTE DE LA TRANSPORTADORA</t>
  </si>
  <si>
    <t>FO-25-1567061</t>
  </si>
  <si>
    <t>22/09/2025 SE REALIZA ENVIO DE ROLLOS CON GUIA | 29/09/2025 SE COMUNICA CON EL USUARIO DONDE INFORMA QUE AUN NO RECIBE LOS ROLLOS | 30/09/2025 SE REALIZA ENVIO DE 30 ROLLOS, CON LA GUIA 2187690707 SERVIENTREGA. SE CONFIRMA ENTREGA EXITOSA POR PARTE DE LA TRANSPORTADORA</t>
  </si>
  <si>
    <t>PTM CALI VULCANIZADORA Y BICIC</t>
  </si>
  <si>
    <t>FO-25-1596192</t>
  </si>
  <si>
    <t>29/09/2025 SE ESCALA AL COORDINADOR DE ZONA PARA ENTREGA DE ROLLOS EN SITIO | 30/09/2025 EN LA VISITA TÉCNICA REALIZADA AL COMERCIO SE LLEGA AL SITIO SE INFORMA EL MOTIVO DE LA VISITA SE ENTREGAN 20 ROLLOS TÉRMICOS AL CLIENTE EL GENTE RECIBE ROLLOS</t>
  </si>
  <si>
    <t>SAN JACINTO DEL CAUCA</t>
  </si>
  <si>
    <t>BARRIO CENTRO SAN JACINTO DEL</t>
  </si>
  <si>
    <t>FO-25-1551672</t>
  </si>
  <si>
    <t>19/09/2025 SE REALIZA ENVIO DE ROLLOS CON GUIA | 30/09/2025 SE REALIZA ENVIO DE 20 ROLLOS, CON LA GUIA 700170182465 INTERRAPIDISIMO. SE CONFIRMA ENTREGA EXITOSA POR PARTE DE LA TRANSPORTADORA | 30/09/2025 SE REALIZA ENVÍO DE 20 ROLLOS POR INTERRAPIDISIMO SE LLAMA AL CLIENTE PARA INFORMARLE SOBRE EL ENVÍO Y QUE CUANDO LOS TENGA ME AVISE</t>
  </si>
  <si>
    <t>PTM RIOHACHA TIENDA DONA MARY</t>
  </si>
  <si>
    <t>FO-25-1550224</t>
  </si>
  <si>
    <t>18/09/2025 SE REALIZA ENVIO DE ROLLOS CON GUIA | 30/09/2025 SE REALIZA ENVIO DE 10 ROLLOS, CON LA GUIA 700170094279 INTERRAPIDISIMO. SE CONFIRMA ENTREGA EXITOSA POR PARTE DE LA TRANSPORTADORA | 24/09/2025 SE REALIZA ENVÍO DE 20 ROLLOS PARA DATÁFONO A SATISFACCIÓN DEL CLIENTE</t>
  </si>
  <si>
    <t>FO-25-1600993</t>
  </si>
  <si>
    <t>29/09/2025 SE ESCALA AL COORDINADOR DE ZONA PARA ENTREGA DE ROLLOS EN SITIO | 30/09/2025 SE ENTREGA 20 ROLLOS</t>
  </si>
  <si>
    <t>FO-25-1605166</t>
  </si>
  <si>
    <t>PTM BELLO DEPOSITO Y FERRETERI</t>
  </si>
  <si>
    <t>FO-25-1595926</t>
  </si>
  <si>
    <t>30/09/2025 SE REALIZA ENTREGA DE 20 ROLLOS</t>
  </si>
  <si>
    <t>FO-25-1596217</t>
  </si>
  <si>
    <t>29/09/2025 SE ESCALA AL COORDINADOR DE ZONA PARA ENTREGA DE ROLLOS EN SITIO | 30/09/2025 SE VISITA CORRESPONSAL Y SE ENTREGAN 10 ROLLOS</t>
  </si>
  <si>
    <t>REDY LOS PINOS</t>
  </si>
  <si>
    <t>FO-25-1596197</t>
  </si>
  <si>
    <t>29/09/2025 SE ESCALA AL COORDINADOR DE ZONA PARA ENTREGA DE ROLLOS EN SITIO | 30/09/2025 LA VISTA TÉCNICA REALIZADA AL COMERCIO SE LLEGA AL SITIO SE INFORMA EL MOTIVO DE LA VISITA SE ENTREGAN 170 ROLLOS TÉRMICOS AL CLIENTE EL QUE RECIBE ROLLOS</t>
  </si>
  <si>
    <t>FO-25-1600990</t>
  </si>
  <si>
    <t>FO-25-1600987</t>
  </si>
  <si>
    <t>29/09/2025 SE ESCALA AL COORDINADOR DE ZONA PARA ENTREGA DE ROLLOS EN SITIO | 30/09/2025 EN LA VISITA TÉCNICA REALIZADA AL COMERCIO SE LLEGA AL SITIO SE INFORMA EL MOTIVO DE LA VISITA SE ENTREGAN 20 ROLLOS TÉRMICOS AL CLIENTE EL CLIENTE RECIBE ROLLOS</t>
  </si>
  <si>
    <t>BARRIO VILLA CASTILLA BOGOTA</t>
  </si>
  <si>
    <t>FO-25-1598333</t>
  </si>
  <si>
    <t>29/09/2025 SE ESCALA AL COORDINADOR DE ZONA PARA ENTREGA DE ROLLOS EN SITIO | 30/09/2025 SE REALIZA ENTREGA DE 20 ROLLOS REDEBAN</t>
  </si>
  <si>
    <t>FO-25-1600979</t>
  </si>
  <si>
    <t>BARRIO LA PEPITA BOGOTA 5</t>
  </si>
  <si>
    <t>FO-25-1599112</t>
  </si>
  <si>
    <t>29/09/2025 SE ESCALA AL COORDINADOR DE ZONA PARA ENTREGA DE ROLLOS EN SITIO | 30/09/2025 SE ENTREGAN  ROLLOS SIN MANIPULACIÓN DEL DATAFONO SIN NOVEDAD</t>
  </si>
  <si>
    <t>PTM BOGOTA ZAHARA JEWELRY</t>
  </si>
  <si>
    <t>FO-25-1599185</t>
  </si>
  <si>
    <t>29/09/2025 SE ESCALA AL COORDINADOR DE ZONA PARA ENTREGA DE ROLLOS EN SITIO | 30/09/2025 DURANTE LA VISITA TECNICA SE REALIZA ENTREGA DE ROLLOS PARA DATÁFONO NO SE MANIPULAN EQUIPOS SIN NOVEDAD EN ENTREGA</t>
  </si>
  <si>
    <t>BARRIO SOACHA CHICO SOACHA</t>
  </si>
  <si>
    <t>FO-25-1599372</t>
  </si>
  <si>
    <t>29/09/2025 SE ESCALA AL COORDINADOR DE ZONA PARA ENTREGA DE ROLLOS EN SITIO | 30/09/2025 DURANTE LA VISITA TECNICA SE REALIZA ENTREGA DE ROLLOS PARA DATÁFONO NO SE MANIPULAN EQUIPOS</t>
  </si>
  <si>
    <t>DISTRICOL SEGUROS DEL ORIENTE</t>
  </si>
  <si>
    <t>FO-25-1599405</t>
  </si>
  <si>
    <t>29/09/2025 SE ESCALA AL COORDINADOR DE ZONA PARA ENTREGA DE ROLLOS EN SITIO | 30/09/2025 SE REALIZÓ VISITA AL COMERCIO Y SE HIZO ENTREGA DE 20 ROLLOS TODO OK</t>
  </si>
  <si>
    <t>FO-25-1591670 | FO-25-1597925</t>
  </si>
  <si>
    <t>29/09/2025 COMERCIO SE ENCUENTRA CERRADO, SE COMUNICA CON LA CLIENTA Y NO DA RESPUESTA | 30/09/2025 SE REALIZA VISITA SE ENTREGAN 10 ROLLOS REDEBAN</t>
  </si>
  <si>
    <t>GONZALEZ FANDIÑO SANTIAGO ERNESTO | JAIMES VALERO NELSON RICARDO</t>
  </si>
  <si>
    <t>DISTRICOL MASCOTAS SHOP LA ABU</t>
  </si>
  <si>
    <t>FO-25-1592670</t>
  </si>
  <si>
    <t>27/09/2025 SE ESCALA AL COORDINADOR DE ZONA PARA ENTREGA DE ROLLOS EN SITIO | 30/09/2025 SE ENTREGAN 10 ROLLOS</t>
  </si>
  <si>
    <t>FO-25-1600976</t>
  </si>
  <si>
    <t>29/09/2025 SE ESCALA AL COORDINADOR DE ZONA PARA ENTREGA DE ROLLOS EN SITIO | 30/09/2025 SE VISITA COMERCIO SE REALIZA LA ENTREGA DE 110 ROLLOS RBM CB OPERATIVO</t>
  </si>
  <si>
    <t>BARRIO SANTA ELENA MEDELLIN 1</t>
  </si>
  <si>
    <t>FO-25-1595934</t>
  </si>
  <si>
    <t>30/09/2025 ENTREGA DE 60 ROLLOS EN SITIO OK</t>
  </si>
  <si>
    <t>BARRIO PATIO BONITO BOGOTA 3</t>
  </si>
  <si>
    <t>FO-25-1601670</t>
  </si>
  <si>
    <t>30/09/2025 SE ESCALA AL COORDINADOR DE ZONA PARA ENTREGA DE ROLLOS EN SITIO | 30/09/2025 SE REALIZA LA ENTREGA DE 20 ROLLOS REDEBAN</t>
  </si>
  <si>
    <t>PTM VARIEDADES JDS</t>
  </si>
  <si>
    <t>FO-25-1588626</t>
  </si>
  <si>
    <t>26/09/2025 SE REALIZA ENVIO DE ROLLOS POR FLOTA | 30/09/2025 SE REALIZA ENVÍO DE 70 ROLLOS, EL ROLLOS LOS RECIBE EL CLIENTE</t>
  </si>
  <si>
    <t>BARRIO CENTRO DE PAVAS LA CUMB</t>
  </si>
  <si>
    <t>FO-25-1583294</t>
  </si>
  <si>
    <t>25/09/2025 SE ESCALA AL COORDINADOR DE ZONA PARA ENTREGA DE ROLLOS EN SITIO | 30/09/2025 SE VISITA CORRESPONSAL Y SE ENTREGAN 10 ROLLOS</t>
  </si>
  <si>
    <t>DISTRICOL RESTAURANTE CHANGUI</t>
  </si>
  <si>
    <t>FO-25-1582369</t>
  </si>
  <si>
    <t>25/09/2025 SE ESCALA AL COORDINADOR DE ZONA PARA ENTREGA DE ROLLOS EN SITIO | 30/09/2025 SE VISITA COMERCIO SE REALIZA ENTREGA DE 10 ROLLOS DE PAPEL PARA DATÁFONO REDEBAN</t>
  </si>
  <si>
    <t>BARRIO VILLA SAN MARCOS  CALI</t>
  </si>
  <si>
    <t>FO-25-1599271</t>
  </si>
  <si>
    <t>29/09/2025 SE ESCALA AL COORDINADOR DE ZONA PARA ENTREGA DE ROLLOS EN SITIO | 30/09/2025 SE REALIZA ENTREGA DE 20 ROLLOS TÉRMICOS EN EL CB SIN NOVEDAD.</t>
  </si>
  <si>
    <t>FO-25-1599376</t>
  </si>
  <si>
    <t>29/09/2025 SE ESCALA AL COORDINADOR DE ZONA PARA ENTREGA DE ROLLOS EN SITIO | 30/09/2025 ENTREGA DE 20 ROLLOS NO SE MANIPULAN EQUIPOS</t>
  </si>
  <si>
    <t>FO-25-1603146</t>
  </si>
  <si>
    <t>30/09/2025 SE ESCALA AL COORDINADOR DE ZONA PARA ENTREGA DE ROLLOS EN SITIO | 30/09/2025 ENTREGA DE 20 ROLLOS EXITOSO, TIRILLA SUMISTRADA POR EL CLIENTE</t>
  </si>
  <si>
    <t>BARRIO BAJO KENNEDY LORICA</t>
  </si>
  <si>
    <t>FO-25-1576912</t>
  </si>
  <si>
    <t>24/09/2025 SE ESCALA AL COORDINADOR DE ZONA PARA ENTREGA DE ROLLOS EN SITIO | 30/09/2025 SE REALIZÓ ENTREGA DE 20 ROLLOS PARA CB BANCOLOMBIA, NO SE MANIPULÓ EQUIPOS.</t>
  </si>
  <si>
    <t>BARRIO EL GUAYABAL PIEDECUESTA</t>
  </si>
  <si>
    <t>FO-25-1598588</t>
  </si>
  <si>
    <t>29/09/2025 SE ESCALA AL COORDINADOR DE ZONA PARA ENTREGA DE ROLLOS EN SITIO | 30/09/2025 SE VISITA COMERCIO SE REALIZA LA ENTREGA DE 100 ROLLOS RBM CB OPERATIVO</t>
  </si>
  <si>
    <t>DISTRICOL ED MARK</t>
  </si>
  <si>
    <t>FO-25-1587787</t>
  </si>
  <si>
    <t>26/09/2025 SE ESCALA AL COORDINADOR DE ZONA PARA ENTREGA DE ROLLOS EN SITIO | 30/09/2025 SE REALIZÓ ENTREGA DE 40 ROLLOS PARA CB BANCOLOMBIA, NO SE MANIPULÓ EQUIPOS.</t>
  </si>
  <si>
    <t>CENTRO HERRERA RIOBLANCO   TOL</t>
  </si>
  <si>
    <t>FO-25-1581838</t>
  </si>
  <si>
    <t>25/09/2025 SE ESCALA AL COORDINADOR DE ZONA PARA ENTREGA DE ROLLOS EN SITIO | 26/09/2025 SE REALIZA ENVÍO DE 20 ROLLOS POR SOLICITUD DEL CLIENTE ALA DIRECCIÓN ASIGNADA.</t>
  </si>
  <si>
    <t>FO-25-1597791</t>
  </si>
  <si>
    <t>29/09/2025 SE ESCALA AL COORDINADOR DE ZONA PARA ENTREGA DE ROLLOS EN SITIO | 30/09/2025 SE REALIZA ENTREGA DE 50 ROLLOS EN DIRECCIÓN</t>
  </si>
  <si>
    <t>BARRIO CENTRO VALLEDUPAR 23</t>
  </si>
  <si>
    <t>FO-25-1592618</t>
  </si>
  <si>
    <t>27/09/2025 SE ESCALA AL COORDINADOR DE ZONA PARA ENTREGA DE ROLLOS EN SITIO | 30/09/2025 SE REALIZA ENTREGA DE 10 ROLLOS EN DIRECCIÓN INDICADA POR CLIENTE</t>
  </si>
  <si>
    <t>BARRIO SANTACRUZ POLICARPA</t>
  </si>
  <si>
    <t>FO-25-1597685</t>
  </si>
  <si>
    <t>29/09/2025 SE REALIZA ENVIO DE ROLLOS CON GUIA | 29/09/2025 SE REALIZÓ EL ENVÍO DE PAPELERÍA SOLICITADA SE ENTREGA COPIA DE GUÍA AL CLIENTE PARA QUE RECLAME EN OFICINA</t>
  </si>
  <si>
    <t>FO-25-1596573</t>
  </si>
  <si>
    <t>29/09/2025 SE REALIZA ENVIO DE ROLLOS CON GUIA | 01/10/2025 SE REALIZA ENVIO DE 10 ROLLOS, CON LA GUIA 2235596111 SERVIENTREGA. SE CONFIRMA ENTREGA EXITOSA POR PARTE DE LA TRANSPORTADORA</t>
  </si>
  <si>
    <t>DISTRICOL FERREAGRO</t>
  </si>
  <si>
    <t>FO-25-1581737</t>
  </si>
  <si>
    <t>25/09/2025 SE ESCALA AL COORDINADOR DE ZONA PARA ENTREGA DE ROLLOS EN SITIO | 30/09/2025 SE ENTREGAN 30 ROLLOS CON VISITA OK</t>
  </si>
  <si>
    <t>BARRIO JOSE MANUEL DE ALTAMIRA</t>
  </si>
  <si>
    <t>FO-25-1585320</t>
  </si>
  <si>
    <t>25/09/2025 SE ESCALA AL COORDINADOR DE ZONA PARA ENTREGA DE ROLLOS EN SITIO | 30/09/2025 SE REALIZÓ ENTREGA DE 70 ROLLOS PARA CB BANCOLOMBIA,</t>
  </si>
  <si>
    <t>PTM FLORIDABLANCA SHOPPING PAR</t>
  </si>
  <si>
    <t>FO-25-1592623</t>
  </si>
  <si>
    <t>27/09/2025 SE ESCALA AL COORDINADOR DE ZONA PARA ENTREGA DE ROLLOS EN SITIO | 30/09/2025 SE VISITA COMERCIO SE HACE ENTREGA DE 20 ROLLOS</t>
  </si>
  <si>
    <t>FO-25-1601462</t>
  </si>
  <si>
    <t>25/09/2025 SE ESCALA AL COORDINADOR DE ZONA PARA ENTREGA DE ROLLOS EN SITIO</t>
  </si>
  <si>
    <t>COD. CIUDAD</t>
  </si>
  <si>
    <t>DESDE DONDE SE ATIENDE</t>
  </si>
  <si>
    <t>TIPO DE TRAYECTO NUEVO</t>
  </si>
  <si>
    <t>TIPOLOGIA NUEVA</t>
  </si>
  <si>
    <t>LA VICTORIA</t>
  </si>
  <si>
    <t>PUERTO SANTANDER</t>
  </si>
  <si>
    <t>EL ENCANTO</t>
  </si>
  <si>
    <t>LA CHORRERA</t>
  </si>
  <si>
    <t>LA PEDRERA</t>
  </si>
  <si>
    <t>MIRITI - PARANA</t>
  </si>
  <si>
    <t>PUERTO ALEGRIA</t>
  </si>
  <si>
    <t>PUERTO ARICA</t>
  </si>
  <si>
    <t>PUERTO NARIÑO</t>
  </si>
  <si>
    <t>TARAPACA</t>
  </si>
  <si>
    <t>BETULIA</t>
  </si>
  <si>
    <t>BRICEÑO</t>
  </si>
  <si>
    <t>CONCEPCION</t>
  </si>
  <si>
    <t>GUADALUPE</t>
  </si>
  <si>
    <t>SAN LUIS</t>
  </si>
  <si>
    <t>VENECIA</t>
  </si>
  <si>
    <t>ABRIAQUI</t>
  </si>
  <si>
    <t>ALEJANDRIA</t>
  </si>
  <si>
    <t>AMALFI</t>
  </si>
  <si>
    <t>ANGELOPOLIS</t>
  </si>
  <si>
    <t>ANGOSTURA</t>
  </si>
  <si>
    <t>ANORI</t>
  </si>
  <si>
    <t>ANZA</t>
  </si>
  <si>
    <t>BELMIRA</t>
  </si>
  <si>
    <t>CAICEDO</t>
  </si>
  <si>
    <t>CAMPAMENTO</t>
  </si>
  <si>
    <t>CARACOLI</t>
  </si>
  <si>
    <t>COCORNA</t>
  </si>
  <si>
    <t>GOMEZ PLATA</t>
  </si>
  <si>
    <t>HELICONIA</t>
  </si>
  <si>
    <t>HISPANIA</t>
  </si>
  <si>
    <t>MURINDO</t>
  </si>
  <si>
    <t>PUEBLORRICO</t>
  </si>
  <si>
    <t>SAN ANDRES DE CUERQUIA</t>
  </si>
  <si>
    <t>SAN JUAN DE URABA</t>
  </si>
  <si>
    <t>SAN VICENTE</t>
  </si>
  <si>
    <t>SANTO DOMINGO</t>
  </si>
  <si>
    <t>TARAZA</t>
  </si>
  <si>
    <t>TITIRIBI</t>
  </si>
  <si>
    <t>URAMITA</t>
  </si>
  <si>
    <t>VIGIA DEL FUERTE</t>
  </si>
  <si>
    <t>YALI</t>
  </si>
  <si>
    <t>ARAUQUITA</t>
  </si>
  <si>
    <t>CRAVO NORTE</t>
  </si>
  <si>
    <t>PUERTO RONDON</t>
  </si>
  <si>
    <t>GALAPA</t>
  </si>
  <si>
    <t>PALMAR DE VARELA</t>
  </si>
  <si>
    <t>PIOJO</t>
  </si>
  <si>
    <t>POLONUEVO</t>
  </si>
  <si>
    <t>SANTA LUCIA</t>
  </si>
  <si>
    <t>SANTO TOMAS</t>
  </si>
  <si>
    <t>SUAN</t>
  </si>
  <si>
    <t>ACHI</t>
  </si>
  <si>
    <t>ALTOS DEL ROSARIO</t>
  </si>
  <si>
    <t>ARROYOHONDO</t>
  </si>
  <si>
    <t>CICUCO</t>
  </si>
  <si>
    <t>CLEMENCIA</t>
  </si>
  <si>
    <t>EL GUAMO</t>
  </si>
  <si>
    <t>HATILLO DE LOBA</t>
  </si>
  <si>
    <t>MAHATES</t>
  </si>
  <si>
    <t>MARGARITA</t>
  </si>
  <si>
    <t>MONTECRISTO</t>
  </si>
  <si>
    <t>NOROSI</t>
  </si>
  <si>
    <t>PINILLOS</t>
  </si>
  <si>
    <t>REGIDOR</t>
  </si>
  <si>
    <t>RIO VIEJO</t>
  </si>
  <si>
    <t>SAN CRISTOBAL</t>
  </si>
  <si>
    <t>SAN ESTANISLAO</t>
  </si>
  <si>
    <t>SAN FERNANDO</t>
  </si>
  <si>
    <t>SAN JACINTO</t>
  </si>
  <si>
    <t>SANTA CATALINA</t>
  </si>
  <si>
    <t>SIMITI</t>
  </si>
  <si>
    <t>SOPLAVIENTO</t>
  </si>
  <si>
    <t>TALAIGUA NUEVO</t>
  </si>
  <si>
    <t>TIQUISIO</t>
  </si>
  <si>
    <t>TURBANA</t>
  </si>
  <si>
    <t>ZAMBRANO</t>
  </si>
  <si>
    <t>MIRAFLORES</t>
  </si>
  <si>
    <t>PAEZ</t>
  </si>
  <si>
    <t>ALMEIDA</t>
  </si>
  <si>
    <t>ARCABUCO</t>
  </si>
  <si>
    <t>BERBEO</t>
  </si>
  <si>
    <t>BETEITIVA</t>
  </si>
  <si>
    <t>BOAVITA</t>
  </si>
  <si>
    <t>BUSBANZA</t>
  </si>
  <si>
    <t>CAMPOHERMOSO</t>
  </si>
  <si>
    <t>CERINZA</t>
  </si>
  <si>
    <t>CHINAVITA</t>
  </si>
  <si>
    <t>CHIQUIZA</t>
  </si>
  <si>
    <t>CHISCAS</t>
  </si>
  <si>
    <t>CHITA</t>
  </si>
  <si>
    <t>CHITARAQUE</t>
  </si>
  <si>
    <t>CHIVATA</t>
  </si>
  <si>
    <t>CHIVOR</t>
  </si>
  <si>
    <t>CORRALES</t>
  </si>
  <si>
    <t>COVARACHIA</t>
  </si>
  <si>
    <t>CUBARA</t>
  </si>
  <si>
    <t>CUCAITA</t>
  </si>
  <si>
    <t>CUITIVA</t>
  </si>
  <si>
    <t>EL COCUY</t>
  </si>
  <si>
    <t>EL ESPINO</t>
  </si>
  <si>
    <t>FIRAVITOBA</t>
  </si>
  <si>
    <t>FLORESTA</t>
  </si>
  <si>
    <t>GAMEZA</t>
  </si>
  <si>
    <t>GUATEQUE</t>
  </si>
  <si>
    <t>GUICAN</t>
  </si>
  <si>
    <t>IZA</t>
  </si>
  <si>
    <t>LA CAPILLA</t>
  </si>
  <si>
    <t>LA UVITA</t>
  </si>
  <si>
    <t>LABRANZAGRANDE</t>
  </si>
  <si>
    <t>MACANAL</t>
  </si>
  <si>
    <t>MARIPI</t>
  </si>
  <si>
    <t>MONGUI</t>
  </si>
  <si>
    <t>MONIQUIRA</t>
  </si>
  <si>
    <t>MOTAVITA</t>
  </si>
  <si>
    <t>MUZO</t>
  </si>
  <si>
    <t>NUEVO COLON</t>
  </si>
  <si>
    <t>OTANCHE</t>
  </si>
  <si>
    <t>PACHAVITA</t>
  </si>
  <si>
    <t>PAJARITO</t>
  </si>
  <si>
    <t>PANQUEBA</t>
  </si>
  <si>
    <t>PAUNA</t>
  </si>
  <si>
    <t>PAYA</t>
  </si>
  <si>
    <t>PAZ DE RIO</t>
  </si>
  <si>
    <t>PISBA</t>
  </si>
  <si>
    <t>RAMIRIQUI</t>
  </si>
  <si>
    <t>RAQUIRA</t>
  </si>
  <si>
    <t>RONDON</t>
  </si>
  <si>
    <t>SABOYA</t>
  </si>
  <si>
    <t>SACHICA</t>
  </si>
  <si>
    <t>SAN EDUARDO</t>
  </si>
  <si>
    <t>SAN JOSE DE PARE</t>
  </si>
  <si>
    <t>SAN MATEO</t>
  </si>
  <si>
    <t>SAN MIGUEL DE SEMA</t>
  </si>
  <si>
    <t>SAN PABLO DE BORBUR</t>
  </si>
  <si>
    <t>SANTA ROSA DE VITERBO</t>
  </si>
  <si>
    <t>SANTA SOFIA</t>
  </si>
  <si>
    <t>SATIVANORTE</t>
  </si>
  <si>
    <t>SATIVASUR</t>
  </si>
  <si>
    <t>SIACHOQUE</t>
  </si>
  <si>
    <t>SOATA</t>
  </si>
  <si>
    <t>SOCOTA</t>
  </si>
  <si>
    <t>SOMONDOCO</t>
  </si>
  <si>
    <t>SORA</t>
  </si>
  <si>
    <t>SUSACON</t>
  </si>
  <si>
    <t>SUTAMARCHAN</t>
  </si>
  <si>
    <t>TASCO</t>
  </si>
  <si>
    <t>TENZA</t>
  </si>
  <si>
    <t>TINJACA</t>
  </si>
  <si>
    <t>TIPACOQUE</t>
  </si>
  <si>
    <t>TOCA</t>
  </si>
  <si>
    <t>TOGÜI</t>
  </si>
  <si>
    <t>TOPAGA</t>
  </si>
  <si>
    <t>TOTA</t>
  </si>
  <si>
    <t>TUTA</t>
  </si>
  <si>
    <t>TUTAZA</t>
  </si>
  <si>
    <t>UMBITA</t>
  </si>
  <si>
    <t>VIRACACHA</t>
  </si>
  <si>
    <t>AGUADAS</t>
  </si>
  <si>
    <t>ARANZAZU</t>
  </si>
  <si>
    <t>FILADELFIA</t>
  </si>
  <si>
    <t>LA MERCED</t>
  </si>
  <si>
    <t>MANZANARES</t>
  </si>
  <si>
    <t>MARULANDA</t>
  </si>
  <si>
    <t>PACORA</t>
  </si>
  <si>
    <t>PENSILVANIA</t>
  </si>
  <si>
    <t>SAN JOSE</t>
  </si>
  <si>
    <t>VICTORIA</t>
  </si>
  <si>
    <t>VITERBO</t>
  </si>
  <si>
    <t>ALBANIA</t>
  </si>
  <si>
    <t>BELEN DE LOS ANDAQUIES</t>
  </si>
  <si>
    <t>EL PAUJIL</t>
  </si>
  <si>
    <t>LA MONTAÑITA</t>
  </si>
  <si>
    <t>MORELIA</t>
  </si>
  <si>
    <t>SOLANO</t>
  </si>
  <si>
    <t>CHAMEZA</t>
  </si>
  <si>
    <t>HATO COROZAL</t>
  </si>
  <si>
    <t>LA SALINA</t>
  </si>
  <si>
    <t>OROCUE</t>
  </si>
  <si>
    <t>RECETOR</t>
  </si>
  <si>
    <t>SACAMA</t>
  </si>
  <si>
    <t>SAN LUIS DE PALENQUE</t>
  </si>
  <si>
    <t>LA VEGA</t>
  </si>
  <si>
    <t>ALMAGUER</t>
  </si>
  <si>
    <t>CAJIBIO</t>
  </si>
  <si>
    <t>CALDONO</t>
  </si>
  <si>
    <t>GUACHENE</t>
  </si>
  <si>
    <t>GUAPI</t>
  </si>
  <si>
    <t>INZA</t>
  </si>
  <si>
    <t>JAMBALO</t>
  </si>
  <si>
    <t>LA SIERRA</t>
  </si>
  <si>
    <t>MERCADERES</t>
  </si>
  <si>
    <t>PADILLA</t>
  </si>
  <si>
    <t>PIAMONTE</t>
  </si>
  <si>
    <t>PURACE</t>
  </si>
  <si>
    <t>SAN SEBASTIAN</t>
  </si>
  <si>
    <t>SILVIA</t>
  </si>
  <si>
    <t>SOTARA</t>
  </si>
  <si>
    <t>TOTORO</t>
  </si>
  <si>
    <t>BECERRIL</t>
  </si>
  <si>
    <t>GONZALEZ</t>
  </si>
  <si>
    <t>PUEBLO BELLO</t>
  </si>
  <si>
    <t>TAMALAMEQUE</t>
  </si>
  <si>
    <t>ACANDI</t>
  </si>
  <si>
    <t>ALTO BAUDO</t>
  </si>
  <si>
    <t>ATRATO</t>
  </si>
  <si>
    <t>BAGADO</t>
  </si>
  <si>
    <t>BELEN DE BAJIRA</t>
  </si>
  <si>
    <t>BOJAYA</t>
  </si>
  <si>
    <t>CARMEN DEL DARIEN</t>
  </si>
  <si>
    <t>CERTEGUI</t>
  </si>
  <si>
    <t>EL CANTON DEL SAN PABLO</t>
  </si>
  <si>
    <t>EL CARMEN DE ATRATO</t>
  </si>
  <si>
    <t>EL LITORAL DEL SAN JUAN</t>
  </si>
  <si>
    <t>TERRESTRE / FLUVIAL</t>
  </si>
  <si>
    <t>JURADO</t>
  </si>
  <si>
    <t>LLORO</t>
  </si>
  <si>
    <t>MEDIO ATRATO</t>
  </si>
  <si>
    <t>MEDIO BAUDO</t>
  </si>
  <si>
    <t>MEDIO SAN JUAN</t>
  </si>
  <si>
    <t>NUQUI</t>
  </si>
  <si>
    <t>RIO IRO</t>
  </si>
  <si>
    <t>SAN JOSE DEL PALMAR</t>
  </si>
  <si>
    <t>SIPI</t>
  </si>
  <si>
    <t>CANALETE</t>
  </si>
  <si>
    <t>LOS CORDOBAS</t>
  </si>
  <si>
    <t>PUEBLO NUEVO</t>
  </si>
  <si>
    <t>PURISIMA</t>
  </si>
  <si>
    <t>CABRERA</t>
  </si>
  <si>
    <t>RICAURTE</t>
  </si>
  <si>
    <t>AGUA DE DIOS</t>
  </si>
  <si>
    <t>ANAPOIMA</t>
  </si>
  <si>
    <t>APULO</t>
  </si>
  <si>
    <t>ARBELAEZ</t>
  </si>
  <si>
    <t>BELTRAN</t>
  </si>
  <si>
    <t>BITUIMA</t>
  </si>
  <si>
    <t>BOJACA</t>
  </si>
  <si>
    <t>CAPARRAPI</t>
  </si>
  <si>
    <t>CARMEN DE CARUPA</t>
  </si>
  <si>
    <t>CHAGUANI</t>
  </si>
  <si>
    <t>CHIPAQUE</t>
  </si>
  <si>
    <t>CHOACHI</t>
  </si>
  <si>
    <t>CUCUNUBA</t>
  </si>
  <si>
    <t>FOSCA</t>
  </si>
  <si>
    <t>GACHALA</t>
  </si>
  <si>
    <t>GACHETA</t>
  </si>
  <si>
    <t>GUACHETA</t>
  </si>
  <si>
    <t>GUATAVITA</t>
  </si>
  <si>
    <t>GUAYABAL DE SIQUIMA</t>
  </si>
  <si>
    <t>GUAYABETAL</t>
  </si>
  <si>
    <t>GUTIERREZ</t>
  </si>
  <si>
    <t>JERUSALEN</t>
  </si>
  <si>
    <t>JUNIN</t>
  </si>
  <si>
    <t>LA PALMA</t>
  </si>
  <si>
    <t>LENGUAZAQUE</t>
  </si>
  <si>
    <t>MACHETA</t>
  </si>
  <si>
    <t>MANTA</t>
  </si>
  <si>
    <t>NILO</t>
  </si>
  <si>
    <t>NIMAIMA</t>
  </si>
  <si>
    <t>PAIME</t>
  </si>
  <si>
    <t>PANDI</t>
  </si>
  <si>
    <t>PASCA</t>
  </si>
  <si>
    <t>PULI</t>
  </si>
  <si>
    <t>QUETAME</t>
  </si>
  <si>
    <t>SESQUILE</t>
  </si>
  <si>
    <t>SIMIJACA</t>
  </si>
  <si>
    <t>SUBACHOQUE</t>
  </si>
  <si>
    <t>SUESCA</t>
  </si>
  <si>
    <t>SUPATA</t>
  </si>
  <si>
    <t>SUSA</t>
  </si>
  <si>
    <t>TAUSA</t>
  </si>
  <si>
    <t>TIBACUY</t>
  </si>
  <si>
    <t>TIBIRITA</t>
  </si>
  <si>
    <t>TOPAIPI</t>
  </si>
  <si>
    <t>UBALA</t>
  </si>
  <si>
    <t>UBAQUE</t>
  </si>
  <si>
    <t>UNE</t>
  </si>
  <si>
    <t>VERGARA</t>
  </si>
  <si>
    <t>VIANI</t>
  </si>
  <si>
    <t>VILLAGOMEZ</t>
  </si>
  <si>
    <t>VILLAPINZON</t>
  </si>
  <si>
    <t>VIOTA</t>
  </si>
  <si>
    <t>YACOPI</t>
  </si>
  <si>
    <t>ZIPACON</t>
  </si>
  <si>
    <t>BARRANCO MINAS</t>
  </si>
  <si>
    <t>CACAHUAL</t>
  </si>
  <si>
    <t>LA GUADALUPE</t>
  </si>
  <si>
    <t>MAPIRIPANA</t>
  </si>
  <si>
    <t>MORICHAL</t>
  </si>
  <si>
    <t>PANA PANA</t>
  </si>
  <si>
    <t>SAN FELIPE</t>
  </si>
  <si>
    <t>EL RETORNO</t>
  </si>
  <si>
    <t>BARAYA</t>
  </si>
  <si>
    <t>COLOMBIA</t>
  </si>
  <si>
    <t>ELIAS</t>
  </si>
  <si>
    <t>HOBO</t>
  </si>
  <si>
    <t>IQUIRA</t>
  </si>
  <si>
    <t>LA ARGENTINA</t>
  </si>
  <si>
    <t>NATAGA</t>
  </si>
  <si>
    <t>PAICOL</t>
  </si>
  <si>
    <t>PITAL</t>
  </si>
  <si>
    <t>TELLO</t>
  </si>
  <si>
    <t>TERUEL</t>
  </si>
  <si>
    <t>VILLAVIEJA</t>
  </si>
  <si>
    <t>YAGUARA</t>
  </si>
  <si>
    <t>EL MOLINO</t>
  </si>
  <si>
    <t>HATONUEVO</t>
  </si>
  <si>
    <t>LA JAGUA DEL PILAR</t>
  </si>
  <si>
    <t>URUMITA</t>
  </si>
  <si>
    <t>CERRO SAN ANTONIO</t>
  </si>
  <si>
    <t>CHIBOLO</t>
  </si>
  <si>
    <t>NUEVA GRANADA</t>
  </si>
  <si>
    <t>PEDRAZA</t>
  </si>
  <si>
    <t>PUEBLOVIEJO</t>
  </si>
  <si>
    <t>SABANAS DE SAN ANGEL</t>
  </si>
  <si>
    <t>SAN SEBASTIAN DE BUENAVISTA</t>
  </si>
  <si>
    <t>SAN ZENON</t>
  </si>
  <si>
    <t>SANTA BARBARA DE PINTO</t>
  </si>
  <si>
    <t>SITIONUEVO</t>
  </si>
  <si>
    <t>TENERIFE</t>
  </si>
  <si>
    <t>ZAPAYAN</t>
  </si>
  <si>
    <t>BARRANCA DE UPIA</t>
  </si>
  <si>
    <t>CASTILLA LA NUEVA</t>
  </si>
  <si>
    <t>EL CALVARIO</t>
  </si>
  <si>
    <t>EL CASTILLO</t>
  </si>
  <si>
    <t>FUENTE DE ORO</t>
  </si>
  <si>
    <t>MAPIRIPAN</t>
  </si>
  <si>
    <t>PUERTO CONCORDIA</t>
  </si>
  <si>
    <t>PUERTO LLERAS</t>
  </si>
  <si>
    <t>SAN JUANITO</t>
  </si>
  <si>
    <t>ALDANA</t>
  </si>
  <si>
    <t>ANCUYA</t>
  </si>
  <si>
    <t>ARBOLEDA</t>
  </si>
  <si>
    <t>CUASPUD</t>
  </si>
  <si>
    <t>CUMBITARA</t>
  </si>
  <si>
    <t>EL CHARCO</t>
  </si>
  <si>
    <t>EL ROSARIO</t>
  </si>
  <si>
    <t>FRANCISCO PIZARRO</t>
  </si>
  <si>
    <t>FUNES</t>
  </si>
  <si>
    <t>ILES</t>
  </si>
  <si>
    <t>IMUES</t>
  </si>
  <si>
    <t>LA FLORIDA</t>
  </si>
  <si>
    <t>LA TOLA</t>
  </si>
  <si>
    <t>LEIVA</t>
  </si>
  <si>
    <t>MALLAMA</t>
  </si>
  <si>
    <t>OSPINA</t>
  </si>
  <si>
    <t>POTOSI</t>
  </si>
  <si>
    <t>PUERRES</t>
  </si>
  <si>
    <t>PUPIALES</t>
  </si>
  <si>
    <t>SAN LORENZO</t>
  </si>
  <si>
    <t>SAN PEDRO DE CARTAGO</t>
  </si>
  <si>
    <t>SANTACRUZ</t>
  </si>
  <si>
    <t>SANTIAGO</t>
  </si>
  <si>
    <t>ABREGO</t>
  </si>
  <si>
    <t>ARBOLEDAS</t>
  </si>
  <si>
    <t>BUCARASICA</t>
  </si>
  <si>
    <t>CACHIRA</t>
  </si>
  <si>
    <t>CACOTA</t>
  </si>
  <si>
    <t>CHITAGA</t>
  </si>
  <si>
    <t>CUCUTILLA</t>
  </si>
  <si>
    <t>EL ZULIA</t>
  </si>
  <si>
    <t>GRAMALOTE</t>
  </si>
  <si>
    <t>HACARI</t>
  </si>
  <si>
    <t>HERRAN</t>
  </si>
  <si>
    <t>LA PLAYA</t>
  </si>
  <si>
    <t>LABATECA</t>
  </si>
  <si>
    <t>MUTISCUA</t>
  </si>
  <si>
    <t>PAMPLONITA</t>
  </si>
  <si>
    <t>RAGONVALIA</t>
  </si>
  <si>
    <t>SALAZAR</t>
  </si>
  <si>
    <t>SAN CALIXTO</t>
  </si>
  <si>
    <t>VILLA CARO</t>
  </si>
  <si>
    <t>SAN MIGUEL</t>
  </si>
  <si>
    <t>VILLAGARZON</t>
  </si>
  <si>
    <t>CIRCASIA</t>
  </si>
  <si>
    <t>GENOVA</t>
  </si>
  <si>
    <t>PIJAO</t>
  </si>
  <si>
    <t>SALENTO</t>
  </si>
  <si>
    <t>APIA</t>
  </si>
  <si>
    <t>BELEN DE UMBRIA</t>
  </si>
  <si>
    <t>GUATICA</t>
  </si>
  <si>
    <t>LA CELIA</t>
  </si>
  <si>
    <t>MISTRATO</t>
  </si>
  <si>
    <t>SANTUARIO</t>
  </si>
  <si>
    <t>AGUADA</t>
  </si>
  <si>
    <t>BARICHARA</t>
  </si>
  <si>
    <t>CALIFORNIA</t>
  </si>
  <si>
    <t>CAPITANEJO</t>
  </si>
  <si>
    <t>CARCASI</t>
  </si>
  <si>
    <t>CEPITA</t>
  </si>
  <si>
    <t>CERRITO</t>
  </si>
  <si>
    <t>CHARALA</t>
  </si>
  <si>
    <t>CHARTA</t>
  </si>
  <si>
    <t>CHIPATA</t>
  </si>
  <si>
    <t>CONTRATACION</t>
  </si>
  <si>
    <t>COROMORO</t>
  </si>
  <si>
    <t>CURITI</t>
  </si>
  <si>
    <t>EL CARMEN DE CHUCURI</t>
  </si>
  <si>
    <t>EL GUACAMAYO</t>
  </si>
  <si>
    <t>EL PLAYON</t>
  </si>
  <si>
    <t>ENCINO</t>
  </si>
  <si>
    <t>ENCISO</t>
  </si>
  <si>
    <t>FLORIAN</t>
  </si>
  <si>
    <t>GALAN</t>
  </si>
  <si>
    <t>GAMBITA</t>
  </si>
  <si>
    <t>GUACA</t>
  </si>
  <si>
    <t>GUAPOTA</t>
  </si>
  <si>
    <t>GUAVATA</t>
  </si>
  <si>
    <t>HATO</t>
  </si>
  <si>
    <t>JESUS MARIA</t>
  </si>
  <si>
    <t>JORDAN</t>
  </si>
  <si>
    <t>LA BELLEZA</t>
  </si>
  <si>
    <t>MACARAVITA</t>
  </si>
  <si>
    <t>MATANZA</t>
  </si>
  <si>
    <t>MOGOTES</t>
  </si>
  <si>
    <t>MOLAGAVITA</t>
  </si>
  <si>
    <t>OCAMONTE</t>
  </si>
  <si>
    <t>OIBA</t>
  </si>
  <si>
    <t>ONZAGA</t>
  </si>
  <si>
    <t>PALMAR</t>
  </si>
  <si>
    <t>PALMAS DEL SOCORRO</t>
  </si>
  <si>
    <t>PARAMO</t>
  </si>
  <si>
    <t>PINCHOTE</t>
  </si>
  <si>
    <t>PUERTO PARRA</t>
  </si>
  <si>
    <t>SAN BENITO</t>
  </si>
  <si>
    <t>SAN JOAQUIN</t>
  </si>
  <si>
    <t>SAN JOSE DE MIRANDA</t>
  </si>
  <si>
    <t>SANTA HELENA DEL OPON</t>
  </si>
  <si>
    <t>SURATA</t>
  </si>
  <si>
    <t>VALLE DE SAN JOSE</t>
  </si>
  <si>
    <t>CAIMITO</t>
  </si>
  <si>
    <t>CHALAN</t>
  </si>
  <si>
    <t>COLOSO</t>
  </si>
  <si>
    <t>EL ROBLE</t>
  </si>
  <si>
    <t>GALERAS</t>
  </si>
  <si>
    <t>GUARANDA</t>
  </si>
  <si>
    <t>LOS PALMITOS</t>
  </si>
  <si>
    <t>MAJAGUAL</t>
  </si>
  <si>
    <t>MORROA</t>
  </si>
  <si>
    <t>OVEJAS</t>
  </si>
  <si>
    <t>SAMPUES</t>
  </si>
  <si>
    <t>SAN BENITO ABAD</t>
  </si>
  <si>
    <t>SAN JUAN DE BETULIA</t>
  </si>
  <si>
    <t>SANTIAGO DE TOLU</t>
  </si>
  <si>
    <t>ALVARADO</t>
  </si>
  <si>
    <t>AMBALEMA</t>
  </si>
  <si>
    <t>ANZOATEGUI</t>
  </si>
  <si>
    <t>ARMERO</t>
  </si>
  <si>
    <t>CASABIANCA</t>
  </si>
  <si>
    <t>COELLO</t>
  </si>
  <si>
    <t>CUNDAY</t>
  </si>
  <si>
    <t>DOLORES</t>
  </si>
  <si>
    <t>FALAN</t>
  </si>
  <si>
    <t>HERVEO</t>
  </si>
  <si>
    <t>ICONONZO</t>
  </si>
  <si>
    <t>LERIDA</t>
  </si>
  <si>
    <t>MURILLO</t>
  </si>
  <si>
    <t>NATAGAIMA</t>
  </si>
  <si>
    <t>PALOCABILDO</t>
  </si>
  <si>
    <t>PIEDRAS</t>
  </si>
  <si>
    <t>RONCESVALLES</t>
  </si>
  <si>
    <t>SANTA ISABEL</t>
  </si>
  <si>
    <t>VALLE DE SAN JUAN</t>
  </si>
  <si>
    <t>VENADILLO</t>
  </si>
  <si>
    <t>VILLAHERMOSA</t>
  </si>
  <si>
    <t>VILLARRICA</t>
  </si>
  <si>
    <t>ALCALA</t>
  </si>
  <si>
    <t>ANDALUCIA</t>
  </si>
  <si>
    <t>ANSERMANUEVO</t>
  </si>
  <si>
    <t>CAICEDONIA</t>
  </si>
  <si>
    <t>DAGUA</t>
  </si>
  <si>
    <t>EL AGUILA</t>
  </si>
  <si>
    <t>EL CAIRO</t>
  </si>
  <si>
    <t>OBANDO</t>
  </si>
  <si>
    <t>TRUJILLO</t>
  </si>
  <si>
    <t>VERSALLES</t>
  </si>
  <si>
    <t>VIJES</t>
  </si>
  <si>
    <t>CARURU</t>
  </si>
  <si>
    <t>PACOA</t>
  </si>
  <si>
    <t>PAPUNAUA</t>
  </si>
  <si>
    <t>TARAIRA</t>
  </si>
  <si>
    <t>YAVARATE</t>
  </si>
  <si>
    <t>CUMARIBO</t>
  </si>
  <si>
    <t>VICHADA</t>
  </si>
  <si>
    <t>LA PRIMAVERA</t>
  </si>
  <si>
    <t>PUERTO CARREÑO</t>
  </si>
  <si>
    <t>SANTA ROSALIA</t>
  </si>
  <si>
    <t>TUCHIN</t>
  </si>
  <si>
    <t>SAN JOSE DE URE</t>
  </si>
  <si>
    <t>CIUDA BASE</t>
  </si>
  <si>
    <t>CODIGO DANE</t>
  </si>
  <si>
    <t>TA</t>
  </si>
  <si>
    <t>FECHA ENVIO DE LISTA</t>
  </si>
  <si>
    <t>FECHA LIMITE</t>
  </si>
  <si>
    <t>FECHA PROGRAMADA</t>
  </si>
  <si>
    <t>FECHA DE INICIO</t>
  </si>
  <si>
    <t>FECHA DE FIN</t>
  </si>
  <si>
    <t>NOMBRE PUNTO</t>
  </si>
  <si>
    <t>CODIGO DEL PUNTO</t>
  </si>
  <si>
    <t>CÓDIGO CIIU</t>
  </si>
  <si>
    <t>RED ASOCIADA AL PUNTO</t>
  </si>
  <si>
    <t>TIPO DE SOLICITUD</t>
  </si>
  <si>
    <t>ESTADO RESULTADO DE ACTIVIDAD</t>
  </si>
  <si>
    <t xml:space="preserve">OBSERVACIONES RESULTADO DE ACTIVIDAD </t>
  </si>
  <si>
    <t>TÉCNICO</t>
  </si>
  <si>
    <t>SERIAL DATAFONOS INSTALADOS</t>
  </si>
  <si>
    <t>SERIAL DATAFONOS RETIRADOS</t>
  </si>
  <si>
    <t>SERIAL LECTOR INSTALADO</t>
  </si>
  <si>
    <t xml:space="preserve"> SERIAL LECTOR RETIRADO</t>
  </si>
  <si>
    <t>OBSERVACION ESTANDAR</t>
  </si>
  <si>
    <t>PRIMER CAUSAL  DE INCUMPLIMIENTO</t>
  </si>
  <si>
    <t>DIAS ACTIVIDAD FACTURABLES A LA RED</t>
  </si>
  <si>
    <t>CIUDAD BASE</t>
  </si>
  <si>
    <t>Codigo Dane</t>
  </si>
  <si>
    <t>Numero de caso ARANDA</t>
  </si>
  <si>
    <t>OC</t>
  </si>
  <si>
    <t>CB</t>
  </si>
  <si>
    <t>Depto</t>
  </si>
  <si>
    <t>Ciudad</t>
  </si>
  <si>
    <t>CB Implementado</t>
  </si>
  <si>
    <t>Red</t>
  </si>
  <si>
    <t>Fecha Asignación a Línea Comunicaciones (DD/MM/AAAA)</t>
  </si>
  <si>
    <t xml:space="preserve">Fecha de cierre
</t>
  </si>
  <si>
    <t>Estado</t>
  </si>
  <si>
    <t>Área Responsable</t>
  </si>
  <si>
    <t>Tipo de Actividad</t>
  </si>
  <si>
    <t>Solicitud</t>
  </si>
  <si>
    <t>Descripción</t>
  </si>
  <si>
    <t>Forma de Atención</t>
  </si>
  <si>
    <t>Entidad Bancaria</t>
  </si>
  <si>
    <t>Realimentación O.T.</t>
  </si>
  <si>
    <t>Número Terminal retirada (solo cierres exitosos)</t>
  </si>
  <si>
    <t>Tipo</t>
  </si>
  <si>
    <t>Tipo de Trayecto</t>
  </si>
  <si>
    <t>Dias de visita</t>
  </si>
  <si>
    <t>Dia adicional</t>
  </si>
  <si>
    <t>Técnico</t>
  </si>
  <si>
    <t>ENTIDAD BANCARIA</t>
  </si>
  <si>
    <t>CÓDIGO AVAL</t>
  </si>
  <si>
    <t>BANCO</t>
  </si>
  <si>
    <t>TARJETA DE SEMBRADO</t>
  </si>
  <si>
    <t>TA-25-974759</t>
  </si>
  <si>
    <t>DROGUERIA LA PRINCIPAL TIBU 1</t>
  </si>
  <si>
    <t>FO-25-1376834</t>
  </si>
  <si>
    <t>BANCO DE BOGOTA</t>
  </si>
  <si>
    <t>14-08-2025 SE REALIZA LLAMADA AL CLIENTE, SE HABLA CON EL SR ANDROW JOSUEPH PEREZ BAYONA SE VALIDA DIRECCIÓN OK, CANAL OK, TARJETA DE SEMBRADO OK, DISPONIBILIDAD TOTAL, SE CONFIRMA 4 ULTIMOS DIGITOS DE LA TARJETA: SI , LLAMAR EL DÍA LA INSTALACIÓN PARA CONFIRMAR VISITA// CONTACTO REALIZADO POR LA APP A SECRETARIA NURY AL NÚMERO 3182949631 // 27/08/2025 SE REALIZO ENVÍO DE ACCESORIOS PARA LA INSTALACIÓN EL DÍA 23-08 AL COMERCIO UBICADO EN TIBU, EN COMUNICACIÓN CON EL CLIENTE INFORMA EL SR ANDROW JOSUEPH PÉREZ 3102721644 QUE AL PARECER POR ORDEN PÚBLICO LA EMPRESA AÚN NO HA LOGRADO VIAJAR PARA REALIZAR LA ENTREGA DE PAQUETES EN LA ZONA DEL CATATUMBO A LA ESPERA DE RESPUESTA POR PARTE DEL CLIENTE DE LA LLEGADA DE LOS ACCESORIOS PARA CONTINUAR CON LA INSTALACIÓN Y SEMBRADO DE TARJETA // 1/09/2025 EN COMUNICACIÓN CON EL CLIENTE ME INFORMA EL SR ANDROW JOSUEPH PÉREZ 3102721644 QUE LA RECIBIÓ LOS ACCESORIOS, NOS INFORMAN PROGRAMAR EL SEMBRADO DE TARJETA PARA EL DÍA DE MAÑANA YA QUE EL PROVEEDOR DE INTERNET DE LA ZONA SE ENCUENTRA EN MANTENIMIENTOS EL DÍA DE HOY POR TAL MOTIVO NO ABRIERON EL LOCAL, SE PROGRAMA SEMBRADO PARA EL DÍA DE MAÑANA A LA ESPERA DE RESPUESTA DE DISPONIBILIDAD DEL CLIENTE // 2/09/2025 EN COMUNICACIÓN CON EL COMERCIO ME INFORMA LA SRA NURI 318 2949631 ENCARGADA DEL LOCAL DONDE ME INFORMA QUE EL SR ANDROW JOSUEPH PÉREZ SE ENCUENTRA DE VIAJE Y SE LLEVÓ LA TARJETA DE SEMBRADO NO TENÍA CONOCIMIENTO QUE TENÍA QUE ESTAR PRESENTE PARA REALIZAR LA ACTIVACIÓN DEL CB, ME INFORMA QUE EL DUEÑO LLEGA EL DÍA DE MAÑANA,SE PROGRAMA SEMBRADO DE TARJETA A LA ESPERA DE RESPUESTA POR PARTE DEL CLIENTE DE QUE YA ESTÁ EN EL PUNTO // 3/09/2025 EN COMUNICACIÓN CON LA SRA. NURI, AL NÚMERO 318 2949631, ENCARGADA DEL LOCAL, SE CONFIRMA QUE AÚN NO HA LLEGADO LA TARJETA DE SEMBRADO CORRESPONDIENTE PARA SU RESPECTIVA CONFIGURACIÓN. ASIMISMO, INDICA QUE CUENTA CON TODOS LOS ACCESORIOS REQUERIDOS, PERO EL PROPIETARIO AÚN NO HA LLEGADO AL MUNICIPIO DE TIBÚ PARA ENTREGAR LA TARJETA DE SEMBRADO. FECHA PROGRAMADA DE ATENCIÓN: 4 DE SEPTIEMBRE. // 04/09/2025 POR ORDEN PÚBLICO EN EL CATATUMBO SE REALIZA ENVIO DE ACCESORIOS POR TRASPORTADORA, SEMBRADO DE TARJETA POR TELÉFONO SE REALIZAN PRUEBAS Y CIERRES OK</t>
  </si>
  <si>
    <t>V8ZZZ431</t>
  </si>
  <si>
    <t>TA-25-994806</t>
  </si>
  <si>
    <t>JOSE CRISTIAN MESA ARIAS</t>
  </si>
  <si>
    <t>FO-25-1409444</t>
  </si>
  <si>
    <t>22-08-2025 SE REALIZA LLAMADA AL CLIENTE, SE HABLA CON LA SRA LINA FERNANDA SEGURA SE VALIDA DIRECCIÓN OK, CANAL OK, TARJETA DE SEMBRADO OK, DISPONIBILIDAD TOTAL, SE CONFIRMA 4 ULTIMOS DIGITOS DE LA TARJETA: OK, LLAMAR EL DÍA LA INSTALACIÓN PARA CONFIRMAR VISITA// CONTACTO REALIZADO POR LA APP // 03/09/2025 SE REALIZA INSTALACION DE CORRESPONSAL AVAL, SE INSTALAN EQUIPOS, SEMBRADO DE TARJETA, CB QUEDA OPERATIVO.</t>
  </si>
  <si>
    <t>EF9ZZ055</t>
  </si>
  <si>
    <t>TA-25-1015284</t>
  </si>
  <si>
    <t xml:space="preserve">MULTITRAMITES ABOGADOS R&amp;T </t>
  </si>
  <si>
    <t>FO-25-1427666</t>
  </si>
  <si>
    <t>26-08-2025 SE REALIZA LLAMADA AL CLIENTE, SE HABLA CON LA SRA GLORIA ELCY RAMOS LOPERA SE VALIDA DIRECCIÓN OK, CANAL OK, TARJETA DE SEMBRADO NO LA TIENE A LA MANOS; DISPONIBILIDAD TOTAL, SE LE CONFIRMA 4 ULTIMOS DIGITOS DE LA TARJETA: OK, LLAMAR EL DÍA LA INSTALACIÓN PARA CONFIRMAR VISITA// CONTACTO REALIZADO POR LA APP // 29/08/2025 SE LLEGA A COMERCIO Y NOS INDICAN QUE LA TARJETA DE SEMBRADO LA TIENE LA SEÑORA MAIRA ALEJANDRA RAMOS QUE TUVO UN PROBLEMA FAMILIAR Y SE AUSENTO NOS PIDEN ENCARECIDAMENTE QUE SI LA PODEMOS REPROGRAMAR PARA LO MAS ANTES POSIBLE // 01/09/2025 SE CONFIRMA CON EL CLIENTE LA TARJETA DE SEMBRADO Y SE AGENDA CON EL CLIENTE PARA EL DIA DE MAÑANA 02/09 // 02/09/2025 SE REALIZA INSTALACION DE CORRESPONSAL AVAL, SE INSTALAN EQUIPOS, SEMBRADO DE TARJETA, CB QUEDA OPERATIVO.</t>
  </si>
  <si>
    <t>F9ZZZ665</t>
  </si>
  <si>
    <t>TA-25-1036289</t>
  </si>
  <si>
    <t>SUPERMERCADO BELALCAZAR NO 11</t>
  </si>
  <si>
    <t>FO-25-1434953</t>
  </si>
  <si>
    <t>BANCO AV VILLAS</t>
  </si>
  <si>
    <t>27-08-2025 SE REALIZA LLAMADA AL CLIENTE, SE HABLA CON LA SRA  JHOANNA SUAREZ SE VALIDA DIRECCIÓN OK, CANAL OK, TARJETA DE SEMBRADO OK, DISPONIBILIDAD TOTAL, SE CONFIRMA 4 ULTIMOS DIGITOS DE LA TARJETA: SI, LLAMAR EL DÍA LA INSTALACIÓN PARA CONFIRMAR VISITA// CONTACTO REALIZADO POR LA APP // 1/09/2025 SE VISITA EL COMERCIO, SE INSTALA DATAFONO, LECTORA, ACCESORIOS EN APERTURA CB AVAL MIXTO, TARJETA DE SEMBRADO 7311, POR SOLICITUD DEL CLIENTE SE HABILITA EL IVA AUTOMÁTICO, PRUEBAS OK, TELECARGA TRNA</t>
  </si>
  <si>
    <t>LAPZZ697</t>
  </si>
  <si>
    <t>6***********7311</t>
  </si>
  <si>
    <t>TA-25-1036292</t>
  </si>
  <si>
    <t>VARIEDADES PUNTO CHAT LA 10</t>
  </si>
  <si>
    <t>FO-25-1434967</t>
  </si>
  <si>
    <t>27-08-2025 SE REALIZA LLAMADA AL CLIENTE, SE HABLA CON EL SR CRISTIAN JAVIER GALINDEZ MOTTA SE VALIDA DIRECCIÓN OK, CANAL OK, TARJETA DE SEMBRADO OK, DISPONIBILIDAD TOTAL, SE CONFIRMA 4 ULTIMOS DIGITOS DE LA TARJETA: SI, LLAMAR EL DÍA LA INSTALACIÓN PARA CONFIRMAR VISITA// CONTACTO REALIZADO POR LA APP // 01/09/2025 SE REALIZA INSTALACION DE CORRESPONSAL AVAL, SE INSTALAN EQUIPOS, SEMBRADO DE TARJETA, CB QUEDA OPERATIVO.</t>
  </si>
  <si>
    <t>SFZZZ278</t>
  </si>
  <si>
    <t>TA-25-1036308</t>
  </si>
  <si>
    <t xml:space="preserve">PAPELERIA PATHER </t>
  </si>
  <si>
    <t>FO-25-1445211</t>
  </si>
  <si>
    <t>27-08-2025 SE REALIZA LLAMADA AL CLIENTE, SE HABLA CON EL SR PATERSON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CONTACTO CON EL SEÑOR LUIS ALBERTO PEREA PALACIOS VÍA TELEFÓNICA SE LE INFORMA QUE SE VA EN CAMINO Y PREGUNTA QUE CUANTO SE DEMORA LA INSTALACIÓN, AL LLEGAR AL MUNICIPIO SE CONTACTA CON EL SEÑOR PATERSON Y INDICA QUE ESTÁ EN SU CASA ALMORZANDO Y AHORA NO PUEDE RECIBIR LA VISITA, SE REPROGRAMA PARA EL 08/09 // 01/09/2025 EN COMUNICACION CON EL COORDINADOR SE PROGRAMA LA ACTIVIDAD PARA EL DIA MIERCOLES 03/09 // 03/09/2025 SE REALIZA INSTALACION DE CORRESPONSAL AVAL, SE INSTALAN EQUIPOS, SEMBRADO DE TARJETA, CB QUEDA OPERATIVO.</t>
  </si>
  <si>
    <t>V7ZZZ389</t>
  </si>
  <si>
    <t>TA-25-1038529</t>
  </si>
  <si>
    <t>DATAFONO ADICIONAL</t>
  </si>
  <si>
    <t>TEAM COMMUNICATIONS CAJICA</t>
  </si>
  <si>
    <t>FO-25-1439582</t>
  </si>
  <si>
    <t>28-08-2025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01/09/2025 SE REALIZA INSTALACION DE CORRESPONSAL AVAL, SE INSTALAN EQUIPOS, SEMBRADO DE TARJETA, CB QUEDA OPERATIVO.</t>
  </si>
  <si>
    <t>LLZZZ823</t>
  </si>
  <si>
    <t>TA-25-1038530</t>
  </si>
  <si>
    <t>TEAM COMMUNICATIONS CVS CENTRO SUBA</t>
  </si>
  <si>
    <t>FO-25-1439587</t>
  </si>
  <si>
    <t>28-08-2025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01/09/2025 SE REALIZA INSTALACION DE DATAFONO ADICIONAL, PRUEBA EXITOSAS, CB QUEDA OPERATIVO</t>
  </si>
  <si>
    <t>LLZZZ824</t>
  </si>
  <si>
    <t>TA-25-1038532</t>
  </si>
  <si>
    <t>COMERCIALIZADORA M&amp;G MD</t>
  </si>
  <si>
    <t>FO-25-1439591</t>
  </si>
  <si>
    <t>28-08-2025 SE REALIZA LLAMADA AL CLIENTE, SE HABLA CON LA SRA MELBA  NOHEMY BENAVIDES  GRIJALBA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</si>
  <si>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FJZZZ475</t>
  </si>
  <si>
    <t>TA-25-1038535</t>
  </si>
  <si>
    <t>MISELANEA Y PAPELERIA LUTTY</t>
  </si>
  <si>
    <t>FO-25-1439597</t>
  </si>
  <si>
    <t>28-08-2025 SE REALIZA LLAMADA AL CLIENTE, SE HABLA CON LA SRA YENY CONSTANZA GOMEZ ROMERO SE VALIDA DIRECCIÓN OK, CANAL OK, TARJETA DE SEMBRADO OK, DISPONIBILIDAD TOTAL, SE CONFIRMA 4 ULTIMOS DIGITOS DE LA TARJETA: OK, LLAMAR EL DÍA LA INSTALACIÓN PARA CONFIRMAR VISITA// CONTACTO REALIZADO POR LA APP // 01/09/2025 SE REALIZA INSTALACION DE CORRESPONSAL AVAL, SE INSTALAN EQUIPOS, SEMBRADO DE TARJETA, CB QUEDA OPERATIVO.</t>
  </si>
  <si>
    <t>FGZZZ755</t>
  </si>
  <si>
    <t>TA-25-1038536</t>
  </si>
  <si>
    <t>SMUEL 78</t>
  </si>
  <si>
    <t>FO-25-1439601</t>
  </si>
  <si>
    <t>28-08-2025 SE REALIZA LLAMADA AL CLIENTE, SE HABLA CON LA SRA JEIMY PAOLA GONZALEZ GUARNIZO SE VALIDA DIRECCIÓN OK, CANAL OK, TARJETA DE SEMBRADO OK, DISPONIBILIDAD TOTAL, SE CONFIRMA 4 ULTIMOS DIGITOS DE LA TARJETA: OK, LLAMAR EL DÍA LA INSTALACIÓN PARA CONFIRMAR VISITA// CONTACTO REALIZADO POR LA APP // 01/09/2025 SE REALIZA INSTALACION DE CORRESPONSAL AVAL, SE INSTALAN EQUIPOS, SEMBRADO DE TARJETA, CB QUEDA OPERATIVO.</t>
  </si>
  <si>
    <t>V7ZZZ730</t>
  </si>
  <si>
    <t>TA-25-1038539</t>
  </si>
  <si>
    <t>SUPER TIENDA CAANAN ISLA FUERTE</t>
  </si>
  <si>
    <t>FO-25-1439612</t>
  </si>
  <si>
    <t>28-08-2025 SE REALIZA LLAMADA AL CLIENTE, SE HABLA CON LA SRA YOJANIS PAREDES MORENO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</si>
  <si>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SJZZZ040</t>
  </si>
  <si>
    <t>TA-25-1040618</t>
  </si>
  <si>
    <t>PANALERA LA CASA DE NICO</t>
  </si>
  <si>
    <t>FO-25-1445372</t>
  </si>
  <si>
    <t>29-08-2025 SE REALIZA LLAMADA AL CLIENTE, SE HABLA CON LA SRA ALICIA SUAREZ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</si>
  <si>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 xml:space="preserve">V8ZZZ823        </t>
  </si>
  <si>
    <t>6***********7295</t>
  </si>
  <si>
    <t>TA-25-1040619</t>
  </si>
  <si>
    <t>MULTISERVICIOS P&amp;D SUR</t>
  </si>
  <si>
    <t>FO-25-1445377</t>
  </si>
  <si>
    <t>29-08-2025 SE REALIZA LLAMADA AL CLIENTE, SE HABLA CON LA SRA MARIA ALEXANDRA DIAZ QUIMBAYA SE VALIDA DIRECCIÓN OK, CANAL OK, TARJETA DE SEMBRADO OK, DISPONIBILIDAD TOTAL, SE CONFIRMA 4 ULTIMOS DIGITOS DE LA TARJETA: NO-EL CLIENTE NO LOS COMUNICA, (SE LE COMPARTE DIGITOS ENVIADOS EN LISTA); NO CUENTAN CON LECTOR.  LLAMAR EL DÍA LA INSTALACIÓN PARA CONFIRMAR VISITA// CONTACTO REALIZADO POR LA APP // 01/09/2025 SE REALIZA INSTALACION DE CORRESPONSAL AVAL, SE INSTALAN EQUIPOS, SEMBRADO DE TARJETA, CB QUEDA OPERATIVO.</t>
  </si>
  <si>
    <t xml:space="preserve">F1XZZ615        </t>
  </si>
  <si>
    <t>TA-25-1040620</t>
  </si>
  <si>
    <t>CENTRO SOLUCIONES ARVAMILES</t>
  </si>
  <si>
    <t>FO-25-1445382</t>
  </si>
  <si>
    <t>29-08-2025 SE REALIZA LLAMADA AL CLIENTE, SE HABLA CON LA SRA  YINA PAOLA GONZALEZ PORRAS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</si>
  <si>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FBZZZ297</t>
  </si>
  <si>
    <t>GUTIERREZ CAMILO ANDRES</t>
  </si>
  <si>
    <t>TA-25-1041298</t>
  </si>
  <si>
    <t>COTREM PINILLA 1</t>
  </si>
  <si>
    <t>FO-25-1447207</t>
  </si>
  <si>
    <t>29-08-2025 SE REALIZA LLAMADAS A LOS NUMEROS DE LA LISTA, EN EL MOMENTO NO SE LOGRA COMUNICACIÓN CON EL CLIENTE, SE INTENTARA NUEVA GESTIOS EN OTRA OCASIÓN // 30-08-2025 SE REALIZA LLAMADA AL CLIENTE, SE HABLA CON EL SR ANDRES FELIPE VARGAS(AREA DE TESORERIA)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SE REALIZA INSTALACION DE CORRESPONSAL AVAL, SE INSTALAN EQUIPOS, SEMBRADO DE TARJETA, CB QUEDA OPERATIVO.</t>
  </si>
  <si>
    <t xml:space="preserve">F8ZZZ191        </t>
  </si>
  <si>
    <t>TA-25-1041299</t>
  </si>
  <si>
    <t>PAGO SIMPLE</t>
  </si>
  <si>
    <t>FO-25-1447210</t>
  </si>
  <si>
    <t>29-08-2025 SE REALIZA LLAMADAS A LOS NUMEROS DE LA LISTA, EN EL MOMENTO NO SE LOGRA COMUNICACIÓN CON EL CLIENTE, SE INTENTARA NUEVA GESTIOS EN OTRA OCASIÓN // 30-08-2025 SE REALIZA LLAMADA AL CLIENTE, SE HABLA CON EL SR CRISTIAN FABIAN RAMIREZ GAVIRIA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02/09/2025 SE REALIZA INSTALACION DE CORRESPONSAL AVAL, SE INSTALAN EQUIPOS, SEMBRADO DE TARJETA, CB QUEDA OPERATIVO.</t>
  </si>
  <si>
    <t>SKZZZ636</t>
  </si>
  <si>
    <t>TA-25-1040625</t>
  </si>
  <si>
    <t>CENTRO DE SERVICIOS MULTIPAGOS SAS 2</t>
  </si>
  <si>
    <t>FO-25-1445392</t>
  </si>
  <si>
    <t>29-08-2025 SE REALIZA LLAMADA AL CLIENTE, SE HABLA CON LA SRA YEIMY SE VALIDA DIRECCIÓN OK, CANAL OK, TARJETA DE SEMBRADO OK, DISPONIBILIDAD TOTAL, SE CONFIRMA 4ULTIMOS DIGITOS DE LA TARJETA: OK, LLAMAR EL DÍA LA INSTALACIÓN PARA CONFIRMAR VISITA// CONTACTO REALIZADO POR LA APP // 02/09/2025 SE REALIZA INSTALACION DE CORRESPONSAL AVAL, SE INSTALAN ACCESORIOS DATAFONO YA SE ENCONTRABA EN SITIO, SEMBRADO DE TARJETA, CB QUEDA OPERATIVO.</t>
  </si>
  <si>
    <t xml:space="preserve">F9ZZZ546        </t>
  </si>
  <si>
    <t>TA-25-1040630</t>
  </si>
  <si>
    <t>BUSINESS GROWTH UP </t>
  </si>
  <si>
    <t>FO-25-1445403</t>
  </si>
  <si>
    <t>29-08-2025 SE REALIZA LLAMADA AL CLIENTE, SE HABLA CON EL SR DAVID FERNANDO LOPEZ LEON SE VALIDA DIRECCIÓN OK, CANAL OK, TARJETA DE SEMBRADO OK, DISPONIBILIDAD TOTAL, SE CONFIRMA 4 ULTIMOS DIGITOS DE LA TARJETA: NO - CLIENTE NO LA TIENE A LA MANO (SE LE COMPARTE DIGITOS ENVIADOS EN LISTA), LLAMAR EL DÍA LA INSTALACIÓN PARA CONFIRMAR VISITA// CONTACTO REALIZADO LA APP // 01/09/2025 SE REALIZA INSTALACION DE CORRESPONSAL AVAL, SE INSTALAN ACCESORIOS DATAFONO YA SE ENCONTRABA EN SITIO, SEMBRADO DE TARJETA, CB QUEDA OPERATIVO.</t>
  </si>
  <si>
    <t xml:space="preserve">FIZZZ109        </t>
  </si>
  <si>
    <t>TA-25-1041300</t>
  </si>
  <si>
    <t>MISCELANEA PAPELERIA D&amp;L</t>
  </si>
  <si>
    <t>FO-25-1470721</t>
  </si>
  <si>
    <t>29-08-2025 SE REALIZA LLAMADAS A LOS NUMEROS DE LA LISTA, EN EL MOMENTO NO SE LOGRA COMUNICACIÓN CON EL CLIENTE, SE INTENTARA NUEVA GESTIOS EN OTRA OCASIÓN // 30-08-2025 SE REALIZA LLAMADA AL CLIENTE, SE HABLA CON LA SRA DORIS ALICIA COROZO GRUEZO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3/09/2025 SE INTENTA COMUNICACIÓN AL MEDIO DÍA SIN RESPUESTA, SE REALIZA VISITA TÉCNICA, PERO EL COMERCIO SE ENCUENTRA CERRADO, SE COMUNICA NUEVAMENTE CON LA CLIENTE Y NOS INFORMA QUE LA PERSONA A CARGO TUVO QUE CERRAR DEBIDO A QUE SALIÓ A HACER UNA DILIGENCIA. SE REPROGRAMA LA VISITA PARA EL DÍA DE MAÑANA // 04/09/2025 SE REALIZA INSTALACION DE CORRESPONSAL AVAL, SE INSTALAN EQUIPOS, SEMBRADO DE TARJETA, CB QUEDA OPERATIVO.</t>
  </si>
  <si>
    <t xml:space="preserve">FIZZZ047        </t>
  </si>
  <si>
    <t>TA-25-1040718</t>
  </si>
  <si>
    <t>PUNTO DE PAGO DYLAN</t>
  </si>
  <si>
    <t>FO-25-1445528</t>
  </si>
  <si>
    <t>29-08-2025 SE REALIZA LLAMADA AL CLIENTE, SE HABLA CON LA SRA DIANA PAOLA MEDINA SANABRIA SE VALIDA DIRECCIÓN OK, CANAL OK, TARJETA DE SEMBRADO OK, DISPONIBILIDAD TOTAL, SE CONFIRMA 4ULTIMOS DIGITOS DE LA TARJETA: OK, LLAMAR EL DÍA LA INSTALACIÓN PARA CONFIRMAR VISITA// CONTACTO REALIZADO POR LA APP // 3/09/2025 SE BUSCA DIRECCIÓN REPORTADA EN LA ORDEN NO SE ENCUENTRA, SE LLAMA DE NUEVO AL CLIENTE DONDE COMENTA QUE NO ES CRA 3B SI NO CALLE 3B # 4B-33 SUR, SE PROCEDE A LLEGAR A LA NUEVA DIRECCIÓN, SE VALIDA DIRECCIÓN Y ESTÁ DIFERENTE A LA ORDEN DE INSTALACIÓN, SE ESCALA AL PROVEEDOR Y AUTORIZA INSTALACIÓN. SE CONFIGURA E INICIALIZA DATAFONO, SE SIEMBRA TARJETA XXXX-XXXX-XXXX-5078, SE CREA USUARIO Y CLAVE CON EL CLIENTE, SE REALIZA PRUEBAS DE COMERCIO Y BANCO OK</t>
  </si>
  <si>
    <t xml:space="preserve">V7ZZZ402        </t>
  </si>
  <si>
    <t>TA-25-1040644</t>
  </si>
  <si>
    <t>NOVEDADES LIDYS</t>
  </si>
  <si>
    <t>FO-25-1445435</t>
  </si>
  <si>
    <t>29-08-2025 SE REALIZA LLAMADA AL CLIENTE, SE HABLA CON LA SRA MARLENE MARIA BERRIO DIAZ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</si>
  <si>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FGZZZ302</t>
  </si>
  <si>
    <t>TA-25-1040660</t>
  </si>
  <si>
    <t>DROGUERIA DULCE MARIA</t>
  </si>
  <si>
    <t>FO-25-1445445</t>
  </si>
  <si>
    <t>29-08-2025 SE REALIZA LLAMADA AL CLIENTE, SE HABLA CON LA SRA VIVIANA MERCADO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02/09/2025 SE REALIZA INSTALACION DE CORRESPONSAL AVAL, SE INSTALAN EQUIPOS, SEMBRADO DE TARJETA, CB QUEDA OPERATIVO.</t>
  </si>
  <si>
    <t>SKZZZ642</t>
  </si>
  <si>
    <t>TA-25-1040686</t>
  </si>
  <si>
    <t>GLAMOUR ROSADO</t>
  </si>
  <si>
    <t>FO-25-1445459</t>
  </si>
  <si>
    <t>29-08-2025 SE REALIZA LLAMADA AL CLIENTE, SE HABLA CON EL SR ULFADESNEY GONZALEZ TRIGOS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03/09/2025 SE REALIZA INSTALACION DE CORRESPONSAL AVAL, SE INSTALAN EQUIPOS, SEMBRADO DE TARJETA, CB QUEDA OPERATIVO.</t>
  </si>
  <si>
    <t xml:space="preserve">SFZZZ425        </t>
  </si>
  <si>
    <t>TA-25-1040700</t>
  </si>
  <si>
    <t>VARIEDADES LA ARENOSA DE LA CAÑA DE CORDOBA</t>
  </si>
  <si>
    <t>FO-25-1445468</t>
  </si>
  <si>
    <t>29-08-2025 SE REALIZA LLAMADA AL CLIENTE, SE HABLA CON EL SR INOCENCIO ANTONIO JIMENEZ DE HOYOS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SE REALIZA INSTALACION DE CORRESPONSAL AVAL, SE INSTALAN EQUIPOS, SEMBRADO DE TARJETA, CB QUEDA OPERATIVO.</t>
  </si>
  <si>
    <t>SIZZZ034</t>
  </si>
  <si>
    <t>TA-25-1040719</t>
  </si>
  <si>
    <t>PASTO NET COMUNICACIONES SAS TUMACO</t>
  </si>
  <si>
    <t>FO-25-1445531</t>
  </si>
  <si>
    <t>29-08-2025 SE REALIZA LLAMADA AL CLIENTE, SE HABLA CON PASTO NET COMUNICACIONES SAS SE VALIDA DIRECCIÓN OK, CANAL OK, TARJETA DE SEMBRADO OK, DISPONIBILIDAD TOTAL, SE CONFIRMA 4ULTIMOS DIGITOS DE LA TARJETA: OK, LLAMAR EL DÍA LA INSTALACIÓN PARA CONFIRMAR VISITA// CONTACTO REALIZADO POR LA APP // 3/09/2025 SE REALIZA VISITA PARA INSTALACIÓN DE CB AVAL, SE ENCUENTRA QUE EN EL LUGAR YA TIENEN DATAFONO INSTALADO POR LO CUAL SOLO SE INSTALA LECTORA DE CÓDIGOS DE BARRAS Y BASE DE DATÁFONO COMPLETOS SE CONFIGURA OK PARÁMETROS OK Y PRUEBAS EXITOSAS DE TRANSACCIONES SE ENTREGA 20 ROLLOS DE PAPELERÍA. SE INSTALA CUBRETECLADO OK</t>
  </si>
  <si>
    <t xml:space="preserve">SXOZZ326        </t>
  </si>
  <si>
    <t>TA-25-1040708</t>
  </si>
  <si>
    <t>CAFE INTERNET MARCH' S. NET</t>
  </si>
  <si>
    <t>FO-25-1445478</t>
  </si>
  <si>
    <t>29-08-2025 SE REALIZA LLAMADA AL CLIENTE, SE HABLA CON LA SRA DIANA MARCELA PARRA RIVERA SE VALIDA DIRECCIÓN OK, CANAL OK, TARJETA DE SEMBRADO OK, DISPONIBILIDAD TOTAL, SE CONFIRMA 4 ULTIMOS DIGITOS DE LA TARJETA: OK, LLAMAR EL DÍA LA INSTALACIÓN PARA CONFIRMAR VISITA// CONTACTO REALIZADO POR LA APP // 02/09/2025 INSTALACIÓN DE DATÁFONO, LECTOR, BASE,20 ROLLOS SEMBRADO DE TARJETA # 7302 INFORMA DE INGRESO Y CREACIÓN DE USUARIO, MODIFICAR, ELIMINAR, TRANSACCIÓN DE CB AVAL EXITOSA, CAPACITACIÓN DE MÓDULO ADQUIRENTE, TRANSACCIÓN EXITOSA COMPARTE NÚMEROS TELEFÓNICO DE SOPORTE AVAL VÍA WHATSAPP</t>
  </si>
  <si>
    <t xml:space="preserve">SJZZZ751        </t>
  </si>
  <si>
    <t>TA-25-1040709</t>
  </si>
  <si>
    <t>VARIEDADES CHIMICHA</t>
  </si>
  <si>
    <t>FO-25-1445482</t>
  </si>
  <si>
    <t>29-08-2025 SE REALIZA LLAMADA AL CLIENTE, SE HABLA CON LA SRA LIBIA MARCELA CANTOR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EN COMUNICACIÓN CON EL COMERCIO LIBIA MARCELA CANTOR GARZON / TELEFONO DE CONTACTO. 3202327134, SE CONFIRMA TIEMPO Y DISTANCIA DE DESPLAZAMIENTO DEBIDO A QUE NO ES EN UBALA SINO EN UNA INSPECCION, LA ACTIVIDAD SE PROGRAMA PARA EL DÍA 04-09-2025, COMERCIO CONFIRMA RECIBIR ESTE DÍA. // 04/09/2025 POR DISPONIBILIDAD DEL CLIENTE NOS ATIENE EL DÍA DE MAÑANA 5 DE SEPTIEMBRE YA QUE EL DÍA DE HOY NO PODÍA TENÍA ASUNTOS PERSONALES // 05/09/2025 SE REALIZA INSTALACION DE CORRESPONSAL AVAL, SE INSTALAN ACCESORIOS DATAFONO YA SE ENCONTRABA EN SITIO, SEMBRADO DE TARJETA, CB QUEDA OPERATIVO.</t>
  </si>
  <si>
    <t xml:space="preserve">SEZZZ052        </t>
  </si>
  <si>
    <t>TA-25-1040710</t>
  </si>
  <si>
    <t>VARIEDADES JYL SAN ANTONIO</t>
  </si>
  <si>
    <t>FO-25-1445489</t>
  </si>
  <si>
    <t>29-08-2025 SE REALIZA LLAMADA AL CLIENTE, SE HABLA CON LA ESPOSA DEL SR FABER YAIR CUENCA ORDONEZ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t>
  </si>
  <si>
    <t xml:space="preserve">V6ZZZ940        </t>
  </si>
  <si>
    <t>TA-25-1045733</t>
  </si>
  <si>
    <t xml:space="preserve">FERRELECTRICOS LA AMERICANA C.H </t>
  </si>
  <si>
    <t>FO-25-1468378</t>
  </si>
  <si>
    <t>01-09-2025 SE REALIZA LLAMADA AL CLIENTE, SE HABLA CON EL SR EDINSON ARMANDO CHAPARRO ZEA  SE VALIDA DIRECCIÓN OK, CANAL OK, TARJETA DE SEMBRADO OK, DISPONIBILIDAD TOTAL, SE CONFIRMA 4ULTIMOS DIGITOS DE LA TARJETA: OK, LLAMAR EL DÍA LA INSTALACIÓN PARA CONFIRMAR VISITA// CONTACTO REALIZADO POR LA APP // 3/09/2025 SE VISITA DIRECCIÓN , NO SE PROCEDE A REALIZAR INSTALACIÓN ,COMERCIO SIN COMUNICACIÓN , NO CUENTA CON EL PUNTO DE INTERNET DISTAMCIA DE 10 METROS MODEN , SE REPROGRAMA VISITA PARA EL DÍA DE MAÑANA 4 DE SEPTIEMBRE DEL 2025 CLIENTE INDICA QUE PARA ESE DIA YA CUENTA CON EL PUNTO DE INTERNET // 04/09/2025 SE REALIZA INSTALACION DE CORRESPONSAL AVAL, SE INSTALAN EQUIPOS, SEMBRADO DE TARJETA, CB QUEDA OPERATIVO.</t>
  </si>
  <si>
    <t>LJZZZ791</t>
  </si>
  <si>
    <t>TA-25-1045737</t>
  </si>
  <si>
    <t>ALEY MULTISERVICIOS 2</t>
  </si>
  <si>
    <t>FO-25-1456629</t>
  </si>
  <si>
    <t>01-09-2025 SE REALIZA LLAMADA AL CLIENTE, SE HABLA CON LA  SRA LEIDY VIVIANA CICUA JIMENEZ SE VALIDA DIRECCIÓN OK, CANAL OK, TARJETA DE SEMBRADO OK, DISPONIBILIDAD TOTAL, SE CONFIRMA 4ULTIMOS DIGITOS DE LA TARJETA: OK, LLAMAR EL DÍA LA INSTALACIÓN PARA CONFIRMAR VISITA// CONTACTO REALIZADO POR LA APP // 02/09/2025 SE REALIZA INSTALACION DE CORRESPONSAL AVAL, SE INSTALAN EQUIPOS, SEMBRADO DE TARJETA, CB QUEDA OPERATIVO.</t>
  </si>
  <si>
    <t>SFZZZ422</t>
  </si>
  <si>
    <t>TA-25-1045738</t>
  </si>
  <si>
    <t>JY STORE</t>
  </si>
  <si>
    <t>FO-25-1456635</t>
  </si>
  <si>
    <t>01-09-2025 SE REALIZA LLAMADA AL CLIENTE, SE HABLA CON EL SR  ELIECER DAVID FUENTE BENAVIDES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t>
  </si>
  <si>
    <t>VAZZZ130</t>
  </si>
  <si>
    <t>TA-25-1045739</t>
  </si>
  <si>
    <t>ACENEZ SEGUROS</t>
  </si>
  <si>
    <t>FO-25-1456641</t>
  </si>
  <si>
    <t>01-09-2025 SE REALIZA LLAMADA AL CLIENTE, SE HABLA CON EL SR HECTOR MANUEL MARTINEZ ACEVEDO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t>
  </si>
  <si>
    <t>SJZZZ019</t>
  </si>
  <si>
    <t>TA-25-1048251</t>
  </si>
  <si>
    <t xml:space="preserve">PAPELERIA Y ARTESANIAS MIS NENAS </t>
  </si>
  <si>
    <t>FO-25-1459792</t>
  </si>
  <si>
    <t>01-09-2025 No tiene franquicia VISA // 2/09/2025 indicacion de redeban "Por favor, procedamos con la programación y el cambio de estado del CB 90101628, ya que se realizó la actualización de la franquicia y actualmente cuenta con franquicia VISA." // SE REALIZA LLAMADA AL CLIENTE, SE HABLA CON LA SRA MARIA JACKELINE CARDONA JIMENEZ SE VALIDA DIRECCIÓN OK, CANAL OK, TARJETA DE SEMBRADO OK, DISPONIBILIDAD TOTAL, SE CONFIRMA 4 ULTIMOS DIGITOS DE LA TARJETA: OK, LLAMAR EL DÍA LA INSTALACIÓN PARA CONFIRMAR VISITA// CONTACTO REALIZADO POR LA APP // 03/09/2025 SE REALIZA INSTALACION DE CORRESPONSAL AVAL, SE INSTALAN EQUIPOS, SEMBRADO DE TARJETA, CB QUEDA OPERATIVO.</t>
  </si>
  <si>
    <t>V8ZZZ790</t>
  </si>
  <si>
    <t>TA-25-1045743</t>
  </si>
  <si>
    <t>LAPAPELERIA.NET</t>
  </si>
  <si>
    <t>FO-25-1456647</t>
  </si>
  <si>
    <t>01-09-2025 SE REALIZA LLAMADA AL CLIENTE, SE HABLA CON LA SRA CLAUDIA TARAZONA  SE VALIDA DIRECCIÓN OK, CANAL OK, TARJETA DE SEMBRADO OK, DISPONIBILIDAD TOTAL, 4ULTIMOS DIGITOS DE LA TARJETA: NO COINCIDEN CON LOS DE LA LISTA, LLAMAR EL DÍA LA INSTALACIÓN PARA CONFIRMAR VISITA// CONTACTO REALIZADO POR LA APP // 3/09/2025 SE REALIZA INSTALACION DE DATAFONO ADICIONAL, PRUEBA EXITOSAS, CB QUEDA OPERATIVO</t>
  </si>
  <si>
    <t>SLZZZ230</t>
  </si>
  <si>
    <t>TA-25-1045746</t>
  </si>
  <si>
    <t xml:space="preserve">DETALLITOS SAN PEDRO </t>
  </si>
  <si>
    <t>FO-25-1456654</t>
  </si>
  <si>
    <t>01-09-2025 SE REALIZA LLAMADA AL CLIENTE, SE HABLA CON LA SRA CRISTINA PEREZ SERNA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t>
  </si>
  <si>
    <t>SFZZZ450</t>
  </si>
  <si>
    <t>TA-25-1050329</t>
  </si>
  <si>
    <t xml:space="preserve">MADELPI </t>
  </si>
  <si>
    <t>FO-25-1462249</t>
  </si>
  <si>
    <t>02-09-2025 SE REALIZA LLAMADA AL CLIENTE, SE HABLA CON LA SRA FRANCY NIKOLS MERCADO MONROY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04/09/2025 SE REALIZA INSTALACION DE CORRESPONSAL AVAL, SE INSTALAN EQUIPOS, SEMBRADO DE TARJETA, CB QUEDA OPERATIVO.</t>
  </si>
  <si>
    <t>FJZZZ144</t>
  </si>
  <si>
    <t>TA-25-1050337</t>
  </si>
  <si>
    <t xml:space="preserve">TRAMITES SJ SHADDAI JIREH </t>
  </si>
  <si>
    <t>FO-25-1462255</t>
  </si>
  <si>
    <t>02-09-2025 SE REALIZA LLAMADA AL CLIENTE, SE HABLA CON LA SRA ROSA EMILIA MORENO BENITEZ SE VALIDA DIRECCIÓN OK, CANAL OK, TARJETA DE SEMBRADO OK, DISPONIBILIDAD TOTAL, SE CONFIRMA 4 ULTIMOS DIGITOS DE LA TARJETA: OK, LLAMAR EL DÍA LA INSTALACIÓN PARA CONFIRMAR VISITA// CONTACTO REALIZADO POR WHATSAPP // 04/09/2025 SE REALIZA INSTALACION DE CORRESPONSAL AVAL, SE INSTALAN EQUIPOS, SEMBRADO DE TARJETA, CB QUEDA OPERATIVO.</t>
  </si>
  <si>
    <t>SIZZZ283</t>
  </si>
  <si>
    <t>TA-25-1050339</t>
  </si>
  <si>
    <t>SARALU08 SPORT</t>
  </si>
  <si>
    <t>FO-25-1462263</t>
  </si>
  <si>
    <t>02-09-2025 SE REALIZA LLAMADA AL CLIENTE, SE HABLA CON LA SRA MARITZA BARAJAS INFANTE SE VALIDA DIRECCIÓN OK, CANAL OK, TARJETA DE SEMBRADO OK, DISPONIBILIDAD TOTAL, SE CONFIRMA 4 ULTIMOS DIGITOS DE LA TARJETA: OK, LLAMAR EL DÍA LA INSTALACIÓN PARA CONFIRMAR VISITA// CONTACTO REALIZADO POR LA APP // 04/09/2025 SE REALIZA INSTALACION DE CORRESPONSAL AVAL, SE INSTALAN EQUIPOS, SEMBRADO DE TARJETA, CB QUEDA OPERATIVO.</t>
  </si>
  <si>
    <t>SIZZZ811</t>
  </si>
  <si>
    <t>TA-25-1050344</t>
  </si>
  <si>
    <t>TECNOMODERM</t>
  </si>
  <si>
    <t>FO-25-1462268</t>
  </si>
  <si>
    <t>02-09-2025 SE REALIZA LLAMADA AL CLIENTE, SE HABLA CON EL SR DAVID ARMANDO ESPITIA PEDRAZA SE VALIDA DIRECCIÓN OK, CANAL OK, TARJETA DE SEMBRADO OK, DISPONIBILIDAD TOTAL, SE CONFIRMA 4 ULTIMOS DIGITOS DE LA TARJETA: OK, LLAMAR EL DÍA LA INSTALACIÓN PARA CONFIRMAR VISITA// CONTACTO REALIZADO POR LA APP // 04/09/2025 SE REALIZA INSTALACION DE CORRESPONSAL AVAL, SE INSTALAN EQUIPOS, SEMBRADO DE TARJETA, CB QUEDA OPERATIVO.</t>
  </si>
  <si>
    <t>SIZZZ355</t>
  </si>
  <si>
    <t>TA-25-1050347</t>
  </si>
  <si>
    <t xml:space="preserve">FOOD STORE 360 </t>
  </si>
  <si>
    <t>FO-25-1462272</t>
  </si>
  <si>
    <t>02-09-2025 SE REALIZA LLAMADA AL CLIENTE, SE HABLA CON EL SR EDILSON YESID SALGADO SALAMANCA SE VALIDA DIRECCIÓN OK, CANAL OK, TARJETA DE SEMBRADO OK, DISPONIBILIDAD: FECHA PROGRAMADA MUY TEMPRANO O DESPUES DE 6:00 PM, SE CONFIRMA 4ULTIMOS DIGITOS DE LA TARJETA: NO - CLIENTE NO LA TIENE A LA MANO (SE LE COMPARTE DIGITOS ENVIADOS EN LISTA),  LLAMAR EL DÍA LA INSTALACIÓN PARA CONFIRMAR VISITA// CONTACTO REALIZADO POR LA APP // 04/09/2025 SE REALIZA INSTALACION DE CORRESPONSAL AVAL, SE INSTALAN EQUIPOS, SEMBRADO DE TARJETA, CB QUEDA OPERATIVO.</t>
  </si>
  <si>
    <t>SIZZZ835</t>
  </si>
  <si>
    <t>TA-25-1050349</t>
  </si>
  <si>
    <t>PUNTO CYBER</t>
  </si>
  <si>
    <t>FO-25-1462279</t>
  </si>
  <si>
    <t>02-09-2025 SE REALIZA LLAMADA AL CLIENTE, SE HABLA CON EL SR JUAN MENDEZ  SE VALIDA DIRECCIÓN OK, CANAL OK, TARJETA DE SEMBRADO OK, DISPONIBILIDAD TOTAL; ABREN DESDE LAS 10:00 AM, SE CONFIRMA 4ULTIMOS DIGITOS DE LA TARJETA OK,  LLAMAR EL DÍA LA INSTALACIÓN PARA CONFIRMAR VISITA// CONTACTO REALIZADO POR LA APP // 04/09/2025 SE REALIZA INSTALACION DE CORRESPONSAL AVAL, SE INSTALAN EQUIPOS, SEMBRADO DE TARJETA, CB QUEDA OPERATIVO.</t>
  </si>
  <si>
    <t>SBZZZ471</t>
  </si>
  <si>
    <t>TA-25-1050350</t>
  </si>
  <si>
    <t>SERVICIOS CLICK</t>
  </si>
  <si>
    <t>FO-25-1462285</t>
  </si>
  <si>
    <t>02-09-2025 SE REALIZA LLAMADA AL CLIENTE, SE HABLA CON LA SRA LAURA VANESSA MONJE GOMEZ SE VALIDA DIRECCIÓN OK, CANAL OK, TARJETA DE SEMBRADO OK, DISPONIBILIDAD TOTAL, SE CONFIRMA 4ULTIMOS DIGITOS DE LA TARJETA NO- CLIENTE NO LA TIENE A LA MANO (SE LE COMPARTE DIGITOS ENVIADOS EN LISTA),  LLAMAR EL DÍA LA INSTALACIÓN PARA CONFIRMAR VISITA// CONTACTO REALIZADO POR LA WHATSAPP // 4/09/2025 SE REALIZA INSTALACIÓN DE CB AVAL, SE CREAN USUARIOS Y SE HABILITAN CIERRES. PRUEBAS NO (TARJETA INVÁLIDA) SE ESCALA CASO CON SOPORTE RBM EN EL CUAL NOS INDICAN QUE LA FALLA ES DE LA ENTIDAD. SE LE INDICA A CLIENTE COMUNICARSE CON ENTIDAD. SOPORTE RBM AUTORIZADO DEJAR LA IMPLEMENTACIÓN. ADICIONAL CLIENTE NOS INDICA QUE EN COMUNICACIÓN CON ASESOR DE ENTIDAD BANCARIA LE INFORMA QUE EFECTIVAMENTE LA TARJETA SE ENCUENTRA BLOQUEADA. QUE SE LE ASIGNARÁ UNA NUEVA TARJETA.</t>
  </si>
  <si>
    <t>SIZZZ726</t>
  </si>
  <si>
    <t>TA-25-1050354</t>
  </si>
  <si>
    <t>MUSE DOUCE</t>
  </si>
  <si>
    <t>FO-25-1462290</t>
  </si>
  <si>
    <t>02-09-2025 SE REALIZA LLAMADA AL CLIENTE, SE HABLA CON EL SR LUIS ALBEIRO TENORIO BATALLA SE VALIDA DIRECCIÓN OK, CANAL OK, TARJETA DE SEMBRADO OK, DISPONIBILIDAD TOTAL, SE CONFIRMA 4ULTIMOS DIGITOS DE LA TARJETA OK,  LLAMAR EL DÍA LA INSTALACIÓN PARA CONFIRMAR VISITA// CONTACTO REALIZADO POR LA APP // 04/09/2025 SE REALIZA INSTALACION DE CORRESPONSAL AVAL, SE INSTALAN EQUIPOS, SEMBRADO DE TARJETA, CB QUEDA OPERATIVO.</t>
  </si>
  <si>
    <t>LIZZZ258</t>
  </si>
  <si>
    <t>TA-25-1053164</t>
  </si>
  <si>
    <t>FRUVER EL SOCIO</t>
  </si>
  <si>
    <t>FO-25-1465047</t>
  </si>
  <si>
    <t>02-09-2025 SE REALIZA LLAMADA AL NUMERO DE LA LISTA EL CUAL TIMBRA PERO NADIE CONTESTA, SE ESCRIBE POR WHATSAPP EN ESPERA DE MENSAJES // 03-09-2025 SE REALIZA LLAMADA AL CLIENTE, SE HABLA CON EL SR MIGUEL ANGEL VASQUEZ SE VALIDA DIRECCIÓN OK, CANAL OK, TARJETA DE SEMBRADO OK, DISPONIBILIDAD TOTAL, SE CONFIRMA 4 ULTIMOS DIGITOS DE LA TARJETA: OK, LLAMAR EL DÍA LA INSTALACIÓN PARA CONFIRMAR VISITA// CONTACTO REALIZADO POR WHATSAPP // CLIENTE SOLICITA VISITAR EL VIERNES TENIENDO EN CUENTA SU DISPONIBILIDAD PARA RECIBIRNOS, IGUAL NOS COMENTA QUE SI NO CONTESTA POR LLAMADA NORMAL, QUE SE LE ESCRIBA AL WHATSAPP // 05/09/2025 SE REALIZA INSTALACION DE CORRESPONSAL AVAL, SE INSTALAN EQUIPOS, SEMBRADO DE TARJETA, CB QUEDA OPERATIVO.</t>
  </si>
  <si>
    <t>9L9ZZ698</t>
  </si>
  <si>
    <t>TA-25-1050368</t>
  </si>
  <si>
    <t xml:space="preserve">MERCADEO Y  VARIEDADES DALI </t>
  </si>
  <si>
    <t>FO-25-1462298</t>
  </si>
  <si>
    <t>02-09-2025 SE REALIZA LLAMADA AL CLIENTE, SE HABLA CON EL SR DAIRO DE JESUS HENAO RESTREPO  SE VALIDA DIRECCIÓN OK, CANAL OK, TARJETA DE SEMBRADO OK, DISPONIBILIDAD TOTAL, SE CONFIRMA 4ULTIMOS DIGITOS DE LA TARJETA OK,  LLAMAR EL DÍA LA INSTALACIÓN PARA CONFIRMAR VISITA// CONTACTO REALIZADO POR LA APP // 05/09/2025 SE REALIZA INSTALACION DE CORRESPONSAL AVAL, SE INSTALAN EQUIPOS, SEMBRADO DE TARJETA, CB QUEDA OPERATIVO.</t>
  </si>
  <si>
    <t>V8ZZZ768</t>
  </si>
  <si>
    <t>TA-25-1063525</t>
  </si>
  <si>
    <t>MISCELANEA MARIAISA</t>
  </si>
  <si>
    <t>FO-25-1477942</t>
  </si>
  <si>
    <t>04-09-2025 SE REALIZA LLAMADA AL CLIENTE, SE HABLA CON LA SRA  SINDY CAROLINA BUSTOS CABARIQUEA SE VALIDA DIRECCIÓN OK, CANAL OK, TARJETA DE SEMBRADO OK, DISPONIBILIDAD TOTAL, 4 ULTIMOS DIGITOS DE LA TARJETA: NO - CLIENTE NO LA TIENE A LA MANO (SE LE COMPARTE DIGITOS ENVIADOS EN LISTA), LLAMAR EL DÍA LA INSTALACIÓN PARA CONFIRMAR VISITA// CONTACTO REALIZADO POR LA APP // 9/09/2025 SE REALIZA INSTALACION DE DATAFONO ADICIONAL, PRUEBA EXITOSAS, CB QUEDA OPERATIVO</t>
  </si>
  <si>
    <t xml:space="preserve">SOZZZ066 </t>
  </si>
  <si>
    <t>TA-25-1063528</t>
  </si>
  <si>
    <t>TIENDA PETALUMA</t>
  </si>
  <si>
    <t>FO-25-1477945</t>
  </si>
  <si>
    <t>04-09-2025 SE REALIZA LLAMADA AL CLIENTE, SE HABLA CON EL SR  JULIAN DARIO LEON CORREA SE VALIDA DIRECCIÓN OK, CANAL OK, TARJETA DE SEMBRADO OK, DISPONIBILIDAD TOTAL, 4ULTIMOS DIGITOS DE LA TARJETA: NO COINCIDEN CON LOS DE LA LISTA, LLAMAR EL DÍA LA INSTALACIÓN PARA CONFIRMAR VISITA// CONTACTO REALIZADO POR LA APP // 09/09/2025 SE REALIZA INSTALACION DE CORRESPONSAL AVAL, SE INSTALAN EQUIPOS, SEMBRADO DE TARJETA, CB QUEDA OPERATIVO.</t>
  </si>
  <si>
    <t>FAZZZ119</t>
  </si>
  <si>
    <t>TA-25-1063531</t>
  </si>
  <si>
    <t>TIENDA VILLA DEL PILAR</t>
  </si>
  <si>
    <t>FO-25-1477950</t>
  </si>
  <si>
    <t>EJECUTADO/CANCELADO</t>
  </si>
  <si>
    <t>04-09-2025 SE REALIZA LLAMADA AL CLIENTE, SE HABLA CON LA  SRA LUZ DARY DAZA MONDRAGON SE VALIDA DIRECCIÓN OK INDICA QUE ES LA CASA 46, CANAL OK, TARJETA DE SEMBRADO-CLIENTE NO LA HA RECOGIDO, DISPONIBILIDAD TOTAL,TOMACORRIENTE ELECTRICO CERCA-NO, LLAMAR EL DÍA LA INSTALACIÓN PARA CONFIRMAR VISITA// CONTACTO REALIZADO POR LA APP // 8/09/2025 SE REALIZA VISITA PARA IMPLEMENTACIÓN, PERO SE EVIDENCIA QUE COMERCIO ESTÁ UBICADO EN LA MANZANA D CASA 46 VILLA PILAR Y NO COMO ESTÁ RELACIONADO EN LISTA DE CHEQUEO MANZANA D CASA 48 VILLA PILAR . POR TAL RAZÓN SE CANCELA.</t>
  </si>
  <si>
    <t>SOZZZ067</t>
  </si>
  <si>
    <t>TA-25-1063535</t>
  </si>
  <si>
    <t>FERRETERIA NOVA</t>
  </si>
  <si>
    <t>FO-25-1477955</t>
  </si>
  <si>
    <t>04-09-2025 SE REALIZA LLAMADA AL CLIENTE, SE HABLA CON EL SR JESUS DANIEL ROSERO PORTOCARRERO SE VALIDA DIRECCIÓN OK, CANAL OK, TARJETA DE SEMBRADO OK, DISPONIBILIDAD TOTAL, SE CONFIRMA 4ULTIMOS DIGITOS DE LA TARJETA NO- CLIENTE NO LA FACILITA(SE LE COMPARTE DIGITOS ENVIADOS EN LISTA), LLAMAR EL DÍA LA INSTALACIÓN PARA CONFIRMAR VISITA// CONTACTO REALIZADO POR LA APP // 08/09/2025 SE REALIZA INSTALACION DE CORRESPONSAL AVAL, SE INSTALAN EQUIPOS, SEMBRADO DE TARJETA, CB QUEDA OPERATIVO.</t>
  </si>
  <si>
    <t>FHZZZ794</t>
  </si>
  <si>
    <t>TA-25-1063537</t>
  </si>
  <si>
    <t>PAPELERIA Y MISCELANEA EL ENCANTO</t>
  </si>
  <si>
    <t>FO-25-1477959</t>
  </si>
  <si>
    <t>04-09-2025 SE REALIZA LLAMADA AL CLIENTE, SE HABLA CON EL SR CRISTIAN FELIPE FLOREZ GUTIERREZ SE VALIDA DIRECCIÓN OK, CANAL OK, TARJETA DE SEMBRADO OK, DISPONIBILIDAD TOTAL, 4 ULTIMOS DIGITOS DE LA TARJETA: NO - CLIENTE NO LA TIENE A LA MANO (SE LE COMPARTE DIGITOS ENVIADOS EN LISTA), LLAMAR EL DÍA LA INSTALACIÓN PARA CONFIRMAR VISITA// CONTACTO REALIZADO POR LA APP // 09/09/2025 SE REALIZA INSTALACION DE CORRESPONSAL AVAL, SE INSTALAN EQUIPOS, SEMBRADO DE TARJETA, CB QUEDA OPERATIVO.</t>
  </si>
  <si>
    <t>SIZZZ725</t>
  </si>
  <si>
    <t>TA-25-1063538</t>
  </si>
  <si>
    <t>PAPELERIA DREAMS MALEJA</t>
  </si>
  <si>
    <t>FO-25-1477965</t>
  </si>
  <si>
    <t>04-09-2025 SE REALIZA LLAMADA AL CLIENTE, SE HABLA CON LA SRA MARIA ALEJANDRA LARA GUTIERREZ SE VALIDA DIRECCIÓN OK, CANAL OK, TARJETA DE SEMBRADO OK, DISPONIBILIDAD TOTAL, 4 ULTIMOS DIGITOS DE LA TARJETA: OK, LLAMAR EL DÍA LA INSTALACIÓN PARA CONFIRMAR VISITA// CONTACTO REALIZADO POR LA APP // 08/09/2025 SE REALIZA INSTALACION DE CORRESPONSAL AVAL, SE INSTALAN EQUIPOS, SEMBRADO DE TARJETA, CB QUEDA OPERATIVO.</t>
  </si>
  <si>
    <t>FMZZZ182</t>
  </si>
  <si>
    <t>TA-25-1063542</t>
  </si>
  <si>
    <t>DIGI PAGOS JG</t>
  </si>
  <si>
    <t>FO-25-1477970</t>
  </si>
  <si>
    <t>04-09-2025 SE REALIZA LLAMADA AL CLIENTE, SE HABLA CON LA SRA JEIMY ANDREA AVILA PALOMINO SE VALIDA DIRECCIÓN OK, CANAL OK, TARJETA DE SEMBRADO OK, DISPONIBILIDAD TOTAL, 4 ULTIMOS DIGITOS DE LA TARJETA: OK, LLAMAR EL DÍA LA INSTALACIÓN PARA CONFIRMAR VISITA// CONTACTO REALIZADO POR LA APP // 08/09/2025 SE REALIZA INSTALACION DE CORRESPONSAL AVAL, SE INSTALAN EQUIPOS, SEMBRADO DE TARJETA, CB QUEDA OPERATIVO.</t>
  </si>
  <si>
    <t>VBZZZ552</t>
  </si>
  <si>
    <t>TA-25-1063543</t>
  </si>
  <si>
    <t>PAPELERÍA Y VARIEDADES AMATISTA</t>
  </si>
  <si>
    <t>FO-25-1477975</t>
  </si>
  <si>
    <t>04-09-2025 SE REALIZA LLAMADA AL CLIENTE, SE HABLA CON LA SRA YENY MAYERLY MIRA BOLIVAR SE VALIDA DIRECCIÓN OK, CANAL OK, TARJETA DE SEMBRADO OK, DISPONIBILIDAD TOTAL, 4ULTIMOS DIGITOS DE LA TARJETA: OK, LLAMAR EL DÍA LA INSTALACIÓN PARA CONFIRMAR VISITA// CONTACTO REALIZADO POR LA APP // 09/09/2025 SE REALIZA INSTALACION DE CORRESPONSAL AVAL, SE INSTALAN EQUIPOS, SEMBRADO DE TARJETA, CB QUEDA OPERATIVO.</t>
  </si>
  <si>
    <t>SIZZZ114</t>
  </si>
  <si>
    <t>TA-25-1063544</t>
  </si>
  <si>
    <t>DISTRIBUCIONES Y SERVICIOS AL DIA BOYACA</t>
  </si>
  <si>
    <t>FO-25-1477981</t>
  </si>
  <si>
    <t>04-09-2025 SE REALIZA LLAMADA AL CLIENTE, SE HABLA CON LA ADMINISTRADORA SE VALIDA DIRECCIÓN OK, CANAL OK, TARJETA DE SEMBRADO OK, DISPONIBILIDAD TOTAL, 4ULTIMOS DIGITOS DE LA TARJETA: OK, LLAMAR EL DÍA LA INSTALACIÓN PARA CONFIRMAR VISITA// CONTACTO REALIZADO POR LA APP // 09/09/2025 SE REALIZA INSTALACION DE CORRESPONSAL AVAL, SE INSTALAN EQUIPOS, SEMBRADO DE TARJETA, CB QUEDA OPERATIVO.</t>
  </si>
  <si>
    <t>VEZZZ009</t>
  </si>
  <si>
    <t>TA-25-1063545</t>
  </si>
  <si>
    <t>FERRETERIA EL ALBAÑIL DE ARACATACA</t>
  </si>
  <si>
    <t>FO-25-1477986</t>
  </si>
  <si>
    <t>04-09-2025 SE REALIZA LLAMADA AL CLIENTE, SE HABLA CON EL SR  GUILLERMO ANTONIO ORTEGA RAMIREZ SE VALIDA DIRECCIÓN OK, CANAL OK, TARJETA DE SEMBRADO OK, DISPONIBILIDAD TOTAL, 4ULTIMOS DIGITOS DE LA TARJETA: OK, TOMACORRIENTE ELECTRICO CERCA-NO, LLAMAR EL DÍA LA INSTALACIÓN PARA CONFIRMAR VISITA 3012411221// CONTACTO REALIZADO POR LA APP // 09/09/2025 SE REALIZA INSTALACION DE CORRESPONSAL AVAL, SE INSTALAN EQUIPOS, SEMBRADO DE TARJETA, CB QUEDA OPERATIVO.</t>
  </si>
  <si>
    <t>FKZZZ900</t>
  </si>
  <si>
    <t>GUTIERREZ PEREZ LUIS ALBERTO</t>
  </si>
  <si>
    <t>TA-25-1063546</t>
  </si>
  <si>
    <t xml:space="preserve">GRANERO EL ESQUINAZO DE BAHIA SOLANO </t>
  </si>
  <si>
    <t>FO-25-1477989</t>
  </si>
  <si>
    <t>04-09-2025 SE REALIZA LLAMADA AL CLIENTE, SE HABLA CON LA SRA  DEISY JOHANA SALAZAR GARCIA SE VALIDA DIRECCIÓN OK, CANAL OK, AL CONFIRMAR LA TARJETA DE SEMBRADO ME INDICA QUE AUN NO LE HA LLEGADO, YA QUE SE LA ENVIARON POR TRANSPORTADORA Y TIENE 8 DIAS HABILES PARA LLEGAR, SOLICITA LLAMAR LA PROXIMA SEMANA PARA CONFIRMAR TARJETA EN SITIO, SE PROGRAMA PARA EL ULTIMO DIA HABIL Y SE CONFIRMARA CON CLIENTE ANTES DE IR// CONTACTO REALIZADO POR LA APP // 15/09/2025 SE REALIZA CONTACTO CON EL CLIENTE PARA CONFIRMAR LA TARJETA DE SEMBRADO NOS INDICA QUE LE LLEGO EL DIA VIERNES, SE HABLA CON EL COORDINADOR Y SE PROGRAMA PARA EL 17/09/2025 SEGUN DISPONIBILIDAD DE TRASPORTE (AEREO) // 17/09/2025 SE REALIZA INSTALACION DE CORRESPONSAL AVAL, SE INSTALAN EQUIPOS, SEMBRADO DE TARJETA, CB QUEDA OPERATIVO.</t>
  </si>
  <si>
    <t>SJZZZ762</t>
  </si>
  <si>
    <t>TA-25-1063551</t>
  </si>
  <si>
    <t>MISCELANEA Y PAPELERIA EL MUNDO DE HELLO KITTY</t>
  </si>
  <si>
    <t>FO-25-1477998</t>
  </si>
  <si>
    <t>04-09-2025 SE REALIZA LLAMADA AL CLIENTE, SE HABLA CON LA SRA YENIFER ALEJANDRA MELENDEZ MOLINA SE VALIDA DIRECCIÓN OK, CANAL OK, TARJETA DE SEMBRADO OK, DISPONIBILIDAD TOTAL, SE CONFIRMA 4ULTIMOS DIGITOS DE LA TARJETA NO- CLIENTE NO LA TIENE A LA MANO (SE LE COMPARTE DIGITOS ENVIADOS EN LISTA), LLAMAR EL DÍA LA INSTALACIÓN PARA CONFIRMAR VISITA// CONTACTO REALIZADO POR LA APP // 09/09/2025 SE REALIZA INSTALACION DE CORRESPONSAL AVAL, SE INSTALAN EQUIPOS, SEMBRADO DE TARJETA, CB QUEDA OPERATIVO.</t>
  </si>
  <si>
    <t>F9ZZZ500</t>
  </si>
  <si>
    <t>TA-25-1063552</t>
  </si>
  <si>
    <t>PEREMPRENDER</t>
  </si>
  <si>
    <t>FO-25-1478004</t>
  </si>
  <si>
    <t>04-09-2025 SE REALIZA LLAMADA AL CLIENTE, SE HABLA CON EL SR JESUS ALBERTO ESPANA CASTRILLO SE VALIDA DIRECCIÓN OK, CANAL OK, TARJETA DE SEMBRADO OK, DISPONIBILIDAD TOTAL, SE CONFIRMA 4ULTIMOS DIGITOS DE LA TARJETA OK, LLAMAR EL DÍA LA INSTALACIÓN PARA CONFIRMAR VISITA// CONTACTO REALIZADO POR LA APP // 09/09/2025 SE REALIZA INSTALACION DE CORRESPONSAL AVAL, SE INSTALAN EQUIPOS, SEMBRADO DE TARJETA, CB QUEDA OPERATIVO.</t>
  </si>
  <si>
    <t>FLZZZ183</t>
  </si>
  <si>
    <t>TA-25-1063554</t>
  </si>
  <si>
    <t>CONTROL CAR COSMOCENTRO</t>
  </si>
  <si>
    <t>FO-25-1478009</t>
  </si>
  <si>
    <t>04-09-2025 SE REALIZA LLAMADA AL CLIENTE, SE HABLA CON LA SRA YIZETH VIVIANA CARDONA PEDRAZA SE VALIDA DIRECCIÓN OK, CANAL OK, TARJETA DE SEMBRADO OK, DISPONIBILIDAD TOTAL, SE CONFIRMA 4ULTIMOS DIGITOS DE LA TARJETA OK, LLAMAR EL DÍA LA INSTALACIÓN PARA CONFIRMAR VISITA// CONTACTO REALIZADO POR WHATSAPP // 09/09/2025 SE REALIZA INSTALACION DE CORRESPONSAL AVAL, SE INSTALAN EQUIPOS, SEMBRADO DE TARJETA, CB QUEDA OPERATIVO.</t>
  </si>
  <si>
    <t>FIZZZ073</t>
  </si>
  <si>
    <t>TA-25-1070634</t>
  </si>
  <si>
    <t>DROGUERIA J.J</t>
  </si>
  <si>
    <t>FO-25-1485956</t>
  </si>
  <si>
    <t>05-09-2025 SE REALIZA LLAMADA AL CLIENTE, SE HABLA CON EL SR JUAN DE JESUS CASTILLO CAMACHO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LOGRA COMUNICACIÓN CON EL SEÑOR JUAN DE JESUS CASTILLO CAMACHO AL NUMERO TELEFONICO 3112828377 CON QUIEN SE CONFIRMA VISITA, CLIENTE MANIFIESTA QUE NO NECESITA CABLE PARA LA INSTALACIÓN Y QUE CUENTA CON LA TARJETA DE SEMBRADO, SE CONFIRMA VISITA CON EL CLIENTE PARA EL DIA DE MAÑANA A LAS 2PM YA QUE POR POCO TRANSPORTE HACIA EL LUGAR Y CIERRE DE LA VIA A CAUSA DE VUELTA CICLISTA NO ES POSIBLE REALIZAR LA VISITA EL DIA DE HOY, CLIENTE CONFORME. // 11/09/2025 SE REALIZA INSTALACION DE CORRESPONSAL AVAL, SE INSTALAN EQUIPOS, SEMBRADO DE TARJETA, CB QUEDA OPERATIVO.</t>
  </si>
  <si>
    <t>VAZZZ672</t>
  </si>
  <si>
    <t>TA-25-1070636</t>
  </si>
  <si>
    <t xml:space="preserve">BENDITA VANIDAD BOUTIQUE </t>
  </si>
  <si>
    <t>FO-25-1485961</t>
  </si>
  <si>
    <t>05-09-2025 SE REALIZA LLAMADA AL CLIENTE, SE HABLA CON EL SR JULIAN ANDRES RODRIGUEZ QUINTERO SE VALIDA DIRECCIÓN OK, CANAL OK, TARJETA DE SEMBRADO OK, DISPONIBILIDAD TOTAL, SE CONFIRMA 4 ULTIMOS DIGITOS DE LA TARJETA: OK, LLAMAR EL DÍA LA INSTALACIÓN PARA CONFIRMAR VISITA// CONTACTO REALIZADO WHATSAPP // 09/09/2025 SE REALIZA INSTALACION DE CORRESPONSAL AVAL, SE INSTALAN EQUIPOS, SEMBRADO DE TARJETA, CB QUEDA OPERATIVO.</t>
  </si>
  <si>
    <t>VBZZZ423</t>
  </si>
  <si>
    <t>TA-25-1070638</t>
  </si>
  <si>
    <t xml:space="preserve">HC PUNTO LA 48 </t>
  </si>
  <si>
    <t>FO-25-1485966</t>
  </si>
  <si>
    <t>05-09-2025 SE REALIZA LLAMADA AL CLIENTE, SE HABLA CON EL SR HUGO CASTRILLON CUENCA SE VALIDA DIRECCIÓN OK, CANAL OK, TARJETA DE SEMBRADO OK, DISPONIBILIDAD TOTAL, SE CONFIRMA 4 ULTIMOS DIGITOS DE LA TARJETA: OK, LLAMAR EL DÍA LA INSTALACIÓN PARA CONFIRMAR VISITA// CONTACTO REALIZADO POR LA APP // 09/09/2025 SE REALIZA INSTALACION DE CORRESPONSAL AVAL, SE INSTALAN EQUIPOS, SEMBRADO DE TARJETA, CB QUEDA OPERATIVO.</t>
  </si>
  <si>
    <t>SJZZZ763</t>
  </si>
  <si>
    <t>TA-25-1070640</t>
  </si>
  <si>
    <t>CIGARRERIA Y TELECOMUNICACIONES TIFFANY</t>
  </si>
  <si>
    <t>FO-25-1485970</t>
  </si>
  <si>
    <t>05-09-2025 SE REALIZA LLAMADA AL CLIENTE, SE HABLA CON LA SRA LILIA LEONOR RODRIGUEZ CUERVO SE VALIDA DIRECCIÓN OK, CANAL OK, TARJETA DE SEMBRADO OK, DISPONIBILIDAD TOTAL, SE CONFIRMA 4 ULTIMOS DIGITOS DE LA TARJETA: OK, LLAMAR EL DÍA LA INSTALACIÓN PARA CONFIRMAR VISITA// CONTACTO REALIZADO POR LA APP // 09/09/2025 SE REALIZA INSTALACION DE CORRESPONSAL AVAL, SE INSTALAN EQUIPOS, SEMBRADO DE TARJETA, CB QUEDA OPERATIVO.</t>
  </si>
  <si>
    <t>VEZZZ012</t>
  </si>
  <si>
    <t>TA-25-1070641</t>
  </si>
  <si>
    <t>PAÑALERA LUCI&amp;MATHIS</t>
  </si>
  <si>
    <t>FO-25-1485975</t>
  </si>
  <si>
    <t>05-09-2025 SE REALIZA LLAMADA AL CLIENTE, SE HABLA CON EL SR JOSE MARIA BECERRA ECHEVERRY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09/09/2025 SE REALIZA INSTALACION DE CORRESPONSAL AVAL, SE INSTALAN EQUIPOS, SEMBRADO DE TARJETA, CB QUEDA OPERATIVO.</t>
  </si>
  <si>
    <t>FGZZZ754</t>
  </si>
  <si>
    <t>TA-25-1070643</t>
  </si>
  <si>
    <t>KADANET</t>
  </si>
  <si>
    <t>FO-25-1485979</t>
  </si>
  <si>
    <t>05-09-2025 SE REALIZA LLAMADA AL CLIENTE, SE HABLA CON EL SR SE VALIDA DIRECCIÓN OK, CANAL OK, TARJETA DE SEMBRADO OK, DISPONIBILIDAD-PREFERIBLEMENTE EN LA MAÑANA, SE CONFIRMA 4 ULTIMOS DIGITOS DE LA TARJETA: NO-CLIENTE NO LA TIENE A LA MANO (SE LE COMPARTE DIGITOS ENVIADOS EN LISTA) , LLAMAR EL DÍA LA INSTALACIÓN PARA CONFIRMAR VISITA// CONTACTO REALIZADO POR LA APP // 09/09/2025 SE REALIZA INSTALACION DE CORRESPONSAL AVAL, SE INSTALAN EQUIPOS, SEMBRADO DE TARJETA, CB QUEDA OPERATIVO.</t>
  </si>
  <si>
    <t>FLZZZ232</t>
  </si>
  <si>
    <t>TA-25-1070645</t>
  </si>
  <si>
    <t>GRUPO EXPRESS CORRESPONSAL</t>
  </si>
  <si>
    <t>FO-25-1485985</t>
  </si>
  <si>
    <t>05-09-2025 SE REALIZA LLAMADA AL CLIENTE, SE HABLA CON LA SRA LEYDI BENAVIDES SE VALIDA DIRECCIÓN OK, CANAL OK, TARJETA DE SEMBRADO OK, DISPONIBILIDAD TOTAL, SE CONFIRMA 4 ULTIMOS DIGITOS DE LA TARJETA: NO-CLIENTE NO LA TIENE A LA MANO (SE LE COMPARTE DIGITOS ENVIADOS EN LISTA), LLAMAR EL DÍA LA INSTALACIÓN PARA CONFIRMAR VISITA// CONTACTO REALIZADO POR LA APP // 10/09/2025 SE REALIZA INSTALACION DE DOS DATAFONOS ADICIONALES, PRUEBA EXITOSAS, CB QUEDA OPERATIVO</t>
  </si>
  <si>
    <t>VGZZZ216 VGZZZ217</t>
  </si>
  <si>
    <t>6820-1646</t>
  </si>
  <si>
    <t>TA-25-1070646</t>
  </si>
  <si>
    <t>GRUPO EXPRESS LTDA LA VICTORIA</t>
  </si>
  <si>
    <t>FO-25-1485990</t>
  </si>
  <si>
    <t>05-09-2025 SE REALIZA LLAMADA AL CLIENTE, SE HABLA CON LA SRA LEYDI BENAVIDES SE VALIDA DIRECCIÓN OK, CANAL OK, TARJETA DE SEMBRADO OK, DISPONIBILIDAD TOTAL, SE CONFIRMA 4 ULTIMOS DIGITOS DE LA TARJETA: NO-CLIENTE NO LA TIENE A LA MANO (SE LE COMPARTE DIGITOS ENVIADOS EN LISTA), LLAMAR EL DÍA LA INSTALACIÓN PARA CONFIRMAR VISITA// CONTACTO REALIZADO POR LA APP // 10/09/2025 SE REALIZA INSTALACIÓN DE DATAFONO ADICIONAL EN COMERCIO DEL CLIENTE EN CIUDAD DE IPIALES CON AUTORIZACIÓN DE REDEBAN POR COMPLEJIDAD DE TRANSPORTE A LA ZONA. SE REALIZA SEMBRADO DE TARJETA Y SE CREAN USUARIOS, SE ENTREGAN 20 ROLLOS. SE REALIZAN PRUEBAS DE CB Y COMERCIO EXITOSAS. QUEDA OPERATIVO</t>
  </si>
  <si>
    <t>VGZZZ218</t>
  </si>
  <si>
    <t>TA-25-1070648</t>
  </si>
  <si>
    <t>TIENDA BENAVIDEZ NELLY</t>
  </si>
  <si>
    <t>FO-25-1485995</t>
  </si>
  <si>
    <t>05-09-2025 SE REALIZA LLAMADA AL CLIENTE, SE HABLA CON LA SRA BLANCA NELLY BENVIDES BENAVIDES  SE VALIDA DIRECCIÓN OK, CANAL OK, TARJETA DE SEMBRADO OK, DISPONIBILIDAD TOTAL, SE CONFIRMA 4 ULTIMOS DIGITOS DE LA TARJETA: OK, LLAMAR EL DÍA LA INSTALACIÓN PARA CONFIRMAR VISITA// CONTACTO REALIZADO POR LA APP // 9/09/2025 SE REALIZA INSTALACION DE DATAFONO ADICIONAL, PRUEBA EXITOSAS, CB QUEDA OPERATIVO</t>
  </si>
  <si>
    <t>VGZZZ219</t>
  </si>
  <si>
    <t>TA-25-1070651</t>
  </si>
  <si>
    <t>EL RINCON DE AFRODITA</t>
  </si>
  <si>
    <t>FO-25-1486000</t>
  </si>
  <si>
    <t>05-09-2025 SE REALIZA LLAMADA AL CLIENTE, SE HABLA CON LA SRA ASTRID CAROLINA SANCHEZ HERNANDEZ  SE VALIDA DIRECCIÓN OK, CANAL OK, TARJETA DE SEMBRADO OK, DISPONIBILIDAD TOTAL, SE CONFIRMA 4 ULTIMOS DIGITOS DE LA TARJETA: OK, LLAMAR EL DÍA LA INSTALACIÓN PARA CONFIRMAR VISITA// CONTACTO REALIZADO POR WHATSAPP // 09/09/2025 SE REALIZA INSTALACION DE CORRESPONSAL AVAL, SE INSTALAN EQUIPOS, SEMBRADO DE TARJETA, CB QUEDA OPERATIVO.</t>
  </si>
  <si>
    <t>FMZZZ015</t>
  </si>
  <si>
    <t>TA-25-1070653</t>
  </si>
  <si>
    <t xml:space="preserve">ICHIQUI </t>
  </si>
  <si>
    <t>FO-25-1486007</t>
  </si>
  <si>
    <t>05-09-2025 SE REALIZA LLAMADA AL CLIENTE, SE HABLA CON LA SRA DAENNY MARCELA SUAVITA PATACON  SE VALIDA DIRECCIÓN OK, CANAL OK, TARJETA DE SEMBRADO OK, DISPONIBILIDAD TOTAL, SE CONFIRMA 4 ULTIMOS DIGITOS DE LA TARJETA: NO-CLIENTE NO LA TIENE A LA MANO (SE LE COMPARTE DIGITOS ENVIADOS EN LISTA), LLAMAR EL DÍA LA INSTALACIÓN PARA CONFIRMAR VISITA// CONTACTO REALIZADO POR LA APP // 09/09/2025 SE REALIZA INSTALACION DE CORRESPONSAL AVAL, SE INSTALAN EQUIPOS, SEMBRADO DE TARJETA, CB QUEDA OPERATIVO.</t>
  </si>
  <si>
    <t>FMZZZ100</t>
  </si>
  <si>
    <t>TA-25-1080451</t>
  </si>
  <si>
    <t>MODERN SPACE</t>
  </si>
  <si>
    <t>FO-25-1497991</t>
  </si>
  <si>
    <t>08-09-2025 SE REALIZA LLAMADA AL CLIENTE, SE HABLA CON LA SRA LIBETH CRISTEL PITRE SOLANO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t>
  </si>
  <si>
    <t>SIZZZ382</t>
  </si>
  <si>
    <t>THOMAS CAMPO SIGIFREDO SEGUNDO</t>
  </si>
  <si>
    <t>TA-25-1080452</t>
  </si>
  <si>
    <t>MOVIL STORE TELLO</t>
  </si>
  <si>
    <t>FO-25-1497996</t>
  </si>
  <si>
    <t>08-09-2025 SE REALIZA LLAMADA AL CLIENTE, SE HABLA CON EL SR HAROLD GUILLERMO SAAVEDRA TACUMASE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CONFIGURA DATAFONO CON SOPORTE, LECTOR DE BARRAS , CABLEADO PARA LOS EQUIPOS, SE ENTREGA 20 ROLLOS DE PAPEL RBM, SE SIEMBRA TARJETA XXXX-XXXX-XXXX-0647, SE CREA USUARIO Y CLAVE CON EL CLIENTE, SE REALIZA PRUEBAS DE COMERCIO OK Y BANCO NO FUE POSIBLE SALIENDO MENSAJE TARJETA NO SOPORTADA ,SE ESCALÓ A REDEBAN DONDE COMENTA QUE EN EL SISTEMA NO ESTÁ ACTIVA LA FRANQUICIA , DEPENDEMOS QUE REDEBAN REALICE EL TRÁMITE INTERNAMENTE, NOS AVISARÁN PARA AVISAR AL CLIENTE Y REALICE PRUEBAS , NOS AUTORIZAN RETIRARNOS DEL PUNTO</t>
  </si>
  <si>
    <t>VBZZZ572</t>
  </si>
  <si>
    <t>TA-25-1080453</t>
  </si>
  <si>
    <t>COMUNICACIONES MISHEDAN</t>
  </si>
  <si>
    <t>FO-25-1498003</t>
  </si>
  <si>
    <t>08-09-2025 SE REALIZA LLAMADA AL CLIENTE, SE HABLA CON LA SRA KAREN MARGARITA TORRES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t>
  </si>
  <si>
    <t>FKZZZ386</t>
  </si>
  <si>
    <t>TA-25-1080454</t>
  </si>
  <si>
    <t>CAFE JUAN.NET</t>
  </si>
  <si>
    <t>FO-25-1498007</t>
  </si>
  <si>
    <t>08-09-2025 SE REALIZA LLAMADA AL CLIENTE, SE HABLA CON LA SRA MARTA NELIDA ORTIZ CANO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INDICA LLAMAR ANTES DE IR, Y SI ES POSIBLE EN HORAS DE LA MAÑANA // 11/09/2025 SE REALIZA INSTALACION DE CORRESPONSAL AVAL, SE INSTALAN EQUIPOS, SEMBRADO DE TARJETA, CB QUEDA OPERATIVO.</t>
  </si>
  <si>
    <t>FKZZZ412</t>
  </si>
  <si>
    <t>TA-25-1080455</t>
  </si>
  <si>
    <t xml:space="preserve">LA FERIA DEL CALZADO Y EL BOLSO </t>
  </si>
  <si>
    <t>FO-25-1498014</t>
  </si>
  <si>
    <t>08-09-2025 SE REALIZA LLAMADA AL CLIENTE, SE HABLA CON EL SR JOSE ALVARO RAMIREZ ZULUAGA  SE VALIDA DIRECCIÓN OK, CANAL OK, TARJETA DE SEMBRADO OK, DISPONIBILIDAD TOTAL, SE CONFIRMA 4 ULTIMOS DIGITOS DE LA TARJETA: OK, LLAMAR EL DÍA LA INSTALACIÓN PARA CONFIRMAR VISITA// CONTACTO REALIZADO POR LA APP // 11/09/2025 SE COMUNICA CON EL USUARIO PARA CONFIRMAR LA VISITA EL USUARIO INDICA QUE NO ESTÁ DISPONIBLE EL DÍA DE HOY YA QUE SE ENCUENTRA EN DESCANSO. // 12/09/2025 SE REALIZA INSTALACION DE CORRESPONSAL AVAL, SE INSTALAN EQUIPOS, SEMBRADO DE TARJETA, CB QUEDA OPERATIVO.</t>
  </si>
  <si>
    <t>FLZZZ918</t>
  </si>
  <si>
    <t>TA-25-1080456</t>
  </si>
  <si>
    <t>SUPERMERCADO JC</t>
  </si>
  <si>
    <t>FO-25-1498019</t>
  </si>
  <si>
    <t>08-09-2025 SE REALIZA LLAMADA AL CLIENTE,EN COMUNICAACIÓN CON INVERSIONES JCTT SAS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t>
  </si>
  <si>
    <t>SJZZZ417</t>
  </si>
  <si>
    <t>TA-25-1082936</t>
  </si>
  <si>
    <t>PAPELERIA Y MISCELANEA MUNDO DE COLORES</t>
  </si>
  <si>
    <t>FO-25-1500332</t>
  </si>
  <si>
    <t>08-09-2025 SE REALIZA LLAMADA A LOS NUMEROS DE LA LISTA SIN EMBARGO NO SE OBTIENE RESPUESTA, SE DEJA MENSAJE DE WHATSAPP // 09-09-2025 SE REALIZA LLAMADA AL CLIENTE, SE HABLA CON EL SR EDUAR JONNY BENAVIDES ARTEAGA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t>
  </si>
  <si>
    <t>FLZZZ442</t>
  </si>
  <si>
    <t>TA-25-1080457</t>
  </si>
  <si>
    <t xml:space="preserve">YAMAENVIOS </t>
  </si>
  <si>
    <t>FO-25-1498024</t>
  </si>
  <si>
    <t>08-09-2025 SE REALIZA LLAMADA AL CLIENTE, SE HABLA CON EL SR RENE SOLANO OVALLE VALIDA DIRECCIÓN OK, CANAL OK, TARJETA DE SEMBRADO OK, DISPONIBILIDAD TOTAL, SE CONFIRMA 4 ULTIMOS DIGITOS DE LA TARJETA: OK, LLAMAR EL DÍA LA INSTALACIÓN PARA CONFIRMAR VISITA// CONTACTO REALIZADO POR LA APP // CLIENTE SOLICITA DE LO POSIBLE VISITAR EN HOARIOS DEL MEDIO DIA, ME COMENTA QUE DESPUES DE QUE EMPIEZA A ORGANIZAR ENVIOS ES DIFICIL LA ATENCION // 10/09/2025 SE REALIZA INSTALACION DE CORRESPONSAL AVAL, SE INSTALAN EQUIPOS, SEMBRADO DE TARJETA, CB QUEDA OPERATIVO.</t>
  </si>
  <si>
    <t>SKZZZ318</t>
  </si>
  <si>
    <t>TA-25-1080458</t>
  </si>
  <si>
    <t>TIENDA EL MIRADOR DE LA FORTUNA</t>
  </si>
  <si>
    <t>FO-25-1498029</t>
  </si>
  <si>
    <t>08-09-2025 SE REALIZA LLAMADA AL CLIENTE, SE HABLA CON EL SR ARGUELLO GONZALO CORDERO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REALIZA INSTALACION DE CORRESPONSAL AVAL, SE INSTALAN EQUIPOS, SEMBRADO DE TARJETA, CB QUEDA OPERATIVO.</t>
  </si>
  <si>
    <t>FMZZZ102</t>
  </si>
  <si>
    <t>TA-25-1080459</t>
  </si>
  <si>
    <t xml:space="preserve"> AM FASHION</t>
  </si>
  <si>
    <t>FO-25-1498035</t>
  </si>
  <si>
    <t>08-09-2025 SE REALIZA LLAMADA AL CLIENTE, SE HABLA CON LA SRA ADA LUCIA RAMIREZ ALVAREZ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t>
  </si>
  <si>
    <t>SKZZZ138</t>
  </si>
  <si>
    <t>TA-25-1080460</t>
  </si>
  <si>
    <t xml:space="preserve"> HEIDY TATIANA ALONSO BALLESTEROS</t>
  </si>
  <si>
    <t>FO-25-1498038</t>
  </si>
  <si>
    <t>08-09-2025 SE REALIZA LLAMADA AL CLIENTE, SE HABLA CON LA SRA HEIDY TATIANA ALONSO BALLESTEROSSE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t>
  </si>
  <si>
    <t>SKZZZ305</t>
  </si>
  <si>
    <t>TA-25-1082945</t>
  </si>
  <si>
    <t>FARMA GALENICA</t>
  </si>
  <si>
    <t>FO-25-1500341</t>
  </si>
  <si>
    <t>08-09-2025 SE REALIZA LLAMADA A LOS NUMEROS DE LA LISTA SIN EMBARGO NO SE OBTIENE RESPUESTA, SE DEJA MENSAJE DE WHATSAPP // 09-09-2025 SE REALIZA LLAMADA AL CLIENTE, SE HABLA CON EL SR EDUAR JONNY BENAVIDES ARTEAGA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INSTALACIÓN DE CB BANCO DE BOGOTÁ. CLIENTE YA TIENE DATAFONO ENVIADO POR REDEBAN SE INSTALA VERSIÓN 10.6 SE REALIZA SEMBRADO DE TARJETA, SE EXPLICA MANEJO BASICO DE DATAFONO. SE ENTREGAN 20 ROLLOS. SE CREA USUARIO. SE REALIZAN PRUEBAS EXITOSAS DE CB Y COMERCIO. INSTALACIÓN EXITOSA</t>
  </si>
  <si>
    <t>SDZZZ815</t>
  </si>
  <si>
    <t>TA-25-1082951</t>
  </si>
  <si>
    <t xml:space="preserve">DROGUERIA FARVITAL </t>
  </si>
  <si>
    <t>FO-25-1500349</t>
  </si>
  <si>
    <t>08-09-2025 SE REALIZA LLAMADA A LOS NUMEROS DE LA LISTA SIN EMBARGO NO SE OBTIENE RESPUESTA, SE DEJA MENSAJE DE WHATSAPP // 09-09-2025 SE REALIZA LLAMADA AL CLIENTE, SE HABLA CON EL SR CRISTIAN CAMILO HIDALGO MURIEL  SE VALIDA DIRECCIÓN OK, CANAL OK, TARJETA DE SEMBRADO OK, DISPONIBILIDAD TOTAL, SE CONFIRMA 4 ULTIMOS DIGITOS DE LA TARJETA: OK, LLAMAR EL DÍA LA INSTALACIÓN PARA CONFIRMAR VISITA// CONTACTO REALIZADO POR LA WHATSAPP // 11/09/2025 SE REALIZA INSTALACION DE CORRESPONSAL AVAL, SE INSTALAN EQUIPOS, SEMBRADO DE TARJETA, CB QUEDA OPERATIVO.</t>
  </si>
  <si>
    <t>FLZZZ148</t>
  </si>
  <si>
    <t>TA-25-1084703</t>
  </si>
  <si>
    <t>PAPELERIA MORENO JAIMES</t>
  </si>
  <si>
    <t>FO-25-1503715</t>
  </si>
  <si>
    <t>09-09-2025 SE REALIZA LLAMADA AL CLIENTE, SE HABLA CON LA SRA ANGELA MARIANA NINO GOMEZ SE VALIDA DIRECCIÓN OK, CANAL OK, TARJETA DE SEMBRADO OK, DISPONIBILIDAD TOTAL, SE CONFIRMA 4 ULTIMOS DIGITOS DE LA TARJETA: OK, LLAMAR EL DÍA LA INSTALACIÓN PARA CONFIRMAR VISITA// CONTACTO REALIZADO POR WHATSAPP // 11/09/2025 SE REALIZA INSTALACION DE CORRESPONSAL AVAL, SE INSTALAN EQUIPOS, SEMBRADO DE TARJETA, CB QUEDA OPERATIVO.</t>
  </si>
  <si>
    <t>FBZZZ259</t>
  </si>
  <si>
    <t>TA-25-1084712</t>
  </si>
  <si>
    <t xml:space="preserve">FILANDIA INMOBILIARIA </t>
  </si>
  <si>
    <t>FO-25-1503720</t>
  </si>
  <si>
    <t>09-09-2025 SE REALIZA LLAMADA AL CLIENTE, SE HABLA CON LA SRA YENNY ANDREA GIRALDO NARANJO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t>
  </si>
  <si>
    <t xml:space="preserve">FFZZZ250        </t>
  </si>
  <si>
    <t>TA-25-1084716</t>
  </si>
  <si>
    <t>FERREDISTRIBUCIONES LA SEPTIMA FIRAVITOBA</t>
  </si>
  <si>
    <t>FO-25-1503726</t>
  </si>
  <si>
    <t>09-09-2025 SE REALIZA LLAMADA AL CLIENTE, SE HABLA CON LA SRA LINA MARIA PATARROYO MEDINA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t>
  </si>
  <si>
    <t>SIZZZ731</t>
  </si>
  <si>
    <t>TA-25-1084717</t>
  </si>
  <si>
    <t>PAÑALERA PUNTO BEBE C.M</t>
  </si>
  <si>
    <t>FO-25-1503732</t>
  </si>
  <si>
    <t>09-09-2025 SE REALIZA LLAMADA AL CLIENTE, SE HABLA CON EL SR CRISTIAN CAMILO SANCHEZ FLOREZ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t>
  </si>
  <si>
    <t xml:space="preserve">FKZZZ202        </t>
  </si>
  <si>
    <t>TA-25-1084721</t>
  </si>
  <si>
    <t>FAMILY PETS STORE</t>
  </si>
  <si>
    <t>FO-25-1503737</t>
  </si>
  <si>
    <t>09-09-2025 SE REALIZA LLAMADA AL CLIENTE, SE HABLA CON EL SR KEVIN ANDRES FLOREZ REINA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t>
  </si>
  <si>
    <t xml:space="preserve">FLZZZ878        </t>
  </si>
  <si>
    <t>TA-25-1084729</t>
  </si>
  <si>
    <t xml:space="preserve">INVERSIONES YOIDER &amp; CIA SAS </t>
  </si>
  <si>
    <t>FO-25-1503742</t>
  </si>
  <si>
    <t>09-09-2025 SE REALIZA LLAMADA AL CLIENTE, SE HABLA CON INVERSIONES YOIDER &amp; CIA S.A.S SE VALIDA DIRECCIÓN OK, CANAL OK, TARJETA DE SEMBRADO OK, DISPONIBILIDAD TOTAL, SE CONFIRMA 4 ULTIMOS DIGITOS DE LA TARJETA: OK, LLAMAR EL DÍA LA INSTALACIÓN PARA CONFIRMAR VISITA// CONTACTO REALIZADO POR WHATSAPP // CLIENTE CORRIGE BARRIO: CAPURGANA BARRIO CENTRO // 17/09/2025 SE REALIZA INSTALACION DE CORRESPONSAL AVAL, SE INSTALAN EQUIPOS, SEMBRADO DE TARJETA, CB QUEDA OPERATIVO.</t>
  </si>
  <si>
    <t>SHZZZ202</t>
  </si>
  <si>
    <t>TA-25-1084737</t>
  </si>
  <si>
    <t>ST SOLUCIONES DIGITALES</t>
  </si>
  <si>
    <t>FO-25-1503747</t>
  </si>
  <si>
    <t>09-09-2025 SE REALIZA LLAMADA AL CLIENTE, SE HABLA CON LA SRA SANDRA ELISA TEEZ CAICEDO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t>
  </si>
  <si>
    <t xml:space="preserve">FKZZZ200        </t>
  </si>
  <si>
    <t>TA-25-1084743</t>
  </si>
  <si>
    <t xml:space="preserve">QUINTA PHARMA </t>
  </si>
  <si>
    <t>FO-25-1503751</t>
  </si>
  <si>
    <t>09-09-2025 SE REALIZA LLAMADA AL CLIENTE, SE HABLA CON LA SRA OLGA LUCIA VILLARREAL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t>
  </si>
  <si>
    <t>LLZZZ848</t>
  </si>
  <si>
    <t>TA-25-1084748</t>
  </si>
  <si>
    <t>PAPELERIA Y MISCELANEA MYM</t>
  </si>
  <si>
    <t>FO-25-1511489</t>
  </si>
  <si>
    <t>09-09-2025 SE REALIZA LLAMADA AL CLIENTE, SE HABLA CON LA SRA EVELIA SARMIENTO GOMEZ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t>
  </si>
  <si>
    <t xml:space="preserve">SKZZZ323        </t>
  </si>
  <si>
    <t>TA-25-1084750</t>
  </si>
  <si>
    <t xml:space="preserve">RESTAURANTE Y LONCHERIA EL TIO SAN </t>
  </si>
  <si>
    <t>FO-25-1503759</t>
  </si>
  <si>
    <t>09-09-2025 SE REALIZA LLAMADA AL CLIENTE, SE HABLA CON LA SRA ERIKA GERALDINE SANTOYO PRIETO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t>
  </si>
  <si>
    <t>VIZZZ944</t>
  </si>
  <si>
    <t>TA-25-1084754</t>
  </si>
  <si>
    <t>COLECCIONES ED</t>
  </si>
  <si>
    <t>FO-25-1503767</t>
  </si>
  <si>
    <t>09-09-2025 SE REALIZA LLAMADA AL CLIENTE, SE HABLA CON EL SR EDISON ANDRES DIAZ INTENCIPA  SE VALIDA DIRECCIÓN OK, CANAL OK, TARJETA DE SEMBRADO OK, DISPONIBILIDAD TOTAL, SE CONFIRMA 4 ULTIMOS DIGITOS DE LA TARJETA: NO SE RELACIONAN CON LOS DE LA LISTA (CLIENTE INDICA 2554), LLAMAR EL DÍA LA INSTALACIÓN PARA CONFIRMAR VISITA// CONTACTO REALIZADO POR LA APP // 11/09/2025 SE REALIZA INSTALACION DE CORRESPONSAL AVAL, SE INSTALAN EQUIPOS, SEMBRADO DE TARJETA, CB QUEDA OPERATIVO.</t>
  </si>
  <si>
    <t xml:space="preserve">VEZZZ070        </t>
  </si>
  <si>
    <t>TA-25-1084757</t>
  </si>
  <si>
    <t>DETALLITOS JESSI</t>
  </si>
  <si>
    <t>FO-25-1503770</t>
  </si>
  <si>
    <t>09-09-2025 SE REALIZA LLAMADA AL CLIENTE, SE HABLA CON LA SRA JESSICA GARCIA CARMONA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t>
  </si>
  <si>
    <t>SIZZZ765</t>
  </si>
  <si>
    <t>TA-25-1084760</t>
  </si>
  <si>
    <t>CVS JESMAR ORITO</t>
  </si>
  <si>
    <t>FO-25-1503774</t>
  </si>
  <si>
    <t>09-09-2025 SE REALIZA LLAMADA AL CLIENTE, SE HABLA CON EL SR DUVERNEY VALENCIA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VISITA PARA INSTALACIÓN DE CB AVAL, SE ENCUENTRA QUE EN EL LUGAR YA TIENEN DATAFONO INSTALADO POR LO CUAL SOLO SE INSTALA LECTORA DE CÓDIGOS DE BARRAS Y BASE DE DATÁFONO COMPLETOS SE CONFIGURA OK PARÁMETROS OK Y PRUEBAS EXITOSAS DE TRANSACCIONES SE ENTREGA 20 ROLLOS DE PAPELERÍA. SE INSTALA CUBRE TECLADO OK, SE PRESENTA DEMORA EN SITIO DEBIDO A QUE REDEBAN NO TENIA LISTAS LAS TERMINALES</t>
  </si>
  <si>
    <t xml:space="preserve">LAZZZ439        </t>
  </si>
  <si>
    <t>TA-25-1084761</t>
  </si>
  <si>
    <t>MINI CVS JESMAR MOCOA</t>
  </si>
  <si>
    <t>FO-25-1503781</t>
  </si>
  <si>
    <t>09-09-2025 SE REALIZA LLAMADA AL CLIENTE, SE HABLA CON EL SR DUVERNEY VALENCIA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t>
  </si>
  <si>
    <t xml:space="preserve">LAZZZ440        </t>
  </si>
  <si>
    <t>TA-25-1089041</t>
  </si>
  <si>
    <t xml:space="preserve">ESTANQUILLO BAQUITA </t>
  </si>
  <si>
    <t>FO-25-1509097</t>
  </si>
  <si>
    <t>10-09-2025 SE REALIZA LLAMADA AL CLIENTE, SE HABLA CON EL SR JHONY SMITH IBARGUEN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t>
  </si>
  <si>
    <t xml:space="preserve">FMZZZ098        </t>
  </si>
  <si>
    <t>TA-25-1089043</t>
  </si>
  <si>
    <t>FO-25-1509102</t>
  </si>
  <si>
    <t xml:space="preserve">FLZZZ847        </t>
  </si>
  <si>
    <t>TA-25-1089044</t>
  </si>
  <si>
    <t>FO-25-1509106</t>
  </si>
  <si>
    <t xml:space="preserve">FLZZZ848        </t>
  </si>
  <si>
    <t>TA-25-1089045</t>
  </si>
  <si>
    <t>DESEPLAS M.P</t>
  </si>
  <si>
    <t>FO-25-1509111</t>
  </si>
  <si>
    <t>10-09-2025 SE REALIZA LLAMADA AL CLIENTE, SE HABLA CON LA SRA CARMEN JULIANA SUAREZ TUQUERES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t>
  </si>
  <si>
    <t xml:space="preserve">VBZZZ317        </t>
  </si>
  <si>
    <t>TA-25-1089047</t>
  </si>
  <si>
    <t>DROGUERIA FARMA ROSA</t>
  </si>
  <si>
    <t>FO-25-1509118</t>
  </si>
  <si>
    <t>10-09-2025 SE REALIZA LLAMADA AL CLIENTE, SE HABLA CON LA SRA ILVA ROSA QUINTERO DE PINO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t>
  </si>
  <si>
    <t>SKZZZ310</t>
  </si>
  <si>
    <t>TA-25-1089050</t>
  </si>
  <si>
    <t>LORRAINE WEBSITE</t>
  </si>
  <si>
    <t>FO-25-1509130</t>
  </si>
  <si>
    <t>10-09-2025 SE REALIZA LLAMADA AL CLIENTE, SE HABLA CON LA SRA FRANCY LORENA NAVEROS CAICEDO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t>
  </si>
  <si>
    <t xml:space="preserve">FLZZZ828        </t>
  </si>
  <si>
    <t>TA-25-1089053</t>
  </si>
  <si>
    <t>PAPELERIA MERAKKI</t>
  </si>
  <si>
    <t>FO-25-1509137</t>
  </si>
  <si>
    <t>10-09-2025 SE REALIZA LLAMADA AL CLIENTE, SE HABLA CON LA SRA YENNY PAOLA LARA GUTIERREZ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t>
  </si>
  <si>
    <t>FLZZZ589</t>
  </si>
  <si>
    <t>TA-25-1089055</t>
  </si>
  <si>
    <t>EPRESENTACIONES DEL PACIFICO F M C SAS</t>
  </si>
  <si>
    <t>FO-25-1509143</t>
  </si>
  <si>
    <t>10-09-2025 SE REALIZA LLAMADA AL CLIENTE, SE HABLA CON REPRESENTACIONES DEL PACIFICO F M C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19/09/2025 SE REALIZA VISITA, NO SE EVIDENCIA COMERCIO, SE AVERIGUA CON COMERCIOS ALEDAÑOS YU COMENTAN NO SABER DEL COMERCIO REPRESENTACIONES DEL PACIFICO F M C SAS, SI INTENTA COMUNICACION Y LOS NUMEROS 3143496508 - 3218032550 CONMENTAN QUE NO SE SABEN DEL COMERCIO Y QUE ES UN NUMERO PERSONAL Y EL NUMERO 3217661918 NO CONTESTA EL CELULAR</t>
  </si>
  <si>
    <t>FFZZZ197</t>
  </si>
  <si>
    <t>TA-25-1089057</t>
  </si>
  <si>
    <t>ALMACEN DE PRODUCTOS Y SERVICIOS ESTOCOLMO JC</t>
  </si>
  <si>
    <t>FO-25-1509150</t>
  </si>
  <si>
    <t>10-09-2025 SE REALIZA LLAMADA AL CLIENTE, SE HABLA CON LA SRA INGRID TATIANA BAUTISTA CAMARGO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t>
  </si>
  <si>
    <t xml:space="preserve">SDZZZ814        </t>
  </si>
  <si>
    <t>TA-25-1089058</t>
  </si>
  <si>
    <t xml:space="preserve">PET STORE JD </t>
  </si>
  <si>
    <t>FO-25-1509155</t>
  </si>
  <si>
    <t>10-09-2025 SE REALIZA LLAMADA AL CLIENTE, SE HABLA CON LA SRA YURLEY DAYANA LEON SANABRIA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t>
  </si>
  <si>
    <t>VBZZZ270</t>
  </si>
  <si>
    <t>TA-25-1089061</t>
  </si>
  <si>
    <t>PAPELERIA S.P MISCELANEA NATALLY</t>
  </si>
  <si>
    <t>FO-25-1509167</t>
  </si>
  <si>
    <t>10-09-2025 SE REALIZA LLAMADA AL CLIENTE, SE HABLA CON LA SRA LEIDA MAR MORALES CHIMACHANA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t>
  </si>
  <si>
    <t xml:space="preserve">SLZZZ867        </t>
  </si>
  <si>
    <t>TA-25-1097392</t>
  </si>
  <si>
    <t>VARIEDADES EL MURO DE BERLYN</t>
  </si>
  <si>
    <t>FO-25-1515323</t>
  </si>
  <si>
    <t>11-09-2025 SE REALIZA LLAMADA AL CLIENTE, SE HABLA CON EL SR MAY ALEXANDER BERNAL PEREZ SE VALIDA DIRECCIÓN OK, CANAL OK, TARJETA DE SEMBRADO OK, DISPONIBILIDAD TOTAL, SE CONFIRMA 4 ULTIMOS DIGITOS DE LA TARJETA: OK, LLAMAR EL DÍA LA INSTALACIÓN PARA CONFIRMAR VISITA// CONTACTO REALIZADO POR LA APP // 15/09/2025 SE REALIZA INSTALACION DE CORRESPONSAL AVAL, SE INSTALAN EQUIPOS, SEMBRADO DE TARJETA, CB QUEDA OPERATIVO.</t>
  </si>
  <si>
    <t xml:space="preserve">V8ZZZ850        </t>
  </si>
  <si>
    <t>TA-25-1097394</t>
  </si>
  <si>
    <t>TOGUI</t>
  </si>
  <si>
    <t xml:space="preserve">VARIEDADES JUANJO TOGUI </t>
  </si>
  <si>
    <t>FO-25-1515328</t>
  </si>
  <si>
    <t>11-09-2025 SE REALIZA LLAMADA AL CLIENTE, SE HABLA CON LA SRA EMILSE FAJARDO VILLAMIL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t>
  </si>
  <si>
    <t>SKZZZ588</t>
  </si>
  <si>
    <t>TA-25-1097395</t>
  </si>
  <si>
    <t>INTERNET VALENTINA.COM</t>
  </si>
  <si>
    <t>FO-25-1532617</t>
  </si>
  <si>
    <t>11-09-2025 SE REALIZA LLAMADA AL CLIENTE, SE HABLA CON EL SR CESAR AUGUSTO TORRES CUEVAS SE VALIDA DIRECCIÓN OK, CANAL OK, TARJETA DE SEMBRADO OK, DISPONIBILIDAD TOTAL, SE CONFIRMA 4 ULTIMOS DIGITOS DE LA TARJETA: OK, LLAMAR EL DÍA LA INSTALACIÓN PARA CONFIRMAR VISITA// CONTACTO REALIZADO POR LA APP // 15/09/2025 SE LLEGA A COMERCIO EL CUAL SE ENCUENTRA CERRADO SE REALIZA CONTRATO TELÉFONICO CON CLIENTE CESAR AUGUSTO TORRES CUEVAS A NÚMERO REGISTRADO 3504622025 EL CUAL INFORMA QUE SE ENCUENTRA EN UN ASUNTO PERSONAL Y SE ENCUENTRA LEJOS NO TIENE HORA ESTIMADA DE LLEGADA SE ESCALA CON COORDINADOR DE ZONA Y SE REPOGRAMA PARA EL DÍA MIÉRCOLES 17 // 17/09/2025 SE REALIZA INSTALACION DE CORRESPONSAL AVAL, SE INSTALAN EQUIPOS, SEMBRADO DE TARJETA, CB QUEDA OPERATIVO.</t>
  </si>
  <si>
    <t>SJZZZ365</t>
  </si>
  <si>
    <t>TA-25-1097396</t>
  </si>
  <si>
    <t xml:space="preserve">UNIVERSO ESCOLARES </t>
  </si>
  <si>
    <t>FO-25-1515343</t>
  </si>
  <si>
    <t>11-09-2025 SE REALIZA LLAMADA AL CLIENTE, SE HABLA CON LA SRA SARA RENDON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16/09/2025 SE REALIZA INSTALACION DE CORRESPONSAL AVAL, SE INSTALAN EQUIPOS, SEMBRADO DE TARJETA, CB QUEDA OPERATIVO.</t>
  </si>
  <si>
    <t xml:space="preserve">LLZZZ863        </t>
  </si>
  <si>
    <t>TA-25-1097397</t>
  </si>
  <si>
    <t>MARIA LUZ GARCIA PEÑA</t>
  </si>
  <si>
    <t>FO-25-1515346</t>
  </si>
  <si>
    <t>11-09-2025 SE REALIZA LLAMADA AL CLIENTE, SE HABLA CON LA SRA MARIA LUZ GARCIA PENA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VISITA COMERCIO, SE INSTALA LECTOR DE BARRAS Y BASE PARA DATÁFONO. SE REALIZA RESEMBRADO DE TARJETA NUMERO 6944. PRUEBAS OK OPERATIVO EL SERVICIO.</t>
  </si>
  <si>
    <t xml:space="preserve">FLZZZ970        </t>
  </si>
  <si>
    <t>TA-25-1097403</t>
  </si>
  <si>
    <t>MISCELANEA PAPELGAMA</t>
  </si>
  <si>
    <t>FO-25-1515357</t>
  </si>
  <si>
    <t>11-09-2025 SE REALIZA LLAMADA AL CLIENTE, SE HABLA CON EL SR LUIS HADALVER LEZAMA MONTENEGRO SE VALIDA DIRECCIÓN OK, CANAL OK, TARJETA DE SEMBRADO OK, DISPONIBILIDAD TOTAL, SE CONFIRMA 4 ULTIMOS DIGITOS DE LA TARJETA: OK, LLAMAR EL DÍA LA INSTALACIÓN PARA CONFIRMAR VISITA// CONTACTO REALIZADO POR LA APP // 15/09/2025 SE REALIZA INSTALACION DE CORRESPONSAL AVAL, SE INSTALAN EQUIPOS, SEMBRADO DE TARJETA, CB QUEDA OPERATIVO.</t>
  </si>
  <si>
    <t xml:space="preserve">FLZZZ179        </t>
  </si>
  <si>
    <t>TA-25-1097405</t>
  </si>
  <si>
    <t>PANADERIA Y CAFETERIA OLIVER</t>
  </si>
  <si>
    <t>FO-25-1515363</t>
  </si>
  <si>
    <t>11-09-2025 SE REALIZA LLAMADA AL CLIENTE, SE HABLA CON LA SRA LETY YERALDIN PEREIRA PENA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t>
  </si>
  <si>
    <t>SKZZZ311</t>
  </si>
  <si>
    <t>TA-25-1100393</t>
  </si>
  <si>
    <t>DROGUERIA Y MINIMARKET MYS</t>
  </si>
  <si>
    <t>FO-25-1521175</t>
  </si>
  <si>
    <t>12-09-2025 SE REALIZA LLAMADA AL CLIENTE, SE HABLA CON LA SRA MARYI LORENA ALVAREZ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t>
  </si>
  <si>
    <t>V9ZZZ621</t>
  </si>
  <si>
    <t>TA-25-1100398</t>
  </si>
  <si>
    <t>TIENDAS ORO`S</t>
  </si>
  <si>
    <t>FO-25-1521182</t>
  </si>
  <si>
    <t>12-09-2025 SE REALIZA LLAMADA AL CLIENTE, SE HABLA CON LA SRA MARTHA SUSANA AMAYA REY SE VALIDA DIRECCIÓN OK, CANAL OK, TARJETA DE SEMBRADO OK, DISPONIBILIDAD TOTAL, SE CONFIRMA 4 ULTIMOS DIGITOS DE LA TARJETA: OK, LLAMAR EL DÍA LA INSTALACIÓN PARA CONFIRMAR VISITA// CONTACTO REALIZADO POR LA APP // 17/09/2025 SE REALIZA VISITA A COMERCIO DIRECCIÓN ERRADA NO COINCIDE DIRECCIÓN CORRECTA ES CR 5 5 46 SE LE INFORMA AL CLIENTE DEBE REALIZAR ACTUALIZACIÓN EN CÁMARA Y COMERCIO</t>
  </si>
  <si>
    <t>NN0SZ841</t>
  </si>
  <si>
    <t>TA-25-1100405</t>
  </si>
  <si>
    <t>SERVICIOS Y SERVICIOS M.R.</t>
  </si>
  <si>
    <t>FO-25-1521190</t>
  </si>
  <si>
    <t>12-09-2025 SE REALIZA LLAMADA AL CLIENTE, SE HABLA CON LA SRA JOHANA CAROLAIN ARCHILA  ESTEVEZ SE VALIDA DIRECCIÓN OK, CANAL OK, TARJETA DE SEMBRADO OK, DISPONIBILIDAD TOTAL, SE CONFIRMA 4 ULTIMOS DIGITOS DE LA TARJETA: OK, LLAMAR EL DÍA LA INSTALACIÓN PARA CONFIRMAR VISITA// CONTACTO REALIZADO POR LA APP // 17/09/2025 SE EJECUTA APERTURA AVAL EXITOSA INSTALANDO EQUIPOS PRUEBAS OK CLIENTE CONFORME ROUTER DEL INTERNET RETIRADO DE DONDE QUEDO INSTALADO EL DATAFONO CLIENTE SUMINISTRA UN PUNTO DE INTERNET PROVICIONAL PARA PODER INSTALAR EL SERVICIO CLIENTE INDICA QUE VA INSTALAR UN SWITCH PARA RELIZAR TODAS SUS CONEXIONES CORRECTAMENTE.</t>
  </si>
  <si>
    <t>SIZZZ709</t>
  </si>
  <si>
    <t>TA-25-1101560</t>
  </si>
  <si>
    <t>MULTISERVICIOS DANGOND</t>
  </si>
  <si>
    <t>FO-25-1523200</t>
  </si>
  <si>
    <t>12-09-2025 SE REALIZA LLAMADA A LOS NUMEROS DE LA LISTA LOS CUALES TIMBRAN PERO NADIE CONTESTA, SE DEJAN MENSAJES DE WHATSAPP // 13-09-2025 SE REALIZA LLAMADA AL CLIENTE, SE HABLA CON EL SR JHONATAN ANDRES POLENTINO JACOME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t>
  </si>
  <si>
    <t>FKZZZ203</t>
  </si>
  <si>
    <t>TA-25-1100410</t>
  </si>
  <si>
    <t xml:space="preserve">PAPELERIA MISCELANEA DONDE EL PROFE </t>
  </si>
  <si>
    <t>FO-25-1521196</t>
  </si>
  <si>
    <t>12-09-2025 SE REALIZA LLAMADA AL CLIENTE, SE HABLA CON LA SRA ALEXANDRA  VIVIANA PUENTES  GUTIERREZ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17/09/2025 SE REALIZA INSTALACION DE CORRESPONSAL AVAL, SE INSTALAN EQUIPOS, SEMBRADO DE TARJETA, CB QUEDA OPERATIVO.</t>
  </si>
  <si>
    <t>VDZZZ684</t>
  </si>
  <si>
    <t>TA-25-1100413</t>
  </si>
  <si>
    <t xml:space="preserve">URBAN TECH &amp; MORE </t>
  </si>
  <si>
    <t>FO-25-1521203</t>
  </si>
  <si>
    <t>12-09-2025 SE REALIZA LLAMADA AL CLIENTE, SE HABLA CON LA SRA NOHORA MARCELA GONZALEZ TORRES SE VALIDA DIRECCIÓN OK, CANAL OK, TARJETA DE SEMBRADO OK, DISPONIBILIDAD TOTAL, SE CONFIRMA 4 ULTIMOS DIGITOS DE LA TARJETA: OK, LLAMAR EL DÍA LA INSTALACIÓN PARA CONFIRMAR VISITA// CONTACTO REALIZADO POR LA APP // HORARIO DE 8 AM - 7 PM // 17/09/2025 SE REALIZA INSTALACION DE CORRESPONSAL AVAL, SE INSTALAN EQUIPOS, SEMBRADO DE TARJETA, CB QUEDA OPERATIVO.</t>
  </si>
  <si>
    <t>FKZZZ916</t>
  </si>
  <si>
    <t>TA-25-1100414</t>
  </si>
  <si>
    <t>DISCRISMAR</t>
  </si>
  <si>
    <t>FO-25-1521213</t>
  </si>
  <si>
    <t>12-09-2025 SE REALIZA LLAMADA AL CLIENTE, SE HABLA CON LA SRA MARTHA ROCIO GUTIERREZ GONZALEZ SE VALIDA DIRECCIÓN OK, CANAL OK, TARJETA DE SEMBRADO OK, DISPONIBILIDAD TOTAL, SE CONFIRMA 4 ULTIMOS DIGITOS DE LA TARJETA: OK, LLAMAR EL DÍA LA INSTALACIÓN PARA CONFIRMAR VISITA// CONTACTO REALIZADO POR WHATSAPP // 17/09/2025 SE REALIZA INSTALACIÓN DE LECTOR DE BARRAS, BASE PARA DATAFONO, SE ENTREGA 20 ROLLOS, SE REALIZA SEMBRADO DE TARJETA 3368, SE HABILITA CIERRES, SE CREA USUARIO OPERADOR, PRUEBA TELETÓN OK.</t>
  </si>
  <si>
    <t xml:space="preserve">F7ZZZ865        </t>
  </si>
  <si>
    <t>TA-25-1100421</t>
  </si>
  <si>
    <t>CICLOKOSS</t>
  </si>
  <si>
    <t>FO-25-1521229</t>
  </si>
  <si>
    <t>12-09-2025 SE REALIZA LLAMADA AL CLIENTE, SE HABLA CON EL SR ALVARO ANTONIO ROHENES GALVIS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t>
  </si>
  <si>
    <t xml:space="preserve">FKZZZ159        </t>
  </si>
  <si>
    <t>TA-25-1100422</t>
  </si>
  <si>
    <t>VIVERO JJISELA</t>
  </si>
  <si>
    <t>FO-25-1521234</t>
  </si>
  <si>
    <t>12-09-2025 SE REALIZA LLAMADA AL CLIENTE, SE HABLA CON LA SRA INGRID TATIANA SANDOVAL SERNA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t>
  </si>
  <si>
    <t xml:space="preserve">SLZZZ908        </t>
  </si>
  <si>
    <t>TA-25-1100424</t>
  </si>
  <si>
    <t>PAPELERIA Y FIESTA GARABATOS</t>
  </si>
  <si>
    <t>FO-25-1521241</t>
  </si>
  <si>
    <t>12-09-2025 SE REALIZA LLAMADA AL CLIENTE, SE HABLA CON LA SRA PAOLA ANDREA MAZUERA PIEDRAHITA SE VALIDA DIRECCIÓN OK, CANAL OK, TARJETA DE SEMBRADO OK, DISPONIBILIDAD TOTAL, SE CONFIRMA 4 ULTIMOS DIGITOS DE LA TARJETA: OK, LLAMAR EL DÍA LA INSTALACIÓN PARA CONFIRMAR VISITA// CONTACTO REALIZADO POR LA APP // 17/09/2025 SE REALIZA INSTALACION DE CORRESPONSAL AVAL, SE INSTALAN EQUIPOS, SEMBRADO DE TARJETA, CB QUEDA OPERATIVO.</t>
  </si>
  <si>
    <t xml:space="preserve">SLZZZ874        </t>
  </si>
  <si>
    <t>TA-25-1100429</t>
  </si>
  <si>
    <t>SUPERECONOMICO DEL PORTAL</t>
  </si>
  <si>
    <t>FO-25-1521253</t>
  </si>
  <si>
    <t>12-09-2025 SE REALIZA LLAMADA AL CLIENTE, SE HABLA CON LA SRA PAULA SUGEY ORDONEZ URBANO SE VALIDA DIRECCIÓN OK, CANAL OK, TARJETA DE SEMBRADO OK, DISPONIBILIDAD TOTAL, SE CONFIRMA 4 ULTIMOS DIGITOS DE LA TARJETA: OK, LLAMAR EL DÍA LA INSTALACIÓN PARA CONFIRMAR VISITA// CONTACTO REALIZADO POR LA APP // 17/09/2025 SE REALIZA INSTALACION DE CORRESPONSAL AVAL, SE INSTALAN EQUIPOS, SEMBRADO DE TARJETA, CB QUEDA OPERATIVO.</t>
  </si>
  <si>
    <t xml:space="preserve">SLZZZ907        </t>
  </si>
  <si>
    <t>TA-25-1100437</t>
  </si>
  <si>
    <t xml:space="preserve">PERRILANDIA PET PASADISE </t>
  </si>
  <si>
    <t>FO-25-1521270</t>
  </si>
  <si>
    <t>12-09-2025 SE REALIZA LLAMADA AL CLIENTE, SE HABLA CON EL SR FERMIN ANTONIO VARGAS HENAO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17/09/2025 SE REALIZA INSTALACION DE CORRESPONSAL AVAL, SE INSTALAN EQUIPOS, SEMBRADO DE TARJETA, CB QUEDA OPERATIVO.</t>
  </si>
  <si>
    <t>SLZZZ973</t>
  </si>
  <si>
    <t>TA-25-1100443</t>
  </si>
  <si>
    <t>FO-25-1521280</t>
  </si>
  <si>
    <t>12-09-2025 SE REALIZA LLAMADA AL CLIENTE, SE HABLA CON LA SRA LUZ DARY DAZA MONDRAGON SE VALIDA DIRECCIÓN OK, CANAL OK, TARJETA DE SEMBRADO OK, DISPONIBILIDAD TOTAL, SE CONFIRMA 4 ULTIMOS DIGITOS DE LA TARJETA: OK, LLAMAR EL DÍA LA INSTALACIÓN PARA CONFIRMAR VISITA// CONTACTO REALIZADO POR WHATSAPP// 17/09/2025 SE REALIZA INSTALACION DE CORRESPONSAL AVAL, SE INSTALAN EQUIPOS, SEMBRADO DE TARJETA, CB QUEDA OPERATIVO.</t>
  </si>
  <si>
    <t>TA-25-1110805</t>
  </si>
  <si>
    <t>CELUMAX-JT COMUNICACIONES SAS SINCELEJO OCALA</t>
  </si>
  <si>
    <t>FO-25-1535786</t>
  </si>
  <si>
    <t>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17/09/2025 SE REALIZA INSTALACION DE CORRESPONSAL AVAL, SE INSTALAN ACCESORIOS DATAFONO YA SE ENCONTRABA EN SITIO, SEMBRADO DE TARJETA, CB QUEDA OPERATIVO.</t>
  </si>
  <si>
    <t>SJZZZ419</t>
  </si>
  <si>
    <t>TA-25-1110806</t>
  </si>
  <si>
    <t>CELUMAX-JT COMUNICACIONES SAS SAN MARCOS</t>
  </si>
  <si>
    <t>FO-25-1535792</t>
  </si>
  <si>
    <t>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17/09/2025 SE REALIZA APERTURA DE CB AVL, SE DEJA INICIALIZADO DATÁFONO PLACA 290606, SE INSTA LECTORA ÓPTICA SYMBOL PLACA 1139309 ENCONTRADA EN SITIO, SE REALIZA PRUEBA CON CONVENIO AUTORIZADO DEJANDO EL SERVICIO OPERANDO SIN NOVEDAD. SE DEJA BASE Y ACCESORIOS. NOTA: DATÁFONO Y LECTORA YA ESTABAN EN SITIO.</t>
  </si>
  <si>
    <t>SJZZZ427</t>
  </si>
  <si>
    <t>TA-25-1110807</t>
  </si>
  <si>
    <t>CELUMAX-JT COMUNICACIONES SAS MOMPOS</t>
  </si>
  <si>
    <t>FO-25-1535797</t>
  </si>
  <si>
    <t>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CLIENTE SOLICITA PROGRAMAR APERTURA DE MOMPOS PARA EL DIA VIERNES YA QUE ANTES NO TIENEN DISPONIBILIDAD PARA RECIBIR AL TECNICO // 19/09/2025 SE REALIZA INSTALACION DE CORRESPONSAL AVAL, SE INSTALAN EQUIPOS, SEMBRADO DE TARJETA, CB QUEDA OPERATIVO.</t>
  </si>
  <si>
    <t>SJZZZ418</t>
  </si>
  <si>
    <t>TA-25-1107975</t>
  </si>
  <si>
    <t>DROGUERIA XIOMARA</t>
  </si>
  <si>
    <t>FO-25-1532996</t>
  </si>
  <si>
    <t>15-09-2025 SE REALIZA LLAMADA AL CLIENTE, SE HABLA CON EL SR MARCO AURELIO BASTIDAS ROMO SE VALIDA DIRECCIÓN OK, CANAL OK, TARJETA DE SEMBRADO OK, DISPONIBILIDAD TOTAL, SE CONFIRMA 4ULTIMOS DIGITOS DE LA TARJETA NO-CLIENTE NO LA TIENE A LA MANO (SE LE COMPARTEN LOS DIGITOS DE LA LISTA), LLAMAR EL DÍA LA INSTALACIÓN PARA CONFIRMAR VISITA// CONTACTO REALIZADO POR LA APP // 18/09/2025 SE REALIZA INSTALACION DE CORRESPONSAL AVAL, SE INSTALAN EQUIPOS, SEMBRADO DE TARJETA, CB QUEDA OPERATIVO.</t>
  </si>
  <si>
    <t>SHZZZ066</t>
  </si>
  <si>
    <t>TA-25-1107982</t>
  </si>
  <si>
    <t>SALUD INTEGRAL KAMI</t>
  </si>
  <si>
    <t>FO-25-1533002</t>
  </si>
  <si>
    <t>15-09-2025 SE REALIZA LLAMADA AL CLIENTE, SE HABLA CON EL SR CESAR AUGUSTO CARABALI ARIA SE VALIDA DIRECCIÓN OK, CANAL OK, TARJETA DE SEMBRADO OK, DISPONIBILIDAD TOTAL, SE CONFIRMA 4ULTIMOS DIGITOS DE LA TARJETA OK, LLAMAR EL DÍA LA INSTALACIÓN PARA CONFIRMAR VISITA// CONTACTO REALIZADO POR LA APP // 18/09/2025 SE REALIZA INSTALACION DE CORRESPONSAL AVAL, SE INSTALAN EQUIPOS, SEMBRADO DE TARJETA, CB QUEDA OPERATIVO.</t>
  </si>
  <si>
    <t>VIZZZ408</t>
  </si>
  <si>
    <t>TA-25-1107986</t>
  </si>
  <si>
    <t>PORTAL 24/7</t>
  </si>
  <si>
    <t>FO-25-1533008</t>
  </si>
  <si>
    <t>15-09-2025 SE REALIZA LLAMADA AL CLIENTE, SE HABLA CON EL SRFRAY FERNANDO LOPEZ CALLEJAS SE VALIDA DIRECCIÓN OK, CANAL OK, TARJETA DE SEMBRADO OK, DISPONIBILIDAD TOTAL, SE CONFIRMA 4ULTIMOS DIGITOS DE LA TARJETA NO-CLIENTE NO LA TIENE A LA MANO (SE LE COMPARTEN LOS DIGITOS DE LA LISTA), LLAMAR EL DÍA LA INSTALACIÓN PARA CONFIRMAR VISITA// CONTACTO REALIZADO POR LA APP // 17/09/2025 SE REALIZA VISITA PARA IMPLEMENTACIÓN, PERO SE EVIDENCIA QUE EL COMERCIO ESTÁ UBICADO EN LA CRA 5  #17A – 48, LA CUAL NO CORRESPONDE A LA RELACIONADA EN LA LISTA DE CHEQUEO CALLE 5  #17A – 48. POR TAL RAZÓN SE CANCELA.</t>
  </si>
  <si>
    <t>FRZZZ322</t>
  </si>
  <si>
    <t>TA-25-1111955</t>
  </si>
  <si>
    <t>A &amp; C DISTRIBUCIONES</t>
  </si>
  <si>
    <t>FO-25-1538184</t>
  </si>
  <si>
    <t>16-09-2025 SE REALIZA LLAMADA AL CLIENTE, SE HABLA CON EL SR NELSON LEONARDO CALDERON VILLAMIL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t>
  </si>
  <si>
    <t>FJZZZ369</t>
  </si>
  <si>
    <t>TA-25-1111959</t>
  </si>
  <si>
    <t>PAPELERIA Y FERRETERIA JUAN JOSE</t>
  </si>
  <si>
    <t>FO-25-1538195</t>
  </si>
  <si>
    <t>16-09-2025 SE REALIZA LLAMADA AL CLIENTE, SE HABLA CON EL SR JOSE LUIS ALVAREZ AVENDANO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t>
  </si>
  <si>
    <t>SNZZZ782</t>
  </si>
  <si>
    <t>TA-25-1111960</t>
  </si>
  <si>
    <t xml:space="preserve">DROGUERIA SALUD Y VIDA SR </t>
  </si>
  <si>
    <t>FO-25-1538203</t>
  </si>
  <si>
    <t>16-09-2025 SE REALIZA LLAMADA AL CLIENTE, SE HABLA CON LA SRA MARIA LILIANA CORTES CORTES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t>
  </si>
  <si>
    <t>SNZZZ527</t>
  </si>
  <si>
    <t>TA-25-1111961</t>
  </si>
  <si>
    <t xml:space="preserve">E&amp;M COM PAPELERIA </t>
  </si>
  <si>
    <t>FO-25-1538209</t>
  </si>
  <si>
    <t>16-09-2025 SE REALIZA LLAMADA AL CLIENTE, SE HABLA CON LA SRA MARIA ELISA CHAPARRO NOA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t>
  </si>
  <si>
    <t>SOZZZ452</t>
  </si>
  <si>
    <t>TA-25-1111962</t>
  </si>
  <si>
    <t>TIENDA D3 TAVITO </t>
  </si>
  <si>
    <t>FO-25-1538215</t>
  </si>
  <si>
    <t>16-09-2025 SE REALIZA LLAMADA AL CLIENTE, SE HABLA CON EL SR OCTAVIO CALDERON VARGAS SE VALIDA DIRECCIÓN OK, CANAL OK, TARJETA DE SEMBRADO OK, DISPONIBILIDAD TOTAL, SE CONFIRMA 4 ULTIMOS DIGITOS DE LA TARJETA: OK, LLAMAR EL DÍA LA INSTALACIÓN PARA CONFIRMAR VISITA// CONTACTO REALIZADO POR LA APP // 17/09/2025 SE REALIZA INSTALACIÓN DE VERSIÓN Y CONFIGURACIÓN DE PARÁMETROS, SE CAMBIA EQUIPO POR ERROR EN LAS TRANSACCIONES, SE INICIALIZA DATAFONO, SE INSTALA LECTORA, BASE Y CUBRE CLAVE, SE DEJAN 20 ROLLOS RBM, NO SE REALIZAN PRUEBAS CB OK YA QUE HAY UN ERROR INTERNO CON LA ENTIDAD, SE DEJA OPERATIVO.</t>
  </si>
  <si>
    <t>FLZZZ974</t>
  </si>
  <si>
    <t>TA-25-1114426</t>
  </si>
  <si>
    <t>MULTIPAGOS CHUNIZA</t>
  </si>
  <si>
    <t>FO-25-1541151</t>
  </si>
  <si>
    <t>16-09-2025 SE REALIZA LLAMADA A LOS NUMEROS DE LA LISTA LOS CUALES TIMBRAN PERO NADIE CONTESTA, SE DEJA MENSAJE POR WHATSAPP // 17/09/2025 SE REALIZA LLAMADA AL CLIENTE, SE HABLA CON LA SRA ADRIANA CAROLINA VARGAS RIVAS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t>
  </si>
  <si>
    <t>VIZZZ305</t>
  </si>
  <si>
    <t>TA-25-1111963</t>
  </si>
  <si>
    <t>EL LEGADO DE MI ABUELO</t>
  </si>
  <si>
    <t>FO-25-1538219</t>
  </si>
  <si>
    <t>16-09-2025 SE REALIZA LLAMADA AL CLIENTE, SE HABLA CON LA SR SANDRA MILENA GIL PARRA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t>
  </si>
  <si>
    <t>SNZZZ803</t>
  </si>
  <si>
    <t>TA-25-1111964</t>
  </si>
  <si>
    <t>APUESTAS DEPORTIVAS WPLAY JD</t>
  </si>
  <si>
    <t>FO-25-1538224</t>
  </si>
  <si>
    <t>16-09-2025 SE REALIZA LLAMADA AL CLIENTE, SE HABLA CON EL HERMANO DE LA SRA DIANA ORTEGA SE VALIDA DIRECCIÓN OK, CANAL OK, TARJETA DE SEMBRADO OK, DISPONIBILIDAD TOTAL, SE CONFIRMA 4 ULTIMOS DIGITOS DE LA TARJETA: OK, LLAMAR EL DÍA LA INSTALACIÓN PARA CONFIRMAR VISITA// CONTACTO REALIZADO POR LA APP // 18/09/2025 SE REALIZA INSTALACIÓN DE LECTOR DE BARRAS, SE INSTALA BASE PARA DATAFONO, SE REALIZA SEMBRADO DE TARJETA 7420, SE HABILITA CIERRES, PRUEBA TELETÓN OK, PRUEBA LECTOR DE BARRAS OK.</t>
  </si>
  <si>
    <t>SKZZZ130</t>
  </si>
  <si>
    <t>TA-25-1111965</t>
  </si>
  <si>
    <t xml:space="preserve">UNIDAD MEDICA MISALUD SAS </t>
  </si>
  <si>
    <t>FO-25-1538230</t>
  </si>
  <si>
    <t>16-09-2025 SE REALIZA LLAMADA AL CLIENTE, SE HABLA CON EL SR  HUGO FERLEY MOSQUERA SE VALIDA DIRECCIÓN OK, CANAL OK, TARJETA DE SEMBRADO OK, DISPONIBILIDAD TOTAL, SE CONFIRMA 4 ULTIMOS DIGITOS DE LA TARJETA: NO (SE COMPARTE LOS DIGITOS DE LA LISTA), LLAMAR EL DÍA LA INSTALACIÓN PARA CONFIRMAR VISITA// CONTACTO REALIZADO POR LA APP // 24/09/2025 SE REALIZA INSTALACION DE CORRESPONSAL AVAL, SE INSTALAN EQUIPOS, SEMBRADO DE TARJETA, CB QUEDA OPERATIVO.</t>
  </si>
  <si>
    <t>VAZZZ258</t>
  </si>
  <si>
    <t>TA-25-1111966</t>
  </si>
  <si>
    <t xml:space="preserve">TIENDA CKAU AND </t>
  </si>
  <si>
    <t>FO-25-1538238</t>
  </si>
  <si>
    <t>16-09-2025 SE REALIZA LLAMADA AL CLIENTE, SE HABLA CON EL SR ANDRES DARIO DAVID MUNOZ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t>
  </si>
  <si>
    <t>VIZZZ063</t>
  </si>
  <si>
    <t>TA-25-1118707</t>
  </si>
  <si>
    <t>MOVILCO - LA MADRID</t>
  </si>
  <si>
    <t>FO-25-1543860</t>
  </si>
  <si>
    <t>17-09-2025 SE REALIZA LLAMADA AL CLIENTE, SE HABLA CON MOVILCO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19/09/2025 SE REALIZA VISITA Y SE EVIDENCIA ERROR EN LA DIRECCIÓN, SE ESCALA CON RBM EL CUAL INFORMA CANCELAR INSTALACIÓN, SE LE INFORMA A CLIENTE, DIRECCIÓN DE LISTA CHEQUEO CLL 92 - 54 04 Y DIRECCIÓN DE COMERCIO CLL 92 # 54 - 12</t>
  </si>
  <si>
    <t xml:space="preserve">FLZZZ936        </t>
  </si>
  <si>
    <t>TA-25-1118710</t>
  </si>
  <si>
    <t>MAKAOS ROPA SPORT</t>
  </si>
  <si>
    <t>FO-25-1543874</t>
  </si>
  <si>
    <t>17-09-2025 SE REALIZA LLAMADA AL CLIENTE, SE HABLA CON EL SR OSCAR MAURICIO MENDEZ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19/09/2025 SE REALIZA INSTALACION DE CORRESPONSAL AVAL, SE INSTALAN EQUIPOS, SEMBRADO DE TARJETA, CB QUEDA OPERATIVO.</t>
  </si>
  <si>
    <t xml:space="preserve">SNZZZ862        </t>
  </si>
  <si>
    <t>TA-25-1118725</t>
  </si>
  <si>
    <t>DROGUERIA ECOSALUD LOS PINOS</t>
  </si>
  <si>
    <t>FO-25-1543882</t>
  </si>
  <si>
    <t>17-09-2025 SE REALIZA LLAMADA AL CLIENTE, SE HABLA CON LA SRA MARGARITA ROCIO TACAN PINCHAO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t>
  </si>
  <si>
    <t xml:space="preserve">SMZZZ154        </t>
  </si>
  <si>
    <t>TA-25-1118739</t>
  </si>
  <si>
    <t>CIGARRERIA ORLEAN´S</t>
  </si>
  <si>
    <t>FO-25-1543888</t>
  </si>
  <si>
    <t>17-09-2025 SE REALIZA LLAMADA AL CLIENTE, SE HABLA CON LA SRA NANCY YAZMIN DEL PILAR DIAZ PEREZ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t>
  </si>
  <si>
    <t>SOZZZ439</t>
  </si>
  <si>
    <t>TA-25-1118749</t>
  </si>
  <si>
    <t>CENTRO DE COPIADO Y ARTES GRAFICAS COMPUSERVIS</t>
  </si>
  <si>
    <t>FO-25-1543892</t>
  </si>
  <si>
    <t>17-09-2025 SE REALIZA LLAMADA AL CLIENTE, SE HABLA CON EL SR Óscar González SE VALIDA DIRECCIÓN OK, CANAL OK, TARJETA DE SEMBRADO OK, DISPONIBILIDAD TOTAL, SE CONFIRMA 4 ULTIMOS DIGITOS DE LA TARJETA: OK, LLAMAR EL DÍA LA INSTALACIÓN PARA CONFIRMAR VISITA// CONTACTO REALIZADO POR WHATSAPP // 19/09/2025 SE REALIZA INSTALACION DE CORRESPONSAL AVAL, SE INSTALAN EQUIPOS, SEMBRADO DE TARJETA, CB QUEDA OPERATIVO.</t>
  </si>
  <si>
    <t xml:space="preserve">VHZZZ483        </t>
  </si>
  <si>
    <t>TA-25-1118759</t>
  </si>
  <si>
    <t xml:space="preserve">CIBERTEL EL JORDAN </t>
  </si>
  <si>
    <t>FO-25-1543897</t>
  </si>
  <si>
    <t>17-09-2025 SE REALIZA LLAMADA AL CLIENTE, SE HABLA CON EL SR JOSE RAFAEL MONTOYA RIVERA SE VALIDA DIRECCIÓN OK, CANAL OK, TARJETA DE SEMBRADO OK, DISPONIBILIDAD TOTAL, SE CONFIRMA 4 ULTIMOS DIGITOS DE LA TARJETA: OK, LLAMAR EL DÍA LA INSTALACIÓN PARA CONFIRMAR VISITA// CONTACTO REALIZADO POR LA APP // 22/09/2025 SE REALIZA INSTALACION DE CORRESPONSAL AVAL, SE INSTALAN EQUIPOS, SEMBRADO DE TARJETA, CB QUEDA OPERATIVO.</t>
  </si>
  <si>
    <t xml:space="preserve">VGZZZ786        </t>
  </si>
  <si>
    <t>TA-25-1126800</t>
  </si>
  <si>
    <t>MY MICHI</t>
  </si>
  <si>
    <t>FO-25-1572827</t>
  </si>
  <si>
    <t>19-09-2025 SE REALIZA LLAMADA AL CLIENTE, SE HABLA CON LA SRA MICHEL DAYANN UNIBIO GUERRERO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VISITA DE CAMPO PARA APERTURA DE CB, SIN EMBARGO, AL LLEGAR A COMERCIO NOS INFORMA QUE EL ENCARGADO NO ESTÁ Y TIENE LA TARJETA DE SEMBRADO CON ÉL NO ES POSIBLE HACER APERTURA, SOLICITAN REPROGRAMAR PARA EL DIA 24/09/2025, SE INFORMA A SUPERVISOR DE NOVEDAD QUIEN CONFIRMA REPROGRAMACIÓN DE VISITA, SE BRINDA INFORMACIÓN DE NUEVA VISITA, CLIENTE NO FIRMA YA QUE NO ES EL ENCARGADO. // 24/09/2025 SE REALIZA INSTALACION DE CORRESPONSAL AVAL, SE INSTALAN EQUIPOS, SEMBRADO DE TARJETA, CB QUEDA OPERATIVO.</t>
  </si>
  <si>
    <t xml:space="preserve">VJZZZ572        </t>
  </si>
  <si>
    <t>TA-25-1126809</t>
  </si>
  <si>
    <t xml:space="preserve">SERVIDAY DS </t>
  </si>
  <si>
    <t>FO-25-1554703</t>
  </si>
  <si>
    <t>19-09-2025 SE REALIZA LLAMADA AL CLIENTE, SE HABLA CON EL HERMANO DE LA SRA DAISSY NATALY SANDOVAL CHAPARRO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INSTALACION DE CORRESPONSAL AVAL, SE INSTALAN EQUIPOS, SEMBRADO DE TARJETA, CB QUEDA OPERATIVO.</t>
  </si>
  <si>
    <t>SNZZZ972</t>
  </si>
  <si>
    <t>TA-25-1126818</t>
  </si>
  <si>
    <t>YUYIS MULTISERVICIOS AL INSTANTE</t>
  </si>
  <si>
    <t>FO-25-1554714</t>
  </si>
  <si>
    <t>19-09-2025 SE REALIZA LLAMADA AL CLIENTE, SE HABLA CON EL SR GIOVANI ALEXANDER MAYORGA SARMIENTO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INSTALACION DE CORRESPONSAL AVAL, SE INSTALAN EQUIPOS, SEMBRADO DE TARJETA, CB QUEDA OPERATIVO.</t>
  </si>
  <si>
    <t xml:space="preserve">SOZZZ417        </t>
  </si>
  <si>
    <t>TA-25-1126826</t>
  </si>
  <si>
    <t>VARIEDADES D &amp; L</t>
  </si>
  <si>
    <t>FO-25-1554719</t>
  </si>
  <si>
    <t>19-09-2025 SE REALIZA LLAMADA AL CLIENTE, SE HABLA CON EL SR LUIS FERNANDO PARRADO BARONA SE VALIDA DIRECCIÓN OK, CANAL OK, TARJETA DE SEMBRADO OK, DISPONIBILIDAD TOTAL, SE CONFIRMA 4 ULTIMOS DIGITOS DE LA TARJETA: OK, LLAMAR EL DÍA LA INSTALACIÓN PARA CONFIRMAR VISITA// CONTACTO REALIZADO POR LA APP // 22/09/2025 SE REALIZA APERTURA CB AVAL SE REALIZAN PRUEBAS FALLIDAS SE REALIZA VALIDACIÓN CON ENTIDAD SE VERIFICA TS 9822 NO SE ENCUENTRA ACTIVA, INFORMAN PARA EL DÍA DE MAÑANA 23-09-2025 SE PROCEDE CON LA ACTIVACIÓN SE LE INFORMA AL CLIENTE REALIZAR PRUEBAS EL DÍA DE MAÑANA</t>
  </si>
  <si>
    <t>SPZZZ350</t>
  </si>
  <si>
    <t>TA-25-1126831</t>
  </si>
  <si>
    <t>PAPELERIA CARLITOS R&amp;C</t>
  </si>
  <si>
    <t>FO-25-1554725</t>
  </si>
  <si>
    <t>19-09-2025 SE REALIZA LLAMADA AL CLIENTE, SE HABLA CON EL SR ROBERTO CARLOS RODRIGUEZ BENAVIDES SE VALIDA DIRECCIÓN OK, CANAL OK, TARJETA DE SEMBRADO OK, DISPONIBILIDAD TOTAL, SE CONFIRMA 4 ULTIMOS DIGITOS DE LA TARJETA: OK, LLAMAR EL DÍA LA INSTALACIÓN PARA CONFIRMAR VISITA// CONTACTO REALIZADO POR LA APP // 23/09/2025 SE REALIZA VISITA PARA INSTALACIÓN DE CB AVAL, SE ENCUENTRA QUE EN EL LUGAR YA TIENEN DATAFONO INSTALADO POR LO CUAL SOLO SE INSTALA LECTORA DE CODIGOS DE BARRAS Y BASE DE DATÁFONO COMPLETOS SE CONFIGURA OK PARÁMETROS OK Y PRUEBAS ÉXITOSAS DE TRANSACCIONES SE ENTREGA 20 ROLLOS DE PAPELERÍA. SE INSTALA CUBRETECLADO OK</t>
  </si>
  <si>
    <t xml:space="preserve">VIZZZ421        </t>
  </si>
  <si>
    <t>TA-25-1126847</t>
  </si>
  <si>
    <t>PAPELERIA JOHANA CALIMA</t>
  </si>
  <si>
    <t>FO-25-1554732</t>
  </si>
  <si>
    <t>19-09-2025 SE REALIZA LLAMADA AL CLIENTE, SE HABLA CON LA SRA LEIDY JOHANA NOREÑA SARASTY SE VALIDA DIRECCIÓN OK, CANAL OK, TARJETA DE SEMBRADO OK, DISPONIBILIDAD TOTAL, SE CONFIRMA 4 ULTIMOS DIGITOS DE LA TARJETA: OK, LLAMAR EL DÍA LA INSTALACIÓN PARA CONFIRMAR VISITA// CONTACTO REALIZADO POR LA APP // 23/09/2025 SE REALIZA INSTALACION DE CORRESPONSAL AVAL, SE INSTALAN EQUIPOS, SEMBRADO DE TARJETA, CB QUEDA OPERATIVO.</t>
  </si>
  <si>
    <t xml:space="preserve">VIZZZ859        </t>
  </si>
  <si>
    <t>TA-25-1126850</t>
  </si>
  <si>
    <t>VARIEDADES DARSAVI</t>
  </si>
  <si>
    <t>FO-25-1554742</t>
  </si>
  <si>
    <t>19-09-2025 SE REALIZA LLAMADA AL CLIENTE, SE HABLA CON LA SRA VIVIANA ORTIZ ROJAS SE VALIDA DIRECCIÓN OK, CANAL OK, TARJETA DE SEMBRADO OK, DISPONIBILIDAD TOTAL, SE CONFIRMA 4 ULTIMOS DIGITOS DE LA TARJETA: OK, LLAMAR EL DÍA LA INSTALACIÓN PARA CONFIRMAR VISITA// CONTACTO REALIZADO POR LA APP // 23/09/2025 SE REALIZA INSTALACION DE CORRESPONSAL AVAL, SE INSTALAN EQUIPOS, SEMBRADO DE TARJETA, CB QUEDA OPERATIVO.</t>
  </si>
  <si>
    <t xml:space="preserve">VJZZZ001        </t>
  </si>
  <si>
    <t>TA-25-1126856</t>
  </si>
  <si>
    <t>BOUTIQUE JM MODA</t>
  </si>
  <si>
    <t>FO-25-1554752</t>
  </si>
  <si>
    <t>19-09-2025 SE REALIZA LLAMADA AL CLIENTE, SE HABLA CON EL SR OSMAR YESID SUAZA ALMARALES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24/09/2025 SE REALIZA INSTALACION DE CORRESPONSAL AVAL, SE INSTALAN EQUIPOS, SEMBRADO DE TARJETA, CB QUEDA OPERATIVO.</t>
  </si>
  <si>
    <t xml:space="preserve">SNZZZ759        </t>
  </si>
  <si>
    <t>TA-25-1126868</t>
  </si>
  <si>
    <t>LA ESQUINITA DE KOPITO</t>
  </si>
  <si>
    <t>FO-25-1554761</t>
  </si>
  <si>
    <t>19-09-2025 SE REALIZA LLAMADA AL CLIENTE, SE HABLA CON LA SRA LICETH TATIANA VILLANOVA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horario que tenemos es de 7 a 1 y de 4 hasta las 10 // 24/09/2025 SE REALIZA INSTALACION DE CORRESPONSAL AVAL, SE INSTALAN EQUIPOS, SEMBRADO DE TARJETA, CB QUEDA OPERATIVO.</t>
  </si>
  <si>
    <t xml:space="preserve">FLZZZ972        </t>
  </si>
  <si>
    <t>TA-25-1135358</t>
  </si>
  <si>
    <t xml:space="preserve">DROGUERIA MEDI - PRECIOS LA TRES </t>
  </si>
  <si>
    <t>FO-25-1564897</t>
  </si>
  <si>
    <t>22-09-2025 SE REALIZA LLAMADA AL CLIENTE, SE HABLA CON EL SR ARISTOBULO SANDOVAL BARRETO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t>
  </si>
  <si>
    <t>SSZZZ034</t>
  </si>
  <si>
    <t>TA-25-1135475</t>
  </si>
  <si>
    <t>DROGUERIA MEDI - PRECIOS LA DOS</t>
  </si>
  <si>
    <t>FO-25-1564910</t>
  </si>
  <si>
    <t>II08Z771</t>
  </si>
  <si>
    <t>TA-25-1135580</t>
  </si>
  <si>
    <t>TIENDA LA FLAC@</t>
  </si>
  <si>
    <t>FO-25-1564922</t>
  </si>
  <si>
    <t>22-09-2025 SE REALIZA LLAMADA AL CLIENTE, SE HABLA CON LA SRA YENNY FAIZURY BRAVO RAMOS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t>
  </si>
  <si>
    <t>SAUZZ871</t>
  </si>
  <si>
    <t>TA-25-1135666</t>
  </si>
  <si>
    <t>MULTISERVICIOS XPLORER</t>
  </si>
  <si>
    <t>FO-25-1564933</t>
  </si>
  <si>
    <t>22-09-2025 SE REALIZA LLAMADA AL CLIENTE, SE HABLA CON EL SR YORFRE LOPEZ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24/09/2025 SE REALIZA INSTALACION DE CORRESPONSAL AVAL, SE INSTALAN EQUIPOS, SEMBRADO DE TARJETA, CB QUEDA OPERATIVO.</t>
  </si>
  <si>
    <t>F100V212</t>
  </si>
  <si>
    <t>TA-25-1135784</t>
  </si>
  <si>
    <t>SERVI EXPRESS COYAIMA</t>
  </si>
  <si>
    <t>FO-25-1564946</t>
  </si>
  <si>
    <t>22-09-2025 SE REALIZA LLAMADA AL CLIENTE, SE HABLA CON LA SRA LILIANA LOZANO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t>
  </si>
  <si>
    <t>VGZZZ461</t>
  </si>
  <si>
    <t>TA-25-1135911</t>
  </si>
  <si>
    <t>YACKELINE ORTEGA TORRES</t>
  </si>
  <si>
    <t>FO-25-1564961</t>
  </si>
  <si>
    <t>22-09-2025 SE REALIZA LLAMADA AL CLIENTE, SE HABLA CON LA SRA YACKELINE ORTEGA TORRES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t>
  </si>
  <si>
    <t>SOZZZ415</t>
  </si>
  <si>
    <t>TA-25-1141201</t>
  </si>
  <si>
    <t>VARIEDADES1.COM</t>
  </si>
  <si>
    <t>FO-25-1571151</t>
  </si>
  <si>
    <t>23-09-2025 SE REALIZA LLAMADA AL CLIENTE, SE HABLA CON LA SRA YENI ROCIO MOGOLLON GUZMAN  SE VALIDA DIRECCIÓN OK, CANAL OK, TARJETA DE SEMBRADO OK, DISPONIBILIDAD TOTAL, SE CONFIRMA 4 ULTIMOS DIGITOS DE LA TARJETA: OK, LLAMAR EL DÍA LA INSTALACIÓN PARA CONFIRMAR VISITA// CONTACTO REALIZADO POR WHATSAPP // 25/09/2025 SE REALIZA INSTALACION DE CORRESPONSAL AVAL, SE INSTALAN EQUIPOS, SEMBRADO DE TARJETA, CB QUEDA OPERATIVO.</t>
  </si>
  <si>
    <t xml:space="preserve">FRZZZ685        </t>
  </si>
  <si>
    <t>TA-25-1141202</t>
  </si>
  <si>
    <t>CITELFON S.E</t>
  </si>
  <si>
    <t>FO-25-1571158</t>
  </si>
  <si>
    <t>23-09-2025 SE REALIZA LLAMADA AL CLIENTE, SE HABLA CON LA SRA JENNIFER RAMIREZ ALVAREZ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t>
  </si>
  <si>
    <t xml:space="preserve">VHZZZ624        </t>
  </si>
  <si>
    <t>TA-25-1141203</t>
  </si>
  <si>
    <t>SAUVAGE TECNOLOGIA APULO</t>
  </si>
  <si>
    <t>FO-25-1571163</t>
  </si>
  <si>
    <t>23-09-2025 SE REALIZA LLAMADA AL CLIENTE, SE HABLA CON LA SRA KAREN YERALDIN GARCIA RAMIREZ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t>
  </si>
  <si>
    <t>VIZZZ022</t>
  </si>
  <si>
    <t>TA-25-1141204</t>
  </si>
  <si>
    <t>COMUNICACIONES DOFER BELEN</t>
  </si>
  <si>
    <t>FO-25-1571168</t>
  </si>
  <si>
    <t>23-09-2025 SE REALIZA LLAMADA AL CLIENTE, SE HABLA CON LA SRA COMUNICACIONES DOFER SAS  SE VALIDA DIRECCIÓN OK, CANAL OK, TARJETA DE SEMBRADO OK, DISPONIBILIDAD TOTAL, SE CONFIRMA 4 ULTIMOS DIGITOS DE LA TARJETA: OK, LLAMAR EL DÍA LA INSTALACIÓN PARA CONFIRMAR VISITA// CONTACTO REALIZADO POR LA APP // 25/09/2025 SE LLEGA AL PUNTO POR INDICACIÓN DEL CLIENTE, EVIDENCIANDO QUE EL COMERCIO ESTÁ UBICADO SOBRE LA CARRERA 6 CON CALLE 4. LA DIRECCIÓN CORRECTA SE VERIFICA EN LA FACTURA DE INTERNET: CARRERA 6 #4-39. EN LA ORDEN DE TRABAJO APARECE REGISTRADA LA DIRECCIÓN CARRERA 5 #3-80, POR LO CUAL SE PROCEDE A CANCELAR LA ACTIVIDAD SEGÚN INDICACIONES DE LA ENTIDAD. SE LE INFORMA AL CLIENTE QUE DEBE REALIZAR LAS RESPECTIVAS CORRECCIONES DE LA DIRECCIÓN EN CAMARA Y COMERCIO, TENIENDO EN CUENTA QUE LA QUE FIGURA EN LA FACTURA DE INTERNET CORRESPONDE A LA UBICACIÓN CORRECTA DEL ESTABLECIMIENTO. EL CLIENTE QUEDA CONFORME.</t>
  </si>
  <si>
    <t>FSZZZ016</t>
  </si>
  <si>
    <t>TA-25-1141218</t>
  </si>
  <si>
    <t>COMUNICACIONES DOFER SOATA</t>
  </si>
  <si>
    <t>FO-25-1571183</t>
  </si>
  <si>
    <t>23-09-2025 SE REALIZA LLAMADA AL CLIENTE, SE HABLA CON LA SRA COMUNICACIONES DOFER SAS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t>
  </si>
  <si>
    <t>FSZZZ017</t>
  </si>
  <si>
    <t>TA-25-1146580</t>
  </si>
  <si>
    <t>PUNTOSERVIS DANGOND</t>
  </si>
  <si>
    <t>FO-25-1578660</t>
  </si>
  <si>
    <t>24-09-2025 SE REALIZA LLAMADA AL CLIENTE, SE HABLA CON LA SRA LICETH DEL CARMEN CORREA VILLAZON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t>
  </si>
  <si>
    <t>SNZZZ644</t>
  </si>
  <si>
    <t>TA-25-1146581</t>
  </si>
  <si>
    <t>JUANMINET.COM</t>
  </si>
  <si>
    <t>FO-25-1578668</t>
  </si>
  <si>
    <t>24-09-2025 SE REALIZA LLAMADA AL CLIENTE, SE HABLA CON LA SRA DOLLY PATRICIA IZQUIERDO RIZO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t>
  </si>
  <si>
    <t>SOZZZ464</t>
  </si>
  <si>
    <t>TA-25-1146583</t>
  </si>
  <si>
    <t>SALA EN LINEA.COM</t>
  </si>
  <si>
    <t>FO-25-1578676</t>
  </si>
  <si>
    <t xml:space="preserve">24-09-2025 SE REALIZA LLAMADA AL CLIENTE, SE HABLA CON LA SRA ROCIO CAICEDO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25/09/2025 SE LLEGA AL PUNTO, SE EVIDENCIA COMERCIO CON DIRECCIÓN CALLE 7 NO. 9 - 15, SE PIDE RECIBO DE ENERGÍA PARA VALIDAR DIRECCIÓN Y SE EVIDENCIA LA MISMA DIRECCIÓN CALLE 7 NO. 9 - 15., SE ESCALA CASO Y SE CANCELA APERTURA, SE ORIENTA AL CLIENTE A REALIZAR ACTUALIZACIÓN DE DIRECCIÓN EN CÁMARA Y COMERCIO YA QUE EN ESTE DOCUMENTO TAMBIEN SE ENCUENTRA ERRADA LA DIRECCION (TAL CUAL LLEGO EN LISTA), DESPUÉS CONTACTAR CON EL ASESOR DE LA ENTIDAD PARA ACTUALIZAR INFORMACIÓN Y CONTINUAR EL TRÁMITE. </t>
  </si>
  <si>
    <t>VHZZZ484</t>
  </si>
  <si>
    <t>TA-25-1146584</t>
  </si>
  <si>
    <t>PRACTIPAGOS LA Y</t>
  </si>
  <si>
    <t>FO-25-1578683</t>
  </si>
  <si>
    <t>24-09-2025 SE REALIZA LLAMADA AL CLIENTE, SE HABLA CON LA SRA YULY STELLA TRIANA MOLANO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t>
  </si>
  <si>
    <t>VJZZZ942</t>
  </si>
  <si>
    <t>TA-25-1146585</t>
  </si>
  <si>
    <t>VARIEDADES OLCY</t>
  </si>
  <si>
    <t>FO-25-1578688</t>
  </si>
  <si>
    <t>24-09-2025 SE REALIZA LLAMADA AL CLIENTE, SE HABLA CON LA SRA OLGA LUCIA CORREDOR GONZALEZ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t>
  </si>
  <si>
    <t>FRZZZ990</t>
  </si>
  <si>
    <t>TA-25-1146587</t>
  </si>
  <si>
    <t>SENDEROS 360 PAPELERIA</t>
  </si>
  <si>
    <t>FO-25-1578697</t>
  </si>
  <si>
    <t>24-09-2025 SE REALIZA LLAMADA AL CLIENTE, SE HABLA CON LA ESPOSA DEL SR JOSE RODRIGO RUBIANO RODRIGUEZ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t>
  </si>
  <si>
    <t>VGZZZ785</t>
  </si>
  <si>
    <t>TA-25-1146588</t>
  </si>
  <si>
    <t>DROGUERIA Y MINIMARKET SAN JOSE 1</t>
  </si>
  <si>
    <t>FO-25-1578702</t>
  </si>
  <si>
    <t>24-09-2025 SE REALIZA LLAMADA AL CLIENTE, SE HABLA CON EL SR EDISON FERNANDO CAMACHO ESPINOSA  SE VALIDA DIRECCIÓN OK, CANAL OK, TARJETA DE SEMBRADO OK, DISPONIBILIDAD TOTAL, SE CONFIRMA 4 ULTIMOS DIGITOS DE LA TARJETA: NO-CLIENTE NO LA TIENE A LA MANO (SE E CONFIRMAN LOS DIGITOS DE LA LISTA DE CHEQUEO), LLAMAR EL DÍA LA INSTALACIÓN PARA CONFIRMAR VISITA// CONTACTO REALIZADO POR LA APP // 29/09/2025 SE REALIZA INSTALACION DE CORRESPONSAL AVAL, SE INSTALAN EQUIPOS, SEMBRADO DE TARJETA, CB QUEDA OPERATIVO.</t>
  </si>
  <si>
    <t>VEZZZ511</t>
  </si>
  <si>
    <t>TA-25-1146590</t>
  </si>
  <si>
    <t>PAPELERIA Y DULCERIA EMANUELITO</t>
  </si>
  <si>
    <t>FO-25-1578710</t>
  </si>
  <si>
    <t>24-09-2025 SE REALIZA LLAMADA AL CLIENTE, SE HABLA CON LA SRA ANGIE PAOLA CHAVARRO AMADO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26/09/2025 SE REALIZA INSTALACION DE CORRESPONSAL AVAL, SE INSTALAN EQUIPOS, SEMBRADO DE TARJETA, CB QUEDA OPERATIVO.</t>
  </si>
  <si>
    <t>FLZZZ157</t>
  </si>
  <si>
    <t>TA-25-1146591</t>
  </si>
  <si>
    <t>SERVICIOS INTEGRALES S</t>
  </si>
  <si>
    <t>FO-25-1578719</t>
  </si>
  <si>
    <t>24-09-2025 SE REALIZA LLAMADA AL CLIENTE, SE HABLA CON EL SR SANTIAGO RAMIREZ RODRIGUEZ SE VALIDA DIRECCIÓN OK, CANAL OK, TARJETA DE SEMBRADO OK, DISPONIBILIDAD TOTAL, SE CONFIRMA 4 ULTIMOS DIGITOS DE LA TARJETA: OK, LLAMAR EL DÍA LA INSTALACIÓN PARA CONFIRMAR VISITA// CONTACTO REALIZADO POR LA APP // CLIENTE SOLICITA QUE SE LE INSTALE PINPAD YA QUE SU COMERCIO ES CERRADO Y LO NECESITA PARA OPERAR SIN NOVEDAD // 26/09/2025 SE REALIZA INSTALACION DE CORRESPONSAL AVAL, SE INSTALAN EQUIPOS, SEMBRADO DE TARJETA, CB QUEDA OPERATIVO.</t>
  </si>
  <si>
    <t>V1YZZ807</t>
  </si>
  <si>
    <t>TA-25-1146593</t>
  </si>
  <si>
    <t>TELNORTE ABREGO</t>
  </si>
  <si>
    <t>FO-25-1578735</t>
  </si>
  <si>
    <t>24-09-2025 SE REALIZA LLAMADA AL CLIENTE, SE HABLA CON TELNORTE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26/09/2025 SE REALIZA INSTALACION DE CORRESPONSAL AVAL, SE INSTALAN EQUIPOS, SEMBRADO DE TARJETA, CB QUEDA OPERATIVO.</t>
  </si>
  <si>
    <t>LIZZZ150</t>
  </si>
  <si>
    <t>TA-25-1148871</t>
  </si>
  <si>
    <t>SEMPERS GROUP</t>
  </si>
  <si>
    <t>FO-25-1581979</t>
  </si>
  <si>
    <t>24-09-2025 SE REALIZA LLAMADA A LOS NUMEROS DE LA LISTA LOS CUALES TIMBRAN PERO NADIE CONTESTA, SE HACEN VARIAS GESTIONES Y AL FINAL SE DEJA MENSAJE DE WHATSAPP // 25-09-2025 SE REALIZA LLAMADA AL CLIENTE, SE HABLA CON EL SR Jaime Hualpa SE VALIDA DIRECCIÓN OK, CANAL OK, TARJETA DE SEMBRADO OK, DISPONIBILIDAD TOTAL, SE CONFIRMA 4 ULTIMOS DIGITOS DE LA TARJETA: OK, LLAMAR EL DÍA LA INSTALACIÓN PARA CONFIRMAR VISITA// CONTACTO REALIZADO POR WHATSAPP // 26/09/2025 SE REALIZA INSTALACION DE CORRESPONSAL AVAL, SE INSTALAN EQUIPOS, SEMBRADO DE TARJETA, CB QUEDA OPERATIVO.</t>
  </si>
  <si>
    <t>FXZZZ140 FXZZZ141 FXZZZ142</t>
  </si>
  <si>
    <t>9330-9793-6392</t>
  </si>
  <si>
    <t>TA-25-1148894</t>
  </si>
  <si>
    <t>VARIEDADES Y PAPELERIA COSITAS CHEVERES</t>
  </si>
  <si>
    <t>FO-25-1581988</t>
  </si>
  <si>
    <t>24-09-2025 SE REALIZA LLAMADA A LOS NUMEROS DE LA LISTA LOS CUALES TIMBRAN PERO NADIE CONTESTA, SE HACEN VARIAS GESTIONES Y AL FINAL SE DEJA MENSAJE DE WHATSAPP // 25-09-2025 SE REALIZA LLAMADA AL CLIENTE, SE HABLA CON LA SANDRA CARTAGENA SIERRA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26/09/2025 SE REALIZA INSTALACION DE CORRESPONSAL AVAL, SE INSTALAN EQUIPOS, SEMBRADO DE TARJETA, CB QUEDA OPERATIVO.</t>
  </si>
  <si>
    <t>FLZZZ977</t>
  </si>
  <si>
    <t>TA-25-1149825</t>
  </si>
  <si>
    <t>ALMACEN DE REPUESTOS R &amp; A</t>
  </si>
  <si>
    <t>FO-25-1583906</t>
  </si>
  <si>
    <t>25-09-2025 SE REALIZA LLAMADA AL CLIENTE, SE HABLA CON LA SRA ESMERI MATILDE AHUMADA PINEDA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t>
  </si>
  <si>
    <t>SLZZZ708</t>
  </si>
  <si>
    <t>TA-25-1149829</t>
  </si>
  <si>
    <t>MOBILE ANDRETTY</t>
  </si>
  <si>
    <t>FO-25-1583913</t>
  </si>
  <si>
    <t>25-09-2025 SE REALIZA LLAMADA AL CLIENTE, SE HABLA CON LA SRA SERGIO ANDRES DELGADO CASTIBLANCO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29/09/2025 SE REALIZA INSTALACION DE CORRESPONSAL AVAL, SE INSTALAN EQUIPOS, SEMBRADO DE TARJETA, CB QUEDA OPERATIVO.</t>
  </si>
  <si>
    <t>VJZZZ358</t>
  </si>
  <si>
    <t>TA-25-1149830</t>
  </si>
  <si>
    <t>MISCELANEA &amp; INTERAPIDISIMO</t>
  </si>
  <si>
    <t>FO-25-1583917</t>
  </si>
  <si>
    <t>25-09-2025 SE REALIZA LLAMADA AL CLIENTE, SE HABLA CON LA SRA RUTH CACERES CORDERO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t>
  </si>
  <si>
    <t>VIZZZ996</t>
  </si>
  <si>
    <t>TA-25-1149835</t>
  </si>
  <si>
    <t>FUMIACACIAS</t>
  </si>
  <si>
    <t>FO-25-1583923</t>
  </si>
  <si>
    <t>25-09-2025 SE REALIZA LLAMADA AL CLIENTE, SE HABLA CON LA SRA HORTENCIA GARCIA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29/09/2025 SE REALIZA INSTALACION DE CORRESPONSAL AVAL, SE INSTALAN ACCESORIOS DATAFONO YA SE ENCONTRABA EN SITIO, SEMBRADO DE TARJETA, CB QUEDA OPERATIVO.</t>
  </si>
  <si>
    <t>FLZZZ181</t>
  </si>
  <si>
    <t>TA-25-1149836</t>
  </si>
  <si>
    <t>AUTO SERVICIO LA CAMPIÑA PATIOS</t>
  </si>
  <si>
    <t>FO-25-1583929</t>
  </si>
  <si>
    <t>25-09-2025 SE REALIZA LLAMADA AL UNICO NUMERO DE LA LISTA 3212105545 TIMBRA PERO NADIE RESPONDE, SE HACEN VARIAS GESTIONES SIN NUNGUNA RESPUESTA. SE DEJA MENSAJE POR WHATSAPP EN ESPERA DE RESPUESTA // 25-09-2025 SE REALIZA LLAMADA AL CLIENTE, SE HABLA CON INVERSIONES AUTO SERVICIO TODO EN UNO CUCUTA SAS SE VALIDA DIRECCIÓN OK, CANAL OK, TARJETA DE SEMBRADO OK, DISPONIBILIDAD TOTAL, SE CONFIRMA 4 ULTIMOS DIGITOS DE LA TARJETA: OK, LLAMAR EL DÍA LA INSTALACIÓN PARA CONFIRMAR VISITA// CONTACTO REALIZADO POR WHATSAPP // 29/09/2025 SE REALIZA INSTALACION DE CORRESPONSAL AVAL, SE INSTALAN EQUIPOS, SEMBRADO DE TARJETA, CB QUEDA OPERATIVO.</t>
  </si>
  <si>
    <t>SOZZZ454</t>
  </si>
  <si>
    <t>NILSA STELLA RODRIGUEZ SACHICA</t>
  </si>
  <si>
    <t>FO-25-1443209</t>
  </si>
  <si>
    <t>ENTIDAD</t>
  </si>
  <si>
    <t>AVAL TARJETA DE SEMBRADO</t>
  </si>
  <si>
    <t>RESEMBRADO EXITOSO</t>
  </si>
  <si>
    <t>29-08 SE ESCALA A LA RED PARA VALIDAR ATENCION DEL CASO.. RED AUTORIZA SEMBRADO DE TARJETA SE ESCALA PARA VISITA
30/08/2025 SE HACE CONTACTO AL NÚMERO 3214918678 CON LA SEÑORA NILSA QUIEN CONFIRMA YA TIENE LA NUEVA TARJETA PERO EL FIN DE SEMANA TENDRÁ CERRADO PUEDE ATENDER EL DÍA LUNES 1 DE SEPTIEMBRE DESPUÉS DE LAS 9AM Y PODER QUE POR FAVOR SEA VISITADAX ESE DÍA
01-09 / SOLUCIÓN: SE REALIZA VISITA DE CAMPO DONDE SE REALIZA RESEMBRADO DE TARJETA 3605, PRUEBAS OK, CUPO Y USUARIOS OK, SE ACTUALIZA EQUIPO YA QUE SE ENCUENTRA EN OTRA VERSION.  / USUARIO: Nilsa Stella Rodriguez TELEFONO: 3118123689 CORREO: nilsarodruiguez2007@hotmail.com</t>
  </si>
  <si>
    <t>1111S267</t>
  </si>
  <si>
    <t>D BELLEZA Y PAGOS DEL MAR</t>
  </si>
  <si>
    <t>FO-25-1443238</t>
  </si>
  <si>
    <t>29-08 SE ESCALA PARA VISITA POR SOLICITUD DE LA RED POR FAVOR REALIZAR SEMBRADO DE TARJETA
30/08/2025 NO SÉ LOGRA LLEGAR YA QUE LA VÍA ESTÁ TAPADA YA QUE HAY UN DERRUMBE SE LLAMA AL CLIENTE PARA INFORMARLE PERO NO CONTESTA
01-09 / SOLUCIÓN: SE REALIZA RESEMBRADO DE TARJETA EN CB AVAL, SE HABILITA CIERRE, SE REALIZAN PRUEBAS OK. / USUARIO: Nora Salazar  TELEFONO: 3178955985 CORREO: jixelanaid@hotmail.com</t>
  </si>
  <si>
    <t>LA002292</t>
  </si>
  <si>
    <t xml:space="preserve">MORITAMOR REGALOS </t>
  </si>
  <si>
    <t>FO-25-1450352</t>
  </si>
  <si>
    <t>TRANSACCION NO PERMITIDA</t>
  </si>
  <si>
    <t>29-08 SE ESCALA PARA VISITA. LLAMAR ANTES DE VISITAR, CONFIRMAR FALLA Y DATOS
0
30-08 / SOLUCIÓN: SE INTENTO HACER CAMBIO DE EQUIPO NO SE LOGRO HACER EXITOSO YA QUE EL SERVIDOR DE INICIALIZACIONES DE REDEBAN SE ENCUENTRA CAÍDO, SE RESEMBRO TARJETA Y PRUEBAS PERTINENTES Y NO FUNCIONAN, SE ABJUNTAN PRUEBAS, SE INDICA A  USUARIO COMUNICARSE CON EL BANCO, PARA RECIBIR INFORMACIÓN AL RESPECTO DE LA FALLA / USUARIO: Jose pulgarin TELEFONO: 3243842409 CORREO: laprincipalpapeleria1@gmail.com
0
02-09 / SOLUCIÓN: SE REALIZA CAMBIO DE EQUIPO POR PÉRDIDA DE LLAVES / USUARIO: Jose pulgarin TELEFONO: 3243842409 CORREO: laprincipalpapeleria1@gmail.com</t>
  </si>
  <si>
    <t>A10LZ025</t>
  </si>
  <si>
    <t>SER JUNIN</t>
  </si>
  <si>
    <t>FO-25-1449612</t>
  </si>
  <si>
    <t>30-08 SE ESCALA PARA VISITA. LLAMAR ANTES DE VISITAR, CONFIRMAR FALLA Y DATOS
31/08/2025 SE ESTABLECE CONTACTO TELEFÓNICO CON EL USUARIO PARA VERIFICAR EL ESTADO DEL INCIDENTE PREVIAMENTE REPORTADO CON EL DATÁFONO DEL CORRESPONSAL BANCO BOGOTÁ. EL USUARIO CONFIRMA QUE LA NOVEDAD PERSISTE. SIN EMBARGO, INFORMA QUE EL COMERCIO PERMANECE CERRADO LOS DÍAS DOMINGO, POR LO CUAL NO ES POSIBLE REALIZAR ATENCIÓN TÉCNICA NI INTERVENCIÓN EN SITIO DURANTE ESA JORNADA.
01-09 / SOLUCIÓN: SE REALIZA RESEMBRADO DE TARJETA, SE REALIZA PRUEBAS, EQUIPOS OPERATIVOS  / USUARIO: ASTRID VIVIANA GOMEZ TELEFONO: 3207000077 CORREO: cvsjunin@sercomunicaciones.com</t>
  </si>
  <si>
    <t>AD00U595</t>
  </si>
  <si>
    <t>MULTISERVICIOS JWILFO</t>
  </si>
  <si>
    <t>FO-25-1449619</t>
  </si>
  <si>
    <t>30-08 SE ESCALA PARA VISITA. LLAMAR ANTES DE VISITAR, CONFIRMAR FALLA Y DATOS
01/09/2025 INCONVENIENTE PARA INGRESAR ESPERANDO AUTORIZACIÓN DEL BANCO
01-09 / SOLUCIÓN: ME COMUNICO CON MARÍA ALEJANDRA SILVA DE RBM LO CUAL ME MANIFIESTA  QUE LA ENTIDAD ESTÁ VALIDANDO CAÍDA EN SUS CANALES.
SE LE DICE AL CLIENTE QUE EN EL TRANSCURSO DEL DÍA HAGA VALIDACIÓNES  / USUARIO: Wilfrido pimiento  TELEFONO: 3135763876 CORREO: wilfopc@gmail.com</t>
  </si>
  <si>
    <t>F1SZZ153</t>
  </si>
  <si>
    <t>LA MELISSA</t>
  </si>
  <si>
    <t>FO-25-1449623</t>
  </si>
  <si>
    <t>30-08 SE ESCALA PARA VISITA. LLAMAR ANTES DE VISITAR, CONFIRMAR FALLA Y DATOS
0
01-09 / SOLUCIÓN: SE REALIZA CAMBIO DE EQUIPO " SE REINICIA AL REALIZAR TRANSACCIÓN" TRANSACCIONES DE PRUEBA O.K SEMBRADO DE TARJETA # 6199 / USUARIO: Fanny Tovar  TELEFONO: 3114157422 CORREO: lamelissa20040@yahoo.es</t>
  </si>
  <si>
    <t>BBWZZ164</t>
  </si>
  <si>
    <t>MERCADOS ALCOSTO DE LA CALLE 152</t>
  </si>
  <si>
    <t>FO-25-1456602</t>
  </si>
  <si>
    <t>30-08 SE ESCALA PARA VISITA. LLAMAR ANTES DE VISITAR, CONFIRMAR FALLA Y DATOS
30/08/2025 NO HAY SOPORTE CON REDEBAN PARA REPORTAR NOVEDAD DE LA FALLA
01-09 / SOLUCIÓN: RBM INFORMA VISITAR OTRO PUNTO POR ESPERA DE RESPUESTA DE ENTIDAD POR CASO DEL RG
TARJETA SEMBRADO #  ****0965, ESTÁ DAÑADA
 / USUARIO: PEDRO REYES TELEFONO: 3164822530 CORREO: alcostoalmendros@gmail.com
0
01-09 / SOLUCIÓN: AL LLEGAR AL COMERCIO SE ENTREGA POR PARTE DEL SEÑOR SERGIO LA TARJETA 0965 QUE ESTÁ INACTIVA, SE REQUIERE TARJETA 4999 QUE ESTÁ EN PODER DEL SEÑOR PEDRO REYES, SE ESPERA POR MÁS DE TRES HORAS Y LA PERSONA NO SE HACE PRESENTE EN EL COMERCIO, SE INDICA A LA PERSONA ENCARGADA QUE CUANDO LA TARJETA DE SEMBRADO REQUERIDA ESTE EN EL COMERCIO SE COMUNIQUEN CON LA ENTIDAD PARA SOLICITAR VISITA DE RESEMBRADO, SE LLEGA A COMERCIO A LAS 12:36PM, RETIRO DEL COMERCIO 16:00 / USUARIO: PEDRO REYES TELEFONO: 3164822530 CORREO: alcostoalmendros@gmail.com</t>
  </si>
  <si>
    <t>A47ZZ010</t>
  </si>
  <si>
    <t>EFISERVICIOS</t>
  </si>
  <si>
    <t>FO-25-1454836</t>
  </si>
  <si>
    <t>01-09 SE REALIZA ESCALAMIENTO A RBM - 01-09 LA RED: DE ACUERDO CON TU SOLICITUD POR FAVOR CERREMOS LOS CASOS Y RETIRÉMONOS DEL COMERCIO PORQUE ES UNA NOVEDAD DE LA ENTIDAD Y YA SE ENCUENTRA REVISANDO LA CASUÍSTICA.
0
0</t>
  </si>
  <si>
    <t>DROGUERIA TRINIDAD</t>
  </si>
  <si>
    <t>FO-25-1454841</t>
  </si>
  <si>
    <t>GUADANAS MOTOSIER TEQUENDA</t>
  </si>
  <si>
    <t>FO-25-1454844</t>
  </si>
  <si>
    <t>DROGUERIA Y VARIEDADES LUZ M</t>
  </si>
  <si>
    <t>FO-25-1453680</t>
  </si>
  <si>
    <t>01-09 SE ESCALA PARA VISITA. LLAMAR ANTES DE VISITAR, CONFIRMAR FALLA Y DATOS
01/09/2025 SE LLEGA AL SITIO, PERO LA PROPIETARIA NO SE ENCUENTRA , TRABAJADOR ENCARGADO LA LLAMA PARA QUE DE ACCESO AL TÉCNICO PERO NO ES POSIBLE LA COMUNICACIÓN RESPONDE DESPUÉS DE 35 MINUTOS AUTORIZA LA ENTRADA PARA MANIPULAR EL DATAFONO, ENCARGADO DEL SITIO DICE NO TENER LA TARJETA SEMBRADO EN ESPERA Q LLEGUE EL DUEÑO DEL COMERCIO
01-09 / SOLUCIÓN: SE LLEGA A SITIO, SE REALIZA INSPECCIÓN DEL DATAFONO ENCARGADO INFORMA QUE EL EQUIPO SE REINICIA Y NO PERMITE REALIZAR OPERACIONES, EL EQUIPO REQUIERE CAMBIO, ENCARGADO NO CUENTA CON LA TARJETA SEMBRADO IMPIDE SOLUCIONAR DAÑO DEL DATAFONO, SE LE INDICA AL PROPIETARIO SOLICITAR NUEVAMENTE LA TARJETA SEMBRADO  CON EL BANCO, Y REPORTAR NUEVAMENTE EL DAÑO DEL DATAFONO  / USUARIO: Dreidis Arroyo Rivera  TELEFONO: 3235011516 CORREO: dreidige@gmail.com</t>
  </si>
  <si>
    <t>II0EZ451</t>
  </si>
  <si>
    <t>MOJI.COM CM</t>
  </si>
  <si>
    <t>FO-25-1454849</t>
  </si>
  <si>
    <t>DROGUERIA JC GUATAPE II</t>
  </si>
  <si>
    <t>FO-25-1454854</t>
  </si>
  <si>
    <t>01-09 SE INTENTA CONTACTO TELEFONICO CON AL CB AL 3138107084 PERO NO HAY RESPUESTA SE ESCALA PARA VISITA  - 01-09 SE ESCALA  A LA RED:  POR FALLA LLAME A EMISOR- 01-09 SE REALIZA ESCALAMIENTO A RBM - 01-09 LA RED: DE ACUERDO CON TU SOLICITUD POR FAVOR CERREMOS LOS CASOS Y RETIRÉMONOS DEL COMERCIO PORQUE ES UNA NOVEDAD DE LA ENTIDAD Y YA SE ENCUENTRA REVISANDO LA CASUÍSTICA.
0
0</t>
  </si>
  <si>
    <t>JARA COMUNICACIONES POPULAR</t>
  </si>
  <si>
    <t>FO-25-1454863</t>
  </si>
  <si>
    <t>FO-25-1454872</t>
  </si>
  <si>
    <t>FONCET CCP</t>
  </si>
  <si>
    <t>FO-25-1454880</t>
  </si>
  <si>
    <t>JARA COMUNICACIONES RESTREPO</t>
  </si>
  <si>
    <t>FO-25-1454885</t>
  </si>
  <si>
    <t>ALO LLAMAME</t>
  </si>
  <si>
    <t>FO-25-1454883</t>
  </si>
  <si>
    <t>TERWAL INTERNET</t>
  </si>
  <si>
    <t>FO-25-1455780</t>
  </si>
  <si>
    <t>01-09 SE ESCALA PARA VISITA. LLAMAR ANTES DE VISITAR, CONFIRMAR FALLA Y DATOS
0
02-09 / SOLUCIÓN: SE REALIZA VISITA AL COMERCIO SE ENCUENTRA DATÁFONO CON CABLE DE RED DESCONECTADO LO CUAL NO DEJABA REALIZAR NINGÚNA OPERACIÓN SE CONFIGURA NUEVAMENTE SE REALIZAN PRUEBAS EXITOSAS Y EL CB QUEDA OPERATIVO  / USUARIO: Walter Orozco  TELEFONO: 3206204047 CORREO: walra_183@hotmail.com</t>
  </si>
  <si>
    <t>EF00B322</t>
  </si>
  <si>
    <t>COPISERVICIOS LA OCTAVA</t>
  </si>
  <si>
    <t>FO-25-1456398</t>
  </si>
  <si>
    <t>WINNER - PACK</t>
  </si>
  <si>
    <t>FO-25-1455783</t>
  </si>
  <si>
    <t>USUARIO</t>
  </si>
  <si>
    <t>MANTENIMIENTO</t>
  </si>
  <si>
    <t>MANTENIMIENTO GENERAL</t>
  </si>
  <si>
    <t>01-09 SE ESCALA PARA VISITA. LLAMAR ANTES DE VISITAR, CONFIRMAR FALLA Y DATOS
0
02-09 / SOLUCIÓN: SE REALIZA VISITA AL COMERCIO CLIENTE NO NOS PERMITE INGRESAR POR QUÉ YA SE SOLUCIONÓ EL INCONVENIENTE Y MANIFIESTA QUE YAHABIA LLAMADO A CANCELAR LA VISITA 
CB OPERTAIVO NO SE MANIPULAN EQUIPOS  / USUARIO: Daniel Orozco  TELEFONO: 3208783043 CORREO: danieloroscocamacho@gmail.com</t>
  </si>
  <si>
    <t>SAUZZ898</t>
  </si>
  <si>
    <t>MOVILCO UNICENTRO</t>
  </si>
  <si>
    <t>FO-25-1455789</t>
  </si>
  <si>
    <t>01-09 SE ESCALA PARA VISITA. LLAMAR ANTES DE VISITAR, CONFIRMAR FALLA Y DATOS
0
01-09 / SOLUCIÓN: SE REALIZA CAMBIO DE ENTORCHADO SE ENTREGA OPERATIVO SIN NOVEDAD  / USUARIO: Adrian reina  TELEFONO: 3002255294 CORREO: adriansisten@gmail.com</t>
  </si>
  <si>
    <t>SX7ZZ572</t>
  </si>
  <si>
    <t>DROGUERIA ARBELAEZ</t>
  </si>
  <si>
    <t>FO-25-1455919</t>
  </si>
  <si>
    <t>SIN CUPO HABILITADO</t>
  </si>
  <si>
    <t>01-09 SE ESCALA PARA VISITA. LLAMAR ANTES DE VISITAR, CONFIRMAR FALLA Y DATOS
0
02-09 / SOLUCIÓN: SE VALIDA CON CLIENTE POR VÍA TELEFÓNICA AL CONTACTO 3208000641 CONTESTA EL SEÑOR JORGE GODOY EL CUAL INDICA QUE NO ESTÁ EN LA CUIDAD DE ARBELAEZ YA QUE ESTÁ VALIDANDO CON LA ENTIDAD BANCARIA SI ES POSIBLE QUE LE HABILITEN MÁS CUPO EN EL CORRESPONSAL PORQUE EL CUPO ES MUY BAJO Y NO LE PERMITE HACER CASI  TRANSACIONES. 
EN ESTE MOMENTO LE ARROJA ERROR MONTO INSUFICIENTE YA QUE NO TIENE CUPO. SERVICIO POR PARTE DE REDEBAN FALLO ENTIDAD BANCARIA Y CLIENTE  / USUARIO: Jorge Godoy  TELEFONO: 3208000641 CORREO: godoyjorje62@hotmail.com</t>
  </si>
  <si>
    <t>SUPERMERKAR PANDI</t>
  </si>
  <si>
    <t>FO-25-1456872</t>
  </si>
  <si>
    <t>01-09 EN COMUNICACIÓN CON EL SEÑOR NICOLAS AL NÚMERO 3105700836  CONFRIMA FALLA, DATOS CORRECTOS. SE ESCALA PARA VISITA
0
03-09 / SOLUCIÓN: SE REALIZA VISITA DE CAMPO ENCONTRADO QUE EQUIPO RECHAZO LAS CONSIGNACIONES O PAGOS DE FACTURAS, SOLO PUEDE REALIZAR RETIROS, SE VALIDA CON ENTIDAD DONDE MANIFIESTAN QUE CB ESTA  SOBREGIRADO, POR LO CUAL SALE ERROR DE FONDO INSUFICIENTES, SE INDICA A COMERCIO  QUE ES NECESARIO REALIZAR COMPENSACIÓN PARA PODER TRANSAR, POR LO ANTERIOR SE VALIDA CON PAOLA GARZON DER REDEBAN QUIEN NOS BRINDA LA MISMA INFORMACION Y AUTORIZA CIERRE DE SOLICITUD, NO SE ACTUALIZA EQUIPO YA QUE NO TIENEN LA TARJETA DE SEMBRADO A LA MANO. / USUARIO: Nicolás capazo TELEFONO: 3503149451 CORREO: supermercarpandi@gmail.com</t>
  </si>
  <si>
    <t>BBBB5206</t>
  </si>
  <si>
    <t>REDES JC LA PAZ</t>
  </si>
  <si>
    <t>FO-25-1456855</t>
  </si>
  <si>
    <t>CANAL DEL COMERCIO</t>
  </si>
  <si>
    <t>01-09 SE ESCALA PARA VISITA. LLAMAR ANTES DE VISITAR, CONFIRMAR FALLA Y DATOS
0
02-09 / SOLUCIÓN: SE VISITA COMERCIO POR FALLA EN DATAFONO SIN CONEXIÓN A INTERNET AL LLEGAR A LA DIRECCIÓN REGISTRADA SE ENCUENTRA COMERCIO CERRADO SE PROCEDE CON COMUNICACIÓN TELEFÓNICA AL NÚMERO 3158272511 ATIENDE SE CRISTIAN QUIÉN CONFIRMA QUE EN LA ZONA SE PRESENTÓ EL DÍA DE AYER UNA CAÍDA DE INTERNET LA CUAL YA FUE SOLUCIONADA POR EL OPERADOR QUE LE PRESTA EL SERVICIO Y EL VB SE ENCUENTRA OPERANDO SIN NOVEDAD Y MANIFIESTA YA NO NECESITA LA VISITA  / USUARIO: Cristian  TELEFONO: 3158272511 CORREO: redesjc.lapaz@gmail.com</t>
  </si>
  <si>
    <t>VARIEDADES MONICA ROS</t>
  </si>
  <si>
    <t>FO-25-1457044</t>
  </si>
  <si>
    <t>01-09 SE ESCALA PARA VISITA. LLAMAR ANTES DE VISITAR, CONFIRMAR FALLA Y DATOS
0
03-09 / SOLUCIÓN: SE REALIZA VISITA TÉCNICA Y SE LIMPIA RODILLO DE LA IMPRESORA EL CUAL SE ENCONTRÓ SUCIO LO QUE INSTRUIA LA SALIDA NORMAL DEL BAUCHER, SE VERIFICO FUNCIONALIDAD Y SE DEJA EL SERVICIOFUNCIONANDO CORRECTAMENTE Y BAUCHER SALIENDO BIEN IMPRESO.
NOTA: SE VERIFICO FUNCIONAL CON CONVENIO AUTORIZADO. / USUARIO: Mariana Alvarez321 TELEFONO: 3216775194 CORREO: monicaojedamendoza@hotmail.com</t>
  </si>
  <si>
    <t>A405Z293</t>
  </si>
  <si>
    <t>FO-25-1457050</t>
  </si>
  <si>
    <t>DROGAS Y ALKOSTO</t>
  </si>
  <si>
    <t>FO-25-1457287</t>
  </si>
  <si>
    <t>CONEXIONES DE COMERCIO</t>
  </si>
  <si>
    <t>01-09 SE ESCALA PARA VISITA. LLAMAR ANTES DE VISITAR, CONFIRMAR FALLA Y DATOS
0
01-09 / SOLUCIÓN: EN COMUNICACIÓN CON EL SEÑOR ALIRIO VIANCHA AL NUMERO 3105548467, INDICA YA FUE RESUELTO LA FALLA, INDICA FALLA POR PARTE DEL PROVEEDOR DE INTERNET. INFORMA OPERATIVO EL SERVICIO. / USUARIO: ALIRIO VIANCHA TELEFONO: 3105548467 CORREO: alirioviancha@gmail.com</t>
  </si>
  <si>
    <t>KONTRASTES</t>
  </si>
  <si>
    <t>FO-25-1457332</t>
  </si>
  <si>
    <t>01-09  EN COMUNICACIÓN CON EL SEÑOR  DAVID MARTINEZ JIMENEZ AL NÚMERO 3115974261, CONFIRMA FALLA, DATOS CORRECTOS. SE ESCALA PARA VISITA, POR FAVOR LLAMAR ANTES DE DESPLAZARSE PARA  VALIDAR YA QUE EL USUARIO DA LA OPCIÓN DE ENVIAR LOS EQUIPOS
02/09/2025 EN COMUNICACIÓN CON EL CLIENTE ME INFORMA EL SR DAVID MARTINEZ 3115974261 QUE VIAJARÁ EL DÍA DE MAÑANA A CÚCUTA PARA LA ATENCIÓN DEL CASO EN BODEGA
04-09 / SOLUCIÓN: POR ORDEN PÚBLICO EN EL CATATUMBO CLIENTE VIAJO A BODEGA CÚCUTA PARA LA ATENCIÓN DEL CASO SE REALIZA CAMBIO DE DATAFONO POR DAÑO EN LECTOR DE CHIP SE INSTALA NUEVA VERSIÓN CIERRES Y PRUEBAS OK  / USUARIO: David Martinez  TELEFONO: 3115974261 CORREO: davimartinez@gmail.com</t>
  </si>
  <si>
    <t>IIFZZ670</t>
  </si>
  <si>
    <t>JER LISTO NORTE</t>
  </si>
  <si>
    <t>FO-25-1458538</t>
  </si>
  <si>
    <t>02-09 SE ESCALA PARA VISITA. LLAMAR ANTES DE VISITAR, CONFIRMAR FALLA Y DATOS
0
02-09 / SOLUCIÓN: SE REALIZA VISITA AL COMERCIO, SE CAMBIA EQUIPO POR DAÑO, SE HACEN PRUEBAS OK. / USUARIO: Manuela Galan TELEFONO: 3223937040 CORREO: asistente.tunja@jer.com.co</t>
  </si>
  <si>
    <t>AAAAC620</t>
  </si>
  <si>
    <t>PAPELERIA Y MISCELANEA ANNIE</t>
  </si>
  <si>
    <t>FO-25-1459323</t>
  </si>
  <si>
    <t>02-09 SE ESCALA PARA VISITA. LLAMAR ANTES DE VISITAR, CONFIRMAR FALLA Y DATOS
0
03-09 / SOLUCIÓN: EN COMUNICACIÓN TELEFÓNICA CON LA CLIENTE CONFIRMA NECESITA UNA BASE PARA EL DATAFONO YA QUE ES LA QUE SE DAÑÓ Y EL DATAFONO SE ENCUENTRA OPERANDO SIN NOVEDAD SE LE INDICA A LA CLIENTE DEBE SOLICITAR NUEVAMENTE UNA VISITA DONDE SE ESPECIFIQUE EL CAMBIO DE BASE Y SE FINALIZA LLAMADA , SE CIERRA ACTIVIDAD POR ERROR DE CREACIÓN  / USUARIO: Maria Torres  TELEFONO: 3177001637 CORREO: controldevisitadigital@gmail.com</t>
  </si>
  <si>
    <t xml:space="preserve">PAPELERIA JULIS - TOLEDO </t>
  </si>
  <si>
    <t>FO-25-1459328</t>
  </si>
  <si>
    <t>02-09 SE ESCALA PARA VISITA. LLAMAR ANTES DE VISITAR, CONFIRMAR FALLA Y DATOS
0
03-09 / SOLUCIÓN: SE CAMBIO DATAFONO POR DAÑO EN TECLADO SE INSTALA NUEVA VERSIÓN CIERRES Y PRUEBAS OK  / USUARIO: Nidia Ochoa  TELEFONO: 3108146926 CORREO: quesocifuentes19@gmail.com</t>
  </si>
  <si>
    <t>GZ00C291</t>
  </si>
  <si>
    <t>TELECEL COMUNICACIONES CERETE</t>
  </si>
  <si>
    <t>FO-25-1459708</t>
  </si>
  <si>
    <t>02-09 SE ESCALA PARA VISITA. LLAMAR ANTES DE VISITAR, CONFIRMAR FALLA Y DATOS
0
02-09 / SOLUCIÓN: SE REALIZA CAMBIO DE EQUIPO POR DAÑO EN EL PUERTO IP, NO RECONOCE EL MÓDEN, PUERTO QUEMADO, SE INSTALA NUEVO EQUIPO OPERATIVO SIN NOVEDAD, SEMBRADO DE TARJETA 8883 EXITOSAS, PRUEBAS COMERCIO EXITOSAS, PRUEBAS CB AVAL OK, CB SE DEJA OPERATIVO SIN NOVEDAD OK / USUARIO: Visia palomino  TELEFONO: 3204787221 CORREO: visiapalomino1986@gmail.com</t>
  </si>
  <si>
    <t>EF8ZZ737</t>
  </si>
  <si>
    <t>VARIEDADES Y VENTAS MULTIVENTA</t>
  </si>
  <si>
    <t>FO-25-1461363</t>
  </si>
  <si>
    <t>02-09 EN COMUNICACIÓN CON LA SEÑORA NATALIA VELEZ AL NÚMERO 3205439394 CONFIRMA FALLA SOLO CON EL CONVENIO EPM, POR FAVOR LLAMAR ANTES DE DESPLAZARSE
0
03-09 / SOLUCIÓN: SE REALIZÓ CONFIGURACIÓN DE LECTOR  / USUARIO: Lina cano  TELEFONO: 3242521063 CORREO: linacano1308@gmail.com</t>
  </si>
  <si>
    <t>A48ZZ227</t>
  </si>
  <si>
    <t>SU CASA VETERINARIA CORDOBA</t>
  </si>
  <si>
    <t>FO-25-1461370</t>
  </si>
  <si>
    <t>02-09 SE ESCALA PARA VISITA. LLAMAR ANTES DE VISITAR, CONFIRMAR FALLA Y DATOS
0
03-09 / SOLUCIÓN: SE REALIZA CAMBIO DE EQUIPO POR DAÑO EL LECTOR DE TARJETA SE CONFIGURA NUEVO EQUIPO SE REALIZA SEMBRADO DE TARJETA CREACIÓN DE USUARIOS PRUEBAS DE FUNCIONAMIENTO EXITOSAS CB QUEDA OPERATIVO  / USUARIO: RUBIELA LEONOR MENA CUARAN TELEFONO: 3177744182 CORREO: rubielamena@gmail.com</t>
  </si>
  <si>
    <t>LAZZZ583</t>
  </si>
  <si>
    <t>TELEFONET GINEBRA</t>
  </si>
  <si>
    <t>FO-25-1461380</t>
  </si>
  <si>
    <t>02-09 SE ESCALA PARA VISITA. LLAMAR ANTES DE VISITAR, CONFIRMAR FALLA Y DATOS
03/09/2025 EN COMUNICACIÓN TELEFÓNICA CON EL CLIENTE MANIFIESTA QUE PUEDE ATENDER DESPUÉS DE LAS 2 PM.
03-09 / SOLUCIÓN: EN LA VISITA TÉCNICA SE REALIZÓ EL CAMBIO DE DATÁFONO YA QUE SE ENCONTRÓ CON LA TAPA SUPERIOR ROTA Y EL TECLADO BORROSO Y DURO,SE INSTALA MAGIC BOX 2600,SE REALIZÓ CAMBIO DE LECTOR YA QUE SE ESTABA QUEDANDO BLOQUEADO,SE INSTALO EL SISTEMA OPERATIVO Y VERSIÓN 10.5N,SE CREARON LOS USUARIOS Y SE REALIZARON LAS PRUEBAS DEJANDO EL SERVICIO OPERANDO SIN FALLAS Y SIN NOVEDAD  / USUARIO: MARIA CAMILA HERNÁNDEZ VALENCIA  TELEFONO: 3026703456 CORREO: telefonet.ginebra@gmail.com</t>
  </si>
  <si>
    <t>JA005221</t>
  </si>
  <si>
    <t>DROGUERIA LA FLORESTA.W</t>
  </si>
  <si>
    <t>FO-25-1461393</t>
  </si>
  <si>
    <t>02-09 SE ESCALA PARA VISITA. LLAMAR ANTES DE VISITAR, CONFIRMAR FALLA Y DATOS
0
02-09 / SOLUCIÓN: SE REALIZA VISITA AL PUNTO Y COMERCIO SE ENCUENTRA CERRADO, SE ESPERA MÁS DE 10 MINUTOS Y COMERCIO NO ABRE / USUARIO: Bibiana arias TELEFONO: 3124731607 CORREO: controldevisitadigital@gmail.com</t>
  </si>
  <si>
    <t>SMART PHARMA</t>
  </si>
  <si>
    <t>FO-25-1461488</t>
  </si>
  <si>
    <t>TARJETA INACTIVA</t>
  </si>
  <si>
    <t>02-09 SE ESCALA A LA RED PARA VALIDACIÓN FALLA- 02-09 LA RED: NOS INFORMAN QUE LA TARJETA NO ESTA FUNCIONANDO, DEBE DE COMUNICARLE AL GESTOR QUE SOLICITE UNA NUEVA TARJETA. SE LE BRINDA INFORMACIÓN AL CB Y SE PROCEDE A CERRAR
0</t>
  </si>
  <si>
    <t>SERVINET COMPUTERS SEDE 2</t>
  </si>
  <si>
    <t>FO-25-1462630</t>
  </si>
  <si>
    <t>02-09 SE ESCALA PARA VISITA. LLAMAR ANTES DE VISITAR, CONFIRMAR FALLA Y DATOS
0
03-09 / SOLUCIÓN: CAMBIO DE EQUIPO POR DAÑO SE REALIZA PRUEBAS OK SE ENTREGA SERVICIO OPERATIVO DATAFONO SIN PLACA INVENTARIO LO CONFIRMO RBM  / USUARIO: Miguel Araque  TELEFONO: 3112120565 CORREO: julbau@gmail.com</t>
  </si>
  <si>
    <t>5A00F535</t>
  </si>
  <si>
    <t>VARIEDADES BURI</t>
  </si>
  <si>
    <t>FO-25-1463412</t>
  </si>
  <si>
    <t>02-09 EN COMUNICACIÓN CON LA SEÑORA BLANCA NELLY BURITICA SOTO AL NÚMERO  3114392811, CONFIRMA FALLA, DATOS CORRECTOS.SE ESCALA PARA VISITA
03/09/2025 VIA BLOQUEADA A ALTURA DEL PUENTE VALENCIA, BLOQUEA LAS COMUNIDADES POR INNUNDACIONES, VIA MONTERIA VALENCIA
06-09 / SOLUCIÓN: SE REALIZA CAMBIO DE CABLE DEL LECTOR DE BARRAS, CABLE SE ENCONTRÓ AVERIADO, NUEVO CABLE INSTALADO EN BUEN ESTADO OK, LECTOR OPERATIVO, EQUIPOS OPERATIVOS OK, PRUEBAS CB OK, PRUEBAS COMERCIO OK, CB OPERTIVO OK / USUARIO: BLANCA NELLY BURITICA SOTO TELEFONO: 3114392811 CORREO: moto_vale@hotmail.com</t>
  </si>
  <si>
    <t>A15ZZ306</t>
  </si>
  <si>
    <t>MISCELANEA MELROSSE</t>
  </si>
  <si>
    <t>FO-25-1464093</t>
  </si>
  <si>
    <t>02-09 SE ESCALA A LA RED: TAN AMABLE ME CONFIRMAS SI TENEMOS RESEMBRADO AUTORIZADO PARA ESTE CB ¿?, NO SE LOGRA CONTACTO. - 02-09 LA RED: DE ACUERDO CON TU SOLICITUD POR FAVOR PROCEDER CON EL CORRESPONDIENTE RESEMBRADO DE TARJETA.
0
03-09 / SOLUCIÓN: SE VISITA EL COMERCIO, SE REALIZA RESEMBRADO DE TARJETA 8747 BANCO DE BOGOTA, PRUEBAS OK, TELECARGA TRNA  / USUARIO: José Asdrubal Cano  TELEFONO: 3012007830 CORREO: asdru46@gmail.com</t>
  </si>
  <si>
    <t>1A00N381</t>
  </si>
  <si>
    <t>IZMUR DON PAGO</t>
  </si>
  <si>
    <t>FO-25-1467501</t>
  </si>
  <si>
    <t>02-09 SE ESCALA A LA RED: EN COMUNICACIÓN CON EL SEÑOR JORGE IZQUIERDO AL NÚMERO 3208798635 CONFIRMA QUE YA CUENTA CON LA TARJETA Y QUE TERMINA ES EN 3751. - 02-09 LA RED: DE ACUERDO CON TU SOLICITUD POR FAVOR PROCEDER CON EL CORRESPONDIENTE RESEMBRADO DE TARJETA.
0
03-09 / SOLUCIÓN: DURANTE LA VISITA TECNICA PARA ATENDER INCIDENTE REPORTADO POR CORRESPONSAL BANCARIO SE LLEGO A LA DIRECCIÓN CARRERA 46 C NO. 76 - 06 SUR EVIDENCIANDO QUE CORRESPONSAL NO EXISTE EN DICHA DIRECCIÓN SE PROCEDE A LLAMAR AL CELULAR 3208798635 DONDE NOS CONTESTA EL SR JORGE IZQUIERDO Y NOS INFORMA QUE EL SE TRASLADO PARA LA DIRECCIÓN KR 46 69D 45 SUR SE PROCEDE A REALIZAR ESCALAMIENTO CON RBM DONDE NOS AUTORIZAN REALIZAR NUEVA VISITA EN LA NUEVA DIRECCIÓN  / USUARIO: JORGE IZQUIERDO TELEFONO: 3208798635 CORREO: controldevisitadigital@gmail.com 
0
03-09 / SOLUCIÓN: SE REALIZA VISITA PARA  SEMBRADO DE TARJETA 3751 QUEDANDO OK CON PRUEBAS OK PARÁMETROS OK CIERRES OK A CONFORMIDAD DE CB SIN NOVEDAD EN EL INCIDENTE / USUARIO: CAROLINA MURCIA BERNAL TELEFONO: 3045705723 CORREO: samuygero@gmail.com</t>
  </si>
  <si>
    <t>XP6ZZ342</t>
  </si>
  <si>
    <t>EGO UP</t>
  </si>
  <si>
    <t>FO-25-1466940</t>
  </si>
  <si>
    <t>03-09 SE ESCALA A LA RED: SE INTENTA COMUNICACIÓN CON EL CB EN VARIAS OCASIONES A LOS NÚMEROS 3178534937 - 3113473036 PARA CONFIRMAR SOLICITUD PERO NO FUE POSIBLE.POR FAVOR NOS CONFIRMAN SI ES UN RESEMBRADO  Y COMO PROCEDER CON ESTE CASO - 03-09 LA RED:DE ACUERDO CON TU SOLICITUD POR FAVOR VISITAR EN FRIO Y TE CONFIRMO QUE NO ES UN RESEMBRADO ES UN DAÑO EN EL DATÁFONO. 
04/09/2025 SE LLEGA A EL COMERCIO Y SE ENCUENTRA CERRADO.
04-09 / SOLUCIÓN: SE LLEGA A SITIO, SE REALIZA INICIALIZACIÓN DEL EQUIPO Y SE ACTUALIZA A LA VERSION 10.6. PERO LA FALLA CONTINÚA.
‎SE ESCALA CON REDEBAN HE INDICAN QUE CAMBIE EQUIPO.
‎NO SE REALIZA CAMBIO DE EQUIPO POR MOTIVO QUE SE FUE EL FLUIDO ELÉCTRICO EN LA ZONA.
‎SE LE INFORMARÁ AL CLIENTE LA RESPUESTA LA RESOUESTA DE ENTIDAD PARA LAS PRUEBAS CORRESPONDIENTE.
‎ / USUARIO: LUIS TREJOS TELEFONO: 3178534937 CORREO: luistrejos43@yahoo.es</t>
  </si>
  <si>
    <t>9B009698</t>
  </si>
  <si>
    <t>MARIA ALEJANDRA LOPEZ BASTIDAS</t>
  </si>
  <si>
    <t>FO-25-1466575</t>
  </si>
  <si>
    <t>03-09 SE ESCALA PARA VISITA. LLAMAR ANTES DE VISITAR, CONFIRMAR FALLA Y DATOS
0
03-09 / SOLUCIÓN: SE REALIZA VISITA A CB PARA ATENDER INCIDENTE SE REALIZA CAMBIO DE DATAFONO POR FALLA EN PUERTO ETHERNET,SE REALIZAN PRUEBAS OK,SE SIEMBRA TARJETA TERMINADA EN 2658 / USUARIO: Angela bastidas  TELEFONO: 3195394558 CORREO: luzangelab2014@gmail.com</t>
  </si>
  <si>
    <t>ON0JZ830</t>
  </si>
  <si>
    <t>SHOP MODEL JER</t>
  </si>
  <si>
    <t>FO-25-1466581</t>
  </si>
  <si>
    <t xml:space="preserve">03-09 SE ESCALA PARA VISITA. LLAMAR ANTES DE VISITAR, CONFIRMAR FALLA Y DATOS
0
03-09 / SOLUCIÓN: SE VISITA COMERCIO , SE VALIDA WUE EL EQUIPO REALIZA SU RESPECTIVA IMPRESIÓN , SE REALIZA BIRRADO DE EQUIPO CARGANDO S.O Y VERSION 10.5N POR MANTENIMIENTO PREVENTIVO, TARJETA SEMBRADA 0260  DEJANDO PRUEBAS OK SIN TELECARGA NO AUTORIZADA , PRUEBA TELETON OK  / USUARIO: MONICA VIVIANA MESA  TELEFONO: 3203873823 CORREO: monicaviviana.218@gmail.com </t>
  </si>
  <si>
    <t>V1XZZ132</t>
  </si>
  <si>
    <t>COMERCIALIZADORA HCBL</t>
  </si>
  <si>
    <t>FO-25-1468637</t>
  </si>
  <si>
    <t>03-09 SE ESCALA PARA VISITA. LLAMAR ANTES DE VISITAR, CONFIRMAR FALLA Y DATOS
0
04-09 / SOLUCIÓN: BUENOS DIAS SE OBSERVA QUE EL DATAFONO NO ESTÁ IMPRIMIENDO ALGUNOS CARACTERES, SE PROCEDE A HACER EL CAMBIO Y SE HACEN PRUEBAS DE LAS TRANSACCIONES  / USUARIO: HÉCTOR PAEZ TELEFONO: 3157158925 CORREO: paez.hector@hotmail.com</t>
  </si>
  <si>
    <t>A3GZZ823</t>
  </si>
  <si>
    <t>TECNO STORE J Y A</t>
  </si>
  <si>
    <t>FO-25-1469815</t>
  </si>
  <si>
    <t>03-09 SE ESCALA A LA RED VAUCHER REALIZAN GESTIÓN INTERNA, SE VALIDA CON LA USUARIA ANA MARIA E INFORMA QUE YA SE SOLUCIONÓ LA NOVEDAD. SE PROCEDE A CERRAR CASO
0
0</t>
  </si>
  <si>
    <t>VARIEDADES CREATIX</t>
  </si>
  <si>
    <t>FO-25-1469518</t>
  </si>
  <si>
    <t>03-09 EN COMUNICACIÓN CON LA SEÑORA CARMEN SANDOVAL AL NÚMERO 3125872567 CONFIRMA FALLA, DATOS CORRECTOS. SE ESCALA PARA VISITA
0
05-09 / SOLUCIÓN: SE CAMBIA PINPAD ARROJA RETIRE TARJETA , SE CAMBIA ACTIVO POR TECNOLOGÍA , SE INSTALA MAGIC BOX , SE RETIRA HUB NO ES NECESARIO  / USUARIO: Patricia Sandoval  TELEFONO: 3045283651 CORREO: creatix1828@gmail.com</t>
  </si>
  <si>
    <t>9T00A893</t>
  </si>
  <si>
    <t>PAPELERIA PAPEL RAK</t>
  </si>
  <si>
    <t>FO-25-1469911</t>
  </si>
  <si>
    <t>03-09 EN COMUNICACIÓN CON LA SEÑORA MONICA GUERRA AL NÚMERO 3133978955 CONFIRMA FALLA, DATOS CORRECTOS. SE ESCALA PARA VISITA
0
04-09 / SOLUCIÓN: SE CAMBIA DATAFONO DEBIDO ALERT IRRUPTION , SE REALIZA INYECCIÓN DE SISTEMA Y VERSIÓN INICIALIZADA OK PRUEBAS OK CUBRE CLAVE OK SEMBRADO DE TARJETA OK SE HABILITA CIERRE  / USUARIO: Mónica Guerra  TELEFONO: 3133978955 CORREO: monicasil216@hotmail.com30</t>
  </si>
  <si>
    <t>IIPZZ037</t>
  </si>
  <si>
    <t>CONSUERTE CUMARAL</t>
  </si>
  <si>
    <t>FO-25-1469983</t>
  </si>
  <si>
    <t>TIPO DE TARJETA INVALIDA</t>
  </si>
  <si>
    <t>03-09 SE ESCALA PARA VISITA. LLAMAR ANTES DE VISITAR, CONFIRMAR FALLA Y DATOS
0
05-09 / SOLUCIÓN: SE REALIZA VISITA Y SE EVIDENCIA ERROR EN TRANSACCIÓNES, TARJETA DE USO RESTRINGIDO, SE REALIZA CONTACTO CON PAOLA DE RBM LA CUAL INFORMA QUE LA ENTIDAD QUE EL DÍA DE HOY SE ACTIVAN LAS TARJETAS, POR FAVOR DEJAR SEMBRADA PARA QUE MAÑANA PUEDAN HACER PRUEBAS / USUARIO: Jhoana prieto TELEFONO: 3144886809 CORREO: centrodecontacto@consuerte.com.co</t>
  </si>
  <si>
    <t>JAADZ967-9A00Z865</t>
  </si>
  <si>
    <t>CONSUERTE PDV GOBERNACION</t>
  </si>
  <si>
    <t>FO-25-1470267</t>
  </si>
  <si>
    <t>MARCA NO HABILITADA</t>
  </si>
  <si>
    <t xml:space="preserve">03-09 SE ESCALA PARA VISITA. LLAMAR ANTES DE VISITAR, CONFIRMAR FALLA Y DATOS
04/09/2025 SE REALIZA VALIDACIÓN CON MAIRA PERSONAL DE RBM YA QUE LAS TARJETAS ESTÁN PRESENTANDO ERROR DE RESTRICCIÓN SE ESPERA A NOTIFICACIÓN, DE COMO PROCEDER SE INFORMA A JEFE DE ZONA, PARA ESTE CASO, TE DEJO LA RESPUESTA DE LA ENTIDAD: _NO NOS HA LLEGADO ACUSE DE RECIBIDO, AÚN NO SE ENCUENTRA ACTIVA. POR FAVOR DEJAR CONFIGURADA LA TARJETA PARA QUE MAÑANA PUEDA HACER PRUEBAS_.
04-09 / SOLUCIÓN: SE REALIZA GESTIÓN CON MAYRA INFORMA QUE LA RESPUESTA POR EL PROBLEMA DE LAS TARJETAS NOS INDICA QUE DEJEMOS SEMBRADA LA TARJETA Y PARA ESTE CASO,  DEJO LA RESPUESTA DE LA ENTIDAD: _NO NOS HA LLEGADO ACUSE DE RECIBIDO, AÚN NO SE ENCUENTRA ACTIVA. POR FAVOR DEJAR CONFIGURADA LA TARJETA PARA QUE MAÑANA PUEDA HACER PRUEBAS_. / USUARIO: Olga villada TELEFONO: 3165268073 CORREO: centrodecontacto@consuerte.com.co </t>
  </si>
  <si>
    <t>BL01Q951</t>
  </si>
  <si>
    <t>CONSUERTE COMPRAVENTA CENTAURO</t>
  </si>
  <si>
    <t>FO-25-1470181</t>
  </si>
  <si>
    <t xml:space="preserve">03-09 SE ESCALA PARA VISITA. LLAMAR ANTES DE VISITAR, CONFIRMAR FALLA Y DATOS
04/09/2025 SE REALIZA VALIDACIÓN CON MAIRA PERSONAL DE RBM YA QUE LAS TARJETAS ESTÁN PRESENTANDO ERROR DE RESTRICCIÓN SE ESPERA A NOTIFICACIÓN DE COMO PROCEDER SE INFORMA A JEFE DE ZONA
04-09 / SOLUCIÓN: SE REALIZA CAMBIO DE EQUIPO POR DAÑO SE ENCONTRÁ ALERTADO. PARA ESTE CASO, TE DEJO LA RESPUESTA DE LA ENTIDAD: _NO NOS HA LLEGADO ACUSE DE RECIBIDO, AÚN NO SE ENCUENTRA ACTIVA. POR FAVOR DEJAR CONFIGURADA LA TARJETA PARA QUE MAÑANA PUEDA HACER PRUEBAS_. / USUARIO: Daney Tovar Díaz  TELEFONO: 3142117370 CORREO: centrodecontacto@consuerte.com.co </t>
  </si>
  <si>
    <t>9999Z378</t>
  </si>
  <si>
    <t>DROGUERIAS FARMA VITAL MB</t>
  </si>
  <si>
    <t>FO-25-1470184</t>
  </si>
  <si>
    <t>OBSTRUCCION DEL LECTOR</t>
  </si>
  <si>
    <t>03-09 SE ESCALA PARA VISITA. LLAMAR ANTES DE VISITAR, CONFIRMAR FALLA Y DATOS
0
03-09 / SOLUCIÓN: SE ENCUENTRA QUE EL DATAFONO NO LEE TARJETAS SE REALIZA MANTENIMIENTO Y SE OBTIENE FUNCIONAMIENTO EXITOSO CONFIGURACIÓN OK PARÁMETROS OK Y SE REALIZAN PRUEBAS ÉXITOSAS DE TRANSACCIONES  / USUARIO: Margarita mora TELEFONO: 3165522492 CORREO: moramargarita367@gmail.com</t>
  </si>
  <si>
    <t>V7ZZZ497</t>
  </si>
  <si>
    <t>PDV EL PALERMO</t>
  </si>
  <si>
    <t>FO-25-1470188</t>
  </si>
  <si>
    <t>TARJETA USO RESTRINGIDO</t>
  </si>
  <si>
    <t>03-09 SE ESCALA PARA VISITA. LLAMAR ANTES DE VISITAR, CONFIRMAR FALLA Y DATOS
0
04-09 / SOLUCIÓN: SE REALIZA VISITA A CB SE REALIZA CAMBIO DE VERSIÓN SO SE REALIZA SEMBRADO DE TARJETA 1862 PRUEBAS FALLIDAS TARJETA USO RESTRINGIDO SE LE INFORMA AL CLIENTE DEBE COMUNICARSE CON ENTIDAD, POR AUTORIZACIÓN DE YENNY GARZON NOS INDICA RETIRARNOS DEL PUNTO PUESTO QUE LA TARJETA NO FUNCIONA. / USUARIO: Blanca Gómez  TELEFONO: 3212140372 CORREO: centrodecontacto@consuerte.com.co</t>
  </si>
  <si>
    <t>GZ2ZZ848</t>
  </si>
  <si>
    <t>PHARMA WORLD 2013</t>
  </si>
  <si>
    <t>FO-25-1473844</t>
  </si>
  <si>
    <t>04-09 SE ESCALA PARA VISITA. LLAMAR ANTES DE VISITAR, CONFIRMAR FALLA Y DATOS
0
04-09 / SOLUCIÓN: SE VISITA CB  AVAL SE ENCUENTRA FUNCIONANDO BIEN, EL DAÑO ES DEL EQUIPO POS SERÁ INDICA LA CLIENTE EN LLAMAR Y PEDIR SERVICIO TÉCNICO PARA POS, NO SE MANIPULA EQUIPOS. / USUARIO: Jhoana Arrieta  TELEFONO: 3222756370 CORREO: arrietaladi30@gmail.com</t>
  </si>
  <si>
    <t>JAAAV334</t>
  </si>
  <si>
    <t>SOLUCIONES ESCOLARES</t>
  </si>
  <si>
    <t>FO-25-1473856</t>
  </si>
  <si>
    <t>04-09 SE ESCALA PARA VISITA. LLAMAR ANTES DE VISITAR, CONFIRMAR FALLA Y DATOS
0
05-09 / SOLUCIÓN: SE REALIZA CAMBIO DE EQUIPO POR DAÑO ALERT IRRUPTION SE CONFIGURA NUEVO EQUIPO SE INSTALA VERSION SE CONFIGURA PARÁMETROS SE INICIALIZA SE REALIZA SEMBRADO DE TARJETA CREACIÓN DE USUARIOS PRUEBAS DE FUNCIONAMIENTO EXITOSAS CB QUEDA OPERATIVO  / USUARIO: DIANA MARTÍNEZ  TELEFONO: 3147629128 CORREO: dayolam20@gmail.com</t>
  </si>
  <si>
    <t>SX9ZZ219</t>
  </si>
  <si>
    <t>FARMA DROGUERIA BELTRAN</t>
  </si>
  <si>
    <t>FO-25-1473866</t>
  </si>
  <si>
    <t>04-09 SE ESCALA PARA VISITA. LLAMAR ANTES DE VISITAR, CONFIRMAR FALLA Y DATOS
0
04-09 / SOLUCIÓN: SE REALIZA VISITA A CB SOLICITUD DEL CLIENTE PORQUE QUE NO LE ENCIENDE EL DATÁFONO, SE VERIFICA CONEXIONES Y SE HABIA SOLTADO EL CABLE DE MÁGICBOX, SE CONECTA Y QUEDA OK / USUARIO: Marta Cabrera  TELEFONO: 3155377486 CORREO: gran-sneider@hotmail.com</t>
  </si>
  <si>
    <t>A17ZZ787</t>
  </si>
  <si>
    <t>LIBRERIA Y PAPELERIA ESTELAR 2</t>
  </si>
  <si>
    <t>FO-25-1473877</t>
  </si>
  <si>
    <t>04-09 SE ESCALA PARA VISITA. LLAMAR ANTES DE VISITAR, CONFIRMAR FALLA Y DATOS
06/09/2025 CASO SE ENCUENTRA ESCALADO POR PARTE DE REDEBAN A ENTIDAD POR POSIBLES RECHAZOS GENERADOS POR ENTIDAD, SE ESTÁ A LA ESPERA DE RESPUESTA PARA PROCEDER CON EL CASO
10-09 / SOLUCIÓN: SE LLEGA A CORRESPONSAL, SE VERIFICA FALLA EN RECHAZO GENERAL, SE REALIZA BORRADO DE VERSION, SE INSTALA NUEVA VERSIÓN, SE CONFIGURA PARÁMETROS, SE INICIALIZA, SE REALIZA SEMBRADO DE TARJETA, CREACIÓN DE USUARIOS, PRUEBAS DE FUNCIONAMIENTO EXITOSAS, CB QUEDA OPERATIVO / USUARIO: MARTHA ANAWA TELEFONO: 3175718472 CORREO: martralci@hotmail.es</t>
  </si>
  <si>
    <t>V100R563</t>
  </si>
  <si>
    <t>FO-25-1473893</t>
  </si>
  <si>
    <t>04-09 SE ESCALA PARA VISITA. LLAMAR ANTES DE VISITAR, CONFIRMAR FALLA Y DATOS
0
04-09 / SOLUCIÓN: SE REALIZA SEMBRADO DE TARJETA 4999, SE HABILITA CIERRES, SE TRABAJA CON SEBASTIÁN DE REDEBAN PARA RESOLVER RG, PRUEBAS OK. / USUARIO: SERGIO AVILA TELEFONO: 3144865071 CORREO: alcostoalmendros@gmail.com</t>
  </si>
  <si>
    <t>FO-25-1478349</t>
  </si>
  <si>
    <t>04-09 SE ESCALA A LA RED: INFORMO QUE ESTE PUNTO NO SE ENCUENTRA EN LA BASE DE PUNTO ACTIVOS AVAL, TAN AMABLE ME INFORMAS COMO PROCEDER.- 04-09 LA RED: @SERVICIO.CLIENTE, POR FAVOR SU AYUDA RADICANDO CASO A LA FUERZA COMERCIAL DE REDEBAN, SERVICIO VA DIRIGIDO PARA UN CB COLSUBSIDIO. POR FAVOR, DOCUMENTAR Y CERRAR CASO. 
0
0</t>
  </si>
  <si>
    <t>DROGAS UNO A</t>
  </si>
  <si>
    <t>FO-25-1474319</t>
  </si>
  <si>
    <t>04-09 SE ESCALA PARA VISITA. LLAMAR ANTES DE VISITAR, CONFIRMAR FALLA Y DATOS
0
04-09 / SOLUCIÓN: SE LLEGA AL CORRESPONSAL PERO SE ENCUENTRA LOCAL CERRADO, SE REALIZÓ COMUNICACIÓN TELEFÓNICA Y EL USUARIO MANIFIESTA QUE NO HABRA ATENCIÓN TAMBIÉN INFORMA QUE EL ERROR DE RECHAZO FUE POR UNA CAIDA DEL CONVENIO, Y QUE EN EL MOMENTO EL CORRESPONSAL ESTA FUNCIONANDO DE FORMA CORRECTA Y ESTA OPERATIVO  / USUARIO: BERNARDO BENAVIDES  TELEFONO: 3165783465 CORREO: controldevisitadigital@gmail.com</t>
  </si>
  <si>
    <t>XP0DZ882</t>
  </si>
  <si>
    <t>TRECARGA CO</t>
  </si>
  <si>
    <t>FO-25-1475559</t>
  </si>
  <si>
    <t>04-09 SE ESCALA PARA VISITA. LLAMAR ANTES DE VISITAR, CONFIRMAR FALLA Y DATOS
0
04-09 / SOLUCIÓN: CB CON REINICIO COSTANTE DE DATAFONO, CAMBIO DE DATAFONO, BORRADO E INYECCION DE SO +VER 10.6, CONFIGURACION CB, SEMBRADO DE TARJETA #4914, PRUEBAS OK.  / USUARIO: Pauliana Gomez TELEFONO: 3138194765 CORREO: karenpauli123@gmail.com</t>
  </si>
  <si>
    <t>1A007285</t>
  </si>
  <si>
    <t>EL MUNDO DE PROMOCION Y FANTAS</t>
  </si>
  <si>
    <t>FO-25-1475568</t>
  </si>
  <si>
    <t xml:space="preserve">04-09 SE ESCALA PARA VISITA. LLAMAR ANTES DE VISITAR, CONFIRMAR FALLA Y DATOS
0
05-09 / SOLUCIÓN: SE VERIFICÓ FALLA DE DATÁFONO EN TX LLAMAR AL EMISOR ÚNICAMENTE EN TX DE ENTRADA, DE SALIDA SALE SIN INCONVENIENTES SE RESEMBRO TARJETA PERO FALLA PERSISTE SE REALIZÓ CAMBIO DE DATÁFONO Y FALLA PERSISTE, SE ESCALÓ NOVEDAD A RBM EL CUAL INFORMA QUE LA FALLA ES DE LA ENTIDAD LA CUAL YA FUE ESCALADO POR RBM SE EJECUTAN PRUEBAS TX DE COMERCIO EXITOSAS PERO AL REALIZAR PRUEBAS DE CB SALE TRANSACCIÓN LLAME AL EMISOR.  / USUARIO: Angélica María Lemos  TELEFONO: 3106554274 CORREO: lemosangelica761@gmail.com </t>
  </si>
  <si>
    <t xml:space="preserve">AA002550 </t>
  </si>
  <si>
    <t>MINI CPC ALZATE ECHEVERRY</t>
  </si>
  <si>
    <t>FO-25-1478269</t>
  </si>
  <si>
    <t>04-09 SE ESCALA PARA VISITA. LLAMAR ANTES DE VISITAR, CONFIRMAR FALLA Y DATOS
0
05-09 / SOLUCIÓN: SE REALIZA REINICIO DE MÓDEM Y SWITCH SE HACEN PRUEBAS OK / USUARIO: Monica marin  TELEFONO: 3218033396 CORREO: susamoni1518@gmail.com</t>
  </si>
  <si>
    <t>BA005802</t>
  </si>
  <si>
    <t>TIENDA LAURA</t>
  </si>
  <si>
    <t>FO-25-1480280</t>
  </si>
  <si>
    <t>04-09 SE ESCALA A LA RED: EN COMUNICACIÓN LA SEÑOR NUBIA SIERRA AL NÚMERO  3104581470 CONFIRMA SOLICITUD DE RESEMBRADO DE LA TARJETA TERMINADA EN 1317.- LA RED: POR FAVOR INFORMARLE AL CLIENTE QUÉ DEBE DAR EL &lt;&lt;ACUSE DE RECIBIDO CON EL BANCO&gt;&gt; PARA QUÉ SEAN ELLOS QUIENES NOS DEL EL VO. BO. Y HAGAN LA SOLICITUD DIRECTA DE RESEMBRADO, POR LO ANTERIOR, INFORMAR AL CLIENTE, DOCUMENTAR Y CERRAR ACTIVIDAD, MIL GRACIAS.NOTA: NO TIENE VO. BO. DE LA ENTIDAD A LA FECHA.
0
0</t>
  </si>
  <si>
    <t>EL ESQUINAZO DEL SABOR</t>
  </si>
  <si>
    <t>FO-25-1479377</t>
  </si>
  <si>
    <t>04-09 SE ESCALA PARA VISITA. LLAMAR ANTES DE VISITAR, CONFIRMAR FALLA Y DATOS
0
05-09 / SOLUCIÓN: SE VISITA COMERCIO Y SEÑORA ESPERANZA INDICA QUE NO ENCONTRÓ LA TARJETA DE SEMBRANDO POR LO TANTO SE INDICA QUE CUANDO LA TENGAS DEBE LLAMARA NUEVAMENTE PARA GE / USUARIO: Daniel guerrero  TELEFONO: 3181038521 CORREO: esperanzavargas8610@gmail.com</t>
  </si>
  <si>
    <t>DROGUERIA TRINNY 2</t>
  </si>
  <si>
    <t>FO-25-1483114</t>
  </si>
  <si>
    <t>05-09 SE ESCALA PARA VISITA. LLAMAR ANTES DE VISITAR, CONFIRMAR FALLA Y DATOS
0
05-09 / SOLUCIÓN: SE REALIZA CAMBIO DE LECTORA DE CÓDIGO DE BARRAS EN CB AVAL DEBIDO A CONSTANTES REINICIOS Y A QUÉ NO COMUNICA, SE REALIZAN PRUEBAS OK. SE ACTUALIZA VERSIÓN DE 10.5 A 10.6. / USUARIO: Ana María Torres  TELEFONO: 3027747711 CORREO: centrodepagospoblado@gmail.com</t>
  </si>
  <si>
    <t>AAQRZ585</t>
  </si>
  <si>
    <t>LA BODEGA DEL BEBE CHIQUITIN</t>
  </si>
  <si>
    <t>FO-25-1484145</t>
  </si>
  <si>
    <t>05-09 SE ESCALA PARA VISITA. LLAMAR ANTES DE VISITAR, CONFIRMAR FALLA Y DATOS
0
05-09 / SOLUCIÓN: SE REALIZA VISITA A COMERCIO SE VERIFICA CONEXIONES OK DIRECCIÓN IP OK PRUEBAS OK SIN NOVEDADES / USUARIO: Wilmar romero TELEFONO: 3204835442 CORREO: wilmarromero60@gmail.com</t>
  </si>
  <si>
    <t>AC09Z852</t>
  </si>
  <si>
    <t>FO-25-1484150</t>
  </si>
  <si>
    <t>05-09 SE ESCALA PARA VISITA. LLAMAR ANTES DE VISITAR, CONFIRMAR FALLA Y DATOS
05/09/2025 SE LLAMA AL CLIENTE CEL 3205095272 SEÑORA VIVIANA I
08-09 / SOLUCIÓN: SE REALIZA REVISIÓN DEL EQUIPO CLIENTE INFORMA QUE LA TECLA 8 SE REVISA Y ESTÁ OK SE HACE PRUEBA DEL TECLADO / USUARIO: VIVIANA MERCADO TORRES TELEFONO: 3205095272 CORREO: drogueriadulcemaria@gmail.com</t>
  </si>
  <si>
    <t>DIUR COMUNICACIONES</t>
  </si>
  <si>
    <t>FO-25-1484596</t>
  </si>
  <si>
    <t>05-09 SE ESCALA PARA VISITA. LLAMAR ANTES DE VISITAR, CONFIRMAR FALLA Y DATOS
0
05-09 / SOLUCIÓN: SE REVISA CABLEADO TODO OK SE HACEN PRUEBAS SE ACTUALIZA VERSIÓN DEL DATAFONO QUEDA FUNCIONANDO CORRECTAMENTE  / USUARIO: NAYELI GIL TELEFONO: 3105268796 CORREO: gil07143@gmail.com</t>
  </si>
  <si>
    <t>TR04Z609</t>
  </si>
  <si>
    <t>DROGUERIA FARMA AGUIRRE G &amp; A</t>
  </si>
  <si>
    <t>FO-25-1485239</t>
  </si>
  <si>
    <t>05-09 SE ESCALA PARA VISITA. LLAMAR ANTES DE VISITAR, CONFIRMAR FALLA Y DATOS
0
06-09 / SOLUCIÓN: SE REALIZA CAMBIO DE EQUIPO POR CONSTANTE FALLA EN CONEXIÓN DE RED Y TRANSACCIONES SERVICIO OPERATIVO PRUEBAS OK TRNA RBM SEMBRADO DE TARJETA CC MÓDULO DE COMPRA OK  / USUARIO: Ana Aguirre TELEFONO: 3214484512 CORREO: nanis5820@gmail.com</t>
  </si>
  <si>
    <t>10OZZ166</t>
  </si>
  <si>
    <t>MERK MAS LA FE</t>
  </si>
  <si>
    <t>FO-25-1485841</t>
  </si>
  <si>
    <t>05-09 SE ESCALA PARA VISITA. LLAMAR ANTES DE VISITAR, CONFIRMAR FALLA Y DATOS
0
05-09 / SOLUCIÓN: SE REALIZA GESTIÓN TELEFÓNICA Y EN COMUNICACIÓN CON EL SR EDUARDO BLANCO GÓMEZ INDICA QUE NO CUENTA CON LA TARJETA DE SEMBRADO SE LE INDICA QUE DEBE LLAMAR A LA ENTIDAD Y SOLICITAR LA TARJETA DE SEMBRADO DEL CU 15644131, SE LE INDICA QUE VUELVA A LLAMAR CUANDO TENGA LA TARJETA DE SEMBRADO PARA CAMBIARLE EL EQUIPO. / USUARIO: Eduardo Blanco Gómez TELEFONO: 3135172046 CORREO: eduardoblancogomez@hotmail.com</t>
  </si>
  <si>
    <t>DROGUERIA Y PERFUMERIA NUESTRA SEÑORA DE LA SALUD</t>
  </si>
  <si>
    <t>FO-25-1487110</t>
  </si>
  <si>
    <t>05-09 SE ESCALA A LA RED PARA REALIZAR VALIDACIONES DE FALLA LLAME AL EMISOR- 05-09 EN VALIDACIONES NUEVAMENTE CON LA SRA SANDRA SACHICA AL NÚMERO 3102571517 CONFIRMA QUE YA ESTA FUNCIONANDO CORRECTAMENTE EL DATAFONO, ESTA DE ACUERDO EN CERRAR EL CASO. SE PROCEDE A CERRAR
0</t>
  </si>
  <si>
    <t>VARIEDADES Y VENTA DE CELULARES LOS CACHAQUITOS</t>
  </si>
  <si>
    <t>FO-25-1485844</t>
  </si>
  <si>
    <t>05-09 SE ESCALA PARA VISITA. LLAMAR ANTES DE VISITAR, CONFIRMAR FALLA Y DATOS
0
06-09 / SOLUCIÓN: EN COMUNICACIÓN CON EL SEÑOR HUMBERTO, ME INFORMA QUE TIENE PROBLEMAS CON EL EQUIPO, EL CUAL SE LE REINICIA CONSTANTEMENTE, SE VALIDA CON EL CLIENTE E INDICA QUE TIENE VARIOS EQUIPOS CONECTADOS A LA MISMA T DE CORRIENTE, SE LE INFORMA PARA QUE LO CONECTE DIRECTAMENTE AL TOMA; EN UNA SEGUNDA LLAMADA ME INFORMA QUE EN EL MOMENTO SE ENCUENTRA FUNCIONANDO CORRECTAMENTE, SE PROCEDE AL CIERRE DE LA ORDEN. / USUARIO: Humberto Romero  TELEFONO: 3008831019 CORREO: humbrto40@gmail.com</t>
  </si>
  <si>
    <t>DROGUERIA EL DESCUENTO</t>
  </si>
  <si>
    <t>FO-25-1488195</t>
  </si>
  <si>
    <t>06-09 SE ESCALA PARA VISITA. LLAMAR ANTES DE VISITAR, CONFIRMAR FALLA Y DATOS
0
07-09 / SOLUCIÓN: EN COMUNICACIÓN CON EL USUARIO LA SEÑORA PILAR ROMERO, INDICA QUE EL DATAFONO  SE ENCUENTRA FUNCIONANDO CORRECTAMENTE QUE YA NO SE REQUIERE LA VISITA TÉCNICA.PILA / USUARIO: PILAR ROMERO TELEFONO: 3115386374 CORREO: controldevisital@gmail.com</t>
  </si>
  <si>
    <t>CORZO BUSTO KEVIN ALEXIS</t>
  </si>
  <si>
    <t>FO-25-1489389</t>
  </si>
  <si>
    <t>AD00D618</t>
  </si>
  <si>
    <t>TRIBU HOTEL ANGOSTURA</t>
  </si>
  <si>
    <t>FO-25-1489396</t>
  </si>
  <si>
    <t>CONVENIOS NO HABILITADOS</t>
  </si>
  <si>
    <t>06-09 SE ESCALA PARA VISITA. LLAMAR ANTES DE VISITAR, CONFIRMAR FALLA Y DATOS
0
08-09 / SOLUCIÓN: SE CONVERSA CON LA SEÑORA YURLEDY INDICA QUE EN ESE MOMENTO NO ESTABA EN FUNCIÓN EL CONVENIO DE EPM, EL CORRESPONSAL FUNCIONA CORRECTAMENTE CON OTRAS FACTURAS / USUARIO: YURLADY ORREGO TELEFONO: 3215901036 CORREO: controldevisitadogital@gmail.com</t>
  </si>
  <si>
    <t>GJ ASESORES CONSULTORES</t>
  </si>
  <si>
    <t>FO-25-1504511</t>
  </si>
  <si>
    <t xml:space="preserve">08-09 SE ESCALA SOLICITUD A LA RED PARA VALIDAR SU ATENCION ** 09-09 LA RED: POR FAVOR LE INDICAS AL CLIENTE QUE DEBE REALIZAR PRUEBAS YA SE REALIZO EL DESBLOQUEO DE LA TARJETA..! PROCEDER CON EL CIERRE DEL CASO ** CLIENTE CONFIRMA DESBLOQUEO DE TARJETA
0
09-09 / SOLUCIÓN:  / USUARIO:  TELEFONO:  CORREO: </t>
  </si>
  <si>
    <t>ISAMOVIL SEDE LA UNION</t>
  </si>
  <si>
    <t>FO-25-1493229</t>
  </si>
  <si>
    <t>08-09 EN COMUNICACION CON EL SEÑOR FREDY GARZON AL NÚMERO 314785972, CONFIRMA FALLA, DATOS CORRECTOS. SE ESCALA PARA VISITA
0
08-09 / SOLUCIÓN: SE REALIZA CAMBIO DE FUENTE DE PODER POR REINICIO SE ACTUALIZA VERSION SE CONFIGURA PARÁMETROS SE INICIALIZA SE REALIZA SEMBRADO DE TARJETA CREACIÓN DE USUARIOS PRUEBAS DE FUNCIONAMIENTO EXITOSAS CB QUEDA OPERATIVO  / USUARIO: FREOLY ERAZON  TELEFONO: 3147859727 CORREO: cpslaunion@isamovil.com</t>
  </si>
  <si>
    <t>GA00C911</t>
  </si>
  <si>
    <t>CAFE INTERNET ALMA</t>
  </si>
  <si>
    <t>FO-25-1493274</t>
  </si>
  <si>
    <t>08-09 SE ESCALA PARA VISITA. LLAMAR ANTES DE VISITAR, CONFIRMAR FALLA Y DATOS
0
08-09 / SOLUCIÓN: SE REALIZA VISITA AL PUNTO, CLIENTE INDICA QUE EL LECTOR DE CODIGO DE BARRAS NO LEE LA FACTURA DE ALCANOS. PERO LAS DEMAS SI LAS LEE CON NORMALIDAD. EN VALIDACIONES CON MAYRA SILVA DE RBM, NOS INDICA QUE ESA NOVEDAD ES DIRECTAMENTE CON LA ENTIDAD BANCARIA Y EL CLIENTE TIENE QUE COMUNICARSE DIRECTAMENTE PARA REPORTAR NOVEDAD. SE ACTUALIZA EQUIPO A VR 10.6 PRUEBAS CB OK M / USUARIO: MILENA ALARCON  TELEFONO: 3112274872 CORREO: alvaroltrujillo@gmail.com</t>
  </si>
  <si>
    <t>10NZZ177</t>
  </si>
  <si>
    <t>INTEL COPIAS CAMI</t>
  </si>
  <si>
    <t>FO-25-1494425</t>
  </si>
  <si>
    <t xml:space="preserve">08-09 SE ESCALA PARA VISITA. LLAMAR ANTES DE VISITAR, CONFIRMAR FALLA Y DATOS
0
08-09 / SOLUCIÓN: SE VERIFICÓ FALLA SE ENCONTRÓ MAGIC BOX DAÑADA SE CAMBIA MAGIC COMPLETO CON CABLES Y FUENTE DE PODER SE EJECUTAN PRUEBAS TX EXITOSAS QUEDA OPERATIVO / USUARIO: Susan Moreno  TELEFONO: 3007614022 CORREO: intelcopiascami@hotmail.com </t>
  </si>
  <si>
    <t xml:space="preserve">106ZZ804 </t>
  </si>
  <si>
    <t>FO-25-1494719</t>
  </si>
  <si>
    <t>DISPONIBILIDAD DEL USUARIO</t>
  </si>
  <si>
    <t>8-09 SE ESCALA A LA RED PARA AUTORIZACION DE SOLICITUD ** LA RED: POR FAVOR PROCEDER CON EL CORRESPONDIENTE RESEMBRADO DE TARJETA. GRACIAS ** SE ESCALA PARA VISITA. LLAMAR ANTES DE VISITAR, CONFIRMAR FALLA Y DATOS
0
08-09 / SOLUCIÓN: SE ESTABLECE COMUNICACION CON LA SEÑORA NUBIA AL NUMERO TELEFONICO 3104581470 QUIEN CONFIRMA QUE LA VISITA PARA EL RESEMBRADO DE LA TARJETA YA FUE EJECUTADA EXITOSAMENTE Y LA ORDEN ESTA REPETIDA YA QUE ELLA HABIA LLAMADO PARA SOLICITAR EL RESEMBRADO NUEVAMENTE ANTES DE SER VISITADA, SE CIERRA TA. / USUARIO: Nubia Maria Sierra TELEFONO: 3104581470 CORREO: nubiasierramendieta@gmail.com</t>
  </si>
  <si>
    <t>FARMACIA DROSUR</t>
  </si>
  <si>
    <t>FO-25-1494969</t>
  </si>
  <si>
    <t>FACTURAS VENCIDAD</t>
  </si>
  <si>
    <t>8-09 SE ESCALA A LA RED PARA AUTORIZACION DE SOLICITUD ** LA RED: POR FAVOR PROCEDER CON EL CORRESPONDIENTE RESEMBRADO DE TARJETA. GRACIAS ** SE ESCALA PARA VISITA. LLAMAR ANTES DE VISITAR, CONFIRMAR FALLA Y DATOS
0
08-09 / SOLUCIÓN: CLIENTE DICE QUE TIENE PROBLEMAS PARA RECIBIR LAS FACTURAS DE AIRE Y TRIPLE A, SOLO CON ESAS, LE SALE FACTURA NO EXISTE, SE LLAMA A LA ENTIDAD Y CONFIRMAN QUE ESAS FACTURAS A VECES MOLESTAN Y MÁS CUANDO ESTÁN VENCIDAS, SE ACTUALIZA DATAFONO CON LA VERSIÓN 10.6 / USUARIO: Renzo García  TELEFONO: 3247766327 CORREO: renzogarcia971@gmail.com</t>
  </si>
  <si>
    <t>IZ5ZZ394</t>
  </si>
  <si>
    <t>FO-25-1498723</t>
  </si>
  <si>
    <t>08-09 SE ESCALA SOLICITUD A LA RED PARA VALIDAR SU ATENCION ** LA RED: EL SIGUIENTE COMERCIO ME REGISTRA QUE NO CUENTA CON TERMINALES ACTIVAS POR FAVOR PROCEDER CON EL CIERRE DEL CASO. GRACIAS
0
0</t>
  </si>
  <si>
    <t>SUPERMERCADO BELALCAZAR ROZO</t>
  </si>
  <si>
    <t>FO-25-1498226</t>
  </si>
  <si>
    <t>08-09 SE ESCALA PARA VISITA. LLAMAR ANTES DE VISITAR, CONFIRMAR FALLA Y DATOS
0
09-09 / SOLUCIÓN: EN LA VISITA TÉCNICA SE REALIZÓ LA INSTALACIÓN DE LA BASE SOPORTE DEL DATÁFONO YA QUE SE ENCONTRÓ PARTIDA. LA RED, AUTORIZA ATENDER POR MANTENIMIENTO / USUARIO: XIOMARA OSORIO  TELEFONO: 3017540027 CORREO: osoriogustinxiomara@gmail.com</t>
  </si>
  <si>
    <t>AAAAK603</t>
  </si>
  <si>
    <t>VETERINARIA EMPREGATEC</t>
  </si>
  <si>
    <t>FO-25-1498235</t>
  </si>
  <si>
    <t>08-09 EN COMUNICACION CON LA SEÑORA ANDREA MORALES AL NÚMERO 3143436669, CONFIRMA FALLA, DATOS CORRECTOS. SE ESCALA PARA VISITA
0
09-09 / SOLUCIÓN: SE REALIZA VISITA A CB POR SOLICITUD DE QUE NO IMPRIMÍA, SE AJUSTA LA TAPA QUE ESTABA SUELTA Y SE HACEN LAS RESPECTIVAS PRUEBAS OKEY / USUARIO: Tatiana Vélez  TELEFONO: 3223821411 CORREO: tatav7237@gmail.com</t>
  </si>
  <si>
    <t>V7ZZZ400</t>
  </si>
  <si>
    <t>DROGUERIA LOS ANGELES R N 1</t>
  </si>
  <si>
    <t>FO-25-1498452</t>
  </si>
  <si>
    <t>08-09 SE ESCALA PARA VISITA. LLAMAR ANTES DE VISITAR, CONFIRMAR FALLA Y DATOS
0
09-09 / SOLUCIÓN: SE LLEGA AL COMERCIO SE REVISA EQUIPO ESTA FUNCIONANDO CORRECTAMENTE SE LE EXPLICA AL CLIENTE LA FORMA CORRECTA DE INGRESAR EL ROLLO YA QUE NO LE IMPRIMIA SE HACEN PRUEBAS Y QUEDA FUNCIONANDO CORRECTAMENTE  / USUARIO: LESLY JURADO TELEFONO: 3043622377 CORREO: droguerialosangelesr1@gmail.com</t>
  </si>
  <si>
    <t>1A0NZ445</t>
  </si>
  <si>
    <t>MULTISERVICIOS LA CUIDADELA</t>
  </si>
  <si>
    <t>FO-25-1500236</t>
  </si>
  <si>
    <t>09-09 EN COMUNICACION CON LA SEÑORA ROSALBA JOVEN AL NUMERO 3202857822, CONFIRMA FALLA, DATOS CORRECTOS. SE ESCALA PARA VISITA
0
10-09 / SOLUCIÓN: SE REALIZA VISITA AL CB Y SE ESCALA EL ERROR A REDEBAN QUIEN MANIFIESTA QUE EL ERROR ES POR PARTE DE LA ENTIDAD Y QUE LA CLIENTE DEBE LLAMAR PARA SOLICITAR LA VALIDACIÓN DE LA TARJETA Y EL ERROR, SE LE INDICA A LA CLIENTE LA INFORMACIÓN SUMINISTRADA POR REDEBAN, NO SE PUEDEN REALIZAR PRUEBAS CB EXITOSAS POR ERROR. / USUARIO: ROSALBA JOVEN  TELEFONO: 3202857822 CORREO: ferreteria_joven@hotmail.com</t>
  </si>
  <si>
    <t>EF00A522</t>
  </si>
  <si>
    <t>DROGUERIA MINIMARKET CRUZ VERD</t>
  </si>
  <si>
    <t>FO-25-1501390</t>
  </si>
  <si>
    <t>09-09 SE ESCALA PARA VISITA. LLAMAR ANTES DE VISITAR, CONFIRMAR FALLA Y DATOS
0
09-09 / SOLUCIÓN: SE REALIZA VISITA A CB, SE REALIZA SOPORTE, SE ACTUALIZA SO, SE REALIZA SEMBRADO DE TS 5787, SE REALIZA ESCALAMIENTO CON REDEBAN, SE OBTIENE COMO RESPUESTA TS NO ACTIVA, SE DEBE REALIZAR CAMBIO, SE LE INFORMA AL CLIENTE / USUARIO: Laura Amaya  TELEFONO: 3505514652 CORREO: amayalaura820@gmail.com</t>
  </si>
  <si>
    <t>GZ6ZZ258</t>
  </si>
  <si>
    <t>MULTISERVICIO NET.CO</t>
  </si>
  <si>
    <t>FO-25-1502099</t>
  </si>
  <si>
    <t>09-09 LA RED: POR FAVOR APOYO PARA PROCEDER CON EL CORRESPONDIENTE RESEMBRADO DE TARJETA ** SE ESCALA PARA VISITA. LLAMAR ANTES DE VISITAR, CONFIRMAR FALLA Y DATOS
0
09-09 / SOLUCIÓN: ACTUALIZACIÓN DE APLICATIVO, RESEMBRADO DE TARJETA EXITOSO PRUEBAS OK / USUARIO: Laura Viviana Alvarado TELEFONO: 3142339682 CORREO: multiservicios.net.co@hotmail.com</t>
  </si>
  <si>
    <t>100DZ869</t>
  </si>
  <si>
    <t>FO-25-1501894</t>
  </si>
  <si>
    <t>NO EXISTE COMPROBANTE</t>
  </si>
  <si>
    <t>09-09 LA RED: POR FAVOR APOYO PARA PROCEDER CON EL CORRESPONDIENTE RESEMBRADO DE TARJETA ** SE ESCALA PARA VISITA. LLAMAR ANTES DE VISITAR, CONFIRMAR FALLA Y DATOS
0
09-09 / SOLUCIÓN: SE REALIZA VISITA Y SE PROCEDE A REALIZAR PUEBAS DE CB Y COMERCIO SE ENCUENTRA OPERANDO OK / USUARIO: Jhoana Prieto TELEFONO: 3144886809 CORREO: centrodecontacto@consuerte.com.co</t>
  </si>
  <si>
    <t>VICMAN SERVICES CRA 30</t>
  </si>
  <si>
    <t>FO-25-1501944</t>
  </si>
  <si>
    <t>09-09 SE ESCALA PARA VISITA. LLAMAR ANTES DE VISITAR, CONFIRMAR FALLA Y DATOS
0
09-09 / SOLUCIÓN: SE INICIALIZA TERMINAL / USUARIO: Tatiana Cepeda TELEFONO: 3113617286 CORREO: tatiana12cepeda@gmail.com</t>
  </si>
  <si>
    <t>II5ZZ843</t>
  </si>
  <si>
    <t>MUNDO JUGUEMOS</t>
  </si>
  <si>
    <t>FO-25-1502323</t>
  </si>
  <si>
    <t>09-09 SE ESCALA PARA VISITA. LLAMAR ANTES DE VISITAR, CONFIRMAR FALLA Y DATOS
0
09-09 / SOLUCIÓN: SE LLEGA AL SITIO, CB NO RESPONDIO A LLAMADA PARA CONFIRMAR VISITA, SE INGRESA, SE ENCUENTRA EQUIPO CON ALERT IRRUPTION, SE ENCUENTRA NOVEDAD CLIENTE NO CUENTA CON TARJETA SEMBRADO INFORMA LA PERDIÓ, POR TANTO NO SE PUEDE HACER CAMBIO DE EQUIPO / USUARIO: ROSA JOAQUIN TELEFONO: 3117152243 CORREO: fannor15@gmail.com</t>
  </si>
  <si>
    <t>TRUZZ369</t>
  </si>
  <si>
    <t>FO-25-1502856</t>
  </si>
  <si>
    <t>09-09 SE ESCALA PARA VISITA. LLAMAR ANTES DE VISITAR, CONFIRMAR FALLA Y DATOS
0
09-09 / SOLUCIÓN: EN LA VISITA TÉCNICA SE REALIZÓ LA ACTUALIZACIÓN AL DATÁFONO A LA VERSIÓN 10.6, SE REALIZÓ LA CONFIGURACIÓN DE LOS PARÁMETROS Y SE CAMBIÓ EL CABLE MAGIC 2 YA QUE SE ENCONTRÓ AVERIADO, SE CREARON LOS USUARIOS Y SE REALIZARON LAS PRUEBAS DEJANDO EL SERVICIO OPERATIVO, WIN FALLA Y SIN NOVEDAD / USUARIO: LEIDY JOHANA VILLA VALENCIA TELEFONO: 3017938231 CORREO: leidyyohana871@gmail.com</t>
  </si>
  <si>
    <t>VARIEDADES PIEDECUESTA</t>
  </si>
  <si>
    <t>FO-25-1503562</t>
  </si>
  <si>
    <t>SE REINICIA POR ACTUALIZACION</t>
  </si>
  <si>
    <t>09-09 SE ESCALA PARA VISITA. LLAMAR ANTES DE VISITAR, CONFIRMAR FALLA Y DATOS
0
10-09 / SOLUCIÓN: SE VISITA COMERCIO, SE REALIZA ACTUALIZACIÓN DE VERSION 10.6 OK, SE REALIZA PRUEBAS OK, LECTOR DE BARRAS OK, CB OPERATIVO, TARJETA SEMBRADO 9197 / USUARIO: Alejandra Abreo TELEFONO: 3218605347 CORREO: variedadespiedecuesta @gmail.com</t>
  </si>
  <si>
    <t>TR00U196</t>
  </si>
  <si>
    <t>FO-25-1503641</t>
  </si>
  <si>
    <t>USUARIOS</t>
  </si>
  <si>
    <t>MALA MANIPULACION POS</t>
  </si>
  <si>
    <t>09-09 SE ESCALA PARA VISITA. LLAMAR ANTES DE VISITAR, CONFIRMAR FALLA Y DATOS
0
09-09 / SOLUCIÓN: SE REALIZA VISITA A CB, CLIENTE MANIFIESTA NO PUEDE INGRESAR CON USUARIO CREADO ANTERIORMENTE, SE VALIDA USUARIO OK, INGRESO OK, SE LE BRINDA INFORMACIÓN SOBRE USO, PRUEBAS OK SIN NOVEDADES / USUARIO: Andrea Cortes TELEFONO: 3132514213 CORREO: www.multipagos@gmail.com</t>
  </si>
  <si>
    <t>F9ZZZ546</t>
  </si>
  <si>
    <t>SMARTMOBILE</t>
  </si>
  <si>
    <t>FO-25-1504466</t>
  </si>
  <si>
    <t xml:space="preserve">09-09 SE ESCALA PARA VISITA. LLAMAR ANTES DE VISITAR, CONFIRMAR FALLA Y DATOS
0
10-09 / SOLUCIÓN: SE LLEGA AL COMERCIO Y SE VÁLIDA QUE EL DATÁFONO SE ENCUENTRA OPERATIVO, PRUEBAS DE COMUNICACIÓN OK, TRANSACCIONES OK, PRUEBA CON TARJETA AVAL SALE TRANSACCIÓN DECLINADA SE INFORMA AL CLIENTE QUE DEBE REALIZAR COMUNICACIÓN CON LA ENTIDAD / USUARIO: Gladis Correa TELEFONO: 3107591939 CORREO: comglac@gmail.com
</t>
  </si>
  <si>
    <t>AA008109</t>
  </si>
  <si>
    <t>CONSUERTE MANUELA BELTRAN</t>
  </si>
  <si>
    <t>FO-25-1504470</t>
  </si>
  <si>
    <t>09-09 SE ESCALA PARA VISITA. LLAMAR ANTES DE VISITAR, CONFIRMAR FALLA Y DATOS
0
10-09 / SOLUCIÓN: SE REALIZA VISITA A CB POR SOLICITUD DE ALERT IRRUPTION, NO SE PUEDE REALIZAR CAMBIO DE EQUIPO PORQUE NO TIENE TARJETA DE SEMBRADO, LA QUE TIENEN ESTÁ DETERIORADA Y NO FUNCIONA / USUARIO: Luisa Piñeros  TELEFONO: 3134697246 CORREO: centrodecontacto@consuerte.com.co</t>
  </si>
  <si>
    <t>ABCWZ273</t>
  </si>
  <si>
    <t>CONSUERTE PARAISO</t>
  </si>
  <si>
    <t>FO-25-1504475</t>
  </si>
  <si>
    <t>09-09 SE ESCALA PARA VISITA. LLAMAR ANTES DE VISITAR, CONFIRMAR FALLA Y DATOS
0
10-09 / SOLUCIÓN: SE REALIZA CAMBIO DE EQUIPO POR ALERTA INTERRUPCIÓN SE ENTREGA OPERATIVO SIN NOVEDAD / USUARIO: Tatiana Riveros TELEFONO: 3107973232 CORREO: riverosesquivels@gmail.com</t>
  </si>
  <si>
    <t>BL01Q933</t>
  </si>
  <si>
    <t>MULTISERVICIOS EL VIEJO ISAZA</t>
  </si>
  <si>
    <t>FO-25-1504875</t>
  </si>
  <si>
    <t>09-09 SE ESCALA PARA VISITA. LLAMAR ANTES DE VISITAR, CONFIRMAR FALLA Y DATOS
10/09/2025 CLIENTE NO CONTESTA A LOS NÚMEROS QUE ENTREGA RBM, SE PROCEDE A VISITAR EN FRÍO
10-09 / SOLUCIÓN: SE VISITA COMERCIO, SE CAMBIA ACTIVO DEBIDO TECLADO MALO, SE REINICIA, SE REALIZA INYECCIÓN DE SISTEMA Y VERSIÓN INICIALIZADA OK, SEMBRADO DE TARJETA OK, PRUEBAS OK, CUBRE CLAVE OK / USUARIO: Nelly Payares  TELEFONO: 3209351461 CORREO: neis782010@hotmail.com</t>
  </si>
  <si>
    <t>9AQZZ023</t>
  </si>
  <si>
    <t>DON PAGO PERDOMO D.C</t>
  </si>
  <si>
    <t>FO-25-1504998</t>
  </si>
  <si>
    <t>09-09 SE ESCALA PARA VISITA. LLAMAR ANTES DE VISITAR, CONFIRMAR FALLA Y DATOS
0
10-09 / SOLUCIÓN: SE REALIZA VISITA DE CAMPO ENCONTRANDO QUE DATÁFONO NO LE FUNCIONA EL LECTOR DE CHIP, SE REALIZA CAMBIO DE POS, PRUEBA OK, PARÁMETROS OKAY, CIERRE OKAY / USUARIO: ANGELA PALACIOS  TELEFONO: 3226459892 CORREO: decaru87@yahoo.com</t>
  </si>
  <si>
    <t>A1OZZ315</t>
  </si>
  <si>
    <t xml:space="preserve"> SEBAS YORK</t>
  </si>
  <si>
    <t>FO-25-1505006</t>
  </si>
  <si>
    <t>09-09 SE ESCALA PARA VISITA. LLAMAR ANTES DE VISITAR, CONFIRMAR FALLA Y DATOS
0
10-09 / SOLUCIÓN: EN LA VISITA TÉCNICA SE REALIZÓ EL MANTENIMIENTO GENERAL AL DATÁFONO Y LAS PRUEBAS NECESARIAS PARA CONFIRMAR QUE ESTÁ BUENO, EL CLIENTE SE COMUNICÓ CON LA ENTIDAD PERO ELLOS LE DICEN QUE TODO SE ENCONTRÓ SIN NOVEDAD, SE ESCALA A REDEBAN Y ELLOS DICEN QUE LA TARJETA SE DAÑÓ Y SE INFORMARÁ AL COMERCIAL PARA QUE SOLICITE UNA NUEVA. SE CIEREA EL CASO / USUARIO: SEBASTIÁN CORAL  TELEFONO: 3178373096 CORREO: tiendasebasyork@gmail.com</t>
  </si>
  <si>
    <t>F100V217</t>
  </si>
  <si>
    <t>PAPELERIA WILMAR</t>
  </si>
  <si>
    <t>FO-25-1505842</t>
  </si>
  <si>
    <t>10-09 SE ESCALA PARA VISITA. LLAMAR ANTES DE VISITAR, CONFIRMAR FALLA Y DATOS
0
10-09 / SOLUCIÓN: SE CAMBIA EQUIPO POR PROBLEMAS DE TECLADO, SE INSTALA EQUIPO NUEVO Y SE INSTALA MAGIC BOX, SE HACEN PRUEBAS, TODO OK / USUARIO: Maria Palencia TELEFONO: 3105353022 CORREO: papeleriawilmar12@gmail.com</t>
  </si>
  <si>
    <t>SX00X956</t>
  </si>
  <si>
    <t>RAPIMARKET HIPERDINO</t>
  </si>
  <si>
    <t>FO-25-1506011</t>
  </si>
  <si>
    <t>10-09 SE ESCALA PARA VISITA. LLAMAR ANTES DE VISITAR, CONFIRMAR FALLA Y DATOS
0
10-09 / SOLUCIÓN: SE CAMBIA DATÁFONO YA QUE EL DEL CLIENTE TENIA RECHAZO EN LAS TRANSACCIONES, SE HACEN PRUEBAS Y QUEDA FUNCIONANDO CORRECTAMENTE  / USUARIO: YASMIN SANCHEZ  TELEFONO: 3126126804 CORREO: yazmin.sanchez2417@gmail.com</t>
  </si>
  <si>
    <t>ON008050</t>
  </si>
  <si>
    <t>JONATHAN PEREZ SAAVEDRA</t>
  </si>
  <si>
    <t>FO-25-1506539</t>
  </si>
  <si>
    <t>10-09 EN COMUNICACION CON LA SEÑORA LUZ MELLY SAAVEDRA AL NUMERO 3206455229, CONFIRMA FALLA, DATOS CORRECTOS. SE ESCALA PARA VISITA
0
11-09 / SOLUCIÓN: SE REALIZA REVISIÓN DEL DATÁFONO YA QUE CLIENTE NO PODÍA REALIZAR EL CIERRE, SE DEJA HABILITADO CIERRE, SE IMPRIME CIERRE Y SE REALIZA PRUEBAS CB OK SE DEJA OPERATIVO. / USUARIO: JONATHAN PÉREZ  TELEFONO: 3142441213 CORREO: jonathanperez6804620@gmail.com</t>
  </si>
  <si>
    <t>10VZZ358</t>
  </si>
  <si>
    <t>DROGAS FRANCIA</t>
  </si>
  <si>
    <t>FO-25-1506542</t>
  </si>
  <si>
    <t>10-09 SE ESCALA PARA VISITA. LLAMAR ANTES DE VISITAR, CONFIRMAR FALLA Y DATOS
0
10-09 / SOLUCIÓN: SE REALIZA BORRADO DE DATAFONO Y SE ACTUALIZA 10.6 YA QUE ESTABA CON VERSIÓN ANTIGUA. SE CREAN USUARIOS Y SE HABILITAN CIERRES OK, SE SIEMBRA TARJETA QUE SUMINISTRA CLIENTE, PRUEBA OK / USUARIO: PABLO TORRES  TELEFONO: 3113238138 CORREO: pablo101@yahoo.es</t>
  </si>
  <si>
    <t>9999Z322 - JAAAN694</t>
  </si>
  <si>
    <t>FO-25-1506962</t>
  </si>
  <si>
    <t>10-09 SE ESCALA PARA VISITA. LLAMAR ANTES DE VISITAR, CONFIRMAR FALLA Y DATOS
0
10-09 / SOLUCIÓN: SE ENCUENTRA QUE LOS DOS EQUIPOS TIENEN UNA VERSIÓN QUE NO CORRESPONDE, SE ACTUALIZA A LA VERSIÓN 10.6 / USUARIO: Cindy Ríos Cosio TELEFONO: 3218822722 CORREO: cajajunin2@sercomunicaciones.com</t>
  </si>
  <si>
    <t>AD00U594 - AD00U595</t>
  </si>
  <si>
    <t>MUNDO INTERIOR</t>
  </si>
  <si>
    <t>FO-25-1508244</t>
  </si>
  <si>
    <t>10-09 EN COMUNICACION CON LA SEÑORA YOLANDA ROZZO AL NUMERO 3103251187, CONFIRMA FALLA, DATOS CORRECTOS. SE ESCALA PARA VISITA
0
11-09 / SOLUCIÓN: SE REALIZA CAMBIO DE EQUIPO "NO ENCIENDE PANTALLA" SEMBRADO DE TARJETA 2575 TRANSACCIONES DE PRUEBA OK / USUARIO: Yolanda Cardozo  TELEFONO: 3103251187 CORREO: josejasiel@hotmail.com</t>
  </si>
  <si>
    <t>BBBYZ698</t>
  </si>
  <si>
    <t>FO-25-1509403</t>
  </si>
  <si>
    <t>10-09 SE ESCALA PARA VISITA. LLAMAR ANTES DE VISITAR, CONFIRMAR FALLA Y DATOS
0
11-09 / SOLUCIÓN: SE REALIZÓ EL CAMBIO DE DATÁFONO Y MAGIC BOX 2600, YA QUE, AL LLEGAR AL SITIO SE ENCONTRÓ EL DATÁFONO BLOQUEADO NO PERMITÍA REALIZAR NINGÚN TIPO DE TRANSACCIÓN Y TAMPOCO COGIA LAS TECLAS, SE INSTALÓ EL SISTEMA OPERATIVO Y LA VERSIÓN 10.5, SE REALIZÓ LA CONFIGURACIÓN E INICIALIZACIÓN OK, SEMBRADO DE TARJETA OK, SE CREARON LOS USUARIOS Y SE REALIZARON LAS PRUEBAS DEJANDO EL SERVICIO OPERANDO SIN FALLAS Y SIN NOVEDAD / USUARIO: CAMILA HERNÁNDEZ VALENCIA  TELEFONO: 3104374540 CORREO: telefonet.ginebra@gmail.com</t>
  </si>
  <si>
    <t>DROGUERIA AVENIDA DEL RIO</t>
  </si>
  <si>
    <t>FO-25-1509407</t>
  </si>
  <si>
    <t>10-09 SE ESCALA PARA VISITA. LLAMAR ANTES DE VISITAR, CONFIRMAR FALLA Y DATOS
0
11-09 / SOLUCIÓN: SE REALIZA VISITA AL SITIO, EN EL MOMENTO DE LA VISITA SE OBSERVA QUE EL DATÁFONO SE ENCUENTRA OPERANDO EN ÓPTIMAS CONDICIONES, TODO OKAY / USUARIO: Shirley Oviedo  TELEFONO: 3022776187 CORREO: controldevisitaredeban1@lineacom.co</t>
  </si>
  <si>
    <t>10GZZ597</t>
  </si>
  <si>
    <t>CIBERCEL SAS CABECERA</t>
  </si>
  <si>
    <t>FO-25-1509411</t>
  </si>
  <si>
    <t>10-09 SE ESCALA PARA VISITA. LLAMAR ANTES DE VISITAR, CONFIRMAR FALLA Y DATOS
0
11-09 / SOLUCIÓN: SE HACE PRESENCIA EN COMERCIO, SE REALIZA CAMBIO DE DATAFONO DEBIDO A QUE EL TECLADO ESTÁ DURO Y NO COMUNICA CON EL INTERNET, SE REALIZA PRUEBA AUTORIZADA POR LA RED CONVENIO 4998 TELETON VALOR DE 1 PESO OK, SE CREAN USUARIOS Y CONTRASEÑA TARJETA SEMBRADO #2076 / USUARIO: JAZMIN GUARDIAS TELEFONO: 3102727438 CORREO: gerencia@cibercelcomcel.com</t>
  </si>
  <si>
    <t>LMHZZ241</t>
  </si>
  <si>
    <t>SEMPERS GROUP CRA 5</t>
  </si>
  <si>
    <t>FO-25-1509415</t>
  </si>
  <si>
    <t>10-09 SE ESCALA PARA VISITA. LLAMAR ANTES DE VISITAR, CONFIRMAR FALLA Y DATOS
0
12-09 / SOLUCIÓN: SE LLEGA A CORRESPONSAL, SE VERIFICA FALLA DE REINICIO, SE CAMBIA FUENTE DE PODER, VERSION DESACTUALIZADA SE ACTUALIZA VERSION, SE CONFIGURA PARÁMETROS, SE INICIALIZA, SE REALIZA SEMBRADO DE TARJETA, CREACIÓN DE USUARIOS, PRUEBAS DE FUNCIONAMIENTO EXITOSAS, CB QUEDA OPERATIVO / USUARIO: JAIME HIDALGO TELEFONO: 3164311091 CORREO: hidalgojaime0611@gmail.com</t>
  </si>
  <si>
    <t>3A0CZ401</t>
  </si>
  <si>
    <t>MINIMARKET LA ECONOMIA</t>
  </si>
  <si>
    <t>FO-25-1509422</t>
  </si>
  <si>
    <t>10-09 SE ESCALA PARA VISITA. LLAMAR ANTES DE VISITAR, CONFIRMAR FALLA Y DATOS
0
12-09 / SOLUCIÓN: SE VISITA CB. SE ENCUENTRA DATAFONO CON FUENTE DE PODER AVERIADA, AL REALIZAR TX SE REINICIA. SE REALIZA CAMBIO DE FUE TE DE PODER. SE ACTUALIZA A VERSIÓN 10.6. SE REALIZAN PRUEBAS DE CB Y COMERCIO EXITOSAS. QUEDA OPERATIVO / USUARIO: LILIANA GUZMÁN TELEFONO: 3187947670 CORREO: liguzman84@hotmail.com</t>
  </si>
  <si>
    <t>A47ZZ237</t>
  </si>
  <si>
    <t>MISCELANEA Y PAPELERIA E INTERNET DANNY</t>
  </si>
  <si>
    <t>FO-25-1508333</t>
  </si>
  <si>
    <t>10-09 LA RED: POR FAVOR APOYO PARA PROCEDER CON EL CORRESPONDIENTE RESEMBRADO DE TARJETA ** SE ESCALA PARA VISITA. LLAMAR ANTES DE VISITAR, CONFIRMAR FALLA Y DATOS
0
11-09 / SOLUCIÓN: SE REALIZA RESEMBRADO DE TARJETA 3157, SE CAMBIA A VERSIÓN 10.6, CONFIGURACION OK, PRUEBAS DE COMERCIO EXITOSAS, PRUEBAS DE CB NO EXITOSAS, CB BLOQUEADO POR COMPENSACIÓN, CONFIRMACIÓN REALIZADA POR EL ASESOR AL CLIENTE / USUARIO: CARMEN ROCIO PRECIADO CHAPARRO TELEFONO: 3108521558 CORREO: papelcaro@gmail.com</t>
  </si>
  <si>
    <t>NN00R282</t>
  </si>
  <si>
    <t>MISCELANEA S Y M</t>
  </si>
  <si>
    <t>FO-25-1510112</t>
  </si>
  <si>
    <t>10-09 SE ESCALA PARA VISITA. LLAMAR ANTES DE VISITAR, CONFIRMAR FALLA Y DATOS
0
11-09 / SOLUCIÓN: SE REALIZA VISITA DE CAMPO ENCONTRADO QUE EQUIPO SE REINICIA, SE VALIDA QUE FUENTE DE PODER TIENE CABLE ROTO, SE CAMBIA FUENTE DE PODER, PRUEBAS DE CUPO Y USUARIO OK, NO SE ACTUALIZA POS DEBIDO A QUE NO TIENE LA TARJETA DE SEMBRADO A LA MANO / USUARIO: Leidy Montoya  TELEFONO: 3214458396 CORREO: leidymontoya395@gmail.com</t>
  </si>
  <si>
    <t>BL0GZ325</t>
  </si>
  <si>
    <t>FO-25-1508339</t>
  </si>
  <si>
    <t>10-09 LA RED: POR FAVOR APOYO PARA PROCEDER CON EL CORRESPONDIENTE RESEMBRADO DE TARJETA ** SE ESCALA PARA VISITA. LLAMAR ANTES DE VISITAR, CONFIRMAR FALLA Y DATOS
0
10-09 / SOLUCIÓN: SE REALIZA RESEMBRADO DE TARJETA PRUEBA OK  / USUARIO: LAURA VANNESA MONJE TELEFONO: 3002260726 CORREO: serviciosclick123@gmail.com</t>
  </si>
  <si>
    <t>MULTISERVICIOS PUNTO NARANJA</t>
  </si>
  <si>
    <t>FO-25-1518559</t>
  </si>
  <si>
    <t>10-09 SE ESCALA A LA RED PARA AUTORIZACION DE SOLICITUD ** 11-09 LA RED: DE ACUERDO CON TU SOLICITUD VOY A PROGRAMAR INICIALIZACIÓN REMOTA POR FAVOR INDICARLE AL CLIENTE QUE VALIDE EL DÍA DE MAÑANA Y ME CONFIRMAS ** 12-09 CLIENTE CONFIRMA CON EVIDENCIA, QUE LA ACTUALIZACION REMOTA, NO QUEDÓ. SE ESCALA PARA VISITA. LLAMAR ANTES DE VISITAR, CONFIRMAR FALLA Y DATOS
0
12-09 / SOLUCIÓN: SE REALIZA INICIALIZACION POR CAMBIO DE DIRECCIÓN Y NOMBRE DE CB. PRUEBAS OK / USUARIO: Jaquelin Quevedo TELEFONO: 3133975308 CORREO: yaqueline1535@gmail.com</t>
  </si>
  <si>
    <t>LM8ZZ870</t>
  </si>
  <si>
    <t>EDS MIXTA LA MADRILE@A</t>
  </si>
  <si>
    <t>FO-25-1510787</t>
  </si>
  <si>
    <t>10-09 SE ESCALA PARA VISITA. LLAMAR ANTES DE VISITAR, CONFIRMAR FALLA Y DATOS
0
12-09 / SOLUCIÓN: SE REALIZA VISITA DE CAMPO DONDE CLIENTE MANIFIESTA QUE LA FALLA ES CON UN EQUIPO DE ADQUIRENCIA MÁS NO CON EL CB, POR LO ANTERIOR, SE INFORMA VOLVERSE A COMUNICAR YA QUE ESCALARON MAL LA SOLICITUD, NO SE MANIPULA EQUIPOS / USUARIO: Dora Quilatorre TELEFONO: 3187139264 CORREO: danyc501@hotmail.com</t>
  </si>
  <si>
    <t>CORRESPONSAL EL EMBAJADOR</t>
  </si>
  <si>
    <t>FO-25-1510985</t>
  </si>
  <si>
    <t>10-09 SE ESCALA PARA VISITA. LLAMAR ANTES DE VISITAR, CONFIRMAR FALLA Y DATOS
0
11-09 / SOLUCIÓN: SE VISITA COMERCIO CB AVAL, CLIENTE MANIFIESTA QUE NO TIENE FALLAS CON EL EQUIPO, NOS MUESTRA EVIDENCIA DEL BUEN FUNCIONAMIENTO, NO SE MANIPULAN EQUIPOS, NOS RETIRAMOS / USUARIO: Nury Raigoso  TELEFONO: 3114430634 CORREO: embajador.net@gmail.com</t>
  </si>
  <si>
    <t>SVWZZ110</t>
  </si>
  <si>
    <t>CIBERCOM TUNJA</t>
  </si>
  <si>
    <t>FO-25-1511011</t>
  </si>
  <si>
    <t>10-09 SE ESCALA PARA VISITA. LLAMAR ANTES DE VISITAR, CONFIRMAR FALLA Y DATOS
0
11-09 / SOLUCIÓN: SE VISITA CB, MANTENIMIENTO DE POS, BORRADO ACTUALIZACION Y CAPACITACIÓN CIERRE EQUIPO, PRUEBAS EXITOSAS / USUARIO: EDWIN STEWART DUARTE RINCON TELEFONO: 3212765800 CORREO: edwianduarte9@gmail.com</t>
  </si>
  <si>
    <t>9BXZZ047</t>
  </si>
  <si>
    <t>MUNDO DIGITAL J.M</t>
  </si>
  <si>
    <t>FO-25-1511130</t>
  </si>
  <si>
    <t>10-09 SE ESCALA PARA VISITA. LLAMAR ANTES DE VISITAR, CONFIRMAR FALLA Y DATOS
0
11-09 / SOLUCIÓN: SE REALIZA VISITA, TARJETA DE SEMBRADO SE ENCUENTRA BLOQUEADA POR INTENTO DE ROBO AL COMERCIO. SE LE INFORMA AL CLIENTE QUE DEBE COMUNICARSE CON EL BANCO PARA QUE LE HABILITEN NUEVAMENTE LA TARJETA DE SEMBRADO / USUARIO: Laura Medina  TELEFONO: 3138731561 CORREO: mariafernandao_1997@hotmail.com</t>
  </si>
  <si>
    <t>ON00D611</t>
  </si>
  <si>
    <t>DROGUERIA MARED S.C.A</t>
  </si>
  <si>
    <t>FO-25-1512546</t>
  </si>
  <si>
    <t>11-09 SE ESCALA PARA VISITA. LLAMAR ANTES DE VISITAR, CONFIRMAR FALLA Y DATOS
0
11-09 / SOLUCIÓN: SE REALIZA VISITA A COMERCIO, SE VERIFICA CONEXIONES CABLE DE RED DESCONECTADO, SE REALIZAN PRUEBAS OK / USUARIO: Martha Hernández  TELEFONO: 3115385140 CORREO: marthajanneth.159@gmail.com</t>
  </si>
  <si>
    <t>A1UZZ544</t>
  </si>
  <si>
    <t>CELULARES Y TELECOMUNICACIONES CELTEL S.A.</t>
  </si>
  <si>
    <t>FO-25-1513015</t>
  </si>
  <si>
    <t>11-09 SE ESCALA PARA VISITA. LLAMAR ANTES DE VISITAR, CONFIRMAR FALLA Y DATOS
0
11-09 / SOLUCIÓN: SE VISITA COMERCIO SE REALIZA CAMBIO DE EQUIPO DATÁFONO OK, VERSION 10.6 SE REALIZA PRUEBAS OK, LECTOR DE BARRAS OK, CB OPERATIVO TARJETA SEMBRADO 5095 / USUARIO: Liliana Zambrano TELEFONO: 3142621886 CORREO: puntoventapiedecuesta@celtelsa.net</t>
  </si>
  <si>
    <t>A4OZZ903</t>
  </si>
  <si>
    <t>BIO LIFE NATURAL</t>
  </si>
  <si>
    <t>FO-25-1513027</t>
  </si>
  <si>
    <t>11-09 SE ESCALA PARA VISITA. LLAMAR ANTES DE VISITAR, CONFIRMAR FALLA Y DATOS
0
12-09 / SOLUCIÓN: SE REALIZA VISITA AL COMERCIO, SE CAMBIA DATAFONO POR DAÑO EN TECLADO, SE HACEN PRUEBAS OK. / USUARIO: Jhonatan Mayorca Peña TELEFONO: 3133500833 CORREO: jjhonatan00@gmail.com</t>
  </si>
  <si>
    <t>AB00B144</t>
  </si>
  <si>
    <t>FO-25-1513032</t>
  </si>
  <si>
    <t>11-09 LA RED: POR FAVOR PROCEDER CON EL CORRESPONDIENTE RESEMBRADO DE TARJETA ** SE ESCALA PARA VISITA. LLAMAR ANTES DE VISITAR, CONFIRMAR FALLA Y DATOS
0
11-09 / SOLUCIÓN: SE REALIZA ACTUALIZACIÓN DE VERSIÓN A 10.6, SE REALIZA SEMBRADO DE TARJETA 5967, SE CREA USUARIO OPERADOR, SE HABILITA CIERRES, PRUEBA TELETÓN OK / USUARIO: Sandra Vega  TELEFONO: 3142797031 CORREO: svegam@dian.gov.co</t>
  </si>
  <si>
    <t>AB8ZZ555</t>
  </si>
  <si>
    <t>TALLER JORS</t>
  </si>
  <si>
    <t>FO-25-1513129</t>
  </si>
  <si>
    <t>11-09 SE ESCALA PARA VISITA. LLAMAR ANTES DE VISITAR, CONFIRMAR FALLA Y DATOS
0
12-09 / SOLUCIÓN: SE VISITA COMERCIO, SE REALIZA CAMBIO DE CABLE MAGIC BOX POR DAÑO, SE HACEN PRUEBAS EXITOSA, CB OPERATIVO / USUARIO: Jorge Ramirez TELEFONO: 3103208094 CORREO: jeir0564@hotmail.com</t>
  </si>
  <si>
    <t>A0WZZ146</t>
  </si>
  <si>
    <t>PDV PORFIA 2</t>
  </si>
  <si>
    <t>FO-25-1513087</t>
  </si>
  <si>
    <t>11-09 SE ESCALA PARA VISITA. LLAMAR ANTES DE VISITAR, CONFIRMAR FALLA Y DATOS
0
11-09 / SOLUCIÓN: SE REALIZA VISITA AL CB POR SOLICITUD DE DATÁFONO, POR EL MOTIVO DE QUE NO ENCENDÍA, SE VERIFICÓ LAS CONEXIONES Y LA FUENTE DE PODER SE HABÍA DESCONECTADO, SE CONECTA BIEN Y QUEDA TODO OK, SE REALIZAN PRUEBAS, TODO OK / USUARIO: Rosa Rojas TELEFONO: 3202476057 CORREO: centrodecontacto@consuerte.com.co</t>
  </si>
  <si>
    <t>BL0EZ145</t>
  </si>
  <si>
    <t>FO-25-1513695</t>
  </si>
  <si>
    <t xml:space="preserve">11-09 EN COMUNICACION CON LA SEÑORA SHIRLEY OVIEDO AL NUMERO 3022776187, CONFIRMA QUE EL SERVICIO ESTÁ OPERATIVO (PUNTO ATENDIDO HOY, BAJO EL RADICADO: 5792013). NECESITAN SOPORTE PARA OTRO PUNTO, SE LE INDICA CREAR SOLICITUD CON LOS DATOS CORRECTOS
0
11-09 / SOLUCIÓN:  / USUARIO:  TELEFONO:  CORREO: </t>
  </si>
  <si>
    <t>PILAR LOBO VARIEDADES Y SUMINI</t>
  </si>
  <si>
    <t>FO-25-1514111</t>
  </si>
  <si>
    <t>11-09 EN COMUNICACION CON LA SEÑORA PILAR LOBO AL NUMERO 3022172447, CONFIRMA FALLA, DATOS CORRECTOS. SE ESCALA PARA VISITA
0
12-09 / SOLUCIÓN: SE VISITA COMERCIO POR FALLA, YA QUE EL EQUIPO NO ENCIENDE, SE HACE CAMBIO DE FUENTE DE PODER, SE DEJA CON LA VERSIÓN 10.6, SE INICIALIZA DATÁFONO, SE REALIZAN PRUEBAS OK, SE CREA USUARIO Y CONTRASEÑA. / USUARIO: Dina Paola Villa  TELEFONO: 3103505892 CORREO: pilarlobo62@hotmail.com</t>
  </si>
  <si>
    <t>BBBDZ127</t>
  </si>
  <si>
    <t>FO-25-1514885</t>
  </si>
  <si>
    <t>11-09 SE ESCALA PARA VISITA. LLAMAR ANTES DE VISITAR, CONFIRMAR FALLA Y DATOS
0
12-09 / SOLUCIÓN: SE REALIZA HABILITACIÓN SE CIERRES, OK / USUARIO: Cindy Rios TELEFONO: 3112574027 CORREO: cajajunin1@sercomunicaciones.com</t>
  </si>
  <si>
    <t>MUNDO AL REVES NET</t>
  </si>
  <si>
    <t>FO-25-1514888</t>
  </si>
  <si>
    <t>11-09 SE ESCALA PARA VISITA. LLAMAR ANTES DE VISITAR, CONFIRMAR FALLA Y DATOS
0
12-09 / SOLUCIÓN: SE CAMBIA DATÁFONO, YA QUE EL DEL CLIENTE ESTABA MALO / USUARIO: KEINER PAREDES TELEFONO: 3153827721 CORREO: keiner-y@hotmail.com</t>
  </si>
  <si>
    <t>EG000271</t>
  </si>
  <si>
    <t>DROGAS CHOACHI</t>
  </si>
  <si>
    <t>FO-25-1514891</t>
  </si>
  <si>
    <t>11-09 SE ESCALA PARA VISITA. LLAMAR ANTES DE VISITAR, CONFIRMAR FALLA Y DATOS
0
12-09 / SOLUCIÓN: SE REALIZA BORRADO DE DATAFONO FALLAS DE REINICIO. DATAFONO SE ENCUENTRA CON VERSIÓN ANTIGUA, SE CARGA SO Y VERSIÓN NUEVA 10.6. SE CREAN USUARIOS Y SE HABILITAN CIERRES OK  / USUARIO: SALOMÓN MAECHA  TELEFONO: 3112287037 CORREO: salomon126@hotmail.com</t>
  </si>
  <si>
    <t>A2ZZZ324 - IZ02Z731</t>
  </si>
  <si>
    <t>VARIEDADES LYN</t>
  </si>
  <si>
    <t>FO-25-1515370</t>
  </si>
  <si>
    <t>11-09 LA RED: POR FAVOR PROCEDER CON EL CORRESPONDIENTE RESEMBRADO DE TARJETA ** SE ESCALA PARA VISITA. LLAMAR ANTES DE VISITAR, CONFIRMAR FALLA Y DATOS
0
12-09 / SOLUCIÓN: CLIENTE TENÍA LA TARJETA SEMBRADO BLOQUEADA, SOLICITÓ EL RESEMBRADO DE TARJETA, SE HACEN PRUEBAS Y QUEDA FUNCIONANDO CORRECTAMENTE / USUARIO: NATALI MENDOZA  TELEFONO: 3173201979 CORREO: lyntabajos@gmail.com</t>
  </si>
  <si>
    <t>FA09Z174</t>
  </si>
  <si>
    <t>REDES JC</t>
  </si>
  <si>
    <t>FO-25-1516248</t>
  </si>
  <si>
    <t>11-09 SE ESCALA PARA VISITA. LLAMAR ANTES DE VISITAR, CONFIRMAR FALLA Y DATOS
0
12-09 / SOLUCIÓN: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NO SE REALIZA INGRESO A CB, NI SE MANIPULAN EQUIPOS / USUARIO: GERALDIN LINARES TELEFONO: 3158272511 CORREO: corresponsaljd@gmail.com</t>
  </si>
  <si>
    <t>A1KZZ918</t>
  </si>
  <si>
    <t>TIENDA SERVICIOS EMMANUEL</t>
  </si>
  <si>
    <t>FO-25-1516615</t>
  </si>
  <si>
    <t>11-09 EN COMUNICACION CON LA SEÑORA GLORIA LONDOÑO AL NUMERO 3138851689, CONFIRMA FALLA, DATOS CORRECTOS. SE ESCALA PARA VISITA
0
12-09 / SOLUCIÓN: SE REALIZA CAMBIO DE LECTORA YA QUE NO ENCIENDE, SE REALIZAN PRUEBAS EXITOSAS, SERVICIO OPERATIVO OK / USUARIO: GLORIA LONDOÑO TELEFONO: 3138851689 CORREO: lopalo2009@hotmail.com</t>
  </si>
  <si>
    <t>ACZZZ611</t>
  </si>
  <si>
    <t>FO-25-1517924</t>
  </si>
  <si>
    <t>12-09 SE ESCALA PARA VISITA. LLAMAR ANTES DE VISITAR, CONFIRMAR FALLA Y DATOS
0
13-09 / SOLUCIÓN: SE CONTACTA TELEFÓNICAMENTE CON LA SEÑORITA YOLANDA CARDOZO AL NÚMERO TELEFÓNICO 3103251187 SE INDICA PASO PASO DE COMO SE DEBE REALIZAR EL APAGADO DEL DATAFONO UNA VEZ TERMINE LA JORNADA  / USUARIO: Yolanda Cardozo  TELEFONO: 3103251187 CORREO: josejasiel@hotmail.com</t>
  </si>
  <si>
    <t>FO-25-1518118</t>
  </si>
  <si>
    <t xml:space="preserve">12-09 SE ESCALA PARA VISITA. LLAMAR ANTES DE VISITAR, CONFIRMAR FALLA Y DATOS
0
12-09 / SOLUCIÓN: SE REALIZA HABILITACIÓN DE CIERRE YA QUE EL COMERCIO NO LO PUEDE REALIZAR  / USUARIO: Vivían Herrera  TELEFONO: 3122647154 CORREO: centrodecontacto@consuerte.com.co </t>
  </si>
  <si>
    <t>9A00Z865</t>
  </si>
  <si>
    <t>FO-25-1518954</t>
  </si>
  <si>
    <t>12-09 EN COMUNICACION CON LA SEÑORA TATIANA VELEZ AL NUMERO 3223821411, CONFIRMA FALLA, DATOS CORRECTOS. SE ESCALA PARA VISITA
0
12-09 / SOLUCIÓN: SE CAMBIA EQUIPO POR DAÑO EN EL TECLADO, PRUEBAS OK / USUARIO: Tatiana Velez TELEFONO: 3223821411 CORREO: empregatecsas@gmail.com</t>
  </si>
  <si>
    <t>FO-25-1519594</t>
  </si>
  <si>
    <t>12-09 SE ESCALA PARA VISITA. LLAMAR ANTES DE VISITAR, CONFIRMAR FALLA Y DATOS
0
12-09 / SOLUCIÓN: SE VISITA COMERCIO NOS RECIBE EL SEÑOR ANGEL EL CUAL NOS INFORMA QUE NO DESEAUN INCIDENTE QUE ELLOS SOLICITARON UN RETIRO DE EQUIPOS Y NO TIENEN LOS EQUIPOS EN EL COMERCIO YA QUE SE ENCUENTRA MAS DE DOS MESES DAÑADO  / USUARIO: Angel acosta TELEFONO: 3115691307 CORREO: angelstevenacostavelandia@gmail.com</t>
  </si>
  <si>
    <t>JA00I846</t>
  </si>
  <si>
    <t>FO-25-1520678</t>
  </si>
  <si>
    <t>RESEMBRADO DE TARJETA</t>
  </si>
  <si>
    <t xml:space="preserve">12-09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0
12-09 / SOLUCIÓN:  / USUARIO:  TELEFONO:  CORREO: </t>
  </si>
  <si>
    <t>ALMACEN DE ROPA ARISE STORE</t>
  </si>
  <si>
    <t>FO-25-1521625</t>
  </si>
  <si>
    <t>12-09 SE ESCALA PARA VISITA. LLAMAR ANTES DE VISITAR, CONFIRMAR FALLA Y DATOS
0
13-09 / SOLUCIÓN: SE REALIZA CAMBIO DE LECTORA EN DAÑO PRUEBAS OK SERVICIO SERVICIO OPERATIVO  / USUARIO: Carolina Guzmán  TELEFONO: 3157416143 CORREO: torregirardotcorresponsalbanca@gmail.com</t>
  </si>
  <si>
    <t>A4QZZ310</t>
  </si>
  <si>
    <t>SER COMUNICACIONES</t>
  </si>
  <si>
    <t>FO-25-1522611</t>
  </si>
  <si>
    <t>12-09 SE ESCALA PARA VISITA. LLAMAR ANTES DE VISITAR, CONFIRMAR FALLA Y DATOS
0
13-09 / SOLUCIÓN: SE CAMBIA DATÁFONO POR DAÑO EN TECLADO  / USUARIO: Cactelyn Moncada cano TELEFONO: 3146091249 CORREO: cajacaldas1@sercomunicaciones.com</t>
  </si>
  <si>
    <t>BBMZZ762</t>
  </si>
  <si>
    <t>DROGUERIA Y PAPELERIA DALAF</t>
  </si>
  <si>
    <t>FO-25-1530879</t>
  </si>
  <si>
    <t>13-09 SE ESCALA PARA VISITA. LLAMAR ANTES DE VISITAR, CONFIRMAR FALLA Y DATOS
0
15-09 / SOLUCIÓN: SE REALIZA A VISITAR SITIO SE DETECTA DAÑO EN EL PUERTO IP SE REALIZA A CAMBIO SE REALIZAN PRUEBAS TODO OKAY / USUARIO: Levis Ceballos  TELEFONO: 3045395021 CORREO: lecemar21@hotmail.com</t>
  </si>
  <si>
    <t>10GZZ599</t>
  </si>
  <si>
    <t xml:space="preserve">FARMACITY DROGUERIAS </t>
  </si>
  <si>
    <t>FO-25-1523708</t>
  </si>
  <si>
    <t>12-09 SE ESCALA PARA VISITA. LLAMAR ANTES DE VISITAR, CONFIRMAR FALLA Y DATOS**13-09 10:56 SE ESTABLECE COMUNICACIÓN CON LA SEÑORA LUZ MARCIALES AL NÚMERO DE CONTACTO 3112373256 CLIENTE INDICA QUE LE ESTÁ PRESENTANDO ERROR EN LAS TX SE LE INDICA AL CLIENTE QUE EL DÍA DE HOY NO ES POSIBLE BRINDARLE UNA SOLUCIÓN AL INCONVENIENTE YA QUE DEPENDEMOS DEL SOPORTE DE REDEBAN PARA SOLUCIONAR LA FALLA POR SER DÍA SABADO NO CONTAMOS CON EL MISMO CLIENTE COMPRENDE QUEDANDO CONFORME.
13/09/2025 SE ESTABLECE COMUNICACIÓN CON LA SEÑORA LUZ MARCIALES AL NÚMERO DE CONTACTO 3112373256 CLIENTE INDICA QUE LE ESTÁ PRESENTANDO ERROR EN LAS TX SE LE INDICA AL CLIENTE QUE EL DÍA DE HOY NO ES POSIBLE BRINDARLE UNA SOLUCIÓN AL INCONVENIENTE YA QUE DEPENDEMOS DEL SOPORTE DE REDEBAN PARA SOLUCIONAR LA FALLA POR SER DÍA SABADO NO CONTAMOS CON EL MISMO CLIENTE COMPRENDE QUEDANDO CONFORME.
15-09 / SOLUCIÓN: SE VISITA CB MANTENIMIENTO DE EQUIPO CAMBIO DE EQUIPO POR DAÑO ....CONTINUA FALLA DE CB EN CONSIGNACIONES Y PAGOS DE FACTURAS....FALLA POR PARTE DE ENTIDAD SE ESCALA CON REDEBAN / USUARIO: LUZ BERTHA MARCIALES TELEFONO: 3112373256 CORREO: luzmarciales12@gmail.com</t>
  </si>
  <si>
    <t>SX0AZ820</t>
  </si>
  <si>
    <t>MOBITECH GROUP</t>
  </si>
  <si>
    <t>FO-25-1524430</t>
  </si>
  <si>
    <t>12-09 SE ESCALA PARA VISITA. LLAMAR ANTES DE VISITAR, CONFIRMAR FALLA Y DATOS
14/09/2025 POR HORARIO DE ATENCIÓN NO ABRE LOS DOMINGOS
15-09 / SOLUCIÓN: S3 VISITA COMERCIO, SE REALIZA CAMBIO DE DATAFONO Y PINPAD. PRUEBAS OK. OPERATIVO EL SERVICIO.  / USUARIO: ANGIE MACIAS TELEFONO: 3213570378 CORREO: angiejmacias@gmail.com</t>
  </si>
  <si>
    <t>BL01A379</t>
  </si>
  <si>
    <t>TEAM COMMUNICATIONS CHIGORODO</t>
  </si>
  <si>
    <t>FO-25-1524433</t>
  </si>
  <si>
    <t>12-09 SE ESCALA PARA VISITA. LLAMAR ANTES DE VISITAR, CONFIRMAR FALLA Y DATOS
0
15-09 / SOLUCIÓN: SE LLAMA AL USUARIO PARA VALIDAR FALLA. Y NOS NOTIFICA QUE EL PROBLEMA ES QUE HAY OCASIONES QUE EL PAPEL NO AVANZA AL MOMENTO DE SACAR UNA TIRILLA ESTO OCURRE EN HORAS DE LA MAÑANA. SE LE INFORMA QUE ESTO OCURRE CUANDO LA BATERÍA DEL EQUIPO SE ENCUENTRA MUY DESCARGADA, SE RECOMIENDA QUE ESPERE A QUE CARGUE UN POCO LA BATERÍA PARA QUE ESTÁ MUEVA EL RODILLO DE LA IMPRESORA Y PUEDA FUNCIONAR. USUARIO ENVÍA COMPROBANTE( TIRILLA ) DE QUE YA FUNCIONA EL DATAFONOS. / USUARIO: Alejandra mejia  TELEFONO: 3106055798 CORREO: alejamejia2001@gmail.com</t>
  </si>
  <si>
    <t>FO-25-1524437</t>
  </si>
  <si>
    <t>12-09 SE ESCALA PARA VISITA. LLAMAR ANTES DE VISITAR, CONFIRMAR FALLA Y DATOS
15/09/2025 NO ES POSIBLE REALIZAR LA ACTIVIDAD POR BLOQUEO DE LA VÍA MONTERÍA - TIERRALTA POR EL CORREGIMIENTO TRES PIEDRAS.
17-09 / SOLUCIÓN: SE REALIZÓ CAMBIO DE EQUIPO OK, USUARIOS OK, PRUEBAS OK, TELECARGA DRNA. / USUARIO: Blanca Buritica  TELEFONO: 3114392811 CORREO: moto_vale@hotmail.com</t>
  </si>
  <si>
    <t>DISTRIBUCIONES CHC</t>
  </si>
  <si>
    <t>FO-25-1524965</t>
  </si>
  <si>
    <t xml:space="preserve">12-09 SE ESCALA PARA VISITA. LLAMAR ANTES DE VISITAR, CONFIRMAR FALLA Y DATOS
13/09/2025 SE REALIZA LLAMDA AL CLIENTE PERO ESTE YA NO SE ENCUENTRA EN EL ESTABLECIMIENTO, SE REALIZARA VISITA EL DIA LUNES PARA VALIDAR INCONVENIENTE
15-09 / SOLUCIÓN: SE VERIFICÓ FALLA DE LECTOR DE CÓDIGO DE BARRAS NO PERMITE LEER CÓDIGOS SE PRENDE Y APAGA POR CABLE DAÑADO, SE CAMBIA LECTORA, A SU VES SE ACTUALIZA VERSIÓN, SE EJECUTAN PRUEBAS TX EXITOSAS QUEDA OPERATIVO.  / USUARIO: Danilo chaucanes  TELEFONO: 3167592676 CORREO: hedacli@gmail.com </t>
  </si>
  <si>
    <t xml:space="preserve">LA00N434 </t>
  </si>
  <si>
    <t>DROGAS MERLY</t>
  </si>
  <si>
    <t>FO-25-1525166</t>
  </si>
  <si>
    <t>12-09 SE ESCALA PARA VISITA. LLAMAR ANTES DE VISITAR, CONFIRMAR FALLA Y DATOS
0
15-09 / SOLUCIÓN: SE REALIZA VISITA SE PROCEDE R VALIDAR DATAFONO Y TIENE MENSAJE DE ALERTH INTERRUPTION ,SE CAMBIA DATAFONO DE HACEN PRUEBAS Y TODO OK, CB OPERATIVO  / USUARIO: Neudis Dias TELEFONO: 3054592991 CORREO: josefa33_08@hotmail.com</t>
  </si>
  <si>
    <t>JAAAA605</t>
  </si>
  <si>
    <t>FO-25-1530884</t>
  </si>
  <si>
    <t>13-09 SE ESCALA PARA VISITA. LLAMAR ANTES DE VISITAR, CONFIRMAR FALLA Y DATOS
0
15-09 / SOLUCIÓN: SE VISITA COMERCIO SE REALIZA MANTENIMIENTO , SE REALIZA INYECCIÓN DE SISTEMA Y VERSIÓN INICIALIZADA OK PRUEBAS OK CUBRE CLAVE OK  / USUARIO: René Solano  TELEFONO: 3105662535 CORREO: yamaenvios@hotmail.com</t>
  </si>
  <si>
    <t>CELULAR STORE COL CARVAJAL</t>
  </si>
  <si>
    <t>FO-25-1533028</t>
  </si>
  <si>
    <t>14-09 SE ESCALA PARA VISITA. LLAMAR ANTES DE VISITAR, CONFIRMAR FALLA Y DATOS
0
16-09 / SOLUCIÓN: SE VISITA COMERCIO POR FALLA EN CÓDIGOS DE BARRAS NO LEE CÓDIGOS Y REINICIA EL DATAFONO SE PROCEDE A GENERAR CAMBIO DE LECTORA YA CTUALIZACIONNDE  REALIZAN LECTURAS DE PRUEBA OK Y SE DEJA CB OPERANDO SIN NOVEDAD  / USUARIO: Valentina García  TELEFONO: 3229423560 CORREO: celularstore-@hotmail.com</t>
  </si>
  <si>
    <t>GZ003576</t>
  </si>
  <si>
    <t>PDV LA ONCE</t>
  </si>
  <si>
    <t>FO-25-1534139</t>
  </si>
  <si>
    <t>15-09 SE ESCALA PARA VISITA. LLAMAR ANTES DE VISITAR, CONFIRMAR FALLA Y DATOS
0
17-09 / SOLUCIÓN: SE REALIZA VISITA A COMERCIO FUENTE DE PODER DESCONECTADO SE BRINDA SOPORTE PRUEBAS OK SIN NOVEDAD  / USUARIO: Carolina Muñoz  TELEFONO: 3134287037 CORREO: centrodecontacto@consuerte.com.co</t>
  </si>
  <si>
    <t>GZ2ZZ902</t>
  </si>
  <si>
    <t>CONSUERTE PDV MAIZARO</t>
  </si>
  <si>
    <t>FO-25-1534135</t>
  </si>
  <si>
    <t>15-09 SE ESCALA PARA VISITA. LLAMAR ANTES DE VISITAR, CONFIRMAR FALLA Y DATOS
0
16-09 / SOLUCIÓN: SE VISITA CB Y SE REALIZA CAMBIO DE CABLE PATCH CORD Y MAGIC BOX. SE REALIZA PRUEBAS EXITOSAS PRUEBAS OK  / USUARIO: Paola Romero  TELEFONO: 3118758417 CORREO: centrodecontacto@consuerte.com.co</t>
  </si>
  <si>
    <t>ABCSZ712</t>
  </si>
  <si>
    <t>PDV EL DELIRIO</t>
  </si>
  <si>
    <t>FO-25-1534130</t>
  </si>
  <si>
    <t>15-09 SE ESCALA PARA VISITA. LLAMAR ANTES DE VISITAR, CONFIRMAR FALLA Y DATOS
0
16-09 / SOLUCIÓN: SE VISITA CB Y SE REALIZA ACTUALIZACIÓN A VERSIÓN 10.6 SE CONFIGURA POS SE INICIALIZA SE SIEMBRA TARJETA Y SE REALIZA PRUEBAS EXITOSAS PRUEBAS OK  / USUARIO: Martha Gutierrez  TELEFONO: 3144886809 CORREO: centrodecontacto@consuerte.com.co</t>
  </si>
  <si>
    <t>9999P235</t>
  </si>
  <si>
    <t>TRAMITES Y SERVICIOS DONDE LILO</t>
  </si>
  <si>
    <t>FO-25-1534144</t>
  </si>
  <si>
    <t>15-09 SE ESCALA PARA VISITA. LLAMAR ANTES DE VISITAR, CONFIRMAR FALLA Y DATOS
0
16-09 / SOLUCIÓN: FUENTE DE PODER DAÑADA, SE CAMBIA FUENTE PARA SOLUCIONAR FALLA, PRUEBAS OK  / USUARIO: Alejandro Muñoz  TELEFONO: 3107381184 CORREO: tiendadondelilo@gmail.com</t>
  </si>
  <si>
    <t>A4XZZ834</t>
  </si>
  <si>
    <t>FO-25-1534149</t>
  </si>
  <si>
    <t>15-09 SE ESCALA PARA VISITA. LLAMAR ANTES DE VISITAR, CONFIRMAR FALLA Y DATOS
0
16-09 / SOLUCIÓN: SE REALIZA CAMBIO DE LECTOR DE BARRAS POR DAÑO, SE REALIZA PRUEBAS DE FUNCIONAMIENTO OK CUBRE CLAVE INSTALADO. / USUARIO: Diana Marcela rivera TELEFONO: 3176482109 CORREO: internetmarchs@hotmail.com</t>
  </si>
  <si>
    <t>SJZZZ751</t>
  </si>
  <si>
    <t xml:space="preserve">DULCERIA LOS MORA </t>
  </si>
  <si>
    <t>FO-25-1536023</t>
  </si>
  <si>
    <t>16-09 SE ESCALA PARA VISITA. LLAMAR ANTES DE VISITAR, CONFIRMAR FALLA Y DATOS
0
16-09 / SOLUCIÓN: EN COMUNICACIÓN CON LA ENTIDAD, INDICAN QUE EL EQUIPO ESTÁ BLOQUEADO  / USUARIO: Paula Andrea Orozco  TELEFONO: 3144771944 CORREO: paulacarlos2222e@gmail.com</t>
  </si>
  <si>
    <t>LMPZZ575</t>
  </si>
  <si>
    <t>FO-25-1536032</t>
  </si>
  <si>
    <t>16-09 SE ESCALA PARA VISITA. LLAMAR ANTES DE VISITAR, CONFIRMAR FALLA Y DATOS
0
17-09 / SOLUCIÓN: SE REALIZA CAMBIO DE LECTOR NO ENVÍA DATOS SE REALIZA CAMBIO OK SIN NOVEDAD PRUEBAS OK  / USUARIO: Viviana Benavidez  TELEFONO: 3124731607 CORREO: droguerialafloresta.w@gmail.com</t>
  </si>
  <si>
    <t>VBZZZ118</t>
  </si>
  <si>
    <t>CELULARES Y TELECOMUNICACIONES CELTEL S.A</t>
  </si>
  <si>
    <t>FO-25-1536801</t>
  </si>
  <si>
    <t>16-09 SE ESCALA PARA VISITA. LLAMAR ANTES DE VISITAR, CONFIRMAR FALLA Y DATOS
0
17-09 / SOLUCIÓN: SE REALIZA VISITA AL COMERCIO, SE BORRA Y ACTUALIZA EQUIPO, SE HACEN PRUEBAS OK. / USUARIO: EmilceTibambre Espitia TELEFONO: 3208517200 CORREO: cpsbarbosa@celtelsa.net</t>
  </si>
  <si>
    <t>9B0KZ581</t>
  </si>
  <si>
    <t>FO-25-1536790</t>
  </si>
  <si>
    <t>16-09 SE ESCALA PARA VISITA, POR SOLICITUD DE LA RED
0
16-09 / SOLUCIÓN: SE REALIZA RESEMBRADO DE TARJETA VIRTUAL # 2450, CB AVAL BANCO DE BOGOTÁ MIXTO, PRUEBAS OK  / USUARIO: LUIS UTRIA TELEFONO: 3245506002 CORREO: doriscorozo24@hotmail.com</t>
  </si>
  <si>
    <t>FIZZZ047</t>
  </si>
  <si>
    <t>RED724 6</t>
  </si>
  <si>
    <t>FO-25-1537802</t>
  </si>
  <si>
    <t>16-09 SE ESCALA PARA VISITA. LLAMAR ANTES DE VISITAR, CONFIRMAR FALLA Y DATOS
0
17-09 / SOLUCIÓN: SE REALIZA CAMBIO DE MAGIC BOX NO CONECTA  / USUARIO: Estefania masutier TELEFONO: 3014814149 CORREO: ceo@kapi.com.co</t>
  </si>
  <si>
    <t>LATZZ153</t>
  </si>
  <si>
    <t>PASTO NET COMUNICACIONES SAS</t>
  </si>
  <si>
    <t>FO-25-1539284</t>
  </si>
  <si>
    <t>16-09 SE ESCALA PARA VISITA. LLAMAR ANTES DE VISITAR, CONFIRMAR FALLA Y DATOS
0
17-09 / SOLUCIÓN: SE VISITA CB. SE ENCUENTRA LECTORA QUE PERDIÓ CONFIGURACIÓN. SE REALIZA CAMBIO DE LECTORA. SE REALIZAN PRUEBAS TX DE CB Y COMERCIO EXITOSAS. QUEDA OPERATIVO. SE ACTUALIZA VERSIÓN A 10.6 / USUARIO: ANGIE ACOSTA TELEFONO: 3104149795 CORREO: kevindoo512@gmail.com</t>
  </si>
  <si>
    <t>V1000658</t>
  </si>
  <si>
    <t>TINEDAS RICURAS EL EMPERIO</t>
  </si>
  <si>
    <t>FO-25-1539280</t>
  </si>
  <si>
    <t>ERROR PAGOS PARCIALES DE FACTURAS</t>
  </si>
  <si>
    <t>16-09 SE ESCALA PARA VISITA. LLAMAR ANTES DE VISITAR, CONFIRMAR FALLA Y DATOS
0
17-09 / SOLUCIÓN: SE REALIZA VISTA AL CB POR SOLICITUD DE FALLO DE LECTORA, SE REALIZA EL DEBIDO PROCESO DE VERIFICACIÓN SE OBSERVA EN BUEN ESTADO SE PROCEDE ALA PRUEBAS EL USUARIO COMENTA QUE ES EL RECIBO DE LA LUZ PER SE OBSERVA QUE EL RECIBO TRAE DOS CÓDIGOS DE BARRAS DIVIDÍO EN DOS EMPRESAS Y ALA HORA DE INTENTAR LEER SALE RECIBO NO EXISTE, SE ESCALA EL TEMA Y LA RESPUESTA ES QUE NO SE MANEJA CONVENIO  / USUARIO: María Fonseca  TELEFONO: 3105819865 CORREO: elbita53@hotmail.com</t>
  </si>
  <si>
    <t>IIHZZ166</t>
  </si>
  <si>
    <t>MERKAEXITOELTESORO</t>
  </si>
  <si>
    <t>FO-25-1539287</t>
  </si>
  <si>
    <t>16-09 SE ESCALA PARA VISITA, POR SOLICITUD DE LA RED
0
17-09 / SOLUCIÓN: DURANTE LA VISITA TÉCNICA SE REALIZA SEMBRADO DE TARJETA CON PRUEBAS OK USUARIOS OK A CONFORMIDAD DE CB  / USUARIO: SANDRA PABON TELEFONO: 3173560556 CORREO: juanpabon528@hotmail.com</t>
  </si>
  <si>
    <t>F1SZZ373</t>
  </si>
  <si>
    <t>MISCELANEA MEGACELL</t>
  </si>
  <si>
    <t>FO-25-1539433</t>
  </si>
  <si>
    <t>16-09 SE ESCALA PARA VISITA, POR SOLICITUD DE LA RED
0
17-09 / SOLUCIÓN: SE REALIZA CAMBIO DE HUB Y PINPAD POR FALLAS DE REINICIO PRUEBA OK / USUARIO: Viviana TELEFONO: 3102258966 CORREO: megacellsercicios@gmail.com</t>
  </si>
  <si>
    <t>GZ0MZ333</t>
  </si>
  <si>
    <t>FO-25-1539441</t>
  </si>
  <si>
    <t>16-09 SE ESCALA PARA VISITA, POR SOLICITUD DE LA RED
0
17-09 / SOLUCIÓN: SE VISITA COMERCIO POR FALLA EN DATÁFONO SE REINICIA CONSTANTEMENTE SE PROCEDE A GENERAR CAMBIO DE EQUIPO REALIZANDO SEMBRADOD EN TARJETA OK , TRANSACCIONES DE PRUEBA OK SE DEJA CB OPERANDO SIN NOVEDAD  / USUARIO: Claudia cortes  TELEFONO: 3102057764 CORREO: papeleriamcolores85@gmail.com</t>
  </si>
  <si>
    <t>FO-25-1539446</t>
  </si>
  <si>
    <t>16-09 SE ESCALA PARA VISITA, POR SOLICITUD DE LA RED
0
17-09 / SOLUCIÓN: SE REALIZA VISTA AL CB POR SOLICITUD DE SEMBRADO DE TARJETA, SE REALIZA SEMBRADO DE TARJETA SIN NOVEDAD / USUARIO: Laura Amaya  TELEFONO: 3505514652 CORREO: amayalaura820@gmail.com</t>
  </si>
  <si>
    <t>FO-25-1539461</t>
  </si>
  <si>
    <t>16-09 SE ESCALA PARA VISITA, POR SOLICITUD DE LA RED
0
17-09 / SOLUCIÓN: SE REALIZA VISITA TÉCNICA, SE REALIZA RESEMBRADO DE TARJETA DE SEMBRADO DE BANCO DE BOGOTÁ, SE REALIZAN PRUEBAS EXITOSAS, EQUIPO FUNCIONA CORRECTAMENTE, CB QUEDA OPERATIVO. / USUARIO: Eduardo Blanco Gómez TELEFONO: 3135172046 CORREO: eduardoblancogomez@hotmail.com</t>
  </si>
  <si>
    <t>T.L. FULL SPEED</t>
  </si>
  <si>
    <t>FO-25-1539470</t>
  </si>
  <si>
    <t>16-09 SE ESCALA PARA VISITA, POR SOLICITUD DE LA RED
0
17-09 / SOLUCIÓN: SE LLEGA COMERCIO ATIENDE UNA SEÑORA LA CUAL NO INFORMA EL NOMBRE INDICA QUE EL ENCARGADO DEL CORRESPONSAL NO ESTÁ Y TAMPOCO DEJO LA TARJETA DE SEMBRADO PARA REALIZAR LA ACTIVACIÓN. SE ESPERA POR MÁS DE 30 MINUTOS HABER SI LLEGA CLIENTE EL CUEL NUNCA LLEGA, SE LE INFLAMÓ A LA CLIENTE QUE SE DEBEN COMUNICAR NUEVAMENTE CUANDO TENGA LA TARJETA EN SITIO  / USUARIO: Tatiana Rodríguez  TELEFONO: 3102720028 CORREO: controldevisitadigital@gmail.com</t>
  </si>
  <si>
    <t>COMUNICACIONES MALLERRY</t>
  </si>
  <si>
    <t>FO-25-1543183</t>
  </si>
  <si>
    <t xml:space="preserve">17-09 SE LLAMA AL 3007279574; SE LE SOLICITA AL CB VOUCHER Y LOS 4 ULTIMOS DIGITOS DE LA TARJETA DE RESEMBRADO, SE ESCALA A LA RED: SE RECIBE CASO POR MONTO INVALIDO, SE LLAMA AL CB, CONFIRMA QUE FALLA PERSISTE EN TODAS LAS TRANSACCIONES . SE LE SOLICITA VOUCHER Y CUATRO ÚLTIMOS NUMERO DE TARJETA DE SEMBRADO: 2144. POR FAVOR NOS CONFIRMAN COMO PROCEDER ** 17-09 LA RED: REALIZANDO LAS CORRESPONDIENTES VALIDACIONES CON LA ENTIDAD ME INDICAN QUE EL COMERCIO TIENE CUPO ACTIVO, SE REGISTRAN TRANSACCIONES EXITOSAS DEL DÍA DE AYER, POR FAVOR ME COLABORAN DICIÉNDOLE QUE REALICE PRUEBAS EL DÍA DE HOY. ** 17-09 REVISANDO ESE COMERCIO NOS REGISTRA BLOQUEADO POR INCOCREDITO, TE AGRADEZCO INDICARLE AL CLIENTE QUE DEBE VALIDAR CON LA ENTIDAD LA CAUSAL DEL BLOQUEO. PROCEDER CON EL CIERRE DEL CASO. ** 17-09 SE LLAMA AL CB Y SE LE DA LA INFORMACION, SE CIERRA CASO
0
17-09 / SOLUCIÓN:  / USUARIO:  TELEFONO:  CORREO: </t>
  </si>
  <si>
    <t>ARGEL DORIA MIGUEL ALBERTO</t>
  </si>
  <si>
    <t>FO-25-1541879</t>
  </si>
  <si>
    <t>17-09 SE ESCALA PARA VISITA. LLAMAR ANTES DE VISITAR, CONFIRMAR FALLA Y DATOS
0
19-09 / SOLUCIÓN: SE REALIZA CAMBIO DE EQUIPO POR ALERT IRRUPTI SE INSTALA NUEVA EQUIPO SE CONFIGURA PARÁMETROS SE INICIALIZA SE REALIZA SEMBRADO DE TARJETA CREACIÓN DE USUARIOS PRUEBAS DE FUNCIONAMIENTO EXITOSAS CB QUEDA OPERATIVO  / USUARIO: JEIMY CORAL TELEFONO: 3102993189 CORREO: jeimyyurany2000@gmail.com</t>
  </si>
  <si>
    <t>LAZZZ440</t>
  </si>
  <si>
    <t>ICONINK</t>
  </si>
  <si>
    <t>FO-25-1539478</t>
  </si>
  <si>
    <t>16-09 SE ESCALA PARA VISITA, POR SOLICITUD DE LA RED
0
18-09 / SOLUCIÓN: SE REALIZA RESEMBRADO DE TARJETA VIRTUAL # 9901, CB AVAL BANCO DE BOGOTÁ MIXTO, PRUEBAS OK / USUARIO: MARINA FRANCO  TELEFONO: 3188473669 CORREO: y.amile24@hotmail.com</t>
  </si>
  <si>
    <t>SAWZZ418</t>
  </si>
  <si>
    <t xml:space="preserve">BOUTIQUE ESBLANK </t>
  </si>
  <si>
    <t>FO-25-1541886</t>
  </si>
  <si>
    <t>17-09 SE ESCALA PARA VISITA. LLAMAR ANTES DE VISITAR, CONFIRMAR FALLA Y DATOS
0
18-09 / SOLUCIÓN: SE LLEGA A COMERCIO SE REALIZÓ VERIFICACIÓN Y PRUEBAS SE TIENE SÓLO FALLA CON UN CONVENIO EN ESPECÍFICO PERO EL RESTO ESTA CON NORMALIDAD,  SE ESCALA CON REDEBAN INDICAN QUE TODO ESTÁ CON NORMALIDAD QUE LA FALLA PERSISTE EN CONVENIO MÁS NO EN EQUIPOS NI CONFIGURACIÓN.  / USUARIO: GINA HERRERA TELEFONO: 3184721887 CORREO: gitahegri@gmail.com</t>
  </si>
  <si>
    <t>LMYZZ747</t>
  </si>
  <si>
    <t>FO-25-1542863</t>
  </si>
  <si>
    <t xml:space="preserve">17-09 SE ESCALA PARA VISITA. LLAMAR ANTES DE VISITAR, CONFIRMAR FALLA Y DATOS
0
18-09 / SOLUCIÓN: DURANTE LA VISITA TECNICA SE REALIZA CAMBIO DE DATÁFONO POR DAÑO EN PUERTO USB Y PINPAD Y HUB POR TECNOLOGÍA NO COMPATIBLE PRUEBAS OK SALDO OK A CONFORMIDAD DE CB  / USUARIO:  TELEFONO:  CORREO: </t>
  </si>
  <si>
    <t>AXZZZ050</t>
  </si>
  <si>
    <t>SHOES SHARK</t>
  </si>
  <si>
    <t>FO-25-1539454</t>
  </si>
  <si>
    <t>16-09 SE ESCALA PARA VISITA, POR SOLICITUD DE LA RED
0
17-09 / SOLUCIÓN: SE HACE PRESENCIA EN COMERCIO SE REALIZA RESEMBRADO DE TARJETA # 3983 OK SE CREA USUARIO Y CONTRASEÑA SE REALIZA PRUEBA AUTORIZADA POR LA RED CONVENIO 4998 TELETON VALOR POR 1 PESO OK  / USUARIO: CLARA NIETO TELEFONO: 3173141788 CORREO: shoesshark19@gmail.com</t>
  </si>
  <si>
    <t>A32ZZ118</t>
  </si>
  <si>
    <t>COOPEOCCIDENTE FRONTINO</t>
  </si>
  <si>
    <t>FO-25-1542870</t>
  </si>
  <si>
    <t>17-09 SE ESCALA PARA VISITA. LLAMAR ANTES DE VISITAR, CONFIRMAR FALLA Y DATOS
0
19-09 / SOLUCIÓN: SE LLEGA A PUNTO Y SE EVIDENCIA QUE EL MODULO AVAL ESTA INHABILITADO, SE CARGA VERSION Y SE DEJA COMO DATAFONO DE COMERCIO  / USUARIO: SANDRA Delgado  TELEFONO: 3136881627 CORREO: sandra.delgado@coopeoccidente.com.co</t>
  </si>
  <si>
    <t>AD00E923</t>
  </si>
  <si>
    <t>COOPEOCCIDENTE DABEIBA</t>
  </si>
  <si>
    <t>FO-25-1542876</t>
  </si>
  <si>
    <t>17-09 SE ESCALA PARA VISITA. LLAMAR ANTES DE VISITAR, CONFIRMAR FALLA Y DATOS
0
18-09 / SOLUCIÓN: SE REALIZA CAMBIO DE EQUIPO DEBIDO A DAÑO EN PUERTO LECTOR DE TARJETAS, TODO OK  / USUARIO: JHON DAIRON BUSTAMANTE  TELEFONO: 3127326586 CORREO: john.bustamante@coopeoccidente.com.co</t>
  </si>
  <si>
    <t>JAAWZ798</t>
  </si>
  <si>
    <t>FO-25-1544655</t>
  </si>
  <si>
    <t>17-09 SE ESCALA PARA VISITA. LLAMAR ANTES DE VISITAR, CONFIRMAR FALLA Y DATOS
0
19-09 / SOLUCIÓN: SE REALIZA CAMBIO DE DATÁFONO POR FALLA DE REINICIO, SE INSTALA MAGIBOX, PRUEBAS Y LIMPIEZA DE EQUIPOS OK. TARJETA SEMBRADO # 7398. / USUARIO: Karina Andrea Castellanos Martínez  TELEFONO: 3103250569 CORREO: cpssocorro@celtelsa.net</t>
  </si>
  <si>
    <t>A4OZZ779</t>
  </si>
  <si>
    <t>SC SOLUCIONES TRAVEL</t>
  </si>
  <si>
    <t>FO-25-1544659</t>
  </si>
  <si>
    <t>17-09 SE ESCALA PARA VISITA. LLAMAR ANTES DE VISITAR, CONFIRMAR FALLA Y DATOS
0
18-09 / SOLUCIÓN: SE VISITA EL CORRESPONSAL PARA REVISAR FALLA SE ENCUENTRA DATÁFONO CON ALERT IRRUPTION, SE CAMBIA EQUIPO OK, SE SIEMBRA TARJETA OK, PRUEBAS OK, CB OPERATIVO  / USUARIO: DIEGO HERNÁNDEZ  TELEFONO: 3146571565 CORREO: scsolucionestravel@gmail.com</t>
  </si>
  <si>
    <t>HA00T054</t>
  </si>
  <si>
    <t>FERRYMAS DEL EJE</t>
  </si>
  <si>
    <t>FO-25-1547547</t>
  </si>
  <si>
    <t>18-09 SE ESCALA PARA VISITA. LLAMAR ANTES DE VISITAR, CONFIRMAR FALLA Y DATOS
0
18-09 / SOLUCIÓN: SE VISITA PUNTO, SE EVIDENCIA QUE AL INTENTAR HACER TRX A OTROS CONVENIOS SALEN EXITOSOS, SE ESCALA CON RBM E INDICAN QUE VAN A ESCALAR CON LA ENTIDAD YA QUE NO ES UN PROBLEMA DEL DATÁFONO SI NO DEL CONVENIO DE ENERGÍAS DE PEREIRA. / USUARIO: Ferremax del eje TELEFONO: 3244150956 CORREO: ferrymassanmarcos@gmail.com</t>
  </si>
  <si>
    <t>V1OZZ165</t>
  </si>
  <si>
    <t>VARIEDADES Y BELLEZA ARNOLD</t>
  </si>
  <si>
    <t>FO-25-1547558</t>
  </si>
  <si>
    <t>18-09 SE ESCALA PARA VISITA. LLAMAR ANTES DE VISITAR, CONFIRMAR FALLA Y DATOS
0
19-09 / SOLUCIÓN: SE HABILITA TECLADO , SE PIDE AL CLIENTE REALIZAR PRUEBAS OK / USUARIO: Deisy cordoba  TELEFONO: 3204031537 CORREO: deisycordoba1002@gmail.com</t>
  </si>
  <si>
    <t>5A00L897</t>
  </si>
  <si>
    <t>MINI CVS JESMAR PITALITO</t>
  </si>
  <si>
    <t>FO-25-1547570</t>
  </si>
  <si>
    <t>18-09 SE ESCALA PARA VISITA. LLAMAR ANTES DE VISITAR, CONFIRMAR FALLA Y DATOS
0
19-09 / SOLUCIÓN: SE REALIZA CAMBIO DATAFONO POR ALERT IRRUPTION, SE CONFIGURA E INICIALIZA, SE CREA USUARIO Y CLAVE CON EL CLIENTE, SE REALIZA PRUEBAS DE BANCO Y SE EVIDENCIA QUEMA DATAFONO, SE PROCEDE REALIZAR CAMBIO Y SE OBSERVA OTRO CARGADOR DE DATAFONO NO COMPATIBLE CON EL EQUIPO, MANEJANDO VOLTAJE Y AMPERIO  DIFERENTES, SE COMENTA LA NOVEDAD AL CLIENTE, SE REALIZA INSTALACIÓN DE FUENTE DE PODER Y DATAFONO , SE SIEMBRA TARJETA XXXX-XXXX-XXXX-3632,SE REALIZA PRUEBAS DE BANCO Y COMERCIO OK / USUARIO: Janeth Cordoba  TELEFONO: 3174615973 CORREO: cajapitalitojesmar@gmail.com</t>
  </si>
  <si>
    <t>A1SZZ601</t>
  </si>
  <si>
    <t>PAPELERIA INTERNET MARCAR.COM</t>
  </si>
  <si>
    <t>FO-25-1551897</t>
  </si>
  <si>
    <t xml:space="preserve">18-09 SE RECIBE CASO POR EXCEDE INTENTOS DE PIN, SE LLAMA AL CB, CONFIRMA QUE FALLA PERSISTE EN TODAS LAS TRANSACCIONES . SE LE SOLICITA VOUCHER Y CUATRO ÚLTIMOS NUMERO DE TARJETA DE SEMBRADO: 3924, 2413 (NO SABE CUAL ES LA DE ESE DATAFONO) . POR FAVOR NOS CONFIRMAN COMO PROCEDER - 18-09 LA RED PROCEDE CON EL DESBLOQUEO ** 18-09 SE LLAMA AL CB, NO ESTA DISPONIBLE PARA PRUEBAS EN EL MOMENTO, QUEDA PENDIENTE POR CONFIRMACION** 19-08 USUARIO CONFIRMA QUE YA PUEDE REALIZAR TRANSACCIONES. SE CIERRA REPORTE
0
19-09 / SOLUCIÓN:  / USUARIO:  TELEFONO:  CORREO: </t>
  </si>
  <si>
    <t>AUTO RACE SERVITECA SURINAMA</t>
  </si>
  <si>
    <t>FO-25-1549805</t>
  </si>
  <si>
    <t>18-09 SE ESCALA PARA VISITA. LLAMAR ANTES DE VISITAR, CONFIRMAR FALLA Y DATOS
0
19-09 / SOLUCIÓN: CASO ESCALADO A RBM POR ERROR DE NO EXISTE COMPROBANTE, RBM INDICA QUE ES TEMA DE ENTIDAD BANCARIA, INDICA QUE EL CASO FUE ESCALADO, SE LE INFORMA AL CLIENTE QUE EL PROCESO SE ENCUENTRA EN ESCALAMIENTO CON LA ENTIDAD. CLIENTE ENTIENDE. IMPOSIBLE HACER PRUEBAS, TRANSACCIONES DECLINADAS POR ENTIDAD / USUARIO: Victor Rodolfo gil TELEFONO: 3125966053 CORREO: hectorgiln@yahoo.com</t>
  </si>
  <si>
    <t>4A00S831</t>
  </si>
  <si>
    <t>SERVI PAIS D.C</t>
  </si>
  <si>
    <t>FO-25-1549811</t>
  </si>
  <si>
    <t>18-09 SE ESCALA PARA VISITA. LLAMAR ANTES DE VISITAR, CONFIRMAR FALLA Y DATOS
0
19-09 / SOLUCIÓN: SE VISITA CORRESPONSAL Y SE REEMPLAZA LECTOR POR DAÑO. TRANSACCIONES DE PRUEBA EXITOSAS  / USUARIO: José Rodriguez  TELEFONO: 3013241467 CORREO: servipais2020@hotmail.com</t>
  </si>
  <si>
    <t>FIZZZ111</t>
  </si>
  <si>
    <t>CYBERLING</t>
  </si>
  <si>
    <t>FO-25-1550686</t>
  </si>
  <si>
    <t>18-09 SE ESCALA PARA VISITA. LLAMAR ANTES DE VISITAR, CONFIRMAR FALLA Y DATOS
0
19-09 / SOLUCIÓN: SE VERIFICÓ FALLA DE TX DE CB RECHAZO GENERAL,A SU VEZ SE ENCONTRÓ DAÑO EN LECTORA PERDIÓ CONFIGURACIÓN, SE CAMBIA LECTORA, SE REALIZO BORRADO DE SO Y VERSIÓN, RESEMBRADO DE TARJETA PERO FALLA DE RECHAZO GENERAL EN TX DE CB PERSISTE, SE ESCALÓ NOVEDAD A RBM, DANDO RESPUESTA DE QUE LA TARJETA DE SEMBRADO SE DAÑO POR LO CUAL SE LE INDICO AL CLIENTE QUE DEBE SOLICITAR UNA NUEVA TARJETA CON LA ENTIDAD BANCARIA Y QUE UNA VEZ LA TENGA SOLICITE NUEVAMENTE SERVICIO PARA REALIZAR EL SEMBRADO, QUEDO FUNCIONANDO TX DE COMERCIO.  / USUARIO: Pavel Botache Yaguara  TELEFONO: 3158717611 CORREO: pbotache@hotmail.com</t>
  </si>
  <si>
    <t xml:space="preserve">SX5ZZ982 </t>
  </si>
  <si>
    <t>CONSUERTE OFIC AMARILO</t>
  </si>
  <si>
    <t>FO-25-1552564</t>
  </si>
  <si>
    <t>19-09 SE ESCALA PARA VISITA. LLAMAR ANTES DE VISITAR, CONFIRMAR FALLA Y DATOS
0
19-09 / SOLUCIÓN: SE REALIZA CAMBIO DE CABLE MAGIC BOX / USUARIO: Bayan coi TELEFONO: 3144886809 CORREO: centrodecontacto@consuerte.com.co</t>
  </si>
  <si>
    <t>XP00F747</t>
  </si>
  <si>
    <t>TIENDA SAN VALES</t>
  </si>
  <si>
    <t>FO-25-1552573</t>
  </si>
  <si>
    <t>XP000254</t>
  </si>
  <si>
    <t>FO-25-1552944</t>
  </si>
  <si>
    <t>19-09 SE ESCALA PARA VISITA. LLAMAR ANTES DE VISITAR, CONFIRMAR FALLA Y DATOS
0
19-09 / SOLUCIÓN: SE REALIZA REVISIÓN DEL EQUIPO PROBLEMA DE CONEXIÓN SE REVISA SE CONFIRMPARAMETROS  / USUARIO: Estefania masutier  TELEFONO: 3014814149 CORREO: ceo@kapi.com.co</t>
  </si>
  <si>
    <t>TEAM COMMUNICATIONS ISTMINA</t>
  </si>
  <si>
    <t>FO-25-1553972</t>
  </si>
  <si>
    <t xml:space="preserve">19/09 SE LLAMA AL 3127496899; SE CONFIRMA QUE REINICIARON EL DATAFONO Y YA LES ESTA FUNCIONANDO SIN PROBLEMAS, SE LE INFORMA CIERRE DEL REPORTE
0
19-09 / SOLUCIÓN:  / USUARIO:  TELEFONO:  CORREO: </t>
  </si>
  <si>
    <t>FO-25-1553975</t>
  </si>
  <si>
    <t>19-09 SE ESCALA PARA VISITA. LLAMAR ANTES DE VISITAR, CONFIRMAR FALLA Y DATOS
20/09/2025 EL CLIENTE INFORMA QUE SE ENCUENTRA VIAJANDO Y EL DÍA DE HOY NO PUEDE TENDER SE CONFIRMA QUE EL DÍA LUNES NOS ATIENDE
23-09 / SOLUCIÓN: SE REALIZA CAMBIO DE CABLE MAGICBOX SE PEGA BASE SE ENTREGA ORGANIZADO SE REALIZA TRANZACION DE PRUEBA SIN NOVEDAD  / USUARIO: Maribel bello TELEFONO: 3204751309 CORREO: vh_olaya@hotmail.com</t>
  </si>
  <si>
    <t>INVERSIONES ALTERNOVA</t>
  </si>
  <si>
    <t>FO-25-1553980</t>
  </si>
  <si>
    <t>19-09 SE ESCALA PARA VISITA. LLAMAR ANTES DE VISITAR, CONFIRMAR FALLA Y DATOS
0
20-09 / SOLUCIÓN: SE REALIZA CAMBIO DE ENSORTIJADO Y FUENTE DE PODER YA QUE SON LA CAUSAL DE LOS REINICIOS AL TACTO / USUARIO: Juan Guillermo Álvarez TELEFONO: 3127524932 CORREO: juanguialvarez5mail.com</t>
  </si>
  <si>
    <t>99BZZ635</t>
  </si>
  <si>
    <t>MC MULTICELL SAS LA 12</t>
  </si>
  <si>
    <t>FO-25-1555916</t>
  </si>
  <si>
    <t>19-09 SE ESCALA PARA VISITA. LLAMAR ANTES DE VISITAR, CONFIRMAR FALLA Y DATOS
0
20-09 / SOLUCIÓN: SE REALIZA VISITA AL PUNTO, EL EQUIPO SE ENCUENTRA FUNCIONANDO CORRECTAMENTE AL MOMENTO DE LA VISITA, SE REALIZAN PRUEBAS Y VERIFICACIÓN DE PARÁMETROS, TODO SE ENCUENTRA OK  / USUARIO: Lorena juvinao  TELEFONO: 3008852927 CORREO: lorena1186@hotmail.com</t>
  </si>
  <si>
    <t>MN009648</t>
  </si>
  <si>
    <t>DROGUERIA FARMARED VS</t>
  </si>
  <si>
    <t>FO-25-1556633</t>
  </si>
  <si>
    <t>19-09 SE ESCALA PARA VISITA. LLAMAR ANTES DE VISITAR, CONFIRMAR FALLA Y DATOS
0
20-09 / SOLUCIÓN: SE VISITA CB Y SE REALIZA CAMBIO DE CABLE MAGIC BOX. SE INSTALA NUEVO CABLE. SE REALIZAN PRUEBAS EXITOSAS PRUEBAS OK  / USUARIO: Sandra madrigal Orozco  TELEFONO: 3204671884 CORREO: alexandra22751@hotmail.com</t>
  </si>
  <si>
    <t>10NZZ477</t>
  </si>
  <si>
    <t>CONSUERTE EXITO CENTRO</t>
  </si>
  <si>
    <t>FO-25-1557539</t>
  </si>
  <si>
    <t>20-09 SE ESCALA PARA VISITA. LLAMAR ANTES DE VISITAR, CONFIRMAR FALLA Y DATOS
0
20-09 / SOLUCIÓN: SE REALIZA VISITA A COMERCIO SE VERIFICAN CONEXIONES OK PRUEBAS OK SE SOLICITA TS PARA REALIZAR CAMBIO DE EQUIPO TS DETERIORADA SIN BANDA SE LE INFORMA AL CLIENTE DEBE SOLICITAR TS PARA REALIZAR SOPORTE  / USUARIO: Daniela Rodríguez  TELEFONO: 3212224426 CORREO: centrodecontacto@consuerte.com.co</t>
  </si>
  <si>
    <t>BL01Q921</t>
  </si>
  <si>
    <t>FO-25-1558314</t>
  </si>
  <si>
    <t>20-9 SE ESCALA SOLICITUD A LA RED PARA VALIDAR COMO PROCEDER: ACTIVIDAD SE CREO COMO CB AVAL PERO PERTENECE A CB BANCOLOMBIA SE PROCEDE AL CIERRE 
0
0</t>
  </si>
  <si>
    <t>MULTISERVICIOS EL RODEO</t>
  </si>
  <si>
    <t>FO-25-1559423</t>
  </si>
  <si>
    <t>20-09 SE ESCALA PARA VISITA. LLAMAR ANTES DE VISITAR, CONFIRMAR FALLA Y DATOS
0
22-09 / SOLUCIÓN: SE REALIZA CAMBIO DE MAGICBOX POR DAÑO SE REALIZA PRUEBAS BÁSICAS SIN NOVEDAD  / USUARIO: Andrea tupanteve TELEFONO: 3102282848 CORREO: multiservicioselrodeo@gmail.com</t>
  </si>
  <si>
    <t>A4WZZ246</t>
  </si>
  <si>
    <t>TEC PHONE SUBA</t>
  </si>
  <si>
    <t>FO-25-1560590</t>
  </si>
  <si>
    <t>21-09 SE ESCALA PARA VISITA. LLAMAR ANTES DE VISITAR, CONFIRMAR FALLA Y DATOS
21/09/2025 NO HAY SOPORTE DE ACTIVOS PARA ATENDER ACTIVIDAD
22-09 / SOLUCIÓN: SE LLEGA A AL DIRECCION INDICADA Y SE REALIZA CAMBIO DE  DATÁFONO POR DAÑO , SE INSTALA COMBO 2600 YA QUE PINPAD INSTALADO NO ES COMPATIBLE CON LA TECNOLOGÍA 2600. VERSIONAMIENTO Y CONFIGURACIÓN OK, USUARIO OK, SEMBRADO OK, SE REALIZAN PRUEBAS DE LECTURA DE CHIP DE TARJETA. SE REALIZA PRUEBA DE CONVENIO EXITOSA , SE DEJAN CIERRES HABILITADOS  / USUARIO: Carolina Herrera  TELEFONO: 3202424397 CORREO: cvssuba@tecphonesas.com</t>
  </si>
  <si>
    <t>9C00B836</t>
  </si>
  <si>
    <t>MINI MARKET LA GRANDEZA</t>
  </si>
  <si>
    <t>FO-25-1563223</t>
  </si>
  <si>
    <t>22-09 SE ESCALA PARA VISITA. LLAMAR ANTES DE VISITAR, CONFIRMAR FALLA Y DATOS
0
22-09 / SOLUCIÓN: SE LLEGA A COMERCIO PARA ATENDER INCIDENTE LA SEÑORA SANDRA INDICA QUE YA PUDIERON INGRESAR AL USUARIO FUE UN ERROR DE CONFUSIÓN NO SE MANIPULA TERMINAL  / USUARIO: Sandra Bohórquez  TELEFONO: 3164123994 CORREO: bohorquessandra344@gmail.com</t>
  </si>
  <si>
    <t>VARIEDADES MYF</t>
  </si>
  <si>
    <t>FO-25-1563189</t>
  </si>
  <si>
    <t>22-09 SE ESCALA PARA VISITA. LLAMAR ANTES DE VISITAR, CONFIRMAR FALLA Y DATOS
0
22-09 / SOLUCIÓN: SE REALIZA VISITA AL PUNTO, SE REALIZA MANTENIMIENTO SE INGRESA VERSIÓN DEL SOFTWARE DEL EQUIPO, SE REALIZAN PRUEBAS TODO OK  / USUARIO: Yiiibeth Freite  TELEFONO: 3045491575 CORREO: freite.05@gmail.com</t>
  </si>
  <si>
    <t>V4ZZZ164</t>
  </si>
  <si>
    <t>CACHARRERIA MADRUGON DEL SUR</t>
  </si>
  <si>
    <t>FO-25-1563196</t>
  </si>
  <si>
    <t>22-09 SE ESCALA PARA VISITA. LLAMAR ANTES DE VISITAR, CONFIRMAR FALLA Y DATOS
0
22-09 / SOLUCIÓN: SE REALIZA VISITA AL COMERCIO, SE BORRA YA ACTUALIZA EQUIPO A CERSION 10.6, PRUEBAS OK. / USUARIO: Otoniel Molina TELEFONO: 3142275781 CORREO: oto-net@hotmail.com</t>
  </si>
  <si>
    <t>11DZZ282</t>
  </si>
  <si>
    <t>PAPELERIA MICHELL CAMILA</t>
  </si>
  <si>
    <t>FO-25-1563202</t>
  </si>
  <si>
    <t>22-09 SE ESCALA PARA VISITA. LLAMAR ANTES DE VISITAR, CONFIRMAR FALLA Y DATOS
0
23-09 / SOLUCIÓN: SE REALIZA VISITA A COMERCIO SE VERIFICA REALIZA CONFIGURACIÓN DE PUERTO IP Y HOST PRUEBAS OK SIN NOVEDADES / USUARIO: Yasmín tapias  TELEFONO: 3212522659 CORREO: tapiascardenasyasmin@gmail.com</t>
  </si>
  <si>
    <t>V9ZZZ716</t>
  </si>
  <si>
    <t>ACCESORIOS Y TRAMITES PAOLA</t>
  </si>
  <si>
    <t>FO-25-1569206</t>
  </si>
  <si>
    <t>22-09 10:40  SE ENVIA MENSAJE AL WHATSAPP NUMERO 3186715122  PARA CONFIRMAR FALLA, A LA ESPERA DE RESPUESTA** 22-09 CB ENVIA FOTO CON FALLA, SE ESCALA A LA RED**22-09 15:52 LA RED INFORMA QUE EL CB FUE DESBLOQUEADO Y QUE SE REALICEN PRUEBAS** 22-09 15:57 EN COMUNICACIÓN CON LA SEÑORA PAOLA INDICA QUE POR SER DIA SIN CARRO TA CERRARON EK CB, SE LE INFORMA QUE EL CB FUE DESBLOQUEADO Y QUE POR FAVOR REALICE PRUEBAS EL DIA DE MAÑANA 23-09, SE ESPERE EL RESULTADO DE LAS PRUEBAS** 23-09 9:44 EN COMUNICACION CON LA SEÑORA PAOLA AL NUMERO 3178105461 INDICA QUE YA EL DATAFONO SE ENCUENTRA FUNCIONANDO CORRECTAMENTE, POR LO CUAL SE PROCEDE A CERRAR EL CASO
0
0</t>
  </si>
  <si>
    <t>SURTIVIVERES MANACACIAS</t>
  </si>
  <si>
    <t>FO-25-1563849</t>
  </si>
  <si>
    <t>22-09 SE ESCALA PARA VISITA. LLAMAR ANTES DE VISITAR, CONFIRMAR FALLA Y DATOS
0
25-09 / SOLUCIÓN: SE REALIZA CAMBIO DE EQUIPO NO IMPRIME CARACTERES PRUEBAS OK SIN NOVEDADES TS 6511 / USUARIO: Ana Quinitiva TELEFONO: 3203101264 CORREO: ajquinitivac@gmail.com</t>
  </si>
  <si>
    <t>9B00D740</t>
  </si>
  <si>
    <t>FO-25-1563884</t>
  </si>
  <si>
    <t>22-09 SE ESCALA PARA VISITA. LLAMAR ANTES DE VISITAR, CONFIRMAR FALLA Y DATOS
0
23-09 / SOLUCIÓN: SE ENCUENTRA DATAFONO CON CON RECHAZO EN TRANSACCIONES SE REALIZA BORRADO COMPLETO Y SE RECONFIGURA OK PARÁMETROS OK Y SE REALIZAN PRUEBAS ÉXITOSAS DE TRANSACCIONES  / USUARIO: Kenyi bastidas TELEFONO: 3153211629 CORREO: rambo301@hotmail.com</t>
  </si>
  <si>
    <t>PORFIA 6</t>
  </si>
  <si>
    <t>FO-25-1565713</t>
  </si>
  <si>
    <t>22-09 SE ESCALA PARA VISITA. LLAMAR ANTES DE VISITAR, CONFIRMAR FALLA Y DATOS
0
22-09 / SOLUCIÓN: SE VISITA CB Y SE REALIZA ACTUALIZACIÓN A VERSIÓN 10.6. Y CAMBIO DE FUENTE DE PODER, SE CONFIGURA POS SE INICIALIZA SE SIEMBRA TARJETA SE CREAN USUARIOS CORRECTAMENTE Y SE REALIZA PRUEBAS EXITOSAS  / USUARIO: Yuli Fontecha  TELEFONO: 32246302229 CORREO: centrodecontacto@consuerte.com.co</t>
  </si>
  <si>
    <t>BL0EZ237</t>
  </si>
  <si>
    <t>PAPELERIA Y VARIEDADES UNION</t>
  </si>
  <si>
    <t>FO-25-1565717</t>
  </si>
  <si>
    <t>22-09 SE ESCALA PARA VISITA. LLAMAR ANTES DE VISITAR, CONFIRMAR FALLA Y DATOS
0
23-09 / SOLUCIÓN: SE REALIZA VISITA TÉCNICA Y SE CAMBIA DATÁFONO POR DAÑO DE ALERTA IRRUPTION, SE INSTA DATÁFONO DESK 3500 PLACA 1062071 Y SE RETIRA DATÁFONO  ICT 250 PLACA 170166, SE REALIZAN PRUEBAS CON CONVENIO AUTORIZADO Y SE DEJA NUEVAMENTE EL SERVICIO OK. / USUARIO: Cristian García  TELEFONO: 3135649511 CORREO: cristian.2901@yahoo.es</t>
  </si>
  <si>
    <t>IIOZZ573</t>
  </si>
  <si>
    <t>CVS NEYTEL.COM CHOCONTA</t>
  </si>
  <si>
    <t>FO-25-1566124</t>
  </si>
  <si>
    <t>22-09 SE ESCALA PARA VISITA. LLAMAR ANTES DE VISITAR, CONFIRMAR FALLA Y DATOS
0
23-09 / SOLUCIÓN: CAMBIO DE FUENTE DE PODER EXITOSA POR REINICIOS, POSIBLE FALLA ELÉCTRICA DAÑO LA FUENTE, PRUEBAS EXITOSAS / USUARIO: Katerine osorio TELEFONO: 3209025478 CORREO: contable@neytel.com</t>
  </si>
  <si>
    <t>V1MZZ943</t>
  </si>
  <si>
    <t>TA-25-1137249</t>
  </si>
  <si>
    <t>FO-25-1567056</t>
  </si>
  <si>
    <t>SE CREA POR SOLICITUD DE LA RED CON EL SIGUIENTE COIMENTARIO: AGRADEZCO MUCHO TU VALIOSO APOYO PARA REALIZAR UNA VISITA DE GARANTÍA AL SIGUIENTE COMERCIO. AL REVISAR CON LA ENTIDAD EL INFORME DE INCIDENTES, SE EVIDENCIÓ QUE LA DOCUMENTACIÓN ESTÁ INCOMPLETA Y NO SE RELACIONAN LAS PRUEBAS EXITOSAS DE TELETÓN EN SYTEX.
LES SOLICITO POR FAVOR RETROALIMENTAR AL TÉCNICO RESPONSABLE, YA QUE EL REGISTRO ACTUAL ES MUY LIMITADO Y NO REFLEJA DE MANERA CONCRETA LAS ACTIVIDADES REALIZADAS, LO CUAL DEJA UNA PERCEPCIÓN NEGATIVA SOBRE LA CALIDAD DEL SERVICIO PRESTADO DURANTE LA VISITA.
0
23-09 / SOLUCIÓN: SE REALIZA CAMBIO DE DATAFONO POR FALLAS EN TRANSACCIONES SE REALIZA CAMBIO DE TERMINAL CON SOPORTE RBM  SE CREAN USUARIOS Y SE HABILITAN CIERRES OK PRUEBA OK  TERMINAL ANTIGUA II5ZZ843 TERMINAL NUEVO SSZZZ130 / USUARIO: Erika tique  TELEFONO: 3223454913 CORREO: auxcar30@gmail.com</t>
  </si>
  <si>
    <t>SSZZZ130</t>
  </si>
  <si>
    <t>FO-25-1569169</t>
  </si>
  <si>
    <t>23-09 SE ESCALA PARA VISITA. LLAMAR ANTES DE VISITAR, CONFIRMAR FALLA Y DATOS**23-09 17:23 SE VISITA COMERCIO, CLIENTE MANIFIESTA INCONFORMIDAD CON LA BASE INSTALADA PARA EL EQUIPO. SOLICITA QUE SE LE INSTALE OTRA O SE LE REALICE CAMBIO DE EQUIPO
23/09/2025 SE VISITA COMERCIO, CLIENTE MANIFIESTA INCONFORMIDAD CON LA BASE INSTALADA PARA EL EQUIPO. SOLICITA QUE SE LE INSTALE OTRA O SE LE REALICE CAMBIO DE EQUIPO | 24/09/2025 EN SITIO A LA ESPERA DE AUTORIZACIÓN DE INGRESO POR PARTE DEL CLIENTE
24-09 / SOLUCIÓN: SE REALIZA VISITA, SE REALIZA CAMBIO DE DATAFONO POR TECNOLOGÍA, SE INSTALA ÚLTIMA VERSIÓN, SE CREAN USUARIOS OK, SE REALIZAN PRUEBAS Y CIERRES OK, SE REALIZAN PRUEBAS Y CIERRES OK  / USUARIO: Alfonso Pino  TELEFONO: 3203044573 CORREO: alfonzopino6@gmail.com</t>
  </si>
  <si>
    <t xml:space="preserve">K&amp;D VARIEDADES </t>
  </si>
  <si>
    <t>FO-25-1569352</t>
  </si>
  <si>
    <t>23-09 SE ESCALA PARA VISITA. LLAMAR ANTES DE VISITAR, CONFIRMAR FALLA Y DATOS
0
23-09 / SOLUCIÓN: SE REALIZA EL CAMBIO DE EQUIPO POR RECHAZO GENERAL, PRUEBAS DE FUNCIOANAMIENTO OK / USUARIO: PAOLA MARTÍNEZ TELEFONO: 3022951150 CORREO: kdvariedades1@gmail.com</t>
  </si>
  <si>
    <t>SAUZZ356</t>
  </si>
  <si>
    <t>FO-25-1570112</t>
  </si>
  <si>
    <t>23-09 SE ESCALA PARA VISITA. LLAMAR ANTES DE VISITAR, CONFIRMAR FALLA Y DATOS
0
24-09 / SOLUCIÓN: SE REALIZA VISITA DE CAMPO ENCONTRANDO QUE DATÁFONOS SE REINICIA AL MOMENTO DE REALIZAR UNA TRANSACCIÓN SE REALIZA CAMBIO DE DATÁFONOS, ADICIONAL SE REALIZA CAMBIO DE LECTOR YA QUE NO ESTA NO LEE FACTURAS SE REALIZA PRUEBAS OK SALDO OK A CONFORMIDAD DE CB SIN NOVEDAD EN INCIDENTE  / USUARIO: JOSE MAHECHA  TELEFONO: 3112287037 CORREO: salomon126@hotmail.com</t>
  </si>
  <si>
    <t>IZ02Z731-A2ZZZ324</t>
  </si>
  <si>
    <t>PAPELERIA MANANTIAL</t>
  </si>
  <si>
    <t>FO-25-1570316</t>
  </si>
  <si>
    <t>23-09 SE ESCALA PARA VISITA. LLAMAR ANTES DE VISITAR, CONFIRMAR FALLA Y DATOS
0
23-09 / SOLUCIÓN: SE REALIZA VISITA A CB PARA ATENDER INCIDENTE SE REALIZA CAMBIO DE FUENTE DE PODER ,SE REALIZAN PRUEBAS OK ,SE ACTUALIZA A VERSIÓN 10.6 SE SIEMBRA TARJETA TERMINADA EN 0036 / USUARIO: Nelly leon TELEFONO: 3107589890 CORREO: papelerialeonmora@gmail.com</t>
  </si>
  <si>
    <t>BL0BZ170</t>
  </si>
  <si>
    <t>TELEFONET COMUNICAT</t>
  </si>
  <si>
    <t>FO-25-1571584</t>
  </si>
  <si>
    <t>23-09 SE ESCALA PARA VISITA. LLAMAR ANTES DE VISITAR, CONFIRMAR FALLA Y DATOS
0
24-09 / SOLUCIÓN: EN LA VISITA TÉCNICA SE REALIZÓ EL CAMBIO DE CABLE MAGIC BOX TETRA DESK 3500 Y FUENTE DE PODER,YA QUE SE ENCONTRÓ AVERIADO EL CABLEADO,SE REALIZARON LAS PRUEBAS DEJANDO EL SERVICIO OPERANDO SIN FALLAS Y SIN NOVEDAD  / USUARIO: CARLOS EDUARDO CASTILLO  TELEFONO: 3105005588 CORREO: telefonet2021@yahoo.com</t>
  </si>
  <si>
    <t>9B00R825</t>
  </si>
  <si>
    <t>STAR COMUNICACIONES DE LA 20</t>
  </si>
  <si>
    <t>FO-25-1574058</t>
  </si>
  <si>
    <t>23-09 12:45  SE ENVIA MENSAJE AL WHATSAPP NUMERO 3112348027 PARA CONFIRMAR FALLA, A LA ESPERA DE RESPUESTA** 23-09 CB ENVIA FOTO CON FALLA, SE ESCALA A LA RED**23-09 15:52 LA RED INFORMA QUE EL CB FUE DESBLOQUEADO Y QUE SE REALICEN PRUEBAS** 23-09 15:57 EN COMUNICACIÓN CON LA SEÑORA LILIANA IINDICA QUE YA EL DATAFONO SE ENCUENTRA FUNCIONANDO CORRECTAMENTE, POR LO CUAL SE PROCEDE A CERRAR EL CASO
0
0</t>
  </si>
  <si>
    <t>CELUMAX JT COMUNIC SINCELEJO</t>
  </si>
  <si>
    <t>FO-25-1572260</t>
  </si>
  <si>
    <t xml:space="preserve">23-09 SE ESCALA PARA VISITA. LLAMAR ANTES DE VISITAR, CONFIRMAR FALLA Y DATOS
0
24-09 / SOLUCIÓN: SE VISITA SITIO SE VERIFICA INFORMACIÓN, SE REALIZA CAMBIO DE EQUIPO POR DAÑO ALERT IRRUPTION, SE REALIZA PRUEBA TRX EXITOSA.
 / USUARIO: ROXANA MARTÍNEZ  TELEFONO: 3114095864 CORREO: oificinasincelejo@clarocelumax.com.co </t>
  </si>
  <si>
    <t xml:space="preserve">F1LZZ277 </t>
  </si>
  <si>
    <t xml:space="preserve">MULTIPAGOS LA 28 CON 6 </t>
  </si>
  <si>
    <t>FO-25-1572264</t>
  </si>
  <si>
    <t>23-09 SE ESCALA PARA VISITA. LLAMAR ANTES DE VISITAR, CONFIRMAR FALLA Y DATOS
24/09/2025 SE LLEGA AL PUNTO EL CUAL SE ENCUENTRA CERRADO NO HAY RESPUESTA A NÚMEROS DE CONTACTO
24-09 / SOLUCIÓN: SE REALIZA CAMBIO DE FUENTE DE PODER CAMBIO DE HUB BORRADO E INSTALACIÓN DE S.O Y VERSIÓN 10.5 CREACIÓN DE USUARIOS SEMBRADO DE TARJETA PRUEBAS OJ SERVICIO OPERATIVO  / USUARIO: Tatiana lagos TELEFONO: 3185468653 CORREO: multipagosla28@gmail.com</t>
  </si>
  <si>
    <t>V13ZZ913</t>
  </si>
  <si>
    <t>SER COMUNICACIONES SAS 2</t>
  </si>
  <si>
    <t>FO-25-1573602</t>
  </si>
  <si>
    <t>23-09 SE ESCALA PARA VISITA. LLAMAR ANTES DE VISITAR, CONFIRMAR FALLA Y DATOS
0
24-09 / SOLUCIÓN: SE REALIZÓ ACTUALIZACIÓN DE VERSIÓN Y RESEMBRADO DE TARJETA SE REALIZÓ PRUEBAS POS OK LECTORA OK / USUARIO: Johana Acevedo  TELEFONO: 3122262886 CORREO: cvsestrella@sercomunicaciones.com</t>
  </si>
  <si>
    <t>V1ZZZ055</t>
  </si>
  <si>
    <t>SERVIPAGOS YA</t>
  </si>
  <si>
    <t>FO-25-1573626</t>
  </si>
  <si>
    <t>23-09 SE ESCALA PARA VISITA. LLAMAR ANTES DE VISITAR, CONFIRMAR FALLA Y DATOS
24/09/2025 SE REPORTA INCIDENTE A PAOLA GARZÓN DE REDEBAN, SE ESTÁ A LA ESPERA DE RESPUESTA DE POSIBLE SOLUCIÓN DE INCIDENTE, INDICA REALIZAR BORRADO DE LAS TRES TERMINALES QUE TRABAJA EL CLIENTE Y ACTUALIZAR VERSIÓN MIENTRAS ELLA HACE LA VALIDACIÓN DEL TIPO DE INCIDENTE
24-09 / SOLUCIÓN: SE REALIZA BORRADO TOTAL DE DATAFONOS A SOLICITUD DE PAOLA GARZÓN DE REDEBAN, SE INSTALA SISTEMA OPERATIVO Y VERSIÓN ACTUALIZADA 10.6, SE REALIZA SEMBRADO DE TARJETAS 8297, 9956, 6085, SE REALIZA CIERRE POR PARTE DEL CLIENTE EN LOS TRES DATAFONOS ANTES DE INTERVENIR, PRUEBAS TELETÓN EN LOS TRES DATAFONOS  OK, SE CREA USUARIO EN LOS TRES DATAFONOS, SE HABILITA CIERRES. / USUARIO: HENRY  GUERRA TELEFONO: 3115104167 CORREO: henguepa91@gmail.com</t>
  </si>
  <si>
    <t>LN0SZ287-LN0SZ286-NN00C798</t>
  </si>
  <si>
    <t>TA-25-1143568</t>
  </si>
  <si>
    <t>FO-25-1573672</t>
  </si>
  <si>
    <t>TARJETA DE SEMBRADO DIFERENTE</t>
  </si>
  <si>
    <t>23-09 SE ESCALA PARA VISITA. LLAMAR ANTES DE VISITAR, CONFIRMAR FALLA Y DATOS
0
23-09 / SOLUCIÓN: SE REALIZA EL SEMBRADO DE LA TARJETA Y SE CONECTA LECTORA, SE REALIZAN PRUEBAS QUEDANDO EL COMERCIO OPERATIVO  / USUARIO: Jaimes York Marvin Quintero  TELEFONO: 3102720028 CORREO: tramites.fullspeed@gmail.com</t>
  </si>
  <si>
    <t>LM7ZZ133</t>
  </si>
  <si>
    <t>MISCELANEA LA FUENTE DE LA ECONOMIA</t>
  </si>
  <si>
    <t>FO-25-1574000</t>
  </si>
  <si>
    <t>23-09 SE ESCALA PARA VISITA. LLAMAR ANTES DE VISITAR, CONFIRMAR FALLA Y DATOS
0
24-09 / SOLUCIÓN: SE REALIZA VISITA DE CAMPO ENCONTRADO QUE EQUIPO SE REINICIA, POR LO ANTERIOR SE CAMBIA CABLE MAGIC BOX YA QUE ESTA AVERIADO, SE ACTUALIZA EQUIPO, PREUBAS CUPO Y USUARIO OK. / USUARIO: Carlos segura TELEFONO: 3502232618 CORREO: miscelanea.fte.eco@gmail.com</t>
  </si>
  <si>
    <t>MN00Q594</t>
  </si>
  <si>
    <t>FO-25-1574938</t>
  </si>
  <si>
    <t>24-09 SE ESCALA PARA VISITA. LLAMAR ANTES DE VISITAR, CONFIRMAR FALLA Y DATOS
0
24-09 / SOLUCIÓN: SE REALIZA VISITA AL COMERCIO CORRESPONSAL AVAL SE VALIDA Y EL CLIENTE COMENTA QUE NO PERMITE REALIZAR RETIROS CON NINGUNA TARJETA DEL GRUPO AVAL SE REALIZA PRUEBA DE ADQUIRENCIA DONDE SE EVIDENCIA QUE NO ESTÁ DEJANDO REALIZAR PRUEBAS SALE MONTO INVÁLIDO, SE FORMATEA EL DATÁFONO SE CONFIGURA NUEVAMENTE CON LA VERSIÓN 10.6 Y SE DESCARGA SISTEMA OPERATIVO SE CONFIGURA SE HACE SEMBRADO DE TARJETAS 5399 SE VUELVEN A HACER PRUEBAS DE ADQUIRENCIA Y SALE MONTO INVÁLIDO SE REALIZA UNA NUEVA PRUEBA DE RETIRO CON TARJETA DEL BANCO POPULAR DE $50,000 Y SALE MONTO INVÁLIDO CLIENTE COMENTA QUE QUE TIENE CUPO ACTUAL Y QUE ESTÁ RESISTIENDO DICHA FALLA DESDE EL COMIENZO SE ESCALA DICHA SITUACIÓN CON PAOLA GARZÓN DE REDEBAN QUIÉN COMENTA QUE AL NO DAR RESPUESTA OKAY EL DATÁFONO ESCALA DICHA SITUACIÓN CON LA ENTIDAD YA QUE PROBLEMAS DE PARAMETRIZACIÓN O DEL DATAFONO NO HAY, CLIENTE SE COMUNICA CON EL BANCO PARA VALIDAR SI LA TIENEN BLOQUEADA POR ALGUNA SITUACIÓN. EL AGENTE DEL BANCO LE COMENTA QUE LA VA A REMITIR A UN ESPECIALISTA PARA QUE LE PUEDAN DAR SOLUCIÓN YA QUE PARA HACER RECAUDOS , PAGOS Y DEPÓSITOS PASA EXITOSAMENTE LA TRANSACCIÓN, PERO CON RETIROS NO PERMITE / USUARIO: FRANCY MERCADO TELEFONO: 3103452488 CORREO: madelpipapeleria@hotmail.com</t>
  </si>
  <si>
    <t>DROGUERIA SUPERDROGAS LEBRIJA</t>
  </si>
  <si>
    <t>FO-25-1575694</t>
  </si>
  <si>
    <t>24-09 SE ESCALA PARA VISITA. LLAMAR ANTES DE VISITAR, CONFIRMAR FALLA Y DATOS
0
25-09 / SOLUCIÓN: CAMBIO DE EQUIPO POR ERROR EN CIERRES FALLA EN MEMORIA  / USUARIO: Mariia Jimena  TELEFONO: 3175163294 CORREO: superdrogas.sas.20@gmail.com</t>
  </si>
  <si>
    <t>9B06Z435-5A003123</t>
  </si>
  <si>
    <t>FO-25-1575698</t>
  </si>
  <si>
    <t>24-09 SE ESCALA PARA VISITA. LLAMAR ANTES DE VISITAR, CONFIRMAR FALLA Y DATOS
0
24-09 / SOLUCIÓN: SE CAMBIA DATÁFONO POR ALERT IRRUPTION. SE HACEN PRUEBAS DE TRANSACCIONES TODO OK  / USUARIO: Nelson Calderon TELEFONO: 3002685975 CORREO: leogogo002@gmail.com</t>
  </si>
  <si>
    <t>TU SITIO TECNOLOGICO 2</t>
  </si>
  <si>
    <t>FO-25-1576043</t>
  </si>
  <si>
    <t>24-09 SE ESCALA PARA VISITA. LLAMAR ANTES DE VISITAR, CONFIRMAR FALLA Y DATOS
0
24-09 / SOLUCIÓN: SE REALIZA CAMBIO DE LECTOR L8, DESARMADO, CB AVAL BANCO DE BOGOTÁ MIXTO, PRUEBAS OK ADQUIRENCIA OK, PRUEBAS CB RECHAZADAS,  TARJETA DE SEMBRADO BLOQUEADA POR ERROR EN TOKEN / USUARIO: ANGELA CARRASCO 
 TELEFONO: 3207353670 CORREO: ancris311420@gmail.com</t>
  </si>
  <si>
    <t>MA00U321</t>
  </si>
  <si>
    <t>MARKET EXPRESS SURTIFAMILIAR</t>
  </si>
  <si>
    <t>FO-25-1576051</t>
  </si>
  <si>
    <t xml:space="preserve">24-09 SE ESCALA PARA VISITA. LLAMAR ANTES DE VISITAR, CONFIRMAR FALLA Y DATOS
0
24-09 / SOLUCIÓN: SE LLEGO A SITIO PERO ENCARGADA DEL LOCAL INFORMA QUE DUEÑA DEL CB NO SE ENCUENTRA Y ES LA ÚNICA QUE SABE LA FALLA QUE PRESENTA, ES DE ACLARAR QUE SE LLAMÓ AL CLIENTE ANTES DE REALIZAR DESPLAZAMIENTO PERO ESTE NO RESPONDIÓ, A SU VEZ ENCARGADA INDICA QUE EL EQUIPO NO LO TIENE INSTALADO Y NO SABEN DONDE LO DEJARON, SE LE NOTIFICA AL CLIENTE QUE DEBE REALIZAR NUEVAMENTE LA SOLICITUD INFORMANDO FALLA Y QUE SE ENCUENTRE DISPOBLE EL EQUIPO EN SITIO, NO SE MANIPULA EQUIPO NO SE ENCUENTRAN DISPONIBLES.  / USUARIO: Fabio Meneces  TELEFONO: 3239261231 CORREO: mesurtifamilia@gmail.com </t>
  </si>
  <si>
    <t>NO TIENE EQUIPO DISPONIBLE PARA MANIPULAR</t>
  </si>
  <si>
    <t>LA CATEDRAL DE LA MEZCLA</t>
  </si>
  <si>
    <t>FO-25-1576183</t>
  </si>
  <si>
    <t>24-09 SE ESCALA PARA VISITA. LLAMAR ANTES DE VISITAR, CONFIRMAR FALLA Y DATOS
0
25-09 / SOLUCIÓN: SE REALIZA CAMBIO DE LECTOR DE BARRAS CABLE EN DAÑO, PRUEBAS EXITOSA. / USUARIO: Josué Quintero Uribe TELEFONO: 3186318223 CORREO: lacatedraldelamezcla@gmail.com</t>
  </si>
  <si>
    <t>A1QZZ875</t>
  </si>
  <si>
    <t>HERPO TORRES</t>
  </si>
  <si>
    <t>FO-25-1576686</t>
  </si>
  <si>
    <t>24-09 SE ESCALA PARA VISITA. LLAMAR ANTES DE VISITAR, CONFIRMAR FALLA Y DATOS
0
24-09 / SOLUCIÓN: SE VISITÓ ESTABLECIMIENTO, CLIENTE INDICA QUE EL DAÑO ES EN EL EQUIPO POS DE REDEBAN Y NO EN EL CORRESPONSAL. QUE FUE UN MAL REPORTE Y PIDE CERRAR CASO. NO SE MANIPULAN EQUIPOS NI SEGURIDAD AUTORIZA PROCEDER  / USUARIO: Sandra calvo  TELEFONO: 3233364823 CORREO: juridica@gruma.com.co</t>
  </si>
  <si>
    <t>LUNA PAGOS Y RECAUDOS 2</t>
  </si>
  <si>
    <t>FO-25-1583250</t>
  </si>
  <si>
    <t>24-09 SE ESCALA CASO  SIN INFORMACION A LA RED** 25-09 9:34 RESPUESTA DE LA RED: @SERVICIO.CLIENTE, POR FAVOR ME COLABORAS CON EL CASO # 5810719 QUE LLEGO AL PROVEEDOR LÍNEA COM SIN INFORMACIÓN. MUCHAS GRACIAS @'CG_LINEACOM', POR FAVOR, DOCUMENTAR Y CERRAR CASO. 
0
0</t>
  </si>
  <si>
    <t>FO-25-1583198</t>
  </si>
  <si>
    <t>24-09 SE ESCALA CASO BANCOLOMBIA A LA RED**25-09 9:26 RESPUESTA DE LA RED: POR FAVOR PROCEDE CON EL CIERRE DEL CASO, YA QUE EL CONDUCTOR REGULAR INDICA QUE ESTE TIPO DE INCIDENTES DEBEN SER RADICADOS DIRECTAMENTE POR LA LÍNEA DE (TP) Y NO POR LA LÍNEA DEL (CAC). TE AGRADEZCO QUE LE INFORMES AL CLIENTE SOBRE EL PROCESO ADECUADO PARA QUE PUEDA GESTIONARLO POR EL CANAL CORRESPONDIENTE.
0
0</t>
  </si>
  <si>
    <t>DROGUERIA Y MISC MI LLANURA</t>
  </si>
  <si>
    <t>FO-25-1583114</t>
  </si>
  <si>
    <t>24-09 SE ESCALA CASO  SIN INFORMACION A LA RED**25-099:19 RESPUESTA DE LA RED @SERVICIO.CLIENTE, POR FAVOR ME COLABORAS CON EL CASO # 5810929 QUE LLEGO AL PROVEEDOR LÍNEA COM SIN INFORMACIÓN. MUCHAS GRACIAS @'CG_LINEACOM', POR FAVOR, DOCUMENTAR Y CERRAR CASO. 
0
0</t>
  </si>
  <si>
    <t xml:space="preserve">MULTISERVICIOS SUPEROSSA </t>
  </si>
  <si>
    <t>FO-25-1583994</t>
  </si>
  <si>
    <t>24-09 CASO DE LLAMAR AL EMISOR, EN COMUNICACION CON EL CB AL NUMERO  3136441920 SE SOLIVCITA VAUCHER Y TS, A LA ESPERA**25-09 13:56 EN COMUNICACION CON LA SEÑORA LUZ DARY OSSA AL NUMERO 3136441920 INIDCA QUE EL CB SE ENCYENTRA FUNCIONANDO CORRECTAMENTE, SE LE INFORMA QUE SI PRESENTA FALLA SE COMUNIQUE DENUEVO A LA LINEA
0
0</t>
  </si>
  <si>
    <t>LA TIERRA DEL PAÑAL</t>
  </si>
  <si>
    <t>FO-25-1579014</t>
  </si>
  <si>
    <t>CREACION DE USUARIOS</t>
  </si>
  <si>
    <t>24-09 SE ESCALA PARA VISITA. LLAMAR ANTES DE VISITAR, CONFIRMAR FALLA Y DATOS
0
25-09 / SOLUCIÓN: SE REALIZÓ VISITA AL COMERCIO Y SE ENCUENTRA USUARIOS SIN CREAR, SE CREAN USUARIOS OK, PRUEBAS EXITOSAS  / USUARIO: Rusbelis Muñoz  TELEFONO: 3003797661 CORREO: rusbelis1603@gmail.com</t>
  </si>
  <si>
    <t>V1MZZ348</t>
  </si>
  <si>
    <t>NUTRIMASCOTAS LLANOGRANDE</t>
  </si>
  <si>
    <t>FO-25-1579530</t>
  </si>
  <si>
    <t>COMERCIO NO REALIZA CIERRE</t>
  </si>
  <si>
    <t>24-09 SE ESCALA PARA VISITA. LLAMAR ANTES DE VISITAR, CONFIRMAR FALLA Y DATOS
0
25-09 / SOLUCIÓN: SE REALIZA LLAMADA AL CLIENTE , SE VALIDA INCONVENIENTE Y SE ENCUENTRA QUE EL CLIENTE NO ESTA REALIZANDO EL CIERRE CORRECTAMENTE POR EL MODULO AVAL, SE LE EXPLICA LA FORMA CORRECTA DE REALIZARLO, LA CLIENTE LO REALIZA Y YA PUEDE VISUALIZAR EL CIERRE Y LAS TRANSACCIONES / USUARIO: yeraldon alix TELEFONO: 3172930455 CORREO: controldevisitadigital@gmail.com</t>
  </si>
  <si>
    <t>TELECOMUNICACIONES NAYI</t>
  </si>
  <si>
    <t>FO-25-1579769</t>
  </si>
  <si>
    <t>24-09 SE ESCALA PARA VISITA. LLAMAR ANTES DE VISITAR, CONFIRMAR FALLA Y DATOS
0
25-09 / SOLUCIÓN: SE REALIZA VISITA A CB PARA ATENDER INCIDENTE SE REALIZA CAMBIO DE FUENTE Y CABLE ENTORCHADO ,SE REALIZAN PRUEBAS OK  / USUARIO: Angie fajardo  TELEFONO: 3132250910 CORREO: telecomunicacionesnayi@gmail.com</t>
  </si>
  <si>
    <t>LM0ZZ364</t>
  </si>
  <si>
    <t>FO-25-1582769</t>
  </si>
  <si>
    <t>25-09 SE ESCALA PARA VISITA. LLAMAR ANTES DE VISITAR, CONFIRMAR FALLA Y DATOS. AGRADEZCO SU APOYO PARA PROCEDER CON EL CORRESPONDIENTE RESEMBRADO DE TARJETA CON CARÁCTER URGENTE. GRACIAS.
0
25-09 / SOLUCIÓN: EQUIPO CON ALER INTERRUPTION SE CAMBIA SE HACE SEMBRADO TARJETA 3959 OK SE CAMBIA LECTOR CODIGO BARRAS MAL ESTADO CABLE PRUEBAS  OK / USUARIO: Daniela ledezma TELEFONO: 3145287872 CORREO: danirlaledezma@gmail.com</t>
  </si>
  <si>
    <t xml:space="preserve">DROGUERIA MEDIFARMA PAZ </t>
  </si>
  <si>
    <t>FO-25-1582752</t>
  </si>
  <si>
    <t>25-09 SE ESCALA PARA VISITA. LLAMAR ANTES DE VISITAR, CONFIRMAR FALLA Y DATOS. 
0
26-09 / SOLUCIÓN: SE VISITA COMERCIO, SE AJUSTA BASE CON CINTA DOBLE FAZ. OPERATIVO EL SERVICIO  / USUARIO: OLMA FUENTES TELEFONO: 3112479708 CORREO: olmitafuentes@gmail.com</t>
  </si>
  <si>
    <t>A10ZZ841</t>
  </si>
  <si>
    <t>PAPELERIA Y MISCELANEA BRILLA MAR</t>
  </si>
  <si>
    <t>FO-25-1590948</t>
  </si>
  <si>
    <t>25-09  SE ESCALA CASO DE EXCEDE INTENTOS DE PIN, A LA ESPERA DE RESPUESTA DEL CB** 26-09 RESPUESTA DE LA RED: POR FAVOR DOCUMENTAR Y CERRAR CASOS: BANCO DE BOGOTÁ INFORMA QUE SE REPORTARÁ AL ESPECIALISTA PARA QUE HABLE CON CLIENTES.
0
0</t>
  </si>
  <si>
    <t>MISCELANEAS TEMPORADAS.COM</t>
  </si>
  <si>
    <t>FO-25-1584308</t>
  </si>
  <si>
    <t>25-09 SE ESCALA PARA VISITA. LLAMAR ANTES DE VISITAR, CONFIRMAR FALLA Y DATOS. 
27/09/2025 DEMORA EN SALIDA DE BUSES PARA EL MUNICIPIO DE MUTATA, SE ESTIMA SALIDA A LAS 12:00 PM
27-09 / SOLUCIÓN: SE REALIZA REVISA PARÁMETROS E INICIALIZACIÓN DATAFONO QUEDA OK / USUARIO: Gloria Arbelaez TELEFONO: 3107202596 CORREO: gloriaines62@hotmail.com</t>
  </si>
  <si>
    <t>BBNZZ107</t>
  </si>
  <si>
    <t>CELUNORTE SAN MARCOS</t>
  </si>
  <si>
    <t>FO-25-1584314</t>
  </si>
  <si>
    <t>25-09 SE ESCALA PARA VISITA. LLAMAR ANTES DE VISITAR, CONFIRMAR FALLA Y DATOS. 
0
25-09 / SOLUCIÓN: SE VISITA COMERCIO POR FALLA, PUESTO QUE LAS TECLAS ESTAN DURAS, SE HACE CAMBIO DE EQUIPO, CAUSAL F3 TECLADO MALO, SE DEJA CON LA VERSIÓN 10.6, SE REALIZA SEMBRANDO  DE TARJETA BAJO ACOMPAÑAMIENTO DE LA SEÑORA KIARA MARTINEZ, SE REALIZAN PRUEBAS OK, SE CREA USUARIO Y CONTRASEÑA. / USUARIO: Kiara Martinez  TELEFONO: 3104063528 CORREO: cvscelunortesanmarcos@gmail.com</t>
  </si>
  <si>
    <t>BA005775</t>
  </si>
  <si>
    <t>SOLUCIONES CONTABLES INT LR</t>
  </si>
  <si>
    <t>FO-25-1590949</t>
  </si>
  <si>
    <t>25-09 SE INTENTA COMUNICACION CON EL CB AL NUMERO 6017428602 PERO NO TIENE TONO, SE INTENTARA DE NUEVO EL DIA VIERNES 26-09**26-09 SE ESCALA A LA RED, SINN CONTACTO CON EL CB  26-09 RESPUESTA DE LA RED: POR FAVOR DOCUMENTAR Y CERRAR CASOS: BANCO DE BOGOTÁ INFORMA QUE SE REPORTARÁ AL ESPECIALISTA PARA QUE HABLE CON CLIENTES.
0
0</t>
  </si>
  <si>
    <t>FO-25-1586628</t>
  </si>
  <si>
    <t>26-09 SE ESCALA PARA VISITA. LLAMAR ANTES DE VISITAR, CONFIRMAR FALLA Y DATOS. 
0
27-09 / SOLUCIÓN: SE VISITA SITIO SE VERIFICA INFORMACIÓN SE REALIZA PRIMEROS AUXILIOS, DATÁFONO PRESENTA FALLA TECLADO MALO, DAÑO POS, CIERRE OK, PRUEBA TRX EXITOSA.  / USUARIO: GISNEYDIS VERGARA  TELEFONO: 3127257865 CORREO: brecalver@hotmail.com</t>
  </si>
  <si>
    <t>RAPITIENDA LOS PAISAS JAMUNDI</t>
  </si>
  <si>
    <t>FO-25-1588139</t>
  </si>
  <si>
    <t>26-09 SE ESCALA PARA VISITA. LLAMAR ANTES DE VISITAR, CONFIRMAR FALLA Y DATOS. 
0
26-09 / SOLUCIÓN: SE VISITA EL COMERCIO, SE REVISA LOS EQUIPOS ESTÁ FALLANDO LOS PUERTOS USB DEL HUB NO RECONOCEN EL PINPAD, SE CAMBIA RESOLVIENDO EL PROBLEMA, SE ACTUALIZA A VERSIÓN 10.6, PRUEBAS OK, TELECARGA TRNA / USUARIO: Jhon Zapata  TELEFONO: 3128936679 CORREO: jhonza1112@hotmail.com</t>
  </si>
  <si>
    <t>NN00M827</t>
  </si>
  <si>
    <t>SERVI SATT ENVIGADO</t>
  </si>
  <si>
    <t>FO-25-1588045</t>
  </si>
  <si>
    <t>CAPACITACION MANIPULACION DE COMERCIO</t>
  </si>
  <si>
    <t>25-09 SE ESCALA PARA VISITA. LLAMAR ANTES DE VISITAR, CONFIRMAR FALLA Y DATOS. 
0
26-09 / SOLUCIÓN: SE REALIZA CONTACTO TELEFÓNICO CON EL USUARIO PARA VERIFICAR EL ESTADO DEL INCIDENTE PREVIAMENTE REPORTADO RELACIONADO CON EL LECTOR DE BARRAS EN EL CORRESPONSAL BANCO DE BOGOTÁ. EL USUARIO CONFIRMA QUE EL DISPOSITIVO YA SE ENCUENTRA OPERANDO CON NORMALIDAD. MENCIONA QUE ANTERIORMENTE PRESENTABA UN MENSAJE DE “RECHAZO GENERAL”, PERO ACTUALMENTE FUNCIONA CORRECTAMENTE Y PERMITE REALIZAR TRANSACCIONES SIN INCONVENIENTES.
EL USUARIO INDICA QUE NO ES NECESARIO PROGRAMAR VISITA TÉCNICA, YA QUE EL LECTOR ESTÁ EN BUEN ESTADO Y NO PRESENTA FALLAS. / USUARIO: JUAN DIEGO ARROYAVE  TELEFONO: 3015171622 CORREO: controldevisitadigital@gmail.com</t>
  </si>
  <si>
    <t>COMUNICA MAS</t>
  </si>
  <si>
    <t>FO-25-1592322</t>
  </si>
  <si>
    <t>26-09 SE ESCALA PARA VISITA. LLAMAR ANTES DE VISITAR, CONFIRMAR FALLA Y DATOS. 
27-09 / SOLUCIÓN: SE REALIZA RECONFIGURACIÓN Y RESEMBRADO DE TARJETA POR FALLA NO EXISTE COMPROBANTE DESPUÉS DE ESTE PROCESO LA FALLA PERSISTE PERO NO ES POSIBLE ESCALAR CON RBM YA QUE EL DÍA DE HOY NO TENEMOS SOPORTE DE ESCALA A COORDINADOR Y SE REALIZARÁ REPROGRAMACIÓN PARA EL DÍA LUNES 29 DE SEPTIEMBRE EN HORAS AM / USUARIO: Andrés solorzano TELEFONO: 3193816824 CORREO: andres.gutierrez12@outlook.es
29-09 / SOLUCIÓN: SE VALIDA CORRESPONSAL TARJETA NO SOPORTADA. SE VALIDA CON PAOLA GARZÓN DE RBM SE VALIDA CON ENTIDAD BANCARIA LA CUAL INFORMA QUE CLIENTE NO CUENTA CON TARJETA ASIGNADA PARA EL CORRESPONSAL.  / USUARIO: Andrés solorzano  TELEFONO: 3193816824 CORREO: andros.gutierrez12@outlook.es</t>
  </si>
  <si>
    <t>AB7ZZ591</t>
  </si>
  <si>
    <t>APUESTAS NALES DE COLOMBIA</t>
  </si>
  <si>
    <t>FO-25-1588068</t>
  </si>
  <si>
    <t>26-09 SE ESCALA PARA VISITA. LLAMAR ANTES DE VISITAR, CONFIRMAR FALLA Y DATOS. 
0
29-09 / SOLUCIÓN: SE EVIDENCIA FUENTE DE PODER AVERIADA , SE REALIZA CAMBIO , SE APROVECHA VISITA PARA ACTUALIZAR DATAFONO DE VERSIÓN 9.2 A VERSIÓN 10.6, SE CONFIGURA E INICIALIZA, SE CREA USUARIO Y CLAVE CON EL CLIENTE , SE REALIZA PRUEBAS DE COMERCIO Y BANCO OK,SE SIEMBRA TARJETA XXXX-XXXX-XXXX-7111 / USUARIO: Sofia González claros  TELEFONO: 3208848006 CORREO: suchancesaladoblanco@gmail.com</t>
  </si>
  <si>
    <t>JAOZZ504</t>
  </si>
  <si>
    <t>FO-25-1588073</t>
  </si>
  <si>
    <t>26-09 SE ESCALA PARA VISITA. LLAMAR ANTES DE VISITAR, CONFIRMAR FALLA Y DATOS. 
0
27-09 / SOLUCIÓN: SE REALIZA CAMBIO DE EQUIPO POR ALERT IRRUPTION / USUARIO: Ana Sofia Castañeda TELEFONO: 3152679007 CORREO: anitayfabiancito2017@gmail.com</t>
  </si>
  <si>
    <t>JAOZZ512</t>
  </si>
  <si>
    <t xml:space="preserve">ANURA TIENDA Y DISTRBUIDOR DE MAQUILLAJE </t>
  </si>
  <si>
    <t>FO-25-1588079</t>
  </si>
  <si>
    <t>26-09 SE ESCALA PARA VISITA. LLAMAR ANTES DE VISITAR, CONFIRMAR FALLA Y DATOS. 
0
26-09 / SOLUCIÓN: EN COMUNICACIÓN CON LA SEÑORA ANDREA URINTIVE AL NUMERO 3156703716, INDICA NO REQUIERE LA VISITA, LA FALLA ERA POR PARTE DEL PROVEEDOR DE INTERNET, INDICA OPERATIVO EL SERVICIO  / USUARIO: ANDREA URINTIVE TELEFONO: 3156703716 CORREO: urintivedanna0@gmail.com</t>
  </si>
  <si>
    <t>FO-25-1588085</t>
  </si>
  <si>
    <t>26-09 SE ESCALA PARA VISITA. LLAMAR ANTES DE VISITAR, CONFIRMAR FALLA Y DATOS. 
0
26-09 / SOLUCIÓN: SE REALIZA CAMBIO DATAFONO POR TECLADO DURO, SE CONFIGURA E INICIALIZA, SE CREA USUARIO Y CLAVE CON EL CLIENTE, SE REALIZA PRUEBAS DE COMERCIO Y BANCO OK  / USUARIO: Laura Catherine zea  TELEFONO: 3105701942 CORREO: lzeal97@gmail.com</t>
  </si>
  <si>
    <t>XZZZZ743</t>
  </si>
  <si>
    <t>DILIGENCIAS Y TRAMITES L C V</t>
  </si>
  <si>
    <t>FO-25-1588945</t>
  </si>
  <si>
    <t>26-09 SE ESCALA PARA VISITA. LLAMAR ANTES DE VISITAR, CONFIRMAR FALLA Y DATOS. 
0
27-09 / SOLUCIÓN: SE VISITA CORRESPONSAL Y SE REEMPLAZA DATÁFONO POR PUERTO DAÑADO. TRANSACCIONES DE PRUEBA EXITOSAS. SEMBRADO OK Y SE CREAN USUARIOS  / USUARIO: Maxine ardilla  TELEFONO: 3234977811 CORREO: miscelanealachirona@gmail.com</t>
  </si>
  <si>
    <t>A100K155</t>
  </si>
  <si>
    <t>PUNTO LA ROSITA MULTISERVICIOS CR</t>
  </si>
  <si>
    <t>FO-25-1590744</t>
  </si>
  <si>
    <t>26-09 SE ESCALA PARA VISITA. LLAMAR ANTES DE VISITAR, CONFIRMAR FALLA Y DATOS. 
0
27-09 / SOLUCIÓN: SE HACE PRESENCIA EN COMERCIO SE ENCUENTRA CERRADO SE CONTACTO AL CLIENTE AL NÚMERO 3163018502 SE LE INFORMA QUE QUE VISITA PERO QUE ESTABA CERRADO EL NEGOCIO POR LO QUE DEBE DE VOLVER A LLAMAR A LA LINEA DEL BANCO Y VOLVER A SOLICITAR LA VISITA TÉCNICA  / USUARIO: LUDY CAMILA RAMIREZ  TELEFONO: 3163018502 CORREO: ramirezludycamila@gmail.com</t>
  </si>
  <si>
    <t>COMUNICACIONES POVEDA</t>
  </si>
  <si>
    <t>FO-25-1590951</t>
  </si>
  <si>
    <t>26-09 SE LE SOLICITA AL USUARIO VAUCHER, A LA ESPERA, SE ESCALA CASO A LA RED**26-09 RESPUESTA DE LA RED: POR FAVOR DOCUMENTAR Y CERRAR CASOS: BANCO DE BOGOTÁ INFORMA QUE SE REPORTARÁ AL ESPECIALISTA PARA QUE HABLE CON CLIENTES.
0
0</t>
  </si>
  <si>
    <t>PAPELERIA MAAGU</t>
  </si>
  <si>
    <t>FO-25-1590757</t>
  </si>
  <si>
    <t>26-09 SE LE SOLICITA AL USUARIO VAUCHER, A LA ESPERA
0
29-09 / SOLUCIÓN: SE REALIZÓ CAMBIO DE LECTOR DE CÓDIGO DE BARRAS OK, PRUEBAS OK, TELECARGA DRNA. LA PRUEBA REALIZADA A TELETÓN NO FUE POSIBLE PORQUE EL CB SE ENCUENTRA BLOQUEADO POR COMPENSACIÓN. / USUARIO: Yulieth Julio TELEFONO: 3127072619 CORREO: mygpapeleria8@gmail.com</t>
  </si>
  <si>
    <t>AC04Z574</t>
  </si>
  <si>
    <t>COLOMBIA TELECOMUNICACIONES E.D</t>
  </si>
  <si>
    <t>FO-25-1590761</t>
  </si>
  <si>
    <t>26-09 SE LE SOLICITA AL USUARIO VAUCHER, A LA ESPERA
0
27-09 / SOLUCIÓN: SE REALIZA PRUEBAS DE COMUNICACIÓN EXITOSAS, PRUEBAS DE TX CON RESULTADO " FONDOS INSUFICIENTES" SE INDICA AL CLIENTE QUE DEBE REALIZAR PROCESO DE COMPENSACIÓN, DADO QUE INDICA QUE EL ERROR ES SOLO PARA LOS RECAUDOS, LOS RETIROS LOS DEJA HACER SIN PROBLEMA, ATIENDE FLOR TORRES EN SITIO. / USUARIO: FLOR TORRES TELEFONO: 3228336777 CORREO: 10</t>
  </si>
  <si>
    <t>EIZZZ396</t>
  </si>
  <si>
    <t>JER PUERTO GALAN</t>
  </si>
  <si>
    <t>FO-25-1590998</t>
  </si>
  <si>
    <t>26-09 SE LE SOLICITA AL USUARIO VAUCHER, A LA ESPERA
0
29-09 / SOLUCIÓN: SE REVISA EQUIPO Y SE EVIDENCIA QUE EL EQUIPO ESTA SATURADO DE INFORMACIÓN, PROCEDO A HACERLE BORRADO DE TRANSACCIONES DEJANDO EL EQUIPO OK, SE HACEN PRUEBAS Y TODAS SALEN OK / USUARIO: Tania arrieta TELEFONO: 3004604733 CORREO: taniaarrieta152011@gmail.com</t>
  </si>
  <si>
    <t>II00Y548</t>
  </si>
  <si>
    <t xml:space="preserve">HOTEL SUPERNUS </t>
  </si>
  <si>
    <t>FO-25-1592708</t>
  </si>
  <si>
    <t>27-09 SE ESCALA PARA VISITA. LLAMAR ANTES DE VISITAR, CONFIRMAR FALLA Y DATOS. 
0
29-09 / SOLUCIÓN: SE REVISA EQUIPO Y SE EVIDENCIA QUE LA TAPA ESTABA MAL PUESTA, PROCEDO A ACOMODARLA CORRECTAMENTE Y LE INDICO AL USUARIO LA FORMA CORRECTA DE MANIPULAR LA TAPA DE IMPRESORA  / USUARIO: Maria alejandra Gonzalez  TELEFONO: 3113699677 CORREO: supernussas@gmail.com</t>
  </si>
  <si>
    <t>SAUZZ988</t>
  </si>
  <si>
    <t>DROGUERIA YINIMAR</t>
  </si>
  <si>
    <t>FO-25-1599191</t>
  </si>
  <si>
    <t xml:space="preserve">27-09 SE COMUNICA CON EL USUARIO AL NUMERO 3012394845, A LA ESPERA DE QUE ENVIE LA FOTO DEL VAUCHER Y CONFIRME LOS ULTIMOS 4 DIGITOS DE LA TARJETA DE SEMBRADO ..SE ESCALA CASO A LA RED**XX-09 RESPUESTA DE LA RED: 29-09 CONFIRMAMOS QUE, LA TARJETA SE ENCUENTRA BLOQUEADA PORQUE SEGURAMENTE EL CLIENTE LLAMÓ A LA SERVILINEA A REPORTAR ALGUNA NOVEDAD, POR LO ANTERIOR ÉL DEBE LLAMAR A LA SERVILÍNEA PARA QUE LEVANTEN EL BLOQUEO. PRECEDER CON LE CIERRE DEL CASO. GRACIAS. ** 29-09 SE LLAMA AL 3012394845; INFORMA QUE YA MANDO A DESBLOQUEAR LA TARJETA Y QUE EL SERVICIO LE ESTA FUNCIONANDO SIN PROBLEMA. SE LE INFORMA CIERRE DEL REPORTE 
0
29-09 / SOLUCIÓN:  / USUARIO:  TELEFONO:  CORREO: </t>
  </si>
  <si>
    <t>FO-25-1597222</t>
  </si>
  <si>
    <t>29-09 LA RED AUTORIZA RESEMBRADO
0
29-09 / SOLUCIÓN: SE VISITA CB MANTENIMIENTO DE POS...RESEMBRADO TARJETA PRUEBAS EXITOSAS  / USUARIO: ANA CAMARGO TELEFONO: 3125966053 CORREO: victorgiln@yahoo.com</t>
  </si>
  <si>
    <t>ANCLU GARAGOA</t>
  </si>
  <si>
    <t>FO-25-1597531</t>
  </si>
  <si>
    <t>29-09 SE ESCALA PARA VISITA. LLAMAR ANTES DE VISITAR, CONFIRMAR FALLA Y DATOS. 
0
30-09 / SOLUCIÓN: SE VISITA CB MANTENIMIENTO POS ...CAMBIO DE PIN PAD POR DAÑO PRUEBAS EXITOSAS  / USUARIO: JORGE LUIS ROMERO RODRÍGUEZ  TELEFONO: 3212196974 CORREO: jorgeluis180405@gmail.com</t>
  </si>
  <si>
    <t>AB1DZ160</t>
  </si>
  <si>
    <t>FO-25-1598012</t>
  </si>
  <si>
    <t>29-09 SE ESCALA PARA VISITA. LLAMAR ANTES DE VISITAR, CONFIRMAR FALLA Y DATOS. 
0
30-09 / SOLUCIÓN: SE VISITA COMERCIO CB AVAL, SE EVIDENCIA QUE EL EQUIPO SUFRIÓ UNA DESCARGA Y SE DAÑÓ YA QUE NO ENCIENDE, SE DEJA EL NUEVO CON LOS USUARIOS DEL CLIENTE, SE REALIZAN PRUEBAS OK, NO UPS, SE SIEMBRA TARJETA #7759, SE HABILITAN CIERRES. / USUARIO: Nury Raigoso  TELEFONO: 3114430634 CORREO: embajador.net@gmail.com</t>
  </si>
  <si>
    <t>FERREMATERIALES LA VICTORIA</t>
  </si>
  <si>
    <t>FO-25-1598033</t>
  </si>
  <si>
    <t>29-09 SE ESCALA PARA VISITA. LLAMAR ANTES DE VISITAR, CONFIRMAR FALLA Y DATOS. 
0
29-09 / SOLUCIÓN: SE ACTUALIZA DISPOSITIVO A LA VERSIÓN 10.6 YA QUE CONTABA CON LA 10.5 SE REALIZAN PRUEBAS OK  / USUARIO: Jose gallego  TELEFONO: 3187933988 CORREO: ferrevictoria02@gmail.com</t>
  </si>
  <si>
    <t>EF00Q769</t>
  </si>
  <si>
    <t>TECPHONE SOACHA 2</t>
  </si>
  <si>
    <t>FO-25-1598040</t>
  </si>
  <si>
    <t>29-09 SE ESCALA PARA VISITA. LLAMAR ANTES DE VISITAR, CONFIRMAR FALLA Y DATOS. 
0
30-09 / SOLUCIÓN: SE REALIZA VISITA DE CAMPO ENCONTRANDO QUE DATÁFONO SE REINICIA AL REALIZAR TX  SE REALIZA CAMBIO DE EQUIPO CON PINPAD Y HUB POR COMPATIBILIDAD CON EL DATAFONO PRUEBA OK PARÁMETROS OKAY CIERRE OKAY / USUARIO: LICETH PINILLA  TELEFONO: 3102774760 CORREO: liz9726@gmail.com</t>
  </si>
  <si>
    <t>9C00B884</t>
  </si>
  <si>
    <t>FO-25-1598050</t>
  </si>
  <si>
    <t>29-09 SE ESCALA PARA VISITA. LLAMAR ANTES DE VISITAR, CONFIRMAR FALLA Y DATOS. 
30/09/2025 SE LLEGA AL SITIO ESPERANDO AUTORIZACIÓN PARA EL INGRESO
30-09 / SOLUCIÓN: SE REALIZA REVISIÓN DEL EQUIPO IMPRIME BORROSO SE CAMBIA ROLLO Y ESTÁ IMPRIMIENDO BIEN SE LE INFORMA AL CLIENTE QUE ROTE LOS ROLLOS O PIDA ROLLOS NUEVOS TODO QUEDA OK  / USUARIO: Estefania masutier  TELEFONO: 3014814149 CORREO: kapy@</t>
  </si>
  <si>
    <t>MINIMARKET BARRANQUILLA</t>
  </si>
  <si>
    <t>FO-25-1598739</t>
  </si>
  <si>
    <t>29-09 SE ESCALA PARA VISITA. LLAMAR ANTES DE VISITAR, CONFIRMAR FALLA Y DATOS. 
0
30-09 / SOLUCIÓN: SE REMPLAZA PIN PAD, ESTABA ALERT INTERRUPCIÓN  / USUARIO: Brenda gonzalez TELEFONO: 3014048502 CORREO: andrerubiov@gmail.com</t>
  </si>
  <si>
    <t>9CHZZ927</t>
  </si>
  <si>
    <t>MULTIVARIEDADES LA GRAN FORTUN</t>
  </si>
  <si>
    <t>FO-25-1599523</t>
  </si>
  <si>
    <t>29-09 SE ESCALA PARA VISITA. LLAMAR ANTES DE VISITAR, CONFIRMAR FALLA Y DATOS. 
0
30-09 / SOLUCIÓN: CLIENTE NO CUENTA CON TARJETA DE SEMBRADO PARA REALIZAR EL RESPECTIVO MANTENIMIENTO. NO SE MANIPULA DATAFONO. / USUARIO: RODOLFO AMAYA TELEFONO: 3206741408 CORREO: rodolfoamayarodriguez@hotmail.com</t>
  </si>
  <si>
    <t>111YZ967</t>
  </si>
  <si>
    <t>FERREINDPET</t>
  </si>
  <si>
    <t>FO-25-1599742</t>
  </si>
  <si>
    <t>29-09 SE ESCALA PARA VISITA. LLAMAR ANTES DE VISITAR, CONFIRMAR FALLA Y DATOS. 
30/09/2025 SE VISITA EL COMERCIO PERO EMLA PERSONA ENCARGADA INDICA QUE SI NOS PODEMOS ACERCAR LUEGO DE LA 1:30 PM DE LA TARDE YA QUE NO TIENEN LA TARJETA DE SEMBRADO, SE DEJA PARA VISITAR LUEGO DE DICHA GRANJA HORARIA
30-09 / SOLUCIÓN: SE VISITA COMERCIO CB AVAL, SE EVIDENCIA QUE TIENE FALLAS PARA REALIZAR TRX DE INGRESO (CONSIGNACIONES O PAGOS DE FACTURAS), SE ESCALA EL CASO CON PAOLA GARZÓN DE RBM QUIEN INFORMA LUEGO DE COMUNICARSE CON LA ENTIDAD QUE PRESENTA ESTE BLOQUEO POR QUÉ SE ENCUENTRA EN MORA(COMPENSACIÓN), SE LE MENCIONA EL CASO AL CLIENTE PARA QUE SE PONGA AL DÍA Y LE RETIREN EL BLOQUEO. / USUARIO: Luis Carlos Suárez  TELEFONO: 3161333312 CORREO: ferreindpet@gmail.com</t>
  </si>
  <si>
    <t>LMKZZ098</t>
  </si>
  <si>
    <t>FARMA S O S BODEGA</t>
  </si>
  <si>
    <t>FO-25-1601692</t>
  </si>
  <si>
    <t>30-09 SE ESCALA PARA VISITA. LLAMAR ANTES DE VISITAR, CONFIRMAR FALLA Y DATOS. 
0
30-09 / SOLUCIÓN: COMERCIO INDICA QUE NO LE PASAN LOS RECIBOS DE ACUEDUCTO NI DE ENERGIA ENEL SE VALIDA CON EL CLIENTE ELLA DIXE QUE LOS CONVENIOS CON LAS EMPRESAS DE SERVICIOS NO LOS TIENE ACTIVOS SE LE INDICA EL PROCESO PARA REALIZAR LA ACTIVACION DE ESOS CONVENIOS / USUARIO: Dora vargaz TELEFONO: 6016942119 CORREO: natadani.sas@gmail.com</t>
  </si>
  <si>
    <t>MA000438</t>
  </si>
  <si>
    <t>ASESORES Y SERV INT C Y A OFIL</t>
  </si>
  <si>
    <t>FO-25-1605546</t>
  </si>
  <si>
    <t xml:space="preserve">30-09 SE LLAMA AL USUARIO, NO CONTESTA. SE LE ESCRIBE POR WSP Y SE LE SOLICITA FOTO DEL VOUCHER Y TARJETA ** 30-09 SE ESCALA A LA RED PARA REVISION ** 30-09 CUENTA REGISTRA 27 DÍAS DE SOBREGIRO, DEBE ABONAR EL SALDO PENDIENTE POR PAGAR POR ESA NOVEDAD ESTA GENERANDO LAS DECLINACIONES Y NO PERMITE TRANZAR, POR FAVOR NOTIFICAR AL CLIENTE Y DOCUMENTAR EL CIERRE DE LA ACTIVIDAD. GRACIAS.** 30-09 EL CB NO CONTESTA , SE LE ESCRIBE POR WSP, CONFIRMA QUE YA TIENE EL CB OPERATIVO . SE LE INFORMA DEL CIERRE DEL REPORTE 
0
30-09 / SOLUCIÓN:  / USUARIO:  TELEFONO:  CORREO: </t>
  </si>
  <si>
    <t>ALORECARGAS</t>
  </si>
  <si>
    <t>FO-25-1606648</t>
  </si>
  <si>
    <t xml:space="preserve">30-09 SE LLAMA AL USUARIO, NO CONTESTA. SE LE ESCRIBE POR WTS Y SE LE SOLICITA FOTO DEL VOUCHER Y TARJETA ** 30-09 SE ESCALA A LA RED PARA REVISION**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
0
30-09 / SOLUCIÓN:  / USUARIO:  TELEFONO:  CORREO: </t>
  </si>
  <si>
    <t>PAPELERIA MAIFEROSA</t>
  </si>
  <si>
    <t>FO-25-1606650</t>
  </si>
  <si>
    <t xml:space="preserve">30-09 SE LLAMA AL USUARIO Y SE LE SOLICTA LAS PRUEBAS DEL ERROR , INFORMA QUE LA FALLA ES CON UN PAGO DE PUNTO RED ** SE ESCALA A LA RED CON LAS PRUEBAS **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
0
30-09 / SOLUCIÓN:  / USUARIO:  TELEFONO:  CORREO: </t>
  </si>
  <si>
    <t>VARIEDADES BLANCO MORA</t>
  </si>
  <si>
    <t>FO-25-1606651</t>
  </si>
  <si>
    <t xml:space="preserve">30-09 SE LLAMA AL USUARIO Y SE LE SOLICTA LAS PRUEBAS DEL ERROR , INFORMA QUE LA FALLA ES CON UN PAGO DE PUNTO RED **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
0
30-09 / SOLUCIÓN:  / USUARIO:  TELEFONO:  CORREO: </t>
  </si>
  <si>
    <t>MOTTA MURCIA HERMIDES</t>
  </si>
  <si>
    <t>FO-25-1606652</t>
  </si>
  <si>
    <t xml:space="preserve">30-09 SE LLAMA AL USUARIO Y CONFIRMA QUE LA FALLLA ES CON PUNTO RED: SE LE BRINDA LA INFORMACION DE LA RED: ES NOVEDAD PUNTUAL DEL CONVENIO PUNTO RED, LA CUAL DEBE SER SOLUCIONADA POR LA ENTIDAD PORQUE DESDE REDEBAN NO TENEMOS INJERENCIA  Y QUE DESDE EL DATÁFONO EL HARDWARE Y SOFTWARE ESTÁ OPERANDO CORRECTAMENTE.
0
30-09 / SOLUCIÓN:  / USUARIO:  TELEFONO:  CORREO: </t>
  </si>
  <si>
    <t>BRASIL COMUNICACIONES</t>
  </si>
  <si>
    <t>FO-25-1606654</t>
  </si>
  <si>
    <t>DROGUERIA MEGADESCUENTOS PINTO PINTO 3</t>
  </si>
  <si>
    <t>FO-25-1606655</t>
  </si>
  <si>
    <t>TA-25-1071098</t>
  </si>
  <si>
    <t>FO-25-1486999</t>
  </si>
  <si>
    <t>05-09 LA RED: POR FAVOR PROCEDER CON EL CORRESPONDIENTE RESEMBRADO DE TARJETA.
0
06-09 / SOLUCIÓN: SE REALIZA VISITA AL COMERCIO, SE BORRA Y ACTUALIZA EQUIPO A VERSION 10.6, SE REALIZA RESEMBRADO DE TARJETA, SE HACEN PRUEBAS OK. / USUARIO: Nubia Maria Sierra TELEFONO: 3104581470 CORREO: nubiasierramendieta@gmail.com</t>
  </si>
  <si>
    <t>A30ZZ163</t>
  </si>
  <si>
    <t>TA-25-1071671</t>
  </si>
  <si>
    <t>COOPENESSA</t>
  </si>
  <si>
    <t>FO-25-1488534</t>
  </si>
  <si>
    <t>06-09 SE ESCALA PARA VISITA. LLAMAR ANTES DE VISITAR, CONFIRMAR FALLA Y DATOS
0
06-09 / SOLUCIÓN: SE REALIZA VISITA AL COMERCIO NOS ATIENDE LA SEÑORA LUZ STELLA GÓMEZ LA CUAL NOS INDICA QUE EL DATAFONO ESTÁ FUNCIONANDO CORRECTAMENTE SE REALIZAN PRUEBAS OK NOS INDICA QUE LLEVA DOS DÍAS TRABAJANDO EN ESTE PUNTO Y NO HA PRESENTADO NINGUNA FALLA CON EL DATAFONO INDICA QUE NO ES NECESARIO REALIZAR CAMBIO DE EQUIPO YA QUE FUNCIONA CORRECTAMENTE SE REALIZA BORRADO E INYECCIÓN DE SISTEMA OPERATIVO Y VERSIÓN 10.6 SE REALIZA SEMBRADO DE TARJETA #5015 NO SE CAMBIA DATAFONO FUNCIONA CORRECTAMENTE  / USUARIO: Luz Stella Gómez  TELEFONO: 3124187851 CORREO: coordinadorecaudos@coopenessa.com</t>
  </si>
  <si>
    <t>AB00W089</t>
  </si>
  <si>
    <t>FO-25-1486932</t>
  </si>
  <si>
    <t>05-09 LA RED: POR FAVOR PROCEDER CON EL CORRESPONDIENTE RESEMBRADO DE TARJETA.
0
06-09 / SOLUCIÓN: SE LLEGA AL CB PARA REALIZAR RESEMBRADO DE TARJETA, PERO SEÑOR RENZO GARCÍA ME INFORMO QUE EL DÍA DE AYER 5 DE SEPTIEMBRE UN FUNCIONARIO DEL BANCO DE BOGOTÁ LO LLAMO Y REALIZARON EL SEMBRADO VÍA TELEFONICA / USUARIO: Renzo García  TELEFONO: 3247766327 CORREO: renzogarcia971@gmail.com</t>
  </si>
  <si>
    <t>TA-25-1094815</t>
  </si>
  <si>
    <t>FO-25-1511031</t>
  </si>
  <si>
    <t>10-09 LA RED: POR FAVOR PROCEDER CON EL CORRESPONDIENTE RESEMBRADO DE TARJETA, PERO ADICIONAL ESTA PRESENTANDO NOVEDAD, AGRADEZCO VALIDAR Y PRIORIZAR LA ATENCIÓN DE ESTE CASO ** SE ESCALA PARA VISITA. LLAMAR ANTES DE VISITAR, CONFIRMAR FALLA Y DATOS
0
11-09 / SOLUCIÓN: SE REALIZA RESEMBRADO DE TARJETA VIRTUAL # 6917, PRUEBAS DE COMERCIO OK, PRUEBAS CB RECHAZO GENERAL, SE DEJA ESCALADO EL CASO / USUARIO: LUIS GERARDO TREJOS TELEFONO: 3178534937 CORREO: luistrejos43@yahoo.es</t>
  </si>
  <si>
    <t>TA-25-1111192</t>
  </si>
  <si>
    <t>COOPENESSA CABECERA</t>
  </si>
  <si>
    <t>FO-25-1536782</t>
  </si>
  <si>
    <t>BANCO POPULAR</t>
  </si>
  <si>
    <t>16-09 SE ESCALA PARA VISITA, POR SOLICITUD DE LA RED
0
16-09 / SOLUCIÓN: SE REALIZA BORRADO EL INYECCIÓN DE VERSIÓN 10.6, POR FALLA DE REINICIO, SE CAMBIA LECTOR DE BARRAS Y HUB, PRUEBAS Y LIMPIEZA DE EQUIPOS OK, TARJETA DE SEMBRADO # 5031. / USUARIO: Maria Alejandra Pérez  TELEFONO: 3170567733 CORREO: coordinadorrecaudos@coopenessa.com</t>
  </si>
  <si>
    <t>GZ00Y736</t>
  </si>
  <si>
    <t>TA-25-1136361</t>
  </si>
  <si>
    <t>FO-25-1565171</t>
  </si>
  <si>
    <t>SE CREA SOLICITUD POR PETICION DE LA RED CON LA SIGUIENTE OBSERVACION : Buenas tardes, equipo.
Por favor su apoyo programando la visita de un técnico para el día 25 de septiembre a las 9:30 a.m. en el siguiente comercio. Necesitamos realizar pruebas de funcionamiento del equipo instalado.
Agradezco me confirmen el nombre del técnico asignado para esta actividad.
Asimismo, les solicito que se conecten a la siguiente sesión de Teams para llevar a cabo las pruebas correspondientes.
Quedo atenta a tu confirmación.
NOVEDADES REDEBAN | Reunión-Unirse | Microsoft Teams
Cód. Único Nombre Comercio Num. Id. Dirección Ciudad Estado Afiliación Indicador de comercio Tipo de Corresponsal bancario Banco Corresponsal
14609820 SUPERMERCADO BELALCAZAR ROZO 900203566 CL 10 14A 211 PALMIRA ACTIVO POS DUAL AVAL 52 - AV VILLAS ENTRECUENTAS
0
25-09 / SOLUCIÓN: EN LA VISITA TÉCNICA SE REALIZARON LAS PRUEBAS EN AUDITORÍA,PARA CONFIRMAR POSIBLE FALLAS DEL DATÁFONO,SE QNEXARON LAS PRUEBAS REALIZADAS,SE CIERRA EL CASO. / USUARIO: XIOMARA OSORIO TELEFONO: 3017540027 CORREO: osoriogustinxiomara@gmail.com</t>
  </si>
  <si>
    <t>TA-25-1151106</t>
  </si>
  <si>
    <t>FO-25-1585584</t>
  </si>
  <si>
    <t xml:space="preserve">25-09 SE ESCALA PARA VISITA. LLAMAR ANTES DE VISITAR, CONFIRMAR FALLA Y DATOS. ** POR FAVOR PROCEDER CON EL CORRESPONDIENTE RESEMBRADO DE TARJETA. GRACIAS.
0
26-09 / SOLUCIÓN: EN LA VISITA TÉCNICA SE REALIZÓ EL RESEMBRADO DE TARJETA DE BANCO DE BOGOTÁ,SE REALIZAN LAS PRUEBAS DEJANDO EL SERVICIO OPERANDO SIN FALLAS Y SIN NOVEDAD. / USUARIO:  TELEFONO:  CORREO: </t>
  </si>
  <si>
    <t>TA-25-1146846</t>
  </si>
  <si>
    <t>DROGUERIA BIOFAMILIAR DE SAN ANTONIO</t>
  </si>
  <si>
    <t>FO-25-1578897</t>
  </si>
  <si>
    <t>24-09 EN COMUNICACIÓN CON LA SEÑORA GINA AL NÚMERO 3222648591 INDICA QUE YA TIENE LA TARJETA DE SEMBRADO, CONFIRMA ÚLTIMOS 4 DÍGITOS **6502, SE ESCALA PARA GESTIÓN TÉCNICA VÍA SOPORTE TELEFÓNICO
0
25-09 / SOLUCIÓN: SE REALIZA GESTIÓN TELEFÓNICA PARA SEMBRAR TARJETA DE ACUERDO A LAS INDICACIONES DE REDEBAN, SE SIEMBRA TARJETA PERO LAS TRANSACCIONES SALEN COMO NO PERMITIDAS, PERO SEGÚN INDICACIONES DE YENNY PAOLA DE REDEBAN, MANIFIESTA QUE SE CIERRE LA ORDEN. / USUARIO: YINA CALDERÓN  TELEFONO: 3222648591 CORREO: controldevisitadigital@gmail.com</t>
  </si>
  <si>
    <t>TA-25-1151154</t>
  </si>
  <si>
    <t>KIPOX</t>
  </si>
  <si>
    <t>FO-25-1585660</t>
  </si>
  <si>
    <t>25-09 SE ESCALA PARA VISITA. LLAMAR ANTES DE VISITAR, CONFIRMAR FALLA Y DATOS. 
26/09/2025 SE REALIZA VISITA AL ESTABLECIMIENTO CORRESPONSAL AVAL SE VALIDA Y POR ORDEN DE RELEVANTE SE DEBE REALIZAR CAMBIO DE DATÁFONO Y TERMINAL ADJUNTO INFORMACIÓN DEL COMERCIO 
CU: 51400380
TERMINAL A CAMBIAR: LN0SZ170
EQUIPO A CAMBIAR: 262765 | 26/09/2025 EN RELACIÓN CON LO ANTERIOR SE ESTABLECE QUE REDEBAN  GENERA NUEVA TERMINAL Y POR LO TANTO CAMBIO DE DATÁFONO PARA DAR SOLUCION AL CASO, ADJUNTO INFORMACIÓN DE LA TERMINAL Y DATÁFONO NUEVO.
TERMINAL NUEVA: FXZZZ223
DATÁFONO NUEVO: 1188515
POR ORDEN DE REDEBAN
26-09 / SOLUCIÓN: SE REALIZA VISITA AL ESTABLECIMIENTO CORRESPONSAL AVAL AL LLEGAR NOS ENCONTRAMOS QUE SE DEBE REALIZAR CAMBIO DE DATÁFONO Y DE TERMINAL SOLICITADO POR REDEBAN, SE ESPERO A QUE NOS PUDIERAN GESTIONAR LA TERMINAL Y POR ENDE CAMBIAR EL EQUIPO QUEDANDO DE LA SIGUIENTE MANERA.
TERMINAL ANTERIOR: LN0SZ170
TERMINAL NUEVA: FXZZZ223
EQUIPO ANTERIOR: 262765
EQUIPO NUEVO: 1188515
POR ORDEN SE REDEBAN SE HIZO DICHOS CAMBIO
SE HACE SEMBRADO DE TARJETA 2012 / USUARIO: LUCILA SANDOVAL TELEFONO: 3192389197 CORREO: lux2301@hotmail.com</t>
  </si>
  <si>
    <t>FXZZZ223</t>
  </si>
  <si>
    <t>TA-25-1048753</t>
  </si>
  <si>
    <t>PAPELERIA SALLY</t>
  </si>
  <si>
    <t>FO-25-1460846</t>
  </si>
  <si>
    <t>ILOCALIZADO</t>
  </si>
  <si>
    <t>02-09-2025 SE REALIZA VISITA AL PUNTO Y COMERCIO SE ENCUENTRA CERRADO, SE REALIZA CONTACTO TELEFONICO Y NO ES POSIBLE</t>
  </si>
  <si>
    <t>TA-25-1048748</t>
  </si>
  <si>
    <t>ERICK SEGUROS</t>
  </si>
  <si>
    <t>FO-25-1460830</t>
  </si>
  <si>
    <t xml:space="preserve">02-09-2025 SE REALIZA VISITA AL PUNTO , SE RETIRA CON EXITOSO, DATÁFONO Y LECTOR DE BARRAS . CIERRE EXITOSO </t>
  </si>
  <si>
    <t>NSZZZ962</t>
  </si>
  <si>
    <t>TA-25-1048757</t>
  </si>
  <si>
    <t>DROGUERIA FISIOSALUD</t>
  </si>
  <si>
    <t>FO-25-1460858</t>
  </si>
  <si>
    <t>03-09-2025 RETIRO DE EQUIPO DATÁFONO Y LECTOR DE CÓDIGO DE BARRAS EXITOSO.</t>
  </si>
  <si>
    <t>ON00O455</t>
  </si>
  <si>
    <t>TA-25-1048750</t>
  </si>
  <si>
    <t xml:space="preserve">SE LE TIENE AMALFI </t>
  </si>
  <si>
    <t>FO-25-1460837</t>
  </si>
  <si>
    <t>05-09-2025 SE REALIZA CIERRE EXITOSO DE AVAL TODO QUEDA OK</t>
  </si>
  <si>
    <t>F1ZZZ273</t>
  </si>
  <si>
    <t>TA-25-987700</t>
  </si>
  <si>
    <t>MISCELANEA LA CUMBRE CF 18</t>
  </si>
  <si>
    <t>FO-25-1394604</t>
  </si>
  <si>
    <t>05-09-2025 SÍ CITA COMERCIAL PARA REALIZAR CIERRE PARA LLEGAR AL PUNTO SE ENCUENTRA CERRADO SE INTENTA COMUNICACIÓN AL TELÉFONO DE LA DESCRIPCIÓN PERO NO SE TIENE ÉXITO</t>
  </si>
  <si>
    <t>TA-25-1048743</t>
  </si>
  <si>
    <t>DULCERIA Y DESECHABLES DISTRIPACHO</t>
  </si>
  <si>
    <t>FO-25-1460819</t>
  </si>
  <si>
    <t xml:space="preserve">05-09-2025 SE VISITA COMERCIO PARA CIERRE DE PUNTO BANCO BOGOTÁ DONDE SE RECOGE DATÁFONO,LECTORA,HUB SIN PLACA Y PINPAD SE REALIZAN IMPRESIONES DE PRUEBA OK Y SE COMPLETA CIERRE SIN NOVEDAD </t>
  </si>
  <si>
    <t>SXLZZ976</t>
  </si>
  <si>
    <t>TA-25-1063585</t>
  </si>
  <si>
    <t>LA CENTRAL PAPELERIA Y VARIEDADES PUNTO NET</t>
  </si>
  <si>
    <t>FO-25-1478182</t>
  </si>
  <si>
    <t>05-09-2025 SE REALIZA VISITA SE PORC DE A RETIRAR O RECIBIR EQUIPOS, 2  DATAFONOS, 2 LECTORES ,2 PINPAD ,1 HUB ,2 FUETES DE PODER + CABLES DE PODER, 2 BASES DE DATAFONOS ,NO TIENES ROLLOS CONSUMIO Y CONEXIÓN A RED ERA DEL CLIENTE, CIERRE EXITOSO</t>
  </si>
  <si>
    <t>A4IZZ058 - A4IZZ059</t>
  </si>
  <si>
    <t>TA-25-1063587</t>
  </si>
  <si>
    <t>LA CENTRAL MULTISERVICIOS</t>
  </si>
  <si>
    <t>FO-25-1478185</t>
  </si>
  <si>
    <t>PARCIALMENTE EXITOSO</t>
  </si>
  <si>
    <t>05-09-2025 SE REALIZA VISITA SE PROCEDE A RECIBIR EQUIPOS ,2 DATAFONOS ,1 LECT,1FUENTEDE PODER,1 BASE DEL DATAFONO ,QUEDA PENDIENTE LA PLACA: 1139188 SEGÚN INVENTARIO CLIENTE NO LA ENTREGA, ENTREGA EN DIRECCIÓN CALLE 21 # 19B-3 SE RECUPERAN EQUIPOS ENTREGADOS</t>
  </si>
  <si>
    <t>A4IZZ064 - 9T3ZZ076</t>
  </si>
  <si>
    <t>TA-25-1070724</t>
  </si>
  <si>
    <t>MISCELANEA Y VARIEDADES MA CAMILA</t>
  </si>
  <si>
    <t>FO-25-1486183</t>
  </si>
  <si>
    <t xml:space="preserve">05-09-2025 SE LLAMA AL CLIENTE Y SE VALIDA EL CIERRE CB AVAL Y SE VISITA EN LA DIRECCIÓN INDICADA EN CALI, SE REVISA LOS EQUIPOS RETIRO DATAFONO, LECTORA, ACCESORIOS EN BUEN ESTADO </t>
  </si>
  <si>
    <t>SXPZZ069</t>
  </si>
  <si>
    <t>TA-25-1070723</t>
  </si>
  <si>
    <t>EL BOOM DEL PELUQUERO NO. 2</t>
  </si>
  <si>
    <t>FO-25-1486177</t>
  </si>
  <si>
    <t xml:space="preserve">08-09-2025 SE HACE CIERRE OK NO APLICA PUBLICIDAD </t>
  </si>
  <si>
    <t>A1OZZ751</t>
  </si>
  <si>
    <t>TA-25-1063584</t>
  </si>
  <si>
    <t>PAPELERIA PRISSMA</t>
  </si>
  <si>
    <t>FO-25-1496905</t>
  </si>
  <si>
    <t>08-09-2025 SE REALIZA VISITA DE CAMPO DONDE SE RETIRA EQUIPO SIN NOVEDAD, SE VALIDA QUE HAY EQUIPOS FALTANTES POR LO CUAL SE SOLICITA LA VALIDAR UBICACIÓN DE LOS MISMOS, SE INFORMA A SUPERVISOR QUIEN AUTORIZA CIERRE DE VISITA.</t>
  </si>
  <si>
    <t>99WZZ530-BBVZZ139</t>
  </si>
  <si>
    <t>TA-25-1048741</t>
  </si>
  <si>
    <t>LIBRERIA Y PAPELERIA IPIALES</t>
  </si>
  <si>
    <t>FO-25-1460813</t>
  </si>
  <si>
    <t>GESTIÓN_TELEFÓNICA</t>
  </si>
  <si>
    <t>09-09-2025 SE HABLA CON EL SEÑOR ANDRES BRAVO NIETO DEL SEÑOR JORGE BRAVO, QUIEN INDICA QUE NO SABE EN EL MOMENTO DÓNDE SE ENCUENTRAN LOS EQUIPOS, PUES LA PAPELERÍA CERRÓ Y EL SEÑOR JORGE SE LLEVÓ TODO. INDICA QUE ESTÁ VALIDANDO DÓNDE QUEDARON LOS EQUIPOS PARA PODER ENVIARLOS O ENTREGARLOS EN LA CIUDAD DE PASTO DONDE ÉL SE ENCUENTRA. SE LE INDICA QUE POR VENCIMIENTO DE LA ACTIVIDAD SE DEBE CERRAR Y QUE UNA VEZ LOS TENGA EN SU PODER, NOS CONTACTE PARA SOLICITAR LA AUTORIZACIÓN DEL CIERRE Y PODERLOS RECOGER</t>
  </si>
  <si>
    <t>TA-25-1080011</t>
  </si>
  <si>
    <t>FERRETERIA ORTIZ ARAUCA</t>
  </si>
  <si>
    <t>FO-25-1497678</t>
  </si>
  <si>
    <t>09-09-2025 SE RETIRA DATÁFONO, BASE Y LECTORA DE CB AVAL.</t>
  </si>
  <si>
    <t>LA0VZ926</t>
  </si>
  <si>
    <t>TA-25-1080000</t>
  </si>
  <si>
    <t>MISCELANEA INSUPERABLE</t>
  </si>
  <si>
    <t>FO-25-1497664</t>
  </si>
  <si>
    <t>10-09-2025 SE VISITA COMERCIO POR CIERRE DE PUNTO AL LLEGAR A LA DIRECCIÓN REGISTRADA TRANSVERSAL 8 I NO.67 A-6, SE IDENTIFICA QUE ESTÁ NO EXISTE, SE VALIDA DIRECCION QUE REGISTRA EN LA TERMINAL LA CUAL ES  TRANSVERSAL 18 I # 67A 63 SUR, SE INTENTA COMUNICACIÓN TELEFÓNICA PARA CONFIRMAR LA DIRECCIÓN DE ENTREGA, PERO CLIENTE NO CONTESTA, SE PROCEDE A DILIGENCIAR FORMATO ILOCALIZABLE Y SE CIERRA ACTIVIDAD SIN MÁS NOVEDAD</t>
  </si>
  <si>
    <t>TA-25-1096693</t>
  </si>
  <si>
    <t>MIL COSITAS PARA SU HOGAR</t>
  </si>
  <si>
    <t>FO-25-1514713</t>
  </si>
  <si>
    <t>NO_EXITOSO</t>
  </si>
  <si>
    <t>CB NO ENTREGA EQUIPO</t>
  </si>
  <si>
    <t>11-09-2025 SE VISITA CB PARA REALIZAR CIERRE, PROPIETARIA NO SE ENCUENTRA EN SITIO, PERSONA ACARGO MANIFIESTA QUE NO TIENE AUTORIZACIÓN PARA ENTREGAR EQUIPOS DE CB, SE COMUNICA CON CLIENTE AL NÚMERO TELEFÓNICO 3113302507 INDICA QUE NO ES POSIBLE BRINDAR ATENCIÓN EL DIA DE HOY</t>
  </si>
  <si>
    <t>TA-25-1096688</t>
  </si>
  <si>
    <t>DROGUERIA A SU SALUD JB</t>
  </si>
  <si>
    <t>FO-25-1514697</t>
  </si>
  <si>
    <t xml:space="preserve">11-09-2025 SE REALIZA VISITA, SE RETIRA DATAFONO Y LECTOR DE BARRAS </t>
  </si>
  <si>
    <t>FA00Y268</t>
  </si>
  <si>
    <t>TA-25-1096689</t>
  </si>
  <si>
    <t>BERTHA INES DIAZ</t>
  </si>
  <si>
    <t>FO-25-1514703</t>
  </si>
  <si>
    <t xml:space="preserve">12-09-2025 SE EJECUTA CIERRE CORRESPONSAL BANCARIO BANCO BOGOTÁ RETIRANDO LOS EQUIPOS EXISTENTES CLIENTE CONFORME </t>
  </si>
  <si>
    <t>KA00V587</t>
  </si>
  <si>
    <t>TA-25-1096687</t>
  </si>
  <si>
    <t>MULTIPAGOS - SV</t>
  </si>
  <si>
    <t>FO-25-1514690</t>
  </si>
  <si>
    <t xml:space="preserve">12-09-2025 SE VISITA COMERCIO SE REALIZA EL RETIRO DE EQUIPO DATÁFONO LECTOR DE BARRAS JUNTO CON SUS RESPECTIVOS ACCESORIOS CIERRE EXITOSO </t>
  </si>
  <si>
    <t>A30FZ731</t>
  </si>
  <si>
    <t>TA-25-1096696</t>
  </si>
  <si>
    <t>DROGAS SUPER PASTO</t>
  </si>
  <si>
    <t>FO-25-1514718</t>
  </si>
  <si>
    <t xml:space="preserve">13-09-2025 SE REALIZA CIERRE DE CORRESPONSAL BANCARIO SE RETIRA DATAFONO LECTOR BASE FUENTE HUB PINPAD CIERRE EXITOSO CANTIDAD DE ROLLOS RETIRADOS CERO </t>
  </si>
  <si>
    <t>BBBXZ481</t>
  </si>
  <si>
    <t>TA-25-1112354</t>
  </si>
  <si>
    <t>TDA PARA MASCOTAS JULIAN</t>
  </si>
  <si>
    <t>FO-25-1538980</t>
  </si>
  <si>
    <t>17-09-2025 EN LA VISITA TÉCNICA SE REALIZÓ LA RECOLECCIÓN DE DATÁFONO, LECTOR,CON LA BASE SOPORTE DE DATÁFONO Y SUS RESPECTIVOS CABLES,SE RECOLECTARON EN BUEN ESTADO Y SIN NOVEDAD.</t>
  </si>
  <si>
    <t>KA003039</t>
  </si>
  <si>
    <t>TA-25-1096691</t>
  </si>
  <si>
    <t xml:space="preserve">TELECOMUNICACIONES CHAMBO LIMITADA </t>
  </si>
  <si>
    <t>FO-25-1514709</t>
  </si>
  <si>
    <t xml:space="preserve">18-09-2025 SE REALIZA VISITA AL CB POR SOLICITUD DE CIERRE, SE REALIZA LAS RESPECTIVAS VERIFICACIONES, SE INTENTA IMPRIMIR LA TIRILLA PERO EL DATÁFONO TIENE PROBLEMA CON LA IMPRESORA, SE ESCALA CON EL DEJE DE ZONA Y SE DA SU RESPECTIVO MANEJO </t>
  </si>
  <si>
    <t>SX0KZ870</t>
  </si>
  <si>
    <t>TA-25-1119757</t>
  </si>
  <si>
    <t>ASESORIAS Y SERVICIOS INTEGRALES L Y E SAS</t>
  </si>
  <si>
    <t>FO-25-1545288</t>
  </si>
  <si>
    <t>18-09-2025 SE REALIZA CIERRE DE CORRESPONSAL AVAL EXITOSO. SE RETIRA DATÁFONO, MAGIC BOX, PIN PAD Y LECTORA CON LOS CABLES.</t>
  </si>
  <si>
    <t>A306Z204</t>
  </si>
  <si>
    <t>TA-25-1119754</t>
  </si>
  <si>
    <t>ESTUDIOS FOTOGRAFICOS FRANCO</t>
  </si>
  <si>
    <t>FO-25-1545283</t>
  </si>
  <si>
    <t xml:space="preserve">19-09-2025 CLIENTE REQUIERE QUEDAR CON DATÁFONO COMO ADQUIRIENTE CAMBIÓ DE PROVEEDOR DE INTERNET NO TIENEN CONEXIÓN PARA REALIZAR CIERRE SE LE INDICA COMUNICARSE NUEVAMENTE CUANDO TENGA SOLUCIÓN DE SERVICIO DE INTERNET </t>
  </si>
  <si>
    <t>LASZZ966</t>
  </si>
  <si>
    <t>TA-25-1119758</t>
  </si>
  <si>
    <t>MIGDONIA MEJIA RAMIREZ</t>
  </si>
  <si>
    <t>FO-25-1545291</t>
  </si>
  <si>
    <t>19-09-2025 CIERRE CB BANCO DE BOGOTA MIXTO</t>
  </si>
  <si>
    <t>AAJOY476</t>
  </si>
  <si>
    <t>TA-25-1128331</t>
  </si>
  <si>
    <t>DISTRIBUIDOR EMPRESARIAL</t>
  </si>
  <si>
    <t>FO-25-1556589</t>
  </si>
  <si>
    <t xml:space="preserve">20-09-2025 SE LLEGA A COMERCIO ES UN CONJUNTO RESIDENCIAL ME COMUNICO CON LA SEÑORA BRIGIT ALARCÓN AL NÚMERO 3002697553 ME INDICA QUE NO TIENE CONOCIMIENTO DEL RETIRO QUE VA LLAMAR ALA ENTIDAD Y VÁLIDA PRIMERO Y LUEGO SE COMUNICA </t>
  </si>
  <si>
    <t>TA-25-1119753</t>
  </si>
  <si>
    <t>CENTRACELL CUMBAL</t>
  </si>
  <si>
    <t>FO-25-1545278</t>
  </si>
  <si>
    <t xml:space="preserve">22-09-2025 SE VISITÓ EL COMERCIO PARA REALIZAR CIERRE DEL CORRESPONSAL, SE RETIRÓ DATAFONO CON LECTORA, CIERRE OK SIN NOVEDAD 
</t>
  </si>
  <si>
    <t>BLZZZ425</t>
  </si>
  <si>
    <t>TA-25-1130692</t>
  </si>
  <si>
    <t>MARIA J CARVAJAL</t>
  </si>
  <si>
    <t>FO-25-1563560</t>
  </si>
  <si>
    <t>22-09-2025 SE REALIZA RETIRO VOLUNTARIO DE DATAFONO LECTORA BASE FUENTE DE PODER CABLE DE RED, CLIENTE NO QUIERE TENER MÁS LOS SERVICIOS DE BANCO DE BOGOTÁ, CIERRE EXITOSO.</t>
  </si>
  <si>
    <t>V1KZZ357</t>
  </si>
  <si>
    <t>TA-25-1141189</t>
  </si>
  <si>
    <t>SALA INTERNET Y PAPELERIA LYT</t>
  </si>
  <si>
    <t>FO-25-1571115</t>
  </si>
  <si>
    <t xml:space="preserve">23-09-2025 SE RETIRA DATÁFONO Y LECTORA </t>
  </si>
  <si>
    <t>TRFZZ900</t>
  </si>
  <si>
    <t>TA-25-1141188</t>
  </si>
  <si>
    <t>DROGUERIA SURTIFAMILIAR G J</t>
  </si>
  <si>
    <t>FO-25-1571108</t>
  </si>
  <si>
    <t xml:space="preserve">24-09-2025 SE REALIZA EL RETIRO DE EQUIPO DE CB AVAL SIN NOVEDAD </t>
  </si>
  <si>
    <t>EG0FZ148</t>
  </si>
  <si>
    <t>TA-25-1145201</t>
  </si>
  <si>
    <t>DROG DE EL SALVADOR</t>
  </si>
  <si>
    <t>FO-25-1577040</t>
  </si>
  <si>
    <t xml:space="preserve">25-09-2025 RETIRO DE DATAFONO Y LECTOR OK </t>
  </si>
  <si>
    <t>AB11Y055</t>
  </si>
  <si>
    <t>TA-25-1145200</t>
  </si>
  <si>
    <t>TECNISISTEMAS MARSELLA.E</t>
  </si>
  <si>
    <t>FO-25-1577036</t>
  </si>
  <si>
    <t xml:space="preserve">25-09-2025 CIERRE DE CB OK SE RETIRA DATAFONO LECTORA HUB Y PINPAD </t>
  </si>
  <si>
    <t>FA00Y187</t>
  </si>
  <si>
    <t>TA-25-1150187</t>
  </si>
  <si>
    <t>DROGUERIA SERVICOOP N 5</t>
  </si>
  <si>
    <t>FO-25-1584157</t>
  </si>
  <si>
    <t xml:space="preserve">25-09-2025 SE REALIZA RETIRO DE LECTORA A VOLUNTAD DEL CLIENTE </t>
  </si>
  <si>
    <t>V&amp;S SOAT Y MAS</t>
  </si>
  <si>
    <t>FO-25-1455817</t>
  </si>
  <si>
    <t>02-09-2025 / Solución: SE VISITA CORRESPONSAL Y SE REEMPLAZA BASE DE DATÁFONO POR NO COMPATIBILIDAD CON EQUIPO( BASE 2600 EN EQUIPO 3500) YA QUE EL LECTOR NO QUEDA CONECTADO. / Usuario: Valentina Meneses  Telefono: 3168956431 / Correo: valentinamm2011@hotmail.com</t>
  </si>
  <si>
    <t>FHZZZ092</t>
  </si>
  <si>
    <t>KING MOVIL TECNOLOGIA</t>
  </si>
  <si>
    <t>FO-25-1444253</t>
  </si>
  <si>
    <t>02-09-2025 / Solución: SE REALIZA VISITA S EPORCEDEA INSTALAR PINPAD Y HUB ,SE HACEN PRUEBAS Y TODO OK,CB OPERATIVO / Usuario: Stiven osorio  Telefono: 3052878957 / Correo: richardstivenosoriocardenas@gmail.com</t>
  </si>
  <si>
    <t>A1WZZ832</t>
  </si>
  <si>
    <t>PDV LA VEGA</t>
  </si>
  <si>
    <t>FO-25-1456861</t>
  </si>
  <si>
    <t xml:space="preserve">02-09-2025 / Solución: SE REALIZA PEGUE DE BASES SOLICITADA POR EL COMERCIO SE ENTREGA ORGANIZADO SIN NOVEDAD  / Usuario: Angie cruz  Telefono: 3222549885 / Correo: centrodecontacto@consuerte.com.co </t>
  </si>
  <si>
    <t>GZ2ZZ770</t>
  </si>
  <si>
    <t>DATOS MOVILES EN LINEA LTDA RIONEGRO</t>
  </si>
  <si>
    <t>FO-25-1459846</t>
  </si>
  <si>
    <t>03-09-2025 / Solución: SE VISITA COMERCIO SE INSTALA PINPAD , SE AGREGA MAGIC BOX, SE CAMBIA ACTIVO POR TECNOLOGÍA SEMBRADO DE TARJETA OK , CIERRE HABILITADO  / Usuario: Angie Camacho  Telefono: 3187945617 / Correo: sarayagom@gmail.com</t>
  </si>
  <si>
    <t>10PZZ065</t>
  </si>
  <si>
    <t>KMK TODO PARA MARMOL Y GRANITO</t>
  </si>
  <si>
    <t>FO-25-1461630</t>
  </si>
  <si>
    <t>04-09-2025 / Solución: SE REALIZA VISITA, SE REALIZA CAMBIO DE DATAFONO POR TECNOLOGÍA, SE INSTALA MAGIC BOX Y PINPAD, SE REALIZAN PRUEBAS Y CIERRES OK  / Usuario: Jenny Sánchez  Telefono: 3134517885 / Correo: yen_kar516@hotmail.com</t>
  </si>
  <si>
    <t>SAUZZ729</t>
  </si>
  <si>
    <t>FO-25-1461634</t>
  </si>
  <si>
    <t xml:space="preserve">03-09-2025 / Solución: SE REALIZÓ LA INSTALACIÓN DE PINPAD CON HUB, SE EJECUTAN PRUEBAS TX EXITOSAS QUEDA OPERATIVO HAY QUE ACLARAR QUE AL CLIENTE LE PRESENTA FALLA DE ENTRADA DE TX LLAMAR AL EMISOR POR CAUSAS DE LA ENTIDAD BANCARIA, DEMÁS TX DE RETIRO CB Y PAGOS DE COMERCIO ESTA FUNCIONANDO SIN INCONVENIENTES  / Usuario: Angélica Maria Lemos  Telefono: 3106554274 / Correo: lemosangelica761@gmail.com </t>
  </si>
  <si>
    <t>PDV PARADERO SAN ANTONIO</t>
  </si>
  <si>
    <t>FO-25-1470194</t>
  </si>
  <si>
    <t>04-09-2025 / Solución: SE REALIZA VISITA AL CB POR SOLICITUD DE BASE DESPEGADA, SE LIMPIA LA ZONA Y SE VUELVE A PEGAR Y TODO OK  / Usuario: Geraldin Arzuza Telefono: 3107079606 / Correo: geraldinearzuza@yahoo.es</t>
  </si>
  <si>
    <t>GZ2ZZ814</t>
  </si>
  <si>
    <t>CONSUERTE OFICINA MADRIGAL</t>
  </si>
  <si>
    <t>FO-25-1480233</t>
  </si>
  <si>
    <t>05-09-2025 / Solución: SE REALIZA CAMBIO DE BASE DATÁFONO PARTIDA PRUEBAS OK SIN NOVEDAD SE FIJA BASE DONDE CLIENTE SOLICITA  / Usuario: Dayana franco  Telefono: 3118366266 / Correo: centrodecontacto@consuerte.com.co</t>
  </si>
  <si>
    <t>JAADZ952</t>
  </si>
  <si>
    <t>ANIMATECH</t>
  </si>
  <si>
    <t>FO-25-1461627</t>
  </si>
  <si>
    <t>05-09-2025 / Solución: SE REALIZA VISITA AL CB POR SOLICITUD DE PINPAD, SE REALIZA INSTALACIÓN DE PINPAD SE APRUEBAS EXITOSAS Y SE REALIZA CAMBIO DE EQUIPO POR COMPATIBILIDAD  / Usuario: Julieta Leiva  Telefono: 3182658999 / Correo: animatch.movil@gmail.com</t>
  </si>
  <si>
    <t>10LZZ800</t>
  </si>
  <si>
    <t>FO-25-1480364</t>
  </si>
  <si>
    <t>05-09-2025 / Solución: DURANTE LA VISITA TECNICA SE REALIZAR LA INSTALACIÓN DE PIN PAD Y HUB CON LAS PRUEBAS OK PARÁMETROS OK USUARIOS OK A CONFORMIDAD DEL CLIENTE  / Usuario: ALICIA SUAREZ Telefono: 3186940845 / Correo: cabeto831@hotmail.com</t>
  </si>
  <si>
    <t>V8ZZZ823</t>
  </si>
  <si>
    <t>FO-25-1486872</t>
  </si>
  <si>
    <t>06-09-2025 / Solución: SE REALIZA VISITA AL PUNTO, SE IMPLEMENTA BASE DATÁFONO,YA QUE CLIENTE INDICA QUE AL MOMENTO E INSTALACIÓN NO SE LA DEJARON / Usuario: DIANA MEDINA  Telefono: 3138876129 / Correo: dianapao2617@hotmail.com</t>
  </si>
  <si>
    <t>V7ZZZ402</t>
  </si>
  <si>
    <t>TA-25-1071645</t>
  </si>
  <si>
    <t>FO-25-1488077</t>
  </si>
  <si>
    <t>06-09-2025 / Solución: SE REALIZA INSTALACIÓN DE DOS PINPAD SE REALIZA CAMBIO DE EQUIPO POR TECNOLOGÍA EN EL MOMENTO DE CONFIGURACIÓN DE EQUIPO SE PRESENTA FALLA DE ENERGÍA SE ESPERA A QUE SE RESTABLECE SE REALIZA PRUEBAS DE FUNCIONAMIENTO CON PINPAD EXITOSAS CB QUEDA OPERATIVO  / Usuario: SUSAN MORENO Telefono: 3007614022 / Correo: intelcopiascomi@hotmail.com</t>
  </si>
  <si>
    <t>SIZZZ738 - 106ZZ804</t>
  </si>
  <si>
    <t>NOVEDADES LA FAMA.ES</t>
  </si>
  <si>
    <t>FO-25-1488633</t>
  </si>
  <si>
    <t>08-09-2025 / Solución: SE REALIZA VISITA AL COMERCIO PARA REALIZAR LA INSTALACIÓN DE PIN PAD EXITOSO SE CAMBIA DATÁFONO POR INCOMODIDAD / Usuario: Diomarli Mulfors Telefono: 3012227438 / Correo: diomarlis.22@gmail.com</t>
  </si>
  <si>
    <t>9T0NZ581</t>
  </si>
  <si>
    <t>FO-25-1488638</t>
  </si>
  <si>
    <t>08-09-2025 / Solución: SE VISITA EL COMERCIO, SE VALIDA CON EL CLIENTE LA INSTALACIÓN DEL PINPAD, PRUEBAS OK, TELECARGA TRNA  / Usuario: Luis Albeiro Tenorio Batalla  Telefono: 3025396374 / Correo: s.s.morenot@hotmail.com</t>
  </si>
  <si>
    <t>LA ESQUINA DEL MOVIMIENTO FAMILIAR</t>
  </si>
  <si>
    <t>FO-25-1484601</t>
  </si>
  <si>
    <t>08-09-2025 / Solución: SE VUELVE A INSTALAR BASE QUE SE HABIA DESPEGADO, SE PEGO CON CINTA DOBLE FAZ Y SE ATORNILLÓ  / Usuario: YICEL ROCIO HURTADO Telefono: 3173061999 / Correo: yicelhurtado25@gmail.com</t>
  </si>
  <si>
    <t>SVLZZ160</t>
  </si>
  <si>
    <t>SU DROGUERIA BELENCITO 5</t>
  </si>
  <si>
    <t>FO-25-1502601</t>
  </si>
  <si>
    <t>09-09-2025 / Solución: SE VISITA PUNTO ENCONTRANDO LA BASE DEL DATAFONO DESPEGADA, SE FIJA CORRECTAMENTE, PRUEBAS OK, CLIENTE CONFORME / Usuario: LEYDY OLMOS Telefono: 3108288615 / Correo: drogueriasbelencito5@gmail.com</t>
  </si>
  <si>
    <t>A4JZZ158</t>
  </si>
  <si>
    <t>PRODUCTOS DE ASEO &amp; PAPELERIA BLUE</t>
  </si>
  <si>
    <t>FO-25-1505448</t>
  </si>
  <si>
    <t>11-09-2025 / Solución: SE REALIZA INSTALACIÓN DE PINPAD, SIN NOVEDAD. / Usuario: Ferney Vargas Telefono: 3102067440 / Correo: fv5891427@gmail.com</t>
  </si>
  <si>
    <t>LAYZZ029</t>
  </si>
  <si>
    <t xml:space="preserve">FUENTES DE SODA Y MICROMERCADO ZORAYDA </t>
  </si>
  <si>
    <t>FO-25-1508377</t>
  </si>
  <si>
    <t>11-09-2025 / Solución: SE HACE PRESENCIA EN COMERCIO, SE REALIZA INSTALACIÓN DE 2 PIN PAD, SE REALIZA CAMBIO DE DATAFONO POR TECNOLOGÍA  / Usuario: CLAUDIA VELASCO  Telefono: 3014429249 / Correo: claudiavelasco1190@gmail.com</t>
  </si>
  <si>
    <t>SXLZZ038 - SXLZZ037</t>
  </si>
  <si>
    <t>DAMAJE SERVICIOS</t>
  </si>
  <si>
    <t>FO-25-1508380</t>
  </si>
  <si>
    <t>11-09-2025 / Solución: SE REALIZA VISITA DE CAMPO DONDE SE INSTALA PINPAD DE ACUERDO A INDICACIONES DEL CLIENTE, ADICIONAL SE CAMBIO POS POR COMPATIBILIDAD DE TECNOLOGÍA, PREUBAS CUPO Y USUARIO.OK, TARJETA DE SEMBRADO 2112. / Usuario: Julieth Ramirez Telefono: 3162599464 / Correo: jeroperaservi@outlook.com</t>
  </si>
  <si>
    <t>EG04Z207</t>
  </si>
  <si>
    <t>GOTAS DE ROCIO</t>
  </si>
  <si>
    <t>FO-25-1508374</t>
  </si>
  <si>
    <t>11-09-2025 / Solución: SE REALIZÓ VISITA AL COMERCIO Y SE INSTALA PID PAD PRUEBAS EXITOSAS  / Usuario: Sneider Gómez  Telefono: 3504734794 / Correo: puppillo1404@gmail.com</t>
  </si>
  <si>
    <t>LMMZZ889</t>
  </si>
  <si>
    <t>FO-25-1516959</t>
  </si>
  <si>
    <t>12-09-2025 / Solución: SE VISITA CORRESPONSAL Y SE REALIZA INSTALACIÓN DE HUB USB. TRANSACCIONES DE PRUEBA EXITOSAS.  / Usuario: Valentina Meneses  Telefono: 3168956431 / Correo: valentinamm2011@hotmail.com</t>
  </si>
  <si>
    <t>LOS PELUDITOS DE CRIS</t>
  </si>
  <si>
    <t>FO-25-1532653</t>
  </si>
  <si>
    <t>17-09-2025 / Solución: SE INSTALA PINPAD Y HUD NO SERIALIZADO  / Usuario: MARIA CRISTINA OSORIO  Telefono: 3173447123 / Correo: cristydelsicacha@gmail.com</t>
  </si>
  <si>
    <t>A16ZZ642</t>
  </si>
  <si>
    <t>VARIEDADESSANEMYCRAFT</t>
  </si>
  <si>
    <t>FO-25-1543328</t>
  </si>
  <si>
    <t>18-09-2025 / Solución: SE INSTALA PINPAD Y HUD NO SERIALIZADO SE HACEN PRUEBAS Y QUEDA FUNCIONANDO CORRECTAMENTE  / Usuario: DAYHANA ZAPATA Telefono: 3103114603 / Correo: zdayhana8@gmail.com</t>
  </si>
  <si>
    <t>FAMZZ012</t>
  </si>
  <si>
    <t>PDV AVENIDA PARATEBUENO</t>
  </si>
  <si>
    <t>FO-25-1534160</t>
  </si>
  <si>
    <t>18-09-2025 / Solución: SE REALIZA VISITA AL CB POR SOLICITUD DE BASE DESPEGADA SE REALIZA EL PEGADO DE LA BASE Y QUEDA TODO OK / Usuario: María Montoya Telefono: 3204021273 / Correo: centrodecontacto@consuerte.com.co</t>
  </si>
  <si>
    <t>GZYZZ777</t>
  </si>
  <si>
    <t>PDA SIETE DE AGOSTO 2</t>
  </si>
  <si>
    <t>FO-25-1548644</t>
  </si>
  <si>
    <t>19-09-2025 / Solución: SE RELAIZA VISITA Y COMERCIO SE ENCUENTRA CERRADO / Usuario: Alberto upegui Telefono: 3144886809 / Correo: centrodecontacto@consuerte.com.co</t>
  </si>
  <si>
    <t>FO-25-1563015</t>
  </si>
  <si>
    <t>22-09-2025 / Solución: SE REALIZA AJUSTE DE BASE SE ENTREGA OPERATIVO SIN NOVEDAD  / Usuario: Dina tovar  Telefono: 3128152681 / Correo: dinavivit@gmail.com</t>
  </si>
  <si>
    <t>FO-25-1563247</t>
  </si>
  <si>
    <t>23-09-2025 / Solución: SE VISITA COMERCIO SE REALIZA LA INSTALACIÓN DE UNA BASE PARA DATÁFONO OK, CB OPERATIVO  / Usuario: JOSE FAVID QUINTERO  Telefono: 3244055238 / Correo: davidsoto200403@gmail.com</t>
  </si>
  <si>
    <t>LN0SZ170</t>
  </si>
  <si>
    <t>TA-25-1140430</t>
  </si>
  <si>
    <t>FO-25-1570222</t>
  </si>
  <si>
    <t>24-09-2025 / Solución: SE CANCELA SOLICITUD YA QUE SE REALIZA CAMBIO DE DATAFONO COMPATIBLE CON LA BASE INSTALADA EN EL COMERCIO  / Usuario: Alfonso Pino  Telefono: 3203044573 / Correo: alfonzopino6@gmail.com</t>
  </si>
  <si>
    <t>PAPELERIA Y MISCELANEA J SEBAS</t>
  </si>
  <si>
    <t>FO-25-1585620</t>
  </si>
  <si>
    <t xml:space="preserve">26-09-2025 / Solución: SE REALIZA PEGADO DE BASE SOPORTE ANCLANDOLA NUEVAMENTE YA QUE SE HABIA DESPEGADO POR FALLA DEL ADHESIVO PEGANTE  / Usuario: NAIRO SANTOS  Telefono: 3214689570 / Correo: j.sebasgames21@gmail.com </t>
  </si>
  <si>
    <t>LAMZZ003</t>
  </si>
  <si>
    <t>TA-25-1154555</t>
  </si>
  <si>
    <t>FO-25-1591022</t>
  </si>
  <si>
    <t xml:space="preserve">SE HACE PRESENCIA EN COMERCIO SE REALIZA INSTALACIÓN DE BASE YA QUE LA QUE ESTABA EN EL COMERCIO SE CAYO Y SE PARTIÓ </t>
  </si>
  <si>
    <t>V2ZZZ061</t>
  </si>
  <si>
    <t>FO-25-1591024</t>
  </si>
  <si>
    <t>SE REALIZA VISITA DE CAMPO PARA REALIZAR  INSTALACIÓN DE PIN PAD, PARÁMETROS OKAY USUARIOS OKAY A CONFORMIDAD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</si>
</sst>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_(&quot;$&quot;\ * #,##0.00_);_(&quot;$&quot;\ * \(#,##0.00\);_(&quot;$&quot;\ * &quot;-&quot;??_);_(@_)"/>
    <numFmt numFmtId="165" formatCode="_(* #,##0.00_);_(* \(#,##0.00\);_(* &quot;-&quot;??_);_(@_)"/>
    <numFmt numFmtId="166" formatCode="&quot;$&quot;#,##0;[Red]\-&quot;$&quot;#,##0"/>
    <numFmt numFmtId="167" formatCode="_-&quot;$&quot;* #,##0.00_-;\-&quot;$&quot;* #,##0.00_-;_-&quot;$&quot;* &quot;-&quot;??_-;_-@_-"/>
    <numFmt numFmtId="168" formatCode="[$-409]d\-m\-yy\ h:mm\ AM/PM;@"/>
    <numFmt numFmtId="169" formatCode="[$-240A]dddd\,\ dd&quot; de &quot;mmmm&quot; de &quot;yyyy"/>
    <numFmt numFmtId="170" formatCode="_ &quot;$&quot;\ * #,##0_ ;_ &quot;$&quot;\ * \-#,##0_ ;_ &quot;$&quot;\ * &quot;-&quot;??_ ;_ @_ "/>
    <numFmt numFmtId="171" formatCode="&quot;$&quot;\ #,##0"/>
    <numFmt numFmtId="172" formatCode="_ * #,##0.00_ ;_ * \-#,##0.00_ ;_ * &quot;-&quot;??_ ;_ @_ "/>
    <numFmt numFmtId="173" formatCode="_ [$€-2]\ * #,##0.00_ ;_ [$€-2]\ * \-#,##0.00_ ;_ [$€-2]\ * &quot;-&quot;??_ "/>
    <numFmt numFmtId="174" formatCode="_-&quot;$&quot;* #,##0_-;\-&quot;$&quot;* #,##0_-;_-&quot;$&quot;* &quot;-&quot;??_-;_-@_-"/>
    <numFmt numFmtId="175" formatCode="_(&quot;$&quot;\ * #,##0_);_(&quot;$&quot;\ * \(#,##0\);_(&quot;$&quot;\ * &quot;-&quot;??_);_(@_)"/>
    <numFmt numFmtId="176" formatCode="_-* #,##0.00\ _€_-;\-* #,##0.00\ _€_-;_-* &quot;-&quot;??\ _€_-;_-@_-"/>
    <numFmt numFmtId="177" formatCode="_ &quot;$&quot;\ * #,##0.00_ ;_ &quot;$&quot;\ * \-#,##0.00_ ;_ &quot;$&quot;\ * &quot;-&quot;??_ ;_ @_ "/>
    <numFmt numFmtId="178" formatCode="[$-C0A]d\-mmm\-yy;@"/>
    <numFmt numFmtId="179" formatCode="[$-240A]General"/>
    <numFmt numFmtId="180" formatCode="0.000%"/>
    <numFmt numFmtId="181" formatCode="_ * #,##0.00_ ;_ * \-#,##0.00_ ;_ * \-??_ ;_ @_ "/>
    <numFmt numFmtId="182" formatCode="_-[$$-240A]\ * #,##0_-;\-[$$-240A]\ * #,##0_-;_-[$$-240A]\ * &quot;-&quot;??_-;_-@_-"/>
    <numFmt numFmtId="183" formatCode="dd/mm/yyyy;@"/>
    <numFmt numFmtId="184" formatCode="dd/mm/yyyy"/>
    <numFmt numFmtId="185" formatCode="dd/mm/yyyy\ hh:mm"/>
  </numFmts>
  <fonts count="109">
    <font>
      <sz val="11"/>
      <color theme="1"/>
      <name val="Calibri"/>
      <family val="2"/>
      <scheme val="minor"/>
    </font>
    <font>
      <sz val="11"/>
      <color indexed="8"/>
      <name val="Calibri"/>
      <family val="2"/>
    </font>
    <font>
      <sz val="10"/>
      <name val="Arial"/>
      <family val="2"/>
    </font>
    <font>
      <sz val="10"/>
      <name val="Arial"/>
      <family val="2"/>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b/>
      <sz val="9"/>
      <color indexed="81"/>
      <name val="Tahoma"/>
      <family val="2"/>
    </font>
    <font>
      <sz val="9"/>
      <color indexed="81"/>
      <name val="Tahoma"/>
      <family val="2"/>
    </font>
    <font>
      <b/>
      <sz val="8"/>
      <name val="Gelion Thin"/>
    </font>
    <font>
      <sz val="8"/>
      <color theme="1"/>
      <name val="Gelion Thin"/>
    </font>
    <font>
      <sz val="11"/>
      <color theme="1"/>
      <name val="Gelion Thin"/>
    </font>
    <font>
      <b/>
      <sz val="8"/>
      <color rgb="FF000000"/>
      <name val="Gelion Thin"/>
    </font>
    <font>
      <b/>
      <sz val="10"/>
      <name val="Gelion Thin"/>
    </font>
    <font>
      <sz val="10"/>
      <color theme="1"/>
      <name val="Gelion Thin"/>
    </font>
    <font>
      <sz val="10"/>
      <name val="Gelion Thin"/>
    </font>
    <font>
      <sz val="8"/>
      <color rgb="FF000000"/>
      <name val="Gelion Thin"/>
    </font>
    <font>
      <b/>
      <sz val="10"/>
      <color rgb="FF000000"/>
      <name val="Gelion Thin"/>
    </font>
    <font>
      <sz val="10"/>
      <color rgb="FF000000"/>
      <name val="Gelion Thin"/>
    </font>
    <font>
      <b/>
      <sz val="11"/>
      <color theme="1"/>
      <name val="Gelion Thin"/>
    </font>
    <font>
      <sz val="11"/>
      <color rgb="FF000000"/>
      <name val="Calibri"/>
      <family val="2"/>
      <scheme val="minor"/>
    </font>
    <font>
      <b/>
      <i/>
      <sz val="11"/>
      <color rgb="FFFFFFFF"/>
      <name val="Century Gothic"/>
      <family val="2"/>
    </font>
    <font>
      <sz val="10"/>
      <color rgb="FF000000"/>
      <name val="Century Gothic"/>
      <family val="2"/>
    </font>
    <font>
      <sz val="10"/>
      <color rgb="FF3A3838"/>
      <name val="Century Gothic"/>
      <family val="2"/>
    </font>
    <font>
      <sz val="8"/>
      <color rgb="FFFF0000"/>
      <name val="Gelion Thin"/>
    </font>
    <font>
      <sz val="8"/>
      <name val="Gelion Thin"/>
    </font>
    <font>
      <sz val="10"/>
      <name val="Calibri"/>
      <family val="2"/>
      <scheme val="minor"/>
    </font>
    <font>
      <sz val="11"/>
      <name val="Calibri"/>
      <family val="2"/>
      <scheme val="minor"/>
    </font>
    <font>
      <sz val="10"/>
      <color theme="1"/>
      <name val="Cambria"/>
      <family val="2"/>
      <scheme val="major"/>
    </font>
    <font>
      <sz val="10"/>
      <name val="Cambria"/>
      <family val="2"/>
      <scheme val="major"/>
    </font>
    <font>
      <sz val="8"/>
      <name val="Gelion Light"/>
    </font>
    <font>
      <sz val="11"/>
      <name val="Gelion Thin"/>
    </font>
    <font>
      <sz val="11"/>
      <color rgb="FFC00000"/>
      <name val="Calibri"/>
      <family val="2"/>
      <scheme val="minor"/>
    </font>
    <font>
      <sz val="8"/>
      <color rgb="FFC00000"/>
      <name val="Gelion Light"/>
    </font>
    <font>
      <b/>
      <sz val="9"/>
      <color rgb="FFC00000"/>
      <name val="Gelion Thin"/>
    </font>
    <font>
      <b/>
      <sz val="10"/>
      <color rgb="FFC00000"/>
      <name val="Gelion Thin"/>
    </font>
    <font>
      <sz val="10"/>
      <color rgb="FFC00000"/>
      <name val="Gelion Thin"/>
    </font>
    <font>
      <sz val="8"/>
      <color theme="1"/>
      <name val="Gelion Light"/>
    </font>
    <font>
      <sz val="8"/>
      <color rgb="FFC00000"/>
      <name val="Century Gothic"/>
      <family val="2"/>
    </font>
    <font>
      <b/>
      <sz val="11"/>
      <name val="Gelion Thin"/>
    </font>
    <font>
      <sz val="9"/>
      <color theme="1"/>
      <name val="Cambria"/>
      <family val="2"/>
      <scheme val="major"/>
    </font>
  </fonts>
  <fills count="9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93F50A"/>
        <bgColor indexed="6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0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style="thin">
        <color indexed="64"/>
      </top>
      <bottom/>
      <diagonal/>
    </border>
    <border>
      <left style="thin">
        <color rgb="FF000000"/>
      </left>
      <right/>
      <top style="thin">
        <color rgb="FF000000"/>
      </top>
      <bottom/>
      <diagonal/>
    </border>
    <border>
      <left/>
      <right/>
      <top/>
      <bottom style="thin">
        <color indexed="64"/>
      </bottom>
      <diagonal/>
    </border>
  </borders>
  <cellStyleXfs count="395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13"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9" fillId="21" borderId="2" applyNumberFormat="0" applyAlignment="0" applyProtection="0"/>
    <xf numFmtId="164" fontId="2"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173" fontId="1" fillId="0" borderId="0" applyFont="0" applyFill="0" applyBorder="0" applyAlignment="0" applyProtection="0"/>
    <xf numFmtId="0" fontId="4" fillId="0" borderId="0"/>
    <xf numFmtId="0" fontId="1" fillId="0" borderId="0"/>
    <xf numFmtId="0" fontId="17" fillId="0" borderId="0" applyNumberFormat="0" applyFill="0" applyBorder="0" applyAlignment="0" applyProtection="0"/>
    <xf numFmtId="0" fontId="7" fillId="4"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22" fillId="0" borderId="0" applyNumberFormat="0" applyFill="0" applyBorder="0" applyAlignment="0" applyProtection="0">
      <alignment vertical="top"/>
      <protection locked="0"/>
    </xf>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2" fillId="7" borderId="1" applyNumberFormat="0" applyAlignment="0" applyProtection="0"/>
    <xf numFmtId="0" fontId="10" fillId="0" borderId="3" applyNumberFormat="0" applyFill="0" applyAlignment="0" applyProtection="0"/>
    <xf numFmtId="43" fontId="25" fillId="0" borderId="0" applyFont="0" applyFill="0" applyBorder="0" applyAlignment="0" applyProtection="0"/>
    <xf numFmtId="0" fontId="1" fillId="0" borderId="0" applyFont="0" applyFill="0" applyBorder="0" applyAlignment="0" applyProtection="0"/>
    <xf numFmtId="165" fontId="25"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xf numFmtId="168" fontId="25" fillId="0" borderId="0"/>
    <xf numFmtId="0" fontId="25" fillId="0" borderId="0"/>
    <xf numFmtId="173"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0" fontId="26" fillId="0" borderId="0"/>
    <xf numFmtId="0" fontId="3" fillId="0" borderId="0"/>
    <xf numFmtId="0" fontId="2" fillId="0" borderId="0"/>
    <xf numFmtId="0" fontId="2" fillId="0" borderId="0"/>
    <xf numFmtId="0" fontId="2" fillId="0" borderId="0"/>
    <xf numFmtId="168" fontId="25" fillId="0" borderId="0"/>
    <xf numFmtId="169" fontId="2" fillId="0" borderId="0"/>
    <xf numFmtId="0" fontId="25" fillId="0" borderId="0"/>
    <xf numFmtId="168" fontId="2" fillId="0" borderId="0"/>
    <xf numFmtId="0" fontId="25" fillId="0" borderId="0"/>
    <xf numFmtId="0" fontId="2" fillId="0" borderId="0"/>
    <xf numFmtId="0" fontId="2" fillId="0" borderId="0"/>
    <xf numFmtId="0" fontId="25" fillId="0" borderId="0"/>
    <xf numFmtId="0" fontId="25" fillId="0" borderId="0"/>
    <xf numFmtId="0" fontId="2" fillId="0" borderId="0"/>
    <xf numFmtId="0" fontId="27"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5" fillId="0" borderId="0"/>
    <xf numFmtId="0" fontId="1" fillId="0" borderId="0"/>
    <xf numFmtId="0" fontId="5" fillId="0" borderId="0"/>
    <xf numFmtId="0" fontId="1" fillId="0" borderId="0"/>
    <xf numFmtId="0" fontId="2" fillId="0" borderId="0"/>
    <xf numFmtId="0" fontId="2" fillId="0" borderId="0"/>
    <xf numFmtId="0" fontId="2" fillId="0" borderId="0"/>
    <xf numFmtId="168" fontId="2" fillId="0" borderId="0"/>
    <xf numFmtId="170" fontId="2" fillId="0" borderId="0" applyFont="0" applyFill="0" applyBorder="0" applyAlignment="0" applyProtection="0"/>
    <xf numFmtId="0" fontId="2" fillId="0" borderId="0"/>
    <xf numFmtId="0" fontId="2" fillId="0" borderId="0"/>
    <xf numFmtId="0" fontId="1" fillId="0" borderId="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5" fillId="20" borderId="8" applyNumberFormat="0" applyAlignment="0" applyProtection="0"/>
    <xf numFmtId="9" fontId="2" fillId="0" borderId="0" applyFont="0" applyFill="0" applyBorder="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3"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16" fillId="0" borderId="0" applyNumberFormat="0" applyFill="0" applyBorder="0" applyAlignment="0" applyProtection="0"/>
    <xf numFmtId="0" fontId="24" fillId="0" borderId="0">
      <alignment wrapText="1"/>
    </xf>
    <xf numFmtId="164"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 fillId="0" borderId="0"/>
    <xf numFmtId="0" fontId="2" fillId="0" borderId="0"/>
    <xf numFmtId="167" fontId="25" fillId="0" borderId="0" applyFont="0" applyFill="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46" fillId="58" borderId="0" applyNumberFormat="0" applyBorder="0" applyAlignment="0" applyProtection="0"/>
    <xf numFmtId="0" fontId="46" fillId="59" borderId="0" applyNumberFormat="0" applyBorder="0" applyAlignment="0" applyProtection="0"/>
    <xf numFmtId="0" fontId="46" fillId="60"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46" fillId="64"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67" borderId="0" applyNumberFormat="0" applyBorder="0" applyAlignment="0" applyProtection="0"/>
    <xf numFmtId="0" fontId="46" fillId="68" borderId="0" applyNumberFormat="0" applyBorder="0" applyAlignment="0" applyProtection="0"/>
    <xf numFmtId="0" fontId="46" fillId="69"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7" fillId="70" borderId="0" applyNumberFormat="0" applyBorder="0" applyAlignment="0" applyProtection="0"/>
    <xf numFmtId="0" fontId="47" fillId="71" borderId="0" applyNumberFormat="0" applyBorder="0" applyAlignment="0" applyProtection="0"/>
    <xf numFmtId="0" fontId="47" fillId="72"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40" fillId="32" borderId="26" applyNumberFormat="0" applyAlignment="0" applyProtection="0"/>
    <xf numFmtId="0" fontId="9" fillId="21" borderId="2" applyNumberFormat="0" applyAlignment="0" applyProtection="0"/>
    <xf numFmtId="0" fontId="40" fillId="32" borderId="26"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39" fillId="0" borderId="25"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43" fontId="2" fillId="0" borderId="0" applyFon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6" fillId="30" borderId="23" applyNumberFormat="0" applyAlignment="0" applyProtection="0"/>
    <xf numFmtId="0" fontId="12" fillId="7" borderId="1" applyNumberFormat="0" applyAlignment="0" applyProtection="0"/>
    <xf numFmtId="0" fontId="36" fillId="30" borderId="23"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8" fontId="1" fillId="0" borderId="0"/>
    <xf numFmtId="179" fontId="4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alignment vertical="top"/>
      <protection locked="0"/>
    </xf>
    <xf numFmtId="0" fontId="50" fillId="0" borderId="0" applyNumberFormat="0" applyFill="0" applyBorder="0" applyAlignment="0" applyProtection="0"/>
    <xf numFmtId="0" fontId="49"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78" fontId="50" fillId="0" borderId="0" applyNumberFormat="0" applyFill="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0"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1" fontId="2"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1" fontId="2" fillId="0" borderId="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25"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25" fillId="0" borderId="0" applyFont="0" applyFill="0" applyBorder="0" applyAlignment="0" applyProtection="0"/>
    <xf numFmtId="167" fontId="2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0" fontId="25"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applyNumberFormat="0" applyFill="0" applyBorder="0" applyAlignment="0" applyProtection="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178" fontId="2" fillId="0" borderId="0"/>
    <xf numFmtId="0"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52"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8" fontId="5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68" fontId="2" fillId="0" borderId="0"/>
    <xf numFmtId="168" fontId="2" fillId="0" borderId="0"/>
    <xf numFmtId="168" fontId="2"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0" fontId="2" fillId="0" borderId="0">
      <alignment vertical="top"/>
    </xf>
    <xf numFmtId="168" fontId="2" fillId="0" borderId="0"/>
    <xf numFmtId="178" fontId="25" fillId="0" borderId="0"/>
    <xf numFmtId="168" fontId="2" fillId="0" borderId="0"/>
    <xf numFmtId="178" fontId="25" fillId="0" borderId="0"/>
    <xf numFmtId="16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0" fontId="25" fillId="0" borderId="0"/>
    <xf numFmtId="178" fontId="25"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alignment vertical="top"/>
    </xf>
    <xf numFmtId="0" fontId="2" fillId="0" borderId="0">
      <alignment vertical="top"/>
    </xf>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0" fontId="2"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0"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0" fontId="2" fillId="0" borderId="0"/>
    <xf numFmtId="178" fontId="2" fillId="0" borderId="0"/>
    <xf numFmtId="0" fontId="2" fillId="0" borderId="0"/>
    <xf numFmtId="0" fontId="2" fillId="0" borderId="0"/>
    <xf numFmtId="0" fontId="46" fillId="0" borderId="0"/>
    <xf numFmtId="178" fontId="52" fillId="0" borderId="0"/>
    <xf numFmtId="0" fontId="2" fillId="0" borderId="0"/>
    <xf numFmtId="0" fontId="2" fillId="0" borderId="0"/>
    <xf numFmtId="0" fontId="46" fillId="0" borderId="0"/>
    <xf numFmtId="178" fontId="52" fillId="0" borderId="0"/>
    <xf numFmtId="0" fontId="2" fillId="0" borderId="0"/>
    <xf numFmtId="0" fontId="2" fillId="0" borderId="0"/>
    <xf numFmtId="0" fontId="54" fillId="0" borderId="0"/>
    <xf numFmtId="0" fontId="46" fillId="0" borderId="0"/>
    <xf numFmtId="0" fontId="54" fillId="0" borderId="0"/>
    <xf numFmtId="0" fontId="54" fillId="0" borderId="0"/>
    <xf numFmtId="0" fontId="46" fillId="0" borderId="0"/>
    <xf numFmtId="178" fontId="52" fillId="0" borderId="0"/>
    <xf numFmtId="0" fontId="54" fillId="0" borderId="0"/>
    <xf numFmtId="0" fontId="46" fillId="0" borderId="0"/>
    <xf numFmtId="0" fontId="54" fillId="0" borderId="0"/>
    <xf numFmtId="0" fontId="2" fillId="0" borderId="0"/>
    <xf numFmtId="0" fontId="2" fillId="0" borderId="0"/>
    <xf numFmtId="0" fontId="46" fillId="0" borderId="0"/>
    <xf numFmtId="178" fontId="2" fillId="0" borderId="0"/>
    <xf numFmtId="0" fontId="2" fillId="0" borderId="0"/>
    <xf numFmtId="0" fontId="2" fillId="0" borderId="0"/>
    <xf numFmtId="0" fontId="46" fillId="0" borderId="0"/>
    <xf numFmtId="178" fontId="52" fillId="0" borderId="0"/>
    <xf numFmtId="0" fontId="2" fillId="0" borderId="0"/>
    <xf numFmtId="0" fontId="2" fillId="0" borderId="0"/>
    <xf numFmtId="0" fontId="54" fillId="0" borderId="0"/>
    <xf numFmtId="178"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168" fontId="52"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6" fillId="0" borderId="0"/>
    <xf numFmtId="0" fontId="2" fillId="0" borderId="0"/>
    <xf numFmtId="0" fontId="46" fillId="0" borderId="0"/>
    <xf numFmtId="0" fontId="2" fillId="0" borderId="0"/>
    <xf numFmtId="0" fontId="46" fillId="0" borderId="0"/>
    <xf numFmtId="0" fontId="46" fillId="0" borderId="0"/>
    <xf numFmtId="0" fontId="2" fillId="0" borderId="0"/>
    <xf numFmtId="0" fontId="46" fillId="0" borderId="0"/>
    <xf numFmtId="0" fontId="2" fillId="0" borderId="0"/>
    <xf numFmtId="168" fontId="52" fillId="0" borderId="0"/>
    <xf numFmtId="0" fontId="2" fillId="0" borderId="0"/>
    <xf numFmtId="0" fontId="4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52" fillId="0" borderId="0"/>
    <xf numFmtId="0" fontId="52" fillId="0" borderId="0"/>
    <xf numFmtId="0" fontId="2" fillId="0" borderId="0"/>
    <xf numFmtId="168" fontId="52" fillId="0" borderId="0"/>
    <xf numFmtId="0" fontId="2" fillId="0" borderId="0"/>
    <xf numFmtId="0" fontId="46" fillId="0" borderId="0"/>
    <xf numFmtId="178" fontId="52" fillId="0" borderId="0"/>
    <xf numFmtId="0" fontId="46" fillId="0" borderId="0"/>
    <xf numFmtId="168" fontId="52" fillId="0" borderId="0"/>
    <xf numFmtId="0" fontId="46" fillId="0" borderId="0"/>
    <xf numFmtId="0" fontId="46" fillId="0" borderId="0"/>
    <xf numFmtId="0" fontId="46" fillId="0" borderId="0"/>
    <xf numFmtId="0" fontId="46" fillId="0" borderId="0"/>
    <xf numFmtId="0" fontId="2" fillId="0" borderId="0"/>
    <xf numFmtId="0" fontId="2" fillId="0" borderId="0"/>
    <xf numFmtId="178" fontId="2" fillId="0" borderId="0"/>
    <xf numFmtId="168" fontId="2" fillId="0" borderId="0"/>
    <xf numFmtId="0" fontId="2" fillId="0" borderId="0"/>
    <xf numFmtId="0" fontId="2" fillId="0" borderId="0"/>
    <xf numFmtId="0" fontId="2" fillId="0" borderId="0"/>
    <xf numFmtId="0" fontId="2" fillId="0" borderId="0"/>
    <xf numFmtId="0" fontId="2" fillId="0" borderId="0"/>
    <xf numFmtId="168" fontId="2" fillId="0" borderId="0"/>
    <xf numFmtId="178"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52" fillId="0" borderId="0"/>
    <xf numFmtId="0" fontId="2" fillId="0" borderId="0"/>
    <xf numFmtId="178" fontId="2" fillId="0" borderId="0"/>
    <xf numFmtId="0" fontId="46"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68" fontId="25" fillId="0" borderId="0"/>
    <xf numFmtId="178" fontId="2" fillId="0" borderId="0"/>
    <xf numFmtId="0" fontId="54" fillId="0" borderId="0"/>
    <xf numFmtId="178" fontId="2" fillId="0" borderId="0"/>
    <xf numFmtId="178" fontId="2" fillId="0" borderId="0"/>
    <xf numFmtId="178" fontId="2" fillId="0" borderId="0"/>
    <xf numFmtId="178" fontId="2" fillId="0" borderId="0"/>
    <xf numFmtId="0" fontId="2" fillId="0" borderId="0"/>
    <xf numFmtId="178" fontId="52" fillId="0" borderId="0"/>
    <xf numFmtId="178" fontId="2" fillId="0" borderId="0"/>
    <xf numFmtId="0" fontId="2" fillId="0" borderId="0"/>
    <xf numFmtId="178" fontId="2" fillId="0" borderId="0"/>
    <xf numFmtId="0" fontId="46" fillId="0" borderId="0"/>
    <xf numFmtId="178" fontId="2" fillId="0" borderId="0"/>
    <xf numFmtId="0" fontId="54" fillId="0" borderId="0"/>
    <xf numFmtId="178" fontId="2" fillId="0" borderId="0"/>
    <xf numFmtId="0" fontId="54" fillId="0" borderId="0"/>
    <xf numFmtId="178" fontId="2" fillId="0" borderId="0"/>
    <xf numFmtId="178"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0"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0" fontId="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178" fontId="2" fillId="0" borderId="0"/>
    <xf numFmtId="0" fontId="2" fillId="0" borderId="0"/>
    <xf numFmtId="0" fontId="2" fillId="0" borderId="0"/>
    <xf numFmtId="168"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178"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178" fontId="2" fillId="0" borderId="0"/>
    <xf numFmtId="0" fontId="2" fillId="0" borderId="0"/>
    <xf numFmtId="0" fontId="53" fillId="0" borderId="0"/>
    <xf numFmtId="0" fontId="2" fillId="0" borderId="0"/>
    <xf numFmtId="0" fontId="2" fillId="0" borderId="0"/>
    <xf numFmtId="178" fontId="2" fillId="0" borderId="0"/>
    <xf numFmtId="0" fontId="2" fillId="0" borderId="0"/>
    <xf numFmtId="0" fontId="53" fillId="0" borderId="0"/>
    <xf numFmtId="178" fontId="2" fillId="0" borderId="0"/>
    <xf numFmtId="0" fontId="2" fillId="0" borderId="0"/>
    <xf numFmtId="0" fontId="2" fillId="0" borderId="0"/>
    <xf numFmtId="0" fontId="2" fillId="0" borderId="0"/>
    <xf numFmtId="178" fontId="2" fillId="0" borderId="0"/>
    <xf numFmtId="0"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16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 fillId="0" borderId="0"/>
    <xf numFmtId="0" fontId="2" fillId="0" borderId="0"/>
    <xf numFmtId="0" fontId="55"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5" fillId="0" borderId="0"/>
    <xf numFmtId="0" fontId="2" fillId="0" borderId="0">
      <alignment vertical="top"/>
    </xf>
    <xf numFmtId="178" fontId="52" fillId="0" borderId="0"/>
    <xf numFmtId="0" fontId="2" fillId="0" borderId="0">
      <alignment vertical="top"/>
    </xf>
    <xf numFmtId="0" fontId="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 fillId="0" borderId="0">
      <alignment vertical="top"/>
    </xf>
    <xf numFmtId="168" fontId="2" fillId="0" borderId="0"/>
    <xf numFmtId="0" fontId="2" fillId="0" borderId="0">
      <alignment vertical="top"/>
    </xf>
    <xf numFmtId="178" fontId="52"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5" fillId="0" borderId="0"/>
    <xf numFmtId="0" fontId="2"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178" fontId="52"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178" fontId="2" fillId="0" borderId="0"/>
    <xf numFmtId="0" fontId="53" fillId="0" borderId="0"/>
    <xf numFmtId="0" fontId="25" fillId="0" borderId="0"/>
    <xf numFmtId="0" fontId="56" fillId="0" borderId="0"/>
    <xf numFmtId="0" fontId="53" fillId="0" borderId="0"/>
    <xf numFmtId="0" fontId="56" fillId="0" borderId="0"/>
    <xf numFmtId="168" fontId="25" fillId="0" borderId="0"/>
    <xf numFmtId="0" fontId="56" fillId="0" borderId="0"/>
    <xf numFmtId="0" fontId="53" fillId="0" borderId="0"/>
    <xf numFmtId="0" fontId="25" fillId="0" borderId="0"/>
    <xf numFmtId="0" fontId="25" fillId="0" borderId="0"/>
    <xf numFmtId="0" fontId="56" fillId="0" borderId="0"/>
    <xf numFmtId="0" fontId="53" fillId="0" borderId="0"/>
    <xf numFmtId="0" fontId="56" fillId="0" borderId="0"/>
    <xf numFmtId="0" fontId="56" fillId="0" borderId="0"/>
    <xf numFmtId="0" fontId="53" fillId="0" borderId="0"/>
    <xf numFmtId="0" fontId="56" fillId="0" borderId="0"/>
    <xf numFmtId="0" fontId="56" fillId="0" borderId="0"/>
    <xf numFmtId="0" fontId="53" fillId="0" borderId="0"/>
    <xf numFmtId="0" fontId="57" fillId="0" borderId="0"/>
    <xf numFmtId="0" fontId="53" fillId="0" borderId="0"/>
    <xf numFmtId="0" fontId="57" fillId="0" borderId="0"/>
    <xf numFmtId="0" fontId="53"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17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0" fontId="58" fillId="0" borderId="0"/>
    <xf numFmtId="0" fontId="25" fillId="0" borderId="0"/>
    <xf numFmtId="0" fontId="2" fillId="0" borderId="0"/>
    <xf numFmtId="0" fontId="2" fillId="0" borderId="0"/>
    <xf numFmtId="0" fontId="2" fillId="0" borderId="0"/>
    <xf numFmtId="0" fontId="2" fillId="0" borderId="0"/>
    <xf numFmtId="170" fontId="2" fillId="0" borderId="0" applyFont="0" applyFill="0" applyBorder="0" applyAlignment="0" applyProtection="0"/>
    <xf numFmtId="178"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5" fillId="0" borderId="0"/>
    <xf numFmtId="0" fontId="2" fillId="0" borderId="0"/>
    <xf numFmtId="0" fontId="25" fillId="0" borderId="0"/>
    <xf numFmtId="168" fontId="2" fillId="0" borderId="0"/>
    <xf numFmtId="168" fontId="2" fillId="0" borderId="0"/>
    <xf numFmtId="168" fontId="2"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1"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0" fontId="25" fillId="0" borderId="0"/>
    <xf numFmtId="0" fontId="37" fillId="31" borderId="24"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37" fillId="31" borderId="24" applyNumberFormat="0" applyAlignment="0" applyProtection="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59" fillId="0" borderId="0"/>
    <xf numFmtId="0" fontId="59" fillId="0" borderId="0"/>
    <xf numFmtId="0" fontId="59" fillId="0" borderId="0"/>
    <xf numFmtId="0" fontId="25" fillId="0" borderId="0"/>
    <xf numFmtId="0" fontId="25" fillId="0" borderId="0"/>
    <xf numFmtId="0" fontId="59" fillId="0" borderId="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25" fillId="0" borderId="0"/>
    <xf numFmtId="0" fontId="42"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42" fillId="0" borderId="0" applyNumberFormat="0" applyFill="0" applyBorder="0" applyAlignment="0" applyProtection="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1" fillId="0" borderId="20"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2" fillId="0" borderId="21"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32" fillId="0" borderId="21" applyNumberFormat="0" applyFill="0" applyAlignment="0" applyProtection="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3" fillId="0" borderId="22"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33" fillId="0" borderId="22" applyNumberFormat="0" applyFill="0" applyAlignment="0" applyProtection="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25" fillId="0" borderId="0"/>
    <xf numFmtId="0" fontId="18"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43" fillId="0" borderId="28" applyNumberFormat="0" applyFill="0" applyAlignment="0" applyProtection="0"/>
    <xf numFmtId="0" fontId="43" fillId="0" borderId="28" applyNumberFormat="0" applyFill="0" applyAlignment="0" applyProtection="0"/>
    <xf numFmtId="0" fontId="25" fillId="0" borderId="0"/>
    <xf numFmtId="0" fontId="25" fillId="0" borderId="0"/>
    <xf numFmtId="0" fontId="43" fillId="0" borderId="28"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60" fillId="27" borderId="0" applyNumberFormat="0" applyBorder="0" applyAlignment="0" applyProtection="0"/>
    <xf numFmtId="0" fontId="61" fillId="28"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47" fillId="79" borderId="0" applyNumberFormat="0" applyBorder="0" applyAlignment="0" applyProtection="0"/>
    <xf numFmtId="0" fontId="47" fillId="80" borderId="0" applyNumberFormat="0" applyBorder="0" applyAlignment="0" applyProtection="0"/>
    <xf numFmtId="0" fontId="47" fillId="81" borderId="0" applyNumberFormat="0" applyBorder="0" applyAlignment="0" applyProtection="0"/>
    <xf numFmtId="0" fontId="62" fillId="0" borderId="0" applyNumberFormat="0" applyFill="0" applyBorder="0" applyAlignment="0" applyProtection="0"/>
    <xf numFmtId="0" fontId="63" fillId="0" borderId="29" applyNumberFormat="0" applyFill="0" applyAlignment="0" applyProtection="0"/>
    <xf numFmtId="0" fontId="64" fillId="0" borderId="30" applyNumberFormat="0" applyFill="0" applyAlignment="0" applyProtection="0"/>
    <xf numFmtId="0" fontId="65" fillId="0" borderId="31" applyNumberFormat="0" applyFill="0" applyAlignment="0" applyProtection="0"/>
    <xf numFmtId="0" fontId="65" fillId="0" borderId="0" applyNumberFormat="0" applyFill="0" applyBorder="0" applyAlignment="0" applyProtection="0"/>
    <xf numFmtId="0" fontId="66" fillId="32" borderId="26" applyNumberFormat="0" applyAlignment="0" applyProtection="0"/>
    <xf numFmtId="0" fontId="67" fillId="0" borderId="32" applyNumberFormat="0" applyFill="0" applyAlignment="0" applyProtection="0"/>
    <xf numFmtId="0" fontId="46" fillId="33" borderId="27" applyNumberFormat="0" applyFont="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31" borderId="23" applyNumberFormat="0" applyAlignment="0" applyProtection="0"/>
    <xf numFmtId="0" fontId="71" fillId="30" borderId="23" applyNumberFormat="0" applyAlignment="0" applyProtection="0"/>
    <xf numFmtId="0" fontId="72" fillId="31" borderId="24" applyNumberFormat="0" applyAlignment="0" applyProtection="0"/>
    <xf numFmtId="0" fontId="73" fillId="29" borderId="0" applyNumberFormat="0" applyBorder="0" applyAlignment="0" applyProtection="0"/>
    <xf numFmtId="0" fontId="74" fillId="0" borderId="25" applyNumberFormat="0" applyFill="0" applyAlignment="0" applyProtection="0"/>
    <xf numFmtId="0" fontId="50" fillId="0" borderId="0" applyNumberFormat="0" applyFill="0" applyBorder="0" applyAlignment="0" applyProtection="0"/>
    <xf numFmtId="0" fontId="26" fillId="0" borderId="0"/>
    <xf numFmtId="0" fontId="30" fillId="0" borderId="0"/>
    <xf numFmtId="0" fontId="30" fillId="0" borderId="0"/>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167" fontId="25" fillId="0" borderId="0" applyFont="0" applyFill="0" applyBorder="0" applyAlignment="0" applyProtection="0"/>
    <xf numFmtId="0" fontId="25" fillId="0" borderId="0"/>
    <xf numFmtId="0" fontId="25" fillId="0" borderId="0"/>
  </cellStyleXfs>
  <cellXfs count="211">
    <xf numFmtId="0" fontId="0" fillId="0" borderId="0" xfId="0"/>
    <xf numFmtId="0" fontId="28" fillId="0" borderId="0" xfId="0" applyFont="1"/>
    <xf numFmtId="164" fontId="28" fillId="0" borderId="0" xfId="388" applyFont="1"/>
    <xf numFmtId="0" fontId="29" fillId="0" borderId="0" xfId="0" applyFont="1"/>
    <xf numFmtId="0" fontId="28" fillId="0" borderId="0" xfId="0" applyFont="1" applyAlignment="1">
      <alignment horizontal="center"/>
    </xf>
    <xf numFmtId="0" fontId="78" fillId="0" borderId="0" xfId="0" applyFont="1"/>
    <xf numFmtId="0" fontId="78" fillId="0" borderId="0" xfId="0" applyFont="1" applyAlignment="1">
      <alignment horizontal="center"/>
    </xf>
    <xf numFmtId="0" fontId="82" fillId="0" borderId="0" xfId="0" applyFont="1"/>
    <xf numFmtId="0" fontId="83" fillId="0" borderId="10" xfId="0" applyFont="1" applyBorder="1"/>
    <xf numFmtId="0" fontId="81" fillId="24" borderId="10" xfId="0" applyFont="1" applyFill="1" applyBorder="1"/>
    <xf numFmtId="0" fontId="83" fillId="0" borderId="10" xfId="0" applyFont="1" applyBorder="1" applyAlignment="1">
      <alignment horizontal="center"/>
    </xf>
    <xf numFmtId="171" fontId="82" fillId="0" borderId="0" xfId="0" applyNumberFormat="1" applyFont="1"/>
    <xf numFmtId="0" fontId="85" fillId="26" borderId="10" xfId="0" applyFont="1" applyFill="1" applyBorder="1" applyAlignment="1">
      <alignment horizontal="center" vertical="center" wrapText="1"/>
    </xf>
    <xf numFmtId="0" fontId="86" fillId="0" borderId="13" xfId="0" applyFont="1" applyBorder="1" applyAlignment="1">
      <alignment horizontal="center" vertical="center" wrapText="1" readingOrder="1"/>
    </xf>
    <xf numFmtId="166" fontId="86" fillId="0" borderId="16" xfId="0" applyNumberFormat="1" applyFont="1" applyBorder="1" applyAlignment="1">
      <alignment horizontal="center" vertical="center" wrapText="1" readingOrder="1"/>
    </xf>
    <xf numFmtId="0" fontId="86" fillId="0" borderId="10" xfId="0" applyFont="1" applyBorder="1" applyAlignment="1">
      <alignment horizontal="center" vertical="center" wrapText="1" readingOrder="1"/>
    </xf>
    <xf numFmtId="182" fontId="82" fillId="0" borderId="0" xfId="0" applyNumberFormat="1" applyFont="1"/>
    <xf numFmtId="0" fontId="83" fillId="0" borderId="14" xfId="0" applyFont="1" applyBorder="1" applyAlignment="1">
      <alignment wrapText="1"/>
    </xf>
    <xf numFmtId="175" fontId="82" fillId="0" borderId="0" xfId="388" applyNumberFormat="1" applyFont="1"/>
    <xf numFmtId="0" fontId="85" fillId="26" borderId="10" xfId="0" applyFont="1" applyFill="1" applyBorder="1" applyAlignment="1">
      <alignment horizontal="left" vertical="center" wrapText="1"/>
    </xf>
    <xf numFmtId="164" fontId="82" fillId="0" borderId="0" xfId="388" applyFont="1"/>
    <xf numFmtId="0" fontId="85" fillId="26" borderId="10" xfId="0" applyFont="1" applyFill="1" applyBorder="1" applyAlignment="1">
      <alignment vertical="center" wrapText="1"/>
    </xf>
    <xf numFmtId="0" fontId="82" fillId="0" borderId="0" xfId="0" applyFont="1" applyAlignment="1">
      <alignment horizontal="center"/>
    </xf>
    <xf numFmtId="175" fontId="82" fillId="0" borderId="0" xfId="388" applyNumberFormat="1" applyFont="1" applyBorder="1"/>
    <xf numFmtId="0" fontId="87" fillId="0" borderId="10" xfId="39542" applyFont="1" applyBorder="1"/>
    <xf numFmtId="0" fontId="25" fillId="0" borderId="0" xfId="39542"/>
    <xf numFmtId="0" fontId="79" fillId="0" borderId="10" xfId="39542" applyFont="1" applyBorder="1"/>
    <xf numFmtId="166" fontId="82" fillId="0" borderId="0" xfId="0" applyNumberFormat="1" applyFont="1"/>
    <xf numFmtId="0" fontId="88" fillId="0" borderId="0" xfId="0" applyFont="1"/>
    <xf numFmtId="0" fontId="89" fillId="82" borderId="10" xfId="0" applyFont="1" applyFill="1" applyBorder="1" applyAlignment="1">
      <alignment wrapText="1"/>
    </xf>
    <xf numFmtId="0" fontId="89" fillId="82" borderId="33" xfId="0" applyFont="1" applyFill="1" applyBorder="1" applyAlignment="1">
      <alignment wrapText="1"/>
    </xf>
    <xf numFmtId="0" fontId="89" fillId="83" borderId="33" xfId="0" applyFont="1" applyFill="1" applyBorder="1" applyAlignment="1">
      <alignment wrapText="1"/>
    </xf>
    <xf numFmtId="0" fontId="90" fillId="0" borderId="34" xfId="0" applyFont="1" applyBorder="1"/>
    <xf numFmtId="0" fontId="90" fillId="84" borderId="36" xfId="0" applyFont="1" applyFill="1" applyBorder="1"/>
    <xf numFmtId="0" fontId="90" fillId="0" borderId="36" xfId="0" applyFont="1" applyBorder="1"/>
    <xf numFmtId="0" fontId="91" fillId="0" borderId="36" xfId="0" applyFont="1" applyBorder="1"/>
    <xf numFmtId="0" fontId="90" fillId="84" borderId="10" xfId="0" applyFont="1" applyFill="1" applyBorder="1"/>
    <xf numFmtId="0" fontId="90" fillId="85" borderId="36" xfId="0" applyFont="1" applyFill="1" applyBorder="1"/>
    <xf numFmtId="0" fontId="83" fillId="0" borderId="11" xfId="0" applyFont="1" applyBorder="1"/>
    <xf numFmtId="14" fontId="88" fillId="0" borderId="0" xfId="0" applyNumberFormat="1" applyFont="1"/>
    <xf numFmtId="169" fontId="80" fillId="87" borderId="12" xfId="0" applyNumberFormat="1" applyFont="1" applyFill="1" applyBorder="1" applyAlignment="1">
      <alignment horizontal="center" vertical="center" wrapText="1"/>
    </xf>
    <xf numFmtId="0" fontId="88" fillId="0" borderId="0" xfId="0" applyFont="1" applyAlignment="1">
      <alignment horizontal="center"/>
    </xf>
    <xf numFmtId="175" fontId="84" fillId="0" borderId="34" xfId="0" applyNumberFormat="1" applyFont="1" applyBorder="1"/>
    <xf numFmtId="0" fontId="80" fillId="86" borderId="10" xfId="0" applyFont="1" applyFill="1" applyBorder="1" applyAlignment="1" applyProtection="1">
      <alignment horizontal="center" vertical="center" wrapText="1"/>
      <protection locked="0"/>
    </xf>
    <xf numFmtId="169" fontId="80" fillId="87" borderId="19" xfId="0" applyNumberFormat="1" applyFont="1" applyFill="1" applyBorder="1" applyAlignment="1">
      <alignment horizontal="center" vertical="center" wrapText="1"/>
    </xf>
    <xf numFmtId="0" fontId="41" fillId="0" borderId="0" xfId="0" applyFont="1"/>
    <xf numFmtId="0" fontId="93" fillId="0" borderId="10" xfId="0" applyFont="1" applyBorder="1" applyAlignment="1">
      <alignment horizontal="center"/>
    </xf>
    <xf numFmtId="0" fontId="94" fillId="0" borderId="10" xfId="0" applyFont="1" applyBorder="1" applyAlignment="1">
      <alignment horizontal="left"/>
    </xf>
    <xf numFmtId="0" fontId="30" fillId="0" borderId="10" xfId="0" applyFont="1" applyBorder="1" applyAlignment="1">
      <alignment horizontal="left"/>
    </xf>
    <xf numFmtId="0" fontId="95" fillId="0" borderId="0" xfId="0" applyFont="1"/>
    <xf numFmtId="175" fontId="93" fillId="0" borderId="10" xfId="388" applyNumberFormat="1" applyFont="1" applyFill="1" applyBorder="1" applyAlignment="1"/>
    <xf numFmtId="175" fontId="93" fillId="0" borderId="10" xfId="0" applyNumberFormat="1" applyFont="1" applyBorder="1"/>
    <xf numFmtId="0" fontId="96" fillId="0" borderId="10" xfId="0" applyFont="1" applyBorder="1" applyAlignment="1">
      <alignment horizontal="left"/>
    </xf>
    <xf numFmtId="14" fontId="96" fillId="0" borderId="10" xfId="0" applyNumberFormat="1" applyFont="1" applyBorder="1" applyAlignment="1">
      <alignment horizontal="left"/>
    </xf>
    <xf numFmtId="0" fontId="96" fillId="0" borderId="10" xfId="0" applyFont="1" applyBorder="1" applyAlignment="1">
      <alignment horizontal="left" vertical="center"/>
    </xf>
    <xf numFmtId="0" fontId="97" fillId="0" borderId="10" xfId="0" applyFont="1" applyBorder="1" applyAlignment="1">
      <alignment horizontal="left" vertical="center"/>
    </xf>
    <xf numFmtId="167" fontId="77" fillId="86" borderId="10" xfId="551" applyFont="1" applyFill="1" applyBorder="1" applyAlignment="1">
      <alignment horizontal="center" vertical="center" wrapText="1"/>
    </xf>
    <xf numFmtId="0" fontId="0" fillId="0" borderId="0" xfId="0" pivotButton="1"/>
    <xf numFmtId="182" fontId="0" fillId="0" borderId="0" xfId="0" applyNumberFormat="1"/>
    <xf numFmtId="0" fontId="0" fillId="89" borderId="0" xfId="0" applyFill="1"/>
    <xf numFmtId="10" fontId="0" fillId="0" borderId="0" xfId="0" applyNumberFormat="1"/>
    <xf numFmtId="180" fontId="0" fillId="0" borderId="0" xfId="0" applyNumberFormat="1"/>
    <xf numFmtId="174" fontId="93" fillId="0" borderId="10" xfId="2604" applyNumberFormat="1" applyFont="1" applyFill="1" applyBorder="1" applyAlignment="1">
      <alignment horizontal="left"/>
    </xf>
    <xf numFmtId="169" fontId="77" fillId="87" borderId="12" xfId="0" applyNumberFormat="1" applyFont="1" applyFill="1" applyBorder="1" applyAlignment="1">
      <alignment horizontal="center" vertical="center" wrapText="1"/>
    </xf>
    <xf numFmtId="0" fontId="95" fillId="0" borderId="0" xfId="0" applyFont="1" applyAlignment="1">
      <alignment wrapText="1"/>
    </xf>
    <xf numFmtId="0" fontId="98" fillId="0" borderId="10" xfId="0" applyFont="1" applyBorder="1" applyAlignment="1">
      <alignment horizontal="center" vertical="center"/>
    </xf>
    <xf numFmtId="0" fontId="92" fillId="0" borderId="10" xfId="0" applyFont="1" applyBorder="1" applyAlignment="1">
      <alignment horizontal="center"/>
    </xf>
    <xf numFmtId="175" fontId="0" fillId="0" borderId="0" xfId="0" applyNumberFormat="1"/>
    <xf numFmtId="0" fontId="0" fillId="0" borderId="0" xfId="0" applyAlignment="1">
      <alignment horizontal="center"/>
    </xf>
    <xf numFmtId="10" fontId="82" fillId="90" borderId="10" xfId="0" applyNumberFormat="1" applyFont="1" applyFill="1" applyBorder="1" applyAlignment="1">
      <alignment horizontal="center" vertical="center"/>
    </xf>
    <xf numFmtId="166" fontId="86" fillId="91" borderId="16" xfId="0" applyNumberFormat="1" applyFont="1" applyFill="1" applyBorder="1" applyAlignment="1">
      <alignment horizontal="center" vertical="center" wrapText="1" readingOrder="1"/>
    </xf>
    <xf numFmtId="0" fontId="86" fillId="0" borderId="39" xfId="0" applyFont="1" applyBorder="1" applyAlignment="1">
      <alignment horizontal="center" vertical="center" wrapText="1" readingOrder="1"/>
    </xf>
    <xf numFmtId="166" fontId="86" fillId="91" borderId="10" xfId="0" applyNumberFormat="1" applyFont="1" applyFill="1" applyBorder="1" applyAlignment="1">
      <alignment horizontal="center" vertical="center" wrapText="1" readingOrder="1"/>
    </xf>
    <xf numFmtId="0" fontId="86" fillId="91" borderId="10" xfId="0" applyFont="1" applyFill="1" applyBorder="1" applyAlignment="1">
      <alignment horizontal="center" vertical="center" wrapText="1" readingOrder="1"/>
    </xf>
    <xf numFmtId="0" fontId="83" fillId="91" borderId="10" xfId="0" applyFont="1" applyFill="1" applyBorder="1" applyAlignment="1">
      <alignment wrapText="1"/>
    </xf>
    <xf numFmtId="0" fontId="82" fillId="92" borderId="0" xfId="0" applyFont="1" applyFill="1"/>
    <xf numFmtId="0" fontId="99" fillId="0" borderId="0" xfId="0" applyFont="1"/>
    <xf numFmtId="169" fontId="81" fillId="87" borderId="12" xfId="0" applyNumberFormat="1" applyFont="1" applyFill="1" applyBorder="1" applyAlignment="1">
      <alignment horizontal="center" vertical="center" wrapText="1"/>
    </xf>
    <xf numFmtId="0" fontId="83" fillId="0" borderId="0" xfId="0" applyFont="1"/>
    <xf numFmtId="0" fontId="100" fillId="0" borderId="0" xfId="0" applyFont="1"/>
    <xf numFmtId="174" fontId="102" fillId="0" borderId="10" xfId="2604" applyNumberFormat="1" applyFont="1" applyFill="1" applyBorder="1" applyAlignment="1">
      <alignment horizontal="left"/>
    </xf>
    <xf numFmtId="0" fontId="101" fillId="0" borderId="0" xfId="0" applyFont="1"/>
    <xf numFmtId="14" fontId="101" fillId="0" borderId="0" xfId="0" applyNumberFormat="1" applyFont="1"/>
    <xf numFmtId="0" fontId="83" fillId="0" borderId="40" xfId="0" applyFont="1" applyBorder="1"/>
    <xf numFmtId="167" fontId="81" fillId="86" borderId="10" xfId="551" applyFont="1" applyFill="1" applyBorder="1" applyAlignment="1">
      <alignment horizontal="center" vertical="center" wrapText="1"/>
    </xf>
    <xf numFmtId="0" fontId="83" fillId="0" borderId="10" xfId="0" applyFont="1" applyBorder="1" applyAlignment="1">
      <alignment horizontal="center" vertical="center"/>
    </xf>
    <xf numFmtId="174" fontId="83" fillId="0" borderId="10" xfId="2604" applyNumberFormat="1" applyFont="1" applyFill="1" applyBorder="1" applyAlignment="1">
      <alignment horizontal="left"/>
    </xf>
    <xf numFmtId="0" fontId="81" fillId="86" borderId="10" xfId="419" applyFont="1" applyFill="1" applyBorder="1" applyAlignment="1">
      <alignment horizontal="center" vertical="center" wrapText="1"/>
    </xf>
    <xf numFmtId="169" fontId="81" fillId="86" borderId="10" xfId="0" applyNumberFormat="1" applyFont="1" applyFill="1" applyBorder="1" applyAlignment="1" applyProtection="1">
      <alignment horizontal="center" vertical="center" wrapText="1"/>
      <protection locked="0"/>
    </xf>
    <xf numFmtId="2" fontId="81" fillId="86" borderId="10" xfId="419" applyNumberFormat="1" applyFont="1" applyFill="1" applyBorder="1" applyAlignment="1">
      <alignment horizontal="center" vertical="center" wrapText="1"/>
    </xf>
    <xf numFmtId="22" fontId="83" fillId="0" borderId="10" xfId="0" applyNumberFormat="1" applyFont="1" applyBorder="1" applyAlignment="1">
      <alignment horizontal="center"/>
    </xf>
    <xf numFmtId="0" fontId="83" fillId="0" borderId="35" xfId="0" applyFont="1" applyBorder="1"/>
    <xf numFmtId="169" fontId="81" fillId="86" borderId="10" xfId="0" applyNumberFormat="1" applyFont="1" applyFill="1" applyBorder="1" applyAlignment="1">
      <alignment horizontal="center" vertical="center" wrapText="1"/>
    </xf>
    <xf numFmtId="0" fontId="83" fillId="0" borderId="11" xfId="0" applyFont="1" applyBorder="1" applyAlignment="1">
      <alignment horizontal="left"/>
    </xf>
    <xf numFmtId="0" fontId="83" fillId="0" borderId="10" xfId="0" applyFont="1" applyBorder="1" applyAlignment="1">
      <alignment horizontal="left"/>
    </xf>
    <xf numFmtId="14" fontId="83" fillId="0" borderId="11" xfId="0" applyNumberFormat="1" applyFont="1" applyBorder="1" applyAlignment="1" applyProtection="1">
      <alignment horizontal="left" vertical="center"/>
      <protection locked="0"/>
    </xf>
    <xf numFmtId="175" fontId="83" fillId="0" borderId="10" xfId="388" applyNumberFormat="1" applyFont="1" applyFill="1" applyBorder="1"/>
    <xf numFmtId="175" fontId="83" fillId="0" borderId="10" xfId="0" applyNumberFormat="1" applyFont="1" applyBorder="1"/>
    <xf numFmtId="14" fontId="83" fillId="0" borderId="10" xfId="0" applyNumberFormat="1" applyFont="1" applyBorder="1" applyAlignment="1" applyProtection="1">
      <alignment horizontal="left" vertical="center"/>
      <protection locked="0"/>
    </xf>
    <xf numFmtId="1" fontId="83" fillId="0" borderId="10" xfId="0" applyNumberFormat="1" applyFont="1" applyBorder="1" applyAlignment="1">
      <alignment horizontal="left"/>
    </xf>
    <xf numFmtId="0" fontId="81" fillId="24" borderId="13" xfId="0" applyFont="1" applyFill="1" applyBorder="1"/>
    <xf numFmtId="0" fontId="104" fillId="0" borderId="0" xfId="0" applyFont="1"/>
    <xf numFmtId="14" fontId="104" fillId="0" borderId="0" xfId="0" applyNumberFormat="1" applyFont="1"/>
    <xf numFmtId="174" fontId="100" fillId="0" borderId="0" xfId="0" applyNumberFormat="1" applyFont="1"/>
    <xf numFmtId="1" fontId="105" fillId="88" borderId="38" xfId="0" applyNumberFormat="1" applyFont="1" applyFill="1" applyBorder="1" applyAlignment="1">
      <alignment horizontal="center"/>
    </xf>
    <xf numFmtId="0" fontId="100" fillId="0" borderId="0" xfId="0" applyFont="1" applyAlignment="1">
      <alignment horizontal="center"/>
    </xf>
    <xf numFmtId="0" fontId="106" fillId="0" borderId="0" xfId="0" applyFont="1" applyAlignment="1">
      <alignment horizontal="center"/>
    </xf>
    <xf numFmtId="175" fontId="83" fillId="0" borderId="13" xfId="388" applyNumberFormat="1" applyFont="1" applyBorder="1"/>
    <xf numFmtId="171" fontId="81" fillId="0" borderId="13" xfId="0" applyNumberFormat="1" applyFont="1" applyBorder="1"/>
    <xf numFmtId="171" fontId="83" fillId="0" borderId="13" xfId="0" applyNumberFormat="1" applyFont="1" applyBorder="1"/>
    <xf numFmtId="0" fontId="81" fillId="24" borderId="35" xfId="0" applyFont="1" applyFill="1" applyBorder="1"/>
    <xf numFmtId="0" fontId="83" fillId="0" borderId="35" xfId="0" applyFont="1" applyBorder="1" applyAlignment="1">
      <alignment horizontal="center"/>
    </xf>
    <xf numFmtId="0" fontId="83" fillId="0" borderId="42" xfId="0" applyFont="1" applyBorder="1" applyAlignment="1">
      <alignment horizontal="center"/>
    </xf>
    <xf numFmtId="0" fontId="83" fillId="0" borderId="43" xfId="0" applyFont="1" applyBorder="1" applyAlignment="1">
      <alignment horizontal="center"/>
    </xf>
    <xf numFmtId="0" fontId="81" fillId="86" borderId="10" xfId="0" applyFont="1" applyFill="1" applyBorder="1" applyAlignment="1" applyProtection="1">
      <alignment horizontal="center" vertical="center" wrapText="1"/>
      <protection locked="0"/>
    </xf>
    <xf numFmtId="14" fontId="81" fillId="86" borderId="11" xfId="0" applyNumberFormat="1" applyFont="1" applyFill="1" applyBorder="1" applyAlignment="1" applyProtection="1">
      <alignment horizontal="center" vertical="center" wrapText="1"/>
      <protection locked="0"/>
    </xf>
    <xf numFmtId="175" fontId="103" fillId="0" borderId="0" xfId="0" applyNumberFormat="1" applyFont="1"/>
    <xf numFmtId="0" fontId="83" fillId="0" borderId="10" xfId="0" applyFont="1" applyBorder="1" applyAlignment="1" applyProtection="1">
      <alignment horizontal="left"/>
      <protection locked="0"/>
    </xf>
    <xf numFmtId="14" fontId="83" fillId="0" borderId="10" xfId="0" applyNumberFormat="1" applyFont="1" applyBorder="1" applyAlignment="1" applyProtection="1">
      <alignment horizontal="left"/>
      <protection locked="0"/>
    </xf>
    <xf numFmtId="175" fontId="83" fillId="0" borderId="10" xfId="388" applyNumberFormat="1" applyFont="1" applyFill="1" applyBorder="1" applyAlignment="1"/>
    <xf numFmtId="174" fontId="81" fillId="86" borderId="10" xfId="388" applyNumberFormat="1" applyFont="1" applyFill="1" applyBorder="1" applyAlignment="1">
      <alignment horizontal="center" vertical="center" wrapText="1"/>
    </xf>
    <xf numFmtId="0" fontId="83" fillId="86" borderId="10" xfId="0" applyFont="1" applyFill="1" applyBorder="1" applyAlignment="1">
      <alignment horizontal="center" vertical="center" wrapText="1"/>
    </xf>
    <xf numFmtId="22" fontId="83" fillId="0" borderId="10" xfId="0" applyNumberFormat="1" applyFont="1" applyBorder="1"/>
    <xf numFmtId="22" fontId="83" fillId="0" borderId="10" xfId="0" applyNumberFormat="1" applyFont="1" applyBorder="1" applyAlignment="1">
      <alignment horizontal="right"/>
    </xf>
    <xf numFmtId="0" fontId="83" fillId="0" borderId="10" xfId="0" applyFont="1" applyBorder="1" applyAlignment="1">
      <alignment vertical="center"/>
    </xf>
    <xf numFmtId="0" fontId="81" fillId="86" borderId="10" xfId="0" applyFont="1" applyFill="1" applyBorder="1" applyAlignment="1">
      <alignment horizontal="center" vertical="center" wrapText="1"/>
    </xf>
    <xf numFmtId="0" fontId="81" fillId="0" borderId="0" xfId="0" applyFont="1" applyAlignment="1">
      <alignment wrapText="1"/>
    </xf>
    <xf numFmtId="164" fontId="81" fillId="86" borderId="10" xfId="388" applyFont="1" applyFill="1" applyBorder="1" applyAlignment="1">
      <alignment horizontal="center" vertical="center" wrapText="1"/>
    </xf>
    <xf numFmtId="0" fontId="81" fillId="0" borderId="0" xfId="0" applyFont="1"/>
    <xf numFmtId="0" fontId="104" fillId="0" borderId="0" xfId="0" applyFont="1" applyAlignment="1">
      <alignment horizontal="center"/>
    </xf>
    <xf numFmtId="14" fontId="83" fillId="0" borderId="10" xfId="0" applyNumberFormat="1" applyFont="1" applyBorder="1" applyAlignment="1">
      <alignment horizontal="left"/>
    </xf>
    <xf numFmtId="0" fontId="107" fillId="86" borderId="10" xfId="0" applyFont="1" applyFill="1" applyBorder="1" applyAlignment="1">
      <alignment horizontal="center" vertical="center" wrapText="1"/>
    </xf>
    <xf numFmtId="169" fontId="81" fillId="87" borderId="19" xfId="0" applyNumberFormat="1" applyFont="1" applyFill="1" applyBorder="1" applyAlignment="1">
      <alignment horizontal="center" vertical="center" wrapText="1"/>
    </xf>
    <xf numFmtId="174" fontId="102" fillId="0" borderId="34" xfId="2604" applyNumberFormat="1" applyFont="1" applyFill="1" applyBorder="1" applyAlignment="1">
      <alignment horizontal="left"/>
    </xf>
    <xf numFmtId="169" fontId="81" fillId="87" borderId="10" xfId="0" applyNumberFormat="1" applyFont="1" applyFill="1" applyBorder="1" applyAlignment="1">
      <alignment horizontal="center" vertical="center" wrapText="1"/>
    </xf>
    <xf numFmtId="1" fontId="108" fillId="0" borderId="13" xfId="0" applyNumberFormat="1" applyFont="1" applyBorder="1" applyAlignment="1">
      <alignment horizontal="center"/>
    </xf>
    <xf numFmtId="1" fontId="108" fillId="0" borderId="38" xfId="0" applyNumberFormat="1" applyFont="1" applyBorder="1" applyAlignment="1">
      <alignment horizontal="center"/>
    </xf>
    <xf numFmtId="22" fontId="108" fillId="0" borderId="13" xfId="0" applyNumberFormat="1" applyFont="1" applyBorder="1" applyAlignment="1">
      <alignment horizontal="center"/>
    </xf>
    <xf numFmtId="1" fontId="108" fillId="0" borderId="13" xfId="0" applyNumberFormat="1" applyFont="1" applyBorder="1" applyAlignment="1">
      <alignment horizontal="left"/>
    </xf>
    <xf numFmtId="1" fontId="108" fillId="0" borderId="13" xfId="0" applyNumberFormat="1" applyFont="1" applyBorder="1" applyAlignment="1">
      <alignment horizontal="left" vertical="top"/>
    </xf>
    <xf numFmtId="0" fontId="108" fillId="0" borderId="13" xfId="0" applyFont="1" applyBorder="1" applyAlignment="1">
      <alignment horizontal="center"/>
    </xf>
    <xf numFmtId="0" fontId="98" fillId="0" borderId="0" xfId="0" applyFont="1" applyAlignment="1">
      <alignment horizontal="left"/>
    </xf>
    <xf numFmtId="174" fontId="103" fillId="0" borderId="34" xfId="2604" applyNumberFormat="1" applyFont="1" applyFill="1" applyBorder="1" applyAlignment="1">
      <alignment horizontal="left"/>
    </xf>
    <xf numFmtId="22" fontId="83" fillId="0" borderId="10" xfId="0" applyNumberFormat="1" applyFont="1" applyBorder="1" applyAlignment="1">
      <alignment horizontal="center" vertical="center"/>
    </xf>
    <xf numFmtId="1" fontId="83" fillId="0" borderId="10" xfId="0" applyNumberFormat="1" applyFont="1" applyBorder="1" applyAlignment="1">
      <alignment horizontal="center" vertical="center"/>
    </xf>
    <xf numFmtId="0" fontId="94" fillId="0" borderId="11" xfId="0" applyFont="1" applyBorder="1" applyAlignment="1">
      <alignment horizontal="left"/>
    </xf>
    <xf numFmtId="0" fontId="94" fillId="0" borderId="11" xfId="0" applyFont="1" applyBorder="1" applyAlignment="1" applyProtection="1">
      <alignment horizontal="left"/>
      <protection locked="0"/>
    </xf>
    <xf numFmtId="0" fontId="30" fillId="0" borderId="11" xfId="0" applyFont="1" applyBorder="1" applyAlignment="1" applyProtection="1">
      <alignment horizontal="left" vertical="center"/>
      <protection locked="0"/>
    </xf>
    <xf numFmtId="0" fontId="94" fillId="0" borderId="10" xfId="0" applyFont="1" applyBorder="1" applyAlignment="1" applyProtection="1">
      <alignment horizontal="left"/>
      <protection locked="0"/>
    </xf>
    <xf numFmtId="0" fontId="30" fillId="0" borderId="10" xfId="0" applyFont="1" applyBorder="1" applyAlignment="1" applyProtection="1">
      <alignment horizontal="left" vertical="center"/>
      <protection locked="0"/>
    </xf>
    <xf numFmtId="0" fontId="94" fillId="0" borderId="15" xfId="0" applyFont="1" applyBorder="1" applyAlignment="1" applyProtection="1">
      <alignment horizontal="left"/>
      <protection locked="0"/>
    </xf>
    <xf numFmtId="0" fontId="94" fillId="0" borderId="33" xfId="0" applyFont="1" applyBorder="1" applyAlignment="1" applyProtection="1">
      <alignment horizontal="left"/>
      <protection locked="0"/>
    </xf>
    <xf numFmtId="183" fontId="94" fillId="0" borderId="11" xfId="0" applyNumberFormat="1" applyFont="1" applyBorder="1" applyAlignment="1" applyProtection="1">
      <alignment horizontal="left" vertical="center"/>
      <protection locked="0"/>
    </xf>
    <xf numFmtId="183" fontId="94" fillId="0" borderId="10" xfId="0" applyNumberFormat="1" applyFont="1" applyBorder="1" applyAlignment="1" applyProtection="1">
      <alignment horizontal="left" vertical="center"/>
      <protection locked="0"/>
    </xf>
    <xf numFmtId="0" fontId="94" fillId="88" borderId="11" xfId="0" applyFont="1" applyFill="1" applyBorder="1" applyAlignment="1" applyProtection="1">
      <alignment horizontal="left"/>
      <protection locked="0"/>
    </xf>
    <xf numFmtId="0" fontId="94" fillId="88" borderId="10" xfId="0" applyFont="1" applyFill="1" applyBorder="1" applyAlignment="1" applyProtection="1">
      <alignment horizontal="left"/>
      <protection locked="0"/>
    </xf>
    <xf numFmtId="14" fontId="94" fillId="0" borderId="11" xfId="0" applyNumberFormat="1" applyFont="1" applyBorder="1" applyAlignment="1" applyProtection="1">
      <alignment horizontal="left" vertical="center"/>
      <protection locked="0"/>
    </xf>
    <xf numFmtId="14" fontId="94" fillId="0" borderId="10" xfId="0" applyNumberFormat="1" applyFont="1" applyBorder="1" applyAlignment="1" applyProtection="1">
      <alignment horizontal="left" vertical="center"/>
      <protection locked="0"/>
    </xf>
    <xf numFmtId="0" fontId="94" fillId="0" borderId="10" xfId="0" applyFont="1" applyBorder="1" applyAlignment="1" applyProtection="1">
      <alignment horizontal="left" vertical="center"/>
      <protection locked="0"/>
    </xf>
    <xf numFmtId="184" fontId="30" fillId="0" borderId="10" xfId="0" applyNumberFormat="1" applyFont="1" applyBorder="1" applyAlignment="1" applyProtection="1">
      <alignment horizontal="left" vertical="center"/>
      <protection locked="0"/>
    </xf>
    <xf numFmtId="1" fontId="94" fillId="0" borderId="11" xfId="0" applyNumberFormat="1" applyFont="1" applyBorder="1" applyAlignment="1">
      <alignment horizontal="left"/>
    </xf>
    <xf numFmtId="1" fontId="94" fillId="0" borderId="10" xfId="0" applyNumberFormat="1" applyFont="1" applyBorder="1" applyAlignment="1">
      <alignment horizontal="left"/>
    </xf>
    <xf numFmtId="14" fontId="30" fillId="0" borderId="11" xfId="0" applyNumberFormat="1" applyFont="1" applyBorder="1" applyAlignment="1" applyProtection="1">
      <alignment horizontal="left" vertical="center"/>
      <protection locked="0"/>
    </xf>
    <xf numFmtId="14" fontId="30" fillId="0" borderId="10" xfId="0" applyNumberFormat="1" applyFont="1" applyBorder="1" applyAlignment="1" applyProtection="1">
      <alignment horizontal="left" vertical="center"/>
      <protection locked="0"/>
    </xf>
    <xf numFmtId="0" fontId="94" fillId="88" borderId="11" xfId="0" applyFont="1" applyFill="1" applyBorder="1" applyAlignment="1">
      <alignment horizontal="left"/>
    </xf>
    <xf numFmtId="0" fontId="30" fillId="0" borderId="10" xfId="0" applyFont="1" applyBorder="1"/>
    <xf numFmtId="175" fontId="104" fillId="0" borderId="0" xfId="388" applyNumberFormat="1" applyFont="1"/>
    <xf numFmtId="175" fontId="104" fillId="0" borderId="0" xfId="0" applyNumberFormat="1" applyFont="1"/>
    <xf numFmtId="0" fontId="82" fillId="0" borderId="10" xfId="0" applyFont="1" applyBorder="1" applyAlignment="1" applyProtection="1">
      <alignment horizontal="left" vertical="center"/>
      <protection locked="0"/>
    </xf>
    <xf numFmtId="0" fontId="83" fillId="88" borderId="10" xfId="0" applyFont="1" applyFill="1" applyBorder="1" applyAlignment="1" applyProtection="1">
      <alignment horizontal="left"/>
      <protection locked="0"/>
    </xf>
    <xf numFmtId="0" fontId="82" fillId="0" borderId="10" xfId="0" applyFont="1" applyBorder="1"/>
    <xf numFmtId="184" fontId="82" fillId="0" borderId="10" xfId="0" applyNumberFormat="1" applyFont="1" applyBorder="1" applyAlignment="1" applyProtection="1">
      <alignment horizontal="left" vertical="center"/>
      <protection locked="0"/>
    </xf>
    <xf numFmtId="0" fontId="82" fillId="0" borderId="10" xfId="0" applyFont="1" applyBorder="1" applyAlignment="1">
      <alignment horizontal="left"/>
    </xf>
    <xf numFmtId="14" fontId="82" fillId="0" borderId="10" xfId="0" applyNumberFormat="1" applyFont="1" applyBorder="1" applyAlignment="1" applyProtection="1">
      <alignment horizontal="left" vertical="center"/>
      <protection locked="0"/>
    </xf>
    <xf numFmtId="0" fontId="86" fillId="0" borderId="33" xfId="0" applyFont="1" applyBorder="1" applyAlignment="1">
      <alignment horizontal="left"/>
    </xf>
    <xf numFmtId="0" fontId="103" fillId="0" borderId="0" xfId="0" applyFont="1" applyAlignment="1">
      <alignment wrapText="1"/>
    </xf>
    <xf numFmtId="0" fontId="0" fillId="93" borderId="0" xfId="0" applyFill="1"/>
    <xf numFmtId="0" fontId="81" fillId="86" borderId="10" xfId="0" applyFont="1" applyFill="1" applyBorder="1" applyAlignment="1">
      <alignment horizontal="center" wrapText="1"/>
    </xf>
    <xf numFmtId="185" fontId="83" fillId="0" borderId="10" xfId="0" applyNumberFormat="1" applyFont="1" applyBorder="1" applyAlignment="1">
      <alignment horizontal="center" vertical="center"/>
    </xf>
    <xf numFmtId="174" fontId="83" fillId="0" borderId="10" xfId="2604" applyNumberFormat="1" applyFont="1" applyFill="1" applyBorder="1" applyAlignment="1">
      <alignment horizontal="center" vertical="center"/>
    </xf>
    <xf numFmtId="0" fontId="95" fillId="0" borderId="0" xfId="0" applyFont="1" applyAlignment="1">
      <alignment horizontal="center"/>
    </xf>
    <xf numFmtId="0" fontId="95" fillId="93" borderId="0" xfId="0" applyFont="1" applyFill="1"/>
    <xf numFmtId="22" fontId="83" fillId="0" borderId="10" xfId="0" applyNumberFormat="1" applyFont="1" applyBorder="1" applyAlignment="1">
      <alignment horizontal="center" wrapText="1"/>
    </xf>
    <xf numFmtId="185" fontId="83" fillId="0" borderId="10" xfId="0" applyNumberFormat="1" applyFont="1" applyBorder="1"/>
    <xf numFmtId="0" fontId="83" fillId="93" borderId="10" xfId="0" applyFont="1" applyFill="1" applyBorder="1"/>
    <xf numFmtId="185" fontId="83" fillId="93" borderId="10" xfId="0" applyNumberFormat="1" applyFont="1" applyFill="1" applyBorder="1"/>
    <xf numFmtId="0" fontId="103" fillId="0" borderId="0" xfId="0" applyFont="1"/>
    <xf numFmtId="174" fontId="102" fillId="0" borderId="0" xfId="2604" applyNumberFormat="1" applyFont="1" applyFill="1" applyBorder="1" applyAlignment="1">
      <alignment horizontal="left"/>
    </xf>
    <xf numFmtId="169" fontId="81" fillId="87" borderId="33" xfId="0" applyNumberFormat="1" applyFont="1" applyFill="1" applyBorder="1" applyAlignment="1">
      <alignment horizontal="center" vertical="center" wrapText="1"/>
    </xf>
    <xf numFmtId="0" fontId="81" fillId="86" borderId="10" xfId="0" applyFont="1" applyFill="1" applyBorder="1" applyAlignment="1" applyProtection="1">
      <alignment horizontal="center" wrapText="1"/>
      <protection locked="0"/>
    </xf>
    <xf numFmtId="169" fontId="81" fillId="86" borderId="10" xfId="0" applyNumberFormat="1" applyFont="1" applyFill="1" applyBorder="1" applyAlignment="1" applyProtection="1">
      <alignment horizontal="center" wrapText="1"/>
      <protection locked="0"/>
    </xf>
    <xf numFmtId="169" fontId="81" fillId="86" borderId="10" xfId="0" applyNumberFormat="1" applyFont="1" applyFill="1" applyBorder="1" applyAlignment="1">
      <alignment horizontal="center" wrapText="1"/>
    </xf>
    <xf numFmtId="167" fontId="81" fillId="86" borderId="10" xfId="551" applyFont="1" applyFill="1" applyBorder="1" applyAlignment="1">
      <alignment horizontal="center" wrapText="1"/>
    </xf>
    <xf numFmtId="169" fontId="103" fillId="87" borderId="0" xfId="0" applyNumberFormat="1" applyFont="1" applyFill="1" applyAlignment="1">
      <alignment horizontal="center" vertical="center" wrapText="1"/>
    </xf>
    <xf numFmtId="185" fontId="83" fillId="0" borderId="10" xfId="0" applyNumberFormat="1" applyFont="1" applyBorder="1" applyAlignment="1">
      <alignment horizontal="center"/>
    </xf>
    <xf numFmtId="174" fontId="83" fillId="0" borderId="10" xfId="2604" applyNumberFormat="1" applyFont="1" applyFill="1" applyBorder="1" applyAlignment="1">
      <alignment horizontal="center"/>
    </xf>
    <xf numFmtId="0" fontId="83" fillId="0" borderId="10" xfId="0" applyFont="1" applyBorder="1" applyAlignment="1">
      <alignment horizontal="right"/>
    </xf>
    <xf numFmtId="0" fontId="79" fillId="0" borderId="35" xfId="0" applyFont="1" applyBorder="1" applyAlignment="1">
      <alignment horizontal="right"/>
    </xf>
    <xf numFmtId="0" fontId="81" fillId="0" borderId="10" xfId="0" applyFont="1" applyBorder="1" applyAlignment="1">
      <alignment horizontal="right"/>
    </xf>
    <xf numFmtId="0" fontId="81" fillId="0" borderId="35" xfId="0" applyFont="1" applyBorder="1" applyAlignment="1">
      <alignment horizontal="right"/>
    </xf>
    <xf numFmtId="0" fontId="81" fillId="0" borderId="37" xfId="0" applyFont="1" applyBorder="1" applyAlignment="1">
      <alignment horizontal="right"/>
    </xf>
    <xf numFmtId="0" fontId="81" fillId="0" borderId="44" xfId="0" applyFont="1" applyBorder="1" applyAlignment="1">
      <alignment horizontal="right"/>
    </xf>
    <xf numFmtId="0" fontId="81" fillId="24" borderId="41" xfId="0" applyFont="1" applyFill="1" applyBorder="1" applyAlignment="1">
      <alignment horizontal="center"/>
    </xf>
    <xf numFmtId="0" fontId="81" fillId="24" borderId="0" xfId="0" applyFont="1" applyFill="1" applyAlignment="1">
      <alignment horizontal="center"/>
    </xf>
    <xf numFmtId="17" fontId="81" fillId="24" borderId="41" xfId="0" applyNumberFormat="1" applyFont="1" applyFill="1" applyBorder="1" applyAlignment="1">
      <alignment horizontal="center"/>
    </xf>
    <xf numFmtId="17" fontId="81" fillId="24" borderId="0" xfId="0" applyNumberFormat="1" applyFont="1" applyFill="1" applyAlignment="1">
      <alignment horizontal="center"/>
    </xf>
    <xf numFmtId="0" fontId="85" fillId="25" borderId="17" xfId="0" applyFont="1" applyFill="1" applyBorder="1" applyAlignment="1">
      <alignment horizontal="center" vertical="center" wrapText="1" readingOrder="1"/>
    </xf>
    <xf numFmtId="0" fontId="85" fillId="25" borderId="18" xfId="0" applyFont="1" applyFill="1" applyBorder="1" applyAlignment="1">
      <alignment horizontal="center" vertical="center" wrapText="1" readingOrder="1"/>
    </xf>
    <xf numFmtId="0" fontId="85" fillId="26" borderId="10" xfId="0" applyFont="1" applyFill="1" applyBorder="1" applyAlignment="1">
      <alignment horizontal="center" vertical="center" wrapText="1"/>
    </xf>
    <xf numFmtId="0" fontId="82" fillId="0" borderId="10" xfId="0" applyFont="1" applyBorder="1" applyAlignment="1">
      <alignment horizontal="left" vertical="center" wrapText="1"/>
    </xf>
    <xf numFmtId="0" fontId="82" fillId="91" borderId="10" xfId="0" applyFont="1" applyFill="1" applyBorder="1" applyAlignment="1">
      <alignment horizontal="left" vertical="center" wrapText="1"/>
    </xf>
  </cellXfs>
  <cellStyles count="39543">
    <cellStyle name="20% - Accent1" xfId="1" xr:uid="{00000000-0005-0000-0000-000000000000}"/>
    <cellStyle name="20% - Accent1 2" xfId="553" xr:uid="{00000000-0005-0000-0000-000001000000}"/>
    <cellStyle name="20% - Accent1 3" xfId="554" xr:uid="{00000000-0005-0000-0000-000002000000}"/>
    <cellStyle name="20% - Accent1 4" xfId="555" xr:uid="{00000000-0005-0000-0000-000003000000}"/>
    <cellStyle name="20% - Accent1 5" xfId="556" xr:uid="{00000000-0005-0000-0000-000004000000}"/>
    <cellStyle name="20% - Accent1 6" xfId="552" xr:uid="{00000000-0005-0000-0000-000005000000}"/>
    <cellStyle name="20% - Accent2" xfId="2" xr:uid="{00000000-0005-0000-0000-000006000000}"/>
    <cellStyle name="20% - Accent2 2" xfId="558" xr:uid="{00000000-0005-0000-0000-000007000000}"/>
    <cellStyle name="20% - Accent2 3" xfId="559" xr:uid="{00000000-0005-0000-0000-000008000000}"/>
    <cellStyle name="20% - Accent2 4" xfId="560" xr:uid="{00000000-0005-0000-0000-000009000000}"/>
    <cellStyle name="20% - Accent2 5" xfId="561" xr:uid="{00000000-0005-0000-0000-00000A000000}"/>
    <cellStyle name="20% - Accent2 6" xfId="557" xr:uid="{00000000-0005-0000-0000-00000B000000}"/>
    <cellStyle name="20% - Accent3" xfId="3" xr:uid="{00000000-0005-0000-0000-00000C000000}"/>
    <cellStyle name="20% - Accent3 2" xfId="563" xr:uid="{00000000-0005-0000-0000-00000D000000}"/>
    <cellStyle name="20% - Accent3 3" xfId="564" xr:uid="{00000000-0005-0000-0000-00000E000000}"/>
    <cellStyle name="20% - Accent3 4" xfId="565" xr:uid="{00000000-0005-0000-0000-00000F000000}"/>
    <cellStyle name="20% - Accent3 5" xfId="566" xr:uid="{00000000-0005-0000-0000-000010000000}"/>
    <cellStyle name="20% - Accent3 6" xfId="562" xr:uid="{00000000-0005-0000-0000-000011000000}"/>
    <cellStyle name="20% - Accent4" xfId="4" xr:uid="{00000000-0005-0000-0000-000012000000}"/>
    <cellStyle name="20% - Accent4 2" xfId="568" xr:uid="{00000000-0005-0000-0000-000013000000}"/>
    <cellStyle name="20% - Accent4 3" xfId="569" xr:uid="{00000000-0005-0000-0000-000014000000}"/>
    <cellStyle name="20% - Accent4 4" xfId="570" xr:uid="{00000000-0005-0000-0000-000015000000}"/>
    <cellStyle name="20% - Accent4 5" xfId="571" xr:uid="{00000000-0005-0000-0000-000016000000}"/>
    <cellStyle name="20% - Accent4 6" xfId="567" xr:uid="{00000000-0005-0000-0000-000017000000}"/>
    <cellStyle name="20% - Accent5" xfId="5" xr:uid="{00000000-0005-0000-0000-000018000000}"/>
    <cellStyle name="20% - Accent5 2" xfId="573" xr:uid="{00000000-0005-0000-0000-000019000000}"/>
    <cellStyle name="20% - Accent5 3" xfId="574" xr:uid="{00000000-0005-0000-0000-00001A000000}"/>
    <cellStyle name="20% - Accent5 4" xfId="575" xr:uid="{00000000-0005-0000-0000-00001B000000}"/>
    <cellStyle name="20% - Accent5 5" xfId="576" xr:uid="{00000000-0005-0000-0000-00001C000000}"/>
    <cellStyle name="20% - Accent5 6" xfId="572" xr:uid="{00000000-0005-0000-0000-00001D000000}"/>
    <cellStyle name="20% - Accent6" xfId="6" xr:uid="{00000000-0005-0000-0000-00001E000000}"/>
    <cellStyle name="20% - Accent6 2" xfId="578" xr:uid="{00000000-0005-0000-0000-00001F000000}"/>
    <cellStyle name="20% - Accent6 3" xfId="579" xr:uid="{00000000-0005-0000-0000-000020000000}"/>
    <cellStyle name="20% - Accent6 4" xfId="580" xr:uid="{00000000-0005-0000-0000-000021000000}"/>
    <cellStyle name="20% - Accent6 5" xfId="581" xr:uid="{00000000-0005-0000-0000-000022000000}"/>
    <cellStyle name="20% - Accent6 6" xfId="577" xr:uid="{00000000-0005-0000-0000-000023000000}"/>
    <cellStyle name="20% - Énfasis1 10" xfId="7" xr:uid="{00000000-0005-0000-0000-000024000000}"/>
    <cellStyle name="20% - Énfasis1 11" xfId="8" xr:uid="{00000000-0005-0000-0000-000025000000}"/>
    <cellStyle name="20% - Énfasis1 12" xfId="9" xr:uid="{00000000-0005-0000-0000-000026000000}"/>
    <cellStyle name="20% - Énfasis1 2" xfId="10" xr:uid="{00000000-0005-0000-0000-000027000000}"/>
    <cellStyle name="20% - Énfasis1 2 2" xfId="582" xr:uid="{00000000-0005-0000-0000-000028000000}"/>
    <cellStyle name="20% - Énfasis1 3" xfId="11" xr:uid="{00000000-0005-0000-0000-000029000000}"/>
    <cellStyle name="20% - Énfasis1 4" xfId="12" xr:uid="{00000000-0005-0000-0000-00002A000000}"/>
    <cellStyle name="20% - Énfasis1 5" xfId="13" xr:uid="{00000000-0005-0000-0000-00002B000000}"/>
    <cellStyle name="20% - Énfasis1 5 2" xfId="583" xr:uid="{00000000-0005-0000-0000-00002C000000}"/>
    <cellStyle name="20% - Énfasis1 6" xfId="14" xr:uid="{00000000-0005-0000-0000-00002D000000}"/>
    <cellStyle name="20% - Énfasis1 6 2" xfId="584" xr:uid="{00000000-0005-0000-0000-00002E000000}"/>
    <cellStyle name="20% - Énfasis1 7" xfId="15" xr:uid="{00000000-0005-0000-0000-00002F000000}"/>
    <cellStyle name="20% - Énfasis1 7 2" xfId="585" xr:uid="{00000000-0005-0000-0000-000030000000}"/>
    <cellStyle name="20% - Énfasis1 8" xfId="16" xr:uid="{00000000-0005-0000-0000-000031000000}"/>
    <cellStyle name="20% - Énfasis1 8 2" xfId="586" xr:uid="{00000000-0005-0000-0000-000032000000}"/>
    <cellStyle name="20% - Énfasis1 9" xfId="17" xr:uid="{00000000-0005-0000-0000-000033000000}"/>
    <cellStyle name="20% - Énfasis2 10" xfId="18" xr:uid="{00000000-0005-0000-0000-000034000000}"/>
    <cellStyle name="20% - Énfasis2 11" xfId="19" xr:uid="{00000000-0005-0000-0000-000035000000}"/>
    <cellStyle name="20% - Énfasis2 12" xfId="20" xr:uid="{00000000-0005-0000-0000-000036000000}"/>
    <cellStyle name="20% - Énfasis2 2" xfId="21" xr:uid="{00000000-0005-0000-0000-000037000000}"/>
    <cellStyle name="20% - Énfasis2 2 2" xfId="587" xr:uid="{00000000-0005-0000-0000-000038000000}"/>
    <cellStyle name="20% - Énfasis2 3" xfId="22" xr:uid="{00000000-0005-0000-0000-000039000000}"/>
    <cellStyle name="20% - Énfasis2 4" xfId="23" xr:uid="{00000000-0005-0000-0000-00003A000000}"/>
    <cellStyle name="20% - Énfasis2 5" xfId="24" xr:uid="{00000000-0005-0000-0000-00003B000000}"/>
    <cellStyle name="20% - Énfasis2 5 2" xfId="588" xr:uid="{00000000-0005-0000-0000-00003C000000}"/>
    <cellStyle name="20% - Énfasis2 6" xfId="25" xr:uid="{00000000-0005-0000-0000-00003D000000}"/>
    <cellStyle name="20% - Énfasis2 6 2" xfId="589" xr:uid="{00000000-0005-0000-0000-00003E000000}"/>
    <cellStyle name="20% - Énfasis2 7" xfId="26" xr:uid="{00000000-0005-0000-0000-00003F000000}"/>
    <cellStyle name="20% - Énfasis2 7 2" xfId="590" xr:uid="{00000000-0005-0000-0000-000040000000}"/>
    <cellStyle name="20% - Énfasis2 8" xfId="27" xr:uid="{00000000-0005-0000-0000-000041000000}"/>
    <cellStyle name="20% - Énfasis2 8 2" xfId="591" xr:uid="{00000000-0005-0000-0000-000042000000}"/>
    <cellStyle name="20% - Énfasis2 9" xfId="28" xr:uid="{00000000-0005-0000-0000-000043000000}"/>
    <cellStyle name="20% - Énfasis3 10" xfId="29" xr:uid="{00000000-0005-0000-0000-000044000000}"/>
    <cellStyle name="20% - Énfasis3 11" xfId="30" xr:uid="{00000000-0005-0000-0000-000045000000}"/>
    <cellStyle name="20% - Énfasis3 12" xfId="31" xr:uid="{00000000-0005-0000-0000-000046000000}"/>
    <cellStyle name="20% - Énfasis3 2" xfId="32" xr:uid="{00000000-0005-0000-0000-000047000000}"/>
    <cellStyle name="20% - Énfasis3 2 2" xfId="592" xr:uid="{00000000-0005-0000-0000-000048000000}"/>
    <cellStyle name="20% - Énfasis3 3" xfId="33" xr:uid="{00000000-0005-0000-0000-000049000000}"/>
    <cellStyle name="20% - Énfasis3 4" xfId="34" xr:uid="{00000000-0005-0000-0000-00004A000000}"/>
    <cellStyle name="20% - Énfasis3 5" xfId="35" xr:uid="{00000000-0005-0000-0000-00004B000000}"/>
    <cellStyle name="20% - Énfasis3 5 2" xfId="593" xr:uid="{00000000-0005-0000-0000-00004C000000}"/>
    <cellStyle name="20% - Énfasis3 6" xfId="36" xr:uid="{00000000-0005-0000-0000-00004D000000}"/>
    <cellStyle name="20% - Énfasis3 6 2" xfId="594" xr:uid="{00000000-0005-0000-0000-00004E000000}"/>
    <cellStyle name="20% - Énfasis3 7" xfId="37" xr:uid="{00000000-0005-0000-0000-00004F000000}"/>
    <cellStyle name="20% - Énfasis3 7 2" xfId="595" xr:uid="{00000000-0005-0000-0000-000050000000}"/>
    <cellStyle name="20% - Énfasis3 8" xfId="38" xr:uid="{00000000-0005-0000-0000-000051000000}"/>
    <cellStyle name="20% - Énfasis3 8 2" xfId="596" xr:uid="{00000000-0005-0000-0000-000052000000}"/>
    <cellStyle name="20% - Énfasis3 9" xfId="39" xr:uid="{00000000-0005-0000-0000-000053000000}"/>
    <cellStyle name="20% - Énfasis4 10" xfId="40" xr:uid="{00000000-0005-0000-0000-000054000000}"/>
    <cellStyle name="20% - Énfasis4 11" xfId="41" xr:uid="{00000000-0005-0000-0000-000055000000}"/>
    <cellStyle name="20% - Énfasis4 12" xfId="42" xr:uid="{00000000-0005-0000-0000-000056000000}"/>
    <cellStyle name="20% - Énfasis4 2" xfId="43" xr:uid="{00000000-0005-0000-0000-000057000000}"/>
    <cellStyle name="20% - Énfasis4 2 2" xfId="597" xr:uid="{00000000-0005-0000-0000-000058000000}"/>
    <cellStyle name="20% - Énfasis4 3" xfId="44" xr:uid="{00000000-0005-0000-0000-000059000000}"/>
    <cellStyle name="20% - Énfasis4 4" xfId="45" xr:uid="{00000000-0005-0000-0000-00005A000000}"/>
    <cellStyle name="20% - Énfasis4 5" xfId="46" xr:uid="{00000000-0005-0000-0000-00005B000000}"/>
    <cellStyle name="20% - Énfasis4 5 2" xfId="598" xr:uid="{00000000-0005-0000-0000-00005C000000}"/>
    <cellStyle name="20% - Énfasis4 6" xfId="47" xr:uid="{00000000-0005-0000-0000-00005D000000}"/>
    <cellStyle name="20% - Énfasis4 6 2" xfId="599" xr:uid="{00000000-0005-0000-0000-00005E000000}"/>
    <cellStyle name="20% - Énfasis4 7" xfId="48" xr:uid="{00000000-0005-0000-0000-00005F000000}"/>
    <cellStyle name="20% - Énfasis4 7 2" xfId="600" xr:uid="{00000000-0005-0000-0000-000060000000}"/>
    <cellStyle name="20% - Énfasis4 8" xfId="49" xr:uid="{00000000-0005-0000-0000-000061000000}"/>
    <cellStyle name="20% - Énfasis4 8 2" xfId="601" xr:uid="{00000000-0005-0000-0000-000062000000}"/>
    <cellStyle name="20% - Énfasis4 9" xfId="50" xr:uid="{00000000-0005-0000-0000-000063000000}"/>
    <cellStyle name="20% - Énfasis5 10" xfId="51" xr:uid="{00000000-0005-0000-0000-000064000000}"/>
    <cellStyle name="20% - Énfasis5 11" xfId="52" xr:uid="{00000000-0005-0000-0000-000065000000}"/>
    <cellStyle name="20% - Énfasis5 12" xfId="53" xr:uid="{00000000-0005-0000-0000-000066000000}"/>
    <cellStyle name="20% - Énfasis5 2" xfId="54" xr:uid="{00000000-0005-0000-0000-000067000000}"/>
    <cellStyle name="20% - Énfasis5 2 2" xfId="602" xr:uid="{00000000-0005-0000-0000-000068000000}"/>
    <cellStyle name="20% - Énfasis5 3" xfId="55" xr:uid="{00000000-0005-0000-0000-000069000000}"/>
    <cellStyle name="20% - Énfasis5 4" xfId="56" xr:uid="{00000000-0005-0000-0000-00006A000000}"/>
    <cellStyle name="20% - Énfasis5 5" xfId="57" xr:uid="{00000000-0005-0000-0000-00006B000000}"/>
    <cellStyle name="20% - Énfasis5 5 2" xfId="603" xr:uid="{00000000-0005-0000-0000-00006C000000}"/>
    <cellStyle name="20% - Énfasis5 6" xfId="58" xr:uid="{00000000-0005-0000-0000-00006D000000}"/>
    <cellStyle name="20% - Énfasis5 6 2" xfId="604" xr:uid="{00000000-0005-0000-0000-00006E000000}"/>
    <cellStyle name="20% - Énfasis5 7" xfId="59" xr:uid="{00000000-0005-0000-0000-00006F000000}"/>
    <cellStyle name="20% - Énfasis5 7 2" xfId="605" xr:uid="{00000000-0005-0000-0000-000070000000}"/>
    <cellStyle name="20% - Énfasis5 8" xfId="60" xr:uid="{00000000-0005-0000-0000-000071000000}"/>
    <cellStyle name="20% - Énfasis5 8 2" xfId="606" xr:uid="{00000000-0005-0000-0000-000072000000}"/>
    <cellStyle name="20% - Énfasis5 9" xfId="61" xr:uid="{00000000-0005-0000-0000-000073000000}"/>
    <cellStyle name="20% - Énfasis6 10" xfId="62" xr:uid="{00000000-0005-0000-0000-000074000000}"/>
    <cellStyle name="20% - Énfasis6 11" xfId="63" xr:uid="{00000000-0005-0000-0000-000075000000}"/>
    <cellStyle name="20% - Énfasis6 12" xfId="64" xr:uid="{00000000-0005-0000-0000-000076000000}"/>
    <cellStyle name="20% - Énfasis6 2" xfId="65" xr:uid="{00000000-0005-0000-0000-000077000000}"/>
    <cellStyle name="20% - Énfasis6 2 2" xfId="607" xr:uid="{00000000-0005-0000-0000-000078000000}"/>
    <cellStyle name="20% - Énfasis6 3" xfId="66" xr:uid="{00000000-0005-0000-0000-000079000000}"/>
    <cellStyle name="20% - Énfasis6 4" xfId="67" xr:uid="{00000000-0005-0000-0000-00007A000000}"/>
    <cellStyle name="20% - Énfasis6 5" xfId="68" xr:uid="{00000000-0005-0000-0000-00007B000000}"/>
    <cellStyle name="20% - Énfasis6 5 2" xfId="608" xr:uid="{00000000-0005-0000-0000-00007C000000}"/>
    <cellStyle name="20% - Énfasis6 6" xfId="69" xr:uid="{00000000-0005-0000-0000-00007D000000}"/>
    <cellStyle name="20% - Énfasis6 6 2" xfId="609" xr:uid="{00000000-0005-0000-0000-00007E000000}"/>
    <cellStyle name="20% - Énfasis6 7" xfId="70" xr:uid="{00000000-0005-0000-0000-00007F000000}"/>
    <cellStyle name="20% - Énfasis6 7 2" xfId="610" xr:uid="{00000000-0005-0000-0000-000080000000}"/>
    <cellStyle name="20% - Énfasis6 8" xfId="71" xr:uid="{00000000-0005-0000-0000-000081000000}"/>
    <cellStyle name="20% - Énfasis6 8 2" xfId="611" xr:uid="{00000000-0005-0000-0000-000082000000}"/>
    <cellStyle name="20% - Énfasis6 9" xfId="72" xr:uid="{00000000-0005-0000-0000-000083000000}"/>
    <cellStyle name="20% - 强调文字颜色 1" xfId="612" xr:uid="{00000000-0005-0000-0000-000084000000}"/>
    <cellStyle name="20% - 强调文字颜色 2" xfId="613" xr:uid="{00000000-0005-0000-0000-000085000000}"/>
    <cellStyle name="20% - 强调文字颜色 3" xfId="614" xr:uid="{00000000-0005-0000-0000-000086000000}"/>
    <cellStyle name="20% - 强调文字颜色 4" xfId="615" xr:uid="{00000000-0005-0000-0000-000087000000}"/>
    <cellStyle name="20% - 强调文字颜色 5" xfId="616" xr:uid="{00000000-0005-0000-0000-000088000000}"/>
    <cellStyle name="20% - 强调文字颜色 6" xfId="617" xr:uid="{00000000-0005-0000-0000-000089000000}"/>
    <cellStyle name="40% - Accent1" xfId="73" xr:uid="{00000000-0005-0000-0000-00008A000000}"/>
    <cellStyle name="40% - Accent1 2" xfId="619" xr:uid="{00000000-0005-0000-0000-00008B000000}"/>
    <cellStyle name="40% - Accent1 3" xfId="620" xr:uid="{00000000-0005-0000-0000-00008C000000}"/>
    <cellStyle name="40% - Accent1 4" xfId="621" xr:uid="{00000000-0005-0000-0000-00008D000000}"/>
    <cellStyle name="40% - Accent1 5" xfId="622" xr:uid="{00000000-0005-0000-0000-00008E000000}"/>
    <cellStyle name="40% - Accent1 6" xfId="618" xr:uid="{00000000-0005-0000-0000-00008F000000}"/>
    <cellStyle name="40% - Accent2" xfId="74" xr:uid="{00000000-0005-0000-0000-000090000000}"/>
    <cellStyle name="40% - Accent2 2" xfId="624" xr:uid="{00000000-0005-0000-0000-000091000000}"/>
    <cellStyle name="40% - Accent2 3" xfId="625" xr:uid="{00000000-0005-0000-0000-000092000000}"/>
    <cellStyle name="40% - Accent2 4" xfId="626" xr:uid="{00000000-0005-0000-0000-000093000000}"/>
    <cellStyle name="40% - Accent2 5" xfId="627" xr:uid="{00000000-0005-0000-0000-000094000000}"/>
    <cellStyle name="40% - Accent2 6" xfId="623" xr:uid="{00000000-0005-0000-0000-000095000000}"/>
    <cellStyle name="40% - Accent3" xfId="75" xr:uid="{00000000-0005-0000-0000-000096000000}"/>
    <cellStyle name="40% - Accent3 2" xfId="629" xr:uid="{00000000-0005-0000-0000-000097000000}"/>
    <cellStyle name="40% - Accent3 3" xfId="630" xr:uid="{00000000-0005-0000-0000-000098000000}"/>
    <cellStyle name="40% - Accent3 4" xfId="631" xr:uid="{00000000-0005-0000-0000-000099000000}"/>
    <cellStyle name="40% - Accent3 5" xfId="632" xr:uid="{00000000-0005-0000-0000-00009A000000}"/>
    <cellStyle name="40% - Accent3 6" xfId="628" xr:uid="{00000000-0005-0000-0000-00009B000000}"/>
    <cellStyle name="40% - Accent4" xfId="76" xr:uid="{00000000-0005-0000-0000-00009C000000}"/>
    <cellStyle name="40% - Accent4 2" xfId="634" xr:uid="{00000000-0005-0000-0000-00009D000000}"/>
    <cellStyle name="40% - Accent4 3" xfId="635" xr:uid="{00000000-0005-0000-0000-00009E000000}"/>
    <cellStyle name="40% - Accent4 4" xfId="636" xr:uid="{00000000-0005-0000-0000-00009F000000}"/>
    <cellStyle name="40% - Accent4 5" xfId="637" xr:uid="{00000000-0005-0000-0000-0000A0000000}"/>
    <cellStyle name="40% - Accent4 6" xfId="633" xr:uid="{00000000-0005-0000-0000-0000A1000000}"/>
    <cellStyle name="40% - Accent5" xfId="77" xr:uid="{00000000-0005-0000-0000-0000A2000000}"/>
    <cellStyle name="40% - Accent5 2" xfId="639" xr:uid="{00000000-0005-0000-0000-0000A3000000}"/>
    <cellStyle name="40% - Accent5 3" xfId="640" xr:uid="{00000000-0005-0000-0000-0000A4000000}"/>
    <cellStyle name="40% - Accent5 4" xfId="641" xr:uid="{00000000-0005-0000-0000-0000A5000000}"/>
    <cellStyle name="40% - Accent5 5" xfId="642" xr:uid="{00000000-0005-0000-0000-0000A6000000}"/>
    <cellStyle name="40% - Accent5 6" xfId="638" xr:uid="{00000000-0005-0000-0000-0000A7000000}"/>
    <cellStyle name="40% - Accent6" xfId="78" xr:uid="{00000000-0005-0000-0000-0000A8000000}"/>
    <cellStyle name="40% - Accent6 2" xfId="644" xr:uid="{00000000-0005-0000-0000-0000A9000000}"/>
    <cellStyle name="40% - Accent6 3" xfId="645" xr:uid="{00000000-0005-0000-0000-0000AA000000}"/>
    <cellStyle name="40% - Accent6 4" xfId="646" xr:uid="{00000000-0005-0000-0000-0000AB000000}"/>
    <cellStyle name="40% - Accent6 5" xfId="647" xr:uid="{00000000-0005-0000-0000-0000AC000000}"/>
    <cellStyle name="40% - Accent6 6" xfId="643" xr:uid="{00000000-0005-0000-0000-0000AD000000}"/>
    <cellStyle name="40% - Énfasis1 10" xfId="79" xr:uid="{00000000-0005-0000-0000-0000AE000000}"/>
    <cellStyle name="40% - Énfasis1 11" xfId="80" xr:uid="{00000000-0005-0000-0000-0000AF000000}"/>
    <cellStyle name="40% - Énfasis1 12" xfId="81" xr:uid="{00000000-0005-0000-0000-0000B0000000}"/>
    <cellStyle name="40% - Énfasis1 2" xfId="82" xr:uid="{00000000-0005-0000-0000-0000B1000000}"/>
    <cellStyle name="40% - Énfasis1 2 2" xfId="648" xr:uid="{00000000-0005-0000-0000-0000B2000000}"/>
    <cellStyle name="40% - Énfasis1 3" xfId="83" xr:uid="{00000000-0005-0000-0000-0000B3000000}"/>
    <cellStyle name="40% - Énfasis1 4" xfId="84" xr:uid="{00000000-0005-0000-0000-0000B4000000}"/>
    <cellStyle name="40% - Énfasis1 5" xfId="85" xr:uid="{00000000-0005-0000-0000-0000B5000000}"/>
    <cellStyle name="40% - Énfasis1 5 2" xfId="649" xr:uid="{00000000-0005-0000-0000-0000B6000000}"/>
    <cellStyle name="40% - Énfasis1 6" xfId="86" xr:uid="{00000000-0005-0000-0000-0000B7000000}"/>
    <cellStyle name="40% - Énfasis1 6 2" xfId="650" xr:uid="{00000000-0005-0000-0000-0000B8000000}"/>
    <cellStyle name="40% - Énfasis1 7" xfId="87" xr:uid="{00000000-0005-0000-0000-0000B9000000}"/>
    <cellStyle name="40% - Énfasis1 7 2" xfId="651" xr:uid="{00000000-0005-0000-0000-0000BA000000}"/>
    <cellStyle name="40% - Énfasis1 8" xfId="88" xr:uid="{00000000-0005-0000-0000-0000BB000000}"/>
    <cellStyle name="40% - Énfasis1 8 2" xfId="652" xr:uid="{00000000-0005-0000-0000-0000BC000000}"/>
    <cellStyle name="40% - Énfasis1 9" xfId="89" xr:uid="{00000000-0005-0000-0000-0000BD000000}"/>
    <cellStyle name="40% - Énfasis2 10" xfId="90" xr:uid="{00000000-0005-0000-0000-0000BE000000}"/>
    <cellStyle name="40% - Énfasis2 11" xfId="91" xr:uid="{00000000-0005-0000-0000-0000BF000000}"/>
    <cellStyle name="40% - Énfasis2 12" xfId="92" xr:uid="{00000000-0005-0000-0000-0000C0000000}"/>
    <cellStyle name="40% - Énfasis2 2" xfId="93" xr:uid="{00000000-0005-0000-0000-0000C1000000}"/>
    <cellStyle name="40% - Énfasis2 2 2" xfId="653" xr:uid="{00000000-0005-0000-0000-0000C2000000}"/>
    <cellStyle name="40% - Énfasis2 3" xfId="94" xr:uid="{00000000-0005-0000-0000-0000C3000000}"/>
    <cellStyle name="40% - Énfasis2 4" xfId="95" xr:uid="{00000000-0005-0000-0000-0000C4000000}"/>
    <cellStyle name="40% - Énfasis2 5" xfId="96" xr:uid="{00000000-0005-0000-0000-0000C5000000}"/>
    <cellStyle name="40% - Énfasis2 5 2" xfId="654" xr:uid="{00000000-0005-0000-0000-0000C6000000}"/>
    <cellStyle name="40% - Énfasis2 6" xfId="97" xr:uid="{00000000-0005-0000-0000-0000C7000000}"/>
    <cellStyle name="40% - Énfasis2 6 2" xfId="655" xr:uid="{00000000-0005-0000-0000-0000C8000000}"/>
    <cellStyle name="40% - Énfasis2 7" xfId="98" xr:uid="{00000000-0005-0000-0000-0000C9000000}"/>
    <cellStyle name="40% - Énfasis2 7 2" xfId="656" xr:uid="{00000000-0005-0000-0000-0000CA000000}"/>
    <cellStyle name="40% - Énfasis2 8" xfId="99" xr:uid="{00000000-0005-0000-0000-0000CB000000}"/>
    <cellStyle name="40% - Énfasis2 8 2" xfId="657" xr:uid="{00000000-0005-0000-0000-0000CC000000}"/>
    <cellStyle name="40% - Énfasis2 9" xfId="100" xr:uid="{00000000-0005-0000-0000-0000CD000000}"/>
    <cellStyle name="40% - Énfasis3 10" xfId="101" xr:uid="{00000000-0005-0000-0000-0000CE000000}"/>
    <cellStyle name="40% - Énfasis3 11" xfId="102" xr:uid="{00000000-0005-0000-0000-0000CF000000}"/>
    <cellStyle name="40% - Énfasis3 12" xfId="103" xr:uid="{00000000-0005-0000-0000-0000D0000000}"/>
    <cellStyle name="40% - Énfasis3 2" xfId="104" xr:uid="{00000000-0005-0000-0000-0000D1000000}"/>
    <cellStyle name="40% - Énfasis3 2 2" xfId="658" xr:uid="{00000000-0005-0000-0000-0000D2000000}"/>
    <cellStyle name="40% - Énfasis3 3" xfId="105" xr:uid="{00000000-0005-0000-0000-0000D3000000}"/>
    <cellStyle name="40% - Énfasis3 4" xfId="106" xr:uid="{00000000-0005-0000-0000-0000D4000000}"/>
    <cellStyle name="40% - Énfasis3 5" xfId="107" xr:uid="{00000000-0005-0000-0000-0000D5000000}"/>
    <cellStyle name="40% - Énfasis3 5 2" xfId="659" xr:uid="{00000000-0005-0000-0000-0000D6000000}"/>
    <cellStyle name="40% - Énfasis3 6" xfId="108" xr:uid="{00000000-0005-0000-0000-0000D7000000}"/>
    <cellStyle name="40% - Énfasis3 6 2" xfId="660" xr:uid="{00000000-0005-0000-0000-0000D8000000}"/>
    <cellStyle name="40% - Énfasis3 7" xfId="109" xr:uid="{00000000-0005-0000-0000-0000D9000000}"/>
    <cellStyle name="40% - Énfasis3 7 2" xfId="661" xr:uid="{00000000-0005-0000-0000-0000DA000000}"/>
    <cellStyle name="40% - Énfasis3 8" xfId="110" xr:uid="{00000000-0005-0000-0000-0000DB000000}"/>
    <cellStyle name="40% - Énfasis3 8 2" xfId="662" xr:uid="{00000000-0005-0000-0000-0000DC000000}"/>
    <cellStyle name="40% - Énfasis3 9" xfId="111" xr:uid="{00000000-0005-0000-0000-0000DD000000}"/>
    <cellStyle name="40% - Énfasis4 10" xfId="112" xr:uid="{00000000-0005-0000-0000-0000DE000000}"/>
    <cellStyle name="40% - Énfasis4 11" xfId="113" xr:uid="{00000000-0005-0000-0000-0000DF000000}"/>
    <cellStyle name="40% - Énfasis4 12" xfId="114" xr:uid="{00000000-0005-0000-0000-0000E0000000}"/>
    <cellStyle name="40% - Énfasis4 2" xfId="115" xr:uid="{00000000-0005-0000-0000-0000E1000000}"/>
    <cellStyle name="40% - Énfasis4 2 2" xfId="663" xr:uid="{00000000-0005-0000-0000-0000E2000000}"/>
    <cellStyle name="40% - Énfasis4 3" xfId="116" xr:uid="{00000000-0005-0000-0000-0000E3000000}"/>
    <cellStyle name="40% - Énfasis4 4" xfId="117" xr:uid="{00000000-0005-0000-0000-0000E4000000}"/>
    <cellStyle name="40% - Énfasis4 5" xfId="118" xr:uid="{00000000-0005-0000-0000-0000E5000000}"/>
    <cellStyle name="40% - Énfasis4 5 2" xfId="664" xr:uid="{00000000-0005-0000-0000-0000E6000000}"/>
    <cellStyle name="40% - Énfasis4 6" xfId="119" xr:uid="{00000000-0005-0000-0000-0000E7000000}"/>
    <cellStyle name="40% - Énfasis4 6 2" xfId="665" xr:uid="{00000000-0005-0000-0000-0000E8000000}"/>
    <cellStyle name="40% - Énfasis4 7" xfId="120" xr:uid="{00000000-0005-0000-0000-0000E9000000}"/>
    <cellStyle name="40% - Énfasis4 7 2" xfId="666" xr:uid="{00000000-0005-0000-0000-0000EA000000}"/>
    <cellStyle name="40% - Énfasis4 8" xfId="121" xr:uid="{00000000-0005-0000-0000-0000EB000000}"/>
    <cellStyle name="40% - Énfasis4 8 2" xfId="667" xr:uid="{00000000-0005-0000-0000-0000EC000000}"/>
    <cellStyle name="40% - Énfasis4 9" xfId="122" xr:uid="{00000000-0005-0000-0000-0000ED000000}"/>
    <cellStyle name="40% - Énfasis5 10" xfId="123" xr:uid="{00000000-0005-0000-0000-0000EE000000}"/>
    <cellStyle name="40% - Énfasis5 11" xfId="124" xr:uid="{00000000-0005-0000-0000-0000EF000000}"/>
    <cellStyle name="40% - Énfasis5 12" xfId="125" xr:uid="{00000000-0005-0000-0000-0000F0000000}"/>
    <cellStyle name="40% - Énfasis5 2" xfId="126" xr:uid="{00000000-0005-0000-0000-0000F1000000}"/>
    <cellStyle name="40% - Énfasis5 2 2" xfId="668" xr:uid="{00000000-0005-0000-0000-0000F2000000}"/>
    <cellStyle name="40% - Énfasis5 3" xfId="127" xr:uid="{00000000-0005-0000-0000-0000F3000000}"/>
    <cellStyle name="40% - Énfasis5 4" xfId="128" xr:uid="{00000000-0005-0000-0000-0000F4000000}"/>
    <cellStyle name="40% - Énfasis5 5" xfId="129" xr:uid="{00000000-0005-0000-0000-0000F5000000}"/>
    <cellStyle name="40% - Énfasis5 5 2" xfId="669" xr:uid="{00000000-0005-0000-0000-0000F6000000}"/>
    <cellStyle name="40% - Énfasis5 6" xfId="130" xr:uid="{00000000-0005-0000-0000-0000F7000000}"/>
    <cellStyle name="40% - Énfasis5 6 2" xfId="670" xr:uid="{00000000-0005-0000-0000-0000F8000000}"/>
    <cellStyle name="40% - Énfasis5 7" xfId="131" xr:uid="{00000000-0005-0000-0000-0000F9000000}"/>
    <cellStyle name="40% - Énfasis5 7 2" xfId="671" xr:uid="{00000000-0005-0000-0000-0000FA000000}"/>
    <cellStyle name="40% - Énfasis5 8" xfId="132" xr:uid="{00000000-0005-0000-0000-0000FB000000}"/>
    <cellStyle name="40% - Énfasis5 8 2" xfId="672" xr:uid="{00000000-0005-0000-0000-0000FC000000}"/>
    <cellStyle name="40% - Énfasis5 9" xfId="133" xr:uid="{00000000-0005-0000-0000-0000FD000000}"/>
    <cellStyle name="40% - Énfasis6 10" xfId="134" xr:uid="{00000000-0005-0000-0000-0000FE000000}"/>
    <cellStyle name="40% - Énfasis6 11" xfId="135" xr:uid="{00000000-0005-0000-0000-0000FF000000}"/>
    <cellStyle name="40% - Énfasis6 12" xfId="136" xr:uid="{00000000-0005-0000-0000-000000010000}"/>
    <cellStyle name="40% - Énfasis6 2" xfId="137" xr:uid="{00000000-0005-0000-0000-000001010000}"/>
    <cellStyle name="40% - Énfasis6 2 2" xfId="673" xr:uid="{00000000-0005-0000-0000-000002010000}"/>
    <cellStyle name="40% - Énfasis6 3" xfId="138" xr:uid="{00000000-0005-0000-0000-000003010000}"/>
    <cellStyle name="40% - Énfasis6 4" xfId="139" xr:uid="{00000000-0005-0000-0000-000004010000}"/>
    <cellStyle name="40% - Énfasis6 5" xfId="140" xr:uid="{00000000-0005-0000-0000-000005010000}"/>
    <cellStyle name="40% - Énfasis6 5 2" xfId="674" xr:uid="{00000000-0005-0000-0000-000006010000}"/>
    <cellStyle name="40% - Énfasis6 6" xfId="141" xr:uid="{00000000-0005-0000-0000-000007010000}"/>
    <cellStyle name="40% - Énfasis6 6 2" xfId="675" xr:uid="{00000000-0005-0000-0000-000008010000}"/>
    <cellStyle name="40% - Énfasis6 7" xfId="142" xr:uid="{00000000-0005-0000-0000-000009010000}"/>
    <cellStyle name="40% - Énfasis6 7 2" xfId="676" xr:uid="{00000000-0005-0000-0000-00000A010000}"/>
    <cellStyle name="40% - Énfasis6 8" xfId="143" xr:uid="{00000000-0005-0000-0000-00000B010000}"/>
    <cellStyle name="40% - Énfasis6 8 2" xfId="677" xr:uid="{00000000-0005-0000-0000-00000C010000}"/>
    <cellStyle name="40% - Énfasis6 9" xfId="144" xr:uid="{00000000-0005-0000-0000-00000D010000}"/>
    <cellStyle name="40% - 强调文字颜色 1" xfId="678" xr:uid="{00000000-0005-0000-0000-00000E010000}"/>
    <cellStyle name="40% - 强调文字颜色 2" xfId="679" xr:uid="{00000000-0005-0000-0000-00000F010000}"/>
    <cellStyle name="40% - 强调文字颜色 3" xfId="680" xr:uid="{00000000-0005-0000-0000-000010010000}"/>
    <cellStyle name="40% - 强调文字颜色 4" xfId="681" xr:uid="{00000000-0005-0000-0000-000011010000}"/>
    <cellStyle name="40% - 强调文字颜色 5" xfId="682" xr:uid="{00000000-0005-0000-0000-000012010000}"/>
    <cellStyle name="40% - 强调文字颜色 6" xfId="683" xr:uid="{00000000-0005-0000-0000-000013010000}"/>
    <cellStyle name="60% - Accent1" xfId="145" xr:uid="{00000000-0005-0000-0000-000014010000}"/>
    <cellStyle name="60% - Accent1 2" xfId="685" xr:uid="{00000000-0005-0000-0000-000015010000}"/>
    <cellStyle name="60% - Accent1 3" xfId="686" xr:uid="{00000000-0005-0000-0000-000016010000}"/>
    <cellStyle name="60% - Accent1 4" xfId="687" xr:uid="{00000000-0005-0000-0000-000017010000}"/>
    <cellStyle name="60% - Accent1 5" xfId="688" xr:uid="{00000000-0005-0000-0000-000018010000}"/>
    <cellStyle name="60% - Accent1 6" xfId="684" xr:uid="{00000000-0005-0000-0000-000019010000}"/>
    <cellStyle name="60% - Accent2" xfId="146" xr:uid="{00000000-0005-0000-0000-00001A010000}"/>
    <cellStyle name="60% - Accent2 2" xfId="690" xr:uid="{00000000-0005-0000-0000-00001B010000}"/>
    <cellStyle name="60% - Accent2 3" xfId="691" xr:uid="{00000000-0005-0000-0000-00001C010000}"/>
    <cellStyle name="60% - Accent2 4" xfId="692" xr:uid="{00000000-0005-0000-0000-00001D010000}"/>
    <cellStyle name="60% - Accent2 5" xfId="693" xr:uid="{00000000-0005-0000-0000-00001E010000}"/>
    <cellStyle name="60% - Accent2 6" xfId="689" xr:uid="{00000000-0005-0000-0000-00001F010000}"/>
    <cellStyle name="60% - Accent3" xfId="147" xr:uid="{00000000-0005-0000-0000-000020010000}"/>
    <cellStyle name="60% - Accent3 2" xfId="695" xr:uid="{00000000-0005-0000-0000-000021010000}"/>
    <cellStyle name="60% - Accent3 3" xfId="696" xr:uid="{00000000-0005-0000-0000-000022010000}"/>
    <cellStyle name="60% - Accent3 4" xfId="697" xr:uid="{00000000-0005-0000-0000-000023010000}"/>
    <cellStyle name="60% - Accent3 5" xfId="698" xr:uid="{00000000-0005-0000-0000-000024010000}"/>
    <cellStyle name="60% - Accent3 6" xfId="694" xr:uid="{00000000-0005-0000-0000-000025010000}"/>
    <cellStyle name="60% - Accent4" xfId="148" xr:uid="{00000000-0005-0000-0000-000026010000}"/>
    <cellStyle name="60% - Accent4 2" xfId="700" xr:uid="{00000000-0005-0000-0000-000027010000}"/>
    <cellStyle name="60% - Accent4 3" xfId="701" xr:uid="{00000000-0005-0000-0000-000028010000}"/>
    <cellStyle name="60% - Accent4 4" xfId="702" xr:uid="{00000000-0005-0000-0000-000029010000}"/>
    <cellStyle name="60% - Accent4 5" xfId="703" xr:uid="{00000000-0005-0000-0000-00002A010000}"/>
    <cellStyle name="60% - Accent4 6" xfId="699" xr:uid="{00000000-0005-0000-0000-00002B010000}"/>
    <cellStyle name="60% - Accent5" xfId="149" xr:uid="{00000000-0005-0000-0000-00002C010000}"/>
    <cellStyle name="60% - Accent5 2" xfId="705" xr:uid="{00000000-0005-0000-0000-00002D010000}"/>
    <cellStyle name="60% - Accent5 3" xfId="706" xr:uid="{00000000-0005-0000-0000-00002E010000}"/>
    <cellStyle name="60% - Accent5 4" xfId="707" xr:uid="{00000000-0005-0000-0000-00002F010000}"/>
    <cellStyle name="60% - Accent5 5" xfId="708" xr:uid="{00000000-0005-0000-0000-000030010000}"/>
    <cellStyle name="60% - Accent5 6" xfId="704" xr:uid="{00000000-0005-0000-0000-000031010000}"/>
    <cellStyle name="60% - Accent6" xfId="150" xr:uid="{00000000-0005-0000-0000-000032010000}"/>
    <cellStyle name="60% - Accent6 2" xfId="710" xr:uid="{00000000-0005-0000-0000-000033010000}"/>
    <cellStyle name="60% - Accent6 3" xfId="711" xr:uid="{00000000-0005-0000-0000-000034010000}"/>
    <cellStyle name="60% - Accent6 4" xfId="712" xr:uid="{00000000-0005-0000-0000-000035010000}"/>
    <cellStyle name="60% - Accent6 5" xfId="713" xr:uid="{00000000-0005-0000-0000-000036010000}"/>
    <cellStyle name="60% - Accent6 6" xfId="709" xr:uid="{00000000-0005-0000-0000-000037010000}"/>
    <cellStyle name="60% - Énfasis1 10" xfId="151" xr:uid="{00000000-0005-0000-0000-000038010000}"/>
    <cellStyle name="60% - Énfasis1 11" xfId="152" xr:uid="{00000000-0005-0000-0000-000039010000}"/>
    <cellStyle name="60% - Énfasis1 12" xfId="153" xr:uid="{00000000-0005-0000-0000-00003A010000}"/>
    <cellStyle name="60% - Énfasis1 2" xfId="154" xr:uid="{00000000-0005-0000-0000-00003B010000}"/>
    <cellStyle name="60% - Énfasis1 2 2" xfId="714" xr:uid="{00000000-0005-0000-0000-00003C010000}"/>
    <cellStyle name="60% - Énfasis1 3" xfId="155" xr:uid="{00000000-0005-0000-0000-00003D010000}"/>
    <cellStyle name="60% - Énfasis1 4" xfId="156" xr:uid="{00000000-0005-0000-0000-00003E010000}"/>
    <cellStyle name="60% - Énfasis1 5" xfId="157" xr:uid="{00000000-0005-0000-0000-00003F010000}"/>
    <cellStyle name="60% - Énfasis1 5 2" xfId="715" xr:uid="{00000000-0005-0000-0000-000040010000}"/>
    <cellStyle name="60% - Énfasis1 6" xfId="158" xr:uid="{00000000-0005-0000-0000-000041010000}"/>
    <cellStyle name="60% - Énfasis1 6 2" xfId="716" xr:uid="{00000000-0005-0000-0000-000042010000}"/>
    <cellStyle name="60% - Énfasis1 7" xfId="159" xr:uid="{00000000-0005-0000-0000-000043010000}"/>
    <cellStyle name="60% - Énfasis1 7 2" xfId="717" xr:uid="{00000000-0005-0000-0000-000044010000}"/>
    <cellStyle name="60% - Énfasis1 8" xfId="160" xr:uid="{00000000-0005-0000-0000-000045010000}"/>
    <cellStyle name="60% - Énfasis1 8 2" xfId="718" xr:uid="{00000000-0005-0000-0000-000046010000}"/>
    <cellStyle name="60% - Énfasis1 9" xfId="161" xr:uid="{00000000-0005-0000-0000-000047010000}"/>
    <cellStyle name="60% - Énfasis2 10" xfId="162" xr:uid="{00000000-0005-0000-0000-000048010000}"/>
    <cellStyle name="60% - Énfasis2 11" xfId="163" xr:uid="{00000000-0005-0000-0000-000049010000}"/>
    <cellStyle name="60% - Énfasis2 12" xfId="164" xr:uid="{00000000-0005-0000-0000-00004A010000}"/>
    <cellStyle name="60% - Énfasis2 2" xfId="165" xr:uid="{00000000-0005-0000-0000-00004B010000}"/>
    <cellStyle name="60% - Énfasis2 2 2" xfId="719" xr:uid="{00000000-0005-0000-0000-00004C010000}"/>
    <cellStyle name="60% - Énfasis2 3" xfId="166" xr:uid="{00000000-0005-0000-0000-00004D010000}"/>
    <cellStyle name="60% - Énfasis2 4" xfId="167" xr:uid="{00000000-0005-0000-0000-00004E010000}"/>
    <cellStyle name="60% - Énfasis2 5" xfId="168" xr:uid="{00000000-0005-0000-0000-00004F010000}"/>
    <cellStyle name="60% - Énfasis2 5 2" xfId="720" xr:uid="{00000000-0005-0000-0000-000050010000}"/>
    <cellStyle name="60% - Énfasis2 6" xfId="169" xr:uid="{00000000-0005-0000-0000-000051010000}"/>
    <cellStyle name="60% - Énfasis2 6 2" xfId="721" xr:uid="{00000000-0005-0000-0000-000052010000}"/>
    <cellStyle name="60% - Énfasis2 7" xfId="170" xr:uid="{00000000-0005-0000-0000-000053010000}"/>
    <cellStyle name="60% - Énfasis2 7 2" xfId="722" xr:uid="{00000000-0005-0000-0000-000054010000}"/>
    <cellStyle name="60% - Énfasis2 8" xfId="171" xr:uid="{00000000-0005-0000-0000-000055010000}"/>
    <cellStyle name="60% - Énfasis2 8 2" xfId="723" xr:uid="{00000000-0005-0000-0000-000056010000}"/>
    <cellStyle name="60% - Énfasis2 9" xfId="172" xr:uid="{00000000-0005-0000-0000-000057010000}"/>
    <cellStyle name="60% - Énfasis3 10" xfId="173" xr:uid="{00000000-0005-0000-0000-000058010000}"/>
    <cellStyle name="60% - Énfasis3 11" xfId="174" xr:uid="{00000000-0005-0000-0000-000059010000}"/>
    <cellStyle name="60% - Énfasis3 12" xfId="175" xr:uid="{00000000-0005-0000-0000-00005A010000}"/>
    <cellStyle name="60% - Énfasis3 2" xfId="176" xr:uid="{00000000-0005-0000-0000-00005B010000}"/>
    <cellStyle name="60% - Énfasis3 2 2" xfId="724" xr:uid="{00000000-0005-0000-0000-00005C010000}"/>
    <cellStyle name="60% - Énfasis3 3" xfId="177" xr:uid="{00000000-0005-0000-0000-00005D010000}"/>
    <cellStyle name="60% - Énfasis3 4" xfId="178" xr:uid="{00000000-0005-0000-0000-00005E010000}"/>
    <cellStyle name="60% - Énfasis3 5" xfId="179" xr:uid="{00000000-0005-0000-0000-00005F010000}"/>
    <cellStyle name="60% - Énfasis3 5 2" xfId="725" xr:uid="{00000000-0005-0000-0000-000060010000}"/>
    <cellStyle name="60% - Énfasis3 6" xfId="180" xr:uid="{00000000-0005-0000-0000-000061010000}"/>
    <cellStyle name="60% - Énfasis3 6 2" xfId="726" xr:uid="{00000000-0005-0000-0000-000062010000}"/>
    <cellStyle name="60% - Énfasis3 7" xfId="181" xr:uid="{00000000-0005-0000-0000-000063010000}"/>
    <cellStyle name="60% - Énfasis3 7 2" xfId="727" xr:uid="{00000000-0005-0000-0000-000064010000}"/>
    <cellStyle name="60% - Énfasis3 8" xfId="182" xr:uid="{00000000-0005-0000-0000-000065010000}"/>
    <cellStyle name="60% - Énfasis3 8 2" xfId="728" xr:uid="{00000000-0005-0000-0000-000066010000}"/>
    <cellStyle name="60% - Énfasis3 9" xfId="183" xr:uid="{00000000-0005-0000-0000-000067010000}"/>
    <cellStyle name="60% - Énfasis4 10" xfId="184" xr:uid="{00000000-0005-0000-0000-000068010000}"/>
    <cellStyle name="60% - Énfasis4 11" xfId="185" xr:uid="{00000000-0005-0000-0000-000069010000}"/>
    <cellStyle name="60% - Énfasis4 12" xfId="186" xr:uid="{00000000-0005-0000-0000-00006A010000}"/>
    <cellStyle name="60% - Énfasis4 2" xfId="187" xr:uid="{00000000-0005-0000-0000-00006B010000}"/>
    <cellStyle name="60% - Énfasis4 2 2" xfId="729" xr:uid="{00000000-0005-0000-0000-00006C010000}"/>
    <cellStyle name="60% - Énfasis4 3" xfId="188" xr:uid="{00000000-0005-0000-0000-00006D010000}"/>
    <cellStyle name="60% - Énfasis4 4" xfId="189" xr:uid="{00000000-0005-0000-0000-00006E010000}"/>
    <cellStyle name="60% - Énfasis4 5" xfId="190" xr:uid="{00000000-0005-0000-0000-00006F010000}"/>
    <cellStyle name="60% - Énfasis4 5 2" xfId="730" xr:uid="{00000000-0005-0000-0000-000070010000}"/>
    <cellStyle name="60% - Énfasis4 6" xfId="191" xr:uid="{00000000-0005-0000-0000-000071010000}"/>
    <cellStyle name="60% - Énfasis4 6 2" xfId="731" xr:uid="{00000000-0005-0000-0000-000072010000}"/>
    <cellStyle name="60% - Énfasis4 7" xfId="192" xr:uid="{00000000-0005-0000-0000-000073010000}"/>
    <cellStyle name="60% - Énfasis4 7 2" xfId="732" xr:uid="{00000000-0005-0000-0000-000074010000}"/>
    <cellStyle name="60% - Énfasis4 8" xfId="193" xr:uid="{00000000-0005-0000-0000-000075010000}"/>
    <cellStyle name="60% - Énfasis4 8 2" xfId="733" xr:uid="{00000000-0005-0000-0000-000076010000}"/>
    <cellStyle name="60% - Énfasis4 9" xfId="194" xr:uid="{00000000-0005-0000-0000-000077010000}"/>
    <cellStyle name="60% - Énfasis5 10" xfId="195" xr:uid="{00000000-0005-0000-0000-000078010000}"/>
    <cellStyle name="60% - Énfasis5 11" xfId="196" xr:uid="{00000000-0005-0000-0000-000079010000}"/>
    <cellStyle name="60% - Énfasis5 12" xfId="197" xr:uid="{00000000-0005-0000-0000-00007A010000}"/>
    <cellStyle name="60% - Énfasis5 2" xfId="198" xr:uid="{00000000-0005-0000-0000-00007B010000}"/>
    <cellStyle name="60% - Énfasis5 2 2" xfId="734" xr:uid="{00000000-0005-0000-0000-00007C010000}"/>
    <cellStyle name="60% - Énfasis5 3" xfId="199" xr:uid="{00000000-0005-0000-0000-00007D010000}"/>
    <cellStyle name="60% - Énfasis5 4" xfId="200" xr:uid="{00000000-0005-0000-0000-00007E010000}"/>
    <cellStyle name="60% - Énfasis5 5" xfId="201" xr:uid="{00000000-0005-0000-0000-00007F010000}"/>
    <cellStyle name="60% - Énfasis5 5 2" xfId="735" xr:uid="{00000000-0005-0000-0000-000080010000}"/>
    <cellStyle name="60% - Énfasis5 6" xfId="202" xr:uid="{00000000-0005-0000-0000-000081010000}"/>
    <cellStyle name="60% - Énfasis5 6 2" xfId="736" xr:uid="{00000000-0005-0000-0000-000082010000}"/>
    <cellStyle name="60% - Énfasis5 7" xfId="203" xr:uid="{00000000-0005-0000-0000-000083010000}"/>
    <cellStyle name="60% - Énfasis5 7 2" xfId="737" xr:uid="{00000000-0005-0000-0000-000084010000}"/>
    <cellStyle name="60% - Énfasis5 8" xfId="204" xr:uid="{00000000-0005-0000-0000-000085010000}"/>
    <cellStyle name="60% - Énfasis5 8 2" xfId="738" xr:uid="{00000000-0005-0000-0000-000086010000}"/>
    <cellStyle name="60% - Énfasis5 9" xfId="205" xr:uid="{00000000-0005-0000-0000-000087010000}"/>
    <cellStyle name="60% - Énfasis6 10" xfId="206" xr:uid="{00000000-0005-0000-0000-000088010000}"/>
    <cellStyle name="60% - Énfasis6 11" xfId="207" xr:uid="{00000000-0005-0000-0000-000089010000}"/>
    <cellStyle name="60% - Énfasis6 12" xfId="208" xr:uid="{00000000-0005-0000-0000-00008A010000}"/>
    <cellStyle name="60% - Énfasis6 2" xfId="209" xr:uid="{00000000-0005-0000-0000-00008B010000}"/>
    <cellStyle name="60% - Énfasis6 2 2" xfId="739" xr:uid="{00000000-0005-0000-0000-00008C010000}"/>
    <cellStyle name="60% - Énfasis6 3" xfId="210" xr:uid="{00000000-0005-0000-0000-00008D010000}"/>
    <cellStyle name="60% - Énfasis6 4" xfId="211" xr:uid="{00000000-0005-0000-0000-00008E010000}"/>
    <cellStyle name="60% - Énfasis6 5" xfId="212" xr:uid="{00000000-0005-0000-0000-00008F010000}"/>
    <cellStyle name="60% - Énfasis6 5 2" xfId="740" xr:uid="{00000000-0005-0000-0000-000090010000}"/>
    <cellStyle name="60% - Énfasis6 6" xfId="213" xr:uid="{00000000-0005-0000-0000-000091010000}"/>
    <cellStyle name="60% - Énfasis6 6 2" xfId="741" xr:uid="{00000000-0005-0000-0000-000092010000}"/>
    <cellStyle name="60% - Énfasis6 7" xfId="214" xr:uid="{00000000-0005-0000-0000-000093010000}"/>
    <cellStyle name="60% - Énfasis6 7 2" xfId="742" xr:uid="{00000000-0005-0000-0000-000094010000}"/>
    <cellStyle name="60% - Énfasis6 8" xfId="215" xr:uid="{00000000-0005-0000-0000-000095010000}"/>
    <cellStyle name="60% - Énfasis6 8 2" xfId="743" xr:uid="{00000000-0005-0000-0000-000096010000}"/>
    <cellStyle name="60% - Énfasis6 9" xfId="216" xr:uid="{00000000-0005-0000-0000-000097010000}"/>
    <cellStyle name="60% - 强调文字颜色 1" xfId="744" xr:uid="{00000000-0005-0000-0000-000098010000}"/>
    <cellStyle name="60% - 强调文字颜色 2" xfId="745" xr:uid="{00000000-0005-0000-0000-000099010000}"/>
    <cellStyle name="60% - 强调文字颜色 3" xfId="746" xr:uid="{00000000-0005-0000-0000-00009A010000}"/>
    <cellStyle name="60% - 强调文字颜色 4" xfId="747" xr:uid="{00000000-0005-0000-0000-00009B010000}"/>
    <cellStyle name="60% - 强调文字颜色 5" xfId="748" xr:uid="{00000000-0005-0000-0000-00009C010000}"/>
    <cellStyle name="60% - 强调文字颜色 6" xfId="749" xr:uid="{00000000-0005-0000-0000-00009D010000}"/>
    <cellStyle name="Accent1" xfId="217" xr:uid="{00000000-0005-0000-0000-00009E010000}"/>
    <cellStyle name="Accent1 2" xfId="751" xr:uid="{00000000-0005-0000-0000-00009F010000}"/>
    <cellStyle name="Accent1 3" xfId="752" xr:uid="{00000000-0005-0000-0000-0000A0010000}"/>
    <cellStyle name="Accent1 4" xfId="753" xr:uid="{00000000-0005-0000-0000-0000A1010000}"/>
    <cellStyle name="Accent1 5" xfId="754" xr:uid="{00000000-0005-0000-0000-0000A2010000}"/>
    <cellStyle name="Accent1 6" xfId="750" xr:uid="{00000000-0005-0000-0000-0000A3010000}"/>
    <cellStyle name="Accent2" xfId="218" xr:uid="{00000000-0005-0000-0000-0000A4010000}"/>
    <cellStyle name="Accent2 2" xfId="756" xr:uid="{00000000-0005-0000-0000-0000A5010000}"/>
    <cellStyle name="Accent2 3" xfId="757" xr:uid="{00000000-0005-0000-0000-0000A6010000}"/>
    <cellStyle name="Accent2 4" xfId="758" xr:uid="{00000000-0005-0000-0000-0000A7010000}"/>
    <cellStyle name="Accent2 5" xfId="759" xr:uid="{00000000-0005-0000-0000-0000A8010000}"/>
    <cellStyle name="Accent2 6" xfId="755" xr:uid="{00000000-0005-0000-0000-0000A9010000}"/>
    <cellStyle name="Accent3" xfId="219" xr:uid="{00000000-0005-0000-0000-0000AA010000}"/>
    <cellStyle name="Accent3 2" xfId="761" xr:uid="{00000000-0005-0000-0000-0000AB010000}"/>
    <cellStyle name="Accent3 3" xfId="762" xr:uid="{00000000-0005-0000-0000-0000AC010000}"/>
    <cellStyle name="Accent3 4" xfId="763" xr:uid="{00000000-0005-0000-0000-0000AD010000}"/>
    <cellStyle name="Accent3 5" xfId="764" xr:uid="{00000000-0005-0000-0000-0000AE010000}"/>
    <cellStyle name="Accent3 6" xfId="760" xr:uid="{00000000-0005-0000-0000-0000AF010000}"/>
    <cellStyle name="Accent4" xfId="220" xr:uid="{00000000-0005-0000-0000-0000B0010000}"/>
    <cellStyle name="Accent4 2" xfId="766" xr:uid="{00000000-0005-0000-0000-0000B1010000}"/>
    <cellStyle name="Accent4 3" xfId="767" xr:uid="{00000000-0005-0000-0000-0000B2010000}"/>
    <cellStyle name="Accent4 4" xfId="768" xr:uid="{00000000-0005-0000-0000-0000B3010000}"/>
    <cellStyle name="Accent4 5" xfId="769" xr:uid="{00000000-0005-0000-0000-0000B4010000}"/>
    <cellStyle name="Accent4 6" xfId="765" xr:uid="{00000000-0005-0000-0000-0000B5010000}"/>
    <cellStyle name="Accent5" xfId="221" xr:uid="{00000000-0005-0000-0000-0000B6010000}"/>
    <cellStyle name="Accent5 2" xfId="771" xr:uid="{00000000-0005-0000-0000-0000B7010000}"/>
    <cellStyle name="Accent5 3" xfId="772" xr:uid="{00000000-0005-0000-0000-0000B8010000}"/>
    <cellStyle name="Accent5 4" xfId="773" xr:uid="{00000000-0005-0000-0000-0000B9010000}"/>
    <cellStyle name="Accent5 5" xfId="774" xr:uid="{00000000-0005-0000-0000-0000BA010000}"/>
    <cellStyle name="Accent5 6" xfId="770" xr:uid="{00000000-0005-0000-0000-0000BB010000}"/>
    <cellStyle name="Accent6" xfId="222" xr:uid="{00000000-0005-0000-0000-0000BC010000}"/>
    <cellStyle name="Accent6 2" xfId="776" xr:uid="{00000000-0005-0000-0000-0000BD010000}"/>
    <cellStyle name="Accent6 3" xfId="777" xr:uid="{00000000-0005-0000-0000-0000BE010000}"/>
    <cellStyle name="Accent6 4" xfId="778" xr:uid="{00000000-0005-0000-0000-0000BF010000}"/>
    <cellStyle name="Accent6 5" xfId="779" xr:uid="{00000000-0005-0000-0000-0000C0010000}"/>
    <cellStyle name="Accent6 6" xfId="775" xr:uid="{00000000-0005-0000-0000-0000C1010000}"/>
    <cellStyle name="Bad" xfId="223" xr:uid="{00000000-0005-0000-0000-0000C2010000}"/>
    <cellStyle name="Bad 2" xfId="781" xr:uid="{00000000-0005-0000-0000-0000C3010000}"/>
    <cellStyle name="Bad 3" xfId="782" xr:uid="{00000000-0005-0000-0000-0000C4010000}"/>
    <cellStyle name="Bad 4" xfId="783" xr:uid="{00000000-0005-0000-0000-0000C5010000}"/>
    <cellStyle name="Bad 5" xfId="784" xr:uid="{00000000-0005-0000-0000-0000C6010000}"/>
    <cellStyle name="Bad 6" xfId="780" xr:uid="{00000000-0005-0000-0000-0000C7010000}"/>
    <cellStyle name="Buena 10" xfId="224" xr:uid="{00000000-0005-0000-0000-0000C8010000}"/>
    <cellStyle name="Buena 11" xfId="225" xr:uid="{00000000-0005-0000-0000-0000C9010000}"/>
    <cellStyle name="Buena 12" xfId="226" xr:uid="{00000000-0005-0000-0000-0000CA010000}"/>
    <cellStyle name="Buena 2" xfId="227" xr:uid="{00000000-0005-0000-0000-0000CB010000}"/>
    <cellStyle name="Buena 2 2" xfId="785" xr:uid="{00000000-0005-0000-0000-0000CC010000}"/>
    <cellStyle name="Buena 2 2 2" xfId="786" xr:uid="{00000000-0005-0000-0000-0000CD010000}"/>
    <cellStyle name="Buena 2 2 2 2" xfId="787" xr:uid="{00000000-0005-0000-0000-0000CE010000}"/>
    <cellStyle name="Buena 2 2 2 2 2" xfId="788" xr:uid="{00000000-0005-0000-0000-0000CF010000}"/>
    <cellStyle name="Buena 2 2 3" xfId="789" xr:uid="{00000000-0005-0000-0000-0000D0010000}"/>
    <cellStyle name="Buena 2 2 4" xfId="790" xr:uid="{00000000-0005-0000-0000-0000D1010000}"/>
    <cellStyle name="Buena 2 3" xfId="791" xr:uid="{00000000-0005-0000-0000-0000D2010000}"/>
    <cellStyle name="Buena 2 4" xfId="792" xr:uid="{00000000-0005-0000-0000-0000D3010000}"/>
    <cellStyle name="Buena 3" xfId="228" xr:uid="{00000000-0005-0000-0000-0000D4010000}"/>
    <cellStyle name="Buena 4" xfId="229" xr:uid="{00000000-0005-0000-0000-0000D5010000}"/>
    <cellStyle name="Buena 5" xfId="230" xr:uid="{00000000-0005-0000-0000-0000D6010000}"/>
    <cellStyle name="Buena 5 2" xfId="793" xr:uid="{00000000-0005-0000-0000-0000D7010000}"/>
    <cellStyle name="Buena 6" xfId="231" xr:uid="{00000000-0005-0000-0000-0000D8010000}"/>
    <cellStyle name="Buena 6 2" xfId="794" xr:uid="{00000000-0005-0000-0000-0000D9010000}"/>
    <cellStyle name="Buena 7" xfId="232" xr:uid="{00000000-0005-0000-0000-0000DA010000}"/>
    <cellStyle name="Buena 7 2" xfId="795" xr:uid="{00000000-0005-0000-0000-0000DB010000}"/>
    <cellStyle name="Buena 8" xfId="233" xr:uid="{00000000-0005-0000-0000-0000DC010000}"/>
    <cellStyle name="Buena 8 2" xfId="796" xr:uid="{00000000-0005-0000-0000-0000DD010000}"/>
    <cellStyle name="Buena 9" xfId="234" xr:uid="{00000000-0005-0000-0000-0000DE010000}"/>
    <cellStyle name="Buena 9 2" xfId="797" xr:uid="{00000000-0005-0000-0000-0000DF010000}"/>
    <cellStyle name="Calculation" xfId="235" xr:uid="{00000000-0005-0000-0000-0000E0010000}"/>
    <cellStyle name="Calculation 2" xfId="799" xr:uid="{00000000-0005-0000-0000-0000E1010000}"/>
    <cellStyle name="Calculation 3" xfId="800" xr:uid="{00000000-0005-0000-0000-0000E2010000}"/>
    <cellStyle name="Calculation 4" xfId="801" xr:uid="{00000000-0005-0000-0000-0000E3010000}"/>
    <cellStyle name="Calculation 5" xfId="802" xr:uid="{00000000-0005-0000-0000-0000E4010000}"/>
    <cellStyle name="Calculation 6" xfId="798" xr:uid="{00000000-0005-0000-0000-0000E5010000}"/>
    <cellStyle name="Cálculo 10" xfId="236" xr:uid="{00000000-0005-0000-0000-0000E6010000}"/>
    <cellStyle name="Cálculo 11" xfId="237" xr:uid="{00000000-0005-0000-0000-0000E7010000}"/>
    <cellStyle name="Cálculo 12" xfId="238" xr:uid="{00000000-0005-0000-0000-0000E8010000}"/>
    <cellStyle name="Cálculo 2" xfId="239" xr:uid="{00000000-0005-0000-0000-0000E9010000}"/>
    <cellStyle name="Cálculo 2 2" xfId="803" xr:uid="{00000000-0005-0000-0000-0000EA010000}"/>
    <cellStyle name="Cálculo 3" xfId="240" xr:uid="{00000000-0005-0000-0000-0000EB010000}"/>
    <cellStyle name="Cálculo 4" xfId="241" xr:uid="{00000000-0005-0000-0000-0000EC010000}"/>
    <cellStyle name="Cálculo 5" xfId="242" xr:uid="{00000000-0005-0000-0000-0000ED010000}"/>
    <cellStyle name="Cálculo 5 2" xfId="804" xr:uid="{00000000-0005-0000-0000-0000EE010000}"/>
    <cellStyle name="Cálculo 6" xfId="243" xr:uid="{00000000-0005-0000-0000-0000EF010000}"/>
    <cellStyle name="Cálculo 6 2" xfId="805" xr:uid="{00000000-0005-0000-0000-0000F0010000}"/>
    <cellStyle name="Cálculo 7" xfId="244" xr:uid="{00000000-0005-0000-0000-0000F1010000}"/>
    <cellStyle name="Cálculo 7 2" xfId="806" xr:uid="{00000000-0005-0000-0000-0000F2010000}"/>
    <cellStyle name="Cálculo 8" xfId="245" xr:uid="{00000000-0005-0000-0000-0000F3010000}"/>
    <cellStyle name="Cálculo 8 2" xfId="807" xr:uid="{00000000-0005-0000-0000-0000F4010000}"/>
    <cellStyle name="Cálculo 9" xfId="246" xr:uid="{00000000-0005-0000-0000-0000F5010000}"/>
    <cellStyle name="Celda de comprobación 10" xfId="247" xr:uid="{00000000-0005-0000-0000-0000F6010000}"/>
    <cellStyle name="Celda de comprobación 11" xfId="248" xr:uid="{00000000-0005-0000-0000-0000F7010000}"/>
    <cellStyle name="Celda de comprobación 12" xfId="249" xr:uid="{00000000-0005-0000-0000-0000F8010000}"/>
    <cellStyle name="Celda de comprobación 2" xfId="250" xr:uid="{00000000-0005-0000-0000-0000F9010000}"/>
    <cellStyle name="Celda de comprobación 2 2" xfId="808" xr:uid="{00000000-0005-0000-0000-0000FA010000}"/>
    <cellStyle name="Celda de comprobación 2 2 2" xfId="809" xr:uid="{00000000-0005-0000-0000-0000FB010000}"/>
    <cellStyle name="Celda de comprobación 2 2 2 2" xfId="810" xr:uid="{00000000-0005-0000-0000-0000FC010000}"/>
    <cellStyle name="Celda de comprobación 2 2 2 2 2" xfId="811" xr:uid="{00000000-0005-0000-0000-0000FD010000}"/>
    <cellStyle name="Celda de comprobación 2 2 3" xfId="812" xr:uid="{00000000-0005-0000-0000-0000FE010000}"/>
    <cellStyle name="Celda de comprobación 2 2 4" xfId="813" xr:uid="{00000000-0005-0000-0000-0000FF010000}"/>
    <cellStyle name="Celda de comprobación 2 3" xfId="814" xr:uid="{00000000-0005-0000-0000-000000020000}"/>
    <cellStyle name="Celda de comprobación 2 4" xfId="815" xr:uid="{00000000-0005-0000-0000-000001020000}"/>
    <cellStyle name="Celda de comprobación 3" xfId="251" xr:uid="{00000000-0005-0000-0000-000002020000}"/>
    <cellStyle name="Celda de comprobación 4" xfId="252" xr:uid="{00000000-0005-0000-0000-000003020000}"/>
    <cellStyle name="Celda de comprobación 5" xfId="253" xr:uid="{00000000-0005-0000-0000-000004020000}"/>
    <cellStyle name="Celda de comprobación 5 2" xfId="816" xr:uid="{00000000-0005-0000-0000-000005020000}"/>
    <cellStyle name="Celda de comprobación 6" xfId="254" xr:uid="{00000000-0005-0000-0000-000006020000}"/>
    <cellStyle name="Celda de comprobación 6 2" xfId="817" xr:uid="{00000000-0005-0000-0000-000007020000}"/>
    <cellStyle name="Celda de comprobación 7" xfId="255" xr:uid="{00000000-0005-0000-0000-000008020000}"/>
    <cellStyle name="Celda de comprobación 7 2" xfId="818" xr:uid="{00000000-0005-0000-0000-000009020000}"/>
    <cellStyle name="Celda de comprobación 8" xfId="256" xr:uid="{00000000-0005-0000-0000-00000A020000}"/>
    <cellStyle name="Celda de comprobación 8 2" xfId="819" xr:uid="{00000000-0005-0000-0000-00000B020000}"/>
    <cellStyle name="Celda de comprobación 9" xfId="257" xr:uid="{00000000-0005-0000-0000-00000C020000}"/>
    <cellStyle name="Celda de comprobación 9 2" xfId="820" xr:uid="{00000000-0005-0000-0000-00000D020000}"/>
    <cellStyle name="Celda vinculada 10" xfId="258" xr:uid="{00000000-0005-0000-0000-00000E020000}"/>
    <cellStyle name="Celda vinculada 11" xfId="259" xr:uid="{00000000-0005-0000-0000-00000F020000}"/>
    <cellStyle name="Celda vinculada 12" xfId="260" xr:uid="{00000000-0005-0000-0000-000010020000}"/>
    <cellStyle name="Celda vinculada 2" xfId="261" xr:uid="{00000000-0005-0000-0000-000011020000}"/>
    <cellStyle name="Celda vinculada 2 2" xfId="821" xr:uid="{00000000-0005-0000-0000-000012020000}"/>
    <cellStyle name="Celda vinculada 2 2 2" xfId="822" xr:uid="{00000000-0005-0000-0000-000013020000}"/>
    <cellStyle name="Celda vinculada 2 2 2 2" xfId="823" xr:uid="{00000000-0005-0000-0000-000014020000}"/>
    <cellStyle name="Celda vinculada 2 2 2 2 2" xfId="824" xr:uid="{00000000-0005-0000-0000-000015020000}"/>
    <cellStyle name="Celda vinculada 2 2 3" xfId="825" xr:uid="{00000000-0005-0000-0000-000016020000}"/>
    <cellStyle name="Celda vinculada 2 2 4" xfId="826" xr:uid="{00000000-0005-0000-0000-000017020000}"/>
    <cellStyle name="Celda vinculada 2 3" xfId="827" xr:uid="{00000000-0005-0000-0000-000018020000}"/>
    <cellStyle name="Celda vinculada 2 4" xfId="828" xr:uid="{00000000-0005-0000-0000-000019020000}"/>
    <cellStyle name="Celda vinculada 3" xfId="262" xr:uid="{00000000-0005-0000-0000-00001A020000}"/>
    <cellStyle name="Celda vinculada 4" xfId="263" xr:uid="{00000000-0005-0000-0000-00001B020000}"/>
    <cellStyle name="Celda vinculada 5" xfId="264" xr:uid="{00000000-0005-0000-0000-00001C020000}"/>
    <cellStyle name="Celda vinculada 5 2" xfId="829" xr:uid="{00000000-0005-0000-0000-00001D020000}"/>
    <cellStyle name="Celda vinculada 6" xfId="265" xr:uid="{00000000-0005-0000-0000-00001E020000}"/>
    <cellStyle name="Celda vinculada 6 2" xfId="830" xr:uid="{00000000-0005-0000-0000-00001F020000}"/>
    <cellStyle name="Celda vinculada 7" xfId="266" xr:uid="{00000000-0005-0000-0000-000020020000}"/>
    <cellStyle name="Celda vinculada 7 2" xfId="831" xr:uid="{00000000-0005-0000-0000-000021020000}"/>
    <cellStyle name="Celda vinculada 8" xfId="267" xr:uid="{00000000-0005-0000-0000-000022020000}"/>
    <cellStyle name="Celda vinculada 8 2" xfId="832" xr:uid="{00000000-0005-0000-0000-000023020000}"/>
    <cellStyle name="Celda vinculada 9" xfId="268" xr:uid="{00000000-0005-0000-0000-000024020000}"/>
    <cellStyle name="Celda vinculada 9 2" xfId="833" xr:uid="{00000000-0005-0000-0000-000025020000}"/>
    <cellStyle name="Check Cell" xfId="269" xr:uid="{00000000-0005-0000-0000-000026020000}"/>
    <cellStyle name="Check Cell 2" xfId="835" xr:uid="{00000000-0005-0000-0000-000027020000}"/>
    <cellStyle name="Check Cell 3" xfId="836" xr:uid="{00000000-0005-0000-0000-000028020000}"/>
    <cellStyle name="Check Cell 4" xfId="837" xr:uid="{00000000-0005-0000-0000-000029020000}"/>
    <cellStyle name="Check Cell 5" xfId="838" xr:uid="{00000000-0005-0000-0000-00002A020000}"/>
    <cellStyle name="Check Cell 6" xfId="834" xr:uid="{00000000-0005-0000-0000-00002B020000}"/>
    <cellStyle name="Coma 2" xfId="839" xr:uid="{00000000-0005-0000-0000-00002C020000}"/>
    <cellStyle name="Currency 2" xfId="270" xr:uid="{00000000-0005-0000-0000-00002D020000}"/>
    <cellStyle name="Currency 2 2" xfId="543" xr:uid="{00000000-0005-0000-0000-00002E020000}"/>
    <cellStyle name="Encabezado 4 10" xfId="271" xr:uid="{00000000-0005-0000-0000-00002F020000}"/>
    <cellStyle name="Encabezado 4 11" xfId="272" xr:uid="{00000000-0005-0000-0000-000030020000}"/>
    <cellStyle name="Encabezado 4 12" xfId="273" xr:uid="{00000000-0005-0000-0000-000031020000}"/>
    <cellStyle name="Encabezado 4 2" xfId="274" xr:uid="{00000000-0005-0000-0000-000032020000}"/>
    <cellStyle name="Encabezado 4 2 2" xfId="840" xr:uid="{00000000-0005-0000-0000-000033020000}"/>
    <cellStyle name="Encabezado 4 2 2 2" xfId="841" xr:uid="{00000000-0005-0000-0000-000034020000}"/>
    <cellStyle name="Encabezado 4 2 2 2 2" xfId="842" xr:uid="{00000000-0005-0000-0000-000035020000}"/>
    <cellStyle name="Encabezado 4 2 2 2 2 2" xfId="843" xr:uid="{00000000-0005-0000-0000-000036020000}"/>
    <cellStyle name="Encabezado 4 2 2 3" xfId="844" xr:uid="{00000000-0005-0000-0000-000037020000}"/>
    <cellStyle name="Encabezado 4 2 2 4" xfId="845" xr:uid="{00000000-0005-0000-0000-000038020000}"/>
    <cellStyle name="Encabezado 4 2 3" xfId="846" xr:uid="{00000000-0005-0000-0000-000039020000}"/>
    <cellStyle name="Encabezado 4 2 4" xfId="847" xr:uid="{00000000-0005-0000-0000-00003A020000}"/>
    <cellStyle name="Encabezado 4 3" xfId="275" xr:uid="{00000000-0005-0000-0000-00003B020000}"/>
    <cellStyle name="Encabezado 4 4" xfId="276" xr:uid="{00000000-0005-0000-0000-00003C020000}"/>
    <cellStyle name="Encabezado 4 5" xfId="277" xr:uid="{00000000-0005-0000-0000-00003D020000}"/>
    <cellStyle name="Encabezado 4 5 2" xfId="848" xr:uid="{00000000-0005-0000-0000-00003E020000}"/>
    <cellStyle name="Encabezado 4 6" xfId="278" xr:uid="{00000000-0005-0000-0000-00003F020000}"/>
    <cellStyle name="Encabezado 4 6 2" xfId="849" xr:uid="{00000000-0005-0000-0000-000040020000}"/>
    <cellStyle name="Encabezado 4 7" xfId="279" xr:uid="{00000000-0005-0000-0000-000041020000}"/>
    <cellStyle name="Encabezado 4 7 2" xfId="850" xr:uid="{00000000-0005-0000-0000-000042020000}"/>
    <cellStyle name="Encabezado 4 8" xfId="280" xr:uid="{00000000-0005-0000-0000-000043020000}"/>
    <cellStyle name="Encabezado 4 8 2" xfId="851" xr:uid="{00000000-0005-0000-0000-000044020000}"/>
    <cellStyle name="Encabezado 4 9" xfId="281" xr:uid="{00000000-0005-0000-0000-000045020000}"/>
    <cellStyle name="Encabezado 4 9 2" xfId="852" xr:uid="{00000000-0005-0000-0000-000046020000}"/>
    <cellStyle name="Énfasis1 10" xfId="282" xr:uid="{00000000-0005-0000-0000-000047020000}"/>
    <cellStyle name="Énfasis1 11" xfId="283" xr:uid="{00000000-0005-0000-0000-000048020000}"/>
    <cellStyle name="Énfasis1 12" xfId="284" xr:uid="{00000000-0005-0000-0000-000049020000}"/>
    <cellStyle name="Énfasis1 2" xfId="285" xr:uid="{00000000-0005-0000-0000-00004A020000}"/>
    <cellStyle name="Énfasis1 2 2" xfId="853" xr:uid="{00000000-0005-0000-0000-00004B020000}"/>
    <cellStyle name="Énfasis1 3" xfId="286" xr:uid="{00000000-0005-0000-0000-00004C020000}"/>
    <cellStyle name="Énfasis1 4" xfId="287" xr:uid="{00000000-0005-0000-0000-00004D020000}"/>
    <cellStyle name="Énfasis1 5" xfId="288" xr:uid="{00000000-0005-0000-0000-00004E020000}"/>
    <cellStyle name="Énfasis1 5 2" xfId="854" xr:uid="{00000000-0005-0000-0000-00004F020000}"/>
    <cellStyle name="Énfasis1 6" xfId="289" xr:uid="{00000000-0005-0000-0000-000050020000}"/>
    <cellStyle name="Énfasis1 6 2" xfId="855" xr:uid="{00000000-0005-0000-0000-000051020000}"/>
    <cellStyle name="Énfasis1 7" xfId="290" xr:uid="{00000000-0005-0000-0000-000052020000}"/>
    <cellStyle name="Énfasis1 7 2" xfId="856" xr:uid="{00000000-0005-0000-0000-000053020000}"/>
    <cellStyle name="Énfasis1 8" xfId="291" xr:uid="{00000000-0005-0000-0000-000054020000}"/>
    <cellStyle name="Énfasis1 8 2" xfId="857" xr:uid="{00000000-0005-0000-0000-000055020000}"/>
    <cellStyle name="Énfasis1 9" xfId="292" xr:uid="{00000000-0005-0000-0000-000056020000}"/>
    <cellStyle name="Énfasis2 10" xfId="293" xr:uid="{00000000-0005-0000-0000-000057020000}"/>
    <cellStyle name="Énfasis2 11" xfId="294" xr:uid="{00000000-0005-0000-0000-000058020000}"/>
    <cellStyle name="Énfasis2 12" xfId="295" xr:uid="{00000000-0005-0000-0000-000059020000}"/>
    <cellStyle name="Énfasis2 2" xfId="296" xr:uid="{00000000-0005-0000-0000-00005A020000}"/>
    <cellStyle name="Énfasis2 2 2" xfId="858" xr:uid="{00000000-0005-0000-0000-00005B020000}"/>
    <cellStyle name="Énfasis2 3" xfId="297" xr:uid="{00000000-0005-0000-0000-00005C020000}"/>
    <cellStyle name="Énfasis2 4" xfId="298" xr:uid="{00000000-0005-0000-0000-00005D020000}"/>
    <cellStyle name="Énfasis2 5" xfId="299" xr:uid="{00000000-0005-0000-0000-00005E020000}"/>
    <cellStyle name="Énfasis2 5 2" xfId="859" xr:uid="{00000000-0005-0000-0000-00005F020000}"/>
    <cellStyle name="Énfasis2 6" xfId="300" xr:uid="{00000000-0005-0000-0000-000060020000}"/>
    <cellStyle name="Énfasis2 6 2" xfId="860" xr:uid="{00000000-0005-0000-0000-000061020000}"/>
    <cellStyle name="Énfasis2 7" xfId="301" xr:uid="{00000000-0005-0000-0000-000062020000}"/>
    <cellStyle name="Énfasis2 7 2" xfId="861" xr:uid="{00000000-0005-0000-0000-000063020000}"/>
    <cellStyle name="Énfasis2 8" xfId="302" xr:uid="{00000000-0005-0000-0000-000064020000}"/>
    <cellStyle name="Énfasis2 8 2" xfId="862" xr:uid="{00000000-0005-0000-0000-000065020000}"/>
    <cellStyle name="Énfasis2 9" xfId="303" xr:uid="{00000000-0005-0000-0000-000066020000}"/>
    <cellStyle name="Énfasis3 10" xfId="304" xr:uid="{00000000-0005-0000-0000-000067020000}"/>
    <cellStyle name="Énfasis3 11" xfId="305" xr:uid="{00000000-0005-0000-0000-000068020000}"/>
    <cellStyle name="Énfasis3 12" xfId="306" xr:uid="{00000000-0005-0000-0000-000069020000}"/>
    <cellStyle name="Énfasis3 2" xfId="307" xr:uid="{00000000-0005-0000-0000-00006A020000}"/>
    <cellStyle name="Énfasis3 2 2" xfId="863" xr:uid="{00000000-0005-0000-0000-00006B020000}"/>
    <cellStyle name="Énfasis3 3" xfId="308" xr:uid="{00000000-0005-0000-0000-00006C020000}"/>
    <cellStyle name="Énfasis3 4" xfId="309" xr:uid="{00000000-0005-0000-0000-00006D020000}"/>
    <cellStyle name="Énfasis3 5" xfId="310" xr:uid="{00000000-0005-0000-0000-00006E020000}"/>
    <cellStyle name="Énfasis3 5 2" xfId="864" xr:uid="{00000000-0005-0000-0000-00006F020000}"/>
    <cellStyle name="Énfasis3 6" xfId="311" xr:uid="{00000000-0005-0000-0000-000070020000}"/>
    <cellStyle name="Énfasis3 6 2" xfId="865" xr:uid="{00000000-0005-0000-0000-000071020000}"/>
    <cellStyle name="Énfasis3 7" xfId="312" xr:uid="{00000000-0005-0000-0000-000072020000}"/>
    <cellStyle name="Énfasis3 7 2" xfId="866" xr:uid="{00000000-0005-0000-0000-000073020000}"/>
    <cellStyle name="Énfasis3 8" xfId="313" xr:uid="{00000000-0005-0000-0000-000074020000}"/>
    <cellStyle name="Énfasis3 8 2" xfId="867" xr:uid="{00000000-0005-0000-0000-000075020000}"/>
    <cellStyle name="Énfasis3 9" xfId="314" xr:uid="{00000000-0005-0000-0000-000076020000}"/>
    <cellStyle name="Énfasis4 10" xfId="315" xr:uid="{00000000-0005-0000-0000-000077020000}"/>
    <cellStyle name="Énfasis4 11" xfId="316" xr:uid="{00000000-0005-0000-0000-000078020000}"/>
    <cellStyle name="Énfasis4 12" xfId="317" xr:uid="{00000000-0005-0000-0000-000079020000}"/>
    <cellStyle name="Énfasis4 2" xfId="318" xr:uid="{00000000-0005-0000-0000-00007A020000}"/>
    <cellStyle name="Énfasis4 2 2" xfId="868" xr:uid="{00000000-0005-0000-0000-00007B020000}"/>
    <cellStyle name="Énfasis4 3" xfId="319" xr:uid="{00000000-0005-0000-0000-00007C020000}"/>
    <cellStyle name="Énfasis4 4" xfId="320" xr:uid="{00000000-0005-0000-0000-00007D020000}"/>
    <cellStyle name="Énfasis4 5" xfId="321" xr:uid="{00000000-0005-0000-0000-00007E020000}"/>
    <cellStyle name="Énfasis4 5 2" xfId="869" xr:uid="{00000000-0005-0000-0000-00007F020000}"/>
    <cellStyle name="Énfasis4 6" xfId="322" xr:uid="{00000000-0005-0000-0000-000080020000}"/>
    <cellStyle name="Énfasis4 6 2" xfId="870" xr:uid="{00000000-0005-0000-0000-000081020000}"/>
    <cellStyle name="Énfasis4 7" xfId="323" xr:uid="{00000000-0005-0000-0000-000082020000}"/>
    <cellStyle name="Énfasis4 7 2" xfId="871" xr:uid="{00000000-0005-0000-0000-000083020000}"/>
    <cellStyle name="Énfasis4 8" xfId="324" xr:uid="{00000000-0005-0000-0000-000084020000}"/>
    <cellStyle name="Énfasis4 8 2" xfId="872" xr:uid="{00000000-0005-0000-0000-000085020000}"/>
    <cellStyle name="Énfasis4 9" xfId="325" xr:uid="{00000000-0005-0000-0000-000086020000}"/>
    <cellStyle name="Énfasis5 10" xfId="326" xr:uid="{00000000-0005-0000-0000-000087020000}"/>
    <cellStyle name="Énfasis5 11" xfId="327" xr:uid="{00000000-0005-0000-0000-000088020000}"/>
    <cellStyle name="Énfasis5 12" xfId="328" xr:uid="{00000000-0005-0000-0000-000089020000}"/>
    <cellStyle name="Énfasis5 2" xfId="329" xr:uid="{00000000-0005-0000-0000-00008A020000}"/>
    <cellStyle name="Énfasis5 2 2" xfId="873" xr:uid="{00000000-0005-0000-0000-00008B020000}"/>
    <cellStyle name="Énfasis5 3" xfId="330" xr:uid="{00000000-0005-0000-0000-00008C020000}"/>
    <cellStyle name="Énfasis5 4" xfId="331" xr:uid="{00000000-0005-0000-0000-00008D020000}"/>
    <cellStyle name="Énfasis5 5" xfId="332" xr:uid="{00000000-0005-0000-0000-00008E020000}"/>
    <cellStyle name="Énfasis5 5 2" xfId="874" xr:uid="{00000000-0005-0000-0000-00008F020000}"/>
    <cellStyle name="Énfasis5 6" xfId="333" xr:uid="{00000000-0005-0000-0000-000090020000}"/>
    <cellStyle name="Énfasis5 6 2" xfId="875" xr:uid="{00000000-0005-0000-0000-000091020000}"/>
    <cellStyle name="Énfasis5 7" xfId="334" xr:uid="{00000000-0005-0000-0000-000092020000}"/>
    <cellStyle name="Énfasis5 7 2" xfId="876" xr:uid="{00000000-0005-0000-0000-000093020000}"/>
    <cellStyle name="Énfasis5 8" xfId="335" xr:uid="{00000000-0005-0000-0000-000094020000}"/>
    <cellStyle name="Énfasis5 8 2" xfId="877" xr:uid="{00000000-0005-0000-0000-000095020000}"/>
    <cellStyle name="Énfasis5 9" xfId="336" xr:uid="{00000000-0005-0000-0000-000096020000}"/>
    <cellStyle name="Énfasis6 10" xfId="337" xr:uid="{00000000-0005-0000-0000-000097020000}"/>
    <cellStyle name="Énfasis6 11" xfId="338" xr:uid="{00000000-0005-0000-0000-000098020000}"/>
    <cellStyle name="Énfasis6 12" xfId="339" xr:uid="{00000000-0005-0000-0000-000099020000}"/>
    <cellStyle name="Énfasis6 2" xfId="340" xr:uid="{00000000-0005-0000-0000-00009A020000}"/>
    <cellStyle name="Énfasis6 2 2" xfId="878" xr:uid="{00000000-0005-0000-0000-00009B020000}"/>
    <cellStyle name="Énfasis6 3" xfId="341" xr:uid="{00000000-0005-0000-0000-00009C020000}"/>
    <cellStyle name="Énfasis6 4" xfId="342" xr:uid="{00000000-0005-0000-0000-00009D020000}"/>
    <cellStyle name="Énfasis6 5" xfId="343" xr:uid="{00000000-0005-0000-0000-00009E020000}"/>
    <cellStyle name="Énfasis6 5 2" xfId="879" xr:uid="{00000000-0005-0000-0000-00009F020000}"/>
    <cellStyle name="Énfasis6 6" xfId="344" xr:uid="{00000000-0005-0000-0000-0000A0020000}"/>
    <cellStyle name="Énfasis6 6 2" xfId="880" xr:uid="{00000000-0005-0000-0000-0000A1020000}"/>
    <cellStyle name="Énfasis6 7" xfId="345" xr:uid="{00000000-0005-0000-0000-0000A2020000}"/>
    <cellStyle name="Énfasis6 7 2" xfId="881" xr:uid="{00000000-0005-0000-0000-0000A3020000}"/>
    <cellStyle name="Énfasis6 8" xfId="346" xr:uid="{00000000-0005-0000-0000-0000A4020000}"/>
    <cellStyle name="Énfasis6 8 2" xfId="882" xr:uid="{00000000-0005-0000-0000-0000A5020000}"/>
    <cellStyle name="Énfasis6 9" xfId="347" xr:uid="{00000000-0005-0000-0000-0000A6020000}"/>
    <cellStyle name="Entrada 10" xfId="348" xr:uid="{00000000-0005-0000-0000-0000A7020000}"/>
    <cellStyle name="Entrada 11" xfId="349" xr:uid="{00000000-0005-0000-0000-0000A8020000}"/>
    <cellStyle name="Entrada 12" xfId="350" xr:uid="{00000000-0005-0000-0000-0000A9020000}"/>
    <cellStyle name="Entrada 2" xfId="351" xr:uid="{00000000-0005-0000-0000-0000AA020000}"/>
    <cellStyle name="Entrada 2 2" xfId="883" xr:uid="{00000000-0005-0000-0000-0000AB020000}"/>
    <cellStyle name="Entrada 2 2 2" xfId="884" xr:uid="{00000000-0005-0000-0000-0000AC020000}"/>
    <cellStyle name="Entrada 2 2 2 2" xfId="885" xr:uid="{00000000-0005-0000-0000-0000AD020000}"/>
    <cellStyle name="Entrada 2 2 2 2 2" xfId="886" xr:uid="{00000000-0005-0000-0000-0000AE020000}"/>
    <cellStyle name="Entrada 2 2 3" xfId="887" xr:uid="{00000000-0005-0000-0000-0000AF020000}"/>
    <cellStyle name="Entrada 2 2 4" xfId="888" xr:uid="{00000000-0005-0000-0000-0000B0020000}"/>
    <cellStyle name="Entrada 2 3" xfId="889" xr:uid="{00000000-0005-0000-0000-0000B1020000}"/>
    <cellStyle name="Entrada 2 4" xfId="890" xr:uid="{00000000-0005-0000-0000-0000B2020000}"/>
    <cellStyle name="Entrada 3" xfId="352" xr:uid="{00000000-0005-0000-0000-0000B3020000}"/>
    <cellStyle name="Entrada 4" xfId="353" xr:uid="{00000000-0005-0000-0000-0000B4020000}"/>
    <cellStyle name="Entrada 5" xfId="354" xr:uid="{00000000-0005-0000-0000-0000B5020000}"/>
    <cellStyle name="Entrada 5 2" xfId="891" xr:uid="{00000000-0005-0000-0000-0000B6020000}"/>
    <cellStyle name="Entrada 6" xfId="355" xr:uid="{00000000-0005-0000-0000-0000B7020000}"/>
    <cellStyle name="Entrada 6 2" xfId="892" xr:uid="{00000000-0005-0000-0000-0000B8020000}"/>
    <cellStyle name="Entrada 7" xfId="356" xr:uid="{00000000-0005-0000-0000-0000B9020000}"/>
    <cellStyle name="Entrada 7 2" xfId="893" xr:uid="{00000000-0005-0000-0000-0000BA020000}"/>
    <cellStyle name="Entrada 8" xfId="357" xr:uid="{00000000-0005-0000-0000-0000BB020000}"/>
    <cellStyle name="Entrada 8 2" xfId="894" xr:uid="{00000000-0005-0000-0000-0000BC020000}"/>
    <cellStyle name="Entrada 9" xfId="358" xr:uid="{00000000-0005-0000-0000-0000BD020000}"/>
    <cellStyle name="Entrada 9 2" xfId="895" xr:uid="{00000000-0005-0000-0000-0000BE020000}"/>
    <cellStyle name="Estilo 1" xfId="896" xr:uid="{00000000-0005-0000-0000-0000BF020000}"/>
    <cellStyle name="Estilo 1 10" xfId="897" xr:uid="{00000000-0005-0000-0000-0000C0020000}"/>
    <cellStyle name="Estilo 1 10 2" xfId="898" xr:uid="{00000000-0005-0000-0000-0000C1020000}"/>
    <cellStyle name="Estilo 1 10 3" xfId="899" xr:uid="{00000000-0005-0000-0000-0000C2020000}"/>
    <cellStyle name="Estilo 1 10_Enlaces" xfId="900" xr:uid="{00000000-0005-0000-0000-0000C3020000}"/>
    <cellStyle name="Estilo 1 100" xfId="901" xr:uid="{00000000-0005-0000-0000-0000C4020000}"/>
    <cellStyle name="Estilo 1 100 2" xfId="902" xr:uid="{00000000-0005-0000-0000-0000C5020000}"/>
    <cellStyle name="Estilo 1 101" xfId="903" xr:uid="{00000000-0005-0000-0000-0000C6020000}"/>
    <cellStyle name="Estilo 1 101 2" xfId="904" xr:uid="{00000000-0005-0000-0000-0000C7020000}"/>
    <cellStyle name="Estilo 1 102" xfId="905" xr:uid="{00000000-0005-0000-0000-0000C8020000}"/>
    <cellStyle name="Estilo 1 102 2" xfId="906" xr:uid="{00000000-0005-0000-0000-0000C9020000}"/>
    <cellStyle name="Estilo 1 103" xfId="907" xr:uid="{00000000-0005-0000-0000-0000CA020000}"/>
    <cellStyle name="Estilo 1 103 2" xfId="908" xr:uid="{00000000-0005-0000-0000-0000CB020000}"/>
    <cellStyle name="Estilo 1 104" xfId="909" xr:uid="{00000000-0005-0000-0000-0000CC020000}"/>
    <cellStyle name="Estilo 1 104 2" xfId="910" xr:uid="{00000000-0005-0000-0000-0000CD020000}"/>
    <cellStyle name="Estilo 1 105" xfId="911" xr:uid="{00000000-0005-0000-0000-0000CE020000}"/>
    <cellStyle name="Estilo 1 105 2" xfId="912" xr:uid="{00000000-0005-0000-0000-0000CF020000}"/>
    <cellStyle name="Estilo 1 106" xfId="913" xr:uid="{00000000-0005-0000-0000-0000D0020000}"/>
    <cellStyle name="Estilo 1 106 2" xfId="914" xr:uid="{00000000-0005-0000-0000-0000D1020000}"/>
    <cellStyle name="Estilo 1 107" xfId="915" xr:uid="{00000000-0005-0000-0000-0000D2020000}"/>
    <cellStyle name="Estilo 1 107 2" xfId="916" xr:uid="{00000000-0005-0000-0000-0000D3020000}"/>
    <cellStyle name="Estilo 1 108" xfId="917" xr:uid="{00000000-0005-0000-0000-0000D4020000}"/>
    <cellStyle name="Estilo 1 108 2" xfId="918" xr:uid="{00000000-0005-0000-0000-0000D5020000}"/>
    <cellStyle name="Estilo 1 109" xfId="919" xr:uid="{00000000-0005-0000-0000-0000D6020000}"/>
    <cellStyle name="Estilo 1 109 2" xfId="920" xr:uid="{00000000-0005-0000-0000-0000D7020000}"/>
    <cellStyle name="Estilo 1 11" xfId="921" xr:uid="{00000000-0005-0000-0000-0000D8020000}"/>
    <cellStyle name="Estilo 1 11 2" xfId="922" xr:uid="{00000000-0005-0000-0000-0000D9020000}"/>
    <cellStyle name="Estilo 1 11 3" xfId="923" xr:uid="{00000000-0005-0000-0000-0000DA020000}"/>
    <cellStyle name="Estilo 1 11_Enlaces" xfId="924" xr:uid="{00000000-0005-0000-0000-0000DB020000}"/>
    <cellStyle name="Estilo 1 110" xfId="925" xr:uid="{00000000-0005-0000-0000-0000DC020000}"/>
    <cellStyle name="Estilo 1 110 2" xfId="926" xr:uid="{00000000-0005-0000-0000-0000DD020000}"/>
    <cellStyle name="Estilo 1 111" xfId="927" xr:uid="{00000000-0005-0000-0000-0000DE020000}"/>
    <cellStyle name="Estilo 1 111 2" xfId="928" xr:uid="{00000000-0005-0000-0000-0000DF020000}"/>
    <cellStyle name="Estilo 1 112" xfId="929" xr:uid="{00000000-0005-0000-0000-0000E0020000}"/>
    <cellStyle name="Estilo 1 112 2" xfId="930" xr:uid="{00000000-0005-0000-0000-0000E1020000}"/>
    <cellStyle name="Estilo 1 113" xfId="931" xr:uid="{00000000-0005-0000-0000-0000E2020000}"/>
    <cellStyle name="Estilo 1 113 2" xfId="932" xr:uid="{00000000-0005-0000-0000-0000E3020000}"/>
    <cellStyle name="Estilo 1 114" xfId="933" xr:uid="{00000000-0005-0000-0000-0000E4020000}"/>
    <cellStyle name="Estilo 1 114 2" xfId="934" xr:uid="{00000000-0005-0000-0000-0000E5020000}"/>
    <cellStyle name="Estilo 1 115" xfId="935" xr:uid="{00000000-0005-0000-0000-0000E6020000}"/>
    <cellStyle name="Estilo 1 115 2" xfId="936" xr:uid="{00000000-0005-0000-0000-0000E7020000}"/>
    <cellStyle name="Estilo 1 116" xfId="937" xr:uid="{00000000-0005-0000-0000-0000E8020000}"/>
    <cellStyle name="Estilo 1 116 2" xfId="938" xr:uid="{00000000-0005-0000-0000-0000E9020000}"/>
    <cellStyle name="Estilo 1 117" xfId="939" xr:uid="{00000000-0005-0000-0000-0000EA020000}"/>
    <cellStyle name="Estilo 1 117 2" xfId="940" xr:uid="{00000000-0005-0000-0000-0000EB020000}"/>
    <cellStyle name="Estilo 1 118" xfId="941" xr:uid="{00000000-0005-0000-0000-0000EC020000}"/>
    <cellStyle name="Estilo 1 118 2" xfId="942" xr:uid="{00000000-0005-0000-0000-0000ED020000}"/>
    <cellStyle name="Estilo 1 119" xfId="943" xr:uid="{00000000-0005-0000-0000-0000EE020000}"/>
    <cellStyle name="Estilo 1 119 2" xfId="944" xr:uid="{00000000-0005-0000-0000-0000EF020000}"/>
    <cellStyle name="Estilo 1 12" xfId="945" xr:uid="{00000000-0005-0000-0000-0000F0020000}"/>
    <cellStyle name="Estilo 1 12 2" xfId="946" xr:uid="{00000000-0005-0000-0000-0000F1020000}"/>
    <cellStyle name="Estilo 1 12 3" xfId="947" xr:uid="{00000000-0005-0000-0000-0000F2020000}"/>
    <cellStyle name="Estilo 1 12_Enlaces" xfId="948" xr:uid="{00000000-0005-0000-0000-0000F3020000}"/>
    <cellStyle name="Estilo 1 120" xfId="949" xr:uid="{00000000-0005-0000-0000-0000F4020000}"/>
    <cellStyle name="Estilo 1 120 2" xfId="950" xr:uid="{00000000-0005-0000-0000-0000F5020000}"/>
    <cellStyle name="Estilo 1 121" xfId="951" xr:uid="{00000000-0005-0000-0000-0000F6020000}"/>
    <cellStyle name="Estilo 1 121 2" xfId="952" xr:uid="{00000000-0005-0000-0000-0000F7020000}"/>
    <cellStyle name="Estilo 1 122" xfId="953" xr:uid="{00000000-0005-0000-0000-0000F8020000}"/>
    <cellStyle name="Estilo 1 122 2" xfId="954" xr:uid="{00000000-0005-0000-0000-0000F9020000}"/>
    <cellStyle name="Estilo 1 123" xfId="955" xr:uid="{00000000-0005-0000-0000-0000FA020000}"/>
    <cellStyle name="Estilo 1 123 2" xfId="956" xr:uid="{00000000-0005-0000-0000-0000FB020000}"/>
    <cellStyle name="Estilo 1 124" xfId="957" xr:uid="{00000000-0005-0000-0000-0000FC020000}"/>
    <cellStyle name="Estilo 1 124 2" xfId="958" xr:uid="{00000000-0005-0000-0000-0000FD020000}"/>
    <cellStyle name="Estilo 1 125" xfId="959" xr:uid="{00000000-0005-0000-0000-0000FE020000}"/>
    <cellStyle name="Estilo 1 125 2" xfId="960" xr:uid="{00000000-0005-0000-0000-0000FF020000}"/>
    <cellStyle name="Estilo 1 126" xfId="961" xr:uid="{00000000-0005-0000-0000-000000030000}"/>
    <cellStyle name="Estilo 1 126 2" xfId="962" xr:uid="{00000000-0005-0000-0000-000001030000}"/>
    <cellStyle name="Estilo 1 127" xfId="963" xr:uid="{00000000-0005-0000-0000-000002030000}"/>
    <cellStyle name="Estilo 1 127 2" xfId="964" xr:uid="{00000000-0005-0000-0000-000003030000}"/>
    <cellStyle name="Estilo 1 128" xfId="965" xr:uid="{00000000-0005-0000-0000-000004030000}"/>
    <cellStyle name="Estilo 1 128 2" xfId="966" xr:uid="{00000000-0005-0000-0000-000005030000}"/>
    <cellStyle name="Estilo 1 129" xfId="967" xr:uid="{00000000-0005-0000-0000-000006030000}"/>
    <cellStyle name="Estilo 1 129 2" xfId="968" xr:uid="{00000000-0005-0000-0000-000007030000}"/>
    <cellStyle name="Estilo 1 13" xfId="969" xr:uid="{00000000-0005-0000-0000-000008030000}"/>
    <cellStyle name="Estilo 1 13 2" xfId="970" xr:uid="{00000000-0005-0000-0000-000009030000}"/>
    <cellStyle name="Estilo 1 13 3" xfId="971" xr:uid="{00000000-0005-0000-0000-00000A030000}"/>
    <cellStyle name="Estilo 1 13_Enlaces" xfId="972" xr:uid="{00000000-0005-0000-0000-00000B030000}"/>
    <cellStyle name="Estilo 1 130" xfId="973" xr:uid="{00000000-0005-0000-0000-00000C030000}"/>
    <cellStyle name="Estilo 1 130 2" xfId="974" xr:uid="{00000000-0005-0000-0000-00000D030000}"/>
    <cellStyle name="Estilo 1 131" xfId="975" xr:uid="{00000000-0005-0000-0000-00000E030000}"/>
    <cellStyle name="Estilo 1 131 2" xfId="976" xr:uid="{00000000-0005-0000-0000-00000F030000}"/>
    <cellStyle name="Estilo 1 132" xfId="977" xr:uid="{00000000-0005-0000-0000-000010030000}"/>
    <cellStyle name="Estilo 1 132 2" xfId="978" xr:uid="{00000000-0005-0000-0000-000011030000}"/>
    <cellStyle name="Estilo 1 133" xfId="979" xr:uid="{00000000-0005-0000-0000-000012030000}"/>
    <cellStyle name="Estilo 1 133 2" xfId="980" xr:uid="{00000000-0005-0000-0000-000013030000}"/>
    <cellStyle name="Estilo 1 134" xfId="981" xr:uid="{00000000-0005-0000-0000-000014030000}"/>
    <cellStyle name="Estilo 1 134 2" xfId="982" xr:uid="{00000000-0005-0000-0000-000015030000}"/>
    <cellStyle name="Estilo 1 135" xfId="983" xr:uid="{00000000-0005-0000-0000-000016030000}"/>
    <cellStyle name="Estilo 1 135 2" xfId="984" xr:uid="{00000000-0005-0000-0000-000017030000}"/>
    <cellStyle name="Estilo 1 136" xfId="985" xr:uid="{00000000-0005-0000-0000-000018030000}"/>
    <cellStyle name="Estilo 1 136 2" xfId="986" xr:uid="{00000000-0005-0000-0000-000019030000}"/>
    <cellStyle name="Estilo 1 137" xfId="987" xr:uid="{00000000-0005-0000-0000-00001A030000}"/>
    <cellStyle name="Estilo 1 137 2" xfId="988" xr:uid="{00000000-0005-0000-0000-00001B030000}"/>
    <cellStyle name="Estilo 1 138" xfId="989" xr:uid="{00000000-0005-0000-0000-00001C030000}"/>
    <cellStyle name="Estilo 1 138 2" xfId="990" xr:uid="{00000000-0005-0000-0000-00001D030000}"/>
    <cellStyle name="Estilo 1 139" xfId="991" xr:uid="{00000000-0005-0000-0000-00001E030000}"/>
    <cellStyle name="Estilo 1 139 2" xfId="992" xr:uid="{00000000-0005-0000-0000-00001F030000}"/>
    <cellStyle name="Estilo 1 14" xfId="993" xr:uid="{00000000-0005-0000-0000-000020030000}"/>
    <cellStyle name="Estilo 1 14 2" xfId="994" xr:uid="{00000000-0005-0000-0000-000021030000}"/>
    <cellStyle name="Estilo 1 14 3" xfId="995" xr:uid="{00000000-0005-0000-0000-000022030000}"/>
    <cellStyle name="Estilo 1 14_Enlaces" xfId="996" xr:uid="{00000000-0005-0000-0000-000023030000}"/>
    <cellStyle name="Estilo 1 140" xfId="997" xr:uid="{00000000-0005-0000-0000-000024030000}"/>
    <cellStyle name="Estilo 1 140 2" xfId="998" xr:uid="{00000000-0005-0000-0000-000025030000}"/>
    <cellStyle name="Estilo 1 141" xfId="999" xr:uid="{00000000-0005-0000-0000-000026030000}"/>
    <cellStyle name="Estilo 1 141 2" xfId="1000" xr:uid="{00000000-0005-0000-0000-000027030000}"/>
    <cellStyle name="Estilo 1 142" xfId="1001" xr:uid="{00000000-0005-0000-0000-000028030000}"/>
    <cellStyle name="Estilo 1 142 2" xfId="1002" xr:uid="{00000000-0005-0000-0000-000029030000}"/>
    <cellStyle name="Estilo 1 143" xfId="1003" xr:uid="{00000000-0005-0000-0000-00002A030000}"/>
    <cellStyle name="Estilo 1 143 2" xfId="1004" xr:uid="{00000000-0005-0000-0000-00002B030000}"/>
    <cellStyle name="Estilo 1 144" xfId="1005" xr:uid="{00000000-0005-0000-0000-00002C030000}"/>
    <cellStyle name="Estilo 1 144 2" xfId="1006" xr:uid="{00000000-0005-0000-0000-00002D030000}"/>
    <cellStyle name="Estilo 1 145" xfId="1007" xr:uid="{00000000-0005-0000-0000-00002E030000}"/>
    <cellStyle name="Estilo 1 145 2" xfId="1008" xr:uid="{00000000-0005-0000-0000-00002F030000}"/>
    <cellStyle name="Estilo 1 146" xfId="1009" xr:uid="{00000000-0005-0000-0000-000030030000}"/>
    <cellStyle name="Estilo 1 146 2" xfId="1010" xr:uid="{00000000-0005-0000-0000-000031030000}"/>
    <cellStyle name="Estilo 1 147" xfId="1011" xr:uid="{00000000-0005-0000-0000-000032030000}"/>
    <cellStyle name="Estilo 1 147 2" xfId="1012" xr:uid="{00000000-0005-0000-0000-000033030000}"/>
    <cellStyle name="Estilo 1 148" xfId="1013" xr:uid="{00000000-0005-0000-0000-000034030000}"/>
    <cellStyle name="Estilo 1 148 2" xfId="1014" xr:uid="{00000000-0005-0000-0000-000035030000}"/>
    <cellStyle name="Estilo 1 149" xfId="1015" xr:uid="{00000000-0005-0000-0000-000036030000}"/>
    <cellStyle name="Estilo 1 149 2" xfId="1016" xr:uid="{00000000-0005-0000-0000-000037030000}"/>
    <cellStyle name="Estilo 1 15" xfId="1017" xr:uid="{00000000-0005-0000-0000-000038030000}"/>
    <cellStyle name="Estilo 1 15 2" xfId="1018" xr:uid="{00000000-0005-0000-0000-000039030000}"/>
    <cellStyle name="Estilo 1 15 3" xfId="1019" xr:uid="{00000000-0005-0000-0000-00003A030000}"/>
    <cellStyle name="Estilo 1 15_Enlaces" xfId="1020" xr:uid="{00000000-0005-0000-0000-00003B030000}"/>
    <cellStyle name="Estilo 1 150" xfId="1021" xr:uid="{00000000-0005-0000-0000-00003C030000}"/>
    <cellStyle name="Estilo 1 150 2" xfId="1022" xr:uid="{00000000-0005-0000-0000-00003D030000}"/>
    <cellStyle name="Estilo 1 151" xfId="1023" xr:uid="{00000000-0005-0000-0000-00003E030000}"/>
    <cellStyle name="Estilo 1 151 2" xfId="1024" xr:uid="{00000000-0005-0000-0000-00003F030000}"/>
    <cellStyle name="Estilo 1 152" xfId="1025" xr:uid="{00000000-0005-0000-0000-000040030000}"/>
    <cellStyle name="Estilo 1 152 2" xfId="1026" xr:uid="{00000000-0005-0000-0000-000041030000}"/>
    <cellStyle name="Estilo 1 153" xfId="1027" xr:uid="{00000000-0005-0000-0000-000042030000}"/>
    <cellStyle name="Estilo 1 153 2" xfId="1028" xr:uid="{00000000-0005-0000-0000-000043030000}"/>
    <cellStyle name="Estilo 1 154" xfId="1029" xr:uid="{00000000-0005-0000-0000-000044030000}"/>
    <cellStyle name="Estilo 1 154 2" xfId="1030" xr:uid="{00000000-0005-0000-0000-000045030000}"/>
    <cellStyle name="Estilo 1 155" xfId="1031" xr:uid="{00000000-0005-0000-0000-000046030000}"/>
    <cellStyle name="Estilo 1 155 2" xfId="1032" xr:uid="{00000000-0005-0000-0000-000047030000}"/>
    <cellStyle name="Estilo 1 156" xfId="1033" xr:uid="{00000000-0005-0000-0000-000048030000}"/>
    <cellStyle name="Estilo 1 156 2" xfId="1034" xr:uid="{00000000-0005-0000-0000-000049030000}"/>
    <cellStyle name="Estilo 1 157" xfId="1035" xr:uid="{00000000-0005-0000-0000-00004A030000}"/>
    <cellStyle name="Estilo 1 157 2" xfId="1036" xr:uid="{00000000-0005-0000-0000-00004B030000}"/>
    <cellStyle name="Estilo 1 158" xfId="1037" xr:uid="{00000000-0005-0000-0000-00004C030000}"/>
    <cellStyle name="Estilo 1 158 2" xfId="1038" xr:uid="{00000000-0005-0000-0000-00004D030000}"/>
    <cellStyle name="Estilo 1 159" xfId="1039" xr:uid="{00000000-0005-0000-0000-00004E030000}"/>
    <cellStyle name="Estilo 1 159 2" xfId="1040" xr:uid="{00000000-0005-0000-0000-00004F030000}"/>
    <cellStyle name="Estilo 1 16" xfId="1041" xr:uid="{00000000-0005-0000-0000-000050030000}"/>
    <cellStyle name="Estilo 1 16 2" xfId="1042" xr:uid="{00000000-0005-0000-0000-000051030000}"/>
    <cellStyle name="Estilo 1 16 3" xfId="1043" xr:uid="{00000000-0005-0000-0000-000052030000}"/>
    <cellStyle name="Estilo 1 16_Enlaces" xfId="1044" xr:uid="{00000000-0005-0000-0000-000053030000}"/>
    <cellStyle name="Estilo 1 160" xfId="1045" xr:uid="{00000000-0005-0000-0000-000054030000}"/>
    <cellStyle name="Estilo 1 160 2" xfId="1046" xr:uid="{00000000-0005-0000-0000-000055030000}"/>
    <cellStyle name="Estilo 1 161" xfId="1047" xr:uid="{00000000-0005-0000-0000-000056030000}"/>
    <cellStyle name="Estilo 1 161 2" xfId="1048" xr:uid="{00000000-0005-0000-0000-000057030000}"/>
    <cellStyle name="Estilo 1 162" xfId="1049" xr:uid="{00000000-0005-0000-0000-000058030000}"/>
    <cellStyle name="Estilo 1 162 2" xfId="1050" xr:uid="{00000000-0005-0000-0000-000059030000}"/>
    <cellStyle name="Estilo 1 163" xfId="1051" xr:uid="{00000000-0005-0000-0000-00005A030000}"/>
    <cellStyle name="Estilo 1 163 2" xfId="1052" xr:uid="{00000000-0005-0000-0000-00005B030000}"/>
    <cellStyle name="Estilo 1 164" xfId="1053" xr:uid="{00000000-0005-0000-0000-00005C030000}"/>
    <cellStyle name="Estilo 1 164 2" xfId="1054" xr:uid="{00000000-0005-0000-0000-00005D030000}"/>
    <cellStyle name="Estilo 1 165" xfId="1055" xr:uid="{00000000-0005-0000-0000-00005E030000}"/>
    <cellStyle name="Estilo 1 165 2" xfId="1056" xr:uid="{00000000-0005-0000-0000-00005F030000}"/>
    <cellStyle name="Estilo 1 166" xfId="1057" xr:uid="{00000000-0005-0000-0000-000060030000}"/>
    <cellStyle name="Estilo 1 166 2" xfId="1058" xr:uid="{00000000-0005-0000-0000-000061030000}"/>
    <cellStyle name="Estilo 1 167" xfId="1059" xr:uid="{00000000-0005-0000-0000-000062030000}"/>
    <cellStyle name="Estilo 1 167 2" xfId="1060" xr:uid="{00000000-0005-0000-0000-000063030000}"/>
    <cellStyle name="Estilo 1 168" xfId="1061" xr:uid="{00000000-0005-0000-0000-000064030000}"/>
    <cellStyle name="Estilo 1 168 2" xfId="1062" xr:uid="{00000000-0005-0000-0000-000065030000}"/>
    <cellStyle name="Estilo 1 169" xfId="1063" xr:uid="{00000000-0005-0000-0000-000066030000}"/>
    <cellStyle name="Estilo 1 169 2" xfId="1064" xr:uid="{00000000-0005-0000-0000-000067030000}"/>
    <cellStyle name="Estilo 1 17" xfId="1065" xr:uid="{00000000-0005-0000-0000-000068030000}"/>
    <cellStyle name="Estilo 1 17 2" xfId="1066" xr:uid="{00000000-0005-0000-0000-000069030000}"/>
    <cellStyle name="Estilo 1 17 3" xfId="1067" xr:uid="{00000000-0005-0000-0000-00006A030000}"/>
    <cellStyle name="Estilo 1 17_Enlaces" xfId="1068" xr:uid="{00000000-0005-0000-0000-00006B030000}"/>
    <cellStyle name="Estilo 1 170" xfId="1069" xr:uid="{00000000-0005-0000-0000-00006C030000}"/>
    <cellStyle name="Estilo 1 170 2" xfId="1070" xr:uid="{00000000-0005-0000-0000-00006D030000}"/>
    <cellStyle name="Estilo 1 171" xfId="1071" xr:uid="{00000000-0005-0000-0000-00006E030000}"/>
    <cellStyle name="Estilo 1 171 2" xfId="1072" xr:uid="{00000000-0005-0000-0000-00006F030000}"/>
    <cellStyle name="Estilo 1 172" xfId="1073" xr:uid="{00000000-0005-0000-0000-000070030000}"/>
    <cellStyle name="Estilo 1 172 2" xfId="1074" xr:uid="{00000000-0005-0000-0000-000071030000}"/>
    <cellStyle name="Estilo 1 173" xfId="1075" xr:uid="{00000000-0005-0000-0000-000072030000}"/>
    <cellStyle name="Estilo 1 173 2" xfId="1076" xr:uid="{00000000-0005-0000-0000-000073030000}"/>
    <cellStyle name="Estilo 1 174" xfId="1077" xr:uid="{00000000-0005-0000-0000-000074030000}"/>
    <cellStyle name="Estilo 1 174 2" xfId="1078" xr:uid="{00000000-0005-0000-0000-000075030000}"/>
    <cellStyle name="Estilo 1 175" xfId="1079" xr:uid="{00000000-0005-0000-0000-000076030000}"/>
    <cellStyle name="Estilo 1 175 2" xfId="1080" xr:uid="{00000000-0005-0000-0000-000077030000}"/>
    <cellStyle name="Estilo 1 176" xfId="1081" xr:uid="{00000000-0005-0000-0000-000078030000}"/>
    <cellStyle name="Estilo 1 176 2" xfId="1082" xr:uid="{00000000-0005-0000-0000-000079030000}"/>
    <cellStyle name="Estilo 1 177" xfId="1083" xr:uid="{00000000-0005-0000-0000-00007A030000}"/>
    <cellStyle name="Estilo 1 177 2" xfId="1084" xr:uid="{00000000-0005-0000-0000-00007B030000}"/>
    <cellStyle name="Estilo 1 178" xfId="1085" xr:uid="{00000000-0005-0000-0000-00007C030000}"/>
    <cellStyle name="Estilo 1 178 2" xfId="1086" xr:uid="{00000000-0005-0000-0000-00007D030000}"/>
    <cellStyle name="Estilo 1 179" xfId="1087" xr:uid="{00000000-0005-0000-0000-00007E030000}"/>
    <cellStyle name="Estilo 1 179 2" xfId="1088" xr:uid="{00000000-0005-0000-0000-00007F030000}"/>
    <cellStyle name="Estilo 1 18" xfId="1089" xr:uid="{00000000-0005-0000-0000-000080030000}"/>
    <cellStyle name="Estilo 1 18 2" xfId="1090" xr:uid="{00000000-0005-0000-0000-000081030000}"/>
    <cellStyle name="Estilo 1 18 3" xfId="1091" xr:uid="{00000000-0005-0000-0000-000082030000}"/>
    <cellStyle name="Estilo 1 18_Enlaces" xfId="1092" xr:uid="{00000000-0005-0000-0000-000083030000}"/>
    <cellStyle name="Estilo 1 180" xfId="1093" xr:uid="{00000000-0005-0000-0000-000084030000}"/>
    <cellStyle name="Estilo 1 180 2" xfId="1094" xr:uid="{00000000-0005-0000-0000-000085030000}"/>
    <cellStyle name="Estilo 1 181" xfId="1095" xr:uid="{00000000-0005-0000-0000-000086030000}"/>
    <cellStyle name="Estilo 1 181 2" xfId="1096" xr:uid="{00000000-0005-0000-0000-000087030000}"/>
    <cellStyle name="Estilo 1 182" xfId="1097" xr:uid="{00000000-0005-0000-0000-000088030000}"/>
    <cellStyle name="Estilo 1 182 2" xfId="1098" xr:uid="{00000000-0005-0000-0000-000089030000}"/>
    <cellStyle name="Estilo 1 183" xfId="1099" xr:uid="{00000000-0005-0000-0000-00008A030000}"/>
    <cellStyle name="Estilo 1 183 2" xfId="1100" xr:uid="{00000000-0005-0000-0000-00008B030000}"/>
    <cellStyle name="Estilo 1 184" xfId="1101" xr:uid="{00000000-0005-0000-0000-00008C030000}"/>
    <cellStyle name="Estilo 1 184 2" xfId="1102" xr:uid="{00000000-0005-0000-0000-00008D030000}"/>
    <cellStyle name="Estilo 1 185" xfId="1103" xr:uid="{00000000-0005-0000-0000-00008E030000}"/>
    <cellStyle name="Estilo 1 185 2" xfId="1104" xr:uid="{00000000-0005-0000-0000-00008F030000}"/>
    <cellStyle name="Estilo 1 186" xfId="1105" xr:uid="{00000000-0005-0000-0000-000090030000}"/>
    <cellStyle name="Estilo 1 186 2" xfId="1106" xr:uid="{00000000-0005-0000-0000-000091030000}"/>
    <cellStyle name="Estilo 1 187" xfId="1107" xr:uid="{00000000-0005-0000-0000-000092030000}"/>
    <cellStyle name="Estilo 1 187 2" xfId="1108" xr:uid="{00000000-0005-0000-0000-000093030000}"/>
    <cellStyle name="Estilo 1 188" xfId="1109" xr:uid="{00000000-0005-0000-0000-000094030000}"/>
    <cellStyle name="Estilo 1 188 2" xfId="1110" xr:uid="{00000000-0005-0000-0000-000095030000}"/>
    <cellStyle name="Estilo 1 189" xfId="1111" xr:uid="{00000000-0005-0000-0000-000096030000}"/>
    <cellStyle name="Estilo 1 189 2" xfId="1112" xr:uid="{00000000-0005-0000-0000-000097030000}"/>
    <cellStyle name="Estilo 1 19" xfId="1113" xr:uid="{00000000-0005-0000-0000-000098030000}"/>
    <cellStyle name="Estilo 1 19 2" xfId="1114" xr:uid="{00000000-0005-0000-0000-000099030000}"/>
    <cellStyle name="Estilo 1 19 3" xfId="1115" xr:uid="{00000000-0005-0000-0000-00009A030000}"/>
    <cellStyle name="Estilo 1 19_Enlaces" xfId="1116" xr:uid="{00000000-0005-0000-0000-00009B030000}"/>
    <cellStyle name="Estilo 1 190" xfId="1117" xr:uid="{00000000-0005-0000-0000-00009C030000}"/>
    <cellStyle name="Estilo 1 190 2" xfId="1118" xr:uid="{00000000-0005-0000-0000-00009D030000}"/>
    <cellStyle name="Estilo 1 191" xfId="1119" xr:uid="{00000000-0005-0000-0000-00009E030000}"/>
    <cellStyle name="Estilo 1 191 2" xfId="1120" xr:uid="{00000000-0005-0000-0000-00009F030000}"/>
    <cellStyle name="Estilo 1 192" xfId="1121" xr:uid="{00000000-0005-0000-0000-0000A0030000}"/>
    <cellStyle name="Estilo 1 192 2" xfId="1122" xr:uid="{00000000-0005-0000-0000-0000A1030000}"/>
    <cellStyle name="Estilo 1 193" xfId="1123" xr:uid="{00000000-0005-0000-0000-0000A2030000}"/>
    <cellStyle name="Estilo 1 193 2" xfId="1124" xr:uid="{00000000-0005-0000-0000-0000A3030000}"/>
    <cellStyle name="Estilo 1 194" xfId="1125" xr:uid="{00000000-0005-0000-0000-0000A4030000}"/>
    <cellStyle name="Estilo 1 194 2" xfId="1126" xr:uid="{00000000-0005-0000-0000-0000A5030000}"/>
    <cellStyle name="Estilo 1 195" xfId="1127" xr:uid="{00000000-0005-0000-0000-0000A6030000}"/>
    <cellStyle name="Estilo 1 195 2" xfId="1128" xr:uid="{00000000-0005-0000-0000-0000A7030000}"/>
    <cellStyle name="Estilo 1 196" xfId="1129" xr:uid="{00000000-0005-0000-0000-0000A8030000}"/>
    <cellStyle name="Estilo 1 196 2" xfId="1130" xr:uid="{00000000-0005-0000-0000-0000A9030000}"/>
    <cellStyle name="Estilo 1 197" xfId="1131" xr:uid="{00000000-0005-0000-0000-0000AA030000}"/>
    <cellStyle name="Estilo 1 197 2" xfId="1132" xr:uid="{00000000-0005-0000-0000-0000AB030000}"/>
    <cellStyle name="Estilo 1 198" xfId="1133" xr:uid="{00000000-0005-0000-0000-0000AC030000}"/>
    <cellStyle name="Estilo 1 198 2" xfId="1134" xr:uid="{00000000-0005-0000-0000-0000AD030000}"/>
    <cellStyle name="Estilo 1 199" xfId="1135" xr:uid="{00000000-0005-0000-0000-0000AE030000}"/>
    <cellStyle name="Estilo 1 199 2" xfId="1136" xr:uid="{00000000-0005-0000-0000-0000AF030000}"/>
    <cellStyle name="Estilo 1 2" xfId="1137" xr:uid="{00000000-0005-0000-0000-0000B0030000}"/>
    <cellStyle name="Estilo 1 2 2" xfId="1138" xr:uid="{00000000-0005-0000-0000-0000B1030000}"/>
    <cellStyle name="Estilo 1 2 2 2" xfId="1139" xr:uid="{00000000-0005-0000-0000-0000B2030000}"/>
    <cellStyle name="Estilo 1 2 3" xfId="1140" xr:uid="{00000000-0005-0000-0000-0000B3030000}"/>
    <cellStyle name="Estilo 1 2 3 2" xfId="1141" xr:uid="{00000000-0005-0000-0000-0000B4030000}"/>
    <cellStyle name="Estilo 1 2 4" xfId="1142" xr:uid="{00000000-0005-0000-0000-0000B5030000}"/>
    <cellStyle name="Estilo 1 2 4 2" xfId="1143" xr:uid="{00000000-0005-0000-0000-0000B6030000}"/>
    <cellStyle name="Estilo 1 2 5" xfId="1144" xr:uid="{00000000-0005-0000-0000-0000B7030000}"/>
    <cellStyle name="Estilo 1 2 6" xfId="1145" xr:uid="{00000000-0005-0000-0000-0000B8030000}"/>
    <cellStyle name="Estilo 1 2 7" xfId="1146" xr:uid="{00000000-0005-0000-0000-0000B9030000}"/>
    <cellStyle name="Estilo 1 2 7 2" xfId="1147" xr:uid="{00000000-0005-0000-0000-0000BA030000}"/>
    <cellStyle name="Estilo 1 2_Enlaces" xfId="1148" xr:uid="{00000000-0005-0000-0000-0000BB030000}"/>
    <cellStyle name="Estilo 1 20" xfId="1149" xr:uid="{00000000-0005-0000-0000-0000BC030000}"/>
    <cellStyle name="Estilo 1 20 2" xfId="1150" xr:uid="{00000000-0005-0000-0000-0000BD030000}"/>
    <cellStyle name="Estilo 1 20 3" xfId="1151" xr:uid="{00000000-0005-0000-0000-0000BE030000}"/>
    <cellStyle name="Estilo 1 20_Enlaces" xfId="1152" xr:uid="{00000000-0005-0000-0000-0000BF030000}"/>
    <cellStyle name="Estilo 1 200" xfId="1153" xr:uid="{00000000-0005-0000-0000-0000C0030000}"/>
    <cellStyle name="Estilo 1 200 2" xfId="1154" xr:uid="{00000000-0005-0000-0000-0000C1030000}"/>
    <cellStyle name="Estilo 1 21" xfId="1155" xr:uid="{00000000-0005-0000-0000-0000C2030000}"/>
    <cellStyle name="Estilo 1 21 2" xfId="1156" xr:uid="{00000000-0005-0000-0000-0000C3030000}"/>
    <cellStyle name="Estilo 1 21_Enlaces" xfId="1157" xr:uid="{00000000-0005-0000-0000-0000C4030000}"/>
    <cellStyle name="Estilo 1 22" xfId="1158" xr:uid="{00000000-0005-0000-0000-0000C5030000}"/>
    <cellStyle name="Estilo 1 22 2" xfId="1159" xr:uid="{00000000-0005-0000-0000-0000C6030000}"/>
    <cellStyle name="Estilo 1 22_Enlaces" xfId="1160" xr:uid="{00000000-0005-0000-0000-0000C7030000}"/>
    <cellStyle name="Estilo 1 23" xfId="1161" xr:uid="{00000000-0005-0000-0000-0000C8030000}"/>
    <cellStyle name="Estilo 1 23 2" xfId="1162" xr:uid="{00000000-0005-0000-0000-0000C9030000}"/>
    <cellStyle name="Estilo 1 23_Enlaces" xfId="1163" xr:uid="{00000000-0005-0000-0000-0000CA030000}"/>
    <cellStyle name="Estilo 1 24" xfId="1164" xr:uid="{00000000-0005-0000-0000-0000CB030000}"/>
    <cellStyle name="Estilo 1 24 2" xfId="1165" xr:uid="{00000000-0005-0000-0000-0000CC030000}"/>
    <cellStyle name="Estilo 1 24_Enlaces" xfId="1166" xr:uid="{00000000-0005-0000-0000-0000CD030000}"/>
    <cellStyle name="Estilo 1 25" xfId="1167" xr:uid="{00000000-0005-0000-0000-0000CE030000}"/>
    <cellStyle name="Estilo 1 25 2" xfId="1168" xr:uid="{00000000-0005-0000-0000-0000CF030000}"/>
    <cellStyle name="Estilo 1 25_Enlaces" xfId="1169" xr:uid="{00000000-0005-0000-0000-0000D0030000}"/>
    <cellStyle name="Estilo 1 26" xfId="1170" xr:uid="{00000000-0005-0000-0000-0000D1030000}"/>
    <cellStyle name="Estilo 1 26 2" xfId="1171" xr:uid="{00000000-0005-0000-0000-0000D2030000}"/>
    <cellStyle name="Estilo 1 26_Enlaces" xfId="1172" xr:uid="{00000000-0005-0000-0000-0000D3030000}"/>
    <cellStyle name="Estilo 1 27" xfId="1173" xr:uid="{00000000-0005-0000-0000-0000D4030000}"/>
    <cellStyle name="Estilo 1 27 2" xfId="1174" xr:uid="{00000000-0005-0000-0000-0000D5030000}"/>
    <cellStyle name="Estilo 1 27_Enlaces" xfId="1175" xr:uid="{00000000-0005-0000-0000-0000D6030000}"/>
    <cellStyle name="Estilo 1 28" xfId="1176" xr:uid="{00000000-0005-0000-0000-0000D7030000}"/>
    <cellStyle name="Estilo 1 29" xfId="1177" xr:uid="{00000000-0005-0000-0000-0000D8030000}"/>
    <cellStyle name="Estilo 1 3" xfId="1178" xr:uid="{00000000-0005-0000-0000-0000D9030000}"/>
    <cellStyle name="Estilo 1 3 2" xfId="1179" xr:uid="{00000000-0005-0000-0000-0000DA030000}"/>
    <cellStyle name="Estilo 1 3 3" xfId="1180" xr:uid="{00000000-0005-0000-0000-0000DB030000}"/>
    <cellStyle name="Estilo 1 3_Enlaces" xfId="1181" xr:uid="{00000000-0005-0000-0000-0000DC030000}"/>
    <cellStyle name="Estilo 1 30" xfId="1182" xr:uid="{00000000-0005-0000-0000-0000DD030000}"/>
    <cellStyle name="Estilo 1 31" xfId="1183" xr:uid="{00000000-0005-0000-0000-0000DE030000}"/>
    <cellStyle name="Estilo 1 32" xfId="1184" xr:uid="{00000000-0005-0000-0000-0000DF030000}"/>
    <cellStyle name="Estilo 1 33" xfId="1185" xr:uid="{00000000-0005-0000-0000-0000E0030000}"/>
    <cellStyle name="Estilo 1 34" xfId="1186" xr:uid="{00000000-0005-0000-0000-0000E1030000}"/>
    <cellStyle name="Estilo 1 35" xfId="1187" xr:uid="{00000000-0005-0000-0000-0000E2030000}"/>
    <cellStyle name="Estilo 1 36" xfId="1188" xr:uid="{00000000-0005-0000-0000-0000E3030000}"/>
    <cellStyle name="Estilo 1 37" xfId="1189" xr:uid="{00000000-0005-0000-0000-0000E4030000}"/>
    <cellStyle name="Estilo 1 38" xfId="1190" xr:uid="{00000000-0005-0000-0000-0000E5030000}"/>
    <cellStyle name="Estilo 1 39" xfId="1191" xr:uid="{00000000-0005-0000-0000-0000E6030000}"/>
    <cellStyle name="Estilo 1 4" xfId="1192" xr:uid="{00000000-0005-0000-0000-0000E7030000}"/>
    <cellStyle name="Estilo 1 4 2" xfId="1193" xr:uid="{00000000-0005-0000-0000-0000E8030000}"/>
    <cellStyle name="Estilo 1 4 3" xfId="1194" xr:uid="{00000000-0005-0000-0000-0000E9030000}"/>
    <cellStyle name="Estilo 1 4_Enlaces" xfId="1195" xr:uid="{00000000-0005-0000-0000-0000EA030000}"/>
    <cellStyle name="Estilo 1 40" xfId="1196" xr:uid="{00000000-0005-0000-0000-0000EB030000}"/>
    <cellStyle name="Estilo 1 41" xfId="1197" xr:uid="{00000000-0005-0000-0000-0000EC030000}"/>
    <cellStyle name="Estilo 1 42" xfId="1198" xr:uid="{00000000-0005-0000-0000-0000ED030000}"/>
    <cellStyle name="Estilo 1 43" xfId="1199" xr:uid="{00000000-0005-0000-0000-0000EE030000}"/>
    <cellStyle name="Estilo 1 44" xfId="1200" xr:uid="{00000000-0005-0000-0000-0000EF030000}"/>
    <cellStyle name="Estilo 1 45" xfId="1201" xr:uid="{00000000-0005-0000-0000-0000F0030000}"/>
    <cellStyle name="Estilo 1 46" xfId="1202" xr:uid="{00000000-0005-0000-0000-0000F1030000}"/>
    <cellStyle name="Estilo 1 47" xfId="1203" xr:uid="{00000000-0005-0000-0000-0000F2030000}"/>
    <cellStyle name="Estilo 1 48" xfId="1204" xr:uid="{00000000-0005-0000-0000-0000F3030000}"/>
    <cellStyle name="Estilo 1 49" xfId="1205" xr:uid="{00000000-0005-0000-0000-0000F4030000}"/>
    <cellStyle name="Estilo 1 5" xfId="1206" xr:uid="{00000000-0005-0000-0000-0000F5030000}"/>
    <cellStyle name="Estilo 1 5 2" xfId="1207" xr:uid="{00000000-0005-0000-0000-0000F6030000}"/>
    <cellStyle name="Estilo 1 5 3" xfId="1208" xr:uid="{00000000-0005-0000-0000-0000F7030000}"/>
    <cellStyle name="Estilo 1 5_Enlaces" xfId="1209" xr:uid="{00000000-0005-0000-0000-0000F8030000}"/>
    <cellStyle name="Estilo 1 50" xfId="1210" xr:uid="{00000000-0005-0000-0000-0000F9030000}"/>
    <cellStyle name="Estilo 1 51" xfId="1211" xr:uid="{00000000-0005-0000-0000-0000FA030000}"/>
    <cellStyle name="Estilo 1 52" xfId="1212" xr:uid="{00000000-0005-0000-0000-0000FB030000}"/>
    <cellStyle name="Estilo 1 53" xfId="1213" xr:uid="{00000000-0005-0000-0000-0000FC030000}"/>
    <cellStyle name="Estilo 1 54" xfId="1214" xr:uid="{00000000-0005-0000-0000-0000FD030000}"/>
    <cellStyle name="Estilo 1 55" xfId="1215" xr:uid="{00000000-0005-0000-0000-0000FE030000}"/>
    <cellStyle name="Estilo 1 56" xfId="1216" xr:uid="{00000000-0005-0000-0000-0000FF030000}"/>
    <cellStyle name="Estilo 1 57" xfId="1217" xr:uid="{00000000-0005-0000-0000-000000040000}"/>
    <cellStyle name="Estilo 1 57 2" xfId="1218" xr:uid="{00000000-0005-0000-0000-000001040000}"/>
    <cellStyle name="Estilo 1 57 3" xfId="1219" xr:uid="{00000000-0005-0000-0000-000002040000}"/>
    <cellStyle name="Estilo 1 57 4" xfId="1220" xr:uid="{00000000-0005-0000-0000-000003040000}"/>
    <cellStyle name="Estilo 1 57 5" xfId="1221" xr:uid="{00000000-0005-0000-0000-000004040000}"/>
    <cellStyle name="Estilo 1 57 6" xfId="1222" xr:uid="{00000000-0005-0000-0000-000005040000}"/>
    <cellStyle name="Estilo 1 58" xfId="1223" xr:uid="{00000000-0005-0000-0000-000006040000}"/>
    <cellStyle name="Estilo 1 58 2" xfId="1224" xr:uid="{00000000-0005-0000-0000-000007040000}"/>
    <cellStyle name="Estilo 1 58 3" xfId="1225" xr:uid="{00000000-0005-0000-0000-000008040000}"/>
    <cellStyle name="Estilo 1 58 4" xfId="1226" xr:uid="{00000000-0005-0000-0000-000009040000}"/>
    <cellStyle name="Estilo 1 58 5" xfId="1227" xr:uid="{00000000-0005-0000-0000-00000A040000}"/>
    <cellStyle name="Estilo 1 58 6" xfId="1228" xr:uid="{00000000-0005-0000-0000-00000B040000}"/>
    <cellStyle name="Estilo 1 59" xfId="1229" xr:uid="{00000000-0005-0000-0000-00000C040000}"/>
    <cellStyle name="Estilo 1 59 2" xfId="1230" xr:uid="{00000000-0005-0000-0000-00000D040000}"/>
    <cellStyle name="Estilo 1 59 3" xfId="1231" xr:uid="{00000000-0005-0000-0000-00000E040000}"/>
    <cellStyle name="Estilo 1 6" xfId="1232" xr:uid="{00000000-0005-0000-0000-00000F040000}"/>
    <cellStyle name="Estilo 1 6 2" xfId="1233" xr:uid="{00000000-0005-0000-0000-000010040000}"/>
    <cellStyle name="Estilo 1 6 3" xfId="1234" xr:uid="{00000000-0005-0000-0000-000011040000}"/>
    <cellStyle name="Estilo 1 6_Enlaces" xfId="1235" xr:uid="{00000000-0005-0000-0000-000012040000}"/>
    <cellStyle name="Estilo 1 60" xfId="1236" xr:uid="{00000000-0005-0000-0000-000013040000}"/>
    <cellStyle name="Estilo 1 60 2" xfId="1237" xr:uid="{00000000-0005-0000-0000-000014040000}"/>
    <cellStyle name="Estilo 1 60 3" xfId="1238" xr:uid="{00000000-0005-0000-0000-000015040000}"/>
    <cellStyle name="Estilo 1 61" xfId="1239" xr:uid="{00000000-0005-0000-0000-000016040000}"/>
    <cellStyle name="Estilo 1 61 2" xfId="1240" xr:uid="{00000000-0005-0000-0000-000017040000}"/>
    <cellStyle name="Estilo 1 61 3" xfId="1241" xr:uid="{00000000-0005-0000-0000-000018040000}"/>
    <cellStyle name="Estilo 1 62" xfId="1242" xr:uid="{00000000-0005-0000-0000-000019040000}"/>
    <cellStyle name="Estilo 1 62 2" xfId="1243" xr:uid="{00000000-0005-0000-0000-00001A040000}"/>
    <cellStyle name="Estilo 1 62 3" xfId="1244" xr:uid="{00000000-0005-0000-0000-00001B040000}"/>
    <cellStyle name="Estilo 1 63" xfId="1245" xr:uid="{00000000-0005-0000-0000-00001C040000}"/>
    <cellStyle name="Estilo 1 63 2" xfId="1246" xr:uid="{00000000-0005-0000-0000-00001D040000}"/>
    <cellStyle name="Estilo 1 63 3" xfId="1247" xr:uid="{00000000-0005-0000-0000-00001E040000}"/>
    <cellStyle name="Estilo 1 64" xfId="1248" xr:uid="{00000000-0005-0000-0000-00001F040000}"/>
    <cellStyle name="Estilo 1 64 2" xfId="1249" xr:uid="{00000000-0005-0000-0000-000020040000}"/>
    <cellStyle name="Estilo 1 64 3" xfId="1250" xr:uid="{00000000-0005-0000-0000-000021040000}"/>
    <cellStyle name="Estilo 1 65" xfId="1251" xr:uid="{00000000-0005-0000-0000-000022040000}"/>
    <cellStyle name="Estilo 1 65 2" xfId="1252" xr:uid="{00000000-0005-0000-0000-000023040000}"/>
    <cellStyle name="Estilo 1 65 3" xfId="1253" xr:uid="{00000000-0005-0000-0000-000024040000}"/>
    <cellStyle name="Estilo 1 66" xfId="1254" xr:uid="{00000000-0005-0000-0000-000025040000}"/>
    <cellStyle name="Estilo 1 66 2" xfId="1255" xr:uid="{00000000-0005-0000-0000-000026040000}"/>
    <cellStyle name="Estilo 1 66 3" xfId="1256" xr:uid="{00000000-0005-0000-0000-000027040000}"/>
    <cellStyle name="Estilo 1 67" xfId="1257" xr:uid="{00000000-0005-0000-0000-000028040000}"/>
    <cellStyle name="Estilo 1 67 2" xfId="1258" xr:uid="{00000000-0005-0000-0000-000029040000}"/>
    <cellStyle name="Estilo 1 67 3" xfId="1259" xr:uid="{00000000-0005-0000-0000-00002A040000}"/>
    <cellStyle name="Estilo 1 68" xfId="1260" xr:uid="{00000000-0005-0000-0000-00002B040000}"/>
    <cellStyle name="Estilo 1 68 2" xfId="1261" xr:uid="{00000000-0005-0000-0000-00002C040000}"/>
    <cellStyle name="Estilo 1 68 3" xfId="1262" xr:uid="{00000000-0005-0000-0000-00002D040000}"/>
    <cellStyle name="Estilo 1 69" xfId="1263" xr:uid="{00000000-0005-0000-0000-00002E040000}"/>
    <cellStyle name="Estilo 1 69 2" xfId="1264" xr:uid="{00000000-0005-0000-0000-00002F040000}"/>
    <cellStyle name="Estilo 1 69 3" xfId="1265" xr:uid="{00000000-0005-0000-0000-000030040000}"/>
    <cellStyle name="Estilo 1 7" xfId="1266" xr:uid="{00000000-0005-0000-0000-000031040000}"/>
    <cellStyle name="Estilo 1 7 2" xfId="1267" xr:uid="{00000000-0005-0000-0000-000032040000}"/>
    <cellStyle name="Estilo 1 7 3" xfId="1268" xr:uid="{00000000-0005-0000-0000-000033040000}"/>
    <cellStyle name="Estilo 1 7_Enlaces" xfId="1269" xr:uid="{00000000-0005-0000-0000-000034040000}"/>
    <cellStyle name="Estilo 1 70" xfId="1270" xr:uid="{00000000-0005-0000-0000-000035040000}"/>
    <cellStyle name="Estilo 1 70 2" xfId="1271" xr:uid="{00000000-0005-0000-0000-000036040000}"/>
    <cellStyle name="Estilo 1 70 3" xfId="1272" xr:uid="{00000000-0005-0000-0000-000037040000}"/>
    <cellStyle name="Estilo 1 71" xfId="1273" xr:uid="{00000000-0005-0000-0000-000038040000}"/>
    <cellStyle name="Estilo 1 71 2" xfId="1274" xr:uid="{00000000-0005-0000-0000-000039040000}"/>
    <cellStyle name="Estilo 1 71 3" xfId="1275" xr:uid="{00000000-0005-0000-0000-00003A040000}"/>
    <cellStyle name="Estilo 1 72" xfId="1276" xr:uid="{00000000-0005-0000-0000-00003B040000}"/>
    <cellStyle name="Estilo 1 72 2" xfId="1277" xr:uid="{00000000-0005-0000-0000-00003C040000}"/>
    <cellStyle name="Estilo 1 72 3" xfId="1278" xr:uid="{00000000-0005-0000-0000-00003D040000}"/>
    <cellStyle name="Estilo 1 73" xfId="1279" xr:uid="{00000000-0005-0000-0000-00003E040000}"/>
    <cellStyle name="Estilo 1 73 2" xfId="1280" xr:uid="{00000000-0005-0000-0000-00003F040000}"/>
    <cellStyle name="Estilo 1 73 3" xfId="1281" xr:uid="{00000000-0005-0000-0000-000040040000}"/>
    <cellStyle name="Estilo 1 74" xfId="1282" xr:uid="{00000000-0005-0000-0000-000041040000}"/>
    <cellStyle name="Estilo 1 74 2" xfId="1283" xr:uid="{00000000-0005-0000-0000-000042040000}"/>
    <cellStyle name="Estilo 1 74 3" xfId="1284" xr:uid="{00000000-0005-0000-0000-000043040000}"/>
    <cellStyle name="Estilo 1 75" xfId="1285" xr:uid="{00000000-0005-0000-0000-000044040000}"/>
    <cellStyle name="Estilo 1 75 2" xfId="1286" xr:uid="{00000000-0005-0000-0000-000045040000}"/>
    <cellStyle name="Estilo 1 75 3" xfId="1287" xr:uid="{00000000-0005-0000-0000-000046040000}"/>
    <cellStyle name="Estilo 1 76" xfId="1288" xr:uid="{00000000-0005-0000-0000-000047040000}"/>
    <cellStyle name="Estilo 1 76 2" xfId="1289" xr:uid="{00000000-0005-0000-0000-000048040000}"/>
    <cellStyle name="Estilo 1 76 3" xfId="1290" xr:uid="{00000000-0005-0000-0000-000049040000}"/>
    <cellStyle name="Estilo 1 77" xfId="1291" xr:uid="{00000000-0005-0000-0000-00004A040000}"/>
    <cellStyle name="Estilo 1 77 2" xfId="1292" xr:uid="{00000000-0005-0000-0000-00004B040000}"/>
    <cellStyle name="Estilo 1 77 3" xfId="1293" xr:uid="{00000000-0005-0000-0000-00004C040000}"/>
    <cellStyle name="Estilo 1 78" xfId="1294" xr:uid="{00000000-0005-0000-0000-00004D040000}"/>
    <cellStyle name="Estilo 1 78 2" xfId="1295" xr:uid="{00000000-0005-0000-0000-00004E040000}"/>
    <cellStyle name="Estilo 1 78 3" xfId="1296" xr:uid="{00000000-0005-0000-0000-00004F040000}"/>
    <cellStyle name="Estilo 1 79" xfId="1297" xr:uid="{00000000-0005-0000-0000-000050040000}"/>
    <cellStyle name="Estilo 1 79 2" xfId="1298" xr:uid="{00000000-0005-0000-0000-000051040000}"/>
    <cellStyle name="Estilo 1 79 3" xfId="1299" xr:uid="{00000000-0005-0000-0000-000052040000}"/>
    <cellStyle name="Estilo 1 8" xfId="1300" xr:uid="{00000000-0005-0000-0000-000053040000}"/>
    <cellStyle name="Estilo 1 8 2" xfId="1301" xr:uid="{00000000-0005-0000-0000-000054040000}"/>
    <cellStyle name="Estilo 1 8 3" xfId="1302" xr:uid="{00000000-0005-0000-0000-000055040000}"/>
    <cellStyle name="Estilo 1 8_Enlaces" xfId="1303" xr:uid="{00000000-0005-0000-0000-000056040000}"/>
    <cellStyle name="Estilo 1 80" xfId="1304" xr:uid="{00000000-0005-0000-0000-000057040000}"/>
    <cellStyle name="Estilo 1 80 2" xfId="1305" xr:uid="{00000000-0005-0000-0000-000058040000}"/>
    <cellStyle name="Estilo 1 80 3" xfId="1306" xr:uid="{00000000-0005-0000-0000-000059040000}"/>
    <cellStyle name="Estilo 1 81" xfId="1307" xr:uid="{00000000-0005-0000-0000-00005A040000}"/>
    <cellStyle name="Estilo 1 81 2" xfId="1308" xr:uid="{00000000-0005-0000-0000-00005B040000}"/>
    <cellStyle name="Estilo 1 81 3" xfId="1309" xr:uid="{00000000-0005-0000-0000-00005C040000}"/>
    <cellStyle name="Estilo 1 82" xfId="1310" xr:uid="{00000000-0005-0000-0000-00005D040000}"/>
    <cellStyle name="Estilo 1 82 2" xfId="1311" xr:uid="{00000000-0005-0000-0000-00005E040000}"/>
    <cellStyle name="Estilo 1 82 3" xfId="1312" xr:uid="{00000000-0005-0000-0000-00005F040000}"/>
    <cellStyle name="Estilo 1 83" xfId="1313" xr:uid="{00000000-0005-0000-0000-000060040000}"/>
    <cellStyle name="Estilo 1 84" xfId="1314" xr:uid="{00000000-0005-0000-0000-000061040000}"/>
    <cellStyle name="Estilo 1 85" xfId="1315" xr:uid="{00000000-0005-0000-0000-000062040000}"/>
    <cellStyle name="Estilo 1 86" xfId="1316" xr:uid="{00000000-0005-0000-0000-000063040000}"/>
    <cellStyle name="Estilo 1 87" xfId="1317" xr:uid="{00000000-0005-0000-0000-000064040000}"/>
    <cellStyle name="Estilo 1 88" xfId="1318" xr:uid="{00000000-0005-0000-0000-000065040000}"/>
    <cellStyle name="Estilo 1 89" xfId="1319" xr:uid="{00000000-0005-0000-0000-000066040000}"/>
    <cellStyle name="Estilo 1 9" xfId="1320" xr:uid="{00000000-0005-0000-0000-000067040000}"/>
    <cellStyle name="Estilo 1 9 2" xfId="1321" xr:uid="{00000000-0005-0000-0000-000068040000}"/>
    <cellStyle name="Estilo 1 9 3" xfId="1322" xr:uid="{00000000-0005-0000-0000-000069040000}"/>
    <cellStyle name="Estilo 1 9_Enlaces" xfId="1323" xr:uid="{00000000-0005-0000-0000-00006A040000}"/>
    <cellStyle name="Estilo 1 90" xfId="1324" xr:uid="{00000000-0005-0000-0000-00006B040000}"/>
    <cellStyle name="Estilo 1 90 2" xfId="1325" xr:uid="{00000000-0005-0000-0000-00006C040000}"/>
    <cellStyle name="Estilo 1 91" xfId="1326" xr:uid="{00000000-0005-0000-0000-00006D040000}"/>
    <cellStyle name="Estilo 1 91 2" xfId="1327" xr:uid="{00000000-0005-0000-0000-00006E040000}"/>
    <cellStyle name="Estilo 1 92" xfId="1328" xr:uid="{00000000-0005-0000-0000-00006F040000}"/>
    <cellStyle name="Estilo 1 92 2" xfId="1329" xr:uid="{00000000-0005-0000-0000-000070040000}"/>
    <cellStyle name="Estilo 1 93" xfId="1330" xr:uid="{00000000-0005-0000-0000-000071040000}"/>
    <cellStyle name="Estilo 1 93 2" xfId="1331" xr:uid="{00000000-0005-0000-0000-000072040000}"/>
    <cellStyle name="Estilo 1 94" xfId="1332" xr:uid="{00000000-0005-0000-0000-000073040000}"/>
    <cellStyle name="Estilo 1 94 2" xfId="1333" xr:uid="{00000000-0005-0000-0000-000074040000}"/>
    <cellStyle name="Estilo 1 95" xfId="1334" xr:uid="{00000000-0005-0000-0000-000075040000}"/>
    <cellStyle name="Estilo 1 95 2" xfId="1335" xr:uid="{00000000-0005-0000-0000-000076040000}"/>
    <cellStyle name="Estilo 1 96" xfId="1336" xr:uid="{00000000-0005-0000-0000-000077040000}"/>
    <cellStyle name="Estilo 1 96 2" xfId="1337" xr:uid="{00000000-0005-0000-0000-000078040000}"/>
    <cellStyle name="Estilo 1 97" xfId="1338" xr:uid="{00000000-0005-0000-0000-000079040000}"/>
    <cellStyle name="Estilo 1 97 2" xfId="1339" xr:uid="{00000000-0005-0000-0000-00007A040000}"/>
    <cellStyle name="Estilo 1 98" xfId="1340" xr:uid="{00000000-0005-0000-0000-00007B040000}"/>
    <cellStyle name="Estilo 1 98 2" xfId="1341" xr:uid="{00000000-0005-0000-0000-00007C040000}"/>
    <cellStyle name="Estilo 1 99" xfId="1342" xr:uid="{00000000-0005-0000-0000-00007D040000}"/>
    <cellStyle name="Estilo 1 99 2" xfId="1343" xr:uid="{00000000-0005-0000-0000-00007E040000}"/>
    <cellStyle name="Estilo 1_Enlaces" xfId="1344" xr:uid="{00000000-0005-0000-0000-00007F040000}"/>
    <cellStyle name="Euro" xfId="359" xr:uid="{00000000-0005-0000-0000-000080040000}"/>
    <cellStyle name="Euro 10" xfId="1346" xr:uid="{00000000-0005-0000-0000-000081040000}"/>
    <cellStyle name="Euro 11" xfId="1347" xr:uid="{00000000-0005-0000-0000-000082040000}"/>
    <cellStyle name="Euro 12" xfId="1348" xr:uid="{00000000-0005-0000-0000-000083040000}"/>
    <cellStyle name="Euro 13" xfId="1349" xr:uid="{00000000-0005-0000-0000-000084040000}"/>
    <cellStyle name="Euro 14" xfId="1350" xr:uid="{00000000-0005-0000-0000-000085040000}"/>
    <cellStyle name="Euro 15" xfId="1351" xr:uid="{00000000-0005-0000-0000-000086040000}"/>
    <cellStyle name="Euro 16" xfId="1352" xr:uid="{00000000-0005-0000-0000-000087040000}"/>
    <cellStyle name="Euro 17" xfId="1353" xr:uid="{00000000-0005-0000-0000-000088040000}"/>
    <cellStyle name="Euro 18" xfId="1354" xr:uid="{00000000-0005-0000-0000-000089040000}"/>
    <cellStyle name="Euro 19" xfId="1355" xr:uid="{00000000-0005-0000-0000-00008A040000}"/>
    <cellStyle name="Euro 2" xfId="1356" xr:uid="{00000000-0005-0000-0000-00008B040000}"/>
    <cellStyle name="Euro 2 2" xfId="1357" xr:uid="{00000000-0005-0000-0000-00008C040000}"/>
    <cellStyle name="Euro 20" xfId="1358" xr:uid="{00000000-0005-0000-0000-00008D040000}"/>
    <cellStyle name="Euro 21" xfId="1359" xr:uid="{00000000-0005-0000-0000-00008E040000}"/>
    <cellStyle name="Euro 22" xfId="1345" xr:uid="{00000000-0005-0000-0000-00008F040000}"/>
    <cellStyle name="Euro 3" xfId="1360" xr:uid="{00000000-0005-0000-0000-000090040000}"/>
    <cellStyle name="Euro 4" xfId="1361" xr:uid="{00000000-0005-0000-0000-000091040000}"/>
    <cellStyle name="Euro 5" xfId="1362" xr:uid="{00000000-0005-0000-0000-000092040000}"/>
    <cellStyle name="Euro 6" xfId="1363" xr:uid="{00000000-0005-0000-0000-000093040000}"/>
    <cellStyle name="Euro 7" xfId="1364" xr:uid="{00000000-0005-0000-0000-000094040000}"/>
    <cellStyle name="Euro 8" xfId="1365" xr:uid="{00000000-0005-0000-0000-000095040000}"/>
    <cellStyle name="Euro 9" xfId="1366" xr:uid="{00000000-0005-0000-0000-000096040000}"/>
    <cellStyle name="Excel Built-in Normal" xfId="360" xr:uid="{00000000-0005-0000-0000-000097040000}"/>
    <cellStyle name="Excel Built-in Normal 2" xfId="361" xr:uid="{00000000-0005-0000-0000-000098040000}"/>
    <cellStyle name="Excel Built-in Normal 2 2" xfId="1367" xr:uid="{00000000-0005-0000-0000-000099040000}"/>
    <cellStyle name="Excel Built-in Normal 3" xfId="1368" xr:uid="{00000000-0005-0000-0000-00009A040000}"/>
    <cellStyle name="Explanatory Text" xfId="362" xr:uid="{00000000-0005-0000-0000-00009B040000}"/>
    <cellStyle name="Explanatory Text 2" xfId="1370" xr:uid="{00000000-0005-0000-0000-00009C040000}"/>
    <cellStyle name="Explanatory Text 3" xfId="1371" xr:uid="{00000000-0005-0000-0000-00009D040000}"/>
    <cellStyle name="Explanatory Text 4" xfId="1372" xr:uid="{00000000-0005-0000-0000-00009E040000}"/>
    <cellStyle name="Explanatory Text 5" xfId="1373" xr:uid="{00000000-0005-0000-0000-00009F040000}"/>
    <cellStyle name="Explanatory Text 6" xfId="1369" xr:uid="{00000000-0005-0000-0000-0000A0040000}"/>
    <cellStyle name="Good" xfId="363" xr:uid="{00000000-0005-0000-0000-0000A1040000}"/>
    <cellStyle name="Good 2" xfId="1375" xr:uid="{00000000-0005-0000-0000-0000A2040000}"/>
    <cellStyle name="Good 3" xfId="1376" xr:uid="{00000000-0005-0000-0000-0000A3040000}"/>
    <cellStyle name="Good 4" xfId="1377" xr:uid="{00000000-0005-0000-0000-0000A4040000}"/>
    <cellStyle name="Good 5" xfId="1378" xr:uid="{00000000-0005-0000-0000-0000A5040000}"/>
    <cellStyle name="Good 6" xfId="1374" xr:uid="{00000000-0005-0000-0000-0000A6040000}"/>
    <cellStyle name="Heading 1" xfId="364" xr:uid="{00000000-0005-0000-0000-0000A7040000}"/>
    <cellStyle name="Heading 1 2" xfId="1380" xr:uid="{00000000-0005-0000-0000-0000A8040000}"/>
    <cellStyle name="Heading 1 3" xfId="1381" xr:uid="{00000000-0005-0000-0000-0000A9040000}"/>
    <cellStyle name="Heading 1 4" xfId="1382" xr:uid="{00000000-0005-0000-0000-0000AA040000}"/>
    <cellStyle name="Heading 1 5" xfId="1383" xr:uid="{00000000-0005-0000-0000-0000AB040000}"/>
    <cellStyle name="Heading 1 6" xfId="1379" xr:uid="{00000000-0005-0000-0000-0000AC040000}"/>
    <cellStyle name="Heading 2" xfId="365" xr:uid="{00000000-0005-0000-0000-0000AD040000}"/>
    <cellStyle name="Heading 2 2" xfId="1385" xr:uid="{00000000-0005-0000-0000-0000AE040000}"/>
    <cellStyle name="Heading 2 3" xfId="1386" xr:uid="{00000000-0005-0000-0000-0000AF040000}"/>
    <cellStyle name="Heading 2 4" xfId="1387" xr:uid="{00000000-0005-0000-0000-0000B0040000}"/>
    <cellStyle name="Heading 2 5" xfId="1388" xr:uid="{00000000-0005-0000-0000-0000B1040000}"/>
    <cellStyle name="Heading 2 6" xfId="1384" xr:uid="{00000000-0005-0000-0000-0000B2040000}"/>
    <cellStyle name="Heading 3" xfId="366" xr:uid="{00000000-0005-0000-0000-0000B3040000}"/>
    <cellStyle name="Heading 3 2" xfId="1390" xr:uid="{00000000-0005-0000-0000-0000B4040000}"/>
    <cellStyle name="Heading 3 3" xfId="1391" xr:uid="{00000000-0005-0000-0000-0000B5040000}"/>
    <cellStyle name="Heading 3 4" xfId="1392" xr:uid="{00000000-0005-0000-0000-0000B6040000}"/>
    <cellStyle name="Heading 3 5" xfId="1393" xr:uid="{00000000-0005-0000-0000-0000B7040000}"/>
    <cellStyle name="Heading 3 6" xfId="1389" xr:uid="{00000000-0005-0000-0000-0000B8040000}"/>
    <cellStyle name="Heading 4" xfId="367" xr:uid="{00000000-0005-0000-0000-0000B9040000}"/>
    <cellStyle name="Heading 4 2" xfId="1395" xr:uid="{00000000-0005-0000-0000-0000BA040000}"/>
    <cellStyle name="Heading 4 3" xfId="1396" xr:uid="{00000000-0005-0000-0000-0000BB040000}"/>
    <cellStyle name="Heading 4 4" xfId="1397" xr:uid="{00000000-0005-0000-0000-0000BC040000}"/>
    <cellStyle name="Heading 4 5" xfId="1398" xr:uid="{00000000-0005-0000-0000-0000BD040000}"/>
    <cellStyle name="Heading 4 6" xfId="1394" xr:uid="{00000000-0005-0000-0000-0000BE040000}"/>
    <cellStyle name="Hipervínculo 2" xfId="368" xr:uid="{00000000-0005-0000-0000-0000BF040000}"/>
    <cellStyle name="Hipervínculo 2 2" xfId="1399" xr:uid="{00000000-0005-0000-0000-0000C0040000}"/>
    <cellStyle name="Hipervínculo 3" xfId="1400" xr:uid="{00000000-0005-0000-0000-0000C1040000}"/>
    <cellStyle name="Hipervínculo 3 2" xfId="1401" xr:uid="{00000000-0005-0000-0000-0000C2040000}"/>
    <cellStyle name="Hipervínculo 4" xfId="1402" xr:uid="{00000000-0005-0000-0000-0000C3040000}"/>
    <cellStyle name="Hipervínculo 5" xfId="1403" xr:uid="{00000000-0005-0000-0000-0000C4040000}"/>
    <cellStyle name="Hipervínculo 6" xfId="1404" xr:uid="{00000000-0005-0000-0000-0000C5040000}"/>
    <cellStyle name="Hyperlink" xfId="39518" xr:uid="{00000000-0005-0000-0000-0000C6040000}"/>
    <cellStyle name="Incorrecto 10" xfId="369" xr:uid="{00000000-0005-0000-0000-0000C7040000}"/>
    <cellStyle name="Incorrecto 11" xfId="370" xr:uid="{00000000-0005-0000-0000-0000C8040000}"/>
    <cellStyle name="Incorrecto 12" xfId="371" xr:uid="{00000000-0005-0000-0000-0000C9040000}"/>
    <cellStyle name="Incorrecto 2" xfId="372" xr:uid="{00000000-0005-0000-0000-0000CA040000}"/>
    <cellStyle name="Incorrecto 2 2" xfId="1405" xr:uid="{00000000-0005-0000-0000-0000CB040000}"/>
    <cellStyle name="Incorrecto 3" xfId="373" xr:uid="{00000000-0005-0000-0000-0000CC040000}"/>
    <cellStyle name="Incorrecto 4" xfId="374" xr:uid="{00000000-0005-0000-0000-0000CD040000}"/>
    <cellStyle name="Incorrecto 5" xfId="375" xr:uid="{00000000-0005-0000-0000-0000CE040000}"/>
    <cellStyle name="Incorrecto 5 2" xfId="1406" xr:uid="{00000000-0005-0000-0000-0000CF040000}"/>
    <cellStyle name="Incorrecto 6" xfId="376" xr:uid="{00000000-0005-0000-0000-0000D0040000}"/>
    <cellStyle name="Incorrecto 6 2" xfId="1407" xr:uid="{00000000-0005-0000-0000-0000D1040000}"/>
    <cellStyle name="Incorrecto 7" xfId="377" xr:uid="{00000000-0005-0000-0000-0000D2040000}"/>
    <cellStyle name="Incorrecto 7 2" xfId="1408" xr:uid="{00000000-0005-0000-0000-0000D3040000}"/>
    <cellStyle name="Incorrecto 8" xfId="378" xr:uid="{00000000-0005-0000-0000-0000D4040000}"/>
    <cellStyle name="Incorrecto 8 2" xfId="1409" xr:uid="{00000000-0005-0000-0000-0000D5040000}"/>
    <cellStyle name="Incorrecto 9" xfId="379" xr:uid="{00000000-0005-0000-0000-0000D6040000}"/>
    <cellStyle name="Input" xfId="380" xr:uid="{00000000-0005-0000-0000-0000D7040000}"/>
    <cellStyle name="Input 2" xfId="1411" xr:uid="{00000000-0005-0000-0000-0000D8040000}"/>
    <cellStyle name="Input 3" xfId="1412" xr:uid="{00000000-0005-0000-0000-0000D9040000}"/>
    <cellStyle name="Input 4" xfId="1413" xr:uid="{00000000-0005-0000-0000-0000DA040000}"/>
    <cellStyle name="Input 5" xfId="1414" xr:uid="{00000000-0005-0000-0000-0000DB040000}"/>
    <cellStyle name="Input 6" xfId="1410" xr:uid="{00000000-0005-0000-0000-0000DC040000}"/>
    <cellStyle name="Linked Cell" xfId="381" xr:uid="{00000000-0005-0000-0000-0000DD040000}"/>
    <cellStyle name="Linked Cell 2" xfId="1416" xr:uid="{00000000-0005-0000-0000-0000DE040000}"/>
    <cellStyle name="Linked Cell 3" xfId="1417" xr:uid="{00000000-0005-0000-0000-0000DF040000}"/>
    <cellStyle name="Linked Cell 4" xfId="1418" xr:uid="{00000000-0005-0000-0000-0000E0040000}"/>
    <cellStyle name="Linked Cell 5" xfId="1419" xr:uid="{00000000-0005-0000-0000-0000E1040000}"/>
    <cellStyle name="Linked Cell 6" xfId="1415" xr:uid="{00000000-0005-0000-0000-0000E2040000}"/>
    <cellStyle name="Millares 10" xfId="1420" xr:uid="{00000000-0005-0000-0000-0000E4040000}"/>
    <cellStyle name="Millares 10 10" xfId="1421" xr:uid="{00000000-0005-0000-0000-0000E5040000}"/>
    <cellStyle name="Millares 10 11" xfId="1422" xr:uid="{00000000-0005-0000-0000-0000E6040000}"/>
    <cellStyle name="Millares 10 12" xfId="1423" xr:uid="{00000000-0005-0000-0000-0000E7040000}"/>
    <cellStyle name="Millares 10 13" xfId="1424" xr:uid="{00000000-0005-0000-0000-0000E8040000}"/>
    <cellStyle name="Millares 10 14" xfId="1425" xr:uid="{00000000-0005-0000-0000-0000E9040000}"/>
    <cellStyle name="Millares 10 15" xfId="1426" xr:uid="{00000000-0005-0000-0000-0000EA040000}"/>
    <cellStyle name="Millares 10 16" xfId="1427" xr:uid="{00000000-0005-0000-0000-0000EB040000}"/>
    <cellStyle name="Millares 10 17" xfId="1428" xr:uid="{00000000-0005-0000-0000-0000EC040000}"/>
    <cellStyle name="Millares 10 18" xfId="1429" xr:uid="{00000000-0005-0000-0000-0000ED040000}"/>
    <cellStyle name="Millares 10 19" xfId="1430" xr:uid="{00000000-0005-0000-0000-0000EE040000}"/>
    <cellStyle name="Millares 10 2" xfId="1431" xr:uid="{00000000-0005-0000-0000-0000EF040000}"/>
    <cellStyle name="Millares 10 2 2" xfId="1432" xr:uid="{00000000-0005-0000-0000-0000F0040000}"/>
    <cellStyle name="Millares 10 2 3" xfId="1433" xr:uid="{00000000-0005-0000-0000-0000F1040000}"/>
    <cellStyle name="Millares 10 20" xfId="1434" xr:uid="{00000000-0005-0000-0000-0000F2040000}"/>
    <cellStyle name="Millares 10 21" xfId="1435" xr:uid="{00000000-0005-0000-0000-0000F3040000}"/>
    <cellStyle name="Millares 10 22" xfId="1436" xr:uid="{00000000-0005-0000-0000-0000F4040000}"/>
    <cellStyle name="Millares 10 23" xfId="1437" xr:uid="{00000000-0005-0000-0000-0000F5040000}"/>
    <cellStyle name="Millares 10 24" xfId="1438" xr:uid="{00000000-0005-0000-0000-0000F6040000}"/>
    <cellStyle name="Millares 10 25" xfId="1439" xr:uid="{00000000-0005-0000-0000-0000F7040000}"/>
    <cellStyle name="Millares 10 3" xfId="1440" xr:uid="{00000000-0005-0000-0000-0000F8040000}"/>
    <cellStyle name="Millares 10 3 2" xfId="1441" xr:uid="{00000000-0005-0000-0000-0000F9040000}"/>
    <cellStyle name="Millares 10 3 3" xfId="1442" xr:uid="{00000000-0005-0000-0000-0000FA040000}"/>
    <cellStyle name="Millares 10 4" xfId="1443" xr:uid="{00000000-0005-0000-0000-0000FB040000}"/>
    <cellStyle name="Millares 10 5" xfId="1444" xr:uid="{00000000-0005-0000-0000-0000FC040000}"/>
    <cellStyle name="Millares 10 6" xfId="1445" xr:uid="{00000000-0005-0000-0000-0000FD040000}"/>
    <cellStyle name="Millares 10 7" xfId="1446" xr:uid="{00000000-0005-0000-0000-0000FE040000}"/>
    <cellStyle name="Millares 10 8" xfId="1447" xr:uid="{00000000-0005-0000-0000-0000FF040000}"/>
    <cellStyle name="Millares 10 9" xfId="1448" xr:uid="{00000000-0005-0000-0000-000000050000}"/>
    <cellStyle name="Millares 11" xfId="1449" xr:uid="{00000000-0005-0000-0000-000001050000}"/>
    <cellStyle name="Millares 11 2" xfId="1450" xr:uid="{00000000-0005-0000-0000-000002050000}"/>
    <cellStyle name="Millares 12" xfId="1451" xr:uid="{00000000-0005-0000-0000-000003050000}"/>
    <cellStyle name="Millares 12 2" xfId="1452" xr:uid="{00000000-0005-0000-0000-000004050000}"/>
    <cellStyle name="Millares 13" xfId="1453" xr:uid="{00000000-0005-0000-0000-000005050000}"/>
    <cellStyle name="Millares 13 2" xfId="1454" xr:uid="{00000000-0005-0000-0000-000006050000}"/>
    <cellStyle name="Millares 14" xfId="1455" xr:uid="{00000000-0005-0000-0000-000007050000}"/>
    <cellStyle name="Millares 15" xfId="1456" xr:uid="{00000000-0005-0000-0000-000008050000}"/>
    <cellStyle name="Millares 15 2" xfId="1457" xr:uid="{00000000-0005-0000-0000-000009050000}"/>
    <cellStyle name="Millares 16" xfId="1458" xr:uid="{00000000-0005-0000-0000-00000A050000}"/>
    <cellStyle name="Millares 16 2" xfId="1459" xr:uid="{00000000-0005-0000-0000-00000B050000}"/>
    <cellStyle name="Millares 17" xfId="1460" xr:uid="{00000000-0005-0000-0000-00000C050000}"/>
    <cellStyle name="Millares 17 2" xfId="1461" xr:uid="{00000000-0005-0000-0000-00000D050000}"/>
    <cellStyle name="Millares 18" xfId="1462" xr:uid="{00000000-0005-0000-0000-00000E050000}"/>
    <cellStyle name="Millares 19" xfId="1463" xr:uid="{00000000-0005-0000-0000-00000F050000}"/>
    <cellStyle name="Millares 19 2" xfId="1464" xr:uid="{00000000-0005-0000-0000-000010050000}"/>
    <cellStyle name="Millares 19 3" xfId="1465" xr:uid="{00000000-0005-0000-0000-000011050000}"/>
    <cellStyle name="Millares 2" xfId="382" xr:uid="{00000000-0005-0000-0000-000012050000}"/>
    <cellStyle name="Millares 2 10" xfId="1467" xr:uid="{00000000-0005-0000-0000-000013050000}"/>
    <cellStyle name="Millares 2 10 2" xfId="1468" xr:uid="{00000000-0005-0000-0000-000014050000}"/>
    <cellStyle name="Millares 2 10 3" xfId="1469" xr:uid="{00000000-0005-0000-0000-000015050000}"/>
    <cellStyle name="Millares 2 11" xfId="1470" xr:uid="{00000000-0005-0000-0000-000016050000}"/>
    <cellStyle name="Millares 2 12" xfId="1471" xr:uid="{00000000-0005-0000-0000-000017050000}"/>
    <cellStyle name="Millares 2 13" xfId="1472" xr:uid="{00000000-0005-0000-0000-000018050000}"/>
    <cellStyle name="Millares 2 13 2" xfId="1473" xr:uid="{00000000-0005-0000-0000-000019050000}"/>
    <cellStyle name="Millares 2 13 2 2" xfId="1474" xr:uid="{00000000-0005-0000-0000-00001A050000}"/>
    <cellStyle name="Millares 2 14" xfId="1475" xr:uid="{00000000-0005-0000-0000-00001B050000}"/>
    <cellStyle name="Millares 2 14 2" xfId="1476" xr:uid="{00000000-0005-0000-0000-00001C050000}"/>
    <cellStyle name="Millares 2 14 3" xfId="1477" xr:uid="{00000000-0005-0000-0000-00001D050000}"/>
    <cellStyle name="Millares 2 15" xfId="1478" xr:uid="{00000000-0005-0000-0000-00001E050000}"/>
    <cellStyle name="Millares 2 15 2" xfId="1479" xr:uid="{00000000-0005-0000-0000-00001F050000}"/>
    <cellStyle name="Millares 2 15 3" xfId="1480" xr:uid="{00000000-0005-0000-0000-000020050000}"/>
    <cellStyle name="Millares 2 16" xfId="1481" xr:uid="{00000000-0005-0000-0000-000021050000}"/>
    <cellStyle name="Millares 2 16 2" xfId="1482" xr:uid="{00000000-0005-0000-0000-000022050000}"/>
    <cellStyle name="Millares 2 17" xfId="1483" xr:uid="{00000000-0005-0000-0000-000023050000}"/>
    <cellStyle name="Millares 2 17 2" xfId="1484" xr:uid="{00000000-0005-0000-0000-000024050000}"/>
    <cellStyle name="Millares 2 18" xfId="1485" xr:uid="{00000000-0005-0000-0000-000025050000}"/>
    <cellStyle name="Millares 2 19" xfId="1486" xr:uid="{00000000-0005-0000-0000-000026050000}"/>
    <cellStyle name="Millares 2 2" xfId="383" xr:uid="{00000000-0005-0000-0000-000027050000}"/>
    <cellStyle name="Millares 2 2 10" xfId="1488" xr:uid="{00000000-0005-0000-0000-000028050000}"/>
    <cellStyle name="Millares 2 2 11" xfId="1489" xr:uid="{00000000-0005-0000-0000-000029050000}"/>
    <cellStyle name="Millares 2 2 12" xfId="1490" xr:uid="{00000000-0005-0000-0000-00002A050000}"/>
    <cellStyle name="Millares 2 2 13" xfId="1491" xr:uid="{00000000-0005-0000-0000-00002B050000}"/>
    <cellStyle name="Millares 2 2 14" xfId="1492" xr:uid="{00000000-0005-0000-0000-00002C050000}"/>
    <cellStyle name="Millares 2 2 15" xfId="1493" xr:uid="{00000000-0005-0000-0000-00002D050000}"/>
    <cellStyle name="Millares 2 2 16" xfId="1494" xr:uid="{00000000-0005-0000-0000-00002E050000}"/>
    <cellStyle name="Millares 2 2 17" xfId="1495" xr:uid="{00000000-0005-0000-0000-00002F050000}"/>
    <cellStyle name="Millares 2 2 18" xfId="1496" xr:uid="{00000000-0005-0000-0000-000030050000}"/>
    <cellStyle name="Millares 2 2 19" xfId="1497" xr:uid="{00000000-0005-0000-0000-000031050000}"/>
    <cellStyle name="Millares 2 2 2" xfId="1498" xr:uid="{00000000-0005-0000-0000-000032050000}"/>
    <cellStyle name="Millares 2 2 2 10" xfId="1499" xr:uid="{00000000-0005-0000-0000-000033050000}"/>
    <cellStyle name="Millares 2 2 2 11" xfId="1500" xr:uid="{00000000-0005-0000-0000-000034050000}"/>
    <cellStyle name="Millares 2 2 2 12" xfId="1501" xr:uid="{00000000-0005-0000-0000-000035050000}"/>
    <cellStyle name="Millares 2 2 2 13" xfId="1502" xr:uid="{00000000-0005-0000-0000-000036050000}"/>
    <cellStyle name="Millares 2 2 2 14" xfId="1503" xr:uid="{00000000-0005-0000-0000-000037050000}"/>
    <cellStyle name="Millares 2 2 2 15" xfId="1504" xr:uid="{00000000-0005-0000-0000-000038050000}"/>
    <cellStyle name="Millares 2 2 2 16" xfId="1505" xr:uid="{00000000-0005-0000-0000-000039050000}"/>
    <cellStyle name="Millares 2 2 2 17" xfId="1506" xr:uid="{00000000-0005-0000-0000-00003A050000}"/>
    <cellStyle name="Millares 2 2 2 18" xfId="1507" xr:uid="{00000000-0005-0000-0000-00003B050000}"/>
    <cellStyle name="Millares 2 2 2 19" xfId="1508" xr:uid="{00000000-0005-0000-0000-00003C050000}"/>
    <cellStyle name="Millares 2 2 2 2" xfId="1509" xr:uid="{00000000-0005-0000-0000-00003D050000}"/>
    <cellStyle name="Millares 2 2 2 2 10" xfId="1510" xr:uid="{00000000-0005-0000-0000-00003E050000}"/>
    <cellStyle name="Millares 2 2 2 2 11" xfId="1511" xr:uid="{00000000-0005-0000-0000-00003F050000}"/>
    <cellStyle name="Millares 2 2 2 2 12" xfId="1512" xr:uid="{00000000-0005-0000-0000-000040050000}"/>
    <cellStyle name="Millares 2 2 2 2 13" xfId="1513" xr:uid="{00000000-0005-0000-0000-000041050000}"/>
    <cellStyle name="Millares 2 2 2 2 14" xfId="1514" xr:uid="{00000000-0005-0000-0000-000042050000}"/>
    <cellStyle name="Millares 2 2 2 2 15" xfId="1515" xr:uid="{00000000-0005-0000-0000-000043050000}"/>
    <cellStyle name="Millares 2 2 2 2 16" xfId="1516" xr:uid="{00000000-0005-0000-0000-000044050000}"/>
    <cellStyle name="Millares 2 2 2 2 17" xfId="1517" xr:uid="{00000000-0005-0000-0000-000045050000}"/>
    <cellStyle name="Millares 2 2 2 2 18" xfId="1518" xr:uid="{00000000-0005-0000-0000-000046050000}"/>
    <cellStyle name="Millares 2 2 2 2 19" xfId="1519" xr:uid="{00000000-0005-0000-0000-000047050000}"/>
    <cellStyle name="Millares 2 2 2 2 2" xfId="1520" xr:uid="{00000000-0005-0000-0000-000048050000}"/>
    <cellStyle name="Millares 2 2 2 2 2 10" xfId="1521" xr:uid="{00000000-0005-0000-0000-000049050000}"/>
    <cellStyle name="Millares 2 2 2 2 2 11" xfId="1522" xr:uid="{00000000-0005-0000-0000-00004A050000}"/>
    <cellStyle name="Millares 2 2 2 2 2 12" xfId="1523" xr:uid="{00000000-0005-0000-0000-00004B050000}"/>
    <cellStyle name="Millares 2 2 2 2 2 13" xfId="1524" xr:uid="{00000000-0005-0000-0000-00004C050000}"/>
    <cellStyle name="Millares 2 2 2 2 2 14" xfId="1525" xr:uid="{00000000-0005-0000-0000-00004D050000}"/>
    <cellStyle name="Millares 2 2 2 2 2 15" xfId="1526" xr:uid="{00000000-0005-0000-0000-00004E050000}"/>
    <cellStyle name="Millares 2 2 2 2 2 16" xfId="1527" xr:uid="{00000000-0005-0000-0000-00004F050000}"/>
    <cellStyle name="Millares 2 2 2 2 2 17" xfId="1528" xr:uid="{00000000-0005-0000-0000-000050050000}"/>
    <cellStyle name="Millares 2 2 2 2 2 18" xfId="1529" xr:uid="{00000000-0005-0000-0000-000051050000}"/>
    <cellStyle name="Millares 2 2 2 2 2 19" xfId="1530" xr:uid="{00000000-0005-0000-0000-000052050000}"/>
    <cellStyle name="Millares 2 2 2 2 2 2" xfId="1531" xr:uid="{00000000-0005-0000-0000-000053050000}"/>
    <cellStyle name="Millares 2 2 2 2 2 2 10" xfId="1532" xr:uid="{00000000-0005-0000-0000-000054050000}"/>
    <cellStyle name="Millares 2 2 2 2 2 2 11" xfId="1533" xr:uid="{00000000-0005-0000-0000-000055050000}"/>
    <cellStyle name="Millares 2 2 2 2 2 2 12" xfId="1534" xr:uid="{00000000-0005-0000-0000-000056050000}"/>
    <cellStyle name="Millares 2 2 2 2 2 2 13" xfId="1535" xr:uid="{00000000-0005-0000-0000-000057050000}"/>
    <cellStyle name="Millares 2 2 2 2 2 2 14" xfId="1536" xr:uid="{00000000-0005-0000-0000-000058050000}"/>
    <cellStyle name="Millares 2 2 2 2 2 2 15" xfId="1537" xr:uid="{00000000-0005-0000-0000-000059050000}"/>
    <cellStyle name="Millares 2 2 2 2 2 2 16" xfId="1538" xr:uid="{00000000-0005-0000-0000-00005A050000}"/>
    <cellStyle name="Millares 2 2 2 2 2 2 17" xfId="1539" xr:uid="{00000000-0005-0000-0000-00005B050000}"/>
    <cellStyle name="Millares 2 2 2 2 2 2 18" xfId="1540" xr:uid="{00000000-0005-0000-0000-00005C050000}"/>
    <cellStyle name="Millares 2 2 2 2 2 2 19" xfId="1541" xr:uid="{00000000-0005-0000-0000-00005D050000}"/>
    <cellStyle name="Millares 2 2 2 2 2 2 2" xfId="1542" xr:uid="{00000000-0005-0000-0000-00005E050000}"/>
    <cellStyle name="Millares 2 2 2 2 2 2 2 10" xfId="1543" xr:uid="{00000000-0005-0000-0000-00005F050000}"/>
    <cellStyle name="Millares 2 2 2 2 2 2 2 11" xfId="1544" xr:uid="{00000000-0005-0000-0000-000060050000}"/>
    <cellStyle name="Millares 2 2 2 2 2 2 2 12" xfId="1545" xr:uid="{00000000-0005-0000-0000-000061050000}"/>
    <cellStyle name="Millares 2 2 2 2 2 2 2 13" xfId="1546" xr:uid="{00000000-0005-0000-0000-000062050000}"/>
    <cellStyle name="Millares 2 2 2 2 2 2 2 14" xfId="1547" xr:uid="{00000000-0005-0000-0000-000063050000}"/>
    <cellStyle name="Millares 2 2 2 2 2 2 2 15" xfId="1548" xr:uid="{00000000-0005-0000-0000-000064050000}"/>
    <cellStyle name="Millares 2 2 2 2 2 2 2 16" xfId="1549" xr:uid="{00000000-0005-0000-0000-000065050000}"/>
    <cellStyle name="Millares 2 2 2 2 2 2 2 17" xfId="1550" xr:uid="{00000000-0005-0000-0000-000066050000}"/>
    <cellStyle name="Millares 2 2 2 2 2 2 2 18" xfId="1551" xr:uid="{00000000-0005-0000-0000-000067050000}"/>
    <cellStyle name="Millares 2 2 2 2 2 2 2 19" xfId="1552" xr:uid="{00000000-0005-0000-0000-000068050000}"/>
    <cellStyle name="Millares 2 2 2 2 2 2 2 2" xfId="1553" xr:uid="{00000000-0005-0000-0000-000069050000}"/>
    <cellStyle name="Millares 2 2 2 2 2 2 2 2 10" xfId="1554" xr:uid="{00000000-0005-0000-0000-00006A050000}"/>
    <cellStyle name="Millares 2 2 2 2 2 2 2 2 11" xfId="1555" xr:uid="{00000000-0005-0000-0000-00006B050000}"/>
    <cellStyle name="Millares 2 2 2 2 2 2 2 2 12" xfId="1556" xr:uid="{00000000-0005-0000-0000-00006C050000}"/>
    <cellStyle name="Millares 2 2 2 2 2 2 2 2 13" xfId="1557" xr:uid="{00000000-0005-0000-0000-00006D050000}"/>
    <cellStyle name="Millares 2 2 2 2 2 2 2 2 14" xfId="1558" xr:uid="{00000000-0005-0000-0000-00006E050000}"/>
    <cellStyle name="Millares 2 2 2 2 2 2 2 2 15" xfId="1559" xr:uid="{00000000-0005-0000-0000-00006F050000}"/>
    <cellStyle name="Millares 2 2 2 2 2 2 2 2 2" xfId="1560" xr:uid="{00000000-0005-0000-0000-000070050000}"/>
    <cellStyle name="Millares 2 2 2 2 2 2 2 2 2 10" xfId="1561" xr:uid="{00000000-0005-0000-0000-000071050000}"/>
    <cellStyle name="Millares 2 2 2 2 2 2 2 2 2 11" xfId="1562" xr:uid="{00000000-0005-0000-0000-000072050000}"/>
    <cellStyle name="Millares 2 2 2 2 2 2 2 2 2 12" xfId="1563" xr:uid="{00000000-0005-0000-0000-000073050000}"/>
    <cellStyle name="Millares 2 2 2 2 2 2 2 2 2 13" xfId="1564" xr:uid="{00000000-0005-0000-0000-000074050000}"/>
    <cellStyle name="Millares 2 2 2 2 2 2 2 2 2 14" xfId="1565" xr:uid="{00000000-0005-0000-0000-000075050000}"/>
    <cellStyle name="Millares 2 2 2 2 2 2 2 2 2 15" xfId="1566" xr:uid="{00000000-0005-0000-0000-000076050000}"/>
    <cellStyle name="Millares 2 2 2 2 2 2 2 2 2 2" xfId="1567" xr:uid="{00000000-0005-0000-0000-000077050000}"/>
    <cellStyle name="Millares 2 2 2 2 2 2 2 2 2 2 10" xfId="1568" xr:uid="{00000000-0005-0000-0000-000078050000}"/>
    <cellStyle name="Millares 2 2 2 2 2 2 2 2 2 2 11" xfId="1569" xr:uid="{00000000-0005-0000-0000-000079050000}"/>
    <cellStyle name="Millares 2 2 2 2 2 2 2 2 2 2 12" xfId="1570" xr:uid="{00000000-0005-0000-0000-00007A050000}"/>
    <cellStyle name="Millares 2 2 2 2 2 2 2 2 2 2 2" xfId="1571" xr:uid="{00000000-0005-0000-0000-00007B050000}"/>
    <cellStyle name="Millares 2 2 2 2 2 2 2 2 2 2 2 10" xfId="1572" xr:uid="{00000000-0005-0000-0000-00007C050000}"/>
    <cellStyle name="Millares 2 2 2 2 2 2 2 2 2 2 2 2" xfId="1573" xr:uid="{00000000-0005-0000-0000-00007D050000}"/>
    <cellStyle name="Millares 2 2 2 2 2 2 2 2 2 2 2 3" xfId="1574" xr:uid="{00000000-0005-0000-0000-00007E050000}"/>
    <cellStyle name="Millares 2 2 2 2 2 2 2 2 2 2 2 4" xfId="1575" xr:uid="{00000000-0005-0000-0000-00007F050000}"/>
    <cellStyle name="Millares 2 2 2 2 2 2 2 2 2 2 2 5" xfId="1576" xr:uid="{00000000-0005-0000-0000-000080050000}"/>
    <cellStyle name="Millares 2 2 2 2 2 2 2 2 2 2 2 6" xfId="1577" xr:uid="{00000000-0005-0000-0000-000081050000}"/>
    <cellStyle name="Millares 2 2 2 2 2 2 2 2 2 2 2 7" xfId="1578" xr:uid="{00000000-0005-0000-0000-000082050000}"/>
    <cellStyle name="Millares 2 2 2 2 2 2 2 2 2 2 2 8" xfId="1579" xr:uid="{00000000-0005-0000-0000-000083050000}"/>
    <cellStyle name="Millares 2 2 2 2 2 2 2 2 2 2 2 9" xfId="1580" xr:uid="{00000000-0005-0000-0000-000084050000}"/>
    <cellStyle name="Millares 2 2 2 2 2 2 2 2 2 2 3" xfId="1581" xr:uid="{00000000-0005-0000-0000-000085050000}"/>
    <cellStyle name="Millares 2 2 2 2 2 2 2 2 2 2 4" xfId="1582" xr:uid="{00000000-0005-0000-0000-000086050000}"/>
    <cellStyle name="Millares 2 2 2 2 2 2 2 2 2 2 5" xfId="1583" xr:uid="{00000000-0005-0000-0000-000087050000}"/>
    <cellStyle name="Millares 2 2 2 2 2 2 2 2 2 2 6" xfId="1584" xr:uid="{00000000-0005-0000-0000-000088050000}"/>
    <cellStyle name="Millares 2 2 2 2 2 2 2 2 2 2 7" xfId="1585" xr:uid="{00000000-0005-0000-0000-000089050000}"/>
    <cellStyle name="Millares 2 2 2 2 2 2 2 2 2 2 8" xfId="1586" xr:uid="{00000000-0005-0000-0000-00008A050000}"/>
    <cellStyle name="Millares 2 2 2 2 2 2 2 2 2 2 9" xfId="1587" xr:uid="{00000000-0005-0000-0000-00008B050000}"/>
    <cellStyle name="Millares 2 2 2 2 2 2 2 2 2 3" xfId="1588" xr:uid="{00000000-0005-0000-0000-00008C050000}"/>
    <cellStyle name="Millares 2 2 2 2 2 2 2 2 2 4" xfId="1589" xr:uid="{00000000-0005-0000-0000-00008D050000}"/>
    <cellStyle name="Millares 2 2 2 2 2 2 2 2 2 5" xfId="1590" xr:uid="{00000000-0005-0000-0000-00008E050000}"/>
    <cellStyle name="Millares 2 2 2 2 2 2 2 2 2 6" xfId="1591" xr:uid="{00000000-0005-0000-0000-00008F050000}"/>
    <cellStyle name="Millares 2 2 2 2 2 2 2 2 2 6 10" xfId="1592" xr:uid="{00000000-0005-0000-0000-000090050000}"/>
    <cellStyle name="Millares 2 2 2 2 2 2 2 2 2 6 2" xfId="1593" xr:uid="{00000000-0005-0000-0000-000091050000}"/>
    <cellStyle name="Millares 2 2 2 2 2 2 2 2 2 6 3" xfId="1594" xr:uid="{00000000-0005-0000-0000-000092050000}"/>
    <cellStyle name="Millares 2 2 2 2 2 2 2 2 2 6 4" xfId="1595" xr:uid="{00000000-0005-0000-0000-000093050000}"/>
    <cellStyle name="Millares 2 2 2 2 2 2 2 2 2 6 5" xfId="1596" xr:uid="{00000000-0005-0000-0000-000094050000}"/>
    <cellStyle name="Millares 2 2 2 2 2 2 2 2 2 6 6" xfId="1597" xr:uid="{00000000-0005-0000-0000-000095050000}"/>
    <cellStyle name="Millares 2 2 2 2 2 2 2 2 2 6 7" xfId="1598" xr:uid="{00000000-0005-0000-0000-000096050000}"/>
    <cellStyle name="Millares 2 2 2 2 2 2 2 2 2 6 8" xfId="1599" xr:uid="{00000000-0005-0000-0000-000097050000}"/>
    <cellStyle name="Millares 2 2 2 2 2 2 2 2 2 6 9" xfId="1600" xr:uid="{00000000-0005-0000-0000-000098050000}"/>
    <cellStyle name="Millares 2 2 2 2 2 2 2 2 2 7" xfId="1601" xr:uid="{00000000-0005-0000-0000-000099050000}"/>
    <cellStyle name="Millares 2 2 2 2 2 2 2 2 2 8" xfId="1602" xr:uid="{00000000-0005-0000-0000-00009A050000}"/>
    <cellStyle name="Millares 2 2 2 2 2 2 2 2 2 9" xfId="1603" xr:uid="{00000000-0005-0000-0000-00009B050000}"/>
    <cellStyle name="Millares 2 2 2 2 2 2 2 2 3" xfId="1604" xr:uid="{00000000-0005-0000-0000-00009C050000}"/>
    <cellStyle name="Millares 2 2 2 2 2 2 2 2 4" xfId="1605" xr:uid="{00000000-0005-0000-0000-00009D050000}"/>
    <cellStyle name="Millares 2 2 2 2 2 2 2 2 5" xfId="1606" xr:uid="{00000000-0005-0000-0000-00009E050000}"/>
    <cellStyle name="Millares 2 2 2 2 2 2 2 2 6" xfId="1607" xr:uid="{00000000-0005-0000-0000-00009F050000}"/>
    <cellStyle name="Millares 2 2 2 2 2 2 2 2 6 10" xfId="1608" xr:uid="{00000000-0005-0000-0000-0000A0050000}"/>
    <cellStyle name="Millares 2 2 2 2 2 2 2 2 6 2" xfId="1609" xr:uid="{00000000-0005-0000-0000-0000A1050000}"/>
    <cellStyle name="Millares 2 2 2 2 2 2 2 2 6 3" xfId="1610" xr:uid="{00000000-0005-0000-0000-0000A2050000}"/>
    <cellStyle name="Millares 2 2 2 2 2 2 2 2 6 4" xfId="1611" xr:uid="{00000000-0005-0000-0000-0000A3050000}"/>
    <cellStyle name="Millares 2 2 2 2 2 2 2 2 6 5" xfId="1612" xr:uid="{00000000-0005-0000-0000-0000A4050000}"/>
    <cellStyle name="Millares 2 2 2 2 2 2 2 2 6 6" xfId="1613" xr:uid="{00000000-0005-0000-0000-0000A5050000}"/>
    <cellStyle name="Millares 2 2 2 2 2 2 2 2 6 7" xfId="1614" xr:uid="{00000000-0005-0000-0000-0000A6050000}"/>
    <cellStyle name="Millares 2 2 2 2 2 2 2 2 6 8" xfId="1615" xr:uid="{00000000-0005-0000-0000-0000A7050000}"/>
    <cellStyle name="Millares 2 2 2 2 2 2 2 2 6 9" xfId="1616" xr:uid="{00000000-0005-0000-0000-0000A8050000}"/>
    <cellStyle name="Millares 2 2 2 2 2 2 2 2 7" xfId="1617" xr:uid="{00000000-0005-0000-0000-0000A9050000}"/>
    <cellStyle name="Millares 2 2 2 2 2 2 2 2 8" xfId="1618" xr:uid="{00000000-0005-0000-0000-0000AA050000}"/>
    <cellStyle name="Millares 2 2 2 2 2 2 2 2 9" xfId="1619" xr:uid="{00000000-0005-0000-0000-0000AB050000}"/>
    <cellStyle name="Millares 2 2 2 2 2 2 2 20" xfId="1620" xr:uid="{00000000-0005-0000-0000-0000AC050000}"/>
    <cellStyle name="Millares 2 2 2 2 2 2 2 21" xfId="1621" xr:uid="{00000000-0005-0000-0000-0000AD050000}"/>
    <cellStyle name="Millares 2 2 2 2 2 2 2 22" xfId="1622" xr:uid="{00000000-0005-0000-0000-0000AE050000}"/>
    <cellStyle name="Millares 2 2 2 2 2 2 2 23" xfId="1623" xr:uid="{00000000-0005-0000-0000-0000AF050000}"/>
    <cellStyle name="Millares 2 2 2 2 2 2 2 24" xfId="1624" xr:uid="{00000000-0005-0000-0000-0000B0050000}"/>
    <cellStyle name="Millares 2 2 2 2 2 2 2 25" xfId="1625" xr:uid="{00000000-0005-0000-0000-0000B1050000}"/>
    <cellStyle name="Millares 2 2 2 2 2 2 2 25 10" xfId="1626" xr:uid="{00000000-0005-0000-0000-0000B2050000}"/>
    <cellStyle name="Millares 2 2 2 2 2 2 2 25 2" xfId="1627" xr:uid="{00000000-0005-0000-0000-0000B3050000}"/>
    <cellStyle name="Millares 2 2 2 2 2 2 2 25 3" xfId="1628" xr:uid="{00000000-0005-0000-0000-0000B4050000}"/>
    <cellStyle name="Millares 2 2 2 2 2 2 2 25 4" xfId="1629" xr:uid="{00000000-0005-0000-0000-0000B5050000}"/>
    <cellStyle name="Millares 2 2 2 2 2 2 2 25 5" xfId="1630" xr:uid="{00000000-0005-0000-0000-0000B6050000}"/>
    <cellStyle name="Millares 2 2 2 2 2 2 2 25 6" xfId="1631" xr:uid="{00000000-0005-0000-0000-0000B7050000}"/>
    <cellStyle name="Millares 2 2 2 2 2 2 2 25 7" xfId="1632" xr:uid="{00000000-0005-0000-0000-0000B8050000}"/>
    <cellStyle name="Millares 2 2 2 2 2 2 2 25 8" xfId="1633" xr:uid="{00000000-0005-0000-0000-0000B9050000}"/>
    <cellStyle name="Millares 2 2 2 2 2 2 2 25 9" xfId="1634" xr:uid="{00000000-0005-0000-0000-0000BA050000}"/>
    <cellStyle name="Millares 2 2 2 2 2 2 2 26" xfId="1635" xr:uid="{00000000-0005-0000-0000-0000BB050000}"/>
    <cellStyle name="Millares 2 2 2 2 2 2 2 27" xfId="1636" xr:uid="{00000000-0005-0000-0000-0000BC050000}"/>
    <cellStyle name="Millares 2 2 2 2 2 2 2 28" xfId="1637" xr:uid="{00000000-0005-0000-0000-0000BD050000}"/>
    <cellStyle name="Millares 2 2 2 2 2 2 2 29" xfId="1638" xr:uid="{00000000-0005-0000-0000-0000BE050000}"/>
    <cellStyle name="Millares 2 2 2 2 2 2 2 3" xfId="1639" xr:uid="{00000000-0005-0000-0000-0000BF050000}"/>
    <cellStyle name="Millares 2 2 2 2 2 2 2 30" xfId="1640" xr:uid="{00000000-0005-0000-0000-0000C0050000}"/>
    <cellStyle name="Millares 2 2 2 2 2 2 2 31" xfId="1641" xr:uid="{00000000-0005-0000-0000-0000C1050000}"/>
    <cellStyle name="Millares 2 2 2 2 2 2 2 32" xfId="1642" xr:uid="{00000000-0005-0000-0000-0000C2050000}"/>
    <cellStyle name="Millares 2 2 2 2 2 2 2 33" xfId="1643" xr:uid="{00000000-0005-0000-0000-0000C3050000}"/>
    <cellStyle name="Millares 2 2 2 2 2 2 2 34" xfId="1644" xr:uid="{00000000-0005-0000-0000-0000C4050000}"/>
    <cellStyle name="Millares 2 2 2 2 2 2 2 4" xfId="1645" xr:uid="{00000000-0005-0000-0000-0000C5050000}"/>
    <cellStyle name="Millares 2 2 2 2 2 2 2 5" xfId="1646" xr:uid="{00000000-0005-0000-0000-0000C6050000}"/>
    <cellStyle name="Millares 2 2 2 2 2 2 2 6" xfId="1647" xr:uid="{00000000-0005-0000-0000-0000C7050000}"/>
    <cellStyle name="Millares 2 2 2 2 2 2 2 7" xfId="1648" xr:uid="{00000000-0005-0000-0000-0000C8050000}"/>
    <cellStyle name="Millares 2 2 2 2 2 2 2 8" xfId="1649" xr:uid="{00000000-0005-0000-0000-0000C9050000}"/>
    <cellStyle name="Millares 2 2 2 2 2 2 2 9" xfId="1650" xr:uid="{00000000-0005-0000-0000-0000CA050000}"/>
    <cellStyle name="Millares 2 2 2 2 2 2 20" xfId="1651" xr:uid="{00000000-0005-0000-0000-0000CB050000}"/>
    <cellStyle name="Millares 2 2 2 2 2 2 21" xfId="1652" xr:uid="{00000000-0005-0000-0000-0000CC050000}"/>
    <cellStyle name="Millares 2 2 2 2 2 2 22" xfId="1653" xr:uid="{00000000-0005-0000-0000-0000CD050000}"/>
    <cellStyle name="Millares 2 2 2 2 2 2 23" xfId="1654" xr:uid="{00000000-0005-0000-0000-0000CE050000}"/>
    <cellStyle name="Millares 2 2 2 2 2 2 24" xfId="1655" xr:uid="{00000000-0005-0000-0000-0000CF050000}"/>
    <cellStyle name="Millares 2 2 2 2 2 2 25" xfId="1656" xr:uid="{00000000-0005-0000-0000-0000D0050000}"/>
    <cellStyle name="Millares 2 2 2 2 2 2 25 10" xfId="1657" xr:uid="{00000000-0005-0000-0000-0000D1050000}"/>
    <cellStyle name="Millares 2 2 2 2 2 2 25 2" xfId="1658" xr:uid="{00000000-0005-0000-0000-0000D2050000}"/>
    <cellStyle name="Millares 2 2 2 2 2 2 25 3" xfId="1659" xr:uid="{00000000-0005-0000-0000-0000D3050000}"/>
    <cellStyle name="Millares 2 2 2 2 2 2 25 4" xfId="1660" xr:uid="{00000000-0005-0000-0000-0000D4050000}"/>
    <cellStyle name="Millares 2 2 2 2 2 2 25 5" xfId="1661" xr:uid="{00000000-0005-0000-0000-0000D5050000}"/>
    <cellStyle name="Millares 2 2 2 2 2 2 25 6" xfId="1662" xr:uid="{00000000-0005-0000-0000-0000D6050000}"/>
    <cellStyle name="Millares 2 2 2 2 2 2 25 7" xfId="1663" xr:uid="{00000000-0005-0000-0000-0000D7050000}"/>
    <cellStyle name="Millares 2 2 2 2 2 2 25 8" xfId="1664" xr:uid="{00000000-0005-0000-0000-0000D8050000}"/>
    <cellStyle name="Millares 2 2 2 2 2 2 25 9" xfId="1665" xr:uid="{00000000-0005-0000-0000-0000D9050000}"/>
    <cellStyle name="Millares 2 2 2 2 2 2 26" xfId="1666" xr:uid="{00000000-0005-0000-0000-0000DA050000}"/>
    <cellStyle name="Millares 2 2 2 2 2 2 27" xfId="1667" xr:uid="{00000000-0005-0000-0000-0000DB050000}"/>
    <cellStyle name="Millares 2 2 2 2 2 2 28" xfId="1668" xr:uid="{00000000-0005-0000-0000-0000DC050000}"/>
    <cellStyle name="Millares 2 2 2 2 2 2 29" xfId="1669" xr:uid="{00000000-0005-0000-0000-0000DD050000}"/>
    <cellStyle name="Millares 2 2 2 2 2 2 3" xfId="1670" xr:uid="{00000000-0005-0000-0000-0000DE050000}"/>
    <cellStyle name="Millares 2 2 2 2 2 2 30" xfId="1671" xr:uid="{00000000-0005-0000-0000-0000DF050000}"/>
    <cellStyle name="Millares 2 2 2 2 2 2 31" xfId="1672" xr:uid="{00000000-0005-0000-0000-0000E0050000}"/>
    <cellStyle name="Millares 2 2 2 2 2 2 32" xfId="1673" xr:uid="{00000000-0005-0000-0000-0000E1050000}"/>
    <cellStyle name="Millares 2 2 2 2 2 2 33" xfId="1674" xr:uid="{00000000-0005-0000-0000-0000E2050000}"/>
    <cellStyle name="Millares 2 2 2 2 2 2 34" xfId="1675" xr:uid="{00000000-0005-0000-0000-0000E3050000}"/>
    <cellStyle name="Millares 2 2 2 2 2 2 35" xfId="1676" xr:uid="{00000000-0005-0000-0000-0000E4050000}"/>
    <cellStyle name="Millares 2 2 2 2 2 2 4" xfId="1677" xr:uid="{00000000-0005-0000-0000-0000E5050000}"/>
    <cellStyle name="Millares 2 2 2 2 2 2 5" xfId="1678" xr:uid="{00000000-0005-0000-0000-0000E6050000}"/>
    <cellStyle name="Millares 2 2 2 2 2 2 6" xfId="1679" xr:uid="{00000000-0005-0000-0000-0000E7050000}"/>
    <cellStyle name="Millares 2 2 2 2 2 2 7" xfId="1680" xr:uid="{00000000-0005-0000-0000-0000E8050000}"/>
    <cellStyle name="Millares 2 2 2 2 2 2 8" xfId="1681" xr:uid="{00000000-0005-0000-0000-0000E9050000}"/>
    <cellStyle name="Millares 2 2 2 2 2 2 9" xfId="1682" xr:uid="{00000000-0005-0000-0000-0000EA050000}"/>
    <cellStyle name="Millares 2 2 2 2 2 20" xfId="1683" xr:uid="{00000000-0005-0000-0000-0000EB050000}"/>
    <cellStyle name="Millares 2 2 2 2 2 21" xfId="1684" xr:uid="{00000000-0005-0000-0000-0000EC050000}"/>
    <cellStyle name="Millares 2 2 2 2 2 22" xfId="1685" xr:uid="{00000000-0005-0000-0000-0000ED050000}"/>
    <cellStyle name="Millares 2 2 2 2 2 23" xfId="1686" xr:uid="{00000000-0005-0000-0000-0000EE050000}"/>
    <cellStyle name="Millares 2 2 2 2 2 24" xfId="1687" xr:uid="{00000000-0005-0000-0000-0000EF050000}"/>
    <cellStyle name="Millares 2 2 2 2 2 25" xfId="1688" xr:uid="{00000000-0005-0000-0000-0000F0050000}"/>
    <cellStyle name="Millares 2 2 2 2 2 26" xfId="1689" xr:uid="{00000000-0005-0000-0000-0000F1050000}"/>
    <cellStyle name="Millares 2 2 2 2 2 27" xfId="1690" xr:uid="{00000000-0005-0000-0000-0000F2050000}"/>
    <cellStyle name="Millares 2 2 2 2 2 28" xfId="1691" xr:uid="{00000000-0005-0000-0000-0000F3050000}"/>
    <cellStyle name="Millares 2 2 2 2 2 29" xfId="1692" xr:uid="{00000000-0005-0000-0000-0000F4050000}"/>
    <cellStyle name="Millares 2 2 2 2 2 3" xfId="1693" xr:uid="{00000000-0005-0000-0000-0000F5050000}"/>
    <cellStyle name="Millares 2 2 2 2 2 30" xfId="1694" xr:uid="{00000000-0005-0000-0000-0000F6050000}"/>
    <cellStyle name="Millares 2 2 2 2 2 31" xfId="1695" xr:uid="{00000000-0005-0000-0000-0000F7050000}"/>
    <cellStyle name="Millares 2 2 2 2 2 32" xfId="1696" xr:uid="{00000000-0005-0000-0000-0000F8050000}"/>
    <cellStyle name="Millares 2 2 2 2 2 33" xfId="1697" xr:uid="{00000000-0005-0000-0000-0000F9050000}"/>
    <cellStyle name="Millares 2 2 2 2 2 34" xfId="1698" xr:uid="{00000000-0005-0000-0000-0000FA050000}"/>
    <cellStyle name="Millares 2 2 2 2 2 35" xfId="1699" xr:uid="{00000000-0005-0000-0000-0000FB050000}"/>
    <cellStyle name="Millares 2 2 2 2 2 36" xfId="1700" xr:uid="{00000000-0005-0000-0000-0000FC050000}"/>
    <cellStyle name="Millares 2 2 2 2 2 37" xfId="1701" xr:uid="{00000000-0005-0000-0000-0000FD050000}"/>
    <cellStyle name="Millares 2 2 2 2 2 38" xfId="1702" xr:uid="{00000000-0005-0000-0000-0000FE050000}"/>
    <cellStyle name="Millares 2 2 2 2 2 38 10" xfId="1703" xr:uid="{00000000-0005-0000-0000-0000FF050000}"/>
    <cellStyle name="Millares 2 2 2 2 2 38 2" xfId="1704" xr:uid="{00000000-0005-0000-0000-000000060000}"/>
    <cellStyle name="Millares 2 2 2 2 2 38 3" xfId="1705" xr:uid="{00000000-0005-0000-0000-000001060000}"/>
    <cellStyle name="Millares 2 2 2 2 2 38 4" xfId="1706" xr:uid="{00000000-0005-0000-0000-000002060000}"/>
    <cellStyle name="Millares 2 2 2 2 2 38 5" xfId="1707" xr:uid="{00000000-0005-0000-0000-000003060000}"/>
    <cellStyle name="Millares 2 2 2 2 2 38 6" xfId="1708" xr:uid="{00000000-0005-0000-0000-000004060000}"/>
    <cellStyle name="Millares 2 2 2 2 2 38 7" xfId="1709" xr:uid="{00000000-0005-0000-0000-000005060000}"/>
    <cellStyle name="Millares 2 2 2 2 2 38 8" xfId="1710" xr:uid="{00000000-0005-0000-0000-000006060000}"/>
    <cellStyle name="Millares 2 2 2 2 2 38 9" xfId="1711" xr:uid="{00000000-0005-0000-0000-000007060000}"/>
    <cellStyle name="Millares 2 2 2 2 2 39" xfId="1712" xr:uid="{00000000-0005-0000-0000-000008060000}"/>
    <cellStyle name="Millares 2 2 2 2 2 4" xfId="1713" xr:uid="{00000000-0005-0000-0000-000009060000}"/>
    <cellStyle name="Millares 2 2 2 2 2 40" xfId="1714" xr:uid="{00000000-0005-0000-0000-00000A060000}"/>
    <cellStyle name="Millares 2 2 2 2 2 41" xfId="1715" xr:uid="{00000000-0005-0000-0000-00000B060000}"/>
    <cellStyle name="Millares 2 2 2 2 2 42" xfId="1716" xr:uid="{00000000-0005-0000-0000-00000C060000}"/>
    <cellStyle name="Millares 2 2 2 2 2 43" xfId="1717" xr:uid="{00000000-0005-0000-0000-00000D060000}"/>
    <cellStyle name="Millares 2 2 2 2 2 44" xfId="1718" xr:uid="{00000000-0005-0000-0000-00000E060000}"/>
    <cellStyle name="Millares 2 2 2 2 2 45" xfId="1719" xr:uid="{00000000-0005-0000-0000-00000F060000}"/>
    <cellStyle name="Millares 2 2 2 2 2 46" xfId="1720" xr:uid="{00000000-0005-0000-0000-000010060000}"/>
    <cellStyle name="Millares 2 2 2 2 2 47" xfId="1721" xr:uid="{00000000-0005-0000-0000-000011060000}"/>
    <cellStyle name="Millares 2 2 2 2 2 48" xfId="1722" xr:uid="{00000000-0005-0000-0000-000012060000}"/>
    <cellStyle name="Millares 2 2 2 2 2 5" xfId="1723" xr:uid="{00000000-0005-0000-0000-000013060000}"/>
    <cellStyle name="Millares 2 2 2 2 2 6" xfId="1724" xr:uid="{00000000-0005-0000-0000-000014060000}"/>
    <cellStyle name="Millares 2 2 2 2 2 7" xfId="1725" xr:uid="{00000000-0005-0000-0000-000015060000}"/>
    <cellStyle name="Millares 2 2 2 2 2 8" xfId="1726" xr:uid="{00000000-0005-0000-0000-000016060000}"/>
    <cellStyle name="Millares 2 2 2 2 2 9" xfId="1727" xr:uid="{00000000-0005-0000-0000-000017060000}"/>
    <cellStyle name="Millares 2 2 2 2 20" xfId="1728" xr:uid="{00000000-0005-0000-0000-000018060000}"/>
    <cellStyle name="Millares 2 2 2 2 21" xfId="1729" xr:uid="{00000000-0005-0000-0000-000019060000}"/>
    <cellStyle name="Millares 2 2 2 2 22" xfId="1730" xr:uid="{00000000-0005-0000-0000-00001A060000}"/>
    <cellStyle name="Millares 2 2 2 2 23" xfId="1731" xr:uid="{00000000-0005-0000-0000-00001B060000}"/>
    <cellStyle name="Millares 2 2 2 2 24" xfId="1732" xr:uid="{00000000-0005-0000-0000-00001C060000}"/>
    <cellStyle name="Millares 2 2 2 2 25" xfId="1733" xr:uid="{00000000-0005-0000-0000-00001D060000}"/>
    <cellStyle name="Millares 2 2 2 2 26" xfId="1734" xr:uid="{00000000-0005-0000-0000-00001E060000}"/>
    <cellStyle name="Millares 2 2 2 2 27" xfId="1735" xr:uid="{00000000-0005-0000-0000-00001F060000}"/>
    <cellStyle name="Millares 2 2 2 2 28" xfId="1736" xr:uid="{00000000-0005-0000-0000-000020060000}"/>
    <cellStyle name="Millares 2 2 2 2 29" xfId="1737" xr:uid="{00000000-0005-0000-0000-000021060000}"/>
    <cellStyle name="Millares 2 2 2 2 3" xfId="1738" xr:uid="{00000000-0005-0000-0000-000022060000}"/>
    <cellStyle name="Millares 2 2 2 2 30" xfId="1739" xr:uid="{00000000-0005-0000-0000-000023060000}"/>
    <cellStyle name="Millares 2 2 2 2 31" xfId="1740" xr:uid="{00000000-0005-0000-0000-000024060000}"/>
    <cellStyle name="Millares 2 2 2 2 32" xfId="1741" xr:uid="{00000000-0005-0000-0000-000025060000}"/>
    <cellStyle name="Millares 2 2 2 2 33" xfId="1742" xr:uid="{00000000-0005-0000-0000-000026060000}"/>
    <cellStyle name="Millares 2 2 2 2 34" xfId="1743" xr:uid="{00000000-0005-0000-0000-000027060000}"/>
    <cellStyle name="Millares 2 2 2 2 35" xfId="1744" xr:uid="{00000000-0005-0000-0000-000028060000}"/>
    <cellStyle name="Millares 2 2 2 2 36" xfId="1745" xr:uid="{00000000-0005-0000-0000-000029060000}"/>
    <cellStyle name="Millares 2 2 2 2 37" xfId="1746" xr:uid="{00000000-0005-0000-0000-00002A060000}"/>
    <cellStyle name="Millares 2 2 2 2 38" xfId="1747" xr:uid="{00000000-0005-0000-0000-00002B060000}"/>
    <cellStyle name="Millares 2 2 2 2 39" xfId="1748" xr:uid="{00000000-0005-0000-0000-00002C060000}"/>
    <cellStyle name="Millares 2 2 2 2 39 10" xfId="1749" xr:uid="{00000000-0005-0000-0000-00002D060000}"/>
    <cellStyle name="Millares 2 2 2 2 39 2" xfId="1750" xr:uid="{00000000-0005-0000-0000-00002E060000}"/>
    <cellStyle name="Millares 2 2 2 2 39 3" xfId="1751" xr:uid="{00000000-0005-0000-0000-00002F060000}"/>
    <cellStyle name="Millares 2 2 2 2 39 4" xfId="1752" xr:uid="{00000000-0005-0000-0000-000030060000}"/>
    <cellStyle name="Millares 2 2 2 2 39 5" xfId="1753" xr:uid="{00000000-0005-0000-0000-000031060000}"/>
    <cellStyle name="Millares 2 2 2 2 39 6" xfId="1754" xr:uid="{00000000-0005-0000-0000-000032060000}"/>
    <cellStyle name="Millares 2 2 2 2 39 7" xfId="1755" xr:uid="{00000000-0005-0000-0000-000033060000}"/>
    <cellStyle name="Millares 2 2 2 2 39 8" xfId="1756" xr:uid="{00000000-0005-0000-0000-000034060000}"/>
    <cellStyle name="Millares 2 2 2 2 39 9" xfId="1757" xr:uid="{00000000-0005-0000-0000-000035060000}"/>
    <cellStyle name="Millares 2 2 2 2 4" xfId="1758" xr:uid="{00000000-0005-0000-0000-000036060000}"/>
    <cellStyle name="Millares 2 2 2 2 4 10" xfId="1759" xr:uid="{00000000-0005-0000-0000-000037060000}"/>
    <cellStyle name="Millares 2 2 2 2 4 11" xfId="1760" xr:uid="{00000000-0005-0000-0000-000038060000}"/>
    <cellStyle name="Millares 2 2 2 2 4 12" xfId="1761" xr:uid="{00000000-0005-0000-0000-000039060000}"/>
    <cellStyle name="Millares 2 2 2 2 4 13" xfId="1762" xr:uid="{00000000-0005-0000-0000-00003A060000}"/>
    <cellStyle name="Millares 2 2 2 2 4 14" xfId="1763" xr:uid="{00000000-0005-0000-0000-00003B060000}"/>
    <cellStyle name="Millares 2 2 2 2 4 15" xfId="1764" xr:uid="{00000000-0005-0000-0000-00003C060000}"/>
    <cellStyle name="Millares 2 2 2 2 4 16" xfId="1765" xr:uid="{00000000-0005-0000-0000-00003D060000}"/>
    <cellStyle name="Millares 2 2 2 2 4 17" xfId="1766" xr:uid="{00000000-0005-0000-0000-00003E060000}"/>
    <cellStyle name="Millares 2 2 2 2 4 18" xfId="1767" xr:uid="{00000000-0005-0000-0000-00003F060000}"/>
    <cellStyle name="Millares 2 2 2 2 4 19" xfId="1768" xr:uid="{00000000-0005-0000-0000-000040060000}"/>
    <cellStyle name="Millares 2 2 2 2 4 2" xfId="1769" xr:uid="{00000000-0005-0000-0000-000041060000}"/>
    <cellStyle name="Millares 2 2 2 2 4 2 10" xfId="1770" xr:uid="{00000000-0005-0000-0000-000042060000}"/>
    <cellStyle name="Millares 2 2 2 2 4 2 11" xfId="1771" xr:uid="{00000000-0005-0000-0000-000043060000}"/>
    <cellStyle name="Millares 2 2 2 2 4 2 12" xfId="1772" xr:uid="{00000000-0005-0000-0000-000044060000}"/>
    <cellStyle name="Millares 2 2 2 2 4 2 13" xfId="1773" xr:uid="{00000000-0005-0000-0000-000045060000}"/>
    <cellStyle name="Millares 2 2 2 2 4 2 14" xfId="1774" xr:uid="{00000000-0005-0000-0000-000046060000}"/>
    <cellStyle name="Millares 2 2 2 2 4 2 15" xfId="1775" xr:uid="{00000000-0005-0000-0000-000047060000}"/>
    <cellStyle name="Millares 2 2 2 2 4 2 16" xfId="1776" xr:uid="{00000000-0005-0000-0000-000048060000}"/>
    <cellStyle name="Millares 2 2 2 2 4 2 17" xfId="1777" xr:uid="{00000000-0005-0000-0000-000049060000}"/>
    <cellStyle name="Millares 2 2 2 2 4 2 18" xfId="1778" xr:uid="{00000000-0005-0000-0000-00004A060000}"/>
    <cellStyle name="Millares 2 2 2 2 4 2 19" xfId="1779" xr:uid="{00000000-0005-0000-0000-00004B060000}"/>
    <cellStyle name="Millares 2 2 2 2 4 2 2" xfId="1780" xr:uid="{00000000-0005-0000-0000-00004C060000}"/>
    <cellStyle name="Millares 2 2 2 2 4 2 20" xfId="1781" xr:uid="{00000000-0005-0000-0000-00004D060000}"/>
    <cellStyle name="Millares 2 2 2 2 4 2 3" xfId="1782" xr:uid="{00000000-0005-0000-0000-00004E060000}"/>
    <cellStyle name="Millares 2 2 2 2 4 2 4" xfId="1783" xr:uid="{00000000-0005-0000-0000-00004F060000}"/>
    <cellStyle name="Millares 2 2 2 2 4 2 5" xfId="1784" xr:uid="{00000000-0005-0000-0000-000050060000}"/>
    <cellStyle name="Millares 2 2 2 2 4 2 6" xfId="1785" xr:uid="{00000000-0005-0000-0000-000051060000}"/>
    <cellStyle name="Millares 2 2 2 2 4 2 7" xfId="1786" xr:uid="{00000000-0005-0000-0000-000052060000}"/>
    <cellStyle name="Millares 2 2 2 2 4 2 8" xfId="1787" xr:uid="{00000000-0005-0000-0000-000053060000}"/>
    <cellStyle name="Millares 2 2 2 2 4 2 9" xfId="1788" xr:uid="{00000000-0005-0000-0000-000054060000}"/>
    <cellStyle name="Millares 2 2 2 2 4 20" xfId="1789" xr:uid="{00000000-0005-0000-0000-000055060000}"/>
    <cellStyle name="Millares 2 2 2 2 4 3" xfId="1790" xr:uid="{00000000-0005-0000-0000-000056060000}"/>
    <cellStyle name="Millares 2 2 2 2 4 4" xfId="1791" xr:uid="{00000000-0005-0000-0000-000057060000}"/>
    <cellStyle name="Millares 2 2 2 2 4 5" xfId="1792" xr:uid="{00000000-0005-0000-0000-000058060000}"/>
    <cellStyle name="Millares 2 2 2 2 4 6" xfId="1793" xr:uid="{00000000-0005-0000-0000-000059060000}"/>
    <cellStyle name="Millares 2 2 2 2 4 7" xfId="1794" xr:uid="{00000000-0005-0000-0000-00005A060000}"/>
    <cellStyle name="Millares 2 2 2 2 4 8" xfId="1795" xr:uid="{00000000-0005-0000-0000-00005B060000}"/>
    <cellStyle name="Millares 2 2 2 2 4 9" xfId="1796" xr:uid="{00000000-0005-0000-0000-00005C060000}"/>
    <cellStyle name="Millares 2 2 2 2 40" xfId="1797" xr:uid="{00000000-0005-0000-0000-00005D060000}"/>
    <cellStyle name="Millares 2 2 2 2 41" xfId="1798" xr:uid="{00000000-0005-0000-0000-00005E060000}"/>
    <cellStyle name="Millares 2 2 2 2 42" xfId="1799" xr:uid="{00000000-0005-0000-0000-00005F060000}"/>
    <cellStyle name="Millares 2 2 2 2 43" xfId="1800" xr:uid="{00000000-0005-0000-0000-000060060000}"/>
    <cellStyle name="Millares 2 2 2 2 44" xfId="1801" xr:uid="{00000000-0005-0000-0000-000061060000}"/>
    <cellStyle name="Millares 2 2 2 2 45" xfId="1802" xr:uid="{00000000-0005-0000-0000-000062060000}"/>
    <cellStyle name="Millares 2 2 2 2 46" xfId="1803" xr:uid="{00000000-0005-0000-0000-000063060000}"/>
    <cellStyle name="Millares 2 2 2 2 47" xfId="1804" xr:uid="{00000000-0005-0000-0000-000064060000}"/>
    <cellStyle name="Millares 2 2 2 2 48" xfId="1805" xr:uid="{00000000-0005-0000-0000-000065060000}"/>
    <cellStyle name="Millares 2 2 2 2 5" xfId="1806" xr:uid="{00000000-0005-0000-0000-000066060000}"/>
    <cellStyle name="Millares 2 2 2 2 6" xfId="1807" xr:uid="{00000000-0005-0000-0000-000067060000}"/>
    <cellStyle name="Millares 2 2 2 2 7" xfId="1808" xr:uid="{00000000-0005-0000-0000-000068060000}"/>
    <cellStyle name="Millares 2 2 2 2 8" xfId="1809" xr:uid="{00000000-0005-0000-0000-000069060000}"/>
    <cellStyle name="Millares 2 2 2 2 9" xfId="1810" xr:uid="{00000000-0005-0000-0000-00006A060000}"/>
    <cellStyle name="Millares 2 2 2 20" xfId="1811" xr:uid="{00000000-0005-0000-0000-00006B060000}"/>
    <cellStyle name="Millares 2 2 2 21" xfId="1812" xr:uid="{00000000-0005-0000-0000-00006C060000}"/>
    <cellStyle name="Millares 2 2 2 22" xfId="1813" xr:uid="{00000000-0005-0000-0000-00006D060000}"/>
    <cellStyle name="Millares 2 2 2 23" xfId="1814" xr:uid="{00000000-0005-0000-0000-00006E060000}"/>
    <cellStyle name="Millares 2 2 2 24" xfId="1815" xr:uid="{00000000-0005-0000-0000-00006F060000}"/>
    <cellStyle name="Millares 2 2 2 25" xfId="1816" xr:uid="{00000000-0005-0000-0000-000070060000}"/>
    <cellStyle name="Millares 2 2 2 26" xfId="1817" xr:uid="{00000000-0005-0000-0000-000071060000}"/>
    <cellStyle name="Millares 2 2 2 27" xfId="1818" xr:uid="{00000000-0005-0000-0000-000072060000}"/>
    <cellStyle name="Millares 2 2 2 28" xfId="1819" xr:uid="{00000000-0005-0000-0000-000073060000}"/>
    <cellStyle name="Millares 2 2 2 29" xfId="1820" xr:uid="{00000000-0005-0000-0000-000074060000}"/>
    <cellStyle name="Millares 2 2 2 3" xfId="1821" xr:uid="{00000000-0005-0000-0000-000075060000}"/>
    <cellStyle name="Millares 2 2 2 3 10" xfId="1822" xr:uid="{00000000-0005-0000-0000-000076060000}"/>
    <cellStyle name="Millares 2 2 2 3 11" xfId="1823" xr:uid="{00000000-0005-0000-0000-000077060000}"/>
    <cellStyle name="Millares 2 2 2 3 12" xfId="1824" xr:uid="{00000000-0005-0000-0000-000078060000}"/>
    <cellStyle name="Millares 2 2 2 3 13" xfId="1825" xr:uid="{00000000-0005-0000-0000-000079060000}"/>
    <cellStyle name="Millares 2 2 2 3 14" xfId="1826" xr:uid="{00000000-0005-0000-0000-00007A060000}"/>
    <cellStyle name="Millares 2 2 2 3 15" xfId="1827" xr:uid="{00000000-0005-0000-0000-00007B060000}"/>
    <cellStyle name="Millares 2 2 2 3 16" xfId="1828" xr:uid="{00000000-0005-0000-0000-00007C060000}"/>
    <cellStyle name="Millares 2 2 2 3 17" xfId="1829" xr:uid="{00000000-0005-0000-0000-00007D060000}"/>
    <cellStyle name="Millares 2 2 2 3 18" xfId="1830" xr:uid="{00000000-0005-0000-0000-00007E060000}"/>
    <cellStyle name="Millares 2 2 2 3 19" xfId="1831" xr:uid="{00000000-0005-0000-0000-00007F060000}"/>
    <cellStyle name="Millares 2 2 2 3 2" xfId="1832" xr:uid="{00000000-0005-0000-0000-000080060000}"/>
    <cellStyle name="Millares 2 2 2 3 2 10" xfId="1833" xr:uid="{00000000-0005-0000-0000-000081060000}"/>
    <cellStyle name="Millares 2 2 2 3 2 11" xfId="1834" xr:uid="{00000000-0005-0000-0000-000082060000}"/>
    <cellStyle name="Millares 2 2 2 3 2 12" xfId="1835" xr:uid="{00000000-0005-0000-0000-000083060000}"/>
    <cellStyle name="Millares 2 2 2 3 2 13" xfId="1836" xr:uid="{00000000-0005-0000-0000-000084060000}"/>
    <cellStyle name="Millares 2 2 2 3 2 14" xfId="1837" xr:uid="{00000000-0005-0000-0000-000085060000}"/>
    <cellStyle name="Millares 2 2 2 3 2 15" xfId="1838" xr:uid="{00000000-0005-0000-0000-000086060000}"/>
    <cellStyle name="Millares 2 2 2 3 2 16" xfId="1839" xr:uid="{00000000-0005-0000-0000-000087060000}"/>
    <cellStyle name="Millares 2 2 2 3 2 17" xfId="1840" xr:uid="{00000000-0005-0000-0000-000088060000}"/>
    <cellStyle name="Millares 2 2 2 3 2 18" xfId="1841" xr:uid="{00000000-0005-0000-0000-000089060000}"/>
    <cellStyle name="Millares 2 2 2 3 2 19" xfId="1842" xr:uid="{00000000-0005-0000-0000-00008A060000}"/>
    <cellStyle name="Millares 2 2 2 3 2 2" xfId="1843" xr:uid="{00000000-0005-0000-0000-00008B060000}"/>
    <cellStyle name="Millares 2 2 2 3 2 2 10" xfId="1844" xr:uid="{00000000-0005-0000-0000-00008C060000}"/>
    <cellStyle name="Millares 2 2 2 3 2 2 11" xfId="1845" xr:uid="{00000000-0005-0000-0000-00008D060000}"/>
    <cellStyle name="Millares 2 2 2 3 2 2 12" xfId="1846" xr:uid="{00000000-0005-0000-0000-00008E060000}"/>
    <cellStyle name="Millares 2 2 2 3 2 2 13" xfId="1847" xr:uid="{00000000-0005-0000-0000-00008F060000}"/>
    <cellStyle name="Millares 2 2 2 3 2 2 14" xfId="1848" xr:uid="{00000000-0005-0000-0000-000090060000}"/>
    <cellStyle name="Millares 2 2 2 3 2 2 15" xfId="1849" xr:uid="{00000000-0005-0000-0000-000091060000}"/>
    <cellStyle name="Millares 2 2 2 3 2 2 16" xfId="1850" xr:uid="{00000000-0005-0000-0000-000092060000}"/>
    <cellStyle name="Millares 2 2 2 3 2 2 17" xfId="1851" xr:uid="{00000000-0005-0000-0000-000093060000}"/>
    <cellStyle name="Millares 2 2 2 3 2 2 18" xfId="1852" xr:uid="{00000000-0005-0000-0000-000094060000}"/>
    <cellStyle name="Millares 2 2 2 3 2 2 19" xfId="1853" xr:uid="{00000000-0005-0000-0000-000095060000}"/>
    <cellStyle name="Millares 2 2 2 3 2 2 2" xfId="1854" xr:uid="{00000000-0005-0000-0000-000096060000}"/>
    <cellStyle name="Millares 2 2 2 3 2 2 20" xfId="1855" xr:uid="{00000000-0005-0000-0000-000097060000}"/>
    <cellStyle name="Millares 2 2 2 3 2 2 3" xfId="1856" xr:uid="{00000000-0005-0000-0000-000098060000}"/>
    <cellStyle name="Millares 2 2 2 3 2 2 4" xfId="1857" xr:uid="{00000000-0005-0000-0000-000099060000}"/>
    <cellStyle name="Millares 2 2 2 3 2 2 5" xfId="1858" xr:uid="{00000000-0005-0000-0000-00009A060000}"/>
    <cellStyle name="Millares 2 2 2 3 2 2 6" xfId="1859" xr:uid="{00000000-0005-0000-0000-00009B060000}"/>
    <cellStyle name="Millares 2 2 2 3 2 2 7" xfId="1860" xr:uid="{00000000-0005-0000-0000-00009C060000}"/>
    <cellStyle name="Millares 2 2 2 3 2 2 8" xfId="1861" xr:uid="{00000000-0005-0000-0000-00009D060000}"/>
    <cellStyle name="Millares 2 2 2 3 2 2 9" xfId="1862" xr:uid="{00000000-0005-0000-0000-00009E060000}"/>
    <cellStyle name="Millares 2 2 2 3 2 20" xfId="1863" xr:uid="{00000000-0005-0000-0000-00009F060000}"/>
    <cellStyle name="Millares 2 2 2 3 2 3" xfId="1864" xr:uid="{00000000-0005-0000-0000-0000A0060000}"/>
    <cellStyle name="Millares 2 2 2 3 2 4" xfId="1865" xr:uid="{00000000-0005-0000-0000-0000A1060000}"/>
    <cellStyle name="Millares 2 2 2 3 2 5" xfId="1866" xr:uid="{00000000-0005-0000-0000-0000A2060000}"/>
    <cellStyle name="Millares 2 2 2 3 2 6" xfId="1867" xr:uid="{00000000-0005-0000-0000-0000A3060000}"/>
    <cellStyle name="Millares 2 2 2 3 2 7" xfId="1868" xr:uid="{00000000-0005-0000-0000-0000A4060000}"/>
    <cellStyle name="Millares 2 2 2 3 2 8" xfId="1869" xr:uid="{00000000-0005-0000-0000-0000A5060000}"/>
    <cellStyle name="Millares 2 2 2 3 2 9" xfId="1870" xr:uid="{00000000-0005-0000-0000-0000A6060000}"/>
    <cellStyle name="Millares 2 2 2 3 20" xfId="1871" xr:uid="{00000000-0005-0000-0000-0000A7060000}"/>
    <cellStyle name="Millares 2 2 2 3 21" xfId="1872" xr:uid="{00000000-0005-0000-0000-0000A8060000}"/>
    <cellStyle name="Millares 2 2 2 3 22" xfId="1873" xr:uid="{00000000-0005-0000-0000-0000A9060000}"/>
    <cellStyle name="Millares 2 2 2 3 23" xfId="1874" xr:uid="{00000000-0005-0000-0000-0000AA060000}"/>
    <cellStyle name="Millares 2 2 2 3 24" xfId="1875" xr:uid="{00000000-0005-0000-0000-0000AB060000}"/>
    <cellStyle name="Millares 2 2 2 3 25" xfId="1876" xr:uid="{00000000-0005-0000-0000-0000AC060000}"/>
    <cellStyle name="Millares 2 2 2 3 26" xfId="1877" xr:uid="{00000000-0005-0000-0000-0000AD060000}"/>
    <cellStyle name="Millares 2 2 2 3 27" xfId="1878" xr:uid="{00000000-0005-0000-0000-0000AE060000}"/>
    <cellStyle name="Millares 2 2 2 3 28" xfId="1879" xr:uid="{00000000-0005-0000-0000-0000AF060000}"/>
    <cellStyle name="Millares 2 2 2 3 29" xfId="1880" xr:uid="{00000000-0005-0000-0000-0000B0060000}"/>
    <cellStyle name="Millares 2 2 2 3 3" xfId="1881" xr:uid="{00000000-0005-0000-0000-0000B1060000}"/>
    <cellStyle name="Millares 2 2 2 3 30" xfId="1882" xr:uid="{00000000-0005-0000-0000-0000B2060000}"/>
    <cellStyle name="Millares 2 2 2 3 31" xfId="1883" xr:uid="{00000000-0005-0000-0000-0000B3060000}"/>
    <cellStyle name="Millares 2 2 2 3 32" xfId="1884" xr:uid="{00000000-0005-0000-0000-0000B4060000}"/>
    <cellStyle name="Millares 2 2 2 3 33" xfId="1885" xr:uid="{00000000-0005-0000-0000-0000B5060000}"/>
    <cellStyle name="Millares 2 2 2 3 4" xfId="1886" xr:uid="{00000000-0005-0000-0000-0000B6060000}"/>
    <cellStyle name="Millares 2 2 2 3 5" xfId="1887" xr:uid="{00000000-0005-0000-0000-0000B7060000}"/>
    <cellStyle name="Millares 2 2 2 3 6" xfId="1888" xr:uid="{00000000-0005-0000-0000-0000B8060000}"/>
    <cellStyle name="Millares 2 2 2 3 7" xfId="1889" xr:uid="{00000000-0005-0000-0000-0000B9060000}"/>
    <cellStyle name="Millares 2 2 2 3 8" xfId="1890" xr:uid="{00000000-0005-0000-0000-0000BA060000}"/>
    <cellStyle name="Millares 2 2 2 3 9" xfId="1891" xr:uid="{00000000-0005-0000-0000-0000BB060000}"/>
    <cellStyle name="Millares 2 2 2 30" xfId="1892" xr:uid="{00000000-0005-0000-0000-0000BC060000}"/>
    <cellStyle name="Millares 2 2 2 31" xfId="1893" xr:uid="{00000000-0005-0000-0000-0000BD060000}"/>
    <cellStyle name="Millares 2 2 2 32" xfId="1894" xr:uid="{00000000-0005-0000-0000-0000BE060000}"/>
    <cellStyle name="Millares 2 2 2 33" xfId="1895" xr:uid="{00000000-0005-0000-0000-0000BF060000}"/>
    <cellStyle name="Millares 2 2 2 34" xfId="1896" xr:uid="{00000000-0005-0000-0000-0000C0060000}"/>
    <cellStyle name="Millares 2 2 2 35" xfId="1897" xr:uid="{00000000-0005-0000-0000-0000C1060000}"/>
    <cellStyle name="Millares 2 2 2 36" xfId="1898" xr:uid="{00000000-0005-0000-0000-0000C2060000}"/>
    <cellStyle name="Millares 2 2 2 37" xfId="1899" xr:uid="{00000000-0005-0000-0000-0000C3060000}"/>
    <cellStyle name="Millares 2 2 2 38" xfId="1900" xr:uid="{00000000-0005-0000-0000-0000C4060000}"/>
    <cellStyle name="Millares 2 2 2 39" xfId="1901" xr:uid="{00000000-0005-0000-0000-0000C5060000}"/>
    <cellStyle name="Millares 2 2 2 39 10" xfId="1902" xr:uid="{00000000-0005-0000-0000-0000C6060000}"/>
    <cellStyle name="Millares 2 2 2 39 2" xfId="1903" xr:uid="{00000000-0005-0000-0000-0000C7060000}"/>
    <cellStyle name="Millares 2 2 2 39 3" xfId="1904" xr:uid="{00000000-0005-0000-0000-0000C8060000}"/>
    <cellStyle name="Millares 2 2 2 39 4" xfId="1905" xr:uid="{00000000-0005-0000-0000-0000C9060000}"/>
    <cellStyle name="Millares 2 2 2 39 5" xfId="1906" xr:uid="{00000000-0005-0000-0000-0000CA060000}"/>
    <cellStyle name="Millares 2 2 2 39 6" xfId="1907" xr:uid="{00000000-0005-0000-0000-0000CB060000}"/>
    <cellStyle name="Millares 2 2 2 39 7" xfId="1908" xr:uid="{00000000-0005-0000-0000-0000CC060000}"/>
    <cellStyle name="Millares 2 2 2 39 8" xfId="1909" xr:uid="{00000000-0005-0000-0000-0000CD060000}"/>
    <cellStyle name="Millares 2 2 2 39 9" xfId="1910" xr:uid="{00000000-0005-0000-0000-0000CE060000}"/>
    <cellStyle name="Millares 2 2 2 4" xfId="1911" xr:uid="{00000000-0005-0000-0000-0000CF060000}"/>
    <cellStyle name="Millares 2 2 2 4 10" xfId="1912" xr:uid="{00000000-0005-0000-0000-0000D0060000}"/>
    <cellStyle name="Millares 2 2 2 4 11" xfId="1913" xr:uid="{00000000-0005-0000-0000-0000D1060000}"/>
    <cellStyle name="Millares 2 2 2 4 12" xfId="1914" xr:uid="{00000000-0005-0000-0000-0000D2060000}"/>
    <cellStyle name="Millares 2 2 2 4 13" xfId="1915" xr:uid="{00000000-0005-0000-0000-0000D3060000}"/>
    <cellStyle name="Millares 2 2 2 4 14" xfId="1916" xr:uid="{00000000-0005-0000-0000-0000D4060000}"/>
    <cellStyle name="Millares 2 2 2 4 15" xfId="1917" xr:uid="{00000000-0005-0000-0000-0000D5060000}"/>
    <cellStyle name="Millares 2 2 2 4 16" xfId="1918" xr:uid="{00000000-0005-0000-0000-0000D6060000}"/>
    <cellStyle name="Millares 2 2 2 4 17" xfId="1919" xr:uid="{00000000-0005-0000-0000-0000D7060000}"/>
    <cellStyle name="Millares 2 2 2 4 18" xfId="1920" xr:uid="{00000000-0005-0000-0000-0000D8060000}"/>
    <cellStyle name="Millares 2 2 2 4 19" xfId="1921" xr:uid="{00000000-0005-0000-0000-0000D9060000}"/>
    <cellStyle name="Millares 2 2 2 4 2" xfId="1922" xr:uid="{00000000-0005-0000-0000-0000DA060000}"/>
    <cellStyle name="Millares 2 2 2 4 2 10" xfId="1923" xr:uid="{00000000-0005-0000-0000-0000DB060000}"/>
    <cellStyle name="Millares 2 2 2 4 2 11" xfId="1924" xr:uid="{00000000-0005-0000-0000-0000DC060000}"/>
    <cellStyle name="Millares 2 2 2 4 2 12" xfId="1925" xr:uid="{00000000-0005-0000-0000-0000DD060000}"/>
    <cellStyle name="Millares 2 2 2 4 2 13" xfId="1926" xr:uid="{00000000-0005-0000-0000-0000DE060000}"/>
    <cellStyle name="Millares 2 2 2 4 2 14" xfId="1927" xr:uid="{00000000-0005-0000-0000-0000DF060000}"/>
    <cellStyle name="Millares 2 2 2 4 2 15" xfId="1928" xr:uid="{00000000-0005-0000-0000-0000E0060000}"/>
    <cellStyle name="Millares 2 2 2 4 2 16" xfId="1929" xr:uid="{00000000-0005-0000-0000-0000E1060000}"/>
    <cellStyle name="Millares 2 2 2 4 2 17" xfId="1930" xr:uid="{00000000-0005-0000-0000-0000E2060000}"/>
    <cellStyle name="Millares 2 2 2 4 2 18" xfId="1931" xr:uid="{00000000-0005-0000-0000-0000E3060000}"/>
    <cellStyle name="Millares 2 2 2 4 2 19" xfId="1932" xr:uid="{00000000-0005-0000-0000-0000E4060000}"/>
    <cellStyle name="Millares 2 2 2 4 2 2" xfId="1933" xr:uid="{00000000-0005-0000-0000-0000E5060000}"/>
    <cellStyle name="Millares 2 2 2 4 2 20" xfId="1934" xr:uid="{00000000-0005-0000-0000-0000E6060000}"/>
    <cellStyle name="Millares 2 2 2 4 2 3" xfId="1935" xr:uid="{00000000-0005-0000-0000-0000E7060000}"/>
    <cellStyle name="Millares 2 2 2 4 2 4" xfId="1936" xr:uid="{00000000-0005-0000-0000-0000E8060000}"/>
    <cellStyle name="Millares 2 2 2 4 2 5" xfId="1937" xr:uid="{00000000-0005-0000-0000-0000E9060000}"/>
    <cellStyle name="Millares 2 2 2 4 2 6" xfId="1938" xr:uid="{00000000-0005-0000-0000-0000EA060000}"/>
    <cellStyle name="Millares 2 2 2 4 2 7" xfId="1939" xr:uid="{00000000-0005-0000-0000-0000EB060000}"/>
    <cellStyle name="Millares 2 2 2 4 2 8" xfId="1940" xr:uid="{00000000-0005-0000-0000-0000EC060000}"/>
    <cellStyle name="Millares 2 2 2 4 2 9" xfId="1941" xr:uid="{00000000-0005-0000-0000-0000ED060000}"/>
    <cellStyle name="Millares 2 2 2 4 20" xfId="1942" xr:uid="{00000000-0005-0000-0000-0000EE060000}"/>
    <cellStyle name="Millares 2 2 2 4 3" xfId="1943" xr:uid="{00000000-0005-0000-0000-0000EF060000}"/>
    <cellStyle name="Millares 2 2 2 4 4" xfId="1944" xr:uid="{00000000-0005-0000-0000-0000F0060000}"/>
    <cellStyle name="Millares 2 2 2 4 5" xfId="1945" xr:uid="{00000000-0005-0000-0000-0000F1060000}"/>
    <cellStyle name="Millares 2 2 2 4 6" xfId="1946" xr:uid="{00000000-0005-0000-0000-0000F2060000}"/>
    <cellStyle name="Millares 2 2 2 4 7" xfId="1947" xr:uid="{00000000-0005-0000-0000-0000F3060000}"/>
    <cellStyle name="Millares 2 2 2 4 8" xfId="1948" xr:uid="{00000000-0005-0000-0000-0000F4060000}"/>
    <cellStyle name="Millares 2 2 2 4 9" xfId="1949" xr:uid="{00000000-0005-0000-0000-0000F5060000}"/>
    <cellStyle name="Millares 2 2 2 40" xfId="1950" xr:uid="{00000000-0005-0000-0000-0000F6060000}"/>
    <cellStyle name="Millares 2 2 2 41" xfId="1951" xr:uid="{00000000-0005-0000-0000-0000F7060000}"/>
    <cellStyle name="Millares 2 2 2 42" xfId="1952" xr:uid="{00000000-0005-0000-0000-0000F8060000}"/>
    <cellStyle name="Millares 2 2 2 43" xfId="1953" xr:uid="{00000000-0005-0000-0000-0000F9060000}"/>
    <cellStyle name="Millares 2 2 2 44" xfId="1954" xr:uid="{00000000-0005-0000-0000-0000FA060000}"/>
    <cellStyle name="Millares 2 2 2 45" xfId="1955" xr:uid="{00000000-0005-0000-0000-0000FB060000}"/>
    <cellStyle name="Millares 2 2 2 46" xfId="1956" xr:uid="{00000000-0005-0000-0000-0000FC060000}"/>
    <cellStyle name="Millares 2 2 2 47" xfId="1957" xr:uid="{00000000-0005-0000-0000-0000FD060000}"/>
    <cellStyle name="Millares 2 2 2 48" xfId="1958" xr:uid="{00000000-0005-0000-0000-0000FE060000}"/>
    <cellStyle name="Millares 2 2 2 49" xfId="1959" xr:uid="{00000000-0005-0000-0000-0000FF060000}"/>
    <cellStyle name="Millares 2 2 2 5" xfId="1960" xr:uid="{00000000-0005-0000-0000-000000070000}"/>
    <cellStyle name="Millares 2 2 2 6" xfId="1961" xr:uid="{00000000-0005-0000-0000-000001070000}"/>
    <cellStyle name="Millares 2 2 2 7" xfId="1962" xr:uid="{00000000-0005-0000-0000-000002070000}"/>
    <cellStyle name="Millares 2 2 2 8" xfId="1963" xr:uid="{00000000-0005-0000-0000-000003070000}"/>
    <cellStyle name="Millares 2 2 2 9" xfId="1964" xr:uid="{00000000-0005-0000-0000-000004070000}"/>
    <cellStyle name="Millares 2 2 20" xfId="1965" xr:uid="{00000000-0005-0000-0000-000005070000}"/>
    <cellStyle name="Millares 2 2 21" xfId="1966" xr:uid="{00000000-0005-0000-0000-000006070000}"/>
    <cellStyle name="Millares 2 2 22" xfId="1967" xr:uid="{00000000-0005-0000-0000-000007070000}"/>
    <cellStyle name="Millares 2 2 23" xfId="1968" xr:uid="{00000000-0005-0000-0000-000008070000}"/>
    <cellStyle name="Millares 2 2 24" xfId="1969" xr:uid="{00000000-0005-0000-0000-000009070000}"/>
    <cellStyle name="Millares 2 2 25" xfId="1970" xr:uid="{00000000-0005-0000-0000-00000A070000}"/>
    <cellStyle name="Millares 2 2 26" xfId="1971" xr:uid="{00000000-0005-0000-0000-00000B070000}"/>
    <cellStyle name="Millares 2 2 27" xfId="1972" xr:uid="{00000000-0005-0000-0000-00000C070000}"/>
    <cellStyle name="Millares 2 2 28" xfId="1973" xr:uid="{00000000-0005-0000-0000-00000D070000}"/>
    <cellStyle name="Millares 2 2 29" xfId="1974" xr:uid="{00000000-0005-0000-0000-00000E070000}"/>
    <cellStyle name="Millares 2 2 3" xfId="1975" xr:uid="{00000000-0005-0000-0000-00000F070000}"/>
    <cellStyle name="Millares 2 2 3 10" xfId="1976" xr:uid="{00000000-0005-0000-0000-000010070000}"/>
    <cellStyle name="Millares 2 2 3 11" xfId="1977" xr:uid="{00000000-0005-0000-0000-000011070000}"/>
    <cellStyle name="Millares 2 2 3 12" xfId="1978" xr:uid="{00000000-0005-0000-0000-000012070000}"/>
    <cellStyle name="Millares 2 2 3 13" xfId="1979" xr:uid="{00000000-0005-0000-0000-000013070000}"/>
    <cellStyle name="Millares 2 2 3 14" xfId="1980" xr:uid="{00000000-0005-0000-0000-000014070000}"/>
    <cellStyle name="Millares 2 2 3 15" xfId="1981" xr:uid="{00000000-0005-0000-0000-000015070000}"/>
    <cellStyle name="Millares 2 2 3 16" xfId="1982" xr:uid="{00000000-0005-0000-0000-000016070000}"/>
    <cellStyle name="Millares 2 2 3 17" xfId="1983" xr:uid="{00000000-0005-0000-0000-000017070000}"/>
    <cellStyle name="Millares 2 2 3 18" xfId="1984" xr:uid="{00000000-0005-0000-0000-000018070000}"/>
    <cellStyle name="Millares 2 2 3 19" xfId="1985" xr:uid="{00000000-0005-0000-0000-000019070000}"/>
    <cellStyle name="Millares 2 2 3 2" xfId="1986" xr:uid="{00000000-0005-0000-0000-00001A070000}"/>
    <cellStyle name="Millares 2 2 3 2 10" xfId="1987" xr:uid="{00000000-0005-0000-0000-00001B070000}"/>
    <cellStyle name="Millares 2 2 3 2 11" xfId="1988" xr:uid="{00000000-0005-0000-0000-00001C070000}"/>
    <cellStyle name="Millares 2 2 3 2 12" xfId="1989" xr:uid="{00000000-0005-0000-0000-00001D070000}"/>
    <cellStyle name="Millares 2 2 3 2 13" xfId="1990" xr:uid="{00000000-0005-0000-0000-00001E070000}"/>
    <cellStyle name="Millares 2 2 3 2 14" xfId="1991" xr:uid="{00000000-0005-0000-0000-00001F070000}"/>
    <cellStyle name="Millares 2 2 3 2 15" xfId="1992" xr:uid="{00000000-0005-0000-0000-000020070000}"/>
    <cellStyle name="Millares 2 2 3 2 16" xfId="1993" xr:uid="{00000000-0005-0000-0000-000021070000}"/>
    <cellStyle name="Millares 2 2 3 2 17" xfId="1994" xr:uid="{00000000-0005-0000-0000-000022070000}"/>
    <cellStyle name="Millares 2 2 3 2 18" xfId="1995" xr:uid="{00000000-0005-0000-0000-000023070000}"/>
    <cellStyle name="Millares 2 2 3 2 19" xfId="1996" xr:uid="{00000000-0005-0000-0000-000024070000}"/>
    <cellStyle name="Millares 2 2 3 2 2" xfId="1997" xr:uid="{00000000-0005-0000-0000-000025070000}"/>
    <cellStyle name="Millares 2 2 3 2 2 10" xfId="1998" xr:uid="{00000000-0005-0000-0000-000026070000}"/>
    <cellStyle name="Millares 2 2 3 2 2 11" xfId="1999" xr:uid="{00000000-0005-0000-0000-000027070000}"/>
    <cellStyle name="Millares 2 2 3 2 2 12" xfId="2000" xr:uid="{00000000-0005-0000-0000-000028070000}"/>
    <cellStyle name="Millares 2 2 3 2 2 13" xfId="2001" xr:uid="{00000000-0005-0000-0000-000029070000}"/>
    <cellStyle name="Millares 2 2 3 2 2 14" xfId="2002" xr:uid="{00000000-0005-0000-0000-00002A070000}"/>
    <cellStyle name="Millares 2 2 3 2 2 15" xfId="2003" xr:uid="{00000000-0005-0000-0000-00002B070000}"/>
    <cellStyle name="Millares 2 2 3 2 2 16" xfId="2004" xr:uid="{00000000-0005-0000-0000-00002C070000}"/>
    <cellStyle name="Millares 2 2 3 2 2 17" xfId="2005" xr:uid="{00000000-0005-0000-0000-00002D070000}"/>
    <cellStyle name="Millares 2 2 3 2 2 18" xfId="2006" xr:uid="{00000000-0005-0000-0000-00002E070000}"/>
    <cellStyle name="Millares 2 2 3 2 2 19" xfId="2007" xr:uid="{00000000-0005-0000-0000-00002F070000}"/>
    <cellStyle name="Millares 2 2 3 2 2 2" xfId="2008" xr:uid="{00000000-0005-0000-0000-000030070000}"/>
    <cellStyle name="Millares 2 2 3 2 2 20" xfId="2009" xr:uid="{00000000-0005-0000-0000-000031070000}"/>
    <cellStyle name="Millares 2 2 3 2 2 3" xfId="2010" xr:uid="{00000000-0005-0000-0000-000032070000}"/>
    <cellStyle name="Millares 2 2 3 2 2 4" xfId="2011" xr:uid="{00000000-0005-0000-0000-000033070000}"/>
    <cellStyle name="Millares 2 2 3 2 2 5" xfId="2012" xr:uid="{00000000-0005-0000-0000-000034070000}"/>
    <cellStyle name="Millares 2 2 3 2 2 6" xfId="2013" xr:uid="{00000000-0005-0000-0000-000035070000}"/>
    <cellStyle name="Millares 2 2 3 2 2 7" xfId="2014" xr:uid="{00000000-0005-0000-0000-000036070000}"/>
    <cellStyle name="Millares 2 2 3 2 2 8" xfId="2015" xr:uid="{00000000-0005-0000-0000-000037070000}"/>
    <cellStyle name="Millares 2 2 3 2 2 9" xfId="2016" xr:uid="{00000000-0005-0000-0000-000038070000}"/>
    <cellStyle name="Millares 2 2 3 2 20" xfId="2017" xr:uid="{00000000-0005-0000-0000-000039070000}"/>
    <cellStyle name="Millares 2 2 3 2 3" xfId="2018" xr:uid="{00000000-0005-0000-0000-00003A070000}"/>
    <cellStyle name="Millares 2 2 3 2 4" xfId="2019" xr:uid="{00000000-0005-0000-0000-00003B070000}"/>
    <cellStyle name="Millares 2 2 3 2 5" xfId="2020" xr:uid="{00000000-0005-0000-0000-00003C070000}"/>
    <cellStyle name="Millares 2 2 3 2 6" xfId="2021" xr:uid="{00000000-0005-0000-0000-00003D070000}"/>
    <cellStyle name="Millares 2 2 3 2 7" xfId="2022" xr:uid="{00000000-0005-0000-0000-00003E070000}"/>
    <cellStyle name="Millares 2 2 3 2 8" xfId="2023" xr:uid="{00000000-0005-0000-0000-00003F070000}"/>
    <cellStyle name="Millares 2 2 3 2 9" xfId="2024" xr:uid="{00000000-0005-0000-0000-000040070000}"/>
    <cellStyle name="Millares 2 2 3 20" xfId="2025" xr:uid="{00000000-0005-0000-0000-000041070000}"/>
    <cellStyle name="Millares 2 2 3 21" xfId="2026" xr:uid="{00000000-0005-0000-0000-000042070000}"/>
    <cellStyle name="Millares 2 2 3 22" xfId="2027" xr:uid="{00000000-0005-0000-0000-000043070000}"/>
    <cellStyle name="Millares 2 2 3 23" xfId="2028" xr:uid="{00000000-0005-0000-0000-000044070000}"/>
    <cellStyle name="Millares 2 2 3 24" xfId="2029" xr:uid="{00000000-0005-0000-0000-000045070000}"/>
    <cellStyle name="Millares 2 2 3 25" xfId="2030" xr:uid="{00000000-0005-0000-0000-000046070000}"/>
    <cellStyle name="Millares 2 2 3 26" xfId="2031" xr:uid="{00000000-0005-0000-0000-000047070000}"/>
    <cellStyle name="Millares 2 2 3 27" xfId="2032" xr:uid="{00000000-0005-0000-0000-000048070000}"/>
    <cellStyle name="Millares 2 2 3 28" xfId="2033" xr:uid="{00000000-0005-0000-0000-000049070000}"/>
    <cellStyle name="Millares 2 2 3 29" xfId="2034" xr:uid="{00000000-0005-0000-0000-00004A070000}"/>
    <cellStyle name="Millares 2 2 3 3" xfId="2035" xr:uid="{00000000-0005-0000-0000-00004B070000}"/>
    <cellStyle name="Millares 2 2 3 30" xfId="2036" xr:uid="{00000000-0005-0000-0000-00004C070000}"/>
    <cellStyle name="Millares 2 2 3 31" xfId="2037" xr:uid="{00000000-0005-0000-0000-00004D070000}"/>
    <cellStyle name="Millares 2 2 3 32" xfId="2038" xr:uid="{00000000-0005-0000-0000-00004E070000}"/>
    <cellStyle name="Millares 2 2 3 33" xfId="2039" xr:uid="{00000000-0005-0000-0000-00004F070000}"/>
    <cellStyle name="Millares 2 2 3 34" xfId="2040" xr:uid="{00000000-0005-0000-0000-000050070000}"/>
    <cellStyle name="Millares 2 2 3 35" xfId="2041" xr:uid="{00000000-0005-0000-0000-000051070000}"/>
    <cellStyle name="Millares 2 2 3 4" xfId="2042" xr:uid="{00000000-0005-0000-0000-000052070000}"/>
    <cellStyle name="Millares 2 2 3 5" xfId="2043" xr:uid="{00000000-0005-0000-0000-000053070000}"/>
    <cellStyle name="Millares 2 2 3 6" xfId="2044" xr:uid="{00000000-0005-0000-0000-000054070000}"/>
    <cellStyle name="Millares 2 2 3 7" xfId="2045" xr:uid="{00000000-0005-0000-0000-000055070000}"/>
    <cellStyle name="Millares 2 2 3 8" xfId="2046" xr:uid="{00000000-0005-0000-0000-000056070000}"/>
    <cellStyle name="Millares 2 2 3 9" xfId="2047" xr:uid="{00000000-0005-0000-0000-000057070000}"/>
    <cellStyle name="Millares 2 2 30" xfId="2048" xr:uid="{00000000-0005-0000-0000-000058070000}"/>
    <cellStyle name="Millares 2 2 31" xfId="2049" xr:uid="{00000000-0005-0000-0000-000059070000}"/>
    <cellStyle name="Millares 2 2 32" xfId="2050" xr:uid="{00000000-0005-0000-0000-00005A070000}"/>
    <cellStyle name="Millares 2 2 33" xfId="2051" xr:uid="{00000000-0005-0000-0000-00005B070000}"/>
    <cellStyle name="Millares 2 2 34" xfId="2052" xr:uid="{00000000-0005-0000-0000-00005C070000}"/>
    <cellStyle name="Millares 2 2 35" xfId="2053" xr:uid="{00000000-0005-0000-0000-00005D070000}"/>
    <cellStyle name="Millares 2 2 36" xfId="2054" xr:uid="{00000000-0005-0000-0000-00005E070000}"/>
    <cellStyle name="Millares 2 2 37" xfId="2055" xr:uid="{00000000-0005-0000-0000-00005F070000}"/>
    <cellStyle name="Millares 2 2 38" xfId="2056" xr:uid="{00000000-0005-0000-0000-000060070000}"/>
    <cellStyle name="Millares 2 2 39" xfId="2057" xr:uid="{00000000-0005-0000-0000-000061070000}"/>
    <cellStyle name="Millares 2 2 39 10" xfId="2058" xr:uid="{00000000-0005-0000-0000-000062070000}"/>
    <cellStyle name="Millares 2 2 39 2" xfId="2059" xr:uid="{00000000-0005-0000-0000-000063070000}"/>
    <cellStyle name="Millares 2 2 39 3" xfId="2060" xr:uid="{00000000-0005-0000-0000-000064070000}"/>
    <cellStyle name="Millares 2 2 39 4" xfId="2061" xr:uid="{00000000-0005-0000-0000-000065070000}"/>
    <cellStyle name="Millares 2 2 39 5" xfId="2062" xr:uid="{00000000-0005-0000-0000-000066070000}"/>
    <cellStyle name="Millares 2 2 39 6" xfId="2063" xr:uid="{00000000-0005-0000-0000-000067070000}"/>
    <cellStyle name="Millares 2 2 39 7" xfId="2064" xr:uid="{00000000-0005-0000-0000-000068070000}"/>
    <cellStyle name="Millares 2 2 39 8" xfId="2065" xr:uid="{00000000-0005-0000-0000-000069070000}"/>
    <cellStyle name="Millares 2 2 39 9" xfId="2066" xr:uid="{00000000-0005-0000-0000-00006A070000}"/>
    <cellStyle name="Millares 2 2 4" xfId="2067" xr:uid="{00000000-0005-0000-0000-00006B070000}"/>
    <cellStyle name="Millares 2 2 4 10" xfId="2068" xr:uid="{00000000-0005-0000-0000-00006C070000}"/>
    <cellStyle name="Millares 2 2 4 11" xfId="2069" xr:uid="{00000000-0005-0000-0000-00006D070000}"/>
    <cellStyle name="Millares 2 2 4 12" xfId="2070" xr:uid="{00000000-0005-0000-0000-00006E070000}"/>
    <cellStyle name="Millares 2 2 4 13" xfId="2071" xr:uid="{00000000-0005-0000-0000-00006F070000}"/>
    <cellStyle name="Millares 2 2 4 14" xfId="2072" xr:uid="{00000000-0005-0000-0000-000070070000}"/>
    <cellStyle name="Millares 2 2 4 15" xfId="2073" xr:uid="{00000000-0005-0000-0000-000071070000}"/>
    <cellStyle name="Millares 2 2 4 16" xfId="2074" xr:uid="{00000000-0005-0000-0000-000072070000}"/>
    <cellStyle name="Millares 2 2 4 17" xfId="2075" xr:uid="{00000000-0005-0000-0000-000073070000}"/>
    <cellStyle name="Millares 2 2 4 18" xfId="2076" xr:uid="{00000000-0005-0000-0000-000074070000}"/>
    <cellStyle name="Millares 2 2 4 19" xfId="2077" xr:uid="{00000000-0005-0000-0000-000075070000}"/>
    <cellStyle name="Millares 2 2 4 2" xfId="2078" xr:uid="{00000000-0005-0000-0000-000076070000}"/>
    <cellStyle name="Millares 2 2 4 2 10" xfId="2079" xr:uid="{00000000-0005-0000-0000-000077070000}"/>
    <cellStyle name="Millares 2 2 4 2 11" xfId="2080" xr:uid="{00000000-0005-0000-0000-000078070000}"/>
    <cellStyle name="Millares 2 2 4 2 12" xfId="2081" xr:uid="{00000000-0005-0000-0000-000079070000}"/>
    <cellStyle name="Millares 2 2 4 2 13" xfId="2082" xr:uid="{00000000-0005-0000-0000-00007A070000}"/>
    <cellStyle name="Millares 2 2 4 2 14" xfId="2083" xr:uid="{00000000-0005-0000-0000-00007B070000}"/>
    <cellStyle name="Millares 2 2 4 2 15" xfId="2084" xr:uid="{00000000-0005-0000-0000-00007C070000}"/>
    <cellStyle name="Millares 2 2 4 2 16" xfId="2085" xr:uid="{00000000-0005-0000-0000-00007D070000}"/>
    <cellStyle name="Millares 2 2 4 2 17" xfId="2086" xr:uid="{00000000-0005-0000-0000-00007E070000}"/>
    <cellStyle name="Millares 2 2 4 2 18" xfId="2087" xr:uid="{00000000-0005-0000-0000-00007F070000}"/>
    <cellStyle name="Millares 2 2 4 2 19" xfId="2088" xr:uid="{00000000-0005-0000-0000-000080070000}"/>
    <cellStyle name="Millares 2 2 4 2 2" xfId="2089" xr:uid="{00000000-0005-0000-0000-000081070000}"/>
    <cellStyle name="Millares 2 2 4 2 20" xfId="2090" xr:uid="{00000000-0005-0000-0000-000082070000}"/>
    <cellStyle name="Millares 2 2 4 2 3" xfId="2091" xr:uid="{00000000-0005-0000-0000-000083070000}"/>
    <cellStyle name="Millares 2 2 4 2 4" xfId="2092" xr:uid="{00000000-0005-0000-0000-000084070000}"/>
    <cellStyle name="Millares 2 2 4 2 5" xfId="2093" xr:uid="{00000000-0005-0000-0000-000085070000}"/>
    <cellStyle name="Millares 2 2 4 2 6" xfId="2094" xr:uid="{00000000-0005-0000-0000-000086070000}"/>
    <cellStyle name="Millares 2 2 4 2 7" xfId="2095" xr:uid="{00000000-0005-0000-0000-000087070000}"/>
    <cellStyle name="Millares 2 2 4 2 8" xfId="2096" xr:uid="{00000000-0005-0000-0000-000088070000}"/>
    <cellStyle name="Millares 2 2 4 2 9" xfId="2097" xr:uid="{00000000-0005-0000-0000-000089070000}"/>
    <cellStyle name="Millares 2 2 4 20" xfId="2098" xr:uid="{00000000-0005-0000-0000-00008A070000}"/>
    <cellStyle name="Millares 2 2 4 3" xfId="2099" xr:uid="{00000000-0005-0000-0000-00008B070000}"/>
    <cellStyle name="Millares 2 2 4 4" xfId="2100" xr:uid="{00000000-0005-0000-0000-00008C070000}"/>
    <cellStyle name="Millares 2 2 4 5" xfId="2101" xr:uid="{00000000-0005-0000-0000-00008D070000}"/>
    <cellStyle name="Millares 2 2 4 6" xfId="2102" xr:uid="{00000000-0005-0000-0000-00008E070000}"/>
    <cellStyle name="Millares 2 2 4 7" xfId="2103" xr:uid="{00000000-0005-0000-0000-00008F070000}"/>
    <cellStyle name="Millares 2 2 4 8" xfId="2104" xr:uid="{00000000-0005-0000-0000-000090070000}"/>
    <cellStyle name="Millares 2 2 4 9" xfId="2105" xr:uid="{00000000-0005-0000-0000-000091070000}"/>
    <cellStyle name="Millares 2 2 40" xfId="2106" xr:uid="{00000000-0005-0000-0000-000092070000}"/>
    <cellStyle name="Millares 2 2 41" xfId="2107" xr:uid="{00000000-0005-0000-0000-000093070000}"/>
    <cellStyle name="Millares 2 2 42" xfId="2108" xr:uid="{00000000-0005-0000-0000-000094070000}"/>
    <cellStyle name="Millares 2 2 43" xfId="2109" xr:uid="{00000000-0005-0000-0000-000095070000}"/>
    <cellStyle name="Millares 2 2 44" xfId="2110" xr:uid="{00000000-0005-0000-0000-000096070000}"/>
    <cellStyle name="Millares 2 2 45" xfId="2111" xr:uid="{00000000-0005-0000-0000-000097070000}"/>
    <cellStyle name="Millares 2 2 46" xfId="2112" xr:uid="{00000000-0005-0000-0000-000098070000}"/>
    <cellStyle name="Millares 2 2 47" xfId="2113" xr:uid="{00000000-0005-0000-0000-000099070000}"/>
    <cellStyle name="Millares 2 2 48" xfId="2114" xr:uid="{00000000-0005-0000-0000-00009A070000}"/>
    <cellStyle name="Millares 2 2 49" xfId="1487" xr:uid="{00000000-0005-0000-0000-00009B070000}"/>
    <cellStyle name="Millares 2 2 5" xfId="2115" xr:uid="{00000000-0005-0000-0000-00009C070000}"/>
    <cellStyle name="Millares 2 2 6" xfId="2116" xr:uid="{00000000-0005-0000-0000-00009D070000}"/>
    <cellStyle name="Millares 2 2 7" xfId="2117" xr:uid="{00000000-0005-0000-0000-00009E070000}"/>
    <cellStyle name="Millares 2 2 8" xfId="2118" xr:uid="{00000000-0005-0000-0000-00009F070000}"/>
    <cellStyle name="Millares 2 2 9" xfId="2119" xr:uid="{00000000-0005-0000-0000-0000A0070000}"/>
    <cellStyle name="Millares 2 20" xfId="2120" xr:uid="{00000000-0005-0000-0000-0000A1070000}"/>
    <cellStyle name="Millares 2 21" xfId="1466" xr:uid="{00000000-0005-0000-0000-0000A2070000}"/>
    <cellStyle name="Millares 2 22" xfId="2121" xr:uid="{00000000-0005-0000-0000-0000A3070000}"/>
    <cellStyle name="Millares 2 24" xfId="2122" xr:uid="{00000000-0005-0000-0000-0000A4070000}"/>
    <cellStyle name="Millares 2 26" xfId="2123" xr:uid="{00000000-0005-0000-0000-0000A5070000}"/>
    <cellStyle name="Millares 2 28" xfId="2124" xr:uid="{00000000-0005-0000-0000-0000A6070000}"/>
    <cellStyle name="Millares 2 3" xfId="384" xr:uid="{00000000-0005-0000-0000-0000A7070000}"/>
    <cellStyle name="Millares 2 3 2" xfId="2126" xr:uid="{00000000-0005-0000-0000-0000A8070000}"/>
    <cellStyle name="Millares 2 3 3" xfId="2127" xr:uid="{00000000-0005-0000-0000-0000A9070000}"/>
    <cellStyle name="Millares 2 3 4" xfId="2128" xr:uid="{00000000-0005-0000-0000-0000AA070000}"/>
    <cellStyle name="Millares 2 3 5" xfId="2129" xr:uid="{00000000-0005-0000-0000-0000AB070000}"/>
    <cellStyle name="Millares 2 3 6" xfId="2130" xr:uid="{00000000-0005-0000-0000-0000AC070000}"/>
    <cellStyle name="Millares 2 3 7" xfId="2125" xr:uid="{00000000-0005-0000-0000-0000AD070000}"/>
    <cellStyle name="Millares 2 30" xfId="2131" xr:uid="{00000000-0005-0000-0000-0000AE070000}"/>
    <cellStyle name="Millares 2 32" xfId="2132" xr:uid="{00000000-0005-0000-0000-0000AF070000}"/>
    <cellStyle name="Millares 2 34" xfId="2133" xr:uid="{00000000-0005-0000-0000-0000B0070000}"/>
    <cellStyle name="Millares 2 36" xfId="2134" xr:uid="{00000000-0005-0000-0000-0000B1070000}"/>
    <cellStyle name="Millares 2 4" xfId="2135" xr:uid="{00000000-0005-0000-0000-0000B2070000}"/>
    <cellStyle name="Millares 2 4 2" xfId="2136" xr:uid="{00000000-0005-0000-0000-0000B3070000}"/>
    <cellStyle name="Millares 2 4 3" xfId="2137" xr:uid="{00000000-0005-0000-0000-0000B4070000}"/>
    <cellStyle name="Millares 2 4 4" xfId="2138" xr:uid="{00000000-0005-0000-0000-0000B5070000}"/>
    <cellStyle name="Millares 2 4 5" xfId="2139" xr:uid="{00000000-0005-0000-0000-0000B6070000}"/>
    <cellStyle name="Millares 2 4 6" xfId="2140" xr:uid="{00000000-0005-0000-0000-0000B7070000}"/>
    <cellStyle name="Millares 2 4 7" xfId="2141" xr:uid="{00000000-0005-0000-0000-0000B8070000}"/>
    <cellStyle name="Millares 2 4 8" xfId="2142" xr:uid="{00000000-0005-0000-0000-0000B9070000}"/>
    <cellStyle name="Millares 2 5" xfId="2143" xr:uid="{00000000-0005-0000-0000-0000BA070000}"/>
    <cellStyle name="Millares 2 6" xfId="2144" xr:uid="{00000000-0005-0000-0000-0000BB070000}"/>
    <cellStyle name="Millares 2 6 2" xfId="2145" xr:uid="{00000000-0005-0000-0000-0000BC070000}"/>
    <cellStyle name="Millares 2 7" xfId="2146" xr:uid="{00000000-0005-0000-0000-0000BD070000}"/>
    <cellStyle name="Millares 2 7 2" xfId="2147" xr:uid="{00000000-0005-0000-0000-0000BE070000}"/>
    <cellStyle name="Millares 2 7 3" xfId="2148" xr:uid="{00000000-0005-0000-0000-0000BF070000}"/>
    <cellStyle name="Millares 2 8" xfId="2149" xr:uid="{00000000-0005-0000-0000-0000C0070000}"/>
    <cellStyle name="Millares 2 8 2" xfId="2150" xr:uid="{00000000-0005-0000-0000-0000C1070000}"/>
    <cellStyle name="Millares 2 8 3" xfId="2151" xr:uid="{00000000-0005-0000-0000-0000C2070000}"/>
    <cellStyle name="Millares 2 9" xfId="2152" xr:uid="{00000000-0005-0000-0000-0000C3070000}"/>
    <cellStyle name="Millares 2 9 2" xfId="2153" xr:uid="{00000000-0005-0000-0000-0000C4070000}"/>
    <cellStyle name="Millares 2 9 3" xfId="2154" xr:uid="{00000000-0005-0000-0000-0000C5070000}"/>
    <cellStyle name="Millares 20" xfId="2155" xr:uid="{00000000-0005-0000-0000-0000C6070000}"/>
    <cellStyle name="Millares 20 2" xfId="2156" xr:uid="{00000000-0005-0000-0000-0000C7070000}"/>
    <cellStyle name="Millares 21" xfId="2157" xr:uid="{00000000-0005-0000-0000-0000C8070000}"/>
    <cellStyle name="Millares 21 2" xfId="2158" xr:uid="{00000000-0005-0000-0000-0000C9070000}"/>
    <cellStyle name="Millares 22" xfId="2159" xr:uid="{00000000-0005-0000-0000-0000CA070000}"/>
    <cellStyle name="Millares 28" xfId="2160" xr:uid="{00000000-0005-0000-0000-0000CB070000}"/>
    <cellStyle name="Millares 28 10" xfId="2161" xr:uid="{00000000-0005-0000-0000-0000CC070000}"/>
    <cellStyle name="Millares 28 11" xfId="2162" xr:uid="{00000000-0005-0000-0000-0000CD070000}"/>
    <cellStyle name="Millares 28 12" xfId="2163" xr:uid="{00000000-0005-0000-0000-0000CE070000}"/>
    <cellStyle name="Millares 28 13" xfId="2164" xr:uid="{00000000-0005-0000-0000-0000CF070000}"/>
    <cellStyle name="Millares 28 14" xfId="2165" xr:uid="{00000000-0005-0000-0000-0000D0070000}"/>
    <cellStyle name="Millares 28 15" xfId="2166" xr:uid="{00000000-0005-0000-0000-0000D1070000}"/>
    <cellStyle name="Millares 28 16" xfId="2167" xr:uid="{00000000-0005-0000-0000-0000D2070000}"/>
    <cellStyle name="Millares 28 17" xfId="2168" xr:uid="{00000000-0005-0000-0000-0000D3070000}"/>
    <cellStyle name="Millares 28 18" xfId="2169" xr:uid="{00000000-0005-0000-0000-0000D4070000}"/>
    <cellStyle name="Millares 28 19" xfId="2170" xr:uid="{00000000-0005-0000-0000-0000D5070000}"/>
    <cellStyle name="Millares 28 2" xfId="2171" xr:uid="{00000000-0005-0000-0000-0000D6070000}"/>
    <cellStyle name="Millares 28 2 2" xfId="2172" xr:uid="{00000000-0005-0000-0000-0000D7070000}"/>
    <cellStyle name="Millares 28 2 3" xfId="2173" xr:uid="{00000000-0005-0000-0000-0000D8070000}"/>
    <cellStyle name="Millares 28 20" xfId="2174" xr:uid="{00000000-0005-0000-0000-0000D9070000}"/>
    <cellStyle name="Millares 28 21" xfId="2175" xr:uid="{00000000-0005-0000-0000-0000DA070000}"/>
    <cellStyle name="Millares 28 22" xfId="2176" xr:uid="{00000000-0005-0000-0000-0000DB070000}"/>
    <cellStyle name="Millares 28 23" xfId="2177" xr:uid="{00000000-0005-0000-0000-0000DC070000}"/>
    <cellStyle name="Millares 28 24" xfId="2178" xr:uid="{00000000-0005-0000-0000-0000DD070000}"/>
    <cellStyle name="Millares 28 25" xfId="2179" xr:uid="{00000000-0005-0000-0000-0000DE070000}"/>
    <cellStyle name="Millares 28 3" xfId="2180" xr:uid="{00000000-0005-0000-0000-0000DF070000}"/>
    <cellStyle name="Millares 28 3 2" xfId="2181" xr:uid="{00000000-0005-0000-0000-0000E0070000}"/>
    <cellStyle name="Millares 28 3 3" xfId="2182" xr:uid="{00000000-0005-0000-0000-0000E1070000}"/>
    <cellStyle name="Millares 28 4" xfId="2183" xr:uid="{00000000-0005-0000-0000-0000E2070000}"/>
    <cellStyle name="Millares 28 5" xfId="2184" xr:uid="{00000000-0005-0000-0000-0000E3070000}"/>
    <cellStyle name="Millares 28 6" xfId="2185" xr:uid="{00000000-0005-0000-0000-0000E4070000}"/>
    <cellStyle name="Millares 28 7" xfId="2186" xr:uid="{00000000-0005-0000-0000-0000E5070000}"/>
    <cellStyle name="Millares 28 8" xfId="2187" xr:uid="{00000000-0005-0000-0000-0000E6070000}"/>
    <cellStyle name="Millares 28 9" xfId="2188" xr:uid="{00000000-0005-0000-0000-0000E7070000}"/>
    <cellStyle name="Millares 29" xfId="2189" xr:uid="{00000000-0005-0000-0000-0000E8070000}"/>
    <cellStyle name="Millares 29 10" xfId="2190" xr:uid="{00000000-0005-0000-0000-0000E9070000}"/>
    <cellStyle name="Millares 29 11" xfId="2191" xr:uid="{00000000-0005-0000-0000-0000EA070000}"/>
    <cellStyle name="Millares 29 12" xfId="2192" xr:uid="{00000000-0005-0000-0000-0000EB070000}"/>
    <cellStyle name="Millares 29 13" xfId="2193" xr:uid="{00000000-0005-0000-0000-0000EC070000}"/>
    <cellStyle name="Millares 29 14" xfId="2194" xr:uid="{00000000-0005-0000-0000-0000ED070000}"/>
    <cellStyle name="Millares 29 15" xfId="2195" xr:uid="{00000000-0005-0000-0000-0000EE070000}"/>
    <cellStyle name="Millares 29 16" xfId="2196" xr:uid="{00000000-0005-0000-0000-0000EF070000}"/>
    <cellStyle name="Millares 29 17" xfId="2197" xr:uid="{00000000-0005-0000-0000-0000F0070000}"/>
    <cellStyle name="Millares 29 18" xfId="2198" xr:uid="{00000000-0005-0000-0000-0000F1070000}"/>
    <cellStyle name="Millares 29 19" xfId="2199" xr:uid="{00000000-0005-0000-0000-0000F2070000}"/>
    <cellStyle name="Millares 29 2" xfId="2200" xr:uid="{00000000-0005-0000-0000-0000F3070000}"/>
    <cellStyle name="Millares 29 2 2" xfId="2201" xr:uid="{00000000-0005-0000-0000-0000F4070000}"/>
    <cellStyle name="Millares 29 2 3" xfId="2202" xr:uid="{00000000-0005-0000-0000-0000F5070000}"/>
    <cellStyle name="Millares 29 20" xfId="2203" xr:uid="{00000000-0005-0000-0000-0000F6070000}"/>
    <cellStyle name="Millares 29 21" xfId="2204" xr:uid="{00000000-0005-0000-0000-0000F7070000}"/>
    <cellStyle name="Millares 29 22" xfId="2205" xr:uid="{00000000-0005-0000-0000-0000F8070000}"/>
    <cellStyle name="Millares 29 23" xfId="2206" xr:uid="{00000000-0005-0000-0000-0000F9070000}"/>
    <cellStyle name="Millares 29 24" xfId="2207" xr:uid="{00000000-0005-0000-0000-0000FA070000}"/>
    <cellStyle name="Millares 29 25" xfId="2208" xr:uid="{00000000-0005-0000-0000-0000FB070000}"/>
    <cellStyle name="Millares 29 3" xfId="2209" xr:uid="{00000000-0005-0000-0000-0000FC070000}"/>
    <cellStyle name="Millares 29 3 2" xfId="2210" xr:uid="{00000000-0005-0000-0000-0000FD070000}"/>
    <cellStyle name="Millares 29 3 3" xfId="2211" xr:uid="{00000000-0005-0000-0000-0000FE070000}"/>
    <cellStyle name="Millares 29 4" xfId="2212" xr:uid="{00000000-0005-0000-0000-0000FF070000}"/>
    <cellStyle name="Millares 29 5" xfId="2213" xr:uid="{00000000-0005-0000-0000-000000080000}"/>
    <cellStyle name="Millares 29 6" xfId="2214" xr:uid="{00000000-0005-0000-0000-000001080000}"/>
    <cellStyle name="Millares 29 7" xfId="2215" xr:uid="{00000000-0005-0000-0000-000002080000}"/>
    <cellStyle name="Millares 29 8" xfId="2216" xr:uid="{00000000-0005-0000-0000-000003080000}"/>
    <cellStyle name="Millares 29 9" xfId="2217" xr:uid="{00000000-0005-0000-0000-000004080000}"/>
    <cellStyle name="Millares 3" xfId="385" xr:uid="{00000000-0005-0000-0000-000005080000}"/>
    <cellStyle name="Millares 3 10" xfId="2219" xr:uid="{00000000-0005-0000-0000-000006080000}"/>
    <cellStyle name="Millares 3 10 10" xfId="2220" xr:uid="{00000000-0005-0000-0000-000007080000}"/>
    <cellStyle name="Millares 3 10 11" xfId="2221" xr:uid="{00000000-0005-0000-0000-000008080000}"/>
    <cellStyle name="Millares 3 10 12" xfId="2222" xr:uid="{00000000-0005-0000-0000-000009080000}"/>
    <cellStyle name="Millares 3 10 13" xfId="2223" xr:uid="{00000000-0005-0000-0000-00000A080000}"/>
    <cellStyle name="Millares 3 10 14" xfId="2224" xr:uid="{00000000-0005-0000-0000-00000B080000}"/>
    <cellStyle name="Millares 3 10 15" xfId="2225" xr:uid="{00000000-0005-0000-0000-00000C080000}"/>
    <cellStyle name="Millares 3 10 16" xfId="2226" xr:uid="{00000000-0005-0000-0000-00000D080000}"/>
    <cellStyle name="Millares 3 10 17" xfId="2227" xr:uid="{00000000-0005-0000-0000-00000E080000}"/>
    <cellStyle name="Millares 3 10 18" xfId="2228" xr:uid="{00000000-0005-0000-0000-00000F080000}"/>
    <cellStyle name="Millares 3 10 19" xfId="2229" xr:uid="{00000000-0005-0000-0000-000010080000}"/>
    <cellStyle name="Millares 3 10 2" xfId="2230" xr:uid="{00000000-0005-0000-0000-000011080000}"/>
    <cellStyle name="Millares 3 10 2 10" xfId="2231" xr:uid="{00000000-0005-0000-0000-000012080000}"/>
    <cellStyle name="Millares 3 10 2 11" xfId="2232" xr:uid="{00000000-0005-0000-0000-000013080000}"/>
    <cellStyle name="Millares 3 10 2 12" xfId="2233" xr:uid="{00000000-0005-0000-0000-000014080000}"/>
    <cellStyle name="Millares 3 10 2 13" xfId="2234" xr:uid="{00000000-0005-0000-0000-000015080000}"/>
    <cellStyle name="Millares 3 10 2 14" xfId="2235" xr:uid="{00000000-0005-0000-0000-000016080000}"/>
    <cellStyle name="Millares 3 10 2 15" xfId="2236" xr:uid="{00000000-0005-0000-0000-000017080000}"/>
    <cellStyle name="Millares 3 10 2 16" xfId="2237" xr:uid="{00000000-0005-0000-0000-000018080000}"/>
    <cellStyle name="Millares 3 10 2 17" xfId="2238" xr:uid="{00000000-0005-0000-0000-000019080000}"/>
    <cellStyle name="Millares 3 10 2 2" xfId="2239" xr:uid="{00000000-0005-0000-0000-00001A080000}"/>
    <cellStyle name="Millares 3 10 2 3" xfId="2240" xr:uid="{00000000-0005-0000-0000-00001B080000}"/>
    <cellStyle name="Millares 3 10 2 3 2" xfId="2241" xr:uid="{00000000-0005-0000-0000-00001C080000}"/>
    <cellStyle name="Millares 3 10 2 4" xfId="2242" xr:uid="{00000000-0005-0000-0000-00001D080000}"/>
    <cellStyle name="Millares 3 10 2 5" xfId="2243" xr:uid="{00000000-0005-0000-0000-00001E080000}"/>
    <cellStyle name="Millares 3 10 2 6" xfId="2244" xr:uid="{00000000-0005-0000-0000-00001F080000}"/>
    <cellStyle name="Millares 3 10 2 7" xfId="2245" xr:uid="{00000000-0005-0000-0000-000020080000}"/>
    <cellStyle name="Millares 3 10 2 8" xfId="2246" xr:uid="{00000000-0005-0000-0000-000021080000}"/>
    <cellStyle name="Millares 3 10 2 9" xfId="2247" xr:uid="{00000000-0005-0000-0000-000022080000}"/>
    <cellStyle name="Millares 3 10 3" xfId="2248" xr:uid="{00000000-0005-0000-0000-000023080000}"/>
    <cellStyle name="Millares 3 10 4" xfId="2249" xr:uid="{00000000-0005-0000-0000-000024080000}"/>
    <cellStyle name="Millares 3 10 5" xfId="2250" xr:uid="{00000000-0005-0000-0000-000025080000}"/>
    <cellStyle name="Millares 3 10 6" xfId="2251" xr:uid="{00000000-0005-0000-0000-000026080000}"/>
    <cellStyle name="Millares 3 10 7" xfId="2252" xr:uid="{00000000-0005-0000-0000-000027080000}"/>
    <cellStyle name="Millares 3 10 8" xfId="2253" xr:uid="{00000000-0005-0000-0000-000028080000}"/>
    <cellStyle name="Millares 3 10 9" xfId="2254" xr:uid="{00000000-0005-0000-0000-000029080000}"/>
    <cellStyle name="Millares 3 11" xfId="2255" xr:uid="{00000000-0005-0000-0000-00002A080000}"/>
    <cellStyle name="Millares 3 11 10" xfId="2256" xr:uid="{00000000-0005-0000-0000-00002B080000}"/>
    <cellStyle name="Millares 3 11 11" xfId="2257" xr:uid="{00000000-0005-0000-0000-00002C080000}"/>
    <cellStyle name="Millares 3 11 12" xfId="2258" xr:uid="{00000000-0005-0000-0000-00002D080000}"/>
    <cellStyle name="Millares 3 11 13" xfId="2259" xr:uid="{00000000-0005-0000-0000-00002E080000}"/>
    <cellStyle name="Millares 3 11 14" xfId="2260" xr:uid="{00000000-0005-0000-0000-00002F080000}"/>
    <cellStyle name="Millares 3 11 15" xfId="2261" xr:uid="{00000000-0005-0000-0000-000030080000}"/>
    <cellStyle name="Millares 3 11 16" xfId="2262" xr:uid="{00000000-0005-0000-0000-000031080000}"/>
    <cellStyle name="Millares 3 11 17" xfId="2263" xr:uid="{00000000-0005-0000-0000-000032080000}"/>
    <cellStyle name="Millares 3 11 18" xfId="2264" xr:uid="{00000000-0005-0000-0000-000033080000}"/>
    <cellStyle name="Millares 3 11 19" xfId="2265" xr:uid="{00000000-0005-0000-0000-000034080000}"/>
    <cellStyle name="Millares 3 11 2" xfId="2266" xr:uid="{00000000-0005-0000-0000-000035080000}"/>
    <cellStyle name="Millares 3 11 2 10" xfId="2267" xr:uid="{00000000-0005-0000-0000-000036080000}"/>
    <cellStyle name="Millares 3 11 2 11" xfId="2268" xr:uid="{00000000-0005-0000-0000-000037080000}"/>
    <cellStyle name="Millares 3 11 2 12" xfId="2269" xr:uid="{00000000-0005-0000-0000-000038080000}"/>
    <cellStyle name="Millares 3 11 2 13" xfId="2270" xr:uid="{00000000-0005-0000-0000-000039080000}"/>
    <cellStyle name="Millares 3 11 2 14" xfId="2271" xr:uid="{00000000-0005-0000-0000-00003A080000}"/>
    <cellStyle name="Millares 3 11 2 15" xfId="2272" xr:uid="{00000000-0005-0000-0000-00003B080000}"/>
    <cellStyle name="Millares 3 11 2 16" xfId="2273" xr:uid="{00000000-0005-0000-0000-00003C080000}"/>
    <cellStyle name="Millares 3 11 2 17" xfId="2274" xr:uid="{00000000-0005-0000-0000-00003D080000}"/>
    <cellStyle name="Millares 3 11 2 2" xfId="2275" xr:uid="{00000000-0005-0000-0000-00003E080000}"/>
    <cellStyle name="Millares 3 11 2 3" xfId="2276" xr:uid="{00000000-0005-0000-0000-00003F080000}"/>
    <cellStyle name="Millares 3 11 2 3 2" xfId="2277" xr:uid="{00000000-0005-0000-0000-000040080000}"/>
    <cellStyle name="Millares 3 11 2 4" xfId="2278" xr:uid="{00000000-0005-0000-0000-000041080000}"/>
    <cellStyle name="Millares 3 11 2 5" xfId="2279" xr:uid="{00000000-0005-0000-0000-000042080000}"/>
    <cellStyle name="Millares 3 11 2 6" xfId="2280" xr:uid="{00000000-0005-0000-0000-000043080000}"/>
    <cellStyle name="Millares 3 11 2 7" xfId="2281" xr:uid="{00000000-0005-0000-0000-000044080000}"/>
    <cellStyle name="Millares 3 11 2 8" xfId="2282" xr:uid="{00000000-0005-0000-0000-000045080000}"/>
    <cellStyle name="Millares 3 11 2 9" xfId="2283" xr:uid="{00000000-0005-0000-0000-000046080000}"/>
    <cellStyle name="Millares 3 11 3" xfId="2284" xr:uid="{00000000-0005-0000-0000-000047080000}"/>
    <cellStyle name="Millares 3 11 4" xfId="2285" xr:uid="{00000000-0005-0000-0000-000048080000}"/>
    <cellStyle name="Millares 3 11 5" xfId="2286" xr:uid="{00000000-0005-0000-0000-000049080000}"/>
    <cellStyle name="Millares 3 11 6" xfId="2287" xr:uid="{00000000-0005-0000-0000-00004A080000}"/>
    <cellStyle name="Millares 3 11 7" xfId="2288" xr:uid="{00000000-0005-0000-0000-00004B080000}"/>
    <cellStyle name="Millares 3 11 8" xfId="2289" xr:uid="{00000000-0005-0000-0000-00004C080000}"/>
    <cellStyle name="Millares 3 11 9" xfId="2290" xr:uid="{00000000-0005-0000-0000-00004D080000}"/>
    <cellStyle name="Millares 3 12" xfId="2291" xr:uid="{00000000-0005-0000-0000-00004E080000}"/>
    <cellStyle name="Millares 3 12 10" xfId="2292" xr:uid="{00000000-0005-0000-0000-00004F080000}"/>
    <cellStyle name="Millares 3 12 11" xfId="2293" xr:uid="{00000000-0005-0000-0000-000050080000}"/>
    <cellStyle name="Millares 3 12 12" xfId="2294" xr:uid="{00000000-0005-0000-0000-000051080000}"/>
    <cellStyle name="Millares 3 12 13" xfId="2295" xr:uid="{00000000-0005-0000-0000-000052080000}"/>
    <cellStyle name="Millares 3 12 14" xfId="2296" xr:uid="{00000000-0005-0000-0000-000053080000}"/>
    <cellStyle name="Millares 3 12 15" xfId="2297" xr:uid="{00000000-0005-0000-0000-000054080000}"/>
    <cellStyle name="Millares 3 12 16" xfId="2298" xr:uid="{00000000-0005-0000-0000-000055080000}"/>
    <cellStyle name="Millares 3 12 17" xfId="2299" xr:uid="{00000000-0005-0000-0000-000056080000}"/>
    <cellStyle name="Millares 3 12 2" xfId="2300" xr:uid="{00000000-0005-0000-0000-000057080000}"/>
    <cellStyle name="Millares 3 12 3" xfId="2301" xr:uid="{00000000-0005-0000-0000-000058080000}"/>
    <cellStyle name="Millares 3 12 3 2" xfId="2302" xr:uid="{00000000-0005-0000-0000-000059080000}"/>
    <cellStyle name="Millares 3 12 4" xfId="2303" xr:uid="{00000000-0005-0000-0000-00005A080000}"/>
    <cellStyle name="Millares 3 12 5" xfId="2304" xr:uid="{00000000-0005-0000-0000-00005B080000}"/>
    <cellStyle name="Millares 3 12 6" xfId="2305" xr:uid="{00000000-0005-0000-0000-00005C080000}"/>
    <cellStyle name="Millares 3 12 7" xfId="2306" xr:uid="{00000000-0005-0000-0000-00005D080000}"/>
    <cellStyle name="Millares 3 12 8" xfId="2307" xr:uid="{00000000-0005-0000-0000-00005E080000}"/>
    <cellStyle name="Millares 3 12 9" xfId="2308" xr:uid="{00000000-0005-0000-0000-00005F080000}"/>
    <cellStyle name="Millares 3 13" xfId="2309" xr:uid="{00000000-0005-0000-0000-000060080000}"/>
    <cellStyle name="Millares 3 13 10" xfId="2310" xr:uid="{00000000-0005-0000-0000-000061080000}"/>
    <cellStyle name="Millares 3 13 11" xfId="2311" xr:uid="{00000000-0005-0000-0000-000062080000}"/>
    <cellStyle name="Millares 3 13 12" xfId="2312" xr:uid="{00000000-0005-0000-0000-000063080000}"/>
    <cellStyle name="Millares 3 13 13" xfId="2313" xr:uid="{00000000-0005-0000-0000-000064080000}"/>
    <cellStyle name="Millares 3 13 14" xfId="2314" xr:uid="{00000000-0005-0000-0000-000065080000}"/>
    <cellStyle name="Millares 3 13 15" xfId="2315" xr:uid="{00000000-0005-0000-0000-000066080000}"/>
    <cellStyle name="Millares 3 13 16" xfId="2316" xr:uid="{00000000-0005-0000-0000-000067080000}"/>
    <cellStyle name="Millares 3 13 17" xfId="2317" xr:uid="{00000000-0005-0000-0000-000068080000}"/>
    <cellStyle name="Millares 3 13 2" xfId="2318" xr:uid="{00000000-0005-0000-0000-000069080000}"/>
    <cellStyle name="Millares 3 13 3" xfId="2319" xr:uid="{00000000-0005-0000-0000-00006A080000}"/>
    <cellStyle name="Millares 3 13 3 2" xfId="2320" xr:uid="{00000000-0005-0000-0000-00006B080000}"/>
    <cellStyle name="Millares 3 13 4" xfId="2321" xr:uid="{00000000-0005-0000-0000-00006C080000}"/>
    <cellStyle name="Millares 3 13 5" xfId="2322" xr:uid="{00000000-0005-0000-0000-00006D080000}"/>
    <cellStyle name="Millares 3 13 6" xfId="2323" xr:uid="{00000000-0005-0000-0000-00006E080000}"/>
    <cellStyle name="Millares 3 13 7" xfId="2324" xr:uid="{00000000-0005-0000-0000-00006F080000}"/>
    <cellStyle name="Millares 3 13 8" xfId="2325" xr:uid="{00000000-0005-0000-0000-000070080000}"/>
    <cellStyle name="Millares 3 13 9" xfId="2326" xr:uid="{00000000-0005-0000-0000-000071080000}"/>
    <cellStyle name="Millares 3 14" xfId="2327" xr:uid="{00000000-0005-0000-0000-000072080000}"/>
    <cellStyle name="Millares 3 14 10" xfId="2328" xr:uid="{00000000-0005-0000-0000-000073080000}"/>
    <cellStyle name="Millares 3 14 11" xfId="2329" xr:uid="{00000000-0005-0000-0000-000074080000}"/>
    <cellStyle name="Millares 3 14 12" xfId="2330" xr:uid="{00000000-0005-0000-0000-000075080000}"/>
    <cellStyle name="Millares 3 14 13" xfId="2331" xr:uid="{00000000-0005-0000-0000-000076080000}"/>
    <cellStyle name="Millares 3 14 14" xfId="2332" xr:uid="{00000000-0005-0000-0000-000077080000}"/>
    <cellStyle name="Millares 3 14 15" xfId="2333" xr:uid="{00000000-0005-0000-0000-000078080000}"/>
    <cellStyle name="Millares 3 14 16" xfId="2334" xr:uid="{00000000-0005-0000-0000-000079080000}"/>
    <cellStyle name="Millares 3 14 17" xfId="2335" xr:uid="{00000000-0005-0000-0000-00007A080000}"/>
    <cellStyle name="Millares 3 14 2" xfId="2336" xr:uid="{00000000-0005-0000-0000-00007B080000}"/>
    <cellStyle name="Millares 3 14 3" xfId="2337" xr:uid="{00000000-0005-0000-0000-00007C080000}"/>
    <cellStyle name="Millares 3 14 3 2" xfId="2338" xr:uid="{00000000-0005-0000-0000-00007D080000}"/>
    <cellStyle name="Millares 3 14 4" xfId="2339" xr:uid="{00000000-0005-0000-0000-00007E080000}"/>
    <cellStyle name="Millares 3 14 5" xfId="2340" xr:uid="{00000000-0005-0000-0000-00007F080000}"/>
    <cellStyle name="Millares 3 14 6" xfId="2341" xr:uid="{00000000-0005-0000-0000-000080080000}"/>
    <cellStyle name="Millares 3 14 7" xfId="2342" xr:uid="{00000000-0005-0000-0000-000081080000}"/>
    <cellStyle name="Millares 3 14 8" xfId="2343" xr:uid="{00000000-0005-0000-0000-000082080000}"/>
    <cellStyle name="Millares 3 14 9" xfId="2344" xr:uid="{00000000-0005-0000-0000-000083080000}"/>
    <cellStyle name="Millares 3 15" xfId="2345" xr:uid="{00000000-0005-0000-0000-000084080000}"/>
    <cellStyle name="Millares 3 16" xfId="2346" xr:uid="{00000000-0005-0000-0000-000085080000}"/>
    <cellStyle name="Millares 3 17" xfId="2347" xr:uid="{00000000-0005-0000-0000-000086080000}"/>
    <cellStyle name="Millares 3 18" xfId="2348" xr:uid="{00000000-0005-0000-0000-000087080000}"/>
    <cellStyle name="Millares 3 19" xfId="2349" xr:uid="{00000000-0005-0000-0000-000088080000}"/>
    <cellStyle name="Millares 3 2" xfId="386" xr:uid="{00000000-0005-0000-0000-000089080000}"/>
    <cellStyle name="Millares 3 2 10" xfId="2351" xr:uid="{00000000-0005-0000-0000-00008A080000}"/>
    <cellStyle name="Millares 3 2 11" xfId="2352" xr:uid="{00000000-0005-0000-0000-00008B080000}"/>
    <cellStyle name="Millares 3 2 12" xfId="2353" xr:uid="{00000000-0005-0000-0000-00008C080000}"/>
    <cellStyle name="Millares 3 2 13" xfId="2354" xr:uid="{00000000-0005-0000-0000-00008D080000}"/>
    <cellStyle name="Millares 3 2 14" xfId="2355" xr:uid="{00000000-0005-0000-0000-00008E080000}"/>
    <cellStyle name="Millares 3 2 15" xfId="2356" xr:uid="{00000000-0005-0000-0000-00008F080000}"/>
    <cellStyle name="Millares 3 2 16" xfId="2357" xr:uid="{00000000-0005-0000-0000-000090080000}"/>
    <cellStyle name="Millares 3 2 17" xfId="2358" xr:uid="{00000000-0005-0000-0000-000091080000}"/>
    <cellStyle name="Millares 3 2 18" xfId="2359" xr:uid="{00000000-0005-0000-0000-000092080000}"/>
    <cellStyle name="Millares 3 2 19" xfId="2360" xr:uid="{00000000-0005-0000-0000-000093080000}"/>
    <cellStyle name="Millares 3 2 2" xfId="2361" xr:uid="{00000000-0005-0000-0000-000094080000}"/>
    <cellStyle name="Millares 3 2 2 10" xfId="2362" xr:uid="{00000000-0005-0000-0000-000095080000}"/>
    <cellStyle name="Millares 3 2 2 11" xfId="2363" xr:uid="{00000000-0005-0000-0000-000096080000}"/>
    <cellStyle name="Millares 3 2 2 12" xfId="2364" xr:uid="{00000000-0005-0000-0000-000097080000}"/>
    <cellStyle name="Millares 3 2 2 13" xfId="2365" xr:uid="{00000000-0005-0000-0000-000098080000}"/>
    <cellStyle name="Millares 3 2 2 14" xfId="2366" xr:uid="{00000000-0005-0000-0000-000099080000}"/>
    <cellStyle name="Millares 3 2 2 15" xfId="2367" xr:uid="{00000000-0005-0000-0000-00009A080000}"/>
    <cellStyle name="Millares 3 2 2 16" xfId="2368" xr:uid="{00000000-0005-0000-0000-00009B080000}"/>
    <cellStyle name="Millares 3 2 2 17" xfId="2369" xr:uid="{00000000-0005-0000-0000-00009C080000}"/>
    <cellStyle name="Millares 3 2 2 18" xfId="2370" xr:uid="{00000000-0005-0000-0000-00009D080000}"/>
    <cellStyle name="Millares 3 2 2 2" xfId="2371" xr:uid="{00000000-0005-0000-0000-00009E080000}"/>
    <cellStyle name="Millares 3 2 2 2 2" xfId="2372" xr:uid="{00000000-0005-0000-0000-00009F080000}"/>
    <cellStyle name="Millares 3 2 2 2 2 2" xfId="2373" xr:uid="{00000000-0005-0000-0000-0000A0080000}"/>
    <cellStyle name="Millares 3 2 2 2 2 2 2" xfId="2374" xr:uid="{00000000-0005-0000-0000-0000A1080000}"/>
    <cellStyle name="Millares 3 2 2 2 2 2 2 2" xfId="2375" xr:uid="{00000000-0005-0000-0000-0000A2080000}"/>
    <cellStyle name="Millares 3 2 2 2 2 2 2 3" xfId="2376" xr:uid="{00000000-0005-0000-0000-0000A3080000}"/>
    <cellStyle name="Millares 3 2 2 2 2 2 3" xfId="2377" xr:uid="{00000000-0005-0000-0000-0000A4080000}"/>
    <cellStyle name="Millares 3 2 2 2 2 3" xfId="2378" xr:uid="{00000000-0005-0000-0000-0000A5080000}"/>
    <cellStyle name="Millares 3 2 2 2 2 4" xfId="2379" xr:uid="{00000000-0005-0000-0000-0000A6080000}"/>
    <cellStyle name="Millares 3 2 2 2 2 5" xfId="2380" xr:uid="{00000000-0005-0000-0000-0000A7080000}"/>
    <cellStyle name="Millares 3 2 2 2 3" xfId="2381" xr:uid="{00000000-0005-0000-0000-0000A8080000}"/>
    <cellStyle name="Millares 3 2 2 2 4" xfId="2382" xr:uid="{00000000-0005-0000-0000-0000A9080000}"/>
    <cellStyle name="Millares 3 2 2 2 5" xfId="2383" xr:uid="{00000000-0005-0000-0000-0000AA080000}"/>
    <cellStyle name="Millares 3 2 2 3" xfId="2384" xr:uid="{00000000-0005-0000-0000-0000AB080000}"/>
    <cellStyle name="Millares 3 2 2 4" xfId="2385" xr:uid="{00000000-0005-0000-0000-0000AC080000}"/>
    <cellStyle name="Millares 3 2 2 5" xfId="2386" xr:uid="{00000000-0005-0000-0000-0000AD080000}"/>
    <cellStyle name="Millares 3 2 2 5 10" xfId="2387" xr:uid="{00000000-0005-0000-0000-0000AE080000}"/>
    <cellStyle name="Millares 3 2 2 5 11" xfId="2388" xr:uid="{00000000-0005-0000-0000-0000AF080000}"/>
    <cellStyle name="Millares 3 2 2 5 12" xfId="2389" xr:uid="{00000000-0005-0000-0000-0000B0080000}"/>
    <cellStyle name="Millares 3 2 2 5 13" xfId="2390" xr:uid="{00000000-0005-0000-0000-0000B1080000}"/>
    <cellStyle name="Millares 3 2 2 5 14" xfId="2391" xr:uid="{00000000-0005-0000-0000-0000B2080000}"/>
    <cellStyle name="Millares 3 2 2 5 15" xfId="2392" xr:uid="{00000000-0005-0000-0000-0000B3080000}"/>
    <cellStyle name="Millares 3 2 2 5 16" xfId="2393" xr:uid="{00000000-0005-0000-0000-0000B4080000}"/>
    <cellStyle name="Millares 3 2 2 5 17" xfId="2394" xr:uid="{00000000-0005-0000-0000-0000B5080000}"/>
    <cellStyle name="Millares 3 2 2 5 18" xfId="2395" xr:uid="{00000000-0005-0000-0000-0000B6080000}"/>
    <cellStyle name="Millares 3 2 2 5 2" xfId="2396" xr:uid="{00000000-0005-0000-0000-0000B7080000}"/>
    <cellStyle name="Millares 3 2 2 5 2 10" xfId="2397" xr:uid="{00000000-0005-0000-0000-0000B8080000}"/>
    <cellStyle name="Millares 3 2 2 5 2 11" xfId="2398" xr:uid="{00000000-0005-0000-0000-0000B9080000}"/>
    <cellStyle name="Millares 3 2 2 5 2 12" xfId="2399" xr:uid="{00000000-0005-0000-0000-0000BA080000}"/>
    <cellStyle name="Millares 3 2 2 5 2 13" xfId="2400" xr:uid="{00000000-0005-0000-0000-0000BB080000}"/>
    <cellStyle name="Millares 3 2 2 5 2 14" xfId="2401" xr:uid="{00000000-0005-0000-0000-0000BC080000}"/>
    <cellStyle name="Millares 3 2 2 5 2 15" xfId="2402" xr:uid="{00000000-0005-0000-0000-0000BD080000}"/>
    <cellStyle name="Millares 3 2 2 5 2 2" xfId="2403" xr:uid="{00000000-0005-0000-0000-0000BE080000}"/>
    <cellStyle name="Millares 3 2 2 5 2 2 2" xfId="2404" xr:uid="{00000000-0005-0000-0000-0000BF080000}"/>
    <cellStyle name="Millares 3 2 2 5 2 2 3" xfId="2405" xr:uid="{00000000-0005-0000-0000-0000C0080000}"/>
    <cellStyle name="Millares 3 2 2 5 2 2 4" xfId="2406" xr:uid="{00000000-0005-0000-0000-0000C1080000}"/>
    <cellStyle name="Millares 3 2 2 5 2 2 5" xfId="2407" xr:uid="{00000000-0005-0000-0000-0000C2080000}"/>
    <cellStyle name="Millares 3 2 2 5 2 2 6" xfId="2408" xr:uid="{00000000-0005-0000-0000-0000C3080000}"/>
    <cellStyle name="Millares 3 2 2 5 2 3" xfId="2409" xr:uid="{00000000-0005-0000-0000-0000C4080000}"/>
    <cellStyle name="Millares 3 2 2 5 2 4" xfId="2410" xr:uid="{00000000-0005-0000-0000-0000C5080000}"/>
    <cellStyle name="Millares 3 2 2 5 2 5" xfId="2411" xr:uid="{00000000-0005-0000-0000-0000C6080000}"/>
    <cellStyle name="Millares 3 2 2 5 2 6" xfId="2412" xr:uid="{00000000-0005-0000-0000-0000C7080000}"/>
    <cellStyle name="Millares 3 2 2 5 2 7" xfId="2413" xr:uid="{00000000-0005-0000-0000-0000C8080000}"/>
    <cellStyle name="Millares 3 2 2 5 2 8" xfId="2414" xr:uid="{00000000-0005-0000-0000-0000C9080000}"/>
    <cellStyle name="Millares 3 2 2 5 2 9" xfId="2415" xr:uid="{00000000-0005-0000-0000-0000CA080000}"/>
    <cellStyle name="Millares 3 2 2 5 3" xfId="2416" xr:uid="{00000000-0005-0000-0000-0000CB080000}"/>
    <cellStyle name="Millares 3 2 2 5 3 10" xfId="2417" xr:uid="{00000000-0005-0000-0000-0000CC080000}"/>
    <cellStyle name="Millares 3 2 2 5 3 2" xfId="2418" xr:uid="{00000000-0005-0000-0000-0000CD080000}"/>
    <cellStyle name="Millares 3 2 2 5 3 3" xfId="2419" xr:uid="{00000000-0005-0000-0000-0000CE080000}"/>
    <cellStyle name="Millares 3 2 2 5 3 4" xfId="2420" xr:uid="{00000000-0005-0000-0000-0000CF080000}"/>
    <cellStyle name="Millares 3 2 2 5 3 5" xfId="2421" xr:uid="{00000000-0005-0000-0000-0000D0080000}"/>
    <cellStyle name="Millares 3 2 2 5 3 6" xfId="2422" xr:uid="{00000000-0005-0000-0000-0000D1080000}"/>
    <cellStyle name="Millares 3 2 2 5 3 7" xfId="2423" xr:uid="{00000000-0005-0000-0000-0000D2080000}"/>
    <cellStyle name="Millares 3 2 2 5 3 8" xfId="2424" xr:uid="{00000000-0005-0000-0000-0000D3080000}"/>
    <cellStyle name="Millares 3 2 2 5 3 9" xfId="2425" xr:uid="{00000000-0005-0000-0000-0000D4080000}"/>
    <cellStyle name="Millares 3 2 2 5 4" xfId="2426" xr:uid="{00000000-0005-0000-0000-0000D5080000}"/>
    <cellStyle name="Millares 3 2 2 5 5" xfId="2427" xr:uid="{00000000-0005-0000-0000-0000D6080000}"/>
    <cellStyle name="Millares 3 2 2 5 6" xfId="2428" xr:uid="{00000000-0005-0000-0000-0000D7080000}"/>
    <cellStyle name="Millares 3 2 2 5 7" xfId="2429" xr:uid="{00000000-0005-0000-0000-0000D8080000}"/>
    <cellStyle name="Millares 3 2 2 5 8" xfId="2430" xr:uid="{00000000-0005-0000-0000-0000D9080000}"/>
    <cellStyle name="Millares 3 2 2 5 9" xfId="2431" xr:uid="{00000000-0005-0000-0000-0000DA080000}"/>
    <cellStyle name="Millares 3 2 2 6" xfId="2432" xr:uid="{00000000-0005-0000-0000-0000DB080000}"/>
    <cellStyle name="Millares 3 2 2 7" xfId="2433" xr:uid="{00000000-0005-0000-0000-0000DC080000}"/>
    <cellStyle name="Millares 3 2 2 8" xfId="2434" xr:uid="{00000000-0005-0000-0000-0000DD080000}"/>
    <cellStyle name="Millares 3 2 2 9" xfId="2435" xr:uid="{00000000-0005-0000-0000-0000DE080000}"/>
    <cellStyle name="Millares 3 2 20" xfId="2436" xr:uid="{00000000-0005-0000-0000-0000DF080000}"/>
    <cellStyle name="Millares 3 2 21" xfId="2437" xr:uid="{00000000-0005-0000-0000-0000E0080000}"/>
    <cellStyle name="Millares 3 2 22" xfId="2438" xr:uid="{00000000-0005-0000-0000-0000E1080000}"/>
    <cellStyle name="Millares 3 2 23" xfId="2439" xr:uid="{00000000-0005-0000-0000-0000E2080000}"/>
    <cellStyle name="Millares 3 2 24" xfId="2440" xr:uid="{00000000-0005-0000-0000-0000E3080000}"/>
    <cellStyle name="Millares 3 2 25" xfId="2350" xr:uid="{00000000-0005-0000-0000-0000E4080000}"/>
    <cellStyle name="Millares 3 2 3" xfId="2441" xr:uid="{00000000-0005-0000-0000-0000E5080000}"/>
    <cellStyle name="Millares 3 2 4" xfId="2442" xr:uid="{00000000-0005-0000-0000-0000E6080000}"/>
    <cellStyle name="Millares 3 2 5" xfId="2443" xr:uid="{00000000-0005-0000-0000-0000E7080000}"/>
    <cellStyle name="Millares 3 2 6" xfId="2444" xr:uid="{00000000-0005-0000-0000-0000E8080000}"/>
    <cellStyle name="Millares 3 2 7" xfId="2445" xr:uid="{00000000-0005-0000-0000-0000E9080000}"/>
    <cellStyle name="Millares 3 2 8" xfId="2446" xr:uid="{00000000-0005-0000-0000-0000EA080000}"/>
    <cellStyle name="Millares 3 2 9" xfId="2447" xr:uid="{00000000-0005-0000-0000-0000EB080000}"/>
    <cellStyle name="Millares 3 20" xfId="2448" xr:uid="{00000000-0005-0000-0000-0000EC080000}"/>
    <cellStyle name="Millares 3 21" xfId="2449" xr:uid="{00000000-0005-0000-0000-0000ED080000}"/>
    <cellStyle name="Millares 3 22" xfId="2450" xr:uid="{00000000-0005-0000-0000-0000EE080000}"/>
    <cellStyle name="Millares 3 23" xfId="2451" xr:uid="{00000000-0005-0000-0000-0000EF080000}"/>
    <cellStyle name="Millares 3 24" xfId="2452" xr:uid="{00000000-0005-0000-0000-0000F0080000}"/>
    <cellStyle name="Millares 3 25" xfId="2453" xr:uid="{00000000-0005-0000-0000-0000F1080000}"/>
    <cellStyle name="Millares 3 26" xfId="2454" xr:uid="{00000000-0005-0000-0000-0000F2080000}"/>
    <cellStyle name="Millares 3 27" xfId="2455" xr:uid="{00000000-0005-0000-0000-0000F3080000}"/>
    <cellStyle name="Millares 3 28" xfId="2456" xr:uid="{00000000-0005-0000-0000-0000F4080000}"/>
    <cellStyle name="Millares 3 29" xfId="2457" xr:uid="{00000000-0005-0000-0000-0000F5080000}"/>
    <cellStyle name="Millares 3 3" xfId="2458" xr:uid="{00000000-0005-0000-0000-0000F6080000}"/>
    <cellStyle name="Millares 3 30" xfId="2459" xr:uid="{00000000-0005-0000-0000-0000F7080000}"/>
    <cellStyle name="Millares 3 31" xfId="2218" xr:uid="{00000000-0005-0000-0000-0000F8080000}"/>
    <cellStyle name="Millares 3 4" xfId="2460" xr:uid="{00000000-0005-0000-0000-0000F9080000}"/>
    <cellStyle name="Millares 3 5" xfId="2461" xr:uid="{00000000-0005-0000-0000-0000FA080000}"/>
    <cellStyle name="Millares 3 6" xfId="2462" xr:uid="{00000000-0005-0000-0000-0000FB080000}"/>
    <cellStyle name="Millares 3 7" xfId="2463" xr:uid="{00000000-0005-0000-0000-0000FC080000}"/>
    <cellStyle name="Millares 3 8" xfId="2464" xr:uid="{00000000-0005-0000-0000-0000FD080000}"/>
    <cellStyle name="Millares 3 9" xfId="2465" xr:uid="{00000000-0005-0000-0000-0000FE080000}"/>
    <cellStyle name="Millares 30" xfId="2466" xr:uid="{00000000-0005-0000-0000-0000FF080000}"/>
    <cellStyle name="Millares 30 10" xfId="2467" xr:uid="{00000000-0005-0000-0000-000000090000}"/>
    <cellStyle name="Millares 30 11" xfId="2468" xr:uid="{00000000-0005-0000-0000-000001090000}"/>
    <cellStyle name="Millares 30 12" xfId="2469" xr:uid="{00000000-0005-0000-0000-000002090000}"/>
    <cellStyle name="Millares 30 13" xfId="2470" xr:uid="{00000000-0005-0000-0000-000003090000}"/>
    <cellStyle name="Millares 30 14" xfId="2471" xr:uid="{00000000-0005-0000-0000-000004090000}"/>
    <cellStyle name="Millares 30 15" xfId="2472" xr:uid="{00000000-0005-0000-0000-000005090000}"/>
    <cellStyle name="Millares 30 16" xfId="2473" xr:uid="{00000000-0005-0000-0000-000006090000}"/>
    <cellStyle name="Millares 30 17" xfId="2474" xr:uid="{00000000-0005-0000-0000-000007090000}"/>
    <cellStyle name="Millares 30 18" xfId="2475" xr:uid="{00000000-0005-0000-0000-000008090000}"/>
    <cellStyle name="Millares 30 19" xfId="2476" xr:uid="{00000000-0005-0000-0000-000009090000}"/>
    <cellStyle name="Millares 30 2" xfId="2477" xr:uid="{00000000-0005-0000-0000-00000A090000}"/>
    <cellStyle name="Millares 30 2 2" xfId="2478" xr:uid="{00000000-0005-0000-0000-00000B090000}"/>
    <cellStyle name="Millares 30 2 3" xfId="2479" xr:uid="{00000000-0005-0000-0000-00000C090000}"/>
    <cellStyle name="Millares 30 20" xfId="2480" xr:uid="{00000000-0005-0000-0000-00000D090000}"/>
    <cellStyle name="Millares 30 21" xfId="2481" xr:uid="{00000000-0005-0000-0000-00000E090000}"/>
    <cellStyle name="Millares 30 22" xfId="2482" xr:uid="{00000000-0005-0000-0000-00000F090000}"/>
    <cellStyle name="Millares 30 23" xfId="2483" xr:uid="{00000000-0005-0000-0000-000010090000}"/>
    <cellStyle name="Millares 30 24" xfId="2484" xr:uid="{00000000-0005-0000-0000-000011090000}"/>
    <cellStyle name="Millares 30 25" xfId="2485" xr:uid="{00000000-0005-0000-0000-000012090000}"/>
    <cellStyle name="Millares 30 3" xfId="2486" xr:uid="{00000000-0005-0000-0000-000013090000}"/>
    <cellStyle name="Millares 30 3 2" xfId="2487" xr:uid="{00000000-0005-0000-0000-000014090000}"/>
    <cellStyle name="Millares 30 3 3" xfId="2488" xr:uid="{00000000-0005-0000-0000-000015090000}"/>
    <cellStyle name="Millares 30 4" xfId="2489" xr:uid="{00000000-0005-0000-0000-000016090000}"/>
    <cellStyle name="Millares 30 5" xfId="2490" xr:uid="{00000000-0005-0000-0000-000017090000}"/>
    <cellStyle name="Millares 30 6" xfId="2491" xr:uid="{00000000-0005-0000-0000-000018090000}"/>
    <cellStyle name="Millares 30 7" xfId="2492" xr:uid="{00000000-0005-0000-0000-000019090000}"/>
    <cellStyle name="Millares 30 8" xfId="2493" xr:uid="{00000000-0005-0000-0000-00001A090000}"/>
    <cellStyle name="Millares 30 9" xfId="2494" xr:uid="{00000000-0005-0000-0000-00001B090000}"/>
    <cellStyle name="Millares 4" xfId="387" xr:uid="{00000000-0005-0000-0000-00001C090000}"/>
    <cellStyle name="Millares 4 2" xfId="2495" xr:uid="{00000000-0005-0000-0000-00001D090000}"/>
    <cellStyle name="Millares 4 3" xfId="2496" xr:uid="{00000000-0005-0000-0000-00001E090000}"/>
    <cellStyle name="Millares 5" xfId="2497" xr:uid="{00000000-0005-0000-0000-00001F090000}"/>
    <cellStyle name="Millares 5 10" xfId="2498" xr:uid="{00000000-0005-0000-0000-000020090000}"/>
    <cellStyle name="Millares 5 11" xfId="2499" xr:uid="{00000000-0005-0000-0000-000021090000}"/>
    <cellStyle name="Millares 5 12" xfId="2500" xr:uid="{00000000-0005-0000-0000-000022090000}"/>
    <cellStyle name="Millares 5 13" xfId="2501" xr:uid="{00000000-0005-0000-0000-000023090000}"/>
    <cellStyle name="Millares 5 14" xfId="2502" xr:uid="{00000000-0005-0000-0000-000024090000}"/>
    <cellStyle name="Millares 5 15" xfId="2503" xr:uid="{00000000-0005-0000-0000-000025090000}"/>
    <cellStyle name="Millares 5 16" xfId="2504" xr:uid="{00000000-0005-0000-0000-000026090000}"/>
    <cellStyle name="Millares 5 17" xfId="2505" xr:uid="{00000000-0005-0000-0000-000027090000}"/>
    <cellStyle name="Millares 5 18" xfId="2506" xr:uid="{00000000-0005-0000-0000-000028090000}"/>
    <cellStyle name="Millares 5 19" xfId="2507" xr:uid="{00000000-0005-0000-0000-000029090000}"/>
    <cellStyle name="Millares 5 2" xfId="2508" xr:uid="{00000000-0005-0000-0000-00002A090000}"/>
    <cellStyle name="Millares 5 2 2" xfId="2509" xr:uid="{00000000-0005-0000-0000-00002B090000}"/>
    <cellStyle name="Millares 5 20" xfId="2510" xr:uid="{00000000-0005-0000-0000-00002C090000}"/>
    <cellStyle name="Millares 5 21" xfId="2511" xr:uid="{00000000-0005-0000-0000-00002D090000}"/>
    <cellStyle name="Millares 5 22" xfId="2512" xr:uid="{00000000-0005-0000-0000-00002E090000}"/>
    <cellStyle name="Millares 5 23" xfId="2513" xr:uid="{00000000-0005-0000-0000-00002F090000}"/>
    <cellStyle name="Millares 5 24" xfId="2514" xr:uid="{00000000-0005-0000-0000-000030090000}"/>
    <cellStyle name="Millares 5 25" xfId="2515" xr:uid="{00000000-0005-0000-0000-000031090000}"/>
    <cellStyle name="Millares 5 26" xfId="2516" xr:uid="{00000000-0005-0000-0000-000032090000}"/>
    <cellStyle name="Millares 5 3" xfId="2517" xr:uid="{00000000-0005-0000-0000-000033090000}"/>
    <cellStyle name="Millares 5 4" xfId="2518" xr:uid="{00000000-0005-0000-0000-000034090000}"/>
    <cellStyle name="Millares 5 5" xfId="2519" xr:uid="{00000000-0005-0000-0000-000035090000}"/>
    <cellStyle name="Millares 5 6" xfId="2520" xr:uid="{00000000-0005-0000-0000-000036090000}"/>
    <cellStyle name="Millares 5 7" xfId="2521" xr:uid="{00000000-0005-0000-0000-000037090000}"/>
    <cellStyle name="Millares 5 8" xfId="2522" xr:uid="{00000000-0005-0000-0000-000038090000}"/>
    <cellStyle name="Millares 5 9" xfId="2523" xr:uid="{00000000-0005-0000-0000-000039090000}"/>
    <cellStyle name="Millares 6" xfId="2524" xr:uid="{00000000-0005-0000-0000-00003A090000}"/>
    <cellStyle name="Millares 6 2" xfId="2525" xr:uid="{00000000-0005-0000-0000-00003B090000}"/>
    <cellStyle name="Millares 7" xfId="2526" xr:uid="{00000000-0005-0000-0000-00003C090000}"/>
    <cellStyle name="Millares 7 10" xfId="2527" xr:uid="{00000000-0005-0000-0000-00003D090000}"/>
    <cellStyle name="Millares 7 11" xfId="2528" xr:uid="{00000000-0005-0000-0000-00003E090000}"/>
    <cellStyle name="Millares 7 12" xfId="2529" xr:uid="{00000000-0005-0000-0000-00003F090000}"/>
    <cellStyle name="Millares 7 13" xfId="2530" xr:uid="{00000000-0005-0000-0000-000040090000}"/>
    <cellStyle name="Millares 7 14" xfId="2531" xr:uid="{00000000-0005-0000-0000-000041090000}"/>
    <cellStyle name="Millares 7 15" xfId="2532" xr:uid="{00000000-0005-0000-0000-000042090000}"/>
    <cellStyle name="Millares 7 16" xfId="2533" xr:uid="{00000000-0005-0000-0000-000043090000}"/>
    <cellStyle name="Millares 7 17" xfId="2534" xr:uid="{00000000-0005-0000-0000-000044090000}"/>
    <cellStyle name="Millares 7 18" xfId="2535" xr:uid="{00000000-0005-0000-0000-000045090000}"/>
    <cellStyle name="Millares 7 19" xfId="2536" xr:uid="{00000000-0005-0000-0000-000046090000}"/>
    <cellStyle name="Millares 7 2" xfId="2537" xr:uid="{00000000-0005-0000-0000-000047090000}"/>
    <cellStyle name="Millares 7 20" xfId="2538" xr:uid="{00000000-0005-0000-0000-000048090000}"/>
    <cellStyle name="Millares 7 21" xfId="2539" xr:uid="{00000000-0005-0000-0000-000049090000}"/>
    <cellStyle name="Millares 7 22" xfId="2540" xr:uid="{00000000-0005-0000-0000-00004A090000}"/>
    <cellStyle name="Millares 7 23" xfId="2541" xr:uid="{00000000-0005-0000-0000-00004B090000}"/>
    <cellStyle name="Millares 7 24" xfId="2542" xr:uid="{00000000-0005-0000-0000-00004C090000}"/>
    <cellStyle name="Millares 7 3" xfId="2543" xr:uid="{00000000-0005-0000-0000-00004D090000}"/>
    <cellStyle name="Millares 7 4" xfId="2544" xr:uid="{00000000-0005-0000-0000-00004E090000}"/>
    <cellStyle name="Millares 7 5" xfId="2545" xr:uid="{00000000-0005-0000-0000-00004F090000}"/>
    <cellStyle name="Millares 7 6" xfId="2546" xr:uid="{00000000-0005-0000-0000-000050090000}"/>
    <cellStyle name="Millares 7 7" xfId="2547" xr:uid="{00000000-0005-0000-0000-000051090000}"/>
    <cellStyle name="Millares 7 8" xfId="2548" xr:uid="{00000000-0005-0000-0000-000052090000}"/>
    <cellStyle name="Millares 7 9" xfId="2549" xr:uid="{00000000-0005-0000-0000-000053090000}"/>
    <cellStyle name="Millares 8" xfId="2550" xr:uid="{00000000-0005-0000-0000-000054090000}"/>
    <cellStyle name="Millares 8 10" xfId="2551" xr:uid="{00000000-0005-0000-0000-000055090000}"/>
    <cellStyle name="Millares 8 11" xfId="2552" xr:uid="{00000000-0005-0000-0000-000056090000}"/>
    <cellStyle name="Millares 8 12" xfId="2553" xr:uid="{00000000-0005-0000-0000-000057090000}"/>
    <cellStyle name="Millares 8 13" xfId="2554" xr:uid="{00000000-0005-0000-0000-000058090000}"/>
    <cellStyle name="Millares 8 14" xfId="2555" xr:uid="{00000000-0005-0000-0000-000059090000}"/>
    <cellStyle name="Millares 8 15" xfId="2556" xr:uid="{00000000-0005-0000-0000-00005A090000}"/>
    <cellStyle name="Millares 8 16" xfId="2557" xr:uid="{00000000-0005-0000-0000-00005B090000}"/>
    <cellStyle name="Millares 8 17" xfId="2558" xr:uid="{00000000-0005-0000-0000-00005C090000}"/>
    <cellStyle name="Millares 8 18" xfId="2559" xr:uid="{00000000-0005-0000-0000-00005D090000}"/>
    <cellStyle name="Millares 8 19" xfId="2560" xr:uid="{00000000-0005-0000-0000-00005E090000}"/>
    <cellStyle name="Millares 8 2" xfId="2561" xr:uid="{00000000-0005-0000-0000-00005F090000}"/>
    <cellStyle name="Millares 8 20" xfId="2562" xr:uid="{00000000-0005-0000-0000-000060090000}"/>
    <cellStyle name="Millares 8 21" xfId="2563" xr:uid="{00000000-0005-0000-0000-000061090000}"/>
    <cellStyle name="Millares 8 22" xfId="2564" xr:uid="{00000000-0005-0000-0000-000062090000}"/>
    <cellStyle name="Millares 8 23" xfId="2565" xr:uid="{00000000-0005-0000-0000-000063090000}"/>
    <cellStyle name="Millares 8 24" xfId="2566" xr:uid="{00000000-0005-0000-0000-000064090000}"/>
    <cellStyle name="Millares 8 3" xfId="2567" xr:uid="{00000000-0005-0000-0000-000065090000}"/>
    <cellStyle name="Millares 8 4" xfId="2568" xr:uid="{00000000-0005-0000-0000-000066090000}"/>
    <cellStyle name="Millares 8 5" xfId="2569" xr:uid="{00000000-0005-0000-0000-000067090000}"/>
    <cellStyle name="Millares 8 6" xfId="2570" xr:uid="{00000000-0005-0000-0000-000068090000}"/>
    <cellStyle name="Millares 8 7" xfId="2571" xr:uid="{00000000-0005-0000-0000-000069090000}"/>
    <cellStyle name="Millares 8 8" xfId="2572" xr:uid="{00000000-0005-0000-0000-00006A090000}"/>
    <cellStyle name="Millares 8 9" xfId="2573" xr:uid="{00000000-0005-0000-0000-00006B090000}"/>
    <cellStyle name="Millares 9" xfId="2574" xr:uid="{00000000-0005-0000-0000-00006C090000}"/>
    <cellStyle name="Moneda" xfId="388" builtinId="4"/>
    <cellStyle name="Moneda 2" xfId="389" xr:uid="{00000000-0005-0000-0000-00006F090000}"/>
    <cellStyle name="Moneda 2 10" xfId="390" xr:uid="{00000000-0005-0000-0000-000070090000}"/>
    <cellStyle name="Moneda 2 10 2" xfId="546" xr:uid="{00000000-0005-0000-0000-000071090000}"/>
    <cellStyle name="Moneda 2 11" xfId="39540" xr:uid="{00000000-0005-0000-0000-000072090000}"/>
    <cellStyle name="Moneda 2 2" xfId="545" xr:uid="{00000000-0005-0000-0000-000073090000}"/>
    <cellStyle name="Moneda 2 2 2" xfId="391" xr:uid="{00000000-0005-0000-0000-000074090000}"/>
    <cellStyle name="Moneda 2 2 2 2" xfId="547" xr:uid="{00000000-0005-0000-0000-000075090000}"/>
    <cellStyle name="Moneda 2 2 3" xfId="2576" xr:uid="{00000000-0005-0000-0000-000076090000}"/>
    <cellStyle name="Moneda 2 2 4" xfId="2575" xr:uid="{00000000-0005-0000-0000-000077090000}"/>
    <cellStyle name="Moneda 2 3" xfId="2577" xr:uid="{00000000-0005-0000-0000-000078090000}"/>
    <cellStyle name="Moneda 2 3 2" xfId="2578" xr:uid="{00000000-0005-0000-0000-000079090000}"/>
    <cellStyle name="Moneda 2 4" xfId="2579" xr:uid="{00000000-0005-0000-0000-00007A090000}"/>
    <cellStyle name="Moneda 2 4 2" xfId="2580" xr:uid="{00000000-0005-0000-0000-00007B090000}"/>
    <cellStyle name="Moneda 2 5" xfId="2581" xr:uid="{00000000-0005-0000-0000-00007C090000}"/>
    <cellStyle name="Moneda 2 5 2" xfId="2582" xr:uid="{00000000-0005-0000-0000-00007D090000}"/>
    <cellStyle name="Moneda 2 6" xfId="2583" xr:uid="{00000000-0005-0000-0000-00007E090000}"/>
    <cellStyle name="Moneda 2 6 2" xfId="2584" xr:uid="{00000000-0005-0000-0000-00007F090000}"/>
    <cellStyle name="Moneda 2 7" xfId="2585" xr:uid="{00000000-0005-0000-0000-000080090000}"/>
    <cellStyle name="Moneda 2 7 2" xfId="2586" xr:uid="{00000000-0005-0000-0000-000081090000}"/>
    <cellStyle name="Moneda 2 8" xfId="2587" xr:uid="{00000000-0005-0000-0000-000082090000}"/>
    <cellStyle name="Moneda 2 8 2" xfId="2588" xr:uid="{00000000-0005-0000-0000-000083090000}"/>
    <cellStyle name="Moneda 2 9" xfId="2589" xr:uid="{00000000-0005-0000-0000-000084090000}"/>
    <cellStyle name="Moneda 26" xfId="2590" xr:uid="{00000000-0005-0000-0000-000085090000}"/>
    <cellStyle name="Moneda 26 2" xfId="2591" xr:uid="{00000000-0005-0000-0000-000086090000}"/>
    <cellStyle name="Moneda 26 2 2" xfId="2592" xr:uid="{00000000-0005-0000-0000-000087090000}"/>
    <cellStyle name="Moneda 26 2 3" xfId="2593" xr:uid="{00000000-0005-0000-0000-000088090000}"/>
    <cellStyle name="Moneda 26 3" xfId="2594" xr:uid="{00000000-0005-0000-0000-000089090000}"/>
    <cellStyle name="Moneda 26 3 2" xfId="2595" xr:uid="{00000000-0005-0000-0000-00008A090000}"/>
    <cellStyle name="Moneda 26 3 3" xfId="2596" xr:uid="{00000000-0005-0000-0000-00008B090000}"/>
    <cellStyle name="Moneda 26 4" xfId="2597" xr:uid="{00000000-0005-0000-0000-00008C090000}"/>
    <cellStyle name="Moneda 3" xfId="544" xr:uid="{00000000-0005-0000-0000-00008D090000}"/>
    <cellStyle name="Moneda 3 2" xfId="2599" xr:uid="{00000000-0005-0000-0000-00008E090000}"/>
    <cellStyle name="Moneda 3 3" xfId="2600" xr:uid="{00000000-0005-0000-0000-00008F090000}"/>
    <cellStyle name="Moneda 3 4" xfId="2601" xr:uid="{00000000-0005-0000-0000-000090090000}"/>
    <cellStyle name="Moneda 3 5" xfId="2602" xr:uid="{00000000-0005-0000-0000-000091090000}"/>
    <cellStyle name="Moneda 3 6" xfId="2603" xr:uid="{00000000-0005-0000-0000-000092090000}"/>
    <cellStyle name="Moneda 3 7" xfId="2604" xr:uid="{00000000-0005-0000-0000-000093090000}"/>
    <cellStyle name="Moneda 3 8" xfId="2605" xr:uid="{00000000-0005-0000-0000-000094090000}"/>
    <cellStyle name="Moneda 3 9" xfId="2598" xr:uid="{00000000-0005-0000-0000-000095090000}"/>
    <cellStyle name="Moneda 4" xfId="392" xr:uid="{00000000-0005-0000-0000-000096090000}"/>
    <cellStyle name="Moneda 4 2" xfId="548" xr:uid="{00000000-0005-0000-0000-000097090000}"/>
    <cellStyle name="Moneda 5" xfId="551" xr:uid="{00000000-0005-0000-0000-000098090000}"/>
    <cellStyle name="Neutral 10" xfId="393" xr:uid="{00000000-0005-0000-0000-000099090000}"/>
    <cellStyle name="Neutral 11" xfId="394" xr:uid="{00000000-0005-0000-0000-00009A090000}"/>
    <cellStyle name="Neutral 12" xfId="395" xr:uid="{00000000-0005-0000-0000-00009B090000}"/>
    <cellStyle name="Neutral 2" xfId="396" xr:uid="{00000000-0005-0000-0000-00009C090000}"/>
    <cellStyle name="Neutral 3" xfId="397" xr:uid="{00000000-0005-0000-0000-00009D090000}"/>
    <cellStyle name="Neutral 4" xfId="398" xr:uid="{00000000-0005-0000-0000-00009E090000}"/>
    <cellStyle name="Neutral 5" xfId="399" xr:uid="{00000000-0005-0000-0000-00009F090000}"/>
    <cellStyle name="Neutral 6" xfId="400" xr:uid="{00000000-0005-0000-0000-0000A0090000}"/>
    <cellStyle name="Neutral 7" xfId="401" xr:uid="{00000000-0005-0000-0000-0000A1090000}"/>
    <cellStyle name="Neutral 8" xfId="402" xr:uid="{00000000-0005-0000-0000-0000A2090000}"/>
    <cellStyle name="Neutral 9" xfId="403" xr:uid="{00000000-0005-0000-0000-0000A3090000}"/>
    <cellStyle name="Normal" xfId="0" builtinId="0"/>
    <cellStyle name="Normal 10" xfId="404" xr:uid="{00000000-0005-0000-0000-0000A5090000}"/>
    <cellStyle name="Normal 10 10" xfId="2607" xr:uid="{00000000-0005-0000-0000-0000A6090000}"/>
    <cellStyle name="Normal 10 11" xfId="2608" xr:uid="{00000000-0005-0000-0000-0000A7090000}"/>
    <cellStyle name="Normal 10 12" xfId="2609" xr:uid="{00000000-0005-0000-0000-0000A8090000}"/>
    <cellStyle name="Normal 10 13" xfId="2610" xr:uid="{00000000-0005-0000-0000-0000A9090000}"/>
    <cellStyle name="Normal 10 14" xfId="2611" xr:uid="{00000000-0005-0000-0000-0000AA090000}"/>
    <cellStyle name="Normal 10 15" xfId="2612" xr:uid="{00000000-0005-0000-0000-0000AB090000}"/>
    <cellStyle name="Normal 10 16" xfId="2613" xr:uid="{00000000-0005-0000-0000-0000AC090000}"/>
    <cellStyle name="Normal 10 17" xfId="2614" xr:uid="{00000000-0005-0000-0000-0000AD090000}"/>
    <cellStyle name="Normal 10 18" xfId="2615" xr:uid="{00000000-0005-0000-0000-0000AE090000}"/>
    <cellStyle name="Normal 10 19" xfId="2616" xr:uid="{00000000-0005-0000-0000-0000AF090000}"/>
    <cellStyle name="Normal 10 2" xfId="2617" xr:uid="{00000000-0005-0000-0000-0000B0090000}"/>
    <cellStyle name="Normal 10 2 10" xfId="405" xr:uid="{00000000-0005-0000-0000-0000B1090000}"/>
    <cellStyle name="Normal 10 2 10 10" xfId="2618" xr:uid="{00000000-0005-0000-0000-0000B2090000}"/>
    <cellStyle name="Normal 10 2 10 10 10" xfId="2619" xr:uid="{00000000-0005-0000-0000-0000B3090000}"/>
    <cellStyle name="Normal 10 2 10 10 11" xfId="2620" xr:uid="{00000000-0005-0000-0000-0000B4090000}"/>
    <cellStyle name="Normal 10 2 10 10 12" xfId="2621" xr:uid="{00000000-0005-0000-0000-0000B5090000}"/>
    <cellStyle name="Normal 10 2 10 10 13" xfId="2622" xr:uid="{00000000-0005-0000-0000-0000B6090000}"/>
    <cellStyle name="Normal 10 2 10 10 14" xfId="2623" xr:uid="{00000000-0005-0000-0000-0000B7090000}"/>
    <cellStyle name="Normal 10 2 10 10 2" xfId="2624" xr:uid="{00000000-0005-0000-0000-0000B8090000}"/>
    <cellStyle name="Normal 10 2 10 10 2 10" xfId="2625" xr:uid="{00000000-0005-0000-0000-0000B9090000}"/>
    <cellStyle name="Normal 10 2 10 10 2 2" xfId="2626" xr:uid="{00000000-0005-0000-0000-0000BA090000}"/>
    <cellStyle name="Normal 10 2 10 10 2 3" xfId="2627" xr:uid="{00000000-0005-0000-0000-0000BB090000}"/>
    <cellStyle name="Normal 10 2 10 10 2 4" xfId="2628" xr:uid="{00000000-0005-0000-0000-0000BC090000}"/>
    <cellStyle name="Normal 10 2 10 10 2 5" xfId="2629" xr:uid="{00000000-0005-0000-0000-0000BD090000}"/>
    <cellStyle name="Normal 10 2 10 10 2 6" xfId="2630" xr:uid="{00000000-0005-0000-0000-0000BE090000}"/>
    <cellStyle name="Normal 10 2 10 10 2 7" xfId="2631" xr:uid="{00000000-0005-0000-0000-0000BF090000}"/>
    <cellStyle name="Normal 10 2 10 10 2 8" xfId="2632" xr:uid="{00000000-0005-0000-0000-0000C0090000}"/>
    <cellStyle name="Normal 10 2 10 10 2 9" xfId="2633" xr:uid="{00000000-0005-0000-0000-0000C1090000}"/>
    <cellStyle name="Normal 10 2 10 10 3" xfId="2634" xr:uid="{00000000-0005-0000-0000-0000C2090000}"/>
    <cellStyle name="Normal 10 2 10 10 3 10" xfId="2635" xr:uid="{00000000-0005-0000-0000-0000C3090000}"/>
    <cellStyle name="Normal 10 2 10 10 3 2" xfId="2636" xr:uid="{00000000-0005-0000-0000-0000C4090000}"/>
    <cellStyle name="Normal 10 2 10 10 3 3" xfId="2637" xr:uid="{00000000-0005-0000-0000-0000C5090000}"/>
    <cellStyle name="Normal 10 2 10 10 3 4" xfId="2638" xr:uid="{00000000-0005-0000-0000-0000C6090000}"/>
    <cellStyle name="Normal 10 2 10 10 3 5" xfId="2639" xr:uid="{00000000-0005-0000-0000-0000C7090000}"/>
    <cellStyle name="Normal 10 2 10 10 3 6" xfId="2640" xr:uid="{00000000-0005-0000-0000-0000C8090000}"/>
    <cellStyle name="Normal 10 2 10 10 3 7" xfId="2641" xr:uid="{00000000-0005-0000-0000-0000C9090000}"/>
    <cellStyle name="Normal 10 2 10 10 3 8" xfId="2642" xr:uid="{00000000-0005-0000-0000-0000CA090000}"/>
    <cellStyle name="Normal 10 2 10 10 3 9" xfId="2643" xr:uid="{00000000-0005-0000-0000-0000CB090000}"/>
    <cellStyle name="Normal 10 2 10 10 4" xfId="2644" xr:uid="{00000000-0005-0000-0000-0000CC090000}"/>
    <cellStyle name="Normal 10 2 10 10 4 10" xfId="2645" xr:uid="{00000000-0005-0000-0000-0000CD090000}"/>
    <cellStyle name="Normal 10 2 10 10 4 2" xfId="2646" xr:uid="{00000000-0005-0000-0000-0000CE090000}"/>
    <cellStyle name="Normal 10 2 10 10 4 3" xfId="2647" xr:uid="{00000000-0005-0000-0000-0000CF090000}"/>
    <cellStyle name="Normal 10 2 10 10 4 4" xfId="2648" xr:uid="{00000000-0005-0000-0000-0000D0090000}"/>
    <cellStyle name="Normal 10 2 10 10 4 5" xfId="2649" xr:uid="{00000000-0005-0000-0000-0000D1090000}"/>
    <cellStyle name="Normal 10 2 10 10 4 6" xfId="2650" xr:uid="{00000000-0005-0000-0000-0000D2090000}"/>
    <cellStyle name="Normal 10 2 10 10 4 7" xfId="2651" xr:uid="{00000000-0005-0000-0000-0000D3090000}"/>
    <cellStyle name="Normal 10 2 10 10 4 8" xfId="2652" xr:uid="{00000000-0005-0000-0000-0000D4090000}"/>
    <cellStyle name="Normal 10 2 10 10 4 9" xfId="2653" xr:uid="{00000000-0005-0000-0000-0000D5090000}"/>
    <cellStyle name="Normal 10 2 10 10 5" xfId="2654" xr:uid="{00000000-0005-0000-0000-0000D6090000}"/>
    <cellStyle name="Normal 10 2 10 10 5 10" xfId="2655" xr:uid="{00000000-0005-0000-0000-0000D7090000}"/>
    <cellStyle name="Normal 10 2 10 10 5 2" xfId="2656" xr:uid="{00000000-0005-0000-0000-0000D8090000}"/>
    <cellStyle name="Normal 10 2 10 10 5 3" xfId="2657" xr:uid="{00000000-0005-0000-0000-0000D9090000}"/>
    <cellStyle name="Normal 10 2 10 10 5 4" xfId="2658" xr:uid="{00000000-0005-0000-0000-0000DA090000}"/>
    <cellStyle name="Normal 10 2 10 10 5 5" xfId="2659" xr:uid="{00000000-0005-0000-0000-0000DB090000}"/>
    <cellStyle name="Normal 10 2 10 10 5 6" xfId="2660" xr:uid="{00000000-0005-0000-0000-0000DC090000}"/>
    <cellStyle name="Normal 10 2 10 10 5 7" xfId="2661" xr:uid="{00000000-0005-0000-0000-0000DD090000}"/>
    <cellStyle name="Normal 10 2 10 10 5 8" xfId="2662" xr:uid="{00000000-0005-0000-0000-0000DE090000}"/>
    <cellStyle name="Normal 10 2 10 10 5 9" xfId="2663" xr:uid="{00000000-0005-0000-0000-0000DF090000}"/>
    <cellStyle name="Normal 10 2 10 10 6" xfId="2664" xr:uid="{00000000-0005-0000-0000-0000E0090000}"/>
    <cellStyle name="Normal 10 2 10 10 7" xfId="2665" xr:uid="{00000000-0005-0000-0000-0000E1090000}"/>
    <cellStyle name="Normal 10 2 10 10 8" xfId="2666" xr:uid="{00000000-0005-0000-0000-0000E2090000}"/>
    <cellStyle name="Normal 10 2 10 10 9" xfId="2667" xr:uid="{00000000-0005-0000-0000-0000E3090000}"/>
    <cellStyle name="Normal 10 2 10 11" xfId="2668" xr:uid="{00000000-0005-0000-0000-0000E4090000}"/>
    <cellStyle name="Normal 10 2 10 11 10" xfId="2669" xr:uid="{00000000-0005-0000-0000-0000E5090000}"/>
    <cellStyle name="Normal 10 2 10 11 11" xfId="2670" xr:uid="{00000000-0005-0000-0000-0000E6090000}"/>
    <cellStyle name="Normal 10 2 10 11 12" xfId="2671" xr:uid="{00000000-0005-0000-0000-0000E7090000}"/>
    <cellStyle name="Normal 10 2 10 11 13" xfId="2672" xr:uid="{00000000-0005-0000-0000-0000E8090000}"/>
    <cellStyle name="Normal 10 2 10 11 14" xfId="2673" xr:uid="{00000000-0005-0000-0000-0000E9090000}"/>
    <cellStyle name="Normal 10 2 10 11 2" xfId="2674" xr:uid="{00000000-0005-0000-0000-0000EA090000}"/>
    <cellStyle name="Normal 10 2 10 11 2 10" xfId="2675" xr:uid="{00000000-0005-0000-0000-0000EB090000}"/>
    <cellStyle name="Normal 10 2 10 11 2 2" xfId="2676" xr:uid="{00000000-0005-0000-0000-0000EC090000}"/>
    <cellStyle name="Normal 10 2 10 11 2 3" xfId="2677" xr:uid="{00000000-0005-0000-0000-0000ED090000}"/>
    <cellStyle name="Normal 10 2 10 11 2 4" xfId="2678" xr:uid="{00000000-0005-0000-0000-0000EE090000}"/>
    <cellStyle name="Normal 10 2 10 11 2 5" xfId="2679" xr:uid="{00000000-0005-0000-0000-0000EF090000}"/>
    <cellStyle name="Normal 10 2 10 11 2 6" xfId="2680" xr:uid="{00000000-0005-0000-0000-0000F0090000}"/>
    <cellStyle name="Normal 10 2 10 11 2 7" xfId="2681" xr:uid="{00000000-0005-0000-0000-0000F1090000}"/>
    <cellStyle name="Normal 10 2 10 11 2 8" xfId="2682" xr:uid="{00000000-0005-0000-0000-0000F2090000}"/>
    <cellStyle name="Normal 10 2 10 11 2 9" xfId="2683" xr:uid="{00000000-0005-0000-0000-0000F3090000}"/>
    <cellStyle name="Normal 10 2 10 11 3" xfId="2684" xr:uid="{00000000-0005-0000-0000-0000F4090000}"/>
    <cellStyle name="Normal 10 2 10 11 3 10" xfId="2685" xr:uid="{00000000-0005-0000-0000-0000F5090000}"/>
    <cellStyle name="Normal 10 2 10 11 3 2" xfId="2686" xr:uid="{00000000-0005-0000-0000-0000F6090000}"/>
    <cellStyle name="Normal 10 2 10 11 3 3" xfId="2687" xr:uid="{00000000-0005-0000-0000-0000F7090000}"/>
    <cellStyle name="Normal 10 2 10 11 3 4" xfId="2688" xr:uid="{00000000-0005-0000-0000-0000F8090000}"/>
    <cellStyle name="Normal 10 2 10 11 3 5" xfId="2689" xr:uid="{00000000-0005-0000-0000-0000F9090000}"/>
    <cellStyle name="Normal 10 2 10 11 3 6" xfId="2690" xr:uid="{00000000-0005-0000-0000-0000FA090000}"/>
    <cellStyle name="Normal 10 2 10 11 3 7" xfId="2691" xr:uid="{00000000-0005-0000-0000-0000FB090000}"/>
    <cellStyle name="Normal 10 2 10 11 3 8" xfId="2692" xr:uid="{00000000-0005-0000-0000-0000FC090000}"/>
    <cellStyle name="Normal 10 2 10 11 3 9" xfId="2693" xr:uid="{00000000-0005-0000-0000-0000FD090000}"/>
    <cellStyle name="Normal 10 2 10 11 4" xfId="2694" xr:uid="{00000000-0005-0000-0000-0000FE090000}"/>
    <cellStyle name="Normal 10 2 10 11 4 10" xfId="2695" xr:uid="{00000000-0005-0000-0000-0000FF090000}"/>
    <cellStyle name="Normal 10 2 10 11 4 2" xfId="2696" xr:uid="{00000000-0005-0000-0000-0000000A0000}"/>
    <cellStyle name="Normal 10 2 10 11 4 3" xfId="2697" xr:uid="{00000000-0005-0000-0000-0000010A0000}"/>
    <cellStyle name="Normal 10 2 10 11 4 4" xfId="2698" xr:uid="{00000000-0005-0000-0000-0000020A0000}"/>
    <cellStyle name="Normal 10 2 10 11 4 5" xfId="2699" xr:uid="{00000000-0005-0000-0000-0000030A0000}"/>
    <cellStyle name="Normal 10 2 10 11 4 6" xfId="2700" xr:uid="{00000000-0005-0000-0000-0000040A0000}"/>
    <cellStyle name="Normal 10 2 10 11 4 7" xfId="2701" xr:uid="{00000000-0005-0000-0000-0000050A0000}"/>
    <cellStyle name="Normal 10 2 10 11 4 8" xfId="2702" xr:uid="{00000000-0005-0000-0000-0000060A0000}"/>
    <cellStyle name="Normal 10 2 10 11 4 9" xfId="2703" xr:uid="{00000000-0005-0000-0000-0000070A0000}"/>
    <cellStyle name="Normal 10 2 10 11 5" xfId="2704" xr:uid="{00000000-0005-0000-0000-0000080A0000}"/>
    <cellStyle name="Normal 10 2 10 11 5 10" xfId="2705" xr:uid="{00000000-0005-0000-0000-0000090A0000}"/>
    <cellStyle name="Normal 10 2 10 11 5 2" xfId="2706" xr:uid="{00000000-0005-0000-0000-00000A0A0000}"/>
    <cellStyle name="Normal 10 2 10 11 5 3" xfId="2707" xr:uid="{00000000-0005-0000-0000-00000B0A0000}"/>
    <cellStyle name="Normal 10 2 10 11 5 4" xfId="2708" xr:uid="{00000000-0005-0000-0000-00000C0A0000}"/>
    <cellStyle name="Normal 10 2 10 11 5 5" xfId="2709" xr:uid="{00000000-0005-0000-0000-00000D0A0000}"/>
    <cellStyle name="Normal 10 2 10 11 5 6" xfId="2710" xr:uid="{00000000-0005-0000-0000-00000E0A0000}"/>
    <cellStyle name="Normal 10 2 10 11 5 7" xfId="2711" xr:uid="{00000000-0005-0000-0000-00000F0A0000}"/>
    <cellStyle name="Normal 10 2 10 11 5 8" xfId="2712" xr:uid="{00000000-0005-0000-0000-0000100A0000}"/>
    <cellStyle name="Normal 10 2 10 11 5 9" xfId="2713" xr:uid="{00000000-0005-0000-0000-0000110A0000}"/>
    <cellStyle name="Normal 10 2 10 11 6" xfId="2714" xr:uid="{00000000-0005-0000-0000-0000120A0000}"/>
    <cellStyle name="Normal 10 2 10 11 7" xfId="2715" xr:uid="{00000000-0005-0000-0000-0000130A0000}"/>
    <cellStyle name="Normal 10 2 10 11 8" xfId="2716" xr:uid="{00000000-0005-0000-0000-0000140A0000}"/>
    <cellStyle name="Normal 10 2 10 11 9" xfId="2717" xr:uid="{00000000-0005-0000-0000-0000150A0000}"/>
    <cellStyle name="Normal 10 2 10 12" xfId="2718" xr:uid="{00000000-0005-0000-0000-0000160A0000}"/>
    <cellStyle name="Normal 10 2 10 12 10" xfId="2719" xr:uid="{00000000-0005-0000-0000-0000170A0000}"/>
    <cellStyle name="Normal 10 2 10 12 11" xfId="2720" xr:uid="{00000000-0005-0000-0000-0000180A0000}"/>
    <cellStyle name="Normal 10 2 10 12 12" xfId="2721" xr:uid="{00000000-0005-0000-0000-0000190A0000}"/>
    <cellStyle name="Normal 10 2 10 12 13" xfId="2722" xr:uid="{00000000-0005-0000-0000-00001A0A0000}"/>
    <cellStyle name="Normal 10 2 10 12 14" xfId="2723" xr:uid="{00000000-0005-0000-0000-00001B0A0000}"/>
    <cellStyle name="Normal 10 2 10 12 2" xfId="2724" xr:uid="{00000000-0005-0000-0000-00001C0A0000}"/>
    <cellStyle name="Normal 10 2 10 12 2 10" xfId="2725" xr:uid="{00000000-0005-0000-0000-00001D0A0000}"/>
    <cellStyle name="Normal 10 2 10 12 2 2" xfId="2726" xr:uid="{00000000-0005-0000-0000-00001E0A0000}"/>
    <cellStyle name="Normal 10 2 10 12 2 3" xfId="2727" xr:uid="{00000000-0005-0000-0000-00001F0A0000}"/>
    <cellStyle name="Normal 10 2 10 12 2 4" xfId="2728" xr:uid="{00000000-0005-0000-0000-0000200A0000}"/>
    <cellStyle name="Normal 10 2 10 12 2 5" xfId="2729" xr:uid="{00000000-0005-0000-0000-0000210A0000}"/>
    <cellStyle name="Normal 10 2 10 12 2 6" xfId="2730" xr:uid="{00000000-0005-0000-0000-0000220A0000}"/>
    <cellStyle name="Normal 10 2 10 12 2 7" xfId="2731" xr:uid="{00000000-0005-0000-0000-0000230A0000}"/>
    <cellStyle name="Normal 10 2 10 12 2 8" xfId="2732" xr:uid="{00000000-0005-0000-0000-0000240A0000}"/>
    <cellStyle name="Normal 10 2 10 12 2 9" xfId="2733" xr:uid="{00000000-0005-0000-0000-0000250A0000}"/>
    <cellStyle name="Normal 10 2 10 12 3" xfId="2734" xr:uid="{00000000-0005-0000-0000-0000260A0000}"/>
    <cellStyle name="Normal 10 2 10 12 3 10" xfId="2735" xr:uid="{00000000-0005-0000-0000-0000270A0000}"/>
    <cellStyle name="Normal 10 2 10 12 3 2" xfId="2736" xr:uid="{00000000-0005-0000-0000-0000280A0000}"/>
    <cellStyle name="Normal 10 2 10 12 3 3" xfId="2737" xr:uid="{00000000-0005-0000-0000-0000290A0000}"/>
    <cellStyle name="Normal 10 2 10 12 3 4" xfId="2738" xr:uid="{00000000-0005-0000-0000-00002A0A0000}"/>
    <cellStyle name="Normal 10 2 10 12 3 5" xfId="2739" xr:uid="{00000000-0005-0000-0000-00002B0A0000}"/>
    <cellStyle name="Normal 10 2 10 12 3 6" xfId="2740" xr:uid="{00000000-0005-0000-0000-00002C0A0000}"/>
    <cellStyle name="Normal 10 2 10 12 3 7" xfId="2741" xr:uid="{00000000-0005-0000-0000-00002D0A0000}"/>
    <cellStyle name="Normal 10 2 10 12 3 8" xfId="2742" xr:uid="{00000000-0005-0000-0000-00002E0A0000}"/>
    <cellStyle name="Normal 10 2 10 12 3 9" xfId="2743" xr:uid="{00000000-0005-0000-0000-00002F0A0000}"/>
    <cellStyle name="Normal 10 2 10 12 4" xfId="2744" xr:uid="{00000000-0005-0000-0000-0000300A0000}"/>
    <cellStyle name="Normal 10 2 10 12 4 10" xfId="2745" xr:uid="{00000000-0005-0000-0000-0000310A0000}"/>
    <cellStyle name="Normal 10 2 10 12 4 2" xfId="2746" xr:uid="{00000000-0005-0000-0000-0000320A0000}"/>
    <cellStyle name="Normal 10 2 10 12 4 3" xfId="2747" xr:uid="{00000000-0005-0000-0000-0000330A0000}"/>
    <cellStyle name="Normal 10 2 10 12 4 4" xfId="2748" xr:uid="{00000000-0005-0000-0000-0000340A0000}"/>
    <cellStyle name="Normal 10 2 10 12 4 5" xfId="2749" xr:uid="{00000000-0005-0000-0000-0000350A0000}"/>
    <cellStyle name="Normal 10 2 10 12 4 6" xfId="2750" xr:uid="{00000000-0005-0000-0000-0000360A0000}"/>
    <cellStyle name="Normal 10 2 10 12 4 7" xfId="2751" xr:uid="{00000000-0005-0000-0000-0000370A0000}"/>
    <cellStyle name="Normal 10 2 10 12 4 8" xfId="2752" xr:uid="{00000000-0005-0000-0000-0000380A0000}"/>
    <cellStyle name="Normal 10 2 10 12 4 9" xfId="2753" xr:uid="{00000000-0005-0000-0000-0000390A0000}"/>
    <cellStyle name="Normal 10 2 10 12 5" xfId="2754" xr:uid="{00000000-0005-0000-0000-00003A0A0000}"/>
    <cellStyle name="Normal 10 2 10 12 5 10" xfId="2755" xr:uid="{00000000-0005-0000-0000-00003B0A0000}"/>
    <cellStyle name="Normal 10 2 10 12 5 2" xfId="2756" xr:uid="{00000000-0005-0000-0000-00003C0A0000}"/>
    <cellStyle name="Normal 10 2 10 12 5 3" xfId="2757" xr:uid="{00000000-0005-0000-0000-00003D0A0000}"/>
    <cellStyle name="Normal 10 2 10 12 5 4" xfId="2758" xr:uid="{00000000-0005-0000-0000-00003E0A0000}"/>
    <cellStyle name="Normal 10 2 10 12 5 5" xfId="2759" xr:uid="{00000000-0005-0000-0000-00003F0A0000}"/>
    <cellStyle name="Normal 10 2 10 12 5 6" xfId="2760" xr:uid="{00000000-0005-0000-0000-0000400A0000}"/>
    <cellStyle name="Normal 10 2 10 12 5 7" xfId="2761" xr:uid="{00000000-0005-0000-0000-0000410A0000}"/>
    <cellStyle name="Normal 10 2 10 12 5 8" xfId="2762" xr:uid="{00000000-0005-0000-0000-0000420A0000}"/>
    <cellStyle name="Normal 10 2 10 12 5 9" xfId="2763" xr:uid="{00000000-0005-0000-0000-0000430A0000}"/>
    <cellStyle name="Normal 10 2 10 12 6" xfId="2764" xr:uid="{00000000-0005-0000-0000-0000440A0000}"/>
    <cellStyle name="Normal 10 2 10 12 7" xfId="2765" xr:uid="{00000000-0005-0000-0000-0000450A0000}"/>
    <cellStyle name="Normal 10 2 10 12 8" xfId="2766" xr:uid="{00000000-0005-0000-0000-0000460A0000}"/>
    <cellStyle name="Normal 10 2 10 12 9" xfId="2767" xr:uid="{00000000-0005-0000-0000-0000470A0000}"/>
    <cellStyle name="Normal 10 2 10 13" xfId="2768" xr:uid="{00000000-0005-0000-0000-0000480A0000}"/>
    <cellStyle name="Normal 10 2 10 13 10" xfId="2769" xr:uid="{00000000-0005-0000-0000-0000490A0000}"/>
    <cellStyle name="Normal 10 2 10 13 11" xfId="2770" xr:uid="{00000000-0005-0000-0000-00004A0A0000}"/>
    <cellStyle name="Normal 10 2 10 13 12" xfId="2771" xr:uid="{00000000-0005-0000-0000-00004B0A0000}"/>
    <cellStyle name="Normal 10 2 10 13 13" xfId="2772" xr:uid="{00000000-0005-0000-0000-00004C0A0000}"/>
    <cellStyle name="Normal 10 2 10 13 14" xfId="2773" xr:uid="{00000000-0005-0000-0000-00004D0A0000}"/>
    <cellStyle name="Normal 10 2 10 13 2" xfId="2774" xr:uid="{00000000-0005-0000-0000-00004E0A0000}"/>
    <cellStyle name="Normal 10 2 10 13 2 10" xfId="2775" xr:uid="{00000000-0005-0000-0000-00004F0A0000}"/>
    <cellStyle name="Normal 10 2 10 13 2 2" xfId="2776" xr:uid="{00000000-0005-0000-0000-0000500A0000}"/>
    <cellStyle name="Normal 10 2 10 13 2 3" xfId="2777" xr:uid="{00000000-0005-0000-0000-0000510A0000}"/>
    <cellStyle name="Normal 10 2 10 13 2 4" xfId="2778" xr:uid="{00000000-0005-0000-0000-0000520A0000}"/>
    <cellStyle name="Normal 10 2 10 13 2 5" xfId="2779" xr:uid="{00000000-0005-0000-0000-0000530A0000}"/>
    <cellStyle name="Normal 10 2 10 13 2 6" xfId="2780" xr:uid="{00000000-0005-0000-0000-0000540A0000}"/>
    <cellStyle name="Normal 10 2 10 13 2 7" xfId="2781" xr:uid="{00000000-0005-0000-0000-0000550A0000}"/>
    <cellStyle name="Normal 10 2 10 13 2 8" xfId="2782" xr:uid="{00000000-0005-0000-0000-0000560A0000}"/>
    <cellStyle name="Normal 10 2 10 13 2 9" xfId="2783" xr:uid="{00000000-0005-0000-0000-0000570A0000}"/>
    <cellStyle name="Normal 10 2 10 13 3" xfId="2784" xr:uid="{00000000-0005-0000-0000-0000580A0000}"/>
    <cellStyle name="Normal 10 2 10 13 3 10" xfId="2785" xr:uid="{00000000-0005-0000-0000-0000590A0000}"/>
    <cellStyle name="Normal 10 2 10 13 3 2" xfId="2786" xr:uid="{00000000-0005-0000-0000-00005A0A0000}"/>
    <cellStyle name="Normal 10 2 10 13 3 3" xfId="2787" xr:uid="{00000000-0005-0000-0000-00005B0A0000}"/>
    <cellStyle name="Normal 10 2 10 13 3 4" xfId="2788" xr:uid="{00000000-0005-0000-0000-00005C0A0000}"/>
    <cellStyle name="Normal 10 2 10 13 3 5" xfId="2789" xr:uid="{00000000-0005-0000-0000-00005D0A0000}"/>
    <cellStyle name="Normal 10 2 10 13 3 6" xfId="2790" xr:uid="{00000000-0005-0000-0000-00005E0A0000}"/>
    <cellStyle name="Normal 10 2 10 13 3 7" xfId="2791" xr:uid="{00000000-0005-0000-0000-00005F0A0000}"/>
    <cellStyle name="Normal 10 2 10 13 3 8" xfId="2792" xr:uid="{00000000-0005-0000-0000-0000600A0000}"/>
    <cellStyle name="Normal 10 2 10 13 3 9" xfId="2793" xr:uid="{00000000-0005-0000-0000-0000610A0000}"/>
    <cellStyle name="Normal 10 2 10 13 4" xfId="2794" xr:uid="{00000000-0005-0000-0000-0000620A0000}"/>
    <cellStyle name="Normal 10 2 10 13 4 10" xfId="2795" xr:uid="{00000000-0005-0000-0000-0000630A0000}"/>
    <cellStyle name="Normal 10 2 10 13 4 2" xfId="2796" xr:uid="{00000000-0005-0000-0000-0000640A0000}"/>
    <cellStyle name="Normal 10 2 10 13 4 3" xfId="2797" xr:uid="{00000000-0005-0000-0000-0000650A0000}"/>
    <cellStyle name="Normal 10 2 10 13 4 4" xfId="2798" xr:uid="{00000000-0005-0000-0000-0000660A0000}"/>
    <cellStyle name="Normal 10 2 10 13 4 5" xfId="2799" xr:uid="{00000000-0005-0000-0000-0000670A0000}"/>
    <cellStyle name="Normal 10 2 10 13 4 6" xfId="2800" xr:uid="{00000000-0005-0000-0000-0000680A0000}"/>
    <cellStyle name="Normal 10 2 10 13 4 7" xfId="2801" xr:uid="{00000000-0005-0000-0000-0000690A0000}"/>
    <cellStyle name="Normal 10 2 10 13 4 8" xfId="2802" xr:uid="{00000000-0005-0000-0000-00006A0A0000}"/>
    <cellStyle name="Normal 10 2 10 13 4 9" xfId="2803" xr:uid="{00000000-0005-0000-0000-00006B0A0000}"/>
    <cellStyle name="Normal 10 2 10 13 5" xfId="2804" xr:uid="{00000000-0005-0000-0000-00006C0A0000}"/>
    <cellStyle name="Normal 10 2 10 13 5 10" xfId="2805" xr:uid="{00000000-0005-0000-0000-00006D0A0000}"/>
    <cellStyle name="Normal 10 2 10 13 5 2" xfId="2806" xr:uid="{00000000-0005-0000-0000-00006E0A0000}"/>
    <cellStyle name="Normal 10 2 10 13 5 3" xfId="2807" xr:uid="{00000000-0005-0000-0000-00006F0A0000}"/>
    <cellStyle name="Normal 10 2 10 13 5 4" xfId="2808" xr:uid="{00000000-0005-0000-0000-0000700A0000}"/>
    <cellStyle name="Normal 10 2 10 13 5 5" xfId="2809" xr:uid="{00000000-0005-0000-0000-0000710A0000}"/>
    <cellStyle name="Normal 10 2 10 13 5 6" xfId="2810" xr:uid="{00000000-0005-0000-0000-0000720A0000}"/>
    <cellStyle name="Normal 10 2 10 13 5 7" xfId="2811" xr:uid="{00000000-0005-0000-0000-0000730A0000}"/>
    <cellStyle name="Normal 10 2 10 13 5 8" xfId="2812" xr:uid="{00000000-0005-0000-0000-0000740A0000}"/>
    <cellStyle name="Normal 10 2 10 13 5 9" xfId="2813" xr:uid="{00000000-0005-0000-0000-0000750A0000}"/>
    <cellStyle name="Normal 10 2 10 13 6" xfId="2814" xr:uid="{00000000-0005-0000-0000-0000760A0000}"/>
    <cellStyle name="Normal 10 2 10 13 7" xfId="2815" xr:uid="{00000000-0005-0000-0000-0000770A0000}"/>
    <cellStyle name="Normal 10 2 10 13 8" xfId="2816" xr:uid="{00000000-0005-0000-0000-0000780A0000}"/>
    <cellStyle name="Normal 10 2 10 13 9" xfId="2817" xr:uid="{00000000-0005-0000-0000-0000790A0000}"/>
    <cellStyle name="Normal 10 2 10 14" xfId="2818" xr:uid="{00000000-0005-0000-0000-00007A0A0000}"/>
    <cellStyle name="Normal 10 2 10 14 10" xfId="2819" xr:uid="{00000000-0005-0000-0000-00007B0A0000}"/>
    <cellStyle name="Normal 10 2 10 14 11" xfId="2820" xr:uid="{00000000-0005-0000-0000-00007C0A0000}"/>
    <cellStyle name="Normal 10 2 10 14 12" xfId="2821" xr:uid="{00000000-0005-0000-0000-00007D0A0000}"/>
    <cellStyle name="Normal 10 2 10 14 13" xfId="2822" xr:uid="{00000000-0005-0000-0000-00007E0A0000}"/>
    <cellStyle name="Normal 10 2 10 14 14" xfId="2823" xr:uid="{00000000-0005-0000-0000-00007F0A0000}"/>
    <cellStyle name="Normal 10 2 10 14 2" xfId="2824" xr:uid="{00000000-0005-0000-0000-0000800A0000}"/>
    <cellStyle name="Normal 10 2 10 14 2 10" xfId="2825" xr:uid="{00000000-0005-0000-0000-0000810A0000}"/>
    <cellStyle name="Normal 10 2 10 14 2 2" xfId="2826" xr:uid="{00000000-0005-0000-0000-0000820A0000}"/>
    <cellStyle name="Normal 10 2 10 14 2 3" xfId="2827" xr:uid="{00000000-0005-0000-0000-0000830A0000}"/>
    <cellStyle name="Normal 10 2 10 14 2 4" xfId="2828" xr:uid="{00000000-0005-0000-0000-0000840A0000}"/>
    <cellStyle name="Normal 10 2 10 14 2 5" xfId="2829" xr:uid="{00000000-0005-0000-0000-0000850A0000}"/>
    <cellStyle name="Normal 10 2 10 14 2 6" xfId="2830" xr:uid="{00000000-0005-0000-0000-0000860A0000}"/>
    <cellStyle name="Normal 10 2 10 14 2 7" xfId="2831" xr:uid="{00000000-0005-0000-0000-0000870A0000}"/>
    <cellStyle name="Normal 10 2 10 14 2 8" xfId="2832" xr:uid="{00000000-0005-0000-0000-0000880A0000}"/>
    <cellStyle name="Normal 10 2 10 14 2 9" xfId="2833" xr:uid="{00000000-0005-0000-0000-0000890A0000}"/>
    <cellStyle name="Normal 10 2 10 14 3" xfId="2834" xr:uid="{00000000-0005-0000-0000-00008A0A0000}"/>
    <cellStyle name="Normal 10 2 10 14 3 10" xfId="2835" xr:uid="{00000000-0005-0000-0000-00008B0A0000}"/>
    <cellStyle name="Normal 10 2 10 14 3 2" xfId="2836" xr:uid="{00000000-0005-0000-0000-00008C0A0000}"/>
    <cellStyle name="Normal 10 2 10 14 3 3" xfId="2837" xr:uid="{00000000-0005-0000-0000-00008D0A0000}"/>
    <cellStyle name="Normal 10 2 10 14 3 4" xfId="2838" xr:uid="{00000000-0005-0000-0000-00008E0A0000}"/>
    <cellStyle name="Normal 10 2 10 14 3 5" xfId="2839" xr:uid="{00000000-0005-0000-0000-00008F0A0000}"/>
    <cellStyle name="Normal 10 2 10 14 3 6" xfId="2840" xr:uid="{00000000-0005-0000-0000-0000900A0000}"/>
    <cellStyle name="Normal 10 2 10 14 3 7" xfId="2841" xr:uid="{00000000-0005-0000-0000-0000910A0000}"/>
    <cellStyle name="Normal 10 2 10 14 3 8" xfId="2842" xr:uid="{00000000-0005-0000-0000-0000920A0000}"/>
    <cellStyle name="Normal 10 2 10 14 3 9" xfId="2843" xr:uid="{00000000-0005-0000-0000-0000930A0000}"/>
    <cellStyle name="Normal 10 2 10 14 4" xfId="2844" xr:uid="{00000000-0005-0000-0000-0000940A0000}"/>
    <cellStyle name="Normal 10 2 10 14 4 10" xfId="2845" xr:uid="{00000000-0005-0000-0000-0000950A0000}"/>
    <cellStyle name="Normal 10 2 10 14 4 2" xfId="2846" xr:uid="{00000000-0005-0000-0000-0000960A0000}"/>
    <cellStyle name="Normal 10 2 10 14 4 3" xfId="2847" xr:uid="{00000000-0005-0000-0000-0000970A0000}"/>
    <cellStyle name="Normal 10 2 10 14 4 4" xfId="2848" xr:uid="{00000000-0005-0000-0000-0000980A0000}"/>
    <cellStyle name="Normal 10 2 10 14 4 5" xfId="2849" xr:uid="{00000000-0005-0000-0000-0000990A0000}"/>
    <cellStyle name="Normal 10 2 10 14 4 6" xfId="2850" xr:uid="{00000000-0005-0000-0000-00009A0A0000}"/>
    <cellStyle name="Normal 10 2 10 14 4 7" xfId="2851" xr:uid="{00000000-0005-0000-0000-00009B0A0000}"/>
    <cellStyle name="Normal 10 2 10 14 4 8" xfId="2852" xr:uid="{00000000-0005-0000-0000-00009C0A0000}"/>
    <cellStyle name="Normal 10 2 10 14 4 9" xfId="2853" xr:uid="{00000000-0005-0000-0000-00009D0A0000}"/>
    <cellStyle name="Normal 10 2 10 14 5" xfId="2854" xr:uid="{00000000-0005-0000-0000-00009E0A0000}"/>
    <cellStyle name="Normal 10 2 10 14 5 10" xfId="2855" xr:uid="{00000000-0005-0000-0000-00009F0A0000}"/>
    <cellStyle name="Normal 10 2 10 14 5 2" xfId="2856" xr:uid="{00000000-0005-0000-0000-0000A00A0000}"/>
    <cellStyle name="Normal 10 2 10 14 5 3" xfId="2857" xr:uid="{00000000-0005-0000-0000-0000A10A0000}"/>
    <cellStyle name="Normal 10 2 10 14 5 4" xfId="2858" xr:uid="{00000000-0005-0000-0000-0000A20A0000}"/>
    <cellStyle name="Normal 10 2 10 14 5 5" xfId="2859" xr:uid="{00000000-0005-0000-0000-0000A30A0000}"/>
    <cellStyle name="Normal 10 2 10 14 5 6" xfId="2860" xr:uid="{00000000-0005-0000-0000-0000A40A0000}"/>
    <cellStyle name="Normal 10 2 10 14 5 7" xfId="2861" xr:uid="{00000000-0005-0000-0000-0000A50A0000}"/>
    <cellStyle name="Normal 10 2 10 14 5 8" xfId="2862" xr:uid="{00000000-0005-0000-0000-0000A60A0000}"/>
    <cellStyle name="Normal 10 2 10 14 5 9" xfId="2863" xr:uid="{00000000-0005-0000-0000-0000A70A0000}"/>
    <cellStyle name="Normal 10 2 10 14 6" xfId="2864" xr:uid="{00000000-0005-0000-0000-0000A80A0000}"/>
    <cellStyle name="Normal 10 2 10 14 7" xfId="2865" xr:uid="{00000000-0005-0000-0000-0000A90A0000}"/>
    <cellStyle name="Normal 10 2 10 14 8" xfId="2866" xr:uid="{00000000-0005-0000-0000-0000AA0A0000}"/>
    <cellStyle name="Normal 10 2 10 14 9" xfId="2867" xr:uid="{00000000-0005-0000-0000-0000AB0A0000}"/>
    <cellStyle name="Normal 10 2 10 15" xfId="2868" xr:uid="{00000000-0005-0000-0000-0000AC0A0000}"/>
    <cellStyle name="Normal 10 2 10 15 10" xfId="2869" xr:uid="{00000000-0005-0000-0000-0000AD0A0000}"/>
    <cellStyle name="Normal 10 2 10 15 11" xfId="2870" xr:uid="{00000000-0005-0000-0000-0000AE0A0000}"/>
    <cellStyle name="Normal 10 2 10 15 12" xfId="2871" xr:uid="{00000000-0005-0000-0000-0000AF0A0000}"/>
    <cellStyle name="Normal 10 2 10 15 13" xfId="2872" xr:uid="{00000000-0005-0000-0000-0000B00A0000}"/>
    <cellStyle name="Normal 10 2 10 15 14" xfId="2873" xr:uid="{00000000-0005-0000-0000-0000B10A0000}"/>
    <cellStyle name="Normal 10 2 10 15 2" xfId="2874" xr:uid="{00000000-0005-0000-0000-0000B20A0000}"/>
    <cellStyle name="Normal 10 2 10 15 2 10" xfId="2875" xr:uid="{00000000-0005-0000-0000-0000B30A0000}"/>
    <cellStyle name="Normal 10 2 10 15 2 2" xfId="2876" xr:uid="{00000000-0005-0000-0000-0000B40A0000}"/>
    <cellStyle name="Normal 10 2 10 15 2 3" xfId="2877" xr:uid="{00000000-0005-0000-0000-0000B50A0000}"/>
    <cellStyle name="Normal 10 2 10 15 2 4" xfId="2878" xr:uid="{00000000-0005-0000-0000-0000B60A0000}"/>
    <cellStyle name="Normal 10 2 10 15 2 5" xfId="2879" xr:uid="{00000000-0005-0000-0000-0000B70A0000}"/>
    <cellStyle name="Normal 10 2 10 15 2 6" xfId="2880" xr:uid="{00000000-0005-0000-0000-0000B80A0000}"/>
    <cellStyle name="Normal 10 2 10 15 2 7" xfId="2881" xr:uid="{00000000-0005-0000-0000-0000B90A0000}"/>
    <cellStyle name="Normal 10 2 10 15 2 8" xfId="2882" xr:uid="{00000000-0005-0000-0000-0000BA0A0000}"/>
    <cellStyle name="Normal 10 2 10 15 2 9" xfId="2883" xr:uid="{00000000-0005-0000-0000-0000BB0A0000}"/>
    <cellStyle name="Normal 10 2 10 15 3" xfId="2884" xr:uid="{00000000-0005-0000-0000-0000BC0A0000}"/>
    <cellStyle name="Normal 10 2 10 15 3 10" xfId="2885" xr:uid="{00000000-0005-0000-0000-0000BD0A0000}"/>
    <cellStyle name="Normal 10 2 10 15 3 2" xfId="2886" xr:uid="{00000000-0005-0000-0000-0000BE0A0000}"/>
    <cellStyle name="Normal 10 2 10 15 3 3" xfId="2887" xr:uid="{00000000-0005-0000-0000-0000BF0A0000}"/>
    <cellStyle name="Normal 10 2 10 15 3 4" xfId="2888" xr:uid="{00000000-0005-0000-0000-0000C00A0000}"/>
    <cellStyle name="Normal 10 2 10 15 3 5" xfId="2889" xr:uid="{00000000-0005-0000-0000-0000C10A0000}"/>
    <cellStyle name="Normal 10 2 10 15 3 6" xfId="2890" xr:uid="{00000000-0005-0000-0000-0000C20A0000}"/>
    <cellStyle name="Normal 10 2 10 15 3 7" xfId="2891" xr:uid="{00000000-0005-0000-0000-0000C30A0000}"/>
    <cellStyle name="Normal 10 2 10 15 3 8" xfId="2892" xr:uid="{00000000-0005-0000-0000-0000C40A0000}"/>
    <cellStyle name="Normal 10 2 10 15 3 9" xfId="2893" xr:uid="{00000000-0005-0000-0000-0000C50A0000}"/>
    <cellStyle name="Normal 10 2 10 15 4" xfId="2894" xr:uid="{00000000-0005-0000-0000-0000C60A0000}"/>
    <cellStyle name="Normal 10 2 10 15 4 10" xfId="2895" xr:uid="{00000000-0005-0000-0000-0000C70A0000}"/>
    <cellStyle name="Normal 10 2 10 15 4 2" xfId="2896" xr:uid="{00000000-0005-0000-0000-0000C80A0000}"/>
    <cellStyle name="Normal 10 2 10 15 4 3" xfId="2897" xr:uid="{00000000-0005-0000-0000-0000C90A0000}"/>
    <cellStyle name="Normal 10 2 10 15 4 4" xfId="2898" xr:uid="{00000000-0005-0000-0000-0000CA0A0000}"/>
    <cellStyle name="Normal 10 2 10 15 4 5" xfId="2899" xr:uid="{00000000-0005-0000-0000-0000CB0A0000}"/>
    <cellStyle name="Normal 10 2 10 15 4 6" xfId="2900" xr:uid="{00000000-0005-0000-0000-0000CC0A0000}"/>
    <cellStyle name="Normal 10 2 10 15 4 7" xfId="2901" xr:uid="{00000000-0005-0000-0000-0000CD0A0000}"/>
    <cellStyle name="Normal 10 2 10 15 4 8" xfId="2902" xr:uid="{00000000-0005-0000-0000-0000CE0A0000}"/>
    <cellStyle name="Normal 10 2 10 15 4 9" xfId="2903" xr:uid="{00000000-0005-0000-0000-0000CF0A0000}"/>
    <cellStyle name="Normal 10 2 10 15 5" xfId="2904" xr:uid="{00000000-0005-0000-0000-0000D00A0000}"/>
    <cellStyle name="Normal 10 2 10 15 5 10" xfId="2905" xr:uid="{00000000-0005-0000-0000-0000D10A0000}"/>
    <cellStyle name="Normal 10 2 10 15 5 2" xfId="2906" xr:uid="{00000000-0005-0000-0000-0000D20A0000}"/>
    <cellStyle name="Normal 10 2 10 15 5 3" xfId="2907" xr:uid="{00000000-0005-0000-0000-0000D30A0000}"/>
    <cellStyle name="Normal 10 2 10 15 5 4" xfId="2908" xr:uid="{00000000-0005-0000-0000-0000D40A0000}"/>
    <cellStyle name="Normal 10 2 10 15 5 5" xfId="2909" xr:uid="{00000000-0005-0000-0000-0000D50A0000}"/>
    <cellStyle name="Normal 10 2 10 15 5 6" xfId="2910" xr:uid="{00000000-0005-0000-0000-0000D60A0000}"/>
    <cellStyle name="Normal 10 2 10 15 5 7" xfId="2911" xr:uid="{00000000-0005-0000-0000-0000D70A0000}"/>
    <cellStyle name="Normal 10 2 10 15 5 8" xfId="2912" xr:uid="{00000000-0005-0000-0000-0000D80A0000}"/>
    <cellStyle name="Normal 10 2 10 15 5 9" xfId="2913" xr:uid="{00000000-0005-0000-0000-0000D90A0000}"/>
    <cellStyle name="Normal 10 2 10 15 6" xfId="2914" xr:uid="{00000000-0005-0000-0000-0000DA0A0000}"/>
    <cellStyle name="Normal 10 2 10 15 7" xfId="2915" xr:uid="{00000000-0005-0000-0000-0000DB0A0000}"/>
    <cellStyle name="Normal 10 2 10 15 8" xfId="2916" xr:uid="{00000000-0005-0000-0000-0000DC0A0000}"/>
    <cellStyle name="Normal 10 2 10 15 9" xfId="2917" xr:uid="{00000000-0005-0000-0000-0000DD0A0000}"/>
    <cellStyle name="Normal 10 2 10 16" xfId="2918" xr:uid="{00000000-0005-0000-0000-0000DE0A0000}"/>
    <cellStyle name="Normal 10 2 10 16 10" xfId="2919" xr:uid="{00000000-0005-0000-0000-0000DF0A0000}"/>
    <cellStyle name="Normal 10 2 10 16 11" xfId="2920" xr:uid="{00000000-0005-0000-0000-0000E00A0000}"/>
    <cellStyle name="Normal 10 2 10 16 12" xfId="2921" xr:uid="{00000000-0005-0000-0000-0000E10A0000}"/>
    <cellStyle name="Normal 10 2 10 16 13" xfId="2922" xr:uid="{00000000-0005-0000-0000-0000E20A0000}"/>
    <cellStyle name="Normal 10 2 10 16 14" xfId="2923" xr:uid="{00000000-0005-0000-0000-0000E30A0000}"/>
    <cellStyle name="Normal 10 2 10 16 2" xfId="2924" xr:uid="{00000000-0005-0000-0000-0000E40A0000}"/>
    <cellStyle name="Normal 10 2 10 16 2 10" xfId="2925" xr:uid="{00000000-0005-0000-0000-0000E50A0000}"/>
    <cellStyle name="Normal 10 2 10 16 2 2" xfId="2926" xr:uid="{00000000-0005-0000-0000-0000E60A0000}"/>
    <cellStyle name="Normal 10 2 10 16 2 3" xfId="2927" xr:uid="{00000000-0005-0000-0000-0000E70A0000}"/>
    <cellStyle name="Normal 10 2 10 16 2 4" xfId="2928" xr:uid="{00000000-0005-0000-0000-0000E80A0000}"/>
    <cellStyle name="Normal 10 2 10 16 2 5" xfId="2929" xr:uid="{00000000-0005-0000-0000-0000E90A0000}"/>
    <cellStyle name="Normal 10 2 10 16 2 6" xfId="2930" xr:uid="{00000000-0005-0000-0000-0000EA0A0000}"/>
    <cellStyle name="Normal 10 2 10 16 2 7" xfId="2931" xr:uid="{00000000-0005-0000-0000-0000EB0A0000}"/>
    <cellStyle name="Normal 10 2 10 16 2 8" xfId="2932" xr:uid="{00000000-0005-0000-0000-0000EC0A0000}"/>
    <cellStyle name="Normal 10 2 10 16 2 9" xfId="2933" xr:uid="{00000000-0005-0000-0000-0000ED0A0000}"/>
    <cellStyle name="Normal 10 2 10 16 3" xfId="2934" xr:uid="{00000000-0005-0000-0000-0000EE0A0000}"/>
    <cellStyle name="Normal 10 2 10 16 3 10" xfId="2935" xr:uid="{00000000-0005-0000-0000-0000EF0A0000}"/>
    <cellStyle name="Normal 10 2 10 16 3 2" xfId="2936" xr:uid="{00000000-0005-0000-0000-0000F00A0000}"/>
    <cellStyle name="Normal 10 2 10 16 3 3" xfId="2937" xr:uid="{00000000-0005-0000-0000-0000F10A0000}"/>
    <cellStyle name="Normal 10 2 10 16 3 4" xfId="2938" xr:uid="{00000000-0005-0000-0000-0000F20A0000}"/>
    <cellStyle name="Normal 10 2 10 16 3 5" xfId="2939" xr:uid="{00000000-0005-0000-0000-0000F30A0000}"/>
    <cellStyle name="Normal 10 2 10 16 3 6" xfId="2940" xr:uid="{00000000-0005-0000-0000-0000F40A0000}"/>
    <cellStyle name="Normal 10 2 10 16 3 7" xfId="2941" xr:uid="{00000000-0005-0000-0000-0000F50A0000}"/>
    <cellStyle name="Normal 10 2 10 16 3 8" xfId="2942" xr:uid="{00000000-0005-0000-0000-0000F60A0000}"/>
    <cellStyle name="Normal 10 2 10 16 3 9" xfId="2943" xr:uid="{00000000-0005-0000-0000-0000F70A0000}"/>
    <cellStyle name="Normal 10 2 10 16 4" xfId="2944" xr:uid="{00000000-0005-0000-0000-0000F80A0000}"/>
    <cellStyle name="Normal 10 2 10 16 4 10" xfId="2945" xr:uid="{00000000-0005-0000-0000-0000F90A0000}"/>
    <cellStyle name="Normal 10 2 10 16 4 2" xfId="2946" xr:uid="{00000000-0005-0000-0000-0000FA0A0000}"/>
    <cellStyle name="Normal 10 2 10 16 4 3" xfId="2947" xr:uid="{00000000-0005-0000-0000-0000FB0A0000}"/>
    <cellStyle name="Normal 10 2 10 16 4 4" xfId="2948" xr:uid="{00000000-0005-0000-0000-0000FC0A0000}"/>
    <cellStyle name="Normal 10 2 10 16 4 5" xfId="2949" xr:uid="{00000000-0005-0000-0000-0000FD0A0000}"/>
    <cellStyle name="Normal 10 2 10 16 4 6" xfId="2950" xr:uid="{00000000-0005-0000-0000-0000FE0A0000}"/>
    <cellStyle name="Normal 10 2 10 16 4 7" xfId="2951" xr:uid="{00000000-0005-0000-0000-0000FF0A0000}"/>
    <cellStyle name="Normal 10 2 10 16 4 8" xfId="2952" xr:uid="{00000000-0005-0000-0000-0000000B0000}"/>
    <cellStyle name="Normal 10 2 10 16 4 9" xfId="2953" xr:uid="{00000000-0005-0000-0000-0000010B0000}"/>
    <cellStyle name="Normal 10 2 10 16 5" xfId="2954" xr:uid="{00000000-0005-0000-0000-0000020B0000}"/>
    <cellStyle name="Normal 10 2 10 16 5 10" xfId="2955" xr:uid="{00000000-0005-0000-0000-0000030B0000}"/>
    <cellStyle name="Normal 10 2 10 16 5 2" xfId="2956" xr:uid="{00000000-0005-0000-0000-0000040B0000}"/>
    <cellStyle name="Normal 10 2 10 16 5 3" xfId="2957" xr:uid="{00000000-0005-0000-0000-0000050B0000}"/>
    <cellStyle name="Normal 10 2 10 16 5 4" xfId="2958" xr:uid="{00000000-0005-0000-0000-0000060B0000}"/>
    <cellStyle name="Normal 10 2 10 16 5 5" xfId="2959" xr:uid="{00000000-0005-0000-0000-0000070B0000}"/>
    <cellStyle name="Normal 10 2 10 16 5 6" xfId="2960" xr:uid="{00000000-0005-0000-0000-0000080B0000}"/>
    <cellStyle name="Normal 10 2 10 16 5 7" xfId="2961" xr:uid="{00000000-0005-0000-0000-0000090B0000}"/>
    <cellStyle name="Normal 10 2 10 16 5 8" xfId="2962" xr:uid="{00000000-0005-0000-0000-00000A0B0000}"/>
    <cellStyle name="Normal 10 2 10 16 5 9" xfId="2963" xr:uid="{00000000-0005-0000-0000-00000B0B0000}"/>
    <cellStyle name="Normal 10 2 10 16 6" xfId="2964" xr:uid="{00000000-0005-0000-0000-00000C0B0000}"/>
    <cellStyle name="Normal 10 2 10 16 7" xfId="2965" xr:uid="{00000000-0005-0000-0000-00000D0B0000}"/>
    <cellStyle name="Normal 10 2 10 16 8" xfId="2966" xr:uid="{00000000-0005-0000-0000-00000E0B0000}"/>
    <cellStyle name="Normal 10 2 10 16 9" xfId="2967" xr:uid="{00000000-0005-0000-0000-00000F0B0000}"/>
    <cellStyle name="Normal 10 2 10 17" xfId="2968" xr:uid="{00000000-0005-0000-0000-0000100B0000}"/>
    <cellStyle name="Normal 10 2 10 17 10" xfId="2969" xr:uid="{00000000-0005-0000-0000-0000110B0000}"/>
    <cellStyle name="Normal 10 2 10 17 11" xfId="2970" xr:uid="{00000000-0005-0000-0000-0000120B0000}"/>
    <cellStyle name="Normal 10 2 10 17 12" xfId="2971" xr:uid="{00000000-0005-0000-0000-0000130B0000}"/>
    <cellStyle name="Normal 10 2 10 17 13" xfId="2972" xr:uid="{00000000-0005-0000-0000-0000140B0000}"/>
    <cellStyle name="Normal 10 2 10 17 14" xfId="2973" xr:uid="{00000000-0005-0000-0000-0000150B0000}"/>
    <cellStyle name="Normal 10 2 10 17 2" xfId="2974" xr:uid="{00000000-0005-0000-0000-0000160B0000}"/>
    <cellStyle name="Normal 10 2 10 17 2 10" xfId="2975" xr:uid="{00000000-0005-0000-0000-0000170B0000}"/>
    <cellStyle name="Normal 10 2 10 17 2 2" xfId="2976" xr:uid="{00000000-0005-0000-0000-0000180B0000}"/>
    <cellStyle name="Normal 10 2 10 17 2 3" xfId="2977" xr:uid="{00000000-0005-0000-0000-0000190B0000}"/>
    <cellStyle name="Normal 10 2 10 17 2 4" xfId="2978" xr:uid="{00000000-0005-0000-0000-00001A0B0000}"/>
    <cellStyle name="Normal 10 2 10 17 2 5" xfId="2979" xr:uid="{00000000-0005-0000-0000-00001B0B0000}"/>
    <cellStyle name="Normal 10 2 10 17 2 6" xfId="2980" xr:uid="{00000000-0005-0000-0000-00001C0B0000}"/>
    <cellStyle name="Normal 10 2 10 17 2 7" xfId="2981" xr:uid="{00000000-0005-0000-0000-00001D0B0000}"/>
    <cellStyle name="Normal 10 2 10 17 2 8" xfId="2982" xr:uid="{00000000-0005-0000-0000-00001E0B0000}"/>
    <cellStyle name="Normal 10 2 10 17 2 9" xfId="2983" xr:uid="{00000000-0005-0000-0000-00001F0B0000}"/>
    <cellStyle name="Normal 10 2 10 17 3" xfId="2984" xr:uid="{00000000-0005-0000-0000-0000200B0000}"/>
    <cellStyle name="Normal 10 2 10 17 3 10" xfId="2985" xr:uid="{00000000-0005-0000-0000-0000210B0000}"/>
    <cellStyle name="Normal 10 2 10 17 3 2" xfId="2986" xr:uid="{00000000-0005-0000-0000-0000220B0000}"/>
    <cellStyle name="Normal 10 2 10 17 3 3" xfId="2987" xr:uid="{00000000-0005-0000-0000-0000230B0000}"/>
    <cellStyle name="Normal 10 2 10 17 3 4" xfId="2988" xr:uid="{00000000-0005-0000-0000-0000240B0000}"/>
    <cellStyle name="Normal 10 2 10 17 3 5" xfId="2989" xr:uid="{00000000-0005-0000-0000-0000250B0000}"/>
    <cellStyle name="Normal 10 2 10 17 3 6" xfId="2990" xr:uid="{00000000-0005-0000-0000-0000260B0000}"/>
    <cellStyle name="Normal 10 2 10 17 3 7" xfId="2991" xr:uid="{00000000-0005-0000-0000-0000270B0000}"/>
    <cellStyle name="Normal 10 2 10 17 3 8" xfId="2992" xr:uid="{00000000-0005-0000-0000-0000280B0000}"/>
    <cellStyle name="Normal 10 2 10 17 3 9" xfId="2993" xr:uid="{00000000-0005-0000-0000-0000290B0000}"/>
    <cellStyle name="Normal 10 2 10 17 4" xfId="2994" xr:uid="{00000000-0005-0000-0000-00002A0B0000}"/>
    <cellStyle name="Normal 10 2 10 17 4 10" xfId="2995" xr:uid="{00000000-0005-0000-0000-00002B0B0000}"/>
    <cellStyle name="Normal 10 2 10 17 4 2" xfId="2996" xr:uid="{00000000-0005-0000-0000-00002C0B0000}"/>
    <cellStyle name="Normal 10 2 10 17 4 3" xfId="2997" xr:uid="{00000000-0005-0000-0000-00002D0B0000}"/>
    <cellStyle name="Normal 10 2 10 17 4 4" xfId="2998" xr:uid="{00000000-0005-0000-0000-00002E0B0000}"/>
    <cellStyle name="Normal 10 2 10 17 4 5" xfId="2999" xr:uid="{00000000-0005-0000-0000-00002F0B0000}"/>
    <cellStyle name="Normal 10 2 10 17 4 6" xfId="3000" xr:uid="{00000000-0005-0000-0000-0000300B0000}"/>
    <cellStyle name="Normal 10 2 10 17 4 7" xfId="3001" xr:uid="{00000000-0005-0000-0000-0000310B0000}"/>
    <cellStyle name="Normal 10 2 10 17 4 8" xfId="3002" xr:uid="{00000000-0005-0000-0000-0000320B0000}"/>
    <cellStyle name="Normal 10 2 10 17 4 9" xfId="3003" xr:uid="{00000000-0005-0000-0000-0000330B0000}"/>
    <cellStyle name="Normal 10 2 10 17 5" xfId="3004" xr:uid="{00000000-0005-0000-0000-0000340B0000}"/>
    <cellStyle name="Normal 10 2 10 17 5 10" xfId="3005" xr:uid="{00000000-0005-0000-0000-0000350B0000}"/>
    <cellStyle name="Normal 10 2 10 17 5 2" xfId="3006" xr:uid="{00000000-0005-0000-0000-0000360B0000}"/>
    <cellStyle name="Normal 10 2 10 17 5 3" xfId="3007" xr:uid="{00000000-0005-0000-0000-0000370B0000}"/>
    <cellStyle name="Normal 10 2 10 17 5 4" xfId="3008" xr:uid="{00000000-0005-0000-0000-0000380B0000}"/>
    <cellStyle name="Normal 10 2 10 17 5 5" xfId="3009" xr:uid="{00000000-0005-0000-0000-0000390B0000}"/>
    <cellStyle name="Normal 10 2 10 17 5 6" xfId="3010" xr:uid="{00000000-0005-0000-0000-00003A0B0000}"/>
    <cellStyle name="Normal 10 2 10 17 5 7" xfId="3011" xr:uid="{00000000-0005-0000-0000-00003B0B0000}"/>
    <cellStyle name="Normal 10 2 10 17 5 8" xfId="3012" xr:uid="{00000000-0005-0000-0000-00003C0B0000}"/>
    <cellStyle name="Normal 10 2 10 17 5 9" xfId="3013" xr:uid="{00000000-0005-0000-0000-00003D0B0000}"/>
    <cellStyle name="Normal 10 2 10 17 6" xfId="3014" xr:uid="{00000000-0005-0000-0000-00003E0B0000}"/>
    <cellStyle name="Normal 10 2 10 17 7" xfId="3015" xr:uid="{00000000-0005-0000-0000-00003F0B0000}"/>
    <cellStyle name="Normal 10 2 10 17 8" xfId="3016" xr:uid="{00000000-0005-0000-0000-0000400B0000}"/>
    <cellStyle name="Normal 10 2 10 17 9" xfId="3017" xr:uid="{00000000-0005-0000-0000-0000410B0000}"/>
    <cellStyle name="Normal 10 2 10 18" xfId="3018" xr:uid="{00000000-0005-0000-0000-0000420B0000}"/>
    <cellStyle name="Normal 10 2 10 18 10" xfId="3019" xr:uid="{00000000-0005-0000-0000-0000430B0000}"/>
    <cellStyle name="Normal 10 2 10 18 11" xfId="3020" xr:uid="{00000000-0005-0000-0000-0000440B0000}"/>
    <cellStyle name="Normal 10 2 10 18 12" xfId="3021" xr:uid="{00000000-0005-0000-0000-0000450B0000}"/>
    <cellStyle name="Normal 10 2 10 18 13" xfId="3022" xr:uid="{00000000-0005-0000-0000-0000460B0000}"/>
    <cellStyle name="Normal 10 2 10 18 14" xfId="3023" xr:uid="{00000000-0005-0000-0000-0000470B0000}"/>
    <cellStyle name="Normal 10 2 10 18 2" xfId="3024" xr:uid="{00000000-0005-0000-0000-0000480B0000}"/>
    <cellStyle name="Normal 10 2 10 18 2 10" xfId="3025" xr:uid="{00000000-0005-0000-0000-0000490B0000}"/>
    <cellStyle name="Normal 10 2 10 18 2 2" xfId="3026" xr:uid="{00000000-0005-0000-0000-00004A0B0000}"/>
    <cellStyle name="Normal 10 2 10 18 2 3" xfId="3027" xr:uid="{00000000-0005-0000-0000-00004B0B0000}"/>
    <cellStyle name="Normal 10 2 10 18 2 4" xfId="3028" xr:uid="{00000000-0005-0000-0000-00004C0B0000}"/>
    <cellStyle name="Normal 10 2 10 18 2 5" xfId="3029" xr:uid="{00000000-0005-0000-0000-00004D0B0000}"/>
    <cellStyle name="Normal 10 2 10 18 2 6" xfId="3030" xr:uid="{00000000-0005-0000-0000-00004E0B0000}"/>
    <cellStyle name="Normal 10 2 10 18 2 7" xfId="3031" xr:uid="{00000000-0005-0000-0000-00004F0B0000}"/>
    <cellStyle name="Normal 10 2 10 18 2 8" xfId="3032" xr:uid="{00000000-0005-0000-0000-0000500B0000}"/>
    <cellStyle name="Normal 10 2 10 18 2 9" xfId="3033" xr:uid="{00000000-0005-0000-0000-0000510B0000}"/>
    <cellStyle name="Normal 10 2 10 18 3" xfId="3034" xr:uid="{00000000-0005-0000-0000-0000520B0000}"/>
    <cellStyle name="Normal 10 2 10 18 3 10" xfId="3035" xr:uid="{00000000-0005-0000-0000-0000530B0000}"/>
    <cellStyle name="Normal 10 2 10 18 3 2" xfId="3036" xr:uid="{00000000-0005-0000-0000-0000540B0000}"/>
    <cellStyle name="Normal 10 2 10 18 3 3" xfId="3037" xr:uid="{00000000-0005-0000-0000-0000550B0000}"/>
    <cellStyle name="Normal 10 2 10 18 3 4" xfId="3038" xr:uid="{00000000-0005-0000-0000-0000560B0000}"/>
    <cellStyle name="Normal 10 2 10 18 3 5" xfId="3039" xr:uid="{00000000-0005-0000-0000-0000570B0000}"/>
    <cellStyle name="Normal 10 2 10 18 3 6" xfId="3040" xr:uid="{00000000-0005-0000-0000-0000580B0000}"/>
    <cellStyle name="Normal 10 2 10 18 3 7" xfId="3041" xr:uid="{00000000-0005-0000-0000-0000590B0000}"/>
    <cellStyle name="Normal 10 2 10 18 3 8" xfId="3042" xr:uid="{00000000-0005-0000-0000-00005A0B0000}"/>
    <cellStyle name="Normal 10 2 10 18 3 9" xfId="3043" xr:uid="{00000000-0005-0000-0000-00005B0B0000}"/>
    <cellStyle name="Normal 10 2 10 18 4" xfId="3044" xr:uid="{00000000-0005-0000-0000-00005C0B0000}"/>
    <cellStyle name="Normal 10 2 10 18 4 10" xfId="3045" xr:uid="{00000000-0005-0000-0000-00005D0B0000}"/>
    <cellStyle name="Normal 10 2 10 18 4 2" xfId="3046" xr:uid="{00000000-0005-0000-0000-00005E0B0000}"/>
    <cellStyle name="Normal 10 2 10 18 4 3" xfId="3047" xr:uid="{00000000-0005-0000-0000-00005F0B0000}"/>
    <cellStyle name="Normal 10 2 10 18 4 4" xfId="3048" xr:uid="{00000000-0005-0000-0000-0000600B0000}"/>
    <cellStyle name="Normal 10 2 10 18 4 5" xfId="3049" xr:uid="{00000000-0005-0000-0000-0000610B0000}"/>
    <cellStyle name="Normal 10 2 10 18 4 6" xfId="3050" xr:uid="{00000000-0005-0000-0000-0000620B0000}"/>
    <cellStyle name="Normal 10 2 10 18 4 7" xfId="3051" xr:uid="{00000000-0005-0000-0000-0000630B0000}"/>
    <cellStyle name="Normal 10 2 10 18 4 8" xfId="3052" xr:uid="{00000000-0005-0000-0000-0000640B0000}"/>
    <cellStyle name="Normal 10 2 10 18 4 9" xfId="3053" xr:uid="{00000000-0005-0000-0000-0000650B0000}"/>
    <cellStyle name="Normal 10 2 10 18 5" xfId="3054" xr:uid="{00000000-0005-0000-0000-0000660B0000}"/>
    <cellStyle name="Normal 10 2 10 18 5 10" xfId="3055" xr:uid="{00000000-0005-0000-0000-0000670B0000}"/>
    <cellStyle name="Normal 10 2 10 18 5 2" xfId="3056" xr:uid="{00000000-0005-0000-0000-0000680B0000}"/>
    <cellStyle name="Normal 10 2 10 18 5 3" xfId="3057" xr:uid="{00000000-0005-0000-0000-0000690B0000}"/>
    <cellStyle name="Normal 10 2 10 18 5 4" xfId="3058" xr:uid="{00000000-0005-0000-0000-00006A0B0000}"/>
    <cellStyle name="Normal 10 2 10 18 5 5" xfId="3059" xr:uid="{00000000-0005-0000-0000-00006B0B0000}"/>
    <cellStyle name="Normal 10 2 10 18 5 6" xfId="3060" xr:uid="{00000000-0005-0000-0000-00006C0B0000}"/>
    <cellStyle name="Normal 10 2 10 18 5 7" xfId="3061" xr:uid="{00000000-0005-0000-0000-00006D0B0000}"/>
    <cellStyle name="Normal 10 2 10 18 5 8" xfId="3062" xr:uid="{00000000-0005-0000-0000-00006E0B0000}"/>
    <cellStyle name="Normal 10 2 10 18 5 9" xfId="3063" xr:uid="{00000000-0005-0000-0000-00006F0B0000}"/>
    <cellStyle name="Normal 10 2 10 18 6" xfId="3064" xr:uid="{00000000-0005-0000-0000-0000700B0000}"/>
    <cellStyle name="Normal 10 2 10 18 7" xfId="3065" xr:uid="{00000000-0005-0000-0000-0000710B0000}"/>
    <cellStyle name="Normal 10 2 10 18 8" xfId="3066" xr:uid="{00000000-0005-0000-0000-0000720B0000}"/>
    <cellStyle name="Normal 10 2 10 18 9" xfId="3067" xr:uid="{00000000-0005-0000-0000-0000730B0000}"/>
    <cellStyle name="Normal 10 2 10 19" xfId="3068" xr:uid="{00000000-0005-0000-0000-0000740B0000}"/>
    <cellStyle name="Normal 10 2 10 19 10" xfId="3069" xr:uid="{00000000-0005-0000-0000-0000750B0000}"/>
    <cellStyle name="Normal 10 2 10 19 11" xfId="3070" xr:uid="{00000000-0005-0000-0000-0000760B0000}"/>
    <cellStyle name="Normal 10 2 10 19 12" xfId="3071" xr:uid="{00000000-0005-0000-0000-0000770B0000}"/>
    <cellStyle name="Normal 10 2 10 19 13" xfId="3072" xr:uid="{00000000-0005-0000-0000-0000780B0000}"/>
    <cellStyle name="Normal 10 2 10 19 14" xfId="3073" xr:uid="{00000000-0005-0000-0000-0000790B0000}"/>
    <cellStyle name="Normal 10 2 10 19 2" xfId="3074" xr:uid="{00000000-0005-0000-0000-00007A0B0000}"/>
    <cellStyle name="Normal 10 2 10 19 2 10" xfId="3075" xr:uid="{00000000-0005-0000-0000-00007B0B0000}"/>
    <cellStyle name="Normal 10 2 10 19 2 2" xfId="3076" xr:uid="{00000000-0005-0000-0000-00007C0B0000}"/>
    <cellStyle name="Normal 10 2 10 19 2 3" xfId="3077" xr:uid="{00000000-0005-0000-0000-00007D0B0000}"/>
    <cellStyle name="Normal 10 2 10 19 2 4" xfId="3078" xr:uid="{00000000-0005-0000-0000-00007E0B0000}"/>
    <cellStyle name="Normal 10 2 10 19 2 5" xfId="3079" xr:uid="{00000000-0005-0000-0000-00007F0B0000}"/>
    <cellStyle name="Normal 10 2 10 19 2 6" xfId="3080" xr:uid="{00000000-0005-0000-0000-0000800B0000}"/>
    <cellStyle name="Normal 10 2 10 19 2 7" xfId="3081" xr:uid="{00000000-0005-0000-0000-0000810B0000}"/>
    <cellStyle name="Normal 10 2 10 19 2 8" xfId="3082" xr:uid="{00000000-0005-0000-0000-0000820B0000}"/>
    <cellStyle name="Normal 10 2 10 19 2 9" xfId="3083" xr:uid="{00000000-0005-0000-0000-0000830B0000}"/>
    <cellStyle name="Normal 10 2 10 19 3" xfId="3084" xr:uid="{00000000-0005-0000-0000-0000840B0000}"/>
    <cellStyle name="Normal 10 2 10 19 3 10" xfId="3085" xr:uid="{00000000-0005-0000-0000-0000850B0000}"/>
    <cellStyle name="Normal 10 2 10 19 3 2" xfId="3086" xr:uid="{00000000-0005-0000-0000-0000860B0000}"/>
    <cellStyle name="Normal 10 2 10 19 3 3" xfId="3087" xr:uid="{00000000-0005-0000-0000-0000870B0000}"/>
    <cellStyle name="Normal 10 2 10 19 3 4" xfId="3088" xr:uid="{00000000-0005-0000-0000-0000880B0000}"/>
    <cellStyle name="Normal 10 2 10 19 3 5" xfId="3089" xr:uid="{00000000-0005-0000-0000-0000890B0000}"/>
    <cellStyle name="Normal 10 2 10 19 3 6" xfId="3090" xr:uid="{00000000-0005-0000-0000-00008A0B0000}"/>
    <cellStyle name="Normal 10 2 10 19 3 7" xfId="3091" xr:uid="{00000000-0005-0000-0000-00008B0B0000}"/>
    <cellStyle name="Normal 10 2 10 19 3 8" xfId="3092" xr:uid="{00000000-0005-0000-0000-00008C0B0000}"/>
    <cellStyle name="Normal 10 2 10 19 3 9" xfId="3093" xr:uid="{00000000-0005-0000-0000-00008D0B0000}"/>
    <cellStyle name="Normal 10 2 10 19 4" xfId="3094" xr:uid="{00000000-0005-0000-0000-00008E0B0000}"/>
    <cellStyle name="Normal 10 2 10 19 4 10" xfId="3095" xr:uid="{00000000-0005-0000-0000-00008F0B0000}"/>
    <cellStyle name="Normal 10 2 10 19 4 2" xfId="3096" xr:uid="{00000000-0005-0000-0000-0000900B0000}"/>
    <cellStyle name="Normal 10 2 10 19 4 3" xfId="3097" xr:uid="{00000000-0005-0000-0000-0000910B0000}"/>
    <cellStyle name="Normal 10 2 10 19 4 4" xfId="3098" xr:uid="{00000000-0005-0000-0000-0000920B0000}"/>
    <cellStyle name="Normal 10 2 10 19 4 5" xfId="3099" xr:uid="{00000000-0005-0000-0000-0000930B0000}"/>
    <cellStyle name="Normal 10 2 10 19 4 6" xfId="3100" xr:uid="{00000000-0005-0000-0000-0000940B0000}"/>
    <cellStyle name="Normal 10 2 10 19 4 7" xfId="3101" xr:uid="{00000000-0005-0000-0000-0000950B0000}"/>
    <cellStyle name="Normal 10 2 10 19 4 8" xfId="3102" xr:uid="{00000000-0005-0000-0000-0000960B0000}"/>
    <cellStyle name="Normal 10 2 10 19 4 9" xfId="3103" xr:uid="{00000000-0005-0000-0000-0000970B0000}"/>
    <cellStyle name="Normal 10 2 10 19 5" xfId="3104" xr:uid="{00000000-0005-0000-0000-0000980B0000}"/>
    <cellStyle name="Normal 10 2 10 19 5 10" xfId="3105" xr:uid="{00000000-0005-0000-0000-0000990B0000}"/>
    <cellStyle name="Normal 10 2 10 19 5 2" xfId="3106" xr:uid="{00000000-0005-0000-0000-00009A0B0000}"/>
    <cellStyle name="Normal 10 2 10 19 5 3" xfId="3107" xr:uid="{00000000-0005-0000-0000-00009B0B0000}"/>
    <cellStyle name="Normal 10 2 10 19 5 4" xfId="3108" xr:uid="{00000000-0005-0000-0000-00009C0B0000}"/>
    <cellStyle name="Normal 10 2 10 19 5 5" xfId="3109" xr:uid="{00000000-0005-0000-0000-00009D0B0000}"/>
    <cellStyle name="Normal 10 2 10 19 5 6" xfId="3110" xr:uid="{00000000-0005-0000-0000-00009E0B0000}"/>
    <cellStyle name="Normal 10 2 10 19 5 7" xfId="3111" xr:uid="{00000000-0005-0000-0000-00009F0B0000}"/>
    <cellStyle name="Normal 10 2 10 19 5 8" xfId="3112" xr:uid="{00000000-0005-0000-0000-0000A00B0000}"/>
    <cellStyle name="Normal 10 2 10 19 5 9" xfId="3113" xr:uid="{00000000-0005-0000-0000-0000A10B0000}"/>
    <cellStyle name="Normal 10 2 10 19 6" xfId="3114" xr:uid="{00000000-0005-0000-0000-0000A20B0000}"/>
    <cellStyle name="Normal 10 2 10 19 7" xfId="3115" xr:uid="{00000000-0005-0000-0000-0000A30B0000}"/>
    <cellStyle name="Normal 10 2 10 19 8" xfId="3116" xr:uid="{00000000-0005-0000-0000-0000A40B0000}"/>
    <cellStyle name="Normal 10 2 10 19 9" xfId="3117" xr:uid="{00000000-0005-0000-0000-0000A50B0000}"/>
    <cellStyle name="Normal 10 2 10 2" xfId="3118" xr:uid="{00000000-0005-0000-0000-0000A60B0000}"/>
    <cellStyle name="Normal 10 2 10 2 10" xfId="3119" xr:uid="{00000000-0005-0000-0000-0000A70B0000}"/>
    <cellStyle name="Normal 10 2 10 2 10 10" xfId="3120" xr:uid="{00000000-0005-0000-0000-0000A80B0000}"/>
    <cellStyle name="Normal 10 2 10 2 10 11" xfId="3121" xr:uid="{00000000-0005-0000-0000-0000A90B0000}"/>
    <cellStyle name="Normal 10 2 10 2 10 12" xfId="3122" xr:uid="{00000000-0005-0000-0000-0000AA0B0000}"/>
    <cellStyle name="Normal 10 2 10 2 10 13" xfId="3123" xr:uid="{00000000-0005-0000-0000-0000AB0B0000}"/>
    <cellStyle name="Normal 10 2 10 2 10 14" xfId="3124" xr:uid="{00000000-0005-0000-0000-0000AC0B0000}"/>
    <cellStyle name="Normal 10 2 10 2 10 2" xfId="3125" xr:uid="{00000000-0005-0000-0000-0000AD0B0000}"/>
    <cellStyle name="Normal 10 2 10 2 10 2 10" xfId="3126" xr:uid="{00000000-0005-0000-0000-0000AE0B0000}"/>
    <cellStyle name="Normal 10 2 10 2 10 2 2" xfId="3127" xr:uid="{00000000-0005-0000-0000-0000AF0B0000}"/>
    <cellStyle name="Normal 10 2 10 2 10 2 3" xfId="3128" xr:uid="{00000000-0005-0000-0000-0000B00B0000}"/>
    <cellStyle name="Normal 10 2 10 2 10 2 4" xfId="3129" xr:uid="{00000000-0005-0000-0000-0000B10B0000}"/>
    <cellStyle name="Normal 10 2 10 2 10 2 5" xfId="3130" xr:uid="{00000000-0005-0000-0000-0000B20B0000}"/>
    <cellStyle name="Normal 10 2 10 2 10 2 6" xfId="3131" xr:uid="{00000000-0005-0000-0000-0000B30B0000}"/>
    <cellStyle name="Normal 10 2 10 2 10 2 7" xfId="3132" xr:uid="{00000000-0005-0000-0000-0000B40B0000}"/>
    <cellStyle name="Normal 10 2 10 2 10 2 8" xfId="3133" xr:uid="{00000000-0005-0000-0000-0000B50B0000}"/>
    <cellStyle name="Normal 10 2 10 2 10 2 9" xfId="3134" xr:uid="{00000000-0005-0000-0000-0000B60B0000}"/>
    <cellStyle name="Normal 10 2 10 2 10 3" xfId="3135" xr:uid="{00000000-0005-0000-0000-0000B70B0000}"/>
    <cellStyle name="Normal 10 2 10 2 10 3 10" xfId="3136" xr:uid="{00000000-0005-0000-0000-0000B80B0000}"/>
    <cellStyle name="Normal 10 2 10 2 10 3 2" xfId="3137" xr:uid="{00000000-0005-0000-0000-0000B90B0000}"/>
    <cellStyle name="Normal 10 2 10 2 10 3 3" xfId="3138" xr:uid="{00000000-0005-0000-0000-0000BA0B0000}"/>
    <cellStyle name="Normal 10 2 10 2 10 3 4" xfId="3139" xr:uid="{00000000-0005-0000-0000-0000BB0B0000}"/>
    <cellStyle name="Normal 10 2 10 2 10 3 5" xfId="3140" xr:uid="{00000000-0005-0000-0000-0000BC0B0000}"/>
    <cellStyle name="Normal 10 2 10 2 10 3 6" xfId="3141" xr:uid="{00000000-0005-0000-0000-0000BD0B0000}"/>
    <cellStyle name="Normal 10 2 10 2 10 3 7" xfId="3142" xr:uid="{00000000-0005-0000-0000-0000BE0B0000}"/>
    <cellStyle name="Normal 10 2 10 2 10 3 8" xfId="3143" xr:uid="{00000000-0005-0000-0000-0000BF0B0000}"/>
    <cellStyle name="Normal 10 2 10 2 10 3 9" xfId="3144" xr:uid="{00000000-0005-0000-0000-0000C00B0000}"/>
    <cellStyle name="Normal 10 2 10 2 10 4" xfId="3145" xr:uid="{00000000-0005-0000-0000-0000C10B0000}"/>
    <cellStyle name="Normal 10 2 10 2 10 4 10" xfId="3146" xr:uid="{00000000-0005-0000-0000-0000C20B0000}"/>
    <cellStyle name="Normal 10 2 10 2 10 4 2" xfId="3147" xr:uid="{00000000-0005-0000-0000-0000C30B0000}"/>
    <cellStyle name="Normal 10 2 10 2 10 4 3" xfId="3148" xr:uid="{00000000-0005-0000-0000-0000C40B0000}"/>
    <cellStyle name="Normal 10 2 10 2 10 4 4" xfId="3149" xr:uid="{00000000-0005-0000-0000-0000C50B0000}"/>
    <cellStyle name="Normal 10 2 10 2 10 4 5" xfId="3150" xr:uid="{00000000-0005-0000-0000-0000C60B0000}"/>
    <cellStyle name="Normal 10 2 10 2 10 4 6" xfId="3151" xr:uid="{00000000-0005-0000-0000-0000C70B0000}"/>
    <cellStyle name="Normal 10 2 10 2 10 4 7" xfId="3152" xr:uid="{00000000-0005-0000-0000-0000C80B0000}"/>
    <cellStyle name="Normal 10 2 10 2 10 4 8" xfId="3153" xr:uid="{00000000-0005-0000-0000-0000C90B0000}"/>
    <cellStyle name="Normal 10 2 10 2 10 4 9" xfId="3154" xr:uid="{00000000-0005-0000-0000-0000CA0B0000}"/>
    <cellStyle name="Normal 10 2 10 2 10 5" xfId="3155" xr:uid="{00000000-0005-0000-0000-0000CB0B0000}"/>
    <cellStyle name="Normal 10 2 10 2 10 5 10" xfId="3156" xr:uid="{00000000-0005-0000-0000-0000CC0B0000}"/>
    <cellStyle name="Normal 10 2 10 2 10 5 2" xfId="3157" xr:uid="{00000000-0005-0000-0000-0000CD0B0000}"/>
    <cellStyle name="Normal 10 2 10 2 10 5 3" xfId="3158" xr:uid="{00000000-0005-0000-0000-0000CE0B0000}"/>
    <cellStyle name="Normal 10 2 10 2 10 5 4" xfId="3159" xr:uid="{00000000-0005-0000-0000-0000CF0B0000}"/>
    <cellStyle name="Normal 10 2 10 2 10 5 5" xfId="3160" xr:uid="{00000000-0005-0000-0000-0000D00B0000}"/>
    <cellStyle name="Normal 10 2 10 2 10 5 6" xfId="3161" xr:uid="{00000000-0005-0000-0000-0000D10B0000}"/>
    <cellStyle name="Normal 10 2 10 2 10 5 7" xfId="3162" xr:uid="{00000000-0005-0000-0000-0000D20B0000}"/>
    <cellStyle name="Normal 10 2 10 2 10 5 8" xfId="3163" xr:uid="{00000000-0005-0000-0000-0000D30B0000}"/>
    <cellStyle name="Normal 10 2 10 2 10 5 9" xfId="3164" xr:uid="{00000000-0005-0000-0000-0000D40B0000}"/>
    <cellStyle name="Normal 10 2 10 2 10 6" xfId="3165" xr:uid="{00000000-0005-0000-0000-0000D50B0000}"/>
    <cellStyle name="Normal 10 2 10 2 10 7" xfId="3166" xr:uid="{00000000-0005-0000-0000-0000D60B0000}"/>
    <cellStyle name="Normal 10 2 10 2 10 8" xfId="3167" xr:uid="{00000000-0005-0000-0000-0000D70B0000}"/>
    <cellStyle name="Normal 10 2 10 2 10 9" xfId="3168" xr:uid="{00000000-0005-0000-0000-0000D80B0000}"/>
    <cellStyle name="Normal 10 2 10 2 11" xfId="3169" xr:uid="{00000000-0005-0000-0000-0000D90B0000}"/>
    <cellStyle name="Normal 10 2 10 2 11 10" xfId="3170" xr:uid="{00000000-0005-0000-0000-0000DA0B0000}"/>
    <cellStyle name="Normal 10 2 10 2 11 11" xfId="3171" xr:uid="{00000000-0005-0000-0000-0000DB0B0000}"/>
    <cellStyle name="Normal 10 2 10 2 11 12" xfId="3172" xr:uid="{00000000-0005-0000-0000-0000DC0B0000}"/>
    <cellStyle name="Normal 10 2 10 2 11 13" xfId="3173" xr:uid="{00000000-0005-0000-0000-0000DD0B0000}"/>
    <cellStyle name="Normal 10 2 10 2 11 14" xfId="3174" xr:uid="{00000000-0005-0000-0000-0000DE0B0000}"/>
    <cellStyle name="Normal 10 2 10 2 11 2" xfId="3175" xr:uid="{00000000-0005-0000-0000-0000DF0B0000}"/>
    <cellStyle name="Normal 10 2 10 2 11 2 10" xfId="3176" xr:uid="{00000000-0005-0000-0000-0000E00B0000}"/>
    <cellStyle name="Normal 10 2 10 2 11 2 2" xfId="3177" xr:uid="{00000000-0005-0000-0000-0000E10B0000}"/>
    <cellStyle name="Normal 10 2 10 2 11 2 3" xfId="3178" xr:uid="{00000000-0005-0000-0000-0000E20B0000}"/>
    <cellStyle name="Normal 10 2 10 2 11 2 4" xfId="3179" xr:uid="{00000000-0005-0000-0000-0000E30B0000}"/>
    <cellStyle name="Normal 10 2 10 2 11 2 5" xfId="3180" xr:uid="{00000000-0005-0000-0000-0000E40B0000}"/>
    <cellStyle name="Normal 10 2 10 2 11 2 6" xfId="3181" xr:uid="{00000000-0005-0000-0000-0000E50B0000}"/>
    <cellStyle name="Normal 10 2 10 2 11 2 7" xfId="3182" xr:uid="{00000000-0005-0000-0000-0000E60B0000}"/>
    <cellStyle name="Normal 10 2 10 2 11 2 8" xfId="3183" xr:uid="{00000000-0005-0000-0000-0000E70B0000}"/>
    <cellStyle name="Normal 10 2 10 2 11 2 9" xfId="3184" xr:uid="{00000000-0005-0000-0000-0000E80B0000}"/>
    <cellStyle name="Normal 10 2 10 2 11 3" xfId="3185" xr:uid="{00000000-0005-0000-0000-0000E90B0000}"/>
    <cellStyle name="Normal 10 2 10 2 11 3 10" xfId="3186" xr:uid="{00000000-0005-0000-0000-0000EA0B0000}"/>
    <cellStyle name="Normal 10 2 10 2 11 3 2" xfId="3187" xr:uid="{00000000-0005-0000-0000-0000EB0B0000}"/>
    <cellStyle name="Normal 10 2 10 2 11 3 3" xfId="3188" xr:uid="{00000000-0005-0000-0000-0000EC0B0000}"/>
    <cellStyle name="Normal 10 2 10 2 11 3 4" xfId="3189" xr:uid="{00000000-0005-0000-0000-0000ED0B0000}"/>
    <cellStyle name="Normal 10 2 10 2 11 3 5" xfId="3190" xr:uid="{00000000-0005-0000-0000-0000EE0B0000}"/>
    <cellStyle name="Normal 10 2 10 2 11 3 6" xfId="3191" xr:uid="{00000000-0005-0000-0000-0000EF0B0000}"/>
    <cellStyle name="Normal 10 2 10 2 11 3 7" xfId="3192" xr:uid="{00000000-0005-0000-0000-0000F00B0000}"/>
    <cellStyle name="Normal 10 2 10 2 11 3 8" xfId="3193" xr:uid="{00000000-0005-0000-0000-0000F10B0000}"/>
    <cellStyle name="Normal 10 2 10 2 11 3 9" xfId="3194" xr:uid="{00000000-0005-0000-0000-0000F20B0000}"/>
    <cellStyle name="Normal 10 2 10 2 11 4" xfId="3195" xr:uid="{00000000-0005-0000-0000-0000F30B0000}"/>
    <cellStyle name="Normal 10 2 10 2 11 4 10" xfId="3196" xr:uid="{00000000-0005-0000-0000-0000F40B0000}"/>
    <cellStyle name="Normal 10 2 10 2 11 4 2" xfId="3197" xr:uid="{00000000-0005-0000-0000-0000F50B0000}"/>
    <cellStyle name="Normal 10 2 10 2 11 4 3" xfId="3198" xr:uid="{00000000-0005-0000-0000-0000F60B0000}"/>
    <cellStyle name="Normal 10 2 10 2 11 4 4" xfId="3199" xr:uid="{00000000-0005-0000-0000-0000F70B0000}"/>
    <cellStyle name="Normal 10 2 10 2 11 4 5" xfId="3200" xr:uid="{00000000-0005-0000-0000-0000F80B0000}"/>
    <cellStyle name="Normal 10 2 10 2 11 4 6" xfId="3201" xr:uid="{00000000-0005-0000-0000-0000F90B0000}"/>
    <cellStyle name="Normal 10 2 10 2 11 4 7" xfId="3202" xr:uid="{00000000-0005-0000-0000-0000FA0B0000}"/>
    <cellStyle name="Normal 10 2 10 2 11 4 8" xfId="3203" xr:uid="{00000000-0005-0000-0000-0000FB0B0000}"/>
    <cellStyle name="Normal 10 2 10 2 11 4 9" xfId="3204" xr:uid="{00000000-0005-0000-0000-0000FC0B0000}"/>
    <cellStyle name="Normal 10 2 10 2 11 5" xfId="3205" xr:uid="{00000000-0005-0000-0000-0000FD0B0000}"/>
    <cellStyle name="Normal 10 2 10 2 11 5 10" xfId="3206" xr:uid="{00000000-0005-0000-0000-0000FE0B0000}"/>
    <cellStyle name="Normal 10 2 10 2 11 5 2" xfId="3207" xr:uid="{00000000-0005-0000-0000-0000FF0B0000}"/>
    <cellStyle name="Normal 10 2 10 2 11 5 3" xfId="3208" xr:uid="{00000000-0005-0000-0000-0000000C0000}"/>
    <cellStyle name="Normal 10 2 10 2 11 5 4" xfId="3209" xr:uid="{00000000-0005-0000-0000-0000010C0000}"/>
    <cellStyle name="Normal 10 2 10 2 11 5 5" xfId="3210" xr:uid="{00000000-0005-0000-0000-0000020C0000}"/>
    <cellStyle name="Normal 10 2 10 2 11 5 6" xfId="3211" xr:uid="{00000000-0005-0000-0000-0000030C0000}"/>
    <cellStyle name="Normal 10 2 10 2 11 5 7" xfId="3212" xr:uid="{00000000-0005-0000-0000-0000040C0000}"/>
    <cellStyle name="Normal 10 2 10 2 11 5 8" xfId="3213" xr:uid="{00000000-0005-0000-0000-0000050C0000}"/>
    <cellStyle name="Normal 10 2 10 2 11 5 9" xfId="3214" xr:uid="{00000000-0005-0000-0000-0000060C0000}"/>
    <cellStyle name="Normal 10 2 10 2 11 6" xfId="3215" xr:uid="{00000000-0005-0000-0000-0000070C0000}"/>
    <cellStyle name="Normal 10 2 10 2 11 7" xfId="3216" xr:uid="{00000000-0005-0000-0000-0000080C0000}"/>
    <cellStyle name="Normal 10 2 10 2 11 8" xfId="3217" xr:uid="{00000000-0005-0000-0000-0000090C0000}"/>
    <cellStyle name="Normal 10 2 10 2 11 9" xfId="3218" xr:uid="{00000000-0005-0000-0000-00000A0C0000}"/>
    <cellStyle name="Normal 10 2 10 2 12" xfId="3219" xr:uid="{00000000-0005-0000-0000-00000B0C0000}"/>
    <cellStyle name="Normal 10 2 10 2 12 10" xfId="3220" xr:uid="{00000000-0005-0000-0000-00000C0C0000}"/>
    <cellStyle name="Normal 10 2 10 2 12 11" xfId="3221" xr:uid="{00000000-0005-0000-0000-00000D0C0000}"/>
    <cellStyle name="Normal 10 2 10 2 12 12" xfId="3222" xr:uid="{00000000-0005-0000-0000-00000E0C0000}"/>
    <cellStyle name="Normal 10 2 10 2 12 13" xfId="3223" xr:uid="{00000000-0005-0000-0000-00000F0C0000}"/>
    <cellStyle name="Normal 10 2 10 2 12 14" xfId="3224" xr:uid="{00000000-0005-0000-0000-0000100C0000}"/>
    <cellStyle name="Normal 10 2 10 2 12 2" xfId="3225" xr:uid="{00000000-0005-0000-0000-0000110C0000}"/>
    <cellStyle name="Normal 10 2 10 2 12 2 10" xfId="3226" xr:uid="{00000000-0005-0000-0000-0000120C0000}"/>
    <cellStyle name="Normal 10 2 10 2 12 2 2" xfId="3227" xr:uid="{00000000-0005-0000-0000-0000130C0000}"/>
    <cellStyle name="Normal 10 2 10 2 12 2 3" xfId="3228" xr:uid="{00000000-0005-0000-0000-0000140C0000}"/>
    <cellStyle name="Normal 10 2 10 2 12 2 4" xfId="3229" xr:uid="{00000000-0005-0000-0000-0000150C0000}"/>
    <cellStyle name="Normal 10 2 10 2 12 2 5" xfId="3230" xr:uid="{00000000-0005-0000-0000-0000160C0000}"/>
    <cellStyle name="Normal 10 2 10 2 12 2 6" xfId="3231" xr:uid="{00000000-0005-0000-0000-0000170C0000}"/>
    <cellStyle name="Normal 10 2 10 2 12 2 7" xfId="3232" xr:uid="{00000000-0005-0000-0000-0000180C0000}"/>
    <cellStyle name="Normal 10 2 10 2 12 2 8" xfId="3233" xr:uid="{00000000-0005-0000-0000-0000190C0000}"/>
    <cellStyle name="Normal 10 2 10 2 12 2 9" xfId="3234" xr:uid="{00000000-0005-0000-0000-00001A0C0000}"/>
    <cellStyle name="Normal 10 2 10 2 12 3" xfId="3235" xr:uid="{00000000-0005-0000-0000-00001B0C0000}"/>
    <cellStyle name="Normal 10 2 10 2 12 3 10" xfId="3236" xr:uid="{00000000-0005-0000-0000-00001C0C0000}"/>
    <cellStyle name="Normal 10 2 10 2 12 3 2" xfId="3237" xr:uid="{00000000-0005-0000-0000-00001D0C0000}"/>
    <cellStyle name="Normal 10 2 10 2 12 3 3" xfId="3238" xr:uid="{00000000-0005-0000-0000-00001E0C0000}"/>
    <cellStyle name="Normal 10 2 10 2 12 3 4" xfId="3239" xr:uid="{00000000-0005-0000-0000-00001F0C0000}"/>
    <cellStyle name="Normal 10 2 10 2 12 3 5" xfId="3240" xr:uid="{00000000-0005-0000-0000-0000200C0000}"/>
    <cellStyle name="Normal 10 2 10 2 12 3 6" xfId="3241" xr:uid="{00000000-0005-0000-0000-0000210C0000}"/>
    <cellStyle name="Normal 10 2 10 2 12 3 7" xfId="3242" xr:uid="{00000000-0005-0000-0000-0000220C0000}"/>
    <cellStyle name="Normal 10 2 10 2 12 3 8" xfId="3243" xr:uid="{00000000-0005-0000-0000-0000230C0000}"/>
    <cellStyle name="Normal 10 2 10 2 12 3 9" xfId="3244" xr:uid="{00000000-0005-0000-0000-0000240C0000}"/>
    <cellStyle name="Normal 10 2 10 2 12 4" xfId="3245" xr:uid="{00000000-0005-0000-0000-0000250C0000}"/>
    <cellStyle name="Normal 10 2 10 2 12 4 10" xfId="3246" xr:uid="{00000000-0005-0000-0000-0000260C0000}"/>
    <cellStyle name="Normal 10 2 10 2 12 4 2" xfId="3247" xr:uid="{00000000-0005-0000-0000-0000270C0000}"/>
    <cellStyle name="Normal 10 2 10 2 12 4 3" xfId="3248" xr:uid="{00000000-0005-0000-0000-0000280C0000}"/>
    <cellStyle name="Normal 10 2 10 2 12 4 4" xfId="3249" xr:uid="{00000000-0005-0000-0000-0000290C0000}"/>
    <cellStyle name="Normal 10 2 10 2 12 4 5" xfId="3250" xr:uid="{00000000-0005-0000-0000-00002A0C0000}"/>
    <cellStyle name="Normal 10 2 10 2 12 4 6" xfId="3251" xr:uid="{00000000-0005-0000-0000-00002B0C0000}"/>
    <cellStyle name="Normal 10 2 10 2 12 4 7" xfId="3252" xr:uid="{00000000-0005-0000-0000-00002C0C0000}"/>
    <cellStyle name="Normal 10 2 10 2 12 4 8" xfId="3253" xr:uid="{00000000-0005-0000-0000-00002D0C0000}"/>
    <cellStyle name="Normal 10 2 10 2 12 4 9" xfId="3254" xr:uid="{00000000-0005-0000-0000-00002E0C0000}"/>
    <cellStyle name="Normal 10 2 10 2 12 5" xfId="3255" xr:uid="{00000000-0005-0000-0000-00002F0C0000}"/>
    <cellStyle name="Normal 10 2 10 2 12 5 10" xfId="3256" xr:uid="{00000000-0005-0000-0000-0000300C0000}"/>
    <cellStyle name="Normal 10 2 10 2 12 5 2" xfId="3257" xr:uid="{00000000-0005-0000-0000-0000310C0000}"/>
    <cellStyle name="Normal 10 2 10 2 12 5 3" xfId="3258" xr:uid="{00000000-0005-0000-0000-0000320C0000}"/>
    <cellStyle name="Normal 10 2 10 2 12 5 4" xfId="3259" xr:uid="{00000000-0005-0000-0000-0000330C0000}"/>
    <cellStyle name="Normal 10 2 10 2 12 5 5" xfId="3260" xr:uid="{00000000-0005-0000-0000-0000340C0000}"/>
    <cellStyle name="Normal 10 2 10 2 12 5 6" xfId="3261" xr:uid="{00000000-0005-0000-0000-0000350C0000}"/>
    <cellStyle name="Normal 10 2 10 2 12 5 7" xfId="3262" xr:uid="{00000000-0005-0000-0000-0000360C0000}"/>
    <cellStyle name="Normal 10 2 10 2 12 5 8" xfId="3263" xr:uid="{00000000-0005-0000-0000-0000370C0000}"/>
    <cellStyle name="Normal 10 2 10 2 12 5 9" xfId="3264" xr:uid="{00000000-0005-0000-0000-0000380C0000}"/>
    <cellStyle name="Normal 10 2 10 2 12 6" xfId="3265" xr:uid="{00000000-0005-0000-0000-0000390C0000}"/>
    <cellStyle name="Normal 10 2 10 2 12 7" xfId="3266" xr:uid="{00000000-0005-0000-0000-00003A0C0000}"/>
    <cellStyle name="Normal 10 2 10 2 12 8" xfId="3267" xr:uid="{00000000-0005-0000-0000-00003B0C0000}"/>
    <cellStyle name="Normal 10 2 10 2 12 9" xfId="3268" xr:uid="{00000000-0005-0000-0000-00003C0C0000}"/>
    <cellStyle name="Normal 10 2 10 2 13" xfId="3269" xr:uid="{00000000-0005-0000-0000-00003D0C0000}"/>
    <cellStyle name="Normal 10 2 10 2 13 10" xfId="3270" xr:uid="{00000000-0005-0000-0000-00003E0C0000}"/>
    <cellStyle name="Normal 10 2 10 2 13 11" xfId="3271" xr:uid="{00000000-0005-0000-0000-00003F0C0000}"/>
    <cellStyle name="Normal 10 2 10 2 13 12" xfId="3272" xr:uid="{00000000-0005-0000-0000-0000400C0000}"/>
    <cellStyle name="Normal 10 2 10 2 13 13" xfId="3273" xr:uid="{00000000-0005-0000-0000-0000410C0000}"/>
    <cellStyle name="Normal 10 2 10 2 13 14" xfId="3274" xr:uid="{00000000-0005-0000-0000-0000420C0000}"/>
    <cellStyle name="Normal 10 2 10 2 13 2" xfId="3275" xr:uid="{00000000-0005-0000-0000-0000430C0000}"/>
    <cellStyle name="Normal 10 2 10 2 13 2 10" xfId="3276" xr:uid="{00000000-0005-0000-0000-0000440C0000}"/>
    <cellStyle name="Normal 10 2 10 2 13 2 2" xfId="3277" xr:uid="{00000000-0005-0000-0000-0000450C0000}"/>
    <cellStyle name="Normal 10 2 10 2 13 2 3" xfId="3278" xr:uid="{00000000-0005-0000-0000-0000460C0000}"/>
    <cellStyle name="Normal 10 2 10 2 13 2 4" xfId="3279" xr:uid="{00000000-0005-0000-0000-0000470C0000}"/>
    <cellStyle name="Normal 10 2 10 2 13 2 5" xfId="3280" xr:uid="{00000000-0005-0000-0000-0000480C0000}"/>
    <cellStyle name="Normal 10 2 10 2 13 2 6" xfId="3281" xr:uid="{00000000-0005-0000-0000-0000490C0000}"/>
    <cellStyle name="Normal 10 2 10 2 13 2 7" xfId="3282" xr:uid="{00000000-0005-0000-0000-00004A0C0000}"/>
    <cellStyle name="Normal 10 2 10 2 13 2 8" xfId="3283" xr:uid="{00000000-0005-0000-0000-00004B0C0000}"/>
    <cellStyle name="Normal 10 2 10 2 13 2 9" xfId="3284" xr:uid="{00000000-0005-0000-0000-00004C0C0000}"/>
    <cellStyle name="Normal 10 2 10 2 13 3" xfId="3285" xr:uid="{00000000-0005-0000-0000-00004D0C0000}"/>
    <cellStyle name="Normal 10 2 10 2 13 3 10" xfId="3286" xr:uid="{00000000-0005-0000-0000-00004E0C0000}"/>
    <cellStyle name="Normal 10 2 10 2 13 3 2" xfId="3287" xr:uid="{00000000-0005-0000-0000-00004F0C0000}"/>
    <cellStyle name="Normal 10 2 10 2 13 3 3" xfId="3288" xr:uid="{00000000-0005-0000-0000-0000500C0000}"/>
    <cellStyle name="Normal 10 2 10 2 13 3 4" xfId="3289" xr:uid="{00000000-0005-0000-0000-0000510C0000}"/>
    <cellStyle name="Normal 10 2 10 2 13 3 5" xfId="3290" xr:uid="{00000000-0005-0000-0000-0000520C0000}"/>
    <cellStyle name="Normal 10 2 10 2 13 3 6" xfId="3291" xr:uid="{00000000-0005-0000-0000-0000530C0000}"/>
    <cellStyle name="Normal 10 2 10 2 13 3 7" xfId="3292" xr:uid="{00000000-0005-0000-0000-0000540C0000}"/>
    <cellStyle name="Normal 10 2 10 2 13 3 8" xfId="3293" xr:uid="{00000000-0005-0000-0000-0000550C0000}"/>
    <cellStyle name="Normal 10 2 10 2 13 3 9" xfId="3294" xr:uid="{00000000-0005-0000-0000-0000560C0000}"/>
    <cellStyle name="Normal 10 2 10 2 13 4" xfId="3295" xr:uid="{00000000-0005-0000-0000-0000570C0000}"/>
    <cellStyle name="Normal 10 2 10 2 13 4 10" xfId="3296" xr:uid="{00000000-0005-0000-0000-0000580C0000}"/>
    <cellStyle name="Normal 10 2 10 2 13 4 2" xfId="3297" xr:uid="{00000000-0005-0000-0000-0000590C0000}"/>
    <cellStyle name="Normal 10 2 10 2 13 4 3" xfId="3298" xr:uid="{00000000-0005-0000-0000-00005A0C0000}"/>
    <cellStyle name="Normal 10 2 10 2 13 4 4" xfId="3299" xr:uid="{00000000-0005-0000-0000-00005B0C0000}"/>
    <cellStyle name="Normal 10 2 10 2 13 4 5" xfId="3300" xr:uid="{00000000-0005-0000-0000-00005C0C0000}"/>
    <cellStyle name="Normal 10 2 10 2 13 4 6" xfId="3301" xr:uid="{00000000-0005-0000-0000-00005D0C0000}"/>
    <cellStyle name="Normal 10 2 10 2 13 4 7" xfId="3302" xr:uid="{00000000-0005-0000-0000-00005E0C0000}"/>
    <cellStyle name="Normal 10 2 10 2 13 4 8" xfId="3303" xr:uid="{00000000-0005-0000-0000-00005F0C0000}"/>
    <cellStyle name="Normal 10 2 10 2 13 4 9" xfId="3304" xr:uid="{00000000-0005-0000-0000-0000600C0000}"/>
    <cellStyle name="Normal 10 2 10 2 13 5" xfId="3305" xr:uid="{00000000-0005-0000-0000-0000610C0000}"/>
    <cellStyle name="Normal 10 2 10 2 13 5 10" xfId="3306" xr:uid="{00000000-0005-0000-0000-0000620C0000}"/>
    <cellStyle name="Normal 10 2 10 2 13 5 2" xfId="3307" xr:uid="{00000000-0005-0000-0000-0000630C0000}"/>
    <cellStyle name="Normal 10 2 10 2 13 5 3" xfId="3308" xr:uid="{00000000-0005-0000-0000-0000640C0000}"/>
    <cellStyle name="Normal 10 2 10 2 13 5 4" xfId="3309" xr:uid="{00000000-0005-0000-0000-0000650C0000}"/>
    <cellStyle name="Normal 10 2 10 2 13 5 5" xfId="3310" xr:uid="{00000000-0005-0000-0000-0000660C0000}"/>
    <cellStyle name="Normal 10 2 10 2 13 5 6" xfId="3311" xr:uid="{00000000-0005-0000-0000-0000670C0000}"/>
    <cellStyle name="Normal 10 2 10 2 13 5 7" xfId="3312" xr:uid="{00000000-0005-0000-0000-0000680C0000}"/>
    <cellStyle name="Normal 10 2 10 2 13 5 8" xfId="3313" xr:uid="{00000000-0005-0000-0000-0000690C0000}"/>
    <cellStyle name="Normal 10 2 10 2 13 5 9" xfId="3314" xr:uid="{00000000-0005-0000-0000-00006A0C0000}"/>
    <cellStyle name="Normal 10 2 10 2 13 6" xfId="3315" xr:uid="{00000000-0005-0000-0000-00006B0C0000}"/>
    <cellStyle name="Normal 10 2 10 2 13 7" xfId="3316" xr:uid="{00000000-0005-0000-0000-00006C0C0000}"/>
    <cellStyle name="Normal 10 2 10 2 13 8" xfId="3317" xr:uid="{00000000-0005-0000-0000-00006D0C0000}"/>
    <cellStyle name="Normal 10 2 10 2 13 9" xfId="3318" xr:uid="{00000000-0005-0000-0000-00006E0C0000}"/>
    <cellStyle name="Normal 10 2 10 2 14" xfId="3319" xr:uid="{00000000-0005-0000-0000-00006F0C0000}"/>
    <cellStyle name="Normal 10 2 10 2 14 10" xfId="3320" xr:uid="{00000000-0005-0000-0000-0000700C0000}"/>
    <cellStyle name="Normal 10 2 10 2 14 11" xfId="3321" xr:uid="{00000000-0005-0000-0000-0000710C0000}"/>
    <cellStyle name="Normal 10 2 10 2 14 12" xfId="3322" xr:uid="{00000000-0005-0000-0000-0000720C0000}"/>
    <cellStyle name="Normal 10 2 10 2 14 13" xfId="3323" xr:uid="{00000000-0005-0000-0000-0000730C0000}"/>
    <cellStyle name="Normal 10 2 10 2 14 14" xfId="3324" xr:uid="{00000000-0005-0000-0000-0000740C0000}"/>
    <cellStyle name="Normal 10 2 10 2 14 2" xfId="3325" xr:uid="{00000000-0005-0000-0000-0000750C0000}"/>
    <cellStyle name="Normal 10 2 10 2 14 2 10" xfId="3326" xr:uid="{00000000-0005-0000-0000-0000760C0000}"/>
    <cellStyle name="Normal 10 2 10 2 14 2 2" xfId="3327" xr:uid="{00000000-0005-0000-0000-0000770C0000}"/>
    <cellStyle name="Normal 10 2 10 2 14 2 3" xfId="3328" xr:uid="{00000000-0005-0000-0000-0000780C0000}"/>
    <cellStyle name="Normal 10 2 10 2 14 2 4" xfId="3329" xr:uid="{00000000-0005-0000-0000-0000790C0000}"/>
    <cellStyle name="Normal 10 2 10 2 14 2 5" xfId="3330" xr:uid="{00000000-0005-0000-0000-00007A0C0000}"/>
    <cellStyle name="Normal 10 2 10 2 14 2 6" xfId="3331" xr:uid="{00000000-0005-0000-0000-00007B0C0000}"/>
    <cellStyle name="Normal 10 2 10 2 14 2 7" xfId="3332" xr:uid="{00000000-0005-0000-0000-00007C0C0000}"/>
    <cellStyle name="Normal 10 2 10 2 14 2 8" xfId="3333" xr:uid="{00000000-0005-0000-0000-00007D0C0000}"/>
    <cellStyle name="Normal 10 2 10 2 14 2 9" xfId="3334" xr:uid="{00000000-0005-0000-0000-00007E0C0000}"/>
    <cellStyle name="Normal 10 2 10 2 14 3" xfId="3335" xr:uid="{00000000-0005-0000-0000-00007F0C0000}"/>
    <cellStyle name="Normal 10 2 10 2 14 3 10" xfId="3336" xr:uid="{00000000-0005-0000-0000-0000800C0000}"/>
    <cellStyle name="Normal 10 2 10 2 14 3 2" xfId="3337" xr:uid="{00000000-0005-0000-0000-0000810C0000}"/>
    <cellStyle name="Normal 10 2 10 2 14 3 3" xfId="3338" xr:uid="{00000000-0005-0000-0000-0000820C0000}"/>
    <cellStyle name="Normal 10 2 10 2 14 3 4" xfId="3339" xr:uid="{00000000-0005-0000-0000-0000830C0000}"/>
    <cellStyle name="Normal 10 2 10 2 14 3 5" xfId="3340" xr:uid="{00000000-0005-0000-0000-0000840C0000}"/>
    <cellStyle name="Normal 10 2 10 2 14 3 6" xfId="3341" xr:uid="{00000000-0005-0000-0000-0000850C0000}"/>
    <cellStyle name="Normal 10 2 10 2 14 3 7" xfId="3342" xr:uid="{00000000-0005-0000-0000-0000860C0000}"/>
    <cellStyle name="Normal 10 2 10 2 14 3 8" xfId="3343" xr:uid="{00000000-0005-0000-0000-0000870C0000}"/>
    <cellStyle name="Normal 10 2 10 2 14 3 9" xfId="3344" xr:uid="{00000000-0005-0000-0000-0000880C0000}"/>
    <cellStyle name="Normal 10 2 10 2 14 4" xfId="3345" xr:uid="{00000000-0005-0000-0000-0000890C0000}"/>
    <cellStyle name="Normal 10 2 10 2 14 4 10" xfId="3346" xr:uid="{00000000-0005-0000-0000-00008A0C0000}"/>
    <cellStyle name="Normal 10 2 10 2 14 4 2" xfId="3347" xr:uid="{00000000-0005-0000-0000-00008B0C0000}"/>
    <cellStyle name="Normal 10 2 10 2 14 4 3" xfId="3348" xr:uid="{00000000-0005-0000-0000-00008C0C0000}"/>
    <cellStyle name="Normal 10 2 10 2 14 4 4" xfId="3349" xr:uid="{00000000-0005-0000-0000-00008D0C0000}"/>
    <cellStyle name="Normal 10 2 10 2 14 4 5" xfId="3350" xr:uid="{00000000-0005-0000-0000-00008E0C0000}"/>
    <cellStyle name="Normal 10 2 10 2 14 4 6" xfId="3351" xr:uid="{00000000-0005-0000-0000-00008F0C0000}"/>
    <cellStyle name="Normal 10 2 10 2 14 4 7" xfId="3352" xr:uid="{00000000-0005-0000-0000-0000900C0000}"/>
    <cellStyle name="Normal 10 2 10 2 14 4 8" xfId="3353" xr:uid="{00000000-0005-0000-0000-0000910C0000}"/>
    <cellStyle name="Normal 10 2 10 2 14 4 9" xfId="3354" xr:uid="{00000000-0005-0000-0000-0000920C0000}"/>
    <cellStyle name="Normal 10 2 10 2 14 5" xfId="3355" xr:uid="{00000000-0005-0000-0000-0000930C0000}"/>
    <cellStyle name="Normal 10 2 10 2 14 5 10" xfId="3356" xr:uid="{00000000-0005-0000-0000-0000940C0000}"/>
    <cellStyle name="Normal 10 2 10 2 14 5 2" xfId="3357" xr:uid="{00000000-0005-0000-0000-0000950C0000}"/>
    <cellStyle name="Normal 10 2 10 2 14 5 3" xfId="3358" xr:uid="{00000000-0005-0000-0000-0000960C0000}"/>
    <cellStyle name="Normal 10 2 10 2 14 5 4" xfId="3359" xr:uid="{00000000-0005-0000-0000-0000970C0000}"/>
    <cellStyle name="Normal 10 2 10 2 14 5 5" xfId="3360" xr:uid="{00000000-0005-0000-0000-0000980C0000}"/>
    <cellStyle name="Normal 10 2 10 2 14 5 6" xfId="3361" xr:uid="{00000000-0005-0000-0000-0000990C0000}"/>
    <cellStyle name="Normal 10 2 10 2 14 5 7" xfId="3362" xr:uid="{00000000-0005-0000-0000-00009A0C0000}"/>
    <cellStyle name="Normal 10 2 10 2 14 5 8" xfId="3363" xr:uid="{00000000-0005-0000-0000-00009B0C0000}"/>
    <cellStyle name="Normal 10 2 10 2 14 5 9" xfId="3364" xr:uid="{00000000-0005-0000-0000-00009C0C0000}"/>
    <cellStyle name="Normal 10 2 10 2 14 6" xfId="3365" xr:uid="{00000000-0005-0000-0000-00009D0C0000}"/>
    <cellStyle name="Normal 10 2 10 2 14 7" xfId="3366" xr:uid="{00000000-0005-0000-0000-00009E0C0000}"/>
    <cellStyle name="Normal 10 2 10 2 14 8" xfId="3367" xr:uid="{00000000-0005-0000-0000-00009F0C0000}"/>
    <cellStyle name="Normal 10 2 10 2 14 9" xfId="3368" xr:uid="{00000000-0005-0000-0000-0000A00C0000}"/>
    <cellStyle name="Normal 10 2 10 2 15" xfId="3369" xr:uid="{00000000-0005-0000-0000-0000A10C0000}"/>
    <cellStyle name="Normal 10 2 10 2 15 10" xfId="3370" xr:uid="{00000000-0005-0000-0000-0000A20C0000}"/>
    <cellStyle name="Normal 10 2 10 2 15 11" xfId="3371" xr:uid="{00000000-0005-0000-0000-0000A30C0000}"/>
    <cellStyle name="Normal 10 2 10 2 15 12" xfId="3372" xr:uid="{00000000-0005-0000-0000-0000A40C0000}"/>
    <cellStyle name="Normal 10 2 10 2 15 13" xfId="3373" xr:uid="{00000000-0005-0000-0000-0000A50C0000}"/>
    <cellStyle name="Normal 10 2 10 2 15 14" xfId="3374" xr:uid="{00000000-0005-0000-0000-0000A60C0000}"/>
    <cellStyle name="Normal 10 2 10 2 15 2" xfId="3375" xr:uid="{00000000-0005-0000-0000-0000A70C0000}"/>
    <cellStyle name="Normal 10 2 10 2 15 2 10" xfId="3376" xr:uid="{00000000-0005-0000-0000-0000A80C0000}"/>
    <cellStyle name="Normal 10 2 10 2 15 2 2" xfId="3377" xr:uid="{00000000-0005-0000-0000-0000A90C0000}"/>
    <cellStyle name="Normal 10 2 10 2 15 2 3" xfId="3378" xr:uid="{00000000-0005-0000-0000-0000AA0C0000}"/>
    <cellStyle name="Normal 10 2 10 2 15 2 4" xfId="3379" xr:uid="{00000000-0005-0000-0000-0000AB0C0000}"/>
    <cellStyle name="Normal 10 2 10 2 15 2 5" xfId="3380" xr:uid="{00000000-0005-0000-0000-0000AC0C0000}"/>
    <cellStyle name="Normal 10 2 10 2 15 2 6" xfId="3381" xr:uid="{00000000-0005-0000-0000-0000AD0C0000}"/>
    <cellStyle name="Normal 10 2 10 2 15 2 7" xfId="3382" xr:uid="{00000000-0005-0000-0000-0000AE0C0000}"/>
    <cellStyle name="Normal 10 2 10 2 15 2 8" xfId="3383" xr:uid="{00000000-0005-0000-0000-0000AF0C0000}"/>
    <cellStyle name="Normal 10 2 10 2 15 2 9" xfId="3384" xr:uid="{00000000-0005-0000-0000-0000B00C0000}"/>
    <cellStyle name="Normal 10 2 10 2 15 3" xfId="3385" xr:uid="{00000000-0005-0000-0000-0000B10C0000}"/>
    <cellStyle name="Normal 10 2 10 2 15 3 10" xfId="3386" xr:uid="{00000000-0005-0000-0000-0000B20C0000}"/>
    <cellStyle name="Normal 10 2 10 2 15 3 2" xfId="3387" xr:uid="{00000000-0005-0000-0000-0000B30C0000}"/>
    <cellStyle name="Normal 10 2 10 2 15 3 3" xfId="3388" xr:uid="{00000000-0005-0000-0000-0000B40C0000}"/>
    <cellStyle name="Normal 10 2 10 2 15 3 4" xfId="3389" xr:uid="{00000000-0005-0000-0000-0000B50C0000}"/>
    <cellStyle name="Normal 10 2 10 2 15 3 5" xfId="3390" xr:uid="{00000000-0005-0000-0000-0000B60C0000}"/>
    <cellStyle name="Normal 10 2 10 2 15 3 6" xfId="3391" xr:uid="{00000000-0005-0000-0000-0000B70C0000}"/>
    <cellStyle name="Normal 10 2 10 2 15 3 7" xfId="3392" xr:uid="{00000000-0005-0000-0000-0000B80C0000}"/>
    <cellStyle name="Normal 10 2 10 2 15 3 8" xfId="3393" xr:uid="{00000000-0005-0000-0000-0000B90C0000}"/>
    <cellStyle name="Normal 10 2 10 2 15 3 9" xfId="3394" xr:uid="{00000000-0005-0000-0000-0000BA0C0000}"/>
    <cellStyle name="Normal 10 2 10 2 15 4" xfId="3395" xr:uid="{00000000-0005-0000-0000-0000BB0C0000}"/>
    <cellStyle name="Normal 10 2 10 2 15 4 10" xfId="3396" xr:uid="{00000000-0005-0000-0000-0000BC0C0000}"/>
    <cellStyle name="Normal 10 2 10 2 15 4 2" xfId="3397" xr:uid="{00000000-0005-0000-0000-0000BD0C0000}"/>
    <cellStyle name="Normal 10 2 10 2 15 4 3" xfId="3398" xr:uid="{00000000-0005-0000-0000-0000BE0C0000}"/>
    <cellStyle name="Normal 10 2 10 2 15 4 4" xfId="3399" xr:uid="{00000000-0005-0000-0000-0000BF0C0000}"/>
    <cellStyle name="Normal 10 2 10 2 15 4 5" xfId="3400" xr:uid="{00000000-0005-0000-0000-0000C00C0000}"/>
    <cellStyle name="Normal 10 2 10 2 15 4 6" xfId="3401" xr:uid="{00000000-0005-0000-0000-0000C10C0000}"/>
    <cellStyle name="Normal 10 2 10 2 15 4 7" xfId="3402" xr:uid="{00000000-0005-0000-0000-0000C20C0000}"/>
    <cellStyle name="Normal 10 2 10 2 15 4 8" xfId="3403" xr:uid="{00000000-0005-0000-0000-0000C30C0000}"/>
    <cellStyle name="Normal 10 2 10 2 15 4 9" xfId="3404" xr:uid="{00000000-0005-0000-0000-0000C40C0000}"/>
    <cellStyle name="Normal 10 2 10 2 15 5" xfId="3405" xr:uid="{00000000-0005-0000-0000-0000C50C0000}"/>
    <cellStyle name="Normal 10 2 10 2 15 5 10" xfId="3406" xr:uid="{00000000-0005-0000-0000-0000C60C0000}"/>
    <cellStyle name="Normal 10 2 10 2 15 5 2" xfId="3407" xr:uid="{00000000-0005-0000-0000-0000C70C0000}"/>
    <cellStyle name="Normal 10 2 10 2 15 5 3" xfId="3408" xr:uid="{00000000-0005-0000-0000-0000C80C0000}"/>
    <cellStyle name="Normal 10 2 10 2 15 5 4" xfId="3409" xr:uid="{00000000-0005-0000-0000-0000C90C0000}"/>
    <cellStyle name="Normal 10 2 10 2 15 5 5" xfId="3410" xr:uid="{00000000-0005-0000-0000-0000CA0C0000}"/>
    <cellStyle name="Normal 10 2 10 2 15 5 6" xfId="3411" xr:uid="{00000000-0005-0000-0000-0000CB0C0000}"/>
    <cellStyle name="Normal 10 2 10 2 15 5 7" xfId="3412" xr:uid="{00000000-0005-0000-0000-0000CC0C0000}"/>
    <cellStyle name="Normal 10 2 10 2 15 5 8" xfId="3413" xr:uid="{00000000-0005-0000-0000-0000CD0C0000}"/>
    <cellStyle name="Normal 10 2 10 2 15 5 9" xfId="3414" xr:uid="{00000000-0005-0000-0000-0000CE0C0000}"/>
    <cellStyle name="Normal 10 2 10 2 15 6" xfId="3415" xr:uid="{00000000-0005-0000-0000-0000CF0C0000}"/>
    <cellStyle name="Normal 10 2 10 2 15 7" xfId="3416" xr:uid="{00000000-0005-0000-0000-0000D00C0000}"/>
    <cellStyle name="Normal 10 2 10 2 15 8" xfId="3417" xr:uid="{00000000-0005-0000-0000-0000D10C0000}"/>
    <cellStyle name="Normal 10 2 10 2 15 9" xfId="3418" xr:uid="{00000000-0005-0000-0000-0000D20C0000}"/>
    <cellStyle name="Normal 10 2 10 2 16" xfId="3419" xr:uid="{00000000-0005-0000-0000-0000D30C0000}"/>
    <cellStyle name="Normal 10 2 10 2 16 10" xfId="3420" xr:uid="{00000000-0005-0000-0000-0000D40C0000}"/>
    <cellStyle name="Normal 10 2 10 2 16 11" xfId="3421" xr:uid="{00000000-0005-0000-0000-0000D50C0000}"/>
    <cellStyle name="Normal 10 2 10 2 16 12" xfId="3422" xr:uid="{00000000-0005-0000-0000-0000D60C0000}"/>
    <cellStyle name="Normal 10 2 10 2 16 13" xfId="3423" xr:uid="{00000000-0005-0000-0000-0000D70C0000}"/>
    <cellStyle name="Normal 10 2 10 2 16 14" xfId="3424" xr:uid="{00000000-0005-0000-0000-0000D80C0000}"/>
    <cellStyle name="Normal 10 2 10 2 16 2" xfId="3425" xr:uid="{00000000-0005-0000-0000-0000D90C0000}"/>
    <cellStyle name="Normal 10 2 10 2 16 2 10" xfId="3426" xr:uid="{00000000-0005-0000-0000-0000DA0C0000}"/>
    <cellStyle name="Normal 10 2 10 2 16 2 2" xfId="3427" xr:uid="{00000000-0005-0000-0000-0000DB0C0000}"/>
    <cellStyle name="Normal 10 2 10 2 16 2 3" xfId="3428" xr:uid="{00000000-0005-0000-0000-0000DC0C0000}"/>
    <cellStyle name="Normal 10 2 10 2 16 2 4" xfId="3429" xr:uid="{00000000-0005-0000-0000-0000DD0C0000}"/>
    <cellStyle name="Normal 10 2 10 2 16 2 5" xfId="3430" xr:uid="{00000000-0005-0000-0000-0000DE0C0000}"/>
    <cellStyle name="Normal 10 2 10 2 16 2 6" xfId="3431" xr:uid="{00000000-0005-0000-0000-0000DF0C0000}"/>
    <cellStyle name="Normal 10 2 10 2 16 2 7" xfId="3432" xr:uid="{00000000-0005-0000-0000-0000E00C0000}"/>
    <cellStyle name="Normal 10 2 10 2 16 2 8" xfId="3433" xr:uid="{00000000-0005-0000-0000-0000E10C0000}"/>
    <cellStyle name="Normal 10 2 10 2 16 2 9" xfId="3434" xr:uid="{00000000-0005-0000-0000-0000E20C0000}"/>
    <cellStyle name="Normal 10 2 10 2 16 3" xfId="3435" xr:uid="{00000000-0005-0000-0000-0000E30C0000}"/>
    <cellStyle name="Normal 10 2 10 2 16 3 10" xfId="3436" xr:uid="{00000000-0005-0000-0000-0000E40C0000}"/>
    <cellStyle name="Normal 10 2 10 2 16 3 2" xfId="3437" xr:uid="{00000000-0005-0000-0000-0000E50C0000}"/>
    <cellStyle name="Normal 10 2 10 2 16 3 3" xfId="3438" xr:uid="{00000000-0005-0000-0000-0000E60C0000}"/>
    <cellStyle name="Normal 10 2 10 2 16 3 4" xfId="3439" xr:uid="{00000000-0005-0000-0000-0000E70C0000}"/>
    <cellStyle name="Normal 10 2 10 2 16 3 5" xfId="3440" xr:uid="{00000000-0005-0000-0000-0000E80C0000}"/>
    <cellStyle name="Normal 10 2 10 2 16 3 6" xfId="3441" xr:uid="{00000000-0005-0000-0000-0000E90C0000}"/>
    <cellStyle name="Normal 10 2 10 2 16 3 7" xfId="3442" xr:uid="{00000000-0005-0000-0000-0000EA0C0000}"/>
    <cellStyle name="Normal 10 2 10 2 16 3 8" xfId="3443" xr:uid="{00000000-0005-0000-0000-0000EB0C0000}"/>
    <cellStyle name="Normal 10 2 10 2 16 3 9" xfId="3444" xr:uid="{00000000-0005-0000-0000-0000EC0C0000}"/>
    <cellStyle name="Normal 10 2 10 2 16 4" xfId="3445" xr:uid="{00000000-0005-0000-0000-0000ED0C0000}"/>
    <cellStyle name="Normal 10 2 10 2 16 4 10" xfId="3446" xr:uid="{00000000-0005-0000-0000-0000EE0C0000}"/>
    <cellStyle name="Normal 10 2 10 2 16 4 2" xfId="3447" xr:uid="{00000000-0005-0000-0000-0000EF0C0000}"/>
    <cellStyle name="Normal 10 2 10 2 16 4 3" xfId="3448" xr:uid="{00000000-0005-0000-0000-0000F00C0000}"/>
    <cellStyle name="Normal 10 2 10 2 16 4 4" xfId="3449" xr:uid="{00000000-0005-0000-0000-0000F10C0000}"/>
    <cellStyle name="Normal 10 2 10 2 16 4 5" xfId="3450" xr:uid="{00000000-0005-0000-0000-0000F20C0000}"/>
    <cellStyle name="Normal 10 2 10 2 16 4 6" xfId="3451" xr:uid="{00000000-0005-0000-0000-0000F30C0000}"/>
    <cellStyle name="Normal 10 2 10 2 16 4 7" xfId="3452" xr:uid="{00000000-0005-0000-0000-0000F40C0000}"/>
    <cellStyle name="Normal 10 2 10 2 16 4 8" xfId="3453" xr:uid="{00000000-0005-0000-0000-0000F50C0000}"/>
    <cellStyle name="Normal 10 2 10 2 16 4 9" xfId="3454" xr:uid="{00000000-0005-0000-0000-0000F60C0000}"/>
    <cellStyle name="Normal 10 2 10 2 16 5" xfId="3455" xr:uid="{00000000-0005-0000-0000-0000F70C0000}"/>
    <cellStyle name="Normal 10 2 10 2 16 5 10" xfId="3456" xr:uid="{00000000-0005-0000-0000-0000F80C0000}"/>
    <cellStyle name="Normal 10 2 10 2 16 5 2" xfId="3457" xr:uid="{00000000-0005-0000-0000-0000F90C0000}"/>
    <cellStyle name="Normal 10 2 10 2 16 5 3" xfId="3458" xr:uid="{00000000-0005-0000-0000-0000FA0C0000}"/>
    <cellStyle name="Normal 10 2 10 2 16 5 4" xfId="3459" xr:uid="{00000000-0005-0000-0000-0000FB0C0000}"/>
    <cellStyle name="Normal 10 2 10 2 16 5 5" xfId="3460" xr:uid="{00000000-0005-0000-0000-0000FC0C0000}"/>
    <cellStyle name="Normal 10 2 10 2 16 5 6" xfId="3461" xr:uid="{00000000-0005-0000-0000-0000FD0C0000}"/>
    <cellStyle name="Normal 10 2 10 2 16 5 7" xfId="3462" xr:uid="{00000000-0005-0000-0000-0000FE0C0000}"/>
    <cellStyle name="Normal 10 2 10 2 16 5 8" xfId="3463" xr:uid="{00000000-0005-0000-0000-0000FF0C0000}"/>
    <cellStyle name="Normal 10 2 10 2 16 5 9" xfId="3464" xr:uid="{00000000-0005-0000-0000-0000000D0000}"/>
    <cellStyle name="Normal 10 2 10 2 16 6" xfId="3465" xr:uid="{00000000-0005-0000-0000-0000010D0000}"/>
    <cellStyle name="Normal 10 2 10 2 16 7" xfId="3466" xr:uid="{00000000-0005-0000-0000-0000020D0000}"/>
    <cellStyle name="Normal 10 2 10 2 16 8" xfId="3467" xr:uid="{00000000-0005-0000-0000-0000030D0000}"/>
    <cellStyle name="Normal 10 2 10 2 16 9" xfId="3468" xr:uid="{00000000-0005-0000-0000-0000040D0000}"/>
    <cellStyle name="Normal 10 2 10 2 17" xfId="3469" xr:uid="{00000000-0005-0000-0000-0000050D0000}"/>
    <cellStyle name="Normal 10 2 10 2 17 10" xfId="3470" xr:uid="{00000000-0005-0000-0000-0000060D0000}"/>
    <cellStyle name="Normal 10 2 10 2 17 11" xfId="3471" xr:uid="{00000000-0005-0000-0000-0000070D0000}"/>
    <cellStyle name="Normal 10 2 10 2 17 12" xfId="3472" xr:uid="{00000000-0005-0000-0000-0000080D0000}"/>
    <cellStyle name="Normal 10 2 10 2 17 13" xfId="3473" xr:uid="{00000000-0005-0000-0000-0000090D0000}"/>
    <cellStyle name="Normal 10 2 10 2 17 14" xfId="3474" xr:uid="{00000000-0005-0000-0000-00000A0D0000}"/>
    <cellStyle name="Normal 10 2 10 2 17 2" xfId="3475" xr:uid="{00000000-0005-0000-0000-00000B0D0000}"/>
    <cellStyle name="Normal 10 2 10 2 17 2 10" xfId="3476" xr:uid="{00000000-0005-0000-0000-00000C0D0000}"/>
    <cellStyle name="Normal 10 2 10 2 17 2 2" xfId="3477" xr:uid="{00000000-0005-0000-0000-00000D0D0000}"/>
    <cellStyle name="Normal 10 2 10 2 17 2 3" xfId="3478" xr:uid="{00000000-0005-0000-0000-00000E0D0000}"/>
    <cellStyle name="Normal 10 2 10 2 17 2 4" xfId="3479" xr:uid="{00000000-0005-0000-0000-00000F0D0000}"/>
    <cellStyle name="Normal 10 2 10 2 17 2 5" xfId="3480" xr:uid="{00000000-0005-0000-0000-0000100D0000}"/>
    <cellStyle name="Normal 10 2 10 2 17 2 6" xfId="3481" xr:uid="{00000000-0005-0000-0000-0000110D0000}"/>
    <cellStyle name="Normal 10 2 10 2 17 2 7" xfId="3482" xr:uid="{00000000-0005-0000-0000-0000120D0000}"/>
    <cellStyle name="Normal 10 2 10 2 17 2 8" xfId="3483" xr:uid="{00000000-0005-0000-0000-0000130D0000}"/>
    <cellStyle name="Normal 10 2 10 2 17 2 9" xfId="3484" xr:uid="{00000000-0005-0000-0000-0000140D0000}"/>
    <cellStyle name="Normal 10 2 10 2 17 3" xfId="3485" xr:uid="{00000000-0005-0000-0000-0000150D0000}"/>
    <cellStyle name="Normal 10 2 10 2 17 3 10" xfId="3486" xr:uid="{00000000-0005-0000-0000-0000160D0000}"/>
    <cellStyle name="Normal 10 2 10 2 17 3 2" xfId="3487" xr:uid="{00000000-0005-0000-0000-0000170D0000}"/>
    <cellStyle name="Normal 10 2 10 2 17 3 3" xfId="3488" xr:uid="{00000000-0005-0000-0000-0000180D0000}"/>
    <cellStyle name="Normal 10 2 10 2 17 3 4" xfId="3489" xr:uid="{00000000-0005-0000-0000-0000190D0000}"/>
    <cellStyle name="Normal 10 2 10 2 17 3 5" xfId="3490" xr:uid="{00000000-0005-0000-0000-00001A0D0000}"/>
    <cellStyle name="Normal 10 2 10 2 17 3 6" xfId="3491" xr:uid="{00000000-0005-0000-0000-00001B0D0000}"/>
    <cellStyle name="Normal 10 2 10 2 17 3 7" xfId="3492" xr:uid="{00000000-0005-0000-0000-00001C0D0000}"/>
    <cellStyle name="Normal 10 2 10 2 17 3 8" xfId="3493" xr:uid="{00000000-0005-0000-0000-00001D0D0000}"/>
    <cellStyle name="Normal 10 2 10 2 17 3 9" xfId="3494" xr:uid="{00000000-0005-0000-0000-00001E0D0000}"/>
    <cellStyle name="Normal 10 2 10 2 17 4" xfId="3495" xr:uid="{00000000-0005-0000-0000-00001F0D0000}"/>
    <cellStyle name="Normal 10 2 10 2 17 4 10" xfId="3496" xr:uid="{00000000-0005-0000-0000-0000200D0000}"/>
    <cellStyle name="Normal 10 2 10 2 17 4 2" xfId="3497" xr:uid="{00000000-0005-0000-0000-0000210D0000}"/>
    <cellStyle name="Normal 10 2 10 2 17 4 3" xfId="3498" xr:uid="{00000000-0005-0000-0000-0000220D0000}"/>
    <cellStyle name="Normal 10 2 10 2 17 4 4" xfId="3499" xr:uid="{00000000-0005-0000-0000-0000230D0000}"/>
    <cellStyle name="Normal 10 2 10 2 17 4 5" xfId="3500" xr:uid="{00000000-0005-0000-0000-0000240D0000}"/>
    <cellStyle name="Normal 10 2 10 2 17 4 6" xfId="3501" xr:uid="{00000000-0005-0000-0000-0000250D0000}"/>
    <cellStyle name="Normal 10 2 10 2 17 4 7" xfId="3502" xr:uid="{00000000-0005-0000-0000-0000260D0000}"/>
    <cellStyle name="Normal 10 2 10 2 17 4 8" xfId="3503" xr:uid="{00000000-0005-0000-0000-0000270D0000}"/>
    <cellStyle name="Normal 10 2 10 2 17 4 9" xfId="3504" xr:uid="{00000000-0005-0000-0000-0000280D0000}"/>
    <cellStyle name="Normal 10 2 10 2 17 5" xfId="3505" xr:uid="{00000000-0005-0000-0000-0000290D0000}"/>
    <cellStyle name="Normal 10 2 10 2 17 5 10" xfId="3506" xr:uid="{00000000-0005-0000-0000-00002A0D0000}"/>
    <cellStyle name="Normal 10 2 10 2 17 5 2" xfId="3507" xr:uid="{00000000-0005-0000-0000-00002B0D0000}"/>
    <cellStyle name="Normal 10 2 10 2 17 5 3" xfId="3508" xr:uid="{00000000-0005-0000-0000-00002C0D0000}"/>
    <cellStyle name="Normal 10 2 10 2 17 5 4" xfId="3509" xr:uid="{00000000-0005-0000-0000-00002D0D0000}"/>
    <cellStyle name="Normal 10 2 10 2 17 5 5" xfId="3510" xr:uid="{00000000-0005-0000-0000-00002E0D0000}"/>
    <cellStyle name="Normal 10 2 10 2 17 5 6" xfId="3511" xr:uid="{00000000-0005-0000-0000-00002F0D0000}"/>
    <cellStyle name="Normal 10 2 10 2 17 5 7" xfId="3512" xr:uid="{00000000-0005-0000-0000-0000300D0000}"/>
    <cellStyle name="Normal 10 2 10 2 17 5 8" xfId="3513" xr:uid="{00000000-0005-0000-0000-0000310D0000}"/>
    <cellStyle name="Normal 10 2 10 2 17 5 9" xfId="3514" xr:uid="{00000000-0005-0000-0000-0000320D0000}"/>
    <cellStyle name="Normal 10 2 10 2 17 6" xfId="3515" xr:uid="{00000000-0005-0000-0000-0000330D0000}"/>
    <cellStyle name="Normal 10 2 10 2 17 7" xfId="3516" xr:uid="{00000000-0005-0000-0000-0000340D0000}"/>
    <cellStyle name="Normal 10 2 10 2 17 8" xfId="3517" xr:uid="{00000000-0005-0000-0000-0000350D0000}"/>
    <cellStyle name="Normal 10 2 10 2 17 9" xfId="3518" xr:uid="{00000000-0005-0000-0000-0000360D0000}"/>
    <cellStyle name="Normal 10 2 10 2 18" xfId="3519" xr:uid="{00000000-0005-0000-0000-0000370D0000}"/>
    <cellStyle name="Normal 10 2 10 2 18 10" xfId="3520" xr:uid="{00000000-0005-0000-0000-0000380D0000}"/>
    <cellStyle name="Normal 10 2 10 2 18 11" xfId="3521" xr:uid="{00000000-0005-0000-0000-0000390D0000}"/>
    <cellStyle name="Normal 10 2 10 2 18 12" xfId="3522" xr:uid="{00000000-0005-0000-0000-00003A0D0000}"/>
    <cellStyle name="Normal 10 2 10 2 18 13" xfId="3523" xr:uid="{00000000-0005-0000-0000-00003B0D0000}"/>
    <cellStyle name="Normal 10 2 10 2 18 14" xfId="3524" xr:uid="{00000000-0005-0000-0000-00003C0D0000}"/>
    <cellStyle name="Normal 10 2 10 2 18 2" xfId="3525" xr:uid="{00000000-0005-0000-0000-00003D0D0000}"/>
    <cellStyle name="Normal 10 2 10 2 18 2 10" xfId="3526" xr:uid="{00000000-0005-0000-0000-00003E0D0000}"/>
    <cellStyle name="Normal 10 2 10 2 18 2 2" xfId="3527" xr:uid="{00000000-0005-0000-0000-00003F0D0000}"/>
    <cellStyle name="Normal 10 2 10 2 18 2 3" xfId="3528" xr:uid="{00000000-0005-0000-0000-0000400D0000}"/>
    <cellStyle name="Normal 10 2 10 2 18 2 4" xfId="3529" xr:uid="{00000000-0005-0000-0000-0000410D0000}"/>
    <cellStyle name="Normal 10 2 10 2 18 2 5" xfId="3530" xr:uid="{00000000-0005-0000-0000-0000420D0000}"/>
    <cellStyle name="Normal 10 2 10 2 18 2 6" xfId="3531" xr:uid="{00000000-0005-0000-0000-0000430D0000}"/>
    <cellStyle name="Normal 10 2 10 2 18 2 7" xfId="3532" xr:uid="{00000000-0005-0000-0000-0000440D0000}"/>
    <cellStyle name="Normal 10 2 10 2 18 2 8" xfId="3533" xr:uid="{00000000-0005-0000-0000-0000450D0000}"/>
    <cellStyle name="Normal 10 2 10 2 18 2 9" xfId="3534" xr:uid="{00000000-0005-0000-0000-0000460D0000}"/>
    <cellStyle name="Normal 10 2 10 2 18 3" xfId="3535" xr:uid="{00000000-0005-0000-0000-0000470D0000}"/>
    <cellStyle name="Normal 10 2 10 2 18 3 10" xfId="3536" xr:uid="{00000000-0005-0000-0000-0000480D0000}"/>
    <cellStyle name="Normal 10 2 10 2 18 3 2" xfId="3537" xr:uid="{00000000-0005-0000-0000-0000490D0000}"/>
    <cellStyle name="Normal 10 2 10 2 18 3 3" xfId="3538" xr:uid="{00000000-0005-0000-0000-00004A0D0000}"/>
    <cellStyle name="Normal 10 2 10 2 18 3 4" xfId="3539" xr:uid="{00000000-0005-0000-0000-00004B0D0000}"/>
    <cellStyle name="Normal 10 2 10 2 18 3 5" xfId="3540" xr:uid="{00000000-0005-0000-0000-00004C0D0000}"/>
    <cellStyle name="Normal 10 2 10 2 18 3 6" xfId="3541" xr:uid="{00000000-0005-0000-0000-00004D0D0000}"/>
    <cellStyle name="Normal 10 2 10 2 18 3 7" xfId="3542" xr:uid="{00000000-0005-0000-0000-00004E0D0000}"/>
    <cellStyle name="Normal 10 2 10 2 18 3 8" xfId="3543" xr:uid="{00000000-0005-0000-0000-00004F0D0000}"/>
    <cellStyle name="Normal 10 2 10 2 18 3 9" xfId="3544" xr:uid="{00000000-0005-0000-0000-0000500D0000}"/>
    <cellStyle name="Normal 10 2 10 2 18 4" xfId="3545" xr:uid="{00000000-0005-0000-0000-0000510D0000}"/>
    <cellStyle name="Normal 10 2 10 2 18 4 10" xfId="3546" xr:uid="{00000000-0005-0000-0000-0000520D0000}"/>
    <cellStyle name="Normal 10 2 10 2 18 4 2" xfId="3547" xr:uid="{00000000-0005-0000-0000-0000530D0000}"/>
    <cellStyle name="Normal 10 2 10 2 18 4 3" xfId="3548" xr:uid="{00000000-0005-0000-0000-0000540D0000}"/>
    <cellStyle name="Normal 10 2 10 2 18 4 4" xfId="3549" xr:uid="{00000000-0005-0000-0000-0000550D0000}"/>
    <cellStyle name="Normal 10 2 10 2 18 4 5" xfId="3550" xr:uid="{00000000-0005-0000-0000-0000560D0000}"/>
    <cellStyle name="Normal 10 2 10 2 18 4 6" xfId="3551" xr:uid="{00000000-0005-0000-0000-0000570D0000}"/>
    <cellStyle name="Normal 10 2 10 2 18 4 7" xfId="3552" xr:uid="{00000000-0005-0000-0000-0000580D0000}"/>
    <cellStyle name="Normal 10 2 10 2 18 4 8" xfId="3553" xr:uid="{00000000-0005-0000-0000-0000590D0000}"/>
    <cellStyle name="Normal 10 2 10 2 18 4 9" xfId="3554" xr:uid="{00000000-0005-0000-0000-00005A0D0000}"/>
    <cellStyle name="Normal 10 2 10 2 18 5" xfId="3555" xr:uid="{00000000-0005-0000-0000-00005B0D0000}"/>
    <cellStyle name="Normal 10 2 10 2 18 5 10" xfId="3556" xr:uid="{00000000-0005-0000-0000-00005C0D0000}"/>
    <cellStyle name="Normal 10 2 10 2 18 5 2" xfId="3557" xr:uid="{00000000-0005-0000-0000-00005D0D0000}"/>
    <cellStyle name="Normal 10 2 10 2 18 5 3" xfId="3558" xr:uid="{00000000-0005-0000-0000-00005E0D0000}"/>
    <cellStyle name="Normal 10 2 10 2 18 5 4" xfId="3559" xr:uid="{00000000-0005-0000-0000-00005F0D0000}"/>
    <cellStyle name="Normal 10 2 10 2 18 5 5" xfId="3560" xr:uid="{00000000-0005-0000-0000-0000600D0000}"/>
    <cellStyle name="Normal 10 2 10 2 18 5 6" xfId="3561" xr:uid="{00000000-0005-0000-0000-0000610D0000}"/>
    <cellStyle name="Normal 10 2 10 2 18 5 7" xfId="3562" xr:uid="{00000000-0005-0000-0000-0000620D0000}"/>
    <cellStyle name="Normal 10 2 10 2 18 5 8" xfId="3563" xr:uid="{00000000-0005-0000-0000-0000630D0000}"/>
    <cellStyle name="Normal 10 2 10 2 18 5 9" xfId="3564" xr:uid="{00000000-0005-0000-0000-0000640D0000}"/>
    <cellStyle name="Normal 10 2 10 2 18 6" xfId="3565" xr:uid="{00000000-0005-0000-0000-0000650D0000}"/>
    <cellStyle name="Normal 10 2 10 2 18 7" xfId="3566" xr:uid="{00000000-0005-0000-0000-0000660D0000}"/>
    <cellStyle name="Normal 10 2 10 2 18 8" xfId="3567" xr:uid="{00000000-0005-0000-0000-0000670D0000}"/>
    <cellStyle name="Normal 10 2 10 2 18 9" xfId="3568" xr:uid="{00000000-0005-0000-0000-0000680D0000}"/>
    <cellStyle name="Normal 10 2 10 2 19" xfId="3569" xr:uid="{00000000-0005-0000-0000-0000690D0000}"/>
    <cellStyle name="Normal 10 2 10 2 19 10" xfId="3570" xr:uid="{00000000-0005-0000-0000-00006A0D0000}"/>
    <cellStyle name="Normal 10 2 10 2 19 11" xfId="3571" xr:uid="{00000000-0005-0000-0000-00006B0D0000}"/>
    <cellStyle name="Normal 10 2 10 2 19 12" xfId="3572" xr:uid="{00000000-0005-0000-0000-00006C0D0000}"/>
    <cellStyle name="Normal 10 2 10 2 19 13" xfId="3573" xr:uid="{00000000-0005-0000-0000-00006D0D0000}"/>
    <cellStyle name="Normal 10 2 10 2 19 14" xfId="3574" xr:uid="{00000000-0005-0000-0000-00006E0D0000}"/>
    <cellStyle name="Normal 10 2 10 2 19 2" xfId="3575" xr:uid="{00000000-0005-0000-0000-00006F0D0000}"/>
    <cellStyle name="Normal 10 2 10 2 19 2 10" xfId="3576" xr:uid="{00000000-0005-0000-0000-0000700D0000}"/>
    <cellStyle name="Normal 10 2 10 2 19 2 2" xfId="3577" xr:uid="{00000000-0005-0000-0000-0000710D0000}"/>
    <cellStyle name="Normal 10 2 10 2 19 2 3" xfId="3578" xr:uid="{00000000-0005-0000-0000-0000720D0000}"/>
    <cellStyle name="Normal 10 2 10 2 19 2 4" xfId="3579" xr:uid="{00000000-0005-0000-0000-0000730D0000}"/>
    <cellStyle name="Normal 10 2 10 2 19 2 5" xfId="3580" xr:uid="{00000000-0005-0000-0000-0000740D0000}"/>
    <cellStyle name="Normal 10 2 10 2 19 2 6" xfId="3581" xr:uid="{00000000-0005-0000-0000-0000750D0000}"/>
    <cellStyle name="Normal 10 2 10 2 19 2 7" xfId="3582" xr:uid="{00000000-0005-0000-0000-0000760D0000}"/>
    <cellStyle name="Normal 10 2 10 2 19 2 8" xfId="3583" xr:uid="{00000000-0005-0000-0000-0000770D0000}"/>
    <cellStyle name="Normal 10 2 10 2 19 2 9" xfId="3584" xr:uid="{00000000-0005-0000-0000-0000780D0000}"/>
    <cellStyle name="Normal 10 2 10 2 19 3" xfId="3585" xr:uid="{00000000-0005-0000-0000-0000790D0000}"/>
    <cellStyle name="Normal 10 2 10 2 19 3 10" xfId="3586" xr:uid="{00000000-0005-0000-0000-00007A0D0000}"/>
    <cellStyle name="Normal 10 2 10 2 19 3 2" xfId="3587" xr:uid="{00000000-0005-0000-0000-00007B0D0000}"/>
    <cellStyle name="Normal 10 2 10 2 19 3 3" xfId="3588" xr:uid="{00000000-0005-0000-0000-00007C0D0000}"/>
    <cellStyle name="Normal 10 2 10 2 19 3 4" xfId="3589" xr:uid="{00000000-0005-0000-0000-00007D0D0000}"/>
    <cellStyle name="Normal 10 2 10 2 19 3 5" xfId="3590" xr:uid="{00000000-0005-0000-0000-00007E0D0000}"/>
    <cellStyle name="Normal 10 2 10 2 19 3 6" xfId="3591" xr:uid="{00000000-0005-0000-0000-00007F0D0000}"/>
    <cellStyle name="Normal 10 2 10 2 19 3 7" xfId="3592" xr:uid="{00000000-0005-0000-0000-0000800D0000}"/>
    <cellStyle name="Normal 10 2 10 2 19 3 8" xfId="3593" xr:uid="{00000000-0005-0000-0000-0000810D0000}"/>
    <cellStyle name="Normal 10 2 10 2 19 3 9" xfId="3594" xr:uid="{00000000-0005-0000-0000-0000820D0000}"/>
    <cellStyle name="Normal 10 2 10 2 19 4" xfId="3595" xr:uid="{00000000-0005-0000-0000-0000830D0000}"/>
    <cellStyle name="Normal 10 2 10 2 19 4 10" xfId="3596" xr:uid="{00000000-0005-0000-0000-0000840D0000}"/>
    <cellStyle name="Normal 10 2 10 2 19 4 2" xfId="3597" xr:uid="{00000000-0005-0000-0000-0000850D0000}"/>
    <cellStyle name="Normal 10 2 10 2 19 4 3" xfId="3598" xr:uid="{00000000-0005-0000-0000-0000860D0000}"/>
    <cellStyle name="Normal 10 2 10 2 19 4 4" xfId="3599" xr:uid="{00000000-0005-0000-0000-0000870D0000}"/>
    <cellStyle name="Normal 10 2 10 2 19 4 5" xfId="3600" xr:uid="{00000000-0005-0000-0000-0000880D0000}"/>
    <cellStyle name="Normal 10 2 10 2 19 4 6" xfId="3601" xr:uid="{00000000-0005-0000-0000-0000890D0000}"/>
    <cellStyle name="Normal 10 2 10 2 19 4 7" xfId="3602" xr:uid="{00000000-0005-0000-0000-00008A0D0000}"/>
    <cellStyle name="Normal 10 2 10 2 19 4 8" xfId="3603" xr:uid="{00000000-0005-0000-0000-00008B0D0000}"/>
    <cellStyle name="Normal 10 2 10 2 19 4 9" xfId="3604" xr:uid="{00000000-0005-0000-0000-00008C0D0000}"/>
    <cellStyle name="Normal 10 2 10 2 19 5" xfId="3605" xr:uid="{00000000-0005-0000-0000-00008D0D0000}"/>
    <cellStyle name="Normal 10 2 10 2 19 5 10" xfId="3606" xr:uid="{00000000-0005-0000-0000-00008E0D0000}"/>
    <cellStyle name="Normal 10 2 10 2 19 5 2" xfId="3607" xr:uid="{00000000-0005-0000-0000-00008F0D0000}"/>
    <cellStyle name="Normal 10 2 10 2 19 5 3" xfId="3608" xr:uid="{00000000-0005-0000-0000-0000900D0000}"/>
    <cellStyle name="Normal 10 2 10 2 19 5 4" xfId="3609" xr:uid="{00000000-0005-0000-0000-0000910D0000}"/>
    <cellStyle name="Normal 10 2 10 2 19 5 5" xfId="3610" xr:uid="{00000000-0005-0000-0000-0000920D0000}"/>
    <cellStyle name="Normal 10 2 10 2 19 5 6" xfId="3611" xr:uid="{00000000-0005-0000-0000-0000930D0000}"/>
    <cellStyle name="Normal 10 2 10 2 19 5 7" xfId="3612" xr:uid="{00000000-0005-0000-0000-0000940D0000}"/>
    <cellStyle name="Normal 10 2 10 2 19 5 8" xfId="3613" xr:uid="{00000000-0005-0000-0000-0000950D0000}"/>
    <cellStyle name="Normal 10 2 10 2 19 5 9" xfId="3614" xr:uid="{00000000-0005-0000-0000-0000960D0000}"/>
    <cellStyle name="Normal 10 2 10 2 19 6" xfId="3615" xr:uid="{00000000-0005-0000-0000-0000970D0000}"/>
    <cellStyle name="Normal 10 2 10 2 19 7" xfId="3616" xr:uid="{00000000-0005-0000-0000-0000980D0000}"/>
    <cellStyle name="Normal 10 2 10 2 19 8" xfId="3617" xr:uid="{00000000-0005-0000-0000-0000990D0000}"/>
    <cellStyle name="Normal 10 2 10 2 19 9" xfId="3618" xr:uid="{00000000-0005-0000-0000-00009A0D0000}"/>
    <cellStyle name="Normal 10 2 10 2 2" xfId="3619" xr:uid="{00000000-0005-0000-0000-00009B0D0000}"/>
    <cellStyle name="Normal 10 2 10 2 2 10" xfId="3620" xr:uid="{00000000-0005-0000-0000-00009C0D0000}"/>
    <cellStyle name="Normal 10 2 10 2 2 11" xfId="3621" xr:uid="{00000000-0005-0000-0000-00009D0D0000}"/>
    <cellStyle name="Normal 10 2 10 2 2 12" xfId="3622" xr:uid="{00000000-0005-0000-0000-00009E0D0000}"/>
    <cellStyle name="Normal 10 2 10 2 2 13" xfId="3623" xr:uid="{00000000-0005-0000-0000-00009F0D0000}"/>
    <cellStyle name="Normal 10 2 10 2 2 14" xfId="3624" xr:uid="{00000000-0005-0000-0000-0000A00D0000}"/>
    <cellStyle name="Normal 10 2 10 2 2 2" xfId="3625" xr:uid="{00000000-0005-0000-0000-0000A10D0000}"/>
    <cellStyle name="Normal 10 2 10 2 2 2 10" xfId="3626" xr:uid="{00000000-0005-0000-0000-0000A20D0000}"/>
    <cellStyle name="Normal 10 2 10 2 2 2 2" xfId="3627" xr:uid="{00000000-0005-0000-0000-0000A30D0000}"/>
    <cellStyle name="Normal 10 2 10 2 2 2 3" xfId="3628" xr:uid="{00000000-0005-0000-0000-0000A40D0000}"/>
    <cellStyle name="Normal 10 2 10 2 2 2 4" xfId="3629" xr:uid="{00000000-0005-0000-0000-0000A50D0000}"/>
    <cellStyle name="Normal 10 2 10 2 2 2 5" xfId="3630" xr:uid="{00000000-0005-0000-0000-0000A60D0000}"/>
    <cellStyle name="Normal 10 2 10 2 2 2 6" xfId="3631" xr:uid="{00000000-0005-0000-0000-0000A70D0000}"/>
    <cellStyle name="Normal 10 2 10 2 2 2 7" xfId="3632" xr:uid="{00000000-0005-0000-0000-0000A80D0000}"/>
    <cellStyle name="Normal 10 2 10 2 2 2 8" xfId="3633" xr:uid="{00000000-0005-0000-0000-0000A90D0000}"/>
    <cellStyle name="Normal 10 2 10 2 2 2 9" xfId="3634" xr:uid="{00000000-0005-0000-0000-0000AA0D0000}"/>
    <cellStyle name="Normal 10 2 10 2 2 3" xfId="3635" xr:uid="{00000000-0005-0000-0000-0000AB0D0000}"/>
    <cellStyle name="Normal 10 2 10 2 2 3 10" xfId="3636" xr:uid="{00000000-0005-0000-0000-0000AC0D0000}"/>
    <cellStyle name="Normal 10 2 10 2 2 3 2" xfId="3637" xr:uid="{00000000-0005-0000-0000-0000AD0D0000}"/>
    <cellStyle name="Normal 10 2 10 2 2 3 3" xfId="3638" xr:uid="{00000000-0005-0000-0000-0000AE0D0000}"/>
    <cellStyle name="Normal 10 2 10 2 2 3 4" xfId="3639" xr:uid="{00000000-0005-0000-0000-0000AF0D0000}"/>
    <cellStyle name="Normal 10 2 10 2 2 3 5" xfId="3640" xr:uid="{00000000-0005-0000-0000-0000B00D0000}"/>
    <cellStyle name="Normal 10 2 10 2 2 3 6" xfId="3641" xr:uid="{00000000-0005-0000-0000-0000B10D0000}"/>
    <cellStyle name="Normal 10 2 10 2 2 3 7" xfId="3642" xr:uid="{00000000-0005-0000-0000-0000B20D0000}"/>
    <cellStyle name="Normal 10 2 10 2 2 3 8" xfId="3643" xr:uid="{00000000-0005-0000-0000-0000B30D0000}"/>
    <cellStyle name="Normal 10 2 10 2 2 3 9" xfId="3644" xr:uid="{00000000-0005-0000-0000-0000B40D0000}"/>
    <cellStyle name="Normal 10 2 10 2 2 4" xfId="3645" xr:uid="{00000000-0005-0000-0000-0000B50D0000}"/>
    <cellStyle name="Normal 10 2 10 2 2 4 10" xfId="3646" xr:uid="{00000000-0005-0000-0000-0000B60D0000}"/>
    <cellStyle name="Normal 10 2 10 2 2 4 2" xfId="3647" xr:uid="{00000000-0005-0000-0000-0000B70D0000}"/>
    <cellStyle name="Normal 10 2 10 2 2 4 3" xfId="3648" xr:uid="{00000000-0005-0000-0000-0000B80D0000}"/>
    <cellStyle name="Normal 10 2 10 2 2 4 4" xfId="3649" xr:uid="{00000000-0005-0000-0000-0000B90D0000}"/>
    <cellStyle name="Normal 10 2 10 2 2 4 5" xfId="3650" xr:uid="{00000000-0005-0000-0000-0000BA0D0000}"/>
    <cellStyle name="Normal 10 2 10 2 2 4 6" xfId="3651" xr:uid="{00000000-0005-0000-0000-0000BB0D0000}"/>
    <cellStyle name="Normal 10 2 10 2 2 4 7" xfId="3652" xr:uid="{00000000-0005-0000-0000-0000BC0D0000}"/>
    <cellStyle name="Normal 10 2 10 2 2 4 8" xfId="3653" xr:uid="{00000000-0005-0000-0000-0000BD0D0000}"/>
    <cellStyle name="Normal 10 2 10 2 2 4 9" xfId="3654" xr:uid="{00000000-0005-0000-0000-0000BE0D0000}"/>
    <cellStyle name="Normal 10 2 10 2 2 5" xfId="3655" xr:uid="{00000000-0005-0000-0000-0000BF0D0000}"/>
    <cellStyle name="Normal 10 2 10 2 2 5 10" xfId="3656" xr:uid="{00000000-0005-0000-0000-0000C00D0000}"/>
    <cellStyle name="Normal 10 2 10 2 2 5 2" xfId="3657" xr:uid="{00000000-0005-0000-0000-0000C10D0000}"/>
    <cellStyle name="Normal 10 2 10 2 2 5 3" xfId="3658" xr:uid="{00000000-0005-0000-0000-0000C20D0000}"/>
    <cellStyle name="Normal 10 2 10 2 2 5 4" xfId="3659" xr:uid="{00000000-0005-0000-0000-0000C30D0000}"/>
    <cellStyle name="Normal 10 2 10 2 2 5 5" xfId="3660" xr:uid="{00000000-0005-0000-0000-0000C40D0000}"/>
    <cellStyle name="Normal 10 2 10 2 2 5 6" xfId="3661" xr:uid="{00000000-0005-0000-0000-0000C50D0000}"/>
    <cellStyle name="Normal 10 2 10 2 2 5 7" xfId="3662" xr:uid="{00000000-0005-0000-0000-0000C60D0000}"/>
    <cellStyle name="Normal 10 2 10 2 2 5 8" xfId="3663" xr:uid="{00000000-0005-0000-0000-0000C70D0000}"/>
    <cellStyle name="Normal 10 2 10 2 2 5 9" xfId="3664" xr:uid="{00000000-0005-0000-0000-0000C80D0000}"/>
    <cellStyle name="Normal 10 2 10 2 2 6" xfId="3665" xr:uid="{00000000-0005-0000-0000-0000C90D0000}"/>
    <cellStyle name="Normal 10 2 10 2 2 7" xfId="3666" xr:uid="{00000000-0005-0000-0000-0000CA0D0000}"/>
    <cellStyle name="Normal 10 2 10 2 2 8" xfId="3667" xr:uid="{00000000-0005-0000-0000-0000CB0D0000}"/>
    <cellStyle name="Normal 10 2 10 2 2 9" xfId="3668" xr:uid="{00000000-0005-0000-0000-0000CC0D0000}"/>
    <cellStyle name="Normal 10 2 10 2 20" xfId="3669" xr:uid="{00000000-0005-0000-0000-0000CD0D0000}"/>
    <cellStyle name="Normal 10 2 10 2 20 10" xfId="3670" xr:uid="{00000000-0005-0000-0000-0000CE0D0000}"/>
    <cellStyle name="Normal 10 2 10 2 20 11" xfId="3671" xr:uid="{00000000-0005-0000-0000-0000CF0D0000}"/>
    <cellStyle name="Normal 10 2 10 2 20 12" xfId="3672" xr:uid="{00000000-0005-0000-0000-0000D00D0000}"/>
    <cellStyle name="Normal 10 2 10 2 20 13" xfId="3673" xr:uid="{00000000-0005-0000-0000-0000D10D0000}"/>
    <cellStyle name="Normal 10 2 10 2 20 14" xfId="3674" xr:uid="{00000000-0005-0000-0000-0000D20D0000}"/>
    <cellStyle name="Normal 10 2 10 2 20 2" xfId="3675" xr:uid="{00000000-0005-0000-0000-0000D30D0000}"/>
    <cellStyle name="Normal 10 2 10 2 20 2 10" xfId="3676" xr:uid="{00000000-0005-0000-0000-0000D40D0000}"/>
    <cellStyle name="Normal 10 2 10 2 20 2 2" xfId="3677" xr:uid="{00000000-0005-0000-0000-0000D50D0000}"/>
    <cellStyle name="Normal 10 2 10 2 20 2 3" xfId="3678" xr:uid="{00000000-0005-0000-0000-0000D60D0000}"/>
    <cellStyle name="Normal 10 2 10 2 20 2 4" xfId="3679" xr:uid="{00000000-0005-0000-0000-0000D70D0000}"/>
    <cellStyle name="Normal 10 2 10 2 20 2 5" xfId="3680" xr:uid="{00000000-0005-0000-0000-0000D80D0000}"/>
    <cellStyle name="Normal 10 2 10 2 20 2 6" xfId="3681" xr:uid="{00000000-0005-0000-0000-0000D90D0000}"/>
    <cellStyle name="Normal 10 2 10 2 20 2 7" xfId="3682" xr:uid="{00000000-0005-0000-0000-0000DA0D0000}"/>
    <cellStyle name="Normal 10 2 10 2 20 2 8" xfId="3683" xr:uid="{00000000-0005-0000-0000-0000DB0D0000}"/>
    <cellStyle name="Normal 10 2 10 2 20 2 9" xfId="3684" xr:uid="{00000000-0005-0000-0000-0000DC0D0000}"/>
    <cellStyle name="Normal 10 2 10 2 20 3" xfId="3685" xr:uid="{00000000-0005-0000-0000-0000DD0D0000}"/>
    <cellStyle name="Normal 10 2 10 2 20 3 10" xfId="3686" xr:uid="{00000000-0005-0000-0000-0000DE0D0000}"/>
    <cellStyle name="Normal 10 2 10 2 20 3 2" xfId="3687" xr:uid="{00000000-0005-0000-0000-0000DF0D0000}"/>
    <cellStyle name="Normal 10 2 10 2 20 3 3" xfId="3688" xr:uid="{00000000-0005-0000-0000-0000E00D0000}"/>
    <cellStyle name="Normal 10 2 10 2 20 3 4" xfId="3689" xr:uid="{00000000-0005-0000-0000-0000E10D0000}"/>
    <cellStyle name="Normal 10 2 10 2 20 3 5" xfId="3690" xr:uid="{00000000-0005-0000-0000-0000E20D0000}"/>
    <cellStyle name="Normal 10 2 10 2 20 3 6" xfId="3691" xr:uid="{00000000-0005-0000-0000-0000E30D0000}"/>
    <cellStyle name="Normal 10 2 10 2 20 3 7" xfId="3692" xr:uid="{00000000-0005-0000-0000-0000E40D0000}"/>
    <cellStyle name="Normal 10 2 10 2 20 3 8" xfId="3693" xr:uid="{00000000-0005-0000-0000-0000E50D0000}"/>
    <cellStyle name="Normal 10 2 10 2 20 3 9" xfId="3694" xr:uid="{00000000-0005-0000-0000-0000E60D0000}"/>
    <cellStyle name="Normal 10 2 10 2 20 4" xfId="3695" xr:uid="{00000000-0005-0000-0000-0000E70D0000}"/>
    <cellStyle name="Normal 10 2 10 2 20 4 10" xfId="3696" xr:uid="{00000000-0005-0000-0000-0000E80D0000}"/>
    <cellStyle name="Normal 10 2 10 2 20 4 2" xfId="3697" xr:uid="{00000000-0005-0000-0000-0000E90D0000}"/>
    <cellStyle name="Normal 10 2 10 2 20 4 3" xfId="3698" xr:uid="{00000000-0005-0000-0000-0000EA0D0000}"/>
    <cellStyle name="Normal 10 2 10 2 20 4 4" xfId="3699" xr:uid="{00000000-0005-0000-0000-0000EB0D0000}"/>
    <cellStyle name="Normal 10 2 10 2 20 4 5" xfId="3700" xr:uid="{00000000-0005-0000-0000-0000EC0D0000}"/>
    <cellStyle name="Normal 10 2 10 2 20 4 6" xfId="3701" xr:uid="{00000000-0005-0000-0000-0000ED0D0000}"/>
    <cellStyle name="Normal 10 2 10 2 20 4 7" xfId="3702" xr:uid="{00000000-0005-0000-0000-0000EE0D0000}"/>
    <cellStyle name="Normal 10 2 10 2 20 4 8" xfId="3703" xr:uid="{00000000-0005-0000-0000-0000EF0D0000}"/>
    <cellStyle name="Normal 10 2 10 2 20 4 9" xfId="3704" xr:uid="{00000000-0005-0000-0000-0000F00D0000}"/>
    <cellStyle name="Normal 10 2 10 2 20 5" xfId="3705" xr:uid="{00000000-0005-0000-0000-0000F10D0000}"/>
    <cellStyle name="Normal 10 2 10 2 20 5 10" xfId="3706" xr:uid="{00000000-0005-0000-0000-0000F20D0000}"/>
    <cellStyle name="Normal 10 2 10 2 20 5 2" xfId="3707" xr:uid="{00000000-0005-0000-0000-0000F30D0000}"/>
    <cellStyle name="Normal 10 2 10 2 20 5 3" xfId="3708" xr:uid="{00000000-0005-0000-0000-0000F40D0000}"/>
    <cellStyle name="Normal 10 2 10 2 20 5 4" xfId="3709" xr:uid="{00000000-0005-0000-0000-0000F50D0000}"/>
    <cellStyle name="Normal 10 2 10 2 20 5 5" xfId="3710" xr:uid="{00000000-0005-0000-0000-0000F60D0000}"/>
    <cellStyle name="Normal 10 2 10 2 20 5 6" xfId="3711" xr:uid="{00000000-0005-0000-0000-0000F70D0000}"/>
    <cellStyle name="Normal 10 2 10 2 20 5 7" xfId="3712" xr:uid="{00000000-0005-0000-0000-0000F80D0000}"/>
    <cellStyle name="Normal 10 2 10 2 20 5 8" xfId="3713" xr:uid="{00000000-0005-0000-0000-0000F90D0000}"/>
    <cellStyle name="Normal 10 2 10 2 20 5 9" xfId="3714" xr:uid="{00000000-0005-0000-0000-0000FA0D0000}"/>
    <cellStyle name="Normal 10 2 10 2 20 6" xfId="3715" xr:uid="{00000000-0005-0000-0000-0000FB0D0000}"/>
    <cellStyle name="Normal 10 2 10 2 20 7" xfId="3716" xr:uid="{00000000-0005-0000-0000-0000FC0D0000}"/>
    <cellStyle name="Normal 10 2 10 2 20 8" xfId="3717" xr:uid="{00000000-0005-0000-0000-0000FD0D0000}"/>
    <cellStyle name="Normal 10 2 10 2 20 9" xfId="3718" xr:uid="{00000000-0005-0000-0000-0000FE0D0000}"/>
    <cellStyle name="Normal 10 2 10 2 21" xfId="3719" xr:uid="{00000000-0005-0000-0000-0000FF0D0000}"/>
    <cellStyle name="Normal 10 2 10 2 21 10" xfId="3720" xr:uid="{00000000-0005-0000-0000-0000000E0000}"/>
    <cellStyle name="Normal 10 2 10 2 21 11" xfId="3721" xr:uid="{00000000-0005-0000-0000-0000010E0000}"/>
    <cellStyle name="Normal 10 2 10 2 21 12" xfId="3722" xr:uid="{00000000-0005-0000-0000-0000020E0000}"/>
    <cellStyle name="Normal 10 2 10 2 21 13" xfId="3723" xr:uid="{00000000-0005-0000-0000-0000030E0000}"/>
    <cellStyle name="Normal 10 2 10 2 21 14" xfId="3724" xr:uid="{00000000-0005-0000-0000-0000040E0000}"/>
    <cellStyle name="Normal 10 2 10 2 21 2" xfId="3725" xr:uid="{00000000-0005-0000-0000-0000050E0000}"/>
    <cellStyle name="Normal 10 2 10 2 21 2 10" xfId="3726" xr:uid="{00000000-0005-0000-0000-0000060E0000}"/>
    <cellStyle name="Normal 10 2 10 2 21 2 2" xfId="3727" xr:uid="{00000000-0005-0000-0000-0000070E0000}"/>
    <cellStyle name="Normal 10 2 10 2 21 2 3" xfId="3728" xr:uid="{00000000-0005-0000-0000-0000080E0000}"/>
    <cellStyle name="Normal 10 2 10 2 21 2 4" xfId="3729" xr:uid="{00000000-0005-0000-0000-0000090E0000}"/>
    <cellStyle name="Normal 10 2 10 2 21 2 5" xfId="3730" xr:uid="{00000000-0005-0000-0000-00000A0E0000}"/>
    <cellStyle name="Normal 10 2 10 2 21 2 6" xfId="3731" xr:uid="{00000000-0005-0000-0000-00000B0E0000}"/>
    <cellStyle name="Normal 10 2 10 2 21 2 7" xfId="3732" xr:uid="{00000000-0005-0000-0000-00000C0E0000}"/>
    <cellStyle name="Normal 10 2 10 2 21 2 8" xfId="3733" xr:uid="{00000000-0005-0000-0000-00000D0E0000}"/>
    <cellStyle name="Normal 10 2 10 2 21 2 9" xfId="3734" xr:uid="{00000000-0005-0000-0000-00000E0E0000}"/>
    <cellStyle name="Normal 10 2 10 2 21 3" xfId="3735" xr:uid="{00000000-0005-0000-0000-00000F0E0000}"/>
    <cellStyle name="Normal 10 2 10 2 21 3 10" xfId="3736" xr:uid="{00000000-0005-0000-0000-0000100E0000}"/>
    <cellStyle name="Normal 10 2 10 2 21 3 2" xfId="3737" xr:uid="{00000000-0005-0000-0000-0000110E0000}"/>
    <cellStyle name="Normal 10 2 10 2 21 3 3" xfId="3738" xr:uid="{00000000-0005-0000-0000-0000120E0000}"/>
    <cellStyle name="Normal 10 2 10 2 21 3 4" xfId="3739" xr:uid="{00000000-0005-0000-0000-0000130E0000}"/>
    <cellStyle name="Normal 10 2 10 2 21 3 5" xfId="3740" xr:uid="{00000000-0005-0000-0000-0000140E0000}"/>
    <cellStyle name="Normal 10 2 10 2 21 3 6" xfId="3741" xr:uid="{00000000-0005-0000-0000-0000150E0000}"/>
    <cellStyle name="Normal 10 2 10 2 21 3 7" xfId="3742" xr:uid="{00000000-0005-0000-0000-0000160E0000}"/>
    <cellStyle name="Normal 10 2 10 2 21 3 8" xfId="3743" xr:uid="{00000000-0005-0000-0000-0000170E0000}"/>
    <cellStyle name="Normal 10 2 10 2 21 3 9" xfId="3744" xr:uid="{00000000-0005-0000-0000-0000180E0000}"/>
    <cellStyle name="Normal 10 2 10 2 21 4" xfId="3745" xr:uid="{00000000-0005-0000-0000-0000190E0000}"/>
    <cellStyle name="Normal 10 2 10 2 21 4 10" xfId="3746" xr:uid="{00000000-0005-0000-0000-00001A0E0000}"/>
    <cellStyle name="Normal 10 2 10 2 21 4 2" xfId="3747" xr:uid="{00000000-0005-0000-0000-00001B0E0000}"/>
    <cellStyle name="Normal 10 2 10 2 21 4 3" xfId="3748" xr:uid="{00000000-0005-0000-0000-00001C0E0000}"/>
    <cellStyle name="Normal 10 2 10 2 21 4 4" xfId="3749" xr:uid="{00000000-0005-0000-0000-00001D0E0000}"/>
    <cellStyle name="Normal 10 2 10 2 21 4 5" xfId="3750" xr:uid="{00000000-0005-0000-0000-00001E0E0000}"/>
    <cellStyle name="Normal 10 2 10 2 21 4 6" xfId="3751" xr:uid="{00000000-0005-0000-0000-00001F0E0000}"/>
    <cellStyle name="Normal 10 2 10 2 21 4 7" xfId="3752" xr:uid="{00000000-0005-0000-0000-0000200E0000}"/>
    <cellStyle name="Normal 10 2 10 2 21 4 8" xfId="3753" xr:uid="{00000000-0005-0000-0000-0000210E0000}"/>
    <cellStyle name="Normal 10 2 10 2 21 4 9" xfId="3754" xr:uid="{00000000-0005-0000-0000-0000220E0000}"/>
    <cellStyle name="Normal 10 2 10 2 21 5" xfId="3755" xr:uid="{00000000-0005-0000-0000-0000230E0000}"/>
    <cellStyle name="Normal 10 2 10 2 21 5 10" xfId="3756" xr:uid="{00000000-0005-0000-0000-0000240E0000}"/>
    <cellStyle name="Normal 10 2 10 2 21 5 2" xfId="3757" xr:uid="{00000000-0005-0000-0000-0000250E0000}"/>
    <cellStyle name="Normal 10 2 10 2 21 5 3" xfId="3758" xr:uid="{00000000-0005-0000-0000-0000260E0000}"/>
    <cellStyle name="Normal 10 2 10 2 21 5 4" xfId="3759" xr:uid="{00000000-0005-0000-0000-0000270E0000}"/>
    <cellStyle name="Normal 10 2 10 2 21 5 5" xfId="3760" xr:uid="{00000000-0005-0000-0000-0000280E0000}"/>
    <cellStyle name="Normal 10 2 10 2 21 5 6" xfId="3761" xr:uid="{00000000-0005-0000-0000-0000290E0000}"/>
    <cellStyle name="Normal 10 2 10 2 21 5 7" xfId="3762" xr:uid="{00000000-0005-0000-0000-00002A0E0000}"/>
    <cellStyle name="Normal 10 2 10 2 21 5 8" xfId="3763" xr:uid="{00000000-0005-0000-0000-00002B0E0000}"/>
    <cellStyle name="Normal 10 2 10 2 21 5 9" xfId="3764" xr:uid="{00000000-0005-0000-0000-00002C0E0000}"/>
    <cellStyle name="Normal 10 2 10 2 21 6" xfId="3765" xr:uid="{00000000-0005-0000-0000-00002D0E0000}"/>
    <cellStyle name="Normal 10 2 10 2 21 7" xfId="3766" xr:uid="{00000000-0005-0000-0000-00002E0E0000}"/>
    <cellStyle name="Normal 10 2 10 2 21 8" xfId="3767" xr:uid="{00000000-0005-0000-0000-00002F0E0000}"/>
    <cellStyle name="Normal 10 2 10 2 21 9" xfId="3768" xr:uid="{00000000-0005-0000-0000-0000300E0000}"/>
    <cellStyle name="Normal 10 2 10 2 22" xfId="3769" xr:uid="{00000000-0005-0000-0000-0000310E0000}"/>
    <cellStyle name="Normal 10 2 10 2 22 10" xfId="3770" xr:uid="{00000000-0005-0000-0000-0000320E0000}"/>
    <cellStyle name="Normal 10 2 10 2 22 11" xfId="3771" xr:uid="{00000000-0005-0000-0000-0000330E0000}"/>
    <cellStyle name="Normal 10 2 10 2 22 12" xfId="3772" xr:uid="{00000000-0005-0000-0000-0000340E0000}"/>
    <cellStyle name="Normal 10 2 10 2 22 13" xfId="3773" xr:uid="{00000000-0005-0000-0000-0000350E0000}"/>
    <cellStyle name="Normal 10 2 10 2 22 14" xfId="3774" xr:uid="{00000000-0005-0000-0000-0000360E0000}"/>
    <cellStyle name="Normal 10 2 10 2 22 2" xfId="3775" xr:uid="{00000000-0005-0000-0000-0000370E0000}"/>
    <cellStyle name="Normal 10 2 10 2 22 2 10" xfId="3776" xr:uid="{00000000-0005-0000-0000-0000380E0000}"/>
    <cellStyle name="Normal 10 2 10 2 22 2 2" xfId="3777" xr:uid="{00000000-0005-0000-0000-0000390E0000}"/>
    <cellStyle name="Normal 10 2 10 2 22 2 3" xfId="3778" xr:uid="{00000000-0005-0000-0000-00003A0E0000}"/>
    <cellStyle name="Normal 10 2 10 2 22 2 4" xfId="3779" xr:uid="{00000000-0005-0000-0000-00003B0E0000}"/>
    <cellStyle name="Normal 10 2 10 2 22 2 5" xfId="3780" xr:uid="{00000000-0005-0000-0000-00003C0E0000}"/>
    <cellStyle name="Normal 10 2 10 2 22 2 6" xfId="3781" xr:uid="{00000000-0005-0000-0000-00003D0E0000}"/>
    <cellStyle name="Normal 10 2 10 2 22 2 7" xfId="3782" xr:uid="{00000000-0005-0000-0000-00003E0E0000}"/>
    <cellStyle name="Normal 10 2 10 2 22 2 8" xfId="3783" xr:uid="{00000000-0005-0000-0000-00003F0E0000}"/>
    <cellStyle name="Normal 10 2 10 2 22 2 9" xfId="3784" xr:uid="{00000000-0005-0000-0000-0000400E0000}"/>
    <cellStyle name="Normal 10 2 10 2 22 3" xfId="3785" xr:uid="{00000000-0005-0000-0000-0000410E0000}"/>
    <cellStyle name="Normal 10 2 10 2 22 3 10" xfId="3786" xr:uid="{00000000-0005-0000-0000-0000420E0000}"/>
    <cellStyle name="Normal 10 2 10 2 22 3 2" xfId="3787" xr:uid="{00000000-0005-0000-0000-0000430E0000}"/>
    <cellStyle name="Normal 10 2 10 2 22 3 3" xfId="3788" xr:uid="{00000000-0005-0000-0000-0000440E0000}"/>
    <cellStyle name="Normal 10 2 10 2 22 3 4" xfId="3789" xr:uid="{00000000-0005-0000-0000-0000450E0000}"/>
    <cellStyle name="Normal 10 2 10 2 22 3 5" xfId="3790" xr:uid="{00000000-0005-0000-0000-0000460E0000}"/>
    <cellStyle name="Normal 10 2 10 2 22 3 6" xfId="3791" xr:uid="{00000000-0005-0000-0000-0000470E0000}"/>
    <cellStyle name="Normal 10 2 10 2 22 3 7" xfId="3792" xr:uid="{00000000-0005-0000-0000-0000480E0000}"/>
    <cellStyle name="Normal 10 2 10 2 22 3 8" xfId="3793" xr:uid="{00000000-0005-0000-0000-0000490E0000}"/>
    <cellStyle name="Normal 10 2 10 2 22 3 9" xfId="3794" xr:uid="{00000000-0005-0000-0000-00004A0E0000}"/>
    <cellStyle name="Normal 10 2 10 2 22 4" xfId="3795" xr:uid="{00000000-0005-0000-0000-00004B0E0000}"/>
    <cellStyle name="Normal 10 2 10 2 22 4 10" xfId="3796" xr:uid="{00000000-0005-0000-0000-00004C0E0000}"/>
    <cellStyle name="Normal 10 2 10 2 22 4 2" xfId="3797" xr:uid="{00000000-0005-0000-0000-00004D0E0000}"/>
    <cellStyle name="Normal 10 2 10 2 22 4 3" xfId="3798" xr:uid="{00000000-0005-0000-0000-00004E0E0000}"/>
    <cellStyle name="Normal 10 2 10 2 22 4 4" xfId="3799" xr:uid="{00000000-0005-0000-0000-00004F0E0000}"/>
    <cellStyle name="Normal 10 2 10 2 22 4 5" xfId="3800" xr:uid="{00000000-0005-0000-0000-0000500E0000}"/>
    <cellStyle name="Normal 10 2 10 2 22 4 6" xfId="3801" xr:uid="{00000000-0005-0000-0000-0000510E0000}"/>
    <cellStyle name="Normal 10 2 10 2 22 4 7" xfId="3802" xr:uid="{00000000-0005-0000-0000-0000520E0000}"/>
    <cellStyle name="Normal 10 2 10 2 22 4 8" xfId="3803" xr:uid="{00000000-0005-0000-0000-0000530E0000}"/>
    <cellStyle name="Normal 10 2 10 2 22 4 9" xfId="3804" xr:uid="{00000000-0005-0000-0000-0000540E0000}"/>
    <cellStyle name="Normal 10 2 10 2 22 5" xfId="3805" xr:uid="{00000000-0005-0000-0000-0000550E0000}"/>
    <cellStyle name="Normal 10 2 10 2 22 5 10" xfId="3806" xr:uid="{00000000-0005-0000-0000-0000560E0000}"/>
    <cellStyle name="Normal 10 2 10 2 22 5 2" xfId="3807" xr:uid="{00000000-0005-0000-0000-0000570E0000}"/>
    <cellStyle name="Normal 10 2 10 2 22 5 3" xfId="3808" xr:uid="{00000000-0005-0000-0000-0000580E0000}"/>
    <cellStyle name="Normal 10 2 10 2 22 5 4" xfId="3809" xr:uid="{00000000-0005-0000-0000-0000590E0000}"/>
    <cellStyle name="Normal 10 2 10 2 22 5 5" xfId="3810" xr:uid="{00000000-0005-0000-0000-00005A0E0000}"/>
    <cellStyle name="Normal 10 2 10 2 22 5 6" xfId="3811" xr:uid="{00000000-0005-0000-0000-00005B0E0000}"/>
    <cellStyle name="Normal 10 2 10 2 22 5 7" xfId="3812" xr:uid="{00000000-0005-0000-0000-00005C0E0000}"/>
    <cellStyle name="Normal 10 2 10 2 22 5 8" xfId="3813" xr:uid="{00000000-0005-0000-0000-00005D0E0000}"/>
    <cellStyle name="Normal 10 2 10 2 22 5 9" xfId="3814" xr:uid="{00000000-0005-0000-0000-00005E0E0000}"/>
    <cellStyle name="Normal 10 2 10 2 22 6" xfId="3815" xr:uid="{00000000-0005-0000-0000-00005F0E0000}"/>
    <cellStyle name="Normal 10 2 10 2 22 7" xfId="3816" xr:uid="{00000000-0005-0000-0000-0000600E0000}"/>
    <cellStyle name="Normal 10 2 10 2 22 8" xfId="3817" xr:uid="{00000000-0005-0000-0000-0000610E0000}"/>
    <cellStyle name="Normal 10 2 10 2 22 9" xfId="3818" xr:uid="{00000000-0005-0000-0000-0000620E0000}"/>
    <cellStyle name="Normal 10 2 10 2 23" xfId="3819" xr:uid="{00000000-0005-0000-0000-0000630E0000}"/>
    <cellStyle name="Normal 10 2 10 2 23 10" xfId="3820" xr:uid="{00000000-0005-0000-0000-0000640E0000}"/>
    <cellStyle name="Normal 10 2 10 2 23 11" xfId="3821" xr:uid="{00000000-0005-0000-0000-0000650E0000}"/>
    <cellStyle name="Normal 10 2 10 2 23 12" xfId="3822" xr:uid="{00000000-0005-0000-0000-0000660E0000}"/>
    <cellStyle name="Normal 10 2 10 2 23 13" xfId="3823" xr:uid="{00000000-0005-0000-0000-0000670E0000}"/>
    <cellStyle name="Normal 10 2 10 2 23 14" xfId="3824" xr:uid="{00000000-0005-0000-0000-0000680E0000}"/>
    <cellStyle name="Normal 10 2 10 2 23 2" xfId="3825" xr:uid="{00000000-0005-0000-0000-0000690E0000}"/>
    <cellStyle name="Normal 10 2 10 2 23 2 10" xfId="3826" xr:uid="{00000000-0005-0000-0000-00006A0E0000}"/>
    <cellStyle name="Normal 10 2 10 2 23 2 2" xfId="3827" xr:uid="{00000000-0005-0000-0000-00006B0E0000}"/>
    <cellStyle name="Normal 10 2 10 2 23 2 3" xfId="3828" xr:uid="{00000000-0005-0000-0000-00006C0E0000}"/>
    <cellStyle name="Normal 10 2 10 2 23 2 4" xfId="3829" xr:uid="{00000000-0005-0000-0000-00006D0E0000}"/>
    <cellStyle name="Normal 10 2 10 2 23 2 5" xfId="3830" xr:uid="{00000000-0005-0000-0000-00006E0E0000}"/>
    <cellStyle name="Normal 10 2 10 2 23 2 6" xfId="3831" xr:uid="{00000000-0005-0000-0000-00006F0E0000}"/>
    <cellStyle name="Normal 10 2 10 2 23 2 7" xfId="3832" xr:uid="{00000000-0005-0000-0000-0000700E0000}"/>
    <cellStyle name="Normal 10 2 10 2 23 2 8" xfId="3833" xr:uid="{00000000-0005-0000-0000-0000710E0000}"/>
    <cellStyle name="Normal 10 2 10 2 23 2 9" xfId="3834" xr:uid="{00000000-0005-0000-0000-0000720E0000}"/>
    <cellStyle name="Normal 10 2 10 2 23 3" xfId="3835" xr:uid="{00000000-0005-0000-0000-0000730E0000}"/>
    <cellStyle name="Normal 10 2 10 2 23 3 10" xfId="3836" xr:uid="{00000000-0005-0000-0000-0000740E0000}"/>
    <cellStyle name="Normal 10 2 10 2 23 3 2" xfId="3837" xr:uid="{00000000-0005-0000-0000-0000750E0000}"/>
    <cellStyle name="Normal 10 2 10 2 23 3 3" xfId="3838" xr:uid="{00000000-0005-0000-0000-0000760E0000}"/>
    <cellStyle name="Normal 10 2 10 2 23 3 4" xfId="3839" xr:uid="{00000000-0005-0000-0000-0000770E0000}"/>
    <cellStyle name="Normal 10 2 10 2 23 3 5" xfId="3840" xr:uid="{00000000-0005-0000-0000-0000780E0000}"/>
    <cellStyle name="Normal 10 2 10 2 23 3 6" xfId="3841" xr:uid="{00000000-0005-0000-0000-0000790E0000}"/>
    <cellStyle name="Normal 10 2 10 2 23 3 7" xfId="3842" xr:uid="{00000000-0005-0000-0000-00007A0E0000}"/>
    <cellStyle name="Normal 10 2 10 2 23 3 8" xfId="3843" xr:uid="{00000000-0005-0000-0000-00007B0E0000}"/>
    <cellStyle name="Normal 10 2 10 2 23 3 9" xfId="3844" xr:uid="{00000000-0005-0000-0000-00007C0E0000}"/>
    <cellStyle name="Normal 10 2 10 2 23 4" xfId="3845" xr:uid="{00000000-0005-0000-0000-00007D0E0000}"/>
    <cellStyle name="Normal 10 2 10 2 23 4 10" xfId="3846" xr:uid="{00000000-0005-0000-0000-00007E0E0000}"/>
    <cellStyle name="Normal 10 2 10 2 23 4 2" xfId="3847" xr:uid="{00000000-0005-0000-0000-00007F0E0000}"/>
    <cellStyle name="Normal 10 2 10 2 23 4 3" xfId="3848" xr:uid="{00000000-0005-0000-0000-0000800E0000}"/>
    <cellStyle name="Normal 10 2 10 2 23 4 4" xfId="3849" xr:uid="{00000000-0005-0000-0000-0000810E0000}"/>
    <cellStyle name="Normal 10 2 10 2 23 4 5" xfId="3850" xr:uid="{00000000-0005-0000-0000-0000820E0000}"/>
    <cellStyle name="Normal 10 2 10 2 23 4 6" xfId="3851" xr:uid="{00000000-0005-0000-0000-0000830E0000}"/>
    <cellStyle name="Normal 10 2 10 2 23 4 7" xfId="3852" xr:uid="{00000000-0005-0000-0000-0000840E0000}"/>
    <cellStyle name="Normal 10 2 10 2 23 4 8" xfId="3853" xr:uid="{00000000-0005-0000-0000-0000850E0000}"/>
    <cellStyle name="Normal 10 2 10 2 23 4 9" xfId="3854" xr:uid="{00000000-0005-0000-0000-0000860E0000}"/>
    <cellStyle name="Normal 10 2 10 2 23 5" xfId="3855" xr:uid="{00000000-0005-0000-0000-0000870E0000}"/>
    <cellStyle name="Normal 10 2 10 2 23 5 10" xfId="3856" xr:uid="{00000000-0005-0000-0000-0000880E0000}"/>
    <cellStyle name="Normal 10 2 10 2 23 5 2" xfId="3857" xr:uid="{00000000-0005-0000-0000-0000890E0000}"/>
    <cellStyle name="Normal 10 2 10 2 23 5 3" xfId="3858" xr:uid="{00000000-0005-0000-0000-00008A0E0000}"/>
    <cellStyle name="Normal 10 2 10 2 23 5 4" xfId="3859" xr:uid="{00000000-0005-0000-0000-00008B0E0000}"/>
    <cellStyle name="Normal 10 2 10 2 23 5 5" xfId="3860" xr:uid="{00000000-0005-0000-0000-00008C0E0000}"/>
    <cellStyle name="Normal 10 2 10 2 23 5 6" xfId="3861" xr:uid="{00000000-0005-0000-0000-00008D0E0000}"/>
    <cellStyle name="Normal 10 2 10 2 23 5 7" xfId="3862" xr:uid="{00000000-0005-0000-0000-00008E0E0000}"/>
    <cellStyle name="Normal 10 2 10 2 23 5 8" xfId="3863" xr:uid="{00000000-0005-0000-0000-00008F0E0000}"/>
    <cellStyle name="Normal 10 2 10 2 23 5 9" xfId="3864" xr:uid="{00000000-0005-0000-0000-0000900E0000}"/>
    <cellStyle name="Normal 10 2 10 2 23 6" xfId="3865" xr:uid="{00000000-0005-0000-0000-0000910E0000}"/>
    <cellStyle name="Normal 10 2 10 2 23 7" xfId="3866" xr:uid="{00000000-0005-0000-0000-0000920E0000}"/>
    <cellStyle name="Normal 10 2 10 2 23 8" xfId="3867" xr:uid="{00000000-0005-0000-0000-0000930E0000}"/>
    <cellStyle name="Normal 10 2 10 2 23 9" xfId="3868" xr:uid="{00000000-0005-0000-0000-0000940E0000}"/>
    <cellStyle name="Normal 10 2 10 2 24" xfId="3869" xr:uid="{00000000-0005-0000-0000-0000950E0000}"/>
    <cellStyle name="Normal 10 2 10 2 24 10" xfId="3870" xr:uid="{00000000-0005-0000-0000-0000960E0000}"/>
    <cellStyle name="Normal 10 2 10 2 24 11" xfId="3871" xr:uid="{00000000-0005-0000-0000-0000970E0000}"/>
    <cellStyle name="Normal 10 2 10 2 24 12" xfId="3872" xr:uid="{00000000-0005-0000-0000-0000980E0000}"/>
    <cellStyle name="Normal 10 2 10 2 24 13" xfId="3873" xr:uid="{00000000-0005-0000-0000-0000990E0000}"/>
    <cellStyle name="Normal 10 2 10 2 24 14" xfId="3874" xr:uid="{00000000-0005-0000-0000-00009A0E0000}"/>
    <cellStyle name="Normal 10 2 10 2 24 2" xfId="3875" xr:uid="{00000000-0005-0000-0000-00009B0E0000}"/>
    <cellStyle name="Normal 10 2 10 2 24 2 10" xfId="3876" xr:uid="{00000000-0005-0000-0000-00009C0E0000}"/>
    <cellStyle name="Normal 10 2 10 2 24 2 2" xfId="3877" xr:uid="{00000000-0005-0000-0000-00009D0E0000}"/>
    <cellStyle name="Normal 10 2 10 2 24 2 3" xfId="3878" xr:uid="{00000000-0005-0000-0000-00009E0E0000}"/>
    <cellStyle name="Normal 10 2 10 2 24 2 4" xfId="3879" xr:uid="{00000000-0005-0000-0000-00009F0E0000}"/>
    <cellStyle name="Normal 10 2 10 2 24 2 5" xfId="3880" xr:uid="{00000000-0005-0000-0000-0000A00E0000}"/>
    <cellStyle name="Normal 10 2 10 2 24 2 6" xfId="3881" xr:uid="{00000000-0005-0000-0000-0000A10E0000}"/>
    <cellStyle name="Normal 10 2 10 2 24 2 7" xfId="3882" xr:uid="{00000000-0005-0000-0000-0000A20E0000}"/>
    <cellStyle name="Normal 10 2 10 2 24 2 8" xfId="3883" xr:uid="{00000000-0005-0000-0000-0000A30E0000}"/>
    <cellStyle name="Normal 10 2 10 2 24 2 9" xfId="3884" xr:uid="{00000000-0005-0000-0000-0000A40E0000}"/>
    <cellStyle name="Normal 10 2 10 2 24 3" xfId="3885" xr:uid="{00000000-0005-0000-0000-0000A50E0000}"/>
    <cellStyle name="Normal 10 2 10 2 24 3 10" xfId="3886" xr:uid="{00000000-0005-0000-0000-0000A60E0000}"/>
    <cellStyle name="Normal 10 2 10 2 24 3 2" xfId="3887" xr:uid="{00000000-0005-0000-0000-0000A70E0000}"/>
    <cellStyle name="Normal 10 2 10 2 24 3 3" xfId="3888" xr:uid="{00000000-0005-0000-0000-0000A80E0000}"/>
    <cellStyle name="Normal 10 2 10 2 24 3 4" xfId="3889" xr:uid="{00000000-0005-0000-0000-0000A90E0000}"/>
    <cellStyle name="Normal 10 2 10 2 24 3 5" xfId="3890" xr:uid="{00000000-0005-0000-0000-0000AA0E0000}"/>
    <cellStyle name="Normal 10 2 10 2 24 3 6" xfId="3891" xr:uid="{00000000-0005-0000-0000-0000AB0E0000}"/>
    <cellStyle name="Normal 10 2 10 2 24 3 7" xfId="3892" xr:uid="{00000000-0005-0000-0000-0000AC0E0000}"/>
    <cellStyle name="Normal 10 2 10 2 24 3 8" xfId="3893" xr:uid="{00000000-0005-0000-0000-0000AD0E0000}"/>
    <cellStyle name="Normal 10 2 10 2 24 3 9" xfId="3894" xr:uid="{00000000-0005-0000-0000-0000AE0E0000}"/>
    <cellStyle name="Normal 10 2 10 2 24 4" xfId="3895" xr:uid="{00000000-0005-0000-0000-0000AF0E0000}"/>
    <cellStyle name="Normal 10 2 10 2 24 4 10" xfId="3896" xr:uid="{00000000-0005-0000-0000-0000B00E0000}"/>
    <cellStyle name="Normal 10 2 10 2 24 4 2" xfId="3897" xr:uid="{00000000-0005-0000-0000-0000B10E0000}"/>
    <cellStyle name="Normal 10 2 10 2 24 4 3" xfId="3898" xr:uid="{00000000-0005-0000-0000-0000B20E0000}"/>
    <cellStyle name="Normal 10 2 10 2 24 4 4" xfId="3899" xr:uid="{00000000-0005-0000-0000-0000B30E0000}"/>
    <cellStyle name="Normal 10 2 10 2 24 4 5" xfId="3900" xr:uid="{00000000-0005-0000-0000-0000B40E0000}"/>
    <cellStyle name="Normal 10 2 10 2 24 4 6" xfId="3901" xr:uid="{00000000-0005-0000-0000-0000B50E0000}"/>
    <cellStyle name="Normal 10 2 10 2 24 4 7" xfId="3902" xr:uid="{00000000-0005-0000-0000-0000B60E0000}"/>
    <cellStyle name="Normal 10 2 10 2 24 4 8" xfId="3903" xr:uid="{00000000-0005-0000-0000-0000B70E0000}"/>
    <cellStyle name="Normal 10 2 10 2 24 4 9" xfId="3904" xr:uid="{00000000-0005-0000-0000-0000B80E0000}"/>
    <cellStyle name="Normal 10 2 10 2 24 5" xfId="3905" xr:uid="{00000000-0005-0000-0000-0000B90E0000}"/>
    <cellStyle name="Normal 10 2 10 2 24 5 10" xfId="3906" xr:uid="{00000000-0005-0000-0000-0000BA0E0000}"/>
    <cellStyle name="Normal 10 2 10 2 24 5 2" xfId="3907" xr:uid="{00000000-0005-0000-0000-0000BB0E0000}"/>
    <cellStyle name="Normal 10 2 10 2 24 5 3" xfId="3908" xr:uid="{00000000-0005-0000-0000-0000BC0E0000}"/>
    <cellStyle name="Normal 10 2 10 2 24 5 4" xfId="3909" xr:uid="{00000000-0005-0000-0000-0000BD0E0000}"/>
    <cellStyle name="Normal 10 2 10 2 24 5 5" xfId="3910" xr:uid="{00000000-0005-0000-0000-0000BE0E0000}"/>
    <cellStyle name="Normal 10 2 10 2 24 5 6" xfId="3911" xr:uid="{00000000-0005-0000-0000-0000BF0E0000}"/>
    <cellStyle name="Normal 10 2 10 2 24 5 7" xfId="3912" xr:uid="{00000000-0005-0000-0000-0000C00E0000}"/>
    <cellStyle name="Normal 10 2 10 2 24 5 8" xfId="3913" xr:uid="{00000000-0005-0000-0000-0000C10E0000}"/>
    <cellStyle name="Normal 10 2 10 2 24 5 9" xfId="3914" xr:uid="{00000000-0005-0000-0000-0000C20E0000}"/>
    <cellStyle name="Normal 10 2 10 2 24 6" xfId="3915" xr:uid="{00000000-0005-0000-0000-0000C30E0000}"/>
    <cellStyle name="Normal 10 2 10 2 24 7" xfId="3916" xr:uid="{00000000-0005-0000-0000-0000C40E0000}"/>
    <cellStyle name="Normal 10 2 10 2 24 8" xfId="3917" xr:uid="{00000000-0005-0000-0000-0000C50E0000}"/>
    <cellStyle name="Normal 10 2 10 2 24 9" xfId="3918" xr:uid="{00000000-0005-0000-0000-0000C60E0000}"/>
    <cellStyle name="Normal 10 2 10 2 25" xfId="3919" xr:uid="{00000000-0005-0000-0000-0000C70E0000}"/>
    <cellStyle name="Normal 10 2 10 2 25 10" xfId="3920" xr:uid="{00000000-0005-0000-0000-0000C80E0000}"/>
    <cellStyle name="Normal 10 2 10 2 25 11" xfId="3921" xr:uid="{00000000-0005-0000-0000-0000C90E0000}"/>
    <cellStyle name="Normal 10 2 10 2 25 12" xfId="3922" xr:uid="{00000000-0005-0000-0000-0000CA0E0000}"/>
    <cellStyle name="Normal 10 2 10 2 25 13" xfId="3923" xr:uid="{00000000-0005-0000-0000-0000CB0E0000}"/>
    <cellStyle name="Normal 10 2 10 2 25 14" xfId="3924" xr:uid="{00000000-0005-0000-0000-0000CC0E0000}"/>
    <cellStyle name="Normal 10 2 10 2 25 2" xfId="3925" xr:uid="{00000000-0005-0000-0000-0000CD0E0000}"/>
    <cellStyle name="Normal 10 2 10 2 25 2 10" xfId="3926" xr:uid="{00000000-0005-0000-0000-0000CE0E0000}"/>
    <cellStyle name="Normal 10 2 10 2 25 2 2" xfId="3927" xr:uid="{00000000-0005-0000-0000-0000CF0E0000}"/>
    <cellStyle name="Normal 10 2 10 2 25 2 3" xfId="3928" xr:uid="{00000000-0005-0000-0000-0000D00E0000}"/>
    <cellStyle name="Normal 10 2 10 2 25 2 4" xfId="3929" xr:uid="{00000000-0005-0000-0000-0000D10E0000}"/>
    <cellStyle name="Normal 10 2 10 2 25 2 5" xfId="3930" xr:uid="{00000000-0005-0000-0000-0000D20E0000}"/>
    <cellStyle name="Normal 10 2 10 2 25 2 6" xfId="3931" xr:uid="{00000000-0005-0000-0000-0000D30E0000}"/>
    <cellStyle name="Normal 10 2 10 2 25 2 7" xfId="3932" xr:uid="{00000000-0005-0000-0000-0000D40E0000}"/>
    <cellStyle name="Normal 10 2 10 2 25 2 8" xfId="3933" xr:uid="{00000000-0005-0000-0000-0000D50E0000}"/>
    <cellStyle name="Normal 10 2 10 2 25 2 9" xfId="3934" xr:uid="{00000000-0005-0000-0000-0000D60E0000}"/>
    <cellStyle name="Normal 10 2 10 2 25 3" xfId="3935" xr:uid="{00000000-0005-0000-0000-0000D70E0000}"/>
    <cellStyle name="Normal 10 2 10 2 25 3 10" xfId="3936" xr:uid="{00000000-0005-0000-0000-0000D80E0000}"/>
    <cellStyle name="Normal 10 2 10 2 25 3 2" xfId="3937" xr:uid="{00000000-0005-0000-0000-0000D90E0000}"/>
    <cellStyle name="Normal 10 2 10 2 25 3 3" xfId="3938" xr:uid="{00000000-0005-0000-0000-0000DA0E0000}"/>
    <cellStyle name="Normal 10 2 10 2 25 3 4" xfId="3939" xr:uid="{00000000-0005-0000-0000-0000DB0E0000}"/>
    <cellStyle name="Normal 10 2 10 2 25 3 5" xfId="3940" xr:uid="{00000000-0005-0000-0000-0000DC0E0000}"/>
    <cellStyle name="Normal 10 2 10 2 25 3 6" xfId="3941" xr:uid="{00000000-0005-0000-0000-0000DD0E0000}"/>
    <cellStyle name="Normal 10 2 10 2 25 3 7" xfId="3942" xr:uid="{00000000-0005-0000-0000-0000DE0E0000}"/>
    <cellStyle name="Normal 10 2 10 2 25 3 8" xfId="3943" xr:uid="{00000000-0005-0000-0000-0000DF0E0000}"/>
    <cellStyle name="Normal 10 2 10 2 25 3 9" xfId="3944" xr:uid="{00000000-0005-0000-0000-0000E00E0000}"/>
    <cellStyle name="Normal 10 2 10 2 25 4" xfId="3945" xr:uid="{00000000-0005-0000-0000-0000E10E0000}"/>
    <cellStyle name="Normal 10 2 10 2 25 4 10" xfId="3946" xr:uid="{00000000-0005-0000-0000-0000E20E0000}"/>
    <cellStyle name="Normal 10 2 10 2 25 4 2" xfId="3947" xr:uid="{00000000-0005-0000-0000-0000E30E0000}"/>
    <cellStyle name="Normal 10 2 10 2 25 4 3" xfId="3948" xr:uid="{00000000-0005-0000-0000-0000E40E0000}"/>
    <cellStyle name="Normal 10 2 10 2 25 4 4" xfId="3949" xr:uid="{00000000-0005-0000-0000-0000E50E0000}"/>
    <cellStyle name="Normal 10 2 10 2 25 4 5" xfId="3950" xr:uid="{00000000-0005-0000-0000-0000E60E0000}"/>
    <cellStyle name="Normal 10 2 10 2 25 4 6" xfId="3951" xr:uid="{00000000-0005-0000-0000-0000E70E0000}"/>
    <cellStyle name="Normal 10 2 10 2 25 4 7" xfId="3952" xr:uid="{00000000-0005-0000-0000-0000E80E0000}"/>
    <cellStyle name="Normal 10 2 10 2 25 4 8" xfId="3953" xr:uid="{00000000-0005-0000-0000-0000E90E0000}"/>
    <cellStyle name="Normal 10 2 10 2 25 4 9" xfId="3954" xr:uid="{00000000-0005-0000-0000-0000EA0E0000}"/>
    <cellStyle name="Normal 10 2 10 2 25 5" xfId="3955" xr:uid="{00000000-0005-0000-0000-0000EB0E0000}"/>
    <cellStyle name="Normal 10 2 10 2 25 5 10" xfId="3956" xr:uid="{00000000-0005-0000-0000-0000EC0E0000}"/>
    <cellStyle name="Normal 10 2 10 2 25 5 2" xfId="3957" xr:uid="{00000000-0005-0000-0000-0000ED0E0000}"/>
    <cellStyle name="Normal 10 2 10 2 25 5 3" xfId="3958" xr:uid="{00000000-0005-0000-0000-0000EE0E0000}"/>
    <cellStyle name="Normal 10 2 10 2 25 5 4" xfId="3959" xr:uid="{00000000-0005-0000-0000-0000EF0E0000}"/>
    <cellStyle name="Normal 10 2 10 2 25 5 5" xfId="3960" xr:uid="{00000000-0005-0000-0000-0000F00E0000}"/>
    <cellStyle name="Normal 10 2 10 2 25 5 6" xfId="3961" xr:uid="{00000000-0005-0000-0000-0000F10E0000}"/>
    <cellStyle name="Normal 10 2 10 2 25 5 7" xfId="3962" xr:uid="{00000000-0005-0000-0000-0000F20E0000}"/>
    <cellStyle name="Normal 10 2 10 2 25 5 8" xfId="3963" xr:uid="{00000000-0005-0000-0000-0000F30E0000}"/>
    <cellStyle name="Normal 10 2 10 2 25 5 9" xfId="3964" xr:uid="{00000000-0005-0000-0000-0000F40E0000}"/>
    <cellStyle name="Normal 10 2 10 2 25 6" xfId="3965" xr:uid="{00000000-0005-0000-0000-0000F50E0000}"/>
    <cellStyle name="Normal 10 2 10 2 25 7" xfId="3966" xr:uid="{00000000-0005-0000-0000-0000F60E0000}"/>
    <cellStyle name="Normal 10 2 10 2 25 8" xfId="3967" xr:uid="{00000000-0005-0000-0000-0000F70E0000}"/>
    <cellStyle name="Normal 10 2 10 2 25 9" xfId="3968" xr:uid="{00000000-0005-0000-0000-0000F80E0000}"/>
    <cellStyle name="Normal 10 2 10 2 26" xfId="3969" xr:uid="{00000000-0005-0000-0000-0000F90E0000}"/>
    <cellStyle name="Normal 10 2 10 2 26 10" xfId="3970" xr:uid="{00000000-0005-0000-0000-0000FA0E0000}"/>
    <cellStyle name="Normal 10 2 10 2 26 11" xfId="3971" xr:uid="{00000000-0005-0000-0000-0000FB0E0000}"/>
    <cellStyle name="Normal 10 2 10 2 26 12" xfId="3972" xr:uid="{00000000-0005-0000-0000-0000FC0E0000}"/>
    <cellStyle name="Normal 10 2 10 2 26 13" xfId="3973" xr:uid="{00000000-0005-0000-0000-0000FD0E0000}"/>
    <cellStyle name="Normal 10 2 10 2 26 14" xfId="3974" xr:uid="{00000000-0005-0000-0000-0000FE0E0000}"/>
    <cellStyle name="Normal 10 2 10 2 26 2" xfId="3975" xr:uid="{00000000-0005-0000-0000-0000FF0E0000}"/>
    <cellStyle name="Normal 10 2 10 2 26 2 10" xfId="3976" xr:uid="{00000000-0005-0000-0000-0000000F0000}"/>
    <cellStyle name="Normal 10 2 10 2 26 2 2" xfId="3977" xr:uid="{00000000-0005-0000-0000-0000010F0000}"/>
    <cellStyle name="Normal 10 2 10 2 26 2 3" xfId="3978" xr:uid="{00000000-0005-0000-0000-0000020F0000}"/>
    <cellStyle name="Normal 10 2 10 2 26 2 4" xfId="3979" xr:uid="{00000000-0005-0000-0000-0000030F0000}"/>
    <cellStyle name="Normal 10 2 10 2 26 2 5" xfId="3980" xr:uid="{00000000-0005-0000-0000-0000040F0000}"/>
    <cellStyle name="Normal 10 2 10 2 26 2 6" xfId="3981" xr:uid="{00000000-0005-0000-0000-0000050F0000}"/>
    <cellStyle name="Normal 10 2 10 2 26 2 7" xfId="3982" xr:uid="{00000000-0005-0000-0000-0000060F0000}"/>
    <cellStyle name="Normal 10 2 10 2 26 2 8" xfId="3983" xr:uid="{00000000-0005-0000-0000-0000070F0000}"/>
    <cellStyle name="Normal 10 2 10 2 26 2 9" xfId="3984" xr:uid="{00000000-0005-0000-0000-0000080F0000}"/>
    <cellStyle name="Normal 10 2 10 2 26 3" xfId="3985" xr:uid="{00000000-0005-0000-0000-0000090F0000}"/>
    <cellStyle name="Normal 10 2 10 2 26 3 10" xfId="3986" xr:uid="{00000000-0005-0000-0000-00000A0F0000}"/>
    <cellStyle name="Normal 10 2 10 2 26 3 2" xfId="3987" xr:uid="{00000000-0005-0000-0000-00000B0F0000}"/>
    <cellStyle name="Normal 10 2 10 2 26 3 3" xfId="3988" xr:uid="{00000000-0005-0000-0000-00000C0F0000}"/>
    <cellStyle name="Normal 10 2 10 2 26 3 4" xfId="3989" xr:uid="{00000000-0005-0000-0000-00000D0F0000}"/>
    <cellStyle name="Normal 10 2 10 2 26 3 5" xfId="3990" xr:uid="{00000000-0005-0000-0000-00000E0F0000}"/>
    <cellStyle name="Normal 10 2 10 2 26 3 6" xfId="3991" xr:uid="{00000000-0005-0000-0000-00000F0F0000}"/>
    <cellStyle name="Normal 10 2 10 2 26 3 7" xfId="3992" xr:uid="{00000000-0005-0000-0000-0000100F0000}"/>
    <cellStyle name="Normal 10 2 10 2 26 3 8" xfId="3993" xr:uid="{00000000-0005-0000-0000-0000110F0000}"/>
    <cellStyle name="Normal 10 2 10 2 26 3 9" xfId="3994" xr:uid="{00000000-0005-0000-0000-0000120F0000}"/>
    <cellStyle name="Normal 10 2 10 2 26 4" xfId="3995" xr:uid="{00000000-0005-0000-0000-0000130F0000}"/>
    <cellStyle name="Normal 10 2 10 2 26 4 10" xfId="3996" xr:uid="{00000000-0005-0000-0000-0000140F0000}"/>
    <cellStyle name="Normal 10 2 10 2 26 4 2" xfId="3997" xr:uid="{00000000-0005-0000-0000-0000150F0000}"/>
    <cellStyle name="Normal 10 2 10 2 26 4 3" xfId="3998" xr:uid="{00000000-0005-0000-0000-0000160F0000}"/>
    <cellStyle name="Normal 10 2 10 2 26 4 4" xfId="3999" xr:uid="{00000000-0005-0000-0000-0000170F0000}"/>
    <cellStyle name="Normal 10 2 10 2 26 4 5" xfId="4000" xr:uid="{00000000-0005-0000-0000-0000180F0000}"/>
    <cellStyle name="Normal 10 2 10 2 26 4 6" xfId="4001" xr:uid="{00000000-0005-0000-0000-0000190F0000}"/>
    <cellStyle name="Normal 10 2 10 2 26 4 7" xfId="4002" xr:uid="{00000000-0005-0000-0000-00001A0F0000}"/>
    <cellStyle name="Normal 10 2 10 2 26 4 8" xfId="4003" xr:uid="{00000000-0005-0000-0000-00001B0F0000}"/>
    <cellStyle name="Normal 10 2 10 2 26 4 9" xfId="4004" xr:uid="{00000000-0005-0000-0000-00001C0F0000}"/>
    <cellStyle name="Normal 10 2 10 2 26 5" xfId="4005" xr:uid="{00000000-0005-0000-0000-00001D0F0000}"/>
    <cellStyle name="Normal 10 2 10 2 26 5 10" xfId="4006" xr:uid="{00000000-0005-0000-0000-00001E0F0000}"/>
    <cellStyle name="Normal 10 2 10 2 26 5 2" xfId="4007" xr:uid="{00000000-0005-0000-0000-00001F0F0000}"/>
    <cellStyle name="Normal 10 2 10 2 26 5 3" xfId="4008" xr:uid="{00000000-0005-0000-0000-0000200F0000}"/>
    <cellStyle name="Normal 10 2 10 2 26 5 4" xfId="4009" xr:uid="{00000000-0005-0000-0000-0000210F0000}"/>
    <cellStyle name="Normal 10 2 10 2 26 5 5" xfId="4010" xr:uid="{00000000-0005-0000-0000-0000220F0000}"/>
    <cellStyle name="Normal 10 2 10 2 26 5 6" xfId="4011" xr:uid="{00000000-0005-0000-0000-0000230F0000}"/>
    <cellStyle name="Normal 10 2 10 2 26 5 7" xfId="4012" xr:uid="{00000000-0005-0000-0000-0000240F0000}"/>
    <cellStyle name="Normal 10 2 10 2 26 5 8" xfId="4013" xr:uid="{00000000-0005-0000-0000-0000250F0000}"/>
    <cellStyle name="Normal 10 2 10 2 26 5 9" xfId="4014" xr:uid="{00000000-0005-0000-0000-0000260F0000}"/>
    <cellStyle name="Normal 10 2 10 2 26 6" xfId="4015" xr:uid="{00000000-0005-0000-0000-0000270F0000}"/>
    <cellStyle name="Normal 10 2 10 2 26 7" xfId="4016" xr:uid="{00000000-0005-0000-0000-0000280F0000}"/>
    <cellStyle name="Normal 10 2 10 2 26 8" xfId="4017" xr:uid="{00000000-0005-0000-0000-0000290F0000}"/>
    <cellStyle name="Normal 10 2 10 2 26 9" xfId="4018" xr:uid="{00000000-0005-0000-0000-00002A0F0000}"/>
    <cellStyle name="Normal 10 2 10 2 27" xfId="4019" xr:uid="{00000000-0005-0000-0000-00002B0F0000}"/>
    <cellStyle name="Normal 10 2 10 2 27 10" xfId="4020" xr:uid="{00000000-0005-0000-0000-00002C0F0000}"/>
    <cellStyle name="Normal 10 2 10 2 27 11" xfId="4021" xr:uid="{00000000-0005-0000-0000-00002D0F0000}"/>
    <cellStyle name="Normal 10 2 10 2 27 12" xfId="4022" xr:uid="{00000000-0005-0000-0000-00002E0F0000}"/>
    <cellStyle name="Normal 10 2 10 2 27 13" xfId="4023" xr:uid="{00000000-0005-0000-0000-00002F0F0000}"/>
    <cellStyle name="Normal 10 2 10 2 27 14" xfId="4024" xr:uid="{00000000-0005-0000-0000-0000300F0000}"/>
    <cellStyle name="Normal 10 2 10 2 27 2" xfId="4025" xr:uid="{00000000-0005-0000-0000-0000310F0000}"/>
    <cellStyle name="Normal 10 2 10 2 27 2 10" xfId="4026" xr:uid="{00000000-0005-0000-0000-0000320F0000}"/>
    <cellStyle name="Normal 10 2 10 2 27 2 2" xfId="4027" xr:uid="{00000000-0005-0000-0000-0000330F0000}"/>
    <cellStyle name="Normal 10 2 10 2 27 2 3" xfId="4028" xr:uid="{00000000-0005-0000-0000-0000340F0000}"/>
    <cellStyle name="Normal 10 2 10 2 27 2 4" xfId="4029" xr:uid="{00000000-0005-0000-0000-0000350F0000}"/>
    <cellStyle name="Normal 10 2 10 2 27 2 5" xfId="4030" xr:uid="{00000000-0005-0000-0000-0000360F0000}"/>
    <cellStyle name="Normal 10 2 10 2 27 2 6" xfId="4031" xr:uid="{00000000-0005-0000-0000-0000370F0000}"/>
    <cellStyle name="Normal 10 2 10 2 27 2 7" xfId="4032" xr:uid="{00000000-0005-0000-0000-0000380F0000}"/>
    <cellStyle name="Normal 10 2 10 2 27 2 8" xfId="4033" xr:uid="{00000000-0005-0000-0000-0000390F0000}"/>
    <cellStyle name="Normal 10 2 10 2 27 2 9" xfId="4034" xr:uid="{00000000-0005-0000-0000-00003A0F0000}"/>
    <cellStyle name="Normal 10 2 10 2 27 3" xfId="4035" xr:uid="{00000000-0005-0000-0000-00003B0F0000}"/>
    <cellStyle name="Normal 10 2 10 2 27 3 10" xfId="4036" xr:uid="{00000000-0005-0000-0000-00003C0F0000}"/>
    <cellStyle name="Normal 10 2 10 2 27 3 2" xfId="4037" xr:uid="{00000000-0005-0000-0000-00003D0F0000}"/>
    <cellStyle name="Normal 10 2 10 2 27 3 3" xfId="4038" xr:uid="{00000000-0005-0000-0000-00003E0F0000}"/>
    <cellStyle name="Normal 10 2 10 2 27 3 4" xfId="4039" xr:uid="{00000000-0005-0000-0000-00003F0F0000}"/>
    <cellStyle name="Normal 10 2 10 2 27 3 5" xfId="4040" xr:uid="{00000000-0005-0000-0000-0000400F0000}"/>
    <cellStyle name="Normal 10 2 10 2 27 3 6" xfId="4041" xr:uid="{00000000-0005-0000-0000-0000410F0000}"/>
    <cellStyle name="Normal 10 2 10 2 27 3 7" xfId="4042" xr:uid="{00000000-0005-0000-0000-0000420F0000}"/>
    <cellStyle name="Normal 10 2 10 2 27 3 8" xfId="4043" xr:uid="{00000000-0005-0000-0000-0000430F0000}"/>
    <cellStyle name="Normal 10 2 10 2 27 3 9" xfId="4044" xr:uid="{00000000-0005-0000-0000-0000440F0000}"/>
    <cellStyle name="Normal 10 2 10 2 27 4" xfId="4045" xr:uid="{00000000-0005-0000-0000-0000450F0000}"/>
    <cellStyle name="Normal 10 2 10 2 27 4 10" xfId="4046" xr:uid="{00000000-0005-0000-0000-0000460F0000}"/>
    <cellStyle name="Normal 10 2 10 2 27 4 2" xfId="4047" xr:uid="{00000000-0005-0000-0000-0000470F0000}"/>
    <cellStyle name="Normal 10 2 10 2 27 4 3" xfId="4048" xr:uid="{00000000-0005-0000-0000-0000480F0000}"/>
    <cellStyle name="Normal 10 2 10 2 27 4 4" xfId="4049" xr:uid="{00000000-0005-0000-0000-0000490F0000}"/>
    <cellStyle name="Normal 10 2 10 2 27 4 5" xfId="4050" xr:uid="{00000000-0005-0000-0000-00004A0F0000}"/>
    <cellStyle name="Normal 10 2 10 2 27 4 6" xfId="4051" xr:uid="{00000000-0005-0000-0000-00004B0F0000}"/>
    <cellStyle name="Normal 10 2 10 2 27 4 7" xfId="4052" xr:uid="{00000000-0005-0000-0000-00004C0F0000}"/>
    <cellStyle name="Normal 10 2 10 2 27 4 8" xfId="4053" xr:uid="{00000000-0005-0000-0000-00004D0F0000}"/>
    <cellStyle name="Normal 10 2 10 2 27 4 9" xfId="4054" xr:uid="{00000000-0005-0000-0000-00004E0F0000}"/>
    <cellStyle name="Normal 10 2 10 2 27 5" xfId="4055" xr:uid="{00000000-0005-0000-0000-00004F0F0000}"/>
    <cellStyle name="Normal 10 2 10 2 27 5 10" xfId="4056" xr:uid="{00000000-0005-0000-0000-0000500F0000}"/>
    <cellStyle name="Normal 10 2 10 2 27 5 2" xfId="4057" xr:uid="{00000000-0005-0000-0000-0000510F0000}"/>
    <cellStyle name="Normal 10 2 10 2 27 5 3" xfId="4058" xr:uid="{00000000-0005-0000-0000-0000520F0000}"/>
    <cellStyle name="Normal 10 2 10 2 27 5 4" xfId="4059" xr:uid="{00000000-0005-0000-0000-0000530F0000}"/>
    <cellStyle name="Normal 10 2 10 2 27 5 5" xfId="4060" xr:uid="{00000000-0005-0000-0000-0000540F0000}"/>
    <cellStyle name="Normal 10 2 10 2 27 5 6" xfId="4061" xr:uid="{00000000-0005-0000-0000-0000550F0000}"/>
    <cellStyle name="Normal 10 2 10 2 27 5 7" xfId="4062" xr:uid="{00000000-0005-0000-0000-0000560F0000}"/>
    <cellStyle name="Normal 10 2 10 2 27 5 8" xfId="4063" xr:uid="{00000000-0005-0000-0000-0000570F0000}"/>
    <cellStyle name="Normal 10 2 10 2 27 5 9" xfId="4064" xr:uid="{00000000-0005-0000-0000-0000580F0000}"/>
    <cellStyle name="Normal 10 2 10 2 27 6" xfId="4065" xr:uid="{00000000-0005-0000-0000-0000590F0000}"/>
    <cellStyle name="Normal 10 2 10 2 27 7" xfId="4066" xr:uid="{00000000-0005-0000-0000-00005A0F0000}"/>
    <cellStyle name="Normal 10 2 10 2 27 8" xfId="4067" xr:uid="{00000000-0005-0000-0000-00005B0F0000}"/>
    <cellStyle name="Normal 10 2 10 2 27 9" xfId="4068" xr:uid="{00000000-0005-0000-0000-00005C0F0000}"/>
    <cellStyle name="Normal 10 2 10 2 28" xfId="4069" xr:uid="{00000000-0005-0000-0000-00005D0F0000}"/>
    <cellStyle name="Normal 10 2 10 2 28 10" xfId="4070" xr:uid="{00000000-0005-0000-0000-00005E0F0000}"/>
    <cellStyle name="Normal 10 2 10 2 28 11" xfId="4071" xr:uid="{00000000-0005-0000-0000-00005F0F0000}"/>
    <cellStyle name="Normal 10 2 10 2 28 12" xfId="4072" xr:uid="{00000000-0005-0000-0000-0000600F0000}"/>
    <cellStyle name="Normal 10 2 10 2 28 13" xfId="4073" xr:uid="{00000000-0005-0000-0000-0000610F0000}"/>
    <cellStyle name="Normal 10 2 10 2 28 14" xfId="4074" xr:uid="{00000000-0005-0000-0000-0000620F0000}"/>
    <cellStyle name="Normal 10 2 10 2 28 2" xfId="4075" xr:uid="{00000000-0005-0000-0000-0000630F0000}"/>
    <cellStyle name="Normal 10 2 10 2 28 2 10" xfId="4076" xr:uid="{00000000-0005-0000-0000-0000640F0000}"/>
    <cellStyle name="Normal 10 2 10 2 28 2 2" xfId="4077" xr:uid="{00000000-0005-0000-0000-0000650F0000}"/>
    <cellStyle name="Normal 10 2 10 2 28 2 3" xfId="4078" xr:uid="{00000000-0005-0000-0000-0000660F0000}"/>
    <cellStyle name="Normal 10 2 10 2 28 2 4" xfId="4079" xr:uid="{00000000-0005-0000-0000-0000670F0000}"/>
    <cellStyle name="Normal 10 2 10 2 28 2 5" xfId="4080" xr:uid="{00000000-0005-0000-0000-0000680F0000}"/>
    <cellStyle name="Normal 10 2 10 2 28 2 6" xfId="4081" xr:uid="{00000000-0005-0000-0000-0000690F0000}"/>
    <cellStyle name="Normal 10 2 10 2 28 2 7" xfId="4082" xr:uid="{00000000-0005-0000-0000-00006A0F0000}"/>
    <cellStyle name="Normal 10 2 10 2 28 2 8" xfId="4083" xr:uid="{00000000-0005-0000-0000-00006B0F0000}"/>
    <cellStyle name="Normal 10 2 10 2 28 2 9" xfId="4084" xr:uid="{00000000-0005-0000-0000-00006C0F0000}"/>
    <cellStyle name="Normal 10 2 10 2 28 3" xfId="4085" xr:uid="{00000000-0005-0000-0000-00006D0F0000}"/>
    <cellStyle name="Normal 10 2 10 2 28 3 10" xfId="4086" xr:uid="{00000000-0005-0000-0000-00006E0F0000}"/>
    <cellStyle name="Normal 10 2 10 2 28 3 2" xfId="4087" xr:uid="{00000000-0005-0000-0000-00006F0F0000}"/>
    <cellStyle name="Normal 10 2 10 2 28 3 3" xfId="4088" xr:uid="{00000000-0005-0000-0000-0000700F0000}"/>
    <cellStyle name="Normal 10 2 10 2 28 3 4" xfId="4089" xr:uid="{00000000-0005-0000-0000-0000710F0000}"/>
    <cellStyle name="Normal 10 2 10 2 28 3 5" xfId="4090" xr:uid="{00000000-0005-0000-0000-0000720F0000}"/>
    <cellStyle name="Normal 10 2 10 2 28 3 6" xfId="4091" xr:uid="{00000000-0005-0000-0000-0000730F0000}"/>
    <cellStyle name="Normal 10 2 10 2 28 3 7" xfId="4092" xr:uid="{00000000-0005-0000-0000-0000740F0000}"/>
    <cellStyle name="Normal 10 2 10 2 28 3 8" xfId="4093" xr:uid="{00000000-0005-0000-0000-0000750F0000}"/>
    <cellStyle name="Normal 10 2 10 2 28 3 9" xfId="4094" xr:uid="{00000000-0005-0000-0000-0000760F0000}"/>
    <cellStyle name="Normal 10 2 10 2 28 4" xfId="4095" xr:uid="{00000000-0005-0000-0000-0000770F0000}"/>
    <cellStyle name="Normal 10 2 10 2 28 4 10" xfId="4096" xr:uid="{00000000-0005-0000-0000-0000780F0000}"/>
    <cellStyle name="Normal 10 2 10 2 28 4 2" xfId="4097" xr:uid="{00000000-0005-0000-0000-0000790F0000}"/>
    <cellStyle name="Normal 10 2 10 2 28 4 3" xfId="4098" xr:uid="{00000000-0005-0000-0000-00007A0F0000}"/>
    <cellStyle name="Normal 10 2 10 2 28 4 4" xfId="4099" xr:uid="{00000000-0005-0000-0000-00007B0F0000}"/>
    <cellStyle name="Normal 10 2 10 2 28 4 5" xfId="4100" xr:uid="{00000000-0005-0000-0000-00007C0F0000}"/>
    <cellStyle name="Normal 10 2 10 2 28 4 6" xfId="4101" xr:uid="{00000000-0005-0000-0000-00007D0F0000}"/>
    <cellStyle name="Normal 10 2 10 2 28 4 7" xfId="4102" xr:uid="{00000000-0005-0000-0000-00007E0F0000}"/>
    <cellStyle name="Normal 10 2 10 2 28 4 8" xfId="4103" xr:uid="{00000000-0005-0000-0000-00007F0F0000}"/>
    <cellStyle name="Normal 10 2 10 2 28 4 9" xfId="4104" xr:uid="{00000000-0005-0000-0000-0000800F0000}"/>
    <cellStyle name="Normal 10 2 10 2 28 5" xfId="4105" xr:uid="{00000000-0005-0000-0000-0000810F0000}"/>
    <cellStyle name="Normal 10 2 10 2 28 5 10" xfId="4106" xr:uid="{00000000-0005-0000-0000-0000820F0000}"/>
    <cellStyle name="Normal 10 2 10 2 28 5 2" xfId="4107" xr:uid="{00000000-0005-0000-0000-0000830F0000}"/>
    <cellStyle name="Normal 10 2 10 2 28 5 3" xfId="4108" xr:uid="{00000000-0005-0000-0000-0000840F0000}"/>
    <cellStyle name="Normal 10 2 10 2 28 5 4" xfId="4109" xr:uid="{00000000-0005-0000-0000-0000850F0000}"/>
    <cellStyle name="Normal 10 2 10 2 28 5 5" xfId="4110" xr:uid="{00000000-0005-0000-0000-0000860F0000}"/>
    <cellStyle name="Normal 10 2 10 2 28 5 6" xfId="4111" xr:uid="{00000000-0005-0000-0000-0000870F0000}"/>
    <cellStyle name="Normal 10 2 10 2 28 5 7" xfId="4112" xr:uid="{00000000-0005-0000-0000-0000880F0000}"/>
    <cellStyle name="Normal 10 2 10 2 28 5 8" xfId="4113" xr:uid="{00000000-0005-0000-0000-0000890F0000}"/>
    <cellStyle name="Normal 10 2 10 2 28 5 9" xfId="4114" xr:uid="{00000000-0005-0000-0000-00008A0F0000}"/>
    <cellStyle name="Normal 10 2 10 2 28 6" xfId="4115" xr:uid="{00000000-0005-0000-0000-00008B0F0000}"/>
    <cellStyle name="Normal 10 2 10 2 28 7" xfId="4116" xr:uid="{00000000-0005-0000-0000-00008C0F0000}"/>
    <cellStyle name="Normal 10 2 10 2 28 8" xfId="4117" xr:uid="{00000000-0005-0000-0000-00008D0F0000}"/>
    <cellStyle name="Normal 10 2 10 2 28 9" xfId="4118" xr:uid="{00000000-0005-0000-0000-00008E0F0000}"/>
    <cellStyle name="Normal 10 2 10 2 29" xfId="4119" xr:uid="{00000000-0005-0000-0000-00008F0F0000}"/>
    <cellStyle name="Normal 10 2 10 2 29 10" xfId="4120" xr:uid="{00000000-0005-0000-0000-0000900F0000}"/>
    <cellStyle name="Normal 10 2 10 2 29 11" xfId="4121" xr:uid="{00000000-0005-0000-0000-0000910F0000}"/>
    <cellStyle name="Normal 10 2 10 2 29 12" xfId="4122" xr:uid="{00000000-0005-0000-0000-0000920F0000}"/>
    <cellStyle name="Normal 10 2 10 2 29 13" xfId="4123" xr:uid="{00000000-0005-0000-0000-0000930F0000}"/>
    <cellStyle name="Normal 10 2 10 2 29 14" xfId="4124" xr:uid="{00000000-0005-0000-0000-0000940F0000}"/>
    <cellStyle name="Normal 10 2 10 2 29 2" xfId="4125" xr:uid="{00000000-0005-0000-0000-0000950F0000}"/>
    <cellStyle name="Normal 10 2 10 2 29 2 10" xfId="4126" xr:uid="{00000000-0005-0000-0000-0000960F0000}"/>
    <cellStyle name="Normal 10 2 10 2 29 2 2" xfId="4127" xr:uid="{00000000-0005-0000-0000-0000970F0000}"/>
    <cellStyle name="Normal 10 2 10 2 29 2 3" xfId="4128" xr:uid="{00000000-0005-0000-0000-0000980F0000}"/>
    <cellStyle name="Normal 10 2 10 2 29 2 4" xfId="4129" xr:uid="{00000000-0005-0000-0000-0000990F0000}"/>
    <cellStyle name="Normal 10 2 10 2 29 2 5" xfId="4130" xr:uid="{00000000-0005-0000-0000-00009A0F0000}"/>
    <cellStyle name="Normal 10 2 10 2 29 2 6" xfId="4131" xr:uid="{00000000-0005-0000-0000-00009B0F0000}"/>
    <cellStyle name="Normal 10 2 10 2 29 2 7" xfId="4132" xr:uid="{00000000-0005-0000-0000-00009C0F0000}"/>
    <cellStyle name="Normal 10 2 10 2 29 2 8" xfId="4133" xr:uid="{00000000-0005-0000-0000-00009D0F0000}"/>
    <cellStyle name="Normal 10 2 10 2 29 2 9" xfId="4134" xr:uid="{00000000-0005-0000-0000-00009E0F0000}"/>
    <cellStyle name="Normal 10 2 10 2 29 3" xfId="4135" xr:uid="{00000000-0005-0000-0000-00009F0F0000}"/>
    <cellStyle name="Normal 10 2 10 2 29 3 10" xfId="4136" xr:uid="{00000000-0005-0000-0000-0000A00F0000}"/>
    <cellStyle name="Normal 10 2 10 2 29 3 2" xfId="4137" xr:uid="{00000000-0005-0000-0000-0000A10F0000}"/>
    <cellStyle name="Normal 10 2 10 2 29 3 3" xfId="4138" xr:uid="{00000000-0005-0000-0000-0000A20F0000}"/>
    <cellStyle name="Normal 10 2 10 2 29 3 4" xfId="4139" xr:uid="{00000000-0005-0000-0000-0000A30F0000}"/>
    <cellStyle name="Normal 10 2 10 2 29 3 5" xfId="4140" xr:uid="{00000000-0005-0000-0000-0000A40F0000}"/>
    <cellStyle name="Normal 10 2 10 2 29 3 6" xfId="4141" xr:uid="{00000000-0005-0000-0000-0000A50F0000}"/>
    <cellStyle name="Normal 10 2 10 2 29 3 7" xfId="4142" xr:uid="{00000000-0005-0000-0000-0000A60F0000}"/>
    <cellStyle name="Normal 10 2 10 2 29 3 8" xfId="4143" xr:uid="{00000000-0005-0000-0000-0000A70F0000}"/>
    <cellStyle name="Normal 10 2 10 2 29 3 9" xfId="4144" xr:uid="{00000000-0005-0000-0000-0000A80F0000}"/>
    <cellStyle name="Normal 10 2 10 2 29 4" xfId="4145" xr:uid="{00000000-0005-0000-0000-0000A90F0000}"/>
    <cellStyle name="Normal 10 2 10 2 29 4 10" xfId="4146" xr:uid="{00000000-0005-0000-0000-0000AA0F0000}"/>
    <cellStyle name="Normal 10 2 10 2 29 4 2" xfId="4147" xr:uid="{00000000-0005-0000-0000-0000AB0F0000}"/>
    <cellStyle name="Normal 10 2 10 2 29 4 3" xfId="4148" xr:uid="{00000000-0005-0000-0000-0000AC0F0000}"/>
    <cellStyle name="Normal 10 2 10 2 29 4 4" xfId="4149" xr:uid="{00000000-0005-0000-0000-0000AD0F0000}"/>
    <cellStyle name="Normal 10 2 10 2 29 4 5" xfId="4150" xr:uid="{00000000-0005-0000-0000-0000AE0F0000}"/>
    <cellStyle name="Normal 10 2 10 2 29 4 6" xfId="4151" xr:uid="{00000000-0005-0000-0000-0000AF0F0000}"/>
    <cellStyle name="Normal 10 2 10 2 29 4 7" xfId="4152" xr:uid="{00000000-0005-0000-0000-0000B00F0000}"/>
    <cellStyle name="Normal 10 2 10 2 29 4 8" xfId="4153" xr:uid="{00000000-0005-0000-0000-0000B10F0000}"/>
    <cellStyle name="Normal 10 2 10 2 29 4 9" xfId="4154" xr:uid="{00000000-0005-0000-0000-0000B20F0000}"/>
    <cellStyle name="Normal 10 2 10 2 29 5" xfId="4155" xr:uid="{00000000-0005-0000-0000-0000B30F0000}"/>
    <cellStyle name="Normal 10 2 10 2 29 5 10" xfId="4156" xr:uid="{00000000-0005-0000-0000-0000B40F0000}"/>
    <cellStyle name="Normal 10 2 10 2 29 5 2" xfId="4157" xr:uid="{00000000-0005-0000-0000-0000B50F0000}"/>
    <cellStyle name="Normal 10 2 10 2 29 5 3" xfId="4158" xr:uid="{00000000-0005-0000-0000-0000B60F0000}"/>
    <cellStyle name="Normal 10 2 10 2 29 5 4" xfId="4159" xr:uid="{00000000-0005-0000-0000-0000B70F0000}"/>
    <cellStyle name="Normal 10 2 10 2 29 5 5" xfId="4160" xr:uid="{00000000-0005-0000-0000-0000B80F0000}"/>
    <cellStyle name="Normal 10 2 10 2 29 5 6" xfId="4161" xr:uid="{00000000-0005-0000-0000-0000B90F0000}"/>
    <cellStyle name="Normal 10 2 10 2 29 5 7" xfId="4162" xr:uid="{00000000-0005-0000-0000-0000BA0F0000}"/>
    <cellStyle name="Normal 10 2 10 2 29 5 8" xfId="4163" xr:uid="{00000000-0005-0000-0000-0000BB0F0000}"/>
    <cellStyle name="Normal 10 2 10 2 29 5 9" xfId="4164" xr:uid="{00000000-0005-0000-0000-0000BC0F0000}"/>
    <cellStyle name="Normal 10 2 10 2 29 6" xfId="4165" xr:uid="{00000000-0005-0000-0000-0000BD0F0000}"/>
    <cellStyle name="Normal 10 2 10 2 29 7" xfId="4166" xr:uid="{00000000-0005-0000-0000-0000BE0F0000}"/>
    <cellStyle name="Normal 10 2 10 2 29 8" xfId="4167" xr:uid="{00000000-0005-0000-0000-0000BF0F0000}"/>
    <cellStyle name="Normal 10 2 10 2 29 9" xfId="4168" xr:uid="{00000000-0005-0000-0000-0000C00F0000}"/>
    <cellStyle name="Normal 10 2 10 2 3" xfId="4169" xr:uid="{00000000-0005-0000-0000-0000C10F0000}"/>
    <cellStyle name="Normal 10 2 10 2 3 10" xfId="4170" xr:uid="{00000000-0005-0000-0000-0000C20F0000}"/>
    <cellStyle name="Normal 10 2 10 2 3 11" xfId="4171" xr:uid="{00000000-0005-0000-0000-0000C30F0000}"/>
    <cellStyle name="Normal 10 2 10 2 3 12" xfId="4172" xr:uid="{00000000-0005-0000-0000-0000C40F0000}"/>
    <cellStyle name="Normal 10 2 10 2 3 13" xfId="4173" xr:uid="{00000000-0005-0000-0000-0000C50F0000}"/>
    <cellStyle name="Normal 10 2 10 2 3 14" xfId="4174" xr:uid="{00000000-0005-0000-0000-0000C60F0000}"/>
    <cellStyle name="Normal 10 2 10 2 3 2" xfId="4175" xr:uid="{00000000-0005-0000-0000-0000C70F0000}"/>
    <cellStyle name="Normal 10 2 10 2 3 2 10" xfId="4176" xr:uid="{00000000-0005-0000-0000-0000C80F0000}"/>
    <cellStyle name="Normal 10 2 10 2 3 2 2" xfId="4177" xr:uid="{00000000-0005-0000-0000-0000C90F0000}"/>
    <cellStyle name="Normal 10 2 10 2 3 2 3" xfId="4178" xr:uid="{00000000-0005-0000-0000-0000CA0F0000}"/>
    <cellStyle name="Normal 10 2 10 2 3 2 4" xfId="4179" xr:uid="{00000000-0005-0000-0000-0000CB0F0000}"/>
    <cellStyle name="Normal 10 2 10 2 3 2 5" xfId="4180" xr:uid="{00000000-0005-0000-0000-0000CC0F0000}"/>
    <cellStyle name="Normal 10 2 10 2 3 2 6" xfId="4181" xr:uid="{00000000-0005-0000-0000-0000CD0F0000}"/>
    <cellStyle name="Normal 10 2 10 2 3 2 7" xfId="4182" xr:uid="{00000000-0005-0000-0000-0000CE0F0000}"/>
    <cellStyle name="Normal 10 2 10 2 3 2 8" xfId="4183" xr:uid="{00000000-0005-0000-0000-0000CF0F0000}"/>
    <cellStyle name="Normal 10 2 10 2 3 2 9" xfId="4184" xr:uid="{00000000-0005-0000-0000-0000D00F0000}"/>
    <cellStyle name="Normal 10 2 10 2 3 3" xfId="4185" xr:uid="{00000000-0005-0000-0000-0000D10F0000}"/>
    <cellStyle name="Normal 10 2 10 2 3 3 10" xfId="4186" xr:uid="{00000000-0005-0000-0000-0000D20F0000}"/>
    <cellStyle name="Normal 10 2 10 2 3 3 2" xfId="4187" xr:uid="{00000000-0005-0000-0000-0000D30F0000}"/>
    <cellStyle name="Normal 10 2 10 2 3 3 3" xfId="4188" xr:uid="{00000000-0005-0000-0000-0000D40F0000}"/>
    <cellStyle name="Normal 10 2 10 2 3 3 4" xfId="4189" xr:uid="{00000000-0005-0000-0000-0000D50F0000}"/>
    <cellStyle name="Normal 10 2 10 2 3 3 5" xfId="4190" xr:uid="{00000000-0005-0000-0000-0000D60F0000}"/>
    <cellStyle name="Normal 10 2 10 2 3 3 6" xfId="4191" xr:uid="{00000000-0005-0000-0000-0000D70F0000}"/>
    <cellStyle name="Normal 10 2 10 2 3 3 7" xfId="4192" xr:uid="{00000000-0005-0000-0000-0000D80F0000}"/>
    <cellStyle name="Normal 10 2 10 2 3 3 8" xfId="4193" xr:uid="{00000000-0005-0000-0000-0000D90F0000}"/>
    <cellStyle name="Normal 10 2 10 2 3 3 9" xfId="4194" xr:uid="{00000000-0005-0000-0000-0000DA0F0000}"/>
    <cellStyle name="Normal 10 2 10 2 3 4" xfId="4195" xr:uid="{00000000-0005-0000-0000-0000DB0F0000}"/>
    <cellStyle name="Normal 10 2 10 2 3 4 10" xfId="4196" xr:uid="{00000000-0005-0000-0000-0000DC0F0000}"/>
    <cellStyle name="Normal 10 2 10 2 3 4 2" xfId="4197" xr:uid="{00000000-0005-0000-0000-0000DD0F0000}"/>
    <cellStyle name="Normal 10 2 10 2 3 4 3" xfId="4198" xr:uid="{00000000-0005-0000-0000-0000DE0F0000}"/>
    <cellStyle name="Normal 10 2 10 2 3 4 4" xfId="4199" xr:uid="{00000000-0005-0000-0000-0000DF0F0000}"/>
    <cellStyle name="Normal 10 2 10 2 3 4 5" xfId="4200" xr:uid="{00000000-0005-0000-0000-0000E00F0000}"/>
    <cellStyle name="Normal 10 2 10 2 3 4 6" xfId="4201" xr:uid="{00000000-0005-0000-0000-0000E10F0000}"/>
    <cellStyle name="Normal 10 2 10 2 3 4 7" xfId="4202" xr:uid="{00000000-0005-0000-0000-0000E20F0000}"/>
    <cellStyle name="Normal 10 2 10 2 3 4 8" xfId="4203" xr:uid="{00000000-0005-0000-0000-0000E30F0000}"/>
    <cellStyle name="Normal 10 2 10 2 3 4 9" xfId="4204" xr:uid="{00000000-0005-0000-0000-0000E40F0000}"/>
    <cellStyle name="Normal 10 2 10 2 3 5" xfId="4205" xr:uid="{00000000-0005-0000-0000-0000E50F0000}"/>
    <cellStyle name="Normal 10 2 10 2 3 5 10" xfId="4206" xr:uid="{00000000-0005-0000-0000-0000E60F0000}"/>
    <cellStyle name="Normal 10 2 10 2 3 5 2" xfId="4207" xr:uid="{00000000-0005-0000-0000-0000E70F0000}"/>
    <cellStyle name="Normal 10 2 10 2 3 5 3" xfId="4208" xr:uid="{00000000-0005-0000-0000-0000E80F0000}"/>
    <cellStyle name="Normal 10 2 10 2 3 5 4" xfId="4209" xr:uid="{00000000-0005-0000-0000-0000E90F0000}"/>
    <cellStyle name="Normal 10 2 10 2 3 5 5" xfId="4210" xr:uid="{00000000-0005-0000-0000-0000EA0F0000}"/>
    <cellStyle name="Normal 10 2 10 2 3 5 6" xfId="4211" xr:uid="{00000000-0005-0000-0000-0000EB0F0000}"/>
    <cellStyle name="Normal 10 2 10 2 3 5 7" xfId="4212" xr:uid="{00000000-0005-0000-0000-0000EC0F0000}"/>
    <cellStyle name="Normal 10 2 10 2 3 5 8" xfId="4213" xr:uid="{00000000-0005-0000-0000-0000ED0F0000}"/>
    <cellStyle name="Normal 10 2 10 2 3 5 9" xfId="4214" xr:uid="{00000000-0005-0000-0000-0000EE0F0000}"/>
    <cellStyle name="Normal 10 2 10 2 3 6" xfId="4215" xr:uid="{00000000-0005-0000-0000-0000EF0F0000}"/>
    <cellStyle name="Normal 10 2 10 2 3 7" xfId="4216" xr:uid="{00000000-0005-0000-0000-0000F00F0000}"/>
    <cellStyle name="Normal 10 2 10 2 3 8" xfId="4217" xr:uid="{00000000-0005-0000-0000-0000F10F0000}"/>
    <cellStyle name="Normal 10 2 10 2 3 9" xfId="4218" xr:uid="{00000000-0005-0000-0000-0000F20F0000}"/>
    <cellStyle name="Normal 10 2 10 2 30" xfId="4219" xr:uid="{00000000-0005-0000-0000-0000F30F0000}"/>
    <cellStyle name="Normal 10 2 10 2 30 10" xfId="4220" xr:uid="{00000000-0005-0000-0000-0000F40F0000}"/>
    <cellStyle name="Normal 10 2 10 2 30 11" xfId="4221" xr:uid="{00000000-0005-0000-0000-0000F50F0000}"/>
    <cellStyle name="Normal 10 2 10 2 30 12" xfId="4222" xr:uid="{00000000-0005-0000-0000-0000F60F0000}"/>
    <cellStyle name="Normal 10 2 10 2 30 13" xfId="4223" xr:uid="{00000000-0005-0000-0000-0000F70F0000}"/>
    <cellStyle name="Normal 10 2 10 2 30 14" xfId="4224" xr:uid="{00000000-0005-0000-0000-0000F80F0000}"/>
    <cellStyle name="Normal 10 2 10 2 30 2" xfId="4225" xr:uid="{00000000-0005-0000-0000-0000F90F0000}"/>
    <cellStyle name="Normal 10 2 10 2 30 2 10" xfId="4226" xr:uid="{00000000-0005-0000-0000-0000FA0F0000}"/>
    <cellStyle name="Normal 10 2 10 2 30 2 2" xfId="4227" xr:uid="{00000000-0005-0000-0000-0000FB0F0000}"/>
    <cellStyle name="Normal 10 2 10 2 30 2 3" xfId="4228" xr:uid="{00000000-0005-0000-0000-0000FC0F0000}"/>
    <cellStyle name="Normal 10 2 10 2 30 2 4" xfId="4229" xr:uid="{00000000-0005-0000-0000-0000FD0F0000}"/>
    <cellStyle name="Normal 10 2 10 2 30 2 5" xfId="4230" xr:uid="{00000000-0005-0000-0000-0000FE0F0000}"/>
    <cellStyle name="Normal 10 2 10 2 30 2 6" xfId="4231" xr:uid="{00000000-0005-0000-0000-0000FF0F0000}"/>
    <cellStyle name="Normal 10 2 10 2 30 2 7" xfId="4232" xr:uid="{00000000-0005-0000-0000-000000100000}"/>
    <cellStyle name="Normal 10 2 10 2 30 2 8" xfId="4233" xr:uid="{00000000-0005-0000-0000-000001100000}"/>
    <cellStyle name="Normal 10 2 10 2 30 2 9" xfId="4234" xr:uid="{00000000-0005-0000-0000-000002100000}"/>
    <cellStyle name="Normal 10 2 10 2 30 3" xfId="4235" xr:uid="{00000000-0005-0000-0000-000003100000}"/>
    <cellStyle name="Normal 10 2 10 2 30 3 10" xfId="4236" xr:uid="{00000000-0005-0000-0000-000004100000}"/>
    <cellStyle name="Normal 10 2 10 2 30 3 2" xfId="4237" xr:uid="{00000000-0005-0000-0000-000005100000}"/>
    <cellStyle name="Normal 10 2 10 2 30 3 3" xfId="4238" xr:uid="{00000000-0005-0000-0000-000006100000}"/>
    <cellStyle name="Normal 10 2 10 2 30 3 4" xfId="4239" xr:uid="{00000000-0005-0000-0000-000007100000}"/>
    <cellStyle name="Normal 10 2 10 2 30 3 5" xfId="4240" xr:uid="{00000000-0005-0000-0000-000008100000}"/>
    <cellStyle name="Normal 10 2 10 2 30 3 6" xfId="4241" xr:uid="{00000000-0005-0000-0000-000009100000}"/>
    <cellStyle name="Normal 10 2 10 2 30 3 7" xfId="4242" xr:uid="{00000000-0005-0000-0000-00000A100000}"/>
    <cellStyle name="Normal 10 2 10 2 30 3 8" xfId="4243" xr:uid="{00000000-0005-0000-0000-00000B100000}"/>
    <cellStyle name="Normal 10 2 10 2 30 3 9" xfId="4244" xr:uid="{00000000-0005-0000-0000-00000C100000}"/>
    <cellStyle name="Normal 10 2 10 2 30 4" xfId="4245" xr:uid="{00000000-0005-0000-0000-00000D100000}"/>
    <cellStyle name="Normal 10 2 10 2 30 4 10" xfId="4246" xr:uid="{00000000-0005-0000-0000-00000E100000}"/>
    <cellStyle name="Normal 10 2 10 2 30 4 2" xfId="4247" xr:uid="{00000000-0005-0000-0000-00000F100000}"/>
    <cellStyle name="Normal 10 2 10 2 30 4 3" xfId="4248" xr:uid="{00000000-0005-0000-0000-000010100000}"/>
    <cellStyle name="Normal 10 2 10 2 30 4 4" xfId="4249" xr:uid="{00000000-0005-0000-0000-000011100000}"/>
    <cellStyle name="Normal 10 2 10 2 30 4 5" xfId="4250" xr:uid="{00000000-0005-0000-0000-000012100000}"/>
    <cellStyle name="Normal 10 2 10 2 30 4 6" xfId="4251" xr:uid="{00000000-0005-0000-0000-000013100000}"/>
    <cellStyle name="Normal 10 2 10 2 30 4 7" xfId="4252" xr:uid="{00000000-0005-0000-0000-000014100000}"/>
    <cellStyle name="Normal 10 2 10 2 30 4 8" xfId="4253" xr:uid="{00000000-0005-0000-0000-000015100000}"/>
    <cellStyle name="Normal 10 2 10 2 30 4 9" xfId="4254" xr:uid="{00000000-0005-0000-0000-000016100000}"/>
    <cellStyle name="Normal 10 2 10 2 30 5" xfId="4255" xr:uid="{00000000-0005-0000-0000-000017100000}"/>
    <cellStyle name="Normal 10 2 10 2 30 5 10" xfId="4256" xr:uid="{00000000-0005-0000-0000-000018100000}"/>
    <cellStyle name="Normal 10 2 10 2 30 5 2" xfId="4257" xr:uid="{00000000-0005-0000-0000-000019100000}"/>
    <cellStyle name="Normal 10 2 10 2 30 5 3" xfId="4258" xr:uid="{00000000-0005-0000-0000-00001A100000}"/>
    <cellStyle name="Normal 10 2 10 2 30 5 4" xfId="4259" xr:uid="{00000000-0005-0000-0000-00001B100000}"/>
    <cellStyle name="Normal 10 2 10 2 30 5 5" xfId="4260" xr:uid="{00000000-0005-0000-0000-00001C100000}"/>
    <cellStyle name="Normal 10 2 10 2 30 5 6" xfId="4261" xr:uid="{00000000-0005-0000-0000-00001D100000}"/>
    <cellStyle name="Normal 10 2 10 2 30 5 7" xfId="4262" xr:uid="{00000000-0005-0000-0000-00001E100000}"/>
    <cellStyle name="Normal 10 2 10 2 30 5 8" xfId="4263" xr:uid="{00000000-0005-0000-0000-00001F100000}"/>
    <cellStyle name="Normal 10 2 10 2 30 5 9" xfId="4264" xr:uid="{00000000-0005-0000-0000-000020100000}"/>
    <cellStyle name="Normal 10 2 10 2 30 6" xfId="4265" xr:uid="{00000000-0005-0000-0000-000021100000}"/>
    <cellStyle name="Normal 10 2 10 2 30 7" xfId="4266" xr:uid="{00000000-0005-0000-0000-000022100000}"/>
    <cellStyle name="Normal 10 2 10 2 30 8" xfId="4267" xr:uid="{00000000-0005-0000-0000-000023100000}"/>
    <cellStyle name="Normal 10 2 10 2 30 9" xfId="4268" xr:uid="{00000000-0005-0000-0000-000024100000}"/>
    <cellStyle name="Normal 10 2 10 2 31" xfId="4269" xr:uid="{00000000-0005-0000-0000-000025100000}"/>
    <cellStyle name="Normal 10 2 10 2 31 10" xfId="4270" xr:uid="{00000000-0005-0000-0000-000026100000}"/>
    <cellStyle name="Normal 10 2 10 2 31 11" xfId="4271" xr:uid="{00000000-0005-0000-0000-000027100000}"/>
    <cellStyle name="Normal 10 2 10 2 31 12" xfId="4272" xr:uid="{00000000-0005-0000-0000-000028100000}"/>
    <cellStyle name="Normal 10 2 10 2 31 13" xfId="4273" xr:uid="{00000000-0005-0000-0000-000029100000}"/>
    <cellStyle name="Normal 10 2 10 2 31 14" xfId="4274" xr:uid="{00000000-0005-0000-0000-00002A100000}"/>
    <cellStyle name="Normal 10 2 10 2 31 2" xfId="4275" xr:uid="{00000000-0005-0000-0000-00002B100000}"/>
    <cellStyle name="Normal 10 2 10 2 31 2 10" xfId="4276" xr:uid="{00000000-0005-0000-0000-00002C100000}"/>
    <cellStyle name="Normal 10 2 10 2 31 2 2" xfId="4277" xr:uid="{00000000-0005-0000-0000-00002D100000}"/>
    <cellStyle name="Normal 10 2 10 2 31 2 3" xfId="4278" xr:uid="{00000000-0005-0000-0000-00002E100000}"/>
    <cellStyle name="Normal 10 2 10 2 31 2 4" xfId="4279" xr:uid="{00000000-0005-0000-0000-00002F100000}"/>
    <cellStyle name="Normal 10 2 10 2 31 2 5" xfId="4280" xr:uid="{00000000-0005-0000-0000-000030100000}"/>
    <cellStyle name="Normal 10 2 10 2 31 2 6" xfId="4281" xr:uid="{00000000-0005-0000-0000-000031100000}"/>
    <cellStyle name="Normal 10 2 10 2 31 2 7" xfId="4282" xr:uid="{00000000-0005-0000-0000-000032100000}"/>
    <cellStyle name="Normal 10 2 10 2 31 2 8" xfId="4283" xr:uid="{00000000-0005-0000-0000-000033100000}"/>
    <cellStyle name="Normal 10 2 10 2 31 2 9" xfId="4284" xr:uid="{00000000-0005-0000-0000-000034100000}"/>
    <cellStyle name="Normal 10 2 10 2 31 3" xfId="4285" xr:uid="{00000000-0005-0000-0000-000035100000}"/>
    <cellStyle name="Normal 10 2 10 2 31 3 10" xfId="4286" xr:uid="{00000000-0005-0000-0000-000036100000}"/>
    <cellStyle name="Normal 10 2 10 2 31 3 2" xfId="4287" xr:uid="{00000000-0005-0000-0000-000037100000}"/>
    <cellStyle name="Normal 10 2 10 2 31 3 3" xfId="4288" xr:uid="{00000000-0005-0000-0000-000038100000}"/>
    <cellStyle name="Normal 10 2 10 2 31 3 4" xfId="4289" xr:uid="{00000000-0005-0000-0000-000039100000}"/>
    <cellStyle name="Normal 10 2 10 2 31 3 5" xfId="4290" xr:uid="{00000000-0005-0000-0000-00003A100000}"/>
    <cellStyle name="Normal 10 2 10 2 31 3 6" xfId="4291" xr:uid="{00000000-0005-0000-0000-00003B100000}"/>
    <cellStyle name="Normal 10 2 10 2 31 3 7" xfId="4292" xr:uid="{00000000-0005-0000-0000-00003C100000}"/>
    <cellStyle name="Normal 10 2 10 2 31 3 8" xfId="4293" xr:uid="{00000000-0005-0000-0000-00003D100000}"/>
    <cellStyle name="Normal 10 2 10 2 31 3 9" xfId="4294" xr:uid="{00000000-0005-0000-0000-00003E100000}"/>
    <cellStyle name="Normal 10 2 10 2 31 4" xfId="4295" xr:uid="{00000000-0005-0000-0000-00003F100000}"/>
    <cellStyle name="Normal 10 2 10 2 31 4 10" xfId="4296" xr:uid="{00000000-0005-0000-0000-000040100000}"/>
    <cellStyle name="Normal 10 2 10 2 31 4 2" xfId="4297" xr:uid="{00000000-0005-0000-0000-000041100000}"/>
    <cellStyle name="Normal 10 2 10 2 31 4 3" xfId="4298" xr:uid="{00000000-0005-0000-0000-000042100000}"/>
    <cellStyle name="Normal 10 2 10 2 31 4 4" xfId="4299" xr:uid="{00000000-0005-0000-0000-000043100000}"/>
    <cellStyle name="Normal 10 2 10 2 31 4 5" xfId="4300" xr:uid="{00000000-0005-0000-0000-000044100000}"/>
    <cellStyle name="Normal 10 2 10 2 31 4 6" xfId="4301" xr:uid="{00000000-0005-0000-0000-000045100000}"/>
    <cellStyle name="Normal 10 2 10 2 31 4 7" xfId="4302" xr:uid="{00000000-0005-0000-0000-000046100000}"/>
    <cellStyle name="Normal 10 2 10 2 31 4 8" xfId="4303" xr:uid="{00000000-0005-0000-0000-000047100000}"/>
    <cellStyle name="Normal 10 2 10 2 31 4 9" xfId="4304" xr:uid="{00000000-0005-0000-0000-000048100000}"/>
    <cellStyle name="Normal 10 2 10 2 31 5" xfId="4305" xr:uid="{00000000-0005-0000-0000-000049100000}"/>
    <cellStyle name="Normal 10 2 10 2 31 5 10" xfId="4306" xr:uid="{00000000-0005-0000-0000-00004A100000}"/>
    <cellStyle name="Normal 10 2 10 2 31 5 2" xfId="4307" xr:uid="{00000000-0005-0000-0000-00004B100000}"/>
    <cellStyle name="Normal 10 2 10 2 31 5 3" xfId="4308" xr:uid="{00000000-0005-0000-0000-00004C100000}"/>
    <cellStyle name="Normal 10 2 10 2 31 5 4" xfId="4309" xr:uid="{00000000-0005-0000-0000-00004D100000}"/>
    <cellStyle name="Normal 10 2 10 2 31 5 5" xfId="4310" xr:uid="{00000000-0005-0000-0000-00004E100000}"/>
    <cellStyle name="Normal 10 2 10 2 31 5 6" xfId="4311" xr:uid="{00000000-0005-0000-0000-00004F100000}"/>
    <cellStyle name="Normal 10 2 10 2 31 5 7" xfId="4312" xr:uid="{00000000-0005-0000-0000-000050100000}"/>
    <cellStyle name="Normal 10 2 10 2 31 5 8" xfId="4313" xr:uid="{00000000-0005-0000-0000-000051100000}"/>
    <cellStyle name="Normal 10 2 10 2 31 5 9" xfId="4314" xr:uid="{00000000-0005-0000-0000-000052100000}"/>
    <cellStyle name="Normal 10 2 10 2 31 6" xfId="4315" xr:uid="{00000000-0005-0000-0000-000053100000}"/>
    <cellStyle name="Normal 10 2 10 2 31 7" xfId="4316" xr:uid="{00000000-0005-0000-0000-000054100000}"/>
    <cellStyle name="Normal 10 2 10 2 31 8" xfId="4317" xr:uid="{00000000-0005-0000-0000-000055100000}"/>
    <cellStyle name="Normal 10 2 10 2 31 9" xfId="4318" xr:uid="{00000000-0005-0000-0000-000056100000}"/>
    <cellStyle name="Normal 10 2 10 2 32" xfId="4319" xr:uid="{00000000-0005-0000-0000-000057100000}"/>
    <cellStyle name="Normal 10 2 10 2 32 10" xfId="4320" xr:uid="{00000000-0005-0000-0000-000058100000}"/>
    <cellStyle name="Normal 10 2 10 2 32 11" xfId="4321" xr:uid="{00000000-0005-0000-0000-000059100000}"/>
    <cellStyle name="Normal 10 2 10 2 32 12" xfId="4322" xr:uid="{00000000-0005-0000-0000-00005A100000}"/>
    <cellStyle name="Normal 10 2 10 2 32 13" xfId="4323" xr:uid="{00000000-0005-0000-0000-00005B100000}"/>
    <cellStyle name="Normal 10 2 10 2 32 14" xfId="4324" xr:uid="{00000000-0005-0000-0000-00005C100000}"/>
    <cellStyle name="Normal 10 2 10 2 32 2" xfId="4325" xr:uid="{00000000-0005-0000-0000-00005D100000}"/>
    <cellStyle name="Normal 10 2 10 2 32 2 10" xfId="4326" xr:uid="{00000000-0005-0000-0000-00005E100000}"/>
    <cellStyle name="Normal 10 2 10 2 32 2 2" xfId="4327" xr:uid="{00000000-0005-0000-0000-00005F100000}"/>
    <cellStyle name="Normal 10 2 10 2 32 2 3" xfId="4328" xr:uid="{00000000-0005-0000-0000-000060100000}"/>
    <cellStyle name="Normal 10 2 10 2 32 2 4" xfId="4329" xr:uid="{00000000-0005-0000-0000-000061100000}"/>
    <cellStyle name="Normal 10 2 10 2 32 2 5" xfId="4330" xr:uid="{00000000-0005-0000-0000-000062100000}"/>
    <cellStyle name="Normal 10 2 10 2 32 2 6" xfId="4331" xr:uid="{00000000-0005-0000-0000-000063100000}"/>
    <cellStyle name="Normal 10 2 10 2 32 2 7" xfId="4332" xr:uid="{00000000-0005-0000-0000-000064100000}"/>
    <cellStyle name="Normal 10 2 10 2 32 2 8" xfId="4333" xr:uid="{00000000-0005-0000-0000-000065100000}"/>
    <cellStyle name="Normal 10 2 10 2 32 2 9" xfId="4334" xr:uid="{00000000-0005-0000-0000-000066100000}"/>
    <cellStyle name="Normal 10 2 10 2 32 3" xfId="4335" xr:uid="{00000000-0005-0000-0000-000067100000}"/>
    <cellStyle name="Normal 10 2 10 2 32 3 10" xfId="4336" xr:uid="{00000000-0005-0000-0000-000068100000}"/>
    <cellStyle name="Normal 10 2 10 2 32 3 2" xfId="4337" xr:uid="{00000000-0005-0000-0000-000069100000}"/>
    <cellStyle name="Normal 10 2 10 2 32 3 3" xfId="4338" xr:uid="{00000000-0005-0000-0000-00006A100000}"/>
    <cellStyle name="Normal 10 2 10 2 32 3 4" xfId="4339" xr:uid="{00000000-0005-0000-0000-00006B100000}"/>
    <cellStyle name="Normal 10 2 10 2 32 3 5" xfId="4340" xr:uid="{00000000-0005-0000-0000-00006C100000}"/>
    <cellStyle name="Normal 10 2 10 2 32 3 6" xfId="4341" xr:uid="{00000000-0005-0000-0000-00006D100000}"/>
    <cellStyle name="Normal 10 2 10 2 32 3 7" xfId="4342" xr:uid="{00000000-0005-0000-0000-00006E100000}"/>
    <cellStyle name="Normal 10 2 10 2 32 3 8" xfId="4343" xr:uid="{00000000-0005-0000-0000-00006F100000}"/>
    <cellStyle name="Normal 10 2 10 2 32 3 9" xfId="4344" xr:uid="{00000000-0005-0000-0000-000070100000}"/>
    <cellStyle name="Normal 10 2 10 2 32 4" xfId="4345" xr:uid="{00000000-0005-0000-0000-000071100000}"/>
    <cellStyle name="Normal 10 2 10 2 32 4 10" xfId="4346" xr:uid="{00000000-0005-0000-0000-000072100000}"/>
    <cellStyle name="Normal 10 2 10 2 32 4 2" xfId="4347" xr:uid="{00000000-0005-0000-0000-000073100000}"/>
    <cellStyle name="Normal 10 2 10 2 32 4 3" xfId="4348" xr:uid="{00000000-0005-0000-0000-000074100000}"/>
    <cellStyle name="Normal 10 2 10 2 32 4 4" xfId="4349" xr:uid="{00000000-0005-0000-0000-000075100000}"/>
    <cellStyle name="Normal 10 2 10 2 32 4 5" xfId="4350" xr:uid="{00000000-0005-0000-0000-000076100000}"/>
    <cellStyle name="Normal 10 2 10 2 32 4 6" xfId="4351" xr:uid="{00000000-0005-0000-0000-000077100000}"/>
    <cellStyle name="Normal 10 2 10 2 32 4 7" xfId="4352" xr:uid="{00000000-0005-0000-0000-000078100000}"/>
    <cellStyle name="Normal 10 2 10 2 32 4 8" xfId="4353" xr:uid="{00000000-0005-0000-0000-000079100000}"/>
    <cellStyle name="Normal 10 2 10 2 32 4 9" xfId="4354" xr:uid="{00000000-0005-0000-0000-00007A100000}"/>
    <cellStyle name="Normal 10 2 10 2 32 5" xfId="4355" xr:uid="{00000000-0005-0000-0000-00007B100000}"/>
    <cellStyle name="Normal 10 2 10 2 32 5 10" xfId="4356" xr:uid="{00000000-0005-0000-0000-00007C100000}"/>
    <cellStyle name="Normal 10 2 10 2 32 5 2" xfId="4357" xr:uid="{00000000-0005-0000-0000-00007D100000}"/>
    <cellStyle name="Normal 10 2 10 2 32 5 3" xfId="4358" xr:uid="{00000000-0005-0000-0000-00007E100000}"/>
    <cellStyle name="Normal 10 2 10 2 32 5 4" xfId="4359" xr:uid="{00000000-0005-0000-0000-00007F100000}"/>
    <cellStyle name="Normal 10 2 10 2 32 5 5" xfId="4360" xr:uid="{00000000-0005-0000-0000-000080100000}"/>
    <cellStyle name="Normal 10 2 10 2 32 5 6" xfId="4361" xr:uid="{00000000-0005-0000-0000-000081100000}"/>
    <cellStyle name="Normal 10 2 10 2 32 5 7" xfId="4362" xr:uid="{00000000-0005-0000-0000-000082100000}"/>
    <cellStyle name="Normal 10 2 10 2 32 5 8" xfId="4363" xr:uid="{00000000-0005-0000-0000-000083100000}"/>
    <cellStyle name="Normal 10 2 10 2 32 5 9" xfId="4364" xr:uid="{00000000-0005-0000-0000-000084100000}"/>
    <cellStyle name="Normal 10 2 10 2 32 6" xfId="4365" xr:uid="{00000000-0005-0000-0000-000085100000}"/>
    <cellStyle name="Normal 10 2 10 2 32 7" xfId="4366" xr:uid="{00000000-0005-0000-0000-000086100000}"/>
    <cellStyle name="Normal 10 2 10 2 32 8" xfId="4367" xr:uid="{00000000-0005-0000-0000-000087100000}"/>
    <cellStyle name="Normal 10 2 10 2 32 9" xfId="4368" xr:uid="{00000000-0005-0000-0000-000088100000}"/>
    <cellStyle name="Normal 10 2 10 2 33" xfId="4369" xr:uid="{00000000-0005-0000-0000-000089100000}"/>
    <cellStyle name="Normal 10 2 10 2 33 10" xfId="4370" xr:uid="{00000000-0005-0000-0000-00008A100000}"/>
    <cellStyle name="Normal 10 2 10 2 33 11" xfId="4371" xr:uid="{00000000-0005-0000-0000-00008B100000}"/>
    <cellStyle name="Normal 10 2 10 2 33 12" xfId="4372" xr:uid="{00000000-0005-0000-0000-00008C100000}"/>
    <cellStyle name="Normal 10 2 10 2 33 13" xfId="4373" xr:uid="{00000000-0005-0000-0000-00008D100000}"/>
    <cellStyle name="Normal 10 2 10 2 33 14" xfId="4374" xr:uid="{00000000-0005-0000-0000-00008E100000}"/>
    <cellStyle name="Normal 10 2 10 2 33 2" xfId="4375" xr:uid="{00000000-0005-0000-0000-00008F100000}"/>
    <cellStyle name="Normal 10 2 10 2 33 2 10" xfId="4376" xr:uid="{00000000-0005-0000-0000-000090100000}"/>
    <cellStyle name="Normal 10 2 10 2 33 2 2" xfId="4377" xr:uid="{00000000-0005-0000-0000-000091100000}"/>
    <cellStyle name="Normal 10 2 10 2 33 2 3" xfId="4378" xr:uid="{00000000-0005-0000-0000-000092100000}"/>
    <cellStyle name="Normal 10 2 10 2 33 2 4" xfId="4379" xr:uid="{00000000-0005-0000-0000-000093100000}"/>
    <cellStyle name="Normal 10 2 10 2 33 2 5" xfId="4380" xr:uid="{00000000-0005-0000-0000-000094100000}"/>
    <cellStyle name="Normal 10 2 10 2 33 2 6" xfId="4381" xr:uid="{00000000-0005-0000-0000-000095100000}"/>
    <cellStyle name="Normal 10 2 10 2 33 2 7" xfId="4382" xr:uid="{00000000-0005-0000-0000-000096100000}"/>
    <cellStyle name="Normal 10 2 10 2 33 2 8" xfId="4383" xr:uid="{00000000-0005-0000-0000-000097100000}"/>
    <cellStyle name="Normal 10 2 10 2 33 2 9" xfId="4384" xr:uid="{00000000-0005-0000-0000-000098100000}"/>
    <cellStyle name="Normal 10 2 10 2 33 3" xfId="4385" xr:uid="{00000000-0005-0000-0000-000099100000}"/>
    <cellStyle name="Normal 10 2 10 2 33 3 10" xfId="4386" xr:uid="{00000000-0005-0000-0000-00009A100000}"/>
    <cellStyle name="Normal 10 2 10 2 33 3 2" xfId="4387" xr:uid="{00000000-0005-0000-0000-00009B100000}"/>
    <cellStyle name="Normal 10 2 10 2 33 3 3" xfId="4388" xr:uid="{00000000-0005-0000-0000-00009C100000}"/>
    <cellStyle name="Normal 10 2 10 2 33 3 4" xfId="4389" xr:uid="{00000000-0005-0000-0000-00009D100000}"/>
    <cellStyle name="Normal 10 2 10 2 33 3 5" xfId="4390" xr:uid="{00000000-0005-0000-0000-00009E100000}"/>
    <cellStyle name="Normal 10 2 10 2 33 3 6" xfId="4391" xr:uid="{00000000-0005-0000-0000-00009F100000}"/>
    <cellStyle name="Normal 10 2 10 2 33 3 7" xfId="4392" xr:uid="{00000000-0005-0000-0000-0000A0100000}"/>
    <cellStyle name="Normal 10 2 10 2 33 3 8" xfId="4393" xr:uid="{00000000-0005-0000-0000-0000A1100000}"/>
    <cellStyle name="Normal 10 2 10 2 33 3 9" xfId="4394" xr:uid="{00000000-0005-0000-0000-0000A2100000}"/>
    <cellStyle name="Normal 10 2 10 2 33 4" xfId="4395" xr:uid="{00000000-0005-0000-0000-0000A3100000}"/>
    <cellStyle name="Normal 10 2 10 2 33 4 10" xfId="4396" xr:uid="{00000000-0005-0000-0000-0000A4100000}"/>
    <cellStyle name="Normal 10 2 10 2 33 4 2" xfId="4397" xr:uid="{00000000-0005-0000-0000-0000A5100000}"/>
    <cellStyle name="Normal 10 2 10 2 33 4 3" xfId="4398" xr:uid="{00000000-0005-0000-0000-0000A6100000}"/>
    <cellStyle name="Normal 10 2 10 2 33 4 4" xfId="4399" xr:uid="{00000000-0005-0000-0000-0000A7100000}"/>
    <cellStyle name="Normal 10 2 10 2 33 4 5" xfId="4400" xr:uid="{00000000-0005-0000-0000-0000A8100000}"/>
    <cellStyle name="Normal 10 2 10 2 33 4 6" xfId="4401" xr:uid="{00000000-0005-0000-0000-0000A9100000}"/>
    <cellStyle name="Normal 10 2 10 2 33 4 7" xfId="4402" xr:uid="{00000000-0005-0000-0000-0000AA100000}"/>
    <cellStyle name="Normal 10 2 10 2 33 4 8" xfId="4403" xr:uid="{00000000-0005-0000-0000-0000AB100000}"/>
    <cellStyle name="Normal 10 2 10 2 33 4 9" xfId="4404" xr:uid="{00000000-0005-0000-0000-0000AC100000}"/>
    <cellStyle name="Normal 10 2 10 2 33 5" xfId="4405" xr:uid="{00000000-0005-0000-0000-0000AD100000}"/>
    <cellStyle name="Normal 10 2 10 2 33 5 10" xfId="4406" xr:uid="{00000000-0005-0000-0000-0000AE100000}"/>
    <cellStyle name="Normal 10 2 10 2 33 5 2" xfId="4407" xr:uid="{00000000-0005-0000-0000-0000AF100000}"/>
    <cellStyle name="Normal 10 2 10 2 33 5 3" xfId="4408" xr:uid="{00000000-0005-0000-0000-0000B0100000}"/>
    <cellStyle name="Normal 10 2 10 2 33 5 4" xfId="4409" xr:uid="{00000000-0005-0000-0000-0000B1100000}"/>
    <cellStyle name="Normal 10 2 10 2 33 5 5" xfId="4410" xr:uid="{00000000-0005-0000-0000-0000B2100000}"/>
    <cellStyle name="Normal 10 2 10 2 33 5 6" xfId="4411" xr:uid="{00000000-0005-0000-0000-0000B3100000}"/>
    <cellStyle name="Normal 10 2 10 2 33 5 7" xfId="4412" xr:uid="{00000000-0005-0000-0000-0000B4100000}"/>
    <cellStyle name="Normal 10 2 10 2 33 5 8" xfId="4413" xr:uid="{00000000-0005-0000-0000-0000B5100000}"/>
    <cellStyle name="Normal 10 2 10 2 33 5 9" xfId="4414" xr:uid="{00000000-0005-0000-0000-0000B6100000}"/>
    <cellStyle name="Normal 10 2 10 2 33 6" xfId="4415" xr:uid="{00000000-0005-0000-0000-0000B7100000}"/>
    <cellStyle name="Normal 10 2 10 2 33 7" xfId="4416" xr:uid="{00000000-0005-0000-0000-0000B8100000}"/>
    <cellStyle name="Normal 10 2 10 2 33 8" xfId="4417" xr:uid="{00000000-0005-0000-0000-0000B9100000}"/>
    <cellStyle name="Normal 10 2 10 2 33 9" xfId="4418" xr:uid="{00000000-0005-0000-0000-0000BA100000}"/>
    <cellStyle name="Normal 10 2 10 2 34" xfId="4419" xr:uid="{00000000-0005-0000-0000-0000BB100000}"/>
    <cellStyle name="Normal 10 2 10 2 34 10" xfId="4420" xr:uid="{00000000-0005-0000-0000-0000BC100000}"/>
    <cellStyle name="Normal 10 2 10 2 34 2" xfId="4421" xr:uid="{00000000-0005-0000-0000-0000BD100000}"/>
    <cellStyle name="Normal 10 2 10 2 34 3" xfId="4422" xr:uid="{00000000-0005-0000-0000-0000BE100000}"/>
    <cellStyle name="Normal 10 2 10 2 34 4" xfId="4423" xr:uid="{00000000-0005-0000-0000-0000BF100000}"/>
    <cellStyle name="Normal 10 2 10 2 34 5" xfId="4424" xr:uid="{00000000-0005-0000-0000-0000C0100000}"/>
    <cellStyle name="Normal 10 2 10 2 34 6" xfId="4425" xr:uid="{00000000-0005-0000-0000-0000C1100000}"/>
    <cellStyle name="Normal 10 2 10 2 34 7" xfId="4426" xr:uid="{00000000-0005-0000-0000-0000C2100000}"/>
    <cellStyle name="Normal 10 2 10 2 34 8" xfId="4427" xr:uid="{00000000-0005-0000-0000-0000C3100000}"/>
    <cellStyle name="Normal 10 2 10 2 34 9" xfId="4428" xr:uid="{00000000-0005-0000-0000-0000C4100000}"/>
    <cellStyle name="Normal 10 2 10 2 35" xfId="4429" xr:uid="{00000000-0005-0000-0000-0000C5100000}"/>
    <cellStyle name="Normal 10 2 10 2 35 10" xfId="4430" xr:uid="{00000000-0005-0000-0000-0000C6100000}"/>
    <cellStyle name="Normal 10 2 10 2 35 2" xfId="4431" xr:uid="{00000000-0005-0000-0000-0000C7100000}"/>
    <cellStyle name="Normal 10 2 10 2 35 3" xfId="4432" xr:uid="{00000000-0005-0000-0000-0000C8100000}"/>
    <cellStyle name="Normal 10 2 10 2 35 4" xfId="4433" xr:uid="{00000000-0005-0000-0000-0000C9100000}"/>
    <cellStyle name="Normal 10 2 10 2 35 5" xfId="4434" xr:uid="{00000000-0005-0000-0000-0000CA100000}"/>
    <cellStyle name="Normal 10 2 10 2 35 6" xfId="4435" xr:uid="{00000000-0005-0000-0000-0000CB100000}"/>
    <cellStyle name="Normal 10 2 10 2 35 7" xfId="4436" xr:uid="{00000000-0005-0000-0000-0000CC100000}"/>
    <cellStyle name="Normal 10 2 10 2 35 8" xfId="4437" xr:uid="{00000000-0005-0000-0000-0000CD100000}"/>
    <cellStyle name="Normal 10 2 10 2 35 9" xfId="4438" xr:uid="{00000000-0005-0000-0000-0000CE100000}"/>
    <cellStyle name="Normal 10 2 10 2 36" xfId="4439" xr:uid="{00000000-0005-0000-0000-0000CF100000}"/>
    <cellStyle name="Normal 10 2 10 2 36 10" xfId="4440" xr:uid="{00000000-0005-0000-0000-0000D0100000}"/>
    <cellStyle name="Normal 10 2 10 2 36 2" xfId="4441" xr:uid="{00000000-0005-0000-0000-0000D1100000}"/>
    <cellStyle name="Normal 10 2 10 2 36 3" xfId="4442" xr:uid="{00000000-0005-0000-0000-0000D2100000}"/>
    <cellStyle name="Normal 10 2 10 2 36 4" xfId="4443" xr:uid="{00000000-0005-0000-0000-0000D3100000}"/>
    <cellStyle name="Normal 10 2 10 2 36 5" xfId="4444" xr:uid="{00000000-0005-0000-0000-0000D4100000}"/>
    <cellStyle name="Normal 10 2 10 2 36 6" xfId="4445" xr:uid="{00000000-0005-0000-0000-0000D5100000}"/>
    <cellStyle name="Normal 10 2 10 2 36 7" xfId="4446" xr:uid="{00000000-0005-0000-0000-0000D6100000}"/>
    <cellStyle name="Normal 10 2 10 2 36 8" xfId="4447" xr:uid="{00000000-0005-0000-0000-0000D7100000}"/>
    <cellStyle name="Normal 10 2 10 2 36 9" xfId="4448" xr:uid="{00000000-0005-0000-0000-0000D8100000}"/>
    <cellStyle name="Normal 10 2 10 2 37" xfId="4449" xr:uid="{00000000-0005-0000-0000-0000D9100000}"/>
    <cellStyle name="Normal 10 2 10 2 37 10" xfId="4450" xr:uid="{00000000-0005-0000-0000-0000DA100000}"/>
    <cellStyle name="Normal 10 2 10 2 37 2" xfId="4451" xr:uid="{00000000-0005-0000-0000-0000DB100000}"/>
    <cellStyle name="Normal 10 2 10 2 37 3" xfId="4452" xr:uid="{00000000-0005-0000-0000-0000DC100000}"/>
    <cellStyle name="Normal 10 2 10 2 37 4" xfId="4453" xr:uid="{00000000-0005-0000-0000-0000DD100000}"/>
    <cellStyle name="Normal 10 2 10 2 37 5" xfId="4454" xr:uid="{00000000-0005-0000-0000-0000DE100000}"/>
    <cellStyle name="Normal 10 2 10 2 37 6" xfId="4455" xr:uid="{00000000-0005-0000-0000-0000DF100000}"/>
    <cellStyle name="Normal 10 2 10 2 37 7" xfId="4456" xr:uid="{00000000-0005-0000-0000-0000E0100000}"/>
    <cellStyle name="Normal 10 2 10 2 37 8" xfId="4457" xr:uid="{00000000-0005-0000-0000-0000E1100000}"/>
    <cellStyle name="Normal 10 2 10 2 37 9" xfId="4458" xr:uid="{00000000-0005-0000-0000-0000E2100000}"/>
    <cellStyle name="Normal 10 2 10 2 38" xfId="4459" xr:uid="{00000000-0005-0000-0000-0000E3100000}"/>
    <cellStyle name="Normal 10 2 10 2 39" xfId="4460" xr:uid="{00000000-0005-0000-0000-0000E4100000}"/>
    <cellStyle name="Normal 10 2 10 2 4" xfId="4461" xr:uid="{00000000-0005-0000-0000-0000E5100000}"/>
    <cellStyle name="Normal 10 2 10 2 4 10" xfId="4462" xr:uid="{00000000-0005-0000-0000-0000E6100000}"/>
    <cellStyle name="Normal 10 2 10 2 4 11" xfId="4463" xr:uid="{00000000-0005-0000-0000-0000E7100000}"/>
    <cellStyle name="Normal 10 2 10 2 4 12" xfId="4464" xr:uid="{00000000-0005-0000-0000-0000E8100000}"/>
    <cellStyle name="Normal 10 2 10 2 4 13" xfId="4465" xr:uid="{00000000-0005-0000-0000-0000E9100000}"/>
    <cellStyle name="Normal 10 2 10 2 4 14" xfId="4466" xr:uid="{00000000-0005-0000-0000-0000EA100000}"/>
    <cellStyle name="Normal 10 2 10 2 4 2" xfId="4467" xr:uid="{00000000-0005-0000-0000-0000EB100000}"/>
    <cellStyle name="Normal 10 2 10 2 4 2 10" xfId="4468" xr:uid="{00000000-0005-0000-0000-0000EC100000}"/>
    <cellStyle name="Normal 10 2 10 2 4 2 2" xfId="4469" xr:uid="{00000000-0005-0000-0000-0000ED100000}"/>
    <cellStyle name="Normal 10 2 10 2 4 2 3" xfId="4470" xr:uid="{00000000-0005-0000-0000-0000EE100000}"/>
    <cellStyle name="Normal 10 2 10 2 4 2 4" xfId="4471" xr:uid="{00000000-0005-0000-0000-0000EF100000}"/>
    <cellStyle name="Normal 10 2 10 2 4 2 5" xfId="4472" xr:uid="{00000000-0005-0000-0000-0000F0100000}"/>
    <cellStyle name="Normal 10 2 10 2 4 2 6" xfId="4473" xr:uid="{00000000-0005-0000-0000-0000F1100000}"/>
    <cellStyle name="Normal 10 2 10 2 4 2 7" xfId="4474" xr:uid="{00000000-0005-0000-0000-0000F2100000}"/>
    <cellStyle name="Normal 10 2 10 2 4 2 8" xfId="4475" xr:uid="{00000000-0005-0000-0000-0000F3100000}"/>
    <cellStyle name="Normal 10 2 10 2 4 2 9" xfId="4476" xr:uid="{00000000-0005-0000-0000-0000F4100000}"/>
    <cellStyle name="Normal 10 2 10 2 4 3" xfId="4477" xr:uid="{00000000-0005-0000-0000-0000F5100000}"/>
    <cellStyle name="Normal 10 2 10 2 4 3 10" xfId="4478" xr:uid="{00000000-0005-0000-0000-0000F6100000}"/>
    <cellStyle name="Normal 10 2 10 2 4 3 2" xfId="4479" xr:uid="{00000000-0005-0000-0000-0000F7100000}"/>
    <cellStyle name="Normal 10 2 10 2 4 3 3" xfId="4480" xr:uid="{00000000-0005-0000-0000-0000F8100000}"/>
    <cellStyle name="Normal 10 2 10 2 4 3 4" xfId="4481" xr:uid="{00000000-0005-0000-0000-0000F9100000}"/>
    <cellStyle name="Normal 10 2 10 2 4 3 5" xfId="4482" xr:uid="{00000000-0005-0000-0000-0000FA100000}"/>
    <cellStyle name="Normal 10 2 10 2 4 3 6" xfId="4483" xr:uid="{00000000-0005-0000-0000-0000FB100000}"/>
    <cellStyle name="Normal 10 2 10 2 4 3 7" xfId="4484" xr:uid="{00000000-0005-0000-0000-0000FC100000}"/>
    <cellStyle name="Normal 10 2 10 2 4 3 8" xfId="4485" xr:uid="{00000000-0005-0000-0000-0000FD100000}"/>
    <cellStyle name="Normal 10 2 10 2 4 3 9" xfId="4486" xr:uid="{00000000-0005-0000-0000-0000FE100000}"/>
    <cellStyle name="Normal 10 2 10 2 4 4" xfId="4487" xr:uid="{00000000-0005-0000-0000-0000FF100000}"/>
    <cellStyle name="Normal 10 2 10 2 4 4 10" xfId="4488" xr:uid="{00000000-0005-0000-0000-000000110000}"/>
    <cellStyle name="Normal 10 2 10 2 4 4 2" xfId="4489" xr:uid="{00000000-0005-0000-0000-000001110000}"/>
    <cellStyle name="Normal 10 2 10 2 4 4 3" xfId="4490" xr:uid="{00000000-0005-0000-0000-000002110000}"/>
    <cellStyle name="Normal 10 2 10 2 4 4 4" xfId="4491" xr:uid="{00000000-0005-0000-0000-000003110000}"/>
    <cellStyle name="Normal 10 2 10 2 4 4 5" xfId="4492" xr:uid="{00000000-0005-0000-0000-000004110000}"/>
    <cellStyle name="Normal 10 2 10 2 4 4 6" xfId="4493" xr:uid="{00000000-0005-0000-0000-000005110000}"/>
    <cellStyle name="Normal 10 2 10 2 4 4 7" xfId="4494" xr:uid="{00000000-0005-0000-0000-000006110000}"/>
    <cellStyle name="Normal 10 2 10 2 4 4 8" xfId="4495" xr:uid="{00000000-0005-0000-0000-000007110000}"/>
    <cellStyle name="Normal 10 2 10 2 4 4 9" xfId="4496" xr:uid="{00000000-0005-0000-0000-000008110000}"/>
    <cellStyle name="Normal 10 2 10 2 4 5" xfId="4497" xr:uid="{00000000-0005-0000-0000-000009110000}"/>
    <cellStyle name="Normal 10 2 10 2 4 5 10" xfId="4498" xr:uid="{00000000-0005-0000-0000-00000A110000}"/>
    <cellStyle name="Normal 10 2 10 2 4 5 2" xfId="4499" xr:uid="{00000000-0005-0000-0000-00000B110000}"/>
    <cellStyle name="Normal 10 2 10 2 4 5 3" xfId="4500" xr:uid="{00000000-0005-0000-0000-00000C110000}"/>
    <cellStyle name="Normal 10 2 10 2 4 5 4" xfId="4501" xr:uid="{00000000-0005-0000-0000-00000D110000}"/>
    <cellStyle name="Normal 10 2 10 2 4 5 5" xfId="4502" xr:uid="{00000000-0005-0000-0000-00000E110000}"/>
    <cellStyle name="Normal 10 2 10 2 4 5 6" xfId="4503" xr:uid="{00000000-0005-0000-0000-00000F110000}"/>
    <cellStyle name="Normal 10 2 10 2 4 5 7" xfId="4504" xr:uid="{00000000-0005-0000-0000-000010110000}"/>
    <cellStyle name="Normal 10 2 10 2 4 5 8" xfId="4505" xr:uid="{00000000-0005-0000-0000-000011110000}"/>
    <cellStyle name="Normal 10 2 10 2 4 5 9" xfId="4506" xr:uid="{00000000-0005-0000-0000-000012110000}"/>
    <cellStyle name="Normal 10 2 10 2 4 6" xfId="4507" xr:uid="{00000000-0005-0000-0000-000013110000}"/>
    <cellStyle name="Normal 10 2 10 2 4 7" xfId="4508" xr:uid="{00000000-0005-0000-0000-000014110000}"/>
    <cellStyle name="Normal 10 2 10 2 4 8" xfId="4509" xr:uid="{00000000-0005-0000-0000-000015110000}"/>
    <cellStyle name="Normal 10 2 10 2 4 9" xfId="4510" xr:uid="{00000000-0005-0000-0000-000016110000}"/>
    <cellStyle name="Normal 10 2 10 2 40" xfId="4511" xr:uid="{00000000-0005-0000-0000-000017110000}"/>
    <cellStyle name="Normal 10 2 10 2 41" xfId="4512" xr:uid="{00000000-0005-0000-0000-000018110000}"/>
    <cellStyle name="Normal 10 2 10 2 42" xfId="4513" xr:uid="{00000000-0005-0000-0000-000019110000}"/>
    <cellStyle name="Normal 10 2 10 2 43" xfId="4514" xr:uid="{00000000-0005-0000-0000-00001A110000}"/>
    <cellStyle name="Normal 10 2 10 2 44" xfId="4515" xr:uid="{00000000-0005-0000-0000-00001B110000}"/>
    <cellStyle name="Normal 10 2 10 2 45" xfId="4516" xr:uid="{00000000-0005-0000-0000-00001C110000}"/>
    <cellStyle name="Normal 10 2 10 2 46" xfId="4517" xr:uid="{00000000-0005-0000-0000-00001D110000}"/>
    <cellStyle name="Normal 10 2 10 2 47" xfId="4518" xr:uid="{00000000-0005-0000-0000-00001E110000}"/>
    <cellStyle name="Normal 10 2 10 2 48" xfId="4519" xr:uid="{00000000-0005-0000-0000-00001F110000}"/>
    <cellStyle name="Normal 10 2 10 2 5" xfId="4520" xr:uid="{00000000-0005-0000-0000-000020110000}"/>
    <cellStyle name="Normal 10 2 10 2 5 10" xfId="4521" xr:uid="{00000000-0005-0000-0000-000021110000}"/>
    <cellStyle name="Normal 10 2 10 2 5 11" xfId="4522" xr:uid="{00000000-0005-0000-0000-000022110000}"/>
    <cellStyle name="Normal 10 2 10 2 5 12" xfId="4523" xr:uid="{00000000-0005-0000-0000-000023110000}"/>
    <cellStyle name="Normal 10 2 10 2 5 13" xfId="4524" xr:uid="{00000000-0005-0000-0000-000024110000}"/>
    <cellStyle name="Normal 10 2 10 2 5 14" xfId="4525" xr:uid="{00000000-0005-0000-0000-000025110000}"/>
    <cellStyle name="Normal 10 2 10 2 5 2" xfId="4526" xr:uid="{00000000-0005-0000-0000-000026110000}"/>
    <cellStyle name="Normal 10 2 10 2 5 2 10" xfId="4527" xr:uid="{00000000-0005-0000-0000-000027110000}"/>
    <cellStyle name="Normal 10 2 10 2 5 2 2" xfId="4528" xr:uid="{00000000-0005-0000-0000-000028110000}"/>
    <cellStyle name="Normal 10 2 10 2 5 2 3" xfId="4529" xr:uid="{00000000-0005-0000-0000-000029110000}"/>
    <cellStyle name="Normal 10 2 10 2 5 2 4" xfId="4530" xr:uid="{00000000-0005-0000-0000-00002A110000}"/>
    <cellStyle name="Normal 10 2 10 2 5 2 5" xfId="4531" xr:uid="{00000000-0005-0000-0000-00002B110000}"/>
    <cellStyle name="Normal 10 2 10 2 5 2 6" xfId="4532" xr:uid="{00000000-0005-0000-0000-00002C110000}"/>
    <cellStyle name="Normal 10 2 10 2 5 2 7" xfId="4533" xr:uid="{00000000-0005-0000-0000-00002D110000}"/>
    <cellStyle name="Normal 10 2 10 2 5 2 8" xfId="4534" xr:uid="{00000000-0005-0000-0000-00002E110000}"/>
    <cellStyle name="Normal 10 2 10 2 5 2 9" xfId="4535" xr:uid="{00000000-0005-0000-0000-00002F110000}"/>
    <cellStyle name="Normal 10 2 10 2 5 3" xfId="4536" xr:uid="{00000000-0005-0000-0000-000030110000}"/>
    <cellStyle name="Normal 10 2 10 2 5 3 10" xfId="4537" xr:uid="{00000000-0005-0000-0000-000031110000}"/>
    <cellStyle name="Normal 10 2 10 2 5 3 2" xfId="4538" xr:uid="{00000000-0005-0000-0000-000032110000}"/>
    <cellStyle name="Normal 10 2 10 2 5 3 3" xfId="4539" xr:uid="{00000000-0005-0000-0000-000033110000}"/>
    <cellStyle name="Normal 10 2 10 2 5 3 4" xfId="4540" xr:uid="{00000000-0005-0000-0000-000034110000}"/>
    <cellStyle name="Normal 10 2 10 2 5 3 5" xfId="4541" xr:uid="{00000000-0005-0000-0000-000035110000}"/>
    <cellStyle name="Normal 10 2 10 2 5 3 6" xfId="4542" xr:uid="{00000000-0005-0000-0000-000036110000}"/>
    <cellStyle name="Normal 10 2 10 2 5 3 7" xfId="4543" xr:uid="{00000000-0005-0000-0000-000037110000}"/>
    <cellStyle name="Normal 10 2 10 2 5 3 8" xfId="4544" xr:uid="{00000000-0005-0000-0000-000038110000}"/>
    <cellStyle name="Normal 10 2 10 2 5 3 9" xfId="4545" xr:uid="{00000000-0005-0000-0000-000039110000}"/>
    <cellStyle name="Normal 10 2 10 2 5 4" xfId="4546" xr:uid="{00000000-0005-0000-0000-00003A110000}"/>
    <cellStyle name="Normal 10 2 10 2 5 4 10" xfId="4547" xr:uid="{00000000-0005-0000-0000-00003B110000}"/>
    <cellStyle name="Normal 10 2 10 2 5 4 2" xfId="4548" xr:uid="{00000000-0005-0000-0000-00003C110000}"/>
    <cellStyle name="Normal 10 2 10 2 5 4 3" xfId="4549" xr:uid="{00000000-0005-0000-0000-00003D110000}"/>
    <cellStyle name="Normal 10 2 10 2 5 4 4" xfId="4550" xr:uid="{00000000-0005-0000-0000-00003E110000}"/>
    <cellStyle name="Normal 10 2 10 2 5 4 5" xfId="4551" xr:uid="{00000000-0005-0000-0000-00003F110000}"/>
    <cellStyle name="Normal 10 2 10 2 5 4 6" xfId="4552" xr:uid="{00000000-0005-0000-0000-000040110000}"/>
    <cellStyle name="Normal 10 2 10 2 5 4 7" xfId="4553" xr:uid="{00000000-0005-0000-0000-000041110000}"/>
    <cellStyle name="Normal 10 2 10 2 5 4 8" xfId="4554" xr:uid="{00000000-0005-0000-0000-000042110000}"/>
    <cellStyle name="Normal 10 2 10 2 5 4 9" xfId="4555" xr:uid="{00000000-0005-0000-0000-000043110000}"/>
    <cellStyle name="Normal 10 2 10 2 5 5" xfId="4556" xr:uid="{00000000-0005-0000-0000-000044110000}"/>
    <cellStyle name="Normal 10 2 10 2 5 5 10" xfId="4557" xr:uid="{00000000-0005-0000-0000-000045110000}"/>
    <cellStyle name="Normal 10 2 10 2 5 5 2" xfId="4558" xr:uid="{00000000-0005-0000-0000-000046110000}"/>
    <cellStyle name="Normal 10 2 10 2 5 5 3" xfId="4559" xr:uid="{00000000-0005-0000-0000-000047110000}"/>
    <cellStyle name="Normal 10 2 10 2 5 5 4" xfId="4560" xr:uid="{00000000-0005-0000-0000-000048110000}"/>
    <cellStyle name="Normal 10 2 10 2 5 5 5" xfId="4561" xr:uid="{00000000-0005-0000-0000-000049110000}"/>
    <cellStyle name="Normal 10 2 10 2 5 5 6" xfId="4562" xr:uid="{00000000-0005-0000-0000-00004A110000}"/>
    <cellStyle name="Normal 10 2 10 2 5 5 7" xfId="4563" xr:uid="{00000000-0005-0000-0000-00004B110000}"/>
    <cellStyle name="Normal 10 2 10 2 5 5 8" xfId="4564" xr:uid="{00000000-0005-0000-0000-00004C110000}"/>
    <cellStyle name="Normal 10 2 10 2 5 5 9" xfId="4565" xr:uid="{00000000-0005-0000-0000-00004D110000}"/>
    <cellStyle name="Normal 10 2 10 2 5 6" xfId="4566" xr:uid="{00000000-0005-0000-0000-00004E110000}"/>
    <cellStyle name="Normal 10 2 10 2 5 7" xfId="4567" xr:uid="{00000000-0005-0000-0000-00004F110000}"/>
    <cellStyle name="Normal 10 2 10 2 5 8" xfId="4568" xr:uid="{00000000-0005-0000-0000-000050110000}"/>
    <cellStyle name="Normal 10 2 10 2 5 9" xfId="4569" xr:uid="{00000000-0005-0000-0000-000051110000}"/>
    <cellStyle name="Normal 10 2 10 2 6" xfId="4570" xr:uid="{00000000-0005-0000-0000-000052110000}"/>
    <cellStyle name="Normal 10 2 10 2 6 10" xfId="4571" xr:uid="{00000000-0005-0000-0000-000053110000}"/>
    <cellStyle name="Normal 10 2 10 2 6 11" xfId="4572" xr:uid="{00000000-0005-0000-0000-000054110000}"/>
    <cellStyle name="Normal 10 2 10 2 6 12" xfId="4573" xr:uid="{00000000-0005-0000-0000-000055110000}"/>
    <cellStyle name="Normal 10 2 10 2 6 13" xfId="4574" xr:uid="{00000000-0005-0000-0000-000056110000}"/>
    <cellStyle name="Normal 10 2 10 2 6 14" xfId="4575" xr:uid="{00000000-0005-0000-0000-000057110000}"/>
    <cellStyle name="Normal 10 2 10 2 6 2" xfId="4576" xr:uid="{00000000-0005-0000-0000-000058110000}"/>
    <cellStyle name="Normal 10 2 10 2 6 2 10" xfId="4577" xr:uid="{00000000-0005-0000-0000-000059110000}"/>
    <cellStyle name="Normal 10 2 10 2 6 2 2" xfId="4578" xr:uid="{00000000-0005-0000-0000-00005A110000}"/>
    <cellStyle name="Normal 10 2 10 2 6 2 3" xfId="4579" xr:uid="{00000000-0005-0000-0000-00005B110000}"/>
    <cellStyle name="Normal 10 2 10 2 6 2 4" xfId="4580" xr:uid="{00000000-0005-0000-0000-00005C110000}"/>
    <cellStyle name="Normal 10 2 10 2 6 2 5" xfId="4581" xr:uid="{00000000-0005-0000-0000-00005D110000}"/>
    <cellStyle name="Normal 10 2 10 2 6 2 6" xfId="4582" xr:uid="{00000000-0005-0000-0000-00005E110000}"/>
    <cellStyle name="Normal 10 2 10 2 6 2 7" xfId="4583" xr:uid="{00000000-0005-0000-0000-00005F110000}"/>
    <cellStyle name="Normal 10 2 10 2 6 2 8" xfId="4584" xr:uid="{00000000-0005-0000-0000-000060110000}"/>
    <cellStyle name="Normal 10 2 10 2 6 2 9" xfId="4585" xr:uid="{00000000-0005-0000-0000-000061110000}"/>
    <cellStyle name="Normal 10 2 10 2 6 3" xfId="4586" xr:uid="{00000000-0005-0000-0000-000062110000}"/>
    <cellStyle name="Normal 10 2 10 2 6 3 10" xfId="4587" xr:uid="{00000000-0005-0000-0000-000063110000}"/>
    <cellStyle name="Normal 10 2 10 2 6 3 2" xfId="4588" xr:uid="{00000000-0005-0000-0000-000064110000}"/>
    <cellStyle name="Normal 10 2 10 2 6 3 3" xfId="4589" xr:uid="{00000000-0005-0000-0000-000065110000}"/>
    <cellStyle name="Normal 10 2 10 2 6 3 4" xfId="4590" xr:uid="{00000000-0005-0000-0000-000066110000}"/>
    <cellStyle name="Normal 10 2 10 2 6 3 5" xfId="4591" xr:uid="{00000000-0005-0000-0000-000067110000}"/>
    <cellStyle name="Normal 10 2 10 2 6 3 6" xfId="4592" xr:uid="{00000000-0005-0000-0000-000068110000}"/>
    <cellStyle name="Normal 10 2 10 2 6 3 7" xfId="4593" xr:uid="{00000000-0005-0000-0000-000069110000}"/>
    <cellStyle name="Normal 10 2 10 2 6 3 8" xfId="4594" xr:uid="{00000000-0005-0000-0000-00006A110000}"/>
    <cellStyle name="Normal 10 2 10 2 6 3 9" xfId="4595" xr:uid="{00000000-0005-0000-0000-00006B110000}"/>
    <cellStyle name="Normal 10 2 10 2 6 4" xfId="4596" xr:uid="{00000000-0005-0000-0000-00006C110000}"/>
    <cellStyle name="Normal 10 2 10 2 6 4 10" xfId="4597" xr:uid="{00000000-0005-0000-0000-00006D110000}"/>
    <cellStyle name="Normal 10 2 10 2 6 4 2" xfId="4598" xr:uid="{00000000-0005-0000-0000-00006E110000}"/>
    <cellStyle name="Normal 10 2 10 2 6 4 3" xfId="4599" xr:uid="{00000000-0005-0000-0000-00006F110000}"/>
    <cellStyle name="Normal 10 2 10 2 6 4 4" xfId="4600" xr:uid="{00000000-0005-0000-0000-000070110000}"/>
    <cellStyle name="Normal 10 2 10 2 6 4 5" xfId="4601" xr:uid="{00000000-0005-0000-0000-000071110000}"/>
    <cellStyle name="Normal 10 2 10 2 6 4 6" xfId="4602" xr:uid="{00000000-0005-0000-0000-000072110000}"/>
    <cellStyle name="Normal 10 2 10 2 6 4 7" xfId="4603" xr:uid="{00000000-0005-0000-0000-000073110000}"/>
    <cellStyle name="Normal 10 2 10 2 6 4 8" xfId="4604" xr:uid="{00000000-0005-0000-0000-000074110000}"/>
    <cellStyle name="Normal 10 2 10 2 6 4 9" xfId="4605" xr:uid="{00000000-0005-0000-0000-000075110000}"/>
    <cellStyle name="Normal 10 2 10 2 6 5" xfId="4606" xr:uid="{00000000-0005-0000-0000-000076110000}"/>
    <cellStyle name="Normal 10 2 10 2 6 5 10" xfId="4607" xr:uid="{00000000-0005-0000-0000-000077110000}"/>
    <cellStyle name="Normal 10 2 10 2 6 5 2" xfId="4608" xr:uid="{00000000-0005-0000-0000-000078110000}"/>
    <cellStyle name="Normal 10 2 10 2 6 5 3" xfId="4609" xr:uid="{00000000-0005-0000-0000-000079110000}"/>
    <cellStyle name="Normal 10 2 10 2 6 5 4" xfId="4610" xr:uid="{00000000-0005-0000-0000-00007A110000}"/>
    <cellStyle name="Normal 10 2 10 2 6 5 5" xfId="4611" xr:uid="{00000000-0005-0000-0000-00007B110000}"/>
    <cellStyle name="Normal 10 2 10 2 6 5 6" xfId="4612" xr:uid="{00000000-0005-0000-0000-00007C110000}"/>
    <cellStyle name="Normal 10 2 10 2 6 5 7" xfId="4613" xr:uid="{00000000-0005-0000-0000-00007D110000}"/>
    <cellStyle name="Normal 10 2 10 2 6 5 8" xfId="4614" xr:uid="{00000000-0005-0000-0000-00007E110000}"/>
    <cellStyle name="Normal 10 2 10 2 6 5 9" xfId="4615" xr:uid="{00000000-0005-0000-0000-00007F110000}"/>
    <cellStyle name="Normal 10 2 10 2 6 6" xfId="4616" xr:uid="{00000000-0005-0000-0000-000080110000}"/>
    <cellStyle name="Normal 10 2 10 2 6 7" xfId="4617" xr:uid="{00000000-0005-0000-0000-000081110000}"/>
    <cellStyle name="Normal 10 2 10 2 6 8" xfId="4618" xr:uid="{00000000-0005-0000-0000-000082110000}"/>
    <cellStyle name="Normal 10 2 10 2 6 9" xfId="4619" xr:uid="{00000000-0005-0000-0000-000083110000}"/>
    <cellStyle name="Normal 10 2 10 2 7" xfId="4620" xr:uid="{00000000-0005-0000-0000-000084110000}"/>
    <cellStyle name="Normal 10 2 10 2 7 10" xfId="4621" xr:uid="{00000000-0005-0000-0000-000085110000}"/>
    <cellStyle name="Normal 10 2 10 2 7 11" xfId="4622" xr:uid="{00000000-0005-0000-0000-000086110000}"/>
    <cellStyle name="Normal 10 2 10 2 7 12" xfId="4623" xr:uid="{00000000-0005-0000-0000-000087110000}"/>
    <cellStyle name="Normal 10 2 10 2 7 13" xfId="4624" xr:uid="{00000000-0005-0000-0000-000088110000}"/>
    <cellStyle name="Normal 10 2 10 2 7 14" xfId="4625" xr:uid="{00000000-0005-0000-0000-000089110000}"/>
    <cellStyle name="Normal 10 2 10 2 7 2" xfId="4626" xr:uid="{00000000-0005-0000-0000-00008A110000}"/>
    <cellStyle name="Normal 10 2 10 2 7 2 10" xfId="4627" xr:uid="{00000000-0005-0000-0000-00008B110000}"/>
    <cellStyle name="Normal 10 2 10 2 7 2 2" xfId="4628" xr:uid="{00000000-0005-0000-0000-00008C110000}"/>
    <cellStyle name="Normal 10 2 10 2 7 2 3" xfId="4629" xr:uid="{00000000-0005-0000-0000-00008D110000}"/>
    <cellStyle name="Normal 10 2 10 2 7 2 4" xfId="4630" xr:uid="{00000000-0005-0000-0000-00008E110000}"/>
    <cellStyle name="Normal 10 2 10 2 7 2 5" xfId="4631" xr:uid="{00000000-0005-0000-0000-00008F110000}"/>
    <cellStyle name="Normal 10 2 10 2 7 2 6" xfId="4632" xr:uid="{00000000-0005-0000-0000-000090110000}"/>
    <cellStyle name="Normal 10 2 10 2 7 2 7" xfId="4633" xr:uid="{00000000-0005-0000-0000-000091110000}"/>
    <cellStyle name="Normal 10 2 10 2 7 2 8" xfId="4634" xr:uid="{00000000-0005-0000-0000-000092110000}"/>
    <cellStyle name="Normal 10 2 10 2 7 2 9" xfId="4635" xr:uid="{00000000-0005-0000-0000-000093110000}"/>
    <cellStyle name="Normal 10 2 10 2 7 3" xfId="4636" xr:uid="{00000000-0005-0000-0000-000094110000}"/>
    <cellStyle name="Normal 10 2 10 2 7 3 10" xfId="4637" xr:uid="{00000000-0005-0000-0000-000095110000}"/>
    <cellStyle name="Normal 10 2 10 2 7 3 2" xfId="4638" xr:uid="{00000000-0005-0000-0000-000096110000}"/>
    <cellStyle name="Normal 10 2 10 2 7 3 3" xfId="4639" xr:uid="{00000000-0005-0000-0000-000097110000}"/>
    <cellStyle name="Normal 10 2 10 2 7 3 4" xfId="4640" xr:uid="{00000000-0005-0000-0000-000098110000}"/>
    <cellStyle name="Normal 10 2 10 2 7 3 5" xfId="4641" xr:uid="{00000000-0005-0000-0000-000099110000}"/>
    <cellStyle name="Normal 10 2 10 2 7 3 6" xfId="4642" xr:uid="{00000000-0005-0000-0000-00009A110000}"/>
    <cellStyle name="Normal 10 2 10 2 7 3 7" xfId="4643" xr:uid="{00000000-0005-0000-0000-00009B110000}"/>
    <cellStyle name="Normal 10 2 10 2 7 3 8" xfId="4644" xr:uid="{00000000-0005-0000-0000-00009C110000}"/>
    <cellStyle name="Normal 10 2 10 2 7 3 9" xfId="4645" xr:uid="{00000000-0005-0000-0000-00009D110000}"/>
    <cellStyle name="Normal 10 2 10 2 7 4" xfId="4646" xr:uid="{00000000-0005-0000-0000-00009E110000}"/>
    <cellStyle name="Normal 10 2 10 2 7 4 10" xfId="4647" xr:uid="{00000000-0005-0000-0000-00009F110000}"/>
    <cellStyle name="Normal 10 2 10 2 7 4 2" xfId="4648" xr:uid="{00000000-0005-0000-0000-0000A0110000}"/>
    <cellStyle name="Normal 10 2 10 2 7 4 3" xfId="4649" xr:uid="{00000000-0005-0000-0000-0000A1110000}"/>
    <cellStyle name="Normal 10 2 10 2 7 4 4" xfId="4650" xr:uid="{00000000-0005-0000-0000-0000A2110000}"/>
    <cellStyle name="Normal 10 2 10 2 7 4 5" xfId="4651" xr:uid="{00000000-0005-0000-0000-0000A3110000}"/>
    <cellStyle name="Normal 10 2 10 2 7 4 6" xfId="4652" xr:uid="{00000000-0005-0000-0000-0000A4110000}"/>
    <cellStyle name="Normal 10 2 10 2 7 4 7" xfId="4653" xr:uid="{00000000-0005-0000-0000-0000A5110000}"/>
    <cellStyle name="Normal 10 2 10 2 7 4 8" xfId="4654" xr:uid="{00000000-0005-0000-0000-0000A6110000}"/>
    <cellStyle name="Normal 10 2 10 2 7 4 9" xfId="4655" xr:uid="{00000000-0005-0000-0000-0000A7110000}"/>
    <cellStyle name="Normal 10 2 10 2 7 5" xfId="4656" xr:uid="{00000000-0005-0000-0000-0000A8110000}"/>
    <cellStyle name="Normal 10 2 10 2 7 5 10" xfId="4657" xr:uid="{00000000-0005-0000-0000-0000A9110000}"/>
    <cellStyle name="Normal 10 2 10 2 7 5 2" xfId="4658" xr:uid="{00000000-0005-0000-0000-0000AA110000}"/>
    <cellStyle name="Normal 10 2 10 2 7 5 3" xfId="4659" xr:uid="{00000000-0005-0000-0000-0000AB110000}"/>
    <cellStyle name="Normal 10 2 10 2 7 5 4" xfId="4660" xr:uid="{00000000-0005-0000-0000-0000AC110000}"/>
    <cellStyle name="Normal 10 2 10 2 7 5 5" xfId="4661" xr:uid="{00000000-0005-0000-0000-0000AD110000}"/>
    <cellStyle name="Normal 10 2 10 2 7 5 6" xfId="4662" xr:uid="{00000000-0005-0000-0000-0000AE110000}"/>
    <cellStyle name="Normal 10 2 10 2 7 5 7" xfId="4663" xr:uid="{00000000-0005-0000-0000-0000AF110000}"/>
    <cellStyle name="Normal 10 2 10 2 7 5 8" xfId="4664" xr:uid="{00000000-0005-0000-0000-0000B0110000}"/>
    <cellStyle name="Normal 10 2 10 2 7 5 9" xfId="4665" xr:uid="{00000000-0005-0000-0000-0000B1110000}"/>
    <cellStyle name="Normal 10 2 10 2 7 6" xfId="4666" xr:uid="{00000000-0005-0000-0000-0000B2110000}"/>
    <cellStyle name="Normal 10 2 10 2 7 7" xfId="4667" xr:uid="{00000000-0005-0000-0000-0000B3110000}"/>
    <cellStyle name="Normal 10 2 10 2 7 8" xfId="4668" xr:uid="{00000000-0005-0000-0000-0000B4110000}"/>
    <cellStyle name="Normal 10 2 10 2 7 9" xfId="4669" xr:uid="{00000000-0005-0000-0000-0000B5110000}"/>
    <cellStyle name="Normal 10 2 10 2 8" xfId="4670" xr:uid="{00000000-0005-0000-0000-0000B6110000}"/>
    <cellStyle name="Normal 10 2 10 2 8 10" xfId="4671" xr:uid="{00000000-0005-0000-0000-0000B7110000}"/>
    <cellStyle name="Normal 10 2 10 2 8 11" xfId="4672" xr:uid="{00000000-0005-0000-0000-0000B8110000}"/>
    <cellStyle name="Normal 10 2 10 2 8 12" xfId="4673" xr:uid="{00000000-0005-0000-0000-0000B9110000}"/>
    <cellStyle name="Normal 10 2 10 2 8 13" xfId="4674" xr:uid="{00000000-0005-0000-0000-0000BA110000}"/>
    <cellStyle name="Normal 10 2 10 2 8 14" xfId="4675" xr:uid="{00000000-0005-0000-0000-0000BB110000}"/>
    <cellStyle name="Normal 10 2 10 2 8 2" xfId="4676" xr:uid="{00000000-0005-0000-0000-0000BC110000}"/>
    <cellStyle name="Normal 10 2 10 2 8 2 10" xfId="4677" xr:uid="{00000000-0005-0000-0000-0000BD110000}"/>
    <cellStyle name="Normal 10 2 10 2 8 2 2" xfId="4678" xr:uid="{00000000-0005-0000-0000-0000BE110000}"/>
    <cellStyle name="Normal 10 2 10 2 8 2 3" xfId="4679" xr:uid="{00000000-0005-0000-0000-0000BF110000}"/>
    <cellStyle name="Normal 10 2 10 2 8 2 4" xfId="4680" xr:uid="{00000000-0005-0000-0000-0000C0110000}"/>
    <cellStyle name="Normal 10 2 10 2 8 2 5" xfId="4681" xr:uid="{00000000-0005-0000-0000-0000C1110000}"/>
    <cellStyle name="Normal 10 2 10 2 8 2 6" xfId="4682" xr:uid="{00000000-0005-0000-0000-0000C2110000}"/>
    <cellStyle name="Normal 10 2 10 2 8 2 7" xfId="4683" xr:uid="{00000000-0005-0000-0000-0000C3110000}"/>
    <cellStyle name="Normal 10 2 10 2 8 2 8" xfId="4684" xr:uid="{00000000-0005-0000-0000-0000C4110000}"/>
    <cellStyle name="Normal 10 2 10 2 8 2 9" xfId="4685" xr:uid="{00000000-0005-0000-0000-0000C5110000}"/>
    <cellStyle name="Normal 10 2 10 2 8 3" xfId="4686" xr:uid="{00000000-0005-0000-0000-0000C6110000}"/>
    <cellStyle name="Normal 10 2 10 2 8 3 10" xfId="4687" xr:uid="{00000000-0005-0000-0000-0000C7110000}"/>
    <cellStyle name="Normal 10 2 10 2 8 3 2" xfId="4688" xr:uid="{00000000-0005-0000-0000-0000C8110000}"/>
    <cellStyle name="Normal 10 2 10 2 8 3 3" xfId="4689" xr:uid="{00000000-0005-0000-0000-0000C9110000}"/>
    <cellStyle name="Normal 10 2 10 2 8 3 4" xfId="4690" xr:uid="{00000000-0005-0000-0000-0000CA110000}"/>
    <cellStyle name="Normal 10 2 10 2 8 3 5" xfId="4691" xr:uid="{00000000-0005-0000-0000-0000CB110000}"/>
    <cellStyle name="Normal 10 2 10 2 8 3 6" xfId="4692" xr:uid="{00000000-0005-0000-0000-0000CC110000}"/>
    <cellStyle name="Normal 10 2 10 2 8 3 7" xfId="4693" xr:uid="{00000000-0005-0000-0000-0000CD110000}"/>
    <cellStyle name="Normal 10 2 10 2 8 3 8" xfId="4694" xr:uid="{00000000-0005-0000-0000-0000CE110000}"/>
    <cellStyle name="Normal 10 2 10 2 8 3 9" xfId="4695" xr:uid="{00000000-0005-0000-0000-0000CF110000}"/>
    <cellStyle name="Normal 10 2 10 2 8 4" xfId="4696" xr:uid="{00000000-0005-0000-0000-0000D0110000}"/>
    <cellStyle name="Normal 10 2 10 2 8 4 10" xfId="4697" xr:uid="{00000000-0005-0000-0000-0000D1110000}"/>
    <cellStyle name="Normal 10 2 10 2 8 4 2" xfId="4698" xr:uid="{00000000-0005-0000-0000-0000D2110000}"/>
    <cellStyle name="Normal 10 2 10 2 8 4 3" xfId="4699" xr:uid="{00000000-0005-0000-0000-0000D3110000}"/>
    <cellStyle name="Normal 10 2 10 2 8 4 4" xfId="4700" xr:uid="{00000000-0005-0000-0000-0000D4110000}"/>
    <cellStyle name="Normal 10 2 10 2 8 4 5" xfId="4701" xr:uid="{00000000-0005-0000-0000-0000D5110000}"/>
    <cellStyle name="Normal 10 2 10 2 8 4 6" xfId="4702" xr:uid="{00000000-0005-0000-0000-0000D6110000}"/>
    <cellStyle name="Normal 10 2 10 2 8 4 7" xfId="4703" xr:uid="{00000000-0005-0000-0000-0000D7110000}"/>
    <cellStyle name="Normal 10 2 10 2 8 4 8" xfId="4704" xr:uid="{00000000-0005-0000-0000-0000D8110000}"/>
    <cellStyle name="Normal 10 2 10 2 8 4 9" xfId="4705" xr:uid="{00000000-0005-0000-0000-0000D9110000}"/>
    <cellStyle name="Normal 10 2 10 2 8 5" xfId="4706" xr:uid="{00000000-0005-0000-0000-0000DA110000}"/>
    <cellStyle name="Normal 10 2 10 2 8 5 10" xfId="4707" xr:uid="{00000000-0005-0000-0000-0000DB110000}"/>
    <cellStyle name="Normal 10 2 10 2 8 5 2" xfId="4708" xr:uid="{00000000-0005-0000-0000-0000DC110000}"/>
    <cellStyle name="Normal 10 2 10 2 8 5 3" xfId="4709" xr:uid="{00000000-0005-0000-0000-0000DD110000}"/>
    <cellStyle name="Normal 10 2 10 2 8 5 4" xfId="4710" xr:uid="{00000000-0005-0000-0000-0000DE110000}"/>
    <cellStyle name="Normal 10 2 10 2 8 5 5" xfId="4711" xr:uid="{00000000-0005-0000-0000-0000DF110000}"/>
    <cellStyle name="Normal 10 2 10 2 8 5 6" xfId="4712" xr:uid="{00000000-0005-0000-0000-0000E0110000}"/>
    <cellStyle name="Normal 10 2 10 2 8 5 7" xfId="4713" xr:uid="{00000000-0005-0000-0000-0000E1110000}"/>
    <cellStyle name="Normal 10 2 10 2 8 5 8" xfId="4714" xr:uid="{00000000-0005-0000-0000-0000E2110000}"/>
    <cellStyle name="Normal 10 2 10 2 8 5 9" xfId="4715" xr:uid="{00000000-0005-0000-0000-0000E3110000}"/>
    <cellStyle name="Normal 10 2 10 2 8 6" xfId="4716" xr:uid="{00000000-0005-0000-0000-0000E4110000}"/>
    <cellStyle name="Normal 10 2 10 2 8 7" xfId="4717" xr:uid="{00000000-0005-0000-0000-0000E5110000}"/>
    <cellStyle name="Normal 10 2 10 2 8 8" xfId="4718" xr:uid="{00000000-0005-0000-0000-0000E6110000}"/>
    <cellStyle name="Normal 10 2 10 2 8 9" xfId="4719" xr:uid="{00000000-0005-0000-0000-0000E7110000}"/>
    <cellStyle name="Normal 10 2 10 2 9" xfId="4720" xr:uid="{00000000-0005-0000-0000-0000E8110000}"/>
    <cellStyle name="Normal 10 2 10 2 9 10" xfId="4721" xr:uid="{00000000-0005-0000-0000-0000E9110000}"/>
    <cellStyle name="Normal 10 2 10 2 9 11" xfId="4722" xr:uid="{00000000-0005-0000-0000-0000EA110000}"/>
    <cellStyle name="Normal 10 2 10 2 9 12" xfId="4723" xr:uid="{00000000-0005-0000-0000-0000EB110000}"/>
    <cellStyle name="Normal 10 2 10 2 9 13" xfId="4724" xr:uid="{00000000-0005-0000-0000-0000EC110000}"/>
    <cellStyle name="Normal 10 2 10 2 9 14" xfId="4725" xr:uid="{00000000-0005-0000-0000-0000ED110000}"/>
    <cellStyle name="Normal 10 2 10 2 9 2" xfId="4726" xr:uid="{00000000-0005-0000-0000-0000EE110000}"/>
    <cellStyle name="Normal 10 2 10 2 9 2 10" xfId="4727" xr:uid="{00000000-0005-0000-0000-0000EF110000}"/>
    <cellStyle name="Normal 10 2 10 2 9 2 2" xfId="4728" xr:uid="{00000000-0005-0000-0000-0000F0110000}"/>
    <cellStyle name="Normal 10 2 10 2 9 2 3" xfId="4729" xr:uid="{00000000-0005-0000-0000-0000F1110000}"/>
    <cellStyle name="Normal 10 2 10 2 9 2 4" xfId="4730" xr:uid="{00000000-0005-0000-0000-0000F2110000}"/>
    <cellStyle name="Normal 10 2 10 2 9 2 5" xfId="4731" xr:uid="{00000000-0005-0000-0000-0000F3110000}"/>
    <cellStyle name="Normal 10 2 10 2 9 2 6" xfId="4732" xr:uid="{00000000-0005-0000-0000-0000F4110000}"/>
    <cellStyle name="Normal 10 2 10 2 9 2 7" xfId="4733" xr:uid="{00000000-0005-0000-0000-0000F5110000}"/>
    <cellStyle name="Normal 10 2 10 2 9 2 8" xfId="4734" xr:uid="{00000000-0005-0000-0000-0000F6110000}"/>
    <cellStyle name="Normal 10 2 10 2 9 2 9" xfId="4735" xr:uid="{00000000-0005-0000-0000-0000F7110000}"/>
    <cellStyle name="Normal 10 2 10 2 9 3" xfId="4736" xr:uid="{00000000-0005-0000-0000-0000F8110000}"/>
    <cellStyle name="Normal 10 2 10 2 9 3 10" xfId="4737" xr:uid="{00000000-0005-0000-0000-0000F9110000}"/>
    <cellStyle name="Normal 10 2 10 2 9 3 2" xfId="4738" xr:uid="{00000000-0005-0000-0000-0000FA110000}"/>
    <cellStyle name="Normal 10 2 10 2 9 3 3" xfId="4739" xr:uid="{00000000-0005-0000-0000-0000FB110000}"/>
    <cellStyle name="Normal 10 2 10 2 9 3 4" xfId="4740" xr:uid="{00000000-0005-0000-0000-0000FC110000}"/>
    <cellStyle name="Normal 10 2 10 2 9 3 5" xfId="4741" xr:uid="{00000000-0005-0000-0000-0000FD110000}"/>
    <cellStyle name="Normal 10 2 10 2 9 3 6" xfId="4742" xr:uid="{00000000-0005-0000-0000-0000FE110000}"/>
    <cellStyle name="Normal 10 2 10 2 9 3 7" xfId="4743" xr:uid="{00000000-0005-0000-0000-0000FF110000}"/>
    <cellStyle name="Normal 10 2 10 2 9 3 8" xfId="4744" xr:uid="{00000000-0005-0000-0000-000000120000}"/>
    <cellStyle name="Normal 10 2 10 2 9 3 9" xfId="4745" xr:uid="{00000000-0005-0000-0000-000001120000}"/>
    <cellStyle name="Normal 10 2 10 2 9 4" xfId="4746" xr:uid="{00000000-0005-0000-0000-000002120000}"/>
    <cellStyle name="Normal 10 2 10 2 9 4 10" xfId="4747" xr:uid="{00000000-0005-0000-0000-000003120000}"/>
    <cellStyle name="Normal 10 2 10 2 9 4 2" xfId="4748" xr:uid="{00000000-0005-0000-0000-000004120000}"/>
    <cellStyle name="Normal 10 2 10 2 9 4 3" xfId="4749" xr:uid="{00000000-0005-0000-0000-000005120000}"/>
    <cellStyle name="Normal 10 2 10 2 9 4 4" xfId="4750" xr:uid="{00000000-0005-0000-0000-000006120000}"/>
    <cellStyle name="Normal 10 2 10 2 9 4 5" xfId="4751" xr:uid="{00000000-0005-0000-0000-000007120000}"/>
    <cellStyle name="Normal 10 2 10 2 9 4 6" xfId="4752" xr:uid="{00000000-0005-0000-0000-000008120000}"/>
    <cellStyle name="Normal 10 2 10 2 9 4 7" xfId="4753" xr:uid="{00000000-0005-0000-0000-000009120000}"/>
    <cellStyle name="Normal 10 2 10 2 9 4 8" xfId="4754" xr:uid="{00000000-0005-0000-0000-00000A120000}"/>
    <cellStyle name="Normal 10 2 10 2 9 4 9" xfId="4755" xr:uid="{00000000-0005-0000-0000-00000B120000}"/>
    <cellStyle name="Normal 10 2 10 2 9 5" xfId="4756" xr:uid="{00000000-0005-0000-0000-00000C120000}"/>
    <cellStyle name="Normal 10 2 10 2 9 5 10" xfId="4757" xr:uid="{00000000-0005-0000-0000-00000D120000}"/>
    <cellStyle name="Normal 10 2 10 2 9 5 2" xfId="4758" xr:uid="{00000000-0005-0000-0000-00000E120000}"/>
    <cellStyle name="Normal 10 2 10 2 9 5 3" xfId="4759" xr:uid="{00000000-0005-0000-0000-00000F120000}"/>
    <cellStyle name="Normal 10 2 10 2 9 5 4" xfId="4760" xr:uid="{00000000-0005-0000-0000-000010120000}"/>
    <cellStyle name="Normal 10 2 10 2 9 5 5" xfId="4761" xr:uid="{00000000-0005-0000-0000-000011120000}"/>
    <cellStyle name="Normal 10 2 10 2 9 5 6" xfId="4762" xr:uid="{00000000-0005-0000-0000-000012120000}"/>
    <cellStyle name="Normal 10 2 10 2 9 5 7" xfId="4763" xr:uid="{00000000-0005-0000-0000-000013120000}"/>
    <cellStyle name="Normal 10 2 10 2 9 5 8" xfId="4764" xr:uid="{00000000-0005-0000-0000-000014120000}"/>
    <cellStyle name="Normal 10 2 10 2 9 5 9" xfId="4765" xr:uid="{00000000-0005-0000-0000-000015120000}"/>
    <cellStyle name="Normal 10 2 10 2 9 6" xfId="4766" xr:uid="{00000000-0005-0000-0000-000016120000}"/>
    <cellStyle name="Normal 10 2 10 2 9 7" xfId="4767" xr:uid="{00000000-0005-0000-0000-000017120000}"/>
    <cellStyle name="Normal 10 2 10 2 9 8" xfId="4768" xr:uid="{00000000-0005-0000-0000-000018120000}"/>
    <cellStyle name="Normal 10 2 10 2 9 9" xfId="4769" xr:uid="{00000000-0005-0000-0000-000019120000}"/>
    <cellStyle name="Normal 10 2 10 20" xfId="4770" xr:uid="{00000000-0005-0000-0000-00001A120000}"/>
    <cellStyle name="Normal 10 2 10 20 10" xfId="4771" xr:uid="{00000000-0005-0000-0000-00001B120000}"/>
    <cellStyle name="Normal 10 2 10 20 11" xfId="4772" xr:uid="{00000000-0005-0000-0000-00001C120000}"/>
    <cellStyle name="Normal 10 2 10 20 12" xfId="4773" xr:uid="{00000000-0005-0000-0000-00001D120000}"/>
    <cellStyle name="Normal 10 2 10 20 13" xfId="4774" xr:uid="{00000000-0005-0000-0000-00001E120000}"/>
    <cellStyle name="Normal 10 2 10 20 14" xfId="4775" xr:uid="{00000000-0005-0000-0000-00001F120000}"/>
    <cellStyle name="Normal 10 2 10 20 2" xfId="4776" xr:uid="{00000000-0005-0000-0000-000020120000}"/>
    <cellStyle name="Normal 10 2 10 20 2 10" xfId="4777" xr:uid="{00000000-0005-0000-0000-000021120000}"/>
    <cellStyle name="Normal 10 2 10 20 2 2" xfId="4778" xr:uid="{00000000-0005-0000-0000-000022120000}"/>
    <cellStyle name="Normal 10 2 10 20 2 3" xfId="4779" xr:uid="{00000000-0005-0000-0000-000023120000}"/>
    <cellStyle name="Normal 10 2 10 20 2 4" xfId="4780" xr:uid="{00000000-0005-0000-0000-000024120000}"/>
    <cellStyle name="Normal 10 2 10 20 2 5" xfId="4781" xr:uid="{00000000-0005-0000-0000-000025120000}"/>
    <cellStyle name="Normal 10 2 10 20 2 6" xfId="4782" xr:uid="{00000000-0005-0000-0000-000026120000}"/>
    <cellStyle name="Normal 10 2 10 20 2 7" xfId="4783" xr:uid="{00000000-0005-0000-0000-000027120000}"/>
    <cellStyle name="Normal 10 2 10 20 2 8" xfId="4784" xr:uid="{00000000-0005-0000-0000-000028120000}"/>
    <cellStyle name="Normal 10 2 10 20 2 9" xfId="4785" xr:uid="{00000000-0005-0000-0000-000029120000}"/>
    <cellStyle name="Normal 10 2 10 20 3" xfId="4786" xr:uid="{00000000-0005-0000-0000-00002A120000}"/>
    <cellStyle name="Normal 10 2 10 20 3 10" xfId="4787" xr:uid="{00000000-0005-0000-0000-00002B120000}"/>
    <cellStyle name="Normal 10 2 10 20 3 2" xfId="4788" xr:uid="{00000000-0005-0000-0000-00002C120000}"/>
    <cellStyle name="Normal 10 2 10 20 3 3" xfId="4789" xr:uid="{00000000-0005-0000-0000-00002D120000}"/>
    <cellStyle name="Normal 10 2 10 20 3 4" xfId="4790" xr:uid="{00000000-0005-0000-0000-00002E120000}"/>
    <cellStyle name="Normal 10 2 10 20 3 5" xfId="4791" xr:uid="{00000000-0005-0000-0000-00002F120000}"/>
    <cellStyle name="Normal 10 2 10 20 3 6" xfId="4792" xr:uid="{00000000-0005-0000-0000-000030120000}"/>
    <cellStyle name="Normal 10 2 10 20 3 7" xfId="4793" xr:uid="{00000000-0005-0000-0000-000031120000}"/>
    <cellStyle name="Normal 10 2 10 20 3 8" xfId="4794" xr:uid="{00000000-0005-0000-0000-000032120000}"/>
    <cellStyle name="Normal 10 2 10 20 3 9" xfId="4795" xr:uid="{00000000-0005-0000-0000-000033120000}"/>
    <cellStyle name="Normal 10 2 10 20 4" xfId="4796" xr:uid="{00000000-0005-0000-0000-000034120000}"/>
    <cellStyle name="Normal 10 2 10 20 4 10" xfId="4797" xr:uid="{00000000-0005-0000-0000-000035120000}"/>
    <cellStyle name="Normal 10 2 10 20 4 2" xfId="4798" xr:uid="{00000000-0005-0000-0000-000036120000}"/>
    <cellStyle name="Normal 10 2 10 20 4 3" xfId="4799" xr:uid="{00000000-0005-0000-0000-000037120000}"/>
    <cellStyle name="Normal 10 2 10 20 4 4" xfId="4800" xr:uid="{00000000-0005-0000-0000-000038120000}"/>
    <cellStyle name="Normal 10 2 10 20 4 5" xfId="4801" xr:uid="{00000000-0005-0000-0000-000039120000}"/>
    <cellStyle name="Normal 10 2 10 20 4 6" xfId="4802" xr:uid="{00000000-0005-0000-0000-00003A120000}"/>
    <cellStyle name="Normal 10 2 10 20 4 7" xfId="4803" xr:uid="{00000000-0005-0000-0000-00003B120000}"/>
    <cellStyle name="Normal 10 2 10 20 4 8" xfId="4804" xr:uid="{00000000-0005-0000-0000-00003C120000}"/>
    <cellStyle name="Normal 10 2 10 20 4 9" xfId="4805" xr:uid="{00000000-0005-0000-0000-00003D120000}"/>
    <cellStyle name="Normal 10 2 10 20 5" xfId="4806" xr:uid="{00000000-0005-0000-0000-00003E120000}"/>
    <cellStyle name="Normal 10 2 10 20 5 10" xfId="4807" xr:uid="{00000000-0005-0000-0000-00003F120000}"/>
    <cellStyle name="Normal 10 2 10 20 5 2" xfId="4808" xr:uid="{00000000-0005-0000-0000-000040120000}"/>
    <cellStyle name="Normal 10 2 10 20 5 3" xfId="4809" xr:uid="{00000000-0005-0000-0000-000041120000}"/>
    <cellStyle name="Normal 10 2 10 20 5 4" xfId="4810" xr:uid="{00000000-0005-0000-0000-000042120000}"/>
    <cellStyle name="Normal 10 2 10 20 5 5" xfId="4811" xr:uid="{00000000-0005-0000-0000-000043120000}"/>
    <cellStyle name="Normal 10 2 10 20 5 6" xfId="4812" xr:uid="{00000000-0005-0000-0000-000044120000}"/>
    <cellStyle name="Normal 10 2 10 20 5 7" xfId="4813" xr:uid="{00000000-0005-0000-0000-000045120000}"/>
    <cellStyle name="Normal 10 2 10 20 5 8" xfId="4814" xr:uid="{00000000-0005-0000-0000-000046120000}"/>
    <cellStyle name="Normal 10 2 10 20 5 9" xfId="4815" xr:uid="{00000000-0005-0000-0000-000047120000}"/>
    <cellStyle name="Normal 10 2 10 20 6" xfId="4816" xr:uid="{00000000-0005-0000-0000-000048120000}"/>
    <cellStyle name="Normal 10 2 10 20 7" xfId="4817" xr:uid="{00000000-0005-0000-0000-000049120000}"/>
    <cellStyle name="Normal 10 2 10 20 8" xfId="4818" xr:uid="{00000000-0005-0000-0000-00004A120000}"/>
    <cellStyle name="Normal 10 2 10 20 9" xfId="4819" xr:uid="{00000000-0005-0000-0000-00004B120000}"/>
    <cellStyle name="Normal 10 2 10 21" xfId="4820" xr:uid="{00000000-0005-0000-0000-00004C120000}"/>
    <cellStyle name="Normal 10 2 10 21 10" xfId="4821" xr:uid="{00000000-0005-0000-0000-00004D120000}"/>
    <cellStyle name="Normal 10 2 10 21 11" xfId="4822" xr:uid="{00000000-0005-0000-0000-00004E120000}"/>
    <cellStyle name="Normal 10 2 10 21 12" xfId="4823" xr:uid="{00000000-0005-0000-0000-00004F120000}"/>
    <cellStyle name="Normal 10 2 10 21 13" xfId="4824" xr:uid="{00000000-0005-0000-0000-000050120000}"/>
    <cellStyle name="Normal 10 2 10 21 14" xfId="4825" xr:uid="{00000000-0005-0000-0000-000051120000}"/>
    <cellStyle name="Normal 10 2 10 21 2" xfId="4826" xr:uid="{00000000-0005-0000-0000-000052120000}"/>
    <cellStyle name="Normal 10 2 10 21 2 10" xfId="4827" xr:uid="{00000000-0005-0000-0000-000053120000}"/>
    <cellStyle name="Normal 10 2 10 21 2 2" xfId="4828" xr:uid="{00000000-0005-0000-0000-000054120000}"/>
    <cellStyle name="Normal 10 2 10 21 2 3" xfId="4829" xr:uid="{00000000-0005-0000-0000-000055120000}"/>
    <cellStyle name="Normal 10 2 10 21 2 4" xfId="4830" xr:uid="{00000000-0005-0000-0000-000056120000}"/>
    <cellStyle name="Normal 10 2 10 21 2 5" xfId="4831" xr:uid="{00000000-0005-0000-0000-000057120000}"/>
    <cellStyle name="Normal 10 2 10 21 2 6" xfId="4832" xr:uid="{00000000-0005-0000-0000-000058120000}"/>
    <cellStyle name="Normal 10 2 10 21 2 7" xfId="4833" xr:uid="{00000000-0005-0000-0000-000059120000}"/>
    <cellStyle name="Normal 10 2 10 21 2 8" xfId="4834" xr:uid="{00000000-0005-0000-0000-00005A120000}"/>
    <cellStyle name="Normal 10 2 10 21 2 9" xfId="4835" xr:uid="{00000000-0005-0000-0000-00005B120000}"/>
    <cellStyle name="Normal 10 2 10 21 3" xfId="4836" xr:uid="{00000000-0005-0000-0000-00005C120000}"/>
    <cellStyle name="Normal 10 2 10 21 3 10" xfId="4837" xr:uid="{00000000-0005-0000-0000-00005D120000}"/>
    <cellStyle name="Normal 10 2 10 21 3 2" xfId="4838" xr:uid="{00000000-0005-0000-0000-00005E120000}"/>
    <cellStyle name="Normal 10 2 10 21 3 3" xfId="4839" xr:uid="{00000000-0005-0000-0000-00005F120000}"/>
    <cellStyle name="Normal 10 2 10 21 3 4" xfId="4840" xr:uid="{00000000-0005-0000-0000-000060120000}"/>
    <cellStyle name="Normal 10 2 10 21 3 5" xfId="4841" xr:uid="{00000000-0005-0000-0000-000061120000}"/>
    <cellStyle name="Normal 10 2 10 21 3 6" xfId="4842" xr:uid="{00000000-0005-0000-0000-000062120000}"/>
    <cellStyle name="Normal 10 2 10 21 3 7" xfId="4843" xr:uid="{00000000-0005-0000-0000-000063120000}"/>
    <cellStyle name="Normal 10 2 10 21 3 8" xfId="4844" xr:uid="{00000000-0005-0000-0000-000064120000}"/>
    <cellStyle name="Normal 10 2 10 21 3 9" xfId="4845" xr:uid="{00000000-0005-0000-0000-000065120000}"/>
    <cellStyle name="Normal 10 2 10 21 4" xfId="4846" xr:uid="{00000000-0005-0000-0000-000066120000}"/>
    <cellStyle name="Normal 10 2 10 21 4 10" xfId="4847" xr:uid="{00000000-0005-0000-0000-000067120000}"/>
    <cellStyle name="Normal 10 2 10 21 4 2" xfId="4848" xr:uid="{00000000-0005-0000-0000-000068120000}"/>
    <cellStyle name="Normal 10 2 10 21 4 3" xfId="4849" xr:uid="{00000000-0005-0000-0000-000069120000}"/>
    <cellStyle name="Normal 10 2 10 21 4 4" xfId="4850" xr:uid="{00000000-0005-0000-0000-00006A120000}"/>
    <cellStyle name="Normal 10 2 10 21 4 5" xfId="4851" xr:uid="{00000000-0005-0000-0000-00006B120000}"/>
    <cellStyle name="Normal 10 2 10 21 4 6" xfId="4852" xr:uid="{00000000-0005-0000-0000-00006C120000}"/>
    <cellStyle name="Normal 10 2 10 21 4 7" xfId="4853" xr:uid="{00000000-0005-0000-0000-00006D120000}"/>
    <cellStyle name="Normal 10 2 10 21 4 8" xfId="4854" xr:uid="{00000000-0005-0000-0000-00006E120000}"/>
    <cellStyle name="Normal 10 2 10 21 4 9" xfId="4855" xr:uid="{00000000-0005-0000-0000-00006F120000}"/>
    <cellStyle name="Normal 10 2 10 21 5" xfId="4856" xr:uid="{00000000-0005-0000-0000-000070120000}"/>
    <cellStyle name="Normal 10 2 10 21 5 10" xfId="4857" xr:uid="{00000000-0005-0000-0000-000071120000}"/>
    <cellStyle name="Normal 10 2 10 21 5 2" xfId="4858" xr:uid="{00000000-0005-0000-0000-000072120000}"/>
    <cellStyle name="Normal 10 2 10 21 5 3" xfId="4859" xr:uid="{00000000-0005-0000-0000-000073120000}"/>
    <cellStyle name="Normal 10 2 10 21 5 4" xfId="4860" xr:uid="{00000000-0005-0000-0000-000074120000}"/>
    <cellStyle name="Normal 10 2 10 21 5 5" xfId="4861" xr:uid="{00000000-0005-0000-0000-000075120000}"/>
    <cellStyle name="Normal 10 2 10 21 5 6" xfId="4862" xr:uid="{00000000-0005-0000-0000-000076120000}"/>
    <cellStyle name="Normal 10 2 10 21 5 7" xfId="4863" xr:uid="{00000000-0005-0000-0000-000077120000}"/>
    <cellStyle name="Normal 10 2 10 21 5 8" xfId="4864" xr:uid="{00000000-0005-0000-0000-000078120000}"/>
    <cellStyle name="Normal 10 2 10 21 5 9" xfId="4865" xr:uid="{00000000-0005-0000-0000-000079120000}"/>
    <cellStyle name="Normal 10 2 10 21 6" xfId="4866" xr:uid="{00000000-0005-0000-0000-00007A120000}"/>
    <cellStyle name="Normal 10 2 10 21 7" xfId="4867" xr:uid="{00000000-0005-0000-0000-00007B120000}"/>
    <cellStyle name="Normal 10 2 10 21 8" xfId="4868" xr:uid="{00000000-0005-0000-0000-00007C120000}"/>
    <cellStyle name="Normal 10 2 10 21 9" xfId="4869" xr:uid="{00000000-0005-0000-0000-00007D120000}"/>
    <cellStyle name="Normal 10 2 10 22" xfId="4870" xr:uid="{00000000-0005-0000-0000-00007E120000}"/>
    <cellStyle name="Normal 10 2 10 22 10" xfId="4871" xr:uid="{00000000-0005-0000-0000-00007F120000}"/>
    <cellStyle name="Normal 10 2 10 22 11" xfId="4872" xr:uid="{00000000-0005-0000-0000-000080120000}"/>
    <cellStyle name="Normal 10 2 10 22 12" xfId="4873" xr:uid="{00000000-0005-0000-0000-000081120000}"/>
    <cellStyle name="Normal 10 2 10 22 13" xfId="4874" xr:uid="{00000000-0005-0000-0000-000082120000}"/>
    <cellStyle name="Normal 10 2 10 22 14" xfId="4875" xr:uid="{00000000-0005-0000-0000-000083120000}"/>
    <cellStyle name="Normal 10 2 10 22 2" xfId="4876" xr:uid="{00000000-0005-0000-0000-000084120000}"/>
    <cellStyle name="Normal 10 2 10 22 2 10" xfId="4877" xr:uid="{00000000-0005-0000-0000-000085120000}"/>
    <cellStyle name="Normal 10 2 10 22 2 2" xfId="4878" xr:uid="{00000000-0005-0000-0000-000086120000}"/>
    <cellStyle name="Normal 10 2 10 22 2 3" xfId="4879" xr:uid="{00000000-0005-0000-0000-000087120000}"/>
    <cellStyle name="Normal 10 2 10 22 2 4" xfId="4880" xr:uid="{00000000-0005-0000-0000-000088120000}"/>
    <cellStyle name="Normal 10 2 10 22 2 5" xfId="4881" xr:uid="{00000000-0005-0000-0000-000089120000}"/>
    <cellStyle name="Normal 10 2 10 22 2 6" xfId="4882" xr:uid="{00000000-0005-0000-0000-00008A120000}"/>
    <cellStyle name="Normal 10 2 10 22 2 7" xfId="4883" xr:uid="{00000000-0005-0000-0000-00008B120000}"/>
    <cellStyle name="Normal 10 2 10 22 2 8" xfId="4884" xr:uid="{00000000-0005-0000-0000-00008C120000}"/>
    <cellStyle name="Normal 10 2 10 22 2 9" xfId="4885" xr:uid="{00000000-0005-0000-0000-00008D120000}"/>
    <cellStyle name="Normal 10 2 10 22 3" xfId="4886" xr:uid="{00000000-0005-0000-0000-00008E120000}"/>
    <cellStyle name="Normal 10 2 10 22 3 10" xfId="4887" xr:uid="{00000000-0005-0000-0000-00008F120000}"/>
    <cellStyle name="Normal 10 2 10 22 3 2" xfId="4888" xr:uid="{00000000-0005-0000-0000-000090120000}"/>
    <cellStyle name="Normal 10 2 10 22 3 3" xfId="4889" xr:uid="{00000000-0005-0000-0000-000091120000}"/>
    <cellStyle name="Normal 10 2 10 22 3 4" xfId="4890" xr:uid="{00000000-0005-0000-0000-000092120000}"/>
    <cellStyle name="Normal 10 2 10 22 3 5" xfId="4891" xr:uid="{00000000-0005-0000-0000-000093120000}"/>
    <cellStyle name="Normal 10 2 10 22 3 6" xfId="4892" xr:uid="{00000000-0005-0000-0000-000094120000}"/>
    <cellStyle name="Normal 10 2 10 22 3 7" xfId="4893" xr:uid="{00000000-0005-0000-0000-000095120000}"/>
    <cellStyle name="Normal 10 2 10 22 3 8" xfId="4894" xr:uid="{00000000-0005-0000-0000-000096120000}"/>
    <cellStyle name="Normal 10 2 10 22 3 9" xfId="4895" xr:uid="{00000000-0005-0000-0000-000097120000}"/>
    <cellStyle name="Normal 10 2 10 22 4" xfId="4896" xr:uid="{00000000-0005-0000-0000-000098120000}"/>
    <cellStyle name="Normal 10 2 10 22 4 10" xfId="4897" xr:uid="{00000000-0005-0000-0000-000099120000}"/>
    <cellStyle name="Normal 10 2 10 22 4 2" xfId="4898" xr:uid="{00000000-0005-0000-0000-00009A120000}"/>
    <cellStyle name="Normal 10 2 10 22 4 3" xfId="4899" xr:uid="{00000000-0005-0000-0000-00009B120000}"/>
    <cellStyle name="Normal 10 2 10 22 4 4" xfId="4900" xr:uid="{00000000-0005-0000-0000-00009C120000}"/>
    <cellStyle name="Normal 10 2 10 22 4 5" xfId="4901" xr:uid="{00000000-0005-0000-0000-00009D120000}"/>
    <cellStyle name="Normal 10 2 10 22 4 6" xfId="4902" xr:uid="{00000000-0005-0000-0000-00009E120000}"/>
    <cellStyle name="Normal 10 2 10 22 4 7" xfId="4903" xr:uid="{00000000-0005-0000-0000-00009F120000}"/>
    <cellStyle name="Normal 10 2 10 22 4 8" xfId="4904" xr:uid="{00000000-0005-0000-0000-0000A0120000}"/>
    <cellStyle name="Normal 10 2 10 22 4 9" xfId="4905" xr:uid="{00000000-0005-0000-0000-0000A1120000}"/>
    <cellStyle name="Normal 10 2 10 22 5" xfId="4906" xr:uid="{00000000-0005-0000-0000-0000A2120000}"/>
    <cellStyle name="Normal 10 2 10 22 5 10" xfId="4907" xr:uid="{00000000-0005-0000-0000-0000A3120000}"/>
    <cellStyle name="Normal 10 2 10 22 5 2" xfId="4908" xr:uid="{00000000-0005-0000-0000-0000A4120000}"/>
    <cellStyle name="Normal 10 2 10 22 5 3" xfId="4909" xr:uid="{00000000-0005-0000-0000-0000A5120000}"/>
    <cellStyle name="Normal 10 2 10 22 5 4" xfId="4910" xr:uid="{00000000-0005-0000-0000-0000A6120000}"/>
    <cellStyle name="Normal 10 2 10 22 5 5" xfId="4911" xr:uid="{00000000-0005-0000-0000-0000A7120000}"/>
    <cellStyle name="Normal 10 2 10 22 5 6" xfId="4912" xr:uid="{00000000-0005-0000-0000-0000A8120000}"/>
    <cellStyle name="Normal 10 2 10 22 5 7" xfId="4913" xr:uid="{00000000-0005-0000-0000-0000A9120000}"/>
    <cellStyle name="Normal 10 2 10 22 5 8" xfId="4914" xr:uid="{00000000-0005-0000-0000-0000AA120000}"/>
    <cellStyle name="Normal 10 2 10 22 5 9" xfId="4915" xr:uid="{00000000-0005-0000-0000-0000AB120000}"/>
    <cellStyle name="Normal 10 2 10 22 6" xfId="4916" xr:uid="{00000000-0005-0000-0000-0000AC120000}"/>
    <cellStyle name="Normal 10 2 10 22 7" xfId="4917" xr:uid="{00000000-0005-0000-0000-0000AD120000}"/>
    <cellStyle name="Normal 10 2 10 22 8" xfId="4918" xr:uid="{00000000-0005-0000-0000-0000AE120000}"/>
    <cellStyle name="Normal 10 2 10 22 9" xfId="4919" xr:uid="{00000000-0005-0000-0000-0000AF120000}"/>
    <cellStyle name="Normal 10 2 10 23" xfId="4920" xr:uid="{00000000-0005-0000-0000-0000B0120000}"/>
    <cellStyle name="Normal 10 2 10 23 10" xfId="4921" xr:uid="{00000000-0005-0000-0000-0000B1120000}"/>
    <cellStyle name="Normal 10 2 10 23 11" xfId="4922" xr:uid="{00000000-0005-0000-0000-0000B2120000}"/>
    <cellStyle name="Normal 10 2 10 23 12" xfId="4923" xr:uid="{00000000-0005-0000-0000-0000B3120000}"/>
    <cellStyle name="Normal 10 2 10 23 13" xfId="4924" xr:uid="{00000000-0005-0000-0000-0000B4120000}"/>
    <cellStyle name="Normal 10 2 10 23 14" xfId="4925" xr:uid="{00000000-0005-0000-0000-0000B5120000}"/>
    <cellStyle name="Normal 10 2 10 23 2" xfId="4926" xr:uid="{00000000-0005-0000-0000-0000B6120000}"/>
    <cellStyle name="Normal 10 2 10 23 2 10" xfId="4927" xr:uid="{00000000-0005-0000-0000-0000B7120000}"/>
    <cellStyle name="Normal 10 2 10 23 2 2" xfId="4928" xr:uid="{00000000-0005-0000-0000-0000B8120000}"/>
    <cellStyle name="Normal 10 2 10 23 2 3" xfId="4929" xr:uid="{00000000-0005-0000-0000-0000B9120000}"/>
    <cellStyle name="Normal 10 2 10 23 2 4" xfId="4930" xr:uid="{00000000-0005-0000-0000-0000BA120000}"/>
    <cellStyle name="Normal 10 2 10 23 2 5" xfId="4931" xr:uid="{00000000-0005-0000-0000-0000BB120000}"/>
    <cellStyle name="Normal 10 2 10 23 2 6" xfId="4932" xr:uid="{00000000-0005-0000-0000-0000BC120000}"/>
    <cellStyle name="Normal 10 2 10 23 2 7" xfId="4933" xr:uid="{00000000-0005-0000-0000-0000BD120000}"/>
    <cellStyle name="Normal 10 2 10 23 2 8" xfId="4934" xr:uid="{00000000-0005-0000-0000-0000BE120000}"/>
    <cellStyle name="Normal 10 2 10 23 2 9" xfId="4935" xr:uid="{00000000-0005-0000-0000-0000BF120000}"/>
    <cellStyle name="Normal 10 2 10 23 3" xfId="4936" xr:uid="{00000000-0005-0000-0000-0000C0120000}"/>
    <cellStyle name="Normal 10 2 10 23 3 10" xfId="4937" xr:uid="{00000000-0005-0000-0000-0000C1120000}"/>
    <cellStyle name="Normal 10 2 10 23 3 2" xfId="4938" xr:uid="{00000000-0005-0000-0000-0000C2120000}"/>
    <cellStyle name="Normal 10 2 10 23 3 3" xfId="4939" xr:uid="{00000000-0005-0000-0000-0000C3120000}"/>
    <cellStyle name="Normal 10 2 10 23 3 4" xfId="4940" xr:uid="{00000000-0005-0000-0000-0000C4120000}"/>
    <cellStyle name="Normal 10 2 10 23 3 5" xfId="4941" xr:uid="{00000000-0005-0000-0000-0000C5120000}"/>
    <cellStyle name="Normal 10 2 10 23 3 6" xfId="4942" xr:uid="{00000000-0005-0000-0000-0000C6120000}"/>
    <cellStyle name="Normal 10 2 10 23 3 7" xfId="4943" xr:uid="{00000000-0005-0000-0000-0000C7120000}"/>
    <cellStyle name="Normal 10 2 10 23 3 8" xfId="4944" xr:uid="{00000000-0005-0000-0000-0000C8120000}"/>
    <cellStyle name="Normal 10 2 10 23 3 9" xfId="4945" xr:uid="{00000000-0005-0000-0000-0000C9120000}"/>
    <cellStyle name="Normal 10 2 10 23 4" xfId="4946" xr:uid="{00000000-0005-0000-0000-0000CA120000}"/>
    <cellStyle name="Normal 10 2 10 23 4 10" xfId="4947" xr:uid="{00000000-0005-0000-0000-0000CB120000}"/>
    <cellStyle name="Normal 10 2 10 23 4 2" xfId="4948" xr:uid="{00000000-0005-0000-0000-0000CC120000}"/>
    <cellStyle name="Normal 10 2 10 23 4 3" xfId="4949" xr:uid="{00000000-0005-0000-0000-0000CD120000}"/>
    <cellStyle name="Normal 10 2 10 23 4 4" xfId="4950" xr:uid="{00000000-0005-0000-0000-0000CE120000}"/>
    <cellStyle name="Normal 10 2 10 23 4 5" xfId="4951" xr:uid="{00000000-0005-0000-0000-0000CF120000}"/>
    <cellStyle name="Normal 10 2 10 23 4 6" xfId="4952" xr:uid="{00000000-0005-0000-0000-0000D0120000}"/>
    <cellStyle name="Normal 10 2 10 23 4 7" xfId="4953" xr:uid="{00000000-0005-0000-0000-0000D1120000}"/>
    <cellStyle name="Normal 10 2 10 23 4 8" xfId="4954" xr:uid="{00000000-0005-0000-0000-0000D2120000}"/>
    <cellStyle name="Normal 10 2 10 23 4 9" xfId="4955" xr:uid="{00000000-0005-0000-0000-0000D3120000}"/>
    <cellStyle name="Normal 10 2 10 23 5" xfId="4956" xr:uid="{00000000-0005-0000-0000-0000D4120000}"/>
    <cellStyle name="Normal 10 2 10 23 5 10" xfId="4957" xr:uid="{00000000-0005-0000-0000-0000D5120000}"/>
    <cellStyle name="Normal 10 2 10 23 5 2" xfId="4958" xr:uid="{00000000-0005-0000-0000-0000D6120000}"/>
    <cellStyle name="Normal 10 2 10 23 5 3" xfId="4959" xr:uid="{00000000-0005-0000-0000-0000D7120000}"/>
    <cellStyle name="Normal 10 2 10 23 5 4" xfId="4960" xr:uid="{00000000-0005-0000-0000-0000D8120000}"/>
    <cellStyle name="Normal 10 2 10 23 5 5" xfId="4961" xr:uid="{00000000-0005-0000-0000-0000D9120000}"/>
    <cellStyle name="Normal 10 2 10 23 5 6" xfId="4962" xr:uid="{00000000-0005-0000-0000-0000DA120000}"/>
    <cellStyle name="Normal 10 2 10 23 5 7" xfId="4963" xr:uid="{00000000-0005-0000-0000-0000DB120000}"/>
    <cellStyle name="Normal 10 2 10 23 5 8" xfId="4964" xr:uid="{00000000-0005-0000-0000-0000DC120000}"/>
    <cellStyle name="Normal 10 2 10 23 5 9" xfId="4965" xr:uid="{00000000-0005-0000-0000-0000DD120000}"/>
    <cellStyle name="Normal 10 2 10 23 6" xfId="4966" xr:uid="{00000000-0005-0000-0000-0000DE120000}"/>
    <cellStyle name="Normal 10 2 10 23 7" xfId="4967" xr:uid="{00000000-0005-0000-0000-0000DF120000}"/>
    <cellStyle name="Normal 10 2 10 23 8" xfId="4968" xr:uid="{00000000-0005-0000-0000-0000E0120000}"/>
    <cellStyle name="Normal 10 2 10 23 9" xfId="4969" xr:uid="{00000000-0005-0000-0000-0000E1120000}"/>
    <cellStyle name="Normal 10 2 10 24" xfId="4970" xr:uid="{00000000-0005-0000-0000-0000E2120000}"/>
    <cellStyle name="Normal 10 2 10 24 10" xfId="4971" xr:uid="{00000000-0005-0000-0000-0000E3120000}"/>
    <cellStyle name="Normal 10 2 10 24 11" xfId="4972" xr:uid="{00000000-0005-0000-0000-0000E4120000}"/>
    <cellStyle name="Normal 10 2 10 24 12" xfId="4973" xr:uid="{00000000-0005-0000-0000-0000E5120000}"/>
    <cellStyle name="Normal 10 2 10 24 13" xfId="4974" xr:uid="{00000000-0005-0000-0000-0000E6120000}"/>
    <cellStyle name="Normal 10 2 10 24 14" xfId="4975" xr:uid="{00000000-0005-0000-0000-0000E7120000}"/>
    <cellStyle name="Normal 10 2 10 24 2" xfId="4976" xr:uid="{00000000-0005-0000-0000-0000E8120000}"/>
    <cellStyle name="Normal 10 2 10 24 2 10" xfId="4977" xr:uid="{00000000-0005-0000-0000-0000E9120000}"/>
    <cellStyle name="Normal 10 2 10 24 2 2" xfId="4978" xr:uid="{00000000-0005-0000-0000-0000EA120000}"/>
    <cellStyle name="Normal 10 2 10 24 2 3" xfId="4979" xr:uid="{00000000-0005-0000-0000-0000EB120000}"/>
    <cellStyle name="Normal 10 2 10 24 2 4" xfId="4980" xr:uid="{00000000-0005-0000-0000-0000EC120000}"/>
    <cellStyle name="Normal 10 2 10 24 2 5" xfId="4981" xr:uid="{00000000-0005-0000-0000-0000ED120000}"/>
    <cellStyle name="Normal 10 2 10 24 2 6" xfId="4982" xr:uid="{00000000-0005-0000-0000-0000EE120000}"/>
    <cellStyle name="Normal 10 2 10 24 2 7" xfId="4983" xr:uid="{00000000-0005-0000-0000-0000EF120000}"/>
    <cellStyle name="Normal 10 2 10 24 2 8" xfId="4984" xr:uid="{00000000-0005-0000-0000-0000F0120000}"/>
    <cellStyle name="Normal 10 2 10 24 2 9" xfId="4985" xr:uid="{00000000-0005-0000-0000-0000F1120000}"/>
    <cellStyle name="Normal 10 2 10 24 3" xfId="4986" xr:uid="{00000000-0005-0000-0000-0000F2120000}"/>
    <cellStyle name="Normal 10 2 10 24 3 10" xfId="4987" xr:uid="{00000000-0005-0000-0000-0000F3120000}"/>
    <cellStyle name="Normal 10 2 10 24 3 2" xfId="4988" xr:uid="{00000000-0005-0000-0000-0000F4120000}"/>
    <cellStyle name="Normal 10 2 10 24 3 3" xfId="4989" xr:uid="{00000000-0005-0000-0000-0000F5120000}"/>
    <cellStyle name="Normal 10 2 10 24 3 4" xfId="4990" xr:uid="{00000000-0005-0000-0000-0000F6120000}"/>
    <cellStyle name="Normal 10 2 10 24 3 5" xfId="4991" xr:uid="{00000000-0005-0000-0000-0000F7120000}"/>
    <cellStyle name="Normal 10 2 10 24 3 6" xfId="4992" xr:uid="{00000000-0005-0000-0000-0000F8120000}"/>
    <cellStyle name="Normal 10 2 10 24 3 7" xfId="4993" xr:uid="{00000000-0005-0000-0000-0000F9120000}"/>
    <cellStyle name="Normal 10 2 10 24 3 8" xfId="4994" xr:uid="{00000000-0005-0000-0000-0000FA120000}"/>
    <cellStyle name="Normal 10 2 10 24 3 9" xfId="4995" xr:uid="{00000000-0005-0000-0000-0000FB120000}"/>
    <cellStyle name="Normal 10 2 10 24 4" xfId="4996" xr:uid="{00000000-0005-0000-0000-0000FC120000}"/>
    <cellStyle name="Normal 10 2 10 24 4 10" xfId="4997" xr:uid="{00000000-0005-0000-0000-0000FD120000}"/>
    <cellStyle name="Normal 10 2 10 24 4 2" xfId="4998" xr:uid="{00000000-0005-0000-0000-0000FE120000}"/>
    <cellStyle name="Normal 10 2 10 24 4 3" xfId="4999" xr:uid="{00000000-0005-0000-0000-0000FF120000}"/>
    <cellStyle name="Normal 10 2 10 24 4 4" xfId="5000" xr:uid="{00000000-0005-0000-0000-000000130000}"/>
    <cellStyle name="Normal 10 2 10 24 4 5" xfId="5001" xr:uid="{00000000-0005-0000-0000-000001130000}"/>
    <cellStyle name="Normal 10 2 10 24 4 6" xfId="5002" xr:uid="{00000000-0005-0000-0000-000002130000}"/>
    <cellStyle name="Normal 10 2 10 24 4 7" xfId="5003" xr:uid="{00000000-0005-0000-0000-000003130000}"/>
    <cellStyle name="Normal 10 2 10 24 4 8" xfId="5004" xr:uid="{00000000-0005-0000-0000-000004130000}"/>
    <cellStyle name="Normal 10 2 10 24 4 9" xfId="5005" xr:uid="{00000000-0005-0000-0000-000005130000}"/>
    <cellStyle name="Normal 10 2 10 24 5" xfId="5006" xr:uid="{00000000-0005-0000-0000-000006130000}"/>
    <cellStyle name="Normal 10 2 10 24 5 10" xfId="5007" xr:uid="{00000000-0005-0000-0000-000007130000}"/>
    <cellStyle name="Normal 10 2 10 24 5 2" xfId="5008" xr:uid="{00000000-0005-0000-0000-000008130000}"/>
    <cellStyle name="Normal 10 2 10 24 5 3" xfId="5009" xr:uid="{00000000-0005-0000-0000-000009130000}"/>
    <cellStyle name="Normal 10 2 10 24 5 4" xfId="5010" xr:uid="{00000000-0005-0000-0000-00000A130000}"/>
    <cellStyle name="Normal 10 2 10 24 5 5" xfId="5011" xr:uid="{00000000-0005-0000-0000-00000B130000}"/>
    <cellStyle name="Normal 10 2 10 24 5 6" xfId="5012" xr:uid="{00000000-0005-0000-0000-00000C130000}"/>
    <cellStyle name="Normal 10 2 10 24 5 7" xfId="5013" xr:uid="{00000000-0005-0000-0000-00000D130000}"/>
    <cellStyle name="Normal 10 2 10 24 5 8" xfId="5014" xr:uid="{00000000-0005-0000-0000-00000E130000}"/>
    <cellStyle name="Normal 10 2 10 24 5 9" xfId="5015" xr:uid="{00000000-0005-0000-0000-00000F130000}"/>
    <cellStyle name="Normal 10 2 10 24 6" xfId="5016" xr:uid="{00000000-0005-0000-0000-000010130000}"/>
    <cellStyle name="Normal 10 2 10 24 7" xfId="5017" xr:uid="{00000000-0005-0000-0000-000011130000}"/>
    <cellStyle name="Normal 10 2 10 24 8" xfId="5018" xr:uid="{00000000-0005-0000-0000-000012130000}"/>
    <cellStyle name="Normal 10 2 10 24 9" xfId="5019" xr:uid="{00000000-0005-0000-0000-000013130000}"/>
    <cellStyle name="Normal 10 2 10 25" xfId="5020" xr:uid="{00000000-0005-0000-0000-000014130000}"/>
    <cellStyle name="Normal 10 2 10 25 10" xfId="5021" xr:uid="{00000000-0005-0000-0000-000015130000}"/>
    <cellStyle name="Normal 10 2 10 25 11" xfId="5022" xr:uid="{00000000-0005-0000-0000-000016130000}"/>
    <cellStyle name="Normal 10 2 10 25 12" xfId="5023" xr:uid="{00000000-0005-0000-0000-000017130000}"/>
    <cellStyle name="Normal 10 2 10 25 13" xfId="5024" xr:uid="{00000000-0005-0000-0000-000018130000}"/>
    <cellStyle name="Normal 10 2 10 25 14" xfId="5025" xr:uid="{00000000-0005-0000-0000-000019130000}"/>
    <cellStyle name="Normal 10 2 10 25 2" xfId="5026" xr:uid="{00000000-0005-0000-0000-00001A130000}"/>
    <cellStyle name="Normal 10 2 10 25 2 10" xfId="5027" xr:uid="{00000000-0005-0000-0000-00001B130000}"/>
    <cellStyle name="Normal 10 2 10 25 2 2" xfId="5028" xr:uid="{00000000-0005-0000-0000-00001C130000}"/>
    <cellStyle name="Normal 10 2 10 25 2 3" xfId="5029" xr:uid="{00000000-0005-0000-0000-00001D130000}"/>
    <cellStyle name="Normal 10 2 10 25 2 4" xfId="5030" xr:uid="{00000000-0005-0000-0000-00001E130000}"/>
    <cellStyle name="Normal 10 2 10 25 2 5" xfId="5031" xr:uid="{00000000-0005-0000-0000-00001F130000}"/>
    <cellStyle name="Normal 10 2 10 25 2 6" xfId="5032" xr:uid="{00000000-0005-0000-0000-000020130000}"/>
    <cellStyle name="Normal 10 2 10 25 2 7" xfId="5033" xr:uid="{00000000-0005-0000-0000-000021130000}"/>
    <cellStyle name="Normal 10 2 10 25 2 8" xfId="5034" xr:uid="{00000000-0005-0000-0000-000022130000}"/>
    <cellStyle name="Normal 10 2 10 25 2 9" xfId="5035" xr:uid="{00000000-0005-0000-0000-000023130000}"/>
    <cellStyle name="Normal 10 2 10 25 3" xfId="5036" xr:uid="{00000000-0005-0000-0000-000024130000}"/>
    <cellStyle name="Normal 10 2 10 25 3 10" xfId="5037" xr:uid="{00000000-0005-0000-0000-000025130000}"/>
    <cellStyle name="Normal 10 2 10 25 3 2" xfId="5038" xr:uid="{00000000-0005-0000-0000-000026130000}"/>
    <cellStyle name="Normal 10 2 10 25 3 3" xfId="5039" xr:uid="{00000000-0005-0000-0000-000027130000}"/>
    <cellStyle name="Normal 10 2 10 25 3 4" xfId="5040" xr:uid="{00000000-0005-0000-0000-000028130000}"/>
    <cellStyle name="Normal 10 2 10 25 3 5" xfId="5041" xr:uid="{00000000-0005-0000-0000-000029130000}"/>
    <cellStyle name="Normal 10 2 10 25 3 6" xfId="5042" xr:uid="{00000000-0005-0000-0000-00002A130000}"/>
    <cellStyle name="Normal 10 2 10 25 3 7" xfId="5043" xr:uid="{00000000-0005-0000-0000-00002B130000}"/>
    <cellStyle name="Normal 10 2 10 25 3 8" xfId="5044" xr:uid="{00000000-0005-0000-0000-00002C130000}"/>
    <cellStyle name="Normal 10 2 10 25 3 9" xfId="5045" xr:uid="{00000000-0005-0000-0000-00002D130000}"/>
    <cellStyle name="Normal 10 2 10 25 4" xfId="5046" xr:uid="{00000000-0005-0000-0000-00002E130000}"/>
    <cellStyle name="Normal 10 2 10 25 4 10" xfId="5047" xr:uid="{00000000-0005-0000-0000-00002F130000}"/>
    <cellStyle name="Normal 10 2 10 25 4 2" xfId="5048" xr:uid="{00000000-0005-0000-0000-000030130000}"/>
    <cellStyle name="Normal 10 2 10 25 4 3" xfId="5049" xr:uid="{00000000-0005-0000-0000-000031130000}"/>
    <cellStyle name="Normal 10 2 10 25 4 4" xfId="5050" xr:uid="{00000000-0005-0000-0000-000032130000}"/>
    <cellStyle name="Normal 10 2 10 25 4 5" xfId="5051" xr:uid="{00000000-0005-0000-0000-000033130000}"/>
    <cellStyle name="Normal 10 2 10 25 4 6" xfId="5052" xr:uid="{00000000-0005-0000-0000-000034130000}"/>
    <cellStyle name="Normal 10 2 10 25 4 7" xfId="5053" xr:uid="{00000000-0005-0000-0000-000035130000}"/>
    <cellStyle name="Normal 10 2 10 25 4 8" xfId="5054" xr:uid="{00000000-0005-0000-0000-000036130000}"/>
    <cellStyle name="Normal 10 2 10 25 4 9" xfId="5055" xr:uid="{00000000-0005-0000-0000-000037130000}"/>
    <cellStyle name="Normal 10 2 10 25 5" xfId="5056" xr:uid="{00000000-0005-0000-0000-000038130000}"/>
    <cellStyle name="Normal 10 2 10 25 5 10" xfId="5057" xr:uid="{00000000-0005-0000-0000-000039130000}"/>
    <cellStyle name="Normal 10 2 10 25 5 2" xfId="5058" xr:uid="{00000000-0005-0000-0000-00003A130000}"/>
    <cellStyle name="Normal 10 2 10 25 5 3" xfId="5059" xr:uid="{00000000-0005-0000-0000-00003B130000}"/>
    <cellStyle name="Normal 10 2 10 25 5 4" xfId="5060" xr:uid="{00000000-0005-0000-0000-00003C130000}"/>
    <cellStyle name="Normal 10 2 10 25 5 5" xfId="5061" xr:uid="{00000000-0005-0000-0000-00003D130000}"/>
    <cellStyle name="Normal 10 2 10 25 5 6" xfId="5062" xr:uid="{00000000-0005-0000-0000-00003E130000}"/>
    <cellStyle name="Normal 10 2 10 25 5 7" xfId="5063" xr:uid="{00000000-0005-0000-0000-00003F130000}"/>
    <cellStyle name="Normal 10 2 10 25 5 8" xfId="5064" xr:uid="{00000000-0005-0000-0000-000040130000}"/>
    <cellStyle name="Normal 10 2 10 25 5 9" xfId="5065" xr:uid="{00000000-0005-0000-0000-000041130000}"/>
    <cellStyle name="Normal 10 2 10 25 6" xfId="5066" xr:uid="{00000000-0005-0000-0000-000042130000}"/>
    <cellStyle name="Normal 10 2 10 25 7" xfId="5067" xr:uid="{00000000-0005-0000-0000-000043130000}"/>
    <cellStyle name="Normal 10 2 10 25 8" xfId="5068" xr:uid="{00000000-0005-0000-0000-000044130000}"/>
    <cellStyle name="Normal 10 2 10 25 9" xfId="5069" xr:uid="{00000000-0005-0000-0000-000045130000}"/>
    <cellStyle name="Normal 10 2 10 26" xfId="5070" xr:uid="{00000000-0005-0000-0000-000046130000}"/>
    <cellStyle name="Normal 10 2 10 26 10" xfId="5071" xr:uid="{00000000-0005-0000-0000-000047130000}"/>
    <cellStyle name="Normal 10 2 10 26 11" xfId="5072" xr:uid="{00000000-0005-0000-0000-000048130000}"/>
    <cellStyle name="Normal 10 2 10 26 12" xfId="5073" xr:uid="{00000000-0005-0000-0000-000049130000}"/>
    <cellStyle name="Normal 10 2 10 26 13" xfId="5074" xr:uid="{00000000-0005-0000-0000-00004A130000}"/>
    <cellStyle name="Normal 10 2 10 26 14" xfId="5075" xr:uid="{00000000-0005-0000-0000-00004B130000}"/>
    <cellStyle name="Normal 10 2 10 26 2" xfId="5076" xr:uid="{00000000-0005-0000-0000-00004C130000}"/>
    <cellStyle name="Normal 10 2 10 26 2 10" xfId="5077" xr:uid="{00000000-0005-0000-0000-00004D130000}"/>
    <cellStyle name="Normal 10 2 10 26 2 2" xfId="5078" xr:uid="{00000000-0005-0000-0000-00004E130000}"/>
    <cellStyle name="Normal 10 2 10 26 2 3" xfId="5079" xr:uid="{00000000-0005-0000-0000-00004F130000}"/>
    <cellStyle name="Normal 10 2 10 26 2 4" xfId="5080" xr:uid="{00000000-0005-0000-0000-000050130000}"/>
    <cellStyle name="Normal 10 2 10 26 2 5" xfId="5081" xr:uid="{00000000-0005-0000-0000-000051130000}"/>
    <cellStyle name="Normal 10 2 10 26 2 6" xfId="5082" xr:uid="{00000000-0005-0000-0000-000052130000}"/>
    <cellStyle name="Normal 10 2 10 26 2 7" xfId="5083" xr:uid="{00000000-0005-0000-0000-000053130000}"/>
    <cellStyle name="Normal 10 2 10 26 2 8" xfId="5084" xr:uid="{00000000-0005-0000-0000-000054130000}"/>
    <cellStyle name="Normal 10 2 10 26 2 9" xfId="5085" xr:uid="{00000000-0005-0000-0000-000055130000}"/>
    <cellStyle name="Normal 10 2 10 26 3" xfId="5086" xr:uid="{00000000-0005-0000-0000-000056130000}"/>
    <cellStyle name="Normal 10 2 10 26 3 10" xfId="5087" xr:uid="{00000000-0005-0000-0000-000057130000}"/>
    <cellStyle name="Normal 10 2 10 26 3 2" xfId="5088" xr:uid="{00000000-0005-0000-0000-000058130000}"/>
    <cellStyle name="Normal 10 2 10 26 3 3" xfId="5089" xr:uid="{00000000-0005-0000-0000-000059130000}"/>
    <cellStyle name="Normal 10 2 10 26 3 4" xfId="5090" xr:uid="{00000000-0005-0000-0000-00005A130000}"/>
    <cellStyle name="Normal 10 2 10 26 3 5" xfId="5091" xr:uid="{00000000-0005-0000-0000-00005B130000}"/>
    <cellStyle name="Normal 10 2 10 26 3 6" xfId="5092" xr:uid="{00000000-0005-0000-0000-00005C130000}"/>
    <cellStyle name="Normal 10 2 10 26 3 7" xfId="5093" xr:uid="{00000000-0005-0000-0000-00005D130000}"/>
    <cellStyle name="Normal 10 2 10 26 3 8" xfId="5094" xr:uid="{00000000-0005-0000-0000-00005E130000}"/>
    <cellStyle name="Normal 10 2 10 26 3 9" xfId="5095" xr:uid="{00000000-0005-0000-0000-00005F130000}"/>
    <cellStyle name="Normal 10 2 10 26 4" xfId="5096" xr:uid="{00000000-0005-0000-0000-000060130000}"/>
    <cellStyle name="Normal 10 2 10 26 4 10" xfId="5097" xr:uid="{00000000-0005-0000-0000-000061130000}"/>
    <cellStyle name="Normal 10 2 10 26 4 2" xfId="5098" xr:uid="{00000000-0005-0000-0000-000062130000}"/>
    <cellStyle name="Normal 10 2 10 26 4 3" xfId="5099" xr:uid="{00000000-0005-0000-0000-000063130000}"/>
    <cellStyle name="Normal 10 2 10 26 4 4" xfId="5100" xr:uid="{00000000-0005-0000-0000-000064130000}"/>
    <cellStyle name="Normal 10 2 10 26 4 5" xfId="5101" xr:uid="{00000000-0005-0000-0000-000065130000}"/>
    <cellStyle name="Normal 10 2 10 26 4 6" xfId="5102" xr:uid="{00000000-0005-0000-0000-000066130000}"/>
    <cellStyle name="Normal 10 2 10 26 4 7" xfId="5103" xr:uid="{00000000-0005-0000-0000-000067130000}"/>
    <cellStyle name="Normal 10 2 10 26 4 8" xfId="5104" xr:uid="{00000000-0005-0000-0000-000068130000}"/>
    <cellStyle name="Normal 10 2 10 26 4 9" xfId="5105" xr:uid="{00000000-0005-0000-0000-000069130000}"/>
    <cellStyle name="Normal 10 2 10 26 5" xfId="5106" xr:uid="{00000000-0005-0000-0000-00006A130000}"/>
    <cellStyle name="Normal 10 2 10 26 5 10" xfId="5107" xr:uid="{00000000-0005-0000-0000-00006B130000}"/>
    <cellStyle name="Normal 10 2 10 26 5 2" xfId="5108" xr:uid="{00000000-0005-0000-0000-00006C130000}"/>
    <cellStyle name="Normal 10 2 10 26 5 3" xfId="5109" xr:uid="{00000000-0005-0000-0000-00006D130000}"/>
    <cellStyle name="Normal 10 2 10 26 5 4" xfId="5110" xr:uid="{00000000-0005-0000-0000-00006E130000}"/>
    <cellStyle name="Normal 10 2 10 26 5 5" xfId="5111" xr:uid="{00000000-0005-0000-0000-00006F130000}"/>
    <cellStyle name="Normal 10 2 10 26 5 6" xfId="5112" xr:uid="{00000000-0005-0000-0000-000070130000}"/>
    <cellStyle name="Normal 10 2 10 26 5 7" xfId="5113" xr:uid="{00000000-0005-0000-0000-000071130000}"/>
    <cellStyle name="Normal 10 2 10 26 5 8" xfId="5114" xr:uid="{00000000-0005-0000-0000-000072130000}"/>
    <cellStyle name="Normal 10 2 10 26 5 9" xfId="5115" xr:uid="{00000000-0005-0000-0000-000073130000}"/>
    <cellStyle name="Normal 10 2 10 26 6" xfId="5116" xr:uid="{00000000-0005-0000-0000-000074130000}"/>
    <cellStyle name="Normal 10 2 10 26 7" xfId="5117" xr:uid="{00000000-0005-0000-0000-000075130000}"/>
    <cellStyle name="Normal 10 2 10 26 8" xfId="5118" xr:uid="{00000000-0005-0000-0000-000076130000}"/>
    <cellStyle name="Normal 10 2 10 26 9" xfId="5119" xr:uid="{00000000-0005-0000-0000-000077130000}"/>
    <cellStyle name="Normal 10 2 10 27" xfId="5120" xr:uid="{00000000-0005-0000-0000-000078130000}"/>
    <cellStyle name="Normal 10 2 10 27 10" xfId="5121" xr:uid="{00000000-0005-0000-0000-000079130000}"/>
    <cellStyle name="Normal 10 2 10 27 11" xfId="5122" xr:uid="{00000000-0005-0000-0000-00007A130000}"/>
    <cellStyle name="Normal 10 2 10 27 12" xfId="5123" xr:uid="{00000000-0005-0000-0000-00007B130000}"/>
    <cellStyle name="Normal 10 2 10 27 13" xfId="5124" xr:uid="{00000000-0005-0000-0000-00007C130000}"/>
    <cellStyle name="Normal 10 2 10 27 14" xfId="5125" xr:uid="{00000000-0005-0000-0000-00007D130000}"/>
    <cellStyle name="Normal 10 2 10 27 2" xfId="5126" xr:uid="{00000000-0005-0000-0000-00007E130000}"/>
    <cellStyle name="Normal 10 2 10 27 2 10" xfId="5127" xr:uid="{00000000-0005-0000-0000-00007F130000}"/>
    <cellStyle name="Normal 10 2 10 27 2 2" xfId="5128" xr:uid="{00000000-0005-0000-0000-000080130000}"/>
    <cellStyle name="Normal 10 2 10 27 2 3" xfId="5129" xr:uid="{00000000-0005-0000-0000-000081130000}"/>
    <cellStyle name="Normal 10 2 10 27 2 4" xfId="5130" xr:uid="{00000000-0005-0000-0000-000082130000}"/>
    <cellStyle name="Normal 10 2 10 27 2 5" xfId="5131" xr:uid="{00000000-0005-0000-0000-000083130000}"/>
    <cellStyle name="Normal 10 2 10 27 2 6" xfId="5132" xr:uid="{00000000-0005-0000-0000-000084130000}"/>
    <cellStyle name="Normal 10 2 10 27 2 7" xfId="5133" xr:uid="{00000000-0005-0000-0000-000085130000}"/>
    <cellStyle name="Normal 10 2 10 27 2 8" xfId="5134" xr:uid="{00000000-0005-0000-0000-000086130000}"/>
    <cellStyle name="Normal 10 2 10 27 2 9" xfId="5135" xr:uid="{00000000-0005-0000-0000-000087130000}"/>
    <cellStyle name="Normal 10 2 10 27 3" xfId="5136" xr:uid="{00000000-0005-0000-0000-000088130000}"/>
    <cellStyle name="Normal 10 2 10 27 3 10" xfId="5137" xr:uid="{00000000-0005-0000-0000-000089130000}"/>
    <cellStyle name="Normal 10 2 10 27 3 2" xfId="5138" xr:uid="{00000000-0005-0000-0000-00008A130000}"/>
    <cellStyle name="Normal 10 2 10 27 3 3" xfId="5139" xr:uid="{00000000-0005-0000-0000-00008B130000}"/>
    <cellStyle name="Normal 10 2 10 27 3 4" xfId="5140" xr:uid="{00000000-0005-0000-0000-00008C130000}"/>
    <cellStyle name="Normal 10 2 10 27 3 5" xfId="5141" xr:uid="{00000000-0005-0000-0000-00008D130000}"/>
    <cellStyle name="Normal 10 2 10 27 3 6" xfId="5142" xr:uid="{00000000-0005-0000-0000-00008E130000}"/>
    <cellStyle name="Normal 10 2 10 27 3 7" xfId="5143" xr:uid="{00000000-0005-0000-0000-00008F130000}"/>
    <cellStyle name="Normal 10 2 10 27 3 8" xfId="5144" xr:uid="{00000000-0005-0000-0000-000090130000}"/>
    <cellStyle name="Normal 10 2 10 27 3 9" xfId="5145" xr:uid="{00000000-0005-0000-0000-000091130000}"/>
    <cellStyle name="Normal 10 2 10 27 4" xfId="5146" xr:uid="{00000000-0005-0000-0000-000092130000}"/>
    <cellStyle name="Normal 10 2 10 27 4 10" xfId="5147" xr:uid="{00000000-0005-0000-0000-000093130000}"/>
    <cellStyle name="Normal 10 2 10 27 4 2" xfId="5148" xr:uid="{00000000-0005-0000-0000-000094130000}"/>
    <cellStyle name="Normal 10 2 10 27 4 3" xfId="5149" xr:uid="{00000000-0005-0000-0000-000095130000}"/>
    <cellStyle name="Normal 10 2 10 27 4 4" xfId="5150" xr:uid="{00000000-0005-0000-0000-000096130000}"/>
    <cellStyle name="Normal 10 2 10 27 4 5" xfId="5151" xr:uid="{00000000-0005-0000-0000-000097130000}"/>
    <cellStyle name="Normal 10 2 10 27 4 6" xfId="5152" xr:uid="{00000000-0005-0000-0000-000098130000}"/>
    <cellStyle name="Normal 10 2 10 27 4 7" xfId="5153" xr:uid="{00000000-0005-0000-0000-000099130000}"/>
    <cellStyle name="Normal 10 2 10 27 4 8" xfId="5154" xr:uid="{00000000-0005-0000-0000-00009A130000}"/>
    <cellStyle name="Normal 10 2 10 27 4 9" xfId="5155" xr:uid="{00000000-0005-0000-0000-00009B130000}"/>
    <cellStyle name="Normal 10 2 10 27 5" xfId="5156" xr:uid="{00000000-0005-0000-0000-00009C130000}"/>
    <cellStyle name="Normal 10 2 10 27 5 10" xfId="5157" xr:uid="{00000000-0005-0000-0000-00009D130000}"/>
    <cellStyle name="Normal 10 2 10 27 5 2" xfId="5158" xr:uid="{00000000-0005-0000-0000-00009E130000}"/>
    <cellStyle name="Normal 10 2 10 27 5 3" xfId="5159" xr:uid="{00000000-0005-0000-0000-00009F130000}"/>
    <cellStyle name="Normal 10 2 10 27 5 4" xfId="5160" xr:uid="{00000000-0005-0000-0000-0000A0130000}"/>
    <cellStyle name="Normal 10 2 10 27 5 5" xfId="5161" xr:uid="{00000000-0005-0000-0000-0000A1130000}"/>
    <cellStyle name="Normal 10 2 10 27 5 6" xfId="5162" xr:uid="{00000000-0005-0000-0000-0000A2130000}"/>
    <cellStyle name="Normal 10 2 10 27 5 7" xfId="5163" xr:uid="{00000000-0005-0000-0000-0000A3130000}"/>
    <cellStyle name="Normal 10 2 10 27 5 8" xfId="5164" xr:uid="{00000000-0005-0000-0000-0000A4130000}"/>
    <cellStyle name="Normal 10 2 10 27 5 9" xfId="5165" xr:uid="{00000000-0005-0000-0000-0000A5130000}"/>
    <cellStyle name="Normal 10 2 10 27 6" xfId="5166" xr:uid="{00000000-0005-0000-0000-0000A6130000}"/>
    <cellStyle name="Normal 10 2 10 27 7" xfId="5167" xr:uid="{00000000-0005-0000-0000-0000A7130000}"/>
    <cellStyle name="Normal 10 2 10 27 8" xfId="5168" xr:uid="{00000000-0005-0000-0000-0000A8130000}"/>
    <cellStyle name="Normal 10 2 10 27 9" xfId="5169" xr:uid="{00000000-0005-0000-0000-0000A9130000}"/>
    <cellStyle name="Normal 10 2 10 28" xfId="5170" xr:uid="{00000000-0005-0000-0000-0000AA130000}"/>
    <cellStyle name="Normal 10 2 10 28 10" xfId="5171" xr:uid="{00000000-0005-0000-0000-0000AB130000}"/>
    <cellStyle name="Normal 10 2 10 28 11" xfId="5172" xr:uid="{00000000-0005-0000-0000-0000AC130000}"/>
    <cellStyle name="Normal 10 2 10 28 12" xfId="5173" xr:uid="{00000000-0005-0000-0000-0000AD130000}"/>
    <cellStyle name="Normal 10 2 10 28 13" xfId="5174" xr:uid="{00000000-0005-0000-0000-0000AE130000}"/>
    <cellStyle name="Normal 10 2 10 28 14" xfId="5175" xr:uid="{00000000-0005-0000-0000-0000AF130000}"/>
    <cellStyle name="Normal 10 2 10 28 2" xfId="5176" xr:uid="{00000000-0005-0000-0000-0000B0130000}"/>
    <cellStyle name="Normal 10 2 10 28 2 10" xfId="5177" xr:uid="{00000000-0005-0000-0000-0000B1130000}"/>
    <cellStyle name="Normal 10 2 10 28 2 2" xfId="5178" xr:uid="{00000000-0005-0000-0000-0000B2130000}"/>
    <cellStyle name="Normal 10 2 10 28 2 3" xfId="5179" xr:uid="{00000000-0005-0000-0000-0000B3130000}"/>
    <cellStyle name="Normal 10 2 10 28 2 4" xfId="5180" xr:uid="{00000000-0005-0000-0000-0000B4130000}"/>
    <cellStyle name="Normal 10 2 10 28 2 5" xfId="5181" xr:uid="{00000000-0005-0000-0000-0000B5130000}"/>
    <cellStyle name="Normal 10 2 10 28 2 6" xfId="5182" xr:uid="{00000000-0005-0000-0000-0000B6130000}"/>
    <cellStyle name="Normal 10 2 10 28 2 7" xfId="5183" xr:uid="{00000000-0005-0000-0000-0000B7130000}"/>
    <cellStyle name="Normal 10 2 10 28 2 8" xfId="5184" xr:uid="{00000000-0005-0000-0000-0000B8130000}"/>
    <cellStyle name="Normal 10 2 10 28 2 9" xfId="5185" xr:uid="{00000000-0005-0000-0000-0000B9130000}"/>
    <cellStyle name="Normal 10 2 10 28 3" xfId="5186" xr:uid="{00000000-0005-0000-0000-0000BA130000}"/>
    <cellStyle name="Normal 10 2 10 28 3 10" xfId="5187" xr:uid="{00000000-0005-0000-0000-0000BB130000}"/>
    <cellStyle name="Normal 10 2 10 28 3 2" xfId="5188" xr:uid="{00000000-0005-0000-0000-0000BC130000}"/>
    <cellStyle name="Normal 10 2 10 28 3 3" xfId="5189" xr:uid="{00000000-0005-0000-0000-0000BD130000}"/>
    <cellStyle name="Normal 10 2 10 28 3 4" xfId="5190" xr:uid="{00000000-0005-0000-0000-0000BE130000}"/>
    <cellStyle name="Normal 10 2 10 28 3 5" xfId="5191" xr:uid="{00000000-0005-0000-0000-0000BF130000}"/>
    <cellStyle name="Normal 10 2 10 28 3 6" xfId="5192" xr:uid="{00000000-0005-0000-0000-0000C0130000}"/>
    <cellStyle name="Normal 10 2 10 28 3 7" xfId="5193" xr:uid="{00000000-0005-0000-0000-0000C1130000}"/>
    <cellStyle name="Normal 10 2 10 28 3 8" xfId="5194" xr:uid="{00000000-0005-0000-0000-0000C2130000}"/>
    <cellStyle name="Normal 10 2 10 28 3 9" xfId="5195" xr:uid="{00000000-0005-0000-0000-0000C3130000}"/>
    <cellStyle name="Normal 10 2 10 28 4" xfId="5196" xr:uid="{00000000-0005-0000-0000-0000C4130000}"/>
    <cellStyle name="Normal 10 2 10 28 4 10" xfId="5197" xr:uid="{00000000-0005-0000-0000-0000C5130000}"/>
    <cellStyle name="Normal 10 2 10 28 4 2" xfId="5198" xr:uid="{00000000-0005-0000-0000-0000C6130000}"/>
    <cellStyle name="Normal 10 2 10 28 4 3" xfId="5199" xr:uid="{00000000-0005-0000-0000-0000C7130000}"/>
    <cellStyle name="Normal 10 2 10 28 4 4" xfId="5200" xr:uid="{00000000-0005-0000-0000-0000C8130000}"/>
    <cellStyle name="Normal 10 2 10 28 4 5" xfId="5201" xr:uid="{00000000-0005-0000-0000-0000C9130000}"/>
    <cellStyle name="Normal 10 2 10 28 4 6" xfId="5202" xr:uid="{00000000-0005-0000-0000-0000CA130000}"/>
    <cellStyle name="Normal 10 2 10 28 4 7" xfId="5203" xr:uid="{00000000-0005-0000-0000-0000CB130000}"/>
    <cellStyle name="Normal 10 2 10 28 4 8" xfId="5204" xr:uid="{00000000-0005-0000-0000-0000CC130000}"/>
    <cellStyle name="Normal 10 2 10 28 4 9" xfId="5205" xr:uid="{00000000-0005-0000-0000-0000CD130000}"/>
    <cellStyle name="Normal 10 2 10 28 5" xfId="5206" xr:uid="{00000000-0005-0000-0000-0000CE130000}"/>
    <cellStyle name="Normal 10 2 10 28 5 10" xfId="5207" xr:uid="{00000000-0005-0000-0000-0000CF130000}"/>
    <cellStyle name="Normal 10 2 10 28 5 2" xfId="5208" xr:uid="{00000000-0005-0000-0000-0000D0130000}"/>
    <cellStyle name="Normal 10 2 10 28 5 3" xfId="5209" xr:uid="{00000000-0005-0000-0000-0000D1130000}"/>
    <cellStyle name="Normal 10 2 10 28 5 4" xfId="5210" xr:uid="{00000000-0005-0000-0000-0000D2130000}"/>
    <cellStyle name="Normal 10 2 10 28 5 5" xfId="5211" xr:uid="{00000000-0005-0000-0000-0000D3130000}"/>
    <cellStyle name="Normal 10 2 10 28 5 6" xfId="5212" xr:uid="{00000000-0005-0000-0000-0000D4130000}"/>
    <cellStyle name="Normal 10 2 10 28 5 7" xfId="5213" xr:uid="{00000000-0005-0000-0000-0000D5130000}"/>
    <cellStyle name="Normal 10 2 10 28 5 8" xfId="5214" xr:uid="{00000000-0005-0000-0000-0000D6130000}"/>
    <cellStyle name="Normal 10 2 10 28 5 9" xfId="5215" xr:uid="{00000000-0005-0000-0000-0000D7130000}"/>
    <cellStyle name="Normal 10 2 10 28 6" xfId="5216" xr:uid="{00000000-0005-0000-0000-0000D8130000}"/>
    <cellStyle name="Normal 10 2 10 28 7" xfId="5217" xr:uid="{00000000-0005-0000-0000-0000D9130000}"/>
    <cellStyle name="Normal 10 2 10 28 8" xfId="5218" xr:uid="{00000000-0005-0000-0000-0000DA130000}"/>
    <cellStyle name="Normal 10 2 10 28 9" xfId="5219" xr:uid="{00000000-0005-0000-0000-0000DB130000}"/>
    <cellStyle name="Normal 10 2 10 29" xfId="5220" xr:uid="{00000000-0005-0000-0000-0000DC130000}"/>
    <cellStyle name="Normal 10 2 10 29 10" xfId="5221" xr:uid="{00000000-0005-0000-0000-0000DD130000}"/>
    <cellStyle name="Normal 10 2 10 29 11" xfId="5222" xr:uid="{00000000-0005-0000-0000-0000DE130000}"/>
    <cellStyle name="Normal 10 2 10 29 12" xfId="5223" xr:uid="{00000000-0005-0000-0000-0000DF130000}"/>
    <cellStyle name="Normal 10 2 10 29 13" xfId="5224" xr:uid="{00000000-0005-0000-0000-0000E0130000}"/>
    <cellStyle name="Normal 10 2 10 29 14" xfId="5225" xr:uid="{00000000-0005-0000-0000-0000E1130000}"/>
    <cellStyle name="Normal 10 2 10 29 2" xfId="5226" xr:uid="{00000000-0005-0000-0000-0000E2130000}"/>
    <cellStyle name="Normal 10 2 10 29 2 10" xfId="5227" xr:uid="{00000000-0005-0000-0000-0000E3130000}"/>
    <cellStyle name="Normal 10 2 10 29 2 2" xfId="5228" xr:uid="{00000000-0005-0000-0000-0000E4130000}"/>
    <cellStyle name="Normal 10 2 10 29 2 3" xfId="5229" xr:uid="{00000000-0005-0000-0000-0000E5130000}"/>
    <cellStyle name="Normal 10 2 10 29 2 4" xfId="5230" xr:uid="{00000000-0005-0000-0000-0000E6130000}"/>
    <cellStyle name="Normal 10 2 10 29 2 5" xfId="5231" xr:uid="{00000000-0005-0000-0000-0000E7130000}"/>
    <cellStyle name="Normal 10 2 10 29 2 6" xfId="5232" xr:uid="{00000000-0005-0000-0000-0000E8130000}"/>
    <cellStyle name="Normal 10 2 10 29 2 7" xfId="5233" xr:uid="{00000000-0005-0000-0000-0000E9130000}"/>
    <cellStyle name="Normal 10 2 10 29 2 8" xfId="5234" xr:uid="{00000000-0005-0000-0000-0000EA130000}"/>
    <cellStyle name="Normal 10 2 10 29 2 9" xfId="5235" xr:uid="{00000000-0005-0000-0000-0000EB130000}"/>
    <cellStyle name="Normal 10 2 10 29 3" xfId="5236" xr:uid="{00000000-0005-0000-0000-0000EC130000}"/>
    <cellStyle name="Normal 10 2 10 29 3 10" xfId="5237" xr:uid="{00000000-0005-0000-0000-0000ED130000}"/>
    <cellStyle name="Normal 10 2 10 29 3 2" xfId="5238" xr:uid="{00000000-0005-0000-0000-0000EE130000}"/>
    <cellStyle name="Normal 10 2 10 29 3 3" xfId="5239" xr:uid="{00000000-0005-0000-0000-0000EF130000}"/>
    <cellStyle name="Normal 10 2 10 29 3 4" xfId="5240" xr:uid="{00000000-0005-0000-0000-0000F0130000}"/>
    <cellStyle name="Normal 10 2 10 29 3 5" xfId="5241" xr:uid="{00000000-0005-0000-0000-0000F1130000}"/>
    <cellStyle name="Normal 10 2 10 29 3 6" xfId="5242" xr:uid="{00000000-0005-0000-0000-0000F2130000}"/>
    <cellStyle name="Normal 10 2 10 29 3 7" xfId="5243" xr:uid="{00000000-0005-0000-0000-0000F3130000}"/>
    <cellStyle name="Normal 10 2 10 29 3 8" xfId="5244" xr:uid="{00000000-0005-0000-0000-0000F4130000}"/>
    <cellStyle name="Normal 10 2 10 29 3 9" xfId="5245" xr:uid="{00000000-0005-0000-0000-0000F5130000}"/>
    <cellStyle name="Normal 10 2 10 29 4" xfId="5246" xr:uid="{00000000-0005-0000-0000-0000F6130000}"/>
    <cellStyle name="Normal 10 2 10 29 4 10" xfId="5247" xr:uid="{00000000-0005-0000-0000-0000F7130000}"/>
    <cellStyle name="Normal 10 2 10 29 4 2" xfId="5248" xr:uid="{00000000-0005-0000-0000-0000F8130000}"/>
    <cellStyle name="Normal 10 2 10 29 4 3" xfId="5249" xr:uid="{00000000-0005-0000-0000-0000F9130000}"/>
    <cellStyle name="Normal 10 2 10 29 4 4" xfId="5250" xr:uid="{00000000-0005-0000-0000-0000FA130000}"/>
    <cellStyle name="Normal 10 2 10 29 4 5" xfId="5251" xr:uid="{00000000-0005-0000-0000-0000FB130000}"/>
    <cellStyle name="Normal 10 2 10 29 4 6" xfId="5252" xr:uid="{00000000-0005-0000-0000-0000FC130000}"/>
    <cellStyle name="Normal 10 2 10 29 4 7" xfId="5253" xr:uid="{00000000-0005-0000-0000-0000FD130000}"/>
    <cellStyle name="Normal 10 2 10 29 4 8" xfId="5254" xr:uid="{00000000-0005-0000-0000-0000FE130000}"/>
    <cellStyle name="Normal 10 2 10 29 4 9" xfId="5255" xr:uid="{00000000-0005-0000-0000-0000FF130000}"/>
    <cellStyle name="Normal 10 2 10 29 5" xfId="5256" xr:uid="{00000000-0005-0000-0000-000000140000}"/>
    <cellStyle name="Normal 10 2 10 29 5 10" xfId="5257" xr:uid="{00000000-0005-0000-0000-000001140000}"/>
    <cellStyle name="Normal 10 2 10 29 5 2" xfId="5258" xr:uid="{00000000-0005-0000-0000-000002140000}"/>
    <cellStyle name="Normal 10 2 10 29 5 3" xfId="5259" xr:uid="{00000000-0005-0000-0000-000003140000}"/>
    <cellStyle name="Normal 10 2 10 29 5 4" xfId="5260" xr:uid="{00000000-0005-0000-0000-000004140000}"/>
    <cellStyle name="Normal 10 2 10 29 5 5" xfId="5261" xr:uid="{00000000-0005-0000-0000-000005140000}"/>
    <cellStyle name="Normal 10 2 10 29 5 6" xfId="5262" xr:uid="{00000000-0005-0000-0000-000006140000}"/>
    <cellStyle name="Normal 10 2 10 29 5 7" xfId="5263" xr:uid="{00000000-0005-0000-0000-000007140000}"/>
    <cellStyle name="Normal 10 2 10 29 5 8" xfId="5264" xr:uid="{00000000-0005-0000-0000-000008140000}"/>
    <cellStyle name="Normal 10 2 10 29 5 9" xfId="5265" xr:uid="{00000000-0005-0000-0000-000009140000}"/>
    <cellStyle name="Normal 10 2 10 29 6" xfId="5266" xr:uid="{00000000-0005-0000-0000-00000A140000}"/>
    <cellStyle name="Normal 10 2 10 29 7" xfId="5267" xr:uid="{00000000-0005-0000-0000-00000B140000}"/>
    <cellStyle name="Normal 10 2 10 29 8" xfId="5268" xr:uid="{00000000-0005-0000-0000-00000C140000}"/>
    <cellStyle name="Normal 10 2 10 29 9" xfId="5269" xr:uid="{00000000-0005-0000-0000-00000D140000}"/>
    <cellStyle name="Normal 10 2 10 3" xfId="5270" xr:uid="{00000000-0005-0000-0000-00000E140000}"/>
    <cellStyle name="Normal 10 2 10 3 10" xfId="5271" xr:uid="{00000000-0005-0000-0000-00000F140000}"/>
    <cellStyle name="Normal 10 2 10 3 11" xfId="5272" xr:uid="{00000000-0005-0000-0000-000010140000}"/>
    <cellStyle name="Normal 10 2 10 3 12" xfId="5273" xr:uid="{00000000-0005-0000-0000-000011140000}"/>
    <cellStyle name="Normal 10 2 10 3 13" xfId="5274" xr:uid="{00000000-0005-0000-0000-000012140000}"/>
    <cellStyle name="Normal 10 2 10 3 14" xfId="5275" xr:uid="{00000000-0005-0000-0000-000013140000}"/>
    <cellStyle name="Normal 10 2 10 3 15" xfId="5276" xr:uid="{00000000-0005-0000-0000-000014140000}"/>
    <cellStyle name="Normal 10 2 10 3 2" xfId="5277" xr:uid="{00000000-0005-0000-0000-000015140000}"/>
    <cellStyle name="Normal 10 2 10 3 2 10" xfId="5278" xr:uid="{00000000-0005-0000-0000-000016140000}"/>
    <cellStyle name="Normal 10 2 10 3 2 2" xfId="5279" xr:uid="{00000000-0005-0000-0000-000017140000}"/>
    <cellStyle name="Normal 10 2 10 3 2 3" xfId="5280" xr:uid="{00000000-0005-0000-0000-000018140000}"/>
    <cellStyle name="Normal 10 2 10 3 2 4" xfId="5281" xr:uid="{00000000-0005-0000-0000-000019140000}"/>
    <cellStyle name="Normal 10 2 10 3 2 5" xfId="5282" xr:uid="{00000000-0005-0000-0000-00001A140000}"/>
    <cellStyle name="Normal 10 2 10 3 2 6" xfId="5283" xr:uid="{00000000-0005-0000-0000-00001B140000}"/>
    <cellStyle name="Normal 10 2 10 3 2 7" xfId="5284" xr:uid="{00000000-0005-0000-0000-00001C140000}"/>
    <cellStyle name="Normal 10 2 10 3 2 8" xfId="5285" xr:uid="{00000000-0005-0000-0000-00001D140000}"/>
    <cellStyle name="Normal 10 2 10 3 2 9" xfId="5286" xr:uid="{00000000-0005-0000-0000-00001E140000}"/>
    <cellStyle name="Normal 10 2 10 3 3" xfId="5287" xr:uid="{00000000-0005-0000-0000-00001F140000}"/>
    <cellStyle name="Normal 10 2 10 3 3 10" xfId="5288" xr:uid="{00000000-0005-0000-0000-000020140000}"/>
    <cellStyle name="Normal 10 2 10 3 3 2" xfId="5289" xr:uid="{00000000-0005-0000-0000-000021140000}"/>
    <cellStyle name="Normal 10 2 10 3 3 3" xfId="5290" xr:uid="{00000000-0005-0000-0000-000022140000}"/>
    <cellStyle name="Normal 10 2 10 3 3 4" xfId="5291" xr:uid="{00000000-0005-0000-0000-000023140000}"/>
    <cellStyle name="Normal 10 2 10 3 3 5" xfId="5292" xr:uid="{00000000-0005-0000-0000-000024140000}"/>
    <cellStyle name="Normal 10 2 10 3 3 6" xfId="5293" xr:uid="{00000000-0005-0000-0000-000025140000}"/>
    <cellStyle name="Normal 10 2 10 3 3 7" xfId="5294" xr:uid="{00000000-0005-0000-0000-000026140000}"/>
    <cellStyle name="Normal 10 2 10 3 3 8" xfId="5295" xr:uid="{00000000-0005-0000-0000-000027140000}"/>
    <cellStyle name="Normal 10 2 10 3 3 9" xfId="5296" xr:uid="{00000000-0005-0000-0000-000028140000}"/>
    <cellStyle name="Normal 10 2 10 3 4" xfId="5297" xr:uid="{00000000-0005-0000-0000-000029140000}"/>
    <cellStyle name="Normal 10 2 10 3 4 10" xfId="5298" xr:uid="{00000000-0005-0000-0000-00002A140000}"/>
    <cellStyle name="Normal 10 2 10 3 4 2" xfId="5299" xr:uid="{00000000-0005-0000-0000-00002B140000}"/>
    <cellStyle name="Normal 10 2 10 3 4 3" xfId="5300" xr:uid="{00000000-0005-0000-0000-00002C140000}"/>
    <cellStyle name="Normal 10 2 10 3 4 4" xfId="5301" xr:uid="{00000000-0005-0000-0000-00002D140000}"/>
    <cellStyle name="Normal 10 2 10 3 4 5" xfId="5302" xr:uid="{00000000-0005-0000-0000-00002E140000}"/>
    <cellStyle name="Normal 10 2 10 3 4 6" xfId="5303" xr:uid="{00000000-0005-0000-0000-00002F140000}"/>
    <cellStyle name="Normal 10 2 10 3 4 7" xfId="5304" xr:uid="{00000000-0005-0000-0000-000030140000}"/>
    <cellStyle name="Normal 10 2 10 3 4 8" xfId="5305" xr:uid="{00000000-0005-0000-0000-000031140000}"/>
    <cellStyle name="Normal 10 2 10 3 4 9" xfId="5306" xr:uid="{00000000-0005-0000-0000-000032140000}"/>
    <cellStyle name="Normal 10 2 10 3 5" xfId="5307" xr:uid="{00000000-0005-0000-0000-000033140000}"/>
    <cellStyle name="Normal 10 2 10 3 5 10" xfId="5308" xr:uid="{00000000-0005-0000-0000-000034140000}"/>
    <cellStyle name="Normal 10 2 10 3 5 2" xfId="5309" xr:uid="{00000000-0005-0000-0000-000035140000}"/>
    <cellStyle name="Normal 10 2 10 3 5 3" xfId="5310" xr:uid="{00000000-0005-0000-0000-000036140000}"/>
    <cellStyle name="Normal 10 2 10 3 5 4" xfId="5311" xr:uid="{00000000-0005-0000-0000-000037140000}"/>
    <cellStyle name="Normal 10 2 10 3 5 5" xfId="5312" xr:uid="{00000000-0005-0000-0000-000038140000}"/>
    <cellStyle name="Normal 10 2 10 3 5 6" xfId="5313" xr:uid="{00000000-0005-0000-0000-000039140000}"/>
    <cellStyle name="Normal 10 2 10 3 5 7" xfId="5314" xr:uid="{00000000-0005-0000-0000-00003A140000}"/>
    <cellStyle name="Normal 10 2 10 3 5 8" xfId="5315" xr:uid="{00000000-0005-0000-0000-00003B140000}"/>
    <cellStyle name="Normal 10 2 10 3 5 9" xfId="5316" xr:uid="{00000000-0005-0000-0000-00003C140000}"/>
    <cellStyle name="Normal 10 2 10 3 6" xfId="5317" xr:uid="{00000000-0005-0000-0000-00003D140000}"/>
    <cellStyle name="Normal 10 2 10 3 7" xfId="5318" xr:uid="{00000000-0005-0000-0000-00003E140000}"/>
    <cellStyle name="Normal 10 2 10 3 8" xfId="5319" xr:uid="{00000000-0005-0000-0000-00003F140000}"/>
    <cellStyle name="Normal 10 2 10 3 9" xfId="5320" xr:uid="{00000000-0005-0000-0000-000040140000}"/>
    <cellStyle name="Normal 10 2 10 30" xfId="5321" xr:uid="{00000000-0005-0000-0000-000041140000}"/>
    <cellStyle name="Normal 10 2 10 30 10" xfId="5322" xr:uid="{00000000-0005-0000-0000-000042140000}"/>
    <cellStyle name="Normal 10 2 10 30 11" xfId="5323" xr:uid="{00000000-0005-0000-0000-000043140000}"/>
    <cellStyle name="Normal 10 2 10 30 12" xfId="5324" xr:uid="{00000000-0005-0000-0000-000044140000}"/>
    <cellStyle name="Normal 10 2 10 30 13" xfId="5325" xr:uid="{00000000-0005-0000-0000-000045140000}"/>
    <cellStyle name="Normal 10 2 10 30 14" xfId="5326" xr:uid="{00000000-0005-0000-0000-000046140000}"/>
    <cellStyle name="Normal 10 2 10 30 2" xfId="5327" xr:uid="{00000000-0005-0000-0000-000047140000}"/>
    <cellStyle name="Normal 10 2 10 30 2 10" xfId="5328" xr:uid="{00000000-0005-0000-0000-000048140000}"/>
    <cellStyle name="Normal 10 2 10 30 2 2" xfId="5329" xr:uid="{00000000-0005-0000-0000-000049140000}"/>
    <cellStyle name="Normal 10 2 10 30 2 3" xfId="5330" xr:uid="{00000000-0005-0000-0000-00004A140000}"/>
    <cellStyle name="Normal 10 2 10 30 2 4" xfId="5331" xr:uid="{00000000-0005-0000-0000-00004B140000}"/>
    <cellStyle name="Normal 10 2 10 30 2 5" xfId="5332" xr:uid="{00000000-0005-0000-0000-00004C140000}"/>
    <cellStyle name="Normal 10 2 10 30 2 6" xfId="5333" xr:uid="{00000000-0005-0000-0000-00004D140000}"/>
    <cellStyle name="Normal 10 2 10 30 2 7" xfId="5334" xr:uid="{00000000-0005-0000-0000-00004E140000}"/>
    <cellStyle name="Normal 10 2 10 30 2 8" xfId="5335" xr:uid="{00000000-0005-0000-0000-00004F140000}"/>
    <cellStyle name="Normal 10 2 10 30 2 9" xfId="5336" xr:uid="{00000000-0005-0000-0000-000050140000}"/>
    <cellStyle name="Normal 10 2 10 30 3" xfId="5337" xr:uid="{00000000-0005-0000-0000-000051140000}"/>
    <cellStyle name="Normal 10 2 10 30 3 10" xfId="5338" xr:uid="{00000000-0005-0000-0000-000052140000}"/>
    <cellStyle name="Normal 10 2 10 30 3 2" xfId="5339" xr:uid="{00000000-0005-0000-0000-000053140000}"/>
    <cellStyle name="Normal 10 2 10 30 3 3" xfId="5340" xr:uid="{00000000-0005-0000-0000-000054140000}"/>
    <cellStyle name="Normal 10 2 10 30 3 4" xfId="5341" xr:uid="{00000000-0005-0000-0000-000055140000}"/>
    <cellStyle name="Normal 10 2 10 30 3 5" xfId="5342" xr:uid="{00000000-0005-0000-0000-000056140000}"/>
    <cellStyle name="Normal 10 2 10 30 3 6" xfId="5343" xr:uid="{00000000-0005-0000-0000-000057140000}"/>
    <cellStyle name="Normal 10 2 10 30 3 7" xfId="5344" xr:uid="{00000000-0005-0000-0000-000058140000}"/>
    <cellStyle name="Normal 10 2 10 30 3 8" xfId="5345" xr:uid="{00000000-0005-0000-0000-000059140000}"/>
    <cellStyle name="Normal 10 2 10 30 3 9" xfId="5346" xr:uid="{00000000-0005-0000-0000-00005A140000}"/>
    <cellStyle name="Normal 10 2 10 30 4" xfId="5347" xr:uid="{00000000-0005-0000-0000-00005B140000}"/>
    <cellStyle name="Normal 10 2 10 30 4 10" xfId="5348" xr:uid="{00000000-0005-0000-0000-00005C140000}"/>
    <cellStyle name="Normal 10 2 10 30 4 2" xfId="5349" xr:uid="{00000000-0005-0000-0000-00005D140000}"/>
    <cellStyle name="Normal 10 2 10 30 4 3" xfId="5350" xr:uid="{00000000-0005-0000-0000-00005E140000}"/>
    <cellStyle name="Normal 10 2 10 30 4 4" xfId="5351" xr:uid="{00000000-0005-0000-0000-00005F140000}"/>
    <cellStyle name="Normal 10 2 10 30 4 5" xfId="5352" xr:uid="{00000000-0005-0000-0000-000060140000}"/>
    <cellStyle name="Normal 10 2 10 30 4 6" xfId="5353" xr:uid="{00000000-0005-0000-0000-000061140000}"/>
    <cellStyle name="Normal 10 2 10 30 4 7" xfId="5354" xr:uid="{00000000-0005-0000-0000-000062140000}"/>
    <cellStyle name="Normal 10 2 10 30 4 8" xfId="5355" xr:uid="{00000000-0005-0000-0000-000063140000}"/>
    <cellStyle name="Normal 10 2 10 30 4 9" xfId="5356" xr:uid="{00000000-0005-0000-0000-000064140000}"/>
    <cellStyle name="Normal 10 2 10 30 5" xfId="5357" xr:uid="{00000000-0005-0000-0000-000065140000}"/>
    <cellStyle name="Normal 10 2 10 30 5 10" xfId="5358" xr:uid="{00000000-0005-0000-0000-000066140000}"/>
    <cellStyle name="Normal 10 2 10 30 5 2" xfId="5359" xr:uid="{00000000-0005-0000-0000-000067140000}"/>
    <cellStyle name="Normal 10 2 10 30 5 3" xfId="5360" xr:uid="{00000000-0005-0000-0000-000068140000}"/>
    <cellStyle name="Normal 10 2 10 30 5 4" xfId="5361" xr:uid="{00000000-0005-0000-0000-000069140000}"/>
    <cellStyle name="Normal 10 2 10 30 5 5" xfId="5362" xr:uid="{00000000-0005-0000-0000-00006A140000}"/>
    <cellStyle name="Normal 10 2 10 30 5 6" xfId="5363" xr:uid="{00000000-0005-0000-0000-00006B140000}"/>
    <cellStyle name="Normal 10 2 10 30 5 7" xfId="5364" xr:uid="{00000000-0005-0000-0000-00006C140000}"/>
    <cellStyle name="Normal 10 2 10 30 5 8" xfId="5365" xr:uid="{00000000-0005-0000-0000-00006D140000}"/>
    <cellStyle name="Normal 10 2 10 30 5 9" xfId="5366" xr:uid="{00000000-0005-0000-0000-00006E140000}"/>
    <cellStyle name="Normal 10 2 10 30 6" xfId="5367" xr:uid="{00000000-0005-0000-0000-00006F140000}"/>
    <cellStyle name="Normal 10 2 10 30 7" xfId="5368" xr:uid="{00000000-0005-0000-0000-000070140000}"/>
    <cellStyle name="Normal 10 2 10 30 8" xfId="5369" xr:uid="{00000000-0005-0000-0000-000071140000}"/>
    <cellStyle name="Normal 10 2 10 30 9" xfId="5370" xr:uid="{00000000-0005-0000-0000-000072140000}"/>
    <cellStyle name="Normal 10 2 10 31" xfId="5371" xr:uid="{00000000-0005-0000-0000-000073140000}"/>
    <cellStyle name="Normal 10 2 10 31 10" xfId="5372" xr:uid="{00000000-0005-0000-0000-000074140000}"/>
    <cellStyle name="Normal 10 2 10 31 11" xfId="5373" xr:uid="{00000000-0005-0000-0000-000075140000}"/>
    <cellStyle name="Normal 10 2 10 31 12" xfId="5374" xr:uid="{00000000-0005-0000-0000-000076140000}"/>
    <cellStyle name="Normal 10 2 10 31 13" xfId="5375" xr:uid="{00000000-0005-0000-0000-000077140000}"/>
    <cellStyle name="Normal 10 2 10 31 14" xfId="5376" xr:uid="{00000000-0005-0000-0000-000078140000}"/>
    <cellStyle name="Normal 10 2 10 31 2" xfId="5377" xr:uid="{00000000-0005-0000-0000-000079140000}"/>
    <cellStyle name="Normal 10 2 10 31 2 10" xfId="5378" xr:uid="{00000000-0005-0000-0000-00007A140000}"/>
    <cellStyle name="Normal 10 2 10 31 2 2" xfId="5379" xr:uid="{00000000-0005-0000-0000-00007B140000}"/>
    <cellStyle name="Normal 10 2 10 31 2 3" xfId="5380" xr:uid="{00000000-0005-0000-0000-00007C140000}"/>
    <cellStyle name="Normal 10 2 10 31 2 4" xfId="5381" xr:uid="{00000000-0005-0000-0000-00007D140000}"/>
    <cellStyle name="Normal 10 2 10 31 2 5" xfId="5382" xr:uid="{00000000-0005-0000-0000-00007E140000}"/>
    <cellStyle name="Normal 10 2 10 31 2 6" xfId="5383" xr:uid="{00000000-0005-0000-0000-00007F140000}"/>
    <cellStyle name="Normal 10 2 10 31 2 7" xfId="5384" xr:uid="{00000000-0005-0000-0000-000080140000}"/>
    <cellStyle name="Normal 10 2 10 31 2 8" xfId="5385" xr:uid="{00000000-0005-0000-0000-000081140000}"/>
    <cellStyle name="Normal 10 2 10 31 2 9" xfId="5386" xr:uid="{00000000-0005-0000-0000-000082140000}"/>
    <cellStyle name="Normal 10 2 10 31 3" xfId="5387" xr:uid="{00000000-0005-0000-0000-000083140000}"/>
    <cellStyle name="Normal 10 2 10 31 3 10" xfId="5388" xr:uid="{00000000-0005-0000-0000-000084140000}"/>
    <cellStyle name="Normal 10 2 10 31 3 2" xfId="5389" xr:uid="{00000000-0005-0000-0000-000085140000}"/>
    <cellStyle name="Normal 10 2 10 31 3 3" xfId="5390" xr:uid="{00000000-0005-0000-0000-000086140000}"/>
    <cellStyle name="Normal 10 2 10 31 3 4" xfId="5391" xr:uid="{00000000-0005-0000-0000-000087140000}"/>
    <cellStyle name="Normal 10 2 10 31 3 5" xfId="5392" xr:uid="{00000000-0005-0000-0000-000088140000}"/>
    <cellStyle name="Normal 10 2 10 31 3 6" xfId="5393" xr:uid="{00000000-0005-0000-0000-000089140000}"/>
    <cellStyle name="Normal 10 2 10 31 3 7" xfId="5394" xr:uid="{00000000-0005-0000-0000-00008A140000}"/>
    <cellStyle name="Normal 10 2 10 31 3 8" xfId="5395" xr:uid="{00000000-0005-0000-0000-00008B140000}"/>
    <cellStyle name="Normal 10 2 10 31 3 9" xfId="5396" xr:uid="{00000000-0005-0000-0000-00008C140000}"/>
    <cellStyle name="Normal 10 2 10 31 4" xfId="5397" xr:uid="{00000000-0005-0000-0000-00008D140000}"/>
    <cellStyle name="Normal 10 2 10 31 4 10" xfId="5398" xr:uid="{00000000-0005-0000-0000-00008E140000}"/>
    <cellStyle name="Normal 10 2 10 31 4 2" xfId="5399" xr:uid="{00000000-0005-0000-0000-00008F140000}"/>
    <cellStyle name="Normal 10 2 10 31 4 3" xfId="5400" xr:uid="{00000000-0005-0000-0000-000090140000}"/>
    <cellStyle name="Normal 10 2 10 31 4 4" xfId="5401" xr:uid="{00000000-0005-0000-0000-000091140000}"/>
    <cellStyle name="Normal 10 2 10 31 4 5" xfId="5402" xr:uid="{00000000-0005-0000-0000-000092140000}"/>
    <cellStyle name="Normal 10 2 10 31 4 6" xfId="5403" xr:uid="{00000000-0005-0000-0000-000093140000}"/>
    <cellStyle name="Normal 10 2 10 31 4 7" xfId="5404" xr:uid="{00000000-0005-0000-0000-000094140000}"/>
    <cellStyle name="Normal 10 2 10 31 4 8" xfId="5405" xr:uid="{00000000-0005-0000-0000-000095140000}"/>
    <cellStyle name="Normal 10 2 10 31 4 9" xfId="5406" xr:uid="{00000000-0005-0000-0000-000096140000}"/>
    <cellStyle name="Normal 10 2 10 31 5" xfId="5407" xr:uid="{00000000-0005-0000-0000-000097140000}"/>
    <cellStyle name="Normal 10 2 10 31 5 10" xfId="5408" xr:uid="{00000000-0005-0000-0000-000098140000}"/>
    <cellStyle name="Normal 10 2 10 31 5 2" xfId="5409" xr:uid="{00000000-0005-0000-0000-000099140000}"/>
    <cellStyle name="Normal 10 2 10 31 5 3" xfId="5410" xr:uid="{00000000-0005-0000-0000-00009A140000}"/>
    <cellStyle name="Normal 10 2 10 31 5 4" xfId="5411" xr:uid="{00000000-0005-0000-0000-00009B140000}"/>
    <cellStyle name="Normal 10 2 10 31 5 5" xfId="5412" xr:uid="{00000000-0005-0000-0000-00009C140000}"/>
    <cellStyle name="Normal 10 2 10 31 5 6" xfId="5413" xr:uid="{00000000-0005-0000-0000-00009D140000}"/>
    <cellStyle name="Normal 10 2 10 31 5 7" xfId="5414" xr:uid="{00000000-0005-0000-0000-00009E140000}"/>
    <cellStyle name="Normal 10 2 10 31 5 8" xfId="5415" xr:uid="{00000000-0005-0000-0000-00009F140000}"/>
    <cellStyle name="Normal 10 2 10 31 5 9" xfId="5416" xr:uid="{00000000-0005-0000-0000-0000A0140000}"/>
    <cellStyle name="Normal 10 2 10 31 6" xfId="5417" xr:uid="{00000000-0005-0000-0000-0000A1140000}"/>
    <cellStyle name="Normal 10 2 10 31 7" xfId="5418" xr:uid="{00000000-0005-0000-0000-0000A2140000}"/>
    <cellStyle name="Normal 10 2 10 31 8" xfId="5419" xr:uid="{00000000-0005-0000-0000-0000A3140000}"/>
    <cellStyle name="Normal 10 2 10 31 9" xfId="5420" xr:uid="{00000000-0005-0000-0000-0000A4140000}"/>
    <cellStyle name="Normal 10 2 10 32" xfId="5421" xr:uid="{00000000-0005-0000-0000-0000A5140000}"/>
    <cellStyle name="Normal 10 2 10 32 10" xfId="5422" xr:uid="{00000000-0005-0000-0000-0000A6140000}"/>
    <cellStyle name="Normal 10 2 10 32 11" xfId="5423" xr:uid="{00000000-0005-0000-0000-0000A7140000}"/>
    <cellStyle name="Normal 10 2 10 32 12" xfId="5424" xr:uid="{00000000-0005-0000-0000-0000A8140000}"/>
    <cellStyle name="Normal 10 2 10 32 13" xfId="5425" xr:uid="{00000000-0005-0000-0000-0000A9140000}"/>
    <cellStyle name="Normal 10 2 10 32 14" xfId="5426" xr:uid="{00000000-0005-0000-0000-0000AA140000}"/>
    <cellStyle name="Normal 10 2 10 32 2" xfId="5427" xr:uid="{00000000-0005-0000-0000-0000AB140000}"/>
    <cellStyle name="Normal 10 2 10 32 2 10" xfId="5428" xr:uid="{00000000-0005-0000-0000-0000AC140000}"/>
    <cellStyle name="Normal 10 2 10 32 2 2" xfId="5429" xr:uid="{00000000-0005-0000-0000-0000AD140000}"/>
    <cellStyle name="Normal 10 2 10 32 2 3" xfId="5430" xr:uid="{00000000-0005-0000-0000-0000AE140000}"/>
    <cellStyle name="Normal 10 2 10 32 2 4" xfId="5431" xr:uid="{00000000-0005-0000-0000-0000AF140000}"/>
    <cellStyle name="Normal 10 2 10 32 2 5" xfId="5432" xr:uid="{00000000-0005-0000-0000-0000B0140000}"/>
    <cellStyle name="Normal 10 2 10 32 2 6" xfId="5433" xr:uid="{00000000-0005-0000-0000-0000B1140000}"/>
    <cellStyle name="Normal 10 2 10 32 2 7" xfId="5434" xr:uid="{00000000-0005-0000-0000-0000B2140000}"/>
    <cellStyle name="Normal 10 2 10 32 2 8" xfId="5435" xr:uid="{00000000-0005-0000-0000-0000B3140000}"/>
    <cellStyle name="Normal 10 2 10 32 2 9" xfId="5436" xr:uid="{00000000-0005-0000-0000-0000B4140000}"/>
    <cellStyle name="Normal 10 2 10 32 3" xfId="5437" xr:uid="{00000000-0005-0000-0000-0000B5140000}"/>
    <cellStyle name="Normal 10 2 10 32 3 10" xfId="5438" xr:uid="{00000000-0005-0000-0000-0000B6140000}"/>
    <cellStyle name="Normal 10 2 10 32 3 2" xfId="5439" xr:uid="{00000000-0005-0000-0000-0000B7140000}"/>
    <cellStyle name="Normal 10 2 10 32 3 3" xfId="5440" xr:uid="{00000000-0005-0000-0000-0000B8140000}"/>
    <cellStyle name="Normal 10 2 10 32 3 4" xfId="5441" xr:uid="{00000000-0005-0000-0000-0000B9140000}"/>
    <cellStyle name="Normal 10 2 10 32 3 5" xfId="5442" xr:uid="{00000000-0005-0000-0000-0000BA140000}"/>
    <cellStyle name="Normal 10 2 10 32 3 6" xfId="5443" xr:uid="{00000000-0005-0000-0000-0000BB140000}"/>
    <cellStyle name="Normal 10 2 10 32 3 7" xfId="5444" xr:uid="{00000000-0005-0000-0000-0000BC140000}"/>
    <cellStyle name="Normal 10 2 10 32 3 8" xfId="5445" xr:uid="{00000000-0005-0000-0000-0000BD140000}"/>
    <cellStyle name="Normal 10 2 10 32 3 9" xfId="5446" xr:uid="{00000000-0005-0000-0000-0000BE140000}"/>
    <cellStyle name="Normal 10 2 10 32 4" xfId="5447" xr:uid="{00000000-0005-0000-0000-0000BF140000}"/>
    <cellStyle name="Normal 10 2 10 32 4 10" xfId="5448" xr:uid="{00000000-0005-0000-0000-0000C0140000}"/>
    <cellStyle name="Normal 10 2 10 32 4 2" xfId="5449" xr:uid="{00000000-0005-0000-0000-0000C1140000}"/>
    <cellStyle name="Normal 10 2 10 32 4 3" xfId="5450" xr:uid="{00000000-0005-0000-0000-0000C2140000}"/>
    <cellStyle name="Normal 10 2 10 32 4 4" xfId="5451" xr:uid="{00000000-0005-0000-0000-0000C3140000}"/>
    <cellStyle name="Normal 10 2 10 32 4 5" xfId="5452" xr:uid="{00000000-0005-0000-0000-0000C4140000}"/>
    <cellStyle name="Normal 10 2 10 32 4 6" xfId="5453" xr:uid="{00000000-0005-0000-0000-0000C5140000}"/>
    <cellStyle name="Normal 10 2 10 32 4 7" xfId="5454" xr:uid="{00000000-0005-0000-0000-0000C6140000}"/>
    <cellStyle name="Normal 10 2 10 32 4 8" xfId="5455" xr:uid="{00000000-0005-0000-0000-0000C7140000}"/>
    <cellStyle name="Normal 10 2 10 32 4 9" xfId="5456" xr:uid="{00000000-0005-0000-0000-0000C8140000}"/>
    <cellStyle name="Normal 10 2 10 32 5" xfId="5457" xr:uid="{00000000-0005-0000-0000-0000C9140000}"/>
    <cellStyle name="Normal 10 2 10 32 5 10" xfId="5458" xr:uid="{00000000-0005-0000-0000-0000CA140000}"/>
    <cellStyle name="Normal 10 2 10 32 5 2" xfId="5459" xr:uid="{00000000-0005-0000-0000-0000CB140000}"/>
    <cellStyle name="Normal 10 2 10 32 5 3" xfId="5460" xr:uid="{00000000-0005-0000-0000-0000CC140000}"/>
    <cellStyle name="Normal 10 2 10 32 5 4" xfId="5461" xr:uid="{00000000-0005-0000-0000-0000CD140000}"/>
    <cellStyle name="Normal 10 2 10 32 5 5" xfId="5462" xr:uid="{00000000-0005-0000-0000-0000CE140000}"/>
    <cellStyle name="Normal 10 2 10 32 5 6" xfId="5463" xr:uid="{00000000-0005-0000-0000-0000CF140000}"/>
    <cellStyle name="Normal 10 2 10 32 5 7" xfId="5464" xr:uid="{00000000-0005-0000-0000-0000D0140000}"/>
    <cellStyle name="Normal 10 2 10 32 5 8" xfId="5465" xr:uid="{00000000-0005-0000-0000-0000D1140000}"/>
    <cellStyle name="Normal 10 2 10 32 5 9" xfId="5466" xr:uid="{00000000-0005-0000-0000-0000D2140000}"/>
    <cellStyle name="Normal 10 2 10 32 6" xfId="5467" xr:uid="{00000000-0005-0000-0000-0000D3140000}"/>
    <cellStyle name="Normal 10 2 10 32 7" xfId="5468" xr:uid="{00000000-0005-0000-0000-0000D4140000}"/>
    <cellStyle name="Normal 10 2 10 32 8" xfId="5469" xr:uid="{00000000-0005-0000-0000-0000D5140000}"/>
    <cellStyle name="Normal 10 2 10 32 9" xfId="5470" xr:uid="{00000000-0005-0000-0000-0000D6140000}"/>
    <cellStyle name="Normal 10 2 10 33" xfId="5471" xr:uid="{00000000-0005-0000-0000-0000D7140000}"/>
    <cellStyle name="Normal 10 2 10 33 10" xfId="5472" xr:uid="{00000000-0005-0000-0000-0000D8140000}"/>
    <cellStyle name="Normal 10 2 10 33 11" xfId="5473" xr:uid="{00000000-0005-0000-0000-0000D9140000}"/>
    <cellStyle name="Normal 10 2 10 33 12" xfId="5474" xr:uid="{00000000-0005-0000-0000-0000DA140000}"/>
    <cellStyle name="Normal 10 2 10 33 13" xfId="5475" xr:uid="{00000000-0005-0000-0000-0000DB140000}"/>
    <cellStyle name="Normal 10 2 10 33 14" xfId="5476" xr:uid="{00000000-0005-0000-0000-0000DC140000}"/>
    <cellStyle name="Normal 10 2 10 33 2" xfId="5477" xr:uid="{00000000-0005-0000-0000-0000DD140000}"/>
    <cellStyle name="Normal 10 2 10 33 2 10" xfId="5478" xr:uid="{00000000-0005-0000-0000-0000DE140000}"/>
    <cellStyle name="Normal 10 2 10 33 2 2" xfId="5479" xr:uid="{00000000-0005-0000-0000-0000DF140000}"/>
    <cellStyle name="Normal 10 2 10 33 2 3" xfId="5480" xr:uid="{00000000-0005-0000-0000-0000E0140000}"/>
    <cellStyle name="Normal 10 2 10 33 2 4" xfId="5481" xr:uid="{00000000-0005-0000-0000-0000E1140000}"/>
    <cellStyle name="Normal 10 2 10 33 2 5" xfId="5482" xr:uid="{00000000-0005-0000-0000-0000E2140000}"/>
    <cellStyle name="Normal 10 2 10 33 2 6" xfId="5483" xr:uid="{00000000-0005-0000-0000-0000E3140000}"/>
    <cellStyle name="Normal 10 2 10 33 2 7" xfId="5484" xr:uid="{00000000-0005-0000-0000-0000E4140000}"/>
    <cellStyle name="Normal 10 2 10 33 2 8" xfId="5485" xr:uid="{00000000-0005-0000-0000-0000E5140000}"/>
    <cellStyle name="Normal 10 2 10 33 2 9" xfId="5486" xr:uid="{00000000-0005-0000-0000-0000E6140000}"/>
    <cellStyle name="Normal 10 2 10 33 3" xfId="5487" xr:uid="{00000000-0005-0000-0000-0000E7140000}"/>
    <cellStyle name="Normal 10 2 10 33 3 10" xfId="5488" xr:uid="{00000000-0005-0000-0000-0000E8140000}"/>
    <cellStyle name="Normal 10 2 10 33 3 2" xfId="5489" xr:uid="{00000000-0005-0000-0000-0000E9140000}"/>
    <cellStyle name="Normal 10 2 10 33 3 3" xfId="5490" xr:uid="{00000000-0005-0000-0000-0000EA140000}"/>
    <cellStyle name="Normal 10 2 10 33 3 4" xfId="5491" xr:uid="{00000000-0005-0000-0000-0000EB140000}"/>
    <cellStyle name="Normal 10 2 10 33 3 5" xfId="5492" xr:uid="{00000000-0005-0000-0000-0000EC140000}"/>
    <cellStyle name="Normal 10 2 10 33 3 6" xfId="5493" xr:uid="{00000000-0005-0000-0000-0000ED140000}"/>
    <cellStyle name="Normal 10 2 10 33 3 7" xfId="5494" xr:uid="{00000000-0005-0000-0000-0000EE140000}"/>
    <cellStyle name="Normal 10 2 10 33 3 8" xfId="5495" xr:uid="{00000000-0005-0000-0000-0000EF140000}"/>
    <cellStyle name="Normal 10 2 10 33 3 9" xfId="5496" xr:uid="{00000000-0005-0000-0000-0000F0140000}"/>
    <cellStyle name="Normal 10 2 10 33 4" xfId="5497" xr:uid="{00000000-0005-0000-0000-0000F1140000}"/>
    <cellStyle name="Normal 10 2 10 33 4 10" xfId="5498" xr:uid="{00000000-0005-0000-0000-0000F2140000}"/>
    <cellStyle name="Normal 10 2 10 33 4 2" xfId="5499" xr:uid="{00000000-0005-0000-0000-0000F3140000}"/>
    <cellStyle name="Normal 10 2 10 33 4 3" xfId="5500" xr:uid="{00000000-0005-0000-0000-0000F4140000}"/>
    <cellStyle name="Normal 10 2 10 33 4 4" xfId="5501" xr:uid="{00000000-0005-0000-0000-0000F5140000}"/>
    <cellStyle name="Normal 10 2 10 33 4 5" xfId="5502" xr:uid="{00000000-0005-0000-0000-0000F6140000}"/>
    <cellStyle name="Normal 10 2 10 33 4 6" xfId="5503" xr:uid="{00000000-0005-0000-0000-0000F7140000}"/>
    <cellStyle name="Normal 10 2 10 33 4 7" xfId="5504" xr:uid="{00000000-0005-0000-0000-0000F8140000}"/>
    <cellStyle name="Normal 10 2 10 33 4 8" xfId="5505" xr:uid="{00000000-0005-0000-0000-0000F9140000}"/>
    <cellStyle name="Normal 10 2 10 33 4 9" xfId="5506" xr:uid="{00000000-0005-0000-0000-0000FA140000}"/>
    <cellStyle name="Normal 10 2 10 33 5" xfId="5507" xr:uid="{00000000-0005-0000-0000-0000FB140000}"/>
    <cellStyle name="Normal 10 2 10 33 5 10" xfId="5508" xr:uid="{00000000-0005-0000-0000-0000FC140000}"/>
    <cellStyle name="Normal 10 2 10 33 5 2" xfId="5509" xr:uid="{00000000-0005-0000-0000-0000FD140000}"/>
    <cellStyle name="Normal 10 2 10 33 5 3" xfId="5510" xr:uid="{00000000-0005-0000-0000-0000FE140000}"/>
    <cellStyle name="Normal 10 2 10 33 5 4" xfId="5511" xr:uid="{00000000-0005-0000-0000-0000FF140000}"/>
    <cellStyle name="Normal 10 2 10 33 5 5" xfId="5512" xr:uid="{00000000-0005-0000-0000-000000150000}"/>
    <cellStyle name="Normal 10 2 10 33 5 6" xfId="5513" xr:uid="{00000000-0005-0000-0000-000001150000}"/>
    <cellStyle name="Normal 10 2 10 33 5 7" xfId="5514" xr:uid="{00000000-0005-0000-0000-000002150000}"/>
    <cellStyle name="Normal 10 2 10 33 5 8" xfId="5515" xr:uid="{00000000-0005-0000-0000-000003150000}"/>
    <cellStyle name="Normal 10 2 10 33 5 9" xfId="5516" xr:uid="{00000000-0005-0000-0000-000004150000}"/>
    <cellStyle name="Normal 10 2 10 33 6" xfId="5517" xr:uid="{00000000-0005-0000-0000-000005150000}"/>
    <cellStyle name="Normal 10 2 10 33 7" xfId="5518" xr:uid="{00000000-0005-0000-0000-000006150000}"/>
    <cellStyle name="Normal 10 2 10 33 8" xfId="5519" xr:uid="{00000000-0005-0000-0000-000007150000}"/>
    <cellStyle name="Normal 10 2 10 33 9" xfId="5520" xr:uid="{00000000-0005-0000-0000-000008150000}"/>
    <cellStyle name="Normal 10 2 10 34" xfId="5521" xr:uid="{00000000-0005-0000-0000-000009150000}"/>
    <cellStyle name="Normal 10 2 10 34 10" xfId="5522" xr:uid="{00000000-0005-0000-0000-00000A150000}"/>
    <cellStyle name="Normal 10 2 10 34 11" xfId="5523" xr:uid="{00000000-0005-0000-0000-00000B150000}"/>
    <cellStyle name="Normal 10 2 10 34 12" xfId="5524" xr:uid="{00000000-0005-0000-0000-00000C150000}"/>
    <cellStyle name="Normal 10 2 10 34 13" xfId="5525" xr:uid="{00000000-0005-0000-0000-00000D150000}"/>
    <cellStyle name="Normal 10 2 10 34 14" xfId="5526" xr:uid="{00000000-0005-0000-0000-00000E150000}"/>
    <cellStyle name="Normal 10 2 10 34 2" xfId="5527" xr:uid="{00000000-0005-0000-0000-00000F150000}"/>
    <cellStyle name="Normal 10 2 10 34 2 10" xfId="5528" xr:uid="{00000000-0005-0000-0000-000010150000}"/>
    <cellStyle name="Normal 10 2 10 34 2 2" xfId="5529" xr:uid="{00000000-0005-0000-0000-000011150000}"/>
    <cellStyle name="Normal 10 2 10 34 2 3" xfId="5530" xr:uid="{00000000-0005-0000-0000-000012150000}"/>
    <cellStyle name="Normal 10 2 10 34 2 4" xfId="5531" xr:uid="{00000000-0005-0000-0000-000013150000}"/>
    <cellStyle name="Normal 10 2 10 34 2 5" xfId="5532" xr:uid="{00000000-0005-0000-0000-000014150000}"/>
    <cellStyle name="Normal 10 2 10 34 2 6" xfId="5533" xr:uid="{00000000-0005-0000-0000-000015150000}"/>
    <cellStyle name="Normal 10 2 10 34 2 7" xfId="5534" xr:uid="{00000000-0005-0000-0000-000016150000}"/>
    <cellStyle name="Normal 10 2 10 34 2 8" xfId="5535" xr:uid="{00000000-0005-0000-0000-000017150000}"/>
    <cellStyle name="Normal 10 2 10 34 2 9" xfId="5536" xr:uid="{00000000-0005-0000-0000-000018150000}"/>
    <cellStyle name="Normal 10 2 10 34 3" xfId="5537" xr:uid="{00000000-0005-0000-0000-000019150000}"/>
    <cellStyle name="Normal 10 2 10 34 3 10" xfId="5538" xr:uid="{00000000-0005-0000-0000-00001A150000}"/>
    <cellStyle name="Normal 10 2 10 34 3 2" xfId="5539" xr:uid="{00000000-0005-0000-0000-00001B150000}"/>
    <cellStyle name="Normal 10 2 10 34 3 3" xfId="5540" xr:uid="{00000000-0005-0000-0000-00001C150000}"/>
    <cellStyle name="Normal 10 2 10 34 3 4" xfId="5541" xr:uid="{00000000-0005-0000-0000-00001D150000}"/>
    <cellStyle name="Normal 10 2 10 34 3 5" xfId="5542" xr:uid="{00000000-0005-0000-0000-00001E150000}"/>
    <cellStyle name="Normal 10 2 10 34 3 6" xfId="5543" xr:uid="{00000000-0005-0000-0000-00001F150000}"/>
    <cellStyle name="Normal 10 2 10 34 3 7" xfId="5544" xr:uid="{00000000-0005-0000-0000-000020150000}"/>
    <cellStyle name="Normal 10 2 10 34 3 8" xfId="5545" xr:uid="{00000000-0005-0000-0000-000021150000}"/>
    <cellStyle name="Normal 10 2 10 34 3 9" xfId="5546" xr:uid="{00000000-0005-0000-0000-000022150000}"/>
    <cellStyle name="Normal 10 2 10 34 4" xfId="5547" xr:uid="{00000000-0005-0000-0000-000023150000}"/>
    <cellStyle name="Normal 10 2 10 34 4 10" xfId="5548" xr:uid="{00000000-0005-0000-0000-000024150000}"/>
    <cellStyle name="Normal 10 2 10 34 4 2" xfId="5549" xr:uid="{00000000-0005-0000-0000-000025150000}"/>
    <cellStyle name="Normal 10 2 10 34 4 3" xfId="5550" xr:uid="{00000000-0005-0000-0000-000026150000}"/>
    <cellStyle name="Normal 10 2 10 34 4 4" xfId="5551" xr:uid="{00000000-0005-0000-0000-000027150000}"/>
    <cellStyle name="Normal 10 2 10 34 4 5" xfId="5552" xr:uid="{00000000-0005-0000-0000-000028150000}"/>
    <cellStyle name="Normal 10 2 10 34 4 6" xfId="5553" xr:uid="{00000000-0005-0000-0000-000029150000}"/>
    <cellStyle name="Normal 10 2 10 34 4 7" xfId="5554" xr:uid="{00000000-0005-0000-0000-00002A150000}"/>
    <cellStyle name="Normal 10 2 10 34 4 8" xfId="5555" xr:uid="{00000000-0005-0000-0000-00002B150000}"/>
    <cellStyle name="Normal 10 2 10 34 4 9" xfId="5556" xr:uid="{00000000-0005-0000-0000-00002C150000}"/>
    <cellStyle name="Normal 10 2 10 34 5" xfId="5557" xr:uid="{00000000-0005-0000-0000-00002D150000}"/>
    <cellStyle name="Normal 10 2 10 34 5 10" xfId="5558" xr:uid="{00000000-0005-0000-0000-00002E150000}"/>
    <cellStyle name="Normal 10 2 10 34 5 2" xfId="5559" xr:uid="{00000000-0005-0000-0000-00002F150000}"/>
    <cellStyle name="Normal 10 2 10 34 5 3" xfId="5560" xr:uid="{00000000-0005-0000-0000-000030150000}"/>
    <cellStyle name="Normal 10 2 10 34 5 4" xfId="5561" xr:uid="{00000000-0005-0000-0000-000031150000}"/>
    <cellStyle name="Normal 10 2 10 34 5 5" xfId="5562" xr:uid="{00000000-0005-0000-0000-000032150000}"/>
    <cellStyle name="Normal 10 2 10 34 5 6" xfId="5563" xr:uid="{00000000-0005-0000-0000-000033150000}"/>
    <cellStyle name="Normal 10 2 10 34 5 7" xfId="5564" xr:uid="{00000000-0005-0000-0000-000034150000}"/>
    <cellStyle name="Normal 10 2 10 34 5 8" xfId="5565" xr:uid="{00000000-0005-0000-0000-000035150000}"/>
    <cellStyle name="Normal 10 2 10 34 5 9" xfId="5566" xr:uid="{00000000-0005-0000-0000-000036150000}"/>
    <cellStyle name="Normal 10 2 10 34 6" xfId="5567" xr:uid="{00000000-0005-0000-0000-000037150000}"/>
    <cellStyle name="Normal 10 2 10 34 7" xfId="5568" xr:uid="{00000000-0005-0000-0000-000038150000}"/>
    <cellStyle name="Normal 10 2 10 34 8" xfId="5569" xr:uid="{00000000-0005-0000-0000-000039150000}"/>
    <cellStyle name="Normal 10 2 10 34 9" xfId="5570" xr:uid="{00000000-0005-0000-0000-00003A150000}"/>
    <cellStyle name="Normal 10 2 10 35" xfId="5571" xr:uid="{00000000-0005-0000-0000-00003B150000}"/>
    <cellStyle name="Normal 10 2 10 35 10" xfId="5572" xr:uid="{00000000-0005-0000-0000-00003C150000}"/>
    <cellStyle name="Normal 10 2 10 35 2" xfId="5573" xr:uid="{00000000-0005-0000-0000-00003D150000}"/>
    <cellStyle name="Normal 10 2 10 35 3" xfId="5574" xr:uid="{00000000-0005-0000-0000-00003E150000}"/>
    <cellStyle name="Normal 10 2 10 35 4" xfId="5575" xr:uid="{00000000-0005-0000-0000-00003F150000}"/>
    <cellStyle name="Normal 10 2 10 35 5" xfId="5576" xr:uid="{00000000-0005-0000-0000-000040150000}"/>
    <cellStyle name="Normal 10 2 10 35 6" xfId="5577" xr:uid="{00000000-0005-0000-0000-000041150000}"/>
    <cellStyle name="Normal 10 2 10 35 7" xfId="5578" xr:uid="{00000000-0005-0000-0000-000042150000}"/>
    <cellStyle name="Normal 10 2 10 35 8" xfId="5579" xr:uid="{00000000-0005-0000-0000-000043150000}"/>
    <cellStyle name="Normal 10 2 10 35 9" xfId="5580" xr:uid="{00000000-0005-0000-0000-000044150000}"/>
    <cellStyle name="Normal 10 2 10 36" xfId="5581" xr:uid="{00000000-0005-0000-0000-000045150000}"/>
    <cellStyle name="Normal 10 2 10 36 10" xfId="5582" xr:uid="{00000000-0005-0000-0000-000046150000}"/>
    <cellStyle name="Normal 10 2 10 36 2" xfId="5583" xr:uid="{00000000-0005-0000-0000-000047150000}"/>
    <cellStyle name="Normal 10 2 10 36 3" xfId="5584" xr:uid="{00000000-0005-0000-0000-000048150000}"/>
    <cellStyle name="Normal 10 2 10 36 4" xfId="5585" xr:uid="{00000000-0005-0000-0000-000049150000}"/>
    <cellStyle name="Normal 10 2 10 36 5" xfId="5586" xr:uid="{00000000-0005-0000-0000-00004A150000}"/>
    <cellStyle name="Normal 10 2 10 36 6" xfId="5587" xr:uid="{00000000-0005-0000-0000-00004B150000}"/>
    <cellStyle name="Normal 10 2 10 36 7" xfId="5588" xr:uid="{00000000-0005-0000-0000-00004C150000}"/>
    <cellStyle name="Normal 10 2 10 36 8" xfId="5589" xr:uid="{00000000-0005-0000-0000-00004D150000}"/>
    <cellStyle name="Normal 10 2 10 36 9" xfId="5590" xr:uid="{00000000-0005-0000-0000-00004E150000}"/>
    <cellStyle name="Normal 10 2 10 37" xfId="5591" xr:uid="{00000000-0005-0000-0000-00004F150000}"/>
    <cellStyle name="Normal 10 2 10 37 10" xfId="5592" xr:uid="{00000000-0005-0000-0000-000050150000}"/>
    <cellStyle name="Normal 10 2 10 37 2" xfId="5593" xr:uid="{00000000-0005-0000-0000-000051150000}"/>
    <cellStyle name="Normal 10 2 10 37 3" xfId="5594" xr:uid="{00000000-0005-0000-0000-000052150000}"/>
    <cellStyle name="Normal 10 2 10 37 4" xfId="5595" xr:uid="{00000000-0005-0000-0000-000053150000}"/>
    <cellStyle name="Normal 10 2 10 37 5" xfId="5596" xr:uid="{00000000-0005-0000-0000-000054150000}"/>
    <cellStyle name="Normal 10 2 10 37 6" xfId="5597" xr:uid="{00000000-0005-0000-0000-000055150000}"/>
    <cellStyle name="Normal 10 2 10 37 7" xfId="5598" xr:uid="{00000000-0005-0000-0000-000056150000}"/>
    <cellStyle name="Normal 10 2 10 37 8" xfId="5599" xr:uid="{00000000-0005-0000-0000-000057150000}"/>
    <cellStyle name="Normal 10 2 10 37 9" xfId="5600" xr:uid="{00000000-0005-0000-0000-000058150000}"/>
    <cellStyle name="Normal 10 2 10 38" xfId="5601" xr:uid="{00000000-0005-0000-0000-000059150000}"/>
    <cellStyle name="Normal 10 2 10 38 10" xfId="5602" xr:uid="{00000000-0005-0000-0000-00005A150000}"/>
    <cellStyle name="Normal 10 2 10 38 2" xfId="5603" xr:uid="{00000000-0005-0000-0000-00005B150000}"/>
    <cellStyle name="Normal 10 2 10 38 3" xfId="5604" xr:uid="{00000000-0005-0000-0000-00005C150000}"/>
    <cellStyle name="Normal 10 2 10 38 4" xfId="5605" xr:uid="{00000000-0005-0000-0000-00005D150000}"/>
    <cellStyle name="Normal 10 2 10 38 5" xfId="5606" xr:uid="{00000000-0005-0000-0000-00005E150000}"/>
    <cellStyle name="Normal 10 2 10 38 6" xfId="5607" xr:uid="{00000000-0005-0000-0000-00005F150000}"/>
    <cellStyle name="Normal 10 2 10 38 7" xfId="5608" xr:uid="{00000000-0005-0000-0000-000060150000}"/>
    <cellStyle name="Normal 10 2 10 38 8" xfId="5609" xr:uid="{00000000-0005-0000-0000-000061150000}"/>
    <cellStyle name="Normal 10 2 10 38 9" xfId="5610" xr:uid="{00000000-0005-0000-0000-000062150000}"/>
    <cellStyle name="Normal 10 2 10 39" xfId="5611" xr:uid="{00000000-0005-0000-0000-000063150000}"/>
    <cellStyle name="Normal 10 2 10 4" xfId="5612" xr:uid="{00000000-0005-0000-0000-000064150000}"/>
    <cellStyle name="Normal 10 2 10 4 10" xfId="5613" xr:uid="{00000000-0005-0000-0000-000065150000}"/>
    <cellStyle name="Normal 10 2 10 4 11" xfId="5614" xr:uid="{00000000-0005-0000-0000-000066150000}"/>
    <cellStyle name="Normal 10 2 10 4 12" xfId="5615" xr:uid="{00000000-0005-0000-0000-000067150000}"/>
    <cellStyle name="Normal 10 2 10 4 13" xfId="5616" xr:uid="{00000000-0005-0000-0000-000068150000}"/>
    <cellStyle name="Normal 10 2 10 4 14" xfId="5617" xr:uid="{00000000-0005-0000-0000-000069150000}"/>
    <cellStyle name="Normal 10 2 10 4 2" xfId="5618" xr:uid="{00000000-0005-0000-0000-00006A150000}"/>
    <cellStyle name="Normal 10 2 10 4 2 10" xfId="5619" xr:uid="{00000000-0005-0000-0000-00006B150000}"/>
    <cellStyle name="Normal 10 2 10 4 2 2" xfId="5620" xr:uid="{00000000-0005-0000-0000-00006C150000}"/>
    <cellStyle name="Normal 10 2 10 4 2 3" xfId="5621" xr:uid="{00000000-0005-0000-0000-00006D150000}"/>
    <cellStyle name="Normal 10 2 10 4 2 4" xfId="5622" xr:uid="{00000000-0005-0000-0000-00006E150000}"/>
    <cellStyle name="Normal 10 2 10 4 2 5" xfId="5623" xr:uid="{00000000-0005-0000-0000-00006F150000}"/>
    <cellStyle name="Normal 10 2 10 4 2 6" xfId="5624" xr:uid="{00000000-0005-0000-0000-000070150000}"/>
    <cellStyle name="Normal 10 2 10 4 2 7" xfId="5625" xr:uid="{00000000-0005-0000-0000-000071150000}"/>
    <cellStyle name="Normal 10 2 10 4 2 8" xfId="5626" xr:uid="{00000000-0005-0000-0000-000072150000}"/>
    <cellStyle name="Normal 10 2 10 4 2 9" xfId="5627" xr:uid="{00000000-0005-0000-0000-000073150000}"/>
    <cellStyle name="Normal 10 2 10 4 3" xfId="5628" xr:uid="{00000000-0005-0000-0000-000074150000}"/>
    <cellStyle name="Normal 10 2 10 4 3 10" xfId="5629" xr:uid="{00000000-0005-0000-0000-000075150000}"/>
    <cellStyle name="Normal 10 2 10 4 3 2" xfId="5630" xr:uid="{00000000-0005-0000-0000-000076150000}"/>
    <cellStyle name="Normal 10 2 10 4 3 3" xfId="5631" xr:uid="{00000000-0005-0000-0000-000077150000}"/>
    <cellStyle name="Normal 10 2 10 4 3 4" xfId="5632" xr:uid="{00000000-0005-0000-0000-000078150000}"/>
    <cellStyle name="Normal 10 2 10 4 3 5" xfId="5633" xr:uid="{00000000-0005-0000-0000-000079150000}"/>
    <cellStyle name="Normal 10 2 10 4 3 6" xfId="5634" xr:uid="{00000000-0005-0000-0000-00007A150000}"/>
    <cellStyle name="Normal 10 2 10 4 3 7" xfId="5635" xr:uid="{00000000-0005-0000-0000-00007B150000}"/>
    <cellStyle name="Normal 10 2 10 4 3 8" xfId="5636" xr:uid="{00000000-0005-0000-0000-00007C150000}"/>
    <cellStyle name="Normal 10 2 10 4 3 9" xfId="5637" xr:uid="{00000000-0005-0000-0000-00007D150000}"/>
    <cellStyle name="Normal 10 2 10 4 4" xfId="5638" xr:uid="{00000000-0005-0000-0000-00007E150000}"/>
    <cellStyle name="Normal 10 2 10 4 4 10" xfId="5639" xr:uid="{00000000-0005-0000-0000-00007F150000}"/>
    <cellStyle name="Normal 10 2 10 4 4 2" xfId="5640" xr:uid="{00000000-0005-0000-0000-000080150000}"/>
    <cellStyle name="Normal 10 2 10 4 4 3" xfId="5641" xr:uid="{00000000-0005-0000-0000-000081150000}"/>
    <cellStyle name="Normal 10 2 10 4 4 4" xfId="5642" xr:uid="{00000000-0005-0000-0000-000082150000}"/>
    <cellStyle name="Normal 10 2 10 4 4 5" xfId="5643" xr:uid="{00000000-0005-0000-0000-000083150000}"/>
    <cellStyle name="Normal 10 2 10 4 4 6" xfId="5644" xr:uid="{00000000-0005-0000-0000-000084150000}"/>
    <cellStyle name="Normal 10 2 10 4 4 7" xfId="5645" xr:uid="{00000000-0005-0000-0000-000085150000}"/>
    <cellStyle name="Normal 10 2 10 4 4 8" xfId="5646" xr:uid="{00000000-0005-0000-0000-000086150000}"/>
    <cellStyle name="Normal 10 2 10 4 4 9" xfId="5647" xr:uid="{00000000-0005-0000-0000-000087150000}"/>
    <cellStyle name="Normal 10 2 10 4 5" xfId="5648" xr:uid="{00000000-0005-0000-0000-000088150000}"/>
    <cellStyle name="Normal 10 2 10 4 5 10" xfId="5649" xr:uid="{00000000-0005-0000-0000-000089150000}"/>
    <cellStyle name="Normal 10 2 10 4 5 2" xfId="5650" xr:uid="{00000000-0005-0000-0000-00008A150000}"/>
    <cellStyle name="Normal 10 2 10 4 5 3" xfId="5651" xr:uid="{00000000-0005-0000-0000-00008B150000}"/>
    <cellStyle name="Normal 10 2 10 4 5 4" xfId="5652" xr:uid="{00000000-0005-0000-0000-00008C150000}"/>
    <cellStyle name="Normal 10 2 10 4 5 5" xfId="5653" xr:uid="{00000000-0005-0000-0000-00008D150000}"/>
    <cellStyle name="Normal 10 2 10 4 5 6" xfId="5654" xr:uid="{00000000-0005-0000-0000-00008E150000}"/>
    <cellStyle name="Normal 10 2 10 4 5 7" xfId="5655" xr:uid="{00000000-0005-0000-0000-00008F150000}"/>
    <cellStyle name="Normal 10 2 10 4 5 8" xfId="5656" xr:uid="{00000000-0005-0000-0000-000090150000}"/>
    <cellStyle name="Normal 10 2 10 4 5 9" xfId="5657" xr:uid="{00000000-0005-0000-0000-000091150000}"/>
    <cellStyle name="Normal 10 2 10 4 6" xfId="5658" xr:uid="{00000000-0005-0000-0000-000092150000}"/>
    <cellStyle name="Normal 10 2 10 4 7" xfId="5659" xr:uid="{00000000-0005-0000-0000-000093150000}"/>
    <cellStyle name="Normal 10 2 10 4 8" xfId="5660" xr:uid="{00000000-0005-0000-0000-000094150000}"/>
    <cellStyle name="Normal 10 2 10 4 9" xfId="5661" xr:uid="{00000000-0005-0000-0000-000095150000}"/>
    <cellStyle name="Normal 10 2 10 40" xfId="5662" xr:uid="{00000000-0005-0000-0000-000096150000}"/>
    <cellStyle name="Normal 10 2 10 41" xfId="5663" xr:uid="{00000000-0005-0000-0000-000097150000}"/>
    <cellStyle name="Normal 10 2 10 42" xfId="5664" xr:uid="{00000000-0005-0000-0000-000098150000}"/>
    <cellStyle name="Normal 10 2 10 43" xfId="5665" xr:uid="{00000000-0005-0000-0000-000099150000}"/>
    <cellStyle name="Normal 10 2 10 44" xfId="5666" xr:uid="{00000000-0005-0000-0000-00009A150000}"/>
    <cellStyle name="Normal 10 2 10 45" xfId="5667" xr:uid="{00000000-0005-0000-0000-00009B150000}"/>
    <cellStyle name="Normal 10 2 10 46" xfId="5668" xr:uid="{00000000-0005-0000-0000-00009C150000}"/>
    <cellStyle name="Normal 10 2 10 47" xfId="5669" xr:uid="{00000000-0005-0000-0000-00009D150000}"/>
    <cellStyle name="Normal 10 2 10 48" xfId="5670" xr:uid="{00000000-0005-0000-0000-00009E150000}"/>
    <cellStyle name="Normal 10 2 10 49" xfId="5671" xr:uid="{00000000-0005-0000-0000-00009F150000}"/>
    <cellStyle name="Normal 10 2 10 5" xfId="5672" xr:uid="{00000000-0005-0000-0000-0000A0150000}"/>
    <cellStyle name="Normal 10 2 10 5 10" xfId="5673" xr:uid="{00000000-0005-0000-0000-0000A1150000}"/>
    <cellStyle name="Normal 10 2 10 5 11" xfId="5674" xr:uid="{00000000-0005-0000-0000-0000A2150000}"/>
    <cellStyle name="Normal 10 2 10 5 12" xfId="5675" xr:uid="{00000000-0005-0000-0000-0000A3150000}"/>
    <cellStyle name="Normal 10 2 10 5 13" xfId="5676" xr:uid="{00000000-0005-0000-0000-0000A4150000}"/>
    <cellStyle name="Normal 10 2 10 5 14" xfId="5677" xr:uid="{00000000-0005-0000-0000-0000A5150000}"/>
    <cellStyle name="Normal 10 2 10 5 2" xfId="5678" xr:uid="{00000000-0005-0000-0000-0000A6150000}"/>
    <cellStyle name="Normal 10 2 10 5 2 10" xfId="5679" xr:uid="{00000000-0005-0000-0000-0000A7150000}"/>
    <cellStyle name="Normal 10 2 10 5 2 2" xfId="5680" xr:uid="{00000000-0005-0000-0000-0000A8150000}"/>
    <cellStyle name="Normal 10 2 10 5 2 3" xfId="5681" xr:uid="{00000000-0005-0000-0000-0000A9150000}"/>
    <cellStyle name="Normal 10 2 10 5 2 4" xfId="5682" xr:uid="{00000000-0005-0000-0000-0000AA150000}"/>
    <cellStyle name="Normal 10 2 10 5 2 5" xfId="5683" xr:uid="{00000000-0005-0000-0000-0000AB150000}"/>
    <cellStyle name="Normal 10 2 10 5 2 6" xfId="5684" xr:uid="{00000000-0005-0000-0000-0000AC150000}"/>
    <cellStyle name="Normal 10 2 10 5 2 7" xfId="5685" xr:uid="{00000000-0005-0000-0000-0000AD150000}"/>
    <cellStyle name="Normal 10 2 10 5 2 8" xfId="5686" xr:uid="{00000000-0005-0000-0000-0000AE150000}"/>
    <cellStyle name="Normal 10 2 10 5 2 9" xfId="5687" xr:uid="{00000000-0005-0000-0000-0000AF150000}"/>
    <cellStyle name="Normal 10 2 10 5 3" xfId="5688" xr:uid="{00000000-0005-0000-0000-0000B0150000}"/>
    <cellStyle name="Normal 10 2 10 5 3 10" xfId="5689" xr:uid="{00000000-0005-0000-0000-0000B1150000}"/>
    <cellStyle name="Normal 10 2 10 5 3 2" xfId="5690" xr:uid="{00000000-0005-0000-0000-0000B2150000}"/>
    <cellStyle name="Normal 10 2 10 5 3 3" xfId="5691" xr:uid="{00000000-0005-0000-0000-0000B3150000}"/>
    <cellStyle name="Normal 10 2 10 5 3 4" xfId="5692" xr:uid="{00000000-0005-0000-0000-0000B4150000}"/>
    <cellStyle name="Normal 10 2 10 5 3 5" xfId="5693" xr:uid="{00000000-0005-0000-0000-0000B5150000}"/>
    <cellStyle name="Normal 10 2 10 5 3 6" xfId="5694" xr:uid="{00000000-0005-0000-0000-0000B6150000}"/>
    <cellStyle name="Normal 10 2 10 5 3 7" xfId="5695" xr:uid="{00000000-0005-0000-0000-0000B7150000}"/>
    <cellStyle name="Normal 10 2 10 5 3 8" xfId="5696" xr:uid="{00000000-0005-0000-0000-0000B8150000}"/>
    <cellStyle name="Normal 10 2 10 5 3 9" xfId="5697" xr:uid="{00000000-0005-0000-0000-0000B9150000}"/>
    <cellStyle name="Normal 10 2 10 5 4" xfId="5698" xr:uid="{00000000-0005-0000-0000-0000BA150000}"/>
    <cellStyle name="Normal 10 2 10 5 4 10" xfId="5699" xr:uid="{00000000-0005-0000-0000-0000BB150000}"/>
    <cellStyle name="Normal 10 2 10 5 4 2" xfId="5700" xr:uid="{00000000-0005-0000-0000-0000BC150000}"/>
    <cellStyle name="Normal 10 2 10 5 4 3" xfId="5701" xr:uid="{00000000-0005-0000-0000-0000BD150000}"/>
    <cellStyle name="Normal 10 2 10 5 4 4" xfId="5702" xr:uid="{00000000-0005-0000-0000-0000BE150000}"/>
    <cellStyle name="Normal 10 2 10 5 4 5" xfId="5703" xr:uid="{00000000-0005-0000-0000-0000BF150000}"/>
    <cellStyle name="Normal 10 2 10 5 4 6" xfId="5704" xr:uid="{00000000-0005-0000-0000-0000C0150000}"/>
    <cellStyle name="Normal 10 2 10 5 4 7" xfId="5705" xr:uid="{00000000-0005-0000-0000-0000C1150000}"/>
    <cellStyle name="Normal 10 2 10 5 4 8" xfId="5706" xr:uid="{00000000-0005-0000-0000-0000C2150000}"/>
    <cellStyle name="Normal 10 2 10 5 4 9" xfId="5707" xr:uid="{00000000-0005-0000-0000-0000C3150000}"/>
    <cellStyle name="Normal 10 2 10 5 5" xfId="5708" xr:uid="{00000000-0005-0000-0000-0000C4150000}"/>
    <cellStyle name="Normal 10 2 10 5 5 10" xfId="5709" xr:uid="{00000000-0005-0000-0000-0000C5150000}"/>
    <cellStyle name="Normal 10 2 10 5 5 2" xfId="5710" xr:uid="{00000000-0005-0000-0000-0000C6150000}"/>
    <cellStyle name="Normal 10 2 10 5 5 3" xfId="5711" xr:uid="{00000000-0005-0000-0000-0000C7150000}"/>
    <cellStyle name="Normal 10 2 10 5 5 4" xfId="5712" xr:uid="{00000000-0005-0000-0000-0000C8150000}"/>
    <cellStyle name="Normal 10 2 10 5 5 5" xfId="5713" xr:uid="{00000000-0005-0000-0000-0000C9150000}"/>
    <cellStyle name="Normal 10 2 10 5 5 6" xfId="5714" xr:uid="{00000000-0005-0000-0000-0000CA150000}"/>
    <cellStyle name="Normal 10 2 10 5 5 7" xfId="5715" xr:uid="{00000000-0005-0000-0000-0000CB150000}"/>
    <cellStyle name="Normal 10 2 10 5 5 8" xfId="5716" xr:uid="{00000000-0005-0000-0000-0000CC150000}"/>
    <cellStyle name="Normal 10 2 10 5 5 9" xfId="5717" xr:uid="{00000000-0005-0000-0000-0000CD150000}"/>
    <cellStyle name="Normal 10 2 10 5 6" xfId="5718" xr:uid="{00000000-0005-0000-0000-0000CE150000}"/>
    <cellStyle name="Normal 10 2 10 5 7" xfId="5719" xr:uid="{00000000-0005-0000-0000-0000CF150000}"/>
    <cellStyle name="Normal 10 2 10 5 8" xfId="5720" xr:uid="{00000000-0005-0000-0000-0000D0150000}"/>
    <cellStyle name="Normal 10 2 10 5 9" xfId="5721" xr:uid="{00000000-0005-0000-0000-0000D1150000}"/>
    <cellStyle name="Normal 10 2 10 50" xfId="406" xr:uid="{00000000-0005-0000-0000-0000D2150000}"/>
    <cellStyle name="Normal 10 2 10 6" xfId="5722" xr:uid="{00000000-0005-0000-0000-0000D3150000}"/>
    <cellStyle name="Normal 10 2 10 6 10" xfId="5723" xr:uid="{00000000-0005-0000-0000-0000D4150000}"/>
    <cellStyle name="Normal 10 2 10 6 11" xfId="5724" xr:uid="{00000000-0005-0000-0000-0000D5150000}"/>
    <cellStyle name="Normal 10 2 10 6 12" xfId="5725" xr:uid="{00000000-0005-0000-0000-0000D6150000}"/>
    <cellStyle name="Normal 10 2 10 6 13" xfId="5726" xr:uid="{00000000-0005-0000-0000-0000D7150000}"/>
    <cellStyle name="Normal 10 2 10 6 14" xfId="5727" xr:uid="{00000000-0005-0000-0000-0000D8150000}"/>
    <cellStyle name="Normal 10 2 10 6 2" xfId="5728" xr:uid="{00000000-0005-0000-0000-0000D9150000}"/>
    <cellStyle name="Normal 10 2 10 6 2 10" xfId="5729" xr:uid="{00000000-0005-0000-0000-0000DA150000}"/>
    <cellStyle name="Normal 10 2 10 6 2 2" xfId="5730" xr:uid="{00000000-0005-0000-0000-0000DB150000}"/>
    <cellStyle name="Normal 10 2 10 6 2 3" xfId="5731" xr:uid="{00000000-0005-0000-0000-0000DC150000}"/>
    <cellStyle name="Normal 10 2 10 6 2 4" xfId="5732" xr:uid="{00000000-0005-0000-0000-0000DD150000}"/>
    <cellStyle name="Normal 10 2 10 6 2 5" xfId="5733" xr:uid="{00000000-0005-0000-0000-0000DE150000}"/>
    <cellStyle name="Normal 10 2 10 6 2 6" xfId="5734" xr:uid="{00000000-0005-0000-0000-0000DF150000}"/>
    <cellStyle name="Normal 10 2 10 6 2 7" xfId="5735" xr:uid="{00000000-0005-0000-0000-0000E0150000}"/>
    <cellStyle name="Normal 10 2 10 6 2 8" xfId="5736" xr:uid="{00000000-0005-0000-0000-0000E1150000}"/>
    <cellStyle name="Normal 10 2 10 6 2 9" xfId="5737" xr:uid="{00000000-0005-0000-0000-0000E2150000}"/>
    <cellStyle name="Normal 10 2 10 6 3" xfId="5738" xr:uid="{00000000-0005-0000-0000-0000E3150000}"/>
    <cellStyle name="Normal 10 2 10 6 3 10" xfId="5739" xr:uid="{00000000-0005-0000-0000-0000E4150000}"/>
    <cellStyle name="Normal 10 2 10 6 3 2" xfId="5740" xr:uid="{00000000-0005-0000-0000-0000E5150000}"/>
    <cellStyle name="Normal 10 2 10 6 3 3" xfId="5741" xr:uid="{00000000-0005-0000-0000-0000E6150000}"/>
    <cellStyle name="Normal 10 2 10 6 3 4" xfId="5742" xr:uid="{00000000-0005-0000-0000-0000E7150000}"/>
    <cellStyle name="Normal 10 2 10 6 3 5" xfId="5743" xr:uid="{00000000-0005-0000-0000-0000E8150000}"/>
    <cellStyle name="Normal 10 2 10 6 3 6" xfId="5744" xr:uid="{00000000-0005-0000-0000-0000E9150000}"/>
    <cellStyle name="Normal 10 2 10 6 3 7" xfId="5745" xr:uid="{00000000-0005-0000-0000-0000EA150000}"/>
    <cellStyle name="Normal 10 2 10 6 3 8" xfId="5746" xr:uid="{00000000-0005-0000-0000-0000EB150000}"/>
    <cellStyle name="Normal 10 2 10 6 3 9" xfId="5747" xr:uid="{00000000-0005-0000-0000-0000EC150000}"/>
    <cellStyle name="Normal 10 2 10 6 4" xfId="5748" xr:uid="{00000000-0005-0000-0000-0000ED150000}"/>
    <cellStyle name="Normal 10 2 10 6 4 10" xfId="5749" xr:uid="{00000000-0005-0000-0000-0000EE150000}"/>
    <cellStyle name="Normal 10 2 10 6 4 2" xfId="5750" xr:uid="{00000000-0005-0000-0000-0000EF150000}"/>
    <cellStyle name="Normal 10 2 10 6 4 3" xfId="5751" xr:uid="{00000000-0005-0000-0000-0000F0150000}"/>
    <cellStyle name="Normal 10 2 10 6 4 4" xfId="5752" xr:uid="{00000000-0005-0000-0000-0000F1150000}"/>
    <cellStyle name="Normal 10 2 10 6 4 5" xfId="5753" xr:uid="{00000000-0005-0000-0000-0000F2150000}"/>
    <cellStyle name="Normal 10 2 10 6 4 6" xfId="5754" xr:uid="{00000000-0005-0000-0000-0000F3150000}"/>
    <cellStyle name="Normal 10 2 10 6 4 7" xfId="5755" xr:uid="{00000000-0005-0000-0000-0000F4150000}"/>
    <cellStyle name="Normal 10 2 10 6 4 8" xfId="5756" xr:uid="{00000000-0005-0000-0000-0000F5150000}"/>
    <cellStyle name="Normal 10 2 10 6 4 9" xfId="5757" xr:uid="{00000000-0005-0000-0000-0000F6150000}"/>
    <cellStyle name="Normal 10 2 10 6 5" xfId="5758" xr:uid="{00000000-0005-0000-0000-0000F7150000}"/>
    <cellStyle name="Normal 10 2 10 6 5 10" xfId="5759" xr:uid="{00000000-0005-0000-0000-0000F8150000}"/>
    <cellStyle name="Normal 10 2 10 6 5 2" xfId="5760" xr:uid="{00000000-0005-0000-0000-0000F9150000}"/>
    <cellStyle name="Normal 10 2 10 6 5 3" xfId="5761" xr:uid="{00000000-0005-0000-0000-0000FA150000}"/>
    <cellStyle name="Normal 10 2 10 6 5 4" xfId="5762" xr:uid="{00000000-0005-0000-0000-0000FB150000}"/>
    <cellStyle name="Normal 10 2 10 6 5 5" xfId="5763" xr:uid="{00000000-0005-0000-0000-0000FC150000}"/>
    <cellStyle name="Normal 10 2 10 6 5 6" xfId="5764" xr:uid="{00000000-0005-0000-0000-0000FD150000}"/>
    <cellStyle name="Normal 10 2 10 6 5 7" xfId="5765" xr:uid="{00000000-0005-0000-0000-0000FE150000}"/>
    <cellStyle name="Normal 10 2 10 6 5 8" xfId="5766" xr:uid="{00000000-0005-0000-0000-0000FF150000}"/>
    <cellStyle name="Normal 10 2 10 6 5 9" xfId="5767" xr:uid="{00000000-0005-0000-0000-000000160000}"/>
    <cellStyle name="Normal 10 2 10 6 6" xfId="5768" xr:uid="{00000000-0005-0000-0000-000001160000}"/>
    <cellStyle name="Normal 10 2 10 6 7" xfId="5769" xr:uid="{00000000-0005-0000-0000-000002160000}"/>
    <cellStyle name="Normal 10 2 10 6 8" xfId="5770" xr:uid="{00000000-0005-0000-0000-000003160000}"/>
    <cellStyle name="Normal 10 2 10 6 9" xfId="5771" xr:uid="{00000000-0005-0000-0000-000004160000}"/>
    <cellStyle name="Normal 10 2 10 7" xfId="5772" xr:uid="{00000000-0005-0000-0000-000005160000}"/>
    <cellStyle name="Normal 10 2 10 7 10" xfId="5773" xr:uid="{00000000-0005-0000-0000-000006160000}"/>
    <cellStyle name="Normal 10 2 10 7 11" xfId="5774" xr:uid="{00000000-0005-0000-0000-000007160000}"/>
    <cellStyle name="Normal 10 2 10 7 12" xfId="5775" xr:uid="{00000000-0005-0000-0000-000008160000}"/>
    <cellStyle name="Normal 10 2 10 7 13" xfId="5776" xr:uid="{00000000-0005-0000-0000-000009160000}"/>
    <cellStyle name="Normal 10 2 10 7 14" xfId="5777" xr:uid="{00000000-0005-0000-0000-00000A160000}"/>
    <cellStyle name="Normal 10 2 10 7 2" xfId="5778" xr:uid="{00000000-0005-0000-0000-00000B160000}"/>
    <cellStyle name="Normal 10 2 10 7 2 10" xfId="5779" xr:uid="{00000000-0005-0000-0000-00000C160000}"/>
    <cellStyle name="Normal 10 2 10 7 2 2" xfId="5780" xr:uid="{00000000-0005-0000-0000-00000D160000}"/>
    <cellStyle name="Normal 10 2 10 7 2 3" xfId="5781" xr:uid="{00000000-0005-0000-0000-00000E160000}"/>
    <cellStyle name="Normal 10 2 10 7 2 4" xfId="5782" xr:uid="{00000000-0005-0000-0000-00000F160000}"/>
    <cellStyle name="Normal 10 2 10 7 2 5" xfId="5783" xr:uid="{00000000-0005-0000-0000-000010160000}"/>
    <cellStyle name="Normal 10 2 10 7 2 6" xfId="5784" xr:uid="{00000000-0005-0000-0000-000011160000}"/>
    <cellStyle name="Normal 10 2 10 7 2 7" xfId="5785" xr:uid="{00000000-0005-0000-0000-000012160000}"/>
    <cellStyle name="Normal 10 2 10 7 2 8" xfId="5786" xr:uid="{00000000-0005-0000-0000-000013160000}"/>
    <cellStyle name="Normal 10 2 10 7 2 9" xfId="5787" xr:uid="{00000000-0005-0000-0000-000014160000}"/>
    <cellStyle name="Normal 10 2 10 7 3" xfId="5788" xr:uid="{00000000-0005-0000-0000-000015160000}"/>
    <cellStyle name="Normal 10 2 10 7 3 10" xfId="5789" xr:uid="{00000000-0005-0000-0000-000016160000}"/>
    <cellStyle name="Normal 10 2 10 7 3 2" xfId="5790" xr:uid="{00000000-0005-0000-0000-000017160000}"/>
    <cellStyle name="Normal 10 2 10 7 3 3" xfId="5791" xr:uid="{00000000-0005-0000-0000-000018160000}"/>
    <cellStyle name="Normal 10 2 10 7 3 4" xfId="5792" xr:uid="{00000000-0005-0000-0000-000019160000}"/>
    <cellStyle name="Normal 10 2 10 7 3 5" xfId="5793" xr:uid="{00000000-0005-0000-0000-00001A160000}"/>
    <cellStyle name="Normal 10 2 10 7 3 6" xfId="5794" xr:uid="{00000000-0005-0000-0000-00001B160000}"/>
    <cellStyle name="Normal 10 2 10 7 3 7" xfId="5795" xr:uid="{00000000-0005-0000-0000-00001C160000}"/>
    <cellStyle name="Normal 10 2 10 7 3 8" xfId="5796" xr:uid="{00000000-0005-0000-0000-00001D160000}"/>
    <cellStyle name="Normal 10 2 10 7 3 9" xfId="5797" xr:uid="{00000000-0005-0000-0000-00001E160000}"/>
    <cellStyle name="Normal 10 2 10 7 4" xfId="5798" xr:uid="{00000000-0005-0000-0000-00001F160000}"/>
    <cellStyle name="Normal 10 2 10 7 4 10" xfId="5799" xr:uid="{00000000-0005-0000-0000-000020160000}"/>
    <cellStyle name="Normal 10 2 10 7 4 2" xfId="5800" xr:uid="{00000000-0005-0000-0000-000021160000}"/>
    <cellStyle name="Normal 10 2 10 7 4 3" xfId="5801" xr:uid="{00000000-0005-0000-0000-000022160000}"/>
    <cellStyle name="Normal 10 2 10 7 4 4" xfId="5802" xr:uid="{00000000-0005-0000-0000-000023160000}"/>
    <cellStyle name="Normal 10 2 10 7 4 5" xfId="5803" xr:uid="{00000000-0005-0000-0000-000024160000}"/>
    <cellStyle name="Normal 10 2 10 7 4 6" xfId="5804" xr:uid="{00000000-0005-0000-0000-000025160000}"/>
    <cellStyle name="Normal 10 2 10 7 4 7" xfId="5805" xr:uid="{00000000-0005-0000-0000-000026160000}"/>
    <cellStyle name="Normal 10 2 10 7 4 8" xfId="5806" xr:uid="{00000000-0005-0000-0000-000027160000}"/>
    <cellStyle name="Normal 10 2 10 7 4 9" xfId="5807" xr:uid="{00000000-0005-0000-0000-000028160000}"/>
    <cellStyle name="Normal 10 2 10 7 5" xfId="5808" xr:uid="{00000000-0005-0000-0000-000029160000}"/>
    <cellStyle name="Normal 10 2 10 7 5 10" xfId="5809" xr:uid="{00000000-0005-0000-0000-00002A160000}"/>
    <cellStyle name="Normal 10 2 10 7 5 2" xfId="5810" xr:uid="{00000000-0005-0000-0000-00002B160000}"/>
    <cellStyle name="Normal 10 2 10 7 5 3" xfId="5811" xr:uid="{00000000-0005-0000-0000-00002C160000}"/>
    <cellStyle name="Normal 10 2 10 7 5 4" xfId="5812" xr:uid="{00000000-0005-0000-0000-00002D160000}"/>
    <cellStyle name="Normal 10 2 10 7 5 5" xfId="5813" xr:uid="{00000000-0005-0000-0000-00002E160000}"/>
    <cellStyle name="Normal 10 2 10 7 5 6" xfId="5814" xr:uid="{00000000-0005-0000-0000-00002F160000}"/>
    <cellStyle name="Normal 10 2 10 7 5 7" xfId="5815" xr:uid="{00000000-0005-0000-0000-000030160000}"/>
    <cellStyle name="Normal 10 2 10 7 5 8" xfId="5816" xr:uid="{00000000-0005-0000-0000-000031160000}"/>
    <cellStyle name="Normal 10 2 10 7 5 9" xfId="5817" xr:uid="{00000000-0005-0000-0000-000032160000}"/>
    <cellStyle name="Normal 10 2 10 7 6" xfId="5818" xr:uid="{00000000-0005-0000-0000-000033160000}"/>
    <cellStyle name="Normal 10 2 10 7 7" xfId="5819" xr:uid="{00000000-0005-0000-0000-000034160000}"/>
    <cellStyle name="Normal 10 2 10 7 8" xfId="5820" xr:uid="{00000000-0005-0000-0000-000035160000}"/>
    <cellStyle name="Normal 10 2 10 7 9" xfId="5821" xr:uid="{00000000-0005-0000-0000-000036160000}"/>
    <cellStyle name="Normal 10 2 10 8" xfId="5822" xr:uid="{00000000-0005-0000-0000-000037160000}"/>
    <cellStyle name="Normal 10 2 10 8 10" xfId="5823" xr:uid="{00000000-0005-0000-0000-000038160000}"/>
    <cellStyle name="Normal 10 2 10 8 11" xfId="5824" xr:uid="{00000000-0005-0000-0000-000039160000}"/>
    <cellStyle name="Normal 10 2 10 8 12" xfId="5825" xr:uid="{00000000-0005-0000-0000-00003A160000}"/>
    <cellStyle name="Normal 10 2 10 8 13" xfId="5826" xr:uid="{00000000-0005-0000-0000-00003B160000}"/>
    <cellStyle name="Normal 10 2 10 8 14" xfId="5827" xr:uid="{00000000-0005-0000-0000-00003C160000}"/>
    <cellStyle name="Normal 10 2 10 8 2" xfId="5828" xr:uid="{00000000-0005-0000-0000-00003D160000}"/>
    <cellStyle name="Normal 10 2 10 8 2 10" xfId="5829" xr:uid="{00000000-0005-0000-0000-00003E160000}"/>
    <cellStyle name="Normal 10 2 10 8 2 2" xfId="5830" xr:uid="{00000000-0005-0000-0000-00003F160000}"/>
    <cellStyle name="Normal 10 2 10 8 2 3" xfId="5831" xr:uid="{00000000-0005-0000-0000-000040160000}"/>
    <cellStyle name="Normal 10 2 10 8 2 4" xfId="5832" xr:uid="{00000000-0005-0000-0000-000041160000}"/>
    <cellStyle name="Normal 10 2 10 8 2 5" xfId="5833" xr:uid="{00000000-0005-0000-0000-000042160000}"/>
    <cellStyle name="Normal 10 2 10 8 2 6" xfId="5834" xr:uid="{00000000-0005-0000-0000-000043160000}"/>
    <cellStyle name="Normal 10 2 10 8 2 7" xfId="5835" xr:uid="{00000000-0005-0000-0000-000044160000}"/>
    <cellStyle name="Normal 10 2 10 8 2 8" xfId="5836" xr:uid="{00000000-0005-0000-0000-000045160000}"/>
    <cellStyle name="Normal 10 2 10 8 2 9" xfId="5837" xr:uid="{00000000-0005-0000-0000-000046160000}"/>
    <cellStyle name="Normal 10 2 10 8 3" xfId="5838" xr:uid="{00000000-0005-0000-0000-000047160000}"/>
    <cellStyle name="Normal 10 2 10 8 3 10" xfId="5839" xr:uid="{00000000-0005-0000-0000-000048160000}"/>
    <cellStyle name="Normal 10 2 10 8 3 2" xfId="5840" xr:uid="{00000000-0005-0000-0000-000049160000}"/>
    <cellStyle name="Normal 10 2 10 8 3 3" xfId="5841" xr:uid="{00000000-0005-0000-0000-00004A160000}"/>
    <cellStyle name="Normal 10 2 10 8 3 4" xfId="5842" xr:uid="{00000000-0005-0000-0000-00004B160000}"/>
    <cellStyle name="Normal 10 2 10 8 3 5" xfId="5843" xr:uid="{00000000-0005-0000-0000-00004C160000}"/>
    <cellStyle name="Normal 10 2 10 8 3 6" xfId="5844" xr:uid="{00000000-0005-0000-0000-00004D160000}"/>
    <cellStyle name="Normal 10 2 10 8 3 7" xfId="5845" xr:uid="{00000000-0005-0000-0000-00004E160000}"/>
    <cellStyle name="Normal 10 2 10 8 3 8" xfId="5846" xr:uid="{00000000-0005-0000-0000-00004F160000}"/>
    <cellStyle name="Normal 10 2 10 8 3 9" xfId="5847" xr:uid="{00000000-0005-0000-0000-000050160000}"/>
    <cellStyle name="Normal 10 2 10 8 4" xfId="5848" xr:uid="{00000000-0005-0000-0000-000051160000}"/>
    <cellStyle name="Normal 10 2 10 8 4 10" xfId="5849" xr:uid="{00000000-0005-0000-0000-000052160000}"/>
    <cellStyle name="Normal 10 2 10 8 4 2" xfId="5850" xr:uid="{00000000-0005-0000-0000-000053160000}"/>
    <cellStyle name="Normal 10 2 10 8 4 3" xfId="5851" xr:uid="{00000000-0005-0000-0000-000054160000}"/>
    <cellStyle name="Normal 10 2 10 8 4 4" xfId="5852" xr:uid="{00000000-0005-0000-0000-000055160000}"/>
    <cellStyle name="Normal 10 2 10 8 4 5" xfId="5853" xr:uid="{00000000-0005-0000-0000-000056160000}"/>
    <cellStyle name="Normal 10 2 10 8 4 6" xfId="5854" xr:uid="{00000000-0005-0000-0000-000057160000}"/>
    <cellStyle name="Normal 10 2 10 8 4 7" xfId="5855" xr:uid="{00000000-0005-0000-0000-000058160000}"/>
    <cellStyle name="Normal 10 2 10 8 4 8" xfId="5856" xr:uid="{00000000-0005-0000-0000-000059160000}"/>
    <cellStyle name="Normal 10 2 10 8 4 9" xfId="5857" xr:uid="{00000000-0005-0000-0000-00005A160000}"/>
    <cellStyle name="Normal 10 2 10 8 5" xfId="5858" xr:uid="{00000000-0005-0000-0000-00005B160000}"/>
    <cellStyle name="Normal 10 2 10 8 5 10" xfId="5859" xr:uid="{00000000-0005-0000-0000-00005C160000}"/>
    <cellStyle name="Normal 10 2 10 8 5 2" xfId="5860" xr:uid="{00000000-0005-0000-0000-00005D160000}"/>
    <cellStyle name="Normal 10 2 10 8 5 3" xfId="5861" xr:uid="{00000000-0005-0000-0000-00005E160000}"/>
    <cellStyle name="Normal 10 2 10 8 5 4" xfId="5862" xr:uid="{00000000-0005-0000-0000-00005F160000}"/>
    <cellStyle name="Normal 10 2 10 8 5 5" xfId="5863" xr:uid="{00000000-0005-0000-0000-000060160000}"/>
    <cellStyle name="Normal 10 2 10 8 5 6" xfId="5864" xr:uid="{00000000-0005-0000-0000-000061160000}"/>
    <cellStyle name="Normal 10 2 10 8 5 7" xfId="5865" xr:uid="{00000000-0005-0000-0000-000062160000}"/>
    <cellStyle name="Normal 10 2 10 8 5 8" xfId="5866" xr:uid="{00000000-0005-0000-0000-000063160000}"/>
    <cellStyle name="Normal 10 2 10 8 5 9" xfId="5867" xr:uid="{00000000-0005-0000-0000-000064160000}"/>
    <cellStyle name="Normal 10 2 10 8 6" xfId="5868" xr:uid="{00000000-0005-0000-0000-000065160000}"/>
    <cellStyle name="Normal 10 2 10 8 7" xfId="5869" xr:uid="{00000000-0005-0000-0000-000066160000}"/>
    <cellStyle name="Normal 10 2 10 8 8" xfId="5870" xr:uid="{00000000-0005-0000-0000-000067160000}"/>
    <cellStyle name="Normal 10 2 10 8 9" xfId="5871" xr:uid="{00000000-0005-0000-0000-000068160000}"/>
    <cellStyle name="Normal 10 2 10 9" xfId="5872" xr:uid="{00000000-0005-0000-0000-000069160000}"/>
    <cellStyle name="Normal 10 2 10 9 10" xfId="5873" xr:uid="{00000000-0005-0000-0000-00006A160000}"/>
    <cellStyle name="Normal 10 2 10 9 11" xfId="5874" xr:uid="{00000000-0005-0000-0000-00006B160000}"/>
    <cellStyle name="Normal 10 2 10 9 12" xfId="5875" xr:uid="{00000000-0005-0000-0000-00006C160000}"/>
    <cellStyle name="Normal 10 2 10 9 13" xfId="5876" xr:uid="{00000000-0005-0000-0000-00006D160000}"/>
    <cellStyle name="Normal 10 2 10 9 14" xfId="5877" xr:uid="{00000000-0005-0000-0000-00006E160000}"/>
    <cellStyle name="Normal 10 2 10 9 2" xfId="5878" xr:uid="{00000000-0005-0000-0000-00006F160000}"/>
    <cellStyle name="Normal 10 2 10 9 2 10" xfId="5879" xr:uid="{00000000-0005-0000-0000-000070160000}"/>
    <cellStyle name="Normal 10 2 10 9 2 2" xfId="5880" xr:uid="{00000000-0005-0000-0000-000071160000}"/>
    <cellStyle name="Normal 10 2 10 9 2 3" xfId="5881" xr:uid="{00000000-0005-0000-0000-000072160000}"/>
    <cellStyle name="Normal 10 2 10 9 2 4" xfId="5882" xr:uid="{00000000-0005-0000-0000-000073160000}"/>
    <cellStyle name="Normal 10 2 10 9 2 5" xfId="5883" xr:uid="{00000000-0005-0000-0000-000074160000}"/>
    <cellStyle name="Normal 10 2 10 9 2 6" xfId="5884" xr:uid="{00000000-0005-0000-0000-000075160000}"/>
    <cellStyle name="Normal 10 2 10 9 2 7" xfId="5885" xr:uid="{00000000-0005-0000-0000-000076160000}"/>
    <cellStyle name="Normal 10 2 10 9 2 8" xfId="5886" xr:uid="{00000000-0005-0000-0000-000077160000}"/>
    <cellStyle name="Normal 10 2 10 9 2 9" xfId="5887" xr:uid="{00000000-0005-0000-0000-000078160000}"/>
    <cellStyle name="Normal 10 2 10 9 3" xfId="5888" xr:uid="{00000000-0005-0000-0000-000079160000}"/>
    <cellStyle name="Normal 10 2 10 9 3 10" xfId="5889" xr:uid="{00000000-0005-0000-0000-00007A160000}"/>
    <cellStyle name="Normal 10 2 10 9 3 2" xfId="5890" xr:uid="{00000000-0005-0000-0000-00007B160000}"/>
    <cellStyle name="Normal 10 2 10 9 3 3" xfId="5891" xr:uid="{00000000-0005-0000-0000-00007C160000}"/>
    <cellStyle name="Normal 10 2 10 9 3 4" xfId="5892" xr:uid="{00000000-0005-0000-0000-00007D160000}"/>
    <cellStyle name="Normal 10 2 10 9 3 5" xfId="5893" xr:uid="{00000000-0005-0000-0000-00007E160000}"/>
    <cellStyle name="Normal 10 2 10 9 3 6" xfId="5894" xr:uid="{00000000-0005-0000-0000-00007F160000}"/>
    <cellStyle name="Normal 10 2 10 9 3 7" xfId="5895" xr:uid="{00000000-0005-0000-0000-000080160000}"/>
    <cellStyle name="Normal 10 2 10 9 3 8" xfId="5896" xr:uid="{00000000-0005-0000-0000-000081160000}"/>
    <cellStyle name="Normal 10 2 10 9 3 9" xfId="5897" xr:uid="{00000000-0005-0000-0000-000082160000}"/>
    <cellStyle name="Normal 10 2 10 9 4" xfId="5898" xr:uid="{00000000-0005-0000-0000-000083160000}"/>
    <cellStyle name="Normal 10 2 10 9 4 10" xfId="5899" xr:uid="{00000000-0005-0000-0000-000084160000}"/>
    <cellStyle name="Normal 10 2 10 9 4 2" xfId="5900" xr:uid="{00000000-0005-0000-0000-000085160000}"/>
    <cellStyle name="Normal 10 2 10 9 4 3" xfId="5901" xr:uid="{00000000-0005-0000-0000-000086160000}"/>
    <cellStyle name="Normal 10 2 10 9 4 4" xfId="5902" xr:uid="{00000000-0005-0000-0000-000087160000}"/>
    <cellStyle name="Normal 10 2 10 9 4 5" xfId="5903" xr:uid="{00000000-0005-0000-0000-000088160000}"/>
    <cellStyle name="Normal 10 2 10 9 4 6" xfId="5904" xr:uid="{00000000-0005-0000-0000-000089160000}"/>
    <cellStyle name="Normal 10 2 10 9 4 7" xfId="5905" xr:uid="{00000000-0005-0000-0000-00008A160000}"/>
    <cellStyle name="Normal 10 2 10 9 4 8" xfId="5906" xr:uid="{00000000-0005-0000-0000-00008B160000}"/>
    <cellStyle name="Normal 10 2 10 9 4 9" xfId="5907" xr:uid="{00000000-0005-0000-0000-00008C160000}"/>
    <cellStyle name="Normal 10 2 10 9 5" xfId="5908" xr:uid="{00000000-0005-0000-0000-00008D160000}"/>
    <cellStyle name="Normal 10 2 10 9 5 10" xfId="5909" xr:uid="{00000000-0005-0000-0000-00008E160000}"/>
    <cellStyle name="Normal 10 2 10 9 5 2" xfId="5910" xr:uid="{00000000-0005-0000-0000-00008F160000}"/>
    <cellStyle name="Normal 10 2 10 9 5 3" xfId="5911" xr:uid="{00000000-0005-0000-0000-000090160000}"/>
    <cellStyle name="Normal 10 2 10 9 5 4" xfId="5912" xr:uid="{00000000-0005-0000-0000-000091160000}"/>
    <cellStyle name="Normal 10 2 10 9 5 5" xfId="5913" xr:uid="{00000000-0005-0000-0000-000092160000}"/>
    <cellStyle name="Normal 10 2 10 9 5 6" xfId="5914" xr:uid="{00000000-0005-0000-0000-000093160000}"/>
    <cellStyle name="Normal 10 2 10 9 5 7" xfId="5915" xr:uid="{00000000-0005-0000-0000-000094160000}"/>
    <cellStyle name="Normal 10 2 10 9 5 8" xfId="5916" xr:uid="{00000000-0005-0000-0000-000095160000}"/>
    <cellStyle name="Normal 10 2 10 9 5 9" xfId="5917" xr:uid="{00000000-0005-0000-0000-000096160000}"/>
    <cellStyle name="Normal 10 2 10 9 6" xfId="5918" xr:uid="{00000000-0005-0000-0000-000097160000}"/>
    <cellStyle name="Normal 10 2 10 9 7" xfId="5919" xr:uid="{00000000-0005-0000-0000-000098160000}"/>
    <cellStyle name="Normal 10 2 10 9 8" xfId="5920" xr:uid="{00000000-0005-0000-0000-000099160000}"/>
    <cellStyle name="Normal 10 2 10 9 9" xfId="5921" xr:uid="{00000000-0005-0000-0000-00009A160000}"/>
    <cellStyle name="Normal 10 2 11" xfId="5922" xr:uid="{00000000-0005-0000-0000-00009B160000}"/>
    <cellStyle name="Normal 10 2 12" xfId="5923" xr:uid="{00000000-0005-0000-0000-00009C160000}"/>
    <cellStyle name="Normal 10 2 13" xfId="5924" xr:uid="{00000000-0005-0000-0000-00009D160000}"/>
    <cellStyle name="Normal 10 2 14" xfId="5925" xr:uid="{00000000-0005-0000-0000-00009E160000}"/>
    <cellStyle name="Normal 10 2 15" xfId="5926" xr:uid="{00000000-0005-0000-0000-00009F160000}"/>
    <cellStyle name="Normal 10 2 16" xfId="5927" xr:uid="{00000000-0005-0000-0000-0000A0160000}"/>
    <cellStyle name="Normal 10 2 17" xfId="5928" xr:uid="{00000000-0005-0000-0000-0000A1160000}"/>
    <cellStyle name="Normal 10 2 18" xfId="5929" xr:uid="{00000000-0005-0000-0000-0000A2160000}"/>
    <cellStyle name="Normal 10 2 19" xfId="5930" xr:uid="{00000000-0005-0000-0000-0000A3160000}"/>
    <cellStyle name="Normal 10 2 2" xfId="5931" xr:uid="{00000000-0005-0000-0000-0000A4160000}"/>
    <cellStyle name="Normal 10 2 2 2" xfId="5932" xr:uid="{00000000-0005-0000-0000-0000A5160000}"/>
    <cellStyle name="Normal 10 2 2 2 2" xfId="5933" xr:uid="{00000000-0005-0000-0000-0000A6160000}"/>
    <cellStyle name="Normal 10 2 20" xfId="5934" xr:uid="{00000000-0005-0000-0000-0000A7160000}"/>
    <cellStyle name="Normal 10 2 21" xfId="5935" xr:uid="{00000000-0005-0000-0000-0000A8160000}"/>
    <cellStyle name="Normal 10 2 22" xfId="5936" xr:uid="{00000000-0005-0000-0000-0000A9160000}"/>
    <cellStyle name="Normal 10 2 23" xfId="5937" xr:uid="{00000000-0005-0000-0000-0000AA160000}"/>
    <cellStyle name="Normal 10 2 24" xfId="5938" xr:uid="{00000000-0005-0000-0000-0000AB160000}"/>
    <cellStyle name="Normal 10 2 25" xfId="5939" xr:uid="{00000000-0005-0000-0000-0000AC160000}"/>
    <cellStyle name="Normal 10 2 26" xfId="5940" xr:uid="{00000000-0005-0000-0000-0000AD160000}"/>
    <cellStyle name="Normal 10 2 27" xfId="5941" xr:uid="{00000000-0005-0000-0000-0000AE160000}"/>
    <cellStyle name="Normal 10 2 28" xfId="5942" xr:uid="{00000000-0005-0000-0000-0000AF160000}"/>
    <cellStyle name="Normal 10 2 29" xfId="5943" xr:uid="{00000000-0005-0000-0000-0000B0160000}"/>
    <cellStyle name="Normal 10 2 3" xfId="5944" xr:uid="{00000000-0005-0000-0000-0000B1160000}"/>
    <cellStyle name="Normal 10 2 30" xfId="5945" xr:uid="{00000000-0005-0000-0000-0000B2160000}"/>
    <cellStyle name="Normal 10 2 31" xfId="5946" xr:uid="{00000000-0005-0000-0000-0000B3160000}"/>
    <cellStyle name="Normal 10 2 32" xfId="5947" xr:uid="{00000000-0005-0000-0000-0000B4160000}"/>
    <cellStyle name="Normal 10 2 33" xfId="5948" xr:uid="{00000000-0005-0000-0000-0000B5160000}"/>
    <cellStyle name="Normal 10 2 34" xfId="5949" xr:uid="{00000000-0005-0000-0000-0000B6160000}"/>
    <cellStyle name="Normal 10 2 35" xfId="5950" xr:uid="{00000000-0005-0000-0000-0000B7160000}"/>
    <cellStyle name="Normal 10 2 36" xfId="5951" xr:uid="{00000000-0005-0000-0000-0000B8160000}"/>
    <cellStyle name="Normal 10 2 37" xfId="5952" xr:uid="{00000000-0005-0000-0000-0000B9160000}"/>
    <cellStyle name="Normal 10 2 38" xfId="5953" xr:uid="{00000000-0005-0000-0000-0000BA160000}"/>
    <cellStyle name="Normal 10 2 39" xfId="5954" xr:uid="{00000000-0005-0000-0000-0000BB160000}"/>
    <cellStyle name="Normal 10 2 4" xfId="5955" xr:uid="{00000000-0005-0000-0000-0000BC160000}"/>
    <cellStyle name="Normal 10 2 40" xfId="5956" xr:uid="{00000000-0005-0000-0000-0000BD160000}"/>
    <cellStyle name="Normal 10 2 41" xfId="5957" xr:uid="{00000000-0005-0000-0000-0000BE160000}"/>
    <cellStyle name="Normal 10 2 42" xfId="5958" xr:uid="{00000000-0005-0000-0000-0000BF160000}"/>
    <cellStyle name="Normal 10 2 43" xfId="5959" xr:uid="{00000000-0005-0000-0000-0000C0160000}"/>
    <cellStyle name="Normal 10 2 44" xfId="5960" xr:uid="{00000000-0005-0000-0000-0000C1160000}"/>
    <cellStyle name="Normal 10 2 45" xfId="5961" xr:uid="{00000000-0005-0000-0000-0000C2160000}"/>
    <cellStyle name="Normal 10 2 46" xfId="5962" xr:uid="{00000000-0005-0000-0000-0000C3160000}"/>
    <cellStyle name="Normal 10 2 47" xfId="5963" xr:uid="{00000000-0005-0000-0000-0000C4160000}"/>
    <cellStyle name="Normal 10 2 48" xfId="5964" xr:uid="{00000000-0005-0000-0000-0000C5160000}"/>
    <cellStyle name="Normal 10 2 49" xfId="5965" xr:uid="{00000000-0005-0000-0000-0000C6160000}"/>
    <cellStyle name="Normal 10 2 5" xfId="5966" xr:uid="{00000000-0005-0000-0000-0000C7160000}"/>
    <cellStyle name="Normal 10 2 50" xfId="5967" xr:uid="{00000000-0005-0000-0000-0000C8160000}"/>
    <cellStyle name="Normal 10 2 51" xfId="5968" xr:uid="{00000000-0005-0000-0000-0000C9160000}"/>
    <cellStyle name="Normal 10 2 52" xfId="5969" xr:uid="{00000000-0005-0000-0000-0000CA160000}"/>
    <cellStyle name="Normal 10 2 53" xfId="5970" xr:uid="{00000000-0005-0000-0000-0000CB160000}"/>
    <cellStyle name="Normal 10 2 54" xfId="5971" xr:uid="{00000000-0005-0000-0000-0000CC160000}"/>
    <cellStyle name="Normal 10 2 55" xfId="5972" xr:uid="{00000000-0005-0000-0000-0000CD160000}"/>
    <cellStyle name="Normal 10 2 56" xfId="5973" xr:uid="{00000000-0005-0000-0000-0000CE160000}"/>
    <cellStyle name="Normal 10 2 57" xfId="5974" xr:uid="{00000000-0005-0000-0000-0000CF160000}"/>
    <cellStyle name="Normal 10 2 58" xfId="5975" xr:uid="{00000000-0005-0000-0000-0000D0160000}"/>
    <cellStyle name="Normal 10 2 59" xfId="5976" xr:uid="{00000000-0005-0000-0000-0000D1160000}"/>
    <cellStyle name="Normal 10 2 6" xfId="5977" xr:uid="{00000000-0005-0000-0000-0000D2160000}"/>
    <cellStyle name="Normal 10 2 60" xfId="5978" xr:uid="{00000000-0005-0000-0000-0000D3160000}"/>
    <cellStyle name="Normal 10 2 61" xfId="5979" xr:uid="{00000000-0005-0000-0000-0000D4160000}"/>
    <cellStyle name="Normal 10 2 62" xfId="5980" xr:uid="{00000000-0005-0000-0000-0000D5160000}"/>
    <cellStyle name="Normal 10 2 63" xfId="5981" xr:uid="{00000000-0005-0000-0000-0000D6160000}"/>
    <cellStyle name="Normal 10 2 64" xfId="5982" xr:uid="{00000000-0005-0000-0000-0000D7160000}"/>
    <cellStyle name="Normal 10 2 65" xfId="5983" xr:uid="{00000000-0005-0000-0000-0000D8160000}"/>
    <cellStyle name="Normal 10 2 66" xfId="5984" xr:uid="{00000000-0005-0000-0000-0000D9160000}"/>
    <cellStyle name="Normal 10 2 67" xfId="5985" xr:uid="{00000000-0005-0000-0000-0000DA160000}"/>
    <cellStyle name="Normal 10 2 68" xfId="5986" xr:uid="{00000000-0005-0000-0000-0000DB160000}"/>
    <cellStyle name="Normal 10 2 69" xfId="5987" xr:uid="{00000000-0005-0000-0000-0000DC160000}"/>
    <cellStyle name="Normal 10 2 7" xfId="5988" xr:uid="{00000000-0005-0000-0000-0000DD160000}"/>
    <cellStyle name="Normal 10 2 70" xfId="5989" xr:uid="{00000000-0005-0000-0000-0000DE160000}"/>
    <cellStyle name="Normal 10 2 71" xfId="5990" xr:uid="{00000000-0005-0000-0000-0000DF160000}"/>
    <cellStyle name="Normal 10 2 72" xfId="5991" xr:uid="{00000000-0005-0000-0000-0000E0160000}"/>
    <cellStyle name="Normal 10 2 73" xfId="5992" xr:uid="{00000000-0005-0000-0000-0000E1160000}"/>
    <cellStyle name="Normal 10 2 74" xfId="5993" xr:uid="{00000000-0005-0000-0000-0000E2160000}"/>
    <cellStyle name="Normal 10 2 75" xfId="5994" xr:uid="{00000000-0005-0000-0000-0000E3160000}"/>
    <cellStyle name="Normal 10 2 76" xfId="5995" xr:uid="{00000000-0005-0000-0000-0000E4160000}"/>
    <cellStyle name="Normal 10 2 77" xfId="5996" xr:uid="{00000000-0005-0000-0000-0000E5160000}"/>
    <cellStyle name="Normal 10 2 78" xfId="5997" xr:uid="{00000000-0005-0000-0000-0000E6160000}"/>
    <cellStyle name="Normal 10 2 79" xfId="5998" xr:uid="{00000000-0005-0000-0000-0000E7160000}"/>
    <cellStyle name="Normal 10 2 8" xfId="5999" xr:uid="{00000000-0005-0000-0000-0000E8160000}"/>
    <cellStyle name="Normal 10 2 9" xfId="6000" xr:uid="{00000000-0005-0000-0000-0000E9160000}"/>
    <cellStyle name="Normal 10 2_Enlaces" xfId="6001" xr:uid="{00000000-0005-0000-0000-0000EA160000}"/>
    <cellStyle name="Normal 10 20" xfId="6002" xr:uid="{00000000-0005-0000-0000-0000EB160000}"/>
    <cellStyle name="Normal 10 21" xfId="6003" xr:uid="{00000000-0005-0000-0000-0000EC160000}"/>
    <cellStyle name="Normal 10 22" xfId="6004" xr:uid="{00000000-0005-0000-0000-0000ED160000}"/>
    <cellStyle name="Normal 10 23" xfId="6005" xr:uid="{00000000-0005-0000-0000-0000EE160000}"/>
    <cellStyle name="Normal 10 24" xfId="6006" xr:uid="{00000000-0005-0000-0000-0000EF160000}"/>
    <cellStyle name="Normal 10 25" xfId="6007" xr:uid="{00000000-0005-0000-0000-0000F0160000}"/>
    <cellStyle name="Normal 10 26" xfId="6008" xr:uid="{00000000-0005-0000-0000-0000F1160000}"/>
    <cellStyle name="Normal 10 27" xfId="6009" xr:uid="{00000000-0005-0000-0000-0000F2160000}"/>
    <cellStyle name="Normal 10 28" xfId="6010" xr:uid="{00000000-0005-0000-0000-0000F3160000}"/>
    <cellStyle name="Normal 10 29" xfId="6011" xr:uid="{00000000-0005-0000-0000-0000F4160000}"/>
    <cellStyle name="Normal 10 3" xfId="6012" xr:uid="{00000000-0005-0000-0000-0000F5160000}"/>
    <cellStyle name="Normal 10 3 2" xfId="6013" xr:uid="{00000000-0005-0000-0000-0000F6160000}"/>
    <cellStyle name="Normal 10 3 3" xfId="6014" xr:uid="{00000000-0005-0000-0000-0000F7160000}"/>
    <cellStyle name="Normal 10 3 4" xfId="6015" xr:uid="{00000000-0005-0000-0000-0000F8160000}"/>
    <cellStyle name="Normal 10 3 4 2" xfId="6016" xr:uid="{00000000-0005-0000-0000-0000F9160000}"/>
    <cellStyle name="Normal 10 3 4 2 2" xfId="6017" xr:uid="{00000000-0005-0000-0000-0000FA160000}"/>
    <cellStyle name="Normal 10 3 4 3" xfId="6018" xr:uid="{00000000-0005-0000-0000-0000FB160000}"/>
    <cellStyle name="Normal 10 3 5" xfId="6019" xr:uid="{00000000-0005-0000-0000-0000FC160000}"/>
    <cellStyle name="Normal 10 3 6" xfId="6020" xr:uid="{00000000-0005-0000-0000-0000FD160000}"/>
    <cellStyle name="Normal 10 3 7" xfId="6021" xr:uid="{00000000-0005-0000-0000-0000FE160000}"/>
    <cellStyle name="Normal 10 3 7 2" xfId="6022" xr:uid="{00000000-0005-0000-0000-0000FF160000}"/>
    <cellStyle name="Normal 10 3 8" xfId="6023" xr:uid="{00000000-0005-0000-0000-000000170000}"/>
    <cellStyle name="Normal 10 3 9" xfId="6024" xr:uid="{00000000-0005-0000-0000-000001170000}"/>
    <cellStyle name="Normal 10 3_Implem" xfId="6025" xr:uid="{00000000-0005-0000-0000-000002170000}"/>
    <cellStyle name="Normal 10 30" xfId="6026" xr:uid="{00000000-0005-0000-0000-000003170000}"/>
    <cellStyle name="Normal 10 31" xfId="6027" xr:uid="{00000000-0005-0000-0000-000004170000}"/>
    <cellStyle name="Normal 10 32" xfId="2606" xr:uid="{00000000-0005-0000-0000-000005170000}"/>
    <cellStyle name="Normal 10 4" xfId="6028" xr:uid="{00000000-0005-0000-0000-000006170000}"/>
    <cellStyle name="Normal 10 5" xfId="6029" xr:uid="{00000000-0005-0000-0000-000007170000}"/>
    <cellStyle name="Normal 10 6" xfId="6030" xr:uid="{00000000-0005-0000-0000-000008170000}"/>
    <cellStyle name="Normal 10 7" xfId="6031" xr:uid="{00000000-0005-0000-0000-000009170000}"/>
    <cellStyle name="Normal 10 8" xfId="6032" xr:uid="{00000000-0005-0000-0000-00000A170000}"/>
    <cellStyle name="Normal 10 9" xfId="6033" xr:uid="{00000000-0005-0000-0000-00000B170000}"/>
    <cellStyle name="Normal 100" xfId="6034" xr:uid="{00000000-0005-0000-0000-00000C170000}"/>
    <cellStyle name="Normal 100 2" xfId="6035" xr:uid="{00000000-0005-0000-0000-00000D170000}"/>
    <cellStyle name="Normal 100 3" xfId="6036" xr:uid="{00000000-0005-0000-0000-00000E170000}"/>
    <cellStyle name="Normal 101" xfId="6037" xr:uid="{00000000-0005-0000-0000-00000F170000}"/>
    <cellStyle name="Normal 101 2" xfId="6038" xr:uid="{00000000-0005-0000-0000-000010170000}"/>
    <cellStyle name="Normal 101 3" xfId="6039" xr:uid="{00000000-0005-0000-0000-000011170000}"/>
    <cellStyle name="Normal 102" xfId="6040" xr:uid="{00000000-0005-0000-0000-000012170000}"/>
    <cellStyle name="Normal 102 2" xfId="6041" xr:uid="{00000000-0005-0000-0000-000013170000}"/>
    <cellStyle name="Normal 102 3" xfId="6042" xr:uid="{00000000-0005-0000-0000-000014170000}"/>
    <cellStyle name="Normal 103" xfId="6043" xr:uid="{00000000-0005-0000-0000-000015170000}"/>
    <cellStyle name="Normal 103 2" xfId="6044" xr:uid="{00000000-0005-0000-0000-000016170000}"/>
    <cellStyle name="Normal 104" xfId="6045" xr:uid="{00000000-0005-0000-0000-000017170000}"/>
    <cellStyle name="Normal 104 2" xfId="6046" xr:uid="{00000000-0005-0000-0000-000018170000}"/>
    <cellStyle name="Normal 105" xfId="6047" xr:uid="{00000000-0005-0000-0000-000019170000}"/>
    <cellStyle name="Normal 105 2" xfId="6048" xr:uid="{00000000-0005-0000-0000-00001A170000}"/>
    <cellStyle name="Normal 106" xfId="6049" xr:uid="{00000000-0005-0000-0000-00001B170000}"/>
    <cellStyle name="Normal 106 2" xfId="6050" xr:uid="{00000000-0005-0000-0000-00001C170000}"/>
    <cellStyle name="Normal 107" xfId="6051" xr:uid="{00000000-0005-0000-0000-00001D170000}"/>
    <cellStyle name="Normal 107 2" xfId="6052" xr:uid="{00000000-0005-0000-0000-00001E170000}"/>
    <cellStyle name="Normal 108" xfId="6053" xr:uid="{00000000-0005-0000-0000-00001F170000}"/>
    <cellStyle name="Normal 108 2" xfId="6054" xr:uid="{00000000-0005-0000-0000-000020170000}"/>
    <cellStyle name="Normal 109" xfId="6055" xr:uid="{00000000-0005-0000-0000-000021170000}"/>
    <cellStyle name="Normal 109 2" xfId="6056" xr:uid="{00000000-0005-0000-0000-000022170000}"/>
    <cellStyle name="Normal 11" xfId="407" xr:uid="{00000000-0005-0000-0000-000023170000}"/>
    <cellStyle name="Normal 11 10" xfId="6058" xr:uid="{00000000-0005-0000-0000-000024170000}"/>
    <cellStyle name="Normal 11 11" xfId="6059" xr:uid="{00000000-0005-0000-0000-000025170000}"/>
    <cellStyle name="Normal 11 12" xfId="6060" xr:uid="{00000000-0005-0000-0000-000026170000}"/>
    <cellStyle name="Normal 11 13" xfId="6061" xr:uid="{00000000-0005-0000-0000-000027170000}"/>
    <cellStyle name="Normal 11 14" xfId="6062" xr:uid="{00000000-0005-0000-0000-000028170000}"/>
    <cellStyle name="Normal 11 15" xfId="6063" xr:uid="{00000000-0005-0000-0000-000029170000}"/>
    <cellStyle name="Normal 11 16" xfId="6064" xr:uid="{00000000-0005-0000-0000-00002A170000}"/>
    <cellStyle name="Normal 11 17" xfId="6065" xr:uid="{00000000-0005-0000-0000-00002B170000}"/>
    <cellStyle name="Normal 11 18" xfId="6066" xr:uid="{00000000-0005-0000-0000-00002C170000}"/>
    <cellStyle name="Normal 11 19" xfId="6067" xr:uid="{00000000-0005-0000-0000-00002D170000}"/>
    <cellStyle name="Normal 11 2" xfId="6068" xr:uid="{00000000-0005-0000-0000-00002E170000}"/>
    <cellStyle name="Normal 11 2 2" xfId="6069" xr:uid="{00000000-0005-0000-0000-00002F170000}"/>
    <cellStyle name="Normal 11 2 3" xfId="6070" xr:uid="{00000000-0005-0000-0000-000030170000}"/>
    <cellStyle name="Normal 11 20" xfId="6071" xr:uid="{00000000-0005-0000-0000-000031170000}"/>
    <cellStyle name="Normal 11 21" xfId="6072" xr:uid="{00000000-0005-0000-0000-000032170000}"/>
    <cellStyle name="Normal 11 22" xfId="6073" xr:uid="{00000000-0005-0000-0000-000033170000}"/>
    <cellStyle name="Normal 11 23" xfId="6074" xr:uid="{00000000-0005-0000-0000-000034170000}"/>
    <cellStyle name="Normal 11 24" xfId="6075" xr:uid="{00000000-0005-0000-0000-000035170000}"/>
    <cellStyle name="Normal 11 25" xfId="6076" xr:uid="{00000000-0005-0000-0000-000036170000}"/>
    <cellStyle name="Normal 11 26" xfId="6057" xr:uid="{00000000-0005-0000-0000-000037170000}"/>
    <cellStyle name="Normal 11 3" xfId="6077" xr:uid="{00000000-0005-0000-0000-000038170000}"/>
    <cellStyle name="Normal 11 3 2" xfId="6078" xr:uid="{00000000-0005-0000-0000-000039170000}"/>
    <cellStyle name="Normal 11 3 3" xfId="6079" xr:uid="{00000000-0005-0000-0000-00003A170000}"/>
    <cellStyle name="Normal 11 4" xfId="6080" xr:uid="{00000000-0005-0000-0000-00003B170000}"/>
    <cellStyle name="Normal 11 5" xfId="6081" xr:uid="{00000000-0005-0000-0000-00003C170000}"/>
    <cellStyle name="Normal 11 6" xfId="6082" xr:uid="{00000000-0005-0000-0000-00003D170000}"/>
    <cellStyle name="Normal 11 7" xfId="6083" xr:uid="{00000000-0005-0000-0000-00003E170000}"/>
    <cellStyle name="Normal 11 8" xfId="6084" xr:uid="{00000000-0005-0000-0000-00003F170000}"/>
    <cellStyle name="Normal 11 9" xfId="6085" xr:uid="{00000000-0005-0000-0000-000040170000}"/>
    <cellStyle name="Normal 110" xfId="6086" xr:uid="{00000000-0005-0000-0000-000041170000}"/>
    <cellStyle name="Normal 110 2" xfId="6087" xr:uid="{00000000-0005-0000-0000-000042170000}"/>
    <cellStyle name="Normal 111" xfId="6088" xr:uid="{00000000-0005-0000-0000-000043170000}"/>
    <cellStyle name="Normal 111 2" xfId="6089" xr:uid="{00000000-0005-0000-0000-000044170000}"/>
    <cellStyle name="Normal 112" xfId="6090" xr:uid="{00000000-0005-0000-0000-000045170000}"/>
    <cellStyle name="Normal 112 2" xfId="6091" xr:uid="{00000000-0005-0000-0000-000046170000}"/>
    <cellStyle name="Normal 113" xfId="6092" xr:uid="{00000000-0005-0000-0000-000047170000}"/>
    <cellStyle name="Normal 113 2" xfId="6093" xr:uid="{00000000-0005-0000-0000-000048170000}"/>
    <cellStyle name="Normal 114" xfId="6094" xr:uid="{00000000-0005-0000-0000-000049170000}"/>
    <cellStyle name="Normal 114 2" xfId="6095" xr:uid="{00000000-0005-0000-0000-00004A170000}"/>
    <cellStyle name="Normal 115" xfId="6096" xr:uid="{00000000-0005-0000-0000-00004B170000}"/>
    <cellStyle name="Normal 115 2" xfId="6097" xr:uid="{00000000-0005-0000-0000-00004C170000}"/>
    <cellStyle name="Normal 116" xfId="6098" xr:uid="{00000000-0005-0000-0000-00004D170000}"/>
    <cellStyle name="Normal 116 2" xfId="6099" xr:uid="{00000000-0005-0000-0000-00004E170000}"/>
    <cellStyle name="Normal 117" xfId="6100" xr:uid="{00000000-0005-0000-0000-00004F170000}"/>
    <cellStyle name="Normal 117 2" xfId="6101" xr:uid="{00000000-0005-0000-0000-000050170000}"/>
    <cellStyle name="Normal 118" xfId="6102" xr:uid="{00000000-0005-0000-0000-000051170000}"/>
    <cellStyle name="Normal 118 2" xfId="6103" xr:uid="{00000000-0005-0000-0000-000052170000}"/>
    <cellStyle name="Normal 119" xfId="6104" xr:uid="{00000000-0005-0000-0000-000053170000}"/>
    <cellStyle name="Normal 119 2" xfId="6105" xr:uid="{00000000-0005-0000-0000-000054170000}"/>
    <cellStyle name="Normal 12" xfId="6106" xr:uid="{00000000-0005-0000-0000-000055170000}"/>
    <cellStyle name="Normal 12 10" xfId="6107" xr:uid="{00000000-0005-0000-0000-000056170000}"/>
    <cellStyle name="Normal 12 11" xfId="6108" xr:uid="{00000000-0005-0000-0000-000057170000}"/>
    <cellStyle name="Normal 12 12" xfId="6109" xr:uid="{00000000-0005-0000-0000-000058170000}"/>
    <cellStyle name="Normal 12 13" xfId="6110" xr:uid="{00000000-0005-0000-0000-000059170000}"/>
    <cellStyle name="Normal 12 14" xfId="6111" xr:uid="{00000000-0005-0000-0000-00005A170000}"/>
    <cellStyle name="Normal 12 15" xfId="6112" xr:uid="{00000000-0005-0000-0000-00005B170000}"/>
    <cellStyle name="Normal 12 16" xfId="6113" xr:uid="{00000000-0005-0000-0000-00005C170000}"/>
    <cellStyle name="Normal 12 17" xfId="6114" xr:uid="{00000000-0005-0000-0000-00005D170000}"/>
    <cellStyle name="Normal 12 18" xfId="6115" xr:uid="{00000000-0005-0000-0000-00005E170000}"/>
    <cellStyle name="Normal 12 19" xfId="6116" xr:uid="{00000000-0005-0000-0000-00005F170000}"/>
    <cellStyle name="Normal 12 2" xfId="6117" xr:uid="{00000000-0005-0000-0000-000060170000}"/>
    <cellStyle name="Normal 12 2 2" xfId="6118" xr:uid="{00000000-0005-0000-0000-000061170000}"/>
    <cellStyle name="Normal 12 2 3" xfId="6119" xr:uid="{00000000-0005-0000-0000-000062170000}"/>
    <cellStyle name="Normal 12 20" xfId="6120" xr:uid="{00000000-0005-0000-0000-000063170000}"/>
    <cellStyle name="Normal 12 21" xfId="6121" xr:uid="{00000000-0005-0000-0000-000064170000}"/>
    <cellStyle name="Normal 12 22" xfId="6122" xr:uid="{00000000-0005-0000-0000-000065170000}"/>
    <cellStyle name="Normal 12 23" xfId="6123" xr:uid="{00000000-0005-0000-0000-000066170000}"/>
    <cellStyle name="Normal 12 24" xfId="6124" xr:uid="{00000000-0005-0000-0000-000067170000}"/>
    <cellStyle name="Normal 12 25" xfId="6125" xr:uid="{00000000-0005-0000-0000-000068170000}"/>
    <cellStyle name="Normal 12 3" xfId="6126" xr:uid="{00000000-0005-0000-0000-000069170000}"/>
    <cellStyle name="Normal 12 3 2" xfId="6127" xr:uid="{00000000-0005-0000-0000-00006A170000}"/>
    <cellStyle name="Normal 12 3 3" xfId="6128" xr:uid="{00000000-0005-0000-0000-00006B170000}"/>
    <cellStyle name="Normal 12 4" xfId="6129" xr:uid="{00000000-0005-0000-0000-00006C170000}"/>
    <cellStyle name="Normal 12 5" xfId="6130" xr:uid="{00000000-0005-0000-0000-00006D170000}"/>
    <cellStyle name="Normal 12 6" xfId="6131" xr:uid="{00000000-0005-0000-0000-00006E170000}"/>
    <cellStyle name="Normal 12 7" xfId="6132" xr:uid="{00000000-0005-0000-0000-00006F170000}"/>
    <cellStyle name="Normal 12 8" xfId="6133" xr:uid="{00000000-0005-0000-0000-000070170000}"/>
    <cellStyle name="Normal 12 9" xfId="6134" xr:uid="{00000000-0005-0000-0000-000071170000}"/>
    <cellStyle name="Normal 120" xfId="6135" xr:uid="{00000000-0005-0000-0000-000072170000}"/>
    <cellStyle name="Normal 120 2" xfId="6136" xr:uid="{00000000-0005-0000-0000-000073170000}"/>
    <cellStyle name="Normal 121" xfId="6137" xr:uid="{00000000-0005-0000-0000-000074170000}"/>
    <cellStyle name="Normal 121 2" xfId="6138" xr:uid="{00000000-0005-0000-0000-000075170000}"/>
    <cellStyle name="Normal 122" xfId="6139" xr:uid="{00000000-0005-0000-0000-000076170000}"/>
    <cellStyle name="Normal 122 2" xfId="6140" xr:uid="{00000000-0005-0000-0000-000077170000}"/>
    <cellStyle name="Normal 123" xfId="6141" xr:uid="{00000000-0005-0000-0000-000078170000}"/>
    <cellStyle name="Normal 123 2" xfId="6142" xr:uid="{00000000-0005-0000-0000-000079170000}"/>
    <cellStyle name="Normal 124" xfId="6143" xr:uid="{00000000-0005-0000-0000-00007A170000}"/>
    <cellStyle name="Normal 124 2" xfId="6144" xr:uid="{00000000-0005-0000-0000-00007B170000}"/>
    <cellStyle name="Normal 125" xfId="6145" xr:uid="{00000000-0005-0000-0000-00007C170000}"/>
    <cellStyle name="Normal 125 2" xfId="6146" xr:uid="{00000000-0005-0000-0000-00007D170000}"/>
    <cellStyle name="Normal 126" xfId="6147" xr:uid="{00000000-0005-0000-0000-00007E170000}"/>
    <cellStyle name="Normal 126 2" xfId="6148" xr:uid="{00000000-0005-0000-0000-00007F170000}"/>
    <cellStyle name="Normal 127" xfId="6149" xr:uid="{00000000-0005-0000-0000-000080170000}"/>
    <cellStyle name="Normal 127 2" xfId="6150" xr:uid="{00000000-0005-0000-0000-000081170000}"/>
    <cellStyle name="Normal 128" xfId="6151" xr:uid="{00000000-0005-0000-0000-000082170000}"/>
    <cellStyle name="Normal 128 2" xfId="6152" xr:uid="{00000000-0005-0000-0000-000083170000}"/>
    <cellStyle name="Normal 129" xfId="6153" xr:uid="{00000000-0005-0000-0000-000084170000}"/>
    <cellStyle name="Normal 129 2" xfId="6154" xr:uid="{00000000-0005-0000-0000-000085170000}"/>
    <cellStyle name="Normal 13" xfId="6155" xr:uid="{00000000-0005-0000-0000-000086170000}"/>
    <cellStyle name="Normal 13 10" xfId="6156" xr:uid="{00000000-0005-0000-0000-000087170000}"/>
    <cellStyle name="Normal 13 11" xfId="6157" xr:uid="{00000000-0005-0000-0000-000088170000}"/>
    <cellStyle name="Normal 13 12" xfId="6158" xr:uid="{00000000-0005-0000-0000-000089170000}"/>
    <cellStyle name="Normal 13 13" xfId="6159" xr:uid="{00000000-0005-0000-0000-00008A170000}"/>
    <cellStyle name="Normal 13 14" xfId="6160" xr:uid="{00000000-0005-0000-0000-00008B170000}"/>
    <cellStyle name="Normal 13 15" xfId="6161" xr:uid="{00000000-0005-0000-0000-00008C170000}"/>
    <cellStyle name="Normal 13 16" xfId="6162" xr:uid="{00000000-0005-0000-0000-00008D170000}"/>
    <cellStyle name="Normal 13 17" xfId="6163" xr:uid="{00000000-0005-0000-0000-00008E170000}"/>
    <cellStyle name="Normal 13 18" xfId="6164" xr:uid="{00000000-0005-0000-0000-00008F170000}"/>
    <cellStyle name="Normal 13 19" xfId="6165" xr:uid="{00000000-0005-0000-0000-000090170000}"/>
    <cellStyle name="Normal 13 2" xfId="6166" xr:uid="{00000000-0005-0000-0000-000091170000}"/>
    <cellStyle name="Normal 13 2 2" xfId="6167" xr:uid="{00000000-0005-0000-0000-000092170000}"/>
    <cellStyle name="Normal 13 2 3" xfId="6168" xr:uid="{00000000-0005-0000-0000-000093170000}"/>
    <cellStyle name="Normal 13 20" xfId="6169" xr:uid="{00000000-0005-0000-0000-000094170000}"/>
    <cellStyle name="Normal 13 21" xfId="6170" xr:uid="{00000000-0005-0000-0000-000095170000}"/>
    <cellStyle name="Normal 13 22" xfId="6171" xr:uid="{00000000-0005-0000-0000-000096170000}"/>
    <cellStyle name="Normal 13 23" xfId="6172" xr:uid="{00000000-0005-0000-0000-000097170000}"/>
    <cellStyle name="Normal 13 24" xfId="6173" xr:uid="{00000000-0005-0000-0000-000098170000}"/>
    <cellStyle name="Normal 13 25" xfId="6174" xr:uid="{00000000-0005-0000-0000-000099170000}"/>
    <cellStyle name="Normal 13 26" xfId="6175" xr:uid="{00000000-0005-0000-0000-00009A170000}"/>
    <cellStyle name="Normal 13 3" xfId="6176" xr:uid="{00000000-0005-0000-0000-00009B170000}"/>
    <cellStyle name="Normal 13 3 2" xfId="6177" xr:uid="{00000000-0005-0000-0000-00009C170000}"/>
    <cellStyle name="Normal 13 3 3" xfId="6178" xr:uid="{00000000-0005-0000-0000-00009D170000}"/>
    <cellStyle name="Normal 13 4" xfId="6179" xr:uid="{00000000-0005-0000-0000-00009E170000}"/>
    <cellStyle name="Normal 13 5" xfId="6180" xr:uid="{00000000-0005-0000-0000-00009F170000}"/>
    <cellStyle name="Normal 13 6" xfId="6181" xr:uid="{00000000-0005-0000-0000-0000A0170000}"/>
    <cellStyle name="Normal 13 7" xfId="6182" xr:uid="{00000000-0005-0000-0000-0000A1170000}"/>
    <cellStyle name="Normal 13 8" xfId="6183" xr:uid="{00000000-0005-0000-0000-0000A2170000}"/>
    <cellStyle name="Normal 13 9" xfId="6184" xr:uid="{00000000-0005-0000-0000-0000A3170000}"/>
    <cellStyle name="Normal 130" xfId="6185" xr:uid="{00000000-0005-0000-0000-0000A4170000}"/>
    <cellStyle name="Normal 130 2" xfId="6186" xr:uid="{00000000-0005-0000-0000-0000A5170000}"/>
    <cellStyle name="Normal 131" xfId="6187" xr:uid="{00000000-0005-0000-0000-0000A6170000}"/>
    <cellStyle name="Normal 131 2" xfId="6188" xr:uid="{00000000-0005-0000-0000-0000A7170000}"/>
    <cellStyle name="Normal 132" xfId="6189" xr:uid="{00000000-0005-0000-0000-0000A8170000}"/>
    <cellStyle name="Normal 132 2" xfId="6190" xr:uid="{00000000-0005-0000-0000-0000A9170000}"/>
    <cellStyle name="Normal 133" xfId="6191" xr:uid="{00000000-0005-0000-0000-0000AA170000}"/>
    <cellStyle name="Normal 133 2" xfId="6192" xr:uid="{00000000-0005-0000-0000-0000AB170000}"/>
    <cellStyle name="Normal 134" xfId="6193" xr:uid="{00000000-0005-0000-0000-0000AC170000}"/>
    <cellStyle name="Normal 134 2" xfId="6194" xr:uid="{00000000-0005-0000-0000-0000AD170000}"/>
    <cellStyle name="Normal 135" xfId="6195" xr:uid="{00000000-0005-0000-0000-0000AE170000}"/>
    <cellStyle name="Normal 135 2" xfId="6196" xr:uid="{00000000-0005-0000-0000-0000AF170000}"/>
    <cellStyle name="Normal 136" xfId="6197" xr:uid="{00000000-0005-0000-0000-0000B0170000}"/>
    <cellStyle name="Normal 136 2" xfId="6198" xr:uid="{00000000-0005-0000-0000-0000B1170000}"/>
    <cellStyle name="Normal 137" xfId="6199" xr:uid="{00000000-0005-0000-0000-0000B2170000}"/>
    <cellStyle name="Normal 137 2" xfId="6200" xr:uid="{00000000-0005-0000-0000-0000B3170000}"/>
    <cellStyle name="Normal 138" xfId="6201" xr:uid="{00000000-0005-0000-0000-0000B4170000}"/>
    <cellStyle name="Normal 138 2" xfId="6202" xr:uid="{00000000-0005-0000-0000-0000B5170000}"/>
    <cellStyle name="Normal 139" xfId="6203" xr:uid="{00000000-0005-0000-0000-0000B6170000}"/>
    <cellStyle name="Normal 139 2" xfId="6204" xr:uid="{00000000-0005-0000-0000-0000B7170000}"/>
    <cellStyle name="Normal 14" xfId="408" xr:uid="{00000000-0005-0000-0000-0000B8170000}"/>
    <cellStyle name="Normal 14 2" xfId="6206" xr:uid="{00000000-0005-0000-0000-0000B9170000}"/>
    <cellStyle name="Normal 14 3" xfId="6207" xr:uid="{00000000-0005-0000-0000-0000BA170000}"/>
    <cellStyle name="Normal 14 3 2" xfId="6208" xr:uid="{00000000-0005-0000-0000-0000BB170000}"/>
    <cellStyle name="Normal 14 4" xfId="6209" xr:uid="{00000000-0005-0000-0000-0000BC170000}"/>
    <cellStyle name="Normal 14 5" xfId="6210" xr:uid="{00000000-0005-0000-0000-0000BD170000}"/>
    <cellStyle name="Normal 14 6" xfId="6205" xr:uid="{00000000-0005-0000-0000-0000BE170000}"/>
    <cellStyle name="Normal 140" xfId="6211" xr:uid="{00000000-0005-0000-0000-0000BF170000}"/>
    <cellStyle name="Normal 140 2" xfId="6212" xr:uid="{00000000-0005-0000-0000-0000C0170000}"/>
    <cellStyle name="Normal 141" xfId="6213" xr:uid="{00000000-0005-0000-0000-0000C1170000}"/>
    <cellStyle name="Normal 141 2" xfId="6214" xr:uid="{00000000-0005-0000-0000-0000C2170000}"/>
    <cellStyle name="Normal 142" xfId="6215" xr:uid="{00000000-0005-0000-0000-0000C3170000}"/>
    <cellStyle name="Normal 142 2" xfId="6216" xr:uid="{00000000-0005-0000-0000-0000C4170000}"/>
    <cellStyle name="Normal 143" xfId="6217" xr:uid="{00000000-0005-0000-0000-0000C5170000}"/>
    <cellStyle name="Normal 143 2" xfId="6218" xr:uid="{00000000-0005-0000-0000-0000C6170000}"/>
    <cellStyle name="Normal 144" xfId="6219" xr:uid="{00000000-0005-0000-0000-0000C7170000}"/>
    <cellStyle name="Normal 144 2" xfId="6220" xr:uid="{00000000-0005-0000-0000-0000C8170000}"/>
    <cellStyle name="Normal 145" xfId="6221" xr:uid="{00000000-0005-0000-0000-0000C9170000}"/>
    <cellStyle name="Normal 145 2" xfId="6222" xr:uid="{00000000-0005-0000-0000-0000CA170000}"/>
    <cellStyle name="Normal 146" xfId="6223" xr:uid="{00000000-0005-0000-0000-0000CB170000}"/>
    <cellStyle name="Normal 146 2" xfId="6224" xr:uid="{00000000-0005-0000-0000-0000CC170000}"/>
    <cellStyle name="Normal 147" xfId="6225" xr:uid="{00000000-0005-0000-0000-0000CD170000}"/>
    <cellStyle name="Normal 147 2" xfId="6226" xr:uid="{00000000-0005-0000-0000-0000CE170000}"/>
    <cellStyle name="Normal 148" xfId="6227" xr:uid="{00000000-0005-0000-0000-0000CF170000}"/>
    <cellStyle name="Normal 148 2" xfId="6228" xr:uid="{00000000-0005-0000-0000-0000D0170000}"/>
    <cellStyle name="Normal 149" xfId="6229" xr:uid="{00000000-0005-0000-0000-0000D1170000}"/>
    <cellStyle name="Normal 149 2" xfId="6230" xr:uid="{00000000-0005-0000-0000-0000D2170000}"/>
    <cellStyle name="Normal 15" xfId="6231" xr:uid="{00000000-0005-0000-0000-0000D3170000}"/>
    <cellStyle name="Normal 15 10" xfId="6232" xr:uid="{00000000-0005-0000-0000-0000D4170000}"/>
    <cellStyle name="Normal 15 11" xfId="6233" xr:uid="{00000000-0005-0000-0000-0000D5170000}"/>
    <cellStyle name="Normal 15 12" xfId="6234" xr:uid="{00000000-0005-0000-0000-0000D6170000}"/>
    <cellStyle name="Normal 15 13" xfId="6235" xr:uid="{00000000-0005-0000-0000-0000D7170000}"/>
    <cellStyle name="Normal 15 14" xfId="6236" xr:uid="{00000000-0005-0000-0000-0000D8170000}"/>
    <cellStyle name="Normal 15 15" xfId="6237" xr:uid="{00000000-0005-0000-0000-0000D9170000}"/>
    <cellStyle name="Normal 15 16" xfId="6238" xr:uid="{00000000-0005-0000-0000-0000DA170000}"/>
    <cellStyle name="Normal 15 17" xfId="6239" xr:uid="{00000000-0005-0000-0000-0000DB170000}"/>
    <cellStyle name="Normal 15 18" xfId="6240" xr:uid="{00000000-0005-0000-0000-0000DC170000}"/>
    <cellStyle name="Normal 15 19" xfId="6241" xr:uid="{00000000-0005-0000-0000-0000DD170000}"/>
    <cellStyle name="Normal 15 2" xfId="6242" xr:uid="{00000000-0005-0000-0000-0000DE170000}"/>
    <cellStyle name="Normal 15 2 2" xfId="6243" xr:uid="{00000000-0005-0000-0000-0000DF170000}"/>
    <cellStyle name="Normal 15 2 3" xfId="6244" xr:uid="{00000000-0005-0000-0000-0000E0170000}"/>
    <cellStyle name="Normal 15 20" xfId="6245" xr:uid="{00000000-0005-0000-0000-0000E1170000}"/>
    <cellStyle name="Normal 15 21" xfId="6246" xr:uid="{00000000-0005-0000-0000-0000E2170000}"/>
    <cellStyle name="Normal 15 22" xfId="6247" xr:uid="{00000000-0005-0000-0000-0000E3170000}"/>
    <cellStyle name="Normal 15 23" xfId="6248" xr:uid="{00000000-0005-0000-0000-0000E4170000}"/>
    <cellStyle name="Normal 15 24" xfId="6249" xr:uid="{00000000-0005-0000-0000-0000E5170000}"/>
    <cellStyle name="Normal 15 25" xfId="6250" xr:uid="{00000000-0005-0000-0000-0000E6170000}"/>
    <cellStyle name="Normal 15 3" xfId="6251" xr:uid="{00000000-0005-0000-0000-0000E7170000}"/>
    <cellStyle name="Normal 15 3 2" xfId="6252" xr:uid="{00000000-0005-0000-0000-0000E8170000}"/>
    <cellStyle name="Normal 15 3 3" xfId="6253" xr:uid="{00000000-0005-0000-0000-0000E9170000}"/>
    <cellStyle name="Normal 15 4" xfId="6254" xr:uid="{00000000-0005-0000-0000-0000EA170000}"/>
    <cellStyle name="Normal 15 5" xfId="6255" xr:uid="{00000000-0005-0000-0000-0000EB170000}"/>
    <cellStyle name="Normal 15 6" xfId="6256" xr:uid="{00000000-0005-0000-0000-0000EC170000}"/>
    <cellStyle name="Normal 15 7" xfId="6257" xr:uid="{00000000-0005-0000-0000-0000ED170000}"/>
    <cellStyle name="Normal 15 8" xfId="6258" xr:uid="{00000000-0005-0000-0000-0000EE170000}"/>
    <cellStyle name="Normal 15 9" xfId="6259" xr:uid="{00000000-0005-0000-0000-0000EF170000}"/>
    <cellStyle name="Normal 150" xfId="6260" xr:uid="{00000000-0005-0000-0000-0000F0170000}"/>
    <cellStyle name="Normal 150 2" xfId="6261" xr:uid="{00000000-0005-0000-0000-0000F1170000}"/>
    <cellStyle name="Normal 151" xfId="6262" xr:uid="{00000000-0005-0000-0000-0000F2170000}"/>
    <cellStyle name="Normal 151 2" xfId="6263" xr:uid="{00000000-0005-0000-0000-0000F3170000}"/>
    <cellStyle name="Normal 152" xfId="6264" xr:uid="{00000000-0005-0000-0000-0000F4170000}"/>
    <cellStyle name="Normal 152 2" xfId="6265" xr:uid="{00000000-0005-0000-0000-0000F5170000}"/>
    <cellStyle name="Normal 153" xfId="6266" xr:uid="{00000000-0005-0000-0000-0000F6170000}"/>
    <cellStyle name="Normal 153 2" xfId="6267" xr:uid="{00000000-0005-0000-0000-0000F7170000}"/>
    <cellStyle name="Normal 154" xfId="6268" xr:uid="{00000000-0005-0000-0000-0000F8170000}"/>
    <cellStyle name="Normal 154 2" xfId="6269" xr:uid="{00000000-0005-0000-0000-0000F9170000}"/>
    <cellStyle name="Normal 155" xfId="6270" xr:uid="{00000000-0005-0000-0000-0000FA170000}"/>
    <cellStyle name="Normal 155 2" xfId="6271" xr:uid="{00000000-0005-0000-0000-0000FB170000}"/>
    <cellStyle name="Normal 156" xfId="6272" xr:uid="{00000000-0005-0000-0000-0000FC170000}"/>
    <cellStyle name="Normal 156 2" xfId="6273" xr:uid="{00000000-0005-0000-0000-0000FD170000}"/>
    <cellStyle name="Normal 157" xfId="6274" xr:uid="{00000000-0005-0000-0000-0000FE170000}"/>
    <cellStyle name="Normal 157 2" xfId="6275" xr:uid="{00000000-0005-0000-0000-0000FF170000}"/>
    <cellStyle name="Normal 158" xfId="6276" xr:uid="{00000000-0005-0000-0000-000000180000}"/>
    <cellStyle name="Normal 158 2" xfId="6277" xr:uid="{00000000-0005-0000-0000-000001180000}"/>
    <cellStyle name="Normal 159" xfId="6278" xr:uid="{00000000-0005-0000-0000-000002180000}"/>
    <cellStyle name="Normal 159 2" xfId="6279" xr:uid="{00000000-0005-0000-0000-000003180000}"/>
    <cellStyle name="Normal 16" xfId="6280" xr:uid="{00000000-0005-0000-0000-000004180000}"/>
    <cellStyle name="Normal 16 10" xfId="6281" xr:uid="{00000000-0005-0000-0000-000005180000}"/>
    <cellStyle name="Normal 16 11" xfId="6282" xr:uid="{00000000-0005-0000-0000-000006180000}"/>
    <cellStyle name="Normal 16 12" xfId="6283" xr:uid="{00000000-0005-0000-0000-000007180000}"/>
    <cellStyle name="Normal 16 13" xfId="6284" xr:uid="{00000000-0005-0000-0000-000008180000}"/>
    <cellStyle name="Normal 16 14" xfId="6285" xr:uid="{00000000-0005-0000-0000-000009180000}"/>
    <cellStyle name="Normal 16 15" xfId="6286" xr:uid="{00000000-0005-0000-0000-00000A180000}"/>
    <cellStyle name="Normal 16 16" xfId="6287" xr:uid="{00000000-0005-0000-0000-00000B180000}"/>
    <cellStyle name="Normal 16 17" xfId="6288" xr:uid="{00000000-0005-0000-0000-00000C180000}"/>
    <cellStyle name="Normal 16 18" xfId="6289" xr:uid="{00000000-0005-0000-0000-00000D180000}"/>
    <cellStyle name="Normal 16 19" xfId="6290" xr:uid="{00000000-0005-0000-0000-00000E180000}"/>
    <cellStyle name="Normal 16 2" xfId="6291" xr:uid="{00000000-0005-0000-0000-00000F180000}"/>
    <cellStyle name="Normal 16 2 2" xfId="6292" xr:uid="{00000000-0005-0000-0000-000010180000}"/>
    <cellStyle name="Normal 16 2 3" xfId="6293" xr:uid="{00000000-0005-0000-0000-000011180000}"/>
    <cellStyle name="Normal 16 20" xfId="6294" xr:uid="{00000000-0005-0000-0000-000012180000}"/>
    <cellStyle name="Normal 16 21" xfId="6295" xr:uid="{00000000-0005-0000-0000-000013180000}"/>
    <cellStyle name="Normal 16 22" xfId="6296" xr:uid="{00000000-0005-0000-0000-000014180000}"/>
    <cellStyle name="Normal 16 23" xfId="6297" xr:uid="{00000000-0005-0000-0000-000015180000}"/>
    <cellStyle name="Normal 16 24" xfId="6298" xr:uid="{00000000-0005-0000-0000-000016180000}"/>
    <cellStyle name="Normal 16 25" xfId="6299" xr:uid="{00000000-0005-0000-0000-000017180000}"/>
    <cellStyle name="Normal 16 26" xfId="6300" xr:uid="{00000000-0005-0000-0000-000018180000}"/>
    <cellStyle name="Normal 16 3" xfId="6301" xr:uid="{00000000-0005-0000-0000-000019180000}"/>
    <cellStyle name="Normal 16 3 2" xfId="6302" xr:uid="{00000000-0005-0000-0000-00001A180000}"/>
    <cellStyle name="Normal 16 3 3" xfId="6303" xr:uid="{00000000-0005-0000-0000-00001B180000}"/>
    <cellStyle name="Normal 16 4" xfId="6304" xr:uid="{00000000-0005-0000-0000-00001C180000}"/>
    <cellStyle name="Normal 16 5" xfId="6305" xr:uid="{00000000-0005-0000-0000-00001D180000}"/>
    <cellStyle name="Normal 16 6" xfId="6306" xr:uid="{00000000-0005-0000-0000-00001E180000}"/>
    <cellStyle name="Normal 16 7" xfId="6307" xr:uid="{00000000-0005-0000-0000-00001F180000}"/>
    <cellStyle name="Normal 16 8" xfId="6308" xr:uid="{00000000-0005-0000-0000-000020180000}"/>
    <cellStyle name="Normal 16 9" xfId="6309" xr:uid="{00000000-0005-0000-0000-000021180000}"/>
    <cellStyle name="Normal 160" xfId="6310" xr:uid="{00000000-0005-0000-0000-000022180000}"/>
    <cellStyle name="Normal 160 2" xfId="6311" xr:uid="{00000000-0005-0000-0000-000023180000}"/>
    <cellStyle name="Normal 161" xfId="6312" xr:uid="{00000000-0005-0000-0000-000024180000}"/>
    <cellStyle name="Normal 161 2" xfId="6313" xr:uid="{00000000-0005-0000-0000-000025180000}"/>
    <cellStyle name="Normal 162" xfId="6314" xr:uid="{00000000-0005-0000-0000-000026180000}"/>
    <cellStyle name="Normal 162 2" xfId="6315" xr:uid="{00000000-0005-0000-0000-000027180000}"/>
    <cellStyle name="Normal 163" xfId="6316" xr:uid="{00000000-0005-0000-0000-000028180000}"/>
    <cellStyle name="Normal 163 2" xfId="6317" xr:uid="{00000000-0005-0000-0000-000029180000}"/>
    <cellStyle name="Normal 164" xfId="6318" xr:uid="{00000000-0005-0000-0000-00002A180000}"/>
    <cellStyle name="Normal 164 2" xfId="6319" xr:uid="{00000000-0005-0000-0000-00002B180000}"/>
    <cellStyle name="Normal 165" xfId="6320" xr:uid="{00000000-0005-0000-0000-00002C180000}"/>
    <cellStyle name="Normal 165 2" xfId="6321" xr:uid="{00000000-0005-0000-0000-00002D180000}"/>
    <cellStyle name="Normal 166" xfId="6322" xr:uid="{00000000-0005-0000-0000-00002E180000}"/>
    <cellStyle name="Normal 166 2" xfId="6323" xr:uid="{00000000-0005-0000-0000-00002F180000}"/>
    <cellStyle name="Normal 167" xfId="6324" xr:uid="{00000000-0005-0000-0000-000030180000}"/>
    <cellStyle name="Normal 167 2" xfId="6325" xr:uid="{00000000-0005-0000-0000-000031180000}"/>
    <cellStyle name="Normal 168" xfId="6326" xr:uid="{00000000-0005-0000-0000-000032180000}"/>
    <cellStyle name="Normal 168 2" xfId="6327" xr:uid="{00000000-0005-0000-0000-000033180000}"/>
    <cellStyle name="Normal 169" xfId="6328" xr:uid="{00000000-0005-0000-0000-000034180000}"/>
    <cellStyle name="Normal 169 2" xfId="6329" xr:uid="{00000000-0005-0000-0000-000035180000}"/>
    <cellStyle name="Normal 17" xfId="409" xr:uid="{00000000-0005-0000-0000-000036180000}"/>
    <cellStyle name="Normal 17 10" xfId="6331" xr:uid="{00000000-0005-0000-0000-000037180000}"/>
    <cellStyle name="Normal 17 11" xfId="6332" xr:uid="{00000000-0005-0000-0000-000038180000}"/>
    <cellStyle name="Normal 17 12" xfId="6333" xr:uid="{00000000-0005-0000-0000-000039180000}"/>
    <cellStyle name="Normal 17 13" xfId="6334" xr:uid="{00000000-0005-0000-0000-00003A180000}"/>
    <cellStyle name="Normal 17 14" xfId="6335" xr:uid="{00000000-0005-0000-0000-00003B180000}"/>
    <cellStyle name="Normal 17 15" xfId="6336" xr:uid="{00000000-0005-0000-0000-00003C180000}"/>
    <cellStyle name="Normal 17 16" xfId="6337" xr:uid="{00000000-0005-0000-0000-00003D180000}"/>
    <cellStyle name="Normal 17 17" xfId="6338" xr:uid="{00000000-0005-0000-0000-00003E180000}"/>
    <cellStyle name="Normal 17 18" xfId="6339" xr:uid="{00000000-0005-0000-0000-00003F180000}"/>
    <cellStyle name="Normal 17 19" xfId="6340" xr:uid="{00000000-0005-0000-0000-000040180000}"/>
    <cellStyle name="Normal 17 2" xfId="6341" xr:uid="{00000000-0005-0000-0000-000041180000}"/>
    <cellStyle name="Normal 17 2 2" xfId="6342" xr:uid="{00000000-0005-0000-0000-000042180000}"/>
    <cellStyle name="Normal 17 2 3" xfId="6343" xr:uid="{00000000-0005-0000-0000-000043180000}"/>
    <cellStyle name="Normal 17 20" xfId="6344" xr:uid="{00000000-0005-0000-0000-000044180000}"/>
    <cellStyle name="Normal 17 21" xfId="6345" xr:uid="{00000000-0005-0000-0000-000045180000}"/>
    <cellStyle name="Normal 17 22" xfId="6346" xr:uid="{00000000-0005-0000-0000-000046180000}"/>
    <cellStyle name="Normal 17 23" xfId="6347" xr:uid="{00000000-0005-0000-0000-000047180000}"/>
    <cellStyle name="Normal 17 24" xfId="6348" xr:uid="{00000000-0005-0000-0000-000048180000}"/>
    <cellStyle name="Normal 17 25" xfId="6349" xr:uid="{00000000-0005-0000-0000-000049180000}"/>
    <cellStyle name="Normal 17 26" xfId="6350" xr:uid="{00000000-0005-0000-0000-00004A180000}"/>
    <cellStyle name="Normal 17 27" xfId="6351" xr:uid="{00000000-0005-0000-0000-00004B180000}"/>
    <cellStyle name="Normal 17 28" xfId="6352" xr:uid="{00000000-0005-0000-0000-00004C180000}"/>
    <cellStyle name="Normal 17 29" xfId="6353" xr:uid="{00000000-0005-0000-0000-00004D180000}"/>
    <cellStyle name="Normal 17 3" xfId="6354" xr:uid="{00000000-0005-0000-0000-00004E180000}"/>
    <cellStyle name="Normal 17 3 2" xfId="6355" xr:uid="{00000000-0005-0000-0000-00004F180000}"/>
    <cellStyle name="Normal 17 3 3" xfId="6356" xr:uid="{00000000-0005-0000-0000-000050180000}"/>
    <cellStyle name="Normal 17 3 4" xfId="6357" xr:uid="{00000000-0005-0000-0000-000051180000}"/>
    <cellStyle name="Normal 17 3 5" xfId="6358" xr:uid="{00000000-0005-0000-0000-000052180000}"/>
    <cellStyle name="Normal 17 30" xfId="6330" xr:uid="{00000000-0005-0000-0000-000053180000}"/>
    <cellStyle name="Normal 17 4" xfId="6359" xr:uid="{00000000-0005-0000-0000-000054180000}"/>
    <cellStyle name="Normal 17 5" xfId="6360" xr:uid="{00000000-0005-0000-0000-000055180000}"/>
    <cellStyle name="Normal 17 6" xfId="6361" xr:uid="{00000000-0005-0000-0000-000056180000}"/>
    <cellStyle name="Normal 17 7" xfId="6362" xr:uid="{00000000-0005-0000-0000-000057180000}"/>
    <cellStyle name="Normal 17 8" xfId="6363" xr:uid="{00000000-0005-0000-0000-000058180000}"/>
    <cellStyle name="Normal 17 9" xfId="6364" xr:uid="{00000000-0005-0000-0000-000059180000}"/>
    <cellStyle name="Normal 170" xfId="6365" xr:uid="{00000000-0005-0000-0000-00005A180000}"/>
    <cellStyle name="Normal 171" xfId="6366" xr:uid="{00000000-0005-0000-0000-00005B180000}"/>
    <cellStyle name="Normal 172" xfId="410" xr:uid="{00000000-0005-0000-0000-00005C180000}"/>
    <cellStyle name="Normal 172 2" xfId="39519" xr:uid="{00000000-0005-0000-0000-00005D180000}"/>
    <cellStyle name="Normal 174" xfId="6367" xr:uid="{00000000-0005-0000-0000-00005E180000}"/>
    <cellStyle name="Normal 175" xfId="6368" xr:uid="{00000000-0005-0000-0000-00005F180000}"/>
    <cellStyle name="Normal 176" xfId="6369" xr:uid="{00000000-0005-0000-0000-000060180000}"/>
    <cellStyle name="Normal 177" xfId="39542" xr:uid="{6309DE9E-8220-4728-B20F-77F7CED8936A}"/>
    <cellStyle name="Normal 18" xfId="6370" xr:uid="{00000000-0005-0000-0000-000061180000}"/>
    <cellStyle name="Normal 18 10" xfId="6371" xr:uid="{00000000-0005-0000-0000-000062180000}"/>
    <cellStyle name="Normal 18 11" xfId="6372" xr:uid="{00000000-0005-0000-0000-000063180000}"/>
    <cellStyle name="Normal 18 12" xfId="6373" xr:uid="{00000000-0005-0000-0000-000064180000}"/>
    <cellStyle name="Normal 18 13" xfId="6374" xr:uid="{00000000-0005-0000-0000-000065180000}"/>
    <cellStyle name="Normal 18 14" xfId="6375" xr:uid="{00000000-0005-0000-0000-000066180000}"/>
    <cellStyle name="Normal 18 15" xfId="6376" xr:uid="{00000000-0005-0000-0000-000067180000}"/>
    <cellStyle name="Normal 18 16" xfId="6377" xr:uid="{00000000-0005-0000-0000-000068180000}"/>
    <cellStyle name="Normal 18 17" xfId="6378" xr:uid="{00000000-0005-0000-0000-000069180000}"/>
    <cellStyle name="Normal 18 18" xfId="6379" xr:uid="{00000000-0005-0000-0000-00006A180000}"/>
    <cellStyle name="Normal 18 19" xfId="6380" xr:uid="{00000000-0005-0000-0000-00006B180000}"/>
    <cellStyle name="Normal 18 2" xfId="6381" xr:uid="{00000000-0005-0000-0000-00006C180000}"/>
    <cellStyle name="Normal 18 2 2" xfId="6382" xr:uid="{00000000-0005-0000-0000-00006D180000}"/>
    <cellStyle name="Normal 18 2 3" xfId="6383" xr:uid="{00000000-0005-0000-0000-00006E180000}"/>
    <cellStyle name="Normal 18 20" xfId="6384" xr:uid="{00000000-0005-0000-0000-00006F180000}"/>
    <cellStyle name="Normal 18 21" xfId="6385" xr:uid="{00000000-0005-0000-0000-000070180000}"/>
    <cellStyle name="Normal 18 22" xfId="6386" xr:uid="{00000000-0005-0000-0000-000071180000}"/>
    <cellStyle name="Normal 18 23" xfId="6387" xr:uid="{00000000-0005-0000-0000-000072180000}"/>
    <cellStyle name="Normal 18 24" xfId="6388" xr:uid="{00000000-0005-0000-0000-000073180000}"/>
    <cellStyle name="Normal 18 25" xfId="6389" xr:uid="{00000000-0005-0000-0000-000074180000}"/>
    <cellStyle name="Normal 18 3" xfId="6390" xr:uid="{00000000-0005-0000-0000-000075180000}"/>
    <cellStyle name="Normal 18 3 2" xfId="6391" xr:uid="{00000000-0005-0000-0000-000076180000}"/>
    <cellStyle name="Normal 18 3 3" xfId="6392" xr:uid="{00000000-0005-0000-0000-000077180000}"/>
    <cellStyle name="Normal 18 3 4" xfId="6393" xr:uid="{00000000-0005-0000-0000-000078180000}"/>
    <cellStyle name="Normal 18 3 5" xfId="6394" xr:uid="{00000000-0005-0000-0000-000079180000}"/>
    <cellStyle name="Normal 18 4" xfId="6395" xr:uid="{00000000-0005-0000-0000-00007A180000}"/>
    <cellStyle name="Normal 18 5" xfId="6396" xr:uid="{00000000-0005-0000-0000-00007B180000}"/>
    <cellStyle name="Normal 18 6" xfId="6397" xr:uid="{00000000-0005-0000-0000-00007C180000}"/>
    <cellStyle name="Normal 18 7" xfId="6398" xr:uid="{00000000-0005-0000-0000-00007D180000}"/>
    <cellStyle name="Normal 18 8" xfId="6399" xr:uid="{00000000-0005-0000-0000-00007E180000}"/>
    <cellStyle name="Normal 18 9" xfId="6400" xr:uid="{00000000-0005-0000-0000-00007F180000}"/>
    <cellStyle name="Normal 19" xfId="6401" xr:uid="{00000000-0005-0000-0000-000080180000}"/>
    <cellStyle name="Normal 19 10" xfId="6402" xr:uid="{00000000-0005-0000-0000-000081180000}"/>
    <cellStyle name="Normal 19 11" xfId="6403" xr:uid="{00000000-0005-0000-0000-000082180000}"/>
    <cellStyle name="Normal 19 12" xfId="6404" xr:uid="{00000000-0005-0000-0000-000083180000}"/>
    <cellStyle name="Normal 19 13" xfId="6405" xr:uid="{00000000-0005-0000-0000-000084180000}"/>
    <cellStyle name="Normal 19 14" xfId="6406" xr:uid="{00000000-0005-0000-0000-000085180000}"/>
    <cellStyle name="Normal 19 15" xfId="6407" xr:uid="{00000000-0005-0000-0000-000086180000}"/>
    <cellStyle name="Normal 19 16" xfId="6408" xr:uid="{00000000-0005-0000-0000-000087180000}"/>
    <cellStyle name="Normal 19 17" xfId="6409" xr:uid="{00000000-0005-0000-0000-000088180000}"/>
    <cellStyle name="Normal 19 18" xfId="6410" xr:uid="{00000000-0005-0000-0000-000089180000}"/>
    <cellStyle name="Normal 19 19" xfId="6411" xr:uid="{00000000-0005-0000-0000-00008A180000}"/>
    <cellStyle name="Normal 19 2" xfId="6412" xr:uid="{00000000-0005-0000-0000-00008B180000}"/>
    <cellStyle name="Normal 19 2 2" xfId="6413" xr:uid="{00000000-0005-0000-0000-00008C180000}"/>
    <cellStyle name="Normal 19 2 3" xfId="6414" xr:uid="{00000000-0005-0000-0000-00008D180000}"/>
    <cellStyle name="Normal 19 20" xfId="6415" xr:uid="{00000000-0005-0000-0000-00008E180000}"/>
    <cellStyle name="Normal 19 21" xfId="6416" xr:uid="{00000000-0005-0000-0000-00008F180000}"/>
    <cellStyle name="Normal 19 22" xfId="6417" xr:uid="{00000000-0005-0000-0000-000090180000}"/>
    <cellStyle name="Normal 19 23" xfId="6418" xr:uid="{00000000-0005-0000-0000-000091180000}"/>
    <cellStyle name="Normal 19 24" xfId="6419" xr:uid="{00000000-0005-0000-0000-000092180000}"/>
    <cellStyle name="Normal 19 25" xfId="6420" xr:uid="{00000000-0005-0000-0000-000093180000}"/>
    <cellStyle name="Normal 19 3" xfId="6421" xr:uid="{00000000-0005-0000-0000-000094180000}"/>
    <cellStyle name="Normal 19 3 2" xfId="6422" xr:uid="{00000000-0005-0000-0000-000095180000}"/>
    <cellStyle name="Normal 19 3 3" xfId="6423" xr:uid="{00000000-0005-0000-0000-000096180000}"/>
    <cellStyle name="Normal 19 3 4" xfId="6424" xr:uid="{00000000-0005-0000-0000-000097180000}"/>
    <cellStyle name="Normal 19 3 5" xfId="6425" xr:uid="{00000000-0005-0000-0000-000098180000}"/>
    <cellStyle name="Normal 19 4" xfId="6426" xr:uid="{00000000-0005-0000-0000-000099180000}"/>
    <cellStyle name="Normal 19 5" xfId="6427" xr:uid="{00000000-0005-0000-0000-00009A180000}"/>
    <cellStyle name="Normal 19 6" xfId="6428" xr:uid="{00000000-0005-0000-0000-00009B180000}"/>
    <cellStyle name="Normal 19 7" xfId="6429" xr:uid="{00000000-0005-0000-0000-00009C180000}"/>
    <cellStyle name="Normal 19 8" xfId="6430" xr:uid="{00000000-0005-0000-0000-00009D180000}"/>
    <cellStyle name="Normal 19 9" xfId="6431" xr:uid="{00000000-0005-0000-0000-00009E180000}"/>
    <cellStyle name="Normal 191" xfId="39541" xr:uid="{A607581E-9F56-42E3-A8F4-3F4A8E7F6BAA}"/>
    <cellStyle name="Normal 2" xfId="411" xr:uid="{00000000-0005-0000-0000-00009F180000}"/>
    <cellStyle name="Normal 2 10" xfId="412" xr:uid="{00000000-0005-0000-0000-0000A0180000}"/>
    <cellStyle name="Normal 2 10 10" xfId="6432" xr:uid="{00000000-0005-0000-0000-0000A1180000}"/>
    <cellStyle name="Normal 2 10 2" xfId="550" xr:uid="{00000000-0005-0000-0000-0000A2180000}"/>
    <cellStyle name="Normal 2 10 3" xfId="6433" xr:uid="{00000000-0005-0000-0000-0000A3180000}"/>
    <cellStyle name="Normal 2 10 4" xfId="6434" xr:uid="{00000000-0005-0000-0000-0000A4180000}"/>
    <cellStyle name="Normal 2 10_Enlaces" xfId="6435" xr:uid="{00000000-0005-0000-0000-0000A5180000}"/>
    <cellStyle name="Normal 2 100" xfId="6436" xr:uid="{00000000-0005-0000-0000-0000A6180000}"/>
    <cellStyle name="Normal 2 100 2" xfId="6437" xr:uid="{00000000-0005-0000-0000-0000A7180000}"/>
    <cellStyle name="Normal 2 101" xfId="6438" xr:uid="{00000000-0005-0000-0000-0000A8180000}"/>
    <cellStyle name="Normal 2 101 2" xfId="6439" xr:uid="{00000000-0005-0000-0000-0000A9180000}"/>
    <cellStyle name="Normal 2 102" xfId="6440" xr:uid="{00000000-0005-0000-0000-0000AA180000}"/>
    <cellStyle name="Normal 2 102 2" xfId="6441" xr:uid="{00000000-0005-0000-0000-0000AB180000}"/>
    <cellStyle name="Normal 2 103" xfId="6442" xr:uid="{00000000-0005-0000-0000-0000AC180000}"/>
    <cellStyle name="Normal 2 103 2" xfId="6443" xr:uid="{00000000-0005-0000-0000-0000AD180000}"/>
    <cellStyle name="Normal 2 104" xfId="6444" xr:uid="{00000000-0005-0000-0000-0000AE180000}"/>
    <cellStyle name="Normal 2 104 2" xfId="6445" xr:uid="{00000000-0005-0000-0000-0000AF180000}"/>
    <cellStyle name="Normal 2 105" xfId="6446" xr:uid="{00000000-0005-0000-0000-0000B0180000}"/>
    <cellStyle name="Normal 2 106" xfId="6447" xr:uid="{00000000-0005-0000-0000-0000B1180000}"/>
    <cellStyle name="Normal 2 107" xfId="6448" xr:uid="{00000000-0005-0000-0000-0000B2180000}"/>
    <cellStyle name="Normal 2 108" xfId="6449" xr:uid="{00000000-0005-0000-0000-0000B3180000}"/>
    <cellStyle name="Normal 2 109" xfId="6450" xr:uid="{00000000-0005-0000-0000-0000B4180000}"/>
    <cellStyle name="Normal 2 11" xfId="413" xr:uid="{00000000-0005-0000-0000-0000B5180000}"/>
    <cellStyle name="Normal 2 11 2" xfId="6451" xr:uid="{00000000-0005-0000-0000-0000B6180000}"/>
    <cellStyle name="Normal 2 11 3" xfId="6452" xr:uid="{00000000-0005-0000-0000-0000B7180000}"/>
    <cellStyle name="Normal 2 11 4" xfId="6453" xr:uid="{00000000-0005-0000-0000-0000B8180000}"/>
    <cellStyle name="Normal 2 11 5" xfId="6454" xr:uid="{00000000-0005-0000-0000-0000B9180000}"/>
    <cellStyle name="Normal 2 110" xfId="6455" xr:uid="{00000000-0005-0000-0000-0000BA180000}"/>
    <cellStyle name="Normal 2 111" xfId="6456" xr:uid="{00000000-0005-0000-0000-0000BB180000}"/>
    <cellStyle name="Normal 2 112" xfId="6457" xr:uid="{00000000-0005-0000-0000-0000BC180000}"/>
    <cellStyle name="Normal 2 113" xfId="6458" xr:uid="{00000000-0005-0000-0000-0000BD180000}"/>
    <cellStyle name="Normal 2 114" xfId="6459" xr:uid="{00000000-0005-0000-0000-0000BE180000}"/>
    <cellStyle name="Normal 2 115" xfId="6460" xr:uid="{00000000-0005-0000-0000-0000BF180000}"/>
    <cellStyle name="Normal 2 116" xfId="6461" xr:uid="{00000000-0005-0000-0000-0000C0180000}"/>
    <cellStyle name="Normal 2 117" xfId="6462" xr:uid="{00000000-0005-0000-0000-0000C1180000}"/>
    <cellStyle name="Normal 2 118" xfId="6463" xr:uid="{00000000-0005-0000-0000-0000C2180000}"/>
    <cellStyle name="Normal 2 119" xfId="6464" xr:uid="{00000000-0005-0000-0000-0000C3180000}"/>
    <cellStyle name="Normal 2 12" xfId="414" xr:uid="{00000000-0005-0000-0000-0000C4180000}"/>
    <cellStyle name="Normal 2 12 2" xfId="6465" xr:uid="{00000000-0005-0000-0000-0000C5180000}"/>
    <cellStyle name="Normal 2 12 3" xfId="6466" xr:uid="{00000000-0005-0000-0000-0000C6180000}"/>
    <cellStyle name="Normal 2 12 4" xfId="6467" xr:uid="{00000000-0005-0000-0000-0000C7180000}"/>
    <cellStyle name="Normal 2 12 5" xfId="6468" xr:uid="{00000000-0005-0000-0000-0000C8180000}"/>
    <cellStyle name="Normal 2 12 6" xfId="6469" xr:uid="{00000000-0005-0000-0000-0000C9180000}"/>
    <cellStyle name="Normal 2 120" xfId="6470" xr:uid="{00000000-0005-0000-0000-0000CA180000}"/>
    <cellStyle name="Normal 2 121" xfId="6471" xr:uid="{00000000-0005-0000-0000-0000CB180000}"/>
    <cellStyle name="Normal 2 122" xfId="6472" xr:uid="{00000000-0005-0000-0000-0000CC180000}"/>
    <cellStyle name="Normal 2 123" xfId="6473" xr:uid="{00000000-0005-0000-0000-0000CD180000}"/>
    <cellStyle name="Normal 2 124" xfId="6474" xr:uid="{00000000-0005-0000-0000-0000CE180000}"/>
    <cellStyle name="Normal 2 125" xfId="6475" xr:uid="{00000000-0005-0000-0000-0000CF180000}"/>
    <cellStyle name="Normal 2 126" xfId="6476" xr:uid="{00000000-0005-0000-0000-0000D0180000}"/>
    <cellStyle name="Normal 2 127" xfId="6477" xr:uid="{00000000-0005-0000-0000-0000D1180000}"/>
    <cellStyle name="Normal 2 128" xfId="6478" xr:uid="{00000000-0005-0000-0000-0000D2180000}"/>
    <cellStyle name="Normal 2 129" xfId="6479" xr:uid="{00000000-0005-0000-0000-0000D3180000}"/>
    <cellStyle name="Normal 2 13" xfId="6480" xr:uid="{00000000-0005-0000-0000-0000D4180000}"/>
    <cellStyle name="Normal 2 13 2" xfId="6481" xr:uid="{00000000-0005-0000-0000-0000D5180000}"/>
    <cellStyle name="Normal 2 13 3" xfId="6482" xr:uid="{00000000-0005-0000-0000-0000D6180000}"/>
    <cellStyle name="Normal 2 13 4" xfId="6483" xr:uid="{00000000-0005-0000-0000-0000D7180000}"/>
    <cellStyle name="Normal 2 13 5" xfId="6484" xr:uid="{00000000-0005-0000-0000-0000D8180000}"/>
    <cellStyle name="Normal 2 13 6" xfId="6485" xr:uid="{00000000-0005-0000-0000-0000D9180000}"/>
    <cellStyle name="Normal 2 130" xfId="6486" xr:uid="{00000000-0005-0000-0000-0000DA180000}"/>
    <cellStyle name="Normal 2 131" xfId="6487" xr:uid="{00000000-0005-0000-0000-0000DB180000}"/>
    <cellStyle name="Normal 2 132" xfId="6488" xr:uid="{00000000-0005-0000-0000-0000DC180000}"/>
    <cellStyle name="Normal 2 133" xfId="6489" xr:uid="{00000000-0005-0000-0000-0000DD180000}"/>
    <cellStyle name="Normal 2 134" xfId="6490" xr:uid="{00000000-0005-0000-0000-0000DE180000}"/>
    <cellStyle name="Normal 2 135" xfId="6491" xr:uid="{00000000-0005-0000-0000-0000DF180000}"/>
    <cellStyle name="Normal 2 136" xfId="6492" xr:uid="{00000000-0005-0000-0000-0000E0180000}"/>
    <cellStyle name="Normal 2 137" xfId="6493" xr:uid="{00000000-0005-0000-0000-0000E1180000}"/>
    <cellStyle name="Normal 2 138" xfId="6494" xr:uid="{00000000-0005-0000-0000-0000E2180000}"/>
    <cellStyle name="Normal 2 139" xfId="6495" xr:uid="{00000000-0005-0000-0000-0000E3180000}"/>
    <cellStyle name="Normal 2 14" xfId="6496" xr:uid="{00000000-0005-0000-0000-0000E4180000}"/>
    <cellStyle name="Normal 2 14 2" xfId="6497" xr:uid="{00000000-0005-0000-0000-0000E5180000}"/>
    <cellStyle name="Normal 2 14 3" xfId="6498" xr:uid="{00000000-0005-0000-0000-0000E6180000}"/>
    <cellStyle name="Normal 2 14 4" xfId="6499" xr:uid="{00000000-0005-0000-0000-0000E7180000}"/>
    <cellStyle name="Normal 2 14 5" xfId="6500" xr:uid="{00000000-0005-0000-0000-0000E8180000}"/>
    <cellStyle name="Normal 2 140" xfId="6501" xr:uid="{00000000-0005-0000-0000-0000E9180000}"/>
    <cellStyle name="Normal 2 141" xfId="6502" xr:uid="{00000000-0005-0000-0000-0000EA180000}"/>
    <cellStyle name="Normal 2 142" xfId="6503" xr:uid="{00000000-0005-0000-0000-0000EB180000}"/>
    <cellStyle name="Normal 2 143" xfId="6504" xr:uid="{00000000-0005-0000-0000-0000EC180000}"/>
    <cellStyle name="Normal 2 144" xfId="6505" xr:uid="{00000000-0005-0000-0000-0000ED180000}"/>
    <cellStyle name="Normal 2 145" xfId="6506" xr:uid="{00000000-0005-0000-0000-0000EE180000}"/>
    <cellStyle name="Normal 2 146" xfId="6507" xr:uid="{00000000-0005-0000-0000-0000EF180000}"/>
    <cellStyle name="Normal 2 147" xfId="6508" xr:uid="{00000000-0005-0000-0000-0000F0180000}"/>
    <cellStyle name="Normal 2 148" xfId="6509" xr:uid="{00000000-0005-0000-0000-0000F1180000}"/>
    <cellStyle name="Normal 2 149" xfId="6510" xr:uid="{00000000-0005-0000-0000-0000F2180000}"/>
    <cellStyle name="Normal 2 15" xfId="6511" xr:uid="{00000000-0005-0000-0000-0000F3180000}"/>
    <cellStyle name="Normal 2 15 2" xfId="6512" xr:uid="{00000000-0005-0000-0000-0000F4180000}"/>
    <cellStyle name="Normal 2 15 3" xfId="6513" xr:uid="{00000000-0005-0000-0000-0000F5180000}"/>
    <cellStyle name="Normal 2 15 4" xfId="6514" xr:uid="{00000000-0005-0000-0000-0000F6180000}"/>
    <cellStyle name="Normal 2 15 5" xfId="6515" xr:uid="{00000000-0005-0000-0000-0000F7180000}"/>
    <cellStyle name="Normal 2 15 6" xfId="6516" xr:uid="{00000000-0005-0000-0000-0000F8180000}"/>
    <cellStyle name="Normal 2 150" xfId="6517" xr:uid="{00000000-0005-0000-0000-0000F9180000}"/>
    <cellStyle name="Normal 2 151" xfId="6518" xr:uid="{00000000-0005-0000-0000-0000FA180000}"/>
    <cellStyle name="Normal 2 152" xfId="6519" xr:uid="{00000000-0005-0000-0000-0000FB180000}"/>
    <cellStyle name="Normal 2 153" xfId="6520" xr:uid="{00000000-0005-0000-0000-0000FC180000}"/>
    <cellStyle name="Normal 2 154" xfId="6521" xr:uid="{00000000-0005-0000-0000-0000FD180000}"/>
    <cellStyle name="Normal 2 155" xfId="6522" xr:uid="{00000000-0005-0000-0000-0000FE180000}"/>
    <cellStyle name="Normal 2 156" xfId="6523" xr:uid="{00000000-0005-0000-0000-0000FF180000}"/>
    <cellStyle name="Normal 2 157" xfId="6524" xr:uid="{00000000-0005-0000-0000-000000190000}"/>
    <cellStyle name="Normal 2 158" xfId="6525" xr:uid="{00000000-0005-0000-0000-000001190000}"/>
    <cellStyle name="Normal 2 159" xfId="6526" xr:uid="{00000000-0005-0000-0000-000002190000}"/>
    <cellStyle name="Normal 2 16" xfId="6527" xr:uid="{00000000-0005-0000-0000-000003190000}"/>
    <cellStyle name="Normal 2 16 2" xfId="6528" xr:uid="{00000000-0005-0000-0000-000004190000}"/>
    <cellStyle name="Normal 2 16 3" xfId="6529" xr:uid="{00000000-0005-0000-0000-000005190000}"/>
    <cellStyle name="Normal 2 16 4" xfId="6530" xr:uid="{00000000-0005-0000-0000-000006190000}"/>
    <cellStyle name="Normal 2 16 5" xfId="6531" xr:uid="{00000000-0005-0000-0000-000007190000}"/>
    <cellStyle name="Normal 2 160" xfId="6532" xr:uid="{00000000-0005-0000-0000-000008190000}"/>
    <cellStyle name="Normal 2 161" xfId="6533" xr:uid="{00000000-0005-0000-0000-000009190000}"/>
    <cellStyle name="Normal 2 162" xfId="6534" xr:uid="{00000000-0005-0000-0000-00000A190000}"/>
    <cellStyle name="Normal 2 163" xfId="6535" xr:uid="{00000000-0005-0000-0000-00000B190000}"/>
    <cellStyle name="Normal 2 164" xfId="6536" xr:uid="{00000000-0005-0000-0000-00000C190000}"/>
    <cellStyle name="Normal 2 165" xfId="6537" xr:uid="{00000000-0005-0000-0000-00000D190000}"/>
    <cellStyle name="Normal 2 166" xfId="6538" xr:uid="{00000000-0005-0000-0000-00000E190000}"/>
    <cellStyle name="Normal 2 167" xfId="6539" xr:uid="{00000000-0005-0000-0000-00000F190000}"/>
    <cellStyle name="Normal 2 168" xfId="6540" xr:uid="{00000000-0005-0000-0000-000010190000}"/>
    <cellStyle name="Normal 2 169" xfId="6541" xr:uid="{00000000-0005-0000-0000-000011190000}"/>
    <cellStyle name="Normal 2 17" xfId="6542" xr:uid="{00000000-0005-0000-0000-000012190000}"/>
    <cellStyle name="Normal 2 17 2" xfId="6543" xr:uid="{00000000-0005-0000-0000-000013190000}"/>
    <cellStyle name="Normal 2 17 3" xfId="6544" xr:uid="{00000000-0005-0000-0000-000014190000}"/>
    <cellStyle name="Normal 2 17 4" xfId="6545" xr:uid="{00000000-0005-0000-0000-000015190000}"/>
    <cellStyle name="Normal 2 17 5" xfId="6546" xr:uid="{00000000-0005-0000-0000-000016190000}"/>
    <cellStyle name="Normal 2 170" xfId="6547" xr:uid="{00000000-0005-0000-0000-000017190000}"/>
    <cellStyle name="Normal 2 171" xfId="6548" xr:uid="{00000000-0005-0000-0000-000018190000}"/>
    <cellStyle name="Normal 2 172" xfId="6549" xr:uid="{00000000-0005-0000-0000-000019190000}"/>
    <cellStyle name="Normal 2 173" xfId="6550" xr:uid="{00000000-0005-0000-0000-00001A190000}"/>
    <cellStyle name="Normal 2 174" xfId="6551" xr:uid="{00000000-0005-0000-0000-00001B190000}"/>
    <cellStyle name="Normal 2 175" xfId="6552" xr:uid="{00000000-0005-0000-0000-00001C190000}"/>
    <cellStyle name="Normal 2 176" xfId="6553" xr:uid="{00000000-0005-0000-0000-00001D190000}"/>
    <cellStyle name="Normal 2 177" xfId="6554" xr:uid="{00000000-0005-0000-0000-00001E190000}"/>
    <cellStyle name="Normal 2 178" xfId="6555" xr:uid="{00000000-0005-0000-0000-00001F190000}"/>
    <cellStyle name="Normal 2 179" xfId="6556" xr:uid="{00000000-0005-0000-0000-000020190000}"/>
    <cellStyle name="Normal 2 18" xfId="6557" xr:uid="{00000000-0005-0000-0000-000021190000}"/>
    <cellStyle name="Normal 2 18 2" xfId="6558" xr:uid="{00000000-0005-0000-0000-000022190000}"/>
    <cellStyle name="Normal 2 18 3" xfId="6559" xr:uid="{00000000-0005-0000-0000-000023190000}"/>
    <cellStyle name="Normal 2 18 4" xfId="6560" xr:uid="{00000000-0005-0000-0000-000024190000}"/>
    <cellStyle name="Normal 2 18 5" xfId="6561" xr:uid="{00000000-0005-0000-0000-000025190000}"/>
    <cellStyle name="Normal 2 19" xfId="6562" xr:uid="{00000000-0005-0000-0000-000026190000}"/>
    <cellStyle name="Normal 2 19 2" xfId="6563" xr:uid="{00000000-0005-0000-0000-000027190000}"/>
    <cellStyle name="Normal 2 19 3" xfId="6564" xr:uid="{00000000-0005-0000-0000-000028190000}"/>
    <cellStyle name="Normal 2 19 4" xfId="6565" xr:uid="{00000000-0005-0000-0000-000029190000}"/>
    <cellStyle name="Normal 2 19 5" xfId="6566" xr:uid="{00000000-0005-0000-0000-00002A190000}"/>
    <cellStyle name="Normal 2 2" xfId="415" xr:uid="{00000000-0005-0000-0000-00002B190000}"/>
    <cellStyle name="Normal 2 2 10" xfId="6567" xr:uid="{00000000-0005-0000-0000-00002C190000}"/>
    <cellStyle name="Normal 2 2 10 10" xfId="6568" xr:uid="{00000000-0005-0000-0000-00002D190000}"/>
    <cellStyle name="Normal 2 2 10 10 10" xfId="6569" xr:uid="{00000000-0005-0000-0000-00002E190000}"/>
    <cellStyle name="Normal 2 2 10 10 11" xfId="6570" xr:uid="{00000000-0005-0000-0000-00002F190000}"/>
    <cellStyle name="Normal 2 2 10 10 12" xfId="6571" xr:uid="{00000000-0005-0000-0000-000030190000}"/>
    <cellStyle name="Normal 2 2 10 10 13" xfId="6572" xr:uid="{00000000-0005-0000-0000-000031190000}"/>
    <cellStyle name="Normal 2 2 10 10 14" xfId="6573" xr:uid="{00000000-0005-0000-0000-000032190000}"/>
    <cellStyle name="Normal 2 2 10 10 2" xfId="6574" xr:uid="{00000000-0005-0000-0000-000033190000}"/>
    <cellStyle name="Normal 2 2 10 10 2 10" xfId="6575" xr:uid="{00000000-0005-0000-0000-000034190000}"/>
    <cellStyle name="Normal 2 2 10 10 2 2" xfId="6576" xr:uid="{00000000-0005-0000-0000-000035190000}"/>
    <cellStyle name="Normal 2 2 10 10 2 3" xfId="6577" xr:uid="{00000000-0005-0000-0000-000036190000}"/>
    <cellStyle name="Normal 2 2 10 10 2 4" xfId="6578" xr:uid="{00000000-0005-0000-0000-000037190000}"/>
    <cellStyle name="Normal 2 2 10 10 2 5" xfId="6579" xr:uid="{00000000-0005-0000-0000-000038190000}"/>
    <cellStyle name="Normal 2 2 10 10 2 6" xfId="6580" xr:uid="{00000000-0005-0000-0000-000039190000}"/>
    <cellStyle name="Normal 2 2 10 10 2 7" xfId="6581" xr:uid="{00000000-0005-0000-0000-00003A190000}"/>
    <cellStyle name="Normal 2 2 10 10 2 8" xfId="6582" xr:uid="{00000000-0005-0000-0000-00003B190000}"/>
    <cellStyle name="Normal 2 2 10 10 2 9" xfId="6583" xr:uid="{00000000-0005-0000-0000-00003C190000}"/>
    <cellStyle name="Normal 2 2 10 10 3" xfId="6584" xr:uid="{00000000-0005-0000-0000-00003D190000}"/>
    <cellStyle name="Normal 2 2 10 10 3 10" xfId="6585" xr:uid="{00000000-0005-0000-0000-00003E190000}"/>
    <cellStyle name="Normal 2 2 10 10 3 2" xfId="6586" xr:uid="{00000000-0005-0000-0000-00003F190000}"/>
    <cellStyle name="Normal 2 2 10 10 3 3" xfId="6587" xr:uid="{00000000-0005-0000-0000-000040190000}"/>
    <cellStyle name="Normal 2 2 10 10 3 4" xfId="6588" xr:uid="{00000000-0005-0000-0000-000041190000}"/>
    <cellStyle name="Normal 2 2 10 10 3 5" xfId="6589" xr:uid="{00000000-0005-0000-0000-000042190000}"/>
    <cellStyle name="Normal 2 2 10 10 3 6" xfId="6590" xr:uid="{00000000-0005-0000-0000-000043190000}"/>
    <cellStyle name="Normal 2 2 10 10 3 7" xfId="6591" xr:uid="{00000000-0005-0000-0000-000044190000}"/>
    <cellStyle name="Normal 2 2 10 10 3 8" xfId="6592" xr:uid="{00000000-0005-0000-0000-000045190000}"/>
    <cellStyle name="Normal 2 2 10 10 3 9" xfId="6593" xr:uid="{00000000-0005-0000-0000-000046190000}"/>
    <cellStyle name="Normal 2 2 10 10 4" xfId="6594" xr:uid="{00000000-0005-0000-0000-000047190000}"/>
    <cellStyle name="Normal 2 2 10 10 4 10" xfId="6595" xr:uid="{00000000-0005-0000-0000-000048190000}"/>
    <cellStyle name="Normal 2 2 10 10 4 2" xfId="6596" xr:uid="{00000000-0005-0000-0000-000049190000}"/>
    <cellStyle name="Normal 2 2 10 10 4 3" xfId="6597" xr:uid="{00000000-0005-0000-0000-00004A190000}"/>
    <cellStyle name="Normal 2 2 10 10 4 4" xfId="6598" xr:uid="{00000000-0005-0000-0000-00004B190000}"/>
    <cellStyle name="Normal 2 2 10 10 4 5" xfId="6599" xr:uid="{00000000-0005-0000-0000-00004C190000}"/>
    <cellStyle name="Normal 2 2 10 10 4 6" xfId="6600" xr:uid="{00000000-0005-0000-0000-00004D190000}"/>
    <cellStyle name="Normal 2 2 10 10 4 7" xfId="6601" xr:uid="{00000000-0005-0000-0000-00004E190000}"/>
    <cellStyle name="Normal 2 2 10 10 4 8" xfId="6602" xr:uid="{00000000-0005-0000-0000-00004F190000}"/>
    <cellStyle name="Normal 2 2 10 10 4 9" xfId="6603" xr:uid="{00000000-0005-0000-0000-000050190000}"/>
    <cellStyle name="Normal 2 2 10 10 5" xfId="6604" xr:uid="{00000000-0005-0000-0000-000051190000}"/>
    <cellStyle name="Normal 2 2 10 10 5 10" xfId="6605" xr:uid="{00000000-0005-0000-0000-000052190000}"/>
    <cellStyle name="Normal 2 2 10 10 5 2" xfId="6606" xr:uid="{00000000-0005-0000-0000-000053190000}"/>
    <cellStyle name="Normal 2 2 10 10 5 3" xfId="6607" xr:uid="{00000000-0005-0000-0000-000054190000}"/>
    <cellStyle name="Normal 2 2 10 10 5 4" xfId="6608" xr:uid="{00000000-0005-0000-0000-000055190000}"/>
    <cellStyle name="Normal 2 2 10 10 5 5" xfId="6609" xr:uid="{00000000-0005-0000-0000-000056190000}"/>
    <cellStyle name="Normal 2 2 10 10 5 6" xfId="6610" xr:uid="{00000000-0005-0000-0000-000057190000}"/>
    <cellStyle name="Normal 2 2 10 10 5 7" xfId="6611" xr:uid="{00000000-0005-0000-0000-000058190000}"/>
    <cellStyle name="Normal 2 2 10 10 5 8" xfId="6612" xr:uid="{00000000-0005-0000-0000-000059190000}"/>
    <cellStyle name="Normal 2 2 10 10 5 9" xfId="6613" xr:uid="{00000000-0005-0000-0000-00005A190000}"/>
    <cellStyle name="Normal 2 2 10 10 6" xfId="6614" xr:uid="{00000000-0005-0000-0000-00005B190000}"/>
    <cellStyle name="Normal 2 2 10 10 7" xfId="6615" xr:uid="{00000000-0005-0000-0000-00005C190000}"/>
    <cellStyle name="Normal 2 2 10 10 8" xfId="6616" xr:uid="{00000000-0005-0000-0000-00005D190000}"/>
    <cellStyle name="Normal 2 2 10 10 9" xfId="6617" xr:uid="{00000000-0005-0000-0000-00005E190000}"/>
    <cellStyle name="Normal 2 2 10 11" xfId="6618" xr:uid="{00000000-0005-0000-0000-00005F190000}"/>
    <cellStyle name="Normal 2 2 10 11 10" xfId="6619" xr:uid="{00000000-0005-0000-0000-000060190000}"/>
    <cellStyle name="Normal 2 2 10 11 11" xfId="6620" xr:uid="{00000000-0005-0000-0000-000061190000}"/>
    <cellStyle name="Normal 2 2 10 11 12" xfId="6621" xr:uid="{00000000-0005-0000-0000-000062190000}"/>
    <cellStyle name="Normal 2 2 10 11 13" xfId="6622" xr:uid="{00000000-0005-0000-0000-000063190000}"/>
    <cellStyle name="Normal 2 2 10 11 14" xfId="6623" xr:uid="{00000000-0005-0000-0000-000064190000}"/>
    <cellStyle name="Normal 2 2 10 11 2" xfId="6624" xr:uid="{00000000-0005-0000-0000-000065190000}"/>
    <cellStyle name="Normal 2 2 10 11 2 10" xfId="6625" xr:uid="{00000000-0005-0000-0000-000066190000}"/>
    <cellStyle name="Normal 2 2 10 11 2 2" xfId="6626" xr:uid="{00000000-0005-0000-0000-000067190000}"/>
    <cellStyle name="Normal 2 2 10 11 2 3" xfId="6627" xr:uid="{00000000-0005-0000-0000-000068190000}"/>
    <cellStyle name="Normal 2 2 10 11 2 4" xfId="6628" xr:uid="{00000000-0005-0000-0000-000069190000}"/>
    <cellStyle name="Normal 2 2 10 11 2 5" xfId="6629" xr:uid="{00000000-0005-0000-0000-00006A190000}"/>
    <cellStyle name="Normal 2 2 10 11 2 6" xfId="6630" xr:uid="{00000000-0005-0000-0000-00006B190000}"/>
    <cellStyle name="Normal 2 2 10 11 2 7" xfId="6631" xr:uid="{00000000-0005-0000-0000-00006C190000}"/>
    <cellStyle name="Normal 2 2 10 11 2 8" xfId="6632" xr:uid="{00000000-0005-0000-0000-00006D190000}"/>
    <cellStyle name="Normal 2 2 10 11 2 9" xfId="6633" xr:uid="{00000000-0005-0000-0000-00006E190000}"/>
    <cellStyle name="Normal 2 2 10 11 3" xfId="6634" xr:uid="{00000000-0005-0000-0000-00006F190000}"/>
    <cellStyle name="Normal 2 2 10 11 3 10" xfId="6635" xr:uid="{00000000-0005-0000-0000-000070190000}"/>
    <cellStyle name="Normal 2 2 10 11 3 2" xfId="6636" xr:uid="{00000000-0005-0000-0000-000071190000}"/>
    <cellStyle name="Normal 2 2 10 11 3 3" xfId="6637" xr:uid="{00000000-0005-0000-0000-000072190000}"/>
    <cellStyle name="Normal 2 2 10 11 3 4" xfId="6638" xr:uid="{00000000-0005-0000-0000-000073190000}"/>
    <cellStyle name="Normal 2 2 10 11 3 5" xfId="6639" xr:uid="{00000000-0005-0000-0000-000074190000}"/>
    <cellStyle name="Normal 2 2 10 11 3 6" xfId="6640" xr:uid="{00000000-0005-0000-0000-000075190000}"/>
    <cellStyle name="Normal 2 2 10 11 3 7" xfId="6641" xr:uid="{00000000-0005-0000-0000-000076190000}"/>
    <cellStyle name="Normal 2 2 10 11 3 8" xfId="6642" xr:uid="{00000000-0005-0000-0000-000077190000}"/>
    <cellStyle name="Normal 2 2 10 11 3 9" xfId="6643" xr:uid="{00000000-0005-0000-0000-000078190000}"/>
    <cellStyle name="Normal 2 2 10 11 4" xfId="6644" xr:uid="{00000000-0005-0000-0000-000079190000}"/>
    <cellStyle name="Normal 2 2 10 11 4 10" xfId="6645" xr:uid="{00000000-0005-0000-0000-00007A190000}"/>
    <cellStyle name="Normal 2 2 10 11 4 2" xfId="6646" xr:uid="{00000000-0005-0000-0000-00007B190000}"/>
    <cellStyle name="Normal 2 2 10 11 4 3" xfId="6647" xr:uid="{00000000-0005-0000-0000-00007C190000}"/>
    <cellStyle name="Normal 2 2 10 11 4 4" xfId="6648" xr:uid="{00000000-0005-0000-0000-00007D190000}"/>
    <cellStyle name="Normal 2 2 10 11 4 5" xfId="6649" xr:uid="{00000000-0005-0000-0000-00007E190000}"/>
    <cellStyle name="Normal 2 2 10 11 4 6" xfId="6650" xr:uid="{00000000-0005-0000-0000-00007F190000}"/>
    <cellStyle name="Normal 2 2 10 11 4 7" xfId="6651" xr:uid="{00000000-0005-0000-0000-000080190000}"/>
    <cellStyle name="Normal 2 2 10 11 4 8" xfId="6652" xr:uid="{00000000-0005-0000-0000-000081190000}"/>
    <cellStyle name="Normal 2 2 10 11 4 9" xfId="6653" xr:uid="{00000000-0005-0000-0000-000082190000}"/>
    <cellStyle name="Normal 2 2 10 11 5" xfId="6654" xr:uid="{00000000-0005-0000-0000-000083190000}"/>
    <cellStyle name="Normal 2 2 10 11 5 10" xfId="6655" xr:uid="{00000000-0005-0000-0000-000084190000}"/>
    <cellStyle name="Normal 2 2 10 11 5 2" xfId="6656" xr:uid="{00000000-0005-0000-0000-000085190000}"/>
    <cellStyle name="Normal 2 2 10 11 5 3" xfId="6657" xr:uid="{00000000-0005-0000-0000-000086190000}"/>
    <cellStyle name="Normal 2 2 10 11 5 4" xfId="6658" xr:uid="{00000000-0005-0000-0000-000087190000}"/>
    <cellStyle name="Normal 2 2 10 11 5 5" xfId="6659" xr:uid="{00000000-0005-0000-0000-000088190000}"/>
    <cellStyle name="Normal 2 2 10 11 5 6" xfId="6660" xr:uid="{00000000-0005-0000-0000-000089190000}"/>
    <cellStyle name="Normal 2 2 10 11 5 7" xfId="6661" xr:uid="{00000000-0005-0000-0000-00008A190000}"/>
    <cellStyle name="Normal 2 2 10 11 5 8" xfId="6662" xr:uid="{00000000-0005-0000-0000-00008B190000}"/>
    <cellStyle name="Normal 2 2 10 11 5 9" xfId="6663" xr:uid="{00000000-0005-0000-0000-00008C190000}"/>
    <cellStyle name="Normal 2 2 10 11 6" xfId="6664" xr:uid="{00000000-0005-0000-0000-00008D190000}"/>
    <cellStyle name="Normal 2 2 10 11 7" xfId="6665" xr:uid="{00000000-0005-0000-0000-00008E190000}"/>
    <cellStyle name="Normal 2 2 10 11 8" xfId="6666" xr:uid="{00000000-0005-0000-0000-00008F190000}"/>
    <cellStyle name="Normal 2 2 10 11 9" xfId="6667" xr:uid="{00000000-0005-0000-0000-000090190000}"/>
    <cellStyle name="Normal 2 2 10 12" xfId="6668" xr:uid="{00000000-0005-0000-0000-000091190000}"/>
    <cellStyle name="Normal 2 2 10 12 10" xfId="6669" xr:uid="{00000000-0005-0000-0000-000092190000}"/>
    <cellStyle name="Normal 2 2 10 12 11" xfId="6670" xr:uid="{00000000-0005-0000-0000-000093190000}"/>
    <cellStyle name="Normal 2 2 10 12 12" xfId="6671" xr:uid="{00000000-0005-0000-0000-000094190000}"/>
    <cellStyle name="Normal 2 2 10 12 13" xfId="6672" xr:uid="{00000000-0005-0000-0000-000095190000}"/>
    <cellStyle name="Normal 2 2 10 12 14" xfId="6673" xr:uid="{00000000-0005-0000-0000-000096190000}"/>
    <cellStyle name="Normal 2 2 10 12 2" xfId="6674" xr:uid="{00000000-0005-0000-0000-000097190000}"/>
    <cellStyle name="Normal 2 2 10 12 2 10" xfId="6675" xr:uid="{00000000-0005-0000-0000-000098190000}"/>
    <cellStyle name="Normal 2 2 10 12 2 2" xfId="6676" xr:uid="{00000000-0005-0000-0000-000099190000}"/>
    <cellStyle name="Normal 2 2 10 12 2 3" xfId="6677" xr:uid="{00000000-0005-0000-0000-00009A190000}"/>
    <cellStyle name="Normal 2 2 10 12 2 4" xfId="6678" xr:uid="{00000000-0005-0000-0000-00009B190000}"/>
    <cellStyle name="Normal 2 2 10 12 2 5" xfId="6679" xr:uid="{00000000-0005-0000-0000-00009C190000}"/>
    <cellStyle name="Normal 2 2 10 12 2 6" xfId="6680" xr:uid="{00000000-0005-0000-0000-00009D190000}"/>
    <cellStyle name="Normal 2 2 10 12 2 7" xfId="6681" xr:uid="{00000000-0005-0000-0000-00009E190000}"/>
    <cellStyle name="Normal 2 2 10 12 2 8" xfId="6682" xr:uid="{00000000-0005-0000-0000-00009F190000}"/>
    <cellStyle name="Normal 2 2 10 12 2 9" xfId="6683" xr:uid="{00000000-0005-0000-0000-0000A0190000}"/>
    <cellStyle name="Normal 2 2 10 12 3" xfId="6684" xr:uid="{00000000-0005-0000-0000-0000A1190000}"/>
    <cellStyle name="Normal 2 2 10 12 3 10" xfId="6685" xr:uid="{00000000-0005-0000-0000-0000A2190000}"/>
    <cellStyle name="Normal 2 2 10 12 3 2" xfId="6686" xr:uid="{00000000-0005-0000-0000-0000A3190000}"/>
    <cellStyle name="Normal 2 2 10 12 3 3" xfId="6687" xr:uid="{00000000-0005-0000-0000-0000A4190000}"/>
    <cellStyle name="Normal 2 2 10 12 3 4" xfId="6688" xr:uid="{00000000-0005-0000-0000-0000A5190000}"/>
    <cellStyle name="Normal 2 2 10 12 3 5" xfId="6689" xr:uid="{00000000-0005-0000-0000-0000A6190000}"/>
    <cellStyle name="Normal 2 2 10 12 3 6" xfId="6690" xr:uid="{00000000-0005-0000-0000-0000A7190000}"/>
    <cellStyle name="Normal 2 2 10 12 3 7" xfId="6691" xr:uid="{00000000-0005-0000-0000-0000A8190000}"/>
    <cellStyle name="Normal 2 2 10 12 3 8" xfId="6692" xr:uid="{00000000-0005-0000-0000-0000A9190000}"/>
    <cellStyle name="Normal 2 2 10 12 3 9" xfId="6693" xr:uid="{00000000-0005-0000-0000-0000AA190000}"/>
    <cellStyle name="Normal 2 2 10 12 4" xfId="6694" xr:uid="{00000000-0005-0000-0000-0000AB190000}"/>
    <cellStyle name="Normal 2 2 10 12 4 10" xfId="6695" xr:uid="{00000000-0005-0000-0000-0000AC190000}"/>
    <cellStyle name="Normal 2 2 10 12 4 2" xfId="6696" xr:uid="{00000000-0005-0000-0000-0000AD190000}"/>
    <cellStyle name="Normal 2 2 10 12 4 3" xfId="6697" xr:uid="{00000000-0005-0000-0000-0000AE190000}"/>
    <cellStyle name="Normal 2 2 10 12 4 4" xfId="6698" xr:uid="{00000000-0005-0000-0000-0000AF190000}"/>
    <cellStyle name="Normal 2 2 10 12 4 5" xfId="6699" xr:uid="{00000000-0005-0000-0000-0000B0190000}"/>
    <cellStyle name="Normal 2 2 10 12 4 6" xfId="6700" xr:uid="{00000000-0005-0000-0000-0000B1190000}"/>
    <cellStyle name="Normal 2 2 10 12 4 7" xfId="6701" xr:uid="{00000000-0005-0000-0000-0000B2190000}"/>
    <cellStyle name="Normal 2 2 10 12 4 8" xfId="6702" xr:uid="{00000000-0005-0000-0000-0000B3190000}"/>
    <cellStyle name="Normal 2 2 10 12 4 9" xfId="6703" xr:uid="{00000000-0005-0000-0000-0000B4190000}"/>
    <cellStyle name="Normal 2 2 10 12 5" xfId="6704" xr:uid="{00000000-0005-0000-0000-0000B5190000}"/>
    <cellStyle name="Normal 2 2 10 12 5 10" xfId="6705" xr:uid="{00000000-0005-0000-0000-0000B6190000}"/>
    <cellStyle name="Normal 2 2 10 12 5 2" xfId="6706" xr:uid="{00000000-0005-0000-0000-0000B7190000}"/>
    <cellStyle name="Normal 2 2 10 12 5 3" xfId="6707" xr:uid="{00000000-0005-0000-0000-0000B8190000}"/>
    <cellStyle name="Normal 2 2 10 12 5 4" xfId="6708" xr:uid="{00000000-0005-0000-0000-0000B9190000}"/>
    <cellStyle name="Normal 2 2 10 12 5 5" xfId="6709" xr:uid="{00000000-0005-0000-0000-0000BA190000}"/>
    <cellStyle name="Normal 2 2 10 12 5 6" xfId="6710" xr:uid="{00000000-0005-0000-0000-0000BB190000}"/>
    <cellStyle name="Normal 2 2 10 12 5 7" xfId="6711" xr:uid="{00000000-0005-0000-0000-0000BC190000}"/>
    <cellStyle name="Normal 2 2 10 12 5 8" xfId="6712" xr:uid="{00000000-0005-0000-0000-0000BD190000}"/>
    <cellStyle name="Normal 2 2 10 12 5 9" xfId="6713" xr:uid="{00000000-0005-0000-0000-0000BE190000}"/>
    <cellStyle name="Normal 2 2 10 12 6" xfId="6714" xr:uid="{00000000-0005-0000-0000-0000BF190000}"/>
    <cellStyle name="Normal 2 2 10 12 7" xfId="6715" xr:uid="{00000000-0005-0000-0000-0000C0190000}"/>
    <cellStyle name="Normal 2 2 10 12 8" xfId="6716" xr:uid="{00000000-0005-0000-0000-0000C1190000}"/>
    <cellStyle name="Normal 2 2 10 12 9" xfId="6717" xr:uid="{00000000-0005-0000-0000-0000C2190000}"/>
    <cellStyle name="Normal 2 2 10 13" xfId="6718" xr:uid="{00000000-0005-0000-0000-0000C3190000}"/>
    <cellStyle name="Normal 2 2 10 13 10" xfId="6719" xr:uid="{00000000-0005-0000-0000-0000C4190000}"/>
    <cellStyle name="Normal 2 2 10 13 11" xfId="6720" xr:uid="{00000000-0005-0000-0000-0000C5190000}"/>
    <cellStyle name="Normal 2 2 10 13 12" xfId="6721" xr:uid="{00000000-0005-0000-0000-0000C6190000}"/>
    <cellStyle name="Normal 2 2 10 13 13" xfId="6722" xr:uid="{00000000-0005-0000-0000-0000C7190000}"/>
    <cellStyle name="Normal 2 2 10 13 14" xfId="6723" xr:uid="{00000000-0005-0000-0000-0000C8190000}"/>
    <cellStyle name="Normal 2 2 10 13 2" xfId="6724" xr:uid="{00000000-0005-0000-0000-0000C9190000}"/>
    <cellStyle name="Normal 2 2 10 13 2 10" xfId="6725" xr:uid="{00000000-0005-0000-0000-0000CA190000}"/>
    <cellStyle name="Normal 2 2 10 13 2 2" xfId="6726" xr:uid="{00000000-0005-0000-0000-0000CB190000}"/>
    <cellStyle name="Normal 2 2 10 13 2 3" xfId="6727" xr:uid="{00000000-0005-0000-0000-0000CC190000}"/>
    <cellStyle name="Normal 2 2 10 13 2 4" xfId="6728" xr:uid="{00000000-0005-0000-0000-0000CD190000}"/>
    <cellStyle name="Normal 2 2 10 13 2 5" xfId="6729" xr:uid="{00000000-0005-0000-0000-0000CE190000}"/>
    <cellStyle name="Normal 2 2 10 13 2 6" xfId="6730" xr:uid="{00000000-0005-0000-0000-0000CF190000}"/>
    <cellStyle name="Normal 2 2 10 13 2 7" xfId="6731" xr:uid="{00000000-0005-0000-0000-0000D0190000}"/>
    <cellStyle name="Normal 2 2 10 13 2 8" xfId="6732" xr:uid="{00000000-0005-0000-0000-0000D1190000}"/>
    <cellStyle name="Normal 2 2 10 13 2 9" xfId="6733" xr:uid="{00000000-0005-0000-0000-0000D2190000}"/>
    <cellStyle name="Normal 2 2 10 13 3" xfId="6734" xr:uid="{00000000-0005-0000-0000-0000D3190000}"/>
    <cellStyle name="Normal 2 2 10 13 3 10" xfId="6735" xr:uid="{00000000-0005-0000-0000-0000D4190000}"/>
    <cellStyle name="Normal 2 2 10 13 3 2" xfId="6736" xr:uid="{00000000-0005-0000-0000-0000D5190000}"/>
    <cellStyle name="Normal 2 2 10 13 3 3" xfId="6737" xr:uid="{00000000-0005-0000-0000-0000D6190000}"/>
    <cellStyle name="Normal 2 2 10 13 3 4" xfId="6738" xr:uid="{00000000-0005-0000-0000-0000D7190000}"/>
    <cellStyle name="Normal 2 2 10 13 3 5" xfId="6739" xr:uid="{00000000-0005-0000-0000-0000D8190000}"/>
    <cellStyle name="Normal 2 2 10 13 3 6" xfId="6740" xr:uid="{00000000-0005-0000-0000-0000D9190000}"/>
    <cellStyle name="Normal 2 2 10 13 3 7" xfId="6741" xr:uid="{00000000-0005-0000-0000-0000DA190000}"/>
    <cellStyle name="Normal 2 2 10 13 3 8" xfId="6742" xr:uid="{00000000-0005-0000-0000-0000DB190000}"/>
    <cellStyle name="Normal 2 2 10 13 3 9" xfId="6743" xr:uid="{00000000-0005-0000-0000-0000DC190000}"/>
    <cellStyle name="Normal 2 2 10 13 4" xfId="6744" xr:uid="{00000000-0005-0000-0000-0000DD190000}"/>
    <cellStyle name="Normal 2 2 10 13 4 10" xfId="6745" xr:uid="{00000000-0005-0000-0000-0000DE190000}"/>
    <cellStyle name="Normal 2 2 10 13 4 2" xfId="6746" xr:uid="{00000000-0005-0000-0000-0000DF190000}"/>
    <cellStyle name="Normal 2 2 10 13 4 3" xfId="6747" xr:uid="{00000000-0005-0000-0000-0000E0190000}"/>
    <cellStyle name="Normal 2 2 10 13 4 4" xfId="6748" xr:uid="{00000000-0005-0000-0000-0000E1190000}"/>
    <cellStyle name="Normal 2 2 10 13 4 5" xfId="6749" xr:uid="{00000000-0005-0000-0000-0000E2190000}"/>
    <cellStyle name="Normal 2 2 10 13 4 6" xfId="6750" xr:uid="{00000000-0005-0000-0000-0000E3190000}"/>
    <cellStyle name="Normal 2 2 10 13 4 7" xfId="6751" xr:uid="{00000000-0005-0000-0000-0000E4190000}"/>
    <cellStyle name="Normal 2 2 10 13 4 8" xfId="6752" xr:uid="{00000000-0005-0000-0000-0000E5190000}"/>
    <cellStyle name="Normal 2 2 10 13 4 9" xfId="6753" xr:uid="{00000000-0005-0000-0000-0000E6190000}"/>
    <cellStyle name="Normal 2 2 10 13 5" xfId="6754" xr:uid="{00000000-0005-0000-0000-0000E7190000}"/>
    <cellStyle name="Normal 2 2 10 13 5 10" xfId="6755" xr:uid="{00000000-0005-0000-0000-0000E8190000}"/>
    <cellStyle name="Normal 2 2 10 13 5 2" xfId="6756" xr:uid="{00000000-0005-0000-0000-0000E9190000}"/>
    <cellStyle name="Normal 2 2 10 13 5 3" xfId="6757" xr:uid="{00000000-0005-0000-0000-0000EA190000}"/>
    <cellStyle name="Normal 2 2 10 13 5 4" xfId="6758" xr:uid="{00000000-0005-0000-0000-0000EB190000}"/>
    <cellStyle name="Normal 2 2 10 13 5 5" xfId="6759" xr:uid="{00000000-0005-0000-0000-0000EC190000}"/>
    <cellStyle name="Normal 2 2 10 13 5 6" xfId="6760" xr:uid="{00000000-0005-0000-0000-0000ED190000}"/>
    <cellStyle name="Normal 2 2 10 13 5 7" xfId="6761" xr:uid="{00000000-0005-0000-0000-0000EE190000}"/>
    <cellStyle name="Normal 2 2 10 13 5 8" xfId="6762" xr:uid="{00000000-0005-0000-0000-0000EF190000}"/>
    <cellStyle name="Normal 2 2 10 13 5 9" xfId="6763" xr:uid="{00000000-0005-0000-0000-0000F0190000}"/>
    <cellStyle name="Normal 2 2 10 13 6" xfId="6764" xr:uid="{00000000-0005-0000-0000-0000F1190000}"/>
    <cellStyle name="Normal 2 2 10 13 7" xfId="6765" xr:uid="{00000000-0005-0000-0000-0000F2190000}"/>
    <cellStyle name="Normal 2 2 10 13 8" xfId="6766" xr:uid="{00000000-0005-0000-0000-0000F3190000}"/>
    <cellStyle name="Normal 2 2 10 13 9" xfId="6767" xr:uid="{00000000-0005-0000-0000-0000F4190000}"/>
    <cellStyle name="Normal 2 2 10 14" xfId="6768" xr:uid="{00000000-0005-0000-0000-0000F5190000}"/>
    <cellStyle name="Normal 2 2 10 14 10" xfId="6769" xr:uid="{00000000-0005-0000-0000-0000F6190000}"/>
    <cellStyle name="Normal 2 2 10 14 11" xfId="6770" xr:uid="{00000000-0005-0000-0000-0000F7190000}"/>
    <cellStyle name="Normal 2 2 10 14 12" xfId="6771" xr:uid="{00000000-0005-0000-0000-0000F8190000}"/>
    <cellStyle name="Normal 2 2 10 14 13" xfId="6772" xr:uid="{00000000-0005-0000-0000-0000F9190000}"/>
    <cellStyle name="Normal 2 2 10 14 14" xfId="6773" xr:uid="{00000000-0005-0000-0000-0000FA190000}"/>
    <cellStyle name="Normal 2 2 10 14 2" xfId="6774" xr:uid="{00000000-0005-0000-0000-0000FB190000}"/>
    <cellStyle name="Normal 2 2 10 14 2 10" xfId="6775" xr:uid="{00000000-0005-0000-0000-0000FC190000}"/>
    <cellStyle name="Normal 2 2 10 14 2 2" xfId="6776" xr:uid="{00000000-0005-0000-0000-0000FD190000}"/>
    <cellStyle name="Normal 2 2 10 14 2 3" xfId="6777" xr:uid="{00000000-0005-0000-0000-0000FE190000}"/>
    <cellStyle name="Normal 2 2 10 14 2 4" xfId="6778" xr:uid="{00000000-0005-0000-0000-0000FF190000}"/>
    <cellStyle name="Normal 2 2 10 14 2 5" xfId="6779" xr:uid="{00000000-0005-0000-0000-0000001A0000}"/>
    <cellStyle name="Normal 2 2 10 14 2 6" xfId="6780" xr:uid="{00000000-0005-0000-0000-0000011A0000}"/>
    <cellStyle name="Normal 2 2 10 14 2 7" xfId="6781" xr:uid="{00000000-0005-0000-0000-0000021A0000}"/>
    <cellStyle name="Normal 2 2 10 14 2 8" xfId="6782" xr:uid="{00000000-0005-0000-0000-0000031A0000}"/>
    <cellStyle name="Normal 2 2 10 14 2 9" xfId="6783" xr:uid="{00000000-0005-0000-0000-0000041A0000}"/>
    <cellStyle name="Normal 2 2 10 14 3" xfId="6784" xr:uid="{00000000-0005-0000-0000-0000051A0000}"/>
    <cellStyle name="Normal 2 2 10 14 3 10" xfId="6785" xr:uid="{00000000-0005-0000-0000-0000061A0000}"/>
    <cellStyle name="Normal 2 2 10 14 3 2" xfId="6786" xr:uid="{00000000-0005-0000-0000-0000071A0000}"/>
    <cellStyle name="Normal 2 2 10 14 3 3" xfId="6787" xr:uid="{00000000-0005-0000-0000-0000081A0000}"/>
    <cellStyle name="Normal 2 2 10 14 3 4" xfId="6788" xr:uid="{00000000-0005-0000-0000-0000091A0000}"/>
    <cellStyle name="Normal 2 2 10 14 3 5" xfId="6789" xr:uid="{00000000-0005-0000-0000-00000A1A0000}"/>
    <cellStyle name="Normal 2 2 10 14 3 6" xfId="6790" xr:uid="{00000000-0005-0000-0000-00000B1A0000}"/>
    <cellStyle name="Normal 2 2 10 14 3 7" xfId="6791" xr:uid="{00000000-0005-0000-0000-00000C1A0000}"/>
    <cellStyle name="Normal 2 2 10 14 3 8" xfId="6792" xr:uid="{00000000-0005-0000-0000-00000D1A0000}"/>
    <cellStyle name="Normal 2 2 10 14 3 9" xfId="6793" xr:uid="{00000000-0005-0000-0000-00000E1A0000}"/>
    <cellStyle name="Normal 2 2 10 14 4" xfId="6794" xr:uid="{00000000-0005-0000-0000-00000F1A0000}"/>
    <cellStyle name="Normal 2 2 10 14 4 10" xfId="6795" xr:uid="{00000000-0005-0000-0000-0000101A0000}"/>
    <cellStyle name="Normal 2 2 10 14 4 2" xfId="6796" xr:uid="{00000000-0005-0000-0000-0000111A0000}"/>
    <cellStyle name="Normal 2 2 10 14 4 3" xfId="6797" xr:uid="{00000000-0005-0000-0000-0000121A0000}"/>
    <cellStyle name="Normal 2 2 10 14 4 4" xfId="6798" xr:uid="{00000000-0005-0000-0000-0000131A0000}"/>
    <cellStyle name="Normal 2 2 10 14 4 5" xfId="6799" xr:uid="{00000000-0005-0000-0000-0000141A0000}"/>
    <cellStyle name="Normal 2 2 10 14 4 6" xfId="6800" xr:uid="{00000000-0005-0000-0000-0000151A0000}"/>
    <cellStyle name="Normal 2 2 10 14 4 7" xfId="6801" xr:uid="{00000000-0005-0000-0000-0000161A0000}"/>
    <cellStyle name="Normal 2 2 10 14 4 8" xfId="6802" xr:uid="{00000000-0005-0000-0000-0000171A0000}"/>
    <cellStyle name="Normal 2 2 10 14 4 9" xfId="6803" xr:uid="{00000000-0005-0000-0000-0000181A0000}"/>
    <cellStyle name="Normal 2 2 10 14 5" xfId="6804" xr:uid="{00000000-0005-0000-0000-0000191A0000}"/>
    <cellStyle name="Normal 2 2 10 14 5 10" xfId="6805" xr:uid="{00000000-0005-0000-0000-00001A1A0000}"/>
    <cellStyle name="Normal 2 2 10 14 5 2" xfId="6806" xr:uid="{00000000-0005-0000-0000-00001B1A0000}"/>
    <cellStyle name="Normal 2 2 10 14 5 3" xfId="6807" xr:uid="{00000000-0005-0000-0000-00001C1A0000}"/>
    <cellStyle name="Normal 2 2 10 14 5 4" xfId="6808" xr:uid="{00000000-0005-0000-0000-00001D1A0000}"/>
    <cellStyle name="Normal 2 2 10 14 5 5" xfId="6809" xr:uid="{00000000-0005-0000-0000-00001E1A0000}"/>
    <cellStyle name="Normal 2 2 10 14 5 6" xfId="6810" xr:uid="{00000000-0005-0000-0000-00001F1A0000}"/>
    <cellStyle name="Normal 2 2 10 14 5 7" xfId="6811" xr:uid="{00000000-0005-0000-0000-0000201A0000}"/>
    <cellStyle name="Normal 2 2 10 14 5 8" xfId="6812" xr:uid="{00000000-0005-0000-0000-0000211A0000}"/>
    <cellStyle name="Normal 2 2 10 14 5 9" xfId="6813" xr:uid="{00000000-0005-0000-0000-0000221A0000}"/>
    <cellStyle name="Normal 2 2 10 14 6" xfId="6814" xr:uid="{00000000-0005-0000-0000-0000231A0000}"/>
    <cellStyle name="Normal 2 2 10 14 7" xfId="6815" xr:uid="{00000000-0005-0000-0000-0000241A0000}"/>
    <cellStyle name="Normal 2 2 10 14 8" xfId="6816" xr:uid="{00000000-0005-0000-0000-0000251A0000}"/>
    <cellStyle name="Normal 2 2 10 14 9" xfId="6817" xr:uid="{00000000-0005-0000-0000-0000261A0000}"/>
    <cellStyle name="Normal 2 2 10 15" xfId="6818" xr:uid="{00000000-0005-0000-0000-0000271A0000}"/>
    <cellStyle name="Normal 2 2 10 15 10" xfId="6819" xr:uid="{00000000-0005-0000-0000-0000281A0000}"/>
    <cellStyle name="Normal 2 2 10 15 11" xfId="6820" xr:uid="{00000000-0005-0000-0000-0000291A0000}"/>
    <cellStyle name="Normal 2 2 10 15 12" xfId="6821" xr:uid="{00000000-0005-0000-0000-00002A1A0000}"/>
    <cellStyle name="Normal 2 2 10 15 13" xfId="6822" xr:uid="{00000000-0005-0000-0000-00002B1A0000}"/>
    <cellStyle name="Normal 2 2 10 15 14" xfId="6823" xr:uid="{00000000-0005-0000-0000-00002C1A0000}"/>
    <cellStyle name="Normal 2 2 10 15 2" xfId="6824" xr:uid="{00000000-0005-0000-0000-00002D1A0000}"/>
    <cellStyle name="Normal 2 2 10 15 2 10" xfId="6825" xr:uid="{00000000-0005-0000-0000-00002E1A0000}"/>
    <cellStyle name="Normal 2 2 10 15 2 2" xfId="6826" xr:uid="{00000000-0005-0000-0000-00002F1A0000}"/>
    <cellStyle name="Normal 2 2 10 15 2 3" xfId="6827" xr:uid="{00000000-0005-0000-0000-0000301A0000}"/>
    <cellStyle name="Normal 2 2 10 15 2 4" xfId="6828" xr:uid="{00000000-0005-0000-0000-0000311A0000}"/>
    <cellStyle name="Normal 2 2 10 15 2 5" xfId="6829" xr:uid="{00000000-0005-0000-0000-0000321A0000}"/>
    <cellStyle name="Normal 2 2 10 15 2 6" xfId="6830" xr:uid="{00000000-0005-0000-0000-0000331A0000}"/>
    <cellStyle name="Normal 2 2 10 15 2 7" xfId="6831" xr:uid="{00000000-0005-0000-0000-0000341A0000}"/>
    <cellStyle name="Normal 2 2 10 15 2 8" xfId="6832" xr:uid="{00000000-0005-0000-0000-0000351A0000}"/>
    <cellStyle name="Normal 2 2 10 15 2 9" xfId="6833" xr:uid="{00000000-0005-0000-0000-0000361A0000}"/>
    <cellStyle name="Normal 2 2 10 15 3" xfId="6834" xr:uid="{00000000-0005-0000-0000-0000371A0000}"/>
    <cellStyle name="Normal 2 2 10 15 3 10" xfId="6835" xr:uid="{00000000-0005-0000-0000-0000381A0000}"/>
    <cellStyle name="Normal 2 2 10 15 3 2" xfId="6836" xr:uid="{00000000-0005-0000-0000-0000391A0000}"/>
    <cellStyle name="Normal 2 2 10 15 3 3" xfId="6837" xr:uid="{00000000-0005-0000-0000-00003A1A0000}"/>
    <cellStyle name="Normal 2 2 10 15 3 4" xfId="6838" xr:uid="{00000000-0005-0000-0000-00003B1A0000}"/>
    <cellStyle name="Normal 2 2 10 15 3 5" xfId="6839" xr:uid="{00000000-0005-0000-0000-00003C1A0000}"/>
    <cellStyle name="Normal 2 2 10 15 3 6" xfId="6840" xr:uid="{00000000-0005-0000-0000-00003D1A0000}"/>
    <cellStyle name="Normal 2 2 10 15 3 7" xfId="6841" xr:uid="{00000000-0005-0000-0000-00003E1A0000}"/>
    <cellStyle name="Normal 2 2 10 15 3 8" xfId="6842" xr:uid="{00000000-0005-0000-0000-00003F1A0000}"/>
    <cellStyle name="Normal 2 2 10 15 3 9" xfId="6843" xr:uid="{00000000-0005-0000-0000-0000401A0000}"/>
    <cellStyle name="Normal 2 2 10 15 4" xfId="6844" xr:uid="{00000000-0005-0000-0000-0000411A0000}"/>
    <cellStyle name="Normal 2 2 10 15 4 10" xfId="6845" xr:uid="{00000000-0005-0000-0000-0000421A0000}"/>
    <cellStyle name="Normal 2 2 10 15 4 2" xfId="6846" xr:uid="{00000000-0005-0000-0000-0000431A0000}"/>
    <cellStyle name="Normal 2 2 10 15 4 3" xfId="6847" xr:uid="{00000000-0005-0000-0000-0000441A0000}"/>
    <cellStyle name="Normal 2 2 10 15 4 4" xfId="6848" xr:uid="{00000000-0005-0000-0000-0000451A0000}"/>
    <cellStyle name="Normal 2 2 10 15 4 5" xfId="6849" xr:uid="{00000000-0005-0000-0000-0000461A0000}"/>
    <cellStyle name="Normal 2 2 10 15 4 6" xfId="6850" xr:uid="{00000000-0005-0000-0000-0000471A0000}"/>
    <cellStyle name="Normal 2 2 10 15 4 7" xfId="6851" xr:uid="{00000000-0005-0000-0000-0000481A0000}"/>
    <cellStyle name="Normal 2 2 10 15 4 8" xfId="6852" xr:uid="{00000000-0005-0000-0000-0000491A0000}"/>
    <cellStyle name="Normal 2 2 10 15 4 9" xfId="6853" xr:uid="{00000000-0005-0000-0000-00004A1A0000}"/>
    <cellStyle name="Normal 2 2 10 15 5" xfId="6854" xr:uid="{00000000-0005-0000-0000-00004B1A0000}"/>
    <cellStyle name="Normal 2 2 10 15 5 10" xfId="6855" xr:uid="{00000000-0005-0000-0000-00004C1A0000}"/>
    <cellStyle name="Normal 2 2 10 15 5 2" xfId="6856" xr:uid="{00000000-0005-0000-0000-00004D1A0000}"/>
    <cellStyle name="Normal 2 2 10 15 5 3" xfId="6857" xr:uid="{00000000-0005-0000-0000-00004E1A0000}"/>
    <cellStyle name="Normal 2 2 10 15 5 4" xfId="6858" xr:uid="{00000000-0005-0000-0000-00004F1A0000}"/>
    <cellStyle name="Normal 2 2 10 15 5 5" xfId="6859" xr:uid="{00000000-0005-0000-0000-0000501A0000}"/>
    <cellStyle name="Normal 2 2 10 15 5 6" xfId="6860" xr:uid="{00000000-0005-0000-0000-0000511A0000}"/>
    <cellStyle name="Normal 2 2 10 15 5 7" xfId="6861" xr:uid="{00000000-0005-0000-0000-0000521A0000}"/>
    <cellStyle name="Normal 2 2 10 15 5 8" xfId="6862" xr:uid="{00000000-0005-0000-0000-0000531A0000}"/>
    <cellStyle name="Normal 2 2 10 15 5 9" xfId="6863" xr:uid="{00000000-0005-0000-0000-0000541A0000}"/>
    <cellStyle name="Normal 2 2 10 15 6" xfId="6864" xr:uid="{00000000-0005-0000-0000-0000551A0000}"/>
    <cellStyle name="Normal 2 2 10 15 7" xfId="6865" xr:uid="{00000000-0005-0000-0000-0000561A0000}"/>
    <cellStyle name="Normal 2 2 10 15 8" xfId="6866" xr:uid="{00000000-0005-0000-0000-0000571A0000}"/>
    <cellStyle name="Normal 2 2 10 15 9" xfId="6867" xr:uid="{00000000-0005-0000-0000-0000581A0000}"/>
    <cellStyle name="Normal 2 2 10 16" xfId="6868" xr:uid="{00000000-0005-0000-0000-0000591A0000}"/>
    <cellStyle name="Normal 2 2 10 16 10" xfId="6869" xr:uid="{00000000-0005-0000-0000-00005A1A0000}"/>
    <cellStyle name="Normal 2 2 10 16 11" xfId="6870" xr:uid="{00000000-0005-0000-0000-00005B1A0000}"/>
    <cellStyle name="Normal 2 2 10 16 12" xfId="6871" xr:uid="{00000000-0005-0000-0000-00005C1A0000}"/>
    <cellStyle name="Normal 2 2 10 16 13" xfId="6872" xr:uid="{00000000-0005-0000-0000-00005D1A0000}"/>
    <cellStyle name="Normal 2 2 10 16 14" xfId="6873" xr:uid="{00000000-0005-0000-0000-00005E1A0000}"/>
    <cellStyle name="Normal 2 2 10 16 2" xfId="6874" xr:uid="{00000000-0005-0000-0000-00005F1A0000}"/>
    <cellStyle name="Normal 2 2 10 16 2 10" xfId="6875" xr:uid="{00000000-0005-0000-0000-0000601A0000}"/>
    <cellStyle name="Normal 2 2 10 16 2 2" xfId="6876" xr:uid="{00000000-0005-0000-0000-0000611A0000}"/>
    <cellStyle name="Normal 2 2 10 16 2 3" xfId="6877" xr:uid="{00000000-0005-0000-0000-0000621A0000}"/>
    <cellStyle name="Normal 2 2 10 16 2 4" xfId="6878" xr:uid="{00000000-0005-0000-0000-0000631A0000}"/>
    <cellStyle name="Normal 2 2 10 16 2 5" xfId="6879" xr:uid="{00000000-0005-0000-0000-0000641A0000}"/>
    <cellStyle name="Normal 2 2 10 16 2 6" xfId="6880" xr:uid="{00000000-0005-0000-0000-0000651A0000}"/>
    <cellStyle name="Normal 2 2 10 16 2 7" xfId="6881" xr:uid="{00000000-0005-0000-0000-0000661A0000}"/>
    <cellStyle name="Normal 2 2 10 16 2 8" xfId="6882" xr:uid="{00000000-0005-0000-0000-0000671A0000}"/>
    <cellStyle name="Normal 2 2 10 16 2 9" xfId="6883" xr:uid="{00000000-0005-0000-0000-0000681A0000}"/>
    <cellStyle name="Normal 2 2 10 16 3" xfId="6884" xr:uid="{00000000-0005-0000-0000-0000691A0000}"/>
    <cellStyle name="Normal 2 2 10 16 3 10" xfId="6885" xr:uid="{00000000-0005-0000-0000-00006A1A0000}"/>
    <cellStyle name="Normal 2 2 10 16 3 2" xfId="6886" xr:uid="{00000000-0005-0000-0000-00006B1A0000}"/>
    <cellStyle name="Normal 2 2 10 16 3 3" xfId="6887" xr:uid="{00000000-0005-0000-0000-00006C1A0000}"/>
    <cellStyle name="Normal 2 2 10 16 3 4" xfId="6888" xr:uid="{00000000-0005-0000-0000-00006D1A0000}"/>
    <cellStyle name="Normal 2 2 10 16 3 5" xfId="6889" xr:uid="{00000000-0005-0000-0000-00006E1A0000}"/>
    <cellStyle name="Normal 2 2 10 16 3 6" xfId="6890" xr:uid="{00000000-0005-0000-0000-00006F1A0000}"/>
    <cellStyle name="Normal 2 2 10 16 3 7" xfId="6891" xr:uid="{00000000-0005-0000-0000-0000701A0000}"/>
    <cellStyle name="Normal 2 2 10 16 3 8" xfId="6892" xr:uid="{00000000-0005-0000-0000-0000711A0000}"/>
    <cellStyle name="Normal 2 2 10 16 3 9" xfId="6893" xr:uid="{00000000-0005-0000-0000-0000721A0000}"/>
    <cellStyle name="Normal 2 2 10 16 4" xfId="6894" xr:uid="{00000000-0005-0000-0000-0000731A0000}"/>
    <cellStyle name="Normal 2 2 10 16 4 10" xfId="6895" xr:uid="{00000000-0005-0000-0000-0000741A0000}"/>
    <cellStyle name="Normal 2 2 10 16 4 2" xfId="6896" xr:uid="{00000000-0005-0000-0000-0000751A0000}"/>
    <cellStyle name="Normal 2 2 10 16 4 3" xfId="6897" xr:uid="{00000000-0005-0000-0000-0000761A0000}"/>
    <cellStyle name="Normal 2 2 10 16 4 4" xfId="6898" xr:uid="{00000000-0005-0000-0000-0000771A0000}"/>
    <cellStyle name="Normal 2 2 10 16 4 5" xfId="6899" xr:uid="{00000000-0005-0000-0000-0000781A0000}"/>
    <cellStyle name="Normal 2 2 10 16 4 6" xfId="6900" xr:uid="{00000000-0005-0000-0000-0000791A0000}"/>
    <cellStyle name="Normal 2 2 10 16 4 7" xfId="6901" xr:uid="{00000000-0005-0000-0000-00007A1A0000}"/>
    <cellStyle name="Normal 2 2 10 16 4 8" xfId="6902" xr:uid="{00000000-0005-0000-0000-00007B1A0000}"/>
    <cellStyle name="Normal 2 2 10 16 4 9" xfId="6903" xr:uid="{00000000-0005-0000-0000-00007C1A0000}"/>
    <cellStyle name="Normal 2 2 10 16 5" xfId="6904" xr:uid="{00000000-0005-0000-0000-00007D1A0000}"/>
    <cellStyle name="Normal 2 2 10 16 5 10" xfId="6905" xr:uid="{00000000-0005-0000-0000-00007E1A0000}"/>
    <cellStyle name="Normal 2 2 10 16 5 2" xfId="6906" xr:uid="{00000000-0005-0000-0000-00007F1A0000}"/>
    <cellStyle name="Normal 2 2 10 16 5 3" xfId="6907" xr:uid="{00000000-0005-0000-0000-0000801A0000}"/>
    <cellStyle name="Normal 2 2 10 16 5 4" xfId="6908" xr:uid="{00000000-0005-0000-0000-0000811A0000}"/>
    <cellStyle name="Normal 2 2 10 16 5 5" xfId="6909" xr:uid="{00000000-0005-0000-0000-0000821A0000}"/>
    <cellStyle name="Normal 2 2 10 16 5 6" xfId="6910" xr:uid="{00000000-0005-0000-0000-0000831A0000}"/>
    <cellStyle name="Normal 2 2 10 16 5 7" xfId="6911" xr:uid="{00000000-0005-0000-0000-0000841A0000}"/>
    <cellStyle name="Normal 2 2 10 16 5 8" xfId="6912" xr:uid="{00000000-0005-0000-0000-0000851A0000}"/>
    <cellStyle name="Normal 2 2 10 16 5 9" xfId="6913" xr:uid="{00000000-0005-0000-0000-0000861A0000}"/>
    <cellStyle name="Normal 2 2 10 16 6" xfId="6914" xr:uid="{00000000-0005-0000-0000-0000871A0000}"/>
    <cellStyle name="Normal 2 2 10 16 7" xfId="6915" xr:uid="{00000000-0005-0000-0000-0000881A0000}"/>
    <cellStyle name="Normal 2 2 10 16 8" xfId="6916" xr:uid="{00000000-0005-0000-0000-0000891A0000}"/>
    <cellStyle name="Normal 2 2 10 16 9" xfId="6917" xr:uid="{00000000-0005-0000-0000-00008A1A0000}"/>
    <cellStyle name="Normal 2 2 10 17" xfId="6918" xr:uid="{00000000-0005-0000-0000-00008B1A0000}"/>
    <cellStyle name="Normal 2 2 10 17 10" xfId="6919" xr:uid="{00000000-0005-0000-0000-00008C1A0000}"/>
    <cellStyle name="Normal 2 2 10 17 11" xfId="6920" xr:uid="{00000000-0005-0000-0000-00008D1A0000}"/>
    <cellStyle name="Normal 2 2 10 17 12" xfId="6921" xr:uid="{00000000-0005-0000-0000-00008E1A0000}"/>
    <cellStyle name="Normal 2 2 10 17 13" xfId="6922" xr:uid="{00000000-0005-0000-0000-00008F1A0000}"/>
    <cellStyle name="Normal 2 2 10 17 14" xfId="6923" xr:uid="{00000000-0005-0000-0000-0000901A0000}"/>
    <cellStyle name="Normal 2 2 10 17 2" xfId="6924" xr:uid="{00000000-0005-0000-0000-0000911A0000}"/>
    <cellStyle name="Normal 2 2 10 17 2 10" xfId="6925" xr:uid="{00000000-0005-0000-0000-0000921A0000}"/>
    <cellStyle name="Normal 2 2 10 17 2 2" xfId="6926" xr:uid="{00000000-0005-0000-0000-0000931A0000}"/>
    <cellStyle name="Normal 2 2 10 17 2 3" xfId="6927" xr:uid="{00000000-0005-0000-0000-0000941A0000}"/>
    <cellStyle name="Normal 2 2 10 17 2 4" xfId="6928" xr:uid="{00000000-0005-0000-0000-0000951A0000}"/>
    <cellStyle name="Normal 2 2 10 17 2 5" xfId="6929" xr:uid="{00000000-0005-0000-0000-0000961A0000}"/>
    <cellStyle name="Normal 2 2 10 17 2 6" xfId="6930" xr:uid="{00000000-0005-0000-0000-0000971A0000}"/>
    <cellStyle name="Normal 2 2 10 17 2 7" xfId="6931" xr:uid="{00000000-0005-0000-0000-0000981A0000}"/>
    <cellStyle name="Normal 2 2 10 17 2 8" xfId="6932" xr:uid="{00000000-0005-0000-0000-0000991A0000}"/>
    <cellStyle name="Normal 2 2 10 17 2 9" xfId="6933" xr:uid="{00000000-0005-0000-0000-00009A1A0000}"/>
    <cellStyle name="Normal 2 2 10 17 3" xfId="6934" xr:uid="{00000000-0005-0000-0000-00009B1A0000}"/>
    <cellStyle name="Normal 2 2 10 17 3 10" xfId="6935" xr:uid="{00000000-0005-0000-0000-00009C1A0000}"/>
    <cellStyle name="Normal 2 2 10 17 3 2" xfId="6936" xr:uid="{00000000-0005-0000-0000-00009D1A0000}"/>
    <cellStyle name="Normal 2 2 10 17 3 3" xfId="6937" xr:uid="{00000000-0005-0000-0000-00009E1A0000}"/>
    <cellStyle name="Normal 2 2 10 17 3 4" xfId="6938" xr:uid="{00000000-0005-0000-0000-00009F1A0000}"/>
    <cellStyle name="Normal 2 2 10 17 3 5" xfId="6939" xr:uid="{00000000-0005-0000-0000-0000A01A0000}"/>
    <cellStyle name="Normal 2 2 10 17 3 6" xfId="6940" xr:uid="{00000000-0005-0000-0000-0000A11A0000}"/>
    <cellStyle name="Normal 2 2 10 17 3 7" xfId="6941" xr:uid="{00000000-0005-0000-0000-0000A21A0000}"/>
    <cellStyle name="Normal 2 2 10 17 3 8" xfId="6942" xr:uid="{00000000-0005-0000-0000-0000A31A0000}"/>
    <cellStyle name="Normal 2 2 10 17 3 9" xfId="6943" xr:uid="{00000000-0005-0000-0000-0000A41A0000}"/>
    <cellStyle name="Normal 2 2 10 17 4" xfId="6944" xr:uid="{00000000-0005-0000-0000-0000A51A0000}"/>
    <cellStyle name="Normal 2 2 10 17 4 10" xfId="6945" xr:uid="{00000000-0005-0000-0000-0000A61A0000}"/>
    <cellStyle name="Normal 2 2 10 17 4 2" xfId="6946" xr:uid="{00000000-0005-0000-0000-0000A71A0000}"/>
    <cellStyle name="Normal 2 2 10 17 4 3" xfId="6947" xr:uid="{00000000-0005-0000-0000-0000A81A0000}"/>
    <cellStyle name="Normal 2 2 10 17 4 4" xfId="6948" xr:uid="{00000000-0005-0000-0000-0000A91A0000}"/>
    <cellStyle name="Normal 2 2 10 17 4 5" xfId="6949" xr:uid="{00000000-0005-0000-0000-0000AA1A0000}"/>
    <cellStyle name="Normal 2 2 10 17 4 6" xfId="6950" xr:uid="{00000000-0005-0000-0000-0000AB1A0000}"/>
    <cellStyle name="Normal 2 2 10 17 4 7" xfId="6951" xr:uid="{00000000-0005-0000-0000-0000AC1A0000}"/>
    <cellStyle name="Normal 2 2 10 17 4 8" xfId="6952" xr:uid="{00000000-0005-0000-0000-0000AD1A0000}"/>
    <cellStyle name="Normal 2 2 10 17 4 9" xfId="6953" xr:uid="{00000000-0005-0000-0000-0000AE1A0000}"/>
    <cellStyle name="Normal 2 2 10 17 5" xfId="6954" xr:uid="{00000000-0005-0000-0000-0000AF1A0000}"/>
    <cellStyle name="Normal 2 2 10 17 5 10" xfId="6955" xr:uid="{00000000-0005-0000-0000-0000B01A0000}"/>
    <cellStyle name="Normal 2 2 10 17 5 2" xfId="6956" xr:uid="{00000000-0005-0000-0000-0000B11A0000}"/>
    <cellStyle name="Normal 2 2 10 17 5 3" xfId="6957" xr:uid="{00000000-0005-0000-0000-0000B21A0000}"/>
    <cellStyle name="Normal 2 2 10 17 5 4" xfId="6958" xr:uid="{00000000-0005-0000-0000-0000B31A0000}"/>
    <cellStyle name="Normal 2 2 10 17 5 5" xfId="6959" xr:uid="{00000000-0005-0000-0000-0000B41A0000}"/>
    <cellStyle name="Normal 2 2 10 17 5 6" xfId="6960" xr:uid="{00000000-0005-0000-0000-0000B51A0000}"/>
    <cellStyle name="Normal 2 2 10 17 5 7" xfId="6961" xr:uid="{00000000-0005-0000-0000-0000B61A0000}"/>
    <cellStyle name="Normal 2 2 10 17 5 8" xfId="6962" xr:uid="{00000000-0005-0000-0000-0000B71A0000}"/>
    <cellStyle name="Normal 2 2 10 17 5 9" xfId="6963" xr:uid="{00000000-0005-0000-0000-0000B81A0000}"/>
    <cellStyle name="Normal 2 2 10 17 6" xfId="6964" xr:uid="{00000000-0005-0000-0000-0000B91A0000}"/>
    <cellStyle name="Normal 2 2 10 17 7" xfId="6965" xr:uid="{00000000-0005-0000-0000-0000BA1A0000}"/>
    <cellStyle name="Normal 2 2 10 17 8" xfId="6966" xr:uid="{00000000-0005-0000-0000-0000BB1A0000}"/>
    <cellStyle name="Normal 2 2 10 17 9" xfId="6967" xr:uid="{00000000-0005-0000-0000-0000BC1A0000}"/>
    <cellStyle name="Normal 2 2 10 18" xfId="6968" xr:uid="{00000000-0005-0000-0000-0000BD1A0000}"/>
    <cellStyle name="Normal 2 2 10 18 10" xfId="6969" xr:uid="{00000000-0005-0000-0000-0000BE1A0000}"/>
    <cellStyle name="Normal 2 2 10 18 11" xfId="6970" xr:uid="{00000000-0005-0000-0000-0000BF1A0000}"/>
    <cellStyle name="Normal 2 2 10 18 12" xfId="6971" xr:uid="{00000000-0005-0000-0000-0000C01A0000}"/>
    <cellStyle name="Normal 2 2 10 18 13" xfId="6972" xr:uid="{00000000-0005-0000-0000-0000C11A0000}"/>
    <cellStyle name="Normal 2 2 10 18 14" xfId="6973" xr:uid="{00000000-0005-0000-0000-0000C21A0000}"/>
    <cellStyle name="Normal 2 2 10 18 2" xfId="6974" xr:uid="{00000000-0005-0000-0000-0000C31A0000}"/>
    <cellStyle name="Normal 2 2 10 18 2 10" xfId="6975" xr:uid="{00000000-0005-0000-0000-0000C41A0000}"/>
    <cellStyle name="Normal 2 2 10 18 2 2" xfId="6976" xr:uid="{00000000-0005-0000-0000-0000C51A0000}"/>
    <cellStyle name="Normal 2 2 10 18 2 3" xfId="6977" xr:uid="{00000000-0005-0000-0000-0000C61A0000}"/>
    <cellStyle name="Normal 2 2 10 18 2 4" xfId="6978" xr:uid="{00000000-0005-0000-0000-0000C71A0000}"/>
    <cellStyle name="Normal 2 2 10 18 2 5" xfId="6979" xr:uid="{00000000-0005-0000-0000-0000C81A0000}"/>
    <cellStyle name="Normal 2 2 10 18 2 6" xfId="6980" xr:uid="{00000000-0005-0000-0000-0000C91A0000}"/>
    <cellStyle name="Normal 2 2 10 18 2 7" xfId="6981" xr:uid="{00000000-0005-0000-0000-0000CA1A0000}"/>
    <cellStyle name="Normal 2 2 10 18 2 8" xfId="6982" xr:uid="{00000000-0005-0000-0000-0000CB1A0000}"/>
    <cellStyle name="Normal 2 2 10 18 2 9" xfId="6983" xr:uid="{00000000-0005-0000-0000-0000CC1A0000}"/>
    <cellStyle name="Normal 2 2 10 18 3" xfId="6984" xr:uid="{00000000-0005-0000-0000-0000CD1A0000}"/>
    <cellStyle name="Normal 2 2 10 18 3 10" xfId="6985" xr:uid="{00000000-0005-0000-0000-0000CE1A0000}"/>
    <cellStyle name="Normal 2 2 10 18 3 2" xfId="6986" xr:uid="{00000000-0005-0000-0000-0000CF1A0000}"/>
    <cellStyle name="Normal 2 2 10 18 3 3" xfId="6987" xr:uid="{00000000-0005-0000-0000-0000D01A0000}"/>
    <cellStyle name="Normal 2 2 10 18 3 4" xfId="6988" xr:uid="{00000000-0005-0000-0000-0000D11A0000}"/>
    <cellStyle name="Normal 2 2 10 18 3 5" xfId="6989" xr:uid="{00000000-0005-0000-0000-0000D21A0000}"/>
    <cellStyle name="Normal 2 2 10 18 3 6" xfId="6990" xr:uid="{00000000-0005-0000-0000-0000D31A0000}"/>
    <cellStyle name="Normal 2 2 10 18 3 7" xfId="6991" xr:uid="{00000000-0005-0000-0000-0000D41A0000}"/>
    <cellStyle name="Normal 2 2 10 18 3 8" xfId="6992" xr:uid="{00000000-0005-0000-0000-0000D51A0000}"/>
    <cellStyle name="Normal 2 2 10 18 3 9" xfId="6993" xr:uid="{00000000-0005-0000-0000-0000D61A0000}"/>
    <cellStyle name="Normal 2 2 10 18 4" xfId="6994" xr:uid="{00000000-0005-0000-0000-0000D71A0000}"/>
    <cellStyle name="Normal 2 2 10 18 4 10" xfId="6995" xr:uid="{00000000-0005-0000-0000-0000D81A0000}"/>
    <cellStyle name="Normal 2 2 10 18 4 2" xfId="6996" xr:uid="{00000000-0005-0000-0000-0000D91A0000}"/>
    <cellStyle name="Normal 2 2 10 18 4 3" xfId="6997" xr:uid="{00000000-0005-0000-0000-0000DA1A0000}"/>
    <cellStyle name="Normal 2 2 10 18 4 4" xfId="6998" xr:uid="{00000000-0005-0000-0000-0000DB1A0000}"/>
    <cellStyle name="Normal 2 2 10 18 4 5" xfId="6999" xr:uid="{00000000-0005-0000-0000-0000DC1A0000}"/>
    <cellStyle name="Normal 2 2 10 18 4 6" xfId="7000" xr:uid="{00000000-0005-0000-0000-0000DD1A0000}"/>
    <cellStyle name="Normal 2 2 10 18 4 7" xfId="7001" xr:uid="{00000000-0005-0000-0000-0000DE1A0000}"/>
    <cellStyle name="Normal 2 2 10 18 4 8" xfId="7002" xr:uid="{00000000-0005-0000-0000-0000DF1A0000}"/>
    <cellStyle name="Normal 2 2 10 18 4 9" xfId="7003" xr:uid="{00000000-0005-0000-0000-0000E01A0000}"/>
    <cellStyle name="Normal 2 2 10 18 5" xfId="7004" xr:uid="{00000000-0005-0000-0000-0000E11A0000}"/>
    <cellStyle name="Normal 2 2 10 18 5 10" xfId="7005" xr:uid="{00000000-0005-0000-0000-0000E21A0000}"/>
    <cellStyle name="Normal 2 2 10 18 5 2" xfId="7006" xr:uid="{00000000-0005-0000-0000-0000E31A0000}"/>
    <cellStyle name="Normal 2 2 10 18 5 3" xfId="7007" xr:uid="{00000000-0005-0000-0000-0000E41A0000}"/>
    <cellStyle name="Normal 2 2 10 18 5 4" xfId="7008" xr:uid="{00000000-0005-0000-0000-0000E51A0000}"/>
    <cellStyle name="Normal 2 2 10 18 5 5" xfId="7009" xr:uid="{00000000-0005-0000-0000-0000E61A0000}"/>
    <cellStyle name="Normal 2 2 10 18 5 6" xfId="7010" xr:uid="{00000000-0005-0000-0000-0000E71A0000}"/>
    <cellStyle name="Normal 2 2 10 18 5 7" xfId="7011" xr:uid="{00000000-0005-0000-0000-0000E81A0000}"/>
    <cellStyle name="Normal 2 2 10 18 5 8" xfId="7012" xr:uid="{00000000-0005-0000-0000-0000E91A0000}"/>
    <cellStyle name="Normal 2 2 10 18 5 9" xfId="7013" xr:uid="{00000000-0005-0000-0000-0000EA1A0000}"/>
    <cellStyle name="Normal 2 2 10 18 6" xfId="7014" xr:uid="{00000000-0005-0000-0000-0000EB1A0000}"/>
    <cellStyle name="Normal 2 2 10 18 7" xfId="7015" xr:uid="{00000000-0005-0000-0000-0000EC1A0000}"/>
    <cellStyle name="Normal 2 2 10 18 8" xfId="7016" xr:uid="{00000000-0005-0000-0000-0000ED1A0000}"/>
    <cellStyle name="Normal 2 2 10 18 9" xfId="7017" xr:uid="{00000000-0005-0000-0000-0000EE1A0000}"/>
    <cellStyle name="Normal 2 2 10 19" xfId="7018" xr:uid="{00000000-0005-0000-0000-0000EF1A0000}"/>
    <cellStyle name="Normal 2 2 10 19 10" xfId="7019" xr:uid="{00000000-0005-0000-0000-0000F01A0000}"/>
    <cellStyle name="Normal 2 2 10 19 11" xfId="7020" xr:uid="{00000000-0005-0000-0000-0000F11A0000}"/>
    <cellStyle name="Normal 2 2 10 19 12" xfId="7021" xr:uid="{00000000-0005-0000-0000-0000F21A0000}"/>
    <cellStyle name="Normal 2 2 10 19 13" xfId="7022" xr:uid="{00000000-0005-0000-0000-0000F31A0000}"/>
    <cellStyle name="Normal 2 2 10 19 14" xfId="7023" xr:uid="{00000000-0005-0000-0000-0000F41A0000}"/>
    <cellStyle name="Normal 2 2 10 19 2" xfId="7024" xr:uid="{00000000-0005-0000-0000-0000F51A0000}"/>
    <cellStyle name="Normal 2 2 10 19 2 10" xfId="7025" xr:uid="{00000000-0005-0000-0000-0000F61A0000}"/>
    <cellStyle name="Normal 2 2 10 19 2 2" xfId="7026" xr:uid="{00000000-0005-0000-0000-0000F71A0000}"/>
    <cellStyle name="Normal 2 2 10 19 2 3" xfId="7027" xr:uid="{00000000-0005-0000-0000-0000F81A0000}"/>
    <cellStyle name="Normal 2 2 10 19 2 4" xfId="7028" xr:uid="{00000000-0005-0000-0000-0000F91A0000}"/>
    <cellStyle name="Normal 2 2 10 19 2 5" xfId="7029" xr:uid="{00000000-0005-0000-0000-0000FA1A0000}"/>
    <cellStyle name="Normal 2 2 10 19 2 6" xfId="7030" xr:uid="{00000000-0005-0000-0000-0000FB1A0000}"/>
    <cellStyle name="Normal 2 2 10 19 2 7" xfId="7031" xr:uid="{00000000-0005-0000-0000-0000FC1A0000}"/>
    <cellStyle name="Normal 2 2 10 19 2 8" xfId="7032" xr:uid="{00000000-0005-0000-0000-0000FD1A0000}"/>
    <cellStyle name="Normal 2 2 10 19 2 9" xfId="7033" xr:uid="{00000000-0005-0000-0000-0000FE1A0000}"/>
    <cellStyle name="Normal 2 2 10 19 3" xfId="7034" xr:uid="{00000000-0005-0000-0000-0000FF1A0000}"/>
    <cellStyle name="Normal 2 2 10 19 3 10" xfId="7035" xr:uid="{00000000-0005-0000-0000-0000001B0000}"/>
    <cellStyle name="Normal 2 2 10 19 3 2" xfId="7036" xr:uid="{00000000-0005-0000-0000-0000011B0000}"/>
    <cellStyle name="Normal 2 2 10 19 3 3" xfId="7037" xr:uid="{00000000-0005-0000-0000-0000021B0000}"/>
    <cellStyle name="Normal 2 2 10 19 3 4" xfId="7038" xr:uid="{00000000-0005-0000-0000-0000031B0000}"/>
    <cellStyle name="Normal 2 2 10 19 3 5" xfId="7039" xr:uid="{00000000-0005-0000-0000-0000041B0000}"/>
    <cellStyle name="Normal 2 2 10 19 3 6" xfId="7040" xr:uid="{00000000-0005-0000-0000-0000051B0000}"/>
    <cellStyle name="Normal 2 2 10 19 3 7" xfId="7041" xr:uid="{00000000-0005-0000-0000-0000061B0000}"/>
    <cellStyle name="Normal 2 2 10 19 3 8" xfId="7042" xr:uid="{00000000-0005-0000-0000-0000071B0000}"/>
    <cellStyle name="Normal 2 2 10 19 3 9" xfId="7043" xr:uid="{00000000-0005-0000-0000-0000081B0000}"/>
    <cellStyle name="Normal 2 2 10 19 4" xfId="7044" xr:uid="{00000000-0005-0000-0000-0000091B0000}"/>
    <cellStyle name="Normal 2 2 10 19 4 10" xfId="7045" xr:uid="{00000000-0005-0000-0000-00000A1B0000}"/>
    <cellStyle name="Normal 2 2 10 19 4 2" xfId="7046" xr:uid="{00000000-0005-0000-0000-00000B1B0000}"/>
    <cellStyle name="Normal 2 2 10 19 4 3" xfId="7047" xr:uid="{00000000-0005-0000-0000-00000C1B0000}"/>
    <cellStyle name="Normal 2 2 10 19 4 4" xfId="7048" xr:uid="{00000000-0005-0000-0000-00000D1B0000}"/>
    <cellStyle name="Normal 2 2 10 19 4 5" xfId="7049" xr:uid="{00000000-0005-0000-0000-00000E1B0000}"/>
    <cellStyle name="Normal 2 2 10 19 4 6" xfId="7050" xr:uid="{00000000-0005-0000-0000-00000F1B0000}"/>
    <cellStyle name="Normal 2 2 10 19 4 7" xfId="7051" xr:uid="{00000000-0005-0000-0000-0000101B0000}"/>
    <cellStyle name="Normal 2 2 10 19 4 8" xfId="7052" xr:uid="{00000000-0005-0000-0000-0000111B0000}"/>
    <cellStyle name="Normal 2 2 10 19 4 9" xfId="7053" xr:uid="{00000000-0005-0000-0000-0000121B0000}"/>
    <cellStyle name="Normal 2 2 10 19 5" xfId="7054" xr:uid="{00000000-0005-0000-0000-0000131B0000}"/>
    <cellStyle name="Normal 2 2 10 19 5 10" xfId="7055" xr:uid="{00000000-0005-0000-0000-0000141B0000}"/>
    <cellStyle name="Normal 2 2 10 19 5 2" xfId="7056" xr:uid="{00000000-0005-0000-0000-0000151B0000}"/>
    <cellStyle name="Normal 2 2 10 19 5 3" xfId="7057" xr:uid="{00000000-0005-0000-0000-0000161B0000}"/>
    <cellStyle name="Normal 2 2 10 19 5 4" xfId="7058" xr:uid="{00000000-0005-0000-0000-0000171B0000}"/>
    <cellStyle name="Normal 2 2 10 19 5 5" xfId="7059" xr:uid="{00000000-0005-0000-0000-0000181B0000}"/>
    <cellStyle name="Normal 2 2 10 19 5 6" xfId="7060" xr:uid="{00000000-0005-0000-0000-0000191B0000}"/>
    <cellStyle name="Normal 2 2 10 19 5 7" xfId="7061" xr:uid="{00000000-0005-0000-0000-00001A1B0000}"/>
    <cellStyle name="Normal 2 2 10 19 5 8" xfId="7062" xr:uid="{00000000-0005-0000-0000-00001B1B0000}"/>
    <cellStyle name="Normal 2 2 10 19 5 9" xfId="7063" xr:uid="{00000000-0005-0000-0000-00001C1B0000}"/>
    <cellStyle name="Normal 2 2 10 19 6" xfId="7064" xr:uid="{00000000-0005-0000-0000-00001D1B0000}"/>
    <cellStyle name="Normal 2 2 10 19 7" xfId="7065" xr:uid="{00000000-0005-0000-0000-00001E1B0000}"/>
    <cellStyle name="Normal 2 2 10 19 8" xfId="7066" xr:uid="{00000000-0005-0000-0000-00001F1B0000}"/>
    <cellStyle name="Normal 2 2 10 19 9" xfId="7067" xr:uid="{00000000-0005-0000-0000-0000201B0000}"/>
    <cellStyle name="Normal 2 2 10 2" xfId="7068" xr:uid="{00000000-0005-0000-0000-0000211B0000}"/>
    <cellStyle name="Normal 2 2 10 2 10" xfId="7069" xr:uid="{00000000-0005-0000-0000-0000221B0000}"/>
    <cellStyle name="Normal 2 2 10 2 10 10" xfId="7070" xr:uid="{00000000-0005-0000-0000-0000231B0000}"/>
    <cellStyle name="Normal 2 2 10 2 10 11" xfId="7071" xr:uid="{00000000-0005-0000-0000-0000241B0000}"/>
    <cellStyle name="Normal 2 2 10 2 10 12" xfId="7072" xr:uid="{00000000-0005-0000-0000-0000251B0000}"/>
    <cellStyle name="Normal 2 2 10 2 10 13" xfId="7073" xr:uid="{00000000-0005-0000-0000-0000261B0000}"/>
    <cellStyle name="Normal 2 2 10 2 10 14" xfId="7074" xr:uid="{00000000-0005-0000-0000-0000271B0000}"/>
    <cellStyle name="Normal 2 2 10 2 10 2" xfId="7075" xr:uid="{00000000-0005-0000-0000-0000281B0000}"/>
    <cellStyle name="Normal 2 2 10 2 10 2 10" xfId="7076" xr:uid="{00000000-0005-0000-0000-0000291B0000}"/>
    <cellStyle name="Normal 2 2 10 2 10 2 2" xfId="7077" xr:uid="{00000000-0005-0000-0000-00002A1B0000}"/>
    <cellStyle name="Normal 2 2 10 2 10 2 3" xfId="7078" xr:uid="{00000000-0005-0000-0000-00002B1B0000}"/>
    <cellStyle name="Normal 2 2 10 2 10 2 4" xfId="7079" xr:uid="{00000000-0005-0000-0000-00002C1B0000}"/>
    <cellStyle name="Normal 2 2 10 2 10 2 5" xfId="7080" xr:uid="{00000000-0005-0000-0000-00002D1B0000}"/>
    <cellStyle name="Normal 2 2 10 2 10 2 6" xfId="7081" xr:uid="{00000000-0005-0000-0000-00002E1B0000}"/>
    <cellStyle name="Normal 2 2 10 2 10 2 7" xfId="7082" xr:uid="{00000000-0005-0000-0000-00002F1B0000}"/>
    <cellStyle name="Normal 2 2 10 2 10 2 8" xfId="7083" xr:uid="{00000000-0005-0000-0000-0000301B0000}"/>
    <cellStyle name="Normal 2 2 10 2 10 2 9" xfId="7084" xr:uid="{00000000-0005-0000-0000-0000311B0000}"/>
    <cellStyle name="Normal 2 2 10 2 10 3" xfId="7085" xr:uid="{00000000-0005-0000-0000-0000321B0000}"/>
    <cellStyle name="Normal 2 2 10 2 10 3 10" xfId="7086" xr:uid="{00000000-0005-0000-0000-0000331B0000}"/>
    <cellStyle name="Normal 2 2 10 2 10 3 2" xfId="7087" xr:uid="{00000000-0005-0000-0000-0000341B0000}"/>
    <cellStyle name="Normal 2 2 10 2 10 3 3" xfId="7088" xr:uid="{00000000-0005-0000-0000-0000351B0000}"/>
    <cellStyle name="Normal 2 2 10 2 10 3 4" xfId="7089" xr:uid="{00000000-0005-0000-0000-0000361B0000}"/>
    <cellStyle name="Normal 2 2 10 2 10 3 5" xfId="7090" xr:uid="{00000000-0005-0000-0000-0000371B0000}"/>
    <cellStyle name="Normal 2 2 10 2 10 3 6" xfId="7091" xr:uid="{00000000-0005-0000-0000-0000381B0000}"/>
    <cellStyle name="Normal 2 2 10 2 10 3 7" xfId="7092" xr:uid="{00000000-0005-0000-0000-0000391B0000}"/>
    <cellStyle name="Normal 2 2 10 2 10 3 8" xfId="7093" xr:uid="{00000000-0005-0000-0000-00003A1B0000}"/>
    <cellStyle name="Normal 2 2 10 2 10 3 9" xfId="7094" xr:uid="{00000000-0005-0000-0000-00003B1B0000}"/>
    <cellStyle name="Normal 2 2 10 2 10 4" xfId="7095" xr:uid="{00000000-0005-0000-0000-00003C1B0000}"/>
    <cellStyle name="Normal 2 2 10 2 10 4 10" xfId="7096" xr:uid="{00000000-0005-0000-0000-00003D1B0000}"/>
    <cellStyle name="Normal 2 2 10 2 10 4 2" xfId="7097" xr:uid="{00000000-0005-0000-0000-00003E1B0000}"/>
    <cellStyle name="Normal 2 2 10 2 10 4 3" xfId="7098" xr:uid="{00000000-0005-0000-0000-00003F1B0000}"/>
    <cellStyle name="Normal 2 2 10 2 10 4 4" xfId="7099" xr:uid="{00000000-0005-0000-0000-0000401B0000}"/>
    <cellStyle name="Normal 2 2 10 2 10 4 5" xfId="7100" xr:uid="{00000000-0005-0000-0000-0000411B0000}"/>
    <cellStyle name="Normal 2 2 10 2 10 4 6" xfId="7101" xr:uid="{00000000-0005-0000-0000-0000421B0000}"/>
    <cellStyle name="Normal 2 2 10 2 10 4 7" xfId="7102" xr:uid="{00000000-0005-0000-0000-0000431B0000}"/>
    <cellStyle name="Normal 2 2 10 2 10 4 8" xfId="7103" xr:uid="{00000000-0005-0000-0000-0000441B0000}"/>
    <cellStyle name="Normal 2 2 10 2 10 4 9" xfId="7104" xr:uid="{00000000-0005-0000-0000-0000451B0000}"/>
    <cellStyle name="Normal 2 2 10 2 10 5" xfId="7105" xr:uid="{00000000-0005-0000-0000-0000461B0000}"/>
    <cellStyle name="Normal 2 2 10 2 10 5 10" xfId="7106" xr:uid="{00000000-0005-0000-0000-0000471B0000}"/>
    <cellStyle name="Normal 2 2 10 2 10 5 2" xfId="7107" xr:uid="{00000000-0005-0000-0000-0000481B0000}"/>
    <cellStyle name="Normal 2 2 10 2 10 5 3" xfId="7108" xr:uid="{00000000-0005-0000-0000-0000491B0000}"/>
    <cellStyle name="Normal 2 2 10 2 10 5 4" xfId="7109" xr:uid="{00000000-0005-0000-0000-00004A1B0000}"/>
    <cellStyle name="Normal 2 2 10 2 10 5 5" xfId="7110" xr:uid="{00000000-0005-0000-0000-00004B1B0000}"/>
    <cellStyle name="Normal 2 2 10 2 10 5 6" xfId="7111" xr:uid="{00000000-0005-0000-0000-00004C1B0000}"/>
    <cellStyle name="Normal 2 2 10 2 10 5 7" xfId="7112" xr:uid="{00000000-0005-0000-0000-00004D1B0000}"/>
    <cellStyle name="Normal 2 2 10 2 10 5 8" xfId="7113" xr:uid="{00000000-0005-0000-0000-00004E1B0000}"/>
    <cellStyle name="Normal 2 2 10 2 10 5 9" xfId="7114" xr:uid="{00000000-0005-0000-0000-00004F1B0000}"/>
    <cellStyle name="Normal 2 2 10 2 10 6" xfId="7115" xr:uid="{00000000-0005-0000-0000-0000501B0000}"/>
    <cellStyle name="Normal 2 2 10 2 10 7" xfId="7116" xr:uid="{00000000-0005-0000-0000-0000511B0000}"/>
    <cellStyle name="Normal 2 2 10 2 10 8" xfId="7117" xr:uid="{00000000-0005-0000-0000-0000521B0000}"/>
    <cellStyle name="Normal 2 2 10 2 10 9" xfId="7118" xr:uid="{00000000-0005-0000-0000-0000531B0000}"/>
    <cellStyle name="Normal 2 2 10 2 11" xfId="7119" xr:uid="{00000000-0005-0000-0000-0000541B0000}"/>
    <cellStyle name="Normal 2 2 10 2 11 10" xfId="7120" xr:uid="{00000000-0005-0000-0000-0000551B0000}"/>
    <cellStyle name="Normal 2 2 10 2 11 11" xfId="7121" xr:uid="{00000000-0005-0000-0000-0000561B0000}"/>
    <cellStyle name="Normal 2 2 10 2 11 12" xfId="7122" xr:uid="{00000000-0005-0000-0000-0000571B0000}"/>
    <cellStyle name="Normal 2 2 10 2 11 13" xfId="7123" xr:uid="{00000000-0005-0000-0000-0000581B0000}"/>
    <cellStyle name="Normal 2 2 10 2 11 14" xfId="7124" xr:uid="{00000000-0005-0000-0000-0000591B0000}"/>
    <cellStyle name="Normal 2 2 10 2 11 2" xfId="7125" xr:uid="{00000000-0005-0000-0000-00005A1B0000}"/>
    <cellStyle name="Normal 2 2 10 2 11 2 10" xfId="7126" xr:uid="{00000000-0005-0000-0000-00005B1B0000}"/>
    <cellStyle name="Normal 2 2 10 2 11 2 2" xfId="7127" xr:uid="{00000000-0005-0000-0000-00005C1B0000}"/>
    <cellStyle name="Normal 2 2 10 2 11 2 3" xfId="7128" xr:uid="{00000000-0005-0000-0000-00005D1B0000}"/>
    <cellStyle name="Normal 2 2 10 2 11 2 4" xfId="7129" xr:uid="{00000000-0005-0000-0000-00005E1B0000}"/>
    <cellStyle name="Normal 2 2 10 2 11 2 5" xfId="7130" xr:uid="{00000000-0005-0000-0000-00005F1B0000}"/>
    <cellStyle name="Normal 2 2 10 2 11 2 6" xfId="7131" xr:uid="{00000000-0005-0000-0000-0000601B0000}"/>
    <cellStyle name="Normal 2 2 10 2 11 2 7" xfId="7132" xr:uid="{00000000-0005-0000-0000-0000611B0000}"/>
    <cellStyle name="Normal 2 2 10 2 11 2 8" xfId="7133" xr:uid="{00000000-0005-0000-0000-0000621B0000}"/>
    <cellStyle name="Normal 2 2 10 2 11 2 9" xfId="7134" xr:uid="{00000000-0005-0000-0000-0000631B0000}"/>
    <cellStyle name="Normal 2 2 10 2 11 3" xfId="7135" xr:uid="{00000000-0005-0000-0000-0000641B0000}"/>
    <cellStyle name="Normal 2 2 10 2 11 3 10" xfId="7136" xr:uid="{00000000-0005-0000-0000-0000651B0000}"/>
    <cellStyle name="Normal 2 2 10 2 11 3 2" xfId="7137" xr:uid="{00000000-0005-0000-0000-0000661B0000}"/>
    <cellStyle name="Normal 2 2 10 2 11 3 3" xfId="7138" xr:uid="{00000000-0005-0000-0000-0000671B0000}"/>
    <cellStyle name="Normal 2 2 10 2 11 3 4" xfId="7139" xr:uid="{00000000-0005-0000-0000-0000681B0000}"/>
    <cellStyle name="Normal 2 2 10 2 11 3 5" xfId="7140" xr:uid="{00000000-0005-0000-0000-0000691B0000}"/>
    <cellStyle name="Normal 2 2 10 2 11 3 6" xfId="7141" xr:uid="{00000000-0005-0000-0000-00006A1B0000}"/>
    <cellStyle name="Normal 2 2 10 2 11 3 7" xfId="7142" xr:uid="{00000000-0005-0000-0000-00006B1B0000}"/>
    <cellStyle name="Normal 2 2 10 2 11 3 8" xfId="7143" xr:uid="{00000000-0005-0000-0000-00006C1B0000}"/>
    <cellStyle name="Normal 2 2 10 2 11 3 9" xfId="7144" xr:uid="{00000000-0005-0000-0000-00006D1B0000}"/>
    <cellStyle name="Normal 2 2 10 2 11 4" xfId="7145" xr:uid="{00000000-0005-0000-0000-00006E1B0000}"/>
    <cellStyle name="Normal 2 2 10 2 11 4 10" xfId="7146" xr:uid="{00000000-0005-0000-0000-00006F1B0000}"/>
    <cellStyle name="Normal 2 2 10 2 11 4 2" xfId="7147" xr:uid="{00000000-0005-0000-0000-0000701B0000}"/>
    <cellStyle name="Normal 2 2 10 2 11 4 3" xfId="7148" xr:uid="{00000000-0005-0000-0000-0000711B0000}"/>
    <cellStyle name="Normal 2 2 10 2 11 4 4" xfId="7149" xr:uid="{00000000-0005-0000-0000-0000721B0000}"/>
    <cellStyle name="Normal 2 2 10 2 11 4 5" xfId="7150" xr:uid="{00000000-0005-0000-0000-0000731B0000}"/>
    <cellStyle name="Normal 2 2 10 2 11 4 6" xfId="7151" xr:uid="{00000000-0005-0000-0000-0000741B0000}"/>
    <cellStyle name="Normal 2 2 10 2 11 4 7" xfId="7152" xr:uid="{00000000-0005-0000-0000-0000751B0000}"/>
    <cellStyle name="Normal 2 2 10 2 11 4 8" xfId="7153" xr:uid="{00000000-0005-0000-0000-0000761B0000}"/>
    <cellStyle name="Normal 2 2 10 2 11 4 9" xfId="7154" xr:uid="{00000000-0005-0000-0000-0000771B0000}"/>
    <cellStyle name="Normal 2 2 10 2 11 5" xfId="7155" xr:uid="{00000000-0005-0000-0000-0000781B0000}"/>
    <cellStyle name="Normal 2 2 10 2 11 5 10" xfId="7156" xr:uid="{00000000-0005-0000-0000-0000791B0000}"/>
    <cellStyle name="Normal 2 2 10 2 11 5 2" xfId="7157" xr:uid="{00000000-0005-0000-0000-00007A1B0000}"/>
    <cellStyle name="Normal 2 2 10 2 11 5 3" xfId="7158" xr:uid="{00000000-0005-0000-0000-00007B1B0000}"/>
    <cellStyle name="Normal 2 2 10 2 11 5 4" xfId="7159" xr:uid="{00000000-0005-0000-0000-00007C1B0000}"/>
    <cellStyle name="Normal 2 2 10 2 11 5 5" xfId="7160" xr:uid="{00000000-0005-0000-0000-00007D1B0000}"/>
    <cellStyle name="Normal 2 2 10 2 11 5 6" xfId="7161" xr:uid="{00000000-0005-0000-0000-00007E1B0000}"/>
    <cellStyle name="Normal 2 2 10 2 11 5 7" xfId="7162" xr:uid="{00000000-0005-0000-0000-00007F1B0000}"/>
    <cellStyle name="Normal 2 2 10 2 11 5 8" xfId="7163" xr:uid="{00000000-0005-0000-0000-0000801B0000}"/>
    <cellStyle name="Normal 2 2 10 2 11 5 9" xfId="7164" xr:uid="{00000000-0005-0000-0000-0000811B0000}"/>
    <cellStyle name="Normal 2 2 10 2 11 6" xfId="7165" xr:uid="{00000000-0005-0000-0000-0000821B0000}"/>
    <cellStyle name="Normal 2 2 10 2 11 7" xfId="7166" xr:uid="{00000000-0005-0000-0000-0000831B0000}"/>
    <cellStyle name="Normal 2 2 10 2 11 8" xfId="7167" xr:uid="{00000000-0005-0000-0000-0000841B0000}"/>
    <cellStyle name="Normal 2 2 10 2 11 9" xfId="7168" xr:uid="{00000000-0005-0000-0000-0000851B0000}"/>
    <cellStyle name="Normal 2 2 10 2 12" xfId="7169" xr:uid="{00000000-0005-0000-0000-0000861B0000}"/>
    <cellStyle name="Normal 2 2 10 2 12 10" xfId="7170" xr:uid="{00000000-0005-0000-0000-0000871B0000}"/>
    <cellStyle name="Normal 2 2 10 2 12 11" xfId="7171" xr:uid="{00000000-0005-0000-0000-0000881B0000}"/>
    <cellStyle name="Normal 2 2 10 2 12 12" xfId="7172" xr:uid="{00000000-0005-0000-0000-0000891B0000}"/>
    <cellStyle name="Normal 2 2 10 2 12 13" xfId="7173" xr:uid="{00000000-0005-0000-0000-00008A1B0000}"/>
    <cellStyle name="Normal 2 2 10 2 12 14" xfId="7174" xr:uid="{00000000-0005-0000-0000-00008B1B0000}"/>
    <cellStyle name="Normal 2 2 10 2 12 2" xfId="7175" xr:uid="{00000000-0005-0000-0000-00008C1B0000}"/>
    <cellStyle name="Normal 2 2 10 2 12 2 10" xfId="7176" xr:uid="{00000000-0005-0000-0000-00008D1B0000}"/>
    <cellStyle name="Normal 2 2 10 2 12 2 2" xfId="7177" xr:uid="{00000000-0005-0000-0000-00008E1B0000}"/>
    <cellStyle name="Normal 2 2 10 2 12 2 3" xfId="7178" xr:uid="{00000000-0005-0000-0000-00008F1B0000}"/>
    <cellStyle name="Normal 2 2 10 2 12 2 4" xfId="7179" xr:uid="{00000000-0005-0000-0000-0000901B0000}"/>
    <cellStyle name="Normal 2 2 10 2 12 2 5" xfId="7180" xr:uid="{00000000-0005-0000-0000-0000911B0000}"/>
    <cellStyle name="Normal 2 2 10 2 12 2 6" xfId="7181" xr:uid="{00000000-0005-0000-0000-0000921B0000}"/>
    <cellStyle name="Normal 2 2 10 2 12 2 7" xfId="7182" xr:uid="{00000000-0005-0000-0000-0000931B0000}"/>
    <cellStyle name="Normal 2 2 10 2 12 2 8" xfId="7183" xr:uid="{00000000-0005-0000-0000-0000941B0000}"/>
    <cellStyle name="Normal 2 2 10 2 12 2 9" xfId="7184" xr:uid="{00000000-0005-0000-0000-0000951B0000}"/>
    <cellStyle name="Normal 2 2 10 2 12 3" xfId="7185" xr:uid="{00000000-0005-0000-0000-0000961B0000}"/>
    <cellStyle name="Normal 2 2 10 2 12 3 10" xfId="7186" xr:uid="{00000000-0005-0000-0000-0000971B0000}"/>
    <cellStyle name="Normal 2 2 10 2 12 3 2" xfId="7187" xr:uid="{00000000-0005-0000-0000-0000981B0000}"/>
    <cellStyle name="Normal 2 2 10 2 12 3 3" xfId="7188" xr:uid="{00000000-0005-0000-0000-0000991B0000}"/>
    <cellStyle name="Normal 2 2 10 2 12 3 4" xfId="7189" xr:uid="{00000000-0005-0000-0000-00009A1B0000}"/>
    <cellStyle name="Normal 2 2 10 2 12 3 5" xfId="7190" xr:uid="{00000000-0005-0000-0000-00009B1B0000}"/>
    <cellStyle name="Normal 2 2 10 2 12 3 6" xfId="7191" xr:uid="{00000000-0005-0000-0000-00009C1B0000}"/>
    <cellStyle name="Normal 2 2 10 2 12 3 7" xfId="7192" xr:uid="{00000000-0005-0000-0000-00009D1B0000}"/>
    <cellStyle name="Normal 2 2 10 2 12 3 8" xfId="7193" xr:uid="{00000000-0005-0000-0000-00009E1B0000}"/>
    <cellStyle name="Normal 2 2 10 2 12 3 9" xfId="7194" xr:uid="{00000000-0005-0000-0000-00009F1B0000}"/>
    <cellStyle name="Normal 2 2 10 2 12 4" xfId="7195" xr:uid="{00000000-0005-0000-0000-0000A01B0000}"/>
    <cellStyle name="Normal 2 2 10 2 12 4 10" xfId="7196" xr:uid="{00000000-0005-0000-0000-0000A11B0000}"/>
    <cellStyle name="Normal 2 2 10 2 12 4 2" xfId="7197" xr:uid="{00000000-0005-0000-0000-0000A21B0000}"/>
    <cellStyle name="Normal 2 2 10 2 12 4 3" xfId="7198" xr:uid="{00000000-0005-0000-0000-0000A31B0000}"/>
    <cellStyle name="Normal 2 2 10 2 12 4 4" xfId="7199" xr:uid="{00000000-0005-0000-0000-0000A41B0000}"/>
    <cellStyle name="Normal 2 2 10 2 12 4 5" xfId="7200" xr:uid="{00000000-0005-0000-0000-0000A51B0000}"/>
    <cellStyle name="Normal 2 2 10 2 12 4 6" xfId="7201" xr:uid="{00000000-0005-0000-0000-0000A61B0000}"/>
    <cellStyle name="Normal 2 2 10 2 12 4 7" xfId="7202" xr:uid="{00000000-0005-0000-0000-0000A71B0000}"/>
    <cellStyle name="Normal 2 2 10 2 12 4 8" xfId="7203" xr:uid="{00000000-0005-0000-0000-0000A81B0000}"/>
    <cellStyle name="Normal 2 2 10 2 12 4 9" xfId="7204" xr:uid="{00000000-0005-0000-0000-0000A91B0000}"/>
    <cellStyle name="Normal 2 2 10 2 12 5" xfId="7205" xr:uid="{00000000-0005-0000-0000-0000AA1B0000}"/>
    <cellStyle name="Normal 2 2 10 2 12 5 10" xfId="7206" xr:uid="{00000000-0005-0000-0000-0000AB1B0000}"/>
    <cellStyle name="Normal 2 2 10 2 12 5 2" xfId="7207" xr:uid="{00000000-0005-0000-0000-0000AC1B0000}"/>
    <cellStyle name="Normal 2 2 10 2 12 5 3" xfId="7208" xr:uid="{00000000-0005-0000-0000-0000AD1B0000}"/>
    <cellStyle name="Normal 2 2 10 2 12 5 4" xfId="7209" xr:uid="{00000000-0005-0000-0000-0000AE1B0000}"/>
    <cellStyle name="Normal 2 2 10 2 12 5 5" xfId="7210" xr:uid="{00000000-0005-0000-0000-0000AF1B0000}"/>
    <cellStyle name="Normal 2 2 10 2 12 5 6" xfId="7211" xr:uid="{00000000-0005-0000-0000-0000B01B0000}"/>
    <cellStyle name="Normal 2 2 10 2 12 5 7" xfId="7212" xr:uid="{00000000-0005-0000-0000-0000B11B0000}"/>
    <cellStyle name="Normal 2 2 10 2 12 5 8" xfId="7213" xr:uid="{00000000-0005-0000-0000-0000B21B0000}"/>
    <cellStyle name="Normal 2 2 10 2 12 5 9" xfId="7214" xr:uid="{00000000-0005-0000-0000-0000B31B0000}"/>
    <cellStyle name="Normal 2 2 10 2 12 6" xfId="7215" xr:uid="{00000000-0005-0000-0000-0000B41B0000}"/>
    <cellStyle name="Normal 2 2 10 2 12 7" xfId="7216" xr:uid="{00000000-0005-0000-0000-0000B51B0000}"/>
    <cellStyle name="Normal 2 2 10 2 12 8" xfId="7217" xr:uid="{00000000-0005-0000-0000-0000B61B0000}"/>
    <cellStyle name="Normal 2 2 10 2 12 9" xfId="7218" xr:uid="{00000000-0005-0000-0000-0000B71B0000}"/>
    <cellStyle name="Normal 2 2 10 2 13" xfId="7219" xr:uid="{00000000-0005-0000-0000-0000B81B0000}"/>
    <cellStyle name="Normal 2 2 10 2 13 10" xfId="7220" xr:uid="{00000000-0005-0000-0000-0000B91B0000}"/>
    <cellStyle name="Normal 2 2 10 2 13 11" xfId="7221" xr:uid="{00000000-0005-0000-0000-0000BA1B0000}"/>
    <cellStyle name="Normal 2 2 10 2 13 12" xfId="7222" xr:uid="{00000000-0005-0000-0000-0000BB1B0000}"/>
    <cellStyle name="Normal 2 2 10 2 13 13" xfId="7223" xr:uid="{00000000-0005-0000-0000-0000BC1B0000}"/>
    <cellStyle name="Normal 2 2 10 2 13 14" xfId="7224" xr:uid="{00000000-0005-0000-0000-0000BD1B0000}"/>
    <cellStyle name="Normal 2 2 10 2 13 2" xfId="7225" xr:uid="{00000000-0005-0000-0000-0000BE1B0000}"/>
    <cellStyle name="Normal 2 2 10 2 13 2 10" xfId="7226" xr:uid="{00000000-0005-0000-0000-0000BF1B0000}"/>
    <cellStyle name="Normal 2 2 10 2 13 2 2" xfId="7227" xr:uid="{00000000-0005-0000-0000-0000C01B0000}"/>
    <cellStyle name="Normal 2 2 10 2 13 2 3" xfId="7228" xr:uid="{00000000-0005-0000-0000-0000C11B0000}"/>
    <cellStyle name="Normal 2 2 10 2 13 2 4" xfId="7229" xr:uid="{00000000-0005-0000-0000-0000C21B0000}"/>
    <cellStyle name="Normal 2 2 10 2 13 2 5" xfId="7230" xr:uid="{00000000-0005-0000-0000-0000C31B0000}"/>
    <cellStyle name="Normal 2 2 10 2 13 2 6" xfId="7231" xr:uid="{00000000-0005-0000-0000-0000C41B0000}"/>
    <cellStyle name="Normal 2 2 10 2 13 2 7" xfId="7232" xr:uid="{00000000-0005-0000-0000-0000C51B0000}"/>
    <cellStyle name="Normal 2 2 10 2 13 2 8" xfId="7233" xr:uid="{00000000-0005-0000-0000-0000C61B0000}"/>
    <cellStyle name="Normal 2 2 10 2 13 2 9" xfId="7234" xr:uid="{00000000-0005-0000-0000-0000C71B0000}"/>
    <cellStyle name="Normal 2 2 10 2 13 3" xfId="7235" xr:uid="{00000000-0005-0000-0000-0000C81B0000}"/>
    <cellStyle name="Normal 2 2 10 2 13 3 10" xfId="7236" xr:uid="{00000000-0005-0000-0000-0000C91B0000}"/>
    <cellStyle name="Normal 2 2 10 2 13 3 2" xfId="7237" xr:uid="{00000000-0005-0000-0000-0000CA1B0000}"/>
    <cellStyle name="Normal 2 2 10 2 13 3 3" xfId="7238" xr:uid="{00000000-0005-0000-0000-0000CB1B0000}"/>
    <cellStyle name="Normal 2 2 10 2 13 3 4" xfId="7239" xr:uid="{00000000-0005-0000-0000-0000CC1B0000}"/>
    <cellStyle name="Normal 2 2 10 2 13 3 5" xfId="7240" xr:uid="{00000000-0005-0000-0000-0000CD1B0000}"/>
    <cellStyle name="Normal 2 2 10 2 13 3 6" xfId="7241" xr:uid="{00000000-0005-0000-0000-0000CE1B0000}"/>
    <cellStyle name="Normal 2 2 10 2 13 3 7" xfId="7242" xr:uid="{00000000-0005-0000-0000-0000CF1B0000}"/>
    <cellStyle name="Normal 2 2 10 2 13 3 8" xfId="7243" xr:uid="{00000000-0005-0000-0000-0000D01B0000}"/>
    <cellStyle name="Normal 2 2 10 2 13 3 9" xfId="7244" xr:uid="{00000000-0005-0000-0000-0000D11B0000}"/>
    <cellStyle name="Normal 2 2 10 2 13 4" xfId="7245" xr:uid="{00000000-0005-0000-0000-0000D21B0000}"/>
    <cellStyle name="Normal 2 2 10 2 13 4 10" xfId="7246" xr:uid="{00000000-0005-0000-0000-0000D31B0000}"/>
    <cellStyle name="Normal 2 2 10 2 13 4 2" xfId="7247" xr:uid="{00000000-0005-0000-0000-0000D41B0000}"/>
    <cellStyle name="Normal 2 2 10 2 13 4 3" xfId="7248" xr:uid="{00000000-0005-0000-0000-0000D51B0000}"/>
    <cellStyle name="Normal 2 2 10 2 13 4 4" xfId="7249" xr:uid="{00000000-0005-0000-0000-0000D61B0000}"/>
    <cellStyle name="Normal 2 2 10 2 13 4 5" xfId="7250" xr:uid="{00000000-0005-0000-0000-0000D71B0000}"/>
    <cellStyle name="Normal 2 2 10 2 13 4 6" xfId="7251" xr:uid="{00000000-0005-0000-0000-0000D81B0000}"/>
    <cellStyle name="Normal 2 2 10 2 13 4 7" xfId="7252" xr:uid="{00000000-0005-0000-0000-0000D91B0000}"/>
    <cellStyle name="Normal 2 2 10 2 13 4 8" xfId="7253" xr:uid="{00000000-0005-0000-0000-0000DA1B0000}"/>
    <cellStyle name="Normal 2 2 10 2 13 4 9" xfId="7254" xr:uid="{00000000-0005-0000-0000-0000DB1B0000}"/>
    <cellStyle name="Normal 2 2 10 2 13 5" xfId="7255" xr:uid="{00000000-0005-0000-0000-0000DC1B0000}"/>
    <cellStyle name="Normal 2 2 10 2 13 5 10" xfId="7256" xr:uid="{00000000-0005-0000-0000-0000DD1B0000}"/>
    <cellStyle name="Normal 2 2 10 2 13 5 2" xfId="7257" xr:uid="{00000000-0005-0000-0000-0000DE1B0000}"/>
    <cellStyle name="Normal 2 2 10 2 13 5 3" xfId="7258" xr:uid="{00000000-0005-0000-0000-0000DF1B0000}"/>
    <cellStyle name="Normal 2 2 10 2 13 5 4" xfId="7259" xr:uid="{00000000-0005-0000-0000-0000E01B0000}"/>
    <cellStyle name="Normal 2 2 10 2 13 5 5" xfId="7260" xr:uid="{00000000-0005-0000-0000-0000E11B0000}"/>
    <cellStyle name="Normal 2 2 10 2 13 5 6" xfId="7261" xr:uid="{00000000-0005-0000-0000-0000E21B0000}"/>
    <cellStyle name="Normal 2 2 10 2 13 5 7" xfId="7262" xr:uid="{00000000-0005-0000-0000-0000E31B0000}"/>
    <cellStyle name="Normal 2 2 10 2 13 5 8" xfId="7263" xr:uid="{00000000-0005-0000-0000-0000E41B0000}"/>
    <cellStyle name="Normal 2 2 10 2 13 5 9" xfId="7264" xr:uid="{00000000-0005-0000-0000-0000E51B0000}"/>
    <cellStyle name="Normal 2 2 10 2 13 6" xfId="7265" xr:uid="{00000000-0005-0000-0000-0000E61B0000}"/>
    <cellStyle name="Normal 2 2 10 2 13 7" xfId="7266" xr:uid="{00000000-0005-0000-0000-0000E71B0000}"/>
    <cellStyle name="Normal 2 2 10 2 13 8" xfId="7267" xr:uid="{00000000-0005-0000-0000-0000E81B0000}"/>
    <cellStyle name="Normal 2 2 10 2 13 9" xfId="7268" xr:uid="{00000000-0005-0000-0000-0000E91B0000}"/>
    <cellStyle name="Normal 2 2 10 2 14" xfId="7269" xr:uid="{00000000-0005-0000-0000-0000EA1B0000}"/>
    <cellStyle name="Normal 2 2 10 2 14 10" xfId="7270" xr:uid="{00000000-0005-0000-0000-0000EB1B0000}"/>
    <cellStyle name="Normal 2 2 10 2 14 11" xfId="7271" xr:uid="{00000000-0005-0000-0000-0000EC1B0000}"/>
    <cellStyle name="Normal 2 2 10 2 14 12" xfId="7272" xr:uid="{00000000-0005-0000-0000-0000ED1B0000}"/>
    <cellStyle name="Normal 2 2 10 2 14 13" xfId="7273" xr:uid="{00000000-0005-0000-0000-0000EE1B0000}"/>
    <cellStyle name="Normal 2 2 10 2 14 14" xfId="7274" xr:uid="{00000000-0005-0000-0000-0000EF1B0000}"/>
    <cellStyle name="Normal 2 2 10 2 14 2" xfId="7275" xr:uid="{00000000-0005-0000-0000-0000F01B0000}"/>
    <cellStyle name="Normal 2 2 10 2 14 2 10" xfId="7276" xr:uid="{00000000-0005-0000-0000-0000F11B0000}"/>
    <cellStyle name="Normal 2 2 10 2 14 2 2" xfId="7277" xr:uid="{00000000-0005-0000-0000-0000F21B0000}"/>
    <cellStyle name="Normal 2 2 10 2 14 2 3" xfId="7278" xr:uid="{00000000-0005-0000-0000-0000F31B0000}"/>
    <cellStyle name="Normal 2 2 10 2 14 2 4" xfId="7279" xr:uid="{00000000-0005-0000-0000-0000F41B0000}"/>
    <cellStyle name="Normal 2 2 10 2 14 2 5" xfId="7280" xr:uid="{00000000-0005-0000-0000-0000F51B0000}"/>
    <cellStyle name="Normal 2 2 10 2 14 2 6" xfId="7281" xr:uid="{00000000-0005-0000-0000-0000F61B0000}"/>
    <cellStyle name="Normal 2 2 10 2 14 2 7" xfId="7282" xr:uid="{00000000-0005-0000-0000-0000F71B0000}"/>
    <cellStyle name="Normal 2 2 10 2 14 2 8" xfId="7283" xr:uid="{00000000-0005-0000-0000-0000F81B0000}"/>
    <cellStyle name="Normal 2 2 10 2 14 2 9" xfId="7284" xr:uid="{00000000-0005-0000-0000-0000F91B0000}"/>
    <cellStyle name="Normal 2 2 10 2 14 3" xfId="7285" xr:uid="{00000000-0005-0000-0000-0000FA1B0000}"/>
    <cellStyle name="Normal 2 2 10 2 14 3 10" xfId="7286" xr:uid="{00000000-0005-0000-0000-0000FB1B0000}"/>
    <cellStyle name="Normal 2 2 10 2 14 3 2" xfId="7287" xr:uid="{00000000-0005-0000-0000-0000FC1B0000}"/>
    <cellStyle name="Normal 2 2 10 2 14 3 3" xfId="7288" xr:uid="{00000000-0005-0000-0000-0000FD1B0000}"/>
    <cellStyle name="Normal 2 2 10 2 14 3 4" xfId="7289" xr:uid="{00000000-0005-0000-0000-0000FE1B0000}"/>
    <cellStyle name="Normal 2 2 10 2 14 3 5" xfId="7290" xr:uid="{00000000-0005-0000-0000-0000FF1B0000}"/>
    <cellStyle name="Normal 2 2 10 2 14 3 6" xfId="7291" xr:uid="{00000000-0005-0000-0000-0000001C0000}"/>
    <cellStyle name="Normal 2 2 10 2 14 3 7" xfId="7292" xr:uid="{00000000-0005-0000-0000-0000011C0000}"/>
    <cellStyle name="Normal 2 2 10 2 14 3 8" xfId="7293" xr:uid="{00000000-0005-0000-0000-0000021C0000}"/>
    <cellStyle name="Normal 2 2 10 2 14 3 9" xfId="7294" xr:uid="{00000000-0005-0000-0000-0000031C0000}"/>
    <cellStyle name="Normal 2 2 10 2 14 4" xfId="7295" xr:uid="{00000000-0005-0000-0000-0000041C0000}"/>
    <cellStyle name="Normal 2 2 10 2 14 4 10" xfId="7296" xr:uid="{00000000-0005-0000-0000-0000051C0000}"/>
    <cellStyle name="Normal 2 2 10 2 14 4 2" xfId="7297" xr:uid="{00000000-0005-0000-0000-0000061C0000}"/>
    <cellStyle name="Normal 2 2 10 2 14 4 3" xfId="7298" xr:uid="{00000000-0005-0000-0000-0000071C0000}"/>
    <cellStyle name="Normal 2 2 10 2 14 4 4" xfId="7299" xr:uid="{00000000-0005-0000-0000-0000081C0000}"/>
    <cellStyle name="Normal 2 2 10 2 14 4 5" xfId="7300" xr:uid="{00000000-0005-0000-0000-0000091C0000}"/>
    <cellStyle name="Normal 2 2 10 2 14 4 6" xfId="7301" xr:uid="{00000000-0005-0000-0000-00000A1C0000}"/>
    <cellStyle name="Normal 2 2 10 2 14 4 7" xfId="7302" xr:uid="{00000000-0005-0000-0000-00000B1C0000}"/>
    <cellStyle name="Normal 2 2 10 2 14 4 8" xfId="7303" xr:uid="{00000000-0005-0000-0000-00000C1C0000}"/>
    <cellStyle name="Normal 2 2 10 2 14 4 9" xfId="7304" xr:uid="{00000000-0005-0000-0000-00000D1C0000}"/>
    <cellStyle name="Normal 2 2 10 2 14 5" xfId="7305" xr:uid="{00000000-0005-0000-0000-00000E1C0000}"/>
    <cellStyle name="Normal 2 2 10 2 14 5 10" xfId="7306" xr:uid="{00000000-0005-0000-0000-00000F1C0000}"/>
    <cellStyle name="Normal 2 2 10 2 14 5 2" xfId="7307" xr:uid="{00000000-0005-0000-0000-0000101C0000}"/>
    <cellStyle name="Normal 2 2 10 2 14 5 3" xfId="7308" xr:uid="{00000000-0005-0000-0000-0000111C0000}"/>
    <cellStyle name="Normal 2 2 10 2 14 5 4" xfId="7309" xr:uid="{00000000-0005-0000-0000-0000121C0000}"/>
    <cellStyle name="Normal 2 2 10 2 14 5 5" xfId="7310" xr:uid="{00000000-0005-0000-0000-0000131C0000}"/>
    <cellStyle name="Normal 2 2 10 2 14 5 6" xfId="7311" xr:uid="{00000000-0005-0000-0000-0000141C0000}"/>
    <cellStyle name="Normal 2 2 10 2 14 5 7" xfId="7312" xr:uid="{00000000-0005-0000-0000-0000151C0000}"/>
    <cellStyle name="Normal 2 2 10 2 14 5 8" xfId="7313" xr:uid="{00000000-0005-0000-0000-0000161C0000}"/>
    <cellStyle name="Normal 2 2 10 2 14 5 9" xfId="7314" xr:uid="{00000000-0005-0000-0000-0000171C0000}"/>
    <cellStyle name="Normal 2 2 10 2 14 6" xfId="7315" xr:uid="{00000000-0005-0000-0000-0000181C0000}"/>
    <cellStyle name="Normal 2 2 10 2 14 7" xfId="7316" xr:uid="{00000000-0005-0000-0000-0000191C0000}"/>
    <cellStyle name="Normal 2 2 10 2 14 8" xfId="7317" xr:uid="{00000000-0005-0000-0000-00001A1C0000}"/>
    <cellStyle name="Normal 2 2 10 2 14 9" xfId="7318" xr:uid="{00000000-0005-0000-0000-00001B1C0000}"/>
    <cellStyle name="Normal 2 2 10 2 15" xfId="7319" xr:uid="{00000000-0005-0000-0000-00001C1C0000}"/>
    <cellStyle name="Normal 2 2 10 2 15 10" xfId="7320" xr:uid="{00000000-0005-0000-0000-00001D1C0000}"/>
    <cellStyle name="Normal 2 2 10 2 15 11" xfId="7321" xr:uid="{00000000-0005-0000-0000-00001E1C0000}"/>
    <cellStyle name="Normal 2 2 10 2 15 12" xfId="7322" xr:uid="{00000000-0005-0000-0000-00001F1C0000}"/>
    <cellStyle name="Normal 2 2 10 2 15 13" xfId="7323" xr:uid="{00000000-0005-0000-0000-0000201C0000}"/>
    <cellStyle name="Normal 2 2 10 2 15 14" xfId="7324" xr:uid="{00000000-0005-0000-0000-0000211C0000}"/>
    <cellStyle name="Normal 2 2 10 2 15 2" xfId="7325" xr:uid="{00000000-0005-0000-0000-0000221C0000}"/>
    <cellStyle name="Normal 2 2 10 2 15 2 10" xfId="7326" xr:uid="{00000000-0005-0000-0000-0000231C0000}"/>
    <cellStyle name="Normal 2 2 10 2 15 2 2" xfId="7327" xr:uid="{00000000-0005-0000-0000-0000241C0000}"/>
    <cellStyle name="Normal 2 2 10 2 15 2 3" xfId="7328" xr:uid="{00000000-0005-0000-0000-0000251C0000}"/>
    <cellStyle name="Normal 2 2 10 2 15 2 4" xfId="7329" xr:uid="{00000000-0005-0000-0000-0000261C0000}"/>
    <cellStyle name="Normal 2 2 10 2 15 2 5" xfId="7330" xr:uid="{00000000-0005-0000-0000-0000271C0000}"/>
    <cellStyle name="Normal 2 2 10 2 15 2 6" xfId="7331" xr:uid="{00000000-0005-0000-0000-0000281C0000}"/>
    <cellStyle name="Normal 2 2 10 2 15 2 7" xfId="7332" xr:uid="{00000000-0005-0000-0000-0000291C0000}"/>
    <cellStyle name="Normal 2 2 10 2 15 2 8" xfId="7333" xr:uid="{00000000-0005-0000-0000-00002A1C0000}"/>
    <cellStyle name="Normal 2 2 10 2 15 2 9" xfId="7334" xr:uid="{00000000-0005-0000-0000-00002B1C0000}"/>
    <cellStyle name="Normal 2 2 10 2 15 3" xfId="7335" xr:uid="{00000000-0005-0000-0000-00002C1C0000}"/>
    <cellStyle name="Normal 2 2 10 2 15 3 10" xfId="7336" xr:uid="{00000000-0005-0000-0000-00002D1C0000}"/>
    <cellStyle name="Normal 2 2 10 2 15 3 2" xfId="7337" xr:uid="{00000000-0005-0000-0000-00002E1C0000}"/>
    <cellStyle name="Normal 2 2 10 2 15 3 3" xfId="7338" xr:uid="{00000000-0005-0000-0000-00002F1C0000}"/>
    <cellStyle name="Normal 2 2 10 2 15 3 4" xfId="7339" xr:uid="{00000000-0005-0000-0000-0000301C0000}"/>
    <cellStyle name="Normal 2 2 10 2 15 3 5" xfId="7340" xr:uid="{00000000-0005-0000-0000-0000311C0000}"/>
    <cellStyle name="Normal 2 2 10 2 15 3 6" xfId="7341" xr:uid="{00000000-0005-0000-0000-0000321C0000}"/>
    <cellStyle name="Normal 2 2 10 2 15 3 7" xfId="7342" xr:uid="{00000000-0005-0000-0000-0000331C0000}"/>
    <cellStyle name="Normal 2 2 10 2 15 3 8" xfId="7343" xr:uid="{00000000-0005-0000-0000-0000341C0000}"/>
    <cellStyle name="Normal 2 2 10 2 15 3 9" xfId="7344" xr:uid="{00000000-0005-0000-0000-0000351C0000}"/>
    <cellStyle name="Normal 2 2 10 2 15 4" xfId="7345" xr:uid="{00000000-0005-0000-0000-0000361C0000}"/>
    <cellStyle name="Normal 2 2 10 2 15 4 10" xfId="7346" xr:uid="{00000000-0005-0000-0000-0000371C0000}"/>
    <cellStyle name="Normal 2 2 10 2 15 4 2" xfId="7347" xr:uid="{00000000-0005-0000-0000-0000381C0000}"/>
    <cellStyle name="Normal 2 2 10 2 15 4 3" xfId="7348" xr:uid="{00000000-0005-0000-0000-0000391C0000}"/>
    <cellStyle name="Normal 2 2 10 2 15 4 4" xfId="7349" xr:uid="{00000000-0005-0000-0000-00003A1C0000}"/>
    <cellStyle name="Normal 2 2 10 2 15 4 5" xfId="7350" xr:uid="{00000000-0005-0000-0000-00003B1C0000}"/>
    <cellStyle name="Normal 2 2 10 2 15 4 6" xfId="7351" xr:uid="{00000000-0005-0000-0000-00003C1C0000}"/>
    <cellStyle name="Normal 2 2 10 2 15 4 7" xfId="7352" xr:uid="{00000000-0005-0000-0000-00003D1C0000}"/>
    <cellStyle name="Normal 2 2 10 2 15 4 8" xfId="7353" xr:uid="{00000000-0005-0000-0000-00003E1C0000}"/>
    <cellStyle name="Normal 2 2 10 2 15 4 9" xfId="7354" xr:uid="{00000000-0005-0000-0000-00003F1C0000}"/>
    <cellStyle name="Normal 2 2 10 2 15 5" xfId="7355" xr:uid="{00000000-0005-0000-0000-0000401C0000}"/>
    <cellStyle name="Normal 2 2 10 2 15 5 10" xfId="7356" xr:uid="{00000000-0005-0000-0000-0000411C0000}"/>
    <cellStyle name="Normal 2 2 10 2 15 5 2" xfId="7357" xr:uid="{00000000-0005-0000-0000-0000421C0000}"/>
    <cellStyle name="Normal 2 2 10 2 15 5 3" xfId="7358" xr:uid="{00000000-0005-0000-0000-0000431C0000}"/>
    <cellStyle name="Normal 2 2 10 2 15 5 4" xfId="7359" xr:uid="{00000000-0005-0000-0000-0000441C0000}"/>
    <cellStyle name="Normal 2 2 10 2 15 5 5" xfId="7360" xr:uid="{00000000-0005-0000-0000-0000451C0000}"/>
    <cellStyle name="Normal 2 2 10 2 15 5 6" xfId="7361" xr:uid="{00000000-0005-0000-0000-0000461C0000}"/>
    <cellStyle name="Normal 2 2 10 2 15 5 7" xfId="7362" xr:uid="{00000000-0005-0000-0000-0000471C0000}"/>
    <cellStyle name="Normal 2 2 10 2 15 5 8" xfId="7363" xr:uid="{00000000-0005-0000-0000-0000481C0000}"/>
    <cellStyle name="Normal 2 2 10 2 15 5 9" xfId="7364" xr:uid="{00000000-0005-0000-0000-0000491C0000}"/>
    <cellStyle name="Normal 2 2 10 2 15 6" xfId="7365" xr:uid="{00000000-0005-0000-0000-00004A1C0000}"/>
    <cellStyle name="Normal 2 2 10 2 15 7" xfId="7366" xr:uid="{00000000-0005-0000-0000-00004B1C0000}"/>
    <cellStyle name="Normal 2 2 10 2 15 8" xfId="7367" xr:uid="{00000000-0005-0000-0000-00004C1C0000}"/>
    <cellStyle name="Normal 2 2 10 2 15 9" xfId="7368" xr:uid="{00000000-0005-0000-0000-00004D1C0000}"/>
    <cellStyle name="Normal 2 2 10 2 16" xfId="7369" xr:uid="{00000000-0005-0000-0000-00004E1C0000}"/>
    <cellStyle name="Normal 2 2 10 2 16 10" xfId="7370" xr:uid="{00000000-0005-0000-0000-00004F1C0000}"/>
    <cellStyle name="Normal 2 2 10 2 16 11" xfId="7371" xr:uid="{00000000-0005-0000-0000-0000501C0000}"/>
    <cellStyle name="Normal 2 2 10 2 16 12" xfId="7372" xr:uid="{00000000-0005-0000-0000-0000511C0000}"/>
    <cellStyle name="Normal 2 2 10 2 16 13" xfId="7373" xr:uid="{00000000-0005-0000-0000-0000521C0000}"/>
    <cellStyle name="Normal 2 2 10 2 16 14" xfId="7374" xr:uid="{00000000-0005-0000-0000-0000531C0000}"/>
    <cellStyle name="Normal 2 2 10 2 16 2" xfId="7375" xr:uid="{00000000-0005-0000-0000-0000541C0000}"/>
    <cellStyle name="Normal 2 2 10 2 16 2 10" xfId="7376" xr:uid="{00000000-0005-0000-0000-0000551C0000}"/>
    <cellStyle name="Normal 2 2 10 2 16 2 2" xfId="7377" xr:uid="{00000000-0005-0000-0000-0000561C0000}"/>
    <cellStyle name="Normal 2 2 10 2 16 2 3" xfId="7378" xr:uid="{00000000-0005-0000-0000-0000571C0000}"/>
    <cellStyle name="Normal 2 2 10 2 16 2 4" xfId="7379" xr:uid="{00000000-0005-0000-0000-0000581C0000}"/>
    <cellStyle name="Normal 2 2 10 2 16 2 5" xfId="7380" xr:uid="{00000000-0005-0000-0000-0000591C0000}"/>
    <cellStyle name="Normal 2 2 10 2 16 2 6" xfId="7381" xr:uid="{00000000-0005-0000-0000-00005A1C0000}"/>
    <cellStyle name="Normal 2 2 10 2 16 2 7" xfId="7382" xr:uid="{00000000-0005-0000-0000-00005B1C0000}"/>
    <cellStyle name="Normal 2 2 10 2 16 2 8" xfId="7383" xr:uid="{00000000-0005-0000-0000-00005C1C0000}"/>
    <cellStyle name="Normal 2 2 10 2 16 2 9" xfId="7384" xr:uid="{00000000-0005-0000-0000-00005D1C0000}"/>
    <cellStyle name="Normal 2 2 10 2 16 3" xfId="7385" xr:uid="{00000000-0005-0000-0000-00005E1C0000}"/>
    <cellStyle name="Normal 2 2 10 2 16 3 10" xfId="7386" xr:uid="{00000000-0005-0000-0000-00005F1C0000}"/>
    <cellStyle name="Normal 2 2 10 2 16 3 2" xfId="7387" xr:uid="{00000000-0005-0000-0000-0000601C0000}"/>
    <cellStyle name="Normal 2 2 10 2 16 3 3" xfId="7388" xr:uid="{00000000-0005-0000-0000-0000611C0000}"/>
    <cellStyle name="Normal 2 2 10 2 16 3 4" xfId="7389" xr:uid="{00000000-0005-0000-0000-0000621C0000}"/>
    <cellStyle name="Normal 2 2 10 2 16 3 5" xfId="7390" xr:uid="{00000000-0005-0000-0000-0000631C0000}"/>
    <cellStyle name="Normal 2 2 10 2 16 3 6" xfId="7391" xr:uid="{00000000-0005-0000-0000-0000641C0000}"/>
    <cellStyle name="Normal 2 2 10 2 16 3 7" xfId="7392" xr:uid="{00000000-0005-0000-0000-0000651C0000}"/>
    <cellStyle name="Normal 2 2 10 2 16 3 8" xfId="7393" xr:uid="{00000000-0005-0000-0000-0000661C0000}"/>
    <cellStyle name="Normal 2 2 10 2 16 3 9" xfId="7394" xr:uid="{00000000-0005-0000-0000-0000671C0000}"/>
    <cellStyle name="Normal 2 2 10 2 16 4" xfId="7395" xr:uid="{00000000-0005-0000-0000-0000681C0000}"/>
    <cellStyle name="Normal 2 2 10 2 16 4 10" xfId="7396" xr:uid="{00000000-0005-0000-0000-0000691C0000}"/>
    <cellStyle name="Normal 2 2 10 2 16 4 2" xfId="7397" xr:uid="{00000000-0005-0000-0000-00006A1C0000}"/>
    <cellStyle name="Normal 2 2 10 2 16 4 3" xfId="7398" xr:uid="{00000000-0005-0000-0000-00006B1C0000}"/>
    <cellStyle name="Normal 2 2 10 2 16 4 4" xfId="7399" xr:uid="{00000000-0005-0000-0000-00006C1C0000}"/>
    <cellStyle name="Normal 2 2 10 2 16 4 5" xfId="7400" xr:uid="{00000000-0005-0000-0000-00006D1C0000}"/>
    <cellStyle name="Normal 2 2 10 2 16 4 6" xfId="7401" xr:uid="{00000000-0005-0000-0000-00006E1C0000}"/>
    <cellStyle name="Normal 2 2 10 2 16 4 7" xfId="7402" xr:uid="{00000000-0005-0000-0000-00006F1C0000}"/>
    <cellStyle name="Normal 2 2 10 2 16 4 8" xfId="7403" xr:uid="{00000000-0005-0000-0000-0000701C0000}"/>
    <cellStyle name="Normal 2 2 10 2 16 4 9" xfId="7404" xr:uid="{00000000-0005-0000-0000-0000711C0000}"/>
    <cellStyle name="Normal 2 2 10 2 16 5" xfId="7405" xr:uid="{00000000-0005-0000-0000-0000721C0000}"/>
    <cellStyle name="Normal 2 2 10 2 16 5 10" xfId="7406" xr:uid="{00000000-0005-0000-0000-0000731C0000}"/>
    <cellStyle name="Normal 2 2 10 2 16 5 2" xfId="7407" xr:uid="{00000000-0005-0000-0000-0000741C0000}"/>
    <cellStyle name="Normal 2 2 10 2 16 5 3" xfId="7408" xr:uid="{00000000-0005-0000-0000-0000751C0000}"/>
    <cellStyle name="Normal 2 2 10 2 16 5 4" xfId="7409" xr:uid="{00000000-0005-0000-0000-0000761C0000}"/>
    <cellStyle name="Normal 2 2 10 2 16 5 5" xfId="7410" xr:uid="{00000000-0005-0000-0000-0000771C0000}"/>
    <cellStyle name="Normal 2 2 10 2 16 5 6" xfId="7411" xr:uid="{00000000-0005-0000-0000-0000781C0000}"/>
    <cellStyle name="Normal 2 2 10 2 16 5 7" xfId="7412" xr:uid="{00000000-0005-0000-0000-0000791C0000}"/>
    <cellStyle name="Normal 2 2 10 2 16 5 8" xfId="7413" xr:uid="{00000000-0005-0000-0000-00007A1C0000}"/>
    <cellStyle name="Normal 2 2 10 2 16 5 9" xfId="7414" xr:uid="{00000000-0005-0000-0000-00007B1C0000}"/>
    <cellStyle name="Normal 2 2 10 2 16 6" xfId="7415" xr:uid="{00000000-0005-0000-0000-00007C1C0000}"/>
    <cellStyle name="Normal 2 2 10 2 16 7" xfId="7416" xr:uid="{00000000-0005-0000-0000-00007D1C0000}"/>
    <cellStyle name="Normal 2 2 10 2 16 8" xfId="7417" xr:uid="{00000000-0005-0000-0000-00007E1C0000}"/>
    <cellStyle name="Normal 2 2 10 2 16 9" xfId="7418" xr:uid="{00000000-0005-0000-0000-00007F1C0000}"/>
    <cellStyle name="Normal 2 2 10 2 17" xfId="7419" xr:uid="{00000000-0005-0000-0000-0000801C0000}"/>
    <cellStyle name="Normal 2 2 10 2 17 10" xfId="7420" xr:uid="{00000000-0005-0000-0000-0000811C0000}"/>
    <cellStyle name="Normal 2 2 10 2 17 11" xfId="7421" xr:uid="{00000000-0005-0000-0000-0000821C0000}"/>
    <cellStyle name="Normal 2 2 10 2 17 12" xfId="7422" xr:uid="{00000000-0005-0000-0000-0000831C0000}"/>
    <cellStyle name="Normal 2 2 10 2 17 13" xfId="7423" xr:uid="{00000000-0005-0000-0000-0000841C0000}"/>
    <cellStyle name="Normal 2 2 10 2 17 14" xfId="7424" xr:uid="{00000000-0005-0000-0000-0000851C0000}"/>
    <cellStyle name="Normal 2 2 10 2 17 2" xfId="7425" xr:uid="{00000000-0005-0000-0000-0000861C0000}"/>
    <cellStyle name="Normal 2 2 10 2 17 2 10" xfId="7426" xr:uid="{00000000-0005-0000-0000-0000871C0000}"/>
    <cellStyle name="Normal 2 2 10 2 17 2 2" xfId="7427" xr:uid="{00000000-0005-0000-0000-0000881C0000}"/>
    <cellStyle name="Normal 2 2 10 2 17 2 3" xfId="7428" xr:uid="{00000000-0005-0000-0000-0000891C0000}"/>
    <cellStyle name="Normal 2 2 10 2 17 2 4" xfId="7429" xr:uid="{00000000-0005-0000-0000-00008A1C0000}"/>
    <cellStyle name="Normal 2 2 10 2 17 2 5" xfId="7430" xr:uid="{00000000-0005-0000-0000-00008B1C0000}"/>
    <cellStyle name="Normal 2 2 10 2 17 2 6" xfId="7431" xr:uid="{00000000-0005-0000-0000-00008C1C0000}"/>
    <cellStyle name="Normal 2 2 10 2 17 2 7" xfId="7432" xr:uid="{00000000-0005-0000-0000-00008D1C0000}"/>
    <cellStyle name="Normal 2 2 10 2 17 2 8" xfId="7433" xr:uid="{00000000-0005-0000-0000-00008E1C0000}"/>
    <cellStyle name="Normal 2 2 10 2 17 2 9" xfId="7434" xr:uid="{00000000-0005-0000-0000-00008F1C0000}"/>
    <cellStyle name="Normal 2 2 10 2 17 3" xfId="7435" xr:uid="{00000000-0005-0000-0000-0000901C0000}"/>
    <cellStyle name="Normal 2 2 10 2 17 3 10" xfId="7436" xr:uid="{00000000-0005-0000-0000-0000911C0000}"/>
    <cellStyle name="Normal 2 2 10 2 17 3 2" xfId="7437" xr:uid="{00000000-0005-0000-0000-0000921C0000}"/>
    <cellStyle name="Normal 2 2 10 2 17 3 3" xfId="7438" xr:uid="{00000000-0005-0000-0000-0000931C0000}"/>
    <cellStyle name="Normal 2 2 10 2 17 3 4" xfId="7439" xr:uid="{00000000-0005-0000-0000-0000941C0000}"/>
    <cellStyle name="Normal 2 2 10 2 17 3 5" xfId="7440" xr:uid="{00000000-0005-0000-0000-0000951C0000}"/>
    <cellStyle name="Normal 2 2 10 2 17 3 6" xfId="7441" xr:uid="{00000000-0005-0000-0000-0000961C0000}"/>
    <cellStyle name="Normal 2 2 10 2 17 3 7" xfId="7442" xr:uid="{00000000-0005-0000-0000-0000971C0000}"/>
    <cellStyle name="Normal 2 2 10 2 17 3 8" xfId="7443" xr:uid="{00000000-0005-0000-0000-0000981C0000}"/>
    <cellStyle name="Normal 2 2 10 2 17 3 9" xfId="7444" xr:uid="{00000000-0005-0000-0000-0000991C0000}"/>
    <cellStyle name="Normal 2 2 10 2 17 4" xfId="7445" xr:uid="{00000000-0005-0000-0000-00009A1C0000}"/>
    <cellStyle name="Normal 2 2 10 2 17 4 10" xfId="7446" xr:uid="{00000000-0005-0000-0000-00009B1C0000}"/>
    <cellStyle name="Normal 2 2 10 2 17 4 2" xfId="7447" xr:uid="{00000000-0005-0000-0000-00009C1C0000}"/>
    <cellStyle name="Normal 2 2 10 2 17 4 3" xfId="7448" xr:uid="{00000000-0005-0000-0000-00009D1C0000}"/>
    <cellStyle name="Normal 2 2 10 2 17 4 4" xfId="7449" xr:uid="{00000000-0005-0000-0000-00009E1C0000}"/>
    <cellStyle name="Normal 2 2 10 2 17 4 5" xfId="7450" xr:uid="{00000000-0005-0000-0000-00009F1C0000}"/>
    <cellStyle name="Normal 2 2 10 2 17 4 6" xfId="7451" xr:uid="{00000000-0005-0000-0000-0000A01C0000}"/>
    <cellStyle name="Normal 2 2 10 2 17 4 7" xfId="7452" xr:uid="{00000000-0005-0000-0000-0000A11C0000}"/>
    <cellStyle name="Normal 2 2 10 2 17 4 8" xfId="7453" xr:uid="{00000000-0005-0000-0000-0000A21C0000}"/>
    <cellStyle name="Normal 2 2 10 2 17 4 9" xfId="7454" xr:uid="{00000000-0005-0000-0000-0000A31C0000}"/>
    <cellStyle name="Normal 2 2 10 2 17 5" xfId="7455" xr:uid="{00000000-0005-0000-0000-0000A41C0000}"/>
    <cellStyle name="Normal 2 2 10 2 17 5 10" xfId="7456" xr:uid="{00000000-0005-0000-0000-0000A51C0000}"/>
    <cellStyle name="Normal 2 2 10 2 17 5 2" xfId="7457" xr:uid="{00000000-0005-0000-0000-0000A61C0000}"/>
    <cellStyle name="Normal 2 2 10 2 17 5 3" xfId="7458" xr:uid="{00000000-0005-0000-0000-0000A71C0000}"/>
    <cellStyle name="Normal 2 2 10 2 17 5 4" xfId="7459" xr:uid="{00000000-0005-0000-0000-0000A81C0000}"/>
    <cellStyle name="Normal 2 2 10 2 17 5 5" xfId="7460" xr:uid="{00000000-0005-0000-0000-0000A91C0000}"/>
    <cellStyle name="Normal 2 2 10 2 17 5 6" xfId="7461" xr:uid="{00000000-0005-0000-0000-0000AA1C0000}"/>
    <cellStyle name="Normal 2 2 10 2 17 5 7" xfId="7462" xr:uid="{00000000-0005-0000-0000-0000AB1C0000}"/>
    <cellStyle name="Normal 2 2 10 2 17 5 8" xfId="7463" xr:uid="{00000000-0005-0000-0000-0000AC1C0000}"/>
    <cellStyle name="Normal 2 2 10 2 17 5 9" xfId="7464" xr:uid="{00000000-0005-0000-0000-0000AD1C0000}"/>
    <cellStyle name="Normal 2 2 10 2 17 6" xfId="7465" xr:uid="{00000000-0005-0000-0000-0000AE1C0000}"/>
    <cellStyle name="Normal 2 2 10 2 17 7" xfId="7466" xr:uid="{00000000-0005-0000-0000-0000AF1C0000}"/>
    <cellStyle name="Normal 2 2 10 2 17 8" xfId="7467" xr:uid="{00000000-0005-0000-0000-0000B01C0000}"/>
    <cellStyle name="Normal 2 2 10 2 17 9" xfId="7468" xr:uid="{00000000-0005-0000-0000-0000B11C0000}"/>
    <cellStyle name="Normal 2 2 10 2 18" xfId="7469" xr:uid="{00000000-0005-0000-0000-0000B21C0000}"/>
    <cellStyle name="Normal 2 2 10 2 18 10" xfId="7470" xr:uid="{00000000-0005-0000-0000-0000B31C0000}"/>
    <cellStyle name="Normal 2 2 10 2 18 11" xfId="7471" xr:uid="{00000000-0005-0000-0000-0000B41C0000}"/>
    <cellStyle name="Normal 2 2 10 2 18 12" xfId="7472" xr:uid="{00000000-0005-0000-0000-0000B51C0000}"/>
    <cellStyle name="Normal 2 2 10 2 18 13" xfId="7473" xr:uid="{00000000-0005-0000-0000-0000B61C0000}"/>
    <cellStyle name="Normal 2 2 10 2 18 14" xfId="7474" xr:uid="{00000000-0005-0000-0000-0000B71C0000}"/>
    <cellStyle name="Normal 2 2 10 2 18 2" xfId="7475" xr:uid="{00000000-0005-0000-0000-0000B81C0000}"/>
    <cellStyle name="Normal 2 2 10 2 18 2 10" xfId="7476" xr:uid="{00000000-0005-0000-0000-0000B91C0000}"/>
    <cellStyle name="Normal 2 2 10 2 18 2 2" xfId="7477" xr:uid="{00000000-0005-0000-0000-0000BA1C0000}"/>
    <cellStyle name="Normal 2 2 10 2 18 2 3" xfId="7478" xr:uid="{00000000-0005-0000-0000-0000BB1C0000}"/>
    <cellStyle name="Normal 2 2 10 2 18 2 4" xfId="7479" xr:uid="{00000000-0005-0000-0000-0000BC1C0000}"/>
    <cellStyle name="Normal 2 2 10 2 18 2 5" xfId="7480" xr:uid="{00000000-0005-0000-0000-0000BD1C0000}"/>
    <cellStyle name="Normal 2 2 10 2 18 2 6" xfId="7481" xr:uid="{00000000-0005-0000-0000-0000BE1C0000}"/>
    <cellStyle name="Normal 2 2 10 2 18 2 7" xfId="7482" xr:uid="{00000000-0005-0000-0000-0000BF1C0000}"/>
    <cellStyle name="Normal 2 2 10 2 18 2 8" xfId="7483" xr:uid="{00000000-0005-0000-0000-0000C01C0000}"/>
    <cellStyle name="Normal 2 2 10 2 18 2 9" xfId="7484" xr:uid="{00000000-0005-0000-0000-0000C11C0000}"/>
    <cellStyle name="Normal 2 2 10 2 18 3" xfId="7485" xr:uid="{00000000-0005-0000-0000-0000C21C0000}"/>
    <cellStyle name="Normal 2 2 10 2 18 3 10" xfId="7486" xr:uid="{00000000-0005-0000-0000-0000C31C0000}"/>
    <cellStyle name="Normal 2 2 10 2 18 3 2" xfId="7487" xr:uid="{00000000-0005-0000-0000-0000C41C0000}"/>
    <cellStyle name="Normal 2 2 10 2 18 3 3" xfId="7488" xr:uid="{00000000-0005-0000-0000-0000C51C0000}"/>
    <cellStyle name="Normal 2 2 10 2 18 3 4" xfId="7489" xr:uid="{00000000-0005-0000-0000-0000C61C0000}"/>
    <cellStyle name="Normal 2 2 10 2 18 3 5" xfId="7490" xr:uid="{00000000-0005-0000-0000-0000C71C0000}"/>
    <cellStyle name="Normal 2 2 10 2 18 3 6" xfId="7491" xr:uid="{00000000-0005-0000-0000-0000C81C0000}"/>
    <cellStyle name="Normal 2 2 10 2 18 3 7" xfId="7492" xr:uid="{00000000-0005-0000-0000-0000C91C0000}"/>
    <cellStyle name="Normal 2 2 10 2 18 3 8" xfId="7493" xr:uid="{00000000-0005-0000-0000-0000CA1C0000}"/>
    <cellStyle name="Normal 2 2 10 2 18 3 9" xfId="7494" xr:uid="{00000000-0005-0000-0000-0000CB1C0000}"/>
    <cellStyle name="Normal 2 2 10 2 18 4" xfId="7495" xr:uid="{00000000-0005-0000-0000-0000CC1C0000}"/>
    <cellStyle name="Normal 2 2 10 2 18 4 10" xfId="7496" xr:uid="{00000000-0005-0000-0000-0000CD1C0000}"/>
    <cellStyle name="Normal 2 2 10 2 18 4 2" xfId="7497" xr:uid="{00000000-0005-0000-0000-0000CE1C0000}"/>
    <cellStyle name="Normal 2 2 10 2 18 4 3" xfId="7498" xr:uid="{00000000-0005-0000-0000-0000CF1C0000}"/>
    <cellStyle name="Normal 2 2 10 2 18 4 4" xfId="7499" xr:uid="{00000000-0005-0000-0000-0000D01C0000}"/>
    <cellStyle name="Normal 2 2 10 2 18 4 5" xfId="7500" xr:uid="{00000000-0005-0000-0000-0000D11C0000}"/>
    <cellStyle name="Normal 2 2 10 2 18 4 6" xfId="7501" xr:uid="{00000000-0005-0000-0000-0000D21C0000}"/>
    <cellStyle name="Normal 2 2 10 2 18 4 7" xfId="7502" xr:uid="{00000000-0005-0000-0000-0000D31C0000}"/>
    <cellStyle name="Normal 2 2 10 2 18 4 8" xfId="7503" xr:uid="{00000000-0005-0000-0000-0000D41C0000}"/>
    <cellStyle name="Normal 2 2 10 2 18 4 9" xfId="7504" xr:uid="{00000000-0005-0000-0000-0000D51C0000}"/>
    <cellStyle name="Normal 2 2 10 2 18 5" xfId="7505" xr:uid="{00000000-0005-0000-0000-0000D61C0000}"/>
    <cellStyle name="Normal 2 2 10 2 18 5 10" xfId="7506" xr:uid="{00000000-0005-0000-0000-0000D71C0000}"/>
    <cellStyle name="Normal 2 2 10 2 18 5 2" xfId="7507" xr:uid="{00000000-0005-0000-0000-0000D81C0000}"/>
    <cellStyle name="Normal 2 2 10 2 18 5 3" xfId="7508" xr:uid="{00000000-0005-0000-0000-0000D91C0000}"/>
    <cellStyle name="Normal 2 2 10 2 18 5 4" xfId="7509" xr:uid="{00000000-0005-0000-0000-0000DA1C0000}"/>
    <cellStyle name="Normal 2 2 10 2 18 5 5" xfId="7510" xr:uid="{00000000-0005-0000-0000-0000DB1C0000}"/>
    <cellStyle name="Normal 2 2 10 2 18 5 6" xfId="7511" xr:uid="{00000000-0005-0000-0000-0000DC1C0000}"/>
    <cellStyle name="Normal 2 2 10 2 18 5 7" xfId="7512" xr:uid="{00000000-0005-0000-0000-0000DD1C0000}"/>
    <cellStyle name="Normal 2 2 10 2 18 5 8" xfId="7513" xr:uid="{00000000-0005-0000-0000-0000DE1C0000}"/>
    <cellStyle name="Normal 2 2 10 2 18 5 9" xfId="7514" xr:uid="{00000000-0005-0000-0000-0000DF1C0000}"/>
    <cellStyle name="Normal 2 2 10 2 18 6" xfId="7515" xr:uid="{00000000-0005-0000-0000-0000E01C0000}"/>
    <cellStyle name="Normal 2 2 10 2 18 7" xfId="7516" xr:uid="{00000000-0005-0000-0000-0000E11C0000}"/>
    <cellStyle name="Normal 2 2 10 2 18 8" xfId="7517" xr:uid="{00000000-0005-0000-0000-0000E21C0000}"/>
    <cellStyle name="Normal 2 2 10 2 18 9" xfId="7518" xr:uid="{00000000-0005-0000-0000-0000E31C0000}"/>
    <cellStyle name="Normal 2 2 10 2 19" xfId="7519" xr:uid="{00000000-0005-0000-0000-0000E41C0000}"/>
    <cellStyle name="Normal 2 2 10 2 19 10" xfId="7520" xr:uid="{00000000-0005-0000-0000-0000E51C0000}"/>
    <cellStyle name="Normal 2 2 10 2 19 11" xfId="7521" xr:uid="{00000000-0005-0000-0000-0000E61C0000}"/>
    <cellStyle name="Normal 2 2 10 2 19 12" xfId="7522" xr:uid="{00000000-0005-0000-0000-0000E71C0000}"/>
    <cellStyle name="Normal 2 2 10 2 19 13" xfId="7523" xr:uid="{00000000-0005-0000-0000-0000E81C0000}"/>
    <cellStyle name="Normal 2 2 10 2 19 14" xfId="7524" xr:uid="{00000000-0005-0000-0000-0000E91C0000}"/>
    <cellStyle name="Normal 2 2 10 2 19 2" xfId="7525" xr:uid="{00000000-0005-0000-0000-0000EA1C0000}"/>
    <cellStyle name="Normal 2 2 10 2 19 2 10" xfId="7526" xr:uid="{00000000-0005-0000-0000-0000EB1C0000}"/>
    <cellStyle name="Normal 2 2 10 2 19 2 2" xfId="7527" xr:uid="{00000000-0005-0000-0000-0000EC1C0000}"/>
    <cellStyle name="Normal 2 2 10 2 19 2 3" xfId="7528" xr:uid="{00000000-0005-0000-0000-0000ED1C0000}"/>
    <cellStyle name="Normal 2 2 10 2 19 2 4" xfId="7529" xr:uid="{00000000-0005-0000-0000-0000EE1C0000}"/>
    <cellStyle name="Normal 2 2 10 2 19 2 5" xfId="7530" xr:uid="{00000000-0005-0000-0000-0000EF1C0000}"/>
    <cellStyle name="Normal 2 2 10 2 19 2 6" xfId="7531" xr:uid="{00000000-0005-0000-0000-0000F01C0000}"/>
    <cellStyle name="Normal 2 2 10 2 19 2 7" xfId="7532" xr:uid="{00000000-0005-0000-0000-0000F11C0000}"/>
    <cellStyle name="Normal 2 2 10 2 19 2 8" xfId="7533" xr:uid="{00000000-0005-0000-0000-0000F21C0000}"/>
    <cellStyle name="Normal 2 2 10 2 19 2 9" xfId="7534" xr:uid="{00000000-0005-0000-0000-0000F31C0000}"/>
    <cellStyle name="Normal 2 2 10 2 19 3" xfId="7535" xr:uid="{00000000-0005-0000-0000-0000F41C0000}"/>
    <cellStyle name="Normal 2 2 10 2 19 3 10" xfId="7536" xr:uid="{00000000-0005-0000-0000-0000F51C0000}"/>
    <cellStyle name="Normal 2 2 10 2 19 3 2" xfId="7537" xr:uid="{00000000-0005-0000-0000-0000F61C0000}"/>
    <cellStyle name="Normal 2 2 10 2 19 3 3" xfId="7538" xr:uid="{00000000-0005-0000-0000-0000F71C0000}"/>
    <cellStyle name="Normal 2 2 10 2 19 3 4" xfId="7539" xr:uid="{00000000-0005-0000-0000-0000F81C0000}"/>
    <cellStyle name="Normal 2 2 10 2 19 3 5" xfId="7540" xr:uid="{00000000-0005-0000-0000-0000F91C0000}"/>
    <cellStyle name="Normal 2 2 10 2 19 3 6" xfId="7541" xr:uid="{00000000-0005-0000-0000-0000FA1C0000}"/>
    <cellStyle name="Normal 2 2 10 2 19 3 7" xfId="7542" xr:uid="{00000000-0005-0000-0000-0000FB1C0000}"/>
    <cellStyle name="Normal 2 2 10 2 19 3 8" xfId="7543" xr:uid="{00000000-0005-0000-0000-0000FC1C0000}"/>
    <cellStyle name="Normal 2 2 10 2 19 3 9" xfId="7544" xr:uid="{00000000-0005-0000-0000-0000FD1C0000}"/>
    <cellStyle name="Normal 2 2 10 2 19 4" xfId="7545" xr:uid="{00000000-0005-0000-0000-0000FE1C0000}"/>
    <cellStyle name="Normal 2 2 10 2 19 4 10" xfId="7546" xr:uid="{00000000-0005-0000-0000-0000FF1C0000}"/>
    <cellStyle name="Normal 2 2 10 2 19 4 2" xfId="7547" xr:uid="{00000000-0005-0000-0000-0000001D0000}"/>
    <cellStyle name="Normal 2 2 10 2 19 4 3" xfId="7548" xr:uid="{00000000-0005-0000-0000-0000011D0000}"/>
    <cellStyle name="Normal 2 2 10 2 19 4 4" xfId="7549" xr:uid="{00000000-0005-0000-0000-0000021D0000}"/>
    <cellStyle name="Normal 2 2 10 2 19 4 5" xfId="7550" xr:uid="{00000000-0005-0000-0000-0000031D0000}"/>
    <cellStyle name="Normal 2 2 10 2 19 4 6" xfId="7551" xr:uid="{00000000-0005-0000-0000-0000041D0000}"/>
    <cellStyle name="Normal 2 2 10 2 19 4 7" xfId="7552" xr:uid="{00000000-0005-0000-0000-0000051D0000}"/>
    <cellStyle name="Normal 2 2 10 2 19 4 8" xfId="7553" xr:uid="{00000000-0005-0000-0000-0000061D0000}"/>
    <cellStyle name="Normal 2 2 10 2 19 4 9" xfId="7554" xr:uid="{00000000-0005-0000-0000-0000071D0000}"/>
    <cellStyle name="Normal 2 2 10 2 19 5" xfId="7555" xr:uid="{00000000-0005-0000-0000-0000081D0000}"/>
    <cellStyle name="Normal 2 2 10 2 19 5 10" xfId="7556" xr:uid="{00000000-0005-0000-0000-0000091D0000}"/>
    <cellStyle name="Normal 2 2 10 2 19 5 2" xfId="7557" xr:uid="{00000000-0005-0000-0000-00000A1D0000}"/>
    <cellStyle name="Normal 2 2 10 2 19 5 3" xfId="7558" xr:uid="{00000000-0005-0000-0000-00000B1D0000}"/>
    <cellStyle name="Normal 2 2 10 2 19 5 4" xfId="7559" xr:uid="{00000000-0005-0000-0000-00000C1D0000}"/>
    <cellStyle name="Normal 2 2 10 2 19 5 5" xfId="7560" xr:uid="{00000000-0005-0000-0000-00000D1D0000}"/>
    <cellStyle name="Normal 2 2 10 2 19 5 6" xfId="7561" xr:uid="{00000000-0005-0000-0000-00000E1D0000}"/>
    <cellStyle name="Normal 2 2 10 2 19 5 7" xfId="7562" xr:uid="{00000000-0005-0000-0000-00000F1D0000}"/>
    <cellStyle name="Normal 2 2 10 2 19 5 8" xfId="7563" xr:uid="{00000000-0005-0000-0000-0000101D0000}"/>
    <cellStyle name="Normal 2 2 10 2 19 5 9" xfId="7564" xr:uid="{00000000-0005-0000-0000-0000111D0000}"/>
    <cellStyle name="Normal 2 2 10 2 19 6" xfId="7565" xr:uid="{00000000-0005-0000-0000-0000121D0000}"/>
    <cellStyle name="Normal 2 2 10 2 19 7" xfId="7566" xr:uid="{00000000-0005-0000-0000-0000131D0000}"/>
    <cellStyle name="Normal 2 2 10 2 19 8" xfId="7567" xr:uid="{00000000-0005-0000-0000-0000141D0000}"/>
    <cellStyle name="Normal 2 2 10 2 19 9" xfId="7568" xr:uid="{00000000-0005-0000-0000-0000151D0000}"/>
    <cellStyle name="Normal 2 2 10 2 2" xfId="7569" xr:uid="{00000000-0005-0000-0000-0000161D0000}"/>
    <cellStyle name="Normal 2 2 10 2 2 10" xfId="7570" xr:uid="{00000000-0005-0000-0000-0000171D0000}"/>
    <cellStyle name="Normal 2 2 10 2 2 11" xfId="7571" xr:uid="{00000000-0005-0000-0000-0000181D0000}"/>
    <cellStyle name="Normal 2 2 10 2 2 12" xfId="7572" xr:uid="{00000000-0005-0000-0000-0000191D0000}"/>
    <cellStyle name="Normal 2 2 10 2 2 13" xfId="7573" xr:uid="{00000000-0005-0000-0000-00001A1D0000}"/>
    <cellStyle name="Normal 2 2 10 2 2 14" xfId="7574" xr:uid="{00000000-0005-0000-0000-00001B1D0000}"/>
    <cellStyle name="Normal 2 2 10 2 2 2" xfId="7575" xr:uid="{00000000-0005-0000-0000-00001C1D0000}"/>
    <cellStyle name="Normal 2 2 10 2 2 2 10" xfId="7576" xr:uid="{00000000-0005-0000-0000-00001D1D0000}"/>
    <cellStyle name="Normal 2 2 10 2 2 2 2" xfId="7577" xr:uid="{00000000-0005-0000-0000-00001E1D0000}"/>
    <cellStyle name="Normal 2 2 10 2 2 2 3" xfId="7578" xr:uid="{00000000-0005-0000-0000-00001F1D0000}"/>
    <cellStyle name="Normal 2 2 10 2 2 2 4" xfId="7579" xr:uid="{00000000-0005-0000-0000-0000201D0000}"/>
    <cellStyle name="Normal 2 2 10 2 2 2 5" xfId="7580" xr:uid="{00000000-0005-0000-0000-0000211D0000}"/>
    <cellStyle name="Normal 2 2 10 2 2 2 6" xfId="7581" xr:uid="{00000000-0005-0000-0000-0000221D0000}"/>
    <cellStyle name="Normal 2 2 10 2 2 2 7" xfId="7582" xr:uid="{00000000-0005-0000-0000-0000231D0000}"/>
    <cellStyle name="Normal 2 2 10 2 2 2 8" xfId="7583" xr:uid="{00000000-0005-0000-0000-0000241D0000}"/>
    <cellStyle name="Normal 2 2 10 2 2 2 9" xfId="7584" xr:uid="{00000000-0005-0000-0000-0000251D0000}"/>
    <cellStyle name="Normal 2 2 10 2 2 3" xfId="7585" xr:uid="{00000000-0005-0000-0000-0000261D0000}"/>
    <cellStyle name="Normal 2 2 10 2 2 3 10" xfId="7586" xr:uid="{00000000-0005-0000-0000-0000271D0000}"/>
    <cellStyle name="Normal 2 2 10 2 2 3 2" xfId="7587" xr:uid="{00000000-0005-0000-0000-0000281D0000}"/>
    <cellStyle name="Normal 2 2 10 2 2 3 3" xfId="7588" xr:uid="{00000000-0005-0000-0000-0000291D0000}"/>
    <cellStyle name="Normal 2 2 10 2 2 3 4" xfId="7589" xr:uid="{00000000-0005-0000-0000-00002A1D0000}"/>
    <cellStyle name="Normal 2 2 10 2 2 3 5" xfId="7590" xr:uid="{00000000-0005-0000-0000-00002B1D0000}"/>
    <cellStyle name="Normal 2 2 10 2 2 3 6" xfId="7591" xr:uid="{00000000-0005-0000-0000-00002C1D0000}"/>
    <cellStyle name="Normal 2 2 10 2 2 3 7" xfId="7592" xr:uid="{00000000-0005-0000-0000-00002D1D0000}"/>
    <cellStyle name="Normal 2 2 10 2 2 3 8" xfId="7593" xr:uid="{00000000-0005-0000-0000-00002E1D0000}"/>
    <cellStyle name="Normal 2 2 10 2 2 3 9" xfId="7594" xr:uid="{00000000-0005-0000-0000-00002F1D0000}"/>
    <cellStyle name="Normal 2 2 10 2 2 4" xfId="7595" xr:uid="{00000000-0005-0000-0000-0000301D0000}"/>
    <cellStyle name="Normal 2 2 10 2 2 4 10" xfId="7596" xr:uid="{00000000-0005-0000-0000-0000311D0000}"/>
    <cellStyle name="Normal 2 2 10 2 2 4 2" xfId="7597" xr:uid="{00000000-0005-0000-0000-0000321D0000}"/>
    <cellStyle name="Normal 2 2 10 2 2 4 3" xfId="7598" xr:uid="{00000000-0005-0000-0000-0000331D0000}"/>
    <cellStyle name="Normal 2 2 10 2 2 4 4" xfId="7599" xr:uid="{00000000-0005-0000-0000-0000341D0000}"/>
    <cellStyle name="Normal 2 2 10 2 2 4 5" xfId="7600" xr:uid="{00000000-0005-0000-0000-0000351D0000}"/>
    <cellStyle name="Normal 2 2 10 2 2 4 6" xfId="7601" xr:uid="{00000000-0005-0000-0000-0000361D0000}"/>
    <cellStyle name="Normal 2 2 10 2 2 4 7" xfId="7602" xr:uid="{00000000-0005-0000-0000-0000371D0000}"/>
    <cellStyle name="Normal 2 2 10 2 2 4 8" xfId="7603" xr:uid="{00000000-0005-0000-0000-0000381D0000}"/>
    <cellStyle name="Normal 2 2 10 2 2 4 9" xfId="7604" xr:uid="{00000000-0005-0000-0000-0000391D0000}"/>
    <cellStyle name="Normal 2 2 10 2 2 5" xfId="7605" xr:uid="{00000000-0005-0000-0000-00003A1D0000}"/>
    <cellStyle name="Normal 2 2 10 2 2 5 10" xfId="7606" xr:uid="{00000000-0005-0000-0000-00003B1D0000}"/>
    <cellStyle name="Normal 2 2 10 2 2 5 2" xfId="7607" xr:uid="{00000000-0005-0000-0000-00003C1D0000}"/>
    <cellStyle name="Normal 2 2 10 2 2 5 3" xfId="7608" xr:uid="{00000000-0005-0000-0000-00003D1D0000}"/>
    <cellStyle name="Normal 2 2 10 2 2 5 4" xfId="7609" xr:uid="{00000000-0005-0000-0000-00003E1D0000}"/>
    <cellStyle name="Normal 2 2 10 2 2 5 5" xfId="7610" xr:uid="{00000000-0005-0000-0000-00003F1D0000}"/>
    <cellStyle name="Normal 2 2 10 2 2 5 6" xfId="7611" xr:uid="{00000000-0005-0000-0000-0000401D0000}"/>
    <cellStyle name="Normal 2 2 10 2 2 5 7" xfId="7612" xr:uid="{00000000-0005-0000-0000-0000411D0000}"/>
    <cellStyle name="Normal 2 2 10 2 2 5 8" xfId="7613" xr:uid="{00000000-0005-0000-0000-0000421D0000}"/>
    <cellStyle name="Normal 2 2 10 2 2 5 9" xfId="7614" xr:uid="{00000000-0005-0000-0000-0000431D0000}"/>
    <cellStyle name="Normal 2 2 10 2 2 6" xfId="7615" xr:uid="{00000000-0005-0000-0000-0000441D0000}"/>
    <cellStyle name="Normal 2 2 10 2 2 7" xfId="7616" xr:uid="{00000000-0005-0000-0000-0000451D0000}"/>
    <cellStyle name="Normal 2 2 10 2 2 8" xfId="7617" xr:uid="{00000000-0005-0000-0000-0000461D0000}"/>
    <cellStyle name="Normal 2 2 10 2 2 9" xfId="7618" xr:uid="{00000000-0005-0000-0000-0000471D0000}"/>
    <cellStyle name="Normal 2 2 10 2 20" xfId="7619" xr:uid="{00000000-0005-0000-0000-0000481D0000}"/>
    <cellStyle name="Normal 2 2 10 2 20 10" xfId="7620" xr:uid="{00000000-0005-0000-0000-0000491D0000}"/>
    <cellStyle name="Normal 2 2 10 2 20 11" xfId="7621" xr:uid="{00000000-0005-0000-0000-00004A1D0000}"/>
    <cellStyle name="Normal 2 2 10 2 20 12" xfId="7622" xr:uid="{00000000-0005-0000-0000-00004B1D0000}"/>
    <cellStyle name="Normal 2 2 10 2 20 13" xfId="7623" xr:uid="{00000000-0005-0000-0000-00004C1D0000}"/>
    <cellStyle name="Normal 2 2 10 2 20 14" xfId="7624" xr:uid="{00000000-0005-0000-0000-00004D1D0000}"/>
    <cellStyle name="Normal 2 2 10 2 20 2" xfId="7625" xr:uid="{00000000-0005-0000-0000-00004E1D0000}"/>
    <cellStyle name="Normal 2 2 10 2 20 2 10" xfId="7626" xr:uid="{00000000-0005-0000-0000-00004F1D0000}"/>
    <cellStyle name="Normal 2 2 10 2 20 2 2" xfId="7627" xr:uid="{00000000-0005-0000-0000-0000501D0000}"/>
    <cellStyle name="Normal 2 2 10 2 20 2 3" xfId="7628" xr:uid="{00000000-0005-0000-0000-0000511D0000}"/>
    <cellStyle name="Normal 2 2 10 2 20 2 4" xfId="7629" xr:uid="{00000000-0005-0000-0000-0000521D0000}"/>
    <cellStyle name="Normal 2 2 10 2 20 2 5" xfId="7630" xr:uid="{00000000-0005-0000-0000-0000531D0000}"/>
    <cellStyle name="Normal 2 2 10 2 20 2 6" xfId="7631" xr:uid="{00000000-0005-0000-0000-0000541D0000}"/>
    <cellStyle name="Normal 2 2 10 2 20 2 7" xfId="7632" xr:uid="{00000000-0005-0000-0000-0000551D0000}"/>
    <cellStyle name="Normal 2 2 10 2 20 2 8" xfId="7633" xr:uid="{00000000-0005-0000-0000-0000561D0000}"/>
    <cellStyle name="Normal 2 2 10 2 20 2 9" xfId="7634" xr:uid="{00000000-0005-0000-0000-0000571D0000}"/>
    <cellStyle name="Normal 2 2 10 2 20 3" xfId="7635" xr:uid="{00000000-0005-0000-0000-0000581D0000}"/>
    <cellStyle name="Normal 2 2 10 2 20 3 10" xfId="7636" xr:uid="{00000000-0005-0000-0000-0000591D0000}"/>
    <cellStyle name="Normal 2 2 10 2 20 3 2" xfId="7637" xr:uid="{00000000-0005-0000-0000-00005A1D0000}"/>
    <cellStyle name="Normal 2 2 10 2 20 3 3" xfId="7638" xr:uid="{00000000-0005-0000-0000-00005B1D0000}"/>
    <cellStyle name="Normal 2 2 10 2 20 3 4" xfId="7639" xr:uid="{00000000-0005-0000-0000-00005C1D0000}"/>
    <cellStyle name="Normal 2 2 10 2 20 3 5" xfId="7640" xr:uid="{00000000-0005-0000-0000-00005D1D0000}"/>
    <cellStyle name="Normal 2 2 10 2 20 3 6" xfId="7641" xr:uid="{00000000-0005-0000-0000-00005E1D0000}"/>
    <cellStyle name="Normal 2 2 10 2 20 3 7" xfId="7642" xr:uid="{00000000-0005-0000-0000-00005F1D0000}"/>
    <cellStyle name="Normal 2 2 10 2 20 3 8" xfId="7643" xr:uid="{00000000-0005-0000-0000-0000601D0000}"/>
    <cellStyle name="Normal 2 2 10 2 20 3 9" xfId="7644" xr:uid="{00000000-0005-0000-0000-0000611D0000}"/>
    <cellStyle name="Normal 2 2 10 2 20 4" xfId="7645" xr:uid="{00000000-0005-0000-0000-0000621D0000}"/>
    <cellStyle name="Normal 2 2 10 2 20 4 10" xfId="7646" xr:uid="{00000000-0005-0000-0000-0000631D0000}"/>
    <cellStyle name="Normal 2 2 10 2 20 4 2" xfId="7647" xr:uid="{00000000-0005-0000-0000-0000641D0000}"/>
    <cellStyle name="Normal 2 2 10 2 20 4 3" xfId="7648" xr:uid="{00000000-0005-0000-0000-0000651D0000}"/>
    <cellStyle name="Normal 2 2 10 2 20 4 4" xfId="7649" xr:uid="{00000000-0005-0000-0000-0000661D0000}"/>
    <cellStyle name="Normal 2 2 10 2 20 4 5" xfId="7650" xr:uid="{00000000-0005-0000-0000-0000671D0000}"/>
    <cellStyle name="Normal 2 2 10 2 20 4 6" xfId="7651" xr:uid="{00000000-0005-0000-0000-0000681D0000}"/>
    <cellStyle name="Normal 2 2 10 2 20 4 7" xfId="7652" xr:uid="{00000000-0005-0000-0000-0000691D0000}"/>
    <cellStyle name="Normal 2 2 10 2 20 4 8" xfId="7653" xr:uid="{00000000-0005-0000-0000-00006A1D0000}"/>
    <cellStyle name="Normal 2 2 10 2 20 4 9" xfId="7654" xr:uid="{00000000-0005-0000-0000-00006B1D0000}"/>
    <cellStyle name="Normal 2 2 10 2 20 5" xfId="7655" xr:uid="{00000000-0005-0000-0000-00006C1D0000}"/>
    <cellStyle name="Normal 2 2 10 2 20 5 10" xfId="7656" xr:uid="{00000000-0005-0000-0000-00006D1D0000}"/>
    <cellStyle name="Normal 2 2 10 2 20 5 2" xfId="7657" xr:uid="{00000000-0005-0000-0000-00006E1D0000}"/>
    <cellStyle name="Normal 2 2 10 2 20 5 3" xfId="7658" xr:uid="{00000000-0005-0000-0000-00006F1D0000}"/>
    <cellStyle name="Normal 2 2 10 2 20 5 4" xfId="7659" xr:uid="{00000000-0005-0000-0000-0000701D0000}"/>
    <cellStyle name="Normal 2 2 10 2 20 5 5" xfId="7660" xr:uid="{00000000-0005-0000-0000-0000711D0000}"/>
    <cellStyle name="Normal 2 2 10 2 20 5 6" xfId="7661" xr:uid="{00000000-0005-0000-0000-0000721D0000}"/>
    <cellStyle name="Normal 2 2 10 2 20 5 7" xfId="7662" xr:uid="{00000000-0005-0000-0000-0000731D0000}"/>
    <cellStyle name="Normal 2 2 10 2 20 5 8" xfId="7663" xr:uid="{00000000-0005-0000-0000-0000741D0000}"/>
    <cellStyle name="Normal 2 2 10 2 20 5 9" xfId="7664" xr:uid="{00000000-0005-0000-0000-0000751D0000}"/>
    <cellStyle name="Normal 2 2 10 2 20 6" xfId="7665" xr:uid="{00000000-0005-0000-0000-0000761D0000}"/>
    <cellStyle name="Normal 2 2 10 2 20 7" xfId="7666" xr:uid="{00000000-0005-0000-0000-0000771D0000}"/>
    <cellStyle name="Normal 2 2 10 2 20 8" xfId="7667" xr:uid="{00000000-0005-0000-0000-0000781D0000}"/>
    <cellStyle name="Normal 2 2 10 2 20 9" xfId="7668" xr:uid="{00000000-0005-0000-0000-0000791D0000}"/>
    <cellStyle name="Normal 2 2 10 2 21" xfId="7669" xr:uid="{00000000-0005-0000-0000-00007A1D0000}"/>
    <cellStyle name="Normal 2 2 10 2 21 10" xfId="7670" xr:uid="{00000000-0005-0000-0000-00007B1D0000}"/>
    <cellStyle name="Normal 2 2 10 2 21 11" xfId="7671" xr:uid="{00000000-0005-0000-0000-00007C1D0000}"/>
    <cellStyle name="Normal 2 2 10 2 21 12" xfId="7672" xr:uid="{00000000-0005-0000-0000-00007D1D0000}"/>
    <cellStyle name="Normal 2 2 10 2 21 13" xfId="7673" xr:uid="{00000000-0005-0000-0000-00007E1D0000}"/>
    <cellStyle name="Normal 2 2 10 2 21 14" xfId="7674" xr:uid="{00000000-0005-0000-0000-00007F1D0000}"/>
    <cellStyle name="Normal 2 2 10 2 21 2" xfId="7675" xr:uid="{00000000-0005-0000-0000-0000801D0000}"/>
    <cellStyle name="Normal 2 2 10 2 21 2 10" xfId="7676" xr:uid="{00000000-0005-0000-0000-0000811D0000}"/>
    <cellStyle name="Normal 2 2 10 2 21 2 2" xfId="7677" xr:uid="{00000000-0005-0000-0000-0000821D0000}"/>
    <cellStyle name="Normal 2 2 10 2 21 2 3" xfId="7678" xr:uid="{00000000-0005-0000-0000-0000831D0000}"/>
    <cellStyle name="Normal 2 2 10 2 21 2 4" xfId="7679" xr:uid="{00000000-0005-0000-0000-0000841D0000}"/>
    <cellStyle name="Normal 2 2 10 2 21 2 5" xfId="7680" xr:uid="{00000000-0005-0000-0000-0000851D0000}"/>
    <cellStyle name="Normal 2 2 10 2 21 2 6" xfId="7681" xr:uid="{00000000-0005-0000-0000-0000861D0000}"/>
    <cellStyle name="Normal 2 2 10 2 21 2 7" xfId="7682" xr:uid="{00000000-0005-0000-0000-0000871D0000}"/>
    <cellStyle name="Normal 2 2 10 2 21 2 8" xfId="7683" xr:uid="{00000000-0005-0000-0000-0000881D0000}"/>
    <cellStyle name="Normal 2 2 10 2 21 2 9" xfId="7684" xr:uid="{00000000-0005-0000-0000-0000891D0000}"/>
    <cellStyle name="Normal 2 2 10 2 21 3" xfId="7685" xr:uid="{00000000-0005-0000-0000-00008A1D0000}"/>
    <cellStyle name="Normal 2 2 10 2 21 3 10" xfId="7686" xr:uid="{00000000-0005-0000-0000-00008B1D0000}"/>
    <cellStyle name="Normal 2 2 10 2 21 3 2" xfId="7687" xr:uid="{00000000-0005-0000-0000-00008C1D0000}"/>
    <cellStyle name="Normal 2 2 10 2 21 3 3" xfId="7688" xr:uid="{00000000-0005-0000-0000-00008D1D0000}"/>
    <cellStyle name="Normal 2 2 10 2 21 3 4" xfId="7689" xr:uid="{00000000-0005-0000-0000-00008E1D0000}"/>
    <cellStyle name="Normal 2 2 10 2 21 3 5" xfId="7690" xr:uid="{00000000-0005-0000-0000-00008F1D0000}"/>
    <cellStyle name="Normal 2 2 10 2 21 3 6" xfId="7691" xr:uid="{00000000-0005-0000-0000-0000901D0000}"/>
    <cellStyle name="Normal 2 2 10 2 21 3 7" xfId="7692" xr:uid="{00000000-0005-0000-0000-0000911D0000}"/>
    <cellStyle name="Normal 2 2 10 2 21 3 8" xfId="7693" xr:uid="{00000000-0005-0000-0000-0000921D0000}"/>
    <cellStyle name="Normal 2 2 10 2 21 3 9" xfId="7694" xr:uid="{00000000-0005-0000-0000-0000931D0000}"/>
    <cellStyle name="Normal 2 2 10 2 21 4" xfId="7695" xr:uid="{00000000-0005-0000-0000-0000941D0000}"/>
    <cellStyle name="Normal 2 2 10 2 21 4 10" xfId="7696" xr:uid="{00000000-0005-0000-0000-0000951D0000}"/>
    <cellStyle name="Normal 2 2 10 2 21 4 2" xfId="7697" xr:uid="{00000000-0005-0000-0000-0000961D0000}"/>
    <cellStyle name="Normal 2 2 10 2 21 4 3" xfId="7698" xr:uid="{00000000-0005-0000-0000-0000971D0000}"/>
    <cellStyle name="Normal 2 2 10 2 21 4 4" xfId="7699" xr:uid="{00000000-0005-0000-0000-0000981D0000}"/>
    <cellStyle name="Normal 2 2 10 2 21 4 5" xfId="7700" xr:uid="{00000000-0005-0000-0000-0000991D0000}"/>
    <cellStyle name="Normal 2 2 10 2 21 4 6" xfId="7701" xr:uid="{00000000-0005-0000-0000-00009A1D0000}"/>
    <cellStyle name="Normal 2 2 10 2 21 4 7" xfId="7702" xr:uid="{00000000-0005-0000-0000-00009B1D0000}"/>
    <cellStyle name="Normal 2 2 10 2 21 4 8" xfId="7703" xr:uid="{00000000-0005-0000-0000-00009C1D0000}"/>
    <cellStyle name="Normal 2 2 10 2 21 4 9" xfId="7704" xr:uid="{00000000-0005-0000-0000-00009D1D0000}"/>
    <cellStyle name="Normal 2 2 10 2 21 5" xfId="7705" xr:uid="{00000000-0005-0000-0000-00009E1D0000}"/>
    <cellStyle name="Normal 2 2 10 2 21 5 10" xfId="7706" xr:uid="{00000000-0005-0000-0000-00009F1D0000}"/>
    <cellStyle name="Normal 2 2 10 2 21 5 2" xfId="7707" xr:uid="{00000000-0005-0000-0000-0000A01D0000}"/>
    <cellStyle name="Normal 2 2 10 2 21 5 3" xfId="7708" xr:uid="{00000000-0005-0000-0000-0000A11D0000}"/>
    <cellStyle name="Normal 2 2 10 2 21 5 4" xfId="7709" xr:uid="{00000000-0005-0000-0000-0000A21D0000}"/>
    <cellStyle name="Normal 2 2 10 2 21 5 5" xfId="7710" xr:uid="{00000000-0005-0000-0000-0000A31D0000}"/>
    <cellStyle name="Normal 2 2 10 2 21 5 6" xfId="7711" xr:uid="{00000000-0005-0000-0000-0000A41D0000}"/>
    <cellStyle name="Normal 2 2 10 2 21 5 7" xfId="7712" xr:uid="{00000000-0005-0000-0000-0000A51D0000}"/>
    <cellStyle name="Normal 2 2 10 2 21 5 8" xfId="7713" xr:uid="{00000000-0005-0000-0000-0000A61D0000}"/>
    <cellStyle name="Normal 2 2 10 2 21 5 9" xfId="7714" xr:uid="{00000000-0005-0000-0000-0000A71D0000}"/>
    <cellStyle name="Normal 2 2 10 2 21 6" xfId="7715" xr:uid="{00000000-0005-0000-0000-0000A81D0000}"/>
    <cellStyle name="Normal 2 2 10 2 21 7" xfId="7716" xr:uid="{00000000-0005-0000-0000-0000A91D0000}"/>
    <cellStyle name="Normal 2 2 10 2 21 8" xfId="7717" xr:uid="{00000000-0005-0000-0000-0000AA1D0000}"/>
    <cellStyle name="Normal 2 2 10 2 21 9" xfId="7718" xr:uid="{00000000-0005-0000-0000-0000AB1D0000}"/>
    <cellStyle name="Normal 2 2 10 2 22" xfId="7719" xr:uid="{00000000-0005-0000-0000-0000AC1D0000}"/>
    <cellStyle name="Normal 2 2 10 2 22 10" xfId="7720" xr:uid="{00000000-0005-0000-0000-0000AD1D0000}"/>
    <cellStyle name="Normal 2 2 10 2 22 11" xfId="7721" xr:uid="{00000000-0005-0000-0000-0000AE1D0000}"/>
    <cellStyle name="Normal 2 2 10 2 22 12" xfId="7722" xr:uid="{00000000-0005-0000-0000-0000AF1D0000}"/>
    <cellStyle name="Normal 2 2 10 2 22 13" xfId="7723" xr:uid="{00000000-0005-0000-0000-0000B01D0000}"/>
    <cellStyle name="Normal 2 2 10 2 22 14" xfId="7724" xr:uid="{00000000-0005-0000-0000-0000B11D0000}"/>
    <cellStyle name="Normal 2 2 10 2 22 2" xfId="7725" xr:uid="{00000000-0005-0000-0000-0000B21D0000}"/>
    <cellStyle name="Normal 2 2 10 2 22 2 10" xfId="7726" xr:uid="{00000000-0005-0000-0000-0000B31D0000}"/>
    <cellStyle name="Normal 2 2 10 2 22 2 2" xfId="7727" xr:uid="{00000000-0005-0000-0000-0000B41D0000}"/>
    <cellStyle name="Normal 2 2 10 2 22 2 3" xfId="7728" xr:uid="{00000000-0005-0000-0000-0000B51D0000}"/>
    <cellStyle name="Normal 2 2 10 2 22 2 4" xfId="7729" xr:uid="{00000000-0005-0000-0000-0000B61D0000}"/>
    <cellStyle name="Normal 2 2 10 2 22 2 5" xfId="7730" xr:uid="{00000000-0005-0000-0000-0000B71D0000}"/>
    <cellStyle name="Normal 2 2 10 2 22 2 6" xfId="7731" xr:uid="{00000000-0005-0000-0000-0000B81D0000}"/>
    <cellStyle name="Normal 2 2 10 2 22 2 7" xfId="7732" xr:uid="{00000000-0005-0000-0000-0000B91D0000}"/>
    <cellStyle name="Normal 2 2 10 2 22 2 8" xfId="7733" xr:uid="{00000000-0005-0000-0000-0000BA1D0000}"/>
    <cellStyle name="Normal 2 2 10 2 22 2 9" xfId="7734" xr:uid="{00000000-0005-0000-0000-0000BB1D0000}"/>
    <cellStyle name="Normal 2 2 10 2 22 3" xfId="7735" xr:uid="{00000000-0005-0000-0000-0000BC1D0000}"/>
    <cellStyle name="Normal 2 2 10 2 22 3 10" xfId="7736" xr:uid="{00000000-0005-0000-0000-0000BD1D0000}"/>
    <cellStyle name="Normal 2 2 10 2 22 3 2" xfId="7737" xr:uid="{00000000-0005-0000-0000-0000BE1D0000}"/>
    <cellStyle name="Normal 2 2 10 2 22 3 3" xfId="7738" xr:uid="{00000000-0005-0000-0000-0000BF1D0000}"/>
    <cellStyle name="Normal 2 2 10 2 22 3 4" xfId="7739" xr:uid="{00000000-0005-0000-0000-0000C01D0000}"/>
    <cellStyle name="Normal 2 2 10 2 22 3 5" xfId="7740" xr:uid="{00000000-0005-0000-0000-0000C11D0000}"/>
    <cellStyle name="Normal 2 2 10 2 22 3 6" xfId="7741" xr:uid="{00000000-0005-0000-0000-0000C21D0000}"/>
    <cellStyle name="Normal 2 2 10 2 22 3 7" xfId="7742" xr:uid="{00000000-0005-0000-0000-0000C31D0000}"/>
    <cellStyle name="Normal 2 2 10 2 22 3 8" xfId="7743" xr:uid="{00000000-0005-0000-0000-0000C41D0000}"/>
    <cellStyle name="Normal 2 2 10 2 22 3 9" xfId="7744" xr:uid="{00000000-0005-0000-0000-0000C51D0000}"/>
    <cellStyle name="Normal 2 2 10 2 22 4" xfId="7745" xr:uid="{00000000-0005-0000-0000-0000C61D0000}"/>
    <cellStyle name="Normal 2 2 10 2 22 4 10" xfId="7746" xr:uid="{00000000-0005-0000-0000-0000C71D0000}"/>
    <cellStyle name="Normal 2 2 10 2 22 4 2" xfId="7747" xr:uid="{00000000-0005-0000-0000-0000C81D0000}"/>
    <cellStyle name="Normal 2 2 10 2 22 4 3" xfId="7748" xr:uid="{00000000-0005-0000-0000-0000C91D0000}"/>
    <cellStyle name="Normal 2 2 10 2 22 4 4" xfId="7749" xr:uid="{00000000-0005-0000-0000-0000CA1D0000}"/>
    <cellStyle name="Normal 2 2 10 2 22 4 5" xfId="7750" xr:uid="{00000000-0005-0000-0000-0000CB1D0000}"/>
    <cellStyle name="Normal 2 2 10 2 22 4 6" xfId="7751" xr:uid="{00000000-0005-0000-0000-0000CC1D0000}"/>
    <cellStyle name="Normal 2 2 10 2 22 4 7" xfId="7752" xr:uid="{00000000-0005-0000-0000-0000CD1D0000}"/>
    <cellStyle name="Normal 2 2 10 2 22 4 8" xfId="7753" xr:uid="{00000000-0005-0000-0000-0000CE1D0000}"/>
    <cellStyle name="Normal 2 2 10 2 22 4 9" xfId="7754" xr:uid="{00000000-0005-0000-0000-0000CF1D0000}"/>
    <cellStyle name="Normal 2 2 10 2 22 5" xfId="7755" xr:uid="{00000000-0005-0000-0000-0000D01D0000}"/>
    <cellStyle name="Normal 2 2 10 2 22 5 10" xfId="7756" xr:uid="{00000000-0005-0000-0000-0000D11D0000}"/>
    <cellStyle name="Normal 2 2 10 2 22 5 2" xfId="7757" xr:uid="{00000000-0005-0000-0000-0000D21D0000}"/>
    <cellStyle name="Normal 2 2 10 2 22 5 3" xfId="7758" xr:uid="{00000000-0005-0000-0000-0000D31D0000}"/>
    <cellStyle name="Normal 2 2 10 2 22 5 4" xfId="7759" xr:uid="{00000000-0005-0000-0000-0000D41D0000}"/>
    <cellStyle name="Normal 2 2 10 2 22 5 5" xfId="7760" xr:uid="{00000000-0005-0000-0000-0000D51D0000}"/>
    <cellStyle name="Normal 2 2 10 2 22 5 6" xfId="7761" xr:uid="{00000000-0005-0000-0000-0000D61D0000}"/>
    <cellStyle name="Normal 2 2 10 2 22 5 7" xfId="7762" xr:uid="{00000000-0005-0000-0000-0000D71D0000}"/>
    <cellStyle name="Normal 2 2 10 2 22 5 8" xfId="7763" xr:uid="{00000000-0005-0000-0000-0000D81D0000}"/>
    <cellStyle name="Normal 2 2 10 2 22 5 9" xfId="7764" xr:uid="{00000000-0005-0000-0000-0000D91D0000}"/>
    <cellStyle name="Normal 2 2 10 2 22 6" xfId="7765" xr:uid="{00000000-0005-0000-0000-0000DA1D0000}"/>
    <cellStyle name="Normal 2 2 10 2 22 7" xfId="7766" xr:uid="{00000000-0005-0000-0000-0000DB1D0000}"/>
    <cellStyle name="Normal 2 2 10 2 22 8" xfId="7767" xr:uid="{00000000-0005-0000-0000-0000DC1D0000}"/>
    <cellStyle name="Normal 2 2 10 2 22 9" xfId="7768" xr:uid="{00000000-0005-0000-0000-0000DD1D0000}"/>
    <cellStyle name="Normal 2 2 10 2 23" xfId="7769" xr:uid="{00000000-0005-0000-0000-0000DE1D0000}"/>
    <cellStyle name="Normal 2 2 10 2 23 10" xfId="7770" xr:uid="{00000000-0005-0000-0000-0000DF1D0000}"/>
    <cellStyle name="Normal 2 2 10 2 23 11" xfId="7771" xr:uid="{00000000-0005-0000-0000-0000E01D0000}"/>
    <cellStyle name="Normal 2 2 10 2 23 12" xfId="7772" xr:uid="{00000000-0005-0000-0000-0000E11D0000}"/>
    <cellStyle name="Normal 2 2 10 2 23 13" xfId="7773" xr:uid="{00000000-0005-0000-0000-0000E21D0000}"/>
    <cellStyle name="Normal 2 2 10 2 23 14" xfId="7774" xr:uid="{00000000-0005-0000-0000-0000E31D0000}"/>
    <cellStyle name="Normal 2 2 10 2 23 2" xfId="7775" xr:uid="{00000000-0005-0000-0000-0000E41D0000}"/>
    <cellStyle name="Normal 2 2 10 2 23 2 10" xfId="7776" xr:uid="{00000000-0005-0000-0000-0000E51D0000}"/>
    <cellStyle name="Normal 2 2 10 2 23 2 2" xfId="7777" xr:uid="{00000000-0005-0000-0000-0000E61D0000}"/>
    <cellStyle name="Normal 2 2 10 2 23 2 3" xfId="7778" xr:uid="{00000000-0005-0000-0000-0000E71D0000}"/>
    <cellStyle name="Normal 2 2 10 2 23 2 4" xfId="7779" xr:uid="{00000000-0005-0000-0000-0000E81D0000}"/>
    <cellStyle name="Normal 2 2 10 2 23 2 5" xfId="7780" xr:uid="{00000000-0005-0000-0000-0000E91D0000}"/>
    <cellStyle name="Normal 2 2 10 2 23 2 6" xfId="7781" xr:uid="{00000000-0005-0000-0000-0000EA1D0000}"/>
    <cellStyle name="Normal 2 2 10 2 23 2 7" xfId="7782" xr:uid="{00000000-0005-0000-0000-0000EB1D0000}"/>
    <cellStyle name="Normal 2 2 10 2 23 2 8" xfId="7783" xr:uid="{00000000-0005-0000-0000-0000EC1D0000}"/>
    <cellStyle name="Normal 2 2 10 2 23 2 9" xfId="7784" xr:uid="{00000000-0005-0000-0000-0000ED1D0000}"/>
    <cellStyle name="Normal 2 2 10 2 23 3" xfId="7785" xr:uid="{00000000-0005-0000-0000-0000EE1D0000}"/>
    <cellStyle name="Normal 2 2 10 2 23 3 10" xfId="7786" xr:uid="{00000000-0005-0000-0000-0000EF1D0000}"/>
    <cellStyle name="Normal 2 2 10 2 23 3 2" xfId="7787" xr:uid="{00000000-0005-0000-0000-0000F01D0000}"/>
    <cellStyle name="Normal 2 2 10 2 23 3 3" xfId="7788" xr:uid="{00000000-0005-0000-0000-0000F11D0000}"/>
    <cellStyle name="Normal 2 2 10 2 23 3 4" xfId="7789" xr:uid="{00000000-0005-0000-0000-0000F21D0000}"/>
    <cellStyle name="Normal 2 2 10 2 23 3 5" xfId="7790" xr:uid="{00000000-0005-0000-0000-0000F31D0000}"/>
    <cellStyle name="Normal 2 2 10 2 23 3 6" xfId="7791" xr:uid="{00000000-0005-0000-0000-0000F41D0000}"/>
    <cellStyle name="Normal 2 2 10 2 23 3 7" xfId="7792" xr:uid="{00000000-0005-0000-0000-0000F51D0000}"/>
    <cellStyle name="Normal 2 2 10 2 23 3 8" xfId="7793" xr:uid="{00000000-0005-0000-0000-0000F61D0000}"/>
    <cellStyle name="Normal 2 2 10 2 23 3 9" xfId="7794" xr:uid="{00000000-0005-0000-0000-0000F71D0000}"/>
    <cellStyle name="Normal 2 2 10 2 23 4" xfId="7795" xr:uid="{00000000-0005-0000-0000-0000F81D0000}"/>
    <cellStyle name="Normal 2 2 10 2 23 4 10" xfId="7796" xr:uid="{00000000-0005-0000-0000-0000F91D0000}"/>
    <cellStyle name="Normal 2 2 10 2 23 4 2" xfId="7797" xr:uid="{00000000-0005-0000-0000-0000FA1D0000}"/>
    <cellStyle name="Normal 2 2 10 2 23 4 3" xfId="7798" xr:uid="{00000000-0005-0000-0000-0000FB1D0000}"/>
    <cellStyle name="Normal 2 2 10 2 23 4 4" xfId="7799" xr:uid="{00000000-0005-0000-0000-0000FC1D0000}"/>
    <cellStyle name="Normal 2 2 10 2 23 4 5" xfId="7800" xr:uid="{00000000-0005-0000-0000-0000FD1D0000}"/>
    <cellStyle name="Normal 2 2 10 2 23 4 6" xfId="7801" xr:uid="{00000000-0005-0000-0000-0000FE1D0000}"/>
    <cellStyle name="Normal 2 2 10 2 23 4 7" xfId="7802" xr:uid="{00000000-0005-0000-0000-0000FF1D0000}"/>
    <cellStyle name="Normal 2 2 10 2 23 4 8" xfId="7803" xr:uid="{00000000-0005-0000-0000-0000001E0000}"/>
    <cellStyle name="Normal 2 2 10 2 23 4 9" xfId="7804" xr:uid="{00000000-0005-0000-0000-0000011E0000}"/>
    <cellStyle name="Normal 2 2 10 2 23 5" xfId="7805" xr:uid="{00000000-0005-0000-0000-0000021E0000}"/>
    <cellStyle name="Normal 2 2 10 2 23 5 10" xfId="7806" xr:uid="{00000000-0005-0000-0000-0000031E0000}"/>
    <cellStyle name="Normal 2 2 10 2 23 5 2" xfId="7807" xr:uid="{00000000-0005-0000-0000-0000041E0000}"/>
    <cellStyle name="Normal 2 2 10 2 23 5 3" xfId="7808" xr:uid="{00000000-0005-0000-0000-0000051E0000}"/>
    <cellStyle name="Normal 2 2 10 2 23 5 4" xfId="7809" xr:uid="{00000000-0005-0000-0000-0000061E0000}"/>
    <cellStyle name="Normal 2 2 10 2 23 5 5" xfId="7810" xr:uid="{00000000-0005-0000-0000-0000071E0000}"/>
    <cellStyle name="Normal 2 2 10 2 23 5 6" xfId="7811" xr:uid="{00000000-0005-0000-0000-0000081E0000}"/>
    <cellStyle name="Normal 2 2 10 2 23 5 7" xfId="7812" xr:uid="{00000000-0005-0000-0000-0000091E0000}"/>
    <cellStyle name="Normal 2 2 10 2 23 5 8" xfId="7813" xr:uid="{00000000-0005-0000-0000-00000A1E0000}"/>
    <cellStyle name="Normal 2 2 10 2 23 5 9" xfId="7814" xr:uid="{00000000-0005-0000-0000-00000B1E0000}"/>
    <cellStyle name="Normal 2 2 10 2 23 6" xfId="7815" xr:uid="{00000000-0005-0000-0000-00000C1E0000}"/>
    <cellStyle name="Normal 2 2 10 2 23 7" xfId="7816" xr:uid="{00000000-0005-0000-0000-00000D1E0000}"/>
    <cellStyle name="Normal 2 2 10 2 23 8" xfId="7817" xr:uid="{00000000-0005-0000-0000-00000E1E0000}"/>
    <cellStyle name="Normal 2 2 10 2 23 9" xfId="7818" xr:uid="{00000000-0005-0000-0000-00000F1E0000}"/>
    <cellStyle name="Normal 2 2 10 2 24" xfId="7819" xr:uid="{00000000-0005-0000-0000-0000101E0000}"/>
    <cellStyle name="Normal 2 2 10 2 24 10" xfId="7820" xr:uid="{00000000-0005-0000-0000-0000111E0000}"/>
    <cellStyle name="Normal 2 2 10 2 24 11" xfId="7821" xr:uid="{00000000-0005-0000-0000-0000121E0000}"/>
    <cellStyle name="Normal 2 2 10 2 24 12" xfId="7822" xr:uid="{00000000-0005-0000-0000-0000131E0000}"/>
    <cellStyle name="Normal 2 2 10 2 24 13" xfId="7823" xr:uid="{00000000-0005-0000-0000-0000141E0000}"/>
    <cellStyle name="Normal 2 2 10 2 24 14" xfId="7824" xr:uid="{00000000-0005-0000-0000-0000151E0000}"/>
    <cellStyle name="Normal 2 2 10 2 24 2" xfId="7825" xr:uid="{00000000-0005-0000-0000-0000161E0000}"/>
    <cellStyle name="Normal 2 2 10 2 24 2 10" xfId="7826" xr:uid="{00000000-0005-0000-0000-0000171E0000}"/>
    <cellStyle name="Normal 2 2 10 2 24 2 2" xfId="7827" xr:uid="{00000000-0005-0000-0000-0000181E0000}"/>
    <cellStyle name="Normal 2 2 10 2 24 2 3" xfId="7828" xr:uid="{00000000-0005-0000-0000-0000191E0000}"/>
    <cellStyle name="Normal 2 2 10 2 24 2 4" xfId="7829" xr:uid="{00000000-0005-0000-0000-00001A1E0000}"/>
    <cellStyle name="Normal 2 2 10 2 24 2 5" xfId="7830" xr:uid="{00000000-0005-0000-0000-00001B1E0000}"/>
    <cellStyle name="Normal 2 2 10 2 24 2 6" xfId="7831" xr:uid="{00000000-0005-0000-0000-00001C1E0000}"/>
    <cellStyle name="Normal 2 2 10 2 24 2 7" xfId="7832" xr:uid="{00000000-0005-0000-0000-00001D1E0000}"/>
    <cellStyle name="Normal 2 2 10 2 24 2 8" xfId="7833" xr:uid="{00000000-0005-0000-0000-00001E1E0000}"/>
    <cellStyle name="Normal 2 2 10 2 24 2 9" xfId="7834" xr:uid="{00000000-0005-0000-0000-00001F1E0000}"/>
    <cellStyle name="Normal 2 2 10 2 24 3" xfId="7835" xr:uid="{00000000-0005-0000-0000-0000201E0000}"/>
    <cellStyle name="Normal 2 2 10 2 24 3 10" xfId="7836" xr:uid="{00000000-0005-0000-0000-0000211E0000}"/>
    <cellStyle name="Normal 2 2 10 2 24 3 2" xfId="7837" xr:uid="{00000000-0005-0000-0000-0000221E0000}"/>
    <cellStyle name="Normal 2 2 10 2 24 3 3" xfId="7838" xr:uid="{00000000-0005-0000-0000-0000231E0000}"/>
    <cellStyle name="Normal 2 2 10 2 24 3 4" xfId="7839" xr:uid="{00000000-0005-0000-0000-0000241E0000}"/>
    <cellStyle name="Normal 2 2 10 2 24 3 5" xfId="7840" xr:uid="{00000000-0005-0000-0000-0000251E0000}"/>
    <cellStyle name="Normal 2 2 10 2 24 3 6" xfId="7841" xr:uid="{00000000-0005-0000-0000-0000261E0000}"/>
    <cellStyle name="Normal 2 2 10 2 24 3 7" xfId="7842" xr:uid="{00000000-0005-0000-0000-0000271E0000}"/>
    <cellStyle name="Normal 2 2 10 2 24 3 8" xfId="7843" xr:uid="{00000000-0005-0000-0000-0000281E0000}"/>
    <cellStyle name="Normal 2 2 10 2 24 3 9" xfId="7844" xr:uid="{00000000-0005-0000-0000-0000291E0000}"/>
    <cellStyle name="Normal 2 2 10 2 24 4" xfId="7845" xr:uid="{00000000-0005-0000-0000-00002A1E0000}"/>
    <cellStyle name="Normal 2 2 10 2 24 4 10" xfId="7846" xr:uid="{00000000-0005-0000-0000-00002B1E0000}"/>
    <cellStyle name="Normal 2 2 10 2 24 4 2" xfId="7847" xr:uid="{00000000-0005-0000-0000-00002C1E0000}"/>
    <cellStyle name="Normal 2 2 10 2 24 4 3" xfId="7848" xr:uid="{00000000-0005-0000-0000-00002D1E0000}"/>
    <cellStyle name="Normal 2 2 10 2 24 4 4" xfId="7849" xr:uid="{00000000-0005-0000-0000-00002E1E0000}"/>
    <cellStyle name="Normal 2 2 10 2 24 4 5" xfId="7850" xr:uid="{00000000-0005-0000-0000-00002F1E0000}"/>
    <cellStyle name="Normal 2 2 10 2 24 4 6" xfId="7851" xr:uid="{00000000-0005-0000-0000-0000301E0000}"/>
    <cellStyle name="Normal 2 2 10 2 24 4 7" xfId="7852" xr:uid="{00000000-0005-0000-0000-0000311E0000}"/>
    <cellStyle name="Normal 2 2 10 2 24 4 8" xfId="7853" xr:uid="{00000000-0005-0000-0000-0000321E0000}"/>
    <cellStyle name="Normal 2 2 10 2 24 4 9" xfId="7854" xr:uid="{00000000-0005-0000-0000-0000331E0000}"/>
    <cellStyle name="Normal 2 2 10 2 24 5" xfId="7855" xr:uid="{00000000-0005-0000-0000-0000341E0000}"/>
    <cellStyle name="Normal 2 2 10 2 24 5 10" xfId="7856" xr:uid="{00000000-0005-0000-0000-0000351E0000}"/>
    <cellStyle name="Normal 2 2 10 2 24 5 2" xfId="7857" xr:uid="{00000000-0005-0000-0000-0000361E0000}"/>
    <cellStyle name="Normal 2 2 10 2 24 5 3" xfId="7858" xr:uid="{00000000-0005-0000-0000-0000371E0000}"/>
    <cellStyle name="Normal 2 2 10 2 24 5 4" xfId="7859" xr:uid="{00000000-0005-0000-0000-0000381E0000}"/>
    <cellStyle name="Normal 2 2 10 2 24 5 5" xfId="7860" xr:uid="{00000000-0005-0000-0000-0000391E0000}"/>
    <cellStyle name="Normal 2 2 10 2 24 5 6" xfId="7861" xr:uid="{00000000-0005-0000-0000-00003A1E0000}"/>
    <cellStyle name="Normal 2 2 10 2 24 5 7" xfId="7862" xr:uid="{00000000-0005-0000-0000-00003B1E0000}"/>
    <cellStyle name="Normal 2 2 10 2 24 5 8" xfId="7863" xr:uid="{00000000-0005-0000-0000-00003C1E0000}"/>
    <cellStyle name="Normal 2 2 10 2 24 5 9" xfId="7864" xr:uid="{00000000-0005-0000-0000-00003D1E0000}"/>
    <cellStyle name="Normal 2 2 10 2 24 6" xfId="7865" xr:uid="{00000000-0005-0000-0000-00003E1E0000}"/>
    <cellStyle name="Normal 2 2 10 2 24 7" xfId="7866" xr:uid="{00000000-0005-0000-0000-00003F1E0000}"/>
    <cellStyle name="Normal 2 2 10 2 24 8" xfId="7867" xr:uid="{00000000-0005-0000-0000-0000401E0000}"/>
    <cellStyle name="Normal 2 2 10 2 24 9" xfId="7868" xr:uid="{00000000-0005-0000-0000-0000411E0000}"/>
    <cellStyle name="Normal 2 2 10 2 25" xfId="7869" xr:uid="{00000000-0005-0000-0000-0000421E0000}"/>
    <cellStyle name="Normal 2 2 10 2 25 10" xfId="7870" xr:uid="{00000000-0005-0000-0000-0000431E0000}"/>
    <cellStyle name="Normal 2 2 10 2 25 11" xfId="7871" xr:uid="{00000000-0005-0000-0000-0000441E0000}"/>
    <cellStyle name="Normal 2 2 10 2 25 12" xfId="7872" xr:uid="{00000000-0005-0000-0000-0000451E0000}"/>
    <cellStyle name="Normal 2 2 10 2 25 13" xfId="7873" xr:uid="{00000000-0005-0000-0000-0000461E0000}"/>
    <cellStyle name="Normal 2 2 10 2 25 14" xfId="7874" xr:uid="{00000000-0005-0000-0000-0000471E0000}"/>
    <cellStyle name="Normal 2 2 10 2 25 2" xfId="7875" xr:uid="{00000000-0005-0000-0000-0000481E0000}"/>
    <cellStyle name="Normal 2 2 10 2 25 2 10" xfId="7876" xr:uid="{00000000-0005-0000-0000-0000491E0000}"/>
    <cellStyle name="Normal 2 2 10 2 25 2 2" xfId="7877" xr:uid="{00000000-0005-0000-0000-00004A1E0000}"/>
    <cellStyle name="Normal 2 2 10 2 25 2 3" xfId="7878" xr:uid="{00000000-0005-0000-0000-00004B1E0000}"/>
    <cellStyle name="Normal 2 2 10 2 25 2 4" xfId="7879" xr:uid="{00000000-0005-0000-0000-00004C1E0000}"/>
    <cellStyle name="Normal 2 2 10 2 25 2 5" xfId="7880" xr:uid="{00000000-0005-0000-0000-00004D1E0000}"/>
    <cellStyle name="Normal 2 2 10 2 25 2 6" xfId="7881" xr:uid="{00000000-0005-0000-0000-00004E1E0000}"/>
    <cellStyle name="Normal 2 2 10 2 25 2 7" xfId="7882" xr:uid="{00000000-0005-0000-0000-00004F1E0000}"/>
    <cellStyle name="Normal 2 2 10 2 25 2 8" xfId="7883" xr:uid="{00000000-0005-0000-0000-0000501E0000}"/>
    <cellStyle name="Normal 2 2 10 2 25 2 9" xfId="7884" xr:uid="{00000000-0005-0000-0000-0000511E0000}"/>
    <cellStyle name="Normal 2 2 10 2 25 3" xfId="7885" xr:uid="{00000000-0005-0000-0000-0000521E0000}"/>
    <cellStyle name="Normal 2 2 10 2 25 3 10" xfId="7886" xr:uid="{00000000-0005-0000-0000-0000531E0000}"/>
    <cellStyle name="Normal 2 2 10 2 25 3 2" xfId="7887" xr:uid="{00000000-0005-0000-0000-0000541E0000}"/>
    <cellStyle name="Normal 2 2 10 2 25 3 3" xfId="7888" xr:uid="{00000000-0005-0000-0000-0000551E0000}"/>
    <cellStyle name="Normal 2 2 10 2 25 3 4" xfId="7889" xr:uid="{00000000-0005-0000-0000-0000561E0000}"/>
    <cellStyle name="Normal 2 2 10 2 25 3 5" xfId="7890" xr:uid="{00000000-0005-0000-0000-0000571E0000}"/>
    <cellStyle name="Normal 2 2 10 2 25 3 6" xfId="7891" xr:uid="{00000000-0005-0000-0000-0000581E0000}"/>
    <cellStyle name="Normal 2 2 10 2 25 3 7" xfId="7892" xr:uid="{00000000-0005-0000-0000-0000591E0000}"/>
    <cellStyle name="Normal 2 2 10 2 25 3 8" xfId="7893" xr:uid="{00000000-0005-0000-0000-00005A1E0000}"/>
    <cellStyle name="Normal 2 2 10 2 25 3 9" xfId="7894" xr:uid="{00000000-0005-0000-0000-00005B1E0000}"/>
    <cellStyle name="Normal 2 2 10 2 25 4" xfId="7895" xr:uid="{00000000-0005-0000-0000-00005C1E0000}"/>
    <cellStyle name="Normal 2 2 10 2 25 4 10" xfId="7896" xr:uid="{00000000-0005-0000-0000-00005D1E0000}"/>
    <cellStyle name="Normal 2 2 10 2 25 4 2" xfId="7897" xr:uid="{00000000-0005-0000-0000-00005E1E0000}"/>
    <cellStyle name="Normal 2 2 10 2 25 4 3" xfId="7898" xr:uid="{00000000-0005-0000-0000-00005F1E0000}"/>
    <cellStyle name="Normal 2 2 10 2 25 4 4" xfId="7899" xr:uid="{00000000-0005-0000-0000-0000601E0000}"/>
    <cellStyle name="Normal 2 2 10 2 25 4 5" xfId="7900" xr:uid="{00000000-0005-0000-0000-0000611E0000}"/>
    <cellStyle name="Normal 2 2 10 2 25 4 6" xfId="7901" xr:uid="{00000000-0005-0000-0000-0000621E0000}"/>
    <cellStyle name="Normal 2 2 10 2 25 4 7" xfId="7902" xr:uid="{00000000-0005-0000-0000-0000631E0000}"/>
    <cellStyle name="Normal 2 2 10 2 25 4 8" xfId="7903" xr:uid="{00000000-0005-0000-0000-0000641E0000}"/>
    <cellStyle name="Normal 2 2 10 2 25 4 9" xfId="7904" xr:uid="{00000000-0005-0000-0000-0000651E0000}"/>
    <cellStyle name="Normal 2 2 10 2 25 5" xfId="7905" xr:uid="{00000000-0005-0000-0000-0000661E0000}"/>
    <cellStyle name="Normal 2 2 10 2 25 5 10" xfId="7906" xr:uid="{00000000-0005-0000-0000-0000671E0000}"/>
    <cellStyle name="Normal 2 2 10 2 25 5 2" xfId="7907" xr:uid="{00000000-0005-0000-0000-0000681E0000}"/>
    <cellStyle name="Normal 2 2 10 2 25 5 3" xfId="7908" xr:uid="{00000000-0005-0000-0000-0000691E0000}"/>
    <cellStyle name="Normal 2 2 10 2 25 5 4" xfId="7909" xr:uid="{00000000-0005-0000-0000-00006A1E0000}"/>
    <cellStyle name="Normal 2 2 10 2 25 5 5" xfId="7910" xr:uid="{00000000-0005-0000-0000-00006B1E0000}"/>
    <cellStyle name="Normal 2 2 10 2 25 5 6" xfId="7911" xr:uid="{00000000-0005-0000-0000-00006C1E0000}"/>
    <cellStyle name="Normal 2 2 10 2 25 5 7" xfId="7912" xr:uid="{00000000-0005-0000-0000-00006D1E0000}"/>
    <cellStyle name="Normal 2 2 10 2 25 5 8" xfId="7913" xr:uid="{00000000-0005-0000-0000-00006E1E0000}"/>
    <cellStyle name="Normal 2 2 10 2 25 5 9" xfId="7914" xr:uid="{00000000-0005-0000-0000-00006F1E0000}"/>
    <cellStyle name="Normal 2 2 10 2 25 6" xfId="7915" xr:uid="{00000000-0005-0000-0000-0000701E0000}"/>
    <cellStyle name="Normal 2 2 10 2 25 7" xfId="7916" xr:uid="{00000000-0005-0000-0000-0000711E0000}"/>
    <cellStyle name="Normal 2 2 10 2 25 8" xfId="7917" xr:uid="{00000000-0005-0000-0000-0000721E0000}"/>
    <cellStyle name="Normal 2 2 10 2 25 9" xfId="7918" xr:uid="{00000000-0005-0000-0000-0000731E0000}"/>
    <cellStyle name="Normal 2 2 10 2 26" xfId="7919" xr:uid="{00000000-0005-0000-0000-0000741E0000}"/>
    <cellStyle name="Normal 2 2 10 2 26 10" xfId="7920" xr:uid="{00000000-0005-0000-0000-0000751E0000}"/>
    <cellStyle name="Normal 2 2 10 2 26 11" xfId="7921" xr:uid="{00000000-0005-0000-0000-0000761E0000}"/>
    <cellStyle name="Normal 2 2 10 2 26 12" xfId="7922" xr:uid="{00000000-0005-0000-0000-0000771E0000}"/>
    <cellStyle name="Normal 2 2 10 2 26 13" xfId="7923" xr:uid="{00000000-0005-0000-0000-0000781E0000}"/>
    <cellStyle name="Normal 2 2 10 2 26 14" xfId="7924" xr:uid="{00000000-0005-0000-0000-0000791E0000}"/>
    <cellStyle name="Normal 2 2 10 2 26 2" xfId="7925" xr:uid="{00000000-0005-0000-0000-00007A1E0000}"/>
    <cellStyle name="Normal 2 2 10 2 26 2 10" xfId="7926" xr:uid="{00000000-0005-0000-0000-00007B1E0000}"/>
    <cellStyle name="Normal 2 2 10 2 26 2 2" xfId="7927" xr:uid="{00000000-0005-0000-0000-00007C1E0000}"/>
    <cellStyle name="Normal 2 2 10 2 26 2 3" xfId="7928" xr:uid="{00000000-0005-0000-0000-00007D1E0000}"/>
    <cellStyle name="Normal 2 2 10 2 26 2 4" xfId="7929" xr:uid="{00000000-0005-0000-0000-00007E1E0000}"/>
    <cellStyle name="Normal 2 2 10 2 26 2 5" xfId="7930" xr:uid="{00000000-0005-0000-0000-00007F1E0000}"/>
    <cellStyle name="Normal 2 2 10 2 26 2 6" xfId="7931" xr:uid="{00000000-0005-0000-0000-0000801E0000}"/>
    <cellStyle name="Normal 2 2 10 2 26 2 7" xfId="7932" xr:uid="{00000000-0005-0000-0000-0000811E0000}"/>
    <cellStyle name="Normal 2 2 10 2 26 2 8" xfId="7933" xr:uid="{00000000-0005-0000-0000-0000821E0000}"/>
    <cellStyle name="Normal 2 2 10 2 26 2 9" xfId="7934" xr:uid="{00000000-0005-0000-0000-0000831E0000}"/>
    <cellStyle name="Normal 2 2 10 2 26 3" xfId="7935" xr:uid="{00000000-0005-0000-0000-0000841E0000}"/>
    <cellStyle name="Normal 2 2 10 2 26 3 10" xfId="7936" xr:uid="{00000000-0005-0000-0000-0000851E0000}"/>
    <cellStyle name="Normal 2 2 10 2 26 3 2" xfId="7937" xr:uid="{00000000-0005-0000-0000-0000861E0000}"/>
    <cellStyle name="Normal 2 2 10 2 26 3 3" xfId="7938" xr:uid="{00000000-0005-0000-0000-0000871E0000}"/>
    <cellStyle name="Normal 2 2 10 2 26 3 4" xfId="7939" xr:uid="{00000000-0005-0000-0000-0000881E0000}"/>
    <cellStyle name="Normal 2 2 10 2 26 3 5" xfId="7940" xr:uid="{00000000-0005-0000-0000-0000891E0000}"/>
    <cellStyle name="Normal 2 2 10 2 26 3 6" xfId="7941" xr:uid="{00000000-0005-0000-0000-00008A1E0000}"/>
    <cellStyle name="Normal 2 2 10 2 26 3 7" xfId="7942" xr:uid="{00000000-0005-0000-0000-00008B1E0000}"/>
    <cellStyle name="Normal 2 2 10 2 26 3 8" xfId="7943" xr:uid="{00000000-0005-0000-0000-00008C1E0000}"/>
    <cellStyle name="Normal 2 2 10 2 26 3 9" xfId="7944" xr:uid="{00000000-0005-0000-0000-00008D1E0000}"/>
    <cellStyle name="Normal 2 2 10 2 26 4" xfId="7945" xr:uid="{00000000-0005-0000-0000-00008E1E0000}"/>
    <cellStyle name="Normal 2 2 10 2 26 4 10" xfId="7946" xr:uid="{00000000-0005-0000-0000-00008F1E0000}"/>
    <cellStyle name="Normal 2 2 10 2 26 4 2" xfId="7947" xr:uid="{00000000-0005-0000-0000-0000901E0000}"/>
    <cellStyle name="Normal 2 2 10 2 26 4 3" xfId="7948" xr:uid="{00000000-0005-0000-0000-0000911E0000}"/>
    <cellStyle name="Normal 2 2 10 2 26 4 4" xfId="7949" xr:uid="{00000000-0005-0000-0000-0000921E0000}"/>
    <cellStyle name="Normal 2 2 10 2 26 4 5" xfId="7950" xr:uid="{00000000-0005-0000-0000-0000931E0000}"/>
    <cellStyle name="Normal 2 2 10 2 26 4 6" xfId="7951" xr:uid="{00000000-0005-0000-0000-0000941E0000}"/>
    <cellStyle name="Normal 2 2 10 2 26 4 7" xfId="7952" xr:uid="{00000000-0005-0000-0000-0000951E0000}"/>
    <cellStyle name="Normal 2 2 10 2 26 4 8" xfId="7953" xr:uid="{00000000-0005-0000-0000-0000961E0000}"/>
    <cellStyle name="Normal 2 2 10 2 26 4 9" xfId="7954" xr:uid="{00000000-0005-0000-0000-0000971E0000}"/>
    <cellStyle name="Normal 2 2 10 2 26 5" xfId="7955" xr:uid="{00000000-0005-0000-0000-0000981E0000}"/>
    <cellStyle name="Normal 2 2 10 2 26 5 10" xfId="7956" xr:uid="{00000000-0005-0000-0000-0000991E0000}"/>
    <cellStyle name="Normal 2 2 10 2 26 5 2" xfId="7957" xr:uid="{00000000-0005-0000-0000-00009A1E0000}"/>
    <cellStyle name="Normal 2 2 10 2 26 5 3" xfId="7958" xr:uid="{00000000-0005-0000-0000-00009B1E0000}"/>
    <cellStyle name="Normal 2 2 10 2 26 5 4" xfId="7959" xr:uid="{00000000-0005-0000-0000-00009C1E0000}"/>
    <cellStyle name="Normal 2 2 10 2 26 5 5" xfId="7960" xr:uid="{00000000-0005-0000-0000-00009D1E0000}"/>
    <cellStyle name="Normal 2 2 10 2 26 5 6" xfId="7961" xr:uid="{00000000-0005-0000-0000-00009E1E0000}"/>
    <cellStyle name="Normal 2 2 10 2 26 5 7" xfId="7962" xr:uid="{00000000-0005-0000-0000-00009F1E0000}"/>
    <cellStyle name="Normal 2 2 10 2 26 5 8" xfId="7963" xr:uid="{00000000-0005-0000-0000-0000A01E0000}"/>
    <cellStyle name="Normal 2 2 10 2 26 5 9" xfId="7964" xr:uid="{00000000-0005-0000-0000-0000A11E0000}"/>
    <cellStyle name="Normal 2 2 10 2 26 6" xfId="7965" xr:uid="{00000000-0005-0000-0000-0000A21E0000}"/>
    <cellStyle name="Normal 2 2 10 2 26 7" xfId="7966" xr:uid="{00000000-0005-0000-0000-0000A31E0000}"/>
    <cellStyle name="Normal 2 2 10 2 26 8" xfId="7967" xr:uid="{00000000-0005-0000-0000-0000A41E0000}"/>
    <cellStyle name="Normal 2 2 10 2 26 9" xfId="7968" xr:uid="{00000000-0005-0000-0000-0000A51E0000}"/>
    <cellStyle name="Normal 2 2 10 2 27" xfId="7969" xr:uid="{00000000-0005-0000-0000-0000A61E0000}"/>
    <cellStyle name="Normal 2 2 10 2 27 10" xfId="7970" xr:uid="{00000000-0005-0000-0000-0000A71E0000}"/>
    <cellStyle name="Normal 2 2 10 2 27 11" xfId="7971" xr:uid="{00000000-0005-0000-0000-0000A81E0000}"/>
    <cellStyle name="Normal 2 2 10 2 27 12" xfId="7972" xr:uid="{00000000-0005-0000-0000-0000A91E0000}"/>
    <cellStyle name="Normal 2 2 10 2 27 13" xfId="7973" xr:uid="{00000000-0005-0000-0000-0000AA1E0000}"/>
    <cellStyle name="Normal 2 2 10 2 27 14" xfId="7974" xr:uid="{00000000-0005-0000-0000-0000AB1E0000}"/>
    <cellStyle name="Normal 2 2 10 2 27 2" xfId="7975" xr:uid="{00000000-0005-0000-0000-0000AC1E0000}"/>
    <cellStyle name="Normal 2 2 10 2 27 2 10" xfId="7976" xr:uid="{00000000-0005-0000-0000-0000AD1E0000}"/>
    <cellStyle name="Normal 2 2 10 2 27 2 2" xfId="7977" xr:uid="{00000000-0005-0000-0000-0000AE1E0000}"/>
    <cellStyle name="Normal 2 2 10 2 27 2 3" xfId="7978" xr:uid="{00000000-0005-0000-0000-0000AF1E0000}"/>
    <cellStyle name="Normal 2 2 10 2 27 2 4" xfId="7979" xr:uid="{00000000-0005-0000-0000-0000B01E0000}"/>
    <cellStyle name="Normal 2 2 10 2 27 2 5" xfId="7980" xr:uid="{00000000-0005-0000-0000-0000B11E0000}"/>
    <cellStyle name="Normal 2 2 10 2 27 2 6" xfId="7981" xr:uid="{00000000-0005-0000-0000-0000B21E0000}"/>
    <cellStyle name="Normal 2 2 10 2 27 2 7" xfId="7982" xr:uid="{00000000-0005-0000-0000-0000B31E0000}"/>
    <cellStyle name="Normal 2 2 10 2 27 2 8" xfId="7983" xr:uid="{00000000-0005-0000-0000-0000B41E0000}"/>
    <cellStyle name="Normal 2 2 10 2 27 2 9" xfId="7984" xr:uid="{00000000-0005-0000-0000-0000B51E0000}"/>
    <cellStyle name="Normal 2 2 10 2 27 3" xfId="7985" xr:uid="{00000000-0005-0000-0000-0000B61E0000}"/>
    <cellStyle name="Normal 2 2 10 2 27 3 10" xfId="7986" xr:uid="{00000000-0005-0000-0000-0000B71E0000}"/>
    <cellStyle name="Normal 2 2 10 2 27 3 2" xfId="7987" xr:uid="{00000000-0005-0000-0000-0000B81E0000}"/>
    <cellStyle name="Normal 2 2 10 2 27 3 3" xfId="7988" xr:uid="{00000000-0005-0000-0000-0000B91E0000}"/>
    <cellStyle name="Normal 2 2 10 2 27 3 4" xfId="7989" xr:uid="{00000000-0005-0000-0000-0000BA1E0000}"/>
    <cellStyle name="Normal 2 2 10 2 27 3 5" xfId="7990" xr:uid="{00000000-0005-0000-0000-0000BB1E0000}"/>
    <cellStyle name="Normal 2 2 10 2 27 3 6" xfId="7991" xr:uid="{00000000-0005-0000-0000-0000BC1E0000}"/>
    <cellStyle name="Normal 2 2 10 2 27 3 7" xfId="7992" xr:uid="{00000000-0005-0000-0000-0000BD1E0000}"/>
    <cellStyle name="Normal 2 2 10 2 27 3 8" xfId="7993" xr:uid="{00000000-0005-0000-0000-0000BE1E0000}"/>
    <cellStyle name="Normal 2 2 10 2 27 3 9" xfId="7994" xr:uid="{00000000-0005-0000-0000-0000BF1E0000}"/>
    <cellStyle name="Normal 2 2 10 2 27 4" xfId="7995" xr:uid="{00000000-0005-0000-0000-0000C01E0000}"/>
    <cellStyle name="Normal 2 2 10 2 27 4 10" xfId="7996" xr:uid="{00000000-0005-0000-0000-0000C11E0000}"/>
    <cellStyle name="Normal 2 2 10 2 27 4 2" xfId="7997" xr:uid="{00000000-0005-0000-0000-0000C21E0000}"/>
    <cellStyle name="Normal 2 2 10 2 27 4 3" xfId="7998" xr:uid="{00000000-0005-0000-0000-0000C31E0000}"/>
    <cellStyle name="Normal 2 2 10 2 27 4 4" xfId="7999" xr:uid="{00000000-0005-0000-0000-0000C41E0000}"/>
    <cellStyle name="Normal 2 2 10 2 27 4 5" xfId="8000" xr:uid="{00000000-0005-0000-0000-0000C51E0000}"/>
    <cellStyle name="Normal 2 2 10 2 27 4 6" xfId="8001" xr:uid="{00000000-0005-0000-0000-0000C61E0000}"/>
    <cellStyle name="Normal 2 2 10 2 27 4 7" xfId="8002" xr:uid="{00000000-0005-0000-0000-0000C71E0000}"/>
    <cellStyle name="Normal 2 2 10 2 27 4 8" xfId="8003" xr:uid="{00000000-0005-0000-0000-0000C81E0000}"/>
    <cellStyle name="Normal 2 2 10 2 27 4 9" xfId="8004" xr:uid="{00000000-0005-0000-0000-0000C91E0000}"/>
    <cellStyle name="Normal 2 2 10 2 27 5" xfId="8005" xr:uid="{00000000-0005-0000-0000-0000CA1E0000}"/>
    <cellStyle name="Normal 2 2 10 2 27 5 10" xfId="8006" xr:uid="{00000000-0005-0000-0000-0000CB1E0000}"/>
    <cellStyle name="Normal 2 2 10 2 27 5 2" xfId="8007" xr:uid="{00000000-0005-0000-0000-0000CC1E0000}"/>
    <cellStyle name="Normal 2 2 10 2 27 5 3" xfId="8008" xr:uid="{00000000-0005-0000-0000-0000CD1E0000}"/>
    <cellStyle name="Normal 2 2 10 2 27 5 4" xfId="8009" xr:uid="{00000000-0005-0000-0000-0000CE1E0000}"/>
    <cellStyle name="Normal 2 2 10 2 27 5 5" xfId="8010" xr:uid="{00000000-0005-0000-0000-0000CF1E0000}"/>
    <cellStyle name="Normal 2 2 10 2 27 5 6" xfId="8011" xr:uid="{00000000-0005-0000-0000-0000D01E0000}"/>
    <cellStyle name="Normal 2 2 10 2 27 5 7" xfId="8012" xr:uid="{00000000-0005-0000-0000-0000D11E0000}"/>
    <cellStyle name="Normal 2 2 10 2 27 5 8" xfId="8013" xr:uid="{00000000-0005-0000-0000-0000D21E0000}"/>
    <cellStyle name="Normal 2 2 10 2 27 5 9" xfId="8014" xr:uid="{00000000-0005-0000-0000-0000D31E0000}"/>
    <cellStyle name="Normal 2 2 10 2 27 6" xfId="8015" xr:uid="{00000000-0005-0000-0000-0000D41E0000}"/>
    <cellStyle name="Normal 2 2 10 2 27 7" xfId="8016" xr:uid="{00000000-0005-0000-0000-0000D51E0000}"/>
    <cellStyle name="Normal 2 2 10 2 27 8" xfId="8017" xr:uid="{00000000-0005-0000-0000-0000D61E0000}"/>
    <cellStyle name="Normal 2 2 10 2 27 9" xfId="8018" xr:uid="{00000000-0005-0000-0000-0000D71E0000}"/>
    <cellStyle name="Normal 2 2 10 2 28" xfId="8019" xr:uid="{00000000-0005-0000-0000-0000D81E0000}"/>
    <cellStyle name="Normal 2 2 10 2 28 10" xfId="8020" xr:uid="{00000000-0005-0000-0000-0000D91E0000}"/>
    <cellStyle name="Normal 2 2 10 2 28 11" xfId="8021" xr:uid="{00000000-0005-0000-0000-0000DA1E0000}"/>
    <cellStyle name="Normal 2 2 10 2 28 12" xfId="8022" xr:uid="{00000000-0005-0000-0000-0000DB1E0000}"/>
    <cellStyle name="Normal 2 2 10 2 28 13" xfId="8023" xr:uid="{00000000-0005-0000-0000-0000DC1E0000}"/>
    <cellStyle name="Normal 2 2 10 2 28 14" xfId="8024" xr:uid="{00000000-0005-0000-0000-0000DD1E0000}"/>
    <cellStyle name="Normal 2 2 10 2 28 2" xfId="8025" xr:uid="{00000000-0005-0000-0000-0000DE1E0000}"/>
    <cellStyle name="Normal 2 2 10 2 28 2 10" xfId="8026" xr:uid="{00000000-0005-0000-0000-0000DF1E0000}"/>
    <cellStyle name="Normal 2 2 10 2 28 2 2" xfId="8027" xr:uid="{00000000-0005-0000-0000-0000E01E0000}"/>
    <cellStyle name="Normal 2 2 10 2 28 2 3" xfId="8028" xr:uid="{00000000-0005-0000-0000-0000E11E0000}"/>
    <cellStyle name="Normal 2 2 10 2 28 2 4" xfId="8029" xr:uid="{00000000-0005-0000-0000-0000E21E0000}"/>
    <cellStyle name="Normal 2 2 10 2 28 2 5" xfId="8030" xr:uid="{00000000-0005-0000-0000-0000E31E0000}"/>
    <cellStyle name="Normal 2 2 10 2 28 2 6" xfId="8031" xr:uid="{00000000-0005-0000-0000-0000E41E0000}"/>
    <cellStyle name="Normal 2 2 10 2 28 2 7" xfId="8032" xr:uid="{00000000-0005-0000-0000-0000E51E0000}"/>
    <cellStyle name="Normal 2 2 10 2 28 2 8" xfId="8033" xr:uid="{00000000-0005-0000-0000-0000E61E0000}"/>
    <cellStyle name="Normal 2 2 10 2 28 2 9" xfId="8034" xr:uid="{00000000-0005-0000-0000-0000E71E0000}"/>
    <cellStyle name="Normal 2 2 10 2 28 3" xfId="8035" xr:uid="{00000000-0005-0000-0000-0000E81E0000}"/>
    <cellStyle name="Normal 2 2 10 2 28 3 10" xfId="8036" xr:uid="{00000000-0005-0000-0000-0000E91E0000}"/>
    <cellStyle name="Normal 2 2 10 2 28 3 2" xfId="8037" xr:uid="{00000000-0005-0000-0000-0000EA1E0000}"/>
    <cellStyle name="Normal 2 2 10 2 28 3 3" xfId="8038" xr:uid="{00000000-0005-0000-0000-0000EB1E0000}"/>
    <cellStyle name="Normal 2 2 10 2 28 3 4" xfId="8039" xr:uid="{00000000-0005-0000-0000-0000EC1E0000}"/>
    <cellStyle name="Normal 2 2 10 2 28 3 5" xfId="8040" xr:uid="{00000000-0005-0000-0000-0000ED1E0000}"/>
    <cellStyle name="Normal 2 2 10 2 28 3 6" xfId="8041" xr:uid="{00000000-0005-0000-0000-0000EE1E0000}"/>
    <cellStyle name="Normal 2 2 10 2 28 3 7" xfId="8042" xr:uid="{00000000-0005-0000-0000-0000EF1E0000}"/>
    <cellStyle name="Normal 2 2 10 2 28 3 8" xfId="8043" xr:uid="{00000000-0005-0000-0000-0000F01E0000}"/>
    <cellStyle name="Normal 2 2 10 2 28 3 9" xfId="8044" xr:uid="{00000000-0005-0000-0000-0000F11E0000}"/>
    <cellStyle name="Normal 2 2 10 2 28 4" xfId="8045" xr:uid="{00000000-0005-0000-0000-0000F21E0000}"/>
    <cellStyle name="Normal 2 2 10 2 28 4 10" xfId="8046" xr:uid="{00000000-0005-0000-0000-0000F31E0000}"/>
    <cellStyle name="Normal 2 2 10 2 28 4 2" xfId="8047" xr:uid="{00000000-0005-0000-0000-0000F41E0000}"/>
    <cellStyle name="Normal 2 2 10 2 28 4 3" xfId="8048" xr:uid="{00000000-0005-0000-0000-0000F51E0000}"/>
    <cellStyle name="Normal 2 2 10 2 28 4 4" xfId="8049" xr:uid="{00000000-0005-0000-0000-0000F61E0000}"/>
    <cellStyle name="Normal 2 2 10 2 28 4 5" xfId="8050" xr:uid="{00000000-0005-0000-0000-0000F71E0000}"/>
    <cellStyle name="Normal 2 2 10 2 28 4 6" xfId="8051" xr:uid="{00000000-0005-0000-0000-0000F81E0000}"/>
    <cellStyle name="Normal 2 2 10 2 28 4 7" xfId="8052" xr:uid="{00000000-0005-0000-0000-0000F91E0000}"/>
    <cellStyle name="Normal 2 2 10 2 28 4 8" xfId="8053" xr:uid="{00000000-0005-0000-0000-0000FA1E0000}"/>
    <cellStyle name="Normal 2 2 10 2 28 4 9" xfId="8054" xr:uid="{00000000-0005-0000-0000-0000FB1E0000}"/>
    <cellStyle name="Normal 2 2 10 2 28 5" xfId="8055" xr:uid="{00000000-0005-0000-0000-0000FC1E0000}"/>
    <cellStyle name="Normal 2 2 10 2 28 5 10" xfId="8056" xr:uid="{00000000-0005-0000-0000-0000FD1E0000}"/>
    <cellStyle name="Normal 2 2 10 2 28 5 2" xfId="8057" xr:uid="{00000000-0005-0000-0000-0000FE1E0000}"/>
    <cellStyle name="Normal 2 2 10 2 28 5 3" xfId="8058" xr:uid="{00000000-0005-0000-0000-0000FF1E0000}"/>
    <cellStyle name="Normal 2 2 10 2 28 5 4" xfId="8059" xr:uid="{00000000-0005-0000-0000-0000001F0000}"/>
    <cellStyle name="Normal 2 2 10 2 28 5 5" xfId="8060" xr:uid="{00000000-0005-0000-0000-0000011F0000}"/>
    <cellStyle name="Normal 2 2 10 2 28 5 6" xfId="8061" xr:uid="{00000000-0005-0000-0000-0000021F0000}"/>
    <cellStyle name="Normal 2 2 10 2 28 5 7" xfId="8062" xr:uid="{00000000-0005-0000-0000-0000031F0000}"/>
    <cellStyle name="Normal 2 2 10 2 28 5 8" xfId="8063" xr:uid="{00000000-0005-0000-0000-0000041F0000}"/>
    <cellStyle name="Normal 2 2 10 2 28 5 9" xfId="8064" xr:uid="{00000000-0005-0000-0000-0000051F0000}"/>
    <cellStyle name="Normal 2 2 10 2 28 6" xfId="8065" xr:uid="{00000000-0005-0000-0000-0000061F0000}"/>
    <cellStyle name="Normal 2 2 10 2 28 7" xfId="8066" xr:uid="{00000000-0005-0000-0000-0000071F0000}"/>
    <cellStyle name="Normal 2 2 10 2 28 8" xfId="8067" xr:uid="{00000000-0005-0000-0000-0000081F0000}"/>
    <cellStyle name="Normal 2 2 10 2 28 9" xfId="8068" xr:uid="{00000000-0005-0000-0000-0000091F0000}"/>
    <cellStyle name="Normal 2 2 10 2 29" xfId="8069" xr:uid="{00000000-0005-0000-0000-00000A1F0000}"/>
    <cellStyle name="Normal 2 2 10 2 29 10" xfId="8070" xr:uid="{00000000-0005-0000-0000-00000B1F0000}"/>
    <cellStyle name="Normal 2 2 10 2 29 11" xfId="8071" xr:uid="{00000000-0005-0000-0000-00000C1F0000}"/>
    <cellStyle name="Normal 2 2 10 2 29 12" xfId="8072" xr:uid="{00000000-0005-0000-0000-00000D1F0000}"/>
    <cellStyle name="Normal 2 2 10 2 29 13" xfId="8073" xr:uid="{00000000-0005-0000-0000-00000E1F0000}"/>
    <cellStyle name="Normal 2 2 10 2 29 14" xfId="8074" xr:uid="{00000000-0005-0000-0000-00000F1F0000}"/>
    <cellStyle name="Normal 2 2 10 2 29 2" xfId="8075" xr:uid="{00000000-0005-0000-0000-0000101F0000}"/>
    <cellStyle name="Normal 2 2 10 2 29 2 10" xfId="8076" xr:uid="{00000000-0005-0000-0000-0000111F0000}"/>
    <cellStyle name="Normal 2 2 10 2 29 2 2" xfId="8077" xr:uid="{00000000-0005-0000-0000-0000121F0000}"/>
    <cellStyle name="Normal 2 2 10 2 29 2 3" xfId="8078" xr:uid="{00000000-0005-0000-0000-0000131F0000}"/>
    <cellStyle name="Normal 2 2 10 2 29 2 4" xfId="8079" xr:uid="{00000000-0005-0000-0000-0000141F0000}"/>
    <cellStyle name="Normal 2 2 10 2 29 2 5" xfId="8080" xr:uid="{00000000-0005-0000-0000-0000151F0000}"/>
    <cellStyle name="Normal 2 2 10 2 29 2 6" xfId="8081" xr:uid="{00000000-0005-0000-0000-0000161F0000}"/>
    <cellStyle name="Normal 2 2 10 2 29 2 7" xfId="8082" xr:uid="{00000000-0005-0000-0000-0000171F0000}"/>
    <cellStyle name="Normal 2 2 10 2 29 2 8" xfId="8083" xr:uid="{00000000-0005-0000-0000-0000181F0000}"/>
    <cellStyle name="Normal 2 2 10 2 29 2 9" xfId="8084" xr:uid="{00000000-0005-0000-0000-0000191F0000}"/>
    <cellStyle name="Normal 2 2 10 2 29 3" xfId="8085" xr:uid="{00000000-0005-0000-0000-00001A1F0000}"/>
    <cellStyle name="Normal 2 2 10 2 29 3 10" xfId="8086" xr:uid="{00000000-0005-0000-0000-00001B1F0000}"/>
    <cellStyle name="Normal 2 2 10 2 29 3 2" xfId="8087" xr:uid="{00000000-0005-0000-0000-00001C1F0000}"/>
    <cellStyle name="Normal 2 2 10 2 29 3 3" xfId="8088" xr:uid="{00000000-0005-0000-0000-00001D1F0000}"/>
    <cellStyle name="Normal 2 2 10 2 29 3 4" xfId="8089" xr:uid="{00000000-0005-0000-0000-00001E1F0000}"/>
    <cellStyle name="Normal 2 2 10 2 29 3 5" xfId="8090" xr:uid="{00000000-0005-0000-0000-00001F1F0000}"/>
    <cellStyle name="Normal 2 2 10 2 29 3 6" xfId="8091" xr:uid="{00000000-0005-0000-0000-0000201F0000}"/>
    <cellStyle name="Normal 2 2 10 2 29 3 7" xfId="8092" xr:uid="{00000000-0005-0000-0000-0000211F0000}"/>
    <cellStyle name="Normal 2 2 10 2 29 3 8" xfId="8093" xr:uid="{00000000-0005-0000-0000-0000221F0000}"/>
    <cellStyle name="Normal 2 2 10 2 29 3 9" xfId="8094" xr:uid="{00000000-0005-0000-0000-0000231F0000}"/>
    <cellStyle name="Normal 2 2 10 2 29 4" xfId="8095" xr:uid="{00000000-0005-0000-0000-0000241F0000}"/>
    <cellStyle name="Normal 2 2 10 2 29 4 10" xfId="8096" xr:uid="{00000000-0005-0000-0000-0000251F0000}"/>
    <cellStyle name="Normal 2 2 10 2 29 4 2" xfId="8097" xr:uid="{00000000-0005-0000-0000-0000261F0000}"/>
    <cellStyle name="Normal 2 2 10 2 29 4 3" xfId="8098" xr:uid="{00000000-0005-0000-0000-0000271F0000}"/>
    <cellStyle name="Normal 2 2 10 2 29 4 4" xfId="8099" xr:uid="{00000000-0005-0000-0000-0000281F0000}"/>
    <cellStyle name="Normal 2 2 10 2 29 4 5" xfId="8100" xr:uid="{00000000-0005-0000-0000-0000291F0000}"/>
    <cellStyle name="Normal 2 2 10 2 29 4 6" xfId="8101" xr:uid="{00000000-0005-0000-0000-00002A1F0000}"/>
    <cellStyle name="Normal 2 2 10 2 29 4 7" xfId="8102" xr:uid="{00000000-0005-0000-0000-00002B1F0000}"/>
    <cellStyle name="Normal 2 2 10 2 29 4 8" xfId="8103" xr:uid="{00000000-0005-0000-0000-00002C1F0000}"/>
    <cellStyle name="Normal 2 2 10 2 29 4 9" xfId="8104" xr:uid="{00000000-0005-0000-0000-00002D1F0000}"/>
    <cellStyle name="Normal 2 2 10 2 29 5" xfId="8105" xr:uid="{00000000-0005-0000-0000-00002E1F0000}"/>
    <cellStyle name="Normal 2 2 10 2 29 5 10" xfId="8106" xr:uid="{00000000-0005-0000-0000-00002F1F0000}"/>
    <cellStyle name="Normal 2 2 10 2 29 5 2" xfId="8107" xr:uid="{00000000-0005-0000-0000-0000301F0000}"/>
    <cellStyle name="Normal 2 2 10 2 29 5 3" xfId="8108" xr:uid="{00000000-0005-0000-0000-0000311F0000}"/>
    <cellStyle name="Normal 2 2 10 2 29 5 4" xfId="8109" xr:uid="{00000000-0005-0000-0000-0000321F0000}"/>
    <cellStyle name="Normal 2 2 10 2 29 5 5" xfId="8110" xr:uid="{00000000-0005-0000-0000-0000331F0000}"/>
    <cellStyle name="Normal 2 2 10 2 29 5 6" xfId="8111" xr:uid="{00000000-0005-0000-0000-0000341F0000}"/>
    <cellStyle name="Normal 2 2 10 2 29 5 7" xfId="8112" xr:uid="{00000000-0005-0000-0000-0000351F0000}"/>
    <cellStyle name="Normal 2 2 10 2 29 5 8" xfId="8113" xr:uid="{00000000-0005-0000-0000-0000361F0000}"/>
    <cellStyle name="Normal 2 2 10 2 29 5 9" xfId="8114" xr:uid="{00000000-0005-0000-0000-0000371F0000}"/>
    <cellStyle name="Normal 2 2 10 2 29 6" xfId="8115" xr:uid="{00000000-0005-0000-0000-0000381F0000}"/>
    <cellStyle name="Normal 2 2 10 2 29 7" xfId="8116" xr:uid="{00000000-0005-0000-0000-0000391F0000}"/>
    <cellStyle name="Normal 2 2 10 2 29 8" xfId="8117" xr:uid="{00000000-0005-0000-0000-00003A1F0000}"/>
    <cellStyle name="Normal 2 2 10 2 29 9" xfId="8118" xr:uid="{00000000-0005-0000-0000-00003B1F0000}"/>
    <cellStyle name="Normal 2 2 10 2 3" xfId="8119" xr:uid="{00000000-0005-0000-0000-00003C1F0000}"/>
    <cellStyle name="Normal 2 2 10 2 3 10" xfId="8120" xr:uid="{00000000-0005-0000-0000-00003D1F0000}"/>
    <cellStyle name="Normal 2 2 10 2 3 11" xfId="8121" xr:uid="{00000000-0005-0000-0000-00003E1F0000}"/>
    <cellStyle name="Normal 2 2 10 2 3 12" xfId="8122" xr:uid="{00000000-0005-0000-0000-00003F1F0000}"/>
    <cellStyle name="Normal 2 2 10 2 3 13" xfId="8123" xr:uid="{00000000-0005-0000-0000-0000401F0000}"/>
    <cellStyle name="Normal 2 2 10 2 3 14" xfId="8124" xr:uid="{00000000-0005-0000-0000-0000411F0000}"/>
    <cellStyle name="Normal 2 2 10 2 3 2" xfId="8125" xr:uid="{00000000-0005-0000-0000-0000421F0000}"/>
    <cellStyle name="Normal 2 2 10 2 3 2 10" xfId="8126" xr:uid="{00000000-0005-0000-0000-0000431F0000}"/>
    <cellStyle name="Normal 2 2 10 2 3 2 2" xfId="8127" xr:uid="{00000000-0005-0000-0000-0000441F0000}"/>
    <cellStyle name="Normal 2 2 10 2 3 2 3" xfId="8128" xr:uid="{00000000-0005-0000-0000-0000451F0000}"/>
    <cellStyle name="Normal 2 2 10 2 3 2 4" xfId="8129" xr:uid="{00000000-0005-0000-0000-0000461F0000}"/>
    <cellStyle name="Normal 2 2 10 2 3 2 5" xfId="8130" xr:uid="{00000000-0005-0000-0000-0000471F0000}"/>
    <cellStyle name="Normal 2 2 10 2 3 2 6" xfId="8131" xr:uid="{00000000-0005-0000-0000-0000481F0000}"/>
    <cellStyle name="Normal 2 2 10 2 3 2 7" xfId="8132" xr:uid="{00000000-0005-0000-0000-0000491F0000}"/>
    <cellStyle name="Normal 2 2 10 2 3 2 8" xfId="8133" xr:uid="{00000000-0005-0000-0000-00004A1F0000}"/>
    <cellStyle name="Normal 2 2 10 2 3 2 9" xfId="8134" xr:uid="{00000000-0005-0000-0000-00004B1F0000}"/>
    <cellStyle name="Normal 2 2 10 2 3 3" xfId="8135" xr:uid="{00000000-0005-0000-0000-00004C1F0000}"/>
    <cellStyle name="Normal 2 2 10 2 3 3 10" xfId="8136" xr:uid="{00000000-0005-0000-0000-00004D1F0000}"/>
    <cellStyle name="Normal 2 2 10 2 3 3 2" xfId="8137" xr:uid="{00000000-0005-0000-0000-00004E1F0000}"/>
    <cellStyle name="Normal 2 2 10 2 3 3 3" xfId="8138" xr:uid="{00000000-0005-0000-0000-00004F1F0000}"/>
    <cellStyle name="Normal 2 2 10 2 3 3 4" xfId="8139" xr:uid="{00000000-0005-0000-0000-0000501F0000}"/>
    <cellStyle name="Normal 2 2 10 2 3 3 5" xfId="8140" xr:uid="{00000000-0005-0000-0000-0000511F0000}"/>
    <cellStyle name="Normal 2 2 10 2 3 3 6" xfId="8141" xr:uid="{00000000-0005-0000-0000-0000521F0000}"/>
    <cellStyle name="Normal 2 2 10 2 3 3 7" xfId="8142" xr:uid="{00000000-0005-0000-0000-0000531F0000}"/>
    <cellStyle name="Normal 2 2 10 2 3 3 8" xfId="8143" xr:uid="{00000000-0005-0000-0000-0000541F0000}"/>
    <cellStyle name="Normal 2 2 10 2 3 3 9" xfId="8144" xr:uid="{00000000-0005-0000-0000-0000551F0000}"/>
    <cellStyle name="Normal 2 2 10 2 3 4" xfId="8145" xr:uid="{00000000-0005-0000-0000-0000561F0000}"/>
    <cellStyle name="Normal 2 2 10 2 3 4 10" xfId="8146" xr:uid="{00000000-0005-0000-0000-0000571F0000}"/>
    <cellStyle name="Normal 2 2 10 2 3 4 2" xfId="8147" xr:uid="{00000000-0005-0000-0000-0000581F0000}"/>
    <cellStyle name="Normal 2 2 10 2 3 4 3" xfId="8148" xr:uid="{00000000-0005-0000-0000-0000591F0000}"/>
    <cellStyle name="Normal 2 2 10 2 3 4 4" xfId="8149" xr:uid="{00000000-0005-0000-0000-00005A1F0000}"/>
    <cellStyle name="Normal 2 2 10 2 3 4 5" xfId="8150" xr:uid="{00000000-0005-0000-0000-00005B1F0000}"/>
    <cellStyle name="Normal 2 2 10 2 3 4 6" xfId="8151" xr:uid="{00000000-0005-0000-0000-00005C1F0000}"/>
    <cellStyle name="Normal 2 2 10 2 3 4 7" xfId="8152" xr:uid="{00000000-0005-0000-0000-00005D1F0000}"/>
    <cellStyle name="Normal 2 2 10 2 3 4 8" xfId="8153" xr:uid="{00000000-0005-0000-0000-00005E1F0000}"/>
    <cellStyle name="Normal 2 2 10 2 3 4 9" xfId="8154" xr:uid="{00000000-0005-0000-0000-00005F1F0000}"/>
    <cellStyle name="Normal 2 2 10 2 3 5" xfId="8155" xr:uid="{00000000-0005-0000-0000-0000601F0000}"/>
    <cellStyle name="Normal 2 2 10 2 3 5 10" xfId="8156" xr:uid="{00000000-0005-0000-0000-0000611F0000}"/>
    <cellStyle name="Normal 2 2 10 2 3 5 2" xfId="8157" xr:uid="{00000000-0005-0000-0000-0000621F0000}"/>
    <cellStyle name="Normal 2 2 10 2 3 5 3" xfId="8158" xr:uid="{00000000-0005-0000-0000-0000631F0000}"/>
    <cellStyle name="Normal 2 2 10 2 3 5 4" xfId="8159" xr:uid="{00000000-0005-0000-0000-0000641F0000}"/>
    <cellStyle name="Normal 2 2 10 2 3 5 5" xfId="8160" xr:uid="{00000000-0005-0000-0000-0000651F0000}"/>
    <cellStyle name="Normal 2 2 10 2 3 5 6" xfId="8161" xr:uid="{00000000-0005-0000-0000-0000661F0000}"/>
    <cellStyle name="Normal 2 2 10 2 3 5 7" xfId="8162" xr:uid="{00000000-0005-0000-0000-0000671F0000}"/>
    <cellStyle name="Normal 2 2 10 2 3 5 8" xfId="8163" xr:uid="{00000000-0005-0000-0000-0000681F0000}"/>
    <cellStyle name="Normal 2 2 10 2 3 5 9" xfId="8164" xr:uid="{00000000-0005-0000-0000-0000691F0000}"/>
    <cellStyle name="Normal 2 2 10 2 3 6" xfId="8165" xr:uid="{00000000-0005-0000-0000-00006A1F0000}"/>
    <cellStyle name="Normal 2 2 10 2 3 7" xfId="8166" xr:uid="{00000000-0005-0000-0000-00006B1F0000}"/>
    <cellStyle name="Normal 2 2 10 2 3 8" xfId="8167" xr:uid="{00000000-0005-0000-0000-00006C1F0000}"/>
    <cellStyle name="Normal 2 2 10 2 3 9" xfId="8168" xr:uid="{00000000-0005-0000-0000-00006D1F0000}"/>
    <cellStyle name="Normal 2 2 10 2 30" xfId="8169" xr:uid="{00000000-0005-0000-0000-00006E1F0000}"/>
    <cellStyle name="Normal 2 2 10 2 30 10" xfId="8170" xr:uid="{00000000-0005-0000-0000-00006F1F0000}"/>
    <cellStyle name="Normal 2 2 10 2 30 11" xfId="8171" xr:uid="{00000000-0005-0000-0000-0000701F0000}"/>
    <cellStyle name="Normal 2 2 10 2 30 12" xfId="8172" xr:uid="{00000000-0005-0000-0000-0000711F0000}"/>
    <cellStyle name="Normal 2 2 10 2 30 13" xfId="8173" xr:uid="{00000000-0005-0000-0000-0000721F0000}"/>
    <cellStyle name="Normal 2 2 10 2 30 14" xfId="8174" xr:uid="{00000000-0005-0000-0000-0000731F0000}"/>
    <cellStyle name="Normal 2 2 10 2 30 2" xfId="8175" xr:uid="{00000000-0005-0000-0000-0000741F0000}"/>
    <cellStyle name="Normal 2 2 10 2 30 2 10" xfId="8176" xr:uid="{00000000-0005-0000-0000-0000751F0000}"/>
    <cellStyle name="Normal 2 2 10 2 30 2 2" xfId="8177" xr:uid="{00000000-0005-0000-0000-0000761F0000}"/>
    <cellStyle name="Normal 2 2 10 2 30 2 3" xfId="8178" xr:uid="{00000000-0005-0000-0000-0000771F0000}"/>
    <cellStyle name="Normal 2 2 10 2 30 2 4" xfId="8179" xr:uid="{00000000-0005-0000-0000-0000781F0000}"/>
    <cellStyle name="Normal 2 2 10 2 30 2 5" xfId="8180" xr:uid="{00000000-0005-0000-0000-0000791F0000}"/>
    <cellStyle name="Normal 2 2 10 2 30 2 6" xfId="8181" xr:uid="{00000000-0005-0000-0000-00007A1F0000}"/>
    <cellStyle name="Normal 2 2 10 2 30 2 7" xfId="8182" xr:uid="{00000000-0005-0000-0000-00007B1F0000}"/>
    <cellStyle name="Normal 2 2 10 2 30 2 8" xfId="8183" xr:uid="{00000000-0005-0000-0000-00007C1F0000}"/>
    <cellStyle name="Normal 2 2 10 2 30 2 9" xfId="8184" xr:uid="{00000000-0005-0000-0000-00007D1F0000}"/>
    <cellStyle name="Normal 2 2 10 2 30 3" xfId="8185" xr:uid="{00000000-0005-0000-0000-00007E1F0000}"/>
    <cellStyle name="Normal 2 2 10 2 30 3 10" xfId="8186" xr:uid="{00000000-0005-0000-0000-00007F1F0000}"/>
    <cellStyle name="Normal 2 2 10 2 30 3 2" xfId="8187" xr:uid="{00000000-0005-0000-0000-0000801F0000}"/>
    <cellStyle name="Normal 2 2 10 2 30 3 3" xfId="8188" xr:uid="{00000000-0005-0000-0000-0000811F0000}"/>
    <cellStyle name="Normal 2 2 10 2 30 3 4" xfId="8189" xr:uid="{00000000-0005-0000-0000-0000821F0000}"/>
    <cellStyle name="Normal 2 2 10 2 30 3 5" xfId="8190" xr:uid="{00000000-0005-0000-0000-0000831F0000}"/>
    <cellStyle name="Normal 2 2 10 2 30 3 6" xfId="8191" xr:uid="{00000000-0005-0000-0000-0000841F0000}"/>
    <cellStyle name="Normal 2 2 10 2 30 3 7" xfId="8192" xr:uid="{00000000-0005-0000-0000-0000851F0000}"/>
    <cellStyle name="Normal 2 2 10 2 30 3 8" xfId="8193" xr:uid="{00000000-0005-0000-0000-0000861F0000}"/>
    <cellStyle name="Normal 2 2 10 2 30 3 9" xfId="8194" xr:uid="{00000000-0005-0000-0000-0000871F0000}"/>
    <cellStyle name="Normal 2 2 10 2 30 4" xfId="8195" xr:uid="{00000000-0005-0000-0000-0000881F0000}"/>
    <cellStyle name="Normal 2 2 10 2 30 4 10" xfId="8196" xr:uid="{00000000-0005-0000-0000-0000891F0000}"/>
    <cellStyle name="Normal 2 2 10 2 30 4 2" xfId="8197" xr:uid="{00000000-0005-0000-0000-00008A1F0000}"/>
    <cellStyle name="Normal 2 2 10 2 30 4 3" xfId="8198" xr:uid="{00000000-0005-0000-0000-00008B1F0000}"/>
    <cellStyle name="Normal 2 2 10 2 30 4 4" xfId="8199" xr:uid="{00000000-0005-0000-0000-00008C1F0000}"/>
    <cellStyle name="Normal 2 2 10 2 30 4 5" xfId="8200" xr:uid="{00000000-0005-0000-0000-00008D1F0000}"/>
    <cellStyle name="Normal 2 2 10 2 30 4 6" xfId="8201" xr:uid="{00000000-0005-0000-0000-00008E1F0000}"/>
    <cellStyle name="Normal 2 2 10 2 30 4 7" xfId="8202" xr:uid="{00000000-0005-0000-0000-00008F1F0000}"/>
    <cellStyle name="Normal 2 2 10 2 30 4 8" xfId="8203" xr:uid="{00000000-0005-0000-0000-0000901F0000}"/>
    <cellStyle name="Normal 2 2 10 2 30 4 9" xfId="8204" xr:uid="{00000000-0005-0000-0000-0000911F0000}"/>
    <cellStyle name="Normal 2 2 10 2 30 5" xfId="8205" xr:uid="{00000000-0005-0000-0000-0000921F0000}"/>
    <cellStyle name="Normal 2 2 10 2 30 5 10" xfId="8206" xr:uid="{00000000-0005-0000-0000-0000931F0000}"/>
    <cellStyle name="Normal 2 2 10 2 30 5 2" xfId="8207" xr:uid="{00000000-0005-0000-0000-0000941F0000}"/>
    <cellStyle name="Normal 2 2 10 2 30 5 3" xfId="8208" xr:uid="{00000000-0005-0000-0000-0000951F0000}"/>
    <cellStyle name="Normal 2 2 10 2 30 5 4" xfId="8209" xr:uid="{00000000-0005-0000-0000-0000961F0000}"/>
    <cellStyle name="Normal 2 2 10 2 30 5 5" xfId="8210" xr:uid="{00000000-0005-0000-0000-0000971F0000}"/>
    <cellStyle name="Normal 2 2 10 2 30 5 6" xfId="8211" xr:uid="{00000000-0005-0000-0000-0000981F0000}"/>
    <cellStyle name="Normal 2 2 10 2 30 5 7" xfId="8212" xr:uid="{00000000-0005-0000-0000-0000991F0000}"/>
    <cellStyle name="Normal 2 2 10 2 30 5 8" xfId="8213" xr:uid="{00000000-0005-0000-0000-00009A1F0000}"/>
    <cellStyle name="Normal 2 2 10 2 30 5 9" xfId="8214" xr:uid="{00000000-0005-0000-0000-00009B1F0000}"/>
    <cellStyle name="Normal 2 2 10 2 30 6" xfId="8215" xr:uid="{00000000-0005-0000-0000-00009C1F0000}"/>
    <cellStyle name="Normal 2 2 10 2 30 7" xfId="8216" xr:uid="{00000000-0005-0000-0000-00009D1F0000}"/>
    <cellStyle name="Normal 2 2 10 2 30 8" xfId="8217" xr:uid="{00000000-0005-0000-0000-00009E1F0000}"/>
    <cellStyle name="Normal 2 2 10 2 30 9" xfId="8218" xr:uid="{00000000-0005-0000-0000-00009F1F0000}"/>
    <cellStyle name="Normal 2 2 10 2 31" xfId="8219" xr:uid="{00000000-0005-0000-0000-0000A01F0000}"/>
    <cellStyle name="Normal 2 2 10 2 31 10" xfId="8220" xr:uid="{00000000-0005-0000-0000-0000A11F0000}"/>
    <cellStyle name="Normal 2 2 10 2 31 11" xfId="8221" xr:uid="{00000000-0005-0000-0000-0000A21F0000}"/>
    <cellStyle name="Normal 2 2 10 2 31 12" xfId="8222" xr:uid="{00000000-0005-0000-0000-0000A31F0000}"/>
    <cellStyle name="Normal 2 2 10 2 31 13" xfId="8223" xr:uid="{00000000-0005-0000-0000-0000A41F0000}"/>
    <cellStyle name="Normal 2 2 10 2 31 14" xfId="8224" xr:uid="{00000000-0005-0000-0000-0000A51F0000}"/>
    <cellStyle name="Normal 2 2 10 2 31 2" xfId="8225" xr:uid="{00000000-0005-0000-0000-0000A61F0000}"/>
    <cellStyle name="Normal 2 2 10 2 31 2 10" xfId="8226" xr:uid="{00000000-0005-0000-0000-0000A71F0000}"/>
    <cellStyle name="Normal 2 2 10 2 31 2 2" xfId="8227" xr:uid="{00000000-0005-0000-0000-0000A81F0000}"/>
    <cellStyle name="Normal 2 2 10 2 31 2 3" xfId="8228" xr:uid="{00000000-0005-0000-0000-0000A91F0000}"/>
    <cellStyle name="Normal 2 2 10 2 31 2 4" xfId="8229" xr:uid="{00000000-0005-0000-0000-0000AA1F0000}"/>
    <cellStyle name="Normal 2 2 10 2 31 2 5" xfId="8230" xr:uid="{00000000-0005-0000-0000-0000AB1F0000}"/>
    <cellStyle name="Normal 2 2 10 2 31 2 6" xfId="8231" xr:uid="{00000000-0005-0000-0000-0000AC1F0000}"/>
    <cellStyle name="Normal 2 2 10 2 31 2 7" xfId="8232" xr:uid="{00000000-0005-0000-0000-0000AD1F0000}"/>
    <cellStyle name="Normal 2 2 10 2 31 2 8" xfId="8233" xr:uid="{00000000-0005-0000-0000-0000AE1F0000}"/>
    <cellStyle name="Normal 2 2 10 2 31 2 9" xfId="8234" xr:uid="{00000000-0005-0000-0000-0000AF1F0000}"/>
    <cellStyle name="Normal 2 2 10 2 31 3" xfId="8235" xr:uid="{00000000-0005-0000-0000-0000B01F0000}"/>
    <cellStyle name="Normal 2 2 10 2 31 3 10" xfId="8236" xr:uid="{00000000-0005-0000-0000-0000B11F0000}"/>
    <cellStyle name="Normal 2 2 10 2 31 3 2" xfId="8237" xr:uid="{00000000-0005-0000-0000-0000B21F0000}"/>
    <cellStyle name="Normal 2 2 10 2 31 3 3" xfId="8238" xr:uid="{00000000-0005-0000-0000-0000B31F0000}"/>
    <cellStyle name="Normal 2 2 10 2 31 3 4" xfId="8239" xr:uid="{00000000-0005-0000-0000-0000B41F0000}"/>
    <cellStyle name="Normal 2 2 10 2 31 3 5" xfId="8240" xr:uid="{00000000-0005-0000-0000-0000B51F0000}"/>
    <cellStyle name="Normal 2 2 10 2 31 3 6" xfId="8241" xr:uid="{00000000-0005-0000-0000-0000B61F0000}"/>
    <cellStyle name="Normal 2 2 10 2 31 3 7" xfId="8242" xr:uid="{00000000-0005-0000-0000-0000B71F0000}"/>
    <cellStyle name="Normal 2 2 10 2 31 3 8" xfId="8243" xr:uid="{00000000-0005-0000-0000-0000B81F0000}"/>
    <cellStyle name="Normal 2 2 10 2 31 3 9" xfId="8244" xr:uid="{00000000-0005-0000-0000-0000B91F0000}"/>
    <cellStyle name="Normal 2 2 10 2 31 4" xfId="8245" xr:uid="{00000000-0005-0000-0000-0000BA1F0000}"/>
    <cellStyle name="Normal 2 2 10 2 31 4 10" xfId="8246" xr:uid="{00000000-0005-0000-0000-0000BB1F0000}"/>
    <cellStyle name="Normal 2 2 10 2 31 4 2" xfId="8247" xr:uid="{00000000-0005-0000-0000-0000BC1F0000}"/>
    <cellStyle name="Normal 2 2 10 2 31 4 3" xfId="8248" xr:uid="{00000000-0005-0000-0000-0000BD1F0000}"/>
    <cellStyle name="Normal 2 2 10 2 31 4 4" xfId="8249" xr:uid="{00000000-0005-0000-0000-0000BE1F0000}"/>
    <cellStyle name="Normal 2 2 10 2 31 4 5" xfId="8250" xr:uid="{00000000-0005-0000-0000-0000BF1F0000}"/>
    <cellStyle name="Normal 2 2 10 2 31 4 6" xfId="8251" xr:uid="{00000000-0005-0000-0000-0000C01F0000}"/>
    <cellStyle name="Normal 2 2 10 2 31 4 7" xfId="8252" xr:uid="{00000000-0005-0000-0000-0000C11F0000}"/>
    <cellStyle name="Normal 2 2 10 2 31 4 8" xfId="8253" xr:uid="{00000000-0005-0000-0000-0000C21F0000}"/>
    <cellStyle name="Normal 2 2 10 2 31 4 9" xfId="8254" xr:uid="{00000000-0005-0000-0000-0000C31F0000}"/>
    <cellStyle name="Normal 2 2 10 2 31 5" xfId="8255" xr:uid="{00000000-0005-0000-0000-0000C41F0000}"/>
    <cellStyle name="Normal 2 2 10 2 31 5 10" xfId="8256" xr:uid="{00000000-0005-0000-0000-0000C51F0000}"/>
    <cellStyle name="Normal 2 2 10 2 31 5 2" xfId="8257" xr:uid="{00000000-0005-0000-0000-0000C61F0000}"/>
    <cellStyle name="Normal 2 2 10 2 31 5 3" xfId="8258" xr:uid="{00000000-0005-0000-0000-0000C71F0000}"/>
    <cellStyle name="Normal 2 2 10 2 31 5 4" xfId="8259" xr:uid="{00000000-0005-0000-0000-0000C81F0000}"/>
    <cellStyle name="Normal 2 2 10 2 31 5 5" xfId="8260" xr:uid="{00000000-0005-0000-0000-0000C91F0000}"/>
    <cellStyle name="Normal 2 2 10 2 31 5 6" xfId="8261" xr:uid="{00000000-0005-0000-0000-0000CA1F0000}"/>
    <cellStyle name="Normal 2 2 10 2 31 5 7" xfId="8262" xr:uid="{00000000-0005-0000-0000-0000CB1F0000}"/>
    <cellStyle name="Normal 2 2 10 2 31 5 8" xfId="8263" xr:uid="{00000000-0005-0000-0000-0000CC1F0000}"/>
    <cellStyle name="Normal 2 2 10 2 31 5 9" xfId="8264" xr:uid="{00000000-0005-0000-0000-0000CD1F0000}"/>
    <cellStyle name="Normal 2 2 10 2 31 6" xfId="8265" xr:uid="{00000000-0005-0000-0000-0000CE1F0000}"/>
    <cellStyle name="Normal 2 2 10 2 31 7" xfId="8266" xr:uid="{00000000-0005-0000-0000-0000CF1F0000}"/>
    <cellStyle name="Normal 2 2 10 2 31 8" xfId="8267" xr:uid="{00000000-0005-0000-0000-0000D01F0000}"/>
    <cellStyle name="Normal 2 2 10 2 31 9" xfId="8268" xr:uid="{00000000-0005-0000-0000-0000D11F0000}"/>
    <cellStyle name="Normal 2 2 10 2 32" xfId="8269" xr:uid="{00000000-0005-0000-0000-0000D21F0000}"/>
    <cellStyle name="Normal 2 2 10 2 32 10" xfId="8270" xr:uid="{00000000-0005-0000-0000-0000D31F0000}"/>
    <cellStyle name="Normal 2 2 10 2 32 11" xfId="8271" xr:uid="{00000000-0005-0000-0000-0000D41F0000}"/>
    <cellStyle name="Normal 2 2 10 2 32 12" xfId="8272" xr:uid="{00000000-0005-0000-0000-0000D51F0000}"/>
    <cellStyle name="Normal 2 2 10 2 32 13" xfId="8273" xr:uid="{00000000-0005-0000-0000-0000D61F0000}"/>
    <cellStyle name="Normal 2 2 10 2 32 14" xfId="8274" xr:uid="{00000000-0005-0000-0000-0000D71F0000}"/>
    <cellStyle name="Normal 2 2 10 2 32 2" xfId="8275" xr:uid="{00000000-0005-0000-0000-0000D81F0000}"/>
    <cellStyle name="Normal 2 2 10 2 32 2 10" xfId="8276" xr:uid="{00000000-0005-0000-0000-0000D91F0000}"/>
    <cellStyle name="Normal 2 2 10 2 32 2 2" xfId="8277" xr:uid="{00000000-0005-0000-0000-0000DA1F0000}"/>
    <cellStyle name="Normal 2 2 10 2 32 2 3" xfId="8278" xr:uid="{00000000-0005-0000-0000-0000DB1F0000}"/>
    <cellStyle name="Normal 2 2 10 2 32 2 4" xfId="8279" xr:uid="{00000000-0005-0000-0000-0000DC1F0000}"/>
    <cellStyle name="Normal 2 2 10 2 32 2 5" xfId="8280" xr:uid="{00000000-0005-0000-0000-0000DD1F0000}"/>
    <cellStyle name="Normal 2 2 10 2 32 2 6" xfId="8281" xr:uid="{00000000-0005-0000-0000-0000DE1F0000}"/>
    <cellStyle name="Normal 2 2 10 2 32 2 7" xfId="8282" xr:uid="{00000000-0005-0000-0000-0000DF1F0000}"/>
    <cellStyle name="Normal 2 2 10 2 32 2 8" xfId="8283" xr:uid="{00000000-0005-0000-0000-0000E01F0000}"/>
    <cellStyle name="Normal 2 2 10 2 32 2 9" xfId="8284" xr:uid="{00000000-0005-0000-0000-0000E11F0000}"/>
    <cellStyle name="Normal 2 2 10 2 32 3" xfId="8285" xr:uid="{00000000-0005-0000-0000-0000E21F0000}"/>
    <cellStyle name="Normal 2 2 10 2 32 3 10" xfId="8286" xr:uid="{00000000-0005-0000-0000-0000E31F0000}"/>
    <cellStyle name="Normal 2 2 10 2 32 3 2" xfId="8287" xr:uid="{00000000-0005-0000-0000-0000E41F0000}"/>
    <cellStyle name="Normal 2 2 10 2 32 3 3" xfId="8288" xr:uid="{00000000-0005-0000-0000-0000E51F0000}"/>
    <cellStyle name="Normal 2 2 10 2 32 3 4" xfId="8289" xr:uid="{00000000-0005-0000-0000-0000E61F0000}"/>
    <cellStyle name="Normal 2 2 10 2 32 3 5" xfId="8290" xr:uid="{00000000-0005-0000-0000-0000E71F0000}"/>
    <cellStyle name="Normal 2 2 10 2 32 3 6" xfId="8291" xr:uid="{00000000-0005-0000-0000-0000E81F0000}"/>
    <cellStyle name="Normal 2 2 10 2 32 3 7" xfId="8292" xr:uid="{00000000-0005-0000-0000-0000E91F0000}"/>
    <cellStyle name="Normal 2 2 10 2 32 3 8" xfId="8293" xr:uid="{00000000-0005-0000-0000-0000EA1F0000}"/>
    <cellStyle name="Normal 2 2 10 2 32 3 9" xfId="8294" xr:uid="{00000000-0005-0000-0000-0000EB1F0000}"/>
    <cellStyle name="Normal 2 2 10 2 32 4" xfId="8295" xr:uid="{00000000-0005-0000-0000-0000EC1F0000}"/>
    <cellStyle name="Normal 2 2 10 2 32 4 10" xfId="8296" xr:uid="{00000000-0005-0000-0000-0000ED1F0000}"/>
    <cellStyle name="Normal 2 2 10 2 32 4 2" xfId="8297" xr:uid="{00000000-0005-0000-0000-0000EE1F0000}"/>
    <cellStyle name="Normal 2 2 10 2 32 4 3" xfId="8298" xr:uid="{00000000-0005-0000-0000-0000EF1F0000}"/>
    <cellStyle name="Normal 2 2 10 2 32 4 4" xfId="8299" xr:uid="{00000000-0005-0000-0000-0000F01F0000}"/>
    <cellStyle name="Normal 2 2 10 2 32 4 5" xfId="8300" xr:uid="{00000000-0005-0000-0000-0000F11F0000}"/>
    <cellStyle name="Normal 2 2 10 2 32 4 6" xfId="8301" xr:uid="{00000000-0005-0000-0000-0000F21F0000}"/>
    <cellStyle name="Normal 2 2 10 2 32 4 7" xfId="8302" xr:uid="{00000000-0005-0000-0000-0000F31F0000}"/>
    <cellStyle name="Normal 2 2 10 2 32 4 8" xfId="8303" xr:uid="{00000000-0005-0000-0000-0000F41F0000}"/>
    <cellStyle name="Normal 2 2 10 2 32 4 9" xfId="8304" xr:uid="{00000000-0005-0000-0000-0000F51F0000}"/>
    <cellStyle name="Normal 2 2 10 2 32 5" xfId="8305" xr:uid="{00000000-0005-0000-0000-0000F61F0000}"/>
    <cellStyle name="Normal 2 2 10 2 32 5 10" xfId="8306" xr:uid="{00000000-0005-0000-0000-0000F71F0000}"/>
    <cellStyle name="Normal 2 2 10 2 32 5 2" xfId="8307" xr:uid="{00000000-0005-0000-0000-0000F81F0000}"/>
    <cellStyle name="Normal 2 2 10 2 32 5 3" xfId="8308" xr:uid="{00000000-0005-0000-0000-0000F91F0000}"/>
    <cellStyle name="Normal 2 2 10 2 32 5 4" xfId="8309" xr:uid="{00000000-0005-0000-0000-0000FA1F0000}"/>
    <cellStyle name="Normal 2 2 10 2 32 5 5" xfId="8310" xr:uid="{00000000-0005-0000-0000-0000FB1F0000}"/>
    <cellStyle name="Normal 2 2 10 2 32 5 6" xfId="8311" xr:uid="{00000000-0005-0000-0000-0000FC1F0000}"/>
    <cellStyle name="Normal 2 2 10 2 32 5 7" xfId="8312" xr:uid="{00000000-0005-0000-0000-0000FD1F0000}"/>
    <cellStyle name="Normal 2 2 10 2 32 5 8" xfId="8313" xr:uid="{00000000-0005-0000-0000-0000FE1F0000}"/>
    <cellStyle name="Normal 2 2 10 2 32 5 9" xfId="8314" xr:uid="{00000000-0005-0000-0000-0000FF1F0000}"/>
    <cellStyle name="Normal 2 2 10 2 32 6" xfId="8315" xr:uid="{00000000-0005-0000-0000-000000200000}"/>
    <cellStyle name="Normal 2 2 10 2 32 7" xfId="8316" xr:uid="{00000000-0005-0000-0000-000001200000}"/>
    <cellStyle name="Normal 2 2 10 2 32 8" xfId="8317" xr:uid="{00000000-0005-0000-0000-000002200000}"/>
    <cellStyle name="Normal 2 2 10 2 32 9" xfId="8318" xr:uid="{00000000-0005-0000-0000-000003200000}"/>
    <cellStyle name="Normal 2 2 10 2 33" xfId="8319" xr:uid="{00000000-0005-0000-0000-000004200000}"/>
    <cellStyle name="Normal 2 2 10 2 33 10" xfId="8320" xr:uid="{00000000-0005-0000-0000-000005200000}"/>
    <cellStyle name="Normal 2 2 10 2 33 11" xfId="8321" xr:uid="{00000000-0005-0000-0000-000006200000}"/>
    <cellStyle name="Normal 2 2 10 2 33 12" xfId="8322" xr:uid="{00000000-0005-0000-0000-000007200000}"/>
    <cellStyle name="Normal 2 2 10 2 33 13" xfId="8323" xr:uid="{00000000-0005-0000-0000-000008200000}"/>
    <cellStyle name="Normal 2 2 10 2 33 14" xfId="8324" xr:uid="{00000000-0005-0000-0000-000009200000}"/>
    <cellStyle name="Normal 2 2 10 2 33 2" xfId="8325" xr:uid="{00000000-0005-0000-0000-00000A200000}"/>
    <cellStyle name="Normal 2 2 10 2 33 2 10" xfId="8326" xr:uid="{00000000-0005-0000-0000-00000B200000}"/>
    <cellStyle name="Normal 2 2 10 2 33 2 2" xfId="8327" xr:uid="{00000000-0005-0000-0000-00000C200000}"/>
    <cellStyle name="Normal 2 2 10 2 33 2 3" xfId="8328" xr:uid="{00000000-0005-0000-0000-00000D200000}"/>
    <cellStyle name="Normal 2 2 10 2 33 2 4" xfId="8329" xr:uid="{00000000-0005-0000-0000-00000E200000}"/>
    <cellStyle name="Normal 2 2 10 2 33 2 5" xfId="8330" xr:uid="{00000000-0005-0000-0000-00000F200000}"/>
    <cellStyle name="Normal 2 2 10 2 33 2 6" xfId="8331" xr:uid="{00000000-0005-0000-0000-000010200000}"/>
    <cellStyle name="Normal 2 2 10 2 33 2 7" xfId="8332" xr:uid="{00000000-0005-0000-0000-000011200000}"/>
    <cellStyle name="Normal 2 2 10 2 33 2 8" xfId="8333" xr:uid="{00000000-0005-0000-0000-000012200000}"/>
    <cellStyle name="Normal 2 2 10 2 33 2 9" xfId="8334" xr:uid="{00000000-0005-0000-0000-000013200000}"/>
    <cellStyle name="Normal 2 2 10 2 33 3" xfId="8335" xr:uid="{00000000-0005-0000-0000-000014200000}"/>
    <cellStyle name="Normal 2 2 10 2 33 3 10" xfId="8336" xr:uid="{00000000-0005-0000-0000-000015200000}"/>
    <cellStyle name="Normal 2 2 10 2 33 3 2" xfId="8337" xr:uid="{00000000-0005-0000-0000-000016200000}"/>
    <cellStyle name="Normal 2 2 10 2 33 3 3" xfId="8338" xr:uid="{00000000-0005-0000-0000-000017200000}"/>
    <cellStyle name="Normal 2 2 10 2 33 3 4" xfId="8339" xr:uid="{00000000-0005-0000-0000-000018200000}"/>
    <cellStyle name="Normal 2 2 10 2 33 3 5" xfId="8340" xr:uid="{00000000-0005-0000-0000-000019200000}"/>
    <cellStyle name="Normal 2 2 10 2 33 3 6" xfId="8341" xr:uid="{00000000-0005-0000-0000-00001A200000}"/>
    <cellStyle name="Normal 2 2 10 2 33 3 7" xfId="8342" xr:uid="{00000000-0005-0000-0000-00001B200000}"/>
    <cellStyle name="Normal 2 2 10 2 33 3 8" xfId="8343" xr:uid="{00000000-0005-0000-0000-00001C200000}"/>
    <cellStyle name="Normal 2 2 10 2 33 3 9" xfId="8344" xr:uid="{00000000-0005-0000-0000-00001D200000}"/>
    <cellStyle name="Normal 2 2 10 2 33 4" xfId="8345" xr:uid="{00000000-0005-0000-0000-00001E200000}"/>
    <cellStyle name="Normal 2 2 10 2 33 4 10" xfId="8346" xr:uid="{00000000-0005-0000-0000-00001F200000}"/>
    <cellStyle name="Normal 2 2 10 2 33 4 2" xfId="8347" xr:uid="{00000000-0005-0000-0000-000020200000}"/>
    <cellStyle name="Normal 2 2 10 2 33 4 3" xfId="8348" xr:uid="{00000000-0005-0000-0000-000021200000}"/>
    <cellStyle name="Normal 2 2 10 2 33 4 4" xfId="8349" xr:uid="{00000000-0005-0000-0000-000022200000}"/>
    <cellStyle name="Normal 2 2 10 2 33 4 5" xfId="8350" xr:uid="{00000000-0005-0000-0000-000023200000}"/>
    <cellStyle name="Normal 2 2 10 2 33 4 6" xfId="8351" xr:uid="{00000000-0005-0000-0000-000024200000}"/>
    <cellStyle name="Normal 2 2 10 2 33 4 7" xfId="8352" xr:uid="{00000000-0005-0000-0000-000025200000}"/>
    <cellStyle name="Normal 2 2 10 2 33 4 8" xfId="8353" xr:uid="{00000000-0005-0000-0000-000026200000}"/>
    <cellStyle name="Normal 2 2 10 2 33 4 9" xfId="8354" xr:uid="{00000000-0005-0000-0000-000027200000}"/>
    <cellStyle name="Normal 2 2 10 2 33 5" xfId="8355" xr:uid="{00000000-0005-0000-0000-000028200000}"/>
    <cellStyle name="Normal 2 2 10 2 33 5 10" xfId="8356" xr:uid="{00000000-0005-0000-0000-000029200000}"/>
    <cellStyle name="Normal 2 2 10 2 33 5 2" xfId="8357" xr:uid="{00000000-0005-0000-0000-00002A200000}"/>
    <cellStyle name="Normal 2 2 10 2 33 5 3" xfId="8358" xr:uid="{00000000-0005-0000-0000-00002B200000}"/>
    <cellStyle name="Normal 2 2 10 2 33 5 4" xfId="8359" xr:uid="{00000000-0005-0000-0000-00002C200000}"/>
    <cellStyle name="Normal 2 2 10 2 33 5 5" xfId="8360" xr:uid="{00000000-0005-0000-0000-00002D200000}"/>
    <cellStyle name="Normal 2 2 10 2 33 5 6" xfId="8361" xr:uid="{00000000-0005-0000-0000-00002E200000}"/>
    <cellStyle name="Normal 2 2 10 2 33 5 7" xfId="8362" xr:uid="{00000000-0005-0000-0000-00002F200000}"/>
    <cellStyle name="Normal 2 2 10 2 33 5 8" xfId="8363" xr:uid="{00000000-0005-0000-0000-000030200000}"/>
    <cellStyle name="Normal 2 2 10 2 33 5 9" xfId="8364" xr:uid="{00000000-0005-0000-0000-000031200000}"/>
    <cellStyle name="Normal 2 2 10 2 33 6" xfId="8365" xr:uid="{00000000-0005-0000-0000-000032200000}"/>
    <cellStyle name="Normal 2 2 10 2 33 7" xfId="8366" xr:uid="{00000000-0005-0000-0000-000033200000}"/>
    <cellStyle name="Normal 2 2 10 2 33 8" xfId="8367" xr:uid="{00000000-0005-0000-0000-000034200000}"/>
    <cellStyle name="Normal 2 2 10 2 33 9" xfId="8368" xr:uid="{00000000-0005-0000-0000-000035200000}"/>
    <cellStyle name="Normal 2 2 10 2 34" xfId="8369" xr:uid="{00000000-0005-0000-0000-000036200000}"/>
    <cellStyle name="Normal 2 2 10 2 34 10" xfId="8370" xr:uid="{00000000-0005-0000-0000-000037200000}"/>
    <cellStyle name="Normal 2 2 10 2 34 2" xfId="8371" xr:uid="{00000000-0005-0000-0000-000038200000}"/>
    <cellStyle name="Normal 2 2 10 2 34 3" xfId="8372" xr:uid="{00000000-0005-0000-0000-000039200000}"/>
    <cellStyle name="Normal 2 2 10 2 34 4" xfId="8373" xr:uid="{00000000-0005-0000-0000-00003A200000}"/>
    <cellStyle name="Normal 2 2 10 2 34 5" xfId="8374" xr:uid="{00000000-0005-0000-0000-00003B200000}"/>
    <cellStyle name="Normal 2 2 10 2 34 6" xfId="8375" xr:uid="{00000000-0005-0000-0000-00003C200000}"/>
    <cellStyle name="Normal 2 2 10 2 34 7" xfId="8376" xr:uid="{00000000-0005-0000-0000-00003D200000}"/>
    <cellStyle name="Normal 2 2 10 2 34 8" xfId="8377" xr:uid="{00000000-0005-0000-0000-00003E200000}"/>
    <cellStyle name="Normal 2 2 10 2 34 9" xfId="8378" xr:uid="{00000000-0005-0000-0000-00003F200000}"/>
    <cellStyle name="Normal 2 2 10 2 35" xfId="8379" xr:uid="{00000000-0005-0000-0000-000040200000}"/>
    <cellStyle name="Normal 2 2 10 2 35 10" xfId="8380" xr:uid="{00000000-0005-0000-0000-000041200000}"/>
    <cellStyle name="Normal 2 2 10 2 35 2" xfId="8381" xr:uid="{00000000-0005-0000-0000-000042200000}"/>
    <cellStyle name="Normal 2 2 10 2 35 3" xfId="8382" xr:uid="{00000000-0005-0000-0000-000043200000}"/>
    <cellStyle name="Normal 2 2 10 2 35 4" xfId="8383" xr:uid="{00000000-0005-0000-0000-000044200000}"/>
    <cellStyle name="Normal 2 2 10 2 35 5" xfId="8384" xr:uid="{00000000-0005-0000-0000-000045200000}"/>
    <cellStyle name="Normal 2 2 10 2 35 6" xfId="8385" xr:uid="{00000000-0005-0000-0000-000046200000}"/>
    <cellStyle name="Normal 2 2 10 2 35 7" xfId="8386" xr:uid="{00000000-0005-0000-0000-000047200000}"/>
    <cellStyle name="Normal 2 2 10 2 35 8" xfId="8387" xr:uid="{00000000-0005-0000-0000-000048200000}"/>
    <cellStyle name="Normal 2 2 10 2 35 9" xfId="8388" xr:uid="{00000000-0005-0000-0000-000049200000}"/>
    <cellStyle name="Normal 2 2 10 2 36" xfId="8389" xr:uid="{00000000-0005-0000-0000-00004A200000}"/>
    <cellStyle name="Normal 2 2 10 2 36 10" xfId="8390" xr:uid="{00000000-0005-0000-0000-00004B200000}"/>
    <cellStyle name="Normal 2 2 10 2 36 2" xfId="8391" xr:uid="{00000000-0005-0000-0000-00004C200000}"/>
    <cellStyle name="Normal 2 2 10 2 36 3" xfId="8392" xr:uid="{00000000-0005-0000-0000-00004D200000}"/>
    <cellStyle name="Normal 2 2 10 2 36 4" xfId="8393" xr:uid="{00000000-0005-0000-0000-00004E200000}"/>
    <cellStyle name="Normal 2 2 10 2 36 5" xfId="8394" xr:uid="{00000000-0005-0000-0000-00004F200000}"/>
    <cellStyle name="Normal 2 2 10 2 36 6" xfId="8395" xr:uid="{00000000-0005-0000-0000-000050200000}"/>
    <cellStyle name="Normal 2 2 10 2 36 7" xfId="8396" xr:uid="{00000000-0005-0000-0000-000051200000}"/>
    <cellStyle name="Normal 2 2 10 2 36 8" xfId="8397" xr:uid="{00000000-0005-0000-0000-000052200000}"/>
    <cellStyle name="Normal 2 2 10 2 36 9" xfId="8398" xr:uid="{00000000-0005-0000-0000-000053200000}"/>
    <cellStyle name="Normal 2 2 10 2 37" xfId="8399" xr:uid="{00000000-0005-0000-0000-000054200000}"/>
    <cellStyle name="Normal 2 2 10 2 37 10" xfId="8400" xr:uid="{00000000-0005-0000-0000-000055200000}"/>
    <cellStyle name="Normal 2 2 10 2 37 2" xfId="8401" xr:uid="{00000000-0005-0000-0000-000056200000}"/>
    <cellStyle name="Normal 2 2 10 2 37 3" xfId="8402" xr:uid="{00000000-0005-0000-0000-000057200000}"/>
    <cellStyle name="Normal 2 2 10 2 37 4" xfId="8403" xr:uid="{00000000-0005-0000-0000-000058200000}"/>
    <cellStyle name="Normal 2 2 10 2 37 5" xfId="8404" xr:uid="{00000000-0005-0000-0000-000059200000}"/>
    <cellStyle name="Normal 2 2 10 2 37 6" xfId="8405" xr:uid="{00000000-0005-0000-0000-00005A200000}"/>
    <cellStyle name="Normal 2 2 10 2 37 7" xfId="8406" xr:uid="{00000000-0005-0000-0000-00005B200000}"/>
    <cellStyle name="Normal 2 2 10 2 37 8" xfId="8407" xr:uid="{00000000-0005-0000-0000-00005C200000}"/>
    <cellStyle name="Normal 2 2 10 2 37 9" xfId="8408" xr:uid="{00000000-0005-0000-0000-00005D200000}"/>
    <cellStyle name="Normal 2 2 10 2 38" xfId="8409" xr:uid="{00000000-0005-0000-0000-00005E200000}"/>
    <cellStyle name="Normal 2 2 10 2 39" xfId="8410" xr:uid="{00000000-0005-0000-0000-00005F200000}"/>
    <cellStyle name="Normal 2 2 10 2 4" xfId="8411" xr:uid="{00000000-0005-0000-0000-000060200000}"/>
    <cellStyle name="Normal 2 2 10 2 4 10" xfId="8412" xr:uid="{00000000-0005-0000-0000-000061200000}"/>
    <cellStyle name="Normal 2 2 10 2 4 11" xfId="8413" xr:uid="{00000000-0005-0000-0000-000062200000}"/>
    <cellStyle name="Normal 2 2 10 2 4 12" xfId="8414" xr:uid="{00000000-0005-0000-0000-000063200000}"/>
    <cellStyle name="Normal 2 2 10 2 4 13" xfId="8415" xr:uid="{00000000-0005-0000-0000-000064200000}"/>
    <cellStyle name="Normal 2 2 10 2 4 14" xfId="8416" xr:uid="{00000000-0005-0000-0000-000065200000}"/>
    <cellStyle name="Normal 2 2 10 2 4 2" xfId="8417" xr:uid="{00000000-0005-0000-0000-000066200000}"/>
    <cellStyle name="Normal 2 2 10 2 4 2 10" xfId="8418" xr:uid="{00000000-0005-0000-0000-000067200000}"/>
    <cellStyle name="Normal 2 2 10 2 4 2 2" xfId="8419" xr:uid="{00000000-0005-0000-0000-000068200000}"/>
    <cellStyle name="Normal 2 2 10 2 4 2 3" xfId="8420" xr:uid="{00000000-0005-0000-0000-000069200000}"/>
    <cellStyle name="Normal 2 2 10 2 4 2 4" xfId="8421" xr:uid="{00000000-0005-0000-0000-00006A200000}"/>
    <cellStyle name="Normal 2 2 10 2 4 2 5" xfId="8422" xr:uid="{00000000-0005-0000-0000-00006B200000}"/>
    <cellStyle name="Normal 2 2 10 2 4 2 6" xfId="8423" xr:uid="{00000000-0005-0000-0000-00006C200000}"/>
    <cellStyle name="Normal 2 2 10 2 4 2 7" xfId="8424" xr:uid="{00000000-0005-0000-0000-00006D200000}"/>
    <cellStyle name="Normal 2 2 10 2 4 2 8" xfId="8425" xr:uid="{00000000-0005-0000-0000-00006E200000}"/>
    <cellStyle name="Normal 2 2 10 2 4 2 9" xfId="8426" xr:uid="{00000000-0005-0000-0000-00006F200000}"/>
    <cellStyle name="Normal 2 2 10 2 4 3" xfId="8427" xr:uid="{00000000-0005-0000-0000-000070200000}"/>
    <cellStyle name="Normal 2 2 10 2 4 3 10" xfId="8428" xr:uid="{00000000-0005-0000-0000-000071200000}"/>
    <cellStyle name="Normal 2 2 10 2 4 3 2" xfId="8429" xr:uid="{00000000-0005-0000-0000-000072200000}"/>
    <cellStyle name="Normal 2 2 10 2 4 3 3" xfId="8430" xr:uid="{00000000-0005-0000-0000-000073200000}"/>
    <cellStyle name="Normal 2 2 10 2 4 3 4" xfId="8431" xr:uid="{00000000-0005-0000-0000-000074200000}"/>
    <cellStyle name="Normal 2 2 10 2 4 3 5" xfId="8432" xr:uid="{00000000-0005-0000-0000-000075200000}"/>
    <cellStyle name="Normal 2 2 10 2 4 3 6" xfId="8433" xr:uid="{00000000-0005-0000-0000-000076200000}"/>
    <cellStyle name="Normal 2 2 10 2 4 3 7" xfId="8434" xr:uid="{00000000-0005-0000-0000-000077200000}"/>
    <cellStyle name="Normal 2 2 10 2 4 3 8" xfId="8435" xr:uid="{00000000-0005-0000-0000-000078200000}"/>
    <cellStyle name="Normal 2 2 10 2 4 3 9" xfId="8436" xr:uid="{00000000-0005-0000-0000-000079200000}"/>
    <cellStyle name="Normal 2 2 10 2 4 4" xfId="8437" xr:uid="{00000000-0005-0000-0000-00007A200000}"/>
    <cellStyle name="Normal 2 2 10 2 4 4 10" xfId="8438" xr:uid="{00000000-0005-0000-0000-00007B200000}"/>
    <cellStyle name="Normal 2 2 10 2 4 4 2" xfId="8439" xr:uid="{00000000-0005-0000-0000-00007C200000}"/>
    <cellStyle name="Normal 2 2 10 2 4 4 3" xfId="8440" xr:uid="{00000000-0005-0000-0000-00007D200000}"/>
    <cellStyle name="Normal 2 2 10 2 4 4 4" xfId="8441" xr:uid="{00000000-0005-0000-0000-00007E200000}"/>
    <cellStyle name="Normal 2 2 10 2 4 4 5" xfId="8442" xr:uid="{00000000-0005-0000-0000-00007F200000}"/>
    <cellStyle name="Normal 2 2 10 2 4 4 6" xfId="8443" xr:uid="{00000000-0005-0000-0000-000080200000}"/>
    <cellStyle name="Normal 2 2 10 2 4 4 7" xfId="8444" xr:uid="{00000000-0005-0000-0000-000081200000}"/>
    <cellStyle name="Normal 2 2 10 2 4 4 8" xfId="8445" xr:uid="{00000000-0005-0000-0000-000082200000}"/>
    <cellStyle name="Normal 2 2 10 2 4 4 9" xfId="8446" xr:uid="{00000000-0005-0000-0000-000083200000}"/>
    <cellStyle name="Normal 2 2 10 2 4 5" xfId="8447" xr:uid="{00000000-0005-0000-0000-000084200000}"/>
    <cellStyle name="Normal 2 2 10 2 4 5 10" xfId="8448" xr:uid="{00000000-0005-0000-0000-000085200000}"/>
    <cellStyle name="Normal 2 2 10 2 4 5 2" xfId="8449" xr:uid="{00000000-0005-0000-0000-000086200000}"/>
    <cellStyle name="Normal 2 2 10 2 4 5 3" xfId="8450" xr:uid="{00000000-0005-0000-0000-000087200000}"/>
    <cellStyle name="Normal 2 2 10 2 4 5 4" xfId="8451" xr:uid="{00000000-0005-0000-0000-000088200000}"/>
    <cellStyle name="Normal 2 2 10 2 4 5 5" xfId="8452" xr:uid="{00000000-0005-0000-0000-000089200000}"/>
    <cellStyle name="Normal 2 2 10 2 4 5 6" xfId="8453" xr:uid="{00000000-0005-0000-0000-00008A200000}"/>
    <cellStyle name="Normal 2 2 10 2 4 5 7" xfId="8454" xr:uid="{00000000-0005-0000-0000-00008B200000}"/>
    <cellStyle name="Normal 2 2 10 2 4 5 8" xfId="8455" xr:uid="{00000000-0005-0000-0000-00008C200000}"/>
    <cellStyle name="Normal 2 2 10 2 4 5 9" xfId="8456" xr:uid="{00000000-0005-0000-0000-00008D200000}"/>
    <cellStyle name="Normal 2 2 10 2 4 6" xfId="8457" xr:uid="{00000000-0005-0000-0000-00008E200000}"/>
    <cellStyle name="Normal 2 2 10 2 4 7" xfId="8458" xr:uid="{00000000-0005-0000-0000-00008F200000}"/>
    <cellStyle name="Normal 2 2 10 2 4 8" xfId="8459" xr:uid="{00000000-0005-0000-0000-000090200000}"/>
    <cellStyle name="Normal 2 2 10 2 4 9" xfId="8460" xr:uid="{00000000-0005-0000-0000-000091200000}"/>
    <cellStyle name="Normal 2 2 10 2 40" xfId="8461" xr:uid="{00000000-0005-0000-0000-000092200000}"/>
    <cellStyle name="Normal 2 2 10 2 41" xfId="8462" xr:uid="{00000000-0005-0000-0000-000093200000}"/>
    <cellStyle name="Normal 2 2 10 2 42" xfId="8463" xr:uid="{00000000-0005-0000-0000-000094200000}"/>
    <cellStyle name="Normal 2 2 10 2 43" xfId="8464" xr:uid="{00000000-0005-0000-0000-000095200000}"/>
    <cellStyle name="Normal 2 2 10 2 44" xfId="8465" xr:uid="{00000000-0005-0000-0000-000096200000}"/>
    <cellStyle name="Normal 2 2 10 2 45" xfId="8466" xr:uid="{00000000-0005-0000-0000-000097200000}"/>
    <cellStyle name="Normal 2 2 10 2 46" xfId="8467" xr:uid="{00000000-0005-0000-0000-000098200000}"/>
    <cellStyle name="Normal 2 2 10 2 5" xfId="8468" xr:uid="{00000000-0005-0000-0000-000099200000}"/>
    <cellStyle name="Normal 2 2 10 2 5 10" xfId="8469" xr:uid="{00000000-0005-0000-0000-00009A200000}"/>
    <cellStyle name="Normal 2 2 10 2 5 11" xfId="8470" xr:uid="{00000000-0005-0000-0000-00009B200000}"/>
    <cellStyle name="Normal 2 2 10 2 5 12" xfId="8471" xr:uid="{00000000-0005-0000-0000-00009C200000}"/>
    <cellStyle name="Normal 2 2 10 2 5 13" xfId="8472" xr:uid="{00000000-0005-0000-0000-00009D200000}"/>
    <cellStyle name="Normal 2 2 10 2 5 14" xfId="8473" xr:uid="{00000000-0005-0000-0000-00009E200000}"/>
    <cellStyle name="Normal 2 2 10 2 5 2" xfId="8474" xr:uid="{00000000-0005-0000-0000-00009F200000}"/>
    <cellStyle name="Normal 2 2 10 2 5 2 10" xfId="8475" xr:uid="{00000000-0005-0000-0000-0000A0200000}"/>
    <cellStyle name="Normal 2 2 10 2 5 2 2" xfId="8476" xr:uid="{00000000-0005-0000-0000-0000A1200000}"/>
    <cellStyle name="Normal 2 2 10 2 5 2 3" xfId="8477" xr:uid="{00000000-0005-0000-0000-0000A2200000}"/>
    <cellStyle name="Normal 2 2 10 2 5 2 4" xfId="8478" xr:uid="{00000000-0005-0000-0000-0000A3200000}"/>
    <cellStyle name="Normal 2 2 10 2 5 2 5" xfId="8479" xr:uid="{00000000-0005-0000-0000-0000A4200000}"/>
    <cellStyle name="Normal 2 2 10 2 5 2 6" xfId="8480" xr:uid="{00000000-0005-0000-0000-0000A5200000}"/>
    <cellStyle name="Normal 2 2 10 2 5 2 7" xfId="8481" xr:uid="{00000000-0005-0000-0000-0000A6200000}"/>
    <cellStyle name="Normal 2 2 10 2 5 2 8" xfId="8482" xr:uid="{00000000-0005-0000-0000-0000A7200000}"/>
    <cellStyle name="Normal 2 2 10 2 5 2 9" xfId="8483" xr:uid="{00000000-0005-0000-0000-0000A8200000}"/>
    <cellStyle name="Normal 2 2 10 2 5 3" xfId="8484" xr:uid="{00000000-0005-0000-0000-0000A9200000}"/>
    <cellStyle name="Normal 2 2 10 2 5 3 10" xfId="8485" xr:uid="{00000000-0005-0000-0000-0000AA200000}"/>
    <cellStyle name="Normal 2 2 10 2 5 3 2" xfId="8486" xr:uid="{00000000-0005-0000-0000-0000AB200000}"/>
    <cellStyle name="Normal 2 2 10 2 5 3 3" xfId="8487" xr:uid="{00000000-0005-0000-0000-0000AC200000}"/>
    <cellStyle name="Normal 2 2 10 2 5 3 4" xfId="8488" xr:uid="{00000000-0005-0000-0000-0000AD200000}"/>
    <cellStyle name="Normal 2 2 10 2 5 3 5" xfId="8489" xr:uid="{00000000-0005-0000-0000-0000AE200000}"/>
    <cellStyle name="Normal 2 2 10 2 5 3 6" xfId="8490" xr:uid="{00000000-0005-0000-0000-0000AF200000}"/>
    <cellStyle name="Normal 2 2 10 2 5 3 7" xfId="8491" xr:uid="{00000000-0005-0000-0000-0000B0200000}"/>
    <cellStyle name="Normal 2 2 10 2 5 3 8" xfId="8492" xr:uid="{00000000-0005-0000-0000-0000B1200000}"/>
    <cellStyle name="Normal 2 2 10 2 5 3 9" xfId="8493" xr:uid="{00000000-0005-0000-0000-0000B2200000}"/>
    <cellStyle name="Normal 2 2 10 2 5 4" xfId="8494" xr:uid="{00000000-0005-0000-0000-0000B3200000}"/>
    <cellStyle name="Normal 2 2 10 2 5 4 10" xfId="8495" xr:uid="{00000000-0005-0000-0000-0000B4200000}"/>
    <cellStyle name="Normal 2 2 10 2 5 4 2" xfId="8496" xr:uid="{00000000-0005-0000-0000-0000B5200000}"/>
    <cellStyle name="Normal 2 2 10 2 5 4 3" xfId="8497" xr:uid="{00000000-0005-0000-0000-0000B6200000}"/>
    <cellStyle name="Normal 2 2 10 2 5 4 4" xfId="8498" xr:uid="{00000000-0005-0000-0000-0000B7200000}"/>
    <cellStyle name="Normal 2 2 10 2 5 4 5" xfId="8499" xr:uid="{00000000-0005-0000-0000-0000B8200000}"/>
    <cellStyle name="Normal 2 2 10 2 5 4 6" xfId="8500" xr:uid="{00000000-0005-0000-0000-0000B9200000}"/>
    <cellStyle name="Normal 2 2 10 2 5 4 7" xfId="8501" xr:uid="{00000000-0005-0000-0000-0000BA200000}"/>
    <cellStyle name="Normal 2 2 10 2 5 4 8" xfId="8502" xr:uid="{00000000-0005-0000-0000-0000BB200000}"/>
    <cellStyle name="Normal 2 2 10 2 5 4 9" xfId="8503" xr:uid="{00000000-0005-0000-0000-0000BC200000}"/>
    <cellStyle name="Normal 2 2 10 2 5 5" xfId="8504" xr:uid="{00000000-0005-0000-0000-0000BD200000}"/>
    <cellStyle name="Normal 2 2 10 2 5 5 10" xfId="8505" xr:uid="{00000000-0005-0000-0000-0000BE200000}"/>
    <cellStyle name="Normal 2 2 10 2 5 5 2" xfId="8506" xr:uid="{00000000-0005-0000-0000-0000BF200000}"/>
    <cellStyle name="Normal 2 2 10 2 5 5 3" xfId="8507" xr:uid="{00000000-0005-0000-0000-0000C0200000}"/>
    <cellStyle name="Normal 2 2 10 2 5 5 4" xfId="8508" xr:uid="{00000000-0005-0000-0000-0000C1200000}"/>
    <cellStyle name="Normal 2 2 10 2 5 5 5" xfId="8509" xr:uid="{00000000-0005-0000-0000-0000C2200000}"/>
    <cellStyle name="Normal 2 2 10 2 5 5 6" xfId="8510" xr:uid="{00000000-0005-0000-0000-0000C3200000}"/>
    <cellStyle name="Normal 2 2 10 2 5 5 7" xfId="8511" xr:uid="{00000000-0005-0000-0000-0000C4200000}"/>
    <cellStyle name="Normal 2 2 10 2 5 5 8" xfId="8512" xr:uid="{00000000-0005-0000-0000-0000C5200000}"/>
    <cellStyle name="Normal 2 2 10 2 5 5 9" xfId="8513" xr:uid="{00000000-0005-0000-0000-0000C6200000}"/>
    <cellStyle name="Normal 2 2 10 2 5 6" xfId="8514" xr:uid="{00000000-0005-0000-0000-0000C7200000}"/>
    <cellStyle name="Normal 2 2 10 2 5 7" xfId="8515" xr:uid="{00000000-0005-0000-0000-0000C8200000}"/>
    <cellStyle name="Normal 2 2 10 2 5 8" xfId="8516" xr:uid="{00000000-0005-0000-0000-0000C9200000}"/>
    <cellStyle name="Normal 2 2 10 2 5 9" xfId="8517" xr:uid="{00000000-0005-0000-0000-0000CA200000}"/>
    <cellStyle name="Normal 2 2 10 2 6" xfId="8518" xr:uid="{00000000-0005-0000-0000-0000CB200000}"/>
    <cellStyle name="Normal 2 2 10 2 6 10" xfId="8519" xr:uid="{00000000-0005-0000-0000-0000CC200000}"/>
    <cellStyle name="Normal 2 2 10 2 6 11" xfId="8520" xr:uid="{00000000-0005-0000-0000-0000CD200000}"/>
    <cellStyle name="Normal 2 2 10 2 6 12" xfId="8521" xr:uid="{00000000-0005-0000-0000-0000CE200000}"/>
    <cellStyle name="Normal 2 2 10 2 6 13" xfId="8522" xr:uid="{00000000-0005-0000-0000-0000CF200000}"/>
    <cellStyle name="Normal 2 2 10 2 6 14" xfId="8523" xr:uid="{00000000-0005-0000-0000-0000D0200000}"/>
    <cellStyle name="Normal 2 2 10 2 6 2" xfId="8524" xr:uid="{00000000-0005-0000-0000-0000D1200000}"/>
    <cellStyle name="Normal 2 2 10 2 6 2 10" xfId="8525" xr:uid="{00000000-0005-0000-0000-0000D2200000}"/>
    <cellStyle name="Normal 2 2 10 2 6 2 2" xfId="8526" xr:uid="{00000000-0005-0000-0000-0000D3200000}"/>
    <cellStyle name="Normal 2 2 10 2 6 2 3" xfId="8527" xr:uid="{00000000-0005-0000-0000-0000D4200000}"/>
    <cellStyle name="Normal 2 2 10 2 6 2 4" xfId="8528" xr:uid="{00000000-0005-0000-0000-0000D5200000}"/>
    <cellStyle name="Normal 2 2 10 2 6 2 5" xfId="8529" xr:uid="{00000000-0005-0000-0000-0000D6200000}"/>
    <cellStyle name="Normal 2 2 10 2 6 2 6" xfId="8530" xr:uid="{00000000-0005-0000-0000-0000D7200000}"/>
    <cellStyle name="Normal 2 2 10 2 6 2 7" xfId="8531" xr:uid="{00000000-0005-0000-0000-0000D8200000}"/>
    <cellStyle name="Normal 2 2 10 2 6 2 8" xfId="8532" xr:uid="{00000000-0005-0000-0000-0000D9200000}"/>
    <cellStyle name="Normal 2 2 10 2 6 2 9" xfId="8533" xr:uid="{00000000-0005-0000-0000-0000DA200000}"/>
    <cellStyle name="Normal 2 2 10 2 6 3" xfId="8534" xr:uid="{00000000-0005-0000-0000-0000DB200000}"/>
    <cellStyle name="Normal 2 2 10 2 6 3 10" xfId="8535" xr:uid="{00000000-0005-0000-0000-0000DC200000}"/>
    <cellStyle name="Normal 2 2 10 2 6 3 2" xfId="8536" xr:uid="{00000000-0005-0000-0000-0000DD200000}"/>
    <cellStyle name="Normal 2 2 10 2 6 3 3" xfId="8537" xr:uid="{00000000-0005-0000-0000-0000DE200000}"/>
    <cellStyle name="Normal 2 2 10 2 6 3 4" xfId="8538" xr:uid="{00000000-0005-0000-0000-0000DF200000}"/>
    <cellStyle name="Normal 2 2 10 2 6 3 5" xfId="8539" xr:uid="{00000000-0005-0000-0000-0000E0200000}"/>
    <cellStyle name="Normal 2 2 10 2 6 3 6" xfId="8540" xr:uid="{00000000-0005-0000-0000-0000E1200000}"/>
    <cellStyle name="Normal 2 2 10 2 6 3 7" xfId="8541" xr:uid="{00000000-0005-0000-0000-0000E2200000}"/>
    <cellStyle name="Normal 2 2 10 2 6 3 8" xfId="8542" xr:uid="{00000000-0005-0000-0000-0000E3200000}"/>
    <cellStyle name="Normal 2 2 10 2 6 3 9" xfId="8543" xr:uid="{00000000-0005-0000-0000-0000E4200000}"/>
    <cellStyle name="Normal 2 2 10 2 6 4" xfId="8544" xr:uid="{00000000-0005-0000-0000-0000E5200000}"/>
    <cellStyle name="Normal 2 2 10 2 6 4 10" xfId="8545" xr:uid="{00000000-0005-0000-0000-0000E6200000}"/>
    <cellStyle name="Normal 2 2 10 2 6 4 2" xfId="8546" xr:uid="{00000000-0005-0000-0000-0000E7200000}"/>
    <cellStyle name="Normal 2 2 10 2 6 4 3" xfId="8547" xr:uid="{00000000-0005-0000-0000-0000E8200000}"/>
    <cellStyle name="Normal 2 2 10 2 6 4 4" xfId="8548" xr:uid="{00000000-0005-0000-0000-0000E9200000}"/>
    <cellStyle name="Normal 2 2 10 2 6 4 5" xfId="8549" xr:uid="{00000000-0005-0000-0000-0000EA200000}"/>
    <cellStyle name="Normal 2 2 10 2 6 4 6" xfId="8550" xr:uid="{00000000-0005-0000-0000-0000EB200000}"/>
    <cellStyle name="Normal 2 2 10 2 6 4 7" xfId="8551" xr:uid="{00000000-0005-0000-0000-0000EC200000}"/>
    <cellStyle name="Normal 2 2 10 2 6 4 8" xfId="8552" xr:uid="{00000000-0005-0000-0000-0000ED200000}"/>
    <cellStyle name="Normal 2 2 10 2 6 4 9" xfId="8553" xr:uid="{00000000-0005-0000-0000-0000EE200000}"/>
    <cellStyle name="Normal 2 2 10 2 6 5" xfId="8554" xr:uid="{00000000-0005-0000-0000-0000EF200000}"/>
    <cellStyle name="Normal 2 2 10 2 6 5 10" xfId="8555" xr:uid="{00000000-0005-0000-0000-0000F0200000}"/>
    <cellStyle name="Normal 2 2 10 2 6 5 2" xfId="8556" xr:uid="{00000000-0005-0000-0000-0000F1200000}"/>
    <cellStyle name="Normal 2 2 10 2 6 5 3" xfId="8557" xr:uid="{00000000-0005-0000-0000-0000F2200000}"/>
    <cellStyle name="Normal 2 2 10 2 6 5 4" xfId="8558" xr:uid="{00000000-0005-0000-0000-0000F3200000}"/>
    <cellStyle name="Normal 2 2 10 2 6 5 5" xfId="8559" xr:uid="{00000000-0005-0000-0000-0000F4200000}"/>
    <cellStyle name="Normal 2 2 10 2 6 5 6" xfId="8560" xr:uid="{00000000-0005-0000-0000-0000F5200000}"/>
    <cellStyle name="Normal 2 2 10 2 6 5 7" xfId="8561" xr:uid="{00000000-0005-0000-0000-0000F6200000}"/>
    <cellStyle name="Normal 2 2 10 2 6 5 8" xfId="8562" xr:uid="{00000000-0005-0000-0000-0000F7200000}"/>
    <cellStyle name="Normal 2 2 10 2 6 5 9" xfId="8563" xr:uid="{00000000-0005-0000-0000-0000F8200000}"/>
    <cellStyle name="Normal 2 2 10 2 6 6" xfId="8564" xr:uid="{00000000-0005-0000-0000-0000F9200000}"/>
    <cellStyle name="Normal 2 2 10 2 6 7" xfId="8565" xr:uid="{00000000-0005-0000-0000-0000FA200000}"/>
    <cellStyle name="Normal 2 2 10 2 6 8" xfId="8566" xr:uid="{00000000-0005-0000-0000-0000FB200000}"/>
    <cellStyle name="Normal 2 2 10 2 6 9" xfId="8567" xr:uid="{00000000-0005-0000-0000-0000FC200000}"/>
    <cellStyle name="Normal 2 2 10 2 7" xfId="8568" xr:uid="{00000000-0005-0000-0000-0000FD200000}"/>
    <cellStyle name="Normal 2 2 10 2 7 10" xfId="8569" xr:uid="{00000000-0005-0000-0000-0000FE200000}"/>
    <cellStyle name="Normal 2 2 10 2 7 11" xfId="8570" xr:uid="{00000000-0005-0000-0000-0000FF200000}"/>
    <cellStyle name="Normal 2 2 10 2 7 12" xfId="8571" xr:uid="{00000000-0005-0000-0000-000000210000}"/>
    <cellStyle name="Normal 2 2 10 2 7 13" xfId="8572" xr:uid="{00000000-0005-0000-0000-000001210000}"/>
    <cellStyle name="Normal 2 2 10 2 7 14" xfId="8573" xr:uid="{00000000-0005-0000-0000-000002210000}"/>
    <cellStyle name="Normal 2 2 10 2 7 2" xfId="8574" xr:uid="{00000000-0005-0000-0000-000003210000}"/>
    <cellStyle name="Normal 2 2 10 2 7 2 10" xfId="8575" xr:uid="{00000000-0005-0000-0000-000004210000}"/>
    <cellStyle name="Normal 2 2 10 2 7 2 2" xfId="8576" xr:uid="{00000000-0005-0000-0000-000005210000}"/>
    <cellStyle name="Normal 2 2 10 2 7 2 3" xfId="8577" xr:uid="{00000000-0005-0000-0000-000006210000}"/>
    <cellStyle name="Normal 2 2 10 2 7 2 4" xfId="8578" xr:uid="{00000000-0005-0000-0000-000007210000}"/>
    <cellStyle name="Normal 2 2 10 2 7 2 5" xfId="8579" xr:uid="{00000000-0005-0000-0000-000008210000}"/>
    <cellStyle name="Normal 2 2 10 2 7 2 6" xfId="8580" xr:uid="{00000000-0005-0000-0000-000009210000}"/>
    <cellStyle name="Normal 2 2 10 2 7 2 7" xfId="8581" xr:uid="{00000000-0005-0000-0000-00000A210000}"/>
    <cellStyle name="Normal 2 2 10 2 7 2 8" xfId="8582" xr:uid="{00000000-0005-0000-0000-00000B210000}"/>
    <cellStyle name="Normal 2 2 10 2 7 2 9" xfId="8583" xr:uid="{00000000-0005-0000-0000-00000C210000}"/>
    <cellStyle name="Normal 2 2 10 2 7 3" xfId="8584" xr:uid="{00000000-0005-0000-0000-00000D210000}"/>
    <cellStyle name="Normal 2 2 10 2 7 3 10" xfId="8585" xr:uid="{00000000-0005-0000-0000-00000E210000}"/>
    <cellStyle name="Normal 2 2 10 2 7 3 2" xfId="8586" xr:uid="{00000000-0005-0000-0000-00000F210000}"/>
    <cellStyle name="Normal 2 2 10 2 7 3 3" xfId="8587" xr:uid="{00000000-0005-0000-0000-000010210000}"/>
    <cellStyle name="Normal 2 2 10 2 7 3 4" xfId="8588" xr:uid="{00000000-0005-0000-0000-000011210000}"/>
    <cellStyle name="Normal 2 2 10 2 7 3 5" xfId="8589" xr:uid="{00000000-0005-0000-0000-000012210000}"/>
    <cellStyle name="Normal 2 2 10 2 7 3 6" xfId="8590" xr:uid="{00000000-0005-0000-0000-000013210000}"/>
    <cellStyle name="Normal 2 2 10 2 7 3 7" xfId="8591" xr:uid="{00000000-0005-0000-0000-000014210000}"/>
    <cellStyle name="Normal 2 2 10 2 7 3 8" xfId="8592" xr:uid="{00000000-0005-0000-0000-000015210000}"/>
    <cellStyle name="Normal 2 2 10 2 7 3 9" xfId="8593" xr:uid="{00000000-0005-0000-0000-000016210000}"/>
    <cellStyle name="Normal 2 2 10 2 7 4" xfId="8594" xr:uid="{00000000-0005-0000-0000-000017210000}"/>
    <cellStyle name="Normal 2 2 10 2 7 4 10" xfId="8595" xr:uid="{00000000-0005-0000-0000-000018210000}"/>
    <cellStyle name="Normal 2 2 10 2 7 4 2" xfId="8596" xr:uid="{00000000-0005-0000-0000-000019210000}"/>
    <cellStyle name="Normal 2 2 10 2 7 4 3" xfId="8597" xr:uid="{00000000-0005-0000-0000-00001A210000}"/>
    <cellStyle name="Normal 2 2 10 2 7 4 4" xfId="8598" xr:uid="{00000000-0005-0000-0000-00001B210000}"/>
    <cellStyle name="Normal 2 2 10 2 7 4 5" xfId="8599" xr:uid="{00000000-0005-0000-0000-00001C210000}"/>
    <cellStyle name="Normal 2 2 10 2 7 4 6" xfId="8600" xr:uid="{00000000-0005-0000-0000-00001D210000}"/>
    <cellStyle name="Normal 2 2 10 2 7 4 7" xfId="8601" xr:uid="{00000000-0005-0000-0000-00001E210000}"/>
    <cellStyle name="Normal 2 2 10 2 7 4 8" xfId="8602" xr:uid="{00000000-0005-0000-0000-00001F210000}"/>
    <cellStyle name="Normal 2 2 10 2 7 4 9" xfId="8603" xr:uid="{00000000-0005-0000-0000-000020210000}"/>
    <cellStyle name="Normal 2 2 10 2 7 5" xfId="8604" xr:uid="{00000000-0005-0000-0000-000021210000}"/>
    <cellStyle name="Normal 2 2 10 2 7 5 10" xfId="8605" xr:uid="{00000000-0005-0000-0000-000022210000}"/>
    <cellStyle name="Normal 2 2 10 2 7 5 2" xfId="8606" xr:uid="{00000000-0005-0000-0000-000023210000}"/>
    <cellStyle name="Normal 2 2 10 2 7 5 3" xfId="8607" xr:uid="{00000000-0005-0000-0000-000024210000}"/>
    <cellStyle name="Normal 2 2 10 2 7 5 4" xfId="8608" xr:uid="{00000000-0005-0000-0000-000025210000}"/>
    <cellStyle name="Normal 2 2 10 2 7 5 5" xfId="8609" xr:uid="{00000000-0005-0000-0000-000026210000}"/>
    <cellStyle name="Normal 2 2 10 2 7 5 6" xfId="8610" xr:uid="{00000000-0005-0000-0000-000027210000}"/>
    <cellStyle name="Normal 2 2 10 2 7 5 7" xfId="8611" xr:uid="{00000000-0005-0000-0000-000028210000}"/>
    <cellStyle name="Normal 2 2 10 2 7 5 8" xfId="8612" xr:uid="{00000000-0005-0000-0000-000029210000}"/>
    <cellStyle name="Normal 2 2 10 2 7 5 9" xfId="8613" xr:uid="{00000000-0005-0000-0000-00002A210000}"/>
    <cellStyle name="Normal 2 2 10 2 7 6" xfId="8614" xr:uid="{00000000-0005-0000-0000-00002B210000}"/>
    <cellStyle name="Normal 2 2 10 2 7 7" xfId="8615" xr:uid="{00000000-0005-0000-0000-00002C210000}"/>
    <cellStyle name="Normal 2 2 10 2 7 8" xfId="8616" xr:uid="{00000000-0005-0000-0000-00002D210000}"/>
    <cellStyle name="Normal 2 2 10 2 7 9" xfId="8617" xr:uid="{00000000-0005-0000-0000-00002E210000}"/>
    <cellStyle name="Normal 2 2 10 2 8" xfId="8618" xr:uid="{00000000-0005-0000-0000-00002F210000}"/>
    <cellStyle name="Normal 2 2 10 2 8 10" xfId="8619" xr:uid="{00000000-0005-0000-0000-000030210000}"/>
    <cellStyle name="Normal 2 2 10 2 8 11" xfId="8620" xr:uid="{00000000-0005-0000-0000-000031210000}"/>
    <cellStyle name="Normal 2 2 10 2 8 12" xfId="8621" xr:uid="{00000000-0005-0000-0000-000032210000}"/>
    <cellStyle name="Normal 2 2 10 2 8 13" xfId="8622" xr:uid="{00000000-0005-0000-0000-000033210000}"/>
    <cellStyle name="Normal 2 2 10 2 8 14" xfId="8623" xr:uid="{00000000-0005-0000-0000-000034210000}"/>
    <cellStyle name="Normal 2 2 10 2 8 2" xfId="8624" xr:uid="{00000000-0005-0000-0000-000035210000}"/>
    <cellStyle name="Normal 2 2 10 2 8 2 10" xfId="8625" xr:uid="{00000000-0005-0000-0000-000036210000}"/>
    <cellStyle name="Normal 2 2 10 2 8 2 2" xfId="8626" xr:uid="{00000000-0005-0000-0000-000037210000}"/>
    <cellStyle name="Normal 2 2 10 2 8 2 3" xfId="8627" xr:uid="{00000000-0005-0000-0000-000038210000}"/>
    <cellStyle name="Normal 2 2 10 2 8 2 4" xfId="8628" xr:uid="{00000000-0005-0000-0000-000039210000}"/>
    <cellStyle name="Normal 2 2 10 2 8 2 5" xfId="8629" xr:uid="{00000000-0005-0000-0000-00003A210000}"/>
    <cellStyle name="Normal 2 2 10 2 8 2 6" xfId="8630" xr:uid="{00000000-0005-0000-0000-00003B210000}"/>
    <cellStyle name="Normal 2 2 10 2 8 2 7" xfId="8631" xr:uid="{00000000-0005-0000-0000-00003C210000}"/>
    <cellStyle name="Normal 2 2 10 2 8 2 8" xfId="8632" xr:uid="{00000000-0005-0000-0000-00003D210000}"/>
    <cellStyle name="Normal 2 2 10 2 8 2 9" xfId="8633" xr:uid="{00000000-0005-0000-0000-00003E210000}"/>
    <cellStyle name="Normal 2 2 10 2 8 3" xfId="8634" xr:uid="{00000000-0005-0000-0000-00003F210000}"/>
    <cellStyle name="Normal 2 2 10 2 8 3 10" xfId="8635" xr:uid="{00000000-0005-0000-0000-000040210000}"/>
    <cellStyle name="Normal 2 2 10 2 8 3 2" xfId="8636" xr:uid="{00000000-0005-0000-0000-000041210000}"/>
    <cellStyle name="Normal 2 2 10 2 8 3 3" xfId="8637" xr:uid="{00000000-0005-0000-0000-000042210000}"/>
    <cellStyle name="Normal 2 2 10 2 8 3 4" xfId="8638" xr:uid="{00000000-0005-0000-0000-000043210000}"/>
    <cellStyle name="Normal 2 2 10 2 8 3 5" xfId="8639" xr:uid="{00000000-0005-0000-0000-000044210000}"/>
    <cellStyle name="Normal 2 2 10 2 8 3 6" xfId="8640" xr:uid="{00000000-0005-0000-0000-000045210000}"/>
    <cellStyle name="Normal 2 2 10 2 8 3 7" xfId="8641" xr:uid="{00000000-0005-0000-0000-000046210000}"/>
    <cellStyle name="Normal 2 2 10 2 8 3 8" xfId="8642" xr:uid="{00000000-0005-0000-0000-000047210000}"/>
    <cellStyle name="Normal 2 2 10 2 8 3 9" xfId="8643" xr:uid="{00000000-0005-0000-0000-000048210000}"/>
    <cellStyle name="Normal 2 2 10 2 8 4" xfId="8644" xr:uid="{00000000-0005-0000-0000-000049210000}"/>
    <cellStyle name="Normal 2 2 10 2 8 4 10" xfId="8645" xr:uid="{00000000-0005-0000-0000-00004A210000}"/>
    <cellStyle name="Normal 2 2 10 2 8 4 2" xfId="8646" xr:uid="{00000000-0005-0000-0000-00004B210000}"/>
    <cellStyle name="Normal 2 2 10 2 8 4 3" xfId="8647" xr:uid="{00000000-0005-0000-0000-00004C210000}"/>
    <cellStyle name="Normal 2 2 10 2 8 4 4" xfId="8648" xr:uid="{00000000-0005-0000-0000-00004D210000}"/>
    <cellStyle name="Normal 2 2 10 2 8 4 5" xfId="8649" xr:uid="{00000000-0005-0000-0000-00004E210000}"/>
    <cellStyle name="Normal 2 2 10 2 8 4 6" xfId="8650" xr:uid="{00000000-0005-0000-0000-00004F210000}"/>
    <cellStyle name="Normal 2 2 10 2 8 4 7" xfId="8651" xr:uid="{00000000-0005-0000-0000-000050210000}"/>
    <cellStyle name="Normal 2 2 10 2 8 4 8" xfId="8652" xr:uid="{00000000-0005-0000-0000-000051210000}"/>
    <cellStyle name="Normal 2 2 10 2 8 4 9" xfId="8653" xr:uid="{00000000-0005-0000-0000-000052210000}"/>
    <cellStyle name="Normal 2 2 10 2 8 5" xfId="8654" xr:uid="{00000000-0005-0000-0000-000053210000}"/>
    <cellStyle name="Normal 2 2 10 2 8 5 10" xfId="8655" xr:uid="{00000000-0005-0000-0000-000054210000}"/>
    <cellStyle name="Normal 2 2 10 2 8 5 2" xfId="8656" xr:uid="{00000000-0005-0000-0000-000055210000}"/>
    <cellStyle name="Normal 2 2 10 2 8 5 3" xfId="8657" xr:uid="{00000000-0005-0000-0000-000056210000}"/>
    <cellStyle name="Normal 2 2 10 2 8 5 4" xfId="8658" xr:uid="{00000000-0005-0000-0000-000057210000}"/>
    <cellStyle name="Normal 2 2 10 2 8 5 5" xfId="8659" xr:uid="{00000000-0005-0000-0000-000058210000}"/>
    <cellStyle name="Normal 2 2 10 2 8 5 6" xfId="8660" xr:uid="{00000000-0005-0000-0000-000059210000}"/>
    <cellStyle name="Normal 2 2 10 2 8 5 7" xfId="8661" xr:uid="{00000000-0005-0000-0000-00005A210000}"/>
    <cellStyle name="Normal 2 2 10 2 8 5 8" xfId="8662" xr:uid="{00000000-0005-0000-0000-00005B210000}"/>
    <cellStyle name="Normal 2 2 10 2 8 5 9" xfId="8663" xr:uid="{00000000-0005-0000-0000-00005C210000}"/>
    <cellStyle name="Normal 2 2 10 2 8 6" xfId="8664" xr:uid="{00000000-0005-0000-0000-00005D210000}"/>
    <cellStyle name="Normal 2 2 10 2 8 7" xfId="8665" xr:uid="{00000000-0005-0000-0000-00005E210000}"/>
    <cellStyle name="Normal 2 2 10 2 8 8" xfId="8666" xr:uid="{00000000-0005-0000-0000-00005F210000}"/>
    <cellStyle name="Normal 2 2 10 2 8 9" xfId="8667" xr:uid="{00000000-0005-0000-0000-000060210000}"/>
    <cellStyle name="Normal 2 2 10 2 9" xfId="8668" xr:uid="{00000000-0005-0000-0000-000061210000}"/>
    <cellStyle name="Normal 2 2 10 2 9 10" xfId="8669" xr:uid="{00000000-0005-0000-0000-000062210000}"/>
    <cellStyle name="Normal 2 2 10 2 9 11" xfId="8670" xr:uid="{00000000-0005-0000-0000-000063210000}"/>
    <cellStyle name="Normal 2 2 10 2 9 12" xfId="8671" xr:uid="{00000000-0005-0000-0000-000064210000}"/>
    <cellStyle name="Normal 2 2 10 2 9 13" xfId="8672" xr:uid="{00000000-0005-0000-0000-000065210000}"/>
    <cellStyle name="Normal 2 2 10 2 9 14" xfId="8673" xr:uid="{00000000-0005-0000-0000-000066210000}"/>
    <cellStyle name="Normal 2 2 10 2 9 2" xfId="8674" xr:uid="{00000000-0005-0000-0000-000067210000}"/>
    <cellStyle name="Normal 2 2 10 2 9 2 10" xfId="8675" xr:uid="{00000000-0005-0000-0000-000068210000}"/>
    <cellStyle name="Normal 2 2 10 2 9 2 2" xfId="8676" xr:uid="{00000000-0005-0000-0000-000069210000}"/>
    <cellStyle name="Normal 2 2 10 2 9 2 3" xfId="8677" xr:uid="{00000000-0005-0000-0000-00006A210000}"/>
    <cellStyle name="Normal 2 2 10 2 9 2 4" xfId="8678" xr:uid="{00000000-0005-0000-0000-00006B210000}"/>
    <cellStyle name="Normal 2 2 10 2 9 2 5" xfId="8679" xr:uid="{00000000-0005-0000-0000-00006C210000}"/>
    <cellStyle name="Normal 2 2 10 2 9 2 6" xfId="8680" xr:uid="{00000000-0005-0000-0000-00006D210000}"/>
    <cellStyle name="Normal 2 2 10 2 9 2 7" xfId="8681" xr:uid="{00000000-0005-0000-0000-00006E210000}"/>
    <cellStyle name="Normal 2 2 10 2 9 2 8" xfId="8682" xr:uid="{00000000-0005-0000-0000-00006F210000}"/>
    <cellStyle name="Normal 2 2 10 2 9 2 9" xfId="8683" xr:uid="{00000000-0005-0000-0000-000070210000}"/>
    <cellStyle name="Normal 2 2 10 2 9 3" xfId="8684" xr:uid="{00000000-0005-0000-0000-000071210000}"/>
    <cellStyle name="Normal 2 2 10 2 9 3 10" xfId="8685" xr:uid="{00000000-0005-0000-0000-000072210000}"/>
    <cellStyle name="Normal 2 2 10 2 9 3 2" xfId="8686" xr:uid="{00000000-0005-0000-0000-000073210000}"/>
    <cellStyle name="Normal 2 2 10 2 9 3 3" xfId="8687" xr:uid="{00000000-0005-0000-0000-000074210000}"/>
    <cellStyle name="Normal 2 2 10 2 9 3 4" xfId="8688" xr:uid="{00000000-0005-0000-0000-000075210000}"/>
    <cellStyle name="Normal 2 2 10 2 9 3 5" xfId="8689" xr:uid="{00000000-0005-0000-0000-000076210000}"/>
    <cellStyle name="Normal 2 2 10 2 9 3 6" xfId="8690" xr:uid="{00000000-0005-0000-0000-000077210000}"/>
    <cellStyle name="Normal 2 2 10 2 9 3 7" xfId="8691" xr:uid="{00000000-0005-0000-0000-000078210000}"/>
    <cellStyle name="Normal 2 2 10 2 9 3 8" xfId="8692" xr:uid="{00000000-0005-0000-0000-000079210000}"/>
    <cellStyle name="Normal 2 2 10 2 9 3 9" xfId="8693" xr:uid="{00000000-0005-0000-0000-00007A210000}"/>
    <cellStyle name="Normal 2 2 10 2 9 4" xfId="8694" xr:uid="{00000000-0005-0000-0000-00007B210000}"/>
    <cellStyle name="Normal 2 2 10 2 9 4 10" xfId="8695" xr:uid="{00000000-0005-0000-0000-00007C210000}"/>
    <cellStyle name="Normal 2 2 10 2 9 4 2" xfId="8696" xr:uid="{00000000-0005-0000-0000-00007D210000}"/>
    <cellStyle name="Normal 2 2 10 2 9 4 3" xfId="8697" xr:uid="{00000000-0005-0000-0000-00007E210000}"/>
    <cellStyle name="Normal 2 2 10 2 9 4 4" xfId="8698" xr:uid="{00000000-0005-0000-0000-00007F210000}"/>
    <cellStyle name="Normal 2 2 10 2 9 4 5" xfId="8699" xr:uid="{00000000-0005-0000-0000-000080210000}"/>
    <cellStyle name="Normal 2 2 10 2 9 4 6" xfId="8700" xr:uid="{00000000-0005-0000-0000-000081210000}"/>
    <cellStyle name="Normal 2 2 10 2 9 4 7" xfId="8701" xr:uid="{00000000-0005-0000-0000-000082210000}"/>
    <cellStyle name="Normal 2 2 10 2 9 4 8" xfId="8702" xr:uid="{00000000-0005-0000-0000-000083210000}"/>
    <cellStyle name="Normal 2 2 10 2 9 4 9" xfId="8703" xr:uid="{00000000-0005-0000-0000-000084210000}"/>
    <cellStyle name="Normal 2 2 10 2 9 5" xfId="8704" xr:uid="{00000000-0005-0000-0000-000085210000}"/>
    <cellStyle name="Normal 2 2 10 2 9 5 10" xfId="8705" xr:uid="{00000000-0005-0000-0000-000086210000}"/>
    <cellStyle name="Normal 2 2 10 2 9 5 2" xfId="8706" xr:uid="{00000000-0005-0000-0000-000087210000}"/>
    <cellStyle name="Normal 2 2 10 2 9 5 3" xfId="8707" xr:uid="{00000000-0005-0000-0000-000088210000}"/>
    <cellStyle name="Normal 2 2 10 2 9 5 4" xfId="8708" xr:uid="{00000000-0005-0000-0000-000089210000}"/>
    <cellStyle name="Normal 2 2 10 2 9 5 5" xfId="8709" xr:uid="{00000000-0005-0000-0000-00008A210000}"/>
    <cellStyle name="Normal 2 2 10 2 9 5 6" xfId="8710" xr:uid="{00000000-0005-0000-0000-00008B210000}"/>
    <cellStyle name="Normal 2 2 10 2 9 5 7" xfId="8711" xr:uid="{00000000-0005-0000-0000-00008C210000}"/>
    <cellStyle name="Normal 2 2 10 2 9 5 8" xfId="8712" xr:uid="{00000000-0005-0000-0000-00008D210000}"/>
    <cellStyle name="Normal 2 2 10 2 9 5 9" xfId="8713" xr:uid="{00000000-0005-0000-0000-00008E210000}"/>
    <cellStyle name="Normal 2 2 10 2 9 6" xfId="8714" xr:uid="{00000000-0005-0000-0000-00008F210000}"/>
    <cellStyle name="Normal 2 2 10 2 9 7" xfId="8715" xr:uid="{00000000-0005-0000-0000-000090210000}"/>
    <cellStyle name="Normal 2 2 10 2 9 8" xfId="8716" xr:uid="{00000000-0005-0000-0000-000091210000}"/>
    <cellStyle name="Normal 2 2 10 2 9 9" xfId="8717" xr:uid="{00000000-0005-0000-0000-000092210000}"/>
    <cellStyle name="Normal 2 2 10 20" xfId="8718" xr:uid="{00000000-0005-0000-0000-000093210000}"/>
    <cellStyle name="Normal 2 2 10 20 10" xfId="8719" xr:uid="{00000000-0005-0000-0000-000094210000}"/>
    <cellStyle name="Normal 2 2 10 20 11" xfId="8720" xr:uid="{00000000-0005-0000-0000-000095210000}"/>
    <cellStyle name="Normal 2 2 10 20 12" xfId="8721" xr:uid="{00000000-0005-0000-0000-000096210000}"/>
    <cellStyle name="Normal 2 2 10 20 13" xfId="8722" xr:uid="{00000000-0005-0000-0000-000097210000}"/>
    <cellStyle name="Normal 2 2 10 20 14" xfId="8723" xr:uid="{00000000-0005-0000-0000-000098210000}"/>
    <cellStyle name="Normal 2 2 10 20 2" xfId="8724" xr:uid="{00000000-0005-0000-0000-000099210000}"/>
    <cellStyle name="Normal 2 2 10 20 2 10" xfId="8725" xr:uid="{00000000-0005-0000-0000-00009A210000}"/>
    <cellStyle name="Normal 2 2 10 20 2 2" xfId="8726" xr:uid="{00000000-0005-0000-0000-00009B210000}"/>
    <cellStyle name="Normal 2 2 10 20 2 3" xfId="8727" xr:uid="{00000000-0005-0000-0000-00009C210000}"/>
    <cellStyle name="Normal 2 2 10 20 2 4" xfId="8728" xr:uid="{00000000-0005-0000-0000-00009D210000}"/>
    <cellStyle name="Normal 2 2 10 20 2 5" xfId="8729" xr:uid="{00000000-0005-0000-0000-00009E210000}"/>
    <cellStyle name="Normal 2 2 10 20 2 6" xfId="8730" xr:uid="{00000000-0005-0000-0000-00009F210000}"/>
    <cellStyle name="Normal 2 2 10 20 2 7" xfId="8731" xr:uid="{00000000-0005-0000-0000-0000A0210000}"/>
    <cellStyle name="Normal 2 2 10 20 2 8" xfId="8732" xr:uid="{00000000-0005-0000-0000-0000A1210000}"/>
    <cellStyle name="Normal 2 2 10 20 2 9" xfId="8733" xr:uid="{00000000-0005-0000-0000-0000A2210000}"/>
    <cellStyle name="Normal 2 2 10 20 3" xfId="8734" xr:uid="{00000000-0005-0000-0000-0000A3210000}"/>
    <cellStyle name="Normal 2 2 10 20 3 10" xfId="8735" xr:uid="{00000000-0005-0000-0000-0000A4210000}"/>
    <cellStyle name="Normal 2 2 10 20 3 2" xfId="8736" xr:uid="{00000000-0005-0000-0000-0000A5210000}"/>
    <cellStyle name="Normal 2 2 10 20 3 3" xfId="8737" xr:uid="{00000000-0005-0000-0000-0000A6210000}"/>
    <cellStyle name="Normal 2 2 10 20 3 4" xfId="8738" xr:uid="{00000000-0005-0000-0000-0000A7210000}"/>
    <cellStyle name="Normal 2 2 10 20 3 5" xfId="8739" xr:uid="{00000000-0005-0000-0000-0000A8210000}"/>
    <cellStyle name="Normal 2 2 10 20 3 6" xfId="8740" xr:uid="{00000000-0005-0000-0000-0000A9210000}"/>
    <cellStyle name="Normal 2 2 10 20 3 7" xfId="8741" xr:uid="{00000000-0005-0000-0000-0000AA210000}"/>
    <cellStyle name="Normal 2 2 10 20 3 8" xfId="8742" xr:uid="{00000000-0005-0000-0000-0000AB210000}"/>
    <cellStyle name="Normal 2 2 10 20 3 9" xfId="8743" xr:uid="{00000000-0005-0000-0000-0000AC210000}"/>
    <cellStyle name="Normal 2 2 10 20 4" xfId="8744" xr:uid="{00000000-0005-0000-0000-0000AD210000}"/>
    <cellStyle name="Normal 2 2 10 20 4 10" xfId="8745" xr:uid="{00000000-0005-0000-0000-0000AE210000}"/>
    <cellStyle name="Normal 2 2 10 20 4 2" xfId="8746" xr:uid="{00000000-0005-0000-0000-0000AF210000}"/>
    <cellStyle name="Normal 2 2 10 20 4 3" xfId="8747" xr:uid="{00000000-0005-0000-0000-0000B0210000}"/>
    <cellStyle name="Normal 2 2 10 20 4 4" xfId="8748" xr:uid="{00000000-0005-0000-0000-0000B1210000}"/>
    <cellStyle name="Normal 2 2 10 20 4 5" xfId="8749" xr:uid="{00000000-0005-0000-0000-0000B2210000}"/>
    <cellStyle name="Normal 2 2 10 20 4 6" xfId="8750" xr:uid="{00000000-0005-0000-0000-0000B3210000}"/>
    <cellStyle name="Normal 2 2 10 20 4 7" xfId="8751" xr:uid="{00000000-0005-0000-0000-0000B4210000}"/>
    <cellStyle name="Normal 2 2 10 20 4 8" xfId="8752" xr:uid="{00000000-0005-0000-0000-0000B5210000}"/>
    <cellStyle name="Normal 2 2 10 20 4 9" xfId="8753" xr:uid="{00000000-0005-0000-0000-0000B6210000}"/>
    <cellStyle name="Normal 2 2 10 20 5" xfId="8754" xr:uid="{00000000-0005-0000-0000-0000B7210000}"/>
    <cellStyle name="Normal 2 2 10 20 5 10" xfId="8755" xr:uid="{00000000-0005-0000-0000-0000B8210000}"/>
    <cellStyle name="Normal 2 2 10 20 5 2" xfId="8756" xr:uid="{00000000-0005-0000-0000-0000B9210000}"/>
    <cellStyle name="Normal 2 2 10 20 5 3" xfId="8757" xr:uid="{00000000-0005-0000-0000-0000BA210000}"/>
    <cellStyle name="Normal 2 2 10 20 5 4" xfId="8758" xr:uid="{00000000-0005-0000-0000-0000BB210000}"/>
    <cellStyle name="Normal 2 2 10 20 5 5" xfId="8759" xr:uid="{00000000-0005-0000-0000-0000BC210000}"/>
    <cellStyle name="Normal 2 2 10 20 5 6" xfId="8760" xr:uid="{00000000-0005-0000-0000-0000BD210000}"/>
    <cellStyle name="Normal 2 2 10 20 5 7" xfId="8761" xr:uid="{00000000-0005-0000-0000-0000BE210000}"/>
    <cellStyle name="Normal 2 2 10 20 5 8" xfId="8762" xr:uid="{00000000-0005-0000-0000-0000BF210000}"/>
    <cellStyle name="Normal 2 2 10 20 5 9" xfId="8763" xr:uid="{00000000-0005-0000-0000-0000C0210000}"/>
    <cellStyle name="Normal 2 2 10 20 6" xfId="8764" xr:uid="{00000000-0005-0000-0000-0000C1210000}"/>
    <cellStyle name="Normal 2 2 10 20 7" xfId="8765" xr:uid="{00000000-0005-0000-0000-0000C2210000}"/>
    <cellStyle name="Normal 2 2 10 20 8" xfId="8766" xr:uid="{00000000-0005-0000-0000-0000C3210000}"/>
    <cellStyle name="Normal 2 2 10 20 9" xfId="8767" xr:uid="{00000000-0005-0000-0000-0000C4210000}"/>
    <cellStyle name="Normal 2 2 10 21" xfId="8768" xr:uid="{00000000-0005-0000-0000-0000C5210000}"/>
    <cellStyle name="Normal 2 2 10 21 10" xfId="8769" xr:uid="{00000000-0005-0000-0000-0000C6210000}"/>
    <cellStyle name="Normal 2 2 10 21 11" xfId="8770" xr:uid="{00000000-0005-0000-0000-0000C7210000}"/>
    <cellStyle name="Normal 2 2 10 21 12" xfId="8771" xr:uid="{00000000-0005-0000-0000-0000C8210000}"/>
    <cellStyle name="Normal 2 2 10 21 13" xfId="8772" xr:uid="{00000000-0005-0000-0000-0000C9210000}"/>
    <cellStyle name="Normal 2 2 10 21 14" xfId="8773" xr:uid="{00000000-0005-0000-0000-0000CA210000}"/>
    <cellStyle name="Normal 2 2 10 21 2" xfId="8774" xr:uid="{00000000-0005-0000-0000-0000CB210000}"/>
    <cellStyle name="Normal 2 2 10 21 2 10" xfId="8775" xr:uid="{00000000-0005-0000-0000-0000CC210000}"/>
    <cellStyle name="Normal 2 2 10 21 2 2" xfId="8776" xr:uid="{00000000-0005-0000-0000-0000CD210000}"/>
    <cellStyle name="Normal 2 2 10 21 2 3" xfId="8777" xr:uid="{00000000-0005-0000-0000-0000CE210000}"/>
    <cellStyle name="Normal 2 2 10 21 2 4" xfId="8778" xr:uid="{00000000-0005-0000-0000-0000CF210000}"/>
    <cellStyle name="Normal 2 2 10 21 2 5" xfId="8779" xr:uid="{00000000-0005-0000-0000-0000D0210000}"/>
    <cellStyle name="Normal 2 2 10 21 2 6" xfId="8780" xr:uid="{00000000-0005-0000-0000-0000D1210000}"/>
    <cellStyle name="Normal 2 2 10 21 2 7" xfId="8781" xr:uid="{00000000-0005-0000-0000-0000D2210000}"/>
    <cellStyle name="Normal 2 2 10 21 2 8" xfId="8782" xr:uid="{00000000-0005-0000-0000-0000D3210000}"/>
    <cellStyle name="Normal 2 2 10 21 2 9" xfId="8783" xr:uid="{00000000-0005-0000-0000-0000D4210000}"/>
    <cellStyle name="Normal 2 2 10 21 3" xfId="8784" xr:uid="{00000000-0005-0000-0000-0000D5210000}"/>
    <cellStyle name="Normal 2 2 10 21 3 10" xfId="8785" xr:uid="{00000000-0005-0000-0000-0000D6210000}"/>
    <cellStyle name="Normal 2 2 10 21 3 2" xfId="8786" xr:uid="{00000000-0005-0000-0000-0000D7210000}"/>
    <cellStyle name="Normal 2 2 10 21 3 3" xfId="8787" xr:uid="{00000000-0005-0000-0000-0000D8210000}"/>
    <cellStyle name="Normal 2 2 10 21 3 4" xfId="8788" xr:uid="{00000000-0005-0000-0000-0000D9210000}"/>
    <cellStyle name="Normal 2 2 10 21 3 5" xfId="8789" xr:uid="{00000000-0005-0000-0000-0000DA210000}"/>
    <cellStyle name="Normal 2 2 10 21 3 6" xfId="8790" xr:uid="{00000000-0005-0000-0000-0000DB210000}"/>
    <cellStyle name="Normal 2 2 10 21 3 7" xfId="8791" xr:uid="{00000000-0005-0000-0000-0000DC210000}"/>
    <cellStyle name="Normal 2 2 10 21 3 8" xfId="8792" xr:uid="{00000000-0005-0000-0000-0000DD210000}"/>
    <cellStyle name="Normal 2 2 10 21 3 9" xfId="8793" xr:uid="{00000000-0005-0000-0000-0000DE210000}"/>
    <cellStyle name="Normal 2 2 10 21 4" xfId="8794" xr:uid="{00000000-0005-0000-0000-0000DF210000}"/>
    <cellStyle name="Normal 2 2 10 21 4 10" xfId="8795" xr:uid="{00000000-0005-0000-0000-0000E0210000}"/>
    <cellStyle name="Normal 2 2 10 21 4 2" xfId="8796" xr:uid="{00000000-0005-0000-0000-0000E1210000}"/>
    <cellStyle name="Normal 2 2 10 21 4 3" xfId="8797" xr:uid="{00000000-0005-0000-0000-0000E2210000}"/>
    <cellStyle name="Normal 2 2 10 21 4 4" xfId="8798" xr:uid="{00000000-0005-0000-0000-0000E3210000}"/>
    <cellStyle name="Normal 2 2 10 21 4 5" xfId="8799" xr:uid="{00000000-0005-0000-0000-0000E4210000}"/>
    <cellStyle name="Normal 2 2 10 21 4 6" xfId="8800" xr:uid="{00000000-0005-0000-0000-0000E5210000}"/>
    <cellStyle name="Normal 2 2 10 21 4 7" xfId="8801" xr:uid="{00000000-0005-0000-0000-0000E6210000}"/>
    <cellStyle name="Normal 2 2 10 21 4 8" xfId="8802" xr:uid="{00000000-0005-0000-0000-0000E7210000}"/>
    <cellStyle name="Normal 2 2 10 21 4 9" xfId="8803" xr:uid="{00000000-0005-0000-0000-0000E8210000}"/>
    <cellStyle name="Normal 2 2 10 21 5" xfId="8804" xr:uid="{00000000-0005-0000-0000-0000E9210000}"/>
    <cellStyle name="Normal 2 2 10 21 5 10" xfId="8805" xr:uid="{00000000-0005-0000-0000-0000EA210000}"/>
    <cellStyle name="Normal 2 2 10 21 5 2" xfId="8806" xr:uid="{00000000-0005-0000-0000-0000EB210000}"/>
    <cellStyle name="Normal 2 2 10 21 5 3" xfId="8807" xr:uid="{00000000-0005-0000-0000-0000EC210000}"/>
    <cellStyle name="Normal 2 2 10 21 5 4" xfId="8808" xr:uid="{00000000-0005-0000-0000-0000ED210000}"/>
    <cellStyle name="Normal 2 2 10 21 5 5" xfId="8809" xr:uid="{00000000-0005-0000-0000-0000EE210000}"/>
    <cellStyle name="Normal 2 2 10 21 5 6" xfId="8810" xr:uid="{00000000-0005-0000-0000-0000EF210000}"/>
    <cellStyle name="Normal 2 2 10 21 5 7" xfId="8811" xr:uid="{00000000-0005-0000-0000-0000F0210000}"/>
    <cellStyle name="Normal 2 2 10 21 5 8" xfId="8812" xr:uid="{00000000-0005-0000-0000-0000F1210000}"/>
    <cellStyle name="Normal 2 2 10 21 5 9" xfId="8813" xr:uid="{00000000-0005-0000-0000-0000F2210000}"/>
    <cellStyle name="Normal 2 2 10 21 6" xfId="8814" xr:uid="{00000000-0005-0000-0000-0000F3210000}"/>
    <cellStyle name="Normal 2 2 10 21 7" xfId="8815" xr:uid="{00000000-0005-0000-0000-0000F4210000}"/>
    <cellStyle name="Normal 2 2 10 21 8" xfId="8816" xr:uid="{00000000-0005-0000-0000-0000F5210000}"/>
    <cellStyle name="Normal 2 2 10 21 9" xfId="8817" xr:uid="{00000000-0005-0000-0000-0000F6210000}"/>
    <cellStyle name="Normal 2 2 10 22" xfId="8818" xr:uid="{00000000-0005-0000-0000-0000F7210000}"/>
    <cellStyle name="Normal 2 2 10 22 10" xfId="8819" xr:uid="{00000000-0005-0000-0000-0000F8210000}"/>
    <cellStyle name="Normal 2 2 10 22 11" xfId="8820" xr:uid="{00000000-0005-0000-0000-0000F9210000}"/>
    <cellStyle name="Normal 2 2 10 22 12" xfId="8821" xr:uid="{00000000-0005-0000-0000-0000FA210000}"/>
    <cellStyle name="Normal 2 2 10 22 13" xfId="8822" xr:uid="{00000000-0005-0000-0000-0000FB210000}"/>
    <cellStyle name="Normal 2 2 10 22 14" xfId="8823" xr:uid="{00000000-0005-0000-0000-0000FC210000}"/>
    <cellStyle name="Normal 2 2 10 22 2" xfId="8824" xr:uid="{00000000-0005-0000-0000-0000FD210000}"/>
    <cellStyle name="Normal 2 2 10 22 2 10" xfId="8825" xr:uid="{00000000-0005-0000-0000-0000FE210000}"/>
    <cellStyle name="Normal 2 2 10 22 2 2" xfId="8826" xr:uid="{00000000-0005-0000-0000-0000FF210000}"/>
    <cellStyle name="Normal 2 2 10 22 2 3" xfId="8827" xr:uid="{00000000-0005-0000-0000-000000220000}"/>
    <cellStyle name="Normal 2 2 10 22 2 4" xfId="8828" xr:uid="{00000000-0005-0000-0000-000001220000}"/>
    <cellStyle name="Normal 2 2 10 22 2 5" xfId="8829" xr:uid="{00000000-0005-0000-0000-000002220000}"/>
    <cellStyle name="Normal 2 2 10 22 2 6" xfId="8830" xr:uid="{00000000-0005-0000-0000-000003220000}"/>
    <cellStyle name="Normal 2 2 10 22 2 7" xfId="8831" xr:uid="{00000000-0005-0000-0000-000004220000}"/>
    <cellStyle name="Normal 2 2 10 22 2 8" xfId="8832" xr:uid="{00000000-0005-0000-0000-000005220000}"/>
    <cellStyle name="Normal 2 2 10 22 2 9" xfId="8833" xr:uid="{00000000-0005-0000-0000-000006220000}"/>
    <cellStyle name="Normal 2 2 10 22 3" xfId="8834" xr:uid="{00000000-0005-0000-0000-000007220000}"/>
    <cellStyle name="Normal 2 2 10 22 3 10" xfId="8835" xr:uid="{00000000-0005-0000-0000-000008220000}"/>
    <cellStyle name="Normal 2 2 10 22 3 2" xfId="8836" xr:uid="{00000000-0005-0000-0000-000009220000}"/>
    <cellStyle name="Normal 2 2 10 22 3 3" xfId="8837" xr:uid="{00000000-0005-0000-0000-00000A220000}"/>
    <cellStyle name="Normal 2 2 10 22 3 4" xfId="8838" xr:uid="{00000000-0005-0000-0000-00000B220000}"/>
    <cellStyle name="Normal 2 2 10 22 3 5" xfId="8839" xr:uid="{00000000-0005-0000-0000-00000C220000}"/>
    <cellStyle name="Normal 2 2 10 22 3 6" xfId="8840" xr:uid="{00000000-0005-0000-0000-00000D220000}"/>
    <cellStyle name="Normal 2 2 10 22 3 7" xfId="8841" xr:uid="{00000000-0005-0000-0000-00000E220000}"/>
    <cellStyle name="Normal 2 2 10 22 3 8" xfId="8842" xr:uid="{00000000-0005-0000-0000-00000F220000}"/>
    <cellStyle name="Normal 2 2 10 22 3 9" xfId="8843" xr:uid="{00000000-0005-0000-0000-000010220000}"/>
    <cellStyle name="Normal 2 2 10 22 4" xfId="8844" xr:uid="{00000000-0005-0000-0000-000011220000}"/>
    <cellStyle name="Normal 2 2 10 22 4 10" xfId="8845" xr:uid="{00000000-0005-0000-0000-000012220000}"/>
    <cellStyle name="Normal 2 2 10 22 4 2" xfId="8846" xr:uid="{00000000-0005-0000-0000-000013220000}"/>
    <cellStyle name="Normal 2 2 10 22 4 3" xfId="8847" xr:uid="{00000000-0005-0000-0000-000014220000}"/>
    <cellStyle name="Normal 2 2 10 22 4 4" xfId="8848" xr:uid="{00000000-0005-0000-0000-000015220000}"/>
    <cellStyle name="Normal 2 2 10 22 4 5" xfId="8849" xr:uid="{00000000-0005-0000-0000-000016220000}"/>
    <cellStyle name="Normal 2 2 10 22 4 6" xfId="8850" xr:uid="{00000000-0005-0000-0000-000017220000}"/>
    <cellStyle name="Normal 2 2 10 22 4 7" xfId="8851" xr:uid="{00000000-0005-0000-0000-000018220000}"/>
    <cellStyle name="Normal 2 2 10 22 4 8" xfId="8852" xr:uid="{00000000-0005-0000-0000-000019220000}"/>
    <cellStyle name="Normal 2 2 10 22 4 9" xfId="8853" xr:uid="{00000000-0005-0000-0000-00001A220000}"/>
    <cellStyle name="Normal 2 2 10 22 5" xfId="8854" xr:uid="{00000000-0005-0000-0000-00001B220000}"/>
    <cellStyle name="Normal 2 2 10 22 5 10" xfId="8855" xr:uid="{00000000-0005-0000-0000-00001C220000}"/>
    <cellStyle name="Normal 2 2 10 22 5 2" xfId="8856" xr:uid="{00000000-0005-0000-0000-00001D220000}"/>
    <cellStyle name="Normal 2 2 10 22 5 3" xfId="8857" xr:uid="{00000000-0005-0000-0000-00001E220000}"/>
    <cellStyle name="Normal 2 2 10 22 5 4" xfId="8858" xr:uid="{00000000-0005-0000-0000-00001F220000}"/>
    <cellStyle name="Normal 2 2 10 22 5 5" xfId="8859" xr:uid="{00000000-0005-0000-0000-000020220000}"/>
    <cellStyle name="Normal 2 2 10 22 5 6" xfId="8860" xr:uid="{00000000-0005-0000-0000-000021220000}"/>
    <cellStyle name="Normal 2 2 10 22 5 7" xfId="8861" xr:uid="{00000000-0005-0000-0000-000022220000}"/>
    <cellStyle name="Normal 2 2 10 22 5 8" xfId="8862" xr:uid="{00000000-0005-0000-0000-000023220000}"/>
    <cellStyle name="Normal 2 2 10 22 5 9" xfId="8863" xr:uid="{00000000-0005-0000-0000-000024220000}"/>
    <cellStyle name="Normal 2 2 10 22 6" xfId="8864" xr:uid="{00000000-0005-0000-0000-000025220000}"/>
    <cellStyle name="Normal 2 2 10 22 7" xfId="8865" xr:uid="{00000000-0005-0000-0000-000026220000}"/>
    <cellStyle name="Normal 2 2 10 22 8" xfId="8866" xr:uid="{00000000-0005-0000-0000-000027220000}"/>
    <cellStyle name="Normal 2 2 10 22 9" xfId="8867" xr:uid="{00000000-0005-0000-0000-000028220000}"/>
    <cellStyle name="Normal 2 2 10 23" xfId="8868" xr:uid="{00000000-0005-0000-0000-000029220000}"/>
    <cellStyle name="Normal 2 2 10 23 10" xfId="8869" xr:uid="{00000000-0005-0000-0000-00002A220000}"/>
    <cellStyle name="Normal 2 2 10 23 11" xfId="8870" xr:uid="{00000000-0005-0000-0000-00002B220000}"/>
    <cellStyle name="Normal 2 2 10 23 12" xfId="8871" xr:uid="{00000000-0005-0000-0000-00002C220000}"/>
    <cellStyle name="Normal 2 2 10 23 13" xfId="8872" xr:uid="{00000000-0005-0000-0000-00002D220000}"/>
    <cellStyle name="Normal 2 2 10 23 14" xfId="8873" xr:uid="{00000000-0005-0000-0000-00002E220000}"/>
    <cellStyle name="Normal 2 2 10 23 2" xfId="8874" xr:uid="{00000000-0005-0000-0000-00002F220000}"/>
    <cellStyle name="Normal 2 2 10 23 2 10" xfId="8875" xr:uid="{00000000-0005-0000-0000-000030220000}"/>
    <cellStyle name="Normal 2 2 10 23 2 2" xfId="8876" xr:uid="{00000000-0005-0000-0000-000031220000}"/>
    <cellStyle name="Normal 2 2 10 23 2 3" xfId="8877" xr:uid="{00000000-0005-0000-0000-000032220000}"/>
    <cellStyle name="Normal 2 2 10 23 2 4" xfId="8878" xr:uid="{00000000-0005-0000-0000-000033220000}"/>
    <cellStyle name="Normal 2 2 10 23 2 5" xfId="8879" xr:uid="{00000000-0005-0000-0000-000034220000}"/>
    <cellStyle name="Normal 2 2 10 23 2 6" xfId="8880" xr:uid="{00000000-0005-0000-0000-000035220000}"/>
    <cellStyle name="Normal 2 2 10 23 2 7" xfId="8881" xr:uid="{00000000-0005-0000-0000-000036220000}"/>
    <cellStyle name="Normal 2 2 10 23 2 8" xfId="8882" xr:uid="{00000000-0005-0000-0000-000037220000}"/>
    <cellStyle name="Normal 2 2 10 23 2 9" xfId="8883" xr:uid="{00000000-0005-0000-0000-000038220000}"/>
    <cellStyle name="Normal 2 2 10 23 3" xfId="8884" xr:uid="{00000000-0005-0000-0000-000039220000}"/>
    <cellStyle name="Normal 2 2 10 23 3 10" xfId="8885" xr:uid="{00000000-0005-0000-0000-00003A220000}"/>
    <cellStyle name="Normal 2 2 10 23 3 2" xfId="8886" xr:uid="{00000000-0005-0000-0000-00003B220000}"/>
    <cellStyle name="Normal 2 2 10 23 3 3" xfId="8887" xr:uid="{00000000-0005-0000-0000-00003C220000}"/>
    <cellStyle name="Normal 2 2 10 23 3 4" xfId="8888" xr:uid="{00000000-0005-0000-0000-00003D220000}"/>
    <cellStyle name="Normal 2 2 10 23 3 5" xfId="8889" xr:uid="{00000000-0005-0000-0000-00003E220000}"/>
    <cellStyle name="Normal 2 2 10 23 3 6" xfId="8890" xr:uid="{00000000-0005-0000-0000-00003F220000}"/>
    <cellStyle name="Normal 2 2 10 23 3 7" xfId="8891" xr:uid="{00000000-0005-0000-0000-000040220000}"/>
    <cellStyle name="Normal 2 2 10 23 3 8" xfId="8892" xr:uid="{00000000-0005-0000-0000-000041220000}"/>
    <cellStyle name="Normal 2 2 10 23 3 9" xfId="8893" xr:uid="{00000000-0005-0000-0000-000042220000}"/>
    <cellStyle name="Normal 2 2 10 23 4" xfId="8894" xr:uid="{00000000-0005-0000-0000-000043220000}"/>
    <cellStyle name="Normal 2 2 10 23 4 10" xfId="8895" xr:uid="{00000000-0005-0000-0000-000044220000}"/>
    <cellStyle name="Normal 2 2 10 23 4 2" xfId="8896" xr:uid="{00000000-0005-0000-0000-000045220000}"/>
    <cellStyle name="Normal 2 2 10 23 4 3" xfId="8897" xr:uid="{00000000-0005-0000-0000-000046220000}"/>
    <cellStyle name="Normal 2 2 10 23 4 4" xfId="8898" xr:uid="{00000000-0005-0000-0000-000047220000}"/>
    <cellStyle name="Normal 2 2 10 23 4 5" xfId="8899" xr:uid="{00000000-0005-0000-0000-000048220000}"/>
    <cellStyle name="Normal 2 2 10 23 4 6" xfId="8900" xr:uid="{00000000-0005-0000-0000-000049220000}"/>
    <cellStyle name="Normal 2 2 10 23 4 7" xfId="8901" xr:uid="{00000000-0005-0000-0000-00004A220000}"/>
    <cellStyle name="Normal 2 2 10 23 4 8" xfId="8902" xr:uid="{00000000-0005-0000-0000-00004B220000}"/>
    <cellStyle name="Normal 2 2 10 23 4 9" xfId="8903" xr:uid="{00000000-0005-0000-0000-00004C220000}"/>
    <cellStyle name="Normal 2 2 10 23 5" xfId="8904" xr:uid="{00000000-0005-0000-0000-00004D220000}"/>
    <cellStyle name="Normal 2 2 10 23 5 10" xfId="8905" xr:uid="{00000000-0005-0000-0000-00004E220000}"/>
    <cellStyle name="Normal 2 2 10 23 5 2" xfId="8906" xr:uid="{00000000-0005-0000-0000-00004F220000}"/>
    <cellStyle name="Normal 2 2 10 23 5 3" xfId="8907" xr:uid="{00000000-0005-0000-0000-000050220000}"/>
    <cellStyle name="Normal 2 2 10 23 5 4" xfId="8908" xr:uid="{00000000-0005-0000-0000-000051220000}"/>
    <cellStyle name="Normal 2 2 10 23 5 5" xfId="8909" xr:uid="{00000000-0005-0000-0000-000052220000}"/>
    <cellStyle name="Normal 2 2 10 23 5 6" xfId="8910" xr:uid="{00000000-0005-0000-0000-000053220000}"/>
    <cellStyle name="Normal 2 2 10 23 5 7" xfId="8911" xr:uid="{00000000-0005-0000-0000-000054220000}"/>
    <cellStyle name="Normal 2 2 10 23 5 8" xfId="8912" xr:uid="{00000000-0005-0000-0000-000055220000}"/>
    <cellStyle name="Normal 2 2 10 23 5 9" xfId="8913" xr:uid="{00000000-0005-0000-0000-000056220000}"/>
    <cellStyle name="Normal 2 2 10 23 6" xfId="8914" xr:uid="{00000000-0005-0000-0000-000057220000}"/>
    <cellStyle name="Normal 2 2 10 23 7" xfId="8915" xr:uid="{00000000-0005-0000-0000-000058220000}"/>
    <cellStyle name="Normal 2 2 10 23 8" xfId="8916" xr:uid="{00000000-0005-0000-0000-000059220000}"/>
    <cellStyle name="Normal 2 2 10 23 9" xfId="8917" xr:uid="{00000000-0005-0000-0000-00005A220000}"/>
    <cellStyle name="Normal 2 2 10 24" xfId="8918" xr:uid="{00000000-0005-0000-0000-00005B220000}"/>
    <cellStyle name="Normal 2 2 10 24 10" xfId="8919" xr:uid="{00000000-0005-0000-0000-00005C220000}"/>
    <cellStyle name="Normal 2 2 10 24 11" xfId="8920" xr:uid="{00000000-0005-0000-0000-00005D220000}"/>
    <cellStyle name="Normal 2 2 10 24 12" xfId="8921" xr:uid="{00000000-0005-0000-0000-00005E220000}"/>
    <cellStyle name="Normal 2 2 10 24 13" xfId="8922" xr:uid="{00000000-0005-0000-0000-00005F220000}"/>
    <cellStyle name="Normal 2 2 10 24 14" xfId="8923" xr:uid="{00000000-0005-0000-0000-000060220000}"/>
    <cellStyle name="Normal 2 2 10 24 2" xfId="8924" xr:uid="{00000000-0005-0000-0000-000061220000}"/>
    <cellStyle name="Normal 2 2 10 24 2 10" xfId="8925" xr:uid="{00000000-0005-0000-0000-000062220000}"/>
    <cellStyle name="Normal 2 2 10 24 2 2" xfId="8926" xr:uid="{00000000-0005-0000-0000-000063220000}"/>
    <cellStyle name="Normal 2 2 10 24 2 3" xfId="8927" xr:uid="{00000000-0005-0000-0000-000064220000}"/>
    <cellStyle name="Normal 2 2 10 24 2 4" xfId="8928" xr:uid="{00000000-0005-0000-0000-000065220000}"/>
    <cellStyle name="Normal 2 2 10 24 2 5" xfId="8929" xr:uid="{00000000-0005-0000-0000-000066220000}"/>
    <cellStyle name="Normal 2 2 10 24 2 6" xfId="8930" xr:uid="{00000000-0005-0000-0000-000067220000}"/>
    <cellStyle name="Normal 2 2 10 24 2 7" xfId="8931" xr:uid="{00000000-0005-0000-0000-000068220000}"/>
    <cellStyle name="Normal 2 2 10 24 2 8" xfId="8932" xr:uid="{00000000-0005-0000-0000-000069220000}"/>
    <cellStyle name="Normal 2 2 10 24 2 9" xfId="8933" xr:uid="{00000000-0005-0000-0000-00006A220000}"/>
    <cellStyle name="Normal 2 2 10 24 3" xfId="8934" xr:uid="{00000000-0005-0000-0000-00006B220000}"/>
    <cellStyle name="Normal 2 2 10 24 3 10" xfId="8935" xr:uid="{00000000-0005-0000-0000-00006C220000}"/>
    <cellStyle name="Normal 2 2 10 24 3 2" xfId="8936" xr:uid="{00000000-0005-0000-0000-00006D220000}"/>
    <cellStyle name="Normal 2 2 10 24 3 3" xfId="8937" xr:uid="{00000000-0005-0000-0000-00006E220000}"/>
    <cellStyle name="Normal 2 2 10 24 3 4" xfId="8938" xr:uid="{00000000-0005-0000-0000-00006F220000}"/>
    <cellStyle name="Normal 2 2 10 24 3 5" xfId="8939" xr:uid="{00000000-0005-0000-0000-000070220000}"/>
    <cellStyle name="Normal 2 2 10 24 3 6" xfId="8940" xr:uid="{00000000-0005-0000-0000-000071220000}"/>
    <cellStyle name="Normal 2 2 10 24 3 7" xfId="8941" xr:uid="{00000000-0005-0000-0000-000072220000}"/>
    <cellStyle name="Normal 2 2 10 24 3 8" xfId="8942" xr:uid="{00000000-0005-0000-0000-000073220000}"/>
    <cellStyle name="Normal 2 2 10 24 3 9" xfId="8943" xr:uid="{00000000-0005-0000-0000-000074220000}"/>
    <cellStyle name="Normal 2 2 10 24 4" xfId="8944" xr:uid="{00000000-0005-0000-0000-000075220000}"/>
    <cellStyle name="Normal 2 2 10 24 4 10" xfId="8945" xr:uid="{00000000-0005-0000-0000-000076220000}"/>
    <cellStyle name="Normal 2 2 10 24 4 2" xfId="8946" xr:uid="{00000000-0005-0000-0000-000077220000}"/>
    <cellStyle name="Normal 2 2 10 24 4 3" xfId="8947" xr:uid="{00000000-0005-0000-0000-000078220000}"/>
    <cellStyle name="Normal 2 2 10 24 4 4" xfId="8948" xr:uid="{00000000-0005-0000-0000-000079220000}"/>
    <cellStyle name="Normal 2 2 10 24 4 5" xfId="8949" xr:uid="{00000000-0005-0000-0000-00007A220000}"/>
    <cellStyle name="Normal 2 2 10 24 4 6" xfId="8950" xr:uid="{00000000-0005-0000-0000-00007B220000}"/>
    <cellStyle name="Normal 2 2 10 24 4 7" xfId="8951" xr:uid="{00000000-0005-0000-0000-00007C220000}"/>
    <cellStyle name="Normal 2 2 10 24 4 8" xfId="8952" xr:uid="{00000000-0005-0000-0000-00007D220000}"/>
    <cellStyle name="Normal 2 2 10 24 4 9" xfId="8953" xr:uid="{00000000-0005-0000-0000-00007E220000}"/>
    <cellStyle name="Normal 2 2 10 24 5" xfId="8954" xr:uid="{00000000-0005-0000-0000-00007F220000}"/>
    <cellStyle name="Normal 2 2 10 24 5 10" xfId="8955" xr:uid="{00000000-0005-0000-0000-000080220000}"/>
    <cellStyle name="Normal 2 2 10 24 5 2" xfId="8956" xr:uid="{00000000-0005-0000-0000-000081220000}"/>
    <cellStyle name="Normal 2 2 10 24 5 3" xfId="8957" xr:uid="{00000000-0005-0000-0000-000082220000}"/>
    <cellStyle name="Normal 2 2 10 24 5 4" xfId="8958" xr:uid="{00000000-0005-0000-0000-000083220000}"/>
    <cellStyle name="Normal 2 2 10 24 5 5" xfId="8959" xr:uid="{00000000-0005-0000-0000-000084220000}"/>
    <cellStyle name="Normal 2 2 10 24 5 6" xfId="8960" xr:uid="{00000000-0005-0000-0000-000085220000}"/>
    <cellStyle name="Normal 2 2 10 24 5 7" xfId="8961" xr:uid="{00000000-0005-0000-0000-000086220000}"/>
    <cellStyle name="Normal 2 2 10 24 5 8" xfId="8962" xr:uid="{00000000-0005-0000-0000-000087220000}"/>
    <cellStyle name="Normal 2 2 10 24 5 9" xfId="8963" xr:uid="{00000000-0005-0000-0000-000088220000}"/>
    <cellStyle name="Normal 2 2 10 24 6" xfId="8964" xr:uid="{00000000-0005-0000-0000-000089220000}"/>
    <cellStyle name="Normal 2 2 10 24 7" xfId="8965" xr:uid="{00000000-0005-0000-0000-00008A220000}"/>
    <cellStyle name="Normal 2 2 10 24 8" xfId="8966" xr:uid="{00000000-0005-0000-0000-00008B220000}"/>
    <cellStyle name="Normal 2 2 10 24 9" xfId="8967" xr:uid="{00000000-0005-0000-0000-00008C220000}"/>
    <cellStyle name="Normal 2 2 10 25" xfId="8968" xr:uid="{00000000-0005-0000-0000-00008D220000}"/>
    <cellStyle name="Normal 2 2 10 25 10" xfId="8969" xr:uid="{00000000-0005-0000-0000-00008E220000}"/>
    <cellStyle name="Normal 2 2 10 25 11" xfId="8970" xr:uid="{00000000-0005-0000-0000-00008F220000}"/>
    <cellStyle name="Normal 2 2 10 25 12" xfId="8971" xr:uid="{00000000-0005-0000-0000-000090220000}"/>
    <cellStyle name="Normal 2 2 10 25 13" xfId="8972" xr:uid="{00000000-0005-0000-0000-000091220000}"/>
    <cellStyle name="Normal 2 2 10 25 14" xfId="8973" xr:uid="{00000000-0005-0000-0000-000092220000}"/>
    <cellStyle name="Normal 2 2 10 25 2" xfId="8974" xr:uid="{00000000-0005-0000-0000-000093220000}"/>
    <cellStyle name="Normal 2 2 10 25 2 10" xfId="8975" xr:uid="{00000000-0005-0000-0000-000094220000}"/>
    <cellStyle name="Normal 2 2 10 25 2 2" xfId="8976" xr:uid="{00000000-0005-0000-0000-000095220000}"/>
    <cellStyle name="Normal 2 2 10 25 2 3" xfId="8977" xr:uid="{00000000-0005-0000-0000-000096220000}"/>
    <cellStyle name="Normal 2 2 10 25 2 4" xfId="8978" xr:uid="{00000000-0005-0000-0000-000097220000}"/>
    <cellStyle name="Normal 2 2 10 25 2 5" xfId="8979" xr:uid="{00000000-0005-0000-0000-000098220000}"/>
    <cellStyle name="Normal 2 2 10 25 2 6" xfId="8980" xr:uid="{00000000-0005-0000-0000-000099220000}"/>
    <cellStyle name="Normal 2 2 10 25 2 7" xfId="8981" xr:uid="{00000000-0005-0000-0000-00009A220000}"/>
    <cellStyle name="Normal 2 2 10 25 2 8" xfId="8982" xr:uid="{00000000-0005-0000-0000-00009B220000}"/>
    <cellStyle name="Normal 2 2 10 25 2 9" xfId="8983" xr:uid="{00000000-0005-0000-0000-00009C220000}"/>
    <cellStyle name="Normal 2 2 10 25 3" xfId="8984" xr:uid="{00000000-0005-0000-0000-00009D220000}"/>
    <cellStyle name="Normal 2 2 10 25 3 10" xfId="8985" xr:uid="{00000000-0005-0000-0000-00009E220000}"/>
    <cellStyle name="Normal 2 2 10 25 3 2" xfId="8986" xr:uid="{00000000-0005-0000-0000-00009F220000}"/>
    <cellStyle name="Normal 2 2 10 25 3 3" xfId="8987" xr:uid="{00000000-0005-0000-0000-0000A0220000}"/>
    <cellStyle name="Normal 2 2 10 25 3 4" xfId="8988" xr:uid="{00000000-0005-0000-0000-0000A1220000}"/>
    <cellStyle name="Normal 2 2 10 25 3 5" xfId="8989" xr:uid="{00000000-0005-0000-0000-0000A2220000}"/>
    <cellStyle name="Normal 2 2 10 25 3 6" xfId="8990" xr:uid="{00000000-0005-0000-0000-0000A3220000}"/>
    <cellStyle name="Normal 2 2 10 25 3 7" xfId="8991" xr:uid="{00000000-0005-0000-0000-0000A4220000}"/>
    <cellStyle name="Normal 2 2 10 25 3 8" xfId="8992" xr:uid="{00000000-0005-0000-0000-0000A5220000}"/>
    <cellStyle name="Normal 2 2 10 25 3 9" xfId="8993" xr:uid="{00000000-0005-0000-0000-0000A6220000}"/>
    <cellStyle name="Normal 2 2 10 25 4" xfId="8994" xr:uid="{00000000-0005-0000-0000-0000A7220000}"/>
    <cellStyle name="Normal 2 2 10 25 4 10" xfId="8995" xr:uid="{00000000-0005-0000-0000-0000A8220000}"/>
    <cellStyle name="Normal 2 2 10 25 4 2" xfId="8996" xr:uid="{00000000-0005-0000-0000-0000A9220000}"/>
    <cellStyle name="Normal 2 2 10 25 4 3" xfId="8997" xr:uid="{00000000-0005-0000-0000-0000AA220000}"/>
    <cellStyle name="Normal 2 2 10 25 4 4" xfId="8998" xr:uid="{00000000-0005-0000-0000-0000AB220000}"/>
    <cellStyle name="Normal 2 2 10 25 4 5" xfId="8999" xr:uid="{00000000-0005-0000-0000-0000AC220000}"/>
    <cellStyle name="Normal 2 2 10 25 4 6" xfId="9000" xr:uid="{00000000-0005-0000-0000-0000AD220000}"/>
    <cellStyle name="Normal 2 2 10 25 4 7" xfId="9001" xr:uid="{00000000-0005-0000-0000-0000AE220000}"/>
    <cellStyle name="Normal 2 2 10 25 4 8" xfId="9002" xr:uid="{00000000-0005-0000-0000-0000AF220000}"/>
    <cellStyle name="Normal 2 2 10 25 4 9" xfId="9003" xr:uid="{00000000-0005-0000-0000-0000B0220000}"/>
    <cellStyle name="Normal 2 2 10 25 5" xfId="9004" xr:uid="{00000000-0005-0000-0000-0000B1220000}"/>
    <cellStyle name="Normal 2 2 10 25 5 10" xfId="9005" xr:uid="{00000000-0005-0000-0000-0000B2220000}"/>
    <cellStyle name="Normal 2 2 10 25 5 2" xfId="9006" xr:uid="{00000000-0005-0000-0000-0000B3220000}"/>
    <cellStyle name="Normal 2 2 10 25 5 3" xfId="9007" xr:uid="{00000000-0005-0000-0000-0000B4220000}"/>
    <cellStyle name="Normal 2 2 10 25 5 4" xfId="9008" xr:uid="{00000000-0005-0000-0000-0000B5220000}"/>
    <cellStyle name="Normal 2 2 10 25 5 5" xfId="9009" xr:uid="{00000000-0005-0000-0000-0000B6220000}"/>
    <cellStyle name="Normal 2 2 10 25 5 6" xfId="9010" xr:uid="{00000000-0005-0000-0000-0000B7220000}"/>
    <cellStyle name="Normal 2 2 10 25 5 7" xfId="9011" xr:uid="{00000000-0005-0000-0000-0000B8220000}"/>
    <cellStyle name="Normal 2 2 10 25 5 8" xfId="9012" xr:uid="{00000000-0005-0000-0000-0000B9220000}"/>
    <cellStyle name="Normal 2 2 10 25 5 9" xfId="9013" xr:uid="{00000000-0005-0000-0000-0000BA220000}"/>
    <cellStyle name="Normal 2 2 10 25 6" xfId="9014" xr:uid="{00000000-0005-0000-0000-0000BB220000}"/>
    <cellStyle name="Normal 2 2 10 25 7" xfId="9015" xr:uid="{00000000-0005-0000-0000-0000BC220000}"/>
    <cellStyle name="Normal 2 2 10 25 8" xfId="9016" xr:uid="{00000000-0005-0000-0000-0000BD220000}"/>
    <cellStyle name="Normal 2 2 10 25 9" xfId="9017" xr:uid="{00000000-0005-0000-0000-0000BE220000}"/>
    <cellStyle name="Normal 2 2 10 26" xfId="9018" xr:uid="{00000000-0005-0000-0000-0000BF220000}"/>
    <cellStyle name="Normal 2 2 10 26 10" xfId="9019" xr:uid="{00000000-0005-0000-0000-0000C0220000}"/>
    <cellStyle name="Normal 2 2 10 26 11" xfId="9020" xr:uid="{00000000-0005-0000-0000-0000C1220000}"/>
    <cellStyle name="Normal 2 2 10 26 12" xfId="9021" xr:uid="{00000000-0005-0000-0000-0000C2220000}"/>
    <cellStyle name="Normal 2 2 10 26 13" xfId="9022" xr:uid="{00000000-0005-0000-0000-0000C3220000}"/>
    <cellStyle name="Normal 2 2 10 26 14" xfId="9023" xr:uid="{00000000-0005-0000-0000-0000C4220000}"/>
    <cellStyle name="Normal 2 2 10 26 2" xfId="9024" xr:uid="{00000000-0005-0000-0000-0000C5220000}"/>
    <cellStyle name="Normal 2 2 10 26 2 10" xfId="9025" xr:uid="{00000000-0005-0000-0000-0000C6220000}"/>
    <cellStyle name="Normal 2 2 10 26 2 2" xfId="9026" xr:uid="{00000000-0005-0000-0000-0000C7220000}"/>
    <cellStyle name="Normal 2 2 10 26 2 3" xfId="9027" xr:uid="{00000000-0005-0000-0000-0000C8220000}"/>
    <cellStyle name="Normal 2 2 10 26 2 4" xfId="9028" xr:uid="{00000000-0005-0000-0000-0000C9220000}"/>
    <cellStyle name="Normal 2 2 10 26 2 5" xfId="9029" xr:uid="{00000000-0005-0000-0000-0000CA220000}"/>
    <cellStyle name="Normal 2 2 10 26 2 6" xfId="9030" xr:uid="{00000000-0005-0000-0000-0000CB220000}"/>
    <cellStyle name="Normal 2 2 10 26 2 7" xfId="9031" xr:uid="{00000000-0005-0000-0000-0000CC220000}"/>
    <cellStyle name="Normal 2 2 10 26 2 8" xfId="9032" xr:uid="{00000000-0005-0000-0000-0000CD220000}"/>
    <cellStyle name="Normal 2 2 10 26 2 9" xfId="9033" xr:uid="{00000000-0005-0000-0000-0000CE220000}"/>
    <cellStyle name="Normal 2 2 10 26 3" xfId="9034" xr:uid="{00000000-0005-0000-0000-0000CF220000}"/>
    <cellStyle name="Normal 2 2 10 26 3 10" xfId="9035" xr:uid="{00000000-0005-0000-0000-0000D0220000}"/>
    <cellStyle name="Normal 2 2 10 26 3 2" xfId="9036" xr:uid="{00000000-0005-0000-0000-0000D1220000}"/>
    <cellStyle name="Normal 2 2 10 26 3 3" xfId="9037" xr:uid="{00000000-0005-0000-0000-0000D2220000}"/>
    <cellStyle name="Normal 2 2 10 26 3 4" xfId="9038" xr:uid="{00000000-0005-0000-0000-0000D3220000}"/>
    <cellStyle name="Normal 2 2 10 26 3 5" xfId="9039" xr:uid="{00000000-0005-0000-0000-0000D4220000}"/>
    <cellStyle name="Normal 2 2 10 26 3 6" xfId="9040" xr:uid="{00000000-0005-0000-0000-0000D5220000}"/>
    <cellStyle name="Normal 2 2 10 26 3 7" xfId="9041" xr:uid="{00000000-0005-0000-0000-0000D6220000}"/>
    <cellStyle name="Normal 2 2 10 26 3 8" xfId="9042" xr:uid="{00000000-0005-0000-0000-0000D7220000}"/>
    <cellStyle name="Normal 2 2 10 26 3 9" xfId="9043" xr:uid="{00000000-0005-0000-0000-0000D8220000}"/>
    <cellStyle name="Normal 2 2 10 26 4" xfId="9044" xr:uid="{00000000-0005-0000-0000-0000D9220000}"/>
    <cellStyle name="Normal 2 2 10 26 4 10" xfId="9045" xr:uid="{00000000-0005-0000-0000-0000DA220000}"/>
    <cellStyle name="Normal 2 2 10 26 4 2" xfId="9046" xr:uid="{00000000-0005-0000-0000-0000DB220000}"/>
    <cellStyle name="Normal 2 2 10 26 4 3" xfId="9047" xr:uid="{00000000-0005-0000-0000-0000DC220000}"/>
    <cellStyle name="Normal 2 2 10 26 4 4" xfId="9048" xr:uid="{00000000-0005-0000-0000-0000DD220000}"/>
    <cellStyle name="Normal 2 2 10 26 4 5" xfId="9049" xr:uid="{00000000-0005-0000-0000-0000DE220000}"/>
    <cellStyle name="Normal 2 2 10 26 4 6" xfId="9050" xr:uid="{00000000-0005-0000-0000-0000DF220000}"/>
    <cellStyle name="Normal 2 2 10 26 4 7" xfId="9051" xr:uid="{00000000-0005-0000-0000-0000E0220000}"/>
    <cellStyle name="Normal 2 2 10 26 4 8" xfId="9052" xr:uid="{00000000-0005-0000-0000-0000E1220000}"/>
    <cellStyle name="Normal 2 2 10 26 4 9" xfId="9053" xr:uid="{00000000-0005-0000-0000-0000E2220000}"/>
    <cellStyle name="Normal 2 2 10 26 5" xfId="9054" xr:uid="{00000000-0005-0000-0000-0000E3220000}"/>
    <cellStyle name="Normal 2 2 10 26 5 10" xfId="9055" xr:uid="{00000000-0005-0000-0000-0000E4220000}"/>
    <cellStyle name="Normal 2 2 10 26 5 2" xfId="9056" xr:uid="{00000000-0005-0000-0000-0000E5220000}"/>
    <cellStyle name="Normal 2 2 10 26 5 3" xfId="9057" xr:uid="{00000000-0005-0000-0000-0000E6220000}"/>
    <cellStyle name="Normal 2 2 10 26 5 4" xfId="9058" xr:uid="{00000000-0005-0000-0000-0000E7220000}"/>
    <cellStyle name="Normal 2 2 10 26 5 5" xfId="9059" xr:uid="{00000000-0005-0000-0000-0000E8220000}"/>
    <cellStyle name="Normal 2 2 10 26 5 6" xfId="9060" xr:uid="{00000000-0005-0000-0000-0000E9220000}"/>
    <cellStyle name="Normal 2 2 10 26 5 7" xfId="9061" xr:uid="{00000000-0005-0000-0000-0000EA220000}"/>
    <cellStyle name="Normal 2 2 10 26 5 8" xfId="9062" xr:uid="{00000000-0005-0000-0000-0000EB220000}"/>
    <cellStyle name="Normal 2 2 10 26 5 9" xfId="9063" xr:uid="{00000000-0005-0000-0000-0000EC220000}"/>
    <cellStyle name="Normal 2 2 10 26 6" xfId="9064" xr:uid="{00000000-0005-0000-0000-0000ED220000}"/>
    <cellStyle name="Normal 2 2 10 26 7" xfId="9065" xr:uid="{00000000-0005-0000-0000-0000EE220000}"/>
    <cellStyle name="Normal 2 2 10 26 8" xfId="9066" xr:uid="{00000000-0005-0000-0000-0000EF220000}"/>
    <cellStyle name="Normal 2 2 10 26 9" xfId="9067" xr:uid="{00000000-0005-0000-0000-0000F0220000}"/>
    <cellStyle name="Normal 2 2 10 27" xfId="9068" xr:uid="{00000000-0005-0000-0000-0000F1220000}"/>
    <cellStyle name="Normal 2 2 10 27 10" xfId="9069" xr:uid="{00000000-0005-0000-0000-0000F2220000}"/>
    <cellStyle name="Normal 2 2 10 27 11" xfId="9070" xr:uid="{00000000-0005-0000-0000-0000F3220000}"/>
    <cellStyle name="Normal 2 2 10 27 12" xfId="9071" xr:uid="{00000000-0005-0000-0000-0000F4220000}"/>
    <cellStyle name="Normal 2 2 10 27 13" xfId="9072" xr:uid="{00000000-0005-0000-0000-0000F5220000}"/>
    <cellStyle name="Normal 2 2 10 27 14" xfId="9073" xr:uid="{00000000-0005-0000-0000-0000F6220000}"/>
    <cellStyle name="Normal 2 2 10 27 2" xfId="9074" xr:uid="{00000000-0005-0000-0000-0000F7220000}"/>
    <cellStyle name="Normal 2 2 10 27 2 10" xfId="9075" xr:uid="{00000000-0005-0000-0000-0000F8220000}"/>
    <cellStyle name="Normal 2 2 10 27 2 2" xfId="9076" xr:uid="{00000000-0005-0000-0000-0000F9220000}"/>
    <cellStyle name="Normal 2 2 10 27 2 3" xfId="9077" xr:uid="{00000000-0005-0000-0000-0000FA220000}"/>
    <cellStyle name="Normal 2 2 10 27 2 4" xfId="9078" xr:uid="{00000000-0005-0000-0000-0000FB220000}"/>
    <cellStyle name="Normal 2 2 10 27 2 5" xfId="9079" xr:uid="{00000000-0005-0000-0000-0000FC220000}"/>
    <cellStyle name="Normal 2 2 10 27 2 6" xfId="9080" xr:uid="{00000000-0005-0000-0000-0000FD220000}"/>
    <cellStyle name="Normal 2 2 10 27 2 7" xfId="9081" xr:uid="{00000000-0005-0000-0000-0000FE220000}"/>
    <cellStyle name="Normal 2 2 10 27 2 8" xfId="9082" xr:uid="{00000000-0005-0000-0000-0000FF220000}"/>
    <cellStyle name="Normal 2 2 10 27 2 9" xfId="9083" xr:uid="{00000000-0005-0000-0000-000000230000}"/>
    <cellStyle name="Normal 2 2 10 27 3" xfId="9084" xr:uid="{00000000-0005-0000-0000-000001230000}"/>
    <cellStyle name="Normal 2 2 10 27 3 10" xfId="9085" xr:uid="{00000000-0005-0000-0000-000002230000}"/>
    <cellStyle name="Normal 2 2 10 27 3 2" xfId="9086" xr:uid="{00000000-0005-0000-0000-000003230000}"/>
    <cellStyle name="Normal 2 2 10 27 3 3" xfId="9087" xr:uid="{00000000-0005-0000-0000-000004230000}"/>
    <cellStyle name="Normal 2 2 10 27 3 4" xfId="9088" xr:uid="{00000000-0005-0000-0000-000005230000}"/>
    <cellStyle name="Normal 2 2 10 27 3 5" xfId="9089" xr:uid="{00000000-0005-0000-0000-000006230000}"/>
    <cellStyle name="Normal 2 2 10 27 3 6" xfId="9090" xr:uid="{00000000-0005-0000-0000-000007230000}"/>
    <cellStyle name="Normal 2 2 10 27 3 7" xfId="9091" xr:uid="{00000000-0005-0000-0000-000008230000}"/>
    <cellStyle name="Normal 2 2 10 27 3 8" xfId="9092" xr:uid="{00000000-0005-0000-0000-000009230000}"/>
    <cellStyle name="Normal 2 2 10 27 3 9" xfId="9093" xr:uid="{00000000-0005-0000-0000-00000A230000}"/>
    <cellStyle name="Normal 2 2 10 27 4" xfId="9094" xr:uid="{00000000-0005-0000-0000-00000B230000}"/>
    <cellStyle name="Normal 2 2 10 27 4 10" xfId="9095" xr:uid="{00000000-0005-0000-0000-00000C230000}"/>
    <cellStyle name="Normal 2 2 10 27 4 2" xfId="9096" xr:uid="{00000000-0005-0000-0000-00000D230000}"/>
    <cellStyle name="Normal 2 2 10 27 4 3" xfId="9097" xr:uid="{00000000-0005-0000-0000-00000E230000}"/>
    <cellStyle name="Normal 2 2 10 27 4 4" xfId="9098" xr:uid="{00000000-0005-0000-0000-00000F230000}"/>
    <cellStyle name="Normal 2 2 10 27 4 5" xfId="9099" xr:uid="{00000000-0005-0000-0000-000010230000}"/>
    <cellStyle name="Normal 2 2 10 27 4 6" xfId="9100" xr:uid="{00000000-0005-0000-0000-000011230000}"/>
    <cellStyle name="Normal 2 2 10 27 4 7" xfId="9101" xr:uid="{00000000-0005-0000-0000-000012230000}"/>
    <cellStyle name="Normal 2 2 10 27 4 8" xfId="9102" xr:uid="{00000000-0005-0000-0000-000013230000}"/>
    <cellStyle name="Normal 2 2 10 27 4 9" xfId="9103" xr:uid="{00000000-0005-0000-0000-000014230000}"/>
    <cellStyle name="Normal 2 2 10 27 5" xfId="9104" xr:uid="{00000000-0005-0000-0000-000015230000}"/>
    <cellStyle name="Normal 2 2 10 27 5 10" xfId="9105" xr:uid="{00000000-0005-0000-0000-000016230000}"/>
    <cellStyle name="Normal 2 2 10 27 5 2" xfId="9106" xr:uid="{00000000-0005-0000-0000-000017230000}"/>
    <cellStyle name="Normal 2 2 10 27 5 3" xfId="9107" xr:uid="{00000000-0005-0000-0000-000018230000}"/>
    <cellStyle name="Normal 2 2 10 27 5 4" xfId="9108" xr:uid="{00000000-0005-0000-0000-000019230000}"/>
    <cellStyle name="Normal 2 2 10 27 5 5" xfId="9109" xr:uid="{00000000-0005-0000-0000-00001A230000}"/>
    <cellStyle name="Normal 2 2 10 27 5 6" xfId="9110" xr:uid="{00000000-0005-0000-0000-00001B230000}"/>
    <cellStyle name="Normal 2 2 10 27 5 7" xfId="9111" xr:uid="{00000000-0005-0000-0000-00001C230000}"/>
    <cellStyle name="Normal 2 2 10 27 5 8" xfId="9112" xr:uid="{00000000-0005-0000-0000-00001D230000}"/>
    <cellStyle name="Normal 2 2 10 27 5 9" xfId="9113" xr:uid="{00000000-0005-0000-0000-00001E230000}"/>
    <cellStyle name="Normal 2 2 10 27 6" xfId="9114" xr:uid="{00000000-0005-0000-0000-00001F230000}"/>
    <cellStyle name="Normal 2 2 10 27 7" xfId="9115" xr:uid="{00000000-0005-0000-0000-000020230000}"/>
    <cellStyle name="Normal 2 2 10 27 8" xfId="9116" xr:uid="{00000000-0005-0000-0000-000021230000}"/>
    <cellStyle name="Normal 2 2 10 27 9" xfId="9117" xr:uid="{00000000-0005-0000-0000-000022230000}"/>
    <cellStyle name="Normal 2 2 10 28" xfId="9118" xr:uid="{00000000-0005-0000-0000-000023230000}"/>
    <cellStyle name="Normal 2 2 10 28 10" xfId="9119" xr:uid="{00000000-0005-0000-0000-000024230000}"/>
    <cellStyle name="Normal 2 2 10 28 11" xfId="9120" xr:uid="{00000000-0005-0000-0000-000025230000}"/>
    <cellStyle name="Normal 2 2 10 28 12" xfId="9121" xr:uid="{00000000-0005-0000-0000-000026230000}"/>
    <cellStyle name="Normal 2 2 10 28 13" xfId="9122" xr:uid="{00000000-0005-0000-0000-000027230000}"/>
    <cellStyle name="Normal 2 2 10 28 14" xfId="9123" xr:uid="{00000000-0005-0000-0000-000028230000}"/>
    <cellStyle name="Normal 2 2 10 28 2" xfId="9124" xr:uid="{00000000-0005-0000-0000-000029230000}"/>
    <cellStyle name="Normal 2 2 10 28 2 10" xfId="9125" xr:uid="{00000000-0005-0000-0000-00002A230000}"/>
    <cellStyle name="Normal 2 2 10 28 2 2" xfId="9126" xr:uid="{00000000-0005-0000-0000-00002B230000}"/>
    <cellStyle name="Normal 2 2 10 28 2 3" xfId="9127" xr:uid="{00000000-0005-0000-0000-00002C230000}"/>
    <cellStyle name="Normal 2 2 10 28 2 4" xfId="9128" xr:uid="{00000000-0005-0000-0000-00002D230000}"/>
    <cellStyle name="Normal 2 2 10 28 2 5" xfId="9129" xr:uid="{00000000-0005-0000-0000-00002E230000}"/>
    <cellStyle name="Normal 2 2 10 28 2 6" xfId="9130" xr:uid="{00000000-0005-0000-0000-00002F230000}"/>
    <cellStyle name="Normal 2 2 10 28 2 7" xfId="9131" xr:uid="{00000000-0005-0000-0000-000030230000}"/>
    <cellStyle name="Normal 2 2 10 28 2 8" xfId="9132" xr:uid="{00000000-0005-0000-0000-000031230000}"/>
    <cellStyle name="Normal 2 2 10 28 2 9" xfId="9133" xr:uid="{00000000-0005-0000-0000-000032230000}"/>
    <cellStyle name="Normal 2 2 10 28 3" xfId="9134" xr:uid="{00000000-0005-0000-0000-000033230000}"/>
    <cellStyle name="Normal 2 2 10 28 3 10" xfId="9135" xr:uid="{00000000-0005-0000-0000-000034230000}"/>
    <cellStyle name="Normal 2 2 10 28 3 2" xfId="9136" xr:uid="{00000000-0005-0000-0000-000035230000}"/>
    <cellStyle name="Normal 2 2 10 28 3 3" xfId="9137" xr:uid="{00000000-0005-0000-0000-000036230000}"/>
    <cellStyle name="Normal 2 2 10 28 3 4" xfId="9138" xr:uid="{00000000-0005-0000-0000-000037230000}"/>
    <cellStyle name="Normal 2 2 10 28 3 5" xfId="9139" xr:uid="{00000000-0005-0000-0000-000038230000}"/>
    <cellStyle name="Normal 2 2 10 28 3 6" xfId="9140" xr:uid="{00000000-0005-0000-0000-000039230000}"/>
    <cellStyle name="Normal 2 2 10 28 3 7" xfId="9141" xr:uid="{00000000-0005-0000-0000-00003A230000}"/>
    <cellStyle name="Normal 2 2 10 28 3 8" xfId="9142" xr:uid="{00000000-0005-0000-0000-00003B230000}"/>
    <cellStyle name="Normal 2 2 10 28 3 9" xfId="9143" xr:uid="{00000000-0005-0000-0000-00003C230000}"/>
    <cellStyle name="Normal 2 2 10 28 4" xfId="9144" xr:uid="{00000000-0005-0000-0000-00003D230000}"/>
    <cellStyle name="Normal 2 2 10 28 4 10" xfId="9145" xr:uid="{00000000-0005-0000-0000-00003E230000}"/>
    <cellStyle name="Normal 2 2 10 28 4 2" xfId="9146" xr:uid="{00000000-0005-0000-0000-00003F230000}"/>
    <cellStyle name="Normal 2 2 10 28 4 3" xfId="9147" xr:uid="{00000000-0005-0000-0000-000040230000}"/>
    <cellStyle name="Normal 2 2 10 28 4 4" xfId="9148" xr:uid="{00000000-0005-0000-0000-000041230000}"/>
    <cellStyle name="Normal 2 2 10 28 4 5" xfId="9149" xr:uid="{00000000-0005-0000-0000-000042230000}"/>
    <cellStyle name="Normal 2 2 10 28 4 6" xfId="9150" xr:uid="{00000000-0005-0000-0000-000043230000}"/>
    <cellStyle name="Normal 2 2 10 28 4 7" xfId="9151" xr:uid="{00000000-0005-0000-0000-000044230000}"/>
    <cellStyle name="Normal 2 2 10 28 4 8" xfId="9152" xr:uid="{00000000-0005-0000-0000-000045230000}"/>
    <cellStyle name="Normal 2 2 10 28 4 9" xfId="9153" xr:uid="{00000000-0005-0000-0000-000046230000}"/>
    <cellStyle name="Normal 2 2 10 28 5" xfId="9154" xr:uid="{00000000-0005-0000-0000-000047230000}"/>
    <cellStyle name="Normal 2 2 10 28 5 10" xfId="9155" xr:uid="{00000000-0005-0000-0000-000048230000}"/>
    <cellStyle name="Normal 2 2 10 28 5 2" xfId="9156" xr:uid="{00000000-0005-0000-0000-000049230000}"/>
    <cellStyle name="Normal 2 2 10 28 5 3" xfId="9157" xr:uid="{00000000-0005-0000-0000-00004A230000}"/>
    <cellStyle name="Normal 2 2 10 28 5 4" xfId="9158" xr:uid="{00000000-0005-0000-0000-00004B230000}"/>
    <cellStyle name="Normal 2 2 10 28 5 5" xfId="9159" xr:uid="{00000000-0005-0000-0000-00004C230000}"/>
    <cellStyle name="Normal 2 2 10 28 5 6" xfId="9160" xr:uid="{00000000-0005-0000-0000-00004D230000}"/>
    <cellStyle name="Normal 2 2 10 28 5 7" xfId="9161" xr:uid="{00000000-0005-0000-0000-00004E230000}"/>
    <cellStyle name="Normal 2 2 10 28 5 8" xfId="9162" xr:uid="{00000000-0005-0000-0000-00004F230000}"/>
    <cellStyle name="Normal 2 2 10 28 5 9" xfId="9163" xr:uid="{00000000-0005-0000-0000-000050230000}"/>
    <cellStyle name="Normal 2 2 10 28 6" xfId="9164" xr:uid="{00000000-0005-0000-0000-000051230000}"/>
    <cellStyle name="Normal 2 2 10 28 7" xfId="9165" xr:uid="{00000000-0005-0000-0000-000052230000}"/>
    <cellStyle name="Normal 2 2 10 28 8" xfId="9166" xr:uid="{00000000-0005-0000-0000-000053230000}"/>
    <cellStyle name="Normal 2 2 10 28 9" xfId="9167" xr:uid="{00000000-0005-0000-0000-000054230000}"/>
    <cellStyle name="Normal 2 2 10 29" xfId="9168" xr:uid="{00000000-0005-0000-0000-000055230000}"/>
    <cellStyle name="Normal 2 2 10 29 10" xfId="9169" xr:uid="{00000000-0005-0000-0000-000056230000}"/>
    <cellStyle name="Normal 2 2 10 29 11" xfId="9170" xr:uid="{00000000-0005-0000-0000-000057230000}"/>
    <cellStyle name="Normal 2 2 10 29 12" xfId="9171" xr:uid="{00000000-0005-0000-0000-000058230000}"/>
    <cellStyle name="Normal 2 2 10 29 13" xfId="9172" xr:uid="{00000000-0005-0000-0000-000059230000}"/>
    <cellStyle name="Normal 2 2 10 29 14" xfId="9173" xr:uid="{00000000-0005-0000-0000-00005A230000}"/>
    <cellStyle name="Normal 2 2 10 29 2" xfId="9174" xr:uid="{00000000-0005-0000-0000-00005B230000}"/>
    <cellStyle name="Normal 2 2 10 29 2 10" xfId="9175" xr:uid="{00000000-0005-0000-0000-00005C230000}"/>
    <cellStyle name="Normal 2 2 10 29 2 2" xfId="9176" xr:uid="{00000000-0005-0000-0000-00005D230000}"/>
    <cellStyle name="Normal 2 2 10 29 2 3" xfId="9177" xr:uid="{00000000-0005-0000-0000-00005E230000}"/>
    <cellStyle name="Normal 2 2 10 29 2 4" xfId="9178" xr:uid="{00000000-0005-0000-0000-00005F230000}"/>
    <cellStyle name="Normal 2 2 10 29 2 5" xfId="9179" xr:uid="{00000000-0005-0000-0000-000060230000}"/>
    <cellStyle name="Normal 2 2 10 29 2 6" xfId="9180" xr:uid="{00000000-0005-0000-0000-000061230000}"/>
    <cellStyle name="Normal 2 2 10 29 2 7" xfId="9181" xr:uid="{00000000-0005-0000-0000-000062230000}"/>
    <cellStyle name="Normal 2 2 10 29 2 8" xfId="9182" xr:uid="{00000000-0005-0000-0000-000063230000}"/>
    <cellStyle name="Normal 2 2 10 29 2 9" xfId="9183" xr:uid="{00000000-0005-0000-0000-000064230000}"/>
    <cellStyle name="Normal 2 2 10 29 3" xfId="9184" xr:uid="{00000000-0005-0000-0000-000065230000}"/>
    <cellStyle name="Normal 2 2 10 29 3 10" xfId="9185" xr:uid="{00000000-0005-0000-0000-000066230000}"/>
    <cellStyle name="Normal 2 2 10 29 3 2" xfId="9186" xr:uid="{00000000-0005-0000-0000-000067230000}"/>
    <cellStyle name="Normal 2 2 10 29 3 3" xfId="9187" xr:uid="{00000000-0005-0000-0000-000068230000}"/>
    <cellStyle name="Normal 2 2 10 29 3 4" xfId="9188" xr:uid="{00000000-0005-0000-0000-000069230000}"/>
    <cellStyle name="Normal 2 2 10 29 3 5" xfId="9189" xr:uid="{00000000-0005-0000-0000-00006A230000}"/>
    <cellStyle name="Normal 2 2 10 29 3 6" xfId="9190" xr:uid="{00000000-0005-0000-0000-00006B230000}"/>
    <cellStyle name="Normal 2 2 10 29 3 7" xfId="9191" xr:uid="{00000000-0005-0000-0000-00006C230000}"/>
    <cellStyle name="Normal 2 2 10 29 3 8" xfId="9192" xr:uid="{00000000-0005-0000-0000-00006D230000}"/>
    <cellStyle name="Normal 2 2 10 29 3 9" xfId="9193" xr:uid="{00000000-0005-0000-0000-00006E230000}"/>
    <cellStyle name="Normal 2 2 10 29 4" xfId="9194" xr:uid="{00000000-0005-0000-0000-00006F230000}"/>
    <cellStyle name="Normal 2 2 10 29 4 10" xfId="9195" xr:uid="{00000000-0005-0000-0000-000070230000}"/>
    <cellStyle name="Normal 2 2 10 29 4 2" xfId="9196" xr:uid="{00000000-0005-0000-0000-000071230000}"/>
    <cellStyle name="Normal 2 2 10 29 4 3" xfId="9197" xr:uid="{00000000-0005-0000-0000-000072230000}"/>
    <cellStyle name="Normal 2 2 10 29 4 4" xfId="9198" xr:uid="{00000000-0005-0000-0000-000073230000}"/>
    <cellStyle name="Normal 2 2 10 29 4 5" xfId="9199" xr:uid="{00000000-0005-0000-0000-000074230000}"/>
    <cellStyle name="Normal 2 2 10 29 4 6" xfId="9200" xr:uid="{00000000-0005-0000-0000-000075230000}"/>
    <cellStyle name="Normal 2 2 10 29 4 7" xfId="9201" xr:uid="{00000000-0005-0000-0000-000076230000}"/>
    <cellStyle name="Normal 2 2 10 29 4 8" xfId="9202" xr:uid="{00000000-0005-0000-0000-000077230000}"/>
    <cellStyle name="Normal 2 2 10 29 4 9" xfId="9203" xr:uid="{00000000-0005-0000-0000-000078230000}"/>
    <cellStyle name="Normal 2 2 10 29 5" xfId="9204" xr:uid="{00000000-0005-0000-0000-000079230000}"/>
    <cellStyle name="Normal 2 2 10 29 5 10" xfId="9205" xr:uid="{00000000-0005-0000-0000-00007A230000}"/>
    <cellStyle name="Normal 2 2 10 29 5 2" xfId="9206" xr:uid="{00000000-0005-0000-0000-00007B230000}"/>
    <cellStyle name="Normal 2 2 10 29 5 3" xfId="9207" xr:uid="{00000000-0005-0000-0000-00007C230000}"/>
    <cellStyle name="Normal 2 2 10 29 5 4" xfId="9208" xr:uid="{00000000-0005-0000-0000-00007D230000}"/>
    <cellStyle name="Normal 2 2 10 29 5 5" xfId="9209" xr:uid="{00000000-0005-0000-0000-00007E230000}"/>
    <cellStyle name="Normal 2 2 10 29 5 6" xfId="9210" xr:uid="{00000000-0005-0000-0000-00007F230000}"/>
    <cellStyle name="Normal 2 2 10 29 5 7" xfId="9211" xr:uid="{00000000-0005-0000-0000-000080230000}"/>
    <cellStyle name="Normal 2 2 10 29 5 8" xfId="9212" xr:uid="{00000000-0005-0000-0000-000081230000}"/>
    <cellStyle name="Normal 2 2 10 29 5 9" xfId="9213" xr:uid="{00000000-0005-0000-0000-000082230000}"/>
    <cellStyle name="Normal 2 2 10 29 6" xfId="9214" xr:uid="{00000000-0005-0000-0000-000083230000}"/>
    <cellStyle name="Normal 2 2 10 29 7" xfId="9215" xr:uid="{00000000-0005-0000-0000-000084230000}"/>
    <cellStyle name="Normal 2 2 10 29 8" xfId="9216" xr:uid="{00000000-0005-0000-0000-000085230000}"/>
    <cellStyle name="Normal 2 2 10 29 9" xfId="9217" xr:uid="{00000000-0005-0000-0000-000086230000}"/>
    <cellStyle name="Normal 2 2 10 3" xfId="9218" xr:uid="{00000000-0005-0000-0000-000087230000}"/>
    <cellStyle name="Normal 2 2 10 3 10" xfId="9219" xr:uid="{00000000-0005-0000-0000-000088230000}"/>
    <cellStyle name="Normal 2 2 10 3 11" xfId="9220" xr:uid="{00000000-0005-0000-0000-000089230000}"/>
    <cellStyle name="Normal 2 2 10 3 12" xfId="9221" xr:uid="{00000000-0005-0000-0000-00008A230000}"/>
    <cellStyle name="Normal 2 2 10 3 13" xfId="9222" xr:uid="{00000000-0005-0000-0000-00008B230000}"/>
    <cellStyle name="Normal 2 2 10 3 14" xfId="9223" xr:uid="{00000000-0005-0000-0000-00008C230000}"/>
    <cellStyle name="Normal 2 2 10 3 2" xfId="9224" xr:uid="{00000000-0005-0000-0000-00008D230000}"/>
    <cellStyle name="Normal 2 2 10 3 2 10" xfId="9225" xr:uid="{00000000-0005-0000-0000-00008E230000}"/>
    <cellStyle name="Normal 2 2 10 3 2 2" xfId="9226" xr:uid="{00000000-0005-0000-0000-00008F230000}"/>
    <cellStyle name="Normal 2 2 10 3 2 3" xfId="9227" xr:uid="{00000000-0005-0000-0000-000090230000}"/>
    <cellStyle name="Normal 2 2 10 3 2 4" xfId="9228" xr:uid="{00000000-0005-0000-0000-000091230000}"/>
    <cellStyle name="Normal 2 2 10 3 2 5" xfId="9229" xr:uid="{00000000-0005-0000-0000-000092230000}"/>
    <cellStyle name="Normal 2 2 10 3 2 6" xfId="9230" xr:uid="{00000000-0005-0000-0000-000093230000}"/>
    <cellStyle name="Normal 2 2 10 3 2 7" xfId="9231" xr:uid="{00000000-0005-0000-0000-000094230000}"/>
    <cellStyle name="Normal 2 2 10 3 2 8" xfId="9232" xr:uid="{00000000-0005-0000-0000-000095230000}"/>
    <cellStyle name="Normal 2 2 10 3 2 9" xfId="9233" xr:uid="{00000000-0005-0000-0000-000096230000}"/>
    <cellStyle name="Normal 2 2 10 3 3" xfId="9234" xr:uid="{00000000-0005-0000-0000-000097230000}"/>
    <cellStyle name="Normal 2 2 10 3 3 10" xfId="9235" xr:uid="{00000000-0005-0000-0000-000098230000}"/>
    <cellStyle name="Normal 2 2 10 3 3 2" xfId="9236" xr:uid="{00000000-0005-0000-0000-000099230000}"/>
    <cellStyle name="Normal 2 2 10 3 3 3" xfId="9237" xr:uid="{00000000-0005-0000-0000-00009A230000}"/>
    <cellStyle name="Normal 2 2 10 3 3 4" xfId="9238" xr:uid="{00000000-0005-0000-0000-00009B230000}"/>
    <cellStyle name="Normal 2 2 10 3 3 5" xfId="9239" xr:uid="{00000000-0005-0000-0000-00009C230000}"/>
    <cellStyle name="Normal 2 2 10 3 3 6" xfId="9240" xr:uid="{00000000-0005-0000-0000-00009D230000}"/>
    <cellStyle name="Normal 2 2 10 3 3 7" xfId="9241" xr:uid="{00000000-0005-0000-0000-00009E230000}"/>
    <cellStyle name="Normal 2 2 10 3 3 8" xfId="9242" xr:uid="{00000000-0005-0000-0000-00009F230000}"/>
    <cellStyle name="Normal 2 2 10 3 3 9" xfId="9243" xr:uid="{00000000-0005-0000-0000-0000A0230000}"/>
    <cellStyle name="Normal 2 2 10 3 4" xfId="9244" xr:uid="{00000000-0005-0000-0000-0000A1230000}"/>
    <cellStyle name="Normal 2 2 10 3 4 10" xfId="9245" xr:uid="{00000000-0005-0000-0000-0000A2230000}"/>
    <cellStyle name="Normal 2 2 10 3 4 2" xfId="9246" xr:uid="{00000000-0005-0000-0000-0000A3230000}"/>
    <cellStyle name="Normal 2 2 10 3 4 3" xfId="9247" xr:uid="{00000000-0005-0000-0000-0000A4230000}"/>
    <cellStyle name="Normal 2 2 10 3 4 4" xfId="9248" xr:uid="{00000000-0005-0000-0000-0000A5230000}"/>
    <cellStyle name="Normal 2 2 10 3 4 5" xfId="9249" xr:uid="{00000000-0005-0000-0000-0000A6230000}"/>
    <cellStyle name="Normal 2 2 10 3 4 6" xfId="9250" xr:uid="{00000000-0005-0000-0000-0000A7230000}"/>
    <cellStyle name="Normal 2 2 10 3 4 7" xfId="9251" xr:uid="{00000000-0005-0000-0000-0000A8230000}"/>
    <cellStyle name="Normal 2 2 10 3 4 8" xfId="9252" xr:uid="{00000000-0005-0000-0000-0000A9230000}"/>
    <cellStyle name="Normal 2 2 10 3 4 9" xfId="9253" xr:uid="{00000000-0005-0000-0000-0000AA230000}"/>
    <cellStyle name="Normal 2 2 10 3 5" xfId="9254" xr:uid="{00000000-0005-0000-0000-0000AB230000}"/>
    <cellStyle name="Normal 2 2 10 3 5 10" xfId="9255" xr:uid="{00000000-0005-0000-0000-0000AC230000}"/>
    <cellStyle name="Normal 2 2 10 3 5 2" xfId="9256" xr:uid="{00000000-0005-0000-0000-0000AD230000}"/>
    <cellStyle name="Normal 2 2 10 3 5 3" xfId="9257" xr:uid="{00000000-0005-0000-0000-0000AE230000}"/>
    <cellStyle name="Normal 2 2 10 3 5 4" xfId="9258" xr:uid="{00000000-0005-0000-0000-0000AF230000}"/>
    <cellStyle name="Normal 2 2 10 3 5 5" xfId="9259" xr:uid="{00000000-0005-0000-0000-0000B0230000}"/>
    <cellStyle name="Normal 2 2 10 3 5 6" xfId="9260" xr:uid="{00000000-0005-0000-0000-0000B1230000}"/>
    <cellStyle name="Normal 2 2 10 3 5 7" xfId="9261" xr:uid="{00000000-0005-0000-0000-0000B2230000}"/>
    <cellStyle name="Normal 2 2 10 3 5 8" xfId="9262" xr:uid="{00000000-0005-0000-0000-0000B3230000}"/>
    <cellStyle name="Normal 2 2 10 3 5 9" xfId="9263" xr:uid="{00000000-0005-0000-0000-0000B4230000}"/>
    <cellStyle name="Normal 2 2 10 3 6" xfId="9264" xr:uid="{00000000-0005-0000-0000-0000B5230000}"/>
    <cellStyle name="Normal 2 2 10 3 7" xfId="9265" xr:uid="{00000000-0005-0000-0000-0000B6230000}"/>
    <cellStyle name="Normal 2 2 10 3 8" xfId="9266" xr:uid="{00000000-0005-0000-0000-0000B7230000}"/>
    <cellStyle name="Normal 2 2 10 3 9" xfId="9267" xr:uid="{00000000-0005-0000-0000-0000B8230000}"/>
    <cellStyle name="Normal 2 2 10 30" xfId="9268" xr:uid="{00000000-0005-0000-0000-0000B9230000}"/>
    <cellStyle name="Normal 2 2 10 30 10" xfId="9269" xr:uid="{00000000-0005-0000-0000-0000BA230000}"/>
    <cellStyle name="Normal 2 2 10 30 11" xfId="9270" xr:uid="{00000000-0005-0000-0000-0000BB230000}"/>
    <cellStyle name="Normal 2 2 10 30 12" xfId="9271" xr:uid="{00000000-0005-0000-0000-0000BC230000}"/>
    <cellStyle name="Normal 2 2 10 30 13" xfId="9272" xr:uid="{00000000-0005-0000-0000-0000BD230000}"/>
    <cellStyle name="Normal 2 2 10 30 14" xfId="9273" xr:uid="{00000000-0005-0000-0000-0000BE230000}"/>
    <cellStyle name="Normal 2 2 10 30 2" xfId="9274" xr:uid="{00000000-0005-0000-0000-0000BF230000}"/>
    <cellStyle name="Normal 2 2 10 30 2 10" xfId="9275" xr:uid="{00000000-0005-0000-0000-0000C0230000}"/>
    <cellStyle name="Normal 2 2 10 30 2 2" xfId="9276" xr:uid="{00000000-0005-0000-0000-0000C1230000}"/>
    <cellStyle name="Normal 2 2 10 30 2 3" xfId="9277" xr:uid="{00000000-0005-0000-0000-0000C2230000}"/>
    <cellStyle name="Normal 2 2 10 30 2 4" xfId="9278" xr:uid="{00000000-0005-0000-0000-0000C3230000}"/>
    <cellStyle name="Normal 2 2 10 30 2 5" xfId="9279" xr:uid="{00000000-0005-0000-0000-0000C4230000}"/>
    <cellStyle name="Normal 2 2 10 30 2 6" xfId="9280" xr:uid="{00000000-0005-0000-0000-0000C5230000}"/>
    <cellStyle name="Normal 2 2 10 30 2 7" xfId="9281" xr:uid="{00000000-0005-0000-0000-0000C6230000}"/>
    <cellStyle name="Normal 2 2 10 30 2 8" xfId="9282" xr:uid="{00000000-0005-0000-0000-0000C7230000}"/>
    <cellStyle name="Normal 2 2 10 30 2 9" xfId="9283" xr:uid="{00000000-0005-0000-0000-0000C8230000}"/>
    <cellStyle name="Normal 2 2 10 30 3" xfId="9284" xr:uid="{00000000-0005-0000-0000-0000C9230000}"/>
    <cellStyle name="Normal 2 2 10 30 3 10" xfId="9285" xr:uid="{00000000-0005-0000-0000-0000CA230000}"/>
    <cellStyle name="Normal 2 2 10 30 3 2" xfId="9286" xr:uid="{00000000-0005-0000-0000-0000CB230000}"/>
    <cellStyle name="Normal 2 2 10 30 3 3" xfId="9287" xr:uid="{00000000-0005-0000-0000-0000CC230000}"/>
    <cellStyle name="Normal 2 2 10 30 3 4" xfId="9288" xr:uid="{00000000-0005-0000-0000-0000CD230000}"/>
    <cellStyle name="Normal 2 2 10 30 3 5" xfId="9289" xr:uid="{00000000-0005-0000-0000-0000CE230000}"/>
    <cellStyle name="Normal 2 2 10 30 3 6" xfId="9290" xr:uid="{00000000-0005-0000-0000-0000CF230000}"/>
    <cellStyle name="Normal 2 2 10 30 3 7" xfId="9291" xr:uid="{00000000-0005-0000-0000-0000D0230000}"/>
    <cellStyle name="Normal 2 2 10 30 3 8" xfId="9292" xr:uid="{00000000-0005-0000-0000-0000D1230000}"/>
    <cellStyle name="Normal 2 2 10 30 3 9" xfId="9293" xr:uid="{00000000-0005-0000-0000-0000D2230000}"/>
    <cellStyle name="Normal 2 2 10 30 4" xfId="9294" xr:uid="{00000000-0005-0000-0000-0000D3230000}"/>
    <cellStyle name="Normal 2 2 10 30 4 10" xfId="9295" xr:uid="{00000000-0005-0000-0000-0000D4230000}"/>
    <cellStyle name="Normal 2 2 10 30 4 2" xfId="9296" xr:uid="{00000000-0005-0000-0000-0000D5230000}"/>
    <cellStyle name="Normal 2 2 10 30 4 3" xfId="9297" xr:uid="{00000000-0005-0000-0000-0000D6230000}"/>
    <cellStyle name="Normal 2 2 10 30 4 4" xfId="9298" xr:uid="{00000000-0005-0000-0000-0000D7230000}"/>
    <cellStyle name="Normal 2 2 10 30 4 5" xfId="9299" xr:uid="{00000000-0005-0000-0000-0000D8230000}"/>
    <cellStyle name="Normal 2 2 10 30 4 6" xfId="9300" xr:uid="{00000000-0005-0000-0000-0000D9230000}"/>
    <cellStyle name="Normal 2 2 10 30 4 7" xfId="9301" xr:uid="{00000000-0005-0000-0000-0000DA230000}"/>
    <cellStyle name="Normal 2 2 10 30 4 8" xfId="9302" xr:uid="{00000000-0005-0000-0000-0000DB230000}"/>
    <cellStyle name="Normal 2 2 10 30 4 9" xfId="9303" xr:uid="{00000000-0005-0000-0000-0000DC230000}"/>
    <cellStyle name="Normal 2 2 10 30 5" xfId="9304" xr:uid="{00000000-0005-0000-0000-0000DD230000}"/>
    <cellStyle name="Normal 2 2 10 30 5 10" xfId="9305" xr:uid="{00000000-0005-0000-0000-0000DE230000}"/>
    <cellStyle name="Normal 2 2 10 30 5 2" xfId="9306" xr:uid="{00000000-0005-0000-0000-0000DF230000}"/>
    <cellStyle name="Normal 2 2 10 30 5 3" xfId="9307" xr:uid="{00000000-0005-0000-0000-0000E0230000}"/>
    <cellStyle name="Normal 2 2 10 30 5 4" xfId="9308" xr:uid="{00000000-0005-0000-0000-0000E1230000}"/>
    <cellStyle name="Normal 2 2 10 30 5 5" xfId="9309" xr:uid="{00000000-0005-0000-0000-0000E2230000}"/>
    <cellStyle name="Normal 2 2 10 30 5 6" xfId="9310" xr:uid="{00000000-0005-0000-0000-0000E3230000}"/>
    <cellStyle name="Normal 2 2 10 30 5 7" xfId="9311" xr:uid="{00000000-0005-0000-0000-0000E4230000}"/>
    <cellStyle name="Normal 2 2 10 30 5 8" xfId="9312" xr:uid="{00000000-0005-0000-0000-0000E5230000}"/>
    <cellStyle name="Normal 2 2 10 30 5 9" xfId="9313" xr:uid="{00000000-0005-0000-0000-0000E6230000}"/>
    <cellStyle name="Normal 2 2 10 30 6" xfId="9314" xr:uid="{00000000-0005-0000-0000-0000E7230000}"/>
    <cellStyle name="Normal 2 2 10 30 7" xfId="9315" xr:uid="{00000000-0005-0000-0000-0000E8230000}"/>
    <cellStyle name="Normal 2 2 10 30 8" xfId="9316" xr:uid="{00000000-0005-0000-0000-0000E9230000}"/>
    <cellStyle name="Normal 2 2 10 30 9" xfId="9317" xr:uid="{00000000-0005-0000-0000-0000EA230000}"/>
    <cellStyle name="Normal 2 2 10 31" xfId="9318" xr:uid="{00000000-0005-0000-0000-0000EB230000}"/>
    <cellStyle name="Normal 2 2 10 31 10" xfId="9319" xr:uid="{00000000-0005-0000-0000-0000EC230000}"/>
    <cellStyle name="Normal 2 2 10 31 11" xfId="9320" xr:uid="{00000000-0005-0000-0000-0000ED230000}"/>
    <cellStyle name="Normal 2 2 10 31 12" xfId="9321" xr:uid="{00000000-0005-0000-0000-0000EE230000}"/>
    <cellStyle name="Normal 2 2 10 31 13" xfId="9322" xr:uid="{00000000-0005-0000-0000-0000EF230000}"/>
    <cellStyle name="Normal 2 2 10 31 14" xfId="9323" xr:uid="{00000000-0005-0000-0000-0000F0230000}"/>
    <cellStyle name="Normal 2 2 10 31 2" xfId="9324" xr:uid="{00000000-0005-0000-0000-0000F1230000}"/>
    <cellStyle name="Normal 2 2 10 31 2 10" xfId="9325" xr:uid="{00000000-0005-0000-0000-0000F2230000}"/>
    <cellStyle name="Normal 2 2 10 31 2 2" xfId="9326" xr:uid="{00000000-0005-0000-0000-0000F3230000}"/>
    <cellStyle name="Normal 2 2 10 31 2 3" xfId="9327" xr:uid="{00000000-0005-0000-0000-0000F4230000}"/>
    <cellStyle name="Normal 2 2 10 31 2 4" xfId="9328" xr:uid="{00000000-0005-0000-0000-0000F5230000}"/>
    <cellStyle name="Normal 2 2 10 31 2 5" xfId="9329" xr:uid="{00000000-0005-0000-0000-0000F6230000}"/>
    <cellStyle name="Normal 2 2 10 31 2 6" xfId="9330" xr:uid="{00000000-0005-0000-0000-0000F7230000}"/>
    <cellStyle name="Normal 2 2 10 31 2 7" xfId="9331" xr:uid="{00000000-0005-0000-0000-0000F8230000}"/>
    <cellStyle name="Normal 2 2 10 31 2 8" xfId="9332" xr:uid="{00000000-0005-0000-0000-0000F9230000}"/>
    <cellStyle name="Normal 2 2 10 31 2 9" xfId="9333" xr:uid="{00000000-0005-0000-0000-0000FA230000}"/>
    <cellStyle name="Normal 2 2 10 31 3" xfId="9334" xr:uid="{00000000-0005-0000-0000-0000FB230000}"/>
    <cellStyle name="Normal 2 2 10 31 3 10" xfId="9335" xr:uid="{00000000-0005-0000-0000-0000FC230000}"/>
    <cellStyle name="Normal 2 2 10 31 3 2" xfId="9336" xr:uid="{00000000-0005-0000-0000-0000FD230000}"/>
    <cellStyle name="Normal 2 2 10 31 3 3" xfId="9337" xr:uid="{00000000-0005-0000-0000-0000FE230000}"/>
    <cellStyle name="Normal 2 2 10 31 3 4" xfId="9338" xr:uid="{00000000-0005-0000-0000-0000FF230000}"/>
    <cellStyle name="Normal 2 2 10 31 3 5" xfId="9339" xr:uid="{00000000-0005-0000-0000-000000240000}"/>
    <cellStyle name="Normal 2 2 10 31 3 6" xfId="9340" xr:uid="{00000000-0005-0000-0000-000001240000}"/>
    <cellStyle name="Normal 2 2 10 31 3 7" xfId="9341" xr:uid="{00000000-0005-0000-0000-000002240000}"/>
    <cellStyle name="Normal 2 2 10 31 3 8" xfId="9342" xr:uid="{00000000-0005-0000-0000-000003240000}"/>
    <cellStyle name="Normal 2 2 10 31 3 9" xfId="9343" xr:uid="{00000000-0005-0000-0000-000004240000}"/>
    <cellStyle name="Normal 2 2 10 31 4" xfId="9344" xr:uid="{00000000-0005-0000-0000-000005240000}"/>
    <cellStyle name="Normal 2 2 10 31 4 10" xfId="9345" xr:uid="{00000000-0005-0000-0000-000006240000}"/>
    <cellStyle name="Normal 2 2 10 31 4 2" xfId="9346" xr:uid="{00000000-0005-0000-0000-000007240000}"/>
    <cellStyle name="Normal 2 2 10 31 4 3" xfId="9347" xr:uid="{00000000-0005-0000-0000-000008240000}"/>
    <cellStyle name="Normal 2 2 10 31 4 4" xfId="9348" xr:uid="{00000000-0005-0000-0000-000009240000}"/>
    <cellStyle name="Normal 2 2 10 31 4 5" xfId="9349" xr:uid="{00000000-0005-0000-0000-00000A240000}"/>
    <cellStyle name="Normal 2 2 10 31 4 6" xfId="9350" xr:uid="{00000000-0005-0000-0000-00000B240000}"/>
    <cellStyle name="Normal 2 2 10 31 4 7" xfId="9351" xr:uid="{00000000-0005-0000-0000-00000C240000}"/>
    <cellStyle name="Normal 2 2 10 31 4 8" xfId="9352" xr:uid="{00000000-0005-0000-0000-00000D240000}"/>
    <cellStyle name="Normal 2 2 10 31 4 9" xfId="9353" xr:uid="{00000000-0005-0000-0000-00000E240000}"/>
    <cellStyle name="Normal 2 2 10 31 5" xfId="9354" xr:uid="{00000000-0005-0000-0000-00000F240000}"/>
    <cellStyle name="Normal 2 2 10 31 5 10" xfId="9355" xr:uid="{00000000-0005-0000-0000-000010240000}"/>
    <cellStyle name="Normal 2 2 10 31 5 2" xfId="9356" xr:uid="{00000000-0005-0000-0000-000011240000}"/>
    <cellStyle name="Normal 2 2 10 31 5 3" xfId="9357" xr:uid="{00000000-0005-0000-0000-000012240000}"/>
    <cellStyle name="Normal 2 2 10 31 5 4" xfId="9358" xr:uid="{00000000-0005-0000-0000-000013240000}"/>
    <cellStyle name="Normal 2 2 10 31 5 5" xfId="9359" xr:uid="{00000000-0005-0000-0000-000014240000}"/>
    <cellStyle name="Normal 2 2 10 31 5 6" xfId="9360" xr:uid="{00000000-0005-0000-0000-000015240000}"/>
    <cellStyle name="Normal 2 2 10 31 5 7" xfId="9361" xr:uid="{00000000-0005-0000-0000-000016240000}"/>
    <cellStyle name="Normal 2 2 10 31 5 8" xfId="9362" xr:uid="{00000000-0005-0000-0000-000017240000}"/>
    <cellStyle name="Normal 2 2 10 31 5 9" xfId="9363" xr:uid="{00000000-0005-0000-0000-000018240000}"/>
    <cellStyle name="Normal 2 2 10 31 6" xfId="9364" xr:uid="{00000000-0005-0000-0000-000019240000}"/>
    <cellStyle name="Normal 2 2 10 31 7" xfId="9365" xr:uid="{00000000-0005-0000-0000-00001A240000}"/>
    <cellStyle name="Normal 2 2 10 31 8" xfId="9366" xr:uid="{00000000-0005-0000-0000-00001B240000}"/>
    <cellStyle name="Normal 2 2 10 31 9" xfId="9367" xr:uid="{00000000-0005-0000-0000-00001C240000}"/>
    <cellStyle name="Normal 2 2 10 32" xfId="9368" xr:uid="{00000000-0005-0000-0000-00001D240000}"/>
    <cellStyle name="Normal 2 2 10 32 10" xfId="9369" xr:uid="{00000000-0005-0000-0000-00001E240000}"/>
    <cellStyle name="Normal 2 2 10 32 11" xfId="9370" xr:uid="{00000000-0005-0000-0000-00001F240000}"/>
    <cellStyle name="Normal 2 2 10 32 12" xfId="9371" xr:uid="{00000000-0005-0000-0000-000020240000}"/>
    <cellStyle name="Normal 2 2 10 32 13" xfId="9372" xr:uid="{00000000-0005-0000-0000-000021240000}"/>
    <cellStyle name="Normal 2 2 10 32 14" xfId="9373" xr:uid="{00000000-0005-0000-0000-000022240000}"/>
    <cellStyle name="Normal 2 2 10 32 2" xfId="9374" xr:uid="{00000000-0005-0000-0000-000023240000}"/>
    <cellStyle name="Normal 2 2 10 32 2 10" xfId="9375" xr:uid="{00000000-0005-0000-0000-000024240000}"/>
    <cellStyle name="Normal 2 2 10 32 2 2" xfId="9376" xr:uid="{00000000-0005-0000-0000-000025240000}"/>
    <cellStyle name="Normal 2 2 10 32 2 3" xfId="9377" xr:uid="{00000000-0005-0000-0000-000026240000}"/>
    <cellStyle name="Normal 2 2 10 32 2 4" xfId="9378" xr:uid="{00000000-0005-0000-0000-000027240000}"/>
    <cellStyle name="Normal 2 2 10 32 2 5" xfId="9379" xr:uid="{00000000-0005-0000-0000-000028240000}"/>
    <cellStyle name="Normal 2 2 10 32 2 6" xfId="9380" xr:uid="{00000000-0005-0000-0000-000029240000}"/>
    <cellStyle name="Normal 2 2 10 32 2 7" xfId="9381" xr:uid="{00000000-0005-0000-0000-00002A240000}"/>
    <cellStyle name="Normal 2 2 10 32 2 8" xfId="9382" xr:uid="{00000000-0005-0000-0000-00002B240000}"/>
    <cellStyle name="Normal 2 2 10 32 2 9" xfId="9383" xr:uid="{00000000-0005-0000-0000-00002C240000}"/>
    <cellStyle name="Normal 2 2 10 32 3" xfId="9384" xr:uid="{00000000-0005-0000-0000-00002D240000}"/>
    <cellStyle name="Normal 2 2 10 32 3 10" xfId="9385" xr:uid="{00000000-0005-0000-0000-00002E240000}"/>
    <cellStyle name="Normal 2 2 10 32 3 2" xfId="9386" xr:uid="{00000000-0005-0000-0000-00002F240000}"/>
    <cellStyle name="Normal 2 2 10 32 3 3" xfId="9387" xr:uid="{00000000-0005-0000-0000-000030240000}"/>
    <cellStyle name="Normal 2 2 10 32 3 4" xfId="9388" xr:uid="{00000000-0005-0000-0000-000031240000}"/>
    <cellStyle name="Normal 2 2 10 32 3 5" xfId="9389" xr:uid="{00000000-0005-0000-0000-000032240000}"/>
    <cellStyle name="Normal 2 2 10 32 3 6" xfId="9390" xr:uid="{00000000-0005-0000-0000-000033240000}"/>
    <cellStyle name="Normal 2 2 10 32 3 7" xfId="9391" xr:uid="{00000000-0005-0000-0000-000034240000}"/>
    <cellStyle name="Normal 2 2 10 32 3 8" xfId="9392" xr:uid="{00000000-0005-0000-0000-000035240000}"/>
    <cellStyle name="Normal 2 2 10 32 3 9" xfId="9393" xr:uid="{00000000-0005-0000-0000-000036240000}"/>
    <cellStyle name="Normal 2 2 10 32 4" xfId="9394" xr:uid="{00000000-0005-0000-0000-000037240000}"/>
    <cellStyle name="Normal 2 2 10 32 4 10" xfId="9395" xr:uid="{00000000-0005-0000-0000-000038240000}"/>
    <cellStyle name="Normal 2 2 10 32 4 2" xfId="9396" xr:uid="{00000000-0005-0000-0000-000039240000}"/>
    <cellStyle name="Normal 2 2 10 32 4 3" xfId="9397" xr:uid="{00000000-0005-0000-0000-00003A240000}"/>
    <cellStyle name="Normal 2 2 10 32 4 4" xfId="9398" xr:uid="{00000000-0005-0000-0000-00003B240000}"/>
    <cellStyle name="Normal 2 2 10 32 4 5" xfId="9399" xr:uid="{00000000-0005-0000-0000-00003C240000}"/>
    <cellStyle name="Normal 2 2 10 32 4 6" xfId="9400" xr:uid="{00000000-0005-0000-0000-00003D240000}"/>
    <cellStyle name="Normal 2 2 10 32 4 7" xfId="9401" xr:uid="{00000000-0005-0000-0000-00003E240000}"/>
    <cellStyle name="Normal 2 2 10 32 4 8" xfId="9402" xr:uid="{00000000-0005-0000-0000-00003F240000}"/>
    <cellStyle name="Normal 2 2 10 32 4 9" xfId="9403" xr:uid="{00000000-0005-0000-0000-000040240000}"/>
    <cellStyle name="Normal 2 2 10 32 5" xfId="9404" xr:uid="{00000000-0005-0000-0000-000041240000}"/>
    <cellStyle name="Normal 2 2 10 32 5 10" xfId="9405" xr:uid="{00000000-0005-0000-0000-000042240000}"/>
    <cellStyle name="Normal 2 2 10 32 5 2" xfId="9406" xr:uid="{00000000-0005-0000-0000-000043240000}"/>
    <cellStyle name="Normal 2 2 10 32 5 3" xfId="9407" xr:uid="{00000000-0005-0000-0000-000044240000}"/>
    <cellStyle name="Normal 2 2 10 32 5 4" xfId="9408" xr:uid="{00000000-0005-0000-0000-000045240000}"/>
    <cellStyle name="Normal 2 2 10 32 5 5" xfId="9409" xr:uid="{00000000-0005-0000-0000-000046240000}"/>
    <cellStyle name="Normal 2 2 10 32 5 6" xfId="9410" xr:uid="{00000000-0005-0000-0000-000047240000}"/>
    <cellStyle name="Normal 2 2 10 32 5 7" xfId="9411" xr:uid="{00000000-0005-0000-0000-000048240000}"/>
    <cellStyle name="Normal 2 2 10 32 5 8" xfId="9412" xr:uid="{00000000-0005-0000-0000-000049240000}"/>
    <cellStyle name="Normal 2 2 10 32 5 9" xfId="9413" xr:uid="{00000000-0005-0000-0000-00004A240000}"/>
    <cellStyle name="Normal 2 2 10 32 6" xfId="9414" xr:uid="{00000000-0005-0000-0000-00004B240000}"/>
    <cellStyle name="Normal 2 2 10 32 7" xfId="9415" xr:uid="{00000000-0005-0000-0000-00004C240000}"/>
    <cellStyle name="Normal 2 2 10 32 8" xfId="9416" xr:uid="{00000000-0005-0000-0000-00004D240000}"/>
    <cellStyle name="Normal 2 2 10 32 9" xfId="9417" xr:uid="{00000000-0005-0000-0000-00004E240000}"/>
    <cellStyle name="Normal 2 2 10 33" xfId="9418" xr:uid="{00000000-0005-0000-0000-00004F240000}"/>
    <cellStyle name="Normal 2 2 10 33 10" xfId="9419" xr:uid="{00000000-0005-0000-0000-000050240000}"/>
    <cellStyle name="Normal 2 2 10 33 11" xfId="9420" xr:uid="{00000000-0005-0000-0000-000051240000}"/>
    <cellStyle name="Normal 2 2 10 33 12" xfId="9421" xr:uid="{00000000-0005-0000-0000-000052240000}"/>
    <cellStyle name="Normal 2 2 10 33 13" xfId="9422" xr:uid="{00000000-0005-0000-0000-000053240000}"/>
    <cellStyle name="Normal 2 2 10 33 14" xfId="9423" xr:uid="{00000000-0005-0000-0000-000054240000}"/>
    <cellStyle name="Normal 2 2 10 33 2" xfId="9424" xr:uid="{00000000-0005-0000-0000-000055240000}"/>
    <cellStyle name="Normal 2 2 10 33 2 10" xfId="9425" xr:uid="{00000000-0005-0000-0000-000056240000}"/>
    <cellStyle name="Normal 2 2 10 33 2 2" xfId="9426" xr:uid="{00000000-0005-0000-0000-000057240000}"/>
    <cellStyle name="Normal 2 2 10 33 2 3" xfId="9427" xr:uid="{00000000-0005-0000-0000-000058240000}"/>
    <cellStyle name="Normal 2 2 10 33 2 4" xfId="9428" xr:uid="{00000000-0005-0000-0000-000059240000}"/>
    <cellStyle name="Normal 2 2 10 33 2 5" xfId="9429" xr:uid="{00000000-0005-0000-0000-00005A240000}"/>
    <cellStyle name="Normal 2 2 10 33 2 6" xfId="9430" xr:uid="{00000000-0005-0000-0000-00005B240000}"/>
    <cellStyle name="Normal 2 2 10 33 2 7" xfId="9431" xr:uid="{00000000-0005-0000-0000-00005C240000}"/>
    <cellStyle name="Normal 2 2 10 33 2 8" xfId="9432" xr:uid="{00000000-0005-0000-0000-00005D240000}"/>
    <cellStyle name="Normal 2 2 10 33 2 9" xfId="9433" xr:uid="{00000000-0005-0000-0000-00005E240000}"/>
    <cellStyle name="Normal 2 2 10 33 3" xfId="9434" xr:uid="{00000000-0005-0000-0000-00005F240000}"/>
    <cellStyle name="Normal 2 2 10 33 3 10" xfId="9435" xr:uid="{00000000-0005-0000-0000-000060240000}"/>
    <cellStyle name="Normal 2 2 10 33 3 2" xfId="9436" xr:uid="{00000000-0005-0000-0000-000061240000}"/>
    <cellStyle name="Normal 2 2 10 33 3 3" xfId="9437" xr:uid="{00000000-0005-0000-0000-000062240000}"/>
    <cellStyle name="Normal 2 2 10 33 3 4" xfId="9438" xr:uid="{00000000-0005-0000-0000-000063240000}"/>
    <cellStyle name="Normal 2 2 10 33 3 5" xfId="9439" xr:uid="{00000000-0005-0000-0000-000064240000}"/>
    <cellStyle name="Normal 2 2 10 33 3 6" xfId="9440" xr:uid="{00000000-0005-0000-0000-000065240000}"/>
    <cellStyle name="Normal 2 2 10 33 3 7" xfId="9441" xr:uid="{00000000-0005-0000-0000-000066240000}"/>
    <cellStyle name="Normal 2 2 10 33 3 8" xfId="9442" xr:uid="{00000000-0005-0000-0000-000067240000}"/>
    <cellStyle name="Normal 2 2 10 33 3 9" xfId="9443" xr:uid="{00000000-0005-0000-0000-000068240000}"/>
    <cellStyle name="Normal 2 2 10 33 4" xfId="9444" xr:uid="{00000000-0005-0000-0000-000069240000}"/>
    <cellStyle name="Normal 2 2 10 33 4 10" xfId="9445" xr:uid="{00000000-0005-0000-0000-00006A240000}"/>
    <cellStyle name="Normal 2 2 10 33 4 2" xfId="9446" xr:uid="{00000000-0005-0000-0000-00006B240000}"/>
    <cellStyle name="Normal 2 2 10 33 4 3" xfId="9447" xr:uid="{00000000-0005-0000-0000-00006C240000}"/>
    <cellStyle name="Normal 2 2 10 33 4 4" xfId="9448" xr:uid="{00000000-0005-0000-0000-00006D240000}"/>
    <cellStyle name="Normal 2 2 10 33 4 5" xfId="9449" xr:uid="{00000000-0005-0000-0000-00006E240000}"/>
    <cellStyle name="Normal 2 2 10 33 4 6" xfId="9450" xr:uid="{00000000-0005-0000-0000-00006F240000}"/>
    <cellStyle name="Normal 2 2 10 33 4 7" xfId="9451" xr:uid="{00000000-0005-0000-0000-000070240000}"/>
    <cellStyle name="Normal 2 2 10 33 4 8" xfId="9452" xr:uid="{00000000-0005-0000-0000-000071240000}"/>
    <cellStyle name="Normal 2 2 10 33 4 9" xfId="9453" xr:uid="{00000000-0005-0000-0000-000072240000}"/>
    <cellStyle name="Normal 2 2 10 33 5" xfId="9454" xr:uid="{00000000-0005-0000-0000-000073240000}"/>
    <cellStyle name="Normal 2 2 10 33 5 10" xfId="9455" xr:uid="{00000000-0005-0000-0000-000074240000}"/>
    <cellStyle name="Normal 2 2 10 33 5 2" xfId="9456" xr:uid="{00000000-0005-0000-0000-000075240000}"/>
    <cellStyle name="Normal 2 2 10 33 5 3" xfId="9457" xr:uid="{00000000-0005-0000-0000-000076240000}"/>
    <cellStyle name="Normal 2 2 10 33 5 4" xfId="9458" xr:uid="{00000000-0005-0000-0000-000077240000}"/>
    <cellStyle name="Normal 2 2 10 33 5 5" xfId="9459" xr:uid="{00000000-0005-0000-0000-000078240000}"/>
    <cellStyle name="Normal 2 2 10 33 5 6" xfId="9460" xr:uid="{00000000-0005-0000-0000-000079240000}"/>
    <cellStyle name="Normal 2 2 10 33 5 7" xfId="9461" xr:uid="{00000000-0005-0000-0000-00007A240000}"/>
    <cellStyle name="Normal 2 2 10 33 5 8" xfId="9462" xr:uid="{00000000-0005-0000-0000-00007B240000}"/>
    <cellStyle name="Normal 2 2 10 33 5 9" xfId="9463" xr:uid="{00000000-0005-0000-0000-00007C240000}"/>
    <cellStyle name="Normal 2 2 10 33 6" xfId="9464" xr:uid="{00000000-0005-0000-0000-00007D240000}"/>
    <cellStyle name="Normal 2 2 10 33 7" xfId="9465" xr:uid="{00000000-0005-0000-0000-00007E240000}"/>
    <cellStyle name="Normal 2 2 10 33 8" xfId="9466" xr:uid="{00000000-0005-0000-0000-00007F240000}"/>
    <cellStyle name="Normal 2 2 10 33 9" xfId="9467" xr:uid="{00000000-0005-0000-0000-000080240000}"/>
    <cellStyle name="Normal 2 2 10 34" xfId="9468" xr:uid="{00000000-0005-0000-0000-000081240000}"/>
    <cellStyle name="Normal 2 2 10 34 10" xfId="9469" xr:uid="{00000000-0005-0000-0000-000082240000}"/>
    <cellStyle name="Normal 2 2 10 34 11" xfId="9470" xr:uid="{00000000-0005-0000-0000-000083240000}"/>
    <cellStyle name="Normal 2 2 10 34 12" xfId="9471" xr:uid="{00000000-0005-0000-0000-000084240000}"/>
    <cellStyle name="Normal 2 2 10 34 13" xfId="9472" xr:uid="{00000000-0005-0000-0000-000085240000}"/>
    <cellStyle name="Normal 2 2 10 34 14" xfId="9473" xr:uid="{00000000-0005-0000-0000-000086240000}"/>
    <cellStyle name="Normal 2 2 10 34 2" xfId="9474" xr:uid="{00000000-0005-0000-0000-000087240000}"/>
    <cellStyle name="Normal 2 2 10 34 2 10" xfId="9475" xr:uid="{00000000-0005-0000-0000-000088240000}"/>
    <cellStyle name="Normal 2 2 10 34 2 2" xfId="9476" xr:uid="{00000000-0005-0000-0000-000089240000}"/>
    <cellStyle name="Normal 2 2 10 34 2 3" xfId="9477" xr:uid="{00000000-0005-0000-0000-00008A240000}"/>
    <cellStyle name="Normal 2 2 10 34 2 4" xfId="9478" xr:uid="{00000000-0005-0000-0000-00008B240000}"/>
    <cellStyle name="Normal 2 2 10 34 2 5" xfId="9479" xr:uid="{00000000-0005-0000-0000-00008C240000}"/>
    <cellStyle name="Normal 2 2 10 34 2 6" xfId="9480" xr:uid="{00000000-0005-0000-0000-00008D240000}"/>
    <cellStyle name="Normal 2 2 10 34 2 7" xfId="9481" xr:uid="{00000000-0005-0000-0000-00008E240000}"/>
    <cellStyle name="Normal 2 2 10 34 2 8" xfId="9482" xr:uid="{00000000-0005-0000-0000-00008F240000}"/>
    <cellStyle name="Normal 2 2 10 34 2 9" xfId="9483" xr:uid="{00000000-0005-0000-0000-000090240000}"/>
    <cellStyle name="Normal 2 2 10 34 3" xfId="9484" xr:uid="{00000000-0005-0000-0000-000091240000}"/>
    <cellStyle name="Normal 2 2 10 34 3 10" xfId="9485" xr:uid="{00000000-0005-0000-0000-000092240000}"/>
    <cellStyle name="Normal 2 2 10 34 3 2" xfId="9486" xr:uid="{00000000-0005-0000-0000-000093240000}"/>
    <cellStyle name="Normal 2 2 10 34 3 3" xfId="9487" xr:uid="{00000000-0005-0000-0000-000094240000}"/>
    <cellStyle name="Normal 2 2 10 34 3 4" xfId="9488" xr:uid="{00000000-0005-0000-0000-000095240000}"/>
    <cellStyle name="Normal 2 2 10 34 3 5" xfId="9489" xr:uid="{00000000-0005-0000-0000-000096240000}"/>
    <cellStyle name="Normal 2 2 10 34 3 6" xfId="9490" xr:uid="{00000000-0005-0000-0000-000097240000}"/>
    <cellStyle name="Normal 2 2 10 34 3 7" xfId="9491" xr:uid="{00000000-0005-0000-0000-000098240000}"/>
    <cellStyle name="Normal 2 2 10 34 3 8" xfId="9492" xr:uid="{00000000-0005-0000-0000-000099240000}"/>
    <cellStyle name="Normal 2 2 10 34 3 9" xfId="9493" xr:uid="{00000000-0005-0000-0000-00009A240000}"/>
    <cellStyle name="Normal 2 2 10 34 4" xfId="9494" xr:uid="{00000000-0005-0000-0000-00009B240000}"/>
    <cellStyle name="Normal 2 2 10 34 4 10" xfId="9495" xr:uid="{00000000-0005-0000-0000-00009C240000}"/>
    <cellStyle name="Normal 2 2 10 34 4 2" xfId="9496" xr:uid="{00000000-0005-0000-0000-00009D240000}"/>
    <cellStyle name="Normal 2 2 10 34 4 3" xfId="9497" xr:uid="{00000000-0005-0000-0000-00009E240000}"/>
    <cellStyle name="Normal 2 2 10 34 4 4" xfId="9498" xr:uid="{00000000-0005-0000-0000-00009F240000}"/>
    <cellStyle name="Normal 2 2 10 34 4 5" xfId="9499" xr:uid="{00000000-0005-0000-0000-0000A0240000}"/>
    <cellStyle name="Normal 2 2 10 34 4 6" xfId="9500" xr:uid="{00000000-0005-0000-0000-0000A1240000}"/>
    <cellStyle name="Normal 2 2 10 34 4 7" xfId="9501" xr:uid="{00000000-0005-0000-0000-0000A2240000}"/>
    <cellStyle name="Normal 2 2 10 34 4 8" xfId="9502" xr:uid="{00000000-0005-0000-0000-0000A3240000}"/>
    <cellStyle name="Normal 2 2 10 34 4 9" xfId="9503" xr:uid="{00000000-0005-0000-0000-0000A4240000}"/>
    <cellStyle name="Normal 2 2 10 34 5" xfId="9504" xr:uid="{00000000-0005-0000-0000-0000A5240000}"/>
    <cellStyle name="Normal 2 2 10 34 5 10" xfId="9505" xr:uid="{00000000-0005-0000-0000-0000A6240000}"/>
    <cellStyle name="Normal 2 2 10 34 5 2" xfId="9506" xr:uid="{00000000-0005-0000-0000-0000A7240000}"/>
    <cellStyle name="Normal 2 2 10 34 5 3" xfId="9507" xr:uid="{00000000-0005-0000-0000-0000A8240000}"/>
    <cellStyle name="Normal 2 2 10 34 5 4" xfId="9508" xr:uid="{00000000-0005-0000-0000-0000A9240000}"/>
    <cellStyle name="Normal 2 2 10 34 5 5" xfId="9509" xr:uid="{00000000-0005-0000-0000-0000AA240000}"/>
    <cellStyle name="Normal 2 2 10 34 5 6" xfId="9510" xr:uid="{00000000-0005-0000-0000-0000AB240000}"/>
    <cellStyle name="Normal 2 2 10 34 5 7" xfId="9511" xr:uid="{00000000-0005-0000-0000-0000AC240000}"/>
    <cellStyle name="Normal 2 2 10 34 5 8" xfId="9512" xr:uid="{00000000-0005-0000-0000-0000AD240000}"/>
    <cellStyle name="Normal 2 2 10 34 5 9" xfId="9513" xr:uid="{00000000-0005-0000-0000-0000AE240000}"/>
    <cellStyle name="Normal 2 2 10 34 6" xfId="9514" xr:uid="{00000000-0005-0000-0000-0000AF240000}"/>
    <cellStyle name="Normal 2 2 10 34 7" xfId="9515" xr:uid="{00000000-0005-0000-0000-0000B0240000}"/>
    <cellStyle name="Normal 2 2 10 34 8" xfId="9516" xr:uid="{00000000-0005-0000-0000-0000B1240000}"/>
    <cellStyle name="Normal 2 2 10 34 9" xfId="9517" xr:uid="{00000000-0005-0000-0000-0000B2240000}"/>
    <cellStyle name="Normal 2 2 10 35" xfId="9518" xr:uid="{00000000-0005-0000-0000-0000B3240000}"/>
    <cellStyle name="Normal 2 2 10 35 10" xfId="9519" xr:uid="{00000000-0005-0000-0000-0000B4240000}"/>
    <cellStyle name="Normal 2 2 10 35 2" xfId="9520" xr:uid="{00000000-0005-0000-0000-0000B5240000}"/>
    <cellStyle name="Normal 2 2 10 35 3" xfId="9521" xr:uid="{00000000-0005-0000-0000-0000B6240000}"/>
    <cellStyle name="Normal 2 2 10 35 4" xfId="9522" xr:uid="{00000000-0005-0000-0000-0000B7240000}"/>
    <cellStyle name="Normal 2 2 10 35 5" xfId="9523" xr:uid="{00000000-0005-0000-0000-0000B8240000}"/>
    <cellStyle name="Normal 2 2 10 35 6" xfId="9524" xr:uid="{00000000-0005-0000-0000-0000B9240000}"/>
    <cellStyle name="Normal 2 2 10 35 7" xfId="9525" xr:uid="{00000000-0005-0000-0000-0000BA240000}"/>
    <cellStyle name="Normal 2 2 10 35 8" xfId="9526" xr:uid="{00000000-0005-0000-0000-0000BB240000}"/>
    <cellStyle name="Normal 2 2 10 35 9" xfId="9527" xr:uid="{00000000-0005-0000-0000-0000BC240000}"/>
    <cellStyle name="Normal 2 2 10 36" xfId="9528" xr:uid="{00000000-0005-0000-0000-0000BD240000}"/>
    <cellStyle name="Normal 2 2 10 36 10" xfId="9529" xr:uid="{00000000-0005-0000-0000-0000BE240000}"/>
    <cellStyle name="Normal 2 2 10 36 2" xfId="9530" xr:uid="{00000000-0005-0000-0000-0000BF240000}"/>
    <cellStyle name="Normal 2 2 10 36 3" xfId="9531" xr:uid="{00000000-0005-0000-0000-0000C0240000}"/>
    <cellStyle name="Normal 2 2 10 36 4" xfId="9532" xr:uid="{00000000-0005-0000-0000-0000C1240000}"/>
    <cellStyle name="Normal 2 2 10 36 5" xfId="9533" xr:uid="{00000000-0005-0000-0000-0000C2240000}"/>
    <cellStyle name="Normal 2 2 10 36 6" xfId="9534" xr:uid="{00000000-0005-0000-0000-0000C3240000}"/>
    <cellStyle name="Normal 2 2 10 36 7" xfId="9535" xr:uid="{00000000-0005-0000-0000-0000C4240000}"/>
    <cellStyle name="Normal 2 2 10 36 8" xfId="9536" xr:uid="{00000000-0005-0000-0000-0000C5240000}"/>
    <cellStyle name="Normal 2 2 10 36 9" xfId="9537" xr:uid="{00000000-0005-0000-0000-0000C6240000}"/>
    <cellStyle name="Normal 2 2 10 37" xfId="9538" xr:uid="{00000000-0005-0000-0000-0000C7240000}"/>
    <cellStyle name="Normal 2 2 10 37 10" xfId="9539" xr:uid="{00000000-0005-0000-0000-0000C8240000}"/>
    <cellStyle name="Normal 2 2 10 37 2" xfId="9540" xr:uid="{00000000-0005-0000-0000-0000C9240000}"/>
    <cellStyle name="Normal 2 2 10 37 3" xfId="9541" xr:uid="{00000000-0005-0000-0000-0000CA240000}"/>
    <cellStyle name="Normal 2 2 10 37 4" xfId="9542" xr:uid="{00000000-0005-0000-0000-0000CB240000}"/>
    <cellStyle name="Normal 2 2 10 37 5" xfId="9543" xr:uid="{00000000-0005-0000-0000-0000CC240000}"/>
    <cellStyle name="Normal 2 2 10 37 6" xfId="9544" xr:uid="{00000000-0005-0000-0000-0000CD240000}"/>
    <cellStyle name="Normal 2 2 10 37 7" xfId="9545" xr:uid="{00000000-0005-0000-0000-0000CE240000}"/>
    <cellStyle name="Normal 2 2 10 37 8" xfId="9546" xr:uid="{00000000-0005-0000-0000-0000CF240000}"/>
    <cellStyle name="Normal 2 2 10 37 9" xfId="9547" xr:uid="{00000000-0005-0000-0000-0000D0240000}"/>
    <cellStyle name="Normal 2 2 10 38" xfId="9548" xr:uid="{00000000-0005-0000-0000-0000D1240000}"/>
    <cellStyle name="Normal 2 2 10 38 10" xfId="9549" xr:uid="{00000000-0005-0000-0000-0000D2240000}"/>
    <cellStyle name="Normal 2 2 10 38 2" xfId="9550" xr:uid="{00000000-0005-0000-0000-0000D3240000}"/>
    <cellStyle name="Normal 2 2 10 38 3" xfId="9551" xr:uid="{00000000-0005-0000-0000-0000D4240000}"/>
    <cellStyle name="Normal 2 2 10 38 4" xfId="9552" xr:uid="{00000000-0005-0000-0000-0000D5240000}"/>
    <cellStyle name="Normal 2 2 10 38 5" xfId="9553" xr:uid="{00000000-0005-0000-0000-0000D6240000}"/>
    <cellStyle name="Normal 2 2 10 38 6" xfId="9554" xr:uid="{00000000-0005-0000-0000-0000D7240000}"/>
    <cellStyle name="Normal 2 2 10 38 7" xfId="9555" xr:uid="{00000000-0005-0000-0000-0000D8240000}"/>
    <cellStyle name="Normal 2 2 10 38 8" xfId="9556" xr:uid="{00000000-0005-0000-0000-0000D9240000}"/>
    <cellStyle name="Normal 2 2 10 38 9" xfId="9557" xr:uid="{00000000-0005-0000-0000-0000DA240000}"/>
    <cellStyle name="Normal 2 2 10 39" xfId="9558" xr:uid="{00000000-0005-0000-0000-0000DB240000}"/>
    <cellStyle name="Normal 2 2 10 4" xfId="9559" xr:uid="{00000000-0005-0000-0000-0000DC240000}"/>
    <cellStyle name="Normal 2 2 10 4 10" xfId="9560" xr:uid="{00000000-0005-0000-0000-0000DD240000}"/>
    <cellStyle name="Normal 2 2 10 4 11" xfId="9561" xr:uid="{00000000-0005-0000-0000-0000DE240000}"/>
    <cellStyle name="Normal 2 2 10 4 12" xfId="9562" xr:uid="{00000000-0005-0000-0000-0000DF240000}"/>
    <cellStyle name="Normal 2 2 10 4 13" xfId="9563" xr:uid="{00000000-0005-0000-0000-0000E0240000}"/>
    <cellStyle name="Normal 2 2 10 4 14" xfId="9564" xr:uid="{00000000-0005-0000-0000-0000E1240000}"/>
    <cellStyle name="Normal 2 2 10 4 2" xfId="9565" xr:uid="{00000000-0005-0000-0000-0000E2240000}"/>
    <cellStyle name="Normal 2 2 10 4 2 10" xfId="9566" xr:uid="{00000000-0005-0000-0000-0000E3240000}"/>
    <cellStyle name="Normal 2 2 10 4 2 2" xfId="9567" xr:uid="{00000000-0005-0000-0000-0000E4240000}"/>
    <cellStyle name="Normal 2 2 10 4 2 3" xfId="9568" xr:uid="{00000000-0005-0000-0000-0000E5240000}"/>
    <cellStyle name="Normal 2 2 10 4 2 4" xfId="9569" xr:uid="{00000000-0005-0000-0000-0000E6240000}"/>
    <cellStyle name="Normal 2 2 10 4 2 5" xfId="9570" xr:uid="{00000000-0005-0000-0000-0000E7240000}"/>
    <cellStyle name="Normal 2 2 10 4 2 6" xfId="9571" xr:uid="{00000000-0005-0000-0000-0000E8240000}"/>
    <cellStyle name="Normal 2 2 10 4 2 7" xfId="9572" xr:uid="{00000000-0005-0000-0000-0000E9240000}"/>
    <cellStyle name="Normal 2 2 10 4 2 8" xfId="9573" xr:uid="{00000000-0005-0000-0000-0000EA240000}"/>
    <cellStyle name="Normal 2 2 10 4 2 9" xfId="9574" xr:uid="{00000000-0005-0000-0000-0000EB240000}"/>
    <cellStyle name="Normal 2 2 10 4 3" xfId="9575" xr:uid="{00000000-0005-0000-0000-0000EC240000}"/>
    <cellStyle name="Normal 2 2 10 4 3 10" xfId="9576" xr:uid="{00000000-0005-0000-0000-0000ED240000}"/>
    <cellStyle name="Normal 2 2 10 4 3 2" xfId="9577" xr:uid="{00000000-0005-0000-0000-0000EE240000}"/>
    <cellStyle name="Normal 2 2 10 4 3 3" xfId="9578" xr:uid="{00000000-0005-0000-0000-0000EF240000}"/>
    <cellStyle name="Normal 2 2 10 4 3 4" xfId="9579" xr:uid="{00000000-0005-0000-0000-0000F0240000}"/>
    <cellStyle name="Normal 2 2 10 4 3 5" xfId="9580" xr:uid="{00000000-0005-0000-0000-0000F1240000}"/>
    <cellStyle name="Normal 2 2 10 4 3 6" xfId="9581" xr:uid="{00000000-0005-0000-0000-0000F2240000}"/>
    <cellStyle name="Normal 2 2 10 4 3 7" xfId="9582" xr:uid="{00000000-0005-0000-0000-0000F3240000}"/>
    <cellStyle name="Normal 2 2 10 4 3 8" xfId="9583" xr:uid="{00000000-0005-0000-0000-0000F4240000}"/>
    <cellStyle name="Normal 2 2 10 4 3 9" xfId="9584" xr:uid="{00000000-0005-0000-0000-0000F5240000}"/>
    <cellStyle name="Normal 2 2 10 4 4" xfId="9585" xr:uid="{00000000-0005-0000-0000-0000F6240000}"/>
    <cellStyle name="Normal 2 2 10 4 4 10" xfId="9586" xr:uid="{00000000-0005-0000-0000-0000F7240000}"/>
    <cellStyle name="Normal 2 2 10 4 4 2" xfId="9587" xr:uid="{00000000-0005-0000-0000-0000F8240000}"/>
    <cellStyle name="Normal 2 2 10 4 4 3" xfId="9588" xr:uid="{00000000-0005-0000-0000-0000F9240000}"/>
    <cellStyle name="Normal 2 2 10 4 4 4" xfId="9589" xr:uid="{00000000-0005-0000-0000-0000FA240000}"/>
    <cellStyle name="Normal 2 2 10 4 4 5" xfId="9590" xr:uid="{00000000-0005-0000-0000-0000FB240000}"/>
    <cellStyle name="Normal 2 2 10 4 4 6" xfId="9591" xr:uid="{00000000-0005-0000-0000-0000FC240000}"/>
    <cellStyle name="Normal 2 2 10 4 4 7" xfId="9592" xr:uid="{00000000-0005-0000-0000-0000FD240000}"/>
    <cellStyle name="Normal 2 2 10 4 4 8" xfId="9593" xr:uid="{00000000-0005-0000-0000-0000FE240000}"/>
    <cellStyle name="Normal 2 2 10 4 4 9" xfId="9594" xr:uid="{00000000-0005-0000-0000-0000FF240000}"/>
    <cellStyle name="Normal 2 2 10 4 5" xfId="9595" xr:uid="{00000000-0005-0000-0000-000000250000}"/>
    <cellStyle name="Normal 2 2 10 4 5 10" xfId="9596" xr:uid="{00000000-0005-0000-0000-000001250000}"/>
    <cellStyle name="Normal 2 2 10 4 5 2" xfId="9597" xr:uid="{00000000-0005-0000-0000-000002250000}"/>
    <cellStyle name="Normal 2 2 10 4 5 3" xfId="9598" xr:uid="{00000000-0005-0000-0000-000003250000}"/>
    <cellStyle name="Normal 2 2 10 4 5 4" xfId="9599" xr:uid="{00000000-0005-0000-0000-000004250000}"/>
    <cellStyle name="Normal 2 2 10 4 5 5" xfId="9600" xr:uid="{00000000-0005-0000-0000-000005250000}"/>
    <cellStyle name="Normal 2 2 10 4 5 6" xfId="9601" xr:uid="{00000000-0005-0000-0000-000006250000}"/>
    <cellStyle name="Normal 2 2 10 4 5 7" xfId="9602" xr:uid="{00000000-0005-0000-0000-000007250000}"/>
    <cellStyle name="Normal 2 2 10 4 5 8" xfId="9603" xr:uid="{00000000-0005-0000-0000-000008250000}"/>
    <cellStyle name="Normal 2 2 10 4 5 9" xfId="9604" xr:uid="{00000000-0005-0000-0000-000009250000}"/>
    <cellStyle name="Normal 2 2 10 4 6" xfId="9605" xr:uid="{00000000-0005-0000-0000-00000A250000}"/>
    <cellStyle name="Normal 2 2 10 4 7" xfId="9606" xr:uid="{00000000-0005-0000-0000-00000B250000}"/>
    <cellStyle name="Normal 2 2 10 4 8" xfId="9607" xr:uid="{00000000-0005-0000-0000-00000C250000}"/>
    <cellStyle name="Normal 2 2 10 4 9" xfId="9608" xr:uid="{00000000-0005-0000-0000-00000D250000}"/>
    <cellStyle name="Normal 2 2 10 40" xfId="9609" xr:uid="{00000000-0005-0000-0000-00000E250000}"/>
    <cellStyle name="Normal 2 2 10 41" xfId="9610" xr:uid="{00000000-0005-0000-0000-00000F250000}"/>
    <cellStyle name="Normal 2 2 10 42" xfId="9611" xr:uid="{00000000-0005-0000-0000-000010250000}"/>
    <cellStyle name="Normal 2 2 10 43" xfId="9612" xr:uid="{00000000-0005-0000-0000-000011250000}"/>
    <cellStyle name="Normal 2 2 10 44" xfId="9613" xr:uid="{00000000-0005-0000-0000-000012250000}"/>
    <cellStyle name="Normal 2 2 10 45" xfId="9614" xr:uid="{00000000-0005-0000-0000-000013250000}"/>
    <cellStyle name="Normal 2 2 10 46" xfId="9615" xr:uid="{00000000-0005-0000-0000-000014250000}"/>
    <cellStyle name="Normal 2 2 10 47" xfId="9616" xr:uid="{00000000-0005-0000-0000-000015250000}"/>
    <cellStyle name="Normal 2 2 10 5" xfId="9617" xr:uid="{00000000-0005-0000-0000-000016250000}"/>
    <cellStyle name="Normal 2 2 10 5 10" xfId="9618" xr:uid="{00000000-0005-0000-0000-000017250000}"/>
    <cellStyle name="Normal 2 2 10 5 11" xfId="9619" xr:uid="{00000000-0005-0000-0000-000018250000}"/>
    <cellStyle name="Normal 2 2 10 5 12" xfId="9620" xr:uid="{00000000-0005-0000-0000-000019250000}"/>
    <cellStyle name="Normal 2 2 10 5 13" xfId="9621" xr:uid="{00000000-0005-0000-0000-00001A250000}"/>
    <cellStyle name="Normal 2 2 10 5 14" xfId="9622" xr:uid="{00000000-0005-0000-0000-00001B250000}"/>
    <cellStyle name="Normal 2 2 10 5 2" xfId="9623" xr:uid="{00000000-0005-0000-0000-00001C250000}"/>
    <cellStyle name="Normal 2 2 10 5 2 10" xfId="9624" xr:uid="{00000000-0005-0000-0000-00001D250000}"/>
    <cellStyle name="Normal 2 2 10 5 2 2" xfId="9625" xr:uid="{00000000-0005-0000-0000-00001E250000}"/>
    <cellStyle name="Normal 2 2 10 5 2 3" xfId="9626" xr:uid="{00000000-0005-0000-0000-00001F250000}"/>
    <cellStyle name="Normal 2 2 10 5 2 4" xfId="9627" xr:uid="{00000000-0005-0000-0000-000020250000}"/>
    <cellStyle name="Normal 2 2 10 5 2 5" xfId="9628" xr:uid="{00000000-0005-0000-0000-000021250000}"/>
    <cellStyle name="Normal 2 2 10 5 2 6" xfId="9629" xr:uid="{00000000-0005-0000-0000-000022250000}"/>
    <cellStyle name="Normal 2 2 10 5 2 7" xfId="9630" xr:uid="{00000000-0005-0000-0000-000023250000}"/>
    <cellStyle name="Normal 2 2 10 5 2 8" xfId="9631" xr:uid="{00000000-0005-0000-0000-000024250000}"/>
    <cellStyle name="Normal 2 2 10 5 2 9" xfId="9632" xr:uid="{00000000-0005-0000-0000-000025250000}"/>
    <cellStyle name="Normal 2 2 10 5 3" xfId="9633" xr:uid="{00000000-0005-0000-0000-000026250000}"/>
    <cellStyle name="Normal 2 2 10 5 3 10" xfId="9634" xr:uid="{00000000-0005-0000-0000-000027250000}"/>
    <cellStyle name="Normal 2 2 10 5 3 2" xfId="9635" xr:uid="{00000000-0005-0000-0000-000028250000}"/>
    <cellStyle name="Normal 2 2 10 5 3 3" xfId="9636" xr:uid="{00000000-0005-0000-0000-000029250000}"/>
    <cellStyle name="Normal 2 2 10 5 3 4" xfId="9637" xr:uid="{00000000-0005-0000-0000-00002A250000}"/>
    <cellStyle name="Normal 2 2 10 5 3 5" xfId="9638" xr:uid="{00000000-0005-0000-0000-00002B250000}"/>
    <cellStyle name="Normal 2 2 10 5 3 6" xfId="9639" xr:uid="{00000000-0005-0000-0000-00002C250000}"/>
    <cellStyle name="Normal 2 2 10 5 3 7" xfId="9640" xr:uid="{00000000-0005-0000-0000-00002D250000}"/>
    <cellStyle name="Normal 2 2 10 5 3 8" xfId="9641" xr:uid="{00000000-0005-0000-0000-00002E250000}"/>
    <cellStyle name="Normal 2 2 10 5 3 9" xfId="9642" xr:uid="{00000000-0005-0000-0000-00002F250000}"/>
    <cellStyle name="Normal 2 2 10 5 4" xfId="9643" xr:uid="{00000000-0005-0000-0000-000030250000}"/>
    <cellStyle name="Normal 2 2 10 5 4 10" xfId="9644" xr:uid="{00000000-0005-0000-0000-000031250000}"/>
    <cellStyle name="Normal 2 2 10 5 4 2" xfId="9645" xr:uid="{00000000-0005-0000-0000-000032250000}"/>
    <cellStyle name="Normal 2 2 10 5 4 3" xfId="9646" xr:uid="{00000000-0005-0000-0000-000033250000}"/>
    <cellStyle name="Normal 2 2 10 5 4 4" xfId="9647" xr:uid="{00000000-0005-0000-0000-000034250000}"/>
    <cellStyle name="Normal 2 2 10 5 4 5" xfId="9648" xr:uid="{00000000-0005-0000-0000-000035250000}"/>
    <cellStyle name="Normal 2 2 10 5 4 6" xfId="9649" xr:uid="{00000000-0005-0000-0000-000036250000}"/>
    <cellStyle name="Normal 2 2 10 5 4 7" xfId="9650" xr:uid="{00000000-0005-0000-0000-000037250000}"/>
    <cellStyle name="Normal 2 2 10 5 4 8" xfId="9651" xr:uid="{00000000-0005-0000-0000-000038250000}"/>
    <cellStyle name="Normal 2 2 10 5 4 9" xfId="9652" xr:uid="{00000000-0005-0000-0000-000039250000}"/>
    <cellStyle name="Normal 2 2 10 5 5" xfId="9653" xr:uid="{00000000-0005-0000-0000-00003A250000}"/>
    <cellStyle name="Normal 2 2 10 5 5 10" xfId="9654" xr:uid="{00000000-0005-0000-0000-00003B250000}"/>
    <cellStyle name="Normal 2 2 10 5 5 2" xfId="9655" xr:uid="{00000000-0005-0000-0000-00003C250000}"/>
    <cellStyle name="Normal 2 2 10 5 5 3" xfId="9656" xr:uid="{00000000-0005-0000-0000-00003D250000}"/>
    <cellStyle name="Normal 2 2 10 5 5 4" xfId="9657" xr:uid="{00000000-0005-0000-0000-00003E250000}"/>
    <cellStyle name="Normal 2 2 10 5 5 5" xfId="9658" xr:uid="{00000000-0005-0000-0000-00003F250000}"/>
    <cellStyle name="Normal 2 2 10 5 5 6" xfId="9659" xr:uid="{00000000-0005-0000-0000-000040250000}"/>
    <cellStyle name="Normal 2 2 10 5 5 7" xfId="9660" xr:uid="{00000000-0005-0000-0000-000041250000}"/>
    <cellStyle name="Normal 2 2 10 5 5 8" xfId="9661" xr:uid="{00000000-0005-0000-0000-000042250000}"/>
    <cellStyle name="Normal 2 2 10 5 5 9" xfId="9662" xr:uid="{00000000-0005-0000-0000-000043250000}"/>
    <cellStyle name="Normal 2 2 10 5 6" xfId="9663" xr:uid="{00000000-0005-0000-0000-000044250000}"/>
    <cellStyle name="Normal 2 2 10 5 7" xfId="9664" xr:uid="{00000000-0005-0000-0000-000045250000}"/>
    <cellStyle name="Normal 2 2 10 5 8" xfId="9665" xr:uid="{00000000-0005-0000-0000-000046250000}"/>
    <cellStyle name="Normal 2 2 10 5 9" xfId="9666" xr:uid="{00000000-0005-0000-0000-000047250000}"/>
    <cellStyle name="Normal 2 2 10 6" xfId="9667" xr:uid="{00000000-0005-0000-0000-000048250000}"/>
    <cellStyle name="Normal 2 2 10 6 10" xfId="9668" xr:uid="{00000000-0005-0000-0000-000049250000}"/>
    <cellStyle name="Normal 2 2 10 6 11" xfId="9669" xr:uid="{00000000-0005-0000-0000-00004A250000}"/>
    <cellStyle name="Normal 2 2 10 6 12" xfId="9670" xr:uid="{00000000-0005-0000-0000-00004B250000}"/>
    <cellStyle name="Normal 2 2 10 6 13" xfId="9671" xr:uid="{00000000-0005-0000-0000-00004C250000}"/>
    <cellStyle name="Normal 2 2 10 6 14" xfId="9672" xr:uid="{00000000-0005-0000-0000-00004D250000}"/>
    <cellStyle name="Normal 2 2 10 6 2" xfId="9673" xr:uid="{00000000-0005-0000-0000-00004E250000}"/>
    <cellStyle name="Normal 2 2 10 6 2 10" xfId="9674" xr:uid="{00000000-0005-0000-0000-00004F250000}"/>
    <cellStyle name="Normal 2 2 10 6 2 2" xfId="9675" xr:uid="{00000000-0005-0000-0000-000050250000}"/>
    <cellStyle name="Normal 2 2 10 6 2 3" xfId="9676" xr:uid="{00000000-0005-0000-0000-000051250000}"/>
    <cellStyle name="Normal 2 2 10 6 2 4" xfId="9677" xr:uid="{00000000-0005-0000-0000-000052250000}"/>
    <cellStyle name="Normal 2 2 10 6 2 5" xfId="9678" xr:uid="{00000000-0005-0000-0000-000053250000}"/>
    <cellStyle name="Normal 2 2 10 6 2 6" xfId="9679" xr:uid="{00000000-0005-0000-0000-000054250000}"/>
    <cellStyle name="Normal 2 2 10 6 2 7" xfId="9680" xr:uid="{00000000-0005-0000-0000-000055250000}"/>
    <cellStyle name="Normal 2 2 10 6 2 8" xfId="9681" xr:uid="{00000000-0005-0000-0000-000056250000}"/>
    <cellStyle name="Normal 2 2 10 6 2 9" xfId="9682" xr:uid="{00000000-0005-0000-0000-000057250000}"/>
    <cellStyle name="Normal 2 2 10 6 3" xfId="9683" xr:uid="{00000000-0005-0000-0000-000058250000}"/>
    <cellStyle name="Normal 2 2 10 6 3 10" xfId="9684" xr:uid="{00000000-0005-0000-0000-000059250000}"/>
    <cellStyle name="Normal 2 2 10 6 3 2" xfId="9685" xr:uid="{00000000-0005-0000-0000-00005A250000}"/>
    <cellStyle name="Normal 2 2 10 6 3 3" xfId="9686" xr:uid="{00000000-0005-0000-0000-00005B250000}"/>
    <cellStyle name="Normal 2 2 10 6 3 4" xfId="9687" xr:uid="{00000000-0005-0000-0000-00005C250000}"/>
    <cellStyle name="Normal 2 2 10 6 3 5" xfId="9688" xr:uid="{00000000-0005-0000-0000-00005D250000}"/>
    <cellStyle name="Normal 2 2 10 6 3 6" xfId="9689" xr:uid="{00000000-0005-0000-0000-00005E250000}"/>
    <cellStyle name="Normal 2 2 10 6 3 7" xfId="9690" xr:uid="{00000000-0005-0000-0000-00005F250000}"/>
    <cellStyle name="Normal 2 2 10 6 3 8" xfId="9691" xr:uid="{00000000-0005-0000-0000-000060250000}"/>
    <cellStyle name="Normal 2 2 10 6 3 9" xfId="9692" xr:uid="{00000000-0005-0000-0000-000061250000}"/>
    <cellStyle name="Normal 2 2 10 6 4" xfId="9693" xr:uid="{00000000-0005-0000-0000-000062250000}"/>
    <cellStyle name="Normal 2 2 10 6 4 10" xfId="9694" xr:uid="{00000000-0005-0000-0000-000063250000}"/>
    <cellStyle name="Normal 2 2 10 6 4 2" xfId="9695" xr:uid="{00000000-0005-0000-0000-000064250000}"/>
    <cellStyle name="Normal 2 2 10 6 4 3" xfId="9696" xr:uid="{00000000-0005-0000-0000-000065250000}"/>
    <cellStyle name="Normal 2 2 10 6 4 4" xfId="9697" xr:uid="{00000000-0005-0000-0000-000066250000}"/>
    <cellStyle name="Normal 2 2 10 6 4 5" xfId="9698" xr:uid="{00000000-0005-0000-0000-000067250000}"/>
    <cellStyle name="Normal 2 2 10 6 4 6" xfId="9699" xr:uid="{00000000-0005-0000-0000-000068250000}"/>
    <cellStyle name="Normal 2 2 10 6 4 7" xfId="9700" xr:uid="{00000000-0005-0000-0000-000069250000}"/>
    <cellStyle name="Normal 2 2 10 6 4 8" xfId="9701" xr:uid="{00000000-0005-0000-0000-00006A250000}"/>
    <cellStyle name="Normal 2 2 10 6 4 9" xfId="9702" xr:uid="{00000000-0005-0000-0000-00006B250000}"/>
    <cellStyle name="Normal 2 2 10 6 5" xfId="9703" xr:uid="{00000000-0005-0000-0000-00006C250000}"/>
    <cellStyle name="Normal 2 2 10 6 5 10" xfId="9704" xr:uid="{00000000-0005-0000-0000-00006D250000}"/>
    <cellStyle name="Normal 2 2 10 6 5 2" xfId="9705" xr:uid="{00000000-0005-0000-0000-00006E250000}"/>
    <cellStyle name="Normal 2 2 10 6 5 3" xfId="9706" xr:uid="{00000000-0005-0000-0000-00006F250000}"/>
    <cellStyle name="Normal 2 2 10 6 5 4" xfId="9707" xr:uid="{00000000-0005-0000-0000-000070250000}"/>
    <cellStyle name="Normal 2 2 10 6 5 5" xfId="9708" xr:uid="{00000000-0005-0000-0000-000071250000}"/>
    <cellStyle name="Normal 2 2 10 6 5 6" xfId="9709" xr:uid="{00000000-0005-0000-0000-000072250000}"/>
    <cellStyle name="Normal 2 2 10 6 5 7" xfId="9710" xr:uid="{00000000-0005-0000-0000-000073250000}"/>
    <cellStyle name="Normal 2 2 10 6 5 8" xfId="9711" xr:uid="{00000000-0005-0000-0000-000074250000}"/>
    <cellStyle name="Normal 2 2 10 6 5 9" xfId="9712" xr:uid="{00000000-0005-0000-0000-000075250000}"/>
    <cellStyle name="Normal 2 2 10 6 6" xfId="9713" xr:uid="{00000000-0005-0000-0000-000076250000}"/>
    <cellStyle name="Normal 2 2 10 6 7" xfId="9714" xr:uid="{00000000-0005-0000-0000-000077250000}"/>
    <cellStyle name="Normal 2 2 10 6 8" xfId="9715" xr:uid="{00000000-0005-0000-0000-000078250000}"/>
    <cellStyle name="Normal 2 2 10 6 9" xfId="9716" xr:uid="{00000000-0005-0000-0000-000079250000}"/>
    <cellStyle name="Normal 2 2 10 7" xfId="9717" xr:uid="{00000000-0005-0000-0000-00007A250000}"/>
    <cellStyle name="Normal 2 2 10 7 10" xfId="9718" xr:uid="{00000000-0005-0000-0000-00007B250000}"/>
    <cellStyle name="Normal 2 2 10 7 11" xfId="9719" xr:uid="{00000000-0005-0000-0000-00007C250000}"/>
    <cellStyle name="Normal 2 2 10 7 12" xfId="9720" xr:uid="{00000000-0005-0000-0000-00007D250000}"/>
    <cellStyle name="Normal 2 2 10 7 13" xfId="9721" xr:uid="{00000000-0005-0000-0000-00007E250000}"/>
    <cellStyle name="Normal 2 2 10 7 14" xfId="9722" xr:uid="{00000000-0005-0000-0000-00007F250000}"/>
    <cellStyle name="Normal 2 2 10 7 2" xfId="9723" xr:uid="{00000000-0005-0000-0000-000080250000}"/>
    <cellStyle name="Normal 2 2 10 7 2 10" xfId="9724" xr:uid="{00000000-0005-0000-0000-000081250000}"/>
    <cellStyle name="Normal 2 2 10 7 2 2" xfId="9725" xr:uid="{00000000-0005-0000-0000-000082250000}"/>
    <cellStyle name="Normal 2 2 10 7 2 3" xfId="9726" xr:uid="{00000000-0005-0000-0000-000083250000}"/>
    <cellStyle name="Normal 2 2 10 7 2 4" xfId="9727" xr:uid="{00000000-0005-0000-0000-000084250000}"/>
    <cellStyle name="Normal 2 2 10 7 2 5" xfId="9728" xr:uid="{00000000-0005-0000-0000-000085250000}"/>
    <cellStyle name="Normal 2 2 10 7 2 6" xfId="9729" xr:uid="{00000000-0005-0000-0000-000086250000}"/>
    <cellStyle name="Normal 2 2 10 7 2 7" xfId="9730" xr:uid="{00000000-0005-0000-0000-000087250000}"/>
    <cellStyle name="Normal 2 2 10 7 2 8" xfId="9731" xr:uid="{00000000-0005-0000-0000-000088250000}"/>
    <cellStyle name="Normal 2 2 10 7 2 9" xfId="9732" xr:uid="{00000000-0005-0000-0000-000089250000}"/>
    <cellStyle name="Normal 2 2 10 7 3" xfId="9733" xr:uid="{00000000-0005-0000-0000-00008A250000}"/>
    <cellStyle name="Normal 2 2 10 7 3 10" xfId="9734" xr:uid="{00000000-0005-0000-0000-00008B250000}"/>
    <cellStyle name="Normal 2 2 10 7 3 2" xfId="9735" xr:uid="{00000000-0005-0000-0000-00008C250000}"/>
    <cellStyle name="Normal 2 2 10 7 3 3" xfId="9736" xr:uid="{00000000-0005-0000-0000-00008D250000}"/>
    <cellStyle name="Normal 2 2 10 7 3 4" xfId="9737" xr:uid="{00000000-0005-0000-0000-00008E250000}"/>
    <cellStyle name="Normal 2 2 10 7 3 5" xfId="9738" xr:uid="{00000000-0005-0000-0000-00008F250000}"/>
    <cellStyle name="Normal 2 2 10 7 3 6" xfId="9739" xr:uid="{00000000-0005-0000-0000-000090250000}"/>
    <cellStyle name="Normal 2 2 10 7 3 7" xfId="9740" xr:uid="{00000000-0005-0000-0000-000091250000}"/>
    <cellStyle name="Normal 2 2 10 7 3 8" xfId="9741" xr:uid="{00000000-0005-0000-0000-000092250000}"/>
    <cellStyle name="Normal 2 2 10 7 3 9" xfId="9742" xr:uid="{00000000-0005-0000-0000-000093250000}"/>
    <cellStyle name="Normal 2 2 10 7 4" xfId="9743" xr:uid="{00000000-0005-0000-0000-000094250000}"/>
    <cellStyle name="Normal 2 2 10 7 4 10" xfId="9744" xr:uid="{00000000-0005-0000-0000-000095250000}"/>
    <cellStyle name="Normal 2 2 10 7 4 2" xfId="9745" xr:uid="{00000000-0005-0000-0000-000096250000}"/>
    <cellStyle name="Normal 2 2 10 7 4 3" xfId="9746" xr:uid="{00000000-0005-0000-0000-000097250000}"/>
    <cellStyle name="Normal 2 2 10 7 4 4" xfId="9747" xr:uid="{00000000-0005-0000-0000-000098250000}"/>
    <cellStyle name="Normal 2 2 10 7 4 5" xfId="9748" xr:uid="{00000000-0005-0000-0000-000099250000}"/>
    <cellStyle name="Normal 2 2 10 7 4 6" xfId="9749" xr:uid="{00000000-0005-0000-0000-00009A250000}"/>
    <cellStyle name="Normal 2 2 10 7 4 7" xfId="9750" xr:uid="{00000000-0005-0000-0000-00009B250000}"/>
    <cellStyle name="Normal 2 2 10 7 4 8" xfId="9751" xr:uid="{00000000-0005-0000-0000-00009C250000}"/>
    <cellStyle name="Normal 2 2 10 7 4 9" xfId="9752" xr:uid="{00000000-0005-0000-0000-00009D250000}"/>
    <cellStyle name="Normal 2 2 10 7 5" xfId="9753" xr:uid="{00000000-0005-0000-0000-00009E250000}"/>
    <cellStyle name="Normal 2 2 10 7 5 10" xfId="9754" xr:uid="{00000000-0005-0000-0000-00009F250000}"/>
    <cellStyle name="Normal 2 2 10 7 5 2" xfId="9755" xr:uid="{00000000-0005-0000-0000-0000A0250000}"/>
    <cellStyle name="Normal 2 2 10 7 5 3" xfId="9756" xr:uid="{00000000-0005-0000-0000-0000A1250000}"/>
    <cellStyle name="Normal 2 2 10 7 5 4" xfId="9757" xr:uid="{00000000-0005-0000-0000-0000A2250000}"/>
    <cellStyle name="Normal 2 2 10 7 5 5" xfId="9758" xr:uid="{00000000-0005-0000-0000-0000A3250000}"/>
    <cellStyle name="Normal 2 2 10 7 5 6" xfId="9759" xr:uid="{00000000-0005-0000-0000-0000A4250000}"/>
    <cellStyle name="Normal 2 2 10 7 5 7" xfId="9760" xr:uid="{00000000-0005-0000-0000-0000A5250000}"/>
    <cellStyle name="Normal 2 2 10 7 5 8" xfId="9761" xr:uid="{00000000-0005-0000-0000-0000A6250000}"/>
    <cellStyle name="Normal 2 2 10 7 5 9" xfId="9762" xr:uid="{00000000-0005-0000-0000-0000A7250000}"/>
    <cellStyle name="Normal 2 2 10 7 6" xfId="9763" xr:uid="{00000000-0005-0000-0000-0000A8250000}"/>
    <cellStyle name="Normal 2 2 10 7 7" xfId="9764" xr:uid="{00000000-0005-0000-0000-0000A9250000}"/>
    <cellStyle name="Normal 2 2 10 7 8" xfId="9765" xr:uid="{00000000-0005-0000-0000-0000AA250000}"/>
    <cellStyle name="Normal 2 2 10 7 9" xfId="9766" xr:uid="{00000000-0005-0000-0000-0000AB250000}"/>
    <cellStyle name="Normal 2 2 10 8" xfId="9767" xr:uid="{00000000-0005-0000-0000-0000AC250000}"/>
    <cellStyle name="Normal 2 2 10 8 10" xfId="9768" xr:uid="{00000000-0005-0000-0000-0000AD250000}"/>
    <cellStyle name="Normal 2 2 10 8 11" xfId="9769" xr:uid="{00000000-0005-0000-0000-0000AE250000}"/>
    <cellStyle name="Normal 2 2 10 8 12" xfId="9770" xr:uid="{00000000-0005-0000-0000-0000AF250000}"/>
    <cellStyle name="Normal 2 2 10 8 13" xfId="9771" xr:uid="{00000000-0005-0000-0000-0000B0250000}"/>
    <cellStyle name="Normal 2 2 10 8 14" xfId="9772" xr:uid="{00000000-0005-0000-0000-0000B1250000}"/>
    <cellStyle name="Normal 2 2 10 8 2" xfId="9773" xr:uid="{00000000-0005-0000-0000-0000B2250000}"/>
    <cellStyle name="Normal 2 2 10 8 2 10" xfId="9774" xr:uid="{00000000-0005-0000-0000-0000B3250000}"/>
    <cellStyle name="Normal 2 2 10 8 2 2" xfId="9775" xr:uid="{00000000-0005-0000-0000-0000B4250000}"/>
    <cellStyle name="Normal 2 2 10 8 2 3" xfId="9776" xr:uid="{00000000-0005-0000-0000-0000B5250000}"/>
    <cellStyle name="Normal 2 2 10 8 2 4" xfId="9777" xr:uid="{00000000-0005-0000-0000-0000B6250000}"/>
    <cellStyle name="Normal 2 2 10 8 2 5" xfId="9778" xr:uid="{00000000-0005-0000-0000-0000B7250000}"/>
    <cellStyle name="Normal 2 2 10 8 2 6" xfId="9779" xr:uid="{00000000-0005-0000-0000-0000B8250000}"/>
    <cellStyle name="Normal 2 2 10 8 2 7" xfId="9780" xr:uid="{00000000-0005-0000-0000-0000B9250000}"/>
    <cellStyle name="Normal 2 2 10 8 2 8" xfId="9781" xr:uid="{00000000-0005-0000-0000-0000BA250000}"/>
    <cellStyle name="Normal 2 2 10 8 2 9" xfId="9782" xr:uid="{00000000-0005-0000-0000-0000BB250000}"/>
    <cellStyle name="Normal 2 2 10 8 3" xfId="9783" xr:uid="{00000000-0005-0000-0000-0000BC250000}"/>
    <cellStyle name="Normal 2 2 10 8 3 10" xfId="9784" xr:uid="{00000000-0005-0000-0000-0000BD250000}"/>
    <cellStyle name="Normal 2 2 10 8 3 2" xfId="9785" xr:uid="{00000000-0005-0000-0000-0000BE250000}"/>
    <cellStyle name="Normal 2 2 10 8 3 3" xfId="9786" xr:uid="{00000000-0005-0000-0000-0000BF250000}"/>
    <cellStyle name="Normal 2 2 10 8 3 4" xfId="9787" xr:uid="{00000000-0005-0000-0000-0000C0250000}"/>
    <cellStyle name="Normal 2 2 10 8 3 5" xfId="9788" xr:uid="{00000000-0005-0000-0000-0000C1250000}"/>
    <cellStyle name="Normal 2 2 10 8 3 6" xfId="9789" xr:uid="{00000000-0005-0000-0000-0000C2250000}"/>
    <cellStyle name="Normal 2 2 10 8 3 7" xfId="9790" xr:uid="{00000000-0005-0000-0000-0000C3250000}"/>
    <cellStyle name="Normal 2 2 10 8 3 8" xfId="9791" xr:uid="{00000000-0005-0000-0000-0000C4250000}"/>
    <cellStyle name="Normal 2 2 10 8 3 9" xfId="9792" xr:uid="{00000000-0005-0000-0000-0000C5250000}"/>
    <cellStyle name="Normal 2 2 10 8 4" xfId="9793" xr:uid="{00000000-0005-0000-0000-0000C6250000}"/>
    <cellStyle name="Normal 2 2 10 8 4 10" xfId="9794" xr:uid="{00000000-0005-0000-0000-0000C7250000}"/>
    <cellStyle name="Normal 2 2 10 8 4 2" xfId="9795" xr:uid="{00000000-0005-0000-0000-0000C8250000}"/>
    <cellStyle name="Normal 2 2 10 8 4 3" xfId="9796" xr:uid="{00000000-0005-0000-0000-0000C9250000}"/>
    <cellStyle name="Normal 2 2 10 8 4 4" xfId="9797" xr:uid="{00000000-0005-0000-0000-0000CA250000}"/>
    <cellStyle name="Normal 2 2 10 8 4 5" xfId="9798" xr:uid="{00000000-0005-0000-0000-0000CB250000}"/>
    <cellStyle name="Normal 2 2 10 8 4 6" xfId="9799" xr:uid="{00000000-0005-0000-0000-0000CC250000}"/>
    <cellStyle name="Normal 2 2 10 8 4 7" xfId="9800" xr:uid="{00000000-0005-0000-0000-0000CD250000}"/>
    <cellStyle name="Normal 2 2 10 8 4 8" xfId="9801" xr:uid="{00000000-0005-0000-0000-0000CE250000}"/>
    <cellStyle name="Normal 2 2 10 8 4 9" xfId="9802" xr:uid="{00000000-0005-0000-0000-0000CF250000}"/>
    <cellStyle name="Normal 2 2 10 8 5" xfId="9803" xr:uid="{00000000-0005-0000-0000-0000D0250000}"/>
    <cellStyle name="Normal 2 2 10 8 5 10" xfId="9804" xr:uid="{00000000-0005-0000-0000-0000D1250000}"/>
    <cellStyle name="Normal 2 2 10 8 5 2" xfId="9805" xr:uid="{00000000-0005-0000-0000-0000D2250000}"/>
    <cellStyle name="Normal 2 2 10 8 5 3" xfId="9806" xr:uid="{00000000-0005-0000-0000-0000D3250000}"/>
    <cellStyle name="Normal 2 2 10 8 5 4" xfId="9807" xr:uid="{00000000-0005-0000-0000-0000D4250000}"/>
    <cellStyle name="Normal 2 2 10 8 5 5" xfId="9808" xr:uid="{00000000-0005-0000-0000-0000D5250000}"/>
    <cellStyle name="Normal 2 2 10 8 5 6" xfId="9809" xr:uid="{00000000-0005-0000-0000-0000D6250000}"/>
    <cellStyle name="Normal 2 2 10 8 5 7" xfId="9810" xr:uid="{00000000-0005-0000-0000-0000D7250000}"/>
    <cellStyle name="Normal 2 2 10 8 5 8" xfId="9811" xr:uid="{00000000-0005-0000-0000-0000D8250000}"/>
    <cellStyle name="Normal 2 2 10 8 5 9" xfId="9812" xr:uid="{00000000-0005-0000-0000-0000D9250000}"/>
    <cellStyle name="Normal 2 2 10 8 6" xfId="9813" xr:uid="{00000000-0005-0000-0000-0000DA250000}"/>
    <cellStyle name="Normal 2 2 10 8 7" xfId="9814" xr:uid="{00000000-0005-0000-0000-0000DB250000}"/>
    <cellStyle name="Normal 2 2 10 8 8" xfId="9815" xr:uid="{00000000-0005-0000-0000-0000DC250000}"/>
    <cellStyle name="Normal 2 2 10 8 9" xfId="9816" xr:uid="{00000000-0005-0000-0000-0000DD250000}"/>
    <cellStyle name="Normal 2 2 10 9" xfId="9817" xr:uid="{00000000-0005-0000-0000-0000DE250000}"/>
    <cellStyle name="Normal 2 2 10 9 10" xfId="9818" xr:uid="{00000000-0005-0000-0000-0000DF250000}"/>
    <cellStyle name="Normal 2 2 10 9 11" xfId="9819" xr:uid="{00000000-0005-0000-0000-0000E0250000}"/>
    <cellStyle name="Normal 2 2 10 9 12" xfId="9820" xr:uid="{00000000-0005-0000-0000-0000E1250000}"/>
    <cellStyle name="Normal 2 2 10 9 13" xfId="9821" xr:uid="{00000000-0005-0000-0000-0000E2250000}"/>
    <cellStyle name="Normal 2 2 10 9 14" xfId="9822" xr:uid="{00000000-0005-0000-0000-0000E3250000}"/>
    <cellStyle name="Normal 2 2 10 9 2" xfId="9823" xr:uid="{00000000-0005-0000-0000-0000E4250000}"/>
    <cellStyle name="Normal 2 2 10 9 2 10" xfId="9824" xr:uid="{00000000-0005-0000-0000-0000E5250000}"/>
    <cellStyle name="Normal 2 2 10 9 2 2" xfId="9825" xr:uid="{00000000-0005-0000-0000-0000E6250000}"/>
    <cellStyle name="Normal 2 2 10 9 2 3" xfId="9826" xr:uid="{00000000-0005-0000-0000-0000E7250000}"/>
    <cellStyle name="Normal 2 2 10 9 2 4" xfId="9827" xr:uid="{00000000-0005-0000-0000-0000E8250000}"/>
    <cellStyle name="Normal 2 2 10 9 2 5" xfId="9828" xr:uid="{00000000-0005-0000-0000-0000E9250000}"/>
    <cellStyle name="Normal 2 2 10 9 2 6" xfId="9829" xr:uid="{00000000-0005-0000-0000-0000EA250000}"/>
    <cellStyle name="Normal 2 2 10 9 2 7" xfId="9830" xr:uid="{00000000-0005-0000-0000-0000EB250000}"/>
    <cellStyle name="Normal 2 2 10 9 2 8" xfId="9831" xr:uid="{00000000-0005-0000-0000-0000EC250000}"/>
    <cellStyle name="Normal 2 2 10 9 2 9" xfId="9832" xr:uid="{00000000-0005-0000-0000-0000ED250000}"/>
    <cellStyle name="Normal 2 2 10 9 3" xfId="9833" xr:uid="{00000000-0005-0000-0000-0000EE250000}"/>
    <cellStyle name="Normal 2 2 10 9 3 10" xfId="9834" xr:uid="{00000000-0005-0000-0000-0000EF250000}"/>
    <cellStyle name="Normal 2 2 10 9 3 2" xfId="9835" xr:uid="{00000000-0005-0000-0000-0000F0250000}"/>
    <cellStyle name="Normal 2 2 10 9 3 3" xfId="9836" xr:uid="{00000000-0005-0000-0000-0000F1250000}"/>
    <cellStyle name="Normal 2 2 10 9 3 4" xfId="9837" xr:uid="{00000000-0005-0000-0000-0000F2250000}"/>
    <cellStyle name="Normal 2 2 10 9 3 5" xfId="9838" xr:uid="{00000000-0005-0000-0000-0000F3250000}"/>
    <cellStyle name="Normal 2 2 10 9 3 6" xfId="9839" xr:uid="{00000000-0005-0000-0000-0000F4250000}"/>
    <cellStyle name="Normal 2 2 10 9 3 7" xfId="9840" xr:uid="{00000000-0005-0000-0000-0000F5250000}"/>
    <cellStyle name="Normal 2 2 10 9 3 8" xfId="9841" xr:uid="{00000000-0005-0000-0000-0000F6250000}"/>
    <cellStyle name="Normal 2 2 10 9 3 9" xfId="9842" xr:uid="{00000000-0005-0000-0000-0000F7250000}"/>
    <cellStyle name="Normal 2 2 10 9 4" xfId="9843" xr:uid="{00000000-0005-0000-0000-0000F8250000}"/>
    <cellStyle name="Normal 2 2 10 9 4 10" xfId="9844" xr:uid="{00000000-0005-0000-0000-0000F9250000}"/>
    <cellStyle name="Normal 2 2 10 9 4 2" xfId="9845" xr:uid="{00000000-0005-0000-0000-0000FA250000}"/>
    <cellStyle name="Normal 2 2 10 9 4 3" xfId="9846" xr:uid="{00000000-0005-0000-0000-0000FB250000}"/>
    <cellStyle name="Normal 2 2 10 9 4 4" xfId="9847" xr:uid="{00000000-0005-0000-0000-0000FC250000}"/>
    <cellStyle name="Normal 2 2 10 9 4 5" xfId="9848" xr:uid="{00000000-0005-0000-0000-0000FD250000}"/>
    <cellStyle name="Normal 2 2 10 9 4 6" xfId="9849" xr:uid="{00000000-0005-0000-0000-0000FE250000}"/>
    <cellStyle name="Normal 2 2 10 9 4 7" xfId="9850" xr:uid="{00000000-0005-0000-0000-0000FF250000}"/>
    <cellStyle name="Normal 2 2 10 9 4 8" xfId="9851" xr:uid="{00000000-0005-0000-0000-000000260000}"/>
    <cellStyle name="Normal 2 2 10 9 4 9" xfId="9852" xr:uid="{00000000-0005-0000-0000-000001260000}"/>
    <cellStyle name="Normal 2 2 10 9 5" xfId="9853" xr:uid="{00000000-0005-0000-0000-000002260000}"/>
    <cellStyle name="Normal 2 2 10 9 5 10" xfId="9854" xr:uid="{00000000-0005-0000-0000-000003260000}"/>
    <cellStyle name="Normal 2 2 10 9 5 2" xfId="9855" xr:uid="{00000000-0005-0000-0000-000004260000}"/>
    <cellStyle name="Normal 2 2 10 9 5 3" xfId="9856" xr:uid="{00000000-0005-0000-0000-000005260000}"/>
    <cellStyle name="Normal 2 2 10 9 5 4" xfId="9857" xr:uid="{00000000-0005-0000-0000-000006260000}"/>
    <cellStyle name="Normal 2 2 10 9 5 5" xfId="9858" xr:uid="{00000000-0005-0000-0000-000007260000}"/>
    <cellStyle name="Normal 2 2 10 9 5 6" xfId="9859" xr:uid="{00000000-0005-0000-0000-000008260000}"/>
    <cellStyle name="Normal 2 2 10 9 5 7" xfId="9860" xr:uid="{00000000-0005-0000-0000-000009260000}"/>
    <cellStyle name="Normal 2 2 10 9 5 8" xfId="9861" xr:uid="{00000000-0005-0000-0000-00000A260000}"/>
    <cellStyle name="Normal 2 2 10 9 5 9" xfId="9862" xr:uid="{00000000-0005-0000-0000-00000B260000}"/>
    <cellStyle name="Normal 2 2 10 9 6" xfId="9863" xr:uid="{00000000-0005-0000-0000-00000C260000}"/>
    <cellStyle name="Normal 2 2 10 9 7" xfId="9864" xr:uid="{00000000-0005-0000-0000-00000D260000}"/>
    <cellStyle name="Normal 2 2 10 9 8" xfId="9865" xr:uid="{00000000-0005-0000-0000-00000E260000}"/>
    <cellStyle name="Normal 2 2 10 9 9" xfId="9866" xr:uid="{00000000-0005-0000-0000-00000F260000}"/>
    <cellStyle name="Normal 2 2 11" xfId="9867" xr:uid="{00000000-0005-0000-0000-000010260000}"/>
    <cellStyle name="Normal 2 2 12" xfId="9868" xr:uid="{00000000-0005-0000-0000-000011260000}"/>
    <cellStyle name="Normal 2 2 13" xfId="9869" xr:uid="{00000000-0005-0000-0000-000012260000}"/>
    <cellStyle name="Normal 2 2 14" xfId="9870" xr:uid="{00000000-0005-0000-0000-000013260000}"/>
    <cellStyle name="Normal 2 2 15" xfId="9871" xr:uid="{00000000-0005-0000-0000-000014260000}"/>
    <cellStyle name="Normal 2 2 16" xfId="9872" xr:uid="{00000000-0005-0000-0000-000015260000}"/>
    <cellStyle name="Normal 2 2 17" xfId="9873" xr:uid="{00000000-0005-0000-0000-000016260000}"/>
    <cellStyle name="Normal 2 2 18" xfId="9874" xr:uid="{00000000-0005-0000-0000-000017260000}"/>
    <cellStyle name="Normal 2 2 19" xfId="9875" xr:uid="{00000000-0005-0000-0000-000018260000}"/>
    <cellStyle name="Normal 2 2 2" xfId="416" xr:uid="{00000000-0005-0000-0000-000019260000}"/>
    <cellStyle name="Normal 2 2 2 10" xfId="9876" xr:uid="{00000000-0005-0000-0000-00001A260000}"/>
    <cellStyle name="Normal 2 2 2 10 10" xfId="9877" xr:uid="{00000000-0005-0000-0000-00001B260000}"/>
    <cellStyle name="Normal 2 2 2 10 11" xfId="9878" xr:uid="{00000000-0005-0000-0000-00001C260000}"/>
    <cellStyle name="Normal 2 2 2 10 12" xfId="9879" xr:uid="{00000000-0005-0000-0000-00001D260000}"/>
    <cellStyle name="Normal 2 2 2 10 13" xfId="9880" xr:uid="{00000000-0005-0000-0000-00001E260000}"/>
    <cellStyle name="Normal 2 2 2 10 14" xfId="9881" xr:uid="{00000000-0005-0000-0000-00001F260000}"/>
    <cellStyle name="Normal 2 2 2 10 2" xfId="9882" xr:uid="{00000000-0005-0000-0000-000020260000}"/>
    <cellStyle name="Normal 2 2 2 10 2 10" xfId="9883" xr:uid="{00000000-0005-0000-0000-000021260000}"/>
    <cellStyle name="Normal 2 2 2 10 2 2" xfId="9884" xr:uid="{00000000-0005-0000-0000-000022260000}"/>
    <cellStyle name="Normal 2 2 2 10 2 3" xfId="9885" xr:uid="{00000000-0005-0000-0000-000023260000}"/>
    <cellStyle name="Normal 2 2 2 10 2 4" xfId="9886" xr:uid="{00000000-0005-0000-0000-000024260000}"/>
    <cellStyle name="Normal 2 2 2 10 2 5" xfId="9887" xr:uid="{00000000-0005-0000-0000-000025260000}"/>
    <cellStyle name="Normal 2 2 2 10 2 6" xfId="9888" xr:uid="{00000000-0005-0000-0000-000026260000}"/>
    <cellStyle name="Normal 2 2 2 10 2 7" xfId="9889" xr:uid="{00000000-0005-0000-0000-000027260000}"/>
    <cellStyle name="Normal 2 2 2 10 2 8" xfId="9890" xr:uid="{00000000-0005-0000-0000-000028260000}"/>
    <cellStyle name="Normal 2 2 2 10 2 9" xfId="9891" xr:uid="{00000000-0005-0000-0000-000029260000}"/>
    <cellStyle name="Normal 2 2 2 10 3" xfId="9892" xr:uid="{00000000-0005-0000-0000-00002A260000}"/>
    <cellStyle name="Normal 2 2 2 10 3 10" xfId="9893" xr:uid="{00000000-0005-0000-0000-00002B260000}"/>
    <cellStyle name="Normal 2 2 2 10 3 2" xfId="9894" xr:uid="{00000000-0005-0000-0000-00002C260000}"/>
    <cellStyle name="Normal 2 2 2 10 3 3" xfId="9895" xr:uid="{00000000-0005-0000-0000-00002D260000}"/>
    <cellStyle name="Normal 2 2 2 10 3 4" xfId="9896" xr:uid="{00000000-0005-0000-0000-00002E260000}"/>
    <cellStyle name="Normal 2 2 2 10 3 5" xfId="9897" xr:uid="{00000000-0005-0000-0000-00002F260000}"/>
    <cellStyle name="Normal 2 2 2 10 3 6" xfId="9898" xr:uid="{00000000-0005-0000-0000-000030260000}"/>
    <cellStyle name="Normal 2 2 2 10 3 7" xfId="9899" xr:uid="{00000000-0005-0000-0000-000031260000}"/>
    <cellStyle name="Normal 2 2 2 10 3 8" xfId="9900" xr:uid="{00000000-0005-0000-0000-000032260000}"/>
    <cellStyle name="Normal 2 2 2 10 3 9" xfId="9901" xr:uid="{00000000-0005-0000-0000-000033260000}"/>
    <cellStyle name="Normal 2 2 2 10 4" xfId="9902" xr:uid="{00000000-0005-0000-0000-000034260000}"/>
    <cellStyle name="Normal 2 2 2 10 4 10" xfId="9903" xr:uid="{00000000-0005-0000-0000-000035260000}"/>
    <cellStyle name="Normal 2 2 2 10 4 2" xfId="9904" xr:uid="{00000000-0005-0000-0000-000036260000}"/>
    <cellStyle name="Normal 2 2 2 10 4 3" xfId="9905" xr:uid="{00000000-0005-0000-0000-000037260000}"/>
    <cellStyle name="Normal 2 2 2 10 4 4" xfId="9906" xr:uid="{00000000-0005-0000-0000-000038260000}"/>
    <cellStyle name="Normal 2 2 2 10 4 5" xfId="9907" xr:uid="{00000000-0005-0000-0000-000039260000}"/>
    <cellStyle name="Normal 2 2 2 10 4 6" xfId="9908" xr:uid="{00000000-0005-0000-0000-00003A260000}"/>
    <cellStyle name="Normal 2 2 2 10 4 7" xfId="9909" xr:uid="{00000000-0005-0000-0000-00003B260000}"/>
    <cellStyle name="Normal 2 2 2 10 4 8" xfId="9910" xr:uid="{00000000-0005-0000-0000-00003C260000}"/>
    <cellStyle name="Normal 2 2 2 10 4 9" xfId="9911" xr:uid="{00000000-0005-0000-0000-00003D260000}"/>
    <cellStyle name="Normal 2 2 2 10 5" xfId="9912" xr:uid="{00000000-0005-0000-0000-00003E260000}"/>
    <cellStyle name="Normal 2 2 2 10 5 10" xfId="9913" xr:uid="{00000000-0005-0000-0000-00003F260000}"/>
    <cellStyle name="Normal 2 2 2 10 5 2" xfId="9914" xr:uid="{00000000-0005-0000-0000-000040260000}"/>
    <cellStyle name="Normal 2 2 2 10 5 3" xfId="9915" xr:uid="{00000000-0005-0000-0000-000041260000}"/>
    <cellStyle name="Normal 2 2 2 10 5 4" xfId="9916" xr:uid="{00000000-0005-0000-0000-000042260000}"/>
    <cellStyle name="Normal 2 2 2 10 5 5" xfId="9917" xr:uid="{00000000-0005-0000-0000-000043260000}"/>
    <cellStyle name="Normal 2 2 2 10 5 6" xfId="9918" xr:uid="{00000000-0005-0000-0000-000044260000}"/>
    <cellStyle name="Normal 2 2 2 10 5 7" xfId="9919" xr:uid="{00000000-0005-0000-0000-000045260000}"/>
    <cellStyle name="Normal 2 2 2 10 5 8" xfId="9920" xr:uid="{00000000-0005-0000-0000-000046260000}"/>
    <cellStyle name="Normal 2 2 2 10 5 9" xfId="9921" xr:uid="{00000000-0005-0000-0000-000047260000}"/>
    <cellStyle name="Normal 2 2 2 10 6" xfId="9922" xr:uid="{00000000-0005-0000-0000-000048260000}"/>
    <cellStyle name="Normal 2 2 2 10 7" xfId="9923" xr:uid="{00000000-0005-0000-0000-000049260000}"/>
    <cellStyle name="Normal 2 2 2 10 8" xfId="9924" xr:uid="{00000000-0005-0000-0000-00004A260000}"/>
    <cellStyle name="Normal 2 2 2 10 9" xfId="9925" xr:uid="{00000000-0005-0000-0000-00004B260000}"/>
    <cellStyle name="Normal 2 2 2 11" xfId="9926" xr:uid="{00000000-0005-0000-0000-00004C260000}"/>
    <cellStyle name="Normal 2 2 2 11 10" xfId="9927" xr:uid="{00000000-0005-0000-0000-00004D260000}"/>
    <cellStyle name="Normal 2 2 2 11 11" xfId="9928" xr:uid="{00000000-0005-0000-0000-00004E260000}"/>
    <cellStyle name="Normal 2 2 2 11 12" xfId="9929" xr:uid="{00000000-0005-0000-0000-00004F260000}"/>
    <cellStyle name="Normal 2 2 2 11 13" xfId="9930" xr:uid="{00000000-0005-0000-0000-000050260000}"/>
    <cellStyle name="Normal 2 2 2 11 14" xfId="9931" xr:uid="{00000000-0005-0000-0000-000051260000}"/>
    <cellStyle name="Normal 2 2 2 11 2" xfId="9932" xr:uid="{00000000-0005-0000-0000-000052260000}"/>
    <cellStyle name="Normal 2 2 2 11 2 10" xfId="9933" xr:uid="{00000000-0005-0000-0000-000053260000}"/>
    <cellStyle name="Normal 2 2 2 11 2 2" xfId="9934" xr:uid="{00000000-0005-0000-0000-000054260000}"/>
    <cellStyle name="Normal 2 2 2 11 2 3" xfId="9935" xr:uid="{00000000-0005-0000-0000-000055260000}"/>
    <cellStyle name="Normal 2 2 2 11 2 4" xfId="9936" xr:uid="{00000000-0005-0000-0000-000056260000}"/>
    <cellStyle name="Normal 2 2 2 11 2 5" xfId="9937" xr:uid="{00000000-0005-0000-0000-000057260000}"/>
    <cellStyle name="Normal 2 2 2 11 2 6" xfId="9938" xr:uid="{00000000-0005-0000-0000-000058260000}"/>
    <cellStyle name="Normal 2 2 2 11 2 7" xfId="9939" xr:uid="{00000000-0005-0000-0000-000059260000}"/>
    <cellStyle name="Normal 2 2 2 11 2 8" xfId="9940" xr:uid="{00000000-0005-0000-0000-00005A260000}"/>
    <cellStyle name="Normal 2 2 2 11 2 9" xfId="9941" xr:uid="{00000000-0005-0000-0000-00005B260000}"/>
    <cellStyle name="Normal 2 2 2 11 3" xfId="9942" xr:uid="{00000000-0005-0000-0000-00005C260000}"/>
    <cellStyle name="Normal 2 2 2 11 3 10" xfId="9943" xr:uid="{00000000-0005-0000-0000-00005D260000}"/>
    <cellStyle name="Normal 2 2 2 11 3 2" xfId="9944" xr:uid="{00000000-0005-0000-0000-00005E260000}"/>
    <cellStyle name="Normal 2 2 2 11 3 3" xfId="9945" xr:uid="{00000000-0005-0000-0000-00005F260000}"/>
    <cellStyle name="Normal 2 2 2 11 3 4" xfId="9946" xr:uid="{00000000-0005-0000-0000-000060260000}"/>
    <cellStyle name="Normal 2 2 2 11 3 5" xfId="9947" xr:uid="{00000000-0005-0000-0000-000061260000}"/>
    <cellStyle name="Normal 2 2 2 11 3 6" xfId="9948" xr:uid="{00000000-0005-0000-0000-000062260000}"/>
    <cellStyle name="Normal 2 2 2 11 3 7" xfId="9949" xr:uid="{00000000-0005-0000-0000-000063260000}"/>
    <cellStyle name="Normal 2 2 2 11 3 8" xfId="9950" xr:uid="{00000000-0005-0000-0000-000064260000}"/>
    <cellStyle name="Normal 2 2 2 11 3 9" xfId="9951" xr:uid="{00000000-0005-0000-0000-000065260000}"/>
    <cellStyle name="Normal 2 2 2 11 4" xfId="9952" xr:uid="{00000000-0005-0000-0000-000066260000}"/>
    <cellStyle name="Normal 2 2 2 11 4 10" xfId="9953" xr:uid="{00000000-0005-0000-0000-000067260000}"/>
    <cellStyle name="Normal 2 2 2 11 4 2" xfId="9954" xr:uid="{00000000-0005-0000-0000-000068260000}"/>
    <cellStyle name="Normal 2 2 2 11 4 3" xfId="9955" xr:uid="{00000000-0005-0000-0000-000069260000}"/>
    <cellStyle name="Normal 2 2 2 11 4 4" xfId="9956" xr:uid="{00000000-0005-0000-0000-00006A260000}"/>
    <cellStyle name="Normal 2 2 2 11 4 5" xfId="9957" xr:uid="{00000000-0005-0000-0000-00006B260000}"/>
    <cellStyle name="Normal 2 2 2 11 4 6" xfId="9958" xr:uid="{00000000-0005-0000-0000-00006C260000}"/>
    <cellStyle name="Normal 2 2 2 11 4 7" xfId="9959" xr:uid="{00000000-0005-0000-0000-00006D260000}"/>
    <cellStyle name="Normal 2 2 2 11 4 8" xfId="9960" xr:uid="{00000000-0005-0000-0000-00006E260000}"/>
    <cellStyle name="Normal 2 2 2 11 4 9" xfId="9961" xr:uid="{00000000-0005-0000-0000-00006F260000}"/>
    <cellStyle name="Normal 2 2 2 11 5" xfId="9962" xr:uid="{00000000-0005-0000-0000-000070260000}"/>
    <cellStyle name="Normal 2 2 2 11 5 10" xfId="9963" xr:uid="{00000000-0005-0000-0000-000071260000}"/>
    <cellStyle name="Normal 2 2 2 11 5 2" xfId="9964" xr:uid="{00000000-0005-0000-0000-000072260000}"/>
    <cellStyle name="Normal 2 2 2 11 5 3" xfId="9965" xr:uid="{00000000-0005-0000-0000-000073260000}"/>
    <cellStyle name="Normal 2 2 2 11 5 4" xfId="9966" xr:uid="{00000000-0005-0000-0000-000074260000}"/>
    <cellStyle name="Normal 2 2 2 11 5 5" xfId="9967" xr:uid="{00000000-0005-0000-0000-000075260000}"/>
    <cellStyle name="Normal 2 2 2 11 5 6" xfId="9968" xr:uid="{00000000-0005-0000-0000-000076260000}"/>
    <cellStyle name="Normal 2 2 2 11 5 7" xfId="9969" xr:uid="{00000000-0005-0000-0000-000077260000}"/>
    <cellStyle name="Normal 2 2 2 11 5 8" xfId="9970" xr:uid="{00000000-0005-0000-0000-000078260000}"/>
    <cellStyle name="Normal 2 2 2 11 5 9" xfId="9971" xr:uid="{00000000-0005-0000-0000-000079260000}"/>
    <cellStyle name="Normal 2 2 2 11 6" xfId="9972" xr:uid="{00000000-0005-0000-0000-00007A260000}"/>
    <cellStyle name="Normal 2 2 2 11 7" xfId="9973" xr:uid="{00000000-0005-0000-0000-00007B260000}"/>
    <cellStyle name="Normal 2 2 2 11 8" xfId="9974" xr:uid="{00000000-0005-0000-0000-00007C260000}"/>
    <cellStyle name="Normal 2 2 2 11 9" xfId="9975" xr:uid="{00000000-0005-0000-0000-00007D260000}"/>
    <cellStyle name="Normal 2 2 2 12" xfId="9976" xr:uid="{00000000-0005-0000-0000-00007E260000}"/>
    <cellStyle name="Normal 2 2 2 12 10" xfId="9977" xr:uid="{00000000-0005-0000-0000-00007F260000}"/>
    <cellStyle name="Normal 2 2 2 12 11" xfId="9978" xr:uid="{00000000-0005-0000-0000-000080260000}"/>
    <cellStyle name="Normal 2 2 2 12 12" xfId="9979" xr:uid="{00000000-0005-0000-0000-000081260000}"/>
    <cellStyle name="Normal 2 2 2 12 13" xfId="9980" xr:uid="{00000000-0005-0000-0000-000082260000}"/>
    <cellStyle name="Normal 2 2 2 12 14" xfId="9981" xr:uid="{00000000-0005-0000-0000-000083260000}"/>
    <cellStyle name="Normal 2 2 2 12 2" xfId="9982" xr:uid="{00000000-0005-0000-0000-000084260000}"/>
    <cellStyle name="Normal 2 2 2 12 2 10" xfId="9983" xr:uid="{00000000-0005-0000-0000-000085260000}"/>
    <cellStyle name="Normal 2 2 2 12 2 2" xfId="9984" xr:uid="{00000000-0005-0000-0000-000086260000}"/>
    <cellStyle name="Normal 2 2 2 12 2 3" xfId="9985" xr:uid="{00000000-0005-0000-0000-000087260000}"/>
    <cellStyle name="Normal 2 2 2 12 2 4" xfId="9986" xr:uid="{00000000-0005-0000-0000-000088260000}"/>
    <cellStyle name="Normal 2 2 2 12 2 5" xfId="9987" xr:uid="{00000000-0005-0000-0000-000089260000}"/>
    <cellStyle name="Normal 2 2 2 12 2 6" xfId="9988" xr:uid="{00000000-0005-0000-0000-00008A260000}"/>
    <cellStyle name="Normal 2 2 2 12 2 7" xfId="9989" xr:uid="{00000000-0005-0000-0000-00008B260000}"/>
    <cellStyle name="Normal 2 2 2 12 2 8" xfId="9990" xr:uid="{00000000-0005-0000-0000-00008C260000}"/>
    <cellStyle name="Normal 2 2 2 12 2 9" xfId="9991" xr:uid="{00000000-0005-0000-0000-00008D260000}"/>
    <cellStyle name="Normal 2 2 2 12 3" xfId="9992" xr:uid="{00000000-0005-0000-0000-00008E260000}"/>
    <cellStyle name="Normal 2 2 2 12 3 10" xfId="9993" xr:uid="{00000000-0005-0000-0000-00008F260000}"/>
    <cellStyle name="Normal 2 2 2 12 3 2" xfId="9994" xr:uid="{00000000-0005-0000-0000-000090260000}"/>
    <cellStyle name="Normal 2 2 2 12 3 3" xfId="9995" xr:uid="{00000000-0005-0000-0000-000091260000}"/>
    <cellStyle name="Normal 2 2 2 12 3 4" xfId="9996" xr:uid="{00000000-0005-0000-0000-000092260000}"/>
    <cellStyle name="Normal 2 2 2 12 3 5" xfId="9997" xr:uid="{00000000-0005-0000-0000-000093260000}"/>
    <cellStyle name="Normal 2 2 2 12 3 6" xfId="9998" xr:uid="{00000000-0005-0000-0000-000094260000}"/>
    <cellStyle name="Normal 2 2 2 12 3 7" xfId="9999" xr:uid="{00000000-0005-0000-0000-000095260000}"/>
    <cellStyle name="Normal 2 2 2 12 3 8" xfId="10000" xr:uid="{00000000-0005-0000-0000-000096260000}"/>
    <cellStyle name="Normal 2 2 2 12 3 9" xfId="10001" xr:uid="{00000000-0005-0000-0000-000097260000}"/>
    <cellStyle name="Normal 2 2 2 12 4" xfId="10002" xr:uid="{00000000-0005-0000-0000-000098260000}"/>
    <cellStyle name="Normal 2 2 2 12 4 10" xfId="10003" xr:uid="{00000000-0005-0000-0000-000099260000}"/>
    <cellStyle name="Normal 2 2 2 12 4 2" xfId="10004" xr:uid="{00000000-0005-0000-0000-00009A260000}"/>
    <cellStyle name="Normal 2 2 2 12 4 3" xfId="10005" xr:uid="{00000000-0005-0000-0000-00009B260000}"/>
    <cellStyle name="Normal 2 2 2 12 4 4" xfId="10006" xr:uid="{00000000-0005-0000-0000-00009C260000}"/>
    <cellStyle name="Normal 2 2 2 12 4 5" xfId="10007" xr:uid="{00000000-0005-0000-0000-00009D260000}"/>
    <cellStyle name="Normal 2 2 2 12 4 6" xfId="10008" xr:uid="{00000000-0005-0000-0000-00009E260000}"/>
    <cellStyle name="Normal 2 2 2 12 4 7" xfId="10009" xr:uid="{00000000-0005-0000-0000-00009F260000}"/>
    <cellStyle name="Normal 2 2 2 12 4 8" xfId="10010" xr:uid="{00000000-0005-0000-0000-0000A0260000}"/>
    <cellStyle name="Normal 2 2 2 12 4 9" xfId="10011" xr:uid="{00000000-0005-0000-0000-0000A1260000}"/>
    <cellStyle name="Normal 2 2 2 12 5" xfId="10012" xr:uid="{00000000-0005-0000-0000-0000A2260000}"/>
    <cellStyle name="Normal 2 2 2 12 5 10" xfId="10013" xr:uid="{00000000-0005-0000-0000-0000A3260000}"/>
    <cellStyle name="Normal 2 2 2 12 5 2" xfId="10014" xr:uid="{00000000-0005-0000-0000-0000A4260000}"/>
    <cellStyle name="Normal 2 2 2 12 5 3" xfId="10015" xr:uid="{00000000-0005-0000-0000-0000A5260000}"/>
    <cellStyle name="Normal 2 2 2 12 5 4" xfId="10016" xr:uid="{00000000-0005-0000-0000-0000A6260000}"/>
    <cellStyle name="Normal 2 2 2 12 5 5" xfId="10017" xr:uid="{00000000-0005-0000-0000-0000A7260000}"/>
    <cellStyle name="Normal 2 2 2 12 5 6" xfId="10018" xr:uid="{00000000-0005-0000-0000-0000A8260000}"/>
    <cellStyle name="Normal 2 2 2 12 5 7" xfId="10019" xr:uid="{00000000-0005-0000-0000-0000A9260000}"/>
    <cellStyle name="Normal 2 2 2 12 5 8" xfId="10020" xr:uid="{00000000-0005-0000-0000-0000AA260000}"/>
    <cellStyle name="Normal 2 2 2 12 5 9" xfId="10021" xr:uid="{00000000-0005-0000-0000-0000AB260000}"/>
    <cellStyle name="Normal 2 2 2 12 6" xfId="10022" xr:uid="{00000000-0005-0000-0000-0000AC260000}"/>
    <cellStyle name="Normal 2 2 2 12 7" xfId="10023" xr:uid="{00000000-0005-0000-0000-0000AD260000}"/>
    <cellStyle name="Normal 2 2 2 12 8" xfId="10024" xr:uid="{00000000-0005-0000-0000-0000AE260000}"/>
    <cellStyle name="Normal 2 2 2 12 9" xfId="10025" xr:uid="{00000000-0005-0000-0000-0000AF260000}"/>
    <cellStyle name="Normal 2 2 2 13" xfId="10026" xr:uid="{00000000-0005-0000-0000-0000B0260000}"/>
    <cellStyle name="Normal 2 2 2 13 10" xfId="10027" xr:uid="{00000000-0005-0000-0000-0000B1260000}"/>
    <cellStyle name="Normal 2 2 2 13 11" xfId="10028" xr:uid="{00000000-0005-0000-0000-0000B2260000}"/>
    <cellStyle name="Normal 2 2 2 13 12" xfId="10029" xr:uid="{00000000-0005-0000-0000-0000B3260000}"/>
    <cellStyle name="Normal 2 2 2 13 13" xfId="10030" xr:uid="{00000000-0005-0000-0000-0000B4260000}"/>
    <cellStyle name="Normal 2 2 2 13 14" xfId="10031" xr:uid="{00000000-0005-0000-0000-0000B5260000}"/>
    <cellStyle name="Normal 2 2 2 13 2" xfId="10032" xr:uid="{00000000-0005-0000-0000-0000B6260000}"/>
    <cellStyle name="Normal 2 2 2 13 2 10" xfId="10033" xr:uid="{00000000-0005-0000-0000-0000B7260000}"/>
    <cellStyle name="Normal 2 2 2 13 2 2" xfId="10034" xr:uid="{00000000-0005-0000-0000-0000B8260000}"/>
    <cellStyle name="Normal 2 2 2 13 2 3" xfId="10035" xr:uid="{00000000-0005-0000-0000-0000B9260000}"/>
    <cellStyle name="Normal 2 2 2 13 2 4" xfId="10036" xr:uid="{00000000-0005-0000-0000-0000BA260000}"/>
    <cellStyle name="Normal 2 2 2 13 2 5" xfId="10037" xr:uid="{00000000-0005-0000-0000-0000BB260000}"/>
    <cellStyle name="Normal 2 2 2 13 2 6" xfId="10038" xr:uid="{00000000-0005-0000-0000-0000BC260000}"/>
    <cellStyle name="Normal 2 2 2 13 2 7" xfId="10039" xr:uid="{00000000-0005-0000-0000-0000BD260000}"/>
    <cellStyle name="Normal 2 2 2 13 2 8" xfId="10040" xr:uid="{00000000-0005-0000-0000-0000BE260000}"/>
    <cellStyle name="Normal 2 2 2 13 2 9" xfId="10041" xr:uid="{00000000-0005-0000-0000-0000BF260000}"/>
    <cellStyle name="Normal 2 2 2 13 3" xfId="10042" xr:uid="{00000000-0005-0000-0000-0000C0260000}"/>
    <cellStyle name="Normal 2 2 2 13 3 10" xfId="10043" xr:uid="{00000000-0005-0000-0000-0000C1260000}"/>
    <cellStyle name="Normal 2 2 2 13 3 2" xfId="10044" xr:uid="{00000000-0005-0000-0000-0000C2260000}"/>
    <cellStyle name="Normal 2 2 2 13 3 3" xfId="10045" xr:uid="{00000000-0005-0000-0000-0000C3260000}"/>
    <cellStyle name="Normal 2 2 2 13 3 4" xfId="10046" xr:uid="{00000000-0005-0000-0000-0000C4260000}"/>
    <cellStyle name="Normal 2 2 2 13 3 5" xfId="10047" xr:uid="{00000000-0005-0000-0000-0000C5260000}"/>
    <cellStyle name="Normal 2 2 2 13 3 6" xfId="10048" xr:uid="{00000000-0005-0000-0000-0000C6260000}"/>
    <cellStyle name="Normal 2 2 2 13 3 7" xfId="10049" xr:uid="{00000000-0005-0000-0000-0000C7260000}"/>
    <cellStyle name="Normal 2 2 2 13 3 8" xfId="10050" xr:uid="{00000000-0005-0000-0000-0000C8260000}"/>
    <cellStyle name="Normal 2 2 2 13 3 9" xfId="10051" xr:uid="{00000000-0005-0000-0000-0000C9260000}"/>
    <cellStyle name="Normal 2 2 2 13 4" xfId="10052" xr:uid="{00000000-0005-0000-0000-0000CA260000}"/>
    <cellStyle name="Normal 2 2 2 13 4 10" xfId="10053" xr:uid="{00000000-0005-0000-0000-0000CB260000}"/>
    <cellStyle name="Normal 2 2 2 13 4 2" xfId="10054" xr:uid="{00000000-0005-0000-0000-0000CC260000}"/>
    <cellStyle name="Normal 2 2 2 13 4 3" xfId="10055" xr:uid="{00000000-0005-0000-0000-0000CD260000}"/>
    <cellStyle name="Normal 2 2 2 13 4 4" xfId="10056" xr:uid="{00000000-0005-0000-0000-0000CE260000}"/>
    <cellStyle name="Normal 2 2 2 13 4 5" xfId="10057" xr:uid="{00000000-0005-0000-0000-0000CF260000}"/>
    <cellStyle name="Normal 2 2 2 13 4 6" xfId="10058" xr:uid="{00000000-0005-0000-0000-0000D0260000}"/>
    <cellStyle name="Normal 2 2 2 13 4 7" xfId="10059" xr:uid="{00000000-0005-0000-0000-0000D1260000}"/>
    <cellStyle name="Normal 2 2 2 13 4 8" xfId="10060" xr:uid="{00000000-0005-0000-0000-0000D2260000}"/>
    <cellStyle name="Normal 2 2 2 13 4 9" xfId="10061" xr:uid="{00000000-0005-0000-0000-0000D3260000}"/>
    <cellStyle name="Normal 2 2 2 13 5" xfId="10062" xr:uid="{00000000-0005-0000-0000-0000D4260000}"/>
    <cellStyle name="Normal 2 2 2 13 5 10" xfId="10063" xr:uid="{00000000-0005-0000-0000-0000D5260000}"/>
    <cellStyle name="Normal 2 2 2 13 5 2" xfId="10064" xr:uid="{00000000-0005-0000-0000-0000D6260000}"/>
    <cellStyle name="Normal 2 2 2 13 5 3" xfId="10065" xr:uid="{00000000-0005-0000-0000-0000D7260000}"/>
    <cellStyle name="Normal 2 2 2 13 5 4" xfId="10066" xr:uid="{00000000-0005-0000-0000-0000D8260000}"/>
    <cellStyle name="Normal 2 2 2 13 5 5" xfId="10067" xr:uid="{00000000-0005-0000-0000-0000D9260000}"/>
    <cellStyle name="Normal 2 2 2 13 5 6" xfId="10068" xr:uid="{00000000-0005-0000-0000-0000DA260000}"/>
    <cellStyle name="Normal 2 2 2 13 5 7" xfId="10069" xr:uid="{00000000-0005-0000-0000-0000DB260000}"/>
    <cellStyle name="Normal 2 2 2 13 5 8" xfId="10070" xr:uid="{00000000-0005-0000-0000-0000DC260000}"/>
    <cellStyle name="Normal 2 2 2 13 5 9" xfId="10071" xr:uid="{00000000-0005-0000-0000-0000DD260000}"/>
    <cellStyle name="Normal 2 2 2 13 6" xfId="10072" xr:uid="{00000000-0005-0000-0000-0000DE260000}"/>
    <cellStyle name="Normal 2 2 2 13 7" xfId="10073" xr:uid="{00000000-0005-0000-0000-0000DF260000}"/>
    <cellStyle name="Normal 2 2 2 13 8" xfId="10074" xr:uid="{00000000-0005-0000-0000-0000E0260000}"/>
    <cellStyle name="Normal 2 2 2 13 9" xfId="10075" xr:uid="{00000000-0005-0000-0000-0000E1260000}"/>
    <cellStyle name="Normal 2 2 2 14" xfId="10076" xr:uid="{00000000-0005-0000-0000-0000E2260000}"/>
    <cellStyle name="Normal 2 2 2 14 10" xfId="10077" xr:uid="{00000000-0005-0000-0000-0000E3260000}"/>
    <cellStyle name="Normal 2 2 2 14 11" xfId="10078" xr:uid="{00000000-0005-0000-0000-0000E4260000}"/>
    <cellStyle name="Normal 2 2 2 14 12" xfId="10079" xr:uid="{00000000-0005-0000-0000-0000E5260000}"/>
    <cellStyle name="Normal 2 2 2 14 13" xfId="10080" xr:uid="{00000000-0005-0000-0000-0000E6260000}"/>
    <cellStyle name="Normal 2 2 2 14 14" xfId="10081" xr:uid="{00000000-0005-0000-0000-0000E7260000}"/>
    <cellStyle name="Normal 2 2 2 14 2" xfId="10082" xr:uid="{00000000-0005-0000-0000-0000E8260000}"/>
    <cellStyle name="Normal 2 2 2 14 2 10" xfId="10083" xr:uid="{00000000-0005-0000-0000-0000E9260000}"/>
    <cellStyle name="Normal 2 2 2 14 2 2" xfId="10084" xr:uid="{00000000-0005-0000-0000-0000EA260000}"/>
    <cellStyle name="Normal 2 2 2 14 2 3" xfId="10085" xr:uid="{00000000-0005-0000-0000-0000EB260000}"/>
    <cellStyle name="Normal 2 2 2 14 2 4" xfId="10086" xr:uid="{00000000-0005-0000-0000-0000EC260000}"/>
    <cellStyle name="Normal 2 2 2 14 2 5" xfId="10087" xr:uid="{00000000-0005-0000-0000-0000ED260000}"/>
    <cellStyle name="Normal 2 2 2 14 2 6" xfId="10088" xr:uid="{00000000-0005-0000-0000-0000EE260000}"/>
    <cellStyle name="Normal 2 2 2 14 2 7" xfId="10089" xr:uid="{00000000-0005-0000-0000-0000EF260000}"/>
    <cellStyle name="Normal 2 2 2 14 2 8" xfId="10090" xr:uid="{00000000-0005-0000-0000-0000F0260000}"/>
    <cellStyle name="Normal 2 2 2 14 2 9" xfId="10091" xr:uid="{00000000-0005-0000-0000-0000F1260000}"/>
    <cellStyle name="Normal 2 2 2 14 3" xfId="10092" xr:uid="{00000000-0005-0000-0000-0000F2260000}"/>
    <cellStyle name="Normal 2 2 2 14 3 10" xfId="10093" xr:uid="{00000000-0005-0000-0000-0000F3260000}"/>
    <cellStyle name="Normal 2 2 2 14 3 2" xfId="10094" xr:uid="{00000000-0005-0000-0000-0000F4260000}"/>
    <cellStyle name="Normal 2 2 2 14 3 3" xfId="10095" xr:uid="{00000000-0005-0000-0000-0000F5260000}"/>
    <cellStyle name="Normal 2 2 2 14 3 4" xfId="10096" xr:uid="{00000000-0005-0000-0000-0000F6260000}"/>
    <cellStyle name="Normal 2 2 2 14 3 5" xfId="10097" xr:uid="{00000000-0005-0000-0000-0000F7260000}"/>
    <cellStyle name="Normal 2 2 2 14 3 6" xfId="10098" xr:uid="{00000000-0005-0000-0000-0000F8260000}"/>
    <cellStyle name="Normal 2 2 2 14 3 7" xfId="10099" xr:uid="{00000000-0005-0000-0000-0000F9260000}"/>
    <cellStyle name="Normal 2 2 2 14 3 8" xfId="10100" xr:uid="{00000000-0005-0000-0000-0000FA260000}"/>
    <cellStyle name="Normal 2 2 2 14 3 9" xfId="10101" xr:uid="{00000000-0005-0000-0000-0000FB260000}"/>
    <cellStyle name="Normal 2 2 2 14 4" xfId="10102" xr:uid="{00000000-0005-0000-0000-0000FC260000}"/>
    <cellStyle name="Normal 2 2 2 14 4 10" xfId="10103" xr:uid="{00000000-0005-0000-0000-0000FD260000}"/>
    <cellStyle name="Normal 2 2 2 14 4 2" xfId="10104" xr:uid="{00000000-0005-0000-0000-0000FE260000}"/>
    <cellStyle name="Normal 2 2 2 14 4 3" xfId="10105" xr:uid="{00000000-0005-0000-0000-0000FF260000}"/>
    <cellStyle name="Normal 2 2 2 14 4 4" xfId="10106" xr:uid="{00000000-0005-0000-0000-000000270000}"/>
    <cellStyle name="Normal 2 2 2 14 4 5" xfId="10107" xr:uid="{00000000-0005-0000-0000-000001270000}"/>
    <cellStyle name="Normal 2 2 2 14 4 6" xfId="10108" xr:uid="{00000000-0005-0000-0000-000002270000}"/>
    <cellStyle name="Normal 2 2 2 14 4 7" xfId="10109" xr:uid="{00000000-0005-0000-0000-000003270000}"/>
    <cellStyle name="Normal 2 2 2 14 4 8" xfId="10110" xr:uid="{00000000-0005-0000-0000-000004270000}"/>
    <cellStyle name="Normal 2 2 2 14 4 9" xfId="10111" xr:uid="{00000000-0005-0000-0000-000005270000}"/>
    <cellStyle name="Normal 2 2 2 14 5" xfId="10112" xr:uid="{00000000-0005-0000-0000-000006270000}"/>
    <cellStyle name="Normal 2 2 2 14 5 10" xfId="10113" xr:uid="{00000000-0005-0000-0000-000007270000}"/>
    <cellStyle name="Normal 2 2 2 14 5 2" xfId="10114" xr:uid="{00000000-0005-0000-0000-000008270000}"/>
    <cellStyle name="Normal 2 2 2 14 5 3" xfId="10115" xr:uid="{00000000-0005-0000-0000-000009270000}"/>
    <cellStyle name="Normal 2 2 2 14 5 4" xfId="10116" xr:uid="{00000000-0005-0000-0000-00000A270000}"/>
    <cellStyle name="Normal 2 2 2 14 5 5" xfId="10117" xr:uid="{00000000-0005-0000-0000-00000B270000}"/>
    <cellStyle name="Normal 2 2 2 14 5 6" xfId="10118" xr:uid="{00000000-0005-0000-0000-00000C270000}"/>
    <cellStyle name="Normal 2 2 2 14 5 7" xfId="10119" xr:uid="{00000000-0005-0000-0000-00000D270000}"/>
    <cellStyle name="Normal 2 2 2 14 5 8" xfId="10120" xr:uid="{00000000-0005-0000-0000-00000E270000}"/>
    <cellStyle name="Normal 2 2 2 14 5 9" xfId="10121" xr:uid="{00000000-0005-0000-0000-00000F270000}"/>
    <cellStyle name="Normal 2 2 2 14 6" xfId="10122" xr:uid="{00000000-0005-0000-0000-000010270000}"/>
    <cellStyle name="Normal 2 2 2 14 7" xfId="10123" xr:uid="{00000000-0005-0000-0000-000011270000}"/>
    <cellStyle name="Normal 2 2 2 14 8" xfId="10124" xr:uid="{00000000-0005-0000-0000-000012270000}"/>
    <cellStyle name="Normal 2 2 2 14 9" xfId="10125" xr:uid="{00000000-0005-0000-0000-000013270000}"/>
    <cellStyle name="Normal 2 2 2 15" xfId="10126" xr:uid="{00000000-0005-0000-0000-000014270000}"/>
    <cellStyle name="Normal 2 2 2 15 10" xfId="10127" xr:uid="{00000000-0005-0000-0000-000015270000}"/>
    <cellStyle name="Normal 2 2 2 15 11" xfId="10128" xr:uid="{00000000-0005-0000-0000-000016270000}"/>
    <cellStyle name="Normal 2 2 2 15 12" xfId="10129" xr:uid="{00000000-0005-0000-0000-000017270000}"/>
    <cellStyle name="Normal 2 2 2 15 13" xfId="10130" xr:uid="{00000000-0005-0000-0000-000018270000}"/>
    <cellStyle name="Normal 2 2 2 15 14" xfId="10131" xr:uid="{00000000-0005-0000-0000-000019270000}"/>
    <cellStyle name="Normal 2 2 2 15 2" xfId="10132" xr:uid="{00000000-0005-0000-0000-00001A270000}"/>
    <cellStyle name="Normal 2 2 2 15 2 10" xfId="10133" xr:uid="{00000000-0005-0000-0000-00001B270000}"/>
    <cellStyle name="Normal 2 2 2 15 2 2" xfId="10134" xr:uid="{00000000-0005-0000-0000-00001C270000}"/>
    <cellStyle name="Normal 2 2 2 15 2 3" xfId="10135" xr:uid="{00000000-0005-0000-0000-00001D270000}"/>
    <cellStyle name="Normal 2 2 2 15 2 4" xfId="10136" xr:uid="{00000000-0005-0000-0000-00001E270000}"/>
    <cellStyle name="Normal 2 2 2 15 2 5" xfId="10137" xr:uid="{00000000-0005-0000-0000-00001F270000}"/>
    <cellStyle name="Normal 2 2 2 15 2 6" xfId="10138" xr:uid="{00000000-0005-0000-0000-000020270000}"/>
    <cellStyle name="Normal 2 2 2 15 2 7" xfId="10139" xr:uid="{00000000-0005-0000-0000-000021270000}"/>
    <cellStyle name="Normal 2 2 2 15 2 8" xfId="10140" xr:uid="{00000000-0005-0000-0000-000022270000}"/>
    <cellStyle name="Normal 2 2 2 15 2 9" xfId="10141" xr:uid="{00000000-0005-0000-0000-000023270000}"/>
    <cellStyle name="Normal 2 2 2 15 3" xfId="10142" xr:uid="{00000000-0005-0000-0000-000024270000}"/>
    <cellStyle name="Normal 2 2 2 15 3 10" xfId="10143" xr:uid="{00000000-0005-0000-0000-000025270000}"/>
    <cellStyle name="Normal 2 2 2 15 3 2" xfId="10144" xr:uid="{00000000-0005-0000-0000-000026270000}"/>
    <cellStyle name="Normal 2 2 2 15 3 3" xfId="10145" xr:uid="{00000000-0005-0000-0000-000027270000}"/>
    <cellStyle name="Normal 2 2 2 15 3 4" xfId="10146" xr:uid="{00000000-0005-0000-0000-000028270000}"/>
    <cellStyle name="Normal 2 2 2 15 3 5" xfId="10147" xr:uid="{00000000-0005-0000-0000-000029270000}"/>
    <cellStyle name="Normal 2 2 2 15 3 6" xfId="10148" xr:uid="{00000000-0005-0000-0000-00002A270000}"/>
    <cellStyle name="Normal 2 2 2 15 3 7" xfId="10149" xr:uid="{00000000-0005-0000-0000-00002B270000}"/>
    <cellStyle name="Normal 2 2 2 15 3 8" xfId="10150" xr:uid="{00000000-0005-0000-0000-00002C270000}"/>
    <cellStyle name="Normal 2 2 2 15 3 9" xfId="10151" xr:uid="{00000000-0005-0000-0000-00002D270000}"/>
    <cellStyle name="Normal 2 2 2 15 4" xfId="10152" xr:uid="{00000000-0005-0000-0000-00002E270000}"/>
    <cellStyle name="Normal 2 2 2 15 4 10" xfId="10153" xr:uid="{00000000-0005-0000-0000-00002F270000}"/>
    <cellStyle name="Normal 2 2 2 15 4 2" xfId="10154" xr:uid="{00000000-0005-0000-0000-000030270000}"/>
    <cellStyle name="Normal 2 2 2 15 4 3" xfId="10155" xr:uid="{00000000-0005-0000-0000-000031270000}"/>
    <cellStyle name="Normal 2 2 2 15 4 4" xfId="10156" xr:uid="{00000000-0005-0000-0000-000032270000}"/>
    <cellStyle name="Normal 2 2 2 15 4 5" xfId="10157" xr:uid="{00000000-0005-0000-0000-000033270000}"/>
    <cellStyle name="Normal 2 2 2 15 4 6" xfId="10158" xr:uid="{00000000-0005-0000-0000-000034270000}"/>
    <cellStyle name="Normal 2 2 2 15 4 7" xfId="10159" xr:uid="{00000000-0005-0000-0000-000035270000}"/>
    <cellStyle name="Normal 2 2 2 15 4 8" xfId="10160" xr:uid="{00000000-0005-0000-0000-000036270000}"/>
    <cellStyle name="Normal 2 2 2 15 4 9" xfId="10161" xr:uid="{00000000-0005-0000-0000-000037270000}"/>
    <cellStyle name="Normal 2 2 2 15 5" xfId="10162" xr:uid="{00000000-0005-0000-0000-000038270000}"/>
    <cellStyle name="Normal 2 2 2 15 5 10" xfId="10163" xr:uid="{00000000-0005-0000-0000-000039270000}"/>
    <cellStyle name="Normal 2 2 2 15 5 2" xfId="10164" xr:uid="{00000000-0005-0000-0000-00003A270000}"/>
    <cellStyle name="Normal 2 2 2 15 5 3" xfId="10165" xr:uid="{00000000-0005-0000-0000-00003B270000}"/>
    <cellStyle name="Normal 2 2 2 15 5 4" xfId="10166" xr:uid="{00000000-0005-0000-0000-00003C270000}"/>
    <cellStyle name="Normal 2 2 2 15 5 5" xfId="10167" xr:uid="{00000000-0005-0000-0000-00003D270000}"/>
    <cellStyle name="Normal 2 2 2 15 5 6" xfId="10168" xr:uid="{00000000-0005-0000-0000-00003E270000}"/>
    <cellStyle name="Normal 2 2 2 15 5 7" xfId="10169" xr:uid="{00000000-0005-0000-0000-00003F270000}"/>
    <cellStyle name="Normal 2 2 2 15 5 8" xfId="10170" xr:uid="{00000000-0005-0000-0000-000040270000}"/>
    <cellStyle name="Normal 2 2 2 15 5 9" xfId="10171" xr:uid="{00000000-0005-0000-0000-000041270000}"/>
    <cellStyle name="Normal 2 2 2 15 6" xfId="10172" xr:uid="{00000000-0005-0000-0000-000042270000}"/>
    <cellStyle name="Normal 2 2 2 15 7" xfId="10173" xr:uid="{00000000-0005-0000-0000-000043270000}"/>
    <cellStyle name="Normal 2 2 2 15 8" xfId="10174" xr:uid="{00000000-0005-0000-0000-000044270000}"/>
    <cellStyle name="Normal 2 2 2 15 9" xfId="10175" xr:uid="{00000000-0005-0000-0000-000045270000}"/>
    <cellStyle name="Normal 2 2 2 16" xfId="10176" xr:uid="{00000000-0005-0000-0000-000046270000}"/>
    <cellStyle name="Normal 2 2 2 16 10" xfId="10177" xr:uid="{00000000-0005-0000-0000-000047270000}"/>
    <cellStyle name="Normal 2 2 2 16 11" xfId="10178" xr:uid="{00000000-0005-0000-0000-000048270000}"/>
    <cellStyle name="Normal 2 2 2 16 12" xfId="10179" xr:uid="{00000000-0005-0000-0000-000049270000}"/>
    <cellStyle name="Normal 2 2 2 16 13" xfId="10180" xr:uid="{00000000-0005-0000-0000-00004A270000}"/>
    <cellStyle name="Normal 2 2 2 16 14" xfId="10181" xr:uid="{00000000-0005-0000-0000-00004B270000}"/>
    <cellStyle name="Normal 2 2 2 16 2" xfId="10182" xr:uid="{00000000-0005-0000-0000-00004C270000}"/>
    <cellStyle name="Normal 2 2 2 16 2 10" xfId="10183" xr:uid="{00000000-0005-0000-0000-00004D270000}"/>
    <cellStyle name="Normal 2 2 2 16 2 2" xfId="10184" xr:uid="{00000000-0005-0000-0000-00004E270000}"/>
    <cellStyle name="Normal 2 2 2 16 2 3" xfId="10185" xr:uid="{00000000-0005-0000-0000-00004F270000}"/>
    <cellStyle name="Normal 2 2 2 16 2 4" xfId="10186" xr:uid="{00000000-0005-0000-0000-000050270000}"/>
    <cellStyle name="Normal 2 2 2 16 2 5" xfId="10187" xr:uid="{00000000-0005-0000-0000-000051270000}"/>
    <cellStyle name="Normal 2 2 2 16 2 6" xfId="10188" xr:uid="{00000000-0005-0000-0000-000052270000}"/>
    <cellStyle name="Normal 2 2 2 16 2 7" xfId="10189" xr:uid="{00000000-0005-0000-0000-000053270000}"/>
    <cellStyle name="Normal 2 2 2 16 2 8" xfId="10190" xr:uid="{00000000-0005-0000-0000-000054270000}"/>
    <cellStyle name="Normal 2 2 2 16 2 9" xfId="10191" xr:uid="{00000000-0005-0000-0000-000055270000}"/>
    <cellStyle name="Normal 2 2 2 16 3" xfId="10192" xr:uid="{00000000-0005-0000-0000-000056270000}"/>
    <cellStyle name="Normal 2 2 2 16 3 10" xfId="10193" xr:uid="{00000000-0005-0000-0000-000057270000}"/>
    <cellStyle name="Normal 2 2 2 16 3 2" xfId="10194" xr:uid="{00000000-0005-0000-0000-000058270000}"/>
    <cellStyle name="Normal 2 2 2 16 3 3" xfId="10195" xr:uid="{00000000-0005-0000-0000-000059270000}"/>
    <cellStyle name="Normal 2 2 2 16 3 4" xfId="10196" xr:uid="{00000000-0005-0000-0000-00005A270000}"/>
    <cellStyle name="Normal 2 2 2 16 3 5" xfId="10197" xr:uid="{00000000-0005-0000-0000-00005B270000}"/>
    <cellStyle name="Normal 2 2 2 16 3 6" xfId="10198" xr:uid="{00000000-0005-0000-0000-00005C270000}"/>
    <cellStyle name="Normal 2 2 2 16 3 7" xfId="10199" xr:uid="{00000000-0005-0000-0000-00005D270000}"/>
    <cellStyle name="Normal 2 2 2 16 3 8" xfId="10200" xr:uid="{00000000-0005-0000-0000-00005E270000}"/>
    <cellStyle name="Normal 2 2 2 16 3 9" xfId="10201" xr:uid="{00000000-0005-0000-0000-00005F270000}"/>
    <cellStyle name="Normal 2 2 2 16 4" xfId="10202" xr:uid="{00000000-0005-0000-0000-000060270000}"/>
    <cellStyle name="Normal 2 2 2 16 4 10" xfId="10203" xr:uid="{00000000-0005-0000-0000-000061270000}"/>
    <cellStyle name="Normal 2 2 2 16 4 2" xfId="10204" xr:uid="{00000000-0005-0000-0000-000062270000}"/>
    <cellStyle name="Normal 2 2 2 16 4 3" xfId="10205" xr:uid="{00000000-0005-0000-0000-000063270000}"/>
    <cellStyle name="Normal 2 2 2 16 4 4" xfId="10206" xr:uid="{00000000-0005-0000-0000-000064270000}"/>
    <cellStyle name="Normal 2 2 2 16 4 5" xfId="10207" xr:uid="{00000000-0005-0000-0000-000065270000}"/>
    <cellStyle name="Normal 2 2 2 16 4 6" xfId="10208" xr:uid="{00000000-0005-0000-0000-000066270000}"/>
    <cellStyle name="Normal 2 2 2 16 4 7" xfId="10209" xr:uid="{00000000-0005-0000-0000-000067270000}"/>
    <cellStyle name="Normal 2 2 2 16 4 8" xfId="10210" xr:uid="{00000000-0005-0000-0000-000068270000}"/>
    <cellStyle name="Normal 2 2 2 16 4 9" xfId="10211" xr:uid="{00000000-0005-0000-0000-000069270000}"/>
    <cellStyle name="Normal 2 2 2 16 5" xfId="10212" xr:uid="{00000000-0005-0000-0000-00006A270000}"/>
    <cellStyle name="Normal 2 2 2 16 5 10" xfId="10213" xr:uid="{00000000-0005-0000-0000-00006B270000}"/>
    <cellStyle name="Normal 2 2 2 16 5 2" xfId="10214" xr:uid="{00000000-0005-0000-0000-00006C270000}"/>
    <cellStyle name="Normal 2 2 2 16 5 3" xfId="10215" xr:uid="{00000000-0005-0000-0000-00006D270000}"/>
    <cellStyle name="Normal 2 2 2 16 5 4" xfId="10216" xr:uid="{00000000-0005-0000-0000-00006E270000}"/>
    <cellStyle name="Normal 2 2 2 16 5 5" xfId="10217" xr:uid="{00000000-0005-0000-0000-00006F270000}"/>
    <cellStyle name="Normal 2 2 2 16 5 6" xfId="10218" xr:uid="{00000000-0005-0000-0000-000070270000}"/>
    <cellStyle name="Normal 2 2 2 16 5 7" xfId="10219" xr:uid="{00000000-0005-0000-0000-000071270000}"/>
    <cellStyle name="Normal 2 2 2 16 5 8" xfId="10220" xr:uid="{00000000-0005-0000-0000-000072270000}"/>
    <cellStyle name="Normal 2 2 2 16 5 9" xfId="10221" xr:uid="{00000000-0005-0000-0000-000073270000}"/>
    <cellStyle name="Normal 2 2 2 16 6" xfId="10222" xr:uid="{00000000-0005-0000-0000-000074270000}"/>
    <cellStyle name="Normal 2 2 2 16 7" xfId="10223" xr:uid="{00000000-0005-0000-0000-000075270000}"/>
    <cellStyle name="Normal 2 2 2 16 8" xfId="10224" xr:uid="{00000000-0005-0000-0000-000076270000}"/>
    <cellStyle name="Normal 2 2 2 16 9" xfId="10225" xr:uid="{00000000-0005-0000-0000-000077270000}"/>
    <cellStyle name="Normal 2 2 2 17" xfId="10226" xr:uid="{00000000-0005-0000-0000-000078270000}"/>
    <cellStyle name="Normal 2 2 2 17 10" xfId="10227" xr:uid="{00000000-0005-0000-0000-000079270000}"/>
    <cellStyle name="Normal 2 2 2 17 11" xfId="10228" xr:uid="{00000000-0005-0000-0000-00007A270000}"/>
    <cellStyle name="Normal 2 2 2 17 12" xfId="10229" xr:uid="{00000000-0005-0000-0000-00007B270000}"/>
    <cellStyle name="Normal 2 2 2 17 13" xfId="10230" xr:uid="{00000000-0005-0000-0000-00007C270000}"/>
    <cellStyle name="Normal 2 2 2 17 14" xfId="10231" xr:uid="{00000000-0005-0000-0000-00007D270000}"/>
    <cellStyle name="Normal 2 2 2 17 2" xfId="10232" xr:uid="{00000000-0005-0000-0000-00007E270000}"/>
    <cellStyle name="Normal 2 2 2 17 2 10" xfId="10233" xr:uid="{00000000-0005-0000-0000-00007F270000}"/>
    <cellStyle name="Normal 2 2 2 17 2 2" xfId="10234" xr:uid="{00000000-0005-0000-0000-000080270000}"/>
    <cellStyle name="Normal 2 2 2 17 2 3" xfId="10235" xr:uid="{00000000-0005-0000-0000-000081270000}"/>
    <cellStyle name="Normal 2 2 2 17 2 4" xfId="10236" xr:uid="{00000000-0005-0000-0000-000082270000}"/>
    <cellStyle name="Normal 2 2 2 17 2 5" xfId="10237" xr:uid="{00000000-0005-0000-0000-000083270000}"/>
    <cellStyle name="Normal 2 2 2 17 2 6" xfId="10238" xr:uid="{00000000-0005-0000-0000-000084270000}"/>
    <cellStyle name="Normal 2 2 2 17 2 7" xfId="10239" xr:uid="{00000000-0005-0000-0000-000085270000}"/>
    <cellStyle name="Normal 2 2 2 17 2 8" xfId="10240" xr:uid="{00000000-0005-0000-0000-000086270000}"/>
    <cellStyle name="Normal 2 2 2 17 2 9" xfId="10241" xr:uid="{00000000-0005-0000-0000-000087270000}"/>
    <cellStyle name="Normal 2 2 2 17 3" xfId="10242" xr:uid="{00000000-0005-0000-0000-000088270000}"/>
    <cellStyle name="Normal 2 2 2 17 3 10" xfId="10243" xr:uid="{00000000-0005-0000-0000-000089270000}"/>
    <cellStyle name="Normal 2 2 2 17 3 2" xfId="10244" xr:uid="{00000000-0005-0000-0000-00008A270000}"/>
    <cellStyle name="Normal 2 2 2 17 3 3" xfId="10245" xr:uid="{00000000-0005-0000-0000-00008B270000}"/>
    <cellStyle name="Normal 2 2 2 17 3 4" xfId="10246" xr:uid="{00000000-0005-0000-0000-00008C270000}"/>
    <cellStyle name="Normal 2 2 2 17 3 5" xfId="10247" xr:uid="{00000000-0005-0000-0000-00008D270000}"/>
    <cellStyle name="Normal 2 2 2 17 3 6" xfId="10248" xr:uid="{00000000-0005-0000-0000-00008E270000}"/>
    <cellStyle name="Normal 2 2 2 17 3 7" xfId="10249" xr:uid="{00000000-0005-0000-0000-00008F270000}"/>
    <cellStyle name="Normal 2 2 2 17 3 8" xfId="10250" xr:uid="{00000000-0005-0000-0000-000090270000}"/>
    <cellStyle name="Normal 2 2 2 17 3 9" xfId="10251" xr:uid="{00000000-0005-0000-0000-000091270000}"/>
    <cellStyle name="Normal 2 2 2 17 4" xfId="10252" xr:uid="{00000000-0005-0000-0000-000092270000}"/>
    <cellStyle name="Normal 2 2 2 17 4 10" xfId="10253" xr:uid="{00000000-0005-0000-0000-000093270000}"/>
    <cellStyle name="Normal 2 2 2 17 4 2" xfId="10254" xr:uid="{00000000-0005-0000-0000-000094270000}"/>
    <cellStyle name="Normal 2 2 2 17 4 3" xfId="10255" xr:uid="{00000000-0005-0000-0000-000095270000}"/>
    <cellStyle name="Normal 2 2 2 17 4 4" xfId="10256" xr:uid="{00000000-0005-0000-0000-000096270000}"/>
    <cellStyle name="Normal 2 2 2 17 4 5" xfId="10257" xr:uid="{00000000-0005-0000-0000-000097270000}"/>
    <cellStyle name="Normal 2 2 2 17 4 6" xfId="10258" xr:uid="{00000000-0005-0000-0000-000098270000}"/>
    <cellStyle name="Normal 2 2 2 17 4 7" xfId="10259" xr:uid="{00000000-0005-0000-0000-000099270000}"/>
    <cellStyle name="Normal 2 2 2 17 4 8" xfId="10260" xr:uid="{00000000-0005-0000-0000-00009A270000}"/>
    <cellStyle name="Normal 2 2 2 17 4 9" xfId="10261" xr:uid="{00000000-0005-0000-0000-00009B270000}"/>
    <cellStyle name="Normal 2 2 2 17 5" xfId="10262" xr:uid="{00000000-0005-0000-0000-00009C270000}"/>
    <cellStyle name="Normal 2 2 2 17 5 10" xfId="10263" xr:uid="{00000000-0005-0000-0000-00009D270000}"/>
    <cellStyle name="Normal 2 2 2 17 5 2" xfId="10264" xr:uid="{00000000-0005-0000-0000-00009E270000}"/>
    <cellStyle name="Normal 2 2 2 17 5 3" xfId="10265" xr:uid="{00000000-0005-0000-0000-00009F270000}"/>
    <cellStyle name="Normal 2 2 2 17 5 4" xfId="10266" xr:uid="{00000000-0005-0000-0000-0000A0270000}"/>
    <cellStyle name="Normal 2 2 2 17 5 5" xfId="10267" xr:uid="{00000000-0005-0000-0000-0000A1270000}"/>
    <cellStyle name="Normal 2 2 2 17 5 6" xfId="10268" xr:uid="{00000000-0005-0000-0000-0000A2270000}"/>
    <cellStyle name="Normal 2 2 2 17 5 7" xfId="10269" xr:uid="{00000000-0005-0000-0000-0000A3270000}"/>
    <cellStyle name="Normal 2 2 2 17 5 8" xfId="10270" xr:uid="{00000000-0005-0000-0000-0000A4270000}"/>
    <cellStyle name="Normal 2 2 2 17 5 9" xfId="10271" xr:uid="{00000000-0005-0000-0000-0000A5270000}"/>
    <cellStyle name="Normal 2 2 2 17 6" xfId="10272" xr:uid="{00000000-0005-0000-0000-0000A6270000}"/>
    <cellStyle name="Normal 2 2 2 17 7" xfId="10273" xr:uid="{00000000-0005-0000-0000-0000A7270000}"/>
    <cellStyle name="Normal 2 2 2 17 8" xfId="10274" xr:uid="{00000000-0005-0000-0000-0000A8270000}"/>
    <cellStyle name="Normal 2 2 2 17 9" xfId="10275" xr:uid="{00000000-0005-0000-0000-0000A9270000}"/>
    <cellStyle name="Normal 2 2 2 18" xfId="10276" xr:uid="{00000000-0005-0000-0000-0000AA270000}"/>
    <cellStyle name="Normal 2 2 2 18 10" xfId="10277" xr:uid="{00000000-0005-0000-0000-0000AB270000}"/>
    <cellStyle name="Normal 2 2 2 18 11" xfId="10278" xr:uid="{00000000-0005-0000-0000-0000AC270000}"/>
    <cellStyle name="Normal 2 2 2 18 12" xfId="10279" xr:uid="{00000000-0005-0000-0000-0000AD270000}"/>
    <cellStyle name="Normal 2 2 2 18 13" xfId="10280" xr:uid="{00000000-0005-0000-0000-0000AE270000}"/>
    <cellStyle name="Normal 2 2 2 18 14" xfId="10281" xr:uid="{00000000-0005-0000-0000-0000AF270000}"/>
    <cellStyle name="Normal 2 2 2 18 2" xfId="10282" xr:uid="{00000000-0005-0000-0000-0000B0270000}"/>
    <cellStyle name="Normal 2 2 2 18 2 10" xfId="10283" xr:uid="{00000000-0005-0000-0000-0000B1270000}"/>
    <cellStyle name="Normal 2 2 2 18 2 2" xfId="10284" xr:uid="{00000000-0005-0000-0000-0000B2270000}"/>
    <cellStyle name="Normal 2 2 2 18 2 3" xfId="10285" xr:uid="{00000000-0005-0000-0000-0000B3270000}"/>
    <cellStyle name="Normal 2 2 2 18 2 4" xfId="10286" xr:uid="{00000000-0005-0000-0000-0000B4270000}"/>
    <cellStyle name="Normal 2 2 2 18 2 5" xfId="10287" xr:uid="{00000000-0005-0000-0000-0000B5270000}"/>
    <cellStyle name="Normal 2 2 2 18 2 6" xfId="10288" xr:uid="{00000000-0005-0000-0000-0000B6270000}"/>
    <cellStyle name="Normal 2 2 2 18 2 7" xfId="10289" xr:uid="{00000000-0005-0000-0000-0000B7270000}"/>
    <cellStyle name="Normal 2 2 2 18 2 8" xfId="10290" xr:uid="{00000000-0005-0000-0000-0000B8270000}"/>
    <cellStyle name="Normal 2 2 2 18 2 9" xfId="10291" xr:uid="{00000000-0005-0000-0000-0000B9270000}"/>
    <cellStyle name="Normal 2 2 2 18 3" xfId="10292" xr:uid="{00000000-0005-0000-0000-0000BA270000}"/>
    <cellStyle name="Normal 2 2 2 18 3 10" xfId="10293" xr:uid="{00000000-0005-0000-0000-0000BB270000}"/>
    <cellStyle name="Normal 2 2 2 18 3 2" xfId="10294" xr:uid="{00000000-0005-0000-0000-0000BC270000}"/>
    <cellStyle name="Normal 2 2 2 18 3 3" xfId="10295" xr:uid="{00000000-0005-0000-0000-0000BD270000}"/>
    <cellStyle name="Normal 2 2 2 18 3 4" xfId="10296" xr:uid="{00000000-0005-0000-0000-0000BE270000}"/>
    <cellStyle name="Normal 2 2 2 18 3 5" xfId="10297" xr:uid="{00000000-0005-0000-0000-0000BF270000}"/>
    <cellStyle name="Normal 2 2 2 18 3 6" xfId="10298" xr:uid="{00000000-0005-0000-0000-0000C0270000}"/>
    <cellStyle name="Normal 2 2 2 18 3 7" xfId="10299" xr:uid="{00000000-0005-0000-0000-0000C1270000}"/>
    <cellStyle name="Normal 2 2 2 18 3 8" xfId="10300" xr:uid="{00000000-0005-0000-0000-0000C2270000}"/>
    <cellStyle name="Normal 2 2 2 18 3 9" xfId="10301" xr:uid="{00000000-0005-0000-0000-0000C3270000}"/>
    <cellStyle name="Normal 2 2 2 18 4" xfId="10302" xr:uid="{00000000-0005-0000-0000-0000C4270000}"/>
    <cellStyle name="Normal 2 2 2 18 4 10" xfId="10303" xr:uid="{00000000-0005-0000-0000-0000C5270000}"/>
    <cellStyle name="Normal 2 2 2 18 4 2" xfId="10304" xr:uid="{00000000-0005-0000-0000-0000C6270000}"/>
    <cellStyle name="Normal 2 2 2 18 4 3" xfId="10305" xr:uid="{00000000-0005-0000-0000-0000C7270000}"/>
    <cellStyle name="Normal 2 2 2 18 4 4" xfId="10306" xr:uid="{00000000-0005-0000-0000-0000C8270000}"/>
    <cellStyle name="Normal 2 2 2 18 4 5" xfId="10307" xr:uid="{00000000-0005-0000-0000-0000C9270000}"/>
    <cellStyle name="Normal 2 2 2 18 4 6" xfId="10308" xr:uid="{00000000-0005-0000-0000-0000CA270000}"/>
    <cellStyle name="Normal 2 2 2 18 4 7" xfId="10309" xr:uid="{00000000-0005-0000-0000-0000CB270000}"/>
    <cellStyle name="Normal 2 2 2 18 4 8" xfId="10310" xr:uid="{00000000-0005-0000-0000-0000CC270000}"/>
    <cellStyle name="Normal 2 2 2 18 4 9" xfId="10311" xr:uid="{00000000-0005-0000-0000-0000CD270000}"/>
    <cellStyle name="Normal 2 2 2 18 5" xfId="10312" xr:uid="{00000000-0005-0000-0000-0000CE270000}"/>
    <cellStyle name="Normal 2 2 2 18 5 10" xfId="10313" xr:uid="{00000000-0005-0000-0000-0000CF270000}"/>
    <cellStyle name="Normal 2 2 2 18 5 2" xfId="10314" xr:uid="{00000000-0005-0000-0000-0000D0270000}"/>
    <cellStyle name="Normal 2 2 2 18 5 3" xfId="10315" xr:uid="{00000000-0005-0000-0000-0000D1270000}"/>
    <cellStyle name="Normal 2 2 2 18 5 4" xfId="10316" xr:uid="{00000000-0005-0000-0000-0000D2270000}"/>
    <cellStyle name="Normal 2 2 2 18 5 5" xfId="10317" xr:uid="{00000000-0005-0000-0000-0000D3270000}"/>
    <cellStyle name="Normal 2 2 2 18 5 6" xfId="10318" xr:uid="{00000000-0005-0000-0000-0000D4270000}"/>
    <cellStyle name="Normal 2 2 2 18 5 7" xfId="10319" xr:uid="{00000000-0005-0000-0000-0000D5270000}"/>
    <cellStyle name="Normal 2 2 2 18 5 8" xfId="10320" xr:uid="{00000000-0005-0000-0000-0000D6270000}"/>
    <cellStyle name="Normal 2 2 2 18 5 9" xfId="10321" xr:uid="{00000000-0005-0000-0000-0000D7270000}"/>
    <cellStyle name="Normal 2 2 2 18 6" xfId="10322" xr:uid="{00000000-0005-0000-0000-0000D8270000}"/>
    <cellStyle name="Normal 2 2 2 18 7" xfId="10323" xr:uid="{00000000-0005-0000-0000-0000D9270000}"/>
    <cellStyle name="Normal 2 2 2 18 8" xfId="10324" xr:uid="{00000000-0005-0000-0000-0000DA270000}"/>
    <cellStyle name="Normal 2 2 2 18 9" xfId="10325" xr:uid="{00000000-0005-0000-0000-0000DB270000}"/>
    <cellStyle name="Normal 2 2 2 19" xfId="10326" xr:uid="{00000000-0005-0000-0000-0000DC270000}"/>
    <cellStyle name="Normal 2 2 2 19 10" xfId="10327" xr:uid="{00000000-0005-0000-0000-0000DD270000}"/>
    <cellStyle name="Normal 2 2 2 19 11" xfId="10328" xr:uid="{00000000-0005-0000-0000-0000DE270000}"/>
    <cellStyle name="Normal 2 2 2 19 12" xfId="10329" xr:uid="{00000000-0005-0000-0000-0000DF270000}"/>
    <cellStyle name="Normal 2 2 2 19 13" xfId="10330" xr:uid="{00000000-0005-0000-0000-0000E0270000}"/>
    <cellStyle name="Normal 2 2 2 19 14" xfId="10331" xr:uid="{00000000-0005-0000-0000-0000E1270000}"/>
    <cellStyle name="Normal 2 2 2 19 2" xfId="10332" xr:uid="{00000000-0005-0000-0000-0000E2270000}"/>
    <cellStyle name="Normal 2 2 2 19 2 10" xfId="10333" xr:uid="{00000000-0005-0000-0000-0000E3270000}"/>
    <cellStyle name="Normal 2 2 2 19 2 2" xfId="10334" xr:uid="{00000000-0005-0000-0000-0000E4270000}"/>
    <cellStyle name="Normal 2 2 2 19 2 3" xfId="10335" xr:uid="{00000000-0005-0000-0000-0000E5270000}"/>
    <cellStyle name="Normal 2 2 2 19 2 4" xfId="10336" xr:uid="{00000000-0005-0000-0000-0000E6270000}"/>
    <cellStyle name="Normal 2 2 2 19 2 5" xfId="10337" xr:uid="{00000000-0005-0000-0000-0000E7270000}"/>
    <cellStyle name="Normal 2 2 2 19 2 6" xfId="10338" xr:uid="{00000000-0005-0000-0000-0000E8270000}"/>
    <cellStyle name="Normal 2 2 2 19 2 7" xfId="10339" xr:uid="{00000000-0005-0000-0000-0000E9270000}"/>
    <cellStyle name="Normal 2 2 2 19 2 8" xfId="10340" xr:uid="{00000000-0005-0000-0000-0000EA270000}"/>
    <cellStyle name="Normal 2 2 2 19 2 9" xfId="10341" xr:uid="{00000000-0005-0000-0000-0000EB270000}"/>
    <cellStyle name="Normal 2 2 2 19 3" xfId="10342" xr:uid="{00000000-0005-0000-0000-0000EC270000}"/>
    <cellStyle name="Normal 2 2 2 19 3 10" xfId="10343" xr:uid="{00000000-0005-0000-0000-0000ED270000}"/>
    <cellStyle name="Normal 2 2 2 19 3 2" xfId="10344" xr:uid="{00000000-0005-0000-0000-0000EE270000}"/>
    <cellStyle name="Normal 2 2 2 19 3 3" xfId="10345" xr:uid="{00000000-0005-0000-0000-0000EF270000}"/>
    <cellStyle name="Normal 2 2 2 19 3 4" xfId="10346" xr:uid="{00000000-0005-0000-0000-0000F0270000}"/>
    <cellStyle name="Normal 2 2 2 19 3 5" xfId="10347" xr:uid="{00000000-0005-0000-0000-0000F1270000}"/>
    <cellStyle name="Normal 2 2 2 19 3 6" xfId="10348" xr:uid="{00000000-0005-0000-0000-0000F2270000}"/>
    <cellStyle name="Normal 2 2 2 19 3 7" xfId="10349" xr:uid="{00000000-0005-0000-0000-0000F3270000}"/>
    <cellStyle name="Normal 2 2 2 19 3 8" xfId="10350" xr:uid="{00000000-0005-0000-0000-0000F4270000}"/>
    <cellStyle name="Normal 2 2 2 19 3 9" xfId="10351" xr:uid="{00000000-0005-0000-0000-0000F5270000}"/>
    <cellStyle name="Normal 2 2 2 19 4" xfId="10352" xr:uid="{00000000-0005-0000-0000-0000F6270000}"/>
    <cellStyle name="Normal 2 2 2 19 4 10" xfId="10353" xr:uid="{00000000-0005-0000-0000-0000F7270000}"/>
    <cellStyle name="Normal 2 2 2 19 4 2" xfId="10354" xr:uid="{00000000-0005-0000-0000-0000F8270000}"/>
    <cellStyle name="Normal 2 2 2 19 4 3" xfId="10355" xr:uid="{00000000-0005-0000-0000-0000F9270000}"/>
    <cellStyle name="Normal 2 2 2 19 4 4" xfId="10356" xr:uid="{00000000-0005-0000-0000-0000FA270000}"/>
    <cellStyle name="Normal 2 2 2 19 4 5" xfId="10357" xr:uid="{00000000-0005-0000-0000-0000FB270000}"/>
    <cellStyle name="Normal 2 2 2 19 4 6" xfId="10358" xr:uid="{00000000-0005-0000-0000-0000FC270000}"/>
    <cellStyle name="Normal 2 2 2 19 4 7" xfId="10359" xr:uid="{00000000-0005-0000-0000-0000FD270000}"/>
    <cellStyle name="Normal 2 2 2 19 4 8" xfId="10360" xr:uid="{00000000-0005-0000-0000-0000FE270000}"/>
    <cellStyle name="Normal 2 2 2 19 4 9" xfId="10361" xr:uid="{00000000-0005-0000-0000-0000FF270000}"/>
    <cellStyle name="Normal 2 2 2 19 5" xfId="10362" xr:uid="{00000000-0005-0000-0000-000000280000}"/>
    <cellStyle name="Normal 2 2 2 19 5 10" xfId="10363" xr:uid="{00000000-0005-0000-0000-000001280000}"/>
    <cellStyle name="Normal 2 2 2 19 5 2" xfId="10364" xr:uid="{00000000-0005-0000-0000-000002280000}"/>
    <cellStyle name="Normal 2 2 2 19 5 3" xfId="10365" xr:uid="{00000000-0005-0000-0000-000003280000}"/>
    <cellStyle name="Normal 2 2 2 19 5 4" xfId="10366" xr:uid="{00000000-0005-0000-0000-000004280000}"/>
    <cellStyle name="Normal 2 2 2 19 5 5" xfId="10367" xr:uid="{00000000-0005-0000-0000-000005280000}"/>
    <cellStyle name="Normal 2 2 2 19 5 6" xfId="10368" xr:uid="{00000000-0005-0000-0000-000006280000}"/>
    <cellStyle name="Normal 2 2 2 19 5 7" xfId="10369" xr:uid="{00000000-0005-0000-0000-000007280000}"/>
    <cellStyle name="Normal 2 2 2 19 5 8" xfId="10370" xr:uid="{00000000-0005-0000-0000-000008280000}"/>
    <cellStyle name="Normal 2 2 2 19 5 9" xfId="10371" xr:uid="{00000000-0005-0000-0000-000009280000}"/>
    <cellStyle name="Normal 2 2 2 19 6" xfId="10372" xr:uid="{00000000-0005-0000-0000-00000A280000}"/>
    <cellStyle name="Normal 2 2 2 19 7" xfId="10373" xr:uid="{00000000-0005-0000-0000-00000B280000}"/>
    <cellStyle name="Normal 2 2 2 19 8" xfId="10374" xr:uid="{00000000-0005-0000-0000-00000C280000}"/>
    <cellStyle name="Normal 2 2 2 19 9" xfId="10375" xr:uid="{00000000-0005-0000-0000-00000D280000}"/>
    <cellStyle name="Normal 2 2 2 2" xfId="417" xr:uid="{00000000-0005-0000-0000-00000E280000}"/>
    <cellStyle name="Normal 2 2 2 2 10" xfId="10376" xr:uid="{00000000-0005-0000-0000-00000F280000}"/>
    <cellStyle name="Normal 2 2 2 2 11" xfId="10377" xr:uid="{00000000-0005-0000-0000-000010280000}"/>
    <cellStyle name="Normal 2 2 2 2 12" xfId="10378" xr:uid="{00000000-0005-0000-0000-000011280000}"/>
    <cellStyle name="Normal 2 2 2 2 13" xfId="10379" xr:uid="{00000000-0005-0000-0000-000012280000}"/>
    <cellStyle name="Normal 2 2 2 2 14" xfId="10380" xr:uid="{00000000-0005-0000-0000-000013280000}"/>
    <cellStyle name="Normal 2 2 2 2 15" xfId="10381" xr:uid="{00000000-0005-0000-0000-000014280000}"/>
    <cellStyle name="Normal 2 2 2 2 16" xfId="10382" xr:uid="{00000000-0005-0000-0000-000015280000}"/>
    <cellStyle name="Normal 2 2 2 2 17" xfId="10383" xr:uid="{00000000-0005-0000-0000-000016280000}"/>
    <cellStyle name="Normal 2 2 2 2 18" xfId="10384" xr:uid="{00000000-0005-0000-0000-000017280000}"/>
    <cellStyle name="Normal 2 2 2 2 19" xfId="10385" xr:uid="{00000000-0005-0000-0000-000018280000}"/>
    <cellStyle name="Normal 2 2 2 2 2" xfId="418" xr:uid="{00000000-0005-0000-0000-000019280000}"/>
    <cellStyle name="Normal 2 2 2 2 2 10" xfId="10386" xr:uid="{00000000-0005-0000-0000-00001A280000}"/>
    <cellStyle name="Normal 2 2 2 2 2 10 10" xfId="10387" xr:uid="{00000000-0005-0000-0000-00001B280000}"/>
    <cellStyle name="Normal 2 2 2 2 2 10 11" xfId="10388" xr:uid="{00000000-0005-0000-0000-00001C280000}"/>
    <cellStyle name="Normal 2 2 2 2 2 10 12" xfId="10389" xr:uid="{00000000-0005-0000-0000-00001D280000}"/>
    <cellStyle name="Normal 2 2 2 2 2 10 13" xfId="10390" xr:uid="{00000000-0005-0000-0000-00001E280000}"/>
    <cellStyle name="Normal 2 2 2 2 2 10 14" xfId="10391" xr:uid="{00000000-0005-0000-0000-00001F280000}"/>
    <cellStyle name="Normal 2 2 2 2 2 10 2" xfId="10392" xr:uid="{00000000-0005-0000-0000-000020280000}"/>
    <cellStyle name="Normal 2 2 2 2 2 10 2 10" xfId="10393" xr:uid="{00000000-0005-0000-0000-000021280000}"/>
    <cellStyle name="Normal 2 2 2 2 2 10 2 2" xfId="10394" xr:uid="{00000000-0005-0000-0000-000022280000}"/>
    <cellStyle name="Normal 2 2 2 2 2 10 2 3" xfId="10395" xr:uid="{00000000-0005-0000-0000-000023280000}"/>
    <cellStyle name="Normal 2 2 2 2 2 10 2 4" xfId="10396" xr:uid="{00000000-0005-0000-0000-000024280000}"/>
    <cellStyle name="Normal 2 2 2 2 2 10 2 5" xfId="10397" xr:uid="{00000000-0005-0000-0000-000025280000}"/>
    <cellStyle name="Normal 2 2 2 2 2 10 2 6" xfId="10398" xr:uid="{00000000-0005-0000-0000-000026280000}"/>
    <cellStyle name="Normal 2 2 2 2 2 10 2 7" xfId="10399" xr:uid="{00000000-0005-0000-0000-000027280000}"/>
    <cellStyle name="Normal 2 2 2 2 2 10 2 8" xfId="10400" xr:uid="{00000000-0005-0000-0000-000028280000}"/>
    <cellStyle name="Normal 2 2 2 2 2 10 2 9" xfId="10401" xr:uid="{00000000-0005-0000-0000-000029280000}"/>
    <cellStyle name="Normal 2 2 2 2 2 10 3" xfId="10402" xr:uid="{00000000-0005-0000-0000-00002A280000}"/>
    <cellStyle name="Normal 2 2 2 2 2 10 3 10" xfId="10403" xr:uid="{00000000-0005-0000-0000-00002B280000}"/>
    <cellStyle name="Normal 2 2 2 2 2 10 3 2" xfId="10404" xr:uid="{00000000-0005-0000-0000-00002C280000}"/>
    <cellStyle name="Normal 2 2 2 2 2 10 3 3" xfId="10405" xr:uid="{00000000-0005-0000-0000-00002D280000}"/>
    <cellStyle name="Normal 2 2 2 2 2 10 3 4" xfId="10406" xr:uid="{00000000-0005-0000-0000-00002E280000}"/>
    <cellStyle name="Normal 2 2 2 2 2 10 3 5" xfId="10407" xr:uid="{00000000-0005-0000-0000-00002F280000}"/>
    <cellStyle name="Normal 2 2 2 2 2 10 3 6" xfId="10408" xr:uid="{00000000-0005-0000-0000-000030280000}"/>
    <cellStyle name="Normal 2 2 2 2 2 10 3 7" xfId="10409" xr:uid="{00000000-0005-0000-0000-000031280000}"/>
    <cellStyle name="Normal 2 2 2 2 2 10 3 8" xfId="10410" xr:uid="{00000000-0005-0000-0000-000032280000}"/>
    <cellStyle name="Normal 2 2 2 2 2 10 3 9" xfId="10411" xr:uid="{00000000-0005-0000-0000-000033280000}"/>
    <cellStyle name="Normal 2 2 2 2 2 10 4" xfId="10412" xr:uid="{00000000-0005-0000-0000-000034280000}"/>
    <cellStyle name="Normal 2 2 2 2 2 10 4 10" xfId="10413" xr:uid="{00000000-0005-0000-0000-000035280000}"/>
    <cellStyle name="Normal 2 2 2 2 2 10 4 2" xfId="10414" xr:uid="{00000000-0005-0000-0000-000036280000}"/>
    <cellStyle name="Normal 2 2 2 2 2 10 4 3" xfId="10415" xr:uid="{00000000-0005-0000-0000-000037280000}"/>
    <cellStyle name="Normal 2 2 2 2 2 10 4 4" xfId="10416" xr:uid="{00000000-0005-0000-0000-000038280000}"/>
    <cellStyle name="Normal 2 2 2 2 2 10 4 5" xfId="10417" xr:uid="{00000000-0005-0000-0000-000039280000}"/>
    <cellStyle name="Normal 2 2 2 2 2 10 4 6" xfId="10418" xr:uid="{00000000-0005-0000-0000-00003A280000}"/>
    <cellStyle name="Normal 2 2 2 2 2 10 4 7" xfId="10419" xr:uid="{00000000-0005-0000-0000-00003B280000}"/>
    <cellStyle name="Normal 2 2 2 2 2 10 4 8" xfId="10420" xr:uid="{00000000-0005-0000-0000-00003C280000}"/>
    <cellStyle name="Normal 2 2 2 2 2 10 4 9" xfId="10421" xr:uid="{00000000-0005-0000-0000-00003D280000}"/>
    <cellStyle name="Normal 2 2 2 2 2 10 5" xfId="10422" xr:uid="{00000000-0005-0000-0000-00003E280000}"/>
    <cellStyle name="Normal 2 2 2 2 2 10 5 10" xfId="10423" xr:uid="{00000000-0005-0000-0000-00003F280000}"/>
    <cellStyle name="Normal 2 2 2 2 2 10 5 2" xfId="10424" xr:uid="{00000000-0005-0000-0000-000040280000}"/>
    <cellStyle name="Normal 2 2 2 2 2 10 5 3" xfId="10425" xr:uid="{00000000-0005-0000-0000-000041280000}"/>
    <cellStyle name="Normal 2 2 2 2 2 10 5 4" xfId="10426" xr:uid="{00000000-0005-0000-0000-000042280000}"/>
    <cellStyle name="Normal 2 2 2 2 2 10 5 5" xfId="10427" xr:uid="{00000000-0005-0000-0000-000043280000}"/>
    <cellStyle name="Normal 2 2 2 2 2 10 5 6" xfId="10428" xr:uid="{00000000-0005-0000-0000-000044280000}"/>
    <cellStyle name="Normal 2 2 2 2 2 10 5 7" xfId="10429" xr:uid="{00000000-0005-0000-0000-000045280000}"/>
    <cellStyle name="Normal 2 2 2 2 2 10 5 8" xfId="10430" xr:uid="{00000000-0005-0000-0000-000046280000}"/>
    <cellStyle name="Normal 2 2 2 2 2 10 5 9" xfId="10431" xr:uid="{00000000-0005-0000-0000-000047280000}"/>
    <cellStyle name="Normal 2 2 2 2 2 10 6" xfId="10432" xr:uid="{00000000-0005-0000-0000-000048280000}"/>
    <cellStyle name="Normal 2 2 2 2 2 10 7" xfId="10433" xr:uid="{00000000-0005-0000-0000-000049280000}"/>
    <cellStyle name="Normal 2 2 2 2 2 10 8" xfId="10434" xr:uid="{00000000-0005-0000-0000-00004A280000}"/>
    <cellStyle name="Normal 2 2 2 2 2 10 9" xfId="10435" xr:uid="{00000000-0005-0000-0000-00004B280000}"/>
    <cellStyle name="Normal 2 2 2 2 2 11" xfId="10436" xr:uid="{00000000-0005-0000-0000-00004C280000}"/>
    <cellStyle name="Normal 2 2 2 2 2 11 10" xfId="10437" xr:uid="{00000000-0005-0000-0000-00004D280000}"/>
    <cellStyle name="Normal 2 2 2 2 2 11 11" xfId="10438" xr:uid="{00000000-0005-0000-0000-00004E280000}"/>
    <cellStyle name="Normal 2 2 2 2 2 11 12" xfId="10439" xr:uid="{00000000-0005-0000-0000-00004F280000}"/>
    <cellStyle name="Normal 2 2 2 2 2 11 13" xfId="10440" xr:uid="{00000000-0005-0000-0000-000050280000}"/>
    <cellStyle name="Normal 2 2 2 2 2 11 14" xfId="10441" xr:uid="{00000000-0005-0000-0000-000051280000}"/>
    <cellStyle name="Normal 2 2 2 2 2 11 2" xfId="10442" xr:uid="{00000000-0005-0000-0000-000052280000}"/>
    <cellStyle name="Normal 2 2 2 2 2 11 2 10" xfId="10443" xr:uid="{00000000-0005-0000-0000-000053280000}"/>
    <cellStyle name="Normal 2 2 2 2 2 11 2 2" xfId="10444" xr:uid="{00000000-0005-0000-0000-000054280000}"/>
    <cellStyle name="Normal 2 2 2 2 2 11 2 3" xfId="10445" xr:uid="{00000000-0005-0000-0000-000055280000}"/>
    <cellStyle name="Normal 2 2 2 2 2 11 2 4" xfId="10446" xr:uid="{00000000-0005-0000-0000-000056280000}"/>
    <cellStyle name="Normal 2 2 2 2 2 11 2 5" xfId="10447" xr:uid="{00000000-0005-0000-0000-000057280000}"/>
    <cellStyle name="Normal 2 2 2 2 2 11 2 6" xfId="10448" xr:uid="{00000000-0005-0000-0000-000058280000}"/>
    <cellStyle name="Normal 2 2 2 2 2 11 2 7" xfId="10449" xr:uid="{00000000-0005-0000-0000-000059280000}"/>
    <cellStyle name="Normal 2 2 2 2 2 11 2 8" xfId="10450" xr:uid="{00000000-0005-0000-0000-00005A280000}"/>
    <cellStyle name="Normal 2 2 2 2 2 11 2 9" xfId="10451" xr:uid="{00000000-0005-0000-0000-00005B280000}"/>
    <cellStyle name="Normal 2 2 2 2 2 11 3" xfId="10452" xr:uid="{00000000-0005-0000-0000-00005C280000}"/>
    <cellStyle name="Normal 2 2 2 2 2 11 3 10" xfId="10453" xr:uid="{00000000-0005-0000-0000-00005D280000}"/>
    <cellStyle name="Normal 2 2 2 2 2 11 3 2" xfId="10454" xr:uid="{00000000-0005-0000-0000-00005E280000}"/>
    <cellStyle name="Normal 2 2 2 2 2 11 3 3" xfId="10455" xr:uid="{00000000-0005-0000-0000-00005F280000}"/>
    <cellStyle name="Normal 2 2 2 2 2 11 3 4" xfId="10456" xr:uid="{00000000-0005-0000-0000-000060280000}"/>
    <cellStyle name="Normal 2 2 2 2 2 11 3 5" xfId="10457" xr:uid="{00000000-0005-0000-0000-000061280000}"/>
    <cellStyle name="Normal 2 2 2 2 2 11 3 6" xfId="10458" xr:uid="{00000000-0005-0000-0000-000062280000}"/>
    <cellStyle name="Normal 2 2 2 2 2 11 3 7" xfId="10459" xr:uid="{00000000-0005-0000-0000-000063280000}"/>
    <cellStyle name="Normal 2 2 2 2 2 11 3 8" xfId="10460" xr:uid="{00000000-0005-0000-0000-000064280000}"/>
    <cellStyle name="Normal 2 2 2 2 2 11 3 9" xfId="10461" xr:uid="{00000000-0005-0000-0000-000065280000}"/>
    <cellStyle name="Normal 2 2 2 2 2 11 4" xfId="10462" xr:uid="{00000000-0005-0000-0000-000066280000}"/>
    <cellStyle name="Normal 2 2 2 2 2 11 4 10" xfId="10463" xr:uid="{00000000-0005-0000-0000-000067280000}"/>
    <cellStyle name="Normal 2 2 2 2 2 11 4 2" xfId="10464" xr:uid="{00000000-0005-0000-0000-000068280000}"/>
    <cellStyle name="Normal 2 2 2 2 2 11 4 3" xfId="10465" xr:uid="{00000000-0005-0000-0000-000069280000}"/>
    <cellStyle name="Normal 2 2 2 2 2 11 4 4" xfId="10466" xr:uid="{00000000-0005-0000-0000-00006A280000}"/>
    <cellStyle name="Normal 2 2 2 2 2 11 4 5" xfId="10467" xr:uid="{00000000-0005-0000-0000-00006B280000}"/>
    <cellStyle name="Normal 2 2 2 2 2 11 4 6" xfId="10468" xr:uid="{00000000-0005-0000-0000-00006C280000}"/>
    <cellStyle name="Normal 2 2 2 2 2 11 4 7" xfId="10469" xr:uid="{00000000-0005-0000-0000-00006D280000}"/>
    <cellStyle name="Normal 2 2 2 2 2 11 4 8" xfId="10470" xr:uid="{00000000-0005-0000-0000-00006E280000}"/>
    <cellStyle name="Normal 2 2 2 2 2 11 4 9" xfId="10471" xr:uid="{00000000-0005-0000-0000-00006F280000}"/>
    <cellStyle name="Normal 2 2 2 2 2 11 5" xfId="10472" xr:uid="{00000000-0005-0000-0000-000070280000}"/>
    <cellStyle name="Normal 2 2 2 2 2 11 5 10" xfId="10473" xr:uid="{00000000-0005-0000-0000-000071280000}"/>
    <cellStyle name="Normal 2 2 2 2 2 11 5 2" xfId="10474" xr:uid="{00000000-0005-0000-0000-000072280000}"/>
    <cellStyle name="Normal 2 2 2 2 2 11 5 3" xfId="10475" xr:uid="{00000000-0005-0000-0000-000073280000}"/>
    <cellStyle name="Normal 2 2 2 2 2 11 5 4" xfId="10476" xr:uid="{00000000-0005-0000-0000-000074280000}"/>
    <cellStyle name="Normal 2 2 2 2 2 11 5 5" xfId="10477" xr:uid="{00000000-0005-0000-0000-000075280000}"/>
    <cellStyle name="Normal 2 2 2 2 2 11 5 6" xfId="10478" xr:uid="{00000000-0005-0000-0000-000076280000}"/>
    <cellStyle name="Normal 2 2 2 2 2 11 5 7" xfId="10479" xr:uid="{00000000-0005-0000-0000-000077280000}"/>
    <cellStyle name="Normal 2 2 2 2 2 11 5 8" xfId="10480" xr:uid="{00000000-0005-0000-0000-000078280000}"/>
    <cellStyle name="Normal 2 2 2 2 2 11 5 9" xfId="10481" xr:uid="{00000000-0005-0000-0000-000079280000}"/>
    <cellStyle name="Normal 2 2 2 2 2 11 6" xfId="10482" xr:uid="{00000000-0005-0000-0000-00007A280000}"/>
    <cellStyle name="Normal 2 2 2 2 2 11 7" xfId="10483" xr:uid="{00000000-0005-0000-0000-00007B280000}"/>
    <cellStyle name="Normal 2 2 2 2 2 11 8" xfId="10484" xr:uid="{00000000-0005-0000-0000-00007C280000}"/>
    <cellStyle name="Normal 2 2 2 2 2 11 9" xfId="10485" xr:uid="{00000000-0005-0000-0000-00007D280000}"/>
    <cellStyle name="Normal 2 2 2 2 2 12" xfId="10486" xr:uid="{00000000-0005-0000-0000-00007E280000}"/>
    <cellStyle name="Normal 2 2 2 2 2 12 10" xfId="10487" xr:uid="{00000000-0005-0000-0000-00007F280000}"/>
    <cellStyle name="Normal 2 2 2 2 2 12 11" xfId="10488" xr:uid="{00000000-0005-0000-0000-000080280000}"/>
    <cellStyle name="Normal 2 2 2 2 2 12 12" xfId="10489" xr:uid="{00000000-0005-0000-0000-000081280000}"/>
    <cellStyle name="Normal 2 2 2 2 2 12 13" xfId="10490" xr:uid="{00000000-0005-0000-0000-000082280000}"/>
    <cellStyle name="Normal 2 2 2 2 2 12 14" xfId="10491" xr:uid="{00000000-0005-0000-0000-000083280000}"/>
    <cellStyle name="Normal 2 2 2 2 2 12 2" xfId="10492" xr:uid="{00000000-0005-0000-0000-000084280000}"/>
    <cellStyle name="Normal 2 2 2 2 2 12 2 10" xfId="10493" xr:uid="{00000000-0005-0000-0000-000085280000}"/>
    <cellStyle name="Normal 2 2 2 2 2 12 2 2" xfId="10494" xr:uid="{00000000-0005-0000-0000-000086280000}"/>
    <cellStyle name="Normal 2 2 2 2 2 12 2 3" xfId="10495" xr:uid="{00000000-0005-0000-0000-000087280000}"/>
    <cellStyle name="Normal 2 2 2 2 2 12 2 4" xfId="10496" xr:uid="{00000000-0005-0000-0000-000088280000}"/>
    <cellStyle name="Normal 2 2 2 2 2 12 2 5" xfId="10497" xr:uid="{00000000-0005-0000-0000-000089280000}"/>
    <cellStyle name="Normal 2 2 2 2 2 12 2 6" xfId="10498" xr:uid="{00000000-0005-0000-0000-00008A280000}"/>
    <cellStyle name="Normal 2 2 2 2 2 12 2 7" xfId="10499" xr:uid="{00000000-0005-0000-0000-00008B280000}"/>
    <cellStyle name="Normal 2 2 2 2 2 12 2 8" xfId="10500" xr:uid="{00000000-0005-0000-0000-00008C280000}"/>
    <cellStyle name="Normal 2 2 2 2 2 12 2 9" xfId="10501" xr:uid="{00000000-0005-0000-0000-00008D280000}"/>
    <cellStyle name="Normal 2 2 2 2 2 12 3" xfId="10502" xr:uid="{00000000-0005-0000-0000-00008E280000}"/>
    <cellStyle name="Normal 2 2 2 2 2 12 3 10" xfId="10503" xr:uid="{00000000-0005-0000-0000-00008F280000}"/>
    <cellStyle name="Normal 2 2 2 2 2 12 3 2" xfId="10504" xr:uid="{00000000-0005-0000-0000-000090280000}"/>
    <cellStyle name="Normal 2 2 2 2 2 12 3 3" xfId="10505" xr:uid="{00000000-0005-0000-0000-000091280000}"/>
    <cellStyle name="Normal 2 2 2 2 2 12 3 4" xfId="10506" xr:uid="{00000000-0005-0000-0000-000092280000}"/>
    <cellStyle name="Normal 2 2 2 2 2 12 3 5" xfId="10507" xr:uid="{00000000-0005-0000-0000-000093280000}"/>
    <cellStyle name="Normal 2 2 2 2 2 12 3 6" xfId="10508" xr:uid="{00000000-0005-0000-0000-000094280000}"/>
    <cellStyle name="Normal 2 2 2 2 2 12 3 7" xfId="10509" xr:uid="{00000000-0005-0000-0000-000095280000}"/>
    <cellStyle name="Normal 2 2 2 2 2 12 3 8" xfId="10510" xr:uid="{00000000-0005-0000-0000-000096280000}"/>
    <cellStyle name="Normal 2 2 2 2 2 12 3 9" xfId="10511" xr:uid="{00000000-0005-0000-0000-000097280000}"/>
    <cellStyle name="Normal 2 2 2 2 2 12 4" xfId="10512" xr:uid="{00000000-0005-0000-0000-000098280000}"/>
    <cellStyle name="Normal 2 2 2 2 2 12 4 10" xfId="10513" xr:uid="{00000000-0005-0000-0000-000099280000}"/>
    <cellStyle name="Normal 2 2 2 2 2 12 4 2" xfId="10514" xr:uid="{00000000-0005-0000-0000-00009A280000}"/>
    <cellStyle name="Normal 2 2 2 2 2 12 4 3" xfId="10515" xr:uid="{00000000-0005-0000-0000-00009B280000}"/>
    <cellStyle name="Normal 2 2 2 2 2 12 4 4" xfId="10516" xr:uid="{00000000-0005-0000-0000-00009C280000}"/>
    <cellStyle name="Normal 2 2 2 2 2 12 4 5" xfId="10517" xr:uid="{00000000-0005-0000-0000-00009D280000}"/>
    <cellStyle name="Normal 2 2 2 2 2 12 4 6" xfId="10518" xr:uid="{00000000-0005-0000-0000-00009E280000}"/>
    <cellStyle name="Normal 2 2 2 2 2 12 4 7" xfId="10519" xr:uid="{00000000-0005-0000-0000-00009F280000}"/>
    <cellStyle name="Normal 2 2 2 2 2 12 4 8" xfId="10520" xr:uid="{00000000-0005-0000-0000-0000A0280000}"/>
    <cellStyle name="Normal 2 2 2 2 2 12 4 9" xfId="10521" xr:uid="{00000000-0005-0000-0000-0000A1280000}"/>
    <cellStyle name="Normal 2 2 2 2 2 12 5" xfId="10522" xr:uid="{00000000-0005-0000-0000-0000A2280000}"/>
    <cellStyle name="Normal 2 2 2 2 2 12 5 10" xfId="10523" xr:uid="{00000000-0005-0000-0000-0000A3280000}"/>
    <cellStyle name="Normal 2 2 2 2 2 12 5 2" xfId="10524" xr:uid="{00000000-0005-0000-0000-0000A4280000}"/>
    <cellStyle name="Normal 2 2 2 2 2 12 5 3" xfId="10525" xr:uid="{00000000-0005-0000-0000-0000A5280000}"/>
    <cellStyle name="Normal 2 2 2 2 2 12 5 4" xfId="10526" xr:uid="{00000000-0005-0000-0000-0000A6280000}"/>
    <cellStyle name="Normal 2 2 2 2 2 12 5 5" xfId="10527" xr:uid="{00000000-0005-0000-0000-0000A7280000}"/>
    <cellStyle name="Normal 2 2 2 2 2 12 5 6" xfId="10528" xr:uid="{00000000-0005-0000-0000-0000A8280000}"/>
    <cellStyle name="Normal 2 2 2 2 2 12 5 7" xfId="10529" xr:uid="{00000000-0005-0000-0000-0000A9280000}"/>
    <cellStyle name="Normal 2 2 2 2 2 12 5 8" xfId="10530" xr:uid="{00000000-0005-0000-0000-0000AA280000}"/>
    <cellStyle name="Normal 2 2 2 2 2 12 5 9" xfId="10531" xr:uid="{00000000-0005-0000-0000-0000AB280000}"/>
    <cellStyle name="Normal 2 2 2 2 2 12 6" xfId="10532" xr:uid="{00000000-0005-0000-0000-0000AC280000}"/>
    <cellStyle name="Normal 2 2 2 2 2 12 7" xfId="10533" xr:uid="{00000000-0005-0000-0000-0000AD280000}"/>
    <cellStyle name="Normal 2 2 2 2 2 12 8" xfId="10534" xr:uid="{00000000-0005-0000-0000-0000AE280000}"/>
    <cellStyle name="Normal 2 2 2 2 2 12 9" xfId="10535" xr:uid="{00000000-0005-0000-0000-0000AF280000}"/>
    <cellStyle name="Normal 2 2 2 2 2 13" xfId="10536" xr:uid="{00000000-0005-0000-0000-0000B0280000}"/>
    <cellStyle name="Normal 2 2 2 2 2 13 10" xfId="10537" xr:uid="{00000000-0005-0000-0000-0000B1280000}"/>
    <cellStyle name="Normal 2 2 2 2 2 13 11" xfId="10538" xr:uid="{00000000-0005-0000-0000-0000B2280000}"/>
    <cellStyle name="Normal 2 2 2 2 2 13 12" xfId="10539" xr:uid="{00000000-0005-0000-0000-0000B3280000}"/>
    <cellStyle name="Normal 2 2 2 2 2 13 13" xfId="10540" xr:uid="{00000000-0005-0000-0000-0000B4280000}"/>
    <cellStyle name="Normal 2 2 2 2 2 13 14" xfId="10541" xr:uid="{00000000-0005-0000-0000-0000B5280000}"/>
    <cellStyle name="Normal 2 2 2 2 2 13 2" xfId="10542" xr:uid="{00000000-0005-0000-0000-0000B6280000}"/>
    <cellStyle name="Normal 2 2 2 2 2 13 2 10" xfId="10543" xr:uid="{00000000-0005-0000-0000-0000B7280000}"/>
    <cellStyle name="Normal 2 2 2 2 2 13 2 2" xfId="10544" xr:uid="{00000000-0005-0000-0000-0000B8280000}"/>
    <cellStyle name="Normal 2 2 2 2 2 13 2 3" xfId="10545" xr:uid="{00000000-0005-0000-0000-0000B9280000}"/>
    <cellStyle name="Normal 2 2 2 2 2 13 2 4" xfId="10546" xr:uid="{00000000-0005-0000-0000-0000BA280000}"/>
    <cellStyle name="Normal 2 2 2 2 2 13 2 5" xfId="10547" xr:uid="{00000000-0005-0000-0000-0000BB280000}"/>
    <cellStyle name="Normal 2 2 2 2 2 13 2 6" xfId="10548" xr:uid="{00000000-0005-0000-0000-0000BC280000}"/>
    <cellStyle name="Normal 2 2 2 2 2 13 2 7" xfId="10549" xr:uid="{00000000-0005-0000-0000-0000BD280000}"/>
    <cellStyle name="Normal 2 2 2 2 2 13 2 8" xfId="10550" xr:uid="{00000000-0005-0000-0000-0000BE280000}"/>
    <cellStyle name="Normal 2 2 2 2 2 13 2 9" xfId="10551" xr:uid="{00000000-0005-0000-0000-0000BF280000}"/>
    <cellStyle name="Normal 2 2 2 2 2 13 3" xfId="10552" xr:uid="{00000000-0005-0000-0000-0000C0280000}"/>
    <cellStyle name="Normal 2 2 2 2 2 13 3 10" xfId="10553" xr:uid="{00000000-0005-0000-0000-0000C1280000}"/>
    <cellStyle name="Normal 2 2 2 2 2 13 3 2" xfId="10554" xr:uid="{00000000-0005-0000-0000-0000C2280000}"/>
    <cellStyle name="Normal 2 2 2 2 2 13 3 3" xfId="10555" xr:uid="{00000000-0005-0000-0000-0000C3280000}"/>
    <cellStyle name="Normal 2 2 2 2 2 13 3 4" xfId="10556" xr:uid="{00000000-0005-0000-0000-0000C4280000}"/>
    <cellStyle name="Normal 2 2 2 2 2 13 3 5" xfId="10557" xr:uid="{00000000-0005-0000-0000-0000C5280000}"/>
    <cellStyle name="Normal 2 2 2 2 2 13 3 6" xfId="10558" xr:uid="{00000000-0005-0000-0000-0000C6280000}"/>
    <cellStyle name="Normal 2 2 2 2 2 13 3 7" xfId="10559" xr:uid="{00000000-0005-0000-0000-0000C7280000}"/>
    <cellStyle name="Normal 2 2 2 2 2 13 3 8" xfId="10560" xr:uid="{00000000-0005-0000-0000-0000C8280000}"/>
    <cellStyle name="Normal 2 2 2 2 2 13 3 9" xfId="10561" xr:uid="{00000000-0005-0000-0000-0000C9280000}"/>
    <cellStyle name="Normal 2 2 2 2 2 13 4" xfId="10562" xr:uid="{00000000-0005-0000-0000-0000CA280000}"/>
    <cellStyle name="Normal 2 2 2 2 2 13 4 10" xfId="10563" xr:uid="{00000000-0005-0000-0000-0000CB280000}"/>
    <cellStyle name="Normal 2 2 2 2 2 13 4 2" xfId="10564" xr:uid="{00000000-0005-0000-0000-0000CC280000}"/>
    <cellStyle name="Normal 2 2 2 2 2 13 4 3" xfId="10565" xr:uid="{00000000-0005-0000-0000-0000CD280000}"/>
    <cellStyle name="Normal 2 2 2 2 2 13 4 4" xfId="10566" xr:uid="{00000000-0005-0000-0000-0000CE280000}"/>
    <cellStyle name="Normal 2 2 2 2 2 13 4 5" xfId="10567" xr:uid="{00000000-0005-0000-0000-0000CF280000}"/>
    <cellStyle name="Normal 2 2 2 2 2 13 4 6" xfId="10568" xr:uid="{00000000-0005-0000-0000-0000D0280000}"/>
    <cellStyle name="Normal 2 2 2 2 2 13 4 7" xfId="10569" xr:uid="{00000000-0005-0000-0000-0000D1280000}"/>
    <cellStyle name="Normal 2 2 2 2 2 13 4 8" xfId="10570" xr:uid="{00000000-0005-0000-0000-0000D2280000}"/>
    <cellStyle name="Normal 2 2 2 2 2 13 4 9" xfId="10571" xr:uid="{00000000-0005-0000-0000-0000D3280000}"/>
    <cellStyle name="Normal 2 2 2 2 2 13 5" xfId="10572" xr:uid="{00000000-0005-0000-0000-0000D4280000}"/>
    <cellStyle name="Normal 2 2 2 2 2 13 5 10" xfId="10573" xr:uid="{00000000-0005-0000-0000-0000D5280000}"/>
    <cellStyle name="Normal 2 2 2 2 2 13 5 2" xfId="10574" xr:uid="{00000000-0005-0000-0000-0000D6280000}"/>
    <cellStyle name="Normal 2 2 2 2 2 13 5 3" xfId="10575" xr:uid="{00000000-0005-0000-0000-0000D7280000}"/>
    <cellStyle name="Normal 2 2 2 2 2 13 5 4" xfId="10576" xr:uid="{00000000-0005-0000-0000-0000D8280000}"/>
    <cellStyle name="Normal 2 2 2 2 2 13 5 5" xfId="10577" xr:uid="{00000000-0005-0000-0000-0000D9280000}"/>
    <cellStyle name="Normal 2 2 2 2 2 13 5 6" xfId="10578" xr:uid="{00000000-0005-0000-0000-0000DA280000}"/>
    <cellStyle name="Normal 2 2 2 2 2 13 5 7" xfId="10579" xr:uid="{00000000-0005-0000-0000-0000DB280000}"/>
    <cellStyle name="Normal 2 2 2 2 2 13 5 8" xfId="10580" xr:uid="{00000000-0005-0000-0000-0000DC280000}"/>
    <cellStyle name="Normal 2 2 2 2 2 13 5 9" xfId="10581" xr:uid="{00000000-0005-0000-0000-0000DD280000}"/>
    <cellStyle name="Normal 2 2 2 2 2 13 6" xfId="10582" xr:uid="{00000000-0005-0000-0000-0000DE280000}"/>
    <cellStyle name="Normal 2 2 2 2 2 13 7" xfId="10583" xr:uid="{00000000-0005-0000-0000-0000DF280000}"/>
    <cellStyle name="Normal 2 2 2 2 2 13 8" xfId="10584" xr:uid="{00000000-0005-0000-0000-0000E0280000}"/>
    <cellStyle name="Normal 2 2 2 2 2 13 9" xfId="10585" xr:uid="{00000000-0005-0000-0000-0000E1280000}"/>
    <cellStyle name="Normal 2 2 2 2 2 14" xfId="10586" xr:uid="{00000000-0005-0000-0000-0000E2280000}"/>
    <cellStyle name="Normal 2 2 2 2 2 14 10" xfId="10587" xr:uid="{00000000-0005-0000-0000-0000E3280000}"/>
    <cellStyle name="Normal 2 2 2 2 2 14 11" xfId="10588" xr:uid="{00000000-0005-0000-0000-0000E4280000}"/>
    <cellStyle name="Normal 2 2 2 2 2 14 12" xfId="10589" xr:uid="{00000000-0005-0000-0000-0000E5280000}"/>
    <cellStyle name="Normal 2 2 2 2 2 14 13" xfId="10590" xr:uid="{00000000-0005-0000-0000-0000E6280000}"/>
    <cellStyle name="Normal 2 2 2 2 2 14 14" xfId="10591" xr:uid="{00000000-0005-0000-0000-0000E7280000}"/>
    <cellStyle name="Normal 2 2 2 2 2 14 2" xfId="10592" xr:uid="{00000000-0005-0000-0000-0000E8280000}"/>
    <cellStyle name="Normal 2 2 2 2 2 14 2 10" xfId="10593" xr:uid="{00000000-0005-0000-0000-0000E9280000}"/>
    <cellStyle name="Normal 2 2 2 2 2 14 2 2" xfId="10594" xr:uid="{00000000-0005-0000-0000-0000EA280000}"/>
    <cellStyle name="Normal 2 2 2 2 2 14 2 3" xfId="10595" xr:uid="{00000000-0005-0000-0000-0000EB280000}"/>
    <cellStyle name="Normal 2 2 2 2 2 14 2 4" xfId="10596" xr:uid="{00000000-0005-0000-0000-0000EC280000}"/>
    <cellStyle name="Normal 2 2 2 2 2 14 2 5" xfId="10597" xr:uid="{00000000-0005-0000-0000-0000ED280000}"/>
    <cellStyle name="Normal 2 2 2 2 2 14 2 6" xfId="10598" xr:uid="{00000000-0005-0000-0000-0000EE280000}"/>
    <cellStyle name="Normal 2 2 2 2 2 14 2 7" xfId="10599" xr:uid="{00000000-0005-0000-0000-0000EF280000}"/>
    <cellStyle name="Normal 2 2 2 2 2 14 2 8" xfId="10600" xr:uid="{00000000-0005-0000-0000-0000F0280000}"/>
    <cellStyle name="Normal 2 2 2 2 2 14 2 9" xfId="10601" xr:uid="{00000000-0005-0000-0000-0000F1280000}"/>
    <cellStyle name="Normal 2 2 2 2 2 14 3" xfId="10602" xr:uid="{00000000-0005-0000-0000-0000F2280000}"/>
    <cellStyle name="Normal 2 2 2 2 2 14 3 10" xfId="10603" xr:uid="{00000000-0005-0000-0000-0000F3280000}"/>
    <cellStyle name="Normal 2 2 2 2 2 14 3 2" xfId="10604" xr:uid="{00000000-0005-0000-0000-0000F4280000}"/>
    <cellStyle name="Normal 2 2 2 2 2 14 3 3" xfId="10605" xr:uid="{00000000-0005-0000-0000-0000F5280000}"/>
    <cellStyle name="Normal 2 2 2 2 2 14 3 4" xfId="10606" xr:uid="{00000000-0005-0000-0000-0000F6280000}"/>
    <cellStyle name="Normal 2 2 2 2 2 14 3 5" xfId="10607" xr:uid="{00000000-0005-0000-0000-0000F7280000}"/>
    <cellStyle name="Normal 2 2 2 2 2 14 3 6" xfId="10608" xr:uid="{00000000-0005-0000-0000-0000F8280000}"/>
    <cellStyle name="Normal 2 2 2 2 2 14 3 7" xfId="10609" xr:uid="{00000000-0005-0000-0000-0000F9280000}"/>
    <cellStyle name="Normal 2 2 2 2 2 14 3 8" xfId="10610" xr:uid="{00000000-0005-0000-0000-0000FA280000}"/>
    <cellStyle name="Normal 2 2 2 2 2 14 3 9" xfId="10611" xr:uid="{00000000-0005-0000-0000-0000FB280000}"/>
    <cellStyle name="Normal 2 2 2 2 2 14 4" xfId="10612" xr:uid="{00000000-0005-0000-0000-0000FC280000}"/>
    <cellStyle name="Normal 2 2 2 2 2 14 4 10" xfId="10613" xr:uid="{00000000-0005-0000-0000-0000FD280000}"/>
    <cellStyle name="Normal 2 2 2 2 2 14 4 2" xfId="10614" xr:uid="{00000000-0005-0000-0000-0000FE280000}"/>
    <cellStyle name="Normal 2 2 2 2 2 14 4 3" xfId="10615" xr:uid="{00000000-0005-0000-0000-0000FF280000}"/>
    <cellStyle name="Normal 2 2 2 2 2 14 4 4" xfId="10616" xr:uid="{00000000-0005-0000-0000-000000290000}"/>
    <cellStyle name="Normal 2 2 2 2 2 14 4 5" xfId="10617" xr:uid="{00000000-0005-0000-0000-000001290000}"/>
    <cellStyle name="Normal 2 2 2 2 2 14 4 6" xfId="10618" xr:uid="{00000000-0005-0000-0000-000002290000}"/>
    <cellStyle name="Normal 2 2 2 2 2 14 4 7" xfId="10619" xr:uid="{00000000-0005-0000-0000-000003290000}"/>
    <cellStyle name="Normal 2 2 2 2 2 14 4 8" xfId="10620" xr:uid="{00000000-0005-0000-0000-000004290000}"/>
    <cellStyle name="Normal 2 2 2 2 2 14 4 9" xfId="10621" xr:uid="{00000000-0005-0000-0000-000005290000}"/>
    <cellStyle name="Normal 2 2 2 2 2 14 5" xfId="10622" xr:uid="{00000000-0005-0000-0000-000006290000}"/>
    <cellStyle name="Normal 2 2 2 2 2 14 5 10" xfId="10623" xr:uid="{00000000-0005-0000-0000-000007290000}"/>
    <cellStyle name="Normal 2 2 2 2 2 14 5 2" xfId="10624" xr:uid="{00000000-0005-0000-0000-000008290000}"/>
    <cellStyle name="Normal 2 2 2 2 2 14 5 3" xfId="10625" xr:uid="{00000000-0005-0000-0000-000009290000}"/>
    <cellStyle name="Normal 2 2 2 2 2 14 5 4" xfId="10626" xr:uid="{00000000-0005-0000-0000-00000A290000}"/>
    <cellStyle name="Normal 2 2 2 2 2 14 5 5" xfId="10627" xr:uid="{00000000-0005-0000-0000-00000B290000}"/>
    <cellStyle name="Normal 2 2 2 2 2 14 5 6" xfId="10628" xr:uid="{00000000-0005-0000-0000-00000C290000}"/>
    <cellStyle name="Normal 2 2 2 2 2 14 5 7" xfId="10629" xr:uid="{00000000-0005-0000-0000-00000D290000}"/>
    <cellStyle name="Normal 2 2 2 2 2 14 5 8" xfId="10630" xr:uid="{00000000-0005-0000-0000-00000E290000}"/>
    <cellStyle name="Normal 2 2 2 2 2 14 5 9" xfId="10631" xr:uid="{00000000-0005-0000-0000-00000F290000}"/>
    <cellStyle name="Normal 2 2 2 2 2 14 6" xfId="10632" xr:uid="{00000000-0005-0000-0000-000010290000}"/>
    <cellStyle name="Normal 2 2 2 2 2 14 7" xfId="10633" xr:uid="{00000000-0005-0000-0000-000011290000}"/>
    <cellStyle name="Normal 2 2 2 2 2 14 8" xfId="10634" xr:uid="{00000000-0005-0000-0000-000012290000}"/>
    <cellStyle name="Normal 2 2 2 2 2 14 9" xfId="10635" xr:uid="{00000000-0005-0000-0000-000013290000}"/>
    <cellStyle name="Normal 2 2 2 2 2 15" xfId="10636" xr:uid="{00000000-0005-0000-0000-000014290000}"/>
    <cellStyle name="Normal 2 2 2 2 2 15 10" xfId="10637" xr:uid="{00000000-0005-0000-0000-000015290000}"/>
    <cellStyle name="Normal 2 2 2 2 2 15 11" xfId="10638" xr:uid="{00000000-0005-0000-0000-000016290000}"/>
    <cellStyle name="Normal 2 2 2 2 2 15 12" xfId="10639" xr:uid="{00000000-0005-0000-0000-000017290000}"/>
    <cellStyle name="Normal 2 2 2 2 2 15 13" xfId="10640" xr:uid="{00000000-0005-0000-0000-000018290000}"/>
    <cellStyle name="Normal 2 2 2 2 2 15 14" xfId="10641" xr:uid="{00000000-0005-0000-0000-000019290000}"/>
    <cellStyle name="Normal 2 2 2 2 2 15 2" xfId="10642" xr:uid="{00000000-0005-0000-0000-00001A290000}"/>
    <cellStyle name="Normal 2 2 2 2 2 15 2 10" xfId="10643" xr:uid="{00000000-0005-0000-0000-00001B290000}"/>
    <cellStyle name="Normal 2 2 2 2 2 15 2 2" xfId="10644" xr:uid="{00000000-0005-0000-0000-00001C290000}"/>
    <cellStyle name="Normal 2 2 2 2 2 15 2 3" xfId="10645" xr:uid="{00000000-0005-0000-0000-00001D290000}"/>
    <cellStyle name="Normal 2 2 2 2 2 15 2 4" xfId="10646" xr:uid="{00000000-0005-0000-0000-00001E290000}"/>
    <cellStyle name="Normal 2 2 2 2 2 15 2 5" xfId="10647" xr:uid="{00000000-0005-0000-0000-00001F290000}"/>
    <cellStyle name="Normal 2 2 2 2 2 15 2 6" xfId="10648" xr:uid="{00000000-0005-0000-0000-000020290000}"/>
    <cellStyle name="Normal 2 2 2 2 2 15 2 7" xfId="10649" xr:uid="{00000000-0005-0000-0000-000021290000}"/>
    <cellStyle name="Normal 2 2 2 2 2 15 2 8" xfId="10650" xr:uid="{00000000-0005-0000-0000-000022290000}"/>
    <cellStyle name="Normal 2 2 2 2 2 15 2 9" xfId="10651" xr:uid="{00000000-0005-0000-0000-000023290000}"/>
    <cellStyle name="Normal 2 2 2 2 2 15 3" xfId="10652" xr:uid="{00000000-0005-0000-0000-000024290000}"/>
    <cellStyle name="Normal 2 2 2 2 2 15 3 10" xfId="10653" xr:uid="{00000000-0005-0000-0000-000025290000}"/>
    <cellStyle name="Normal 2 2 2 2 2 15 3 2" xfId="10654" xr:uid="{00000000-0005-0000-0000-000026290000}"/>
    <cellStyle name="Normal 2 2 2 2 2 15 3 3" xfId="10655" xr:uid="{00000000-0005-0000-0000-000027290000}"/>
    <cellStyle name="Normal 2 2 2 2 2 15 3 4" xfId="10656" xr:uid="{00000000-0005-0000-0000-000028290000}"/>
    <cellStyle name="Normal 2 2 2 2 2 15 3 5" xfId="10657" xr:uid="{00000000-0005-0000-0000-000029290000}"/>
    <cellStyle name="Normal 2 2 2 2 2 15 3 6" xfId="10658" xr:uid="{00000000-0005-0000-0000-00002A290000}"/>
    <cellStyle name="Normal 2 2 2 2 2 15 3 7" xfId="10659" xr:uid="{00000000-0005-0000-0000-00002B290000}"/>
    <cellStyle name="Normal 2 2 2 2 2 15 3 8" xfId="10660" xr:uid="{00000000-0005-0000-0000-00002C290000}"/>
    <cellStyle name="Normal 2 2 2 2 2 15 3 9" xfId="10661" xr:uid="{00000000-0005-0000-0000-00002D290000}"/>
    <cellStyle name="Normal 2 2 2 2 2 15 4" xfId="10662" xr:uid="{00000000-0005-0000-0000-00002E290000}"/>
    <cellStyle name="Normal 2 2 2 2 2 15 4 10" xfId="10663" xr:uid="{00000000-0005-0000-0000-00002F290000}"/>
    <cellStyle name="Normal 2 2 2 2 2 15 4 2" xfId="10664" xr:uid="{00000000-0005-0000-0000-000030290000}"/>
    <cellStyle name="Normal 2 2 2 2 2 15 4 3" xfId="10665" xr:uid="{00000000-0005-0000-0000-000031290000}"/>
    <cellStyle name="Normal 2 2 2 2 2 15 4 4" xfId="10666" xr:uid="{00000000-0005-0000-0000-000032290000}"/>
    <cellStyle name="Normal 2 2 2 2 2 15 4 5" xfId="10667" xr:uid="{00000000-0005-0000-0000-000033290000}"/>
    <cellStyle name="Normal 2 2 2 2 2 15 4 6" xfId="10668" xr:uid="{00000000-0005-0000-0000-000034290000}"/>
    <cellStyle name="Normal 2 2 2 2 2 15 4 7" xfId="10669" xr:uid="{00000000-0005-0000-0000-000035290000}"/>
    <cellStyle name="Normal 2 2 2 2 2 15 4 8" xfId="10670" xr:uid="{00000000-0005-0000-0000-000036290000}"/>
    <cellStyle name="Normal 2 2 2 2 2 15 4 9" xfId="10671" xr:uid="{00000000-0005-0000-0000-000037290000}"/>
    <cellStyle name="Normal 2 2 2 2 2 15 5" xfId="10672" xr:uid="{00000000-0005-0000-0000-000038290000}"/>
    <cellStyle name="Normal 2 2 2 2 2 15 5 10" xfId="10673" xr:uid="{00000000-0005-0000-0000-000039290000}"/>
    <cellStyle name="Normal 2 2 2 2 2 15 5 2" xfId="10674" xr:uid="{00000000-0005-0000-0000-00003A290000}"/>
    <cellStyle name="Normal 2 2 2 2 2 15 5 3" xfId="10675" xr:uid="{00000000-0005-0000-0000-00003B290000}"/>
    <cellStyle name="Normal 2 2 2 2 2 15 5 4" xfId="10676" xr:uid="{00000000-0005-0000-0000-00003C290000}"/>
    <cellStyle name="Normal 2 2 2 2 2 15 5 5" xfId="10677" xr:uid="{00000000-0005-0000-0000-00003D290000}"/>
    <cellStyle name="Normal 2 2 2 2 2 15 5 6" xfId="10678" xr:uid="{00000000-0005-0000-0000-00003E290000}"/>
    <cellStyle name="Normal 2 2 2 2 2 15 5 7" xfId="10679" xr:uid="{00000000-0005-0000-0000-00003F290000}"/>
    <cellStyle name="Normal 2 2 2 2 2 15 5 8" xfId="10680" xr:uid="{00000000-0005-0000-0000-000040290000}"/>
    <cellStyle name="Normal 2 2 2 2 2 15 5 9" xfId="10681" xr:uid="{00000000-0005-0000-0000-000041290000}"/>
    <cellStyle name="Normal 2 2 2 2 2 15 6" xfId="10682" xr:uid="{00000000-0005-0000-0000-000042290000}"/>
    <cellStyle name="Normal 2 2 2 2 2 15 7" xfId="10683" xr:uid="{00000000-0005-0000-0000-000043290000}"/>
    <cellStyle name="Normal 2 2 2 2 2 15 8" xfId="10684" xr:uid="{00000000-0005-0000-0000-000044290000}"/>
    <cellStyle name="Normal 2 2 2 2 2 15 9" xfId="10685" xr:uid="{00000000-0005-0000-0000-000045290000}"/>
    <cellStyle name="Normal 2 2 2 2 2 16" xfId="10686" xr:uid="{00000000-0005-0000-0000-000046290000}"/>
    <cellStyle name="Normal 2 2 2 2 2 16 10" xfId="10687" xr:uid="{00000000-0005-0000-0000-000047290000}"/>
    <cellStyle name="Normal 2 2 2 2 2 16 11" xfId="10688" xr:uid="{00000000-0005-0000-0000-000048290000}"/>
    <cellStyle name="Normal 2 2 2 2 2 16 12" xfId="10689" xr:uid="{00000000-0005-0000-0000-000049290000}"/>
    <cellStyle name="Normal 2 2 2 2 2 16 13" xfId="10690" xr:uid="{00000000-0005-0000-0000-00004A290000}"/>
    <cellStyle name="Normal 2 2 2 2 2 16 14" xfId="10691" xr:uid="{00000000-0005-0000-0000-00004B290000}"/>
    <cellStyle name="Normal 2 2 2 2 2 16 2" xfId="10692" xr:uid="{00000000-0005-0000-0000-00004C290000}"/>
    <cellStyle name="Normal 2 2 2 2 2 16 2 10" xfId="10693" xr:uid="{00000000-0005-0000-0000-00004D290000}"/>
    <cellStyle name="Normal 2 2 2 2 2 16 2 2" xfId="10694" xr:uid="{00000000-0005-0000-0000-00004E290000}"/>
    <cellStyle name="Normal 2 2 2 2 2 16 2 3" xfId="10695" xr:uid="{00000000-0005-0000-0000-00004F290000}"/>
    <cellStyle name="Normal 2 2 2 2 2 16 2 4" xfId="10696" xr:uid="{00000000-0005-0000-0000-000050290000}"/>
    <cellStyle name="Normal 2 2 2 2 2 16 2 5" xfId="10697" xr:uid="{00000000-0005-0000-0000-000051290000}"/>
    <cellStyle name="Normal 2 2 2 2 2 16 2 6" xfId="10698" xr:uid="{00000000-0005-0000-0000-000052290000}"/>
    <cellStyle name="Normal 2 2 2 2 2 16 2 7" xfId="10699" xr:uid="{00000000-0005-0000-0000-000053290000}"/>
    <cellStyle name="Normal 2 2 2 2 2 16 2 8" xfId="10700" xr:uid="{00000000-0005-0000-0000-000054290000}"/>
    <cellStyle name="Normal 2 2 2 2 2 16 2 9" xfId="10701" xr:uid="{00000000-0005-0000-0000-000055290000}"/>
    <cellStyle name="Normal 2 2 2 2 2 16 3" xfId="10702" xr:uid="{00000000-0005-0000-0000-000056290000}"/>
    <cellStyle name="Normal 2 2 2 2 2 16 3 10" xfId="10703" xr:uid="{00000000-0005-0000-0000-000057290000}"/>
    <cellStyle name="Normal 2 2 2 2 2 16 3 2" xfId="10704" xr:uid="{00000000-0005-0000-0000-000058290000}"/>
    <cellStyle name="Normal 2 2 2 2 2 16 3 3" xfId="10705" xr:uid="{00000000-0005-0000-0000-000059290000}"/>
    <cellStyle name="Normal 2 2 2 2 2 16 3 4" xfId="10706" xr:uid="{00000000-0005-0000-0000-00005A290000}"/>
    <cellStyle name="Normal 2 2 2 2 2 16 3 5" xfId="10707" xr:uid="{00000000-0005-0000-0000-00005B290000}"/>
    <cellStyle name="Normal 2 2 2 2 2 16 3 6" xfId="10708" xr:uid="{00000000-0005-0000-0000-00005C290000}"/>
    <cellStyle name="Normal 2 2 2 2 2 16 3 7" xfId="10709" xr:uid="{00000000-0005-0000-0000-00005D290000}"/>
    <cellStyle name="Normal 2 2 2 2 2 16 3 8" xfId="10710" xr:uid="{00000000-0005-0000-0000-00005E290000}"/>
    <cellStyle name="Normal 2 2 2 2 2 16 3 9" xfId="10711" xr:uid="{00000000-0005-0000-0000-00005F290000}"/>
    <cellStyle name="Normal 2 2 2 2 2 16 4" xfId="10712" xr:uid="{00000000-0005-0000-0000-000060290000}"/>
    <cellStyle name="Normal 2 2 2 2 2 16 4 10" xfId="10713" xr:uid="{00000000-0005-0000-0000-000061290000}"/>
    <cellStyle name="Normal 2 2 2 2 2 16 4 2" xfId="10714" xr:uid="{00000000-0005-0000-0000-000062290000}"/>
    <cellStyle name="Normal 2 2 2 2 2 16 4 3" xfId="10715" xr:uid="{00000000-0005-0000-0000-000063290000}"/>
    <cellStyle name="Normal 2 2 2 2 2 16 4 4" xfId="10716" xr:uid="{00000000-0005-0000-0000-000064290000}"/>
    <cellStyle name="Normal 2 2 2 2 2 16 4 5" xfId="10717" xr:uid="{00000000-0005-0000-0000-000065290000}"/>
    <cellStyle name="Normal 2 2 2 2 2 16 4 6" xfId="10718" xr:uid="{00000000-0005-0000-0000-000066290000}"/>
    <cellStyle name="Normal 2 2 2 2 2 16 4 7" xfId="10719" xr:uid="{00000000-0005-0000-0000-000067290000}"/>
    <cellStyle name="Normal 2 2 2 2 2 16 4 8" xfId="10720" xr:uid="{00000000-0005-0000-0000-000068290000}"/>
    <cellStyle name="Normal 2 2 2 2 2 16 4 9" xfId="10721" xr:uid="{00000000-0005-0000-0000-000069290000}"/>
    <cellStyle name="Normal 2 2 2 2 2 16 5" xfId="10722" xr:uid="{00000000-0005-0000-0000-00006A290000}"/>
    <cellStyle name="Normal 2 2 2 2 2 16 5 10" xfId="10723" xr:uid="{00000000-0005-0000-0000-00006B290000}"/>
    <cellStyle name="Normal 2 2 2 2 2 16 5 2" xfId="10724" xr:uid="{00000000-0005-0000-0000-00006C290000}"/>
    <cellStyle name="Normal 2 2 2 2 2 16 5 3" xfId="10725" xr:uid="{00000000-0005-0000-0000-00006D290000}"/>
    <cellStyle name="Normal 2 2 2 2 2 16 5 4" xfId="10726" xr:uid="{00000000-0005-0000-0000-00006E290000}"/>
    <cellStyle name="Normal 2 2 2 2 2 16 5 5" xfId="10727" xr:uid="{00000000-0005-0000-0000-00006F290000}"/>
    <cellStyle name="Normal 2 2 2 2 2 16 5 6" xfId="10728" xr:uid="{00000000-0005-0000-0000-000070290000}"/>
    <cellStyle name="Normal 2 2 2 2 2 16 5 7" xfId="10729" xr:uid="{00000000-0005-0000-0000-000071290000}"/>
    <cellStyle name="Normal 2 2 2 2 2 16 5 8" xfId="10730" xr:uid="{00000000-0005-0000-0000-000072290000}"/>
    <cellStyle name="Normal 2 2 2 2 2 16 5 9" xfId="10731" xr:uid="{00000000-0005-0000-0000-000073290000}"/>
    <cellStyle name="Normal 2 2 2 2 2 16 6" xfId="10732" xr:uid="{00000000-0005-0000-0000-000074290000}"/>
    <cellStyle name="Normal 2 2 2 2 2 16 7" xfId="10733" xr:uid="{00000000-0005-0000-0000-000075290000}"/>
    <cellStyle name="Normal 2 2 2 2 2 16 8" xfId="10734" xr:uid="{00000000-0005-0000-0000-000076290000}"/>
    <cellStyle name="Normal 2 2 2 2 2 16 9" xfId="10735" xr:uid="{00000000-0005-0000-0000-000077290000}"/>
    <cellStyle name="Normal 2 2 2 2 2 17" xfId="10736" xr:uid="{00000000-0005-0000-0000-000078290000}"/>
    <cellStyle name="Normal 2 2 2 2 2 17 10" xfId="10737" xr:uid="{00000000-0005-0000-0000-000079290000}"/>
    <cellStyle name="Normal 2 2 2 2 2 17 11" xfId="10738" xr:uid="{00000000-0005-0000-0000-00007A290000}"/>
    <cellStyle name="Normal 2 2 2 2 2 17 12" xfId="10739" xr:uid="{00000000-0005-0000-0000-00007B290000}"/>
    <cellStyle name="Normal 2 2 2 2 2 17 13" xfId="10740" xr:uid="{00000000-0005-0000-0000-00007C290000}"/>
    <cellStyle name="Normal 2 2 2 2 2 17 14" xfId="10741" xr:uid="{00000000-0005-0000-0000-00007D290000}"/>
    <cellStyle name="Normal 2 2 2 2 2 17 2" xfId="10742" xr:uid="{00000000-0005-0000-0000-00007E290000}"/>
    <cellStyle name="Normal 2 2 2 2 2 17 2 10" xfId="10743" xr:uid="{00000000-0005-0000-0000-00007F290000}"/>
    <cellStyle name="Normal 2 2 2 2 2 17 2 2" xfId="10744" xr:uid="{00000000-0005-0000-0000-000080290000}"/>
    <cellStyle name="Normal 2 2 2 2 2 17 2 3" xfId="10745" xr:uid="{00000000-0005-0000-0000-000081290000}"/>
    <cellStyle name="Normal 2 2 2 2 2 17 2 4" xfId="10746" xr:uid="{00000000-0005-0000-0000-000082290000}"/>
    <cellStyle name="Normal 2 2 2 2 2 17 2 5" xfId="10747" xr:uid="{00000000-0005-0000-0000-000083290000}"/>
    <cellStyle name="Normal 2 2 2 2 2 17 2 6" xfId="10748" xr:uid="{00000000-0005-0000-0000-000084290000}"/>
    <cellStyle name="Normal 2 2 2 2 2 17 2 7" xfId="10749" xr:uid="{00000000-0005-0000-0000-000085290000}"/>
    <cellStyle name="Normal 2 2 2 2 2 17 2 8" xfId="10750" xr:uid="{00000000-0005-0000-0000-000086290000}"/>
    <cellStyle name="Normal 2 2 2 2 2 17 2 9" xfId="10751" xr:uid="{00000000-0005-0000-0000-000087290000}"/>
    <cellStyle name="Normal 2 2 2 2 2 17 3" xfId="10752" xr:uid="{00000000-0005-0000-0000-000088290000}"/>
    <cellStyle name="Normal 2 2 2 2 2 17 3 10" xfId="10753" xr:uid="{00000000-0005-0000-0000-000089290000}"/>
    <cellStyle name="Normal 2 2 2 2 2 17 3 2" xfId="10754" xr:uid="{00000000-0005-0000-0000-00008A290000}"/>
    <cellStyle name="Normal 2 2 2 2 2 17 3 3" xfId="10755" xr:uid="{00000000-0005-0000-0000-00008B290000}"/>
    <cellStyle name="Normal 2 2 2 2 2 17 3 4" xfId="10756" xr:uid="{00000000-0005-0000-0000-00008C290000}"/>
    <cellStyle name="Normal 2 2 2 2 2 17 3 5" xfId="10757" xr:uid="{00000000-0005-0000-0000-00008D290000}"/>
    <cellStyle name="Normal 2 2 2 2 2 17 3 6" xfId="10758" xr:uid="{00000000-0005-0000-0000-00008E290000}"/>
    <cellStyle name="Normal 2 2 2 2 2 17 3 7" xfId="10759" xr:uid="{00000000-0005-0000-0000-00008F290000}"/>
    <cellStyle name="Normal 2 2 2 2 2 17 3 8" xfId="10760" xr:uid="{00000000-0005-0000-0000-000090290000}"/>
    <cellStyle name="Normal 2 2 2 2 2 17 3 9" xfId="10761" xr:uid="{00000000-0005-0000-0000-000091290000}"/>
    <cellStyle name="Normal 2 2 2 2 2 17 4" xfId="10762" xr:uid="{00000000-0005-0000-0000-000092290000}"/>
    <cellStyle name="Normal 2 2 2 2 2 17 4 10" xfId="10763" xr:uid="{00000000-0005-0000-0000-000093290000}"/>
    <cellStyle name="Normal 2 2 2 2 2 17 4 2" xfId="10764" xr:uid="{00000000-0005-0000-0000-000094290000}"/>
    <cellStyle name="Normal 2 2 2 2 2 17 4 3" xfId="10765" xr:uid="{00000000-0005-0000-0000-000095290000}"/>
    <cellStyle name="Normal 2 2 2 2 2 17 4 4" xfId="10766" xr:uid="{00000000-0005-0000-0000-000096290000}"/>
    <cellStyle name="Normal 2 2 2 2 2 17 4 5" xfId="10767" xr:uid="{00000000-0005-0000-0000-000097290000}"/>
    <cellStyle name="Normal 2 2 2 2 2 17 4 6" xfId="10768" xr:uid="{00000000-0005-0000-0000-000098290000}"/>
    <cellStyle name="Normal 2 2 2 2 2 17 4 7" xfId="10769" xr:uid="{00000000-0005-0000-0000-000099290000}"/>
    <cellStyle name="Normal 2 2 2 2 2 17 4 8" xfId="10770" xr:uid="{00000000-0005-0000-0000-00009A290000}"/>
    <cellStyle name="Normal 2 2 2 2 2 17 4 9" xfId="10771" xr:uid="{00000000-0005-0000-0000-00009B290000}"/>
    <cellStyle name="Normal 2 2 2 2 2 17 5" xfId="10772" xr:uid="{00000000-0005-0000-0000-00009C290000}"/>
    <cellStyle name="Normal 2 2 2 2 2 17 5 10" xfId="10773" xr:uid="{00000000-0005-0000-0000-00009D290000}"/>
    <cellStyle name="Normal 2 2 2 2 2 17 5 2" xfId="10774" xr:uid="{00000000-0005-0000-0000-00009E290000}"/>
    <cellStyle name="Normal 2 2 2 2 2 17 5 3" xfId="10775" xr:uid="{00000000-0005-0000-0000-00009F290000}"/>
    <cellStyle name="Normal 2 2 2 2 2 17 5 4" xfId="10776" xr:uid="{00000000-0005-0000-0000-0000A0290000}"/>
    <cellStyle name="Normal 2 2 2 2 2 17 5 5" xfId="10777" xr:uid="{00000000-0005-0000-0000-0000A1290000}"/>
    <cellStyle name="Normal 2 2 2 2 2 17 5 6" xfId="10778" xr:uid="{00000000-0005-0000-0000-0000A2290000}"/>
    <cellStyle name="Normal 2 2 2 2 2 17 5 7" xfId="10779" xr:uid="{00000000-0005-0000-0000-0000A3290000}"/>
    <cellStyle name="Normal 2 2 2 2 2 17 5 8" xfId="10780" xr:uid="{00000000-0005-0000-0000-0000A4290000}"/>
    <cellStyle name="Normal 2 2 2 2 2 17 5 9" xfId="10781" xr:uid="{00000000-0005-0000-0000-0000A5290000}"/>
    <cellStyle name="Normal 2 2 2 2 2 17 6" xfId="10782" xr:uid="{00000000-0005-0000-0000-0000A6290000}"/>
    <cellStyle name="Normal 2 2 2 2 2 17 7" xfId="10783" xr:uid="{00000000-0005-0000-0000-0000A7290000}"/>
    <cellStyle name="Normal 2 2 2 2 2 17 8" xfId="10784" xr:uid="{00000000-0005-0000-0000-0000A8290000}"/>
    <cellStyle name="Normal 2 2 2 2 2 17 9" xfId="10785" xr:uid="{00000000-0005-0000-0000-0000A9290000}"/>
    <cellStyle name="Normal 2 2 2 2 2 18" xfId="10786" xr:uid="{00000000-0005-0000-0000-0000AA290000}"/>
    <cellStyle name="Normal 2 2 2 2 2 18 10" xfId="10787" xr:uid="{00000000-0005-0000-0000-0000AB290000}"/>
    <cellStyle name="Normal 2 2 2 2 2 18 11" xfId="10788" xr:uid="{00000000-0005-0000-0000-0000AC290000}"/>
    <cellStyle name="Normal 2 2 2 2 2 18 12" xfId="10789" xr:uid="{00000000-0005-0000-0000-0000AD290000}"/>
    <cellStyle name="Normal 2 2 2 2 2 18 13" xfId="10790" xr:uid="{00000000-0005-0000-0000-0000AE290000}"/>
    <cellStyle name="Normal 2 2 2 2 2 18 14" xfId="10791" xr:uid="{00000000-0005-0000-0000-0000AF290000}"/>
    <cellStyle name="Normal 2 2 2 2 2 18 2" xfId="10792" xr:uid="{00000000-0005-0000-0000-0000B0290000}"/>
    <cellStyle name="Normal 2 2 2 2 2 18 2 10" xfId="10793" xr:uid="{00000000-0005-0000-0000-0000B1290000}"/>
    <cellStyle name="Normal 2 2 2 2 2 18 2 2" xfId="10794" xr:uid="{00000000-0005-0000-0000-0000B2290000}"/>
    <cellStyle name="Normal 2 2 2 2 2 18 2 3" xfId="10795" xr:uid="{00000000-0005-0000-0000-0000B3290000}"/>
    <cellStyle name="Normal 2 2 2 2 2 18 2 4" xfId="10796" xr:uid="{00000000-0005-0000-0000-0000B4290000}"/>
    <cellStyle name="Normal 2 2 2 2 2 18 2 5" xfId="10797" xr:uid="{00000000-0005-0000-0000-0000B5290000}"/>
    <cellStyle name="Normal 2 2 2 2 2 18 2 6" xfId="10798" xr:uid="{00000000-0005-0000-0000-0000B6290000}"/>
    <cellStyle name="Normal 2 2 2 2 2 18 2 7" xfId="10799" xr:uid="{00000000-0005-0000-0000-0000B7290000}"/>
    <cellStyle name="Normal 2 2 2 2 2 18 2 8" xfId="10800" xr:uid="{00000000-0005-0000-0000-0000B8290000}"/>
    <cellStyle name="Normal 2 2 2 2 2 18 2 9" xfId="10801" xr:uid="{00000000-0005-0000-0000-0000B9290000}"/>
    <cellStyle name="Normal 2 2 2 2 2 18 3" xfId="10802" xr:uid="{00000000-0005-0000-0000-0000BA290000}"/>
    <cellStyle name="Normal 2 2 2 2 2 18 3 10" xfId="10803" xr:uid="{00000000-0005-0000-0000-0000BB290000}"/>
    <cellStyle name="Normal 2 2 2 2 2 18 3 2" xfId="10804" xr:uid="{00000000-0005-0000-0000-0000BC290000}"/>
    <cellStyle name="Normal 2 2 2 2 2 18 3 3" xfId="10805" xr:uid="{00000000-0005-0000-0000-0000BD290000}"/>
    <cellStyle name="Normal 2 2 2 2 2 18 3 4" xfId="10806" xr:uid="{00000000-0005-0000-0000-0000BE290000}"/>
    <cellStyle name="Normal 2 2 2 2 2 18 3 5" xfId="10807" xr:uid="{00000000-0005-0000-0000-0000BF290000}"/>
    <cellStyle name="Normal 2 2 2 2 2 18 3 6" xfId="10808" xr:uid="{00000000-0005-0000-0000-0000C0290000}"/>
    <cellStyle name="Normal 2 2 2 2 2 18 3 7" xfId="10809" xr:uid="{00000000-0005-0000-0000-0000C1290000}"/>
    <cellStyle name="Normal 2 2 2 2 2 18 3 8" xfId="10810" xr:uid="{00000000-0005-0000-0000-0000C2290000}"/>
    <cellStyle name="Normal 2 2 2 2 2 18 3 9" xfId="10811" xr:uid="{00000000-0005-0000-0000-0000C3290000}"/>
    <cellStyle name="Normal 2 2 2 2 2 18 4" xfId="10812" xr:uid="{00000000-0005-0000-0000-0000C4290000}"/>
    <cellStyle name="Normal 2 2 2 2 2 18 4 10" xfId="10813" xr:uid="{00000000-0005-0000-0000-0000C5290000}"/>
    <cellStyle name="Normal 2 2 2 2 2 18 4 2" xfId="10814" xr:uid="{00000000-0005-0000-0000-0000C6290000}"/>
    <cellStyle name="Normal 2 2 2 2 2 18 4 3" xfId="10815" xr:uid="{00000000-0005-0000-0000-0000C7290000}"/>
    <cellStyle name="Normal 2 2 2 2 2 18 4 4" xfId="10816" xr:uid="{00000000-0005-0000-0000-0000C8290000}"/>
    <cellStyle name="Normal 2 2 2 2 2 18 4 5" xfId="10817" xr:uid="{00000000-0005-0000-0000-0000C9290000}"/>
    <cellStyle name="Normal 2 2 2 2 2 18 4 6" xfId="10818" xr:uid="{00000000-0005-0000-0000-0000CA290000}"/>
    <cellStyle name="Normal 2 2 2 2 2 18 4 7" xfId="10819" xr:uid="{00000000-0005-0000-0000-0000CB290000}"/>
    <cellStyle name="Normal 2 2 2 2 2 18 4 8" xfId="10820" xr:uid="{00000000-0005-0000-0000-0000CC290000}"/>
    <cellStyle name="Normal 2 2 2 2 2 18 4 9" xfId="10821" xr:uid="{00000000-0005-0000-0000-0000CD290000}"/>
    <cellStyle name="Normal 2 2 2 2 2 18 5" xfId="10822" xr:uid="{00000000-0005-0000-0000-0000CE290000}"/>
    <cellStyle name="Normal 2 2 2 2 2 18 5 10" xfId="10823" xr:uid="{00000000-0005-0000-0000-0000CF290000}"/>
    <cellStyle name="Normal 2 2 2 2 2 18 5 2" xfId="10824" xr:uid="{00000000-0005-0000-0000-0000D0290000}"/>
    <cellStyle name="Normal 2 2 2 2 2 18 5 3" xfId="10825" xr:uid="{00000000-0005-0000-0000-0000D1290000}"/>
    <cellStyle name="Normal 2 2 2 2 2 18 5 4" xfId="10826" xr:uid="{00000000-0005-0000-0000-0000D2290000}"/>
    <cellStyle name="Normal 2 2 2 2 2 18 5 5" xfId="10827" xr:uid="{00000000-0005-0000-0000-0000D3290000}"/>
    <cellStyle name="Normal 2 2 2 2 2 18 5 6" xfId="10828" xr:uid="{00000000-0005-0000-0000-0000D4290000}"/>
    <cellStyle name="Normal 2 2 2 2 2 18 5 7" xfId="10829" xr:uid="{00000000-0005-0000-0000-0000D5290000}"/>
    <cellStyle name="Normal 2 2 2 2 2 18 5 8" xfId="10830" xr:uid="{00000000-0005-0000-0000-0000D6290000}"/>
    <cellStyle name="Normal 2 2 2 2 2 18 5 9" xfId="10831" xr:uid="{00000000-0005-0000-0000-0000D7290000}"/>
    <cellStyle name="Normal 2 2 2 2 2 18 6" xfId="10832" xr:uid="{00000000-0005-0000-0000-0000D8290000}"/>
    <cellStyle name="Normal 2 2 2 2 2 18 7" xfId="10833" xr:uid="{00000000-0005-0000-0000-0000D9290000}"/>
    <cellStyle name="Normal 2 2 2 2 2 18 8" xfId="10834" xr:uid="{00000000-0005-0000-0000-0000DA290000}"/>
    <cellStyle name="Normal 2 2 2 2 2 18 9" xfId="10835" xr:uid="{00000000-0005-0000-0000-0000DB290000}"/>
    <cellStyle name="Normal 2 2 2 2 2 19" xfId="10836" xr:uid="{00000000-0005-0000-0000-0000DC290000}"/>
    <cellStyle name="Normal 2 2 2 2 2 19 10" xfId="10837" xr:uid="{00000000-0005-0000-0000-0000DD290000}"/>
    <cellStyle name="Normal 2 2 2 2 2 19 11" xfId="10838" xr:uid="{00000000-0005-0000-0000-0000DE290000}"/>
    <cellStyle name="Normal 2 2 2 2 2 19 12" xfId="10839" xr:uid="{00000000-0005-0000-0000-0000DF290000}"/>
    <cellStyle name="Normal 2 2 2 2 2 19 13" xfId="10840" xr:uid="{00000000-0005-0000-0000-0000E0290000}"/>
    <cellStyle name="Normal 2 2 2 2 2 19 14" xfId="10841" xr:uid="{00000000-0005-0000-0000-0000E1290000}"/>
    <cellStyle name="Normal 2 2 2 2 2 19 2" xfId="10842" xr:uid="{00000000-0005-0000-0000-0000E2290000}"/>
    <cellStyle name="Normal 2 2 2 2 2 19 2 10" xfId="10843" xr:uid="{00000000-0005-0000-0000-0000E3290000}"/>
    <cellStyle name="Normal 2 2 2 2 2 19 2 2" xfId="10844" xr:uid="{00000000-0005-0000-0000-0000E4290000}"/>
    <cellStyle name="Normal 2 2 2 2 2 19 2 3" xfId="10845" xr:uid="{00000000-0005-0000-0000-0000E5290000}"/>
    <cellStyle name="Normal 2 2 2 2 2 19 2 4" xfId="10846" xr:uid="{00000000-0005-0000-0000-0000E6290000}"/>
    <cellStyle name="Normal 2 2 2 2 2 19 2 5" xfId="10847" xr:uid="{00000000-0005-0000-0000-0000E7290000}"/>
    <cellStyle name="Normal 2 2 2 2 2 19 2 6" xfId="10848" xr:uid="{00000000-0005-0000-0000-0000E8290000}"/>
    <cellStyle name="Normal 2 2 2 2 2 19 2 7" xfId="10849" xr:uid="{00000000-0005-0000-0000-0000E9290000}"/>
    <cellStyle name="Normal 2 2 2 2 2 19 2 8" xfId="10850" xr:uid="{00000000-0005-0000-0000-0000EA290000}"/>
    <cellStyle name="Normal 2 2 2 2 2 19 2 9" xfId="10851" xr:uid="{00000000-0005-0000-0000-0000EB290000}"/>
    <cellStyle name="Normal 2 2 2 2 2 19 3" xfId="10852" xr:uid="{00000000-0005-0000-0000-0000EC290000}"/>
    <cellStyle name="Normal 2 2 2 2 2 19 3 10" xfId="10853" xr:uid="{00000000-0005-0000-0000-0000ED290000}"/>
    <cellStyle name="Normal 2 2 2 2 2 19 3 2" xfId="10854" xr:uid="{00000000-0005-0000-0000-0000EE290000}"/>
    <cellStyle name="Normal 2 2 2 2 2 19 3 3" xfId="10855" xr:uid="{00000000-0005-0000-0000-0000EF290000}"/>
    <cellStyle name="Normal 2 2 2 2 2 19 3 4" xfId="10856" xr:uid="{00000000-0005-0000-0000-0000F0290000}"/>
    <cellStyle name="Normal 2 2 2 2 2 19 3 5" xfId="10857" xr:uid="{00000000-0005-0000-0000-0000F1290000}"/>
    <cellStyle name="Normal 2 2 2 2 2 19 3 6" xfId="10858" xr:uid="{00000000-0005-0000-0000-0000F2290000}"/>
    <cellStyle name="Normal 2 2 2 2 2 19 3 7" xfId="10859" xr:uid="{00000000-0005-0000-0000-0000F3290000}"/>
    <cellStyle name="Normal 2 2 2 2 2 19 3 8" xfId="10860" xr:uid="{00000000-0005-0000-0000-0000F4290000}"/>
    <cellStyle name="Normal 2 2 2 2 2 19 3 9" xfId="10861" xr:uid="{00000000-0005-0000-0000-0000F5290000}"/>
    <cellStyle name="Normal 2 2 2 2 2 19 4" xfId="10862" xr:uid="{00000000-0005-0000-0000-0000F6290000}"/>
    <cellStyle name="Normal 2 2 2 2 2 19 4 10" xfId="10863" xr:uid="{00000000-0005-0000-0000-0000F7290000}"/>
    <cellStyle name="Normal 2 2 2 2 2 19 4 2" xfId="10864" xr:uid="{00000000-0005-0000-0000-0000F8290000}"/>
    <cellStyle name="Normal 2 2 2 2 2 19 4 3" xfId="10865" xr:uid="{00000000-0005-0000-0000-0000F9290000}"/>
    <cellStyle name="Normal 2 2 2 2 2 19 4 4" xfId="10866" xr:uid="{00000000-0005-0000-0000-0000FA290000}"/>
    <cellStyle name="Normal 2 2 2 2 2 19 4 5" xfId="10867" xr:uid="{00000000-0005-0000-0000-0000FB290000}"/>
    <cellStyle name="Normal 2 2 2 2 2 19 4 6" xfId="10868" xr:uid="{00000000-0005-0000-0000-0000FC290000}"/>
    <cellStyle name="Normal 2 2 2 2 2 19 4 7" xfId="10869" xr:uid="{00000000-0005-0000-0000-0000FD290000}"/>
    <cellStyle name="Normal 2 2 2 2 2 19 4 8" xfId="10870" xr:uid="{00000000-0005-0000-0000-0000FE290000}"/>
    <cellStyle name="Normal 2 2 2 2 2 19 4 9" xfId="10871" xr:uid="{00000000-0005-0000-0000-0000FF290000}"/>
    <cellStyle name="Normal 2 2 2 2 2 19 5" xfId="10872" xr:uid="{00000000-0005-0000-0000-0000002A0000}"/>
    <cellStyle name="Normal 2 2 2 2 2 19 5 10" xfId="10873" xr:uid="{00000000-0005-0000-0000-0000012A0000}"/>
    <cellStyle name="Normal 2 2 2 2 2 19 5 2" xfId="10874" xr:uid="{00000000-0005-0000-0000-0000022A0000}"/>
    <cellStyle name="Normal 2 2 2 2 2 19 5 3" xfId="10875" xr:uid="{00000000-0005-0000-0000-0000032A0000}"/>
    <cellStyle name="Normal 2 2 2 2 2 19 5 4" xfId="10876" xr:uid="{00000000-0005-0000-0000-0000042A0000}"/>
    <cellStyle name="Normal 2 2 2 2 2 19 5 5" xfId="10877" xr:uid="{00000000-0005-0000-0000-0000052A0000}"/>
    <cellStyle name="Normal 2 2 2 2 2 19 5 6" xfId="10878" xr:uid="{00000000-0005-0000-0000-0000062A0000}"/>
    <cellStyle name="Normal 2 2 2 2 2 19 5 7" xfId="10879" xr:uid="{00000000-0005-0000-0000-0000072A0000}"/>
    <cellStyle name="Normal 2 2 2 2 2 19 5 8" xfId="10880" xr:uid="{00000000-0005-0000-0000-0000082A0000}"/>
    <cellStyle name="Normal 2 2 2 2 2 19 5 9" xfId="10881" xr:uid="{00000000-0005-0000-0000-0000092A0000}"/>
    <cellStyle name="Normal 2 2 2 2 2 19 6" xfId="10882" xr:uid="{00000000-0005-0000-0000-00000A2A0000}"/>
    <cellStyle name="Normal 2 2 2 2 2 19 7" xfId="10883" xr:uid="{00000000-0005-0000-0000-00000B2A0000}"/>
    <cellStyle name="Normal 2 2 2 2 2 19 8" xfId="10884" xr:uid="{00000000-0005-0000-0000-00000C2A0000}"/>
    <cellStyle name="Normal 2 2 2 2 2 19 9" xfId="10885" xr:uid="{00000000-0005-0000-0000-00000D2A0000}"/>
    <cellStyle name="Normal 2 2 2 2 2 2" xfId="10886" xr:uid="{00000000-0005-0000-0000-00000E2A0000}"/>
    <cellStyle name="Normal 2 2 2 2 2 2 10" xfId="10887" xr:uid="{00000000-0005-0000-0000-00000F2A0000}"/>
    <cellStyle name="Normal 2 2 2 2 2 2 10 10" xfId="10888" xr:uid="{00000000-0005-0000-0000-0000102A0000}"/>
    <cellStyle name="Normal 2 2 2 2 2 2 10 11" xfId="10889" xr:uid="{00000000-0005-0000-0000-0000112A0000}"/>
    <cellStyle name="Normal 2 2 2 2 2 2 10 12" xfId="10890" xr:uid="{00000000-0005-0000-0000-0000122A0000}"/>
    <cellStyle name="Normal 2 2 2 2 2 2 10 13" xfId="10891" xr:uid="{00000000-0005-0000-0000-0000132A0000}"/>
    <cellStyle name="Normal 2 2 2 2 2 2 10 14" xfId="10892" xr:uid="{00000000-0005-0000-0000-0000142A0000}"/>
    <cellStyle name="Normal 2 2 2 2 2 2 10 2" xfId="10893" xr:uid="{00000000-0005-0000-0000-0000152A0000}"/>
    <cellStyle name="Normal 2 2 2 2 2 2 10 2 10" xfId="10894" xr:uid="{00000000-0005-0000-0000-0000162A0000}"/>
    <cellStyle name="Normal 2 2 2 2 2 2 10 2 2" xfId="10895" xr:uid="{00000000-0005-0000-0000-0000172A0000}"/>
    <cellStyle name="Normal 2 2 2 2 2 2 10 2 3" xfId="10896" xr:uid="{00000000-0005-0000-0000-0000182A0000}"/>
    <cellStyle name="Normal 2 2 2 2 2 2 10 2 4" xfId="10897" xr:uid="{00000000-0005-0000-0000-0000192A0000}"/>
    <cellStyle name="Normal 2 2 2 2 2 2 10 2 5" xfId="10898" xr:uid="{00000000-0005-0000-0000-00001A2A0000}"/>
    <cellStyle name="Normal 2 2 2 2 2 2 10 2 6" xfId="10899" xr:uid="{00000000-0005-0000-0000-00001B2A0000}"/>
    <cellStyle name="Normal 2 2 2 2 2 2 10 2 7" xfId="10900" xr:uid="{00000000-0005-0000-0000-00001C2A0000}"/>
    <cellStyle name="Normal 2 2 2 2 2 2 10 2 8" xfId="10901" xr:uid="{00000000-0005-0000-0000-00001D2A0000}"/>
    <cellStyle name="Normal 2 2 2 2 2 2 10 2 9" xfId="10902" xr:uid="{00000000-0005-0000-0000-00001E2A0000}"/>
    <cellStyle name="Normal 2 2 2 2 2 2 10 3" xfId="10903" xr:uid="{00000000-0005-0000-0000-00001F2A0000}"/>
    <cellStyle name="Normal 2 2 2 2 2 2 10 3 10" xfId="10904" xr:uid="{00000000-0005-0000-0000-0000202A0000}"/>
    <cellStyle name="Normal 2 2 2 2 2 2 10 3 2" xfId="10905" xr:uid="{00000000-0005-0000-0000-0000212A0000}"/>
    <cellStyle name="Normal 2 2 2 2 2 2 10 3 3" xfId="10906" xr:uid="{00000000-0005-0000-0000-0000222A0000}"/>
    <cellStyle name="Normal 2 2 2 2 2 2 10 3 4" xfId="10907" xr:uid="{00000000-0005-0000-0000-0000232A0000}"/>
    <cellStyle name="Normal 2 2 2 2 2 2 10 3 5" xfId="10908" xr:uid="{00000000-0005-0000-0000-0000242A0000}"/>
    <cellStyle name="Normal 2 2 2 2 2 2 10 3 6" xfId="10909" xr:uid="{00000000-0005-0000-0000-0000252A0000}"/>
    <cellStyle name="Normal 2 2 2 2 2 2 10 3 7" xfId="10910" xr:uid="{00000000-0005-0000-0000-0000262A0000}"/>
    <cellStyle name="Normal 2 2 2 2 2 2 10 3 8" xfId="10911" xr:uid="{00000000-0005-0000-0000-0000272A0000}"/>
    <cellStyle name="Normal 2 2 2 2 2 2 10 3 9" xfId="10912" xr:uid="{00000000-0005-0000-0000-0000282A0000}"/>
    <cellStyle name="Normal 2 2 2 2 2 2 10 4" xfId="10913" xr:uid="{00000000-0005-0000-0000-0000292A0000}"/>
    <cellStyle name="Normal 2 2 2 2 2 2 10 4 10" xfId="10914" xr:uid="{00000000-0005-0000-0000-00002A2A0000}"/>
    <cellStyle name="Normal 2 2 2 2 2 2 10 4 2" xfId="10915" xr:uid="{00000000-0005-0000-0000-00002B2A0000}"/>
    <cellStyle name="Normal 2 2 2 2 2 2 10 4 3" xfId="10916" xr:uid="{00000000-0005-0000-0000-00002C2A0000}"/>
    <cellStyle name="Normal 2 2 2 2 2 2 10 4 4" xfId="10917" xr:uid="{00000000-0005-0000-0000-00002D2A0000}"/>
    <cellStyle name="Normal 2 2 2 2 2 2 10 4 5" xfId="10918" xr:uid="{00000000-0005-0000-0000-00002E2A0000}"/>
    <cellStyle name="Normal 2 2 2 2 2 2 10 4 6" xfId="10919" xr:uid="{00000000-0005-0000-0000-00002F2A0000}"/>
    <cellStyle name="Normal 2 2 2 2 2 2 10 4 7" xfId="10920" xr:uid="{00000000-0005-0000-0000-0000302A0000}"/>
    <cellStyle name="Normal 2 2 2 2 2 2 10 4 8" xfId="10921" xr:uid="{00000000-0005-0000-0000-0000312A0000}"/>
    <cellStyle name="Normal 2 2 2 2 2 2 10 4 9" xfId="10922" xr:uid="{00000000-0005-0000-0000-0000322A0000}"/>
    <cellStyle name="Normal 2 2 2 2 2 2 10 5" xfId="10923" xr:uid="{00000000-0005-0000-0000-0000332A0000}"/>
    <cellStyle name="Normal 2 2 2 2 2 2 10 5 10" xfId="10924" xr:uid="{00000000-0005-0000-0000-0000342A0000}"/>
    <cellStyle name="Normal 2 2 2 2 2 2 10 5 2" xfId="10925" xr:uid="{00000000-0005-0000-0000-0000352A0000}"/>
    <cellStyle name="Normal 2 2 2 2 2 2 10 5 3" xfId="10926" xr:uid="{00000000-0005-0000-0000-0000362A0000}"/>
    <cellStyle name="Normal 2 2 2 2 2 2 10 5 4" xfId="10927" xr:uid="{00000000-0005-0000-0000-0000372A0000}"/>
    <cellStyle name="Normal 2 2 2 2 2 2 10 5 5" xfId="10928" xr:uid="{00000000-0005-0000-0000-0000382A0000}"/>
    <cellStyle name="Normal 2 2 2 2 2 2 10 5 6" xfId="10929" xr:uid="{00000000-0005-0000-0000-0000392A0000}"/>
    <cellStyle name="Normal 2 2 2 2 2 2 10 5 7" xfId="10930" xr:uid="{00000000-0005-0000-0000-00003A2A0000}"/>
    <cellStyle name="Normal 2 2 2 2 2 2 10 5 8" xfId="10931" xr:uid="{00000000-0005-0000-0000-00003B2A0000}"/>
    <cellStyle name="Normal 2 2 2 2 2 2 10 5 9" xfId="10932" xr:uid="{00000000-0005-0000-0000-00003C2A0000}"/>
    <cellStyle name="Normal 2 2 2 2 2 2 10 6" xfId="10933" xr:uid="{00000000-0005-0000-0000-00003D2A0000}"/>
    <cellStyle name="Normal 2 2 2 2 2 2 10 7" xfId="10934" xr:uid="{00000000-0005-0000-0000-00003E2A0000}"/>
    <cellStyle name="Normal 2 2 2 2 2 2 10 8" xfId="10935" xr:uid="{00000000-0005-0000-0000-00003F2A0000}"/>
    <cellStyle name="Normal 2 2 2 2 2 2 10 9" xfId="10936" xr:uid="{00000000-0005-0000-0000-0000402A0000}"/>
    <cellStyle name="Normal 2 2 2 2 2 2 11" xfId="10937" xr:uid="{00000000-0005-0000-0000-0000412A0000}"/>
    <cellStyle name="Normal 2 2 2 2 2 2 11 10" xfId="10938" xr:uid="{00000000-0005-0000-0000-0000422A0000}"/>
    <cellStyle name="Normal 2 2 2 2 2 2 11 11" xfId="10939" xr:uid="{00000000-0005-0000-0000-0000432A0000}"/>
    <cellStyle name="Normal 2 2 2 2 2 2 11 12" xfId="10940" xr:uid="{00000000-0005-0000-0000-0000442A0000}"/>
    <cellStyle name="Normal 2 2 2 2 2 2 11 13" xfId="10941" xr:uid="{00000000-0005-0000-0000-0000452A0000}"/>
    <cellStyle name="Normal 2 2 2 2 2 2 11 14" xfId="10942" xr:uid="{00000000-0005-0000-0000-0000462A0000}"/>
    <cellStyle name="Normal 2 2 2 2 2 2 11 2" xfId="10943" xr:uid="{00000000-0005-0000-0000-0000472A0000}"/>
    <cellStyle name="Normal 2 2 2 2 2 2 11 2 10" xfId="10944" xr:uid="{00000000-0005-0000-0000-0000482A0000}"/>
    <cellStyle name="Normal 2 2 2 2 2 2 11 2 2" xfId="10945" xr:uid="{00000000-0005-0000-0000-0000492A0000}"/>
    <cellStyle name="Normal 2 2 2 2 2 2 11 2 3" xfId="10946" xr:uid="{00000000-0005-0000-0000-00004A2A0000}"/>
    <cellStyle name="Normal 2 2 2 2 2 2 11 2 4" xfId="10947" xr:uid="{00000000-0005-0000-0000-00004B2A0000}"/>
    <cellStyle name="Normal 2 2 2 2 2 2 11 2 5" xfId="10948" xr:uid="{00000000-0005-0000-0000-00004C2A0000}"/>
    <cellStyle name="Normal 2 2 2 2 2 2 11 2 6" xfId="10949" xr:uid="{00000000-0005-0000-0000-00004D2A0000}"/>
    <cellStyle name="Normal 2 2 2 2 2 2 11 2 7" xfId="10950" xr:uid="{00000000-0005-0000-0000-00004E2A0000}"/>
    <cellStyle name="Normal 2 2 2 2 2 2 11 2 8" xfId="10951" xr:uid="{00000000-0005-0000-0000-00004F2A0000}"/>
    <cellStyle name="Normal 2 2 2 2 2 2 11 2 9" xfId="10952" xr:uid="{00000000-0005-0000-0000-0000502A0000}"/>
    <cellStyle name="Normal 2 2 2 2 2 2 11 3" xfId="10953" xr:uid="{00000000-0005-0000-0000-0000512A0000}"/>
    <cellStyle name="Normal 2 2 2 2 2 2 11 3 10" xfId="10954" xr:uid="{00000000-0005-0000-0000-0000522A0000}"/>
    <cellStyle name="Normal 2 2 2 2 2 2 11 3 2" xfId="10955" xr:uid="{00000000-0005-0000-0000-0000532A0000}"/>
    <cellStyle name="Normal 2 2 2 2 2 2 11 3 3" xfId="10956" xr:uid="{00000000-0005-0000-0000-0000542A0000}"/>
    <cellStyle name="Normal 2 2 2 2 2 2 11 3 4" xfId="10957" xr:uid="{00000000-0005-0000-0000-0000552A0000}"/>
    <cellStyle name="Normal 2 2 2 2 2 2 11 3 5" xfId="10958" xr:uid="{00000000-0005-0000-0000-0000562A0000}"/>
    <cellStyle name="Normal 2 2 2 2 2 2 11 3 6" xfId="10959" xr:uid="{00000000-0005-0000-0000-0000572A0000}"/>
    <cellStyle name="Normal 2 2 2 2 2 2 11 3 7" xfId="10960" xr:uid="{00000000-0005-0000-0000-0000582A0000}"/>
    <cellStyle name="Normal 2 2 2 2 2 2 11 3 8" xfId="10961" xr:uid="{00000000-0005-0000-0000-0000592A0000}"/>
    <cellStyle name="Normal 2 2 2 2 2 2 11 3 9" xfId="10962" xr:uid="{00000000-0005-0000-0000-00005A2A0000}"/>
    <cellStyle name="Normal 2 2 2 2 2 2 11 4" xfId="10963" xr:uid="{00000000-0005-0000-0000-00005B2A0000}"/>
    <cellStyle name="Normal 2 2 2 2 2 2 11 4 10" xfId="10964" xr:uid="{00000000-0005-0000-0000-00005C2A0000}"/>
    <cellStyle name="Normal 2 2 2 2 2 2 11 4 2" xfId="10965" xr:uid="{00000000-0005-0000-0000-00005D2A0000}"/>
    <cellStyle name="Normal 2 2 2 2 2 2 11 4 3" xfId="10966" xr:uid="{00000000-0005-0000-0000-00005E2A0000}"/>
    <cellStyle name="Normal 2 2 2 2 2 2 11 4 4" xfId="10967" xr:uid="{00000000-0005-0000-0000-00005F2A0000}"/>
    <cellStyle name="Normal 2 2 2 2 2 2 11 4 5" xfId="10968" xr:uid="{00000000-0005-0000-0000-0000602A0000}"/>
    <cellStyle name="Normal 2 2 2 2 2 2 11 4 6" xfId="10969" xr:uid="{00000000-0005-0000-0000-0000612A0000}"/>
    <cellStyle name="Normal 2 2 2 2 2 2 11 4 7" xfId="10970" xr:uid="{00000000-0005-0000-0000-0000622A0000}"/>
    <cellStyle name="Normal 2 2 2 2 2 2 11 4 8" xfId="10971" xr:uid="{00000000-0005-0000-0000-0000632A0000}"/>
    <cellStyle name="Normal 2 2 2 2 2 2 11 4 9" xfId="10972" xr:uid="{00000000-0005-0000-0000-0000642A0000}"/>
    <cellStyle name="Normal 2 2 2 2 2 2 11 5" xfId="10973" xr:uid="{00000000-0005-0000-0000-0000652A0000}"/>
    <cellStyle name="Normal 2 2 2 2 2 2 11 5 10" xfId="10974" xr:uid="{00000000-0005-0000-0000-0000662A0000}"/>
    <cellStyle name="Normal 2 2 2 2 2 2 11 5 2" xfId="10975" xr:uid="{00000000-0005-0000-0000-0000672A0000}"/>
    <cellStyle name="Normal 2 2 2 2 2 2 11 5 3" xfId="10976" xr:uid="{00000000-0005-0000-0000-0000682A0000}"/>
    <cellStyle name="Normal 2 2 2 2 2 2 11 5 4" xfId="10977" xr:uid="{00000000-0005-0000-0000-0000692A0000}"/>
    <cellStyle name="Normal 2 2 2 2 2 2 11 5 5" xfId="10978" xr:uid="{00000000-0005-0000-0000-00006A2A0000}"/>
    <cellStyle name="Normal 2 2 2 2 2 2 11 5 6" xfId="10979" xr:uid="{00000000-0005-0000-0000-00006B2A0000}"/>
    <cellStyle name="Normal 2 2 2 2 2 2 11 5 7" xfId="10980" xr:uid="{00000000-0005-0000-0000-00006C2A0000}"/>
    <cellStyle name="Normal 2 2 2 2 2 2 11 5 8" xfId="10981" xr:uid="{00000000-0005-0000-0000-00006D2A0000}"/>
    <cellStyle name="Normal 2 2 2 2 2 2 11 5 9" xfId="10982" xr:uid="{00000000-0005-0000-0000-00006E2A0000}"/>
    <cellStyle name="Normal 2 2 2 2 2 2 11 6" xfId="10983" xr:uid="{00000000-0005-0000-0000-00006F2A0000}"/>
    <cellStyle name="Normal 2 2 2 2 2 2 11 7" xfId="10984" xr:uid="{00000000-0005-0000-0000-0000702A0000}"/>
    <cellStyle name="Normal 2 2 2 2 2 2 11 8" xfId="10985" xr:uid="{00000000-0005-0000-0000-0000712A0000}"/>
    <cellStyle name="Normal 2 2 2 2 2 2 11 9" xfId="10986" xr:uid="{00000000-0005-0000-0000-0000722A0000}"/>
    <cellStyle name="Normal 2 2 2 2 2 2 12" xfId="10987" xr:uid="{00000000-0005-0000-0000-0000732A0000}"/>
    <cellStyle name="Normal 2 2 2 2 2 2 12 10" xfId="10988" xr:uid="{00000000-0005-0000-0000-0000742A0000}"/>
    <cellStyle name="Normal 2 2 2 2 2 2 12 11" xfId="10989" xr:uid="{00000000-0005-0000-0000-0000752A0000}"/>
    <cellStyle name="Normal 2 2 2 2 2 2 12 12" xfId="10990" xr:uid="{00000000-0005-0000-0000-0000762A0000}"/>
    <cellStyle name="Normal 2 2 2 2 2 2 12 13" xfId="10991" xr:uid="{00000000-0005-0000-0000-0000772A0000}"/>
    <cellStyle name="Normal 2 2 2 2 2 2 12 14" xfId="10992" xr:uid="{00000000-0005-0000-0000-0000782A0000}"/>
    <cellStyle name="Normal 2 2 2 2 2 2 12 2" xfId="10993" xr:uid="{00000000-0005-0000-0000-0000792A0000}"/>
    <cellStyle name="Normal 2 2 2 2 2 2 12 2 10" xfId="10994" xr:uid="{00000000-0005-0000-0000-00007A2A0000}"/>
    <cellStyle name="Normal 2 2 2 2 2 2 12 2 2" xfId="10995" xr:uid="{00000000-0005-0000-0000-00007B2A0000}"/>
    <cellStyle name="Normal 2 2 2 2 2 2 12 2 3" xfId="10996" xr:uid="{00000000-0005-0000-0000-00007C2A0000}"/>
    <cellStyle name="Normal 2 2 2 2 2 2 12 2 4" xfId="10997" xr:uid="{00000000-0005-0000-0000-00007D2A0000}"/>
    <cellStyle name="Normal 2 2 2 2 2 2 12 2 5" xfId="10998" xr:uid="{00000000-0005-0000-0000-00007E2A0000}"/>
    <cellStyle name="Normal 2 2 2 2 2 2 12 2 6" xfId="10999" xr:uid="{00000000-0005-0000-0000-00007F2A0000}"/>
    <cellStyle name="Normal 2 2 2 2 2 2 12 2 7" xfId="11000" xr:uid="{00000000-0005-0000-0000-0000802A0000}"/>
    <cellStyle name="Normal 2 2 2 2 2 2 12 2 8" xfId="11001" xr:uid="{00000000-0005-0000-0000-0000812A0000}"/>
    <cellStyle name="Normal 2 2 2 2 2 2 12 2 9" xfId="11002" xr:uid="{00000000-0005-0000-0000-0000822A0000}"/>
    <cellStyle name="Normal 2 2 2 2 2 2 12 3" xfId="11003" xr:uid="{00000000-0005-0000-0000-0000832A0000}"/>
    <cellStyle name="Normal 2 2 2 2 2 2 12 3 10" xfId="11004" xr:uid="{00000000-0005-0000-0000-0000842A0000}"/>
    <cellStyle name="Normal 2 2 2 2 2 2 12 3 2" xfId="11005" xr:uid="{00000000-0005-0000-0000-0000852A0000}"/>
    <cellStyle name="Normal 2 2 2 2 2 2 12 3 3" xfId="11006" xr:uid="{00000000-0005-0000-0000-0000862A0000}"/>
    <cellStyle name="Normal 2 2 2 2 2 2 12 3 4" xfId="11007" xr:uid="{00000000-0005-0000-0000-0000872A0000}"/>
    <cellStyle name="Normal 2 2 2 2 2 2 12 3 5" xfId="11008" xr:uid="{00000000-0005-0000-0000-0000882A0000}"/>
    <cellStyle name="Normal 2 2 2 2 2 2 12 3 6" xfId="11009" xr:uid="{00000000-0005-0000-0000-0000892A0000}"/>
    <cellStyle name="Normal 2 2 2 2 2 2 12 3 7" xfId="11010" xr:uid="{00000000-0005-0000-0000-00008A2A0000}"/>
    <cellStyle name="Normal 2 2 2 2 2 2 12 3 8" xfId="11011" xr:uid="{00000000-0005-0000-0000-00008B2A0000}"/>
    <cellStyle name="Normal 2 2 2 2 2 2 12 3 9" xfId="11012" xr:uid="{00000000-0005-0000-0000-00008C2A0000}"/>
    <cellStyle name="Normal 2 2 2 2 2 2 12 4" xfId="11013" xr:uid="{00000000-0005-0000-0000-00008D2A0000}"/>
    <cellStyle name="Normal 2 2 2 2 2 2 12 4 10" xfId="11014" xr:uid="{00000000-0005-0000-0000-00008E2A0000}"/>
    <cellStyle name="Normal 2 2 2 2 2 2 12 4 2" xfId="11015" xr:uid="{00000000-0005-0000-0000-00008F2A0000}"/>
    <cellStyle name="Normal 2 2 2 2 2 2 12 4 3" xfId="11016" xr:uid="{00000000-0005-0000-0000-0000902A0000}"/>
    <cellStyle name="Normal 2 2 2 2 2 2 12 4 4" xfId="11017" xr:uid="{00000000-0005-0000-0000-0000912A0000}"/>
    <cellStyle name="Normal 2 2 2 2 2 2 12 4 5" xfId="11018" xr:uid="{00000000-0005-0000-0000-0000922A0000}"/>
    <cellStyle name="Normal 2 2 2 2 2 2 12 4 6" xfId="11019" xr:uid="{00000000-0005-0000-0000-0000932A0000}"/>
    <cellStyle name="Normal 2 2 2 2 2 2 12 4 7" xfId="11020" xr:uid="{00000000-0005-0000-0000-0000942A0000}"/>
    <cellStyle name="Normal 2 2 2 2 2 2 12 4 8" xfId="11021" xr:uid="{00000000-0005-0000-0000-0000952A0000}"/>
    <cellStyle name="Normal 2 2 2 2 2 2 12 4 9" xfId="11022" xr:uid="{00000000-0005-0000-0000-0000962A0000}"/>
    <cellStyle name="Normal 2 2 2 2 2 2 12 5" xfId="11023" xr:uid="{00000000-0005-0000-0000-0000972A0000}"/>
    <cellStyle name="Normal 2 2 2 2 2 2 12 5 10" xfId="11024" xr:uid="{00000000-0005-0000-0000-0000982A0000}"/>
    <cellStyle name="Normal 2 2 2 2 2 2 12 5 2" xfId="11025" xr:uid="{00000000-0005-0000-0000-0000992A0000}"/>
    <cellStyle name="Normal 2 2 2 2 2 2 12 5 3" xfId="11026" xr:uid="{00000000-0005-0000-0000-00009A2A0000}"/>
    <cellStyle name="Normal 2 2 2 2 2 2 12 5 4" xfId="11027" xr:uid="{00000000-0005-0000-0000-00009B2A0000}"/>
    <cellStyle name="Normal 2 2 2 2 2 2 12 5 5" xfId="11028" xr:uid="{00000000-0005-0000-0000-00009C2A0000}"/>
    <cellStyle name="Normal 2 2 2 2 2 2 12 5 6" xfId="11029" xr:uid="{00000000-0005-0000-0000-00009D2A0000}"/>
    <cellStyle name="Normal 2 2 2 2 2 2 12 5 7" xfId="11030" xr:uid="{00000000-0005-0000-0000-00009E2A0000}"/>
    <cellStyle name="Normal 2 2 2 2 2 2 12 5 8" xfId="11031" xr:uid="{00000000-0005-0000-0000-00009F2A0000}"/>
    <cellStyle name="Normal 2 2 2 2 2 2 12 5 9" xfId="11032" xr:uid="{00000000-0005-0000-0000-0000A02A0000}"/>
    <cellStyle name="Normal 2 2 2 2 2 2 12 6" xfId="11033" xr:uid="{00000000-0005-0000-0000-0000A12A0000}"/>
    <cellStyle name="Normal 2 2 2 2 2 2 12 7" xfId="11034" xr:uid="{00000000-0005-0000-0000-0000A22A0000}"/>
    <cellStyle name="Normal 2 2 2 2 2 2 12 8" xfId="11035" xr:uid="{00000000-0005-0000-0000-0000A32A0000}"/>
    <cellStyle name="Normal 2 2 2 2 2 2 12 9" xfId="11036" xr:uid="{00000000-0005-0000-0000-0000A42A0000}"/>
    <cellStyle name="Normal 2 2 2 2 2 2 13" xfId="11037" xr:uid="{00000000-0005-0000-0000-0000A52A0000}"/>
    <cellStyle name="Normal 2 2 2 2 2 2 13 10" xfId="11038" xr:uid="{00000000-0005-0000-0000-0000A62A0000}"/>
    <cellStyle name="Normal 2 2 2 2 2 2 13 11" xfId="11039" xr:uid="{00000000-0005-0000-0000-0000A72A0000}"/>
    <cellStyle name="Normal 2 2 2 2 2 2 13 12" xfId="11040" xr:uid="{00000000-0005-0000-0000-0000A82A0000}"/>
    <cellStyle name="Normal 2 2 2 2 2 2 13 13" xfId="11041" xr:uid="{00000000-0005-0000-0000-0000A92A0000}"/>
    <cellStyle name="Normal 2 2 2 2 2 2 13 14" xfId="11042" xr:uid="{00000000-0005-0000-0000-0000AA2A0000}"/>
    <cellStyle name="Normal 2 2 2 2 2 2 13 2" xfId="11043" xr:uid="{00000000-0005-0000-0000-0000AB2A0000}"/>
    <cellStyle name="Normal 2 2 2 2 2 2 13 2 10" xfId="11044" xr:uid="{00000000-0005-0000-0000-0000AC2A0000}"/>
    <cellStyle name="Normal 2 2 2 2 2 2 13 2 2" xfId="11045" xr:uid="{00000000-0005-0000-0000-0000AD2A0000}"/>
    <cellStyle name="Normal 2 2 2 2 2 2 13 2 3" xfId="11046" xr:uid="{00000000-0005-0000-0000-0000AE2A0000}"/>
    <cellStyle name="Normal 2 2 2 2 2 2 13 2 4" xfId="11047" xr:uid="{00000000-0005-0000-0000-0000AF2A0000}"/>
    <cellStyle name="Normal 2 2 2 2 2 2 13 2 5" xfId="11048" xr:uid="{00000000-0005-0000-0000-0000B02A0000}"/>
    <cellStyle name="Normal 2 2 2 2 2 2 13 2 6" xfId="11049" xr:uid="{00000000-0005-0000-0000-0000B12A0000}"/>
    <cellStyle name="Normal 2 2 2 2 2 2 13 2 7" xfId="11050" xr:uid="{00000000-0005-0000-0000-0000B22A0000}"/>
    <cellStyle name="Normal 2 2 2 2 2 2 13 2 8" xfId="11051" xr:uid="{00000000-0005-0000-0000-0000B32A0000}"/>
    <cellStyle name="Normal 2 2 2 2 2 2 13 2 9" xfId="11052" xr:uid="{00000000-0005-0000-0000-0000B42A0000}"/>
    <cellStyle name="Normal 2 2 2 2 2 2 13 3" xfId="11053" xr:uid="{00000000-0005-0000-0000-0000B52A0000}"/>
    <cellStyle name="Normal 2 2 2 2 2 2 13 3 10" xfId="11054" xr:uid="{00000000-0005-0000-0000-0000B62A0000}"/>
    <cellStyle name="Normal 2 2 2 2 2 2 13 3 2" xfId="11055" xr:uid="{00000000-0005-0000-0000-0000B72A0000}"/>
    <cellStyle name="Normal 2 2 2 2 2 2 13 3 3" xfId="11056" xr:uid="{00000000-0005-0000-0000-0000B82A0000}"/>
    <cellStyle name="Normal 2 2 2 2 2 2 13 3 4" xfId="11057" xr:uid="{00000000-0005-0000-0000-0000B92A0000}"/>
    <cellStyle name="Normal 2 2 2 2 2 2 13 3 5" xfId="11058" xr:uid="{00000000-0005-0000-0000-0000BA2A0000}"/>
    <cellStyle name="Normal 2 2 2 2 2 2 13 3 6" xfId="11059" xr:uid="{00000000-0005-0000-0000-0000BB2A0000}"/>
    <cellStyle name="Normal 2 2 2 2 2 2 13 3 7" xfId="11060" xr:uid="{00000000-0005-0000-0000-0000BC2A0000}"/>
    <cellStyle name="Normal 2 2 2 2 2 2 13 3 8" xfId="11061" xr:uid="{00000000-0005-0000-0000-0000BD2A0000}"/>
    <cellStyle name="Normal 2 2 2 2 2 2 13 3 9" xfId="11062" xr:uid="{00000000-0005-0000-0000-0000BE2A0000}"/>
    <cellStyle name="Normal 2 2 2 2 2 2 13 4" xfId="11063" xr:uid="{00000000-0005-0000-0000-0000BF2A0000}"/>
    <cellStyle name="Normal 2 2 2 2 2 2 13 4 10" xfId="11064" xr:uid="{00000000-0005-0000-0000-0000C02A0000}"/>
    <cellStyle name="Normal 2 2 2 2 2 2 13 4 2" xfId="11065" xr:uid="{00000000-0005-0000-0000-0000C12A0000}"/>
    <cellStyle name="Normal 2 2 2 2 2 2 13 4 3" xfId="11066" xr:uid="{00000000-0005-0000-0000-0000C22A0000}"/>
    <cellStyle name="Normal 2 2 2 2 2 2 13 4 4" xfId="11067" xr:uid="{00000000-0005-0000-0000-0000C32A0000}"/>
    <cellStyle name="Normal 2 2 2 2 2 2 13 4 5" xfId="11068" xr:uid="{00000000-0005-0000-0000-0000C42A0000}"/>
    <cellStyle name="Normal 2 2 2 2 2 2 13 4 6" xfId="11069" xr:uid="{00000000-0005-0000-0000-0000C52A0000}"/>
    <cellStyle name="Normal 2 2 2 2 2 2 13 4 7" xfId="11070" xr:uid="{00000000-0005-0000-0000-0000C62A0000}"/>
    <cellStyle name="Normal 2 2 2 2 2 2 13 4 8" xfId="11071" xr:uid="{00000000-0005-0000-0000-0000C72A0000}"/>
    <cellStyle name="Normal 2 2 2 2 2 2 13 4 9" xfId="11072" xr:uid="{00000000-0005-0000-0000-0000C82A0000}"/>
    <cellStyle name="Normal 2 2 2 2 2 2 13 5" xfId="11073" xr:uid="{00000000-0005-0000-0000-0000C92A0000}"/>
    <cellStyle name="Normal 2 2 2 2 2 2 13 5 10" xfId="11074" xr:uid="{00000000-0005-0000-0000-0000CA2A0000}"/>
    <cellStyle name="Normal 2 2 2 2 2 2 13 5 2" xfId="11075" xr:uid="{00000000-0005-0000-0000-0000CB2A0000}"/>
    <cellStyle name="Normal 2 2 2 2 2 2 13 5 3" xfId="11076" xr:uid="{00000000-0005-0000-0000-0000CC2A0000}"/>
    <cellStyle name="Normal 2 2 2 2 2 2 13 5 4" xfId="11077" xr:uid="{00000000-0005-0000-0000-0000CD2A0000}"/>
    <cellStyle name="Normal 2 2 2 2 2 2 13 5 5" xfId="11078" xr:uid="{00000000-0005-0000-0000-0000CE2A0000}"/>
    <cellStyle name="Normal 2 2 2 2 2 2 13 5 6" xfId="11079" xr:uid="{00000000-0005-0000-0000-0000CF2A0000}"/>
    <cellStyle name="Normal 2 2 2 2 2 2 13 5 7" xfId="11080" xr:uid="{00000000-0005-0000-0000-0000D02A0000}"/>
    <cellStyle name="Normal 2 2 2 2 2 2 13 5 8" xfId="11081" xr:uid="{00000000-0005-0000-0000-0000D12A0000}"/>
    <cellStyle name="Normal 2 2 2 2 2 2 13 5 9" xfId="11082" xr:uid="{00000000-0005-0000-0000-0000D22A0000}"/>
    <cellStyle name="Normal 2 2 2 2 2 2 13 6" xfId="11083" xr:uid="{00000000-0005-0000-0000-0000D32A0000}"/>
    <cellStyle name="Normal 2 2 2 2 2 2 13 7" xfId="11084" xr:uid="{00000000-0005-0000-0000-0000D42A0000}"/>
    <cellStyle name="Normal 2 2 2 2 2 2 13 8" xfId="11085" xr:uid="{00000000-0005-0000-0000-0000D52A0000}"/>
    <cellStyle name="Normal 2 2 2 2 2 2 13 9" xfId="11086" xr:uid="{00000000-0005-0000-0000-0000D62A0000}"/>
    <cellStyle name="Normal 2 2 2 2 2 2 14" xfId="11087" xr:uid="{00000000-0005-0000-0000-0000D72A0000}"/>
    <cellStyle name="Normal 2 2 2 2 2 2 14 10" xfId="11088" xr:uid="{00000000-0005-0000-0000-0000D82A0000}"/>
    <cellStyle name="Normal 2 2 2 2 2 2 14 11" xfId="11089" xr:uid="{00000000-0005-0000-0000-0000D92A0000}"/>
    <cellStyle name="Normal 2 2 2 2 2 2 14 12" xfId="11090" xr:uid="{00000000-0005-0000-0000-0000DA2A0000}"/>
    <cellStyle name="Normal 2 2 2 2 2 2 14 13" xfId="11091" xr:uid="{00000000-0005-0000-0000-0000DB2A0000}"/>
    <cellStyle name="Normal 2 2 2 2 2 2 14 14" xfId="11092" xr:uid="{00000000-0005-0000-0000-0000DC2A0000}"/>
    <cellStyle name="Normal 2 2 2 2 2 2 14 2" xfId="11093" xr:uid="{00000000-0005-0000-0000-0000DD2A0000}"/>
    <cellStyle name="Normal 2 2 2 2 2 2 14 2 10" xfId="11094" xr:uid="{00000000-0005-0000-0000-0000DE2A0000}"/>
    <cellStyle name="Normal 2 2 2 2 2 2 14 2 2" xfId="11095" xr:uid="{00000000-0005-0000-0000-0000DF2A0000}"/>
    <cellStyle name="Normal 2 2 2 2 2 2 14 2 3" xfId="11096" xr:uid="{00000000-0005-0000-0000-0000E02A0000}"/>
    <cellStyle name="Normal 2 2 2 2 2 2 14 2 4" xfId="11097" xr:uid="{00000000-0005-0000-0000-0000E12A0000}"/>
    <cellStyle name="Normal 2 2 2 2 2 2 14 2 5" xfId="11098" xr:uid="{00000000-0005-0000-0000-0000E22A0000}"/>
    <cellStyle name="Normal 2 2 2 2 2 2 14 2 6" xfId="11099" xr:uid="{00000000-0005-0000-0000-0000E32A0000}"/>
    <cellStyle name="Normal 2 2 2 2 2 2 14 2 7" xfId="11100" xr:uid="{00000000-0005-0000-0000-0000E42A0000}"/>
    <cellStyle name="Normal 2 2 2 2 2 2 14 2 8" xfId="11101" xr:uid="{00000000-0005-0000-0000-0000E52A0000}"/>
    <cellStyle name="Normal 2 2 2 2 2 2 14 2 9" xfId="11102" xr:uid="{00000000-0005-0000-0000-0000E62A0000}"/>
    <cellStyle name="Normal 2 2 2 2 2 2 14 3" xfId="11103" xr:uid="{00000000-0005-0000-0000-0000E72A0000}"/>
    <cellStyle name="Normal 2 2 2 2 2 2 14 3 10" xfId="11104" xr:uid="{00000000-0005-0000-0000-0000E82A0000}"/>
    <cellStyle name="Normal 2 2 2 2 2 2 14 3 2" xfId="11105" xr:uid="{00000000-0005-0000-0000-0000E92A0000}"/>
    <cellStyle name="Normal 2 2 2 2 2 2 14 3 3" xfId="11106" xr:uid="{00000000-0005-0000-0000-0000EA2A0000}"/>
    <cellStyle name="Normal 2 2 2 2 2 2 14 3 4" xfId="11107" xr:uid="{00000000-0005-0000-0000-0000EB2A0000}"/>
    <cellStyle name="Normal 2 2 2 2 2 2 14 3 5" xfId="11108" xr:uid="{00000000-0005-0000-0000-0000EC2A0000}"/>
    <cellStyle name="Normal 2 2 2 2 2 2 14 3 6" xfId="11109" xr:uid="{00000000-0005-0000-0000-0000ED2A0000}"/>
    <cellStyle name="Normal 2 2 2 2 2 2 14 3 7" xfId="11110" xr:uid="{00000000-0005-0000-0000-0000EE2A0000}"/>
    <cellStyle name="Normal 2 2 2 2 2 2 14 3 8" xfId="11111" xr:uid="{00000000-0005-0000-0000-0000EF2A0000}"/>
    <cellStyle name="Normal 2 2 2 2 2 2 14 3 9" xfId="11112" xr:uid="{00000000-0005-0000-0000-0000F02A0000}"/>
    <cellStyle name="Normal 2 2 2 2 2 2 14 4" xfId="11113" xr:uid="{00000000-0005-0000-0000-0000F12A0000}"/>
    <cellStyle name="Normal 2 2 2 2 2 2 14 4 10" xfId="11114" xr:uid="{00000000-0005-0000-0000-0000F22A0000}"/>
    <cellStyle name="Normal 2 2 2 2 2 2 14 4 2" xfId="11115" xr:uid="{00000000-0005-0000-0000-0000F32A0000}"/>
    <cellStyle name="Normal 2 2 2 2 2 2 14 4 3" xfId="11116" xr:uid="{00000000-0005-0000-0000-0000F42A0000}"/>
    <cellStyle name="Normal 2 2 2 2 2 2 14 4 4" xfId="11117" xr:uid="{00000000-0005-0000-0000-0000F52A0000}"/>
    <cellStyle name="Normal 2 2 2 2 2 2 14 4 5" xfId="11118" xr:uid="{00000000-0005-0000-0000-0000F62A0000}"/>
    <cellStyle name="Normal 2 2 2 2 2 2 14 4 6" xfId="11119" xr:uid="{00000000-0005-0000-0000-0000F72A0000}"/>
    <cellStyle name="Normal 2 2 2 2 2 2 14 4 7" xfId="11120" xr:uid="{00000000-0005-0000-0000-0000F82A0000}"/>
    <cellStyle name="Normal 2 2 2 2 2 2 14 4 8" xfId="11121" xr:uid="{00000000-0005-0000-0000-0000F92A0000}"/>
    <cellStyle name="Normal 2 2 2 2 2 2 14 4 9" xfId="11122" xr:uid="{00000000-0005-0000-0000-0000FA2A0000}"/>
    <cellStyle name="Normal 2 2 2 2 2 2 14 5" xfId="11123" xr:uid="{00000000-0005-0000-0000-0000FB2A0000}"/>
    <cellStyle name="Normal 2 2 2 2 2 2 14 5 10" xfId="11124" xr:uid="{00000000-0005-0000-0000-0000FC2A0000}"/>
    <cellStyle name="Normal 2 2 2 2 2 2 14 5 2" xfId="11125" xr:uid="{00000000-0005-0000-0000-0000FD2A0000}"/>
    <cellStyle name="Normal 2 2 2 2 2 2 14 5 3" xfId="11126" xr:uid="{00000000-0005-0000-0000-0000FE2A0000}"/>
    <cellStyle name="Normal 2 2 2 2 2 2 14 5 4" xfId="11127" xr:uid="{00000000-0005-0000-0000-0000FF2A0000}"/>
    <cellStyle name="Normal 2 2 2 2 2 2 14 5 5" xfId="11128" xr:uid="{00000000-0005-0000-0000-0000002B0000}"/>
    <cellStyle name="Normal 2 2 2 2 2 2 14 5 6" xfId="11129" xr:uid="{00000000-0005-0000-0000-0000012B0000}"/>
    <cellStyle name="Normal 2 2 2 2 2 2 14 5 7" xfId="11130" xr:uid="{00000000-0005-0000-0000-0000022B0000}"/>
    <cellStyle name="Normal 2 2 2 2 2 2 14 5 8" xfId="11131" xr:uid="{00000000-0005-0000-0000-0000032B0000}"/>
    <cellStyle name="Normal 2 2 2 2 2 2 14 5 9" xfId="11132" xr:uid="{00000000-0005-0000-0000-0000042B0000}"/>
    <cellStyle name="Normal 2 2 2 2 2 2 14 6" xfId="11133" xr:uid="{00000000-0005-0000-0000-0000052B0000}"/>
    <cellStyle name="Normal 2 2 2 2 2 2 14 7" xfId="11134" xr:uid="{00000000-0005-0000-0000-0000062B0000}"/>
    <cellStyle name="Normal 2 2 2 2 2 2 14 8" xfId="11135" xr:uid="{00000000-0005-0000-0000-0000072B0000}"/>
    <cellStyle name="Normal 2 2 2 2 2 2 14 9" xfId="11136" xr:uid="{00000000-0005-0000-0000-0000082B0000}"/>
    <cellStyle name="Normal 2 2 2 2 2 2 15" xfId="11137" xr:uid="{00000000-0005-0000-0000-0000092B0000}"/>
    <cellStyle name="Normal 2 2 2 2 2 2 15 10" xfId="11138" xr:uid="{00000000-0005-0000-0000-00000A2B0000}"/>
    <cellStyle name="Normal 2 2 2 2 2 2 15 11" xfId="11139" xr:uid="{00000000-0005-0000-0000-00000B2B0000}"/>
    <cellStyle name="Normal 2 2 2 2 2 2 15 12" xfId="11140" xr:uid="{00000000-0005-0000-0000-00000C2B0000}"/>
    <cellStyle name="Normal 2 2 2 2 2 2 15 13" xfId="11141" xr:uid="{00000000-0005-0000-0000-00000D2B0000}"/>
    <cellStyle name="Normal 2 2 2 2 2 2 15 14" xfId="11142" xr:uid="{00000000-0005-0000-0000-00000E2B0000}"/>
    <cellStyle name="Normal 2 2 2 2 2 2 15 2" xfId="11143" xr:uid="{00000000-0005-0000-0000-00000F2B0000}"/>
    <cellStyle name="Normal 2 2 2 2 2 2 15 2 10" xfId="11144" xr:uid="{00000000-0005-0000-0000-0000102B0000}"/>
    <cellStyle name="Normal 2 2 2 2 2 2 15 2 2" xfId="11145" xr:uid="{00000000-0005-0000-0000-0000112B0000}"/>
    <cellStyle name="Normal 2 2 2 2 2 2 15 2 3" xfId="11146" xr:uid="{00000000-0005-0000-0000-0000122B0000}"/>
    <cellStyle name="Normal 2 2 2 2 2 2 15 2 4" xfId="11147" xr:uid="{00000000-0005-0000-0000-0000132B0000}"/>
    <cellStyle name="Normal 2 2 2 2 2 2 15 2 5" xfId="11148" xr:uid="{00000000-0005-0000-0000-0000142B0000}"/>
    <cellStyle name="Normal 2 2 2 2 2 2 15 2 6" xfId="11149" xr:uid="{00000000-0005-0000-0000-0000152B0000}"/>
    <cellStyle name="Normal 2 2 2 2 2 2 15 2 7" xfId="11150" xr:uid="{00000000-0005-0000-0000-0000162B0000}"/>
    <cellStyle name="Normal 2 2 2 2 2 2 15 2 8" xfId="11151" xr:uid="{00000000-0005-0000-0000-0000172B0000}"/>
    <cellStyle name="Normal 2 2 2 2 2 2 15 2 9" xfId="11152" xr:uid="{00000000-0005-0000-0000-0000182B0000}"/>
    <cellStyle name="Normal 2 2 2 2 2 2 15 3" xfId="11153" xr:uid="{00000000-0005-0000-0000-0000192B0000}"/>
    <cellStyle name="Normal 2 2 2 2 2 2 15 3 10" xfId="11154" xr:uid="{00000000-0005-0000-0000-00001A2B0000}"/>
    <cellStyle name="Normal 2 2 2 2 2 2 15 3 2" xfId="11155" xr:uid="{00000000-0005-0000-0000-00001B2B0000}"/>
    <cellStyle name="Normal 2 2 2 2 2 2 15 3 3" xfId="11156" xr:uid="{00000000-0005-0000-0000-00001C2B0000}"/>
    <cellStyle name="Normal 2 2 2 2 2 2 15 3 4" xfId="11157" xr:uid="{00000000-0005-0000-0000-00001D2B0000}"/>
    <cellStyle name="Normal 2 2 2 2 2 2 15 3 5" xfId="11158" xr:uid="{00000000-0005-0000-0000-00001E2B0000}"/>
    <cellStyle name="Normal 2 2 2 2 2 2 15 3 6" xfId="11159" xr:uid="{00000000-0005-0000-0000-00001F2B0000}"/>
    <cellStyle name="Normal 2 2 2 2 2 2 15 3 7" xfId="11160" xr:uid="{00000000-0005-0000-0000-0000202B0000}"/>
    <cellStyle name="Normal 2 2 2 2 2 2 15 3 8" xfId="11161" xr:uid="{00000000-0005-0000-0000-0000212B0000}"/>
    <cellStyle name="Normal 2 2 2 2 2 2 15 3 9" xfId="11162" xr:uid="{00000000-0005-0000-0000-0000222B0000}"/>
    <cellStyle name="Normal 2 2 2 2 2 2 15 4" xfId="11163" xr:uid="{00000000-0005-0000-0000-0000232B0000}"/>
    <cellStyle name="Normal 2 2 2 2 2 2 15 4 10" xfId="11164" xr:uid="{00000000-0005-0000-0000-0000242B0000}"/>
    <cellStyle name="Normal 2 2 2 2 2 2 15 4 2" xfId="11165" xr:uid="{00000000-0005-0000-0000-0000252B0000}"/>
    <cellStyle name="Normal 2 2 2 2 2 2 15 4 3" xfId="11166" xr:uid="{00000000-0005-0000-0000-0000262B0000}"/>
    <cellStyle name="Normal 2 2 2 2 2 2 15 4 4" xfId="11167" xr:uid="{00000000-0005-0000-0000-0000272B0000}"/>
    <cellStyle name="Normal 2 2 2 2 2 2 15 4 5" xfId="11168" xr:uid="{00000000-0005-0000-0000-0000282B0000}"/>
    <cellStyle name="Normal 2 2 2 2 2 2 15 4 6" xfId="11169" xr:uid="{00000000-0005-0000-0000-0000292B0000}"/>
    <cellStyle name="Normal 2 2 2 2 2 2 15 4 7" xfId="11170" xr:uid="{00000000-0005-0000-0000-00002A2B0000}"/>
    <cellStyle name="Normal 2 2 2 2 2 2 15 4 8" xfId="11171" xr:uid="{00000000-0005-0000-0000-00002B2B0000}"/>
    <cellStyle name="Normal 2 2 2 2 2 2 15 4 9" xfId="11172" xr:uid="{00000000-0005-0000-0000-00002C2B0000}"/>
    <cellStyle name="Normal 2 2 2 2 2 2 15 5" xfId="11173" xr:uid="{00000000-0005-0000-0000-00002D2B0000}"/>
    <cellStyle name="Normal 2 2 2 2 2 2 15 5 10" xfId="11174" xr:uid="{00000000-0005-0000-0000-00002E2B0000}"/>
    <cellStyle name="Normal 2 2 2 2 2 2 15 5 2" xfId="11175" xr:uid="{00000000-0005-0000-0000-00002F2B0000}"/>
    <cellStyle name="Normal 2 2 2 2 2 2 15 5 3" xfId="11176" xr:uid="{00000000-0005-0000-0000-0000302B0000}"/>
    <cellStyle name="Normal 2 2 2 2 2 2 15 5 4" xfId="11177" xr:uid="{00000000-0005-0000-0000-0000312B0000}"/>
    <cellStyle name="Normal 2 2 2 2 2 2 15 5 5" xfId="11178" xr:uid="{00000000-0005-0000-0000-0000322B0000}"/>
    <cellStyle name="Normal 2 2 2 2 2 2 15 5 6" xfId="11179" xr:uid="{00000000-0005-0000-0000-0000332B0000}"/>
    <cellStyle name="Normal 2 2 2 2 2 2 15 5 7" xfId="11180" xr:uid="{00000000-0005-0000-0000-0000342B0000}"/>
    <cellStyle name="Normal 2 2 2 2 2 2 15 5 8" xfId="11181" xr:uid="{00000000-0005-0000-0000-0000352B0000}"/>
    <cellStyle name="Normal 2 2 2 2 2 2 15 5 9" xfId="11182" xr:uid="{00000000-0005-0000-0000-0000362B0000}"/>
    <cellStyle name="Normal 2 2 2 2 2 2 15 6" xfId="11183" xr:uid="{00000000-0005-0000-0000-0000372B0000}"/>
    <cellStyle name="Normal 2 2 2 2 2 2 15 7" xfId="11184" xr:uid="{00000000-0005-0000-0000-0000382B0000}"/>
    <cellStyle name="Normal 2 2 2 2 2 2 15 8" xfId="11185" xr:uid="{00000000-0005-0000-0000-0000392B0000}"/>
    <cellStyle name="Normal 2 2 2 2 2 2 15 9" xfId="11186" xr:uid="{00000000-0005-0000-0000-00003A2B0000}"/>
    <cellStyle name="Normal 2 2 2 2 2 2 16" xfId="11187" xr:uid="{00000000-0005-0000-0000-00003B2B0000}"/>
    <cellStyle name="Normal 2 2 2 2 2 2 16 10" xfId="11188" xr:uid="{00000000-0005-0000-0000-00003C2B0000}"/>
    <cellStyle name="Normal 2 2 2 2 2 2 16 11" xfId="11189" xr:uid="{00000000-0005-0000-0000-00003D2B0000}"/>
    <cellStyle name="Normal 2 2 2 2 2 2 16 12" xfId="11190" xr:uid="{00000000-0005-0000-0000-00003E2B0000}"/>
    <cellStyle name="Normal 2 2 2 2 2 2 16 13" xfId="11191" xr:uid="{00000000-0005-0000-0000-00003F2B0000}"/>
    <cellStyle name="Normal 2 2 2 2 2 2 16 14" xfId="11192" xr:uid="{00000000-0005-0000-0000-0000402B0000}"/>
    <cellStyle name="Normal 2 2 2 2 2 2 16 2" xfId="11193" xr:uid="{00000000-0005-0000-0000-0000412B0000}"/>
    <cellStyle name="Normal 2 2 2 2 2 2 16 2 10" xfId="11194" xr:uid="{00000000-0005-0000-0000-0000422B0000}"/>
    <cellStyle name="Normal 2 2 2 2 2 2 16 2 2" xfId="11195" xr:uid="{00000000-0005-0000-0000-0000432B0000}"/>
    <cellStyle name="Normal 2 2 2 2 2 2 16 2 3" xfId="11196" xr:uid="{00000000-0005-0000-0000-0000442B0000}"/>
    <cellStyle name="Normal 2 2 2 2 2 2 16 2 4" xfId="11197" xr:uid="{00000000-0005-0000-0000-0000452B0000}"/>
    <cellStyle name="Normal 2 2 2 2 2 2 16 2 5" xfId="11198" xr:uid="{00000000-0005-0000-0000-0000462B0000}"/>
    <cellStyle name="Normal 2 2 2 2 2 2 16 2 6" xfId="11199" xr:uid="{00000000-0005-0000-0000-0000472B0000}"/>
    <cellStyle name="Normal 2 2 2 2 2 2 16 2 7" xfId="11200" xr:uid="{00000000-0005-0000-0000-0000482B0000}"/>
    <cellStyle name="Normal 2 2 2 2 2 2 16 2 8" xfId="11201" xr:uid="{00000000-0005-0000-0000-0000492B0000}"/>
    <cellStyle name="Normal 2 2 2 2 2 2 16 2 9" xfId="11202" xr:uid="{00000000-0005-0000-0000-00004A2B0000}"/>
    <cellStyle name="Normal 2 2 2 2 2 2 16 3" xfId="11203" xr:uid="{00000000-0005-0000-0000-00004B2B0000}"/>
    <cellStyle name="Normal 2 2 2 2 2 2 16 3 10" xfId="11204" xr:uid="{00000000-0005-0000-0000-00004C2B0000}"/>
    <cellStyle name="Normal 2 2 2 2 2 2 16 3 2" xfId="11205" xr:uid="{00000000-0005-0000-0000-00004D2B0000}"/>
    <cellStyle name="Normal 2 2 2 2 2 2 16 3 3" xfId="11206" xr:uid="{00000000-0005-0000-0000-00004E2B0000}"/>
    <cellStyle name="Normal 2 2 2 2 2 2 16 3 4" xfId="11207" xr:uid="{00000000-0005-0000-0000-00004F2B0000}"/>
    <cellStyle name="Normal 2 2 2 2 2 2 16 3 5" xfId="11208" xr:uid="{00000000-0005-0000-0000-0000502B0000}"/>
    <cellStyle name="Normal 2 2 2 2 2 2 16 3 6" xfId="11209" xr:uid="{00000000-0005-0000-0000-0000512B0000}"/>
    <cellStyle name="Normal 2 2 2 2 2 2 16 3 7" xfId="11210" xr:uid="{00000000-0005-0000-0000-0000522B0000}"/>
    <cellStyle name="Normal 2 2 2 2 2 2 16 3 8" xfId="11211" xr:uid="{00000000-0005-0000-0000-0000532B0000}"/>
    <cellStyle name="Normal 2 2 2 2 2 2 16 3 9" xfId="11212" xr:uid="{00000000-0005-0000-0000-0000542B0000}"/>
    <cellStyle name="Normal 2 2 2 2 2 2 16 4" xfId="11213" xr:uid="{00000000-0005-0000-0000-0000552B0000}"/>
    <cellStyle name="Normal 2 2 2 2 2 2 16 4 10" xfId="11214" xr:uid="{00000000-0005-0000-0000-0000562B0000}"/>
    <cellStyle name="Normal 2 2 2 2 2 2 16 4 2" xfId="11215" xr:uid="{00000000-0005-0000-0000-0000572B0000}"/>
    <cellStyle name="Normal 2 2 2 2 2 2 16 4 3" xfId="11216" xr:uid="{00000000-0005-0000-0000-0000582B0000}"/>
    <cellStyle name="Normal 2 2 2 2 2 2 16 4 4" xfId="11217" xr:uid="{00000000-0005-0000-0000-0000592B0000}"/>
    <cellStyle name="Normal 2 2 2 2 2 2 16 4 5" xfId="11218" xr:uid="{00000000-0005-0000-0000-00005A2B0000}"/>
    <cellStyle name="Normal 2 2 2 2 2 2 16 4 6" xfId="11219" xr:uid="{00000000-0005-0000-0000-00005B2B0000}"/>
    <cellStyle name="Normal 2 2 2 2 2 2 16 4 7" xfId="11220" xr:uid="{00000000-0005-0000-0000-00005C2B0000}"/>
    <cellStyle name="Normal 2 2 2 2 2 2 16 4 8" xfId="11221" xr:uid="{00000000-0005-0000-0000-00005D2B0000}"/>
    <cellStyle name="Normal 2 2 2 2 2 2 16 4 9" xfId="11222" xr:uid="{00000000-0005-0000-0000-00005E2B0000}"/>
    <cellStyle name="Normal 2 2 2 2 2 2 16 5" xfId="11223" xr:uid="{00000000-0005-0000-0000-00005F2B0000}"/>
    <cellStyle name="Normal 2 2 2 2 2 2 16 5 10" xfId="11224" xr:uid="{00000000-0005-0000-0000-0000602B0000}"/>
    <cellStyle name="Normal 2 2 2 2 2 2 16 5 2" xfId="11225" xr:uid="{00000000-0005-0000-0000-0000612B0000}"/>
    <cellStyle name="Normal 2 2 2 2 2 2 16 5 3" xfId="11226" xr:uid="{00000000-0005-0000-0000-0000622B0000}"/>
    <cellStyle name="Normal 2 2 2 2 2 2 16 5 4" xfId="11227" xr:uid="{00000000-0005-0000-0000-0000632B0000}"/>
    <cellStyle name="Normal 2 2 2 2 2 2 16 5 5" xfId="11228" xr:uid="{00000000-0005-0000-0000-0000642B0000}"/>
    <cellStyle name="Normal 2 2 2 2 2 2 16 5 6" xfId="11229" xr:uid="{00000000-0005-0000-0000-0000652B0000}"/>
    <cellStyle name="Normal 2 2 2 2 2 2 16 5 7" xfId="11230" xr:uid="{00000000-0005-0000-0000-0000662B0000}"/>
    <cellStyle name="Normal 2 2 2 2 2 2 16 5 8" xfId="11231" xr:uid="{00000000-0005-0000-0000-0000672B0000}"/>
    <cellStyle name="Normal 2 2 2 2 2 2 16 5 9" xfId="11232" xr:uid="{00000000-0005-0000-0000-0000682B0000}"/>
    <cellStyle name="Normal 2 2 2 2 2 2 16 6" xfId="11233" xr:uid="{00000000-0005-0000-0000-0000692B0000}"/>
    <cellStyle name="Normal 2 2 2 2 2 2 16 7" xfId="11234" xr:uid="{00000000-0005-0000-0000-00006A2B0000}"/>
    <cellStyle name="Normal 2 2 2 2 2 2 16 8" xfId="11235" xr:uid="{00000000-0005-0000-0000-00006B2B0000}"/>
    <cellStyle name="Normal 2 2 2 2 2 2 16 9" xfId="11236" xr:uid="{00000000-0005-0000-0000-00006C2B0000}"/>
    <cellStyle name="Normal 2 2 2 2 2 2 17" xfId="11237" xr:uid="{00000000-0005-0000-0000-00006D2B0000}"/>
    <cellStyle name="Normal 2 2 2 2 2 2 17 10" xfId="11238" xr:uid="{00000000-0005-0000-0000-00006E2B0000}"/>
    <cellStyle name="Normal 2 2 2 2 2 2 17 11" xfId="11239" xr:uid="{00000000-0005-0000-0000-00006F2B0000}"/>
    <cellStyle name="Normal 2 2 2 2 2 2 17 12" xfId="11240" xr:uid="{00000000-0005-0000-0000-0000702B0000}"/>
    <cellStyle name="Normal 2 2 2 2 2 2 17 13" xfId="11241" xr:uid="{00000000-0005-0000-0000-0000712B0000}"/>
    <cellStyle name="Normal 2 2 2 2 2 2 17 14" xfId="11242" xr:uid="{00000000-0005-0000-0000-0000722B0000}"/>
    <cellStyle name="Normal 2 2 2 2 2 2 17 2" xfId="11243" xr:uid="{00000000-0005-0000-0000-0000732B0000}"/>
    <cellStyle name="Normal 2 2 2 2 2 2 17 2 10" xfId="11244" xr:uid="{00000000-0005-0000-0000-0000742B0000}"/>
    <cellStyle name="Normal 2 2 2 2 2 2 17 2 2" xfId="11245" xr:uid="{00000000-0005-0000-0000-0000752B0000}"/>
    <cellStyle name="Normal 2 2 2 2 2 2 17 2 3" xfId="11246" xr:uid="{00000000-0005-0000-0000-0000762B0000}"/>
    <cellStyle name="Normal 2 2 2 2 2 2 17 2 4" xfId="11247" xr:uid="{00000000-0005-0000-0000-0000772B0000}"/>
    <cellStyle name="Normal 2 2 2 2 2 2 17 2 5" xfId="11248" xr:uid="{00000000-0005-0000-0000-0000782B0000}"/>
    <cellStyle name="Normal 2 2 2 2 2 2 17 2 6" xfId="11249" xr:uid="{00000000-0005-0000-0000-0000792B0000}"/>
    <cellStyle name="Normal 2 2 2 2 2 2 17 2 7" xfId="11250" xr:uid="{00000000-0005-0000-0000-00007A2B0000}"/>
    <cellStyle name="Normal 2 2 2 2 2 2 17 2 8" xfId="11251" xr:uid="{00000000-0005-0000-0000-00007B2B0000}"/>
    <cellStyle name="Normal 2 2 2 2 2 2 17 2 9" xfId="11252" xr:uid="{00000000-0005-0000-0000-00007C2B0000}"/>
    <cellStyle name="Normal 2 2 2 2 2 2 17 3" xfId="11253" xr:uid="{00000000-0005-0000-0000-00007D2B0000}"/>
    <cellStyle name="Normal 2 2 2 2 2 2 17 3 10" xfId="11254" xr:uid="{00000000-0005-0000-0000-00007E2B0000}"/>
    <cellStyle name="Normal 2 2 2 2 2 2 17 3 2" xfId="11255" xr:uid="{00000000-0005-0000-0000-00007F2B0000}"/>
    <cellStyle name="Normal 2 2 2 2 2 2 17 3 3" xfId="11256" xr:uid="{00000000-0005-0000-0000-0000802B0000}"/>
    <cellStyle name="Normal 2 2 2 2 2 2 17 3 4" xfId="11257" xr:uid="{00000000-0005-0000-0000-0000812B0000}"/>
    <cellStyle name="Normal 2 2 2 2 2 2 17 3 5" xfId="11258" xr:uid="{00000000-0005-0000-0000-0000822B0000}"/>
    <cellStyle name="Normal 2 2 2 2 2 2 17 3 6" xfId="11259" xr:uid="{00000000-0005-0000-0000-0000832B0000}"/>
    <cellStyle name="Normal 2 2 2 2 2 2 17 3 7" xfId="11260" xr:uid="{00000000-0005-0000-0000-0000842B0000}"/>
    <cellStyle name="Normal 2 2 2 2 2 2 17 3 8" xfId="11261" xr:uid="{00000000-0005-0000-0000-0000852B0000}"/>
    <cellStyle name="Normal 2 2 2 2 2 2 17 3 9" xfId="11262" xr:uid="{00000000-0005-0000-0000-0000862B0000}"/>
    <cellStyle name="Normal 2 2 2 2 2 2 17 4" xfId="11263" xr:uid="{00000000-0005-0000-0000-0000872B0000}"/>
    <cellStyle name="Normal 2 2 2 2 2 2 17 4 10" xfId="11264" xr:uid="{00000000-0005-0000-0000-0000882B0000}"/>
    <cellStyle name="Normal 2 2 2 2 2 2 17 4 2" xfId="11265" xr:uid="{00000000-0005-0000-0000-0000892B0000}"/>
    <cellStyle name="Normal 2 2 2 2 2 2 17 4 3" xfId="11266" xr:uid="{00000000-0005-0000-0000-00008A2B0000}"/>
    <cellStyle name="Normal 2 2 2 2 2 2 17 4 4" xfId="11267" xr:uid="{00000000-0005-0000-0000-00008B2B0000}"/>
    <cellStyle name="Normal 2 2 2 2 2 2 17 4 5" xfId="11268" xr:uid="{00000000-0005-0000-0000-00008C2B0000}"/>
    <cellStyle name="Normal 2 2 2 2 2 2 17 4 6" xfId="11269" xr:uid="{00000000-0005-0000-0000-00008D2B0000}"/>
    <cellStyle name="Normal 2 2 2 2 2 2 17 4 7" xfId="11270" xr:uid="{00000000-0005-0000-0000-00008E2B0000}"/>
    <cellStyle name="Normal 2 2 2 2 2 2 17 4 8" xfId="11271" xr:uid="{00000000-0005-0000-0000-00008F2B0000}"/>
    <cellStyle name="Normal 2 2 2 2 2 2 17 4 9" xfId="11272" xr:uid="{00000000-0005-0000-0000-0000902B0000}"/>
    <cellStyle name="Normal 2 2 2 2 2 2 17 5" xfId="11273" xr:uid="{00000000-0005-0000-0000-0000912B0000}"/>
    <cellStyle name="Normal 2 2 2 2 2 2 17 5 10" xfId="11274" xr:uid="{00000000-0005-0000-0000-0000922B0000}"/>
    <cellStyle name="Normal 2 2 2 2 2 2 17 5 2" xfId="11275" xr:uid="{00000000-0005-0000-0000-0000932B0000}"/>
    <cellStyle name="Normal 2 2 2 2 2 2 17 5 3" xfId="11276" xr:uid="{00000000-0005-0000-0000-0000942B0000}"/>
    <cellStyle name="Normal 2 2 2 2 2 2 17 5 4" xfId="11277" xr:uid="{00000000-0005-0000-0000-0000952B0000}"/>
    <cellStyle name="Normal 2 2 2 2 2 2 17 5 5" xfId="11278" xr:uid="{00000000-0005-0000-0000-0000962B0000}"/>
    <cellStyle name="Normal 2 2 2 2 2 2 17 5 6" xfId="11279" xr:uid="{00000000-0005-0000-0000-0000972B0000}"/>
    <cellStyle name="Normal 2 2 2 2 2 2 17 5 7" xfId="11280" xr:uid="{00000000-0005-0000-0000-0000982B0000}"/>
    <cellStyle name="Normal 2 2 2 2 2 2 17 5 8" xfId="11281" xr:uid="{00000000-0005-0000-0000-0000992B0000}"/>
    <cellStyle name="Normal 2 2 2 2 2 2 17 5 9" xfId="11282" xr:uid="{00000000-0005-0000-0000-00009A2B0000}"/>
    <cellStyle name="Normal 2 2 2 2 2 2 17 6" xfId="11283" xr:uid="{00000000-0005-0000-0000-00009B2B0000}"/>
    <cellStyle name="Normal 2 2 2 2 2 2 17 7" xfId="11284" xr:uid="{00000000-0005-0000-0000-00009C2B0000}"/>
    <cellStyle name="Normal 2 2 2 2 2 2 17 8" xfId="11285" xr:uid="{00000000-0005-0000-0000-00009D2B0000}"/>
    <cellStyle name="Normal 2 2 2 2 2 2 17 9" xfId="11286" xr:uid="{00000000-0005-0000-0000-00009E2B0000}"/>
    <cellStyle name="Normal 2 2 2 2 2 2 18" xfId="11287" xr:uid="{00000000-0005-0000-0000-00009F2B0000}"/>
    <cellStyle name="Normal 2 2 2 2 2 2 18 10" xfId="11288" xr:uid="{00000000-0005-0000-0000-0000A02B0000}"/>
    <cellStyle name="Normal 2 2 2 2 2 2 18 11" xfId="11289" xr:uid="{00000000-0005-0000-0000-0000A12B0000}"/>
    <cellStyle name="Normal 2 2 2 2 2 2 18 12" xfId="11290" xr:uid="{00000000-0005-0000-0000-0000A22B0000}"/>
    <cellStyle name="Normal 2 2 2 2 2 2 18 13" xfId="11291" xr:uid="{00000000-0005-0000-0000-0000A32B0000}"/>
    <cellStyle name="Normal 2 2 2 2 2 2 18 14" xfId="11292" xr:uid="{00000000-0005-0000-0000-0000A42B0000}"/>
    <cellStyle name="Normal 2 2 2 2 2 2 18 2" xfId="11293" xr:uid="{00000000-0005-0000-0000-0000A52B0000}"/>
    <cellStyle name="Normal 2 2 2 2 2 2 18 2 10" xfId="11294" xr:uid="{00000000-0005-0000-0000-0000A62B0000}"/>
    <cellStyle name="Normal 2 2 2 2 2 2 18 2 2" xfId="11295" xr:uid="{00000000-0005-0000-0000-0000A72B0000}"/>
    <cellStyle name="Normal 2 2 2 2 2 2 18 2 3" xfId="11296" xr:uid="{00000000-0005-0000-0000-0000A82B0000}"/>
    <cellStyle name="Normal 2 2 2 2 2 2 18 2 4" xfId="11297" xr:uid="{00000000-0005-0000-0000-0000A92B0000}"/>
    <cellStyle name="Normal 2 2 2 2 2 2 18 2 5" xfId="11298" xr:uid="{00000000-0005-0000-0000-0000AA2B0000}"/>
    <cellStyle name="Normal 2 2 2 2 2 2 18 2 6" xfId="11299" xr:uid="{00000000-0005-0000-0000-0000AB2B0000}"/>
    <cellStyle name="Normal 2 2 2 2 2 2 18 2 7" xfId="11300" xr:uid="{00000000-0005-0000-0000-0000AC2B0000}"/>
    <cellStyle name="Normal 2 2 2 2 2 2 18 2 8" xfId="11301" xr:uid="{00000000-0005-0000-0000-0000AD2B0000}"/>
    <cellStyle name="Normal 2 2 2 2 2 2 18 2 9" xfId="11302" xr:uid="{00000000-0005-0000-0000-0000AE2B0000}"/>
    <cellStyle name="Normal 2 2 2 2 2 2 18 3" xfId="11303" xr:uid="{00000000-0005-0000-0000-0000AF2B0000}"/>
    <cellStyle name="Normal 2 2 2 2 2 2 18 3 10" xfId="11304" xr:uid="{00000000-0005-0000-0000-0000B02B0000}"/>
    <cellStyle name="Normal 2 2 2 2 2 2 18 3 2" xfId="11305" xr:uid="{00000000-0005-0000-0000-0000B12B0000}"/>
    <cellStyle name="Normal 2 2 2 2 2 2 18 3 3" xfId="11306" xr:uid="{00000000-0005-0000-0000-0000B22B0000}"/>
    <cellStyle name="Normal 2 2 2 2 2 2 18 3 4" xfId="11307" xr:uid="{00000000-0005-0000-0000-0000B32B0000}"/>
    <cellStyle name="Normal 2 2 2 2 2 2 18 3 5" xfId="11308" xr:uid="{00000000-0005-0000-0000-0000B42B0000}"/>
    <cellStyle name="Normal 2 2 2 2 2 2 18 3 6" xfId="11309" xr:uid="{00000000-0005-0000-0000-0000B52B0000}"/>
    <cellStyle name="Normal 2 2 2 2 2 2 18 3 7" xfId="11310" xr:uid="{00000000-0005-0000-0000-0000B62B0000}"/>
    <cellStyle name="Normal 2 2 2 2 2 2 18 3 8" xfId="11311" xr:uid="{00000000-0005-0000-0000-0000B72B0000}"/>
    <cellStyle name="Normal 2 2 2 2 2 2 18 3 9" xfId="11312" xr:uid="{00000000-0005-0000-0000-0000B82B0000}"/>
    <cellStyle name="Normal 2 2 2 2 2 2 18 4" xfId="11313" xr:uid="{00000000-0005-0000-0000-0000B92B0000}"/>
    <cellStyle name="Normal 2 2 2 2 2 2 18 4 10" xfId="11314" xr:uid="{00000000-0005-0000-0000-0000BA2B0000}"/>
    <cellStyle name="Normal 2 2 2 2 2 2 18 4 2" xfId="11315" xr:uid="{00000000-0005-0000-0000-0000BB2B0000}"/>
    <cellStyle name="Normal 2 2 2 2 2 2 18 4 3" xfId="11316" xr:uid="{00000000-0005-0000-0000-0000BC2B0000}"/>
    <cellStyle name="Normal 2 2 2 2 2 2 18 4 4" xfId="11317" xr:uid="{00000000-0005-0000-0000-0000BD2B0000}"/>
    <cellStyle name="Normal 2 2 2 2 2 2 18 4 5" xfId="11318" xr:uid="{00000000-0005-0000-0000-0000BE2B0000}"/>
    <cellStyle name="Normal 2 2 2 2 2 2 18 4 6" xfId="11319" xr:uid="{00000000-0005-0000-0000-0000BF2B0000}"/>
    <cellStyle name="Normal 2 2 2 2 2 2 18 4 7" xfId="11320" xr:uid="{00000000-0005-0000-0000-0000C02B0000}"/>
    <cellStyle name="Normal 2 2 2 2 2 2 18 4 8" xfId="11321" xr:uid="{00000000-0005-0000-0000-0000C12B0000}"/>
    <cellStyle name="Normal 2 2 2 2 2 2 18 4 9" xfId="11322" xr:uid="{00000000-0005-0000-0000-0000C22B0000}"/>
    <cellStyle name="Normal 2 2 2 2 2 2 18 5" xfId="11323" xr:uid="{00000000-0005-0000-0000-0000C32B0000}"/>
    <cellStyle name="Normal 2 2 2 2 2 2 18 5 10" xfId="11324" xr:uid="{00000000-0005-0000-0000-0000C42B0000}"/>
    <cellStyle name="Normal 2 2 2 2 2 2 18 5 2" xfId="11325" xr:uid="{00000000-0005-0000-0000-0000C52B0000}"/>
    <cellStyle name="Normal 2 2 2 2 2 2 18 5 3" xfId="11326" xr:uid="{00000000-0005-0000-0000-0000C62B0000}"/>
    <cellStyle name="Normal 2 2 2 2 2 2 18 5 4" xfId="11327" xr:uid="{00000000-0005-0000-0000-0000C72B0000}"/>
    <cellStyle name="Normal 2 2 2 2 2 2 18 5 5" xfId="11328" xr:uid="{00000000-0005-0000-0000-0000C82B0000}"/>
    <cellStyle name="Normal 2 2 2 2 2 2 18 5 6" xfId="11329" xr:uid="{00000000-0005-0000-0000-0000C92B0000}"/>
    <cellStyle name="Normal 2 2 2 2 2 2 18 5 7" xfId="11330" xr:uid="{00000000-0005-0000-0000-0000CA2B0000}"/>
    <cellStyle name="Normal 2 2 2 2 2 2 18 5 8" xfId="11331" xr:uid="{00000000-0005-0000-0000-0000CB2B0000}"/>
    <cellStyle name="Normal 2 2 2 2 2 2 18 5 9" xfId="11332" xr:uid="{00000000-0005-0000-0000-0000CC2B0000}"/>
    <cellStyle name="Normal 2 2 2 2 2 2 18 6" xfId="11333" xr:uid="{00000000-0005-0000-0000-0000CD2B0000}"/>
    <cellStyle name="Normal 2 2 2 2 2 2 18 7" xfId="11334" xr:uid="{00000000-0005-0000-0000-0000CE2B0000}"/>
    <cellStyle name="Normal 2 2 2 2 2 2 18 8" xfId="11335" xr:uid="{00000000-0005-0000-0000-0000CF2B0000}"/>
    <cellStyle name="Normal 2 2 2 2 2 2 18 9" xfId="11336" xr:uid="{00000000-0005-0000-0000-0000D02B0000}"/>
    <cellStyle name="Normal 2 2 2 2 2 2 19" xfId="11337" xr:uid="{00000000-0005-0000-0000-0000D12B0000}"/>
    <cellStyle name="Normal 2 2 2 2 2 2 19 10" xfId="11338" xr:uid="{00000000-0005-0000-0000-0000D22B0000}"/>
    <cellStyle name="Normal 2 2 2 2 2 2 19 11" xfId="11339" xr:uid="{00000000-0005-0000-0000-0000D32B0000}"/>
    <cellStyle name="Normal 2 2 2 2 2 2 19 12" xfId="11340" xr:uid="{00000000-0005-0000-0000-0000D42B0000}"/>
    <cellStyle name="Normal 2 2 2 2 2 2 19 13" xfId="11341" xr:uid="{00000000-0005-0000-0000-0000D52B0000}"/>
    <cellStyle name="Normal 2 2 2 2 2 2 19 14" xfId="11342" xr:uid="{00000000-0005-0000-0000-0000D62B0000}"/>
    <cellStyle name="Normal 2 2 2 2 2 2 19 2" xfId="11343" xr:uid="{00000000-0005-0000-0000-0000D72B0000}"/>
    <cellStyle name="Normal 2 2 2 2 2 2 19 2 10" xfId="11344" xr:uid="{00000000-0005-0000-0000-0000D82B0000}"/>
    <cellStyle name="Normal 2 2 2 2 2 2 19 2 2" xfId="11345" xr:uid="{00000000-0005-0000-0000-0000D92B0000}"/>
    <cellStyle name="Normal 2 2 2 2 2 2 19 2 3" xfId="11346" xr:uid="{00000000-0005-0000-0000-0000DA2B0000}"/>
    <cellStyle name="Normal 2 2 2 2 2 2 19 2 4" xfId="11347" xr:uid="{00000000-0005-0000-0000-0000DB2B0000}"/>
    <cellStyle name="Normal 2 2 2 2 2 2 19 2 5" xfId="11348" xr:uid="{00000000-0005-0000-0000-0000DC2B0000}"/>
    <cellStyle name="Normal 2 2 2 2 2 2 19 2 6" xfId="11349" xr:uid="{00000000-0005-0000-0000-0000DD2B0000}"/>
    <cellStyle name="Normal 2 2 2 2 2 2 19 2 7" xfId="11350" xr:uid="{00000000-0005-0000-0000-0000DE2B0000}"/>
    <cellStyle name="Normal 2 2 2 2 2 2 19 2 8" xfId="11351" xr:uid="{00000000-0005-0000-0000-0000DF2B0000}"/>
    <cellStyle name="Normal 2 2 2 2 2 2 19 2 9" xfId="11352" xr:uid="{00000000-0005-0000-0000-0000E02B0000}"/>
    <cellStyle name="Normal 2 2 2 2 2 2 19 3" xfId="11353" xr:uid="{00000000-0005-0000-0000-0000E12B0000}"/>
    <cellStyle name="Normal 2 2 2 2 2 2 19 3 10" xfId="11354" xr:uid="{00000000-0005-0000-0000-0000E22B0000}"/>
    <cellStyle name="Normal 2 2 2 2 2 2 19 3 2" xfId="11355" xr:uid="{00000000-0005-0000-0000-0000E32B0000}"/>
    <cellStyle name="Normal 2 2 2 2 2 2 19 3 3" xfId="11356" xr:uid="{00000000-0005-0000-0000-0000E42B0000}"/>
    <cellStyle name="Normal 2 2 2 2 2 2 19 3 4" xfId="11357" xr:uid="{00000000-0005-0000-0000-0000E52B0000}"/>
    <cellStyle name="Normal 2 2 2 2 2 2 19 3 5" xfId="11358" xr:uid="{00000000-0005-0000-0000-0000E62B0000}"/>
    <cellStyle name="Normal 2 2 2 2 2 2 19 3 6" xfId="11359" xr:uid="{00000000-0005-0000-0000-0000E72B0000}"/>
    <cellStyle name="Normal 2 2 2 2 2 2 19 3 7" xfId="11360" xr:uid="{00000000-0005-0000-0000-0000E82B0000}"/>
    <cellStyle name="Normal 2 2 2 2 2 2 19 3 8" xfId="11361" xr:uid="{00000000-0005-0000-0000-0000E92B0000}"/>
    <cellStyle name="Normal 2 2 2 2 2 2 19 3 9" xfId="11362" xr:uid="{00000000-0005-0000-0000-0000EA2B0000}"/>
    <cellStyle name="Normal 2 2 2 2 2 2 19 4" xfId="11363" xr:uid="{00000000-0005-0000-0000-0000EB2B0000}"/>
    <cellStyle name="Normal 2 2 2 2 2 2 19 4 10" xfId="11364" xr:uid="{00000000-0005-0000-0000-0000EC2B0000}"/>
    <cellStyle name="Normal 2 2 2 2 2 2 19 4 2" xfId="11365" xr:uid="{00000000-0005-0000-0000-0000ED2B0000}"/>
    <cellStyle name="Normal 2 2 2 2 2 2 19 4 3" xfId="11366" xr:uid="{00000000-0005-0000-0000-0000EE2B0000}"/>
    <cellStyle name="Normal 2 2 2 2 2 2 19 4 4" xfId="11367" xr:uid="{00000000-0005-0000-0000-0000EF2B0000}"/>
    <cellStyle name="Normal 2 2 2 2 2 2 19 4 5" xfId="11368" xr:uid="{00000000-0005-0000-0000-0000F02B0000}"/>
    <cellStyle name="Normal 2 2 2 2 2 2 19 4 6" xfId="11369" xr:uid="{00000000-0005-0000-0000-0000F12B0000}"/>
    <cellStyle name="Normal 2 2 2 2 2 2 19 4 7" xfId="11370" xr:uid="{00000000-0005-0000-0000-0000F22B0000}"/>
    <cellStyle name="Normal 2 2 2 2 2 2 19 4 8" xfId="11371" xr:uid="{00000000-0005-0000-0000-0000F32B0000}"/>
    <cellStyle name="Normal 2 2 2 2 2 2 19 4 9" xfId="11372" xr:uid="{00000000-0005-0000-0000-0000F42B0000}"/>
    <cellStyle name="Normal 2 2 2 2 2 2 19 5" xfId="11373" xr:uid="{00000000-0005-0000-0000-0000F52B0000}"/>
    <cellStyle name="Normal 2 2 2 2 2 2 19 5 10" xfId="11374" xr:uid="{00000000-0005-0000-0000-0000F62B0000}"/>
    <cellStyle name="Normal 2 2 2 2 2 2 19 5 2" xfId="11375" xr:uid="{00000000-0005-0000-0000-0000F72B0000}"/>
    <cellStyle name="Normal 2 2 2 2 2 2 19 5 3" xfId="11376" xr:uid="{00000000-0005-0000-0000-0000F82B0000}"/>
    <cellStyle name="Normal 2 2 2 2 2 2 19 5 4" xfId="11377" xr:uid="{00000000-0005-0000-0000-0000F92B0000}"/>
    <cellStyle name="Normal 2 2 2 2 2 2 19 5 5" xfId="11378" xr:uid="{00000000-0005-0000-0000-0000FA2B0000}"/>
    <cellStyle name="Normal 2 2 2 2 2 2 19 5 6" xfId="11379" xr:uid="{00000000-0005-0000-0000-0000FB2B0000}"/>
    <cellStyle name="Normal 2 2 2 2 2 2 19 5 7" xfId="11380" xr:uid="{00000000-0005-0000-0000-0000FC2B0000}"/>
    <cellStyle name="Normal 2 2 2 2 2 2 19 5 8" xfId="11381" xr:uid="{00000000-0005-0000-0000-0000FD2B0000}"/>
    <cellStyle name="Normal 2 2 2 2 2 2 19 5 9" xfId="11382" xr:uid="{00000000-0005-0000-0000-0000FE2B0000}"/>
    <cellStyle name="Normal 2 2 2 2 2 2 19 6" xfId="11383" xr:uid="{00000000-0005-0000-0000-0000FF2B0000}"/>
    <cellStyle name="Normal 2 2 2 2 2 2 19 7" xfId="11384" xr:uid="{00000000-0005-0000-0000-0000002C0000}"/>
    <cellStyle name="Normal 2 2 2 2 2 2 19 8" xfId="11385" xr:uid="{00000000-0005-0000-0000-0000012C0000}"/>
    <cellStyle name="Normal 2 2 2 2 2 2 19 9" xfId="11386" xr:uid="{00000000-0005-0000-0000-0000022C0000}"/>
    <cellStyle name="Normal 2 2 2 2 2 2 2" xfId="11387" xr:uid="{00000000-0005-0000-0000-0000032C0000}"/>
    <cellStyle name="Normal 2 2 2 2 2 2 2 10" xfId="11388" xr:uid="{00000000-0005-0000-0000-0000042C0000}"/>
    <cellStyle name="Normal 2 2 2 2 2 2 2 11" xfId="11389" xr:uid="{00000000-0005-0000-0000-0000052C0000}"/>
    <cellStyle name="Normal 2 2 2 2 2 2 2 12" xfId="11390" xr:uid="{00000000-0005-0000-0000-0000062C0000}"/>
    <cellStyle name="Normal 2 2 2 2 2 2 2 13" xfId="11391" xr:uid="{00000000-0005-0000-0000-0000072C0000}"/>
    <cellStyle name="Normal 2 2 2 2 2 2 2 14" xfId="11392" xr:uid="{00000000-0005-0000-0000-0000082C0000}"/>
    <cellStyle name="Normal 2 2 2 2 2 2 2 15" xfId="11393" xr:uid="{00000000-0005-0000-0000-0000092C0000}"/>
    <cellStyle name="Normal 2 2 2 2 2 2 2 16" xfId="11394" xr:uid="{00000000-0005-0000-0000-00000A2C0000}"/>
    <cellStyle name="Normal 2 2 2 2 2 2 2 2" xfId="11395" xr:uid="{00000000-0005-0000-0000-00000B2C0000}"/>
    <cellStyle name="Normal 2 2 2 2 2 2 2 2 10" xfId="11396" xr:uid="{00000000-0005-0000-0000-00000C2C0000}"/>
    <cellStyle name="Normal 2 2 2 2 2 2 2 2 11" xfId="11397" xr:uid="{00000000-0005-0000-0000-00000D2C0000}"/>
    <cellStyle name="Normal 2 2 2 2 2 2 2 2 12" xfId="11398" xr:uid="{00000000-0005-0000-0000-00000E2C0000}"/>
    <cellStyle name="Normal 2 2 2 2 2 2 2 2 2" xfId="11399" xr:uid="{00000000-0005-0000-0000-00000F2C0000}"/>
    <cellStyle name="Normal 2 2 2 2 2 2 2 2 3" xfId="11400" xr:uid="{00000000-0005-0000-0000-0000102C0000}"/>
    <cellStyle name="Normal 2 2 2 2 2 2 2 2 4" xfId="11401" xr:uid="{00000000-0005-0000-0000-0000112C0000}"/>
    <cellStyle name="Normal 2 2 2 2 2 2 2 2 5" xfId="11402" xr:uid="{00000000-0005-0000-0000-0000122C0000}"/>
    <cellStyle name="Normal 2 2 2 2 2 2 2 2 6" xfId="11403" xr:uid="{00000000-0005-0000-0000-0000132C0000}"/>
    <cellStyle name="Normal 2 2 2 2 2 2 2 2 7" xfId="11404" xr:uid="{00000000-0005-0000-0000-0000142C0000}"/>
    <cellStyle name="Normal 2 2 2 2 2 2 2 2 8" xfId="11405" xr:uid="{00000000-0005-0000-0000-0000152C0000}"/>
    <cellStyle name="Normal 2 2 2 2 2 2 2 2 9" xfId="11406" xr:uid="{00000000-0005-0000-0000-0000162C0000}"/>
    <cellStyle name="Normal 2 2 2 2 2 2 2 3" xfId="11407" xr:uid="{00000000-0005-0000-0000-0000172C0000}"/>
    <cellStyle name="Normal 2 2 2 2 2 2 2 3 10" xfId="11408" xr:uid="{00000000-0005-0000-0000-0000182C0000}"/>
    <cellStyle name="Normal 2 2 2 2 2 2 2 3 2" xfId="11409" xr:uid="{00000000-0005-0000-0000-0000192C0000}"/>
    <cellStyle name="Normal 2 2 2 2 2 2 2 3 3" xfId="11410" xr:uid="{00000000-0005-0000-0000-00001A2C0000}"/>
    <cellStyle name="Normal 2 2 2 2 2 2 2 3 4" xfId="11411" xr:uid="{00000000-0005-0000-0000-00001B2C0000}"/>
    <cellStyle name="Normal 2 2 2 2 2 2 2 3 5" xfId="11412" xr:uid="{00000000-0005-0000-0000-00001C2C0000}"/>
    <cellStyle name="Normal 2 2 2 2 2 2 2 3 6" xfId="11413" xr:uid="{00000000-0005-0000-0000-00001D2C0000}"/>
    <cellStyle name="Normal 2 2 2 2 2 2 2 3 7" xfId="11414" xr:uid="{00000000-0005-0000-0000-00001E2C0000}"/>
    <cellStyle name="Normal 2 2 2 2 2 2 2 3 8" xfId="11415" xr:uid="{00000000-0005-0000-0000-00001F2C0000}"/>
    <cellStyle name="Normal 2 2 2 2 2 2 2 3 9" xfId="11416" xr:uid="{00000000-0005-0000-0000-0000202C0000}"/>
    <cellStyle name="Normal 2 2 2 2 2 2 2 4" xfId="11417" xr:uid="{00000000-0005-0000-0000-0000212C0000}"/>
    <cellStyle name="Normal 2 2 2 2 2 2 2 4 10" xfId="11418" xr:uid="{00000000-0005-0000-0000-0000222C0000}"/>
    <cellStyle name="Normal 2 2 2 2 2 2 2 4 2" xfId="11419" xr:uid="{00000000-0005-0000-0000-0000232C0000}"/>
    <cellStyle name="Normal 2 2 2 2 2 2 2 4 3" xfId="11420" xr:uid="{00000000-0005-0000-0000-0000242C0000}"/>
    <cellStyle name="Normal 2 2 2 2 2 2 2 4 4" xfId="11421" xr:uid="{00000000-0005-0000-0000-0000252C0000}"/>
    <cellStyle name="Normal 2 2 2 2 2 2 2 4 5" xfId="11422" xr:uid="{00000000-0005-0000-0000-0000262C0000}"/>
    <cellStyle name="Normal 2 2 2 2 2 2 2 4 6" xfId="11423" xr:uid="{00000000-0005-0000-0000-0000272C0000}"/>
    <cellStyle name="Normal 2 2 2 2 2 2 2 4 7" xfId="11424" xr:uid="{00000000-0005-0000-0000-0000282C0000}"/>
    <cellStyle name="Normal 2 2 2 2 2 2 2 4 8" xfId="11425" xr:uid="{00000000-0005-0000-0000-0000292C0000}"/>
    <cellStyle name="Normal 2 2 2 2 2 2 2 4 9" xfId="11426" xr:uid="{00000000-0005-0000-0000-00002A2C0000}"/>
    <cellStyle name="Normal 2 2 2 2 2 2 2 5" xfId="11427" xr:uid="{00000000-0005-0000-0000-00002B2C0000}"/>
    <cellStyle name="Normal 2 2 2 2 2 2 2 5 10" xfId="11428" xr:uid="{00000000-0005-0000-0000-00002C2C0000}"/>
    <cellStyle name="Normal 2 2 2 2 2 2 2 5 2" xfId="11429" xr:uid="{00000000-0005-0000-0000-00002D2C0000}"/>
    <cellStyle name="Normal 2 2 2 2 2 2 2 5 3" xfId="11430" xr:uid="{00000000-0005-0000-0000-00002E2C0000}"/>
    <cellStyle name="Normal 2 2 2 2 2 2 2 5 4" xfId="11431" xr:uid="{00000000-0005-0000-0000-00002F2C0000}"/>
    <cellStyle name="Normal 2 2 2 2 2 2 2 5 5" xfId="11432" xr:uid="{00000000-0005-0000-0000-0000302C0000}"/>
    <cellStyle name="Normal 2 2 2 2 2 2 2 5 6" xfId="11433" xr:uid="{00000000-0005-0000-0000-0000312C0000}"/>
    <cellStyle name="Normal 2 2 2 2 2 2 2 5 7" xfId="11434" xr:uid="{00000000-0005-0000-0000-0000322C0000}"/>
    <cellStyle name="Normal 2 2 2 2 2 2 2 5 8" xfId="11435" xr:uid="{00000000-0005-0000-0000-0000332C0000}"/>
    <cellStyle name="Normal 2 2 2 2 2 2 2 5 9" xfId="11436" xr:uid="{00000000-0005-0000-0000-0000342C0000}"/>
    <cellStyle name="Normal 2 2 2 2 2 2 2 6" xfId="11437" xr:uid="{00000000-0005-0000-0000-0000352C0000}"/>
    <cellStyle name="Normal 2 2 2 2 2 2 2 7" xfId="11438" xr:uid="{00000000-0005-0000-0000-0000362C0000}"/>
    <cellStyle name="Normal 2 2 2 2 2 2 2 8" xfId="11439" xr:uid="{00000000-0005-0000-0000-0000372C0000}"/>
    <cellStyle name="Normal 2 2 2 2 2 2 2 9" xfId="11440" xr:uid="{00000000-0005-0000-0000-0000382C0000}"/>
    <cellStyle name="Normal 2 2 2 2 2 2 20" xfId="11441" xr:uid="{00000000-0005-0000-0000-0000392C0000}"/>
    <cellStyle name="Normal 2 2 2 2 2 2 20 10" xfId="11442" xr:uid="{00000000-0005-0000-0000-00003A2C0000}"/>
    <cellStyle name="Normal 2 2 2 2 2 2 20 11" xfId="11443" xr:uid="{00000000-0005-0000-0000-00003B2C0000}"/>
    <cellStyle name="Normal 2 2 2 2 2 2 20 12" xfId="11444" xr:uid="{00000000-0005-0000-0000-00003C2C0000}"/>
    <cellStyle name="Normal 2 2 2 2 2 2 20 13" xfId="11445" xr:uid="{00000000-0005-0000-0000-00003D2C0000}"/>
    <cellStyle name="Normal 2 2 2 2 2 2 20 14" xfId="11446" xr:uid="{00000000-0005-0000-0000-00003E2C0000}"/>
    <cellStyle name="Normal 2 2 2 2 2 2 20 2" xfId="11447" xr:uid="{00000000-0005-0000-0000-00003F2C0000}"/>
    <cellStyle name="Normal 2 2 2 2 2 2 20 2 10" xfId="11448" xr:uid="{00000000-0005-0000-0000-0000402C0000}"/>
    <cellStyle name="Normal 2 2 2 2 2 2 20 2 2" xfId="11449" xr:uid="{00000000-0005-0000-0000-0000412C0000}"/>
    <cellStyle name="Normal 2 2 2 2 2 2 20 2 3" xfId="11450" xr:uid="{00000000-0005-0000-0000-0000422C0000}"/>
    <cellStyle name="Normal 2 2 2 2 2 2 20 2 4" xfId="11451" xr:uid="{00000000-0005-0000-0000-0000432C0000}"/>
    <cellStyle name="Normal 2 2 2 2 2 2 20 2 5" xfId="11452" xr:uid="{00000000-0005-0000-0000-0000442C0000}"/>
    <cellStyle name="Normal 2 2 2 2 2 2 20 2 6" xfId="11453" xr:uid="{00000000-0005-0000-0000-0000452C0000}"/>
    <cellStyle name="Normal 2 2 2 2 2 2 20 2 7" xfId="11454" xr:uid="{00000000-0005-0000-0000-0000462C0000}"/>
    <cellStyle name="Normal 2 2 2 2 2 2 20 2 8" xfId="11455" xr:uid="{00000000-0005-0000-0000-0000472C0000}"/>
    <cellStyle name="Normal 2 2 2 2 2 2 20 2 9" xfId="11456" xr:uid="{00000000-0005-0000-0000-0000482C0000}"/>
    <cellStyle name="Normal 2 2 2 2 2 2 20 3" xfId="11457" xr:uid="{00000000-0005-0000-0000-0000492C0000}"/>
    <cellStyle name="Normal 2 2 2 2 2 2 20 3 10" xfId="11458" xr:uid="{00000000-0005-0000-0000-00004A2C0000}"/>
    <cellStyle name="Normal 2 2 2 2 2 2 20 3 2" xfId="11459" xr:uid="{00000000-0005-0000-0000-00004B2C0000}"/>
    <cellStyle name="Normal 2 2 2 2 2 2 20 3 3" xfId="11460" xr:uid="{00000000-0005-0000-0000-00004C2C0000}"/>
    <cellStyle name="Normal 2 2 2 2 2 2 20 3 4" xfId="11461" xr:uid="{00000000-0005-0000-0000-00004D2C0000}"/>
    <cellStyle name="Normal 2 2 2 2 2 2 20 3 5" xfId="11462" xr:uid="{00000000-0005-0000-0000-00004E2C0000}"/>
    <cellStyle name="Normal 2 2 2 2 2 2 20 3 6" xfId="11463" xr:uid="{00000000-0005-0000-0000-00004F2C0000}"/>
    <cellStyle name="Normal 2 2 2 2 2 2 20 3 7" xfId="11464" xr:uid="{00000000-0005-0000-0000-0000502C0000}"/>
    <cellStyle name="Normal 2 2 2 2 2 2 20 3 8" xfId="11465" xr:uid="{00000000-0005-0000-0000-0000512C0000}"/>
    <cellStyle name="Normal 2 2 2 2 2 2 20 3 9" xfId="11466" xr:uid="{00000000-0005-0000-0000-0000522C0000}"/>
    <cellStyle name="Normal 2 2 2 2 2 2 20 4" xfId="11467" xr:uid="{00000000-0005-0000-0000-0000532C0000}"/>
    <cellStyle name="Normal 2 2 2 2 2 2 20 4 10" xfId="11468" xr:uid="{00000000-0005-0000-0000-0000542C0000}"/>
    <cellStyle name="Normal 2 2 2 2 2 2 20 4 2" xfId="11469" xr:uid="{00000000-0005-0000-0000-0000552C0000}"/>
    <cellStyle name="Normal 2 2 2 2 2 2 20 4 3" xfId="11470" xr:uid="{00000000-0005-0000-0000-0000562C0000}"/>
    <cellStyle name="Normal 2 2 2 2 2 2 20 4 4" xfId="11471" xr:uid="{00000000-0005-0000-0000-0000572C0000}"/>
    <cellStyle name="Normal 2 2 2 2 2 2 20 4 5" xfId="11472" xr:uid="{00000000-0005-0000-0000-0000582C0000}"/>
    <cellStyle name="Normal 2 2 2 2 2 2 20 4 6" xfId="11473" xr:uid="{00000000-0005-0000-0000-0000592C0000}"/>
    <cellStyle name="Normal 2 2 2 2 2 2 20 4 7" xfId="11474" xr:uid="{00000000-0005-0000-0000-00005A2C0000}"/>
    <cellStyle name="Normal 2 2 2 2 2 2 20 4 8" xfId="11475" xr:uid="{00000000-0005-0000-0000-00005B2C0000}"/>
    <cellStyle name="Normal 2 2 2 2 2 2 20 4 9" xfId="11476" xr:uid="{00000000-0005-0000-0000-00005C2C0000}"/>
    <cellStyle name="Normal 2 2 2 2 2 2 20 5" xfId="11477" xr:uid="{00000000-0005-0000-0000-00005D2C0000}"/>
    <cellStyle name="Normal 2 2 2 2 2 2 20 5 10" xfId="11478" xr:uid="{00000000-0005-0000-0000-00005E2C0000}"/>
    <cellStyle name="Normal 2 2 2 2 2 2 20 5 2" xfId="11479" xr:uid="{00000000-0005-0000-0000-00005F2C0000}"/>
    <cellStyle name="Normal 2 2 2 2 2 2 20 5 3" xfId="11480" xr:uid="{00000000-0005-0000-0000-0000602C0000}"/>
    <cellStyle name="Normal 2 2 2 2 2 2 20 5 4" xfId="11481" xr:uid="{00000000-0005-0000-0000-0000612C0000}"/>
    <cellStyle name="Normal 2 2 2 2 2 2 20 5 5" xfId="11482" xr:uid="{00000000-0005-0000-0000-0000622C0000}"/>
    <cellStyle name="Normal 2 2 2 2 2 2 20 5 6" xfId="11483" xr:uid="{00000000-0005-0000-0000-0000632C0000}"/>
    <cellStyle name="Normal 2 2 2 2 2 2 20 5 7" xfId="11484" xr:uid="{00000000-0005-0000-0000-0000642C0000}"/>
    <cellStyle name="Normal 2 2 2 2 2 2 20 5 8" xfId="11485" xr:uid="{00000000-0005-0000-0000-0000652C0000}"/>
    <cellStyle name="Normal 2 2 2 2 2 2 20 5 9" xfId="11486" xr:uid="{00000000-0005-0000-0000-0000662C0000}"/>
    <cellStyle name="Normal 2 2 2 2 2 2 20 6" xfId="11487" xr:uid="{00000000-0005-0000-0000-0000672C0000}"/>
    <cellStyle name="Normal 2 2 2 2 2 2 20 7" xfId="11488" xr:uid="{00000000-0005-0000-0000-0000682C0000}"/>
    <cellStyle name="Normal 2 2 2 2 2 2 20 8" xfId="11489" xr:uid="{00000000-0005-0000-0000-0000692C0000}"/>
    <cellStyle name="Normal 2 2 2 2 2 2 20 9" xfId="11490" xr:uid="{00000000-0005-0000-0000-00006A2C0000}"/>
    <cellStyle name="Normal 2 2 2 2 2 2 21" xfId="11491" xr:uid="{00000000-0005-0000-0000-00006B2C0000}"/>
    <cellStyle name="Normal 2 2 2 2 2 2 21 10" xfId="11492" xr:uid="{00000000-0005-0000-0000-00006C2C0000}"/>
    <cellStyle name="Normal 2 2 2 2 2 2 21 11" xfId="11493" xr:uid="{00000000-0005-0000-0000-00006D2C0000}"/>
    <cellStyle name="Normal 2 2 2 2 2 2 21 12" xfId="11494" xr:uid="{00000000-0005-0000-0000-00006E2C0000}"/>
    <cellStyle name="Normal 2 2 2 2 2 2 21 13" xfId="11495" xr:uid="{00000000-0005-0000-0000-00006F2C0000}"/>
    <cellStyle name="Normal 2 2 2 2 2 2 21 14" xfId="11496" xr:uid="{00000000-0005-0000-0000-0000702C0000}"/>
    <cellStyle name="Normal 2 2 2 2 2 2 21 2" xfId="11497" xr:uid="{00000000-0005-0000-0000-0000712C0000}"/>
    <cellStyle name="Normal 2 2 2 2 2 2 21 2 10" xfId="11498" xr:uid="{00000000-0005-0000-0000-0000722C0000}"/>
    <cellStyle name="Normal 2 2 2 2 2 2 21 2 2" xfId="11499" xr:uid="{00000000-0005-0000-0000-0000732C0000}"/>
    <cellStyle name="Normal 2 2 2 2 2 2 21 2 3" xfId="11500" xr:uid="{00000000-0005-0000-0000-0000742C0000}"/>
    <cellStyle name="Normal 2 2 2 2 2 2 21 2 4" xfId="11501" xr:uid="{00000000-0005-0000-0000-0000752C0000}"/>
    <cellStyle name="Normal 2 2 2 2 2 2 21 2 5" xfId="11502" xr:uid="{00000000-0005-0000-0000-0000762C0000}"/>
    <cellStyle name="Normal 2 2 2 2 2 2 21 2 6" xfId="11503" xr:uid="{00000000-0005-0000-0000-0000772C0000}"/>
    <cellStyle name="Normal 2 2 2 2 2 2 21 2 7" xfId="11504" xr:uid="{00000000-0005-0000-0000-0000782C0000}"/>
    <cellStyle name="Normal 2 2 2 2 2 2 21 2 8" xfId="11505" xr:uid="{00000000-0005-0000-0000-0000792C0000}"/>
    <cellStyle name="Normal 2 2 2 2 2 2 21 2 9" xfId="11506" xr:uid="{00000000-0005-0000-0000-00007A2C0000}"/>
    <cellStyle name="Normal 2 2 2 2 2 2 21 3" xfId="11507" xr:uid="{00000000-0005-0000-0000-00007B2C0000}"/>
    <cellStyle name="Normal 2 2 2 2 2 2 21 3 10" xfId="11508" xr:uid="{00000000-0005-0000-0000-00007C2C0000}"/>
    <cellStyle name="Normal 2 2 2 2 2 2 21 3 2" xfId="11509" xr:uid="{00000000-0005-0000-0000-00007D2C0000}"/>
    <cellStyle name="Normal 2 2 2 2 2 2 21 3 3" xfId="11510" xr:uid="{00000000-0005-0000-0000-00007E2C0000}"/>
    <cellStyle name="Normal 2 2 2 2 2 2 21 3 4" xfId="11511" xr:uid="{00000000-0005-0000-0000-00007F2C0000}"/>
    <cellStyle name="Normal 2 2 2 2 2 2 21 3 5" xfId="11512" xr:uid="{00000000-0005-0000-0000-0000802C0000}"/>
    <cellStyle name="Normal 2 2 2 2 2 2 21 3 6" xfId="11513" xr:uid="{00000000-0005-0000-0000-0000812C0000}"/>
    <cellStyle name="Normal 2 2 2 2 2 2 21 3 7" xfId="11514" xr:uid="{00000000-0005-0000-0000-0000822C0000}"/>
    <cellStyle name="Normal 2 2 2 2 2 2 21 3 8" xfId="11515" xr:uid="{00000000-0005-0000-0000-0000832C0000}"/>
    <cellStyle name="Normal 2 2 2 2 2 2 21 3 9" xfId="11516" xr:uid="{00000000-0005-0000-0000-0000842C0000}"/>
    <cellStyle name="Normal 2 2 2 2 2 2 21 4" xfId="11517" xr:uid="{00000000-0005-0000-0000-0000852C0000}"/>
    <cellStyle name="Normal 2 2 2 2 2 2 21 4 10" xfId="11518" xr:uid="{00000000-0005-0000-0000-0000862C0000}"/>
    <cellStyle name="Normal 2 2 2 2 2 2 21 4 2" xfId="11519" xr:uid="{00000000-0005-0000-0000-0000872C0000}"/>
    <cellStyle name="Normal 2 2 2 2 2 2 21 4 3" xfId="11520" xr:uid="{00000000-0005-0000-0000-0000882C0000}"/>
    <cellStyle name="Normal 2 2 2 2 2 2 21 4 4" xfId="11521" xr:uid="{00000000-0005-0000-0000-0000892C0000}"/>
    <cellStyle name="Normal 2 2 2 2 2 2 21 4 5" xfId="11522" xr:uid="{00000000-0005-0000-0000-00008A2C0000}"/>
    <cellStyle name="Normal 2 2 2 2 2 2 21 4 6" xfId="11523" xr:uid="{00000000-0005-0000-0000-00008B2C0000}"/>
    <cellStyle name="Normal 2 2 2 2 2 2 21 4 7" xfId="11524" xr:uid="{00000000-0005-0000-0000-00008C2C0000}"/>
    <cellStyle name="Normal 2 2 2 2 2 2 21 4 8" xfId="11525" xr:uid="{00000000-0005-0000-0000-00008D2C0000}"/>
    <cellStyle name="Normal 2 2 2 2 2 2 21 4 9" xfId="11526" xr:uid="{00000000-0005-0000-0000-00008E2C0000}"/>
    <cellStyle name="Normal 2 2 2 2 2 2 21 5" xfId="11527" xr:uid="{00000000-0005-0000-0000-00008F2C0000}"/>
    <cellStyle name="Normal 2 2 2 2 2 2 21 5 10" xfId="11528" xr:uid="{00000000-0005-0000-0000-0000902C0000}"/>
    <cellStyle name="Normal 2 2 2 2 2 2 21 5 2" xfId="11529" xr:uid="{00000000-0005-0000-0000-0000912C0000}"/>
    <cellStyle name="Normal 2 2 2 2 2 2 21 5 3" xfId="11530" xr:uid="{00000000-0005-0000-0000-0000922C0000}"/>
    <cellStyle name="Normal 2 2 2 2 2 2 21 5 4" xfId="11531" xr:uid="{00000000-0005-0000-0000-0000932C0000}"/>
    <cellStyle name="Normal 2 2 2 2 2 2 21 5 5" xfId="11532" xr:uid="{00000000-0005-0000-0000-0000942C0000}"/>
    <cellStyle name="Normal 2 2 2 2 2 2 21 5 6" xfId="11533" xr:uid="{00000000-0005-0000-0000-0000952C0000}"/>
    <cellStyle name="Normal 2 2 2 2 2 2 21 5 7" xfId="11534" xr:uid="{00000000-0005-0000-0000-0000962C0000}"/>
    <cellStyle name="Normal 2 2 2 2 2 2 21 5 8" xfId="11535" xr:uid="{00000000-0005-0000-0000-0000972C0000}"/>
    <cellStyle name="Normal 2 2 2 2 2 2 21 5 9" xfId="11536" xr:uid="{00000000-0005-0000-0000-0000982C0000}"/>
    <cellStyle name="Normal 2 2 2 2 2 2 21 6" xfId="11537" xr:uid="{00000000-0005-0000-0000-0000992C0000}"/>
    <cellStyle name="Normal 2 2 2 2 2 2 21 7" xfId="11538" xr:uid="{00000000-0005-0000-0000-00009A2C0000}"/>
    <cellStyle name="Normal 2 2 2 2 2 2 21 8" xfId="11539" xr:uid="{00000000-0005-0000-0000-00009B2C0000}"/>
    <cellStyle name="Normal 2 2 2 2 2 2 21 9" xfId="11540" xr:uid="{00000000-0005-0000-0000-00009C2C0000}"/>
    <cellStyle name="Normal 2 2 2 2 2 2 22" xfId="11541" xr:uid="{00000000-0005-0000-0000-00009D2C0000}"/>
    <cellStyle name="Normal 2 2 2 2 2 2 22 10" xfId="11542" xr:uid="{00000000-0005-0000-0000-00009E2C0000}"/>
    <cellStyle name="Normal 2 2 2 2 2 2 22 11" xfId="11543" xr:uid="{00000000-0005-0000-0000-00009F2C0000}"/>
    <cellStyle name="Normal 2 2 2 2 2 2 22 12" xfId="11544" xr:uid="{00000000-0005-0000-0000-0000A02C0000}"/>
    <cellStyle name="Normal 2 2 2 2 2 2 22 13" xfId="11545" xr:uid="{00000000-0005-0000-0000-0000A12C0000}"/>
    <cellStyle name="Normal 2 2 2 2 2 2 22 14" xfId="11546" xr:uid="{00000000-0005-0000-0000-0000A22C0000}"/>
    <cellStyle name="Normal 2 2 2 2 2 2 22 2" xfId="11547" xr:uid="{00000000-0005-0000-0000-0000A32C0000}"/>
    <cellStyle name="Normal 2 2 2 2 2 2 22 2 10" xfId="11548" xr:uid="{00000000-0005-0000-0000-0000A42C0000}"/>
    <cellStyle name="Normal 2 2 2 2 2 2 22 2 2" xfId="11549" xr:uid="{00000000-0005-0000-0000-0000A52C0000}"/>
    <cellStyle name="Normal 2 2 2 2 2 2 22 2 3" xfId="11550" xr:uid="{00000000-0005-0000-0000-0000A62C0000}"/>
    <cellStyle name="Normal 2 2 2 2 2 2 22 2 4" xfId="11551" xr:uid="{00000000-0005-0000-0000-0000A72C0000}"/>
    <cellStyle name="Normal 2 2 2 2 2 2 22 2 5" xfId="11552" xr:uid="{00000000-0005-0000-0000-0000A82C0000}"/>
    <cellStyle name="Normal 2 2 2 2 2 2 22 2 6" xfId="11553" xr:uid="{00000000-0005-0000-0000-0000A92C0000}"/>
    <cellStyle name="Normal 2 2 2 2 2 2 22 2 7" xfId="11554" xr:uid="{00000000-0005-0000-0000-0000AA2C0000}"/>
    <cellStyle name="Normal 2 2 2 2 2 2 22 2 8" xfId="11555" xr:uid="{00000000-0005-0000-0000-0000AB2C0000}"/>
    <cellStyle name="Normal 2 2 2 2 2 2 22 2 9" xfId="11556" xr:uid="{00000000-0005-0000-0000-0000AC2C0000}"/>
    <cellStyle name="Normal 2 2 2 2 2 2 22 3" xfId="11557" xr:uid="{00000000-0005-0000-0000-0000AD2C0000}"/>
    <cellStyle name="Normal 2 2 2 2 2 2 22 3 10" xfId="11558" xr:uid="{00000000-0005-0000-0000-0000AE2C0000}"/>
    <cellStyle name="Normal 2 2 2 2 2 2 22 3 2" xfId="11559" xr:uid="{00000000-0005-0000-0000-0000AF2C0000}"/>
    <cellStyle name="Normal 2 2 2 2 2 2 22 3 3" xfId="11560" xr:uid="{00000000-0005-0000-0000-0000B02C0000}"/>
    <cellStyle name="Normal 2 2 2 2 2 2 22 3 4" xfId="11561" xr:uid="{00000000-0005-0000-0000-0000B12C0000}"/>
    <cellStyle name="Normal 2 2 2 2 2 2 22 3 5" xfId="11562" xr:uid="{00000000-0005-0000-0000-0000B22C0000}"/>
    <cellStyle name="Normal 2 2 2 2 2 2 22 3 6" xfId="11563" xr:uid="{00000000-0005-0000-0000-0000B32C0000}"/>
    <cellStyle name="Normal 2 2 2 2 2 2 22 3 7" xfId="11564" xr:uid="{00000000-0005-0000-0000-0000B42C0000}"/>
    <cellStyle name="Normal 2 2 2 2 2 2 22 3 8" xfId="11565" xr:uid="{00000000-0005-0000-0000-0000B52C0000}"/>
    <cellStyle name="Normal 2 2 2 2 2 2 22 3 9" xfId="11566" xr:uid="{00000000-0005-0000-0000-0000B62C0000}"/>
    <cellStyle name="Normal 2 2 2 2 2 2 22 4" xfId="11567" xr:uid="{00000000-0005-0000-0000-0000B72C0000}"/>
    <cellStyle name="Normal 2 2 2 2 2 2 22 4 10" xfId="11568" xr:uid="{00000000-0005-0000-0000-0000B82C0000}"/>
    <cellStyle name="Normal 2 2 2 2 2 2 22 4 2" xfId="11569" xr:uid="{00000000-0005-0000-0000-0000B92C0000}"/>
    <cellStyle name="Normal 2 2 2 2 2 2 22 4 3" xfId="11570" xr:uid="{00000000-0005-0000-0000-0000BA2C0000}"/>
    <cellStyle name="Normal 2 2 2 2 2 2 22 4 4" xfId="11571" xr:uid="{00000000-0005-0000-0000-0000BB2C0000}"/>
    <cellStyle name="Normal 2 2 2 2 2 2 22 4 5" xfId="11572" xr:uid="{00000000-0005-0000-0000-0000BC2C0000}"/>
    <cellStyle name="Normal 2 2 2 2 2 2 22 4 6" xfId="11573" xr:uid="{00000000-0005-0000-0000-0000BD2C0000}"/>
    <cellStyle name="Normal 2 2 2 2 2 2 22 4 7" xfId="11574" xr:uid="{00000000-0005-0000-0000-0000BE2C0000}"/>
    <cellStyle name="Normal 2 2 2 2 2 2 22 4 8" xfId="11575" xr:uid="{00000000-0005-0000-0000-0000BF2C0000}"/>
    <cellStyle name="Normal 2 2 2 2 2 2 22 4 9" xfId="11576" xr:uid="{00000000-0005-0000-0000-0000C02C0000}"/>
    <cellStyle name="Normal 2 2 2 2 2 2 22 5" xfId="11577" xr:uid="{00000000-0005-0000-0000-0000C12C0000}"/>
    <cellStyle name="Normal 2 2 2 2 2 2 22 5 10" xfId="11578" xr:uid="{00000000-0005-0000-0000-0000C22C0000}"/>
    <cellStyle name="Normal 2 2 2 2 2 2 22 5 2" xfId="11579" xr:uid="{00000000-0005-0000-0000-0000C32C0000}"/>
    <cellStyle name="Normal 2 2 2 2 2 2 22 5 3" xfId="11580" xr:uid="{00000000-0005-0000-0000-0000C42C0000}"/>
    <cellStyle name="Normal 2 2 2 2 2 2 22 5 4" xfId="11581" xr:uid="{00000000-0005-0000-0000-0000C52C0000}"/>
    <cellStyle name="Normal 2 2 2 2 2 2 22 5 5" xfId="11582" xr:uid="{00000000-0005-0000-0000-0000C62C0000}"/>
    <cellStyle name="Normal 2 2 2 2 2 2 22 5 6" xfId="11583" xr:uid="{00000000-0005-0000-0000-0000C72C0000}"/>
    <cellStyle name="Normal 2 2 2 2 2 2 22 5 7" xfId="11584" xr:uid="{00000000-0005-0000-0000-0000C82C0000}"/>
    <cellStyle name="Normal 2 2 2 2 2 2 22 5 8" xfId="11585" xr:uid="{00000000-0005-0000-0000-0000C92C0000}"/>
    <cellStyle name="Normal 2 2 2 2 2 2 22 5 9" xfId="11586" xr:uid="{00000000-0005-0000-0000-0000CA2C0000}"/>
    <cellStyle name="Normal 2 2 2 2 2 2 22 6" xfId="11587" xr:uid="{00000000-0005-0000-0000-0000CB2C0000}"/>
    <cellStyle name="Normal 2 2 2 2 2 2 22 7" xfId="11588" xr:uid="{00000000-0005-0000-0000-0000CC2C0000}"/>
    <cellStyle name="Normal 2 2 2 2 2 2 22 8" xfId="11589" xr:uid="{00000000-0005-0000-0000-0000CD2C0000}"/>
    <cellStyle name="Normal 2 2 2 2 2 2 22 9" xfId="11590" xr:uid="{00000000-0005-0000-0000-0000CE2C0000}"/>
    <cellStyle name="Normal 2 2 2 2 2 2 23" xfId="11591" xr:uid="{00000000-0005-0000-0000-0000CF2C0000}"/>
    <cellStyle name="Normal 2 2 2 2 2 2 23 10" xfId="11592" xr:uid="{00000000-0005-0000-0000-0000D02C0000}"/>
    <cellStyle name="Normal 2 2 2 2 2 2 23 11" xfId="11593" xr:uid="{00000000-0005-0000-0000-0000D12C0000}"/>
    <cellStyle name="Normal 2 2 2 2 2 2 23 12" xfId="11594" xr:uid="{00000000-0005-0000-0000-0000D22C0000}"/>
    <cellStyle name="Normal 2 2 2 2 2 2 23 13" xfId="11595" xr:uid="{00000000-0005-0000-0000-0000D32C0000}"/>
    <cellStyle name="Normal 2 2 2 2 2 2 23 14" xfId="11596" xr:uid="{00000000-0005-0000-0000-0000D42C0000}"/>
    <cellStyle name="Normal 2 2 2 2 2 2 23 2" xfId="11597" xr:uid="{00000000-0005-0000-0000-0000D52C0000}"/>
    <cellStyle name="Normal 2 2 2 2 2 2 23 2 10" xfId="11598" xr:uid="{00000000-0005-0000-0000-0000D62C0000}"/>
    <cellStyle name="Normal 2 2 2 2 2 2 23 2 2" xfId="11599" xr:uid="{00000000-0005-0000-0000-0000D72C0000}"/>
    <cellStyle name="Normal 2 2 2 2 2 2 23 2 3" xfId="11600" xr:uid="{00000000-0005-0000-0000-0000D82C0000}"/>
    <cellStyle name="Normal 2 2 2 2 2 2 23 2 4" xfId="11601" xr:uid="{00000000-0005-0000-0000-0000D92C0000}"/>
    <cellStyle name="Normal 2 2 2 2 2 2 23 2 5" xfId="11602" xr:uid="{00000000-0005-0000-0000-0000DA2C0000}"/>
    <cellStyle name="Normal 2 2 2 2 2 2 23 2 6" xfId="11603" xr:uid="{00000000-0005-0000-0000-0000DB2C0000}"/>
    <cellStyle name="Normal 2 2 2 2 2 2 23 2 7" xfId="11604" xr:uid="{00000000-0005-0000-0000-0000DC2C0000}"/>
    <cellStyle name="Normal 2 2 2 2 2 2 23 2 8" xfId="11605" xr:uid="{00000000-0005-0000-0000-0000DD2C0000}"/>
    <cellStyle name="Normal 2 2 2 2 2 2 23 2 9" xfId="11606" xr:uid="{00000000-0005-0000-0000-0000DE2C0000}"/>
    <cellStyle name="Normal 2 2 2 2 2 2 23 3" xfId="11607" xr:uid="{00000000-0005-0000-0000-0000DF2C0000}"/>
    <cellStyle name="Normal 2 2 2 2 2 2 23 3 10" xfId="11608" xr:uid="{00000000-0005-0000-0000-0000E02C0000}"/>
    <cellStyle name="Normal 2 2 2 2 2 2 23 3 2" xfId="11609" xr:uid="{00000000-0005-0000-0000-0000E12C0000}"/>
    <cellStyle name="Normal 2 2 2 2 2 2 23 3 3" xfId="11610" xr:uid="{00000000-0005-0000-0000-0000E22C0000}"/>
    <cellStyle name="Normal 2 2 2 2 2 2 23 3 4" xfId="11611" xr:uid="{00000000-0005-0000-0000-0000E32C0000}"/>
    <cellStyle name="Normal 2 2 2 2 2 2 23 3 5" xfId="11612" xr:uid="{00000000-0005-0000-0000-0000E42C0000}"/>
    <cellStyle name="Normal 2 2 2 2 2 2 23 3 6" xfId="11613" xr:uid="{00000000-0005-0000-0000-0000E52C0000}"/>
    <cellStyle name="Normal 2 2 2 2 2 2 23 3 7" xfId="11614" xr:uid="{00000000-0005-0000-0000-0000E62C0000}"/>
    <cellStyle name="Normal 2 2 2 2 2 2 23 3 8" xfId="11615" xr:uid="{00000000-0005-0000-0000-0000E72C0000}"/>
    <cellStyle name="Normal 2 2 2 2 2 2 23 3 9" xfId="11616" xr:uid="{00000000-0005-0000-0000-0000E82C0000}"/>
    <cellStyle name="Normal 2 2 2 2 2 2 23 4" xfId="11617" xr:uid="{00000000-0005-0000-0000-0000E92C0000}"/>
    <cellStyle name="Normal 2 2 2 2 2 2 23 4 10" xfId="11618" xr:uid="{00000000-0005-0000-0000-0000EA2C0000}"/>
    <cellStyle name="Normal 2 2 2 2 2 2 23 4 2" xfId="11619" xr:uid="{00000000-0005-0000-0000-0000EB2C0000}"/>
    <cellStyle name="Normal 2 2 2 2 2 2 23 4 3" xfId="11620" xr:uid="{00000000-0005-0000-0000-0000EC2C0000}"/>
    <cellStyle name="Normal 2 2 2 2 2 2 23 4 4" xfId="11621" xr:uid="{00000000-0005-0000-0000-0000ED2C0000}"/>
    <cellStyle name="Normal 2 2 2 2 2 2 23 4 5" xfId="11622" xr:uid="{00000000-0005-0000-0000-0000EE2C0000}"/>
    <cellStyle name="Normal 2 2 2 2 2 2 23 4 6" xfId="11623" xr:uid="{00000000-0005-0000-0000-0000EF2C0000}"/>
    <cellStyle name="Normal 2 2 2 2 2 2 23 4 7" xfId="11624" xr:uid="{00000000-0005-0000-0000-0000F02C0000}"/>
    <cellStyle name="Normal 2 2 2 2 2 2 23 4 8" xfId="11625" xr:uid="{00000000-0005-0000-0000-0000F12C0000}"/>
    <cellStyle name="Normal 2 2 2 2 2 2 23 4 9" xfId="11626" xr:uid="{00000000-0005-0000-0000-0000F22C0000}"/>
    <cellStyle name="Normal 2 2 2 2 2 2 23 5" xfId="11627" xr:uid="{00000000-0005-0000-0000-0000F32C0000}"/>
    <cellStyle name="Normal 2 2 2 2 2 2 23 5 10" xfId="11628" xr:uid="{00000000-0005-0000-0000-0000F42C0000}"/>
    <cellStyle name="Normal 2 2 2 2 2 2 23 5 2" xfId="11629" xr:uid="{00000000-0005-0000-0000-0000F52C0000}"/>
    <cellStyle name="Normal 2 2 2 2 2 2 23 5 3" xfId="11630" xr:uid="{00000000-0005-0000-0000-0000F62C0000}"/>
    <cellStyle name="Normal 2 2 2 2 2 2 23 5 4" xfId="11631" xr:uid="{00000000-0005-0000-0000-0000F72C0000}"/>
    <cellStyle name="Normal 2 2 2 2 2 2 23 5 5" xfId="11632" xr:uid="{00000000-0005-0000-0000-0000F82C0000}"/>
    <cellStyle name="Normal 2 2 2 2 2 2 23 5 6" xfId="11633" xr:uid="{00000000-0005-0000-0000-0000F92C0000}"/>
    <cellStyle name="Normal 2 2 2 2 2 2 23 5 7" xfId="11634" xr:uid="{00000000-0005-0000-0000-0000FA2C0000}"/>
    <cellStyle name="Normal 2 2 2 2 2 2 23 5 8" xfId="11635" xr:uid="{00000000-0005-0000-0000-0000FB2C0000}"/>
    <cellStyle name="Normal 2 2 2 2 2 2 23 5 9" xfId="11636" xr:uid="{00000000-0005-0000-0000-0000FC2C0000}"/>
    <cellStyle name="Normal 2 2 2 2 2 2 23 6" xfId="11637" xr:uid="{00000000-0005-0000-0000-0000FD2C0000}"/>
    <cellStyle name="Normal 2 2 2 2 2 2 23 7" xfId="11638" xr:uid="{00000000-0005-0000-0000-0000FE2C0000}"/>
    <cellStyle name="Normal 2 2 2 2 2 2 23 8" xfId="11639" xr:uid="{00000000-0005-0000-0000-0000FF2C0000}"/>
    <cellStyle name="Normal 2 2 2 2 2 2 23 9" xfId="11640" xr:uid="{00000000-0005-0000-0000-0000002D0000}"/>
    <cellStyle name="Normal 2 2 2 2 2 2 24" xfId="11641" xr:uid="{00000000-0005-0000-0000-0000012D0000}"/>
    <cellStyle name="Normal 2 2 2 2 2 2 24 10" xfId="11642" xr:uid="{00000000-0005-0000-0000-0000022D0000}"/>
    <cellStyle name="Normal 2 2 2 2 2 2 24 11" xfId="11643" xr:uid="{00000000-0005-0000-0000-0000032D0000}"/>
    <cellStyle name="Normal 2 2 2 2 2 2 24 12" xfId="11644" xr:uid="{00000000-0005-0000-0000-0000042D0000}"/>
    <cellStyle name="Normal 2 2 2 2 2 2 24 13" xfId="11645" xr:uid="{00000000-0005-0000-0000-0000052D0000}"/>
    <cellStyle name="Normal 2 2 2 2 2 2 24 14" xfId="11646" xr:uid="{00000000-0005-0000-0000-0000062D0000}"/>
    <cellStyle name="Normal 2 2 2 2 2 2 24 2" xfId="11647" xr:uid="{00000000-0005-0000-0000-0000072D0000}"/>
    <cellStyle name="Normal 2 2 2 2 2 2 24 2 10" xfId="11648" xr:uid="{00000000-0005-0000-0000-0000082D0000}"/>
    <cellStyle name="Normal 2 2 2 2 2 2 24 2 2" xfId="11649" xr:uid="{00000000-0005-0000-0000-0000092D0000}"/>
    <cellStyle name="Normal 2 2 2 2 2 2 24 2 3" xfId="11650" xr:uid="{00000000-0005-0000-0000-00000A2D0000}"/>
    <cellStyle name="Normal 2 2 2 2 2 2 24 2 4" xfId="11651" xr:uid="{00000000-0005-0000-0000-00000B2D0000}"/>
    <cellStyle name="Normal 2 2 2 2 2 2 24 2 5" xfId="11652" xr:uid="{00000000-0005-0000-0000-00000C2D0000}"/>
    <cellStyle name="Normal 2 2 2 2 2 2 24 2 6" xfId="11653" xr:uid="{00000000-0005-0000-0000-00000D2D0000}"/>
    <cellStyle name="Normal 2 2 2 2 2 2 24 2 7" xfId="11654" xr:uid="{00000000-0005-0000-0000-00000E2D0000}"/>
    <cellStyle name="Normal 2 2 2 2 2 2 24 2 8" xfId="11655" xr:uid="{00000000-0005-0000-0000-00000F2D0000}"/>
    <cellStyle name="Normal 2 2 2 2 2 2 24 2 9" xfId="11656" xr:uid="{00000000-0005-0000-0000-0000102D0000}"/>
    <cellStyle name="Normal 2 2 2 2 2 2 24 3" xfId="11657" xr:uid="{00000000-0005-0000-0000-0000112D0000}"/>
    <cellStyle name="Normal 2 2 2 2 2 2 24 3 10" xfId="11658" xr:uid="{00000000-0005-0000-0000-0000122D0000}"/>
    <cellStyle name="Normal 2 2 2 2 2 2 24 3 2" xfId="11659" xr:uid="{00000000-0005-0000-0000-0000132D0000}"/>
    <cellStyle name="Normal 2 2 2 2 2 2 24 3 3" xfId="11660" xr:uid="{00000000-0005-0000-0000-0000142D0000}"/>
    <cellStyle name="Normal 2 2 2 2 2 2 24 3 4" xfId="11661" xr:uid="{00000000-0005-0000-0000-0000152D0000}"/>
    <cellStyle name="Normal 2 2 2 2 2 2 24 3 5" xfId="11662" xr:uid="{00000000-0005-0000-0000-0000162D0000}"/>
    <cellStyle name="Normal 2 2 2 2 2 2 24 3 6" xfId="11663" xr:uid="{00000000-0005-0000-0000-0000172D0000}"/>
    <cellStyle name="Normal 2 2 2 2 2 2 24 3 7" xfId="11664" xr:uid="{00000000-0005-0000-0000-0000182D0000}"/>
    <cellStyle name="Normal 2 2 2 2 2 2 24 3 8" xfId="11665" xr:uid="{00000000-0005-0000-0000-0000192D0000}"/>
    <cellStyle name="Normal 2 2 2 2 2 2 24 3 9" xfId="11666" xr:uid="{00000000-0005-0000-0000-00001A2D0000}"/>
    <cellStyle name="Normal 2 2 2 2 2 2 24 4" xfId="11667" xr:uid="{00000000-0005-0000-0000-00001B2D0000}"/>
    <cellStyle name="Normal 2 2 2 2 2 2 24 4 10" xfId="11668" xr:uid="{00000000-0005-0000-0000-00001C2D0000}"/>
    <cellStyle name="Normal 2 2 2 2 2 2 24 4 2" xfId="11669" xr:uid="{00000000-0005-0000-0000-00001D2D0000}"/>
    <cellStyle name="Normal 2 2 2 2 2 2 24 4 3" xfId="11670" xr:uid="{00000000-0005-0000-0000-00001E2D0000}"/>
    <cellStyle name="Normal 2 2 2 2 2 2 24 4 4" xfId="11671" xr:uid="{00000000-0005-0000-0000-00001F2D0000}"/>
    <cellStyle name="Normal 2 2 2 2 2 2 24 4 5" xfId="11672" xr:uid="{00000000-0005-0000-0000-0000202D0000}"/>
    <cellStyle name="Normal 2 2 2 2 2 2 24 4 6" xfId="11673" xr:uid="{00000000-0005-0000-0000-0000212D0000}"/>
    <cellStyle name="Normal 2 2 2 2 2 2 24 4 7" xfId="11674" xr:uid="{00000000-0005-0000-0000-0000222D0000}"/>
    <cellStyle name="Normal 2 2 2 2 2 2 24 4 8" xfId="11675" xr:uid="{00000000-0005-0000-0000-0000232D0000}"/>
    <cellStyle name="Normal 2 2 2 2 2 2 24 4 9" xfId="11676" xr:uid="{00000000-0005-0000-0000-0000242D0000}"/>
    <cellStyle name="Normal 2 2 2 2 2 2 24 5" xfId="11677" xr:uid="{00000000-0005-0000-0000-0000252D0000}"/>
    <cellStyle name="Normal 2 2 2 2 2 2 24 5 10" xfId="11678" xr:uid="{00000000-0005-0000-0000-0000262D0000}"/>
    <cellStyle name="Normal 2 2 2 2 2 2 24 5 2" xfId="11679" xr:uid="{00000000-0005-0000-0000-0000272D0000}"/>
    <cellStyle name="Normal 2 2 2 2 2 2 24 5 3" xfId="11680" xr:uid="{00000000-0005-0000-0000-0000282D0000}"/>
    <cellStyle name="Normal 2 2 2 2 2 2 24 5 4" xfId="11681" xr:uid="{00000000-0005-0000-0000-0000292D0000}"/>
    <cellStyle name="Normal 2 2 2 2 2 2 24 5 5" xfId="11682" xr:uid="{00000000-0005-0000-0000-00002A2D0000}"/>
    <cellStyle name="Normal 2 2 2 2 2 2 24 5 6" xfId="11683" xr:uid="{00000000-0005-0000-0000-00002B2D0000}"/>
    <cellStyle name="Normal 2 2 2 2 2 2 24 5 7" xfId="11684" xr:uid="{00000000-0005-0000-0000-00002C2D0000}"/>
    <cellStyle name="Normal 2 2 2 2 2 2 24 5 8" xfId="11685" xr:uid="{00000000-0005-0000-0000-00002D2D0000}"/>
    <cellStyle name="Normal 2 2 2 2 2 2 24 5 9" xfId="11686" xr:uid="{00000000-0005-0000-0000-00002E2D0000}"/>
    <cellStyle name="Normal 2 2 2 2 2 2 24 6" xfId="11687" xr:uid="{00000000-0005-0000-0000-00002F2D0000}"/>
    <cellStyle name="Normal 2 2 2 2 2 2 24 7" xfId="11688" xr:uid="{00000000-0005-0000-0000-0000302D0000}"/>
    <cellStyle name="Normal 2 2 2 2 2 2 24 8" xfId="11689" xr:uid="{00000000-0005-0000-0000-0000312D0000}"/>
    <cellStyle name="Normal 2 2 2 2 2 2 24 9" xfId="11690" xr:uid="{00000000-0005-0000-0000-0000322D0000}"/>
    <cellStyle name="Normal 2 2 2 2 2 2 25" xfId="11691" xr:uid="{00000000-0005-0000-0000-0000332D0000}"/>
    <cellStyle name="Normal 2 2 2 2 2 2 25 10" xfId="11692" xr:uid="{00000000-0005-0000-0000-0000342D0000}"/>
    <cellStyle name="Normal 2 2 2 2 2 2 25 11" xfId="11693" xr:uid="{00000000-0005-0000-0000-0000352D0000}"/>
    <cellStyle name="Normal 2 2 2 2 2 2 25 12" xfId="11694" xr:uid="{00000000-0005-0000-0000-0000362D0000}"/>
    <cellStyle name="Normal 2 2 2 2 2 2 25 13" xfId="11695" xr:uid="{00000000-0005-0000-0000-0000372D0000}"/>
    <cellStyle name="Normal 2 2 2 2 2 2 25 14" xfId="11696" xr:uid="{00000000-0005-0000-0000-0000382D0000}"/>
    <cellStyle name="Normal 2 2 2 2 2 2 25 2" xfId="11697" xr:uid="{00000000-0005-0000-0000-0000392D0000}"/>
    <cellStyle name="Normal 2 2 2 2 2 2 25 2 10" xfId="11698" xr:uid="{00000000-0005-0000-0000-00003A2D0000}"/>
    <cellStyle name="Normal 2 2 2 2 2 2 25 2 2" xfId="11699" xr:uid="{00000000-0005-0000-0000-00003B2D0000}"/>
    <cellStyle name="Normal 2 2 2 2 2 2 25 2 3" xfId="11700" xr:uid="{00000000-0005-0000-0000-00003C2D0000}"/>
    <cellStyle name="Normal 2 2 2 2 2 2 25 2 4" xfId="11701" xr:uid="{00000000-0005-0000-0000-00003D2D0000}"/>
    <cellStyle name="Normal 2 2 2 2 2 2 25 2 5" xfId="11702" xr:uid="{00000000-0005-0000-0000-00003E2D0000}"/>
    <cellStyle name="Normal 2 2 2 2 2 2 25 2 6" xfId="11703" xr:uid="{00000000-0005-0000-0000-00003F2D0000}"/>
    <cellStyle name="Normal 2 2 2 2 2 2 25 2 7" xfId="11704" xr:uid="{00000000-0005-0000-0000-0000402D0000}"/>
    <cellStyle name="Normal 2 2 2 2 2 2 25 2 8" xfId="11705" xr:uid="{00000000-0005-0000-0000-0000412D0000}"/>
    <cellStyle name="Normal 2 2 2 2 2 2 25 2 9" xfId="11706" xr:uid="{00000000-0005-0000-0000-0000422D0000}"/>
    <cellStyle name="Normal 2 2 2 2 2 2 25 3" xfId="11707" xr:uid="{00000000-0005-0000-0000-0000432D0000}"/>
    <cellStyle name="Normal 2 2 2 2 2 2 25 3 10" xfId="11708" xr:uid="{00000000-0005-0000-0000-0000442D0000}"/>
    <cellStyle name="Normal 2 2 2 2 2 2 25 3 2" xfId="11709" xr:uid="{00000000-0005-0000-0000-0000452D0000}"/>
    <cellStyle name="Normal 2 2 2 2 2 2 25 3 3" xfId="11710" xr:uid="{00000000-0005-0000-0000-0000462D0000}"/>
    <cellStyle name="Normal 2 2 2 2 2 2 25 3 4" xfId="11711" xr:uid="{00000000-0005-0000-0000-0000472D0000}"/>
    <cellStyle name="Normal 2 2 2 2 2 2 25 3 5" xfId="11712" xr:uid="{00000000-0005-0000-0000-0000482D0000}"/>
    <cellStyle name="Normal 2 2 2 2 2 2 25 3 6" xfId="11713" xr:uid="{00000000-0005-0000-0000-0000492D0000}"/>
    <cellStyle name="Normal 2 2 2 2 2 2 25 3 7" xfId="11714" xr:uid="{00000000-0005-0000-0000-00004A2D0000}"/>
    <cellStyle name="Normal 2 2 2 2 2 2 25 3 8" xfId="11715" xr:uid="{00000000-0005-0000-0000-00004B2D0000}"/>
    <cellStyle name="Normal 2 2 2 2 2 2 25 3 9" xfId="11716" xr:uid="{00000000-0005-0000-0000-00004C2D0000}"/>
    <cellStyle name="Normal 2 2 2 2 2 2 25 4" xfId="11717" xr:uid="{00000000-0005-0000-0000-00004D2D0000}"/>
    <cellStyle name="Normal 2 2 2 2 2 2 25 4 10" xfId="11718" xr:uid="{00000000-0005-0000-0000-00004E2D0000}"/>
    <cellStyle name="Normal 2 2 2 2 2 2 25 4 2" xfId="11719" xr:uid="{00000000-0005-0000-0000-00004F2D0000}"/>
    <cellStyle name="Normal 2 2 2 2 2 2 25 4 3" xfId="11720" xr:uid="{00000000-0005-0000-0000-0000502D0000}"/>
    <cellStyle name="Normal 2 2 2 2 2 2 25 4 4" xfId="11721" xr:uid="{00000000-0005-0000-0000-0000512D0000}"/>
    <cellStyle name="Normal 2 2 2 2 2 2 25 4 5" xfId="11722" xr:uid="{00000000-0005-0000-0000-0000522D0000}"/>
    <cellStyle name="Normal 2 2 2 2 2 2 25 4 6" xfId="11723" xr:uid="{00000000-0005-0000-0000-0000532D0000}"/>
    <cellStyle name="Normal 2 2 2 2 2 2 25 4 7" xfId="11724" xr:uid="{00000000-0005-0000-0000-0000542D0000}"/>
    <cellStyle name="Normal 2 2 2 2 2 2 25 4 8" xfId="11725" xr:uid="{00000000-0005-0000-0000-0000552D0000}"/>
    <cellStyle name="Normal 2 2 2 2 2 2 25 4 9" xfId="11726" xr:uid="{00000000-0005-0000-0000-0000562D0000}"/>
    <cellStyle name="Normal 2 2 2 2 2 2 25 5" xfId="11727" xr:uid="{00000000-0005-0000-0000-0000572D0000}"/>
    <cellStyle name="Normal 2 2 2 2 2 2 25 5 10" xfId="11728" xr:uid="{00000000-0005-0000-0000-0000582D0000}"/>
    <cellStyle name="Normal 2 2 2 2 2 2 25 5 2" xfId="11729" xr:uid="{00000000-0005-0000-0000-0000592D0000}"/>
    <cellStyle name="Normal 2 2 2 2 2 2 25 5 3" xfId="11730" xr:uid="{00000000-0005-0000-0000-00005A2D0000}"/>
    <cellStyle name="Normal 2 2 2 2 2 2 25 5 4" xfId="11731" xr:uid="{00000000-0005-0000-0000-00005B2D0000}"/>
    <cellStyle name="Normal 2 2 2 2 2 2 25 5 5" xfId="11732" xr:uid="{00000000-0005-0000-0000-00005C2D0000}"/>
    <cellStyle name="Normal 2 2 2 2 2 2 25 5 6" xfId="11733" xr:uid="{00000000-0005-0000-0000-00005D2D0000}"/>
    <cellStyle name="Normal 2 2 2 2 2 2 25 5 7" xfId="11734" xr:uid="{00000000-0005-0000-0000-00005E2D0000}"/>
    <cellStyle name="Normal 2 2 2 2 2 2 25 5 8" xfId="11735" xr:uid="{00000000-0005-0000-0000-00005F2D0000}"/>
    <cellStyle name="Normal 2 2 2 2 2 2 25 5 9" xfId="11736" xr:uid="{00000000-0005-0000-0000-0000602D0000}"/>
    <cellStyle name="Normal 2 2 2 2 2 2 25 6" xfId="11737" xr:uid="{00000000-0005-0000-0000-0000612D0000}"/>
    <cellStyle name="Normal 2 2 2 2 2 2 25 7" xfId="11738" xr:uid="{00000000-0005-0000-0000-0000622D0000}"/>
    <cellStyle name="Normal 2 2 2 2 2 2 25 8" xfId="11739" xr:uid="{00000000-0005-0000-0000-0000632D0000}"/>
    <cellStyle name="Normal 2 2 2 2 2 2 25 9" xfId="11740" xr:uid="{00000000-0005-0000-0000-0000642D0000}"/>
    <cellStyle name="Normal 2 2 2 2 2 2 26" xfId="11741" xr:uid="{00000000-0005-0000-0000-0000652D0000}"/>
    <cellStyle name="Normal 2 2 2 2 2 2 26 10" xfId="11742" xr:uid="{00000000-0005-0000-0000-0000662D0000}"/>
    <cellStyle name="Normal 2 2 2 2 2 2 26 11" xfId="11743" xr:uid="{00000000-0005-0000-0000-0000672D0000}"/>
    <cellStyle name="Normal 2 2 2 2 2 2 26 12" xfId="11744" xr:uid="{00000000-0005-0000-0000-0000682D0000}"/>
    <cellStyle name="Normal 2 2 2 2 2 2 26 13" xfId="11745" xr:uid="{00000000-0005-0000-0000-0000692D0000}"/>
    <cellStyle name="Normal 2 2 2 2 2 2 26 14" xfId="11746" xr:uid="{00000000-0005-0000-0000-00006A2D0000}"/>
    <cellStyle name="Normal 2 2 2 2 2 2 26 2" xfId="11747" xr:uid="{00000000-0005-0000-0000-00006B2D0000}"/>
    <cellStyle name="Normal 2 2 2 2 2 2 26 2 10" xfId="11748" xr:uid="{00000000-0005-0000-0000-00006C2D0000}"/>
    <cellStyle name="Normal 2 2 2 2 2 2 26 2 2" xfId="11749" xr:uid="{00000000-0005-0000-0000-00006D2D0000}"/>
    <cellStyle name="Normal 2 2 2 2 2 2 26 2 3" xfId="11750" xr:uid="{00000000-0005-0000-0000-00006E2D0000}"/>
    <cellStyle name="Normal 2 2 2 2 2 2 26 2 4" xfId="11751" xr:uid="{00000000-0005-0000-0000-00006F2D0000}"/>
    <cellStyle name="Normal 2 2 2 2 2 2 26 2 5" xfId="11752" xr:uid="{00000000-0005-0000-0000-0000702D0000}"/>
    <cellStyle name="Normal 2 2 2 2 2 2 26 2 6" xfId="11753" xr:uid="{00000000-0005-0000-0000-0000712D0000}"/>
    <cellStyle name="Normal 2 2 2 2 2 2 26 2 7" xfId="11754" xr:uid="{00000000-0005-0000-0000-0000722D0000}"/>
    <cellStyle name="Normal 2 2 2 2 2 2 26 2 8" xfId="11755" xr:uid="{00000000-0005-0000-0000-0000732D0000}"/>
    <cellStyle name="Normal 2 2 2 2 2 2 26 2 9" xfId="11756" xr:uid="{00000000-0005-0000-0000-0000742D0000}"/>
    <cellStyle name="Normal 2 2 2 2 2 2 26 3" xfId="11757" xr:uid="{00000000-0005-0000-0000-0000752D0000}"/>
    <cellStyle name="Normal 2 2 2 2 2 2 26 3 10" xfId="11758" xr:uid="{00000000-0005-0000-0000-0000762D0000}"/>
    <cellStyle name="Normal 2 2 2 2 2 2 26 3 2" xfId="11759" xr:uid="{00000000-0005-0000-0000-0000772D0000}"/>
    <cellStyle name="Normal 2 2 2 2 2 2 26 3 3" xfId="11760" xr:uid="{00000000-0005-0000-0000-0000782D0000}"/>
    <cellStyle name="Normal 2 2 2 2 2 2 26 3 4" xfId="11761" xr:uid="{00000000-0005-0000-0000-0000792D0000}"/>
    <cellStyle name="Normal 2 2 2 2 2 2 26 3 5" xfId="11762" xr:uid="{00000000-0005-0000-0000-00007A2D0000}"/>
    <cellStyle name="Normal 2 2 2 2 2 2 26 3 6" xfId="11763" xr:uid="{00000000-0005-0000-0000-00007B2D0000}"/>
    <cellStyle name="Normal 2 2 2 2 2 2 26 3 7" xfId="11764" xr:uid="{00000000-0005-0000-0000-00007C2D0000}"/>
    <cellStyle name="Normal 2 2 2 2 2 2 26 3 8" xfId="11765" xr:uid="{00000000-0005-0000-0000-00007D2D0000}"/>
    <cellStyle name="Normal 2 2 2 2 2 2 26 3 9" xfId="11766" xr:uid="{00000000-0005-0000-0000-00007E2D0000}"/>
    <cellStyle name="Normal 2 2 2 2 2 2 26 4" xfId="11767" xr:uid="{00000000-0005-0000-0000-00007F2D0000}"/>
    <cellStyle name="Normal 2 2 2 2 2 2 26 4 10" xfId="11768" xr:uid="{00000000-0005-0000-0000-0000802D0000}"/>
    <cellStyle name="Normal 2 2 2 2 2 2 26 4 2" xfId="11769" xr:uid="{00000000-0005-0000-0000-0000812D0000}"/>
    <cellStyle name="Normal 2 2 2 2 2 2 26 4 3" xfId="11770" xr:uid="{00000000-0005-0000-0000-0000822D0000}"/>
    <cellStyle name="Normal 2 2 2 2 2 2 26 4 4" xfId="11771" xr:uid="{00000000-0005-0000-0000-0000832D0000}"/>
    <cellStyle name="Normal 2 2 2 2 2 2 26 4 5" xfId="11772" xr:uid="{00000000-0005-0000-0000-0000842D0000}"/>
    <cellStyle name="Normal 2 2 2 2 2 2 26 4 6" xfId="11773" xr:uid="{00000000-0005-0000-0000-0000852D0000}"/>
    <cellStyle name="Normal 2 2 2 2 2 2 26 4 7" xfId="11774" xr:uid="{00000000-0005-0000-0000-0000862D0000}"/>
    <cellStyle name="Normal 2 2 2 2 2 2 26 4 8" xfId="11775" xr:uid="{00000000-0005-0000-0000-0000872D0000}"/>
    <cellStyle name="Normal 2 2 2 2 2 2 26 4 9" xfId="11776" xr:uid="{00000000-0005-0000-0000-0000882D0000}"/>
    <cellStyle name="Normal 2 2 2 2 2 2 26 5" xfId="11777" xr:uid="{00000000-0005-0000-0000-0000892D0000}"/>
    <cellStyle name="Normal 2 2 2 2 2 2 26 5 10" xfId="11778" xr:uid="{00000000-0005-0000-0000-00008A2D0000}"/>
    <cellStyle name="Normal 2 2 2 2 2 2 26 5 2" xfId="11779" xr:uid="{00000000-0005-0000-0000-00008B2D0000}"/>
    <cellStyle name="Normal 2 2 2 2 2 2 26 5 3" xfId="11780" xr:uid="{00000000-0005-0000-0000-00008C2D0000}"/>
    <cellStyle name="Normal 2 2 2 2 2 2 26 5 4" xfId="11781" xr:uid="{00000000-0005-0000-0000-00008D2D0000}"/>
    <cellStyle name="Normal 2 2 2 2 2 2 26 5 5" xfId="11782" xr:uid="{00000000-0005-0000-0000-00008E2D0000}"/>
    <cellStyle name="Normal 2 2 2 2 2 2 26 5 6" xfId="11783" xr:uid="{00000000-0005-0000-0000-00008F2D0000}"/>
    <cellStyle name="Normal 2 2 2 2 2 2 26 5 7" xfId="11784" xr:uid="{00000000-0005-0000-0000-0000902D0000}"/>
    <cellStyle name="Normal 2 2 2 2 2 2 26 5 8" xfId="11785" xr:uid="{00000000-0005-0000-0000-0000912D0000}"/>
    <cellStyle name="Normal 2 2 2 2 2 2 26 5 9" xfId="11786" xr:uid="{00000000-0005-0000-0000-0000922D0000}"/>
    <cellStyle name="Normal 2 2 2 2 2 2 26 6" xfId="11787" xr:uid="{00000000-0005-0000-0000-0000932D0000}"/>
    <cellStyle name="Normal 2 2 2 2 2 2 26 7" xfId="11788" xr:uid="{00000000-0005-0000-0000-0000942D0000}"/>
    <cellStyle name="Normal 2 2 2 2 2 2 26 8" xfId="11789" xr:uid="{00000000-0005-0000-0000-0000952D0000}"/>
    <cellStyle name="Normal 2 2 2 2 2 2 26 9" xfId="11790" xr:uid="{00000000-0005-0000-0000-0000962D0000}"/>
    <cellStyle name="Normal 2 2 2 2 2 2 27" xfId="11791" xr:uid="{00000000-0005-0000-0000-0000972D0000}"/>
    <cellStyle name="Normal 2 2 2 2 2 2 27 10" xfId="11792" xr:uid="{00000000-0005-0000-0000-0000982D0000}"/>
    <cellStyle name="Normal 2 2 2 2 2 2 27 11" xfId="11793" xr:uid="{00000000-0005-0000-0000-0000992D0000}"/>
    <cellStyle name="Normal 2 2 2 2 2 2 27 12" xfId="11794" xr:uid="{00000000-0005-0000-0000-00009A2D0000}"/>
    <cellStyle name="Normal 2 2 2 2 2 2 27 13" xfId="11795" xr:uid="{00000000-0005-0000-0000-00009B2D0000}"/>
    <cellStyle name="Normal 2 2 2 2 2 2 27 14" xfId="11796" xr:uid="{00000000-0005-0000-0000-00009C2D0000}"/>
    <cellStyle name="Normal 2 2 2 2 2 2 27 2" xfId="11797" xr:uid="{00000000-0005-0000-0000-00009D2D0000}"/>
    <cellStyle name="Normal 2 2 2 2 2 2 27 2 10" xfId="11798" xr:uid="{00000000-0005-0000-0000-00009E2D0000}"/>
    <cellStyle name="Normal 2 2 2 2 2 2 27 2 2" xfId="11799" xr:uid="{00000000-0005-0000-0000-00009F2D0000}"/>
    <cellStyle name="Normal 2 2 2 2 2 2 27 2 3" xfId="11800" xr:uid="{00000000-0005-0000-0000-0000A02D0000}"/>
    <cellStyle name="Normal 2 2 2 2 2 2 27 2 4" xfId="11801" xr:uid="{00000000-0005-0000-0000-0000A12D0000}"/>
    <cellStyle name="Normal 2 2 2 2 2 2 27 2 5" xfId="11802" xr:uid="{00000000-0005-0000-0000-0000A22D0000}"/>
    <cellStyle name="Normal 2 2 2 2 2 2 27 2 6" xfId="11803" xr:uid="{00000000-0005-0000-0000-0000A32D0000}"/>
    <cellStyle name="Normal 2 2 2 2 2 2 27 2 7" xfId="11804" xr:uid="{00000000-0005-0000-0000-0000A42D0000}"/>
    <cellStyle name="Normal 2 2 2 2 2 2 27 2 8" xfId="11805" xr:uid="{00000000-0005-0000-0000-0000A52D0000}"/>
    <cellStyle name="Normal 2 2 2 2 2 2 27 2 9" xfId="11806" xr:uid="{00000000-0005-0000-0000-0000A62D0000}"/>
    <cellStyle name="Normal 2 2 2 2 2 2 27 3" xfId="11807" xr:uid="{00000000-0005-0000-0000-0000A72D0000}"/>
    <cellStyle name="Normal 2 2 2 2 2 2 27 3 10" xfId="11808" xr:uid="{00000000-0005-0000-0000-0000A82D0000}"/>
    <cellStyle name="Normal 2 2 2 2 2 2 27 3 2" xfId="11809" xr:uid="{00000000-0005-0000-0000-0000A92D0000}"/>
    <cellStyle name="Normal 2 2 2 2 2 2 27 3 3" xfId="11810" xr:uid="{00000000-0005-0000-0000-0000AA2D0000}"/>
    <cellStyle name="Normal 2 2 2 2 2 2 27 3 4" xfId="11811" xr:uid="{00000000-0005-0000-0000-0000AB2D0000}"/>
    <cellStyle name="Normal 2 2 2 2 2 2 27 3 5" xfId="11812" xr:uid="{00000000-0005-0000-0000-0000AC2D0000}"/>
    <cellStyle name="Normal 2 2 2 2 2 2 27 3 6" xfId="11813" xr:uid="{00000000-0005-0000-0000-0000AD2D0000}"/>
    <cellStyle name="Normal 2 2 2 2 2 2 27 3 7" xfId="11814" xr:uid="{00000000-0005-0000-0000-0000AE2D0000}"/>
    <cellStyle name="Normal 2 2 2 2 2 2 27 3 8" xfId="11815" xr:uid="{00000000-0005-0000-0000-0000AF2D0000}"/>
    <cellStyle name="Normal 2 2 2 2 2 2 27 3 9" xfId="11816" xr:uid="{00000000-0005-0000-0000-0000B02D0000}"/>
    <cellStyle name="Normal 2 2 2 2 2 2 27 4" xfId="11817" xr:uid="{00000000-0005-0000-0000-0000B12D0000}"/>
    <cellStyle name="Normal 2 2 2 2 2 2 27 4 10" xfId="11818" xr:uid="{00000000-0005-0000-0000-0000B22D0000}"/>
    <cellStyle name="Normal 2 2 2 2 2 2 27 4 2" xfId="11819" xr:uid="{00000000-0005-0000-0000-0000B32D0000}"/>
    <cellStyle name="Normal 2 2 2 2 2 2 27 4 3" xfId="11820" xr:uid="{00000000-0005-0000-0000-0000B42D0000}"/>
    <cellStyle name="Normal 2 2 2 2 2 2 27 4 4" xfId="11821" xr:uid="{00000000-0005-0000-0000-0000B52D0000}"/>
    <cellStyle name="Normal 2 2 2 2 2 2 27 4 5" xfId="11822" xr:uid="{00000000-0005-0000-0000-0000B62D0000}"/>
    <cellStyle name="Normal 2 2 2 2 2 2 27 4 6" xfId="11823" xr:uid="{00000000-0005-0000-0000-0000B72D0000}"/>
    <cellStyle name="Normal 2 2 2 2 2 2 27 4 7" xfId="11824" xr:uid="{00000000-0005-0000-0000-0000B82D0000}"/>
    <cellStyle name="Normal 2 2 2 2 2 2 27 4 8" xfId="11825" xr:uid="{00000000-0005-0000-0000-0000B92D0000}"/>
    <cellStyle name="Normal 2 2 2 2 2 2 27 4 9" xfId="11826" xr:uid="{00000000-0005-0000-0000-0000BA2D0000}"/>
    <cellStyle name="Normal 2 2 2 2 2 2 27 5" xfId="11827" xr:uid="{00000000-0005-0000-0000-0000BB2D0000}"/>
    <cellStyle name="Normal 2 2 2 2 2 2 27 5 10" xfId="11828" xr:uid="{00000000-0005-0000-0000-0000BC2D0000}"/>
    <cellStyle name="Normal 2 2 2 2 2 2 27 5 2" xfId="11829" xr:uid="{00000000-0005-0000-0000-0000BD2D0000}"/>
    <cellStyle name="Normal 2 2 2 2 2 2 27 5 3" xfId="11830" xr:uid="{00000000-0005-0000-0000-0000BE2D0000}"/>
    <cellStyle name="Normal 2 2 2 2 2 2 27 5 4" xfId="11831" xr:uid="{00000000-0005-0000-0000-0000BF2D0000}"/>
    <cellStyle name="Normal 2 2 2 2 2 2 27 5 5" xfId="11832" xr:uid="{00000000-0005-0000-0000-0000C02D0000}"/>
    <cellStyle name="Normal 2 2 2 2 2 2 27 5 6" xfId="11833" xr:uid="{00000000-0005-0000-0000-0000C12D0000}"/>
    <cellStyle name="Normal 2 2 2 2 2 2 27 5 7" xfId="11834" xr:uid="{00000000-0005-0000-0000-0000C22D0000}"/>
    <cellStyle name="Normal 2 2 2 2 2 2 27 5 8" xfId="11835" xr:uid="{00000000-0005-0000-0000-0000C32D0000}"/>
    <cellStyle name="Normal 2 2 2 2 2 2 27 5 9" xfId="11836" xr:uid="{00000000-0005-0000-0000-0000C42D0000}"/>
    <cellStyle name="Normal 2 2 2 2 2 2 27 6" xfId="11837" xr:uid="{00000000-0005-0000-0000-0000C52D0000}"/>
    <cellStyle name="Normal 2 2 2 2 2 2 27 7" xfId="11838" xr:uid="{00000000-0005-0000-0000-0000C62D0000}"/>
    <cellStyle name="Normal 2 2 2 2 2 2 27 8" xfId="11839" xr:uid="{00000000-0005-0000-0000-0000C72D0000}"/>
    <cellStyle name="Normal 2 2 2 2 2 2 27 9" xfId="11840" xr:uid="{00000000-0005-0000-0000-0000C82D0000}"/>
    <cellStyle name="Normal 2 2 2 2 2 2 28" xfId="11841" xr:uid="{00000000-0005-0000-0000-0000C92D0000}"/>
    <cellStyle name="Normal 2 2 2 2 2 2 28 10" xfId="11842" xr:uid="{00000000-0005-0000-0000-0000CA2D0000}"/>
    <cellStyle name="Normal 2 2 2 2 2 2 28 11" xfId="11843" xr:uid="{00000000-0005-0000-0000-0000CB2D0000}"/>
    <cellStyle name="Normal 2 2 2 2 2 2 28 12" xfId="11844" xr:uid="{00000000-0005-0000-0000-0000CC2D0000}"/>
    <cellStyle name="Normal 2 2 2 2 2 2 28 13" xfId="11845" xr:uid="{00000000-0005-0000-0000-0000CD2D0000}"/>
    <cellStyle name="Normal 2 2 2 2 2 2 28 14" xfId="11846" xr:uid="{00000000-0005-0000-0000-0000CE2D0000}"/>
    <cellStyle name="Normal 2 2 2 2 2 2 28 2" xfId="11847" xr:uid="{00000000-0005-0000-0000-0000CF2D0000}"/>
    <cellStyle name="Normal 2 2 2 2 2 2 28 2 10" xfId="11848" xr:uid="{00000000-0005-0000-0000-0000D02D0000}"/>
    <cellStyle name="Normal 2 2 2 2 2 2 28 2 2" xfId="11849" xr:uid="{00000000-0005-0000-0000-0000D12D0000}"/>
    <cellStyle name="Normal 2 2 2 2 2 2 28 2 3" xfId="11850" xr:uid="{00000000-0005-0000-0000-0000D22D0000}"/>
    <cellStyle name="Normal 2 2 2 2 2 2 28 2 4" xfId="11851" xr:uid="{00000000-0005-0000-0000-0000D32D0000}"/>
    <cellStyle name="Normal 2 2 2 2 2 2 28 2 5" xfId="11852" xr:uid="{00000000-0005-0000-0000-0000D42D0000}"/>
    <cellStyle name="Normal 2 2 2 2 2 2 28 2 6" xfId="11853" xr:uid="{00000000-0005-0000-0000-0000D52D0000}"/>
    <cellStyle name="Normal 2 2 2 2 2 2 28 2 7" xfId="11854" xr:uid="{00000000-0005-0000-0000-0000D62D0000}"/>
    <cellStyle name="Normal 2 2 2 2 2 2 28 2 8" xfId="11855" xr:uid="{00000000-0005-0000-0000-0000D72D0000}"/>
    <cellStyle name="Normal 2 2 2 2 2 2 28 2 9" xfId="11856" xr:uid="{00000000-0005-0000-0000-0000D82D0000}"/>
    <cellStyle name="Normal 2 2 2 2 2 2 28 3" xfId="11857" xr:uid="{00000000-0005-0000-0000-0000D92D0000}"/>
    <cellStyle name="Normal 2 2 2 2 2 2 28 3 10" xfId="11858" xr:uid="{00000000-0005-0000-0000-0000DA2D0000}"/>
    <cellStyle name="Normal 2 2 2 2 2 2 28 3 2" xfId="11859" xr:uid="{00000000-0005-0000-0000-0000DB2D0000}"/>
    <cellStyle name="Normal 2 2 2 2 2 2 28 3 3" xfId="11860" xr:uid="{00000000-0005-0000-0000-0000DC2D0000}"/>
    <cellStyle name="Normal 2 2 2 2 2 2 28 3 4" xfId="11861" xr:uid="{00000000-0005-0000-0000-0000DD2D0000}"/>
    <cellStyle name="Normal 2 2 2 2 2 2 28 3 5" xfId="11862" xr:uid="{00000000-0005-0000-0000-0000DE2D0000}"/>
    <cellStyle name="Normal 2 2 2 2 2 2 28 3 6" xfId="11863" xr:uid="{00000000-0005-0000-0000-0000DF2D0000}"/>
    <cellStyle name="Normal 2 2 2 2 2 2 28 3 7" xfId="11864" xr:uid="{00000000-0005-0000-0000-0000E02D0000}"/>
    <cellStyle name="Normal 2 2 2 2 2 2 28 3 8" xfId="11865" xr:uid="{00000000-0005-0000-0000-0000E12D0000}"/>
    <cellStyle name="Normal 2 2 2 2 2 2 28 3 9" xfId="11866" xr:uid="{00000000-0005-0000-0000-0000E22D0000}"/>
    <cellStyle name="Normal 2 2 2 2 2 2 28 4" xfId="11867" xr:uid="{00000000-0005-0000-0000-0000E32D0000}"/>
    <cellStyle name="Normal 2 2 2 2 2 2 28 4 10" xfId="11868" xr:uid="{00000000-0005-0000-0000-0000E42D0000}"/>
    <cellStyle name="Normal 2 2 2 2 2 2 28 4 2" xfId="11869" xr:uid="{00000000-0005-0000-0000-0000E52D0000}"/>
    <cellStyle name="Normal 2 2 2 2 2 2 28 4 3" xfId="11870" xr:uid="{00000000-0005-0000-0000-0000E62D0000}"/>
    <cellStyle name="Normal 2 2 2 2 2 2 28 4 4" xfId="11871" xr:uid="{00000000-0005-0000-0000-0000E72D0000}"/>
    <cellStyle name="Normal 2 2 2 2 2 2 28 4 5" xfId="11872" xr:uid="{00000000-0005-0000-0000-0000E82D0000}"/>
    <cellStyle name="Normal 2 2 2 2 2 2 28 4 6" xfId="11873" xr:uid="{00000000-0005-0000-0000-0000E92D0000}"/>
    <cellStyle name="Normal 2 2 2 2 2 2 28 4 7" xfId="11874" xr:uid="{00000000-0005-0000-0000-0000EA2D0000}"/>
    <cellStyle name="Normal 2 2 2 2 2 2 28 4 8" xfId="11875" xr:uid="{00000000-0005-0000-0000-0000EB2D0000}"/>
    <cellStyle name="Normal 2 2 2 2 2 2 28 4 9" xfId="11876" xr:uid="{00000000-0005-0000-0000-0000EC2D0000}"/>
    <cellStyle name="Normal 2 2 2 2 2 2 28 5" xfId="11877" xr:uid="{00000000-0005-0000-0000-0000ED2D0000}"/>
    <cellStyle name="Normal 2 2 2 2 2 2 28 5 10" xfId="11878" xr:uid="{00000000-0005-0000-0000-0000EE2D0000}"/>
    <cellStyle name="Normal 2 2 2 2 2 2 28 5 2" xfId="11879" xr:uid="{00000000-0005-0000-0000-0000EF2D0000}"/>
    <cellStyle name="Normal 2 2 2 2 2 2 28 5 3" xfId="11880" xr:uid="{00000000-0005-0000-0000-0000F02D0000}"/>
    <cellStyle name="Normal 2 2 2 2 2 2 28 5 4" xfId="11881" xr:uid="{00000000-0005-0000-0000-0000F12D0000}"/>
    <cellStyle name="Normal 2 2 2 2 2 2 28 5 5" xfId="11882" xr:uid="{00000000-0005-0000-0000-0000F22D0000}"/>
    <cellStyle name="Normal 2 2 2 2 2 2 28 5 6" xfId="11883" xr:uid="{00000000-0005-0000-0000-0000F32D0000}"/>
    <cellStyle name="Normal 2 2 2 2 2 2 28 5 7" xfId="11884" xr:uid="{00000000-0005-0000-0000-0000F42D0000}"/>
    <cellStyle name="Normal 2 2 2 2 2 2 28 5 8" xfId="11885" xr:uid="{00000000-0005-0000-0000-0000F52D0000}"/>
    <cellStyle name="Normal 2 2 2 2 2 2 28 5 9" xfId="11886" xr:uid="{00000000-0005-0000-0000-0000F62D0000}"/>
    <cellStyle name="Normal 2 2 2 2 2 2 28 6" xfId="11887" xr:uid="{00000000-0005-0000-0000-0000F72D0000}"/>
    <cellStyle name="Normal 2 2 2 2 2 2 28 7" xfId="11888" xr:uid="{00000000-0005-0000-0000-0000F82D0000}"/>
    <cellStyle name="Normal 2 2 2 2 2 2 28 8" xfId="11889" xr:uid="{00000000-0005-0000-0000-0000F92D0000}"/>
    <cellStyle name="Normal 2 2 2 2 2 2 28 9" xfId="11890" xr:uid="{00000000-0005-0000-0000-0000FA2D0000}"/>
    <cellStyle name="Normal 2 2 2 2 2 2 29" xfId="11891" xr:uid="{00000000-0005-0000-0000-0000FB2D0000}"/>
    <cellStyle name="Normal 2 2 2 2 2 2 29 10" xfId="11892" xr:uid="{00000000-0005-0000-0000-0000FC2D0000}"/>
    <cellStyle name="Normal 2 2 2 2 2 2 29 11" xfId="11893" xr:uid="{00000000-0005-0000-0000-0000FD2D0000}"/>
    <cellStyle name="Normal 2 2 2 2 2 2 29 12" xfId="11894" xr:uid="{00000000-0005-0000-0000-0000FE2D0000}"/>
    <cellStyle name="Normal 2 2 2 2 2 2 29 13" xfId="11895" xr:uid="{00000000-0005-0000-0000-0000FF2D0000}"/>
    <cellStyle name="Normal 2 2 2 2 2 2 29 14" xfId="11896" xr:uid="{00000000-0005-0000-0000-0000002E0000}"/>
    <cellStyle name="Normal 2 2 2 2 2 2 29 2" xfId="11897" xr:uid="{00000000-0005-0000-0000-0000012E0000}"/>
    <cellStyle name="Normal 2 2 2 2 2 2 29 2 10" xfId="11898" xr:uid="{00000000-0005-0000-0000-0000022E0000}"/>
    <cellStyle name="Normal 2 2 2 2 2 2 29 2 2" xfId="11899" xr:uid="{00000000-0005-0000-0000-0000032E0000}"/>
    <cellStyle name="Normal 2 2 2 2 2 2 29 2 3" xfId="11900" xr:uid="{00000000-0005-0000-0000-0000042E0000}"/>
    <cellStyle name="Normal 2 2 2 2 2 2 29 2 4" xfId="11901" xr:uid="{00000000-0005-0000-0000-0000052E0000}"/>
    <cellStyle name="Normal 2 2 2 2 2 2 29 2 5" xfId="11902" xr:uid="{00000000-0005-0000-0000-0000062E0000}"/>
    <cellStyle name="Normal 2 2 2 2 2 2 29 2 6" xfId="11903" xr:uid="{00000000-0005-0000-0000-0000072E0000}"/>
    <cellStyle name="Normal 2 2 2 2 2 2 29 2 7" xfId="11904" xr:uid="{00000000-0005-0000-0000-0000082E0000}"/>
    <cellStyle name="Normal 2 2 2 2 2 2 29 2 8" xfId="11905" xr:uid="{00000000-0005-0000-0000-0000092E0000}"/>
    <cellStyle name="Normal 2 2 2 2 2 2 29 2 9" xfId="11906" xr:uid="{00000000-0005-0000-0000-00000A2E0000}"/>
    <cellStyle name="Normal 2 2 2 2 2 2 29 3" xfId="11907" xr:uid="{00000000-0005-0000-0000-00000B2E0000}"/>
    <cellStyle name="Normal 2 2 2 2 2 2 29 3 10" xfId="11908" xr:uid="{00000000-0005-0000-0000-00000C2E0000}"/>
    <cellStyle name="Normal 2 2 2 2 2 2 29 3 2" xfId="11909" xr:uid="{00000000-0005-0000-0000-00000D2E0000}"/>
    <cellStyle name="Normal 2 2 2 2 2 2 29 3 3" xfId="11910" xr:uid="{00000000-0005-0000-0000-00000E2E0000}"/>
    <cellStyle name="Normal 2 2 2 2 2 2 29 3 4" xfId="11911" xr:uid="{00000000-0005-0000-0000-00000F2E0000}"/>
    <cellStyle name="Normal 2 2 2 2 2 2 29 3 5" xfId="11912" xr:uid="{00000000-0005-0000-0000-0000102E0000}"/>
    <cellStyle name="Normal 2 2 2 2 2 2 29 3 6" xfId="11913" xr:uid="{00000000-0005-0000-0000-0000112E0000}"/>
    <cellStyle name="Normal 2 2 2 2 2 2 29 3 7" xfId="11914" xr:uid="{00000000-0005-0000-0000-0000122E0000}"/>
    <cellStyle name="Normal 2 2 2 2 2 2 29 3 8" xfId="11915" xr:uid="{00000000-0005-0000-0000-0000132E0000}"/>
    <cellStyle name="Normal 2 2 2 2 2 2 29 3 9" xfId="11916" xr:uid="{00000000-0005-0000-0000-0000142E0000}"/>
    <cellStyle name="Normal 2 2 2 2 2 2 29 4" xfId="11917" xr:uid="{00000000-0005-0000-0000-0000152E0000}"/>
    <cellStyle name="Normal 2 2 2 2 2 2 29 4 10" xfId="11918" xr:uid="{00000000-0005-0000-0000-0000162E0000}"/>
    <cellStyle name="Normal 2 2 2 2 2 2 29 4 2" xfId="11919" xr:uid="{00000000-0005-0000-0000-0000172E0000}"/>
    <cellStyle name="Normal 2 2 2 2 2 2 29 4 3" xfId="11920" xr:uid="{00000000-0005-0000-0000-0000182E0000}"/>
    <cellStyle name="Normal 2 2 2 2 2 2 29 4 4" xfId="11921" xr:uid="{00000000-0005-0000-0000-0000192E0000}"/>
    <cellStyle name="Normal 2 2 2 2 2 2 29 4 5" xfId="11922" xr:uid="{00000000-0005-0000-0000-00001A2E0000}"/>
    <cellStyle name="Normal 2 2 2 2 2 2 29 4 6" xfId="11923" xr:uid="{00000000-0005-0000-0000-00001B2E0000}"/>
    <cellStyle name="Normal 2 2 2 2 2 2 29 4 7" xfId="11924" xr:uid="{00000000-0005-0000-0000-00001C2E0000}"/>
    <cellStyle name="Normal 2 2 2 2 2 2 29 4 8" xfId="11925" xr:uid="{00000000-0005-0000-0000-00001D2E0000}"/>
    <cellStyle name="Normal 2 2 2 2 2 2 29 4 9" xfId="11926" xr:uid="{00000000-0005-0000-0000-00001E2E0000}"/>
    <cellStyle name="Normal 2 2 2 2 2 2 29 5" xfId="11927" xr:uid="{00000000-0005-0000-0000-00001F2E0000}"/>
    <cellStyle name="Normal 2 2 2 2 2 2 29 5 10" xfId="11928" xr:uid="{00000000-0005-0000-0000-0000202E0000}"/>
    <cellStyle name="Normal 2 2 2 2 2 2 29 5 2" xfId="11929" xr:uid="{00000000-0005-0000-0000-0000212E0000}"/>
    <cellStyle name="Normal 2 2 2 2 2 2 29 5 3" xfId="11930" xr:uid="{00000000-0005-0000-0000-0000222E0000}"/>
    <cellStyle name="Normal 2 2 2 2 2 2 29 5 4" xfId="11931" xr:uid="{00000000-0005-0000-0000-0000232E0000}"/>
    <cellStyle name="Normal 2 2 2 2 2 2 29 5 5" xfId="11932" xr:uid="{00000000-0005-0000-0000-0000242E0000}"/>
    <cellStyle name="Normal 2 2 2 2 2 2 29 5 6" xfId="11933" xr:uid="{00000000-0005-0000-0000-0000252E0000}"/>
    <cellStyle name="Normal 2 2 2 2 2 2 29 5 7" xfId="11934" xr:uid="{00000000-0005-0000-0000-0000262E0000}"/>
    <cellStyle name="Normal 2 2 2 2 2 2 29 5 8" xfId="11935" xr:uid="{00000000-0005-0000-0000-0000272E0000}"/>
    <cellStyle name="Normal 2 2 2 2 2 2 29 5 9" xfId="11936" xr:uid="{00000000-0005-0000-0000-0000282E0000}"/>
    <cellStyle name="Normal 2 2 2 2 2 2 29 6" xfId="11937" xr:uid="{00000000-0005-0000-0000-0000292E0000}"/>
    <cellStyle name="Normal 2 2 2 2 2 2 29 7" xfId="11938" xr:uid="{00000000-0005-0000-0000-00002A2E0000}"/>
    <cellStyle name="Normal 2 2 2 2 2 2 29 8" xfId="11939" xr:uid="{00000000-0005-0000-0000-00002B2E0000}"/>
    <cellStyle name="Normal 2 2 2 2 2 2 29 9" xfId="11940" xr:uid="{00000000-0005-0000-0000-00002C2E0000}"/>
    <cellStyle name="Normal 2 2 2 2 2 2 3" xfId="11941" xr:uid="{00000000-0005-0000-0000-00002D2E0000}"/>
    <cellStyle name="Normal 2 2 2 2 2 2 3 10" xfId="11942" xr:uid="{00000000-0005-0000-0000-00002E2E0000}"/>
    <cellStyle name="Normal 2 2 2 2 2 2 3 11" xfId="11943" xr:uid="{00000000-0005-0000-0000-00002F2E0000}"/>
    <cellStyle name="Normal 2 2 2 2 2 2 3 12" xfId="11944" xr:uid="{00000000-0005-0000-0000-0000302E0000}"/>
    <cellStyle name="Normal 2 2 2 2 2 2 3 13" xfId="11945" xr:uid="{00000000-0005-0000-0000-0000312E0000}"/>
    <cellStyle name="Normal 2 2 2 2 2 2 3 14" xfId="11946" xr:uid="{00000000-0005-0000-0000-0000322E0000}"/>
    <cellStyle name="Normal 2 2 2 2 2 2 3 15" xfId="11947" xr:uid="{00000000-0005-0000-0000-0000332E0000}"/>
    <cellStyle name="Normal 2 2 2 2 2 2 3 16" xfId="11948" xr:uid="{00000000-0005-0000-0000-0000342E0000}"/>
    <cellStyle name="Normal 2 2 2 2 2 2 3 2" xfId="11949" xr:uid="{00000000-0005-0000-0000-0000352E0000}"/>
    <cellStyle name="Normal 2 2 2 2 2 2 3 2 10" xfId="11950" xr:uid="{00000000-0005-0000-0000-0000362E0000}"/>
    <cellStyle name="Normal 2 2 2 2 2 2 3 2 2" xfId="11951" xr:uid="{00000000-0005-0000-0000-0000372E0000}"/>
    <cellStyle name="Normal 2 2 2 2 2 2 3 2 3" xfId="11952" xr:uid="{00000000-0005-0000-0000-0000382E0000}"/>
    <cellStyle name="Normal 2 2 2 2 2 2 3 2 4" xfId="11953" xr:uid="{00000000-0005-0000-0000-0000392E0000}"/>
    <cellStyle name="Normal 2 2 2 2 2 2 3 2 5" xfId="11954" xr:uid="{00000000-0005-0000-0000-00003A2E0000}"/>
    <cellStyle name="Normal 2 2 2 2 2 2 3 2 6" xfId="11955" xr:uid="{00000000-0005-0000-0000-00003B2E0000}"/>
    <cellStyle name="Normal 2 2 2 2 2 2 3 2 7" xfId="11956" xr:uid="{00000000-0005-0000-0000-00003C2E0000}"/>
    <cellStyle name="Normal 2 2 2 2 2 2 3 2 8" xfId="11957" xr:uid="{00000000-0005-0000-0000-00003D2E0000}"/>
    <cellStyle name="Normal 2 2 2 2 2 2 3 2 9" xfId="11958" xr:uid="{00000000-0005-0000-0000-00003E2E0000}"/>
    <cellStyle name="Normal 2 2 2 2 2 2 3 3" xfId="11959" xr:uid="{00000000-0005-0000-0000-00003F2E0000}"/>
    <cellStyle name="Normal 2 2 2 2 2 2 3 3 10" xfId="11960" xr:uid="{00000000-0005-0000-0000-0000402E0000}"/>
    <cellStyle name="Normal 2 2 2 2 2 2 3 3 2" xfId="11961" xr:uid="{00000000-0005-0000-0000-0000412E0000}"/>
    <cellStyle name="Normal 2 2 2 2 2 2 3 3 3" xfId="11962" xr:uid="{00000000-0005-0000-0000-0000422E0000}"/>
    <cellStyle name="Normal 2 2 2 2 2 2 3 3 4" xfId="11963" xr:uid="{00000000-0005-0000-0000-0000432E0000}"/>
    <cellStyle name="Normal 2 2 2 2 2 2 3 3 5" xfId="11964" xr:uid="{00000000-0005-0000-0000-0000442E0000}"/>
    <cellStyle name="Normal 2 2 2 2 2 2 3 3 6" xfId="11965" xr:uid="{00000000-0005-0000-0000-0000452E0000}"/>
    <cellStyle name="Normal 2 2 2 2 2 2 3 3 7" xfId="11966" xr:uid="{00000000-0005-0000-0000-0000462E0000}"/>
    <cellStyle name="Normal 2 2 2 2 2 2 3 3 8" xfId="11967" xr:uid="{00000000-0005-0000-0000-0000472E0000}"/>
    <cellStyle name="Normal 2 2 2 2 2 2 3 3 9" xfId="11968" xr:uid="{00000000-0005-0000-0000-0000482E0000}"/>
    <cellStyle name="Normal 2 2 2 2 2 2 3 4" xfId="11969" xr:uid="{00000000-0005-0000-0000-0000492E0000}"/>
    <cellStyle name="Normal 2 2 2 2 2 2 3 4 10" xfId="11970" xr:uid="{00000000-0005-0000-0000-00004A2E0000}"/>
    <cellStyle name="Normal 2 2 2 2 2 2 3 4 2" xfId="11971" xr:uid="{00000000-0005-0000-0000-00004B2E0000}"/>
    <cellStyle name="Normal 2 2 2 2 2 2 3 4 3" xfId="11972" xr:uid="{00000000-0005-0000-0000-00004C2E0000}"/>
    <cellStyle name="Normal 2 2 2 2 2 2 3 4 4" xfId="11973" xr:uid="{00000000-0005-0000-0000-00004D2E0000}"/>
    <cellStyle name="Normal 2 2 2 2 2 2 3 4 5" xfId="11974" xr:uid="{00000000-0005-0000-0000-00004E2E0000}"/>
    <cellStyle name="Normal 2 2 2 2 2 2 3 4 6" xfId="11975" xr:uid="{00000000-0005-0000-0000-00004F2E0000}"/>
    <cellStyle name="Normal 2 2 2 2 2 2 3 4 7" xfId="11976" xr:uid="{00000000-0005-0000-0000-0000502E0000}"/>
    <cellStyle name="Normal 2 2 2 2 2 2 3 4 8" xfId="11977" xr:uid="{00000000-0005-0000-0000-0000512E0000}"/>
    <cellStyle name="Normal 2 2 2 2 2 2 3 4 9" xfId="11978" xr:uid="{00000000-0005-0000-0000-0000522E0000}"/>
    <cellStyle name="Normal 2 2 2 2 2 2 3 5" xfId="11979" xr:uid="{00000000-0005-0000-0000-0000532E0000}"/>
    <cellStyle name="Normal 2 2 2 2 2 2 3 5 10" xfId="11980" xr:uid="{00000000-0005-0000-0000-0000542E0000}"/>
    <cellStyle name="Normal 2 2 2 2 2 2 3 5 2" xfId="11981" xr:uid="{00000000-0005-0000-0000-0000552E0000}"/>
    <cellStyle name="Normal 2 2 2 2 2 2 3 5 3" xfId="11982" xr:uid="{00000000-0005-0000-0000-0000562E0000}"/>
    <cellStyle name="Normal 2 2 2 2 2 2 3 5 4" xfId="11983" xr:uid="{00000000-0005-0000-0000-0000572E0000}"/>
    <cellStyle name="Normal 2 2 2 2 2 2 3 5 5" xfId="11984" xr:uid="{00000000-0005-0000-0000-0000582E0000}"/>
    <cellStyle name="Normal 2 2 2 2 2 2 3 5 6" xfId="11985" xr:uid="{00000000-0005-0000-0000-0000592E0000}"/>
    <cellStyle name="Normal 2 2 2 2 2 2 3 5 7" xfId="11986" xr:uid="{00000000-0005-0000-0000-00005A2E0000}"/>
    <cellStyle name="Normal 2 2 2 2 2 2 3 5 8" xfId="11987" xr:uid="{00000000-0005-0000-0000-00005B2E0000}"/>
    <cellStyle name="Normal 2 2 2 2 2 2 3 5 9" xfId="11988" xr:uid="{00000000-0005-0000-0000-00005C2E0000}"/>
    <cellStyle name="Normal 2 2 2 2 2 2 3 6" xfId="11989" xr:uid="{00000000-0005-0000-0000-00005D2E0000}"/>
    <cellStyle name="Normal 2 2 2 2 2 2 3 7" xfId="11990" xr:uid="{00000000-0005-0000-0000-00005E2E0000}"/>
    <cellStyle name="Normal 2 2 2 2 2 2 3 8" xfId="11991" xr:uid="{00000000-0005-0000-0000-00005F2E0000}"/>
    <cellStyle name="Normal 2 2 2 2 2 2 3 9" xfId="11992" xr:uid="{00000000-0005-0000-0000-0000602E0000}"/>
    <cellStyle name="Normal 2 2 2 2 2 2 30" xfId="11993" xr:uid="{00000000-0005-0000-0000-0000612E0000}"/>
    <cellStyle name="Normal 2 2 2 2 2 2 30 10" xfId="11994" xr:uid="{00000000-0005-0000-0000-0000622E0000}"/>
    <cellStyle name="Normal 2 2 2 2 2 2 30 11" xfId="11995" xr:uid="{00000000-0005-0000-0000-0000632E0000}"/>
    <cellStyle name="Normal 2 2 2 2 2 2 30 12" xfId="11996" xr:uid="{00000000-0005-0000-0000-0000642E0000}"/>
    <cellStyle name="Normal 2 2 2 2 2 2 30 13" xfId="11997" xr:uid="{00000000-0005-0000-0000-0000652E0000}"/>
    <cellStyle name="Normal 2 2 2 2 2 2 30 14" xfId="11998" xr:uid="{00000000-0005-0000-0000-0000662E0000}"/>
    <cellStyle name="Normal 2 2 2 2 2 2 30 2" xfId="11999" xr:uid="{00000000-0005-0000-0000-0000672E0000}"/>
    <cellStyle name="Normal 2 2 2 2 2 2 30 2 10" xfId="12000" xr:uid="{00000000-0005-0000-0000-0000682E0000}"/>
    <cellStyle name="Normal 2 2 2 2 2 2 30 2 2" xfId="12001" xr:uid="{00000000-0005-0000-0000-0000692E0000}"/>
    <cellStyle name="Normal 2 2 2 2 2 2 30 2 3" xfId="12002" xr:uid="{00000000-0005-0000-0000-00006A2E0000}"/>
    <cellStyle name="Normal 2 2 2 2 2 2 30 2 4" xfId="12003" xr:uid="{00000000-0005-0000-0000-00006B2E0000}"/>
    <cellStyle name="Normal 2 2 2 2 2 2 30 2 5" xfId="12004" xr:uid="{00000000-0005-0000-0000-00006C2E0000}"/>
    <cellStyle name="Normal 2 2 2 2 2 2 30 2 6" xfId="12005" xr:uid="{00000000-0005-0000-0000-00006D2E0000}"/>
    <cellStyle name="Normal 2 2 2 2 2 2 30 2 7" xfId="12006" xr:uid="{00000000-0005-0000-0000-00006E2E0000}"/>
    <cellStyle name="Normal 2 2 2 2 2 2 30 2 8" xfId="12007" xr:uid="{00000000-0005-0000-0000-00006F2E0000}"/>
    <cellStyle name="Normal 2 2 2 2 2 2 30 2 9" xfId="12008" xr:uid="{00000000-0005-0000-0000-0000702E0000}"/>
    <cellStyle name="Normal 2 2 2 2 2 2 30 3" xfId="12009" xr:uid="{00000000-0005-0000-0000-0000712E0000}"/>
    <cellStyle name="Normal 2 2 2 2 2 2 30 3 10" xfId="12010" xr:uid="{00000000-0005-0000-0000-0000722E0000}"/>
    <cellStyle name="Normal 2 2 2 2 2 2 30 3 2" xfId="12011" xr:uid="{00000000-0005-0000-0000-0000732E0000}"/>
    <cellStyle name="Normal 2 2 2 2 2 2 30 3 3" xfId="12012" xr:uid="{00000000-0005-0000-0000-0000742E0000}"/>
    <cellStyle name="Normal 2 2 2 2 2 2 30 3 4" xfId="12013" xr:uid="{00000000-0005-0000-0000-0000752E0000}"/>
    <cellStyle name="Normal 2 2 2 2 2 2 30 3 5" xfId="12014" xr:uid="{00000000-0005-0000-0000-0000762E0000}"/>
    <cellStyle name="Normal 2 2 2 2 2 2 30 3 6" xfId="12015" xr:uid="{00000000-0005-0000-0000-0000772E0000}"/>
    <cellStyle name="Normal 2 2 2 2 2 2 30 3 7" xfId="12016" xr:uid="{00000000-0005-0000-0000-0000782E0000}"/>
    <cellStyle name="Normal 2 2 2 2 2 2 30 3 8" xfId="12017" xr:uid="{00000000-0005-0000-0000-0000792E0000}"/>
    <cellStyle name="Normal 2 2 2 2 2 2 30 3 9" xfId="12018" xr:uid="{00000000-0005-0000-0000-00007A2E0000}"/>
    <cellStyle name="Normal 2 2 2 2 2 2 30 4" xfId="12019" xr:uid="{00000000-0005-0000-0000-00007B2E0000}"/>
    <cellStyle name="Normal 2 2 2 2 2 2 30 4 10" xfId="12020" xr:uid="{00000000-0005-0000-0000-00007C2E0000}"/>
    <cellStyle name="Normal 2 2 2 2 2 2 30 4 2" xfId="12021" xr:uid="{00000000-0005-0000-0000-00007D2E0000}"/>
    <cellStyle name="Normal 2 2 2 2 2 2 30 4 3" xfId="12022" xr:uid="{00000000-0005-0000-0000-00007E2E0000}"/>
    <cellStyle name="Normal 2 2 2 2 2 2 30 4 4" xfId="12023" xr:uid="{00000000-0005-0000-0000-00007F2E0000}"/>
    <cellStyle name="Normal 2 2 2 2 2 2 30 4 5" xfId="12024" xr:uid="{00000000-0005-0000-0000-0000802E0000}"/>
    <cellStyle name="Normal 2 2 2 2 2 2 30 4 6" xfId="12025" xr:uid="{00000000-0005-0000-0000-0000812E0000}"/>
    <cellStyle name="Normal 2 2 2 2 2 2 30 4 7" xfId="12026" xr:uid="{00000000-0005-0000-0000-0000822E0000}"/>
    <cellStyle name="Normal 2 2 2 2 2 2 30 4 8" xfId="12027" xr:uid="{00000000-0005-0000-0000-0000832E0000}"/>
    <cellStyle name="Normal 2 2 2 2 2 2 30 4 9" xfId="12028" xr:uid="{00000000-0005-0000-0000-0000842E0000}"/>
    <cellStyle name="Normal 2 2 2 2 2 2 30 5" xfId="12029" xr:uid="{00000000-0005-0000-0000-0000852E0000}"/>
    <cellStyle name="Normal 2 2 2 2 2 2 30 5 10" xfId="12030" xr:uid="{00000000-0005-0000-0000-0000862E0000}"/>
    <cellStyle name="Normal 2 2 2 2 2 2 30 5 2" xfId="12031" xr:uid="{00000000-0005-0000-0000-0000872E0000}"/>
    <cellStyle name="Normal 2 2 2 2 2 2 30 5 3" xfId="12032" xr:uid="{00000000-0005-0000-0000-0000882E0000}"/>
    <cellStyle name="Normal 2 2 2 2 2 2 30 5 4" xfId="12033" xr:uid="{00000000-0005-0000-0000-0000892E0000}"/>
    <cellStyle name="Normal 2 2 2 2 2 2 30 5 5" xfId="12034" xr:uid="{00000000-0005-0000-0000-00008A2E0000}"/>
    <cellStyle name="Normal 2 2 2 2 2 2 30 5 6" xfId="12035" xr:uid="{00000000-0005-0000-0000-00008B2E0000}"/>
    <cellStyle name="Normal 2 2 2 2 2 2 30 5 7" xfId="12036" xr:uid="{00000000-0005-0000-0000-00008C2E0000}"/>
    <cellStyle name="Normal 2 2 2 2 2 2 30 5 8" xfId="12037" xr:uid="{00000000-0005-0000-0000-00008D2E0000}"/>
    <cellStyle name="Normal 2 2 2 2 2 2 30 5 9" xfId="12038" xr:uid="{00000000-0005-0000-0000-00008E2E0000}"/>
    <cellStyle name="Normal 2 2 2 2 2 2 30 6" xfId="12039" xr:uid="{00000000-0005-0000-0000-00008F2E0000}"/>
    <cellStyle name="Normal 2 2 2 2 2 2 30 7" xfId="12040" xr:uid="{00000000-0005-0000-0000-0000902E0000}"/>
    <cellStyle name="Normal 2 2 2 2 2 2 30 8" xfId="12041" xr:uid="{00000000-0005-0000-0000-0000912E0000}"/>
    <cellStyle name="Normal 2 2 2 2 2 2 30 9" xfId="12042" xr:uid="{00000000-0005-0000-0000-0000922E0000}"/>
    <cellStyle name="Normal 2 2 2 2 2 2 31" xfId="12043" xr:uid="{00000000-0005-0000-0000-0000932E0000}"/>
    <cellStyle name="Normal 2 2 2 2 2 2 31 10" xfId="12044" xr:uid="{00000000-0005-0000-0000-0000942E0000}"/>
    <cellStyle name="Normal 2 2 2 2 2 2 31 11" xfId="12045" xr:uid="{00000000-0005-0000-0000-0000952E0000}"/>
    <cellStyle name="Normal 2 2 2 2 2 2 31 12" xfId="12046" xr:uid="{00000000-0005-0000-0000-0000962E0000}"/>
    <cellStyle name="Normal 2 2 2 2 2 2 31 13" xfId="12047" xr:uid="{00000000-0005-0000-0000-0000972E0000}"/>
    <cellStyle name="Normal 2 2 2 2 2 2 31 14" xfId="12048" xr:uid="{00000000-0005-0000-0000-0000982E0000}"/>
    <cellStyle name="Normal 2 2 2 2 2 2 31 2" xfId="12049" xr:uid="{00000000-0005-0000-0000-0000992E0000}"/>
    <cellStyle name="Normal 2 2 2 2 2 2 31 2 10" xfId="12050" xr:uid="{00000000-0005-0000-0000-00009A2E0000}"/>
    <cellStyle name="Normal 2 2 2 2 2 2 31 2 2" xfId="12051" xr:uid="{00000000-0005-0000-0000-00009B2E0000}"/>
    <cellStyle name="Normal 2 2 2 2 2 2 31 2 3" xfId="12052" xr:uid="{00000000-0005-0000-0000-00009C2E0000}"/>
    <cellStyle name="Normal 2 2 2 2 2 2 31 2 4" xfId="12053" xr:uid="{00000000-0005-0000-0000-00009D2E0000}"/>
    <cellStyle name="Normal 2 2 2 2 2 2 31 2 5" xfId="12054" xr:uid="{00000000-0005-0000-0000-00009E2E0000}"/>
    <cellStyle name="Normal 2 2 2 2 2 2 31 2 6" xfId="12055" xr:uid="{00000000-0005-0000-0000-00009F2E0000}"/>
    <cellStyle name="Normal 2 2 2 2 2 2 31 2 7" xfId="12056" xr:uid="{00000000-0005-0000-0000-0000A02E0000}"/>
    <cellStyle name="Normal 2 2 2 2 2 2 31 2 8" xfId="12057" xr:uid="{00000000-0005-0000-0000-0000A12E0000}"/>
    <cellStyle name="Normal 2 2 2 2 2 2 31 2 9" xfId="12058" xr:uid="{00000000-0005-0000-0000-0000A22E0000}"/>
    <cellStyle name="Normal 2 2 2 2 2 2 31 3" xfId="12059" xr:uid="{00000000-0005-0000-0000-0000A32E0000}"/>
    <cellStyle name="Normal 2 2 2 2 2 2 31 3 10" xfId="12060" xr:uid="{00000000-0005-0000-0000-0000A42E0000}"/>
    <cellStyle name="Normal 2 2 2 2 2 2 31 3 2" xfId="12061" xr:uid="{00000000-0005-0000-0000-0000A52E0000}"/>
    <cellStyle name="Normal 2 2 2 2 2 2 31 3 3" xfId="12062" xr:uid="{00000000-0005-0000-0000-0000A62E0000}"/>
    <cellStyle name="Normal 2 2 2 2 2 2 31 3 4" xfId="12063" xr:uid="{00000000-0005-0000-0000-0000A72E0000}"/>
    <cellStyle name="Normal 2 2 2 2 2 2 31 3 5" xfId="12064" xr:uid="{00000000-0005-0000-0000-0000A82E0000}"/>
    <cellStyle name="Normal 2 2 2 2 2 2 31 3 6" xfId="12065" xr:uid="{00000000-0005-0000-0000-0000A92E0000}"/>
    <cellStyle name="Normal 2 2 2 2 2 2 31 3 7" xfId="12066" xr:uid="{00000000-0005-0000-0000-0000AA2E0000}"/>
    <cellStyle name="Normal 2 2 2 2 2 2 31 3 8" xfId="12067" xr:uid="{00000000-0005-0000-0000-0000AB2E0000}"/>
    <cellStyle name="Normal 2 2 2 2 2 2 31 3 9" xfId="12068" xr:uid="{00000000-0005-0000-0000-0000AC2E0000}"/>
    <cellStyle name="Normal 2 2 2 2 2 2 31 4" xfId="12069" xr:uid="{00000000-0005-0000-0000-0000AD2E0000}"/>
    <cellStyle name="Normal 2 2 2 2 2 2 31 4 10" xfId="12070" xr:uid="{00000000-0005-0000-0000-0000AE2E0000}"/>
    <cellStyle name="Normal 2 2 2 2 2 2 31 4 2" xfId="12071" xr:uid="{00000000-0005-0000-0000-0000AF2E0000}"/>
    <cellStyle name="Normal 2 2 2 2 2 2 31 4 3" xfId="12072" xr:uid="{00000000-0005-0000-0000-0000B02E0000}"/>
    <cellStyle name="Normal 2 2 2 2 2 2 31 4 4" xfId="12073" xr:uid="{00000000-0005-0000-0000-0000B12E0000}"/>
    <cellStyle name="Normal 2 2 2 2 2 2 31 4 5" xfId="12074" xr:uid="{00000000-0005-0000-0000-0000B22E0000}"/>
    <cellStyle name="Normal 2 2 2 2 2 2 31 4 6" xfId="12075" xr:uid="{00000000-0005-0000-0000-0000B32E0000}"/>
    <cellStyle name="Normal 2 2 2 2 2 2 31 4 7" xfId="12076" xr:uid="{00000000-0005-0000-0000-0000B42E0000}"/>
    <cellStyle name="Normal 2 2 2 2 2 2 31 4 8" xfId="12077" xr:uid="{00000000-0005-0000-0000-0000B52E0000}"/>
    <cellStyle name="Normal 2 2 2 2 2 2 31 4 9" xfId="12078" xr:uid="{00000000-0005-0000-0000-0000B62E0000}"/>
    <cellStyle name="Normal 2 2 2 2 2 2 31 5" xfId="12079" xr:uid="{00000000-0005-0000-0000-0000B72E0000}"/>
    <cellStyle name="Normal 2 2 2 2 2 2 31 5 10" xfId="12080" xr:uid="{00000000-0005-0000-0000-0000B82E0000}"/>
    <cellStyle name="Normal 2 2 2 2 2 2 31 5 2" xfId="12081" xr:uid="{00000000-0005-0000-0000-0000B92E0000}"/>
    <cellStyle name="Normal 2 2 2 2 2 2 31 5 3" xfId="12082" xr:uid="{00000000-0005-0000-0000-0000BA2E0000}"/>
    <cellStyle name="Normal 2 2 2 2 2 2 31 5 4" xfId="12083" xr:uid="{00000000-0005-0000-0000-0000BB2E0000}"/>
    <cellStyle name="Normal 2 2 2 2 2 2 31 5 5" xfId="12084" xr:uid="{00000000-0005-0000-0000-0000BC2E0000}"/>
    <cellStyle name="Normal 2 2 2 2 2 2 31 5 6" xfId="12085" xr:uid="{00000000-0005-0000-0000-0000BD2E0000}"/>
    <cellStyle name="Normal 2 2 2 2 2 2 31 5 7" xfId="12086" xr:uid="{00000000-0005-0000-0000-0000BE2E0000}"/>
    <cellStyle name="Normal 2 2 2 2 2 2 31 5 8" xfId="12087" xr:uid="{00000000-0005-0000-0000-0000BF2E0000}"/>
    <cellStyle name="Normal 2 2 2 2 2 2 31 5 9" xfId="12088" xr:uid="{00000000-0005-0000-0000-0000C02E0000}"/>
    <cellStyle name="Normal 2 2 2 2 2 2 31 6" xfId="12089" xr:uid="{00000000-0005-0000-0000-0000C12E0000}"/>
    <cellStyle name="Normal 2 2 2 2 2 2 31 7" xfId="12090" xr:uid="{00000000-0005-0000-0000-0000C22E0000}"/>
    <cellStyle name="Normal 2 2 2 2 2 2 31 8" xfId="12091" xr:uid="{00000000-0005-0000-0000-0000C32E0000}"/>
    <cellStyle name="Normal 2 2 2 2 2 2 31 9" xfId="12092" xr:uid="{00000000-0005-0000-0000-0000C42E0000}"/>
    <cellStyle name="Normal 2 2 2 2 2 2 32" xfId="12093" xr:uid="{00000000-0005-0000-0000-0000C52E0000}"/>
    <cellStyle name="Normal 2 2 2 2 2 2 32 10" xfId="12094" xr:uid="{00000000-0005-0000-0000-0000C62E0000}"/>
    <cellStyle name="Normal 2 2 2 2 2 2 32 11" xfId="12095" xr:uid="{00000000-0005-0000-0000-0000C72E0000}"/>
    <cellStyle name="Normal 2 2 2 2 2 2 32 12" xfId="12096" xr:uid="{00000000-0005-0000-0000-0000C82E0000}"/>
    <cellStyle name="Normal 2 2 2 2 2 2 32 13" xfId="12097" xr:uid="{00000000-0005-0000-0000-0000C92E0000}"/>
    <cellStyle name="Normal 2 2 2 2 2 2 32 14" xfId="12098" xr:uid="{00000000-0005-0000-0000-0000CA2E0000}"/>
    <cellStyle name="Normal 2 2 2 2 2 2 32 2" xfId="12099" xr:uid="{00000000-0005-0000-0000-0000CB2E0000}"/>
    <cellStyle name="Normal 2 2 2 2 2 2 32 2 10" xfId="12100" xr:uid="{00000000-0005-0000-0000-0000CC2E0000}"/>
    <cellStyle name="Normal 2 2 2 2 2 2 32 2 2" xfId="12101" xr:uid="{00000000-0005-0000-0000-0000CD2E0000}"/>
    <cellStyle name="Normal 2 2 2 2 2 2 32 2 3" xfId="12102" xr:uid="{00000000-0005-0000-0000-0000CE2E0000}"/>
    <cellStyle name="Normal 2 2 2 2 2 2 32 2 4" xfId="12103" xr:uid="{00000000-0005-0000-0000-0000CF2E0000}"/>
    <cellStyle name="Normal 2 2 2 2 2 2 32 2 5" xfId="12104" xr:uid="{00000000-0005-0000-0000-0000D02E0000}"/>
    <cellStyle name="Normal 2 2 2 2 2 2 32 2 6" xfId="12105" xr:uid="{00000000-0005-0000-0000-0000D12E0000}"/>
    <cellStyle name="Normal 2 2 2 2 2 2 32 2 7" xfId="12106" xr:uid="{00000000-0005-0000-0000-0000D22E0000}"/>
    <cellStyle name="Normal 2 2 2 2 2 2 32 2 8" xfId="12107" xr:uid="{00000000-0005-0000-0000-0000D32E0000}"/>
    <cellStyle name="Normal 2 2 2 2 2 2 32 2 9" xfId="12108" xr:uid="{00000000-0005-0000-0000-0000D42E0000}"/>
    <cellStyle name="Normal 2 2 2 2 2 2 32 3" xfId="12109" xr:uid="{00000000-0005-0000-0000-0000D52E0000}"/>
    <cellStyle name="Normal 2 2 2 2 2 2 32 3 10" xfId="12110" xr:uid="{00000000-0005-0000-0000-0000D62E0000}"/>
    <cellStyle name="Normal 2 2 2 2 2 2 32 3 2" xfId="12111" xr:uid="{00000000-0005-0000-0000-0000D72E0000}"/>
    <cellStyle name="Normal 2 2 2 2 2 2 32 3 3" xfId="12112" xr:uid="{00000000-0005-0000-0000-0000D82E0000}"/>
    <cellStyle name="Normal 2 2 2 2 2 2 32 3 4" xfId="12113" xr:uid="{00000000-0005-0000-0000-0000D92E0000}"/>
    <cellStyle name="Normal 2 2 2 2 2 2 32 3 5" xfId="12114" xr:uid="{00000000-0005-0000-0000-0000DA2E0000}"/>
    <cellStyle name="Normal 2 2 2 2 2 2 32 3 6" xfId="12115" xr:uid="{00000000-0005-0000-0000-0000DB2E0000}"/>
    <cellStyle name="Normal 2 2 2 2 2 2 32 3 7" xfId="12116" xr:uid="{00000000-0005-0000-0000-0000DC2E0000}"/>
    <cellStyle name="Normal 2 2 2 2 2 2 32 3 8" xfId="12117" xr:uid="{00000000-0005-0000-0000-0000DD2E0000}"/>
    <cellStyle name="Normal 2 2 2 2 2 2 32 3 9" xfId="12118" xr:uid="{00000000-0005-0000-0000-0000DE2E0000}"/>
    <cellStyle name="Normal 2 2 2 2 2 2 32 4" xfId="12119" xr:uid="{00000000-0005-0000-0000-0000DF2E0000}"/>
    <cellStyle name="Normal 2 2 2 2 2 2 32 4 10" xfId="12120" xr:uid="{00000000-0005-0000-0000-0000E02E0000}"/>
    <cellStyle name="Normal 2 2 2 2 2 2 32 4 2" xfId="12121" xr:uid="{00000000-0005-0000-0000-0000E12E0000}"/>
    <cellStyle name="Normal 2 2 2 2 2 2 32 4 3" xfId="12122" xr:uid="{00000000-0005-0000-0000-0000E22E0000}"/>
    <cellStyle name="Normal 2 2 2 2 2 2 32 4 4" xfId="12123" xr:uid="{00000000-0005-0000-0000-0000E32E0000}"/>
    <cellStyle name="Normal 2 2 2 2 2 2 32 4 5" xfId="12124" xr:uid="{00000000-0005-0000-0000-0000E42E0000}"/>
    <cellStyle name="Normal 2 2 2 2 2 2 32 4 6" xfId="12125" xr:uid="{00000000-0005-0000-0000-0000E52E0000}"/>
    <cellStyle name="Normal 2 2 2 2 2 2 32 4 7" xfId="12126" xr:uid="{00000000-0005-0000-0000-0000E62E0000}"/>
    <cellStyle name="Normal 2 2 2 2 2 2 32 4 8" xfId="12127" xr:uid="{00000000-0005-0000-0000-0000E72E0000}"/>
    <cellStyle name="Normal 2 2 2 2 2 2 32 4 9" xfId="12128" xr:uid="{00000000-0005-0000-0000-0000E82E0000}"/>
    <cellStyle name="Normal 2 2 2 2 2 2 32 5" xfId="12129" xr:uid="{00000000-0005-0000-0000-0000E92E0000}"/>
    <cellStyle name="Normal 2 2 2 2 2 2 32 5 10" xfId="12130" xr:uid="{00000000-0005-0000-0000-0000EA2E0000}"/>
    <cellStyle name="Normal 2 2 2 2 2 2 32 5 2" xfId="12131" xr:uid="{00000000-0005-0000-0000-0000EB2E0000}"/>
    <cellStyle name="Normal 2 2 2 2 2 2 32 5 3" xfId="12132" xr:uid="{00000000-0005-0000-0000-0000EC2E0000}"/>
    <cellStyle name="Normal 2 2 2 2 2 2 32 5 4" xfId="12133" xr:uid="{00000000-0005-0000-0000-0000ED2E0000}"/>
    <cellStyle name="Normal 2 2 2 2 2 2 32 5 5" xfId="12134" xr:uid="{00000000-0005-0000-0000-0000EE2E0000}"/>
    <cellStyle name="Normal 2 2 2 2 2 2 32 5 6" xfId="12135" xr:uid="{00000000-0005-0000-0000-0000EF2E0000}"/>
    <cellStyle name="Normal 2 2 2 2 2 2 32 5 7" xfId="12136" xr:uid="{00000000-0005-0000-0000-0000F02E0000}"/>
    <cellStyle name="Normal 2 2 2 2 2 2 32 5 8" xfId="12137" xr:uid="{00000000-0005-0000-0000-0000F12E0000}"/>
    <cellStyle name="Normal 2 2 2 2 2 2 32 5 9" xfId="12138" xr:uid="{00000000-0005-0000-0000-0000F22E0000}"/>
    <cellStyle name="Normal 2 2 2 2 2 2 32 6" xfId="12139" xr:uid="{00000000-0005-0000-0000-0000F32E0000}"/>
    <cellStyle name="Normal 2 2 2 2 2 2 32 7" xfId="12140" xr:uid="{00000000-0005-0000-0000-0000F42E0000}"/>
    <cellStyle name="Normal 2 2 2 2 2 2 32 8" xfId="12141" xr:uid="{00000000-0005-0000-0000-0000F52E0000}"/>
    <cellStyle name="Normal 2 2 2 2 2 2 32 9" xfId="12142" xr:uid="{00000000-0005-0000-0000-0000F62E0000}"/>
    <cellStyle name="Normal 2 2 2 2 2 2 33" xfId="12143" xr:uid="{00000000-0005-0000-0000-0000F72E0000}"/>
    <cellStyle name="Normal 2 2 2 2 2 2 33 10" xfId="12144" xr:uid="{00000000-0005-0000-0000-0000F82E0000}"/>
    <cellStyle name="Normal 2 2 2 2 2 2 33 11" xfId="12145" xr:uid="{00000000-0005-0000-0000-0000F92E0000}"/>
    <cellStyle name="Normal 2 2 2 2 2 2 33 12" xfId="12146" xr:uid="{00000000-0005-0000-0000-0000FA2E0000}"/>
    <cellStyle name="Normal 2 2 2 2 2 2 33 13" xfId="12147" xr:uid="{00000000-0005-0000-0000-0000FB2E0000}"/>
    <cellStyle name="Normal 2 2 2 2 2 2 33 14" xfId="12148" xr:uid="{00000000-0005-0000-0000-0000FC2E0000}"/>
    <cellStyle name="Normal 2 2 2 2 2 2 33 2" xfId="12149" xr:uid="{00000000-0005-0000-0000-0000FD2E0000}"/>
    <cellStyle name="Normal 2 2 2 2 2 2 33 2 10" xfId="12150" xr:uid="{00000000-0005-0000-0000-0000FE2E0000}"/>
    <cellStyle name="Normal 2 2 2 2 2 2 33 2 2" xfId="12151" xr:uid="{00000000-0005-0000-0000-0000FF2E0000}"/>
    <cellStyle name="Normal 2 2 2 2 2 2 33 2 3" xfId="12152" xr:uid="{00000000-0005-0000-0000-0000002F0000}"/>
    <cellStyle name="Normal 2 2 2 2 2 2 33 2 4" xfId="12153" xr:uid="{00000000-0005-0000-0000-0000012F0000}"/>
    <cellStyle name="Normal 2 2 2 2 2 2 33 2 5" xfId="12154" xr:uid="{00000000-0005-0000-0000-0000022F0000}"/>
    <cellStyle name="Normal 2 2 2 2 2 2 33 2 6" xfId="12155" xr:uid="{00000000-0005-0000-0000-0000032F0000}"/>
    <cellStyle name="Normal 2 2 2 2 2 2 33 2 7" xfId="12156" xr:uid="{00000000-0005-0000-0000-0000042F0000}"/>
    <cellStyle name="Normal 2 2 2 2 2 2 33 2 8" xfId="12157" xr:uid="{00000000-0005-0000-0000-0000052F0000}"/>
    <cellStyle name="Normal 2 2 2 2 2 2 33 2 9" xfId="12158" xr:uid="{00000000-0005-0000-0000-0000062F0000}"/>
    <cellStyle name="Normal 2 2 2 2 2 2 33 3" xfId="12159" xr:uid="{00000000-0005-0000-0000-0000072F0000}"/>
    <cellStyle name="Normal 2 2 2 2 2 2 33 3 10" xfId="12160" xr:uid="{00000000-0005-0000-0000-0000082F0000}"/>
    <cellStyle name="Normal 2 2 2 2 2 2 33 3 2" xfId="12161" xr:uid="{00000000-0005-0000-0000-0000092F0000}"/>
    <cellStyle name="Normal 2 2 2 2 2 2 33 3 3" xfId="12162" xr:uid="{00000000-0005-0000-0000-00000A2F0000}"/>
    <cellStyle name="Normal 2 2 2 2 2 2 33 3 4" xfId="12163" xr:uid="{00000000-0005-0000-0000-00000B2F0000}"/>
    <cellStyle name="Normal 2 2 2 2 2 2 33 3 5" xfId="12164" xr:uid="{00000000-0005-0000-0000-00000C2F0000}"/>
    <cellStyle name="Normal 2 2 2 2 2 2 33 3 6" xfId="12165" xr:uid="{00000000-0005-0000-0000-00000D2F0000}"/>
    <cellStyle name="Normal 2 2 2 2 2 2 33 3 7" xfId="12166" xr:uid="{00000000-0005-0000-0000-00000E2F0000}"/>
    <cellStyle name="Normal 2 2 2 2 2 2 33 3 8" xfId="12167" xr:uid="{00000000-0005-0000-0000-00000F2F0000}"/>
    <cellStyle name="Normal 2 2 2 2 2 2 33 3 9" xfId="12168" xr:uid="{00000000-0005-0000-0000-0000102F0000}"/>
    <cellStyle name="Normal 2 2 2 2 2 2 33 4" xfId="12169" xr:uid="{00000000-0005-0000-0000-0000112F0000}"/>
    <cellStyle name="Normal 2 2 2 2 2 2 33 4 10" xfId="12170" xr:uid="{00000000-0005-0000-0000-0000122F0000}"/>
    <cellStyle name="Normal 2 2 2 2 2 2 33 4 2" xfId="12171" xr:uid="{00000000-0005-0000-0000-0000132F0000}"/>
    <cellStyle name="Normal 2 2 2 2 2 2 33 4 3" xfId="12172" xr:uid="{00000000-0005-0000-0000-0000142F0000}"/>
    <cellStyle name="Normal 2 2 2 2 2 2 33 4 4" xfId="12173" xr:uid="{00000000-0005-0000-0000-0000152F0000}"/>
    <cellStyle name="Normal 2 2 2 2 2 2 33 4 5" xfId="12174" xr:uid="{00000000-0005-0000-0000-0000162F0000}"/>
    <cellStyle name="Normal 2 2 2 2 2 2 33 4 6" xfId="12175" xr:uid="{00000000-0005-0000-0000-0000172F0000}"/>
    <cellStyle name="Normal 2 2 2 2 2 2 33 4 7" xfId="12176" xr:uid="{00000000-0005-0000-0000-0000182F0000}"/>
    <cellStyle name="Normal 2 2 2 2 2 2 33 4 8" xfId="12177" xr:uid="{00000000-0005-0000-0000-0000192F0000}"/>
    <cellStyle name="Normal 2 2 2 2 2 2 33 4 9" xfId="12178" xr:uid="{00000000-0005-0000-0000-00001A2F0000}"/>
    <cellStyle name="Normal 2 2 2 2 2 2 33 5" xfId="12179" xr:uid="{00000000-0005-0000-0000-00001B2F0000}"/>
    <cellStyle name="Normal 2 2 2 2 2 2 33 5 10" xfId="12180" xr:uid="{00000000-0005-0000-0000-00001C2F0000}"/>
    <cellStyle name="Normal 2 2 2 2 2 2 33 5 2" xfId="12181" xr:uid="{00000000-0005-0000-0000-00001D2F0000}"/>
    <cellStyle name="Normal 2 2 2 2 2 2 33 5 3" xfId="12182" xr:uid="{00000000-0005-0000-0000-00001E2F0000}"/>
    <cellStyle name="Normal 2 2 2 2 2 2 33 5 4" xfId="12183" xr:uid="{00000000-0005-0000-0000-00001F2F0000}"/>
    <cellStyle name="Normal 2 2 2 2 2 2 33 5 5" xfId="12184" xr:uid="{00000000-0005-0000-0000-0000202F0000}"/>
    <cellStyle name="Normal 2 2 2 2 2 2 33 5 6" xfId="12185" xr:uid="{00000000-0005-0000-0000-0000212F0000}"/>
    <cellStyle name="Normal 2 2 2 2 2 2 33 5 7" xfId="12186" xr:uid="{00000000-0005-0000-0000-0000222F0000}"/>
    <cellStyle name="Normal 2 2 2 2 2 2 33 5 8" xfId="12187" xr:uid="{00000000-0005-0000-0000-0000232F0000}"/>
    <cellStyle name="Normal 2 2 2 2 2 2 33 5 9" xfId="12188" xr:uid="{00000000-0005-0000-0000-0000242F0000}"/>
    <cellStyle name="Normal 2 2 2 2 2 2 33 6" xfId="12189" xr:uid="{00000000-0005-0000-0000-0000252F0000}"/>
    <cellStyle name="Normal 2 2 2 2 2 2 33 7" xfId="12190" xr:uid="{00000000-0005-0000-0000-0000262F0000}"/>
    <cellStyle name="Normal 2 2 2 2 2 2 33 8" xfId="12191" xr:uid="{00000000-0005-0000-0000-0000272F0000}"/>
    <cellStyle name="Normal 2 2 2 2 2 2 33 9" xfId="12192" xr:uid="{00000000-0005-0000-0000-0000282F0000}"/>
    <cellStyle name="Normal 2 2 2 2 2 2 34" xfId="12193" xr:uid="{00000000-0005-0000-0000-0000292F0000}"/>
    <cellStyle name="Normal 2 2 2 2 2 2 34 10" xfId="12194" xr:uid="{00000000-0005-0000-0000-00002A2F0000}"/>
    <cellStyle name="Normal 2 2 2 2 2 2 34 2" xfId="12195" xr:uid="{00000000-0005-0000-0000-00002B2F0000}"/>
    <cellStyle name="Normal 2 2 2 2 2 2 34 3" xfId="12196" xr:uid="{00000000-0005-0000-0000-00002C2F0000}"/>
    <cellStyle name="Normal 2 2 2 2 2 2 34 4" xfId="12197" xr:uid="{00000000-0005-0000-0000-00002D2F0000}"/>
    <cellStyle name="Normal 2 2 2 2 2 2 34 5" xfId="12198" xr:uid="{00000000-0005-0000-0000-00002E2F0000}"/>
    <cellStyle name="Normal 2 2 2 2 2 2 34 6" xfId="12199" xr:uid="{00000000-0005-0000-0000-00002F2F0000}"/>
    <cellStyle name="Normal 2 2 2 2 2 2 34 7" xfId="12200" xr:uid="{00000000-0005-0000-0000-0000302F0000}"/>
    <cellStyle name="Normal 2 2 2 2 2 2 34 8" xfId="12201" xr:uid="{00000000-0005-0000-0000-0000312F0000}"/>
    <cellStyle name="Normal 2 2 2 2 2 2 34 9" xfId="12202" xr:uid="{00000000-0005-0000-0000-0000322F0000}"/>
    <cellStyle name="Normal 2 2 2 2 2 2 35" xfId="12203" xr:uid="{00000000-0005-0000-0000-0000332F0000}"/>
    <cellStyle name="Normal 2 2 2 2 2 2 35 10" xfId="12204" xr:uid="{00000000-0005-0000-0000-0000342F0000}"/>
    <cellStyle name="Normal 2 2 2 2 2 2 35 2" xfId="12205" xr:uid="{00000000-0005-0000-0000-0000352F0000}"/>
    <cellStyle name="Normal 2 2 2 2 2 2 35 3" xfId="12206" xr:uid="{00000000-0005-0000-0000-0000362F0000}"/>
    <cellStyle name="Normal 2 2 2 2 2 2 35 4" xfId="12207" xr:uid="{00000000-0005-0000-0000-0000372F0000}"/>
    <cellStyle name="Normal 2 2 2 2 2 2 35 5" xfId="12208" xr:uid="{00000000-0005-0000-0000-0000382F0000}"/>
    <cellStyle name="Normal 2 2 2 2 2 2 35 6" xfId="12209" xr:uid="{00000000-0005-0000-0000-0000392F0000}"/>
    <cellStyle name="Normal 2 2 2 2 2 2 35 7" xfId="12210" xr:uid="{00000000-0005-0000-0000-00003A2F0000}"/>
    <cellStyle name="Normal 2 2 2 2 2 2 35 8" xfId="12211" xr:uid="{00000000-0005-0000-0000-00003B2F0000}"/>
    <cellStyle name="Normal 2 2 2 2 2 2 35 9" xfId="12212" xr:uid="{00000000-0005-0000-0000-00003C2F0000}"/>
    <cellStyle name="Normal 2 2 2 2 2 2 36" xfId="12213" xr:uid="{00000000-0005-0000-0000-00003D2F0000}"/>
    <cellStyle name="Normal 2 2 2 2 2 2 36 10" xfId="12214" xr:uid="{00000000-0005-0000-0000-00003E2F0000}"/>
    <cellStyle name="Normal 2 2 2 2 2 2 36 2" xfId="12215" xr:uid="{00000000-0005-0000-0000-00003F2F0000}"/>
    <cellStyle name="Normal 2 2 2 2 2 2 36 3" xfId="12216" xr:uid="{00000000-0005-0000-0000-0000402F0000}"/>
    <cellStyle name="Normal 2 2 2 2 2 2 36 4" xfId="12217" xr:uid="{00000000-0005-0000-0000-0000412F0000}"/>
    <cellStyle name="Normal 2 2 2 2 2 2 36 5" xfId="12218" xr:uid="{00000000-0005-0000-0000-0000422F0000}"/>
    <cellStyle name="Normal 2 2 2 2 2 2 36 6" xfId="12219" xr:uid="{00000000-0005-0000-0000-0000432F0000}"/>
    <cellStyle name="Normal 2 2 2 2 2 2 36 7" xfId="12220" xr:uid="{00000000-0005-0000-0000-0000442F0000}"/>
    <cellStyle name="Normal 2 2 2 2 2 2 36 8" xfId="12221" xr:uid="{00000000-0005-0000-0000-0000452F0000}"/>
    <cellStyle name="Normal 2 2 2 2 2 2 36 9" xfId="12222" xr:uid="{00000000-0005-0000-0000-0000462F0000}"/>
    <cellStyle name="Normal 2 2 2 2 2 2 37" xfId="12223" xr:uid="{00000000-0005-0000-0000-0000472F0000}"/>
    <cellStyle name="Normal 2 2 2 2 2 2 37 10" xfId="12224" xr:uid="{00000000-0005-0000-0000-0000482F0000}"/>
    <cellStyle name="Normal 2 2 2 2 2 2 37 2" xfId="12225" xr:uid="{00000000-0005-0000-0000-0000492F0000}"/>
    <cellStyle name="Normal 2 2 2 2 2 2 37 3" xfId="12226" xr:uid="{00000000-0005-0000-0000-00004A2F0000}"/>
    <cellStyle name="Normal 2 2 2 2 2 2 37 4" xfId="12227" xr:uid="{00000000-0005-0000-0000-00004B2F0000}"/>
    <cellStyle name="Normal 2 2 2 2 2 2 37 5" xfId="12228" xr:uid="{00000000-0005-0000-0000-00004C2F0000}"/>
    <cellStyle name="Normal 2 2 2 2 2 2 37 6" xfId="12229" xr:uid="{00000000-0005-0000-0000-00004D2F0000}"/>
    <cellStyle name="Normal 2 2 2 2 2 2 37 7" xfId="12230" xr:uid="{00000000-0005-0000-0000-00004E2F0000}"/>
    <cellStyle name="Normal 2 2 2 2 2 2 37 8" xfId="12231" xr:uid="{00000000-0005-0000-0000-00004F2F0000}"/>
    <cellStyle name="Normal 2 2 2 2 2 2 37 9" xfId="12232" xr:uid="{00000000-0005-0000-0000-0000502F0000}"/>
    <cellStyle name="Normal 2 2 2 2 2 2 38" xfId="12233" xr:uid="{00000000-0005-0000-0000-0000512F0000}"/>
    <cellStyle name="Normal 2 2 2 2 2 2 39" xfId="12234" xr:uid="{00000000-0005-0000-0000-0000522F0000}"/>
    <cellStyle name="Normal 2 2 2 2 2 2 4" xfId="12235" xr:uid="{00000000-0005-0000-0000-0000532F0000}"/>
    <cellStyle name="Normal 2 2 2 2 2 2 4 10" xfId="12236" xr:uid="{00000000-0005-0000-0000-0000542F0000}"/>
    <cellStyle name="Normal 2 2 2 2 2 2 4 11" xfId="12237" xr:uid="{00000000-0005-0000-0000-0000552F0000}"/>
    <cellStyle name="Normal 2 2 2 2 2 2 4 12" xfId="12238" xr:uid="{00000000-0005-0000-0000-0000562F0000}"/>
    <cellStyle name="Normal 2 2 2 2 2 2 4 13" xfId="12239" xr:uid="{00000000-0005-0000-0000-0000572F0000}"/>
    <cellStyle name="Normal 2 2 2 2 2 2 4 14" xfId="12240" xr:uid="{00000000-0005-0000-0000-0000582F0000}"/>
    <cellStyle name="Normal 2 2 2 2 2 2 4 2" xfId="12241" xr:uid="{00000000-0005-0000-0000-0000592F0000}"/>
    <cellStyle name="Normal 2 2 2 2 2 2 4 2 10" xfId="12242" xr:uid="{00000000-0005-0000-0000-00005A2F0000}"/>
    <cellStyle name="Normal 2 2 2 2 2 2 4 2 2" xfId="12243" xr:uid="{00000000-0005-0000-0000-00005B2F0000}"/>
    <cellStyle name="Normal 2 2 2 2 2 2 4 2 3" xfId="12244" xr:uid="{00000000-0005-0000-0000-00005C2F0000}"/>
    <cellStyle name="Normal 2 2 2 2 2 2 4 2 4" xfId="12245" xr:uid="{00000000-0005-0000-0000-00005D2F0000}"/>
    <cellStyle name="Normal 2 2 2 2 2 2 4 2 5" xfId="12246" xr:uid="{00000000-0005-0000-0000-00005E2F0000}"/>
    <cellStyle name="Normal 2 2 2 2 2 2 4 2 6" xfId="12247" xr:uid="{00000000-0005-0000-0000-00005F2F0000}"/>
    <cellStyle name="Normal 2 2 2 2 2 2 4 2 7" xfId="12248" xr:uid="{00000000-0005-0000-0000-0000602F0000}"/>
    <cellStyle name="Normal 2 2 2 2 2 2 4 2 8" xfId="12249" xr:uid="{00000000-0005-0000-0000-0000612F0000}"/>
    <cellStyle name="Normal 2 2 2 2 2 2 4 2 9" xfId="12250" xr:uid="{00000000-0005-0000-0000-0000622F0000}"/>
    <cellStyle name="Normal 2 2 2 2 2 2 4 3" xfId="12251" xr:uid="{00000000-0005-0000-0000-0000632F0000}"/>
    <cellStyle name="Normal 2 2 2 2 2 2 4 3 10" xfId="12252" xr:uid="{00000000-0005-0000-0000-0000642F0000}"/>
    <cellStyle name="Normal 2 2 2 2 2 2 4 3 2" xfId="12253" xr:uid="{00000000-0005-0000-0000-0000652F0000}"/>
    <cellStyle name="Normal 2 2 2 2 2 2 4 3 3" xfId="12254" xr:uid="{00000000-0005-0000-0000-0000662F0000}"/>
    <cellStyle name="Normal 2 2 2 2 2 2 4 3 4" xfId="12255" xr:uid="{00000000-0005-0000-0000-0000672F0000}"/>
    <cellStyle name="Normal 2 2 2 2 2 2 4 3 5" xfId="12256" xr:uid="{00000000-0005-0000-0000-0000682F0000}"/>
    <cellStyle name="Normal 2 2 2 2 2 2 4 3 6" xfId="12257" xr:uid="{00000000-0005-0000-0000-0000692F0000}"/>
    <cellStyle name="Normal 2 2 2 2 2 2 4 3 7" xfId="12258" xr:uid="{00000000-0005-0000-0000-00006A2F0000}"/>
    <cellStyle name="Normal 2 2 2 2 2 2 4 3 8" xfId="12259" xr:uid="{00000000-0005-0000-0000-00006B2F0000}"/>
    <cellStyle name="Normal 2 2 2 2 2 2 4 3 9" xfId="12260" xr:uid="{00000000-0005-0000-0000-00006C2F0000}"/>
    <cellStyle name="Normal 2 2 2 2 2 2 4 4" xfId="12261" xr:uid="{00000000-0005-0000-0000-00006D2F0000}"/>
    <cellStyle name="Normal 2 2 2 2 2 2 4 4 10" xfId="12262" xr:uid="{00000000-0005-0000-0000-00006E2F0000}"/>
    <cellStyle name="Normal 2 2 2 2 2 2 4 4 2" xfId="12263" xr:uid="{00000000-0005-0000-0000-00006F2F0000}"/>
    <cellStyle name="Normal 2 2 2 2 2 2 4 4 3" xfId="12264" xr:uid="{00000000-0005-0000-0000-0000702F0000}"/>
    <cellStyle name="Normal 2 2 2 2 2 2 4 4 4" xfId="12265" xr:uid="{00000000-0005-0000-0000-0000712F0000}"/>
    <cellStyle name="Normal 2 2 2 2 2 2 4 4 5" xfId="12266" xr:uid="{00000000-0005-0000-0000-0000722F0000}"/>
    <cellStyle name="Normal 2 2 2 2 2 2 4 4 6" xfId="12267" xr:uid="{00000000-0005-0000-0000-0000732F0000}"/>
    <cellStyle name="Normal 2 2 2 2 2 2 4 4 7" xfId="12268" xr:uid="{00000000-0005-0000-0000-0000742F0000}"/>
    <cellStyle name="Normal 2 2 2 2 2 2 4 4 8" xfId="12269" xr:uid="{00000000-0005-0000-0000-0000752F0000}"/>
    <cellStyle name="Normal 2 2 2 2 2 2 4 4 9" xfId="12270" xr:uid="{00000000-0005-0000-0000-0000762F0000}"/>
    <cellStyle name="Normal 2 2 2 2 2 2 4 5" xfId="12271" xr:uid="{00000000-0005-0000-0000-0000772F0000}"/>
    <cellStyle name="Normal 2 2 2 2 2 2 4 5 10" xfId="12272" xr:uid="{00000000-0005-0000-0000-0000782F0000}"/>
    <cellStyle name="Normal 2 2 2 2 2 2 4 5 2" xfId="12273" xr:uid="{00000000-0005-0000-0000-0000792F0000}"/>
    <cellStyle name="Normal 2 2 2 2 2 2 4 5 3" xfId="12274" xr:uid="{00000000-0005-0000-0000-00007A2F0000}"/>
    <cellStyle name="Normal 2 2 2 2 2 2 4 5 4" xfId="12275" xr:uid="{00000000-0005-0000-0000-00007B2F0000}"/>
    <cellStyle name="Normal 2 2 2 2 2 2 4 5 5" xfId="12276" xr:uid="{00000000-0005-0000-0000-00007C2F0000}"/>
    <cellStyle name="Normal 2 2 2 2 2 2 4 5 6" xfId="12277" xr:uid="{00000000-0005-0000-0000-00007D2F0000}"/>
    <cellStyle name="Normal 2 2 2 2 2 2 4 5 7" xfId="12278" xr:uid="{00000000-0005-0000-0000-00007E2F0000}"/>
    <cellStyle name="Normal 2 2 2 2 2 2 4 5 8" xfId="12279" xr:uid="{00000000-0005-0000-0000-00007F2F0000}"/>
    <cellStyle name="Normal 2 2 2 2 2 2 4 5 9" xfId="12280" xr:uid="{00000000-0005-0000-0000-0000802F0000}"/>
    <cellStyle name="Normal 2 2 2 2 2 2 4 6" xfId="12281" xr:uid="{00000000-0005-0000-0000-0000812F0000}"/>
    <cellStyle name="Normal 2 2 2 2 2 2 4 7" xfId="12282" xr:uid="{00000000-0005-0000-0000-0000822F0000}"/>
    <cellStyle name="Normal 2 2 2 2 2 2 4 8" xfId="12283" xr:uid="{00000000-0005-0000-0000-0000832F0000}"/>
    <cellStyle name="Normal 2 2 2 2 2 2 4 9" xfId="12284" xr:uid="{00000000-0005-0000-0000-0000842F0000}"/>
    <cellStyle name="Normal 2 2 2 2 2 2 40" xfId="12285" xr:uid="{00000000-0005-0000-0000-0000852F0000}"/>
    <cellStyle name="Normal 2 2 2 2 2 2 41" xfId="12286" xr:uid="{00000000-0005-0000-0000-0000862F0000}"/>
    <cellStyle name="Normal 2 2 2 2 2 2 42" xfId="12287" xr:uid="{00000000-0005-0000-0000-0000872F0000}"/>
    <cellStyle name="Normal 2 2 2 2 2 2 43" xfId="12288" xr:uid="{00000000-0005-0000-0000-0000882F0000}"/>
    <cellStyle name="Normal 2 2 2 2 2 2 44" xfId="12289" xr:uid="{00000000-0005-0000-0000-0000892F0000}"/>
    <cellStyle name="Normal 2 2 2 2 2 2 45" xfId="12290" xr:uid="{00000000-0005-0000-0000-00008A2F0000}"/>
    <cellStyle name="Normal 2 2 2 2 2 2 46" xfId="12291" xr:uid="{00000000-0005-0000-0000-00008B2F0000}"/>
    <cellStyle name="Normal 2 2 2 2 2 2 47" xfId="12292" xr:uid="{00000000-0005-0000-0000-00008C2F0000}"/>
    <cellStyle name="Normal 2 2 2 2 2 2 48" xfId="12293" xr:uid="{00000000-0005-0000-0000-00008D2F0000}"/>
    <cellStyle name="Normal 2 2 2 2 2 2 5" xfId="12294" xr:uid="{00000000-0005-0000-0000-00008E2F0000}"/>
    <cellStyle name="Normal 2 2 2 2 2 2 5 10" xfId="12295" xr:uid="{00000000-0005-0000-0000-00008F2F0000}"/>
    <cellStyle name="Normal 2 2 2 2 2 2 5 11" xfId="12296" xr:uid="{00000000-0005-0000-0000-0000902F0000}"/>
    <cellStyle name="Normal 2 2 2 2 2 2 5 12" xfId="12297" xr:uid="{00000000-0005-0000-0000-0000912F0000}"/>
    <cellStyle name="Normal 2 2 2 2 2 2 5 13" xfId="12298" xr:uid="{00000000-0005-0000-0000-0000922F0000}"/>
    <cellStyle name="Normal 2 2 2 2 2 2 5 14" xfId="12299" xr:uid="{00000000-0005-0000-0000-0000932F0000}"/>
    <cellStyle name="Normal 2 2 2 2 2 2 5 2" xfId="12300" xr:uid="{00000000-0005-0000-0000-0000942F0000}"/>
    <cellStyle name="Normal 2 2 2 2 2 2 5 2 10" xfId="12301" xr:uid="{00000000-0005-0000-0000-0000952F0000}"/>
    <cellStyle name="Normal 2 2 2 2 2 2 5 2 2" xfId="12302" xr:uid="{00000000-0005-0000-0000-0000962F0000}"/>
    <cellStyle name="Normal 2 2 2 2 2 2 5 2 3" xfId="12303" xr:uid="{00000000-0005-0000-0000-0000972F0000}"/>
    <cellStyle name="Normal 2 2 2 2 2 2 5 2 4" xfId="12304" xr:uid="{00000000-0005-0000-0000-0000982F0000}"/>
    <cellStyle name="Normal 2 2 2 2 2 2 5 2 5" xfId="12305" xr:uid="{00000000-0005-0000-0000-0000992F0000}"/>
    <cellStyle name="Normal 2 2 2 2 2 2 5 2 6" xfId="12306" xr:uid="{00000000-0005-0000-0000-00009A2F0000}"/>
    <cellStyle name="Normal 2 2 2 2 2 2 5 2 7" xfId="12307" xr:uid="{00000000-0005-0000-0000-00009B2F0000}"/>
    <cellStyle name="Normal 2 2 2 2 2 2 5 2 8" xfId="12308" xr:uid="{00000000-0005-0000-0000-00009C2F0000}"/>
    <cellStyle name="Normal 2 2 2 2 2 2 5 2 9" xfId="12309" xr:uid="{00000000-0005-0000-0000-00009D2F0000}"/>
    <cellStyle name="Normal 2 2 2 2 2 2 5 3" xfId="12310" xr:uid="{00000000-0005-0000-0000-00009E2F0000}"/>
    <cellStyle name="Normal 2 2 2 2 2 2 5 3 10" xfId="12311" xr:uid="{00000000-0005-0000-0000-00009F2F0000}"/>
    <cellStyle name="Normal 2 2 2 2 2 2 5 3 2" xfId="12312" xr:uid="{00000000-0005-0000-0000-0000A02F0000}"/>
    <cellStyle name="Normal 2 2 2 2 2 2 5 3 3" xfId="12313" xr:uid="{00000000-0005-0000-0000-0000A12F0000}"/>
    <cellStyle name="Normal 2 2 2 2 2 2 5 3 4" xfId="12314" xr:uid="{00000000-0005-0000-0000-0000A22F0000}"/>
    <cellStyle name="Normal 2 2 2 2 2 2 5 3 5" xfId="12315" xr:uid="{00000000-0005-0000-0000-0000A32F0000}"/>
    <cellStyle name="Normal 2 2 2 2 2 2 5 3 6" xfId="12316" xr:uid="{00000000-0005-0000-0000-0000A42F0000}"/>
    <cellStyle name="Normal 2 2 2 2 2 2 5 3 7" xfId="12317" xr:uid="{00000000-0005-0000-0000-0000A52F0000}"/>
    <cellStyle name="Normal 2 2 2 2 2 2 5 3 8" xfId="12318" xr:uid="{00000000-0005-0000-0000-0000A62F0000}"/>
    <cellStyle name="Normal 2 2 2 2 2 2 5 3 9" xfId="12319" xr:uid="{00000000-0005-0000-0000-0000A72F0000}"/>
    <cellStyle name="Normal 2 2 2 2 2 2 5 4" xfId="12320" xr:uid="{00000000-0005-0000-0000-0000A82F0000}"/>
    <cellStyle name="Normal 2 2 2 2 2 2 5 4 10" xfId="12321" xr:uid="{00000000-0005-0000-0000-0000A92F0000}"/>
    <cellStyle name="Normal 2 2 2 2 2 2 5 4 2" xfId="12322" xr:uid="{00000000-0005-0000-0000-0000AA2F0000}"/>
    <cellStyle name="Normal 2 2 2 2 2 2 5 4 3" xfId="12323" xr:uid="{00000000-0005-0000-0000-0000AB2F0000}"/>
    <cellStyle name="Normal 2 2 2 2 2 2 5 4 4" xfId="12324" xr:uid="{00000000-0005-0000-0000-0000AC2F0000}"/>
    <cellStyle name="Normal 2 2 2 2 2 2 5 4 5" xfId="12325" xr:uid="{00000000-0005-0000-0000-0000AD2F0000}"/>
    <cellStyle name="Normal 2 2 2 2 2 2 5 4 6" xfId="12326" xr:uid="{00000000-0005-0000-0000-0000AE2F0000}"/>
    <cellStyle name="Normal 2 2 2 2 2 2 5 4 7" xfId="12327" xr:uid="{00000000-0005-0000-0000-0000AF2F0000}"/>
    <cellStyle name="Normal 2 2 2 2 2 2 5 4 8" xfId="12328" xr:uid="{00000000-0005-0000-0000-0000B02F0000}"/>
    <cellStyle name="Normal 2 2 2 2 2 2 5 4 9" xfId="12329" xr:uid="{00000000-0005-0000-0000-0000B12F0000}"/>
    <cellStyle name="Normal 2 2 2 2 2 2 5 5" xfId="12330" xr:uid="{00000000-0005-0000-0000-0000B22F0000}"/>
    <cellStyle name="Normal 2 2 2 2 2 2 5 5 10" xfId="12331" xr:uid="{00000000-0005-0000-0000-0000B32F0000}"/>
    <cellStyle name="Normal 2 2 2 2 2 2 5 5 2" xfId="12332" xr:uid="{00000000-0005-0000-0000-0000B42F0000}"/>
    <cellStyle name="Normal 2 2 2 2 2 2 5 5 3" xfId="12333" xr:uid="{00000000-0005-0000-0000-0000B52F0000}"/>
    <cellStyle name="Normal 2 2 2 2 2 2 5 5 4" xfId="12334" xr:uid="{00000000-0005-0000-0000-0000B62F0000}"/>
    <cellStyle name="Normal 2 2 2 2 2 2 5 5 5" xfId="12335" xr:uid="{00000000-0005-0000-0000-0000B72F0000}"/>
    <cellStyle name="Normal 2 2 2 2 2 2 5 5 6" xfId="12336" xr:uid="{00000000-0005-0000-0000-0000B82F0000}"/>
    <cellStyle name="Normal 2 2 2 2 2 2 5 5 7" xfId="12337" xr:uid="{00000000-0005-0000-0000-0000B92F0000}"/>
    <cellStyle name="Normal 2 2 2 2 2 2 5 5 8" xfId="12338" xr:uid="{00000000-0005-0000-0000-0000BA2F0000}"/>
    <cellStyle name="Normal 2 2 2 2 2 2 5 5 9" xfId="12339" xr:uid="{00000000-0005-0000-0000-0000BB2F0000}"/>
    <cellStyle name="Normal 2 2 2 2 2 2 5 6" xfId="12340" xr:uid="{00000000-0005-0000-0000-0000BC2F0000}"/>
    <cellStyle name="Normal 2 2 2 2 2 2 5 7" xfId="12341" xr:uid="{00000000-0005-0000-0000-0000BD2F0000}"/>
    <cellStyle name="Normal 2 2 2 2 2 2 5 8" xfId="12342" xr:uid="{00000000-0005-0000-0000-0000BE2F0000}"/>
    <cellStyle name="Normal 2 2 2 2 2 2 5 9" xfId="12343" xr:uid="{00000000-0005-0000-0000-0000BF2F0000}"/>
    <cellStyle name="Normal 2 2 2 2 2 2 6" xfId="12344" xr:uid="{00000000-0005-0000-0000-0000C02F0000}"/>
    <cellStyle name="Normal 2 2 2 2 2 2 6 10" xfId="12345" xr:uid="{00000000-0005-0000-0000-0000C12F0000}"/>
    <cellStyle name="Normal 2 2 2 2 2 2 6 11" xfId="12346" xr:uid="{00000000-0005-0000-0000-0000C22F0000}"/>
    <cellStyle name="Normal 2 2 2 2 2 2 6 12" xfId="12347" xr:uid="{00000000-0005-0000-0000-0000C32F0000}"/>
    <cellStyle name="Normal 2 2 2 2 2 2 6 13" xfId="12348" xr:uid="{00000000-0005-0000-0000-0000C42F0000}"/>
    <cellStyle name="Normal 2 2 2 2 2 2 6 14" xfId="12349" xr:uid="{00000000-0005-0000-0000-0000C52F0000}"/>
    <cellStyle name="Normal 2 2 2 2 2 2 6 2" xfId="12350" xr:uid="{00000000-0005-0000-0000-0000C62F0000}"/>
    <cellStyle name="Normal 2 2 2 2 2 2 6 2 10" xfId="12351" xr:uid="{00000000-0005-0000-0000-0000C72F0000}"/>
    <cellStyle name="Normal 2 2 2 2 2 2 6 2 2" xfId="12352" xr:uid="{00000000-0005-0000-0000-0000C82F0000}"/>
    <cellStyle name="Normal 2 2 2 2 2 2 6 2 3" xfId="12353" xr:uid="{00000000-0005-0000-0000-0000C92F0000}"/>
    <cellStyle name="Normal 2 2 2 2 2 2 6 2 4" xfId="12354" xr:uid="{00000000-0005-0000-0000-0000CA2F0000}"/>
    <cellStyle name="Normal 2 2 2 2 2 2 6 2 5" xfId="12355" xr:uid="{00000000-0005-0000-0000-0000CB2F0000}"/>
    <cellStyle name="Normal 2 2 2 2 2 2 6 2 6" xfId="12356" xr:uid="{00000000-0005-0000-0000-0000CC2F0000}"/>
    <cellStyle name="Normal 2 2 2 2 2 2 6 2 7" xfId="12357" xr:uid="{00000000-0005-0000-0000-0000CD2F0000}"/>
    <cellStyle name="Normal 2 2 2 2 2 2 6 2 8" xfId="12358" xr:uid="{00000000-0005-0000-0000-0000CE2F0000}"/>
    <cellStyle name="Normal 2 2 2 2 2 2 6 2 9" xfId="12359" xr:uid="{00000000-0005-0000-0000-0000CF2F0000}"/>
    <cellStyle name="Normal 2 2 2 2 2 2 6 3" xfId="12360" xr:uid="{00000000-0005-0000-0000-0000D02F0000}"/>
    <cellStyle name="Normal 2 2 2 2 2 2 6 3 10" xfId="12361" xr:uid="{00000000-0005-0000-0000-0000D12F0000}"/>
    <cellStyle name="Normal 2 2 2 2 2 2 6 3 2" xfId="12362" xr:uid="{00000000-0005-0000-0000-0000D22F0000}"/>
    <cellStyle name="Normal 2 2 2 2 2 2 6 3 3" xfId="12363" xr:uid="{00000000-0005-0000-0000-0000D32F0000}"/>
    <cellStyle name="Normal 2 2 2 2 2 2 6 3 4" xfId="12364" xr:uid="{00000000-0005-0000-0000-0000D42F0000}"/>
    <cellStyle name="Normal 2 2 2 2 2 2 6 3 5" xfId="12365" xr:uid="{00000000-0005-0000-0000-0000D52F0000}"/>
    <cellStyle name="Normal 2 2 2 2 2 2 6 3 6" xfId="12366" xr:uid="{00000000-0005-0000-0000-0000D62F0000}"/>
    <cellStyle name="Normal 2 2 2 2 2 2 6 3 7" xfId="12367" xr:uid="{00000000-0005-0000-0000-0000D72F0000}"/>
    <cellStyle name="Normal 2 2 2 2 2 2 6 3 8" xfId="12368" xr:uid="{00000000-0005-0000-0000-0000D82F0000}"/>
    <cellStyle name="Normal 2 2 2 2 2 2 6 3 9" xfId="12369" xr:uid="{00000000-0005-0000-0000-0000D92F0000}"/>
    <cellStyle name="Normal 2 2 2 2 2 2 6 4" xfId="12370" xr:uid="{00000000-0005-0000-0000-0000DA2F0000}"/>
    <cellStyle name="Normal 2 2 2 2 2 2 6 4 10" xfId="12371" xr:uid="{00000000-0005-0000-0000-0000DB2F0000}"/>
    <cellStyle name="Normal 2 2 2 2 2 2 6 4 2" xfId="12372" xr:uid="{00000000-0005-0000-0000-0000DC2F0000}"/>
    <cellStyle name="Normal 2 2 2 2 2 2 6 4 3" xfId="12373" xr:uid="{00000000-0005-0000-0000-0000DD2F0000}"/>
    <cellStyle name="Normal 2 2 2 2 2 2 6 4 4" xfId="12374" xr:uid="{00000000-0005-0000-0000-0000DE2F0000}"/>
    <cellStyle name="Normal 2 2 2 2 2 2 6 4 5" xfId="12375" xr:uid="{00000000-0005-0000-0000-0000DF2F0000}"/>
    <cellStyle name="Normal 2 2 2 2 2 2 6 4 6" xfId="12376" xr:uid="{00000000-0005-0000-0000-0000E02F0000}"/>
    <cellStyle name="Normal 2 2 2 2 2 2 6 4 7" xfId="12377" xr:uid="{00000000-0005-0000-0000-0000E12F0000}"/>
    <cellStyle name="Normal 2 2 2 2 2 2 6 4 8" xfId="12378" xr:uid="{00000000-0005-0000-0000-0000E22F0000}"/>
    <cellStyle name="Normal 2 2 2 2 2 2 6 4 9" xfId="12379" xr:uid="{00000000-0005-0000-0000-0000E32F0000}"/>
    <cellStyle name="Normal 2 2 2 2 2 2 6 5" xfId="12380" xr:uid="{00000000-0005-0000-0000-0000E42F0000}"/>
    <cellStyle name="Normal 2 2 2 2 2 2 6 5 10" xfId="12381" xr:uid="{00000000-0005-0000-0000-0000E52F0000}"/>
    <cellStyle name="Normal 2 2 2 2 2 2 6 5 2" xfId="12382" xr:uid="{00000000-0005-0000-0000-0000E62F0000}"/>
    <cellStyle name="Normal 2 2 2 2 2 2 6 5 3" xfId="12383" xr:uid="{00000000-0005-0000-0000-0000E72F0000}"/>
    <cellStyle name="Normal 2 2 2 2 2 2 6 5 4" xfId="12384" xr:uid="{00000000-0005-0000-0000-0000E82F0000}"/>
    <cellStyle name="Normal 2 2 2 2 2 2 6 5 5" xfId="12385" xr:uid="{00000000-0005-0000-0000-0000E92F0000}"/>
    <cellStyle name="Normal 2 2 2 2 2 2 6 5 6" xfId="12386" xr:uid="{00000000-0005-0000-0000-0000EA2F0000}"/>
    <cellStyle name="Normal 2 2 2 2 2 2 6 5 7" xfId="12387" xr:uid="{00000000-0005-0000-0000-0000EB2F0000}"/>
    <cellStyle name="Normal 2 2 2 2 2 2 6 5 8" xfId="12388" xr:uid="{00000000-0005-0000-0000-0000EC2F0000}"/>
    <cellStyle name="Normal 2 2 2 2 2 2 6 5 9" xfId="12389" xr:uid="{00000000-0005-0000-0000-0000ED2F0000}"/>
    <cellStyle name="Normal 2 2 2 2 2 2 6 6" xfId="12390" xr:uid="{00000000-0005-0000-0000-0000EE2F0000}"/>
    <cellStyle name="Normal 2 2 2 2 2 2 6 7" xfId="12391" xr:uid="{00000000-0005-0000-0000-0000EF2F0000}"/>
    <cellStyle name="Normal 2 2 2 2 2 2 6 8" xfId="12392" xr:uid="{00000000-0005-0000-0000-0000F02F0000}"/>
    <cellStyle name="Normal 2 2 2 2 2 2 6 9" xfId="12393" xr:uid="{00000000-0005-0000-0000-0000F12F0000}"/>
    <cellStyle name="Normal 2 2 2 2 2 2 7" xfId="12394" xr:uid="{00000000-0005-0000-0000-0000F22F0000}"/>
    <cellStyle name="Normal 2 2 2 2 2 2 7 10" xfId="12395" xr:uid="{00000000-0005-0000-0000-0000F32F0000}"/>
    <cellStyle name="Normal 2 2 2 2 2 2 7 11" xfId="12396" xr:uid="{00000000-0005-0000-0000-0000F42F0000}"/>
    <cellStyle name="Normal 2 2 2 2 2 2 7 12" xfId="12397" xr:uid="{00000000-0005-0000-0000-0000F52F0000}"/>
    <cellStyle name="Normal 2 2 2 2 2 2 7 13" xfId="12398" xr:uid="{00000000-0005-0000-0000-0000F62F0000}"/>
    <cellStyle name="Normal 2 2 2 2 2 2 7 14" xfId="12399" xr:uid="{00000000-0005-0000-0000-0000F72F0000}"/>
    <cellStyle name="Normal 2 2 2 2 2 2 7 2" xfId="12400" xr:uid="{00000000-0005-0000-0000-0000F82F0000}"/>
    <cellStyle name="Normal 2 2 2 2 2 2 7 2 10" xfId="12401" xr:uid="{00000000-0005-0000-0000-0000F92F0000}"/>
    <cellStyle name="Normal 2 2 2 2 2 2 7 2 2" xfId="12402" xr:uid="{00000000-0005-0000-0000-0000FA2F0000}"/>
    <cellStyle name="Normal 2 2 2 2 2 2 7 2 3" xfId="12403" xr:uid="{00000000-0005-0000-0000-0000FB2F0000}"/>
    <cellStyle name="Normal 2 2 2 2 2 2 7 2 4" xfId="12404" xr:uid="{00000000-0005-0000-0000-0000FC2F0000}"/>
    <cellStyle name="Normal 2 2 2 2 2 2 7 2 5" xfId="12405" xr:uid="{00000000-0005-0000-0000-0000FD2F0000}"/>
    <cellStyle name="Normal 2 2 2 2 2 2 7 2 6" xfId="12406" xr:uid="{00000000-0005-0000-0000-0000FE2F0000}"/>
    <cellStyle name="Normal 2 2 2 2 2 2 7 2 7" xfId="12407" xr:uid="{00000000-0005-0000-0000-0000FF2F0000}"/>
    <cellStyle name="Normal 2 2 2 2 2 2 7 2 8" xfId="12408" xr:uid="{00000000-0005-0000-0000-000000300000}"/>
    <cellStyle name="Normal 2 2 2 2 2 2 7 2 9" xfId="12409" xr:uid="{00000000-0005-0000-0000-000001300000}"/>
    <cellStyle name="Normal 2 2 2 2 2 2 7 3" xfId="12410" xr:uid="{00000000-0005-0000-0000-000002300000}"/>
    <cellStyle name="Normal 2 2 2 2 2 2 7 3 10" xfId="12411" xr:uid="{00000000-0005-0000-0000-000003300000}"/>
    <cellStyle name="Normal 2 2 2 2 2 2 7 3 2" xfId="12412" xr:uid="{00000000-0005-0000-0000-000004300000}"/>
    <cellStyle name="Normal 2 2 2 2 2 2 7 3 3" xfId="12413" xr:uid="{00000000-0005-0000-0000-000005300000}"/>
    <cellStyle name="Normal 2 2 2 2 2 2 7 3 4" xfId="12414" xr:uid="{00000000-0005-0000-0000-000006300000}"/>
    <cellStyle name="Normal 2 2 2 2 2 2 7 3 5" xfId="12415" xr:uid="{00000000-0005-0000-0000-000007300000}"/>
    <cellStyle name="Normal 2 2 2 2 2 2 7 3 6" xfId="12416" xr:uid="{00000000-0005-0000-0000-000008300000}"/>
    <cellStyle name="Normal 2 2 2 2 2 2 7 3 7" xfId="12417" xr:uid="{00000000-0005-0000-0000-000009300000}"/>
    <cellStyle name="Normal 2 2 2 2 2 2 7 3 8" xfId="12418" xr:uid="{00000000-0005-0000-0000-00000A300000}"/>
    <cellStyle name="Normal 2 2 2 2 2 2 7 3 9" xfId="12419" xr:uid="{00000000-0005-0000-0000-00000B300000}"/>
    <cellStyle name="Normal 2 2 2 2 2 2 7 4" xfId="12420" xr:uid="{00000000-0005-0000-0000-00000C300000}"/>
    <cellStyle name="Normal 2 2 2 2 2 2 7 4 10" xfId="12421" xr:uid="{00000000-0005-0000-0000-00000D300000}"/>
    <cellStyle name="Normal 2 2 2 2 2 2 7 4 2" xfId="12422" xr:uid="{00000000-0005-0000-0000-00000E300000}"/>
    <cellStyle name="Normal 2 2 2 2 2 2 7 4 3" xfId="12423" xr:uid="{00000000-0005-0000-0000-00000F300000}"/>
    <cellStyle name="Normal 2 2 2 2 2 2 7 4 4" xfId="12424" xr:uid="{00000000-0005-0000-0000-000010300000}"/>
    <cellStyle name="Normal 2 2 2 2 2 2 7 4 5" xfId="12425" xr:uid="{00000000-0005-0000-0000-000011300000}"/>
    <cellStyle name="Normal 2 2 2 2 2 2 7 4 6" xfId="12426" xr:uid="{00000000-0005-0000-0000-000012300000}"/>
    <cellStyle name="Normal 2 2 2 2 2 2 7 4 7" xfId="12427" xr:uid="{00000000-0005-0000-0000-000013300000}"/>
    <cellStyle name="Normal 2 2 2 2 2 2 7 4 8" xfId="12428" xr:uid="{00000000-0005-0000-0000-000014300000}"/>
    <cellStyle name="Normal 2 2 2 2 2 2 7 4 9" xfId="12429" xr:uid="{00000000-0005-0000-0000-000015300000}"/>
    <cellStyle name="Normal 2 2 2 2 2 2 7 5" xfId="12430" xr:uid="{00000000-0005-0000-0000-000016300000}"/>
    <cellStyle name="Normal 2 2 2 2 2 2 7 5 10" xfId="12431" xr:uid="{00000000-0005-0000-0000-000017300000}"/>
    <cellStyle name="Normal 2 2 2 2 2 2 7 5 2" xfId="12432" xr:uid="{00000000-0005-0000-0000-000018300000}"/>
    <cellStyle name="Normal 2 2 2 2 2 2 7 5 3" xfId="12433" xr:uid="{00000000-0005-0000-0000-000019300000}"/>
    <cellStyle name="Normal 2 2 2 2 2 2 7 5 4" xfId="12434" xr:uid="{00000000-0005-0000-0000-00001A300000}"/>
    <cellStyle name="Normal 2 2 2 2 2 2 7 5 5" xfId="12435" xr:uid="{00000000-0005-0000-0000-00001B300000}"/>
    <cellStyle name="Normal 2 2 2 2 2 2 7 5 6" xfId="12436" xr:uid="{00000000-0005-0000-0000-00001C300000}"/>
    <cellStyle name="Normal 2 2 2 2 2 2 7 5 7" xfId="12437" xr:uid="{00000000-0005-0000-0000-00001D300000}"/>
    <cellStyle name="Normal 2 2 2 2 2 2 7 5 8" xfId="12438" xr:uid="{00000000-0005-0000-0000-00001E300000}"/>
    <cellStyle name="Normal 2 2 2 2 2 2 7 5 9" xfId="12439" xr:uid="{00000000-0005-0000-0000-00001F300000}"/>
    <cellStyle name="Normal 2 2 2 2 2 2 7 6" xfId="12440" xr:uid="{00000000-0005-0000-0000-000020300000}"/>
    <cellStyle name="Normal 2 2 2 2 2 2 7 7" xfId="12441" xr:uid="{00000000-0005-0000-0000-000021300000}"/>
    <cellStyle name="Normal 2 2 2 2 2 2 7 8" xfId="12442" xr:uid="{00000000-0005-0000-0000-000022300000}"/>
    <cellStyle name="Normal 2 2 2 2 2 2 7 9" xfId="12443" xr:uid="{00000000-0005-0000-0000-000023300000}"/>
    <cellStyle name="Normal 2 2 2 2 2 2 8" xfId="12444" xr:uid="{00000000-0005-0000-0000-000024300000}"/>
    <cellStyle name="Normal 2 2 2 2 2 2 8 10" xfId="12445" xr:uid="{00000000-0005-0000-0000-000025300000}"/>
    <cellStyle name="Normal 2 2 2 2 2 2 8 11" xfId="12446" xr:uid="{00000000-0005-0000-0000-000026300000}"/>
    <cellStyle name="Normal 2 2 2 2 2 2 8 12" xfId="12447" xr:uid="{00000000-0005-0000-0000-000027300000}"/>
    <cellStyle name="Normal 2 2 2 2 2 2 8 13" xfId="12448" xr:uid="{00000000-0005-0000-0000-000028300000}"/>
    <cellStyle name="Normal 2 2 2 2 2 2 8 14" xfId="12449" xr:uid="{00000000-0005-0000-0000-000029300000}"/>
    <cellStyle name="Normal 2 2 2 2 2 2 8 2" xfId="12450" xr:uid="{00000000-0005-0000-0000-00002A300000}"/>
    <cellStyle name="Normal 2 2 2 2 2 2 8 2 10" xfId="12451" xr:uid="{00000000-0005-0000-0000-00002B300000}"/>
    <cellStyle name="Normal 2 2 2 2 2 2 8 2 2" xfId="12452" xr:uid="{00000000-0005-0000-0000-00002C300000}"/>
    <cellStyle name="Normal 2 2 2 2 2 2 8 2 3" xfId="12453" xr:uid="{00000000-0005-0000-0000-00002D300000}"/>
    <cellStyle name="Normal 2 2 2 2 2 2 8 2 4" xfId="12454" xr:uid="{00000000-0005-0000-0000-00002E300000}"/>
    <cellStyle name="Normal 2 2 2 2 2 2 8 2 5" xfId="12455" xr:uid="{00000000-0005-0000-0000-00002F300000}"/>
    <cellStyle name="Normal 2 2 2 2 2 2 8 2 6" xfId="12456" xr:uid="{00000000-0005-0000-0000-000030300000}"/>
    <cellStyle name="Normal 2 2 2 2 2 2 8 2 7" xfId="12457" xr:uid="{00000000-0005-0000-0000-000031300000}"/>
    <cellStyle name="Normal 2 2 2 2 2 2 8 2 8" xfId="12458" xr:uid="{00000000-0005-0000-0000-000032300000}"/>
    <cellStyle name="Normal 2 2 2 2 2 2 8 2 9" xfId="12459" xr:uid="{00000000-0005-0000-0000-000033300000}"/>
    <cellStyle name="Normal 2 2 2 2 2 2 8 3" xfId="12460" xr:uid="{00000000-0005-0000-0000-000034300000}"/>
    <cellStyle name="Normal 2 2 2 2 2 2 8 3 10" xfId="12461" xr:uid="{00000000-0005-0000-0000-000035300000}"/>
    <cellStyle name="Normal 2 2 2 2 2 2 8 3 2" xfId="12462" xr:uid="{00000000-0005-0000-0000-000036300000}"/>
    <cellStyle name="Normal 2 2 2 2 2 2 8 3 3" xfId="12463" xr:uid="{00000000-0005-0000-0000-000037300000}"/>
    <cellStyle name="Normal 2 2 2 2 2 2 8 3 4" xfId="12464" xr:uid="{00000000-0005-0000-0000-000038300000}"/>
    <cellStyle name="Normal 2 2 2 2 2 2 8 3 5" xfId="12465" xr:uid="{00000000-0005-0000-0000-000039300000}"/>
    <cellStyle name="Normal 2 2 2 2 2 2 8 3 6" xfId="12466" xr:uid="{00000000-0005-0000-0000-00003A300000}"/>
    <cellStyle name="Normal 2 2 2 2 2 2 8 3 7" xfId="12467" xr:uid="{00000000-0005-0000-0000-00003B300000}"/>
    <cellStyle name="Normal 2 2 2 2 2 2 8 3 8" xfId="12468" xr:uid="{00000000-0005-0000-0000-00003C300000}"/>
    <cellStyle name="Normal 2 2 2 2 2 2 8 3 9" xfId="12469" xr:uid="{00000000-0005-0000-0000-00003D300000}"/>
    <cellStyle name="Normal 2 2 2 2 2 2 8 4" xfId="12470" xr:uid="{00000000-0005-0000-0000-00003E300000}"/>
    <cellStyle name="Normal 2 2 2 2 2 2 8 4 10" xfId="12471" xr:uid="{00000000-0005-0000-0000-00003F300000}"/>
    <cellStyle name="Normal 2 2 2 2 2 2 8 4 2" xfId="12472" xr:uid="{00000000-0005-0000-0000-000040300000}"/>
    <cellStyle name="Normal 2 2 2 2 2 2 8 4 3" xfId="12473" xr:uid="{00000000-0005-0000-0000-000041300000}"/>
    <cellStyle name="Normal 2 2 2 2 2 2 8 4 4" xfId="12474" xr:uid="{00000000-0005-0000-0000-000042300000}"/>
    <cellStyle name="Normal 2 2 2 2 2 2 8 4 5" xfId="12475" xr:uid="{00000000-0005-0000-0000-000043300000}"/>
    <cellStyle name="Normal 2 2 2 2 2 2 8 4 6" xfId="12476" xr:uid="{00000000-0005-0000-0000-000044300000}"/>
    <cellStyle name="Normal 2 2 2 2 2 2 8 4 7" xfId="12477" xr:uid="{00000000-0005-0000-0000-000045300000}"/>
    <cellStyle name="Normal 2 2 2 2 2 2 8 4 8" xfId="12478" xr:uid="{00000000-0005-0000-0000-000046300000}"/>
    <cellStyle name="Normal 2 2 2 2 2 2 8 4 9" xfId="12479" xr:uid="{00000000-0005-0000-0000-000047300000}"/>
    <cellStyle name="Normal 2 2 2 2 2 2 8 5" xfId="12480" xr:uid="{00000000-0005-0000-0000-000048300000}"/>
    <cellStyle name="Normal 2 2 2 2 2 2 8 5 10" xfId="12481" xr:uid="{00000000-0005-0000-0000-000049300000}"/>
    <cellStyle name="Normal 2 2 2 2 2 2 8 5 2" xfId="12482" xr:uid="{00000000-0005-0000-0000-00004A300000}"/>
    <cellStyle name="Normal 2 2 2 2 2 2 8 5 3" xfId="12483" xr:uid="{00000000-0005-0000-0000-00004B300000}"/>
    <cellStyle name="Normal 2 2 2 2 2 2 8 5 4" xfId="12484" xr:uid="{00000000-0005-0000-0000-00004C300000}"/>
    <cellStyle name="Normal 2 2 2 2 2 2 8 5 5" xfId="12485" xr:uid="{00000000-0005-0000-0000-00004D300000}"/>
    <cellStyle name="Normal 2 2 2 2 2 2 8 5 6" xfId="12486" xr:uid="{00000000-0005-0000-0000-00004E300000}"/>
    <cellStyle name="Normal 2 2 2 2 2 2 8 5 7" xfId="12487" xr:uid="{00000000-0005-0000-0000-00004F300000}"/>
    <cellStyle name="Normal 2 2 2 2 2 2 8 5 8" xfId="12488" xr:uid="{00000000-0005-0000-0000-000050300000}"/>
    <cellStyle name="Normal 2 2 2 2 2 2 8 5 9" xfId="12489" xr:uid="{00000000-0005-0000-0000-000051300000}"/>
    <cellStyle name="Normal 2 2 2 2 2 2 8 6" xfId="12490" xr:uid="{00000000-0005-0000-0000-000052300000}"/>
    <cellStyle name="Normal 2 2 2 2 2 2 8 7" xfId="12491" xr:uid="{00000000-0005-0000-0000-000053300000}"/>
    <cellStyle name="Normal 2 2 2 2 2 2 8 8" xfId="12492" xr:uid="{00000000-0005-0000-0000-000054300000}"/>
    <cellStyle name="Normal 2 2 2 2 2 2 8 9" xfId="12493" xr:uid="{00000000-0005-0000-0000-000055300000}"/>
    <cellStyle name="Normal 2 2 2 2 2 2 9" xfId="12494" xr:uid="{00000000-0005-0000-0000-000056300000}"/>
    <cellStyle name="Normal 2 2 2 2 2 2 9 10" xfId="12495" xr:uid="{00000000-0005-0000-0000-000057300000}"/>
    <cellStyle name="Normal 2 2 2 2 2 2 9 11" xfId="12496" xr:uid="{00000000-0005-0000-0000-000058300000}"/>
    <cellStyle name="Normal 2 2 2 2 2 2 9 12" xfId="12497" xr:uid="{00000000-0005-0000-0000-000059300000}"/>
    <cellStyle name="Normal 2 2 2 2 2 2 9 13" xfId="12498" xr:uid="{00000000-0005-0000-0000-00005A300000}"/>
    <cellStyle name="Normal 2 2 2 2 2 2 9 14" xfId="12499" xr:uid="{00000000-0005-0000-0000-00005B300000}"/>
    <cellStyle name="Normal 2 2 2 2 2 2 9 2" xfId="12500" xr:uid="{00000000-0005-0000-0000-00005C300000}"/>
    <cellStyle name="Normal 2 2 2 2 2 2 9 2 10" xfId="12501" xr:uid="{00000000-0005-0000-0000-00005D300000}"/>
    <cellStyle name="Normal 2 2 2 2 2 2 9 2 2" xfId="12502" xr:uid="{00000000-0005-0000-0000-00005E300000}"/>
    <cellStyle name="Normal 2 2 2 2 2 2 9 2 3" xfId="12503" xr:uid="{00000000-0005-0000-0000-00005F300000}"/>
    <cellStyle name="Normal 2 2 2 2 2 2 9 2 4" xfId="12504" xr:uid="{00000000-0005-0000-0000-000060300000}"/>
    <cellStyle name="Normal 2 2 2 2 2 2 9 2 5" xfId="12505" xr:uid="{00000000-0005-0000-0000-000061300000}"/>
    <cellStyle name="Normal 2 2 2 2 2 2 9 2 6" xfId="12506" xr:uid="{00000000-0005-0000-0000-000062300000}"/>
    <cellStyle name="Normal 2 2 2 2 2 2 9 2 7" xfId="12507" xr:uid="{00000000-0005-0000-0000-000063300000}"/>
    <cellStyle name="Normal 2 2 2 2 2 2 9 2 8" xfId="12508" xr:uid="{00000000-0005-0000-0000-000064300000}"/>
    <cellStyle name="Normal 2 2 2 2 2 2 9 2 9" xfId="12509" xr:uid="{00000000-0005-0000-0000-000065300000}"/>
    <cellStyle name="Normal 2 2 2 2 2 2 9 3" xfId="12510" xr:uid="{00000000-0005-0000-0000-000066300000}"/>
    <cellStyle name="Normal 2 2 2 2 2 2 9 3 10" xfId="12511" xr:uid="{00000000-0005-0000-0000-000067300000}"/>
    <cellStyle name="Normal 2 2 2 2 2 2 9 3 2" xfId="12512" xr:uid="{00000000-0005-0000-0000-000068300000}"/>
    <cellStyle name="Normal 2 2 2 2 2 2 9 3 3" xfId="12513" xr:uid="{00000000-0005-0000-0000-000069300000}"/>
    <cellStyle name="Normal 2 2 2 2 2 2 9 3 4" xfId="12514" xr:uid="{00000000-0005-0000-0000-00006A300000}"/>
    <cellStyle name="Normal 2 2 2 2 2 2 9 3 5" xfId="12515" xr:uid="{00000000-0005-0000-0000-00006B300000}"/>
    <cellStyle name="Normal 2 2 2 2 2 2 9 3 6" xfId="12516" xr:uid="{00000000-0005-0000-0000-00006C300000}"/>
    <cellStyle name="Normal 2 2 2 2 2 2 9 3 7" xfId="12517" xr:uid="{00000000-0005-0000-0000-00006D300000}"/>
    <cellStyle name="Normal 2 2 2 2 2 2 9 3 8" xfId="12518" xr:uid="{00000000-0005-0000-0000-00006E300000}"/>
    <cellStyle name="Normal 2 2 2 2 2 2 9 3 9" xfId="12519" xr:uid="{00000000-0005-0000-0000-00006F300000}"/>
    <cellStyle name="Normal 2 2 2 2 2 2 9 4" xfId="12520" xr:uid="{00000000-0005-0000-0000-000070300000}"/>
    <cellStyle name="Normal 2 2 2 2 2 2 9 4 10" xfId="12521" xr:uid="{00000000-0005-0000-0000-000071300000}"/>
    <cellStyle name="Normal 2 2 2 2 2 2 9 4 2" xfId="12522" xr:uid="{00000000-0005-0000-0000-000072300000}"/>
    <cellStyle name="Normal 2 2 2 2 2 2 9 4 3" xfId="12523" xr:uid="{00000000-0005-0000-0000-000073300000}"/>
    <cellStyle name="Normal 2 2 2 2 2 2 9 4 4" xfId="12524" xr:uid="{00000000-0005-0000-0000-000074300000}"/>
    <cellStyle name="Normal 2 2 2 2 2 2 9 4 5" xfId="12525" xr:uid="{00000000-0005-0000-0000-000075300000}"/>
    <cellStyle name="Normal 2 2 2 2 2 2 9 4 6" xfId="12526" xr:uid="{00000000-0005-0000-0000-000076300000}"/>
    <cellStyle name="Normal 2 2 2 2 2 2 9 4 7" xfId="12527" xr:uid="{00000000-0005-0000-0000-000077300000}"/>
    <cellStyle name="Normal 2 2 2 2 2 2 9 4 8" xfId="12528" xr:uid="{00000000-0005-0000-0000-000078300000}"/>
    <cellStyle name="Normal 2 2 2 2 2 2 9 4 9" xfId="12529" xr:uid="{00000000-0005-0000-0000-000079300000}"/>
    <cellStyle name="Normal 2 2 2 2 2 2 9 5" xfId="12530" xr:uid="{00000000-0005-0000-0000-00007A300000}"/>
    <cellStyle name="Normal 2 2 2 2 2 2 9 5 10" xfId="12531" xr:uid="{00000000-0005-0000-0000-00007B300000}"/>
    <cellStyle name="Normal 2 2 2 2 2 2 9 5 2" xfId="12532" xr:uid="{00000000-0005-0000-0000-00007C300000}"/>
    <cellStyle name="Normal 2 2 2 2 2 2 9 5 3" xfId="12533" xr:uid="{00000000-0005-0000-0000-00007D300000}"/>
    <cellStyle name="Normal 2 2 2 2 2 2 9 5 4" xfId="12534" xr:uid="{00000000-0005-0000-0000-00007E300000}"/>
    <cellStyle name="Normal 2 2 2 2 2 2 9 5 5" xfId="12535" xr:uid="{00000000-0005-0000-0000-00007F300000}"/>
    <cellStyle name="Normal 2 2 2 2 2 2 9 5 6" xfId="12536" xr:uid="{00000000-0005-0000-0000-000080300000}"/>
    <cellStyle name="Normal 2 2 2 2 2 2 9 5 7" xfId="12537" xr:uid="{00000000-0005-0000-0000-000081300000}"/>
    <cellStyle name="Normal 2 2 2 2 2 2 9 5 8" xfId="12538" xr:uid="{00000000-0005-0000-0000-000082300000}"/>
    <cellStyle name="Normal 2 2 2 2 2 2 9 5 9" xfId="12539" xr:uid="{00000000-0005-0000-0000-000083300000}"/>
    <cellStyle name="Normal 2 2 2 2 2 2 9 6" xfId="12540" xr:uid="{00000000-0005-0000-0000-000084300000}"/>
    <cellStyle name="Normal 2 2 2 2 2 2 9 7" xfId="12541" xr:uid="{00000000-0005-0000-0000-000085300000}"/>
    <cellStyle name="Normal 2 2 2 2 2 2 9 8" xfId="12542" xr:uid="{00000000-0005-0000-0000-000086300000}"/>
    <cellStyle name="Normal 2 2 2 2 2 2 9 9" xfId="12543" xr:uid="{00000000-0005-0000-0000-000087300000}"/>
    <cellStyle name="Normal 2 2 2 2 2 20" xfId="12544" xr:uid="{00000000-0005-0000-0000-000088300000}"/>
    <cellStyle name="Normal 2 2 2 2 2 20 10" xfId="12545" xr:uid="{00000000-0005-0000-0000-000089300000}"/>
    <cellStyle name="Normal 2 2 2 2 2 20 11" xfId="12546" xr:uid="{00000000-0005-0000-0000-00008A300000}"/>
    <cellStyle name="Normal 2 2 2 2 2 20 12" xfId="12547" xr:uid="{00000000-0005-0000-0000-00008B300000}"/>
    <cellStyle name="Normal 2 2 2 2 2 20 13" xfId="12548" xr:uid="{00000000-0005-0000-0000-00008C300000}"/>
    <cellStyle name="Normal 2 2 2 2 2 20 14" xfId="12549" xr:uid="{00000000-0005-0000-0000-00008D300000}"/>
    <cellStyle name="Normal 2 2 2 2 2 20 2" xfId="12550" xr:uid="{00000000-0005-0000-0000-00008E300000}"/>
    <cellStyle name="Normal 2 2 2 2 2 20 2 10" xfId="12551" xr:uid="{00000000-0005-0000-0000-00008F300000}"/>
    <cellStyle name="Normal 2 2 2 2 2 20 2 2" xfId="12552" xr:uid="{00000000-0005-0000-0000-000090300000}"/>
    <cellStyle name="Normal 2 2 2 2 2 20 2 3" xfId="12553" xr:uid="{00000000-0005-0000-0000-000091300000}"/>
    <cellStyle name="Normal 2 2 2 2 2 20 2 4" xfId="12554" xr:uid="{00000000-0005-0000-0000-000092300000}"/>
    <cellStyle name="Normal 2 2 2 2 2 20 2 5" xfId="12555" xr:uid="{00000000-0005-0000-0000-000093300000}"/>
    <cellStyle name="Normal 2 2 2 2 2 20 2 6" xfId="12556" xr:uid="{00000000-0005-0000-0000-000094300000}"/>
    <cellStyle name="Normal 2 2 2 2 2 20 2 7" xfId="12557" xr:uid="{00000000-0005-0000-0000-000095300000}"/>
    <cellStyle name="Normal 2 2 2 2 2 20 2 8" xfId="12558" xr:uid="{00000000-0005-0000-0000-000096300000}"/>
    <cellStyle name="Normal 2 2 2 2 2 20 2 9" xfId="12559" xr:uid="{00000000-0005-0000-0000-000097300000}"/>
    <cellStyle name="Normal 2 2 2 2 2 20 3" xfId="12560" xr:uid="{00000000-0005-0000-0000-000098300000}"/>
    <cellStyle name="Normal 2 2 2 2 2 20 3 10" xfId="12561" xr:uid="{00000000-0005-0000-0000-000099300000}"/>
    <cellStyle name="Normal 2 2 2 2 2 20 3 2" xfId="12562" xr:uid="{00000000-0005-0000-0000-00009A300000}"/>
    <cellStyle name="Normal 2 2 2 2 2 20 3 3" xfId="12563" xr:uid="{00000000-0005-0000-0000-00009B300000}"/>
    <cellStyle name="Normal 2 2 2 2 2 20 3 4" xfId="12564" xr:uid="{00000000-0005-0000-0000-00009C300000}"/>
    <cellStyle name="Normal 2 2 2 2 2 20 3 5" xfId="12565" xr:uid="{00000000-0005-0000-0000-00009D300000}"/>
    <cellStyle name="Normal 2 2 2 2 2 20 3 6" xfId="12566" xr:uid="{00000000-0005-0000-0000-00009E300000}"/>
    <cellStyle name="Normal 2 2 2 2 2 20 3 7" xfId="12567" xr:uid="{00000000-0005-0000-0000-00009F300000}"/>
    <cellStyle name="Normal 2 2 2 2 2 20 3 8" xfId="12568" xr:uid="{00000000-0005-0000-0000-0000A0300000}"/>
    <cellStyle name="Normal 2 2 2 2 2 20 3 9" xfId="12569" xr:uid="{00000000-0005-0000-0000-0000A1300000}"/>
    <cellStyle name="Normal 2 2 2 2 2 20 4" xfId="12570" xr:uid="{00000000-0005-0000-0000-0000A2300000}"/>
    <cellStyle name="Normal 2 2 2 2 2 20 4 10" xfId="12571" xr:uid="{00000000-0005-0000-0000-0000A3300000}"/>
    <cellStyle name="Normal 2 2 2 2 2 20 4 2" xfId="12572" xr:uid="{00000000-0005-0000-0000-0000A4300000}"/>
    <cellStyle name="Normal 2 2 2 2 2 20 4 3" xfId="12573" xr:uid="{00000000-0005-0000-0000-0000A5300000}"/>
    <cellStyle name="Normal 2 2 2 2 2 20 4 4" xfId="12574" xr:uid="{00000000-0005-0000-0000-0000A6300000}"/>
    <cellStyle name="Normal 2 2 2 2 2 20 4 5" xfId="12575" xr:uid="{00000000-0005-0000-0000-0000A7300000}"/>
    <cellStyle name="Normal 2 2 2 2 2 20 4 6" xfId="12576" xr:uid="{00000000-0005-0000-0000-0000A8300000}"/>
    <cellStyle name="Normal 2 2 2 2 2 20 4 7" xfId="12577" xr:uid="{00000000-0005-0000-0000-0000A9300000}"/>
    <cellStyle name="Normal 2 2 2 2 2 20 4 8" xfId="12578" xr:uid="{00000000-0005-0000-0000-0000AA300000}"/>
    <cellStyle name="Normal 2 2 2 2 2 20 4 9" xfId="12579" xr:uid="{00000000-0005-0000-0000-0000AB300000}"/>
    <cellStyle name="Normal 2 2 2 2 2 20 5" xfId="12580" xr:uid="{00000000-0005-0000-0000-0000AC300000}"/>
    <cellStyle name="Normal 2 2 2 2 2 20 5 10" xfId="12581" xr:uid="{00000000-0005-0000-0000-0000AD300000}"/>
    <cellStyle name="Normal 2 2 2 2 2 20 5 2" xfId="12582" xr:uid="{00000000-0005-0000-0000-0000AE300000}"/>
    <cellStyle name="Normal 2 2 2 2 2 20 5 3" xfId="12583" xr:uid="{00000000-0005-0000-0000-0000AF300000}"/>
    <cellStyle name="Normal 2 2 2 2 2 20 5 4" xfId="12584" xr:uid="{00000000-0005-0000-0000-0000B0300000}"/>
    <cellStyle name="Normal 2 2 2 2 2 20 5 5" xfId="12585" xr:uid="{00000000-0005-0000-0000-0000B1300000}"/>
    <cellStyle name="Normal 2 2 2 2 2 20 5 6" xfId="12586" xr:uid="{00000000-0005-0000-0000-0000B2300000}"/>
    <cellStyle name="Normal 2 2 2 2 2 20 5 7" xfId="12587" xr:uid="{00000000-0005-0000-0000-0000B3300000}"/>
    <cellStyle name="Normal 2 2 2 2 2 20 5 8" xfId="12588" xr:uid="{00000000-0005-0000-0000-0000B4300000}"/>
    <cellStyle name="Normal 2 2 2 2 2 20 5 9" xfId="12589" xr:uid="{00000000-0005-0000-0000-0000B5300000}"/>
    <cellStyle name="Normal 2 2 2 2 2 20 6" xfId="12590" xr:uid="{00000000-0005-0000-0000-0000B6300000}"/>
    <cellStyle name="Normal 2 2 2 2 2 20 7" xfId="12591" xr:uid="{00000000-0005-0000-0000-0000B7300000}"/>
    <cellStyle name="Normal 2 2 2 2 2 20 8" xfId="12592" xr:uid="{00000000-0005-0000-0000-0000B8300000}"/>
    <cellStyle name="Normal 2 2 2 2 2 20 9" xfId="12593" xr:uid="{00000000-0005-0000-0000-0000B9300000}"/>
    <cellStyle name="Normal 2 2 2 2 2 21" xfId="12594" xr:uid="{00000000-0005-0000-0000-0000BA300000}"/>
    <cellStyle name="Normal 2 2 2 2 2 21 10" xfId="12595" xr:uid="{00000000-0005-0000-0000-0000BB300000}"/>
    <cellStyle name="Normal 2 2 2 2 2 21 11" xfId="12596" xr:uid="{00000000-0005-0000-0000-0000BC300000}"/>
    <cellStyle name="Normal 2 2 2 2 2 21 12" xfId="12597" xr:uid="{00000000-0005-0000-0000-0000BD300000}"/>
    <cellStyle name="Normal 2 2 2 2 2 21 13" xfId="12598" xr:uid="{00000000-0005-0000-0000-0000BE300000}"/>
    <cellStyle name="Normal 2 2 2 2 2 21 14" xfId="12599" xr:uid="{00000000-0005-0000-0000-0000BF300000}"/>
    <cellStyle name="Normal 2 2 2 2 2 21 2" xfId="12600" xr:uid="{00000000-0005-0000-0000-0000C0300000}"/>
    <cellStyle name="Normal 2 2 2 2 2 21 2 10" xfId="12601" xr:uid="{00000000-0005-0000-0000-0000C1300000}"/>
    <cellStyle name="Normal 2 2 2 2 2 21 2 2" xfId="12602" xr:uid="{00000000-0005-0000-0000-0000C2300000}"/>
    <cellStyle name="Normal 2 2 2 2 2 21 2 3" xfId="12603" xr:uid="{00000000-0005-0000-0000-0000C3300000}"/>
    <cellStyle name="Normal 2 2 2 2 2 21 2 4" xfId="12604" xr:uid="{00000000-0005-0000-0000-0000C4300000}"/>
    <cellStyle name="Normal 2 2 2 2 2 21 2 5" xfId="12605" xr:uid="{00000000-0005-0000-0000-0000C5300000}"/>
    <cellStyle name="Normal 2 2 2 2 2 21 2 6" xfId="12606" xr:uid="{00000000-0005-0000-0000-0000C6300000}"/>
    <cellStyle name="Normal 2 2 2 2 2 21 2 7" xfId="12607" xr:uid="{00000000-0005-0000-0000-0000C7300000}"/>
    <cellStyle name="Normal 2 2 2 2 2 21 2 8" xfId="12608" xr:uid="{00000000-0005-0000-0000-0000C8300000}"/>
    <cellStyle name="Normal 2 2 2 2 2 21 2 9" xfId="12609" xr:uid="{00000000-0005-0000-0000-0000C9300000}"/>
    <cellStyle name="Normal 2 2 2 2 2 21 3" xfId="12610" xr:uid="{00000000-0005-0000-0000-0000CA300000}"/>
    <cellStyle name="Normal 2 2 2 2 2 21 3 10" xfId="12611" xr:uid="{00000000-0005-0000-0000-0000CB300000}"/>
    <cellStyle name="Normal 2 2 2 2 2 21 3 2" xfId="12612" xr:uid="{00000000-0005-0000-0000-0000CC300000}"/>
    <cellStyle name="Normal 2 2 2 2 2 21 3 3" xfId="12613" xr:uid="{00000000-0005-0000-0000-0000CD300000}"/>
    <cellStyle name="Normal 2 2 2 2 2 21 3 4" xfId="12614" xr:uid="{00000000-0005-0000-0000-0000CE300000}"/>
    <cellStyle name="Normal 2 2 2 2 2 21 3 5" xfId="12615" xr:uid="{00000000-0005-0000-0000-0000CF300000}"/>
    <cellStyle name="Normal 2 2 2 2 2 21 3 6" xfId="12616" xr:uid="{00000000-0005-0000-0000-0000D0300000}"/>
    <cellStyle name="Normal 2 2 2 2 2 21 3 7" xfId="12617" xr:uid="{00000000-0005-0000-0000-0000D1300000}"/>
    <cellStyle name="Normal 2 2 2 2 2 21 3 8" xfId="12618" xr:uid="{00000000-0005-0000-0000-0000D2300000}"/>
    <cellStyle name="Normal 2 2 2 2 2 21 3 9" xfId="12619" xr:uid="{00000000-0005-0000-0000-0000D3300000}"/>
    <cellStyle name="Normal 2 2 2 2 2 21 4" xfId="12620" xr:uid="{00000000-0005-0000-0000-0000D4300000}"/>
    <cellStyle name="Normal 2 2 2 2 2 21 4 10" xfId="12621" xr:uid="{00000000-0005-0000-0000-0000D5300000}"/>
    <cellStyle name="Normal 2 2 2 2 2 21 4 2" xfId="12622" xr:uid="{00000000-0005-0000-0000-0000D6300000}"/>
    <cellStyle name="Normal 2 2 2 2 2 21 4 3" xfId="12623" xr:uid="{00000000-0005-0000-0000-0000D7300000}"/>
    <cellStyle name="Normal 2 2 2 2 2 21 4 4" xfId="12624" xr:uid="{00000000-0005-0000-0000-0000D8300000}"/>
    <cellStyle name="Normal 2 2 2 2 2 21 4 5" xfId="12625" xr:uid="{00000000-0005-0000-0000-0000D9300000}"/>
    <cellStyle name="Normal 2 2 2 2 2 21 4 6" xfId="12626" xr:uid="{00000000-0005-0000-0000-0000DA300000}"/>
    <cellStyle name="Normal 2 2 2 2 2 21 4 7" xfId="12627" xr:uid="{00000000-0005-0000-0000-0000DB300000}"/>
    <cellStyle name="Normal 2 2 2 2 2 21 4 8" xfId="12628" xr:uid="{00000000-0005-0000-0000-0000DC300000}"/>
    <cellStyle name="Normal 2 2 2 2 2 21 4 9" xfId="12629" xr:uid="{00000000-0005-0000-0000-0000DD300000}"/>
    <cellStyle name="Normal 2 2 2 2 2 21 5" xfId="12630" xr:uid="{00000000-0005-0000-0000-0000DE300000}"/>
    <cellStyle name="Normal 2 2 2 2 2 21 5 10" xfId="12631" xr:uid="{00000000-0005-0000-0000-0000DF300000}"/>
    <cellStyle name="Normal 2 2 2 2 2 21 5 2" xfId="12632" xr:uid="{00000000-0005-0000-0000-0000E0300000}"/>
    <cellStyle name="Normal 2 2 2 2 2 21 5 3" xfId="12633" xr:uid="{00000000-0005-0000-0000-0000E1300000}"/>
    <cellStyle name="Normal 2 2 2 2 2 21 5 4" xfId="12634" xr:uid="{00000000-0005-0000-0000-0000E2300000}"/>
    <cellStyle name="Normal 2 2 2 2 2 21 5 5" xfId="12635" xr:uid="{00000000-0005-0000-0000-0000E3300000}"/>
    <cellStyle name="Normal 2 2 2 2 2 21 5 6" xfId="12636" xr:uid="{00000000-0005-0000-0000-0000E4300000}"/>
    <cellStyle name="Normal 2 2 2 2 2 21 5 7" xfId="12637" xr:uid="{00000000-0005-0000-0000-0000E5300000}"/>
    <cellStyle name="Normal 2 2 2 2 2 21 5 8" xfId="12638" xr:uid="{00000000-0005-0000-0000-0000E6300000}"/>
    <cellStyle name="Normal 2 2 2 2 2 21 5 9" xfId="12639" xr:uid="{00000000-0005-0000-0000-0000E7300000}"/>
    <cellStyle name="Normal 2 2 2 2 2 21 6" xfId="12640" xr:uid="{00000000-0005-0000-0000-0000E8300000}"/>
    <cellStyle name="Normal 2 2 2 2 2 21 7" xfId="12641" xr:uid="{00000000-0005-0000-0000-0000E9300000}"/>
    <cellStyle name="Normal 2 2 2 2 2 21 8" xfId="12642" xr:uid="{00000000-0005-0000-0000-0000EA300000}"/>
    <cellStyle name="Normal 2 2 2 2 2 21 9" xfId="12643" xr:uid="{00000000-0005-0000-0000-0000EB300000}"/>
    <cellStyle name="Normal 2 2 2 2 2 22" xfId="12644" xr:uid="{00000000-0005-0000-0000-0000EC300000}"/>
    <cellStyle name="Normal 2 2 2 2 2 22 10" xfId="12645" xr:uid="{00000000-0005-0000-0000-0000ED300000}"/>
    <cellStyle name="Normal 2 2 2 2 2 22 11" xfId="12646" xr:uid="{00000000-0005-0000-0000-0000EE300000}"/>
    <cellStyle name="Normal 2 2 2 2 2 22 12" xfId="12647" xr:uid="{00000000-0005-0000-0000-0000EF300000}"/>
    <cellStyle name="Normal 2 2 2 2 2 22 13" xfId="12648" xr:uid="{00000000-0005-0000-0000-0000F0300000}"/>
    <cellStyle name="Normal 2 2 2 2 2 22 14" xfId="12649" xr:uid="{00000000-0005-0000-0000-0000F1300000}"/>
    <cellStyle name="Normal 2 2 2 2 2 22 2" xfId="12650" xr:uid="{00000000-0005-0000-0000-0000F2300000}"/>
    <cellStyle name="Normal 2 2 2 2 2 22 2 10" xfId="12651" xr:uid="{00000000-0005-0000-0000-0000F3300000}"/>
    <cellStyle name="Normal 2 2 2 2 2 22 2 2" xfId="12652" xr:uid="{00000000-0005-0000-0000-0000F4300000}"/>
    <cellStyle name="Normal 2 2 2 2 2 22 2 3" xfId="12653" xr:uid="{00000000-0005-0000-0000-0000F5300000}"/>
    <cellStyle name="Normal 2 2 2 2 2 22 2 4" xfId="12654" xr:uid="{00000000-0005-0000-0000-0000F6300000}"/>
    <cellStyle name="Normal 2 2 2 2 2 22 2 5" xfId="12655" xr:uid="{00000000-0005-0000-0000-0000F7300000}"/>
    <cellStyle name="Normal 2 2 2 2 2 22 2 6" xfId="12656" xr:uid="{00000000-0005-0000-0000-0000F8300000}"/>
    <cellStyle name="Normal 2 2 2 2 2 22 2 7" xfId="12657" xr:uid="{00000000-0005-0000-0000-0000F9300000}"/>
    <cellStyle name="Normal 2 2 2 2 2 22 2 8" xfId="12658" xr:uid="{00000000-0005-0000-0000-0000FA300000}"/>
    <cellStyle name="Normal 2 2 2 2 2 22 2 9" xfId="12659" xr:uid="{00000000-0005-0000-0000-0000FB300000}"/>
    <cellStyle name="Normal 2 2 2 2 2 22 3" xfId="12660" xr:uid="{00000000-0005-0000-0000-0000FC300000}"/>
    <cellStyle name="Normal 2 2 2 2 2 22 3 10" xfId="12661" xr:uid="{00000000-0005-0000-0000-0000FD300000}"/>
    <cellStyle name="Normal 2 2 2 2 2 22 3 2" xfId="12662" xr:uid="{00000000-0005-0000-0000-0000FE300000}"/>
    <cellStyle name="Normal 2 2 2 2 2 22 3 3" xfId="12663" xr:uid="{00000000-0005-0000-0000-0000FF300000}"/>
    <cellStyle name="Normal 2 2 2 2 2 22 3 4" xfId="12664" xr:uid="{00000000-0005-0000-0000-000000310000}"/>
    <cellStyle name="Normal 2 2 2 2 2 22 3 5" xfId="12665" xr:uid="{00000000-0005-0000-0000-000001310000}"/>
    <cellStyle name="Normal 2 2 2 2 2 22 3 6" xfId="12666" xr:uid="{00000000-0005-0000-0000-000002310000}"/>
    <cellStyle name="Normal 2 2 2 2 2 22 3 7" xfId="12667" xr:uid="{00000000-0005-0000-0000-000003310000}"/>
    <cellStyle name="Normal 2 2 2 2 2 22 3 8" xfId="12668" xr:uid="{00000000-0005-0000-0000-000004310000}"/>
    <cellStyle name="Normal 2 2 2 2 2 22 3 9" xfId="12669" xr:uid="{00000000-0005-0000-0000-000005310000}"/>
    <cellStyle name="Normal 2 2 2 2 2 22 4" xfId="12670" xr:uid="{00000000-0005-0000-0000-000006310000}"/>
    <cellStyle name="Normal 2 2 2 2 2 22 4 10" xfId="12671" xr:uid="{00000000-0005-0000-0000-000007310000}"/>
    <cellStyle name="Normal 2 2 2 2 2 22 4 2" xfId="12672" xr:uid="{00000000-0005-0000-0000-000008310000}"/>
    <cellStyle name="Normal 2 2 2 2 2 22 4 3" xfId="12673" xr:uid="{00000000-0005-0000-0000-000009310000}"/>
    <cellStyle name="Normal 2 2 2 2 2 22 4 4" xfId="12674" xr:uid="{00000000-0005-0000-0000-00000A310000}"/>
    <cellStyle name="Normal 2 2 2 2 2 22 4 5" xfId="12675" xr:uid="{00000000-0005-0000-0000-00000B310000}"/>
    <cellStyle name="Normal 2 2 2 2 2 22 4 6" xfId="12676" xr:uid="{00000000-0005-0000-0000-00000C310000}"/>
    <cellStyle name="Normal 2 2 2 2 2 22 4 7" xfId="12677" xr:uid="{00000000-0005-0000-0000-00000D310000}"/>
    <cellStyle name="Normal 2 2 2 2 2 22 4 8" xfId="12678" xr:uid="{00000000-0005-0000-0000-00000E310000}"/>
    <cellStyle name="Normal 2 2 2 2 2 22 4 9" xfId="12679" xr:uid="{00000000-0005-0000-0000-00000F310000}"/>
    <cellStyle name="Normal 2 2 2 2 2 22 5" xfId="12680" xr:uid="{00000000-0005-0000-0000-000010310000}"/>
    <cellStyle name="Normal 2 2 2 2 2 22 5 10" xfId="12681" xr:uid="{00000000-0005-0000-0000-000011310000}"/>
    <cellStyle name="Normal 2 2 2 2 2 22 5 2" xfId="12682" xr:uid="{00000000-0005-0000-0000-000012310000}"/>
    <cellStyle name="Normal 2 2 2 2 2 22 5 3" xfId="12683" xr:uid="{00000000-0005-0000-0000-000013310000}"/>
    <cellStyle name="Normal 2 2 2 2 2 22 5 4" xfId="12684" xr:uid="{00000000-0005-0000-0000-000014310000}"/>
    <cellStyle name="Normal 2 2 2 2 2 22 5 5" xfId="12685" xr:uid="{00000000-0005-0000-0000-000015310000}"/>
    <cellStyle name="Normal 2 2 2 2 2 22 5 6" xfId="12686" xr:uid="{00000000-0005-0000-0000-000016310000}"/>
    <cellStyle name="Normal 2 2 2 2 2 22 5 7" xfId="12687" xr:uid="{00000000-0005-0000-0000-000017310000}"/>
    <cellStyle name="Normal 2 2 2 2 2 22 5 8" xfId="12688" xr:uid="{00000000-0005-0000-0000-000018310000}"/>
    <cellStyle name="Normal 2 2 2 2 2 22 5 9" xfId="12689" xr:uid="{00000000-0005-0000-0000-000019310000}"/>
    <cellStyle name="Normal 2 2 2 2 2 22 6" xfId="12690" xr:uid="{00000000-0005-0000-0000-00001A310000}"/>
    <cellStyle name="Normal 2 2 2 2 2 22 7" xfId="12691" xr:uid="{00000000-0005-0000-0000-00001B310000}"/>
    <cellStyle name="Normal 2 2 2 2 2 22 8" xfId="12692" xr:uid="{00000000-0005-0000-0000-00001C310000}"/>
    <cellStyle name="Normal 2 2 2 2 2 22 9" xfId="12693" xr:uid="{00000000-0005-0000-0000-00001D310000}"/>
    <cellStyle name="Normal 2 2 2 2 2 23" xfId="12694" xr:uid="{00000000-0005-0000-0000-00001E310000}"/>
    <cellStyle name="Normal 2 2 2 2 2 23 10" xfId="12695" xr:uid="{00000000-0005-0000-0000-00001F310000}"/>
    <cellStyle name="Normal 2 2 2 2 2 23 11" xfId="12696" xr:uid="{00000000-0005-0000-0000-000020310000}"/>
    <cellStyle name="Normal 2 2 2 2 2 23 12" xfId="12697" xr:uid="{00000000-0005-0000-0000-000021310000}"/>
    <cellStyle name="Normal 2 2 2 2 2 23 13" xfId="12698" xr:uid="{00000000-0005-0000-0000-000022310000}"/>
    <cellStyle name="Normal 2 2 2 2 2 23 14" xfId="12699" xr:uid="{00000000-0005-0000-0000-000023310000}"/>
    <cellStyle name="Normal 2 2 2 2 2 23 2" xfId="12700" xr:uid="{00000000-0005-0000-0000-000024310000}"/>
    <cellStyle name="Normal 2 2 2 2 2 23 2 10" xfId="12701" xr:uid="{00000000-0005-0000-0000-000025310000}"/>
    <cellStyle name="Normal 2 2 2 2 2 23 2 2" xfId="12702" xr:uid="{00000000-0005-0000-0000-000026310000}"/>
    <cellStyle name="Normal 2 2 2 2 2 23 2 3" xfId="12703" xr:uid="{00000000-0005-0000-0000-000027310000}"/>
    <cellStyle name="Normal 2 2 2 2 2 23 2 4" xfId="12704" xr:uid="{00000000-0005-0000-0000-000028310000}"/>
    <cellStyle name="Normal 2 2 2 2 2 23 2 5" xfId="12705" xr:uid="{00000000-0005-0000-0000-000029310000}"/>
    <cellStyle name="Normal 2 2 2 2 2 23 2 6" xfId="12706" xr:uid="{00000000-0005-0000-0000-00002A310000}"/>
    <cellStyle name="Normal 2 2 2 2 2 23 2 7" xfId="12707" xr:uid="{00000000-0005-0000-0000-00002B310000}"/>
    <cellStyle name="Normal 2 2 2 2 2 23 2 8" xfId="12708" xr:uid="{00000000-0005-0000-0000-00002C310000}"/>
    <cellStyle name="Normal 2 2 2 2 2 23 2 9" xfId="12709" xr:uid="{00000000-0005-0000-0000-00002D310000}"/>
    <cellStyle name="Normal 2 2 2 2 2 23 3" xfId="12710" xr:uid="{00000000-0005-0000-0000-00002E310000}"/>
    <cellStyle name="Normal 2 2 2 2 2 23 3 10" xfId="12711" xr:uid="{00000000-0005-0000-0000-00002F310000}"/>
    <cellStyle name="Normal 2 2 2 2 2 23 3 2" xfId="12712" xr:uid="{00000000-0005-0000-0000-000030310000}"/>
    <cellStyle name="Normal 2 2 2 2 2 23 3 3" xfId="12713" xr:uid="{00000000-0005-0000-0000-000031310000}"/>
    <cellStyle name="Normal 2 2 2 2 2 23 3 4" xfId="12714" xr:uid="{00000000-0005-0000-0000-000032310000}"/>
    <cellStyle name="Normal 2 2 2 2 2 23 3 5" xfId="12715" xr:uid="{00000000-0005-0000-0000-000033310000}"/>
    <cellStyle name="Normal 2 2 2 2 2 23 3 6" xfId="12716" xr:uid="{00000000-0005-0000-0000-000034310000}"/>
    <cellStyle name="Normal 2 2 2 2 2 23 3 7" xfId="12717" xr:uid="{00000000-0005-0000-0000-000035310000}"/>
    <cellStyle name="Normal 2 2 2 2 2 23 3 8" xfId="12718" xr:uid="{00000000-0005-0000-0000-000036310000}"/>
    <cellStyle name="Normal 2 2 2 2 2 23 3 9" xfId="12719" xr:uid="{00000000-0005-0000-0000-000037310000}"/>
    <cellStyle name="Normal 2 2 2 2 2 23 4" xfId="12720" xr:uid="{00000000-0005-0000-0000-000038310000}"/>
    <cellStyle name="Normal 2 2 2 2 2 23 4 10" xfId="12721" xr:uid="{00000000-0005-0000-0000-000039310000}"/>
    <cellStyle name="Normal 2 2 2 2 2 23 4 2" xfId="12722" xr:uid="{00000000-0005-0000-0000-00003A310000}"/>
    <cellStyle name="Normal 2 2 2 2 2 23 4 3" xfId="12723" xr:uid="{00000000-0005-0000-0000-00003B310000}"/>
    <cellStyle name="Normal 2 2 2 2 2 23 4 4" xfId="12724" xr:uid="{00000000-0005-0000-0000-00003C310000}"/>
    <cellStyle name="Normal 2 2 2 2 2 23 4 5" xfId="12725" xr:uid="{00000000-0005-0000-0000-00003D310000}"/>
    <cellStyle name="Normal 2 2 2 2 2 23 4 6" xfId="12726" xr:uid="{00000000-0005-0000-0000-00003E310000}"/>
    <cellStyle name="Normal 2 2 2 2 2 23 4 7" xfId="12727" xr:uid="{00000000-0005-0000-0000-00003F310000}"/>
    <cellStyle name="Normal 2 2 2 2 2 23 4 8" xfId="12728" xr:uid="{00000000-0005-0000-0000-000040310000}"/>
    <cellStyle name="Normal 2 2 2 2 2 23 4 9" xfId="12729" xr:uid="{00000000-0005-0000-0000-000041310000}"/>
    <cellStyle name="Normal 2 2 2 2 2 23 5" xfId="12730" xr:uid="{00000000-0005-0000-0000-000042310000}"/>
    <cellStyle name="Normal 2 2 2 2 2 23 5 10" xfId="12731" xr:uid="{00000000-0005-0000-0000-000043310000}"/>
    <cellStyle name="Normal 2 2 2 2 2 23 5 2" xfId="12732" xr:uid="{00000000-0005-0000-0000-000044310000}"/>
    <cellStyle name="Normal 2 2 2 2 2 23 5 3" xfId="12733" xr:uid="{00000000-0005-0000-0000-000045310000}"/>
    <cellStyle name="Normal 2 2 2 2 2 23 5 4" xfId="12734" xr:uid="{00000000-0005-0000-0000-000046310000}"/>
    <cellStyle name="Normal 2 2 2 2 2 23 5 5" xfId="12735" xr:uid="{00000000-0005-0000-0000-000047310000}"/>
    <cellStyle name="Normal 2 2 2 2 2 23 5 6" xfId="12736" xr:uid="{00000000-0005-0000-0000-000048310000}"/>
    <cellStyle name="Normal 2 2 2 2 2 23 5 7" xfId="12737" xr:uid="{00000000-0005-0000-0000-000049310000}"/>
    <cellStyle name="Normal 2 2 2 2 2 23 5 8" xfId="12738" xr:uid="{00000000-0005-0000-0000-00004A310000}"/>
    <cellStyle name="Normal 2 2 2 2 2 23 5 9" xfId="12739" xr:uid="{00000000-0005-0000-0000-00004B310000}"/>
    <cellStyle name="Normal 2 2 2 2 2 23 6" xfId="12740" xr:uid="{00000000-0005-0000-0000-00004C310000}"/>
    <cellStyle name="Normal 2 2 2 2 2 23 7" xfId="12741" xr:uid="{00000000-0005-0000-0000-00004D310000}"/>
    <cellStyle name="Normal 2 2 2 2 2 23 8" xfId="12742" xr:uid="{00000000-0005-0000-0000-00004E310000}"/>
    <cellStyle name="Normal 2 2 2 2 2 23 9" xfId="12743" xr:uid="{00000000-0005-0000-0000-00004F310000}"/>
    <cellStyle name="Normal 2 2 2 2 2 24" xfId="12744" xr:uid="{00000000-0005-0000-0000-000050310000}"/>
    <cellStyle name="Normal 2 2 2 2 2 24 10" xfId="12745" xr:uid="{00000000-0005-0000-0000-000051310000}"/>
    <cellStyle name="Normal 2 2 2 2 2 24 11" xfId="12746" xr:uid="{00000000-0005-0000-0000-000052310000}"/>
    <cellStyle name="Normal 2 2 2 2 2 24 12" xfId="12747" xr:uid="{00000000-0005-0000-0000-000053310000}"/>
    <cellStyle name="Normal 2 2 2 2 2 24 13" xfId="12748" xr:uid="{00000000-0005-0000-0000-000054310000}"/>
    <cellStyle name="Normal 2 2 2 2 2 24 14" xfId="12749" xr:uid="{00000000-0005-0000-0000-000055310000}"/>
    <cellStyle name="Normal 2 2 2 2 2 24 2" xfId="12750" xr:uid="{00000000-0005-0000-0000-000056310000}"/>
    <cellStyle name="Normal 2 2 2 2 2 24 2 10" xfId="12751" xr:uid="{00000000-0005-0000-0000-000057310000}"/>
    <cellStyle name="Normal 2 2 2 2 2 24 2 2" xfId="12752" xr:uid="{00000000-0005-0000-0000-000058310000}"/>
    <cellStyle name="Normal 2 2 2 2 2 24 2 3" xfId="12753" xr:uid="{00000000-0005-0000-0000-000059310000}"/>
    <cellStyle name="Normal 2 2 2 2 2 24 2 4" xfId="12754" xr:uid="{00000000-0005-0000-0000-00005A310000}"/>
    <cellStyle name="Normal 2 2 2 2 2 24 2 5" xfId="12755" xr:uid="{00000000-0005-0000-0000-00005B310000}"/>
    <cellStyle name="Normal 2 2 2 2 2 24 2 6" xfId="12756" xr:uid="{00000000-0005-0000-0000-00005C310000}"/>
    <cellStyle name="Normal 2 2 2 2 2 24 2 7" xfId="12757" xr:uid="{00000000-0005-0000-0000-00005D310000}"/>
    <cellStyle name="Normal 2 2 2 2 2 24 2 8" xfId="12758" xr:uid="{00000000-0005-0000-0000-00005E310000}"/>
    <cellStyle name="Normal 2 2 2 2 2 24 2 9" xfId="12759" xr:uid="{00000000-0005-0000-0000-00005F310000}"/>
    <cellStyle name="Normal 2 2 2 2 2 24 3" xfId="12760" xr:uid="{00000000-0005-0000-0000-000060310000}"/>
    <cellStyle name="Normal 2 2 2 2 2 24 3 10" xfId="12761" xr:uid="{00000000-0005-0000-0000-000061310000}"/>
    <cellStyle name="Normal 2 2 2 2 2 24 3 2" xfId="12762" xr:uid="{00000000-0005-0000-0000-000062310000}"/>
    <cellStyle name="Normal 2 2 2 2 2 24 3 3" xfId="12763" xr:uid="{00000000-0005-0000-0000-000063310000}"/>
    <cellStyle name="Normal 2 2 2 2 2 24 3 4" xfId="12764" xr:uid="{00000000-0005-0000-0000-000064310000}"/>
    <cellStyle name="Normal 2 2 2 2 2 24 3 5" xfId="12765" xr:uid="{00000000-0005-0000-0000-000065310000}"/>
    <cellStyle name="Normal 2 2 2 2 2 24 3 6" xfId="12766" xr:uid="{00000000-0005-0000-0000-000066310000}"/>
    <cellStyle name="Normal 2 2 2 2 2 24 3 7" xfId="12767" xr:uid="{00000000-0005-0000-0000-000067310000}"/>
    <cellStyle name="Normal 2 2 2 2 2 24 3 8" xfId="12768" xr:uid="{00000000-0005-0000-0000-000068310000}"/>
    <cellStyle name="Normal 2 2 2 2 2 24 3 9" xfId="12769" xr:uid="{00000000-0005-0000-0000-000069310000}"/>
    <cellStyle name="Normal 2 2 2 2 2 24 4" xfId="12770" xr:uid="{00000000-0005-0000-0000-00006A310000}"/>
    <cellStyle name="Normal 2 2 2 2 2 24 4 10" xfId="12771" xr:uid="{00000000-0005-0000-0000-00006B310000}"/>
    <cellStyle name="Normal 2 2 2 2 2 24 4 2" xfId="12772" xr:uid="{00000000-0005-0000-0000-00006C310000}"/>
    <cellStyle name="Normal 2 2 2 2 2 24 4 3" xfId="12773" xr:uid="{00000000-0005-0000-0000-00006D310000}"/>
    <cellStyle name="Normal 2 2 2 2 2 24 4 4" xfId="12774" xr:uid="{00000000-0005-0000-0000-00006E310000}"/>
    <cellStyle name="Normal 2 2 2 2 2 24 4 5" xfId="12775" xr:uid="{00000000-0005-0000-0000-00006F310000}"/>
    <cellStyle name="Normal 2 2 2 2 2 24 4 6" xfId="12776" xr:uid="{00000000-0005-0000-0000-000070310000}"/>
    <cellStyle name="Normal 2 2 2 2 2 24 4 7" xfId="12777" xr:uid="{00000000-0005-0000-0000-000071310000}"/>
    <cellStyle name="Normal 2 2 2 2 2 24 4 8" xfId="12778" xr:uid="{00000000-0005-0000-0000-000072310000}"/>
    <cellStyle name="Normal 2 2 2 2 2 24 4 9" xfId="12779" xr:uid="{00000000-0005-0000-0000-000073310000}"/>
    <cellStyle name="Normal 2 2 2 2 2 24 5" xfId="12780" xr:uid="{00000000-0005-0000-0000-000074310000}"/>
    <cellStyle name="Normal 2 2 2 2 2 24 5 10" xfId="12781" xr:uid="{00000000-0005-0000-0000-000075310000}"/>
    <cellStyle name="Normal 2 2 2 2 2 24 5 2" xfId="12782" xr:uid="{00000000-0005-0000-0000-000076310000}"/>
    <cellStyle name="Normal 2 2 2 2 2 24 5 3" xfId="12783" xr:uid="{00000000-0005-0000-0000-000077310000}"/>
    <cellStyle name="Normal 2 2 2 2 2 24 5 4" xfId="12784" xr:uid="{00000000-0005-0000-0000-000078310000}"/>
    <cellStyle name="Normal 2 2 2 2 2 24 5 5" xfId="12785" xr:uid="{00000000-0005-0000-0000-000079310000}"/>
    <cellStyle name="Normal 2 2 2 2 2 24 5 6" xfId="12786" xr:uid="{00000000-0005-0000-0000-00007A310000}"/>
    <cellStyle name="Normal 2 2 2 2 2 24 5 7" xfId="12787" xr:uid="{00000000-0005-0000-0000-00007B310000}"/>
    <cellStyle name="Normal 2 2 2 2 2 24 5 8" xfId="12788" xr:uid="{00000000-0005-0000-0000-00007C310000}"/>
    <cellStyle name="Normal 2 2 2 2 2 24 5 9" xfId="12789" xr:uid="{00000000-0005-0000-0000-00007D310000}"/>
    <cellStyle name="Normal 2 2 2 2 2 24 6" xfId="12790" xr:uid="{00000000-0005-0000-0000-00007E310000}"/>
    <cellStyle name="Normal 2 2 2 2 2 24 7" xfId="12791" xr:uid="{00000000-0005-0000-0000-00007F310000}"/>
    <cellStyle name="Normal 2 2 2 2 2 24 8" xfId="12792" xr:uid="{00000000-0005-0000-0000-000080310000}"/>
    <cellStyle name="Normal 2 2 2 2 2 24 9" xfId="12793" xr:uid="{00000000-0005-0000-0000-000081310000}"/>
    <cellStyle name="Normal 2 2 2 2 2 25" xfId="12794" xr:uid="{00000000-0005-0000-0000-000082310000}"/>
    <cellStyle name="Normal 2 2 2 2 2 25 10" xfId="12795" xr:uid="{00000000-0005-0000-0000-000083310000}"/>
    <cellStyle name="Normal 2 2 2 2 2 25 11" xfId="12796" xr:uid="{00000000-0005-0000-0000-000084310000}"/>
    <cellStyle name="Normal 2 2 2 2 2 25 12" xfId="12797" xr:uid="{00000000-0005-0000-0000-000085310000}"/>
    <cellStyle name="Normal 2 2 2 2 2 25 13" xfId="12798" xr:uid="{00000000-0005-0000-0000-000086310000}"/>
    <cellStyle name="Normal 2 2 2 2 2 25 14" xfId="12799" xr:uid="{00000000-0005-0000-0000-000087310000}"/>
    <cellStyle name="Normal 2 2 2 2 2 25 2" xfId="12800" xr:uid="{00000000-0005-0000-0000-000088310000}"/>
    <cellStyle name="Normal 2 2 2 2 2 25 2 10" xfId="12801" xr:uid="{00000000-0005-0000-0000-000089310000}"/>
    <cellStyle name="Normal 2 2 2 2 2 25 2 2" xfId="12802" xr:uid="{00000000-0005-0000-0000-00008A310000}"/>
    <cellStyle name="Normal 2 2 2 2 2 25 2 3" xfId="12803" xr:uid="{00000000-0005-0000-0000-00008B310000}"/>
    <cellStyle name="Normal 2 2 2 2 2 25 2 4" xfId="12804" xr:uid="{00000000-0005-0000-0000-00008C310000}"/>
    <cellStyle name="Normal 2 2 2 2 2 25 2 5" xfId="12805" xr:uid="{00000000-0005-0000-0000-00008D310000}"/>
    <cellStyle name="Normal 2 2 2 2 2 25 2 6" xfId="12806" xr:uid="{00000000-0005-0000-0000-00008E310000}"/>
    <cellStyle name="Normal 2 2 2 2 2 25 2 7" xfId="12807" xr:uid="{00000000-0005-0000-0000-00008F310000}"/>
    <cellStyle name="Normal 2 2 2 2 2 25 2 8" xfId="12808" xr:uid="{00000000-0005-0000-0000-000090310000}"/>
    <cellStyle name="Normal 2 2 2 2 2 25 2 9" xfId="12809" xr:uid="{00000000-0005-0000-0000-000091310000}"/>
    <cellStyle name="Normal 2 2 2 2 2 25 3" xfId="12810" xr:uid="{00000000-0005-0000-0000-000092310000}"/>
    <cellStyle name="Normal 2 2 2 2 2 25 3 10" xfId="12811" xr:uid="{00000000-0005-0000-0000-000093310000}"/>
    <cellStyle name="Normal 2 2 2 2 2 25 3 2" xfId="12812" xr:uid="{00000000-0005-0000-0000-000094310000}"/>
    <cellStyle name="Normal 2 2 2 2 2 25 3 3" xfId="12813" xr:uid="{00000000-0005-0000-0000-000095310000}"/>
    <cellStyle name="Normal 2 2 2 2 2 25 3 4" xfId="12814" xr:uid="{00000000-0005-0000-0000-000096310000}"/>
    <cellStyle name="Normal 2 2 2 2 2 25 3 5" xfId="12815" xr:uid="{00000000-0005-0000-0000-000097310000}"/>
    <cellStyle name="Normal 2 2 2 2 2 25 3 6" xfId="12816" xr:uid="{00000000-0005-0000-0000-000098310000}"/>
    <cellStyle name="Normal 2 2 2 2 2 25 3 7" xfId="12817" xr:uid="{00000000-0005-0000-0000-000099310000}"/>
    <cellStyle name="Normal 2 2 2 2 2 25 3 8" xfId="12818" xr:uid="{00000000-0005-0000-0000-00009A310000}"/>
    <cellStyle name="Normal 2 2 2 2 2 25 3 9" xfId="12819" xr:uid="{00000000-0005-0000-0000-00009B310000}"/>
    <cellStyle name="Normal 2 2 2 2 2 25 4" xfId="12820" xr:uid="{00000000-0005-0000-0000-00009C310000}"/>
    <cellStyle name="Normal 2 2 2 2 2 25 4 10" xfId="12821" xr:uid="{00000000-0005-0000-0000-00009D310000}"/>
    <cellStyle name="Normal 2 2 2 2 2 25 4 2" xfId="12822" xr:uid="{00000000-0005-0000-0000-00009E310000}"/>
    <cellStyle name="Normal 2 2 2 2 2 25 4 3" xfId="12823" xr:uid="{00000000-0005-0000-0000-00009F310000}"/>
    <cellStyle name="Normal 2 2 2 2 2 25 4 4" xfId="12824" xr:uid="{00000000-0005-0000-0000-0000A0310000}"/>
    <cellStyle name="Normal 2 2 2 2 2 25 4 5" xfId="12825" xr:uid="{00000000-0005-0000-0000-0000A1310000}"/>
    <cellStyle name="Normal 2 2 2 2 2 25 4 6" xfId="12826" xr:uid="{00000000-0005-0000-0000-0000A2310000}"/>
    <cellStyle name="Normal 2 2 2 2 2 25 4 7" xfId="12827" xr:uid="{00000000-0005-0000-0000-0000A3310000}"/>
    <cellStyle name="Normal 2 2 2 2 2 25 4 8" xfId="12828" xr:uid="{00000000-0005-0000-0000-0000A4310000}"/>
    <cellStyle name="Normal 2 2 2 2 2 25 4 9" xfId="12829" xr:uid="{00000000-0005-0000-0000-0000A5310000}"/>
    <cellStyle name="Normal 2 2 2 2 2 25 5" xfId="12830" xr:uid="{00000000-0005-0000-0000-0000A6310000}"/>
    <cellStyle name="Normal 2 2 2 2 2 25 5 10" xfId="12831" xr:uid="{00000000-0005-0000-0000-0000A7310000}"/>
    <cellStyle name="Normal 2 2 2 2 2 25 5 2" xfId="12832" xr:uid="{00000000-0005-0000-0000-0000A8310000}"/>
    <cellStyle name="Normal 2 2 2 2 2 25 5 3" xfId="12833" xr:uid="{00000000-0005-0000-0000-0000A9310000}"/>
    <cellStyle name="Normal 2 2 2 2 2 25 5 4" xfId="12834" xr:uid="{00000000-0005-0000-0000-0000AA310000}"/>
    <cellStyle name="Normal 2 2 2 2 2 25 5 5" xfId="12835" xr:uid="{00000000-0005-0000-0000-0000AB310000}"/>
    <cellStyle name="Normal 2 2 2 2 2 25 5 6" xfId="12836" xr:uid="{00000000-0005-0000-0000-0000AC310000}"/>
    <cellStyle name="Normal 2 2 2 2 2 25 5 7" xfId="12837" xr:uid="{00000000-0005-0000-0000-0000AD310000}"/>
    <cellStyle name="Normal 2 2 2 2 2 25 5 8" xfId="12838" xr:uid="{00000000-0005-0000-0000-0000AE310000}"/>
    <cellStyle name="Normal 2 2 2 2 2 25 5 9" xfId="12839" xr:uid="{00000000-0005-0000-0000-0000AF310000}"/>
    <cellStyle name="Normal 2 2 2 2 2 25 6" xfId="12840" xr:uid="{00000000-0005-0000-0000-0000B0310000}"/>
    <cellStyle name="Normal 2 2 2 2 2 25 7" xfId="12841" xr:uid="{00000000-0005-0000-0000-0000B1310000}"/>
    <cellStyle name="Normal 2 2 2 2 2 25 8" xfId="12842" xr:uid="{00000000-0005-0000-0000-0000B2310000}"/>
    <cellStyle name="Normal 2 2 2 2 2 25 9" xfId="12843" xr:uid="{00000000-0005-0000-0000-0000B3310000}"/>
    <cellStyle name="Normal 2 2 2 2 2 26" xfId="12844" xr:uid="{00000000-0005-0000-0000-0000B4310000}"/>
    <cellStyle name="Normal 2 2 2 2 2 26 10" xfId="12845" xr:uid="{00000000-0005-0000-0000-0000B5310000}"/>
    <cellStyle name="Normal 2 2 2 2 2 26 11" xfId="12846" xr:uid="{00000000-0005-0000-0000-0000B6310000}"/>
    <cellStyle name="Normal 2 2 2 2 2 26 12" xfId="12847" xr:uid="{00000000-0005-0000-0000-0000B7310000}"/>
    <cellStyle name="Normal 2 2 2 2 2 26 13" xfId="12848" xr:uid="{00000000-0005-0000-0000-0000B8310000}"/>
    <cellStyle name="Normal 2 2 2 2 2 26 14" xfId="12849" xr:uid="{00000000-0005-0000-0000-0000B9310000}"/>
    <cellStyle name="Normal 2 2 2 2 2 26 2" xfId="12850" xr:uid="{00000000-0005-0000-0000-0000BA310000}"/>
    <cellStyle name="Normal 2 2 2 2 2 26 2 10" xfId="12851" xr:uid="{00000000-0005-0000-0000-0000BB310000}"/>
    <cellStyle name="Normal 2 2 2 2 2 26 2 2" xfId="12852" xr:uid="{00000000-0005-0000-0000-0000BC310000}"/>
    <cellStyle name="Normal 2 2 2 2 2 26 2 3" xfId="12853" xr:uid="{00000000-0005-0000-0000-0000BD310000}"/>
    <cellStyle name="Normal 2 2 2 2 2 26 2 4" xfId="12854" xr:uid="{00000000-0005-0000-0000-0000BE310000}"/>
    <cellStyle name="Normal 2 2 2 2 2 26 2 5" xfId="12855" xr:uid="{00000000-0005-0000-0000-0000BF310000}"/>
    <cellStyle name="Normal 2 2 2 2 2 26 2 6" xfId="12856" xr:uid="{00000000-0005-0000-0000-0000C0310000}"/>
    <cellStyle name="Normal 2 2 2 2 2 26 2 7" xfId="12857" xr:uid="{00000000-0005-0000-0000-0000C1310000}"/>
    <cellStyle name="Normal 2 2 2 2 2 26 2 8" xfId="12858" xr:uid="{00000000-0005-0000-0000-0000C2310000}"/>
    <cellStyle name="Normal 2 2 2 2 2 26 2 9" xfId="12859" xr:uid="{00000000-0005-0000-0000-0000C3310000}"/>
    <cellStyle name="Normal 2 2 2 2 2 26 3" xfId="12860" xr:uid="{00000000-0005-0000-0000-0000C4310000}"/>
    <cellStyle name="Normal 2 2 2 2 2 26 3 10" xfId="12861" xr:uid="{00000000-0005-0000-0000-0000C5310000}"/>
    <cellStyle name="Normal 2 2 2 2 2 26 3 2" xfId="12862" xr:uid="{00000000-0005-0000-0000-0000C6310000}"/>
    <cellStyle name="Normal 2 2 2 2 2 26 3 3" xfId="12863" xr:uid="{00000000-0005-0000-0000-0000C7310000}"/>
    <cellStyle name="Normal 2 2 2 2 2 26 3 4" xfId="12864" xr:uid="{00000000-0005-0000-0000-0000C8310000}"/>
    <cellStyle name="Normal 2 2 2 2 2 26 3 5" xfId="12865" xr:uid="{00000000-0005-0000-0000-0000C9310000}"/>
    <cellStyle name="Normal 2 2 2 2 2 26 3 6" xfId="12866" xr:uid="{00000000-0005-0000-0000-0000CA310000}"/>
    <cellStyle name="Normal 2 2 2 2 2 26 3 7" xfId="12867" xr:uid="{00000000-0005-0000-0000-0000CB310000}"/>
    <cellStyle name="Normal 2 2 2 2 2 26 3 8" xfId="12868" xr:uid="{00000000-0005-0000-0000-0000CC310000}"/>
    <cellStyle name="Normal 2 2 2 2 2 26 3 9" xfId="12869" xr:uid="{00000000-0005-0000-0000-0000CD310000}"/>
    <cellStyle name="Normal 2 2 2 2 2 26 4" xfId="12870" xr:uid="{00000000-0005-0000-0000-0000CE310000}"/>
    <cellStyle name="Normal 2 2 2 2 2 26 4 10" xfId="12871" xr:uid="{00000000-0005-0000-0000-0000CF310000}"/>
    <cellStyle name="Normal 2 2 2 2 2 26 4 2" xfId="12872" xr:uid="{00000000-0005-0000-0000-0000D0310000}"/>
    <cellStyle name="Normal 2 2 2 2 2 26 4 3" xfId="12873" xr:uid="{00000000-0005-0000-0000-0000D1310000}"/>
    <cellStyle name="Normal 2 2 2 2 2 26 4 4" xfId="12874" xr:uid="{00000000-0005-0000-0000-0000D2310000}"/>
    <cellStyle name="Normal 2 2 2 2 2 26 4 5" xfId="12875" xr:uid="{00000000-0005-0000-0000-0000D3310000}"/>
    <cellStyle name="Normal 2 2 2 2 2 26 4 6" xfId="12876" xr:uid="{00000000-0005-0000-0000-0000D4310000}"/>
    <cellStyle name="Normal 2 2 2 2 2 26 4 7" xfId="12877" xr:uid="{00000000-0005-0000-0000-0000D5310000}"/>
    <cellStyle name="Normal 2 2 2 2 2 26 4 8" xfId="12878" xr:uid="{00000000-0005-0000-0000-0000D6310000}"/>
    <cellStyle name="Normal 2 2 2 2 2 26 4 9" xfId="12879" xr:uid="{00000000-0005-0000-0000-0000D7310000}"/>
    <cellStyle name="Normal 2 2 2 2 2 26 5" xfId="12880" xr:uid="{00000000-0005-0000-0000-0000D8310000}"/>
    <cellStyle name="Normal 2 2 2 2 2 26 5 10" xfId="12881" xr:uid="{00000000-0005-0000-0000-0000D9310000}"/>
    <cellStyle name="Normal 2 2 2 2 2 26 5 2" xfId="12882" xr:uid="{00000000-0005-0000-0000-0000DA310000}"/>
    <cellStyle name="Normal 2 2 2 2 2 26 5 3" xfId="12883" xr:uid="{00000000-0005-0000-0000-0000DB310000}"/>
    <cellStyle name="Normal 2 2 2 2 2 26 5 4" xfId="12884" xr:uid="{00000000-0005-0000-0000-0000DC310000}"/>
    <cellStyle name="Normal 2 2 2 2 2 26 5 5" xfId="12885" xr:uid="{00000000-0005-0000-0000-0000DD310000}"/>
    <cellStyle name="Normal 2 2 2 2 2 26 5 6" xfId="12886" xr:uid="{00000000-0005-0000-0000-0000DE310000}"/>
    <cellStyle name="Normal 2 2 2 2 2 26 5 7" xfId="12887" xr:uid="{00000000-0005-0000-0000-0000DF310000}"/>
    <cellStyle name="Normal 2 2 2 2 2 26 5 8" xfId="12888" xr:uid="{00000000-0005-0000-0000-0000E0310000}"/>
    <cellStyle name="Normal 2 2 2 2 2 26 5 9" xfId="12889" xr:uid="{00000000-0005-0000-0000-0000E1310000}"/>
    <cellStyle name="Normal 2 2 2 2 2 26 6" xfId="12890" xr:uid="{00000000-0005-0000-0000-0000E2310000}"/>
    <cellStyle name="Normal 2 2 2 2 2 26 7" xfId="12891" xr:uid="{00000000-0005-0000-0000-0000E3310000}"/>
    <cellStyle name="Normal 2 2 2 2 2 26 8" xfId="12892" xr:uid="{00000000-0005-0000-0000-0000E4310000}"/>
    <cellStyle name="Normal 2 2 2 2 2 26 9" xfId="12893" xr:uid="{00000000-0005-0000-0000-0000E5310000}"/>
    <cellStyle name="Normal 2 2 2 2 2 27" xfId="12894" xr:uid="{00000000-0005-0000-0000-0000E6310000}"/>
    <cellStyle name="Normal 2 2 2 2 2 27 10" xfId="12895" xr:uid="{00000000-0005-0000-0000-0000E7310000}"/>
    <cellStyle name="Normal 2 2 2 2 2 27 11" xfId="12896" xr:uid="{00000000-0005-0000-0000-0000E8310000}"/>
    <cellStyle name="Normal 2 2 2 2 2 27 12" xfId="12897" xr:uid="{00000000-0005-0000-0000-0000E9310000}"/>
    <cellStyle name="Normal 2 2 2 2 2 27 13" xfId="12898" xr:uid="{00000000-0005-0000-0000-0000EA310000}"/>
    <cellStyle name="Normal 2 2 2 2 2 27 14" xfId="12899" xr:uid="{00000000-0005-0000-0000-0000EB310000}"/>
    <cellStyle name="Normal 2 2 2 2 2 27 2" xfId="12900" xr:uid="{00000000-0005-0000-0000-0000EC310000}"/>
    <cellStyle name="Normal 2 2 2 2 2 27 2 10" xfId="12901" xr:uid="{00000000-0005-0000-0000-0000ED310000}"/>
    <cellStyle name="Normal 2 2 2 2 2 27 2 2" xfId="12902" xr:uid="{00000000-0005-0000-0000-0000EE310000}"/>
    <cellStyle name="Normal 2 2 2 2 2 27 2 3" xfId="12903" xr:uid="{00000000-0005-0000-0000-0000EF310000}"/>
    <cellStyle name="Normal 2 2 2 2 2 27 2 4" xfId="12904" xr:uid="{00000000-0005-0000-0000-0000F0310000}"/>
    <cellStyle name="Normal 2 2 2 2 2 27 2 5" xfId="12905" xr:uid="{00000000-0005-0000-0000-0000F1310000}"/>
    <cellStyle name="Normal 2 2 2 2 2 27 2 6" xfId="12906" xr:uid="{00000000-0005-0000-0000-0000F2310000}"/>
    <cellStyle name="Normal 2 2 2 2 2 27 2 7" xfId="12907" xr:uid="{00000000-0005-0000-0000-0000F3310000}"/>
    <cellStyle name="Normal 2 2 2 2 2 27 2 8" xfId="12908" xr:uid="{00000000-0005-0000-0000-0000F4310000}"/>
    <cellStyle name="Normal 2 2 2 2 2 27 2 9" xfId="12909" xr:uid="{00000000-0005-0000-0000-0000F5310000}"/>
    <cellStyle name="Normal 2 2 2 2 2 27 3" xfId="12910" xr:uid="{00000000-0005-0000-0000-0000F6310000}"/>
    <cellStyle name="Normal 2 2 2 2 2 27 3 10" xfId="12911" xr:uid="{00000000-0005-0000-0000-0000F7310000}"/>
    <cellStyle name="Normal 2 2 2 2 2 27 3 2" xfId="12912" xr:uid="{00000000-0005-0000-0000-0000F8310000}"/>
    <cellStyle name="Normal 2 2 2 2 2 27 3 3" xfId="12913" xr:uid="{00000000-0005-0000-0000-0000F9310000}"/>
    <cellStyle name="Normal 2 2 2 2 2 27 3 4" xfId="12914" xr:uid="{00000000-0005-0000-0000-0000FA310000}"/>
    <cellStyle name="Normal 2 2 2 2 2 27 3 5" xfId="12915" xr:uid="{00000000-0005-0000-0000-0000FB310000}"/>
    <cellStyle name="Normal 2 2 2 2 2 27 3 6" xfId="12916" xr:uid="{00000000-0005-0000-0000-0000FC310000}"/>
    <cellStyle name="Normal 2 2 2 2 2 27 3 7" xfId="12917" xr:uid="{00000000-0005-0000-0000-0000FD310000}"/>
    <cellStyle name="Normal 2 2 2 2 2 27 3 8" xfId="12918" xr:uid="{00000000-0005-0000-0000-0000FE310000}"/>
    <cellStyle name="Normal 2 2 2 2 2 27 3 9" xfId="12919" xr:uid="{00000000-0005-0000-0000-0000FF310000}"/>
    <cellStyle name="Normal 2 2 2 2 2 27 4" xfId="12920" xr:uid="{00000000-0005-0000-0000-000000320000}"/>
    <cellStyle name="Normal 2 2 2 2 2 27 4 10" xfId="12921" xr:uid="{00000000-0005-0000-0000-000001320000}"/>
    <cellStyle name="Normal 2 2 2 2 2 27 4 2" xfId="12922" xr:uid="{00000000-0005-0000-0000-000002320000}"/>
    <cellStyle name="Normal 2 2 2 2 2 27 4 3" xfId="12923" xr:uid="{00000000-0005-0000-0000-000003320000}"/>
    <cellStyle name="Normal 2 2 2 2 2 27 4 4" xfId="12924" xr:uid="{00000000-0005-0000-0000-000004320000}"/>
    <cellStyle name="Normal 2 2 2 2 2 27 4 5" xfId="12925" xr:uid="{00000000-0005-0000-0000-000005320000}"/>
    <cellStyle name="Normal 2 2 2 2 2 27 4 6" xfId="12926" xr:uid="{00000000-0005-0000-0000-000006320000}"/>
    <cellStyle name="Normal 2 2 2 2 2 27 4 7" xfId="12927" xr:uid="{00000000-0005-0000-0000-000007320000}"/>
    <cellStyle name="Normal 2 2 2 2 2 27 4 8" xfId="12928" xr:uid="{00000000-0005-0000-0000-000008320000}"/>
    <cellStyle name="Normal 2 2 2 2 2 27 4 9" xfId="12929" xr:uid="{00000000-0005-0000-0000-000009320000}"/>
    <cellStyle name="Normal 2 2 2 2 2 27 5" xfId="12930" xr:uid="{00000000-0005-0000-0000-00000A320000}"/>
    <cellStyle name="Normal 2 2 2 2 2 27 5 10" xfId="12931" xr:uid="{00000000-0005-0000-0000-00000B320000}"/>
    <cellStyle name="Normal 2 2 2 2 2 27 5 2" xfId="12932" xr:uid="{00000000-0005-0000-0000-00000C320000}"/>
    <cellStyle name="Normal 2 2 2 2 2 27 5 3" xfId="12933" xr:uid="{00000000-0005-0000-0000-00000D320000}"/>
    <cellStyle name="Normal 2 2 2 2 2 27 5 4" xfId="12934" xr:uid="{00000000-0005-0000-0000-00000E320000}"/>
    <cellStyle name="Normal 2 2 2 2 2 27 5 5" xfId="12935" xr:uid="{00000000-0005-0000-0000-00000F320000}"/>
    <cellStyle name="Normal 2 2 2 2 2 27 5 6" xfId="12936" xr:uid="{00000000-0005-0000-0000-000010320000}"/>
    <cellStyle name="Normal 2 2 2 2 2 27 5 7" xfId="12937" xr:uid="{00000000-0005-0000-0000-000011320000}"/>
    <cellStyle name="Normal 2 2 2 2 2 27 5 8" xfId="12938" xr:uid="{00000000-0005-0000-0000-000012320000}"/>
    <cellStyle name="Normal 2 2 2 2 2 27 5 9" xfId="12939" xr:uid="{00000000-0005-0000-0000-000013320000}"/>
    <cellStyle name="Normal 2 2 2 2 2 27 6" xfId="12940" xr:uid="{00000000-0005-0000-0000-000014320000}"/>
    <cellStyle name="Normal 2 2 2 2 2 27 7" xfId="12941" xr:uid="{00000000-0005-0000-0000-000015320000}"/>
    <cellStyle name="Normal 2 2 2 2 2 27 8" xfId="12942" xr:uid="{00000000-0005-0000-0000-000016320000}"/>
    <cellStyle name="Normal 2 2 2 2 2 27 9" xfId="12943" xr:uid="{00000000-0005-0000-0000-000017320000}"/>
    <cellStyle name="Normal 2 2 2 2 2 28" xfId="12944" xr:uid="{00000000-0005-0000-0000-000018320000}"/>
    <cellStyle name="Normal 2 2 2 2 2 28 10" xfId="12945" xr:uid="{00000000-0005-0000-0000-000019320000}"/>
    <cellStyle name="Normal 2 2 2 2 2 28 11" xfId="12946" xr:uid="{00000000-0005-0000-0000-00001A320000}"/>
    <cellStyle name="Normal 2 2 2 2 2 28 12" xfId="12947" xr:uid="{00000000-0005-0000-0000-00001B320000}"/>
    <cellStyle name="Normal 2 2 2 2 2 28 13" xfId="12948" xr:uid="{00000000-0005-0000-0000-00001C320000}"/>
    <cellStyle name="Normal 2 2 2 2 2 28 14" xfId="12949" xr:uid="{00000000-0005-0000-0000-00001D320000}"/>
    <cellStyle name="Normal 2 2 2 2 2 28 2" xfId="12950" xr:uid="{00000000-0005-0000-0000-00001E320000}"/>
    <cellStyle name="Normal 2 2 2 2 2 28 2 10" xfId="12951" xr:uid="{00000000-0005-0000-0000-00001F320000}"/>
    <cellStyle name="Normal 2 2 2 2 2 28 2 2" xfId="12952" xr:uid="{00000000-0005-0000-0000-000020320000}"/>
    <cellStyle name="Normal 2 2 2 2 2 28 2 3" xfId="12953" xr:uid="{00000000-0005-0000-0000-000021320000}"/>
    <cellStyle name="Normal 2 2 2 2 2 28 2 4" xfId="12954" xr:uid="{00000000-0005-0000-0000-000022320000}"/>
    <cellStyle name="Normal 2 2 2 2 2 28 2 5" xfId="12955" xr:uid="{00000000-0005-0000-0000-000023320000}"/>
    <cellStyle name="Normal 2 2 2 2 2 28 2 6" xfId="12956" xr:uid="{00000000-0005-0000-0000-000024320000}"/>
    <cellStyle name="Normal 2 2 2 2 2 28 2 7" xfId="12957" xr:uid="{00000000-0005-0000-0000-000025320000}"/>
    <cellStyle name="Normal 2 2 2 2 2 28 2 8" xfId="12958" xr:uid="{00000000-0005-0000-0000-000026320000}"/>
    <cellStyle name="Normal 2 2 2 2 2 28 2 9" xfId="12959" xr:uid="{00000000-0005-0000-0000-000027320000}"/>
    <cellStyle name="Normal 2 2 2 2 2 28 3" xfId="12960" xr:uid="{00000000-0005-0000-0000-000028320000}"/>
    <cellStyle name="Normal 2 2 2 2 2 28 3 10" xfId="12961" xr:uid="{00000000-0005-0000-0000-000029320000}"/>
    <cellStyle name="Normal 2 2 2 2 2 28 3 2" xfId="12962" xr:uid="{00000000-0005-0000-0000-00002A320000}"/>
    <cellStyle name="Normal 2 2 2 2 2 28 3 3" xfId="12963" xr:uid="{00000000-0005-0000-0000-00002B320000}"/>
    <cellStyle name="Normal 2 2 2 2 2 28 3 4" xfId="12964" xr:uid="{00000000-0005-0000-0000-00002C320000}"/>
    <cellStyle name="Normal 2 2 2 2 2 28 3 5" xfId="12965" xr:uid="{00000000-0005-0000-0000-00002D320000}"/>
    <cellStyle name="Normal 2 2 2 2 2 28 3 6" xfId="12966" xr:uid="{00000000-0005-0000-0000-00002E320000}"/>
    <cellStyle name="Normal 2 2 2 2 2 28 3 7" xfId="12967" xr:uid="{00000000-0005-0000-0000-00002F320000}"/>
    <cellStyle name="Normal 2 2 2 2 2 28 3 8" xfId="12968" xr:uid="{00000000-0005-0000-0000-000030320000}"/>
    <cellStyle name="Normal 2 2 2 2 2 28 3 9" xfId="12969" xr:uid="{00000000-0005-0000-0000-000031320000}"/>
    <cellStyle name="Normal 2 2 2 2 2 28 4" xfId="12970" xr:uid="{00000000-0005-0000-0000-000032320000}"/>
    <cellStyle name="Normal 2 2 2 2 2 28 4 10" xfId="12971" xr:uid="{00000000-0005-0000-0000-000033320000}"/>
    <cellStyle name="Normal 2 2 2 2 2 28 4 2" xfId="12972" xr:uid="{00000000-0005-0000-0000-000034320000}"/>
    <cellStyle name="Normal 2 2 2 2 2 28 4 3" xfId="12973" xr:uid="{00000000-0005-0000-0000-000035320000}"/>
    <cellStyle name="Normal 2 2 2 2 2 28 4 4" xfId="12974" xr:uid="{00000000-0005-0000-0000-000036320000}"/>
    <cellStyle name="Normal 2 2 2 2 2 28 4 5" xfId="12975" xr:uid="{00000000-0005-0000-0000-000037320000}"/>
    <cellStyle name="Normal 2 2 2 2 2 28 4 6" xfId="12976" xr:uid="{00000000-0005-0000-0000-000038320000}"/>
    <cellStyle name="Normal 2 2 2 2 2 28 4 7" xfId="12977" xr:uid="{00000000-0005-0000-0000-000039320000}"/>
    <cellStyle name="Normal 2 2 2 2 2 28 4 8" xfId="12978" xr:uid="{00000000-0005-0000-0000-00003A320000}"/>
    <cellStyle name="Normal 2 2 2 2 2 28 4 9" xfId="12979" xr:uid="{00000000-0005-0000-0000-00003B320000}"/>
    <cellStyle name="Normal 2 2 2 2 2 28 5" xfId="12980" xr:uid="{00000000-0005-0000-0000-00003C320000}"/>
    <cellStyle name="Normal 2 2 2 2 2 28 5 10" xfId="12981" xr:uid="{00000000-0005-0000-0000-00003D320000}"/>
    <cellStyle name="Normal 2 2 2 2 2 28 5 2" xfId="12982" xr:uid="{00000000-0005-0000-0000-00003E320000}"/>
    <cellStyle name="Normal 2 2 2 2 2 28 5 3" xfId="12983" xr:uid="{00000000-0005-0000-0000-00003F320000}"/>
    <cellStyle name="Normal 2 2 2 2 2 28 5 4" xfId="12984" xr:uid="{00000000-0005-0000-0000-000040320000}"/>
    <cellStyle name="Normal 2 2 2 2 2 28 5 5" xfId="12985" xr:uid="{00000000-0005-0000-0000-000041320000}"/>
    <cellStyle name="Normal 2 2 2 2 2 28 5 6" xfId="12986" xr:uid="{00000000-0005-0000-0000-000042320000}"/>
    <cellStyle name="Normal 2 2 2 2 2 28 5 7" xfId="12987" xr:uid="{00000000-0005-0000-0000-000043320000}"/>
    <cellStyle name="Normal 2 2 2 2 2 28 5 8" xfId="12988" xr:uid="{00000000-0005-0000-0000-000044320000}"/>
    <cellStyle name="Normal 2 2 2 2 2 28 5 9" xfId="12989" xr:uid="{00000000-0005-0000-0000-000045320000}"/>
    <cellStyle name="Normal 2 2 2 2 2 28 6" xfId="12990" xr:uid="{00000000-0005-0000-0000-000046320000}"/>
    <cellStyle name="Normal 2 2 2 2 2 28 7" xfId="12991" xr:uid="{00000000-0005-0000-0000-000047320000}"/>
    <cellStyle name="Normal 2 2 2 2 2 28 8" xfId="12992" xr:uid="{00000000-0005-0000-0000-000048320000}"/>
    <cellStyle name="Normal 2 2 2 2 2 28 9" xfId="12993" xr:uid="{00000000-0005-0000-0000-000049320000}"/>
    <cellStyle name="Normal 2 2 2 2 2 29" xfId="12994" xr:uid="{00000000-0005-0000-0000-00004A320000}"/>
    <cellStyle name="Normal 2 2 2 2 2 29 10" xfId="12995" xr:uid="{00000000-0005-0000-0000-00004B320000}"/>
    <cellStyle name="Normal 2 2 2 2 2 29 11" xfId="12996" xr:uid="{00000000-0005-0000-0000-00004C320000}"/>
    <cellStyle name="Normal 2 2 2 2 2 29 12" xfId="12997" xr:uid="{00000000-0005-0000-0000-00004D320000}"/>
    <cellStyle name="Normal 2 2 2 2 2 29 13" xfId="12998" xr:uid="{00000000-0005-0000-0000-00004E320000}"/>
    <cellStyle name="Normal 2 2 2 2 2 29 14" xfId="12999" xr:uid="{00000000-0005-0000-0000-00004F320000}"/>
    <cellStyle name="Normal 2 2 2 2 2 29 2" xfId="13000" xr:uid="{00000000-0005-0000-0000-000050320000}"/>
    <cellStyle name="Normal 2 2 2 2 2 29 2 10" xfId="13001" xr:uid="{00000000-0005-0000-0000-000051320000}"/>
    <cellStyle name="Normal 2 2 2 2 2 29 2 2" xfId="13002" xr:uid="{00000000-0005-0000-0000-000052320000}"/>
    <cellStyle name="Normal 2 2 2 2 2 29 2 3" xfId="13003" xr:uid="{00000000-0005-0000-0000-000053320000}"/>
    <cellStyle name="Normal 2 2 2 2 2 29 2 4" xfId="13004" xr:uid="{00000000-0005-0000-0000-000054320000}"/>
    <cellStyle name="Normal 2 2 2 2 2 29 2 5" xfId="13005" xr:uid="{00000000-0005-0000-0000-000055320000}"/>
    <cellStyle name="Normal 2 2 2 2 2 29 2 6" xfId="13006" xr:uid="{00000000-0005-0000-0000-000056320000}"/>
    <cellStyle name="Normal 2 2 2 2 2 29 2 7" xfId="13007" xr:uid="{00000000-0005-0000-0000-000057320000}"/>
    <cellStyle name="Normal 2 2 2 2 2 29 2 8" xfId="13008" xr:uid="{00000000-0005-0000-0000-000058320000}"/>
    <cellStyle name="Normal 2 2 2 2 2 29 2 9" xfId="13009" xr:uid="{00000000-0005-0000-0000-000059320000}"/>
    <cellStyle name="Normal 2 2 2 2 2 29 3" xfId="13010" xr:uid="{00000000-0005-0000-0000-00005A320000}"/>
    <cellStyle name="Normal 2 2 2 2 2 29 3 10" xfId="13011" xr:uid="{00000000-0005-0000-0000-00005B320000}"/>
    <cellStyle name="Normal 2 2 2 2 2 29 3 2" xfId="13012" xr:uid="{00000000-0005-0000-0000-00005C320000}"/>
    <cellStyle name="Normal 2 2 2 2 2 29 3 3" xfId="13013" xr:uid="{00000000-0005-0000-0000-00005D320000}"/>
    <cellStyle name="Normal 2 2 2 2 2 29 3 4" xfId="13014" xr:uid="{00000000-0005-0000-0000-00005E320000}"/>
    <cellStyle name="Normal 2 2 2 2 2 29 3 5" xfId="13015" xr:uid="{00000000-0005-0000-0000-00005F320000}"/>
    <cellStyle name="Normal 2 2 2 2 2 29 3 6" xfId="13016" xr:uid="{00000000-0005-0000-0000-000060320000}"/>
    <cellStyle name="Normal 2 2 2 2 2 29 3 7" xfId="13017" xr:uid="{00000000-0005-0000-0000-000061320000}"/>
    <cellStyle name="Normal 2 2 2 2 2 29 3 8" xfId="13018" xr:uid="{00000000-0005-0000-0000-000062320000}"/>
    <cellStyle name="Normal 2 2 2 2 2 29 3 9" xfId="13019" xr:uid="{00000000-0005-0000-0000-000063320000}"/>
    <cellStyle name="Normal 2 2 2 2 2 29 4" xfId="13020" xr:uid="{00000000-0005-0000-0000-000064320000}"/>
    <cellStyle name="Normal 2 2 2 2 2 29 4 10" xfId="13021" xr:uid="{00000000-0005-0000-0000-000065320000}"/>
    <cellStyle name="Normal 2 2 2 2 2 29 4 2" xfId="13022" xr:uid="{00000000-0005-0000-0000-000066320000}"/>
    <cellStyle name="Normal 2 2 2 2 2 29 4 3" xfId="13023" xr:uid="{00000000-0005-0000-0000-000067320000}"/>
    <cellStyle name="Normal 2 2 2 2 2 29 4 4" xfId="13024" xr:uid="{00000000-0005-0000-0000-000068320000}"/>
    <cellStyle name="Normal 2 2 2 2 2 29 4 5" xfId="13025" xr:uid="{00000000-0005-0000-0000-000069320000}"/>
    <cellStyle name="Normal 2 2 2 2 2 29 4 6" xfId="13026" xr:uid="{00000000-0005-0000-0000-00006A320000}"/>
    <cellStyle name="Normal 2 2 2 2 2 29 4 7" xfId="13027" xr:uid="{00000000-0005-0000-0000-00006B320000}"/>
    <cellStyle name="Normal 2 2 2 2 2 29 4 8" xfId="13028" xr:uid="{00000000-0005-0000-0000-00006C320000}"/>
    <cellStyle name="Normal 2 2 2 2 2 29 4 9" xfId="13029" xr:uid="{00000000-0005-0000-0000-00006D320000}"/>
    <cellStyle name="Normal 2 2 2 2 2 29 5" xfId="13030" xr:uid="{00000000-0005-0000-0000-00006E320000}"/>
    <cellStyle name="Normal 2 2 2 2 2 29 5 10" xfId="13031" xr:uid="{00000000-0005-0000-0000-00006F320000}"/>
    <cellStyle name="Normal 2 2 2 2 2 29 5 2" xfId="13032" xr:uid="{00000000-0005-0000-0000-000070320000}"/>
    <cellStyle name="Normal 2 2 2 2 2 29 5 3" xfId="13033" xr:uid="{00000000-0005-0000-0000-000071320000}"/>
    <cellStyle name="Normal 2 2 2 2 2 29 5 4" xfId="13034" xr:uid="{00000000-0005-0000-0000-000072320000}"/>
    <cellStyle name="Normal 2 2 2 2 2 29 5 5" xfId="13035" xr:uid="{00000000-0005-0000-0000-000073320000}"/>
    <cellStyle name="Normal 2 2 2 2 2 29 5 6" xfId="13036" xr:uid="{00000000-0005-0000-0000-000074320000}"/>
    <cellStyle name="Normal 2 2 2 2 2 29 5 7" xfId="13037" xr:uid="{00000000-0005-0000-0000-000075320000}"/>
    <cellStyle name="Normal 2 2 2 2 2 29 5 8" xfId="13038" xr:uid="{00000000-0005-0000-0000-000076320000}"/>
    <cellStyle name="Normal 2 2 2 2 2 29 5 9" xfId="13039" xr:uid="{00000000-0005-0000-0000-000077320000}"/>
    <cellStyle name="Normal 2 2 2 2 2 29 6" xfId="13040" xr:uid="{00000000-0005-0000-0000-000078320000}"/>
    <cellStyle name="Normal 2 2 2 2 2 29 7" xfId="13041" xr:uid="{00000000-0005-0000-0000-000079320000}"/>
    <cellStyle name="Normal 2 2 2 2 2 29 8" xfId="13042" xr:uid="{00000000-0005-0000-0000-00007A320000}"/>
    <cellStyle name="Normal 2 2 2 2 2 29 9" xfId="13043" xr:uid="{00000000-0005-0000-0000-00007B320000}"/>
    <cellStyle name="Normal 2 2 2 2 2 3" xfId="13044" xr:uid="{00000000-0005-0000-0000-00007C320000}"/>
    <cellStyle name="Normal 2 2 2 2 2 3 10" xfId="13045" xr:uid="{00000000-0005-0000-0000-00007D320000}"/>
    <cellStyle name="Normal 2 2 2 2 2 3 11" xfId="13046" xr:uid="{00000000-0005-0000-0000-00007E320000}"/>
    <cellStyle name="Normal 2 2 2 2 2 3 12" xfId="13047" xr:uid="{00000000-0005-0000-0000-00007F320000}"/>
    <cellStyle name="Normal 2 2 2 2 2 3 13" xfId="13048" xr:uid="{00000000-0005-0000-0000-000080320000}"/>
    <cellStyle name="Normal 2 2 2 2 2 3 14" xfId="13049" xr:uid="{00000000-0005-0000-0000-000081320000}"/>
    <cellStyle name="Normal 2 2 2 2 2 3 15" xfId="13050" xr:uid="{00000000-0005-0000-0000-000082320000}"/>
    <cellStyle name="Normal 2 2 2 2 2 3 16" xfId="13051" xr:uid="{00000000-0005-0000-0000-000083320000}"/>
    <cellStyle name="Normal 2 2 2 2 2 3 2" xfId="13052" xr:uid="{00000000-0005-0000-0000-000084320000}"/>
    <cellStyle name="Normal 2 2 2 2 2 3 2 10" xfId="13053" xr:uid="{00000000-0005-0000-0000-000085320000}"/>
    <cellStyle name="Normal 2 2 2 2 2 3 2 11" xfId="13054" xr:uid="{00000000-0005-0000-0000-000086320000}"/>
    <cellStyle name="Normal 2 2 2 2 2 3 2 12" xfId="13055" xr:uid="{00000000-0005-0000-0000-000087320000}"/>
    <cellStyle name="Normal 2 2 2 2 2 3 2 2" xfId="13056" xr:uid="{00000000-0005-0000-0000-000088320000}"/>
    <cellStyle name="Normal 2 2 2 2 2 3 2 3" xfId="13057" xr:uid="{00000000-0005-0000-0000-000089320000}"/>
    <cellStyle name="Normal 2 2 2 2 2 3 2 4" xfId="13058" xr:uid="{00000000-0005-0000-0000-00008A320000}"/>
    <cellStyle name="Normal 2 2 2 2 2 3 2 5" xfId="13059" xr:uid="{00000000-0005-0000-0000-00008B320000}"/>
    <cellStyle name="Normal 2 2 2 2 2 3 2 6" xfId="13060" xr:uid="{00000000-0005-0000-0000-00008C320000}"/>
    <cellStyle name="Normal 2 2 2 2 2 3 2 7" xfId="13061" xr:uid="{00000000-0005-0000-0000-00008D320000}"/>
    <cellStyle name="Normal 2 2 2 2 2 3 2 8" xfId="13062" xr:uid="{00000000-0005-0000-0000-00008E320000}"/>
    <cellStyle name="Normal 2 2 2 2 2 3 2 9" xfId="13063" xr:uid="{00000000-0005-0000-0000-00008F320000}"/>
    <cellStyle name="Normal 2 2 2 2 2 3 3" xfId="13064" xr:uid="{00000000-0005-0000-0000-000090320000}"/>
    <cellStyle name="Normal 2 2 2 2 2 3 3 10" xfId="13065" xr:uid="{00000000-0005-0000-0000-000091320000}"/>
    <cellStyle name="Normal 2 2 2 2 2 3 3 2" xfId="13066" xr:uid="{00000000-0005-0000-0000-000092320000}"/>
    <cellStyle name="Normal 2 2 2 2 2 3 3 3" xfId="13067" xr:uid="{00000000-0005-0000-0000-000093320000}"/>
    <cellStyle name="Normal 2 2 2 2 2 3 3 4" xfId="13068" xr:uid="{00000000-0005-0000-0000-000094320000}"/>
    <cellStyle name="Normal 2 2 2 2 2 3 3 5" xfId="13069" xr:uid="{00000000-0005-0000-0000-000095320000}"/>
    <cellStyle name="Normal 2 2 2 2 2 3 3 6" xfId="13070" xr:uid="{00000000-0005-0000-0000-000096320000}"/>
    <cellStyle name="Normal 2 2 2 2 2 3 3 7" xfId="13071" xr:uid="{00000000-0005-0000-0000-000097320000}"/>
    <cellStyle name="Normal 2 2 2 2 2 3 3 8" xfId="13072" xr:uid="{00000000-0005-0000-0000-000098320000}"/>
    <cellStyle name="Normal 2 2 2 2 2 3 3 9" xfId="13073" xr:uid="{00000000-0005-0000-0000-000099320000}"/>
    <cellStyle name="Normal 2 2 2 2 2 3 4" xfId="13074" xr:uid="{00000000-0005-0000-0000-00009A320000}"/>
    <cellStyle name="Normal 2 2 2 2 2 3 4 10" xfId="13075" xr:uid="{00000000-0005-0000-0000-00009B320000}"/>
    <cellStyle name="Normal 2 2 2 2 2 3 4 2" xfId="13076" xr:uid="{00000000-0005-0000-0000-00009C320000}"/>
    <cellStyle name="Normal 2 2 2 2 2 3 4 3" xfId="13077" xr:uid="{00000000-0005-0000-0000-00009D320000}"/>
    <cellStyle name="Normal 2 2 2 2 2 3 4 4" xfId="13078" xr:uid="{00000000-0005-0000-0000-00009E320000}"/>
    <cellStyle name="Normal 2 2 2 2 2 3 4 5" xfId="13079" xr:uid="{00000000-0005-0000-0000-00009F320000}"/>
    <cellStyle name="Normal 2 2 2 2 2 3 4 6" xfId="13080" xr:uid="{00000000-0005-0000-0000-0000A0320000}"/>
    <cellStyle name="Normal 2 2 2 2 2 3 4 7" xfId="13081" xr:uid="{00000000-0005-0000-0000-0000A1320000}"/>
    <cellStyle name="Normal 2 2 2 2 2 3 4 8" xfId="13082" xr:uid="{00000000-0005-0000-0000-0000A2320000}"/>
    <cellStyle name="Normal 2 2 2 2 2 3 4 9" xfId="13083" xr:uid="{00000000-0005-0000-0000-0000A3320000}"/>
    <cellStyle name="Normal 2 2 2 2 2 3 5" xfId="13084" xr:uid="{00000000-0005-0000-0000-0000A4320000}"/>
    <cellStyle name="Normal 2 2 2 2 2 3 5 10" xfId="13085" xr:uid="{00000000-0005-0000-0000-0000A5320000}"/>
    <cellStyle name="Normal 2 2 2 2 2 3 5 2" xfId="13086" xr:uid="{00000000-0005-0000-0000-0000A6320000}"/>
    <cellStyle name="Normal 2 2 2 2 2 3 5 3" xfId="13087" xr:uid="{00000000-0005-0000-0000-0000A7320000}"/>
    <cellStyle name="Normal 2 2 2 2 2 3 5 4" xfId="13088" xr:uid="{00000000-0005-0000-0000-0000A8320000}"/>
    <cellStyle name="Normal 2 2 2 2 2 3 5 5" xfId="13089" xr:uid="{00000000-0005-0000-0000-0000A9320000}"/>
    <cellStyle name="Normal 2 2 2 2 2 3 5 6" xfId="13090" xr:uid="{00000000-0005-0000-0000-0000AA320000}"/>
    <cellStyle name="Normal 2 2 2 2 2 3 5 7" xfId="13091" xr:uid="{00000000-0005-0000-0000-0000AB320000}"/>
    <cellStyle name="Normal 2 2 2 2 2 3 5 8" xfId="13092" xr:uid="{00000000-0005-0000-0000-0000AC320000}"/>
    <cellStyle name="Normal 2 2 2 2 2 3 5 9" xfId="13093" xr:uid="{00000000-0005-0000-0000-0000AD320000}"/>
    <cellStyle name="Normal 2 2 2 2 2 3 6" xfId="13094" xr:uid="{00000000-0005-0000-0000-0000AE320000}"/>
    <cellStyle name="Normal 2 2 2 2 2 3 7" xfId="13095" xr:uid="{00000000-0005-0000-0000-0000AF320000}"/>
    <cellStyle name="Normal 2 2 2 2 2 3 8" xfId="13096" xr:uid="{00000000-0005-0000-0000-0000B0320000}"/>
    <cellStyle name="Normal 2 2 2 2 2 3 9" xfId="13097" xr:uid="{00000000-0005-0000-0000-0000B1320000}"/>
    <cellStyle name="Normal 2 2 2 2 2 30" xfId="13098" xr:uid="{00000000-0005-0000-0000-0000B2320000}"/>
    <cellStyle name="Normal 2 2 2 2 2 30 10" xfId="13099" xr:uid="{00000000-0005-0000-0000-0000B3320000}"/>
    <cellStyle name="Normal 2 2 2 2 2 30 11" xfId="13100" xr:uid="{00000000-0005-0000-0000-0000B4320000}"/>
    <cellStyle name="Normal 2 2 2 2 2 30 12" xfId="13101" xr:uid="{00000000-0005-0000-0000-0000B5320000}"/>
    <cellStyle name="Normal 2 2 2 2 2 30 13" xfId="13102" xr:uid="{00000000-0005-0000-0000-0000B6320000}"/>
    <cellStyle name="Normal 2 2 2 2 2 30 14" xfId="13103" xr:uid="{00000000-0005-0000-0000-0000B7320000}"/>
    <cellStyle name="Normal 2 2 2 2 2 30 2" xfId="13104" xr:uid="{00000000-0005-0000-0000-0000B8320000}"/>
    <cellStyle name="Normal 2 2 2 2 2 30 2 10" xfId="13105" xr:uid="{00000000-0005-0000-0000-0000B9320000}"/>
    <cellStyle name="Normal 2 2 2 2 2 30 2 2" xfId="13106" xr:uid="{00000000-0005-0000-0000-0000BA320000}"/>
    <cellStyle name="Normal 2 2 2 2 2 30 2 3" xfId="13107" xr:uid="{00000000-0005-0000-0000-0000BB320000}"/>
    <cellStyle name="Normal 2 2 2 2 2 30 2 4" xfId="13108" xr:uid="{00000000-0005-0000-0000-0000BC320000}"/>
    <cellStyle name="Normal 2 2 2 2 2 30 2 5" xfId="13109" xr:uid="{00000000-0005-0000-0000-0000BD320000}"/>
    <cellStyle name="Normal 2 2 2 2 2 30 2 6" xfId="13110" xr:uid="{00000000-0005-0000-0000-0000BE320000}"/>
    <cellStyle name="Normal 2 2 2 2 2 30 2 7" xfId="13111" xr:uid="{00000000-0005-0000-0000-0000BF320000}"/>
    <cellStyle name="Normal 2 2 2 2 2 30 2 8" xfId="13112" xr:uid="{00000000-0005-0000-0000-0000C0320000}"/>
    <cellStyle name="Normal 2 2 2 2 2 30 2 9" xfId="13113" xr:uid="{00000000-0005-0000-0000-0000C1320000}"/>
    <cellStyle name="Normal 2 2 2 2 2 30 3" xfId="13114" xr:uid="{00000000-0005-0000-0000-0000C2320000}"/>
    <cellStyle name="Normal 2 2 2 2 2 30 3 10" xfId="13115" xr:uid="{00000000-0005-0000-0000-0000C3320000}"/>
    <cellStyle name="Normal 2 2 2 2 2 30 3 2" xfId="13116" xr:uid="{00000000-0005-0000-0000-0000C4320000}"/>
    <cellStyle name="Normal 2 2 2 2 2 30 3 3" xfId="13117" xr:uid="{00000000-0005-0000-0000-0000C5320000}"/>
    <cellStyle name="Normal 2 2 2 2 2 30 3 4" xfId="13118" xr:uid="{00000000-0005-0000-0000-0000C6320000}"/>
    <cellStyle name="Normal 2 2 2 2 2 30 3 5" xfId="13119" xr:uid="{00000000-0005-0000-0000-0000C7320000}"/>
    <cellStyle name="Normal 2 2 2 2 2 30 3 6" xfId="13120" xr:uid="{00000000-0005-0000-0000-0000C8320000}"/>
    <cellStyle name="Normal 2 2 2 2 2 30 3 7" xfId="13121" xr:uid="{00000000-0005-0000-0000-0000C9320000}"/>
    <cellStyle name="Normal 2 2 2 2 2 30 3 8" xfId="13122" xr:uid="{00000000-0005-0000-0000-0000CA320000}"/>
    <cellStyle name="Normal 2 2 2 2 2 30 3 9" xfId="13123" xr:uid="{00000000-0005-0000-0000-0000CB320000}"/>
    <cellStyle name="Normal 2 2 2 2 2 30 4" xfId="13124" xr:uid="{00000000-0005-0000-0000-0000CC320000}"/>
    <cellStyle name="Normal 2 2 2 2 2 30 4 10" xfId="13125" xr:uid="{00000000-0005-0000-0000-0000CD320000}"/>
    <cellStyle name="Normal 2 2 2 2 2 30 4 2" xfId="13126" xr:uid="{00000000-0005-0000-0000-0000CE320000}"/>
    <cellStyle name="Normal 2 2 2 2 2 30 4 3" xfId="13127" xr:uid="{00000000-0005-0000-0000-0000CF320000}"/>
    <cellStyle name="Normal 2 2 2 2 2 30 4 4" xfId="13128" xr:uid="{00000000-0005-0000-0000-0000D0320000}"/>
    <cellStyle name="Normal 2 2 2 2 2 30 4 5" xfId="13129" xr:uid="{00000000-0005-0000-0000-0000D1320000}"/>
    <cellStyle name="Normal 2 2 2 2 2 30 4 6" xfId="13130" xr:uid="{00000000-0005-0000-0000-0000D2320000}"/>
    <cellStyle name="Normal 2 2 2 2 2 30 4 7" xfId="13131" xr:uid="{00000000-0005-0000-0000-0000D3320000}"/>
    <cellStyle name="Normal 2 2 2 2 2 30 4 8" xfId="13132" xr:uid="{00000000-0005-0000-0000-0000D4320000}"/>
    <cellStyle name="Normal 2 2 2 2 2 30 4 9" xfId="13133" xr:uid="{00000000-0005-0000-0000-0000D5320000}"/>
    <cellStyle name="Normal 2 2 2 2 2 30 5" xfId="13134" xr:uid="{00000000-0005-0000-0000-0000D6320000}"/>
    <cellStyle name="Normal 2 2 2 2 2 30 5 10" xfId="13135" xr:uid="{00000000-0005-0000-0000-0000D7320000}"/>
    <cellStyle name="Normal 2 2 2 2 2 30 5 2" xfId="13136" xr:uid="{00000000-0005-0000-0000-0000D8320000}"/>
    <cellStyle name="Normal 2 2 2 2 2 30 5 3" xfId="13137" xr:uid="{00000000-0005-0000-0000-0000D9320000}"/>
    <cellStyle name="Normal 2 2 2 2 2 30 5 4" xfId="13138" xr:uid="{00000000-0005-0000-0000-0000DA320000}"/>
    <cellStyle name="Normal 2 2 2 2 2 30 5 5" xfId="13139" xr:uid="{00000000-0005-0000-0000-0000DB320000}"/>
    <cellStyle name="Normal 2 2 2 2 2 30 5 6" xfId="13140" xr:uid="{00000000-0005-0000-0000-0000DC320000}"/>
    <cellStyle name="Normal 2 2 2 2 2 30 5 7" xfId="13141" xr:uid="{00000000-0005-0000-0000-0000DD320000}"/>
    <cellStyle name="Normal 2 2 2 2 2 30 5 8" xfId="13142" xr:uid="{00000000-0005-0000-0000-0000DE320000}"/>
    <cellStyle name="Normal 2 2 2 2 2 30 5 9" xfId="13143" xr:uid="{00000000-0005-0000-0000-0000DF320000}"/>
    <cellStyle name="Normal 2 2 2 2 2 30 6" xfId="13144" xr:uid="{00000000-0005-0000-0000-0000E0320000}"/>
    <cellStyle name="Normal 2 2 2 2 2 30 7" xfId="13145" xr:uid="{00000000-0005-0000-0000-0000E1320000}"/>
    <cellStyle name="Normal 2 2 2 2 2 30 8" xfId="13146" xr:uid="{00000000-0005-0000-0000-0000E2320000}"/>
    <cellStyle name="Normal 2 2 2 2 2 30 9" xfId="13147" xr:uid="{00000000-0005-0000-0000-0000E3320000}"/>
    <cellStyle name="Normal 2 2 2 2 2 31" xfId="13148" xr:uid="{00000000-0005-0000-0000-0000E4320000}"/>
    <cellStyle name="Normal 2 2 2 2 2 31 10" xfId="13149" xr:uid="{00000000-0005-0000-0000-0000E5320000}"/>
    <cellStyle name="Normal 2 2 2 2 2 31 11" xfId="13150" xr:uid="{00000000-0005-0000-0000-0000E6320000}"/>
    <cellStyle name="Normal 2 2 2 2 2 31 12" xfId="13151" xr:uid="{00000000-0005-0000-0000-0000E7320000}"/>
    <cellStyle name="Normal 2 2 2 2 2 31 13" xfId="13152" xr:uid="{00000000-0005-0000-0000-0000E8320000}"/>
    <cellStyle name="Normal 2 2 2 2 2 31 14" xfId="13153" xr:uid="{00000000-0005-0000-0000-0000E9320000}"/>
    <cellStyle name="Normal 2 2 2 2 2 31 2" xfId="13154" xr:uid="{00000000-0005-0000-0000-0000EA320000}"/>
    <cellStyle name="Normal 2 2 2 2 2 31 2 10" xfId="13155" xr:uid="{00000000-0005-0000-0000-0000EB320000}"/>
    <cellStyle name="Normal 2 2 2 2 2 31 2 2" xfId="13156" xr:uid="{00000000-0005-0000-0000-0000EC320000}"/>
    <cellStyle name="Normal 2 2 2 2 2 31 2 3" xfId="13157" xr:uid="{00000000-0005-0000-0000-0000ED320000}"/>
    <cellStyle name="Normal 2 2 2 2 2 31 2 4" xfId="13158" xr:uid="{00000000-0005-0000-0000-0000EE320000}"/>
    <cellStyle name="Normal 2 2 2 2 2 31 2 5" xfId="13159" xr:uid="{00000000-0005-0000-0000-0000EF320000}"/>
    <cellStyle name="Normal 2 2 2 2 2 31 2 6" xfId="13160" xr:uid="{00000000-0005-0000-0000-0000F0320000}"/>
    <cellStyle name="Normal 2 2 2 2 2 31 2 7" xfId="13161" xr:uid="{00000000-0005-0000-0000-0000F1320000}"/>
    <cellStyle name="Normal 2 2 2 2 2 31 2 8" xfId="13162" xr:uid="{00000000-0005-0000-0000-0000F2320000}"/>
    <cellStyle name="Normal 2 2 2 2 2 31 2 9" xfId="13163" xr:uid="{00000000-0005-0000-0000-0000F3320000}"/>
    <cellStyle name="Normal 2 2 2 2 2 31 3" xfId="13164" xr:uid="{00000000-0005-0000-0000-0000F4320000}"/>
    <cellStyle name="Normal 2 2 2 2 2 31 3 10" xfId="13165" xr:uid="{00000000-0005-0000-0000-0000F5320000}"/>
    <cellStyle name="Normal 2 2 2 2 2 31 3 2" xfId="13166" xr:uid="{00000000-0005-0000-0000-0000F6320000}"/>
    <cellStyle name="Normal 2 2 2 2 2 31 3 3" xfId="13167" xr:uid="{00000000-0005-0000-0000-0000F7320000}"/>
    <cellStyle name="Normal 2 2 2 2 2 31 3 4" xfId="13168" xr:uid="{00000000-0005-0000-0000-0000F8320000}"/>
    <cellStyle name="Normal 2 2 2 2 2 31 3 5" xfId="13169" xr:uid="{00000000-0005-0000-0000-0000F9320000}"/>
    <cellStyle name="Normal 2 2 2 2 2 31 3 6" xfId="13170" xr:uid="{00000000-0005-0000-0000-0000FA320000}"/>
    <cellStyle name="Normal 2 2 2 2 2 31 3 7" xfId="13171" xr:uid="{00000000-0005-0000-0000-0000FB320000}"/>
    <cellStyle name="Normal 2 2 2 2 2 31 3 8" xfId="13172" xr:uid="{00000000-0005-0000-0000-0000FC320000}"/>
    <cellStyle name="Normal 2 2 2 2 2 31 3 9" xfId="13173" xr:uid="{00000000-0005-0000-0000-0000FD320000}"/>
    <cellStyle name="Normal 2 2 2 2 2 31 4" xfId="13174" xr:uid="{00000000-0005-0000-0000-0000FE320000}"/>
    <cellStyle name="Normal 2 2 2 2 2 31 4 10" xfId="13175" xr:uid="{00000000-0005-0000-0000-0000FF320000}"/>
    <cellStyle name="Normal 2 2 2 2 2 31 4 2" xfId="13176" xr:uid="{00000000-0005-0000-0000-000000330000}"/>
    <cellStyle name="Normal 2 2 2 2 2 31 4 3" xfId="13177" xr:uid="{00000000-0005-0000-0000-000001330000}"/>
    <cellStyle name="Normal 2 2 2 2 2 31 4 4" xfId="13178" xr:uid="{00000000-0005-0000-0000-000002330000}"/>
    <cellStyle name="Normal 2 2 2 2 2 31 4 5" xfId="13179" xr:uid="{00000000-0005-0000-0000-000003330000}"/>
    <cellStyle name="Normal 2 2 2 2 2 31 4 6" xfId="13180" xr:uid="{00000000-0005-0000-0000-000004330000}"/>
    <cellStyle name="Normal 2 2 2 2 2 31 4 7" xfId="13181" xr:uid="{00000000-0005-0000-0000-000005330000}"/>
    <cellStyle name="Normal 2 2 2 2 2 31 4 8" xfId="13182" xr:uid="{00000000-0005-0000-0000-000006330000}"/>
    <cellStyle name="Normal 2 2 2 2 2 31 4 9" xfId="13183" xr:uid="{00000000-0005-0000-0000-000007330000}"/>
    <cellStyle name="Normal 2 2 2 2 2 31 5" xfId="13184" xr:uid="{00000000-0005-0000-0000-000008330000}"/>
    <cellStyle name="Normal 2 2 2 2 2 31 5 10" xfId="13185" xr:uid="{00000000-0005-0000-0000-000009330000}"/>
    <cellStyle name="Normal 2 2 2 2 2 31 5 2" xfId="13186" xr:uid="{00000000-0005-0000-0000-00000A330000}"/>
    <cellStyle name="Normal 2 2 2 2 2 31 5 3" xfId="13187" xr:uid="{00000000-0005-0000-0000-00000B330000}"/>
    <cellStyle name="Normal 2 2 2 2 2 31 5 4" xfId="13188" xr:uid="{00000000-0005-0000-0000-00000C330000}"/>
    <cellStyle name="Normal 2 2 2 2 2 31 5 5" xfId="13189" xr:uid="{00000000-0005-0000-0000-00000D330000}"/>
    <cellStyle name="Normal 2 2 2 2 2 31 5 6" xfId="13190" xr:uid="{00000000-0005-0000-0000-00000E330000}"/>
    <cellStyle name="Normal 2 2 2 2 2 31 5 7" xfId="13191" xr:uid="{00000000-0005-0000-0000-00000F330000}"/>
    <cellStyle name="Normal 2 2 2 2 2 31 5 8" xfId="13192" xr:uid="{00000000-0005-0000-0000-000010330000}"/>
    <cellStyle name="Normal 2 2 2 2 2 31 5 9" xfId="13193" xr:uid="{00000000-0005-0000-0000-000011330000}"/>
    <cellStyle name="Normal 2 2 2 2 2 31 6" xfId="13194" xr:uid="{00000000-0005-0000-0000-000012330000}"/>
    <cellStyle name="Normal 2 2 2 2 2 31 7" xfId="13195" xr:uid="{00000000-0005-0000-0000-000013330000}"/>
    <cellStyle name="Normal 2 2 2 2 2 31 8" xfId="13196" xr:uid="{00000000-0005-0000-0000-000014330000}"/>
    <cellStyle name="Normal 2 2 2 2 2 31 9" xfId="13197" xr:uid="{00000000-0005-0000-0000-000015330000}"/>
    <cellStyle name="Normal 2 2 2 2 2 32" xfId="13198" xr:uid="{00000000-0005-0000-0000-000016330000}"/>
    <cellStyle name="Normal 2 2 2 2 2 32 10" xfId="13199" xr:uid="{00000000-0005-0000-0000-000017330000}"/>
    <cellStyle name="Normal 2 2 2 2 2 32 11" xfId="13200" xr:uid="{00000000-0005-0000-0000-000018330000}"/>
    <cellStyle name="Normal 2 2 2 2 2 32 12" xfId="13201" xr:uid="{00000000-0005-0000-0000-000019330000}"/>
    <cellStyle name="Normal 2 2 2 2 2 32 13" xfId="13202" xr:uid="{00000000-0005-0000-0000-00001A330000}"/>
    <cellStyle name="Normal 2 2 2 2 2 32 14" xfId="13203" xr:uid="{00000000-0005-0000-0000-00001B330000}"/>
    <cellStyle name="Normal 2 2 2 2 2 32 2" xfId="13204" xr:uid="{00000000-0005-0000-0000-00001C330000}"/>
    <cellStyle name="Normal 2 2 2 2 2 32 2 10" xfId="13205" xr:uid="{00000000-0005-0000-0000-00001D330000}"/>
    <cellStyle name="Normal 2 2 2 2 2 32 2 2" xfId="13206" xr:uid="{00000000-0005-0000-0000-00001E330000}"/>
    <cellStyle name="Normal 2 2 2 2 2 32 2 3" xfId="13207" xr:uid="{00000000-0005-0000-0000-00001F330000}"/>
    <cellStyle name="Normal 2 2 2 2 2 32 2 4" xfId="13208" xr:uid="{00000000-0005-0000-0000-000020330000}"/>
    <cellStyle name="Normal 2 2 2 2 2 32 2 5" xfId="13209" xr:uid="{00000000-0005-0000-0000-000021330000}"/>
    <cellStyle name="Normal 2 2 2 2 2 32 2 6" xfId="13210" xr:uid="{00000000-0005-0000-0000-000022330000}"/>
    <cellStyle name="Normal 2 2 2 2 2 32 2 7" xfId="13211" xr:uid="{00000000-0005-0000-0000-000023330000}"/>
    <cellStyle name="Normal 2 2 2 2 2 32 2 8" xfId="13212" xr:uid="{00000000-0005-0000-0000-000024330000}"/>
    <cellStyle name="Normal 2 2 2 2 2 32 2 9" xfId="13213" xr:uid="{00000000-0005-0000-0000-000025330000}"/>
    <cellStyle name="Normal 2 2 2 2 2 32 3" xfId="13214" xr:uid="{00000000-0005-0000-0000-000026330000}"/>
    <cellStyle name="Normal 2 2 2 2 2 32 3 10" xfId="13215" xr:uid="{00000000-0005-0000-0000-000027330000}"/>
    <cellStyle name="Normal 2 2 2 2 2 32 3 2" xfId="13216" xr:uid="{00000000-0005-0000-0000-000028330000}"/>
    <cellStyle name="Normal 2 2 2 2 2 32 3 3" xfId="13217" xr:uid="{00000000-0005-0000-0000-000029330000}"/>
    <cellStyle name="Normal 2 2 2 2 2 32 3 4" xfId="13218" xr:uid="{00000000-0005-0000-0000-00002A330000}"/>
    <cellStyle name="Normal 2 2 2 2 2 32 3 5" xfId="13219" xr:uid="{00000000-0005-0000-0000-00002B330000}"/>
    <cellStyle name="Normal 2 2 2 2 2 32 3 6" xfId="13220" xr:uid="{00000000-0005-0000-0000-00002C330000}"/>
    <cellStyle name="Normal 2 2 2 2 2 32 3 7" xfId="13221" xr:uid="{00000000-0005-0000-0000-00002D330000}"/>
    <cellStyle name="Normal 2 2 2 2 2 32 3 8" xfId="13222" xr:uid="{00000000-0005-0000-0000-00002E330000}"/>
    <cellStyle name="Normal 2 2 2 2 2 32 3 9" xfId="13223" xr:uid="{00000000-0005-0000-0000-00002F330000}"/>
    <cellStyle name="Normal 2 2 2 2 2 32 4" xfId="13224" xr:uid="{00000000-0005-0000-0000-000030330000}"/>
    <cellStyle name="Normal 2 2 2 2 2 32 4 10" xfId="13225" xr:uid="{00000000-0005-0000-0000-000031330000}"/>
    <cellStyle name="Normal 2 2 2 2 2 32 4 2" xfId="13226" xr:uid="{00000000-0005-0000-0000-000032330000}"/>
    <cellStyle name="Normal 2 2 2 2 2 32 4 3" xfId="13227" xr:uid="{00000000-0005-0000-0000-000033330000}"/>
    <cellStyle name="Normal 2 2 2 2 2 32 4 4" xfId="13228" xr:uid="{00000000-0005-0000-0000-000034330000}"/>
    <cellStyle name="Normal 2 2 2 2 2 32 4 5" xfId="13229" xr:uid="{00000000-0005-0000-0000-000035330000}"/>
    <cellStyle name="Normal 2 2 2 2 2 32 4 6" xfId="13230" xr:uid="{00000000-0005-0000-0000-000036330000}"/>
    <cellStyle name="Normal 2 2 2 2 2 32 4 7" xfId="13231" xr:uid="{00000000-0005-0000-0000-000037330000}"/>
    <cellStyle name="Normal 2 2 2 2 2 32 4 8" xfId="13232" xr:uid="{00000000-0005-0000-0000-000038330000}"/>
    <cellStyle name="Normal 2 2 2 2 2 32 4 9" xfId="13233" xr:uid="{00000000-0005-0000-0000-000039330000}"/>
    <cellStyle name="Normal 2 2 2 2 2 32 5" xfId="13234" xr:uid="{00000000-0005-0000-0000-00003A330000}"/>
    <cellStyle name="Normal 2 2 2 2 2 32 5 10" xfId="13235" xr:uid="{00000000-0005-0000-0000-00003B330000}"/>
    <cellStyle name="Normal 2 2 2 2 2 32 5 2" xfId="13236" xr:uid="{00000000-0005-0000-0000-00003C330000}"/>
    <cellStyle name="Normal 2 2 2 2 2 32 5 3" xfId="13237" xr:uid="{00000000-0005-0000-0000-00003D330000}"/>
    <cellStyle name="Normal 2 2 2 2 2 32 5 4" xfId="13238" xr:uid="{00000000-0005-0000-0000-00003E330000}"/>
    <cellStyle name="Normal 2 2 2 2 2 32 5 5" xfId="13239" xr:uid="{00000000-0005-0000-0000-00003F330000}"/>
    <cellStyle name="Normal 2 2 2 2 2 32 5 6" xfId="13240" xr:uid="{00000000-0005-0000-0000-000040330000}"/>
    <cellStyle name="Normal 2 2 2 2 2 32 5 7" xfId="13241" xr:uid="{00000000-0005-0000-0000-000041330000}"/>
    <cellStyle name="Normal 2 2 2 2 2 32 5 8" xfId="13242" xr:uid="{00000000-0005-0000-0000-000042330000}"/>
    <cellStyle name="Normal 2 2 2 2 2 32 5 9" xfId="13243" xr:uid="{00000000-0005-0000-0000-000043330000}"/>
    <cellStyle name="Normal 2 2 2 2 2 32 6" xfId="13244" xr:uid="{00000000-0005-0000-0000-000044330000}"/>
    <cellStyle name="Normal 2 2 2 2 2 32 7" xfId="13245" xr:uid="{00000000-0005-0000-0000-000045330000}"/>
    <cellStyle name="Normal 2 2 2 2 2 32 8" xfId="13246" xr:uid="{00000000-0005-0000-0000-000046330000}"/>
    <cellStyle name="Normal 2 2 2 2 2 32 9" xfId="13247" xr:uid="{00000000-0005-0000-0000-000047330000}"/>
    <cellStyle name="Normal 2 2 2 2 2 33" xfId="13248" xr:uid="{00000000-0005-0000-0000-000048330000}"/>
    <cellStyle name="Normal 2 2 2 2 2 33 10" xfId="13249" xr:uid="{00000000-0005-0000-0000-000049330000}"/>
    <cellStyle name="Normal 2 2 2 2 2 33 11" xfId="13250" xr:uid="{00000000-0005-0000-0000-00004A330000}"/>
    <cellStyle name="Normal 2 2 2 2 2 33 12" xfId="13251" xr:uid="{00000000-0005-0000-0000-00004B330000}"/>
    <cellStyle name="Normal 2 2 2 2 2 33 13" xfId="13252" xr:uid="{00000000-0005-0000-0000-00004C330000}"/>
    <cellStyle name="Normal 2 2 2 2 2 33 14" xfId="13253" xr:uid="{00000000-0005-0000-0000-00004D330000}"/>
    <cellStyle name="Normal 2 2 2 2 2 33 2" xfId="13254" xr:uid="{00000000-0005-0000-0000-00004E330000}"/>
    <cellStyle name="Normal 2 2 2 2 2 33 2 10" xfId="13255" xr:uid="{00000000-0005-0000-0000-00004F330000}"/>
    <cellStyle name="Normal 2 2 2 2 2 33 2 2" xfId="13256" xr:uid="{00000000-0005-0000-0000-000050330000}"/>
    <cellStyle name="Normal 2 2 2 2 2 33 2 3" xfId="13257" xr:uid="{00000000-0005-0000-0000-000051330000}"/>
    <cellStyle name="Normal 2 2 2 2 2 33 2 4" xfId="13258" xr:uid="{00000000-0005-0000-0000-000052330000}"/>
    <cellStyle name="Normal 2 2 2 2 2 33 2 5" xfId="13259" xr:uid="{00000000-0005-0000-0000-000053330000}"/>
    <cellStyle name="Normal 2 2 2 2 2 33 2 6" xfId="13260" xr:uid="{00000000-0005-0000-0000-000054330000}"/>
    <cellStyle name="Normal 2 2 2 2 2 33 2 7" xfId="13261" xr:uid="{00000000-0005-0000-0000-000055330000}"/>
    <cellStyle name="Normal 2 2 2 2 2 33 2 8" xfId="13262" xr:uid="{00000000-0005-0000-0000-000056330000}"/>
    <cellStyle name="Normal 2 2 2 2 2 33 2 9" xfId="13263" xr:uid="{00000000-0005-0000-0000-000057330000}"/>
    <cellStyle name="Normal 2 2 2 2 2 33 3" xfId="13264" xr:uid="{00000000-0005-0000-0000-000058330000}"/>
    <cellStyle name="Normal 2 2 2 2 2 33 3 10" xfId="13265" xr:uid="{00000000-0005-0000-0000-000059330000}"/>
    <cellStyle name="Normal 2 2 2 2 2 33 3 2" xfId="13266" xr:uid="{00000000-0005-0000-0000-00005A330000}"/>
    <cellStyle name="Normal 2 2 2 2 2 33 3 3" xfId="13267" xr:uid="{00000000-0005-0000-0000-00005B330000}"/>
    <cellStyle name="Normal 2 2 2 2 2 33 3 4" xfId="13268" xr:uid="{00000000-0005-0000-0000-00005C330000}"/>
    <cellStyle name="Normal 2 2 2 2 2 33 3 5" xfId="13269" xr:uid="{00000000-0005-0000-0000-00005D330000}"/>
    <cellStyle name="Normal 2 2 2 2 2 33 3 6" xfId="13270" xr:uid="{00000000-0005-0000-0000-00005E330000}"/>
    <cellStyle name="Normal 2 2 2 2 2 33 3 7" xfId="13271" xr:uid="{00000000-0005-0000-0000-00005F330000}"/>
    <cellStyle name="Normal 2 2 2 2 2 33 3 8" xfId="13272" xr:uid="{00000000-0005-0000-0000-000060330000}"/>
    <cellStyle name="Normal 2 2 2 2 2 33 3 9" xfId="13273" xr:uid="{00000000-0005-0000-0000-000061330000}"/>
    <cellStyle name="Normal 2 2 2 2 2 33 4" xfId="13274" xr:uid="{00000000-0005-0000-0000-000062330000}"/>
    <cellStyle name="Normal 2 2 2 2 2 33 4 10" xfId="13275" xr:uid="{00000000-0005-0000-0000-000063330000}"/>
    <cellStyle name="Normal 2 2 2 2 2 33 4 2" xfId="13276" xr:uid="{00000000-0005-0000-0000-000064330000}"/>
    <cellStyle name="Normal 2 2 2 2 2 33 4 3" xfId="13277" xr:uid="{00000000-0005-0000-0000-000065330000}"/>
    <cellStyle name="Normal 2 2 2 2 2 33 4 4" xfId="13278" xr:uid="{00000000-0005-0000-0000-000066330000}"/>
    <cellStyle name="Normal 2 2 2 2 2 33 4 5" xfId="13279" xr:uid="{00000000-0005-0000-0000-000067330000}"/>
    <cellStyle name="Normal 2 2 2 2 2 33 4 6" xfId="13280" xr:uid="{00000000-0005-0000-0000-000068330000}"/>
    <cellStyle name="Normal 2 2 2 2 2 33 4 7" xfId="13281" xr:uid="{00000000-0005-0000-0000-000069330000}"/>
    <cellStyle name="Normal 2 2 2 2 2 33 4 8" xfId="13282" xr:uid="{00000000-0005-0000-0000-00006A330000}"/>
    <cellStyle name="Normal 2 2 2 2 2 33 4 9" xfId="13283" xr:uid="{00000000-0005-0000-0000-00006B330000}"/>
    <cellStyle name="Normal 2 2 2 2 2 33 5" xfId="13284" xr:uid="{00000000-0005-0000-0000-00006C330000}"/>
    <cellStyle name="Normal 2 2 2 2 2 33 5 10" xfId="13285" xr:uid="{00000000-0005-0000-0000-00006D330000}"/>
    <cellStyle name="Normal 2 2 2 2 2 33 5 2" xfId="13286" xr:uid="{00000000-0005-0000-0000-00006E330000}"/>
    <cellStyle name="Normal 2 2 2 2 2 33 5 3" xfId="13287" xr:uid="{00000000-0005-0000-0000-00006F330000}"/>
    <cellStyle name="Normal 2 2 2 2 2 33 5 4" xfId="13288" xr:uid="{00000000-0005-0000-0000-000070330000}"/>
    <cellStyle name="Normal 2 2 2 2 2 33 5 5" xfId="13289" xr:uid="{00000000-0005-0000-0000-000071330000}"/>
    <cellStyle name="Normal 2 2 2 2 2 33 5 6" xfId="13290" xr:uid="{00000000-0005-0000-0000-000072330000}"/>
    <cellStyle name="Normal 2 2 2 2 2 33 5 7" xfId="13291" xr:uid="{00000000-0005-0000-0000-000073330000}"/>
    <cellStyle name="Normal 2 2 2 2 2 33 5 8" xfId="13292" xr:uid="{00000000-0005-0000-0000-000074330000}"/>
    <cellStyle name="Normal 2 2 2 2 2 33 5 9" xfId="13293" xr:uid="{00000000-0005-0000-0000-000075330000}"/>
    <cellStyle name="Normal 2 2 2 2 2 33 6" xfId="13294" xr:uid="{00000000-0005-0000-0000-000076330000}"/>
    <cellStyle name="Normal 2 2 2 2 2 33 7" xfId="13295" xr:uid="{00000000-0005-0000-0000-000077330000}"/>
    <cellStyle name="Normal 2 2 2 2 2 33 8" xfId="13296" xr:uid="{00000000-0005-0000-0000-000078330000}"/>
    <cellStyle name="Normal 2 2 2 2 2 33 9" xfId="13297" xr:uid="{00000000-0005-0000-0000-000079330000}"/>
    <cellStyle name="Normal 2 2 2 2 2 34" xfId="13298" xr:uid="{00000000-0005-0000-0000-00007A330000}"/>
    <cellStyle name="Normal 2 2 2 2 2 34 10" xfId="13299" xr:uid="{00000000-0005-0000-0000-00007B330000}"/>
    <cellStyle name="Normal 2 2 2 2 2 34 11" xfId="13300" xr:uid="{00000000-0005-0000-0000-00007C330000}"/>
    <cellStyle name="Normal 2 2 2 2 2 34 12" xfId="13301" xr:uid="{00000000-0005-0000-0000-00007D330000}"/>
    <cellStyle name="Normal 2 2 2 2 2 34 13" xfId="13302" xr:uid="{00000000-0005-0000-0000-00007E330000}"/>
    <cellStyle name="Normal 2 2 2 2 2 34 14" xfId="13303" xr:uid="{00000000-0005-0000-0000-00007F330000}"/>
    <cellStyle name="Normal 2 2 2 2 2 34 2" xfId="13304" xr:uid="{00000000-0005-0000-0000-000080330000}"/>
    <cellStyle name="Normal 2 2 2 2 2 34 2 10" xfId="13305" xr:uid="{00000000-0005-0000-0000-000081330000}"/>
    <cellStyle name="Normal 2 2 2 2 2 34 2 2" xfId="13306" xr:uid="{00000000-0005-0000-0000-000082330000}"/>
    <cellStyle name="Normal 2 2 2 2 2 34 2 3" xfId="13307" xr:uid="{00000000-0005-0000-0000-000083330000}"/>
    <cellStyle name="Normal 2 2 2 2 2 34 2 4" xfId="13308" xr:uid="{00000000-0005-0000-0000-000084330000}"/>
    <cellStyle name="Normal 2 2 2 2 2 34 2 5" xfId="13309" xr:uid="{00000000-0005-0000-0000-000085330000}"/>
    <cellStyle name="Normal 2 2 2 2 2 34 2 6" xfId="13310" xr:uid="{00000000-0005-0000-0000-000086330000}"/>
    <cellStyle name="Normal 2 2 2 2 2 34 2 7" xfId="13311" xr:uid="{00000000-0005-0000-0000-000087330000}"/>
    <cellStyle name="Normal 2 2 2 2 2 34 2 8" xfId="13312" xr:uid="{00000000-0005-0000-0000-000088330000}"/>
    <cellStyle name="Normal 2 2 2 2 2 34 2 9" xfId="13313" xr:uid="{00000000-0005-0000-0000-000089330000}"/>
    <cellStyle name="Normal 2 2 2 2 2 34 3" xfId="13314" xr:uid="{00000000-0005-0000-0000-00008A330000}"/>
    <cellStyle name="Normal 2 2 2 2 2 34 3 10" xfId="13315" xr:uid="{00000000-0005-0000-0000-00008B330000}"/>
    <cellStyle name="Normal 2 2 2 2 2 34 3 2" xfId="13316" xr:uid="{00000000-0005-0000-0000-00008C330000}"/>
    <cellStyle name="Normal 2 2 2 2 2 34 3 3" xfId="13317" xr:uid="{00000000-0005-0000-0000-00008D330000}"/>
    <cellStyle name="Normal 2 2 2 2 2 34 3 4" xfId="13318" xr:uid="{00000000-0005-0000-0000-00008E330000}"/>
    <cellStyle name="Normal 2 2 2 2 2 34 3 5" xfId="13319" xr:uid="{00000000-0005-0000-0000-00008F330000}"/>
    <cellStyle name="Normal 2 2 2 2 2 34 3 6" xfId="13320" xr:uid="{00000000-0005-0000-0000-000090330000}"/>
    <cellStyle name="Normal 2 2 2 2 2 34 3 7" xfId="13321" xr:uid="{00000000-0005-0000-0000-000091330000}"/>
    <cellStyle name="Normal 2 2 2 2 2 34 3 8" xfId="13322" xr:uid="{00000000-0005-0000-0000-000092330000}"/>
    <cellStyle name="Normal 2 2 2 2 2 34 3 9" xfId="13323" xr:uid="{00000000-0005-0000-0000-000093330000}"/>
    <cellStyle name="Normal 2 2 2 2 2 34 4" xfId="13324" xr:uid="{00000000-0005-0000-0000-000094330000}"/>
    <cellStyle name="Normal 2 2 2 2 2 34 4 10" xfId="13325" xr:uid="{00000000-0005-0000-0000-000095330000}"/>
    <cellStyle name="Normal 2 2 2 2 2 34 4 2" xfId="13326" xr:uid="{00000000-0005-0000-0000-000096330000}"/>
    <cellStyle name="Normal 2 2 2 2 2 34 4 3" xfId="13327" xr:uid="{00000000-0005-0000-0000-000097330000}"/>
    <cellStyle name="Normal 2 2 2 2 2 34 4 4" xfId="13328" xr:uid="{00000000-0005-0000-0000-000098330000}"/>
    <cellStyle name="Normal 2 2 2 2 2 34 4 5" xfId="13329" xr:uid="{00000000-0005-0000-0000-000099330000}"/>
    <cellStyle name="Normal 2 2 2 2 2 34 4 6" xfId="13330" xr:uid="{00000000-0005-0000-0000-00009A330000}"/>
    <cellStyle name="Normal 2 2 2 2 2 34 4 7" xfId="13331" xr:uid="{00000000-0005-0000-0000-00009B330000}"/>
    <cellStyle name="Normal 2 2 2 2 2 34 4 8" xfId="13332" xr:uid="{00000000-0005-0000-0000-00009C330000}"/>
    <cellStyle name="Normal 2 2 2 2 2 34 4 9" xfId="13333" xr:uid="{00000000-0005-0000-0000-00009D330000}"/>
    <cellStyle name="Normal 2 2 2 2 2 34 5" xfId="13334" xr:uid="{00000000-0005-0000-0000-00009E330000}"/>
    <cellStyle name="Normal 2 2 2 2 2 34 5 10" xfId="13335" xr:uid="{00000000-0005-0000-0000-00009F330000}"/>
    <cellStyle name="Normal 2 2 2 2 2 34 5 2" xfId="13336" xr:uid="{00000000-0005-0000-0000-0000A0330000}"/>
    <cellStyle name="Normal 2 2 2 2 2 34 5 3" xfId="13337" xr:uid="{00000000-0005-0000-0000-0000A1330000}"/>
    <cellStyle name="Normal 2 2 2 2 2 34 5 4" xfId="13338" xr:uid="{00000000-0005-0000-0000-0000A2330000}"/>
    <cellStyle name="Normal 2 2 2 2 2 34 5 5" xfId="13339" xr:uid="{00000000-0005-0000-0000-0000A3330000}"/>
    <cellStyle name="Normal 2 2 2 2 2 34 5 6" xfId="13340" xr:uid="{00000000-0005-0000-0000-0000A4330000}"/>
    <cellStyle name="Normal 2 2 2 2 2 34 5 7" xfId="13341" xr:uid="{00000000-0005-0000-0000-0000A5330000}"/>
    <cellStyle name="Normal 2 2 2 2 2 34 5 8" xfId="13342" xr:uid="{00000000-0005-0000-0000-0000A6330000}"/>
    <cellStyle name="Normal 2 2 2 2 2 34 5 9" xfId="13343" xr:uid="{00000000-0005-0000-0000-0000A7330000}"/>
    <cellStyle name="Normal 2 2 2 2 2 34 6" xfId="13344" xr:uid="{00000000-0005-0000-0000-0000A8330000}"/>
    <cellStyle name="Normal 2 2 2 2 2 34 7" xfId="13345" xr:uid="{00000000-0005-0000-0000-0000A9330000}"/>
    <cellStyle name="Normal 2 2 2 2 2 34 8" xfId="13346" xr:uid="{00000000-0005-0000-0000-0000AA330000}"/>
    <cellStyle name="Normal 2 2 2 2 2 34 9" xfId="13347" xr:uid="{00000000-0005-0000-0000-0000AB330000}"/>
    <cellStyle name="Normal 2 2 2 2 2 35" xfId="13348" xr:uid="{00000000-0005-0000-0000-0000AC330000}"/>
    <cellStyle name="Normal 2 2 2 2 2 35 10" xfId="13349" xr:uid="{00000000-0005-0000-0000-0000AD330000}"/>
    <cellStyle name="Normal 2 2 2 2 2 35 2" xfId="13350" xr:uid="{00000000-0005-0000-0000-0000AE330000}"/>
    <cellStyle name="Normal 2 2 2 2 2 35 3" xfId="13351" xr:uid="{00000000-0005-0000-0000-0000AF330000}"/>
    <cellStyle name="Normal 2 2 2 2 2 35 4" xfId="13352" xr:uid="{00000000-0005-0000-0000-0000B0330000}"/>
    <cellStyle name="Normal 2 2 2 2 2 35 5" xfId="13353" xr:uid="{00000000-0005-0000-0000-0000B1330000}"/>
    <cellStyle name="Normal 2 2 2 2 2 35 6" xfId="13354" xr:uid="{00000000-0005-0000-0000-0000B2330000}"/>
    <cellStyle name="Normal 2 2 2 2 2 35 7" xfId="13355" xr:uid="{00000000-0005-0000-0000-0000B3330000}"/>
    <cellStyle name="Normal 2 2 2 2 2 35 8" xfId="13356" xr:uid="{00000000-0005-0000-0000-0000B4330000}"/>
    <cellStyle name="Normal 2 2 2 2 2 35 9" xfId="13357" xr:uid="{00000000-0005-0000-0000-0000B5330000}"/>
    <cellStyle name="Normal 2 2 2 2 2 36" xfId="13358" xr:uid="{00000000-0005-0000-0000-0000B6330000}"/>
    <cellStyle name="Normal 2 2 2 2 2 36 10" xfId="13359" xr:uid="{00000000-0005-0000-0000-0000B7330000}"/>
    <cellStyle name="Normal 2 2 2 2 2 36 2" xfId="13360" xr:uid="{00000000-0005-0000-0000-0000B8330000}"/>
    <cellStyle name="Normal 2 2 2 2 2 36 3" xfId="13361" xr:uid="{00000000-0005-0000-0000-0000B9330000}"/>
    <cellStyle name="Normal 2 2 2 2 2 36 4" xfId="13362" xr:uid="{00000000-0005-0000-0000-0000BA330000}"/>
    <cellStyle name="Normal 2 2 2 2 2 36 5" xfId="13363" xr:uid="{00000000-0005-0000-0000-0000BB330000}"/>
    <cellStyle name="Normal 2 2 2 2 2 36 6" xfId="13364" xr:uid="{00000000-0005-0000-0000-0000BC330000}"/>
    <cellStyle name="Normal 2 2 2 2 2 36 7" xfId="13365" xr:uid="{00000000-0005-0000-0000-0000BD330000}"/>
    <cellStyle name="Normal 2 2 2 2 2 36 8" xfId="13366" xr:uid="{00000000-0005-0000-0000-0000BE330000}"/>
    <cellStyle name="Normal 2 2 2 2 2 36 9" xfId="13367" xr:uid="{00000000-0005-0000-0000-0000BF330000}"/>
    <cellStyle name="Normal 2 2 2 2 2 37" xfId="13368" xr:uid="{00000000-0005-0000-0000-0000C0330000}"/>
    <cellStyle name="Normal 2 2 2 2 2 37 10" xfId="13369" xr:uid="{00000000-0005-0000-0000-0000C1330000}"/>
    <cellStyle name="Normal 2 2 2 2 2 37 2" xfId="13370" xr:uid="{00000000-0005-0000-0000-0000C2330000}"/>
    <cellStyle name="Normal 2 2 2 2 2 37 3" xfId="13371" xr:uid="{00000000-0005-0000-0000-0000C3330000}"/>
    <cellStyle name="Normal 2 2 2 2 2 37 4" xfId="13372" xr:uid="{00000000-0005-0000-0000-0000C4330000}"/>
    <cellStyle name="Normal 2 2 2 2 2 37 5" xfId="13373" xr:uid="{00000000-0005-0000-0000-0000C5330000}"/>
    <cellStyle name="Normal 2 2 2 2 2 37 6" xfId="13374" xr:uid="{00000000-0005-0000-0000-0000C6330000}"/>
    <cellStyle name="Normal 2 2 2 2 2 37 7" xfId="13375" xr:uid="{00000000-0005-0000-0000-0000C7330000}"/>
    <cellStyle name="Normal 2 2 2 2 2 37 8" xfId="13376" xr:uid="{00000000-0005-0000-0000-0000C8330000}"/>
    <cellStyle name="Normal 2 2 2 2 2 37 9" xfId="13377" xr:uid="{00000000-0005-0000-0000-0000C9330000}"/>
    <cellStyle name="Normal 2 2 2 2 2 38" xfId="13378" xr:uid="{00000000-0005-0000-0000-0000CA330000}"/>
    <cellStyle name="Normal 2 2 2 2 2 38 10" xfId="13379" xr:uid="{00000000-0005-0000-0000-0000CB330000}"/>
    <cellStyle name="Normal 2 2 2 2 2 38 2" xfId="13380" xr:uid="{00000000-0005-0000-0000-0000CC330000}"/>
    <cellStyle name="Normal 2 2 2 2 2 38 3" xfId="13381" xr:uid="{00000000-0005-0000-0000-0000CD330000}"/>
    <cellStyle name="Normal 2 2 2 2 2 38 4" xfId="13382" xr:uid="{00000000-0005-0000-0000-0000CE330000}"/>
    <cellStyle name="Normal 2 2 2 2 2 38 5" xfId="13383" xr:uid="{00000000-0005-0000-0000-0000CF330000}"/>
    <cellStyle name="Normal 2 2 2 2 2 38 6" xfId="13384" xr:uid="{00000000-0005-0000-0000-0000D0330000}"/>
    <cellStyle name="Normal 2 2 2 2 2 38 7" xfId="13385" xr:uid="{00000000-0005-0000-0000-0000D1330000}"/>
    <cellStyle name="Normal 2 2 2 2 2 38 8" xfId="13386" xr:uid="{00000000-0005-0000-0000-0000D2330000}"/>
    <cellStyle name="Normal 2 2 2 2 2 38 9" xfId="13387" xr:uid="{00000000-0005-0000-0000-0000D3330000}"/>
    <cellStyle name="Normal 2 2 2 2 2 39" xfId="13388" xr:uid="{00000000-0005-0000-0000-0000D4330000}"/>
    <cellStyle name="Normal 2 2 2 2 2 4" xfId="13389" xr:uid="{00000000-0005-0000-0000-0000D5330000}"/>
    <cellStyle name="Normal 2 2 2 2 2 4 10" xfId="13390" xr:uid="{00000000-0005-0000-0000-0000D6330000}"/>
    <cellStyle name="Normal 2 2 2 2 2 4 11" xfId="13391" xr:uid="{00000000-0005-0000-0000-0000D7330000}"/>
    <cellStyle name="Normal 2 2 2 2 2 4 12" xfId="13392" xr:uid="{00000000-0005-0000-0000-0000D8330000}"/>
    <cellStyle name="Normal 2 2 2 2 2 4 13" xfId="13393" xr:uid="{00000000-0005-0000-0000-0000D9330000}"/>
    <cellStyle name="Normal 2 2 2 2 2 4 14" xfId="13394" xr:uid="{00000000-0005-0000-0000-0000DA330000}"/>
    <cellStyle name="Normal 2 2 2 2 2 4 15" xfId="13395" xr:uid="{00000000-0005-0000-0000-0000DB330000}"/>
    <cellStyle name="Normal 2 2 2 2 2 4 16" xfId="13396" xr:uid="{00000000-0005-0000-0000-0000DC330000}"/>
    <cellStyle name="Normal 2 2 2 2 2 4 2" xfId="13397" xr:uid="{00000000-0005-0000-0000-0000DD330000}"/>
    <cellStyle name="Normal 2 2 2 2 2 4 2 10" xfId="13398" xr:uid="{00000000-0005-0000-0000-0000DE330000}"/>
    <cellStyle name="Normal 2 2 2 2 2 4 2 2" xfId="13399" xr:uid="{00000000-0005-0000-0000-0000DF330000}"/>
    <cellStyle name="Normal 2 2 2 2 2 4 2 3" xfId="13400" xr:uid="{00000000-0005-0000-0000-0000E0330000}"/>
    <cellStyle name="Normal 2 2 2 2 2 4 2 4" xfId="13401" xr:uid="{00000000-0005-0000-0000-0000E1330000}"/>
    <cellStyle name="Normal 2 2 2 2 2 4 2 5" xfId="13402" xr:uid="{00000000-0005-0000-0000-0000E2330000}"/>
    <cellStyle name="Normal 2 2 2 2 2 4 2 6" xfId="13403" xr:uid="{00000000-0005-0000-0000-0000E3330000}"/>
    <cellStyle name="Normal 2 2 2 2 2 4 2 7" xfId="13404" xr:uid="{00000000-0005-0000-0000-0000E4330000}"/>
    <cellStyle name="Normal 2 2 2 2 2 4 2 8" xfId="13405" xr:uid="{00000000-0005-0000-0000-0000E5330000}"/>
    <cellStyle name="Normal 2 2 2 2 2 4 2 9" xfId="13406" xr:uid="{00000000-0005-0000-0000-0000E6330000}"/>
    <cellStyle name="Normal 2 2 2 2 2 4 3" xfId="13407" xr:uid="{00000000-0005-0000-0000-0000E7330000}"/>
    <cellStyle name="Normal 2 2 2 2 2 4 3 10" xfId="13408" xr:uid="{00000000-0005-0000-0000-0000E8330000}"/>
    <cellStyle name="Normal 2 2 2 2 2 4 3 2" xfId="13409" xr:uid="{00000000-0005-0000-0000-0000E9330000}"/>
    <cellStyle name="Normal 2 2 2 2 2 4 3 3" xfId="13410" xr:uid="{00000000-0005-0000-0000-0000EA330000}"/>
    <cellStyle name="Normal 2 2 2 2 2 4 3 4" xfId="13411" xr:uid="{00000000-0005-0000-0000-0000EB330000}"/>
    <cellStyle name="Normal 2 2 2 2 2 4 3 5" xfId="13412" xr:uid="{00000000-0005-0000-0000-0000EC330000}"/>
    <cellStyle name="Normal 2 2 2 2 2 4 3 6" xfId="13413" xr:uid="{00000000-0005-0000-0000-0000ED330000}"/>
    <cellStyle name="Normal 2 2 2 2 2 4 3 7" xfId="13414" xr:uid="{00000000-0005-0000-0000-0000EE330000}"/>
    <cellStyle name="Normal 2 2 2 2 2 4 3 8" xfId="13415" xr:uid="{00000000-0005-0000-0000-0000EF330000}"/>
    <cellStyle name="Normal 2 2 2 2 2 4 3 9" xfId="13416" xr:uid="{00000000-0005-0000-0000-0000F0330000}"/>
    <cellStyle name="Normal 2 2 2 2 2 4 4" xfId="13417" xr:uid="{00000000-0005-0000-0000-0000F1330000}"/>
    <cellStyle name="Normal 2 2 2 2 2 4 4 10" xfId="13418" xr:uid="{00000000-0005-0000-0000-0000F2330000}"/>
    <cellStyle name="Normal 2 2 2 2 2 4 4 2" xfId="13419" xr:uid="{00000000-0005-0000-0000-0000F3330000}"/>
    <cellStyle name="Normal 2 2 2 2 2 4 4 3" xfId="13420" xr:uid="{00000000-0005-0000-0000-0000F4330000}"/>
    <cellStyle name="Normal 2 2 2 2 2 4 4 4" xfId="13421" xr:uid="{00000000-0005-0000-0000-0000F5330000}"/>
    <cellStyle name="Normal 2 2 2 2 2 4 4 5" xfId="13422" xr:uid="{00000000-0005-0000-0000-0000F6330000}"/>
    <cellStyle name="Normal 2 2 2 2 2 4 4 6" xfId="13423" xr:uid="{00000000-0005-0000-0000-0000F7330000}"/>
    <cellStyle name="Normal 2 2 2 2 2 4 4 7" xfId="13424" xr:uid="{00000000-0005-0000-0000-0000F8330000}"/>
    <cellStyle name="Normal 2 2 2 2 2 4 4 8" xfId="13425" xr:uid="{00000000-0005-0000-0000-0000F9330000}"/>
    <cellStyle name="Normal 2 2 2 2 2 4 4 9" xfId="13426" xr:uid="{00000000-0005-0000-0000-0000FA330000}"/>
    <cellStyle name="Normal 2 2 2 2 2 4 5" xfId="13427" xr:uid="{00000000-0005-0000-0000-0000FB330000}"/>
    <cellStyle name="Normal 2 2 2 2 2 4 5 10" xfId="13428" xr:uid="{00000000-0005-0000-0000-0000FC330000}"/>
    <cellStyle name="Normal 2 2 2 2 2 4 5 2" xfId="13429" xr:uid="{00000000-0005-0000-0000-0000FD330000}"/>
    <cellStyle name="Normal 2 2 2 2 2 4 5 3" xfId="13430" xr:uid="{00000000-0005-0000-0000-0000FE330000}"/>
    <cellStyle name="Normal 2 2 2 2 2 4 5 4" xfId="13431" xr:uid="{00000000-0005-0000-0000-0000FF330000}"/>
    <cellStyle name="Normal 2 2 2 2 2 4 5 5" xfId="13432" xr:uid="{00000000-0005-0000-0000-000000340000}"/>
    <cellStyle name="Normal 2 2 2 2 2 4 5 6" xfId="13433" xr:uid="{00000000-0005-0000-0000-000001340000}"/>
    <cellStyle name="Normal 2 2 2 2 2 4 5 7" xfId="13434" xr:uid="{00000000-0005-0000-0000-000002340000}"/>
    <cellStyle name="Normal 2 2 2 2 2 4 5 8" xfId="13435" xr:uid="{00000000-0005-0000-0000-000003340000}"/>
    <cellStyle name="Normal 2 2 2 2 2 4 5 9" xfId="13436" xr:uid="{00000000-0005-0000-0000-000004340000}"/>
    <cellStyle name="Normal 2 2 2 2 2 4 6" xfId="13437" xr:uid="{00000000-0005-0000-0000-000005340000}"/>
    <cellStyle name="Normal 2 2 2 2 2 4 7" xfId="13438" xr:uid="{00000000-0005-0000-0000-000006340000}"/>
    <cellStyle name="Normal 2 2 2 2 2 4 8" xfId="13439" xr:uid="{00000000-0005-0000-0000-000007340000}"/>
    <cellStyle name="Normal 2 2 2 2 2 4 9" xfId="13440" xr:uid="{00000000-0005-0000-0000-000008340000}"/>
    <cellStyle name="Normal 2 2 2 2 2 40" xfId="13441" xr:uid="{00000000-0005-0000-0000-000009340000}"/>
    <cellStyle name="Normal 2 2 2 2 2 41" xfId="13442" xr:uid="{00000000-0005-0000-0000-00000A340000}"/>
    <cellStyle name="Normal 2 2 2 2 2 42" xfId="13443" xr:uid="{00000000-0005-0000-0000-00000B340000}"/>
    <cellStyle name="Normal 2 2 2 2 2 43" xfId="13444" xr:uid="{00000000-0005-0000-0000-00000C340000}"/>
    <cellStyle name="Normal 2 2 2 2 2 44" xfId="13445" xr:uid="{00000000-0005-0000-0000-00000D340000}"/>
    <cellStyle name="Normal 2 2 2 2 2 45" xfId="13446" xr:uid="{00000000-0005-0000-0000-00000E340000}"/>
    <cellStyle name="Normal 2 2 2 2 2 46" xfId="13447" xr:uid="{00000000-0005-0000-0000-00000F340000}"/>
    <cellStyle name="Normal 2 2 2 2 2 47" xfId="13448" xr:uid="{00000000-0005-0000-0000-000010340000}"/>
    <cellStyle name="Normal 2 2 2 2 2 48" xfId="13449" xr:uid="{00000000-0005-0000-0000-000011340000}"/>
    <cellStyle name="Normal 2 2 2 2 2 49" xfId="13450" xr:uid="{00000000-0005-0000-0000-000012340000}"/>
    <cellStyle name="Normal 2 2 2 2 2 5" xfId="13451" xr:uid="{00000000-0005-0000-0000-000013340000}"/>
    <cellStyle name="Normal 2 2 2 2 2 5 10" xfId="13452" xr:uid="{00000000-0005-0000-0000-000014340000}"/>
    <cellStyle name="Normal 2 2 2 2 2 5 11" xfId="13453" xr:uid="{00000000-0005-0000-0000-000015340000}"/>
    <cellStyle name="Normal 2 2 2 2 2 5 12" xfId="13454" xr:uid="{00000000-0005-0000-0000-000016340000}"/>
    <cellStyle name="Normal 2 2 2 2 2 5 13" xfId="13455" xr:uid="{00000000-0005-0000-0000-000017340000}"/>
    <cellStyle name="Normal 2 2 2 2 2 5 14" xfId="13456" xr:uid="{00000000-0005-0000-0000-000018340000}"/>
    <cellStyle name="Normal 2 2 2 2 2 5 2" xfId="13457" xr:uid="{00000000-0005-0000-0000-000019340000}"/>
    <cellStyle name="Normal 2 2 2 2 2 5 2 10" xfId="13458" xr:uid="{00000000-0005-0000-0000-00001A340000}"/>
    <cellStyle name="Normal 2 2 2 2 2 5 2 2" xfId="13459" xr:uid="{00000000-0005-0000-0000-00001B340000}"/>
    <cellStyle name="Normal 2 2 2 2 2 5 2 3" xfId="13460" xr:uid="{00000000-0005-0000-0000-00001C340000}"/>
    <cellStyle name="Normal 2 2 2 2 2 5 2 4" xfId="13461" xr:uid="{00000000-0005-0000-0000-00001D340000}"/>
    <cellStyle name="Normal 2 2 2 2 2 5 2 5" xfId="13462" xr:uid="{00000000-0005-0000-0000-00001E340000}"/>
    <cellStyle name="Normal 2 2 2 2 2 5 2 6" xfId="13463" xr:uid="{00000000-0005-0000-0000-00001F340000}"/>
    <cellStyle name="Normal 2 2 2 2 2 5 2 7" xfId="13464" xr:uid="{00000000-0005-0000-0000-000020340000}"/>
    <cellStyle name="Normal 2 2 2 2 2 5 2 8" xfId="13465" xr:uid="{00000000-0005-0000-0000-000021340000}"/>
    <cellStyle name="Normal 2 2 2 2 2 5 2 9" xfId="13466" xr:uid="{00000000-0005-0000-0000-000022340000}"/>
    <cellStyle name="Normal 2 2 2 2 2 5 3" xfId="13467" xr:uid="{00000000-0005-0000-0000-000023340000}"/>
    <cellStyle name="Normal 2 2 2 2 2 5 3 10" xfId="13468" xr:uid="{00000000-0005-0000-0000-000024340000}"/>
    <cellStyle name="Normal 2 2 2 2 2 5 3 2" xfId="13469" xr:uid="{00000000-0005-0000-0000-000025340000}"/>
    <cellStyle name="Normal 2 2 2 2 2 5 3 3" xfId="13470" xr:uid="{00000000-0005-0000-0000-000026340000}"/>
    <cellStyle name="Normal 2 2 2 2 2 5 3 4" xfId="13471" xr:uid="{00000000-0005-0000-0000-000027340000}"/>
    <cellStyle name="Normal 2 2 2 2 2 5 3 5" xfId="13472" xr:uid="{00000000-0005-0000-0000-000028340000}"/>
    <cellStyle name="Normal 2 2 2 2 2 5 3 6" xfId="13473" xr:uid="{00000000-0005-0000-0000-000029340000}"/>
    <cellStyle name="Normal 2 2 2 2 2 5 3 7" xfId="13474" xr:uid="{00000000-0005-0000-0000-00002A340000}"/>
    <cellStyle name="Normal 2 2 2 2 2 5 3 8" xfId="13475" xr:uid="{00000000-0005-0000-0000-00002B340000}"/>
    <cellStyle name="Normal 2 2 2 2 2 5 3 9" xfId="13476" xr:uid="{00000000-0005-0000-0000-00002C340000}"/>
    <cellStyle name="Normal 2 2 2 2 2 5 4" xfId="13477" xr:uid="{00000000-0005-0000-0000-00002D340000}"/>
    <cellStyle name="Normal 2 2 2 2 2 5 4 10" xfId="13478" xr:uid="{00000000-0005-0000-0000-00002E340000}"/>
    <cellStyle name="Normal 2 2 2 2 2 5 4 2" xfId="13479" xr:uid="{00000000-0005-0000-0000-00002F340000}"/>
    <cellStyle name="Normal 2 2 2 2 2 5 4 3" xfId="13480" xr:uid="{00000000-0005-0000-0000-000030340000}"/>
    <cellStyle name="Normal 2 2 2 2 2 5 4 4" xfId="13481" xr:uid="{00000000-0005-0000-0000-000031340000}"/>
    <cellStyle name="Normal 2 2 2 2 2 5 4 5" xfId="13482" xr:uid="{00000000-0005-0000-0000-000032340000}"/>
    <cellStyle name="Normal 2 2 2 2 2 5 4 6" xfId="13483" xr:uid="{00000000-0005-0000-0000-000033340000}"/>
    <cellStyle name="Normal 2 2 2 2 2 5 4 7" xfId="13484" xr:uid="{00000000-0005-0000-0000-000034340000}"/>
    <cellStyle name="Normal 2 2 2 2 2 5 4 8" xfId="13485" xr:uid="{00000000-0005-0000-0000-000035340000}"/>
    <cellStyle name="Normal 2 2 2 2 2 5 4 9" xfId="13486" xr:uid="{00000000-0005-0000-0000-000036340000}"/>
    <cellStyle name="Normal 2 2 2 2 2 5 5" xfId="13487" xr:uid="{00000000-0005-0000-0000-000037340000}"/>
    <cellStyle name="Normal 2 2 2 2 2 5 5 10" xfId="13488" xr:uid="{00000000-0005-0000-0000-000038340000}"/>
    <cellStyle name="Normal 2 2 2 2 2 5 5 2" xfId="13489" xr:uid="{00000000-0005-0000-0000-000039340000}"/>
    <cellStyle name="Normal 2 2 2 2 2 5 5 3" xfId="13490" xr:uid="{00000000-0005-0000-0000-00003A340000}"/>
    <cellStyle name="Normal 2 2 2 2 2 5 5 4" xfId="13491" xr:uid="{00000000-0005-0000-0000-00003B340000}"/>
    <cellStyle name="Normal 2 2 2 2 2 5 5 5" xfId="13492" xr:uid="{00000000-0005-0000-0000-00003C340000}"/>
    <cellStyle name="Normal 2 2 2 2 2 5 5 6" xfId="13493" xr:uid="{00000000-0005-0000-0000-00003D340000}"/>
    <cellStyle name="Normal 2 2 2 2 2 5 5 7" xfId="13494" xr:uid="{00000000-0005-0000-0000-00003E340000}"/>
    <cellStyle name="Normal 2 2 2 2 2 5 5 8" xfId="13495" xr:uid="{00000000-0005-0000-0000-00003F340000}"/>
    <cellStyle name="Normal 2 2 2 2 2 5 5 9" xfId="13496" xr:uid="{00000000-0005-0000-0000-000040340000}"/>
    <cellStyle name="Normal 2 2 2 2 2 5 6" xfId="13497" xr:uid="{00000000-0005-0000-0000-000041340000}"/>
    <cellStyle name="Normal 2 2 2 2 2 5 7" xfId="13498" xr:uid="{00000000-0005-0000-0000-000042340000}"/>
    <cellStyle name="Normal 2 2 2 2 2 5 8" xfId="13499" xr:uid="{00000000-0005-0000-0000-000043340000}"/>
    <cellStyle name="Normal 2 2 2 2 2 5 9" xfId="13500" xr:uid="{00000000-0005-0000-0000-000044340000}"/>
    <cellStyle name="Normal 2 2 2 2 2 6" xfId="13501" xr:uid="{00000000-0005-0000-0000-000045340000}"/>
    <cellStyle name="Normal 2 2 2 2 2 6 10" xfId="13502" xr:uid="{00000000-0005-0000-0000-000046340000}"/>
    <cellStyle name="Normal 2 2 2 2 2 6 11" xfId="13503" xr:uid="{00000000-0005-0000-0000-000047340000}"/>
    <cellStyle name="Normal 2 2 2 2 2 6 12" xfId="13504" xr:uid="{00000000-0005-0000-0000-000048340000}"/>
    <cellStyle name="Normal 2 2 2 2 2 6 13" xfId="13505" xr:uid="{00000000-0005-0000-0000-000049340000}"/>
    <cellStyle name="Normal 2 2 2 2 2 6 14" xfId="13506" xr:uid="{00000000-0005-0000-0000-00004A340000}"/>
    <cellStyle name="Normal 2 2 2 2 2 6 2" xfId="13507" xr:uid="{00000000-0005-0000-0000-00004B340000}"/>
    <cellStyle name="Normal 2 2 2 2 2 6 2 10" xfId="13508" xr:uid="{00000000-0005-0000-0000-00004C340000}"/>
    <cellStyle name="Normal 2 2 2 2 2 6 2 2" xfId="13509" xr:uid="{00000000-0005-0000-0000-00004D340000}"/>
    <cellStyle name="Normal 2 2 2 2 2 6 2 3" xfId="13510" xr:uid="{00000000-0005-0000-0000-00004E340000}"/>
    <cellStyle name="Normal 2 2 2 2 2 6 2 4" xfId="13511" xr:uid="{00000000-0005-0000-0000-00004F340000}"/>
    <cellStyle name="Normal 2 2 2 2 2 6 2 5" xfId="13512" xr:uid="{00000000-0005-0000-0000-000050340000}"/>
    <cellStyle name="Normal 2 2 2 2 2 6 2 6" xfId="13513" xr:uid="{00000000-0005-0000-0000-000051340000}"/>
    <cellStyle name="Normal 2 2 2 2 2 6 2 7" xfId="13514" xr:uid="{00000000-0005-0000-0000-000052340000}"/>
    <cellStyle name="Normal 2 2 2 2 2 6 2 8" xfId="13515" xr:uid="{00000000-0005-0000-0000-000053340000}"/>
    <cellStyle name="Normal 2 2 2 2 2 6 2 9" xfId="13516" xr:uid="{00000000-0005-0000-0000-000054340000}"/>
    <cellStyle name="Normal 2 2 2 2 2 6 3" xfId="13517" xr:uid="{00000000-0005-0000-0000-000055340000}"/>
    <cellStyle name="Normal 2 2 2 2 2 6 3 10" xfId="13518" xr:uid="{00000000-0005-0000-0000-000056340000}"/>
    <cellStyle name="Normal 2 2 2 2 2 6 3 2" xfId="13519" xr:uid="{00000000-0005-0000-0000-000057340000}"/>
    <cellStyle name="Normal 2 2 2 2 2 6 3 3" xfId="13520" xr:uid="{00000000-0005-0000-0000-000058340000}"/>
    <cellStyle name="Normal 2 2 2 2 2 6 3 4" xfId="13521" xr:uid="{00000000-0005-0000-0000-000059340000}"/>
    <cellStyle name="Normal 2 2 2 2 2 6 3 5" xfId="13522" xr:uid="{00000000-0005-0000-0000-00005A340000}"/>
    <cellStyle name="Normal 2 2 2 2 2 6 3 6" xfId="13523" xr:uid="{00000000-0005-0000-0000-00005B340000}"/>
    <cellStyle name="Normal 2 2 2 2 2 6 3 7" xfId="13524" xr:uid="{00000000-0005-0000-0000-00005C340000}"/>
    <cellStyle name="Normal 2 2 2 2 2 6 3 8" xfId="13525" xr:uid="{00000000-0005-0000-0000-00005D340000}"/>
    <cellStyle name="Normal 2 2 2 2 2 6 3 9" xfId="13526" xr:uid="{00000000-0005-0000-0000-00005E340000}"/>
    <cellStyle name="Normal 2 2 2 2 2 6 4" xfId="13527" xr:uid="{00000000-0005-0000-0000-00005F340000}"/>
    <cellStyle name="Normal 2 2 2 2 2 6 4 10" xfId="13528" xr:uid="{00000000-0005-0000-0000-000060340000}"/>
    <cellStyle name="Normal 2 2 2 2 2 6 4 2" xfId="13529" xr:uid="{00000000-0005-0000-0000-000061340000}"/>
    <cellStyle name="Normal 2 2 2 2 2 6 4 3" xfId="13530" xr:uid="{00000000-0005-0000-0000-000062340000}"/>
    <cellStyle name="Normal 2 2 2 2 2 6 4 4" xfId="13531" xr:uid="{00000000-0005-0000-0000-000063340000}"/>
    <cellStyle name="Normal 2 2 2 2 2 6 4 5" xfId="13532" xr:uid="{00000000-0005-0000-0000-000064340000}"/>
    <cellStyle name="Normal 2 2 2 2 2 6 4 6" xfId="13533" xr:uid="{00000000-0005-0000-0000-000065340000}"/>
    <cellStyle name="Normal 2 2 2 2 2 6 4 7" xfId="13534" xr:uid="{00000000-0005-0000-0000-000066340000}"/>
    <cellStyle name="Normal 2 2 2 2 2 6 4 8" xfId="13535" xr:uid="{00000000-0005-0000-0000-000067340000}"/>
    <cellStyle name="Normal 2 2 2 2 2 6 4 9" xfId="13536" xr:uid="{00000000-0005-0000-0000-000068340000}"/>
    <cellStyle name="Normal 2 2 2 2 2 6 5" xfId="13537" xr:uid="{00000000-0005-0000-0000-000069340000}"/>
    <cellStyle name="Normal 2 2 2 2 2 6 5 10" xfId="13538" xr:uid="{00000000-0005-0000-0000-00006A340000}"/>
    <cellStyle name="Normal 2 2 2 2 2 6 5 2" xfId="13539" xr:uid="{00000000-0005-0000-0000-00006B340000}"/>
    <cellStyle name="Normal 2 2 2 2 2 6 5 3" xfId="13540" xr:uid="{00000000-0005-0000-0000-00006C340000}"/>
    <cellStyle name="Normal 2 2 2 2 2 6 5 4" xfId="13541" xr:uid="{00000000-0005-0000-0000-00006D340000}"/>
    <cellStyle name="Normal 2 2 2 2 2 6 5 5" xfId="13542" xr:uid="{00000000-0005-0000-0000-00006E340000}"/>
    <cellStyle name="Normal 2 2 2 2 2 6 5 6" xfId="13543" xr:uid="{00000000-0005-0000-0000-00006F340000}"/>
    <cellStyle name="Normal 2 2 2 2 2 6 5 7" xfId="13544" xr:uid="{00000000-0005-0000-0000-000070340000}"/>
    <cellStyle name="Normal 2 2 2 2 2 6 5 8" xfId="13545" xr:uid="{00000000-0005-0000-0000-000071340000}"/>
    <cellStyle name="Normal 2 2 2 2 2 6 5 9" xfId="13546" xr:uid="{00000000-0005-0000-0000-000072340000}"/>
    <cellStyle name="Normal 2 2 2 2 2 6 6" xfId="13547" xr:uid="{00000000-0005-0000-0000-000073340000}"/>
    <cellStyle name="Normal 2 2 2 2 2 6 7" xfId="13548" xr:uid="{00000000-0005-0000-0000-000074340000}"/>
    <cellStyle name="Normal 2 2 2 2 2 6 8" xfId="13549" xr:uid="{00000000-0005-0000-0000-000075340000}"/>
    <cellStyle name="Normal 2 2 2 2 2 6 9" xfId="13550" xr:uid="{00000000-0005-0000-0000-000076340000}"/>
    <cellStyle name="Normal 2 2 2 2 2 7" xfId="13551" xr:uid="{00000000-0005-0000-0000-000077340000}"/>
    <cellStyle name="Normal 2 2 2 2 2 7 10" xfId="13552" xr:uid="{00000000-0005-0000-0000-000078340000}"/>
    <cellStyle name="Normal 2 2 2 2 2 7 11" xfId="13553" xr:uid="{00000000-0005-0000-0000-000079340000}"/>
    <cellStyle name="Normal 2 2 2 2 2 7 12" xfId="13554" xr:uid="{00000000-0005-0000-0000-00007A340000}"/>
    <cellStyle name="Normal 2 2 2 2 2 7 13" xfId="13555" xr:uid="{00000000-0005-0000-0000-00007B340000}"/>
    <cellStyle name="Normal 2 2 2 2 2 7 14" xfId="13556" xr:uid="{00000000-0005-0000-0000-00007C340000}"/>
    <cellStyle name="Normal 2 2 2 2 2 7 2" xfId="13557" xr:uid="{00000000-0005-0000-0000-00007D340000}"/>
    <cellStyle name="Normal 2 2 2 2 2 7 2 10" xfId="13558" xr:uid="{00000000-0005-0000-0000-00007E340000}"/>
    <cellStyle name="Normal 2 2 2 2 2 7 2 2" xfId="13559" xr:uid="{00000000-0005-0000-0000-00007F340000}"/>
    <cellStyle name="Normal 2 2 2 2 2 7 2 3" xfId="13560" xr:uid="{00000000-0005-0000-0000-000080340000}"/>
    <cellStyle name="Normal 2 2 2 2 2 7 2 4" xfId="13561" xr:uid="{00000000-0005-0000-0000-000081340000}"/>
    <cellStyle name="Normal 2 2 2 2 2 7 2 5" xfId="13562" xr:uid="{00000000-0005-0000-0000-000082340000}"/>
    <cellStyle name="Normal 2 2 2 2 2 7 2 6" xfId="13563" xr:uid="{00000000-0005-0000-0000-000083340000}"/>
    <cellStyle name="Normal 2 2 2 2 2 7 2 7" xfId="13564" xr:uid="{00000000-0005-0000-0000-000084340000}"/>
    <cellStyle name="Normal 2 2 2 2 2 7 2 8" xfId="13565" xr:uid="{00000000-0005-0000-0000-000085340000}"/>
    <cellStyle name="Normal 2 2 2 2 2 7 2 9" xfId="13566" xr:uid="{00000000-0005-0000-0000-000086340000}"/>
    <cellStyle name="Normal 2 2 2 2 2 7 3" xfId="13567" xr:uid="{00000000-0005-0000-0000-000087340000}"/>
    <cellStyle name="Normal 2 2 2 2 2 7 3 10" xfId="13568" xr:uid="{00000000-0005-0000-0000-000088340000}"/>
    <cellStyle name="Normal 2 2 2 2 2 7 3 2" xfId="13569" xr:uid="{00000000-0005-0000-0000-000089340000}"/>
    <cellStyle name="Normal 2 2 2 2 2 7 3 3" xfId="13570" xr:uid="{00000000-0005-0000-0000-00008A340000}"/>
    <cellStyle name="Normal 2 2 2 2 2 7 3 4" xfId="13571" xr:uid="{00000000-0005-0000-0000-00008B340000}"/>
    <cellStyle name="Normal 2 2 2 2 2 7 3 5" xfId="13572" xr:uid="{00000000-0005-0000-0000-00008C340000}"/>
    <cellStyle name="Normal 2 2 2 2 2 7 3 6" xfId="13573" xr:uid="{00000000-0005-0000-0000-00008D340000}"/>
    <cellStyle name="Normal 2 2 2 2 2 7 3 7" xfId="13574" xr:uid="{00000000-0005-0000-0000-00008E340000}"/>
    <cellStyle name="Normal 2 2 2 2 2 7 3 8" xfId="13575" xr:uid="{00000000-0005-0000-0000-00008F340000}"/>
    <cellStyle name="Normal 2 2 2 2 2 7 3 9" xfId="13576" xr:uid="{00000000-0005-0000-0000-000090340000}"/>
    <cellStyle name="Normal 2 2 2 2 2 7 4" xfId="13577" xr:uid="{00000000-0005-0000-0000-000091340000}"/>
    <cellStyle name="Normal 2 2 2 2 2 7 4 10" xfId="13578" xr:uid="{00000000-0005-0000-0000-000092340000}"/>
    <cellStyle name="Normal 2 2 2 2 2 7 4 2" xfId="13579" xr:uid="{00000000-0005-0000-0000-000093340000}"/>
    <cellStyle name="Normal 2 2 2 2 2 7 4 3" xfId="13580" xr:uid="{00000000-0005-0000-0000-000094340000}"/>
    <cellStyle name="Normal 2 2 2 2 2 7 4 4" xfId="13581" xr:uid="{00000000-0005-0000-0000-000095340000}"/>
    <cellStyle name="Normal 2 2 2 2 2 7 4 5" xfId="13582" xr:uid="{00000000-0005-0000-0000-000096340000}"/>
    <cellStyle name="Normal 2 2 2 2 2 7 4 6" xfId="13583" xr:uid="{00000000-0005-0000-0000-000097340000}"/>
    <cellStyle name="Normal 2 2 2 2 2 7 4 7" xfId="13584" xr:uid="{00000000-0005-0000-0000-000098340000}"/>
    <cellStyle name="Normal 2 2 2 2 2 7 4 8" xfId="13585" xr:uid="{00000000-0005-0000-0000-000099340000}"/>
    <cellStyle name="Normal 2 2 2 2 2 7 4 9" xfId="13586" xr:uid="{00000000-0005-0000-0000-00009A340000}"/>
    <cellStyle name="Normal 2 2 2 2 2 7 5" xfId="13587" xr:uid="{00000000-0005-0000-0000-00009B340000}"/>
    <cellStyle name="Normal 2 2 2 2 2 7 5 10" xfId="13588" xr:uid="{00000000-0005-0000-0000-00009C340000}"/>
    <cellStyle name="Normal 2 2 2 2 2 7 5 2" xfId="13589" xr:uid="{00000000-0005-0000-0000-00009D340000}"/>
    <cellStyle name="Normal 2 2 2 2 2 7 5 3" xfId="13590" xr:uid="{00000000-0005-0000-0000-00009E340000}"/>
    <cellStyle name="Normal 2 2 2 2 2 7 5 4" xfId="13591" xr:uid="{00000000-0005-0000-0000-00009F340000}"/>
    <cellStyle name="Normal 2 2 2 2 2 7 5 5" xfId="13592" xr:uid="{00000000-0005-0000-0000-0000A0340000}"/>
    <cellStyle name="Normal 2 2 2 2 2 7 5 6" xfId="13593" xr:uid="{00000000-0005-0000-0000-0000A1340000}"/>
    <cellStyle name="Normal 2 2 2 2 2 7 5 7" xfId="13594" xr:uid="{00000000-0005-0000-0000-0000A2340000}"/>
    <cellStyle name="Normal 2 2 2 2 2 7 5 8" xfId="13595" xr:uid="{00000000-0005-0000-0000-0000A3340000}"/>
    <cellStyle name="Normal 2 2 2 2 2 7 5 9" xfId="13596" xr:uid="{00000000-0005-0000-0000-0000A4340000}"/>
    <cellStyle name="Normal 2 2 2 2 2 7 6" xfId="13597" xr:uid="{00000000-0005-0000-0000-0000A5340000}"/>
    <cellStyle name="Normal 2 2 2 2 2 7 7" xfId="13598" xr:uid="{00000000-0005-0000-0000-0000A6340000}"/>
    <cellStyle name="Normal 2 2 2 2 2 7 8" xfId="13599" xr:uid="{00000000-0005-0000-0000-0000A7340000}"/>
    <cellStyle name="Normal 2 2 2 2 2 7 9" xfId="13600" xr:uid="{00000000-0005-0000-0000-0000A8340000}"/>
    <cellStyle name="Normal 2 2 2 2 2 8" xfId="13601" xr:uid="{00000000-0005-0000-0000-0000A9340000}"/>
    <cellStyle name="Normal 2 2 2 2 2 8 10" xfId="13602" xr:uid="{00000000-0005-0000-0000-0000AA340000}"/>
    <cellStyle name="Normal 2 2 2 2 2 8 11" xfId="13603" xr:uid="{00000000-0005-0000-0000-0000AB340000}"/>
    <cellStyle name="Normal 2 2 2 2 2 8 12" xfId="13604" xr:uid="{00000000-0005-0000-0000-0000AC340000}"/>
    <cellStyle name="Normal 2 2 2 2 2 8 13" xfId="13605" xr:uid="{00000000-0005-0000-0000-0000AD340000}"/>
    <cellStyle name="Normal 2 2 2 2 2 8 14" xfId="13606" xr:uid="{00000000-0005-0000-0000-0000AE340000}"/>
    <cellStyle name="Normal 2 2 2 2 2 8 2" xfId="13607" xr:uid="{00000000-0005-0000-0000-0000AF340000}"/>
    <cellStyle name="Normal 2 2 2 2 2 8 2 10" xfId="13608" xr:uid="{00000000-0005-0000-0000-0000B0340000}"/>
    <cellStyle name="Normal 2 2 2 2 2 8 2 2" xfId="13609" xr:uid="{00000000-0005-0000-0000-0000B1340000}"/>
    <cellStyle name="Normal 2 2 2 2 2 8 2 3" xfId="13610" xr:uid="{00000000-0005-0000-0000-0000B2340000}"/>
    <cellStyle name="Normal 2 2 2 2 2 8 2 4" xfId="13611" xr:uid="{00000000-0005-0000-0000-0000B3340000}"/>
    <cellStyle name="Normal 2 2 2 2 2 8 2 5" xfId="13612" xr:uid="{00000000-0005-0000-0000-0000B4340000}"/>
    <cellStyle name="Normal 2 2 2 2 2 8 2 6" xfId="13613" xr:uid="{00000000-0005-0000-0000-0000B5340000}"/>
    <cellStyle name="Normal 2 2 2 2 2 8 2 7" xfId="13614" xr:uid="{00000000-0005-0000-0000-0000B6340000}"/>
    <cellStyle name="Normal 2 2 2 2 2 8 2 8" xfId="13615" xr:uid="{00000000-0005-0000-0000-0000B7340000}"/>
    <cellStyle name="Normal 2 2 2 2 2 8 2 9" xfId="13616" xr:uid="{00000000-0005-0000-0000-0000B8340000}"/>
    <cellStyle name="Normal 2 2 2 2 2 8 3" xfId="13617" xr:uid="{00000000-0005-0000-0000-0000B9340000}"/>
    <cellStyle name="Normal 2 2 2 2 2 8 3 10" xfId="13618" xr:uid="{00000000-0005-0000-0000-0000BA340000}"/>
    <cellStyle name="Normal 2 2 2 2 2 8 3 2" xfId="13619" xr:uid="{00000000-0005-0000-0000-0000BB340000}"/>
    <cellStyle name="Normal 2 2 2 2 2 8 3 3" xfId="13620" xr:uid="{00000000-0005-0000-0000-0000BC340000}"/>
    <cellStyle name="Normal 2 2 2 2 2 8 3 4" xfId="13621" xr:uid="{00000000-0005-0000-0000-0000BD340000}"/>
    <cellStyle name="Normal 2 2 2 2 2 8 3 5" xfId="13622" xr:uid="{00000000-0005-0000-0000-0000BE340000}"/>
    <cellStyle name="Normal 2 2 2 2 2 8 3 6" xfId="13623" xr:uid="{00000000-0005-0000-0000-0000BF340000}"/>
    <cellStyle name="Normal 2 2 2 2 2 8 3 7" xfId="13624" xr:uid="{00000000-0005-0000-0000-0000C0340000}"/>
    <cellStyle name="Normal 2 2 2 2 2 8 3 8" xfId="13625" xr:uid="{00000000-0005-0000-0000-0000C1340000}"/>
    <cellStyle name="Normal 2 2 2 2 2 8 3 9" xfId="13626" xr:uid="{00000000-0005-0000-0000-0000C2340000}"/>
    <cellStyle name="Normal 2 2 2 2 2 8 4" xfId="13627" xr:uid="{00000000-0005-0000-0000-0000C3340000}"/>
    <cellStyle name="Normal 2 2 2 2 2 8 4 10" xfId="13628" xr:uid="{00000000-0005-0000-0000-0000C4340000}"/>
    <cellStyle name="Normal 2 2 2 2 2 8 4 2" xfId="13629" xr:uid="{00000000-0005-0000-0000-0000C5340000}"/>
    <cellStyle name="Normal 2 2 2 2 2 8 4 3" xfId="13630" xr:uid="{00000000-0005-0000-0000-0000C6340000}"/>
    <cellStyle name="Normal 2 2 2 2 2 8 4 4" xfId="13631" xr:uid="{00000000-0005-0000-0000-0000C7340000}"/>
    <cellStyle name="Normal 2 2 2 2 2 8 4 5" xfId="13632" xr:uid="{00000000-0005-0000-0000-0000C8340000}"/>
    <cellStyle name="Normal 2 2 2 2 2 8 4 6" xfId="13633" xr:uid="{00000000-0005-0000-0000-0000C9340000}"/>
    <cellStyle name="Normal 2 2 2 2 2 8 4 7" xfId="13634" xr:uid="{00000000-0005-0000-0000-0000CA340000}"/>
    <cellStyle name="Normal 2 2 2 2 2 8 4 8" xfId="13635" xr:uid="{00000000-0005-0000-0000-0000CB340000}"/>
    <cellStyle name="Normal 2 2 2 2 2 8 4 9" xfId="13636" xr:uid="{00000000-0005-0000-0000-0000CC340000}"/>
    <cellStyle name="Normal 2 2 2 2 2 8 5" xfId="13637" xr:uid="{00000000-0005-0000-0000-0000CD340000}"/>
    <cellStyle name="Normal 2 2 2 2 2 8 5 10" xfId="13638" xr:uid="{00000000-0005-0000-0000-0000CE340000}"/>
    <cellStyle name="Normal 2 2 2 2 2 8 5 2" xfId="13639" xr:uid="{00000000-0005-0000-0000-0000CF340000}"/>
    <cellStyle name="Normal 2 2 2 2 2 8 5 3" xfId="13640" xr:uid="{00000000-0005-0000-0000-0000D0340000}"/>
    <cellStyle name="Normal 2 2 2 2 2 8 5 4" xfId="13641" xr:uid="{00000000-0005-0000-0000-0000D1340000}"/>
    <cellStyle name="Normal 2 2 2 2 2 8 5 5" xfId="13642" xr:uid="{00000000-0005-0000-0000-0000D2340000}"/>
    <cellStyle name="Normal 2 2 2 2 2 8 5 6" xfId="13643" xr:uid="{00000000-0005-0000-0000-0000D3340000}"/>
    <cellStyle name="Normal 2 2 2 2 2 8 5 7" xfId="13644" xr:uid="{00000000-0005-0000-0000-0000D4340000}"/>
    <cellStyle name="Normal 2 2 2 2 2 8 5 8" xfId="13645" xr:uid="{00000000-0005-0000-0000-0000D5340000}"/>
    <cellStyle name="Normal 2 2 2 2 2 8 5 9" xfId="13646" xr:uid="{00000000-0005-0000-0000-0000D6340000}"/>
    <cellStyle name="Normal 2 2 2 2 2 8 6" xfId="13647" xr:uid="{00000000-0005-0000-0000-0000D7340000}"/>
    <cellStyle name="Normal 2 2 2 2 2 8 7" xfId="13648" xr:uid="{00000000-0005-0000-0000-0000D8340000}"/>
    <cellStyle name="Normal 2 2 2 2 2 8 8" xfId="13649" xr:uid="{00000000-0005-0000-0000-0000D9340000}"/>
    <cellStyle name="Normal 2 2 2 2 2 8 9" xfId="13650" xr:uid="{00000000-0005-0000-0000-0000DA340000}"/>
    <cellStyle name="Normal 2 2 2 2 2 9" xfId="13651" xr:uid="{00000000-0005-0000-0000-0000DB340000}"/>
    <cellStyle name="Normal 2 2 2 2 2 9 10" xfId="13652" xr:uid="{00000000-0005-0000-0000-0000DC340000}"/>
    <cellStyle name="Normal 2 2 2 2 2 9 11" xfId="13653" xr:uid="{00000000-0005-0000-0000-0000DD340000}"/>
    <cellStyle name="Normal 2 2 2 2 2 9 12" xfId="13654" xr:uid="{00000000-0005-0000-0000-0000DE340000}"/>
    <cellStyle name="Normal 2 2 2 2 2 9 13" xfId="13655" xr:uid="{00000000-0005-0000-0000-0000DF340000}"/>
    <cellStyle name="Normal 2 2 2 2 2 9 14" xfId="13656" xr:uid="{00000000-0005-0000-0000-0000E0340000}"/>
    <cellStyle name="Normal 2 2 2 2 2 9 2" xfId="13657" xr:uid="{00000000-0005-0000-0000-0000E1340000}"/>
    <cellStyle name="Normal 2 2 2 2 2 9 2 10" xfId="13658" xr:uid="{00000000-0005-0000-0000-0000E2340000}"/>
    <cellStyle name="Normal 2 2 2 2 2 9 2 2" xfId="13659" xr:uid="{00000000-0005-0000-0000-0000E3340000}"/>
    <cellStyle name="Normal 2 2 2 2 2 9 2 3" xfId="13660" xr:uid="{00000000-0005-0000-0000-0000E4340000}"/>
    <cellStyle name="Normal 2 2 2 2 2 9 2 4" xfId="13661" xr:uid="{00000000-0005-0000-0000-0000E5340000}"/>
    <cellStyle name="Normal 2 2 2 2 2 9 2 5" xfId="13662" xr:uid="{00000000-0005-0000-0000-0000E6340000}"/>
    <cellStyle name="Normal 2 2 2 2 2 9 2 6" xfId="13663" xr:uid="{00000000-0005-0000-0000-0000E7340000}"/>
    <cellStyle name="Normal 2 2 2 2 2 9 2 7" xfId="13664" xr:uid="{00000000-0005-0000-0000-0000E8340000}"/>
    <cellStyle name="Normal 2 2 2 2 2 9 2 8" xfId="13665" xr:uid="{00000000-0005-0000-0000-0000E9340000}"/>
    <cellStyle name="Normal 2 2 2 2 2 9 2 9" xfId="13666" xr:uid="{00000000-0005-0000-0000-0000EA340000}"/>
    <cellStyle name="Normal 2 2 2 2 2 9 3" xfId="13667" xr:uid="{00000000-0005-0000-0000-0000EB340000}"/>
    <cellStyle name="Normal 2 2 2 2 2 9 3 10" xfId="13668" xr:uid="{00000000-0005-0000-0000-0000EC340000}"/>
    <cellStyle name="Normal 2 2 2 2 2 9 3 2" xfId="13669" xr:uid="{00000000-0005-0000-0000-0000ED340000}"/>
    <cellStyle name="Normal 2 2 2 2 2 9 3 3" xfId="13670" xr:uid="{00000000-0005-0000-0000-0000EE340000}"/>
    <cellStyle name="Normal 2 2 2 2 2 9 3 4" xfId="13671" xr:uid="{00000000-0005-0000-0000-0000EF340000}"/>
    <cellStyle name="Normal 2 2 2 2 2 9 3 5" xfId="13672" xr:uid="{00000000-0005-0000-0000-0000F0340000}"/>
    <cellStyle name="Normal 2 2 2 2 2 9 3 6" xfId="13673" xr:uid="{00000000-0005-0000-0000-0000F1340000}"/>
    <cellStyle name="Normal 2 2 2 2 2 9 3 7" xfId="13674" xr:uid="{00000000-0005-0000-0000-0000F2340000}"/>
    <cellStyle name="Normal 2 2 2 2 2 9 3 8" xfId="13675" xr:uid="{00000000-0005-0000-0000-0000F3340000}"/>
    <cellStyle name="Normal 2 2 2 2 2 9 3 9" xfId="13676" xr:uid="{00000000-0005-0000-0000-0000F4340000}"/>
    <cellStyle name="Normal 2 2 2 2 2 9 4" xfId="13677" xr:uid="{00000000-0005-0000-0000-0000F5340000}"/>
    <cellStyle name="Normal 2 2 2 2 2 9 4 10" xfId="13678" xr:uid="{00000000-0005-0000-0000-0000F6340000}"/>
    <cellStyle name="Normal 2 2 2 2 2 9 4 2" xfId="13679" xr:uid="{00000000-0005-0000-0000-0000F7340000}"/>
    <cellStyle name="Normal 2 2 2 2 2 9 4 3" xfId="13680" xr:uid="{00000000-0005-0000-0000-0000F8340000}"/>
    <cellStyle name="Normal 2 2 2 2 2 9 4 4" xfId="13681" xr:uid="{00000000-0005-0000-0000-0000F9340000}"/>
    <cellStyle name="Normal 2 2 2 2 2 9 4 5" xfId="13682" xr:uid="{00000000-0005-0000-0000-0000FA340000}"/>
    <cellStyle name="Normal 2 2 2 2 2 9 4 6" xfId="13683" xr:uid="{00000000-0005-0000-0000-0000FB340000}"/>
    <cellStyle name="Normal 2 2 2 2 2 9 4 7" xfId="13684" xr:uid="{00000000-0005-0000-0000-0000FC340000}"/>
    <cellStyle name="Normal 2 2 2 2 2 9 4 8" xfId="13685" xr:uid="{00000000-0005-0000-0000-0000FD340000}"/>
    <cellStyle name="Normal 2 2 2 2 2 9 4 9" xfId="13686" xr:uid="{00000000-0005-0000-0000-0000FE340000}"/>
    <cellStyle name="Normal 2 2 2 2 2 9 5" xfId="13687" xr:uid="{00000000-0005-0000-0000-0000FF340000}"/>
    <cellStyle name="Normal 2 2 2 2 2 9 5 10" xfId="13688" xr:uid="{00000000-0005-0000-0000-000000350000}"/>
    <cellStyle name="Normal 2 2 2 2 2 9 5 2" xfId="13689" xr:uid="{00000000-0005-0000-0000-000001350000}"/>
    <cellStyle name="Normal 2 2 2 2 2 9 5 3" xfId="13690" xr:uid="{00000000-0005-0000-0000-000002350000}"/>
    <cellStyle name="Normal 2 2 2 2 2 9 5 4" xfId="13691" xr:uid="{00000000-0005-0000-0000-000003350000}"/>
    <cellStyle name="Normal 2 2 2 2 2 9 5 5" xfId="13692" xr:uid="{00000000-0005-0000-0000-000004350000}"/>
    <cellStyle name="Normal 2 2 2 2 2 9 5 6" xfId="13693" xr:uid="{00000000-0005-0000-0000-000005350000}"/>
    <cellStyle name="Normal 2 2 2 2 2 9 5 7" xfId="13694" xr:uid="{00000000-0005-0000-0000-000006350000}"/>
    <cellStyle name="Normal 2 2 2 2 2 9 5 8" xfId="13695" xr:uid="{00000000-0005-0000-0000-000007350000}"/>
    <cellStyle name="Normal 2 2 2 2 2 9 5 9" xfId="13696" xr:uid="{00000000-0005-0000-0000-000008350000}"/>
    <cellStyle name="Normal 2 2 2 2 2 9 6" xfId="13697" xr:uid="{00000000-0005-0000-0000-000009350000}"/>
    <cellStyle name="Normal 2 2 2 2 2 9 7" xfId="13698" xr:uid="{00000000-0005-0000-0000-00000A350000}"/>
    <cellStyle name="Normal 2 2 2 2 2 9 8" xfId="13699" xr:uid="{00000000-0005-0000-0000-00000B350000}"/>
    <cellStyle name="Normal 2 2 2 2 2 9 9" xfId="13700" xr:uid="{00000000-0005-0000-0000-00000C350000}"/>
    <cellStyle name="Normal 2 2 2 2 20" xfId="13701" xr:uid="{00000000-0005-0000-0000-00000D350000}"/>
    <cellStyle name="Normal 2 2 2 2 21" xfId="13702" xr:uid="{00000000-0005-0000-0000-00000E350000}"/>
    <cellStyle name="Normal 2 2 2 2 22" xfId="13703" xr:uid="{00000000-0005-0000-0000-00000F350000}"/>
    <cellStyle name="Normal 2 2 2 2 23" xfId="13704" xr:uid="{00000000-0005-0000-0000-000010350000}"/>
    <cellStyle name="Normal 2 2 2 2 24" xfId="13705" xr:uid="{00000000-0005-0000-0000-000011350000}"/>
    <cellStyle name="Normal 2 2 2 2 25" xfId="13706" xr:uid="{00000000-0005-0000-0000-000012350000}"/>
    <cellStyle name="Normal 2 2 2 2 26" xfId="13707" xr:uid="{00000000-0005-0000-0000-000013350000}"/>
    <cellStyle name="Normal 2 2 2 2 27" xfId="13708" xr:uid="{00000000-0005-0000-0000-000014350000}"/>
    <cellStyle name="Normal 2 2 2 2 28" xfId="13709" xr:uid="{00000000-0005-0000-0000-000015350000}"/>
    <cellStyle name="Normal 2 2 2 2 29" xfId="13710" xr:uid="{00000000-0005-0000-0000-000016350000}"/>
    <cellStyle name="Normal 2 2 2 2 3" xfId="13711" xr:uid="{00000000-0005-0000-0000-000017350000}"/>
    <cellStyle name="Normal 2 2 2 2 3 2" xfId="13712" xr:uid="{00000000-0005-0000-0000-000018350000}"/>
    <cellStyle name="Normal 2 2 2 2 3 2 2" xfId="13713" xr:uid="{00000000-0005-0000-0000-000019350000}"/>
    <cellStyle name="Normal 2 2 2 2 3 3" xfId="13714" xr:uid="{00000000-0005-0000-0000-00001A350000}"/>
    <cellStyle name="Normal 2 2 2 2 3 4" xfId="13715" xr:uid="{00000000-0005-0000-0000-00001B350000}"/>
    <cellStyle name="Normal 2 2 2 2 3 5" xfId="13716" xr:uid="{00000000-0005-0000-0000-00001C350000}"/>
    <cellStyle name="Normal 2 2 2 2 30" xfId="13717" xr:uid="{00000000-0005-0000-0000-00001D350000}"/>
    <cellStyle name="Normal 2 2 2 2 31" xfId="13718" xr:uid="{00000000-0005-0000-0000-00001E350000}"/>
    <cellStyle name="Normal 2 2 2 2 32" xfId="13719" xr:uid="{00000000-0005-0000-0000-00001F350000}"/>
    <cellStyle name="Normal 2 2 2 2 33" xfId="13720" xr:uid="{00000000-0005-0000-0000-000020350000}"/>
    <cellStyle name="Normal 2 2 2 2 34" xfId="13721" xr:uid="{00000000-0005-0000-0000-000021350000}"/>
    <cellStyle name="Normal 2 2 2 2 35" xfId="13722" xr:uid="{00000000-0005-0000-0000-000022350000}"/>
    <cellStyle name="Normal 2 2 2 2 36" xfId="13723" xr:uid="{00000000-0005-0000-0000-000023350000}"/>
    <cellStyle name="Normal 2 2 2 2 37" xfId="13724" xr:uid="{00000000-0005-0000-0000-000024350000}"/>
    <cellStyle name="Normal 2 2 2 2 38" xfId="13725" xr:uid="{00000000-0005-0000-0000-000025350000}"/>
    <cellStyle name="Normal 2 2 2 2 39" xfId="13726" xr:uid="{00000000-0005-0000-0000-000026350000}"/>
    <cellStyle name="Normal 2 2 2 2 4" xfId="13727" xr:uid="{00000000-0005-0000-0000-000027350000}"/>
    <cellStyle name="Normal 2 2 2 2 4 10" xfId="13728" xr:uid="{00000000-0005-0000-0000-000028350000}"/>
    <cellStyle name="Normal 2 2 2 2 4 10 10" xfId="13729" xr:uid="{00000000-0005-0000-0000-000029350000}"/>
    <cellStyle name="Normal 2 2 2 2 4 10 11" xfId="13730" xr:uid="{00000000-0005-0000-0000-00002A350000}"/>
    <cellStyle name="Normal 2 2 2 2 4 10 12" xfId="13731" xr:uid="{00000000-0005-0000-0000-00002B350000}"/>
    <cellStyle name="Normal 2 2 2 2 4 10 13" xfId="13732" xr:uid="{00000000-0005-0000-0000-00002C350000}"/>
    <cellStyle name="Normal 2 2 2 2 4 10 14" xfId="13733" xr:uid="{00000000-0005-0000-0000-00002D350000}"/>
    <cellStyle name="Normal 2 2 2 2 4 10 2" xfId="13734" xr:uid="{00000000-0005-0000-0000-00002E350000}"/>
    <cellStyle name="Normal 2 2 2 2 4 10 2 10" xfId="13735" xr:uid="{00000000-0005-0000-0000-00002F350000}"/>
    <cellStyle name="Normal 2 2 2 2 4 10 2 2" xfId="13736" xr:uid="{00000000-0005-0000-0000-000030350000}"/>
    <cellStyle name="Normal 2 2 2 2 4 10 2 3" xfId="13737" xr:uid="{00000000-0005-0000-0000-000031350000}"/>
    <cellStyle name="Normal 2 2 2 2 4 10 2 4" xfId="13738" xr:uid="{00000000-0005-0000-0000-000032350000}"/>
    <cellStyle name="Normal 2 2 2 2 4 10 2 5" xfId="13739" xr:uid="{00000000-0005-0000-0000-000033350000}"/>
    <cellStyle name="Normal 2 2 2 2 4 10 2 6" xfId="13740" xr:uid="{00000000-0005-0000-0000-000034350000}"/>
    <cellStyle name="Normal 2 2 2 2 4 10 2 7" xfId="13741" xr:uid="{00000000-0005-0000-0000-000035350000}"/>
    <cellStyle name="Normal 2 2 2 2 4 10 2 8" xfId="13742" xr:uid="{00000000-0005-0000-0000-000036350000}"/>
    <cellStyle name="Normal 2 2 2 2 4 10 2 9" xfId="13743" xr:uid="{00000000-0005-0000-0000-000037350000}"/>
    <cellStyle name="Normal 2 2 2 2 4 10 3" xfId="13744" xr:uid="{00000000-0005-0000-0000-000038350000}"/>
    <cellStyle name="Normal 2 2 2 2 4 10 3 10" xfId="13745" xr:uid="{00000000-0005-0000-0000-000039350000}"/>
    <cellStyle name="Normal 2 2 2 2 4 10 3 2" xfId="13746" xr:uid="{00000000-0005-0000-0000-00003A350000}"/>
    <cellStyle name="Normal 2 2 2 2 4 10 3 3" xfId="13747" xr:uid="{00000000-0005-0000-0000-00003B350000}"/>
    <cellStyle name="Normal 2 2 2 2 4 10 3 4" xfId="13748" xr:uid="{00000000-0005-0000-0000-00003C350000}"/>
    <cellStyle name="Normal 2 2 2 2 4 10 3 5" xfId="13749" xr:uid="{00000000-0005-0000-0000-00003D350000}"/>
    <cellStyle name="Normal 2 2 2 2 4 10 3 6" xfId="13750" xr:uid="{00000000-0005-0000-0000-00003E350000}"/>
    <cellStyle name="Normal 2 2 2 2 4 10 3 7" xfId="13751" xr:uid="{00000000-0005-0000-0000-00003F350000}"/>
    <cellStyle name="Normal 2 2 2 2 4 10 3 8" xfId="13752" xr:uid="{00000000-0005-0000-0000-000040350000}"/>
    <cellStyle name="Normal 2 2 2 2 4 10 3 9" xfId="13753" xr:uid="{00000000-0005-0000-0000-000041350000}"/>
    <cellStyle name="Normal 2 2 2 2 4 10 4" xfId="13754" xr:uid="{00000000-0005-0000-0000-000042350000}"/>
    <cellStyle name="Normal 2 2 2 2 4 10 4 10" xfId="13755" xr:uid="{00000000-0005-0000-0000-000043350000}"/>
    <cellStyle name="Normal 2 2 2 2 4 10 4 2" xfId="13756" xr:uid="{00000000-0005-0000-0000-000044350000}"/>
    <cellStyle name="Normal 2 2 2 2 4 10 4 3" xfId="13757" xr:uid="{00000000-0005-0000-0000-000045350000}"/>
    <cellStyle name="Normal 2 2 2 2 4 10 4 4" xfId="13758" xr:uid="{00000000-0005-0000-0000-000046350000}"/>
    <cellStyle name="Normal 2 2 2 2 4 10 4 5" xfId="13759" xr:uid="{00000000-0005-0000-0000-000047350000}"/>
    <cellStyle name="Normal 2 2 2 2 4 10 4 6" xfId="13760" xr:uid="{00000000-0005-0000-0000-000048350000}"/>
    <cellStyle name="Normal 2 2 2 2 4 10 4 7" xfId="13761" xr:uid="{00000000-0005-0000-0000-000049350000}"/>
    <cellStyle name="Normal 2 2 2 2 4 10 4 8" xfId="13762" xr:uid="{00000000-0005-0000-0000-00004A350000}"/>
    <cellStyle name="Normal 2 2 2 2 4 10 4 9" xfId="13763" xr:uid="{00000000-0005-0000-0000-00004B350000}"/>
    <cellStyle name="Normal 2 2 2 2 4 10 5" xfId="13764" xr:uid="{00000000-0005-0000-0000-00004C350000}"/>
    <cellStyle name="Normal 2 2 2 2 4 10 5 10" xfId="13765" xr:uid="{00000000-0005-0000-0000-00004D350000}"/>
    <cellStyle name="Normal 2 2 2 2 4 10 5 2" xfId="13766" xr:uid="{00000000-0005-0000-0000-00004E350000}"/>
    <cellStyle name="Normal 2 2 2 2 4 10 5 3" xfId="13767" xr:uid="{00000000-0005-0000-0000-00004F350000}"/>
    <cellStyle name="Normal 2 2 2 2 4 10 5 4" xfId="13768" xr:uid="{00000000-0005-0000-0000-000050350000}"/>
    <cellStyle name="Normal 2 2 2 2 4 10 5 5" xfId="13769" xr:uid="{00000000-0005-0000-0000-000051350000}"/>
    <cellStyle name="Normal 2 2 2 2 4 10 5 6" xfId="13770" xr:uid="{00000000-0005-0000-0000-000052350000}"/>
    <cellStyle name="Normal 2 2 2 2 4 10 5 7" xfId="13771" xr:uid="{00000000-0005-0000-0000-000053350000}"/>
    <cellStyle name="Normal 2 2 2 2 4 10 5 8" xfId="13772" xr:uid="{00000000-0005-0000-0000-000054350000}"/>
    <cellStyle name="Normal 2 2 2 2 4 10 5 9" xfId="13773" xr:uid="{00000000-0005-0000-0000-000055350000}"/>
    <cellStyle name="Normal 2 2 2 2 4 10 6" xfId="13774" xr:uid="{00000000-0005-0000-0000-000056350000}"/>
    <cellStyle name="Normal 2 2 2 2 4 10 7" xfId="13775" xr:uid="{00000000-0005-0000-0000-000057350000}"/>
    <cellStyle name="Normal 2 2 2 2 4 10 8" xfId="13776" xr:uid="{00000000-0005-0000-0000-000058350000}"/>
    <cellStyle name="Normal 2 2 2 2 4 10 9" xfId="13777" xr:uid="{00000000-0005-0000-0000-000059350000}"/>
    <cellStyle name="Normal 2 2 2 2 4 11" xfId="13778" xr:uid="{00000000-0005-0000-0000-00005A350000}"/>
    <cellStyle name="Normal 2 2 2 2 4 11 10" xfId="13779" xr:uid="{00000000-0005-0000-0000-00005B350000}"/>
    <cellStyle name="Normal 2 2 2 2 4 11 11" xfId="13780" xr:uid="{00000000-0005-0000-0000-00005C350000}"/>
    <cellStyle name="Normal 2 2 2 2 4 11 12" xfId="13781" xr:uid="{00000000-0005-0000-0000-00005D350000}"/>
    <cellStyle name="Normal 2 2 2 2 4 11 13" xfId="13782" xr:uid="{00000000-0005-0000-0000-00005E350000}"/>
    <cellStyle name="Normal 2 2 2 2 4 11 14" xfId="13783" xr:uid="{00000000-0005-0000-0000-00005F350000}"/>
    <cellStyle name="Normal 2 2 2 2 4 11 2" xfId="13784" xr:uid="{00000000-0005-0000-0000-000060350000}"/>
    <cellStyle name="Normal 2 2 2 2 4 11 2 10" xfId="13785" xr:uid="{00000000-0005-0000-0000-000061350000}"/>
    <cellStyle name="Normal 2 2 2 2 4 11 2 2" xfId="13786" xr:uid="{00000000-0005-0000-0000-000062350000}"/>
    <cellStyle name="Normal 2 2 2 2 4 11 2 3" xfId="13787" xr:uid="{00000000-0005-0000-0000-000063350000}"/>
    <cellStyle name="Normal 2 2 2 2 4 11 2 4" xfId="13788" xr:uid="{00000000-0005-0000-0000-000064350000}"/>
    <cellStyle name="Normal 2 2 2 2 4 11 2 5" xfId="13789" xr:uid="{00000000-0005-0000-0000-000065350000}"/>
    <cellStyle name="Normal 2 2 2 2 4 11 2 6" xfId="13790" xr:uid="{00000000-0005-0000-0000-000066350000}"/>
    <cellStyle name="Normal 2 2 2 2 4 11 2 7" xfId="13791" xr:uid="{00000000-0005-0000-0000-000067350000}"/>
    <cellStyle name="Normal 2 2 2 2 4 11 2 8" xfId="13792" xr:uid="{00000000-0005-0000-0000-000068350000}"/>
    <cellStyle name="Normal 2 2 2 2 4 11 2 9" xfId="13793" xr:uid="{00000000-0005-0000-0000-000069350000}"/>
    <cellStyle name="Normal 2 2 2 2 4 11 3" xfId="13794" xr:uid="{00000000-0005-0000-0000-00006A350000}"/>
    <cellStyle name="Normal 2 2 2 2 4 11 3 10" xfId="13795" xr:uid="{00000000-0005-0000-0000-00006B350000}"/>
    <cellStyle name="Normal 2 2 2 2 4 11 3 2" xfId="13796" xr:uid="{00000000-0005-0000-0000-00006C350000}"/>
    <cellStyle name="Normal 2 2 2 2 4 11 3 3" xfId="13797" xr:uid="{00000000-0005-0000-0000-00006D350000}"/>
    <cellStyle name="Normal 2 2 2 2 4 11 3 4" xfId="13798" xr:uid="{00000000-0005-0000-0000-00006E350000}"/>
    <cellStyle name="Normal 2 2 2 2 4 11 3 5" xfId="13799" xr:uid="{00000000-0005-0000-0000-00006F350000}"/>
    <cellStyle name="Normal 2 2 2 2 4 11 3 6" xfId="13800" xr:uid="{00000000-0005-0000-0000-000070350000}"/>
    <cellStyle name="Normal 2 2 2 2 4 11 3 7" xfId="13801" xr:uid="{00000000-0005-0000-0000-000071350000}"/>
    <cellStyle name="Normal 2 2 2 2 4 11 3 8" xfId="13802" xr:uid="{00000000-0005-0000-0000-000072350000}"/>
    <cellStyle name="Normal 2 2 2 2 4 11 3 9" xfId="13803" xr:uid="{00000000-0005-0000-0000-000073350000}"/>
    <cellStyle name="Normal 2 2 2 2 4 11 4" xfId="13804" xr:uid="{00000000-0005-0000-0000-000074350000}"/>
    <cellStyle name="Normal 2 2 2 2 4 11 4 10" xfId="13805" xr:uid="{00000000-0005-0000-0000-000075350000}"/>
    <cellStyle name="Normal 2 2 2 2 4 11 4 2" xfId="13806" xr:uid="{00000000-0005-0000-0000-000076350000}"/>
    <cellStyle name="Normal 2 2 2 2 4 11 4 3" xfId="13807" xr:uid="{00000000-0005-0000-0000-000077350000}"/>
    <cellStyle name="Normal 2 2 2 2 4 11 4 4" xfId="13808" xr:uid="{00000000-0005-0000-0000-000078350000}"/>
    <cellStyle name="Normal 2 2 2 2 4 11 4 5" xfId="13809" xr:uid="{00000000-0005-0000-0000-000079350000}"/>
    <cellStyle name="Normal 2 2 2 2 4 11 4 6" xfId="13810" xr:uid="{00000000-0005-0000-0000-00007A350000}"/>
    <cellStyle name="Normal 2 2 2 2 4 11 4 7" xfId="13811" xr:uid="{00000000-0005-0000-0000-00007B350000}"/>
    <cellStyle name="Normal 2 2 2 2 4 11 4 8" xfId="13812" xr:uid="{00000000-0005-0000-0000-00007C350000}"/>
    <cellStyle name="Normal 2 2 2 2 4 11 4 9" xfId="13813" xr:uid="{00000000-0005-0000-0000-00007D350000}"/>
    <cellStyle name="Normal 2 2 2 2 4 11 5" xfId="13814" xr:uid="{00000000-0005-0000-0000-00007E350000}"/>
    <cellStyle name="Normal 2 2 2 2 4 11 5 10" xfId="13815" xr:uid="{00000000-0005-0000-0000-00007F350000}"/>
    <cellStyle name="Normal 2 2 2 2 4 11 5 2" xfId="13816" xr:uid="{00000000-0005-0000-0000-000080350000}"/>
    <cellStyle name="Normal 2 2 2 2 4 11 5 3" xfId="13817" xr:uid="{00000000-0005-0000-0000-000081350000}"/>
    <cellStyle name="Normal 2 2 2 2 4 11 5 4" xfId="13818" xr:uid="{00000000-0005-0000-0000-000082350000}"/>
    <cellStyle name="Normal 2 2 2 2 4 11 5 5" xfId="13819" xr:uid="{00000000-0005-0000-0000-000083350000}"/>
    <cellStyle name="Normal 2 2 2 2 4 11 5 6" xfId="13820" xr:uid="{00000000-0005-0000-0000-000084350000}"/>
    <cellStyle name="Normal 2 2 2 2 4 11 5 7" xfId="13821" xr:uid="{00000000-0005-0000-0000-000085350000}"/>
    <cellStyle name="Normal 2 2 2 2 4 11 5 8" xfId="13822" xr:uid="{00000000-0005-0000-0000-000086350000}"/>
    <cellStyle name="Normal 2 2 2 2 4 11 5 9" xfId="13823" xr:uid="{00000000-0005-0000-0000-000087350000}"/>
    <cellStyle name="Normal 2 2 2 2 4 11 6" xfId="13824" xr:uid="{00000000-0005-0000-0000-000088350000}"/>
    <cellStyle name="Normal 2 2 2 2 4 11 7" xfId="13825" xr:uid="{00000000-0005-0000-0000-000089350000}"/>
    <cellStyle name="Normal 2 2 2 2 4 11 8" xfId="13826" xr:uid="{00000000-0005-0000-0000-00008A350000}"/>
    <cellStyle name="Normal 2 2 2 2 4 11 9" xfId="13827" xr:uid="{00000000-0005-0000-0000-00008B350000}"/>
    <cellStyle name="Normal 2 2 2 2 4 12" xfId="13828" xr:uid="{00000000-0005-0000-0000-00008C350000}"/>
    <cellStyle name="Normal 2 2 2 2 4 12 10" xfId="13829" xr:uid="{00000000-0005-0000-0000-00008D350000}"/>
    <cellStyle name="Normal 2 2 2 2 4 12 11" xfId="13830" xr:uid="{00000000-0005-0000-0000-00008E350000}"/>
    <cellStyle name="Normal 2 2 2 2 4 12 12" xfId="13831" xr:uid="{00000000-0005-0000-0000-00008F350000}"/>
    <cellStyle name="Normal 2 2 2 2 4 12 13" xfId="13832" xr:uid="{00000000-0005-0000-0000-000090350000}"/>
    <cellStyle name="Normal 2 2 2 2 4 12 14" xfId="13833" xr:uid="{00000000-0005-0000-0000-000091350000}"/>
    <cellStyle name="Normal 2 2 2 2 4 12 2" xfId="13834" xr:uid="{00000000-0005-0000-0000-000092350000}"/>
    <cellStyle name="Normal 2 2 2 2 4 12 2 10" xfId="13835" xr:uid="{00000000-0005-0000-0000-000093350000}"/>
    <cellStyle name="Normal 2 2 2 2 4 12 2 2" xfId="13836" xr:uid="{00000000-0005-0000-0000-000094350000}"/>
    <cellStyle name="Normal 2 2 2 2 4 12 2 3" xfId="13837" xr:uid="{00000000-0005-0000-0000-000095350000}"/>
    <cellStyle name="Normal 2 2 2 2 4 12 2 4" xfId="13838" xr:uid="{00000000-0005-0000-0000-000096350000}"/>
    <cellStyle name="Normal 2 2 2 2 4 12 2 5" xfId="13839" xr:uid="{00000000-0005-0000-0000-000097350000}"/>
    <cellStyle name="Normal 2 2 2 2 4 12 2 6" xfId="13840" xr:uid="{00000000-0005-0000-0000-000098350000}"/>
    <cellStyle name="Normal 2 2 2 2 4 12 2 7" xfId="13841" xr:uid="{00000000-0005-0000-0000-000099350000}"/>
    <cellStyle name="Normal 2 2 2 2 4 12 2 8" xfId="13842" xr:uid="{00000000-0005-0000-0000-00009A350000}"/>
    <cellStyle name="Normal 2 2 2 2 4 12 2 9" xfId="13843" xr:uid="{00000000-0005-0000-0000-00009B350000}"/>
    <cellStyle name="Normal 2 2 2 2 4 12 3" xfId="13844" xr:uid="{00000000-0005-0000-0000-00009C350000}"/>
    <cellStyle name="Normal 2 2 2 2 4 12 3 10" xfId="13845" xr:uid="{00000000-0005-0000-0000-00009D350000}"/>
    <cellStyle name="Normal 2 2 2 2 4 12 3 2" xfId="13846" xr:uid="{00000000-0005-0000-0000-00009E350000}"/>
    <cellStyle name="Normal 2 2 2 2 4 12 3 3" xfId="13847" xr:uid="{00000000-0005-0000-0000-00009F350000}"/>
    <cellStyle name="Normal 2 2 2 2 4 12 3 4" xfId="13848" xr:uid="{00000000-0005-0000-0000-0000A0350000}"/>
    <cellStyle name="Normal 2 2 2 2 4 12 3 5" xfId="13849" xr:uid="{00000000-0005-0000-0000-0000A1350000}"/>
    <cellStyle name="Normal 2 2 2 2 4 12 3 6" xfId="13850" xr:uid="{00000000-0005-0000-0000-0000A2350000}"/>
    <cellStyle name="Normal 2 2 2 2 4 12 3 7" xfId="13851" xr:uid="{00000000-0005-0000-0000-0000A3350000}"/>
    <cellStyle name="Normal 2 2 2 2 4 12 3 8" xfId="13852" xr:uid="{00000000-0005-0000-0000-0000A4350000}"/>
    <cellStyle name="Normal 2 2 2 2 4 12 3 9" xfId="13853" xr:uid="{00000000-0005-0000-0000-0000A5350000}"/>
    <cellStyle name="Normal 2 2 2 2 4 12 4" xfId="13854" xr:uid="{00000000-0005-0000-0000-0000A6350000}"/>
    <cellStyle name="Normal 2 2 2 2 4 12 4 10" xfId="13855" xr:uid="{00000000-0005-0000-0000-0000A7350000}"/>
    <cellStyle name="Normal 2 2 2 2 4 12 4 2" xfId="13856" xr:uid="{00000000-0005-0000-0000-0000A8350000}"/>
    <cellStyle name="Normal 2 2 2 2 4 12 4 3" xfId="13857" xr:uid="{00000000-0005-0000-0000-0000A9350000}"/>
    <cellStyle name="Normal 2 2 2 2 4 12 4 4" xfId="13858" xr:uid="{00000000-0005-0000-0000-0000AA350000}"/>
    <cellStyle name="Normal 2 2 2 2 4 12 4 5" xfId="13859" xr:uid="{00000000-0005-0000-0000-0000AB350000}"/>
    <cellStyle name="Normal 2 2 2 2 4 12 4 6" xfId="13860" xr:uid="{00000000-0005-0000-0000-0000AC350000}"/>
    <cellStyle name="Normal 2 2 2 2 4 12 4 7" xfId="13861" xr:uid="{00000000-0005-0000-0000-0000AD350000}"/>
    <cellStyle name="Normal 2 2 2 2 4 12 4 8" xfId="13862" xr:uid="{00000000-0005-0000-0000-0000AE350000}"/>
    <cellStyle name="Normal 2 2 2 2 4 12 4 9" xfId="13863" xr:uid="{00000000-0005-0000-0000-0000AF350000}"/>
    <cellStyle name="Normal 2 2 2 2 4 12 5" xfId="13864" xr:uid="{00000000-0005-0000-0000-0000B0350000}"/>
    <cellStyle name="Normal 2 2 2 2 4 12 5 10" xfId="13865" xr:uid="{00000000-0005-0000-0000-0000B1350000}"/>
    <cellStyle name="Normal 2 2 2 2 4 12 5 2" xfId="13866" xr:uid="{00000000-0005-0000-0000-0000B2350000}"/>
    <cellStyle name="Normal 2 2 2 2 4 12 5 3" xfId="13867" xr:uid="{00000000-0005-0000-0000-0000B3350000}"/>
    <cellStyle name="Normal 2 2 2 2 4 12 5 4" xfId="13868" xr:uid="{00000000-0005-0000-0000-0000B4350000}"/>
    <cellStyle name="Normal 2 2 2 2 4 12 5 5" xfId="13869" xr:uid="{00000000-0005-0000-0000-0000B5350000}"/>
    <cellStyle name="Normal 2 2 2 2 4 12 5 6" xfId="13870" xr:uid="{00000000-0005-0000-0000-0000B6350000}"/>
    <cellStyle name="Normal 2 2 2 2 4 12 5 7" xfId="13871" xr:uid="{00000000-0005-0000-0000-0000B7350000}"/>
    <cellStyle name="Normal 2 2 2 2 4 12 5 8" xfId="13872" xr:uid="{00000000-0005-0000-0000-0000B8350000}"/>
    <cellStyle name="Normal 2 2 2 2 4 12 5 9" xfId="13873" xr:uid="{00000000-0005-0000-0000-0000B9350000}"/>
    <cellStyle name="Normal 2 2 2 2 4 12 6" xfId="13874" xr:uid="{00000000-0005-0000-0000-0000BA350000}"/>
    <cellStyle name="Normal 2 2 2 2 4 12 7" xfId="13875" xr:uid="{00000000-0005-0000-0000-0000BB350000}"/>
    <cellStyle name="Normal 2 2 2 2 4 12 8" xfId="13876" xr:uid="{00000000-0005-0000-0000-0000BC350000}"/>
    <cellStyle name="Normal 2 2 2 2 4 12 9" xfId="13877" xr:uid="{00000000-0005-0000-0000-0000BD350000}"/>
    <cellStyle name="Normal 2 2 2 2 4 13" xfId="13878" xr:uid="{00000000-0005-0000-0000-0000BE350000}"/>
    <cellStyle name="Normal 2 2 2 2 4 13 10" xfId="13879" xr:uid="{00000000-0005-0000-0000-0000BF350000}"/>
    <cellStyle name="Normal 2 2 2 2 4 13 11" xfId="13880" xr:uid="{00000000-0005-0000-0000-0000C0350000}"/>
    <cellStyle name="Normal 2 2 2 2 4 13 12" xfId="13881" xr:uid="{00000000-0005-0000-0000-0000C1350000}"/>
    <cellStyle name="Normal 2 2 2 2 4 13 13" xfId="13882" xr:uid="{00000000-0005-0000-0000-0000C2350000}"/>
    <cellStyle name="Normal 2 2 2 2 4 13 14" xfId="13883" xr:uid="{00000000-0005-0000-0000-0000C3350000}"/>
    <cellStyle name="Normal 2 2 2 2 4 13 2" xfId="13884" xr:uid="{00000000-0005-0000-0000-0000C4350000}"/>
    <cellStyle name="Normal 2 2 2 2 4 13 2 10" xfId="13885" xr:uid="{00000000-0005-0000-0000-0000C5350000}"/>
    <cellStyle name="Normal 2 2 2 2 4 13 2 2" xfId="13886" xr:uid="{00000000-0005-0000-0000-0000C6350000}"/>
    <cellStyle name="Normal 2 2 2 2 4 13 2 3" xfId="13887" xr:uid="{00000000-0005-0000-0000-0000C7350000}"/>
    <cellStyle name="Normal 2 2 2 2 4 13 2 4" xfId="13888" xr:uid="{00000000-0005-0000-0000-0000C8350000}"/>
    <cellStyle name="Normal 2 2 2 2 4 13 2 5" xfId="13889" xr:uid="{00000000-0005-0000-0000-0000C9350000}"/>
    <cellStyle name="Normal 2 2 2 2 4 13 2 6" xfId="13890" xr:uid="{00000000-0005-0000-0000-0000CA350000}"/>
    <cellStyle name="Normal 2 2 2 2 4 13 2 7" xfId="13891" xr:uid="{00000000-0005-0000-0000-0000CB350000}"/>
    <cellStyle name="Normal 2 2 2 2 4 13 2 8" xfId="13892" xr:uid="{00000000-0005-0000-0000-0000CC350000}"/>
    <cellStyle name="Normal 2 2 2 2 4 13 2 9" xfId="13893" xr:uid="{00000000-0005-0000-0000-0000CD350000}"/>
    <cellStyle name="Normal 2 2 2 2 4 13 3" xfId="13894" xr:uid="{00000000-0005-0000-0000-0000CE350000}"/>
    <cellStyle name="Normal 2 2 2 2 4 13 3 10" xfId="13895" xr:uid="{00000000-0005-0000-0000-0000CF350000}"/>
    <cellStyle name="Normal 2 2 2 2 4 13 3 2" xfId="13896" xr:uid="{00000000-0005-0000-0000-0000D0350000}"/>
    <cellStyle name="Normal 2 2 2 2 4 13 3 3" xfId="13897" xr:uid="{00000000-0005-0000-0000-0000D1350000}"/>
    <cellStyle name="Normal 2 2 2 2 4 13 3 4" xfId="13898" xr:uid="{00000000-0005-0000-0000-0000D2350000}"/>
    <cellStyle name="Normal 2 2 2 2 4 13 3 5" xfId="13899" xr:uid="{00000000-0005-0000-0000-0000D3350000}"/>
    <cellStyle name="Normal 2 2 2 2 4 13 3 6" xfId="13900" xr:uid="{00000000-0005-0000-0000-0000D4350000}"/>
    <cellStyle name="Normal 2 2 2 2 4 13 3 7" xfId="13901" xr:uid="{00000000-0005-0000-0000-0000D5350000}"/>
    <cellStyle name="Normal 2 2 2 2 4 13 3 8" xfId="13902" xr:uid="{00000000-0005-0000-0000-0000D6350000}"/>
    <cellStyle name="Normal 2 2 2 2 4 13 3 9" xfId="13903" xr:uid="{00000000-0005-0000-0000-0000D7350000}"/>
    <cellStyle name="Normal 2 2 2 2 4 13 4" xfId="13904" xr:uid="{00000000-0005-0000-0000-0000D8350000}"/>
    <cellStyle name="Normal 2 2 2 2 4 13 4 10" xfId="13905" xr:uid="{00000000-0005-0000-0000-0000D9350000}"/>
    <cellStyle name="Normal 2 2 2 2 4 13 4 2" xfId="13906" xr:uid="{00000000-0005-0000-0000-0000DA350000}"/>
    <cellStyle name="Normal 2 2 2 2 4 13 4 3" xfId="13907" xr:uid="{00000000-0005-0000-0000-0000DB350000}"/>
    <cellStyle name="Normal 2 2 2 2 4 13 4 4" xfId="13908" xr:uid="{00000000-0005-0000-0000-0000DC350000}"/>
    <cellStyle name="Normal 2 2 2 2 4 13 4 5" xfId="13909" xr:uid="{00000000-0005-0000-0000-0000DD350000}"/>
    <cellStyle name="Normal 2 2 2 2 4 13 4 6" xfId="13910" xr:uid="{00000000-0005-0000-0000-0000DE350000}"/>
    <cellStyle name="Normal 2 2 2 2 4 13 4 7" xfId="13911" xr:uid="{00000000-0005-0000-0000-0000DF350000}"/>
    <cellStyle name="Normal 2 2 2 2 4 13 4 8" xfId="13912" xr:uid="{00000000-0005-0000-0000-0000E0350000}"/>
    <cellStyle name="Normal 2 2 2 2 4 13 4 9" xfId="13913" xr:uid="{00000000-0005-0000-0000-0000E1350000}"/>
    <cellStyle name="Normal 2 2 2 2 4 13 5" xfId="13914" xr:uid="{00000000-0005-0000-0000-0000E2350000}"/>
    <cellStyle name="Normal 2 2 2 2 4 13 5 10" xfId="13915" xr:uid="{00000000-0005-0000-0000-0000E3350000}"/>
    <cellStyle name="Normal 2 2 2 2 4 13 5 2" xfId="13916" xr:uid="{00000000-0005-0000-0000-0000E4350000}"/>
    <cellStyle name="Normal 2 2 2 2 4 13 5 3" xfId="13917" xr:uid="{00000000-0005-0000-0000-0000E5350000}"/>
    <cellStyle name="Normal 2 2 2 2 4 13 5 4" xfId="13918" xr:uid="{00000000-0005-0000-0000-0000E6350000}"/>
    <cellStyle name="Normal 2 2 2 2 4 13 5 5" xfId="13919" xr:uid="{00000000-0005-0000-0000-0000E7350000}"/>
    <cellStyle name="Normal 2 2 2 2 4 13 5 6" xfId="13920" xr:uid="{00000000-0005-0000-0000-0000E8350000}"/>
    <cellStyle name="Normal 2 2 2 2 4 13 5 7" xfId="13921" xr:uid="{00000000-0005-0000-0000-0000E9350000}"/>
    <cellStyle name="Normal 2 2 2 2 4 13 5 8" xfId="13922" xr:uid="{00000000-0005-0000-0000-0000EA350000}"/>
    <cellStyle name="Normal 2 2 2 2 4 13 5 9" xfId="13923" xr:uid="{00000000-0005-0000-0000-0000EB350000}"/>
    <cellStyle name="Normal 2 2 2 2 4 13 6" xfId="13924" xr:uid="{00000000-0005-0000-0000-0000EC350000}"/>
    <cellStyle name="Normal 2 2 2 2 4 13 7" xfId="13925" xr:uid="{00000000-0005-0000-0000-0000ED350000}"/>
    <cellStyle name="Normal 2 2 2 2 4 13 8" xfId="13926" xr:uid="{00000000-0005-0000-0000-0000EE350000}"/>
    <cellStyle name="Normal 2 2 2 2 4 13 9" xfId="13927" xr:uid="{00000000-0005-0000-0000-0000EF350000}"/>
    <cellStyle name="Normal 2 2 2 2 4 14" xfId="13928" xr:uid="{00000000-0005-0000-0000-0000F0350000}"/>
    <cellStyle name="Normal 2 2 2 2 4 14 10" xfId="13929" xr:uid="{00000000-0005-0000-0000-0000F1350000}"/>
    <cellStyle name="Normal 2 2 2 2 4 14 11" xfId="13930" xr:uid="{00000000-0005-0000-0000-0000F2350000}"/>
    <cellStyle name="Normal 2 2 2 2 4 14 12" xfId="13931" xr:uid="{00000000-0005-0000-0000-0000F3350000}"/>
    <cellStyle name="Normal 2 2 2 2 4 14 13" xfId="13932" xr:uid="{00000000-0005-0000-0000-0000F4350000}"/>
    <cellStyle name="Normal 2 2 2 2 4 14 14" xfId="13933" xr:uid="{00000000-0005-0000-0000-0000F5350000}"/>
    <cellStyle name="Normal 2 2 2 2 4 14 2" xfId="13934" xr:uid="{00000000-0005-0000-0000-0000F6350000}"/>
    <cellStyle name="Normal 2 2 2 2 4 14 2 10" xfId="13935" xr:uid="{00000000-0005-0000-0000-0000F7350000}"/>
    <cellStyle name="Normal 2 2 2 2 4 14 2 2" xfId="13936" xr:uid="{00000000-0005-0000-0000-0000F8350000}"/>
    <cellStyle name="Normal 2 2 2 2 4 14 2 3" xfId="13937" xr:uid="{00000000-0005-0000-0000-0000F9350000}"/>
    <cellStyle name="Normal 2 2 2 2 4 14 2 4" xfId="13938" xr:uid="{00000000-0005-0000-0000-0000FA350000}"/>
    <cellStyle name="Normal 2 2 2 2 4 14 2 5" xfId="13939" xr:uid="{00000000-0005-0000-0000-0000FB350000}"/>
    <cellStyle name="Normal 2 2 2 2 4 14 2 6" xfId="13940" xr:uid="{00000000-0005-0000-0000-0000FC350000}"/>
    <cellStyle name="Normal 2 2 2 2 4 14 2 7" xfId="13941" xr:uid="{00000000-0005-0000-0000-0000FD350000}"/>
    <cellStyle name="Normal 2 2 2 2 4 14 2 8" xfId="13942" xr:uid="{00000000-0005-0000-0000-0000FE350000}"/>
    <cellStyle name="Normal 2 2 2 2 4 14 2 9" xfId="13943" xr:uid="{00000000-0005-0000-0000-0000FF350000}"/>
    <cellStyle name="Normal 2 2 2 2 4 14 3" xfId="13944" xr:uid="{00000000-0005-0000-0000-000000360000}"/>
    <cellStyle name="Normal 2 2 2 2 4 14 3 10" xfId="13945" xr:uid="{00000000-0005-0000-0000-000001360000}"/>
    <cellStyle name="Normal 2 2 2 2 4 14 3 2" xfId="13946" xr:uid="{00000000-0005-0000-0000-000002360000}"/>
    <cellStyle name="Normal 2 2 2 2 4 14 3 3" xfId="13947" xr:uid="{00000000-0005-0000-0000-000003360000}"/>
    <cellStyle name="Normal 2 2 2 2 4 14 3 4" xfId="13948" xr:uid="{00000000-0005-0000-0000-000004360000}"/>
    <cellStyle name="Normal 2 2 2 2 4 14 3 5" xfId="13949" xr:uid="{00000000-0005-0000-0000-000005360000}"/>
    <cellStyle name="Normal 2 2 2 2 4 14 3 6" xfId="13950" xr:uid="{00000000-0005-0000-0000-000006360000}"/>
    <cellStyle name="Normal 2 2 2 2 4 14 3 7" xfId="13951" xr:uid="{00000000-0005-0000-0000-000007360000}"/>
    <cellStyle name="Normal 2 2 2 2 4 14 3 8" xfId="13952" xr:uid="{00000000-0005-0000-0000-000008360000}"/>
    <cellStyle name="Normal 2 2 2 2 4 14 3 9" xfId="13953" xr:uid="{00000000-0005-0000-0000-000009360000}"/>
    <cellStyle name="Normal 2 2 2 2 4 14 4" xfId="13954" xr:uid="{00000000-0005-0000-0000-00000A360000}"/>
    <cellStyle name="Normal 2 2 2 2 4 14 4 10" xfId="13955" xr:uid="{00000000-0005-0000-0000-00000B360000}"/>
    <cellStyle name="Normal 2 2 2 2 4 14 4 2" xfId="13956" xr:uid="{00000000-0005-0000-0000-00000C360000}"/>
    <cellStyle name="Normal 2 2 2 2 4 14 4 3" xfId="13957" xr:uid="{00000000-0005-0000-0000-00000D360000}"/>
    <cellStyle name="Normal 2 2 2 2 4 14 4 4" xfId="13958" xr:uid="{00000000-0005-0000-0000-00000E360000}"/>
    <cellStyle name="Normal 2 2 2 2 4 14 4 5" xfId="13959" xr:uid="{00000000-0005-0000-0000-00000F360000}"/>
    <cellStyle name="Normal 2 2 2 2 4 14 4 6" xfId="13960" xr:uid="{00000000-0005-0000-0000-000010360000}"/>
    <cellStyle name="Normal 2 2 2 2 4 14 4 7" xfId="13961" xr:uid="{00000000-0005-0000-0000-000011360000}"/>
    <cellStyle name="Normal 2 2 2 2 4 14 4 8" xfId="13962" xr:uid="{00000000-0005-0000-0000-000012360000}"/>
    <cellStyle name="Normal 2 2 2 2 4 14 4 9" xfId="13963" xr:uid="{00000000-0005-0000-0000-000013360000}"/>
    <cellStyle name="Normal 2 2 2 2 4 14 5" xfId="13964" xr:uid="{00000000-0005-0000-0000-000014360000}"/>
    <cellStyle name="Normal 2 2 2 2 4 14 5 10" xfId="13965" xr:uid="{00000000-0005-0000-0000-000015360000}"/>
    <cellStyle name="Normal 2 2 2 2 4 14 5 2" xfId="13966" xr:uid="{00000000-0005-0000-0000-000016360000}"/>
    <cellStyle name="Normal 2 2 2 2 4 14 5 3" xfId="13967" xr:uid="{00000000-0005-0000-0000-000017360000}"/>
    <cellStyle name="Normal 2 2 2 2 4 14 5 4" xfId="13968" xr:uid="{00000000-0005-0000-0000-000018360000}"/>
    <cellStyle name="Normal 2 2 2 2 4 14 5 5" xfId="13969" xr:uid="{00000000-0005-0000-0000-000019360000}"/>
    <cellStyle name="Normal 2 2 2 2 4 14 5 6" xfId="13970" xr:uid="{00000000-0005-0000-0000-00001A360000}"/>
    <cellStyle name="Normal 2 2 2 2 4 14 5 7" xfId="13971" xr:uid="{00000000-0005-0000-0000-00001B360000}"/>
    <cellStyle name="Normal 2 2 2 2 4 14 5 8" xfId="13972" xr:uid="{00000000-0005-0000-0000-00001C360000}"/>
    <cellStyle name="Normal 2 2 2 2 4 14 5 9" xfId="13973" xr:uid="{00000000-0005-0000-0000-00001D360000}"/>
    <cellStyle name="Normal 2 2 2 2 4 14 6" xfId="13974" xr:uid="{00000000-0005-0000-0000-00001E360000}"/>
    <cellStyle name="Normal 2 2 2 2 4 14 7" xfId="13975" xr:uid="{00000000-0005-0000-0000-00001F360000}"/>
    <cellStyle name="Normal 2 2 2 2 4 14 8" xfId="13976" xr:uid="{00000000-0005-0000-0000-000020360000}"/>
    <cellStyle name="Normal 2 2 2 2 4 14 9" xfId="13977" xr:uid="{00000000-0005-0000-0000-000021360000}"/>
    <cellStyle name="Normal 2 2 2 2 4 15" xfId="13978" xr:uid="{00000000-0005-0000-0000-000022360000}"/>
    <cellStyle name="Normal 2 2 2 2 4 15 10" xfId="13979" xr:uid="{00000000-0005-0000-0000-000023360000}"/>
    <cellStyle name="Normal 2 2 2 2 4 15 11" xfId="13980" xr:uid="{00000000-0005-0000-0000-000024360000}"/>
    <cellStyle name="Normal 2 2 2 2 4 15 12" xfId="13981" xr:uid="{00000000-0005-0000-0000-000025360000}"/>
    <cellStyle name="Normal 2 2 2 2 4 15 13" xfId="13982" xr:uid="{00000000-0005-0000-0000-000026360000}"/>
    <cellStyle name="Normal 2 2 2 2 4 15 14" xfId="13983" xr:uid="{00000000-0005-0000-0000-000027360000}"/>
    <cellStyle name="Normal 2 2 2 2 4 15 2" xfId="13984" xr:uid="{00000000-0005-0000-0000-000028360000}"/>
    <cellStyle name="Normal 2 2 2 2 4 15 2 10" xfId="13985" xr:uid="{00000000-0005-0000-0000-000029360000}"/>
    <cellStyle name="Normal 2 2 2 2 4 15 2 2" xfId="13986" xr:uid="{00000000-0005-0000-0000-00002A360000}"/>
    <cellStyle name="Normal 2 2 2 2 4 15 2 3" xfId="13987" xr:uid="{00000000-0005-0000-0000-00002B360000}"/>
    <cellStyle name="Normal 2 2 2 2 4 15 2 4" xfId="13988" xr:uid="{00000000-0005-0000-0000-00002C360000}"/>
    <cellStyle name="Normal 2 2 2 2 4 15 2 5" xfId="13989" xr:uid="{00000000-0005-0000-0000-00002D360000}"/>
    <cellStyle name="Normal 2 2 2 2 4 15 2 6" xfId="13990" xr:uid="{00000000-0005-0000-0000-00002E360000}"/>
    <cellStyle name="Normal 2 2 2 2 4 15 2 7" xfId="13991" xr:uid="{00000000-0005-0000-0000-00002F360000}"/>
    <cellStyle name="Normal 2 2 2 2 4 15 2 8" xfId="13992" xr:uid="{00000000-0005-0000-0000-000030360000}"/>
    <cellStyle name="Normal 2 2 2 2 4 15 2 9" xfId="13993" xr:uid="{00000000-0005-0000-0000-000031360000}"/>
    <cellStyle name="Normal 2 2 2 2 4 15 3" xfId="13994" xr:uid="{00000000-0005-0000-0000-000032360000}"/>
    <cellStyle name="Normal 2 2 2 2 4 15 3 10" xfId="13995" xr:uid="{00000000-0005-0000-0000-000033360000}"/>
    <cellStyle name="Normal 2 2 2 2 4 15 3 2" xfId="13996" xr:uid="{00000000-0005-0000-0000-000034360000}"/>
    <cellStyle name="Normal 2 2 2 2 4 15 3 3" xfId="13997" xr:uid="{00000000-0005-0000-0000-000035360000}"/>
    <cellStyle name="Normal 2 2 2 2 4 15 3 4" xfId="13998" xr:uid="{00000000-0005-0000-0000-000036360000}"/>
    <cellStyle name="Normal 2 2 2 2 4 15 3 5" xfId="13999" xr:uid="{00000000-0005-0000-0000-000037360000}"/>
    <cellStyle name="Normal 2 2 2 2 4 15 3 6" xfId="14000" xr:uid="{00000000-0005-0000-0000-000038360000}"/>
    <cellStyle name="Normal 2 2 2 2 4 15 3 7" xfId="14001" xr:uid="{00000000-0005-0000-0000-000039360000}"/>
    <cellStyle name="Normal 2 2 2 2 4 15 3 8" xfId="14002" xr:uid="{00000000-0005-0000-0000-00003A360000}"/>
    <cellStyle name="Normal 2 2 2 2 4 15 3 9" xfId="14003" xr:uid="{00000000-0005-0000-0000-00003B360000}"/>
    <cellStyle name="Normal 2 2 2 2 4 15 4" xfId="14004" xr:uid="{00000000-0005-0000-0000-00003C360000}"/>
    <cellStyle name="Normal 2 2 2 2 4 15 4 10" xfId="14005" xr:uid="{00000000-0005-0000-0000-00003D360000}"/>
    <cellStyle name="Normal 2 2 2 2 4 15 4 2" xfId="14006" xr:uid="{00000000-0005-0000-0000-00003E360000}"/>
    <cellStyle name="Normal 2 2 2 2 4 15 4 3" xfId="14007" xr:uid="{00000000-0005-0000-0000-00003F360000}"/>
    <cellStyle name="Normal 2 2 2 2 4 15 4 4" xfId="14008" xr:uid="{00000000-0005-0000-0000-000040360000}"/>
    <cellStyle name="Normal 2 2 2 2 4 15 4 5" xfId="14009" xr:uid="{00000000-0005-0000-0000-000041360000}"/>
    <cellStyle name="Normal 2 2 2 2 4 15 4 6" xfId="14010" xr:uid="{00000000-0005-0000-0000-000042360000}"/>
    <cellStyle name="Normal 2 2 2 2 4 15 4 7" xfId="14011" xr:uid="{00000000-0005-0000-0000-000043360000}"/>
    <cellStyle name="Normal 2 2 2 2 4 15 4 8" xfId="14012" xr:uid="{00000000-0005-0000-0000-000044360000}"/>
    <cellStyle name="Normal 2 2 2 2 4 15 4 9" xfId="14013" xr:uid="{00000000-0005-0000-0000-000045360000}"/>
    <cellStyle name="Normal 2 2 2 2 4 15 5" xfId="14014" xr:uid="{00000000-0005-0000-0000-000046360000}"/>
    <cellStyle name="Normal 2 2 2 2 4 15 5 10" xfId="14015" xr:uid="{00000000-0005-0000-0000-000047360000}"/>
    <cellStyle name="Normal 2 2 2 2 4 15 5 2" xfId="14016" xr:uid="{00000000-0005-0000-0000-000048360000}"/>
    <cellStyle name="Normal 2 2 2 2 4 15 5 3" xfId="14017" xr:uid="{00000000-0005-0000-0000-000049360000}"/>
    <cellStyle name="Normal 2 2 2 2 4 15 5 4" xfId="14018" xr:uid="{00000000-0005-0000-0000-00004A360000}"/>
    <cellStyle name="Normal 2 2 2 2 4 15 5 5" xfId="14019" xr:uid="{00000000-0005-0000-0000-00004B360000}"/>
    <cellStyle name="Normal 2 2 2 2 4 15 5 6" xfId="14020" xr:uid="{00000000-0005-0000-0000-00004C360000}"/>
    <cellStyle name="Normal 2 2 2 2 4 15 5 7" xfId="14021" xr:uid="{00000000-0005-0000-0000-00004D360000}"/>
    <cellStyle name="Normal 2 2 2 2 4 15 5 8" xfId="14022" xr:uid="{00000000-0005-0000-0000-00004E360000}"/>
    <cellStyle name="Normal 2 2 2 2 4 15 5 9" xfId="14023" xr:uid="{00000000-0005-0000-0000-00004F360000}"/>
    <cellStyle name="Normal 2 2 2 2 4 15 6" xfId="14024" xr:uid="{00000000-0005-0000-0000-000050360000}"/>
    <cellStyle name="Normal 2 2 2 2 4 15 7" xfId="14025" xr:uid="{00000000-0005-0000-0000-000051360000}"/>
    <cellStyle name="Normal 2 2 2 2 4 15 8" xfId="14026" xr:uid="{00000000-0005-0000-0000-000052360000}"/>
    <cellStyle name="Normal 2 2 2 2 4 15 9" xfId="14027" xr:uid="{00000000-0005-0000-0000-000053360000}"/>
    <cellStyle name="Normal 2 2 2 2 4 16" xfId="14028" xr:uid="{00000000-0005-0000-0000-000054360000}"/>
    <cellStyle name="Normal 2 2 2 2 4 16 10" xfId="14029" xr:uid="{00000000-0005-0000-0000-000055360000}"/>
    <cellStyle name="Normal 2 2 2 2 4 16 11" xfId="14030" xr:uid="{00000000-0005-0000-0000-000056360000}"/>
    <cellStyle name="Normal 2 2 2 2 4 16 12" xfId="14031" xr:uid="{00000000-0005-0000-0000-000057360000}"/>
    <cellStyle name="Normal 2 2 2 2 4 16 13" xfId="14032" xr:uid="{00000000-0005-0000-0000-000058360000}"/>
    <cellStyle name="Normal 2 2 2 2 4 16 14" xfId="14033" xr:uid="{00000000-0005-0000-0000-000059360000}"/>
    <cellStyle name="Normal 2 2 2 2 4 16 2" xfId="14034" xr:uid="{00000000-0005-0000-0000-00005A360000}"/>
    <cellStyle name="Normal 2 2 2 2 4 16 2 10" xfId="14035" xr:uid="{00000000-0005-0000-0000-00005B360000}"/>
    <cellStyle name="Normal 2 2 2 2 4 16 2 2" xfId="14036" xr:uid="{00000000-0005-0000-0000-00005C360000}"/>
    <cellStyle name="Normal 2 2 2 2 4 16 2 3" xfId="14037" xr:uid="{00000000-0005-0000-0000-00005D360000}"/>
    <cellStyle name="Normal 2 2 2 2 4 16 2 4" xfId="14038" xr:uid="{00000000-0005-0000-0000-00005E360000}"/>
    <cellStyle name="Normal 2 2 2 2 4 16 2 5" xfId="14039" xr:uid="{00000000-0005-0000-0000-00005F360000}"/>
    <cellStyle name="Normal 2 2 2 2 4 16 2 6" xfId="14040" xr:uid="{00000000-0005-0000-0000-000060360000}"/>
    <cellStyle name="Normal 2 2 2 2 4 16 2 7" xfId="14041" xr:uid="{00000000-0005-0000-0000-000061360000}"/>
    <cellStyle name="Normal 2 2 2 2 4 16 2 8" xfId="14042" xr:uid="{00000000-0005-0000-0000-000062360000}"/>
    <cellStyle name="Normal 2 2 2 2 4 16 2 9" xfId="14043" xr:uid="{00000000-0005-0000-0000-000063360000}"/>
    <cellStyle name="Normal 2 2 2 2 4 16 3" xfId="14044" xr:uid="{00000000-0005-0000-0000-000064360000}"/>
    <cellStyle name="Normal 2 2 2 2 4 16 3 10" xfId="14045" xr:uid="{00000000-0005-0000-0000-000065360000}"/>
    <cellStyle name="Normal 2 2 2 2 4 16 3 2" xfId="14046" xr:uid="{00000000-0005-0000-0000-000066360000}"/>
    <cellStyle name="Normal 2 2 2 2 4 16 3 3" xfId="14047" xr:uid="{00000000-0005-0000-0000-000067360000}"/>
    <cellStyle name="Normal 2 2 2 2 4 16 3 4" xfId="14048" xr:uid="{00000000-0005-0000-0000-000068360000}"/>
    <cellStyle name="Normal 2 2 2 2 4 16 3 5" xfId="14049" xr:uid="{00000000-0005-0000-0000-000069360000}"/>
    <cellStyle name="Normal 2 2 2 2 4 16 3 6" xfId="14050" xr:uid="{00000000-0005-0000-0000-00006A360000}"/>
    <cellStyle name="Normal 2 2 2 2 4 16 3 7" xfId="14051" xr:uid="{00000000-0005-0000-0000-00006B360000}"/>
    <cellStyle name="Normal 2 2 2 2 4 16 3 8" xfId="14052" xr:uid="{00000000-0005-0000-0000-00006C360000}"/>
    <cellStyle name="Normal 2 2 2 2 4 16 3 9" xfId="14053" xr:uid="{00000000-0005-0000-0000-00006D360000}"/>
    <cellStyle name="Normal 2 2 2 2 4 16 4" xfId="14054" xr:uid="{00000000-0005-0000-0000-00006E360000}"/>
    <cellStyle name="Normal 2 2 2 2 4 16 4 10" xfId="14055" xr:uid="{00000000-0005-0000-0000-00006F360000}"/>
    <cellStyle name="Normal 2 2 2 2 4 16 4 2" xfId="14056" xr:uid="{00000000-0005-0000-0000-000070360000}"/>
    <cellStyle name="Normal 2 2 2 2 4 16 4 3" xfId="14057" xr:uid="{00000000-0005-0000-0000-000071360000}"/>
    <cellStyle name="Normal 2 2 2 2 4 16 4 4" xfId="14058" xr:uid="{00000000-0005-0000-0000-000072360000}"/>
    <cellStyle name="Normal 2 2 2 2 4 16 4 5" xfId="14059" xr:uid="{00000000-0005-0000-0000-000073360000}"/>
    <cellStyle name="Normal 2 2 2 2 4 16 4 6" xfId="14060" xr:uid="{00000000-0005-0000-0000-000074360000}"/>
    <cellStyle name="Normal 2 2 2 2 4 16 4 7" xfId="14061" xr:uid="{00000000-0005-0000-0000-000075360000}"/>
    <cellStyle name="Normal 2 2 2 2 4 16 4 8" xfId="14062" xr:uid="{00000000-0005-0000-0000-000076360000}"/>
    <cellStyle name="Normal 2 2 2 2 4 16 4 9" xfId="14063" xr:uid="{00000000-0005-0000-0000-000077360000}"/>
    <cellStyle name="Normal 2 2 2 2 4 16 5" xfId="14064" xr:uid="{00000000-0005-0000-0000-000078360000}"/>
    <cellStyle name="Normal 2 2 2 2 4 16 5 10" xfId="14065" xr:uid="{00000000-0005-0000-0000-000079360000}"/>
    <cellStyle name="Normal 2 2 2 2 4 16 5 2" xfId="14066" xr:uid="{00000000-0005-0000-0000-00007A360000}"/>
    <cellStyle name="Normal 2 2 2 2 4 16 5 3" xfId="14067" xr:uid="{00000000-0005-0000-0000-00007B360000}"/>
    <cellStyle name="Normal 2 2 2 2 4 16 5 4" xfId="14068" xr:uid="{00000000-0005-0000-0000-00007C360000}"/>
    <cellStyle name="Normal 2 2 2 2 4 16 5 5" xfId="14069" xr:uid="{00000000-0005-0000-0000-00007D360000}"/>
    <cellStyle name="Normal 2 2 2 2 4 16 5 6" xfId="14070" xr:uid="{00000000-0005-0000-0000-00007E360000}"/>
    <cellStyle name="Normal 2 2 2 2 4 16 5 7" xfId="14071" xr:uid="{00000000-0005-0000-0000-00007F360000}"/>
    <cellStyle name="Normal 2 2 2 2 4 16 5 8" xfId="14072" xr:uid="{00000000-0005-0000-0000-000080360000}"/>
    <cellStyle name="Normal 2 2 2 2 4 16 5 9" xfId="14073" xr:uid="{00000000-0005-0000-0000-000081360000}"/>
    <cellStyle name="Normal 2 2 2 2 4 16 6" xfId="14074" xr:uid="{00000000-0005-0000-0000-000082360000}"/>
    <cellStyle name="Normal 2 2 2 2 4 16 7" xfId="14075" xr:uid="{00000000-0005-0000-0000-000083360000}"/>
    <cellStyle name="Normal 2 2 2 2 4 16 8" xfId="14076" xr:uid="{00000000-0005-0000-0000-000084360000}"/>
    <cellStyle name="Normal 2 2 2 2 4 16 9" xfId="14077" xr:uid="{00000000-0005-0000-0000-000085360000}"/>
    <cellStyle name="Normal 2 2 2 2 4 17" xfId="14078" xr:uid="{00000000-0005-0000-0000-000086360000}"/>
    <cellStyle name="Normal 2 2 2 2 4 17 10" xfId="14079" xr:uid="{00000000-0005-0000-0000-000087360000}"/>
    <cellStyle name="Normal 2 2 2 2 4 17 11" xfId="14080" xr:uid="{00000000-0005-0000-0000-000088360000}"/>
    <cellStyle name="Normal 2 2 2 2 4 17 12" xfId="14081" xr:uid="{00000000-0005-0000-0000-000089360000}"/>
    <cellStyle name="Normal 2 2 2 2 4 17 13" xfId="14082" xr:uid="{00000000-0005-0000-0000-00008A360000}"/>
    <cellStyle name="Normal 2 2 2 2 4 17 14" xfId="14083" xr:uid="{00000000-0005-0000-0000-00008B360000}"/>
    <cellStyle name="Normal 2 2 2 2 4 17 2" xfId="14084" xr:uid="{00000000-0005-0000-0000-00008C360000}"/>
    <cellStyle name="Normal 2 2 2 2 4 17 2 10" xfId="14085" xr:uid="{00000000-0005-0000-0000-00008D360000}"/>
    <cellStyle name="Normal 2 2 2 2 4 17 2 2" xfId="14086" xr:uid="{00000000-0005-0000-0000-00008E360000}"/>
    <cellStyle name="Normal 2 2 2 2 4 17 2 3" xfId="14087" xr:uid="{00000000-0005-0000-0000-00008F360000}"/>
    <cellStyle name="Normal 2 2 2 2 4 17 2 4" xfId="14088" xr:uid="{00000000-0005-0000-0000-000090360000}"/>
    <cellStyle name="Normal 2 2 2 2 4 17 2 5" xfId="14089" xr:uid="{00000000-0005-0000-0000-000091360000}"/>
    <cellStyle name="Normal 2 2 2 2 4 17 2 6" xfId="14090" xr:uid="{00000000-0005-0000-0000-000092360000}"/>
    <cellStyle name="Normal 2 2 2 2 4 17 2 7" xfId="14091" xr:uid="{00000000-0005-0000-0000-000093360000}"/>
    <cellStyle name="Normal 2 2 2 2 4 17 2 8" xfId="14092" xr:uid="{00000000-0005-0000-0000-000094360000}"/>
    <cellStyle name="Normal 2 2 2 2 4 17 2 9" xfId="14093" xr:uid="{00000000-0005-0000-0000-000095360000}"/>
    <cellStyle name="Normal 2 2 2 2 4 17 3" xfId="14094" xr:uid="{00000000-0005-0000-0000-000096360000}"/>
    <cellStyle name="Normal 2 2 2 2 4 17 3 10" xfId="14095" xr:uid="{00000000-0005-0000-0000-000097360000}"/>
    <cellStyle name="Normal 2 2 2 2 4 17 3 2" xfId="14096" xr:uid="{00000000-0005-0000-0000-000098360000}"/>
    <cellStyle name="Normal 2 2 2 2 4 17 3 3" xfId="14097" xr:uid="{00000000-0005-0000-0000-000099360000}"/>
    <cellStyle name="Normal 2 2 2 2 4 17 3 4" xfId="14098" xr:uid="{00000000-0005-0000-0000-00009A360000}"/>
    <cellStyle name="Normal 2 2 2 2 4 17 3 5" xfId="14099" xr:uid="{00000000-0005-0000-0000-00009B360000}"/>
    <cellStyle name="Normal 2 2 2 2 4 17 3 6" xfId="14100" xr:uid="{00000000-0005-0000-0000-00009C360000}"/>
    <cellStyle name="Normal 2 2 2 2 4 17 3 7" xfId="14101" xr:uid="{00000000-0005-0000-0000-00009D360000}"/>
    <cellStyle name="Normal 2 2 2 2 4 17 3 8" xfId="14102" xr:uid="{00000000-0005-0000-0000-00009E360000}"/>
    <cellStyle name="Normal 2 2 2 2 4 17 3 9" xfId="14103" xr:uid="{00000000-0005-0000-0000-00009F360000}"/>
    <cellStyle name="Normal 2 2 2 2 4 17 4" xfId="14104" xr:uid="{00000000-0005-0000-0000-0000A0360000}"/>
    <cellStyle name="Normal 2 2 2 2 4 17 4 10" xfId="14105" xr:uid="{00000000-0005-0000-0000-0000A1360000}"/>
    <cellStyle name="Normal 2 2 2 2 4 17 4 2" xfId="14106" xr:uid="{00000000-0005-0000-0000-0000A2360000}"/>
    <cellStyle name="Normal 2 2 2 2 4 17 4 3" xfId="14107" xr:uid="{00000000-0005-0000-0000-0000A3360000}"/>
    <cellStyle name="Normal 2 2 2 2 4 17 4 4" xfId="14108" xr:uid="{00000000-0005-0000-0000-0000A4360000}"/>
    <cellStyle name="Normal 2 2 2 2 4 17 4 5" xfId="14109" xr:uid="{00000000-0005-0000-0000-0000A5360000}"/>
    <cellStyle name="Normal 2 2 2 2 4 17 4 6" xfId="14110" xr:uid="{00000000-0005-0000-0000-0000A6360000}"/>
    <cellStyle name="Normal 2 2 2 2 4 17 4 7" xfId="14111" xr:uid="{00000000-0005-0000-0000-0000A7360000}"/>
    <cellStyle name="Normal 2 2 2 2 4 17 4 8" xfId="14112" xr:uid="{00000000-0005-0000-0000-0000A8360000}"/>
    <cellStyle name="Normal 2 2 2 2 4 17 4 9" xfId="14113" xr:uid="{00000000-0005-0000-0000-0000A9360000}"/>
    <cellStyle name="Normal 2 2 2 2 4 17 5" xfId="14114" xr:uid="{00000000-0005-0000-0000-0000AA360000}"/>
    <cellStyle name="Normal 2 2 2 2 4 17 5 10" xfId="14115" xr:uid="{00000000-0005-0000-0000-0000AB360000}"/>
    <cellStyle name="Normal 2 2 2 2 4 17 5 2" xfId="14116" xr:uid="{00000000-0005-0000-0000-0000AC360000}"/>
    <cellStyle name="Normal 2 2 2 2 4 17 5 3" xfId="14117" xr:uid="{00000000-0005-0000-0000-0000AD360000}"/>
    <cellStyle name="Normal 2 2 2 2 4 17 5 4" xfId="14118" xr:uid="{00000000-0005-0000-0000-0000AE360000}"/>
    <cellStyle name="Normal 2 2 2 2 4 17 5 5" xfId="14119" xr:uid="{00000000-0005-0000-0000-0000AF360000}"/>
    <cellStyle name="Normal 2 2 2 2 4 17 5 6" xfId="14120" xr:uid="{00000000-0005-0000-0000-0000B0360000}"/>
    <cellStyle name="Normal 2 2 2 2 4 17 5 7" xfId="14121" xr:uid="{00000000-0005-0000-0000-0000B1360000}"/>
    <cellStyle name="Normal 2 2 2 2 4 17 5 8" xfId="14122" xr:uid="{00000000-0005-0000-0000-0000B2360000}"/>
    <cellStyle name="Normal 2 2 2 2 4 17 5 9" xfId="14123" xr:uid="{00000000-0005-0000-0000-0000B3360000}"/>
    <cellStyle name="Normal 2 2 2 2 4 17 6" xfId="14124" xr:uid="{00000000-0005-0000-0000-0000B4360000}"/>
    <cellStyle name="Normal 2 2 2 2 4 17 7" xfId="14125" xr:uid="{00000000-0005-0000-0000-0000B5360000}"/>
    <cellStyle name="Normal 2 2 2 2 4 17 8" xfId="14126" xr:uid="{00000000-0005-0000-0000-0000B6360000}"/>
    <cellStyle name="Normal 2 2 2 2 4 17 9" xfId="14127" xr:uid="{00000000-0005-0000-0000-0000B7360000}"/>
    <cellStyle name="Normal 2 2 2 2 4 18" xfId="14128" xr:uid="{00000000-0005-0000-0000-0000B8360000}"/>
    <cellStyle name="Normal 2 2 2 2 4 18 10" xfId="14129" xr:uid="{00000000-0005-0000-0000-0000B9360000}"/>
    <cellStyle name="Normal 2 2 2 2 4 18 11" xfId="14130" xr:uid="{00000000-0005-0000-0000-0000BA360000}"/>
    <cellStyle name="Normal 2 2 2 2 4 18 12" xfId="14131" xr:uid="{00000000-0005-0000-0000-0000BB360000}"/>
    <cellStyle name="Normal 2 2 2 2 4 18 13" xfId="14132" xr:uid="{00000000-0005-0000-0000-0000BC360000}"/>
    <cellStyle name="Normal 2 2 2 2 4 18 14" xfId="14133" xr:uid="{00000000-0005-0000-0000-0000BD360000}"/>
    <cellStyle name="Normal 2 2 2 2 4 18 2" xfId="14134" xr:uid="{00000000-0005-0000-0000-0000BE360000}"/>
    <cellStyle name="Normal 2 2 2 2 4 18 2 10" xfId="14135" xr:uid="{00000000-0005-0000-0000-0000BF360000}"/>
    <cellStyle name="Normal 2 2 2 2 4 18 2 2" xfId="14136" xr:uid="{00000000-0005-0000-0000-0000C0360000}"/>
    <cellStyle name="Normal 2 2 2 2 4 18 2 3" xfId="14137" xr:uid="{00000000-0005-0000-0000-0000C1360000}"/>
    <cellStyle name="Normal 2 2 2 2 4 18 2 4" xfId="14138" xr:uid="{00000000-0005-0000-0000-0000C2360000}"/>
    <cellStyle name="Normal 2 2 2 2 4 18 2 5" xfId="14139" xr:uid="{00000000-0005-0000-0000-0000C3360000}"/>
    <cellStyle name="Normal 2 2 2 2 4 18 2 6" xfId="14140" xr:uid="{00000000-0005-0000-0000-0000C4360000}"/>
    <cellStyle name="Normal 2 2 2 2 4 18 2 7" xfId="14141" xr:uid="{00000000-0005-0000-0000-0000C5360000}"/>
    <cellStyle name="Normal 2 2 2 2 4 18 2 8" xfId="14142" xr:uid="{00000000-0005-0000-0000-0000C6360000}"/>
    <cellStyle name="Normal 2 2 2 2 4 18 2 9" xfId="14143" xr:uid="{00000000-0005-0000-0000-0000C7360000}"/>
    <cellStyle name="Normal 2 2 2 2 4 18 3" xfId="14144" xr:uid="{00000000-0005-0000-0000-0000C8360000}"/>
    <cellStyle name="Normal 2 2 2 2 4 18 3 10" xfId="14145" xr:uid="{00000000-0005-0000-0000-0000C9360000}"/>
    <cellStyle name="Normal 2 2 2 2 4 18 3 2" xfId="14146" xr:uid="{00000000-0005-0000-0000-0000CA360000}"/>
    <cellStyle name="Normal 2 2 2 2 4 18 3 3" xfId="14147" xr:uid="{00000000-0005-0000-0000-0000CB360000}"/>
    <cellStyle name="Normal 2 2 2 2 4 18 3 4" xfId="14148" xr:uid="{00000000-0005-0000-0000-0000CC360000}"/>
    <cellStyle name="Normal 2 2 2 2 4 18 3 5" xfId="14149" xr:uid="{00000000-0005-0000-0000-0000CD360000}"/>
    <cellStyle name="Normal 2 2 2 2 4 18 3 6" xfId="14150" xr:uid="{00000000-0005-0000-0000-0000CE360000}"/>
    <cellStyle name="Normal 2 2 2 2 4 18 3 7" xfId="14151" xr:uid="{00000000-0005-0000-0000-0000CF360000}"/>
    <cellStyle name="Normal 2 2 2 2 4 18 3 8" xfId="14152" xr:uid="{00000000-0005-0000-0000-0000D0360000}"/>
    <cellStyle name="Normal 2 2 2 2 4 18 3 9" xfId="14153" xr:uid="{00000000-0005-0000-0000-0000D1360000}"/>
    <cellStyle name="Normal 2 2 2 2 4 18 4" xfId="14154" xr:uid="{00000000-0005-0000-0000-0000D2360000}"/>
    <cellStyle name="Normal 2 2 2 2 4 18 4 10" xfId="14155" xr:uid="{00000000-0005-0000-0000-0000D3360000}"/>
    <cellStyle name="Normal 2 2 2 2 4 18 4 2" xfId="14156" xr:uid="{00000000-0005-0000-0000-0000D4360000}"/>
    <cellStyle name="Normal 2 2 2 2 4 18 4 3" xfId="14157" xr:uid="{00000000-0005-0000-0000-0000D5360000}"/>
    <cellStyle name="Normal 2 2 2 2 4 18 4 4" xfId="14158" xr:uid="{00000000-0005-0000-0000-0000D6360000}"/>
    <cellStyle name="Normal 2 2 2 2 4 18 4 5" xfId="14159" xr:uid="{00000000-0005-0000-0000-0000D7360000}"/>
    <cellStyle name="Normal 2 2 2 2 4 18 4 6" xfId="14160" xr:uid="{00000000-0005-0000-0000-0000D8360000}"/>
    <cellStyle name="Normal 2 2 2 2 4 18 4 7" xfId="14161" xr:uid="{00000000-0005-0000-0000-0000D9360000}"/>
    <cellStyle name="Normal 2 2 2 2 4 18 4 8" xfId="14162" xr:uid="{00000000-0005-0000-0000-0000DA360000}"/>
    <cellStyle name="Normal 2 2 2 2 4 18 4 9" xfId="14163" xr:uid="{00000000-0005-0000-0000-0000DB360000}"/>
    <cellStyle name="Normal 2 2 2 2 4 18 5" xfId="14164" xr:uid="{00000000-0005-0000-0000-0000DC360000}"/>
    <cellStyle name="Normal 2 2 2 2 4 18 5 10" xfId="14165" xr:uid="{00000000-0005-0000-0000-0000DD360000}"/>
    <cellStyle name="Normal 2 2 2 2 4 18 5 2" xfId="14166" xr:uid="{00000000-0005-0000-0000-0000DE360000}"/>
    <cellStyle name="Normal 2 2 2 2 4 18 5 3" xfId="14167" xr:uid="{00000000-0005-0000-0000-0000DF360000}"/>
    <cellStyle name="Normal 2 2 2 2 4 18 5 4" xfId="14168" xr:uid="{00000000-0005-0000-0000-0000E0360000}"/>
    <cellStyle name="Normal 2 2 2 2 4 18 5 5" xfId="14169" xr:uid="{00000000-0005-0000-0000-0000E1360000}"/>
    <cellStyle name="Normal 2 2 2 2 4 18 5 6" xfId="14170" xr:uid="{00000000-0005-0000-0000-0000E2360000}"/>
    <cellStyle name="Normal 2 2 2 2 4 18 5 7" xfId="14171" xr:uid="{00000000-0005-0000-0000-0000E3360000}"/>
    <cellStyle name="Normal 2 2 2 2 4 18 5 8" xfId="14172" xr:uid="{00000000-0005-0000-0000-0000E4360000}"/>
    <cellStyle name="Normal 2 2 2 2 4 18 5 9" xfId="14173" xr:uid="{00000000-0005-0000-0000-0000E5360000}"/>
    <cellStyle name="Normal 2 2 2 2 4 18 6" xfId="14174" xr:uid="{00000000-0005-0000-0000-0000E6360000}"/>
    <cellStyle name="Normal 2 2 2 2 4 18 7" xfId="14175" xr:uid="{00000000-0005-0000-0000-0000E7360000}"/>
    <cellStyle name="Normal 2 2 2 2 4 18 8" xfId="14176" xr:uid="{00000000-0005-0000-0000-0000E8360000}"/>
    <cellStyle name="Normal 2 2 2 2 4 18 9" xfId="14177" xr:uid="{00000000-0005-0000-0000-0000E9360000}"/>
    <cellStyle name="Normal 2 2 2 2 4 19" xfId="14178" xr:uid="{00000000-0005-0000-0000-0000EA360000}"/>
    <cellStyle name="Normal 2 2 2 2 4 19 10" xfId="14179" xr:uid="{00000000-0005-0000-0000-0000EB360000}"/>
    <cellStyle name="Normal 2 2 2 2 4 19 11" xfId="14180" xr:uid="{00000000-0005-0000-0000-0000EC360000}"/>
    <cellStyle name="Normal 2 2 2 2 4 19 12" xfId="14181" xr:uid="{00000000-0005-0000-0000-0000ED360000}"/>
    <cellStyle name="Normal 2 2 2 2 4 19 13" xfId="14182" xr:uid="{00000000-0005-0000-0000-0000EE360000}"/>
    <cellStyle name="Normal 2 2 2 2 4 19 14" xfId="14183" xr:uid="{00000000-0005-0000-0000-0000EF360000}"/>
    <cellStyle name="Normal 2 2 2 2 4 19 2" xfId="14184" xr:uid="{00000000-0005-0000-0000-0000F0360000}"/>
    <cellStyle name="Normal 2 2 2 2 4 19 2 10" xfId="14185" xr:uid="{00000000-0005-0000-0000-0000F1360000}"/>
    <cellStyle name="Normal 2 2 2 2 4 19 2 2" xfId="14186" xr:uid="{00000000-0005-0000-0000-0000F2360000}"/>
    <cellStyle name="Normal 2 2 2 2 4 19 2 3" xfId="14187" xr:uid="{00000000-0005-0000-0000-0000F3360000}"/>
    <cellStyle name="Normal 2 2 2 2 4 19 2 4" xfId="14188" xr:uid="{00000000-0005-0000-0000-0000F4360000}"/>
    <cellStyle name="Normal 2 2 2 2 4 19 2 5" xfId="14189" xr:uid="{00000000-0005-0000-0000-0000F5360000}"/>
    <cellStyle name="Normal 2 2 2 2 4 19 2 6" xfId="14190" xr:uid="{00000000-0005-0000-0000-0000F6360000}"/>
    <cellStyle name="Normal 2 2 2 2 4 19 2 7" xfId="14191" xr:uid="{00000000-0005-0000-0000-0000F7360000}"/>
    <cellStyle name="Normal 2 2 2 2 4 19 2 8" xfId="14192" xr:uid="{00000000-0005-0000-0000-0000F8360000}"/>
    <cellStyle name="Normal 2 2 2 2 4 19 2 9" xfId="14193" xr:uid="{00000000-0005-0000-0000-0000F9360000}"/>
    <cellStyle name="Normal 2 2 2 2 4 19 3" xfId="14194" xr:uid="{00000000-0005-0000-0000-0000FA360000}"/>
    <cellStyle name="Normal 2 2 2 2 4 19 3 10" xfId="14195" xr:uid="{00000000-0005-0000-0000-0000FB360000}"/>
    <cellStyle name="Normal 2 2 2 2 4 19 3 2" xfId="14196" xr:uid="{00000000-0005-0000-0000-0000FC360000}"/>
    <cellStyle name="Normal 2 2 2 2 4 19 3 3" xfId="14197" xr:uid="{00000000-0005-0000-0000-0000FD360000}"/>
    <cellStyle name="Normal 2 2 2 2 4 19 3 4" xfId="14198" xr:uid="{00000000-0005-0000-0000-0000FE360000}"/>
    <cellStyle name="Normal 2 2 2 2 4 19 3 5" xfId="14199" xr:uid="{00000000-0005-0000-0000-0000FF360000}"/>
    <cellStyle name="Normal 2 2 2 2 4 19 3 6" xfId="14200" xr:uid="{00000000-0005-0000-0000-000000370000}"/>
    <cellStyle name="Normal 2 2 2 2 4 19 3 7" xfId="14201" xr:uid="{00000000-0005-0000-0000-000001370000}"/>
    <cellStyle name="Normal 2 2 2 2 4 19 3 8" xfId="14202" xr:uid="{00000000-0005-0000-0000-000002370000}"/>
    <cellStyle name="Normal 2 2 2 2 4 19 3 9" xfId="14203" xr:uid="{00000000-0005-0000-0000-000003370000}"/>
    <cellStyle name="Normal 2 2 2 2 4 19 4" xfId="14204" xr:uid="{00000000-0005-0000-0000-000004370000}"/>
    <cellStyle name="Normal 2 2 2 2 4 19 4 10" xfId="14205" xr:uid="{00000000-0005-0000-0000-000005370000}"/>
    <cellStyle name="Normal 2 2 2 2 4 19 4 2" xfId="14206" xr:uid="{00000000-0005-0000-0000-000006370000}"/>
    <cellStyle name="Normal 2 2 2 2 4 19 4 3" xfId="14207" xr:uid="{00000000-0005-0000-0000-000007370000}"/>
    <cellStyle name="Normal 2 2 2 2 4 19 4 4" xfId="14208" xr:uid="{00000000-0005-0000-0000-000008370000}"/>
    <cellStyle name="Normal 2 2 2 2 4 19 4 5" xfId="14209" xr:uid="{00000000-0005-0000-0000-000009370000}"/>
    <cellStyle name="Normal 2 2 2 2 4 19 4 6" xfId="14210" xr:uid="{00000000-0005-0000-0000-00000A370000}"/>
    <cellStyle name="Normal 2 2 2 2 4 19 4 7" xfId="14211" xr:uid="{00000000-0005-0000-0000-00000B370000}"/>
    <cellStyle name="Normal 2 2 2 2 4 19 4 8" xfId="14212" xr:uid="{00000000-0005-0000-0000-00000C370000}"/>
    <cellStyle name="Normal 2 2 2 2 4 19 4 9" xfId="14213" xr:uid="{00000000-0005-0000-0000-00000D370000}"/>
    <cellStyle name="Normal 2 2 2 2 4 19 5" xfId="14214" xr:uid="{00000000-0005-0000-0000-00000E370000}"/>
    <cellStyle name="Normal 2 2 2 2 4 19 5 10" xfId="14215" xr:uid="{00000000-0005-0000-0000-00000F370000}"/>
    <cellStyle name="Normal 2 2 2 2 4 19 5 2" xfId="14216" xr:uid="{00000000-0005-0000-0000-000010370000}"/>
    <cellStyle name="Normal 2 2 2 2 4 19 5 3" xfId="14217" xr:uid="{00000000-0005-0000-0000-000011370000}"/>
    <cellStyle name="Normal 2 2 2 2 4 19 5 4" xfId="14218" xr:uid="{00000000-0005-0000-0000-000012370000}"/>
    <cellStyle name="Normal 2 2 2 2 4 19 5 5" xfId="14219" xr:uid="{00000000-0005-0000-0000-000013370000}"/>
    <cellStyle name="Normal 2 2 2 2 4 19 5 6" xfId="14220" xr:uid="{00000000-0005-0000-0000-000014370000}"/>
    <cellStyle name="Normal 2 2 2 2 4 19 5 7" xfId="14221" xr:uid="{00000000-0005-0000-0000-000015370000}"/>
    <cellStyle name="Normal 2 2 2 2 4 19 5 8" xfId="14222" xr:uid="{00000000-0005-0000-0000-000016370000}"/>
    <cellStyle name="Normal 2 2 2 2 4 19 5 9" xfId="14223" xr:uid="{00000000-0005-0000-0000-000017370000}"/>
    <cellStyle name="Normal 2 2 2 2 4 19 6" xfId="14224" xr:uid="{00000000-0005-0000-0000-000018370000}"/>
    <cellStyle name="Normal 2 2 2 2 4 19 7" xfId="14225" xr:uid="{00000000-0005-0000-0000-000019370000}"/>
    <cellStyle name="Normal 2 2 2 2 4 19 8" xfId="14226" xr:uid="{00000000-0005-0000-0000-00001A370000}"/>
    <cellStyle name="Normal 2 2 2 2 4 19 9" xfId="14227" xr:uid="{00000000-0005-0000-0000-00001B370000}"/>
    <cellStyle name="Normal 2 2 2 2 4 2" xfId="14228" xr:uid="{00000000-0005-0000-0000-00001C370000}"/>
    <cellStyle name="Normal 2 2 2 2 4 2 10" xfId="14229" xr:uid="{00000000-0005-0000-0000-00001D370000}"/>
    <cellStyle name="Normal 2 2 2 2 4 2 11" xfId="14230" xr:uid="{00000000-0005-0000-0000-00001E370000}"/>
    <cellStyle name="Normal 2 2 2 2 4 2 12" xfId="14231" xr:uid="{00000000-0005-0000-0000-00001F370000}"/>
    <cellStyle name="Normal 2 2 2 2 4 2 13" xfId="14232" xr:uid="{00000000-0005-0000-0000-000020370000}"/>
    <cellStyle name="Normal 2 2 2 2 4 2 14" xfId="14233" xr:uid="{00000000-0005-0000-0000-000021370000}"/>
    <cellStyle name="Normal 2 2 2 2 4 2 15" xfId="14234" xr:uid="{00000000-0005-0000-0000-000022370000}"/>
    <cellStyle name="Normal 2 2 2 2 4 2 16" xfId="14235" xr:uid="{00000000-0005-0000-0000-000023370000}"/>
    <cellStyle name="Normal 2 2 2 2 4 2 17" xfId="14236" xr:uid="{00000000-0005-0000-0000-000024370000}"/>
    <cellStyle name="Normal 2 2 2 2 4 2 18" xfId="14237" xr:uid="{00000000-0005-0000-0000-000025370000}"/>
    <cellStyle name="Normal 2 2 2 2 4 2 19" xfId="14238" xr:uid="{00000000-0005-0000-0000-000026370000}"/>
    <cellStyle name="Normal 2 2 2 2 4 2 2" xfId="14239" xr:uid="{00000000-0005-0000-0000-000027370000}"/>
    <cellStyle name="Normal 2 2 2 2 4 2 2 10" xfId="14240" xr:uid="{00000000-0005-0000-0000-000028370000}"/>
    <cellStyle name="Normal 2 2 2 2 4 2 2 10 10" xfId="14241" xr:uid="{00000000-0005-0000-0000-000029370000}"/>
    <cellStyle name="Normal 2 2 2 2 4 2 2 10 11" xfId="14242" xr:uid="{00000000-0005-0000-0000-00002A370000}"/>
    <cellStyle name="Normal 2 2 2 2 4 2 2 10 12" xfId="14243" xr:uid="{00000000-0005-0000-0000-00002B370000}"/>
    <cellStyle name="Normal 2 2 2 2 4 2 2 10 13" xfId="14244" xr:uid="{00000000-0005-0000-0000-00002C370000}"/>
    <cellStyle name="Normal 2 2 2 2 4 2 2 10 14" xfId="14245" xr:uid="{00000000-0005-0000-0000-00002D370000}"/>
    <cellStyle name="Normal 2 2 2 2 4 2 2 10 2" xfId="14246" xr:uid="{00000000-0005-0000-0000-00002E370000}"/>
    <cellStyle name="Normal 2 2 2 2 4 2 2 10 2 10" xfId="14247" xr:uid="{00000000-0005-0000-0000-00002F370000}"/>
    <cellStyle name="Normal 2 2 2 2 4 2 2 10 2 2" xfId="14248" xr:uid="{00000000-0005-0000-0000-000030370000}"/>
    <cellStyle name="Normal 2 2 2 2 4 2 2 10 2 3" xfId="14249" xr:uid="{00000000-0005-0000-0000-000031370000}"/>
    <cellStyle name="Normal 2 2 2 2 4 2 2 10 2 4" xfId="14250" xr:uid="{00000000-0005-0000-0000-000032370000}"/>
    <cellStyle name="Normal 2 2 2 2 4 2 2 10 2 5" xfId="14251" xr:uid="{00000000-0005-0000-0000-000033370000}"/>
    <cellStyle name="Normal 2 2 2 2 4 2 2 10 2 6" xfId="14252" xr:uid="{00000000-0005-0000-0000-000034370000}"/>
    <cellStyle name="Normal 2 2 2 2 4 2 2 10 2 7" xfId="14253" xr:uid="{00000000-0005-0000-0000-000035370000}"/>
    <cellStyle name="Normal 2 2 2 2 4 2 2 10 2 8" xfId="14254" xr:uid="{00000000-0005-0000-0000-000036370000}"/>
    <cellStyle name="Normal 2 2 2 2 4 2 2 10 2 9" xfId="14255" xr:uid="{00000000-0005-0000-0000-000037370000}"/>
    <cellStyle name="Normal 2 2 2 2 4 2 2 10 3" xfId="14256" xr:uid="{00000000-0005-0000-0000-000038370000}"/>
    <cellStyle name="Normal 2 2 2 2 4 2 2 10 3 10" xfId="14257" xr:uid="{00000000-0005-0000-0000-000039370000}"/>
    <cellStyle name="Normal 2 2 2 2 4 2 2 10 3 2" xfId="14258" xr:uid="{00000000-0005-0000-0000-00003A370000}"/>
    <cellStyle name="Normal 2 2 2 2 4 2 2 10 3 3" xfId="14259" xr:uid="{00000000-0005-0000-0000-00003B370000}"/>
    <cellStyle name="Normal 2 2 2 2 4 2 2 10 3 4" xfId="14260" xr:uid="{00000000-0005-0000-0000-00003C370000}"/>
    <cellStyle name="Normal 2 2 2 2 4 2 2 10 3 5" xfId="14261" xr:uid="{00000000-0005-0000-0000-00003D370000}"/>
    <cellStyle name="Normal 2 2 2 2 4 2 2 10 3 6" xfId="14262" xr:uid="{00000000-0005-0000-0000-00003E370000}"/>
    <cellStyle name="Normal 2 2 2 2 4 2 2 10 3 7" xfId="14263" xr:uid="{00000000-0005-0000-0000-00003F370000}"/>
    <cellStyle name="Normal 2 2 2 2 4 2 2 10 3 8" xfId="14264" xr:uid="{00000000-0005-0000-0000-000040370000}"/>
    <cellStyle name="Normal 2 2 2 2 4 2 2 10 3 9" xfId="14265" xr:uid="{00000000-0005-0000-0000-000041370000}"/>
    <cellStyle name="Normal 2 2 2 2 4 2 2 10 4" xfId="14266" xr:uid="{00000000-0005-0000-0000-000042370000}"/>
    <cellStyle name="Normal 2 2 2 2 4 2 2 10 4 10" xfId="14267" xr:uid="{00000000-0005-0000-0000-000043370000}"/>
    <cellStyle name="Normal 2 2 2 2 4 2 2 10 4 2" xfId="14268" xr:uid="{00000000-0005-0000-0000-000044370000}"/>
    <cellStyle name="Normal 2 2 2 2 4 2 2 10 4 3" xfId="14269" xr:uid="{00000000-0005-0000-0000-000045370000}"/>
    <cellStyle name="Normal 2 2 2 2 4 2 2 10 4 4" xfId="14270" xr:uid="{00000000-0005-0000-0000-000046370000}"/>
    <cellStyle name="Normal 2 2 2 2 4 2 2 10 4 5" xfId="14271" xr:uid="{00000000-0005-0000-0000-000047370000}"/>
    <cellStyle name="Normal 2 2 2 2 4 2 2 10 4 6" xfId="14272" xr:uid="{00000000-0005-0000-0000-000048370000}"/>
    <cellStyle name="Normal 2 2 2 2 4 2 2 10 4 7" xfId="14273" xr:uid="{00000000-0005-0000-0000-000049370000}"/>
    <cellStyle name="Normal 2 2 2 2 4 2 2 10 4 8" xfId="14274" xr:uid="{00000000-0005-0000-0000-00004A370000}"/>
    <cellStyle name="Normal 2 2 2 2 4 2 2 10 4 9" xfId="14275" xr:uid="{00000000-0005-0000-0000-00004B370000}"/>
    <cellStyle name="Normal 2 2 2 2 4 2 2 10 5" xfId="14276" xr:uid="{00000000-0005-0000-0000-00004C370000}"/>
    <cellStyle name="Normal 2 2 2 2 4 2 2 10 5 10" xfId="14277" xr:uid="{00000000-0005-0000-0000-00004D370000}"/>
    <cellStyle name="Normal 2 2 2 2 4 2 2 10 5 2" xfId="14278" xr:uid="{00000000-0005-0000-0000-00004E370000}"/>
    <cellStyle name="Normal 2 2 2 2 4 2 2 10 5 3" xfId="14279" xr:uid="{00000000-0005-0000-0000-00004F370000}"/>
    <cellStyle name="Normal 2 2 2 2 4 2 2 10 5 4" xfId="14280" xr:uid="{00000000-0005-0000-0000-000050370000}"/>
    <cellStyle name="Normal 2 2 2 2 4 2 2 10 5 5" xfId="14281" xr:uid="{00000000-0005-0000-0000-000051370000}"/>
    <cellStyle name="Normal 2 2 2 2 4 2 2 10 5 6" xfId="14282" xr:uid="{00000000-0005-0000-0000-000052370000}"/>
    <cellStyle name="Normal 2 2 2 2 4 2 2 10 5 7" xfId="14283" xr:uid="{00000000-0005-0000-0000-000053370000}"/>
    <cellStyle name="Normal 2 2 2 2 4 2 2 10 5 8" xfId="14284" xr:uid="{00000000-0005-0000-0000-000054370000}"/>
    <cellStyle name="Normal 2 2 2 2 4 2 2 10 5 9" xfId="14285" xr:uid="{00000000-0005-0000-0000-000055370000}"/>
    <cellStyle name="Normal 2 2 2 2 4 2 2 10 6" xfId="14286" xr:uid="{00000000-0005-0000-0000-000056370000}"/>
    <cellStyle name="Normal 2 2 2 2 4 2 2 10 7" xfId="14287" xr:uid="{00000000-0005-0000-0000-000057370000}"/>
    <cellStyle name="Normal 2 2 2 2 4 2 2 10 8" xfId="14288" xr:uid="{00000000-0005-0000-0000-000058370000}"/>
    <cellStyle name="Normal 2 2 2 2 4 2 2 10 9" xfId="14289" xr:uid="{00000000-0005-0000-0000-000059370000}"/>
    <cellStyle name="Normal 2 2 2 2 4 2 2 11" xfId="14290" xr:uid="{00000000-0005-0000-0000-00005A370000}"/>
    <cellStyle name="Normal 2 2 2 2 4 2 2 11 10" xfId="14291" xr:uid="{00000000-0005-0000-0000-00005B370000}"/>
    <cellStyle name="Normal 2 2 2 2 4 2 2 11 11" xfId="14292" xr:uid="{00000000-0005-0000-0000-00005C370000}"/>
    <cellStyle name="Normal 2 2 2 2 4 2 2 11 12" xfId="14293" xr:uid="{00000000-0005-0000-0000-00005D370000}"/>
    <cellStyle name="Normal 2 2 2 2 4 2 2 11 13" xfId="14294" xr:uid="{00000000-0005-0000-0000-00005E370000}"/>
    <cellStyle name="Normal 2 2 2 2 4 2 2 11 14" xfId="14295" xr:uid="{00000000-0005-0000-0000-00005F370000}"/>
    <cellStyle name="Normal 2 2 2 2 4 2 2 11 2" xfId="14296" xr:uid="{00000000-0005-0000-0000-000060370000}"/>
    <cellStyle name="Normal 2 2 2 2 4 2 2 11 2 10" xfId="14297" xr:uid="{00000000-0005-0000-0000-000061370000}"/>
    <cellStyle name="Normal 2 2 2 2 4 2 2 11 2 2" xfId="14298" xr:uid="{00000000-0005-0000-0000-000062370000}"/>
    <cellStyle name="Normal 2 2 2 2 4 2 2 11 2 3" xfId="14299" xr:uid="{00000000-0005-0000-0000-000063370000}"/>
    <cellStyle name="Normal 2 2 2 2 4 2 2 11 2 4" xfId="14300" xr:uid="{00000000-0005-0000-0000-000064370000}"/>
    <cellStyle name="Normal 2 2 2 2 4 2 2 11 2 5" xfId="14301" xr:uid="{00000000-0005-0000-0000-000065370000}"/>
    <cellStyle name="Normal 2 2 2 2 4 2 2 11 2 6" xfId="14302" xr:uid="{00000000-0005-0000-0000-000066370000}"/>
    <cellStyle name="Normal 2 2 2 2 4 2 2 11 2 7" xfId="14303" xr:uid="{00000000-0005-0000-0000-000067370000}"/>
    <cellStyle name="Normal 2 2 2 2 4 2 2 11 2 8" xfId="14304" xr:uid="{00000000-0005-0000-0000-000068370000}"/>
    <cellStyle name="Normal 2 2 2 2 4 2 2 11 2 9" xfId="14305" xr:uid="{00000000-0005-0000-0000-000069370000}"/>
    <cellStyle name="Normal 2 2 2 2 4 2 2 11 3" xfId="14306" xr:uid="{00000000-0005-0000-0000-00006A370000}"/>
    <cellStyle name="Normal 2 2 2 2 4 2 2 11 3 10" xfId="14307" xr:uid="{00000000-0005-0000-0000-00006B370000}"/>
    <cellStyle name="Normal 2 2 2 2 4 2 2 11 3 2" xfId="14308" xr:uid="{00000000-0005-0000-0000-00006C370000}"/>
    <cellStyle name="Normal 2 2 2 2 4 2 2 11 3 3" xfId="14309" xr:uid="{00000000-0005-0000-0000-00006D370000}"/>
    <cellStyle name="Normal 2 2 2 2 4 2 2 11 3 4" xfId="14310" xr:uid="{00000000-0005-0000-0000-00006E370000}"/>
    <cellStyle name="Normal 2 2 2 2 4 2 2 11 3 5" xfId="14311" xr:uid="{00000000-0005-0000-0000-00006F370000}"/>
    <cellStyle name="Normal 2 2 2 2 4 2 2 11 3 6" xfId="14312" xr:uid="{00000000-0005-0000-0000-000070370000}"/>
    <cellStyle name="Normal 2 2 2 2 4 2 2 11 3 7" xfId="14313" xr:uid="{00000000-0005-0000-0000-000071370000}"/>
    <cellStyle name="Normal 2 2 2 2 4 2 2 11 3 8" xfId="14314" xr:uid="{00000000-0005-0000-0000-000072370000}"/>
    <cellStyle name="Normal 2 2 2 2 4 2 2 11 3 9" xfId="14315" xr:uid="{00000000-0005-0000-0000-000073370000}"/>
    <cellStyle name="Normal 2 2 2 2 4 2 2 11 4" xfId="14316" xr:uid="{00000000-0005-0000-0000-000074370000}"/>
    <cellStyle name="Normal 2 2 2 2 4 2 2 11 4 10" xfId="14317" xr:uid="{00000000-0005-0000-0000-000075370000}"/>
    <cellStyle name="Normal 2 2 2 2 4 2 2 11 4 2" xfId="14318" xr:uid="{00000000-0005-0000-0000-000076370000}"/>
    <cellStyle name="Normal 2 2 2 2 4 2 2 11 4 3" xfId="14319" xr:uid="{00000000-0005-0000-0000-000077370000}"/>
    <cellStyle name="Normal 2 2 2 2 4 2 2 11 4 4" xfId="14320" xr:uid="{00000000-0005-0000-0000-000078370000}"/>
    <cellStyle name="Normal 2 2 2 2 4 2 2 11 4 5" xfId="14321" xr:uid="{00000000-0005-0000-0000-000079370000}"/>
    <cellStyle name="Normal 2 2 2 2 4 2 2 11 4 6" xfId="14322" xr:uid="{00000000-0005-0000-0000-00007A370000}"/>
    <cellStyle name="Normal 2 2 2 2 4 2 2 11 4 7" xfId="14323" xr:uid="{00000000-0005-0000-0000-00007B370000}"/>
    <cellStyle name="Normal 2 2 2 2 4 2 2 11 4 8" xfId="14324" xr:uid="{00000000-0005-0000-0000-00007C370000}"/>
    <cellStyle name="Normal 2 2 2 2 4 2 2 11 4 9" xfId="14325" xr:uid="{00000000-0005-0000-0000-00007D370000}"/>
    <cellStyle name="Normal 2 2 2 2 4 2 2 11 5" xfId="14326" xr:uid="{00000000-0005-0000-0000-00007E370000}"/>
    <cellStyle name="Normal 2 2 2 2 4 2 2 11 5 10" xfId="14327" xr:uid="{00000000-0005-0000-0000-00007F370000}"/>
    <cellStyle name="Normal 2 2 2 2 4 2 2 11 5 2" xfId="14328" xr:uid="{00000000-0005-0000-0000-000080370000}"/>
    <cellStyle name="Normal 2 2 2 2 4 2 2 11 5 3" xfId="14329" xr:uid="{00000000-0005-0000-0000-000081370000}"/>
    <cellStyle name="Normal 2 2 2 2 4 2 2 11 5 4" xfId="14330" xr:uid="{00000000-0005-0000-0000-000082370000}"/>
    <cellStyle name="Normal 2 2 2 2 4 2 2 11 5 5" xfId="14331" xr:uid="{00000000-0005-0000-0000-000083370000}"/>
    <cellStyle name="Normal 2 2 2 2 4 2 2 11 5 6" xfId="14332" xr:uid="{00000000-0005-0000-0000-000084370000}"/>
    <cellStyle name="Normal 2 2 2 2 4 2 2 11 5 7" xfId="14333" xr:uid="{00000000-0005-0000-0000-000085370000}"/>
    <cellStyle name="Normal 2 2 2 2 4 2 2 11 5 8" xfId="14334" xr:uid="{00000000-0005-0000-0000-000086370000}"/>
    <cellStyle name="Normal 2 2 2 2 4 2 2 11 5 9" xfId="14335" xr:uid="{00000000-0005-0000-0000-000087370000}"/>
    <cellStyle name="Normal 2 2 2 2 4 2 2 11 6" xfId="14336" xr:uid="{00000000-0005-0000-0000-000088370000}"/>
    <cellStyle name="Normal 2 2 2 2 4 2 2 11 7" xfId="14337" xr:uid="{00000000-0005-0000-0000-000089370000}"/>
    <cellStyle name="Normal 2 2 2 2 4 2 2 11 8" xfId="14338" xr:uid="{00000000-0005-0000-0000-00008A370000}"/>
    <cellStyle name="Normal 2 2 2 2 4 2 2 11 9" xfId="14339" xr:uid="{00000000-0005-0000-0000-00008B370000}"/>
    <cellStyle name="Normal 2 2 2 2 4 2 2 12" xfId="14340" xr:uid="{00000000-0005-0000-0000-00008C370000}"/>
    <cellStyle name="Normal 2 2 2 2 4 2 2 12 10" xfId="14341" xr:uid="{00000000-0005-0000-0000-00008D370000}"/>
    <cellStyle name="Normal 2 2 2 2 4 2 2 12 11" xfId="14342" xr:uid="{00000000-0005-0000-0000-00008E370000}"/>
    <cellStyle name="Normal 2 2 2 2 4 2 2 12 12" xfId="14343" xr:uid="{00000000-0005-0000-0000-00008F370000}"/>
    <cellStyle name="Normal 2 2 2 2 4 2 2 12 13" xfId="14344" xr:uid="{00000000-0005-0000-0000-000090370000}"/>
    <cellStyle name="Normal 2 2 2 2 4 2 2 12 14" xfId="14345" xr:uid="{00000000-0005-0000-0000-000091370000}"/>
    <cellStyle name="Normal 2 2 2 2 4 2 2 12 2" xfId="14346" xr:uid="{00000000-0005-0000-0000-000092370000}"/>
    <cellStyle name="Normal 2 2 2 2 4 2 2 12 2 10" xfId="14347" xr:uid="{00000000-0005-0000-0000-000093370000}"/>
    <cellStyle name="Normal 2 2 2 2 4 2 2 12 2 2" xfId="14348" xr:uid="{00000000-0005-0000-0000-000094370000}"/>
    <cellStyle name="Normal 2 2 2 2 4 2 2 12 2 3" xfId="14349" xr:uid="{00000000-0005-0000-0000-000095370000}"/>
    <cellStyle name="Normal 2 2 2 2 4 2 2 12 2 4" xfId="14350" xr:uid="{00000000-0005-0000-0000-000096370000}"/>
    <cellStyle name="Normal 2 2 2 2 4 2 2 12 2 5" xfId="14351" xr:uid="{00000000-0005-0000-0000-000097370000}"/>
    <cellStyle name="Normal 2 2 2 2 4 2 2 12 2 6" xfId="14352" xr:uid="{00000000-0005-0000-0000-000098370000}"/>
    <cellStyle name="Normal 2 2 2 2 4 2 2 12 2 7" xfId="14353" xr:uid="{00000000-0005-0000-0000-000099370000}"/>
    <cellStyle name="Normal 2 2 2 2 4 2 2 12 2 8" xfId="14354" xr:uid="{00000000-0005-0000-0000-00009A370000}"/>
    <cellStyle name="Normal 2 2 2 2 4 2 2 12 2 9" xfId="14355" xr:uid="{00000000-0005-0000-0000-00009B370000}"/>
    <cellStyle name="Normal 2 2 2 2 4 2 2 12 3" xfId="14356" xr:uid="{00000000-0005-0000-0000-00009C370000}"/>
    <cellStyle name="Normal 2 2 2 2 4 2 2 12 3 10" xfId="14357" xr:uid="{00000000-0005-0000-0000-00009D370000}"/>
    <cellStyle name="Normal 2 2 2 2 4 2 2 12 3 2" xfId="14358" xr:uid="{00000000-0005-0000-0000-00009E370000}"/>
    <cellStyle name="Normal 2 2 2 2 4 2 2 12 3 3" xfId="14359" xr:uid="{00000000-0005-0000-0000-00009F370000}"/>
    <cellStyle name="Normal 2 2 2 2 4 2 2 12 3 4" xfId="14360" xr:uid="{00000000-0005-0000-0000-0000A0370000}"/>
    <cellStyle name="Normal 2 2 2 2 4 2 2 12 3 5" xfId="14361" xr:uid="{00000000-0005-0000-0000-0000A1370000}"/>
    <cellStyle name="Normal 2 2 2 2 4 2 2 12 3 6" xfId="14362" xr:uid="{00000000-0005-0000-0000-0000A2370000}"/>
    <cellStyle name="Normal 2 2 2 2 4 2 2 12 3 7" xfId="14363" xr:uid="{00000000-0005-0000-0000-0000A3370000}"/>
    <cellStyle name="Normal 2 2 2 2 4 2 2 12 3 8" xfId="14364" xr:uid="{00000000-0005-0000-0000-0000A4370000}"/>
    <cellStyle name="Normal 2 2 2 2 4 2 2 12 3 9" xfId="14365" xr:uid="{00000000-0005-0000-0000-0000A5370000}"/>
    <cellStyle name="Normal 2 2 2 2 4 2 2 12 4" xfId="14366" xr:uid="{00000000-0005-0000-0000-0000A6370000}"/>
    <cellStyle name="Normal 2 2 2 2 4 2 2 12 4 10" xfId="14367" xr:uid="{00000000-0005-0000-0000-0000A7370000}"/>
    <cellStyle name="Normal 2 2 2 2 4 2 2 12 4 2" xfId="14368" xr:uid="{00000000-0005-0000-0000-0000A8370000}"/>
    <cellStyle name="Normal 2 2 2 2 4 2 2 12 4 3" xfId="14369" xr:uid="{00000000-0005-0000-0000-0000A9370000}"/>
    <cellStyle name="Normal 2 2 2 2 4 2 2 12 4 4" xfId="14370" xr:uid="{00000000-0005-0000-0000-0000AA370000}"/>
    <cellStyle name="Normal 2 2 2 2 4 2 2 12 4 5" xfId="14371" xr:uid="{00000000-0005-0000-0000-0000AB370000}"/>
    <cellStyle name="Normal 2 2 2 2 4 2 2 12 4 6" xfId="14372" xr:uid="{00000000-0005-0000-0000-0000AC370000}"/>
    <cellStyle name="Normal 2 2 2 2 4 2 2 12 4 7" xfId="14373" xr:uid="{00000000-0005-0000-0000-0000AD370000}"/>
    <cellStyle name="Normal 2 2 2 2 4 2 2 12 4 8" xfId="14374" xr:uid="{00000000-0005-0000-0000-0000AE370000}"/>
    <cellStyle name="Normal 2 2 2 2 4 2 2 12 4 9" xfId="14375" xr:uid="{00000000-0005-0000-0000-0000AF370000}"/>
    <cellStyle name="Normal 2 2 2 2 4 2 2 12 5" xfId="14376" xr:uid="{00000000-0005-0000-0000-0000B0370000}"/>
    <cellStyle name="Normal 2 2 2 2 4 2 2 12 5 10" xfId="14377" xr:uid="{00000000-0005-0000-0000-0000B1370000}"/>
    <cellStyle name="Normal 2 2 2 2 4 2 2 12 5 2" xfId="14378" xr:uid="{00000000-0005-0000-0000-0000B2370000}"/>
    <cellStyle name="Normal 2 2 2 2 4 2 2 12 5 3" xfId="14379" xr:uid="{00000000-0005-0000-0000-0000B3370000}"/>
    <cellStyle name="Normal 2 2 2 2 4 2 2 12 5 4" xfId="14380" xr:uid="{00000000-0005-0000-0000-0000B4370000}"/>
    <cellStyle name="Normal 2 2 2 2 4 2 2 12 5 5" xfId="14381" xr:uid="{00000000-0005-0000-0000-0000B5370000}"/>
    <cellStyle name="Normal 2 2 2 2 4 2 2 12 5 6" xfId="14382" xr:uid="{00000000-0005-0000-0000-0000B6370000}"/>
    <cellStyle name="Normal 2 2 2 2 4 2 2 12 5 7" xfId="14383" xr:uid="{00000000-0005-0000-0000-0000B7370000}"/>
    <cellStyle name="Normal 2 2 2 2 4 2 2 12 5 8" xfId="14384" xr:uid="{00000000-0005-0000-0000-0000B8370000}"/>
    <cellStyle name="Normal 2 2 2 2 4 2 2 12 5 9" xfId="14385" xr:uid="{00000000-0005-0000-0000-0000B9370000}"/>
    <cellStyle name="Normal 2 2 2 2 4 2 2 12 6" xfId="14386" xr:uid="{00000000-0005-0000-0000-0000BA370000}"/>
    <cellStyle name="Normal 2 2 2 2 4 2 2 12 7" xfId="14387" xr:uid="{00000000-0005-0000-0000-0000BB370000}"/>
    <cellStyle name="Normal 2 2 2 2 4 2 2 12 8" xfId="14388" xr:uid="{00000000-0005-0000-0000-0000BC370000}"/>
    <cellStyle name="Normal 2 2 2 2 4 2 2 12 9" xfId="14389" xr:uid="{00000000-0005-0000-0000-0000BD370000}"/>
    <cellStyle name="Normal 2 2 2 2 4 2 2 13" xfId="14390" xr:uid="{00000000-0005-0000-0000-0000BE370000}"/>
    <cellStyle name="Normal 2 2 2 2 4 2 2 13 10" xfId="14391" xr:uid="{00000000-0005-0000-0000-0000BF370000}"/>
    <cellStyle name="Normal 2 2 2 2 4 2 2 13 11" xfId="14392" xr:uid="{00000000-0005-0000-0000-0000C0370000}"/>
    <cellStyle name="Normal 2 2 2 2 4 2 2 13 12" xfId="14393" xr:uid="{00000000-0005-0000-0000-0000C1370000}"/>
    <cellStyle name="Normal 2 2 2 2 4 2 2 13 13" xfId="14394" xr:uid="{00000000-0005-0000-0000-0000C2370000}"/>
    <cellStyle name="Normal 2 2 2 2 4 2 2 13 14" xfId="14395" xr:uid="{00000000-0005-0000-0000-0000C3370000}"/>
    <cellStyle name="Normal 2 2 2 2 4 2 2 13 2" xfId="14396" xr:uid="{00000000-0005-0000-0000-0000C4370000}"/>
    <cellStyle name="Normal 2 2 2 2 4 2 2 13 2 10" xfId="14397" xr:uid="{00000000-0005-0000-0000-0000C5370000}"/>
    <cellStyle name="Normal 2 2 2 2 4 2 2 13 2 2" xfId="14398" xr:uid="{00000000-0005-0000-0000-0000C6370000}"/>
    <cellStyle name="Normal 2 2 2 2 4 2 2 13 2 3" xfId="14399" xr:uid="{00000000-0005-0000-0000-0000C7370000}"/>
    <cellStyle name="Normal 2 2 2 2 4 2 2 13 2 4" xfId="14400" xr:uid="{00000000-0005-0000-0000-0000C8370000}"/>
    <cellStyle name="Normal 2 2 2 2 4 2 2 13 2 5" xfId="14401" xr:uid="{00000000-0005-0000-0000-0000C9370000}"/>
    <cellStyle name="Normal 2 2 2 2 4 2 2 13 2 6" xfId="14402" xr:uid="{00000000-0005-0000-0000-0000CA370000}"/>
    <cellStyle name="Normal 2 2 2 2 4 2 2 13 2 7" xfId="14403" xr:uid="{00000000-0005-0000-0000-0000CB370000}"/>
    <cellStyle name="Normal 2 2 2 2 4 2 2 13 2 8" xfId="14404" xr:uid="{00000000-0005-0000-0000-0000CC370000}"/>
    <cellStyle name="Normal 2 2 2 2 4 2 2 13 2 9" xfId="14405" xr:uid="{00000000-0005-0000-0000-0000CD370000}"/>
    <cellStyle name="Normal 2 2 2 2 4 2 2 13 3" xfId="14406" xr:uid="{00000000-0005-0000-0000-0000CE370000}"/>
    <cellStyle name="Normal 2 2 2 2 4 2 2 13 3 10" xfId="14407" xr:uid="{00000000-0005-0000-0000-0000CF370000}"/>
    <cellStyle name="Normal 2 2 2 2 4 2 2 13 3 2" xfId="14408" xr:uid="{00000000-0005-0000-0000-0000D0370000}"/>
    <cellStyle name="Normal 2 2 2 2 4 2 2 13 3 3" xfId="14409" xr:uid="{00000000-0005-0000-0000-0000D1370000}"/>
    <cellStyle name="Normal 2 2 2 2 4 2 2 13 3 4" xfId="14410" xr:uid="{00000000-0005-0000-0000-0000D2370000}"/>
    <cellStyle name="Normal 2 2 2 2 4 2 2 13 3 5" xfId="14411" xr:uid="{00000000-0005-0000-0000-0000D3370000}"/>
    <cellStyle name="Normal 2 2 2 2 4 2 2 13 3 6" xfId="14412" xr:uid="{00000000-0005-0000-0000-0000D4370000}"/>
    <cellStyle name="Normal 2 2 2 2 4 2 2 13 3 7" xfId="14413" xr:uid="{00000000-0005-0000-0000-0000D5370000}"/>
    <cellStyle name="Normal 2 2 2 2 4 2 2 13 3 8" xfId="14414" xr:uid="{00000000-0005-0000-0000-0000D6370000}"/>
    <cellStyle name="Normal 2 2 2 2 4 2 2 13 3 9" xfId="14415" xr:uid="{00000000-0005-0000-0000-0000D7370000}"/>
    <cellStyle name="Normal 2 2 2 2 4 2 2 13 4" xfId="14416" xr:uid="{00000000-0005-0000-0000-0000D8370000}"/>
    <cellStyle name="Normal 2 2 2 2 4 2 2 13 4 10" xfId="14417" xr:uid="{00000000-0005-0000-0000-0000D9370000}"/>
    <cellStyle name="Normal 2 2 2 2 4 2 2 13 4 2" xfId="14418" xr:uid="{00000000-0005-0000-0000-0000DA370000}"/>
    <cellStyle name="Normal 2 2 2 2 4 2 2 13 4 3" xfId="14419" xr:uid="{00000000-0005-0000-0000-0000DB370000}"/>
    <cellStyle name="Normal 2 2 2 2 4 2 2 13 4 4" xfId="14420" xr:uid="{00000000-0005-0000-0000-0000DC370000}"/>
    <cellStyle name="Normal 2 2 2 2 4 2 2 13 4 5" xfId="14421" xr:uid="{00000000-0005-0000-0000-0000DD370000}"/>
    <cellStyle name="Normal 2 2 2 2 4 2 2 13 4 6" xfId="14422" xr:uid="{00000000-0005-0000-0000-0000DE370000}"/>
    <cellStyle name="Normal 2 2 2 2 4 2 2 13 4 7" xfId="14423" xr:uid="{00000000-0005-0000-0000-0000DF370000}"/>
    <cellStyle name="Normal 2 2 2 2 4 2 2 13 4 8" xfId="14424" xr:uid="{00000000-0005-0000-0000-0000E0370000}"/>
    <cellStyle name="Normal 2 2 2 2 4 2 2 13 4 9" xfId="14425" xr:uid="{00000000-0005-0000-0000-0000E1370000}"/>
    <cellStyle name="Normal 2 2 2 2 4 2 2 13 5" xfId="14426" xr:uid="{00000000-0005-0000-0000-0000E2370000}"/>
    <cellStyle name="Normal 2 2 2 2 4 2 2 13 5 10" xfId="14427" xr:uid="{00000000-0005-0000-0000-0000E3370000}"/>
    <cellStyle name="Normal 2 2 2 2 4 2 2 13 5 2" xfId="14428" xr:uid="{00000000-0005-0000-0000-0000E4370000}"/>
    <cellStyle name="Normal 2 2 2 2 4 2 2 13 5 3" xfId="14429" xr:uid="{00000000-0005-0000-0000-0000E5370000}"/>
    <cellStyle name="Normal 2 2 2 2 4 2 2 13 5 4" xfId="14430" xr:uid="{00000000-0005-0000-0000-0000E6370000}"/>
    <cellStyle name="Normal 2 2 2 2 4 2 2 13 5 5" xfId="14431" xr:uid="{00000000-0005-0000-0000-0000E7370000}"/>
    <cellStyle name="Normal 2 2 2 2 4 2 2 13 5 6" xfId="14432" xr:uid="{00000000-0005-0000-0000-0000E8370000}"/>
    <cellStyle name="Normal 2 2 2 2 4 2 2 13 5 7" xfId="14433" xr:uid="{00000000-0005-0000-0000-0000E9370000}"/>
    <cellStyle name="Normal 2 2 2 2 4 2 2 13 5 8" xfId="14434" xr:uid="{00000000-0005-0000-0000-0000EA370000}"/>
    <cellStyle name="Normal 2 2 2 2 4 2 2 13 5 9" xfId="14435" xr:uid="{00000000-0005-0000-0000-0000EB370000}"/>
    <cellStyle name="Normal 2 2 2 2 4 2 2 13 6" xfId="14436" xr:uid="{00000000-0005-0000-0000-0000EC370000}"/>
    <cellStyle name="Normal 2 2 2 2 4 2 2 13 7" xfId="14437" xr:uid="{00000000-0005-0000-0000-0000ED370000}"/>
    <cellStyle name="Normal 2 2 2 2 4 2 2 13 8" xfId="14438" xr:uid="{00000000-0005-0000-0000-0000EE370000}"/>
    <cellStyle name="Normal 2 2 2 2 4 2 2 13 9" xfId="14439" xr:uid="{00000000-0005-0000-0000-0000EF370000}"/>
    <cellStyle name="Normal 2 2 2 2 4 2 2 14" xfId="14440" xr:uid="{00000000-0005-0000-0000-0000F0370000}"/>
    <cellStyle name="Normal 2 2 2 2 4 2 2 14 10" xfId="14441" xr:uid="{00000000-0005-0000-0000-0000F1370000}"/>
    <cellStyle name="Normal 2 2 2 2 4 2 2 14 11" xfId="14442" xr:uid="{00000000-0005-0000-0000-0000F2370000}"/>
    <cellStyle name="Normal 2 2 2 2 4 2 2 14 12" xfId="14443" xr:uid="{00000000-0005-0000-0000-0000F3370000}"/>
    <cellStyle name="Normal 2 2 2 2 4 2 2 14 13" xfId="14444" xr:uid="{00000000-0005-0000-0000-0000F4370000}"/>
    <cellStyle name="Normal 2 2 2 2 4 2 2 14 14" xfId="14445" xr:uid="{00000000-0005-0000-0000-0000F5370000}"/>
    <cellStyle name="Normal 2 2 2 2 4 2 2 14 2" xfId="14446" xr:uid="{00000000-0005-0000-0000-0000F6370000}"/>
    <cellStyle name="Normal 2 2 2 2 4 2 2 14 2 10" xfId="14447" xr:uid="{00000000-0005-0000-0000-0000F7370000}"/>
    <cellStyle name="Normal 2 2 2 2 4 2 2 14 2 2" xfId="14448" xr:uid="{00000000-0005-0000-0000-0000F8370000}"/>
    <cellStyle name="Normal 2 2 2 2 4 2 2 14 2 3" xfId="14449" xr:uid="{00000000-0005-0000-0000-0000F9370000}"/>
    <cellStyle name="Normal 2 2 2 2 4 2 2 14 2 4" xfId="14450" xr:uid="{00000000-0005-0000-0000-0000FA370000}"/>
    <cellStyle name="Normal 2 2 2 2 4 2 2 14 2 5" xfId="14451" xr:uid="{00000000-0005-0000-0000-0000FB370000}"/>
    <cellStyle name="Normal 2 2 2 2 4 2 2 14 2 6" xfId="14452" xr:uid="{00000000-0005-0000-0000-0000FC370000}"/>
    <cellStyle name="Normal 2 2 2 2 4 2 2 14 2 7" xfId="14453" xr:uid="{00000000-0005-0000-0000-0000FD370000}"/>
    <cellStyle name="Normal 2 2 2 2 4 2 2 14 2 8" xfId="14454" xr:uid="{00000000-0005-0000-0000-0000FE370000}"/>
    <cellStyle name="Normal 2 2 2 2 4 2 2 14 2 9" xfId="14455" xr:uid="{00000000-0005-0000-0000-0000FF370000}"/>
    <cellStyle name="Normal 2 2 2 2 4 2 2 14 3" xfId="14456" xr:uid="{00000000-0005-0000-0000-000000380000}"/>
    <cellStyle name="Normal 2 2 2 2 4 2 2 14 3 10" xfId="14457" xr:uid="{00000000-0005-0000-0000-000001380000}"/>
    <cellStyle name="Normal 2 2 2 2 4 2 2 14 3 2" xfId="14458" xr:uid="{00000000-0005-0000-0000-000002380000}"/>
    <cellStyle name="Normal 2 2 2 2 4 2 2 14 3 3" xfId="14459" xr:uid="{00000000-0005-0000-0000-000003380000}"/>
    <cellStyle name="Normal 2 2 2 2 4 2 2 14 3 4" xfId="14460" xr:uid="{00000000-0005-0000-0000-000004380000}"/>
    <cellStyle name="Normal 2 2 2 2 4 2 2 14 3 5" xfId="14461" xr:uid="{00000000-0005-0000-0000-000005380000}"/>
    <cellStyle name="Normal 2 2 2 2 4 2 2 14 3 6" xfId="14462" xr:uid="{00000000-0005-0000-0000-000006380000}"/>
    <cellStyle name="Normal 2 2 2 2 4 2 2 14 3 7" xfId="14463" xr:uid="{00000000-0005-0000-0000-000007380000}"/>
    <cellStyle name="Normal 2 2 2 2 4 2 2 14 3 8" xfId="14464" xr:uid="{00000000-0005-0000-0000-000008380000}"/>
    <cellStyle name="Normal 2 2 2 2 4 2 2 14 3 9" xfId="14465" xr:uid="{00000000-0005-0000-0000-000009380000}"/>
    <cellStyle name="Normal 2 2 2 2 4 2 2 14 4" xfId="14466" xr:uid="{00000000-0005-0000-0000-00000A380000}"/>
    <cellStyle name="Normal 2 2 2 2 4 2 2 14 4 10" xfId="14467" xr:uid="{00000000-0005-0000-0000-00000B380000}"/>
    <cellStyle name="Normal 2 2 2 2 4 2 2 14 4 2" xfId="14468" xr:uid="{00000000-0005-0000-0000-00000C380000}"/>
    <cellStyle name="Normal 2 2 2 2 4 2 2 14 4 3" xfId="14469" xr:uid="{00000000-0005-0000-0000-00000D380000}"/>
    <cellStyle name="Normal 2 2 2 2 4 2 2 14 4 4" xfId="14470" xr:uid="{00000000-0005-0000-0000-00000E380000}"/>
    <cellStyle name="Normal 2 2 2 2 4 2 2 14 4 5" xfId="14471" xr:uid="{00000000-0005-0000-0000-00000F380000}"/>
    <cellStyle name="Normal 2 2 2 2 4 2 2 14 4 6" xfId="14472" xr:uid="{00000000-0005-0000-0000-000010380000}"/>
    <cellStyle name="Normal 2 2 2 2 4 2 2 14 4 7" xfId="14473" xr:uid="{00000000-0005-0000-0000-000011380000}"/>
    <cellStyle name="Normal 2 2 2 2 4 2 2 14 4 8" xfId="14474" xr:uid="{00000000-0005-0000-0000-000012380000}"/>
    <cellStyle name="Normal 2 2 2 2 4 2 2 14 4 9" xfId="14475" xr:uid="{00000000-0005-0000-0000-000013380000}"/>
    <cellStyle name="Normal 2 2 2 2 4 2 2 14 5" xfId="14476" xr:uid="{00000000-0005-0000-0000-000014380000}"/>
    <cellStyle name="Normal 2 2 2 2 4 2 2 14 5 10" xfId="14477" xr:uid="{00000000-0005-0000-0000-000015380000}"/>
    <cellStyle name="Normal 2 2 2 2 4 2 2 14 5 2" xfId="14478" xr:uid="{00000000-0005-0000-0000-000016380000}"/>
    <cellStyle name="Normal 2 2 2 2 4 2 2 14 5 3" xfId="14479" xr:uid="{00000000-0005-0000-0000-000017380000}"/>
    <cellStyle name="Normal 2 2 2 2 4 2 2 14 5 4" xfId="14480" xr:uid="{00000000-0005-0000-0000-000018380000}"/>
    <cellStyle name="Normal 2 2 2 2 4 2 2 14 5 5" xfId="14481" xr:uid="{00000000-0005-0000-0000-000019380000}"/>
    <cellStyle name="Normal 2 2 2 2 4 2 2 14 5 6" xfId="14482" xr:uid="{00000000-0005-0000-0000-00001A380000}"/>
    <cellStyle name="Normal 2 2 2 2 4 2 2 14 5 7" xfId="14483" xr:uid="{00000000-0005-0000-0000-00001B380000}"/>
    <cellStyle name="Normal 2 2 2 2 4 2 2 14 5 8" xfId="14484" xr:uid="{00000000-0005-0000-0000-00001C380000}"/>
    <cellStyle name="Normal 2 2 2 2 4 2 2 14 5 9" xfId="14485" xr:uid="{00000000-0005-0000-0000-00001D380000}"/>
    <cellStyle name="Normal 2 2 2 2 4 2 2 14 6" xfId="14486" xr:uid="{00000000-0005-0000-0000-00001E380000}"/>
    <cellStyle name="Normal 2 2 2 2 4 2 2 14 7" xfId="14487" xr:uid="{00000000-0005-0000-0000-00001F380000}"/>
    <cellStyle name="Normal 2 2 2 2 4 2 2 14 8" xfId="14488" xr:uid="{00000000-0005-0000-0000-000020380000}"/>
    <cellStyle name="Normal 2 2 2 2 4 2 2 14 9" xfId="14489" xr:uid="{00000000-0005-0000-0000-000021380000}"/>
    <cellStyle name="Normal 2 2 2 2 4 2 2 15" xfId="14490" xr:uid="{00000000-0005-0000-0000-000022380000}"/>
    <cellStyle name="Normal 2 2 2 2 4 2 2 15 10" xfId="14491" xr:uid="{00000000-0005-0000-0000-000023380000}"/>
    <cellStyle name="Normal 2 2 2 2 4 2 2 15 11" xfId="14492" xr:uid="{00000000-0005-0000-0000-000024380000}"/>
    <cellStyle name="Normal 2 2 2 2 4 2 2 15 12" xfId="14493" xr:uid="{00000000-0005-0000-0000-000025380000}"/>
    <cellStyle name="Normal 2 2 2 2 4 2 2 15 13" xfId="14494" xr:uid="{00000000-0005-0000-0000-000026380000}"/>
    <cellStyle name="Normal 2 2 2 2 4 2 2 15 14" xfId="14495" xr:uid="{00000000-0005-0000-0000-000027380000}"/>
    <cellStyle name="Normal 2 2 2 2 4 2 2 15 2" xfId="14496" xr:uid="{00000000-0005-0000-0000-000028380000}"/>
    <cellStyle name="Normal 2 2 2 2 4 2 2 15 2 10" xfId="14497" xr:uid="{00000000-0005-0000-0000-000029380000}"/>
    <cellStyle name="Normal 2 2 2 2 4 2 2 15 2 2" xfId="14498" xr:uid="{00000000-0005-0000-0000-00002A380000}"/>
    <cellStyle name="Normal 2 2 2 2 4 2 2 15 2 3" xfId="14499" xr:uid="{00000000-0005-0000-0000-00002B380000}"/>
    <cellStyle name="Normal 2 2 2 2 4 2 2 15 2 4" xfId="14500" xr:uid="{00000000-0005-0000-0000-00002C380000}"/>
    <cellStyle name="Normal 2 2 2 2 4 2 2 15 2 5" xfId="14501" xr:uid="{00000000-0005-0000-0000-00002D380000}"/>
    <cellStyle name="Normal 2 2 2 2 4 2 2 15 2 6" xfId="14502" xr:uid="{00000000-0005-0000-0000-00002E380000}"/>
    <cellStyle name="Normal 2 2 2 2 4 2 2 15 2 7" xfId="14503" xr:uid="{00000000-0005-0000-0000-00002F380000}"/>
    <cellStyle name="Normal 2 2 2 2 4 2 2 15 2 8" xfId="14504" xr:uid="{00000000-0005-0000-0000-000030380000}"/>
    <cellStyle name="Normal 2 2 2 2 4 2 2 15 2 9" xfId="14505" xr:uid="{00000000-0005-0000-0000-000031380000}"/>
    <cellStyle name="Normal 2 2 2 2 4 2 2 15 3" xfId="14506" xr:uid="{00000000-0005-0000-0000-000032380000}"/>
    <cellStyle name="Normal 2 2 2 2 4 2 2 15 3 10" xfId="14507" xr:uid="{00000000-0005-0000-0000-000033380000}"/>
    <cellStyle name="Normal 2 2 2 2 4 2 2 15 3 2" xfId="14508" xr:uid="{00000000-0005-0000-0000-000034380000}"/>
    <cellStyle name="Normal 2 2 2 2 4 2 2 15 3 3" xfId="14509" xr:uid="{00000000-0005-0000-0000-000035380000}"/>
    <cellStyle name="Normal 2 2 2 2 4 2 2 15 3 4" xfId="14510" xr:uid="{00000000-0005-0000-0000-000036380000}"/>
    <cellStyle name="Normal 2 2 2 2 4 2 2 15 3 5" xfId="14511" xr:uid="{00000000-0005-0000-0000-000037380000}"/>
    <cellStyle name="Normal 2 2 2 2 4 2 2 15 3 6" xfId="14512" xr:uid="{00000000-0005-0000-0000-000038380000}"/>
    <cellStyle name="Normal 2 2 2 2 4 2 2 15 3 7" xfId="14513" xr:uid="{00000000-0005-0000-0000-000039380000}"/>
    <cellStyle name="Normal 2 2 2 2 4 2 2 15 3 8" xfId="14514" xr:uid="{00000000-0005-0000-0000-00003A380000}"/>
    <cellStyle name="Normal 2 2 2 2 4 2 2 15 3 9" xfId="14515" xr:uid="{00000000-0005-0000-0000-00003B380000}"/>
    <cellStyle name="Normal 2 2 2 2 4 2 2 15 4" xfId="14516" xr:uid="{00000000-0005-0000-0000-00003C380000}"/>
    <cellStyle name="Normal 2 2 2 2 4 2 2 15 4 10" xfId="14517" xr:uid="{00000000-0005-0000-0000-00003D380000}"/>
    <cellStyle name="Normal 2 2 2 2 4 2 2 15 4 2" xfId="14518" xr:uid="{00000000-0005-0000-0000-00003E380000}"/>
    <cellStyle name="Normal 2 2 2 2 4 2 2 15 4 3" xfId="14519" xr:uid="{00000000-0005-0000-0000-00003F380000}"/>
    <cellStyle name="Normal 2 2 2 2 4 2 2 15 4 4" xfId="14520" xr:uid="{00000000-0005-0000-0000-000040380000}"/>
    <cellStyle name="Normal 2 2 2 2 4 2 2 15 4 5" xfId="14521" xr:uid="{00000000-0005-0000-0000-000041380000}"/>
    <cellStyle name="Normal 2 2 2 2 4 2 2 15 4 6" xfId="14522" xr:uid="{00000000-0005-0000-0000-000042380000}"/>
    <cellStyle name="Normal 2 2 2 2 4 2 2 15 4 7" xfId="14523" xr:uid="{00000000-0005-0000-0000-000043380000}"/>
    <cellStyle name="Normal 2 2 2 2 4 2 2 15 4 8" xfId="14524" xr:uid="{00000000-0005-0000-0000-000044380000}"/>
    <cellStyle name="Normal 2 2 2 2 4 2 2 15 4 9" xfId="14525" xr:uid="{00000000-0005-0000-0000-000045380000}"/>
    <cellStyle name="Normal 2 2 2 2 4 2 2 15 5" xfId="14526" xr:uid="{00000000-0005-0000-0000-000046380000}"/>
    <cellStyle name="Normal 2 2 2 2 4 2 2 15 5 10" xfId="14527" xr:uid="{00000000-0005-0000-0000-000047380000}"/>
    <cellStyle name="Normal 2 2 2 2 4 2 2 15 5 2" xfId="14528" xr:uid="{00000000-0005-0000-0000-000048380000}"/>
    <cellStyle name="Normal 2 2 2 2 4 2 2 15 5 3" xfId="14529" xr:uid="{00000000-0005-0000-0000-000049380000}"/>
    <cellStyle name="Normal 2 2 2 2 4 2 2 15 5 4" xfId="14530" xr:uid="{00000000-0005-0000-0000-00004A380000}"/>
    <cellStyle name="Normal 2 2 2 2 4 2 2 15 5 5" xfId="14531" xr:uid="{00000000-0005-0000-0000-00004B380000}"/>
    <cellStyle name="Normal 2 2 2 2 4 2 2 15 5 6" xfId="14532" xr:uid="{00000000-0005-0000-0000-00004C380000}"/>
    <cellStyle name="Normal 2 2 2 2 4 2 2 15 5 7" xfId="14533" xr:uid="{00000000-0005-0000-0000-00004D380000}"/>
    <cellStyle name="Normal 2 2 2 2 4 2 2 15 5 8" xfId="14534" xr:uid="{00000000-0005-0000-0000-00004E380000}"/>
    <cellStyle name="Normal 2 2 2 2 4 2 2 15 5 9" xfId="14535" xr:uid="{00000000-0005-0000-0000-00004F380000}"/>
    <cellStyle name="Normal 2 2 2 2 4 2 2 15 6" xfId="14536" xr:uid="{00000000-0005-0000-0000-000050380000}"/>
    <cellStyle name="Normal 2 2 2 2 4 2 2 15 7" xfId="14537" xr:uid="{00000000-0005-0000-0000-000051380000}"/>
    <cellStyle name="Normal 2 2 2 2 4 2 2 15 8" xfId="14538" xr:uid="{00000000-0005-0000-0000-000052380000}"/>
    <cellStyle name="Normal 2 2 2 2 4 2 2 15 9" xfId="14539" xr:uid="{00000000-0005-0000-0000-000053380000}"/>
    <cellStyle name="Normal 2 2 2 2 4 2 2 16" xfId="14540" xr:uid="{00000000-0005-0000-0000-000054380000}"/>
    <cellStyle name="Normal 2 2 2 2 4 2 2 16 10" xfId="14541" xr:uid="{00000000-0005-0000-0000-000055380000}"/>
    <cellStyle name="Normal 2 2 2 2 4 2 2 16 11" xfId="14542" xr:uid="{00000000-0005-0000-0000-000056380000}"/>
    <cellStyle name="Normal 2 2 2 2 4 2 2 16 12" xfId="14543" xr:uid="{00000000-0005-0000-0000-000057380000}"/>
    <cellStyle name="Normal 2 2 2 2 4 2 2 16 13" xfId="14544" xr:uid="{00000000-0005-0000-0000-000058380000}"/>
    <cellStyle name="Normal 2 2 2 2 4 2 2 16 14" xfId="14545" xr:uid="{00000000-0005-0000-0000-000059380000}"/>
    <cellStyle name="Normal 2 2 2 2 4 2 2 16 2" xfId="14546" xr:uid="{00000000-0005-0000-0000-00005A380000}"/>
    <cellStyle name="Normal 2 2 2 2 4 2 2 16 2 10" xfId="14547" xr:uid="{00000000-0005-0000-0000-00005B380000}"/>
    <cellStyle name="Normal 2 2 2 2 4 2 2 16 2 2" xfId="14548" xr:uid="{00000000-0005-0000-0000-00005C380000}"/>
    <cellStyle name="Normal 2 2 2 2 4 2 2 16 2 3" xfId="14549" xr:uid="{00000000-0005-0000-0000-00005D380000}"/>
    <cellStyle name="Normal 2 2 2 2 4 2 2 16 2 4" xfId="14550" xr:uid="{00000000-0005-0000-0000-00005E380000}"/>
    <cellStyle name="Normal 2 2 2 2 4 2 2 16 2 5" xfId="14551" xr:uid="{00000000-0005-0000-0000-00005F380000}"/>
    <cellStyle name="Normal 2 2 2 2 4 2 2 16 2 6" xfId="14552" xr:uid="{00000000-0005-0000-0000-000060380000}"/>
    <cellStyle name="Normal 2 2 2 2 4 2 2 16 2 7" xfId="14553" xr:uid="{00000000-0005-0000-0000-000061380000}"/>
    <cellStyle name="Normal 2 2 2 2 4 2 2 16 2 8" xfId="14554" xr:uid="{00000000-0005-0000-0000-000062380000}"/>
    <cellStyle name="Normal 2 2 2 2 4 2 2 16 2 9" xfId="14555" xr:uid="{00000000-0005-0000-0000-000063380000}"/>
    <cellStyle name="Normal 2 2 2 2 4 2 2 16 3" xfId="14556" xr:uid="{00000000-0005-0000-0000-000064380000}"/>
    <cellStyle name="Normal 2 2 2 2 4 2 2 16 3 10" xfId="14557" xr:uid="{00000000-0005-0000-0000-000065380000}"/>
    <cellStyle name="Normal 2 2 2 2 4 2 2 16 3 2" xfId="14558" xr:uid="{00000000-0005-0000-0000-000066380000}"/>
    <cellStyle name="Normal 2 2 2 2 4 2 2 16 3 3" xfId="14559" xr:uid="{00000000-0005-0000-0000-000067380000}"/>
    <cellStyle name="Normal 2 2 2 2 4 2 2 16 3 4" xfId="14560" xr:uid="{00000000-0005-0000-0000-000068380000}"/>
    <cellStyle name="Normal 2 2 2 2 4 2 2 16 3 5" xfId="14561" xr:uid="{00000000-0005-0000-0000-000069380000}"/>
    <cellStyle name="Normal 2 2 2 2 4 2 2 16 3 6" xfId="14562" xr:uid="{00000000-0005-0000-0000-00006A380000}"/>
    <cellStyle name="Normal 2 2 2 2 4 2 2 16 3 7" xfId="14563" xr:uid="{00000000-0005-0000-0000-00006B380000}"/>
    <cellStyle name="Normal 2 2 2 2 4 2 2 16 3 8" xfId="14564" xr:uid="{00000000-0005-0000-0000-00006C380000}"/>
    <cellStyle name="Normal 2 2 2 2 4 2 2 16 3 9" xfId="14565" xr:uid="{00000000-0005-0000-0000-00006D380000}"/>
    <cellStyle name="Normal 2 2 2 2 4 2 2 16 4" xfId="14566" xr:uid="{00000000-0005-0000-0000-00006E380000}"/>
    <cellStyle name="Normal 2 2 2 2 4 2 2 16 4 10" xfId="14567" xr:uid="{00000000-0005-0000-0000-00006F380000}"/>
    <cellStyle name="Normal 2 2 2 2 4 2 2 16 4 2" xfId="14568" xr:uid="{00000000-0005-0000-0000-000070380000}"/>
    <cellStyle name="Normal 2 2 2 2 4 2 2 16 4 3" xfId="14569" xr:uid="{00000000-0005-0000-0000-000071380000}"/>
    <cellStyle name="Normal 2 2 2 2 4 2 2 16 4 4" xfId="14570" xr:uid="{00000000-0005-0000-0000-000072380000}"/>
    <cellStyle name="Normal 2 2 2 2 4 2 2 16 4 5" xfId="14571" xr:uid="{00000000-0005-0000-0000-000073380000}"/>
    <cellStyle name="Normal 2 2 2 2 4 2 2 16 4 6" xfId="14572" xr:uid="{00000000-0005-0000-0000-000074380000}"/>
    <cellStyle name="Normal 2 2 2 2 4 2 2 16 4 7" xfId="14573" xr:uid="{00000000-0005-0000-0000-000075380000}"/>
    <cellStyle name="Normal 2 2 2 2 4 2 2 16 4 8" xfId="14574" xr:uid="{00000000-0005-0000-0000-000076380000}"/>
    <cellStyle name="Normal 2 2 2 2 4 2 2 16 4 9" xfId="14575" xr:uid="{00000000-0005-0000-0000-000077380000}"/>
    <cellStyle name="Normal 2 2 2 2 4 2 2 16 5" xfId="14576" xr:uid="{00000000-0005-0000-0000-000078380000}"/>
    <cellStyle name="Normal 2 2 2 2 4 2 2 16 5 10" xfId="14577" xr:uid="{00000000-0005-0000-0000-000079380000}"/>
    <cellStyle name="Normal 2 2 2 2 4 2 2 16 5 2" xfId="14578" xr:uid="{00000000-0005-0000-0000-00007A380000}"/>
    <cellStyle name="Normal 2 2 2 2 4 2 2 16 5 3" xfId="14579" xr:uid="{00000000-0005-0000-0000-00007B380000}"/>
    <cellStyle name="Normal 2 2 2 2 4 2 2 16 5 4" xfId="14580" xr:uid="{00000000-0005-0000-0000-00007C380000}"/>
    <cellStyle name="Normal 2 2 2 2 4 2 2 16 5 5" xfId="14581" xr:uid="{00000000-0005-0000-0000-00007D380000}"/>
    <cellStyle name="Normal 2 2 2 2 4 2 2 16 5 6" xfId="14582" xr:uid="{00000000-0005-0000-0000-00007E380000}"/>
    <cellStyle name="Normal 2 2 2 2 4 2 2 16 5 7" xfId="14583" xr:uid="{00000000-0005-0000-0000-00007F380000}"/>
    <cellStyle name="Normal 2 2 2 2 4 2 2 16 5 8" xfId="14584" xr:uid="{00000000-0005-0000-0000-000080380000}"/>
    <cellStyle name="Normal 2 2 2 2 4 2 2 16 5 9" xfId="14585" xr:uid="{00000000-0005-0000-0000-000081380000}"/>
    <cellStyle name="Normal 2 2 2 2 4 2 2 16 6" xfId="14586" xr:uid="{00000000-0005-0000-0000-000082380000}"/>
    <cellStyle name="Normal 2 2 2 2 4 2 2 16 7" xfId="14587" xr:uid="{00000000-0005-0000-0000-000083380000}"/>
    <cellStyle name="Normal 2 2 2 2 4 2 2 16 8" xfId="14588" xr:uid="{00000000-0005-0000-0000-000084380000}"/>
    <cellStyle name="Normal 2 2 2 2 4 2 2 16 9" xfId="14589" xr:uid="{00000000-0005-0000-0000-000085380000}"/>
    <cellStyle name="Normal 2 2 2 2 4 2 2 17" xfId="14590" xr:uid="{00000000-0005-0000-0000-000086380000}"/>
    <cellStyle name="Normal 2 2 2 2 4 2 2 17 10" xfId="14591" xr:uid="{00000000-0005-0000-0000-000087380000}"/>
    <cellStyle name="Normal 2 2 2 2 4 2 2 17 11" xfId="14592" xr:uid="{00000000-0005-0000-0000-000088380000}"/>
    <cellStyle name="Normal 2 2 2 2 4 2 2 17 12" xfId="14593" xr:uid="{00000000-0005-0000-0000-000089380000}"/>
    <cellStyle name="Normal 2 2 2 2 4 2 2 17 13" xfId="14594" xr:uid="{00000000-0005-0000-0000-00008A380000}"/>
    <cellStyle name="Normal 2 2 2 2 4 2 2 17 14" xfId="14595" xr:uid="{00000000-0005-0000-0000-00008B380000}"/>
    <cellStyle name="Normal 2 2 2 2 4 2 2 17 2" xfId="14596" xr:uid="{00000000-0005-0000-0000-00008C380000}"/>
    <cellStyle name="Normal 2 2 2 2 4 2 2 17 2 10" xfId="14597" xr:uid="{00000000-0005-0000-0000-00008D380000}"/>
    <cellStyle name="Normal 2 2 2 2 4 2 2 17 2 2" xfId="14598" xr:uid="{00000000-0005-0000-0000-00008E380000}"/>
    <cellStyle name="Normal 2 2 2 2 4 2 2 17 2 3" xfId="14599" xr:uid="{00000000-0005-0000-0000-00008F380000}"/>
    <cellStyle name="Normal 2 2 2 2 4 2 2 17 2 4" xfId="14600" xr:uid="{00000000-0005-0000-0000-000090380000}"/>
    <cellStyle name="Normal 2 2 2 2 4 2 2 17 2 5" xfId="14601" xr:uid="{00000000-0005-0000-0000-000091380000}"/>
    <cellStyle name="Normal 2 2 2 2 4 2 2 17 2 6" xfId="14602" xr:uid="{00000000-0005-0000-0000-000092380000}"/>
    <cellStyle name="Normal 2 2 2 2 4 2 2 17 2 7" xfId="14603" xr:uid="{00000000-0005-0000-0000-000093380000}"/>
    <cellStyle name="Normal 2 2 2 2 4 2 2 17 2 8" xfId="14604" xr:uid="{00000000-0005-0000-0000-000094380000}"/>
    <cellStyle name="Normal 2 2 2 2 4 2 2 17 2 9" xfId="14605" xr:uid="{00000000-0005-0000-0000-000095380000}"/>
    <cellStyle name="Normal 2 2 2 2 4 2 2 17 3" xfId="14606" xr:uid="{00000000-0005-0000-0000-000096380000}"/>
    <cellStyle name="Normal 2 2 2 2 4 2 2 17 3 10" xfId="14607" xr:uid="{00000000-0005-0000-0000-000097380000}"/>
    <cellStyle name="Normal 2 2 2 2 4 2 2 17 3 2" xfId="14608" xr:uid="{00000000-0005-0000-0000-000098380000}"/>
    <cellStyle name="Normal 2 2 2 2 4 2 2 17 3 3" xfId="14609" xr:uid="{00000000-0005-0000-0000-000099380000}"/>
    <cellStyle name="Normal 2 2 2 2 4 2 2 17 3 4" xfId="14610" xr:uid="{00000000-0005-0000-0000-00009A380000}"/>
    <cellStyle name="Normal 2 2 2 2 4 2 2 17 3 5" xfId="14611" xr:uid="{00000000-0005-0000-0000-00009B380000}"/>
    <cellStyle name="Normal 2 2 2 2 4 2 2 17 3 6" xfId="14612" xr:uid="{00000000-0005-0000-0000-00009C380000}"/>
    <cellStyle name="Normal 2 2 2 2 4 2 2 17 3 7" xfId="14613" xr:uid="{00000000-0005-0000-0000-00009D380000}"/>
    <cellStyle name="Normal 2 2 2 2 4 2 2 17 3 8" xfId="14614" xr:uid="{00000000-0005-0000-0000-00009E380000}"/>
    <cellStyle name="Normal 2 2 2 2 4 2 2 17 3 9" xfId="14615" xr:uid="{00000000-0005-0000-0000-00009F380000}"/>
    <cellStyle name="Normal 2 2 2 2 4 2 2 17 4" xfId="14616" xr:uid="{00000000-0005-0000-0000-0000A0380000}"/>
    <cellStyle name="Normal 2 2 2 2 4 2 2 17 4 10" xfId="14617" xr:uid="{00000000-0005-0000-0000-0000A1380000}"/>
    <cellStyle name="Normal 2 2 2 2 4 2 2 17 4 2" xfId="14618" xr:uid="{00000000-0005-0000-0000-0000A2380000}"/>
    <cellStyle name="Normal 2 2 2 2 4 2 2 17 4 3" xfId="14619" xr:uid="{00000000-0005-0000-0000-0000A3380000}"/>
    <cellStyle name="Normal 2 2 2 2 4 2 2 17 4 4" xfId="14620" xr:uid="{00000000-0005-0000-0000-0000A4380000}"/>
    <cellStyle name="Normal 2 2 2 2 4 2 2 17 4 5" xfId="14621" xr:uid="{00000000-0005-0000-0000-0000A5380000}"/>
    <cellStyle name="Normal 2 2 2 2 4 2 2 17 4 6" xfId="14622" xr:uid="{00000000-0005-0000-0000-0000A6380000}"/>
    <cellStyle name="Normal 2 2 2 2 4 2 2 17 4 7" xfId="14623" xr:uid="{00000000-0005-0000-0000-0000A7380000}"/>
    <cellStyle name="Normal 2 2 2 2 4 2 2 17 4 8" xfId="14624" xr:uid="{00000000-0005-0000-0000-0000A8380000}"/>
    <cellStyle name="Normal 2 2 2 2 4 2 2 17 4 9" xfId="14625" xr:uid="{00000000-0005-0000-0000-0000A9380000}"/>
    <cellStyle name="Normal 2 2 2 2 4 2 2 17 5" xfId="14626" xr:uid="{00000000-0005-0000-0000-0000AA380000}"/>
    <cellStyle name="Normal 2 2 2 2 4 2 2 17 5 10" xfId="14627" xr:uid="{00000000-0005-0000-0000-0000AB380000}"/>
    <cellStyle name="Normal 2 2 2 2 4 2 2 17 5 2" xfId="14628" xr:uid="{00000000-0005-0000-0000-0000AC380000}"/>
    <cellStyle name="Normal 2 2 2 2 4 2 2 17 5 3" xfId="14629" xr:uid="{00000000-0005-0000-0000-0000AD380000}"/>
    <cellStyle name="Normal 2 2 2 2 4 2 2 17 5 4" xfId="14630" xr:uid="{00000000-0005-0000-0000-0000AE380000}"/>
    <cellStyle name="Normal 2 2 2 2 4 2 2 17 5 5" xfId="14631" xr:uid="{00000000-0005-0000-0000-0000AF380000}"/>
    <cellStyle name="Normal 2 2 2 2 4 2 2 17 5 6" xfId="14632" xr:uid="{00000000-0005-0000-0000-0000B0380000}"/>
    <cellStyle name="Normal 2 2 2 2 4 2 2 17 5 7" xfId="14633" xr:uid="{00000000-0005-0000-0000-0000B1380000}"/>
    <cellStyle name="Normal 2 2 2 2 4 2 2 17 5 8" xfId="14634" xr:uid="{00000000-0005-0000-0000-0000B2380000}"/>
    <cellStyle name="Normal 2 2 2 2 4 2 2 17 5 9" xfId="14635" xr:uid="{00000000-0005-0000-0000-0000B3380000}"/>
    <cellStyle name="Normal 2 2 2 2 4 2 2 17 6" xfId="14636" xr:uid="{00000000-0005-0000-0000-0000B4380000}"/>
    <cellStyle name="Normal 2 2 2 2 4 2 2 17 7" xfId="14637" xr:uid="{00000000-0005-0000-0000-0000B5380000}"/>
    <cellStyle name="Normal 2 2 2 2 4 2 2 17 8" xfId="14638" xr:uid="{00000000-0005-0000-0000-0000B6380000}"/>
    <cellStyle name="Normal 2 2 2 2 4 2 2 17 9" xfId="14639" xr:uid="{00000000-0005-0000-0000-0000B7380000}"/>
    <cellStyle name="Normal 2 2 2 2 4 2 2 18" xfId="14640" xr:uid="{00000000-0005-0000-0000-0000B8380000}"/>
    <cellStyle name="Normal 2 2 2 2 4 2 2 18 10" xfId="14641" xr:uid="{00000000-0005-0000-0000-0000B9380000}"/>
    <cellStyle name="Normal 2 2 2 2 4 2 2 18 11" xfId="14642" xr:uid="{00000000-0005-0000-0000-0000BA380000}"/>
    <cellStyle name="Normal 2 2 2 2 4 2 2 18 12" xfId="14643" xr:uid="{00000000-0005-0000-0000-0000BB380000}"/>
    <cellStyle name="Normal 2 2 2 2 4 2 2 18 13" xfId="14644" xr:uid="{00000000-0005-0000-0000-0000BC380000}"/>
    <cellStyle name="Normal 2 2 2 2 4 2 2 18 14" xfId="14645" xr:uid="{00000000-0005-0000-0000-0000BD380000}"/>
    <cellStyle name="Normal 2 2 2 2 4 2 2 18 2" xfId="14646" xr:uid="{00000000-0005-0000-0000-0000BE380000}"/>
    <cellStyle name="Normal 2 2 2 2 4 2 2 18 2 10" xfId="14647" xr:uid="{00000000-0005-0000-0000-0000BF380000}"/>
    <cellStyle name="Normal 2 2 2 2 4 2 2 18 2 2" xfId="14648" xr:uid="{00000000-0005-0000-0000-0000C0380000}"/>
    <cellStyle name="Normal 2 2 2 2 4 2 2 18 2 3" xfId="14649" xr:uid="{00000000-0005-0000-0000-0000C1380000}"/>
    <cellStyle name="Normal 2 2 2 2 4 2 2 18 2 4" xfId="14650" xr:uid="{00000000-0005-0000-0000-0000C2380000}"/>
    <cellStyle name="Normal 2 2 2 2 4 2 2 18 2 5" xfId="14651" xr:uid="{00000000-0005-0000-0000-0000C3380000}"/>
    <cellStyle name="Normal 2 2 2 2 4 2 2 18 2 6" xfId="14652" xr:uid="{00000000-0005-0000-0000-0000C4380000}"/>
    <cellStyle name="Normal 2 2 2 2 4 2 2 18 2 7" xfId="14653" xr:uid="{00000000-0005-0000-0000-0000C5380000}"/>
    <cellStyle name="Normal 2 2 2 2 4 2 2 18 2 8" xfId="14654" xr:uid="{00000000-0005-0000-0000-0000C6380000}"/>
    <cellStyle name="Normal 2 2 2 2 4 2 2 18 2 9" xfId="14655" xr:uid="{00000000-0005-0000-0000-0000C7380000}"/>
    <cellStyle name="Normal 2 2 2 2 4 2 2 18 3" xfId="14656" xr:uid="{00000000-0005-0000-0000-0000C8380000}"/>
    <cellStyle name="Normal 2 2 2 2 4 2 2 18 3 10" xfId="14657" xr:uid="{00000000-0005-0000-0000-0000C9380000}"/>
    <cellStyle name="Normal 2 2 2 2 4 2 2 18 3 2" xfId="14658" xr:uid="{00000000-0005-0000-0000-0000CA380000}"/>
    <cellStyle name="Normal 2 2 2 2 4 2 2 18 3 3" xfId="14659" xr:uid="{00000000-0005-0000-0000-0000CB380000}"/>
    <cellStyle name="Normal 2 2 2 2 4 2 2 18 3 4" xfId="14660" xr:uid="{00000000-0005-0000-0000-0000CC380000}"/>
    <cellStyle name="Normal 2 2 2 2 4 2 2 18 3 5" xfId="14661" xr:uid="{00000000-0005-0000-0000-0000CD380000}"/>
    <cellStyle name="Normal 2 2 2 2 4 2 2 18 3 6" xfId="14662" xr:uid="{00000000-0005-0000-0000-0000CE380000}"/>
    <cellStyle name="Normal 2 2 2 2 4 2 2 18 3 7" xfId="14663" xr:uid="{00000000-0005-0000-0000-0000CF380000}"/>
    <cellStyle name="Normal 2 2 2 2 4 2 2 18 3 8" xfId="14664" xr:uid="{00000000-0005-0000-0000-0000D0380000}"/>
    <cellStyle name="Normal 2 2 2 2 4 2 2 18 3 9" xfId="14665" xr:uid="{00000000-0005-0000-0000-0000D1380000}"/>
    <cellStyle name="Normal 2 2 2 2 4 2 2 18 4" xfId="14666" xr:uid="{00000000-0005-0000-0000-0000D2380000}"/>
    <cellStyle name="Normal 2 2 2 2 4 2 2 18 4 10" xfId="14667" xr:uid="{00000000-0005-0000-0000-0000D3380000}"/>
    <cellStyle name="Normal 2 2 2 2 4 2 2 18 4 2" xfId="14668" xr:uid="{00000000-0005-0000-0000-0000D4380000}"/>
    <cellStyle name="Normal 2 2 2 2 4 2 2 18 4 3" xfId="14669" xr:uid="{00000000-0005-0000-0000-0000D5380000}"/>
    <cellStyle name="Normal 2 2 2 2 4 2 2 18 4 4" xfId="14670" xr:uid="{00000000-0005-0000-0000-0000D6380000}"/>
    <cellStyle name="Normal 2 2 2 2 4 2 2 18 4 5" xfId="14671" xr:uid="{00000000-0005-0000-0000-0000D7380000}"/>
    <cellStyle name="Normal 2 2 2 2 4 2 2 18 4 6" xfId="14672" xr:uid="{00000000-0005-0000-0000-0000D8380000}"/>
    <cellStyle name="Normal 2 2 2 2 4 2 2 18 4 7" xfId="14673" xr:uid="{00000000-0005-0000-0000-0000D9380000}"/>
    <cellStyle name="Normal 2 2 2 2 4 2 2 18 4 8" xfId="14674" xr:uid="{00000000-0005-0000-0000-0000DA380000}"/>
    <cellStyle name="Normal 2 2 2 2 4 2 2 18 4 9" xfId="14675" xr:uid="{00000000-0005-0000-0000-0000DB380000}"/>
    <cellStyle name="Normal 2 2 2 2 4 2 2 18 5" xfId="14676" xr:uid="{00000000-0005-0000-0000-0000DC380000}"/>
    <cellStyle name="Normal 2 2 2 2 4 2 2 18 5 10" xfId="14677" xr:uid="{00000000-0005-0000-0000-0000DD380000}"/>
    <cellStyle name="Normal 2 2 2 2 4 2 2 18 5 2" xfId="14678" xr:uid="{00000000-0005-0000-0000-0000DE380000}"/>
    <cellStyle name="Normal 2 2 2 2 4 2 2 18 5 3" xfId="14679" xr:uid="{00000000-0005-0000-0000-0000DF380000}"/>
    <cellStyle name="Normal 2 2 2 2 4 2 2 18 5 4" xfId="14680" xr:uid="{00000000-0005-0000-0000-0000E0380000}"/>
    <cellStyle name="Normal 2 2 2 2 4 2 2 18 5 5" xfId="14681" xr:uid="{00000000-0005-0000-0000-0000E1380000}"/>
    <cellStyle name="Normal 2 2 2 2 4 2 2 18 5 6" xfId="14682" xr:uid="{00000000-0005-0000-0000-0000E2380000}"/>
    <cellStyle name="Normal 2 2 2 2 4 2 2 18 5 7" xfId="14683" xr:uid="{00000000-0005-0000-0000-0000E3380000}"/>
    <cellStyle name="Normal 2 2 2 2 4 2 2 18 5 8" xfId="14684" xr:uid="{00000000-0005-0000-0000-0000E4380000}"/>
    <cellStyle name="Normal 2 2 2 2 4 2 2 18 5 9" xfId="14685" xr:uid="{00000000-0005-0000-0000-0000E5380000}"/>
    <cellStyle name="Normal 2 2 2 2 4 2 2 18 6" xfId="14686" xr:uid="{00000000-0005-0000-0000-0000E6380000}"/>
    <cellStyle name="Normal 2 2 2 2 4 2 2 18 7" xfId="14687" xr:uid="{00000000-0005-0000-0000-0000E7380000}"/>
    <cellStyle name="Normal 2 2 2 2 4 2 2 18 8" xfId="14688" xr:uid="{00000000-0005-0000-0000-0000E8380000}"/>
    <cellStyle name="Normal 2 2 2 2 4 2 2 18 9" xfId="14689" xr:uid="{00000000-0005-0000-0000-0000E9380000}"/>
    <cellStyle name="Normal 2 2 2 2 4 2 2 19" xfId="14690" xr:uid="{00000000-0005-0000-0000-0000EA380000}"/>
    <cellStyle name="Normal 2 2 2 2 4 2 2 19 10" xfId="14691" xr:uid="{00000000-0005-0000-0000-0000EB380000}"/>
    <cellStyle name="Normal 2 2 2 2 4 2 2 19 11" xfId="14692" xr:uid="{00000000-0005-0000-0000-0000EC380000}"/>
    <cellStyle name="Normal 2 2 2 2 4 2 2 19 12" xfId="14693" xr:uid="{00000000-0005-0000-0000-0000ED380000}"/>
    <cellStyle name="Normal 2 2 2 2 4 2 2 19 13" xfId="14694" xr:uid="{00000000-0005-0000-0000-0000EE380000}"/>
    <cellStyle name="Normal 2 2 2 2 4 2 2 19 14" xfId="14695" xr:uid="{00000000-0005-0000-0000-0000EF380000}"/>
    <cellStyle name="Normal 2 2 2 2 4 2 2 19 2" xfId="14696" xr:uid="{00000000-0005-0000-0000-0000F0380000}"/>
    <cellStyle name="Normal 2 2 2 2 4 2 2 19 2 10" xfId="14697" xr:uid="{00000000-0005-0000-0000-0000F1380000}"/>
    <cellStyle name="Normal 2 2 2 2 4 2 2 19 2 2" xfId="14698" xr:uid="{00000000-0005-0000-0000-0000F2380000}"/>
    <cellStyle name="Normal 2 2 2 2 4 2 2 19 2 3" xfId="14699" xr:uid="{00000000-0005-0000-0000-0000F3380000}"/>
    <cellStyle name="Normal 2 2 2 2 4 2 2 19 2 4" xfId="14700" xr:uid="{00000000-0005-0000-0000-0000F4380000}"/>
    <cellStyle name="Normal 2 2 2 2 4 2 2 19 2 5" xfId="14701" xr:uid="{00000000-0005-0000-0000-0000F5380000}"/>
    <cellStyle name="Normal 2 2 2 2 4 2 2 19 2 6" xfId="14702" xr:uid="{00000000-0005-0000-0000-0000F6380000}"/>
    <cellStyle name="Normal 2 2 2 2 4 2 2 19 2 7" xfId="14703" xr:uid="{00000000-0005-0000-0000-0000F7380000}"/>
    <cellStyle name="Normal 2 2 2 2 4 2 2 19 2 8" xfId="14704" xr:uid="{00000000-0005-0000-0000-0000F8380000}"/>
    <cellStyle name="Normal 2 2 2 2 4 2 2 19 2 9" xfId="14705" xr:uid="{00000000-0005-0000-0000-0000F9380000}"/>
    <cellStyle name="Normal 2 2 2 2 4 2 2 19 3" xfId="14706" xr:uid="{00000000-0005-0000-0000-0000FA380000}"/>
    <cellStyle name="Normal 2 2 2 2 4 2 2 19 3 10" xfId="14707" xr:uid="{00000000-0005-0000-0000-0000FB380000}"/>
    <cellStyle name="Normal 2 2 2 2 4 2 2 19 3 2" xfId="14708" xr:uid="{00000000-0005-0000-0000-0000FC380000}"/>
    <cellStyle name="Normal 2 2 2 2 4 2 2 19 3 3" xfId="14709" xr:uid="{00000000-0005-0000-0000-0000FD380000}"/>
    <cellStyle name="Normal 2 2 2 2 4 2 2 19 3 4" xfId="14710" xr:uid="{00000000-0005-0000-0000-0000FE380000}"/>
    <cellStyle name="Normal 2 2 2 2 4 2 2 19 3 5" xfId="14711" xr:uid="{00000000-0005-0000-0000-0000FF380000}"/>
    <cellStyle name="Normal 2 2 2 2 4 2 2 19 3 6" xfId="14712" xr:uid="{00000000-0005-0000-0000-000000390000}"/>
    <cellStyle name="Normal 2 2 2 2 4 2 2 19 3 7" xfId="14713" xr:uid="{00000000-0005-0000-0000-000001390000}"/>
    <cellStyle name="Normal 2 2 2 2 4 2 2 19 3 8" xfId="14714" xr:uid="{00000000-0005-0000-0000-000002390000}"/>
    <cellStyle name="Normal 2 2 2 2 4 2 2 19 3 9" xfId="14715" xr:uid="{00000000-0005-0000-0000-000003390000}"/>
    <cellStyle name="Normal 2 2 2 2 4 2 2 19 4" xfId="14716" xr:uid="{00000000-0005-0000-0000-000004390000}"/>
    <cellStyle name="Normal 2 2 2 2 4 2 2 19 4 10" xfId="14717" xr:uid="{00000000-0005-0000-0000-000005390000}"/>
    <cellStyle name="Normal 2 2 2 2 4 2 2 19 4 2" xfId="14718" xr:uid="{00000000-0005-0000-0000-000006390000}"/>
    <cellStyle name="Normal 2 2 2 2 4 2 2 19 4 3" xfId="14719" xr:uid="{00000000-0005-0000-0000-000007390000}"/>
    <cellStyle name="Normal 2 2 2 2 4 2 2 19 4 4" xfId="14720" xr:uid="{00000000-0005-0000-0000-000008390000}"/>
    <cellStyle name="Normal 2 2 2 2 4 2 2 19 4 5" xfId="14721" xr:uid="{00000000-0005-0000-0000-000009390000}"/>
    <cellStyle name="Normal 2 2 2 2 4 2 2 19 4 6" xfId="14722" xr:uid="{00000000-0005-0000-0000-00000A390000}"/>
    <cellStyle name="Normal 2 2 2 2 4 2 2 19 4 7" xfId="14723" xr:uid="{00000000-0005-0000-0000-00000B390000}"/>
    <cellStyle name="Normal 2 2 2 2 4 2 2 19 4 8" xfId="14724" xr:uid="{00000000-0005-0000-0000-00000C390000}"/>
    <cellStyle name="Normal 2 2 2 2 4 2 2 19 4 9" xfId="14725" xr:uid="{00000000-0005-0000-0000-00000D390000}"/>
    <cellStyle name="Normal 2 2 2 2 4 2 2 19 5" xfId="14726" xr:uid="{00000000-0005-0000-0000-00000E390000}"/>
    <cellStyle name="Normal 2 2 2 2 4 2 2 19 5 10" xfId="14727" xr:uid="{00000000-0005-0000-0000-00000F390000}"/>
    <cellStyle name="Normal 2 2 2 2 4 2 2 19 5 2" xfId="14728" xr:uid="{00000000-0005-0000-0000-000010390000}"/>
    <cellStyle name="Normal 2 2 2 2 4 2 2 19 5 3" xfId="14729" xr:uid="{00000000-0005-0000-0000-000011390000}"/>
    <cellStyle name="Normal 2 2 2 2 4 2 2 19 5 4" xfId="14730" xr:uid="{00000000-0005-0000-0000-000012390000}"/>
    <cellStyle name="Normal 2 2 2 2 4 2 2 19 5 5" xfId="14731" xr:uid="{00000000-0005-0000-0000-000013390000}"/>
    <cellStyle name="Normal 2 2 2 2 4 2 2 19 5 6" xfId="14732" xr:uid="{00000000-0005-0000-0000-000014390000}"/>
    <cellStyle name="Normal 2 2 2 2 4 2 2 19 5 7" xfId="14733" xr:uid="{00000000-0005-0000-0000-000015390000}"/>
    <cellStyle name="Normal 2 2 2 2 4 2 2 19 5 8" xfId="14734" xr:uid="{00000000-0005-0000-0000-000016390000}"/>
    <cellStyle name="Normal 2 2 2 2 4 2 2 19 5 9" xfId="14735" xr:uid="{00000000-0005-0000-0000-000017390000}"/>
    <cellStyle name="Normal 2 2 2 2 4 2 2 19 6" xfId="14736" xr:uid="{00000000-0005-0000-0000-000018390000}"/>
    <cellStyle name="Normal 2 2 2 2 4 2 2 19 7" xfId="14737" xr:uid="{00000000-0005-0000-0000-000019390000}"/>
    <cellStyle name="Normal 2 2 2 2 4 2 2 19 8" xfId="14738" xr:uid="{00000000-0005-0000-0000-00001A390000}"/>
    <cellStyle name="Normal 2 2 2 2 4 2 2 19 9" xfId="14739" xr:uid="{00000000-0005-0000-0000-00001B390000}"/>
    <cellStyle name="Normal 2 2 2 2 4 2 2 2" xfId="14740" xr:uid="{00000000-0005-0000-0000-00001C390000}"/>
    <cellStyle name="Normal 2 2 2 2 4 2 2 2 10" xfId="14741" xr:uid="{00000000-0005-0000-0000-00001D390000}"/>
    <cellStyle name="Normal 2 2 2 2 4 2 2 2 11" xfId="14742" xr:uid="{00000000-0005-0000-0000-00001E390000}"/>
    <cellStyle name="Normal 2 2 2 2 4 2 2 2 12" xfId="14743" xr:uid="{00000000-0005-0000-0000-00001F390000}"/>
    <cellStyle name="Normal 2 2 2 2 4 2 2 2 13" xfId="14744" xr:uid="{00000000-0005-0000-0000-000020390000}"/>
    <cellStyle name="Normal 2 2 2 2 4 2 2 2 14" xfId="14745" xr:uid="{00000000-0005-0000-0000-000021390000}"/>
    <cellStyle name="Normal 2 2 2 2 4 2 2 2 2" xfId="14746" xr:uid="{00000000-0005-0000-0000-000022390000}"/>
    <cellStyle name="Normal 2 2 2 2 4 2 2 2 2 10" xfId="14747" xr:uid="{00000000-0005-0000-0000-000023390000}"/>
    <cellStyle name="Normal 2 2 2 2 4 2 2 2 2 2" xfId="14748" xr:uid="{00000000-0005-0000-0000-000024390000}"/>
    <cellStyle name="Normal 2 2 2 2 4 2 2 2 2 3" xfId="14749" xr:uid="{00000000-0005-0000-0000-000025390000}"/>
    <cellStyle name="Normal 2 2 2 2 4 2 2 2 2 4" xfId="14750" xr:uid="{00000000-0005-0000-0000-000026390000}"/>
    <cellStyle name="Normal 2 2 2 2 4 2 2 2 2 5" xfId="14751" xr:uid="{00000000-0005-0000-0000-000027390000}"/>
    <cellStyle name="Normal 2 2 2 2 4 2 2 2 2 6" xfId="14752" xr:uid="{00000000-0005-0000-0000-000028390000}"/>
    <cellStyle name="Normal 2 2 2 2 4 2 2 2 2 7" xfId="14753" xr:uid="{00000000-0005-0000-0000-000029390000}"/>
    <cellStyle name="Normal 2 2 2 2 4 2 2 2 2 8" xfId="14754" xr:uid="{00000000-0005-0000-0000-00002A390000}"/>
    <cellStyle name="Normal 2 2 2 2 4 2 2 2 2 9" xfId="14755" xr:uid="{00000000-0005-0000-0000-00002B390000}"/>
    <cellStyle name="Normal 2 2 2 2 4 2 2 2 3" xfId="14756" xr:uid="{00000000-0005-0000-0000-00002C390000}"/>
    <cellStyle name="Normal 2 2 2 2 4 2 2 2 3 10" xfId="14757" xr:uid="{00000000-0005-0000-0000-00002D390000}"/>
    <cellStyle name="Normal 2 2 2 2 4 2 2 2 3 2" xfId="14758" xr:uid="{00000000-0005-0000-0000-00002E390000}"/>
    <cellStyle name="Normal 2 2 2 2 4 2 2 2 3 3" xfId="14759" xr:uid="{00000000-0005-0000-0000-00002F390000}"/>
    <cellStyle name="Normal 2 2 2 2 4 2 2 2 3 4" xfId="14760" xr:uid="{00000000-0005-0000-0000-000030390000}"/>
    <cellStyle name="Normal 2 2 2 2 4 2 2 2 3 5" xfId="14761" xr:uid="{00000000-0005-0000-0000-000031390000}"/>
    <cellStyle name="Normal 2 2 2 2 4 2 2 2 3 6" xfId="14762" xr:uid="{00000000-0005-0000-0000-000032390000}"/>
    <cellStyle name="Normal 2 2 2 2 4 2 2 2 3 7" xfId="14763" xr:uid="{00000000-0005-0000-0000-000033390000}"/>
    <cellStyle name="Normal 2 2 2 2 4 2 2 2 3 8" xfId="14764" xr:uid="{00000000-0005-0000-0000-000034390000}"/>
    <cellStyle name="Normal 2 2 2 2 4 2 2 2 3 9" xfId="14765" xr:uid="{00000000-0005-0000-0000-000035390000}"/>
    <cellStyle name="Normal 2 2 2 2 4 2 2 2 4" xfId="14766" xr:uid="{00000000-0005-0000-0000-000036390000}"/>
    <cellStyle name="Normal 2 2 2 2 4 2 2 2 4 10" xfId="14767" xr:uid="{00000000-0005-0000-0000-000037390000}"/>
    <cellStyle name="Normal 2 2 2 2 4 2 2 2 4 2" xfId="14768" xr:uid="{00000000-0005-0000-0000-000038390000}"/>
    <cellStyle name="Normal 2 2 2 2 4 2 2 2 4 3" xfId="14769" xr:uid="{00000000-0005-0000-0000-000039390000}"/>
    <cellStyle name="Normal 2 2 2 2 4 2 2 2 4 4" xfId="14770" xr:uid="{00000000-0005-0000-0000-00003A390000}"/>
    <cellStyle name="Normal 2 2 2 2 4 2 2 2 4 5" xfId="14771" xr:uid="{00000000-0005-0000-0000-00003B390000}"/>
    <cellStyle name="Normal 2 2 2 2 4 2 2 2 4 6" xfId="14772" xr:uid="{00000000-0005-0000-0000-00003C390000}"/>
    <cellStyle name="Normal 2 2 2 2 4 2 2 2 4 7" xfId="14773" xr:uid="{00000000-0005-0000-0000-00003D390000}"/>
    <cellStyle name="Normal 2 2 2 2 4 2 2 2 4 8" xfId="14774" xr:uid="{00000000-0005-0000-0000-00003E390000}"/>
    <cellStyle name="Normal 2 2 2 2 4 2 2 2 4 9" xfId="14775" xr:uid="{00000000-0005-0000-0000-00003F390000}"/>
    <cellStyle name="Normal 2 2 2 2 4 2 2 2 5" xfId="14776" xr:uid="{00000000-0005-0000-0000-000040390000}"/>
    <cellStyle name="Normal 2 2 2 2 4 2 2 2 5 10" xfId="14777" xr:uid="{00000000-0005-0000-0000-000041390000}"/>
    <cellStyle name="Normal 2 2 2 2 4 2 2 2 5 2" xfId="14778" xr:uid="{00000000-0005-0000-0000-000042390000}"/>
    <cellStyle name="Normal 2 2 2 2 4 2 2 2 5 3" xfId="14779" xr:uid="{00000000-0005-0000-0000-000043390000}"/>
    <cellStyle name="Normal 2 2 2 2 4 2 2 2 5 4" xfId="14780" xr:uid="{00000000-0005-0000-0000-000044390000}"/>
    <cellStyle name="Normal 2 2 2 2 4 2 2 2 5 5" xfId="14781" xr:uid="{00000000-0005-0000-0000-000045390000}"/>
    <cellStyle name="Normal 2 2 2 2 4 2 2 2 5 6" xfId="14782" xr:uid="{00000000-0005-0000-0000-000046390000}"/>
    <cellStyle name="Normal 2 2 2 2 4 2 2 2 5 7" xfId="14783" xr:uid="{00000000-0005-0000-0000-000047390000}"/>
    <cellStyle name="Normal 2 2 2 2 4 2 2 2 5 8" xfId="14784" xr:uid="{00000000-0005-0000-0000-000048390000}"/>
    <cellStyle name="Normal 2 2 2 2 4 2 2 2 5 9" xfId="14785" xr:uid="{00000000-0005-0000-0000-000049390000}"/>
    <cellStyle name="Normal 2 2 2 2 4 2 2 2 6" xfId="14786" xr:uid="{00000000-0005-0000-0000-00004A390000}"/>
    <cellStyle name="Normal 2 2 2 2 4 2 2 2 7" xfId="14787" xr:uid="{00000000-0005-0000-0000-00004B390000}"/>
    <cellStyle name="Normal 2 2 2 2 4 2 2 2 8" xfId="14788" xr:uid="{00000000-0005-0000-0000-00004C390000}"/>
    <cellStyle name="Normal 2 2 2 2 4 2 2 2 9" xfId="14789" xr:uid="{00000000-0005-0000-0000-00004D390000}"/>
    <cellStyle name="Normal 2 2 2 2 4 2 2 20" xfId="14790" xr:uid="{00000000-0005-0000-0000-00004E390000}"/>
    <cellStyle name="Normal 2 2 2 2 4 2 2 20 10" xfId="14791" xr:uid="{00000000-0005-0000-0000-00004F390000}"/>
    <cellStyle name="Normal 2 2 2 2 4 2 2 20 11" xfId="14792" xr:uid="{00000000-0005-0000-0000-000050390000}"/>
    <cellStyle name="Normal 2 2 2 2 4 2 2 20 12" xfId="14793" xr:uid="{00000000-0005-0000-0000-000051390000}"/>
    <cellStyle name="Normal 2 2 2 2 4 2 2 20 13" xfId="14794" xr:uid="{00000000-0005-0000-0000-000052390000}"/>
    <cellStyle name="Normal 2 2 2 2 4 2 2 20 14" xfId="14795" xr:uid="{00000000-0005-0000-0000-000053390000}"/>
    <cellStyle name="Normal 2 2 2 2 4 2 2 20 2" xfId="14796" xr:uid="{00000000-0005-0000-0000-000054390000}"/>
    <cellStyle name="Normal 2 2 2 2 4 2 2 20 2 10" xfId="14797" xr:uid="{00000000-0005-0000-0000-000055390000}"/>
    <cellStyle name="Normal 2 2 2 2 4 2 2 20 2 2" xfId="14798" xr:uid="{00000000-0005-0000-0000-000056390000}"/>
    <cellStyle name="Normal 2 2 2 2 4 2 2 20 2 3" xfId="14799" xr:uid="{00000000-0005-0000-0000-000057390000}"/>
    <cellStyle name="Normal 2 2 2 2 4 2 2 20 2 4" xfId="14800" xr:uid="{00000000-0005-0000-0000-000058390000}"/>
    <cellStyle name="Normal 2 2 2 2 4 2 2 20 2 5" xfId="14801" xr:uid="{00000000-0005-0000-0000-000059390000}"/>
    <cellStyle name="Normal 2 2 2 2 4 2 2 20 2 6" xfId="14802" xr:uid="{00000000-0005-0000-0000-00005A390000}"/>
    <cellStyle name="Normal 2 2 2 2 4 2 2 20 2 7" xfId="14803" xr:uid="{00000000-0005-0000-0000-00005B390000}"/>
    <cellStyle name="Normal 2 2 2 2 4 2 2 20 2 8" xfId="14804" xr:uid="{00000000-0005-0000-0000-00005C390000}"/>
    <cellStyle name="Normal 2 2 2 2 4 2 2 20 2 9" xfId="14805" xr:uid="{00000000-0005-0000-0000-00005D390000}"/>
    <cellStyle name="Normal 2 2 2 2 4 2 2 20 3" xfId="14806" xr:uid="{00000000-0005-0000-0000-00005E390000}"/>
    <cellStyle name="Normal 2 2 2 2 4 2 2 20 3 10" xfId="14807" xr:uid="{00000000-0005-0000-0000-00005F390000}"/>
    <cellStyle name="Normal 2 2 2 2 4 2 2 20 3 2" xfId="14808" xr:uid="{00000000-0005-0000-0000-000060390000}"/>
    <cellStyle name="Normal 2 2 2 2 4 2 2 20 3 3" xfId="14809" xr:uid="{00000000-0005-0000-0000-000061390000}"/>
    <cellStyle name="Normal 2 2 2 2 4 2 2 20 3 4" xfId="14810" xr:uid="{00000000-0005-0000-0000-000062390000}"/>
    <cellStyle name="Normal 2 2 2 2 4 2 2 20 3 5" xfId="14811" xr:uid="{00000000-0005-0000-0000-000063390000}"/>
    <cellStyle name="Normal 2 2 2 2 4 2 2 20 3 6" xfId="14812" xr:uid="{00000000-0005-0000-0000-000064390000}"/>
    <cellStyle name="Normal 2 2 2 2 4 2 2 20 3 7" xfId="14813" xr:uid="{00000000-0005-0000-0000-000065390000}"/>
    <cellStyle name="Normal 2 2 2 2 4 2 2 20 3 8" xfId="14814" xr:uid="{00000000-0005-0000-0000-000066390000}"/>
    <cellStyle name="Normal 2 2 2 2 4 2 2 20 3 9" xfId="14815" xr:uid="{00000000-0005-0000-0000-000067390000}"/>
    <cellStyle name="Normal 2 2 2 2 4 2 2 20 4" xfId="14816" xr:uid="{00000000-0005-0000-0000-000068390000}"/>
    <cellStyle name="Normal 2 2 2 2 4 2 2 20 4 10" xfId="14817" xr:uid="{00000000-0005-0000-0000-000069390000}"/>
    <cellStyle name="Normal 2 2 2 2 4 2 2 20 4 2" xfId="14818" xr:uid="{00000000-0005-0000-0000-00006A390000}"/>
    <cellStyle name="Normal 2 2 2 2 4 2 2 20 4 3" xfId="14819" xr:uid="{00000000-0005-0000-0000-00006B390000}"/>
    <cellStyle name="Normal 2 2 2 2 4 2 2 20 4 4" xfId="14820" xr:uid="{00000000-0005-0000-0000-00006C390000}"/>
    <cellStyle name="Normal 2 2 2 2 4 2 2 20 4 5" xfId="14821" xr:uid="{00000000-0005-0000-0000-00006D390000}"/>
    <cellStyle name="Normal 2 2 2 2 4 2 2 20 4 6" xfId="14822" xr:uid="{00000000-0005-0000-0000-00006E390000}"/>
    <cellStyle name="Normal 2 2 2 2 4 2 2 20 4 7" xfId="14823" xr:uid="{00000000-0005-0000-0000-00006F390000}"/>
    <cellStyle name="Normal 2 2 2 2 4 2 2 20 4 8" xfId="14824" xr:uid="{00000000-0005-0000-0000-000070390000}"/>
    <cellStyle name="Normal 2 2 2 2 4 2 2 20 4 9" xfId="14825" xr:uid="{00000000-0005-0000-0000-000071390000}"/>
    <cellStyle name="Normal 2 2 2 2 4 2 2 20 5" xfId="14826" xr:uid="{00000000-0005-0000-0000-000072390000}"/>
    <cellStyle name="Normal 2 2 2 2 4 2 2 20 5 10" xfId="14827" xr:uid="{00000000-0005-0000-0000-000073390000}"/>
    <cellStyle name="Normal 2 2 2 2 4 2 2 20 5 2" xfId="14828" xr:uid="{00000000-0005-0000-0000-000074390000}"/>
    <cellStyle name="Normal 2 2 2 2 4 2 2 20 5 3" xfId="14829" xr:uid="{00000000-0005-0000-0000-000075390000}"/>
    <cellStyle name="Normal 2 2 2 2 4 2 2 20 5 4" xfId="14830" xr:uid="{00000000-0005-0000-0000-000076390000}"/>
    <cellStyle name="Normal 2 2 2 2 4 2 2 20 5 5" xfId="14831" xr:uid="{00000000-0005-0000-0000-000077390000}"/>
    <cellStyle name="Normal 2 2 2 2 4 2 2 20 5 6" xfId="14832" xr:uid="{00000000-0005-0000-0000-000078390000}"/>
    <cellStyle name="Normal 2 2 2 2 4 2 2 20 5 7" xfId="14833" xr:uid="{00000000-0005-0000-0000-000079390000}"/>
    <cellStyle name="Normal 2 2 2 2 4 2 2 20 5 8" xfId="14834" xr:uid="{00000000-0005-0000-0000-00007A390000}"/>
    <cellStyle name="Normal 2 2 2 2 4 2 2 20 5 9" xfId="14835" xr:uid="{00000000-0005-0000-0000-00007B390000}"/>
    <cellStyle name="Normal 2 2 2 2 4 2 2 20 6" xfId="14836" xr:uid="{00000000-0005-0000-0000-00007C390000}"/>
    <cellStyle name="Normal 2 2 2 2 4 2 2 20 7" xfId="14837" xr:uid="{00000000-0005-0000-0000-00007D390000}"/>
    <cellStyle name="Normal 2 2 2 2 4 2 2 20 8" xfId="14838" xr:uid="{00000000-0005-0000-0000-00007E390000}"/>
    <cellStyle name="Normal 2 2 2 2 4 2 2 20 9" xfId="14839" xr:uid="{00000000-0005-0000-0000-00007F390000}"/>
    <cellStyle name="Normal 2 2 2 2 4 2 2 3" xfId="14840" xr:uid="{00000000-0005-0000-0000-000080390000}"/>
    <cellStyle name="Normal 2 2 2 2 4 2 2 3 10" xfId="14841" xr:uid="{00000000-0005-0000-0000-000081390000}"/>
    <cellStyle name="Normal 2 2 2 2 4 2 2 3 11" xfId="14842" xr:uid="{00000000-0005-0000-0000-000082390000}"/>
    <cellStyle name="Normal 2 2 2 2 4 2 2 3 12" xfId="14843" xr:uid="{00000000-0005-0000-0000-000083390000}"/>
    <cellStyle name="Normal 2 2 2 2 4 2 2 3 13" xfId="14844" xr:uid="{00000000-0005-0000-0000-000084390000}"/>
    <cellStyle name="Normal 2 2 2 2 4 2 2 3 14" xfId="14845" xr:uid="{00000000-0005-0000-0000-000085390000}"/>
    <cellStyle name="Normal 2 2 2 2 4 2 2 3 2" xfId="14846" xr:uid="{00000000-0005-0000-0000-000086390000}"/>
    <cellStyle name="Normal 2 2 2 2 4 2 2 3 2 10" xfId="14847" xr:uid="{00000000-0005-0000-0000-000087390000}"/>
    <cellStyle name="Normal 2 2 2 2 4 2 2 3 2 2" xfId="14848" xr:uid="{00000000-0005-0000-0000-000088390000}"/>
    <cellStyle name="Normal 2 2 2 2 4 2 2 3 2 3" xfId="14849" xr:uid="{00000000-0005-0000-0000-000089390000}"/>
    <cellStyle name="Normal 2 2 2 2 4 2 2 3 2 4" xfId="14850" xr:uid="{00000000-0005-0000-0000-00008A390000}"/>
    <cellStyle name="Normal 2 2 2 2 4 2 2 3 2 5" xfId="14851" xr:uid="{00000000-0005-0000-0000-00008B390000}"/>
    <cellStyle name="Normal 2 2 2 2 4 2 2 3 2 6" xfId="14852" xr:uid="{00000000-0005-0000-0000-00008C390000}"/>
    <cellStyle name="Normal 2 2 2 2 4 2 2 3 2 7" xfId="14853" xr:uid="{00000000-0005-0000-0000-00008D390000}"/>
    <cellStyle name="Normal 2 2 2 2 4 2 2 3 2 8" xfId="14854" xr:uid="{00000000-0005-0000-0000-00008E390000}"/>
    <cellStyle name="Normal 2 2 2 2 4 2 2 3 2 9" xfId="14855" xr:uid="{00000000-0005-0000-0000-00008F390000}"/>
    <cellStyle name="Normal 2 2 2 2 4 2 2 3 3" xfId="14856" xr:uid="{00000000-0005-0000-0000-000090390000}"/>
    <cellStyle name="Normal 2 2 2 2 4 2 2 3 3 10" xfId="14857" xr:uid="{00000000-0005-0000-0000-000091390000}"/>
    <cellStyle name="Normal 2 2 2 2 4 2 2 3 3 2" xfId="14858" xr:uid="{00000000-0005-0000-0000-000092390000}"/>
    <cellStyle name="Normal 2 2 2 2 4 2 2 3 3 3" xfId="14859" xr:uid="{00000000-0005-0000-0000-000093390000}"/>
    <cellStyle name="Normal 2 2 2 2 4 2 2 3 3 4" xfId="14860" xr:uid="{00000000-0005-0000-0000-000094390000}"/>
    <cellStyle name="Normal 2 2 2 2 4 2 2 3 3 5" xfId="14861" xr:uid="{00000000-0005-0000-0000-000095390000}"/>
    <cellStyle name="Normal 2 2 2 2 4 2 2 3 3 6" xfId="14862" xr:uid="{00000000-0005-0000-0000-000096390000}"/>
    <cellStyle name="Normal 2 2 2 2 4 2 2 3 3 7" xfId="14863" xr:uid="{00000000-0005-0000-0000-000097390000}"/>
    <cellStyle name="Normal 2 2 2 2 4 2 2 3 3 8" xfId="14864" xr:uid="{00000000-0005-0000-0000-000098390000}"/>
    <cellStyle name="Normal 2 2 2 2 4 2 2 3 3 9" xfId="14865" xr:uid="{00000000-0005-0000-0000-000099390000}"/>
    <cellStyle name="Normal 2 2 2 2 4 2 2 3 4" xfId="14866" xr:uid="{00000000-0005-0000-0000-00009A390000}"/>
    <cellStyle name="Normal 2 2 2 2 4 2 2 3 4 10" xfId="14867" xr:uid="{00000000-0005-0000-0000-00009B390000}"/>
    <cellStyle name="Normal 2 2 2 2 4 2 2 3 4 2" xfId="14868" xr:uid="{00000000-0005-0000-0000-00009C390000}"/>
    <cellStyle name="Normal 2 2 2 2 4 2 2 3 4 3" xfId="14869" xr:uid="{00000000-0005-0000-0000-00009D390000}"/>
    <cellStyle name="Normal 2 2 2 2 4 2 2 3 4 4" xfId="14870" xr:uid="{00000000-0005-0000-0000-00009E390000}"/>
    <cellStyle name="Normal 2 2 2 2 4 2 2 3 4 5" xfId="14871" xr:uid="{00000000-0005-0000-0000-00009F390000}"/>
    <cellStyle name="Normal 2 2 2 2 4 2 2 3 4 6" xfId="14872" xr:uid="{00000000-0005-0000-0000-0000A0390000}"/>
    <cellStyle name="Normal 2 2 2 2 4 2 2 3 4 7" xfId="14873" xr:uid="{00000000-0005-0000-0000-0000A1390000}"/>
    <cellStyle name="Normal 2 2 2 2 4 2 2 3 4 8" xfId="14874" xr:uid="{00000000-0005-0000-0000-0000A2390000}"/>
    <cellStyle name="Normal 2 2 2 2 4 2 2 3 4 9" xfId="14875" xr:uid="{00000000-0005-0000-0000-0000A3390000}"/>
    <cellStyle name="Normal 2 2 2 2 4 2 2 3 5" xfId="14876" xr:uid="{00000000-0005-0000-0000-0000A4390000}"/>
    <cellStyle name="Normal 2 2 2 2 4 2 2 3 5 10" xfId="14877" xr:uid="{00000000-0005-0000-0000-0000A5390000}"/>
    <cellStyle name="Normal 2 2 2 2 4 2 2 3 5 2" xfId="14878" xr:uid="{00000000-0005-0000-0000-0000A6390000}"/>
    <cellStyle name="Normal 2 2 2 2 4 2 2 3 5 3" xfId="14879" xr:uid="{00000000-0005-0000-0000-0000A7390000}"/>
    <cellStyle name="Normal 2 2 2 2 4 2 2 3 5 4" xfId="14880" xr:uid="{00000000-0005-0000-0000-0000A8390000}"/>
    <cellStyle name="Normal 2 2 2 2 4 2 2 3 5 5" xfId="14881" xr:uid="{00000000-0005-0000-0000-0000A9390000}"/>
    <cellStyle name="Normal 2 2 2 2 4 2 2 3 5 6" xfId="14882" xr:uid="{00000000-0005-0000-0000-0000AA390000}"/>
    <cellStyle name="Normal 2 2 2 2 4 2 2 3 5 7" xfId="14883" xr:uid="{00000000-0005-0000-0000-0000AB390000}"/>
    <cellStyle name="Normal 2 2 2 2 4 2 2 3 5 8" xfId="14884" xr:uid="{00000000-0005-0000-0000-0000AC390000}"/>
    <cellStyle name="Normal 2 2 2 2 4 2 2 3 5 9" xfId="14885" xr:uid="{00000000-0005-0000-0000-0000AD390000}"/>
    <cellStyle name="Normal 2 2 2 2 4 2 2 3 6" xfId="14886" xr:uid="{00000000-0005-0000-0000-0000AE390000}"/>
    <cellStyle name="Normal 2 2 2 2 4 2 2 3 7" xfId="14887" xr:uid="{00000000-0005-0000-0000-0000AF390000}"/>
    <cellStyle name="Normal 2 2 2 2 4 2 2 3 8" xfId="14888" xr:uid="{00000000-0005-0000-0000-0000B0390000}"/>
    <cellStyle name="Normal 2 2 2 2 4 2 2 3 9" xfId="14889" xr:uid="{00000000-0005-0000-0000-0000B1390000}"/>
    <cellStyle name="Normal 2 2 2 2 4 2 2 4" xfId="14890" xr:uid="{00000000-0005-0000-0000-0000B2390000}"/>
    <cellStyle name="Normal 2 2 2 2 4 2 2 4 10" xfId="14891" xr:uid="{00000000-0005-0000-0000-0000B3390000}"/>
    <cellStyle name="Normal 2 2 2 2 4 2 2 4 11" xfId="14892" xr:uid="{00000000-0005-0000-0000-0000B4390000}"/>
    <cellStyle name="Normal 2 2 2 2 4 2 2 4 12" xfId="14893" xr:uid="{00000000-0005-0000-0000-0000B5390000}"/>
    <cellStyle name="Normal 2 2 2 2 4 2 2 4 13" xfId="14894" xr:uid="{00000000-0005-0000-0000-0000B6390000}"/>
    <cellStyle name="Normal 2 2 2 2 4 2 2 4 14" xfId="14895" xr:uid="{00000000-0005-0000-0000-0000B7390000}"/>
    <cellStyle name="Normal 2 2 2 2 4 2 2 4 2" xfId="14896" xr:uid="{00000000-0005-0000-0000-0000B8390000}"/>
    <cellStyle name="Normal 2 2 2 2 4 2 2 4 2 10" xfId="14897" xr:uid="{00000000-0005-0000-0000-0000B9390000}"/>
    <cellStyle name="Normal 2 2 2 2 4 2 2 4 2 2" xfId="14898" xr:uid="{00000000-0005-0000-0000-0000BA390000}"/>
    <cellStyle name="Normal 2 2 2 2 4 2 2 4 2 3" xfId="14899" xr:uid="{00000000-0005-0000-0000-0000BB390000}"/>
    <cellStyle name="Normal 2 2 2 2 4 2 2 4 2 4" xfId="14900" xr:uid="{00000000-0005-0000-0000-0000BC390000}"/>
    <cellStyle name="Normal 2 2 2 2 4 2 2 4 2 5" xfId="14901" xr:uid="{00000000-0005-0000-0000-0000BD390000}"/>
    <cellStyle name="Normal 2 2 2 2 4 2 2 4 2 6" xfId="14902" xr:uid="{00000000-0005-0000-0000-0000BE390000}"/>
    <cellStyle name="Normal 2 2 2 2 4 2 2 4 2 7" xfId="14903" xr:uid="{00000000-0005-0000-0000-0000BF390000}"/>
    <cellStyle name="Normal 2 2 2 2 4 2 2 4 2 8" xfId="14904" xr:uid="{00000000-0005-0000-0000-0000C0390000}"/>
    <cellStyle name="Normal 2 2 2 2 4 2 2 4 2 9" xfId="14905" xr:uid="{00000000-0005-0000-0000-0000C1390000}"/>
    <cellStyle name="Normal 2 2 2 2 4 2 2 4 3" xfId="14906" xr:uid="{00000000-0005-0000-0000-0000C2390000}"/>
    <cellStyle name="Normal 2 2 2 2 4 2 2 4 3 10" xfId="14907" xr:uid="{00000000-0005-0000-0000-0000C3390000}"/>
    <cellStyle name="Normal 2 2 2 2 4 2 2 4 3 2" xfId="14908" xr:uid="{00000000-0005-0000-0000-0000C4390000}"/>
    <cellStyle name="Normal 2 2 2 2 4 2 2 4 3 3" xfId="14909" xr:uid="{00000000-0005-0000-0000-0000C5390000}"/>
    <cellStyle name="Normal 2 2 2 2 4 2 2 4 3 4" xfId="14910" xr:uid="{00000000-0005-0000-0000-0000C6390000}"/>
    <cellStyle name="Normal 2 2 2 2 4 2 2 4 3 5" xfId="14911" xr:uid="{00000000-0005-0000-0000-0000C7390000}"/>
    <cellStyle name="Normal 2 2 2 2 4 2 2 4 3 6" xfId="14912" xr:uid="{00000000-0005-0000-0000-0000C8390000}"/>
    <cellStyle name="Normal 2 2 2 2 4 2 2 4 3 7" xfId="14913" xr:uid="{00000000-0005-0000-0000-0000C9390000}"/>
    <cellStyle name="Normal 2 2 2 2 4 2 2 4 3 8" xfId="14914" xr:uid="{00000000-0005-0000-0000-0000CA390000}"/>
    <cellStyle name="Normal 2 2 2 2 4 2 2 4 3 9" xfId="14915" xr:uid="{00000000-0005-0000-0000-0000CB390000}"/>
    <cellStyle name="Normal 2 2 2 2 4 2 2 4 4" xfId="14916" xr:uid="{00000000-0005-0000-0000-0000CC390000}"/>
    <cellStyle name="Normal 2 2 2 2 4 2 2 4 4 10" xfId="14917" xr:uid="{00000000-0005-0000-0000-0000CD390000}"/>
    <cellStyle name="Normal 2 2 2 2 4 2 2 4 4 2" xfId="14918" xr:uid="{00000000-0005-0000-0000-0000CE390000}"/>
    <cellStyle name="Normal 2 2 2 2 4 2 2 4 4 3" xfId="14919" xr:uid="{00000000-0005-0000-0000-0000CF390000}"/>
    <cellStyle name="Normal 2 2 2 2 4 2 2 4 4 4" xfId="14920" xr:uid="{00000000-0005-0000-0000-0000D0390000}"/>
    <cellStyle name="Normal 2 2 2 2 4 2 2 4 4 5" xfId="14921" xr:uid="{00000000-0005-0000-0000-0000D1390000}"/>
    <cellStyle name="Normal 2 2 2 2 4 2 2 4 4 6" xfId="14922" xr:uid="{00000000-0005-0000-0000-0000D2390000}"/>
    <cellStyle name="Normal 2 2 2 2 4 2 2 4 4 7" xfId="14923" xr:uid="{00000000-0005-0000-0000-0000D3390000}"/>
    <cellStyle name="Normal 2 2 2 2 4 2 2 4 4 8" xfId="14924" xr:uid="{00000000-0005-0000-0000-0000D4390000}"/>
    <cellStyle name="Normal 2 2 2 2 4 2 2 4 4 9" xfId="14925" xr:uid="{00000000-0005-0000-0000-0000D5390000}"/>
    <cellStyle name="Normal 2 2 2 2 4 2 2 4 5" xfId="14926" xr:uid="{00000000-0005-0000-0000-0000D6390000}"/>
    <cellStyle name="Normal 2 2 2 2 4 2 2 4 5 10" xfId="14927" xr:uid="{00000000-0005-0000-0000-0000D7390000}"/>
    <cellStyle name="Normal 2 2 2 2 4 2 2 4 5 2" xfId="14928" xr:uid="{00000000-0005-0000-0000-0000D8390000}"/>
    <cellStyle name="Normal 2 2 2 2 4 2 2 4 5 3" xfId="14929" xr:uid="{00000000-0005-0000-0000-0000D9390000}"/>
    <cellStyle name="Normal 2 2 2 2 4 2 2 4 5 4" xfId="14930" xr:uid="{00000000-0005-0000-0000-0000DA390000}"/>
    <cellStyle name="Normal 2 2 2 2 4 2 2 4 5 5" xfId="14931" xr:uid="{00000000-0005-0000-0000-0000DB390000}"/>
    <cellStyle name="Normal 2 2 2 2 4 2 2 4 5 6" xfId="14932" xr:uid="{00000000-0005-0000-0000-0000DC390000}"/>
    <cellStyle name="Normal 2 2 2 2 4 2 2 4 5 7" xfId="14933" xr:uid="{00000000-0005-0000-0000-0000DD390000}"/>
    <cellStyle name="Normal 2 2 2 2 4 2 2 4 5 8" xfId="14934" xr:uid="{00000000-0005-0000-0000-0000DE390000}"/>
    <cellStyle name="Normal 2 2 2 2 4 2 2 4 5 9" xfId="14935" xr:uid="{00000000-0005-0000-0000-0000DF390000}"/>
    <cellStyle name="Normal 2 2 2 2 4 2 2 4 6" xfId="14936" xr:uid="{00000000-0005-0000-0000-0000E0390000}"/>
    <cellStyle name="Normal 2 2 2 2 4 2 2 4 7" xfId="14937" xr:uid="{00000000-0005-0000-0000-0000E1390000}"/>
    <cellStyle name="Normal 2 2 2 2 4 2 2 4 8" xfId="14938" xr:uid="{00000000-0005-0000-0000-0000E2390000}"/>
    <cellStyle name="Normal 2 2 2 2 4 2 2 4 9" xfId="14939" xr:uid="{00000000-0005-0000-0000-0000E3390000}"/>
    <cellStyle name="Normal 2 2 2 2 4 2 2 5" xfId="14940" xr:uid="{00000000-0005-0000-0000-0000E4390000}"/>
    <cellStyle name="Normal 2 2 2 2 4 2 2 5 10" xfId="14941" xr:uid="{00000000-0005-0000-0000-0000E5390000}"/>
    <cellStyle name="Normal 2 2 2 2 4 2 2 5 11" xfId="14942" xr:uid="{00000000-0005-0000-0000-0000E6390000}"/>
    <cellStyle name="Normal 2 2 2 2 4 2 2 5 12" xfId="14943" xr:uid="{00000000-0005-0000-0000-0000E7390000}"/>
    <cellStyle name="Normal 2 2 2 2 4 2 2 5 13" xfId="14944" xr:uid="{00000000-0005-0000-0000-0000E8390000}"/>
    <cellStyle name="Normal 2 2 2 2 4 2 2 5 14" xfId="14945" xr:uid="{00000000-0005-0000-0000-0000E9390000}"/>
    <cellStyle name="Normal 2 2 2 2 4 2 2 5 2" xfId="14946" xr:uid="{00000000-0005-0000-0000-0000EA390000}"/>
    <cellStyle name="Normal 2 2 2 2 4 2 2 5 2 10" xfId="14947" xr:uid="{00000000-0005-0000-0000-0000EB390000}"/>
    <cellStyle name="Normal 2 2 2 2 4 2 2 5 2 2" xfId="14948" xr:uid="{00000000-0005-0000-0000-0000EC390000}"/>
    <cellStyle name="Normal 2 2 2 2 4 2 2 5 2 3" xfId="14949" xr:uid="{00000000-0005-0000-0000-0000ED390000}"/>
    <cellStyle name="Normal 2 2 2 2 4 2 2 5 2 4" xfId="14950" xr:uid="{00000000-0005-0000-0000-0000EE390000}"/>
    <cellStyle name="Normal 2 2 2 2 4 2 2 5 2 5" xfId="14951" xr:uid="{00000000-0005-0000-0000-0000EF390000}"/>
    <cellStyle name="Normal 2 2 2 2 4 2 2 5 2 6" xfId="14952" xr:uid="{00000000-0005-0000-0000-0000F0390000}"/>
    <cellStyle name="Normal 2 2 2 2 4 2 2 5 2 7" xfId="14953" xr:uid="{00000000-0005-0000-0000-0000F1390000}"/>
    <cellStyle name="Normal 2 2 2 2 4 2 2 5 2 8" xfId="14954" xr:uid="{00000000-0005-0000-0000-0000F2390000}"/>
    <cellStyle name="Normal 2 2 2 2 4 2 2 5 2 9" xfId="14955" xr:uid="{00000000-0005-0000-0000-0000F3390000}"/>
    <cellStyle name="Normal 2 2 2 2 4 2 2 5 3" xfId="14956" xr:uid="{00000000-0005-0000-0000-0000F4390000}"/>
    <cellStyle name="Normal 2 2 2 2 4 2 2 5 3 10" xfId="14957" xr:uid="{00000000-0005-0000-0000-0000F5390000}"/>
    <cellStyle name="Normal 2 2 2 2 4 2 2 5 3 2" xfId="14958" xr:uid="{00000000-0005-0000-0000-0000F6390000}"/>
    <cellStyle name="Normal 2 2 2 2 4 2 2 5 3 3" xfId="14959" xr:uid="{00000000-0005-0000-0000-0000F7390000}"/>
    <cellStyle name="Normal 2 2 2 2 4 2 2 5 3 4" xfId="14960" xr:uid="{00000000-0005-0000-0000-0000F8390000}"/>
    <cellStyle name="Normal 2 2 2 2 4 2 2 5 3 5" xfId="14961" xr:uid="{00000000-0005-0000-0000-0000F9390000}"/>
    <cellStyle name="Normal 2 2 2 2 4 2 2 5 3 6" xfId="14962" xr:uid="{00000000-0005-0000-0000-0000FA390000}"/>
    <cellStyle name="Normal 2 2 2 2 4 2 2 5 3 7" xfId="14963" xr:uid="{00000000-0005-0000-0000-0000FB390000}"/>
    <cellStyle name="Normal 2 2 2 2 4 2 2 5 3 8" xfId="14964" xr:uid="{00000000-0005-0000-0000-0000FC390000}"/>
    <cellStyle name="Normal 2 2 2 2 4 2 2 5 3 9" xfId="14965" xr:uid="{00000000-0005-0000-0000-0000FD390000}"/>
    <cellStyle name="Normal 2 2 2 2 4 2 2 5 4" xfId="14966" xr:uid="{00000000-0005-0000-0000-0000FE390000}"/>
    <cellStyle name="Normal 2 2 2 2 4 2 2 5 4 10" xfId="14967" xr:uid="{00000000-0005-0000-0000-0000FF390000}"/>
    <cellStyle name="Normal 2 2 2 2 4 2 2 5 4 2" xfId="14968" xr:uid="{00000000-0005-0000-0000-0000003A0000}"/>
    <cellStyle name="Normal 2 2 2 2 4 2 2 5 4 3" xfId="14969" xr:uid="{00000000-0005-0000-0000-0000013A0000}"/>
    <cellStyle name="Normal 2 2 2 2 4 2 2 5 4 4" xfId="14970" xr:uid="{00000000-0005-0000-0000-0000023A0000}"/>
    <cellStyle name="Normal 2 2 2 2 4 2 2 5 4 5" xfId="14971" xr:uid="{00000000-0005-0000-0000-0000033A0000}"/>
    <cellStyle name="Normal 2 2 2 2 4 2 2 5 4 6" xfId="14972" xr:uid="{00000000-0005-0000-0000-0000043A0000}"/>
    <cellStyle name="Normal 2 2 2 2 4 2 2 5 4 7" xfId="14973" xr:uid="{00000000-0005-0000-0000-0000053A0000}"/>
    <cellStyle name="Normal 2 2 2 2 4 2 2 5 4 8" xfId="14974" xr:uid="{00000000-0005-0000-0000-0000063A0000}"/>
    <cellStyle name="Normal 2 2 2 2 4 2 2 5 4 9" xfId="14975" xr:uid="{00000000-0005-0000-0000-0000073A0000}"/>
    <cellStyle name="Normal 2 2 2 2 4 2 2 5 5" xfId="14976" xr:uid="{00000000-0005-0000-0000-0000083A0000}"/>
    <cellStyle name="Normal 2 2 2 2 4 2 2 5 5 10" xfId="14977" xr:uid="{00000000-0005-0000-0000-0000093A0000}"/>
    <cellStyle name="Normal 2 2 2 2 4 2 2 5 5 2" xfId="14978" xr:uid="{00000000-0005-0000-0000-00000A3A0000}"/>
    <cellStyle name="Normal 2 2 2 2 4 2 2 5 5 3" xfId="14979" xr:uid="{00000000-0005-0000-0000-00000B3A0000}"/>
    <cellStyle name="Normal 2 2 2 2 4 2 2 5 5 4" xfId="14980" xr:uid="{00000000-0005-0000-0000-00000C3A0000}"/>
    <cellStyle name="Normal 2 2 2 2 4 2 2 5 5 5" xfId="14981" xr:uid="{00000000-0005-0000-0000-00000D3A0000}"/>
    <cellStyle name="Normal 2 2 2 2 4 2 2 5 5 6" xfId="14982" xr:uid="{00000000-0005-0000-0000-00000E3A0000}"/>
    <cellStyle name="Normal 2 2 2 2 4 2 2 5 5 7" xfId="14983" xr:uid="{00000000-0005-0000-0000-00000F3A0000}"/>
    <cellStyle name="Normal 2 2 2 2 4 2 2 5 5 8" xfId="14984" xr:uid="{00000000-0005-0000-0000-0000103A0000}"/>
    <cellStyle name="Normal 2 2 2 2 4 2 2 5 5 9" xfId="14985" xr:uid="{00000000-0005-0000-0000-0000113A0000}"/>
    <cellStyle name="Normal 2 2 2 2 4 2 2 5 6" xfId="14986" xr:uid="{00000000-0005-0000-0000-0000123A0000}"/>
    <cellStyle name="Normal 2 2 2 2 4 2 2 5 7" xfId="14987" xr:uid="{00000000-0005-0000-0000-0000133A0000}"/>
    <cellStyle name="Normal 2 2 2 2 4 2 2 5 8" xfId="14988" xr:uid="{00000000-0005-0000-0000-0000143A0000}"/>
    <cellStyle name="Normal 2 2 2 2 4 2 2 5 9" xfId="14989" xr:uid="{00000000-0005-0000-0000-0000153A0000}"/>
    <cellStyle name="Normal 2 2 2 2 4 2 2 6" xfId="14990" xr:uid="{00000000-0005-0000-0000-0000163A0000}"/>
    <cellStyle name="Normal 2 2 2 2 4 2 2 6 10" xfId="14991" xr:uid="{00000000-0005-0000-0000-0000173A0000}"/>
    <cellStyle name="Normal 2 2 2 2 4 2 2 6 11" xfId="14992" xr:uid="{00000000-0005-0000-0000-0000183A0000}"/>
    <cellStyle name="Normal 2 2 2 2 4 2 2 6 12" xfId="14993" xr:uid="{00000000-0005-0000-0000-0000193A0000}"/>
    <cellStyle name="Normal 2 2 2 2 4 2 2 6 13" xfId="14994" xr:uid="{00000000-0005-0000-0000-00001A3A0000}"/>
    <cellStyle name="Normal 2 2 2 2 4 2 2 6 14" xfId="14995" xr:uid="{00000000-0005-0000-0000-00001B3A0000}"/>
    <cellStyle name="Normal 2 2 2 2 4 2 2 6 2" xfId="14996" xr:uid="{00000000-0005-0000-0000-00001C3A0000}"/>
    <cellStyle name="Normal 2 2 2 2 4 2 2 6 2 10" xfId="14997" xr:uid="{00000000-0005-0000-0000-00001D3A0000}"/>
    <cellStyle name="Normal 2 2 2 2 4 2 2 6 2 2" xfId="14998" xr:uid="{00000000-0005-0000-0000-00001E3A0000}"/>
    <cellStyle name="Normal 2 2 2 2 4 2 2 6 2 3" xfId="14999" xr:uid="{00000000-0005-0000-0000-00001F3A0000}"/>
    <cellStyle name="Normal 2 2 2 2 4 2 2 6 2 4" xfId="15000" xr:uid="{00000000-0005-0000-0000-0000203A0000}"/>
    <cellStyle name="Normal 2 2 2 2 4 2 2 6 2 5" xfId="15001" xr:uid="{00000000-0005-0000-0000-0000213A0000}"/>
    <cellStyle name="Normal 2 2 2 2 4 2 2 6 2 6" xfId="15002" xr:uid="{00000000-0005-0000-0000-0000223A0000}"/>
    <cellStyle name="Normal 2 2 2 2 4 2 2 6 2 7" xfId="15003" xr:uid="{00000000-0005-0000-0000-0000233A0000}"/>
    <cellStyle name="Normal 2 2 2 2 4 2 2 6 2 8" xfId="15004" xr:uid="{00000000-0005-0000-0000-0000243A0000}"/>
    <cellStyle name="Normal 2 2 2 2 4 2 2 6 2 9" xfId="15005" xr:uid="{00000000-0005-0000-0000-0000253A0000}"/>
    <cellStyle name="Normal 2 2 2 2 4 2 2 6 3" xfId="15006" xr:uid="{00000000-0005-0000-0000-0000263A0000}"/>
    <cellStyle name="Normal 2 2 2 2 4 2 2 6 3 10" xfId="15007" xr:uid="{00000000-0005-0000-0000-0000273A0000}"/>
    <cellStyle name="Normal 2 2 2 2 4 2 2 6 3 2" xfId="15008" xr:uid="{00000000-0005-0000-0000-0000283A0000}"/>
    <cellStyle name="Normal 2 2 2 2 4 2 2 6 3 3" xfId="15009" xr:uid="{00000000-0005-0000-0000-0000293A0000}"/>
    <cellStyle name="Normal 2 2 2 2 4 2 2 6 3 4" xfId="15010" xr:uid="{00000000-0005-0000-0000-00002A3A0000}"/>
    <cellStyle name="Normal 2 2 2 2 4 2 2 6 3 5" xfId="15011" xr:uid="{00000000-0005-0000-0000-00002B3A0000}"/>
    <cellStyle name="Normal 2 2 2 2 4 2 2 6 3 6" xfId="15012" xr:uid="{00000000-0005-0000-0000-00002C3A0000}"/>
    <cellStyle name="Normal 2 2 2 2 4 2 2 6 3 7" xfId="15013" xr:uid="{00000000-0005-0000-0000-00002D3A0000}"/>
    <cellStyle name="Normal 2 2 2 2 4 2 2 6 3 8" xfId="15014" xr:uid="{00000000-0005-0000-0000-00002E3A0000}"/>
    <cellStyle name="Normal 2 2 2 2 4 2 2 6 3 9" xfId="15015" xr:uid="{00000000-0005-0000-0000-00002F3A0000}"/>
    <cellStyle name="Normal 2 2 2 2 4 2 2 6 4" xfId="15016" xr:uid="{00000000-0005-0000-0000-0000303A0000}"/>
    <cellStyle name="Normal 2 2 2 2 4 2 2 6 4 10" xfId="15017" xr:uid="{00000000-0005-0000-0000-0000313A0000}"/>
    <cellStyle name="Normal 2 2 2 2 4 2 2 6 4 2" xfId="15018" xr:uid="{00000000-0005-0000-0000-0000323A0000}"/>
    <cellStyle name="Normal 2 2 2 2 4 2 2 6 4 3" xfId="15019" xr:uid="{00000000-0005-0000-0000-0000333A0000}"/>
    <cellStyle name="Normal 2 2 2 2 4 2 2 6 4 4" xfId="15020" xr:uid="{00000000-0005-0000-0000-0000343A0000}"/>
    <cellStyle name="Normal 2 2 2 2 4 2 2 6 4 5" xfId="15021" xr:uid="{00000000-0005-0000-0000-0000353A0000}"/>
    <cellStyle name="Normal 2 2 2 2 4 2 2 6 4 6" xfId="15022" xr:uid="{00000000-0005-0000-0000-0000363A0000}"/>
    <cellStyle name="Normal 2 2 2 2 4 2 2 6 4 7" xfId="15023" xr:uid="{00000000-0005-0000-0000-0000373A0000}"/>
    <cellStyle name="Normal 2 2 2 2 4 2 2 6 4 8" xfId="15024" xr:uid="{00000000-0005-0000-0000-0000383A0000}"/>
    <cellStyle name="Normal 2 2 2 2 4 2 2 6 4 9" xfId="15025" xr:uid="{00000000-0005-0000-0000-0000393A0000}"/>
    <cellStyle name="Normal 2 2 2 2 4 2 2 6 5" xfId="15026" xr:uid="{00000000-0005-0000-0000-00003A3A0000}"/>
    <cellStyle name="Normal 2 2 2 2 4 2 2 6 5 10" xfId="15027" xr:uid="{00000000-0005-0000-0000-00003B3A0000}"/>
    <cellStyle name="Normal 2 2 2 2 4 2 2 6 5 2" xfId="15028" xr:uid="{00000000-0005-0000-0000-00003C3A0000}"/>
    <cellStyle name="Normal 2 2 2 2 4 2 2 6 5 3" xfId="15029" xr:uid="{00000000-0005-0000-0000-00003D3A0000}"/>
    <cellStyle name="Normal 2 2 2 2 4 2 2 6 5 4" xfId="15030" xr:uid="{00000000-0005-0000-0000-00003E3A0000}"/>
    <cellStyle name="Normal 2 2 2 2 4 2 2 6 5 5" xfId="15031" xr:uid="{00000000-0005-0000-0000-00003F3A0000}"/>
    <cellStyle name="Normal 2 2 2 2 4 2 2 6 5 6" xfId="15032" xr:uid="{00000000-0005-0000-0000-0000403A0000}"/>
    <cellStyle name="Normal 2 2 2 2 4 2 2 6 5 7" xfId="15033" xr:uid="{00000000-0005-0000-0000-0000413A0000}"/>
    <cellStyle name="Normal 2 2 2 2 4 2 2 6 5 8" xfId="15034" xr:uid="{00000000-0005-0000-0000-0000423A0000}"/>
    <cellStyle name="Normal 2 2 2 2 4 2 2 6 5 9" xfId="15035" xr:uid="{00000000-0005-0000-0000-0000433A0000}"/>
    <cellStyle name="Normal 2 2 2 2 4 2 2 6 6" xfId="15036" xr:uid="{00000000-0005-0000-0000-0000443A0000}"/>
    <cellStyle name="Normal 2 2 2 2 4 2 2 6 7" xfId="15037" xr:uid="{00000000-0005-0000-0000-0000453A0000}"/>
    <cellStyle name="Normal 2 2 2 2 4 2 2 6 8" xfId="15038" xr:uid="{00000000-0005-0000-0000-0000463A0000}"/>
    <cellStyle name="Normal 2 2 2 2 4 2 2 6 9" xfId="15039" xr:uid="{00000000-0005-0000-0000-0000473A0000}"/>
    <cellStyle name="Normal 2 2 2 2 4 2 2 7" xfId="15040" xr:uid="{00000000-0005-0000-0000-0000483A0000}"/>
    <cellStyle name="Normal 2 2 2 2 4 2 2 7 10" xfId="15041" xr:uid="{00000000-0005-0000-0000-0000493A0000}"/>
    <cellStyle name="Normal 2 2 2 2 4 2 2 7 11" xfId="15042" xr:uid="{00000000-0005-0000-0000-00004A3A0000}"/>
    <cellStyle name="Normal 2 2 2 2 4 2 2 7 12" xfId="15043" xr:uid="{00000000-0005-0000-0000-00004B3A0000}"/>
    <cellStyle name="Normal 2 2 2 2 4 2 2 7 13" xfId="15044" xr:uid="{00000000-0005-0000-0000-00004C3A0000}"/>
    <cellStyle name="Normal 2 2 2 2 4 2 2 7 14" xfId="15045" xr:uid="{00000000-0005-0000-0000-00004D3A0000}"/>
    <cellStyle name="Normal 2 2 2 2 4 2 2 7 2" xfId="15046" xr:uid="{00000000-0005-0000-0000-00004E3A0000}"/>
    <cellStyle name="Normal 2 2 2 2 4 2 2 7 2 10" xfId="15047" xr:uid="{00000000-0005-0000-0000-00004F3A0000}"/>
    <cellStyle name="Normal 2 2 2 2 4 2 2 7 2 2" xfId="15048" xr:uid="{00000000-0005-0000-0000-0000503A0000}"/>
    <cellStyle name="Normal 2 2 2 2 4 2 2 7 2 3" xfId="15049" xr:uid="{00000000-0005-0000-0000-0000513A0000}"/>
    <cellStyle name="Normal 2 2 2 2 4 2 2 7 2 4" xfId="15050" xr:uid="{00000000-0005-0000-0000-0000523A0000}"/>
    <cellStyle name="Normal 2 2 2 2 4 2 2 7 2 5" xfId="15051" xr:uid="{00000000-0005-0000-0000-0000533A0000}"/>
    <cellStyle name="Normal 2 2 2 2 4 2 2 7 2 6" xfId="15052" xr:uid="{00000000-0005-0000-0000-0000543A0000}"/>
    <cellStyle name="Normal 2 2 2 2 4 2 2 7 2 7" xfId="15053" xr:uid="{00000000-0005-0000-0000-0000553A0000}"/>
    <cellStyle name="Normal 2 2 2 2 4 2 2 7 2 8" xfId="15054" xr:uid="{00000000-0005-0000-0000-0000563A0000}"/>
    <cellStyle name="Normal 2 2 2 2 4 2 2 7 2 9" xfId="15055" xr:uid="{00000000-0005-0000-0000-0000573A0000}"/>
    <cellStyle name="Normal 2 2 2 2 4 2 2 7 3" xfId="15056" xr:uid="{00000000-0005-0000-0000-0000583A0000}"/>
    <cellStyle name="Normal 2 2 2 2 4 2 2 7 3 10" xfId="15057" xr:uid="{00000000-0005-0000-0000-0000593A0000}"/>
    <cellStyle name="Normal 2 2 2 2 4 2 2 7 3 2" xfId="15058" xr:uid="{00000000-0005-0000-0000-00005A3A0000}"/>
    <cellStyle name="Normal 2 2 2 2 4 2 2 7 3 3" xfId="15059" xr:uid="{00000000-0005-0000-0000-00005B3A0000}"/>
    <cellStyle name="Normal 2 2 2 2 4 2 2 7 3 4" xfId="15060" xr:uid="{00000000-0005-0000-0000-00005C3A0000}"/>
    <cellStyle name="Normal 2 2 2 2 4 2 2 7 3 5" xfId="15061" xr:uid="{00000000-0005-0000-0000-00005D3A0000}"/>
    <cellStyle name="Normal 2 2 2 2 4 2 2 7 3 6" xfId="15062" xr:uid="{00000000-0005-0000-0000-00005E3A0000}"/>
    <cellStyle name="Normal 2 2 2 2 4 2 2 7 3 7" xfId="15063" xr:uid="{00000000-0005-0000-0000-00005F3A0000}"/>
    <cellStyle name="Normal 2 2 2 2 4 2 2 7 3 8" xfId="15064" xr:uid="{00000000-0005-0000-0000-0000603A0000}"/>
    <cellStyle name="Normal 2 2 2 2 4 2 2 7 3 9" xfId="15065" xr:uid="{00000000-0005-0000-0000-0000613A0000}"/>
    <cellStyle name="Normal 2 2 2 2 4 2 2 7 4" xfId="15066" xr:uid="{00000000-0005-0000-0000-0000623A0000}"/>
    <cellStyle name="Normal 2 2 2 2 4 2 2 7 4 10" xfId="15067" xr:uid="{00000000-0005-0000-0000-0000633A0000}"/>
    <cellStyle name="Normal 2 2 2 2 4 2 2 7 4 2" xfId="15068" xr:uid="{00000000-0005-0000-0000-0000643A0000}"/>
    <cellStyle name="Normal 2 2 2 2 4 2 2 7 4 3" xfId="15069" xr:uid="{00000000-0005-0000-0000-0000653A0000}"/>
    <cellStyle name="Normal 2 2 2 2 4 2 2 7 4 4" xfId="15070" xr:uid="{00000000-0005-0000-0000-0000663A0000}"/>
    <cellStyle name="Normal 2 2 2 2 4 2 2 7 4 5" xfId="15071" xr:uid="{00000000-0005-0000-0000-0000673A0000}"/>
    <cellStyle name="Normal 2 2 2 2 4 2 2 7 4 6" xfId="15072" xr:uid="{00000000-0005-0000-0000-0000683A0000}"/>
    <cellStyle name="Normal 2 2 2 2 4 2 2 7 4 7" xfId="15073" xr:uid="{00000000-0005-0000-0000-0000693A0000}"/>
    <cellStyle name="Normal 2 2 2 2 4 2 2 7 4 8" xfId="15074" xr:uid="{00000000-0005-0000-0000-00006A3A0000}"/>
    <cellStyle name="Normal 2 2 2 2 4 2 2 7 4 9" xfId="15075" xr:uid="{00000000-0005-0000-0000-00006B3A0000}"/>
    <cellStyle name="Normal 2 2 2 2 4 2 2 7 5" xfId="15076" xr:uid="{00000000-0005-0000-0000-00006C3A0000}"/>
    <cellStyle name="Normal 2 2 2 2 4 2 2 7 5 10" xfId="15077" xr:uid="{00000000-0005-0000-0000-00006D3A0000}"/>
    <cellStyle name="Normal 2 2 2 2 4 2 2 7 5 2" xfId="15078" xr:uid="{00000000-0005-0000-0000-00006E3A0000}"/>
    <cellStyle name="Normal 2 2 2 2 4 2 2 7 5 3" xfId="15079" xr:uid="{00000000-0005-0000-0000-00006F3A0000}"/>
    <cellStyle name="Normal 2 2 2 2 4 2 2 7 5 4" xfId="15080" xr:uid="{00000000-0005-0000-0000-0000703A0000}"/>
    <cellStyle name="Normal 2 2 2 2 4 2 2 7 5 5" xfId="15081" xr:uid="{00000000-0005-0000-0000-0000713A0000}"/>
    <cellStyle name="Normal 2 2 2 2 4 2 2 7 5 6" xfId="15082" xr:uid="{00000000-0005-0000-0000-0000723A0000}"/>
    <cellStyle name="Normal 2 2 2 2 4 2 2 7 5 7" xfId="15083" xr:uid="{00000000-0005-0000-0000-0000733A0000}"/>
    <cellStyle name="Normal 2 2 2 2 4 2 2 7 5 8" xfId="15084" xr:uid="{00000000-0005-0000-0000-0000743A0000}"/>
    <cellStyle name="Normal 2 2 2 2 4 2 2 7 5 9" xfId="15085" xr:uid="{00000000-0005-0000-0000-0000753A0000}"/>
    <cellStyle name="Normal 2 2 2 2 4 2 2 7 6" xfId="15086" xr:uid="{00000000-0005-0000-0000-0000763A0000}"/>
    <cellStyle name="Normal 2 2 2 2 4 2 2 7 7" xfId="15087" xr:uid="{00000000-0005-0000-0000-0000773A0000}"/>
    <cellStyle name="Normal 2 2 2 2 4 2 2 7 8" xfId="15088" xr:uid="{00000000-0005-0000-0000-0000783A0000}"/>
    <cellStyle name="Normal 2 2 2 2 4 2 2 7 9" xfId="15089" xr:uid="{00000000-0005-0000-0000-0000793A0000}"/>
    <cellStyle name="Normal 2 2 2 2 4 2 2 8" xfId="15090" xr:uid="{00000000-0005-0000-0000-00007A3A0000}"/>
    <cellStyle name="Normal 2 2 2 2 4 2 2 8 10" xfId="15091" xr:uid="{00000000-0005-0000-0000-00007B3A0000}"/>
    <cellStyle name="Normal 2 2 2 2 4 2 2 8 11" xfId="15092" xr:uid="{00000000-0005-0000-0000-00007C3A0000}"/>
    <cellStyle name="Normal 2 2 2 2 4 2 2 8 12" xfId="15093" xr:uid="{00000000-0005-0000-0000-00007D3A0000}"/>
    <cellStyle name="Normal 2 2 2 2 4 2 2 8 13" xfId="15094" xr:uid="{00000000-0005-0000-0000-00007E3A0000}"/>
    <cellStyle name="Normal 2 2 2 2 4 2 2 8 14" xfId="15095" xr:uid="{00000000-0005-0000-0000-00007F3A0000}"/>
    <cellStyle name="Normal 2 2 2 2 4 2 2 8 2" xfId="15096" xr:uid="{00000000-0005-0000-0000-0000803A0000}"/>
    <cellStyle name="Normal 2 2 2 2 4 2 2 8 2 10" xfId="15097" xr:uid="{00000000-0005-0000-0000-0000813A0000}"/>
    <cellStyle name="Normal 2 2 2 2 4 2 2 8 2 2" xfId="15098" xr:uid="{00000000-0005-0000-0000-0000823A0000}"/>
    <cellStyle name="Normal 2 2 2 2 4 2 2 8 2 3" xfId="15099" xr:uid="{00000000-0005-0000-0000-0000833A0000}"/>
    <cellStyle name="Normal 2 2 2 2 4 2 2 8 2 4" xfId="15100" xr:uid="{00000000-0005-0000-0000-0000843A0000}"/>
    <cellStyle name="Normal 2 2 2 2 4 2 2 8 2 5" xfId="15101" xr:uid="{00000000-0005-0000-0000-0000853A0000}"/>
    <cellStyle name="Normal 2 2 2 2 4 2 2 8 2 6" xfId="15102" xr:uid="{00000000-0005-0000-0000-0000863A0000}"/>
    <cellStyle name="Normal 2 2 2 2 4 2 2 8 2 7" xfId="15103" xr:uid="{00000000-0005-0000-0000-0000873A0000}"/>
    <cellStyle name="Normal 2 2 2 2 4 2 2 8 2 8" xfId="15104" xr:uid="{00000000-0005-0000-0000-0000883A0000}"/>
    <cellStyle name="Normal 2 2 2 2 4 2 2 8 2 9" xfId="15105" xr:uid="{00000000-0005-0000-0000-0000893A0000}"/>
    <cellStyle name="Normal 2 2 2 2 4 2 2 8 3" xfId="15106" xr:uid="{00000000-0005-0000-0000-00008A3A0000}"/>
    <cellStyle name="Normal 2 2 2 2 4 2 2 8 3 10" xfId="15107" xr:uid="{00000000-0005-0000-0000-00008B3A0000}"/>
    <cellStyle name="Normal 2 2 2 2 4 2 2 8 3 2" xfId="15108" xr:uid="{00000000-0005-0000-0000-00008C3A0000}"/>
    <cellStyle name="Normal 2 2 2 2 4 2 2 8 3 3" xfId="15109" xr:uid="{00000000-0005-0000-0000-00008D3A0000}"/>
    <cellStyle name="Normal 2 2 2 2 4 2 2 8 3 4" xfId="15110" xr:uid="{00000000-0005-0000-0000-00008E3A0000}"/>
    <cellStyle name="Normal 2 2 2 2 4 2 2 8 3 5" xfId="15111" xr:uid="{00000000-0005-0000-0000-00008F3A0000}"/>
    <cellStyle name="Normal 2 2 2 2 4 2 2 8 3 6" xfId="15112" xr:uid="{00000000-0005-0000-0000-0000903A0000}"/>
    <cellStyle name="Normal 2 2 2 2 4 2 2 8 3 7" xfId="15113" xr:uid="{00000000-0005-0000-0000-0000913A0000}"/>
    <cellStyle name="Normal 2 2 2 2 4 2 2 8 3 8" xfId="15114" xr:uid="{00000000-0005-0000-0000-0000923A0000}"/>
    <cellStyle name="Normal 2 2 2 2 4 2 2 8 3 9" xfId="15115" xr:uid="{00000000-0005-0000-0000-0000933A0000}"/>
    <cellStyle name="Normal 2 2 2 2 4 2 2 8 4" xfId="15116" xr:uid="{00000000-0005-0000-0000-0000943A0000}"/>
    <cellStyle name="Normal 2 2 2 2 4 2 2 8 4 10" xfId="15117" xr:uid="{00000000-0005-0000-0000-0000953A0000}"/>
    <cellStyle name="Normal 2 2 2 2 4 2 2 8 4 2" xfId="15118" xr:uid="{00000000-0005-0000-0000-0000963A0000}"/>
    <cellStyle name="Normal 2 2 2 2 4 2 2 8 4 3" xfId="15119" xr:uid="{00000000-0005-0000-0000-0000973A0000}"/>
    <cellStyle name="Normal 2 2 2 2 4 2 2 8 4 4" xfId="15120" xr:uid="{00000000-0005-0000-0000-0000983A0000}"/>
    <cellStyle name="Normal 2 2 2 2 4 2 2 8 4 5" xfId="15121" xr:uid="{00000000-0005-0000-0000-0000993A0000}"/>
    <cellStyle name="Normal 2 2 2 2 4 2 2 8 4 6" xfId="15122" xr:uid="{00000000-0005-0000-0000-00009A3A0000}"/>
    <cellStyle name="Normal 2 2 2 2 4 2 2 8 4 7" xfId="15123" xr:uid="{00000000-0005-0000-0000-00009B3A0000}"/>
    <cellStyle name="Normal 2 2 2 2 4 2 2 8 4 8" xfId="15124" xr:uid="{00000000-0005-0000-0000-00009C3A0000}"/>
    <cellStyle name="Normal 2 2 2 2 4 2 2 8 4 9" xfId="15125" xr:uid="{00000000-0005-0000-0000-00009D3A0000}"/>
    <cellStyle name="Normal 2 2 2 2 4 2 2 8 5" xfId="15126" xr:uid="{00000000-0005-0000-0000-00009E3A0000}"/>
    <cellStyle name="Normal 2 2 2 2 4 2 2 8 5 10" xfId="15127" xr:uid="{00000000-0005-0000-0000-00009F3A0000}"/>
    <cellStyle name="Normal 2 2 2 2 4 2 2 8 5 2" xfId="15128" xr:uid="{00000000-0005-0000-0000-0000A03A0000}"/>
    <cellStyle name="Normal 2 2 2 2 4 2 2 8 5 3" xfId="15129" xr:uid="{00000000-0005-0000-0000-0000A13A0000}"/>
    <cellStyle name="Normal 2 2 2 2 4 2 2 8 5 4" xfId="15130" xr:uid="{00000000-0005-0000-0000-0000A23A0000}"/>
    <cellStyle name="Normal 2 2 2 2 4 2 2 8 5 5" xfId="15131" xr:uid="{00000000-0005-0000-0000-0000A33A0000}"/>
    <cellStyle name="Normal 2 2 2 2 4 2 2 8 5 6" xfId="15132" xr:uid="{00000000-0005-0000-0000-0000A43A0000}"/>
    <cellStyle name="Normal 2 2 2 2 4 2 2 8 5 7" xfId="15133" xr:uid="{00000000-0005-0000-0000-0000A53A0000}"/>
    <cellStyle name="Normal 2 2 2 2 4 2 2 8 5 8" xfId="15134" xr:uid="{00000000-0005-0000-0000-0000A63A0000}"/>
    <cellStyle name="Normal 2 2 2 2 4 2 2 8 5 9" xfId="15135" xr:uid="{00000000-0005-0000-0000-0000A73A0000}"/>
    <cellStyle name="Normal 2 2 2 2 4 2 2 8 6" xfId="15136" xr:uid="{00000000-0005-0000-0000-0000A83A0000}"/>
    <cellStyle name="Normal 2 2 2 2 4 2 2 8 7" xfId="15137" xr:uid="{00000000-0005-0000-0000-0000A93A0000}"/>
    <cellStyle name="Normal 2 2 2 2 4 2 2 8 8" xfId="15138" xr:uid="{00000000-0005-0000-0000-0000AA3A0000}"/>
    <cellStyle name="Normal 2 2 2 2 4 2 2 8 9" xfId="15139" xr:uid="{00000000-0005-0000-0000-0000AB3A0000}"/>
    <cellStyle name="Normal 2 2 2 2 4 2 2 9" xfId="15140" xr:uid="{00000000-0005-0000-0000-0000AC3A0000}"/>
    <cellStyle name="Normal 2 2 2 2 4 2 2 9 10" xfId="15141" xr:uid="{00000000-0005-0000-0000-0000AD3A0000}"/>
    <cellStyle name="Normal 2 2 2 2 4 2 2 9 11" xfId="15142" xr:uid="{00000000-0005-0000-0000-0000AE3A0000}"/>
    <cellStyle name="Normal 2 2 2 2 4 2 2 9 12" xfId="15143" xr:uid="{00000000-0005-0000-0000-0000AF3A0000}"/>
    <cellStyle name="Normal 2 2 2 2 4 2 2 9 13" xfId="15144" xr:uid="{00000000-0005-0000-0000-0000B03A0000}"/>
    <cellStyle name="Normal 2 2 2 2 4 2 2 9 14" xfId="15145" xr:uid="{00000000-0005-0000-0000-0000B13A0000}"/>
    <cellStyle name="Normal 2 2 2 2 4 2 2 9 2" xfId="15146" xr:uid="{00000000-0005-0000-0000-0000B23A0000}"/>
    <cellStyle name="Normal 2 2 2 2 4 2 2 9 2 10" xfId="15147" xr:uid="{00000000-0005-0000-0000-0000B33A0000}"/>
    <cellStyle name="Normal 2 2 2 2 4 2 2 9 2 2" xfId="15148" xr:uid="{00000000-0005-0000-0000-0000B43A0000}"/>
    <cellStyle name="Normal 2 2 2 2 4 2 2 9 2 3" xfId="15149" xr:uid="{00000000-0005-0000-0000-0000B53A0000}"/>
    <cellStyle name="Normal 2 2 2 2 4 2 2 9 2 4" xfId="15150" xr:uid="{00000000-0005-0000-0000-0000B63A0000}"/>
    <cellStyle name="Normal 2 2 2 2 4 2 2 9 2 5" xfId="15151" xr:uid="{00000000-0005-0000-0000-0000B73A0000}"/>
    <cellStyle name="Normal 2 2 2 2 4 2 2 9 2 6" xfId="15152" xr:uid="{00000000-0005-0000-0000-0000B83A0000}"/>
    <cellStyle name="Normal 2 2 2 2 4 2 2 9 2 7" xfId="15153" xr:uid="{00000000-0005-0000-0000-0000B93A0000}"/>
    <cellStyle name="Normal 2 2 2 2 4 2 2 9 2 8" xfId="15154" xr:uid="{00000000-0005-0000-0000-0000BA3A0000}"/>
    <cellStyle name="Normal 2 2 2 2 4 2 2 9 2 9" xfId="15155" xr:uid="{00000000-0005-0000-0000-0000BB3A0000}"/>
    <cellStyle name="Normal 2 2 2 2 4 2 2 9 3" xfId="15156" xr:uid="{00000000-0005-0000-0000-0000BC3A0000}"/>
    <cellStyle name="Normal 2 2 2 2 4 2 2 9 3 10" xfId="15157" xr:uid="{00000000-0005-0000-0000-0000BD3A0000}"/>
    <cellStyle name="Normal 2 2 2 2 4 2 2 9 3 2" xfId="15158" xr:uid="{00000000-0005-0000-0000-0000BE3A0000}"/>
    <cellStyle name="Normal 2 2 2 2 4 2 2 9 3 3" xfId="15159" xr:uid="{00000000-0005-0000-0000-0000BF3A0000}"/>
    <cellStyle name="Normal 2 2 2 2 4 2 2 9 3 4" xfId="15160" xr:uid="{00000000-0005-0000-0000-0000C03A0000}"/>
    <cellStyle name="Normal 2 2 2 2 4 2 2 9 3 5" xfId="15161" xr:uid="{00000000-0005-0000-0000-0000C13A0000}"/>
    <cellStyle name="Normal 2 2 2 2 4 2 2 9 3 6" xfId="15162" xr:uid="{00000000-0005-0000-0000-0000C23A0000}"/>
    <cellStyle name="Normal 2 2 2 2 4 2 2 9 3 7" xfId="15163" xr:uid="{00000000-0005-0000-0000-0000C33A0000}"/>
    <cellStyle name="Normal 2 2 2 2 4 2 2 9 3 8" xfId="15164" xr:uid="{00000000-0005-0000-0000-0000C43A0000}"/>
    <cellStyle name="Normal 2 2 2 2 4 2 2 9 3 9" xfId="15165" xr:uid="{00000000-0005-0000-0000-0000C53A0000}"/>
    <cellStyle name="Normal 2 2 2 2 4 2 2 9 4" xfId="15166" xr:uid="{00000000-0005-0000-0000-0000C63A0000}"/>
    <cellStyle name="Normal 2 2 2 2 4 2 2 9 4 10" xfId="15167" xr:uid="{00000000-0005-0000-0000-0000C73A0000}"/>
    <cellStyle name="Normal 2 2 2 2 4 2 2 9 4 2" xfId="15168" xr:uid="{00000000-0005-0000-0000-0000C83A0000}"/>
    <cellStyle name="Normal 2 2 2 2 4 2 2 9 4 3" xfId="15169" xr:uid="{00000000-0005-0000-0000-0000C93A0000}"/>
    <cellStyle name="Normal 2 2 2 2 4 2 2 9 4 4" xfId="15170" xr:uid="{00000000-0005-0000-0000-0000CA3A0000}"/>
    <cellStyle name="Normal 2 2 2 2 4 2 2 9 4 5" xfId="15171" xr:uid="{00000000-0005-0000-0000-0000CB3A0000}"/>
    <cellStyle name="Normal 2 2 2 2 4 2 2 9 4 6" xfId="15172" xr:uid="{00000000-0005-0000-0000-0000CC3A0000}"/>
    <cellStyle name="Normal 2 2 2 2 4 2 2 9 4 7" xfId="15173" xr:uid="{00000000-0005-0000-0000-0000CD3A0000}"/>
    <cellStyle name="Normal 2 2 2 2 4 2 2 9 4 8" xfId="15174" xr:uid="{00000000-0005-0000-0000-0000CE3A0000}"/>
    <cellStyle name="Normal 2 2 2 2 4 2 2 9 4 9" xfId="15175" xr:uid="{00000000-0005-0000-0000-0000CF3A0000}"/>
    <cellStyle name="Normal 2 2 2 2 4 2 2 9 5" xfId="15176" xr:uid="{00000000-0005-0000-0000-0000D03A0000}"/>
    <cellStyle name="Normal 2 2 2 2 4 2 2 9 5 10" xfId="15177" xr:uid="{00000000-0005-0000-0000-0000D13A0000}"/>
    <cellStyle name="Normal 2 2 2 2 4 2 2 9 5 2" xfId="15178" xr:uid="{00000000-0005-0000-0000-0000D23A0000}"/>
    <cellStyle name="Normal 2 2 2 2 4 2 2 9 5 3" xfId="15179" xr:uid="{00000000-0005-0000-0000-0000D33A0000}"/>
    <cellStyle name="Normal 2 2 2 2 4 2 2 9 5 4" xfId="15180" xr:uid="{00000000-0005-0000-0000-0000D43A0000}"/>
    <cellStyle name="Normal 2 2 2 2 4 2 2 9 5 5" xfId="15181" xr:uid="{00000000-0005-0000-0000-0000D53A0000}"/>
    <cellStyle name="Normal 2 2 2 2 4 2 2 9 5 6" xfId="15182" xr:uid="{00000000-0005-0000-0000-0000D63A0000}"/>
    <cellStyle name="Normal 2 2 2 2 4 2 2 9 5 7" xfId="15183" xr:uid="{00000000-0005-0000-0000-0000D73A0000}"/>
    <cellStyle name="Normal 2 2 2 2 4 2 2 9 5 8" xfId="15184" xr:uid="{00000000-0005-0000-0000-0000D83A0000}"/>
    <cellStyle name="Normal 2 2 2 2 4 2 2 9 5 9" xfId="15185" xr:uid="{00000000-0005-0000-0000-0000D93A0000}"/>
    <cellStyle name="Normal 2 2 2 2 4 2 2 9 6" xfId="15186" xr:uid="{00000000-0005-0000-0000-0000DA3A0000}"/>
    <cellStyle name="Normal 2 2 2 2 4 2 2 9 7" xfId="15187" xr:uid="{00000000-0005-0000-0000-0000DB3A0000}"/>
    <cellStyle name="Normal 2 2 2 2 4 2 2 9 8" xfId="15188" xr:uid="{00000000-0005-0000-0000-0000DC3A0000}"/>
    <cellStyle name="Normal 2 2 2 2 4 2 2 9 9" xfId="15189" xr:uid="{00000000-0005-0000-0000-0000DD3A0000}"/>
    <cellStyle name="Normal 2 2 2 2 4 2 20" xfId="15190" xr:uid="{00000000-0005-0000-0000-0000DE3A0000}"/>
    <cellStyle name="Normal 2 2 2 2 4 2 21" xfId="15191" xr:uid="{00000000-0005-0000-0000-0000DF3A0000}"/>
    <cellStyle name="Normal 2 2 2 2 4 2 21 10" xfId="15192" xr:uid="{00000000-0005-0000-0000-0000E03A0000}"/>
    <cellStyle name="Normal 2 2 2 2 4 2 21 2" xfId="15193" xr:uid="{00000000-0005-0000-0000-0000E13A0000}"/>
    <cellStyle name="Normal 2 2 2 2 4 2 21 3" xfId="15194" xr:uid="{00000000-0005-0000-0000-0000E23A0000}"/>
    <cellStyle name="Normal 2 2 2 2 4 2 21 4" xfId="15195" xr:uid="{00000000-0005-0000-0000-0000E33A0000}"/>
    <cellStyle name="Normal 2 2 2 2 4 2 21 5" xfId="15196" xr:uid="{00000000-0005-0000-0000-0000E43A0000}"/>
    <cellStyle name="Normal 2 2 2 2 4 2 21 6" xfId="15197" xr:uid="{00000000-0005-0000-0000-0000E53A0000}"/>
    <cellStyle name="Normal 2 2 2 2 4 2 21 7" xfId="15198" xr:uid="{00000000-0005-0000-0000-0000E63A0000}"/>
    <cellStyle name="Normal 2 2 2 2 4 2 21 8" xfId="15199" xr:uid="{00000000-0005-0000-0000-0000E73A0000}"/>
    <cellStyle name="Normal 2 2 2 2 4 2 21 9" xfId="15200" xr:uid="{00000000-0005-0000-0000-0000E83A0000}"/>
    <cellStyle name="Normal 2 2 2 2 4 2 22" xfId="15201" xr:uid="{00000000-0005-0000-0000-0000E93A0000}"/>
    <cellStyle name="Normal 2 2 2 2 4 2 22 10" xfId="15202" xr:uid="{00000000-0005-0000-0000-0000EA3A0000}"/>
    <cellStyle name="Normal 2 2 2 2 4 2 22 2" xfId="15203" xr:uid="{00000000-0005-0000-0000-0000EB3A0000}"/>
    <cellStyle name="Normal 2 2 2 2 4 2 22 3" xfId="15204" xr:uid="{00000000-0005-0000-0000-0000EC3A0000}"/>
    <cellStyle name="Normal 2 2 2 2 4 2 22 4" xfId="15205" xr:uid="{00000000-0005-0000-0000-0000ED3A0000}"/>
    <cellStyle name="Normal 2 2 2 2 4 2 22 5" xfId="15206" xr:uid="{00000000-0005-0000-0000-0000EE3A0000}"/>
    <cellStyle name="Normal 2 2 2 2 4 2 22 6" xfId="15207" xr:uid="{00000000-0005-0000-0000-0000EF3A0000}"/>
    <cellStyle name="Normal 2 2 2 2 4 2 22 7" xfId="15208" xr:uid="{00000000-0005-0000-0000-0000F03A0000}"/>
    <cellStyle name="Normal 2 2 2 2 4 2 22 8" xfId="15209" xr:uid="{00000000-0005-0000-0000-0000F13A0000}"/>
    <cellStyle name="Normal 2 2 2 2 4 2 22 9" xfId="15210" xr:uid="{00000000-0005-0000-0000-0000F23A0000}"/>
    <cellStyle name="Normal 2 2 2 2 4 2 23" xfId="15211" xr:uid="{00000000-0005-0000-0000-0000F33A0000}"/>
    <cellStyle name="Normal 2 2 2 2 4 2 23 10" xfId="15212" xr:uid="{00000000-0005-0000-0000-0000F43A0000}"/>
    <cellStyle name="Normal 2 2 2 2 4 2 23 2" xfId="15213" xr:uid="{00000000-0005-0000-0000-0000F53A0000}"/>
    <cellStyle name="Normal 2 2 2 2 4 2 23 3" xfId="15214" xr:uid="{00000000-0005-0000-0000-0000F63A0000}"/>
    <cellStyle name="Normal 2 2 2 2 4 2 23 4" xfId="15215" xr:uid="{00000000-0005-0000-0000-0000F73A0000}"/>
    <cellStyle name="Normal 2 2 2 2 4 2 23 5" xfId="15216" xr:uid="{00000000-0005-0000-0000-0000F83A0000}"/>
    <cellStyle name="Normal 2 2 2 2 4 2 23 6" xfId="15217" xr:uid="{00000000-0005-0000-0000-0000F93A0000}"/>
    <cellStyle name="Normal 2 2 2 2 4 2 23 7" xfId="15218" xr:uid="{00000000-0005-0000-0000-0000FA3A0000}"/>
    <cellStyle name="Normal 2 2 2 2 4 2 23 8" xfId="15219" xr:uid="{00000000-0005-0000-0000-0000FB3A0000}"/>
    <cellStyle name="Normal 2 2 2 2 4 2 23 9" xfId="15220" xr:uid="{00000000-0005-0000-0000-0000FC3A0000}"/>
    <cellStyle name="Normal 2 2 2 2 4 2 24" xfId="15221" xr:uid="{00000000-0005-0000-0000-0000FD3A0000}"/>
    <cellStyle name="Normal 2 2 2 2 4 2 24 10" xfId="15222" xr:uid="{00000000-0005-0000-0000-0000FE3A0000}"/>
    <cellStyle name="Normal 2 2 2 2 4 2 24 2" xfId="15223" xr:uid="{00000000-0005-0000-0000-0000FF3A0000}"/>
    <cellStyle name="Normal 2 2 2 2 4 2 24 3" xfId="15224" xr:uid="{00000000-0005-0000-0000-0000003B0000}"/>
    <cellStyle name="Normal 2 2 2 2 4 2 24 4" xfId="15225" xr:uid="{00000000-0005-0000-0000-0000013B0000}"/>
    <cellStyle name="Normal 2 2 2 2 4 2 24 5" xfId="15226" xr:uid="{00000000-0005-0000-0000-0000023B0000}"/>
    <cellStyle name="Normal 2 2 2 2 4 2 24 6" xfId="15227" xr:uid="{00000000-0005-0000-0000-0000033B0000}"/>
    <cellStyle name="Normal 2 2 2 2 4 2 24 7" xfId="15228" xr:uid="{00000000-0005-0000-0000-0000043B0000}"/>
    <cellStyle name="Normal 2 2 2 2 4 2 24 8" xfId="15229" xr:uid="{00000000-0005-0000-0000-0000053B0000}"/>
    <cellStyle name="Normal 2 2 2 2 4 2 24 9" xfId="15230" xr:uid="{00000000-0005-0000-0000-0000063B0000}"/>
    <cellStyle name="Normal 2 2 2 2 4 2 25" xfId="15231" xr:uid="{00000000-0005-0000-0000-0000073B0000}"/>
    <cellStyle name="Normal 2 2 2 2 4 2 26" xfId="15232" xr:uid="{00000000-0005-0000-0000-0000083B0000}"/>
    <cellStyle name="Normal 2 2 2 2 4 2 27" xfId="15233" xr:uid="{00000000-0005-0000-0000-0000093B0000}"/>
    <cellStyle name="Normal 2 2 2 2 4 2 28" xfId="15234" xr:uid="{00000000-0005-0000-0000-00000A3B0000}"/>
    <cellStyle name="Normal 2 2 2 2 4 2 29" xfId="15235" xr:uid="{00000000-0005-0000-0000-00000B3B0000}"/>
    <cellStyle name="Normal 2 2 2 2 4 2 3" xfId="15236" xr:uid="{00000000-0005-0000-0000-00000C3B0000}"/>
    <cellStyle name="Normal 2 2 2 2 4 2 30" xfId="15237" xr:uid="{00000000-0005-0000-0000-00000D3B0000}"/>
    <cellStyle name="Normal 2 2 2 2 4 2 31" xfId="15238" xr:uid="{00000000-0005-0000-0000-00000E3B0000}"/>
    <cellStyle name="Normal 2 2 2 2 4 2 32" xfId="15239" xr:uid="{00000000-0005-0000-0000-00000F3B0000}"/>
    <cellStyle name="Normal 2 2 2 2 4 2 33" xfId="15240" xr:uid="{00000000-0005-0000-0000-0000103B0000}"/>
    <cellStyle name="Normal 2 2 2 2 4 2 34" xfId="15241" xr:uid="{00000000-0005-0000-0000-0000113B0000}"/>
    <cellStyle name="Normal 2 2 2 2 4 2 35" xfId="15242" xr:uid="{00000000-0005-0000-0000-0000123B0000}"/>
    <cellStyle name="Normal 2 2 2 2 4 2 4" xfId="15243" xr:uid="{00000000-0005-0000-0000-0000133B0000}"/>
    <cellStyle name="Normal 2 2 2 2 4 2 5" xfId="15244" xr:uid="{00000000-0005-0000-0000-0000143B0000}"/>
    <cellStyle name="Normal 2 2 2 2 4 2 6" xfId="15245" xr:uid="{00000000-0005-0000-0000-0000153B0000}"/>
    <cellStyle name="Normal 2 2 2 2 4 2 7" xfId="15246" xr:uid="{00000000-0005-0000-0000-0000163B0000}"/>
    <cellStyle name="Normal 2 2 2 2 4 2 8" xfId="15247" xr:uid="{00000000-0005-0000-0000-0000173B0000}"/>
    <cellStyle name="Normal 2 2 2 2 4 2 9" xfId="15248" xr:uid="{00000000-0005-0000-0000-0000183B0000}"/>
    <cellStyle name="Normal 2 2 2 2 4 20" xfId="15249" xr:uid="{00000000-0005-0000-0000-0000193B0000}"/>
    <cellStyle name="Normal 2 2 2 2 4 20 10" xfId="15250" xr:uid="{00000000-0005-0000-0000-00001A3B0000}"/>
    <cellStyle name="Normal 2 2 2 2 4 20 11" xfId="15251" xr:uid="{00000000-0005-0000-0000-00001B3B0000}"/>
    <cellStyle name="Normal 2 2 2 2 4 20 12" xfId="15252" xr:uid="{00000000-0005-0000-0000-00001C3B0000}"/>
    <cellStyle name="Normal 2 2 2 2 4 20 13" xfId="15253" xr:uid="{00000000-0005-0000-0000-00001D3B0000}"/>
    <cellStyle name="Normal 2 2 2 2 4 20 14" xfId="15254" xr:uid="{00000000-0005-0000-0000-00001E3B0000}"/>
    <cellStyle name="Normal 2 2 2 2 4 20 2" xfId="15255" xr:uid="{00000000-0005-0000-0000-00001F3B0000}"/>
    <cellStyle name="Normal 2 2 2 2 4 20 2 10" xfId="15256" xr:uid="{00000000-0005-0000-0000-0000203B0000}"/>
    <cellStyle name="Normal 2 2 2 2 4 20 2 2" xfId="15257" xr:uid="{00000000-0005-0000-0000-0000213B0000}"/>
    <cellStyle name="Normal 2 2 2 2 4 20 2 3" xfId="15258" xr:uid="{00000000-0005-0000-0000-0000223B0000}"/>
    <cellStyle name="Normal 2 2 2 2 4 20 2 4" xfId="15259" xr:uid="{00000000-0005-0000-0000-0000233B0000}"/>
    <cellStyle name="Normal 2 2 2 2 4 20 2 5" xfId="15260" xr:uid="{00000000-0005-0000-0000-0000243B0000}"/>
    <cellStyle name="Normal 2 2 2 2 4 20 2 6" xfId="15261" xr:uid="{00000000-0005-0000-0000-0000253B0000}"/>
    <cellStyle name="Normal 2 2 2 2 4 20 2 7" xfId="15262" xr:uid="{00000000-0005-0000-0000-0000263B0000}"/>
    <cellStyle name="Normal 2 2 2 2 4 20 2 8" xfId="15263" xr:uid="{00000000-0005-0000-0000-0000273B0000}"/>
    <cellStyle name="Normal 2 2 2 2 4 20 2 9" xfId="15264" xr:uid="{00000000-0005-0000-0000-0000283B0000}"/>
    <cellStyle name="Normal 2 2 2 2 4 20 3" xfId="15265" xr:uid="{00000000-0005-0000-0000-0000293B0000}"/>
    <cellStyle name="Normal 2 2 2 2 4 20 3 10" xfId="15266" xr:uid="{00000000-0005-0000-0000-00002A3B0000}"/>
    <cellStyle name="Normal 2 2 2 2 4 20 3 2" xfId="15267" xr:uid="{00000000-0005-0000-0000-00002B3B0000}"/>
    <cellStyle name="Normal 2 2 2 2 4 20 3 3" xfId="15268" xr:uid="{00000000-0005-0000-0000-00002C3B0000}"/>
    <cellStyle name="Normal 2 2 2 2 4 20 3 4" xfId="15269" xr:uid="{00000000-0005-0000-0000-00002D3B0000}"/>
    <cellStyle name="Normal 2 2 2 2 4 20 3 5" xfId="15270" xr:uid="{00000000-0005-0000-0000-00002E3B0000}"/>
    <cellStyle name="Normal 2 2 2 2 4 20 3 6" xfId="15271" xr:uid="{00000000-0005-0000-0000-00002F3B0000}"/>
    <cellStyle name="Normal 2 2 2 2 4 20 3 7" xfId="15272" xr:uid="{00000000-0005-0000-0000-0000303B0000}"/>
    <cellStyle name="Normal 2 2 2 2 4 20 3 8" xfId="15273" xr:uid="{00000000-0005-0000-0000-0000313B0000}"/>
    <cellStyle name="Normal 2 2 2 2 4 20 3 9" xfId="15274" xr:uid="{00000000-0005-0000-0000-0000323B0000}"/>
    <cellStyle name="Normal 2 2 2 2 4 20 4" xfId="15275" xr:uid="{00000000-0005-0000-0000-0000333B0000}"/>
    <cellStyle name="Normal 2 2 2 2 4 20 4 10" xfId="15276" xr:uid="{00000000-0005-0000-0000-0000343B0000}"/>
    <cellStyle name="Normal 2 2 2 2 4 20 4 2" xfId="15277" xr:uid="{00000000-0005-0000-0000-0000353B0000}"/>
    <cellStyle name="Normal 2 2 2 2 4 20 4 3" xfId="15278" xr:uid="{00000000-0005-0000-0000-0000363B0000}"/>
    <cellStyle name="Normal 2 2 2 2 4 20 4 4" xfId="15279" xr:uid="{00000000-0005-0000-0000-0000373B0000}"/>
    <cellStyle name="Normal 2 2 2 2 4 20 4 5" xfId="15280" xr:uid="{00000000-0005-0000-0000-0000383B0000}"/>
    <cellStyle name="Normal 2 2 2 2 4 20 4 6" xfId="15281" xr:uid="{00000000-0005-0000-0000-0000393B0000}"/>
    <cellStyle name="Normal 2 2 2 2 4 20 4 7" xfId="15282" xr:uid="{00000000-0005-0000-0000-00003A3B0000}"/>
    <cellStyle name="Normal 2 2 2 2 4 20 4 8" xfId="15283" xr:uid="{00000000-0005-0000-0000-00003B3B0000}"/>
    <cellStyle name="Normal 2 2 2 2 4 20 4 9" xfId="15284" xr:uid="{00000000-0005-0000-0000-00003C3B0000}"/>
    <cellStyle name="Normal 2 2 2 2 4 20 5" xfId="15285" xr:uid="{00000000-0005-0000-0000-00003D3B0000}"/>
    <cellStyle name="Normal 2 2 2 2 4 20 5 10" xfId="15286" xr:uid="{00000000-0005-0000-0000-00003E3B0000}"/>
    <cellStyle name="Normal 2 2 2 2 4 20 5 2" xfId="15287" xr:uid="{00000000-0005-0000-0000-00003F3B0000}"/>
    <cellStyle name="Normal 2 2 2 2 4 20 5 3" xfId="15288" xr:uid="{00000000-0005-0000-0000-0000403B0000}"/>
    <cellStyle name="Normal 2 2 2 2 4 20 5 4" xfId="15289" xr:uid="{00000000-0005-0000-0000-0000413B0000}"/>
    <cellStyle name="Normal 2 2 2 2 4 20 5 5" xfId="15290" xr:uid="{00000000-0005-0000-0000-0000423B0000}"/>
    <cellStyle name="Normal 2 2 2 2 4 20 5 6" xfId="15291" xr:uid="{00000000-0005-0000-0000-0000433B0000}"/>
    <cellStyle name="Normal 2 2 2 2 4 20 5 7" xfId="15292" xr:uid="{00000000-0005-0000-0000-0000443B0000}"/>
    <cellStyle name="Normal 2 2 2 2 4 20 5 8" xfId="15293" xr:uid="{00000000-0005-0000-0000-0000453B0000}"/>
    <cellStyle name="Normal 2 2 2 2 4 20 5 9" xfId="15294" xr:uid="{00000000-0005-0000-0000-0000463B0000}"/>
    <cellStyle name="Normal 2 2 2 2 4 20 6" xfId="15295" xr:uid="{00000000-0005-0000-0000-0000473B0000}"/>
    <cellStyle name="Normal 2 2 2 2 4 20 7" xfId="15296" xr:uid="{00000000-0005-0000-0000-0000483B0000}"/>
    <cellStyle name="Normal 2 2 2 2 4 20 8" xfId="15297" xr:uid="{00000000-0005-0000-0000-0000493B0000}"/>
    <cellStyle name="Normal 2 2 2 2 4 20 9" xfId="15298" xr:uid="{00000000-0005-0000-0000-00004A3B0000}"/>
    <cellStyle name="Normal 2 2 2 2 4 21" xfId="15299" xr:uid="{00000000-0005-0000-0000-00004B3B0000}"/>
    <cellStyle name="Normal 2 2 2 2 4 21 10" xfId="15300" xr:uid="{00000000-0005-0000-0000-00004C3B0000}"/>
    <cellStyle name="Normal 2 2 2 2 4 21 11" xfId="15301" xr:uid="{00000000-0005-0000-0000-00004D3B0000}"/>
    <cellStyle name="Normal 2 2 2 2 4 21 12" xfId="15302" xr:uid="{00000000-0005-0000-0000-00004E3B0000}"/>
    <cellStyle name="Normal 2 2 2 2 4 21 13" xfId="15303" xr:uid="{00000000-0005-0000-0000-00004F3B0000}"/>
    <cellStyle name="Normal 2 2 2 2 4 21 14" xfId="15304" xr:uid="{00000000-0005-0000-0000-0000503B0000}"/>
    <cellStyle name="Normal 2 2 2 2 4 21 2" xfId="15305" xr:uid="{00000000-0005-0000-0000-0000513B0000}"/>
    <cellStyle name="Normal 2 2 2 2 4 21 2 10" xfId="15306" xr:uid="{00000000-0005-0000-0000-0000523B0000}"/>
    <cellStyle name="Normal 2 2 2 2 4 21 2 2" xfId="15307" xr:uid="{00000000-0005-0000-0000-0000533B0000}"/>
    <cellStyle name="Normal 2 2 2 2 4 21 2 3" xfId="15308" xr:uid="{00000000-0005-0000-0000-0000543B0000}"/>
    <cellStyle name="Normal 2 2 2 2 4 21 2 4" xfId="15309" xr:uid="{00000000-0005-0000-0000-0000553B0000}"/>
    <cellStyle name="Normal 2 2 2 2 4 21 2 5" xfId="15310" xr:uid="{00000000-0005-0000-0000-0000563B0000}"/>
    <cellStyle name="Normal 2 2 2 2 4 21 2 6" xfId="15311" xr:uid="{00000000-0005-0000-0000-0000573B0000}"/>
    <cellStyle name="Normal 2 2 2 2 4 21 2 7" xfId="15312" xr:uid="{00000000-0005-0000-0000-0000583B0000}"/>
    <cellStyle name="Normal 2 2 2 2 4 21 2 8" xfId="15313" xr:uid="{00000000-0005-0000-0000-0000593B0000}"/>
    <cellStyle name="Normal 2 2 2 2 4 21 2 9" xfId="15314" xr:uid="{00000000-0005-0000-0000-00005A3B0000}"/>
    <cellStyle name="Normal 2 2 2 2 4 21 3" xfId="15315" xr:uid="{00000000-0005-0000-0000-00005B3B0000}"/>
    <cellStyle name="Normal 2 2 2 2 4 21 3 10" xfId="15316" xr:uid="{00000000-0005-0000-0000-00005C3B0000}"/>
    <cellStyle name="Normal 2 2 2 2 4 21 3 2" xfId="15317" xr:uid="{00000000-0005-0000-0000-00005D3B0000}"/>
    <cellStyle name="Normal 2 2 2 2 4 21 3 3" xfId="15318" xr:uid="{00000000-0005-0000-0000-00005E3B0000}"/>
    <cellStyle name="Normal 2 2 2 2 4 21 3 4" xfId="15319" xr:uid="{00000000-0005-0000-0000-00005F3B0000}"/>
    <cellStyle name="Normal 2 2 2 2 4 21 3 5" xfId="15320" xr:uid="{00000000-0005-0000-0000-0000603B0000}"/>
    <cellStyle name="Normal 2 2 2 2 4 21 3 6" xfId="15321" xr:uid="{00000000-0005-0000-0000-0000613B0000}"/>
    <cellStyle name="Normal 2 2 2 2 4 21 3 7" xfId="15322" xr:uid="{00000000-0005-0000-0000-0000623B0000}"/>
    <cellStyle name="Normal 2 2 2 2 4 21 3 8" xfId="15323" xr:uid="{00000000-0005-0000-0000-0000633B0000}"/>
    <cellStyle name="Normal 2 2 2 2 4 21 3 9" xfId="15324" xr:uid="{00000000-0005-0000-0000-0000643B0000}"/>
    <cellStyle name="Normal 2 2 2 2 4 21 4" xfId="15325" xr:uid="{00000000-0005-0000-0000-0000653B0000}"/>
    <cellStyle name="Normal 2 2 2 2 4 21 4 10" xfId="15326" xr:uid="{00000000-0005-0000-0000-0000663B0000}"/>
    <cellStyle name="Normal 2 2 2 2 4 21 4 2" xfId="15327" xr:uid="{00000000-0005-0000-0000-0000673B0000}"/>
    <cellStyle name="Normal 2 2 2 2 4 21 4 3" xfId="15328" xr:uid="{00000000-0005-0000-0000-0000683B0000}"/>
    <cellStyle name="Normal 2 2 2 2 4 21 4 4" xfId="15329" xr:uid="{00000000-0005-0000-0000-0000693B0000}"/>
    <cellStyle name="Normal 2 2 2 2 4 21 4 5" xfId="15330" xr:uid="{00000000-0005-0000-0000-00006A3B0000}"/>
    <cellStyle name="Normal 2 2 2 2 4 21 4 6" xfId="15331" xr:uid="{00000000-0005-0000-0000-00006B3B0000}"/>
    <cellStyle name="Normal 2 2 2 2 4 21 4 7" xfId="15332" xr:uid="{00000000-0005-0000-0000-00006C3B0000}"/>
    <cellStyle name="Normal 2 2 2 2 4 21 4 8" xfId="15333" xr:uid="{00000000-0005-0000-0000-00006D3B0000}"/>
    <cellStyle name="Normal 2 2 2 2 4 21 4 9" xfId="15334" xr:uid="{00000000-0005-0000-0000-00006E3B0000}"/>
    <cellStyle name="Normal 2 2 2 2 4 21 5" xfId="15335" xr:uid="{00000000-0005-0000-0000-00006F3B0000}"/>
    <cellStyle name="Normal 2 2 2 2 4 21 5 10" xfId="15336" xr:uid="{00000000-0005-0000-0000-0000703B0000}"/>
    <cellStyle name="Normal 2 2 2 2 4 21 5 2" xfId="15337" xr:uid="{00000000-0005-0000-0000-0000713B0000}"/>
    <cellStyle name="Normal 2 2 2 2 4 21 5 3" xfId="15338" xr:uid="{00000000-0005-0000-0000-0000723B0000}"/>
    <cellStyle name="Normal 2 2 2 2 4 21 5 4" xfId="15339" xr:uid="{00000000-0005-0000-0000-0000733B0000}"/>
    <cellStyle name="Normal 2 2 2 2 4 21 5 5" xfId="15340" xr:uid="{00000000-0005-0000-0000-0000743B0000}"/>
    <cellStyle name="Normal 2 2 2 2 4 21 5 6" xfId="15341" xr:uid="{00000000-0005-0000-0000-0000753B0000}"/>
    <cellStyle name="Normal 2 2 2 2 4 21 5 7" xfId="15342" xr:uid="{00000000-0005-0000-0000-0000763B0000}"/>
    <cellStyle name="Normal 2 2 2 2 4 21 5 8" xfId="15343" xr:uid="{00000000-0005-0000-0000-0000773B0000}"/>
    <cellStyle name="Normal 2 2 2 2 4 21 5 9" xfId="15344" xr:uid="{00000000-0005-0000-0000-0000783B0000}"/>
    <cellStyle name="Normal 2 2 2 2 4 21 6" xfId="15345" xr:uid="{00000000-0005-0000-0000-0000793B0000}"/>
    <cellStyle name="Normal 2 2 2 2 4 21 7" xfId="15346" xr:uid="{00000000-0005-0000-0000-00007A3B0000}"/>
    <cellStyle name="Normal 2 2 2 2 4 21 8" xfId="15347" xr:uid="{00000000-0005-0000-0000-00007B3B0000}"/>
    <cellStyle name="Normal 2 2 2 2 4 21 9" xfId="15348" xr:uid="{00000000-0005-0000-0000-00007C3B0000}"/>
    <cellStyle name="Normal 2 2 2 2 4 22" xfId="15349" xr:uid="{00000000-0005-0000-0000-00007D3B0000}"/>
    <cellStyle name="Normal 2 2 2 2 4 22 10" xfId="15350" xr:uid="{00000000-0005-0000-0000-00007E3B0000}"/>
    <cellStyle name="Normal 2 2 2 2 4 22 11" xfId="15351" xr:uid="{00000000-0005-0000-0000-00007F3B0000}"/>
    <cellStyle name="Normal 2 2 2 2 4 22 12" xfId="15352" xr:uid="{00000000-0005-0000-0000-0000803B0000}"/>
    <cellStyle name="Normal 2 2 2 2 4 22 13" xfId="15353" xr:uid="{00000000-0005-0000-0000-0000813B0000}"/>
    <cellStyle name="Normal 2 2 2 2 4 22 14" xfId="15354" xr:uid="{00000000-0005-0000-0000-0000823B0000}"/>
    <cellStyle name="Normal 2 2 2 2 4 22 2" xfId="15355" xr:uid="{00000000-0005-0000-0000-0000833B0000}"/>
    <cellStyle name="Normal 2 2 2 2 4 22 2 10" xfId="15356" xr:uid="{00000000-0005-0000-0000-0000843B0000}"/>
    <cellStyle name="Normal 2 2 2 2 4 22 2 2" xfId="15357" xr:uid="{00000000-0005-0000-0000-0000853B0000}"/>
    <cellStyle name="Normal 2 2 2 2 4 22 2 3" xfId="15358" xr:uid="{00000000-0005-0000-0000-0000863B0000}"/>
    <cellStyle name="Normal 2 2 2 2 4 22 2 4" xfId="15359" xr:uid="{00000000-0005-0000-0000-0000873B0000}"/>
    <cellStyle name="Normal 2 2 2 2 4 22 2 5" xfId="15360" xr:uid="{00000000-0005-0000-0000-0000883B0000}"/>
    <cellStyle name="Normal 2 2 2 2 4 22 2 6" xfId="15361" xr:uid="{00000000-0005-0000-0000-0000893B0000}"/>
    <cellStyle name="Normal 2 2 2 2 4 22 2 7" xfId="15362" xr:uid="{00000000-0005-0000-0000-00008A3B0000}"/>
    <cellStyle name="Normal 2 2 2 2 4 22 2 8" xfId="15363" xr:uid="{00000000-0005-0000-0000-00008B3B0000}"/>
    <cellStyle name="Normal 2 2 2 2 4 22 2 9" xfId="15364" xr:uid="{00000000-0005-0000-0000-00008C3B0000}"/>
    <cellStyle name="Normal 2 2 2 2 4 22 3" xfId="15365" xr:uid="{00000000-0005-0000-0000-00008D3B0000}"/>
    <cellStyle name="Normal 2 2 2 2 4 22 3 10" xfId="15366" xr:uid="{00000000-0005-0000-0000-00008E3B0000}"/>
    <cellStyle name="Normal 2 2 2 2 4 22 3 2" xfId="15367" xr:uid="{00000000-0005-0000-0000-00008F3B0000}"/>
    <cellStyle name="Normal 2 2 2 2 4 22 3 3" xfId="15368" xr:uid="{00000000-0005-0000-0000-0000903B0000}"/>
    <cellStyle name="Normal 2 2 2 2 4 22 3 4" xfId="15369" xr:uid="{00000000-0005-0000-0000-0000913B0000}"/>
    <cellStyle name="Normal 2 2 2 2 4 22 3 5" xfId="15370" xr:uid="{00000000-0005-0000-0000-0000923B0000}"/>
    <cellStyle name="Normal 2 2 2 2 4 22 3 6" xfId="15371" xr:uid="{00000000-0005-0000-0000-0000933B0000}"/>
    <cellStyle name="Normal 2 2 2 2 4 22 3 7" xfId="15372" xr:uid="{00000000-0005-0000-0000-0000943B0000}"/>
    <cellStyle name="Normal 2 2 2 2 4 22 3 8" xfId="15373" xr:uid="{00000000-0005-0000-0000-0000953B0000}"/>
    <cellStyle name="Normal 2 2 2 2 4 22 3 9" xfId="15374" xr:uid="{00000000-0005-0000-0000-0000963B0000}"/>
    <cellStyle name="Normal 2 2 2 2 4 22 4" xfId="15375" xr:uid="{00000000-0005-0000-0000-0000973B0000}"/>
    <cellStyle name="Normal 2 2 2 2 4 22 4 10" xfId="15376" xr:uid="{00000000-0005-0000-0000-0000983B0000}"/>
    <cellStyle name="Normal 2 2 2 2 4 22 4 2" xfId="15377" xr:uid="{00000000-0005-0000-0000-0000993B0000}"/>
    <cellStyle name="Normal 2 2 2 2 4 22 4 3" xfId="15378" xr:uid="{00000000-0005-0000-0000-00009A3B0000}"/>
    <cellStyle name="Normal 2 2 2 2 4 22 4 4" xfId="15379" xr:uid="{00000000-0005-0000-0000-00009B3B0000}"/>
    <cellStyle name="Normal 2 2 2 2 4 22 4 5" xfId="15380" xr:uid="{00000000-0005-0000-0000-00009C3B0000}"/>
    <cellStyle name="Normal 2 2 2 2 4 22 4 6" xfId="15381" xr:uid="{00000000-0005-0000-0000-00009D3B0000}"/>
    <cellStyle name="Normal 2 2 2 2 4 22 4 7" xfId="15382" xr:uid="{00000000-0005-0000-0000-00009E3B0000}"/>
    <cellStyle name="Normal 2 2 2 2 4 22 4 8" xfId="15383" xr:uid="{00000000-0005-0000-0000-00009F3B0000}"/>
    <cellStyle name="Normal 2 2 2 2 4 22 4 9" xfId="15384" xr:uid="{00000000-0005-0000-0000-0000A03B0000}"/>
    <cellStyle name="Normal 2 2 2 2 4 22 5" xfId="15385" xr:uid="{00000000-0005-0000-0000-0000A13B0000}"/>
    <cellStyle name="Normal 2 2 2 2 4 22 5 10" xfId="15386" xr:uid="{00000000-0005-0000-0000-0000A23B0000}"/>
    <cellStyle name="Normal 2 2 2 2 4 22 5 2" xfId="15387" xr:uid="{00000000-0005-0000-0000-0000A33B0000}"/>
    <cellStyle name="Normal 2 2 2 2 4 22 5 3" xfId="15388" xr:uid="{00000000-0005-0000-0000-0000A43B0000}"/>
    <cellStyle name="Normal 2 2 2 2 4 22 5 4" xfId="15389" xr:uid="{00000000-0005-0000-0000-0000A53B0000}"/>
    <cellStyle name="Normal 2 2 2 2 4 22 5 5" xfId="15390" xr:uid="{00000000-0005-0000-0000-0000A63B0000}"/>
    <cellStyle name="Normal 2 2 2 2 4 22 5 6" xfId="15391" xr:uid="{00000000-0005-0000-0000-0000A73B0000}"/>
    <cellStyle name="Normal 2 2 2 2 4 22 5 7" xfId="15392" xr:uid="{00000000-0005-0000-0000-0000A83B0000}"/>
    <cellStyle name="Normal 2 2 2 2 4 22 5 8" xfId="15393" xr:uid="{00000000-0005-0000-0000-0000A93B0000}"/>
    <cellStyle name="Normal 2 2 2 2 4 22 5 9" xfId="15394" xr:uid="{00000000-0005-0000-0000-0000AA3B0000}"/>
    <cellStyle name="Normal 2 2 2 2 4 22 6" xfId="15395" xr:uid="{00000000-0005-0000-0000-0000AB3B0000}"/>
    <cellStyle name="Normal 2 2 2 2 4 22 7" xfId="15396" xr:uid="{00000000-0005-0000-0000-0000AC3B0000}"/>
    <cellStyle name="Normal 2 2 2 2 4 22 8" xfId="15397" xr:uid="{00000000-0005-0000-0000-0000AD3B0000}"/>
    <cellStyle name="Normal 2 2 2 2 4 22 9" xfId="15398" xr:uid="{00000000-0005-0000-0000-0000AE3B0000}"/>
    <cellStyle name="Normal 2 2 2 2 4 23" xfId="15399" xr:uid="{00000000-0005-0000-0000-0000AF3B0000}"/>
    <cellStyle name="Normal 2 2 2 2 4 23 10" xfId="15400" xr:uid="{00000000-0005-0000-0000-0000B03B0000}"/>
    <cellStyle name="Normal 2 2 2 2 4 23 11" xfId="15401" xr:uid="{00000000-0005-0000-0000-0000B13B0000}"/>
    <cellStyle name="Normal 2 2 2 2 4 23 12" xfId="15402" xr:uid="{00000000-0005-0000-0000-0000B23B0000}"/>
    <cellStyle name="Normal 2 2 2 2 4 23 13" xfId="15403" xr:uid="{00000000-0005-0000-0000-0000B33B0000}"/>
    <cellStyle name="Normal 2 2 2 2 4 23 14" xfId="15404" xr:uid="{00000000-0005-0000-0000-0000B43B0000}"/>
    <cellStyle name="Normal 2 2 2 2 4 23 2" xfId="15405" xr:uid="{00000000-0005-0000-0000-0000B53B0000}"/>
    <cellStyle name="Normal 2 2 2 2 4 23 2 10" xfId="15406" xr:uid="{00000000-0005-0000-0000-0000B63B0000}"/>
    <cellStyle name="Normal 2 2 2 2 4 23 2 2" xfId="15407" xr:uid="{00000000-0005-0000-0000-0000B73B0000}"/>
    <cellStyle name="Normal 2 2 2 2 4 23 2 3" xfId="15408" xr:uid="{00000000-0005-0000-0000-0000B83B0000}"/>
    <cellStyle name="Normal 2 2 2 2 4 23 2 4" xfId="15409" xr:uid="{00000000-0005-0000-0000-0000B93B0000}"/>
    <cellStyle name="Normal 2 2 2 2 4 23 2 5" xfId="15410" xr:uid="{00000000-0005-0000-0000-0000BA3B0000}"/>
    <cellStyle name="Normal 2 2 2 2 4 23 2 6" xfId="15411" xr:uid="{00000000-0005-0000-0000-0000BB3B0000}"/>
    <cellStyle name="Normal 2 2 2 2 4 23 2 7" xfId="15412" xr:uid="{00000000-0005-0000-0000-0000BC3B0000}"/>
    <cellStyle name="Normal 2 2 2 2 4 23 2 8" xfId="15413" xr:uid="{00000000-0005-0000-0000-0000BD3B0000}"/>
    <cellStyle name="Normal 2 2 2 2 4 23 2 9" xfId="15414" xr:uid="{00000000-0005-0000-0000-0000BE3B0000}"/>
    <cellStyle name="Normal 2 2 2 2 4 23 3" xfId="15415" xr:uid="{00000000-0005-0000-0000-0000BF3B0000}"/>
    <cellStyle name="Normal 2 2 2 2 4 23 3 10" xfId="15416" xr:uid="{00000000-0005-0000-0000-0000C03B0000}"/>
    <cellStyle name="Normal 2 2 2 2 4 23 3 2" xfId="15417" xr:uid="{00000000-0005-0000-0000-0000C13B0000}"/>
    <cellStyle name="Normal 2 2 2 2 4 23 3 3" xfId="15418" xr:uid="{00000000-0005-0000-0000-0000C23B0000}"/>
    <cellStyle name="Normal 2 2 2 2 4 23 3 4" xfId="15419" xr:uid="{00000000-0005-0000-0000-0000C33B0000}"/>
    <cellStyle name="Normal 2 2 2 2 4 23 3 5" xfId="15420" xr:uid="{00000000-0005-0000-0000-0000C43B0000}"/>
    <cellStyle name="Normal 2 2 2 2 4 23 3 6" xfId="15421" xr:uid="{00000000-0005-0000-0000-0000C53B0000}"/>
    <cellStyle name="Normal 2 2 2 2 4 23 3 7" xfId="15422" xr:uid="{00000000-0005-0000-0000-0000C63B0000}"/>
    <cellStyle name="Normal 2 2 2 2 4 23 3 8" xfId="15423" xr:uid="{00000000-0005-0000-0000-0000C73B0000}"/>
    <cellStyle name="Normal 2 2 2 2 4 23 3 9" xfId="15424" xr:uid="{00000000-0005-0000-0000-0000C83B0000}"/>
    <cellStyle name="Normal 2 2 2 2 4 23 4" xfId="15425" xr:uid="{00000000-0005-0000-0000-0000C93B0000}"/>
    <cellStyle name="Normal 2 2 2 2 4 23 4 10" xfId="15426" xr:uid="{00000000-0005-0000-0000-0000CA3B0000}"/>
    <cellStyle name="Normal 2 2 2 2 4 23 4 2" xfId="15427" xr:uid="{00000000-0005-0000-0000-0000CB3B0000}"/>
    <cellStyle name="Normal 2 2 2 2 4 23 4 3" xfId="15428" xr:uid="{00000000-0005-0000-0000-0000CC3B0000}"/>
    <cellStyle name="Normal 2 2 2 2 4 23 4 4" xfId="15429" xr:uid="{00000000-0005-0000-0000-0000CD3B0000}"/>
    <cellStyle name="Normal 2 2 2 2 4 23 4 5" xfId="15430" xr:uid="{00000000-0005-0000-0000-0000CE3B0000}"/>
    <cellStyle name="Normal 2 2 2 2 4 23 4 6" xfId="15431" xr:uid="{00000000-0005-0000-0000-0000CF3B0000}"/>
    <cellStyle name="Normal 2 2 2 2 4 23 4 7" xfId="15432" xr:uid="{00000000-0005-0000-0000-0000D03B0000}"/>
    <cellStyle name="Normal 2 2 2 2 4 23 4 8" xfId="15433" xr:uid="{00000000-0005-0000-0000-0000D13B0000}"/>
    <cellStyle name="Normal 2 2 2 2 4 23 4 9" xfId="15434" xr:uid="{00000000-0005-0000-0000-0000D23B0000}"/>
    <cellStyle name="Normal 2 2 2 2 4 23 5" xfId="15435" xr:uid="{00000000-0005-0000-0000-0000D33B0000}"/>
    <cellStyle name="Normal 2 2 2 2 4 23 5 10" xfId="15436" xr:uid="{00000000-0005-0000-0000-0000D43B0000}"/>
    <cellStyle name="Normal 2 2 2 2 4 23 5 2" xfId="15437" xr:uid="{00000000-0005-0000-0000-0000D53B0000}"/>
    <cellStyle name="Normal 2 2 2 2 4 23 5 3" xfId="15438" xr:uid="{00000000-0005-0000-0000-0000D63B0000}"/>
    <cellStyle name="Normal 2 2 2 2 4 23 5 4" xfId="15439" xr:uid="{00000000-0005-0000-0000-0000D73B0000}"/>
    <cellStyle name="Normal 2 2 2 2 4 23 5 5" xfId="15440" xr:uid="{00000000-0005-0000-0000-0000D83B0000}"/>
    <cellStyle name="Normal 2 2 2 2 4 23 5 6" xfId="15441" xr:uid="{00000000-0005-0000-0000-0000D93B0000}"/>
    <cellStyle name="Normal 2 2 2 2 4 23 5 7" xfId="15442" xr:uid="{00000000-0005-0000-0000-0000DA3B0000}"/>
    <cellStyle name="Normal 2 2 2 2 4 23 5 8" xfId="15443" xr:uid="{00000000-0005-0000-0000-0000DB3B0000}"/>
    <cellStyle name="Normal 2 2 2 2 4 23 5 9" xfId="15444" xr:uid="{00000000-0005-0000-0000-0000DC3B0000}"/>
    <cellStyle name="Normal 2 2 2 2 4 23 6" xfId="15445" xr:uid="{00000000-0005-0000-0000-0000DD3B0000}"/>
    <cellStyle name="Normal 2 2 2 2 4 23 7" xfId="15446" xr:uid="{00000000-0005-0000-0000-0000DE3B0000}"/>
    <cellStyle name="Normal 2 2 2 2 4 23 8" xfId="15447" xr:uid="{00000000-0005-0000-0000-0000DF3B0000}"/>
    <cellStyle name="Normal 2 2 2 2 4 23 9" xfId="15448" xr:uid="{00000000-0005-0000-0000-0000E03B0000}"/>
    <cellStyle name="Normal 2 2 2 2 4 24" xfId="15449" xr:uid="{00000000-0005-0000-0000-0000E13B0000}"/>
    <cellStyle name="Normal 2 2 2 2 4 24 10" xfId="15450" xr:uid="{00000000-0005-0000-0000-0000E23B0000}"/>
    <cellStyle name="Normal 2 2 2 2 4 24 11" xfId="15451" xr:uid="{00000000-0005-0000-0000-0000E33B0000}"/>
    <cellStyle name="Normal 2 2 2 2 4 24 12" xfId="15452" xr:uid="{00000000-0005-0000-0000-0000E43B0000}"/>
    <cellStyle name="Normal 2 2 2 2 4 24 13" xfId="15453" xr:uid="{00000000-0005-0000-0000-0000E53B0000}"/>
    <cellStyle name="Normal 2 2 2 2 4 24 14" xfId="15454" xr:uid="{00000000-0005-0000-0000-0000E63B0000}"/>
    <cellStyle name="Normal 2 2 2 2 4 24 2" xfId="15455" xr:uid="{00000000-0005-0000-0000-0000E73B0000}"/>
    <cellStyle name="Normal 2 2 2 2 4 24 2 10" xfId="15456" xr:uid="{00000000-0005-0000-0000-0000E83B0000}"/>
    <cellStyle name="Normal 2 2 2 2 4 24 2 2" xfId="15457" xr:uid="{00000000-0005-0000-0000-0000E93B0000}"/>
    <cellStyle name="Normal 2 2 2 2 4 24 2 3" xfId="15458" xr:uid="{00000000-0005-0000-0000-0000EA3B0000}"/>
    <cellStyle name="Normal 2 2 2 2 4 24 2 4" xfId="15459" xr:uid="{00000000-0005-0000-0000-0000EB3B0000}"/>
    <cellStyle name="Normal 2 2 2 2 4 24 2 5" xfId="15460" xr:uid="{00000000-0005-0000-0000-0000EC3B0000}"/>
    <cellStyle name="Normal 2 2 2 2 4 24 2 6" xfId="15461" xr:uid="{00000000-0005-0000-0000-0000ED3B0000}"/>
    <cellStyle name="Normal 2 2 2 2 4 24 2 7" xfId="15462" xr:uid="{00000000-0005-0000-0000-0000EE3B0000}"/>
    <cellStyle name="Normal 2 2 2 2 4 24 2 8" xfId="15463" xr:uid="{00000000-0005-0000-0000-0000EF3B0000}"/>
    <cellStyle name="Normal 2 2 2 2 4 24 2 9" xfId="15464" xr:uid="{00000000-0005-0000-0000-0000F03B0000}"/>
    <cellStyle name="Normal 2 2 2 2 4 24 3" xfId="15465" xr:uid="{00000000-0005-0000-0000-0000F13B0000}"/>
    <cellStyle name="Normal 2 2 2 2 4 24 3 10" xfId="15466" xr:uid="{00000000-0005-0000-0000-0000F23B0000}"/>
    <cellStyle name="Normal 2 2 2 2 4 24 3 2" xfId="15467" xr:uid="{00000000-0005-0000-0000-0000F33B0000}"/>
    <cellStyle name="Normal 2 2 2 2 4 24 3 3" xfId="15468" xr:uid="{00000000-0005-0000-0000-0000F43B0000}"/>
    <cellStyle name="Normal 2 2 2 2 4 24 3 4" xfId="15469" xr:uid="{00000000-0005-0000-0000-0000F53B0000}"/>
    <cellStyle name="Normal 2 2 2 2 4 24 3 5" xfId="15470" xr:uid="{00000000-0005-0000-0000-0000F63B0000}"/>
    <cellStyle name="Normal 2 2 2 2 4 24 3 6" xfId="15471" xr:uid="{00000000-0005-0000-0000-0000F73B0000}"/>
    <cellStyle name="Normal 2 2 2 2 4 24 3 7" xfId="15472" xr:uid="{00000000-0005-0000-0000-0000F83B0000}"/>
    <cellStyle name="Normal 2 2 2 2 4 24 3 8" xfId="15473" xr:uid="{00000000-0005-0000-0000-0000F93B0000}"/>
    <cellStyle name="Normal 2 2 2 2 4 24 3 9" xfId="15474" xr:uid="{00000000-0005-0000-0000-0000FA3B0000}"/>
    <cellStyle name="Normal 2 2 2 2 4 24 4" xfId="15475" xr:uid="{00000000-0005-0000-0000-0000FB3B0000}"/>
    <cellStyle name="Normal 2 2 2 2 4 24 4 10" xfId="15476" xr:uid="{00000000-0005-0000-0000-0000FC3B0000}"/>
    <cellStyle name="Normal 2 2 2 2 4 24 4 2" xfId="15477" xr:uid="{00000000-0005-0000-0000-0000FD3B0000}"/>
    <cellStyle name="Normal 2 2 2 2 4 24 4 3" xfId="15478" xr:uid="{00000000-0005-0000-0000-0000FE3B0000}"/>
    <cellStyle name="Normal 2 2 2 2 4 24 4 4" xfId="15479" xr:uid="{00000000-0005-0000-0000-0000FF3B0000}"/>
    <cellStyle name="Normal 2 2 2 2 4 24 4 5" xfId="15480" xr:uid="{00000000-0005-0000-0000-0000003C0000}"/>
    <cellStyle name="Normal 2 2 2 2 4 24 4 6" xfId="15481" xr:uid="{00000000-0005-0000-0000-0000013C0000}"/>
    <cellStyle name="Normal 2 2 2 2 4 24 4 7" xfId="15482" xr:uid="{00000000-0005-0000-0000-0000023C0000}"/>
    <cellStyle name="Normal 2 2 2 2 4 24 4 8" xfId="15483" xr:uid="{00000000-0005-0000-0000-0000033C0000}"/>
    <cellStyle name="Normal 2 2 2 2 4 24 4 9" xfId="15484" xr:uid="{00000000-0005-0000-0000-0000043C0000}"/>
    <cellStyle name="Normal 2 2 2 2 4 24 5" xfId="15485" xr:uid="{00000000-0005-0000-0000-0000053C0000}"/>
    <cellStyle name="Normal 2 2 2 2 4 24 5 10" xfId="15486" xr:uid="{00000000-0005-0000-0000-0000063C0000}"/>
    <cellStyle name="Normal 2 2 2 2 4 24 5 2" xfId="15487" xr:uid="{00000000-0005-0000-0000-0000073C0000}"/>
    <cellStyle name="Normal 2 2 2 2 4 24 5 3" xfId="15488" xr:uid="{00000000-0005-0000-0000-0000083C0000}"/>
    <cellStyle name="Normal 2 2 2 2 4 24 5 4" xfId="15489" xr:uid="{00000000-0005-0000-0000-0000093C0000}"/>
    <cellStyle name="Normal 2 2 2 2 4 24 5 5" xfId="15490" xr:uid="{00000000-0005-0000-0000-00000A3C0000}"/>
    <cellStyle name="Normal 2 2 2 2 4 24 5 6" xfId="15491" xr:uid="{00000000-0005-0000-0000-00000B3C0000}"/>
    <cellStyle name="Normal 2 2 2 2 4 24 5 7" xfId="15492" xr:uid="{00000000-0005-0000-0000-00000C3C0000}"/>
    <cellStyle name="Normal 2 2 2 2 4 24 5 8" xfId="15493" xr:uid="{00000000-0005-0000-0000-00000D3C0000}"/>
    <cellStyle name="Normal 2 2 2 2 4 24 5 9" xfId="15494" xr:uid="{00000000-0005-0000-0000-00000E3C0000}"/>
    <cellStyle name="Normal 2 2 2 2 4 24 6" xfId="15495" xr:uid="{00000000-0005-0000-0000-00000F3C0000}"/>
    <cellStyle name="Normal 2 2 2 2 4 24 7" xfId="15496" xr:uid="{00000000-0005-0000-0000-0000103C0000}"/>
    <cellStyle name="Normal 2 2 2 2 4 24 8" xfId="15497" xr:uid="{00000000-0005-0000-0000-0000113C0000}"/>
    <cellStyle name="Normal 2 2 2 2 4 24 9" xfId="15498" xr:uid="{00000000-0005-0000-0000-0000123C0000}"/>
    <cellStyle name="Normal 2 2 2 2 4 25" xfId="15499" xr:uid="{00000000-0005-0000-0000-0000133C0000}"/>
    <cellStyle name="Normal 2 2 2 2 4 25 10" xfId="15500" xr:uid="{00000000-0005-0000-0000-0000143C0000}"/>
    <cellStyle name="Normal 2 2 2 2 4 25 11" xfId="15501" xr:uid="{00000000-0005-0000-0000-0000153C0000}"/>
    <cellStyle name="Normal 2 2 2 2 4 25 12" xfId="15502" xr:uid="{00000000-0005-0000-0000-0000163C0000}"/>
    <cellStyle name="Normal 2 2 2 2 4 25 13" xfId="15503" xr:uid="{00000000-0005-0000-0000-0000173C0000}"/>
    <cellStyle name="Normal 2 2 2 2 4 25 14" xfId="15504" xr:uid="{00000000-0005-0000-0000-0000183C0000}"/>
    <cellStyle name="Normal 2 2 2 2 4 25 2" xfId="15505" xr:uid="{00000000-0005-0000-0000-0000193C0000}"/>
    <cellStyle name="Normal 2 2 2 2 4 25 2 10" xfId="15506" xr:uid="{00000000-0005-0000-0000-00001A3C0000}"/>
    <cellStyle name="Normal 2 2 2 2 4 25 2 2" xfId="15507" xr:uid="{00000000-0005-0000-0000-00001B3C0000}"/>
    <cellStyle name="Normal 2 2 2 2 4 25 2 3" xfId="15508" xr:uid="{00000000-0005-0000-0000-00001C3C0000}"/>
    <cellStyle name="Normal 2 2 2 2 4 25 2 4" xfId="15509" xr:uid="{00000000-0005-0000-0000-00001D3C0000}"/>
    <cellStyle name="Normal 2 2 2 2 4 25 2 5" xfId="15510" xr:uid="{00000000-0005-0000-0000-00001E3C0000}"/>
    <cellStyle name="Normal 2 2 2 2 4 25 2 6" xfId="15511" xr:uid="{00000000-0005-0000-0000-00001F3C0000}"/>
    <cellStyle name="Normal 2 2 2 2 4 25 2 7" xfId="15512" xr:uid="{00000000-0005-0000-0000-0000203C0000}"/>
    <cellStyle name="Normal 2 2 2 2 4 25 2 8" xfId="15513" xr:uid="{00000000-0005-0000-0000-0000213C0000}"/>
    <cellStyle name="Normal 2 2 2 2 4 25 2 9" xfId="15514" xr:uid="{00000000-0005-0000-0000-0000223C0000}"/>
    <cellStyle name="Normal 2 2 2 2 4 25 3" xfId="15515" xr:uid="{00000000-0005-0000-0000-0000233C0000}"/>
    <cellStyle name="Normal 2 2 2 2 4 25 3 10" xfId="15516" xr:uid="{00000000-0005-0000-0000-0000243C0000}"/>
    <cellStyle name="Normal 2 2 2 2 4 25 3 2" xfId="15517" xr:uid="{00000000-0005-0000-0000-0000253C0000}"/>
    <cellStyle name="Normal 2 2 2 2 4 25 3 3" xfId="15518" xr:uid="{00000000-0005-0000-0000-0000263C0000}"/>
    <cellStyle name="Normal 2 2 2 2 4 25 3 4" xfId="15519" xr:uid="{00000000-0005-0000-0000-0000273C0000}"/>
    <cellStyle name="Normal 2 2 2 2 4 25 3 5" xfId="15520" xr:uid="{00000000-0005-0000-0000-0000283C0000}"/>
    <cellStyle name="Normal 2 2 2 2 4 25 3 6" xfId="15521" xr:uid="{00000000-0005-0000-0000-0000293C0000}"/>
    <cellStyle name="Normal 2 2 2 2 4 25 3 7" xfId="15522" xr:uid="{00000000-0005-0000-0000-00002A3C0000}"/>
    <cellStyle name="Normal 2 2 2 2 4 25 3 8" xfId="15523" xr:uid="{00000000-0005-0000-0000-00002B3C0000}"/>
    <cellStyle name="Normal 2 2 2 2 4 25 3 9" xfId="15524" xr:uid="{00000000-0005-0000-0000-00002C3C0000}"/>
    <cellStyle name="Normal 2 2 2 2 4 25 4" xfId="15525" xr:uid="{00000000-0005-0000-0000-00002D3C0000}"/>
    <cellStyle name="Normal 2 2 2 2 4 25 4 10" xfId="15526" xr:uid="{00000000-0005-0000-0000-00002E3C0000}"/>
    <cellStyle name="Normal 2 2 2 2 4 25 4 2" xfId="15527" xr:uid="{00000000-0005-0000-0000-00002F3C0000}"/>
    <cellStyle name="Normal 2 2 2 2 4 25 4 3" xfId="15528" xr:uid="{00000000-0005-0000-0000-0000303C0000}"/>
    <cellStyle name="Normal 2 2 2 2 4 25 4 4" xfId="15529" xr:uid="{00000000-0005-0000-0000-0000313C0000}"/>
    <cellStyle name="Normal 2 2 2 2 4 25 4 5" xfId="15530" xr:uid="{00000000-0005-0000-0000-0000323C0000}"/>
    <cellStyle name="Normal 2 2 2 2 4 25 4 6" xfId="15531" xr:uid="{00000000-0005-0000-0000-0000333C0000}"/>
    <cellStyle name="Normal 2 2 2 2 4 25 4 7" xfId="15532" xr:uid="{00000000-0005-0000-0000-0000343C0000}"/>
    <cellStyle name="Normal 2 2 2 2 4 25 4 8" xfId="15533" xr:uid="{00000000-0005-0000-0000-0000353C0000}"/>
    <cellStyle name="Normal 2 2 2 2 4 25 4 9" xfId="15534" xr:uid="{00000000-0005-0000-0000-0000363C0000}"/>
    <cellStyle name="Normal 2 2 2 2 4 25 5" xfId="15535" xr:uid="{00000000-0005-0000-0000-0000373C0000}"/>
    <cellStyle name="Normal 2 2 2 2 4 25 5 10" xfId="15536" xr:uid="{00000000-0005-0000-0000-0000383C0000}"/>
    <cellStyle name="Normal 2 2 2 2 4 25 5 2" xfId="15537" xr:uid="{00000000-0005-0000-0000-0000393C0000}"/>
    <cellStyle name="Normal 2 2 2 2 4 25 5 3" xfId="15538" xr:uid="{00000000-0005-0000-0000-00003A3C0000}"/>
    <cellStyle name="Normal 2 2 2 2 4 25 5 4" xfId="15539" xr:uid="{00000000-0005-0000-0000-00003B3C0000}"/>
    <cellStyle name="Normal 2 2 2 2 4 25 5 5" xfId="15540" xr:uid="{00000000-0005-0000-0000-00003C3C0000}"/>
    <cellStyle name="Normal 2 2 2 2 4 25 5 6" xfId="15541" xr:uid="{00000000-0005-0000-0000-00003D3C0000}"/>
    <cellStyle name="Normal 2 2 2 2 4 25 5 7" xfId="15542" xr:uid="{00000000-0005-0000-0000-00003E3C0000}"/>
    <cellStyle name="Normal 2 2 2 2 4 25 5 8" xfId="15543" xr:uid="{00000000-0005-0000-0000-00003F3C0000}"/>
    <cellStyle name="Normal 2 2 2 2 4 25 5 9" xfId="15544" xr:uid="{00000000-0005-0000-0000-0000403C0000}"/>
    <cellStyle name="Normal 2 2 2 2 4 25 6" xfId="15545" xr:uid="{00000000-0005-0000-0000-0000413C0000}"/>
    <cellStyle name="Normal 2 2 2 2 4 25 7" xfId="15546" xr:uid="{00000000-0005-0000-0000-0000423C0000}"/>
    <cellStyle name="Normal 2 2 2 2 4 25 8" xfId="15547" xr:uid="{00000000-0005-0000-0000-0000433C0000}"/>
    <cellStyle name="Normal 2 2 2 2 4 25 9" xfId="15548" xr:uid="{00000000-0005-0000-0000-0000443C0000}"/>
    <cellStyle name="Normal 2 2 2 2 4 26" xfId="15549" xr:uid="{00000000-0005-0000-0000-0000453C0000}"/>
    <cellStyle name="Normal 2 2 2 2 4 26 10" xfId="15550" xr:uid="{00000000-0005-0000-0000-0000463C0000}"/>
    <cellStyle name="Normal 2 2 2 2 4 26 11" xfId="15551" xr:uid="{00000000-0005-0000-0000-0000473C0000}"/>
    <cellStyle name="Normal 2 2 2 2 4 26 12" xfId="15552" xr:uid="{00000000-0005-0000-0000-0000483C0000}"/>
    <cellStyle name="Normal 2 2 2 2 4 26 13" xfId="15553" xr:uid="{00000000-0005-0000-0000-0000493C0000}"/>
    <cellStyle name="Normal 2 2 2 2 4 26 14" xfId="15554" xr:uid="{00000000-0005-0000-0000-00004A3C0000}"/>
    <cellStyle name="Normal 2 2 2 2 4 26 2" xfId="15555" xr:uid="{00000000-0005-0000-0000-00004B3C0000}"/>
    <cellStyle name="Normal 2 2 2 2 4 26 2 10" xfId="15556" xr:uid="{00000000-0005-0000-0000-00004C3C0000}"/>
    <cellStyle name="Normal 2 2 2 2 4 26 2 2" xfId="15557" xr:uid="{00000000-0005-0000-0000-00004D3C0000}"/>
    <cellStyle name="Normal 2 2 2 2 4 26 2 3" xfId="15558" xr:uid="{00000000-0005-0000-0000-00004E3C0000}"/>
    <cellStyle name="Normal 2 2 2 2 4 26 2 4" xfId="15559" xr:uid="{00000000-0005-0000-0000-00004F3C0000}"/>
    <cellStyle name="Normal 2 2 2 2 4 26 2 5" xfId="15560" xr:uid="{00000000-0005-0000-0000-0000503C0000}"/>
    <cellStyle name="Normal 2 2 2 2 4 26 2 6" xfId="15561" xr:uid="{00000000-0005-0000-0000-0000513C0000}"/>
    <cellStyle name="Normal 2 2 2 2 4 26 2 7" xfId="15562" xr:uid="{00000000-0005-0000-0000-0000523C0000}"/>
    <cellStyle name="Normal 2 2 2 2 4 26 2 8" xfId="15563" xr:uid="{00000000-0005-0000-0000-0000533C0000}"/>
    <cellStyle name="Normal 2 2 2 2 4 26 2 9" xfId="15564" xr:uid="{00000000-0005-0000-0000-0000543C0000}"/>
    <cellStyle name="Normal 2 2 2 2 4 26 3" xfId="15565" xr:uid="{00000000-0005-0000-0000-0000553C0000}"/>
    <cellStyle name="Normal 2 2 2 2 4 26 3 10" xfId="15566" xr:uid="{00000000-0005-0000-0000-0000563C0000}"/>
    <cellStyle name="Normal 2 2 2 2 4 26 3 2" xfId="15567" xr:uid="{00000000-0005-0000-0000-0000573C0000}"/>
    <cellStyle name="Normal 2 2 2 2 4 26 3 3" xfId="15568" xr:uid="{00000000-0005-0000-0000-0000583C0000}"/>
    <cellStyle name="Normal 2 2 2 2 4 26 3 4" xfId="15569" xr:uid="{00000000-0005-0000-0000-0000593C0000}"/>
    <cellStyle name="Normal 2 2 2 2 4 26 3 5" xfId="15570" xr:uid="{00000000-0005-0000-0000-00005A3C0000}"/>
    <cellStyle name="Normal 2 2 2 2 4 26 3 6" xfId="15571" xr:uid="{00000000-0005-0000-0000-00005B3C0000}"/>
    <cellStyle name="Normal 2 2 2 2 4 26 3 7" xfId="15572" xr:uid="{00000000-0005-0000-0000-00005C3C0000}"/>
    <cellStyle name="Normal 2 2 2 2 4 26 3 8" xfId="15573" xr:uid="{00000000-0005-0000-0000-00005D3C0000}"/>
    <cellStyle name="Normal 2 2 2 2 4 26 3 9" xfId="15574" xr:uid="{00000000-0005-0000-0000-00005E3C0000}"/>
    <cellStyle name="Normal 2 2 2 2 4 26 4" xfId="15575" xr:uid="{00000000-0005-0000-0000-00005F3C0000}"/>
    <cellStyle name="Normal 2 2 2 2 4 26 4 10" xfId="15576" xr:uid="{00000000-0005-0000-0000-0000603C0000}"/>
    <cellStyle name="Normal 2 2 2 2 4 26 4 2" xfId="15577" xr:uid="{00000000-0005-0000-0000-0000613C0000}"/>
    <cellStyle name="Normal 2 2 2 2 4 26 4 3" xfId="15578" xr:uid="{00000000-0005-0000-0000-0000623C0000}"/>
    <cellStyle name="Normal 2 2 2 2 4 26 4 4" xfId="15579" xr:uid="{00000000-0005-0000-0000-0000633C0000}"/>
    <cellStyle name="Normal 2 2 2 2 4 26 4 5" xfId="15580" xr:uid="{00000000-0005-0000-0000-0000643C0000}"/>
    <cellStyle name="Normal 2 2 2 2 4 26 4 6" xfId="15581" xr:uid="{00000000-0005-0000-0000-0000653C0000}"/>
    <cellStyle name="Normal 2 2 2 2 4 26 4 7" xfId="15582" xr:uid="{00000000-0005-0000-0000-0000663C0000}"/>
    <cellStyle name="Normal 2 2 2 2 4 26 4 8" xfId="15583" xr:uid="{00000000-0005-0000-0000-0000673C0000}"/>
    <cellStyle name="Normal 2 2 2 2 4 26 4 9" xfId="15584" xr:uid="{00000000-0005-0000-0000-0000683C0000}"/>
    <cellStyle name="Normal 2 2 2 2 4 26 5" xfId="15585" xr:uid="{00000000-0005-0000-0000-0000693C0000}"/>
    <cellStyle name="Normal 2 2 2 2 4 26 5 10" xfId="15586" xr:uid="{00000000-0005-0000-0000-00006A3C0000}"/>
    <cellStyle name="Normal 2 2 2 2 4 26 5 2" xfId="15587" xr:uid="{00000000-0005-0000-0000-00006B3C0000}"/>
    <cellStyle name="Normal 2 2 2 2 4 26 5 3" xfId="15588" xr:uid="{00000000-0005-0000-0000-00006C3C0000}"/>
    <cellStyle name="Normal 2 2 2 2 4 26 5 4" xfId="15589" xr:uid="{00000000-0005-0000-0000-00006D3C0000}"/>
    <cellStyle name="Normal 2 2 2 2 4 26 5 5" xfId="15590" xr:uid="{00000000-0005-0000-0000-00006E3C0000}"/>
    <cellStyle name="Normal 2 2 2 2 4 26 5 6" xfId="15591" xr:uid="{00000000-0005-0000-0000-00006F3C0000}"/>
    <cellStyle name="Normal 2 2 2 2 4 26 5 7" xfId="15592" xr:uid="{00000000-0005-0000-0000-0000703C0000}"/>
    <cellStyle name="Normal 2 2 2 2 4 26 5 8" xfId="15593" xr:uid="{00000000-0005-0000-0000-0000713C0000}"/>
    <cellStyle name="Normal 2 2 2 2 4 26 5 9" xfId="15594" xr:uid="{00000000-0005-0000-0000-0000723C0000}"/>
    <cellStyle name="Normal 2 2 2 2 4 26 6" xfId="15595" xr:uid="{00000000-0005-0000-0000-0000733C0000}"/>
    <cellStyle name="Normal 2 2 2 2 4 26 7" xfId="15596" xr:uid="{00000000-0005-0000-0000-0000743C0000}"/>
    <cellStyle name="Normal 2 2 2 2 4 26 8" xfId="15597" xr:uid="{00000000-0005-0000-0000-0000753C0000}"/>
    <cellStyle name="Normal 2 2 2 2 4 26 9" xfId="15598" xr:uid="{00000000-0005-0000-0000-0000763C0000}"/>
    <cellStyle name="Normal 2 2 2 2 4 27" xfId="15599" xr:uid="{00000000-0005-0000-0000-0000773C0000}"/>
    <cellStyle name="Normal 2 2 2 2 4 27 10" xfId="15600" xr:uid="{00000000-0005-0000-0000-0000783C0000}"/>
    <cellStyle name="Normal 2 2 2 2 4 27 11" xfId="15601" xr:uid="{00000000-0005-0000-0000-0000793C0000}"/>
    <cellStyle name="Normal 2 2 2 2 4 27 12" xfId="15602" xr:uid="{00000000-0005-0000-0000-00007A3C0000}"/>
    <cellStyle name="Normal 2 2 2 2 4 27 13" xfId="15603" xr:uid="{00000000-0005-0000-0000-00007B3C0000}"/>
    <cellStyle name="Normal 2 2 2 2 4 27 14" xfId="15604" xr:uid="{00000000-0005-0000-0000-00007C3C0000}"/>
    <cellStyle name="Normal 2 2 2 2 4 27 2" xfId="15605" xr:uid="{00000000-0005-0000-0000-00007D3C0000}"/>
    <cellStyle name="Normal 2 2 2 2 4 27 2 10" xfId="15606" xr:uid="{00000000-0005-0000-0000-00007E3C0000}"/>
    <cellStyle name="Normal 2 2 2 2 4 27 2 2" xfId="15607" xr:uid="{00000000-0005-0000-0000-00007F3C0000}"/>
    <cellStyle name="Normal 2 2 2 2 4 27 2 3" xfId="15608" xr:uid="{00000000-0005-0000-0000-0000803C0000}"/>
    <cellStyle name="Normal 2 2 2 2 4 27 2 4" xfId="15609" xr:uid="{00000000-0005-0000-0000-0000813C0000}"/>
    <cellStyle name="Normal 2 2 2 2 4 27 2 5" xfId="15610" xr:uid="{00000000-0005-0000-0000-0000823C0000}"/>
    <cellStyle name="Normal 2 2 2 2 4 27 2 6" xfId="15611" xr:uid="{00000000-0005-0000-0000-0000833C0000}"/>
    <cellStyle name="Normal 2 2 2 2 4 27 2 7" xfId="15612" xr:uid="{00000000-0005-0000-0000-0000843C0000}"/>
    <cellStyle name="Normal 2 2 2 2 4 27 2 8" xfId="15613" xr:uid="{00000000-0005-0000-0000-0000853C0000}"/>
    <cellStyle name="Normal 2 2 2 2 4 27 2 9" xfId="15614" xr:uid="{00000000-0005-0000-0000-0000863C0000}"/>
    <cellStyle name="Normal 2 2 2 2 4 27 3" xfId="15615" xr:uid="{00000000-0005-0000-0000-0000873C0000}"/>
    <cellStyle name="Normal 2 2 2 2 4 27 3 10" xfId="15616" xr:uid="{00000000-0005-0000-0000-0000883C0000}"/>
    <cellStyle name="Normal 2 2 2 2 4 27 3 2" xfId="15617" xr:uid="{00000000-0005-0000-0000-0000893C0000}"/>
    <cellStyle name="Normal 2 2 2 2 4 27 3 3" xfId="15618" xr:uid="{00000000-0005-0000-0000-00008A3C0000}"/>
    <cellStyle name="Normal 2 2 2 2 4 27 3 4" xfId="15619" xr:uid="{00000000-0005-0000-0000-00008B3C0000}"/>
    <cellStyle name="Normal 2 2 2 2 4 27 3 5" xfId="15620" xr:uid="{00000000-0005-0000-0000-00008C3C0000}"/>
    <cellStyle name="Normal 2 2 2 2 4 27 3 6" xfId="15621" xr:uid="{00000000-0005-0000-0000-00008D3C0000}"/>
    <cellStyle name="Normal 2 2 2 2 4 27 3 7" xfId="15622" xr:uid="{00000000-0005-0000-0000-00008E3C0000}"/>
    <cellStyle name="Normal 2 2 2 2 4 27 3 8" xfId="15623" xr:uid="{00000000-0005-0000-0000-00008F3C0000}"/>
    <cellStyle name="Normal 2 2 2 2 4 27 3 9" xfId="15624" xr:uid="{00000000-0005-0000-0000-0000903C0000}"/>
    <cellStyle name="Normal 2 2 2 2 4 27 4" xfId="15625" xr:uid="{00000000-0005-0000-0000-0000913C0000}"/>
    <cellStyle name="Normal 2 2 2 2 4 27 4 10" xfId="15626" xr:uid="{00000000-0005-0000-0000-0000923C0000}"/>
    <cellStyle name="Normal 2 2 2 2 4 27 4 2" xfId="15627" xr:uid="{00000000-0005-0000-0000-0000933C0000}"/>
    <cellStyle name="Normal 2 2 2 2 4 27 4 3" xfId="15628" xr:uid="{00000000-0005-0000-0000-0000943C0000}"/>
    <cellStyle name="Normal 2 2 2 2 4 27 4 4" xfId="15629" xr:uid="{00000000-0005-0000-0000-0000953C0000}"/>
    <cellStyle name="Normal 2 2 2 2 4 27 4 5" xfId="15630" xr:uid="{00000000-0005-0000-0000-0000963C0000}"/>
    <cellStyle name="Normal 2 2 2 2 4 27 4 6" xfId="15631" xr:uid="{00000000-0005-0000-0000-0000973C0000}"/>
    <cellStyle name="Normal 2 2 2 2 4 27 4 7" xfId="15632" xr:uid="{00000000-0005-0000-0000-0000983C0000}"/>
    <cellStyle name="Normal 2 2 2 2 4 27 4 8" xfId="15633" xr:uid="{00000000-0005-0000-0000-0000993C0000}"/>
    <cellStyle name="Normal 2 2 2 2 4 27 4 9" xfId="15634" xr:uid="{00000000-0005-0000-0000-00009A3C0000}"/>
    <cellStyle name="Normal 2 2 2 2 4 27 5" xfId="15635" xr:uid="{00000000-0005-0000-0000-00009B3C0000}"/>
    <cellStyle name="Normal 2 2 2 2 4 27 5 10" xfId="15636" xr:uid="{00000000-0005-0000-0000-00009C3C0000}"/>
    <cellStyle name="Normal 2 2 2 2 4 27 5 2" xfId="15637" xr:uid="{00000000-0005-0000-0000-00009D3C0000}"/>
    <cellStyle name="Normal 2 2 2 2 4 27 5 3" xfId="15638" xr:uid="{00000000-0005-0000-0000-00009E3C0000}"/>
    <cellStyle name="Normal 2 2 2 2 4 27 5 4" xfId="15639" xr:uid="{00000000-0005-0000-0000-00009F3C0000}"/>
    <cellStyle name="Normal 2 2 2 2 4 27 5 5" xfId="15640" xr:uid="{00000000-0005-0000-0000-0000A03C0000}"/>
    <cellStyle name="Normal 2 2 2 2 4 27 5 6" xfId="15641" xr:uid="{00000000-0005-0000-0000-0000A13C0000}"/>
    <cellStyle name="Normal 2 2 2 2 4 27 5 7" xfId="15642" xr:uid="{00000000-0005-0000-0000-0000A23C0000}"/>
    <cellStyle name="Normal 2 2 2 2 4 27 5 8" xfId="15643" xr:uid="{00000000-0005-0000-0000-0000A33C0000}"/>
    <cellStyle name="Normal 2 2 2 2 4 27 5 9" xfId="15644" xr:uid="{00000000-0005-0000-0000-0000A43C0000}"/>
    <cellStyle name="Normal 2 2 2 2 4 27 6" xfId="15645" xr:uid="{00000000-0005-0000-0000-0000A53C0000}"/>
    <cellStyle name="Normal 2 2 2 2 4 27 7" xfId="15646" xr:uid="{00000000-0005-0000-0000-0000A63C0000}"/>
    <cellStyle name="Normal 2 2 2 2 4 27 8" xfId="15647" xr:uid="{00000000-0005-0000-0000-0000A73C0000}"/>
    <cellStyle name="Normal 2 2 2 2 4 27 9" xfId="15648" xr:uid="{00000000-0005-0000-0000-0000A83C0000}"/>
    <cellStyle name="Normal 2 2 2 2 4 28" xfId="15649" xr:uid="{00000000-0005-0000-0000-0000A93C0000}"/>
    <cellStyle name="Normal 2 2 2 2 4 28 10" xfId="15650" xr:uid="{00000000-0005-0000-0000-0000AA3C0000}"/>
    <cellStyle name="Normal 2 2 2 2 4 28 11" xfId="15651" xr:uid="{00000000-0005-0000-0000-0000AB3C0000}"/>
    <cellStyle name="Normal 2 2 2 2 4 28 12" xfId="15652" xr:uid="{00000000-0005-0000-0000-0000AC3C0000}"/>
    <cellStyle name="Normal 2 2 2 2 4 28 13" xfId="15653" xr:uid="{00000000-0005-0000-0000-0000AD3C0000}"/>
    <cellStyle name="Normal 2 2 2 2 4 28 14" xfId="15654" xr:uid="{00000000-0005-0000-0000-0000AE3C0000}"/>
    <cellStyle name="Normal 2 2 2 2 4 28 2" xfId="15655" xr:uid="{00000000-0005-0000-0000-0000AF3C0000}"/>
    <cellStyle name="Normal 2 2 2 2 4 28 2 10" xfId="15656" xr:uid="{00000000-0005-0000-0000-0000B03C0000}"/>
    <cellStyle name="Normal 2 2 2 2 4 28 2 2" xfId="15657" xr:uid="{00000000-0005-0000-0000-0000B13C0000}"/>
    <cellStyle name="Normal 2 2 2 2 4 28 2 3" xfId="15658" xr:uid="{00000000-0005-0000-0000-0000B23C0000}"/>
    <cellStyle name="Normal 2 2 2 2 4 28 2 4" xfId="15659" xr:uid="{00000000-0005-0000-0000-0000B33C0000}"/>
    <cellStyle name="Normal 2 2 2 2 4 28 2 5" xfId="15660" xr:uid="{00000000-0005-0000-0000-0000B43C0000}"/>
    <cellStyle name="Normal 2 2 2 2 4 28 2 6" xfId="15661" xr:uid="{00000000-0005-0000-0000-0000B53C0000}"/>
    <cellStyle name="Normal 2 2 2 2 4 28 2 7" xfId="15662" xr:uid="{00000000-0005-0000-0000-0000B63C0000}"/>
    <cellStyle name="Normal 2 2 2 2 4 28 2 8" xfId="15663" xr:uid="{00000000-0005-0000-0000-0000B73C0000}"/>
    <cellStyle name="Normal 2 2 2 2 4 28 2 9" xfId="15664" xr:uid="{00000000-0005-0000-0000-0000B83C0000}"/>
    <cellStyle name="Normal 2 2 2 2 4 28 3" xfId="15665" xr:uid="{00000000-0005-0000-0000-0000B93C0000}"/>
    <cellStyle name="Normal 2 2 2 2 4 28 3 10" xfId="15666" xr:uid="{00000000-0005-0000-0000-0000BA3C0000}"/>
    <cellStyle name="Normal 2 2 2 2 4 28 3 2" xfId="15667" xr:uid="{00000000-0005-0000-0000-0000BB3C0000}"/>
    <cellStyle name="Normal 2 2 2 2 4 28 3 3" xfId="15668" xr:uid="{00000000-0005-0000-0000-0000BC3C0000}"/>
    <cellStyle name="Normal 2 2 2 2 4 28 3 4" xfId="15669" xr:uid="{00000000-0005-0000-0000-0000BD3C0000}"/>
    <cellStyle name="Normal 2 2 2 2 4 28 3 5" xfId="15670" xr:uid="{00000000-0005-0000-0000-0000BE3C0000}"/>
    <cellStyle name="Normal 2 2 2 2 4 28 3 6" xfId="15671" xr:uid="{00000000-0005-0000-0000-0000BF3C0000}"/>
    <cellStyle name="Normal 2 2 2 2 4 28 3 7" xfId="15672" xr:uid="{00000000-0005-0000-0000-0000C03C0000}"/>
    <cellStyle name="Normal 2 2 2 2 4 28 3 8" xfId="15673" xr:uid="{00000000-0005-0000-0000-0000C13C0000}"/>
    <cellStyle name="Normal 2 2 2 2 4 28 3 9" xfId="15674" xr:uid="{00000000-0005-0000-0000-0000C23C0000}"/>
    <cellStyle name="Normal 2 2 2 2 4 28 4" xfId="15675" xr:uid="{00000000-0005-0000-0000-0000C33C0000}"/>
    <cellStyle name="Normal 2 2 2 2 4 28 4 10" xfId="15676" xr:uid="{00000000-0005-0000-0000-0000C43C0000}"/>
    <cellStyle name="Normal 2 2 2 2 4 28 4 2" xfId="15677" xr:uid="{00000000-0005-0000-0000-0000C53C0000}"/>
    <cellStyle name="Normal 2 2 2 2 4 28 4 3" xfId="15678" xr:uid="{00000000-0005-0000-0000-0000C63C0000}"/>
    <cellStyle name="Normal 2 2 2 2 4 28 4 4" xfId="15679" xr:uid="{00000000-0005-0000-0000-0000C73C0000}"/>
    <cellStyle name="Normal 2 2 2 2 4 28 4 5" xfId="15680" xr:uid="{00000000-0005-0000-0000-0000C83C0000}"/>
    <cellStyle name="Normal 2 2 2 2 4 28 4 6" xfId="15681" xr:uid="{00000000-0005-0000-0000-0000C93C0000}"/>
    <cellStyle name="Normal 2 2 2 2 4 28 4 7" xfId="15682" xr:uid="{00000000-0005-0000-0000-0000CA3C0000}"/>
    <cellStyle name="Normal 2 2 2 2 4 28 4 8" xfId="15683" xr:uid="{00000000-0005-0000-0000-0000CB3C0000}"/>
    <cellStyle name="Normal 2 2 2 2 4 28 4 9" xfId="15684" xr:uid="{00000000-0005-0000-0000-0000CC3C0000}"/>
    <cellStyle name="Normal 2 2 2 2 4 28 5" xfId="15685" xr:uid="{00000000-0005-0000-0000-0000CD3C0000}"/>
    <cellStyle name="Normal 2 2 2 2 4 28 5 10" xfId="15686" xr:uid="{00000000-0005-0000-0000-0000CE3C0000}"/>
    <cellStyle name="Normal 2 2 2 2 4 28 5 2" xfId="15687" xr:uid="{00000000-0005-0000-0000-0000CF3C0000}"/>
    <cellStyle name="Normal 2 2 2 2 4 28 5 3" xfId="15688" xr:uid="{00000000-0005-0000-0000-0000D03C0000}"/>
    <cellStyle name="Normal 2 2 2 2 4 28 5 4" xfId="15689" xr:uid="{00000000-0005-0000-0000-0000D13C0000}"/>
    <cellStyle name="Normal 2 2 2 2 4 28 5 5" xfId="15690" xr:uid="{00000000-0005-0000-0000-0000D23C0000}"/>
    <cellStyle name="Normal 2 2 2 2 4 28 5 6" xfId="15691" xr:uid="{00000000-0005-0000-0000-0000D33C0000}"/>
    <cellStyle name="Normal 2 2 2 2 4 28 5 7" xfId="15692" xr:uid="{00000000-0005-0000-0000-0000D43C0000}"/>
    <cellStyle name="Normal 2 2 2 2 4 28 5 8" xfId="15693" xr:uid="{00000000-0005-0000-0000-0000D53C0000}"/>
    <cellStyle name="Normal 2 2 2 2 4 28 5 9" xfId="15694" xr:uid="{00000000-0005-0000-0000-0000D63C0000}"/>
    <cellStyle name="Normal 2 2 2 2 4 28 6" xfId="15695" xr:uid="{00000000-0005-0000-0000-0000D73C0000}"/>
    <cellStyle name="Normal 2 2 2 2 4 28 7" xfId="15696" xr:uid="{00000000-0005-0000-0000-0000D83C0000}"/>
    <cellStyle name="Normal 2 2 2 2 4 28 8" xfId="15697" xr:uid="{00000000-0005-0000-0000-0000D93C0000}"/>
    <cellStyle name="Normal 2 2 2 2 4 28 9" xfId="15698" xr:uid="{00000000-0005-0000-0000-0000DA3C0000}"/>
    <cellStyle name="Normal 2 2 2 2 4 29" xfId="15699" xr:uid="{00000000-0005-0000-0000-0000DB3C0000}"/>
    <cellStyle name="Normal 2 2 2 2 4 29 10" xfId="15700" xr:uid="{00000000-0005-0000-0000-0000DC3C0000}"/>
    <cellStyle name="Normal 2 2 2 2 4 29 11" xfId="15701" xr:uid="{00000000-0005-0000-0000-0000DD3C0000}"/>
    <cellStyle name="Normal 2 2 2 2 4 29 12" xfId="15702" xr:uid="{00000000-0005-0000-0000-0000DE3C0000}"/>
    <cellStyle name="Normal 2 2 2 2 4 29 13" xfId="15703" xr:uid="{00000000-0005-0000-0000-0000DF3C0000}"/>
    <cellStyle name="Normal 2 2 2 2 4 29 14" xfId="15704" xr:uid="{00000000-0005-0000-0000-0000E03C0000}"/>
    <cellStyle name="Normal 2 2 2 2 4 29 2" xfId="15705" xr:uid="{00000000-0005-0000-0000-0000E13C0000}"/>
    <cellStyle name="Normal 2 2 2 2 4 29 2 10" xfId="15706" xr:uid="{00000000-0005-0000-0000-0000E23C0000}"/>
    <cellStyle name="Normal 2 2 2 2 4 29 2 2" xfId="15707" xr:uid="{00000000-0005-0000-0000-0000E33C0000}"/>
    <cellStyle name="Normal 2 2 2 2 4 29 2 3" xfId="15708" xr:uid="{00000000-0005-0000-0000-0000E43C0000}"/>
    <cellStyle name="Normal 2 2 2 2 4 29 2 4" xfId="15709" xr:uid="{00000000-0005-0000-0000-0000E53C0000}"/>
    <cellStyle name="Normal 2 2 2 2 4 29 2 5" xfId="15710" xr:uid="{00000000-0005-0000-0000-0000E63C0000}"/>
    <cellStyle name="Normal 2 2 2 2 4 29 2 6" xfId="15711" xr:uid="{00000000-0005-0000-0000-0000E73C0000}"/>
    <cellStyle name="Normal 2 2 2 2 4 29 2 7" xfId="15712" xr:uid="{00000000-0005-0000-0000-0000E83C0000}"/>
    <cellStyle name="Normal 2 2 2 2 4 29 2 8" xfId="15713" xr:uid="{00000000-0005-0000-0000-0000E93C0000}"/>
    <cellStyle name="Normal 2 2 2 2 4 29 2 9" xfId="15714" xr:uid="{00000000-0005-0000-0000-0000EA3C0000}"/>
    <cellStyle name="Normal 2 2 2 2 4 29 3" xfId="15715" xr:uid="{00000000-0005-0000-0000-0000EB3C0000}"/>
    <cellStyle name="Normal 2 2 2 2 4 29 3 10" xfId="15716" xr:uid="{00000000-0005-0000-0000-0000EC3C0000}"/>
    <cellStyle name="Normal 2 2 2 2 4 29 3 2" xfId="15717" xr:uid="{00000000-0005-0000-0000-0000ED3C0000}"/>
    <cellStyle name="Normal 2 2 2 2 4 29 3 3" xfId="15718" xr:uid="{00000000-0005-0000-0000-0000EE3C0000}"/>
    <cellStyle name="Normal 2 2 2 2 4 29 3 4" xfId="15719" xr:uid="{00000000-0005-0000-0000-0000EF3C0000}"/>
    <cellStyle name="Normal 2 2 2 2 4 29 3 5" xfId="15720" xr:uid="{00000000-0005-0000-0000-0000F03C0000}"/>
    <cellStyle name="Normal 2 2 2 2 4 29 3 6" xfId="15721" xr:uid="{00000000-0005-0000-0000-0000F13C0000}"/>
    <cellStyle name="Normal 2 2 2 2 4 29 3 7" xfId="15722" xr:uid="{00000000-0005-0000-0000-0000F23C0000}"/>
    <cellStyle name="Normal 2 2 2 2 4 29 3 8" xfId="15723" xr:uid="{00000000-0005-0000-0000-0000F33C0000}"/>
    <cellStyle name="Normal 2 2 2 2 4 29 3 9" xfId="15724" xr:uid="{00000000-0005-0000-0000-0000F43C0000}"/>
    <cellStyle name="Normal 2 2 2 2 4 29 4" xfId="15725" xr:uid="{00000000-0005-0000-0000-0000F53C0000}"/>
    <cellStyle name="Normal 2 2 2 2 4 29 4 10" xfId="15726" xr:uid="{00000000-0005-0000-0000-0000F63C0000}"/>
    <cellStyle name="Normal 2 2 2 2 4 29 4 2" xfId="15727" xr:uid="{00000000-0005-0000-0000-0000F73C0000}"/>
    <cellStyle name="Normal 2 2 2 2 4 29 4 3" xfId="15728" xr:uid="{00000000-0005-0000-0000-0000F83C0000}"/>
    <cellStyle name="Normal 2 2 2 2 4 29 4 4" xfId="15729" xr:uid="{00000000-0005-0000-0000-0000F93C0000}"/>
    <cellStyle name="Normal 2 2 2 2 4 29 4 5" xfId="15730" xr:uid="{00000000-0005-0000-0000-0000FA3C0000}"/>
    <cellStyle name="Normal 2 2 2 2 4 29 4 6" xfId="15731" xr:uid="{00000000-0005-0000-0000-0000FB3C0000}"/>
    <cellStyle name="Normal 2 2 2 2 4 29 4 7" xfId="15732" xr:uid="{00000000-0005-0000-0000-0000FC3C0000}"/>
    <cellStyle name="Normal 2 2 2 2 4 29 4 8" xfId="15733" xr:uid="{00000000-0005-0000-0000-0000FD3C0000}"/>
    <cellStyle name="Normal 2 2 2 2 4 29 4 9" xfId="15734" xr:uid="{00000000-0005-0000-0000-0000FE3C0000}"/>
    <cellStyle name="Normal 2 2 2 2 4 29 5" xfId="15735" xr:uid="{00000000-0005-0000-0000-0000FF3C0000}"/>
    <cellStyle name="Normal 2 2 2 2 4 29 5 10" xfId="15736" xr:uid="{00000000-0005-0000-0000-0000003D0000}"/>
    <cellStyle name="Normal 2 2 2 2 4 29 5 2" xfId="15737" xr:uid="{00000000-0005-0000-0000-0000013D0000}"/>
    <cellStyle name="Normal 2 2 2 2 4 29 5 3" xfId="15738" xr:uid="{00000000-0005-0000-0000-0000023D0000}"/>
    <cellStyle name="Normal 2 2 2 2 4 29 5 4" xfId="15739" xr:uid="{00000000-0005-0000-0000-0000033D0000}"/>
    <cellStyle name="Normal 2 2 2 2 4 29 5 5" xfId="15740" xr:uid="{00000000-0005-0000-0000-0000043D0000}"/>
    <cellStyle name="Normal 2 2 2 2 4 29 5 6" xfId="15741" xr:uid="{00000000-0005-0000-0000-0000053D0000}"/>
    <cellStyle name="Normal 2 2 2 2 4 29 5 7" xfId="15742" xr:uid="{00000000-0005-0000-0000-0000063D0000}"/>
    <cellStyle name="Normal 2 2 2 2 4 29 5 8" xfId="15743" xr:uid="{00000000-0005-0000-0000-0000073D0000}"/>
    <cellStyle name="Normal 2 2 2 2 4 29 5 9" xfId="15744" xr:uid="{00000000-0005-0000-0000-0000083D0000}"/>
    <cellStyle name="Normal 2 2 2 2 4 29 6" xfId="15745" xr:uid="{00000000-0005-0000-0000-0000093D0000}"/>
    <cellStyle name="Normal 2 2 2 2 4 29 7" xfId="15746" xr:uid="{00000000-0005-0000-0000-00000A3D0000}"/>
    <cellStyle name="Normal 2 2 2 2 4 29 8" xfId="15747" xr:uid="{00000000-0005-0000-0000-00000B3D0000}"/>
    <cellStyle name="Normal 2 2 2 2 4 29 9" xfId="15748" xr:uid="{00000000-0005-0000-0000-00000C3D0000}"/>
    <cellStyle name="Normal 2 2 2 2 4 3" xfId="15749" xr:uid="{00000000-0005-0000-0000-00000D3D0000}"/>
    <cellStyle name="Normal 2 2 2 2 4 3 10" xfId="15750" xr:uid="{00000000-0005-0000-0000-00000E3D0000}"/>
    <cellStyle name="Normal 2 2 2 2 4 3 11" xfId="15751" xr:uid="{00000000-0005-0000-0000-00000F3D0000}"/>
    <cellStyle name="Normal 2 2 2 2 4 3 12" xfId="15752" xr:uid="{00000000-0005-0000-0000-0000103D0000}"/>
    <cellStyle name="Normal 2 2 2 2 4 3 13" xfId="15753" xr:uid="{00000000-0005-0000-0000-0000113D0000}"/>
    <cellStyle name="Normal 2 2 2 2 4 3 14" xfId="15754" xr:uid="{00000000-0005-0000-0000-0000123D0000}"/>
    <cellStyle name="Normal 2 2 2 2 4 3 2" xfId="15755" xr:uid="{00000000-0005-0000-0000-0000133D0000}"/>
    <cellStyle name="Normal 2 2 2 2 4 3 2 10" xfId="15756" xr:uid="{00000000-0005-0000-0000-0000143D0000}"/>
    <cellStyle name="Normal 2 2 2 2 4 3 2 2" xfId="15757" xr:uid="{00000000-0005-0000-0000-0000153D0000}"/>
    <cellStyle name="Normal 2 2 2 2 4 3 2 3" xfId="15758" xr:uid="{00000000-0005-0000-0000-0000163D0000}"/>
    <cellStyle name="Normal 2 2 2 2 4 3 2 4" xfId="15759" xr:uid="{00000000-0005-0000-0000-0000173D0000}"/>
    <cellStyle name="Normal 2 2 2 2 4 3 2 5" xfId="15760" xr:uid="{00000000-0005-0000-0000-0000183D0000}"/>
    <cellStyle name="Normal 2 2 2 2 4 3 2 6" xfId="15761" xr:uid="{00000000-0005-0000-0000-0000193D0000}"/>
    <cellStyle name="Normal 2 2 2 2 4 3 2 7" xfId="15762" xr:uid="{00000000-0005-0000-0000-00001A3D0000}"/>
    <cellStyle name="Normal 2 2 2 2 4 3 2 8" xfId="15763" xr:uid="{00000000-0005-0000-0000-00001B3D0000}"/>
    <cellStyle name="Normal 2 2 2 2 4 3 2 9" xfId="15764" xr:uid="{00000000-0005-0000-0000-00001C3D0000}"/>
    <cellStyle name="Normal 2 2 2 2 4 3 3" xfId="15765" xr:uid="{00000000-0005-0000-0000-00001D3D0000}"/>
    <cellStyle name="Normal 2 2 2 2 4 3 3 10" xfId="15766" xr:uid="{00000000-0005-0000-0000-00001E3D0000}"/>
    <cellStyle name="Normal 2 2 2 2 4 3 3 2" xfId="15767" xr:uid="{00000000-0005-0000-0000-00001F3D0000}"/>
    <cellStyle name="Normal 2 2 2 2 4 3 3 3" xfId="15768" xr:uid="{00000000-0005-0000-0000-0000203D0000}"/>
    <cellStyle name="Normal 2 2 2 2 4 3 3 4" xfId="15769" xr:uid="{00000000-0005-0000-0000-0000213D0000}"/>
    <cellStyle name="Normal 2 2 2 2 4 3 3 5" xfId="15770" xr:uid="{00000000-0005-0000-0000-0000223D0000}"/>
    <cellStyle name="Normal 2 2 2 2 4 3 3 6" xfId="15771" xr:uid="{00000000-0005-0000-0000-0000233D0000}"/>
    <cellStyle name="Normal 2 2 2 2 4 3 3 7" xfId="15772" xr:uid="{00000000-0005-0000-0000-0000243D0000}"/>
    <cellStyle name="Normal 2 2 2 2 4 3 3 8" xfId="15773" xr:uid="{00000000-0005-0000-0000-0000253D0000}"/>
    <cellStyle name="Normal 2 2 2 2 4 3 3 9" xfId="15774" xr:uid="{00000000-0005-0000-0000-0000263D0000}"/>
    <cellStyle name="Normal 2 2 2 2 4 3 4" xfId="15775" xr:uid="{00000000-0005-0000-0000-0000273D0000}"/>
    <cellStyle name="Normal 2 2 2 2 4 3 4 10" xfId="15776" xr:uid="{00000000-0005-0000-0000-0000283D0000}"/>
    <cellStyle name="Normal 2 2 2 2 4 3 4 2" xfId="15777" xr:uid="{00000000-0005-0000-0000-0000293D0000}"/>
    <cellStyle name="Normal 2 2 2 2 4 3 4 3" xfId="15778" xr:uid="{00000000-0005-0000-0000-00002A3D0000}"/>
    <cellStyle name="Normal 2 2 2 2 4 3 4 4" xfId="15779" xr:uid="{00000000-0005-0000-0000-00002B3D0000}"/>
    <cellStyle name="Normal 2 2 2 2 4 3 4 5" xfId="15780" xr:uid="{00000000-0005-0000-0000-00002C3D0000}"/>
    <cellStyle name="Normal 2 2 2 2 4 3 4 6" xfId="15781" xr:uid="{00000000-0005-0000-0000-00002D3D0000}"/>
    <cellStyle name="Normal 2 2 2 2 4 3 4 7" xfId="15782" xr:uid="{00000000-0005-0000-0000-00002E3D0000}"/>
    <cellStyle name="Normal 2 2 2 2 4 3 4 8" xfId="15783" xr:uid="{00000000-0005-0000-0000-00002F3D0000}"/>
    <cellStyle name="Normal 2 2 2 2 4 3 4 9" xfId="15784" xr:uid="{00000000-0005-0000-0000-0000303D0000}"/>
    <cellStyle name="Normal 2 2 2 2 4 3 5" xfId="15785" xr:uid="{00000000-0005-0000-0000-0000313D0000}"/>
    <cellStyle name="Normal 2 2 2 2 4 3 5 10" xfId="15786" xr:uid="{00000000-0005-0000-0000-0000323D0000}"/>
    <cellStyle name="Normal 2 2 2 2 4 3 5 2" xfId="15787" xr:uid="{00000000-0005-0000-0000-0000333D0000}"/>
    <cellStyle name="Normal 2 2 2 2 4 3 5 3" xfId="15788" xr:uid="{00000000-0005-0000-0000-0000343D0000}"/>
    <cellStyle name="Normal 2 2 2 2 4 3 5 4" xfId="15789" xr:uid="{00000000-0005-0000-0000-0000353D0000}"/>
    <cellStyle name="Normal 2 2 2 2 4 3 5 5" xfId="15790" xr:uid="{00000000-0005-0000-0000-0000363D0000}"/>
    <cellStyle name="Normal 2 2 2 2 4 3 5 6" xfId="15791" xr:uid="{00000000-0005-0000-0000-0000373D0000}"/>
    <cellStyle name="Normal 2 2 2 2 4 3 5 7" xfId="15792" xr:uid="{00000000-0005-0000-0000-0000383D0000}"/>
    <cellStyle name="Normal 2 2 2 2 4 3 5 8" xfId="15793" xr:uid="{00000000-0005-0000-0000-0000393D0000}"/>
    <cellStyle name="Normal 2 2 2 2 4 3 5 9" xfId="15794" xr:uid="{00000000-0005-0000-0000-00003A3D0000}"/>
    <cellStyle name="Normal 2 2 2 2 4 3 6" xfId="15795" xr:uid="{00000000-0005-0000-0000-00003B3D0000}"/>
    <cellStyle name="Normal 2 2 2 2 4 3 7" xfId="15796" xr:uid="{00000000-0005-0000-0000-00003C3D0000}"/>
    <cellStyle name="Normal 2 2 2 2 4 3 8" xfId="15797" xr:uid="{00000000-0005-0000-0000-00003D3D0000}"/>
    <cellStyle name="Normal 2 2 2 2 4 3 9" xfId="15798" xr:uid="{00000000-0005-0000-0000-00003E3D0000}"/>
    <cellStyle name="Normal 2 2 2 2 4 30" xfId="15799" xr:uid="{00000000-0005-0000-0000-00003F3D0000}"/>
    <cellStyle name="Normal 2 2 2 2 4 30 10" xfId="15800" xr:uid="{00000000-0005-0000-0000-0000403D0000}"/>
    <cellStyle name="Normal 2 2 2 2 4 30 11" xfId="15801" xr:uid="{00000000-0005-0000-0000-0000413D0000}"/>
    <cellStyle name="Normal 2 2 2 2 4 30 12" xfId="15802" xr:uid="{00000000-0005-0000-0000-0000423D0000}"/>
    <cellStyle name="Normal 2 2 2 2 4 30 13" xfId="15803" xr:uid="{00000000-0005-0000-0000-0000433D0000}"/>
    <cellStyle name="Normal 2 2 2 2 4 30 14" xfId="15804" xr:uid="{00000000-0005-0000-0000-0000443D0000}"/>
    <cellStyle name="Normal 2 2 2 2 4 30 2" xfId="15805" xr:uid="{00000000-0005-0000-0000-0000453D0000}"/>
    <cellStyle name="Normal 2 2 2 2 4 30 2 10" xfId="15806" xr:uid="{00000000-0005-0000-0000-0000463D0000}"/>
    <cellStyle name="Normal 2 2 2 2 4 30 2 2" xfId="15807" xr:uid="{00000000-0005-0000-0000-0000473D0000}"/>
    <cellStyle name="Normal 2 2 2 2 4 30 2 3" xfId="15808" xr:uid="{00000000-0005-0000-0000-0000483D0000}"/>
    <cellStyle name="Normal 2 2 2 2 4 30 2 4" xfId="15809" xr:uid="{00000000-0005-0000-0000-0000493D0000}"/>
    <cellStyle name="Normal 2 2 2 2 4 30 2 5" xfId="15810" xr:uid="{00000000-0005-0000-0000-00004A3D0000}"/>
    <cellStyle name="Normal 2 2 2 2 4 30 2 6" xfId="15811" xr:uid="{00000000-0005-0000-0000-00004B3D0000}"/>
    <cellStyle name="Normal 2 2 2 2 4 30 2 7" xfId="15812" xr:uid="{00000000-0005-0000-0000-00004C3D0000}"/>
    <cellStyle name="Normal 2 2 2 2 4 30 2 8" xfId="15813" xr:uid="{00000000-0005-0000-0000-00004D3D0000}"/>
    <cellStyle name="Normal 2 2 2 2 4 30 2 9" xfId="15814" xr:uid="{00000000-0005-0000-0000-00004E3D0000}"/>
    <cellStyle name="Normal 2 2 2 2 4 30 3" xfId="15815" xr:uid="{00000000-0005-0000-0000-00004F3D0000}"/>
    <cellStyle name="Normal 2 2 2 2 4 30 3 10" xfId="15816" xr:uid="{00000000-0005-0000-0000-0000503D0000}"/>
    <cellStyle name="Normal 2 2 2 2 4 30 3 2" xfId="15817" xr:uid="{00000000-0005-0000-0000-0000513D0000}"/>
    <cellStyle name="Normal 2 2 2 2 4 30 3 3" xfId="15818" xr:uid="{00000000-0005-0000-0000-0000523D0000}"/>
    <cellStyle name="Normal 2 2 2 2 4 30 3 4" xfId="15819" xr:uid="{00000000-0005-0000-0000-0000533D0000}"/>
    <cellStyle name="Normal 2 2 2 2 4 30 3 5" xfId="15820" xr:uid="{00000000-0005-0000-0000-0000543D0000}"/>
    <cellStyle name="Normal 2 2 2 2 4 30 3 6" xfId="15821" xr:uid="{00000000-0005-0000-0000-0000553D0000}"/>
    <cellStyle name="Normal 2 2 2 2 4 30 3 7" xfId="15822" xr:uid="{00000000-0005-0000-0000-0000563D0000}"/>
    <cellStyle name="Normal 2 2 2 2 4 30 3 8" xfId="15823" xr:uid="{00000000-0005-0000-0000-0000573D0000}"/>
    <cellStyle name="Normal 2 2 2 2 4 30 3 9" xfId="15824" xr:uid="{00000000-0005-0000-0000-0000583D0000}"/>
    <cellStyle name="Normal 2 2 2 2 4 30 4" xfId="15825" xr:uid="{00000000-0005-0000-0000-0000593D0000}"/>
    <cellStyle name="Normal 2 2 2 2 4 30 4 10" xfId="15826" xr:uid="{00000000-0005-0000-0000-00005A3D0000}"/>
    <cellStyle name="Normal 2 2 2 2 4 30 4 2" xfId="15827" xr:uid="{00000000-0005-0000-0000-00005B3D0000}"/>
    <cellStyle name="Normal 2 2 2 2 4 30 4 3" xfId="15828" xr:uid="{00000000-0005-0000-0000-00005C3D0000}"/>
    <cellStyle name="Normal 2 2 2 2 4 30 4 4" xfId="15829" xr:uid="{00000000-0005-0000-0000-00005D3D0000}"/>
    <cellStyle name="Normal 2 2 2 2 4 30 4 5" xfId="15830" xr:uid="{00000000-0005-0000-0000-00005E3D0000}"/>
    <cellStyle name="Normal 2 2 2 2 4 30 4 6" xfId="15831" xr:uid="{00000000-0005-0000-0000-00005F3D0000}"/>
    <cellStyle name="Normal 2 2 2 2 4 30 4 7" xfId="15832" xr:uid="{00000000-0005-0000-0000-0000603D0000}"/>
    <cellStyle name="Normal 2 2 2 2 4 30 4 8" xfId="15833" xr:uid="{00000000-0005-0000-0000-0000613D0000}"/>
    <cellStyle name="Normal 2 2 2 2 4 30 4 9" xfId="15834" xr:uid="{00000000-0005-0000-0000-0000623D0000}"/>
    <cellStyle name="Normal 2 2 2 2 4 30 5" xfId="15835" xr:uid="{00000000-0005-0000-0000-0000633D0000}"/>
    <cellStyle name="Normal 2 2 2 2 4 30 5 10" xfId="15836" xr:uid="{00000000-0005-0000-0000-0000643D0000}"/>
    <cellStyle name="Normal 2 2 2 2 4 30 5 2" xfId="15837" xr:uid="{00000000-0005-0000-0000-0000653D0000}"/>
    <cellStyle name="Normal 2 2 2 2 4 30 5 3" xfId="15838" xr:uid="{00000000-0005-0000-0000-0000663D0000}"/>
    <cellStyle name="Normal 2 2 2 2 4 30 5 4" xfId="15839" xr:uid="{00000000-0005-0000-0000-0000673D0000}"/>
    <cellStyle name="Normal 2 2 2 2 4 30 5 5" xfId="15840" xr:uid="{00000000-0005-0000-0000-0000683D0000}"/>
    <cellStyle name="Normal 2 2 2 2 4 30 5 6" xfId="15841" xr:uid="{00000000-0005-0000-0000-0000693D0000}"/>
    <cellStyle name="Normal 2 2 2 2 4 30 5 7" xfId="15842" xr:uid="{00000000-0005-0000-0000-00006A3D0000}"/>
    <cellStyle name="Normal 2 2 2 2 4 30 5 8" xfId="15843" xr:uid="{00000000-0005-0000-0000-00006B3D0000}"/>
    <cellStyle name="Normal 2 2 2 2 4 30 5 9" xfId="15844" xr:uid="{00000000-0005-0000-0000-00006C3D0000}"/>
    <cellStyle name="Normal 2 2 2 2 4 30 6" xfId="15845" xr:uid="{00000000-0005-0000-0000-00006D3D0000}"/>
    <cellStyle name="Normal 2 2 2 2 4 30 7" xfId="15846" xr:uid="{00000000-0005-0000-0000-00006E3D0000}"/>
    <cellStyle name="Normal 2 2 2 2 4 30 8" xfId="15847" xr:uid="{00000000-0005-0000-0000-00006F3D0000}"/>
    <cellStyle name="Normal 2 2 2 2 4 30 9" xfId="15848" xr:uid="{00000000-0005-0000-0000-0000703D0000}"/>
    <cellStyle name="Normal 2 2 2 2 4 31" xfId="15849" xr:uid="{00000000-0005-0000-0000-0000713D0000}"/>
    <cellStyle name="Normal 2 2 2 2 4 31 10" xfId="15850" xr:uid="{00000000-0005-0000-0000-0000723D0000}"/>
    <cellStyle name="Normal 2 2 2 2 4 31 11" xfId="15851" xr:uid="{00000000-0005-0000-0000-0000733D0000}"/>
    <cellStyle name="Normal 2 2 2 2 4 31 12" xfId="15852" xr:uid="{00000000-0005-0000-0000-0000743D0000}"/>
    <cellStyle name="Normal 2 2 2 2 4 31 13" xfId="15853" xr:uid="{00000000-0005-0000-0000-0000753D0000}"/>
    <cellStyle name="Normal 2 2 2 2 4 31 14" xfId="15854" xr:uid="{00000000-0005-0000-0000-0000763D0000}"/>
    <cellStyle name="Normal 2 2 2 2 4 31 2" xfId="15855" xr:uid="{00000000-0005-0000-0000-0000773D0000}"/>
    <cellStyle name="Normal 2 2 2 2 4 31 2 10" xfId="15856" xr:uid="{00000000-0005-0000-0000-0000783D0000}"/>
    <cellStyle name="Normal 2 2 2 2 4 31 2 2" xfId="15857" xr:uid="{00000000-0005-0000-0000-0000793D0000}"/>
    <cellStyle name="Normal 2 2 2 2 4 31 2 3" xfId="15858" xr:uid="{00000000-0005-0000-0000-00007A3D0000}"/>
    <cellStyle name="Normal 2 2 2 2 4 31 2 4" xfId="15859" xr:uid="{00000000-0005-0000-0000-00007B3D0000}"/>
    <cellStyle name="Normal 2 2 2 2 4 31 2 5" xfId="15860" xr:uid="{00000000-0005-0000-0000-00007C3D0000}"/>
    <cellStyle name="Normal 2 2 2 2 4 31 2 6" xfId="15861" xr:uid="{00000000-0005-0000-0000-00007D3D0000}"/>
    <cellStyle name="Normal 2 2 2 2 4 31 2 7" xfId="15862" xr:uid="{00000000-0005-0000-0000-00007E3D0000}"/>
    <cellStyle name="Normal 2 2 2 2 4 31 2 8" xfId="15863" xr:uid="{00000000-0005-0000-0000-00007F3D0000}"/>
    <cellStyle name="Normal 2 2 2 2 4 31 2 9" xfId="15864" xr:uid="{00000000-0005-0000-0000-0000803D0000}"/>
    <cellStyle name="Normal 2 2 2 2 4 31 3" xfId="15865" xr:uid="{00000000-0005-0000-0000-0000813D0000}"/>
    <cellStyle name="Normal 2 2 2 2 4 31 3 10" xfId="15866" xr:uid="{00000000-0005-0000-0000-0000823D0000}"/>
    <cellStyle name="Normal 2 2 2 2 4 31 3 2" xfId="15867" xr:uid="{00000000-0005-0000-0000-0000833D0000}"/>
    <cellStyle name="Normal 2 2 2 2 4 31 3 3" xfId="15868" xr:uid="{00000000-0005-0000-0000-0000843D0000}"/>
    <cellStyle name="Normal 2 2 2 2 4 31 3 4" xfId="15869" xr:uid="{00000000-0005-0000-0000-0000853D0000}"/>
    <cellStyle name="Normal 2 2 2 2 4 31 3 5" xfId="15870" xr:uid="{00000000-0005-0000-0000-0000863D0000}"/>
    <cellStyle name="Normal 2 2 2 2 4 31 3 6" xfId="15871" xr:uid="{00000000-0005-0000-0000-0000873D0000}"/>
    <cellStyle name="Normal 2 2 2 2 4 31 3 7" xfId="15872" xr:uid="{00000000-0005-0000-0000-0000883D0000}"/>
    <cellStyle name="Normal 2 2 2 2 4 31 3 8" xfId="15873" xr:uid="{00000000-0005-0000-0000-0000893D0000}"/>
    <cellStyle name="Normal 2 2 2 2 4 31 3 9" xfId="15874" xr:uid="{00000000-0005-0000-0000-00008A3D0000}"/>
    <cellStyle name="Normal 2 2 2 2 4 31 4" xfId="15875" xr:uid="{00000000-0005-0000-0000-00008B3D0000}"/>
    <cellStyle name="Normal 2 2 2 2 4 31 4 10" xfId="15876" xr:uid="{00000000-0005-0000-0000-00008C3D0000}"/>
    <cellStyle name="Normal 2 2 2 2 4 31 4 2" xfId="15877" xr:uid="{00000000-0005-0000-0000-00008D3D0000}"/>
    <cellStyle name="Normal 2 2 2 2 4 31 4 3" xfId="15878" xr:uid="{00000000-0005-0000-0000-00008E3D0000}"/>
    <cellStyle name="Normal 2 2 2 2 4 31 4 4" xfId="15879" xr:uid="{00000000-0005-0000-0000-00008F3D0000}"/>
    <cellStyle name="Normal 2 2 2 2 4 31 4 5" xfId="15880" xr:uid="{00000000-0005-0000-0000-0000903D0000}"/>
    <cellStyle name="Normal 2 2 2 2 4 31 4 6" xfId="15881" xr:uid="{00000000-0005-0000-0000-0000913D0000}"/>
    <cellStyle name="Normal 2 2 2 2 4 31 4 7" xfId="15882" xr:uid="{00000000-0005-0000-0000-0000923D0000}"/>
    <cellStyle name="Normal 2 2 2 2 4 31 4 8" xfId="15883" xr:uid="{00000000-0005-0000-0000-0000933D0000}"/>
    <cellStyle name="Normal 2 2 2 2 4 31 4 9" xfId="15884" xr:uid="{00000000-0005-0000-0000-0000943D0000}"/>
    <cellStyle name="Normal 2 2 2 2 4 31 5" xfId="15885" xr:uid="{00000000-0005-0000-0000-0000953D0000}"/>
    <cellStyle name="Normal 2 2 2 2 4 31 5 10" xfId="15886" xr:uid="{00000000-0005-0000-0000-0000963D0000}"/>
    <cellStyle name="Normal 2 2 2 2 4 31 5 2" xfId="15887" xr:uid="{00000000-0005-0000-0000-0000973D0000}"/>
    <cellStyle name="Normal 2 2 2 2 4 31 5 3" xfId="15888" xr:uid="{00000000-0005-0000-0000-0000983D0000}"/>
    <cellStyle name="Normal 2 2 2 2 4 31 5 4" xfId="15889" xr:uid="{00000000-0005-0000-0000-0000993D0000}"/>
    <cellStyle name="Normal 2 2 2 2 4 31 5 5" xfId="15890" xr:uid="{00000000-0005-0000-0000-00009A3D0000}"/>
    <cellStyle name="Normal 2 2 2 2 4 31 5 6" xfId="15891" xr:uid="{00000000-0005-0000-0000-00009B3D0000}"/>
    <cellStyle name="Normal 2 2 2 2 4 31 5 7" xfId="15892" xr:uid="{00000000-0005-0000-0000-00009C3D0000}"/>
    <cellStyle name="Normal 2 2 2 2 4 31 5 8" xfId="15893" xr:uid="{00000000-0005-0000-0000-00009D3D0000}"/>
    <cellStyle name="Normal 2 2 2 2 4 31 5 9" xfId="15894" xr:uid="{00000000-0005-0000-0000-00009E3D0000}"/>
    <cellStyle name="Normal 2 2 2 2 4 31 6" xfId="15895" xr:uid="{00000000-0005-0000-0000-00009F3D0000}"/>
    <cellStyle name="Normal 2 2 2 2 4 31 7" xfId="15896" xr:uid="{00000000-0005-0000-0000-0000A03D0000}"/>
    <cellStyle name="Normal 2 2 2 2 4 31 8" xfId="15897" xr:uid="{00000000-0005-0000-0000-0000A13D0000}"/>
    <cellStyle name="Normal 2 2 2 2 4 31 9" xfId="15898" xr:uid="{00000000-0005-0000-0000-0000A23D0000}"/>
    <cellStyle name="Normal 2 2 2 2 4 32" xfId="15899" xr:uid="{00000000-0005-0000-0000-0000A33D0000}"/>
    <cellStyle name="Normal 2 2 2 2 4 32 10" xfId="15900" xr:uid="{00000000-0005-0000-0000-0000A43D0000}"/>
    <cellStyle name="Normal 2 2 2 2 4 32 11" xfId="15901" xr:uid="{00000000-0005-0000-0000-0000A53D0000}"/>
    <cellStyle name="Normal 2 2 2 2 4 32 12" xfId="15902" xr:uid="{00000000-0005-0000-0000-0000A63D0000}"/>
    <cellStyle name="Normal 2 2 2 2 4 32 13" xfId="15903" xr:uid="{00000000-0005-0000-0000-0000A73D0000}"/>
    <cellStyle name="Normal 2 2 2 2 4 32 14" xfId="15904" xr:uid="{00000000-0005-0000-0000-0000A83D0000}"/>
    <cellStyle name="Normal 2 2 2 2 4 32 2" xfId="15905" xr:uid="{00000000-0005-0000-0000-0000A93D0000}"/>
    <cellStyle name="Normal 2 2 2 2 4 32 2 10" xfId="15906" xr:uid="{00000000-0005-0000-0000-0000AA3D0000}"/>
    <cellStyle name="Normal 2 2 2 2 4 32 2 2" xfId="15907" xr:uid="{00000000-0005-0000-0000-0000AB3D0000}"/>
    <cellStyle name="Normal 2 2 2 2 4 32 2 3" xfId="15908" xr:uid="{00000000-0005-0000-0000-0000AC3D0000}"/>
    <cellStyle name="Normal 2 2 2 2 4 32 2 4" xfId="15909" xr:uid="{00000000-0005-0000-0000-0000AD3D0000}"/>
    <cellStyle name="Normal 2 2 2 2 4 32 2 5" xfId="15910" xr:uid="{00000000-0005-0000-0000-0000AE3D0000}"/>
    <cellStyle name="Normal 2 2 2 2 4 32 2 6" xfId="15911" xr:uid="{00000000-0005-0000-0000-0000AF3D0000}"/>
    <cellStyle name="Normal 2 2 2 2 4 32 2 7" xfId="15912" xr:uid="{00000000-0005-0000-0000-0000B03D0000}"/>
    <cellStyle name="Normal 2 2 2 2 4 32 2 8" xfId="15913" xr:uid="{00000000-0005-0000-0000-0000B13D0000}"/>
    <cellStyle name="Normal 2 2 2 2 4 32 2 9" xfId="15914" xr:uid="{00000000-0005-0000-0000-0000B23D0000}"/>
    <cellStyle name="Normal 2 2 2 2 4 32 3" xfId="15915" xr:uid="{00000000-0005-0000-0000-0000B33D0000}"/>
    <cellStyle name="Normal 2 2 2 2 4 32 3 10" xfId="15916" xr:uid="{00000000-0005-0000-0000-0000B43D0000}"/>
    <cellStyle name="Normal 2 2 2 2 4 32 3 2" xfId="15917" xr:uid="{00000000-0005-0000-0000-0000B53D0000}"/>
    <cellStyle name="Normal 2 2 2 2 4 32 3 3" xfId="15918" xr:uid="{00000000-0005-0000-0000-0000B63D0000}"/>
    <cellStyle name="Normal 2 2 2 2 4 32 3 4" xfId="15919" xr:uid="{00000000-0005-0000-0000-0000B73D0000}"/>
    <cellStyle name="Normal 2 2 2 2 4 32 3 5" xfId="15920" xr:uid="{00000000-0005-0000-0000-0000B83D0000}"/>
    <cellStyle name="Normal 2 2 2 2 4 32 3 6" xfId="15921" xr:uid="{00000000-0005-0000-0000-0000B93D0000}"/>
    <cellStyle name="Normal 2 2 2 2 4 32 3 7" xfId="15922" xr:uid="{00000000-0005-0000-0000-0000BA3D0000}"/>
    <cellStyle name="Normal 2 2 2 2 4 32 3 8" xfId="15923" xr:uid="{00000000-0005-0000-0000-0000BB3D0000}"/>
    <cellStyle name="Normal 2 2 2 2 4 32 3 9" xfId="15924" xr:uid="{00000000-0005-0000-0000-0000BC3D0000}"/>
    <cellStyle name="Normal 2 2 2 2 4 32 4" xfId="15925" xr:uid="{00000000-0005-0000-0000-0000BD3D0000}"/>
    <cellStyle name="Normal 2 2 2 2 4 32 4 10" xfId="15926" xr:uid="{00000000-0005-0000-0000-0000BE3D0000}"/>
    <cellStyle name="Normal 2 2 2 2 4 32 4 2" xfId="15927" xr:uid="{00000000-0005-0000-0000-0000BF3D0000}"/>
    <cellStyle name="Normal 2 2 2 2 4 32 4 3" xfId="15928" xr:uid="{00000000-0005-0000-0000-0000C03D0000}"/>
    <cellStyle name="Normal 2 2 2 2 4 32 4 4" xfId="15929" xr:uid="{00000000-0005-0000-0000-0000C13D0000}"/>
    <cellStyle name="Normal 2 2 2 2 4 32 4 5" xfId="15930" xr:uid="{00000000-0005-0000-0000-0000C23D0000}"/>
    <cellStyle name="Normal 2 2 2 2 4 32 4 6" xfId="15931" xr:uid="{00000000-0005-0000-0000-0000C33D0000}"/>
    <cellStyle name="Normal 2 2 2 2 4 32 4 7" xfId="15932" xr:uid="{00000000-0005-0000-0000-0000C43D0000}"/>
    <cellStyle name="Normal 2 2 2 2 4 32 4 8" xfId="15933" xr:uid="{00000000-0005-0000-0000-0000C53D0000}"/>
    <cellStyle name="Normal 2 2 2 2 4 32 4 9" xfId="15934" xr:uid="{00000000-0005-0000-0000-0000C63D0000}"/>
    <cellStyle name="Normal 2 2 2 2 4 32 5" xfId="15935" xr:uid="{00000000-0005-0000-0000-0000C73D0000}"/>
    <cellStyle name="Normal 2 2 2 2 4 32 5 10" xfId="15936" xr:uid="{00000000-0005-0000-0000-0000C83D0000}"/>
    <cellStyle name="Normal 2 2 2 2 4 32 5 2" xfId="15937" xr:uid="{00000000-0005-0000-0000-0000C93D0000}"/>
    <cellStyle name="Normal 2 2 2 2 4 32 5 3" xfId="15938" xr:uid="{00000000-0005-0000-0000-0000CA3D0000}"/>
    <cellStyle name="Normal 2 2 2 2 4 32 5 4" xfId="15939" xr:uid="{00000000-0005-0000-0000-0000CB3D0000}"/>
    <cellStyle name="Normal 2 2 2 2 4 32 5 5" xfId="15940" xr:uid="{00000000-0005-0000-0000-0000CC3D0000}"/>
    <cellStyle name="Normal 2 2 2 2 4 32 5 6" xfId="15941" xr:uid="{00000000-0005-0000-0000-0000CD3D0000}"/>
    <cellStyle name="Normal 2 2 2 2 4 32 5 7" xfId="15942" xr:uid="{00000000-0005-0000-0000-0000CE3D0000}"/>
    <cellStyle name="Normal 2 2 2 2 4 32 5 8" xfId="15943" xr:uid="{00000000-0005-0000-0000-0000CF3D0000}"/>
    <cellStyle name="Normal 2 2 2 2 4 32 5 9" xfId="15944" xr:uid="{00000000-0005-0000-0000-0000D03D0000}"/>
    <cellStyle name="Normal 2 2 2 2 4 32 6" xfId="15945" xr:uid="{00000000-0005-0000-0000-0000D13D0000}"/>
    <cellStyle name="Normal 2 2 2 2 4 32 7" xfId="15946" xr:uid="{00000000-0005-0000-0000-0000D23D0000}"/>
    <cellStyle name="Normal 2 2 2 2 4 32 8" xfId="15947" xr:uid="{00000000-0005-0000-0000-0000D33D0000}"/>
    <cellStyle name="Normal 2 2 2 2 4 32 9" xfId="15948" xr:uid="{00000000-0005-0000-0000-0000D43D0000}"/>
    <cellStyle name="Normal 2 2 2 2 4 33" xfId="15949" xr:uid="{00000000-0005-0000-0000-0000D53D0000}"/>
    <cellStyle name="Normal 2 2 2 2 4 33 10" xfId="15950" xr:uid="{00000000-0005-0000-0000-0000D63D0000}"/>
    <cellStyle name="Normal 2 2 2 2 4 33 11" xfId="15951" xr:uid="{00000000-0005-0000-0000-0000D73D0000}"/>
    <cellStyle name="Normal 2 2 2 2 4 33 12" xfId="15952" xr:uid="{00000000-0005-0000-0000-0000D83D0000}"/>
    <cellStyle name="Normal 2 2 2 2 4 33 13" xfId="15953" xr:uid="{00000000-0005-0000-0000-0000D93D0000}"/>
    <cellStyle name="Normal 2 2 2 2 4 33 14" xfId="15954" xr:uid="{00000000-0005-0000-0000-0000DA3D0000}"/>
    <cellStyle name="Normal 2 2 2 2 4 33 2" xfId="15955" xr:uid="{00000000-0005-0000-0000-0000DB3D0000}"/>
    <cellStyle name="Normal 2 2 2 2 4 33 2 10" xfId="15956" xr:uid="{00000000-0005-0000-0000-0000DC3D0000}"/>
    <cellStyle name="Normal 2 2 2 2 4 33 2 2" xfId="15957" xr:uid="{00000000-0005-0000-0000-0000DD3D0000}"/>
    <cellStyle name="Normal 2 2 2 2 4 33 2 3" xfId="15958" xr:uid="{00000000-0005-0000-0000-0000DE3D0000}"/>
    <cellStyle name="Normal 2 2 2 2 4 33 2 4" xfId="15959" xr:uid="{00000000-0005-0000-0000-0000DF3D0000}"/>
    <cellStyle name="Normal 2 2 2 2 4 33 2 5" xfId="15960" xr:uid="{00000000-0005-0000-0000-0000E03D0000}"/>
    <cellStyle name="Normal 2 2 2 2 4 33 2 6" xfId="15961" xr:uid="{00000000-0005-0000-0000-0000E13D0000}"/>
    <cellStyle name="Normal 2 2 2 2 4 33 2 7" xfId="15962" xr:uid="{00000000-0005-0000-0000-0000E23D0000}"/>
    <cellStyle name="Normal 2 2 2 2 4 33 2 8" xfId="15963" xr:uid="{00000000-0005-0000-0000-0000E33D0000}"/>
    <cellStyle name="Normal 2 2 2 2 4 33 2 9" xfId="15964" xr:uid="{00000000-0005-0000-0000-0000E43D0000}"/>
    <cellStyle name="Normal 2 2 2 2 4 33 3" xfId="15965" xr:uid="{00000000-0005-0000-0000-0000E53D0000}"/>
    <cellStyle name="Normal 2 2 2 2 4 33 3 10" xfId="15966" xr:uid="{00000000-0005-0000-0000-0000E63D0000}"/>
    <cellStyle name="Normal 2 2 2 2 4 33 3 2" xfId="15967" xr:uid="{00000000-0005-0000-0000-0000E73D0000}"/>
    <cellStyle name="Normal 2 2 2 2 4 33 3 3" xfId="15968" xr:uid="{00000000-0005-0000-0000-0000E83D0000}"/>
    <cellStyle name="Normal 2 2 2 2 4 33 3 4" xfId="15969" xr:uid="{00000000-0005-0000-0000-0000E93D0000}"/>
    <cellStyle name="Normal 2 2 2 2 4 33 3 5" xfId="15970" xr:uid="{00000000-0005-0000-0000-0000EA3D0000}"/>
    <cellStyle name="Normal 2 2 2 2 4 33 3 6" xfId="15971" xr:uid="{00000000-0005-0000-0000-0000EB3D0000}"/>
    <cellStyle name="Normal 2 2 2 2 4 33 3 7" xfId="15972" xr:uid="{00000000-0005-0000-0000-0000EC3D0000}"/>
    <cellStyle name="Normal 2 2 2 2 4 33 3 8" xfId="15973" xr:uid="{00000000-0005-0000-0000-0000ED3D0000}"/>
    <cellStyle name="Normal 2 2 2 2 4 33 3 9" xfId="15974" xr:uid="{00000000-0005-0000-0000-0000EE3D0000}"/>
    <cellStyle name="Normal 2 2 2 2 4 33 4" xfId="15975" xr:uid="{00000000-0005-0000-0000-0000EF3D0000}"/>
    <cellStyle name="Normal 2 2 2 2 4 33 4 10" xfId="15976" xr:uid="{00000000-0005-0000-0000-0000F03D0000}"/>
    <cellStyle name="Normal 2 2 2 2 4 33 4 2" xfId="15977" xr:uid="{00000000-0005-0000-0000-0000F13D0000}"/>
    <cellStyle name="Normal 2 2 2 2 4 33 4 3" xfId="15978" xr:uid="{00000000-0005-0000-0000-0000F23D0000}"/>
    <cellStyle name="Normal 2 2 2 2 4 33 4 4" xfId="15979" xr:uid="{00000000-0005-0000-0000-0000F33D0000}"/>
    <cellStyle name="Normal 2 2 2 2 4 33 4 5" xfId="15980" xr:uid="{00000000-0005-0000-0000-0000F43D0000}"/>
    <cellStyle name="Normal 2 2 2 2 4 33 4 6" xfId="15981" xr:uid="{00000000-0005-0000-0000-0000F53D0000}"/>
    <cellStyle name="Normal 2 2 2 2 4 33 4 7" xfId="15982" xr:uid="{00000000-0005-0000-0000-0000F63D0000}"/>
    <cellStyle name="Normal 2 2 2 2 4 33 4 8" xfId="15983" xr:uid="{00000000-0005-0000-0000-0000F73D0000}"/>
    <cellStyle name="Normal 2 2 2 2 4 33 4 9" xfId="15984" xr:uid="{00000000-0005-0000-0000-0000F83D0000}"/>
    <cellStyle name="Normal 2 2 2 2 4 33 5" xfId="15985" xr:uid="{00000000-0005-0000-0000-0000F93D0000}"/>
    <cellStyle name="Normal 2 2 2 2 4 33 5 10" xfId="15986" xr:uid="{00000000-0005-0000-0000-0000FA3D0000}"/>
    <cellStyle name="Normal 2 2 2 2 4 33 5 2" xfId="15987" xr:uid="{00000000-0005-0000-0000-0000FB3D0000}"/>
    <cellStyle name="Normal 2 2 2 2 4 33 5 3" xfId="15988" xr:uid="{00000000-0005-0000-0000-0000FC3D0000}"/>
    <cellStyle name="Normal 2 2 2 2 4 33 5 4" xfId="15989" xr:uid="{00000000-0005-0000-0000-0000FD3D0000}"/>
    <cellStyle name="Normal 2 2 2 2 4 33 5 5" xfId="15990" xr:uid="{00000000-0005-0000-0000-0000FE3D0000}"/>
    <cellStyle name="Normal 2 2 2 2 4 33 5 6" xfId="15991" xr:uid="{00000000-0005-0000-0000-0000FF3D0000}"/>
    <cellStyle name="Normal 2 2 2 2 4 33 5 7" xfId="15992" xr:uid="{00000000-0005-0000-0000-0000003E0000}"/>
    <cellStyle name="Normal 2 2 2 2 4 33 5 8" xfId="15993" xr:uid="{00000000-0005-0000-0000-0000013E0000}"/>
    <cellStyle name="Normal 2 2 2 2 4 33 5 9" xfId="15994" xr:uid="{00000000-0005-0000-0000-0000023E0000}"/>
    <cellStyle name="Normal 2 2 2 2 4 33 6" xfId="15995" xr:uid="{00000000-0005-0000-0000-0000033E0000}"/>
    <cellStyle name="Normal 2 2 2 2 4 33 7" xfId="15996" xr:uid="{00000000-0005-0000-0000-0000043E0000}"/>
    <cellStyle name="Normal 2 2 2 2 4 33 8" xfId="15997" xr:uid="{00000000-0005-0000-0000-0000053E0000}"/>
    <cellStyle name="Normal 2 2 2 2 4 33 9" xfId="15998" xr:uid="{00000000-0005-0000-0000-0000063E0000}"/>
    <cellStyle name="Normal 2 2 2 2 4 34" xfId="15999" xr:uid="{00000000-0005-0000-0000-0000073E0000}"/>
    <cellStyle name="Normal 2 2 2 2 4 35" xfId="16000" xr:uid="{00000000-0005-0000-0000-0000083E0000}"/>
    <cellStyle name="Normal 2 2 2 2 4 4" xfId="16001" xr:uid="{00000000-0005-0000-0000-0000093E0000}"/>
    <cellStyle name="Normal 2 2 2 2 4 4 10" xfId="16002" xr:uid="{00000000-0005-0000-0000-00000A3E0000}"/>
    <cellStyle name="Normal 2 2 2 2 4 4 11" xfId="16003" xr:uid="{00000000-0005-0000-0000-00000B3E0000}"/>
    <cellStyle name="Normal 2 2 2 2 4 4 12" xfId="16004" xr:uid="{00000000-0005-0000-0000-00000C3E0000}"/>
    <cellStyle name="Normal 2 2 2 2 4 4 13" xfId="16005" xr:uid="{00000000-0005-0000-0000-00000D3E0000}"/>
    <cellStyle name="Normal 2 2 2 2 4 4 14" xfId="16006" xr:uid="{00000000-0005-0000-0000-00000E3E0000}"/>
    <cellStyle name="Normal 2 2 2 2 4 4 2" xfId="16007" xr:uid="{00000000-0005-0000-0000-00000F3E0000}"/>
    <cellStyle name="Normal 2 2 2 2 4 4 2 10" xfId="16008" xr:uid="{00000000-0005-0000-0000-0000103E0000}"/>
    <cellStyle name="Normal 2 2 2 2 4 4 2 2" xfId="16009" xr:uid="{00000000-0005-0000-0000-0000113E0000}"/>
    <cellStyle name="Normal 2 2 2 2 4 4 2 3" xfId="16010" xr:uid="{00000000-0005-0000-0000-0000123E0000}"/>
    <cellStyle name="Normal 2 2 2 2 4 4 2 4" xfId="16011" xr:uid="{00000000-0005-0000-0000-0000133E0000}"/>
    <cellStyle name="Normal 2 2 2 2 4 4 2 5" xfId="16012" xr:uid="{00000000-0005-0000-0000-0000143E0000}"/>
    <cellStyle name="Normal 2 2 2 2 4 4 2 6" xfId="16013" xr:uid="{00000000-0005-0000-0000-0000153E0000}"/>
    <cellStyle name="Normal 2 2 2 2 4 4 2 7" xfId="16014" xr:uid="{00000000-0005-0000-0000-0000163E0000}"/>
    <cellStyle name="Normal 2 2 2 2 4 4 2 8" xfId="16015" xr:uid="{00000000-0005-0000-0000-0000173E0000}"/>
    <cellStyle name="Normal 2 2 2 2 4 4 2 9" xfId="16016" xr:uid="{00000000-0005-0000-0000-0000183E0000}"/>
    <cellStyle name="Normal 2 2 2 2 4 4 3" xfId="16017" xr:uid="{00000000-0005-0000-0000-0000193E0000}"/>
    <cellStyle name="Normal 2 2 2 2 4 4 3 10" xfId="16018" xr:uid="{00000000-0005-0000-0000-00001A3E0000}"/>
    <cellStyle name="Normal 2 2 2 2 4 4 3 2" xfId="16019" xr:uid="{00000000-0005-0000-0000-00001B3E0000}"/>
    <cellStyle name="Normal 2 2 2 2 4 4 3 3" xfId="16020" xr:uid="{00000000-0005-0000-0000-00001C3E0000}"/>
    <cellStyle name="Normal 2 2 2 2 4 4 3 4" xfId="16021" xr:uid="{00000000-0005-0000-0000-00001D3E0000}"/>
    <cellStyle name="Normal 2 2 2 2 4 4 3 5" xfId="16022" xr:uid="{00000000-0005-0000-0000-00001E3E0000}"/>
    <cellStyle name="Normal 2 2 2 2 4 4 3 6" xfId="16023" xr:uid="{00000000-0005-0000-0000-00001F3E0000}"/>
    <cellStyle name="Normal 2 2 2 2 4 4 3 7" xfId="16024" xr:uid="{00000000-0005-0000-0000-0000203E0000}"/>
    <cellStyle name="Normal 2 2 2 2 4 4 3 8" xfId="16025" xr:uid="{00000000-0005-0000-0000-0000213E0000}"/>
    <cellStyle name="Normal 2 2 2 2 4 4 3 9" xfId="16026" xr:uid="{00000000-0005-0000-0000-0000223E0000}"/>
    <cellStyle name="Normal 2 2 2 2 4 4 4" xfId="16027" xr:uid="{00000000-0005-0000-0000-0000233E0000}"/>
    <cellStyle name="Normal 2 2 2 2 4 4 4 10" xfId="16028" xr:uid="{00000000-0005-0000-0000-0000243E0000}"/>
    <cellStyle name="Normal 2 2 2 2 4 4 4 2" xfId="16029" xr:uid="{00000000-0005-0000-0000-0000253E0000}"/>
    <cellStyle name="Normal 2 2 2 2 4 4 4 3" xfId="16030" xr:uid="{00000000-0005-0000-0000-0000263E0000}"/>
    <cellStyle name="Normal 2 2 2 2 4 4 4 4" xfId="16031" xr:uid="{00000000-0005-0000-0000-0000273E0000}"/>
    <cellStyle name="Normal 2 2 2 2 4 4 4 5" xfId="16032" xr:uid="{00000000-0005-0000-0000-0000283E0000}"/>
    <cellStyle name="Normal 2 2 2 2 4 4 4 6" xfId="16033" xr:uid="{00000000-0005-0000-0000-0000293E0000}"/>
    <cellStyle name="Normal 2 2 2 2 4 4 4 7" xfId="16034" xr:uid="{00000000-0005-0000-0000-00002A3E0000}"/>
    <cellStyle name="Normal 2 2 2 2 4 4 4 8" xfId="16035" xr:uid="{00000000-0005-0000-0000-00002B3E0000}"/>
    <cellStyle name="Normal 2 2 2 2 4 4 4 9" xfId="16036" xr:uid="{00000000-0005-0000-0000-00002C3E0000}"/>
    <cellStyle name="Normal 2 2 2 2 4 4 5" xfId="16037" xr:uid="{00000000-0005-0000-0000-00002D3E0000}"/>
    <cellStyle name="Normal 2 2 2 2 4 4 5 10" xfId="16038" xr:uid="{00000000-0005-0000-0000-00002E3E0000}"/>
    <cellStyle name="Normal 2 2 2 2 4 4 5 2" xfId="16039" xr:uid="{00000000-0005-0000-0000-00002F3E0000}"/>
    <cellStyle name="Normal 2 2 2 2 4 4 5 3" xfId="16040" xr:uid="{00000000-0005-0000-0000-0000303E0000}"/>
    <cellStyle name="Normal 2 2 2 2 4 4 5 4" xfId="16041" xr:uid="{00000000-0005-0000-0000-0000313E0000}"/>
    <cellStyle name="Normal 2 2 2 2 4 4 5 5" xfId="16042" xr:uid="{00000000-0005-0000-0000-0000323E0000}"/>
    <cellStyle name="Normal 2 2 2 2 4 4 5 6" xfId="16043" xr:uid="{00000000-0005-0000-0000-0000333E0000}"/>
    <cellStyle name="Normal 2 2 2 2 4 4 5 7" xfId="16044" xr:uid="{00000000-0005-0000-0000-0000343E0000}"/>
    <cellStyle name="Normal 2 2 2 2 4 4 5 8" xfId="16045" xr:uid="{00000000-0005-0000-0000-0000353E0000}"/>
    <cellStyle name="Normal 2 2 2 2 4 4 5 9" xfId="16046" xr:uid="{00000000-0005-0000-0000-0000363E0000}"/>
    <cellStyle name="Normal 2 2 2 2 4 4 6" xfId="16047" xr:uid="{00000000-0005-0000-0000-0000373E0000}"/>
    <cellStyle name="Normal 2 2 2 2 4 4 7" xfId="16048" xr:uid="{00000000-0005-0000-0000-0000383E0000}"/>
    <cellStyle name="Normal 2 2 2 2 4 4 8" xfId="16049" xr:uid="{00000000-0005-0000-0000-0000393E0000}"/>
    <cellStyle name="Normal 2 2 2 2 4 4 9" xfId="16050" xr:uid="{00000000-0005-0000-0000-00003A3E0000}"/>
    <cellStyle name="Normal 2 2 2 2 4 5" xfId="16051" xr:uid="{00000000-0005-0000-0000-00003B3E0000}"/>
    <cellStyle name="Normal 2 2 2 2 4 5 10" xfId="16052" xr:uid="{00000000-0005-0000-0000-00003C3E0000}"/>
    <cellStyle name="Normal 2 2 2 2 4 5 11" xfId="16053" xr:uid="{00000000-0005-0000-0000-00003D3E0000}"/>
    <cellStyle name="Normal 2 2 2 2 4 5 12" xfId="16054" xr:uid="{00000000-0005-0000-0000-00003E3E0000}"/>
    <cellStyle name="Normal 2 2 2 2 4 5 13" xfId="16055" xr:uid="{00000000-0005-0000-0000-00003F3E0000}"/>
    <cellStyle name="Normal 2 2 2 2 4 5 14" xfId="16056" xr:uid="{00000000-0005-0000-0000-0000403E0000}"/>
    <cellStyle name="Normal 2 2 2 2 4 5 2" xfId="16057" xr:uid="{00000000-0005-0000-0000-0000413E0000}"/>
    <cellStyle name="Normal 2 2 2 2 4 5 2 10" xfId="16058" xr:uid="{00000000-0005-0000-0000-0000423E0000}"/>
    <cellStyle name="Normal 2 2 2 2 4 5 2 2" xfId="16059" xr:uid="{00000000-0005-0000-0000-0000433E0000}"/>
    <cellStyle name="Normal 2 2 2 2 4 5 2 3" xfId="16060" xr:uid="{00000000-0005-0000-0000-0000443E0000}"/>
    <cellStyle name="Normal 2 2 2 2 4 5 2 4" xfId="16061" xr:uid="{00000000-0005-0000-0000-0000453E0000}"/>
    <cellStyle name="Normal 2 2 2 2 4 5 2 5" xfId="16062" xr:uid="{00000000-0005-0000-0000-0000463E0000}"/>
    <cellStyle name="Normal 2 2 2 2 4 5 2 6" xfId="16063" xr:uid="{00000000-0005-0000-0000-0000473E0000}"/>
    <cellStyle name="Normal 2 2 2 2 4 5 2 7" xfId="16064" xr:uid="{00000000-0005-0000-0000-0000483E0000}"/>
    <cellStyle name="Normal 2 2 2 2 4 5 2 8" xfId="16065" xr:uid="{00000000-0005-0000-0000-0000493E0000}"/>
    <cellStyle name="Normal 2 2 2 2 4 5 2 9" xfId="16066" xr:uid="{00000000-0005-0000-0000-00004A3E0000}"/>
    <cellStyle name="Normal 2 2 2 2 4 5 3" xfId="16067" xr:uid="{00000000-0005-0000-0000-00004B3E0000}"/>
    <cellStyle name="Normal 2 2 2 2 4 5 3 10" xfId="16068" xr:uid="{00000000-0005-0000-0000-00004C3E0000}"/>
    <cellStyle name="Normal 2 2 2 2 4 5 3 2" xfId="16069" xr:uid="{00000000-0005-0000-0000-00004D3E0000}"/>
    <cellStyle name="Normal 2 2 2 2 4 5 3 3" xfId="16070" xr:uid="{00000000-0005-0000-0000-00004E3E0000}"/>
    <cellStyle name="Normal 2 2 2 2 4 5 3 4" xfId="16071" xr:uid="{00000000-0005-0000-0000-00004F3E0000}"/>
    <cellStyle name="Normal 2 2 2 2 4 5 3 5" xfId="16072" xr:uid="{00000000-0005-0000-0000-0000503E0000}"/>
    <cellStyle name="Normal 2 2 2 2 4 5 3 6" xfId="16073" xr:uid="{00000000-0005-0000-0000-0000513E0000}"/>
    <cellStyle name="Normal 2 2 2 2 4 5 3 7" xfId="16074" xr:uid="{00000000-0005-0000-0000-0000523E0000}"/>
    <cellStyle name="Normal 2 2 2 2 4 5 3 8" xfId="16075" xr:uid="{00000000-0005-0000-0000-0000533E0000}"/>
    <cellStyle name="Normal 2 2 2 2 4 5 3 9" xfId="16076" xr:uid="{00000000-0005-0000-0000-0000543E0000}"/>
    <cellStyle name="Normal 2 2 2 2 4 5 4" xfId="16077" xr:uid="{00000000-0005-0000-0000-0000553E0000}"/>
    <cellStyle name="Normal 2 2 2 2 4 5 4 10" xfId="16078" xr:uid="{00000000-0005-0000-0000-0000563E0000}"/>
    <cellStyle name="Normal 2 2 2 2 4 5 4 2" xfId="16079" xr:uid="{00000000-0005-0000-0000-0000573E0000}"/>
    <cellStyle name="Normal 2 2 2 2 4 5 4 3" xfId="16080" xr:uid="{00000000-0005-0000-0000-0000583E0000}"/>
    <cellStyle name="Normal 2 2 2 2 4 5 4 4" xfId="16081" xr:uid="{00000000-0005-0000-0000-0000593E0000}"/>
    <cellStyle name="Normal 2 2 2 2 4 5 4 5" xfId="16082" xr:uid="{00000000-0005-0000-0000-00005A3E0000}"/>
    <cellStyle name="Normal 2 2 2 2 4 5 4 6" xfId="16083" xr:uid="{00000000-0005-0000-0000-00005B3E0000}"/>
    <cellStyle name="Normal 2 2 2 2 4 5 4 7" xfId="16084" xr:uid="{00000000-0005-0000-0000-00005C3E0000}"/>
    <cellStyle name="Normal 2 2 2 2 4 5 4 8" xfId="16085" xr:uid="{00000000-0005-0000-0000-00005D3E0000}"/>
    <cellStyle name="Normal 2 2 2 2 4 5 4 9" xfId="16086" xr:uid="{00000000-0005-0000-0000-00005E3E0000}"/>
    <cellStyle name="Normal 2 2 2 2 4 5 5" xfId="16087" xr:uid="{00000000-0005-0000-0000-00005F3E0000}"/>
    <cellStyle name="Normal 2 2 2 2 4 5 5 10" xfId="16088" xr:uid="{00000000-0005-0000-0000-0000603E0000}"/>
    <cellStyle name="Normal 2 2 2 2 4 5 5 2" xfId="16089" xr:uid="{00000000-0005-0000-0000-0000613E0000}"/>
    <cellStyle name="Normal 2 2 2 2 4 5 5 3" xfId="16090" xr:uid="{00000000-0005-0000-0000-0000623E0000}"/>
    <cellStyle name="Normal 2 2 2 2 4 5 5 4" xfId="16091" xr:uid="{00000000-0005-0000-0000-0000633E0000}"/>
    <cellStyle name="Normal 2 2 2 2 4 5 5 5" xfId="16092" xr:uid="{00000000-0005-0000-0000-0000643E0000}"/>
    <cellStyle name="Normal 2 2 2 2 4 5 5 6" xfId="16093" xr:uid="{00000000-0005-0000-0000-0000653E0000}"/>
    <cellStyle name="Normal 2 2 2 2 4 5 5 7" xfId="16094" xr:uid="{00000000-0005-0000-0000-0000663E0000}"/>
    <cellStyle name="Normal 2 2 2 2 4 5 5 8" xfId="16095" xr:uid="{00000000-0005-0000-0000-0000673E0000}"/>
    <cellStyle name="Normal 2 2 2 2 4 5 5 9" xfId="16096" xr:uid="{00000000-0005-0000-0000-0000683E0000}"/>
    <cellStyle name="Normal 2 2 2 2 4 5 6" xfId="16097" xr:uid="{00000000-0005-0000-0000-0000693E0000}"/>
    <cellStyle name="Normal 2 2 2 2 4 5 7" xfId="16098" xr:uid="{00000000-0005-0000-0000-00006A3E0000}"/>
    <cellStyle name="Normal 2 2 2 2 4 5 8" xfId="16099" xr:uid="{00000000-0005-0000-0000-00006B3E0000}"/>
    <cellStyle name="Normal 2 2 2 2 4 5 9" xfId="16100" xr:uid="{00000000-0005-0000-0000-00006C3E0000}"/>
    <cellStyle name="Normal 2 2 2 2 4 6" xfId="16101" xr:uid="{00000000-0005-0000-0000-00006D3E0000}"/>
    <cellStyle name="Normal 2 2 2 2 4 6 10" xfId="16102" xr:uid="{00000000-0005-0000-0000-00006E3E0000}"/>
    <cellStyle name="Normal 2 2 2 2 4 6 11" xfId="16103" xr:uid="{00000000-0005-0000-0000-00006F3E0000}"/>
    <cellStyle name="Normal 2 2 2 2 4 6 12" xfId="16104" xr:uid="{00000000-0005-0000-0000-0000703E0000}"/>
    <cellStyle name="Normal 2 2 2 2 4 6 13" xfId="16105" xr:uid="{00000000-0005-0000-0000-0000713E0000}"/>
    <cellStyle name="Normal 2 2 2 2 4 6 14" xfId="16106" xr:uid="{00000000-0005-0000-0000-0000723E0000}"/>
    <cellStyle name="Normal 2 2 2 2 4 6 2" xfId="16107" xr:uid="{00000000-0005-0000-0000-0000733E0000}"/>
    <cellStyle name="Normal 2 2 2 2 4 6 2 10" xfId="16108" xr:uid="{00000000-0005-0000-0000-0000743E0000}"/>
    <cellStyle name="Normal 2 2 2 2 4 6 2 2" xfId="16109" xr:uid="{00000000-0005-0000-0000-0000753E0000}"/>
    <cellStyle name="Normal 2 2 2 2 4 6 2 3" xfId="16110" xr:uid="{00000000-0005-0000-0000-0000763E0000}"/>
    <cellStyle name="Normal 2 2 2 2 4 6 2 4" xfId="16111" xr:uid="{00000000-0005-0000-0000-0000773E0000}"/>
    <cellStyle name="Normal 2 2 2 2 4 6 2 5" xfId="16112" xr:uid="{00000000-0005-0000-0000-0000783E0000}"/>
    <cellStyle name="Normal 2 2 2 2 4 6 2 6" xfId="16113" xr:uid="{00000000-0005-0000-0000-0000793E0000}"/>
    <cellStyle name="Normal 2 2 2 2 4 6 2 7" xfId="16114" xr:uid="{00000000-0005-0000-0000-00007A3E0000}"/>
    <cellStyle name="Normal 2 2 2 2 4 6 2 8" xfId="16115" xr:uid="{00000000-0005-0000-0000-00007B3E0000}"/>
    <cellStyle name="Normal 2 2 2 2 4 6 2 9" xfId="16116" xr:uid="{00000000-0005-0000-0000-00007C3E0000}"/>
    <cellStyle name="Normal 2 2 2 2 4 6 3" xfId="16117" xr:uid="{00000000-0005-0000-0000-00007D3E0000}"/>
    <cellStyle name="Normal 2 2 2 2 4 6 3 10" xfId="16118" xr:uid="{00000000-0005-0000-0000-00007E3E0000}"/>
    <cellStyle name="Normal 2 2 2 2 4 6 3 2" xfId="16119" xr:uid="{00000000-0005-0000-0000-00007F3E0000}"/>
    <cellStyle name="Normal 2 2 2 2 4 6 3 3" xfId="16120" xr:uid="{00000000-0005-0000-0000-0000803E0000}"/>
    <cellStyle name="Normal 2 2 2 2 4 6 3 4" xfId="16121" xr:uid="{00000000-0005-0000-0000-0000813E0000}"/>
    <cellStyle name="Normal 2 2 2 2 4 6 3 5" xfId="16122" xr:uid="{00000000-0005-0000-0000-0000823E0000}"/>
    <cellStyle name="Normal 2 2 2 2 4 6 3 6" xfId="16123" xr:uid="{00000000-0005-0000-0000-0000833E0000}"/>
    <cellStyle name="Normal 2 2 2 2 4 6 3 7" xfId="16124" xr:uid="{00000000-0005-0000-0000-0000843E0000}"/>
    <cellStyle name="Normal 2 2 2 2 4 6 3 8" xfId="16125" xr:uid="{00000000-0005-0000-0000-0000853E0000}"/>
    <cellStyle name="Normal 2 2 2 2 4 6 3 9" xfId="16126" xr:uid="{00000000-0005-0000-0000-0000863E0000}"/>
    <cellStyle name="Normal 2 2 2 2 4 6 4" xfId="16127" xr:uid="{00000000-0005-0000-0000-0000873E0000}"/>
    <cellStyle name="Normal 2 2 2 2 4 6 4 10" xfId="16128" xr:uid="{00000000-0005-0000-0000-0000883E0000}"/>
    <cellStyle name="Normal 2 2 2 2 4 6 4 2" xfId="16129" xr:uid="{00000000-0005-0000-0000-0000893E0000}"/>
    <cellStyle name="Normal 2 2 2 2 4 6 4 3" xfId="16130" xr:uid="{00000000-0005-0000-0000-00008A3E0000}"/>
    <cellStyle name="Normal 2 2 2 2 4 6 4 4" xfId="16131" xr:uid="{00000000-0005-0000-0000-00008B3E0000}"/>
    <cellStyle name="Normal 2 2 2 2 4 6 4 5" xfId="16132" xr:uid="{00000000-0005-0000-0000-00008C3E0000}"/>
    <cellStyle name="Normal 2 2 2 2 4 6 4 6" xfId="16133" xr:uid="{00000000-0005-0000-0000-00008D3E0000}"/>
    <cellStyle name="Normal 2 2 2 2 4 6 4 7" xfId="16134" xr:uid="{00000000-0005-0000-0000-00008E3E0000}"/>
    <cellStyle name="Normal 2 2 2 2 4 6 4 8" xfId="16135" xr:uid="{00000000-0005-0000-0000-00008F3E0000}"/>
    <cellStyle name="Normal 2 2 2 2 4 6 4 9" xfId="16136" xr:uid="{00000000-0005-0000-0000-0000903E0000}"/>
    <cellStyle name="Normal 2 2 2 2 4 6 5" xfId="16137" xr:uid="{00000000-0005-0000-0000-0000913E0000}"/>
    <cellStyle name="Normal 2 2 2 2 4 6 5 10" xfId="16138" xr:uid="{00000000-0005-0000-0000-0000923E0000}"/>
    <cellStyle name="Normal 2 2 2 2 4 6 5 2" xfId="16139" xr:uid="{00000000-0005-0000-0000-0000933E0000}"/>
    <cellStyle name="Normal 2 2 2 2 4 6 5 3" xfId="16140" xr:uid="{00000000-0005-0000-0000-0000943E0000}"/>
    <cellStyle name="Normal 2 2 2 2 4 6 5 4" xfId="16141" xr:uid="{00000000-0005-0000-0000-0000953E0000}"/>
    <cellStyle name="Normal 2 2 2 2 4 6 5 5" xfId="16142" xr:uid="{00000000-0005-0000-0000-0000963E0000}"/>
    <cellStyle name="Normal 2 2 2 2 4 6 5 6" xfId="16143" xr:uid="{00000000-0005-0000-0000-0000973E0000}"/>
    <cellStyle name="Normal 2 2 2 2 4 6 5 7" xfId="16144" xr:uid="{00000000-0005-0000-0000-0000983E0000}"/>
    <cellStyle name="Normal 2 2 2 2 4 6 5 8" xfId="16145" xr:uid="{00000000-0005-0000-0000-0000993E0000}"/>
    <cellStyle name="Normal 2 2 2 2 4 6 5 9" xfId="16146" xr:uid="{00000000-0005-0000-0000-00009A3E0000}"/>
    <cellStyle name="Normal 2 2 2 2 4 6 6" xfId="16147" xr:uid="{00000000-0005-0000-0000-00009B3E0000}"/>
    <cellStyle name="Normal 2 2 2 2 4 6 7" xfId="16148" xr:uid="{00000000-0005-0000-0000-00009C3E0000}"/>
    <cellStyle name="Normal 2 2 2 2 4 6 8" xfId="16149" xr:uid="{00000000-0005-0000-0000-00009D3E0000}"/>
    <cellStyle name="Normal 2 2 2 2 4 6 9" xfId="16150" xr:uid="{00000000-0005-0000-0000-00009E3E0000}"/>
    <cellStyle name="Normal 2 2 2 2 4 7" xfId="16151" xr:uid="{00000000-0005-0000-0000-00009F3E0000}"/>
    <cellStyle name="Normal 2 2 2 2 4 7 10" xfId="16152" xr:uid="{00000000-0005-0000-0000-0000A03E0000}"/>
    <cellStyle name="Normal 2 2 2 2 4 7 11" xfId="16153" xr:uid="{00000000-0005-0000-0000-0000A13E0000}"/>
    <cellStyle name="Normal 2 2 2 2 4 7 12" xfId="16154" xr:uid="{00000000-0005-0000-0000-0000A23E0000}"/>
    <cellStyle name="Normal 2 2 2 2 4 7 13" xfId="16155" xr:uid="{00000000-0005-0000-0000-0000A33E0000}"/>
    <cellStyle name="Normal 2 2 2 2 4 7 14" xfId="16156" xr:uid="{00000000-0005-0000-0000-0000A43E0000}"/>
    <cellStyle name="Normal 2 2 2 2 4 7 2" xfId="16157" xr:uid="{00000000-0005-0000-0000-0000A53E0000}"/>
    <cellStyle name="Normal 2 2 2 2 4 7 2 10" xfId="16158" xr:uid="{00000000-0005-0000-0000-0000A63E0000}"/>
    <cellStyle name="Normal 2 2 2 2 4 7 2 2" xfId="16159" xr:uid="{00000000-0005-0000-0000-0000A73E0000}"/>
    <cellStyle name="Normal 2 2 2 2 4 7 2 3" xfId="16160" xr:uid="{00000000-0005-0000-0000-0000A83E0000}"/>
    <cellStyle name="Normal 2 2 2 2 4 7 2 4" xfId="16161" xr:uid="{00000000-0005-0000-0000-0000A93E0000}"/>
    <cellStyle name="Normal 2 2 2 2 4 7 2 5" xfId="16162" xr:uid="{00000000-0005-0000-0000-0000AA3E0000}"/>
    <cellStyle name="Normal 2 2 2 2 4 7 2 6" xfId="16163" xr:uid="{00000000-0005-0000-0000-0000AB3E0000}"/>
    <cellStyle name="Normal 2 2 2 2 4 7 2 7" xfId="16164" xr:uid="{00000000-0005-0000-0000-0000AC3E0000}"/>
    <cellStyle name="Normal 2 2 2 2 4 7 2 8" xfId="16165" xr:uid="{00000000-0005-0000-0000-0000AD3E0000}"/>
    <cellStyle name="Normal 2 2 2 2 4 7 2 9" xfId="16166" xr:uid="{00000000-0005-0000-0000-0000AE3E0000}"/>
    <cellStyle name="Normal 2 2 2 2 4 7 3" xfId="16167" xr:uid="{00000000-0005-0000-0000-0000AF3E0000}"/>
    <cellStyle name="Normal 2 2 2 2 4 7 3 10" xfId="16168" xr:uid="{00000000-0005-0000-0000-0000B03E0000}"/>
    <cellStyle name="Normal 2 2 2 2 4 7 3 2" xfId="16169" xr:uid="{00000000-0005-0000-0000-0000B13E0000}"/>
    <cellStyle name="Normal 2 2 2 2 4 7 3 3" xfId="16170" xr:uid="{00000000-0005-0000-0000-0000B23E0000}"/>
    <cellStyle name="Normal 2 2 2 2 4 7 3 4" xfId="16171" xr:uid="{00000000-0005-0000-0000-0000B33E0000}"/>
    <cellStyle name="Normal 2 2 2 2 4 7 3 5" xfId="16172" xr:uid="{00000000-0005-0000-0000-0000B43E0000}"/>
    <cellStyle name="Normal 2 2 2 2 4 7 3 6" xfId="16173" xr:uid="{00000000-0005-0000-0000-0000B53E0000}"/>
    <cellStyle name="Normal 2 2 2 2 4 7 3 7" xfId="16174" xr:uid="{00000000-0005-0000-0000-0000B63E0000}"/>
    <cellStyle name="Normal 2 2 2 2 4 7 3 8" xfId="16175" xr:uid="{00000000-0005-0000-0000-0000B73E0000}"/>
    <cellStyle name="Normal 2 2 2 2 4 7 3 9" xfId="16176" xr:uid="{00000000-0005-0000-0000-0000B83E0000}"/>
    <cellStyle name="Normal 2 2 2 2 4 7 4" xfId="16177" xr:uid="{00000000-0005-0000-0000-0000B93E0000}"/>
    <cellStyle name="Normal 2 2 2 2 4 7 4 10" xfId="16178" xr:uid="{00000000-0005-0000-0000-0000BA3E0000}"/>
    <cellStyle name="Normal 2 2 2 2 4 7 4 2" xfId="16179" xr:uid="{00000000-0005-0000-0000-0000BB3E0000}"/>
    <cellStyle name="Normal 2 2 2 2 4 7 4 3" xfId="16180" xr:uid="{00000000-0005-0000-0000-0000BC3E0000}"/>
    <cellStyle name="Normal 2 2 2 2 4 7 4 4" xfId="16181" xr:uid="{00000000-0005-0000-0000-0000BD3E0000}"/>
    <cellStyle name="Normal 2 2 2 2 4 7 4 5" xfId="16182" xr:uid="{00000000-0005-0000-0000-0000BE3E0000}"/>
    <cellStyle name="Normal 2 2 2 2 4 7 4 6" xfId="16183" xr:uid="{00000000-0005-0000-0000-0000BF3E0000}"/>
    <cellStyle name="Normal 2 2 2 2 4 7 4 7" xfId="16184" xr:uid="{00000000-0005-0000-0000-0000C03E0000}"/>
    <cellStyle name="Normal 2 2 2 2 4 7 4 8" xfId="16185" xr:uid="{00000000-0005-0000-0000-0000C13E0000}"/>
    <cellStyle name="Normal 2 2 2 2 4 7 4 9" xfId="16186" xr:uid="{00000000-0005-0000-0000-0000C23E0000}"/>
    <cellStyle name="Normal 2 2 2 2 4 7 5" xfId="16187" xr:uid="{00000000-0005-0000-0000-0000C33E0000}"/>
    <cellStyle name="Normal 2 2 2 2 4 7 5 10" xfId="16188" xr:uid="{00000000-0005-0000-0000-0000C43E0000}"/>
    <cellStyle name="Normal 2 2 2 2 4 7 5 2" xfId="16189" xr:uid="{00000000-0005-0000-0000-0000C53E0000}"/>
    <cellStyle name="Normal 2 2 2 2 4 7 5 3" xfId="16190" xr:uid="{00000000-0005-0000-0000-0000C63E0000}"/>
    <cellStyle name="Normal 2 2 2 2 4 7 5 4" xfId="16191" xr:uid="{00000000-0005-0000-0000-0000C73E0000}"/>
    <cellStyle name="Normal 2 2 2 2 4 7 5 5" xfId="16192" xr:uid="{00000000-0005-0000-0000-0000C83E0000}"/>
    <cellStyle name="Normal 2 2 2 2 4 7 5 6" xfId="16193" xr:uid="{00000000-0005-0000-0000-0000C93E0000}"/>
    <cellStyle name="Normal 2 2 2 2 4 7 5 7" xfId="16194" xr:uid="{00000000-0005-0000-0000-0000CA3E0000}"/>
    <cellStyle name="Normal 2 2 2 2 4 7 5 8" xfId="16195" xr:uid="{00000000-0005-0000-0000-0000CB3E0000}"/>
    <cellStyle name="Normal 2 2 2 2 4 7 5 9" xfId="16196" xr:uid="{00000000-0005-0000-0000-0000CC3E0000}"/>
    <cellStyle name="Normal 2 2 2 2 4 7 6" xfId="16197" xr:uid="{00000000-0005-0000-0000-0000CD3E0000}"/>
    <cellStyle name="Normal 2 2 2 2 4 7 7" xfId="16198" xr:uid="{00000000-0005-0000-0000-0000CE3E0000}"/>
    <cellStyle name="Normal 2 2 2 2 4 7 8" xfId="16199" xr:uid="{00000000-0005-0000-0000-0000CF3E0000}"/>
    <cellStyle name="Normal 2 2 2 2 4 7 9" xfId="16200" xr:uid="{00000000-0005-0000-0000-0000D03E0000}"/>
    <cellStyle name="Normal 2 2 2 2 4 8" xfId="16201" xr:uid="{00000000-0005-0000-0000-0000D13E0000}"/>
    <cellStyle name="Normal 2 2 2 2 4 8 10" xfId="16202" xr:uid="{00000000-0005-0000-0000-0000D23E0000}"/>
    <cellStyle name="Normal 2 2 2 2 4 8 11" xfId="16203" xr:uid="{00000000-0005-0000-0000-0000D33E0000}"/>
    <cellStyle name="Normal 2 2 2 2 4 8 12" xfId="16204" xr:uid="{00000000-0005-0000-0000-0000D43E0000}"/>
    <cellStyle name="Normal 2 2 2 2 4 8 13" xfId="16205" xr:uid="{00000000-0005-0000-0000-0000D53E0000}"/>
    <cellStyle name="Normal 2 2 2 2 4 8 14" xfId="16206" xr:uid="{00000000-0005-0000-0000-0000D63E0000}"/>
    <cellStyle name="Normal 2 2 2 2 4 8 2" xfId="16207" xr:uid="{00000000-0005-0000-0000-0000D73E0000}"/>
    <cellStyle name="Normal 2 2 2 2 4 8 2 10" xfId="16208" xr:uid="{00000000-0005-0000-0000-0000D83E0000}"/>
    <cellStyle name="Normal 2 2 2 2 4 8 2 2" xfId="16209" xr:uid="{00000000-0005-0000-0000-0000D93E0000}"/>
    <cellStyle name="Normal 2 2 2 2 4 8 2 3" xfId="16210" xr:uid="{00000000-0005-0000-0000-0000DA3E0000}"/>
    <cellStyle name="Normal 2 2 2 2 4 8 2 4" xfId="16211" xr:uid="{00000000-0005-0000-0000-0000DB3E0000}"/>
    <cellStyle name="Normal 2 2 2 2 4 8 2 5" xfId="16212" xr:uid="{00000000-0005-0000-0000-0000DC3E0000}"/>
    <cellStyle name="Normal 2 2 2 2 4 8 2 6" xfId="16213" xr:uid="{00000000-0005-0000-0000-0000DD3E0000}"/>
    <cellStyle name="Normal 2 2 2 2 4 8 2 7" xfId="16214" xr:uid="{00000000-0005-0000-0000-0000DE3E0000}"/>
    <cellStyle name="Normal 2 2 2 2 4 8 2 8" xfId="16215" xr:uid="{00000000-0005-0000-0000-0000DF3E0000}"/>
    <cellStyle name="Normal 2 2 2 2 4 8 2 9" xfId="16216" xr:uid="{00000000-0005-0000-0000-0000E03E0000}"/>
    <cellStyle name="Normal 2 2 2 2 4 8 3" xfId="16217" xr:uid="{00000000-0005-0000-0000-0000E13E0000}"/>
    <cellStyle name="Normal 2 2 2 2 4 8 3 10" xfId="16218" xr:uid="{00000000-0005-0000-0000-0000E23E0000}"/>
    <cellStyle name="Normal 2 2 2 2 4 8 3 2" xfId="16219" xr:uid="{00000000-0005-0000-0000-0000E33E0000}"/>
    <cellStyle name="Normal 2 2 2 2 4 8 3 3" xfId="16220" xr:uid="{00000000-0005-0000-0000-0000E43E0000}"/>
    <cellStyle name="Normal 2 2 2 2 4 8 3 4" xfId="16221" xr:uid="{00000000-0005-0000-0000-0000E53E0000}"/>
    <cellStyle name="Normal 2 2 2 2 4 8 3 5" xfId="16222" xr:uid="{00000000-0005-0000-0000-0000E63E0000}"/>
    <cellStyle name="Normal 2 2 2 2 4 8 3 6" xfId="16223" xr:uid="{00000000-0005-0000-0000-0000E73E0000}"/>
    <cellStyle name="Normal 2 2 2 2 4 8 3 7" xfId="16224" xr:uid="{00000000-0005-0000-0000-0000E83E0000}"/>
    <cellStyle name="Normal 2 2 2 2 4 8 3 8" xfId="16225" xr:uid="{00000000-0005-0000-0000-0000E93E0000}"/>
    <cellStyle name="Normal 2 2 2 2 4 8 3 9" xfId="16226" xr:uid="{00000000-0005-0000-0000-0000EA3E0000}"/>
    <cellStyle name="Normal 2 2 2 2 4 8 4" xfId="16227" xr:uid="{00000000-0005-0000-0000-0000EB3E0000}"/>
    <cellStyle name="Normal 2 2 2 2 4 8 4 10" xfId="16228" xr:uid="{00000000-0005-0000-0000-0000EC3E0000}"/>
    <cellStyle name="Normal 2 2 2 2 4 8 4 2" xfId="16229" xr:uid="{00000000-0005-0000-0000-0000ED3E0000}"/>
    <cellStyle name="Normal 2 2 2 2 4 8 4 3" xfId="16230" xr:uid="{00000000-0005-0000-0000-0000EE3E0000}"/>
    <cellStyle name="Normal 2 2 2 2 4 8 4 4" xfId="16231" xr:uid="{00000000-0005-0000-0000-0000EF3E0000}"/>
    <cellStyle name="Normal 2 2 2 2 4 8 4 5" xfId="16232" xr:uid="{00000000-0005-0000-0000-0000F03E0000}"/>
    <cellStyle name="Normal 2 2 2 2 4 8 4 6" xfId="16233" xr:uid="{00000000-0005-0000-0000-0000F13E0000}"/>
    <cellStyle name="Normal 2 2 2 2 4 8 4 7" xfId="16234" xr:uid="{00000000-0005-0000-0000-0000F23E0000}"/>
    <cellStyle name="Normal 2 2 2 2 4 8 4 8" xfId="16235" xr:uid="{00000000-0005-0000-0000-0000F33E0000}"/>
    <cellStyle name="Normal 2 2 2 2 4 8 4 9" xfId="16236" xr:uid="{00000000-0005-0000-0000-0000F43E0000}"/>
    <cellStyle name="Normal 2 2 2 2 4 8 5" xfId="16237" xr:uid="{00000000-0005-0000-0000-0000F53E0000}"/>
    <cellStyle name="Normal 2 2 2 2 4 8 5 10" xfId="16238" xr:uid="{00000000-0005-0000-0000-0000F63E0000}"/>
    <cellStyle name="Normal 2 2 2 2 4 8 5 2" xfId="16239" xr:uid="{00000000-0005-0000-0000-0000F73E0000}"/>
    <cellStyle name="Normal 2 2 2 2 4 8 5 3" xfId="16240" xr:uid="{00000000-0005-0000-0000-0000F83E0000}"/>
    <cellStyle name="Normal 2 2 2 2 4 8 5 4" xfId="16241" xr:uid="{00000000-0005-0000-0000-0000F93E0000}"/>
    <cellStyle name="Normal 2 2 2 2 4 8 5 5" xfId="16242" xr:uid="{00000000-0005-0000-0000-0000FA3E0000}"/>
    <cellStyle name="Normal 2 2 2 2 4 8 5 6" xfId="16243" xr:uid="{00000000-0005-0000-0000-0000FB3E0000}"/>
    <cellStyle name="Normal 2 2 2 2 4 8 5 7" xfId="16244" xr:uid="{00000000-0005-0000-0000-0000FC3E0000}"/>
    <cellStyle name="Normal 2 2 2 2 4 8 5 8" xfId="16245" xr:uid="{00000000-0005-0000-0000-0000FD3E0000}"/>
    <cellStyle name="Normal 2 2 2 2 4 8 5 9" xfId="16246" xr:uid="{00000000-0005-0000-0000-0000FE3E0000}"/>
    <cellStyle name="Normal 2 2 2 2 4 8 6" xfId="16247" xr:uid="{00000000-0005-0000-0000-0000FF3E0000}"/>
    <cellStyle name="Normal 2 2 2 2 4 8 7" xfId="16248" xr:uid="{00000000-0005-0000-0000-0000003F0000}"/>
    <cellStyle name="Normal 2 2 2 2 4 8 8" xfId="16249" xr:uid="{00000000-0005-0000-0000-0000013F0000}"/>
    <cellStyle name="Normal 2 2 2 2 4 8 9" xfId="16250" xr:uid="{00000000-0005-0000-0000-0000023F0000}"/>
    <cellStyle name="Normal 2 2 2 2 4 9" xfId="16251" xr:uid="{00000000-0005-0000-0000-0000033F0000}"/>
    <cellStyle name="Normal 2 2 2 2 4 9 10" xfId="16252" xr:uid="{00000000-0005-0000-0000-0000043F0000}"/>
    <cellStyle name="Normal 2 2 2 2 4 9 11" xfId="16253" xr:uid="{00000000-0005-0000-0000-0000053F0000}"/>
    <cellStyle name="Normal 2 2 2 2 4 9 12" xfId="16254" xr:uid="{00000000-0005-0000-0000-0000063F0000}"/>
    <cellStyle name="Normal 2 2 2 2 4 9 13" xfId="16255" xr:uid="{00000000-0005-0000-0000-0000073F0000}"/>
    <cellStyle name="Normal 2 2 2 2 4 9 14" xfId="16256" xr:uid="{00000000-0005-0000-0000-0000083F0000}"/>
    <cellStyle name="Normal 2 2 2 2 4 9 2" xfId="16257" xr:uid="{00000000-0005-0000-0000-0000093F0000}"/>
    <cellStyle name="Normal 2 2 2 2 4 9 2 10" xfId="16258" xr:uid="{00000000-0005-0000-0000-00000A3F0000}"/>
    <cellStyle name="Normal 2 2 2 2 4 9 2 2" xfId="16259" xr:uid="{00000000-0005-0000-0000-00000B3F0000}"/>
    <cellStyle name="Normal 2 2 2 2 4 9 2 3" xfId="16260" xr:uid="{00000000-0005-0000-0000-00000C3F0000}"/>
    <cellStyle name="Normal 2 2 2 2 4 9 2 4" xfId="16261" xr:uid="{00000000-0005-0000-0000-00000D3F0000}"/>
    <cellStyle name="Normal 2 2 2 2 4 9 2 5" xfId="16262" xr:uid="{00000000-0005-0000-0000-00000E3F0000}"/>
    <cellStyle name="Normal 2 2 2 2 4 9 2 6" xfId="16263" xr:uid="{00000000-0005-0000-0000-00000F3F0000}"/>
    <cellStyle name="Normal 2 2 2 2 4 9 2 7" xfId="16264" xr:uid="{00000000-0005-0000-0000-0000103F0000}"/>
    <cellStyle name="Normal 2 2 2 2 4 9 2 8" xfId="16265" xr:uid="{00000000-0005-0000-0000-0000113F0000}"/>
    <cellStyle name="Normal 2 2 2 2 4 9 2 9" xfId="16266" xr:uid="{00000000-0005-0000-0000-0000123F0000}"/>
    <cellStyle name="Normal 2 2 2 2 4 9 3" xfId="16267" xr:uid="{00000000-0005-0000-0000-0000133F0000}"/>
    <cellStyle name="Normal 2 2 2 2 4 9 3 10" xfId="16268" xr:uid="{00000000-0005-0000-0000-0000143F0000}"/>
    <cellStyle name="Normal 2 2 2 2 4 9 3 2" xfId="16269" xr:uid="{00000000-0005-0000-0000-0000153F0000}"/>
    <cellStyle name="Normal 2 2 2 2 4 9 3 3" xfId="16270" xr:uid="{00000000-0005-0000-0000-0000163F0000}"/>
    <cellStyle name="Normal 2 2 2 2 4 9 3 4" xfId="16271" xr:uid="{00000000-0005-0000-0000-0000173F0000}"/>
    <cellStyle name="Normal 2 2 2 2 4 9 3 5" xfId="16272" xr:uid="{00000000-0005-0000-0000-0000183F0000}"/>
    <cellStyle name="Normal 2 2 2 2 4 9 3 6" xfId="16273" xr:uid="{00000000-0005-0000-0000-0000193F0000}"/>
    <cellStyle name="Normal 2 2 2 2 4 9 3 7" xfId="16274" xr:uid="{00000000-0005-0000-0000-00001A3F0000}"/>
    <cellStyle name="Normal 2 2 2 2 4 9 3 8" xfId="16275" xr:uid="{00000000-0005-0000-0000-00001B3F0000}"/>
    <cellStyle name="Normal 2 2 2 2 4 9 3 9" xfId="16276" xr:uid="{00000000-0005-0000-0000-00001C3F0000}"/>
    <cellStyle name="Normal 2 2 2 2 4 9 4" xfId="16277" xr:uid="{00000000-0005-0000-0000-00001D3F0000}"/>
    <cellStyle name="Normal 2 2 2 2 4 9 4 10" xfId="16278" xr:uid="{00000000-0005-0000-0000-00001E3F0000}"/>
    <cellStyle name="Normal 2 2 2 2 4 9 4 2" xfId="16279" xr:uid="{00000000-0005-0000-0000-00001F3F0000}"/>
    <cellStyle name="Normal 2 2 2 2 4 9 4 3" xfId="16280" xr:uid="{00000000-0005-0000-0000-0000203F0000}"/>
    <cellStyle name="Normal 2 2 2 2 4 9 4 4" xfId="16281" xr:uid="{00000000-0005-0000-0000-0000213F0000}"/>
    <cellStyle name="Normal 2 2 2 2 4 9 4 5" xfId="16282" xr:uid="{00000000-0005-0000-0000-0000223F0000}"/>
    <cellStyle name="Normal 2 2 2 2 4 9 4 6" xfId="16283" xr:uid="{00000000-0005-0000-0000-0000233F0000}"/>
    <cellStyle name="Normal 2 2 2 2 4 9 4 7" xfId="16284" xr:uid="{00000000-0005-0000-0000-0000243F0000}"/>
    <cellStyle name="Normal 2 2 2 2 4 9 4 8" xfId="16285" xr:uid="{00000000-0005-0000-0000-0000253F0000}"/>
    <cellStyle name="Normal 2 2 2 2 4 9 4 9" xfId="16286" xr:uid="{00000000-0005-0000-0000-0000263F0000}"/>
    <cellStyle name="Normal 2 2 2 2 4 9 5" xfId="16287" xr:uid="{00000000-0005-0000-0000-0000273F0000}"/>
    <cellStyle name="Normal 2 2 2 2 4 9 5 10" xfId="16288" xr:uid="{00000000-0005-0000-0000-0000283F0000}"/>
    <cellStyle name="Normal 2 2 2 2 4 9 5 2" xfId="16289" xr:uid="{00000000-0005-0000-0000-0000293F0000}"/>
    <cellStyle name="Normal 2 2 2 2 4 9 5 3" xfId="16290" xr:uid="{00000000-0005-0000-0000-00002A3F0000}"/>
    <cellStyle name="Normal 2 2 2 2 4 9 5 4" xfId="16291" xr:uid="{00000000-0005-0000-0000-00002B3F0000}"/>
    <cellStyle name="Normal 2 2 2 2 4 9 5 5" xfId="16292" xr:uid="{00000000-0005-0000-0000-00002C3F0000}"/>
    <cellStyle name="Normal 2 2 2 2 4 9 5 6" xfId="16293" xr:uid="{00000000-0005-0000-0000-00002D3F0000}"/>
    <cellStyle name="Normal 2 2 2 2 4 9 5 7" xfId="16294" xr:uid="{00000000-0005-0000-0000-00002E3F0000}"/>
    <cellStyle name="Normal 2 2 2 2 4 9 5 8" xfId="16295" xr:uid="{00000000-0005-0000-0000-00002F3F0000}"/>
    <cellStyle name="Normal 2 2 2 2 4 9 5 9" xfId="16296" xr:uid="{00000000-0005-0000-0000-0000303F0000}"/>
    <cellStyle name="Normal 2 2 2 2 4 9 6" xfId="16297" xr:uid="{00000000-0005-0000-0000-0000313F0000}"/>
    <cellStyle name="Normal 2 2 2 2 4 9 7" xfId="16298" xr:uid="{00000000-0005-0000-0000-0000323F0000}"/>
    <cellStyle name="Normal 2 2 2 2 4 9 8" xfId="16299" xr:uid="{00000000-0005-0000-0000-0000333F0000}"/>
    <cellStyle name="Normal 2 2 2 2 4 9 9" xfId="16300" xr:uid="{00000000-0005-0000-0000-0000343F0000}"/>
    <cellStyle name="Normal 2 2 2 2 40" xfId="16301" xr:uid="{00000000-0005-0000-0000-0000353F0000}"/>
    <cellStyle name="Normal 2 2 2 2 40 10" xfId="16302" xr:uid="{00000000-0005-0000-0000-0000363F0000}"/>
    <cellStyle name="Normal 2 2 2 2 40 2" xfId="16303" xr:uid="{00000000-0005-0000-0000-0000373F0000}"/>
    <cellStyle name="Normal 2 2 2 2 40 3" xfId="16304" xr:uid="{00000000-0005-0000-0000-0000383F0000}"/>
    <cellStyle name="Normal 2 2 2 2 40 4" xfId="16305" xr:uid="{00000000-0005-0000-0000-0000393F0000}"/>
    <cellStyle name="Normal 2 2 2 2 40 5" xfId="16306" xr:uid="{00000000-0005-0000-0000-00003A3F0000}"/>
    <cellStyle name="Normal 2 2 2 2 40 6" xfId="16307" xr:uid="{00000000-0005-0000-0000-00003B3F0000}"/>
    <cellStyle name="Normal 2 2 2 2 40 7" xfId="16308" xr:uid="{00000000-0005-0000-0000-00003C3F0000}"/>
    <cellStyle name="Normal 2 2 2 2 40 8" xfId="16309" xr:uid="{00000000-0005-0000-0000-00003D3F0000}"/>
    <cellStyle name="Normal 2 2 2 2 40 9" xfId="16310" xr:uid="{00000000-0005-0000-0000-00003E3F0000}"/>
    <cellStyle name="Normal 2 2 2 2 41" xfId="16311" xr:uid="{00000000-0005-0000-0000-00003F3F0000}"/>
    <cellStyle name="Normal 2 2 2 2 42" xfId="16312" xr:uid="{00000000-0005-0000-0000-0000403F0000}"/>
    <cellStyle name="Normal 2 2 2 2 43" xfId="16313" xr:uid="{00000000-0005-0000-0000-0000413F0000}"/>
    <cellStyle name="Normal 2 2 2 2 44" xfId="16314" xr:uid="{00000000-0005-0000-0000-0000423F0000}"/>
    <cellStyle name="Normal 2 2 2 2 45" xfId="16315" xr:uid="{00000000-0005-0000-0000-0000433F0000}"/>
    <cellStyle name="Normal 2 2 2 2 46" xfId="16316" xr:uid="{00000000-0005-0000-0000-0000443F0000}"/>
    <cellStyle name="Normal 2 2 2 2 47" xfId="16317" xr:uid="{00000000-0005-0000-0000-0000453F0000}"/>
    <cellStyle name="Normal 2 2 2 2 48" xfId="16318" xr:uid="{00000000-0005-0000-0000-0000463F0000}"/>
    <cellStyle name="Normal 2 2 2 2 49" xfId="16319" xr:uid="{00000000-0005-0000-0000-0000473F0000}"/>
    <cellStyle name="Normal 2 2 2 2 5" xfId="16320" xr:uid="{00000000-0005-0000-0000-0000483F0000}"/>
    <cellStyle name="Normal 2 2 2 2 5 10" xfId="16321" xr:uid="{00000000-0005-0000-0000-0000493F0000}"/>
    <cellStyle name="Normal 2 2 2 2 5 10 10" xfId="16322" xr:uid="{00000000-0005-0000-0000-00004A3F0000}"/>
    <cellStyle name="Normal 2 2 2 2 5 10 11" xfId="16323" xr:uid="{00000000-0005-0000-0000-00004B3F0000}"/>
    <cellStyle name="Normal 2 2 2 2 5 10 12" xfId="16324" xr:uid="{00000000-0005-0000-0000-00004C3F0000}"/>
    <cellStyle name="Normal 2 2 2 2 5 10 13" xfId="16325" xr:uid="{00000000-0005-0000-0000-00004D3F0000}"/>
    <cellStyle name="Normal 2 2 2 2 5 10 14" xfId="16326" xr:uid="{00000000-0005-0000-0000-00004E3F0000}"/>
    <cellStyle name="Normal 2 2 2 2 5 10 2" xfId="16327" xr:uid="{00000000-0005-0000-0000-00004F3F0000}"/>
    <cellStyle name="Normal 2 2 2 2 5 10 2 10" xfId="16328" xr:uid="{00000000-0005-0000-0000-0000503F0000}"/>
    <cellStyle name="Normal 2 2 2 2 5 10 2 2" xfId="16329" xr:uid="{00000000-0005-0000-0000-0000513F0000}"/>
    <cellStyle name="Normal 2 2 2 2 5 10 2 3" xfId="16330" xr:uid="{00000000-0005-0000-0000-0000523F0000}"/>
    <cellStyle name="Normal 2 2 2 2 5 10 2 4" xfId="16331" xr:uid="{00000000-0005-0000-0000-0000533F0000}"/>
    <cellStyle name="Normal 2 2 2 2 5 10 2 5" xfId="16332" xr:uid="{00000000-0005-0000-0000-0000543F0000}"/>
    <cellStyle name="Normal 2 2 2 2 5 10 2 6" xfId="16333" xr:uid="{00000000-0005-0000-0000-0000553F0000}"/>
    <cellStyle name="Normal 2 2 2 2 5 10 2 7" xfId="16334" xr:uid="{00000000-0005-0000-0000-0000563F0000}"/>
    <cellStyle name="Normal 2 2 2 2 5 10 2 8" xfId="16335" xr:uid="{00000000-0005-0000-0000-0000573F0000}"/>
    <cellStyle name="Normal 2 2 2 2 5 10 2 9" xfId="16336" xr:uid="{00000000-0005-0000-0000-0000583F0000}"/>
    <cellStyle name="Normal 2 2 2 2 5 10 3" xfId="16337" xr:uid="{00000000-0005-0000-0000-0000593F0000}"/>
    <cellStyle name="Normal 2 2 2 2 5 10 3 10" xfId="16338" xr:uid="{00000000-0005-0000-0000-00005A3F0000}"/>
    <cellStyle name="Normal 2 2 2 2 5 10 3 2" xfId="16339" xr:uid="{00000000-0005-0000-0000-00005B3F0000}"/>
    <cellStyle name="Normal 2 2 2 2 5 10 3 3" xfId="16340" xr:uid="{00000000-0005-0000-0000-00005C3F0000}"/>
    <cellStyle name="Normal 2 2 2 2 5 10 3 4" xfId="16341" xr:uid="{00000000-0005-0000-0000-00005D3F0000}"/>
    <cellStyle name="Normal 2 2 2 2 5 10 3 5" xfId="16342" xr:uid="{00000000-0005-0000-0000-00005E3F0000}"/>
    <cellStyle name="Normal 2 2 2 2 5 10 3 6" xfId="16343" xr:uid="{00000000-0005-0000-0000-00005F3F0000}"/>
    <cellStyle name="Normal 2 2 2 2 5 10 3 7" xfId="16344" xr:uid="{00000000-0005-0000-0000-0000603F0000}"/>
    <cellStyle name="Normal 2 2 2 2 5 10 3 8" xfId="16345" xr:uid="{00000000-0005-0000-0000-0000613F0000}"/>
    <cellStyle name="Normal 2 2 2 2 5 10 3 9" xfId="16346" xr:uid="{00000000-0005-0000-0000-0000623F0000}"/>
    <cellStyle name="Normal 2 2 2 2 5 10 4" xfId="16347" xr:uid="{00000000-0005-0000-0000-0000633F0000}"/>
    <cellStyle name="Normal 2 2 2 2 5 10 4 10" xfId="16348" xr:uid="{00000000-0005-0000-0000-0000643F0000}"/>
    <cellStyle name="Normal 2 2 2 2 5 10 4 2" xfId="16349" xr:uid="{00000000-0005-0000-0000-0000653F0000}"/>
    <cellStyle name="Normal 2 2 2 2 5 10 4 3" xfId="16350" xr:uid="{00000000-0005-0000-0000-0000663F0000}"/>
    <cellStyle name="Normal 2 2 2 2 5 10 4 4" xfId="16351" xr:uid="{00000000-0005-0000-0000-0000673F0000}"/>
    <cellStyle name="Normal 2 2 2 2 5 10 4 5" xfId="16352" xr:uid="{00000000-0005-0000-0000-0000683F0000}"/>
    <cellStyle name="Normal 2 2 2 2 5 10 4 6" xfId="16353" xr:uid="{00000000-0005-0000-0000-0000693F0000}"/>
    <cellStyle name="Normal 2 2 2 2 5 10 4 7" xfId="16354" xr:uid="{00000000-0005-0000-0000-00006A3F0000}"/>
    <cellStyle name="Normal 2 2 2 2 5 10 4 8" xfId="16355" xr:uid="{00000000-0005-0000-0000-00006B3F0000}"/>
    <cellStyle name="Normal 2 2 2 2 5 10 4 9" xfId="16356" xr:uid="{00000000-0005-0000-0000-00006C3F0000}"/>
    <cellStyle name="Normal 2 2 2 2 5 10 5" xfId="16357" xr:uid="{00000000-0005-0000-0000-00006D3F0000}"/>
    <cellStyle name="Normal 2 2 2 2 5 10 5 10" xfId="16358" xr:uid="{00000000-0005-0000-0000-00006E3F0000}"/>
    <cellStyle name="Normal 2 2 2 2 5 10 5 2" xfId="16359" xr:uid="{00000000-0005-0000-0000-00006F3F0000}"/>
    <cellStyle name="Normal 2 2 2 2 5 10 5 3" xfId="16360" xr:uid="{00000000-0005-0000-0000-0000703F0000}"/>
    <cellStyle name="Normal 2 2 2 2 5 10 5 4" xfId="16361" xr:uid="{00000000-0005-0000-0000-0000713F0000}"/>
    <cellStyle name="Normal 2 2 2 2 5 10 5 5" xfId="16362" xr:uid="{00000000-0005-0000-0000-0000723F0000}"/>
    <cellStyle name="Normal 2 2 2 2 5 10 5 6" xfId="16363" xr:uid="{00000000-0005-0000-0000-0000733F0000}"/>
    <cellStyle name="Normal 2 2 2 2 5 10 5 7" xfId="16364" xr:uid="{00000000-0005-0000-0000-0000743F0000}"/>
    <cellStyle name="Normal 2 2 2 2 5 10 5 8" xfId="16365" xr:uid="{00000000-0005-0000-0000-0000753F0000}"/>
    <cellStyle name="Normal 2 2 2 2 5 10 5 9" xfId="16366" xr:uid="{00000000-0005-0000-0000-0000763F0000}"/>
    <cellStyle name="Normal 2 2 2 2 5 10 6" xfId="16367" xr:uid="{00000000-0005-0000-0000-0000773F0000}"/>
    <cellStyle name="Normal 2 2 2 2 5 10 7" xfId="16368" xr:uid="{00000000-0005-0000-0000-0000783F0000}"/>
    <cellStyle name="Normal 2 2 2 2 5 10 8" xfId="16369" xr:uid="{00000000-0005-0000-0000-0000793F0000}"/>
    <cellStyle name="Normal 2 2 2 2 5 10 9" xfId="16370" xr:uid="{00000000-0005-0000-0000-00007A3F0000}"/>
    <cellStyle name="Normal 2 2 2 2 5 11" xfId="16371" xr:uid="{00000000-0005-0000-0000-00007B3F0000}"/>
    <cellStyle name="Normal 2 2 2 2 5 11 10" xfId="16372" xr:uid="{00000000-0005-0000-0000-00007C3F0000}"/>
    <cellStyle name="Normal 2 2 2 2 5 11 11" xfId="16373" xr:uid="{00000000-0005-0000-0000-00007D3F0000}"/>
    <cellStyle name="Normal 2 2 2 2 5 11 12" xfId="16374" xr:uid="{00000000-0005-0000-0000-00007E3F0000}"/>
    <cellStyle name="Normal 2 2 2 2 5 11 13" xfId="16375" xr:uid="{00000000-0005-0000-0000-00007F3F0000}"/>
    <cellStyle name="Normal 2 2 2 2 5 11 14" xfId="16376" xr:uid="{00000000-0005-0000-0000-0000803F0000}"/>
    <cellStyle name="Normal 2 2 2 2 5 11 2" xfId="16377" xr:uid="{00000000-0005-0000-0000-0000813F0000}"/>
    <cellStyle name="Normal 2 2 2 2 5 11 2 10" xfId="16378" xr:uid="{00000000-0005-0000-0000-0000823F0000}"/>
    <cellStyle name="Normal 2 2 2 2 5 11 2 2" xfId="16379" xr:uid="{00000000-0005-0000-0000-0000833F0000}"/>
    <cellStyle name="Normal 2 2 2 2 5 11 2 3" xfId="16380" xr:uid="{00000000-0005-0000-0000-0000843F0000}"/>
    <cellStyle name="Normal 2 2 2 2 5 11 2 4" xfId="16381" xr:uid="{00000000-0005-0000-0000-0000853F0000}"/>
    <cellStyle name="Normal 2 2 2 2 5 11 2 5" xfId="16382" xr:uid="{00000000-0005-0000-0000-0000863F0000}"/>
    <cellStyle name="Normal 2 2 2 2 5 11 2 6" xfId="16383" xr:uid="{00000000-0005-0000-0000-0000873F0000}"/>
    <cellStyle name="Normal 2 2 2 2 5 11 2 7" xfId="16384" xr:uid="{00000000-0005-0000-0000-0000883F0000}"/>
    <cellStyle name="Normal 2 2 2 2 5 11 2 8" xfId="16385" xr:uid="{00000000-0005-0000-0000-0000893F0000}"/>
    <cellStyle name="Normal 2 2 2 2 5 11 2 9" xfId="16386" xr:uid="{00000000-0005-0000-0000-00008A3F0000}"/>
    <cellStyle name="Normal 2 2 2 2 5 11 3" xfId="16387" xr:uid="{00000000-0005-0000-0000-00008B3F0000}"/>
    <cellStyle name="Normal 2 2 2 2 5 11 3 10" xfId="16388" xr:uid="{00000000-0005-0000-0000-00008C3F0000}"/>
    <cellStyle name="Normal 2 2 2 2 5 11 3 2" xfId="16389" xr:uid="{00000000-0005-0000-0000-00008D3F0000}"/>
    <cellStyle name="Normal 2 2 2 2 5 11 3 3" xfId="16390" xr:uid="{00000000-0005-0000-0000-00008E3F0000}"/>
    <cellStyle name="Normal 2 2 2 2 5 11 3 4" xfId="16391" xr:uid="{00000000-0005-0000-0000-00008F3F0000}"/>
    <cellStyle name="Normal 2 2 2 2 5 11 3 5" xfId="16392" xr:uid="{00000000-0005-0000-0000-0000903F0000}"/>
    <cellStyle name="Normal 2 2 2 2 5 11 3 6" xfId="16393" xr:uid="{00000000-0005-0000-0000-0000913F0000}"/>
    <cellStyle name="Normal 2 2 2 2 5 11 3 7" xfId="16394" xr:uid="{00000000-0005-0000-0000-0000923F0000}"/>
    <cellStyle name="Normal 2 2 2 2 5 11 3 8" xfId="16395" xr:uid="{00000000-0005-0000-0000-0000933F0000}"/>
    <cellStyle name="Normal 2 2 2 2 5 11 3 9" xfId="16396" xr:uid="{00000000-0005-0000-0000-0000943F0000}"/>
    <cellStyle name="Normal 2 2 2 2 5 11 4" xfId="16397" xr:uid="{00000000-0005-0000-0000-0000953F0000}"/>
    <cellStyle name="Normal 2 2 2 2 5 11 4 10" xfId="16398" xr:uid="{00000000-0005-0000-0000-0000963F0000}"/>
    <cellStyle name="Normal 2 2 2 2 5 11 4 2" xfId="16399" xr:uid="{00000000-0005-0000-0000-0000973F0000}"/>
    <cellStyle name="Normal 2 2 2 2 5 11 4 3" xfId="16400" xr:uid="{00000000-0005-0000-0000-0000983F0000}"/>
    <cellStyle name="Normal 2 2 2 2 5 11 4 4" xfId="16401" xr:uid="{00000000-0005-0000-0000-0000993F0000}"/>
    <cellStyle name="Normal 2 2 2 2 5 11 4 5" xfId="16402" xr:uid="{00000000-0005-0000-0000-00009A3F0000}"/>
    <cellStyle name="Normal 2 2 2 2 5 11 4 6" xfId="16403" xr:uid="{00000000-0005-0000-0000-00009B3F0000}"/>
    <cellStyle name="Normal 2 2 2 2 5 11 4 7" xfId="16404" xr:uid="{00000000-0005-0000-0000-00009C3F0000}"/>
    <cellStyle name="Normal 2 2 2 2 5 11 4 8" xfId="16405" xr:uid="{00000000-0005-0000-0000-00009D3F0000}"/>
    <cellStyle name="Normal 2 2 2 2 5 11 4 9" xfId="16406" xr:uid="{00000000-0005-0000-0000-00009E3F0000}"/>
    <cellStyle name="Normal 2 2 2 2 5 11 5" xfId="16407" xr:uid="{00000000-0005-0000-0000-00009F3F0000}"/>
    <cellStyle name="Normal 2 2 2 2 5 11 5 10" xfId="16408" xr:uid="{00000000-0005-0000-0000-0000A03F0000}"/>
    <cellStyle name="Normal 2 2 2 2 5 11 5 2" xfId="16409" xr:uid="{00000000-0005-0000-0000-0000A13F0000}"/>
    <cellStyle name="Normal 2 2 2 2 5 11 5 3" xfId="16410" xr:uid="{00000000-0005-0000-0000-0000A23F0000}"/>
    <cellStyle name="Normal 2 2 2 2 5 11 5 4" xfId="16411" xr:uid="{00000000-0005-0000-0000-0000A33F0000}"/>
    <cellStyle name="Normal 2 2 2 2 5 11 5 5" xfId="16412" xr:uid="{00000000-0005-0000-0000-0000A43F0000}"/>
    <cellStyle name="Normal 2 2 2 2 5 11 5 6" xfId="16413" xr:uid="{00000000-0005-0000-0000-0000A53F0000}"/>
    <cellStyle name="Normal 2 2 2 2 5 11 5 7" xfId="16414" xr:uid="{00000000-0005-0000-0000-0000A63F0000}"/>
    <cellStyle name="Normal 2 2 2 2 5 11 5 8" xfId="16415" xr:uid="{00000000-0005-0000-0000-0000A73F0000}"/>
    <cellStyle name="Normal 2 2 2 2 5 11 5 9" xfId="16416" xr:uid="{00000000-0005-0000-0000-0000A83F0000}"/>
    <cellStyle name="Normal 2 2 2 2 5 11 6" xfId="16417" xr:uid="{00000000-0005-0000-0000-0000A93F0000}"/>
    <cellStyle name="Normal 2 2 2 2 5 11 7" xfId="16418" xr:uid="{00000000-0005-0000-0000-0000AA3F0000}"/>
    <cellStyle name="Normal 2 2 2 2 5 11 8" xfId="16419" xr:uid="{00000000-0005-0000-0000-0000AB3F0000}"/>
    <cellStyle name="Normal 2 2 2 2 5 11 9" xfId="16420" xr:uid="{00000000-0005-0000-0000-0000AC3F0000}"/>
    <cellStyle name="Normal 2 2 2 2 5 12" xfId="16421" xr:uid="{00000000-0005-0000-0000-0000AD3F0000}"/>
    <cellStyle name="Normal 2 2 2 2 5 12 10" xfId="16422" xr:uid="{00000000-0005-0000-0000-0000AE3F0000}"/>
    <cellStyle name="Normal 2 2 2 2 5 12 11" xfId="16423" xr:uid="{00000000-0005-0000-0000-0000AF3F0000}"/>
    <cellStyle name="Normal 2 2 2 2 5 12 12" xfId="16424" xr:uid="{00000000-0005-0000-0000-0000B03F0000}"/>
    <cellStyle name="Normal 2 2 2 2 5 12 13" xfId="16425" xr:uid="{00000000-0005-0000-0000-0000B13F0000}"/>
    <cellStyle name="Normal 2 2 2 2 5 12 14" xfId="16426" xr:uid="{00000000-0005-0000-0000-0000B23F0000}"/>
    <cellStyle name="Normal 2 2 2 2 5 12 2" xfId="16427" xr:uid="{00000000-0005-0000-0000-0000B33F0000}"/>
    <cellStyle name="Normal 2 2 2 2 5 12 2 10" xfId="16428" xr:uid="{00000000-0005-0000-0000-0000B43F0000}"/>
    <cellStyle name="Normal 2 2 2 2 5 12 2 2" xfId="16429" xr:uid="{00000000-0005-0000-0000-0000B53F0000}"/>
    <cellStyle name="Normal 2 2 2 2 5 12 2 3" xfId="16430" xr:uid="{00000000-0005-0000-0000-0000B63F0000}"/>
    <cellStyle name="Normal 2 2 2 2 5 12 2 4" xfId="16431" xr:uid="{00000000-0005-0000-0000-0000B73F0000}"/>
    <cellStyle name="Normal 2 2 2 2 5 12 2 5" xfId="16432" xr:uid="{00000000-0005-0000-0000-0000B83F0000}"/>
    <cellStyle name="Normal 2 2 2 2 5 12 2 6" xfId="16433" xr:uid="{00000000-0005-0000-0000-0000B93F0000}"/>
    <cellStyle name="Normal 2 2 2 2 5 12 2 7" xfId="16434" xr:uid="{00000000-0005-0000-0000-0000BA3F0000}"/>
    <cellStyle name="Normal 2 2 2 2 5 12 2 8" xfId="16435" xr:uid="{00000000-0005-0000-0000-0000BB3F0000}"/>
    <cellStyle name="Normal 2 2 2 2 5 12 2 9" xfId="16436" xr:uid="{00000000-0005-0000-0000-0000BC3F0000}"/>
    <cellStyle name="Normal 2 2 2 2 5 12 3" xfId="16437" xr:uid="{00000000-0005-0000-0000-0000BD3F0000}"/>
    <cellStyle name="Normal 2 2 2 2 5 12 3 10" xfId="16438" xr:uid="{00000000-0005-0000-0000-0000BE3F0000}"/>
    <cellStyle name="Normal 2 2 2 2 5 12 3 2" xfId="16439" xr:uid="{00000000-0005-0000-0000-0000BF3F0000}"/>
    <cellStyle name="Normal 2 2 2 2 5 12 3 3" xfId="16440" xr:uid="{00000000-0005-0000-0000-0000C03F0000}"/>
    <cellStyle name="Normal 2 2 2 2 5 12 3 4" xfId="16441" xr:uid="{00000000-0005-0000-0000-0000C13F0000}"/>
    <cellStyle name="Normal 2 2 2 2 5 12 3 5" xfId="16442" xr:uid="{00000000-0005-0000-0000-0000C23F0000}"/>
    <cellStyle name="Normal 2 2 2 2 5 12 3 6" xfId="16443" xr:uid="{00000000-0005-0000-0000-0000C33F0000}"/>
    <cellStyle name="Normal 2 2 2 2 5 12 3 7" xfId="16444" xr:uid="{00000000-0005-0000-0000-0000C43F0000}"/>
    <cellStyle name="Normal 2 2 2 2 5 12 3 8" xfId="16445" xr:uid="{00000000-0005-0000-0000-0000C53F0000}"/>
    <cellStyle name="Normal 2 2 2 2 5 12 3 9" xfId="16446" xr:uid="{00000000-0005-0000-0000-0000C63F0000}"/>
    <cellStyle name="Normal 2 2 2 2 5 12 4" xfId="16447" xr:uid="{00000000-0005-0000-0000-0000C73F0000}"/>
    <cellStyle name="Normal 2 2 2 2 5 12 4 10" xfId="16448" xr:uid="{00000000-0005-0000-0000-0000C83F0000}"/>
    <cellStyle name="Normal 2 2 2 2 5 12 4 2" xfId="16449" xr:uid="{00000000-0005-0000-0000-0000C93F0000}"/>
    <cellStyle name="Normal 2 2 2 2 5 12 4 3" xfId="16450" xr:uid="{00000000-0005-0000-0000-0000CA3F0000}"/>
    <cellStyle name="Normal 2 2 2 2 5 12 4 4" xfId="16451" xr:uid="{00000000-0005-0000-0000-0000CB3F0000}"/>
    <cellStyle name="Normal 2 2 2 2 5 12 4 5" xfId="16452" xr:uid="{00000000-0005-0000-0000-0000CC3F0000}"/>
    <cellStyle name="Normal 2 2 2 2 5 12 4 6" xfId="16453" xr:uid="{00000000-0005-0000-0000-0000CD3F0000}"/>
    <cellStyle name="Normal 2 2 2 2 5 12 4 7" xfId="16454" xr:uid="{00000000-0005-0000-0000-0000CE3F0000}"/>
    <cellStyle name="Normal 2 2 2 2 5 12 4 8" xfId="16455" xr:uid="{00000000-0005-0000-0000-0000CF3F0000}"/>
    <cellStyle name="Normal 2 2 2 2 5 12 4 9" xfId="16456" xr:uid="{00000000-0005-0000-0000-0000D03F0000}"/>
    <cellStyle name="Normal 2 2 2 2 5 12 5" xfId="16457" xr:uid="{00000000-0005-0000-0000-0000D13F0000}"/>
    <cellStyle name="Normal 2 2 2 2 5 12 5 10" xfId="16458" xr:uid="{00000000-0005-0000-0000-0000D23F0000}"/>
    <cellStyle name="Normal 2 2 2 2 5 12 5 2" xfId="16459" xr:uid="{00000000-0005-0000-0000-0000D33F0000}"/>
    <cellStyle name="Normal 2 2 2 2 5 12 5 3" xfId="16460" xr:uid="{00000000-0005-0000-0000-0000D43F0000}"/>
    <cellStyle name="Normal 2 2 2 2 5 12 5 4" xfId="16461" xr:uid="{00000000-0005-0000-0000-0000D53F0000}"/>
    <cellStyle name="Normal 2 2 2 2 5 12 5 5" xfId="16462" xr:uid="{00000000-0005-0000-0000-0000D63F0000}"/>
    <cellStyle name="Normal 2 2 2 2 5 12 5 6" xfId="16463" xr:uid="{00000000-0005-0000-0000-0000D73F0000}"/>
    <cellStyle name="Normal 2 2 2 2 5 12 5 7" xfId="16464" xr:uid="{00000000-0005-0000-0000-0000D83F0000}"/>
    <cellStyle name="Normal 2 2 2 2 5 12 5 8" xfId="16465" xr:uid="{00000000-0005-0000-0000-0000D93F0000}"/>
    <cellStyle name="Normal 2 2 2 2 5 12 5 9" xfId="16466" xr:uid="{00000000-0005-0000-0000-0000DA3F0000}"/>
    <cellStyle name="Normal 2 2 2 2 5 12 6" xfId="16467" xr:uid="{00000000-0005-0000-0000-0000DB3F0000}"/>
    <cellStyle name="Normal 2 2 2 2 5 12 7" xfId="16468" xr:uid="{00000000-0005-0000-0000-0000DC3F0000}"/>
    <cellStyle name="Normal 2 2 2 2 5 12 8" xfId="16469" xr:uid="{00000000-0005-0000-0000-0000DD3F0000}"/>
    <cellStyle name="Normal 2 2 2 2 5 12 9" xfId="16470" xr:uid="{00000000-0005-0000-0000-0000DE3F0000}"/>
    <cellStyle name="Normal 2 2 2 2 5 13" xfId="16471" xr:uid="{00000000-0005-0000-0000-0000DF3F0000}"/>
    <cellStyle name="Normal 2 2 2 2 5 13 10" xfId="16472" xr:uid="{00000000-0005-0000-0000-0000E03F0000}"/>
    <cellStyle name="Normal 2 2 2 2 5 13 11" xfId="16473" xr:uid="{00000000-0005-0000-0000-0000E13F0000}"/>
    <cellStyle name="Normal 2 2 2 2 5 13 12" xfId="16474" xr:uid="{00000000-0005-0000-0000-0000E23F0000}"/>
    <cellStyle name="Normal 2 2 2 2 5 13 13" xfId="16475" xr:uid="{00000000-0005-0000-0000-0000E33F0000}"/>
    <cellStyle name="Normal 2 2 2 2 5 13 14" xfId="16476" xr:uid="{00000000-0005-0000-0000-0000E43F0000}"/>
    <cellStyle name="Normal 2 2 2 2 5 13 2" xfId="16477" xr:uid="{00000000-0005-0000-0000-0000E53F0000}"/>
    <cellStyle name="Normal 2 2 2 2 5 13 2 10" xfId="16478" xr:uid="{00000000-0005-0000-0000-0000E63F0000}"/>
    <cellStyle name="Normal 2 2 2 2 5 13 2 2" xfId="16479" xr:uid="{00000000-0005-0000-0000-0000E73F0000}"/>
    <cellStyle name="Normal 2 2 2 2 5 13 2 3" xfId="16480" xr:uid="{00000000-0005-0000-0000-0000E83F0000}"/>
    <cellStyle name="Normal 2 2 2 2 5 13 2 4" xfId="16481" xr:uid="{00000000-0005-0000-0000-0000E93F0000}"/>
    <cellStyle name="Normal 2 2 2 2 5 13 2 5" xfId="16482" xr:uid="{00000000-0005-0000-0000-0000EA3F0000}"/>
    <cellStyle name="Normal 2 2 2 2 5 13 2 6" xfId="16483" xr:uid="{00000000-0005-0000-0000-0000EB3F0000}"/>
    <cellStyle name="Normal 2 2 2 2 5 13 2 7" xfId="16484" xr:uid="{00000000-0005-0000-0000-0000EC3F0000}"/>
    <cellStyle name="Normal 2 2 2 2 5 13 2 8" xfId="16485" xr:uid="{00000000-0005-0000-0000-0000ED3F0000}"/>
    <cellStyle name="Normal 2 2 2 2 5 13 2 9" xfId="16486" xr:uid="{00000000-0005-0000-0000-0000EE3F0000}"/>
    <cellStyle name="Normal 2 2 2 2 5 13 3" xfId="16487" xr:uid="{00000000-0005-0000-0000-0000EF3F0000}"/>
    <cellStyle name="Normal 2 2 2 2 5 13 3 10" xfId="16488" xr:uid="{00000000-0005-0000-0000-0000F03F0000}"/>
    <cellStyle name="Normal 2 2 2 2 5 13 3 2" xfId="16489" xr:uid="{00000000-0005-0000-0000-0000F13F0000}"/>
    <cellStyle name="Normal 2 2 2 2 5 13 3 3" xfId="16490" xr:uid="{00000000-0005-0000-0000-0000F23F0000}"/>
    <cellStyle name="Normal 2 2 2 2 5 13 3 4" xfId="16491" xr:uid="{00000000-0005-0000-0000-0000F33F0000}"/>
    <cellStyle name="Normal 2 2 2 2 5 13 3 5" xfId="16492" xr:uid="{00000000-0005-0000-0000-0000F43F0000}"/>
    <cellStyle name="Normal 2 2 2 2 5 13 3 6" xfId="16493" xr:uid="{00000000-0005-0000-0000-0000F53F0000}"/>
    <cellStyle name="Normal 2 2 2 2 5 13 3 7" xfId="16494" xr:uid="{00000000-0005-0000-0000-0000F63F0000}"/>
    <cellStyle name="Normal 2 2 2 2 5 13 3 8" xfId="16495" xr:uid="{00000000-0005-0000-0000-0000F73F0000}"/>
    <cellStyle name="Normal 2 2 2 2 5 13 3 9" xfId="16496" xr:uid="{00000000-0005-0000-0000-0000F83F0000}"/>
    <cellStyle name="Normal 2 2 2 2 5 13 4" xfId="16497" xr:uid="{00000000-0005-0000-0000-0000F93F0000}"/>
    <cellStyle name="Normal 2 2 2 2 5 13 4 10" xfId="16498" xr:uid="{00000000-0005-0000-0000-0000FA3F0000}"/>
    <cellStyle name="Normal 2 2 2 2 5 13 4 2" xfId="16499" xr:uid="{00000000-0005-0000-0000-0000FB3F0000}"/>
    <cellStyle name="Normal 2 2 2 2 5 13 4 3" xfId="16500" xr:uid="{00000000-0005-0000-0000-0000FC3F0000}"/>
    <cellStyle name="Normal 2 2 2 2 5 13 4 4" xfId="16501" xr:uid="{00000000-0005-0000-0000-0000FD3F0000}"/>
    <cellStyle name="Normal 2 2 2 2 5 13 4 5" xfId="16502" xr:uid="{00000000-0005-0000-0000-0000FE3F0000}"/>
    <cellStyle name="Normal 2 2 2 2 5 13 4 6" xfId="16503" xr:uid="{00000000-0005-0000-0000-0000FF3F0000}"/>
    <cellStyle name="Normal 2 2 2 2 5 13 4 7" xfId="16504" xr:uid="{00000000-0005-0000-0000-000000400000}"/>
    <cellStyle name="Normal 2 2 2 2 5 13 4 8" xfId="16505" xr:uid="{00000000-0005-0000-0000-000001400000}"/>
    <cellStyle name="Normal 2 2 2 2 5 13 4 9" xfId="16506" xr:uid="{00000000-0005-0000-0000-000002400000}"/>
    <cellStyle name="Normal 2 2 2 2 5 13 5" xfId="16507" xr:uid="{00000000-0005-0000-0000-000003400000}"/>
    <cellStyle name="Normal 2 2 2 2 5 13 5 10" xfId="16508" xr:uid="{00000000-0005-0000-0000-000004400000}"/>
    <cellStyle name="Normal 2 2 2 2 5 13 5 2" xfId="16509" xr:uid="{00000000-0005-0000-0000-000005400000}"/>
    <cellStyle name="Normal 2 2 2 2 5 13 5 3" xfId="16510" xr:uid="{00000000-0005-0000-0000-000006400000}"/>
    <cellStyle name="Normal 2 2 2 2 5 13 5 4" xfId="16511" xr:uid="{00000000-0005-0000-0000-000007400000}"/>
    <cellStyle name="Normal 2 2 2 2 5 13 5 5" xfId="16512" xr:uid="{00000000-0005-0000-0000-000008400000}"/>
    <cellStyle name="Normal 2 2 2 2 5 13 5 6" xfId="16513" xr:uid="{00000000-0005-0000-0000-000009400000}"/>
    <cellStyle name="Normal 2 2 2 2 5 13 5 7" xfId="16514" xr:uid="{00000000-0005-0000-0000-00000A400000}"/>
    <cellStyle name="Normal 2 2 2 2 5 13 5 8" xfId="16515" xr:uid="{00000000-0005-0000-0000-00000B400000}"/>
    <cellStyle name="Normal 2 2 2 2 5 13 5 9" xfId="16516" xr:uid="{00000000-0005-0000-0000-00000C400000}"/>
    <cellStyle name="Normal 2 2 2 2 5 13 6" xfId="16517" xr:uid="{00000000-0005-0000-0000-00000D400000}"/>
    <cellStyle name="Normal 2 2 2 2 5 13 7" xfId="16518" xr:uid="{00000000-0005-0000-0000-00000E400000}"/>
    <cellStyle name="Normal 2 2 2 2 5 13 8" xfId="16519" xr:uid="{00000000-0005-0000-0000-00000F400000}"/>
    <cellStyle name="Normal 2 2 2 2 5 13 9" xfId="16520" xr:uid="{00000000-0005-0000-0000-000010400000}"/>
    <cellStyle name="Normal 2 2 2 2 5 14" xfId="16521" xr:uid="{00000000-0005-0000-0000-000011400000}"/>
    <cellStyle name="Normal 2 2 2 2 5 14 10" xfId="16522" xr:uid="{00000000-0005-0000-0000-000012400000}"/>
    <cellStyle name="Normal 2 2 2 2 5 14 11" xfId="16523" xr:uid="{00000000-0005-0000-0000-000013400000}"/>
    <cellStyle name="Normal 2 2 2 2 5 14 12" xfId="16524" xr:uid="{00000000-0005-0000-0000-000014400000}"/>
    <cellStyle name="Normal 2 2 2 2 5 14 13" xfId="16525" xr:uid="{00000000-0005-0000-0000-000015400000}"/>
    <cellStyle name="Normal 2 2 2 2 5 14 14" xfId="16526" xr:uid="{00000000-0005-0000-0000-000016400000}"/>
    <cellStyle name="Normal 2 2 2 2 5 14 2" xfId="16527" xr:uid="{00000000-0005-0000-0000-000017400000}"/>
    <cellStyle name="Normal 2 2 2 2 5 14 2 10" xfId="16528" xr:uid="{00000000-0005-0000-0000-000018400000}"/>
    <cellStyle name="Normal 2 2 2 2 5 14 2 2" xfId="16529" xr:uid="{00000000-0005-0000-0000-000019400000}"/>
    <cellStyle name="Normal 2 2 2 2 5 14 2 3" xfId="16530" xr:uid="{00000000-0005-0000-0000-00001A400000}"/>
    <cellStyle name="Normal 2 2 2 2 5 14 2 4" xfId="16531" xr:uid="{00000000-0005-0000-0000-00001B400000}"/>
    <cellStyle name="Normal 2 2 2 2 5 14 2 5" xfId="16532" xr:uid="{00000000-0005-0000-0000-00001C400000}"/>
    <cellStyle name="Normal 2 2 2 2 5 14 2 6" xfId="16533" xr:uid="{00000000-0005-0000-0000-00001D400000}"/>
    <cellStyle name="Normal 2 2 2 2 5 14 2 7" xfId="16534" xr:uid="{00000000-0005-0000-0000-00001E400000}"/>
    <cellStyle name="Normal 2 2 2 2 5 14 2 8" xfId="16535" xr:uid="{00000000-0005-0000-0000-00001F400000}"/>
    <cellStyle name="Normal 2 2 2 2 5 14 2 9" xfId="16536" xr:uid="{00000000-0005-0000-0000-000020400000}"/>
    <cellStyle name="Normal 2 2 2 2 5 14 3" xfId="16537" xr:uid="{00000000-0005-0000-0000-000021400000}"/>
    <cellStyle name="Normal 2 2 2 2 5 14 3 10" xfId="16538" xr:uid="{00000000-0005-0000-0000-000022400000}"/>
    <cellStyle name="Normal 2 2 2 2 5 14 3 2" xfId="16539" xr:uid="{00000000-0005-0000-0000-000023400000}"/>
    <cellStyle name="Normal 2 2 2 2 5 14 3 3" xfId="16540" xr:uid="{00000000-0005-0000-0000-000024400000}"/>
    <cellStyle name="Normal 2 2 2 2 5 14 3 4" xfId="16541" xr:uid="{00000000-0005-0000-0000-000025400000}"/>
    <cellStyle name="Normal 2 2 2 2 5 14 3 5" xfId="16542" xr:uid="{00000000-0005-0000-0000-000026400000}"/>
    <cellStyle name="Normal 2 2 2 2 5 14 3 6" xfId="16543" xr:uid="{00000000-0005-0000-0000-000027400000}"/>
    <cellStyle name="Normal 2 2 2 2 5 14 3 7" xfId="16544" xr:uid="{00000000-0005-0000-0000-000028400000}"/>
    <cellStyle name="Normal 2 2 2 2 5 14 3 8" xfId="16545" xr:uid="{00000000-0005-0000-0000-000029400000}"/>
    <cellStyle name="Normal 2 2 2 2 5 14 3 9" xfId="16546" xr:uid="{00000000-0005-0000-0000-00002A400000}"/>
    <cellStyle name="Normal 2 2 2 2 5 14 4" xfId="16547" xr:uid="{00000000-0005-0000-0000-00002B400000}"/>
    <cellStyle name="Normal 2 2 2 2 5 14 4 10" xfId="16548" xr:uid="{00000000-0005-0000-0000-00002C400000}"/>
    <cellStyle name="Normal 2 2 2 2 5 14 4 2" xfId="16549" xr:uid="{00000000-0005-0000-0000-00002D400000}"/>
    <cellStyle name="Normal 2 2 2 2 5 14 4 3" xfId="16550" xr:uid="{00000000-0005-0000-0000-00002E400000}"/>
    <cellStyle name="Normal 2 2 2 2 5 14 4 4" xfId="16551" xr:uid="{00000000-0005-0000-0000-00002F400000}"/>
    <cellStyle name="Normal 2 2 2 2 5 14 4 5" xfId="16552" xr:uid="{00000000-0005-0000-0000-000030400000}"/>
    <cellStyle name="Normal 2 2 2 2 5 14 4 6" xfId="16553" xr:uid="{00000000-0005-0000-0000-000031400000}"/>
    <cellStyle name="Normal 2 2 2 2 5 14 4 7" xfId="16554" xr:uid="{00000000-0005-0000-0000-000032400000}"/>
    <cellStyle name="Normal 2 2 2 2 5 14 4 8" xfId="16555" xr:uid="{00000000-0005-0000-0000-000033400000}"/>
    <cellStyle name="Normal 2 2 2 2 5 14 4 9" xfId="16556" xr:uid="{00000000-0005-0000-0000-000034400000}"/>
    <cellStyle name="Normal 2 2 2 2 5 14 5" xfId="16557" xr:uid="{00000000-0005-0000-0000-000035400000}"/>
    <cellStyle name="Normal 2 2 2 2 5 14 5 10" xfId="16558" xr:uid="{00000000-0005-0000-0000-000036400000}"/>
    <cellStyle name="Normal 2 2 2 2 5 14 5 2" xfId="16559" xr:uid="{00000000-0005-0000-0000-000037400000}"/>
    <cellStyle name="Normal 2 2 2 2 5 14 5 3" xfId="16560" xr:uid="{00000000-0005-0000-0000-000038400000}"/>
    <cellStyle name="Normal 2 2 2 2 5 14 5 4" xfId="16561" xr:uid="{00000000-0005-0000-0000-000039400000}"/>
    <cellStyle name="Normal 2 2 2 2 5 14 5 5" xfId="16562" xr:uid="{00000000-0005-0000-0000-00003A400000}"/>
    <cellStyle name="Normal 2 2 2 2 5 14 5 6" xfId="16563" xr:uid="{00000000-0005-0000-0000-00003B400000}"/>
    <cellStyle name="Normal 2 2 2 2 5 14 5 7" xfId="16564" xr:uid="{00000000-0005-0000-0000-00003C400000}"/>
    <cellStyle name="Normal 2 2 2 2 5 14 5 8" xfId="16565" xr:uid="{00000000-0005-0000-0000-00003D400000}"/>
    <cellStyle name="Normal 2 2 2 2 5 14 5 9" xfId="16566" xr:uid="{00000000-0005-0000-0000-00003E400000}"/>
    <cellStyle name="Normal 2 2 2 2 5 14 6" xfId="16567" xr:uid="{00000000-0005-0000-0000-00003F400000}"/>
    <cellStyle name="Normal 2 2 2 2 5 14 7" xfId="16568" xr:uid="{00000000-0005-0000-0000-000040400000}"/>
    <cellStyle name="Normal 2 2 2 2 5 14 8" xfId="16569" xr:uid="{00000000-0005-0000-0000-000041400000}"/>
    <cellStyle name="Normal 2 2 2 2 5 14 9" xfId="16570" xr:uid="{00000000-0005-0000-0000-000042400000}"/>
    <cellStyle name="Normal 2 2 2 2 5 15" xfId="16571" xr:uid="{00000000-0005-0000-0000-000043400000}"/>
    <cellStyle name="Normal 2 2 2 2 5 15 10" xfId="16572" xr:uid="{00000000-0005-0000-0000-000044400000}"/>
    <cellStyle name="Normal 2 2 2 2 5 15 11" xfId="16573" xr:uid="{00000000-0005-0000-0000-000045400000}"/>
    <cellStyle name="Normal 2 2 2 2 5 15 12" xfId="16574" xr:uid="{00000000-0005-0000-0000-000046400000}"/>
    <cellStyle name="Normal 2 2 2 2 5 15 13" xfId="16575" xr:uid="{00000000-0005-0000-0000-000047400000}"/>
    <cellStyle name="Normal 2 2 2 2 5 15 14" xfId="16576" xr:uid="{00000000-0005-0000-0000-000048400000}"/>
    <cellStyle name="Normal 2 2 2 2 5 15 2" xfId="16577" xr:uid="{00000000-0005-0000-0000-000049400000}"/>
    <cellStyle name="Normal 2 2 2 2 5 15 2 10" xfId="16578" xr:uid="{00000000-0005-0000-0000-00004A400000}"/>
    <cellStyle name="Normal 2 2 2 2 5 15 2 2" xfId="16579" xr:uid="{00000000-0005-0000-0000-00004B400000}"/>
    <cellStyle name="Normal 2 2 2 2 5 15 2 3" xfId="16580" xr:uid="{00000000-0005-0000-0000-00004C400000}"/>
    <cellStyle name="Normal 2 2 2 2 5 15 2 4" xfId="16581" xr:uid="{00000000-0005-0000-0000-00004D400000}"/>
    <cellStyle name="Normal 2 2 2 2 5 15 2 5" xfId="16582" xr:uid="{00000000-0005-0000-0000-00004E400000}"/>
    <cellStyle name="Normal 2 2 2 2 5 15 2 6" xfId="16583" xr:uid="{00000000-0005-0000-0000-00004F400000}"/>
    <cellStyle name="Normal 2 2 2 2 5 15 2 7" xfId="16584" xr:uid="{00000000-0005-0000-0000-000050400000}"/>
    <cellStyle name="Normal 2 2 2 2 5 15 2 8" xfId="16585" xr:uid="{00000000-0005-0000-0000-000051400000}"/>
    <cellStyle name="Normal 2 2 2 2 5 15 2 9" xfId="16586" xr:uid="{00000000-0005-0000-0000-000052400000}"/>
    <cellStyle name="Normal 2 2 2 2 5 15 3" xfId="16587" xr:uid="{00000000-0005-0000-0000-000053400000}"/>
    <cellStyle name="Normal 2 2 2 2 5 15 3 10" xfId="16588" xr:uid="{00000000-0005-0000-0000-000054400000}"/>
    <cellStyle name="Normal 2 2 2 2 5 15 3 2" xfId="16589" xr:uid="{00000000-0005-0000-0000-000055400000}"/>
    <cellStyle name="Normal 2 2 2 2 5 15 3 3" xfId="16590" xr:uid="{00000000-0005-0000-0000-000056400000}"/>
    <cellStyle name="Normal 2 2 2 2 5 15 3 4" xfId="16591" xr:uid="{00000000-0005-0000-0000-000057400000}"/>
    <cellStyle name="Normal 2 2 2 2 5 15 3 5" xfId="16592" xr:uid="{00000000-0005-0000-0000-000058400000}"/>
    <cellStyle name="Normal 2 2 2 2 5 15 3 6" xfId="16593" xr:uid="{00000000-0005-0000-0000-000059400000}"/>
    <cellStyle name="Normal 2 2 2 2 5 15 3 7" xfId="16594" xr:uid="{00000000-0005-0000-0000-00005A400000}"/>
    <cellStyle name="Normal 2 2 2 2 5 15 3 8" xfId="16595" xr:uid="{00000000-0005-0000-0000-00005B400000}"/>
    <cellStyle name="Normal 2 2 2 2 5 15 3 9" xfId="16596" xr:uid="{00000000-0005-0000-0000-00005C400000}"/>
    <cellStyle name="Normal 2 2 2 2 5 15 4" xfId="16597" xr:uid="{00000000-0005-0000-0000-00005D400000}"/>
    <cellStyle name="Normal 2 2 2 2 5 15 4 10" xfId="16598" xr:uid="{00000000-0005-0000-0000-00005E400000}"/>
    <cellStyle name="Normal 2 2 2 2 5 15 4 2" xfId="16599" xr:uid="{00000000-0005-0000-0000-00005F400000}"/>
    <cellStyle name="Normal 2 2 2 2 5 15 4 3" xfId="16600" xr:uid="{00000000-0005-0000-0000-000060400000}"/>
    <cellStyle name="Normal 2 2 2 2 5 15 4 4" xfId="16601" xr:uid="{00000000-0005-0000-0000-000061400000}"/>
    <cellStyle name="Normal 2 2 2 2 5 15 4 5" xfId="16602" xr:uid="{00000000-0005-0000-0000-000062400000}"/>
    <cellStyle name="Normal 2 2 2 2 5 15 4 6" xfId="16603" xr:uid="{00000000-0005-0000-0000-000063400000}"/>
    <cellStyle name="Normal 2 2 2 2 5 15 4 7" xfId="16604" xr:uid="{00000000-0005-0000-0000-000064400000}"/>
    <cellStyle name="Normal 2 2 2 2 5 15 4 8" xfId="16605" xr:uid="{00000000-0005-0000-0000-000065400000}"/>
    <cellStyle name="Normal 2 2 2 2 5 15 4 9" xfId="16606" xr:uid="{00000000-0005-0000-0000-000066400000}"/>
    <cellStyle name="Normal 2 2 2 2 5 15 5" xfId="16607" xr:uid="{00000000-0005-0000-0000-000067400000}"/>
    <cellStyle name="Normal 2 2 2 2 5 15 5 10" xfId="16608" xr:uid="{00000000-0005-0000-0000-000068400000}"/>
    <cellStyle name="Normal 2 2 2 2 5 15 5 2" xfId="16609" xr:uid="{00000000-0005-0000-0000-000069400000}"/>
    <cellStyle name="Normal 2 2 2 2 5 15 5 3" xfId="16610" xr:uid="{00000000-0005-0000-0000-00006A400000}"/>
    <cellStyle name="Normal 2 2 2 2 5 15 5 4" xfId="16611" xr:uid="{00000000-0005-0000-0000-00006B400000}"/>
    <cellStyle name="Normal 2 2 2 2 5 15 5 5" xfId="16612" xr:uid="{00000000-0005-0000-0000-00006C400000}"/>
    <cellStyle name="Normal 2 2 2 2 5 15 5 6" xfId="16613" xr:uid="{00000000-0005-0000-0000-00006D400000}"/>
    <cellStyle name="Normal 2 2 2 2 5 15 5 7" xfId="16614" xr:uid="{00000000-0005-0000-0000-00006E400000}"/>
    <cellStyle name="Normal 2 2 2 2 5 15 5 8" xfId="16615" xr:uid="{00000000-0005-0000-0000-00006F400000}"/>
    <cellStyle name="Normal 2 2 2 2 5 15 5 9" xfId="16616" xr:uid="{00000000-0005-0000-0000-000070400000}"/>
    <cellStyle name="Normal 2 2 2 2 5 15 6" xfId="16617" xr:uid="{00000000-0005-0000-0000-000071400000}"/>
    <cellStyle name="Normal 2 2 2 2 5 15 7" xfId="16618" xr:uid="{00000000-0005-0000-0000-000072400000}"/>
    <cellStyle name="Normal 2 2 2 2 5 15 8" xfId="16619" xr:uid="{00000000-0005-0000-0000-000073400000}"/>
    <cellStyle name="Normal 2 2 2 2 5 15 9" xfId="16620" xr:uid="{00000000-0005-0000-0000-000074400000}"/>
    <cellStyle name="Normal 2 2 2 2 5 16" xfId="16621" xr:uid="{00000000-0005-0000-0000-000075400000}"/>
    <cellStyle name="Normal 2 2 2 2 5 16 10" xfId="16622" xr:uid="{00000000-0005-0000-0000-000076400000}"/>
    <cellStyle name="Normal 2 2 2 2 5 16 11" xfId="16623" xr:uid="{00000000-0005-0000-0000-000077400000}"/>
    <cellStyle name="Normal 2 2 2 2 5 16 12" xfId="16624" xr:uid="{00000000-0005-0000-0000-000078400000}"/>
    <cellStyle name="Normal 2 2 2 2 5 16 13" xfId="16625" xr:uid="{00000000-0005-0000-0000-000079400000}"/>
    <cellStyle name="Normal 2 2 2 2 5 16 14" xfId="16626" xr:uid="{00000000-0005-0000-0000-00007A400000}"/>
    <cellStyle name="Normal 2 2 2 2 5 16 2" xfId="16627" xr:uid="{00000000-0005-0000-0000-00007B400000}"/>
    <cellStyle name="Normal 2 2 2 2 5 16 2 10" xfId="16628" xr:uid="{00000000-0005-0000-0000-00007C400000}"/>
    <cellStyle name="Normal 2 2 2 2 5 16 2 2" xfId="16629" xr:uid="{00000000-0005-0000-0000-00007D400000}"/>
    <cellStyle name="Normal 2 2 2 2 5 16 2 3" xfId="16630" xr:uid="{00000000-0005-0000-0000-00007E400000}"/>
    <cellStyle name="Normal 2 2 2 2 5 16 2 4" xfId="16631" xr:uid="{00000000-0005-0000-0000-00007F400000}"/>
    <cellStyle name="Normal 2 2 2 2 5 16 2 5" xfId="16632" xr:uid="{00000000-0005-0000-0000-000080400000}"/>
    <cellStyle name="Normal 2 2 2 2 5 16 2 6" xfId="16633" xr:uid="{00000000-0005-0000-0000-000081400000}"/>
    <cellStyle name="Normal 2 2 2 2 5 16 2 7" xfId="16634" xr:uid="{00000000-0005-0000-0000-000082400000}"/>
    <cellStyle name="Normal 2 2 2 2 5 16 2 8" xfId="16635" xr:uid="{00000000-0005-0000-0000-000083400000}"/>
    <cellStyle name="Normal 2 2 2 2 5 16 2 9" xfId="16636" xr:uid="{00000000-0005-0000-0000-000084400000}"/>
    <cellStyle name="Normal 2 2 2 2 5 16 3" xfId="16637" xr:uid="{00000000-0005-0000-0000-000085400000}"/>
    <cellStyle name="Normal 2 2 2 2 5 16 3 10" xfId="16638" xr:uid="{00000000-0005-0000-0000-000086400000}"/>
    <cellStyle name="Normal 2 2 2 2 5 16 3 2" xfId="16639" xr:uid="{00000000-0005-0000-0000-000087400000}"/>
    <cellStyle name="Normal 2 2 2 2 5 16 3 3" xfId="16640" xr:uid="{00000000-0005-0000-0000-000088400000}"/>
    <cellStyle name="Normal 2 2 2 2 5 16 3 4" xfId="16641" xr:uid="{00000000-0005-0000-0000-000089400000}"/>
    <cellStyle name="Normal 2 2 2 2 5 16 3 5" xfId="16642" xr:uid="{00000000-0005-0000-0000-00008A400000}"/>
    <cellStyle name="Normal 2 2 2 2 5 16 3 6" xfId="16643" xr:uid="{00000000-0005-0000-0000-00008B400000}"/>
    <cellStyle name="Normal 2 2 2 2 5 16 3 7" xfId="16644" xr:uid="{00000000-0005-0000-0000-00008C400000}"/>
    <cellStyle name="Normal 2 2 2 2 5 16 3 8" xfId="16645" xr:uid="{00000000-0005-0000-0000-00008D400000}"/>
    <cellStyle name="Normal 2 2 2 2 5 16 3 9" xfId="16646" xr:uid="{00000000-0005-0000-0000-00008E400000}"/>
    <cellStyle name="Normal 2 2 2 2 5 16 4" xfId="16647" xr:uid="{00000000-0005-0000-0000-00008F400000}"/>
    <cellStyle name="Normal 2 2 2 2 5 16 4 10" xfId="16648" xr:uid="{00000000-0005-0000-0000-000090400000}"/>
    <cellStyle name="Normal 2 2 2 2 5 16 4 2" xfId="16649" xr:uid="{00000000-0005-0000-0000-000091400000}"/>
    <cellStyle name="Normal 2 2 2 2 5 16 4 3" xfId="16650" xr:uid="{00000000-0005-0000-0000-000092400000}"/>
    <cellStyle name="Normal 2 2 2 2 5 16 4 4" xfId="16651" xr:uid="{00000000-0005-0000-0000-000093400000}"/>
    <cellStyle name="Normal 2 2 2 2 5 16 4 5" xfId="16652" xr:uid="{00000000-0005-0000-0000-000094400000}"/>
    <cellStyle name="Normal 2 2 2 2 5 16 4 6" xfId="16653" xr:uid="{00000000-0005-0000-0000-000095400000}"/>
    <cellStyle name="Normal 2 2 2 2 5 16 4 7" xfId="16654" xr:uid="{00000000-0005-0000-0000-000096400000}"/>
    <cellStyle name="Normal 2 2 2 2 5 16 4 8" xfId="16655" xr:uid="{00000000-0005-0000-0000-000097400000}"/>
    <cellStyle name="Normal 2 2 2 2 5 16 4 9" xfId="16656" xr:uid="{00000000-0005-0000-0000-000098400000}"/>
    <cellStyle name="Normal 2 2 2 2 5 16 5" xfId="16657" xr:uid="{00000000-0005-0000-0000-000099400000}"/>
    <cellStyle name="Normal 2 2 2 2 5 16 5 10" xfId="16658" xr:uid="{00000000-0005-0000-0000-00009A400000}"/>
    <cellStyle name="Normal 2 2 2 2 5 16 5 2" xfId="16659" xr:uid="{00000000-0005-0000-0000-00009B400000}"/>
    <cellStyle name="Normal 2 2 2 2 5 16 5 3" xfId="16660" xr:uid="{00000000-0005-0000-0000-00009C400000}"/>
    <cellStyle name="Normal 2 2 2 2 5 16 5 4" xfId="16661" xr:uid="{00000000-0005-0000-0000-00009D400000}"/>
    <cellStyle name="Normal 2 2 2 2 5 16 5 5" xfId="16662" xr:uid="{00000000-0005-0000-0000-00009E400000}"/>
    <cellStyle name="Normal 2 2 2 2 5 16 5 6" xfId="16663" xr:uid="{00000000-0005-0000-0000-00009F400000}"/>
    <cellStyle name="Normal 2 2 2 2 5 16 5 7" xfId="16664" xr:uid="{00000000-0005-0000-0000-0000A0400000}"/>
    <cellStyle name="Normal 2 2 2 2 5 16 5 8" xfId="16665" xr:uid="{00000000-0005-0000-0000-0000A1400000}"/>
    <cellStyle name="Normal 2 2 2 2 5 16 5 9" xfId="16666" xr:uid="{00000000-0005-0000-0000-0000A2400000}"/>
    <cellStyle name="Normal 2 2 2 2 5 16 6" xfId="16667" xr:uid="{00000000-0005-0000-0000-0000A3400000}"/>
    <cellStyle name="Normal 2 2 2 2 5 16 7" xfId="16668" xr:uid="{00000000-0005-0000-0000-0000A4400000}"/>
    <cellStyle name="Normal 2 2 2 2 5 16 8" xfId="16669" xr:uid="{00000000-0005-0000-0000-0000A5400000}"/>
    <cellStyle name="Normal 2 2 2 2 5 16 9" xfId="16670" xr:uid="{00000000-0005-0000-0000-0000A6400000}"/>
    <cellStyle name="Normal 2 2 2 2 5 17" xfId="16671" xr:uid="{00000000-0005-0000-0000-0000A7400000}"/>
    <cellStyle name="Normal 2 2 2 2 5 17 10" xfId="16672" xr:uid="{00000000-0005-0000-0000-0000A8400000}"/>
    <cellStyle name="Normal 2 2 2 2 5 17 11" xfId="16673" xr:uid="{00000000-0005-0000-0000-0000A9400000}"/>
    <cellStyle name="Normal 2 2 2 2 5 17 12" xfId="16674" xr:uid="{00000000-0005-0000-0000-0000AA400000}"/>
    <cellStyle name="Normal 2 2 2 2 5 17 13" xfId="16675" xr:uid="{00000000-0005-0000-0000-0000AB400000}"/>
    <cellStyle name="Normal 2 2 2 2 5 17 14" xfId="16676" xr:uid="{00000000-0005-0000-0000-0000AC400000}"/>
    <cellStyle name="Normal 2 2 2 2 5 17 2" xfId="16677" xr:uid="{00000000-0005-0000-0000-0000AD400000}"/>
    <cellStyle name="Normal 2 2 2 2 5 17 2 10" xfId="16678" xr:uid="{00000000-0005-0000-0000-0000AE400000}"/>
    <cellStyle name="Normal 2 2 2 2 5 17 2 2" xfId="16679" xr:uid="{00000000-0005-0000-0000-0000AF400000}"/>
    <cellStyle name="Normal 2 2 2 2 5 17 2 3" xfId="16680" xr:uid="{00000000-0005-0000-0000-0000B0400000}"/>
    <cellStyle name="Normal 2 2 2 2 5 17 2 4" xfId="16681" xr:uid="{00000000-0005-0000-0000-0000B1400000}"/>
    <cellStyle name="Normal 2 2 2 2 5 17 2 5" xfId="16682" xr:uid="{00000000-0005-0000-0000-0000B2400000}"/>
    <cellStyle name="Normal 2 2 2 2 5 17 2 6" xfId="16683" xr:uid="{00000000-0005-0000-0000-0000B3400000}"/>
    <cellStyle name="Normal 2 2 2 2 5 17 2 7" xfId="16684" xr:uid="{00000000-0005-0000-0000-0000B4400000}"/>
    <cellStyle name="Normal 2 2 2 2 5 17 2 8" xfId="16685" xr:uid="{00000000-0005-0000-0000-0000B5400000}"/>
    <cellStyle name="Normal 2 2 2 2 5 17 2 9" xfId="16686" xr:uid="{00000000-0005-0000-0000-0000B6400000}"/>
    <cellStyle name="Normal 2 2 2 2 5 17 3" xfId="16687" xr:uid="{00000000-0005-0000-0000-0000B7400000}"/>
    <cellStyle name="Normal 2 2 2 2 5 17 3 10" xfId="16688" xr:uid="{00000000-0005-0000-0000-0000B8400000}"/>
    <cellStyle name="Normal 2 2 2 2 5 17 3 2" xfId="16689" xr:uid="{00000000-0005-0000-0000-0000B9400000}"/>
    <cellStyle name="Normal 2 2 2 2 5 17 3 3" xfId="16690" xr:uid="{00000000-0005-0000-0000-0000BA400000}"/>
    <cellStyle name="Normal 2 2 2 2 5 17 3 4" xfId="16691" xr:uid="{00000000-0005-0000-0000-0000BB400000}"/>
    <cellStyle name="Normal 2 2 2 2 5 17 3 5" xfId="16692" xr:uid="{00000000-0005-0000-0000-0000BC400000}"/>
    <cellStyle name="Normal 2 2 2 2 5 17 3 6" xfId="16693" xr:uid="{00000000-0005-0000-0000-0000BD400000}"/>
    <cellStyle name="Normal 2 2 2 2 5 17 3 7" xfId="16694" xr:uid="{00000000-0005-0000-0000-0000BE400000}"/>
    <cellStyle name="Normal 2 2 2 2 5 17 3 8" xfId="16695" xr:uid="{00000000-0005-0000-0000-0000BF400000}"/>
    <cellStyle name="Normal 2 2 2 2 5 17 3 9" xfId="16696" xr:uid="{00000000-0005-0000-0000-0000C0400000}"/>
    <cellStyle name="Normal 2 2 2 2 5 17 4" xfId="16697" xr:uid="{00000000-0005-0000-0000-0000C1400000}"/>
    <cellStyle name="Normal 2 2 2 2 5 17 4 10" xfId="16698" xr:uid="{00000000-0005-0000-0000-0000C2400000}"/>
    <cellStyle name="Normal 2 2 2 2 5 17 4 2" xfId="16699" xr:uid="{00000000-0005-0000-0000-0000C3400000}"/>
    <cellStyle name="Normal 2 2 2 2 5 17 4 3" xfId="16700" xr:uid="{00000000-0005-0000-0000-0000C4400000}"/>
    <cellStyle name="Normal 2 2 2 2 5 17 4 4" xfId="16701" xr:uid="{00000000-0005-0000-0000-0000C5400000}"/>
    <cellStyle name="Normal 2 2 2 2 5 17 4 5" xfId="16702" xr:uid="{00000000-0005-0000-0000-0000C6400000}"/>
    <cellStyle name="Normal 2 2 2 2 5 17 4 6" xfId="16703" xr:uid="{00000000-0005-0000-0000-0000C7400000}"/>
    <cellStyle name="Normal 2 2 2 2 5 17 4 7" xfId="16704" xr:uid="{00000000-0005-0000-0000-0000C8400000}"/>
    <cellStyle name="Normal 2 2 2 2 5 17 4 8" xfId="16705" xr:uid="{00000000-0005-0000-0000-0000C9400000}"/>
    <cellStyle name="Normal 2 2 2 2 5 17 4 9" xfId="16706" xr:uid="{00000000-0005-0000-0000-0000CA400000}"/>
    <cellStyle name="Normal 2 2 2 2 5 17 5" xfId="16707" xr:uid="{00000000-0005-0000-0000-0000CB400000}"/>
    <cellStyle name="Normal 2 2 2 2 5 17 5 10" xfId="16708" xr:uid="{00000000-0005-0000-0000-0000CC400000}"/>
    <cellStyle name="Normal 2 2 2 2 5 17 5 2" xfId="16709" xr:uid="{00000000-0005-0000-0000-0000CD400000}"/>
    <cellStyle name="Normal 2 2 2 2 5 17 5 3" xfId="16710" xr:uid="{00000000-0005-0000-0000-0000CE400000}"/>
    <cellStyle name="Normal 2 2 2 2 5 17 5 4" xfId="16711" xr:uid="{00000000-0005-0000-0000-0000CF400000}"/>
    <cellStyle name="Normal 2 2 2 2 5 17 5 5" xfId="16712" xr:uid="{00000000-0005-0000-0000-0000D0400000}"/>
    <cellStyle name="Normal 2 2 2 2 5 17 5 6" xfId="16713" xr:uid="{00000000-0005-0000-0000-0000D1400000}"/>
    <cellStyle name="Normal 2 2 2 2 5 17 5 7" xfId="16714" xr:uid="{00000000-0005-0000-0000-0000D2400000}"/>
    <cellStyle name="Normal 2 2 2 2 5 17 5 8" xfId="16715" xr:uid="{00000000-0005-0000-0000-0000D3400000}"/>
    <cellStyle name="Normal 2 2 2 2 5 17 5 9" xfId="16716" xr:uid="{00000000-0005-0000-0000-0000D4400000}"/>
    <cellStyle name="Normal 2 2 2 2 5 17 6" xfId="16717" xr:uid="{00000000-0005-0000-0000-0000D5400000}"/>
    <cellStyle name="Normal 2 2 2 2 5 17 7" xfId="16718" xr:uid="{00000000-0005-0000-0000-0000D6400000}"/>
    <cellStyle name="Normal 2 2 2 2 5 17 8" xfId="16719" xr:uid="{00000000-0005-0000-0000-0000D7400000}"/>
    <cellStyle name="Normal 2 2 2 2 5 17 9" xfId="16720" xr:uid="{00000000-0005-0000-0000-0000D8400000}"/>
    <cellStyle name="Normal 2 2 2 2 5 18" xfId="16721" xr:uid="{00000000-0005-0000-0000-0000D9400000}"/>
    <cellStyle name="Normal 2 2 2 2 5 18 10" xfId="16722" xr:uid="{00000000-0005-0000-0000-0000DA400000}"/>
    <cellStyle name="Normal 2 2 2 2 5 18 11" xfId="16723" xr:uid="{00000000-0005-0000-0000-0000DB400000}"/>
    <cellStyle name="Normal 2 2 2 2 5 18 12" xfId="16724" xr:uid="{00000000-0005-0000-0000-0000DC400000}"/>
    <cellStyle name="Normal 2 2 2 2 5 18 13" xfId="16725" xr:uid="{00000000-0005-0000-0000-0000DD400000}"/>
    <cellStyle name="Normal 2 2 2 2 5 18 14" xfId="16726" xr:uid="{00000000-0005-0000-0000-0000DE400000}"/>
    <cellStyle name="Normal 2 2 2 2 5 18 2" xfId="16727" xr:uid="{00000000-0005-0000-0000-0000DF400000}"/>
    <cellStyle name="Normal 2 2 2 2 5 18 2 10" xfId="16728" xr:uid="{00000000-0005-0000-0000-0000E0400000}"/>
    <cellStyle name="Normal 2 2 2 2 5 18 2 2" xfId="16729" xr:uid="{00000000-0005-0000-0000-0000E1400000}"/>
    <cellStyle name="Normal 2 2 2 2 5 18 2 3" xfId="16730" xr:uid="{00000000-0005-0000-0000-0000E2400000}"/>
    <cellStyle name="Normal 2 2 2 2 5 18 2 4" xfId="16731" xr:uid="{00000000-0005-0000-0000-0000E3400000}"/>
    <cellStyle name="Normal 2 2 2 2 5 18 2 5" xfId="16732" xr:uid="{00000000-0005-0000-0000-0000E4400000}"/>
    <cellStyle name="Normal 2 2 2 2 5 18 2 6" xfId="16733" xr:uid="{00000000-0005-0000-0000-0000E5400000}"/>
    <cellStyle name="Normal 2 2 2 2 5 18 2 7" xfId="16734" xr:uid="{00000000-0005-0000-0000-0000E6400000}"/>
    <cellStyle name="Normal 2 2 2 2 5 18 2 8" xfId="16735" xr:uid="{00000000-0005-0000-0000-0000E7400000}"/>
    <cellStyle name="Normal 2 2 2 2 5 18 2 9" xfId="16736" xr:uid="{00000000-0005-0000-0000-0000E8400000}"/>
    <cellStyle name="Normal 2 2 2 2 5 18 3" xfId="16737" xr:uid="{00000000-0005-0000-0000-0000E9400000}"/>
    <cellStyle name="Normal 2 2 2 2 5 18 3 10" xfId="16738" xr:uid="{00000000-0005-0000-0000-0000EA400000}"/>
    <cellStyle name="Normal 2 2 2 2 5 18 3 2" xfId="16739" xr:uid="{00000000-0005-0000-0000-0000EB400000}"/>
    <cellStyle name="Normal 2 2 2 2 5 18 3 3" xfId="16740" xr:uid="{00000000-0005-0000-0000-0000EC400000}"/>
    <cellStyle name="Normal 2 2 2 2 5 18 3 4" xfId="16741" xr:uid="{00000000-0005-0000-0000-0000ED400000}"/>
    <cellStyle name="Normal 2 2 2 2 5 18 3 5" xfId="16742" xr:uid="{00000000-0005-0000-0000-0000EE400000}"/>
    <cellStyle name="Normal 2 2 2 2 5 18 3 6" xfId="16743" xr:uid="{00000000-0005-0000-0000-0000EF400000}"/>
    <cellStyle name="Normal 2 2 2 2 5 18 3 7" xfId="16744" xr:uid="{00000000-0005-0000-0000-0000F0400000}"/>
    <cellStyle name="Normal 2 2 2 2 5 18 3 8" xfId="16745" xr:uid="{00000000-0005-0000-0000-0000F1400000}"/>
    <cellStyle name="Normal 2 2 2 2 5 18 3 9" xfId="16746" xr:uid="{00000000-0005-0000-0000-0000F2400000}"/>
    <cellStyle name="Normal 2 2 2 2 5 18 4" xfId="16747" xr:uid="{00000000-0005-0000-0000-0000F3400000}"/>
    <cellStyle name="Normal 2 2 2 2 5 18 4 10" xfId="16748" xr:uid="{00000000-0005-0000-0000-0000F4400000}"/>
    <cellStyle name="Normal 2 2 2 2 5 18 4 2" xfId="16749" xr:uid="{00000000-0005-0000-0000-0000F5400000}"/>
    <cellStyle name="Normal 2 2 2 2 5 18 4 3" xfId="16750" xr:uid="{00000000-0005-0000-0000-0000F6400000}"/>
    <cellStyle name="Normal 2 2 2 2 5 18 4 4" xfId="16751" xr:uid="{00000000-0005-0000-0000-0000F7400000}"/>
    <cellStyle name="Normal 2 2 2 2 5 18 4 5" xfId="16752" xr:uid="{00000000-0005-0000-0000-0000F8400000}"/>
    <cellStyle name="Normal 2 2 2 2 5 18 4 6" xfId="16753" xr:uid="{00000000-0005-0000-0000-0000F9400000}"/>
    <cellStyle name="Normal 2 2 2 2 5 18 4 7" xfId="16754" xr:uid="{00000000-0005-0000-0000-0000FA400000}"/>
    <cellStyle name="Normal 2 2 2 2 5 18 4 8" xfId="16755" xr:uid="{00000000-0005-0000-0000-0000FB400000}"/>
    <cellStyle name="Normal 2 2 2 2 5 18 4 9" xfId="16756" xr:uid="{00000000-0005-0000-0000-0000FC400000}"/>
    <cellStyle name="Normal 2 2 2 2 5 18 5" xfId="16757" xr:uid="{00000000-0005-0000-0000-0000FD400000}"/>
    <cellStyle name="Normal 2 2 2 2 5 18 5 10" xfId="16758" xr:uid="{00000000-0005-0000-0000-0000FE400000}"/>
    <cellStyle name="Normal 2 2 2 2 5 18 5 2" xfId="16759" xr:uid="{00000000-0005-0000-0000-0000FF400000}"/>
    <cellStyle name="Normal 2 2 2 2 5 18 5 3" xfId="16760" xr:uid="{00000000-0005-0000-0000-000000410000}"/>
    <cellStyle name="Normal 2 2 2 2 5 18 5 4" xfId="16761" xr:uid="{00000000-0005-0000-0000-000001410000}"/>
    <cellStyle name="Normal 2 2 2 2 5 18 5 5" xfId="16762" xr:uid="{00000000-0005-0000-0000-000002410000}"/>
    <cellStyle name="Normal 2 2 2 2 5 18 5 6" xfId="16763" xr:uid="{00000000-0005-0000-0000-000003410000}"/>
    <cellStyle name="Normal 2 2 2 2 5 18 5 7" xfId="16764" xr:uid="{00000000-0005-0000-0000-000004410000}"/>
    <cellStyle name="Normal 2 2 2 2 5 18 5 8" xfId="16765" xr:uid="{00000000-0005-0000-0000-000005410000}"/>
    <cellStyle name="Normal 2 2 2 2 5 18 5 9" xfId="16766" xr:uid="{00000000-0005-0000-0000-000006410000}"/>
    <cellStyle name="Normal 2 2 2 2 5 18 6" xfId="16767" xr:uid="{00000000-0005-0000-0000-000007410000}"/>
    <cellStyle name="Normal 2 2 2 2 5 18 7" xfId="16768" xr:uid="{00000000-0005-0000-0000-000008410000}"/>
    <cellStyle name="Normal 2 2 2 2 5 18 8" xfId="16769" xr:uid="{00000000-0005-0000-0000-000009410000}"/>
    <cellStyle name="Normal 2 2 2 2 5 18 9" xfId="16770" xr:uid="{00000000-0005-0000-0000-00000A410000}"/>
    <cellStyle name="Normal 2 2 2 2 5 19" xfId="16771" xr:uid="{00000000-0005-0000-0000-00000B410000}"/>
    <cellStyle name="Normal 2 2 2 2 5 19 10" xfId="16772" xr:uid="{00000000-0005-0000-0000-00000C410000}"/>
    <cellStyle name="Normal 2 2 2 2 5 19 11" xfId="16773" xr:uid="{00000000-0005-0000-0000-00000D410000}"/>
    <cellStyle name="Normal 2 2 2 2 5 19 12" xfId="16774" xr:uid="{00000000-0005-0000-0000-00000E410000}"/>
    <cellStyle name="Normal 2 2 2 2 5 19 13" xfId="16775" xr:uid="{00000000-0005-0000-0000-00000F410000}"/>
    <cellStyle name="Normal 2 2 2 2 5 19 14" xfId="16776" xr:uid="{00000000-0005-0000-0000-000010410000}"/>
    <cellStyle name="Normal 2 2 2 2 5 19 2" xfId="16777" xr:uid="{00000000-0005-0000-0000-000011410000}"/>
    <cellStyle name="Normal 2 2 2 2 5 19 2 10" xfId="16778" xr:uid="{00000000-0005-0000-0000-000012410000}"/>
    <cellStyle name="Normal 2 2 2 2 5 19 2 2" xfId="16779" xr:uid="{00000000-0005-0000-0000-000013410000}"/>
    <cellStyle name="Normal 2 2 2 2 5 19 2 3" xfId="16780" xr:uid="{00000000-0005-0000-0000-000014410000}"/>
    <cellStyle name="Normal 2 2 2 2 5 19 2 4" xfId="16781" xr:uid="{00000000-0005-0000-0000-000015410000}"/>
    <cellStyle name="Normal 2 2 2 2 5 19 2 5" xfId="16782" xr:uid="{00000000-0005-0000-0000-000016410000}"/>
    <cellStyle name="Normal 2 2 2 2 5 19 2 6" xfId="16783" xr:uid="{00000000-0005-0000-0000-000017410000}"/>
    <cellStyle name="Normal 2 2 2 2 5 19 2 7" xfId="16784" xr:uid="{00000000-0005-0000-0000-000018410000}"/>
    <cellStyle name="Normal 2 2 2 2 5 19 2 8" xfId="16785" xr:uid="{00000000-0005-0000-0000-000019410000}"/>
    <cellStyle name="Normal 2 2 2 2 5 19 2 9" xfId="16786" xr:uid="{00000000-0005-0000-0000-00001A410000}"/>
    <cellStyle name="Normal 2 2 2 2 5 19 3" xfId="16787" xr:uid="{00000000-0005-0000-0000-00001B410000}"/>
    <cellStyle name="Normal 2 2 2 2 5 19 3 10" xfId="16788" xr:uid="{00000000-0005-0000-0000-00001C410000}"/>
    <cellStyle name="Normal 2 2 2 2 5 19 3 2" xfId="16789" xr:uid="{00000000-0005-0000-0000-00001D410000}"/>
    <cellStyle name="Normal 2 2 2 2 5 19 3 3" xfId="16790" xr:uid="{00000000-0005-0000-0000-00001E410000}"/>
    <cellStyle name="Normal 2 2 2 2 5 19 3 4" xfId="16791" xr:uid="{00000000-0005-0000-0000-00001F410000}"/>
    <cellStyle name="Normal 2 2 2 2 5 19 3 5" xfId="16792" xr:uid="{00000000-0005-0000-0000-000020410000}"/>
    <cellStyle name="Normal 2 2 2 2 5 19 3 6" xfId="16793" xr:uid="{00000000-0005-0000-0000-000021410000}"/>
    <cellStyle name="Normal 2 2 2 2 5 19 3 7" xfId="16794" xr:uid="{00000000-0005-0000-0000-000022410000}"/>
    <cellStyle name="Normal 2 2 2 2 5 19 3 8" xfId="16795" xr:uid="{00000000-0005-0000-0000-000023410000}"/>
    <cellStyle name="Normal 2 2 2 2 5 19 3 9" xfId="16796" xr:uid="{00000000-0005-0000-0000-000024410000}"/>
    <cellStyle name="Normal 2 2 2 2 5 19 4" xfId="16797" xr:uid="{00000000-0005-0000-0000-000025410000}"/>
    <cellStyle name="Normal 2 2 2 2 5 19 4 10" xfId="16798" xr:uid="{00000000-0005-0000-0000-000026410000}"/>
    <cellStyle name="Normal 2 2 2 2 5 19 4 2" xfId="16799" xr:uid="{00000000-0005-0000-0000-000027410000}"/>
    <cellStyle name="Normal 2 2 2 2 5 19 4 3" xfId="16800" xr:uid="{00000000-0005-0000-0000-000028410000}"/>
    <cellStyle name="Normal 2 2 2 2 5 19 4 4" xfId="16801" xr:uid="{00000000-0005-0000-0000-000029410000}"/>
    <cellStyle name="Normal 2 2 2 2 5 19 4 5" xfId="16802" xr:uid="{00000000-0005-0000-0000-00002A410000}"/>
    <cellStyle name="Normal 2 2 2 2 5 19 4 6" xfId="16803" xr:uid="{00000000-0005-0000-0000-00002B410000}"/>
    <cellStyle name="Normal 2 2 2 2 5 19 4 7" xfId="16804" xr:uid="{00000000-0005-0000-0000-00002C410000}"/>
    <cellStyle name="Normal 2 2 2 2 5 19 4 8" xfId="16805" xr:uid="{00000000-0005-0000-0000-00002D410000}"/>
    <cellStyle name="Normal 2 2 2 2 5 19 4 9" xfId="16806" xr:uid="{00000000-0005-0000-0000-00002E410000}"/>
    <cellStyle name="Normal 2 2 2 2 5 19 5" xfId="16807" xr:uid="{00000000-0005-0000-0000-00002F410000}"/>
    <cellStyle name="Normal 2 2 2 2 5 19 5 10" xfId="16808" xr:uid="{00000000-0005-0000-0000-000030410000}"/>
    <cellStyle name="Normal 2 2 2 2 5 19 5 2" xfId="16809" xr:uid="{00000000-0005-0000-0000-000031410000}"/>
    <cellStyle name="Normal 2 2 2 2 5 19 5 3" xfId="16810" xr:uid="{00000000-0005-0000-0000-000032410000}"/>
    <cellStyle name="Normal 2 2 2 2 5 19 5 4" xfId="16811" xr:uid="{00000000-0005-0000-0000-000033410000}"/>
    <cellStyle name="Normal 2 2 2 2 5 19 5 5" xfId="16812" xr:uid="{00000000-0005-0000-0000-000034410000}"/>
    <cellStyle name="Normal 2 2 2 2 5 19 5 6" xfId="16813" xr:uid="{00000000-0005-0000-0000-000035410000}"/>
    <cellStyle name="Normal 2 2 2 2 5 19 5 7" xfId="16814" xr:uid="{00000000-0005-0000-0000-000036410000}"/>
    <cellStyle name="Normal 2 2 2 2 5 19 5 8" xfId="16815" xr:uid="{00000000-0005-0000-0000-000037410000}"/>
    <cellStyle name="Normal 2 2 2 2 5 19 5 9" xfId="16816" xr:uid="{00000000-0005-0000-0000-000038410000}"/>
    <cellStyle name="Normal 2 2 2 2 5 19 6" xfId="16817" xr:uid="{00000000-0005-0000-0000-000039410000}"/>
    <cellStyle name="Normal 2 2 2 2 5 19 7" xfId="16818" xr:uid="{00000000-0005-0000-0000-00003A410000}"/>
    <cellStyle name="Normal 2 2 2 2 5 19 8" xfId="16819" xr:uid="{00000000-0005-0000-0000-00003B410000}"/>
    <cellStyle name="Normal 2 2 2 2 5 19 9" xfId="16820" xr:uid="{00000000-0005-0000-0000-00003C410000}"/>
    <cellStyle name="Normal 2 2 2 2 5 2" xfId="16821" xr:uid="{00000000-0005-0000-0000-00003D410000}"/>
    <cellStyle name="Normal 2 2 2 2 5 2 10" xfId="16822" xr:uid="{00000000-0005-0000-0000-00003E410000}"/>
    <cellStyle name="Normal 2 2 2 2 5 2 11" xfId="16823" xr:uid="{00000000-0005-0000-0000-00003F410000}"/>
    <cellStyle name="Normal 2 2 2 2 5 2 12" xfId="16824" xr:uid="{00000000-0005-0000-0000-000040410000}"/>
    <cellStyle name="Normal 2 2 2 2 5 2 13" xfId="16825" xr:uid="{00000000-0005-0000-0000-000041410000}"/>
    <cellStyle name="Normal 2 2 2 2 5 2 14" xfId="16826" xr:uid="{00000000-0005-0000-0000-000042410000}"/>
    <cellStyle name="Normal 2 2 2 2 5 2 15" xfId="16827" xr:uid="{00000000-0005-0000-0000-000043410000}"/>
    <cellStyle name="Normal 2 2 2 2 5 2 16" xfId="16828" xr:uid="{00000000-0005-0000-0000-000044410000}"/>
    <cellStyle name="Normal 2 2 2 2 5 2 17" xfId="16829" xr:uid="{00000000-0005-0000-0000-000045410000}"/>
    <cellStyle name="Normal 2 2 2 2 5 2 18" xfId="16830" xr:uid="{00000000-0005-0000-0000-000046410000}"/>
    <cellStyle name="Normal 2 2 2 2 5 2 19" xfId="16831" xr:uid="{00000000-0005-0000-0000-000047410000}"/>
    <cellStyle name="Normal 2 2 2 2 5 2 2" xfId="16832" xr:uid="{00000000-0005-0000-0000-000048410000}"/>
    <cellStyle name="Normal 2 2 2 2 5 2 20" xfId="16833" xr:uid="{00000000-0005-0000-0000-000049410000}"/>
    <cellStyle name="Normal 2 2 2 2 5 2 21" xfId="16834" xr:uid="{00000000-0005-0000-0000-00004A410000}"/>
    <cellStyle name="Normal 2 2 2 2 5 2 21 10" xfId="16835" xr:uid="{00000000-0005-0000-0000-00004B410000}"/>
    <cellStyle name="Normal 2 2 2 2 5 2 21 2" xfId="16836" xr:uid="{00000000-0005-0000-0000-00004C410000}"/>
    <cellStyle name="Normal 2 2 2 2 5 2 21 3" xfId="16837" xr:uid="{00000000-0005-0000-0000-00004D410000}"/>
    <cellStyle name="Normal 2 2 2 2 5 2 21 4" xfId="16838" xr:uid="{00000000-0005-0000-0000-00004E410000}"/>
    <cellStyle name="Normal 2 2 2 2 5 2 21 5" xfId="16839" xr:uid="{00000000-0005-0000-0000-00004F410000}"/>
    <cellStyle name="Normal 2 2 2 2 5 2 21 6" xfId="16840" xr:uid="{00000000-0005-0000-0000-000050410000}"/>
    <cellStyle name="Normal 2 2 2 2 5 2 21 7" xfId="16841" xr:uid="{00000000-0005-0000-0000-000051410000}"/>
    <cellStyle name="Normal 2 2 2 2 5 2 21 8" xfId="16842" xr:uid="{00000000-0005-0000-0000-000052410000}"/>
    <cellStyle name="Normal 2 2 2 2 5 2 21 9" xfId="16843" xr:uid="{00000000-0005-0000-0000-000053410000}"/>
    <cellStyle name="Normal 2 2 2 2 5 2 22" xfId="16844" xr:uid="{00000000-0005-0000-0000-000054410000}"/>
    <cellStyle name="Normal 2 2 2 2 5 2 22 10" xfId="16845" xr:uid="{00000000-0005-0000-0000-000055410000}"/>
    <cellStyle name="Normal 2 2 2 2 5 2 22 2" xfId="16846" xr:uid="{00000000-0005-0000-0000-000056410000}"/>
    <cellStyle name="Normal 2 2 2 2 5 2 22 3" xfId="16847" xr:uid="{00000000-0005-0000-0000-000057410000}"/>
    <cellStyle name="Normal 2 2 2 2 5 2 22 4" xfId="16848" xr:uid="{00000000-0005-0000-0000-000058410000}"/>
    <cellStyle name="Normal 2 2 2 2 5 2 22 5" xfId="16849" xr:uid="{00000000-0005-0000-0000-000059410000}"/>
    <cellStyle name="Normal 2 2 2 2 5 2 22 6" xfId="16850" xr:uid="{00000000-0005-0000-0000-00005A410000}"/>
    <cellStyle name="Normal 2 2 2 2 5 2 22 7" xfId="16851" xr:uid="{00000000-0005-0000-0000-00005B410000}"/>
    <cellStyle name="Normal 2 2 2 2 5 2 22 8" xfId="16852" xr:uid="{00000000-0005-0000-0000-00005C410000}"/>
    <cellStyle name="Normal 2 2 2 2 5 2 22 9" xfId="16853" xr:uid="{00000000-0005-0000-0000-00005D410000}"/>
    <cellStyle name="Normal 2 2 2 2 5 2 23" xfId="16854" xr:uid="{00000000-0005-0000-0000-00005E410000}"/>
    <cellStyle name="Normal 2 2 2 2 5 2 23 10" xfId="16855" xr:uid="{00000000-0005-0000-0000-00005F410000}"/>
    <cellStyle name="Normal 2 2 2 2 5 2 23 2" xfId="16856" xr:uid="{00000000-0005-0000-0000-000060410000}"/>
    <cellStyle name="Normal 2 2 2 2 5 2 23 3" xfId="16857" xr:uid="{00000000-0005-0000-0000-000061410000}"/>
    <cellStyle name="Normal 2 2 2 2 5 2 23 4" xfId="16858" xr:uid="{00000000-0005-0000-0000-000062410000}"/>
    <cellStyle name="Normal 2 2 2 2 5 2 23 5" xfId="16859" xr:uid="{00000000-0005-0000-0000-000063410000}"/>
    <cellStyle name="Normal 2 2 2 2 5 2 23 6" xfId="16860" xr:uid="{00000000-0005-0000-0000-000064410000}"/>
    <cellStyle name="Normal 2 2 2 2 5 2 23 7" xfId="16861" xr:uid="{00000000-0005-0000-0000-000065410000}"/>
    <cellStyle name="Normal 2 2 2 2 5 2 23 8" xfId="16862" xr:uid="{00000000-0005-0000-0000-000066410000}"/>
    <cellStyle name="Normal 2 2 2 2 5 2 23 9" xfId="16863" xr:uid="{00000000-0005-0000-0000-000067410000}"/>
    <cellStyle name="Normal 2 2 2 2 5 2 24" xfId="16864" xr:uid="{00000000-0005-0000-0000-000068410000}"/>
    <cellStyle name="Normal 2 2 2 2 5 2 24 10" xfId="16865" xr:uid="{00000000-0005-0000-0000-000069410000}"/>
    <cellStyle name="Normal 2 2 2 2 5 2 24 2" xfId="16866" xr:uid="{00000000-0005-0000-0000-00006A410000}"/>
    <cellStyle name="Normal 2 2 2 2 5 2 24 3" xfId="16867" xr:uid="{00000000-0005-0000-0000-00006B410000}"/>
    <cellStyle name="Normal 2 2 2 2 5 2 24 4" xfId="16868" xr:uid="{00000000-0005-0000-0000-00006C410000}"/>
    <cellStyle name="Normal 2 2 2 2 5 2 24 5" xfId="16869" xr:uid="{00000000-0005-0000-0000-00006D410000}"/>
    <cellStyle name="Normal 2 2 2 2 5 2 24 6" xfId="16870" xr:uid="{00000000-0005-0000-0000-00006E410000}"/>
    <cellStyle name="Normal 2 2 2 2 5 2 24 7" xfId="16871" xr:uid="{00000000-0005-0000-0000-00006F410000}"/>
    <cellStyle name="Normal 2 2 2 2 5 2 24 8" xfId="16872" xr:uid="{00000000-0005-0000-0000-000070410000}"/>
    <cellStyle name="Normal 2 2 2 2 5 2 24 9" xfId="16873" xr:uid="{00000000-0005-0000-0000-000071410000}"/>
    <cellStyle name="Normal 2 2 2 2 5 2 25" xfId="16874" xr:uid="{00000000-0005-0000-0000-000072410000}"/>
    <cellStyle name="Normal 2 2 2 2 5 2 26" xfId="16875" xr:uid="{00000000-0005-0000-0000-000073410000}"/>
    <cellStyle name="Normal 2 2 2 2 5 2 27" xfId="16876" xr:uid="{00000000-0005-0000-0000-000074410000}"/>
    <cellStyle name="Normal 2 2 2 2 5 2 28" xfId="16877" xr:uid="{00000000-0005-0000-0000-000075410000}"/>
    <cellStyle name="Normal 2 2 2 2 5 2 29" xfId="16878" xr:uid="{00000000-0005-0000-0000-000076410000}"/>
    <cellStyle name="Normal 2 2 2 2 5 2 3" xfId="16879" xr:uid="{00000000-0005-0000-0000-000077410000}"/>
    <cellStyle name="Normal 2 2 2 2 5 2 30" xfId="16880" xr:uid="{00000000-0005-0000-0000-000078410000}"/>
    <cellStyle name="Normal 2 2 2 2 5 2 31" xfId="16881" xr:uid="{00000000-0005-0000-0000-000079410000}"/>
    <cellStyle name="Normal 2 2 2 2 5 2 32" xfId="16882" xr:uid="{00000000-0005-0000-0000-00007A410000}"/>
    <cellStyle name="Normal 2 2 2 2 5 2 33" xfId="16883" xr:uid="{00000000-0005-0000-0000-00007B410000}"/>
    <cellStyle name="Normal 2 2 2 2 5 2 4" xfId="16884" xr:uid="{00000000-0005-0000-0000-00007C410000}"/>
    <cellStyle name="Normal 2 2 2 2 5 2 5" xfId="16885" xr:uid="{00000000-0005-0000-0000-00007D410000}"/>
    <cellStyle name="Normal 2 2 2 2 5 2 6" xfId="16886" xr:uid="{00000000-0005-0000-0000-00007E410000}"/>
    <cellStyle name="Normal 2 2 2 2 5 2 7" xfId="16887" xr:uid="{00000000-0005-0000-0000-00007F410000}"/>
    <cellStyle name="Normal 2 2 2 2 5 2 8" xfId="16888" xr:uid="{00000000-0005-0000-0000-000080410000}"/>
    <cellStyle name="Normal 2 2 2 2 5 2 9" xfId="16889" xr:uid="{00000000-0005-0000-0000-000081410000}"/>
    <cellStyle name="Normal 2 2 2 2 5 20" xfId="16890" xr:uid="{00000000-0005-0000-0000-000082410000}"/>
    <cellStyle name="Normal 2 2 2 2 5 20 10" xfId="16891" xr:uid="{00000000-0005-0000-0000-000083410000}"/>
    <cellStyle name="Normal 2 2 2 2 5 20 11" xfId="16892" xr:uid="{00000000-0005-0000-0000-000084410000}"/>
    <cellStyle name="Normal 2 2 2 2 5 20 12" xfId="16893" xr:uid="{00000000-0005-0000-0000-000085410000}"/>
    <cellStyle name="Normal 2 2 2 2 5 20 13" xfId="16894" xr:uid="{00000000-0005-0000-0000-000086410000}"/>
    <cellStyle name="Normal 2 2 2 2 5 20 14" xfId="16895" xr:uid="{00000000-0005-0000-0000-000087410000}"/>
    <cellStyle name="Normal 2 2 2 2 5 20 2" xfId="16896" xr:uid="{00000000-0005-0000-0000-000088410000}"/>
    <cellStyle name="Normal 2 2 2 2 5 20 2 10" xfId="16897" xr:uid="{00000000-0005-0000-0000-000089410000}"/>
    <cellStyle name="Normal 2 2 2 2 5 20 2 2" xfId="16898" xr:uid="{00000000-0005-0000-0000-00008A410000}"/>
    <cellStyle name="Normal 2 2 2 2 5 20 2 3" xfId="16899" xr:uid="{00000000-0005-0000-0000-00008B410000}"/>
    <cellStyle name="Normal 2 2 2 2 5 20 2 4" xfId="16900" xr:uid="{00000000-0005-0000-0000-00008C410000}"/>
    <cellStyle name="Normal 2 2 2 2 5 20 2 5" xfId="16901" xr:uid="{00000000-0005-0000-0000-00008D410000}"/>
    <cellStyle name="Normal 2 2 2 2 5 20 2 6" xfId="16902" xr:uid="{00000000-0005-0000-0000-00008E410000}"/>
    <cellStyle name="Normal 2 2 2 2 5 20 2 7" xfId="16903" xr:uid="{00000000-0005-0000-0000-00008F410000}"/>
    <cellStyle name="Normal 2 2 2 2 5 20 2 8" xfId="16904" xr:uid="{00000000-0005-0000-0000-000090410000}"/>
    <cellStyle name="Normal 2 2 2 2 5 20 2 9" xfId="16905" xr:uid="{00000000-0005-0000-0000-000091410000}"/>
    <cellStyle name="Normal 2 2 2 2 5 20 3" xfId="16906" xr:uid="{00000000-0005-0000-0000-000092410000}"/>
    <cellStyle name="Normal 2 2 2 2 5 20 3 10" xfId="16907" xr:uid="{00000000-0005-0000-0000-000093410000}"/>
    <cellStyle name="Normal 2 2 2 2 5 20 3 2" xfId="16908" xr:uid="{00000000-0005-0000-0000-000094410000}"/>
    <cellStyle name="Normal 2 2 2 2 5 20 3 3" xfId="16909" xr:uid="{00000000-0005-0000-0000-000095410000}"/>
    <cellStyle name="Normal 2 2 2 2 5 20 3 4" xfId="16910" xr:uid="{00000000-0005-0000-0000-000096410000}"/>
    <cellStyle name="Normal 2 2 2 2 5 20 3 5" xfId="16911" xr:uid="{00000000-0005-0000-0000-000097410000}"/>
    <cellStyle name="Normal 2 2 2 2 5 20 3 6" xfId="16912" xr:uid="{00000000-0005-0000-0000-000098410000}"/>
    <cellStyle name="Normal 2 2 2 2 5 20 3 7" xfId="16913" xr:uid="{00000000-0005-0000-0000-000099410000}"/>
    <cellStyle name="Normal 2 2 2 2 5 20 3 8" xfId="16914" xr:uid="{00000000-0005-0000-0000-00009A410000}"/>
    <cellStyle name="Normal 2 2 2 2 5 20 3 9" xfId="16915" xr:uid="{00000000-0005-0000-0000-00009B410000}"/>
    <cellStyle name="Normal 2 2 2 2 5 20 4" xfId="16916" xr:uid="{00000000-0005-0000-0000-00009C410000}"/>
    <cellStyle name="Normal 2 2 2 2 5 20 4 10" xfId="16917" xr:uid="{00000000-0005-0000-0000-00009D410000}"/>
    <cellStyle name="Normal 2 2 2 2 5 20 4 2" xfId="16918" xr:uid="{00000000-0005-0000-0000-00009E410000}"/>
    <cellStyle name="Normal 2 2 2 2 5 20 4 3" xfId="16919" xr:uid="{00000000-0005-0000-0000-00009F410000}"/>
    <cellStyle name="Normal 2 2 2 2 5 20 4 4" xfId="16920" xr:uid="{00000000-0005-0000-0000-0000A0410000}"/>
    <cellStyle name="Normal 2 2 2 2 5 20 4 5" xfId="16921" xr:uid="{00000000-0005-0000-0000-0000A1410000}"/>
    <cellStyle name="Normal 2 2 2 2 5 20 4 6" xfId="16922" xr:uid="{00000000-0005-0000-0000-0000A2410000}"/>
    <cellStyle name="Normal 2 2 2 2 5 20 4 7" xfId="16923" xr:uid="{00000000-0005-0000-0000-0000A3410000}"/>
    <cellStyle name="Normal 2 2 2 2 5 20 4 8" xfId="16924" xr:uid="{00000000-0005-0000-0000-0000A4410000}"/>
    <cellStyle name="Normal 2 2 2 2 5 20 4 9" xfId="16925" xr:uid="{00000000-0005-0000-0000-0000A5410000}"/>
    <cellStyle name="Normal 2 2 2 2 5 20 5" xfId="16926" xr:uid="{00000000-0005-0000-0000-0000A6410000}"/>
    <cellStyle name="Normal 2 2 2 2 5 20 5 10" xfId="16927" xr:uid="{00000000-0005-0000-0000-0000A7410000}"/>
    <cellStyle name="Normal 2 2 2 2 5 20 5 2" xfId="16928" xr:uid="{00000000-0005-0000-0000-0000A8410000}"/>
    <cellStyle name="Normal 2 2 2 2 5 20 5 3" xfId="16929" xr:uid="{00000000-0005-0000-0000-0000A9410000}"/>
    <cellStyle name="Normal 2 2 2 2 5 20 5 4" xfId="16930" xr:uid="{00000000-0005-0000-0000-0000AA410000}"/>
    <cellStyle name="Normal 2 2 2 2 5 20 5 5" xfId="16931" xr:uid="{00000000-0005-0000-0000-0000AB410000}"/>
    <cellStyle name="Normal 2 2 2 2 5 20 5 6" xfId="16932" xr:uid="{00000000-0005-0000-0000-0000AC410000}"/>
    <cellStyle name="Normal 2 2 2 2 5 20 5 7" xfId="16933" xr:uid="{00000000-0005-0000-0000-0000AD410000}"/>
    <cellStyle name="Normal 2 2 2 2 5 20 5 8" xfId="16934" xr:uid="{00000000-0005-0000-0000-0000AE410000}"/>
    <cellStyle name="Normal 2 2 2 2 5 20 5 9" xfId="16935" xr:uid="{00000000-0005-0000-0000-0000AF410000}"/>
    <cellStyle name="Normal 2 2 2 2 5 20 6" xfId="16936" xr:uid="{00000000-0005-0000-0000-0000B0410000}"/>
    <cellStyle name="Normal 2 2 2 2 5 20 7" xfId="16937" xr:uid="{00000000-0005-0000-0000-0000B1410000}"/>
    <cellStyle name="Normal 2 2 2 2 5 20 8" xfId="16938" xr:uid="{00000000-0005-0000-0000-0000B2410000}"/>
    <cellStyle name="Normal 2 2 2 2 5 20 9" xfId="16939" xr:uid="{00000000-0005-0000-0000-0000B3410000}"/>
    <cellStyle name="Normal 2 2 2 2 5 21" xfId="16940" xr:uid="{00000000-0005-0000-0000-0000B4410000}"/>
    <cellStyle name="Normal 2 2 2 2 5 22" xfId="16941" xr:uid="{00000000-0005-0000-0000-0000B5410000}"/>
    <cellStyle name="Normal 2 2 2 2 5 3" xfId="16942" xr:uid="{00000000-0005-0000-0000-0000B6410000}"/>
    <cellStyle name="Normal 2 2 2 2 5 3 10" xfId="16943" xr:uid="{00000000-0005-0000-0000-0000B7410000}"/>
    <cellStyle name="Normal 2 2 2 2 5 3 11" xfId="16944" xr:uid="{00000000-0005-0000-0000-0000B8410000}"/>
    <cellStyle name="Normal 2 2 2 2 5 3 12" xfId="16945" xr:uid="{00000000-0005-0000-0000-0000B9410000}"/>
    <cellStyle name="Normal 2 2 2 2 5 3 13" xfId="16946" xr:uid="{00000000-0005-0000-0000-0000BA410000}"/>
    <cellStyle name="Normal 2 2 2 2 5 3 14" xfId="16947" xr:uid="{00000000-0005-0000-0000-0000BB410000}"/>
    <cellStyle name="Normal 2 2 2 2 5 3 2" xfId="16948" xr:uid="{00000000-0005-0000-0000-0000BC410000}"/>
    <cellStyle name="Normal 2 2 2 2 5 3 2 10" xfId="16949" xr:uid="{00000000-0005-0000-0000-0000BD410000}"/>
    <cellStyle name="Normal 2 2 2 2 5 3 2 2" xfId="16950" xr:uid="{00000000-0005-0000-0000-0000BE410000}"/>
    <cellStyle name="Normal 2 2 2 2 5 3 2 3" xfId="16951" xr:uid="{00000000-0005-0000-0000-0000BF410000}"/>
    <cellStyle name="Normal 2 2 2 2 5 3 2 4" xfId="16952" xr:uid="{00000000-0005-0000-0000-0000C0410000}"/>
    <cellStyle name="Normal 2 2 2 2 5 3 2 5" xfId="16953" xr:uid="{00000000-0005-0000-0000-0000C1410000}"/>
    <cellStyle name="Normal 2 2 2 2 5 3 2 6" xfId="16954" xr:uid="{00000000-0005-0000-0000-0000C2410000}"/>
    <cellStyle name="Normal 2 2 2 2 5 3 2 7" xfId="16955" xr:uid="{00000000-0005-0000-0000-0000C3410000}"/>
    <cellStyle name="Normal 2 2 2 2 5 3 2 8" xfId="16956" xr:uid="{00000000-0005-0000-0000-0000C4410000}"/>
    <cellStyle name="Normal 2 2 2 2 5 3 2 9" xfId="16957" xr:uid="{00000000-0005-0000-0000-0000C5410000}"/>
    <cellStyle name="Normal 2 2 2 2 5 3 3" xfId="16958" xr:uid="{00000000-0005-0000-0000-0000C6410000}"/>
    <cellStyle name="Normal 2 2 2 2 5 3 3 10" xfId="16959" xr:uid="{00000000-0005-0000-0000-0000C7410000}"/>
    <cellStyle name="Normal 2 2 2 2 5 3 3 2" xfId="16960" xr:uid="{00000000-0005-0000-0000-0000C8410000}"/>
    <cellStyle name="Normal 2 2 2 2 5 3 3 3" xfId="16961" xr:uid="{00000000-0005-0000-0000-0000C9410000}"/>
    <cellStyle name="Normal 2 2 2 2 5 3 3 4" xfId="16962" xr:uid="{00000000-0005-0000-0000-0000CA410000}"/>
    <cellStyle name="Normal 2 2 2 2 5 3 3 5" xfId="16963" xr:uid="{00000000-0005-0000-0000-0000CB410000}"/>
    <cellStyle name="Normal 2 2 2 2 5 3 3 6" xfId="16964" xr:uid="{00000000-0005-0000-0000-0000CC410000}"/>
    <cellStyle name="Normal 2 2 2 2 5 3 3 7" xfId="16965" xr:uid="{00000000-0005-0000-0000-0000CD410000}"/>
    <cellStyle name="Normal 2 2 2 2 5 3 3 8" xfId="16966" xr:uid="{00000000-0005-0000-0000-0000CE410000}"/>
    <cellStyle name="Normal 2 2 2 2 5 3 3 9" xfId="16967" xr:uid="{00000000-0005-0000-0000-0000CF410000}"/>
    <cellStyle name="Normal 2 2 2 2 5 3 4" xfId="16968" xr:uid="{00000000-0005-0000-0000-0000D0410000}"/>
    <cellStyle name="Normal 2 2 2 2 5 3 4 10" xfId="16969" xr:uid="{00000000-0005-0000-0000-0000D1410000}"/>
    <cellStyle name="Normal 2 2 2 2 5 3 4 2" xfId="16970" xr:uid="{00000000-0005-0000-0000-0000D2410000}"/>
    <cellStyle name="Normal 2 2 2 2 5 3 4 3" xfId="16971" xr:uid="{00000000-0005-0000-0000-0000D3410000}"/>
    <cellStyle name="Normal 2 2 2 2 5 3 4 4" xfId="16972" xr:uid="{00000000-0005-0000-0000-0000D4410000}"/>
    <cellStyle name="Normal 2 2 2 2 5 3 4 5" xfId="16973" xr:uid="{00000000-0005-0000-0000-0000D5410000}"/>
    <cellStyle name="Normal 2 2 2 2 5 3 4 6" xfId="16974" xr:uid="{00000000-0005-0000-0000-0000D6410000}"/>
    <cellStyle name="Normal 2 2 2 2 5 3 4 7" xfId="16975" xr:uid="{00000000-0005-0000-0000-0000D7410000}"/>
    <cellStyle name="Normal 2 2 2 2 5 3 4 8" xfId="16976" xr:uid="{00000000-0005-0000-0000-0000D8410000}"/>
    <cellStyle name="Normal 2 2 2 2 5 3 4 9" xfId="16977" xr:uid="{00000000-0005-0000-0000-0000D9410000}"/>
    <cellStyle name="Normal 2 2 2 2 5 3 5" xfId="16978" xr:uid="{00000000-0005-0000-0000-0000DA410000}"/>
    <cellStyle name="Normal 2 2 2 2 5 3 5 10" xfId="16979" xr:uid="{00000000-0005-0000-0000-0000DB410000}"/>
    <cellStyle name="Normal 2 2 2 2 5 3 5 2" xfId="16980" xr:uid="{00000000-0005-0000-0000-0000DC410000}"/>
    <cellStyle name="Normal 2 2 2 2 5 3 5 3" xfId="16981" xr:uid="{00000000-0005-0000-0000-0000DD410000}"/>
    <cellStyle name="Normal 2 2 2 2 5 3 5 4" xfId="16982" xr:uid="{00000000-0005-0000-0000-0000DE410000}"/>
    <cellStyle name="Normal 2 2 2 2 5 3 5 5" xfId="16983" xr:uid="{00000000-0005-0000-0000-0000DF410000}"/>
    <cellStyle name="Normal 2 2 2 2 5 3 5 6" xfId="16984" xr:uid="{00000000-0005-0000-0000-0000E0410000}"/>
    <cellStyle name="Normal 2 2 2 2 5 3 5 7" xfId="16985" xr:uid="{00000000-0005-0000-0000-0000E1410000}"/>
    <cellStyle name="Normal 2 2 2 2 5 3 5 8" xfId="16986" xr:uid="{00000000-0005-0000-0000-0000E2410000}"/>
    <cellStyle name="Normal 2 2 2 2 5 3 5 9" xfId="16987" xr:uid="{00000000-0005-0000-0000-0000E3410000}"/>
    <cellStyle name="Normal 2 2 2 2 5 3 6" xfId="16988" xr:uid="{00000000-0005-0000-0000-0000E4410000}"/>
    <cellStyle name="Normal 2 2 2 2 5 3 7" xfId="16989" xr:uid="{00000000-0005-0000-0000-0000E5410000}"/>
    <cellStyle name="Normal 2 2 2 2 5 3 8" xfId="16990" xr:uid="{00000000-0005-0000-0000-0000E6410000}"/>
    <cellStyle name="Normal 2 2 2 2 5 3 9" xfId="16991" xr:uid="{00000000-0005-0000-0000-0000E7410000}"/>
    <cellStyle name="Normal 2 2 2 2 5 4" xfId="16992" xr:uid="{00000000-0005-0000-0000-0000E8410000}"/>
    <cellStyle name="Normal 2 2 2 2 5 4 10" xfId="16993" xr:uid="{00000000-0005-0000-0000-0000E9410000}"/>
    <cellStyle name="Normal 2 2 2 2 5 4 11" xfId="16994" xr:uid="{00000000-0005-0000-0000-0000EA410000}"/>
    <cellStyle name="Normal 2 2 2 2 5 4 12" xfId="16995" xr:uid="{00000000-0005-0000-0000-0000EB410000}"/>
    <cellStyle name="Normal 2 2 2 2 5 4 13" xfId="16996" xr:uid="{00000000-0005-0000-0000-0000EC410000}"/>
    <cellStyle name="Normal 2 2 2 2 5 4 14" xfId="16997" xr:uid="{00000000-0005-0000-0000-0000ED410000}"/>
    <cellStyle name="Normal 2 2 2 2 5 4 2" xfId="16998" xr:uid="{00000000-0005-0000-0000-0000EE410000}"/>
    <cellStyle name="Normal 2 2 2 2 5 4 2 10" xfId="16999" xr:uid="{00000000-0005-0000-0000-0000EF410000}"/>
    <cellStyle name="Normal 2 2 2 2 5 4 2 2" xfId="17000" xr:uid="{00000000-0005-0000-0000-0000F0410000}"/>
    <cellStyle name="Normal 2 2 2 2 5 4 2 3" xfId="17001" xr:uid="{00000000-0005-0000-0000-0000F1410000}"/>
    <cellStyle name="Normal 2 2 2 2 5 4 2 4" xfId="17002" xr:uid="{00000000-0005-0000-0000-0000F2410000}"/>
    <cellStyle name="Normal 2 2 2 2 5 4 2 5" xfId="17003" xr:uid="{00000000-0005-0000-0000-0000F3410000}"/>
    <cellStyle name="Normal 2 2 2 2 5 4 2 6" xfId="17004" xr:uid="{00000000-0005-0000-0000-0000F4410000}"/>
    <cellStyle name="Normal 2 2 2 2 5 4 2 7" xfId="17005" xr:uid="{00000000-0005-0000-0000-0000F5410000}"/>
    <cellStyle name="Normal 2 2 2 2 5 4 2 8" xfId="17006" xr:uid="{00000000-0005-0000-0000-0000F6410000}"/>
    <cellStyle name="Normal 2 2 2 2 5 4 2 9" xfId="17007" xr:uid="{00000000-0005-0000-0000-0000F7410000}"/>
    <cellStyle name="Normal 2 2 2 2 5 4 3" xfId="17008" xr:uid="{00000000-0005-0000-0000-0000F8410000}"/>
    <cellStyle name="Normal 2 2 2 2 5 4 3 10" xfId="17009" xr:uid="{00000000-0005-0000-0000-0000F9410000}"/>
    <cellStyle name="Normal 2 2 2 2 5 4 3 2" xfId="17010" xr:uid="{00000000-0005-0000-0000-0000FA410000}"/>
    <cellStyle name="Normal 2 2 2 2 5 4 3 3" xfId="17011" xr:uid="{00000000-0005-0000-0000-0000FB410000}"/>
    <cellStyle name="Normal 2 2 2 2 5 4 3 4" xfId="17012" xr:uid="{00000000-0005-0000-0000-0000FC410000}"/>
    <cellStyle name="Normal 2 2 2 2 5 4 3 5" xfId="17013" xr:uid="{00000000-0005-0000-0000-0000FD410000}"/>
    <cellStyle name="Normal 2 2 2 2 5 4 3 6" xfId="17014" xr:uid="{00000000-0005-0000-0000-0000FE410000}"/>
    <cellStyle name="Normal 2 2 2 2 5 4 3 7" xfId="17015" xr:uid="{00000000-0005-0000-0000-0000FF410000}"/>
    <cellStyle name="Normal 2 2 2 2 5 4 3 8" xfId="17016" xr:uid="{00000000-0005-0000-0000-000000420000}"/>
    <cellStyle name="Normal 2 2 2 2 5 4 3 9" xfId="17017" xr:uid="{00000000-0005-0000-0000-000001420000}"/>
    <cellStyle name="Normal 2 2 2 2 5 4 4" xfId="17018" xr:uid="{00000000-0005-0000-0000-000002420000}"/>
    <cellStyle name="Normal 2 2 2 2 5 4 4 10" xfId="17019" xr:uid="{00000000-0005-0000-0000-000003420000}"/>
    <cellStyle name="Normal 2 2 2 2 5 4 4 2" xfId="17020" xr:uid="{00000000-0005-0000-0000-000004420000}"/>
    <cellStyle name="Normal 2 2 2 2 5 4 4 3" xfId="17021" xr:uid="{00000000-0005-0000-0000-000005420000}"/>
    <cellStyle name="Normal 2 2 2 2 5 4 4 4" xfId="17022" xr:uid="{00000000-0005-0000-0000-000006420000}"/>
    <cellStyle name="Normal 2 2 2 2 5 4 4 5" xfId="17023" xr:uid="{00000000-0005-0000-0000-000007420000}"/>
    <cellStyle name="Normal 2 2 2 2 5 4 4 6" xfId="17024" xr:uid="{00000000-0005-0000-0000-000008420000}"/>
    <cellStyle name="Normal 2 2 2 2 5 4 4 7" xfId="17025" xr:uid="{00000000-0005-0000-0000-000009420000}"/>
    <cellStyle name="Normal 2 2 2 2 5 4 4 8" xfId="17026" xr:uid="{00000000-0005-0000-0000-00000A420000}"/>
    <cellStyle name="Normal 2 2 2 2 5 4 4 9" xfId="17027" xr:uid="{00000000-0005-0000-0000-00000B420000}"/>
    <cellStyle name="Normal 2 2 2 2 5 4 5" xfId="17028" xr:uid="{00000000-0005-0000-0000-00000C420000}"/>
    <cellStyle name="Normal 2 2 2 2 5 4 5 10" xfId="17029" xr:uid="{00000000-0005-0000-0000-00000D420000}"/>
    <cellStyle name="Normal 2 2 2 2 5 4 5 2" xfId="17030" xr:uid="{00000000-0005-0000-0000-00000E420000}"/>
    <cellStyle name="Normal 2 2 2 2 5 4 5 3" xfId="17031" xr:uid="{00000000-0005-0000-0000-00000F420000}"/>
    <cellStyle name="Normal 2 2 2 2 5 4 5 4" xfId="17032" xr:uid="{00000000-0005-0000-0000-000010420000}"/>
    <cellStyle name="Normal 2 2 2 2 5 4 5 5" xfId="17033" xr:uid="{00000000-0005-0000-0000-000011420000}"/>
    <cellStyle name="Normal 2 2 2 2 5 4 5 6" xfId="17034" xr:uid="{00000000-0005-0000-0000-000012420000}"/>
    <cellStyle name="Normal 2 2 2 2 5 4 5 7" xfId="17035" xr:uid="{00000000-0005-0000-0000-000013420000}"/>
    <cellStyle name="Normal 2 2 2 2 5 4 5 8" xfId="17036" xr:uid="{00000000-0005-0000-0000-000014420000}"/>
    <cellStyle name="Normal 2 2 2 2 5 4 5 9" xfId="17037" xr:uid="{00000000-0005-0000-0000-000015420000}"/>
    <cellStyle name="Normal 2 2 2 2 5 4 6" xfId="17038" xr:uid="{00000000-0005-0000-0000-000016420000}"/>
    <cellStyle name="Normal 2 2 2 2 5 4 7" xfId="17039" xr:uid="{00000000-0005-0000-0000-000017420000}"/>
    <cellStyle name="Normal 2 2 2 2 5 4 8" xfId="17040" xr:uid="{00000000-0005-0000-0000-000018420000}"/>
    <cellStyle name="Normal 2 2 2 2 5 4 9" xfId="17041" xr:uid="{00000000-0005-0000-0000-000019420000}"/>
    <cellStyle name="Normal 2 2 2 2 5 5" xfId="17042" xr:uid="{00000000-0005-0000-0000-00001A420000}"/>
    <cellStyle name="Normal 2 2 2 2 5 5 10" xfId="17043" xr:uid="{00000000-0005-0000-0000-00001B420000}"/>
    <cellStyle name="Normal 2 2 2 2 5 5 11" xfId="17044" xr:uid="{00000000-0005-0000-0000-00001C420000}"/>
    <cellStyle name="Normal 2 2 2 2 5 5 12" xfId="17045" xr:uid="{00000000-0005-0000-0000-00001D420000}"/>
    <cellStyle name="Normal 2 2 2 2 5 5 13" xfId="17046" xr:uid="{00000000-0005-0000-0000-00001E420000}"/>
    <cellStyle name="Normal 2 2 2 2 5 5 14" xfId="17047" xr:uid="{00000000-0005-0000-0000-00001F420000}"/>
    <cellStyle name="Normal 2 2 2 2 5 5 2" xfId="17048" xr:uid="{00000000-0005-0000-0000-000020420000}"/>
    <cellStyle name="Normal 2 2 2 2 5 5 2 10" xfId="17049" xr:uid="{00000000-0005-0000-0000-000021420000}"/>
    <cellStyle name="Normal 2 2 2 2 5 5 2 2" xfId="17050" xr:uid="{00000000-0005-0000-0000-000022420000}"/>
    <cellStyle name="Normal 2 2 2 2 5 5 2 3" xfId="17051" xr:uid="{00000000-0005-0000-0000-000023420000}"/>
    <cellStyle name="Normal 2 2 2 2 5 5 2 4" xfId="17052" xr:uid="{00000000-0005-0000-0000-000024420000}"/>
    <cellStyle name="Normal 2 2 2 2 5 5 2 5" xfId="17053" xr:uid="{00000000-0005-0000-0000-000025420000}"/>
    <cellStyle name="Normal 2 2 2 2 5 5 2 6" xfId="17054" xr:uid="{00000000-0005-0000-0000-000026420000}"/>
    <cellStyle name="Normal 2 2 2 2 5 5 2 7" xfId="17055" xr:uid="{00000000-0005-0000-0000-000027420000}"/>
    <cellStyle name="Normal 2 2 2 2 5 5 2 8" xfId="17056" xr:uid="{00000000-0005-0000-0000-000028420000}"/>
    <cellStyle name="Normal 2 2 2 2 5 5 2 9" xfId="17057" xr:uid="{00000000-0005-0000-0000-000029420000}"/>
    <cellStyle name="Normal 2 2 2 2 5 5 3" xfId="17058" xr:uid="{00000000-0005-0000-0000-00002A420000}"/>
    <cellStyle name="Normal 2 2 2 2 5 5 3 10" xfId="17059" xr:uid="{00000000-0005-0000-0000-00002B420000}"/>
    <cellStyle name="Normal 2 2 2 2 5 5 3 2" xfId="17060" xr:uid="{00000000-0005-0000-0000-00002C420000}"/>
    <cellStyle name="Normal 2 2 2 2 5 5 3 3" xfId="17061" xr:uid="{00000000-0005-0000-0000-00002D420000}"/>
    <cellStyle name="Normal 2 2 2 2 5 5 3 4" xfId="17062" xr:uid="{00000000-0005-0000-0000-00002E420000}"/>
    <cellStyle name="Normal 2 2 2 2 5 5 3 5" xfId="17063" xr:uid="{00000000-0005-0000-0000-00002F420000}"/>
    <cellStyle name="Normal 2 2 2 2 5 5 3 6" xfId="17064" xr:uid="{00000000-0005-0000-0000-000030420000}"/>
    <cellStyle name="Normal 2 2 2 2 5 5 3 7" xfId="17065" xr:uid="{00000000-0005-0000-0000-000031420000}"/>
    <cellStyle name="Normal 2 2 2 2 5 5 3 8" xfId="17066" xr:uid="{00000000-0005-0000-0000-000032420000}"/>
    <cellStyle name="Normal 2 2 2 2 5 5 3 9" xfId="17067" xr:uid="{00000000-0005-0000-0000-000033420000}"/>
    <cellStyle name="Normal 2 2 2 2 5 5 4" xfId="17068" xr:uid="{00000000-0005-0000-0000-000034420000}"/>
    <cellStyle name="Normal 2 2 2 2 5 5 4 10" xfId="17069" xr:uid="{00000000-0005-0000-0000-000035420000}"/>
    <cellStyle name="Normal 2 2 2 2 5 5 4 2" xfId="17070" xr:uid="{00000000-0005-0000-0000-000036420000}"/>
    <cellStyle name="Normal 2 2 2 2 5 5 4 3" xfId="17071" xr:uid="{00000000-0005-0000-0000-000037420000}"/>
    <cellStyle name="Normal 2 2 2 2 5 5 4 4" xfId="17072" xr:uid="{00000000-0005-0000-0000-000038420000}"/>
    <cellStyle name="Normal 2 2 2 2 5 5 4 5" xfId="17073" xr:uid="{00000000-0005-0000-0000-000039420000}"/>
    <cellStyle name="Normal 2 2 2 2 5 5 4 6" xfId="17074" xr:uid="{00000000-0005-0000-0000-00003A420000}"/>
    <cellStyle name="Normal 2 2 2 2 5 5 4 7" xfId="17075" xr:uid="{00000000-0005-0000-0000-00003B420000}"/>
    <cellStyle name="Normal 2 2 2 2 5 5 4 8" xfId="17076" xr:uid="{00000000-0005-0000-0000-00003C420000}"/>
    <cellStyle name="Normal 2 2 2 2 5 5 4 9" xfId="17077" xr:uid="{00000000-0005-0000-0000-00003D420000}"/>
    <cellStyle name="Normal 2 2 2 2 5 5 5" xfId="17078" xr:uid="{00000000-0005-0000-0000-00003E420000}"/>
    <cellStyle name="Normal 2 2 2 2 5 5 5 10" xfId="17079" xr:uid="{00000000-0005-0000-0000-00003F420000}"/>
    <cellStyle name="Normal 2 2 2 2 5 5 5 2" xfId="17080" xr:uid="{00000000-0005-0000-0000-000040420000}"/>
    <cellStyle name="Normal 2 2 2 2 5 5 5 3" xfId="17081" xr:uid="{00000000-0005-0000-0000-000041420000}"/>
    <cellStyle name="Normal 2 2 2 2 5 5 5 4" xfId="17082" xr:uid="{00000000-0005-0000-0000-000042420000}"/>
    <cellStyle name="Normal 2 2 2 2 5 5 5 5" xfId="17083" xr:uid="{00000000-0005-0000-0000-000043420000}"/>
    <cellStyle name="Normal 2 2 2 2 5 5 5 6" xfId="17084" xr:uid="{00000000-0005-0000-0000-000044420000}"/>
    <cellStyle name="Normal 2 2 2 2 5 5 5 7" xfId="17085" xr:uid="{00000000-0005-0000-0000-000045420000}"/>
    <cellStyle name="Normal 2 2 2 2 5 5 5 8" xfId="17086" xr:uid="{00000000-0005-0000-0000-000046420000}"/>
    <cellStyle name="Normal 2 2 2 2 5 5 5 9" xfId="17087" xr:uid="{00000000-0005-0000-0000-000047420000}"/>
    <cellStyle name="Normal 2 2 2 2 5 5 6" xfId="17088" xr:uid="{00000000-0005-0000-0000-000048420000}"/>
    <cellStyle name="Normal 2 2 2 2 5 5 7" xfId="17089" xr:uid="{00000000-0005-0000-0000-000049420000}"/>
    <cellStyle name="Normal 2 2 2 2 5 5 8" xfId="17090" xr:uid="{00000000-0005-0000-0000-00004A420000}"/>
    <cellStyle name="Normal 2 2 2 2 5 5 9" xfId="17091" xr:uid="{00000000-0005-0000-0000-00004B420000}"/>
    <cellStyle name="Normal 2 2 2 2 5 6" xfId="17092" xr:uid="{00000000-0005-0000-0000-00004C420000}"/>
    <cellStyle name="Normal 2 2 2 2 5 6 10" xfId="17093" xr:uid="{00000000-0005-0000-0000-00004D420000}"/>
    <cellStyle name="Normal 2 2 2 2 5 6 11" xfId="17094" xr:uid="{00000000-0005-0000-0000-00004E420000}"/>
    <cellStyle name="Normal 2 2 2 2 5 6 12" xfId="17095" xr:uid="{00000000-0005-0000-0000-00004F420000}"/>
    <cellStyle name="Normal 2 2 2 2 5 6 13" xfId="17096" xr:uid="{00000000-0005-0000-0000-000050420000}"/>
    <cellStyle name="Normal 2 2 2 2 5 6 14" xfId="17097" xr:uid="{00000000-0005-0000-0000-000051420000}"/>
    <cellStyle name="Normal 2 2 2 2 5 6 2" xfId="17098" xr:uid="{00000000-0005-0000-0000-000052420000}"/>
    <cellStyle name="Normal 2 2 2 2 5 6 2 10" xfId="17099" xr:uid="{00000000-0005-0000-0000-000053420000}"/>
    <cellStyle name="Normal 2 2 2 2 5 6 2 2" xfId="17100" xr:uid="{00000000-0005-0000-0000-000054420000}"/>
    <cellStyle name="Normal 2 2 2 2 5 6 2 3" xfId="17101" xr:uid="{00000000-0005-0000-0000-000055420000}"/>
    <cellStyle name="Normal 2 2 2 2 5 6 2 4" xfId="17102" xr:uid="{00000000-0005-0000-0000-000056420000}"/>
    <cellStyle name="Normal 2 2 2 2 5 6 2 5" xfId="17103" xr:uid="{00000000-0005-0000-0000-000057420000}"/>
    <cellStyle name="Normal 2 2 2 2 5 6 2 6" xfId="17104" xr:uid="{00000000-0005-0000-0000-000058420000}"/>
    <cellStyle name="Normal 2 2 2 2 5 6 2 7" xfId="17105" xr:uid="{00000000-0005-0000-0000-000059420000}"/>
    <cellStyle name="Normal 2 2 2 2 5 6 2 8" xfId="17106" xr:uid="{00000000-0005-0000-0000-00005A420000}"/>
    <cellStyle name="Normal 2 2 2 2 5 6 2 9" xfId="17107" xr:uid="{00000000-0005-0000-0000-00005B420000}"/>
    <cellStyle name="Normal 2 2 2 2 5 6 3" xfId="17108" xr:uid="{00000000-0005-0000-0000-00005C420000}"/>
    <cellStyle name="Normal 2 2 2 2 5 6 3 10" xfId="17109" xr:uid="{00000000-0005-0000-0000-00005D420000}"/>
    <cellStyle name="Normal 2 2 2 2 5 6 3 2" xfId="17110" xr:uid="{00000000-0005-0000-0000-00005E420000}"/>
    <cellStyle name="Normal 2 2 2 2 5 6 3 3" xfId="17111" xr:uid="{00000000-0005-0000-0000-00005F420000}"/>
    <cellStyle name="Normal 2 2 2 2 5 6 3 4" xfId="17112" xr:uid="{00000000-0005-0000-0000-000060420000}"/>
    <cellStyle name="Normal 2 2 2 2 5 6 3 5" xfId="17113" xr:uid="{00000000-0005-0000-0000-000061420000}"/>
    <cellStyle name="Normal 2 2 2 2 5 6 3 6" xfId="17114" xr:uid="{00000000-0005-0000-0000-000062420000}"/>
    <cellStyle name="Normal 2 2 2 2 5 6 3 7" xfId="17115" xr:uid="{00000000-0005-0000-0000-000063420000}"/>
    <cellStyle name="Normal 2 2 2 2 5 6 3 8" xfId="17116" xr:uid="{00000000-0005-0000-0000-000064420000}"/>
    <cellStyle name="Normal 2 2 2 2 5 6 3 9" xfId="17117" xr:uid="{00000000-0005-0000-0000-000065420000}"/>
    <cellStyle name="Normal 2 2 2 2 5 6 4" xfId="17118" xr:uid="{00000000-0005-0000-0000-000066420000}"/>
    <cellStyle name="Normal 2 2 2 2 5 6 4 10" xfId="17119" xr:uid="{00000000-0005-0000-0000-000067420000}"/>
    <cellStyle name="Normal 2 2 2 2 5 6 4 2" xfId="17120" xr:uid="{00000000-0005-0000-0000-000068420000}"/>
    <cellStyle name="Normal 2 2 2 2 5 6 4 3" xfId="17121" xr:uid="{00000000-0005-0000-0000-000069420000}"/>
    <cellStyle name="Normal 2 2 2 2 5 6 4 4" xfId="17122" xr:uid="{00000000-0005-0000-0000-00006A420000}"/>
    <cellStyle name="Normal 2 2 2 2 5 6 4 5" xfId="17123" xr:uid="{00000000-0005-0000-0000-00006B420000}"/>
    <cellStyle name="Normal 2 2 2 2 5 6 4 6" xfId="17124" xr:uid="{00000000-0005-0000-0000-00006C420000}"/>
    <cellStyle name="Normal 2 2 2 2 5 6 4 7" xfId="17125" xr:uid="{00000000-0005-0000-0000-00006D420000}"/>
    <cellStyle name="Normal 2 2 2 2 5 6 4 8" xfId="17126" xr:uid="{00000000-0005-0000-0000-00006E420000}"/>
    <cellStyle name="Normal 2 2 2 2 5 6 4 9" xfId="17127" xr:uid="{00000000-0005-0000-0000-00006F420000}"/>
    <cellStyle name="Normal 2 2 2 2 5 6 5" xfId="17128" xr:uid="{00000000-0005-0000-0000-000070420000}"/>
    <cellStyle name="Normal 2 2 2 2 5 6 5 10" xfId="17129" xr:uid="{00000000-0005-0000-0000-000071420000}"/>
    <cellStyle name="Normal 2 2 2 2 5 6 5 2" xfId="17130" xr:uid="{00000000-0005-0000-0000-000072420000}"/>
    <cellStyle name="Normal 2 2 2 2 5 6 5 3" xfId="17131" xr:uid="{00000000-0005-0000-0000-000073420000}"/>
    <cellStyle name="Normal 2 2 2 2 5 6 5 4" xfId="17132" xr:uid="{00000000-0005-0000-0000-000074420000}"/>
    <cellStyle name="Normal 2 2 2 2 5 6 5 5" xfId="17133" xr:uid="{00000000-0005-0000-0000-000075420000}"/>
    <cellStyle name="Normal 2 2 2 2 5 6 5 6" xfId="17134" xr:uid="{00000000-0005-0000-0000-000076420000}"/>
    <cellStyle name="Normal 2 2 2 2 5 6 5 7" xfId="17135" xr:uid="{00000000-0005-0000-0000-000077420000}"/>
    <cellStyle name="Normal 2 2 2 2 5 6 5 8" xfId="17136" xr:uid="{00000000-0005-0000-0000-000078420000}"/>
    <cellStyle name="Normal 2 2 2 2 5 6 5 9" xfId="17137" xr:uid="{00000000-0005-0000-0000-000079420000}"/>
    <cellStyle name="Normal 2 2 2 2 5 6 6" xfId="17138" xr:uid="{00000000-0005-0000-0000-00007A420000}"/>
    <cellStyle name="Normal 2 2 2 2 5 6 7" xfId="17139" xr:uid="{00000000-0005-0000-0000-00007B420000}"/>
    <cellStyle name="Normal 2 2 2 2 5 6 8" xfId="17140" xr:uid="{00000000-0005-0000-0000-00007C420000}"/>
    <cellStyle name="Normal 2 2 2 2 5 6 9" xfId="17141" xr:uid="{00000000-0005-0000-0000-00007D420000}"/>
    <cellStyle name="Normal 2 2 2 2 5 7" xfId="17142" xr:uid="{00000000-0005-0000-0000-00007E420000}"/>
    <cellStyle name="Normal 2 2 2 2 5 7 10" xfId="17143" xr:uid="{00000000-0005-0000-0000-00007F420000}"/>
    <cellStyle name="Normal 2 2 2 2 5 7 11" xfId="17144" xr:uid="{00000000-0005-0000-0000-000080420000}"/>
    <cellStyle name="Normal 2 2 2 2 5 7 12" xfId="17145" xr:uid="{00000000-0005-0000-0000-000081420000}"/>
    <cellStyle name="Normal 2 2 2 2 5 7 13" xfId="17146" xr:uid="{00000000-0005-0000-0000-000082420000}"/>
    <cellStyle name="Normal 2 2 2 2 5 7 14" xfId="17147" xr:uid="{00000000-0005-0000-0000-000083420000}"/>
    <cellStyle name="Normal 2 2 2 2 5 7 2" xfId="17148" xr:uid="{00000000-0005-0000-0000-000084420000}"/>
    <cellStyle name="Normal 2 2 2 2 5 7 2 10" xfId="17149" xr:uid="{00000000-0005-0000-0000-000085420000}"/>
    <cellStyle name="Normal 2 2 2 2 5 7 2 2" xfId="17150" xr:uid="{00000000-0005-0000-0000-000086420000}"/>
    <cellStyle name="Normal 2 2 2 2 5 7 2 3" xfId="17151" xr:uid="{00000000-0005-0000-0000-000087420000}"/>
    <cellStyle name="Normal 2 2 2 2 5 7 2 4" xfId="17152" xr:uid="{00000000-0005-0000-0000-000088420000}"/>
    <cellStyle name="Normal 2 2 2 2 5 7 2 5" xfId="17153" xr:uid="{00000000-0005-0000-0000-000089420000}"/>
    <cellStyle name="Normal 2 2 2 2 5 7 2 6" xfId="17154" xr:uid="{00000000-0005-0000-0000-00008A420000}"/>
    <cellStyle name="Normal 2 2 2 2 5 7 2 7" xfId="17155" xr:uid="{00000000-0005-0000-0000-00008B420000}"/>
    <cellStyle name="Normal 2 2 2 2 5 7 2 8" xfId="17156" xr:uid="{00000000-0005-0000-0000-00008C420000}"/>
    <cellStyle name="Normal 2 2 2 2 5 7 2 9" xfId="17157" xr:uid="{00000000-0005-0000-0000-00008D420000}"/>
    <cellStyle name="Normal 2 2 2 2 5 7 3" xfId="17158" xr:uid="{00000000-0005-0000-0000-00008E420000}"/>
    <cellStyle name="Normal 2 2 2 2 5 7 3 10" xfId="17159" xr:uid="{00000000-0005-0000-0000-00008F420000}"/>
    <cellStyle name="Normal 2 2 2 2 5 7 3 2" xfId="17160" xr:uid="{00000000-0005-0000-0000-000090420000}"/>
    <cellStyle name="Normal 2 2 2 2 5 7 3 3" xfId="17161" xr:uid="{00000000-0005-0000-0000-000091420000}"/>
    <cellStyle name="Normal 2 2 2 2 5 7 3 4" xfId="17162" xr:uid="{00000000-0005-0000-0000-000092420000}"/>
    <cellStyle name="Normal 2 2 2 2 5 7 3 5" xfId="17163" xr:uid="{00000000-0005-0000-0000-000093420000}"/>
    <cellStyle name="Normal 2 2 2 2 5 7 3 6" xfId="17164" xr:uid="{00000000-0005-0000-0000-000094420000}"/>
    <cellStyle name="Normal 2 2 2 2 5 7 3 7" xfId="17165" xr:uid="{00000000-0005-0000-0000-000095420000}"/>
    <cellStyle name="Normal 2 2 2 2 5 7 3 8" xfId="17166" xr:uid="{00000000-0005-0000-0000-000096420000}"/>
    <cellStyle name="Normal 2 2 2 2 5 7 3 9" xfId="17167" xr:uid="{00000000-0005-0000-0000-000097420000}"/>
    <cellStyle name="Normal 2 2 2 2 5 7 4" xfId="17168" xr:uid="{00000000-0005-0000-0000-000098420000}"/>
    <cellStyle name="Normal 2 2 2 2 5 7 4 10" xfId="17169" xr:uid="{00000000-0005-0000-0000-000099420000}"/>
    <cellStyle name="Normal 2 2 2 2 5 7 4 2" xfId="17170" xr:uid="{00000000-0005-0000-0000-00009A420000}"/>
    <cellStyle name="Normal 2 2 2 2 5 7 4 3" xfId="17171" xr:uid="{00000000-0005-0000-0000-00009B420000}"/>
    <cellStyle name="Normal 2 2 2 2 5 7 4 4" xfId="17172" xr:uid="{00000000-0005-0000-0000-00009C420000}"/>
    <cellStyle name="Normal 2 2 2 2 5 7 4 5" xfId="17173" xr:uid="{00000000-0005-0000-0000-00009D420000}"/>
    <cellStyle name="Normal 2 2 2 2 5 7 4 6" xfId="17174" xr:uid="{00000000-0005-0000-0000-00009E420000}"/>
    <cellStyle name="Normal 2 2 2 2 5 7 4 7" xfId="17175" xr:uid="{00000000-0005-0000-0000-00009F420000}"/>
    <cellStyle name="Normal 2 2 2 2 5 7 4 8" xfId="17176" xr:uid="{00000000-0005-0000-0000-0000A0420000}"/>
    <cellStyle name="Normal 2 2 2 2 5 7 4 9" xfId="17177" xr:uid="{00000000-0005-0000-0000-0000A1420000}"/>
    <cellStyle name="Normal 2 2 2 2 5 7 5" xfId="17178" xr:uid="{00000000-0005-0000-0000-0000A2420000}"/>
    <cellStyle name="Normal 2 2 2 2 5 7 5 10" xfId="17179" xr:uid="{00000000-0005-0000-0000-0000A3420000}"/>
    <cellStyle name="Normal 2 2 2 2 5 7 5 2" xfId="17180" xr:uid="{00000000-0005-0000-0000-0000A4420000}"/>
    <cellStyle name="Normal 2 2 2 2 5 7 5 3" xfId="17181" xr:uid="{00000000-0005-0000-0000-0000A5420000}"/>
    <cellStyle name="Normal 2 2 2 2 5 7 5 4" xfId="17182" xr:uid="{00000000-0005-0000-0000-0000A6420000}"/>
    <cellStyle name="Normal 2 2 2 2 5 7 5 5" xfId="17183" xr:uid="{00000000-0005-0000-0000-0000A7420000}"/>
    <cellStyle name="Normal 2 2 2 2 5 7 5 6" xfId="17184" xr:uid="{00000000-0005-0000-0000-0000A8420000}"/>
    <cellStyle name="Normal 2 2 2 2 5 7 5 7" xfId="17185" xr:uid="{00000000-0005-0000-0000-0000A9420000}"/>
    <cellStyle name="Normal 2 2 2 2 5 7 5 8" xfId="17186" xr:uid="{00000000-0005-0000-0000-0000AA420000}"/>
    <cellStyle name="Normal 2 2 2 2 5 7 5 9" xfId="17187" xr:uid="{00000000-0005-0000-0000-0000AB420000}"/>
    <cellStyle name="Normal 2 2 2 2 5 7 6" xfId="17188" xr:uid="{00000000-0005-0000-0000-0000AC420000}"/>
    <cellStyle name="Normal 2 2 2 2 5 7 7" xfId="17189" xr:uid="{00000000-0005-0000-0000-0000AD420000}"/>
    <cellStyle name="Normal 2 2 2 2 5 7 8" xfId="17190" xr:uid="{00000000-0005-0000-0000-0000AE420000}"/>
    <cellStyle name="Normal 2 2 2 2 5 7 9" xfId="17191" xr:uid="{00000000-0005-0000-0000-0000AF420000}"/>
    <cellStyle name="Normal 2 2 2 2 5 8" xfId="17192" xr:uid="{00000000-0005-0000-0000-0000B0420000}"/>
    <cellStyle name="Normal 2 2 2 2 5 8 10" xfId="17193" xr:uid="{00000000-0005-0000-0000-0000B1420000}"/>
    <cellStyle name="Normal 2 2 2 2 5 8 11" xfId="17194" xr:uid="{00000000-0005-0000-0000-0000B2420000}"/>
    <cellStyle name="Normal 2 2 2 2 5 8 12" xfId="17195" xr:uid="{00000000-0005-0000-0000-0000B3420000}"/>
    <cellStyle name="Normal 2 2 2 2 5 8 13" xfId="17196" xr:uid="{00000000-0005-0000-0000-0000B4420000}"/>
    <cellStyle name="Normal 2 2 2 2 5 8 14" xfId="17197" xr:uid="{00000000-0005-0000-0000-0000B5420000}"/>
    <cellStyle name="Normal 2 2 2 2 5 8 2" xfId="17198" xr:uid="{00000000-0005-0000-0000-0000B6420000}"/>
    <cellStyle name="Normal 2 2 2 2 5 8 2 10" xfId="17199" xr:uid="{00000000-0005-0000-0000-0000B7420000}"/>
    <cellStyle name="Normal 2 2 2 2 5 8 2 2" xfId="17200" xr:uid="{00000000-0005-0000-0000-0000B8420000}"/>
    <cellStyle name="Normal 2 2 2 2 5 8 2 3" xfId="17201" xr:uid="{00000000-0005-0000-0000-0000B9420000}"/>
    <cellStyle name="Normal 2 2 2 2 5 8 2 4" xfId="17202" xr:uid="{00000000-0005-0000-0000-0000BA420000}"/>
    <cellStyle name="Normal 2 2 2 2 5 8 2 5" xfId="17203" xr:uid="{00000000-0005-0000-0000-0000BB420000}"/>
    <cellStyle name="Normal 2 2 2 2 5 8 2 6" xfId="17204" xr:uid="{00000000-0005-0000-0000-0000BC420000}"/>
    <cellStyle name="Normal 2 2 2 2 5 8 2 7" xfId="17205" xr:uid="{00000000-0005-0000-0000-0000BD420000}"/>
    <cellStyle name="Normal 2 2 2 2 5 8 2 8" xfId="17206" xr:uid="{00000000-0005-0000-0000-0000BE420000}"/>
    <cellStyle name="Normal 2 2 2 2 5 8 2 9" xfId="17207" xr:uid="{00000000-0005-0000-0000-0000BF420000}"/>
    <cellStyle name="Normal 2 2 2 2 5 8 3" xfId="17208" xr:uid="{00000000-0005-0000-0000-0000C0420000}"/>
    <cellStyle name="Normal 2 2 2 2 5 8 3 10" xfId="17209" xr:uid="{00000000-0005-0000-0000-0000C1420000}"/>
    <cellStyle name="Normal 2 2 2 2 5 8 3 2" xfId="17210" xr:uid="{00000000-0005-0000-0000-0000C2420000}"/>
    <cellStyle name="Normal 2 2 2 2 5 8 3 3" xfId="17211" xr:uid="{00000000-0005-0000-0000-0000C3420000}"/>
    <cellStyle name="Normal 2 2 2 2 5 8 3 4" xfId="17212" xr:uid="{00000000-0005-0000-0000-0000C4420000}"/>
    <cellStyle name="Normal 2 2 2 2 5 8 3 5" xfId="17213" xr:uid="{00000000-0005-0000-0000-0000C5420000}"/>
    <cellStyle name="Normal 2 2 2 2 5 8 3 6" xfId="17214" xr:uid="{00000000-0005-0000-0000-0000C6420000}"/>
    <cellStyle name="Normal 2 2 2 2 5 8 3 7" xfId="17215" xr:uid="{00000000-0005-0000-0000-0000C7420000}"/>
    <cellStyle name="Normal 2 2 2 2 5 8 3 8" xfId="17216" xr:uid="{00000000-0005-0000-0000-0000C8420000}"/>
    <cellStyle name="Normal 2 2 2 2 5 8 3 9" xfId="17217" xr:uid="{00000000-0005-0000-0000-0000C9420000}"/>
    <cellStyle name="Normal 2 2 2 2 5 8 4" xfId="17218" xr:uid="{00000000-0005-0000-0000-0000CA420000}"/>
    <cellStyle name="Normal 2 2 2 2 5 8 4 10" xfId="17219" xr:uid="{00000000-0005-0000-0000-0000CB420000}"/>
    <cellStyle name="Normal 2 2 2 2 5 8 4 2" xfId="17220" xr:uid="{00000000-0005-0000-0000-0000CC420000}"/>
    <cellStyle name="Normal 2 2 2 2 5 8 4 3" xfId="17221" xr:uid="{00000000-0005-0000-0000-0000CD420000}"/>
    <cellStyle name="Normal 2 2 2 2 5 8 4 4" xfId="17222" xr:uid="{00000000-0005-0000-0000-0000CE420000}"/>
    <cellStyle name="Normal 2 2 2 2 5 8 4 5" xfId="17223" xr:uid="{00000000-0005-0000-0000-0000CF420000}"/>
    <cellStyle name="Normal 2 2 2 2 5 8 4 6" xfId="17224" xr:uid="{00000000-0005-0000-0000-0000D0420000}"/>
    <cellStyle name="Normal 2 2 2 2 5 8 4 7" xfId="17225" xr:uid="{00000000-0005-0000-0000-0000D1420000}"/>
    <cellStyle name="Normal 2 2 2 2 5 8 4 8" xfId="17226" xr:uid="{00000000-0005-0000-0000-0000D2420000}"/>
    <cellStyle name="Normal 2 2 2 2 5 8 4 9" xfId="17227" xr:uid="{00000000-0005-0000-0000-0000D3420000}"/>
    <cellStyle name="Normal 2 2 2 2 5 8 5" xfId="17228" xr:uid="{00000000-0005-0000-0000-0000D4420000}"/>
    <cellStyle name="Normal 2 2 2 2 5 8 5 10" xfId="17229" xr:uid="{00000000-0005-0000-0000-0000D5420000}"/>
    <cellStyle name="Normal 2 2 2 2 5 8 5 2" xfId="17230" xr:uid="{00000000-0005-0000-0000-0000D6420000}"/>
    <cellStyle name="Normal 2 2 2 2 5 8 5 3" xfId="17231" xr:uid="{00000000-0005-0000-0000-0000D7420000}"/>
    <cellStyle name="Normal 2 2 2 2 5 8 5 4" xfId="17232" xr:uid="{00000000-0005-0000-0000-0000D8420000}"/>
    <cellStyle name="Normal 2 2 2 2 5 8 5 5" xfId="17233" xr:uid="{00000000-0005-0000-0000-0000D9420000}"/>
    <cellStyle name="Normal 2 2 2 2 5 8 5 6" xfId="17234" xr:uid="{00000000-0005-0000-0000-0000DA420000}"/>
    <cellStyle name="Normal 2 2 2 2 5 8 5 7" xfId="17235" xr:uid="{00000000-0005-0000-0000-0000DB420000}"/>
    <cellStyle name="Normal 2 2 2 2 5 8 5 8" xfId="17236" xr:uid="{00000000-0005-0000-0000-0000DC420000}"/>
    <cellStyle name="Normal 2 2 2 2 5 8 5 9" xfId="17237" xr:uid="{00000000-0005-0000-0000-0000DD420000}"/>
    <cellStyle name="Normal 2 2 2 2 5 8 6" xfId="17238" xr:uid="{00000000-0005-0000-0000-0000DE420000}"/>
    <cellStyle name="Normal 2 2 2 2 5 8 7" xfId="17239" xr:uid="{00000000-0005-0000-0000-0000DF420000}"/>
    <cellStyle name="Normal 2 2 2 2 5 8 8" xfId="17240" xr:uid="{00000000-0005-0000-0000-0000E0420000}"/>
    <cellStyle name="Normal 2 2 2 2 5 8 9" xfId="17241" xr:uid="{00000000-0005-0000-0000-0000E1420000}"/>
    <cellStyle name="Normal 2 2 2 2 5 9" xfId="17242" xr:uid="{00000000-0005-0000-0000-0000E2420000}"/>
    <cellStyle name="Normal 2 2 2 2 5 9 10" xfId="17243" xr:uid="{00000000-0005-0000-0000-0000E3420000}"/>
    <cellStyle name="Normal 2 2 2 2 5 9 11" xfId="17244" xr:uid="{00000000-0005-0000-0000-0000E4420000}"/>
    <cellStyle name="Normal 2 2 2 2 5 9 12" xfId="17245" xr:uid="{00000000-0005-0000-0000-0000E5420000}"/>
    <cellStyle name="Normal 2 2 2 2 5 9 13" xfId="17246" xr:uid="{00000000-0005-0000-0000-0000E6420000}"/>
    <cellStyle name="Normal 2 2 2 2 5 9 14" xfId="17247" xr:uid="{00000000-0005-0000-0000-0000E7420000}"/>
    <cellStyle name="Normal 2 2 2 2 5 9 2" xfId="17248" xr:uid="{00000000-0005-0000-0000-0000E8420000}"/>
    <cellStyle name="Normal 2 2 2 2 5 9 2 10" xfId="17249" xr:uid="{00000000-0005-0000-0000-0000E9420000}"/>
    <cellStyle name="Normal 2 2 2 2 5 9 2 2" xfId="17250" xr:uid="{00000000-0005-0000-0000-0000EA420000}"/>
    <cellStyle name="Normal 2 2 2 2 5 9 2 3" xfId="17251" xr:uid="{00000000-0005-0000-0000-0000EB420000}"/>
    <cellStyle name="Normal 2 2 2 2 5 9 2 4" xfId="17252" xr:uid="{00000000-0005-0000-0000-0000EC420000}"/>
    <cellStyle name="Normal 2 2 2 2 5 9 2 5" xfId="17253" xr:uid="{00000000-0005-0000-0000-0000ED420000}"/>
    <cellStyle name="Normal 2 2 2 2 5 9 2 6" xfId="17254" xr:uid="{00000000-0005-0000-0000-0000EE420000}"/>
    <cellStyle name="Normal 2 2 2 2 5 9 2 7" xfId="17255" xr:uid="{00000000-0005-0000-0000-0000EF420000}"/>
    <cellStyle name="Normal 2 2 2 2 5 9 2 8" xfId="17256" xr:uid="{00000000-0005-0000-0000-0000F0420000}"/>
    <cellStyle name="Normal 2 2 2 2 5 9 2 9" xfId="17257" xr:uid="{00000000-0005-0000-0000-0000F1420000}"/>
    <cellStyle name="Normal 2 2 2 2 5 9 3" xfId="17258" xr:uid="{00000000-0005-0000-0000-0000F2420000}"/>
    <cellStyle name="Normal 2 2 2 2 5 9 3 10" xfId="17259" xr:uid="{00000000-0005-0000-0000-0000F3420000}"/>
    <cellStyle name="Normal 2 2 2 2 5 9 3 2" xfId="17260" xr:uid="{00000000-0005-0000-0000-0000F4420000}"/>
    <cellStyle name="Normal 2 2 2 2 5 9 3 3" xfId="17261" xr:uid="{00000000-0005-0000-0000-0000F5420000}"/>
    <cellStyle name="Normal 2 2 2 2 5 9 3 4" xfId="17262" xr:uid="{00000000-0005-0000-0000-0000F6420000}"/>
    <cellStyle name="Normal 2 2 2 2 5 9 3 5" xfId="17263" xr:uid="{00000000-0005-0000-0000-0000F7420000}"/>
    <cellStyle name="Normal 2 2 2 2 5 9 3 6" xfId="17264" xr:uid="{00000000-0005-0000-0000-0000F8420000}"/>
    <cellStyle name="Normal 2 2 2 2 5 9 3 7" xfId="17265" xr:uid="{00000000-0005-0000-0000-0000F9420000}"/>
    <cellStyle name="Normal 2 2 2 2 5 9 3 8" xfId="17266" xr:uid="{00000000-0005-0000-0000-0000FA420000}"/>
    <cellStyle name="Normal 2 2 2 2 5 9 3 9" xfId="17267" xr:uid="{00000000-0005-0000-0000-0000FB420000}"/>
    <cellStyle name="Normal 2 2 2 2 5 9 4" xfId="17268" xr:uid="{00000000-0005-0000-0000-0000FC420000}"/>
    <cellStyle name="Normal 2 2 2 2 5 9 4 10" xfId="17269" xr:uid="{00000000-0005-0000-0000-0000FD420000}"/>
    <cellStyle name="Normal 2 2 2 2 5 9 4 2" xfId="17270" xr:uid="{00000000-0005-0000-0000-0000FE420000}"/>
    <cellStyle name="Normal 2 2 2 2 5 9 4 3" xfId="17271" xr:uid="{00000000-0005-0000-0000-0000FF420000}"/>
    <cellStyle name="Normal 2 2 2 2 5 9 4 4" xfId="17272" xr:uid="{00000000-0005-0000-0000-000000430000}"/>
    <cellStyle name="Normal 2 2 2 2 5 9 4 5" xfId="17273" xr:uid="{00000000-0005-0000-0000-000001430000}"/>
    <cellStyle name="Normal 2 2 2 2 5 9 4 6" xfId="17274" xr:uid="{00000000-0005-0000-0000-000002430000}"/>
    <cellStyle name="Normal 2 2 2 2 5 9 4 7" xfId="17275" xr:uid="{00000000-0005-0000-0000-000003430000}"/>
    <cellStyle name="Normal 2 2 2 2 5 9 4 8" xfId="17276" xr:uid="{00000000-0005-0000-0000-000004430000}"/>
    <cellStyle name="Normal 2 2 2 2 5 9 4 9" xfId="17277" xr:uid="{00000000-0005-0000-0000-000005430000}"/>
    <cellStyle name="Normal 2 2 2 2 5 9 5" xfId="17278" xr:uid="{00000000-0005-0000-0000-000006430000}"/>
    <cellStyle name="Normal 2 2 2 2 5 9 5 10" xfId="17279" xr:uid="{00000000-0005-0000-0000-000007430000}"/>
    <cellStyle name="Normal 2 2 2 2 5 9 5 2" xfId="17280" xr:uid="{00000000-0005-0000-0000-000008430000}"/>
    <cellStyle name="Normal 2 2 2 2 5 9 5 3" xfId="17281" xr:uid="{00000000-0005-0000-0000-000009430000}"/>
    <cellStyle name="Normal 2 2 2 2 5 9 5 4" xfId="17282" xr:uid="{00000000-0005-0000-0000-00000A430000}"/>
    <cellStyle name="Normal 2 2 2 2 5 9 5 5" xfId="17283" xr:uid="{00000000-0005-0000-0000-00000B430000}"/>
    <cellStyle name="Normal 2 2 2 2 5 9 5 6" xfId="17284" xr:uid="{00000000-0005-0000-0000-00000C430000}"/>
    <cellStyle name="Normal 2 2 2 2 5 9 5 7" xfId="17285" xr:uid="{00000000-0005-0000-0000-00000D430000}"/>
    <cellStyle name="Normal 2 2 2 2 5 9 5 8" xfId="17286" xr:uid="{00000000-0005-0000-0000-00000E430000}"/>
    <cellStyle name="Normal 2 2 2 2 5 9 5 9" xfId="17287" xr:uid="{00000000-0005-0000-0000-00000F430000}"/>
    <cellStyle name="Normal 2 2 2 2 5 9 6" xfId="17288" xr:uid="{00000000-0005-0000-0000-000010430000}"/>
    <cellStyle name="Normal 2 2 2 2 5 9 7" xfId="17289" xr:uid="{00000000-0005-0000-0000-000011430000}"/>
    <cellStyle name="Normal 2 2 2 2 5 9 8" xfId="17290" xr:uid="{00000000-0005-0000-0000-000012430000}"/>
    <cellStyle name="Normal 2 2 2 2 5 9 9" xfId="17291" xr:uid="{00000000-0005-0000-0000-000013430000}"/>
    <cellStyle name="Normal 2 2 2 2 50" xfId="17292" xr:uid="{00000000-0005-0000-0000-000014430000}"/>
    <cellStyle name="Normal 2 2 2 2 51" xfId="17293" xr:uid="{00000000-0005-0000-0000-000015430000}"/>
    <cellStyle name="Normal 2 2 2 2 6" xfId="17294" xr:uid="{00000000-0005-0000-0000-000016430000}"/>
    <cellStyle name="Normal 2 2 2 2 6 2" xfId="419" xr:uid="{00000000-0005-0000-0000-000017430000}"/>
    <cellStyle name="Normal 2 2 2 2 7" xfId="17295" xr:uid="{00000000-0005-0000-0000-000018430000}"/>
    <cellStyle name="Normal 2 2 2 2 8" xfId="17296" xr:uid="{00000000-0005-0000-0000-000019430000}"/>
    <cellStyle name="Normal 2 2 2 2 9" xfId="17297" xr:uid="{00000000-0005-0000-0000-00001A430000}"/>
    <cellStyle name="Normal 2 2 2 20" xfId="17298" xr:uid="{00000000-0005-0000-0000-00001B430000}"/>
    <cellStyle name="Normal 2 2 2 20 10" xfId="17299" xr:uid="{00000000-0005-0000-0000-00001C430000}"/>
    <cellStyle name="Normal 2 2 2 20 11" xfId="17300" xr:uid="{00000000-0005-0000-0000-00001D430000}"/>
    <cellStyle name="Normal 2 2 2 20 12" xfId="17301" xr:uid="{00000000-0005-0000-0000-00001E430000}"/>
    <cellStyle name="Normal 2 2 2 20 13" xfId="17302" xr:uid="{00000000-0005-0000-0000-00001F430000}"/>
    <cellStyle name="Normal 2 2 2 20 14" xfId="17303" xr:uid="{00000000-0005-0000-0000-000020430000}"/>
    <cellStyle name="Normal 2 2 2 20 2" xfId="17304" xr:uid="{00000000-0005-0000-0000-000021430000}"/>
    <cellStyle name="Normal 2 2 2 20 2 10" xfId="17305" xr:uid="{00000000-0005-0000-0000-000022430000}"/>
    <cellStyle name="Normal 2 2 2 20 2 2" xfId="17306" xr:uid="{00000000-0005-0000-0000-000023430000}"/>
    <cellStyle name="Normal 2 2 2 20 2 3" xfId="17307" xr:uid="{00000000-0005-0000-0000-000024430000}"/>
    <cellStyle name="Normal 2 2 2 20 2 4" xfId="17308" xr:uid="{00000000-0005-0000-0000-000025430000}"/>
    <cellStyle name="Normal 2 2 2 20 2 5" xfId="17309" xr:uid="{00000000-0005-0000-0000-000026430000}"/>
    <cellStyle name="Normal 2 2 2 20 2 6" xfId="17310" xr:uid="{00000000-0005-0000-0000-000027430000}"/>
    <cellStyle name="Normal 2 2 2 20 2 7" xfId="17311" xr:uid="{00000000-0005-0000-0000-000028430000}"/>
    <cellStyle name="Normal 2 2 2 20 2 8" xfId="17312" xr:uid="{00000000-0005-0000-0000-000029430000}"/>
    <cellStyle name="Normal 2 2 2 20 2 9" xfId="17313" xr:uid="{00000000-0005-0000-0000-00002A430000}"/>
    <cellStyle name="Normal 2 2 2 20 3" xfId="17314" xr:uid="{00000000-0005-0000-0000-00002B430000}"/>
    <cellStyle name="Normal 2 2 2 20 3 10" xfId="17315" xr:uid="{00000000-0005-0000-0000-00002C430000}"/>
    <cellStyle name="Normal 2 2 2 20 3 2" xfId="17316" xr:uid="{00000000-0005-0000-0000-00002D430000}"/>
    <cellStyle name="Normal 2 2 2 20 3 3" xfId="17317" xr:uid="{00000000-0005-0000-0000-00002E430000}"/>
    <cellStyle name="Normal 2 2 2 20 3 4" xfId="17318" xr:uid="{00000000-0005-0000-0000-00002F430000}"/>
    <cellStyle name="Normal 2 2 2 20 3 5" xfId="17319" xr:uid="{00000000-0005-0000-0000-000030430000}"/>
    <cellStyle name="Normal 2 2 2 20 3 6" xfId="17320" xr:uid="{00000000-0005-0000-0000-000031430000}"/>
    <cellStyle name="Normal 2 2 2 20 3 7" xfId="17321" xr:uid="{00000000-0005-0000-0000-000032430000}"/>
    <cellStyle name="Normal 2 2 2 20 3 8" xfId="17322" xr:uid="{00000000-0005-0000-0000-000033430000}"/>
    <cellStyle name="Normal 2 2 2 20 3 9" xfId="17323" xr:uid="{00000000-0005-0000-0000-000034430000}"/>
    <cellStyle name="Normal 2 2 2 20 4" xfId="17324" xr:uid="{00000000-0005-0000-0000-000035430000}"/>
    <cellStyle name="Normal 2 2 2 20 4 10" xfId="17325" xr:uid="{00000000-0005-0000-0000-000036430000}"/>
    <cellStyle name="Normal 2 2 2 20 4 2" xfId="17326" xr:uid="{00000000-0005-0000-0000-000037430000}"/>
    <cellStyle name="Normal 2 2 2 20 4 3" xfId="17327" xr:uid="{00000000-0005-0000-0000-000038430000}"/>
    <cellStyle name="Normal 2 2 2 20 4 4" xfId="17328" xr:uid="{00000000-0005-0000-0000-000039430000}"/>
    <cellStyle name="Normal 2 2 2 20 4 5" xfId="17329" xr:uid="{00000000-0005-0000-0000-00003A430000}"/>
    <cellStyle name="Normal 2 2 2 20 4 6" xfId="17330" xr:uid="{00000000-0005-0000-0000-00003B430000}"/>
    <cellStyle name="Normal 2 2 2 20 4 7" xfId="17331" xr:uid="{00000000-0005-0000-0000-00003C430000}"/>
    <cellStyle name="Normal 2 2 2 20 4 8" xfId="17332" xr:uid="{00000000-0005-0000-0000-00003D430000}"/>
    <cellStyle name="Normal 2 2 2 20 4 9" xfId="17333" xr:uid="{00000000-0005-0000-0000-00003E430000}"/>
    <cellStyle name="Normal 2 2 2 20 5" xfId="17334" xr:uid="{00000000-0005-0000-0000-00003F430000}"/>
    <cellStyle name="Normal 2 2 2 20 5 10" xfId="17335" xr:uid="{00000000-0005-0000-0000-000040430000}"/>
    <cellStyle name="Normal 2 2 2 20 5 2" xfId="17336" xr:uid="{00000000-0005-0000-0000-000041430000}"/>
    <cellStyle name="Normal 2 2 2 20 5 3" xfId="17337" xr:uid="{00000000-0005-0000-0000-000042430000}"/>
    <cellStyle name="Normal 2 2 2 20 5 4" xfId="17338" xr:uid="{00000000-0005-0000-0000-000043430000}"/>
    <cellStyle name="Normal 2 2 2 20 5 5" xfId="17339" xr:uid="{00000000-0005-0000-0000-000044430000}"/>
    <cellStyle name="Normal 2 2 2 20 5 6" xfId="17340" xr:uid="{00000000-0005-0000-0000-000045430000}"/>
    <cellStyle name="Normal 2 2 2 20 5 7" xfId="17341" xr:uid="{00000000-0005-0000-0000-000046430000}"/>
    <cellStyle name="Normal 2 2 2 20 5 8" xfId="17342" xr:uid="{00000000-0005-0000-0000-000047430000}"/>
    <cellStyle name="Normal 2 2 2 20 5 9" xfId="17343" xr:uid="{00000000-0005-0000-0000-000048430000}"/>
    <cellStyle name="Normal 2 2 2 20 6" xfId="17344" xr:uid="{00000000-0005-0000-0000-000049430000}"/>
    <cellStyle name="Normal 2 2 2 20 7" xfId="17345" xr:uid="{00000000-0005-0000-0000-00004A430000}"/>
    <cellStyle name="Normal 2 2 2 20 8" xfId="17346" xr:uid="{00000000-0005-0000-0000-00004B430000}"/>
    <cellStyle name="Normal 2 2 2 20 9" xfId="17347" xr:uid="{00000000-0005-0000-0000-00004C430000}"/>
    <cellStyle name="Normal 2 2 2 21" xfId="17348" xr:uid="{00000000-0005-0000-0000-00004D430000}"/>
    <cellStyle name="Normal 2 2 2 21 10" xfId="17349" xr:uid="{00000000-0005-0000-0000-00004E430000}"/>
    <cellStyle name="Normal 2 2 2 21 11" xfId="17350" xr:uid="{00000000-0005-0000-0000-00004F430000}"/>
    <cellStyle name="Normal 2 2 2 21 12" xfId="17351" xr:uid="{00000000-0005-0000-0000-000050430000}"/>
    <cellStyle name="Normal 2 2 2 21 13" xfId="17352" xr:uid="{00000000-0005-0000-0000-000051430000}"/>
    <cellStyle name="Normal 2 2 2 21 14" xfId="17353" xr:uid="{00000000-0005-0000-0000-000052430000}"/>
    <cellStyle name="Normal 2 2 2 21 2" xfId="17354" xr:uid="{00000000-0005-0000-0000-000053430000}"/>
    <cellStyle name="Normal 2 2 2 21 2 10" xfId="17355" xr:uid="{00000000-0005-0000-0000-000054430000}"/>
    <cellStyle name="Normal 2 2 2 21 2 2" xfId="17356" xr:uid="{00000000-0005-0000-0000-000055430000}"/>
    <cellStyle name="Normal 2 2 2 21 2 3" xfId="17357" xr:uid="{00000000-0005-0000-0000-000056430000}"/>
    <cellStyle name="Normal 2 2 2 21 2 4" xfId="17358" xr:uid="{00000000-0005-0000-0000-000057430000}"/>
    <cellStyle name="Normal 2 2 2 21 2 5" xfId="17359" xr:uid="{00000000-0005-0000-0000-000058430000}"/>
    <cellStyle name="Normal 2 2 2 21 2 6" xfId="17360" xr:uid="{00000000-0005-0000-0000-000059430000}"/>
    <cellStyle name="Normal 2 2 2 21 2 7" xfId="17361" xr:uid="{00000000-0005-0000-0000-00005A430000}"/>
    <cellStyle name="Normal 2 2 2 21 2 8" xfId="17362" xr:uid="{00000000-0005-0000-0000-00005B430000}"/>
    <cellStyle name="Normal 2 2 2 21 2 9" xfId="17363" xr:uid="{00000000-0005-0000-0000-00005C430000}"/>
    <cellStyle name="Normal 2 2 2 21 3" xfId="17364" xr:uid="{00000000-0005-0000-0000-00005D430000}"/>
    <cellStyle name="Normal 2 2 2 21 3 10" xfId="17365" xr:uid="{00000000-0005-0000-0000-00005E430000}"/>
    <cellStyle name="Normal 2 2 2 21 3 2" xfId="17366" xr:uid="{00000000-0005-0000-0000-00005F430000}"/>
    <cellStyle name="Normal 2 2 2 21 3 3" xfId="17367" xr:uid="{00000000-0005-0000-0000-000060430000}"/>
    <cellStyle name="Normal 2 2 2 21 3 4" xfId="17368" xr:uid="{00000000-0005-0000-0000-000061430000}"/>
    <cellStyle name="Normal 2 2 2 21 3 5" xfId="17369" xr:uid="{00000000-0005-0000-0000-000062430000}"/>
    <cellStyle name="Normal 2 2 2 21 3 6" xfId="17370" xr:uid="{00000000-0005-0000-0000-000063430000}"/>
    <cellStyle name="Normal 2 2 2 21 3 7" xfId="17371" xr:uid="{00000000-0005-0000-0000-000064430000}"/>
    <cellStyle name="Normal 2 2 2 21 3 8" xfId="17372" xr:uid="{00000000-0005-0000-0000-000065430000}"/>
    <cellStyle name="Normal 2 2 2 21 3 9" xfId="17373" xr:uid="{00000000-0005-0000-0000-000066430000}"/>
    <cellStyle name="Normal 2 2 2 21 4" xfId="17374" xr:uid="{00000000-0005-0000-0000-000067430000}"/>
    <cellStyle name="Normal 2 2 2 21 4 10" xfId="17375" xr:uid="{00000000-0005-0000-0000-000068430000}"/>
    <cellStyle name="Normal 2 2 2 21 4 2" xfId="17376" xr:uid="{00000000-0005-0000-0000-000069430000}"/>
    <cellStyle name="Normal 2 2 2 21 4 3" xfId="17377" xr:uid="{00000000-0005-0000-0000-00006A430000}"/>
    <cellStyle name="Normal 2 2 2 21 4 4" xfId="17378" xr:uid="{00000000-0005-0000-0000-00006B430000}"/>
    <cellStyle name="Normal 2 2 2 21 4 5" xfId="17379" xr:uid="{00000000-0005-0000-0000-00006C430000}"/>
    <cellStyle name="Normal 2 2 2 21 4 6" xfId="17380" xr:uid="{00000000-0005-0000-0000-00006D430000}"/>
    <cellStyle name="Normal 2 2 2 21 4 7" xfId="17381" xr:uid="{00000000-0005-0000-0000-00006E430000}"/>
    <cellStyle name="Normal 2 2 2 21 4 8" xfId="17382" xr:uid="{00000000-0005-0000-0000-00006F430000}"/>
    <cellStyle name="Normal 2 2 2 21 4 9" xfId="17383" xr:uid="{00000000-0005-0000-0000-000070430000}"/>
    <cellStyle name="Normal 2 2 2 21 5" xfId="17384" xr:uid="{00000000-0005-0000-0000-000071430000}"/>
    <cellStyle name="Normal 2 2 2 21 5 10" xfId="17385" xr:uid="{00000000-0005-0000-0000-000072430000}"/>
    <cellStyle name="Normal 2 2 2 21 5 2" xfId="17386" xr:uid="{00000000-0005-0000-0000-000073430000}"/>
    <cellStyle name="Normal 2 2 2 21 5 3" xfId="17387" xr:uid="{00000000-0005-0000-0000-000074430000}"/>
    <cellStyle name="Normal 2 2 2 21 5 4" xfId="17388" xr:uid="{00000000-0005-0000-0000-000075430000}"/>
    <cellStyle name="Normal 2 2 2 21 5 5" xfId="17389" xr:uid="{00000000-0005-0000-0000-000076430000}"/>
    <cellStyle name="Normal 2 2 2 21 5 6" xfId="17390" xr:uid="{00000000-0005-0000-0000-000077430000}"/>
    <cellStyle name="Normal 2 2 2 21 5 7" xfId="17391" xr:uid="{00000000-0005-0000-0000-000078430000}"/>
    <cellStyle name="Normal 2 2 2 21 5 8" xfId="17392" xr:uid="{00000000-0005-0000-0000-000079430000}"/>
    <cellStyle name="Normal 2 2 2 21 5 9" xfId="17393" xr:uid="{00000000-0005-0000-0000-00007A430000}"/>
    <cellStyle name="Normal 2 2 2 21 6" xfId="17394" xr:uid="{00000000-0005-0000-0000-00007B430000}"/>
    <cellStyle name="Normal 2 2 2 21 7" xfId="17395" xr:uid="{00000000-0005-0000-0000-00007C430000}"/>
    <cellStyle name="Normal 2 2 2 21 8" xfId="17396" xr:uid="{00000000-0005-0000-0000-00007D430000}"/>
    <cellStyle name="Normal 2 2 2 21 9" xfId="17397" xr:uid="{00000000-0005-0000-0000-00007E430000}"/>
    <cellStyle name="Normal 2 2 2 22" xfId="17398" xr:uid="{00000000-0005-0000-0000-00007F430000}"/>
    <cellStyle name="Normal 2 2 2 22 10" xfId="17399" xr:uid="{00000000-0005-0000-0000-000080430000}"/>
    <cellStyle name="Normal 2 2 2 22 11" xfId="17400" xr:uid="{00000000-0005-0000-0000-000081430000}"/>
    <cellStyle name="Normal 2 2 2 22 12" xfId="17401" xr:uid="{00000000-0005-0000-0000-000082430000}"/>
    <cellStyle name="Normal 2 2 2 22 13" xfId="17402" xr:uid="{00000000-0005-0000-0000-000083430000}"/>
    <cellStyle name="Normal 2 2 2 22 14" xfId="17403" xr:uid="{00000000-0005-0000-0000-000084430000}"/>
    <cellStyle name="Normal 2 2 2 22 2" xfId="17404" xr:uid="{00000000-0005-0000-0000-000085430000}"/>
    <cellStyle name="Normal 2 2 2 22 2 10" xfId="17405" xr:uid="{00000000-0005-0000-0000-000086430000}"/>
    <cellStyle name="Normal 2 2 2 22 2 2" xfId="17406" xr:uid="{00000000-0005-0000-0000-000087430000}"/>
    <cellStyle name="Normal 2 2 2 22 2 3" xfId="17407" xr:uid="{00000000-0005-0000-0000-000088430000}"/>
    <cellStyle name="Normal 2 2 2 22 2 4" xfId="17408" xr:uid="{00000000-0005-0000-0000-000089430000}"/>
    <cellStyle name="Normal 2 2 2 22 2 5" xfId="17409" xr:uid="{00000000-0005-0000-0000-00008A430000}"/>
    <cellStyle name="Normal 2 2 2 22 2 6" xfId="17410" xr:uid="{00000000-0005-0000-0000-00008B430000}"/>
    <cellStyle name="Normal 2 2 2 22 2 7" xfId="17411" xr:uid="{00000000-0005-0000-0000-00008C430000}"/>
    <cellStyle name="Normal 2 2 2 22 2 8" xfId="17412" xr:uid="{00000000-0005-0000-0000-00008D430000}"/>
    <cellStyle name="Normal 2 2 2 22 2 9" xfId="17413" xr:uid="{00000000-0005-0000-0000-00008E430000}"/>
    <cellStyle name="Normal 2 2 2 22 3" xfId="17414" xr:uid="{00000000-0005-0000-0000-00008F430000}"/>
    <cellStyle name="Normal 2 2 2 22 3 10" xfId="17415" xr:uid="{00000000-0005-0000-0000-000090430000}"/>
    <cellStyle name="Normal 2 2 2 22 3 2" xfId="17416" xr:uid="{00000000-0005-0000-0000-000091430000}"/>
    <cellStyle name="Normal 2 2 2 22 3 3" xfId="17417" xr:uid="{00000000-0005-0000-0000-000092430000}"/>
    <cellStyle name="Normal 2 2 2 22 3 4" xfId="17418" xr:uid="{00000000-0005-0000-0000-000093430000}"/>
    <cellStyle name="Normal 2 2 2 22 3 5" xfId="17419" xr:uid="{00000000-0005-0000-0000-000094430000}"/>
    <cellStyle name="Normal 2 2 2 22 3 6" xfId="17420" xr:uid="{00000000-0005-0000-0000-000095430000}"/>
    <cellStyle name="Normal 2 2 2 22 3 7" xfId="17421" xr:uid="{00000000-0005-0000-0000-000096430000}"/>
    <cellStyle name="Normal 2 2 2 22 3 8" xfId="17422" xr:uid="{00000000-0005-0000-0000-000097430000}"/>
    <cellStyle name="Normal 2 2 2 22 3 9" xfId="17423" xr:uid="{00000000-0005-0000-0000-000098430000}"/>
    <cellStyle name="Normal 2 2 2 22 4" xfId="17424" xr:uid="{00000000-0005-0000-0000-000099430000}"/>
    <cellStyle name="Normal 2 2 2 22 4 10" xfId="17425" xr:uid="{00000000-0005-0000-0000-00009A430000}"/>
    <cellStyle name="Normal 2 2 2 22 4 2" xfId="17426" xr:uid="{00000000-0005-0000-0000-00009B430000}"/>
    <cellStyle name="Normal 2 2 2 22 4 3" xfId="17427" xr:uid="{00000000-0005-0000-0000-00009C430000}"/>
    <cellStyle name="Normal 2 2 2 22 4 4" xfId="17428" xr:uid="{00000000-0005-0000-0000-00009D430000}"/>
    <cellStyle name="Normal 2 2 2 22 4 5" xfId="17429" xr:uid="{00000000-0005-0000-0000-00009E430000}"/>
    <cellStyle name="Normal 2 2 2 22 4 6" xfId="17430" xr:uid="{00000000-0005-0000-0000-00009F430000}"/>
    <cellStyle name="Normal 2 2 2 22 4 7" xfId="17431" xr:uid="{00000000-0005-0000-0000-0000A0430000}"/>
    <cellStyle name="Normal 2 2 2 22 4 8" xfId="17432" xr:uid="{00000000-0005-0000-0000-0000A1430000}"/>
    <cellStyle name="Normal 2 2 2 22 4 9" xfId="17433" xr:uid="{00000000-0005-0000-0000-0000A2430000}"/>
    <cellStyle name="Normal 2 2 2 22 5" xfId="17434" xr:uid="{00000000-0005-0000-0000-0000A3430000}"/>
    <cellStyle name="Normal 2 2 2 22 5 10" xfId="17435" xr:uid="{00000000-0005-0000-0000-0000A4430000}"/>
    <cellStyle name="Normal 2 2 2 22 5 2" xfId="17436" xr:uid="{00000000-0005-0000-0000-0000A5430000}"/>
    <cellStyle name="Normal 2 2 2 22 5 3" xfId="17437" xr:uid="{00000000-0005-0000-0000-0000A6430000}"/>
    <cellStyle name="Normal 2 2 2 22 5 4" xfId="17438" xr:uid="{00000000-0005-0000-0000-0000A7430000}"/>
    <cellStyle name="Normal 2 2 2 22 5 5" xfId="17439" xr:uid="{00000000-0005-0000-0000-0000A8430000}"/>
    <cellStyle name="Normal 2 2 2 22 5 6" xfId="17440" xr:uid="{00000000-0005-0000-0000-0000A9430000}"/>
    <cellStyle name="Normal 2 2 2 22 5 7" xfId="17441" xr:uid="{00000000-0005-0000-0000-0000AA430000}"/>
    <cellStyle name="Normal 2 2 2 22 5 8" xfId="17442" xr:uid="{00000000-0005-0000-0000-0000AB430000}"/>
    <cellStyle name="Normal 2 2 2 22 5 9" xfId="17443" xr:uid="{00000000-0005-0000-0000-0000AC430000}"/>
    <cellStyle name="Normal 2 2 2 22 6" xfId="17444" xr:uid="{00000000-0005-0000-0000-0000AD430000}"/>
    <cellStyle name="Normal 2 2 2 22 7" xfId="17445" xr:uid="{00000000-0005-0000-0000-0000AE430000}"/>
    <cellStyle name="Normal 2 2 2 22 8" xfId="17446" xr:uid="{00000000-0005-0000-0000-0000AF430000}"/>
    <cellStyle name="Normal 2 2 2 22 9" xfId="17447" xr:uid="{00000000-0005-0000-0000-0000B0430000}"/>
    <cellStyle name="Normal 2 2 2 23" xfId="17448" xr:uid="{00000000-0005-0000-0000-0000B1430000}"/>
    <cellStyle name="Normal 2 2 2 23 10" xfId="17449" xr:uid="{00000000-0005-0000-0000-0000B2430000}"/>
    <cellStyle name="Normal 2 2 2 23 11" xfId="17450" xr:uid="{00000000-0005-0000-0000-0000B3430000}"/>
    <cellStyle name="Normal 2 2 2 23 12" xfId="17451" xr:uid="{00000000-0005-0000-0000-0000B4430000}"/>
    <cellStyle name="Normal 2 2 2 23 13" xfId="17452" xr:uid="{00000000-0005-0000-0000-0000B5430000}"/>
    <cellStyle name="Normal 2 2 2 23 14" xfId="17453" xr:uid="{00000000-0005-0000-0000-0000B6430000}"/>
    <cellStyle name="Normal 2 2 2 23 2" xfId="17454" xr:uid="{00000000-0005-0000-0000-0000B7430000}"/>
    <cellStyle name="Normal 2 2 2 23 2 10" xfId="17455" xr:uid="{00000000-0005-0000-0000-0000B8430000}"/>
    <cellStyle name="Normal 2 2 2 23 2 2" xfId="17456" xr:uid="{00000000-0005-0000-0000-0000B9430000}"/>
    <cellStyle name="Normal 2 2 2 23 2 3" xfId="17457" xr:uid="{00000000-0005-0000-0000-0000BA430000}"/>
    <cellStyle name="Normal 2 2 2 23 2 4" xfId="17458" xr:uid="{00000000-0005-0000-0000-0000BB430000}"/>
    <cellStyle name="Normal 2 2 2 23 2 5" xfId="17459" xr:uid="{00000000-0005-0000-0000-0000BC430000}"/>
    <cellStyle name="Normal 2 2 2 23 2 6" xfId="17460" xr:uid="{00000000-0005-0000-0000-0000BD430000}"/>
    <cellStyle name="Normal 2 2 2 23 2 7" xfId="17461" xr:uid="{00000000-0005-0000-0000-0000BE430000}"/>
    <cellStyle name="Normal 2 2 2 23 2 8" xfId="17462" xr:uid="{00000000-0005-0000-0000-0000BF430000}"/>
    <cellStyle name="Normal 2 2 2 23 2 9" xfId="17463" xr:uid="{00000000-0005-0000-0000-0000C0430000}"/>
    <cellStyle name="Normal 2 2 2 23 3" xfId="17464" xr:uid="{00000000-0005-0000-0000-0000C1430000}"/>
    <cellStyle name="Normal 2 2 2 23 3 10" xfId="17465" xr:uid="{00000000-0005-0000-0000-0000C2430000}"/>
    <cellStyle name="Normal 2 2 2 23 3 2" xfId="17466" xr:uid="{00000000-0005-0000-0000-0000C3430000}"/>
    <cellStyle name="Normal 2 2 2 23 3 3" xfId="17467" xr:uid="{00000000-0005-0000-0000-0000C4430000}"/>
    <cellStyle name="Normal 2 2 2 23 3 4" xfId="17468" xr:uid="{00000000-0005-0000-0000-0000C5430000}"/>
    <cellStyle name="Normal 2 2 2 23 3 5" xfId="17469" xr:uid="{00000000-0005-0000-0000-0000C6430000}"/>
    <cellStyle name="Normal 2 2 2 23 3 6" xfId="17470" xr:uid="{00000000-0005-0000-0000-0000C7430000}"/>
    <cellStyle name="Normal 2 2 2 23 3 7" xfId="17471" xr:uid="{00000000-0005-0000-0000-0000C8430000}"/>
    <cellStyle name="Normal 2 2 2 23 3 8" xfId="17472" xr:uid="{00000000-0005-0000-0000-0000C9430000}"/>
    <cellStyle name="Normal 2 2 2 23 3 9" xfId="17473" xr:uid="{00000000-0005-0000-0000-0000CA430000}"/>
    <cellStyle name="Normal 2 2 2 23 4" xfId="17474" xr:uid="{00000000-0005-0000-0000-0000CB430000}"/>
    <cellStyle name="Normal 2 2 2 23 4 10" xfId="17475" xr:uid="{00000000-0005-0000-0000-0000CC430000}"/>
    <cellStyle name="Normal 2 2 2 23 4 2" xfId="17476" xr:uid="{00000000-0005-0000-0000-0000CD430000}"/>
    <cellStyle name="Normal 2 2 2 23 4 3" xfId="17477" xr:uid="{00000000-0005-0000-0000-0000CE430000}"/>
    <cellStyle name="Normal 2 2 2 23 4 4" xfId="17478" xr:uid="{00000000-0005-0000-0000-0000CF430000}"/>
    <cellStyle name="Normal 2 2 2 23 4 5" xfId="17479" xr:uid="{00000000-0005-0000-0000-0000D0430000}"/>
    <cellStyle name="Normal 2 2 2 23 4 6" xfId="17480" xr:uid="{00000000-0005-0000-0000-0000D1430000}"/>
    <cellStyle name="Normal 2 2 2 23 4 7" xfId="17481" xr:uid="{00000000-0005-0000-0000-0000D2430000}"/>
    <cellStyle name="Normal 2 2 2 23 4 8" xfId="17482" xr:uid="{00000000-0005-0000-0000-0000D3430000}"/>
    <cellStyle name="Normal 2 2 2 23 4 9" xfId="17483" xr:uid="{00000000-0005-0000-0000-0000D4430000}"/>
    <cellStyle name="Normal 2 2 2 23 5" xfId="17484" xr:uid="{00000000-0005-0000-0000-0000D5430000}"/>
    <cellStyle name="Normal 2 2 2 23 5 10" xfId="17485" xr:uid="{00000000-0005-0000-0000-0000D6430000}"/>
    <cellStyle name="Normal 2 2 2 23 5 2" xfId="17486" xr:uid="{00000000-0005-0000-0000-0000D7430000}"/>
    <cellStyle name="Normal 2 2 2 23 5 3" xfId="17487" xr:uid="{00000000-0005-0000-0000-0000D8430000}"/>
    <cellStyle name="Normal 2 2 2 23 5 4" xfId="17488" xr:uid="{00000000-0005-0000-0000-0000D9430000}"/>
    <cellStyle name="Normal 2 2 2 23 5 5" xfId="17489" xr:uid="{00000000-0005-0000-0000-0000DA430000}"/>
    <cellStyle name="Normal 2 2 2 23 5 6" xfId="17490" xr:uid="{00000000-0005-0000-0000-0000DB430000}"/>
    <cellStyle name="Normal 2 2 2 23 5 7" xfId="17491" xr:uid="{00000000-0005-0000-0000-0000DC430000}"/>
    <cellStyle name="Normal 2 2 2 23 5 8" xfId="17492" xr:uid="{00000000-0005-0000-0000-0000DD430000}"/>
    <cellStyle name="Normal 2 2 2 23 5 9" xfId="17493" xr:uid="{00000000-0005-0000-0000-0000DE430000}"/>
    <cellStyle name="Normal 2 2 2 23 6" xfId="17494" xr:uid="{00000000-0005-0000-0000-0000DF430000}"/>
    <cellStyle name="Normal 2 2 2 23 7" xfId="17495" xr:uid="{00000000-0005-0000-0000-0000E0430000}"/>
    <cellStyle name="Normal 2 2 2 23 8" xfId="17496" xr:uid="{00000000-0005-0000-0000-0000E1430000}"/>
    <cellStyle name="Normal 2 2 2 23 9" xfId="17497" xr:uid="{00000000-0005-0000-0000-0000E2430000}"/>
    <cellStyle name="Normal 2 2 2 24" xfId="17498" xr:uid="{00000000-0005-0000-0000-0000E3430000}"/>
    <cellStyle name="Normal 2 2 2 24 10" xfId="17499" xr:uid="{00000000-0005-0000-0000-0000E4430000}"/>
    <cellStyle name="Normal 2 2 2 24 11" xfId="17500" xr:uid="{00000000-0005-0000-0000-0000E5430000}"/>
    <cellStyle name="Normal 2 2 2 24 12" xfId="17501" xr:uid="{00000000-0005-0000-0000-0000E6430000}"/>
    <cellStyle name="Normal 2 2 2 24 13" xfId="17502" xr:uid="{00000000-0005-0000-0000-0000E7430000}"/>
    <cellStyle name="Normal 2 2 2 24 14" xfId="17503" xr:uid="{00000000-0005-0000-0000-0000E8430000}"/>
    <cellStyle name="Normal 2 2 2 24 2" xfId="17504" xr:uid="{00000000-0005-0000-0000-0000E9430000}"/>
    <cellStyle name="Normal 2 2 2 24 2 10" xfId="17505" xr:uid="{00000000-0005-0000-0000-0000EA430000}"/>
    <cellStyle name="Normal 2 2 2 24 2 2" xfId="17506" xr:uid="{00000000-0005-0000-0000-0000EB430000}"/>
    <cellStyle name="Normal 2 2 2 24 2 3" xfId="17507" xr:uid="{00000000-0005-0000-0000-0000EC430000}"/>
    <cellStyle name="Normal 2 2 2 24 2 4" xfId="17508" xr:uid="{00000000-0005-0000-0000-0000ED430000}"/>
    <cellStyle name="Normal 2 2 2 24 2 5" xfId="17509" xr:uid="{00000000-0005-0000-0000-0000EE430000}"/>
    <cellStyle name="Normal 2 2 2 24 2 6" xfId="17510" xr:uid="{00000000-0005-0000-0000-0000EF430000}"/>
    <cellStyle name="Normal 2 2 2 24 2 7" xfId="17511" xr:uid="{00000000-0005-0000-0000-0000F0430000}"/>
    <cellStyle name="Normal 2 2 2 24 2 8" xfId="17512" xr:uid="{00000000-0005-0000-0000-0000F1430000}"/>
    <cellStyle name="Normal 2 2 2 24 2 9" xfId="17513" xr:uid="{00000000-0005-0000-0000-0000F2430000}"/>
    <cellStyle name="Normal 2 2 2 24 3" xfId="17514" xr:uid="{00000000-0005-0000-0000-0000F3430000}"/>
    <cellStyle name="Normal 2 2 2 24 3 10" xfId="17515" xr:uid="{00000000-0005-0000-0000-0000F4430000}"/>
    <cellStyle name="Normal 2 2 2 24 3 2" xfId="17516" xr:uid="{00000000-0005-0000-0000-0000F5430000}"/>
    <cellStyle name="Normal 2 2 2 24 3 3" xfId="17517" xr:uid="{00000000-0005-0000-0000-0000F6430000}"/>
    <cellStyle name="Normal 2 2 2 24 3 4" xfId="17518" xr:uid="{00000000-0005-0000-0000-0000F7430000}"/>
    <cellStyle name="Normal 2 2 2 24 3 5" xfId="17519" xr:uid="{00000000-0005-0000-0000-0000F8430000}"/>
    <cellStyle name="Normal 2 2 2 24 3 6" xfId="17520" xr:uid="{00000000-0005-0000-0000-0000F9430000}"/>
    <cellStyle name="Normal 2 2 2 24 3 7" xfId="17521" xr:uid="{00000000-0005-0000-0000-0000FA430000}"/>
    <cellStyle name="Normal 2 2 2 24 3 8" xfId="17522" xr:uid="{00000000-0005-0000-0000-0000FB430000}"/>
    <cellStyle name="Normal 2 2 2 24 3 9" xfId="17523" xr:uid="{00000000-0005-0000-0000-0000FC430000}"/>
    <cellStyle name="Normal 2 2 2 24 4" xfId="17524" xr:uid="{00000000-0005-0000-0000-0000FD430000}"/>
    <cellStyle name="Normal 2 2 2 24 4 10" xfId="17525" xr:uid="{00000000-0005-0000-0000-0000FE430000}"/>
    <cellStyle name="Normal 2 2 2 24 4 2" xfId="17526" xr:uid="{00000000-0005-0000-0000-0000FF430000}"/>
    <cellStyle name="Normal 2 2 2 24 4 3" xfId="17527" xr:uid="{00000000-0005-0000-0000-000000440000}"/>
    <cellStyle name="Normal 2 2 2 24 4 4" xfId="17528" xr:uid="{00000000-0005-0000-0000-000001440000}"/>
    <cellStyle name="Normal 2 2 2 24 4 5" xfId="17529" xr:uid="{00000000-0005-0000-0000-000002440000}"/>
    <cellStyle name="Normal 2 2 2 24 4 6" xfId="17530" xr:uid="{00000000-0005-0000-0000-000003440000}"/>
    <cellStyle name="Normal 2 2 2 24 4 7" xfId="17531" xr:uid="{00000000-0005-0000-0000-000004440000}"/>
    <cellStyle name="Normal 2 2 2 24 4 8" xfId="17532" xr:uid="{00000000-0005-0000-0000-000005440000}"/>
    <cellStyle name="Normal 2 2 2 24 4 9" xfId="17533" xr:uid="{00000000-0005-0000-0000-000006440000}"/>
    <cellStyle name="Normal 2 2 2 24 5" xfId="17534" xr:uid="{00000000-0005-0000-0000-000007440000}"/>
    <cellStyle name="Normal 2 2 2 24 5 10" xfId="17535" xr:uid="{00000000-0005-0000-0000-000008440000}"/>
    <cellStyle name="Normal 2 2 2 24 5 2" xfId="17536" xr:uid="{00000000-0005-0000-0000-000009440000}"/>
    <cellStyle name="Normal 2 2 2 24 5 3" xfId="17537" xr:uid="{00000000-0005-0000-0000-00000A440000}"/>
    <cellStyle name="Normal 2 2 2 24 5 4" xfId="17538" xr:uid="{00000000-0005-0000-0000-00000B440000}"/>
    <cellStyle name="Normal 2 2 2 24 5 5" xfId="17539" xr:uid="{00000000-0005-0000-0000-00000C440000}"/>
    <cellStyle name="Normal 2 2 2 24 5 6" xfId="17540" xr:uid="{00000000-0005-0000-0000-00000D440000}"/>
    <cellStyle name="Normal 2 2 2 24 5 7" xfId="17541" xr:uid="{00000000-0005-0000-0000-00000E440000}"/>
    <cellStyle name="Normal 2 2 2 24 5 8" xfId="17542" xr:uid="{00000000-0005-0000-0000-00000F440000}"/>
    <cellStyle name="Normal 2 2 2 24 5 9" xfId="17543" xr:uid="{00000000-0005-0000-0000-000010440000}"/>
    <cellStyle name="Normal 2 2 2 24 6" xfId="17544" xr:uid="{00000000-0005-0000-0000-000011440000}"/>
    <cellStyle name="Normal 2 2 2 24 7" xfId="17545" xr:uid="{00000000-0005-0000-0000-000012440000}"/>
    <cellStyle name="Normal 2 2 2 24 8" xfId="17546" xr:uid="{00000000-0005-0000-0000-000013440000}"/>
    <cellStyle name="Normal 2 2 2 24 9" xfId="17547" xr:uid="{00000000-0005-0000-0000-000014440000}"/>
    <cellStyle name="Normal 2 2 2 25" xfId="17548" xr:uid="{00000000-0005-0000-0000-000015440000}"/>
    <cellStyle name="Normal 2 2 2 25 10" xfId="17549" xr:uid="{00000000-0005-0000-0000-000016440000}"/>
    <cellStyle name="Normal 2 2 2 25 11" xfId="17550" xr:uid="{00000000-0005-0000-0000-000017440000}"/>
    <cellStyle name="Normal 2 2 2 25 12" xfId="17551" xr:uid="{00000000-0005-0000-0000-000018440000}"/>
    <cellStyle name="Normal 2 2 2 25 13" xfId="17552" xr:uid="{00000000-0005-0000-0000-000019440000}"/>
    <cellStyle name="Normal 2 2 2 25 14" xfId="17553" xr:uid="{00000000-0005-0000-0000-00001A440000}"/>
    <cellStyle name="Normal 2 2 2 25 2" xfId="17554" xr:uid="{00000000-0005-0000-0000-00001B440000}"/>
    <cellStyle name="Normal 2 2 2 25 2 10" xfId="17555" xr:uid="{00000000-0005-0000-0000-00001C440000}"/>
    <cellStyle name="Normal 2 2 2 25 2 2" xfId="17556" xr:uid="{00000000-0005-0000-0000-00001D440000}"/>
    <cellStyle name="Normal 2 2 2 25 2 3" xfId="17557" xr:uid="{00000000-0005-0000-0000-00001E440000}"/>
    <cellStyle name="Normal 2 2 2 25 2 4" xfId="17558" xr:uid="{00000000-0005-0000-0000-00001F440000}"/>
    <cellStyle name="Normal 2 2 2 25 2 5" xfId="17559" xr:uid="{00000000-0005-0000-0000-000020440000}"/>
    <cellStyle name="Normal 2 2 2 25 2 6" xfId="17560" xr:uid="{00000000-0005-0000-0000-000021440000}"/>
    <cellStyle name="Normal 2 2 2 25 2 7" xfId="17561" xr:uid="{00000000-0005-0000-0000-000022440000}"/>
    <cellStyle name="Normal 2 2 2 25 2 8" xfId="17562" xr:uid="{00000000-0005-0000-0000-000023440000}"/>
    <cellStyle name="Normal 2 2 2 25 2 9" xfId="17563" xr:uid="{00000000-0005-0000-0000-000024440000}"/>
    <cellStyle name="Normal 2 2 2 25 3" xfId="17564" xr:uid="{00000000-0005-0000-0000-000025440000}"/>
    <cellStyle name="Normal 2 2 2 25 3 10" xfId="17565" xr:uid="{00000000-0005-0000-0000-000026440000}"/>
    <cellStyle name="Normal 2 2 2 25 3 2" xfId="17566" xr:uid="{00000000-0005-0000-0000-000027440000}"/>
    <cellStyle name="Normal 2 2 2 25 3 3" xfId="17567" xr:uid="{00000000-0005-0000-0000-000028440000}"/>
    <cellStyle name="Normal 2 2 2 25 3 4" xfId="17568" xr:uid="{00000000-0005-0000-0000-000029440000}"/>
    <cellStyle name="Normal 2 2 2 25 3 5" xfId="17569" xr:uid="{00000000-0005-0000-0000-00002A440000}"/>
    <cellStyle name="Normal 2 2 2 25 3 6" xfId="17570" xr:uid="{00000000-0005-0000-0000-00002B440000}"/>
    <cellStyle name="Normal 2 2 2 25 3 7" xfId="17571" xr:uid="{00000000-0005-0000-0000-00002C440000}"/>
    <cellStyle name="Normal 2 2 2 25 3 8" xfId="17572" xr:uid="{00000000-0005-0000-0000-00002D440000}"/>
    <cellStyle name="Normal 2 2 2 25 3 9" xfId="17573" xr:uid="{00000000-0005-0000-0000-00002E440000}"/>
    <cellStyle name="Normal 2 2 2 25 4" xfId="17574" xr:uid="{00000000-0005-0000-0000-00002F440000}"/>
    <cellStyle name="Normal 2 2 2 25 4 10" xfId="17575" xr:uid="{00000000-0005-0000-0000-000030440000}"/>
    <cellStyle name="Normal 2 2 2 25 4 2" xfId="17576" xr:uid="{00000000-0005-0000-0000-000031440000}"/>
    <cellStyle name="Normal 2 2 2 25 4 3" xfId="17577" xr:uid="{00000000-0005-0000-0000-000032440000}"/>
    <cellStyle name="Normal 2 2 2 25 4 4" xfId="17578" xr:uid="{00000000-0005-0000-0000-000033440000}"/>
    <cellStyle name="Normal 2 2 2 25 4 5" xfId="17579" xr:uid="{00000000-0005-0000-0000-000034440000}"/>
    <cellStyle name="Normal 2 2 2 25 4 6" xfId="17580" xr:uid="{00000000-0005-0000-0000-000035440000}"/>
    <cellStyle name="Normal 2 2 2 25 4 7" xfId="17581" xr:uid="{00000000-0005-0000-0000-000036440000}"/>
    <cellStyle name="Normal 2 2 2 25 4 8" xfId="17582" xr:uid="{00000000-0005-0000-0000-000037440000}"/>
    <cellStyle name="Normal 2 2 2 25 4 9" xfId="17583" xr:uid="{00000000-0005-0000-0000-000038440000}"/>
    <cellStyle name="Normal 2 2 2 25 5" xfId="17584" xr:uid="{00000000-0005-0000-0000-000039440000}"/>
    <cellStyle name="Normal 2 2 2 25 5 10" xfId="17585" xr:uid="{00000000-0005-0000-0000-00003A440000}"/>
    <cellStyle name="Normal 2 2 2 25 5 2" xfId="17586" xr:uid="{00000000-0005-0000-0000-00003B440000}"/>
    <cellStyle name="Normal 2 2 2 25 5 3" xfId="17587" xr:uid="{00000000-0005-0000-0000-00003C440000}"/>
    <cellStyle name="Normal 2 2 2 25 5 4" xfId="17588" xr:uid="{00000000-0005-0000-0000-00003D440000}"/>
    <cellStyle name="Normal 2 2 2 25 5 5" xfId="17589" xr:uid="{00000000-0005-0000-0000-00003E440000}"/>
    <cellStyle name="Normal 2 2 2 25 5 6" xfId="17590" xr:uid="{00000000-0005-0000-0000-00003F440000}"/>
    <cellStyle name="Normal 2 2 2 25 5 7" xfId="17591" xr:uid="{00000000-0005-0000-0000-000040440000}"/>
    <cellStyle name="Normal 2 2 2 25 5 8" xfId="17592" xr:uid="{00000000-0005-0000-0000-000041440000}"/>
    <cellStyle name="Normal 2 2 2 25 5 9" xfId="17593" xr:uid="{00000000-0005-0000-0000-000042440000}"/>
    <cellStyle name="Normal 2 2 2 25 6" xfId="17594" xr:uid="{00000000-0005-0000-0000-000043440000}"/>
    <cellStyle name="Normal 2 2 2 25 7" xfId="17595" xr:uid="{00000000-0005-0000-0000-000044440000}"/>
    <cellStyle name="Normal 2 2 2 25 8" xfId="17596" xr:uid="{00000000-0005-0000-0000-000045440000}"/>
    <cellStyle name="Normal 2 2 2 25 9" xfId="17597" xr:uid="{00000000-0005-0000-0000-000046440000}"/>
    <cellStyle name="Normal 2 2 2 26" xfId="17598" xr:uid="{00000000-0005-0000-0000-000047440000}"/>
    <cellStyle name="Normal 2 2 2 26 10" xfId="17599" xr:uid="{00000000-0005-0000-0000-000048440000}"/>
    <cellStyle name="Normal 2 2 2 26 11" xfId="17600" xr:uid="{00000000-0005-0000-0000-000049440000}"/>
    <cellStyle name="Normal 2 2 2 26 12" xfId="17601" xr:uid="{00000000-0005-0000-0000-00004A440000}"/>
    <cellStyle name="Normal 2 2 2 26 13" xfId="17602" xr:uid="{00000000-0005-0000-0000-00004B440000}"/>
    <cellStyle name="Normal 2 2 2 26 14" xfId="17603" xr:uid="{00000000-0005-0000-0000-00004C440000}"/>
    <cellStyle name="Normal 2 2 2 26 2" xfId="17604" xr:uid="{00000000-0005-0000-0000-00004D440000}"/>
    <cellStyle name="Normal 2 2 2 26 2 10" xfId="17605" xr:uid="{00000000-0005-0000-0000-00004E440000}"/>
    <cellStyle name="Normal 2 2 2 26 2 2" xfId="17606" xr:uid="{00000000-0005-0000-0000-00004F440000}"/>
    <cellStyle name="Normal 2 2 2 26 2 3" xfId="17607" xr:uid="{00000000-0005-0000-0000-000050440000}"/>
    <cellStyle name="Normal 2 2 2 26 2 4" xfId="17608" xr:uid="{00000000-0005-0000-0000-000051440000}"/>
    <cellStyle name="Normal 2 2 2 26 2 5" xfId="17609" xr:uid="{00000000-0005-0000-0000-000052440000}"/>
    <cellStyle name="Normal 2 2 2 26 2 6" xfId="17610" xr:uid="{00000000-0005-0000-0000-000053440000}"/>
    <cellStyle name="Normal 2 2 2 26 2 7" xfId="17611" xr:uid="{00000000-0005-0000-0000-000054440000}"/>
    <cellStyle name="Normal 2 2 2 26 2 8" xfId="17612" xr:uid="{00000000-0005-0000-0000-000055440000}"/>
    <cellStyle name="Normal 2 2 2 26 2 9" xfId="17613" xr:uid="{00000000-0005-0000-0000-000056440000}"/>
    <cellStyle name="Normal 2 2 2 26 3" xfId="17614" xr:uid="{00000000-0005-0000-0000-000057440000}"/>
    <cellStyle name="Normal 2 2 2 26 3 10" xfId="17615" xr:uid="{00000000-0005-0000-0000-000058440000}"/>
    <cellStyle name="Normal 2 2 2 26 3 2" xfId="17616" xr:uid="{00000000-0005-0000-0000-000059440000}"/>
    <cellStyle name="Normal 2 2 2 26 3 3" xfId="17617" xr:uid="{00000000-0005-0000-0000-00005A440000}"/>
    <cellStyle name="Normal 2 2 2 26 3 4" xfId="17618" xr:uid="{00000000-0005-0000-0000-00005B440000}"/>
    <cellStyle name="Normal 2 2 2 26 3 5" xfId="17619" xr:uid="{00000000-0005-0000-0000-00005C440000}"/>
    <cellStyle name="Normal 2 2 2 26 3 6" xfId="17620" xr:uid="{00000000-0005-0000-0000-00005D440000}"/>
    <cellStyle name="Normal 2 2 2 26 3 7" xfId="17621" xr:uid="{00000000-0005-0000-0000-00005E440000}"/>
    <cellStyle name="Normal 2 2 2 26 3 8" xfId="17622" xr:uid="{00000000-0005-0000-0000-00005F440000}"/>
    <cellStyle name="Normal 2 2 2 26 3 9" xfId="17623" xr:uid="{00000000-0005-0000-0000-000060440000}"/>
    <cellStyle name="Normal 2 2 2 26 4" xfId="17624" xr:uid="{00000000-0005-0000-0000-000061440000}"/>
    <cellStyle name="Normal 2 2 2 26 4 10" xfId="17625" xr:uid="{00000000-0005-0000-0000-000062440000}"/>
    <cellStyle name="Normal 2 2 2 26 4 2" xfId="17626" xr:uid="{00000000-0005-0000-0000-000063440000}"/>
    <cellStyle name="Normal 2 2 2 26 4 3" xfId="17627" xr:uid="{00000000-0005-0000-0000-000064440000}"/>
    <cellStyle name="Normal 2 2 2 26 4 4" xfId="17628" xr:uid="{00000000-0005-0000-0000-000065440000}"/>
    <cellStyle name="Normal 2 2 2 26 4 5" xfId="17629" xr:uid="{00000000-0005-0000-0000-000066440000}"/>
    <cellStyle name="Normal 2 2 2 26 4 6" xfId="17630" xr:uid="{00000000-0005-0000-0000-000067440000}"/>
    <cellStyle name="Normal 2 2 2 26 4 7" xfId="17631" xr:uid="{00000000-0005-0000-0000-000068440000}"/>
    <cellStyle name="Normal 2 2 2 26 4 8" xfId="17632" xr:uid="{00000000-0005-0000-0000-000069440000}"/>
    <cellStyle name="Normal 2 2 2 26 4 9" xfId="17633" xr:uid="{00000000-0005-0000-0000-00006A440000}"/>
    <cellStyle name="Normal 2 2 2 26 5" xfId="17634" xr:uid="{00000000-0005-0000-0000-00006B440000}"/>
    <cellStyle name="Normal 2 2 2 26 5 10" xfId="17635" xr:uid="{00000000-0005-0000-0000-00006C440000}"/>
    <cellStyle name="Normal 2 2 2 26 5 2" xfId="17636" xr:uid="{00000000-0005-0000-0000-00006D440000}"/>
    <cellStyle name="Normal 2 2 2 26 5 3" xfId="17637" xr:uid="{00000000-0005-0000-0000-00006E440000}"/>
    <cellStyle name="Normal 2 2 2 26 5 4" xfId="17638" xr:uid="{00000000-0005-0000-0000-00006F440000}"/>
    <cellStyle name="Normal 2 2 2 26 5 5" xfId="17639" xr:uid="{00000000-0005-0000-0000-000070440000}"/>
    <cellStyle name="Normal 2 2 2 26 5 6" xfId="17640" xr:uid="{00000000-0005-0000-0000-000071440000}"/>
    <cellStyle name="Normal 2 2 2 26 5 7" xfId="17641" xr:uid="{00000000-0005-0000-0000-000072440000}"/>
    <cellStyle name="Normal 2 2 2 26 5 8" xfId="17642" xr:uid="{00000000-0005-0000-0000-000073440000}"/>
    <cellStyle name="Normal 2 2 2 26 5 9" xfId="17643" xr:uid="{00000000-0005-0000-0000-000074440000}"/>
    <cellStyle name="Normal 2 2 2 26 6" xfId="17644" xr:uid="{00000000-0005-0000-0000-000075440000}"/>
    <cellStyle name="Normal 2 2 2 26 7" xfId="17645" xr:uid="{00000000-0005-0000-0000-000076440000}"/>
    <cellStyle name="Normal 2 2 2 26 8" xfId="17646" xr:uid="{00000000-0005-0000-0000-000077440000}"/>
    <cellStyle name="Normal 2 2 2 26 9" xfId="17647" xr:uid="{00000000-0005-0000-0000-000078440000}"/>
    <cellStyle name="Normal 2 2 2 27" xfId="17648" xr:uid="{00000000-0005-0000-0000-000079440000}"/>
    <cellStyle name="Normal 2 2 2 27 10" xfId="17649" xr:uid="{00000000-0005-0000-0000-00007A440000}"/>
    <cellStyle name="Normal 2 2 2 27 11" xfId="17650" xr:uid="{00000000-0005-0000-0000-00007B440000}"/>
    <cellStyle name="Normal 2 2 2 27 12" xfId="17651" xr:uid="{00000000-0005-0000-0000-00007C440000}"/>
    <cellStyle name="Normal 2 2 2 27 13" xfId="17652" xr:uid="{00000000-0005-0000-0000-00007D440000}"/>
    <cellStyle name="Normal 2 2 2 27 14" xfId="17653" xr:uid="{00000000-0005-0000-0000-00007E440000}"/>
    <cellStyle name="Normal 2 2 2 27 2" xfId="17654" xr:uid="{00000000-0005-0000-0000-00007F440000}"/>
    <cellStyle name="Normal 2 2 2 27 2 10" xfId="17655" xr:uid="{00000000-0005-0000-0000-000080440000}"/>
    <cellStyle name="Normal 2 2 2 27 2 2" xfId="17656" xr:uid="{00000000-0005-0000-0000-000081440000}"/>
    <cellStyle name="Normal 2 2 2 27 2 3" xfId="17657" xr:uid="{00000000-0005-0000-0000-000082440000}"/>
    <cellStyle name="Normal 2 2 2 27 2 4" xfId="17658" xr:uid="{00000000-0005-0000-0000-000083440000}"/>
    <cellStyle name="Normal 2 2 2 27 2 5" xfId="17659" xr:uid="{00000000-0005-0000-0000-000084440000}"/>
    <cellStyle name="Normal 2 2 2 27 2 6" xfId="17660" xr:uid="{00000000-0005-0000-0000-000085440000}"/>
    <cellStyle name="Normal 2 2 2 27 2 7" xfId="17661" xr:uid="{00000000-0005-0000-0000-000086440000}"/>
    <cellStyle name="Normal 2 2 2 27 2 8" xfId="17662" xr:uid="{00000000-0005-0000-0000-000087440000}"/>
    <cellStyle name="Normal 2 2 2 27 2 9" xfId="17663" xr:uid="{00000000-0005-0000-0000-000088440000}"/>
    <cellStyle name="Normal 2 2 2 27 3" xfId="17664" xr:uid="{00000000-0005-0000-0000-000089440000}"/>
    <cellStyle name="Normal 2 2 2 27 3 10" xfId="17665" xr:uid="{00000000-0005-0000-0000-00008A440000}"/>
    <cellStyle name="Normal 2 2 2 27 3 2" xfId="17666" xr:uid="{00000000-0005-0000-0000-00008B440000}"/>
    <cellStyle name="Normal 2 2 2 27 3 3" xfId="17667" xr:uid="{00000000-0005-0000-0000-00008C440000}"/>
    <cellStyle name="Normal 2 2 2 27 3 4" xfId="17668" xr:uid="{00000000-0005-0000-0000-00008D440000}"/>
    <cellStyle name="Normal 2 2 2 27 3 5" xfId="17669" xr:uid="{00000000-0005-0000-0000-00008E440000}"/>
    <cellStyle name="Normal 2 2 2 27 3 6" xfId="17670" xr:uid="{00000000-0005-0000-0000-00008F440000}"/>
    <cellStyle name="Normal 2 2 2 27 3 7" xfId="17671" xr:uid="{00000000-0005-0000-0000-000090440000}"/>
    <cellStyle name="Normal 2 2 2 27 3 8" xfId="17672" xr:uid="{00000000-0005-0000-0000-000091440000}"/>
    <cellStyle name="Normal 2 2 2 27 3 9" xfId="17673" xr:uid="{00000000-0005-0000-0000-000092440000}"/>
    <cellStyle name="Normal 2 2 2 27 4" xfId="17674" xr:uid="{00000000-0005-0000-0000-000093440000}"/>
    <cellStyle name="Normal 2 2 2 27 4 10" xfId="17675" xr:uid="{00000000-0005-0000-0000-000094440000}"/>
    <cellStyle name="Normal 2 2 2 27 4 2" xfId="17676" xr:uid="{00000000-0005-0000-0000-000095440000}"/>
    <cellStyle name="Normal 2 2 2 27 4 3" xfId="17677" xr:uid="{00000000-0005-0000-0000-000096440000}"/>
    <cellStyle name="Normal 2 2 2 27 4 4" xfId="17678" xr:uid="{00000000-0005-0000-0000-000097440000}"/>
    <cellStyle name="Normal 2 2 2 27 4 5" xfId="17679" xr:uid="{00000000-0005-0000-0000-000098440000}"/>
    <cellStyle name="Normal 2 2 2 27 4 6" xfId="17680" xr:uid="{00000000-0005-0000-0000-000099440000}"/>
    <cellStyle name="Normal 2 2 2 27 4 7" xfId="17681" xr:uid="{00000000-0005-0000-0000-00009A440000}"/>
    <cellStyle name="Normal 2 2 2 27 4 8" xfId="17682" xr:uid="{00000000-0005-0000-0000-00009B440000}"/>
    <cellStyle name="Normal 2 2 2 27 4 9" xfId="17683" xr:uid="{00000000-0005-0000-0000-00009C440000}"/>
    <cellStyle name="Normal 2 2 2 27 5" xfId="17684" xr:uid="{00000000-0005-0000-0000-00009D440000}"/>
    <cellStyle name="Normal 2 2 2 27 5 10" xfId="17685" xr:uid="{00000000-0005-0000-0000-00009E440000}"/>
    <cellStyle name="Normal 2 2 2 27 5 2" xfId="17686" xr:uid="{00000000-0005-0000-0000-00009F440000}"/>
    <cellStyle name="Normal 2 2 2 27 5 3" xfId="17687" xr:uid="{00000000-0005-0000-0000-0000A0440000}"/>
    <cellStyle name="Normal 2 2 2 27 5 4" xfId="17688" xr:uid="{00000000-0005-0000-0000-0000A1440000}"/>
    <cellStyle name="Normal 2 2 2 27 5 5" xfId="17689" xr:uid="{00000000-0005-0000-0000-0000A2440000}"/>
    <cellStyle name="Normal 2 2 2 27 5 6" xfId="17690" xr:uid="{00000000-0005-0000-0000-0000A3440000}"/>
    <cellStyle name="Normal 2 2 2 27 5 7" xfId="17691" xr:uid="{00000000-0005-0000-0000-0000A4440000}"/>
    <cellStyle name="Normal 2 2 2 27 5 8" xfId="17692" xr:uid="{00000000-0005-0000-0000-0000A5440000}"/>
    <cellStyle name="Normal 2 2 2 27 5 9" xfId="17693" xr:uid="{00000000-0005-0000-0000-0000A6440000}"/>
    <cellStyle name="Normal 2 2 2 27 6" xfId="17694" xr:uid="{00000000-0005-0000-0000-0000A7440000}"/>
    <cellStyle name="Normal 2 2 2 27 7" xfId="17695" xr:uid="{00000000-0005-0000-0000-0000A8440000}"/>
    <cellStyle name="Normal 2 2 2 27 8" xfId="17696" xr:uid="{00000000-0005-0000-0000-0000A9440000}"/>
    <cellStyle name="Normal 2 2 2 27 9" xfId="17697" xr:uid="{00000000-0005-0000-0000-0000AA440000}"/>
    <cellStyle name="Normal 2 2 2 28" xfId="17698" xr:uid="{00000000-0005-0000-0000-0000AB440000}"/>
    <cellStyle name="Normal 2 2 2 28 10" xfId="17699" xr:uid="{00000000-0005-0000-0000-0000AC440000}"/>
    <cellStyle name="Normal 2 2 2 28 11" xfId="17700" xr:uid="{00000000-0005-0000-0000-0000AD440000}"/>
    <cellStyle name="Normal 2 2 2 28 12" xfId="17701" xr:uid="{00000000-0005-0000-0000-0000AE440000}"/>
    <cellStyle name="Normal 2 2 2 28 13" xfId="17702" xr:uid="{00000000-0005-0000-0000-0000AF440000}"/>
    <cellStyle name="Normal 2 2 2 28 14" xfId="17703" xr:uid="{00000000-0005-0000-0000-0000B0440000}"/>
    <cellStyle name="Normal 2 2 2 28 2" xfId="17704" xr:uid="{00000000-0005-0000-0000-0000B1440000}"/>
    <cellStyle name="Normal 2 2 2 28 2 10" xfId="17705" xr:uid="{00000000-0005-0000-0000-0000B2440000}"/>
    <cellStyle name="Normal 2 2 2 28 2 2" xfId="17706" xr:uid="{00000000-0005-0000-0000-0000B3440000}"/>
    <cellStyle name="Normal 2 2 2 28 2 3" xfId="17707" xr:uid="{00000000-0005-0000-0000-0000B4440000}"/>
    <cellStyle name="Normal 2 2 2 28 2 4" xfId="17708" xr:uid="{00000000-0005-0000-0000-0000B5440000}"/>
    <cellStyle name="Normal 2 2 2 28 2 5" xfId="17709" xr:uid="{00000000-0005-0000-0000-0000B6440000}"/>
    <cellStyle name="Normal 2 2 2 28 2 6" xfId="17710" xr:uid="{00000000-0005-0000-0000-0000B7440000}"/>
    <cellStyle name="Normal 2 2 2 28 2 7" xfId="17711" xr:uid="{00000000-0005-0000-0000-0000B8440000}"/>
    <cellStyle name="Normal 2 2 2 28 2 8" xfId="17712" xr:uid="{00000000-0005-0000-0000-0000B9440000}"/>
    <cellStyle name="Normal 2 2 2 28 2 9" xfId="17713" xr:uid="{00000000-0005-0000-0000-0000BA440000}"/>
    <cellStyle name="Normal 2 2 2 28 3" xfId="17714" xr:uid="{00000000-0005-0000-0000-0000BB440000}"/>
    <cellStyle name="Normal 2 2 2 28 3 10" xfId="17715" xr:uid="{00000000-0005-0000-0000-0000BC440000}"/>
    <cellStyle name="Normal 2 2 2 28 3 2" xfId="17716" xr:uid="{00000000-0005-0000-0000-0000BD440000}"/>
    <cellStyle name="Normal 2 2 2 28 3 3" xfId="17717" xr:uid="{00000000-0005-0000-0000-0000BE440000}"/>
    <cellStyle name="Normal 2 2 2 28 3 4" xfId="17718" xr:uid="{00000000-0005-0000-0000-0000BF440000}"/>
    <cellStyle name="Normal 2 2 2 28 3 5" xfId="17719" xr:uid="{00000000-0005-0000-0000-0000C0440000}"/>
    <cellStyle name="Normal 2 2 2 28 3 6" xfId="17720" xr:uid="{00000000-0005-0000-0000-0000C1440000}"/>
    <cellStyle name="Normal 2 2 2 28 3 7" xfId="17721" xr:uid="{00000000-0005-0000-0000-0000C2440000}"/>
    <cellStyle name="Normal 2 2 2 28 3 8" xfId="17722" xr:uid="{00000000-0005-0000-0000-0000C3440000}"/>
    <cellStyle name="Normal 2 2 2 28 3 9" xfId="17723" xr:uid="{00000000-0005-0000-0000-0000C4440000}"/>
    <cellStyle name="Normal 2 2 2 28 4" xfId="17724" xr:uid="{00000000-0005-0000-0000-0000C5440000}"/>
    <cellStyle name="Normal 2 2 2 28 4 10" xfId="17725" xr:uid="{00000000-0005-0000-0000-0000C6440000}"/>
    <cellStyle name="Normal 2 2 2 28 4 2" xfId="17726" xr:uid="{00000000-0005-0000-0000-0000C7440000}"/>
    <cellStyle name="Normal 2 2 2 28 4 3" xfId="17727" xr:uid="{00000000-0005-0000-0000-0000C8440000}"/>
    <cellStyle name="Normal 2 2 2 28 4 4" xfId="17728" xr:uid="{00000000-0005-0000-0000-0000C9440000}"/>
    <cellStyle name="Normal 2 2 2 28 4 5" xfId="17729" xr:uid="{00000000-0005-0000-0000-0000CA440000}"/>
    <cellStyle name="Normal 2 2 2 28 4 6" xfId="17730" xr:uid="{00000000-0005-0000-0000-0000CB440000}"/>
    <cellStyle name="Normal 2 2 2 28 4 7" xfId="17731" xr:uid="{00000000-0005-0000-0000-0000CC440000}"/>
    <cellStyle name="Normal 2 2 2 28 4 8" xfId="17732" xr:uid="{00000000-0005-0000-0000-0000CD440000}"/>
    <cellStyle name="Normal 2 2 2 28 4 9" xfId="17733" xr:uid="{00000000-0005-0000-0000-0000CE440000}"/>
    <cellStyle name="Normal 2 2 2 28 5" xfId="17734" xr:uid="{00000000-0005-0000-0000-0000CF440000}"/>
    <cellStyle name="Normal 2 2 2 28 5 10" xfId="17735" xr:uid="{00000000-0005-0000-0000-0000D0440000}"/>
    <cellStyle name="Normal 2 2 2 28 5 2" xfId="17736" xr:uid="{00000000-0005-0000-0000-0000D1440000}"/>
    <cellStyle name="Normal 2 2 2 28 5 3" xfId="17737" xr:uid="{00000000-0005-0000-0000-0000D2440000}"/>
    <cellStyle name="Normal 2 2 2 28 5 4" xfId="17738" xr:uid="{00000000-0005-0000-0000-0000D3440000}"/>
    <cellStyle name="Normal 2 2 2 28 5 5" xfId="17739" xr:uid="{00000000-0005-0000-0000-0000D4440000}"/>
    <cellStyle name="Normal 2 2 2 28 5 6" xfId="17740" xr:uid="{00000000-0005-0000-0000-0000D5440000}"/>
    <cellStyle name="Normal 2 2 2 28 5 7" xfId="17741" xr:uid="{00000000-0005-0000-0000-0000D6440000}"/>
    <cellStyle name="Normal 2 2 2 28 5 8" xfId="17742" xr:uid="{00000000-0005-0000-0000-0000D7440000}"/>
    <cellStyle name="Normal 2 2 2 28 5 9" xfId="17743" xr:uid="{00000000-0005-0000-0000-0000D8440000}"/>
    <cellStyle name="Normal 2 2 2 28 6" xfId="17744" xr:uid="{00000000-0005-0000-0000-0000D9440000}"/>
    <cellStyle name="Normal 2 2 2 28 7" xfId="17745" xr:uid="{00000000-0005-0000-0000-0000DA440000}"/>
    <cellStyle name="Normal 2 2 2 28 8" xfId="17746" xr:uid="{00000000-0005-0000-0000-0000DB440000}"/>
    <cellStyle name="Normal 2 2 2 28 9" xfId="17747" xr:uid="{00000000-0005-0000-0000-0000DC440000}"/>
    <cellStyle name="Normal 2 2 2 29" xfId="17748" xr:uid="{00000000-0005-0000-0000-0000DD440000}"/>
    <cellStyle name="Normal 2 2 2 29 10" xfId="17749" xr:uid="{00000000-0005-0000-0000-0000DE440000}"/>
    <cellStyle name="Normal 2 2 2 29 11" xfId="17750" xr:uid="{00000000-0005-0000-0000-0000DF440000}"/>
    <cellStyle name="Normal 2 2 2 29 12" xfId="17751" xr:uid="{00000000-0005-0000-0000-0000E0440000}"/>
    <cellStyle name="Normal 2 2 2 29 13" xfId="17752" xr:uid="{00000000-0005-0000-0000-0000E1440000}"/>
    <cellStyle name="Normal 2 2 2 29 14" xfId="17753" xr:uid="{00000000-0005-0000-0000-0000E2440000}"/>
    <cellStyle name="Normal 2 2 2 29 2" xfId="17754" xr:uid="{00000000-0005-0000-0000-0000E3440000}"/>
    <cellStyle name="Normal 2 2 2 29 2 10" xfId="17755" xr:uid="{00000000-0005-0000-0000-0000E4440000}"/>
    <cellStyle name="Normal 2 2 2 29 2 2" xfId="17756" xr:uid="{00000000-0005-0000-0000-0000E5440000}"/>
    <cellStyle name="Normal 2 2 2 29 2 3" xfId="17757" xr:uid="{00000000-0005-0000-0000-0000E6440000}"/>
    <cellStyle name="Normal 2 2 2 29 2 4" xfId="17758" xr:uid="{00000000-0005-0000-0000-0000E7440000}"/>
    <cellStyle name="Normal 2 2 2 29 2 5" xfId="17759" xr:uid="{00000000-0005-0000-0000-0000E8440000}"/>
    <cellStyle name="Normal 2 2 2 29 2 6" xfId="17760" xr:uid="{00000000-0005-0000-0000-0000E9440000}"/>
    <cellStyle name="Normal 2 2 2 29 2 7" xfId="17761" xr:uid="{00000000-0005-0000-0000-0000EA440000}"/>
    <cellStyle name="Normal 2 2 2 29 2 8" xfId="17762" xr:uid="{00000000-0005-0000-0000-0000EB440000}"/>
    <cellStyle name="Normal 2 2 2 29 2 9" xfId="17763" xr:uid="{00000000-0005-0000-0000-0000EC440000}"/>
    <cellStyle name="Normal 2 2 2 29 3" xfId="17764" xr:uid="{00000000-0005-0000-0000-0000ED440000}"/>
    <cellStyle name="Normal 2 2 2 29 3 10" xfId="17765" xr:uid="{00000000-0005-0000-0000-0000EE440000}"/>
    <cellStyle name="Normal 2 2 2 29 3 2" xfId="17766" xr:uid="{00000000-0005-0000-0000-0000EF440000}"/>
    <cellStyle name="Normal 2 2 2 29 3 3" xfId="17767" xr:uid="{00000000-0005-0000-0000-0000F0440000}"/>
    <cellStyle name="Normal 2 2 2 29 3 4" xfId="17768" xr:uid="{00000000-0005-0000-0000-0000F1440000}"/>
    <cellStyle name="Normal 2 2 2 29 3 5" xfId="17769" xr:uid="{00000000-0005-0000-0000-0000F2440000}"/>
    <cellStyle name="Normal 2 2 2 29 3 6" xfId="17770" xr:uid="{00000000-0005-0000-0000-0000F3440000}"/>
    <cellStyle name="Normal 2 2 2 29 3 7" xfId="17771" xr:uid="{00000000-0005-0000-0000-0000F4440000}"/>
    <cellStyle name="Normal 2 2 2 29 3 8" xfId="17772" xr:uid="{00000000-0005-0000-0000-0000F5440000}"/>
    <cellStyle name="Normal 2 2 2 29 3 9" xfId="17773" xr:uid="{00000000-0005-0000-0000-0000F6440000}"/>
    <cellStyle name="Normal 2 2 2 29 4" xfId="17774" xr:uid="{00000000-0005-0000-0000-0000F7440000}"/>
    <cellStyle name="Normal 2 2 2 29 4 10" xfId="17775" xr:uid="{00000000-0005-0000-0000-0000F8440000}"/>
    <cellStyle name="Normal 2 2 2 29 4 2" xfId="17776" xr:uid="{00000000-0005-0000-0000-0000F9440000}"/>
    <cellStyle name="Normal 2 2 2 29 4 3" xfId="17777" xr:uid="{00000000-0005-0000-0000-0000FA440000}"/>
    <cellStyle name="Normal 2 2 2 29 4 4" xfId="17778" xr:uid="{00000000-0005-0000-0000-0000FB440000}"/>
    <cellStyle name="Normal 2 2 2 29 4 5" xfId="17779" xr:uid="{00000000-0005-0000-0000-0000FC440000}"/>
    <cellStyle name="Normal 2 2 2 29 4 6" xfId="17780" xr:uid="{00000000-0005-0000-0000-0000FD440000}"/>
    <cellStyle name="Normal 2 2 2 29 4 7" xfId="17781" xr:uid="{00000000-0005-0000-0000-0000FE440000}"/>
    <cellStyle name="Normal 2 2 2 29 4 8" xfId="17782" xr:uid="{00000000-0005-0000-0000-0000FF440000}"/>
    <cellStyle name="Normal 2 2 2 29 4 9" xfId="17783" xr:uid="{00000000-0005-0000-0000-000000450000}"/>
    <cellStyle name="Normal 2 2 2 29 5" xfId="17784" xr:uid="{00000000-0005-0000-0000-000001450000}"/>
    <cellStyle name="Normal 2 2 2 29 5 10" xfId="17785" xr:uid="{00000000-0005-0000-0000-000002450000}"/>
    <cellStyle name="Normal 2 2 2 29 5 2" xfId="17786" xr:uid="{00000000-0005-0000-0000-000003450000}"/>
    <cellStyle name="Normal 2 2 2 29 5 3" xfId="17787" xr:uid="{00000000-0005-0000-0000-000004450000}"/>
    <cellStyle name="Normal 2 2 2 29 5 4" xfId="17788" xr:uid="{00000000-0005-0000-0000-000005450000}"/>
    <cellStyle name="Normal 2 2 2 29 5 5" xfId="17789" xr:uid="{00000000-0005-0000-0000-000006450000}"/>
    <cellStyle name="Normal 2 2 2 29 5 6" xfId="17790" xr:uid="{00000000-0005-0000-0000-000007450000}"/>
    <cellStyle name="Normal 2 2 2 29 5 7" xfId="17791" xr:uid="{00000000-0005-0000-0000-000008450000}"/>
    <cellStyle name="Normal 2 2 2 29 5 8" xfId="17792" xr:uid="{00000000-0005-0000-0000-000009450000}"/>
    <cellStyle name="Normal 2 2 2 29 5 9" xfId="17793" xr:uid="{00000000-0005-0000-0000-00000A450000}"/>
    <cellStyle name="Normal 2 2 2 29 6" xfId="17794" xr:uid="{00000000-0005-0000-0000-00000B450000}"/>
    <cellStyle name="Normal 2 2 2 29 7" xfId="17795" xr:uid="{00000000-0005-0000-0000-00000C450000}"/>
    <cellStyle name="Normal 2 2 2 29 8" xfId="17796" xr:uid="{00000000-0005-0000-0000-00000D450000}"/>
    <cellStyle name="Normal 2 2 2 29 9" xfId="17797" xr:uid="{00000000-0005-0000-0000-00000E450000}"/>
    <cellStyle name="Normal 2 2 2 3" xfId="420" xr:uid="{00000000-0005-0000-0000-00000F450000}"/>
    <cellStyle name="Normal 2 2 2 3 10" xfId="17798" xr:uid="{00000000-0005-0000-0000-000010450000}"/>
    <cellStyle name="Normal 2 2 2 3 10 10" xfId="17799" xr:uid="{00000000-0005-0000-0000-000011450000}"/>
    <cellStyle name="Normal 2 2 2 3 10 11" xfId="17800" xr:uid="{00000000-0005-0000-0000-000012450000}"/>
    <cellStyle name="Normal 2 2 2 3 10 12" xfId="17801" xr:uid="{00000000-0005-0000-0000-000013450000}"/>
    <cellStyle name="Normal 2 2 2 3 10 13" xfId="17802" xr:uid="{00000000-0005-0000-0000-000014450000}"/>
    <cellStyle name="Normal 2 2 2 3 10 14" xfId="17803" xr:uid="{00000000-0005-0000-0000-000015450000}"/>
    <cellStyle name="Normal 2 2 2 3 10 2" xfId="17804" xr:uid="{00000000-0005-0000-0000-000016450000}"/>
    <cellStyle name="Normal 2 2 2 3 10 2 10" xfId="17805" xr:uid="{00000000-0005-0000-0000-000017450000}"/>
    <cellStyle name="Normal 2 2 2 3 10 2 2" xfId="17806" xr:uid="{00000000-0005-0000-0000-000018450000}"/>
    <cellStyle name="Normal 2 2 2 3 10 2 3" xfId="17807" xr:uid="{00000000-0005-0000-0000-000019450000}"/>
    <cellStyle name="Normal 2 2 2 3 10 2 4" xfId="17808" xr:uid="{00000000-0005-0000-0000-00001A450000}"/>
    <cellStyle name="Normal 2 2 2 3 10 2 5" xfId="17809" xr:uid="{00000000-0005-0000-0000-00001B450000}"/>
    <cellStyle name="Normal 2 2 2 3 10 2 6" xfId="17810" xr:uid="{00000000-0005-0000-0000-00001C450000}"/>
    <cellStyle name="Normal 2 2 2 3 10 2 7" xfId="17811" xr:uid="{00000000-0005-0000-0000-00001D450000}"/>
    <cellStyle name="Normal 2 2 2 3 10 2 8" xfId="17812" xr:uid="{00000000-0005-0000-0000-00001E450000}"/>
    <cellStyle name="Normal 2 2 2 3 10 2 9" xfId="17813" xr:uid="{00000000-0005-0000-0000-00001F450000}"/>
    <cellStyle name="Normal 2 2 2 3 10 3" xfId="17814" xr:uid="{00000000-0005-0000-0000-000020450000}"/>
    <cellStyle name="Normal 2 2 2 3 10 3 10" xfId="17815" xr:uid="{00000000-0005-0000-0000-000021450000}"/>
    <cellStyle name="Normal 2 2 2 3 10 3 2" xfId="17816" xr:uid="{00000000-0005-0000-0000-000022450000}"/>
    <cellStyle name="Normal 2 2 2 3 10 3 3" xfId="17817" xr:uid="{00000000-0005-0000-0000-000023450000}"/>
    <cellStyle name="Normal 2 2 2 3 10 3 4" xfId="17818" xr:uid="{00000000-0005-0000-0000-000024450000}"/>
    <cellStyle name="Normal 2 2 2 3 10 3 5" xfId="17819" xr:uid="{00000000-0005-0000-0000-000025450000}"/>
    <cellStyle name="Normal 2 2 2 3 10 3 6" xfId="17820" xr:uid="{00000000-0005-0000-0000-000026450000}"/>
    <cellStyle name="Normal 2 2 2 3 10 3 7" xfId="17821" xr:uid="{00000000-0005-0000-0000-000027450000}"/>
    <cellStyle name="Normal 2 2 2 3 10 3 8" xfId="17822" xr:uid="{00000000-0005-0000-0000-000028450000}"/>
    <cellStyle name="Normal 2 2 2 3 10 3 9" xfId="17823" xr:uid="{00000000-0005-0000-0000-000029450000}"/>
    <cellStyle name="Normal 2 2 2 3 10 4" xfId="17824" xr:uid="{00000000-0005-0000-0000-00002A450000}"/>
    <cellStyle name="Normal 2 2 2 3 10 4 10" xfId="17825" xr:uid="{00000000-0005-0000-0000-00002B450000}"/>
    <cellStyle name="Normal 2 2 2 3 10 4 2" xfId="17826" xr:uid="{00000000-0005-0000-0000-00002C450000}"/>
    <cellStyle name="Normal 2 2 2 3 10 4 3" xfId="17827" xr:uid="{00000000-0005-0000-0000-00002D450000}"/>
    <cellStyle name="Normal 2 2 2 3 10 4 4" xfId="17828" xr:uid="{00000000-0005-0000-0000-00002E450000}"/>
    <cellStyle name="Normal 2 2 2 3 10 4 5" xfId="17829" xr:uid="{00000000-0005-0000-0000-00002F450000}"/>
    <cellStyle name="Normal 2 2 2 3 10 4 6" xfId="17830" xr:uid="{00000000-0005-0000-0000-000030450000}"/>
    <cellStyle name="Normal 2 2 2 3 10 4 7" xfId="17831" xr:uid="{00000000-0005-0000-0000-000031450000}"/>
    <cellStyle name="Normal 2 2 2 3 10 4 8" xfId="17832" xr:uid="{00000000-0005-0000-0000-000032450000}"/>
    <cellStyle name="Normal 2 2 2 3 10 4 9" xfId="17833" xr:uid="{00000000-0005-0000-0000-000033450000}"/>
    <cellStyle name="Normal 2 2 2 3 10 5" xfId="17834" xr:uid="{00000000-0005-0000-0000-000034450000}"/>
    <cellStyle name="Normal 2 2 2 3 10 5 10" xfId="17835" xr:uid="{00000000-0005-0000-0000-000035450000}"/>
    <cellStyle name="Normal 2 2 2 3 10 5 2" xfId="17836" xr:uid="{00000000-0005-0000-0000-000036450000}"/>
    <cellStyle name="Normal 2 2 2 3 10 5 3" xfId="17837" xr:uid="{00000000-0005-0000-0000-000037450000}"/>
    <cellStyle name="Normal 2 2 2 3 10 5 4" xfId="17838" xr:uid="{00000000-0005-0000-0000-000038450000}"/>
    <cellStyle name="Normal 2 2 2 3 10 5 5" xfId="17839" xr:uid="{00000000-0005-0000-0000-000039450000}"/>
    <cellStyle name="Normal 2 2 2 3 10 5 6" xfId="17840" xr:uid="{00000000-0005-0000-0000-00003A450000}"/>
    <cellStyle name="Normal 2 2 2 3 10 5 7" xfId="17841" xr:uid="{00000000-0005-0000-0000-00003B450000}"/>
    <cellStyle name="Normal 2 2 2 3 10 5 8" xfId="17842" xr:uid="{00000000-0005-0000-0000-00003C450000}"/>
    <cellStyle name="Normal 2 2 2 3 10 5 9" xfId="17843" xr:uid="{00000000-0005-0000-0000-00003D450000}"/>
    <cellStyle name="Normal 2 2 2 3 10 6" xfId="17844" xr:uid="{00000000-0005-0000-0000-00003E450000}"/>
    <cellStyle name="Normal 2 2 2 3 10 7" xfId="17845" xr:uid="{00000000-0005-0000-0000-00003F450000}"/>
    <cellStyle name="Normal 2 2 2 3 10 8" xfId="17846" xr:uid="{00000000-0005-0000-0000-000040450000}"/>
    <cellStyle name="Normal 2 2 2 3 10 9" xfId="17847" xr:uid="{00000000-0005-0000-0000-000041450000}"/>
    <cellStyle name="Normal 2 2 2 3 11" xfId="17848" xr:uid="{00000000-0005-0000-0000-000042450000}"/>
    <cellStyle name="Normal 2 2 2 3 11 10" xfId="17849" xr:uid="{00000000-0005-0000-0000-000043450000}"/>
    <cellStyle name="Normal 2 2 2 3 11 11" xfId="17850" xr:uid="{00000000-0005-0000-0000-000044450000}"/>
    <cellStyle name="Normal 2 2 2 3 11 12" xfId="17851" xr:uid="{00000000-0005-0000-0000-000045450000}"/>
    <cellStyle name="Normal 2 2 2 3 11 13" xfId="17852" xr:uid="{00000000-0005-0000-0000-000046450000}"/>
    <cellStyle name="Normal 2 2 2 3 11 14" xfId="17853" xr:uid="{00000000-0005-0000-0000-000047450000}"/>
    <cellStyle name="Normal 2 2 2 3 11 2" xfId="17854" xr:uid="{00000000-0005-0000-0000-000048450000}"/>
    <cellStyle name="Normal 2 2 2 3 11 2 10" xfId="17855" xr:uid="{00000000-0005-0000-0000-000049450000}"/>
    <cellStyle name="Normal 2 2 2 3 11 2 2" xfId="17856" xr:uid="{00000000-0005-0000-0000-00004A450000}"/>
    <cellStyle name="Normal 2 2 2 3 11 2 3" xfId="17857" xr:uid="{00000000-0005-0000-0000-00004B450000}"/>
    <cellStyle name="Normal 2 2 2 3 11 2 4" xfId="17858" xr:uid="{00000000-0005-0000-0000-00004C450000}"/>
    <cellStyle name="Normal 2 2 2 3 11 2 5" xfId="17859" xr:uid="{00000000-0005-0000-0000-00004D450000}"/>
    <cellStyle name="Normal 2 2 2 3 11 2 6" xfId="17860" xr:uid="{00000000-0005-0000-0000-00004E450000}"/>
    <cellStyle name="Normal 2 2 2 3 11 2 7" xfId="17861" xr:uid="{00000000-0005-0000-0000-00004F450000}"/>
    <cellStyle name="Normal 2 2 2 3 11 2 8" xfId="17862" xr:uid="{00000000-0005-0000-0000-000050450000}"/>
    <cellStyle name="Normal 2 2 2 3 11 2 9" xfId="17863" xr:uid="{00000000-0005-0000-0000-000051450000}"/>
    <cellStyle name="Normal 2 2 2 3 11 3" xfId="17864" xr:uid="{00000000-0005-0000-0000-000052450000}"/>
    <cellStyle name="Normal 2 2 2 3 11 3 10" xfId="17865" xr:uid="{00000000-0005-0000-0000-000053450000}"/>
    <cellStyle name="Normal 2 2 2 3 11 3 2" xfId="17866" xr:uid="{00000000-0005-0000-0000-000054450000}"/>
    <cellStyle name="Normal 2 2 2 3 11 3 3" xfId="17867" xr:uid="{00000000-0005-0000-0000-000055450000}"/>
    <cellStyle name="Normal 2 2 2 3 11 3 4" xfId="17868" xr:uid="{00000000-0005-0000-0000-000056450000}"/>
    <cellStyle name="Normal 2 2 2 3 11 3 5" xfId="17869" xr:uid="{00000000-0005-0000-0000-000057450000}"/>
    <cellStyle name="Normal 2 2 2 3 11 3 6" xfId="17870" xr:uid="{00000000-0005-0000-0000-000058450000}"/>
    <cellStyle name="Normal 2 2 2 3 11 3 7" xfId="17871" xr:uid="{00000000-0005-0000-0000-000059450000}"/>
    <cellStyle name="Normal 2 2 2 3 11 3 8" xfId="17872" xr:uid="{00000000-0005-0000-0000-00005A450000}"/>
    <cellStyle name="Normal 2 2 2 3 11 3 9" xfId="17873" xr:uid="{00000000-0005-0000-0000-00005B450000}"/>
    <cellStyle name="Normal 2 2 2 3 11 4" xfId="17874" xr:uid="{00000000-0005-0000-0000-00005C450000}"/>
    <cellStyle name="Normal 2 2 2 3 11 4 10" xfId="17875" xr:uid="{00000000-0005-0000-0000-00005D450000}"/>
    <cellStyle name="Normal 2 2 2 3 11 4 2" xfId="17876" xr:uid="{00000000-0005-0000-0000-00005E450000}"/>
    <cellStyle name="Normal 2 2 2 3 11 4 3" xfId="17877" xr:uid="{00000000-0005-0000-0000-00005F450000}"/>
    <cellStyle name="Normal 2 2 2 3 11 4 4" xfId="17878" xr:uid="{00000000-0005-0000-0000-000060450000}"/>
    <cellStyle name="Normal 2 2 2 3 11 4 5" xfId="17879" xr:uid="{00000000-0005-0000-0000-000061450000}"/>
    <cellStyle name="Normal 2 2 2 3 11 4 6" xfId="17880" xr:uid="{00000000-0005-0000-0000-000062450000}"/>
    <cellStyle name="Normal 2 2 2 3 11 4 7" xfId="17881" xr:uid="{00000000-0005-0000-0000-000063450000}"/>
    <cellStyle name="Normal 2 2 2 3 11 4 8" xfId="17882" xr:uid="{00000000-0005-0000-0000-000064450000}"/>
    <cellStyle name="Normal 2 2 2 3 11 4 9" xfId="17883" xr:uid="{00000000-0005-0000-0000-000065450000}"/>
    <cellStyle name="Normal 2 2 2 3 11 5" xfId="17884" xr:uid="{00000000-0005-0000-0000-000066450000}"/>
    <cellStyle name="Normal 2 2 2 3 11 5 10" xfId="17885" xr:uid="{00000000-0005-0000-0000-000067450000}"/>
    <cellStyle name="Normal 2 2 2 3 11 5 2" xfId="17886" xr:uid="{00000000-0005-0000-0000-000068450000}"/>
    <cellStyle name="Normal 2 2 2 3 11 5 3" xfId="17887" xr:uid="{00000000-0005-0000-0000-000069450000}"/>
    <cellStyle name="Normal 2 2 2 3 11 5 4" xfId="17888" xr:uid="{00000000-0005-0000-0000-00006A450000}"/>
    <cellStyle name="Normal 2 2 2 3 11 5 5" xfId="17889" xr:uid="{00000000-0005-0000-0000-00006B450000}"/>
    <cellStyle name="Normal 2 2 2 3 11 5 6" xfId="17890" xr:uid="{00000000-0005-0000-0000-00006C450000}"/>
    <cellStyle name="Normal 2 2 2 3 11 5 7" xfId="17891" xr:uid="{00000000-0005-0000-0000-00006D450000}"/>
    <cellStyle name="Normal 2 2 2 3 11 5 8" xfId="17892" xr:uid="{00000000-0005-0000-0000-00006E450000}"/>
    <cellStyle name="Normal 2 2 2 3 11 5 9" xfId="17893" xr:uid="{00000000-0005-0000-0000-00006F450000}"/>
    <cellStyle name="Normal 2 2 2 3 11 6" xfId="17894" xr:uid="{00000000-0005-0000-0000-000070450000}"/>
    <cellStyle name="Normal 2 2 2 3 11 7" xfId="17895" xr:uid="{00000000-0005-0000-0000-000071450000}"/>
    <cellStyle name="Normal 2 2 2 3 11 8" xfId="17896" xr:uid="{00000000-0005-0000-0000-000072450000}"/>
    <cellStyle name="Normal 2 2 2 3 11 9" xfId="17897" xr:uid="{00000000-0005-0000-0000-000073450000}"/>
    <cellStyle name="Normal 2 2 2 3 12" xfId="17898" xr:uid="{00000000-0005-0000-0000-000074450000}"/>
    <cellStyle name="Normal 2 2 2 3 12 10" xfId="17899" xr:uid="{00000000-0005-0000-0000-000075450000}"/>
    <cellStyle name="Normal 2 2 2 3 12 11" xfId="17900" xr:uid="{00000000-0005-0000-0000-000076450000}"/>
    <cellStyle name="Normal 2 2 2 3 12 12" xfId="17901" xr:uid="{00000000-0005-0000-0000-000077450000}"/>
    <cellStyle name="Normal 2 2 2 3 12 13" xfId="17902" xr:uid="{00000000-0005-0000-0000-000078450000}"/>
    <cellStyle name="Normal 2 2 2 3 12 14" xfId="17903" xr:uid="{00000000-0005-0000-0000-000079450000}"/>
    <cellStyle name="Normal 2 2 2 3 12 2" xfId="17904" xr:uid="{00000000-0005-0000-0000-00007A450000}"/>
    <cellStyle name="Normal 2 2 2 3 12 2 10" xfId="17905" xr:uid="{00000000-0005-0000-0000-00007B450000}"/>
    <cellStyle name="Normal 2 2 2 3 12 2 2" xfId="17906" xr:uid="{00000000-0005-0000-0000-00007C450000}"/>
    <cellStyle name="Normal 2 2 2 3 12 2 3" xfId="17907" xr:uid="{00000000-0005-0000-0000-00007D450000}"/>
    <cellStyle name="Normal 2 2 2 3 12 2 4" xfId="17908" xr:uid="{00000000-0005-0000-0000-00007E450000}"/>
    <cellStyle name="Normal 2 2 2 3 12 2 5" xfId="17909" xr:uid="{00000000-0005-0000-0000-00007F450000}"/>
    <cellStyle name="Normal 2 2 2 3 12 2 6" xfId="17910" xr:uid="{00000000-0005-0000-0000-000080450000}"/>
    <cellStyle name="Normal 2 2 2 3 12 2 7" xfId="17911" xr:uid="{00000000-0005-0000-0000-000081450000}"/>
    <cellStyle name="Normal 2 2 2 3 12 2 8" xfId="17912" xr:uid="{00000000-0005-0000-0000-000082450000}"/>
    <cellStyle name="Normal 2 2 2 3 12 2 9" xfId="17913" xr:uid="{00000000-0005-0000-0000-000083450000}"/>
    <cellStyle name="Normal 2 2 2 3 12 3" xfId="17914" xr:uid="{00000000-0005-0000-0000-000084450000}"/>
    <cellStyle name="Normal 2 2 2 3 12 3 10" xfId="17915" xr:uid="{00000000-0005-0000-0000-000085450000}"/>
    <cellStyle name="Normal 2 2 2 3 12 3 2" xfId="17916" xr:uid="{00000000-0005-0000-0000-000086450000}"/>
    <cellStyle name="Normal 2 2 2 3 12 3 3" xfId="17917" xr:uid="{00000000-0005-0000-0000-000087450000}"/>
    <cellStyle name="Normal 2 2 2 3 12 3 4" xfId="17918" xr:uid="{00000000-0005-0000-0000-000088450000}"/>
    <cellStyle name="Normal 2 2 2 3 12 3 5" xfId="17919" xr:uid="{00000000-0005-0000-0000-000089450000}"/>
    <cellStyle name="Normal 2 2 2 3 12 3 6" xfId="17920" xr:uid="{00000000-0005-0000-0000-00008A450000}"/>
    <cellStyle name="Normal 2 2 2 3 12 3 7" xfId="17921" xr:uid="{00000000-0005-0000-0000-00008B450000}"/>
    <cellStyle name="Normal 2 2 2 3 12 3 8" xfId="17922" xr:uid="{00000000-0005-0000-0000-00008C450000}"/>
    <cellStyle name="Normal 2 2 2 3 12 3 9" xfId="17923" xr:uid="{00000000-0005-0000-0000-00008D450000}"/>
    <cellStyle name="Normal 2 2 2 3 12 4" xfId="17924" xr:uid="{00000000-0005-0000-0000-00008E450000}"/>
    <cellStyle name="Normal 2 2 2 3 12 4 10" xfId="17925" xr:uid="{00000000-0005-0000-0000-00008F450000}"/>
    <cellStyle name="Normal 2 2 2 3 12 4 2" xfId="17926" xr:uid="{00000000-0005-0000-0000-000090450000}"/>
    <cellStyle name="Normal 2 2 2 3 12 4 3" xfId="17927" xr:uid="{00000000-0005-0000-0000-000091450000}"/>
    <cellStyle name="Normal 2 2 2 3 12 4 4" xfId="17928" xr:uid="{00000000-0005-0000-0000-000092450000}"/>
    <cellStyle name="Normal 2 2 2 3 12 4 5" xfId="17929" xr:uid="{00000000-0005-0000-0000-000093450000}"/>
    <cellStyle name="Normal 2 2 2 3 12 4 6" xfId="17930" xr:uid="{00000000-0005-0000-0000-000094450000}"/>
    <cellStyle name="Normal 2 2 2 3 12 4 7" xfId="17931" xr:uid="{00000000-0005-0000-0000-000095450000}"/>
    <cellStyle name="Normal 2 2 2 3 12 4 8" xfId="17932" xr:uid="{00000000-0005-0000-0000-000096450000}"/>
    <cellStyle name="Normal 2 2 2 3 12 4 9" xfId="17933" xr:uid="{00000000-0005-0000-0000-000097450000}"/>
    <cellStyle name="Normal 2 2 2 3 12 5" xfId="17934" xr:uid="{00000000-0005-0000-0000-000098450000}"/>
    <cellStyle name="Normal 2 2 2 3 12 5 10" xfId="17935" xr:uid="{00000000-0005-0000-0000-000099450000}"/>
    <cellStyle name="Normal 2 2 2 3 12 5 2" xfId="17936" xr:uid="{00000000-0005-0000-0000-00009A450000}"/>
    <cellStyle name="Normal 2 2 2 3 12 5 3" xfId="17937" xr:uid="{00000000-0005-0000-0000-00009B450000}"/>
    <cellStyle name="Normal 2 2 2 3 12 5 4" xfId="17938" xr:uid="{00000000-0005-0000-0000-00009C450000}"/>
    <cellStyle name="Normal 2 2 2 3 12 5 5" xfId="17939" xr:uid="{00000000-0005-0000-0000-00009D450000}"/>
    <cellStyle name="Normal 2 2 2 3 12 5 6" xfId="17940" xr:uid="{00000000-0005-0000-0000-00009E450000}"/>
    <cellStyle name="Normal 2 2 2 3 12 5 7" xfId="17941" xr:uid="{00000000-0005-0000-0000-00009F450000}"/>
    <cellStyle name="Normal 2 2 2 3 12 5 8" xfId="17942" xr:uid="{00000000-0005-0000-0000-0000A0450000}"/>
    <cellStyle name="Normal 2 2 2 3 12 5 9" xfId="17943" xr:uid="{00000000-0005-0000-0000-0000A1450000}"/>
    <cellStyle name="Normal 2 2 2 3 12 6" xfId="17944" xr:uid="{00000000-0005-0000-0000-0000A2450000}"/>
    <cellStyle name="Normal 2 2 2 3 12 7" xfId="17945" xr:uid="{00000000-0005-0000-0000-0000A3450000}"/>
    <cellStyle name="Normal 2 2 2 3 12 8" xfId="17946" xr:uid="{00000000-0005-0000-0000-0000A4450000}"/>
    <cellStyle name="Normal 2 2 2 3 12 9" xfId="17947" xr:uid="{00000000-0005-0000-0000-0000A5450000}"/>
    <cellStyle name="Normal 2 2 2 3 13" xfId="17948" xr:uid="{00000000-0005-0000-0000-0000A6450000}"/>
    <cellStyle name="Normal 2 2 2 3 13 10" xfId="17949" xr:uid="{00000000-0005-0000-0000-0000A7450000}"/>
    <cellStyle name="Normal 2 2 2 3 13 11" xfId="17950" xr:uid="{00000000-0005-0000-0000-0000A8450000}"/>
    <cellStyle name="Normal 2 2 2 3 13 12" xfId="17951" xr:uid="{00000000-0005-0000-0000-0000A9450000}"/>
    <cellStyle name="Normal 2 2 2 3 13 13" xfId="17952" xr:uid="{00000000-0005-0000-0000-0000AA450000}"/>
    <cellStyle name="Normal 2 2 2 3 13 14" xfId="17953" xr:uid="{00000000-0005-0000-0000-0000AB450000}"/>
    <cellStyle name="Normal 2 2 2 3 13 2" xfId="17954" xr:uid="{00000000-0005-0000-0000-0000AC450000}"/>
    <cellStyle name="Normal 2 2 2 3 13 2 10" xfId="17955" xr:uid="{00000000-0005-0000-0000-0000AD450000}"/>
    <cellStyle name="Normal 2 2 2 3 13 2 2" xfId="17956" xr:uid="{00000000-0005-0000-0000-0000AE450000}"/>
    <cellStyle name="Normal 2 2 2 3 13 2 3" xfId="17957" xr:uid="{00000000-0005-0000-0000-0000AF450000}"/>
    <cellStyle name="Normal 2 2 2 3 13 2 4" xfId="17958" xr:uid="{00000000-0005-0000-0000-0000B0450000}"/>
    <cellStyle name="Normal 2 2 2 3 13 2 5" xfId="17959" xr:uid="{00000000-0005-0000-0000-0000B1450000}"/>
    <cellStyle name="Normal 2 2 2 3 13 2 6" xfId="17960" xr:uid="{00000000-0005-0000-0000-0000B2450000}"/>
    <cellStyle name="Normal 2 2 2 3 13 2 7" xfId="17961" xr:uid="{00000000-0005-0000-0000-0000B3450000}"/>
    <cellStyle name="Normal 2 2 2 3 13 2 8" xfId="17962" xr:uid="{00000000-0005-0000-0000-0000B4450000}"/>
    <cellStyle name="Normal 2 2 2 3 13 2 9" xfId="17963" xr:uid="{00000000-0005-0000-0000-0000B5450000}"/>
    <cellStyle name="Normal 2 2 2 3 13 3" xfId="17964" xr:uid="{00000000-0005-0000-0000-0000B6450000}"/>
    <cellStyle name="Normal 2 2 2 3 13 3 10" xfId="17965" xr:uid="{00000000-0005-0000-0000-0000B7450000}"/>
    <cellStyle name="Normal 2 2 2 3 13 3 2" xfId="17966" xr:uid="{00000000-0005-0000-0000-0000B8450000}"/>
    <cellStyle name="Normal 2 2 2 3 13 3 3" xfId="17967" xr:uid="{00000000-0005-0000-0000-0000B9450000}"/>
    <cellStyle name="Normal 2 2 2 3 13 3 4" xfId="17968" xr:uid="{00000000-0005-0000-0000-0000BA450000}"/>
    <cellStyle name="Normal 2 2 2 3 13 3 5" xfId="17969" xr:uid="{00000000-0005-0000-0000-0000BB450000}"/>
    <cellStyle name="Normal 2 2 2 3 13 3 6" xfId="17970" xr:uid="{00000000-0005-0000-0000-0000BC450000}"/>
    <cellStyle name="Normal 2 2 2 3 13 3 7" xfId="17971" xr:uid="{00000000-0005-0000-0000-0000BD450000}"/>
    <cellStyle name="Normal 2 2 2 3 13 3 8" xfId="17972" xr:uid="{00000000-0005-0000-0000-0000BE450000}"/>
    <cellStyle name="Normal 2 2 2 3 13 3 9" xfId="17973" xr:uid="{00000000-0005-0000-0000-0000BF450000}"/>
    <cellStyle name="Normal 2 2 2 3 13 4" xfId="17974" xr:uid="{00000000-0005-0000-0000-0000C0450000}"/>
    <cellStyle name="Normal 2 2 2 3 13 4 10" xfId="17975" xr:uid="{00000000-0005-0000-0000-0000C1450000}"/>
    <cellStyle name="Normal 2 2 2 3 13 4 2" xfId="17976" xr:uid="{00000000-0005-0000-0000-0000C2450000}"/>
    <cellStyle name="Normal 2 2 2 3 13 4 3" xfId="17977" xr:uid="{00000000-0005-0000-0000-0000C3450000}"/>
    <cellStyle name="Normal 2 2 2 3 13 4 4" xfId="17978" xr:uid="{00000000-0005-0000-0000-0000C4450000}"/>
    <cellStyle name="Normal 2 2 2 3 13 4 5" xfId="17979" xr:uid="{00000000-0005-0000-0000-0000C5450000}"/>
    <cellStyle name="Normal 2 2 2 3 13 4 6" xfId="17980" xr:uid="{00000000-0005-0000-0000-0000C6450000}"/>
    <cellStyle name="Normal 2 2 2 3 13 4 7" xfId="17981" xr:uid="{00000000-0005-0000-0000-0000C7450000}"/>
    <cellStyle name="Normal 2 2 2 3 13 4 8" xfId="17982" xr:uid="{00000000-0005-0000-0000-0000C8450000}"/>
    <cellStyle name="Normal 2 2 2 3 13 4 9" xfId="17983" xr:uid="{00000000-0005-0000-0000-0000C9450000}"/>
    <cellStyle name="Normal 2 2 2 3 13 5" xfId="17984" xr:uid="{00000000-0005-0000-0000-0000CA450000}"/>
    <cellStyle name="Normal 2 2 2 3 13 5 10" xfId="17985" xr:uid="{00000000-0005-0000-0000-0000CB450000}"/>
    <cellStyle name="Normal 2 2 2 3 13 5 2" xfId="17986" xr:uid="{00000000-0005-0000-0000-0000CC450000}"/>
    <cellStyle name="Normal 2 2 2 3 13 5 3" xfId="17987" xr:uid="{00000000-0005-0000-0000-0000CD450000}"/>
    <cellStyle name="Normal 2 2 2 3 13 5 4" xfId="17988" xr:uid="{00000000-0005-0000-0000-0000CE450000}"/>
    <cellStyle name="Normal 2 2 2 3 13 5 5" xfId="17989" xr:uid="{00000000-0005-0000-0000-0000CF450000}"/>
    <cellStyle name="Normal 2 2 2 3 13 5 6" xfId="17990" xr:uid="{00000000-0005-0000-0000-0000D0450000}"/>
    <cellStyle name="Normal 2 2 2 3 13 5 7" xfId="17991" xr:uid="{00000000-0005-0000-0000-0000D1450000}"/>
    <cellStyle name="Normal 2 2 2 3 13 5 8" xfId="17992" xr:uid="{00000000-0005-0000-0000-0000D2450000}"/>
    <cellStyle name="Normal 2 2 2 3 13 5 9" xfId="17993" xr:uid="{00000000-0005-0000-0000-0000D3450000}"/>
    <cellStyle name="Normal 2 2 2 3 13 6" xfId="17994" xr:uid="{00000000-0005-0000-0000-0000D4450000}"/>
    <cellStyle name="Normal 2 2 2 3 13 7" xfId="17995" xr:uid="{00000000-0005-0000-0000-0000D5450000}"/>
    <cellStyle name="Normal 2 2 2 3 13 8" xfId="17996" xr:uid="{00000000-0005-0000-0000-0000D6450000}"/>
    <cellStyle name="Normal 2 2 2 3 13 9" xfId="17997" xr:uid="{00000000-0005-0000-0000-0000D7450000}"/>
    <cellStyle name="Normal 2 2 2 3 14" xfId="17998" xr:uid="{00000000-0005-0000-0000-0000D8450000}"/>
    <cellStyle name="Normal 2 2 2 3 14 10" xfId="17999" xr:uid="{00000000-0005-0000-0000-0000D9450000}"/>
    <cellStyle name="Normal 2 2 2 3 14 11" xfId="18000" xr:uid="{00000000-0005-0000-0000-0000DA450000}"/>
    <cellStyle name="Normal 2 2 2 3 14 12" xfId="18001" xr:uid="{00000000-0005-0000-0000-0000DB450000}"/>
    <cellStyle name="Normal 2 2 2 3 14 13" xfId="18002" xr:uid="{00000000-0005-0000-0000-0000DC450000}"/>
    <cellStyle name="Normal 2 2 2 3 14 14" xfId="18003" xr:uid="{00000000-0005-0000-0000-0000DD450000}"/>
    <cellStyle name="Normal 2 2 2 3 14 2" xfId="18004" xr:uid="{00000000-0005-0000-0000-0000DE450000}"/>
    <cellStyle name="Normal 2 2 2 3 14 2 10" xfId="18005" xr:uid="{00000000-0005-0000-0000-0000DF450000}"/>
    <cellStyle name="Normal 2 2 2 3 14 2 2" xfId="18006" xr:uid="{00000000-0005-0000-0000-0000E0450000}"/>
    <cellStyle name="Normal 2 2 2 3 14 2 3" xfId="18007" xr:uid="{00000000-0005-0000-0000-0000E1450000}"/>
    <cellStyle name="Normal 2 2 2 3 14 2 4" xfId="18008" xr:uid="{00000000-0005-0000-0000-0000E2450000}"/>
    <cellStyle name="Normal 2 2 2 3 14 2 5" xfId="18009" xr:uid="{00000000-0005-0000-0000-0000E3450000}"/>
    <cellStyle name="Normal 2 2 2 3 14 2 6" xfId="18010" xr:uid="{00000000-0005-0000-0000-0000E4450000}"/>
    <cellStyle name="Normal 2 2 2 3 14 2 7" xfId="18011" xr:uid="{00000000-0005-0000-0000-0000E5450000}"/>
    <cellStyle name="Normal 2 2 2 3 14 2 8" xfId="18012" xr:uid="{00000000-0005-0000-0000-0000E6450000}"/>
    <cellStyle name="Normal 2 2 2 3 14 2 9" xfId="18013" xr:uid="{00000000-0005-0000-0000-0000E7450000}"/>
    <cellStyle name="Normal 2 2 2 3 14 3" xfId="18014" xr:uid="{00000000-0005-0000-0000-0000E8450000}"/>
    <cellStyle name="Normal 2 2 2 3 14 3 10" xfId="18015" xr:uid="{00000000-0005-0000-0000-0000E9450000}"/>
    <cellStyle name="Normal 2 2 2 3 14 3 2" xfId="18016" xr:uid="{00000000-0005-0000-0000-0000EA450000}"/>
    <cellStyle name="Normal 2 2 2 3 14 3 3" xfId="18017" xr:uid="{00000000-0005-0000-0000-0000EB450000}"/>
    <cellStyle name="Normal 2 2 2 3 14 3 4" xfId="18018" xr:uid="{00000000-0005-0000-0000-0000EC450000}"/>
    <cellStyle name="Normal 2 2 2 3 14 3 5" xfId="18019" xr:uid="{00000000-0005-0000-0000-0000ED450000}"/>
    <cellStyle name="Normal 2 2 2 3 14 3 6" xfId="18020" xr:uid="{00000000-0005-0000-0000-0000EE450000}"/>
    <cellStyle name="Normal 2 2 2 3 14 3 7" xfId="18021" xr:uid="{00000000-0005-0000-0000-0000EF450000}"/>
    <cellStyle name="Normal 2 2 2 3 14 3 8" xfId="18022" xr:uid="{00000000-0005-0000-0000-0000F0450000}"/>
    <cellStyle name="Normal 2 2 2 3 14 3 9" xfId="18023" xr:uid="{00000000-0005-0000-0000-0000F1450000}"/>
    <cellStyle name="Normal 2 2 2 3 14 4" xfId="18024" xr:uid="{00000000-0005-0000-0000-0000F2450000}"/>
    <cellStyle name="Normal 2 2 2 3 14 4 10" xfId="18025" xr:uid="{00000000-0005-0000-0000-0000F3450000}"/>
    <cellStyle name="Normal 2 2 2 3 14 4 2" xfId="18026" xr:uid="{00000000-0005-0000-0000-0000F4450000}"/>
    <cellStyle name="Normal 2 2 2 3 14 4 3" xfId="18027" xr:uid="{00000000-0005-0000-0000-0000F5450000}"/>
    <cellStyle name="Normal 2 2 2 3 14 4 4" xfId="18028" xr:uid="{00000000-0005-0000-0000-0000F6450000}"/>
    <cellStyle name="Normal 2 2 2 3 14 4 5" xfId="18029" xr:uid="{00000000-0005-0000-0000-0000F7450000}"/>
    <cellStyle name="Normal 2 2 2 3 14 4 6" xfId="18030" xr:uid="{00000000-0005-0000-0000-0000F8450000}"/>
    <cellStyle name="Normal 2 2 2 3 14 4 7" xfId="18031" xr:uid="{00000000-0005-0000-0000-0000F9450000}"/>
    <cellStyle name="Normal 2 2 2 3 14 4 8" xfId="18032" xr:uid="{00000000-0005-0000-0000-0000FA450000}"/>
    <cellStyle name="Normal 2 2 2 3 14 4 9" xfId="18033" xr:uid="{00000000-0005-0000-0000-0000FB450000}"/>
    <cellStyle name="Normal 2 2 2 3 14 5" xfId="18034" xr:uid="{00000000-0005-0000-0000-0000FC450000}"/>
    <cellStyle name="Normal 2 2 2 3 14 5 10" xfId="18035" xr:uid="{00000000-0005-0000-0000-0000FD450000}"/>
    <cellStyle name="Normal 2 2 2 3 14 5 2" xfId="18036" xr:uid="{00000000-0005-0000-0000-0000FE450000}"/>
    <cellStyle name="Normal 2 2 2 3 14 5 3" xfId="18037" xr:uid="{00000000-0005-0000-0000-0000FF450000}"/>
    <cellStyle name="Normal 2 2 2 3 14 5 4" xfId="18038" xr:uid="{00000000-0005-0000-0000-000000460000}"/>
    <cellStyle name="Normal 2 2 2 3 14 5 5" xfId="18039" xr:uid="{00000000-0005-0000-0000-000001460000}"/>
    <cellStyle name="Normal 2 2 2 3 14 5 6" xfId="18040" xr:uid="{00000000-0005-0000-0000-000002460000}"/>
    <cellStyle name="Normal 2 2 2 3 14 5 7" xfId="18041" xr:uid="{00000000-0005-0000-0000-000003460000}"/>
    <cellStyle name="Normal 2 2 2 3 14 5 8" xfId="18042" xr:uid="{00000000-0005-0000-0000-000004460000}"/>
    <cellStyle name="Normal 2 2 2 3 14 5 9" xfId="18043" xr:uid="{00000000-0005-0000-0000-000005460000}"/>
    <cellStyle name="Normal 2 2 2 3 14 6" xfId="18044" xr:uid="{00000000-0005-0000-0000-000006460000}"/>
    <cellStyle name="Normal 2 2 2 3 14 7" xfId="18045" xr:uid="{00000000-0005-0000-0000-000007460000}"/>
    <cellStyle name="Normal 2 2 2 3 14 8" xfId="18046" xr:uid="{00000000-0005-0000-0000-000008460000}"/>
    <cellStyle name="Normal 2 2 2 3 14 9" xfId="18047" xr:uid="{00000000-0005-0000-0000-000009460000}"/>
    <cellStyle name="Normal 2 2 2 3 15" xfId="18048" xr:uid="{00000000-0005-0000-0000-00000A460000}"/>
    <cellStyle name="Normal 2 2 2 3 15 10" xfId="18049" xr:uid="{00000000-0005-0000-0000-00000B460000}"/>
    <cellStyle name="Normal 2 2 2 3 15 11" xfId="18050" xr:uid="{00000000-0005-0000-0000-00000C460000}"/>
    <cellStyle name="Normal 2 2 2 3 15 12" xfId="18051" xr:uid="{00000000-0005-0000-0000-00000D460000}"/>
    <cellStyle name="Normal 2 2 2 3 15 13" xfId="18052" xr:uid="{00000000-0005-0000-0000-00000E460000}"/>
    <cellStyle name="Normal 2 2 2 3 15 14" xfId="18053" xr:uid="{00000000-0005-0000-0000-00000F460000}"/>
    <cellStyle name="Normal 2 2 2 3 15 2" xfId="18054" xr:uid="{00000000-0005-0000-0000-000010460000}"/>
    <cellStyle name="Normal 2 2 2 3 15 2 10" xfId="18055" xr:uid="{00000000-0005-0000-0000-000011460000}"/>
    <cellStyle name="Normal 2 2 2 3 15 2 2" xfId="18056" xr:uid="{00000000-0005-0000-0000-000012460000}"/>
    <cellStyle name="Normal 2 2 2 3 15 2 3" xfId="18057" xr:uid="{00000000-0005-0000-0000-000013460000}"/>
    <cellStyle name="Normal 2 2 2 3 15 2 4" xfId="18058" xr:uid="{00000000-0005-0000-0000-000014460000}"/>
    <cellStyle name="Normal 2 2 2 3 15 2 5" xfId="18059" xr:uid="{00000000-0005-0000-0000-000015460000}"/>
    <cellStyle name="Normal 2 2 2 3 15 2 6" xfId="18060" xr:uid="{00000000-0005-0000-0000-000016460000}"/>
    <cellStyle name="Normal 2 2 2 3 15 2 7" xfId="18061" xr:uid="{00000000-0005-0000-0000-000017460000}"/>
    <cellStyle name="Normal 2 2 2 3 15 2 8" xfId="18062" xr:uid="{00000000-0005-0000-0000-000018460000}"/>
    <cellStyle name="Normal 2 2 2 3 15 2 9" xfId="18063" xr:uid="{00000000-0005-0000-0000-000019460000}"/>
    <cellStyle name="Normal 2 2 2 3 15 3" xfId="18064" xr:uid="{00000000-0005-0000-0000-00001A460000}"/>
    <cellStyle name="Normal 2 2 2 3 15 3 10" xfId="18065" xr:uid="{00000000-0005-0000-0000-00001B460000}"/>
    <cellStyle name="Normal 2 2 2 3 15 3 2" xfId="18066" xr:uid="{00000000-0005-0000-0000-00001C460000}"/>
    <cellStyle name="Normal 2 2 2 3 15 3 3" xfId="18067" xr:uid="{00000000-0005-0000-0000-00001D460000}"/>
    <cellStyle name="Normal 2 2 2 3 15 3 4" xfId="18068" xr:uid="{00000000-0005-0000-0000-00001E460000}"/>
    <cellStyle name="Normal 2 2 2 3 15 3 5" xfId="18069" xr:uid="{00000000-0005-0000-0000-00001F460000}"/>
    <cellStyle name="Normal 2 2 2 3 15 3 6" xfId="18070" xr:uid="{00000000-0005-0000-0000-000020460000}"/>
    <cellStyle name="Normal 2 2 2 3 15 3 7" xfId="18071" xr:uid="{00000000-0005-0000-0000-000021460000}"/>
    <cellStyle name="Normal 2 2 2 3 15 3 8" xfId="18072" xr:uid="{00000000-0005-0000-0000-000022460000}"/>
    <cellStyle name="Normal 2 2 2 3 15 3 9" xfId="18073" xr:uid="{00000000-0005-0000-0000-000023460000}"/>
    <cellStyle name="Normal 2 2 2 3 15 4" xfId="18074" xr:uid="{00000000-0005-0000-0000-000024460000}"/>
    <cellStyle name="Normal 2 2 2 3 15 4 10" xfId="18075" xr:uid="{00000000-0005-0000-0000-000025460000}"/>
    <cellStyle name="Normal 2 2 2 3 15 4 2" xfId="18076" xr:uid="{00000000-0005-0000-0000-000026460000}"/>
    <cellStyle name="Normal 2 2 2 3 15 4 3" xfId="18077" xr:uid="{00000000-0005-0000-0000-000027460000}"/>
    <cellStyle name="Normal 2 2 2 3 15 4 4" xfId="18078" xr:uid="{00000000-0005-0000-0000-000028460000}"/>
    <cellStyle name="Normal 2 2 2 3 15 4 5" xfId="18079" xr:uid="{00000000-0005-0000-0000-000029460000}"/>
    <cellStyle name="Normal 2 2 2 3 15 4 6" xfId="18080" xr:uid="{00000000-0005-0000-0000-00002A460000}"/>
    <cellStyle name="Normal 2 2 2 3 15 4 7" xfId="18081" xr:uid="{00000000-0005-0000-0000-00002B460000}"/>
    <cellStyle name="Normal 2 2 2 3 15 4 8" xfId="18082" xr:uid="{00000000-0005-0000-0000-00002C460000}"/>
    <cellStyle name="Normal 2 2 2 3 15 4 9" xfId="18083" xr:uid="{00000000-0005-0000-0000-00002D460000}"/>
    <cellStyle name="Normal 2 2 2 3 15 5" xfId="18084" xr:uid="{00000000-0005-0000-0000-00002E460000}"/>
    <cellStyle name="Normal 2 2 2 3 15 5 10" xfId="18085" xr:uid="{00000000-0005-0000-0000-00002F460000}"/>
    <cellStyle name="Normal 2 2 2 3 15 5 2" xfId="18086" xr:uid="{00000000-0005-0000-0000-000030460000}"/>
    <cellStyle name="Normal 2 2 2 3 15 5 3" xfId="18087" xr:uid="{00000000-0005-0000-0000-000031460000}"/>
    <cellStyle name="Normal 2 2 2 3 15 5 4" xfId="18088" xr:uid="{00000000-0005-0000-0000-000032460000}"/>
    <cellStyle name="Normal 2 2 2 3 15 5 5" xfId="18089" xr:uid="{00000000-0005-0000-0000-000033460000}"/>
    <cellStyle name="Normal 2 2 2 3 15 5 6" xfId="18090" xr:uid="{00000000-0005-0000-0000-000034460000}"/>
    <cellStyle name="Normal 2 2 2 3 15 5 7" xfId="18091" xr:uid="{00000000-0005-0000-0000-000035460000}"/>
    <cellStyle name="Normal 2 2 2 3 15 5 8" xfId="18092" xr:uid="{00000000-0005-0000-0000-000036460000}"/>
    <cellStyle name="Normal 2 2 2 3 15 5 9" xfId="18093" xr:uid="{00000000-0005-0000-0000-000037460000}"/>
    <cellStyle name="Normal 2 2 2 3 15 6" xfId="18094" xr:uid="{00000000-0005-0000-0000-000038460000}"/>
    <cellStyle name="Normal 2 2 2 3 15 7" xfId="18095" xr:uid="{00000000-0005-0000-0000-000039460000}"/>
    <cellStyle name="Normal 2 2 2 3 15 8" xfId="18096" xr:uid="{00000000-0005-0000-0000-00003A460000}"/>
    <cellStyle name="Normal 2 2 2 3 15 9" xfId="18097" xr:uid="{00000000-0005-0000-0000-00003B460000}"/>
    <cellStyle name="Normal 2 2 2 3 16" xfId="18098" xr:uid="{00000000-0005-0000-0000-00003C460000}"/>
    <cellStyle name="Normal 2 2 2 3 16 10" xfId="18099" xr:uid="{00000000-0005-0000-0000-00003D460000}"/>
    <cellStyle name="Normal 2 2 2 3 16 11" xfId="18100" xr:uid="{00000000-0005-0000-0000-00003E460000}"/>
    <cellStyle name="Normal 2 2 2 3 16 12" xfId="18101" xr:uid="{00000000-0005-0000-0000-00003F460000}"/>
    <cellStyle name="Normal 2 2 2 3 16 13" xfId="18102" xr:uid="{00000000-0005-0000-0000-000040460000}"/>
    <cellStyle name="Normal 2 2 2 3 16 14" xfId="18103" xr:uid="{00000000-0005-0000-0000-000041460000}"/>
    <cellStyle name="Normal 2 2 2 3 16 2" xfId="18104" xr:uid="{00000000-0005-0000-0000-000042460000}"/>
    <cellStyle name="Normal 2 2 2 3 16 2 10" xfId="18105" xr:uid="{00000000-0005-0000-0000-000043460000}"/>
    <cellStyle name="Normal 2 2 2 3 16 2 2" xfId="18106" xr:uid="{00000000-0005-0000-0000-000044460000}"/>
    <cellStyle name="Normal 2 2 2 3 16 2 3" xfId="18107" xr:uid="{00000000-0005-0000-0000-000045460000}"/>
    <cellStyle name="Normal 2 2 2 3 16 2 4" xfId="18108" xr:uid="{00000000-0005-0000-0000-000046460000}"/>
    <cellStyle name="Normal 2 2 2 3 16 2 5" xfId="18109" xr:uid="{00000000-0005-0000-0000-000047460000}"/>
    <cellStyle name="Normal 2 2 2 3 16 2 6" xfId="18110" xr:uid="{00000000-0005-0000-0000-000048460000}"/>
    <cellStyle name="Normal 2 2 2 3 16 2 7" xfId="18111" xr:uid="{00000000-0005-0000-0000-000049460000}"/>
    <cellStyle name="Normal 2 2 2 3 16 2 8" xfId="18112" xr:uid="{00000000-0005-0000-0000-00004A460000}"/>
    <cellStyle name="Normal 2 2 2 3 16 2 9" xfId="18113" xr:uid="{00000000-0005-0000-0000-00004B460000}"/>
    <cellStyle name="Normal 2 2 2 3 16 3" xfId="18114" xr:uid="{00000000-0005-0000-0000-00004C460000}"/>
    <cellStyle name="Normal 2 2 2 3 16 3 10" xfId="18115" xr:uid="{00000000-0005-0000-0000-00004D460000}"/>
    <cellStyle name="Normal 2 2 2 3 16 3 2" xfId="18116" xr:uid="{00000000-0005-0000-0000-00004E460000}"/>
    <cellStyle name="Normal 2 2 2 3 16 3 3" xfId="18117" xr:uid="{00000000-0005-0000-0000-00004F460000}"/>
    <cellStyle name="Normal 2 2 2 3 16 3 4" xfId="18118" xr:uid="{00000000-0005-0000-0000-000050460000}"/>
    <cellStyle name="Normal 2 2 2 3 16 3 5" xfId="18119" xr:uid="{00000000-0005-0000-0000-000051460000}"/>
    <cellStyle name="Normal 2 2 2 3 16 3 6" xfId="18120" xr:uid="{00000000-0005-0000-0000-000052460000}"/>
    <cellStyle name="Normal 2 2 2 3 16 3 7" xfId="18121" xr:uid="{00000000-0005-0000-0000-000053460000}"/>
    <cellStyle name="Normal 2 2 2 3 16 3 8" xfId="18122" xr:uid="{00000000-0005-0000-0000-000054460000}"/>
    <cellStyle name="Normal 2 2 2 3 16 3 9" xfId="18123" xr:uid="{00000000-0005-0000-0000-000055460000}"/>
    <cellStyle name="Normal 2 2 2 3 16 4" xfId="18124" xr:uid="{00000000-0005-0000-0000-000056460000}"/>
    <cellStyle name="Normal 2 2 2 3 16 4 10" xfId="18125" xr:uid="{00000000-0005-0000-0000-000057460000}"/>
    <cellStyle name="Normal 2 2 2 3 16 4 2" xfId="18126" xr:uid="{00000000-0005-0000-0000-000058460000}"/>
    <cellStyle name="Normal 2 2 2 3 16 4 3" xfId="18127" xr:uid="{00000000-0005-0000-0000-000059460000}"/>
    <cellStyle name="Normal 2 2 2 3 16 4 4" xfId="18128" xr:uid="{00000000-0005-0000-0000-00005A460000}"/>
    <cellStyle name="Normal 2 2 2 3 16 4 5" xfId="18129" xr:uid="{00000000-0005-0000-0000-00005B460000}"/>
    <cellStyle name="Normal 2 2 2 3 16 4 6" xfId="18130" xr:uid="{00000000-0005-0000-0000-00005C460000}"/>
    <cellStyle name="Normal 2 2 2 3 16 4 7" xfId="18131" xr:uid="{00000000-0005-0000-0000-00005D460000}"/>
    <cellStyle name="Normal 2 2 2 3 16 4 8" xfId="18132" xr:uid="{00000000-0005-0000-0000-00005E460000}"/>
    <cellStyle name="Normal 2 2 2 3 16 4 9" xfId="18133" xr:uid="{00000000-0005-0000-0000-00005F460000}"/>
    <cellStyle name="Normal 2 2 2 3 16 5" xfId="18134" xr:uid="{00000000-0005-0000-0000-000060460000}"/>
    <cellStyle name="Normal 2 2 2 3 16 5 10" xfId="18135" xr:uid="{00000000-0005-0000-0000-000061460000}"/>
    <cellStyle name="Normal 2 2 2 3 16 5 2" xfId="18136" xr:uid="{00000000-0005-0000-0000-000062460000}"/>
    <cellStyle name="Normal 2 2 2 3 16 5 3" xfId="18137" xr:uid="{00000000-0005-0000-0000-000063460000}"/>
    <cellStyle name="Normal 2 2 2 3 16 5 4" xfId="18138" xr:uid="{00000000-0005-0000-0000-000064460000}"/>
    <cellStyle name="Normal 2 2 2 3 16 5 5" xfId="18139" xr:uid="{00000000-0005-0000-0000-000065460000}"/>
    <cellStyle name="Normal 2 2 2 3 16 5 6" xfId="18140" xr:uid="{00000000-0005-0000-0000-000066460000}"/>
    <cellStyle name="Normal 2 2 2 3 16 5 7" xfId="18141" xr:uid="{00000000-0005-0000-0000-000067460000}"/>
    <cellStyle name="Normal 2 2 2 3 16 5 8" xfId="18142" xr:uid="{00000000-0005-0000-0000-000068460000}"/>
    <cellStyle name="Normal 2 2 2 3 16 5 9" xfId="18143" xr:uid="{00000000-0005-0000-0000-000069460000}"/>
    <cellStyle name="Normal 2 2 2 3 16 6" xfId="18144" xr:uid="{00000000-0005-0000-0000-00006A460000}"/>
    <cellStyle name="Normal 2 2 2 3 16 7" xfId="18145" xr:uid="{00000000-0005-0000-0000-00006B460000}"/>
    <cellStyle name="Normal 2 2 2 3 16 8" xfId="18146" xr:uid="{00000000-0005-0000-0000-00006C460000}"/>
    <cellStyle name="Normal 2 2 2 3 16 9" xfId="18147" xr:uid="{00000000-0005-0000-0000-00006D460000}"/>
    <cellStyle name="Normal 2 2 2 3 17" xfId="18148" xr:uid="{00000000-0005-0000-0000-00006E460000}"/>
    <cellStyle name="Normal 2 2 2 3 17 10" xfId="18149" xr:uid="{00000000-0005-0000-0000-00006F460000}"/>
    <cellStyle name="Normal 2 2 2 3 17 11" xfId="18150" xr:uid="{00000000-0005-0000-0000-000070460000}"/>
    <cellStyle name="Normal 2 2 2 3 17 12" xfId="18151" xr:uid="{00000000-0005-0000-0000-000071460000}"/>
    <cellStyle name="Normal 2 2 2 3 17 13" xfId="18152" xr:uid="{00000000-0005-0000-0000-000072460000}"/>
    <cellStyle name="Normal 2 2 2 3 17 14" xfId="18153" xr:uid="{00000000-0005-0000-0000-000073460000}"/>
    <cellStyle name="Normal 2 2 2 3 17 2" xfId="18154" xr:uid="{00000000-0005-0000-0000-000074460000}"/>
    <cellStyle name="Normal 2 2 2 3 17 2 10" xfId="18155" xr:uid="{00000000-0005-0000-0000-000075460000}"/>
    <cellStyle name="Normal 2 2 2 3 17 2 2" xfId="18156" xr:uid="{00000000-0005-0000-0000-000076460000}"/>
    <cellStyle name="Normal 2 2 2 3 17 2 3" xfId="18157" xr:uid="{00000000-0005-0000-0000-000077460000}"/>
    <cellStyle name="Normal 2 2 2 3 17 2 4" xfId="18158" xr:uid="{00000000-0005-0000-0000-000078460000}"/>
    <cellStyle name="Normal 2 2 2 3 17 2 5" xfId="18159" xr:uid="{00000000-0005-0000-0000-000079460000}"/>
    <cellStyle name="Normal 2 2 2 3 17 2 6" xfId="18160" xr:uid="{00000000-0005-0000-0000-00007A460000}"/>
    <cellStyle name="Normal 2 2 2 3 17 2 7" xfId="18161" xr:uid="{00000000-0005-0000-0000-00007B460000}"/>
    <cellStyle name="Normal 2 2 2 3 17 2 8" xfId="18162" xr:uid="{00000000-0005-0000-0000-00007C460000}"/>
    <cellStyle name="Normal 2 2 2 3 17 2 9" xfId="18163" xr:uid="{00000000-0005-0000-0000-00007D460000}"/>
    <cellStyle name="Normal 2 2 2 3 17 3" xfId="18164" xr:uid="{00000000-0005-0000-0000-00007E460000}"/>
    <cellStyle name="Normal 2 2 2 3 17 3 10" xfId="18165" xr:uid="{00000000-0005-0000-0000-00007F460000}"/>
    <cellStyle name="Normal 2 2 2 3 17 3 2" xfId="18166" xr:uid="{00000000-0005-0000-0000-000080460000}"/>
    <cellStyle name="Normal 2 2 2 3 17 3 3" xfId="18167" xr:uid="{00000000-0005-0000-0000-000081460000}"/>
    <cellStyle name="Normal 2 2 2 3 17 3 4" xfId="18168" xr:uid="{00000000-0005-0000-0000-000082460000}"/>
    <cellStyle name="Normal 2 2 2 3 17 3 5" xfId="18169" xr:uid="{00000000-0005-0000-0000-000083460000}"/>
    <cellStyle name="Normal 2 2 2 3 17 3 6" xfId="18170" xr:uid="{00000000-0005-0000-0000-000084460000}"/>
    <cellStyle name="Normal 2 2 2 3 17 3 7" xfId="18171" xr:uid="{00000000-0005-0000-0000-000085460000}"/>
    <cellStyle name="Normal 2 2 2 3 17 3 8" xfId="18172" xr:uid="{00000000-0005-0000-0000-000086460000}"/>
    <cellStyle name="Normal 2 2 2 3 17 3 9" xfId="18173" xr:uid="{00000000-0005-0000-0000-000087460000}"/>
    <cellStyle name="Normal 2 2 2 3 17 4" xfId="18174" xr:uid="{00000000-0005-0000-0000-000088460000}"/>
    <cellStyle name="Normal 2 2 2 3 17 4 10" xfId="18175" xr:uid="{00000000-0005-0000-0000-000089460000}"/>
    <cellStyle name="Normal 2 2 2 3 17 4 2" xfId="18176" xr:uid="{00000000-0005-0000-0000-00008A460000}"/>
    <cellStyle name="Normal 2 2 2 3 17 4 3" xfId="18177" xr:uid="{00000000-0005-0000-0000-00008B460000}"/>
    <cellStyle name="Normal 2 2 2 3 17 4 4" xfId="18178" xr:uid="{00000000-0005-0000-0000-00008C460000}"/>
    <cellStyle name="Normal 2 2 2 3 17 4 5" xfId="18179" xr:uid="{00000000-0005-0000-0000-00008D460000}"/>
    <cellStyle name="Normal 2 2 2 3 17 4 6" xfId="18180" xr:uid="{00000000-0005-0000-0000-00008E460000}"/>
    <cellStyle name="Normal 2 2 2 3 17 4 7" xfId="18181" xr:uid="{00000000-0005-0000-0000-00008F460000}"/>
    <cellStyle name="Normal 2 2 2 3 17 4 8" xfId="18182" xr:uid="{00000000-0005-0000-0000-000090460000}"/>
    <cellStyle name="Normal 2 2 2 3 17 4 9" xfId="18183" xr:uid="{00000000-0005-0000-0000-000091460000}"/>
    <cellStyle name="Normal 2 2 2 3 17 5" xfId="18184" xr:uid="{00000000-0005-0000-0000-000092460000}"/>
    <cellStyle name="Normal 2 2 2 3 17 5 10" xfId="18185" xr:uid="{00000000-0005-0000-0000-000093460000}"/>
    <cellStyle name="Normal 2 2 2 3 17 5 2" xfId="18186" xr:uid="{00000000-0005-0000-0000-000094460000}"/>
    <cellStyle name="Normal 2 2 2 3 17 5 3" xfId="18187" xr:uid="{00000000-0005-0000-0000-000095460000}"/>
    <cellStyle name="Normal 2 2 2 3 17 5 4" xfId="18188" xr:uid="{00000000-0005-0000-0000-000096460000}"/>
    <cellStyle name="Normal 2 2 2 3 17 5 5" xfId="18189" xr:uid="{00000000-0005-0000-0000-000097460000}"/>
    <cellStyle name="Normal 2 2 2 3 17 5 6" xfId="18190" xr:uid="{00000000-0005-0000-0000-000098460000}"/>
    <cellStyle name="Normal 2 2 2 3 17 5 7" xfId="18191" xr:uid="{00000000-0005-0000-0000-000099460000}"/>
    <cellStyle name="Normal 2 2 2 3 17 5 8" xfId="18192" xr:uid="{00000000-0005-0000-0000-00009A460000}"/>
    <cellStyle name="Normal 2 2 2 3 17 5 9" xfId="18193" xr:uid="{00000000-0005-0000-0000-00009B460000}"/>
    <cellStyle name="Normal 2 2 2 3 17 6" xfId="18194" xr:uid="{00000000-0005-0000-0000-00009C460000}"/>
    <cellStyle name="Normal 2 2 2 3 17 7" xfId="18195" xr:uid="{00000000-0005-0000-0000-00009D460000}"/>
    <cellStyle name="Normal 2 2 2 3 17 8" xfId="18196" xr:uid="{00000000-0005-0000-0000-00009E460000}"/>
    <cellStyle name="Normal 2 2 2 3 17 9" xfId="18197" xr:uid="{00000000-0005-0000-0000-00009F460000}"/>
    <cellStyle name="Normal 2 2 2 3 18" xfId="18198" xr:uid="{00000000-0005-0000-0000-0000A0460000}"/>
    <cellStyle name="Normal 2 2 2 3 18 10" xfId="18199" xr:uid="{00000000-0005-0000-0000-0000A1460000}"/>
    <cellStyle name="Normal 2 2 2 3 18 11" xfId="18200" xr:uid="{00000000-0005-0000-0000-0000A2460000}"/>
    <cellStyle name="Normal 2 2 2 3 18 12" xfId="18201" xr:uid="{00000000-0005-0000-0000-0000A3460000}"/>
    <cellStyle name="Normal 2 2 2 3 18 13" xfId="18202" xr:uid="{00000000-0005-0000-0000-0000A4460000}"/>
    <cellStyle name="Normal 2 2 2 3 18 14" xfId="18203" xr:uid="{00000000-0005-0000-0000-0000A5460000}"/>
    <cellStyle name="Normal 2 2 2 3 18 2" xfId="18204" xr:uid="{00000000-0005-0000-0000-0000A6460000}"/>
    <cellStyle name="Normal 2 2 2 3 18 2 10" xfId="18205" xr:uid="{00000000-0005-0000-0000-0000A7460000}"/>
    <cellStyle name="Normal 2 2 2 3 18 2 2" xfId="18206" xr:uid="{00000000-0005-0000-0000-0000A8460000}"/>
    <cellStyle name="Normal 2 2 2 3 18 2 3" xfId="18207" xr:uid="{00000000-0005-0000-0000-0000A9460000}"/>
    <cellStyle name="Normal 2 2 2 3 18 2 4" xfId="18208" xr:uid="{00000000-0005-0000-0000-0000AA460000}"/>
    <cellStyle name="Normal 2 2 2 3 18 2 5" xfId="18209" xr:uid="{00000000-0005-0000-0000-0000AB460000}"/>
    <cellStyle name="Normal 2 2 2 3 18 2 6" xfId="18210" xr:uid="{00000000-0005-0000-0000-0000AC460000}"/>
    <cellStyle name="Normal 2 2 2 3 18 2 7" xfId="18211" xr:uid="{00000000-0005-0000-0000-0000AD460000}"/>
    <cellStyle name="Normal 2 2 2 3 18 2 8" xfId="18212" xr:uid="{00000000-0005-0000-0000-0000AE460000}"/>
    <cellStyle name="Normal 2 2 2 3 18 2 9" xfId="18213" xr:uid="{00000000-0005-0000-0000-0000AF460000}"/>
    <cellStyle name="Normal 2 2 2 3 18 3" xfId="18214" xr:uid="{00000000-0005-0000-0000-0000B0460000}"/>
    <cellStyle name="Normal 2 2 2 3 18 3 10" xfId="18215" xr:uid="{00000000-0005-0000-0000-0000B1460000}"/>
    <cellStyle name="Normal 2 2 2 3 18 3 2" xfId="18216" xr:uid="{00000000-0005-0000-0000-0000B2460000}"/>
    <cellStyle name="Normal 2 2 2 3 18 3 3" xfId="18217" xr:uid="{00000000-0005-0000-0000-0000B3460000}"/>
    <cellStyle name="Normal 2 2 2 3 18 3 4" xfId="18218" xr:uid="{00000000-0005-0000-0000-0000B4460000}"/>
    <cellStyle name="Normal 2 2 2 3 18 3 5" xfId="18219" xr:uid="{00000000-0005-0000-0000-0000B5460000}"/>
    <cellStyle name="Normal 2 2 2 3 18 3 6" xfId="18220" xr:uid="{00000000-0005-0000-0000-0000B6460000}"/>
    <cellStyle name="Normal 2 2 2 3 18 3 7" xfId="18221" xr:uid="{00000000-0005-0000-0000-0000B7460000}"/>
    <cellStyle name="Normal 2 2 2 3 18 3 8" xfId="18222" xr:uid="{00000000-0005-0000-0000-0000B8460000}"/>
    <cellStyle name="Normal 2 2 2 3 18 3 9" xfId="18223" xr:uid="{00000000-0005-0000-0000-0000B9460000}"/>
    <cellStyle name="Normal 2 2 2 3 18 4" xfId="18224" xr:uid="{00000000-0005-0000-0000-0000BA460000}"/>
    <cellStyle name="Normal 2 2 2 3 18 4 10" xfId="18225" xr:uid="{00000000-0005-0000-0000-0000BB460000}"/>
    <cellStyle name="Normal 2 2 2 3 18 4 2" xfId="18226" xr:uid="{00000000-0005-0000-0000-0000BC460000}"/>
    <cellStyle name="Normal 2 2 2 3 18 4 3" xfId="18227" xr:uid="{00000000-0005-0000-0000-0000BD460000}"/>
    <cellStyle name="Normal 2 2 2 3 18 4 4" xfId="18228" xr:uid="{00000000-0005-0000-0000-0000BE460000}"/>
    <cellStyle name="Normal 2 2 2 3 18 4 5" xfId="18229" xr:uid="{00000000-0005-0000-0000-0000BF460000}"/>
    <cellStyle name="Normal 2 2 2 3 18 4 6" xfId="18230" xr:uid="{00000000-0005-0000-0000-0000C0460000}"/>
    <cellStyle name="Normal 2 2 2 3 18 4 7" xfId="18231" xr:uid="{00000000-0005-0000-0000-0000C1460000}"/>
    <cellStyle name="Normal 2 2 2 3 18 4 8" xfId="18232" xr:uid="{00000000-0005-0000-0000-0000C2460000}"/>
    <cellStyle name="Normal 2 2 2 3 18 4 9" xfId="18233" xr:uid="{00000000-0005-0000-0000-0000C3460000}"/>
    <cellStyle name="Normal 2 2 2 3 18 5" xfId="18234" xr:uid="{00000000-0005-0000-0000-0000C4460000}"/>
    <cellStyle name="Normal 2 2 2 3 18 5 10" xfId="18235" xr:uid="{00000000-0005-0000-0000-0000C5460000}"/>
    <cellStyle name="Normal 2 2 2 3 18 5 2" xfId="18236" xr:uid="{00000000-0005-0000-0000-0000C6460000}"/>
    <cellStyle name="Normal 2 2 2 3 18 5 3" xfId="18237" xr:uid="{00000000-0005-0000-0000-0000C7460000}"/>
    <cellStyle name="Normal 2 2 2 3 18 5 4" xfId="18238" xr:uid="{00000000-0005-0000-0000-0000C8460000}"/>
    <cellStyle name="Normal 2 2 2 3 18 5 5" xfId="18239" xr:uid="{00000000-0005-0000-0000-0000C9460000}"/>
    <cellStyle name="Normal 2 2 2 3 18 5 6" xfId="18240" xr:uid="{00000000-0005-0000-0000-0000CA460000}"/>
    <cellStyle name="Normal 2 2 2 3 18 5 7" xfId="18241" xr:uid="{00000000-0005-0000-0000-0000CB460000}"/>
    <cellStyle name="Normal 2 2 2 3 18 5 8" xfId="18242" xr:uid="{00000000-0005-0000-0000-0000CC460000}"/>
    <cellStyle name="Normal 2 2 2 3 18 5 9" xfId="18243" xr:uid="{00000000-0005-0000-0000-0000CD460000}"/>
    <cellStyle name="Normal 2 2 2 3 18 6" xfId="18244" xr:uid="{00000000-0005-0000-0000-0000CE460000}"/>
    <cellStyle name="Normal 2 2 2 3 18 7" xfId="18245" xr:uid="{00000000-0005-0000-0000-0000CF460000}"/>
    <cellStyle name="Normal 2 2 2 3 18 8" xfId="18246" xr:uid="{00000000-0005-0000-0000-0000D0460000}"/>
    <cellStyle name="Normal 2 2 2 3 18 9" xfId="18247" xr:uid="{00000000-0005-0000-0000-0000D1460000}"/>
    <cellStyle name="Normal 2 2 2 3 19" xfId="18248" xr:uid="{00000000-0005-0000-0000-0000D2460000}"/>
    <cellStyle name="Normal 2 2 2 3 19 10" xfId="18249" xr:uid="{00000000-0005-0000-0000-0000D3460000}"/>
    <cellStyle name="Normal 2 2 2 3 19 11" xfId="18250" xr:uid="{00000000-0005-0000-0000-0000D4460000}"/>
    <cellStyle name="Normal 2 2 2 3 19 12" xfId="18251" xr:uid="{00000000-0005-0000-0000-0000D5460000}"/>
    <cellStyle name="Normal 2 2 2 3 19 13" xfId="18252" xr:uid="{00000000-0005-0000-0000-0000D6460000}"/>
    <cellStyle name="Normal 2 2 2 3 19 14" xfId="18253" xr:uid="{00000000-0005-0000-0000-0000D7460000}"/>
    <cellStyle name="Normal 2 2 2 3 19 2" xfId="18254" xr:uid="{00000000-0005-0000-0000-0000D8460000}"/>
    <cellStyle name="Normal 2 2 2 3 19 2 10" xfId="18255" xr:uid="{00000000-0005-0000-0000-0000D9460000}"/>
    <cellStyle name="Normal 2 2 2 3 19 2 2" xfId="18256" xr:uid="{00000000-0005-0000-0000-0000DA460000}"/>
    <cellStyle name="Normal 2 2 2 3 19 2 3" xfId="18257" xr:uid="{00000000-0005-0000-0000-0000DB460000}"/>
    <cellStyle name="Normal 2 2 2 3 19 2 4" xfId="18258" xr:uid="{00000000-0005-0000-0000-0000DC460000}"/>
    <cellStyle name="Normal 2 2 2 3 19 2 5" xfId="18259" xr:uid="{00000000-0005-0000-0000-0000DD460000}"/>
    <cellStyle name="Normal 2 2 2 3 19 2 6" xfId="18260" xr:uid="{00000000-0005-0000-0000-0000DE460000}"/>
    <cellStyle name="Normal 2 2 2 3 19 2 7" xfId="18261" xr:uid="{00000000-0005-0000-0000-0000DF460000}"/>
    <cellStyle name="Normal 2 2 2 3 19 2 8" xfId="18262" xr:uid="{00000000-0005-0000-0000-0000E0460000}"/>
    <cellStyle name="Normal 2 2 2 3 19 2 9" xfId="18263" xr:uid="{00000000-0005-0000-0000-0000E1460000}"/>
    <cellStyle name="Normal 2 2 2 3 19 3" xfId="18264" xr:uid="{00000000-0005-0000-0000-0000E2460000}"/>
    <cellStyle name="Normal 2 2 2 3 19 3 10" xfId="18265" xr:uid="{00000000-0005-0000-0000-0000E3460000}"/>
    <cellStyle name="Normal 2 2 2 3 19 3 2" xfId="18266" xr:uid="{00000000-0005-0000-0000-0000E4460000}"/>
    <cellStyle name="Normal 2 2 2 3 19 3 3" xfId="18267" xr:uid="{00000000-0005-0000-0000-0000E5460000}"/>
    <cellStyle name="Normal 2 2 2 3 19 3 4" xfId="18268" xr:uid="{00000000-0005-0000-0000-0000E6460000}"/>
    <cellStyle name="Normal 2 2 2 3 19 3 5" xfId="18269" xr:uid="{00000000-0005-0000-0000-0000E7460000}"/>
    <cellStyle name="Normal 2 2 2 3 19 3 6" xfId="18270" xr:uid="{00000000-0005-0000-0000-0000E8460000}"/>
    <cellStyle name="Normal 2 2 2 3 19 3 7" xfId="18271" xr:uid="{00000000-0005-0000-0000-0000E9460000}"/>
    <cellStyle name="Normal 2 2 2 3 19 3 8" xfId="18272" xr:uid="{00000000-0005-0000-0000-0000EA460000}"/>
    <cellStyle name="Normal 2 2 2 3 19 3 9" xfId="18273" xr:uid="{00000000-0005-0000-0000-0000EB460000}"/>
    <cellStyle name="Normal 2 2 2 3 19 4" xfId="18274" xr:uid="{00000000-0005-0000-0000-0000EC460000}"/>
    <cellStyle name="Normal 2 2 2 3 19 4 10" xfId="18275" xr:uid="{00000000-0005-0000-0000-0000ED460000}"/>
    <cellStyle name="Normal 2 2 2 3 19 4 2" xfId="18276" xr:uid="{00000000-0005-0000-0000-0000EE460000}"/>
    <cellStyle name="Normal 2 2 2 3 19 4 3" xfId="18277" xr:uid="{00000000-0005-0000-0000-0000EF460000}"/>
    <cellStyle name="Normal 2 2 2 3 19 4 4" xfId="18278" xr:uid="{00000000-0005-0000-0000-0000F0460000}"/>
    <cellStyle name="Normal 2 2 2 3 19 4 5" xfId="18279" xr:uid="{00000000-0005-0000-0000-0000F1460000}"/>
    <cellStyle name="Normal 2 2 2 3 19 4 6" xfId="18280" xr:uid="{00000000-0005-0000-0000-0000F2460000}"/>
    <cellStyle name="Normal 2 2 2 3 19 4 7" xfId="18281" xr:uid="{00000000-0005-0000-0000-0000F3460000}"/>
    <cellStyle name="Normal 2 2 2 3 19 4 8" xfId="18282" xr:uid="{00000000-0005-0000-0000-0000F4460000}"/>
    <cellStyle name="Normal 2 2 2 3 19 4 9" xfId="18283" xr:uid="{00000000-0005-0000-0000-0000F5460000}"/>
    <cellStyle name="Normal 2 2 2 3 19 5" xfId="18284" xr:uid="{00000000-0005-0000-0000-0000F6460000}"/>
    <cellStyle name="Normal 2 2 2 3 19 5 10" xfId="18285" xr:uid="{00000000-0005-0000-0000-0000F7460000}"/>
    <cellStyle name="Normal 2 2 2 3 19 5 2" xfId="18286" xr:uid="{00000000-0005-0000-0000-0000F8460000}"/>
    <cellStyle name="Normal 2 2 2 3 19 5 3" xfId="18287" xr:uid="{00000000-0005-0000-0000-0000F9460000}"/>
    <cellStyle name="Normal 2 2 2 3 19 5 4" xfId="18288" xr:uid="{00000000-0005-0000-0000-0000FA460000}"/>
    <cellStyle name="Normal 2 2 2 3 19 5 5" xfId="18289" xr:uid="{00000000-0005-0000-0000-0000FB460000}"/>
    <cellStyle name="Normal 2 2 2 3 19 5 6" xfId="18290" xr:uid="{00000000-0005-0000-0000-0000FC460000}"/>
    <cellStyle name="Normal 2 2 2 3 19 5 7" xfId="18291" xr:uid="{00000000-0005-0000-0000-0000FD460000}"/>
    <cellStyle name="Normal 2 2 2 3 19 5 8" xfId="18292" xr:uid="{00000000-0005-0000-0000-0000FE460000}"/>
    <cellStyle name="Normal 2 2 2 3 19 5 9" xfId="18293" xr:uid="{00000000-0005-0000-0000-0000FF460000}"/>
    <cellStyle name="Normal 2 2 2 3 19 6" xfId="18294" xr:uid="{00000000-0005-0000-0000-000000470000}"/>
    <cellStyle name="Normal 2 2 2 3 19 7" xfId="18295" xr:uid="{00000000-0005-0000-0000-000001470000}"/>
    <cellStyle name="Normal 2 2 2 3 19 8" xfId="18296" xr:uid="{00000000-0005-0000-0000-000002470000}"/>
    <cellStyle name="Normal 2 2 2 3 19 9" xfId="18297" xr:uid="{00000000-0005-0000-0000-000003470000}"/>
    <cellStyle name="Normal 2 2 2 3 2" xfId="18298" xr:uid="{00000000-0005-0000-0000-000004470000}"/>
    <cellStyle name="Normal 2 2 2 3 2 10" xfId="18299" xr:uid="{00000000-0005-0000-0000-000005470000}"/>
    <cellStyle name="Normal 2 2 2 3 2 11" xfId="18300" xr:uid="{00000000-0005-0000-0000-000006470000}"/>
    <cellStyle name="Normal 2 2 2 3 2 12" xfId="18301" xr:uid="{00000000-0005-0000-0000-000007470000}"/>
    <cellStyle name="Normal 2 2 2 3 2 13" xfId="18302" xr:uid="{00000000-0005-0000-0000-000008470000}"/>
    <cellStyle name="Normal 2 2 2 3 2 14" xfId="18303" xr:uid="{00000000-0005-0000-0000-000009470000}"/>
    <cellStyle name="Normal 2 2 2 3 2 15" xfId="18304" xr:uid="{00000000-0005-0000-0000-00000A470000}"/>
    <cellStyle name="Normal 2 2 2 3 2 16" xfId="18305" xr:uid="{00000000-0005-0000-0000-00000B470000}"/>
    <cellStyle name="Normal 2 2 2 3 2 17" xfId="18306" xr:uid="{00000000-0005-0000-0000-00000C470000}"/>
    <cellStyle name="Normal 2 2 2 3 2 2" xfId="18307" xr:uid="{00000000-0005-0000-0000-00000D470000}"/>
    <cellStyle name="Normal 2 2 2 3 2 2 10" xfId="18308" xr:uid="{00000000-0005-0000-0000-00000E470000}"/>
    <cellStyle name="Normal 2 2 2 3 2 2 11" xfId="18309" xr:uid="{00000000-0005-0000-0000-00000F470000}"/>
    <cellStyle name="Normal 2 2 2 3 2 2 12" xfId="18310" xr:uid="{00000000-0005-0000-0000-000010470000}"/>
    <cellStyle name="Normal 2 2 2 3 2 2 2" xfId="18311" xr:uid="{00000000-0005-0000-0000-000011470000}"/>
    <cellStyle name="Normal 2 2 2 3 2 2 2 2" xfId="18312" xr:uid="{00000000-0005-0000-0000-000012470000}"/>
    <cellStyle name="Normal 2 2 2 3 2 2 2 3" xfId="18313" xr:uid="{00000000-0005-0000-0000-000013470000}"/>
    <cellStyle name="Normal 2 2 2 3 2 2 3" xfId="18314" xr:uid="{00000000-0005-0000-0000-000014470000}"/>
    <cellStyle name="Normal 2 2 2 3 2 2 4" xfId="18315" xr:uid="{00000000-0005-0000-0000-000015470000}"/>
    <cellStyle name="Normal 2 2 2 3 2 2 5" xfId="18316" xr:uid="{00000000-0005-0000-0000-000016470000}"/>
    <cellStyle name="Normal 2 2 2 3 2 2 6" xfId="18317" xr:uid="{00000000-0005-0000-0000-000017470000}"/>
    <cellStyle name="Normal 2 2 2 3 2 2 7" xfId="18318" xr:uid="{00000000-0005-0000-0000-000018470000}"/>
    <cellStyle name="Normal 2 2 2 3 2 2 8" xfId="18319" xr:uid="{00000000-0005-0000-0000-000019470000}"/>
    <cellStyle name="Normal 2 2 2 3 2 2 9" xfId="18320" xr:uid="{00000000-0005-0000-0000-00001A470000}"/>
    <cellStyle name="Normal 2 2 2 3 2 3" xfId="18321" xr:uid="{00000000-0005-0000-0000-00001B470000}"/>
    <cellStyle name="Normal 2 2 2 3 2 3 10" xfId="18322" xr:uid="{00000000-0005-0000-0000-00001C470000}"/>
    <cellStyle name="Normal 2 2 2 3 2 3 11" xfId="18323" xr:uid="{00000000-0005-0000-0000-00001D470000}"/>
    <cellStyle name="Normal 2 2 2 3 2 3 12" xfId="18324" xr:uid="{00000000-0005-0000-0000-00001E470000}"/>
    <cellStyle name="Normal 2 2 2 3 2 3 2" xfId="18325" xr:uid="{00000000-0005-0000-0000-00001F470000}"/>
    <cellStyle name="Normal 2 2 2 3 2 3 3" xfId="18326" xr:uid="{00000000-0005-0000-0000-000020470000}"/>
    <cellStyle name="Normal 2 2 2 3 2 3 4" xfId="18327" xr:uid="{00000000-0005-0000-0000-000021470000}"/>
    <cellStyle name="Normal 2 2 2 3 2 3 5" xfId="18328" xr:uid="{00000000-0005-0000-0000-000022470000}"/>
    <cellStyle name="Normal 2 2 2 3 2 3 6" xfId="18329" xr:uid="{00000000-0005-0000-0000-000023470000}"/>
    <cellStyle name="Normal 2 2 2 3 2 3 7" xfId="18330" xr:uid="{00000000-0005-0000-0000-000024470000}"/>
    <cellStyle name="Normal 2 2 2 3 2 3 8" xfId="18331" xr:uid="{00000000-0005-0000-0000-000025470000}"/>
    <cellStyle name="Normal 2 2 2 3 2 3 9" xfId="18332" xr:uid="{00000000-0005-0000-0000-000026470000}"/>
    <cellStyle name="Normal 2 2 2 3 2 4" xfId="18333" xr:uid="{00000000-0005-0000-0000-000027470000}"/>
    <cellStyle name="Normal 2 2 2 3 2 4 10" xfId="18334" xr:uid="{00000000-0005-0000-0000-000028470000}"/>
    <cellStyle name="Normal 2 2 2 3 2 4 2" xfId="18335" xr:uid="{00000000-0005-0000-0000-000029470000}"/>
    <cellStyle name="Normal 2 2 2 3 2 4 3" xfId="18336" xr:uid="{00000000-0005-0000-0000-00002A470000}"/>
    <cellStyle name="Normal 2 2 2 3 2 4 4" xfId="18337" xr:uid="{00000000-0005-0000-0000-00002B470000}"/>
    <cellStyle name="Normal 2 2 2 3 2 4 5" xfId="18338" xr:uid="{00000000-0005-0000-0000-00002C470000}"/>
    <cellStyle name="Normal 2 2 2 3 2 4 6" xfId="18339" xr:uid="{00000000-0005-0000-0000-00002D470000}"/>
    <cellStyle name="Normal 2 2 2 3 2 4 7" xfId="18340" xr:uid="{00000000-0005-0000-0000-00002E470000}"/>
    <cellStyle name="Normal 2 2 2 3 2 4 8" xfId="18341" xr:uid="{00000000-0005-0000-0000-00002F470000}"/>
    <cellStyle name="Normal 2 2 2 3 2 4 9" xfId="18342" xr:uid="{00000000-0005-0000-0000-000030470000}"/>
    <cellStyle name="Normal 2 2 2 3 2 5" xfId="18343" xr:uid="{00000000-0005-0000-0000-000031470000}"/>
    <cellStyle name="Normal 2 2 2 3 2 5 10" xfId="18344" xr:uid="{00000000-0005-0000-0000-000032470000}"/>
    <cellStyle name="Normal 2 2 2 3 2 5 2" xfId="18345" xr:uid="{00000000-0005-0000-0000-000033470000}"/>
    <cellStyle name="Normal 2 2 2 3 2 5 3" xfId="18346" xr:uid="{00000000-0005-0000-0000-000034470000}"/>
    <cellStyle name="Normal 2 2 2 3 2 5 4" xfId="18347" xr:uid="{00000000-0005-0000-0000-000035470000}"/>
    <cellStyle name="Normal 2 2 2 3 2 5 5" xfId="18348" xr:uid="{00000000-0005-0000-0000-000036470000}"/>
    <cellStyle name="Normal 2 2 2 3 2 5 6" xfId="18349" xr:uid="{00000000-0005-0000-0000-000037470000}"/>
    <cellStyle name="Normal 2 2 2 3 2 5 7" xfId="18350" xr:uid="{00000000-0005-0000-0000-000038470000}"/>
    <cellStyle name="Normal 2 2 2 3 2 5 8" xfId="18351" xr:uid="{00000000-0005-0000-0000-000039470000}"/>
    <cellStyle name="Normal 2 2 2 3 2 5 9" xfId="18352" xr:uid="{00000000-0005-0000-0000-00003A470000}"/>
    <cellStyle name="Normal 2 2 2 3 2 6" xfId="18353" xr:uid="{00000000-0005-0000-0000-00003B470000}"/>
    <cellStyle name="Normal 2 2 2 3 2 7" xfId="18354" xr:uid="{00000000-0005-0000-0000-00003C470000}"/>
    <cellStyle name="Normal 2 2 2 3 2 8" xfId="18355" xr:uid="{00000000-0005-0000-0000-00003D470000}"/>
    <cellStyle name="Normal 2 2 2 3 2 9" xfId="18356" xr:uid="{00000000-0005-0000-0000-00003E470000}"/>
    <cellStyle name="Normal 2 2 2 3 20" xfId="18357" xr:uid="{00000000-0005-0000-0000-00003F470000}"/>
    <cellStyle name="Normal 2 2 2 3 20 10" xfId="18358" xr:uid="{00000000-0005-0000-0000-000040470000}"/>
    <cellStyle name="Normal 2 2 2 3 20 11" xfId="18359" xr:uid="{00000000-0005-0000-0000-000041470000}"/>
    <cellStyle name="Normal 2 2 2 3 20 12" xfId="18360" xr:uid="{00000000-0005-0000-0000-000042470000}"/>
    <cellStyle name="Normal 2 2 2 3 20 13" xfId="18361" xr:uid="{00000000-0005-0000-0000-000043470000}"/>
    <cellStyle name="Normal 2 2 2 3 20 14" xfId="18362" xr:uid="{00000000-0005-0000-0000-000044470000}"/>
    <cellStyle name="Normal 2 2 2 3 20 2" xfId="18363" xr:uid="{00000000-0005-0000-0000-000045470000}"/>
    <cellStyle name="Normal 2 2 2 3 20 2 10" xfId="18364" xr:uid="{00000000-0005-0000-0000-000046470000}"/>
    <cellStyle name="Normal 2 2 2 3 20 2 2" xfId="18365" xr:uid="{00000000-0005-0000-0000-000047470000}"/>
    <cellStyle name="Normal 2 2 2 3 20 2 3" xfId="18366" xr:uid="{00000000-0005-0000-0000-000048470000}"/>
    <cellStyle name="Normal 2 2 2 3 20 2 4" xfId="18367" xr:uid="{00000000-0005-0000-0000-000049470000}"/>
    <cellStyle name="Normal 2 2 2 3 20 2 5" xfId="18368" xr:uid="{00000000-0005-0000-0000-00004A470000}"/>
    <cellStyle name="Normal 2 2 2 3 20 2 6" xfId="18369" xr:uid="{00000000-0005-0000-0000-00004B470000}"/>
    <cellStyle name="Normal 2 2 2 3 20 2 7" xfId="18370" xr:uid="{00000000-0005-0000-0000-00004C470000}"/>
    <cellStyle name="Normal 2 2 2 3 20 2 8" xfId="18371" xr:uid="{00000000-0005-0000-0000-00004D470000}"/>
    <cellStyle name="Normal 2 2 2 3 20 2 9" xfId="18372" xr:uid="{00000000-0005-0000-0000-00004E470000}"/>
    <cellStyle name="Normal 2 2 2 3 20 3" xfId="18373" xr:uid="{00000000-0005-0000-0000-00004F470000}"/>
    <cellStyle name="Normal 2 2 2 3 20 3 10" xfId="18374" xr:uid="{00000000-0005-0000-0000-000050470000}"/>
    <cellStyle name="Normal 2 2 2 3 20 3 2" xfId="18375" xr:uid="{00000000-0005-0000-0000-000051470000}"/>
    <cellStyle name="Normal 2 2 2 3 20 3 3" xfId="18376" xr:uid="{00000000-0005-0000-0000-000052470000}"/>
    <cellStyle name="Normal 2 2 2 3 20 3 4" xfId="18377" xr:uid="{00000000-0005-0000-0000-000053470000}"/>
    <cellStyle name="Normal 2 2 2 3 20 3 5" xfId="18378" xr:uid="{00000000-0005-0000-0000-000054470000}"/>
    <cellStyle name="Normal 2 2 2 3 20 3 6" xfId="18379" xr:uid="{00000000-0005-0000-0000-000055470000}"/>
    <cellStyle name="Normal 2 2 2 3 20 3 7" xfId="18380" xr:uid="{00000000-0005-0000-0000-000056470000}"/>
    <cellStyle name="Normal 2 2 2 3 20 3 8" xfId="18381" xr:uid="{00000000-0005-0000-0000-000057470000}"/>
    <cellStyle name="Normal 2 2 2 3 20 3 9" xfId="18382" xr:uid="{00000000-0005-0000-0000-000058470000}"/>
    <cellStyle name="Normal 2 2 2 3 20 4" xfId="18383" xr:uid="{00000000-0005-0000-0000-000059470000}"/>
    <cellStyle name="Normal 2 2 2 3 20 4 10" xfId="18384" xr:uid="{00000000-0005-0000-0000-00005A470000}"/>
    <cellStyle name="Normal 2 2 2 3 20 4 2" xfId="18385" xr:uid="{00000000-0005-0000-0000-00005B470000}"/>
    <cellStyle name="Normal 2 2 2 3 20 4 3" xfId="18386" xr:uid="{00000000-0005-0000-0000-00005C470000}"/>
    <cellStyle name="Normal 2 2 2 3 20 4 4" xfId="18387" xr:uid="{00000000-0005-0000-0000-00005D470000}"/>
    <cellStyle name="Normal 2 2 2 3 20 4 5" xfId="18388" xr:uid="{00000000-0005-0000-0000-00005E470000}"/>
    <cellStyle name="Normal 2 2 2 3 20 4 6" xfId="18389" xr:uid="{00000000-0005-0000-0000-00005F470000}"/>
    <cellStyle name="Normal 2 2 2 3 20 4 7" xfId="18390" xr:uid="{00000000-0005-0000-0000-000060470000}"/>
    <cellStyle name="Normal 2 2 2 3 20 4 8" xfId="18391" xr:uid="{00000000-0005-0000-0000-000061470000}"/>
    <cellStyle name="Normal 2 2 2 3 20 4 9" xfId="18392" xr:uid="{00000000-0005-0000-0000-000062470000}"/>
    <cellStyle name="Normal 2 2 2 3 20 5" xfId="18393" xr:uid="{00000000-0005-0000-0000-000063470000}"/>
    <cellStyle name="Normal 2 2 2 3 20 5 10" xfId="18394" xr:uid="{00000000-0005-0000-0000-000064470000}"/>
    <cellStyle name="Normal 2 2 2 3 20 5 2" xfId="18395" xr:uid="{00000000-0005-0000-0000-000065470000}"/>
    <cellStyle name="Normal 2 2 2 3 20 5 3" xfId="18396" xr:uid="{00000000-0005-0000-0000-000066470000}"/>
    <cellStyle name="Normal 2 2 2 3 20 5 4" xfId="18397" xr:uid="{00000000-0005-0000-0000-000067470000}"/>
    <cellStyle name="Normal 2 2 2 3 20 5 5" xfId="18398" xr:uid="{00000000-0005-0000-0000-000068470000}"/>
    <cellStyle name="Normal 2 2 2 3 20 5 6" xfId="18399" xr:uid="{00000000-0005-0000-0000-000069470000}"/>
    <cellStyle name="Normal 2 2 2 3 20 5 7" xfId="18400" xr:uid="{00000000-0005-0000-0000-00006A470000}"/>
    <cellStyle name="Normal 2 2 2 3 20 5 8" xfId="18401" xr:uid="{00000000-0005-0000-0000-00006B470000}"/>
    <cellStyle name="Normal 2 2 2 3 20 5 9" xfId="18402" xr:uid="{00000000-0005-0000-0000-00006C470000}"/>
    <cellStyle name="Normal 2 2 2 3 20 6" xfId="18403" xr:uid="{00000000-0005-0000-0000-00006D470000}"/>
    <cellStyle name="Normal 2 2 2 3 20 7" xfId="18404" xr:uid="{00000000-0005-0000-0000-00006E470000}"/>
    <cellStyle name="Normal 2 2 2 3 20 8" xfId="18405" xr:uid="{00000000-0005-0000-0000-00006F470000}"/>
    <cellStyle name="Normal 2 2 2 3 20 9" xfId="18406" xr:uid="{00000000-0005-0000-0000-000070470000}"/>
    <cellStyle name="Normal 2 2 2 3 21" xfId="18407" xr:uid="{00000000-0005-0000-0000-000071470000}"/>
    <cellStyle name="Normal 2 2 2 3 21 10" xfId="18408" xr:uid="{00000000-0005-0000-0000-000072470000}"/>
    <cellStyle name="Normal 2 2 2 3 21 11" xfId="18409" xr:uid="{00000000-0005-0000-0000-000073470000}"/>
    <cellStyle name="Normal 2 2 2 3 21 12" xfId="18410" xr:uid="{00000000-0005-0000-0000-000074470000}"/>
    <cellStyle name="Normal 2 2 2 3 21 13" xfId="18411" xr:uid="{00000000-0005-0000-0000-000075470000}"/>
    <cellStyle name="Normal 2 2 2 3 21 14" xfId="18412" xr:uid="{00000000-0005-0000-0000-000076470000}"/>
    <cellStyle name="Normal 2 2 2 3 21 2" xfId="18413" xr:uid="{00000000-0005-0000-0000-000077470000}"/>
    <cellStyle name="Normal 2 2 2 3 21 2 10" xfId="18414" xr:uid="{00000000-0005-0000-0000-000078470000}"/>
    <cellStyle name="Normal 2 2 2 3 21 2 2" xfId="18415" xr:uid="{00000000-0005-0000-0000-000079470000}"/>
    <cellStyle name="Normal 2 2 2 3 21 2 3" xfId="18416" xr:uid="{00000000-0005-0000-0000-00007A470000}"/>
    <cellStyle name="Normal 2 2 2 3 21 2 4" xfId="18417" xr:uid="{00000000-0005-0000-0000-00007B470000}"/>
    <cellStyle name="Normal 2 2 2 3 21 2 5" xfId="18418" xr:uid="{00000000-0005-0000-0000-00007C470000}"/>
    <cellStyle name="Normal 2 2 2 3 21 2 6" xfId="18419" xr:uid="{00000000-0005-0000-0000-00007D470000}"/>
    <cellStyle name="Normal 2 2 2 3 21 2 7" xfId="18420" xr:uid="{00000000-0005-0000-0000-00007E470000}"/>
    <cellStyle name="Normal 2 2 2 3 21 2 8" xfId="18421" xr:uid="{00000000-0005-0000-0000-00007F470000}"/>
    <cellStyle name="Normal 2 2 2 3 21 2 9" xfId="18422" xr:uid="{00000000-0005-0000-0000-000080470000}"/>
    <cellStyle name="Normal 2 2 2 3 21 3" xfId="18423" xr:uid="{00000000-0005-0000-0000-000081470000}"/>
    <cellStyle name="Normal 2 2 2 3 21 3 10" xfId="18424" xr:uid="{00000000-0005-0000-0000-000082470000}"/>
    <cellStyle name="Normal 2 2 2 3 21 3 2" xfId="18425" xr:uid="{00000000-0005-0000-0000-000083470000}"/>
    <cellStyle name="Normal 2 2 2 3 21 3 3" xfId="18426" xr:uid="{00000000-0005-0000-0000-000084470000}"/>
    <cellStyle name="Normal 2 2 2 3 21 3 4" xfId="18427" xr:uid="{00000000-0005-0000-0000-000085470000}"/>
    <cellStyle name="Normal 2 2 2 3 21 3 5" xfId="18428" xr:uid="{00000000-0005-0000-0000-000086470000}"/>
    <cellStyle name="Normal 2 2 2 3 21 3 6" xfId="18429" xr:uid="{00000000-0005-0000-0000-000087470000}"/>
    <cellStyle name="Normal 2 2 2 3 21 3 7" xfId="18430" xr:uid="{00000000-0005-0000-0000-000088470000}"/>
    <cellStyle name="Normal 2 2 2 3 21 3 8" xfId="18431" xr:uid="{00000000-0005-0000-0000-000089470000}"/>
    <cellStyle name="Normal 2 2 2 3 21 3 9" xfId="18432" xr:uid="{00000000-0005-0000-0000-00008A470000}"/>
    <cellStyle name="Normal 2 2 2 3 21 4" xfId="18433" xr:uid="{00000000-0005-0000-0000-00008B470000}"/>
    <cellStyle name="Normal 2 2 2 3 21 4 10" xfId="18434" xr:uid="{00000000-0005-0000-0000-00008C470000}"/>
    <cellStyle name="Normal 2 2 2 3 21 4 2" xfId="18435" xr:uid="{00000000-0005-0000-0000-00008D470000}"/>
    <cellStyle name="Normal 2 2 2 3 21 4 3" xfId="18436" xr:uid="{00000000-0005-0000-0000-00008E470000}"/>
    <cellStyle name="Normal 2 2 2 3 21 4 4" xfId="18437" xr:uid="{00000000-0005-0000-0000-00008F470000}"/>
    <cellStyle name="Normal 2 2 2 3 21 4 5" xfId="18438" xr:uid="{00000000-0005-0000-0000-000090470000}"/>
    <cellStyle name="Normal 2 2 2 3 21 4 6" xfId="18439" xr:uid="{00000000-0005-0000-0000-000091470000}"/>
    <cellStyle name="Normal 2 2 2 3 21 4 7" xfId="18440" xr:uid="{00000000-0005-0000-0000-000092470000}"/>
    <cellStyle name="Normal 2 2 2 3 21 4 8" xfId="18441" xr:uid="{00000000-0005-0000-0000-000093470000}"/>
    <cellStyle name="Normal 2 2 2 3 21 4 9" xfId="18442" xr:uid="{00000000-0005-0000-0000-000094470000}"/>
    <cellStyle name="Normal 2 2 2 3 21 5" xfId="18443" xr:uid="{00000000-0005-0000-0000-000095470000}"/>
    <cellStyle name="Normal 2 2 2 3 21 5 10" xfId="18444" xr:uid="{00000000-0005-0000-0000-000096470000}"/>
    <cellStyle name="Normal 2 2 2 3 21 5 2" xfId="18445" xr:uid="{00000000-0005-0000-0000-000097470000}"/>
    <cellStyle name="Normal 2 2 2 3 21 5 3" xfId="18446" xr:uid="{00000000-0005-0000-0000-000098470000}"/>
    <cellStyle name="Normal 2 2 2 3 21 5 4" xfId="18447" xr:uid="{00000000-0005-0000-0000-000099470000}"/>
    <cellStyle name="Normal 2 2 2 3 21 5 5" xfId="18448" xr:uid="{00000000-0005-0000-0000-00009A470000}"/>
    <cellStyle name="Normal 2 2 2 3 21 5 6" xfId="18449" xr:uid="{00000000-0005-0000-0000-00009B470000}"/>
    <cellStyle name="Normal 2 2 2 3 21 5 7" xfId="18450" xr:uid="{00000000-0005-0000-0000-00009C470000}"/>
    <cellStyle name="Normal 2 2 2 3 21 5 8" xfId="18451" xr:uid="{00000000-0005-0000-0000-00009D470000}"/>
    <cellStyle name="Normal 2 2 2 3 21 5 9" xfId="18452" xr:uid="{00000000-0005-0000-0000-00009E470000}"/>
    <cellStyle name="Normal 2 2 2 3 21 6" xfId="18453" xr:uid="{00000000-0005-0000-0000-00009F470000}"/>
    <cellStyle name="Normal 2 2 2 3 21 7" xfId="18454" xr:uid="{00000000-0005-0000-0000-0000A0470000}"/>
    <cellStyle name="Normal 2 2 2 3 21 8" xfId="18455" xr:uid="{00000000-0005-0000-0000-0000A1470000}"/>
    <cellStyle name="Normal 2 2 2 3 21 9" xfId="18456" xr:uid="{00000000-0005-0000-0000-0000A2470000}"/>
    <cellStyle name="Normal 2 2 2 3 22" xfId="18457" xr:uid="{00000000-0005-0000-0000-0000A3470000}"/>
    <cellStyle name="Normal 2 2 2 3 22 10" xfId="18458" xr:uid="{00000000-0005-0000-0000-0000A4470000}"/>
    <cellStyle name="Normal 2 2 2 3 22 11" xfId="18459" xr:uid="{00000000-0005-0000-0000-0000A5470000}"/>
    <cellStyle name="Normal 2 2 2 3 22 12" xfId="18460" xr:uid="{00000000-0005-0000-0000-0000A6470000}"/>
    <cellStyle name="Normal 2 2 2 3 22 13" xfId="18461" xr:uid="{00000000-0005-0000-0000-0000A7470000}"/>
    <cellStyle name="Normal 2 2 2 3 22 14" xfId="18462" xr:uid="{00000000-0005-0000-0000-0000A8470000}"/>
    <cellStyle name="Normal 2 2 2 3 22 2" xfId="18463" xr:uid="{00000000-0005-0000-0000-0000A9470000}"/>
    <cellStyle name="Normal 2 2 2 3 22 2 10" xfId="18464" xr:uid="{00000000-0005-0000-0000-0000AA470000}"/>
    <cellStyle name="Normal 2 2 2 3 22 2 2" xfId="18465" xr:uid="{00000000-0005-0000-0000-0000AB470000}"/>
    <cellStyle name="Normal 2 2 2 3 22 2 3" xfId="18466" xr:uid="{00000000-0005-0000-0000-0000AC470000}"/>
    <cellStyle name="Normal 2 2 2 3 22 2 4" xfId="18467" xr:uid="{00000000-0005-0000-0000-0000AD470000}"/>
    <cellStyle name="Normal 2 2 2 3 22 2 5" xfId="18468" xr:uid="{00000000-0005-0000-0000-0000AE470000}"/>
    <cellStyle name="Normal 2 2 2 3 22 2 6" xfId="18469" xr:uid="{00000000-0005-0000-0000-0000AF470000}"/>
    <cellStyle name="Normal 2 2 2 3 22 2 7" xfId="18470" xr:uid="{00000000-0005-0000-0000-0000B0470000}"/>
    <cellStyle name="Normal 2 2 2 3 22 2 8" xfId="18471" xr:uid="{00000000-0005-0000-0000-0000B1470000}"/>
    <cellStyle name="Normal 2 2 2 3 22 2 9" xfId="18472" xr:uid="{00000000-0005-0000-0000-0000B2470000}"/>
    <cellStyle name="Normal 2 2 2 3 22 3" xfId="18473" xr:uid="{00000000-0005-0000-0000-0000B3470000}"/>
    <cellStyle name="Normal 2 2 2 3 22 3 10" xfId="18474" xr:uid="{00000000-0005-0000-0000-0000B4470000}"/>
    <cellStyle name="Normal 2 2 2 3 22 3 2" xfId="18475" xr:uid="{00000000-0005-0000-0000-0000B5470000}"/>
    <cellStyle name="Normal 2 2 2 3 22 3 3" xfId="18476" xr:uid="{00000000-0005-0000-0000-0000B6470000}"/>
    <cellStyle name="Normal 2 2 2 3 22 3 4" xfId="18477" xr:uid="{00000000-0005-0000-0000-0000B7470000}"/>
    <cellStyle name="Normal 2 2 2 3 22 3 5" xfId="18478" xr:uid="{00000000-0005-0000-0000-0000B8470000}"/>
    <cellStyle name="Normal 2 2 2 3 22 3 6" xfId="18479" xr:uid="{00000000-0005-0000-0000-0000B9470000}"/>
    <cellStyle name="Normal 2 2 2 3 22 3 7" xfId="18480" xr:uid="{00000000-0005-0000-0000-0000BA470000}"/>
    <cellStyle name="Normal 2 2 2 3 22 3 8" xfId="18481" xr:uid="{00000000-0005-0000-0000-0000BB470000}"/>
    <cellStyle name="Normal 2 2 2 3 22 3 9" xfId="18482" xr:uid="{00000000-0005-0000-0000-0000BC470000}"/>
    <cellStyle name="Normal 2 2 2 3 22 4" xfId="18483" xr:uid="{00000000-0005-0000-0000-0000BD470000}"/>
    <cellStyle name="Normal 2 2 2 3 22 4 10" xfId="18484" xr:uid="{00000000-0005-0000-0000-0000BE470000}"/>
    <cellStyle name="Normal 2 2 2 3 22 4 2" xfId="18485" xr:uid="{00000000-0005-0000-0000-0000BF470000}"/>
    <cellStyle name="Normal 2 2 2 3 22 4 3" xfId="18486" xr:uid="{00000000-0005-0000-0000-0000C0470000}"/>
    <cellStyle name="Normal 2 2 2 3 22 4 4" xfId="18487" xr:uid="{00000000-0005-0000-0000-0000C1470000}"/>
    <cellStyle name="Normal 2 2 2 3 22 4 5" xfId="18488" xr:uid="{00000000-0005-0000-0000-0000C2470000}"/>
    <cellStyle name="Normal 2 2 2 3 22 4 6" xfId="18489" xr:uid="{00000000-0005-0000-0000-0000C3470000}"/>
    <cellStyle name="Normal 2 2 2 3 22 4 7" xfId="18490" xr:uid="{00000000-0005-0000-0000-0000C4470000}"/>
    <cellStyle name="Normal 2 2 2 3 22 4 8" xfId="18491" xr:uid="{00000000-0005-0000-0000-0000C5470000}"/>
    <cellStyle name="Normal 2 2 2 3 22 4 9" xfId="18492" xr:uid="{00000000-0005-0000-0000-0000C6470000}"/>
    <cellStyle name="Normal 2 2 2 3 22 5" xfId="18493" xr:uid="{00000000-0005-0000-0000-0000C7470000}"/>
    <cellStyle name="Normal 2 2 2 3 22 5 10" xfId="18494" xr:uid="{00000000-0005-0000-0000-0000C8470000}"/>
    <cellStyle name="Normal 2 2 2 3 22 5 2" xfId="18495" xr:uid="{00000000-0005-0000-0000-0000C9470000}"/>
    <cellStyle name="Normal 2 2 2 3 22 5 3" xfId="18496" xr:uid="{00000000-0005-0000-0000-0000CA470000}"/>
    <cellStyle name="Normal 2 2 2 3 22 5 4" xfId="18497" xr:uid="{00000000-0005-0000-0000-0000CB470000}"/>
    <cellStyle name="Normal 2 2 2 3 22 5 5" xfId="18498" xr:uid="{00000000-0005-0000-0000-0000CC470000}"/>
    <cellStyle name="Normal 2 2 2 3 22 5 6" xfId="18499" xr:uid="{00000000-0005-0000-0000-0000CD470000}"/>
    <cellStyle name="Normal 2 2 2 3 22 5 7" xfId="18500" xr:uid="{00000000-0005-0000-0000-0000CE470000}"/>
    <cellStyle name="Normal 2 2 2 3 22 5 8" xfId="18501" xr:uid="{00000000-0005-0000-0000-0000CF470000}"/>
    <cellStyle name="Normal 2 2 2 3 22 5 9" xfId="18502" xr:uid="{00000000-0005-0000-0000-0000D0470000}"/>
    <cellStyle name="Normal 2 2 2 3 22 6" xfId="18503" xr:uid="{00000000-0005-0000-0000-0000D1470000}"/>
    <cellStyle name="Normal 2 2 2 3 22 7" xfId="18504" xr:uid="{00000000-0005-0000-0000-0000D2470000}"/>
    <cellStyle name="Normal 2 2 2 3 22 8" xfId="18505" xr:uid="{00000000-0005-0000-0000-0000D3470000}"/>
    <cellStyle name="Normal 2 2 2 3 22 9" xfId="18506" xr:uid="{00000000-0005-0000-0000-0000D4470000}"/>
    <cellStyle name="Normal 2 2 2 3 23" xfId="18507" xr:uid="{00000000-0005-0000-0000-0000D5470000}"/>
    <cellStyle name="Normal 2 2 2 3 23 10" xfId="18508" xr:uid="{00000000-0005-0000-0000-0000D6470000}"/>
    <cellStyle name="Normal 2 2 2 3 23 11" xfId="18509" xr:uid="{00000000-0005-0000-0000-0000D7470000}"/>
    <cellStyle name="Normal 2 2 2 3 23 12" xfId="18510" xr:uid="{00000000-0005-0000-0000-0000D8470000}"/>
    <cellStyle name="Normal 2 2 2 3 23 13" xfId="18511" xr:uid="{00000000-0005-0000-0000-0000D9470000}"/>
    <cellStyle name="Normal 2 2 2 3 23 14" xfId="18512" xr:uid="{00000000-0005-0000-0000-0000DA470000}"/>
    <cellStyle name="Normal 2 2 2 3 23 2" xfId="18513" xr:uid="{00000000-0005-0000-0000-0000DB470000}"/>
    <cellStyle name="Normal 2 2 2 3 23 2 10" xfId="18514" xr:uid="{00000000-0005-0000-0000-0000DC470000}"/>
    <cellStyle name="Normal 2 2 2 3 23 2 2" xfId="18515" xr:uid="{00000000-0005-0000-0000-0000DD470000}"/>
    <cellStyle name="Normal 2 2 2 3 23 2 3" xfId="18516" xr:uid="{00000000-0005-0000-0000-0000DE470000}"/>
    <cellStyle name="Normal 2 2 2 3 23 2 4" xfId="18517" xr:uid="{00000000-0005-0000-0000-0000DF470000}"/>
    <cellStyle name="Normal 2 2 2 3 23 2 5" xfId="18518" xr:uid="{00000000-0005-0000-0000-0000E0470000}"/>
    <cellStyle name="Normal 2 2 2 3 23 2 6" xfId="18519" xr:uid="{00000000-0005-0000-0000-0000E1470000}"/>
    <cellStyle name="Normal 2 2 2 3 23 2 7" xfId="18520" xr:uid="{00000000-0005-0000-0000-0000E2470000}"/>
    <cellStyle name="Normal 2 2 2 3 23 2 8" xfId="18521" xr:uid="{00000000-0005-0000-0000-0000E3470000}"/>
    <cellStyle name="Normal 2 2 2 3 23 2 9" xfId="18522" xr:uid="{00000000-0005-0000-0000-0000E4470000}"/>
    <cellStyle name="Normal 2 2 2 3 23 3" xfId="18523" xr:uid="{00000000-0005-0000-0000-0000E5470000}"/>
    <cellStyle name="Normal 2 2 2 3 23 3 10" xfId="18524" xr:uid="{00000000-0005-0000-0000-0000E6470000}"/>
    <cellStyle name="Normal 2 2 2 3 23 3 2" xfId="18525" xr:uid="{00000000-0005-0000-0000-0000E7470000}"/>
    <cellStyle name="Normal 2 2 2 3 23 3 3" xfId="18526" xr:uid="{00000000-0005-0000-0000-0000E8470000}"/>
    <cellStyle name="Normal 2 2 2 3 23 3 4" xfId="18527" xr:uid="{00000000-0005-0000-0000-0000E9470000}"/>
    <cellStyle name="Normal 2 2 2 3 23 3 5" xfId="18528" xr:uid="{00000000-0005-0000-0000-0000EA470000}"/>
    <cellStyle name="Normal 2 2 2 3 23 3 6" xfId="18529" xr:uid="{00000000-0005-0000-0000-0000EB470000}"/>
    <cellStyle name="Normal 2 2 2 3 23 3 7" xfId="18530" xr:uid="{00000000-0005-0000-0000-0000EC470000}"/>
    <cellStyle name="Normal 2 2 2 3 23 3 8" xfId="18531" xr:uid="{00000000-0005-0000-0000-0000ED470000}"/>
    <cellStyle name="Normal 2 2 2 3 23 3 9" xfId="18532" xr:uid="{00000000-0005-0000-0000-0000EE470000}"/>
    <cellStyle name="Normal 2 2 2 3 23 4" xfId="18533" xr:uid="{00000000-0005-0000-0000-0000EF470000}"/>
    <cellStyle name="Normal 2 2 2 3 23 4 10" xfId="18534" xr:uid="{00000000-0005-0000-0000-0000F0470000}"/>
    <cellStyle name="Normal 2 2 2 3 23 4 2" xfId="18535" xr:uid="{00000000-0005-0000-0000-0000F1470000}"/>
    <cellStyle name="Normal 2 2 2 3 23 4 3" xfId="18536" xr:uid="{00000000-0005-0000-0000-0000F2470000}"/>
    <cellStyle name="Normal 2 2 2 3 23 4 4" xfId="18537" xr:uid="{00000000-0005-0000-0000-0000F3470000}"/>
    <cellStyle name="Normal 2 2 2 3 23 4 5" xfId="18538" xr:uid="{00000000-0005-0000-0000-0000F4470000}"/>
    <cellStyle name="Normal 2 2 2 3 23 4 6" xfId="18539" xr:uid="{00000000-0005-0000-0000-0000F5470000}"/>
    <cellStyle name="Normal 2 2 2 3 23 4 7" xfId="18540" xr:uid="{00000000-0005-0000-0000-0000F6470000}"/>
    <cellStyle name="Normal 2 2 2 3 23 4 8" xfId="18541" xr:uid="{00000000-0005-0000-0000-0000F7470000}"/>
    <cellStyle name="Normal 2 2 2 3 23 4 9" xfId="18542" xr:uid="{00000000-0005-0000-0000-0000F8470000}"/>
    <cellStyle name="Normal 2 2 2 3 23 5" xfId="18543" xr:uid="{00000000-0005-0000-0000-0000F9470000}"/>
    <cellStyle name="Normal 2 2 2 3 23 5 10" xfId="18544" xr:uid="{00000000-0005-0000-0000-0000FA470000}"/>
    <cellStyle name="Normal 2 2 2 3 23 5 2" xfId="18545" xr:uid="{00000000-0005-0000-0000-0000FB470000}"/>
    <cellStyle name="Normal 2 2 2 3 23 5 3" xfId="18546" xr:uid="{00000000-0005-0000-0000-0000FC470000}"/>
    <cellStyle name="Normal 2 2 2 3 23 5 4" xfId="18547" xr:uid="{00000000-0005-0000-0000-0000FD470000}"/>
    <cellStyle name="Normal 2 2 2 3 23 5 5" xfId="18548" xr:uid="{00000000-0005-0000-0000-0000FE470000}"/>
    <cellStyle name="Normal 2 2 2 3 23 5 6" xfId="18549" xr:uid="{00000000-0005-0000-0000-0000FF470000}"/>
    <cellStyle name="Normal 2 2 2 3 23 5 7" xfId="18550" xr:uid="{00000000-0005-0000-0000-000000480000}"/>
    <cellStyle name="Normal 2 2 2 3 23 5 8" xfId="18551" xr:uid="{00000000-0005-0000-0000-000001480000}"/>
    <cellStyle name="Normal 2 2 2 3 23 5 9" xfId="18552" xr:uid="{00000000-0005-0000-0000-000002480000}"/>
    <cellStyle name="Normal 2 2 2 3 23 6" xfId="18553" xr:uid="{00000000-0005-0000-0000-000003480000}"/>
    <cellStyle name="Normal 2 2 2 3 23 7" xfId="18554" xr:uid="{00000000-0005-0000-0000-000004480000}"/>
    <cellStyle name="Normal 2 2 2 3 23 8" xfId="18555" xr:uid="{00000000-0005-0000-0000-000005480000}"/>
    <cellStyle name="Normal 2 2 2 3 23 9" xfId="18556" xr:uid="{00000000-0005-0000-0000-000006480000}"/>
    <cellStyle name="Normal 2 2 2 3 24" xfId="18557" xr:uid="{00000000-0005-0000-0000-000007480000}"/>
    <cellStyle name="Normal 2 2 2 3 24 10" xfId="18558" xr:uid="{00000000-0005-0000-0000-000008480000}"/>
    <cellStyle name="Normal 2 2 2 3 24 11" xfId="18559" xr:uid="{00000000-0005-0000-0000-000009480000}"/>
    <cellStyle name="Normal 2 2 2 3 24 12" xfId="18560" xr:uid="{00000000-0005-0000-0000-00000A480000}"/>
    <cellStyle name="Normal 2 2 2 3 24 13" xfId="18561" xr:uid="{00000000-0005-0000-0000-00000B480000}"/>
    <cellStyle name="Normal 2 2 2 3 24 14" xfId="18562" xr:uid="{00000000-0005-0000-0000-00000C480000}"/>
    <cellStyle name="Normal 2 2 2 3 24 2" xfId="18563" xr:uid="{00000000-0005-0000-0000-00000D480000}"/>
    <cellStyle name="Normal 2 2 2 3 24 2 10" xfId="18564" xr:uid="{00000000-0005-0000-0000-00000E480000}"/>
    <cellStyle name="Normal 2 2 2 3 24 2 2" xfId="18565" xr:uid="{00000000-0005-0000-0000-00000F480000}"/>
    <cellStyle name="Normal 2 2 2 3 24 2 3" xfId="18566" xr:uid="{00000000-0005-0000-0000-000010480000}"/>
    <cellStyle name="Normal 2 2 2 3 24 2 4" xfId="18567" xr:uid="{00000000-0005-0000-0000-000011480000}"/>
    <cellStyle name="Normal 2 2 2 3 24 2 5" xfId="18568" xr:uid="{00000000-0005-0000-0000-000012480000}"/>
    <cellStyle name="Normal 2 2 2 3 24 2 6" xfId="18569" xr:uid="{00000000-0005-0000-0000-000013480000}"/>
    <cellStyle name="Normal 2 2 2 3 24 2 7" xfId="18570" xr:uid="{00000000-0005-0000-0000-000014480000}"/>
    <cellStyle name="Normal 2 2 2 3 24 2 8" xfId="18571" xr:uid="{00000000-0005-0000-0000-000015480000}"/>
    <cellStyle name="Normal 2 2 2 3 24 2 9" xfId="18572" xr:uid="{00000000-0005-0000-0000-000016480000}"/>
    <cellStyle name="Normal 2 2 2 3 24 3" xfId="18573" xr:uid="{00000000-0005-0000-0000-000017480000}"/>
    <cellStyle name="Normal 2 2 2 3 24 3 10" xfId="18574" xr:uid="{00000000-0005-0000-0000-000018480000}"/>
    <cellStyle name="Normal 2 2 2 3 24 3 2" xfId="18575" xr:uid="{00000000-0005-0000-0000-000019480000}"/>
    <cellStyle name="Normal 2 2 2 3 24 3 3" xfId="18576" xr:uid="{00000000-0005-0000-0000-00001A480000}"/>
    <cellStyle name="Normal 2 2 2 3 24 3 4" xfId="18577" xr:uid="{00000000-0005-0000-0000-00001B480000}"/>
    <cellStyle name="Normal 2 2 2 3 24 3 5" xfId="18578" xr:uid="{00000000-0005-0000-0000-00001C480000}"/>
    <cellStyle name="Normal 2 2 2 3 24 3 6" xfId="18579" xr:uid="{00000000-0005-0000-0000-00001D480000}"/>
    <cellStyle name="Normal 2 2 2 3 24 3 7" xfId="18580" xr:uid="{00000000-0005-0000-0000-00001E480000}"/>
    <cellStyle name="Normal 2 2 2 3 24 3 8" xfId="18581" xr:uid="{00000000-0005-0000-0000-00001F480000}"/>
    <cellStyle name="Normal 2 2 2 3 24 3 9" xfId="18582" xr:uid="{00000000-0005-0000-0000-000020480000}"/>
    <cellStyle name="Normal 2 2 2 3 24 4" xfId="18583" xr:uid="{00000000-0005-0000-0000-000021480000}"/>
    <cellStyle name="Normal 2 2 2 3 24 4 10" xfId="18584" xr:uid="{00000000-0005-0000-0000-000022480000}"/>
    <cellStyle name="Normal 2 2 2 3 24 4 2" xfId="18585" xr:uid="{00000000-0005-0000-0000-000023480000}"/>
    <cellStyle name="Normal 2 2 2 3 24 4 3" xfId="18586" xr:uid="{00000000-0005-0000-0000-000024480000}"/>
    <cellStyle name="Normal 2 2 2 3 24 4 4" xfId="18587" xr:uid="{00000000-0005-0000-0000-000025480000}"/>
    <cellStyle name="Normal 2 2 2 3 24 4 5" xfId="18588" xr:uid="{00000000-0005-0000-0000-000026480000}"/>
    <cellStyle name="Normal 2 2 2 3 24 4 6" xfId="18589" xr:uid="{00000000-0005-0000-0000-000027480000}"/>
    <cellStyle name="Normal 2 2 2 3 24 4 7" xfId="18590" xr:uid="{00000000-0005-0000-0000-000028480000}"/>
    <cellStyle name="Normal 2 2 2 3 24 4 8" xfId="18591" xr:uid="{00000000-0005-0000-0000-000029480000}"/>
    <cellStyle name="Normal 2 2 2 3 24 4 9" xfId="18592" xr:uid="{00000000-0005-0000-0000-00002A480000}"/>
    <cellStyle name="Normal 2 2 2 3 24 5" xfId="18593" xr:uid="{00000000-0005-0000-0000-00002B480000}"/>
    <cellStyle name="Normal 2 2 2 3 24 5 10" xfId="18594" xr:uid="{00000000-0005-0000-0000-00002C480000}"/>
    <cellStyle name="Normal 2 2 2 3 24 5 2" xfId="18595" xr:uid="{00000000-0005-0000-0000-00002D480000}"/>
    <cellStyle name="Normal 2 2 2 3 24 5 3" xfId="18596" xr:uid="{00000000-0005-0000-0000-00002E480000}"/>
    <cellStyle name="Normal 2 2 2 3 24 5 4" xfId="18597" xr:uid="{00000000-0005-0000-0000-00002F480000}"/>
    <cellStyle name="Normal 2 2 2 3 24 5 5" xfId="18598" xr:uid="{00000000-0005-0000-0000-000030480000}"/>
    <cellStyle name="Normal 2 2 2 3 24 5 6" xfId="18599" xr:uid="{00000000-0005-0000-0000-000031480000}"/>
    <cellStyle name="Normal 2 2 2 3 24 5 7" xfId="18600" xr:uid="{00000000-0005-0000-0000-000032480000}"/>
    <cellStyle name="Normal 2 2 2 3 24 5 8" xfId="18601" xr:uid="{00000000-0005-0000-0000-000033480000}"/>
    <cellStyle name="Normal 2 2 2 3 24 5 9" xfId="18602" xr:uid="{00000000-0005-0000-0000-000034480000}"/>
    <cellStyle name="Normal 2 2 2 3 24 6" xfId="18603" xr:uid="{00000000-0005-0000-0000-000035480000}"/>
    <cellStyle name="Normal 2 2 2 3 24 7" xfId="18604" xr:uid="{00000000-0005-0000-0000-000036480000}"/>
    <cellStyle name="Normal 2 2 2 3 24 8" xfId="18605" xr:uid="{00000000-0005-0000-0000-000037480000}"/>
    <cellStyle name="Normal 2 2 2 3 24 9" xfId="18606" xr:uid="{00000000-0005-0000-0000-000038480000}"/>
    <cellStyle name="Normal 2 2 2 3 25" xfId="18607" xr:uid="{00000000-0005-0000-0000-000039480000}"/>
    <cellStyle name="Normal 2 2 2 3 25 10" xfId="18608" xr:uid="{00000000-0005-0000-0000-00003A480000}"/>
    <cellStyle name="Normal 2 2 2 3 25 11" xfId="18609" xr:uid="{00000000-0005-0000-0000-00003B480000}"/>
    <cellStyle name="Normal 2 2 2 3 25 12" xfId="18610" xr:uid="{00000000-0005-0000-0000-00003C480000}"/>
    <cellStyle name="Normal 2 2 2 3 25 13" xfId="18611" xr:uid="{00000000-0005-0000-0000-00003D480000}"/>
    <cellStyle name="Normal 2 2 2 3 25 14" xfId="18612" xr:uid="{00000000-0005-0000-0000-00003E480000}"/>
    <cellStyle name="Normal 2 2 2 3 25 2" xfId="18613" xr:uid="{00000000-0005-0000-0000-00003F480000}"/>
    <cellStyle name="Normal 2 2 2 3 25 2 10" xfId="18614" xr:uid="{00000000-0005-0000-0000-000040480000}"/>
    <cellStyle name="Normal 2 2 2 3 25 2 2" xfId="18615" xr:uid="{00000000-0005-0000-0000-000041480000}"/>
    <cellStyle name="Normal 2 2 2 3 25 2 3" xfId="18616" xr:uid="{00000000-0005-0000-0000-000042480000}"/>
    <cellStyle name="Normal 2 2 2 3 25 2 4" xfId="18617" xr:uid="{00000000-0005-0000-0000-000043480000}"/>
    <cellStyle name="Normal 2 2 2 3 25 2 5" xfId="18618" xr:uid="{00000000-0005-0000-0000-000044480000}"/>
    <cellStyle name="Normal 2 2 2 3 25 2 6" xfId="18619" xr:uid="{00000000-0005-0000-0000-000045480000}"/>
    <cellStyle name="Normal 2 2 2 3 25 2 7" xfId="18620" xr:uid="{00000000-0005-0000-0000-000046480000}"/>
    <cellStyle name="Normal 2 2 2 3 25 2 8" xfId="18621" xr:uid="{00000000-0005-0000-0000-000047480000}"/>
    <cellStyle name="Normal 2 2 2 3 25 2 9" xfId="18622" xr:uid="{00000000-0005-0000-0000-000048480000}"/>
    <cellStyle name="Normal 2 2 2 3 25 3" xfId="18623" xr:uid="{00000000-0005-0000-0000-000049480000}"/>
    <cellStyle name="Normal 2 2 2 3 25 3 10" xfId="18624" xr:uid="{00000000-0005-0000-0000-00004A480000}"/>
    <cellStyle name="Normal 2 2 2 3 25 3 2" xfId="18625" xr:uid="{00000000-0005-0000-0000-00004B480000}"/>
    <cellStyle name="Normal 2 2 2 3 25 3 3" xfId="18626" xr:uid="{00000000-0005-0000-0000-00004C480000}"/>
    <cellStyle name="Normal 2 2 2 3 25 3 4" xfId="18627" xr:uid="{00000000-0005-0000-0000-00004D480000}"/>
    <cellStyle name="Normal 2 2 2 3 25 3 5" xfId="18628" xr:uid="{00000000-0005-0000-0000-00004E480000}"/>
    <cellStyle name="Normal 2 2 2 3 25 3 6" xfId="18629" xr:uid="{00000000-0005-0000-0000-00004F480000}"/>
    <cellStyle name="Normal 2 2 2 3 25 3 7" xfId="18630" xr:uid="{00000000-0005-0000-0000-000050480000}"/>
    <cellStyle name="Normal 2 2 2 3 25 3 8" xfId="18631" xr:uid="{00000000-0005-0000-0000-000051480000}"/>
    <cellStyle name="Normal 2 2 2 3 25 3 9" xfId="18632" xr:uid="{00000000-0005-0000-0000-000052480000}"/>
    <cellStyle name="Normal 2 2 2 3 25 4" xfId="18633" xr:uid="{00000000-0005-0000-0000-000053480000}"/>
    <cellStyle name="Normal 2 2 2 3 25 4 10" xfId="18634" xr:uid="{00000000-0005-0000-0000-000054480000}"/>
    <cellStyle name="Normal 2 2 2 3 25 4 2" xfId="18635" xr:uid="{00000000-0005-0000-0000-000055480000}"/>
    <cellStyle name="Normal 2 2 2 3 25 4 3" xfId="18636" xr:uid="{00000000-0005-0000-0000-000056480000}"/>
    <cellStyle name="Normal 2 2 2 3 25 4 4" xfId="18637" xr:uid="{00000000-0005-0000-0000-000057480000}"/>
    <cellStyle name="Normal 2 2 2 3 25 4 5" xfId="18638" xr:uid="{00000000-0005-0000-0000-000058480000}"/>
    <cellStyle name="Normal 2 2 2 3 25 4 6" xfId="18639" xr:uid="{00000000-0005-0000-0000-000059480000}"/>
    <cellStyle name="Normal 2 2 2 3 25 4 7" xfId="18640" xr:uid="{00000000-0005-0000-0000-00005A480000}"/>
    <cellStyle name="Normal 2 2 2 3 25 4 8" xfId="18641" xr:uid="{00000000-0005-0000-0000-00005B480000}"/>
    <cellStyle name="Normal 2 2 2 3 25 4 9" xfId="18642" xr:uid="{00000000-0005-0000-0000-00005C480000}"/>
    <cellStyle name="Normal 2 2 2 3 25 5" xfId="18643" xr:uid="{00000000-0005-0000-0000-00005D480000}"/>
    <cellStyle name="Normal 2 2 2 3 25 5 10" xfId="18644" xr:uid="{00000000-0005-0000-0000-00005E480000}"/>
    <cellStyle name="Normal 2 2 2 3 25 5 2" xfId="18645" xr:uid="{00000000-0005-0000-0000-00005F480000}"/>
    <cellStyle name="Normal 2 2 2 3 25 5 3" xfId="18646" xr:uid="{00000000-0005-0000-0000-000060480000}"/>
    <cellStyle name="Normal 2 2 2 3 25 5 4" xfId="18647" xr:uid="{00000000-0005-0000-0000-000061480000}"/>
    <cellStyle name="Normal 2 2 2 3 25 5 5" xfId="18648" xr:uid="{00000000-0005-0000-0000-000062480000}"/>
    <cellStyle name="Normal 2 2 2 3 25 5 6" xfId="18649" xr:uid="{00000000-0005-0000-0000-000063480000}"/>
    <cellStyle name="Normal 2 2 2 3 25 5 7" xfId="18650" xr:uid="{00000000-0005-0000-0000-000064480000}"/>
    <cellStyle name="Normal 2 2 2 3 25 5 8" xfId="18651" xr:uid="{00000000-0005-0000-0000-000065480000}"/>
    <cellStyle name="Normal 2 2 2 3 25 5 9" xfId="18652" xr:uid="{00000000-0005-0000-0000-000066480000}"/>
    <cellStyle name="Normal 2 2 2 3 25 6" xfId="18653" xr:uid="{00000000-0005-0000-0000-000067480000}"/>
    <cellStyle name="Normal 2 2 2 3 25 7" xfId="18654" xr:uid="{00000000-0005-0000-0000-000068480000}"/>
    <cellStyle name="Normal 2 2 2 3 25 8" xfId="18655" xr:uid="{00000000-0005-0000-0000-000069480000}"/>
    <cellStyle name="Normal 2 2 2 3 25 9" xfId="18656" xr:uid="{00000000-0005-0000-0000-00006A480000}"/>
    <cellStyle name="Normal 2 2 2 3 26" xfId="18657" xr:uid="{00000000-0005-0000-0000-00006B480000}"/>
    <cellStyle name="Normal 2 2 2 3 26 10" xfId="18658" xr:uid="{00000000-0005-0000-0000-00006C480000}"/>
    <cellStyle name="Normal 2 2 2 3 26 11" xfId="18659" xr:uid="{00000000-0005-0000-0000-00006D480000}"/>
    <cellStyle name="Normal 2 2 2 3 26 12" xfId="18660" xr:uid="{00000000-0005-0000-0000-00006E480000}"/>
    <cellStyle name="Normal 2 2 2 3 26 13" xfId="18661" xr:uid="{00000000-0005-0000-0000-00006F480000}"/>
    <cellStyle name="Normal 2 2 2 3 26 14" xfId="18662" xr:uid="{00000000-0005-0000-0000-000070480000}"/>
    <cellStyle name="Normal 2 2 2 3 26 2" xfId="18663" xr:uid="{00000000-0005-0000-0000-000071480000}"/>
    <cellStyle name="Normal 2 2 2 3 26 2 10" xfId="18664" xr:uid="{00000000-0005-0000-0000-000072480000}"/>
    <cellStyle name="Normal 2 2 2 3 26 2 2" xfId="18665" xr:uid="{00000000-0005-0000-0000-000073480000}"/>
    <cellStyle name="Normal 2 2 2 3 26 2 3" xfId="18666" xr:uid="{00000000-0005-0000-0000-000074480000}"/>
    <cellStyle name="Normal 2 2 2 3 26 2 4" xfId="18667" xr:uid="{00000000-0005-0000-0000-000075480000}"/>
    <cellStyle name="Normal 2 2 2 3 26 2 5" xfId="18668" xr:uid="{00000000-0005-0000-0000-000076480000}"/>
    <cellStyle name="Normal 2 2 2 3 26 2 6" xfId="18669" xr:uid="{00000000-0005-0000-0000-000077480000}"/>
    <cellStyle name="Normal 2 2 2 3 26 2 7" xfId="18670" xr:uid="{00000000-0005-0000-0000-000078480000}"/>
    <cellStyle name="Normal 2 2 2 3 26 2 8" xfId="18671" xr:uid="{00000000-0005-0000-0000-000079480000}"/>
    <cellStyle name="Normal 2 2 2 3 26 2 9" xfId="18672" xr:uid="{00000000-0005-0000-0000-00007A480000}"/>
    <cellStyle name="Normal 2 2 2 3 26 3" xfId="18673" xr:uid="{00000000-0005-0000-0000-00007B480000}"/>
    <cellStyle name="Normal 2 2 2 3 26 3 10" xfId="18674" xr:uid="{00000000-0005-0000-0000-00007C480000}"/>
    <cellStyle name="Normal 2 2 2 3 26 3 2" xfId="18675" xr:uid="{00000000-0005-0000-0000-00007D480000}"/>
    <cellStyle name="Normal 2 2 2 3 26 3 3" xfId="18676" xr:uid="{00000000-0005-0000-0000-00007E480000}"/>
    <cellStyle name="Normal 2 2 2 3 26 3 4" xfId="18677" xr:uid="{00000000-0005-0000-0000-00007F480000}"/>
    <cellStyle name="Normal 2 2 2 3 26 3 5" xfId="18678" xr:uid="{00000000-0005-0000-0000-000080480000}"/>
    <cellStyle name="Normal 2 2 2 3 26 3 6" xfId="18679" xr:uid="{00000000-0005-0000-0000-000081480000}"/>
    <cellStyle name="Normal 2 2 2 3 26 3 7" xfId="18680" xr:uid="{00000000-0005-0000-0000-000082480000}"/>
    <cellStyle name="Normal 2 2 2 3 26 3 8" xfId="18681" xr:uid="{00000000-0005-0000-0000-000083480000}"/>
    <cellStyle name="Normal 2 2 2 3 26 3 9" xfId="18682" xr:uid="{00000000-0005-0000-0000-000084480000}"/>
    <cellStyle name="Normal 2 2 2 3 26 4" xfId="18683" xr:uid="{00000000-0005-0000-0000-000085480000}"/>
    <cellStyle name="Normal 2 2 2 3 26 4 10" xfId="18684" xr:uid="{00000000-0005-0000-0000-000086480000}"/>
    <cellStyle name="Normal 2 2 2 3 26 4 2" xfId="18685" xr:uid="{00000000-0005-0000-0000-000087480000}"/>
    <cellStyle name="Normal 2 2 2 3 26 4 3" xfId="18686" xr:uid="{00000000-0005-0000-0000-000088480000}"/>
    <cellStyle name="Normal 2 2 2 3 26 4 4" xfId="18687" xr:uid="{00000000-0005-0000-0000-000089480000}"/>
    <cellStyle name="Normal 2 2 2 3 26 4 5" xfId="18688" xr:uid="{00000000-0005-0000-0000-00008A480000}"/>
    <cellStyle name="Normal 2 2 2 3 26 4 6" xfId="18689" xr:uid="{00000000-0005-0000-0000-00008B480000}"/>
    <cellStyle name="Normal 2 2 2 3 26 4 7" xfId="18690" xr:uid="{00000000-0005-0000-0000-00008C480000}"/>
    <cellStyle name="Normal 2 2 2 3 26 4 8" xfId="18691" xr:uid="{00000000-0005-0000-0000-00008D480000}"/>
    <cellStyle name="Normal 2 2 2 3 26 4 9" xfId="18692" xr:uid="{00000000-0005-0000-0000-00008E480000}"/>
    <cellStyle name="Normal 2 2 2 3 26 5" xfId="18693" xr:uid="{00000000-0005-0000-0000-00008F480000}"/>
    <cellStyle name="Normal 2 2 2 3 26 5 10" xfId="18694" xr:uid="{00000000-0005-0000-0000-000090480000}"/>
    <cellStyle name="Normal 2 2 2 3 26 5 2" xfId="18695" xr:uid="{00000000-0005-0000-0000-000091480000}"/>
    <cellStyle name="Normal 2 2 2 3 26 5 3" xfId="18696" xr:uid="{00000000-0005-0000-0000-000092480000}"/>
    <cellStyle name="Normal 2 2 2 3 26 5 4" xfId="18697" xr:uid="{00000000-0005-0000-0000-000093480000}"/>
    <cellStyle name="Normal 2 2 2 3 26 5 5" xfId="18698" xr:uid="{00000000-0005-0000-0000-000094480000}"/>
    <cellStyle name="Normal 2 2 2 3 26 5 6" xfId="18699" xr:uid="{00000000-0005-0000-0000-000095480000}"/>
    <cellStyle name="Normal 2 2 2 3 26 5 7" xfId="18700" xr:uid="{00000000-0005-0000-0000-000096480000}"/>
    <cellStyle name="Normal 2 2 2 3 26 5 8" xfId="18701" xr:uid="{00000000-0005-0000-0000-000097480000}"/>
    <cellStyle name="Normal 2 2 2 3 26 5 9" xfId="18702" xr:uid="{00000000-0005-0000-0000-000098480000}"/>
    <cellStyle name="Normal 2 2 2 3 26 6" xfId="18703" xr:uid="{00000000-0005-0000-0000-000099480000}"/>
    <cellStyle name="Normal 2 2 2 3 26 7" xfId="18704" xr:uid="{00000000-0005-0000-0000-00009A480000}"/>
    <cellStyle name="Normal 2 2 2 3 26 8" xfId="18705" xr:uid="{00000000-0005-0000-0000-00009B480000}"/>
    <cellStyle name="Normal 2 2 2 3 26 9" xfId="18706" xr:uid="{00000000-0005-0000-0000-00009C480000}"/>
    <cellStyle name="Normal 2 2 2 3 27" xfId="18707" xr:uid="{00000000-0005-0000-0000-00009D480000}"/>
    <cellStyle name="Normal 2 2 2 3 27 10" xfId="18708" xr:uid="{00000000-0005-0000-0000-00009E480000}"/>
    <cellStyle name="Normal 2 2 2 3 27 11" xfId="18709" xr:uid="{00000000-0005-0000-0000-00009F480000}"/>
    <cellStyle name="Normal 2 2 2 3 27 12" xfId="18710" xr:uid="{00000000-0005-0000-0000-0000A0480000}"/>
    <cellStyle name="Normal 2 2 2 3 27 13" xfId="18711" xr:uid="{00000000-0005-0000-0000-0000A1480000}"/>
    <cellStyle name="Normal 2 2 2 3 27 14" xfId="18712" xr:uid="{00000000-0005-0000-0000-0000A2480000}"/>
    <cellStyle name="Normal 2 2 2 3 27 2" xfId="18713" xr:uid="{00000000-0005-0000-0000-0000A3480000}"/>
    <cellStyle name="Normal 2 2 2 3 27 2 10" xfId="18714" xr:uid="{00000000-0005-0000-0000-0000A4480000}"/>
    <cellStyle name="Normal 2 2 2 3 27 2 2" xfId="18715" xr:uid="{00000000-0005-0000-0000-0000A5480000}"/>
    <cellStyle name="Normal 2 2 2 3 27 2 3" xfId="18716" xr:uid="{00000000-0005-0000-0000-0000A6480000}"/>
    <cellStyle name="Normal 2 2 2 3 27 2 4" xfId="18717" xr:uid="{00000000-0005-0000-0000-0000A7480000}"/>
    <cellStyle name="Normal 2 2 2 3 27 2 5" xfId="18718" xr:uid="{00000000-0005-0000-0000-0000A8480000}"/>
    <cellStyle name="Normal 2 2 2 3 27 2 6" xfId="18719" xr:uid="{00000000-0005-0000-0000-0000A9480000}"/>
    <cellStyle name="Normal 2 2 2 3 27 2 7" xfId="18720" xr:uid="{00000000-0005-0000-0000-0000AA480000}"/>
    <cellStyle name="Normal 2 2 2 3 27 2 8" xfId="18721" xr:uid="{00000000-0005-0000-0000-0000AB480000}"/>
    <cellStyle name="Normal 2 2 2 3 27 2 9" xfId="18722" xr:uid="{00000000-0005-0000-0000-0000AC480000}"/>
    <cellStyle name="Normal 2 2 2 3 27 3" xfId="18723" xr:uid="{00000000-0005-0000-0000-0000AD480000}"/>
    <cellStyle name="Normal 2 2 2 3 27 3 10" xfId="18724" xr:uid="{00000000-0005-0000-0000-0000AE480000}"/>
    <cellStyle name="Normal 2 2 2 3 27 3 2" xfId="18725" xr:uid="{00000000-0005-0000-0000-0000AF480000}"/>
    <cellStyle name="Normal 2 2 2 3 27 3 3" xfId="18726" xr:uid="{00000000-0005-0000-0000-0000B0480000}"/>
    <cellStyle name="Normal 2 2 2 3 27 3 4" xfId="18727" xr:uid="{00000000-0005-0000-0000-0000B1480000}"/>
    <cellStyle name="Normal 2 2 2 3 27 3 5" xfId="18728" xr:uid="{00000000-0005-0000-0000-0000B2480000}"/>
    <cellStyle name="Normal 2 2 2 3 27 3 6" xfId="18729" xr:uid="{00000000-0005-0000-0000-0000B3480000}"/>
    <cellStyle name="Normal 2 2 2 3 27 3 7" xfId="18730" xr:uid="{00000000-0005-0000-0000-0000B4480000}"/>
    <cellStyle name="Normal 2 2 2 3 27 3 8" xfId="18731" xr:uid="{00000000-0005-0000-0000-0000B5480000}"/>
    <cellStyle name="Normal 2 2 2 3 27 3 9" xfId="18732" xr:uid="{00000000-0005-0000-0000-0000B6480000}"/>
    <cellStyle name="Normal 2 2 2 3 27 4" xfId="18733" xr:uid="{00000000-0005-0000-0000-0000B7480000}"/>
    <cellStyle name="Normal 2 2 2 3 27 4 10" xfId="18734" xr:uid="{00000000-0005-0000-0000-0000B8480000}"/>
    <cellStyle name="Normal 2 2 2 3 27 4 2" xfId="18735" xr:uid="{00000000-0005-0000-0000-0000B9480000}"/>
    <cellStyle name="Normal 2 2 2 3 27 4 3" xfId="18736" xr:uid="{00000000-0005-0000-0000-0000BA480000}"/>
    <cellStyle name="Normal 2 2 2 3 27 4 4" xfId="18737" xr:uid="{00000000-0005-0000-0000-0000BB480000}"/>
    <cellStyle name="Normal 2 2 2 3 27 4 5" xfId="18738" xr:uid="{00000000-0005-0000-0000-0000BC480000}"/>
    <cellStyle name="Normal 2 2 2 3 27 4 6" xfId="18739" xr:uid="{00000000-0005-0000-0000-0000BD480000}"/>
    <cellStyle name="Normal 2 2 2 3 27 4 7" xfId="18740" xr:uid="{00000000-0005-0000-0000-0000BE480000}"/>
    <cellStyle name="Normal 2 2 2 3 27 4 8" xfId="18741" xr:uid="{00000000-0005-0000-0000-0000BF480000}"/>
    <cellStyle name="Normal 2 2 2 3 27 4 9" xfId="18742" xr:uid="{00000000-0005-0000-0000-0000C0480000}"/>
    <cellStyle name="Normal 2 2 2 3 27 5" xfId="18743" xr:uid="{00000000-0005-0000-0000-0000C1480000}"/>
    <cellStyle name="Normal 2 2 2 3 27 5 10" xfId="18744" xr:uid="{00000000-0005-0000-0000-0000C2480000}"/>
    <cellStyle name="Normal 2 2 2 3 27 5 2" xfId="18745" xr:uid="{00000000-0005-0000-0000-0000C3480000}"/>
    <cellStyle name="Normal 2 2 2 3 27 5 3" xfId="18746" xr:uid="{00000000-0005-0000-0000-0000C4480000}"/>
    <cellStyle name="Normal 2 2 2 3 27 5 4" xfId="18747" xr:uid="{00000000-0005-0000-0000-0000C5480000}"/>
    <cellStyle name="Normal 2 2 2 3 27 5 5" xfId="18748" xr:uid="{00000000-0005-0000-0000-0000C6480000}"/>
    <cellStyle name="Normal 2 2 2 3 27 5 6" xfId="18749" xr:uid="{00000000-0005-0000-0000-0000C7480000}"/>
    <cellStyle name="Normal 2 2 2 3 27 5 7" xfId="18750" xr:uid="{00000000-0005-0000-0000-0000C8480000}"/>
    <cellStyle name="Normal 2 2 2 3 27 5 8" xfId="18751" xr:uid="{00000000-0005-0000-0000-0000C9480000}"/>
    <cellStyle name="Normal 2 2 2 3 27 5 9" xfId="18752" xr:uid="{00000000-0005-0000-0000-0000CA480000}"/>
    <cellStyle name="Normal 2 2 2 3 27 6" xfId="18753" xr:uid="{00000000-0005-0000-0000-0000CB480000}"/>
    <cellStyle name="Normal 2 2 2 3 27 7" xfId="18754" xr:uid="{00000000-0005-0000-0000-0000CC480000}"/>
    <cellStyle name="Normal 2 2 2 3 27 8" xfId="18755" xr:uid="{00000000-0005-0000-0000-0000CD480000}"/>
    <cellStyle name="Normal 2 2 2 3 27 9" xfId="18756" xr:uid="{00000000-0005-0000-0000-0000CE480000}"/>
    <cellStyle name="Normal 2 2 2 3 28" xfId="18757" xr:uid="{00000000-0005-0000-0000-0000CF480000}"/>
    <cellStyle name="Normal 2 2 2 3 28 10" xfId="18758" xr:uid="{00000000-0005-0000-0000-0000D0480000}"/>
    <cellStyle name="Normal 2 2 2 3 28 11" xfId="18759" xr:uid="{00000000-0005-0000-0000-0000D1480000}"/>
    <cellStyle name="Normal 2 2 2 3 28 12" xfId="18760" xr:uid="{00000000-0005-0000-0000-0000D2480000}"/>
    <cellStyle name="Normal 2 2 2 3 28 13" xfId="18761" xr:uid="{00000000-0005-0000-0000-0000D3480000}"/>
    <cellStyle name="Normal 2 2 2 3 28 14" xfId="18762" xr:uid="{00000000-0005-0000-0000-0000D4480000}"/>
    <cellStyle name="Normal 2 2 2 3 28 2" xfId="18763" xr:uid="{00000000-0005-0000-0000-0000D5480000}"/>
    <cellStyle name="Normal 2 2 2 3 28 2 10" xfId="18764" xr:uid="{00000000-0005-0000-0000-0000D6480000}"/>
    <cellStyle name="Normal 2 2 2 3 28 2 2" xfId="18765" xr:uid="{00000000-0005-0000-0000-0000D7480000}"/>
    <cellStyle name="Normal 2 2 2 3 28 2 3" xfId="18766" xr:uid="{00000000-0005-0000-0000-0000D8480000}"/>
    <cellStyle name="Normal 2 2 2 3 28 2 4" xfId="18767" xr:uid="{00000000-0005-0000-0000-0000D9480000}"/>
    <cellStyle name="Normal 2 2 2 3 28 2 5" xfId="18768" xr:uid="{00000000-0005-0000-0000-0000DA480000}"/>
    <cellStyle name="Normal 2 2 2 3 28 2 6" xfId="18769" xr:uid="{00000000-0005-0000-0000-0000DB480000}"/>
    <cellStyle name="Normal 2 2 2 3 28 2 7" xfId="18770" xr:uid="{00000000-0005-0000-0000-0000DC480000}"/>
    <cellStyle name="Normal 2 2 2 3 28 2 8" xfId="18771" xr:uid="{00000000-0005-0000-0000-0000DD480000}"/>
    <cellStyle name="Normal 2 2 2 3 28 2 9" xfId="18772" xr:uid="{00000000-0005-0000-0000-0000DE480000}"/>
    <cellStyle name="Normal 2 2 2 3 28 3" xfId="18773" xr:uid="{00000000-0005-0000-0000-0000DF480000}"/>
    <cellStyle name="Normal 2 2 2 3 28 3 10" xfId="18774" xr:uid="{00000000-0005-0000-0000-0000E0480000}"/>
    <cellStyle name="Normal 2 2 2 3 28 3 2" xfId="18775" xr:uid="{00000000-0005-0000-0000-0000E1480000}"/>
    <cellStyle name="Normal 2 2 2 3 28 3 3" xfId="18776" xr:uid="{00000000-0005-0000-0000-0000E2480000}"/>
    <cellStyle name="Normal 2 2 2 3 28 3 4" xfId="18777" xr:uid="{00000000-0005-0000-0000-0000E3480000}"/>
    <cellStyle name="Normal 2 2 2 3 28 3 5" xfId="18778" xr:uid="{00000000-0005-0000-0000-0000E4480000}"/>
    <cellStyle name="Normal 2 2 2 3 28 3 6" xfId="18779" xr:uid="{00000000-0005-0000-0000-0000E5480000}"/>
    <cellStyle name="Normal 2 2 2 3 28 3 7" xfId="18780" xr:uid="{00000000-0005-0000-0000-0000E6480000}"/>
    <cellStyle name="Normal 2 2 2 3 28 3 8" xfId="18781" xr:uid="{00000000-0005-0000-0000-0000E7480000}"/>
    <cellStyle name="Normal 2 2 2 3 28 3 9" xfId="18782" xr:uid="{00000000-0005-0000-0000-0000E8480000}"/>
    <cellStyle name="Normal 2 2 2 3 28 4" xfId="18783" xr:uid="{00000000-0005-0000-0000-0000E9480000}"/>
    <cellStyle name="Normal 2 2 2 3 28 4 10" xfId="18784" xr:uid="{00000000-0005-0000-0000-0000EA480000}"/>
    <cellStyle name="Normal 2 2 2 3 28 4 2" xfId="18785" xr:uid="{00000000-0005-0000-0000-0000EB480000}"/>
    <cellStyle name="Normal 2 2 2 3 28 4 3" xfId="18786" xr:uid="{00000000-0005-0000-0000-0000EC480000}"/>
    <cellStyle name="Normal 2 2 2 3 28 4 4" xfId="18787" xr:uid="{00000000-0005-0000-0000-0000ED480000}"/>
    <cellStyle name="Normal 2 2 2 3 28 4 5" xfId="18788" xr:uid="{00000000-0005-0000-0000-0000EE480000}"/>
    <cellStyle name="Normal 2 2 2 3 28 4 6" xfId="18789" xr:uid="{00000000-0005-0000-0000-0000EF480000}"/>
    <cellStyle name="Normal 2 2 2 3 28 4 7" xfId="18790" xr:uid="{00000000-0005-0000-0000-0000F0480000}"/>
    <cellStyle name="Normal 2 2 2 3 28 4 8" xfId="18791" xr:uid="{00000000-0005-0000-0000-0000F1480000}"/>
    <cellStyle name="Normal 2 2 2 3 28 4 9" xfId="18792" xr:uid="{00000000-0005-0000-0000-0000F2480000}"/>
    <cellStyle name="Normal 2 2 2 3 28 5" xfId="18793" xr:uid="{00000000-0005-0000-0000-0000F3480000}"/>
    <cellStyle name="Normal 2 2 2 3 28 5 10" xfId="18794" xr:uid="{00000000-0005-0000-0000-0000F4480000}"/>
    <cellStyle name="Normal 2 2 2 3 28 5 2" xfId="18795" xr:uid="{00000000-0005-0000-0000-0000F5480000}"/>
    <cellStyle name="Normal 2 2 2 3 28 5 3" xfId="18796" xr:uid="{00000000-0005-0000-0000-0000F6480000}"/>
    <cellStyle name="Normal 2 2 2 3 28 5 4" xfId="18797" xr:uid="{00000000-0005-0000-0000-0000F7480000}"/>
    <cellStyle name="Normal 2 2 2 3 28 5 5" xfId="18798" xr:uid="{00000000-0005-0000-0000-0000F8480000}"/>
    <cellStyle name="Normal 2 2 2 3 28 5 6" xfId="18799" xr:uid="{00000000-0005-0000-0000-0000F9480000}"/>
    <cellStyle name="Normal 2 2 2 3 28 5 7" xfId="18800" xr:uid="{00000000-0005-0000-0000-0000FA480000}"/>
    <cellStyle name="Normal 2 2 2 3 28 5 8" xfId="18801" xr:uid="{00000000-0005-0000-0000-0000FB480000}"/>
    <cellStyle name="Normal 2 2 2 3 28 5 9" xfId="18802" xr:uid="{00000000-0005-0000-0000-0000FC480000}"/>
    <cellStyle name="Normal 2 2 2 3 28 6" xfId="18803" xr:uid="{00000000-0005-0000-0000-0000FD480000}"/>
    <cellStyle name="Normal 2 2 2 3 28 7" xfId="18804" xr:uid="{00000000-0005-0000-0000-0000FE480000}"/>
    <cellStyle name="Normal 2 2 2 3 28 8" xfId="18805" xr:uid="{00000000-0005-0000-0000-0000FF480000}"/>
    <cellStyle name="Normal 2 2 2 3 28 9" xfId="18806" xr:uid="{00000000-0005-0000-0000-000000490000}"/>
    <cellStyle name="Normal 2 2 2 3 29" xfId="18807" xr:uid="{00000000-0005-0000-0000-000001490000}"/>
    <cellStyle name="Normal 2 2 2 3 29 10" xfId="18808" xr:uid="{00000000-0005-0000-0000-000002490000}"/>
    <cellStyle name="Normal 2 2 2 3 29 11" xfId="18809" xr:uid="{00000000-0005-0000-0000-000003490000}"/>
    <cellStyle name="Normal 2 2 2 3 29 12" xfId="18810" xr:uid="{00000000-0005-0000-0000-000004490000}"/>
    <cellStyle name="Normal 2 2 2 3 29 13" xfId="18811" xr:uid="{00000000-0005-0000-0000-000005490000}"/>
    <cellStyle name="Normal 2 2 2 3 29 14" xfId="18812" xr:uid="{00000000-0005-0000-0000-000006490000}"/>
    <cellStyle name="Normal 2 2 2 3 29 2" xfId="18813" xr:uid="{00000000-0005-0000-0000-000007490000}"/>
    <cellStyle name="Normal 2 2 2 3 29 2 10" xfId="18814" xr:uid="{00000000-0005-0000-0000-000008490000}"/>
    <cellStyle name="Normal 2 2 2 3 29 2 2" xfId="18815" xr:uid="{00000000-0005-0000-0000-000009490000}"/>
    <cellStyle name="Normal 2 2 2 3 29 2 3" xfId="18816" xr:uid="{00000000-0005-0000-0000-00000A490000}"/>
    <cellStyle name="Normal 2 2 2 3 29 2 4" xfId="18817" xr:uid="{00000000-0005-0000-0000-00000B490000}"/>
    <cellStyle name="Normal 2 2 2 3 29 2 5" xfId="18818" xr:uid="{00000000-0005-0000-0000-00000C490000}"/>
    <cellStyle name="Normal 2 2 2 3 29 2 6" xfId="18819" xr:uid="{00000000-0005-0000-0000-00000D490000}"/>
    <cellStyle name="Normal 2 2 2 3 29 2 7" xfId="18820" xr:uid="{00000000-0005-0000-0000-00000E490000}"/>
    <cellStyle name="Normal 2 2 2 3 29 2 8" xfId="18821" xr:uid="{00000000-0005-0000-0000-00000F490000}"/>
    <cellStyle name="Normal 2 2 2 3 29 2 9" xfId="18822" xr:uid="{00000000-0005-0000-0000-000010490000}"/>
    <cellStyle name="Normal 2 2 2 3 29 3" xfId="18823" xr:uid="{00000000-0005-0000-0000-000011490000}"/>
    <cellStyle name="Normal 2 2 2 3 29 3 10" xfId="18824" xr:uid="{00000000-0005-0000-0000-000012490000}"/>
    <cellStyle name="Normal 2 2 2 3 29 3 2" xfId="18825" xr:uid="{00000000-0005-0000-0000-000013490000}"/>
    <cellStyle name="Normal 2 2 2 3 29 3 3" xfId="18826" xr:uid="{00000000-0005-0000-0000-000014490000}"/>
    <cellStyle name="Normal 2 2 2 3 29 3 4" xfId="18827" xr:uid="{00000000-0005-0000-0000-000015490000}"/>
    <cellStyle name="Normal 2 2 2 3 29 3 5" xfId="18828" xr:uid="{00000000-0005-0000-0000-000016490000}"/>
    <cellStyle name="Normal 2 2 2 3 29 3 6" xfId="18829" xr:uid="{00000000-0005-0000-0000-000017490000}"/>
    <cellStyle name="Normal 2 2 2 3 29 3 7" xfId="18830" xr:uid="{00000000-0005-0000-0000-000018490000}"/>
    <cellStyle name="Normal 2 2 2 3 29 3 8" xfId="18831" xr:uid="{00000000-0005-0000-0000-000019490000}"/>
    <cellStyle name="Normal 2 2 2 3 29 3 9" xfId="18832" xr:uid="{00000000-0005-0000-0000-00001A490000}"/>
    <cellStyle name="Normal 2 2 2 3 29 4" xfId="18833" xr:uid="{00000000-0005-0000-0000-00001B490000}"/>
    <cellStyle name="Normal 2 2 2 3 29 4 10" xfId="18834" xr:uid="{00000000-0005-0000-0000-00001C490000}"/>
    <cellStyle name="Normal 2 2 2 3 29 4 2" xfId="18835" xr:uid="{00000000-0005-0000-0000-00001D490000}"/>
    <cellStyle name="Normal 2 2 2 3 29 4 3" xfId="18836" xr:uid="{00000000-0005-0000-0000-00001E490000}"/>
    <cellStyle name="Normal 2 2 2 3 29 4 4" xfId="18837" xr:uid="{00000000-0005-0000-0000-00001F490000}"/>
    <cellStyle name="Normal 2 2 2 3 29 4 5" xfId="18838" xr:uid="{00000000-0005-0000-0000-000020490000}"/>
    <cellStyle name="Normal 2 2 2 3 29 4 6" xfId="18839" xr:uid="{00000000-0005-0000-0000-000021490000}"/>
    <cellStyle name="Normal 2 2 2 3 29 4 7" xfId="18840" xr:uid="{00000000-0005-0000-0000-000022490000}"/>
    <cellStyle name="Normal 2 2 2 3 29 4 8" xfId="18841" xr:uid="{00000000-0005-0000-0000-000023490000}"/>
    <cellStyle name="Normal 2 2 2 3 29 4 9" xfId="18842" xr:uid="{00000000-0005-0000-0000-000024490000}"/>
    <cellStyle name="Normal 2 2 2 3 29 5" xfId="18843" xr:uid="{00000000-0005-0000-0000-000025490000}"/>
    <cellStyle name="Normal 2 2 2 3 29 5 10" xfId="18844" xr:uid="{00000000-0005-0000-0000-000026490000}"/>
    <cellStyle name="Normal 2 2 2 3 29 5 2" xfId="18845" xr:uid="{00000000-0005-0000-0000-000027490000}"/>
    <cellStyle name="Normal 2 2 2 3 29 5 3" xfId="18846" xr:uid="{00000000-0005-0000-0000-000028490000}"/>
    <cellStyle name="Normal 2 2 2 3 29 5 4" xfId="18847" xr:uid="{00000000-0005-0000-0000-000029490000}"/>
    <cellStyle name="Normal 2 2 2 3 29 5 5" xfId="18848" xr:uid="{00000000-0005-0000-0000-00002A490000}"/>
    <cellStyle name="Normal 2 2 2 3 29 5 6" xfId="18849" xr:uid="{00000000-0005-0000-0000-00002B490000}"/>
    <cellStyle name="Normal 2 2 2 3 29 5 7" xfId="18850" xr:uid="{00000000-0005-0000-0000-00002C490000}"/>
    <cellStyle name="Normal 2 2 2 3 29 5 8" xfId="18851" xr:uid="{00000000-0005-0000-0000-00002D490000}"/>
    <cellStyle name="Normal 2 2 2 3 29 5 9" xfId="18852" xr:uid="{00000000-0005-0000-0000-00002E490000}"/>
    <cellStyle name="Normal 2 2 2 3 29 6" xfId="18853" xr:uid="{00000000-0005-0000-0000-00002F490000}"/>
    <cellStyle name="Normal 2 2 2 3 29 7" xfId="18854" xr:uid="{00000000-0005-0000-0000-000030490000}"/>
    <cellStyle name="Normal 2 2 2 3 29 8" xfId="18855" xr:uid="{00000000-0005-0000-0000-000031490000}"/>
    <cellStyle name="Normal 2 2 2 3 29 9" xfId="18856" xr:uid="{00000000-0005-0000-0000-000032490000}"/>
    <cellStyle name="Normal 2 2 2 3 3" xfId="18857" xr:uid="{00000000-0005-0000-0000-000033490000}"/>
    <cellStyle name="Normal 2 2 2 3 3 10" xfId="18858" xr:uid="{00000000-0005-0000-0000-000034490000}"/>
    <cellStyle name="Normal 2 2 2 3 3 11" xfId="18859" xr:uid="{00000000-0005-0000-0000-000035490000}"/>
    <cellStyle name="Normal 2 2 2 3 3 12" xfId="18860" xr:uid="{00000000-0005-0000-0000-000036490000}"/>
    <cellStyle name="Normal 2 2 2 3 3 13" xfId="18861" xr:uid="{00000000-0005-0000-0000-000037490000}"/>
    <cellStyle name="Normal 2 2 2 3 3 14" xfId="18862" xr:uid="{00000000-0005-0000-0000-000038490000}"/>
    <cellStyle name="Normal 2 2 2 3 3 15" xfId="18863" xr:uid="{00000000-0005-0000-0000-000039490000}"/>
    <cellStyle name="Normal 2 2 2 3 3 16" xfId="18864" xr:uid="{00000000-0005-0000-0000-00003A490000}"/>
    <cellStyle name="Normal 2 2 2 3 3 2" xfId="18865" xr:uid="{00000000-0005-0000-0000-00003B490000}"/>
    <cellStyle name="Normal 2 2 2 3 3 2 10" xfId="18866" xr:uid="{00000000-0005-0000-0000-00003C490000}"/>
    <cellStyle name="Normal 2 2 2 3 3 2 11" xfId="18867" xr:uid="{00000000-0005-0000-0000-00003D490000}"/>
    <cellStyle name="Normal 2 2 2 3 3 2 12" xfId="18868" xr:uid="{00000000-0005-0000-0000-00003E490000}"/>
    <cellStyle name="Normal 2 2 2 3 3 2 2" xfId="18869" xr:uid="{00000000-0005-0000-0000-00003F490000}"/>
    <cellStyle name="Normal 2 2 2 3 3 2 3" xfId="18870" xr:uid="{00000000-0005-0000-0000-000040490000}"/>
    <cellStyle name="Normal 2 2 2 3 3 2 4" xfId="18871" xr:uid="{00000000-0005-0000-0000-000041490000}"/>
    <cellStyle name="Normal 2 2 2 3 3 2 5" xfId="18872" xr:uid="{00000000-0005-0000-0000-000042490000}"/>
    <cellStyle name="Normal 2 2 2 3 3 2 6" xfId="18873" xr:uid="{00000000-0005-0000-0000-000043490000}"/>
    <cellStyle name="Normal 2 2 2 3 3 2 7" xfId="18874" xr:uid="{00000000-0005-0000-0000-000044490000}"/>
    <cellStyle name="Normal 2 2 2 3 3 2 8" xfId="18875" xr:uid="{00000000-0005-0000-0000-000045490000}"/>
    <cellStyle name="Normal 2 2 2 3 3 2 9" xfId="18876" xr:uid="{00000000-0005-0000-0000-000046490000}"/>
    <cellStyle name="Normal 2 2 2 3 3 3" xfId="18877" xr:uid="{00000000-0005-0000-0000-000047490000}"/>
    <cellStyle name="Normal 2 2 2 3 3 3 10" xfId="18878" xr:uid="{00000000-0005-0000-0000-000048490000}"/>
    <cellStyle name="Normal 2 2 2 3 3 3 2" xfId="18879" xr:uid="{00000000-0005-0000-0000-000049490000}"/>
    <cellStyle name="Normal 2 2 2 3 3 3 3" xfId="18880" xr:uid="{00000000-0005-0000-0000-00004A490000}"/>
    <cellStyle name="Normal 2 2 2 3 3 3 4" xfId="18881" xr:uid="{00000000-0005-0000-0000-00004B490000}"/>
    <cellStyle name="Normal 2 2 2 3 3 3 5" xfId="18882" xr:uid="{00000000-0005-0000-0000-00004C490000}"/>
    <cellStyle name="Normal 2 2 2 3 3 3 6" xfId="18883" xr:uid="{00000000-0005-0000-0000-00004D490000}"/>
    <cellStyle name="Normal 2 2 2 3 3 3 7" xfId="18884" xr:uid="{00000000-0005-0000-0000-00004E490000}"/>
    <cellStyle name="Normal 2 2 2 3 3 3 8" xfId="18885" xr:uid="{00000000-0005-0000-0000-00004F490000}"/>
    <cellStyle name="Normal 2 2 2 3 3 3 9" xfId="18886" xr:uid="{00000000-0005-0000-0000-000050490000}"/>
    <cellStyle name="Normal 2 2 2 3 3 4" xfId="18887" xr:uid="{00000000-0005-0000-0000-000051490000}"/>
    <cellStyle name="Normal 2 2 2 3 3 4 10" xfId="18888" xr:uid="{00000000-0005-0000-0000-000052490000}"/>
    <cellStyle name="Normal 2 2 2 3 3 4 2" xfId="18889" xr:uid="{00000000-0005-0000-0000-000053490000}"/>
    <cellStyle name="Normal 2 2 2 3 3 4 3" xfId="18890" xr:uid="{00000000-0005-0000-0000-000054490000}"/>
    <cellStyle name="Normal 2 2 2 3 3 4 4" xfId="18891" xr:uid="{00000000-0005-0000-0000-000055490000}"/>
    <cellStyle name="Normal 2 2 2 3 3 4 5" xfId="18892" xr:uid="{00000000-0005-0000-0000-000056490000}"/>
    <cellStyle name="Normal 2 2 2 3 3 4 6" xfId="18893" xr:uid="{00000000-0005-0000-0000-000057490000}"/>
    <cellStyle name="Normal 2 2 2 3 3 4 7" xfId="18894" xr:uid="{00000000-0005-0000-0000-000058490000}"/>
    <cellStyle name="Normal 2 2 2 3 3 4 8" xfId="18895" xr:uid="{00000000-0005-0000-0000-000059490000}"/>
    <cellStyle name="Normal 2 2 2 3 3 4 9" xfId="18896" xr:uid="{00000000-0005-0000-0000-00005A490000}"/>
    <cellStyle name="Normal 2 2 2 3 3 5" xfId="18897" xr:uid="{00000000-0005-0000-0000-00005B490000}"/>
    <cellStyle name="Normal 2 2 2 3 3 5 10" xfId="18898" xr:uid="{00000000-0005-0000-0000-00005C490000}"/>
    <cellStyle name="Normal 2 2 2 3 3 5 2" xfId="18899" xr:uid="{00000000-0005-0000-0000-00005D490000}"/>
    <cellStyle name="Normal 2 2 2 3 3 5 3" xfId="18900" xr:uid="{00000000-0005-0000-0000-00005E490000}"/>
    <cellStyle name="Normal 2 2 2 3 3 5 4" xfId="18901" xr:uid="{00000000-0005-0000-0000-00005F490000}"/>
    <cellStyle name="Normal 2 2 2 3 3 5 5" xfId="18902" xr:uid="{00000000-0005-0000-0000-000060490000}"/>
    <cellStyle name="Normal 2 2 2 3 3 5 6" xfId="18903" xr:uid="{00000000-0005-0000-0000-000061490000}"/>
    <cellStyle name="Normal 2 2 2 3 3 5 7" xfId="18904" xr:uid="{00000000-0005-0000-0000-000062490000}"/>
    <cellStyle name="Normal 2 2 2 3 3 5 8" xfId="18905" xr:uid="{00000000-0005-0000-0000-000063490000}"/>
    <cellStyle name="Normal 2 2 2 3 3 5 9" xfId="18906" xr:uid="{00000000-0005-0000-0000-000064490000}"/>
    <cellStyle name="Normal 2 2 2 3 3 6" xfId="18907" xr:uid="{00000000-0005-0000-0000-000065490000}"/>
    <cellStyle name="Normal 2 2 2 3 3 7" xfId="18908" xr:uid="{00000000-0005-0000-0000-000066490000}"/>
    <cellStyle name="Normal 2 2 2 3 3 8" xfId="18909" xr:uid="{00000000-0005-0000-0000-000067490000}"/>
    <cellStyle name="Normal 2 2 2 3 3 9" xfId="18910" xr:uid="{00000000-0005-0000-0000-000068490000}"/>
    <cellStyle name="Normal 2 2 2 3 30" xfId="18911" xr:uid="{00000000-0005-0000-0000-000069490000}"/>
    <cellStyle name="Normal 2 2 2 3 30 10" xfId="18912" xr:uid="{00000000-0005-0000-0000-00006A490000}"/>
    <cellStyle name="Normal 2 2 2 3 30 11" xfId="18913" xr:uid="{00000000-0005-0000-0000-00006B490000}"/>
    <cellStyle name="Normal 2 2 2 3 30 12" xfId="18914" xr:uid="{00000000-0005-0000-0000-00006C490000}"/>
    <cellStyle name="Normal 2 2 2 3 30 13" xfId="18915" xr:uid="{00000000-0005-0000-0000-00006D490000}"/>
    <cellStyle name="Normal 2 2 2 3 30 14" xfId="18916" xr:uid="{00000000-0005-0000-0000-00006E490000}"/>
    <cellStyle name="Normal 2 2 2 3 30 2" xfId="18917" xr:uid="{00000000-0005-0000-0000-00006F490000}"/>
    <cellStyle name="Normal 2 2 2 3 30 2 10" xfId="18918" xr:uid="{00000000-0005-0000-0000-000070490000}"/>
    <cellStyle name="Normal 2 2 2 3 30 2 2" xfId="18919" xr:uid="{00000000-0005-0000-0000-000071490000}"/>
    <cellStyle name="Normal 2 2 2 3 30 2 3" xfId="18920" xr:uid="{00000000-0005-0000-0000-000072490000}"/>
    <cellStyle name="Normal 2 2 2 3 30 2 4" xfId="18921" xr:uid="{00000000-0005-0000-0000-000073490000}"/>
    <cellStyle name="Normal 2 2 2 3 30 2 5" xfId="18922" xr:uid="{00000000-0005-0000-0000-000074490000}"/>
    <cellStyle name="Normal 2 2 2 3 30 2 6" xfId="18923" xr:uid="{00000000-0005-0000-0000-000075490000}"/>
    <cellStyle name="Normal 2 2 2 3 30 2 7" xfId="18924" xr:uid="{00000000-0005-0000-0000-000076490000}"/>
    <cellStyle name="Normal 2 2 2 3 30 2 8" xfId="18925" xr:uid="{00000000-0005-0000-0000-000077490000}"/>
    <cellStyle name="Normal 2 2 2 3 30 2 9" xfId="18926" xr:uid="{00000000-0005-0000-0000-000078490000}"/>
    <cellStyle name="Normal 2 2 2 3 30 3" xfId="18927" xr:uid="{00000000-0005-0000-0000-000079490000}"/>
    <cellStyle name="Normal 2 2 2 3 30 3 10" xfId="18928" xr:uid="{00000000-0005-0000-0000-00007A490000}"/>
    <cellStyle name="Normal 2 2 2 3 30 3 2" xfId="18929" xr:uid="{00000000-0005-0000-0000-00007B490000}"/>
    <cellStyle name="Normal 2 2 2 3 30 3 3" xfId="18930" xr:uid="{00000000-0005-0000-0000-00007C490000}"/>
    <cellStyle name="Normal 2 2 2 3 30 3 4" xfId="18931" xr:uid="{00000000-0005-0000-0000-00007D490000}"/>
    <cellStyle name="Normal 2 2 2 3 30 3 5" xfId="18932" xr:uid="{00000000-0005-0000-0000-00007E490000}"/>
    <cellStyle name="Normal 2 2 2 3 30 3 6" xfId="18933" xr:uid="{00000000-0005-0000-0000-00007F490000}"/>
    <cellStyle name="Normal 2 2 2 3 30 3 7" xfId="18934" xr:uid="{00000000-0005-0000-0000-000080490000}"/>
    <cellStyle name="Normal 2 2 2 3 30 3 8" xfId="18935" xr:uid="{00000000-0005-0000-0000-000081490000}"/>
    <cellStyle name="Normal 2 2 2 3 30 3 9" xfId="18936" xr:uid="{00000000-0005-0000-0000-000082490000}"/>
    <cellStyle name="Normal 2 2 2 3 30 4" xfId="18937" xr:uid="{00000000-0005-0000-0000-000083490000}"/>
    <cellStyle name="Normal 2 2 2 3 30 4 10" xfId="18938" xr:uid="{00000000-0005-0000-0000-000084490000}"/>
    <cellStyle name="Normal 2 2 2 3 30 4 2" xfId="18939" xr:uid="{00000000-0005-0000-0000-000085490000}"/>
    <cellStyle name="Normal 2 2 2 3 30 4 3" xfId="18940" xr:uid="{00000000-0005-0000-0000-000086490000}"/>
    <cellStyle name="Normal 2 2 2 3 30 4 4" xfId="18941" xr:uid="{00000000-0005-0000-0000-000087490000}"/>
    <cellStyle name="Normal 2 2 2 3 30 4 5" xfId="18942" xr:uid="{00000000-0005-0000-0000-000088490000}"/>
    <cellStyle name="Normal 2 2 2 3 30 4 6" xfId="18943" xr:uid="{00000000-0005-0000-0000-000089490000}"/>
    <cellStyle name="Normal 2 2 2 3 30 4 7" xfId="18944" xr:uid="{00000000-0005-0000-0000-00008A490000}"/>
    <cellStyle name="Normal 2 2 2 3 30 4 8" xfId="18945" xr:uid="{00000000-0005-0000-0000-00008B490000}"/>
    <cellStyle name="Normal 2 2 2 3 30 4 9" xfId="18946" xr:uid="{00000000-0005-0000-0000-00008C490000}"/>
    <cellStyle name="Normal 2 2 2 3 30 5" xfId="18947" xr:uid="{00000000-0005-0000-0000-00008D490000}"/>
    <cellStyle name="Normal 2 2 2 3 30 5 10" xfId="18948" xr:uid="{00000000-0005-0000-0000-00008E490000}"/>
    <cellStyle name="Normal 2 2 2 3 30 5 2" xfId="18949" xr:uid="{00000000-0005-0000-0000-00008F490000}"/>
    <cellStyle name="Normal 2 2 2 3 30 5 3" xfId="18950" xr:uid="{00000000-0005-0000-0000-000090490000}"/>
    <cellStyle name="Normal 2 2 2 3 30 5 4" xfId="18951" xr:uid="{00000000-0005-0000-0000-000091490000}"/>
    <cellStyle name="Normal 2 2 2 3 30 5 5" xfId="18952" xr:uid="{00000000-0005-0000-0000-000092490000}"/>
    <cellStyle name="Normal 2 2 2 3 30 5 6" xfId="18953" xr:uid="{00000000-0005-0000-0000-000093490000}"/>
    <cellStyle name="Normal 2 2 2 3 30 5 7" xfId="18954" xr:uid="{00000000-0005-0000-0000-000094490000}"/>
    <cellStyle name="Normal 2 2 2 3 30 5 8" xfId="18955" xr:uid="{00000000-0005-0000-0000-000095490000}"/>
    <cellStyle name="Normal 2 2 2 3 30 5 9" xfId="18956" xr:uid="{00000000-0005-0000-0000-000096490000}"/>
    <cellStyle name="Normal 2 2 2 3 30 6" xfId="18957" xr:uid="{00000000-0005-0000-0000-000097490000}"/>
    <cellStyle name="Normal 2 2 2 3 30 7" xfId="18958" xr:uid="{00000000-0005-0000-0000-000098490000}"/>
    <cellStyle name="Normal 2 2 2 3 30 8" xfId="18959" xr:uid="{00000000-0005-0000-0000-000099490000}"/>
    <cellStyle name="Normal 2 2 2 3 30 9" xfId="18960" xr:uid="{00000000-0005-0000-0000-00009A490000}"/>
    <cellStyle name="Normal 2 2 2 3 31" xfId="18961" xr:uid="{00000000-0005-0000-0000-00009B490000}"/>
    <cellStyle name="Normal 2 2 2 3 31 10" xfId="18962" xr:uid="{00000000-0005-0000-0000-00009C490000}"/>
    <cellStyle name="Normal 2 2 2 3 31 11" xfId="18963" xr:uid="{00000000-0005-0000-0000-00009D490000}"/>
    <cellStyle name="Normal 2 2 2 3 31 12" xfId="18964" xr:uid="{00000000-0005-0000-0000-00009E490000}"/>
    <cellStyle name="Normal 2 2 2 3 31 13" xfId="18965" xr:uid="{00000000-0005-0000-0000-00009F490000}"/>
    <cellStyle name="Normal 2 2 2 3 31 14" xfId="18966" xr:uid="{00000000-0005-0000-0000-0000A0490000}"/>
    <cellStyle name="Normal 2 2 2 3 31 2" xfId="18967" xr:uid="{00000000-0005-0000-0000-0000A1490000}"/>
    <cellStyle name="Normal 2 2 2 3 31 2 10" xfId="18968" xr:uid="{00000000-0005-0000-0000-0000A2490000}"/>
    <cellStyle name="Normal 2 2 2 3 31 2 2" xfId="18969" xr:uid="{00000000-0005-0000-0000-0000A3490000}"/>
    <cellStyle name="Normal 2 2 2 3 31 2 3" xfId="18970" xr:uid="{00000000-0005-0000-0000-0000A4490000}"/>
    <cellStyle name="Normal 2 2 2 3 31 2 4" xfId="18971" xr:uid="{00000000-0005-0000-0000-0000A5490000}"/>
    <cellStyle name="Normal 2 2 2 3 31 2 5" xfId="18972" xr:uid="{00000000-0005-0000-0000-0000A6490000}"/>
    <cellStyle name="Normal 2 2 2 3 31 2 6" xfId="18973" xr:uid="{00000000-0005-0000-0000-0000A7490000}"/>
    <cellStyle name="Normal 2 2 2 3 31 2 7" xfId="18974" xr:uid="{00000000-0005-0000-0000-0000A8490000}"/>
    <cellStyle name="Normal 2 2 2 3 31 2 8" xfId="18975" xr:uid="{00000000-0005-0000-0000-0000A9490000}"/>
    <cellStyle name="Normal 2 2 2 3 31 2 9" xfId="18976" xr:uid="{00000000-0005-0000-0000-0000AA490000}"/>
    <cellStyle name="Normal 2 2 2 3 31 3" xfId="18977" xr:uid="{00000000-0005-0000-0000-0000AB490000}"/>
    <cellStyle name="Normal 2 2 2 3 31 3 10" xfId="18978" xr:uid="{00000000-0005-0000-0000-0000AC490000}"/>
    <cellStyle name="Normal 2 2 2 3 31 3 2" xfId="18979" xr:uid="{00000000-0005-0000-0000-0000AD490000}"/>
    <cellStyle name="Normal 2 2 2 3 31 3 3" xfId="18980" xr:uid="{00000000-0005-0000-0000-0000AE490000}"/>
    <cellStyle name="Normal 2 2 2 3 31 3 4" xfId="18981" xr:uid="{00000000-0005-0000-0000-0000AF490000}"/>
    <cellStyle name="Normal 2 2 2 3 31 3 5" xfId="18982" xr:uid="{00000000-0005-0000-0000-0000B0490000}"/>
    <cellStyle name="Normal 2 2 2 3 31 3 6" xfId="18983" xr:uid="{00000000-0005-0000-0000-0000B1490000}"/>
    <cellStyle name="Normal 2 2 2 3 31 3 7" xfId="18984" xr:uid="{00000000-0005-0000-0000-0000B2490000}"/>
    <cellStyle name="Normal 2 2 2 3 31 3 8" xfId="18985" xr:uid="{00000000-0005-0000-0000-0000B3490000}"/>
    <cellStyle name="Normal 2 2 2 3 31 3 9" xfId="18986" xr:uid="{00000000-0005-0000-0000-0000B4490000}"/>
    <cellStyle name="Normal 2 2 2 3 31 4" xfId="18987" xr:uid="{00000000-0005-0000-0000-0000B5490000}"/>
    <cellStyle name="Normal 2 2 2 3 31 4 10" xfId="18988" xr:uid="{00000000-0005-0000-0000-0000B6490000}"/>
    <cellStyle name="Normal 2 2 2 3 31 4 2" xfId="18989" xr:uid="{00000000-0005-0000-0000-0000B7490000}"/>
    <cellStyle name="Normal 2 2 2 3 31 4 3" xfId="18990" xr:uid="{00000000-0005-0000-0000-0000B8490000}"/>
    <cellStyle name="Normal 2 2 2 3 31 4 4" xfId="18991" xr:uid="{00000000-0005-0000-0000-0000B9490000}"/>
    <cellStyle name="Normal 2 2 2 3 31 4 5" xfId="18992" xr:uid="{00000000-0005-0000-0000-0000BA490000}"/>
    <cellStyle name="Normal 2 2 2 3 31 4 6" xfId="18993" xr:uid="{00000000-0005-0000-0000-0000BB490000}"/>
    <cellStyle name="Normal 2 2 2 3 31 4 7" xfId="18994" xr:uid="{00000000-0005-0000-0000-0000BC490000}"/>
    <cellStyle name="Normal 2 2 2 3 31 4 8" xfId="18995" xr:uid="{00000000-0005-0000-0000-0000BD490000}"/>
    <cellStyle name="Normal 2 2 2 3 31 4 9" xfId="18996" xr:uid="{00000000-0005-0000-0000-0000BE490000}"/>
    <cellStyle name="Normal 2 2 2 3 31 5" xfId="18997" xr:uid="{00000000-0005-0000-0000-0000BF490000}"/>
    <cellStyle name="Normal 2 2 2 3 31 5 10" xfId="18998" xr:uid="{00000000-0005-0000-0000-0000C0490000}"/>
    <cellStyle name="Normal 2 2 2 3 31 5 2" xfId="18999" xr:uid="{00000000-0005-0000-0000-0000C1490000}"/>
    <cellStyle name="Normal 2 2 2 3 31 5 3" xfId="19000" xr:uid="{00000000-0005-0000-0000-0000C2490000}"/>
    <cellStyle name="Normal 2 2 2 3 31 5 4" xfId="19001" xr:uid="{00000000-0005-0000-0000-0000C3490000}"/>
    <cellStyle name="Normal 2 2 2 3 31 5 5" xfId="19002" xr:uid="{00000000-0005-0000-0000-0000C4490000}"/>
    <cellStyle name="Normal 2 2 2 3 31 5 6" xfId="19003" xr:uid="{00000000-0005-0000-0000-0000C5490000}"/>
    <cellStyle name="Normal 2 2 2 3 31 5 7" xfId="19004" xr:uid="{00000000-0005-0000-0000-0000C6490000}"/>
    <cellStyle name="Normal 2 2 2 3 31 5 8" xfId="19005" xr:uid="{00000000-0005-0000-0000-0000C7490000}"/>
    <cellStyle name="Normal 2 2 2 3 31 5 9" xfId="19006" xr:uid="{00000000-0005-0000-0000-0000C8490000}"/>
    <cellStyle name="Normal 2 2 2 3 31 6" xfId="19007" xr:uid="{00000000-0005-0000-0000-0000C9490000}"/>
    <cellStyle name="Normal 2 2 2 3 31 7" xfId="19008" xr:uid="{00000000-0005-0000-0000-0000CA490000}"/>
    <cellStyle name="Normal 2 2 2 3 31 8" xfId="19009" xr:uid="{00000000-0005-0000-0000-0000CB490000}"/>
    <cellStyle name="Normal 2 2 2 3 31 9" xfId="19010" xr:uid="{00000000-0005-0000-0000-0000CC490000}"/>
    <cellStyle name="Normal 2 2 2 3 32" xfId="19011" xr:uid="{00000000-0005-0000-0000-0000CD490000}"/>
    <cellStyle name="Normal 2 2 2 3 32 10" xfId="19012" xr:uid="{00000000-0005-0000-0000-0000CE490000}"/>
    <cellStyle name="Normal 2 2 2 3 32 11" xfId="19013" xr:uid="{00000000-0005-0000-0000-0000CF490000}"/>
    <cellStyle name="Normal 2 2 2 3 32 12" xfId="19014" xr:uid="{00000000-0005-0000-0000-0000D0490000}"/>
    <cellStyle name="Normal 2 2 2 3 32 13" xfId="19015" xr:uid="{00000000-0005-0000-0000-0000D1490000}"/>
    <cellStyle name="Normal 2 2 2 3 32 14" xfId="19016" xr:uid="{00000000-0005-0000-0000-0000D2490000}"/>
    <cellStyle name="Normal 2 2 2 3 32 2" xfId="19017" xr:uid="{00000000-0005-0000-0000-0000D3490000}"/>
    <cellStyle name="Normal 2 2 2 3 32 2 10" xfId="19018" xr:uid="{00000000-0005-0000-0000-0000D4490000}"/>
    <cellStyle name="Normal 2 2 2 3 32 2 2" xfId="19019" xr:uid="{00000000-0005-0000-0000-0000D5490000}"/>
    <cellStyle name="Normal 2 2 2 3 32 2 3" xfId="19020" xr:uid="{00000000-0005-0000-0000-0000D6490000}"/>
    <cellStyle name="Normal 2 2 2 3 32 2 4" xfId="19021" xr:uid="{00000000-0005-0000-0000-0000D7490000}"/>
    <cellStyle name="Normal 2 2 2 3 32 2 5" xfId="19022" xr:uid="{00000000-0005-0000-0000-0000D8490000}"/>
    <cellStyle name="Normal 2 2 2 3 32 2 6" xfId="19023" xr:uid="{00000000-0005-0000-0000-0000D9490000}"/>
    <cellStyle name="Normal 2 2 2 3 32 2 7" xfId="19024" xr:uid="{00000000-0005-0000-0000-0000DA490000}"/>
    <cellStyle name="Normal 2 2 2 3 32 2 8" xfId="19025" xr:uid="{00000000-0005-0000-0000-0000DB490000}"/>
    <cellStyle name="Normal 2 2 2 3 32 2 9" xfId="19026" xr:uid="{00000000-0005-0000-0000-0000DC490000}"/>
    <cellStyle name="Normal 2 2 2 3 32 3" xfId="19027" xr:uid="{00000000-0005-0000-0000-0000DD490000}"/>
    <cellStyle name="Normal 2 2 2 3 32 3 10" xfId="19028" xr:uid="{00000000-0005-0000-0000-0000DE490000}"/>
    <cellStyle name="Normal 2 2 2 3 32 3 2" xfId="19029" xr:uid="{00000000-0005-0000-0000-0000DF490000}"/>
    <cellStyle name="Normal 2 2 2 3 32 3 3" xfId="19030" xr:uid="{00000000-0005-0000-0000-0000E0490000}"/>
    <cellStyle name="Normal 2 2 2 3 32 3 4" xfId="19031" xr:uid="{00000000-0005-0000-0000-0000E1490000}"/>
    <cellStyle name="Normal 2 2 2 3 32 3 5" xfId="19032" xr:uid="{00000000-0005-0000-0000-0000E2490000}"/>
    <cellStyle name="Normal 2 2 2 3 32 3 6" xfId="19033" xr:uid="{00000000-0005-0000-0000-0000E3490000}"/>
    <cellStyle name="Normal 2 2 2 3 32 3 7" xfId="19034" xr:uid="{00000000-0005-0000-0000-0000E4490000}"/>
    <cellStyle name="Normal 2 2 2 3 32 3 8" xfId="19035" xr:uid="{00000000-0005-0000-0000-0000E5490000}"/>
    <cellStyle name="Normal 2 2 2 3 32 3 9" xfId="19036" xr:uid="{00000000-0005-0000-0000-0000E6490000}"/>
    <cellStyle name="Normal 2 2 2 3 32 4" xfId="19037" xr:uid="{00000000-0005-0000-0000-0000E7490000}"/>
    <cellStyle name="Normal 2 2 2 3 32 4 10" xfId="19038" xr:uid="{00000000-0005-0000-0000-0000E8490000}"/>
    <cellStyle name="Normal 2 2 2 3 32 4 2" xfId="19039" xr:uid="{00000000-0005-0000-0000-0000E9490000}"/>
    <cellStyle name="Normal 2 2 2 3 32 4 3" xfId="19040" xr:uid="{00000000-0005-0000-0000-0000EA490000}"/>
    <cellStyle name="Normal 2 2 2 3 32 4 4" xfId="19041" xr:uid="{00000000-0005-0000-0000-0000EB490000}"/>
    <cellStyle name="Normal 2 2 2 3 32 4 5" xfId="19042" xr:uid="{00000000-0005-0000-0000-0000EC490000}"/>
    <cellStyle name="Normal 2 2 2 3 32 4 6" xfId="19043" xr:uid="{00000000-0005-0000-0000-0000ED490000}"/>
    <cellStyle name="Normal 2 2 2 3 32 4 7" xfId="19044" xr:uid="{00000000-0005-0000-0000-0000EE490000}"/>
    <cellStyle name="Normal 2 2 2 3 32 4 8" xfId="19045" xr:uid="{00000000-0005-0000-0000-0000EF490000}"/>
    <cellStyle name="Normal 2 2 2 3 32 4 9" xfId="19046" xr:uid="{00000000-0005-0000-0000-0000F0490000}"/>
    <cellStyle name="Normal 2 2 2 3 32 5" xfId="19047" xr:uid="{00000000-0005-0000-0000-0000F1490000}"/>
    <cellStyle name="Normal 2 2 2 3 32 5 10" xfId="19048" xr:uid="{00000000-0005-0000-0000-0000F2490000}"/>
    <cellStyle name="Normal 2 2 2 3 32 5 2" xfId="19049" xr:uid="{00000000-0005-0000-0000-0000F3490000}"/>
    <cellStyle name="Normal 2 2 2 3 32 5 3" xfId="19050" xr:uid="{00000000-0005-0000-0000-0000F4490000}"/>
    <cellStyle name="Normal 2 2 2 3 32 5 4" xfId="19051" xr:uid="{00000000-0005-0000-0000-0000F5490000}"/>
    <cellStyle name="Normal 2 2 2 3 32 5 5" xfId="19052" xr:uid="{00000000-0005-0000-0000-0000F6490000}"/>
    <cellStyle name="Normal 2 2 2 3 32 5 6" xfId="19053" xr:uid="{00000000-0005-0000-0000-0000F7490000}"/>
    <cellStyle name="Normal 2 2 2 3 32 5 7" xfId="19054" xr:uid="{00000000-0005-0000-0000-0000F8490000}"/>
    <cellStyle name="Normal 2 2 2 3 32 5 8" xfId="19055" xr:uid="{00000000-0005-0000-0000-0000F9490000}"/>
    <cellStyle name="Normal 2 2 2 3 32 5 9" xfId="19056" xr:uid="{00000000-0005-0000-0000-0000FA490000}"/>
    <cellStyle name="Normal 2 2 2 3 32 6" xfId="19057" xr:uid="{00000000-0005-0000-0000-0000FB490000}"/>
    <cellStyle name="Normal 2 2 2 3 32 7" xfId="19058" xr:uid="{00000000-0005-0000-0000-0000FC490000}"/>
    <cellStyle name="Normal 2 2 2 3 32 8" xfId="19059" xr:uid="{00000000-0005-0000-0000-0000FD490000}"/>
    <cellStyle name="Normal 2 2 2 3 32 9" xfId="19060" xr:uid="{00000000-0005-0000-0000-0000FE490000}"/>
    <cellStyle name="Normal 2 2 2 3 33" xfId="19061" xr:uid="{00000000-0005-0000-0000-0000FF490000}"/>
    <cellStyle name="Normal 2 2 2 3 33 10" xfId="19062" xr:uid="{00000000-0005-0000-0000-0000004A0000}"/>
    <cellStyle name="Normal 2 2 2 3 33 11" xfId="19063" xr:uid="{00000000-0005-0000-0000-0000014A0000}"/>
    <cellStyle name="Normal 2 2 2 3 33 12" xfId="19064" xr:uid="{00000000-0005-0000-0000-0000024A0000}"/>
    <cellStyle name="Normal 2 2 2 3 33 13" xfId="19065" xr:uid="{00000000-0005-0000-0000-0000034A0000}"/>
    <cellStyle name="Normal 2 2 2 3 33 14" xfId="19066" xr:uid="{00000000-0005-0000-0000-0000044A0000}"/>
    <cellStyle name="Normal 2 2 2 3 33 2" xfId="19067" xr:uid="{00000000-0005-0000-0000-0000054A0000}"/>
    <cellStyle name="Normal 2 2 2 3 33 2 10" xfId="19068" xr:uid="{00000000-0005-0000-0000-0000064A0000}"/>
    <cellStyle name="Normal 2 2 2 3 33 2 2" xfId="19069" xr:uid="{00000000-0005-0000-0000-0000074A0000}"/>
    <cellStyle name="Normal 2 2 2 3 33 2 3" xfId="19070" xr:uid="{00000000-0005-0000-0000-0000084A0000}"/>
    <cellStyle name="Normal 2 2 2 3 33 2 4" xfId="19071" xr:uid="{00000000-0005-0000-0000-0000094A0000}"/>
    <cellStyle name="Normal 2 2 2 3 33 2 5" xfId="19072" xr:uid="{00000000-0005-0000-0000-00000A4A0000}"/>
    <cellStyle name="Normal 2 2 2 3 33 2 6" xfId="19073" xr:uid="{00000000-0005-0000-0000-00000B4A0000}"/>
    <cellStyle name="Normal 2 2 2 3 33 2 7" xfId="19074" xr:uid="{00000000-0005-0000-0000-00000C4A0000}"/>
    <cellStyle name="Normal 2 2 2 3 33 2 8" xfId="19075" xr:uid="{00000000-0005-0000-0000-00000D4A0000}"/>
    <cellStyle name="Normal 2 2 2 3 33 2 9" xfId="19076" xr:uid="{00000000-0005-0000-0000-00000E4A0000}"/>
    <cellStyle name="Normal 2 2 2 3 33 3" xfId="19077" xr:uid="{00000000-0005-0000-0000-00000F4A0000}"/>
    <cellStyle name="Normal 2 2 2 3 33 3 10" xfId="19078" xr:uid="{00000000-0005-0000-0000-0000104A0000}"/>
    <cellStyle name="Normal 2 2 2 3 33 3 2" xfId="19079" xr:uid="{00000000-0005-0000-0000-0000114A0000}"/>
    <cellStyle name="Normal 2 2 2 3 33 3 3" xfId="19080" xr:uid="{00000000-0005-0000-0000-0000124A0000}"/>
    <cellStyle name="Normal 2 2 2 3 33 3 4" xfId="19081" xr:uid="{00000000-0005-0000-0000-0000134A0000}"/>
    <cellStyle name="Normal 2 2 2 3 33 3 5" xfId="19082" xr:uid="{00000000-0005-0000-0000-0000144A0000}"/>
    <cellStyle name="Normal 2 2 2 3 33 3 6" xfId="19083" xr:uid="{00000000-0005-0000-0000-0000154A0000}"/>
    <cellStyle name="Normal 2 2 2 3 33 3 7" xfId="19084" xr:uid="{00000000-0005-0000-0000-0000164A0000}"/>
    <cellStyle name="Normal 2 2 2 3 33 3 8" xfId="19085" xr:uid="{00000000-0005-0000-0000-0000174A0000}"/>
    <cellStyle name="Normal 2 2 2 3 33 3 9" xfId="19086" xr:uid="{00000000-0005-0000-0000-0000184A0000}"/>
    <cellStyle name="Normal 2 2 2 3 33 4" xfId="19087" xr:uid="{00000000-0005-0000-0000-0000194A0000}"/>
    <cellStyle name="Normal 2 2 2 3 33 4 10" xfId="19088" xr:uid="{00000000-0005-0000-0000-00001A4A0000}"/>
    <cellStyle name="Normal 2 2 2 3 33 4 2" xfId="19089" xr:uid="{00000000-0005-0000-0000-00001B4A0000}"/>
    <cellStyle name="Normal 2 2 2 3 33 4 3" xfId="19090" xr:uid="{00000000-0005-0000-0000-00001C4A0000}"/>
    <cellStyle name="Normal 2 2 2 3 33 4 4" xfId="19091" xr:uid="{00000000-0005-0000-0000-00001D4A0000}"/>
    <cellStyle name="Normal 2 2 2 3 33 4 5" xfId="19092" xr:uid="{00000000-0005-0000-0000-00001E4A0000}"/>
    <cellStyle name="Normal 2 2 2 3 33 4 6" xfId="19093" xr:uid="{00000000-0005-0000-0000-00001F4A0000}"/>
    <cellStyle name="Normal 2 2 2 3 33 4 7" xfId="19094" xr:uid="{00000000-0005-0000-0000-0000204A0000}"/>
    <cellStyle name="Normal 2 2 2 3 33 4 8" xfId="19095" xr:uid="{00000000-0005-0000-0000-0000214A0000}"/>
    <cellStyle name="Normal 2 2 2 3 33 4 9" xfId="19096" xr:uid="{00000000-0005-0000-0000-0000224A0000}"/>
    <cellStyle name="Normal 2 2 2 3 33 5" xfId="19097" xr:uid="{00000000-0005-0000-0000-0000234A0000}"/>
    <cellStyle name="Normal 2 2 2 3 33 5 10" xfId="19098" xr:uid="{00000000-0005-0000-0000-0000244A0000}"/>
    <cellStyle name="Normal 2 2 2 3 33 5 2" xfId="19099" xr:uid="{00000000-0005-0000-0000-0000254A0000}"/>
    <cellStyle name="Normal 2 2 2 3 33 5 3" xfId="19100" xr:uid="{00000000-0005-0000-0000-0000264A0000}"/>
    <cellStyle name="Normal 2 2 2 3 33 5 4" xfId="19101" xr:uid="{00000000-0005-0000-0000-0000274A0000}"/>
    <cellStyle name="Normal 2 2 2 3 33 5 5" xfId="19102" xr:uid="{00000000-0005-0000-0000-0000284A0000}"/>
    <cellStyle name="Normal 2 2 2 3 33 5 6" xfId="19103" xr:uid="{00000000-0005-0000-0000-0000294A0000}"/>
    <cellStyle name="Normal 2 2 2 3 33 5 7" xfId="19104" xr:uid="{00000000-0005-0000-0000-00002A4A0000}"/>
    <cellStyle name="Normal 2 2 2 3 33 5 8" xfId="19105" xr:uid="{00000000-0005-0000-0000-00002B4A0000}"/>
    <cellStyle name="Normal 2 2 2 3 33 5 9" xfId="19106" xr:uid="{00000000-0005-0000-0000-00002C4A0000}"/>
    <cellStyle name="Normal 2 2 2 3 33 6" xfId="19107" xr:uid="{00000000-0005-0000-0000-00002D4A0000}"/>
    <cellStyle name="Normal 2 2 2 3 33 7" xfId="19108" xr:uid="{00000000-0005-0000-0000-00002E4A0000}"/>
    <cellStyle name="Normal 2 2 2 3 33 8" xfId="19109" xr:uid="{00000000-0005-0000-0000-00002F4A0000}"/>
    <cellStyle name="Normal 2 2 2 3 33 9" xfId="19110" xr:uid="{00000000-0005-0000-0000-0000304A0000}"/>
    <cellStyle name="Normal 2 2 2 3 34" xfId="19111" xr:uid="{00000000-0005-0000-0000-0000314A0000}"/>
    <cellStyle name="Normal 2 2 2 3 34 10" xfId="19112" xr:uid="{00000000-0005-0000-0000-0000324A0000}"/>
    <cellStyle name="Normal 2 2 2 3 34 2" xfId="19113" xr:uid="{00000000-0005-0000-0000-0000334A0000}"/>
    <cellStyle name="Normal 2 2 2 3 34 3" xfId="19114" xr:uid="{00000000-0005-0000-0000-0000344A0000}"/>
    <cellStyle name="Normal 2 2 2 3 34 4" xfId="19115" xr:uid="{00000000-0005-0000-0000-0000354A0000}"/>
    <cellStyle name="Normal 2 2 2 3 34 5" xfId="19116" xr:uid="{00000000-0005-0000-0000-0000364A0000}"/>
    <cellStyle name="Normal 2 2 2 3 34 6" xfId="19117" xr:uid="{00000000-0005-0000-0000-0000374A0000}"/>
    <cellStyle name="Normal 2 2 2 3 34 7" xfId="19118" xr:uid="{00000000-0005-0000-0000-0000384A0000}"/>
    <cellStyle name="Normal 2 2 2 3 34 8" xfId="19119" xr:uid="{00000000-0005-0000-0000-0000394A0000}"/>
    <cellStyle name="Normal 2 2 2 3 34 9" xfId="19120" xr:uid="{00000000-0005-0000-0000-00003A4A0000}"/>
    <cellStyle name="Normal 2 2 2 3 35" xfId="19121" xr:uid="{00000000-0005-0000-0000-00003B4A0000}"/>
    <cellStyle name="Normal 2 2 2 3 35 10" xfId="19122" xr:uid="{00000000-0005-0000-0000-00003C4A0000}"/>
    <cellStyle name="Normal 2 2 2 3 35 2" xfId="19123" xr:uid="{00000000-0005-0000-0000-00003D4A0000}"/>
    <cellStyle name="Normal 2 2 2 3 35 3" xfId="19124" xr:uid="{00000000-0005-0000-0000-00003E4A0000}"/>
    <cellStyle name="Normal 2 2 2 3 35 4" xfId="19125" xr:uid="{00000000-0005-0000-0000-00003F4A0000}"/>
    <cellStyle name="Normal 2 2 2 3 35 5" xfId="19126" xr:uid="{00000000-0005-0000-0000-0000404A0000}"/>
    <cellStyle name="Normal 2 2 2 3 35 6" xfId="19127" xr:uid="{00000000-0005-0000-0000-0000414A0000}"/>
    <cellStyle name="Normal 2 2 2 3 35 7" xfId="19128" xr:uid="{00000000-0005-0000-0000-0000424A0000}"/>
    <cellStyle name="Normal 2 2 2 3 35 8" xfId="19129" xr:uid="{00000000-0005-0000-0000-0000434A0000}"/>
    <cellStyle name="Normal 2 2 2 3 35 9" xfId="19130" xr:uid="{00000000-0005-0000-0000-0000444A0000}"/>
    <cellStyle name="Normal 2 2 2 3 36" xfId="19131" xr:uid="{00000000-0005-0000-0000-0000454A0000}"/>
    <cellStyle name="Normal 2 2 2 3 36 10" xfId="19132" xr:uid="{00000000-0005-0000-0000-0000464A0000}"/>
    <cellStyle name="Normal 2 2 2 3 36 2" xfId="19133" xr:uid="{00000000-0005-0000-0000-0000474A0000}"/>
    <cellStyle name="Normal 2 2 2 3 36 3" xfId="19134" xr:uid="{00000000-0005-0000-0000-0000484A0000}"/>
    <cellStyle name="Normal 2 2 2 3 36 4" xfId="19135" xr:uid="{00000000-0005-0000-0000-0000494A0000}"/>
    <cellStyle name="Normal 2 2 2 3 36 5" xfId="19136" xr:uid="{00000000-0005-0000-0000-00004A4A0000}"/>
    <cellStyle name="Normal 2 2 2 3 36 6" xfId="19137" xr:uid="{00000000-0005-0000-0000-00004B4A0000}"/>
    <cellStyle name="Normal 2 2 2 3 36 7" xfId="19138" xr:uid="{00000000-0005-0000-0000-00004C4A0000}"/>
    <cellStyle name="Normal 2 2 2 3 36 8" xfId="19139" xr:uid="{00000000-0005-0000-0000-00004D4A0000}"/>
    <cellStyle name="Normal 2 2 2 3 36 9" xfId="19140" xr:uid="{00000000-0005-0000-0000-00004E4A0000}"/>
    <cellStyle name="Normal 2 2 2 3 37" xfId="19141" xr:uid="{00000000-0005-0000-0000-00004F4A0000}"/>
    <cellStyle name="Normal 2 2 2 3 37 10" xfId="19142" xr:uid="{00000000-0005-0000-0000-0000504A0000}"/>
    <cellStyle name="Normal 2 2 2 3 37 2" xfId="19143" xr:uid="{00000000-0005-0000-0000-0000514A0000}"/>
    <cellStyle name="Normal 2 2 2 3 37 3" xfId="19144" xr:uid="{00000000-0005-0000-0000-0000524A0000}"/>
    <cellStyle name="Normal 2 2 2 3 37 4" xfId="19145" xr:uid="{00000000-0005-0000-0000-0000534A0000}"/>
    <cellStyle name="Normal 2 2 2 3 37 5" xfId="19146" xr:uid="{00000000-0005-0000-0000-0000544A0000}"/>
    <cellStyle name="Normal 2 2 2 3 37 6" xfId="19147" xr:uid="{00000000-0005-0000-0000-0000554A0000}"/>
    <cellStyle name="Normal 2 2 2 3 37 7" xfId="19148" xr:uid="{00000000-0005-0000-0000-0000564A0000}"/>
    <cellStyle name="Normal 2 2 2 3 37 8" xfId="19149" xr:uid="{00000000-0005-0000-0000-0000574A0000}"/>
    <cellStyle name="Normal 2 2 2 3 37 9" xfId="19150" xr:uid="{00000000-0005-0000-0000-0000584A0000}"/>
    <cellStyle name="Normal 2 2 2 3 38" xfId="19151" xr:uid="{00000000-0005-0000-0000-0000594A0000}"/>
    <cellStyle name="Normal 2 2 2 3 39" xfId="19152" xr:uid="{00000000-0005-0000-0000-00005A4A0000}"/>
    <cellStyle name="Normal 2 2 2 3 4" xfId="19153" xr:uid="{00000000-0005-0000-0000-00005B4A0000}"/>
    <cellStyle name="Normal 2 2 2 3 4 10" xfId="19154" xr:uid="{00000000-0005-0000-0000-00005C4A0000}"/>
    <cellStyle name="Normal 2 2 2 3 4 11" xfId="19155" xr:uid="{00000000-0005-0000-0000-00005D4A0000}"/>
    <cellStyle name="Normal 2 2 2 3 4 12" xfId="19156" xr:uid="{00000000-0005-0000-0000-00005E4A0000}"/>
    <cellStyle name="Normal 2 2 2 3 4 13" xfId="19157" xr:uid="{00000000-0005-0000-0000-00005F4A0000}"/>
    <cellStyle name="Normal 2 2 2 3 4 14" xfId="19158" xr:uid="{00000000-0005-0000-0000-0000604A0000}"/>
    <cellStyle name="Normal 2 2 2 3 4 15" xfId="19159" xr:uid="{00000000-0005-0000-0000-0000614A0000}"/>
    <cellStyle name="Normal 2 2 2 3 4 16" xfId="19160" xr:uid="{00000000-0005-0000-0000-0000624A0000}"/>
    <cellStyle name="Normal 2 2 2 3 4 2" xfId="19161" xr:uid="{00000000-0005-0000-0000-0000634A0000}"/>
    <cellStyle name="Normal 2 2 2 3 4 2 10" xfId="19162" xr:uid="{00000000-0005-0000-0000-0000644A0000}"/>
    <cellStyle name="Normal 2 2 2 3 4 2 2" xfId="19163" xr:uid="{00000000-0005-0000-0000-0000654A0000}"/>
    <cellStyle name="Normal 2 2 2 3 4 2 3" xfId="19164" xr:uid="{00000000-0005-0000-0000-0000664A0000}"/>
    <cellStyle name="Normal 2 2 2 3 4 2 4" xfId="19165" xr:uid="{00000000-0005-0000-0000-0000674A0000}"/>
    <cellStyle name="Normal 2 2 2 3 4 2 5" xfId="19166" xr:uid="{00000000-0005-0000-0000-0000684A0000}"/>
    <cellStyle name="Normal 2 2 2 3 4 2 6" xfId="19167" xr:uid="{00000000-0005-0000-0000-0000694A0000}"/>
    <cellStyle name="Normal 2 2 2 3 4 2 7" xfId="19168" xr:uid="{00000000-0005-0000-0000-00006A4A0000}"/>
    <cellStyle name="Normal 2 2 2 3 4 2 8" xfId="19169" xr:uid="{00000000-0005-0000-0000-00006B4A0000}"/>
    <cellStyle name="Normal 2 2 2 3 4 2 9" xfId="19170" xr:uid="{00000000-0005-0000-0000-00006C4A0000}"/>
    <cellStyle name="Normal 2 2 2 3 4 3" xfId="19171" xr:uid="{00000000-0005-0000-0000-00006D4A0000}"/>
    <cellStyle name="Normal 2 2 2 3 4 3 10" xfId="19172" xr:uid="{00000000-0005-0000-0000-00006E4A0000}"/>
    <cellStyle name="Normal 2 2 2 3 4 3 2" xfId="19173" xr:uid="{00000000-0005-0000-0000-00006F4A0000}"/>
    <cellStyle name="Normal 2 2 2 3 4 3 3" xfId="19174" xr:uid="{00000000-0005-0000-0000-0000704A0000}"/>
    <cellStyle name="Normal 2 2 2 3 4 3 4" xfId="19175" xr:uid="{00000000-0005-0000-0000-0000714A0000}"/>
    <cellStyle name="Normal 2 2 2 3 4 3 5" xfId="19176" xr:uid="{00000000-0005-0000-0000-0000724A0000}"/>
    <cellStyle name="Normal 2 2 2 3 4 3 6" xfId="19177" xr:uid="{00000000-0005-0000-0000-0000734A0000}"/>
    <cellStyle name="Normal 2 2 2 3 4 3 7" xfId="19178" xr:uid="{00000000-0005-0000-0000-0000744A0000}"/>
    <cellStyle name="Normal 2 2 2 3 4 3 8" xfId="19179" xr:uid="{00000000-0005-0000-0000-0000754A0000}"/>
    <cellStyle name="Normal 2 2 2 3 4 3 9" xfId="19180" xr:uid="{00000000-0005-0000-0000-0000764A0000}"/>
    <cellStyle name="Normal 2 2 2 3 4 4" xfId="19181" xr:uid="{00000000-0005-0000-0000-0000774A0000}"/>
    <cellStyle name="Normal 2 2 2 3 4 4 10" xfId="19182" xr:uid="{00000000-0005-0000-0000-0000784A0000}"/>
    <cellStyle name="Normal 2 2 2 3 4 4 2" xfId="19183" xr:uid="{00000000-0005-0000-0000-0000794A0000}"/>
    <cellStyle name="Normal 2 2 2 3 4 4 3" xfId="19184" xr:uid="{00000000-0005-0000-0000-00007A4A0000}"/>
    <cellStyle name="Normal 2 2 2 3 4 4 4" xfId="19185" xr:uid="{00000000-0005-0000-0000-00007B4A0000}"/>
    <cellStyle name="Normal 2 2 2 3 4 4 5" xfId="19186" xr:uid="{00000000-0005-0000-0000-00007C4A0000}"/>
    <cellStyle name="Normal 2 2 2 3 4 4 6" xfId="19187" xr:uid="{00000000-0005-0000-0000-00007D4A0000}"/>
    <cellStyle name="Normal 2 2 2 3 4 4 7" xfId="19188" xr:uid="{00000000-0005-0000-0000-00007E4A0000}"/>
    <cellStyle name="Normal 2 2 2 3 4 4 8" xfId="19189" xr:uid="{00000000-0005-0000-0000-00007F4A0000}"/>
    <cellStyle name="Normal 2 2 2 3 4 4 9" xfId="19190" xr:uid="{00000000-0005-0000-0000-0000804A0000}"/>
    <cellStyle name="Normal 2 2 2 3 4 5" xfId="19191" xr:uid="{00000000-0005-0000-0000-0000814A0000}"/>
    <cellStyle name="Normal 2 2 2 3 4 5 10" xfId="19192" xr:uid="{00000000-0005-0000-0000-0000824A0000}"/>
    <cellStyle name="Normal 2 2 2 3 4 5 2" xfId="19193" xr:uid="{00000000-0005-0000-0000-0000834A0000}"/>
    <cellStyle name="Normal 2 2 2 3 4 5 3" xfId="19194" xr:uid="{00000000-0005-0000-0000-0000844A0000}"/>
    <cellStyle name="Normal 2 2 2 3 4 5 4" xfId="19195" xr:uid="{00000000-0005-0000-0000-0000854A0000}"/>
    <cellStyle name="Normal 2 2 2 3 4 5 5" xfId="19196" xr:uid="{00000000-0005-0000-0000-0000864A0000}"/>
    <cellStyle name="Normal 2 2 2 3 4 5 6" xfId="19197" xr:uid="{00000000-0005-0000-0000-0000874A0000}"/>
    <cellStyle name="Normal 2 2 2 3 4 5 7" xfId="19198" xr:uid="{00000000-0005-0000-0000-0000884A0000}"/>
    <cellStyle name="Normal 2 2 2 3 4 5 8" xfId="19199" xr:uid="{00000000-0005-0000-0000-0000894A0000}"/>
    <cellStyle name="Normal 2 2 2 3 4 5 9" xfId="19200" xr:uid="{00000000-0005-0000-0000-00008A4A0000}"/>
    <cellStyle name="Normal 2 2 2 3 4 6" xfId="19201" xr:uid="{00000000-0005-0000-0000-00008B4A0000}"/>
    <cellStyle name="Normal 2 2 2 3 4 7" xfId="19202" xr:uid="{00000000-0005-0000-0000-00008C4A0000}"/>
    <cellStyle name="Normal 2 2 2 3 4 8" xfId="19203" xr:uid="{00000000-0005-0000-0000-00008D4A0000}"/>
    <cellStyle name="Normal 2 2 2 3 4 9" xfId="19204" xr:uid="{00000000-0005-0000-0000-00008E4A0000}"/>
    <cellStyle name="Normal 2 2 2 3 40" xfId="19205" xr:uid="{00000000-0005-0000-0000-00008F4A0000}"/>
    <cellStyle name="Normal 2 2 2 3 41" xfId="19206" xr:uid="{00000000-0005-0000-0000-0000904A0000}"/>
    <cellStyle name="Normal 2 2 2 3 42" xfId="19207" xr:uid="{00000000-0005-0000-0000-0000914A0000}"/>
    <cellStyle name="Normal 2 2 2 3 43" xfId="19208" xr:uid="{00000000-0005-0000-0000-0000924A0000}"/>
    <cellStyle name="Normal 2 2 2 3 44" xfId="19209" xr:uid="{00000000-0005-0000-0000-0000934A0000}"/>
    <cellStyle name="Normal 2 2 2 3 45" xfId="19210" xr:uid="{00000000-0005-0000-0000-0000944A0000}"/>
    <cellStyle name="Normal 2 2 2 3 46" xfId="19211" xr:uid="{00000000-0005-0000-0000-0000954A0000}"/>
    <cellStyle name="Normal 2 2 2 3 47" xfId="19212" xr:uid="{00000000-0005-0000-0000-0000964A0000}"/>
    <cellStyle name="Normal 2 2 2 3 48" xfId="19213" xr:uid="{00000000-0005-0000-0000-0000974A0000}"/>
    <cellStyle name="Normal 2 2 2 3 49" xfId="421" xr:uid="{00000000-0005-0000-0000-0000984A0000}"/>
    <cellStyle name="Normal 2 2 2 3 5" xfId="19214" xr:uid="{00000000-0005-0000-0000-0000994A0000}"/>
    <cellStyle name="Normal 2 2 2 3 5 10" xfId="19215" xr:uid="{00000000-0005-0000-0000-00009A4A0000}"/>
    <cellStyle name="Normal 2 2 2 3 5 11" xfId="19216" xr:uid="{00000000-0005-0000-0000-00009B4A0000}"/>
    <cellStyle name="Normal 2 2 2 3 5 12" xfId="19217" xr:uid="{00000000-0005-0000-0000-00009C4A0000}"/>
    <cellStyle name="Normal 2 2 2 3 5 13" xfId="19218" xr:uid="{00000000-0005-0000-0000-00009D4A0000}"/>
    <cellStyle name="Normal 2 2 2 3 5 14" xfId="19219" xr:uid="{00000000-0005-0000-0000-00009E4A0000}"/>
    <cellStyle name="Normal 2 2 2 3 5 15" xfId="19220" xr:uid="{00000000-0005-0000-0000-00009F4A0000}"/>
    <cellStyle name="Normal 2 2 2 3 5 2" xfId="19221" xr:uid="{00000000-0005-0000-0000-0000A04A0000}"/>
    <cellStyle name="Normal 2 2 2 3 5 2 10" xfId="19222" xr:uid="{00000000-0005-0000-0000-0000A14A0000}"/>
    <cellStyle name="Normal 2 2 2 3 5 2 2" xfId="19223" xr:uid="{00000000-0005-0000-0000-0000A24A0000}"/>
    <cellStyle name="Normal 2 2 2 3 5 2 3" xfId="19224" xr:uid="{00000000-0005-0000-0000-0000A34A0000}"/>
    <cellStyle name="Normal 2 2 2 3 5 2 4" xfId="19225" xr:uid="{00000000-0005-0000-0000-0000A44A0000}"/>
    <cellStyle name="Normal 2 2 2 3 5 2 5" xfId="19226" xr:uid="{00000000-0005-0000-0000-0000A54A0000}"/>
    <cellStyle name="Normal 2 2 2 3 5 2 6" xfId="19227" xr:uid="{00000000-0005-0000-0000-0000A64A0000}"/>
    <cellStyle name="Normal 2 2 2 3 5 2 7" xfId="19228" xr:uid="{00000000-0005-0000-0000-0000A74A0000}"/>
    <cellStyle name="Normal 2 2 2 3 5 2 8" xfId="19229" xr:uid="{00000000-0005-0000-0000-0000A84A0000}"/>
    <cellStyle name="Normal 2 2 2 3 5 2 9" xfId="19230" xr:uid="{00000000-0005-0000-0000-0000A94A0000}"/>
    <cellStyle name="Normal 2 2 2 3 5 3" xfId="19231" xr:uid="{00000000-0005-0000-0000-0000AA4A0000}"/>
    <cellStyle name="Normal 2 2 2 3 5 3 10" xfId="19232" xr:uid="{00000000-0005-0000-0000-0000AB4A0000}"/>
    <cellStyle name="Normal 2 2 2 3 5 3 2" xfId="19233" xr:uid="{00000000-0005-0000-0000-0000AC4A0000}"/>
    <cellStyle name="Normal 2 2 2 3 5 3 3" xfId="19234" xr:uid="{00000000-0005-0000-0000-0000AD4A0000}"/>
    <cellStyle name="Normal 2 2 2 3 5 3 4" xfId="19235" xr:uid="{00000000-0005-0000-0000-0000AE4A0000}"/>
    <cellStyle name="Normal 2 2 2 3 5 3 5" xfId="19236" xr:uid="{00000000-0005-0000-0000-0000AF4A0000}"/>
    <cellStyle name="Normal 2 2 2 3 5 3 6" xfId="19237" xr:uid="{00000000-0005-0000-0000-0000B04A0000}"/>
    <cellStyle name="Normal 2 2 2 3 5 3 7" xfId="19238" xr:uid="{00000000-0005-0000-0000-0000B14A0000}"/>
    <cellStyle name="Normal 2 2 2 3 5 3 8" xfId="19239" xr:uid="{00000000-0005-0000-0000-0000B24A0000}"/>
    <cellStyle name="Normal 2 2 2 3 5 3 9" xfId="19240" xr:uid="{00000000-0005-0000-0000-0000B34A0000}"/>
    <cellStyle name="Normal 2 2 2 3 5 4" xfId="19241" xr:uid="{00000000-0005-0000-0000-0000B44A0000}"/>
    <cellStyle name="Normal 2 2 2 3 5 4 10" xfId="19242" xr:uid="{00000000-0005-0000-0000-0000B54A0000}"/>
    <cellStyle name="Normal 2 2 2 3 5 4 2" xfId="19243" xr:uid="{00000000-0005-0000-0000-0000B64A0000}"/>
    <cellStyle name="Normal 2 2 2 3 5 4 3" xfId="19244" xr:uid="{00000000-0005-0000-0000-0000B74A0000}"/>
    <cellStyle name="Normal 2 2 2 3 5 4 4" xfId="19245" xr:uid="{00000000-0005-0000-0000-0000B84A0000}"/>
    <cellStyle name="Normal 2 2 2 3 5 4 5" xfId="19246" xr:uid="{00000000-0005-0000-0000-0000B94A0000}"/>
    <cellStyle name="Normal 2 2 2 3 5 4 6" xfId="19247" xr:uid="{00000000-0005-0000-0000-0000BA4A0000}"/>
    <cellStyle name="Normal 2 2 2 3 5 4 7" xfId="19248" xr:uid="{00000000-0005-0000-0000-0000BB4A0000}"/>
    <cellStyle name="Normal 2 2 2 3 5 4 8" xfId="19249" xr:uid="{00000000-0005-0000-0000-0000BC4A0000}"/>
    <cellStyle name="Normal 2 2 2 3 5 4 9" xfId="19250" xr:uid="{00000000-0005-0000-0000-0000BD4A0000}"/>
    <cellStyle name="Normal 2 2 2 3 5 5" xfId="19251" xr:uid="{00000000-0005-0000-0000-0000BE4A0000}"/>
    <cellStyle name="Normal 2 2 2 3 5 5 10" xfId="19252" xr:uid="{00000000-0005-0000-0000-0000BF4A0000}"/>
    <cellStyle name="Normal 2 2 2 3 5 5 2" xfId="19253" xr:uid="{00000000-0005-0000-0000-0000C04A0000}"/>
    <cellStyle name="Normal 2 2 2 3 5 5 3" xfId="19254" xr:uid="{00000000-0005-0000-0000-0000C14A0000}"/>
    <cellStyle name="Normal 2 2 2 3 5 5 4" xfId="19255" xr:uid="{00000000-0005-0000-0000-0000C24A0000}"/>
    <cellStyle name="Normal 2 2 2 3 5 5 5" xfId="19256" xr:uid="{00000000-0005-0000-0000-0000C34A0000}"/>
    <cellStyle name="Normal 2 2 2 3 5 5 6" xfId="19257" xr:uid="{00000000-0005-0000-0000-0000C44A0000}"/>
    <cellStyle name="Normal 2 2 2 3 5 5 7" xfId="19258" xr:uid="{00000000-0005-0000-0000-0000C54A0000}"/>
    <cellStyle name="Normal 2 2 2 3 5 5 8" xfId="19259" xr:uid="{00000000-0005-0000-0000-0000C64A0000}"/>
    <cellStyle name="Normal 2 2 2 3 5 5 9" xfId="19260" xr:uid="{00000000-0005-0000-0000-0000C74A0000}"/>
    <cellStyle name="Normal 2 2 2 3 5 6" xfId="19261" xr:uid="{00000000-0005-0000-0000-0000C84A0000}"/>
    <cellStyle name="Normal 2 2 2 3 5 7" xfId="19262" xr:uid="{00000000-0005-0000-0000-0000C94A0000}"/>
    <cellStyle name="Normal 2 2 2 3 5 8" xfId="19263" xr:uid="{00000000-0005-0000-0000-0000CA4A0000}"/>
    <cellStyle name="Normal 2 2 2 3 5 9" xfId="19264" xr:uid="{00000000-0005-0000-0000-0000CB4A0000}"/>
    <cellStyle name="Normal 2 2 2 3 6" xfId="19265" xr:uid="{00000000-0005-0000-0000-0000CC4A0000}"/>
    <cellStyle name="Normal 2 2 2 3 6 10" xfId="19266" xr:uid="{00000000-0005-0000-0000-0000CD4A0000}"/>
    <cellStyle name="Normal 2 2 2 3 6 11" xfId="19267" xr:uid="{00000000-0005-0000-0000-0000CE4A0000}"/>
    <cellStyle name="Normal 2 2 2 3 6 12" xfId="19268" xr:uid="{00000000-0005-0000-0000-0000CF4A0000}"/>
    <cellStyle name="Normal 2 2 2 3 6 13" xfId="19269" xr:uid="{00000000-0005-0000-0000-0000D04A0000}"/>
    <cellStyle name="Normal 2 2 2 3 6 14" xfId="19270" xr:uid="{00000000-0005-0000-0000-0000D14A0000}"/>
    <cellStyle name="Normal 2 2 2 3 6 15" xfId="19271" xr:uid="{00000000-0005-0000-0000-0000D24A0000}"/>
    <cellStyle name="Normal 2 2 2 3 6 2" xfId="19272" xr:uid="{00000000-0005-0000-0000-0000D34A0000}"/>
    <cellStyle name="Normal 2 2 2 3 6 2 10" xfId="19273" xr:uid="{00000000-0005-0000-0000-0000D44A0000}"/>
    <cellStyle name="Normal 2 2 2 3 6 2 2" xfId="19274" xr:uid="{00000000-0005-0000-0000-0000D54A0000}"/>
    <cellStyle name="Normal 2 2 2 3 6 2 3" xfId="19275" xr:uid="{00000000-0005-0000-0000-0000D64A0000}"/>
    <cellStyle name="Normal 2 2 2 3 6 2 4" xfId="19276" xr:uid="{00000000-0005-0000-0000-0000D74A0000}"/>
    <cellStyle name="Normal 2 2 2 3 6 2 5" xfId="19277" xr:uid="{00000000-0005-0000-0000-0000D84A0000}"/>
    <cellStyle name="Normal 2 2 2 3 6 2 6" xfId="19278" xr:uid="{00000000-0005-0000-0000-0000D94A0000}"/>
    <cellStyle name="Normal 2 2 2 3 6 2 7" xfId="19279" xr:uid="{00000000-0005-0000-0000-0000DA4A0000}"/>
    <cellStyle name="Normal 2 2 2 3 6 2 8" xfId="19280" xr:uid="{00000000-0005-0000-0000-0000DB4A0000}"/>
    <cellStyle name="Normal 2 2 2 3 6 2 9" xfId="19281" xr:uid="{00000000-0005-0000-0000-0000DC4A0000}"/>
    <cellStyle name="Normal 2 2 2 3 6 3" xfId="19282" xr:uid="{00000000-0005-0000-0000-0000DD4A0000}"/>
    <cellStyle name="Normal 2 2 2 3 6 3 10" xfId="19283" xr:uid="{00000000-0005-0000-0000-0000DE4A0000}"/>
    <cellStyle name="Normal 2 2 2 3 6 3 2" xfId="19284" xr:uid="{00000000-0005-0000-0000-0000DF4A0000}"/>
    <cellStyle name="Normal 2 2 2 3 6 3 3" xfId="19285" xr:uid="{00000000-0005-0000-0000-0000E04A0000}"/>
    <cellStyle name="Normal 2 2 2 3 6 3 4" xfId="19286" xr:uid="{00000000-0005-0000-0000-0000E14A0000}"/>
    <cellStyle name="Normal 2 2 2 3 6 3 5" xfId="19287" xr:uid="{00000000-0005-0000-0000-0000E24A0000}"/>
    <cellStyle name="Normal 2 2 2 3 6 3 6" xfId="19288" xr:uid="{00000000-0005-0000-0000-0000E34A0000}"/>
    <cellStyle name="Normal 2 2 2 3 6 3 7" xfId="19289" xr:uid="{00000000-0005-0000-0000-0000E44A0000}"/>
    <cellStyle name="Normal 2 2 2 3 6 3 8" xfId="19290" xr:uid="{00000000-0005-0000-0000-0000E54A0000}"/>
    <cellStyle name="Normal 2 2 2 3 6 3 9" xfId="19291" xr:uid="{00000000-0005-0000-0000-0000E64A0000}"/>
    <cellStyle name="Normal 2 2 2 3 6 4" xfId="19292" xr:uid="{00000000-0005-0000-0000-0000E74A0000}"/>
    <cellStyle name="Normal 2 2 2 3 6 4 10" xfId="19293" xr:uid="{00000000-0005-0000-0000-0000E84A0000}"/>
    <cellStyle name="Normal 2 2 2 3 6 4 2" xfId="19294" xr:uid="{00000000-0005-0000-0000-0000E94A0000}"/>
    <cellStyle name="Normal 2 2 2 3 6 4 3" xfId="19295" xr:uid="{00000000-0005-0000-0000-0000EA4A0000}"/>
    <cellStyle name="Normal 2 2 2 3 6 4 4" xfId="19296" xr:uid="{00000000-0005-0000-0000-0000EB4A0000}"/>
    <cellStyle name="Normal 2 2 2 3 6 4 5" xfId="19297" xr:uid="{00000000-0005-0000-0000-0000EC4A0000}"/>
    <cellStyle name="Normal 2 2 2 3 6 4 6" xfId="19298" xr:uid="{00000000-0005-0000-0000-0000ED4A0000}"/>
    <cellStyle name="Normal 2 2 2 3 6 4 7" xfId="19299" xr:uid="{00000000-0005-0000-0000-0000EE4A0000}"/>
    <cellStyle name="Normal 2 2 2 3 6 4 8" xfId="19300" xr:uid="{00000000-0005-0000-0000-0000EF4A0000}"/>
    <cellStyle name="Normal 2 2 2 3 6 4 9" xfId="19301" xr:uid="{00000000-0005-0000-0000-0000F04A0000}"/>
    <cellStyle name="Normal 2 2 2 3 6 5" xfId="19302" xr:uid="{00000000-0005-0000-0000-0000F14A0000}"/>
    <cellStyle name="Normal 2 2 2 3 6 5 10" xfId="19303" xr:uid="{00000000-0005-0000-0000-0000F24A0000}"/>
    <cellStyle name="Normal 2 2 2 3 6 5 2" xfId="19304" xr:uid="{00000000-0005-0000-0000-0000F34A0000}"/>
    <cellStyle name="Normal 2 2 2 3 6 5 3" xfId="19305" xr:uid="{00000000-0005-0000-0000-0000F44A0000}"/>
    <cellStyle name="Normal 2 2 2 3 6 5 4" xfId="19306" xr:uid="{00000000-0005-0000-0000-0000F54A0000}"/>
    <cellStyle name="Normal 2 2 2 3 6 5 5" xfId="19307" xr:uid="{00000000-0005-0000-0000-0000F64A0000}"/>
    <cellStyle name="Normal 2 2 2 3 6 5 6" xfId="19308" xr:uid="{00000000-0005-0000-0000-0000F74A0000}"/>
    <cellStyle name="Normal 2 2 2 3 6 5 7" xfId="19309" xr:uid="{00000000-0005-0000-0000-0000F84A0000}"/>
    <cellStyle name="Normal 2 2 2 3 6 5 8" xfId="19310" xr:uid="{00000000-0005-0000-0000-0000F94A0000}"/>
    <cellStyle name="Normal 2 2 2 3 6 5 9" xfId="19311" xr:uid="{00000000-0005-0000-0000-0000FA4A0000}"/>
    <cellStyle name="Normal 2 2 2 3 6 6" xfId="19312" xr:uid="{00000000-0005-0000-0000-0000FB4A0000}"/>
    <cellStyle name="Normal 2 2 2 3 6 7" xfId="19313" xr:uid="{00000000-0005-0000-0000-0000FC4A0000}"/>
    <cellStyle name="Normal 2 2 2 3 6 8" xfId="19314" xr:uid="{00000000-0005-0000-0000-0000FD4A0000}"/>
    <cellStyle name="Normal 2 2 2 3 6 9" xfId="19315" xr:uid="{00000000-0005-0000-0000-0000FE4A0000}"/>
    <cellStyle name="Normal 2 2 2 3 7" xfId="19316" xr:uid="{00000000-0005-0000-0000-0000FF4A0000}"/>
    <cellStyle name="Normal 2 2 2 3 7 10" xfId="19317" xr:uid="{00000000-0005-0000-0000-0000004B0000}"/>
    <cellStyle name="Normal 2 2 2 3 7 11" xfId="19318" xr:uid="{00000000-0005-0000-0000-0000014B0000}"/>
    <cellStyle name="Normal 2 2 2 3 7 12" xfId="19319" xr:uid="{00000000-0005-0000-0000-0000024B0000}"/>
    <cellStyle name="Normal 2 2 2 3 7 13" xfId="19320" xr:uid="{00000000-0005-0000-0000-0000034B0000}"/>
    <cellStyle name="Normal 2 2 2 3 7 14" xfId="19321" xr:uid="{00000000-0005-0000-0000-0000044B0000}"/>
    <cellStyle name="Normal 2 2 2 3 7 15" xfId="19322" xr:uid="{00000000-0005-0000-0000-0000054B0000}"/>
    <cellStyle name="Normal 2 2 2 3 7 2" xfId="19323" xr:uid="{00000000-0005-0000-0000-0000064B0000}"/>
    <cellStyle name="Normal 2 2 2 3 7 2 10" xfId="19324" xr:uid="{00000000-0005-0000-0000-0000074B0000}"/>
    <cellStyle name="Normal 2 2 2 3 7 2 2" xfId="19325" xr:uid="{00000000-0005-0000-0000-0000084B0000}"/>
    <cellStyle name="Normal 2 2 2 3 7 2 3" xfId="19326" xr:uid="{00000000-0005-0000-0000-0000094B0000}"/>
    <cellStyle name="Normal 2 2 2 3 7 2 4" xfId="19327" xr:uid="{00000000-0005-0000-0000-00000A4B0000}"/>
    <cellStyle name="Normal 2 2 2 3 7 2 5" xfId="19328" xr:uid="{00000000-0005-0000-0000-00000B4B0000}"/>
    <cellStyle name="Normal 2 2 2 3 7 2 6" xfId="19329" xr:uid="{00000000-0005-0000-0000-00000C4B0000}"/>
    <cellStyle name="Normal 2 2 2 3 7 2 7" xfId="19330" xr:uid="{00000000-0005-0000-0000-00000D4B0000}"/>
    <cellStyle name="Normal 2 2 2 3 7 2 8" xfId="19331" xr:uid="{00000000-0005-0000-0000-00000E4B0000}"/>
    <cellStyle name="Normal 2 2 2 3 7 2 9" xfId="19332" xr:uid="{00000000-0005-0000-0000-00000F4B0000}"/>
    <cellStyle name="Normal 2 2 2 3 7 3" xfId="19333" xr:uid="{00000000-0005-0000-0000-0000104B0000}"/>
    <cellStyle name="Normal 2 2 2 3 7 3 10" xfId="19334" xr:uid="{00000000-0005-0000-0000-0000114B0000}"/>
    <cellStyle name="Normal 2 2 2 3 7 3 2" xfId="19335" xr:uid="{00000000-0005-0000-0000-0000124B0000}"/>
    <cellStyle name="Normal 2 2 2 3 7 3 3" xfId="19336" xr:uid="{00000000-0005-0000-0000-0000134B0000}"/>
    <cellStyle name="Normal 2 2 2 3 7 3 4" xfId="19337" xr:uid="{00000000-0005-0000-0000-0000144B0000}"/>
    <cellStyle name="Normal 2 2 2 3 7 3 5" xfId="19338" xr:uid="{00000000-0005-0000-0000-0000154B0000}"/>
    <cellStyle name="Normal 2 2 2 3 7 3 6" xfId="19339" xr:uid="{00000000-0005-0000-0000-0000164B0000}"/>
    <cellStyle name="Normal 2 2 2 3 7 3 7" xfId="19340" xr:uid="{00000000-0005-0000-0000-0000174B0000}"/>
    <cellStyle name="Normal 2 2 2 3 7 3 8" xfId="19341" xr:uid="{00000000-0005-0000-0000-0000184B0000}"/>
    <cellStyle name="Normal 2 2 2 3 7 3 9" xfId="19342" xr:uid="{00000000-0005-0000-0000-0000194B0000}"/>
    <cellStyle name="Normal 2 2 2 3 7 4" xfId="19343" xr:uid="{00000000-0005-0000-0000-00001A4B0000}"/>
    <cellStyle name="Normal 2 2 2 3 7 4 10" xfId="19344" xr:uid="{00000000-0005-0000-0000-00001B4B0000}"/>
    <cellStyle name="Normal 2 2 2 3 7 4 2" xfId="19345" xr:uid="{00000000-0005-0000-0000-00001C4B0000}"/>
    <cellStyle name="Normal 2 2 2 3 7 4 3" xfId="19346" xr:uid="{00000000-0005-0000-0000-00001D4B0000}"/>
    <cellStyle name="Normal 2 2 2 3 7 4 4" xfId="19347" xr:uid="{00000000-0005-0000-0000-00001E4B0000}"/>
    <cellStyle name="Normal 2 2 2 3 7 4 5" xfId="19348" xr:uid="{00000000-0005-0000-0000-00001F4B0000}"/>
    <cellStyle name="Normal 2 2 2 3 7 4 6" xfId="19349" xr:uid="{00000000-0005-0000-0000-0000204B0000}"/>
    <cellStyle name="Normal 2 2 2 3 7 4 7" xfId="19350" xr:uid="{00000000-0005-0000-0000-0000214B0000}"/>
    <cellStyle name="Normal 2 2 2 3 7 4 8" xfId="19351" xr:uid="{00000000-0005-0000-0000-0000224B0000}"/>
    <cellStyle name="Normal 2 2 2 3 7 4 9" xfId="19352" xr:uid="{00000000-0005-0000-0000-0000234B0000}"/>
    <cellStyle name="Normal 2 2 2 3 7 5" xfId="19353" xr:uid="{00000000-0005-0000-0000-0000244B0000}"/>
    <cellStyle name="Normal 2 2 2 3 7 5 10" xfId="19354" xr:uid="{00000000-0005-0000-0000-0000254B0000}"/>
    <cellStyle name="Normal 2 2 2 3 7 5 2" xfId="19355" xr:uid="{00000000-0005-0000-0000-0000264B0000}"/>
    <cellStyle name="Normal 2 2 2 3 7 5 3" xfId="19356" xr:uid="{00000000-0005-0000-0000-0000274B0000}"/>
    <cellStyle name="Normal 2 2 2 3 7 5 4" xfId="19357" xr:uid="{00000000-0005-0000-0000-0000284B0000}"/>
    <cellStyle name="Normal 2 2 2 3 7 5 5" xfId="19358" xr:uid="{00000000-0005-0000-0000-0000294B0000}"/>
    <cellStyle name="Normal 2 2 2 3 7 5 6" xfId="19359" xr:uid="{00000000-0005-0000-0000-00002A4B0000}"/>
    <cellStyle name="Normal 2 2 2 3 7 5 7" xfId="19360" xr:uid="{00000000-0005-0000-0000-00002B4B0000}"/>
    <cellStyle name="Normal 2 2 2 3 7 5 8" xfId="19361" xr:uid="{00000000-0005-0000-0000-00002C4B0000}"/>
    <cellStyle name="Normal 2 2 2 3 7 5 9" xfId="19362" xr:uid="{00000000-0005-0000-0000-00002D4B0000}"/>
    <cellStyle name="Normal 2 2 2 3 7 6" xfId="19363" xr:uid="{00000000-0005-0000-0000-00002E4B0000}"/>
    <cellStyle name="Normal 2 2 2 3 7 7" xfId="19364" xr:uid="{00000000-0005-0000-0000-00002F4B0000}"/>
    <cellStyle name="Normal 2 2 2 3 7 8" xfId="19365" xr:uid="{00000000-0005-0000-0000-0000304B0000}"/>
    <cellStyle name="Normal 2 2 2 3 7 9" xfId="19366" xr:uid="{00000000-0005-0000-0000-0000314B0000}"/>
    <cellStyle name="Normal 2 2 2 3 8" xfId="19367" xr:uid="{00000000-0005-0000-0000-0000324B0000}"/>
    <cellStyle name="Normal 2 2 2 3 8 10" xfId="19368" xr:uid="{00000000-0005-0000-0000-0000334B0000}"/>
    <cellStyle name="Normal 2 2 2 3 8 11" xfId="19369" xr:uid="{00000000-0005-0000-0000-0000344B0000}"/>
    <cellStyle name="Normal 2 2 2 3 8 12" xfId="19370" xr:uid="{00000000-0005-0000-0000-0000354B0000}"/>
    <cellStyle name="Normal 2 2 2 3 8 13" xfId="19371" xr:uid="{00000000-0005-0000-0000-0000364B0000}"/>
    <cellStyle name="Normal 2 2 2 3 8 14" xfId="19372" xr:uid="{00000000-0005-0000-0000-0000374B0000}"/>
    <cellStyle name="Normal 2 2 2 3 8 2" xfId="19373" xr:uid="{00000000-0005-0000-0000-0000384B0000}"/>
    <cellStyle name="Normal 2 2 2 3 8 2 10" xfId="19374" xr:uid="{00000000-0005-0000-0000-0000394B0000}"/>
    <cellStyle name="Normal 2 2 2 3 8 2 2" xfId="19375" xr:uid="{00000000-0005-0000-0000-00003A4B0000}"/>
    <cellStyle name="Normal 2 2 2 3 8 2 3" xfId="19376" xr:uid="{00000000-0005-0000-0000-00003B4B0000}"/>
    <cellStyle name="Normal 2 2 2 3 8 2 4" xfId="19377" xr:uid="{00000000-0005-0000-0000-00003C4B0000}"/>
    <cellStyle name="Normal 2 2 2 3 8 2 5" xfId="19378" xr:uid="{00000000-0005-0000-0000-00003D4B0000}"/>
    <cellStyle name="Normal 2 2 2 3 8 2 6" xfId="19379" xr:uid="{00000000-0005-0000-0000-00003E4B0000}"/>
    <cellStyle name="Normal 2 2 2 3 8 2 7" xfId="19380" xr:uid="{00000000-0005-0000-0000-00003F4B0000}"/>
    <cellStyle name="Normal 2 2 2 3 8 2 8" xfId="19381" xr:uid="{00000000-0005-0000-0000-0000404B0000}"/>
    <cellStyle name="Normal 2 2 2 3 8 2 9" xfId="19382" xr:uid="{00000000-0005-0000-0000-0000414B0000}"/>
    <cellStyle name="Normal 2 2 2 3 8 3" xfId="19383" xr:uid="{00000000-0005-0000-0000-0000424B0000}"/>
    <cellStyle name="Normal 2 2 2 3 8 3 10" xfId="19384" xr:uid="{00000000-0005-0000-0000-0000434B0000}"/>
    <cellStyle name="Normal 2 2 2 3 8 3 2" xfId="19385" xr:uid="{00000000-0005-0000-0000-0000444B0000}"/>
    <cellStyle name="Normal 2 2 2 3 8 3 3" xfId="19386" xr:uid="{00000000-0005-0000-0000-0000454B0000}"/>
    <cellStyle name="Normal 2 2 2 3 8 3 4" xfId="19387" xr:uid="{00000000-0005-0000-0000-0000464B0000}"/>
    <cellStyle name="Normal 2 2 2 3 8 3 5" xfId="19388" xr:uid="{00000000-0005-0000-0000-0000474B0000}"/>
    <cellStyle name="Normal 2 2 2 3 8 3 6" xfId="19389" xr:uid="{00000000-0005-0000-0000-0000484B0000}"/>
    <cellStyle name="Normal 2 2 2 3 8 3 7" xfId="19390" xr:uid="{00000000-0005-0000-0000-0000494B0000}"/>
    <cellStyle name="Normal 2 2 2 3 8 3 8" xfId="19391" xr:uid="{00000000-0005-0000-0000-00004A4B0000}"/>
    <cellStyle name="Normal 2 2 2 3 8 3 9" xfId="19392" xr:uid="{00000000-0005-0000-0000-00004B4B0000}"/>
    <cellStyle name="Normal 2 2 2 3 8 4" xfId="19393" xr:uid="{00000000-0005-0000-0000-00004C4B0000}"/>
    <cellStyle name="Normal 2 2 2 3 8 4 10" xfId="19394" xr:uid="{00000000-0005-0000-0000-00004D4B0000}"/>
    <cellStyle name="Normal 2 2 2 3 8 4 2" xfId="19395" xr:uid="{00000000-0005-0000-0000-00004E4B0000}"/>
    <cellStyle name="Normal 2 2 2 3 8 4 3" xfId="19396" xr:uid="{00000000-0005-0000-0000-00004F4B0000}"/>
    <cellStyle name="Normal 2 2 2 3 8 4 4" xfId="19397" xr:uid="{00000000-0005-0000-0000-0000504B0000}"/>
    <cellStyle name="Normal 2 2 2 3 8 4 5" xfId="19398" xr:uid="{00000000-0005-0000-0000-0000514B0000}"/>
    <cellStyle name="Normal 2 2 2 3 8 4 6" xfId="19399" xr:uid="{00000000-0005-0000-0000-0000524B0000}"/>
    <cellStyle name="Normal 2 2 2 3 8 4 7" xfId="19400" xr:uid="{00000000-0005-0000-0000-0000534B0000}"/>
    <cellStyle name="Normal 2 2 2 3 8 4 8" xfId="19401" xr:uid="{00000000-0005-0000-0000-0000544B0000}"/>
    <cellStyle name="Normal 2 2 2 3 8 4 9" xfId="19402" xr:uid="{00000000-0005-0000-0000-0000554B0000}"/>
    <cellStyle name="Normal 2 2 2 3 8 5" xfId="19403" xr:uid="{00000000-0005-0000-0000-0000564B0000}"/>
    <cellStyle name="Normal 2 2 2 3 8 5 10" xfId="19404" xr:uid="{00000000-0005-0000-0000-0000574B0000}"/>
    <cellStyle name="Normal 2 2 2 3 8 5 2" xfId="19405" xr:uid="{00000000-0005-0000-0000-0000584B0000}"/>
    <cellStyle name="Normal 2 2 2 3 8 5 3" xfId="19406" xr:uid="{00000000-0005-0000-0000-0000594B0000}"/>
    <cellStyle name="Normal 2 2 2 3 8 5 4" xfId="19407" xr:uid="{00000000-0005-0000-0000-00005A4B0000}"/>
    <cellStyle name="Normal 2 2 2 3 8 5 5" xfId="19408" xr:uid="{00000000-0005-0000-0000-00005B4B0000}"/>
    <cellStyle name="Normal 2 2 2 3 8 5 6" xfId="19409" xr:uid="{00000000-0005-0000-0000-00005C4B0000}"/>
    <cellStyle name="Normal 2 2 2 3 8 5 7" xfId="19410" xr:uid="{00000000-0005-0000-0000-00005D4B0000}"/>
    <cellStyle name="Normal 2 2 2 3 8 5 8" xfId="19411" xr:uid="{00000000-0005-0000-0000-00005E4B0000}"/>
    <cellStyle name="Normal 2 2 2 3 8 5 9" xfId="19412" xr:uid="{00000000-0005-0000-0000-00005F4B0000}"/>
    <cellStyle name="Normal 2 2 2 3 8 6" xfId="19413" xr:uid="{00000000-0005-0000-0000-0000604B0000}"/>
    <cellStyle name="Normal 2 2 2 3 8 7" xfId="19414" xr:uid="{00000000-0005-0000-0000-0000614B0000}"/>
    <cellStyle name="Normal 2 2 2 3 8 8" xfId="19415" xr:uid="{00000000-0005-0000-0000-0000624B0000}"/>
    <cellStyle name="Normal 2 2 2 3 8 9" xfId="19416" xr:uid="{00000000-0005-0000-0000-0000634B0000}"/>
    <cellStyle name="Normal 2 2 2 3 9" xfId="19417" xr:uid="{00000000-0005-0000-0000-0000644B0000}"/>
    <cellStyle name="Normal 2 2 2 3 9 10" xfId="19418" xr:uid="{00000000-0005-0000-0000-0000654B0000}"/>
    <cellStyle name="Normal 2 2 2 3 9 11" xfId="19419" xr:uid="{00000000-0005-0000-0000-0000664B0000}"/>
    <cellStyle name="Normal 2 2 2 3 9 12" xfId="19420" xr:uid="{00000000-0005-0000-0000-0000674B0000}"/>
    <cellStyle name="Normal 2 2 2 3 9 13" xfId="19421" xr:uid="{00000000-0005-0000-0000-0000684B0000}"/>
    <cellStyle name="Normal 2 2 2 3 9 14" xfId="19422" xr:uid="{00000000-0005-0000-0000-0000694B0000}"/>
    <cellStyle name="Normal 2 2 2 3 9 2" xfId="19423" xr:uid="{00000000-0005-0000-0000-00006A4B0000}"/>
    <cellStyle name="Normal 2 2 2 3 9 2 10" xfId="19424" xr:uid="{00000000-0005-0000-0000-00006B4B0000}"/>
    <cellStyle name="Normal 2 2 2 3 9 2 2" xfId="19425" xr:uid="{00000000-0005-0000-0000-00006C4B0000}"/>
    <cellStyle name="Normal 2 2 2 3 9 2 3" xfId="19426" xr:uid="{00000000-0005-0000-0000-00006D4B0000}"/>
    <cellStyle name="Normal 2 2 2 3 9 2 4" xfId="19427" xr:uid="{00000000-0005-0000-0000-00006E4B0000}"/>
    <cellStyle name="Normal 2 2 2 3 9 2 5" xfId="19428" xr:uid="{00000000-0005-0000-0000-00006F4B0000}"/>
    <cellStyle name="Normal 2 2 2 3 9 2 6" xfId="19429" xr:uid="{00000000-0005-0000-0000-0000704B0000}"/>
    <cellStyle name="Normal 2 2 2 3 9 2 7" xfId="19430" xr:uid="{00000000-0005-0000-0000-0000714B0000}"/>
    <cellStyle name="Normal 2 2 2 3 9 2 8" xfId="19431" xr:uid="{00000000-0005-0000-0000-0000724B0000}"/>
    <cellStyle name="Normal 2 2 2 3 9 2 9" xfId="19432" xr:uid="{00000000-0005-0000-0000-0000734B0000}"/>
    <cellStyle name="Normal 2 2 2 3 9 3" xfId="19433" xr:uid="{00000000-0005-0000-0000-0000744B0000}"/>
    <cellStyle name="Normal 2 2 2 3 9 3 10" xfId="19434" xr:uid="{00000000-0005-0000-0000-0000754B0000}"/>
    <cellStyle name="Normal 2 2 2 3 9 3 2" xfId="19435" xr:uid="{00000000-0005-0000-0000-0000764B0000}"/>
    <cellStyle name="Normal 2 2 2 3 9 3 3" xfId="19436" xr:uid="{00000000-0005-0000-0000-0000774B0000}"/>
    <cellStyle name="Normal 2 2 2 3 9 3 4" xfId="19437" xr:uid="{00000000-0005-0000-0000-0000784B0000}"/>
    <cellStyle name="Normal 2 2 2 3 9 3 5" xfId="19438" xr:uid="{00000000-0005-0000-0000-0000794B0000}"/>
    <cellStyle name="Normal 2 2 2 3 9 3 6" xfId="19439" xr:uid="{00000000-0005-0000-0000-00007A4B0000}"/>
    <cellStyle name="Normal 2 2 2 3 9 3 7" xfId="19440" xr:uid="{00000000-0005-0000-0000-00007B4B0000}"/>
    <cellStyle name="Normal 2 2 2 3 9 3 8" xfId="19441" xr:uid="{00000000-0005-0000-0000-00007C4B0000}"/>
    <cellStyle name="Normal 2 2 2 3 9 3 9" xfId="19442" xr:uid="{00000000-0005-0000-0000-00007D4B0000}"/>
    <cellStyle name="Normal 2 2 2 3 9 4" xfId="19443" xr:uid="{00000000-0005-0000-0000-00007E4B0000}"/>
    <cellStyle name="Normal 2 2 2 3 9 4 10" xfId="19444" xr:uid="{00000000-0005-0000-0000-00007F4B0000}"/>
    <cellStyle name="Normal 2 2 2 3 9 4 2" xfId="19445" xr:uid="{00000000-0005-0000-0000-0000804B0000}"/>
    <cellStyle name="Normal 2 2 2 3 9 4 3" xfId="19446" xr:uid="{00000000-0005-0000-0000-0000814B0000}"/>
    <cellStyle name="Normal 2 2 2 3 9 4 4" xfId="19447" xr:uid="{00000000-0005-0000-0000-0000824B0000}"/>
    <cellStyle name="Normal 2 2 2 3 9 4 5" xfId="19448" xr:uid="{00000000-0005-0000-0000-0000834B0000}"/>
    <cellStyle name="Normal 2 2 2 3 9 4 6" xfId="19449" xr:uid="{00000000-0005-0000-0000-0000844B0000}"/>
    <cellStyle name="Normal 2 2 2 3 9 4 7" xfId="19450" xr:uid="{00000000-0005-0000-0000-0000854B0000}"/>
    <cellStyle name="Normal 2 2 2 3 9 4 8" xfId="19451" xr:uid="{00000000-0005-0000-0000-0000864B0000}"/>
    <cellStyle name="Normal 2 2 2 3 9 4 9" xfId="19452" xr:uid="{00000000-0005-0000-0000-0000874B0000}"/>
    <cellStyle name="Normal 2 2 2 3 9 5" xfId="19453" xr:uid="{00000000-0005-0000-0000-0000884B0000}"/>
    <cellStyle name="Normal 2 2 2 3 9 5 10" xfId="19454" xr:uid="{00000000-0005-0000-0000-0000894B0000}"/>
    <cellStyle name="Normal 2 2 2 3 9 5 2" xfId="19455" xr:uid="{00000000-0005-0000-0000-00008A4B0000}"/>
    <cellStyle name="Normal 2 2 2 3 9 5 3" xfId="19456" xr:uid="{00000000-0005-0000-0000-00008B4B0000}"/>
    <cellStyle name="Normal 2 2 2 3 9 5 4" xfId="19457" xr:uid="{00000000-0005-0000-0000-00008C4B0000}"/>
    <cellStyle name="Normal 2 2 2 3 9 5 5" xfId="19458" xr:uid="{00000000-0005-0000-0000-00008D4B0000}"/>
    <cellStyle name="Normal 2 2 2 3 9 5 6" xfId="19459" xr:uid="{00000000-0005-0000-0000-00008E4B0000}"/>
    <cellStyle name="Normal 2 2 2 3 9 5 7" xfId="19460" xr:uid="{00000000-0005-0000-0000-00008F4B0000}"/>
    <cellStyle name="Normal 2 2 2 3 9 5 8" xfId="19461" xr:uid="{00000000-0005-0000-0000-0000904B0000}"/>
    <cellStyle name="Normal 2 2 2 3 9 5 9" xfId="19462" xr:uid="{00000000-0005-0000-0000-0000914B0000}"/>
    <cellStyle name="Normal 2 2 2 3 9 6" xfId="19463" xr:uid="{00000000-0005-0000-0000-0000924B0000}"/>
    <cellStyle name="Normal 2 2 2 3 9 7" xfId="19464" xr:uid="{00000000-0005-0000-0000-0000934B0000}"/>
    <cellStyle name="Normal 2 2 2 3 9 8" xfId="19465" xr:uid="{00000000-0005-0000-0000-0000944B0000}"/>
    <cellStyle name="Normal 2 2 2 3 9 9" xfId="19466" xr:uid="{00000000-0005-0000-0000-0000954B0000}"/>
    <cellStyle name="Normal 2 2 2 30" xfId="19467" xr:uid="{00000000-0005-0000-0000-0000964B0000}"/>
    <cellStyle name="Normal 2 2 2 30 10" xfId="19468" xr:uid="{00000000-0005-0000-0000-0000974B0000}"/>
    <cellStyle name="Normal 2 2 2 30 11" xfId="19469" xr:uid="{00000000-0005-0000-0000-0000984B0000}"/>
    <cellStyle name="Normal 2 2 2 30 12" xfId="19470" xr:uid="{00000000-0005-0000-0000-0000994B0000}"/>
    <cellStyle name="Normal 2 2 2 30 13" xfId="19471" xr:uid="{00000000-0005-0000-0000-00009A4B0000}"/>
    <cellStyle name="Normal 2 2 2 30 14" xfId="19472" xr:uid="{00000000-0005-0000-0000-00009B4B0000}"/>
    <cellStyle name="Normal 2 2 2 30 2" xfId="19473" xr:uid="{00000000-0005-0000-0000-00009C4B0000}"/>
    <cellStyle name="Normal 2 2 2 30 2 10" xfId="19474" xr:uid="{00000000-0005-0000-0000-00009D4B0000}"/>
    <cellStyle name="Normal 2 2 2 30 2 2" xfId="19475" xr:uid="{00000000-0005-0000-0000-00009E4B0000}"/>
    <cellStyle name="Normal 2 2 2 30 2 3" xfId="19476" xr:uid="{00000000-0005-0000-0000-00009F4B0000}"/>
    <cellStyle name="Normal 2 2 2 30 2 4" xfId="19477" xr:uid="{00000000-0005-0000-0000-0000A04B0000}"/>
    <cellStyle name="Normal 2 2 2 30 2 5" xfId="19478" xr:uid="{00000000-0005-0000-0000-0000A14B0000}"/>
    <cellStyle name="Normal 2 2 2 30 2 6" xfId="19479" xr:uid="{00000000-0005-0000-0000-0000A24B0000}"/>
    <cellStyle name="Normal 2 2 2 30 2 7" xfId="19480" xr:uid="{00000000-0005-0000-0000-0000A34B0000}"/>
    <cellStyle name="Normal 2 2 2 30 2 8" xfId="19481" xr:uid="{00000000-0005-0000-0000-0000A44B0000}"/>
    <cellStyle name="Normal 2 2 2 30 2 9" xfId="19482" xr:uid="{00000000-0005-0000-0000-0000A54B0000}"/>
    <cellStyle name="Normal 2 2 2 30 3" xfId="19483" xr:uid="{00000000-0005-0000-0000-0000A64B0000}"/>
    <cellStyle name="Normal 2 2 2 30 3 10" xfId="19484" xr:uid="{00000000-0005-0000-0000-0000A74B0000}"/>
    <cellStyle name="Normal 2 2 2 30 3 2" xfId="19485" xr:uid="{00000000-0005-0000-0000-0000A84B0000}"/>
    <cellStyle name="Normal 2 2 2 30 3 3" xfId="19486" xr:uid="{00000000-0005-0000-0000-0000A94B0000}"/>
    <cellStyle name="Normal 2 2 2 30 3 4" xfId="19487" xr:uid="{00000000-0005-0000-0000-0000AA4B0000}"/>
    <cellStyle name="Normal 2 2 2 30 3 5" xfId="19488" xr:uid="{00000000-0005-0000-0000-0000AB4B0000}"/>
    <cellStyle name="Normal 2 2 2 30 3 6" xfId="19489" xr:uid="{00000000-0005-0000-0000-0000AC4B0000}"/>
    <cellStyle name="Normal 2 2 2 30 3 7" xfId="19490" xr:uid="{00000000-0005-0000-0000-0000AD4B0000}"/>
    <cellStyle name="Normal 2 2 2 30 3 8" xfId="19491" xr:uid="{00000000-0005-0000-0000-0000AE4B0000}"/>
    <cellStyle name="Normal 2 2 2 30 3 9" xfId="19492" xr:uid="{00000000-0005-0000-0000-0000AF4B0000}"/>
    <cellStyle name="Normal 2 2 2 30 4" xfId="19493" xr:uid="{00000000-0005-0000-0000-0000B04B0000}"/>
    <cellStyle name="Normal 2 2 2 30 4 10" xfId="19494" xr:uid="{00000000-0005-0000-0000-0000B14B0000}"/>
    <cellStyle name="Normal 2 2 2 30 4 2" xfId="19495" xr:uid="{00000000-0005-0000-0000-0000B24B0000}"/>
    <cellStyle name="Normal 2 2 2 30 4 3" xfId="19496" xr:uid="{00000000-0005-0000-0000-0000B34B0000}"/>
    <cellStyle name="Normal 2 2 2 30 4 4" xfId="19497" xr:uid="{00000000-0005-0000-0000-0000B44B0000}"/>
    <cellStyle name="Normal 2 2 2 30 4 5" xfId="19498" xr:uid="{00000000-0005-0000-0000-0000B54B0000}"/>
    <cellStyle name="Normal 2 2 2 30 4 6" xfId="19499" xr:uid="{00000000-0005-0000-0000-0000B64B0000}"/>
    <cellStyle name="Normal 2 2 2 30 4 7" xfId="19500" xr:uid="{00000000-0005-0000-0000-0000B74B0000}"/>
    <cellStyle name="Normal 2 2 2 30 4 8" xfId="19501" xr:uid="{00000000-0005-0000-0000-0000B84B0000}"/>
    <cellStyle name="Normal 2 2 2 30 4 9" xfId="19502" xr:uid="{00000000-0005-0000-0000-0000B94B0000}"/>
    <cellStyle name="Normal 2 2 2 30 5" xfId="19503" xr:uid="{00000000-0005-0000-0000-0000BA4B0000}"/>
    <cellStyle name="Normal 2 2 2 30 5 10" xfId="19504" xr:uid="{00000000-0005-0000-0000-0000BB4B0000}"/>
    <cellStyle name="Normal 2 2 2 30 5 2" xfId="19505" xr:uid="{00000000-0005-0000-0000-0000BC4B0000}"/>
    <cellStyle name="Normal 2 2 2 30 5 3" xfId="19506" xr:uid="{00000000-0005-0000-0000-0000BD4B0000}"/>
    <cellStyle name="Normal 2 2 2 30 5 4" xfId="19507" xr:uid="{00000000-0005-0000-0000-0000BE4B0000}"/>
    <cellStyle name="Normal 2 2 2 30 5 5" xfId="19508" xr:uid="{00000000-0005-0000-0000-0000BF4B0000}"/>
    <cellStyle name="Normal 2 2 2 30 5 6" xfId="19509" xr:uid="{00000000-0005-0000-0000-0000C04B0000}"/>
    <cellStyle name="Normal 2 2 2 30 5 7" xfId="19510" xr:uid="{00000000-0005-0000-0000-0000C14B0000}"/>
    <cellStyle name="Normal 2 2 2 30 5 8" xfId="19511" xr:uid="{00000000-0005-0000-0000-0000C24B0000}"/>
    <cellStyle name="Normal 2 2 2 30 5 9" xfId="19512" xr:uid="{00000000-0005-0000-0000-0000C34B0000}"/>
    <cellStyle name="Normal 2 2 2 30 6" xfId="19513" xr:uid="{00000000-0005-0000-0000-0000C44B0000}"/>
    <cellStyle name="Normal 2 2 2 30 7" xfId="19514" xr:uid="{00000000-0005-0000-0000-0000C54B0000}"/>
    <cellStyle name="Normal 2 2 2 30 8" xfId="19515" xr:uid="{00000000-0005-0000-0000-0000C64B0000}"/>
    <cellStyle name="Normal 2 2 2 30 9" xfId="19516" xr:uid="{00000000-0005-0000-0000-0000C74B0000}"/>
    <cellStyle name="Normal 2 2 2 31" xfId="19517" xr:uid="{00000000-0005-0000-0000-0000C84B0000}"/>
    <cellStyle name="Normal 2 2 2 31 10" xfId="19518" xr:uid="{00000000-0005-0000-0000-0000C94B0000}"/>
    <cellStyle name="Normal 2 2 2 31 11" xfId="19519" xr:uid="{00000000-0005-0000-0000-0000CA4B0000}"/>
    <cellStyle name="Normal 2 2 2 31 12" xfId="19520" xr:uid="{00000000-0005-0000-0000-0000CB4B0000}"/>
    <cellStyle name="Normal 2 2 2 31 13" xfId="19521" xr:uid="{00000000-0005-0000-0000-0000CC4B0000}"/>
    <cellStyle name="Normal 2 2 2 31 14" xfId="19522" xr:uid="{00000000-0005-0000-0000-0000CD4B0000}"/>
    <cellStyle name="Normal 2 2 2 31 2" xfId="19523" xr:uid="{00000000-0005-0000-0000-0000CE4B0000}"/>
    <cellStyle name="Normal 2 2 2 31 2 10" xfId="19524" xr:uid="{00000000-0005-0000-0000-0000CF4B0000}"/>
    <cellStyle name="Normal 2 2 2 31 2 2" xfId="19525" xr:uid="{00000000-0005-0000-0000-0000D04B0000}"/>
    <cellStyle name="Normal 2 2 2 31 2 3" xfId="19526" xr:uid="{00000000-0005-0000-0000-0000D14B0000}"/>
    <cellStyle name="Normal 2 2 2 31 2 4" xfId="19527" xr:uid="{00000000-0005-0000-0000-0000D24B0000}"/>
    <cellStyle name="Normal 2 2 2 31 2 5" xfId="19528" xr:uid="{00000000-0005-0000-0000-0000D34B0000}"/>
    <cellStyle name="Normal 2 2 2 31 2 6" xfId="19529" xr:uid="{00000000-0005-0000-0000-0000D44B0000}"/>
    <cellStyle name="Normal 2 2 2 31 2 7" xfId="19530" xr:uid="{00000000-0005-0000-0000-0000D54B0000}"/>
    <cellStyle name="Normal 2 2 2 31 2 8" xfId="19531" xr:uid="{00000000-0005-0000-0000-0000D64B0000}"/>
    <cellStyle name="Normal 2 2 2 31 2 9" xfId="19532" xr:uid="{00000000-0005-0000-0000-0000D74B0000}"/>
    <cellStyle name="Normal 2 2 2 31 3" xfId="19533" xr:uid="{00000000-0005-0000-0000-0000D84B0000}"/>
    <cellStyle name="Normal 2 2 2 31 3 10" xfId="19534" xr:uid="{00000000-0005-0000-0000-0000D94B0000}"/>
    <cellStyle name="Normal 2 2 2 31 3 2" xfId="19535" xr:uid="{00000000-0005-0000-0000-0000DA4B0000}"/>
    <cellStyle name="Normal 2 2 2 31 3 3" xfId="19536" xr:uid="{00000000-0005-0000-0000-0000DB4B0000}"/>
    <cellStyle name="Normal 2 2 2 31 3 4" xfId="19537" xr:uid="{00000000-0005-0000-0000-0000DC4B0000}"/>
    <cellStyle name="Normal 2 2 2 31 3 5" xfId="19538" xr:uid="{00000000-0005-0000-0000-0000DD4B0000}"/>
    <cellStyle name="Normal 2 2 2 31 3 6" xfId="19539" xr:uid="{00000000-0005-0000-0000-0000DE4B0000}"/>
    <cellStyle name="Normal 2 2 2 31 3 7" xfId="19540" xr:uid="{00000000-0005-0000-0000-0000DF4B0000}"/>
    <cellStyle name="Normal 2 2 2 31 3 8" xfId="19541" xr:uid="{00000000-0005-0000-0000-0000E04B0000}"/>
    <cellStyle name="Normal 2 2 2 31 3 9" xfId="19542" xr:uid="{00000000-0005-0000-0000-0000E14B0000}"/>
    <cellStyle name="Normal 2 2 2 31 4" xfId="19543" xr:uid="{00000000-0005-0000-0000-0000E24B0000}"/>
    <cellStyle name="Normal 2 2 2 31 4 10" xfId="19544" xr:uid="{00000000-0005-0000-0000-0000E34B0000}"/>
    <cellStyle name="Normal 2 2 2 31 4 2" xfId="19545" xr:uid="{00000000-0005-0000-0000-0000E44B0000}"/>
    <cellStyle name="Normal 2 2 2 31 4 3" xfId="19546" xr:uid="{00000000-0005-0000-0000-0000E54B0000}"/>
    <cellStyle name="Normal 2 2 2 31 4 4" xfId="19547" xr:uid="{00000000-0005-0000-0000-0000E64B0000}"/>
    <cellStyle name="Normal 2 2 2 31 4 5" xfId="19548" xr:uid="{00000000-0005-0000-0000-0000E74B0000}"/>
    <cellStyle name="Normal 2 2 2 31 4 6" xfId="19549" xr:uid="{00000000-0005-0000-0000-0000E84B0000}"/>
    <cellStyle name="Normal 2 2 2 31 4 7" xfId="19550" xr:uid="{00000000-0005-0000-0000-0000E94B0000}"/>
    <cellStyle name="Normal 2 2 2 31 4 8" xfId="19551" xr:uid="{00000000-0005-0000-0000-0000EA4B0000}"/>
    <cellStyle name="Normal 2 2 2 31 4 9" xfId="19552" xr:uid="{00000000-0005-0000-0000-0000EB4B0000}"/>
    <cellStyle name="Normal 2 2 2 31 5" xfId="19553" xr:uid="{00000000-0005-0000-0000-0000EC4B0000}"/>
    <cellStyle name="Normal 2 2 2 31 5 10" xfId="19554" xr:uid="{00000000-0005-0000-0000-0000ED4B0000}"/>
    <cellStyle name="Normal 2 2 2 31 5 2" xfId="19555" xr:uid="{00000000-0005-0000-0000-0000EE4B0000}"/>
    <cellStyle name="Normal 2 2 2 31 5 3" xfId="19556" xr:uid="{00000000-0005-0000-0000-0000EF4B0000}"/>
    <cellStyle name="Normal 2 2 2 31 5 4" xfId="19557" xr:uid="{00000000-0005-0000-0000-0000F04B0000}"/>
    <cellStyle name="Normal 2 2 2 31 5 5" xfId="19558" xr:uid="{00000000-0005-0000-0000-0000F14B0000}"/>
    <cellStyle name="Normal 2 2 2 31 5 6" xfId="19559" xr:uid="{00000000-0005-0000-0000-0000F24B0000}"/>
    <cellStyle name="Normal 2 2 2 31 5 7" xfId="19560" xr:uid="{00000000-0005-0000-0000-0000F34B0000}"/>
    <cellStyle name="Normal 2 2 2 31 5 8" xfId="19561" xr:uid="{00000000-0005-0000-0000-0000F44B0000}"/>
    <cellStyle name="Normal 2 2 2 31 5 9" xfId="19562" xr:uid="{00000000-0005-0000-0000-0000F54B0000}"/>
    <cellStyle name="Normal 2 2 2 31 6" xfId="19563" xr:uid="{00000000-0005-0000-0000-0000F64B0000}"/>
    <cellStyle name="Normal 2 2 2 31 7" xfId="19564" xr:uid="{00000000-0005-0000-0000-0000F74B0000}"/>
    <cellStyle name="Normal 2 2 2 31 8" xfId="19565" xr:uid="{00000000-0005-0000-0000-0000F84B0000}"/>
    <cellStyle name="Normal 2 2 2 31 9" xfId="19566" xr:uid="{00000000-0005-0000-0000-0000F94B0000}"/>
    <cellStyle name="Normal 2 2 2 32" xfId="19567" xr:uid="{00000000-0005-0000-0000-0000FA4B0000}"/>
    <cellStyle name="Normal 2 2 2 32 10" xfId="19568" xr:uid="{00000000-0005-0000-0000-0000FB4B0000}"/>
    <cellStyle name="Normal 2 2 2 32 11" xfId="19569" xr:uid="{00000000-0005-0000-0000-0000FC4B0000}"/>
    <cellStyle name="Normal 2 2 2 32 12" xfId="19570" xr:uid="{00000000-0005-0000-0000-0000FD4B0000}"/>
    <cellStyle name="Normal 2 2 2 32 13" xfId="19571" xr:uid="{00000000-0005-0000-0000-0000FE4B0000}"/>
    <cellStyle name="Normal 2 2 2 32 14" xfId="19572" xr:uid="{00000000-0005-0000-0000-0000FF4B0000}"/>
    <cellStyle name="Normal 2 2 2 32 2" xfId="19573" xr:uid="{00000000-0005-0000-0000-0000004C0000}"/>
    <cellStyle name="Normal 2 2 2 32 2 10" xfId="19574" xr:uid="{00000000-0005-0000-0000-0000014C0000}"/>
    <cellStyle name="Normal 2 2 2 32 2 2" xfId="19575" xr:uid="{00000000-0005-0000-0000-0000024C0000}"/>
    <cellStyle name="Normal 2 2 2 32 2 3" xfId="19576" xr:uid="{00000000-0005-0000-0000-0000034C0000}"/>
    <cellStyle name="Normal 2 2 2 32 2 4" xfId="19577" xr:uid="{00000000-0005-0000-0000-0000044C0000}"/>
    <cellStyle name="Normal 2 2 2 32 2 5" xfId="19578" xr:uid="{00000000-0005-0000-0000-0000054C0000}"/>
    <cellStyle name="Normal 2 2 2 32 2 6" xfId="19579" xr:uid="{00000000-0005-0000-0000-0000064C0000}"/>
    <cellStyle name="Normal 2 2 2 32 2 7" xfId="19580" xr:uid="{00000000-0005-0000-0000-0000074C0000}"/>
    <cellStyle name="Normal 2 2 2 32 2 8" xfId="19581" xr:uid="{00000000-0005-0000-0000-0000084C0000}"/>
    <cellStyle name="Normal 2 2 2 32 2 9" xfId="19582" xr:uid="{00000000-0005-0000-0000-0000094C0000}"/>
    <cellStyle name="Normal 2 2 2 32 3" xfId="19583" xr:uid="{00000000-0005-0000-0000-00000A4C0000}"/>
    <cellStyle name="Normal 2 2 2 32 3 10" xfId="19584" xr:uid="{00000000-0005-0000-0000-00000B4C0000}"/>
    <cellStyle name="Normal 2 2 2 32 3 2" xfId="19585" xr:uid="{00000000-0005-0000-0000-00000C4C0000}"/>
    <cellStyle name="Normal 2 2 2 32 3 3" xfId="19586" xr:uid="{00000000-0005-0000-0000-00000D4C0000}"/>
    <cellStyle name="Normal 2 2 2 32 3 4" xfId="19587" xr:uid="{00000000-0005-0000-0000-00000E4C0000}"/>
    <cellStyle name="Normal 2 2 2 32 3 5" xfId="19588" xr:uid="{00000000-0005-0000-0000-00000F4C0000}"/>
    <cellStyle name="Normal 2 2 2 32 3 6" xfId="19589" xr:uid="{00000000-0005-0000-0000-0000104C0000}"/>
    <cellStyle name="Normal 2 2 2 32 3 7" xfId="19590" xr:uid="{00000000-0005-0000-0000-0000114C0000}"/>
    <cellStyle name="Normal 2 2 2 32 3 8" xfId="19591" xr:uid="{00000000-0005-0000-0000-0000124C0000}"/>
    <cellStyle name="Normal 2 2 2 32 3 9" xfId="19592" xr:uid="{00000000-0005-0000-0000-0000134C0000}"/>
    <cellStyle name="Normal 2 2 2 32 4" xfId="19593" xr:uid="{00000000-0005-0000-0000-0000144C0000}"/>
    <cellStyle name="Normal 2 2 2 32 4 10" xfId="19594" xr:uid="{00000000-0005-0000-0000-0000154C0000}"/>
    <cellStyle name="Normal 2 2 2 32 4 2" xfId="19595" xr:uid="{00000000-0005-0000-0000-0000164C0000}"/>
    <cellStyle name="Normal 2 2 2 32 4 3" xfId="19596" xr:uid="{00000000-0005-0000-0000-0000174C0000}"/>
    <cellStyle name="Normal 2 2 2 32 4 4" xfId="19597" xr:uid="{00000000-0005-0000-0000-0000184C0000}"/>
    <cellStyle name="Normal 2 2 2 32 4 5" xfId="19598" xr:uid="{00000000-0005-0000-0000-0000194C0000}"/>
    <cellStyle name="Normal 2 2 2 32 4 6" xfId="19599" xr:uid="{00000000-0005-0000-0000-00001A4C0000}"/>
    <cellStyle name="Normal 2 2 2 32 4 7" xfId="19600" xr:uid="{00000000-0005-0000-0000-00001B4C0000}"/>
    <cellStyle name="Normal 2 2 2 32 4 8" xfId="19601" xr:uid="{00000000-0005-0000-0000-00001C4C0000}"/>
    <cellStyle name="Normal 2 2 2 32 4 9" xfId="19602" xr:uid="{00000000-0005-0000-0000-00001D4C0000}"/>
    <cellStyle name="Normal 2 2 2 32 5" xfId="19603" xr:uid="{00000000-0005-0000-0000-00001E4C0000}"/>
    <cellStyle name="Normal 2 2 2 32 5 10" xfId="19604" xr:uid="{00000000-0005-0000-0000-00001F4C0000}"/>
    <cellStyle name="Normal 2 2 2 32 5 2" xfId="19605" xr:uid="{00000000-0005-0000-0000-0000204C0000}"/>
    <cellStyle name="Normal 2 2 2 32 5 3" xfId="19606" xr:uid="{00000000-0005-0000-0000-0000214C0000}"/>
    <cellStyle name="Normal 2 2 2 32 5 4" xfId="19607" xr:uid="{00000000-0005-0000-0000-0000224C0000}"/>
    <cellStyle name="Normal 2 2 2 32 5 5" xfId="19608" xr:uid="{00000000-0005-0000-0000-0000234C0000}"/>
    <cellStyle name="Normal 2 2 2 32 5 6" xfId="19609" xr:uid="{00000000-0005-0000-0000-0000244C0000}"/>
    <cellStyle name="Normal 2 2 2 32 5 7" xfId="19610" xr:uid="{00000000-0005-0000-0000-0000254C0000}"/>
    <cellStyle name="Normal 2 2 2 32 5 8" xfId="19611" xr:uid="{00000000-0005-0000-0000-0000264C0000}"/>
    <cellStyle name="Normal 2 2 2 32 5 9" xfId="19612" xr:uid="{00000000-0005-0000-0000-0000274C0000}"/>
    <cellStyle name="Normal 2 2 2 32 6" xfId="19613" xr:uid="{00000000-0005-0000-0000-0000284C0000}"/>
    <cellStyle name="Normal 2 2 2 32 7" xfId="19614" xr:uid="{00000000-0005-0000-0000-0000294C0000}"/>
    <cellStyle name="Normal 2 2 2 32 8" xfId="19615" xr:uid="{00000000-0005-0000-0000-00002A4C0000}"/>
    <cellStyle name="Normal 2 2 2 32 9" xfId="19616" xr:uid="{00000000-0005-0000-0000-00002B4C0000}"/>
    <cellStyle name="Normal 2 2 2 33" xfId="19617" xr:uid="{00000000-0005-0000-0000-00002C4C0000}"/>
    <cellStyle name="Normal 2 2 2 33 10" xfId="19618" xr:uid="{00000000-0005-0000-0000-00002D4C0000}"/>
    <cellStyle name="Normal 2 2 2 33 11" xfId="19619" xr:uid="{00000000-0005-0000-0000-00002E4C0000}"/>
    <cellStyle name="Normal 2 2 2 33 12" xfId="19620" xr:uid="{00000000-0005-0000-0000-00002F4C0000}"/>
    <cellStyle name="Normal 2 2 2 33 13" xfId="19621" xr:uid="{00000000-0005-0000-0000-0000304C0000}"/>
    <cellStyle name="Normal 2 2 2 33 14" xfId="19622" xr:uid="{00000000-0005-0000-0000-0000314C0000}"/>
    <cellStyle name="Normal 2 2 2 33 2" xfId="19623" xr:uid="{00000000-0005-0000-0000-0000324C0000}"/>
    <cellStyle name="Normal 2 2 2 33 2 10" xfId="19624" xr:uid="{00000000-0005-0000-0000-0000334C0000}"/>
    <cellStyle name="Normal 2 2 2 33 2 2" xfId="19625" xr:uid="{00000000-0005-0000-0000-0000344C0000}"/>
    <cellStyle name="Normal 2 2 2 33 2 3" xfId="19626" xr:uid="{00000000-0005-0000-0000-0000354C0000}"/>
    <cellStyle name="Normal 2 2 2 33 2 4" xfId="19627" xr:uid="{00000000-0005-0000-0000-0000364C0000}"/>
    <cellStyle name="Normal 2 2 2 33 2 5" xfId="19628" xr:uid="{00000000-0005-0000-0000-0000374C0000}"/>
    <cellStyle name="Normal 2 2 2 33 2 6" xfId="19629" xr:uid="{00000000-0005-0000-0000-0000384C0000}"/>
    <cellStyle name="Normal 2 2 2 33 2 7" xfId="19630" xr:uid="{00000000-0005-0000-0000-0000394C0000}"/>
    <cellStyle name="Normal 2 2 2 33 2 8" xfId="19631" xr:uid="{00000000-0005-0000-0000-00003A4C0000}"/>
    <cellStyle name="Normal 2 2 2 33 2 9" xfId="19632" xr:uid="{00000000-0005-0000-0000-00003B4C0000}"/>
    <cellStyle name="Normal 2 2 2 33 3" xfId="19633" xr:uid="{00000000-0005-0000-0000-00003C4C0000}"/>
    <cellStyle name="Normal 2 2 2 33 3 10" xfId="19634" xr:uid="{00000000-0005-0000-0000-00003D4C0000}"/>
    <cellStyle name="Normal 2 2 2 33 3 2" xfId="19635" xr:uid="{00000000-0005-0000-0000-00003E4C0000}"/>
    <cellStyle name="Normal 2 2 2 33 3 3" xfId="19636" xr:uid="{00000000-0005-0000-0000-00003F4C0000}"/>
    <cellStyle name="Normal 2 2 2 33 3 4" xfId="19637" xr:uid="{00000000-0005-0000-0000-0000404C0000}"/>
    <cellStyle name="Normal 2 2 2 33 3 5" xfId="19638" xr:uid="{00000000-0005-0000-0000-0000414C0000}"/>
    <cellStyle name="Normal 2 2 2 33 3 6" xfId="19639" xr:uid="{00000000-0005-0000-0000-0000424C0000}"/>
    <cellStyle name="Normal 2 2 2 33 3 7" xfId="19640" xr:uid="{00000000-0005-0000-0000-0000434C0000}"/>
    <cellStyle name="Normal 2 2 2 33 3 8" xfId="19641" xr:uid="{00000000-0005-0000-0000-0000444C0000}"/>
    <cellStyle name="Normal 2 2 2 33 3 9" xfId="19642" xr:uid="{00000000-0005-0000-0000-0000454C0000}"/>
    <cellStyle name="Normal 2 2 2 33 4" xfId="19643" xr:uid="{00000000-0005-0000-0000-0000464C0000}"/>
    <cellStyle name="Normal 2 2 2 33 4 10" xfId="19644" xr:uid="{00000000-0005-0000-0000-0000474C0000}"/>
    <cellStyle name="Normal 2 2 2 33 4 2" xfId="19645" xr:uid="{00000000-0005-0000-0000-0000484C0000}"/>
    <cellStyle name="Normal 2 2 2 33 4 3" xfId="19646" xr:uid="{00000000-0005-0000-0000-0000494C0000}"/>
    <cellStyle name="Normal 2 2 2 33 4 4" xfId="19647" xr:uid="{00000000-0005-0000-0000-00004A4C0000}"/>
    <cellStyle name="Normal 2 2 2 33 4 5" xfId="19648" xr:uid="{00000000-0005-0000-0000-00004B4C0000}"/>
    <cellStyle name="Normal 2 2 2 33 4 6" xfId="19649" xr:uid="{00000000-0005-0000-0000-00004C4C0000}"/>
    <cellStyle name="Normal 2 2 2 33 4 7" xfId="19650" xr:uid="{00000000-0005-0000-0000-00004D4C0000}"/>
    <cellStyle name="Normal 2 2 2 33 4 8" xfId="19651" xr:uid="{00000000-0005-0000-0000-00004E4C0000}"/>
    <cellStyle name="Normal 2 2 2 33 4 9" xfId="19652" xr:uid="{00000000-0005-0000-0000-00004F4C0000}"/>
    <cellStyle name="Normal 2 2 2 33 5" xfId="19653" xr:uid="{00000000-0005-0000-0000-0000504C0000}"/>
    <cellStyle name="Normal 2 2 2 33 5 10" xfId="19654" xr:uid="{00000000-0005-0000-0000-0000514C0000}"/>
    <cellStyle name="Normal 2 2 2 33 5 2" xfId="19655" xr:uid="{00000000-0005-0000-0000-0000524C0000}"/>
    <cellStyle name="Normal 2 2 2 33 5 3" xfId="19656" xr:uid="{00000000-0005-0000-0000-0000534C0000}"/>
    <cellStyle name="Normal 2 2 2 33 5 4" xfId="19657" xr:uid="{00000000-0005-0000-0000-0000544C0000}"/>
    <cellStyle name="Normal 2 2 2 33 5 5" xfId="19658" xr:uid="{00000000-0005-0000-0000-0000554C0000}"/>
    <cellStyle name="Normal 2 2 2 33 5 6" xfId="19659" xr:uid="{00000000-0005-0000-0000-0000564C0000}"/>
    <cellStyle name="Normal 2 2 2 33 5 7" xfId="19660" xr:uid="{00000000-0005-0000-0000-0000574C0000}"/>
    <cellStyle name="Normal 2 2 2 33 5 8" xfId="19661" xr:uid="{00000000-0005-0000-0000-0000584C0000}"/>
    <cellStyle name="Normal 2 2 2 33 5 9" xfId="19662" xr:uid="{00000000-0005-0000-0000-0000594C0000}"/>
    <cellStyle name="Normal 2 2 2 33 6" xfId="19663" xr:uid="{00000000-0005-0000-0000-00005A4C0000}"/>
    <cellStyle name="Normal 2 2 2 33 7" xfId="19664" xr:uid="{00000000-0005-0000-0000-00005B4C0000}"/>
    <cellStyle name="Normal 2 2 2 33 8" xfId="19665" xr:uid="{00000000-0005-0000-0000-00005C4C0000}"/>
    <cellStyle name="Normal 2 2 2 33 9" xfId="19666" xr:uid="{00000000-0005-0000-0000-00005D4C0000}"/>
    <cellStyle name="Normal 2 2 2 34" xfId="19667" xr:uid="{00000000-0005-0000-0000-00005E4C0000}"/>
    <cellStyle name="Normal 2 2 2 34 10" xfId="19668" xr:uid="{00000000-0005-0000-0000-00005F4C0000}"/>
    <cellStyle name="Normal 2 2 2 34 11" xfId="19669" xr:uid="{00000000-0005-0000-0000-0000604C0000}"/>
    <cellStyle name="Normal 2 2 2 34 12" xfId="19670" xr:uid="{00000000-0005-0000-0000-0000614C0000}"/>
    <cellStyle name="Normal 2 2 2 34 13" xfId="19671" xr:uid="{00000000-0005-0000-0000-0000624C0000}"/>
    <cellStyle name="Normal 2 2 2 34 14" xfId="19672" xr:uid="{00000000-0005-0000-0000-0000634C0000}"/>
    <cellStyle name="Normal 2 2 2 34 2" xfId="19673" xr:uid="{00000000-0005-0000-0000-0000644C0000}"/>
    <cellStyle name="Normal 2 2 2 34 2 10" xfId="19674" xr:uid="{00000000-0005-0000-0000-0000654C0000}"/>
    <cellStyle name="Normal 2 2 2 34 2 2" xfId="19675" xr:uid="{00000000-0005-0000-0000-0000664C0000}"/>
    <cellStyle name="Normal 2 2 2 34 2 3" xfId="19676" xr:uid="{00000000-0005-0000-0000-0000674C0000}"/>
    <cellStyle name="Normal 2 2 2 34 2 4" xfId="19677" xr:uid="{00000000-0005-0000-0000-0000684C0000}"/>
    <cellStyle name="Normal 2 2 2 34 2 5" xfId="19678" xr:uid="{00000000-0005-0000-0000-0000694C0000}"/>
    <cellStyle name="Normal 2 2 2 34 2 6" xfId="19679" xr:uid="{00000000-0005-0000-0000-00006A4C0000}"/>
    <cellStyle name="Normal 2 2 2 34 2 7" xfId="19680" xr:uid="{00000000-0005-0000-0000-00006B4C0000}"/>
    <cellStyle name="Normal 2 2 2 34 2 8" xfId="19681" xr:uid="{00000000-0005-0000-0000-00006C4C0000}"/>
    <cellStyle name="Normal 2 2 2 34 2 9" xfId="19682" xr:uid="{00000000-0005-0000-0000-00006D4C0000}"/>
    <cellStyle name="Normal 2 2 2 34 3" xfId="19683" xr:uid="{00000000-0005-0000-0000-00006E4C0000}"/>
    <cellStyle name="Normal 2 2 2 34 3 10" xfId="19684" xr:uid="{00000000-0005-0000-0000-00006F4C0000}"/>
    <cellStyle name="Normal 2 2 2 34 3 2" xfId="19685" xr:uid="{00000000-0005-0000-0000-0000704C0000}"/>
    <cellStyle name="Normal 2 2 2 34 3 3" xfId="19686" xr:uid="{00000000-0005-0000-0000-0000714C0000}"/>
    <cellStyle name="Normal 2 2 2 34 3 4" xfId="19687" xr:uid="{00000000-0005-0000-0000-0000724C0000}"/>
    <cellStyle name="Normal 2 2 2 34 3 5" xfId="19688" xr:uid="{00000000-0005-0000-0000-0000734C0000}"/>
    <cellStyle name="Normal 2 2 2 34 3 6" xfId="19689" xr:uid="{00000000-0005-0000-0000-0000744C0000}"/>
    <cellStyle name="Normal 2 2 2 34 3 7" xfId="19690" xr:uid="{00000000-0005-0000-0000-0000754C0000}"/>
    <cellStyle name="Normal 2 2 2 34 3 8" xfId="19691" xr:uid="{00000000-0005-0000-0000-0000764C0000}"/>
    <cellStyle name="Normal 2 2 2 34 3 9" xfId="19692" xr:uid="{00000000-0005-0000-0000-0000774C0000}"/>
    <cellStyle name="Normal 2 2 2 34 4" xfId="19693" xr:uid="{00000000-0005-0000-0000-0000784C0000}"/>
    <cellStyle name="Normal 2 2 2 34 4 10" xfId="19694" xr:uid="{00000000-0005-0000-0000-0000794C0000}"/>
    <cellStyle name="Normal 2 2 2 34 4 2" xfId="19695" xr:uid="{00000000-0005-0000-0000-00007A4C0000}"/>
    <cellStyle name="Normal 2 2 2 34 4 3" xfId="19696" xr:uid="{00000000-0005-0000-0000-00007B4C0000}"/>
    <cellStyle name="Normal 2 2 2 34 4 4" xfId="19697" xr:uid="{00000000-0005-0000-0000-00007C4C0000}"/>
    <cellStyle name="Normal 2 2 2 34 4 5" xfId="19698" xr:uid="{00000000-0005-0000-0000-00007D4C0000}"/>
    <cellStyle name="Normal 2 2 2 34 4 6" xfId="19699" xr:uid="{00000000-0005-0000-0000-00007E4C0000}"/>
    <cellStyle name="Normal 2 2 2 34 4 7" xfId="19700" xr:uid="{00000000-0005-0000-0000-00007F4C0000}"/>
    <cellStyle name="Normal 2 2 2 34 4 8" xfId="19701" xr:uid="{00000000-0005-0000-0000-0000804C0000}"/>
    <cellStyle name="Normal 2 2 2 34 4 9" xfId="19702" xr:uid="{00000000-0005-0000-0000-0000814C0000}"/>
    <cellStyle name="Normal 2 2 2 34 5" xfId="19703" xr:uid="{00000000-0005-0000-0000-0000824C0000}"/>
    <cellStyle name="Normal 2 2 2 34 5 10" xfId="19704" xr:uid="{00000000-0005-0000-0000-0000834C0000}"/>
    <cellStyle name="Normal 2 2 2 34 5 2" xfId="19705" xr:uid="{00000000-0005-0000-0000-0000844C0000}"/>
    <cellStyle name="Normal 2 2 2 34 5 3" xfId="19706" xr:uid="{00000000-0005-0000-0000-0000854C0000}"/>
    <cellStyle name="Normal 2 2 2 34 5 4" xfId="19707" xr:uid="{00000000-0005-0000-0000-0000864C0000}"/>
    <cellStyle name="Normal 2 2 2 34 5 5" xfId="19708" xr:uid="{00000000-0005-0000-0000-0000874C0000}"/>
    <cellStyle name="Normal 2 2 2 34 5 6" xfId="19709" xr:uid="{00000000-0005-0000-0000-0000884C0000}"/>
    <cellStyle name="Normal 2 2 2 34 5 7" xfId="19710" xr:uid="{00000000-0005-0000-0000-0000894C0000}"/>
    <cellStyle name="Normal 2 2 2 34 5 8" xfId="19711" xr:uid="{00000000-0005-0000-0000-00008A4C0000}"/>
    <cellStyle name="Normal 2 2 2 34 5 9" xfId="19712" xr:uid="{00000000-0005-0000-0000-00008B4C0000}"/>
    <cellStyle name="Normal 2 2 2 34 6" xfId="19713" xr:uid="{00000000-0005-0000-0000-00008C4C0000}"/>
    <cellStyle name="Normal 2 2 2 34 7" xfId="19714" xr:uid="{00000000-0005-0000-0000-00008D4C0000}"/>
    <cellStyle name="Normal 2 2 2 34 8" xfId="19715" xr:uid="{00000000-0005-0000-0000-00008E4C0000}"/>
    <cellStyle name="Normal 2 2 2 34 9" xfId="19716" xr:uid="{00000000-0005-0000-0000-00008F4C0000}"/>
    <cellStyle name="Normal 2 2 2 35" xfId="19717" xr:uid="{00000000-0005-0000-0000-0000904C0000}"/>
    <cellStyle name="Normal 2 2 2 35 10" xfId="19718" xr:uid="{00000000-0005-0000-0000-0000914C0000}"/>
    <cellStyle name="Normal 2 2 2 35 11" xfId="19719" xr:uid="{00000000-0005-0000-0000-0000924C0000}"/>
    <cellStyle name="Normal 2 2 2 35 12" xfId="19720" xr:uid="{00000000-0005-0000-0000-0000934C0000}"/>
    <cellStyle name="Normal 2 2 2 35 13" xfId="19721" xr:uid="{00000000-0005-0000-0000-0000944C0000}"/>
    <cellStyle name="Normal 2 2 2 35 14" xfId="19722" xr:uid="{00000000-0005-0000-0000-0000954C0000}"/>
    <cellStyle name="Normal 2 2 2 35 2" xfId="19723" xr:uid="{00000000-0005-0000-0000-0000964C0000}"/>
    <cellStyle name="Normal 2 2 2 35 2 10" xfId="19724" xr:uid="{00000000-0005-0000-0000-0000974C0000}"/>
    <cellStyle name="Normal 2 2 2 35 2 2" xfId="19725" xr:uid="{00000000-0005-0000-0000-0000984C0000}"/>
    <cellStyle name="Normal 2 2 2 35 2 3" xfId="19726" xr:uid="{00000000-0005-0000-0000-0000994C0000}"/>
    <cellStyle name="Normal 2 2 2 35 2 4" xfId="19727" xr:uid="{00000000-0005-0000-0000-00009A4C0000}"/>
    <cellStyle name="Normal 2 2 2 35 2 5" xfId="19728" xr:uid="{00000000-0005-0000-0000-00009B4C0000}"/>
    <cellStyle name="Normal 2 2 2 35 2 6" xfId="19729" xr:uid="{00000000-0005-0000-0000-00009C4C0000}"/>
    <cellStyle name="Normal 2 2 2 35 2 7" xfId="19730" xr:uid="{00000000-0005-0000-0000-00009D4C0000}"/>
    <cellStyle name="Normal 2 2 2 35 2 8" xfId="19731" xr:uid="{00000000-0005-0000-0000-00009E4C0000}"/>
    <cellStyle name="Normal 2 2 2 35 2 9" xfId="19732" xr:uid="{00000000-0005-0000-0000-00009F4C0000}"/>
    <cellStyle name="Normal 2 2 2 35 3" xfId="19733" xr:uid="{00000000-0005-0000-0000-0000A04C0000}"/>
    <cellStyle name="Normal 2 2 2 35 3 10" xfId="19734" xr:uid="{00000000-0005-0000-0000-0000A14C0000}"/>
    <cellStyle name="Normal 2 2 2 35 3 2" xfId="19735" xr:uid="{00000000-0005-0000-0000-0000A24C0000}"/>
    <cellStyle name="Normal 2 2 2 35 3 3" xfId="19736" xr:uid="{00000000-0005-0000-0000-0000A34C0000}"/>
    <cellStyle name="Normal 2 2 2 35 3 4" xfId="19737" xr:uid="{00000000-0005-0000-0000-0000A44C0000}"/>
    <cellStyle name="Normal 2 2 2 35 3 5" xfId="19738" xr:uid="{00000000-0005-0000-0000-0000A54C0000}"/>
    <cellStyle name="Normal 2 2 2 35 3 6" xfId="19739" xr:uid="{00000000-0005-0000-0000-0000A64C0000}"/>
    <cellStyle name="Normal 2 2 2 35 3 7" xfId="19740" xr:uid="{00000000-0005-0000-0000-0000A74C0000}"/>
    <cellStyle name="Normal 2 2 2 35 3 8" xfId="19741" xr:uid="{00000000-0005-0000-0000-0000A84C0000}"/>
    <cellStyle name="Normal 2 2 2 35 3 9" xfId="19742" xr:uid="{00000000-0005-0000-0000-0000A94C0000}"/>
    <cellStyle name="Normal 2 2 2 35 4" xfId="19743" xr:uid="{00000000-0005-0000-0000-0000AA4C0000}"/>
    <cellStyle name="Normal 2 2 2 35 4 10" xfId="19744" xr:uid="{00000000-0005-0000-0000-0000AB4C0000}"/>
    <cellStyle name="Normal 2 2 2 35 4 2" xfId="19745" xr:uid="{00000000-0005-0000-0000-0000AC4C0000}"/>
    <cellStyle name="Normal 2 2 2 35 4 3" xfId="19746" xr:uid="{00000000-0005-0000-0000-0000AD4C0000}"/>
    <cellStyle name="Normal 2 2 2 35 4 4" xfId="19747" xr:uid="{00000000-0005-0000-0000-0000AE4C0000}"/>
    <cellStyle name="Normal 2 2 2 35 4 5" xfId="19748" xr:uid="{00000000-0005-0000-0000-0000AF4C0000}"/>
    <cellStyle name="Normal 2 2 2 35 4 6" xfId="19749" xr:uid="{00000000-0005-0000-0000-0000B04C0000}"/>
    <cellStyle name="Normal 2 2 2 35 4 7" xfId="19750" xr:uid="{00000000-0005-0000-0000-0000B14C0000}"/>
    <cellStyle name="Normal 2 2 2 35 4 8" xfId="19751" xr:uid="{00000000-0005-0000-0000-0000B24C0000}"/>
    <cellStyle name="Normal 2 2 2 35 4 9" xfId="19752" xr:uid="{00000000-0005-0000-0000-0000B34C0000}"/>
    <cellStyle name="Normal 2 2 2 35 5" xfId="19753" xr:uid="{00000000-0005-0000-0000-0000B44C0000}"/>
    <cellStyle name="Normal 2 2 2 35 5 10" xfId="19754" xr:uid="{00000000-0005-0000-0000-0000B54C0000}"/>
    <cellStyle name="Normal 2 2 2 35 5 2" xfId="19755" xr:uid="{00000000-0005-0000-0000-0000B64C0000}"/>
    <cellStyle name="Normal 2 2 2 35 5 3" xfId="19756" xr:uid="{00000000-0005-0000-0000-0000B74C0000}"/>
    <cellStyle name="Normal 2 2 2 35 5 4" xfId="19757" xr:uid="{00000000-0005-0000-0000-0000B84C0000}"/>
    <cellStyle name="Normal 2 2 2 35 5 5" xfId="19758" xr:uid="{00000000-0005-0000-0000-0000B94C0000}"/>
    <cellStyle name="Normal 2 2 2 35 5 6" xfId="19759" xr:uid="{00000000-0005-0000-0000-0000BA4C0000}"/>
    <cellStyle name="Normal 2 2 2 35 5 7" xfId="19760" xr:uid="{00000000-0005-0000-0000-0000BB4C0000}"/>
    <cellStyle name="Normal 2 2 2 35 5 8" xfId="19761" xr:uid="{00000000-0005-0000-0000-0000BC4C0000}"/>
    <cellStyle name="Normal 2 2 2 35 5 9" xfId="19762" xr:uid="{00000000-0005-0000-0000-0000BD4C0000}"/>
    <cellStyle name="Normal 2 2 2 35 6" xfId="19763" xr:uid="{00000000-0005-0000-0000-0000BE4C0000}"/>
    <cellStyle name="Normal 2 2 2 35 7" xfId="19764" xr:uid="{00000000-0005-0000-0000-0000BF4C0000}"/>
    <cellStyle name="Normal 2 2 2 35 8" xfId="19765" xr:uid="{00000000-0005-0000-0000-0000C04C0000}"/>
    <cellStyle name="Normal 2 2 2 35 9" xfId="19766" xr:uid="{00000000-0005-0000-0000-0000C14C0000}"/>
    <cellStyle name="Normal 2 2 2 36" xfId="19767" xr:uid="{00000000-0005-0000-0000-0000C24C0000}"/>
    <cellStyle name="Normal 2 2 2 36 10" xfId="19768" xr:uid="{00000000-0005-0000-0000-0000C34C0000}"/>
    <cellStyle name="Normal 2 2 2 36 2" xfId="19769" xr:uid="{00000000-0005-0000-0000-0000C44C0000}"/>
    <cellStyle name="Normal 2 2 2 36 3" xfId="19770" xr:uid="{00000000-0005-0000-0000-0000C54C0000}"/>
    <cellStyle name="Normal 2 2 2 36 4" xfId="19771" xr:uid="{00000000-0005-0000-0000-0000C64C0000}"/>
    <cellStyle name="Normal 2 2 2 36 5" xfId="19772" xr:uid="{00000000-0005-0000-0000-0000C74C0000}"/>
    <cellStyle name="Normal 2 2 2 36 6" xfId="19773" xr:uid="{00000000-0005-0000-0000-0000C84C0000}"/>
    <cellStyle name="Normal 2 2 2 36 7" xfId="19774" xr:uid="{00000000-0005-0000-0000-0000C94C0000}"/>
    <cellStyle name="Normal 2 2 2 36 8" xfId="19775" xr:uid="{00000000-0005-0000-0000-0000CA4C0000}"/>
    <cellStyle name="Normal 2 2 2 36 9" xfId="19776" xr:uid="{00000000-0005-0000-0000-0000CB4C0000}"/>
    <cellStyle name="Normal 2 2 2 37" xfId="19777" xr:uid="{00000000-0005-0000-0000-0000CC4C0000}"/>
    <cellStyle name="Normal 2 2 2 37 10" xfId="19778" xr:uid="{00000000-0005-0000-0000-0000CD4C0000}"/>
    <cellStyle name="Normal 2 2 2 37 2" xfId="19779" xr:uid="{00000000-0005-0000-0000-0000CE4C0000}"/>
    <cellStyle name="Normal 2 2 2 37 3" xfId="19780" xr:uid="{00000000-0005-0000-0000-0000CF4C0000}"/>
    <cellStyle name="Normal 2 2 2 37 4" xfId="19781" xr:uid="{00000000-0005-0000-0000-0000D04C0000}"/>
    <cellStyle name="Normal 2 2 2 37 5" xfId="19782" xr:uid="{00000000-0005-0000-0000-0000D14C0000}"/>
    <cellStyle name="Normal 2 2 2 37 6" xfId="19783" xr:uid="{00000000-0005-0000-0000-0000D24C0000}"/>
    <cellStyle name="Normal 2 2 2 37 7" xfId="19784" xr:uid="{00000000-0005-0000-0000-0000D34C0000}"/>
    <cellStyle name="Normal 2 2 2 37 8" xfId="19785" xr:uid="{00000000-0005-0000-0000-0000D44C0000}"/>
    <cellStyle name="Normal 2 2 2 37 9" xfId="19786" xr:uid="{00000000-0005-0000-0000-0000D54C0000}"/>
    <cellStyle name="Normal 2 2 2 38" xfId="19787" xr:uid="{00000000-0005-0000-0000-0000D64C0000}"/>
    <cellStyle name="Normal 2 2 2 38 10" xfId="19788" xr:uid="{00000000-0005-0000-0000-0000D74C0000}"/>
    <cellStyle name="Normal 2 2 2 38 2" xfId="19789" xr:uid="{00000000-0005-0000-0000-0000D84C0000}"/>
    <cellStyle name="Normal 2 2 2 38 3" xfId="19790" xr:uid="{00000000-0005-0000-0000-0000D94C0000}"/>
    <cellStyle name="Normal 2 2 2 38 4" xfId="19791" xr:uid="{00000000-0005-0000-0000-0000DA4C0000}"/>
    <cellStyle name="Normal 2 2 2 38 5" xfId="19792" xr:uid="{00000000-0005-0000-0000-0000DB4C0000}"/>
    <cellStyle name="Normal 2 2 2 38 6" xfId="19793" xr:uid="{00000000-0005-0000-0000-0000DC4C0000}"/>
    <cellStyle name="Normal 2 2 2 38 7" xfId="19794" xr:uid="{00000000-0005-0000-0000-0000DD4C0000}"/>
    <cellStyle name="Normal 2 2 2 38 8" xfId="19795" xr:uid="{00000000-0005-0000-0000-0000DE4C0000}"/>
    <cellStyle name="Normal 2 2 2 38 9" xfId="19796" xr:uid="{00000000-0005-0000-0000-0000DF4C0000}"/>
    <cellStyle name="Normal 2 2 2 39" xfId="19797" xr:uid="{00000000-0005-0000-0000-0000E04C0000}"/>
    <cellStyle name="Normal 2 2 2 39 10" xfId="19798" xr:uid="{00000000-0005-0000-0000-0000E14C0000}"/>
    <cellStyle name="Normal 2 2 2 39 2" xfId="19799" xr:uid="{00000000-0005-0000-0000-0000E24C0000}"/>
    <cellStyle name="Normal 2 2 2 39 3" xfId="19800" xr:uid="{00000000-0005-0000-0000-0000E34C0000}"/>
    <cellStyle name="Normal 2 2 2 39 4" xfId="19801" xr:uid="{00000000-0005-0000-0000-0000E44C0000}"/>
    <cellStyle name="Normal 2 2 2 39 5" xfId="19802" xr:uid="{00000000-0005-0000-0000-0000E54C0000}"/>
    <cellStyle name="Normal 2 2 2 39 6" xfId="19803" xr:uid="{00000000-0005-0000-0000-0000E64C0000}"/>
    <cellStyle name="Normal 2 2 2 39 7" xfId="19804" xr:uid="{00000000-0005-0000-0000-0000E74C0000}"/>
    <cellStyle name="Normal 2 2 2 39 8" xfId="19805" xr:uid="{00000000-0005-0000-0000-0000E84C0000}"/>
    <cellStyle name="Normal 2 2 2 39 9" xfId="19806" xr:uid="{00000000-0005-0000-0000-0000E94C0000}"/>
    <cellStyle name="Normal 2 2 2 4" xfId="19807" xr:uid="{00000000-0005-0000-0000-0000EA4C0000}"/>
    <cellStyle name="Normal 2 2 2 4 10" xfId="19808" xr:uid="{00000000-0005-0000-0000-0000EB4C0000}"/>
    <cellStyle name="Normal 2 2 2 4 11" xfId="19809" xr:uid="{00000000-0005-0000-0000-0000EC4C0000}"/>
    <cellStyle name="Normal 2 2 2 4 12" xfId="19810" xr:uid="{00000000-0005-0000-0000-0000ED4C0000}"/>
    <cellStyle name="Normal 2 2 2 4 13" xfId="19811" xr:uid="{00000000-0005-0000-0000-0000EE4C0000}"/>
    <cellStyle name="Normal 2 2 2 4 14" xfId="19812" xr:uid="{00000000-0005-0000-0000-0000EF4C0000}"/>
    <cellStyle name="Normal 2 2 2 4 15" xfId="19813" xr:uid="{00000000-0005-0000-0000-0000F04C0000}"/>
    <cellStyle name="Normal 2 2 2 4 16" xfId="19814" xr:uid="{00000000-0005-0000-0000-0000F14C0000}"/>
    <cellStyle name="Normal 2 2 2 4 17" xfId="19815" xr:uid="{00000000-0005-0000-0000-0000F24C0000}"/>
    <cellStyle name="Normal 2 2 2 4 18" xfId="19816" xr:uid="{00000000-0005-0000-0000-0000F34C0000}"/>
    <cellStyle name="Normal 2 2 2 4 19" xfId="19817" xr:uid="{00000000-0005-0000-0000-0000F44C0000}"/>
    <cellStyle name="Normal 2 2 2 4 2" xfId="19818" xr:uid="{00000000-0005-0000-0000-0000F54C0000}"/>
    <cellStyle name="Normal 2 2 2 4 2 10" xfId="19819" xr:uid="{00000000-0005-0000-0000-0000F64C0000}"/>
    <cellStyle name="Normal 2 2 2 4 2 10 10" xfId="19820" xr:uid="{00000000-0005-0000-0000-0000F74C0000}"/>
    <cellStyle name="Normal 2 2 2 4 2 10 11" xfId="19821" xr:uid="{00000000-0005-0000-0000-0000F84C0000}"/>
    <cellStyle name="Normal 2 2 2 4 2 10 12" xfId="19822" xr:uid="{00000000-0005-0000-0000-0000F94C0000}"/>
    <cellStyle name="Normal 2 2 2 4 2 10 13" xfId="19823" xr:uid="{00000000-0005-0000-0000-0000FA4C0000}"/>
    <cellStyle name="Normal 2 2 2 4 2 10 14" xfId="19824" xr:uid="{00000000-0005-0000-0000-0000FB4C0000}"/>
    <cellStyle name="Normal 2 2 2 4 2 10 2" xfId="19825" xr:uid="{00000000-0005-0000-0000-0000FC4C0000}"/>
    <cellStyle name="Normal 2 2 2 4 2 10 2 10" xfId="19826" xr:uid="{00000000-0005-0000-0000-0000FD4C0000}"/>
    <cellStyle name="Normal 2 2 2 4 2 10 2 2" xfId="19827" xr:uid="{00000000-0005-0000-0000-0000FE4C0000}"/>
    <cellStyle name="Normal 2 2 2 4 2 10 2 3" xfId="19828" xr:uid="{00000000-0005-0000-0000-0000FF4C0000}"/>
    <cellStyle name="Normal 2 2 2 4 2 10 2 4" xfId="19829" xr:uid="{00000000-0005-0000-0000-0000004D0000}"/>
    <cellStyle name="Normal 2 2 2 4 2 10 2 5" xfId="19830" xr:uid="{00000000-0005-0000-0000-0000014D0000}"/>
    <cellStyle name="Normal 2 2 2 4 2 10 2 6" xfId="19831" xr:uid="{00000000-0005-0000-0000-0000024D0000}"/>
    <cellStyle name="Normal 2 2 2 4 2 10 2 7" xfId="19832" xr:uid="{00000000-0005-0000-0000-0000034D0000}"/>
    <cellStyle name="Normal 2 2 2 4 2 10 2 8" xfId="19833" xr:uid="{00000000-0005-0000-0000-0000044D0000}"/>
    <cellStyle name="Normal 2 2 2 4 2 10 2 9" xfId="19834" xr:uid="{00000000-0005-0000-0000-0000054D0000}"/>
    <cellStyle name="Normal 2 2 2 4 2 10 3" xfId="19835" xr:uid="{00000000-0005-0000-0000-0000064D0000}"/>
    <cellStyle name="Normal 2 2 2 4 2 10 3 10" xfId="19836" xr:uid="{00000000-0005-0000-0000-0000074D0000}"/>
    <cellStyle name="Normal 2 2 2 4 2 10 3 2" xfId="19837" xr:uid="{00000000-0005-0000-0000-0000084D0000}"/>
    <cellStyle name="Normal 2 2 2 4 2 10 3 3" xfId="19838" xr:uid="{00000000-0005-0000-0000-0000094D0000}"/>
    <cellStyle name="Normal 2 2 2 4 2 10 3 4" xfId="19839" xr:uid="{00000000-0005-0000-0000-00000A4D0000}"/>
    <cellStyle name="Normal 2 2 2 4 2 10 3 5" xfId="19840" xr:uid="{00000000-0005-0000-0000-00000B4D0000}"/>
    <cellStyle name="Normal 2 2 2 4 2 10 3 6" xfId="19841" xr:uid="{00000000-0005-0000-0000-00000C4D0000}"/>
    <cellStyle name="Normal 2 2 2 4 2 10 3 7" xfId="19842" xr:uid="{00000000-0005-0000-0000-00000D4D0000}"/>
    <cellStyle name="Normal 2 2 2 4 2 10 3 8" xfId="19843" xr:uid="{00000000-0005-0000-0000-00000E4D0000}"/>
    <cellStyle name="Normal 2 2 2 4 2 10 3 9" xfId="19844" xr:uid="{00000000-0005-0000-0000-00000F4D0000}"/>
    <cellStyle name="Normal 2 2 2 4 2 10 4" xfId="19845" xr:uid="{00000000-0005-0000-0000-0000104D0000}"/>
    <cellStyle name="Normal 2 2 2 4 2 10 4 10" xfId="19846" xr:uid="{00000000-0005-0000-0000-0000114D0000}"/>
    <cellStyle name="Normal 2 2 2 4 2 10 4 2" xfId="19847" xr:uid="{00000000-0005-0000-0000-0000124D0000}"/>
    <cellStyle name="Normal 2 2 2 4 2 10 4 3" xfId="19848" xr:uid="{00000000-0005-0000-0000-0000134D0000}"/>
    <cellStyle name="Normal 2 2 2 4 2 10 4 4" xfId="19849" xr:uid="{00000000-0005-0000-0000-0000144D0000}"/>
    <cellStyle name="Normal 2 2 2 4 2 10 4 5" xfId="19850" xr:uid="{00000000-0005-0000-0000-0000154D0000}"/>
    <cellStyle name="Normal 2 2 2 4 2 10 4 6" xfId="19851" xr:uid="{00000000-0005-0000-0000-0000164D0000}"/>
    <cellStyle name="Normal 2 2 2 4 2 10 4 7" xfId="19852" xr:uid="{00000000-0005-0000-0000-0000174D0000}"/>
    <cellStyle name="Normal 2 2 2 4 2 10 4 8" xfId="19853" xr:uid="{00000000-0005-0000-0000-0000184D0000}"/>
    <cellStyle name="Normal 2 2 2 4 2 10 4 9" xfId="19854" xr:uid="{00000000-0005-0000-0000-0000194D0000}"/>
    <cellStyle name="Normal 2 2 2 4 2 10 5" xfId="19855" xr:uid="{00000000-0005-0000-0000-00001A4D0000}"/>
    <cellStyle name="Normal 2 2 2 4 2 10 5 10" xfId="19856" xr:uid="{00000000-0005-0000-0000-00001B4D0000}"/>
    <cellStyle name="Normal 2 2 2 4 2 10 5 2" xfId="19857" xr:uid="{00000000-0005-0000-0000-00001C4D0000}"/>
    <cellStyle name="Normal 2 2 2 4 2 10 5 3" xfId="19858" xr:uid="{00000000-0005-0000-0000-00001D4D0000}"/>
    <cellStyle name="Normal 2 2 2 4 2 10 5 4" xfId="19859" xr:uid="{00000000-0005-0000-0000-00001E4D0000}"/>
    <cellStyle name="Normal 2 2 2 4 2 10 5 5" xfId="19860" xr:uid="{00000000-0005-0000-0000-00001F4D0000}"/>
    <cellStyle name="Normal 2 2 2 4 2 10 5 6" xfId="19861" xr:uid="{00000000-0005-0000-0000-0000204D0000}"/>
    <cellStyle name="Normal 2 2 2 4 2 10 5 7" xfId="19862" xr:uid="{00000000-0005-0000-0000-0000214D0000}"/>
    <cellStyle name="Normal 2 2 2 4 2 10 5 8" xfId="19863" xr:uid="{00000000-0005-0000-0000-0000224D0000}"/>
    <cellStyle name="Normal 2 2 2 4 2 10 5 9" xfId="19864" xr:uid="{00000000-0005-0000-0000-0000234D0000}"/>
    <cellStyle name="Normal 2 2 2 4 2 10 6" xfId="19865" xr:uid="{00000000-0005-0000-0000-0000244D0000}"/>
    <cellStyle name="Normal 2 2 2 4 2 10 7" xfId="19866" xr:uid="{00000000-0005-0000-0000-0000254D0000}"/>
    <cellStyle name="Normal 2 2 2 4 2 10 8" xfId="19867" xr:uid="{00000000-0005-0000-0000-0000264D0000}"/>
    <cellStyle name="Normal 2 2 2 4 2 10 9" xfId="19868" xr:uid="{00000000-0005-0000-0000-0000274D0000}"/>
    <cellStyle name="Normal 2 2 2 4 2 11" xfId="19869" xr:uid="{00000000-0005-0000-0000-0000284D0000}"/>
    <cellStyle name="Normal 2 2 2 4 2 11 10" xfId="19870" xr:uid="{00000000-0005-0000-0000-0000294D0000}"/>
    <cellStyle name="Normal 2 2 2 4 2 11 11" xfId="19871" xr:uid="{00000000-0005-0000-0000-00002A4D0000}"/>
    <cellStyle name="Normal 2 2 2 4 2 11 12" xfId="19872" xr:uid="{00000000-0005-0000-0000-00002B4D0000}"/>
    <cellStyle name="Normal 2 2 2 4 2 11 13" xfId="19873" xr:uid="{00000000-0005-0000-0000-00002C4D0000}"/>
    <cellStyle name="Normal 2 2 2 4 2 11 14" xfId="19874" xr:uid="{00000000-0005-0000-0000-00002D4D0000}"/>
    <cellStyle name="Normal 2 2 2 4 2 11 2" xfId="19875" xr:uid="{00000000-0005-0000-0000-00002E4D0000}"/>
    <cellStyle name="Normal 2 2 2 4 2 11 2 10" xfId="19876" xr:uid="{00000000-0005-0000-0000-00002F4D0000}"/>
    <cellStyle name="Normal 2 2 2 4 2 11 2 2" xfId="19877" xr:uid="{00000000-0005-0000-0000-0000304D0000}"/>
    <cellStyle name="Normal 2 2 2 4 2 11 2 3" xfId="19878" xr:uid="{00000000-0005-0000-0000-0000314D0000}"/>
    <cellStyle name="Normal 2 2 2 4 2 11 2 4" xfId="19879" xr:uid="{00000000-0005-0000-0000-0000324D0000}"/>
    <cellStyle name="Normal 2 2 2 4 2 11 2 5" xfId="19880" xr:uid="{00000000-0005-0000-0000-0000334D0000}"/>
    <cellStyle name="Normal 2 2 2 4 2 11 2 6" xfId="19881" xr:uid="{00000000-0005-0000-0000-0000344D0000}"/>
    <cellStyle name="Normal 2 2 2 4 2 11 2 7" xfId="19882" xr:uid="{00000000-0005-0000-0000-0000354D0000}"/>
    <cellStyle name="Normal 2 2 2 4 2 11 2 8" xfId="19883" xr:uid="{00000000-0005-0000-0000-0000364D0000}"/>
    <cellStyle name="Normal 2 2 2 4 2 11 2 9" xfId="19884" xr:uid="{00000000-0005-0000-0000-0000374D0000}"/>
    <cellStyle name="Normal 2 2 2 4 2 11 3" xfId="19885" xr:uid="{00000000-0005-0000-0000-0000384D0000}"/>
    <cellStyle name="Normal 2 2 2 4 2 11 3 10" xfId="19886" xr:uid="{00000000-0005-0000-0000-0000394D0000}"/>
    <cellStyle name="Normal 2 2 2 4 2 11 3 2" xfId="19887" xr:uid="{00000000-0005-0000-0000-00003A4D0000}"/>
    <cellStyle name="Normal 2 2 2 4 2 11 3 3" xfId="19888" xr:uid="{00000000-0005-0000-0000-00003B4D0000}"/>
    <cellStyle name="Normal 2 2 2 4 2 11 3 4" xfId="19889" xr:uid="{00000000-0005-0000-0000-00003C4D0000}"/>
    <cellStyle name="Normal 2 2 2 4 2 11 3 5" xfId="19890" xr:uid="{00000000-0005-0000-0000-00003D4D0000}"/>
    <cellStyle name="Normal 2 2 2 4 2 11 3 6" xfId="19891" xr:uid="{00000000-0005-0000-0000-00003E4D0000}"/>
    <cellStyle name="Normal 2 2 2 4 2 11 3 7" xfId="19892" xr:uid="{00000000-0005-0000-0000-00003F4D0000}"/>
    <cellStyle name="Normal 2 2 2 4 2 11 3 8" xfId="19893" xr:uid="{00000000-0005-0000-0000-0000404D0000}"/>
    <cellStyle name="Normal 2 2 2 4 2 11 3 9" xfId="19894" xr:uid="{00000000-0005-0000-0000-0000414D0000}"/>
    <cellStyle name="Normal 2 2 2 4 2 11 4" xfId="19895" xr:uid="{00000000-0005-0000-0000-0000424D0000}"/>
    <cellStyle name="Normal 2 2 2 4 2 11 4 10" xfId="19896" xr:uid="{00000000-0005-0000-0000-0000434D0000}"/>
    <cellStyle name="Normal 2 2 2 4 2 11 4 2" xfId="19897" xr:uid="{00000000-0005-0000-0000-0000444D0000}"/>
    <cellStyle name="Normal 2 2 2 4 2 11 4 3" xfId="19898" xr:uid="{00000000-0005-0000-0000-0000454D0000}"/>
    <cellStyle name="Normal 2 2 2 4 2 11 4 4" xfId="19899" xr:uid="{00000000-0005-0000-0000-0000464D0000}"/>
    <cellStyle name="Normal 2 2 2 4 2 11 4 5" xfId="19900" xr:uid="{00000000-0005-0000-0000-0000474D0000}"/>
    <cellStyle name="Normal 2 2 2 4 2 11 4 6" xfId="19901" xr:uid="{00000000-0005-0000-0000-0000484D0000}"/>
    <cellStyle name="Normal 2 2 2 4 2 11 4 7" xfId="19902" xr:uid="{00000000-0005-0000-0000-0000494D0000}"/>
    <cellStyle name="Normal 2 2 2 4 2 11 4 8" xfId="19903" xr:uid="{00000000-0005-0000-0000-00004A4D0000}"/>
    <cellStyle name="Normal 2 2 2 4 2 11 4 9" xfId="19904" xr:uid="{00000000-0005-0000-0000-00004B4D0000}"/>
    <cellStyle name="Normal 2 2 2 4 2 11 5" xfId="19905" xr:uid="{00000000-0005-0000-0000-00004C4D0000}"/>
    <cellStyle name="Normal 2 2 2 4 2 11 5 10" xfId="19906" xr:uid="{00000000-0005-0000-0000-00004D4D0000}"/>
    <cellStyle name="Normal 2 2 2 4 2 11 5 2" xfId="19907" xr:uid="{00000000-0005-0000-0000-00004E4D0000}"/>
    <cellStyle name="Normal 2 2 2 4 2 11 5 3" xfId="19908" xr:uid="{00000000-0005-0000-0000-00004F4D0000}"/>
    <cellStyle name="Normal 2 2 2 4 2 11 5 4" xfId="19909" xr:uid="{00000000-0005-0000-0000-0000504D0000}"/>
    <cellStyle name="Normal 2 2 2 4 2 11 5 5" xfId="19910" xr:uid="{00000000-0005-0000-0000-0000514D0000}"/>
    <cellStyle name="Normal 2 2 2 4 2 11 5 6" xfId="19911" xr:uid="{00000000-0005-0000-0000-0000524D0000}"/>
    <cellStyle name="Normal 2 2 2 4 2 11 5 7" xfId="19912" xr:uid="{00000000-0005-0000-0000-0000534D0000}"/>
    <cellStyle name="Normal 2 2 2 4 2 11 5 8" xfId="19913" xr:uid="{00000000-0005-0000-0000-0000544D0000}"/>
    <cellStyle name="Normal 2 2 2 4 2 11 5 9" xfId="19914" xr:uid="{00000000-0005-0000-0000-0000554D0000}"/>
    <cellStyle name="Normal 2 2 2 4 2 11 6" xfId="19915" xr:uid="{00000000-0005-0000-0000-0000564D0000}"/>
    <cellStyle name="Normal 2 2 2 4 2 11 7" xfId="19916" xr:uid="{00000000-0005-0000-0000-0000574D0000}"/>
    <cellStyle name="Normal 2 2 2 4 2 11 8" xfId="19917" xr:uid="{00000000-0005-0000-0000-0000584D0000}"/>
    <cellStyle name="Normal 2 2 2 4 2 11 9" xfId="19918" xr:uid="{00000000-0005-0000-0000-0000594D0000}"/>
    <cellStyle name="Normal 2 2 2 4 2 12" xfId="19919" xr:uid="{00000000-0005-0000-0000-00005A4D0000}"/>
    <cellStyle name="Normal 2 2 2 4 2 12 10" xfId="19920" xr:uid="{00000000-0005-0000-0000-00005B4D0000}"/>
    <cellStyle name="Normal 2 2 2 4 2 12 11" xfId="19921" xr:uid="{00000000-0005-0000-0000-00005C4D0000}"/>
    <cellStyle name="Normal 2 2 2 4 2 12 12" xfId="19922" xr:uid="{00000000-0005-0000-0000-00005D4D0000}"/>
    <cellStyle name="Normal 2 2 2 4 2 12 13" xfId="19923" xr:uid="{00000000-0005-0000-0000-00005E4D0000}"/>
    <cellStyle name="Normal 2 2 2 4 2 12 14" xfId="19924" xr:uid="{00000000-0005-0000-0000-00005F4D0000}"/>
    <cellStyle name="Normal 2 2 2 4 2 12 2" xfId="19925" xr:uid="{00000000-0005-0000-0000-0000604D0000}"/>
    <cellStyle name="Normal 2 2 2 4 2 12 2 10" xfId="19926" xr:uid="{00000000-0005-0000-0000-0000614D0000}"/>
    <cellStyle name="Normal 2 2 2 4 2 12 2 2" xfId="19927" xr:uid="{00000000-0005-0000-0000-0000624D0000}"/>
    <cellStyle name="Normal 2 2 2 4 2 12 2 3" xfId="19928" xr:uid="{00000000-0005-0000-0000-0000634D0000}"/>
    <cellStyle name="Normal 2 2 2 4 2 12 2 4" xfId="19929" xr:uid="{00000000-0005-0000-0000-0000644D0000}"/>
    <cellStyle name="Normal 2 2 2 4 2 12 2 5" xfId="19930" xr:uid="{00000000-0005-0000-0000-0000654D0000}"/>
    <cellStyle name="Normal 2 2 2 4 2 12 2 6" xfId="19931" xr:uid="{00000000-0005-0000-0000-0000664D0000}"/>
    <cellStyle name="Normal 2 2 2 4 2 12 2 7" xfId="19932" xr:uid="{00000000-0005-0000-0000-0000674D0000}"/>
    <cellStyle name="Normal 2 2 2 4 2 12 2 8" xfId="19933" xr:uid="{00000000-0005-0000-0000-0000684D0000}"/>
    <cellStyle name="Normal 2 2 2 4 2 12 2 9" xfId="19934" xr:uid="{00000000-0005-0000-0000-0000694D0000}"/>
    <cellStyle name="Normal 2 2 2 4 2 12 3" xfId="19935" xr:uid="{00000000-0005-0000-0000-00006A4D0000}"/>
    <cellStyle name="Normal 2 2 2 4 2 12 3 10" xfId="19936" xr:uid="{00000000-0005-0000-0000-00006B4D0000}"/>
    <cellStyle name="Normal 2 2 2 4 2 12 3 2" xfId="19937" xr:uid="{00000000-0005-0000-0000-00006C4D0000}"/>
    <cellStyle name="Normal 2 2 2 4 2 12 3 3" xfId="19938" xr:uid="{00000000-0005-0000-0000-00006D4D0000}"/>
    <cellStyle name="Normal 2 2 2 4 2 12 3 4" xfId="19939" xr:uid="{00000000-0005-0000-0000-00006E4D0000}"/>
    <cellStyle name="Normal 2 2 2 4 2 12 3 5" xfId="19940" xr:uid="{00000000-0005-0000-0000-00006F4D0000}"/>
    <cellStyle name="Normal 2 2 2 4 2 12 3 6" xfId="19941" xr:uid="{00000000-0005-0000-0000-0000704D0000}"/>
    <cellStyle name="Normal 2 2 2 4 2 12 3 7" xfId="19942" xr:uid="{00000000-0005-0000-0000-0000714D0000}"/>
    <cellStyle name="Normal 2 2 2 4 2 12 3 8" xfId="19943" xr:uid="{00000000-0005-0000-0000-0000724D0000}"/>
    <cellStyle name="Normal 2 2 2 4 2 12 3 9" xfId="19944" xr:uid="{00000000-0005-0000-0000-0000734D0000}"/>
    <cellStyle name="Normal 2 2 2 4 2 12 4" xfId="19945" xr:uid="{00000000-0005-0000-0000-0000744D0000}"/>
    <cellStyle name="Normal 2 2 2 4 2 12 4 10" xfId="19946" xr:uid="{00000000-0005-0000-0000-0000754D0000}"/>
    <cellStyle name="Normal 2 2 2 4 2 12 4 2" xfId="19947" xr:uid="{00000000-0005-0000-0000-0000764D0000}"/>
    <cellStyle name="Normal 2 2 2 4 2 12 4 3" xfId="19948" xr:uid="{00000000-0005-0000-0000-0000774D0000}"/>
    <cellStyle name="Normal 2 2 2 4 2 12 4 4" xfId="19949" xr:uid="{00000000-0005-0000-0000-0000784D0000}"/>
    <cellStyle name="Normal 2 2 2 4 2 12 4 5" xfId="19950" xr:uid="{00000000-0005-0000-0000-0000794D0000}"/>
    <cellStyle name="Normal 2 2 2 4 2 12 4 6" xfId="19951" xr:uid="{00000000-0005-0000-0000-00007A4D0000}"/>
    <cellStyle name="Normal 2 2 2 4 2 12 4 7" xfId="19952" xr:uid="{00000000-0005-0000-0000-00007B4D0000}"/>
    <cellStyle name="Normal 2 2 2 4 2 12 4 8" xfId="19953" xr:uid="{00000000-0005-0000-0000-00007C4D0000}"/>
    <cellStyle name="Normal 2 2 2 4 2 12 4 9" xfId="19954" xr:uid="{00000000-0005-0000-0000-00007D4D0000}"/>
    <cellStyle name="Normal 2 2 2 4 2 12 5" xfId="19955" xr:uid="{00000000-0005-0000-0000-00007E4D0000}"/>
    <cellStyle name="Normal 2 2 2 4 2 12 5 10" xfId="19956" xr:uid="{00000000-0005-0000-0000-00007F4D0000}"/>
    <cellStyle name="Normal 2 2 2 4 2 12 5 2" xfId="19957" xr:uid="{00000000-0005-0000-0000-0000804D0000}"/>
    <cellStyle name="Normal 2 2 2 4 2 12 5 3" xfId="19958" xr:uid="{00000000-0005-0000-0000-0000814D0000}"/>
    <cellStyle name="Normal 2 2 2 4 2 12 5 4" xfId="19959" xr:uid="{00000000-0005-0000-0000-0000824D0000}"/>
    <cellStyle name="Normal 2 2 2 4 2 12 5 5" xfId="19960" xr:uid="{00000000-0005-0000-0000-0000834D0000}"/>
    <cellStyle name="Normal 2 2 2 4 2 12 5 6" xfId="19961" xr:uid="{00000000-0005-0000-0000-0000844D0000}"/>
    <cellStyle name="Normal 2 2 2 4 2 12 5 7" xfId="19962" xr:uid="{00000000-0005-0000-0000-0000854D0000}"/>
    <cellStyle name="Normal 2 2 2 4 2 12 5 8" xfId="19963" xr:uid="{00000000-0005-0000-0000-0000864D0000}"/>
    <cellStyle name="Normal 2 2 2 4 2 12 5 9" xfId="19964" xr:uid="{00000000-0005-0000-0000-0000874D0000}"/>
    <cellStyle name="Normal 2 2 2 4 2 12 6" xfId="19965" xr:uid="{00000000-0005-0000-0000-0000884D0000}"/>
    <cellStyle name="Normal 2 2 2 4 2 12 7" xfId="19966" xr:uid="{00000000-0005-0000-0000-0000894D0000}"/>
    <cellStyle name="Normal 2 2 2 4 2 12 8" xfId="19967" xr:uid="{00000000-0005-0000-0000-00008A4D0000}"/>
    <cellStyle name="Normal 2 2 2 4 2 12 9" xfId="19968" xr:uid="{00000000-0005-0000-0000-00008B4D0000}"/>
    <cellStyle name="Normal 2 2 2 4 2 13" xfId="19969" xr:uid="{00000000-0005-0000-0000-00008C4D0000}"/>
    <cellStyle name="Normal 2 2 2 4 2 13 10" xfId="19970" xr:uid="{00000000-0005-0000-0000-00008D4D0000}"/>
    <cellStyle name="Normal 2 2 2 4 2 13 11" xfId="19971" xr:uid="{00000000-0005-0000-0000-00008E4D0000}"/>
    <cellStyle name="Normal 2 2 2 4 2 13 12" xfId="19972" xr:uid="{00000000-0005-0000-0000-00008F4D0000}"/>
    <cellStyle name="Normal 2 2 2 4 2 13 13" xfId="19973" xr:uid="{00000000-0005-0000-0000-0000904D0000}"/>
    <cellStyle name="Normal 2 2 2 4 2 13 14" xfId="19974" xr:uid="{00000000-0005-0000-0000-0000914D0000}"/>
    <cellStyle name="Normal 2 2 2 4 2 13 2" xfId="19975" xr:uid="{00000000-0005-0000-0000-0000924D0000}"/>
    <cellStyle name="Normal 2 2 2 4 2 13 2 10" xfId="19976" xr:uid="{00000000-0005-0000-0000-0000934D0000}"/>
    <cellStyle name="Normal 2 2 2 4 2 13 2 2" xfId="19977" xr:uid="{00000000-0005-0000-0000-0000944D0000}"/>
    <cellStyle name="Normal 2 2 2 4 2 13 2 3" xfId="19978" xr:uid="{00000000-0005-0000-0000-0000954D0000}"/>
    <cellStyle name="Normal 2 2 2 4 2 13 2 4" xfId="19979" xr:uid="{00000000-0005-0000-0000-0000964D0000}"/>
    <cellStyle name="Normal 2 2 2 4 2 13 2 5" xfId="19980" xr:uid="{00000000-0005-0000-0000-0000974D0000}"/>
    <cellStyle name="Normal 2 2 2 4 2 13 2 6" xfId="19981" xr:uid="{00000000-0005-0000-0000-0000984D0000}"/>
    <cellStyle name="Normal 2 2 2 4 2 13 2 7" xfId="19982" xr:uid="{00000000-0005-0000-0000-0000994D0000}"/>
    <cellStyle name="Normal 2 2 2 4 2 13 2 8" xfId="19983" xr:uid="{00000000-0005-0000-0000-00009A4D0000}"/>
    <cellStyle name="Normal 2 2 2 4 2 13 2 9" xfId="19984" xr:uid="{00000000-0005-0000-0000-00009B4D0000}"/>
    <cellStyle name="Normal 2 2 2 4 2 13 3" xfId="19985" xr:uid="{00000000-0005-0000-0000-00009C4D0000}"/>
    <cellStyle name="Normal 2 2 2 4 2 13 3 10" xfId="19986" xr:uid="{00000000-0005-0000-0000-00009D4D0000}"/>
    <cellStyle name="Normal 2 2 2 4 2 13 3 2" xfId="19987" xr:uid="{00000000-0005-0000-0000-00009E4D0000}"/>
    <cellStyle name="Normal 2 2 2 4 2 13 3 3" xfId="19988" xr:uid="{00000000-0005-0000-0000-00009F4D0000}"/>
    <cellStyle name="Normal 2 2 2 4 2 13 3 4" xfId="19989" xr:uid="{00000000-0005-0000-0000-0000A04D0000}"/>
    <cellStyle name="Normal 2 2 2 4 2 13 3 5" xfId="19990" xr:uid="{00000000-0005-0000-0000-0000A14D0000}"/>
    <cellStyle name="Normal 2 2 2 4 2 13 3 6" xfId="19991" xr:uid="{00000000-0005-0000-0000-0000A24D0000}"/>
    <cellStyle name="Normal 2 2 2 4 2 13 3 7" xfId="19992" xr:uid="{00000000-0005-0000-0000-0000A34D0000}"/>
    <cellStyle name="Normal 2 2 2 4 2 13 3 8" xfId="19993" xr:uid="{00000000-0005-0000-0000-0000A44D0000}"/>
    <cellStyle name="Normal 2 2 2 4 2 13 3 9" xfId="19994" xr:uid="{00000000-0005-0000-0000-0000A54D0000}"/>
    <cellStyle name="Normal 2 2 2 4 2 13 4" xfId="19995" xr:uid="{00000000-0005-0000-0000-0000A64D0000}"/>
    <cellStyle name="Normal 2 2 2 4 2 13 4 10" xfId="19996" xr:uid="{00000000-0005-0000-0000-0000A74D0000}"/>
    <cellStyle name="Normal 2 2 2 4 2 13 4 2" xfId="19997" xr:uid="{00000000-0005-0000-0000-0000A84D0000}"/>
    <cellStyle name="Normal 2 2 2 4 2 13 4 3" xfId="19998" xr:uid="{00000000-0005-0000-0000-0000A94D0000}"/>
    <cellStyle name="Normal 2 2 2 4 2 13 4 4" xfId="19999" xr:uid="{00000000-0005-0000-0000-0000AA4D0000}"/>
    <cellStyle name="Normal 2 2 2 4 2 13 4 5" xfId="20000" xr:uid="{00000000-0005-0000-0000-0000AB4D0000}"/>
    <cellStyle name="Normal 2 2 2 4 2 13 4 6" xfId="20001" xr:uid="{00000000-0005-0000-0000-0000AC4D0000}"/>
    <cellStyle name="Normal 2 2 2 4 2 13 4 7" xfId="20002" xr:uid="{00000000-0005-0000-0000-0000AD4D0000}"/>
    <cellStyle name="Normal 2 2 2 4 2 13 4 8" xfId="20003" xr:uid="{00000000-0005-0000-0000-0000AE4D0000}"/>
    <cellStyle name="Normal 2 2 2 4 2 13 4 9" xfId="20004" xr:uid="{00000000-0005-0000-0000-0000AF4D0000}"/>
    <cellStyle name="Normal 2 2 2 4 2 13 5" xfId="20005" xr:uid="{00000000-0005-0000-0000-0000B04D0000}"/>
    <cellStyle name="Normal 2 2 2 4 2 13 5 10" xfId="20006" xr:uid="{00000000-0005-0000-0000-0000B14D0000}"/>
    <cellStyle name="Normal 2 2 2 4 2 13 5 2" xfId="20007" xr:uid="{00000000-0005-0000-0000-0000B24D0000}"/>
    <cellStyle name="Normal 2 2 2 4 2 13 5 3" xfId="20008" xr:uid="{00000000-0005-0000-0000-0000B34D0000}"/>
    <cellStyle name="Normal 2 2 2 4 2 13 5 4" xfId="20009" xr:uid="{00000000-0005-0000-0000-0000B44D0000}"/>
    <cellStyle name="Normal 2 2 2 4 2 13 5 5" xfId="20010" xr:uid="{00000000-0005-0000-0000-0000B54D0000}"/>
    <cellStyle name="Normal 2 2 2 4 2 13 5 6" xfId="20011" xr:uid="{00000000-0005-0000-0000-0000B64D0000}"/>
    <cellStyle name="Normal 2 2 2 4 2 13 5 7" xfId="20012" xr:uid="{00000000-0005-0000-0000-0000B74D0000}"/>
    <cellStyle name="Normal 2 2 2 4 2 13 5 8" xfId="20013" xr:uid="{00000000-0005-0000-0000-0000B84D0000}"/>
    <cellStyle name="Normal 2 2 2 4 2 13 5 9" xfId="20014" xr:uid="{00000000-0005-0000-0000-0000B94D0000}"/>
    <cellStyle name="Normal 2 2 2 4 2 13 6" xfId="20015" xr:uid="{00000000-0005-0000-0000-0000BA4D0000}"/>
    <cellStyle name="Normal 2 2 2 4 2 13 7" xfId="20016" xr:uid="{00000000-0005-0000-0000-0000BB4D0000}"/>
    <cellStyle name="Normal 2 2 2 4 2 13 8" xfId="20017" xr:uid="{00000000-0005-0000-0000-0000BC4D0000}"/>
    <cellStyle name="Normal 2 2 2 4 2 13 9" xfId="20018" xr:uid="{00000000-0005-0000-0000-0000BD4D0000}"/>
    <cellStyle name="Normal 2 2 2 4 2 14" xfId="20019" xr:uid="{00000000-0005-0000-0000-0000BE4D0000}"/>
    <cellStyle name="Normal 2 2 2 4 2 14 10" xfId="20020" xr:uid="{00000000-0005-0000-0000-0000BF4D0000}"/>
    <cellStyle name="Normal 2 2 2 4 2 14 11" xfId="20021" xr:uid="{00000000-0005-0000-0000-0000C04D0000}"/>
    <cellStyle name="Normal 2 2 2 4 2 14 12" xfId="20022" xr:uid="{00000000-0005-0000-0000-0000C14D0000}"/>
    <cellStyle name="Normal 2 2 2 4 2 14 13" xfId="20023" xr:uid="{00000000-0005-0000-0000-0000C24D0000}"/>
    <cellStyle name="Normal 2 2 2 4 2 14 14" xfId="20024" xr:uid="{00000000-0005-0000-0000-0000C34D0000}"/>
    <cellStyle name="Normal 2 2 2 4 2 14 2" xfId="20025" xr:uid="{00000000-0005-0000-0000-0000C44D0000}"/>
    <cellStyle name="Normal 2 2 2 4 2 14 2 10" xfId="20026" xr:uid="{00000000-0005-0000-0000-0000C54D0000}"/>
    <cellStyle name="Normal 2 2 2 4 2 14 2 2" xfId="20027" xr:uid="{00000000-0005-0000-0000-0000C64D0000}"/>
    <cellStyle name="Normal 2 2 2 4 2 14 2 3" xfId="20028" xr:uid="{00000000-0005-0000-0000-0000C74D0000}"/>
    <cellStyle name="Normal 2 2 2 4 2 14 2 4" xfId="20029" xr:uid="{00000000-0005-0000-0000-0000C84D0000}"/>
    <cellStyle name="Normal 2 2 2 4 2 14 2 5" xfId="20030" xr:uid="{00000000-0005-0000-0000-0000C94D0000}"/>
    <cellStyle name="Normal 2 2 2 4 2 14 2 6" xfId="20031" xr:uid="{00000000-0005-0000-0000-0000CA4D0000}"/>
    <cellStyle name="Normal 2 2 2 4 2 14 2 7" xfId="20032" xr:uid="{00000000-0005-0000-0000-0000CB4D0000}"/>
    <cellStyle name="Normal 2 2 2 4 2 14 2 8" xfId="20033" xr:uid="{00000000-0005-0000-0000-0000CC4D0000}"/>
    <cellStyle name="Normal 2 2 2 4 2 14 2 9" xfId="20034" xr:uid="{00000000-0005-0000-0000-0000CD4D0000}"/>
    <cellStyle name="Normal 2 2 2 4 2 14 3" xfId="20035" xr:uid="{00000000-0005-0000-0000-0000CE4D0000}"/>
    <cellStyle name="Normal 2 2 2 4 2 14 3 10" xfId="20036" xr:uid="{00000000-0005-0000-0000-0000CF4D0000}"/>
    <cellStyle name="Normal 2 2 2 4 2 14 3 2" xfId="20037" xr:uid="{00000000-0005-0000-0000-0000D04D0000}"/>
    <cellStyle name="Normal 2 2 2 4 2 14 3 3" xfId="20038" xr:uid="{00000000-0005-0000-0000-0000D14D0000}"/>
    <cellStyle name="Normal 2 2 2 4 2 14 3 4" xfId="20039" xr:uid="{00000000-0005-0000-0000-0000D24D0000}"/>
    <cellStyle name="Normal 2 2 2 4 2 14 3 5" xfId="20040" xr:uid="{00000000-0005-0000-0000-0000D34D0000}"/>
    <cellStyle name="Normal 2 2 2 4 2 14 3 6" xfId="20041" xr:uid="{00000000-0005-0000-0000-0000D44D0000}"/>
    <cellStyle name="Normal 2 2 2 4 2 14 3 7" xfId="20042" xr:uid="{00000000-0005-0000-0000-0000D54D0000}"/>
    <cellStyle name="Normal 2 2 2 4 2 14 3 8" xfId="20043" xr:uid="{00000000-0005-0000-0000-0000D64D0000}"/>
    <cellStyle name="Normal 2 2 2 4 2 14 3 9" xfId="20044" xr:uid="{00000000-0005-0000-0000-0000D74D0000}"/>
    <cellStyle name="Normal 2 2 2 4 2 14 4" xfId="20045" xr:uid="{00000000-0005-0000-0000-0000D84D0000}"/>
    <cellStyle name="Normal 2 2 2 4 2 14 4 10" xfId="20046" xr:uid="{00000000-0005-0000-0000-0000D94D0000}"/>
    <cellStyle name="Normal 2 2 2 4 2 14 4 2" xfId="20047" xr:uid="{00000000-0005-0000-0000-0000DA4D0000}"/>
    <cellStyle name="Normal 2 2 2 4 2 14 4 3" xfId="20048" xr:uid="{00000000-0005-0000-0000-0000DB4D0000}"/>
    <cellStyle name="Normal 2 2 2 4 2 14 4 4" xfId="20049" xr:uid="{00000000-0005-0000-0000-0000DC4D0000}"/>
    <cellStyle name="Normal 2 2 2 4 2 14 4 5" xfId="20050" xr:uid="{00000000-0005-0000-0000-0000DD4D0000}"/>
    <cellStyle name="Normal 2 2 2 4 2 14 4 6" xfId="20051" xr:uid="{00000000-0005-0000-0000-0000DE4D0000}"/>
    <cellStyle name="Normal 2 2 2 4 2 14 4 7" xfId="20052" xr:uid="{00000000-0005-0000-0000-0000DF4D0000}"/>
    <cellStyle name="Normal 2 2 2 4 2 14 4 8" xfId="20053" xr:uid="{00000000-0005-0000-0000-0000E04D0000}"/>
    <cellStyle name="Normal 2 2 2 4 2 14 4 9" xfId="20054" xr:uid="{00000000-0005-0000-0000-0000E14D0000}"/>
    <cellStyle name="Normal 2 2 2 4 2 14 5" xfId="20055" xr:uid="{00000000-0005-0000-0000-0000E24D0000}"/>
    <cellStyle name="Normal 2 2 2 4 2 14 5 10" xfId="20056" xr:uid="{00000000-0005-0000-0000-0000E34D0000}"/>
    <cellStyle name="Normal 2 2 2 4 2 14 5 2" xfId="20057" xr:uid="{00000000-0005-0000-0000-0000E44D0000}"/>
    <cellStyle name="Normal 2 2 2 4 2 14 5 3" xfId="20058" xr:uid="{00000000-0005-0000-0000-0000E54D0000}"/>
    <cellStyle name="Normal 2 2 2 4 2 14 5 4" xfId="20059" xr:uid="{00000000-0005-0000-0000-0000E64D0000}"/>
    <cellStyle name="Normal 2 2 2 4 2 14 5 5" xfId="20060" xr:uid="{00000000-0005-0000-0000-0000E74D0000}"/>
    <cellStyle name="Normal 2 2 2 4 2 14 5 6" xfId="20061" xr:uid="{00000000-0005-0000-0000-0000E84D0000}"/>
    <cellStyle name="Normal 2 2 2 4 2 14 5 7" xfId="20062" xr:uid="{00000000-0005-0000-0000-0000E94D0000}"/>
    <cellStyle name="Normal 2 2 2 4 2 14 5 8" xfId="20063" xr:uid="{00000000-0005-0000-0000-0000EA4D0000}"/>
    <cellStyle name="Normal 2 2 2 4 2 14 5 9" xfId="20064" xr:uid="{00000000-0005-0000-0000-0000EB4D0000}"/>
    <cellStyle name="Normal 2 2 2 4 2 14 6" xfId="20065" xr:uid="{00000000-0005-0000-0000-0000EC4D0000}"/>
    <cellStyle name="Normal 2 2 2 4 2 14 7" xfId="20066" xr:uid="{00000000-0005-0000-0000-0000ED4D0000}"/>
    <cellStyle name="Normal 2 2 2 4 2 14 8" xfId="20067" xr:uid="{00000000-0005-0000-0000-0000EE4D0000}"/>
    <cellStyle name="Normal 2 2 2 4 2 14 9" xfId="20068" xr:uid="{00000000-0005-0000-0000-0000EF4D0000}"/>
    <cellStyle name="Normal 2 2 2 4 2 15" xfId="20069" xr:uid="{00000000-0005-0000-0000-0000F04D0000}"/>
    <cellStyle name="Normal 2 2 2 4 2 15 10" xfId="20070" xr:uid="{00000000-0005-0000-0000-0000F14D0000}"/>
    <cellStyle name="Normal 2 2 2 4 2 15 11" xfId="20071" xr:uid="{00000000-0005-0000-0000-0000F24D0000}"/>
    <cellStyle name="Normal 2 2 2 4 2 15 12" xfId="20072" xr:uid="{00000000-0005-0000-0000-0000F34D0000}"/>
    <cellStyle name="Normal 2 2 2 4 2 15 13" xfId="20073" xr:uid="{00000000-0005-0000-0000-0000F44D0000}"/>
    <cellStyle name="Normal 2 2 2 4 2 15 14" xfId="20074" xr:uid="{00000000-0005-0000-0000-0000F54D0000}"/>
    <cellStyle name="Normal 2 2 2 4 2 15 2" xfId="20075" xr:uid="{00000000-0005-0000-0000-0000F64D0000}"/>
    <cellStyle name="Normal 2 2 2 4 2 15 2 10" xfId="20076" xr:uid="{00000000-0005-0000-0000-0000F74D0000}"/>
    <cellStyle name="Normal 2 2 2 4 2 15 2 2" xfId="20077" xr:uid="{00000000-0005-0000-0000-0000F84D0000}"/>
    <cellStyle name="Normal 2 2 2 4 2 15 2 3" xfId="20078" xr:uid="{00000000-0005-0000-0000-0000F94D0000}"/>
    <cellStyle name="Normal 2 2 2 4 2 15 2 4" xfId="20079" xr:uid="{00000000-0005-0000-0000-0000FA4D0000}"/>
    <cellStyle name="Normal 2 2 2 4 2 15 2 5" xfId="20080" xr:uid="{00000000-0005-0000-0000-0000FB4D0000}"/>
    <cellStyle name="Normal 2 2 2 4 2 15 2 6" xfId="20081" xr:uid="{00000000-0005-0000-0000-0000FC4D0000}"/>
    <cellStyle name="Normal 2 2 2 4 2 15 2 7" xfId="20082" xr:uid="{00000000-0005-0000-0000-0000FD4D0000}"/>
    <cellStyle name="Normal 2 2 2 4 2 15 2 8" xfId="20083" xr:uid="{00000000-0005-0000-0000-0000FE4D0000}"/>
    <cellStyle name="Normal 2 2 2 4 2 15 2 9" xfId="20084" xr:uid="{00000000-0005-0000-0000-0000FF4D0000}"/>
    <cellStyle name="Normal 2 2 2 4 2 15 3" xfId="20085" xr:uid="{00000000-0005-0000-0000-0000004E0000}"/>
    <cellStyle name="Normal 2 2 2 4 2 15 3 10" xfId="20086" xr:uid="{00000000-0005-0000-0000-0000014E0000}"/>
    <cellStyle name="Normal 2 2 2 4 2 15 3 2" xfId="20087" xr:uid="{00000000-0005-0000-0000-0000024E0000}"/>
    <cellStyle name="Normal 2 2 2 4 2 15 3 3" xfId="20088" xr:uid="{00000000-0005-0000-0000-0000034E0000}"/>
    <cellStyle name="Normal 2 2 2 4 2 15 3 4" xfId="20089" xr:uid="{00000000-0005-0000-0000-0000044E0000}"/>
    <cellStyle name="Normal 2 2 2 4 2 15 3 5" xfId="20090" xr:uid="{00000000-0005-0000-0000-0000054E0000}"/>
    <cellStyle name="Normal 2 2 2 4 2 15 3 6" xfId="20091" xr:uid="{00000000-0005-0000-0000-0000064E0000}"/>
    <cellStyle name="Normal 2 2 2 4 2 15 3 7" xfId="20092" xr:uid="{00000000-0005-0000-0000-0000074E0000}"/>
    <cellStyle name="Normal 2 2 2 4 2 15 3 8" xfId="20093" xr:uid="{00000000-0005-0000-0000-0000084E0000}"/>
    <cellStyle name="Normal 2 2 2 4 2 15 3 9" xfId="20094" xr:uid="{00000000-0005-0000-0000-0000094E0000}"/>
    <cellStyle name="Normal 2 2 2 4 2 15 4" xfId="20095" xr:uid="{00000000-0005-0000-0000-00000A4E0000}"/>
    <cellStyle name="Normal 2 2 2 4 2 15 4 10" xfId="20096" xr:uid="{00000000-0005-0000-0000-00000B4E0000}"/>
    <cellStyle name="Normal 2 2 2 4 2 15 4 2" xfId="20097" xr:uid="{00000000-0005-0000-0000-00000C4E0000}"/>
    <cellStyle name="Normal 2 2 2 4 2 15 4 3" xfId="20098" xr:uid="{00000000-0005-0000-0000-00000D4E0000}"/>
    <cellStyle name="Normal 2 2 2 4 2 15 4 4" xfId="20099" xr:uid="{00000000-0005-0000-0000-00000E4E0000}"/>
    <cellStyle name="Normal 2 2 2 4 2 15 4 5" xfId="20100" xr:uid="{00000000-0005-0000-0000-00000F4E0000}"/>
    <cellStyle name="Normal 2 2 2 4 2 15 4 6" xfId="20101" xr:uid="{00000000-0005-0000-0000-0000104E0000}"/>
    <cellStyle name="Normal 2 2 2 4 2 15 4 7" xfId="20102" xr:uid="{00000000-0005-0000-0000-0000114E0000}"/>
    <cellStyle name="Normal 2 2 2 4 2 15 4 8" xfId="20103" xr:uid="{00000000-0005-0000-0000-0000124E0000}"/>
    <cellStyle name="Normal 2 2 2 4 2 15 4 9" xfId="20104" xr:uid="{00000000-0005-0000-0000-0000134E0000}"/>
    <cellStyle name="Normal 2 2 2 4 2 15 5" xfId="20105" xr:uid="{00000000-0005-0000-0000-0000144E0000}"/>
    <cellStyle name="Normal 2 2 2 4 2 15 5 10" xfId="20106" xr:uid="{00000000-0005-0000-0000-0000154E0000}"/>
    <cellStyle name="Normal 2 2 2 4 2 15 5 2" xfId="20107" xr:uid="{00000000-0005-0000-0000-0000164E0000}"/>
    <cellStyle name="Normal 2 2 2 4 2 15 5 3" xfId="20108" xr:uid="{00000000-0005-0000-0000-0000174E0000}"/>
    <cellStyle name="Normal 2 2 2 4 2 15 5 4" xfId="20109" xr:uid="{00000000-0005-0000-0000-0000184E0000}"/>
    <cellStyle name="Normal 2 2 2 4 2 15 5 5" xfId="20110" xr:uid="{00000000-0005-0000-0000-0000194E0000}"/>
    <cellStyle name="Normal 2 2 2 4 2 15 5 6" xfId="20111" xr:uid="{00000000-0005-0000-0000-00001A4E0000}"/>
    <cellStyle name="Normal 2 2 2 4 2 15 5 7" xfId="20112" xr:uid="{00000000-0005-0000-0000-00001B4E0000}"/>
    <cellStyle name="Normal 2 2 2 4 2 15 5 8" xfId="20113" xr:uid="{00000000-0005-0000-0000-00001C4E0000}"/>
    <cellStyle name="Normal 2 2 2 4 2 15 5 9" xfId="20114" xr:uid="{00000000-0005-0000-0000-00001D4E0000}"/>
    <cellStyle name="Normal 2 2 2 4 2 15 6" xfId="20115" xr:uid="{00000000-0005-0000-0000-00001E4E0000}"/>
    <cellStyle name="Normal 2 2 2 4 2 15 7" xfId="20116" xr:uid="{00000000-0005-0000-0000-00001F4E0000}"/>
    <cellStyle name="Normal 2 2 2 4 2 15 8" xfId="20117" xr:uid="{00000000-0005-0000-0000-0000204E0000}"/>
    <cellStyle name="Normal 2 2 2 4 2 15 9" xfId="20118" xr:uid="{00000000-0005-0000-0000-0000214E0000}"/>
    <cellStyle name="Normal 2 2 2 4 2 16" xfId="20119" xr:uid="{00000000-0005-0000-0000-0000224E0000}"/>
    <cellStyle name="Normal 2 2 2 4 2 16 10" xfId="20120" xr:uid="{00000000-0005-0000-0000-0000234E0000}"/>
    <cellStyle name="Normal 2 2 2 4 2 16 11" xfId="20121" xr:uid="{00000000-0005-0000-0000-0000244E0000}"/>
    <cellStyle name="Normal 2 2 2 4 2 16 12" xfId="20122" xr:uid="{00000000-0005-0000-0000-0000254E0000}"/>
    <cellStyle name="Normal 2 2 2 4 2 16 13" xfId="20123" xr:uid="{00000000-0005-0000-0000-0000264E0000}"/>
    <cellStyle name="Normal 2 2 2 4 2 16 14" xfId="20124" xr:uid="{00000000-0005-0000-0000-0000274E0000}"/>
    <cellStyle name="Normal 2 2 2 4 2 16 2" xfId="20125" xr:uid="{00000000-0005-0000-0000-0000284E0000}"/>
    <cellStyle name="Normal 2 2 2 4 2 16 2 10" xfId="20126" xr:uid="{00000000-0005-0000-0000-0000294E0000}"/>
    <cellStyle name="Normal 2 2 2 4 2 16 2 2" xfId="20127" xr:uid="{00000000-0005-0000-0000-00002A4E0000}"/>
    <cellStyle name="Normal 2 2 2 4 2 16 2 3" xfId="20128" xr:uid="{00000000-0005-0000-0000-00002B4E0000}"/>
    <cellStyle name="Normal 2 2 2 4 2 16 2 4" xfId="20129" xr:uid="{00000000-0005-0000-0000-00002C4E0000}"/>
    <cellStyle name="Normal 2 2 2 4 2 16 2 5" xfId="20130" xr:uid="{00000000-0005-0000-0000-00002D4E0000}"/>
    <cellStyle name="Normal 2 2 2 4 2 16 2 6" xfId="20131" xr:uid="{00000000-0005-0000-0000-00002E4E0000}"/>
    <cellStyle name="Normal 2 2 2 4 2 16 2 7" xfId="20132" xr:uid="{00000000-0005-0000-0000-00002F4E0000}"/>
    <cellStyle name="Normal 2 2 2 4 2 16 2 8" xfId="20133" xr:uid="{00000000-0005-0000-0000-0000304E0000}"/>
    <cellStyle name="Normal 2 2 2 4 2 16 2 9" xfId="20134" xr:uid="{00000000-0005-0000-0000-0000314E0000}"/>
    <cellStyle name="Normal 2 2 2 4 2 16 3" xfId="20135" xr:uid="{00000000-0005-0000-0000-0000324E0000}"/>
    <cellStyle name="Normal 2 2 2 4 2 16 3 10" xfId="20136" xr:uid="{00000000-0005-0000-0000-0000334E0000}"/>
    <cellStyle name="Normal 2 2 2 4 2 16 3 2" xfId="20137" xr:uid="{00000000-0005-0000-0000-0000344E0000}"/>
    <cellStyle name="Normal 2 2 2 4 2 16 3 3" xfId="20138" xr:uid="{00000000-0005-0000-0000-0000354E0000}"/>
    <cellStyle name="Normal 2 2 2 4 2 16 3 4" xfId="20139" xr:uid="{00000000-0005-0000-0000-0000364E0000}"/>
    <cellStyle name="Normal 2 2 2 4 2 16 3 5" xfId="20140" xr:uid="{00000000-0005-0000-0000-0000374E0000}"/>
    <cellStyle name="Normal 2 2 2 4 2 16 3 6" xfId="20141" xr:uid="{00000000-0005-0000-0000-0000384E0000}"/>
    <cellStyle name="Normal 2 2 2 4 2 16 3 7" xfId="20142" xr:uid="{00000000-0005-0000-0000-0000394E0000}"/>
    <cellStyle name="Normal 2 2 2 4 2 16 3 8" xfId="20143" xr:uid="{00000000-0005-0000-0000-00003A4E0000}"/>
    <cellStyle name="Normal 2 2 2 4 2 16 3 9" xfId="20144" xr:uid="{00000000-0005-0000-0000-00003B4E0000}"/>
    <cellStyle name="Normal 2 2 2 4 2 16 4" xfId="20145" xr:uid="{00000000-0005-0000-0000-00003C4E0000}"/>
    <cellStyle name="Normal 2 2 2 4 2 16 4 10" xfId="20146" xr:uid="{00000000-0005-0000-0000-00003D4E0000}"/>
    <cellStyle name="Normal 2 2 2 4 2 16 4 2" xfId="20147" xr:uid="{00000000-0005-0000-0000-00003E4E0000}"/>
    <cellStyle name="Normal 2 2 2 4 2 16 4 3" xfId="20148" xr:uid="{00000000-0005-0000-0000-00003F4E0000}"/>
    <cellStyle name="Normal 2 2 2 4 2 16 4 4" xfId="20149" xr:uid="{00000000-0005-0000-0000-0000404E0000}"/>
    <cellStyle name="Normal 2 2 2 4 2 16 4 5" xfId="20150" xr:uid="{00000000-0005-0000-0000-0000414E0000}"/>
    <cellStyle name="Normal 2 2 2 4 2 16 4 6" xfId="20151" xr:uid="{00000000-0005-0000-0000-0000424E0000}"/>
    <cellStyle name="Normal 2 2 2 4 2 16 4 7" xfId="20152" xr:uid="{00000000-0005-0000-0000-0000434E0000}"/>
    <cellStyle name="Normal 2 2 2 4 2 16 4 8" xfId="20153" xr:uid="{00000000-0005-0000-0000-0000444E0000}"/>
    <cellStyle name="Normal 2 2 2 4 2 16 4 9" xfId="20154" xr:uid="{00000000-0005-0000-0000-0000454E0000}"/>
    <cellStyle name="Normal 2 2 2 4 2 16 5" xfId="20155" xr:uid="{00000000-0005-0000-0000-0000464E0000}"/>
    <cellStyle name="Normal 2 2 2 4 2 16 5 10" xfId="20156" xr:uid="{00000000-0005-0000-0000-0000474E0000}"/>
    <cellStyle name="Normal 2 2 2 4 2 16 5 2" xfId="20157" xr:uid="{00000000-0005-0000-0000-0000484E0000}"/>
    <cellStyle name="Normal 2 2 2 4 2 16 5 3" xfId="20158" xr:uid="{00000000-0005-0000-0000-0000494E0000}"/>
    <cellStyle name="Normal 2 2 2 4 2 16 5 4" xfId="20159" xr:uid="{00000000-0005-0000-0000-00004A4E0000}"/>
    <cellStyle name="Normal 2 2 2 4 2 16 5 5" xfId="20160" xr:uid="{00000000-0005-0000-0000-00004B4E0000}"/>
    <cellStyle name="Normal 2 2 2 4 2 16 5 6" xfId="20161" xr:uid="{00000000-0005-0000-0000-00004C4E0000}"/>
    <cellStyle name="Normal 2 2 2 4 2 16 5 7" xfId="20162" xr:uid="{00000000-0005-0000-0000-00004D4E0000}"/>
    <cellStyle name="Normal 2 2 2 4 2 16 5 8" xfId="20163" xr:uid="{00000000-0005-0000-0000-00004E4E0000}"/>
    <cellStyle name="Normal 2 2 2 4 2 16 5 9" xfId="20164" xr:uid="{00000000-0005-0000-0000-00004F4E0000}"/>
    <cellStyle name="Normal 2 2 2 4 2 16 6" xfId="20165" xr:uid="{00000000-0005-0000-0000-0000504E0000}"/>
    <cellStyle name="Normal 2 2 2 4 2 16 7" xfId="20166" xr:uid="{00000000-0005-0000-0000-0000514E0000}"/>
    <cellStyle name="Normal 2 2 2 4 2 16 8" xfId="20167" xr:uid="{00000000-0005-0000-0000-0000524E0000}"/>
    <cellStyle name="Normal 2 2 2 4 2 16 9" xfId="20168" xr:uid="{00000000-0005-0000-0000-0000534E0000}"/>
    <cellStyle name="Normal 2 2 2 4 2 17" xfId="20169" xr:uid="{00000000-0005-0000-0000-0000544E0000}"/>
    <cellStyle name="Normal 2 2 2 4 2 17 10" xfId="20170" xr:uid="{00000000-0005-0000-0000-0000554E0000}"/>
    <cellStyle name="Normal 2 2 2 4 2 17 11" xfId="20171" xr:uid="{00000000-0005-0000-0000-0000564E0000}"/>
    <cellStyle name="Normal 2 2 2 4 2 17 12" xfId="20172" xr:uid="{00000000-0005-0000-0000-0000574E0000}"/>
    <cellStyle name="Normal 2 2 2 4 2 17 13" xfId="20173" xr:uid="{00000000-0005-0000-0000-0000584E0000}"/>
    <cellStyle name="Normal 2 2 2 4 2 17 14" xfId="20174" xr:uid="{00000000-0005-0000-0000-0000594E0000}"/>
    <cellStyle name="Normal 2 2 2 4 2 17 2" xfId="20175" xr:uid="{00000000-0005-0000-0000-00005A4E0000}"/>
    <cellStyle name="Normal 2 2 2 4 2 17 2 10" xfId="20176" xr:uid="{00000000-0005-0000-0000-00005B4E0000}"/>
    <cellStyle name="Normal 2 2 2 4 2 17 2 2" xfId="20177" xr:uid="{00000000-0005-0000-0000-00005C4E0000}"/>
    <cellStyle name="Normal 2 2 2 4 2 17 2 3" xfId="20178" xr:uid="{00000000-0005-0000-0000-00005D4E0000}"/>
    <cellStyle name="Normal 2 2 2 4 2 17 2 4" xfId="20179" xr:uid="{00000000-0005-0000-0000-00005E4E0000}"/>
    <cellStyle name="Normal 2 2 2 4 2 17 2 5" xfId="20180" xr:uid="{00000000-0005-0000-0000-00005F4E0000}"/>
    <cellStyle name="Normal 2 2 2 4 2 17 2 6" xfId="20181" xr:uid="{00000000-0005-0000-0000-0000604E0000}"/>
    <cellStyle name="Normal 2 2 2 4 2 17 2 7" xfId="20182" xr:uid="{00000000-0005-0000-0000-0000614E0000}"/>
    <cellStyle name="Normal 2 2 2 4 2 17 2 8" xfId="20183" xr:uid="{00000000-0005-0000-0000-0000624E0000}"/>
    <cellStyle name="Normal 2 2 2 4 2 17 2 9" xfId="20184" xr:uid="{00000000-0005-0000-0000-0000634E0000}"/>
    <cellStyle name="Normal 2 2 2 4 2 17 3" xfId="20185" xr:uid="{00000000-0005-0000-0000-0000644E0000}"/>
    <cellStyle name="Normal 2 2 2 4 2 17 3 10" xfId="20186" xr:uid="{00000000-0005-0000-0000-0000654E0000}"/>
    <cellStyle name="Normal 2 2 2 4 2 17 3 2" xfId="20187" xr:uid="{00000000-0005-0000-0000-0000664E0000}"/>
    <cellStyle name="Normal 2 2 2 4 2 17 3 3" xfId="20188" xr:uid="{00000000-0005-0000-0000-0000674E0000}"/>
    <cellStyle name="Normal 2 2 2 4 2 17 3 4" xfId="20189" xr:uid="{00000000-0005-0000-0000-0000684E0000}"/>
    <cellStyle name="Normal 2 2 2 4 2 17 3 5" xfId="20190" xr:uid="{00000000-0005-0000-0000-0000694E0000}"/>
    <cellStyle name="Normal 2 2 2 4 2 17 3 6" xfId="20191" xr:uid="{00000000-0005-0000-0000-00006A4E0000}"/>
    <cellStyle name="Normal 2 2 2 4 2 17 3 7" xfId="20192" xr:uid="{00000000-0005-0000-0000-00006B4E0000}"/>
    <cellStyle name="Normal 2 2 2 4 2 17 3 8" xfId="20193" xr:uid="{00000000-0005-0000-0000-00006C4E0000}"/>
    <cellStyle name="Normal 2 2 2 4 2 17 3 9" xfId="20194" xr:uid="{00000000-0005-0000-0000-00006D4E0000}"/>
    <cellStyle name="Normal 2 2 2 4 2 17 4" xfId="20195" xr:uid="{00000000-0005-0000-0000-00006E4E0000}"/>
    <cellStyle name="Normal 2 2 2 4 2 17 4 10" xfId="20196" xr:uid="{00000000-0005-0000-0000-00006F4E0000}"/>
    <cellStyle name="Normal 2 2 2 4 2 17 4 2" xfId="20197" xr:uid="{00000000-0005-0000-0000-0000704E0000}"/>
    <cellStyle name="Normal 2 2 2 4 2 17 4 3" xfId="20198" xr:uid="{00000000-0005-0000-0000-0000714E0000}"/>
    <cellStyle name="Normal 2 2 2 4 2 17 4 4" xfId="20199" xr:uid="{00000000-0005-0000-0000-0000724E0000}"/>
    <cellStyle name="Normal 2 2 2 4 2 17 4 5" xfId="20200" xr:uid="{00000000-0005-0000-0000-0000734E0000}"/>
    <cellStyle name="Normal 2 2 2 4 2 17 4 6" xfId="20201" xr:uid="{00000000-0005-0000-0000-0000744E0000}"/>
    <cellStyle name="Normal 2 2 2 4 2 17 4 7" xfId="20202" xr:uid="{00000000-0005-0000-0000-0000754E0000}"/>
    <cellStyle name="Normal 2 2 2 4 2 17 4 8" xfId="20203" xr:uid="{00000000-0005-0000-0000-0000764E0000}"/>
    <cellStyle name="Normal 2 2 2 4 2 17 4 9" xfId="20204" xr:uid="{00000000-0005-0000-0000-0000774E0000}"/>
    <cellStyle name="Normal 2 2 2 4 2 17 5" xfId="20205" xr:uid="{00000000-0005-0000-0000-0000784E0000}"/>
    <cellStyle name="Normal 2 2 2 4 2 17 5 10" xfId="20206" xr:uid="{00000000-0005-0000-0000-0000794E0000}"/>
    <cellStyle name="Normal 2 2 2 4 2 17 5 2" xfId="20207" xr:uid="{00000000-0005-0000-0000-00007A4E0000}"/>
    <cellStyle name="Normal 2 2 2 4 2 17 5 3" xfId="20208" xr:uid="{00000000-0005-0000-0000-00007B4E0000}"/>
    <cellStyle name="Normal 2 2 2 4 2 17 5 4" xfId="20209" xr:uid="{00000000-0005-0000-0000-00007C4E0000}"/>
    <cellStyle name="Normal 2 2 2 4 2 17 5 5" xfId="20210" xr:uid="{00000000-0005-0000-0000-00007D4E0000}"/>
    <cellStyle name="Normal 2 2 2 4 2 17 5 6" xfId="20211" xr:uid="{00000000-0005-0000-0000-00007E4E0000}"/>
    <cellStyle name="Normal 2 2 2 4 2 17 5 7" xfId="20212" xr:uid="{00000000-0005-0000-0000-00007F4E0000}"/>
    <cellStyle name="Normal 2 2 2 4 2 17 5 8" xfId="20213" xr:uid="{00000000-0005-0000-0000-0000804E0000}"/>
    <cellStyle name="Normal 2 2 2 4 2 17 5 9" xfId="20214" xr:uid="{00000000-0005-0000-0000-0000814E0000}"/>
    <cellStyle name="Normal 2 2 2 4 2 17 6" xfId="20215" xr:uid="{00000000-0005-0000-0000-0000824E0000}"/>
    <cellStyle name="Normal 2 2 2 4 2 17 7" xfId="20216" xr:uid="{00000000-0005-0000-0000-0000834E0000}"/>
    <cellStyle name="Normal 2 2 2 4 2 17 8" xfId="20217" xr:uid="{00000000-0005-0000-0000-0000844E0000}"/>
    <cellStyle name="Normal 2 2 2 4 2 17 9" xfId="20218" xr:uid="{00000000-0005-0000-0000-0000854E0000}"/>
    <cellStyle name="Normal 2 2 2 4 2 18" xfId="20219" xr:uid="{00000000-0005-0000-0000-0000864E0000}"/>
    <cellStyle name="Normal 2 2 2 4 2 18 10" xfId="20220" xr:uid="{00000000-0005-0000-0000-0000874E0000}"/>
    <cellStyle name="Normal 2 2 2 4 2 18 11" xfId="20221" xr:uid="{00000000-0005-0000-0000-0000884E0000}"/>
    <cellStyle name="Normal 2 2 2 4 2 18 12" xfId="20222" xr:uid="{00000000-0005-0000-0000-0000894E0000}"/>
    <cellStyle name="Normal 2 2 2 4 2 18 13" xfId="20223" xr:uid="{00000000-0005-0000-0000-00008A4E0000}"/>
    <cellStyle name="Normal 2 2 2 4 2 18 14" xfId="20224" xr:uid="{00000000-0005-0000-0000-00008B4E0000}"/>
    <cellStyle name="Normal 2 2 2 4 2 18 2" xfId="20225" xr:uid="{00000000-0005-0000-0000-00008C4E0000}"/>
    <cellStyle name="Normal 2 2 2 4 2 18 2 10" xfId="20226" xr:uid="{00000000-0005-0000-0000-00008D4E0000}"/>
    <cellStyle name="Normal 2 2 2 4 2 18 2 2" xfId="20227" xr:uid="{00000000-0005-0000-0000-00008E4E0000}"/>
    <cellStyle name="Normal 2 2 2 4 2 18 2 3" xfId="20228" xr:uid="{00000000-0005-0000-0000-00008F4E0000}"/>
    <cellStyle name="Normal 2 2 2 4 2 18 2 4" xfId="20229" xr:uid="{00000000-0005-0000-0000-0000904E0000}"/>
    <cellStyle name="Normal 2 2 2 4 2 18 2 5" xfId="20230" xr:uid="{00000000-0005-0000-0000-0000914E0000}"/>
    <cellStyle name="Normal 2 2 2 4 2 18 2 6" xfId="20231" xr:uid="{00000000-0005-0000-0000-0000924E0000}"/>
    <cellStyle name="Normal 2 2 2 4 2 18 2 7" xfId="20232" xr:uid="{00000000-0005-0000-0000-0000934E0000}"/>
    <cellStyle name="Normal 2 2 2 4 2 18 2 8" xfId="20233" xr:uid="{00000000-0005-0000-0000-0000944E0000}"/>
    <cellStyle name="Normal 2 2 2 4 2 18 2 9" xfId="20234" xr:uid="{00000000-0005-0000-0000-0000954E0000}"/>
    <cellStyle name="Normal 2 2 2 4 2 18 3" xfId="20235" xr:uid="{00000000-0005-0000-0000-0000964E0000}"/>
    <cellStyle name="Normal 2 2 2 4 2 18 3 10" xfId="20236" xr:uid="{00000000-0005-0000-0000-0000974E0000}"/>
    <cellStyle name="Normal 2 2 2 4 2 18 3 2" xfId="20237" xr:uid="{00000000-0005-0000-0000-0000984E0000}"/>
    <cellStyle name="Normal 2 2 2 4 2 18 3 3" xfId="20238" xr:uid="{00000000-0005-0000-0000-0000994E0000}"/>
    <cellStyle name="Normal 2 2 2 4 2 18 3 4" xfId="20239" xr:uid="{00000000-0005-0000-0000-00009A4E0000}"/>
    <cellStyle name="Normal 2 2 2 4 2 18 3 5" xfId="20240" xr:uid="{00000000-0005-0000-0000-00009B4E0000}"/>
    <cellStyle name="Normal 2 2 2 4 2 18 3 6" xfId="20241" xr:uid="{00000000-0005-0000-0000-00009C4E0000}"/>
    <cellStyle name="Normal 2 2 2 4 2 18 3 7" xfId="20242" xr:uid="{00000000-0005-0000-0000-00009D4E0000}"/>
    <cellStyle name="Normal 2 2 2 4 2 18 3 8" xfId="20243" xr:uid="{00000000-0005-0000-0000-00009E4E0000}"/>
    <cellStyle name="Normal 2 2 2 4 2 18 3 9" xfId="20244" xr:uid="{00000000-0005-0000-0000-00009F4E0000}"/>
    <cellStyle name="Normal 2 2 2 4 2 18 4" xfId="20245" xr:uid="{00000000-0005-0000-0000-0000A04E0000}"/>
    <cellStyle name="Normal 2 2 2 4 2 18 4 10" xfId="20246" xr:uid="{00000000-0005-0000-0000-0000A14E0000}"/>
    <cellStyle name="Normal 2 2 2 4 2 18 4 2" xfId="20247" xr:uid="{00000000-0005-0000-0000-0000A24E0000}"/>
    <cellStyle name="Normal 2 2 2 4 2 18 4 3" xfId="20248" xr:uid="{00000000-0005-0000-0000-0000A34E0000}"/>
    <cellStyle name="Normal 2 2 2 4 2 18 4 4" xfId="20249" xr:uid="{00000000-0005-0000-0000-0000A44E0000}"/>
    <cellStyle name="Normal 2 2 2 4 2 18 4 5" xfId="20250" xr:uid="{00000000-0005-0000-0000-0000A54E0000}"/>
    <cellStyle name="Normal 2 2 2 4 2 18 4 6" xfId="20251" xr:uid="{00000000-0005-0000-0000-0000A64E0000}"/>
    <cellStyle name="Normal 2 2 2 4 2 18 4 7" xfId="20252" xr:uid="{00000000-0005-0000-0000-0000A74E0000}"/>
    <cellStyle name="Normal 2 2 2 4 2 18 4 8" xfId="20253" xr:uid="{00000000-0005-0000-0000-0000A84E0000}"/>
    <cellStyle name="Normal 2 2 2 4 2 18 4 9" xfId="20254" xr:uid="{00000000-0005-0000-0000-0000A94E0000}"/>
    <cellStyle name="Normal 2 2 2 4 2 18 5" xfId="20255" xr:uid="{00000000-0005-0000-0000-0000AA4E0000}"/>
    <cellStyle name="Normal 2 2 2 4 2 18 5 10" xfId="20256" xr:uid="{00000000-0005-0000-0000-0000AB4E0000}"/>
    <cellStyle name="Normal 2 2 2 4 2 18 5 2" xfId="20257" xr:uid="{00000000-0005-0000-0000-0000AC4E0000}"/>
    <cellStyle name="Normal 2 2 2 4 2 18 5 3" xfId="20258" xr:uid="{00000000-0005-0000-0000-0000AD4E0000}"/>
    <cellStyle name="Normal 2 2 2 4 2 18 5 4" xfId="20259" xr:uid="{00000000-0005-0000-0000-0000AE4E0000}"/>
    <cellStyle name="Normal 2 2 2 4 2 18 5 5" xfId="20260" xr:uid="{00000000-0005-0000-0000-0000AF4E0000}"/>
    <cellStyle name="Normal 2 2 2 4 2 18 5 6" xfId="20261" xr:uid="{00000000-0005-0000-0000-0000B04E0000}"/>
    <cellStyle name="Normal 2 2 2 4 2 18 5 7" xfId="20262" xr:uid="{00000000-0005-0000-0000-0000B14E0000}"/>
    <cellStyle name="Normal 2 2 2 4 2 18 5 8" xfId="20263" xr:uid="{00000000-0005-0000-0000-0000B24E0000}"/>
    <cellStyle name="Normal 2 2 2 4 2 18 5 9" xfId="20264" xr:uid="{00000000-0005-0000-0000-0000B34E0000}"/>
    <cellStyle name="Normal 2 2 2 4 2 18 6" xfId="20265" xr:uid="{00000000-0005-0000-0000-0000B44E0000}"/>
    <cellStyle name="Normal 2 2 2 4 2 18 7" xfId="20266" xr:uid="{00000000-0005-0000-0000-0000B54E0000}"/>
    <cellStyle name="Normal 2 2 2 4 2 18 8" xfId="20267" xr:uid="{00000000-0005-0000-0000-0000B64E0000}"/>
    <cellStyle name="Normal 2 2 2 4 2 18 9" xfId="20268" xr:uid="{00000000-0005-0000-0000-0000B74E0000}"/>
    <cellStyle name="Normal 2 2 2 4 2 19" xfId="20269" xr:uid="{00000000-0005-0000-0000-0000B84E0000}"/>
    <cellStyle name="Normal 2 2 2 4 2 19 10" xfId="20270" xr:uid="{00000000-0005-0000-0000-0000B94E0000}"/>
    <cellStyle name="Normal 2 2 2 4 2 19 11" xfId="20271" xr:uid="{00000000-0005-0000-0000-0000BA4E0000}"/>
    <cellStyle name="Normal 2 2 2 4 2 19 12" xfId="20272" xr:uid="{00000000-0005-0000-0000-0000BB4E0000}"/>
    <cellStyle name="Normal 2 2 2 4 2 19 13" xfId="20273" xr:uid="{00000000-0005-0000-0000-0000BC4E0000}"/>
    <cellStyle name="Normal 2 2 2 4 2 19 14" xfId="20274" xr:uid="{00000000-0005-0000-0000-0000BD4E0000}"/>
    <cellStyle name="Normal 2 2 2 4 2 19 2" xfId="20275" xr:uid="{00000000-0005-0000-0000-0000BE4E0000}"/>
    <cellStyle name="Normal 2 2 2 4 2 19 2 10" xfId="20276" xr:uid="{00000000-0005-0000-0000-0000BF4E0000}"/>
    <cellStyle name="Normal 2 2 2 4 2 19 2 2" xfId="20277" xr:uid="{00000000-0005-0000-0000-0000C04E0000}"/>
    <cellStyle name="Normal 2 2 2 4 2 19 2 3" xfId="20278" xr:uid="{00000000-0005-0000-0000-0000C14E0000}"/>
    <cellStyle name="Normal 2 2 2 4 2 19 2 4" xfId="20279" xr:uid="{00000000-0005-0000-0000-0000C24E0000}"/>
    <cellStyle name="Normal 2 2 2 4 2 19 2 5" xfId="20280" xr:uid="{00000000-0005-0000-0000-0000C34E0000}"/>
    <cellStyle name="Normal 2 2 2 4 2 19 2 6" xfId="20281" xr:uid="{00000000-0005-0000-0000-0000C44E0000}"/>
    <cellStyle name="Normal 2 2 2 4 2 19 2 7" xfId="20282" xr:uid="{00000000-0005-0000-0000-0000C54E0000}"/>
    <cellStyle name="Normal 2 2 2 4 2 19 2 8" xfId="20283" xr:uid="{00000000-0005-0000-0000-0000C64E0000}"/>
    <cellStyle name="Normal 2 2 2 4 2 19 2 9" xfId="20284" xr:uid="{00000000-0005-0000-0000-0000C74E0000}"/>
    <cellStyle name="Normal 2 2 2 4 2 19 3" xfId="20285" xr:uid="{00000000-0005-0000-0000-0000C84E0000}"/>
    <cellStyle name="Normal 2 2 2 4 2 19 3 10" xfId="20286" xr:uid="{00000000-0005-0000-0000-0000C94E0000}"/>
    <cellStyle name="Normal 2 2 2 4 2 19 3 2" xfId="20287" xr:uid="{00000000-0005-0000-0000-0000CA4E0000}"/>
    <cellStyle name="Normal 2 2 2 4 2 19 3 3" xfId="20288" xr:uid="{00000000-0005-0000-0000-0000CB4E0000}"/>
    <cellStyle name="Normal 2 2 2 4 2 19 3 4" xfId="20289" xr:uid="{00000000-0005-0000-0000-0000CC4E0000}"/>
    <cellStyle name="Normal 2 2 2 4 2 19 3 5" xfId="20290" xr:uid="{00000000-0005-0000-0000-0000CD4E0000}"/>
    <cellStyle name="Normal 2 2 2 4 2 19 3 6" xfId="20291" xr:uid="{00000000-0005-0000-0000-0000CE4E0000}"/>
    <cellStyle name="Normal 2 2 2 4 2 19 3 7" xfId="20292" xr:uid="{00000000-0005-0000-0000-0000CF4E0000}"/>
    <cellStyle name="Normal 2 2 2 4 2 19 3 8" xfId="20293" xr:uid="{00000000-0005-0000-0000-0000D04E0000}"/>
    <cellStyle name="Normal 2 2 2 4 2 19 3 9" xfId="20294" xr:uid="{00000000-0005-0000-0000-0000D14E0000}"/>
    <cellStyle name="Normal 2 2 2 4 2 19 4" xfId="20295" xr:uid="{00000000-0005-0000-0000-0000D24E0000}"/>
    <cellStyle name="Normal 2 2 2 4 2 19 4 10" xfId="20296" xr:uid="{00000000-0005-0000-0000-0000D34E0000}"/>
    <cellStyle name="Normal 2 2 2 4 2 19 4 2" xfId="20297" xr:uid="{00000000-0005-0000-0000-0000D44E0000}"/>
    <cellStyle name="Normal 2 2 2 4 2 19 4 3" xfId="20298" xr:uid="{00000000-0005-0000-0000-0000D54E0000}"/>
    <cellStyle name="Normal 2 2 2 4 2 19 4 4" xfId="20299" xr:uid="{00000000-0005-0000-0000-0000D64E0000}"/>
    <cellStyle name="Normal 2 2 2 4 2 19 4 5" xfId="20300" xr:uid="{00000000-0005-0000-0000-0000D74E0000}"/>
    <cellStyle name="Normal 2 2 2 4 2 19 4 6" xfId="20301" xr:uid="{00000000-0005-0000-0000-0000D84E0000}"/>
    <cellStyle name="Normal 2 2 2 4 2 19 4 7" xfId="20302" xr:uid="{00000000-0005-0000-0000-0000D94E0000}"/>
    <cellStyle name="Normal 2 2 2 4 2 19 4 8" xfId="20303" xr:uid="{00000000-0005-0000-0000-0000DA4E0000}"/>
    <cellStyle name="Normal 2 2 2 4 2 19 4 9" xfId="20304" xr:uid="{00000000-0005-0000-0000-0000DB4E0000}"/>
    <cellStyle name="Normal 2 2 2 4 2 19 5" xfId="20305" xr:uid="{00000000-0005-0000-0000-0000DC4E0000}"/>
    <cellStyle name="Normal 2 2 2 4 2 19 5 10" xfId="20306" xr:uid="{00000000-0005-0000-0000-0000DD4E0000}"/>
    <cellStyle name="Normal 2 2 2 4 2 19 5 2" xfId="20307" xr:uid="{00000000-0005-0000-0000-0000DE4E0000}"/>
    <cellStyle name="Normal 2 2 2 4 2 19 5 3" xfId="20308" xr:uid="{00000000-0005-0000-0000-0000DF4E0000}"/>
    <cellStyle name="Normal 2 2 2 4 2 19 5 4" xfId="20309" xr:uid="{00000000-0005-0000-0000-0000E04E0000}"/>
    <cellStyle name="Normal 2 2 2 4 2 19 5 5" xfId="20310" xr:uid="{00000000-0005-0000-0000-0000E14E0000}"/>
    <cellStyle name="Normal 2 2 2 4 2 19 5 6" xfId="20311" xr:uid="{00000000-0005-0000-0000-0000E24E0000}"/>
    <cellStyle name="Normal 2 2 2 4 2 19 5 7" xfId="20312" xr:uid="{00000000-0005-0000-0000-0000E34E0000}"/>
    <cellStyle name="Normal 2 2 2 4 2 19 5 8" xfId="20313" xr:uid="{00000000-0005-0000-0000-0000E44E0000}"/>
    <cellStyle name="Normal 2 2 2 4 2 19 5 9" xfId="20314" xr:uid="{00000000-0005-0000-0000-0000E54E0000}"/>
    <cellStyle name="Normal 2 2 2 4 2 19 6" xfId="20315" xr:uid="{00000000-0005-0000-0000-0000E64E0000}"/>
    <cellStyle name="Normal 2 2 2 4 2 19 7" xfId="20316" xr:uid="{00000000-0005-0000-0000-0000E74E0000}"/>
    <cellStyle name="Normal 2 2 2 4 2 19 8" xfId="20317" xr:uid="{00000000-0005-0000-0000-0000E84E0000}"/>
    <cellStyle name="Normal 2 2 2 4 2 19 9" xfId="20318" xr:uid="{00000000-0005-0000-0000-0000E94E0000}"/>
    <cellStyle name="Normal 2 2 2 4 2 2" xfId="20319" xr:uid="{00000000-0005-0000-0000-0000EA4E0000}"/>
    <cellStyle name="Normal 2 2 2 4 2 2 10" xfId="20320" xr:uid="{00000000-0005-0000-0000-0000EB4E0000}"/>
    <cellStyle name="Normal 2 2 2 4 2 2 11" xfId="20321" xr:uid="{00000000-0005-0000-0000-0000EC4E0000}"/>
    <cellStyle name="Normal 2 2 2 4 2 2 12" xfId="20322" xr:uid="{00000000-0005-0000-0000-0000ED4E0000}"/>
    <cellStyle name="Normal 2 2 2 4 2 2 13" xfId="20323" xr:uid="{00000000-0005-0000-0000-0000EE4E0000}"/>
    <cellStyle name="Normal 2 2 2 4 2 2 14" xfId="20324" xr:uid="{00000000-0005-0000-0000-0000EF4E0000}"/>
    <cellStyle name="Normal 2 2 2 4 2 2 15" xfId="20325" xr:uid="{00000000-0005-0000-0000-0000F04E0000}"/>
    <cellStyle name="Normal 2 2 2 4 2 2 16" xfId="20326" xr:uid="{00000000-0005-0000-0000-0000F14E0000}"/>
    <cellStyle name="Normal 2 2 2 4 2 2 17" xfId="20327" xr:uid="{00000000-0005-0000-0000-0000F24E0000}"/>
    <cellStyle name="Normal 2 2 2 4 2 2 18" xfId="20328" xr:uid="{00000000-0005-0000-0000-0000F34E0000}"/>
    <cellStyle name="Normal 2 2 2 4 2 2 19" xfId="20329" xr:uid="{00000000-0005-0000-0000-0000F44E0000}"/>
    <cellStyle name="Normal 2 2 2 4 2 2 2" xfId="20330" xr:uid="{00000000-0005-0000-0000-0000F54E0000}"/>
    <cellStyle name="Normal 2 2 2 4 2 2 20" xfId="20331" xr:uid="{00000000-0005-0000-0000-0000F64E0000}"/>
    <cellStyle name="Normal 2 2 2 4 2 2 21" xfId="20332" xr:uid="{00000000-0005-0000-0000-0000F74E0000}"/>
    <cellStyle name="Normal 2 2 2 4 2 2 21 10" xfId="20333" xr:uid="{00000000-0005-0000-0000-0000F84E0000}"/>
    <cellStyle name="Normal 2 2 2 4 2 2 21 2" xfId="20334" xr:uid="{00000000-0005-0000-0000-0000F94E0000}"/>
    <cellStyle name="Normal 2 2 2 4 2 2 21 3" xfId="20335" xr:uid="{00000000-0005-0000-0000-0000FA4E0000}"/>
    <cellStyle name="Normal 2 2 2 4 2 2 21 4" xfId="20336" xr:uid="{00000000-0005-0000-0000-0000FB4E0000}"/>
    <cellStyle name="Normal 2 2 2 4 2 2 21 5" xfId="20337" xr:uid="{00000000-0005-0000-0000-0000FC4E0000}"/>
    <cellStyle name="Normal 2 2 2 4 2 2 21 6" xfId="20338" xr:uid="{00000000-0005-0000-0000-0000FD4E0000}"/>
    <cellStyle name="Normal 2 2 2 4 2 2 21 7" xfId="20339" xr:uid="{00000000-0005-0000-0000-0000FE4E0000}"/>
    <cellStyle name="Normal 2 2 2 4 2 2 21 8" xfId="20340" xr:uid="{00000000-0005-0000-0000-0000FF4E0000}"/>
    <cellStyle name="Normal 2 2 2 4 2 2 21 9" xfId="20341" xr:uid="{00000000-0005-0000-0000-0000004F0000}"/>
    <cellStyle name="Normal 2 2 2 4 2 2 22" xfId="20342" xr:uid="{00000000-0005-0000-0000-0000014F0000}"/>
    <cellStyle name="Normal 2 2 2 4 2 2 22 10" xfId="20343" xr:uid="{00000000-0005-0000-0000-0000024F0000}"/>
    <cellStyle name="Normal 2 2 2 4 2 2 22 2" xfId="20344" xr:uid="{00000000-0005-0000-0000-0000034F0000}"/>
    <cellStyle name="Normal 2 2 2 4 2 2 22 3" xfId="20345" xr:uid="{00000000-0005-0000-0000-0000044F0000}"/>
    <cellStyle name="Normal 2 2 2 4 2 2 22 4" xfId="20346" xr:uid="{00000000-0005-0000-0000-0000054F0000}"/>
    <cellStyle name="Normal 2 2 2 4 2 2 22 5" xfId="20347" xr:uid="{00000000-0005-0000-0000-0000064F0000}"/>
    <cellStyle name="Normal 2 2 2 4 2 2 22 6" xfId="20348" xr:uid="{00000000-0005-0000-0000-0000074F0000}"/>
    <cellStyle name="Normal 2 2 2 4 2 2 22 7" xfId="20349" xr:uid="{00000000-0005-0000-0000-0000084F0000}"/>
    <cellStyle name="Normal 2 2 2 4 2 2 22 8" xfId="20350" xr:uid="{00000000-0005-0000-0000-0000094F0000}"/>
    <cellStyle name="Normal 2 2 2 4 2 2 22 9" xfId="20351" xr:uid="{00000000-0005-0000-0000-00000A4F0000}"/>
    <cellStyle name="Normal 2 2 2 4 2 2 23" xfId="20352" xr:uid="{00000000-0005-0000-0000-00000B4F0000}"/>
    <cellStyle name="Normal 2 2 2 4 2 2 23 10" xfId="20353" xr:uid="{00000000-0005-0000-0000-00000C4F0000}"/>
    <cellStyle name="Normal 2 2 2 4 2 2 23 2" xfId="20354" xr:uid="{00000000-0005-0000-0000-00000D4F0000}"/>
    <cellStyle name="Normal 2 2 2 4 2 2 23 3" xfId="20355" xr:uid="{00000000-0005-0000-0000-00000E4F0000}"/>
    <cellStyle name="Normal 2 2 2 4 2 2 23 4" xfId="20356" xr:uid="{00000000-0005-0000-0000-00000F4F0000}"/>
    <cellStyle name="Normal 2 2 2 4 2 2 23 5" xfId="20357" xr:uid="{00000000-0005-0000-0000-0000104F0000}"/>
    <cellStyle name="Normal 2 2 2 4 2 2 23 6" xfId="20358" xr:uid="{00000000-0005-0000-0000-0000114F0000}"/>
    <cellStyle name="Normal 2 2 2 4 2 2 23 7" xfId="20359" xr:uid="{00000000-0005-0000-0000-0000124F0000}"/>
    <cellStyle name="Normal 2 2 2 4 2 2 23 8" xfId="20360" xr:uid="{00000000-0005-0000-0000-0000134F0000}"/>
    <cellStyle name="Normal 2 2 2 4 2 2 23 9" xfId="20361" xr:uid="{00000000-0005-0000-0000-0000144F0000}"/>
    <cellStyle name="Normal 2 2 2 4 2 2 24" xfId="20362" xr:uid="{00000000-0005-0000-0000-0000154F0000}"/>
    <cellStyle name="Normal 2 2 2 4 2 2 24 10" xfId="20363" xr:uid="{00000000-0005-0000-0000-0000164F0000}"/>
    <cellStyle name="Normal 2 2 2 4 2 2 24 2" xfId="20364" xr:uid="{00000000-0005-0000-0000-0000174F0000}"/>
    <cellStyle name="Normal 2 2 2 4 2 2 24 3" xfId="20365" xr:uid="{00000000-0005-0000-0000-0000184F0000}"/>
    <cellStyle name="Normal 2 2 2 4 2 2 24 4" xfId="20366" xr:uid="{00000000-0005-0000-0000-0000194F0000}"/>
    <cellStyle name="Normal 2 2 2 4 2 2 24 5" xfId="20367" xr:uid="{00000000-0005-0000-0000-00001A4F0000}"/>
    <cellStyle name="Normal 2 2 2 4 2 2 24 6" xfId="20368" xr:uid="{00000000-0005-0000-0000-00001B4F0000}"/>
    <cellStyle name="Normal 2 2 2 4 2 2 24 7" xfId="20369" xr:uid="{00000000-0005-0000-0000-00001C4F0000}"/>
    <cellStyle name="Normal 2 2 2 4 2 2 24 8" xfId="20370" xr:uid="{00000000-0005-0000-0000-00001D4F0000}"/>
    <cellStyle name="Normal 2 2 2 4 2 2 24 9" xfId="20371" xr:uid="{00000000-0005-0000-0000-00001E4F0000}"/>
    <cellStyle name="Normal 2 2 2 4 2 2 25" xfId="20372" xr:uid="{00000000-0005-0000-0000-00001F4F0000}"/>
    <cellStyle name="Normal 2 2 2 4 2 2 26" xfId="20373" xr:uid="{00000000-0005-0000-0000-0000204F0000}"/>
    <cellStyle name="Normal 2 2 2 4 2 2 27" xfId="20374" xr:uid="{00000000-0005-0000-0000-0000214F0000}"/>
    <cellStyle name="Normal 2 2 2 4 2 2 28" xfId="20375" xr:uid="{00000000-0005-0000-0000-0000224F0000}"/>
    <cellStyle name="Normal 2 2 2 4 2 2 29" xfId="20376" xr:uid="{00000000-0005-0000-0000-0000234F0000}"/>
    <cellStyle name="Normal 2 2 2 4 2 2 3" xfId="20377" xr:uid="{00000000-0005-0000-0000-0000244F0000}"/>
    <cellStyle name="Normal 2 2 2 4 2 2 30" xfId="20378" xr:uid="{00000000-0005-0000-0000-0000254F0000}"/>
    <cellStyle name="Normal 2 2 2 4 2 2 31" xfId="20379" xr:uid="{00000000-0005-0000-0000-0000264F0000}"/>
    <cellStyle name="Normal 2 2 2 4 2 2 32" xfId="20380" xr:uid="{00000000-0005-0000-0000-0000274F0000}"/>
    <cellStyle name="Normal 2 2 2 4 2 2 33" xfId="20381" xr:uid="{00000000-0005-0000-0000-0000284F0000}"/>
    <cellStyle name="Normal 2 2 2 4 2 2 34" xfId="20382" xr:uid="{00000000-0005-0000-0000-0000294F0000}"/>
    <cellStyle name="Normal 2 2 2 4 2 2 35" xfId="20383" xr:uid="{00000000-0005-0000-0000-00002A4F0000}"/>
    <cellStyle name="Normal 2 2 2 4 2 2 4" xfId="20384" xr:uid="{00000000-0005-0000-0000-00002B4F0000}"/>
    <cellStyle name="Normal 2 2 2 4 2 2 5" xfId="20385" xr:uid="{00000000-0005-0000-0000-00002C4F0000}"/>
    <cellStyle name="Normal 2 2 2 4 2 2 6" xfId="20386" xr:uid="{00000000-0005-0000-0000-00002D4F0000}"/>
    <cellStyle name="Normal 2 2 2 4 2 2 7" xfId="20387" xr:uid="{00000000-0005-0000-0000-00002E4F0000}"/>
    <cellStyle name="Normal 2 2 2 4 2 2 8" xfId="20388" xr:uid="{00000000-0005-0000-0000-00002F4F0000}"/>
    <cellStyle name="Normal 2 2 2 4 2 2 9" xfId="20389" xr:uid="{00000000-0005-0000-0000-0000304F0000}"/>
    <cellStyle name="Normal 2 2 2 4 2 20" xfId="20390" xr:uid="{00000000-0005-0000-0000-0000314F0000}"/>
    <cellStyle name="Normal 2 2 2 4 2 20 10" xfId="20391" xr:uid="{00000000-0005-0000-0000-0000324F0000}"/>
    <cellStyle name="Normal 2 2 2 4 2 20 11" xfId="20392" xr:uid="{00000000-0005-0000-0000-0000334F0000}"/>
    <cellStyle name="Normal 2 2 2 4 2 20 12" xfId="20393" xr:uid="{00000000-0005-0000-0000-0000344F0000}"/>
    <cellStyle name="Normal 2 2 2 4 2 20 13" xfId="20394" xr:uid="{00000000-0005-0000-0000-0000354F0000}"/>
    <cellStyle name="Normal 2 2 2 4 2 20 14" xfId="20395" xr:uid="{00000000-0005-0000-0000-0000364F0000}"/>
    <cellStyle name="Normal 2 2 2 4 2 20 2" xfId="20396" xr:uid="{00000000-0005-0000-0000-0000374F0000}"/>
    <cellStyle name="Normal 2 2 2 4 2 20 2 10" xfId="20397" xr:uid="{00000000-0005-0000-0000-0000384F0000}"/>
    <cellStyle name="Normal 2 2 2 4 2 20 2 2" xfId="20398" xr:uid="{00000000-0005-0000-0000-0000394F0000}"/>
    <cellStyle name="Normal 2 2 2 4 2 20 2 3" xfId="20399" xr:uid="{00000000-0005-0000-0000-00003A4F0000}"/>
    <cellStyle name="Normal 2 2 2 4 2 20 2 4" xfId="20400" xr:uid="{00000000-0005-0000-0000-00003B4F0000}"/>
    <cellStyle name="Normal 2 2 2 4 2 20 2 5" xfId="20401" xr:uid="{00000000-0005-0000-0000-00003C4F0000}"/>
    <cellStyle name="Normal 2 2 2 4 2 20 2 6" xfId="20402" xr:uid="{00000000-0005-0000-0000-00003D4F0000}"/>
    <cellStyle name="Normal 2 2 2 4 2 20 2 7" xfId="20403" xr:uid="{00000000-0005-0000-0000-00003E4F0000}"/>
    <cellStyle name="Normal 2 2 2 4 2 20 2 8" xfId="20404" xr:uid="{00000000-0005-0000-0000-00003F4F0000}"/>
    <cellStyle name="Normal 2 2 2 4 2 20 2 9" xfId="20405" xr:uid="{00000000-0005-0000-0000-0000404F0000}"/>
    <cellStyle name="Normal 2 2 2 4 2 20 3" xfId="20406" xr:uid="{00000000-0005-0000-0000-0000414F0000}"/>
    <cellStyle name="Normal 2 2 2 4 2 20 3 10" xfId="20407" xr:uid="{00000000-0005-0000-0000-0000424F0000}"/>
    <cellStyle name="Normal 2 2 2 4 2 20 3 2" xfId="20408" xr:uid="{00000000-0005-0000-0000-0000434F0000}"/>
    <cellStyle name="Normal 2 2 2 4 2 20 3 3" xfId="20409" xr:uid="{00000000-0005-0000-0000-0000444F0000}"/>
    <cellStyle name="Normal 2 2 2 4 2 20 3 4" xfId="20410" xr:uid="{00000000-0005-0000-0000-0000454F0000}"/>
    <cellStyle name="Normal 2 2 2 4 2 20 3 5" xfId="20411" xr:uid="{00000000-0005-0000-0000-0000464F0000}"/>
    <cellStyle name="Normal 2 2 2 4 2 20 3 6" xfId="20412" xr:uid="{00000000-0005-0000-0000-0000474F0000}"/>
    <cellStyle name="Normal 2 2 2 4 2 20 3 7" xfId="20413" xr:uid="{00000000-0005-0000-0000-0000484F0000}"/>
    <cellStyle name="Normal 2 2 2 4 2 20 3 8" xfId="20414" xr:uid="{00000000-0005-0000-0000-0000494F0000}"/>
    <cellStyle name="Normal 2 2 2 4 2 20 3 9" xfId="20415" xr:uid="{00000000-0005-0000-0000-00004A4F0000}"/>
    <cellStyle name="Normal 2 2 2 4 2 20 4" xfId="20416" xr:uid="{00000000-0005-0000-0000-00004B4F0000}"/>
    <cellStyle name="Normal 2 2 2 4 2 20 4 10" xfId="20417" xr:uid="{00000000-0005-0000-0000-00004C4F0000}"/>
    <cellStyle name="Normal 2 2 2 4 2 20 4 2" xfId="20418" xr:uid="{00000000-0005-0000-0000-00004D4F0000}"/>
    <cellStyle name="Normal 2 2 2 4 2 20 4 3" xfId="20419" xr:uid="{00000000-0005-0000-0000-00004E4F0000}"/>
    <cellStyle name="Normal 2 2 2 4 2 20 4 4" xfId="20420" xr:uid="{00000000-0005-0000-0000-00004F4F0000}"/>
    <cellStyle name="Normal 2 2 2 4 2 20 4 5" xfId="20421" xr:uid="{00000000-0005-0000-0000-0000504F0000}"/>
    <cellStyle name="Normal 2 2 2 4 2 20 4 6" xfId="20422" xr:uid="{00000000-0005-0000-0000-0000514F0000}"/>
    <cellStyle name="Normal 2 2 2 4 2 20 4 7" xfId="20423" xr:uid="{00000000-0005-0000-0000-0000524F0000}"/>
    <cellStyle name="Normal 2 2 2 4 2 20 4 8" xfId="20424" xr:uid="{00000000-0005-0000-0000-0000534F0000}"/>
    <cellStyle name="Normal 2 2 2 4 2 20 4 9" xfId="20425" xr:uid="{00000000-0005-0000-0000-0000544F0000}"/>
    <cellStyle name="Normal 2 2 2 4 2 20 5" xfId="20426" xr:uid="{00000000-0005-0000-0000-0000554F0000}"/>
    <cellStyle name="Normal 2 2 2 4 2 20 5 10" xfId="20427" xr:uid="{00000000-0005-0000-0000-0000564F0000}"/>
    <cellStyle name="Normal 2 2 2 4 2 20 5 2" xfId="20428" xr:uid="{00000000-0005-0000-0000-0000574F0000}"/>
    <cellStyle name="Normal 2 2 2 4 2 20 5 3" xfId="20429" xr:uid="{00000000-0005-0000-0000-0000584F0000}"/>
    <cellStyle name="Normal 2 2 2 4 2 20 5 4" xfId="20430" xr:uid="{00000000-0005-0000-0000-0000594F0000}"/>
    <cellStyle name="Normal 2 2 2 4 2 20 5 5" xfId="20431" xr:uid="{00000000-0005-0000-0000-00005A4F0000}"/>
    <cellStyle name="Normal 2 2 2 4 2 20 5 6" xfId="20432" xr:uid="{00000000-0005-0000-0000-00005B4F0000}"/>
    <cellStyle name="Normal 2 2 2 4 2 20 5 7" xfId="20433" xr:uid="{00000000-0005-0000-0000-00005C4F0000}"/>
    <cellStyle name="Normal 2 2 2 4 2 20 5 8" xfId="20434" xr:uid="{00000000-0005-0000-0000-00005D4F0000}"/>
    <cellStyle name="Normal 2 2 2 4 2 20 5 9" xfId="20435" xr:uid="{00000000-0005-0000-0000-00005E4F0000}"/>
    <cellStyle name="Normal 2 2 2 4 2 20 6" xfId="20436" xr:uid="{00000000-0005-0000-0000-00005F4F0000}"/>
    <cellStyle name="Normal 2 2 2 4 2 20 7" xfId="20437" xr:uid="{00000000-0005-0000-0000-0000604F0000}"/>
    <cellStyle name="Normal 2 2 2 4 2 20 8" xfId="20438" xr:uid="{00000000-0005-0000-0000-0000614F0000}"/>
    <cellStyle name="Normal 2 2 2 4 2 20 9" xfId="20439" xr:uid="{00000000-0005-0000-0000-0000624F0000}"/>
    <cellStyle name="Normal 2 2 2 4 2 21" xfId="20440" xr:uid="{00000000-0005-0000-0000-0000634F0000}"/>
    <cellStyle name="Normal 2 2 2 4 2 22" xfId="20441" xr:uid="{00000000-0005-0000-0000-0000644F0000}"/>
    <cellStyle name="Normal 2 2 2 4 2 3" xfId="20442" xr:uid="{00000000-0005-0000-0000-0000654F0000}"/>
    <cellStyle name="Normal 2 2 2 4 2 3 10" xfId="20443" xr:uid="{00000000-0005-0000-0000-0000664F0000}"/>
    <cellStyle name="Normal 2 2 2 4 2 3 11" xfId="20444" xr:uid="{00000000-0005-0000-0000-0000674F0000}"/>
    <cellStyle name="Normal 2 2 2 4 2 3 12" xfId="20445" xr:uid="{00000000-0005-0000-0000-0000684F0000}"/>
    <cellStyle name="Normal 2 2 2 4 2 3 13" xfId="20446" xr:uid="{00000000-0005-0000-0000-0000694F0000}"/>
    <cellStyle name="Normal 2 2 2 4 2 3 14" xfId="20447" xr:uid="{00000000-0005-0000-0000-00006A4F0000}"/>
    <cellStyle name="Normal 2 2 2 4 2 3 2" xfId="20448" xr:uid="{00000000-0005-0000-0000-00006B4F0000}"/>
    <cellStyle name="Normal 2 2 2 4 2 3 2 10" xfId="20449" xr:uid="{00000000-0005-0000-0000-00006C4F0000}"/>
    <cellStyle name="Normal 2 2 2 4 2 3 2 2" xfId="20450" xr:uid="{00000000-0005-0000-0000-00006D4F0000}"/>
    <cellStyle name="Normal 2 2 2 4 2 3 2 3" xfId="20451" xr:uid="{00000000-0005-0000-0000-00006E4F0000}"/>
    <cellStyle name="Normal 2 2 2 4 2 3 2 4" xfId="20452" xr:uid="{00000000-0005-0000-0000-00006F4F0000}"/>
    <cellStyle name="Normal 2 2 2 4 2 3 2 5" xfId="20453" xr:uid="{00000000-0005-0000-0000-0000704F0000}"/>
    <cellStyle name="Normal 2 2 2 4 2 3 2 6" xfId="20454" xr:uid="{00000000-0005-0000-0000-0000714F0000}"/>
    <cellStyle name="Normal 2 2 2 4 2 3 2 7" xfId="20455" xr:uid="{00000000-0005-0000-0000-0000724F0000}"/>
    <cellStyle name="Normal 2 2 2 4 2 3 2 8" xfId="20456" xr:uid="{00000000-0005-0000-0000-0000734F0000}"/>
    <cellStyle name="Normal 2 2 2 4 2 3 2 9" xfId="20457" xr:uid="{00000000-0005-0000-0000-0000744F0000}"/>
    <cellStyle name="Normal 2 2 2 4 2 3 3" xfId="20458" xr:uid="{00000000-0005-0000-0000-0000754F0000}"/>
    <cellStyle name="Normal 2 2 2 4 2 3 3 10" xfId="20459" xr:uid="{00000000-0005-0000-0000-0000764F0000}"/>
    <cellStyle name="Normal 2 2 2 4 2 3 3 2" xfId="20460" xr:uid="{00000000-0005-0000-0000-0000774F0000}"/>
    <cellStyle name="Normal 2 2 2 4 2 3 3 3" xfId="20461" xr:uid="{00000000-0005-0000-0000-0000784F0000}"/>
    <cellStyle name="Normal 2 2 2 4 2 3 3 4" xfId="20462" xr:uid="{00000000-0005-0000-0000-0000794F0000}"/>
    <cellStyle name="Normal 2 2 2 4 2 3 3 5" xfId="20463" xr:uid="{00000000-0005-0000-0000-00007A4F0000}"/>
    <cellStyle name="Normal 2 2 2 4 2 3 3 6" xfId="20464" xr:uid="{00000000-0005-0000-0000-00007B4F0000}"/>
    <cellStyle name="Normal 2 2 2 4 2 3 3 7" xfId="20465" xr:uid="{00000000-0005-0000-0000-00007C4F0000}"/>
    <cellStyle name="Normal 2 2 2 4 2 3 3 8" xfId="20466" xr:uid="{00000000-0005-0000-0000-00007D4F0000}"/>
    <cellStyle name="Normal 2 2 2 4 2 3 3 9" xfId="20467" xr:uid="{00000000-0005-0000-0000-00007E4F0000}"/>
    <cellStyle name="Normal 2 2 2 4 2 3 4" xfId="20468" xr:uid="{00000000-0005-0000-0000-00007F4F0000}"/>
    <cellStyle name="Normal 2 2 2 4 2 3 4 10" xfId="20469" xr:uid="{00000000-0005-0000-0000-0000804F0000}"/>
    <cellStyle name="Normal 2 2 2 4 2 3 4 2" xfId="20470" xr:uid="{00000000-0005-0000-0000-0000814F0000}"/>
    <cellStyle name="Normal 2 2 2 4 2 3 4 3" xfId="20471" xr:uid="{00000000-0005-0000-0000-0000824F0000}"/>
    <cellStyle name="Normal 2 2 2 4 2 3 4 4" xfId="20472" xr:uid="{00000000-0005-0000-0000-0000834F0000}"/>
    <cellStyle name="Normal 2 2 2 4 2 3 4 5" xfId="20473" xr:uid="{00000000-0005-0000-0000-0000844F0000}"/>
    <cellStyle name="Normal 2 2 2 4 2 3 4 6" xfId="20474" xr:uid="{00000000-0005-0000-0000-0000854F0000}"/>
    <cellStyle name="Normal 2 2 2 4 2 3 4 7" xfId="20475" xr:uid="{00000000-0005-0000-0000-0000864F0000}"/>
    <cellStyle name="Normal 2 2 2 4 2 3 4 8" xfId="20476" xr:uid="{00000000-0005-0000-0000-0000874F0000}"/>
    <cellStyle name="Normal 2 2 2 4 2 3 4 9" xfId="20477" xr:uid="{00000000-0005-0000-0000-0000884F0000}"/>
    <cellStyle name="Normal 2 2 2 4 2 3 5" xfId="20478" xr:uid="{00000000-0005-0000-0000-0000894F0000}"/>
    <cellStyle name="Normal 2 2 2 4 2 3 5 10" xfId="20479" xr:uid="{00000000-0005-0000-0000-00008A4F0000}"/>
    <cellStyle name="Normal 2 2 2 4 2 3 5 2" xfId="20480" xr:uid="{00000000-0005-0000-0000-00008B4F0000}"/>
    <cellStyle name="Normal 2 2 2 4 2 3 5 3" xfId="20481" xr:uid="{00000000-0005-0000-0000-00008C4F0000}"/>
    <cellStyle name="Normal 2 2 2 4 2 3 5 4" xfId="20482" xr:uid="{00000000-0005-0000-0000-00008D4F0000}"/>
    <cellStyle name="Normal 2 2 2 4 2 3 5 5" xfId="20483" xr:uid="{00000000-0005-0000-0000-00008E4F0000}"/>
    <cellStyle name="Normal 2 2 2 4 2 3 5 6" xfId="20484" xr:uid="{00000000-0005-0000-0000-00008F4F0000}"/>
    <cellStyle name="Normal 2 2 2 4 2 3 5 7" xfId="20485" xr:uid="{00000000-0005-0000-0000-0000904F0000}"/>
    <cellStyle name="Normal 2 2 2 4 2 3 5 8" xfId="20486" xr:uid="{00000000-0005-0000-0000-0000914F0000}"/>
    <cellStyle name="Normal 2 2 2 4 2 3 5 9" xfId="20487" xr:uid="{00000000-0005-0000-0000-0000924F0000}"/>
    <cellStyle name="Normal 2 2 2 4 2 3 6" xfId="20488" xr:uid="{00000000-0005-0000-0000-0000934F0000}"/>
    <cellStyle name="Normal 2 2 2 4 2 3 7" xfId="20489" xr:uid="{00000000-0005-0000-0000-0000944F0000}"/>
    <cellStyle name="Normal 2 2 2 4 2 3 8" xfId="20490" xr:uid="{00000000-0005-0000-0000-0000954F0000}"/>
    <cellStyle name="Normal 2 2 2 4 2 3 9" xfId="20491" xr:uid="{00000000-0005-0000-0000-0000964F0000}"/>
    <cellStyle name="Normal 2 2 2 4 2 4" xfId="20492" xr:uid="{00000000-0005-0000-0000-0000974F0000}"/>
    <cellStyle name="Normal 2 2 2 4 2 4 10" xfId="20493" xr:uid="{00000000-0005-0000-0000-0000984F0000}"/>
    <cellStyle name="Normal 2 2 2 4 2 4 11" xfId="20494" xr:uid="{00000000-0005-0000-0000-0000994F0000}"/>
    <cellStyle name="Normal 2 2 2 4 2 4 12" xfId="20495" xr:uid="{00000000-0005-0000-0000-00009A4F0000}"/>
    <cellStyle name="Normal 2 2 2 4 2 4 13" xfId="20496" xr:uid="{00000000-0005-0000-0000-00009B4F0000}"/>
    <cellStyle name="Normal 2 2 2 4 2 4 14" xfId="20497" xr:uid="{00000000-0005-0000-0000-00009C4F0000}"/>
    <cellStyle name="Normal 2 2 2 4 2 4 2" xfId="20498" xr:uid="{00000000-0005-0000-0000-00009D4F0000}"/>
    <cellStyle name="Normal 2 2 2 4 2 4 2 10" xfId="20499" xr:uid="{00000000-0005-0000-0000-00009E4F0000}"/>
    <cellStyle name="Normal 2 2 2 4 2 4 2 2" xfId="20500" xr:uid="{00000000-0005-0000-0000-00009F4F0000}"/>
    <cellStyle name="Normal 2 2 2 4 2 4 2 3" xfId="20501" xr:uid="{00000000-0005-0000-0000-0000A04F0000}"/>
    <cellStyle name="Normal 2 2 2 4 2 4 2 4" xfId="20502" xr:uid="{00000000-0005-0000-0000-0000A14F0000}"/>
    <cellStyle name="Normal 2 2 2 4 2 4 2 5" xfId="20503" xr:uid="{00000000-0005-0000-0000-0000A24F0000}"/>
    <cellStyle name="Normal 2 2 2 4 2 4 2 6" xfId="20504" xr:uid="{00000000-0005-0000-0000-0000A34F0000}"/>
    <cellStyle name="Normal 2 2 2 4 2 4 2 7" xfId="20505" xr:uid="{00000000-0005-0000-0000-0000A44F0000}"/>
    <cellStyle name="Normal 2 2 2 4 2 4 2 8" xfId="20506" xr:uid="{00000000-0005-0000-0000-0000A54F0000}"/>
    <cellStyle name="Normal 2 2 2 4 2 4 2 9" xfId="20507" xr:uid="{00000000-0005-0000-0000-0000A64F0000}"/>
    <cellStyle name="Normal 2 2 2 4 2 4 3" xfId="20508" xr:uid="{00000000-0005-0000-0000-0000A74F0000}"/>
    <cellStyle name="Normal 2 2 2 4 2 4 3 10" xfId="20509" xr:uid="{00000000-0005-0000-0000-0000A84F0000}"/>
    <cellStyle name="Normal 2 2 2 4 2 4 3 2" xfId="20510" xr:uid="{00000000-0005-0000-0000-0000A94F0000}"/>
    <cellStyle name="Normal 2 2 2 4 2 4 3 3" xfId="20511" xr:uid="{00000000-0005-0000-0000-0000AA4F0000}"/>
    <cellStyle name="Normal 2 2 2 4 2 4 3 4" xfId="20512" xr:uid="{00000000-0005-0000-0000-0000AB4F0000}"/>
    <cellStyle name="Normal 2 2 2 4 2 4 3 5" xfId="20513" xr:uid="{00000000-0005-0000-0000-0000AC4F0000}"/>
    <cellStyle name="Normal 2 2 2 4 2 4 3 6" xfId="20514" xr:uid="{00000000-0005-0000-0000-0000AD4F0000}"/>
    <cellStyle name="Normal 2 2 2 4 2 4 3 7" xfId="20515" xr:uid="{00000000-0005-0000-0000-0000AE4F0000}"/>
    <cellStyle name="Normal 2 2 2 4 2 4 3 8" xfId="20516" xr:uid="{00000000-0005-0000-0000-0000AF4F0000}"/>
    <cellStyle name="Normal 2 2 2 4 2 4 3 9" xfId="20517" xr:uid="{00000000-0005-0000-0000-0000B04F0000}"/>
    <cellStyle name="Normal 2 2 2 4 2 4 4" xfId="20518" xr:uid="{00000000-0005-0000-0000-0000B14F0000}"/>
    <cellStyle name="Normal 2 2 2 4 2 4 4 10" xfId="20519" xr:uid="{00000000-0005-0000-0000-0000B24F0000}"/>
    <cellStyle name="Normal 2 2 2 4 2 4 4 2" xfId="20520" xr:uid="{00000000-0005-0000-0000-0000B34F0000}"/>
    <cellStyle name="Normal 2 2 2 4 2 4 4 3" xfId="20521" xr:uid="{00000000-0005-0000-0000-0000B44F0000}"/>
    <cellStyle name="Normal 2 2 2 4 2 4 4 4" xfId="20522" xr:uid="{00000000-0005-0000-0000-0000B54F0000}"/>
    <cellStyle name="Normal 2 2 2 4 2 4 4 5" xfId="20523" xr:uid="{00000000-0005-0000-0000-0000B64F0000}"/>
    <cellStyle name="Normal 2 2 2 4 2 4 4 6" xfId="20524" xr:uid="{00000000-0005-0000-0000-0000B74F0000}"/>
    <cellStyle name="Normal 2 2 2 4 2 4 4 7" xfId="20525" xr:uid="{00000000-0005-0000-0000-0000B84F0000}"/>
    <cellStyle name="Normal 2 2 2 4 2 4 4 8" xfId="20526" xr:uid="{00000000-0005-0000-0000-0000B94F0000}"/>
    <cellStyle name="Normal 2 2 2 4 2 4 4 9" xfId="20527" xr:uid="{00000000-0005-0000-0000-0000BA4F0000}"/>
    <cellStyle name="Normal 2 2 2 4 2 4 5" xfId="20528" xr:uid="{00000000-0005-0000-0000-0000BB4F0000}"/>
    <cellStyle name="Normal 2 2 2 4 2 4 5 10" xfId="20529" xr:uid="{00000000-0005-0000-0000-0000BC4F0000}"/>
    <cellStyle name="Normal 2 2 2 4 2 4 5 2" xfId="20530" xr:uid="{00000000-0005-0000-0000-0000BD4F0000}"/>
    <cellStyle name="Normal 2 2 2 4 2 4 5 3" xfId="20531" xr:uid="{00000000-0005-0000-0000-0000BE4F0000}"/>
    <cellStyle name="Normal 2 2 2 4 2 4 5 4" xfId="20532" xr:uid="{00000000-0005-0000-0000-0000BF4F0000}"/>
    <cellStyle name="Normal 2 2 2 4 2 4 5 5" xfId="20533" xr:uid="{00000000-0005-0000-0000-0000C04F0000}"/>
    <cellStyle name="Normal 2 2 2 4 2 4 5 6" xfId="20534" xr:uid="{00000000-0005-0000-0000-0000C14F0000}"/>
    <cellStyle name="Normal 2 2 2 4 2 4 5 7" xfId="20535" xr:uid="{00000000-0005-0000-0000-0000C24F0000}"/>
    <cellStyle name="Normal 2 2 2 4 2 4 5 8" xfId="20536" xr:uid="{00000000-0005-0000-0000-0000C34F0000}"/>
    <cellStyle name="Normal 2 2 2 4 2 4 5 9" xfId="20537" xr:uid="{00000000-0005-0000-0000-0000C44F0000}"/>
    <cellStyle name="Normal 2 2 2 4 2 4 6" xfId="20538" xr:uid="{00000000-0005-0000-0000-0000C54F0000}"/>
    <cellStyle name="Normal 2 2 2 4 2 4 7" xfId="20539" xr:uid="{00000000-0005-0000-0000-0000C64F0000}"/>
    <cellStyle name="Normal 2 2 2 4 2 4 8" xfId="20540" xr:uid="{00000000-0005-0000-0000-0000C74F0000}"/>
    <cellStyle name="Normal 2 2 2 4 2 4 9" xfId="20541" xr:uid="{00000000-0005-0000-0000-0000C84F0000}"/>
    <cellStyle name="Normal 2 2 2 4 2 5" xfId="20542" xr:uid="{00000000-0005-0000-0000-0000C94F0000}"/>
    <cellStyle name="Normal 2 2 2 4 2 5 10" xfId="20543" xr:uid="{00000000-0005-0000-0000-0000CA4F0000}"/>
    <cellStyle name="Normal 2 2 2 4 2 5 11" xfId="20544" xr:uid="{00000000-0005-0000-0000-0000CB4F0000}"/>
    <cellStyle name="Normal 2 2 2 4 2 5 12" xfId="20545" xr:uid="{00000000-0005-0000-0000-0000CC4F0000}"/>
    <cellStyle name="Normal 2 2 2 4 2 5 13" xfId="20546" xr:uid="{00000000-0005-0000-0000-0000CD4F0000}"/>
    <cellStyle name="Normal 2 2 2 4 2 5 14" xfId="20547" xr:uid="{00000000-0005-0000-0000-0000CE4F0000}"/>
    <cellStyle name="Normal 2 2 2 4 2 5 2" xfId="20548" xr:uid="{00000000-0005-0000-0000-0000CF4F0000}"/>
    <cellStyle name="Normal 2 2 2 4 2 5 2 10" xfId="20549" xr:uid="{00000000-0005-0000-0000-0000D04F0000}"/>
    <cellStyle name="Normal 2 2 2 4 2 5 2 2" xfId="20550" xr:uid="{00000000-0005-0000-0000-0000D14F0000}"/>
    <cellStyle name="Normal 2 2 2 4 2 5 2 3" xfId="20551" xr:uid="{00000000-0005-0000-0000-0000D24F0000}"/>
    <cellStyle name="Normal 2 2 2 4 2 5 2 4" xfId="20552" xr:uid="{00000000-0005-0000-0000-0000D34F0000}"/>
    <cellStyle name="Normal 2 2 2 4 2 5 2 5" xfId="20553" xr:uid="{00000000-0005-0000-0000-0000D44F0000}"/>
    <cellStyle name="Normal 2 2 2 4 2 5 2 6" xfId="20554" xr:uid="{00000000-0005-0000-0000-0000D54F0000}"/>
    <cellStyle name="Normal 2 2 2 4 2 5 2 7" xfId="20555" xr:uid="{00000000-0005-0000-0000-0000D64F0000}"/>
    <cellStyle name="Normal 2 2 2 4 2 5 2 8" xfId="20556" xr:uid="{00000000-0005-0000-0000-0000D74F0000}"/>
    <cellStyle name="Normal 2 2 2 4 2 5 2 9" xfId="20557" xr:uid="{00000000-0005-0000-0000-0000D84F0000}"/>
    <cellStyle name="Normal 2 2 2 4 2 5 3" xfId="20558" xr:uid="{00000000-0005-0000-0000-0000D94F0000}"/>
    <cellStyle name="Normal 2 2 2 4 2 5 3 10" xfId="20559" xr:uid="{00000000-0005-0000-0000-0000DA4F0000}"/>
    <cellStyle name="Normal 2 2 2 4 2 5 3 2" xfId="20560" xr:uid="{00000000-0005-0000-0000-0000DB4F0000}"/>
    <cellStyle name="Normal 2 2 2 4 2 5 3 3" xfId="20561" xr:uid="{00000000-0005-0000-0000-0000DC4F0000}"/>
    <cellStyle name="Normal 2 2 2 4 2 5 3 4" xfId="20562" xr:uid="{00000000-0005-0000-0000-0000DD4F0000}"/>
    <cellStyle name="Normal 2 2 2 4 2 5 3 5" xfId="20563" xr:uid="{00000000-0005-0000-0000-0000DE4F0000}"/>
    <cellStyle name="Normal 2 2 2 4 2 5 3 6" xfId="20564" xr:uid="{00000000-0005-0000-0000-0000DF4F0000}"/>
    <cellStyle name="Normal 2 2 2 4 2 5 3 7" xfId="20565" xr:uid="{00000000-0005-0000-0000-0000E04F0000}"/>
    <cellStyle name="Normal 2 2 2 4 2 5 3 8" xfId="20566" xr:uid="{00000000-0005-0000-0000-0000E14F0000}"/>
    <cellStyle name="Normal 2 2 2 4 2 5 3 9" xfId="20567" xr:uid="{00000000-0005-0000-0000-0000E24F0000}"/>
    <cellStyle name="Normal 2 2 2 4 2 5 4" xfId="20568" xr:uid="{00000000-0005-0000-0000-0000E34F0000}"/>
    <cellStyle name="Normal 2 2 2 4 2 5 4 10" xfId="20569" xr:uid="{00000000-0005-0000-0000-0000E44F0000}"/>
    <cellStyle name="Normal 2 2 2 4 2 5 4 2" xfId="20570" xr:uid="{00000000-0005-0000-0000-0000E54F0000}"/>
    <cellStyle name="Normal 2 2 2 4 2 5 4 3" xfId="20571" xr:uid="{00000000-0005-0000-0000-0000E64F0000}"/>
    <cellStyle name="Normal 2 2 2 4 2 5 4 4" xfId="20572" xr:uid="{00000000-0005-0000-0000-0000E74F0000}"/>
    <cellStyle name="Normal 2 2 2 4 2 5 4 5" xfId="20573" xr:uid="{00000000-0005-0000-0000-0000E84F0000}"/>
    <cellStyle name="Normal 2 2 2 4 2 5 4 6" xfId="20574" xr:uid="{00000000-0005-0000-0000-0000E94F0000}"/>
    <cellStyle name="Normal 2 2 2 4 2 5 4 7" xfId="20575" xr:uid="{00000000-0005-0000-0000-0000EA4F0000}"/>
    <cellStyle name="Normal 2 2 2 4 2 5 4 8" xfId="20576" xr:uid="{00000000-0005-0000-0000-0000EB4F0000}"/>
    <cellStyle name="Normal 2 2 2 4 2 5 4 9" xfId="20577" xr:uid="{00000000-0005-0000-0000-0000EC4F0000}"/>
    <cellStyle name="Normal 2 2 2 4 2 5 5" xfId="20578" xr:uid="{00000000-0005-0000-0000-0000ED4F0000}"/>
    <cellStyle name="Normal 2 2 2 4 2 5 5 10" xfId="20579" xr:uid="{00000000-0005-0000-0000-0000EE4F0000}"/>
    <cellStyle name="Normal 2 2 2 4 2 5 5 2" xfId="20580" xr:uid="{00000000-0005-0000-0000-0000EF4F0000}"/>
    <cellStyle name="Normal 2 2 2 4 2 5 5 3" xfId="20581" xr:uid="{00000000-0005-0000-0000-0000F04F0000}"/>
    <cellStyle name="Normal 2 2 2 4 2 5 5 4" xfId="20582" xr:uid="{00000000-0005-0000-0000-0000F14F0000}"/>
    <cellStyle name="Normal 2 2 2 4 2 5 5 5" xfId="20583" xr:uid="{00000000-0005-0000-0000-0000F24F0000}"/>
    <cellStyle name="Normal 2 2 2 4 2 5 5 6" xfId="20584" xr:uid="{00000000-0005-0000-0000-0000F34F0000}"/>
    <cellStyle name="Normal 2 2 2 4 2 5 5 7" xfId="20585" xr:uid="{00000000-0005-0000-0000-0000F44F0000}"/>
    <cellStyle name="Normal 2 2 2 4 2 5 5 8" xfId="20586" xr:uid="{00000000-0005-0000-0000-0000F54F0000}"/>
    <cellStyle name="Normal 2 2 2 4 2 5 5 9" xfId="20587" xr:uid="{00000000-0005-0000-0000-0000F64F0000}"/>
    <cellStyle name="Normal 2 2 2 4 2 5 6" xfId="20588" xr:uid="{00000000-0005-0000-0000-0000F74F0000}"/>
    <cellStyle name="Normal 2 2 2 4 2 5 7" xfId="20589" xr:uid="{00000000-0005-0000-0000-0000F84F0000}"/>
    <cellStyle name="Normal 2 2 2 4 2 5 8" xfId="20590" xr:uid="{00000000-0005-0000-0000-0000F94F0000}"/>
    <cellStyle name="Normal 2 2 2 4 2 5 9" xfId="20591" xr:uid="{00000000-0005-0000-0000-0000FA4F0000}"/>
    <cellStyle name="Normal 2 2 2 4 2 6" xfId="20592" xr:uid="{00000000-0005-0000-0000-0000FB4F0000}"/>
    <cellStyle name="Normal 2 2 2 4 2 6 10" xfId="20593" xr:uid="{00000000-0005-0000-0000-0000FC4F0000}"/>
    <cellStyle name="Normal 2 2 2 4 2 6 11" xfId="20594" xr:uid="{00000000-0005-0000-0000-0000FD4F0000}"/>
    <cellStyle name="Normal 2 2 2 4 2 6 12" xfId="20595" xr:uid="{00000000-0005-0000-0000-0000FE4F0000}"/>
    <cellStyle name="Normal 2 2 2 4 2 6 13" xfId="20596" xr:uid="{00000000-0005-0000-0000-0000FF4F0000}"/>
    <cellStyle name="Normal 2 2 2 4 2 6 14" xfId="20597" xr:uid="{00000000-0005-0000-0000-000000500000}"/>
    <cellStyle name="Normal 2 2 2 4 2 6 2" xfId="20598" xr:uid="{00000000-0005-0000-0000-000001500000}"/>
    <cellStyle name="Normal 2 2 2 4 2 6 2 10" xfId="20599" xr:uid="{00000000-0005-0000-0000-000002500000}"/>
    <cellStyle name="Normal 2 2 2 4 2 6 2 2" xfId="20600" xr:uid="{00000000-0005-0000-0000-000003500000}"/>
    <cellStyle name="Normal 2 2 2 4 2 6 2 3" xfId="20601" xr:uid="{00000000-0005-0000-0000-000004500000}"/>
    <cellStyle name="Normal 2 2 2 4 2 6 2 4" xfId="20602" xr:uid="{00000000-0005-0000-0000-000005500000}"/>
    <cellStyle name="Normal 2 2 2 4 2 6 2 5" xfId="20603" xr:uid="{00000000-0005-0000-0000-000006500000}"/>
    <cellStyle name="Normal 2 2 2 4 2 6 2 6" xfId="20604" xr:uid="{00000000-0005-0000-0000-000007500000}"/>
    <cellStyle name="Normal 2 2 2 4 2 6 2 7" xfId="20605" xr:uid="{00000000-0005-0000-0000-000008500000}"/>
    <cellStyle name="Normal 2 2 2 4 2 6 2 8" xfId="20606" xr:uid="{00000000-0005-0000-0000-000009500000}"/>
    <cellStyle name="Normal 2 2 2 4 2 6 2 9" xfId="20607" xr:uid="{00000000-0005-0000-0000-00000A500000}"/>
    <cellStyle name="Normal 2 2 2 4 2 6 3" xfId="20608" xr:uid="{00000000-0005-0000-0000-00000B500000}"/>
    <cellStyle name="Normal 2 2 2 4 2 6 3 10" xfId="20609" xr:uid="{00000000-0005-0000-0000-00000C500000}"/>
    <cellStyle name="Normal 2 2 2 4 2 6 3 2" xfId="20610" xr:uid="{00000000-0005-0000-0000-00000D500000}"/>
    <cellStyle name="Normal 2 2 2 4 2 6 3 3" xfId="20611" xr:uid="{00000000-0005-0000-0000-00000E500000}"/>
    <cellStyle name="Normal 2 2 2 4 2 6 3 4" xfId="20612" xr:uid="{00000000-0005-0000-0000-00000F500000}"/>
    <cellStyle name="Normal 2 2 2 4 2 6 3 5" xfId="20613" xr:uid="{00000000-0005-0000-0000-000010500000}"/>
    <cellStyle name="Normal 2 2 2 4 2 6 3 6" xfId="20614" xr:uid="{00000000-0005-0000-0000-000011500000}"/>
    <cellStyle name="Normal 2 2 2 4 2 6 3 7" xfId="20615" xr:uid="{00000000-0005-0000-0000-000012500000}"/>
    <cellStyle name="Normal 2 2 2 4 2 6 3 8" xfId="20616" xr:uid="{00000000-0005-0000-0000-000013500000}"/>
    <cellStyle name="Normal 2 2 2 4 2 6 3 9" xfId="20617" xr:uid="{00000000-0005-0000-0000-000014500000}"/>
    <cellStyle name="Normal 2 2 2 4 2 6 4" xfId="20618" xr:uid="{00000000-0005-0000-0000-000015500000}"/>
    <cellStyle name="Normal 2 2 2 4 2 6 4 10" xfId="20619" xr:uid="{00000000-0005-0000-0000-000016500000}"/>
    <cellStyle name="Normal 2 2 2 4 2 6 4 2" xfId="20620" xr:uid="{00000000-0005-0000-0000-000017500000}"/>
    <cellStyle name="Normal 2 2 2 4 2 6 4 3" xfId="20621" xr:uid="{00000000-0005-0000-0000-000018500000}"/>
    <cellStyle name="Normal 2 2 2 4 2 6 4 4" xfId="20622" xr:uid="{00000000-0005-0000-0000-000019500000}"/>
    <cellStyle name="Normal 2 2 2 4 2 6 4 5" xfId="20623" xr:uid="{00000000-0005-0000-0000-00001A500000}"/>
    <cellStyle name="Normal 2 2 2 4 2 6 4 6" xfId="20624" xr:uid="{00000000-0005-0000-0000-00001B500000}"/>
    <cellStyle name="Normal 2 2 2 4 2 6 4 7" xfId="20625" xr:uid="{00000000-0005-0000-0000-00001C500000}"/>
    <cellStyle name="Normal 2 2 2 4 2 6 4 8" xfId="20626" xr:uid="{00000000-0005-0000-0000-00001D500000}"/>
    <cellStyle name="Normal 2 2 2 4 2 6 4 9" xfId="20627" xr:uid="{00000000-0005-0000-0000-00001E500000}"/>
    <cellStyle name="Normal 2 2 2 4 2 6 5" xfId="20628" xr:uid="{00000000-0005-0000-0000-00001F500000}"/>
    <cellStyle name="Normal 2 2 2 4 2 6 5 10" xfId="20629" xr:uid="{00000000-0005-0000-0000-000020500000}"/>
    <cellStyle name="Normal 2 2 2 4 2 6 5 2" xfId="20630" xr:uid="{00000000-0005-0000-0000-000021500000}"/>
    <cellStyle name="Normal 2 2 2 4 2 6 5 3" xfId="20631" xr:uid="{00000000-0005-0000-0000-000022500000}"/>
    <cellStyle name="Normal 2 2 2 4 2 6 5 4" xfId="20632" xr:uid="{00000000-0005-0000-0000-000023500000}"/>
    <cellStyle name="Normal 2 2 2 4 2 6 5 5" xfId="20633" xr:uid="{00000000-0005-0000-0000-000024500000}"/>
    <cellStyle name="Normal 2 2 2 4 2 6 5 6" xfId="20634" xr:uid="{00000000-0005-0000-0000-000025500000}"/>
    <cellStyle name="Normal 2 2 2 4 2 6 5 7" xfId="20635" xr:uid="{00000000-0005-0000-0000-000026500000}"/>
    <cellStyle name="Normal 2 2 2 4 2 6 5 8" xfId="20636" xr:uid="{00000000-0005-0000-0000-000027500000}"/>
    <cellStyle name="Normal 2 2 2 4 2 6 5 9" xfId="20637" xr:uid="{00000000-0005-0000-0000-000028500000}"/>
    <cellStyle name="Normal 2 2 2 4 2 6 6" xfId="20638" xr:uid="{00000000-0005-0000-0000-000029500000}"/>
    <cellStyle name="Normal 2 2 2 4 2 6 7" xfId="20639" xr:uid="{00000000-0005-0000-0000-00002A500000}"/>
    <cellStyle name="Normal 2 2 2 4 2 6 8" xfId="20640" xr:uid="{00000000-0005-0000-0000-00002B500000}"/>
    <cellStyle name="Normal 2 2 2 4 2 6 9" xfId="20641" xr:uid="{00000000-0005-0000-0000-00002C500000}"/>
    <cellStyle name="Normal 2 2 2 4 2 7" xfId="20642" xr:uid="{00000000-0005-0000-0000-00002D500000}"/>
    <cellStyle name="Normal 2 2 2 4 2 7 10" xfId="20643" xr:uid="{00000000-0005-0000-0000-00002E500000}"/>
    <cellStyle name="Normal 2 2 2 4 2 7 11" xfId="20644" xr:uid="{00000000-0005-0000-0000-00002F500000}"/>
    <cellStyle name="Normal 2 2 2 4 2 7 12" xfId="20645" xr:uid="{00000000-0005-0000-0000-000030500000}"/>
    <cellStyle name="Normal 2 2 2 4 2 7 13" xfId="20646" xr:uid="{00000000-0005-0000-0000-000031500000}"/>
    <cellStyle name="Normal 2 2 2 4 2 7 14" xfId="20647" xr:uid="{00000000-0005-0000-0000-000032500000}"/>
    <cellStyle name="Normal 2 2 2 4 2 7 2" xfId="20648" xr:uid="{00000000-0005-0000-0000-000033500000}"/>
    <cellStyle name="Normal 2 2 2 4 2 7 2 10" xfId="20649" xr:uid="{00000000-0005-0000-0000-000034500000}"/>
    <cellStyle name="Normal 2 2 2 4 2 7 2 2" xfId="20650" xr:uid="{00000000-0005-0000-0000-000035500000}"/>
    <cellStyle name="Normal 2 2 2 4 2 7 2 3" xfId="20651" xr:uid="{00000000-0005-0000-0000-000036500000}"/>
    <cellStyle name="Normal 2 2 2 4 2 7 2 4" xfId="20652" xr:uid="{00000000-0005-0000-0000-000037500000}"/>
    <cellStyle name="Normal 2 2 2 4 2 7 2 5" xfId="20653" xr:uid="{00000000-0005-0000-0000-000038500000}"/>
    <cellStyle name="Normal 2 2 2 4 2 7 2 6" xfId="20654" xr:uid="{00000000-0005-0000-0000-000039500000}"/>
    <cellStyle name="Normal 2 2 2 4 2 7 2 7" xfId="20655" xr:uid="{00000000-0005-0000-0000-00003A500000}"/>
    <cellStyle name="Normal 2 2 2 4 2 7 2 8" xfId="20656" xr:uid="{00000000-0005-0000-0000-00003B500000}"/>
    <cellStyle name="Normal 2 2 2 4 2 7 2 9" xfId="20657" xr:uid="{00000000-0005-0000-0000-00003C500000}"/>
    <cellStyle name="Normal 2 2 2 4 2 7 3" xfId="20658" xr:uid="{00000000-0005-0000-0000-00003D500000}"/>
    <cellStyle name="Normal 2 2 2 4 2 7 3 10" xfId="20659" xr:uid="{00000000-0005-0000-0000-00003E500000}"/>
    <cellStyle name="Normal 2 2 2 4 2 7 3 2" xfId="20660" xr:uid="{00000000-0005-0000-0000-00003F500000}"/>
    <cellStyle name="Normal 2 2 2 4 2 7 3 3" xfId="20661" xr:uid="{00000000-0005-0000-0000-000040500000}"/>
    <cellStyle name="Normal 2 2 2 4 2 7 3 4" xfId="20662" xr:uid="{00000000-0005-0000-0000-000041500000}"/>
    <cellStyle name="Normal 2 2 2 4 2 7 3 5" xfId="20663" xr:uid="{00000000-0005-0000-0000-000042500000}"/>
    <cellStyle name="Normal 2 2 2 4 2 7 3 6" xfId="20664" xr:uid="{00000000-0005-0000-0000-000043500000}"/>
    <cellStyle name="Normal 2 2 2 4 2 7 3 7" xfId="20665" xr:uid="{00000000-0005-0000-0000-000044500000}"/>
    <cellStyle name="Normal 2 2 2 4 2 7 3 8" xfId="20666" xr:uid="{00000000-0005-0000-0000-000045500000}"/>
    <cellStyle name="Normal 2 2 2 4 2 7 3 9" xfId="20667" xr:uid="{00000000-0005-0000-0000-000046500000}"/>
    <cellStyle name="Normal 2 2 2 4 2 7 4" xfId="20668" xr:uid="{00000000-0005-0000-0000-000047500000}"/>
    <cellStyle name="Normal 2 2 2 4 2 7 4 10" xfId="20669" xr:uid="{00000000-0005-0000-0000-000048500000}"/>
    <cellStyle name="Normal 2 2 2 4 2 7 4 2" xfId="20670" xr:uid="{00000000-0005-0000-0000-000049500000}"/>
    <cellStyle name="Normal 2 2 2 4 2 7 4 3" xfId="20671" xr:uid="{00000000-0005-0000-0000-00004A500000}"/>
    <cellStyle name="Normal 2 2 2 4 2 7 4 4" xfId="20672" xr:uid="{00000000-0005-0000-0000-00004B500000}"/>
    <cellStyle name="Normal 2 2 2 4 2 7 4 5" xfId="20673" xr:uid="{00000000-0005-0000-0000-00004C500000}"/>
    <cellStyle name="Normal 2 2 2 4 2 7 4 6" xfId="20674" xr:uid="{00000000-0005-0000-0000-00004D500000}"/>
    <cellStyle name="Normal 2 2 2 4 2 7 4 7" xfId="20675" xr:uid="{00000000-0005-0000-0000-00004E500000}"/>
    <cellStyle name="Normal 2 2 2 4 2 7 4 8" xfId="20676" xr:uid="{00000000-0005-0000-0000-00004F500000}"/>
    <cellStyle name="Normal 2 2 2 4 2 7 4 9" xfId="20677" xr:uid="{00000000-0005-0000-0000-000050500000}"/>
    <cellStyle name="Normal 2 2 2 4 2 7 5" xfId="20678" xr:uid="{00000000-0005-0000-0000-000051500000}"/>
    <cellStyle name="Normal 2 2 2 4 2 7 5 10" xfId="20679" xr:uid="{00000000-0005-0000-0000-000052500000}"/>
    <cellStyle name="Normal 2 2 2 4 2 7 5 2" xfId="20680" xr:uid="{00000000-0005-0000-0000-000053500000}"/>
    <cellStyle name="Normal 2 2 2 4 2 7 5 3" xfId="20681" xr:uid="{00000000-0005-0000-0000-000054500000}"/>
    <cellStyle name="Normal 2 2 2 4 2 7 5 4" xfId="20682" xr:uid="{00000000-0005-0000-0000-000055500000}"/>
    <cellStyle name="Normal 2 2 2 4 2 7 5 5" xfId="20683" xr:uid="{00000000-0005-0000-0000-000056500000}"/>
    <cellStyle name="Normal 2 2 2 4 2 7 5 6" xfId="20684" xr:uid="{00000000-0005-0000-0000-000057500000}"/>
    <cellStyle name="Normal 2 2 2 4 2 7 5 7" xfId="20685" xr:uid="{00000000-0005-0000-0000-000058500000}"/>
    <cellStyle name="Normal 2 2 2 4 2 7 5 8" xfId="20686" xr:uid="{00000000-0005-0000-0000-000059500000}"/>
    <cellStyle name="Normal 2 2 2 4 2 7 5 9" xfId="20687" xr:uid="{00000000-0005-0000-0000-00005A500000}"/>
    <cellStyle name="Normal 2 2 2 4 2 7 6" xfId="20688" xr:uid="{00000000-0005-0000-0000-00005B500000}"/>
    <cellStyle name="Normal 2 2 2 4 2 7 7" xfId="20689" xr:uid="{00000000-0005-0000-0000-00005C500000}"/>
    <cellStyle name="Normal 2 2 2 4 2 7 8" xfId="20690" xr:uid="{00000000-0005-0000-0000-00005D500000}"/>
    <cellStyle name="Normal 2 2 2 4 2 7 9" xfId="20691" xr:uid="{00000000-0005-0000-0000-00005E500000}"/>
    <cellStyle name="Normal 2 2 2 4 2 8" xfId="20692" xr:uid="{00000000-0005-0000-0000-00005F500000}"/>
    <cellStyle name="Normal 2 2 2 4 2 8 10" xfId="20693" xr:uid="{00000000-0005-0000-0000-000060500000}"/>
    <cellStyle name="Normal 2 2 2 4 2 8 11" xfId="20694" xr:uid="{00000000-0005-0000-0000-000061500000}"/>
    <cellStyle name="Normal 2 2 2 4 2 8 12" xfId="20695" xr:uid="{00000000-0005-0000-0000-000062500000}"/>
    <cellStyle name="Normal 2 2 2 4 2 8 13" xfId="20696" xr:uid="{00000000-0005-0000-0000-000063500000}"/>
    <cellStyle name="Normal 2 2 2 4 2 8 14" xfId="20697" xr:uid="{00000000-0005-0000-0000-000064500000}"/>
    <cellStyle name="Normal 2 2 2 4 2 8 2" xfId="20698" xr:uid="{00000000-0005-0000-0000-000065500000}"/>
    <cellStyle name="Normal 2 2 2 4 2 8 2 10" xfId="20699" xr:uid="{00000000-0005-0000-0000-000066500000}"/>
    <cellStyle name="Normal 2 2 2 4 2 8 2 2" xfId="20700" xr:uid="{00000000-0005-0000-0000-000067500000}"/>
    <cellStyle name="Normal 2 2 2 4 2 8 2 3" xfId="20701" xr:uid="{00000000-0005-0000-0000-000068500000}"/>
    <cellStyle name="Normal 2 2 2 4 2 8 2 4" xfId="20702" xr:uid="{00000000-0005-0000-0000-000069500000}"/>
    <cellStyle name="Normal 2 2 2 4 2 8 2 5" xfId="20703" xr:uid="{00000000-0005-0000-0000-00006A500000}"/>
    <cellStyle name="Normal 2 2 2 4 2 8 2 6" xfId="20704" xr:uid="{00000000-0005-0000-0000-00006B500000}"/>
    <cellStyle name="Normal 2 2 2 4 2 8 2 7" xfId="20705" xr:uid="{00000000-0005-0000-0000-00006C500000}"/>
    <cellStyle name="Normal 2 2 2 4 2 8 2 8" xfId="20706" xr:uid="{00000000-0005-0000-0000-00006D500000}"/>
    <cellStyle name="Normal 2 2 2 4 2 8 2 9" xfId="20707" xr:uid="{00000000-0005-0000-0000-00006E500000}"/>
    <cellStyle name="Normal 2 2 2 4 2 8 3" xfId="20708" xr:uid="{00000000-0005-0000-0000-00006F500000}"/>
    <cellStyle name="Normal 2 2 2 4 2 8 3 10" xfId="20709" xr:uid="{00000000-0005-0000-0000-000070500000}"/>
    <cellStyle name="Normal 2 2 2 4 2 8 3 2" xfId="20710" xr:uid="{00000000-0005-0000-0000-000071500000}"/>
    <cellStyle name="Normal 2 2 2 4 2 8 3 3" xfId="20711" xr:uid="{00000000-0005-0000-0000-000072500000}"/>
    <cellStyle name="Normal 2 2 2 4 2 8 3 4" xfId="20712" xr:uid="{00000000-0005-0000-0000-000073500000}"/>
    <cellStyle name="Normal 2 2 2 4 2 8 3 5" xfId="20713" xr:uid="{00000000-0005-0000-0000-000074500000}"/>
    <cellStyle name="Normal 2 2 2 4 2 8 3 6" xfId="20714" xr:uid="{00000000-0005-0000-0000-000075500000}"/>
    <cellStyle name="Normal 2 2 2 4 2 8 3 7" xfId="20715" xr:uid="{00000000-0005-0000-0000-000076500000}"/>
    <cellStyle name="Normal 2 2 2 4 2 8 3 8" xfId="20716" xr:uid="{00000000-0005-0000-0000-000077500000}"/>
    <cellStyle name="Normal 2 2 2 4 2 8 3 9" xfId="20717" xr:uid="{00000000-0005-0000-0000-000078500000}"/>
    <cellStyle name="Normal 2 2 2 4 2 8 4" xfId="20718" xr:uid="{00000000-0005-0000-0000-000079500000}"/>
    <cellStyle name="Normal 2 2 2 4 2 8 4 10" xfId="20719" xr:uid="{00000000-0005-0000-0000-00007A500000}"/>
    <cellStyle name="Normal 2 2 2 4 2 8 4 2" xfId="20720" xr:uid="{00000000-0005-0000-0000-00007B500000}"/>
    <cellStyle name="Normal 2 2 2 4 2 8 4 3" xfId="20721" xr:uid="{00000000-0005-0000-0000-00007C500000}"/>
    <cellStyle name="Normal 2 2 2 4 2 8 4 4" xfId="20722" xr:uid="{00000000-0005-0000-0000-00007D500000}"/>
    <cellStyle name="Normal 2 2 2 4 2 8 4 5" xfId="20723" xr:uid="{00000000-0005-0000-0000-00007E500000}"/>
    <cellStyle name="Normal 2 2 2 4 2 8 4 6" xfId="20724" xr:uid="{00000000-0005-0000-0000-00007F500000}"/>
    <cellStyle name="Normal 2 2 2 4 2 8 4 7" xfId="20725" xr:uid="{00000000-0005-0000-0000-000080500000}"/>
    <cellStyle name="Normal 2 2 2 4 2 8 4 8" xfId="20726" xr:uid="{00000000-0005-0000-0000-000081500000}"/>
    <cellStyle name="Normal 2 2 2 4 2 8 4 9" xfId="20727" xr:uid="{00000000-0005-0000-0000-000082500000}"/>
    <cellStyle name="Normal 2 2 2 4 2 8 5" xfId="20728" xr:uid="{00000000-0005-0000-0000-000083500000}"/>
    <cellStyle name="Normal 2 2 2 4 2 8 5 10" xfId="20729" xr:uid="{00000000-0005-0000-0000-000084500000}"/>
    <cellStyle name="Normal 2 2 2 4 2 8 5 2" xfId="20730" xr:uid="{00000000-0005-0000-0000-000085500000}"/>
    <cellStyle name="Normal 2 2 2 4 2 8 5 3" xfId="20731" xr:uid="{00000000-0005-0000-0000-000086500000}"/>
    <cellStyle name="Normal 2 2 2 4 2 8 5 4" xfId="20732" xr:uid="{00000000-0005-0000-0000-000087500000}"/>
    <cellStyle name="Normal 2 2 2 4 2 8 5 5" xfId="20733" xr:uid="{00000000-0005-0000-0000-000088500000}"/>
    <cellStyle name="Normal 2 2 2 4 2 8 5 6" xfId="20734" xr:uid="{00000000-0005-0000-0000-000089500000}"/>
    <cellStyle name="Normal 2 2 2 4 2 8 5 7" xfId="20735" xr:uid="{00000000-0005-0000-0000-00008A500000}"/>
    <cellStyle name="Normal 2 2 2 4 2 8 5 8" xfId="20736" xr:uid="{00000000-0005-0000-0000-00008B500000}"/>
    <cellStyle name="Normal 2 2 2 4 2 8 5 9" xfId="20737" xr:uid="{00000000-0005-0000-0000-00008C500000}"/>
    <cellStyle name="Normal 2 2 2 4 2 8 6" xfId="20738" xr:uid="{00000000-0005-0000-0000-00008D500000}"/>
    <cellStyle name="Normal 2 2 2 4 2 8 7" xfId="20739" xr:uid="{00000000-0005-0000-0000-00008E500000}"/>
    <cellStyle name="Normal 2 2 2 4 2 8 8" xfId="20740" xr:uid="{00000000-0005-0000-0000-00008F500000}"/>
    <cellStyle name="Normal 2 2 2 4 2 8 9" xfId="20741" xr:uid="{00000000-0005-0000-0000-000090500000}"/>
    <cellStyle name="Normal 2 2 2 4 2 9" xfId="20742" xr:uid="{00000000-0005-0000-0000-000091500000}"/>
    <cellStyle name="Normal 2 2 2 4 2 9 10" xfId="20743" xr:uid="{00000000-0005-0000-0000-000092500000}"/>
    <cellStyle name="Normal 2 2 2 4 2 9 11" xfId="20744" xr:uid="{00000000-0005-0000-0000-000093500000}"/>
    <cellStyle name="Normal 2 2 2 4 2 9 12" xfId="20745" xr:uid="{00000000-0005-0000-0000-000094500000}"/>
    <cellStyle name="Normal 2 2 2 4 2 9 13" xfId="20746" xr:uid="{00000000-0005-0000-0000-000095500000}"/>
    <cellStyle name="Normal 2 2 2 4 2 9 14" xfId="20747" xr:uid="{00000000-0005-0000-0000-000096500000}"/>
    <cellStyle name="Normal 2 2 2 4 2 9 2" xfId="20748" xr:uid="{00000000-0005-0000-0000-000097500000}"/>
    <cellStyle name="Normal 2 2 2 4 2 9 2 10" xfId="20749" xr:uid="{00000000-0005-0000-0000-000098500000}"/>
    <cellStyle name="Normal 2 2 2 4 2 9 2 2" xfId="20750" xr:uid="{00000000-0005-0000-0000-000099500000}"/>
    <cellStyle name="Normal 2 2 2 4 2 9 2 3" xfId="20751" xr:uid="{00000000-0005-0000-0000-00009A500000}"/>
    <cellStyle name="Normal 2 2 2 4 2 9 2 4" xfId="20752" xr:uid="{00000000-0005-0000-0000-00009B500000}"/>
    <cellStyle name="Normal 2 2 2 4 2 9 2 5" xfId="20753" xr:uid="{00000000-0005-0000-0000-00009C500000}"/>
    <cellStyle name="Normal 2 2 2 4 2 9 2 6" xfId="20754" xr:uid="{00000000-0005-0000-0000-00009D500000}"/>
    <cellStyle name="Normal 2 2 2 4 2 9 2 7" xfId="20755" xr:uid="{00000000-0005-0000-0000-00009E500000}"/>
    <cellStyle name="Normal 2 2 2 4 2 9 2 8" xfId="20756" xr:uid="{00000000-0005-0000-0000-00009F500000}"/>
    <cellStyle name="Normal 2 2 2 4 2 9 2 9" xfId="20757" xr:uid="{00000000-0005-0000-0000-0000A0500000}"/>
    <cellStyle name="Normal 2 2 2 4 2 9 3" xfId="20758" xr:uid="{00000000-0005-0000-0000-0000A1500000}"/>
    <cellStyle name="Normal 2 2 2 4 2 9 3 10" xfId="20759" xr:uid="{00000000-0005-0000-0000-0000A2500000}"/>
    <cellStyle name="Normal 2 2 2 4 2 9 3 2" xfId="20760" xr:uid="{00000000-0005-0000-0000-0000A3500000}"/>
    <cellStyle name="Normal 2 2 2 4 2 9 3 3" xfId="20761" xr:uid="{00000000-0005-0000-0000-0000A4500000}"/>
    <cellStyle name="Normal 2 2 2 4 2 9 3 4" xfId="20762" xr:uid="{00000000-0005-0000-0000-0000A5500000}"/>
    <cellStyle name="Normal 2 2 2 4 2 9 3 5" xfId="20763" xr:uid="{00000000-0005-0000-0000-0000A6500000}"/>
    <cellStyle name="Normal 2 2 2 4 2 9 3 6" xfId="20764" xr:uid="{00000000-0005-0000-0000-0000A7500000}"/>
    <cellStyle name="Normal 2 2 2 4 2 9 3 7" xfId="20765" xr:uid="{00000000-0005-0000-0000-0000A8500000}"/>
    <cellStyle name="Normal 2 2 2 4 2 9 3 8" xfId="20766" xr:uid="{00000000-0005-0000-0000-0000A9500000}"/>
    <cellStyle name="Normal 2 2 2 4 2 9 3 9" xfId="20767" xr:uid="{00000000-0005-0000-0000-0000AA500000}"/>
    <cellStyle name="Normal 2 2 2 4 2 9 4" xfId="20768" xr:uid="{00000000-0005-0000-0000-0000AB500000}"/>
    <cellStyle name="Normal 2 2 2 4 2 9 4 10" xfId="20769" xr:uid="{00000000-0005-0000-0000-0000AC500000}"/>
    <cellStyle name="Normal 2 2 2 4 2 9 4 2" xfId="20770" xr:uid="{00000000-0005-0000-0000-0000AD500000}"/>
    <cellStyle name="Normal 2 2 2 4 2 9 4 3" xfId="20771" xr:uid="{00000000-0005-0000-0000-0000AE500000}"/>
    <cellStyle name="Normal 2 2 2 4 2 9 4 4" xfId="20772" xr:uid="{00000000-0005-0000-0000-0000AF500000}"/>
    <cellStyle name="Normal 2 2 2 4 2 9 4 5" xfId="20773" xr:uid="{00000000-0005-0000-0000-0000B0500000}"/>
    <cellStyle name="Normal 2 2 2 4 2 9 4 6" xfId="20774" xr:uid="{00000000-0005-0000-0000-0000B1500000}"/>
    <cellStyle name="Normal 2 2 2 4 2 9 4 7" xfId="20775" xr:uid="{00000000-0005-0000-0000-0000B2500000}"/>
    <cellStyle name="Normal 2 2 2 4 2 9 4 8" xfId="20776" xr:uid="{00000000-0005-0000-0000-0000B3500000}"/>
    <cellStyle name="Normal 2 2 2 4 2 9 4 9" xfId="20777" xr:uid="{00000000-0005-0000-0000-0000B4500000}"/>
    <cellStyle name="Normal 2 2 2 4 2 9 5" xfId="20778" xr:uid="{00000000-0005-0000-0000-0000B5500000}"/>
    <cellStyle name="Normal 2 2 2 4 2 9 5 10" xfId="20779" xr:uid="{00000000-0005-0000-0000-0000B6500000}"/>
    <cellStyle name="Normal 2 2 2 4 2 9 5 2" xfId="20780" xr:uid="{00000000-0005-0000-0000-0000B7500000}"/>
    <cellStyle name="Normal 2 2 2 4 2 9 5 3" xfId="20781" xr:uid="{00000000-0005-0000-0000-0000B8500000}"/>
    <cellStyle name="Normal 2 2 2 4 2 9 5 4" xfId="20782" xr:uid="{00000000-0005-0000-0000-0000B9500000}"/>
    <cellStyle name="Normal 2 2 2 4 2 9 5 5" xfId="20783" xr:uid="{00000000-0005-0000-0000-0000BA500000}"/>
    <cellStyle name="Normal 2 2 2 4 2 9 5 6" xfId="20784" xr:uid="{00000000-0005-0000-0000-0000BB500000}"/>
    <cellStyle name="Normal 2 2 2 4 2 9 5 7" xfId="20785" xr:uid="{00000000-0005-0000-0000-0000BC500000}"/>
    <cellStyle name="Normal 2 2 2 4 2 9 5 8" xfId="20786" xr:uid="{00000000-0005-0000-0000-0000BD500000}"/>
    <cellStyle name="Normal 2 2 2 4 2 9 5 9" xfId="20787" xr:uid="{00000000-0005-0000-0000-0000BE500000}"/>
    <cellStyle name="Normal 2 2 2 4 2 9 6" xfId="20788" xr:uid="{00000000-0005-0000-0000-0000BF500000}"/>
    <cellStyle name="Normal 2 2 2 4 2 9 7" xfId="20789" xr:uid="{00000000-0005-0000-0000-0000C0500000}"/>
    <cellStyle name="Normal 2 2 2 4 2 9 8" xfId="20790" xr:uid="{00000000-0005-0000-0000-0000C1500000}"/>
    <cellStyle name="Normal 2 2 2 4 2 9 9" xfId="20791" xr:uid="{00000000-0005-0000-0000-0000C2500000}"/>
    <cellStyle name="Normal 2 2 2 4 20" xfId="20792" xr:uid="{00000000-0005-0000-0000-0000C3500000}"/>
    <cellStyle name="Normal 2 2 2 4 21" xfId="20793" xr:uid="{00000000-0005-0000-0000-0000C4500000}"/>
    <cellStyle name="Normal 2 2 2 4 22" xfId="20794" xr:uid="{00000000-0005-0000-0000-0000C5500000}"/>
    <cellStyle name="Normal 2 2 2 4 23" xfId="20795" xr:uid="{00000000-0005-0000-0000-0000C6500000}"/>
    <cellStyle name="Normal 2 2 2 4 24" xfId="20796" xr:uid="{00000000-0005-0000-0000-0000C7500000}"/>
    <cellStyle name="Normal 2 2 2 4 25" xfId="20797" xr:uid="{00000000-0005-0000-0000-0000C8500000}"/>
    <cellStyle name="Normal 2 2 2 4 26" xfId="20798" xr:uid="{00000000-0005-0000-0000-0000C9500000}"/>
    <cellStyle name="Normal 2 2 2 4 27" xfId="20799" xr:uid="{00000000-0005-0000-0000-0000CA500000}"/>
    <cellStyle name="Normal 2 2 2 4 28" xfId="20800" xr:uid="{00000000-0005-0000-0000-0000CB500000}"/>
    <cellStyle name="Normal 2 2 2 4 29" xfId="20801" xr:uid="{00000000-0005-0000-0000-0000CC500000}"/>
    <cellStyle name="Normal 2 2 2 4 3" xfId="20802" xr:uid="{00000000-0005-0000-0000-0000CD500000}"/>
    <cellStyle name="Normal 2 2 2 4 3 2" xfId="20803" xr:uid="{00000000-0005-0000-0000-0000CE500000}"/>
    <cellStyle name="Normal 2 2 2 4 3 3" xfId="20804" xr:uid="{00000000-0005-0000-0000-0000CF500000}"/>
    <cellStyle name="Normal 2 2 2 4 30" xfId="20805" xr:uid="{00000000-0005-0000-0000-0000D0500000}"/>
    <cellStyle name="Normal 2 2 2 4 31" xfId="20806" xr:uid="{00000000-0005-0000-0000-0000D1500000}"/>
    <cellStyle name="Normal 2 2 2 4 32" xfId="20807" xr:uid="{00000000-0005-0000-0000-0000D2500000}"/>
    <cellStyle name="Normal 2 2 2 4 33" xfId="20808" xr:uid="{00000000-0005-0000-0000-0000D3500000}"/>
    <cellStyle name="Normal 2 2 2 4 34" xfId="20809" xr:uid="{00000000-0005-0000-0000-0000D4500000}"/>
    <cellStyle name="Normal 2 2 2 4 34 10" xfId="20810" xr:uid="{00000000-0005-0000-0000-0000D5500000}"/>
    <cellStyle name="Normal 2 2 2 4 34 2" xfId="20811" xr:uid="{00000000-0005-0000-0000-0000D6500000}"/>
    <cellStyle name="Normal 2 2 2 4 34 3" xfId="20812" xr:uid="{00000000-0005-0000-0000-0000D7500000}"/>
    <cellStyle name="Normal 2 2 2 4 34 4" xfId="20813" xr:uid="{00000000-0005-0000-0000-0000D8500000}"/>
    <cellStyle name="Normal 2 2 2 4 34 5" xfId="20814" xr:uid="{00000000-0005-0000-0000-0000D9500000}"/>
    <cellStyle name="Normal 2 2 2 4 34 6" xfId="20815" xr:uid="{00000000-0005-0000-0000-0000DA500000}"/>
    <cellStyle name="Normal 2 2 2 4 34 7" xfId="20816" xr:uid="{00000000-0005-0000-0000-0000DB500000}"/>
    <cellStyle name="Normal 2 2 2 4 34 8" xfId="20817" xr:uid="{00000000-0005-0000-0000-0000DC500000}"/>
    <cellStyle name="Normal 2 2 2 4 34 9" xfId="20818" xr:uid="{00000000-0005-0000-0000-0000DD500000}"/>
    <cellStyle name="Normal 2 2 2 4 35" xfId="20819" xr:uid="{00000000-0005-0000-0000-0000DE500000}"/>
    <cellStyle name="Normal 2 2 2 4 35 10" xfId="20820" xr:uid="{00000000-0005-0000-0000-0000DF500000}"/>
    <cellStyle name="Normal 2 2 2 4 35 2" xfId="20821" xr:uid="{00000000-0005-0000-0000-0000E0500000}"/>
    <cellStyle name="Normal 2 2 2 4 35 3" xfId="20822" xr:uid="{00000000-0005-0000-0000-0000E1500000}"/>
    <cellStyle name="Normal 2 2 2 4 35 4" xfId="20823" xr:uid="{00000000-0005-0000-0000-0000E2500000}"/>
    <cellStyle name="Normal 2 2 2 4 35 5" xfId="20824" xr:uid="{00000000-0005-0000-0000-0000E3500000}"/>
    <cellStyle name="Normal 2 2 2 4 35 6" xfId="20825" xr:uid="{00000000-0005-0000-0000-0000E4500000}"/>
    <cellStyle name="Normal 2 2 2 4 35 7" xfId="20826" xr:uid="{00000000-0005-0000-0000-0000E5500000}"/>
    <cellStyle name="Normal 2 2 2 4 35 8" xfId="20827" xr:uid="{00000000-0005-0000-0000-0000E6500000}"/>
    <cellStyle name="Normal 2 2 2 4 35 9" xfId="20828" xr:uid="{00000000-0005-0000-0000-0000E7500000}"/>
    <cellStyle name="Normal 2 2 2 4 36" xfId="20829" xr:uid="{00000000-0005-0000-0000-0000E8500000}"/>
    <cellStyle name="Normal 2 2 2 4 36 10" xfId="20830" xr:uid="{00000000-0005-0000-0000-0000E9500000}"/>
    <cellStyle name="Normal 2 2 2 4 36 2" xfId="20831" xr:uid="{00000000-0005-0000-0000-0000EA500000}"/>
    <cellStyle name="Normal 2 2 2 4 36 3" xfId="20832" xr:uid="{00000000-0005-0000-0000-0000EB500000}"/>
    <cellStyle name="Normal 2 2 2 4 36 4" xfId="20833" xr:uid="{00000000-0005-0000-0000-0000EC500000}"/>
    <cellStyle name="Normal 2 2 2 4 36 5" xfId="20834" xr:uid="{00000000-0005-0000-0000-0000ED500000}"/>
    <cellStyle name="Normal 2 2 2 4 36 6" xfId="20835" xr:uid="{00000000-0005-0000-0000-0000EE500000}"/>
    <cellStyle name="Normal 2 2 2 4 36 7" xfId="20836" xr:uid="{00000000-0005-0000-0000-0000EF500000}"/>
    <cellStyle name="Normal 2 2 2 4 36 8" xfId="20837" xr:uid="{00000000-0005-0000-0000-0000F0500000}"/>
    <cellStyle name="Normal 2 2 2 4 36 9" xfId="20838" xr:uid="{00000000-0005-0000-0000-0000F1500000}"/>
    <cellStyle name="Normal 2 2 2 4 37" xfId="20839" xr:uid="{00000000-0005-0000-0000-0000F2500000}"/>
    <cellStyle name="Normal 2 2 2 4 37 10" xfId="20840" xr:uid="{00000000-0005-0000-0000-0000F3500000}"/>
    <cellStyle name="Normal 2 2 2 4 37 2" xfId="20841" xr:uid="{00000000-0005-0000-0000-0000F4500000}"/>
    <cellStyle name="Normal 2 2 2 4 37 3" xfId="20842" xr:uid="{00000000-0005-0000-0000-0000F5500000}"/>
    <cellStyle name="Normal 2 2 2 4 37 4" xfId="20843" xr:uid="{00000000-0005-0000-0000-0000F6500000}"/>
    <cellStyle name="Normal 2 2 2 4 37 5" xfId="20844" xr:uid="{00000000-0005-0000-0000-0000F7500000}"/>
    <cellStyle name="Normal 2 2 2 4 37 6" xfId="20845" xr:uid="{00000000-0005-0000-0000-0000F8500000}"/>
    <cellStyle name="Normal 2 2 2 4 37 7" xfId="20846" xr:uid="{00000000-0005-0000-0000-0000F9500000}"/>
    <cellStyle name="Normal 2 2 2 4 37 8" xfId="20847" xr:uid="{00000000-0005-0000-0000-0000FA500000}"/>
    <cellStyle name="Normal 2 2 2 4 37 9" xfId="20848" xr:uid="{00000000-0005-0000-0000-0000FB500000}"/>
    <cellStyle name="Normal 2 2 2 4 38" xfId="20849" xr:uid="{00000000-0005-0000-0000-0000FC500000}"/>
    <cellStyle name="Normal 2 2 2 4 39" xfId="20850" xr:uid="{00000000-0005-0000-0000-0000FD500000}"/>
    <cellStyle name="Normal 2 2 2 4 4" xfId="20851" xr:uid="{00000000-0005-0000-0000-0000FE500000}"/>
    <cellStyle name="Normal 2 2 2 4 40" xfId="20852" xr:uid="{00000000-0005-0000-0000-0000FF500000}"/>
    <cellStyle name="Normal 2 2 2 4 41" xfId="20853" xr:uid="{00000000-0005-0000-0000-000000510000}"/>
    <cellStyle name="Normal 2 2 2 4 42" xfId="20854" xr:uid="{00000000-0005-0000-0000-000001510000}"/>
    <cellStyle name="Normal 2 2 2 4 43" xfId="20855" xr:uid="{00000000-0005-0000-0000-000002510000}"/>
    <cellStyle name="Normal 2 2 2 4 44" xfId="20856" xr:uid="{00000000-0005-0000-0000-000003510000}"/>
    <cellStyle name="Normal 2 2 2 4 45" xfId="20857" xr:uid="{00000000-0005-0000-0000-000004510000}"/>
    <cellStyle name="Normal 2 2 2 4 46" xfId="20858" xr:uid="{00000000-0005-0000-0000-000005510000}"/>
    <cellStyle name="Normal 2 2 2 4 47" xfId="20859" xr:uid="{00000000-0005-0000-0000-000006510000}"/>
    <cellStyle name="Normal 2 2 2 4 48" xfId="20860" xr:uid="{00000000-0005-0000-0000-000007510000}"/>
    <cellStyle name="Normal 2 2 2 4 5" xfId="20861" xr:uid="{00000000-0005-0000-0000-000008510000}"/>
    <cellStyle name="Normal 2 2 2 4 6" xfId="20862" xr:uid="{00000000-0005-0000-0000-000009510000}"/>
    <cellStyle name="Normal 2 2 2 4 7" xfId="20863" xr:uid="{00000000-0005-0000-0000-00000A510000}"/>
    <cellStyle name="Normal 2 2 2 4 8" xfId="20864" xr:uid="{00000000-0005-0000-0000-00000B510000}"/>
    <cellStyle name="Normal 2 2 2 4 9" xfId="20865" xr:uid="{00000000-0005-0000-0000-00000C510000}"/>
    <cellStyle name="Normal 2 2 2 40" xfId="20866" xr:uid="{00000000-0005-0000-0000-00000D510000}"/>
    <cellStyle name="Normal 2 2 2 40 10" xfId="20867" xr:uid="{00000000-0005-0000-0000-00000E510000}"/>
    <cellStyle name="Normal 2 2 2 40 2" xfId="20868" xr:uid="{00000000-0005-0000-0000-00000F510000}"/>
    <cellStyle name="Normal 2 2 2 40 3" xfId="20869" xr:uid="{00000000-0005-0000-0000-000010510000}"/>
    <cellStyle name="Normal 2 2 2 40 4" xfId="20870" xr:uid="{00000000-0005-0000-0000-000011510000}"/>
    <cellStyle name="Normal 2 2 2 40 5" xfId="20871" xr:uid="{00000000-0005-0000-0000-000012510000}"/>
    <cellStyle name="Normal 2 2 2 40 6" xfId="20872" xr:uid="{00000000-0005-0000-0000-000013510000}"/>
    <cellStyle name="Normal 2 2 2 40 7" xfId="20873" xr:uid="{00000000-0005-0000-0000-000014510000}"/>
    <cellStyle name="Normal 2 2 2 40 8" xfId="20874" xr:uid="{00000000-0005-0000-0000-000015510000}"/>
    <cellStyle name="Normal 2 2 2 40 9" xfId="20875" xr:uid="{00000000-0005-0000-0000-000016510000}"/>
    <cellStyle name="Normal 2 2 2 41" xfId="20876" xr:uid="{00000000-0005-0000-0000-000017510000}"/>
    <cellStyle name="Normal 2 2 2 42" xfId="20877" xr:uid="{00000000-0005-0000-0000-000018510000}"/>
    <cellStyle name="Normal 2 2 2 43" xfId="20878" xr:uid="{00000000-0005-0000-0000-000019510000}"/>
    <cellStyle name="Normal 2 2 2 44" xfId="20879" xr:uid="{00000000-0005-0000-0000-00001A510000}"/>
    <cellStyle name="Normal 2 2 2 45" xfId="20880" xr:uid="{00000000-0005-0000-0000-00001B510000}"/>
    <cellStyle name="Normal 2 2 2 46" xfId="20881" xr:uid="{00000000-0005-0000-0000-00001C510000}"/>
    <cellStyle name="Normal 2 2 2 47" xfId="20882" xr:uid="{00000000-0005-0000-0000-00001D510000}"/>
    <cellStyle name="Normal 2 2 2 48" xfId="20883" xr:uid="{00000000-0005-0000-0000-00001E510000}"/>
    <cellStyle name="Normal 2 2 2 49" xfId="20884" xr:uid="{00000000-0005-0000-0000-00001F510000}"/>
    <cellStyle name="Normal 2 2 2 5" xfId="20885" xr:uid="{00000000-0005-0000-0000-000020510000}"/>
    <cellStyle name="Normal 2 2 2 5 10" xfId="20886" xr:uid="{00000000-0005-0000-0000-000021510000}"/>
    <cellStyle name="Normal 2 2 2 5 11" xfId="20887" xr:uid="{00000000-0005-0000-0000-000022510000}"/>
    <cellStyle name="Normal 2 2 2 5 12" xfId="20888" xr:uid="{00000000-0005-0000-0000-000023510000}"/>
    <cellStyle name="Normal 2 2 2 5 13" xfId="20889" xr:uid="{00000000-0005-0000-0000-000024510000}"/>
    <cellStyle name="Normal 2 2 2 5 14" xfId="20890" xr:uid="{00000000-0005-0000-0000-000025510000}"/>
    <cellStyle name="Normal 2 2 2 5 15" xfId="20891" xr:uid="{00000000-0005-0000-0000-000026510000}"/>
    <cellStyle name="Normal 2 2 2 5 16" xfId="20892" xr:uid="{00000000-0005-0000-0000-000027510000}"/>
    <cellStyle name="Normal 2 2 2 5 17" xfId="20893" xr:uid="{00000000-0005-0000-0000-000028510000}"/>
    <cellStyle name="Normal 2 2 2 5 18" xfId="20894" xr:uid="{00000000-0005-0000-0000-000029510000}"/>
    <cellStyle name="Normal 2 2 2 5 19" xfId="20895" xr:uid="{00000000-0005-0000-0000-00002A510000}"/>
    <cellStyle name="Normal 2 2 2 5 2" xfId="20896" xr:uid="{00000000-0005-0000-0000-00002B510000}"/>
    <cellStyle name="Normal 2 2 2 5 2 10" xfId="20897" xr:uid="{00000000-0005-0000-0000-00002C510000}"/>
    <cellStyle name="Normal 2 2 2 5 2 10 10" xfId="20898" xr:uid="{00000000-0005-0000-0000-00002D510000}"/>
    <cellStyle name="Normal 2 2 2 5 2 10 11" xfId="20899" xr:uid="{00000000-0005-0000-0000-00002E510000}"/>
    <cellStyle name="Normal 2 2 2 5 2 10 12" xfId="20900" xr:uid="{00000000-0005-0000-0000-00002F510000}"/>
    <cellStyle name="Normal 2 2 2 5 2 10 13" xfId="20901" xr:uid="{00000000-0005-0000-0000-000030510000}"/>
    <cellStyle name="Normal 2 2 2 5 2 10 14" xfId="20902" xr:uid="{00000000-0005-0000-0000-000031510000}"/>
    <cellStyle name="Normal 2 2 2 5 2 10 2" xfId="20903" xr:uid="{00000000-0005-0000-0000-000032510000}"/>
    <cellStyle name="Normal 2 2 2 5 2 10 2 10" xfId="20904" xr:uid="{00000000-0005-0000-0000-000033510000}"/>
    <cellStyle name="Normal 2 2 2 5 2 10 2 2" xfId="20905" xr:uid="{00000000-0005-0000-0000-000034510000}"/>
    <cellStyle name="Normal 2 2 2 5 2 10 2 3" xfId="20906" xr:uid="{00000000-0005-0000-0000-000035510000}"/>
    <cellStyle name="Normal 2 2 2 5 2 10 2 4" xfId="20907" xr:uid="{00000000-0005-0000-0000-000036510000}"/>
    <cellStyle name="Normal 2 2 2 5 2 10 2 5" xfId="20908" xr:uid="{00000000-0005-0000-0000-000037510000}"/>
    <cellStyle name="Normal 2 2 2 5 2 10 2 6" xfId="20909" xr:uid="{00000000-0005-0000-0000-000038510000}"/>
    <cellStyle name="Normal 2 2 2 5 2 10 2 7" xfId="20910" xr:uid="{00000000-0005-0000-0000-000039510000}"/>
    <cellStyle name="Normal 2 2 2 5 2 10 2 8" xfId="20911" xr:uid="{00000000-0005-0000-0000-00003A510000}"/>
    <cellStyle name="Normal 2 2 2 5 2 10 2 9" xfId="20912" xr:uid="{00000000-0005-0000-0000-00003B510000}"/>
    <cellStyle name="Normal 2 2 2 5 2 10 3" xfId="20913" xr:uid="{00000000-0005-0000-0000-00003C510000}"/>
    <cellStyle name="Normal 2 2 2 5 2 10 3 10" xfId="20914" xr:uid="{00000000-0005-0000-0000-00003D510000}"/>
    <cellStyle name="Normal 2 2 2 5 2 10 3 2" xfId="20915" xr:uid="{00000000-0005-0000-0000-00003E510000}"/>
    <cellStyle name="Normal 2 2 2 5 2 10 3 3" xfId="20916" xr:uid="{00000000-0005-0000-0000-00003F510000}"/>
    <cellStyle name="Normal 2 2 2 5 2 10 3 4" xfId="20917" xr:uid="{00000000-0005-0000-0000-000040510000}"/>
    <cellStyle name="Normal 2 2 2 5 2 10 3 5" xfId="20918" xr:uid="{00000000-0005-0000-0000-000041510000}"/>
    <cellStyle name="Normal 2 2 2 5 2 10 3 6" xfId="20919" xr:uid="{00000000-0005-0000-0000-000042510000}"/>
    <cellStyle name="Normal 2 2 2 5 2 10 3 7" xfId="20920" xr:uid="{00000000-0005-0000-0000-000043510000}"/>
    <cellStyle name="Normal 2 2 2 5 2 10 3 8" xfId="20921" xr:uid="{00000000-0005-0000-0000-000044510000}"/>
    <cellStyle name="Normal 2 2 2 5 2 10 3 9" xfId="20922" xr:uid="{00000000-0005-0000-0000-000045510000}"/>
    <cellStyle name="Normal 2 2 2 5 2 10 4" xfId="20923" xr:uid="{00000000-0005-0000-0000-000046510000}"/>
    <cellStyle name="Normal 2 2 2 5 2 10 4 10" xfId="20924" xr:uid="{00000000-0005-0000-0000-000047510000}"/>
    <cellStyle name="Normal 2 2 2 5 2 10 4 2" xfId="20925" xr:uid="{00000000-0005-0000-0000-000048510000}"/>
    <cellStyle name="Normal 2 2 2 5 2 10 4 3" xfId="20926" xr:uid="{00000000-0005-0000-0000-000049510000}"/>
    <cellStyle name="Normal 2 2 2 5 2 10 4 4" xfId="20927" xr:uid="{00000000-0005-0000-0000-00004A510000}"/>
    <cellStyle name="Normal 2 2 2 5 2 10 4 5" xfId="20928" xr:uid="{00000000-0005-0000-0000-00004B510000}"/>
    <cellStyle name="Normal 2 2 2 5 2 10 4 6" xfId="20929" xr:uid="{00000000-0005-0000-0000-00004C510000}"/>
    <cellStyle name="Normal 2 2 2 5 2 10 4 7" xfId="20930" xr:uid="{00000000-0005-0000-0000-00004D510000}"/>
    <cellStyle name="Normal 2 2 2 5 2 10 4 8" xfId="20931" xr:uid="{00000000-0005-0000-0000-00004E510000}"/>
    <cellStyle name="Normal 2 2 2 5 2 10 4 9" xfId="20932" xr:uid="{00000000-0005-0000-0000-00004F510000}"/>
    <cellStyle name="Normal 2 2 2 5 2 10 5" xfId="20933" xr:uid="{00000000-0005-0000-0000-000050510000}"/>
    <cellStyle name="Normal 2 2 2 5 2 10 5 10" xfId="20934" xr:uid="{00000000-0005-0000-0000-000051510000}"/>
    <cellStyle name="Normal 2 2 2 5 2 10 5 2" xfId="20935" xr:uid="{00000000-0005-0000-0000-000052510000}"/>
    <cellStyle name="Normal 2 2 2 5 2 10 5 3" xfId="20936" xr:uid="{00000000-0005-0000-0000-000053510000}"/>
    <cellStyle name="Normal 2 2 2 5 2 10 5 4" xfId="20937" xr:uid="{00000000-0005-0000-0000-000054510000}"/>
    <cellStyle name="Normal 2 2 2 5 2 10 5 5" xfId="20938" xr:uid="{00000000-0005-0000-0000-000055510000}"/>
    <cellStyle name="Normal 2 2 2 5 2 10 5 6" xfId="20939" xr:uid="{00000000-0005-0000-0000-000056510000}"/>
    <cellStyle name="Normal 2 2 2 5 2 10 5 7" xfId="20940" xr:uid="{00000000-0005-0000-0000-000057510000}"/>
    <cellStyle name="Normal 2 2 2 5 2 10 5 8" xfId="20941" xr:uid="{00000000-0005-0000-0000-000058510000}"/>
    <cellStyle name="Normal 2 2 2 5 2 10 5 9" xfId="20942" xr:uid="{00000000-0005-0000-0000-000059510000}"/>
    <cellStyle name="Normal 2 2 2 5 2 10 6" xfId="20943" xr:uid="{00000000-0005-0000-0000-00005A510000}"/>
    <cellStyle name="Normal 2 2 2 5 2 10 7" xfId="20944" xr:uid="{00000000-0005-0000-0000-00005B510000}"/>
    <cellStyle name="Normal 2 2 2 5 2 10 8" xfId="20945" xr:uid="{00000000-0005-0000-0000-00005C510000}"/>
    <cellStyle name="Normal 2 2 2 5 2 10 9" xfId="20946" xr:uid="{00000000-0005-0000-0000-00005D510000}"/>
    <cellStyle name="Normal 2 2 2 5 2 11" xfId="20947" xr:uid="{00000000-0005-0000-0000-00005E510000}"/>
    <cellStyle name="Normal 2 2 2 5 2 11 10" xfId="20948" xr:uid="{00000000-0005-0000-0000-00005F510000}"/>
    <cellStyle name="Normal 2 2 2 5 2 11 11" xfId="20949" xr:uid="{00000000-0005-0000-0000-000060510000}"/>
    <cellStyle name="Normal 2 2 2 5 2 11 12" xfId="20950" xr:uid="{00000000-0005-0000-0000-000061510000}"/>
    <cellStyle name="Normal 2 2 2 5 2 11 13" xfId="20951" xr:uid="{00000000-0005-0000-0000-000062510000}"/>
    <cellStyle name="Normal 2 2 2 5 2 11 14" xfId="20952" xr:uid="{00000000-0005-0000-0000-000063510000}"/>
    <cellStyle name="Normal 2 2 2 5 2 11 2" xfId="20953" xr:uid="{00000000-0005-0000-0000-000064510000}"/>
    <cellStyle name="Normal 2 2 2 5 2 11 2 10" xfId="20954" xr:uid="{00000000-0005-0000-0000-000065510000}"/>
    <cellStyle name="Normal 2 2 2 5 2 11 2 2" xfId="20955" xr:uid="{00000000-0005-0000-0000-000066510000}"/>
    <cellStyle name="Normal 2 2 2 5 2 11 2 3" xfId="20956" xr:uid="{00000000-0005-0000-0000-000067510000}"/>
    <cellStyle name="Normal 2 2 2 5 2 11 2 4" xfId="20957" xr:uid="{00000000-0005-0000-0000-000068510000}"/>
    <cellStyle name="Normal 2 2 2 5 2 11 2 5" xfId="20958" xr:uid="{00000000-0005-0000-0000-000069510000}"/>
    <cellStyle name="Normal 2 2 2 5 2 11 2 6" xfId="20959" xr:uid="{00000000-0005-0000-0000-00006A510000}"/>
    <cellStyle name="Normal 2 2 2 5 2 11 2 7" xfId="20960" xr:uid="{00000000-0005-0000-0000-00006B510000}"/>
    <cellStyle name="Normal 2 2 2 5 2 11 2 8" xfId="20961" xr:uid="{00000000-0005-0000-0000-00006C510000}"/>
    <cellStyle name="Normal 2 2 2 5 2 11 2 9" xfId="20962" xr:uid="{00000000-0005-0000-0000-00006D510000}"/>
    <cellStyle name="Normal 2 2 2 5 2 11 3" xfId="20963" xr:uid="{00000000-0005-0000-0000-00006E510000}"/>
    <cellStyle name="Normal 2 2 2 5 2 11 3 10" xfId="20964" xr:uid="{00000000-0005-0000-0000-00006F510000}"/>
    <cellStyle name="Normal 2 2 2 5 2 11 3 2" xfId="20965" xr:uid="{00000000-0005-0000-0000-000070510000}"/>
    <cellStyle name="Normal 2 2 2 5 2 11 3 3" xfId="20966" xr:uid="{00000000-0005-0000-0000-000071510000}"/>
    <cellStyle name="Normal 2 2 2 5 2 11 3 4" xfId="20967" xr:uid="{00000000-0005-0000-0000-000072510000}"/>
    <cellStyle name="Normal 2 2 2 5 2 11 3 5" xfId="20968" xr:uid="{00000000-0005-0000-0000-000073510000}"/>
    <cellStyle name="Normal 2 2 2 5 2 11 3 6" xfId="20969" xr:uid="{00000000-0005-0000-0000-000074510000}"/>
    <cellStyle name="Normal 2 2 2 5 2 11 3 7" xfId="20970" xr:uid="{00000000-0005-0000-0000-000075510000}"/>
    <cellStyle name="Normal 2 2 2 5 2 11 3 8" xfId="20971" xr:uid="{00000000-0005-0000-0000-000076510000}"/>
    <cellStyle name="Normal 2 2 2 5 2 11 3 9" xfId="20972" xr:uid="{00000000-0005-0000-0000-000077510000}"/>
    <cellStyle name="Normal 2 2 2 5 2 11 4" xfId="20973" xr:uid="{00000000-0005-0000-0000-000078510000}"/>
    <cellStyle name="Normal 2 2 2 5 2 11 4 10" xfId="20974" xr:uid="{00000000-0005-0000-0000-000079510000}"/>
    <cellStyle name="Normal 2 2 2 5 2 11 4 2" xfId="20975" xr:uid="{00000000-0005-0000-0000-00007A510000}"/>
    <cellStyle name="Normal 2 2 2 5 2 11 4 3" xfId="20976" xr:uid="{00000000-0005-0000-0000-00007B510000}"/>
    <cellStyle name="Normal 2 2 2 5 2 11 4 4" xfId="20977" xr:uid="{00000000-0005-0000-0000-00007C510000}"/>
    <cellStyle name="Normal 2 2 2 5 2 11 4 5" xfId="20978" xr:uid="{00000000-0005-0000-0000-00007D510000}"/>
    <cellStyle name="Normal 2 2 2 5 2 11 4 6" xfId="20979" xr:uid="{00000000-0005-0000-0000-00007E510000}"/>
    <cellStyle name="Normal 2 2 2 5 2 11 4 7" xfId="20980" xr:uid="{00000000-0005-0000-0000-00007F510000}"/>
    <cellStyle name="Normal 2 2 2 5 2 11 4 8" xfId="20981" xr:uid="{00000000-0005-0000-0000-000080510000}"/>
    <cellStyle name="Normal 2 2 2 5 2 11 4 9" xfId="20982" xr:uid="{00000000-0005-0000-0000-000081510000}"/>
    <cellStyle name="Normal 2 2 2 5 2 11 5" xfId="20983" xr:uid="{00000000-0005-0000-0000-000082510000}"/>
    <cellStyle name="Normal 2 2 2 5 2 11 5 10" xfId="20984" xr:uid="{00000000-0005-0000-0000-000083510000}"/>
    <cellStyle name="Normal 2 2 2 5 2 11 5 2" xfId="20985" xr:uid="{00000000-0005-0000-0000-000084510000}"/>
    <cellStyle name="Normal 2 2 2 5 2 11 5 3" xfId="20986" xr:uid="{00000000-0005-0000-0000-000085510000}"/>
    <cellStyle name="Normal 2 2 2 5 2 11 5 4" xfId="20987" xr:uid="{00000000-0005-0000-0000-000086510000}"/>
    <cellStyle name="Normal 2 2 2 5 2 11 5 5" xfId="20988" xr:uid="{00000000-0005-0000-0000-000087510000}"/>
    <cellStyle name="Normal 2 2 2 5 2 11 5 6" xfId="20989" xr:uid="{00000000-0005-0000-0000-000088510000}"/>
    <cellStyle name="Normal 2 2 2 5 2 11 5 7" xfId="20990" xr:uid="{00000000-0005-0000-0000-000089510000}"/>
    <cellStyle name="Normal 2 2 2 5 2 11 5 8" xfId="20991" xr:uid="{00000000-0005-0000-0000-00008A510000}"/>
    <cellStyle name="Normal 2 2 2 5 2 11 5 9" xfId="20992" xr:uid="{00000000-0005-0000-0000-00008B510000}"/>
    <cellStyle name="Normal 2 2 2 5 2 11 6" xfId="20993" xr:uid="{00000000-0005-0000-0000-00008C510000}"/>
    <cellStyle name="Normal 2 2 2 5 2 11 7" xfId="20994" xr:uid="{00000000-0005-0000-0000-00008D510000}"/>
    <cellStyle name="Normal 2 2 2 5 2 11 8" xfId="20995" xr:uid="{00000000-0005-0000-0000-00008E510000}"/>
    <cellStyle name="Normal 2 2 2 5 2 11 9" xfId="20996" xr:uid="{00000000-0005-0000-0000-00008F510000}"/>
    <cellStyle name="Normal 2 2 2 5 2 12" xfId="20997" xr:uid="{00000000-0005-0000-0000-000090510000}"/>
    <cellStyle name="Normal 2 2 2 5 2 12 10" xfId="20998" xr:uid="{00000000-0005-0000-0000-000091510000}"/>
    <cellStyle name="Normal 2 2 2 5 2 12 11" xfId="20999" xr:uid="{00000000-0005-0000-0000-000092510000}"/>
    <cellStyle name="Normal 2 2 2 5 2 12 12" xfId="21000" xr:uid="{00000000-0005-0000-0000-000093510000}"/>
    <cellStyle name="Normal 2 2 2 5 2 12 13" xfId="21001" xr:uid="{00000000-0005-0000-0000-000094510000}"/>
    <cellStyle name="Normal 2 2 2 5 2 12 14" xfId="21002" xr:uid="{00000000-0005-0000-0000-000095510000}"/>
    <cellStyle name="Normal 2 2 2 5 2 12 2" xfId="21003" xr:uid="{00000000-0005-0000-0000-000096510000}"/>
    <cellStyle name="Normal 2 2 2 5 2 12 2 10" xfId="21004" xr:uid="{00000000-0005-0000-0000-000097510000}"/>
    <cellStyle name="Normal 2 2 2 5 2 12 2 2" xfId="21005" xr:uid="{00000000-0005-0000-0000-000098510000}"/>
    <cellStyle name="Normal 2 2 2 5 2 12 2 3" xfId="21006" xr:uid="{00000000-0005-0000-0000-000099510000}"/>
    <cellStyle name="Normal 2 2 2 5 2 12 2 4" xfId="21007" xr:uid="{00000000-0005-0000-0000-00009A510000}"/>
    <cellStyle name="Normal 2 2 2 5 2 12 2 5" xfId="21008" xr:uid="{00000000-0005-0000-0000-00009B510000}"/>
    <cellStyle name="Normal 2 2 2 5 2 12 2 6" xfId="21009" xr:uid="{00000000-0005-0000-0000-00009C510000}"/>
    <cellStyle name="Normal 2 2 2 5 2 12 2 7" xfId="21010" xr:uid="{00000000-0005-0000-0000-00009D510000}"/>
    <cellStyle name="Normal 2 2 2 5 2 12 2 8" xfId="21011" xr:uid="{00000000-0005-0000-0000-00009E510000}"/>
    <cellStyle name="Normal 2 2 2 5 2 12 2 9" xfId="21012" xr:uid="{00000000-0005-0000-0000-00009F510000}"/>
    <cellStyle name="Normal 2 2 2 5 2 12 3" xfId="21013" xr:uid="{00000000-0005-0000-0000-0000A0510000}"/>
    <cellStyle name="Normal 2 2 2 5 2 12 3 10" xfId="21014" xr:uid="{00000000-0005-0000-0000-0000A1510000}"/>
    <cellStyle name="Normal 2 2 2 5 2 12 3 2" xfId="21015" xr:uid="{00000000-0005-0000-0000-0000A2510000}"/>
    <cellStyle name="Normal 2 2 2 5 2 12 3 3" xfId="21016" xr:uid="{00000000-0005-0000-0000-0000A3510000}"/>
    <cellStyle name="Normal 2 2 2 5 2 12 3 4" xfId="21017" xr:uid="{00000000-0005-0000-0000-0000A4510000}"/>
    <cellStyle name="Normal 2 2 2 5 2 12 3 5" xfId="21018" xr:uid="{00000000-0005-0000-0000-0000A5510000}"/>
    <cellStyle name="Normal 2 2 2 5 2 12 3 6" xfId="21019" xr:uid="{00000000-0005-0000-0000-0000A6510000}"/>
    <cellStyle name="Normal 2 2 2 5 2 12 3 7" xfId="21020" xr:uid="{00000000-0005-0000-0000-0000A7510000}"/>
    <cellStyle name="Normal 2 2 2 5 2 12 3 8" xfId="21021" xr:uid="{00000000-0005-0000-0000-0000A8510000}"/>
    <cellStyle name="Normal 2 2 2 5 2 12 3 9" xfId="21022" xr:uid="{00000000-0005-0000-0000-0000A9510000}"/>
    <cellStyle name="Normal 2 2 2 5 2 12 4" xfId="21023" xr:uid="{00000000-0005-0000-0000-0000AA510000}"/>
    <cellStyle name="Normal 2 2 2 5 2 12 4 10" xfId="21024" xr:uid="{00000000-0005-0000-0000-0000AB510000}"/>
    <cellStyle name="Normal 2 2 2 5 2 12 4 2" xfId="21025" xr:uid="{00000000-0005-0000-0000-0000AC510000}"/>
    <cellStyle name="Normal 2 2 2 5 2 12 4 3" xfId="21026" xr:uid="{00000000-0005-0000-0000-0000AD510000}"/>
    <cellStyle name="Normal 2 2 2 5 2 12 4 4" xfId="21027" xr:uid="{00000000-0005-0000-0000-0000AE510000}"/>
    <cellStyle name="Normal 2 2 2 5 2 12 4 5" xfId="21028" xr:uid="{00000000-0005-0000-0000-0000AF510000}"/>
    <cellStyle name="Normal 2 2 2 5 2 12 4 6" xfId="21029" xr:uid="{00000000-0005-0000-0000-0000B0510000}"/>
    <cellStyle name="Normal 2 2 2 5 2 12 4 7" xfId="21030" xr:uid="{00000000-0005-0000-0000-0000B1510000}"/>
    <cellStyle name="Normal 2 2 2 5 2 12 4 8" xfId="21031" xr:uid="{00000000-0005-0000-0000-0000B2510000}"/>
    <cellStyle name="Normal 2 2 2 5 2 12 4 9" xfId="21032" xr:uid="{00000000-0005-0000-0000-0000B3510000}"/>
    <cellStyle name="Normal 2 2 2 5 2 12 5" xfId="21033" xr:uid="{00000000-0005-0000-0000-0000B4510000}"/>
    <cellStyle name="Normal 2 2 2 5 2 12 5 10" xfId="21034" xr:uid="{00000000-0005-0000-0000-0000B5510000}"/>
    <cellStyle name="Normal 2 2 2 5 2 12 5 2" xfId="21035" xr:uid="{00000000-0005-0000-0000-0000B6510000}"/>
    <cellStyle name="Normal 2 2 2 5 2 12 5 3" xfId="21036" xr:uid="{00000000-0005-0000-0000-0000B7510000}"/>
    <cellStyle name="Normal 2 2 2 5 2 12 5 4" xfId="21037" xr:uid="{00000000-0005-0000-0000-0000B8510000}"/>
    <cellStyle name="Normal 2 2 2 5 2 12 5 5" xfId="21038" xr:uid="{00000000-0005-0000-0000-0000B9510000}"/>
    <cellStyle name="Normal 2 2 2 5 2 12 5 6" xfId="21039" xr:uid="{00000000-0005-0000-0000-0000BA510000}"/>
    <cellStyle name="Normal 2 2 2 5 2 12 5 7" xfId="21040" xr:uid="{00000000-0005-0000-0000-0000BB510000}"/>
    <cellStyle name="Normal 2 2 2 5 2 12 5 8" xfId="21041" xr:uid="{00000000-0005-0000-0000-0000BC510000}"/>
    <cellStyle name="Normal 2 2 2 5 2 12 5 9" xfId="21042" xr:uid="{00000000-0005-0000-0000-0000BD510000}"/>
    <cellStyle name="Normal 2 2 2 5 2 12 6" xfId="21043" xr:uid="{00000000-0005-0000-0000-0000BE510000}"/>
    <cellStyle name="Normal 2 2 2 5 2 12 7" xfId="21044" xr:uid="{00000000-0005-0000-0000-0000BF510000}"/>
    <cellStyle name="Normal 2 2 2 5 2 12 8" xfId="21045" xr:uid="{00000000-0005-0000-0000-0000C0510000}"/>
    <cellStyle name="Normal 2 2 2 5 2 12 9" xfId="21046" xr:uid="{00000000-0005-0000-0000-0000C1510000}"/>
    <cellStyle name="Normal 2 2 2 5 2 13" xfId="21047" xr:uid="{00000000-0005-0000-0000-0000C2510000}"/>
    <cellStyle name="Normal 2 2 2 5 2 13 10" xfId="21048" xr:uid="{00000000-0005-0000-0000-0000C3510000}"/>
    <cellStyle name="Normal 2 2 2 5 2 13 11" xfId="21049" xr:uid="{00000000-0005-0000-0000-0000C4510000}"/>
    <cellStyle name="Normal 2 2 2 5 2 13 12" xfId="21050" xr:uid="{00000000-0005-0000-0000-0000C5510000}"/>
    <cellStyle name="Normal 2 2 2 5 2 13 13" xfId="21051" xr:uid="{00000000-0005-0000-0000-0000C6510000}"/>
    <cellStyle name="Normal 2 2 2 5 2 13 14" xfId="21052" xr:uid="{00000000-0005-0000-0000-0000C7510000}"/>
    <cellStyle name="Normal 2 2 2 5 2 13 2" xfId="21053" xr:uid="{00000000-0005-0000-0000-0000C8510000}"/>
    <cellStyle name="Normal 2 2 2 5 2 13 2 10" xfId="21054" xr:uid="{00000000-0005-0000-0000-0000C9510000}"/>
    <cellStyle name="Normal 2 2 2 5 2 13 2 2" xfId="21055" xr:uid="{00000000-0005-0000-0000-0000CA510000}"/>
    <cellStyle name="Normal 2 2 2 5 2 13 2 3" xfId="21056" xr:uid="{00000000-0005-0000-0000-0000CB510000}"/>
    <cellStyle name="Normal 2 2 2 5 2 13 2 4" xfId="21057" xr:uid="{00000000-0005-0000-0000-0000CC510000}"/>
    <cellStyle name="Normal 2 2 2 5 2 13 2 5" xfId="21058" xr:uid="{00000000-0005-0000-0000-0000CD510000}"/>
    <cellStyle name="Normal 2 2 2 5 2 13 2 6" xfId="21059" xr:uid="{00000000-0005-0000-0000-0000CE510000}"/>
    <cellStyle name="Normal 2 2 2 5 2 13 2 7" xfId="21060" xr:uid="{00000000-0005-0000-0000-0000CF510000}"/>
    <cellStyle name="Normal 2 2 2 5 2 13 2 8" xfId="21061" xr:uid="{00000000-0005-0000-0000-0000D0510000}"/>
    <cellStyle name="Normal 2 2 2 5 2 13 2 9" xfId="21062" xr:uid="{00000000-0005-0000-0000-0000D1510000}"/>
    <cellStyle name="Normal 2 2 2 5 2 13 3" xfId="21063" xr:uid="{00000000-0005-0000-0000-0000D2510000}"/>
    <cellStyle name="Normal 2 2 2 5 2 13 3 10" xfId="21064" xr:uid="{00000000-0005-0000-0000-0000D3510000}"/>
    <cellStyle name="Normal 2 2 2 5 2 13 3 2" xfId="21065" xr:uid="{00000000-0005-0000-0000-0000D4510000}"/>
    <cellStyle name="Normal 2 2 2 5 2 13 3 3" xfId="21066" xr:uid="{00000000-0005-0000-0000-0000D5510000}"/>
    <cellStyle name="Normal 2 2 2 5 2 13 3 4" xfId="21067" xr:uid="{00000000-0005-0000-0000-0000D6510000}"/>
    <cellStyle name="Normal 2 2 2 5 2 13 3 5" xfId="21068" xr:uid="{00000000-0005-0000-0000-0000D7510000}"/>
    <cellStyle name="Normal 2 2 2 5 2 13 3 6" xfId="21069" xr:uid="{00000000-0005-0000-0000-0000D8510000}"/>
    <cellStyle name="Normal 2 2 2 5 2 13 3 7" xfId="21070" xr:uid="{00000000-0005-0000-0000-0000D9510000}"/>
    <cellStyle name="Normal 2 2 2 5 2 13 3 8" xfId="21071" xr:uid="{00000000-0005-0000-0000-0000DA510000}"/>
    <cellStyle name="Normal 2 2 2 5 2 13 3 9" xfId="21072" xr:uid="{00000000-0005-0000-0000-0000DB510000}"/>
    <cellStyle name="Normal 2 2 2 5 2 13 4" xfId="21073" xr:uid="{00000000-0005-0000-0000-0000DC510000}"/>
    <cellStyle name="Normal 2 2 2 5 2 13 4 10" xfId="21074" xr:uid="{00000000-0005-0000-0000-0000DD510000}"/>
    <cellStyle name="Normal 2 2 2 5 2 13 4 2" xfId="21075" xr:uid="{00000000-0005-0000-0000-0000DE510000}"/>
    <cellStyle name="Normal 2 2 2 5 2 13 4 3" xfId="21076" xr:uid="{00000000-0005-0000-0000-0000DF510000}"/>
    <cellStyle name="Normal 2 2 2 5 2 13 4 4" xfId="21077" xr:uid="{00000000-0005-0000-0000-0000E0510000}"/>
    <cellStyle name="Normal 2 2 2 5 2 13 4 5" xfId="21078" xr:uid="{00000000-0005-0000-0000-0000E1510000}"/>
    <cellStyle name="Normal 2 2 2 5 2 13 4 6" xfId="21079" xr:uid="{00000000-0005-0000-0000-0000E2510000}"/>
    <cellStyle name="Normal 2 2 2 5 2 13 4 7" xfId="21080" xr:uid="{00000000-0005-0000-0000-0000E3510000}"/>
    <cellStyle name="Normal 2 2 2 5 2 13 4 8" xfId="21081" xr:uid="{00000000-0005-0000-0000-0000E4510000}"/>
    <cellStyle name="Normal 2 2 2 5 2 13 4 9" xfId="21082" xr:uid="{00000000-0005-0000-0000-0000E5510000}"/>
    <cellStyle name="Normal 2 2 2 5 2 13 5" xfId="21083" xr:uid="{00000000-0005-0000-0000-0000E6510000}"/>
    <cellStyle name="Normal 2 2 2 5 2 13 5 10" xfId="21084" xr:uid="{00000000-0005-0000-0000-0000E7510000}"/>
    <cellStyle name="Normal 2 2 2 5 2 13 5 2" xfId="21085" xr:uid="{00000000-0005-0000-0000-0000E8510000}"/>
    <cellStyle name="Normal 2 2 2 5 2 13 5 3" xfId="21086" xr:uid="{00000000-0005-0000-0000-0000E9510000}"/>
    <cellStyle name="Normal 2 2 2 5 2 13 5 4" xfId="21087" xr:uid="{00000000-0005-0000-0000-0000EA510000}"/>
    <cellStyle name="Normal 2 2 2 5 2 13 5 5" xfId="21088" xr:uid="{00000000-0005-0000-0000-0000EB510000}"/>
    <cellStyle name="Normal 2 2 2 5 2 13 5 6" xfId="21089" xr:uid="{00000000-0005-0000-0000-0000EC510000}"/>
    <cellStyle name="Normal 2 2 2 5 2 13 5 7" xfId="21090" xr:uid="{00000000-0005-0000-0000-0000ED510000}"/>
    <cellStyle name="Normal 2 2 2 5 2 13 5 8" xfId="21091" xr:uid="{00000000-0005-0000-0000-0000EE510000}"/>
    <cellStyle name="Normal 2 2 2 5 2 13 5 9" xfId="21092" xr:uid="{00000000-0005-0000-0000-0000EF510000}"/>
    <cellStyle name="Normal 2 2 2 5 2 13 6" xfId="21093" xr:uid="{00000000-0005-0000-0000-0000F0510000}"/>
    <cellStyle name="Normal 2 2 2 5 2 13 7" xfId="21094" xr:uid="{00000000-0005-0000-0000-0000F1510000}"/>
    <cellStyle name="Normal 2 2 2 5 2 13 8" xfId="21095" xr:uid="{00000000-0005-0000-0000-0000F2510000}"/>
    <cellStyle name="Normal 2 2 2 5 2 13 9" xfId="21096" xr:uid="{00000000-0005-0000-0000-0000F3510000}"/>
    <cellStyle name="Normal 2 2 2 5 2 14" xfId="21097" xr:uid="{00000000-0005-0000-0000-0000F4510000}"/>
    <cellStyle name="Normal 2 2 2 5 2 14 10" xfId="21098" xr:uid="{00000000-0005-0000-0000-0000F5510000}"/>
    <cellStyle name="Normal 2 2 2 5 2 14 11" xfId="21099" xr:uid="{00000000-0005-0000-0000-0000F6510000}"/>
    <cellStyle name="Normal 2 2 2 5 2 14 12" xfId="21100" xr:uid="{00000000-0005-0000-0000-0000F7510000}"/>
    <cellStyle name="Normal 2 2 2 5 2 14 13" xfId="21101" xr:uid="{00000000-0005-0000-0000-0000F8510000}"/>
    <cellStyle name="Normal 2 2 2 5 2 14 14" xfId="21102" xr:uid="{00000000-0005-0000-0000-0000F9510000}"/>
    <cellStyle name="Normal 2 2 2 5 2 14 2" xfId="21103" xr:uid="{00000000-0005-0000-0000-0000FA510000}"/>
    <cellStyle name="Normal 2 2 2 5 2 14 2 10" xfId="21104" xr:uid="{00000000-0005-0000-0000-0000FB510000}"/>
    <cellStyle name="Normal 2 2 2 5 2 14 2 2" xfId="21105" xr:uid="{00000000-0005-0000-0000-0000FC510000}"/>
    <cellStyle name="Normal 2 2 2 5 2 14 2 3" xfId="21106" xr:uid="{00000000-0005-0000-0000-0000FD510000}"/>
    <cellStyle name="Normal 2 2 2 5 2 14 2 4" xfId="21107" xr:uid="{00000000-0005-0000-0000-0000FE510000}"/>
    <cellStyle name="Normal 2 2 2 5 2 14 2 5" xfId="21108" xr:uid="{00000000-0005-0000-0000-0000FF510000}"/>
    <cellStyle name="Normal 2 2 2 5 2 14 2 6" xfId="21109" xr:uid="{00000000-0005-0000-0000-000000520000}"/>
    <cellStyle name="Normal 2 2 2 5 2 14 2 7" xfId="21110" xr:uid="{00000000-0005-0000-0000-000001520000}"/>
    <cellStyle name="Normal 2 2 2 5 2 14 2 8" xfId="21111" xr:uid="{00000000-0005-0000-0000-000002520000}"/>
    <cellStyle name="Normal 2 2 2 5 2 14 2 9" xfId="21112" xr:uid="{00000000-0005-0000-0000-000003520000}"/>
    <cellStyle name="Normal 2 2 2 5 2 14 3" xfId="21113" xr:uid="{00000000-0005-0000-0000-000004520000}"/>
    <cellStyle name="Normal 2 2 2 5 2 14 3 10" xfId="21114" xr:uid="{00000000-0005-0000-0000-000005520000}"/>
    <cellStyle name="Normal 2 2 2 5 2 14 3 2" xfId="21115" xr:uid="{00000000-0005-0000-0000-000006520000}"/>
    <cellStyle name="Normal 2 2 2 5 2 14 3 3" xfId="21116" xr:uid="{00000000-0005-0000-0000-000007520000}"/>
    <cellStyle name="Normal 2 2 2 5 2 14 3 4" xfId="21117" xr:uid="{00000000-0005-0000-0000-000008520000}"/>
    <cellStyle name="Normal 2 2 2 5 2 14 3 5" xfId="21118" xr:uid="{00000000-0005-0000-0000-000009520000}"/>
    <cellStyle name="Normal 2 2 2 5 2 14 3 6" xfId="21119" xr:uid="{00000000-0005-0000-0000-00000A520000}"/>
    <cellStyle name="Normal 2 2 2 5 2 14 3 7" xfId="21120" xr:uid="{00000000-0005-0000-0000-00000B520000}"/>
    <cellStyle name="Normal 2 2 2 5 2 14 3 8" xfId="21121" xr:uid="{00000000-0005-0000-0000-00000C520000}"/>
    <cellStyle name="Normal 2 2 2 5 2 14 3 9" xfId="21122" xr:uid="{00000000-0005-0000-0000-00000D520000}"/>
    <cellStyle name="Normal 2 2 2 5 2 14 4" xfId="21123" xr:uid="{00000000-0005-0000-0000-00000E520000}"/>
    <cellStyle name="Normal 2 2 2 5 2 14 4 10" xfId="21124" xr:uid="{00000000-0005-0000-0000-00000F520000}"/>
    <cellStyle name="Normal 2 2 2 5 2 14 4 2" xfId="21125" xr:uid="{00000000-0005-0000-0000-000010520000}"/>
    <cellStyle name="Normal 2 2 2 5 2 14 4 3" xfId="21126" xr:uid="{00000000-0005-0000-0000-000011520000}"/>
    <cellStyle name="Normal 2 2 2 5 2 14 4 4" xfId="21127" xr:uid="{00000000-0005-0000-0000-000012520000}"/>
    <cellStyle name="Normal 2 2 2 5 2 14 4 5" xfId="21128" xr:uid="{00000000-0005-0000-0000-000013520000}"/>
    <cellStyle name="Normal 2 2 2 5 2 14 4 6" xfId="21129" xr:uid="{00000000-0005-0000-0000-000014520000}"/>
    <cellStyle name="Normal 2 2 2 5 2 14 4 7" xfId="21130" xr:uid="{00000000-0005-0000-0000-000015520000}"/>
    <cellStyle name="Normal 2 2 2 5 2 14 4 8" xfId="21131" xr:uid="{00000000-0005-0000-0000-000016520000}"/>
    <cellStyle name="Normal 2 2 2 5 2 14 4 9" xfId="21132" xr:uid="{00000000-0005-0000-0000-000017520000}"/>
    <cellStyle name="Normal 2 2 2 5 2 14 5" xfId="21133" xr:uid="{00000000-0005-0000-0000-000018520000}"/>
    <cellStyle name="Normal 2 2 2 5 2 14 5 10" xfId="21134" xr:uid="{00000000-0005-0000-0000-000019520000}"/>
    <cellStyle name="Normal 2 2 2 5 2 14 5 2" xfId="21135" xr:uid="{00000000-0005-0000-0000-00001A520000}"/>
    <cellStyle name="Normal 2 2 2 5 2 14 5 3" xfId="21136" xr:uid="{00000000-0005-0000-0000-00001B520000}"/>
    <cellStyle name="Normal 2 2 2 5 2 14 5 4" xfId="21137" xr:uid="{00000000-0005-0000-0000-00001C520000}"/>
    <cellStyle name="Normal 2 2 2 5 2 14 5 5" xfId="21138" xr:uid="{00000000-0005-0000-0000-00001D520000}"/>
    <cellStyle name="Normal 2 2 2 5 2 14 5 6" xfId="21139" xr:uid="{00000000-0005-0000-0000-00001E520000}"/>
    <cellStyle name="Normal 2 2 2 5 2 14 5 7" xfId="21140" xr:uid="{00000000-0005-0000-0000-00001F520000}"/>
    <cellStyle name="Normal 2 2 2 5 2 14 5 8" xfId="21141" xr:uid="{00000000-0005-0000-0000-000020520000}"/>
    <cellStyle name="Normal 2 2 2 5 2 14 5 9" xfId="21142" xr:uid="{00000000-0005-0000-0000-000021520000}"/>
    <cellStyle name="Normal 2 2 2 5 2 14 6" xfId="21143" xr:uid="{00000000-0005-0000-0000-000022520000}"/>
    <cellStyle name="Normal 2 2 2 5 2 14 7" xfId="21144" xr:uid="{00000000-0005-0000-0000-000023520000}"/>
    <cellStyle name="Normal 2 2 2 5 2 14 8" xfId="21145" xr:uid="{00000000-0005-0000-0000-000024520000}"/>
    <cellStyle name="Normal 2 2 2 5 2 14 9" xfId="21146" xr:uid="{00000000-0005-0000-0000-000025520000}"/>
    <cellStyle name="Normal 2 2 2 5 2 15" xfId="21147" xr:uid="{00000000-0005-0000-0000-000026520000}"/>
    <cellStyle name="Normal 2 2 2 5 2 15 10" xfId="21148" xr:uid="{00000000-0005-0000-0000-000027520000}"/>
    <cellStyle name="Normal 2 2 2 5 2 15 11" xfId="21149" xr:uid="{00000000-0005-0000-0000-000028520000}"/>
    <cellStyle name="Normal 2 2 2 5 2 15 12" xfId="21150" xr:uid="{00000000-0005-0000-0000-000029520000}"/>
    <cellStyle name="Normal 2 2 2 5 2 15 13" xfId="21151" xr:uid="{00000000-0005-0000-0000-00002A520000}"/>
    <cellStyle name="Normal 2 2 2 5 2 15 14" xfId="21152" xr:uid="{00000000-0005-0000-0000-00002B520000}"/>
    <cellStyle name="Normal 2 2 2 5 2 15 2" xfId="21153" xr:uid="{00000000-0005-0000-0000-00002C520000}"/>
    <cellStyle name="Normal 2 2 2 5 2 15 2 10" xfId="21154" xr:uid="{00000000-0005-0000-0000-00002D520000}"/>
    <cellStyle name="Normal 2 2 2 5 2 15 2 2" xfId="21155" xr:uid="{00000000-0005-0000-0000-00002E520000}"/>
    <cellStyle name="Normal 2 2 2 5 2 15 2 3" xfId="21156" xr:uid="{00000000-0005-0000-0000-00002F520000}"/>
    <cellStyle name="Normal 2 2 2 5 2 15 2 4" xfId="21157" xr:uid="{00000000-0005-0000-0000-000030520000}"/>
    <cellStyle name="Normal 2 2 2 5 2 15 2 5" xfId="21158" xr:uid="{00000000-0005-0000-0000-000031520000}"/>
    <cellStyle name="Normal 2 2 2 5 2 15 2 6" xfId="21159" xr:uid="{00000000-0005-0000-0000-000032520000}"/>
    <cellStyle name="Normal 2 2 2 5 2 15 2 7" xfId="21160" xr:uid="{00000000-0005-0000-0000-000033520000}"/>
    <cellStyle name="Normal 2 2 2 5 2 15 2 8" xfId="21161" xr:uid="{00000000-0005-0000-0000-000034520000}"/>
    <cellStyle name="Normal 2 2 2 5 2 15 2 9" xfId="21162" xr:uid="{00000000-0005-0000-0000-000035520000}"/>
    <cellStyle name="Normal 2 2 2 5 2 15 3" xfId="21163" xr:uid="{00000000-0005-0000-0000-000036520000}"/>
    <cellStyle name="Normal 2 2 2 5 2 15 3 10" xfId="21164" xr:uid="{00000000-0005-0000-0000-000037520000}"/>
    <cellStyle name="Normal 2 2 2 5 2 15 3 2" xfId="21165" xr:uid="{00000000-0005-0000-0000-000038520000}"/>
    <cellStyle name="Normal 2 2 2 5 2 15 3 3" xfId="21166" xr:uid="{00000000-0005-0000-0000-000039520000}"/>
    <cellStyle name="Normal 2 2 2 5 2 15 3 4" xfId="21167" xr:uid="{00000000-0005-0000-0000-00003A520000}"/>
    <cellStyle name="Normal 2 2 2 5 2 15 3 5" xfId="21168" xr:uid="{00000000-0005-0000-0000-00003B520000}"/>
    <cellStyle name="Normal 2 2 2 5 2 15 3 6" xfId="21169" xr:uid="{00000000-0005-0000-0000-00003C520000}"/>
    <cellStyle name="Normal 2 2 2 5 2 15 3 7" xfId="21170" xr:uid="{00000000-0005-0000-0000-00003D520000}"/>
    <cellStyle name="Normal 2 2 2 5 2 15 3 8" xfId="21171" xr:uid="{00000000-0005-0000-0000-00003E520000}"/>
    <cellStyle name="Normal 2 2 2 5 2 15 3 9" xfId="21172" xr:uid="{00000000-0005-0000-0000-00003F520000}"/>
    <cellStyle name="Normal 2 2 2 5 2 15 4" xfId="21173" xr:uid="{00000000-0005-0000-0000-000040520000}"/>
    <cellStyle name="Normal 2 2 2 5 2 15 4 10" xfId="21174" xr:uid="{00000000-0005-0000-0000-000041520000}"/>
    <cellStyle name="Normal 2 2 2 5 2 15 4 2" xfId="21175" xr:uid="{00000000-0005-0000-0000-000042520000}"/>
    <cellStyle name="Normal 2 2 2 5 2 15 4 3" xfId="21176" xr:uid="{00000000-0005-0000-0000-000043520000}"/>
    <cellStyle name="Normal 2 2 2 5 2 15 4 4" xfId="21177" xr:uid="{00000000-0005-0000-0000-000044520000}"/>
    <cellStyle name="Normal 2 2 2 5 2 15 4 5" xfId="21178" xr:uid="{00000000-0005-0000-0000-000045520000}"/>
    <cellStyle name="Normal 2 2 2 5 2 15 4 6" xfId="21179" xr:uid="{00000000-0005-0000-0000-000046520000}"/>
    <cellStyle name="Normal 2 2 2 5 2 15 4 7" xfId="21180" xr:uid="{00000000-0005-0000-0000-000047520000}"/>
    <cellStyle name="Normal 2 2 2 5 2 15 4 8" xfId="21181" xr:uid="{00000000-0005-0000-0000-000048520000}"/>
    <cellStyle name="Normal 2 2 2 5 2 15 4 9" xfId="21182" xr:uid="{00000000-0005-0000-0000-000049520000}"/>
    <cellStyle name="Normal 2 2 2 5 2 15 5" xfId="21183" xr:uid="{00000000-0005-0000-0000-00004A520000}"/>
    <cellStyle name="Normal 2 2 2 5 2 15 5 10" xfId="21184" xr:uid="{00000000-0005-0000-0000-00004B520000}"/>
    <cellStyle name="Normal 2 2 2 5 2 15 5 2" xfId="21185" xr:uid="{00000000-0005-0000-0000-00004C520000}"/>
    <cellStyle name="Normal 2 2 2 5 2 15 5 3" xfId="21186" xr:uid="{00000000-0005-0000-0000-00004D520000}"/>
    <cellStyle name="Normal 2 2 2 5 2 15 5 4" xfId="21187" xr:uid="{00000000-0005-0000-0000-00004E520000}"/>
    <cellStyle name="Normal 2 2 2 5 2 15 5 5" xfId="21188" xr:uid="{00000000-0005-0000-0000-00004F520000}"/>
    <cellStyle name="Normal 2 2 2 5 2 15 5 6" xfId="21189" xr:uid="{00000000-0005-0000-0000-000050520000}"/>
    <cellStyle name="Normal 2 2 2 5 2 15 5 7" xfId="21190" xr:uid="{00000000-0005-0000-0000-000051520000}"/>
    <cellStyle name="Normal 2 2 2 5 2 15 5 8" xfId="21191" xr:uid="{00000000-0005-0000-0000-000052520000}"/>
    <cellStyle name="Normal 2 2 2 5 2 15 5 9" xfId="21192" xr:uid="{00000000-0005-0000-0000-000053520000}"/>
    <cellStyle name="Normal 2 2 2 5 2 15 6" xfId="21193" xr:uid="{00000000-0005-0000-0000-000054520000}"/>
    <cellStyle name="Normal 2 2 2 5 2 15 7" xfId="21194" xr:uid="{00000000-0005-0000-0000-000055520000}"/>
    <cellStyle name="Normal 2 2 2 5 2 15 8" xfId="21195" xr:uid="{00000000-0005-0000-0000-000056520000}"/>
    <cellStyle name="Normal 2 2 2 5 2 15 9" xfId="21196" xr:uid="{00000000-0005-0000-0000-000057520000}"/>
    <cellStyle name="Normal 2 2 2 5 2 16" xfId="21197" xr:uid="{00000000-0005-0000-0000-000058520000}"/>
    <cellStyle name="Normal 2 2 2 5 2 16 10" xfId="21198" xr:uid="{00000000-0005-0000-0000-000059520000}"/>
    <cellStyle name="Normal 2 2 2 5 2 16 11" xfId="21199" xr:uid="{00000000-0005-0000-0000-00005A520000}"/>
    <cellStyle name="Normal 2 2 2 5 2 16 12" xfId="21200" xr:uid="{00000000-0005-0000-0000-00005B520000}"/>
    <cellStyle name="Normal 2 2 2 5 2 16 13" xfId="21201" xr:uid="{00000000-0005-0000-0000-00005C520000}"/>
    <cellStyle name="Normal 2 2 2 5 2 16 14" xfId="21202" xr:uid="{00000000-0005-0000-0000-00005D520000}"/>
    <cellStyle name="Normal 2 2 2 5 2 16 2" xfId="21203" xr:uid="{00000000-0005-0000-0000-00005E520000}"/>
    <cellStyle name="Normal 2 2 2 5 2 16 2 10" xfId="21204" xr:uid="{00000000-0005-0000-0000-00005F520000}"/>
    <cellStyle name="Normal 2 2 2 5 2 16 2 2" xfId="21205" xr:uid="{00000000-0005-0000-0000-000060520000}"/>
    <cellStyle name="Normal 2 2 2 5 2 16 2 3" xfId="21206" xr:uid="{00000000-0005-0000-0000-000061520000}"/>
    <cellStyle name="Normal 2 2 2 5 2 16 2 4" xfId="21207" xr:uid="{00000000-0005-0000-0000-000062520000}"/>
    <cellStyle name="Normal 2 2 2 5 2 16 2 5" xfId="21208" xr:uid="{00000000-0005-0000-0000-000063520000}"/>
    <cellStyle name="Normal 2 2 2 5 2 16 2 6" xfId="21209" xr:uid="{00000000-0005-0000-0000-000064520000}"/>
    <cellStyle name="Normal 2 2 2 5 2 16 2 7" xfId="21210" xr:uid="{00000000-0005-0000-0000-000065520000}"/>
    <cellStyle name="Normal 2 2 2 5 2 16 2 8" xfId="21211" xr:uid="{00000000-0005-0000-0000-000066520000}"/>
    <cellStyle name="Normal 2 2 2 5 2 16 2 9" xfId="21212" xr:uid="{00000000-0005-0000-0000-000067520000}"/>
    <cellStyle name="Normal 2 2 2 5 2 16 3" xfId="21213" xr:uid="{00000000-0005-0000-0000-000068520000}"/>
    <cellStyle name="Normal 2 2 2 5 2 16 3 10" xfId="21214" xr:uid="{00000000-0005-0000-0000-000069520000}"/>
    <cellStyle name="Normal 2 2 2 5 2 16 3 2" xfId="21215" xr:uid="{00000000-0005-0000-0000-00006A520000}"/>
    <cellStyle name="Normal 2 2 2 5 2 16 3 3" xfId="21216" xr:uid="{00000000-0005-0000-0000-00006B520000}"/>
    <cellStyle name="Normal 2 2 2 5 2 16 3 4" xfId="21217" xr:uid="{00000000-0005-0000-0000-00006C520000}"/>
    <cellStyle name="Normal 2 2 2 5 2 16 3 5" xfId="21218" xr:uid="{00000000-0005-0000-0000-00006D520000}"/>
    <cellStyle name="Normal 2 2 2 5 2 16 3 6" xfId="21219" xr:uid="{00000000-0005-0000-0000-00006E520000}"/>
    <cellStyle name="Normal 2 2 2 5 2 16 3 7" xfId="21220" xr:uid="{00000000-0005-0000-0000-00006F520000}"/>
    <cellStyle name="Normal 2 2 2 5 2 16 3 8" xfId="21221" xr:uid="{00000000-0005-0000-0000-000070520000}"/>
    <cellStyle name="Normal 2 2 2 5 2 16 3 9" xfId="21222" xr:uid="{00000000-0005-0000-0000-000071520000}"/>
    <cellStyle name="Normal 2 2 2 5 2 16 4" xfId="21223" xr:uid="{00000000-0005-0000-0000-000072520000}"/>
    <cellStyle name="Normal 2 2 2 5 2 16 4 10" xfId="21224" xr:uid="{00000000-0005-0000-0000-000073520000}"/>
    <cellStyle name="Normal 2 2 2 5 2 16 4 2" xfId="21225" xr:uid="{00000000-0005-0000-0000-000074520000}"/>
    <cellStyle name="Normal 2 2 2 5 2 16 4 3" xfId="21226" xr:uid="{00000000-0005-0000-0000-000075520000}"/>
    <cellStyle name="Normal 2 2 2 5 2 16 4 4" xfId="21227" xr:uid="{00000000-0005-0000-0000-000076520000}"/>
    <cellStyle name="Normal 2 2 2 5 2 16 4 5" xfId="21228" xr:uid="{00000000-0005-0000-0000-000077520000}"/>
    <cellStyle name="Normal 2 2 2 5 2 16 4 6" xfId="21229" xr:uid="{00000000-0005-0000-0000-000078520000}"/>
    <cellStyle name="Normal 2 2 2 5 2 16 4 7" xfId="21230" xr:uid="{00000000-0005-0000-0000-000079520000}"/>
    <cellStyle name="Normal 2 2 2 5 2 16 4 8" xfId="21231" xr:uid="{00000000-0005-0000-0000-00007A520000}"/>
    <cellStyle name="Normal 2 2 2 5 2 16 4 9" xfId="21232" xr:uid="{00000000-0005-0000-0000-00007B520000}"/>
    <cellStyle name="Normal 2 2 2 5 2 16 5" xfId="21233" xr:uid="{00000000-0005-0000-0000-00007C520000}"/>
    <cellStyle name="Normal 2 2 2 5 2 16 5 10" xfId="21234" xr:uid="{00000000-0005-0000-0000-00007D520000}"/>
    <cellStyle name="Normal 2 2 2 5 2 16 5 2" xfId="21235" xr:uid="{00000000-0005-0000-0000-00007E520000}"/>
    <cellStyle name="Normal 2 2 2 5 2 16 5 3" xfId="21236" xr:uid="{00000000-0005-0000-0000-00007F520000}"/>
    <cellStyle name="Normal 2 2 2 5 2 16 5 4" xfId="21237" xr:uid="{00000000-0005-0000-0000-000080520000}"/>
    <cellStyle name="Normal 2 2 2 5 2 16 5 5" xfId="21238" xr:uid="{00000000-0005-0000-0000-000081520000}"/>
    <cellStyle name="Normal 2 2 2 5 2 16 5 6" xfId="21239" xr:uid="{00000000-0005-0000-0000-000082520000}"/>
    <cellStyle name="Normal 2 2 2 5 2 16 5 7" xfId="21240" xr:uid="{00000000-0005-0000-0000-000083520000}"/>
    <cellStyle name="Normal 2 2 2 5 2 16 5 8" xfId="21241" xr:uid="{00000000-0005-0000-0000-000084520000}"/>
    <cellStyle name="Normal 2 2 2 5 2 16 5 9" xfId="21242" xr:uid="{00000000-0005-0000-0000-000085520000}"/>
    <cellStyle name="Normal 2 2 2 5 2 16 6" xfId="21243" xr:uid="{00000000-0005-0000-0000-000086520000}"/>
    <cellStyle name="Normal 2 2 2 5 2 16 7" xfId="21244" xr:uid="{00000000-0005-0000-0000-000087520000}"/>
    <cellStyle name="Normal 2 2 2 5 2 16 8" xfId="21245" xr:uid="{00000000-0005-0000-0000-000088520000}"/>
    <cellStyle name="Normal 2 2 2 5 2 16 9" xfId="21246" xr:uid="{00000000-0005-0000-0000-000089520000}"/>
    <cellStyle name="Normal 2 2 2 5 2 17" xfId="21247" xr:uid="{00000000-0005-0000-0000-00008A520000}"/>
    <cellStyle name="Normal 2 2 2 5 2 17 10" xfId="21248" xr:uid="{00000000-0005-0000-0000-00008B520000}"/>
    <cellStyle name="Normal 2 2 2 5 2 17 11" xfId="21249" xr:uid="{00000000-0005-0000-0000-00008C520000}"/>
    <cellStyle name="Normal 2 2 2 5 2 17 12" xfId="21250" xr:uid="{00000000-0005-0000-0000-00008D520000}"/>
    <cellStyle name="Normal 2 2 2 5 2 17 13" xfId="21251" xr:uid="{00000000-0005-0000-0000-00008E520000}"/>
    <cellStyle name="Normal 2 2 2 5 2 17 14" xfId="21252" xr:uid="{00000000-0005-0000-0000-00008F520000}"/>
    <cellStyle name="Normal 2 2 2 5 2 17 2" xfId="21253" xr:uid="{00000000-0005-0000-0000-000090520000}"/>
    <cellStyle name="Normal 2 2 2 5 2 17 2 10" xfId="21254" xr:uid="{00000000-0005-0000-0000-000091520000}"/>
    <cellStyle name="Normal 2 2 2 5 2 17 2 2" xfId="21255" xr:uid="{00000000-0005-0000-0000-000092520000}"/>
    <cellStyle name="Normal 2 2 2 5 2 17 2 3" xfId="21256" xr:uid="{00000000-0005-0000-0000-000093520000}"/>
    <cellStyle name="Normal 2 2 2 5 2 17 2 4" xfId="21257" xr:uid="{00000000-0005-0000-0000-000094520000}"/>
    <cellStyle name="Normal 2 2 2 5 2 17 2 5" xfId="21258" xr:uid="{00000000-0005-0000-0000-000095520000}"/>
    <cellStyle name="Normal 2 2 2 5 2 17 2 6" xfId="21259" xr:uid="{00000000-0005-0000-0000-000096520000}"/>
    <cellStyle name="Normal 2 2 2 5 2 17 2 7" xfId="21260" xr:uid="{00000000-0005-0000-0000-000097520000}"/>
    <cellStyle name="Normal 2 2 2 5 2 17 2 8" xfId="21261" xr:uid="{00000000-0005-0000-0000-000098520000}"/>
    <cellStyle name="Normal 2 2 2 5 2 17 2 9" xfId="21262" xr:uid="{00000000-0005-0000-0000-000099520000}"/>
    <cellStyle name="Normal 2 2 2 5 2 17 3" xfId="21263" xr:uid="{00000000-0005-0000-0000-00009A520000}"/>
    <cellStyle name="Normal 2 2 2 5 2 17 3 10" xfId="21264" xr:uid="{00000000-0005-0000-0000-00009B520000}"/>
    <cellStyle name="Normal 2 2 2 5 2 17 3 2" xfId="21265" xr:uid="{00000000-0005-0000-0000-00009C520000}"/>
    <cellStyle name="Normal 2 2 2 5 2 17 3 3" xfId="21266" xr:uid="{00000000-0005-0000-0000-00009D520000}"/>
    <cellStyle name="Normal 2 2 2 5 2 17 3 4" xfId="21267" xr:uid="{00000000-0005-0000-0000-00009E520000}"/>
    <cellStyle name="Normal 2 2 2 5 2 17 3 5" xfId="21268" xr:uid="{00000000-0005-0000-0000-00009F520000}"/>
    <cellStyle name="Normal 2 2 2 5 2 17 3 6" xfId="21269" xr:uid="{00000000-0005-0000-0000-0000A0520000}"/>
    <cellStyle name="Normal 2 2 2 5 2 17 3 7" xfId="21270" xr:uid="{00000000-0005-0000-0000-0000A1520000}"/>
    <cellStyle name="Normal 2 2 2 5 2 17 3 8" xfId="21271" xr:uid="{00000000-0005-0000-0000-0000A2520000}"/>
    <cellStyle name="Normal 2 2 2 5 2 17 3 9" xfId="21272" xr:uid="{00000000-0005-0000-0000-0000A3520000}"/>
    <cellStyle name="Normal 2 2 2 5 2 17 4" xfId="21273" xr:uid="{00000000-0005-0000-0000-0000A4520000}"/>
    <cellStyle name="Normal 2 2 2 5 2 17 4 10" xfId="21274" xr:uid="{00000000-0005-0000-0000-0000A5520000}"/>
    <cellStyle name="Normal 2 2 2 5 2 17 4 2" xfId="21275" xr:uid="{00000000-0005-0000-0000-0000A6520000}"/>
    <cellStyle name="Normal 2 2 2 5 2 17 4 3" xfId="21276" xr:uid="{00000000-0005-0000-0000-0000A7520000}"/>
    <cellStyle name="Normal 2 2 2 5 2 17 4 4" xfId="21277" xr:uid="{00000000-0005-0000-0000-0000A8520000}"/>
    <cellStyle name="Normal 2 2 2 5 2 17 4 5" xfId="21278" xr:uid="{00000000-0005-0000-0000-0000A9520000}"/>
    <cellStyle name="Normal 2 2 2 5 2 17 4 6" xfId="21279" xr:uid="{00000000-0005-0000-0000-0000AA520000}"/>
    <cellStyle name="Normal 2 2 2 5 2 17 4 7" xfId="21280" xr:uid="{00000000-0005-0000-0000-0000AB520000}"/>
    <cellStyle name="Normal 2 2 2 5 2 17 4 8" xfId="21281" xr:uid="{00000000-0005-0000-0000-0000AC520000}"/>
    <cellStyle name="Normal 2 2 2 5 2 17 4 9" xfId="21282" xr:uid="{00000000-0005-0000-0000-0000AD520000}"/>
    <cellStyle name="Normal 2 2 2 5 2 17 5" xfId="21283" xr:uid="{00000000-0005-0000-0000-0000AE520000}"/>
    <cellStyle name="Normal 2 2 2 5 2 17 5 10" xfId="21284" xr:uid="{00000000-0005-0000-0000-0000AF520000}"/>
    <cellStyle name="Normal 2 2 2 5 2 17 5 2" xfId="21285" xr:uid="{00000000-0005-0000-0000-0000B0520000}"/>
    <cellStyle name="Normal 2 2 2 5 2 17 5 3" xfId="21286" xr:uid="{00000000-0005-0000-0000-0000B1520000}"/>
    <cellStyle name="Normal 2 2 2 5 2 17 5 4" xfId="21287" xr:uid="{00000000-0005-0000-0000-0000B2520000}"/>
    <cellStyle name="Normal 2 2 2 5 2 17 5 5" xfId="21288" xr:uid="{00000000-0005-0000-0000-0000B3520000}"/>
    <cellStyle name="Normal 2 2 2 5 2 17 5 6" xfId="21289" xr:uid="{00000000-0005-0000-0000-0000B4520000}"/>
    <cellStyle name="Normal 2 2 2 5 2 17 5 7" xfId="21290" xr:uid="{00000000-0005-0000-0000-0000B5520000}"/>
    <cellStyle name="Normal 2 2 2 5 2 17 5 8" xfId="21291" xr:uid="{00000000-0005-0000-0000-0000B6520000}"/>
    <cellStyle name="Normal 2 2 2 5 2 17 5 9" xfId="21292" xr:uid="{00000000-0005-0000-0000-0000B7520000}"/>
    <cellStyle name="Normal 2 2 2 5 2 17 6" xfId="21293" xr:uid="{00000000-0005-0000-0000-0000B8520000}"/>
    <cellStyle name="Normal 2 2 2 5 2 17 7" xfId="21294" xr:uid="{00000000-0005-0000-0000-0000B9520000}"/>
    <cellStyle name="Normal 2 2 2 5 2 17 8" xfId="21295" xr:uid="{00000000-0005-0000-0000-0000BA520000}"/>
    <cellStyle name="Normal 2 2 2 5 2 17 9" xfId="21296" xr:uid="{00000000-0005-0000-0000-0000BB520000}"/>
    <cellStyle name="Normal 2 2 2 5 2 18" xfId="21297" xr:uid="{00000000-0005-0000-0000-0000BC520000}"/>
    <cellStyle name="Normal 2 2 2 5 2 18 10" xfId="21298" xr:uid="{00000000-0005-0000-0000-0000BD520000}"/>
    <cellStyle name="Normal 2 2 2 5 2 18 11" xfId="21299" xr:uid="{00000000-0005-0000-0000-0000BE520000}"/>
    <cellStyle name="Normal 2 2 2 5 2 18 12" xfId="21300" xr:uid="{00000000-0005-0000-0000-0000BF520000}"/>
    <cellStyle name="Normal 2 2 2 5 2 18 13" xfId="21301" xr:uid="{00000000-0005-0000-0000-0000C0520000}"/>
    <cellStyle name="Normal 2 2 2 5 2 18 14" xfId="21302" xr:uid="{00000000-0005-0000-0000-0000C1520000}"/>
    <cellStyle name="Normal 2 2 2 5 2 18 2" xfId="21303" xr:uid="{00000000-0005-0000-0000-0000C2520000}"/>
    <cellStyle name="Normal 2 2 2 5 2 18 2 10" xfId="21304" xr:uid="{00000000-0005-0000-0000-0000C3520000}"/>
    <cellStyle name="Normal 2 2 2 5 2 18 2 2" xfId="21305" xr:uid="{00000000-0005-0000-0000-0000C4520000}"/>
    <cellStyle name="Normal 2 2 2 5 2 18 2 3" xfId="21306" xr:uid="{00000000-0005-0000-0000-0000C5520000}"/>
    <cellStyle name="Normal 2 2 2 5 2 18 2 4" xfId="21307" xr:uid="{00000000-0005-0000-0000-0000C6520000}"/>
    <cellStyle name="Normal 2 2 2 5 2 18 2 5" xfId="21308" xr:uid="{00000000-0005-0000-0000-0000C7520000}"/>
    <cellStyle name="Normal 2 2 2 5 2 18 2 6" xfId="21309" xr:uid="{00000000-0005-0000-0000-0000C8520000}"/>
    <cellStyle name="Normal 2 2 2 5 2 18 2 7" xfId="21310" xr:uid="{00000000-0005-0000-0000-0000C9520000}"/>
    <cellStyle name="Normal 2 2 2 5 2 18 2 8" xfId="21311" xr:uid="{00000000-0005-0000-0000-0000CA520000}"/>
    <cellStyle name="Normal 2 2 2 5 2 18 2 9" xfId="21312" xr:uid="{00000000-0005-0000-0000-0000CB520000}"/>
    <cellStyle name="Normal 2 2 2 5 2 18 3" xfId="21313" xr:uid="{00000000-0005-0000-0000-0000CC520000}"/>
    <cellStyle name="Normal 2 2 2 5 2 18 3 10" xfId="21314" xr:uid="{00000000-0005-0000-0000-0000CD520000}"/>
    <cellStyle name="Normal 2 2 2 5 2 18 3 2" xfId="21315" xr:uid="{00000000-0005-0000-0000-0000CE520000}"/>
    <cellStyle name="Normal 2 2 2 5 2 18 3 3" xfId="21316" xr:uid="{00000000-0005-0000-0000-0000CF520000}"/>
    <cellStyle name="Normal 2 2 2 5 2 18 3 4" xfId="21317" xr:uid="{00000000-0005-0000-0000-0000D0520000}"/>
    <cellStyle name="Normal 2 2 2 5 2 18 3 5" xfId="21318" xr:uid="{00000000-0005-0000-0000-0000D1520000}"/>
    <cellStyle name="Normal 2 2 2 5 2 18 3 6" xfId="21319" xr:uid="{00000000-0005-0000-0000-0000D2520000}"/>
    <cellStyle name="Normal 2 2 2 5 2 18 3 7" xfId="21320" xr:uid="{00000000-0005-0000-0000-0000D3520000}"/>
    <cellStyle name="Normal 2 2 2 5 2 18 3 8" xfId="21321" xr:uid="{00000000-0005-0000-0000-0000D4520000}"/>
    <cellStyle name="Normal 2 2 2 5 2 18 3 9" xfId="21322" xr:uid="{00000000-0005-0000-0000-0000D5520000}"/>
    <cellStyle name="Normal 2 2 2 5 2 18 4" xfId="21323" xr:uid="{00000000-0005-0000-0000-0000D6520000}"/>
    <cellStyle name="Normal 2 2 2 5 2 18 4 10" xfId="21324" xr:uid="{00000000-0005-0000-0000-0000D7520000}"/>
    <cellStyle name="Normal 2 2 2 5 2 18 4 2" xfId="21325" xr:uid="{00000000-0005-0000-0000-0000D8520000}"/>
    <cellStyle name="Normal 2 2 2 5 2 18 4 3" xfId="21326" xr:uid="{00000000-0005-0000-0000-0000D9520000}"/>
    <cellStyle name="Normal 2 2 2 5 2 18 4 4" xfId="21327" xr:uid="{00000000-0005-0000-0000-0000DA520000}"/>
    <cellStyle name="Normal 2 2 2 5 2 18 4 5" xfId="21328" xr:uid="{00000000-0005-0000-0000-0000DB520000}"/>
    <cellStyle name="Normal 2 2 2 5 2 18 4 6" xfId="21329" xr:uid="{00000000-0005-0000-0000-0000DC520000}"/>
    <cellStyle name="Normal 2 2 2 5 2 18 4 7" xfId="21330" xr:uid="{00000000-0005-0000-0000-0000DD520000}"/>
    <cellStyle name="Normal 2 2 2 5 2 18 4 8" xfId="21331" xr:uid="{00000000-0005-0000-0000-0000DE520000}"/>
    <cellStyle name="Normal 2 2 2 5 2 18 4 9" xfId="21332" xr:uid="{00000000-0005-0000-0000-0000DF520000}"/>
    <cellStyle name="Normal 2 2 2 5 2 18 5" xfId="21333" xr:uid="{00000000-0005-0000-0000-0000E0520000}"/>
    <cellStyle name="Normal 2 2 2 5 2 18 5 10" xfId="21334" xr:uid="{00000000-0005-0000-0000-0000E1520000}"/>
    <cellStyle name="Normal 2 2 2 5 2 18 5 2" xfId="21335" xr:uid="{00000000-0005-0000-0000-0000E2520000}"/>
    <cellStyle name="Normal 2 2 2 5 2 18 5 3" xfId="21336" xr:uid="{00000000-0005-0000-0000-0000E3520000}"/>
    <cellStyle name="Normal 2 2 2 5 2 18 5 4" xfId="21337" xr:uid="{00000000-0005-0000-0000-0000E4520000}"/>
    <cellStyle name="Normal 2 2 2 5 2 18 5 5" xfId="21338" xr:uid="{00000000-0005-0000-0000-0000E5520000}"/>
    <cellStyle name="Normal 2 2 2 5 2 18 5 6" xfId="21339" xr:uid="{00000000-0005-0000-0000-0000E6520000}"/>
    <cellStyle name="Normal 2 2 2 5 2 18 5 7" xfId="21340" xr:uid="{00000000-0005-0000-0000-0000E7520000}"/>
    <cellStyle name="Normal 2 2 2 5 2 18 5 8" xfId="21341" xr:uid="{00000000-0005-0000-0000-0000E8520000}"/>
    <cellStyle name="Normal 2 2 2 5 2 18 5 9" xfId="21342" xr:uid="{00000000-0005-0000-0000-0000E9520000}"/>
    <cellStyle name="Normal 2 2 2 5 2 18 6" xfId="21343" xr:uid="{00000000-0005-0000-0000-0000EA520000}"/>
    <cellStyle name="Normal 2 2 2 5 2 18 7" xfId="21344" xr:uid="{00000000-0005-0000-0000-0000EB520000}"/>
    <cellStyle name="Normal 2 2 2 5 2 18 8" xfId="21345" xr:uid="{00000000-0005-0000-0000-0000EC520000}"/>
    <cellStyle name="Normal 2 2 2 5 2 18 9" xfId="21346" xr:uid="{00000000-0005-0000-0000-0000ED520000}"/>
    <cellStyle name="Normal 2 2 2 5 2 19" xfId="21347" xr:uid="{00000000-0005-0000-0000-0000EE520000}"/>
    <cellStyle name="Normal 2 2 2 5 2 19 10" xfId="21348" xr:uid="{00000000-0005-0000-0000-0000EF520000}"/>
    <cellStyle name="Normal 2 2 2 5 2 19 11" xfId="21349" xr:uid="{00000000-0005-0000-0000-0000F0520000}"/>
    <cellStyle name="Normal 2 2 2 5 2 19 12" xfId="21350" xr:uid="{00000000-0005-0000-0000-0000F1520000}"/>
    <cellStyle name="Normal 2 2 2 5 2 19 13" xfId="21351" xr:uid="{00000000-0005-0000-0000-0000F2520000}"/>
    <cellStyle name="Normal 2 2 2 5 2 19 14" xfId="21352" xr:uid="{00000000-0005-0000-0000-0000F3520000}"/>
    <cellStyle name="Normal 2 2 2 5 2 19 2" xfId="21353" xr:uid="{00000000-0005-0000-0000-0000F4520000}"/>
    <cellStyle name="Normal 2 2 2 5 2 19 2 10" xfId="21354" xr:uid="{00000000-0005-0000-0000-0000F5520000}"/>
    <cellStyle name="Normal 2 2 2 5 2 19 2 2" xfId="21355" xr:uid="{00000000-0005-0000-0000-0000F6520000}"/>
    <cellStyle name="Normal 2 2 2 5 2 19 2 3" xfId="21356" xr:uid="{00000000-0005-0000-0000-0000F7520000}"/>
    <cellStyle name="Normal 2 2 2 5 2 19 2 4" xfId="21357" xr:uid="{00000000-0005-0000-0000-0000F8520000}"/>
    <cellStyle name="Normal 2 2 2 5 2 19 2 5" xfId="21358" xr:uid="{00000000-0005-0000-0000-0000F9520000}"/>
    <cellStyle name="Normal 2 2 2 5 2 19 2 6" xfId="21359" xr:uid="{00000000-0005-0000-0000-0000FA520000}"/>
    <cellStyle name="Normal 2 2 2 5 2 19 2 7" xfId="21360" xr:uid="{00000000-0005-0000-0000-0000FB520000}"/>
    <cellStyle name="Normal 2 2 2 5 2 19 2 8" xfId="21361" xr:uid="{00000000-0005-0000-0000-0000FC520000}"/>
    <cellStyle name="Normal 2 2 2 5 2 19 2 9" xfId="21362" xr:uid="{00000000-0005-0000-0000-0000FD520000}"/>
    <cellStyle name="Normal 2 2 2 5 2 19 3" xfId="21363" xr:uid="{00000000-0005-0000-0000-0000FE520000}"/>
    <cellStyle name="Normal 2 2 2 5 2 19 3 10" xfId="21364" xr:uid="{00000000-0005-0000-0000-0000FF520000}"/>
    <cellStyle name="Normal 2 2 2 5 2 19 3 2" xfId="21365" xr:uid="{00000000-0005-0000-0000-000000530000}"/>
    <cellStyle name="Normal 2 2 2 5 2 19 3 3" xfId="21366" xr:uid="{00000000-0005-0000-0000-000001530000}"/>
    <cellStyle name="Normal 2 2 2 5 2 19 3 4" xfId="21367" xr:uid="{00000000-0005-0000-0000-000002530000}"/>
    <cellStyle name="Normal 2 2 2 5 2 19 3 5" xfId="21368" xr:uid="{00000000-0005-0000-0000-000003530000}"/>
    <cellStyle name="Normal 2 2 2 5 2 19 3 6" xfId="21369" xr:uid="{00000000-0005-0000-0000-000004530000}"/>
    <cellStyle name="Normal 2 2 2 5 2 19 3 7" xfId="21370" xr:uid="{00000000-0005-0000-0000-000005530000}"/>
    <cellStyle name="Normal 2 2 2 5 2 19 3 8" xfId="21371" xr:uid="{00000000-0005-0000-0000-000006530000}"/>
    <cellStyle name="Normal 2 2 2 5 2 19 3 9" xfId="21372" xr:uid="{00000000-0005-0000-0000-000007530000}"/>
    <cellStyle name="Normal 2 2 2 5 2 19 4" xfId="21373" xr:uid="{00000000-0005-0000-0000-000008530000}"/>
    <cellStyle name="Normal 2 2 2 5 2 19 4 10" xfId="21374" xr:uid="{00000000-0005-0000-0000-000009530000}"/>
    <cellStyle name="Normal 2 2 2 5 2 19 4 2" xfId="21375" xr:uid="{00000000-0005-0000-0000-00000A530000}"/>
    <cellStyle name="Normal 2 2 2 5 2 19 4 3" xfId="21376" xr:uid="{00000000-0005-0000-0000-00000B530000}"/>
    <cellStyle name="Normal 2 2 2 5 2 19 4 4" xfId="21377" xr:uid="{00000000-0005-0000-0000-00000C530000}"/>
    <cellStyle name="Normal 2 2 2 5 2 19 4 5" xfId="21378" xr:uid="{00000000-0005-0000-0000-00000D530000}"/>
    <cellStyle name="Normal 2 2 2 5 2 19 4 6" xfId="21379" xr:uid="{00000000-0005-0000-0000-00000E530000}"/>
    <cellStyle name="Normal 2 2 2 5 2 19 4 7" xfId="21380" xr:uid="{00000000-0005-0000-0000-00000F530000}"/>
    <cellStyle name="Normal 2 2 2 5 2 19 4 8" xfId="21381" xr:uid="{00000000-0005-0000-0000-000010530000}"/>
    <cellStyle name="Normal 2 2 2 5 2 19 4 9" xfId="21382" xr:uid="{00000000-0005-0000-0000-000011530000}"/>
    <cellStyle name="Normal 2 2 2 5 2 19 5" xfId="21383" xr:uid="{00000000-0005-0000-0000-000012530000}"/>
    <cellStyle name="Normal 2 2 2 5 2 19 5 10" xfId="21384" xr:uid="{00000000-0005-0000-0000-000013530000}"/>
    <cellStyle name="Normal 2 2 2 5 2 19 5 2" xfId="21385" xr:uid="{00000000-0005-0000-0000-000014530000}"/>
    <cellStyle name="Normal 2 2 2 5 2 19 5 3" xfId="21386" xr:uid="{00000000-0005-0000-0000-000015530000}"/>
    <cellStyle name="Normal 2 2 2 5 2 19 5 4" xfId="21387" xr:uid="{00000000-0005-0000-0000-000016530000}"/>
    <cellStyle name="Normal 2 2 2 5 2 19 5 5" xfId="21388" xr:uid="{00000000-0005-0000-0000-000017530000}"/>
    <cellStyle name="Normal 2 2 2 5 2 19 5 6" xfId="21389" xr:uid="{00000000-0005-0000-0000-000018530000}"/>
    <cellStyle name="Normal 2 2 2 5 2 19 5 7" xfId="21390" xr:uid="{00000000-0005-0000-0000-000019530000}"/>
    <cellStyle name="Normal 2 2 2 5 2 19 5 8" xfId="21391" xr:uid="{00000000-0005-0000-0000-00001A530000}"/>
    <cellStyle name="Normal 2 2 2 5 2 19 5 9" xfId="21392" xr:uid="{00000000-0005-0000-0000-00001B530000}"/>
    <cellStyle name="Normal 2 2 2 5 2 19 6" xfId="21393" xr:uid="{00000000-0005-0000-0000-00001C530000}"/>
    <cellStyle name="Normal 2 2 2 5 2 19 7" xfId="21394" xr:uid="{00000000-0005-0000-0000-00001D530000}"/>
    <cellStyle name="Normal 2 2 2 5 2 19 8" xfId="21395" xr:uid="{00000000-0005-0000-0000-00001E530000}"/>
    <cellStyle name="Normal 2 2 2 5 2 19 9" xfId="21396" xr:uid="{00000000-0005-0000-0000-00001F530000}"/>
    <cellStyle name="Normal 2 2 2 5 2 2" xfId="21397" xr:uid="{00000000-0005-0000-0000-000020530000}"/>
    <cellStyle name="Normal 2 2 2 5 2 2 10" xfId="21398" xr:uid="{00000000-0005-0000-0000-000021530000}"/>
    <cellStyle name="Normal 2 2 2 5 2 2 11" xfId="21399" xr:uid="{00000000-0005-0000-0000-000022530000}"/>
    <cellStyle name="Normal 2 2 2 5 2 2 12" xfId="21400" xr:uid="{00000000-0005-0000-0000-000023530000}"/>
    <cellStyle name="Normal 2 2 2 5 2 2 13" xfId="21401" xr:uid="{00000000-0005-0000-0000-000024530000}"/>
    <cellStyle name="Normal 2 2 2 5 2 2 14" xfId="21402" xr:uid="{00000000-0005-0000-0000-000025530000}"/>
    <cellStyle name="Normal 2 2 2 5 2 2 2" xfId="21403" xr:uid="{00000000-0005-0000-0000-000026530000}"/>
    <cellStyle name="Normal 2 2 2 5 2 2 2 10" xfId="21404" xr:uid="{00000000-0005-0000-0000-000027530000}"/>
    <cellStyle name="Normal 2 2 2 5 2 2 2 2" xfId="21405" xr:uid="{00000000-0005-0000-0000-000028530000}"/>
    <cellStyle name="Normal 2 2 2 5 2 2 2 3" xfId="21406" xr:uid="{00000000-0005-0000-0000-000029530000}"/>
    <cellStyle name="Normal 2 2 2 5 2 2 2 4" xfId="21407" xr:uid="{00000000-0005-0000-0000-00002A530000}"/>
    <cellStyle name="Normal 2 2 2 5 2 2 2 5" xfId="21408" xr:uid="{00000000-0005-0000-0000-00002B530000}"/>
    <cellStyle name="Normal 2 2 2 5 2 2 2 6" xfId="21409" xr:uid="{00000000-0005-0000-0000-00002C530000}"/>
    <cellStyle name="Normal 2 2 2 5 2 2 2 7" xfId="21410" xr:uid="{00000000-0005-0000-0000-00002D530000}"/>
    <cellStyle name="Normal 2 2 2 5 2 2 2 8" xfId="21411" xr:uid="{00000000-0005-0000-0000-00002E530000}"/>
    <cellStyle name="Normal 2 2 2 5 2 2 2 9" xfId="21412" xr:uid="{00000000-0005-0000-0000-00002F530000}"/>
    <cellStyle name="Normal 2 2 2 5 2 2 3" xfId="21413" xr:uid="{00000000-0005-0000-0000-000030530000}"/>
    <cellStyle name="Normal 2 2 2 5 2 2 3 10" xfId="21414" xr:uid="{00000000-0005-0000-0000-000031530000}"/>
    <cellStyle name="Normal 2 2 2 5 2 2 3 2" xfId="21415" xr:uid="{00000000-0005-0000-0000-000032530000}"/>
    <cellStyle name="Normal 2 2 2 5 2 2 3 3" xfId="21416" xr:uid="{00000000-0005-0000-0000-000033530000}"/>
    <cellStyle name="Normal 2 2 2 5 2 2 3 4" xfId="21417" xr:uid="{00000000-0005-0000-0000-000034530000}"/>
    <cellStyle name="Normal 2 2 2 5 2 2 3 5" xfId="21418" xr:uid="{00000000-0005-0000-0000-000035530000}"/>
    <cellStyle name="Normal 2 2 2 5 2 2 3 6" xfId="21419" xr:uid="{00000000-0005-0000-0000-000036530000}"/>
    <cellStyle name="Normal 2 2 2 5 2 2 3 7" xfId="21420" xr:uid="{00000000-0005-0000-0000-000037530000}"/>
    <cellStyle name="Normal 2 2 2 5 2 2 3 8" xfId="21421" xr:uid="{00000000-0005-0000-0000-000038530000}"/>
    <cellStyle name="Normal 2 2 2 5 2 2 3 9" xfId="21422" xr:uid="{00000000-0005-0000-0000-000039530000}"/>
    <cellStyle name="Normal 2 2 2 5 2 2 4" xfId="21423" xr:uid="{00000000-0005-0000-0000-00003A530000}"/>
    <cellStyle name="Normal 2 2 2 5 2 2 4 10" xfId="21424" xr:uid="{00000000-0005-0000-0000-00003B530000}"/>
    <cellStyle name="Normal 2 2 2 5 2 2 4 2" xfId="21425" xr:uid="{00000000-0005-0000-0000-00003C530000}"/>
    <cellStyle name="Normal 2 2 2 5 2 2 4 3" xfId="21426" xr:uid="{00000000-0005-0000-0000-00003D530000}"/>
    <cellStyle name="Normal 2 2 2 5 2 2 4 4" xfId="21427" xr:uid="{00000000-0005-0000-0000-00003E530000}"/>
    <cellStyle name="Normal 2 2 2 5 2 2 4 5" xfId="21428" xr:uid="{00000000-0005-0000-0000-00003F530000}"/>
    <cellStyle name="Normal 2 2 2 5 2 2 4 6" xfId="21429" xr:uid="{00000000-0005-0000-0000-000040530000}"/>
    <cellStyle name="Normal 2 2 2 5 2 2 4 7" xfId="21430" xr:uid="{00000000-0005-0000-0000-000041530000}"/>
    <cellStyle name="Normal 2 2 2 5 2 2 4 8" xfId="21431" xr:uid="{00000000-0005-0000-0000-000042530000}"/>
    <cellStyle name="Normal 2 2 2 5 2 2 4 9" xfId="21432" xr:uid="{00000000-0005-0000-0000-000043530000}"/>
    <cellStyle name="Normal 2 2 2 5 2 2 5" xfId="21433" xr:uid="{00000000-0005-0000-0000-000044530000}"/>
    <cellStyle name="Normal 2 2 2 5 2 2 5 10" xfId="21434" xr:uid="{00000000-0005-0000-0000-000045530000}"/>
    <cellStyle name="Normal 2 2 2 5 2 2 5 2" xfId="21435" xr:uid="{00000000-0005-0000-0000-000046530000}"/>
    <cellStyle name="Normal 2 2 2 5 2 2 5 3" xfId="21436" xr:uid="{00000000-0005-0000-0000-000047530000}"/>
    <cellStyle name="Normal 2 2 2 5 2 2 5 4" xfId="21437" xr:uid="{00000000-0005-0000-0000-000048530000}"/>
    <cellStyle name="Normal 2 2 2 5 2 2 5 5" xfId="21438" xr:uid="{00000000-0005-0000-0000-000049530000}"/>
    <cellStyle name="Normal 2 2 2 5 2 2 5 6" xfId="21439" xr:uid="{00000000-0005-0000-0000-00004A530000}"/>
    <cellStyle name="Normal 2 2 2 5 2 2 5 7" xfId="21440" xr:uid="{00000000-0005-0000-0000-00004B530000}"/>
    <cellStyle name="Normal 2 2 2 5 2 2 5 8" xfId="21441" xr:uid="{00000000-0005-0000-0000-00004C530000}"/>
    <cellStyle name="Normal 2 2 2 5 2 2 5 9" xfId="21442" xr:uid="{00000000-0005-0000-0000-00004D530000}"/>
    <cellStyle name="Normal 2 2 2 5 2 2 6" xfId="21443" xr:uid="{00000000-0005-0000-0000-00004E530000}"/>
    <cellStyle name="Normal 2 2 2 5 2 2 7" xfId="21444" xr:uid="{00000000-0005-0000-0000-00004F530000}"/>
    <cellStyle name="Normal 2 2 2 5 2 2 8" xfId="21445" xr:uid="{00000000-0005-0000-0000-000050530000}"/>
    <cellStyle name="Normal 2 2 2 5 2 2 9" xfId="21446" xr:uid="{00000000-0005-0000-0000-000051530000}"/>
    <cellStyle name="Normal 2 2 2 5 2 20" xfId="21447" xr:uid="{00000000-0005-0000-0000-000052530000}"/>
    <cellStyle name="Normal 2 2 2 5 2 20 10" xfId="21448" xr:uid="{00000000-0005-0000-0000-000053530000}"/>
    <cellStyle name="Normal 2 2 2 5 2 20 11" xfId="21449" xr:uid="{00000000-0005-0000-0000-000054530000}"/>
    <cellStyle name="Normal 2 2 2 5 2 20 12" xfId="21450" xr:uid="{00000000-0005-0000-0000-000055530000}"/>
    <cellStyle name="Normal 2 2 2 5 2 20 13" xfId="21451" xr:uid="{00000000-0005-0000-0000-000056530000}"/>
    <cellStyle name="Normal 2 2 2 5 2 20 14" xfId="21452" xr:uid="{00000000-0005-0000-0000-000057530000}"/>
    <cellStyle name="Normal 2 2 2 5 2 20 2" xfId="21453" xr:uid="{00000000-0005-0000-0000-000058530000}"/>
    <cellStyle name="Normal 2 2 2 5 2 20 2 10" xfId="21454" xr:uid="{00000000-0005-0000-0000-000059530000}"/>
    <cellStyle name="Normal 2 2 2 5 2 20 2 2" xfId="21455" xr:uid="{00000000-0005-0000-0000-00005A530000}"/>
    <cellStyle name="Normal 2 2 2 5 2 20 2 3" xfId="21456" xr:uid="{00000000-0005-0000-0000-00005B530000}"/>
    <cellStyle name="Normal 2 2 2 5 2 20 2 4" xfId="21457" xr:uid="{00000000-0005-0000-0000-00005C530000}"/>
    <cellStyle name="Normal 2 2 2 5 2 20 2 5" xfId="21458" xr:uid="{00000000-0005-0000-0000-00005D530000}"/>
    <cellStyle name="Normal 2 2 2 5 2 20 2 6" xfId="21459" xr:uid="{00000000-0005-0000-0000-00005E530000}"/>
    <cellStyle name="Normal 2 2 2 5 2 20 2 7" xfId="21460" xr:uid="{00000000-0005-0000-0000-00005F530000}"/>
    <cellStyle name="Normal 2 2 2 5 2 20 2 8" xfId="21461" xr:uid="{00000000-0005-0000-0000-000060530000}"/>
    <cellStyle name="Normal 2 2 2 5 2 20 2 9" xfId="21462" xr:uid="{00000000-0005-0000-0000-000061530000}"/>
    <cellStyle name="Normal 2 2 2 5 2 20 3" xfId="21463" xr:uid="{00000000-0005-0000-0000-000062530000}"/>
    <cellStyle name="Normal 2 2 2 5 2 20 3 10" xfId="21464" xr:uid="{00000000-0005-0000-0000-000063530000}"/>
    <cellStyle name="Normal 2 2 2 5 2 20 3 2" xfId="21465" xr:uid="{00000000-0005-0000-0000-000064530000}"/>
    <cellStyle name="Normal 2 2 2 5 2 20 3 3" xfId="21466" xr:uid="{00000000-0005-0000-0000-000065530000}"/>
    <cellStyle name="Normal 2 2 2 5 2 20 3 4" xfId="21467" xr:uid="{00000000-0005-0000-0000-000066530000}"/>
    <cellStyle name="Normal 2 2 2 5 2 20 3 5" xfId="21468" xr:uid="{00000000-0005-0000-0000-000067530000}"/>
    <cellStyle name="Normal 2 2 2 5 2 20 3 6" xfId="21469" xr:uid="{00000000-0005-0000-0000-000068530000}"/>
    <cellStyle name="Normal 2 2 2 5 2 20 3 7" xfId="21470" xr:uid="{00000000-0005-0000-0000-000069530000}"/>
    <cellStyle name="Normal 2 2 2 5 2 20 3 8" xfId="21471" xr:uid="{00000000-0005-0000-0000-00006A530000}"/>
    <cellStyle name="Normal 2 2 2 5 2 20 3 9" xfId="21472" xr:uid="{00000000-0005-0000-0000-00006B530000}"/>
    <cellStyle name="Normal 2 2 2 5 2 20 4" xfId="21473" xr:uid="{00000000-0005-0000-0000-00006C530000}"/>
    <cellStyle name="Normal 2 2 2 5 2 20 4 10" xfId="21474" xr:uid="{00000000-0005-0000-0000-00006D530000}"/>
    <cellStyle name="Normal 2 2 2 5 2 20 4 2" xfId="21475" xr:uid="{00000000-0005-0000-0000-00006E530000}"/>
    <cellStyle name="Normal 2 2 2 5 2 20 4 3" xfId="21476" xr:uid="{00000000-0005-0000-0000-00006F530000}"/>
    <cellStyle name="Normal 2 2 2 5 2 20 4 4" xfId="21477" xr:uid="{00000000-0005-0000-0000-000070530000}"/>
    <cellStyle name="Normal 2 2 2 5 2 20 4 5" xfId="21478" xr:uid="{00000000-0005-0000-0000-000071530000}"/>
    <cellStyle name="Normal 2 2 2 5 2 20 4 6" xfId="21479" xr:uid="{00000000-0005-0000-0000-000072530000}"/>
    <cellStyle name="Normal 2 2 2 5 2 20 4 7" xfId="21480" xr:uid="{00000000-0005-0000-0000-000073530000}"/>
    <cellStyle name="Normal 2 2 2 5 2 20 4 8" xfId="21481" xr:uid="{00000000-0005-0000-0000-000074530000}"/>
    <cellStyle name="Normal 2 2 2 5 2 20 4 9" xfId="21482" xr:uid="{00000000-0005-0000-0000-000075530000}"/>
    <cellStyle name="Normal 2 2 2 5 2 20 5" xfId="21483" xr:uid="{00000000-0005-0000-0000-000076530000}"/>
    <cellStyle name="Normal 2 2 2 5 2 20 5 10" xfId="21484" xr:uid="{00000000-0005-0000-0000-000077530000}"/>
    <cellStyle name="Normal 2 2 2 5 2 20 5 2" xfId="21485" xr:uid="{00000000-0005-0000-0000-000078530000}"/>
    <cellStyle name="Normal 2 2 2 5 2 20 5 3" xfId="21486" xr:uid="{00000000-0005-0000-0000-000079530000}"/>
    <cellStyle name="Normal 2 2 2 5 2 20 5 4" xfId="21487" xr:uid="{00000000-0005-0000-0000-00007A530000}"/>
    <cellStyle name="Normal 2 2 2 5 2 20 5 5" xfId="21488" xr:uid="{00000000-0005-0000-0000-00007B530000}"/>
    <cellStyle name="Normal 2 2 2 5 2 20 5 6" xfId="21489" xr:uid="{00000000-0005-0000-0000-00007C530000}"/>
    <cellStyle name="Normal 2 2 2 5 2 20 5 7" xfId="21490" xr:uid="{00000000-0005-0000-0000-00007D530000}"/>
    <cellStyle name="Normal 2 2 2 5 2 20 5 8" xfId="21491" xr:uid="{00000000-0005-0000-0000-00007E530000}"/>
    <cellStyle name="Normal 2 2 2 5 2 20 5 9" xfId="21492" xr:uid="{00000000-0005-0000-0000-00007F530000}"/>
    <cellStyle name="Normal 2 2 2 5 2 20 6" xfId="21493" xr:uid="{00000000-0005-0000-0000-000080530000}"/>
    <cellStyle name="Normal 2 2 2 5 2 20 7" xfId="21494" xr:uid="{00000000-0005-0000-0000-000081530000}"/>
    <cellStyle name="Normal 2 2 2 5 2 20 8" xfId="21495" xr:uid="{00000000-0005-0000-0000-000082530000}"/>
    <cellStyle name="Normal 2 2 2 5 2 20 9" xfId="21496" xr:uid="{00000000-0005-0000-0000-000083530000}"/>
    <cellStyle name="Normal 2 2 2 5 2 21" xfId="21497" xr:uid="{00000000-0005-0000-0000-000084530000}"/>
    <cellStyle name="Normal 2 2 2 5 2 22" xfId="21498" xr:uid="{00000000-0005-0000-0000-000085530000}"/>
    <cellStyle name="Normal 2 2 2 5 2 3" xfId="21499" xr:uid="{00000000-0005-0000-0000-000086530000}"/>
    <cellStyle name="Normal 2 2 2 5 2 3 10" xfId="21500" xr:uid="{00000000-0005-0000-0000-000087530000}"/>
    <cellStyle name="Normal 2 2 2 5 2 3 11" xfId="21501" xr:uid="{00000000-0005-0000-0000-000088530000}"/>
    <cellStyle name="Normal 2 2 2 5 2 3 12" xfId="21502" xr:uid="{00000000-0005-0000-0000-000089530000}"/>
    <cellStyle name="Normal 2 2 2 5 2 3 13" xfId="21503" xr:uid="{00000000-0005-0000-0000-00008A530000}"/>
    <cellStyle name="Normal 2 2 2 5 2 3 14" xfId="21504" xr:uid="{00000000-0005-0000-0000-00008B530000}"/>
    <cellStyle name="Normal 2 2 2 5 2 3 2" xfId="21505" xr:uid="{00000000-0005-0000-0000-00008C530000}"/>
    <cellStyle name="Normal 2 2 2 5 2 3 2 10" xfId="21506" xr:uid="{00000000-0005-0000-0000-00008D530000}"/>
    <cellStyle name="Normal 2 2 2 5 2 3 2 2" xfId="21507" xr:uid="{00000000-0005-0000-0000-00008E530000}"/>
    <cellStyle name="Normal 2 2 2 5 2 3 2 3" xfId="21508" xr:uid="{00000000-0005-0000-0000-00008F530000}"/>
    <cellStyle name="Normal 2 2 2 5 2 3 2 4" xfId="21509" xr:uid="{00000000-0005-0000-0000-000090530000}"/>
    <cellStyle name="Normal 2 2 2 5 2 3 2 5" xfId="21510" xr:uid="{00000000-0005-0000-0000-000091530000}"/>
    <cellStyle name="Normal 2 2 2 5 2 3 2 6" xfId="21511" xr:uid="{00000000-0005-0000-0000-000092530000}"/>
    <cellStyle name="Normal 2 2 2 5 2 3 2 7" xfId="21512" xr:uid="{00000000-0005-0000-0000-000093530000}"/>
    <cellStyle name="Normal 2 2 2 5 2 3 2 8" xfId="21513" xr:uid="{00000000-0005-0000-0000-000094530000}"/>
    <cellStyle name="Normal 2 2 2 5 2 3 2 9" xfId="21514" xr:uid="{00000000-0005-0000-0000-000095530000}"/>
    <cellStyle name="Normal 2 2 2 5 2 3 3" xfId="21515" xr:uid="{00000000-0005-0000-0000-000096530000}"/>
    <cellStyle name="Normal 2 2 2 5 2 3 3 10" xfId="21516" xr:uid="{00000000-0005-0000-0000-000097530000}"/>
    <cellStyle name="Normal 2 2 2 5 2 3 3 2" xfId="21517" xr:uid="{00000000-0005-0000-0000-000098530000}"/>
    <cellStyle name="Normal 2 2 2 5 2 3 3 3" xfId="21518" xr:uid="{00000000-0005-0000-0000-000099530000}"/>
    <cellStyle name="Normal 2 2 2 5 2 3 3 4" xfId="21519" xr:uid="{00000000-0005-0000-0000-00009A530000}"/>
    <cellStyle name="Normal 2 2 2 5 2 3 3 5" xfId="21520" xr:uid="{00000000-0005-0000-0000-00009B530000}"/>
    <cellStyle name="Normal 2 2 2 5 2 3 3 6" xfId="21521" xr:uid="{00000000-0005-0000-0000-00009C530000}"/>
    <cellStyle name="Normal 2 2 2 5 2 3 3 7" xfId="21522" xr:uid="{00000000-0005-0000-0000-00009D530000}"/>
    <cellStyle name="Normal 2 2 2 5 2 3 3 8" xfId="21523" xr:uid="{00000000-0005-0000-0000-00009E530000}"/>
    <cellStyle name="Normal 2 2 2 5 2 3 3 9" xfId="21524" xr:uid="{00000000-0005-0000-0000-00009F530000}"/>
    <cellStyle name="Normal 2 2 2 5 2 3 4" xfId="21525" xr:uid="{00000000-0005-0000-0000-0000A0530000}"/>
    <cellStyle name="Normal 2 2 2 5 2 3 4 10" xfId="21526" xr:uid="{00000000-0005-0000-0000-0000A1530000}"/>
    <cellStyle name="Normal 2 2 2 5 2 3 4 2" xfId="21527" xr:uid="{00000000-0005-0000-0000-0000A2530000}"/>
    <cellStyle name="Normal 2 2 2 5 2 3 4 3" xfId="21528" xr:uid="{00000000-0005-0000-0000-0000A3530000}"/>
    <cellStyle name="Normal 2 2 2 5 2 3 4 4" xfId="21529" xr:uid="{00000000-0005-0000-0000-0000A4530000}"/>
    <cellStyle name="Normal 2 2 2 5 2 3 4 5" xfId="21530" xr:uid="{00000000-0005-0000-0000-0000A5530000}"/>
    <cellStyle name="Normal 2 2 2 5 2 3 4 6" xfId="21531" xr:uid="{00000000-0005-0000-0000-0000A6530000}"/>
    <cellStyle name="Normal 2 2 2 5 2 3 4 7" xfId="21532" xr:uid="{00000000-0005-0000-0000-0000A7530000}"/>
    <cellStyle name="Normal 2 2 2 5 2 3 4 8" xfId="21533" xr:uid="{00000000-0005-0000-0000-0000A8530000}"/>
    <cellStyle name="Normal 2 2 2 5 2 3 4 9" xfId="21534" xr:uid="{00000000-0005-0000-0000-0000A9530000}"/>
    <cellStyle name="Normal 2 2 2 5 2 3 5" xfId="21535" xr:uid="{00000000-0005-0000-0000-0000AA530000}"/>
    <cellStyle name="Normal 2 2 2 5 2 3 5 10" xfId="21536" xr:uid="{00000000-0005-0000-0000-0000AB530000}"/>
    <cellStyle name="Normal 2 2 2 5 2 3 5 2" xfId="21537" xr:uid="{00000000-0005-0000-0000-0000AC530000}"/>
    <cellStyle name="Normal 2 2 2 5 2 3 5 3" xfId="21538" xr:uid="{00000000-0005-0000-0000-0000AD530000}"/>
    <cellStyle name="Normal 2 2 2 5 2 3 5 4" xfId="21539" xr:uid="{00000000-0005-0000-0000-0000AE530000}"/>
    <cellStyle name="Normal 2 2 2 5 2 3 5 5" xfId="21540" xr:uid="{00000000-0005-0000-0000-0000AF530000}"/>
    <cellStyle name="Normal 2 2 2 5 2 3 5 6" xfId="21541" xr:uid="{00000000-0005-0000-0000-0000B0530000}"/>
    <cellStyle name="Normal 2 2 2 5 2 3 5 7" xfId="21542" xr:uid="{00000000-0005-0000-0000-0000B1530000}"/>
    <cellStyle name="Normal 2 2 2 5 2 3 5 8" xfId="21543" xr:uid="{00000000-0005-0000-0000-0000B2530000}"/>
    <cellStyle name="Normal 2 2 2 5 2 3 5 9" xfId="21544" xr:uid="{00000000-0005-0000-0000-0000B3530000}"/>
    <cellStyle name="Normal 2 2 2 5 2 3 6" xfId="21545" xr:uid="{00000000-0005-0000-0000-0000B4530000}"/>
    <cellStyle name="Normal 2 2 2 5 2 3 7" xfId="21546" xr:uid="{00000000-0005-0000-0000-0000B5530000}"/>
    <cellStyle name="Normal 2 2 2 5 2 3 8" xfId="21547" xr:uid="{00000000-0005-0000-0000-0000B6530000}"/>
    <cellStyle name="Normal 2 2 2 5 2 3 9" xfId="21548" xr:uid="{00000000-0005-0000-0000-0000B7530000}"/>
    <cellStyle name="Normal 2 2 2 5 2 4" xfId="21549" xr:uid="{00000000-0005-0000-0000-0000B8530000}"/>
    <cellStyle name="Normal 2 2 2 5 2 4 10" xfId="21550" xr:uid="{00000000-0005-0000-0000-0000B9530000}"/>
    <cellStyle name="Normal 2 2 2 5 2 4 11" xfId="21551" xr:uid="{00000000-0005-0000-0000-0000BA530000}"/>
    <cellStyle name="Normal 2 2 2 5 2 4 12" xfId="21552" xr:uid="{00000000-0005-0000-0000-0000BB530000}"/>
    <cellStyle name="Normal 2 2 2 5 2 4 13" xfId="21553" xr:uid="{00000000-0005-0000-0000-0000BC530000}"/>
    <cellStyle name="Normal 2 2 2 5 2 4 14" xfId="21554" xr:uid="{00000000-0005-0000-0000-0000BD530000}"/>
    <cellStyle name="Normal 2 2 2 5 2 4 2" xfId="21555" xr:uid="{00000000-0005-0000-0000-0000BE530000}"/>
    <cellStyle name="Normal 2 2 2 5 2 4 2 10" xfId="21556" xr:uid="{00000000-0005-0000-0000-0000BF530000}"/>
    <cellStyle name="Normal 2 2 2 5 2 4 2 2" xfId="21557" xr:uid="{00000000-0005-0000-0000-0000C0530000}"/>
    <cellStyle name="Normal 2 2 2 5 2 4 2 3" xfId="21558" xr:uid="{00000000-0005-0000-0000-0000C1530000}"/>
    <cellStyle name="Normal 2 2 2 5 2 4 2 4" xfId="21559" xr:uid="{00000000-0005-0000-0000-0000C2530000}"/>
    <cellStyle name="Normal 2 2 2 5 2 4 2 5" xfId="21560" xr:uid="{00000000-0005-0000-0000-0000C3530000}"/>
    <cellStyle name="Normal 2 2 2 5 2 4 2 6" xfId="21561" xr:uid="{00000000-0005-0000-0000-0000C4530000}"/>
    <cellStyle name="Normal 2 2 2 5 2 4 2 7" xfId="21562" xr:uid="{00000000-0005-0000-0000-0000C5530000}"/>
    <cellStyle name="Normal 2 2 2 5 2 4 2 8" xfId="21563" xr:uid="{00000000-0005-0000-0000-0000C6530000}"/>
    <cellStyle name="Normal 2 2 2 5 2 4 2 9" xfId="21564" xr:uid="{00000000-0005-0000-0000-0000C7530000}"/>
    <cellStyle name="Normal 2 2 2 5 2 4 3" xfId="21565" xr:uid="{00000000-0005-0000-0000-0000C8530000}"/>
    <cellStyle name="Normal 2 2 2 5 2 4 3 10" xfId="21566" xr:uid="{00000000-0005-0000-0000-0000C9530000}"/>
    <cellStyle name="Normal 2 2 2 5 2 4 3 2" xfId="21567" xr:uid="{00000000-0005-0000-0000-0000CA530000}"/>
    <cellStyle name="Normal 2 2 2 5 2 4 3 3" xfId="21568" xr:uid="{00000000-0005-0000-0000-0000CB530000}"/>
    <cellStyle name="Normal 2 2 2 5 2 4 3 4" xfId="21569" xr:uid="{00000000-0005-0000-0000-0000CC530000}"/>
    <cellStyle name="Normal 2 2 2 5 2 4 3 5" xfId="21570" xr:uid="{00000000-0005-0000-0000-0000CD530000}"/>
    <cellStyle name="Normal 2 2 2 5 2 4 3 6" xfId="21571" xr:uid="{00000000-0005-0000-0000-0000CE530000}"/>
    <cellStyle name="Normal 2 2 2 5 2 4 3 7" xfId="21572" xr:uid="{00000000-0005-0000-0000-0000CF530000}"/>
    <cellStyle name="Normal 2 2 2 5 2 4 3 8" xfId="21573" xr:uid="{00000000-0005-0000-0000-0000D0530000}"/>
    <cellStyle name="Normal 2 2 2 5 2 4 3 9" xfId="21574" xr:uid="{00000000-0005-0000-0000-0000D1530000}"/>
    <cellStyle name="Normal 2 2 2 5 2 4 4" xfId="21575" xr:uid="{00000000-0005-0000-0000-0000D2530000}"/>
    <cellStyle name="Normal 2 2 2 5 2 4 4 10" xfId="21576" xr:uid="{00000000-0005-0000-0000-0000D3530000}"/>
    <cellStyle name="Normal 2 2 2 5 2 4 4 2" xfId="21577" xr:uid="{00000000-0005-0000-0000-0000D4530000}"/>
    <cellStyle name="Normal 2 2 2 5 2 4 4 3" xfId="21578" xr:uid="{00000000-0005-0000-0000-0000D5530000}"/>
    <cellStyle name="Normal 2 2 2 5 2 4 4 4" xfId="21579" xr:uid="{00000000-0005-0000-0000-0000D6530000}"/>
    <cellStyle name="Normal 2 2 2 5 2 4 4 5" xfId="21580" xr:uid="{00000000-0005-0000-0000-0000D7530000}"/>
    <cellStyle name="Normal 2 2 2 5 2 4 4 6" xfId="21581" xr:uid="{00000000-0005-0000-0000-0000D8530000}"/>
    <cellStyle name="Normal 2 2 2 5 2 4 4 7" xfId="21582" xr:uid="{00000000-0005-0000-0000-0000D9530000}"/>
    <cellStyle name="Normal 2 2 2 5 2 4 4 8" xfId="21583" xr:uid="{00000000-0005-0000-0000-0000DA530000}"/>
    <cellStyle name="Normal 2 2 2 5 2 4 4 9" xfId="21584" xr:uid="{00000000-0005-0000-0000-0000DB530000}"/>
    <cellStyle name="Normal 2 2 2 5 2 4 5" xfId="21585" xr:uid="{00000000-0005-0000-0000-0000DC530000}"/>
    <cellStyle name="Normal 2 2 2 5 2 4 5 10" xfId="21586" xr:uid="{00000000-0005-0000-0000-0000DD530000}"/>
    <cellStyle name="Normal 2 2 2 5 2 4 5 2" xfId="21587" xr:uid="{00000000-0005-0000-0000-0000DE530000}"/>
    <cellStyle name="Normal 2 2 2 5 2 4 5 3" xfId="21588" xr:uid="{00000000-0005-0000-0000-0000DF530000}"/>
    <cellStyle name="Normal 2 2 2 5 2 4 5 4" xfId="21589" xr:uid="{00000000-0005-0000-0000-0000E0530000}"/>
    <cellStyle name="Normal 2 2 2 5 2 4 5 5" xfId="21590" xr:uid="{00000000-0005-0000-0000-0000E1530000}"/>
    <cellStyle name="Normal 2 2 2 5 2 4 5 6" xfId="21591" xr:uid="{00000000-0005-0000-0000-0000E2530000}"/>
    <cellStyle name="Normal 2 2 2 5 2 4 5 7" xfId="21592" xr:uid="{00000000-0005-0000-0000-0000E3530000}"/>
    <cellStyle name="Normal 2 2 2 5 2 4 5 8" xfId="21593" xr:uid="{00000000-0005-0000-0000-0000E4530000}"/>
    <cellStyle name="Normal 2 2 2 5 2 4 5 9" xfId="21594" xr:uid="{00000000-0005-0000-0000-0000E5530000}"/>
    <cellStyle name="Normal 2 2 2 5 2 4 6" xfId="21595" xr:uid="{00000000-0005-0000-0000-0000E6530000}"/>
    <cellStyle name="Normal 2 2 2 5 2 4 7" xfId="21596" xr:uid="{00000000-0005-0000-0000-0000E7530000}"/>
    <cellStyle name="Normal 2 2 2 5 2 4 8" xfId="21597" xr:uid="{00000000-0005-0000-0000-0000E8530000}"/>
    <cellStyle name="Normal 2 2 2 5 2 4 9" xfId="21598" xr:uid="{00000000-0005-0000-0000-0000E9530000}"/>
    <cellStyle name="Normal 2 2 2 5 2 5" xfId="21599" xr:uid="{00000000-0005-0000-0000-0000EA530000}"/>
    <cellStyle name="Normal 2 2 2 5 2 5 10" xfId="21600" xr:uid="{00000000-0005-0000-0000-0000EB530000}"/>
    <cellStyle name="Normal 2 2 2 5 2 5 11" xfId="21601" xr:uid="{00000000-0005-0000-0000-0000EC530000}"/>
    <cellStyle name="Normal 2 2 2 5 2 5 12" xfId="21602" xr:uid="{00000000-0005-0000-0000-0000ED530000}"/>
    <cellStyle name="Normal 2 2 2 5 2 5 13" xfId="21603" xr:uid="{00000000-0005-0000-0000-0000EE530000}"/>
    <cellStyle name="Normal 2 2 2 5 2 5 14" xfId="21604" xr:uid="{00000000-0005-0000-0000-0000EF530000}"/>
    <cellStyle name="Normal 2 2 2 5 2 5 2" xfId="21605" xr:uid="{00000000-0005-0000-0000-0000F0530000}"/>
    <cellStyle name="Normal 2 2 2 5 2 5 2 10" xfId="21606" xr:uid="{00000000-0005-0000-0000-0000F1530000}"/>
    <cellStyle name="Normal 2 2 2 5 2 5 2 2" xfId="21607" xr:uid="{00000000-0005-0000-0000-0000F2530000}"/>
    <cellStyle name="Normal 2 2 2 5 2 5 2 3" xfId="21608" xr:uid="{00000000-0005-0000-0000-0000F3530000}"/>
    <cellStyle name="Normal 2 2 2 5 2 5 2 4" xfId="21609" xr:uid="{00000000-0005-0000-0000-0000F4530000}"/>
    <cellStyle name="Normal 2 2 2 5 2 5 2 5" xfId="21610" xr:uid="{00000000-0005-0000-0000-0000F5530000}"/>
    <cellStyle name="Normal 2 2 2 5 2 5 2 6" xfId="21611" xr:uid="{00000000-0005-0000-0000-0000F6530000}"/>
    <cellStyle name="Normal 2 2 2 5 2 5 2 7" xfId="21612" xr:uid="{00000000-0005-0000-0000-0000F7530000}"/>
    <cellStyle name="Normal 2 2 2 5 2 5 2 8" xfId="21613" xr:uid="{00000000-0005-0000-0000-0000F8530000}"/>
    <cellStyle name="Normal 2 2 2 5 2 5 2 9" xfId="21614" xr:uid="{00000000-0005-0000-0000-0000F9530000}"/>
    <cellStyle name="Normal 2 2 2 5 2 5 3" xfId="21615" xr:uid="{00000000-0005-0000-0000-0000FA530000}"/>
    <cellStyle name="Normal 2 2 2 5 2 5 3 10" xfId="21616" xr:uid="{00000000-0005-0000-0000-0000FB530000}"/>
    <cellStyle name="Normal 2 2 2 5 2 5 3 2" xfId="21617" xr:uid="{00000000-0005-0000-0000-0000FC530000}"/>
    <cellStyle name="Normal 2 2 2 5 2 5 3 3" xfId="21618" xr:uid="{00000000-0005-0000-0000-0000FD530000}"/>
    <cellStyle name="Normal 2 2 2 5 2 5 3 4" xfId="21619" xr:uid="{00000000-0005-0000-0000-0000FE530000}"/>
    <cellStyle name="Normal 2 2 2 5 2 5 3 5" xfId="21620" xr:uid="{00000000-0005-0000-0000-0000FF530000}"/>
    <cellStyle name="Normal 2 2 2 5 2 5 3 6" xfId="21621" xr:uid="{00000000-0005-0000-0000-000000540000}"/>
    <cellStyle name="Normal 2 2 2 5 2 5 3 7" xfId="21622" xr:uid="{00000000-0005-0000-0000-000001540000}"/>
    <cellStyle name="Normal 2 2 2 5 2 5 3 8" xfId="21623" xr:uid="{00000000-0005-0000-0000-000002540000}"/>
    <cellStyle name="Normal 2 2 2 5 2 5 3 9" xfId="21624" xr:uid="{00000000-0005-0000-0000-000003540000}"/>
    <cellStyle name="Normal 2 2 2 5 2 5 4" xfId="21625" xr:uid="{00000000-0005-0000-0000-000004540000}"/>
    <cellStyle name="Normal 2 2 2 5 2 5 4 10" xfId="21626" xr:uid="{00000000-0005-0000-0000-000005540000}"/>
    <cellStyle name="Normal 2 2 2 5 2 5 4 2" xfId="21627" xr:uid="{00000000-0005-0000-0000-000006540000}"/>
    <cellStyle name="Normal 2 2 2 5 2 5 4 3" xfId="21628" xr:uid="{00000000-0005-0000-0000-000007540000}"/>
    <cellStyle name="Normal 2 2 2 5 2 5 4 4" xfId="21629" xr:uid="{00000000-0005-0000-0000-000008540000}"/>
    <cellStyle name="Normal 2 2 2 5 2 5 4 5" xfId="21630" xr:uid="{00000000-0005-0000-0000-000009540000}"/>
    <cellStyle name="Normal 2 2 2 5 2 5 4 6" xfId="21631" xr:uid="{00000000-0005-0000-0000-00000A540000}"/>
    <cellStyle name="Normal 2 2 2 5 2 5 4 7" xfId="21632" xr:uid="{00000000-0005-0000-0000-00000B540000}"/>
    <cellStyle name="Normal 2 2 2 5 2 5 4 8" xfId="21633" xr:uid="{00000000-0005-0000-0000-00000C540000}"/>
    <cellStyle name="Normal 2 2 2 5 2 5 4 9" xfId="21634" xr:uid="{00000000-0005-0000-0000-00000D540000}"/>
    <cellStyle name="Normal 2 2 2 5 2 5 5" xfId="21635" xr:uid="{00000000-0005-0000-0000-00000E540000}"/>
    <cellStyle name="Normal 2 2 2 5 2 5 5 10" xfId="21636" xr:uid="{00000000-0005-0000-0000-00000F540000}"/>
    <cellStyle name="Normal 2 2 2 5 2 5 5 2" xfId="21637" xr:uid="{00000000-0005-0000-0000-000010540000}"/>
    <cellStyle name="Normal 2 2 2 5 2 5 5 3" xfId="21638" xr:uid="{00000000-0005-0000-0000-000011540000}"/>
    <cellStyle name="Normal 2 2 2 5 2 5 5 4" xfId="21639" xr:uid="{00000000-0005-0000-0000-000012540000}"/>
    <cellStyle name="Normal 2 2 2 5 2 5 5 5" xfId="21640" xr:uid="{00000000-0005-0000-0000-000013540000}"/>
    <cellStyle name="Normal 2 2 2 5 2 5 5 6" xfId="21641" xr:uid="{00000000-0005-0000-0000-000014540000}"/>
    <cellStyle name="Normal 2 2 2 5 2 5 5 7" xfId="21642" xr:uid="{00000000-0005-0000-0000-000015540000}"/>
    <cellStyle name="Normal 2 2 2 5 2 5 5 8" xfId="21643" xr:uid="{00000000-0005-0000-0000-000016540000}"/>
    <cellStyle name="Normal 2 2 2 5 2 5 5 9" xfId="21644" xr:uid="{00000000-0005-0000-0000-000017540000}"/>
    <cellStyle name="Normal 2 2 2 5 2 5 6" xfId="21645" xr:uid="{00000000-0005-0000-0000-000018540000}"/>
    <cellStyle name="Normal 2 2 2 5 2 5 7" xfId="21646" xr:uid="{00000000-0005-0000-0000-000019540000}"/>
    <cellStyle name="Normal 2 2 2 5 2 5 8" xfId="21647" xr:uid="{00000000-0005-0000-0000-00001A540000}"/>
    <cellStyle name="Normal 2 2 2 5 2 5 9" xfId="21648" xr:uid="{00000000-0005-0000-0000-00001B540000}"/>
    <cellStyle name="Normal 2 2 2 5 2 6" xfId="21649" xr:uid="{00000000-0005-0000-0000-00001C540000}"/>
    <cellStyle name="Normal 2 2 2 5 2 6 10" xfId="21650" xr:uid="{00000000-0005-0000-0000-00001D540000}"/>
    <cellStyle name="Normal 2 2 2 5 2 6 11" xfId="21651" xr:uid="{00000000-0005-0000-0000-00001E540000}"/>
    <cellStyle name="Normal 2 2 2 5 2 6 12" xfId="21652" xr:uid="{00000000-0005-0000-0000-00001F540000}"/>
    <cellStyle name="Normal 2 2 2 5 2 6 13" xfId="21653" xr:uid="{00000000-0005-0000-0000-000020540000}"/>
    <cellStyle name="Normal 2 2 2 5 2 6 14" xfId="21654" xr:uid="{00000000-0005-0000-0000-000021540000}"/>
    <cellStyle name="Normal 2 2 2 5 2 6 2" xfId="21655" xr:uid="{00000000-0005-0000-0000-000022540000}"/>
    <cellStyle name="Normal 2 2 2 5 2 6 2 10" xfId="21656" xr:uid="{00000000-0005-0000-0000-000023540000}"/>
    <cellStyle name="Normal 2 2 2 5 2 6 2 2" xfId="21657" xr:uid="{00000000-0005-0000-0000-000024540000}"/>
    <cellStyle name="Normal 2 2 2 5 2 6 2 3" xfId="21658" xr:uid="{00000000-0005-0000-0000-000025540000}"/>
    <cellStyle name="Normal 2 2 2 5 2 6 2 4" xfId="21659" xr:uid="{00000000-0005-0000-0000-000026540000}"/>
    <cellStyle name="Normal 2 2 2 5 2 6 2 5" xfId="21660" xr:uid="{00000000-0005-0000-0000-000027540000}"/>
    <cellStyle name="Normal 2 2 2 5 2 6 2 6" xfId="21661" xr:uid="{00000000-0005-0000-0000-000028540000}"/>
    <cellStyle name="Normal 2 2 2 5 2 6 2 7" xfId="21662" xr:uid="{00000000-0005-0000-0000-000029540000}"/>
    <cellStyle name="Normal 2 2 2 5 2 6 2 8" xfId="21663" xr:uid="{00000000-0005-0000-0000-00002A540000}"/>
    <cellStyle name="Normal 2 2 2 5 2 6 2 9" xfId="21664" xr:uid="{00000000-0005-0000-0000-00002B540000}"/>
    <cellStyle name="Normal 2 2 2 5 2 6 3" xfId="21665" xr:uid="{00000000-0005-0000-0000-00002C540000}"/>
    <cellStyle name="Normal 2 2 2 5 2 6 3 10" xfId="21666" xr:uid="{00000000-0005-0000-0000-00002D540000}"/>
    <cellStyle name="Normal 2 2 2 5 2 6 3 2" xfId="21667" xr:uid="{00000000-0005-0000-0000-00002E540000}"/>
    <cellStyle name="Normal 2 2 2 5 2 6 3 3" xfId="21668" xr:uid="{00000000-0005-0000-0000-00002F540000}"/>
    <cellStyle name="Normal 2 2 2 5 2 6 3 4" xfId="21669" xr:uid="{00000000-0005-0000-0000-000030540000}"/>
    <cellStyle name="Normal 2 2 2 5 2 6 3 5" xfId="21670" xr:uid="{00000000-0005-0000-0000-000031540000}"/>
    <cellStyle name="Normal 2 2 2 5 2 6 3 6" xfId="21671" xr:uid="{00000000-0005-0000-0000-000032540000}"/>
    <cellStyle name="Normal 2 2 2 5 2 6 3 7" xfId="21672" xr:uid="{00000000-0005-0000-0000-000033540000}"/>
    <cellStyle name="Normal 2 2 2 5 2 6 3 8" xfId="21673" xr:uid="{00000000-0005-0000-0000-000034540000}"/>
    <cellStyle name="Normal 2 2 2 5 2 6 3 9" xfId="21674" xr:uid="{00000000-0005-0000-0000-000035540000}"/>
    <cellStyle name="Normal 2 2 2 5 2 6 4" xfId="21675" xr:uid="{00000000-0005-0000-0000-000036540000}"/>
    <cellStyle name="Normal 2 2 2 5 2 6 4 10" xfId="21676" xr:uid="{00000000-0005-0000-0000-000037540000}"/>
    <cellStyle name="Normal 2 2 2 5 2 6 4 2" xfId="21677" xr:uid="{00000000-0005-0000-0000-000038540000}"/>
    <cellStyle name="Normal 2 2 2 5 2 6 4 3" xfId="21678" xr:uid="{00000000-0005-0000-0000-000039540000}"/>
    <cellStyle name="Normal 2 2 2 5 2 6 4 4" xfId="21679" xr:uid="{00000000-0005-0000-0000-00003A540000}"/>
    <cellStyle name="Normal 2 2 2 5 2 6 4 5" xfId="21680" xr:uid="{00000000-0005-0000-0000-00003B540000}"/>
    <cellStyle name="Normal 2 2 2 5 2 6 4 6" xfId="21681" xr:uid="{00000000-0005-0000-0000-00003C540000}"/>
    <cellStyle name="Normal 2 2 2 5 2 6 4 7" xfId="21682" xr:uid="{00000000-0005-0000-0000-00003D540000}"/>
    <cellStyle name="Normal 2 2 2 5 2 6 4 8" xfId="21683" xr:uid="{00000000-0005-0000-0000-00003E540000}"/>
    <cellStyle name="Normal 2 2 2 5 2 6 4 9" xfId="21684" xr:uid="{00000000-0005-0000-0000-00003F540000}"/>
    <cellStyle name="Normal 2 2 2 5 2 6 5" xfId="21685" xr:uid="{00000000-0005-0000-0000-000040540000}"/>
    <cellStyle name="Normal 2 2 2 5 2 6 5 10" xfId="21686" xr:uid="{00000000-0005-0000-0000-000041540000}"/>
    <cellStyle name="Normal 2 2 2 5 2 6 5 2" xfId="21687" xr:uid="{00000000-0005-0000-0000-000042540000}"/>
    <cellStyle name="Normal 2 2 2 5 2 6 5 3" xfId="21688" xr:uid="{00000000-0005-0000-0000-000043540000}"/>
    <cellStyle name="Normal 2 2 2 5 2 6 5 4" xfId="21689" xr:uid="{00000000-0005-0000-0000-000044540000}"/>
    <cellStyle name="Normal 2 2 2 5 2 6 5 5" xfId="21690" xr:uid="{00000000-0005-0000-0000-000045540000}"/>
    <cellStyle name="Normal 2 2 2 5 2 6 5 6" xfId="21691" xr:uid="{00000000-0005-0000-0000-000046540000}"/>
    <cellStyle name="Normal 2 2 2 5 2 6 5 7" xfId="21692" xr:uid="{00000000-0005-0000-0000-000047540000}"/>
    <cellStyle name="Normal 2 2 2 5 2 6 5 8" xfId="21693" xr:uid="{00000000-0005-0000-0000-000048540000}"/>
    <cellStyle name="Normal 2 2 2 5 2 6 5 9" xfId="21694" xr:uid="{00000000-0005-0000-0000-000049540000}"/>
    <cellStyle name="Normal 2 2 2 5 2 6 6" xfId="21695" xr:uid="{00000000-0005-0000-0000-00004A540000}"/>
    <cellStyle name="Normal 2 2 2 5 2 6 7" xfId="21696" xr:uid="{00000000-0005-0000-0000-00004B540000}"/>
    <cellStyle name="Normal 2 2 2 5 2 6 8" xfId="21697" xr:uid="{00000000-0005-0000-0000-00004C540000}"/>
    <cellStyle name="Normal 2 2 2 5 2 6 9" xfId="21698" xr:uid="{00000000-0005-0000-0000-00004D540000}"/>
    <cellStyle name="Normal 2 2 2 5 2 7" xfId="21699" xr:uid="{00000000-0005-0000-0000-00004E540000}"/>
    <cellStyle name="Normal 2 2 2 5 2 7 10" xfId="21700" xr:uid="{00000000-0005-0000-0000-00004F540000}"/>
    <cellStyle name="Normal 2 2 2 5 2 7 11" xfId="21701" xr:uid="{00000000-0005-0000-0000-000050540000}"/>
    <cellStyle name="Normal 2 2 2 5 2 7 12" xfId="21702" xr:uid="{00000000-0005-0000-0000-000051540000}"/>
    <cellStyle name="Normal 2 2 2 5 2 7 13" xfId="21703" xr:uid="{00000000-0005-0000-0000-000052540000}"/>
    <cellStyle name="Normal 2 2 2 5 2 7 14" xfId="21704" xr:uid="{00000000-0005-0000-0000-000053540000}"/>
    <cellStyle name="Normal 2 2 2 5 2 7 2" xfId="21705" xr:uid="{00000000-0005-0000-0000-000054540000}"/>
    <cellStyle name="Normal 2 2 2 5 2 7 2 10" xfId="21706" xr:uid="{00000000-0005-0000-0000-000055540000}"/>
    <cellStyle name="Normal 2 2 2 5 2 7 2 2" xfId="21707" xr:uid="{00000000-0005-0000-0000-000056540000}"/>
    <cellStyle name="Normal 2 2 2 5 2 7 2 3" xfId="21708" xr:uid="{00000000-0005-0000-0000-000057540000}"/>
    <cellStyle name="Normal 2 2 2 5 2 7 2 4" xfId="21709" xr:uid="{00000000-0005-0000-0000-000058540000}"/>
    <cellStyle name="Normal 2 2 2 5 2 7 2 5" xfId="21710" xr:uid="{00000000-0005-0000-0000-000059540000}"/>
    <cellStyle name="Normal 2 2 2 5 2 7 2 6" xfId="21711" xr:uid="{00000000-0005-0000-0000-00005A540000}"/>
    <cellStyle name="Normal 2 2 2 5 2 7 2 7" xfId="21712" xr:uid="{00000000-0005-0000-0000-00005B540000}"/>
    <cellStyle name="Normal 2 2 2 5 2 7 2 8" xfId="21713" xr:uid="{00000000-0005-0000-0000-00005C540000}"/>
    <cellStyle name="Normal 2 2 2 5 2 7 2 9" xfId="21714" xr:uid="{00000000-0005-0000-0000-00005D540000}"/>
    <cellStyle name="Normal 2 2 2 5 2 7 3" xfId="21715" xr:uid="{00000000-0005-0000-0000-00005E540000}"/>
    <cellStyle name="Normal 2 2 2 5 2 7 3 10" xfId="21716" xr:uid="{00000000-0005-0000-0000-00005F540000}"/>
    <cellStyle name="Normal 2 2 2 5 2 7 3 2" xfId="21717" xr:uid="{00000000-0005-0000-0000-000060540000}"/>
    <cellStyle name="Normal 2 2 2 5 2 7 3 3" xfId="21718" xr:uid="{00000000-0005-0000-0000-000061540000}"/>
    <cellStyle name="Normal 2 2 2 5 2 7 3 4" xfId="21719" xr:uid="{00000000-0005-0000-0000-000062540000}"/>
    <cellStyle name="Normal 2 2 2 5 2 7 3 5" xfId="21720" xr:uid="{00000000-0005-0000-0000-000063540000}"/>
    <cellStyle name="Normal 2 2 2 5 2 7 3 6" xfId="21721" xr:uid="{00000000-0005-0000-0000-000064540000}"/>
    <cellStyle name="Normal 2 2 2 5 2 7 3 7" xfId="21722" xr:uid="{00000000-0005-0000-0000-000065540000}"/>
    <cellStyle name="Normal 2 2 2 5 2 7 3 8" xfId="21723" xr:uid="{00000000-0005-0000-0000-000066540000}"/>
    <cellStyle name="Normal 2 2 2 5 2 7 3 9" xfId="21724" xr:uid="{00000000-0005-0000-0000-000067540000}"/>
    <cellStyle name="Normal 2 2 2 5 2 7 4" xfId="21725" xr:uid="{00000000-0005-0000-0000-000068540000}"/>
    <cellStyle name="Normal 2 2 2 5 2 7 4 10" xfId="21726" xr:uid="{00000000-0005-0000-0000-000069540000}"/>
    <cellStyle name="Normal 2 2 2 5 2 7 4 2" xfId="21727" xr:uid="{00000000-0005-0000-0000-00006A540000}"/>
    <cellStyle name="Normal 2 2 2 5 2 7 4 3" xfId="21728" xr:uid="{00000000-0005-0000-0000-00006B540000}"/>
    <cellStyle name="Normal 2 2 2 5 2 7 4 4" xfId="21729" xr:uid="{00000000-0005-0000-0000-00006C540000}"/>
    <cellStyle name="Normal 2 2 2 5 2 7 4 5" xfId="21730" xr:uid="{00000000-0005-0000-0000-00006D540000}"/>
    <cellStyle name="Normal 2 2 2 5 2 7 4 6" xfId="21731" xr:uid="{00000000-0005-0000-0000-00006E540000}"/>
    <cellStyle name="Normal 2 2 2 5 2 7 4 7" xfId="21732" xr:uid="{00000000-0005-0000-0000-00006F540000}"/>
    <cellStyle name="Normal 2 2 2 5 2 7 4 8" xfId="21733" xr:uid="{00000000-0005-0000-0000-000070540000}"/>
    <cellStyle name="Normal 2 2 2 5 2 7 4 9" xfId="21734" xr:uid="{00000000-0005-0000-0000-000071540000}"/>
    <cellStyle name="Normal 2 2 2 5 2 7 5" xfId="21735" xr:uid="{00000000-0005-0000-0000-000072540000}"/>
    <cellStyle name="Normal 2 2 2 5 2 7 5 10" xfId="21736" xr:uid="{00000000-0005-0000-0000-000073540000}"/>
    <cellStyle name="Normal 2 2 2 5 2 7 5 2" xfId="21737" xr:uid="{00000000-0005-0000-0000-000074540000}"/>
    <cellStyle name="Normal 2 2 2 5 2 7 5 3" xfId="21738" xr:uid="{00000000-0005-0000-0000-000075540000}"/>
    <cellStyle name="Normal 2 2 2 5 2 7 5 4" xfId="21739" xr:uid="{00000000-0005-0000-0000-000076540000}"/>
    <cellStyle name="Normal 2 2 2 5 2 7 5 5" xfId="21740" xr:uid="{00000000-0005-0000-0000-000077540000}"/>
    <cellStyle name="Normal 2 2 2 5 2 7 5 6" xfId="21741" xr:uid="{00000000-0005-0000-0000-000078540000}"/>
    <cellStyle name="Normal 2 2 2 5 2 7 5 7" xfId="21742" xr:uid="{00000000-0005-0000-0000-000079540000}"/>
    <cellStyle name="Normal 2 2 2 5 2 7 5 8" xfId="21743" xr:uid="{00000000-0005-0000-0000-00007A540000}"/>
    <cellStyle name="Normal 2 2 2 5 2 7 5 9" xfId="21744" xr:uid="{00000000-0005-0000-0000-00007B540000}"/>
    <cellStyle name="Normal 2 2 2 5 2 7 6" xfId="21745" xr:uid="{00000000-0005-0000-0000-00007C540000}"/>
    <cellStyle name="Normal 2 2 2 5 2 7 7" xfId="21746" xr:uid="{00000000-0005-0000-0000-00007D540000}"/>
    <cellStyle name="Normal 2 2 2 5 2 7 8" xfId="21747" xr:uid="{00000000-0005-0000-0000-00007E540000}"/>
    <cellStyle name="Normal 2 2 2 5 2 7 9" xfId="21748" xr:uid="{00000000-0005-0000-0000-00007F540000}"/>
    <cellStyle name="Normal 2 2 2 5 2 8" xfId="21749" xr:uid="{00000000-0005-0000-0000-000080540000}"/>
    <cellStyle name="Normal 2 2 2 5 2 8 10" xfId="21750" xr:uid="{00000000-0005-0000-0000-000081540000}"/>
    <cellStyle name="Normal 2 2 2 5 2 8 11" xfId="21751" xr:uid="{00000000-0005-0000-0000-000082540000}"/>
    <cellStyle name="Normal 2 2 2 5 2 8 12" xfId="21752" xr:uid="{00000000-0005-0000-0000-000083540000}"/>
    <cellStyle name="Normal 2 2 2 5 2 8 13" xfId="21753" xr:uid="{00000000-0005-0000-0000-000084540000}"/>
    <cellStyle name="Normal 2 2 2 5 2 8 14" xfId="21754" xr:uid="{00000000-0005-0000-0000-000085540000}"/>
    <cellStyle name="Normal 2 2 2 5 2 8 2" xfId="21755" xr:uid="{00000000-0005-0000-0000-000086540000}"/>
    <cellStyle name="Normal 2 2 2 5 2 8 2 10" xfId="21756" xr:uid="{00000000-0005-0000-0000-000087540000}"/>
    <cellStyle name="Normal 2 2 2 5 2 8 2 2" xfId="21757" xr:uid="{00000000-0005-0000-0000-000088540000}"/>
    <cellStyle name="Normal 2 2 2 5 2 8 2 3" xfId="21758" xr:uid="{00000000-0005-0000-0000-000089540000}"/>
    <cellStyle name="Normal 2 2 2 5 2 8 2 4" xfId="21759" xr:uid="{00000000-0005-0000-0000-00008A540000}"/>
    <cellStyle name="Normal 2 2 2 5 2 8 2 5" xfId="21760" xr:uid="{00000000-0005-0000-0000-00008B540000}"/>
    <cellStyle name="Normal 2 2 2 5 2 8 2 6" xfId="21761" xr:uid="{00000000-0005-0000-0000-00008C540000}"/>
    <cellStyle name="Normal 2 2 2 5 2 8 2 7" xfId="21762" xr:uid="{00000000-0005-0000-0000-00008D540000}"/>
    <cellStyle name="Normal 2 2 2 5 2 8 2 8" xfId="21763" xr:uid="{00000000-0005-0000-0000-00008E540000}"/>
    <cellStyle name="Normal 2 2 2 5 2 8 2 9" xfId="21764" xr:uid="{00000000-0005-0000-0000-00008F540000}"/>
    <cellStyle name="Normal 2 2 2 5 2 8 3" xfId="21765" xr:uid="{00000000-0005-0000-0000-000090540000}"/>
    <cellStyle name="Normal 2 2 2 5 2 8 3 10" xfId="21766" xr:uid="{00000000-0005-0000-0000-000091540000}"/>
    <cellStyle name="Normal 2 2 2 5 2 8 3 2" xfId="21767" xr:uid="{00000000-0005-0000-0000-000092540000}"/>
    <cellStyle name="Normal 2 2 2 5 2 8 3 3" xfId="21768" xr:uid="{00000000-0005-0000-0000-000093540000}"/>
    <cellStyle name="Normal 2 2 2 5 2 8 3 4" xfId="21769" xr:uid="{00000000-0005-0000-0000-000094540000}"/>
    <cellStyle name="Normal 2 2 2 5 2 8 3 5" xfId="21770" xr:uid="{00000000-0005-0000-0000-000095540000}"/>
    <cellStyle name="Normal 2 2 2 5 2 8 3 6" xfId="21771" xr:uid="{00000000-0005-0000-0000-000096540000}"/>
    <cellStyle name="Normal 2 2 2 5 2 8 3 7" xfId="21772" xr:uid="{00000000-0005-0000-0000-000097540000}"/>
    <cellStyle name="Normal 2 2 2 5 2 8 3 8" xfId="21773" xr:uid="{00000000-0005-0000-0000-000098540000}"/>
    <cellStyle name="Normal 2 2 2 5 2 8 3 9" xfId="21774" xr:uid="{00000000-0005-0000-0000-000099540000}"/>
    <cellStyle name="Normal 2 2 2 5 2 8 4" xfId="21775" xr:uid="{00000000-0005-0000-0000-00009A540000}"/>
    <cellStyle name="Normal 2 2 2 5 2 8 4 10" xfId="21776" xr:uid="{00000000-0005-0000-0000-00009B540000}"/>
    <cellStyle name="Normal 2 2 2 5 2 8 4 2" xfId="21777" xr:uid="{00000000-0005-0000-0000-00009C540000}"/>
    <cellStyle name="Normal 2 2 2 5 2 8 4 3" xfId="21778" xr:uid="{00000000-0005-0000-0000-00009D540000}"/>
    <cellStyle name="Normal 2 2 2 5 2 8 4 4" xfId="21779" xr:uid="{00000000-0005-0000-0000-00009E540000}"/>
    <cellStyle name="Normal 2 2 2 5 2 8 4 5" xfId="21780" xr:uid="{00000000-0005-0000-0000-00009F540000}"/>
    <cellStyle name="Normal 2 2 2 5 2 8 4 6" xfId="21781" xr:uid="{00000000-0005-0000-0000-0000A0540000}"/>
    <cellStyle name="Normal 2 2 2 5 2 8 4 7" xfId="21782" xr:uid="{00000000-0005-0000-0000-0000A1540000}"/>
    <cellStyle name="Normal 2 2 2 5 2 8 4 8" xfId="21783" xr:uid="{00000000-0005-0000-0000-0000A2540000}"/>
    <cellStyle name="Normal 2 2 2 5 2 8 4 9" xfId="21784" xr:uid="{00000000-0005-0000-0000-0000A3540000}"/>
    <cellStyle name="Normal 2 2 2 5 2 8 5" xfId="21785" xr:uid="{00000000-0005-0000-0000-0000A4540000}"/>
    <cellStyle name="Normal 2 2 2 5 2 8 5 10" xfId="21786" xr:uid="{00000000-0005-0000-0000-0000A5540000}"/>
    <cellStyle name="Normal 2 2 2 5 2 8 5 2" xfId="21787" xr:uid="{00000000-0005-0000-0000-0000A6540000}"/>
    <cellStyle name="Normal 2 2 2 5 2 8 5 3" xfId="21788" xr:uid="{00000000-0005-0000-0000-0000A7540000}"/>
    <cellStyle name="Normal 2 2 2 5 2 8 5 4" xfId="21789" xr:uid="{00000000-0005-0000-0000-0000A8540000}"/>
    <cellStyle name="Normal 2 2 2 5 2 8 5 5" xfId="21790" xr:uid="{00000000-0005-0000-0000-0000A9540000}"/>
    <cellStyle name="Normal 2 2 2 5 2 8 5 6" xfId="21791" xr:uid="{00000000-0005-0000-0000-0000AA540000}"/>
    <cellStyle name="Normal 2 2 2 5 2 8 5 7" xfId="21792" xr:uid="{00000000-0005-0000-0000-0000AB540000}"/>
    <cellStyle name="Normal 2 2 2 5 2 8 5 8" xfId="21793" xr:uid="{00000000-0005-0000-0000-0000AC540000}"/>
    <cellStyle name="Normal 2 2 2 5 2 8 5 9" xfId="21794" xr:uid="{00000000-0005-0000-0000-0000AD540000}"/>
    <cellStyle name="Normal 2 2 2 5 2 8 6" xfId="21795" xr:uid="{00000000-0005-0000-0000-0000AE540000}"/>
    <cellStyle name="Normal 2 2 2 5 2 8 7" xfId="21796" xr:uid="{00000000-0005-0000-0000-0000AF540000}"/>
    <cellStyle name="Normal 2 2 2 5 2 8 8" xfId="21797" xr:uid="{00000000-0005-0000-0000-0000B0540000}"/>
    <cellStyle name="Normal 2 2 2 5 2 8 9" xfId="21798" xr:uid="{00000000-0005-0000-0000-0000B1540000}"/>
    <cellStyle name="Normal 2 2 2 5 2 9" xfId="21799" xr:uid="{00000000-0005-0000-0000-0000B2540000}"/>
    <cellStyle name="Normal 2 2 2 5 2 9 10" xfId="21800" xr:uid="{00000000-0005-0000-0000-0000B3540000}"/>
    <cellStyle name="Normal 2 2 2 5 2 9 11" xfId="21801" xr:uid="{00000000-0005-0000-0000-0000B4540000}"/>
    <cellStyle name="Normal 2 2 2 5 2 9 12" xfId="21802" xr:uid="{00000000-0005-0000-0000-0000B5540000}"/>
    <cellStyle name="Normal 2 2 2 5 2 9 13" xfId="21803" xr:uid="{00000000-0005-0000-0000-0000B6540000}"/>
    <cellStyle name="Normal 2 2 2 5 2 9 14" xfId="21804" xr:uid="{00000000-0005-0000-0000-0000B7540000}"/>
    <cellStyle name="Normal 2 2 2 5 2 9 2" xfId="21805" xr:uid="{00000000-0005-0000-0000-0000B8540000}"/>
    <cellStyle name="Normal 2 2 2 5 2 9 2 10" xfId="21806" xr:uid="{00000000-0005-0000-0000-0000B9540000}"/>
    <cellStyle name="Normal 2 2 2 5 2 9 2 2" xfId="21807" xr:uid="{00000000-0005-0000-0000-0000BA540000}"/>
    <cellStyle name="Normal 2 2 2 5 2 9 2 3" xfId="21808" xr:uid="{00000000-0005-0000-0000-0000BB540000}"/>
    <cellStyle name="Normal 2 2 2 5 2 9 2 4" xfId="21809" xr:uid="{00000000-0005-0000-0000-0000BC540000}"/>
    <cellStyle name="Normal 2 2 2 5 2 9 2 5" xfId="21810" xr:uid="{00000000-0005-0000-0000-0000BD540000}"/>
    <cellStyle name="Normal 2 2 2 5 2 9 2 6" xfId="21811" xr:uid="{00000000-0005-0000-0000-0000BE540000}"/>
    <cellStyle name="Normal 2 2 2 5 2 9 2 7" xfId="21812" xr:uid="{00000000-0005-0000-0000-0000BF540000}"/>
    <cellStyle name="Normal 2 2 2 5 2 9 2 8" xfId="21813" xr:uid="{00000000-0005-0000-0000-0000C0540000}"/>
    <cellStyle name="Normal 2 2 2 5 2 9 2 9" xfId="21814" xr:uid="{00000000-0005-0000-0000-0000C1540000}"/>
    <cellStyle name="Normal 2 2 2 5 2 9 3" xfId="21815" xr:uid="{00000000-0005-0000-0000-0000C2540000}"/>
    <cellStyle name="Normal 2 2 2 5 2 9 3 10" xfId="21816" xr:uid="{00000000-0005-0000-0000-0000C3540000}"/>
    <cellStyle name="Normal 2 2 2 5 2 9 3 2" xfId="21817" xr:uid="{00000000-0005-0000-0000-0000C4540000}"/>
    <cellStyle name="Normal 2 2 2 5 2 9 3 3" xfId="21818" xr:uid="{00000000-0005-0000-0000-0000C5540000}"/>
    <cellStyle name="Normal 2 2 2 5 2 9 3 4" xfId="21819" xr:uid="{00000000-0005-0000-0000-0000C6540000}"/>
    <cellStyle name="Normal 2 2 2 5 2 9 3 5" xfId="21820" xr:uid="{00000000-0005-0000-0000-0000C7540000}"/>
    <cellStyle name="Normal 2 2 2 5 2 9 3 6" xfId="21821" xr:uid="{00000000-0005-0000-0000-0000C8540000}"/>
    <cellStyle name="Normal 2 2 2 5 2 9 3 7" xfId="21822" xr:uid="{00000000-0005-0000-0000-0000C9540000}"/>
    <cellStyle name="Normal 2 2 2 5 2 9 3 8" xfId="21823" xr:uid="{00000000-0005-0000-0000-0000CA540000}"/>
    <cellStyle name="Normal 2 2 2 5 2 9 3 9" xfId="21824" xr:uid="{00000000-0005-0000-0000-0000CB540000}"/>
    <cellStyle name="Normal 2 2 2 5 2 9 4" xfId="21825" xr:uid="{00000000-0005-0000-0000-0000CC540000}"/>
    <cellStyle name="Normal 2 2 2 5 2 9 4 10" xfId="21826" xr:uid="{00000000-0005-0000-0000-0000CD540000}"/>
    <cellStyle name="Normal 2 2 2 5 2 9 4 2" xfId="21827" xr:uid="{00000000-0005-0000-0000-0000CE540000}"/>
    <cellStyle name="Normal 2 2 2 5 2 9 4 3" xfId="21828" xr:uid="{00000000-0005-0000-0000-0000CF540000}"/>
    <cellStyle name="Normal 2 2 2 5 2 9 4 4" xfId="21829" xr:uid="{00000000-0005-0000-0000-0000D0540000}"/>
    <cellStyle name="Normal 2 2 2 5 2 9 4 5" xfId="21830" xr:uid="{00000000-0005-0000-0000-0000D1540000}"/>
    <cellStyle name="Normal 2 2 2 5 2 9 4 6" xfId="21831" xr:uid="{00000000-0005-0000-0000-0000D2540000}"/>
    <cellStyle name="Normal 2 2 2 5 2 9 4 7" xfId="21832" xr:uid="{00000000-0005-0000-0000-0000D3540000}"/>
    <cellStyle name="Normal 2 2 2 5 2 9 4 8" xfId="21833" xr:uid="{00000000-0005-0000-0000-0000D4540000}"/>
    <cellStyle name="Normal 2 2 2 5 2 9 4 9" xfId="21834" xr:uid="{00000000-0005-0000-0000-0000D5540000}"/>
    <cellStyle name="Normal 2 2 2 5 2 9 5" xfId="21835" xr:uid="{00000000-0005-0000-0000-0000D6540000}"/>
    <cellStyle name="Normal 2 2 2 5 2 9 5 10" xfId="21836" xr:uid="{00000000-0005-0000-0000-0000D7540000}"/>
    <cellStyle name="Normal 2 2 2 5 2 9 5 2" xfId="21837" xr:uid="{00000000-0005-0000-0000-0000D8540000}"/>
    <cellStyle name="Normal 2 2 2 5 2 9 5 3" xfId="21838" xr:uid="{00000000-0005-0000-0000-0000D9540000}"/>
    <cellStyle name="Normal 2 2 2 5 2 9 5 4" xfId="21839" xr:uid="{00000000-0005-0000-0000-0000DA540000}"/>
    <cellStyle name="Normal 2 2 2 5 2 9 5 5" xfId="21840" xr:uid="{00000000-0005-0000-0000-0000DB540000}"/>
    <cellStyle name="Normal 2 2 2 5 2 9 5 6" xfId="21841" xr:uid="{00000000-0005-0000-0000-0000DC540000}"/>
    <cellStyle name="Normal 2 2 2 5 2 9 5 7" xfId="21842" xr:uid="{00000000-0005-0000-0000-0000DD540000}"/>
    <cellStyle name="Normal 2 2 2 5 2 9 5 8" xfId="21843" xr:uid="{00000000-0005-0000-0000-0000DE540000}"/>
    <cellStyle name="Normal 2 2 2 5 2 9 5 9" xfId="21844" xr:uid="{00000000-0005-0000-0000-0000DF540000}"/>
    <cellStyle name="Normal 2 2 2 5 2 9 6" xfId="21845" xr:uid="{00000000-0005-0000-0000-0000E0540000}"/>
    <cellStyle name="Normal 2 2 2 5 2 9 7" xfId="21846" xr:uid="{00000000-0005-0000-0000-0000E1540000}"/>
    <cellStyle name="Normal 2 2 2 5 2 9 8" xfId="21847" xr:uid="{00000000-0005-0000-0000-0000E2540000}"/>
    <cellStyle name="Normal 2 2 2 5 2 9 9" xfId="21848" xr:uid="{00000000-0005-0000-0000-0000E3540000}"/>
    <cellStyle name="Normal 2 2 2 5 20" xfId="21849" xr:uid="{00000000-0005-0000-0000-0000E4540000}"/>
    <cellStyle name="Normal 2 2 2 5 21" xfId="21850" xr:uid="{00000000-0005-0000-0000-0000E5540000}"/>
    <cellStyle name="Normal 2 2 2 5 21 10" xfId="21851" xr:uid="{00000000-0005-0000-0000-0000E6540000}"/>
    <cellStyle name="Normal 2 2 2 5 21 2" xfId="21852" xr:uid="{00000000-0005-0000-0000-0000E7540000}"/>
    <cellStyle name="Normal 2 2 2 5 21 3" xfId="21853" xr:uid="{00000000-0005-0000-0000-0000E8540000}"/>
    <cellStyle name="Normal 2 2 2 5 21 4" xfId="21854" xr:uid="{00000000-0005-0000-0000-0000E9540000}"/>
    <cellStyle name="Normal 2 2 2 5 21 5" xfId="21855" xr:uid="{00000000-0005-0000-0000-0000EA540000}"/>
    <cellStyle name="Normal 2 2 2 5 21 6" xfId="21856" xr:uid="{00000000-0005-0000-0000-0000EB540000}"/>
    <cellStyle name="Normal 2 2 2 5 21 7" xfId="21857" xr:uid="{00000000-0005-0000-0000-0000EC540000}"/>
    <cellStyle name="Normal 2 2 2 5 21 8" xfId="21858" xr:uid="{00000000-0005-0000-0000-0000ED540000}"/>
    <cellStyle name="Normal 2 2 2 5 21 9" xfId="21859" xr:uid="{00000000-0005-0000-0000-0000EE540000}"/>
    <cellStyle name="Normal 2 2 2 5 22" xfId="21860" xr:uid="{00000000-0005-0000-0000-0000EF540000}"/>
    <cellStyle name="Normal 2 2 2 5 22 10" xfId="21861" xr:uid="{00000000-0005-0000-0000-0000F0540000}"/>
    <cellStyle name="Normal 2 2 2 5 22 2" xfId="21862" xr:uid="{00000000-0005-0000-0000-0000F1540000}"/>
    <cellStyle name="Normal 2 2 2 5 22 3" xfId="21863" xr:uid="{00000000-0005-0000-0000-0000F2540000}"/>
    <cellStyle name="Normal 2 2 2 5 22 4" xfId="21864" xr:uid="{00000000-0005-0000-0000-0000F3540000}"/>
    <cellStyle name="Normal 2 2 2 5 22 5" xfId="21865" xr:uid="{00000000-0005-0000-0000-0000F4540000}"/>
    <cellStyle name="Normal 2 2 2 5 22 6" xfId="21866" xr:uid="{00000000-0005-0000-0000-0000F5540000}"/>
    <cellStyle name="Normal 2 2 2 5 22 7" xfId="21867" xr:uid="{00000000-0005-0000-0000-0000F6540000}"/>
    <cellStyle name="Normal 2 2 2 5 22 8" xfId="21868" xr:uid="{00000000-0005-0000-0000-0000F7540000}"/>
    <cellStyle name="Normal 2 2 2 5 22 9" xfId="21869" xr:uid="{00000000-0005-0000-0000-0000F8540000}"/>
    <cellStyle name="Normal 2 2 2 5 23" xfId="21870" xr:uid="{00000000-0005-0000-0000-0000F9540000}"/>
    <cellStyle name="Normal 2 2 2 5 23 10" xfId="21871" xr:uid="{00000000-0005-0000-0000-0000FA540000}"/>
    <cellStyle name="Normal 2 2 2 5 23 2" xfId="21872" xr:uid="{00000000-0005-0000-0000-0000FB540000}"/>
    <cellStyle name="Normal 2 2 2 5 23 3" xfId="21873" xr:uid="{00000000-0005-0000-0000-0000FC540000}"/>
    <cellStyle name="Normal 2 2 2 5 23 4" xfId="21874" xr:uid="{00000000-0005-0000-0000-0000FD540000}"/>
    <cellStyle name="Normal 2 2 2 5 23 5" xfId="21875" xr:uid="{00000000-0005-0000-0000-0000FE540000}"/>
    <cellStyle name="Normal 2 2 2 5 23 6" xfId="21876" xr:uid="{00000000-0005-0000-0000-0000FF540000}"/>
    <cellStyle name="Normal 2 2 2 5 23 7" xfId="21877" xr:uid="{00000000-0005-0000-0000-000000550000}"/>
    <cellStyle name="Normal 2 2 2 5 23 8" xfId="21878" xr:uid="{00000000-0005-0000-0000-000001550000}"/>
    <cellStyle name="Normal 2 2 2 5 23 9" xfId="21879" xr:uid="{00000000-0005-0000-0000-000002550000}"/>
    <cellStyle name="Normal 2 2 2 5 24" xfId="21880" xr:uid="{00000000-0005-0000-0000-000003550000}"/>
    <cellStyle name="Normal 2 2 2 5 24 10" xfId="21881" xr:uid="{00000000-0005-0000-0000-000004550000}"/>
    <cellStyle name="Normal 2 2 2 5 24 2" xfId="21882" xr:uid="{00000000-0005-0000-0000-000005550000}"/>
    <cellStyle name="Normal 2 2 2 5 24 3" xfId="21883" xr:uid="{00000000-0005-0000-0000-000006550000}"/>
    <cellStyle name="Normal 2 2 2 5 24 4" xfId="21884" xr:uid="{00000000-0005-0000-0000-000007550000}"/>
    <cellStyle name="Normal 2 2 2 5 24 5" xfId="21885" xr:uid="{00000000-0005-0000-0000-000008550000}"/>
    <cellStyle name="Normal 2 2 2 5 24 6" xfId="21886" xr:uid="{00000000-0005-0000-0000-000009550000}"/>
    <cellStyle name="Normal 2 2 2 5 24 7" xfId="21887" xr:uid="{00000000-0005-0000-0000-00000A550000}"/>
    <cellStyle name="Normal 2 2 2 5 24 8" xfId="21888" xr:uid="{00000000-0005-0000-0000-00000B550000}"/>
    <cellStyle name="Normal 2 2 2 5 24 9" xfId="21889" xr:uid="{00000000-0005-0000-0000-00000C550000}"/>
    <cellStyle name="Normal 2 2 2 5 25" xfId="21890" xr:uid="{00000000-0005-0000-0000-00000D550000}"/>
    <cellStyle name="Normal 2 2 2 5 26" xfId="21891" xr:uid="{00000000-0005-0000-0000-00000E550000}"/>
    <cellStyle name="Normal 2 2 2 5 27" xfId="21892" xr:uid="{00000000-0005-0000-0000-00000F550000}"/>
    <cellStyle name="Normal 2 2 2 5 28" xfId="21893" xr:uid="{00000000-0005-0000-0000-000010550000}"/>
    <cellStyle name="Normal 2 2 2 5 29" xfId="21894" xr:uid="{00000000-0005-0000-0000-000011550000}"/>
    <cellStyle name="Normal 2 2 2 5 3" xfId="21895" xr:uid="{00000000-0005-0000-0000-000012550000}"/>
    <cellStyle name="Normal 2 2 2 5 30" xfId="21896" xr:uid="{00000000-0005-0000-0000-000013550000}"/>
    <cellStyle name="Normal 2 2 2 5 31" xfId="21897" xr:uid="{00000000-0005-0000-0000-000014550000}"/>
    <cellStyle name="Normal 2 2 2 5 32" xfId="21898" xr:uid="{00000000-0005-0000-0000-000015550000}"/>
    <cellStyle name="Normal 2 2 2 5 33" xfId="21899" xr:uid="{00000000-0005-0000-0000-000016550000}"/>
    <cellStyle name="Normal 2 2 2 5 34" xfId="21900" xr:uid="{00000000-0005-0000-0000-000017550000}"/>
    <cellStyle name="Normal 2 2 2 5 35" xfId="21901" xr:uid="{00000000-0005-0000-0000-000018550000}"/>
    <cellStyle name="Normal 2 2 2 5 4" xfId="21902" xr:uid="{00000000-0005-0000-0000-000019550000}"/>
    <cellStyle name="Normal 2 2 2 5 5" xfId="21903" xr:uid="{00000000-0005-0000-0000-00001A550000}"/>
    <cellStyle name="Normal 2 2 2 5 6" xfId="21904" xr:uid="{00000000-0005-0000-0000-00001B550000}"/>
    <cellStyle name="Normal 2 2 2 5 7" xfId="21905" xr:uid="{00000000-0005-0000-0000-00001C550000}"/>
    <cellStyle name="Normal 2 2 2 5 8" xfId="21906" xr:uid="{00000000-0005-0000-0000-00001D550000}"/>
    <cellStyle name="Normal 2 2 2 5 9" xfId="21907" xr:uid="{00000000-0005-0000-0000-00001E550000}"/>
    <cellStyle name="Normal 2 2 2 50" xfId="21908" xr:uid="{00000000-0005-0000-0000-00001F550000}"/>
    <cellStyle name="Normal 2 2 2 51" xfId="21909" xr:uid="{00000000-0005-0000-0000-000020550000}"/>
    <cellStyle name="Normal 2 2 2 6" xfId="21910" xr:uid="{00000000-0005-0000-0000-000021550000}"/>
    <cellStyle name="Normal 2 2 2 6 10" xfId="21911" xr:uid="{00000000-0005-0000-0000-000022550000}"/>
    <cellStyle name="Normal 2 2 2 6 11" xfId="21912" xr:uid="{00000000-0005-0000-0000-000023550000}"/>
    <cellStyle name="Normal 2 2 2 6 12" xfId="21913" xr:uid="{00000000-0005-0000-0000-000024550000}"/>
    <cellStyle name="Normal 2 2 2 6 13" xfId="21914" xr:uid="{00000000-0005-0000-0000-000025550000}"/>
    <cellStyle name="Normal 2 2 2 6 14" xfId="21915" xr:uid="{00000000-0005-0000-0000-000026550000}"/>
    <cellStyle name="Normal 2 2 2 6 15" xfId="21916" xr:uid="{00000000-0005-0000-0000-000027550000}"/>
    <cellStyle name="Normal 2 2 2 6 16" xfId="21917" xr:uid="{00000000-0005-0000-0000-000028550000}"/>
    <cellStyle name="Normal 2 2 2 6 2" xfId="21918" xr:uid="{00000000-0005-0000-0000-000029550000}"/>
    <cellStyle name="Normal 2 2 2 6 2 10" xfId="21919" xr:uid="{00000000-0005-0000-0000-00002A550000}"/>
    <cellStyle name="Normal 2 2 2 6 2 2" xfId="21920" xr:uid="{00000000-0005-0000-0000-00002B550000}"/>
    <cellStyle name="Normal 2 2 2 6 2 3" xfId="21921" xr:uid="{00000000-0005-0000-0000-00002C550000}"/>
    <cellStyle name="Normal 2 2 2 6 2 4" xfId="21922" xr:uid="{00000000-0005-0000-0000-00002D550000}"/>
    <cellStyle name="Normal 2 2 2 6 2 5" xfId="21923" xr:uid="{00000000-0005-0000-0000-00002E550000}"/>
    <cellStyle name="Normal 2 2 2 6 2 6" xfId="21924" xr:uid="{00000000-0005-0000-0000-00002F550000}"/>
    <cellStyle name="Normal 2 2 2 6 2 7" xfId="21925" xr:uid="{00000000-0005-0000-0000-000030550000}"/>
    <cellStyle name="Normal 2 2 2 6 2 8" xfId="21926" xr:uid="{00000000-0005-0000-0000-000031550000}"/>
    <cellStyle name="Normal 2 2 2 6 2 9" xfId="21927" xr:uid="{00000000-0005-0000-0000-000032550000}"/>
    <cellStyle name="Normal 2 2 2 6 3" xfId="21928" xr:uid="{00000000-0005-0000-0000-000033550000}"/>
    <cellStyle name="Normal 2 2 2 6 3 10" xfId="21929" xr:uid="{00000000-0005-0000-0000-000034550000}"/>
    <cellStyle name="Normal 2 2 2 6 3 2" xfId="21930" xr:uid="{00000000-0005-0000-0000-000035550000}"/>
    <cellStyle name="Normal 2 2 2 6 3 3" xfId="21931" xr:uid="{00000000-0005-0000-0000-000036550000}"/>
    <cellStyle name="Normal 2 2 2 6 3 4" xfId="21932" xr:uid="{00000000-0005-0000-0000-000037550000}"/>
    <cellStyle name="Normal 2 2 2 6 3 5" xfId="21933" xr:uid="{00000000-0005-0000-0000-000038550000}"/>
    <cellStyle name="Normal 2 2 2 6 3 6" xfId="21934" xr:uid="{00000000-0005-0000-0000-000039550000}"/>
    <cellStyle name="Normal 2 2 2 6 3 7" xfId="21935" xr:uid="{00000000-0005-0000-0000-00003A550000}"/>
    <cellStyle name="Normal 2 2 2 6 3 8" xfId="21936" xr:uid="{00000000-0005-0000-0000-00003B550000}"/>
    <cellStyle name="Normal 2 2 2 6 3 9" xfId="21937" xr:uid="{00000000-0005-0000-0000-00003C550000}"/>
    <cellStyle name="Normal 2 2 2 6 4" xfId="21938" xr:uid="{00000000-0005-0000-0000-00003D550000}"/>
    <cellStyle name="Normal 2 2 2 6 4 10" xfId="21939" xr:uid="{00000000-0005-0000-0000-00003E550000}"/>
    <cellStyle name="Normal 2 2 2 6 4 2" xfId="21940" xr:uid="{00000000-0005-0000-0000-00003F550000}"/>
    <cellStyle name="Normal 2 2 2 6 4 3" xfId="21941" xr:uid="{00000000-0005-0000-0000-000040550000}"/>
    <cellStyle name="Normal 2 2 2 6 4 4" xfId="21942" xr:uid="{00000000-0005-0000-0000-000041550000}"/>
    <cellStyle name="Normal 2 2 2 6 4 5" xfId="21943" xr:uid="{00000000-0005-0000-0000-000042550000}"/>
    <cellStyle name="Normal 2 2 2 6 4 6" xfId="21944" xr:uid="{00000000-0005-0000-0000-000043550000}"/>
    <cellStyle name="Normal 2 2 2 6 4 7" xfId="21945" xr:uid="{00000000-0005-0000-0000-000044550000}"/>
    <cellStyle name="Normal 2 2 2 6 4 8" xfId="21946" xr:uid="{00000000-0005-0000-0000-000045550000}"/>
    <cellStyle name="Normal 2 2 2 6 4 9" xfId="21947" xr:uid="{00000000-0005-0000-0000-000046550000}"/>
    <cellStyle name="Normal 2 2 2 6 5" xfId="21948" xr:uid="{00000000-0005-0000-0000-000047550000}"/>
    <cellStyle name="Normal 2 2 2 6 5 10" xfId="21949" xr:uid="{00000000-0005-0000-0000-000048550000}"/>
    <cellStyle name="Normal 2 2 2 6 5 2" xfId="21950" xr:uid="{00000000-0005-0000-0000-000049550000}"/>
    <cellStyle name="Normal 2 2 2 6 5 3" xfId="21951" xr:uid="{00000000-0005-0000-0000-00004A550000}"/>
    <cellStyle name="Normal 2 2 2 6 5 4" xfId="21952" xr:uid="{00000000-0005-0000-0000-00004B550000}"/>
    <cellStyle name="Normal 2 2 2 6 5 5" xfId="21953" xr:uid="{00000000-0005-0000-0000-00004C550000}"/>
    <cellStyle name="Normal 2 2 2 6 5 6" xfId="21954" xr:uid="{00000000-0005-0000-0000-00004D550000}"/>
    <cellStyle name="Normal 2 2 2 6 5 7" xfId="21955" xr:uid="{00000000-0005-0000-0000-00004E550000}"/>
    <cellStyle name="Normal 2 2 2 6 5 8" xfId="21956" xr:uid="{00000000-0005-0000-0000-00004F550000}"/>
    <cellStyle name="Normal 2 2 2 6 5 9" xfId="21957" xr:uid="{00000000-0005-0000-0000-000050550000}"/>
    <cellStyle name="Normal 2 2 2 6 6" xfId="21958" xr:uid="{00000000-0005-0000-0000-000051550000}"/>
    <cellStyle name="Normal 2 2 2 6 7" xfId="21959" xr:uid="{00000000-0005-0000-0000-000052550000}"/>
    <cellStyle name="Normal 2 2 2 6 8" xfId="21960" xr:uid="{00000000-0005-0000-0000-000053550000}"/>
    <cellStyle name="Normal 2 2 2 6 9" xfId="21961" xr:uid="{00000000-0005-0000-0000-000054550000}"/>
    <cellStyle name="Normal 2 2 2 7" xfId="21962" xr:uid="{00000000-0005-0000-0000-000055550000}"/>
    <cellStyle name="Normal 2 2 2 7 10" xfId="21963" xr:uid="{00000000-0005-0000-0000-000056550000}"/>
    <cellStyle name="Normal 2 2 2 7 11" xfId="21964" xr:uid="{00000000-0005-0000-0000-000057550000}"/>
    <cellStyle name="Normal 2 2 2 7 12" xfId="21965" xr:uid="{00000000-0005-0000-0000-000058550000}"/>
    <cellStyle name="Normal 2 2 2 7 13" xfId="21966" xr:uid="{00000000-0005-0000-0000-000059550000}"/>
    <cellStyle name="Normal 2 2 2 7 14" xfId="21967" xr:uid="{00000000-0005-0000-0000-00005A550000}"/>
    <cellStyle name="Normal 2 2 2 7 15" xfId="21968" xr:uid="{00000000-0005-0000-0000-00005B550000}"/>
    <cellStyle name="Normal 2 2 2 7 16" xfId="21969" xr:uid="{00000000-0005-0000-0000-00005C550000}"/>
    <cellStyle name="Normal 2 2 2 7 2" xfId="21970" xr:uid="{00000000-0005-0000-0000-00005D550000}"/>
    <cellStyle name="Normal 2 2 2 7 2 10" xfId="21971" xr:uid="{00000000-0005-0000-0000-00005E550000}"/>
    <cellStyle name="Normal 2 2 2 7 2 2" xfId="21972" xr:uid="{00000000-0005-0000-0000-00005F550000}"/>
    <cellStyle name="Normal 2 2 2 7 2 3" xfId="21973" xr:uid="{00000000-0005-0000-0000-000060550000}"/>
    <cellStyle name="Normal 2 2 2 7 2 4" xfId="21974" xr:uid="{00000000-0005-0000-0000-000061550000}"/>
    <cellStyle name="Normal 2 2 2 7 2 5" xfId="21975" xr:uid="{00000000-0005-0000-0000-000062550000}"/>
    <cellStyle name="Normal 2 2 2 7 2 6" xfId="21976" xr:uid="{00000000-0005-0000-0000-000063550000}"/>
    <cellStyle name="Normal 2 2 2 7 2 7" xfId="21977" xr:uid="{00000000-0005-0000-0000-000064550000}"/>
    <cellStyle name="Normal 2 2 2 7 2 8" xfId="21978" xr:uid="{00000000-0005-0000-0000-000065550000}"/>
    <cellStyle name="Normal 2 2 2 7 2 9" xfId="21979" xr:uid="{00000000-0005-0000-0000-000066550000}"/>
    <cellStyle name="Normal 2 2 2 7 3" xfId="21980" xr:uid="{00000000-0005-0000-0000-000067550000}"/>
    <cellStyle name="Normal 2 2 2 7 3 10" xfId="21981" xr:uid="{00000000-0005-0000-0000-000068550000}"/>
    <cellStyle name="Normal 2 2 2 7 3 2" xfId="21982" xr:uid="{00000000-0005-0000-0000-000069550000}"/>
    <cellStyle name="Normal 2 2 2 7 3 3" xfId="21983" xr:uid="{00000000-0005-0000-0000-00006A550000}"/>
    <cellStyle name="Normal 2 2 2 7 3 4" xfId="21984" xr:uid="{00000000-0005-0000-0000-00006B550000}"/>
    <cellStyle name="Normal 2 2 2 7 3 5" xfId="21985" xr:uid="{00000000-0005-0000-0000-00006C550000}"/>
    <cellStyle name="Normal 2 2 2 7 3 6" xfId="21986" xr:uid="{00000000-0005-0000-0000-00006D550000}"/>
    <cellStyle name="Normal 2 2 2 7 3 7" xfId="21987" xr:uid="{00000000-0005-0000-0000-00006E550000}"/>
    <cellStyle name="Normal 2 2 2 7 3 8" xfId="21988" xr:uid="{00000000-0005-0000-0000-00006F550000}"/>
    <cellStyle name="Normal 2 2 2 7 3 9" xfId="21989" xr:uid="{00000000-0005-0000-0000-000070550000}"/>
    <cellStyle name="Normal 2 2 2 7 4" xfId="21990" xr:uid="{00000000-0005-0000-0000-000071550000}"/>
    <cellStyle name="Normal 2 2 2 7 4 10" xfId="21991" xr:uid="{00000000-0005-0000-0000-000072550000}"/>
    <cellStyle name="Normal 2 2 2 7 4 2" xfId="21992" xr:uid="{00000000-0005-0000-0000-000073550000}"/>
    <cellStyle name="Normal 2 2 2 7 4 3" xfId="21993" xr:uid="{00000000-0005-0000-0000-000074550000}"/>
    <cellStyle name="Normal 2 2 2 7 4 4" xfId="21994" xr:uid="{00000000-0005-0000-0000-000075550000}"/>
    <cellStyle name="Normal 2 2 2 7 4 5" xfId="21995" xr:uid="{00000000-0005-0000-0000-000076550000}"/>
    <cellStyle name="Normal 2 2 2 7 4 6" xfId="21996" xr:uid="{00000000-0005-0000-0000-000077550000}"/>
    <cellStyle name="Normal 2 2 2 7 4 7" xfId="21997" xr:uid="{00000000-0005-0000-0000-000078550000}"/>
    <cellStyle name="Normal 2 2 2 7 4 8" xfId="21998" xr:uid="{00000000-0005-0000-0000-000079550000}"/>
    <cellStyle name="Normal 2 2 2 7 4 9" xfId="21999" xr:uid="{00000000-0005-0000-0000-00007A550000}"/>
    <cellStyle name="Normal 2 2 2 7 5" xfId="22000" xr:uid="{00000000-0005-0000-0000-00007B550000}"/>
    <cellStyle name="Normal 2 2 2 7 5 10" xfId="22001" xr:uid="{00000000-0005-0000-0000-00007C550000}"/>
    <cellStyle name="Normal 2 2 2 7 5 2" xfId="22002" xr:uid="{00000000-0005-0000-0000-00007D550000}"/>
    <cellStyle name="Normal 2 2 2 7 5 3" xfId="22003" xr:uid="{00000000-0005-0000-0000-00007E550000}"/>
    <cellStyle name="Normal 2 2 2 7 5 4" xfId="22004" xr:uid="{00000000-0005-0000-0000-00007F550000}"/>
    <cellStyle name="Normal 2 2 2 7 5 5" xfId="22005" xr:uid="{00000000-0005-0000-0000-000080550000}"/>
    <cellStyle name="Normal 2 2 2 7 5 6" xfId="22006" xr:uid="{00000000-0005-0000-0000-000081550000}"/>
    <cellStyle name="Normal 2 2 2 7 5 7" xfId="22007" xr:uid="{00000000-0005-0000-0000-000082550000}"/>
    <cellStyle name="Normal 2 2 2 7 5 8" xfId="22008" xr:uid="{00000000-0005-0000-0000-000083550000}"/>
    <cellStyle name="Normal 2 2 2 7 5 9" xfId="22009" xr:uid="{00000000-0005-0000-0000-000084550000}"/>
    <cellStyle name="Normal 2 2 2 7 6" xfId="22010" xr:uid="{00000000-0005-0000-0000-000085550000}"/>
    <cellStyle name="Normal 2 2 2 7 7" xfId="22011" xr:uid="{00000000-0005-0000-0000-000086550000}"/>
    <cellStyle name="Normal 2 2 2 7 8" xfId="22012" xr:uid="{00000000-0005-0000-0000-000087550000}"/>
    <cellStyle name="Normal 2 2 2 7 9" xfId="22013" xr:uid="{00000000-0005-0000-0000-000088550000}"/>
    <cellStyle name="Normal 2 2 2 8" xfId="22014" xr:uid="{00000000-0005-0000-0000-000089550000}"/>
    <cellStyle name="Normal 2 2 2 8 10" xfId="22015" xr:uid="{00000000-0005-0000-0000-00008A550000}"/>
    <cellStyle name="Normal 2 2 2 8 11" xfId="22016" xr:uid="{00000000-0005-0000-0000-00008B550000}"/>
    <cellStyle name="Normal 2 2 2 8 12" xfId="22017" xr:uid="{00000000-0005-0000-0000-00008C550000}"/>
    <cellStyle name="Normal 2 2 2 8 13" xfId="22018" xr:uid="{00000000-0005-0000-0000-00008D550000}"/>
    <cellStyle name="Normal 2 2 2 8 14" xfId="22019" xr:uid="{00000000-0005-0000-0000-00008E550000}"/>
    <cellStyle name="Normal 2 2 2 8 2" xfId="22020" xr:uid="{00000000-0005-0000-0000-00008F550000}"/>
    <cellStyle name="Normal 2 2 2 8 2 10" xfId="22021" xr:uid="{00000000-0005-0000-0000-000090550000}"/>
    <cellStyle name="Normal 2 2 2 8 2 2" xfId="22022" xr:uid="{00000000-0005-0000-0000-000091550000}"/>
    <cellStyle name="Normal 2 2 2 8 2 3" xfId="22023" xr:uid="{00000000-0005-0000-0000-000092550000}"/>
    <cellStyle name="Normal 2 2 2 8 2 4" xfId="22024" xr:uid="{00000000-0005-0000-0000-000093550000}"/>
    <cellStyle name="Normal 2 2 2 8 2 5" xfId="22025" xr:uid="{00000000-0005-0000-0000-000094550000}"/>
    <cellStyle name="Normal 2 2 2 8 2 6" xfId="22026" xr:uid="{00000000-0005-0000-0000-000095550000}"/>
    <cellStyle name="Normal 2 2 2 8 2 7" xfId="22027" xr:uid="{00000000-0005-0000-0000-000096550000}"/>
    <cellStyle name="Normal 2 2 2 8 2 8" xfId="22028" xr:uid="{00000000-0005-0000-0000-000097550000}"/>
    <cellStyle name="Normal 2 2 2 8 2 9" xfId="22029" xr:uid="{00000000-0005-0000-0000-000098550000}"/>
    <cellStyle name="Normal 2 2 2 8 3" xfId="22030" xr:uid="{00000000-0005-0000-0000-000099550000}"/>
    <cellStyle name="Normal 2 2 2 8 3 10" xfId="22031" xr:uid="{00000000-0005-0000-0000-00009A550000}"/>
    <cellStyle name="Normal 2 2 2 8 3 2" xfId="22032" xr:uid="{00000000-0005-0000-0000-00009B550000}"/>
    <cellStyle name="Normal 2 2 2 8 3 3" xfId="22033" xr:uid="{00000000-0005-0000-0000-00009C550000}"/>
    <cellStyle name="Normal 2 2 2 8 3 4" xfId="22034" xr:uid="{00000000-0005-0000-0000-00009D550000}"/>
    <cellStyle name="Normal 2 2 2 8 3 5" xfId="22035" xr:uid="{00000000-0005-0000-0000-00009E550000}"/>
    <cellStyle name="Normal 2 2 2 8 3 6" xfId="22036" xr:uid="{00000000-0005-0000-0000-00009F550000}"/>
    <cellStyle name="Normal 2 2 2 8 3 7" xfId="22037" xr:uid="{00000000-0005-0000-0000-0000A0550000}"/>
    <cellStyle name="Normal 2 2 2 8 3 8" xfId="22038" xr:uid="{00000000-0005-0000-0000-0000A1550000}"/>
    <cellStyle name="Normal 2 2 2 8 3 9" xfId="22039" xr:uid="{00000000-0005-0000-0000-0000A2550000}"/>
    <cellStyle name="Normal 2 2 2 8 4" xfId="22040" xr:uid="{00000000-0005-0000-0000-0000A3550000}"/>
    <cellStyle name="Normal 2 2 2 8 4 10" xfId="22041" xr:uid="{00000000-0005-0000-0000-0000A4550000}"/>
    <cellStyle name="Normal 2 2 2 8 4 2" xfId="22042" xr:uid="{00000000-0005-0000-0000-0000A5550000}"/>
    <cellStyle name="Normal 2 2 2 8 4 3" xfId="22043" xr:uid="{00000000-0005-0000-0000-0000A6550000}"/>
    <cellStyle name="Normal 2 2 2 8 4 4" xfId="22044" xr:uid="{00000000-0005-0000-0000-0000A7550000}"/>
    <cellStyle name="Normal 2 2 2 8 4 5" xfId="22045" xr:uid="{00000000-0005-0000-0000-0000A8550000}"/>
    <cellStyle name="Normal 2 2 2 8 4 6" xfId="22046" xr:uid="{00000000-0005-0000-0000-0000A9550000}"/>
    <cellStyle name="Normal 2 2 2 8 4 7" xfId="22047" xr:uid="{00000000-0005-0000-0000-0000AA550000}"/>
    <cellStyle name="Normal 2 2 2 8 4 8" xfId="22048" xr:uid="{00000000-0005-0000-0000-0000AB550000}"/>
    <cellStyle name="Normal 2 2 2 8 4 9" xfId="22049" xr:uid="{00000000-0005-0000-0000-0000AC550000}"/>
    <cellStyle name="Normal 2 2 2 8 5" xfId="22050" xr:uid="{00000000-0005-0000-0000-0000AD550000}"/>
    <cellStyle name="Normal 2 2 2 8 5 10" xfId="22051" xr:uid="{00000000-0005-0000-0000-0000AE550000}"/>
    <cellStyle name="Normal 2 2 2 8 5 2" xfId="22052" xr:uid="{00000000-0005-0000-0000-0000AF550000}"/>
    <cellStyle name="Normal 2 2 2 8 5 3" xfId="22053" xr:uid="{00000000-0005-0000-0000-0000B0550000}"/>
    <cellStyle name="Normal 2 2 2 8 5 4" xfId="22054" xr:uid="{00000000-0005-0000-0000-0000B1550000}"/>
    <cellStyle name="Normal 2 2 2 8 5 5" xfId="22055" xr:uid="{00000000-0005-0000-0000-0000B2550000}"/>
    <cellStyle name="Normal 2 2 2 8 5 6" xfId="22056" xr:uid="{00000000-0005-0000-0000-0000B3550000}"/>
    <cellStyle name="Normal 2 2 2 8 5 7" xfId="22057" xr:uid="{00000000-0005-0000-0000-0000B4550000}"/>
    <cellStyle name="Normal 2 2 2 8 5 8" xfId="22058" xr:uid="{00000000-0005-0000-0000-0000B5550000}"/>
    <cellStyle name="Normal 2 2 2 8 5 9" xfId="22059" xr:uid="{00000000-0005-0000-0000-0000B6550000}"/>
    <cellStyle name="Normal 2 2 2 8 6" xfId="22060" xr:uid="{00000000-0005-0000-0000-0000B7550000}"/>
    <cellStyle name="Normal 2 2 2 8 7" xfId="22061" xr:uid="{00000000-0005-0000-0000-0000B8550000}"/>
    <cellStyle name="Normal 2 2 2 8 8" xfId="22062" xr:uid="{00000000-0005-0000-0000-0000B9550000}"/>
    <cellStyle name="Normal 2 2 2 8 9" xfId="22063" xr:uid="{00000000-0005-0000-0000-0000BA550000}"/>
    <cellStyle name="Normal 2 2 2 9" xfId="22064" xr:uid="{00000000-0005-0000-0000-0000BB550000}"/>
    <cellStyle name="Normal 2 2 2 9 10" xfId="22065" xr:uid="{00000000-0005-0000-0000-0000BC550000}"/>
    <cellStyle name="Normal 2 2 2 9 11" xfId="22066" xr:uid="{00000000-0005-0000-0000-0000BD550000}"/>
    <cellStyle name="Normal 2 2 2 9 12" xfId="22067" xr:uid="{00000000-0005-0000-0000-0000BE550000}"/>
    <cellStyle name="Normal 2 2 2 9 13" xfId="22068" xr:uid="{00000000-0005-0000-0000-0000BF550000}"/>
    <cellStyle name="Normal 2 2 2 9 14" xfId="22069" xr:uid="{00000000-0005-0000-0000-0000C0550000}"/>
    <cellStyle name="Normal 2 2 2 9 2" xfId="22070" xr:uid="{00000000-0005-0000-0000-0000C1550000}"/>
    <cellStyle name="Normal 2 2 2 9 2 10" xfId="22071" xr:uid="{00000000-0005-0000-0000-0000C2550000}"/>
    <cellStyle name="Normal 2 2 2 9 2 2" xfId="22072" xr:uid="{00000000-0005-0000-0000-0000C3550000}"/>
    <cellStyle name="Normal 2 2 2 9 2 3" xfId="22073" xr:uid="{00000000-0005-0000-0000-0000C4550000}"/>
    <cellStyle name="Normal 2 2 2 9 2 4" xfId="22074" xr:uid="{00000000-0005-0000-0000-0000C5550000}"/>
    <cellStyle name="Normal 2 2 2 9 2 5" xfId="22075" xr:uid="{00000000-0005-0000-0000-0000C6550000}"/>
    <cellStyle name="Normal 2 2 2 9 2 6" xfId="22076" xr:uid="{00000000-0005-0000-0000-0000C7550000}"/>
    <cellStyle name="Normal 2 2 2 9 2 7" xfId="22077" xr:uid="{00000000-0005-0000-0000-0000C8550000}"/>
    <cellStyle name="Normal 2 2 2 9 2 8" xfId="22078" xr:uid="{00000000-0005-0000-0000-0000C9550000}"/>
    <cellStyle name="Normal 2 2 2 9 2 9" xfId="22079" xr:uid="{00000000-0005-0000-0000-0000CA550000}"/>
    <cellStyle name="Normal 2 2 2 9 3" xfId="22080" xr:uid="{00000000-0005-0000-0000-0000CB550000}"/>
    <cellStyle name="Normal 2 2 2 9 3 10" xfId="22081" xr:uid="{00000000-0005-0000-0000-0000CC550000}"/>
    <cellStyle name="Normal 2 2 2 9 3 2" xfId="22082" xr:uid="{00000000-0005-0000-0000-0000CD550000}"/>
    <cellStyle name="Normal 2 2 2 9 3 3" xfId="22083" xr:uid="{00000000-0005-0000-0000-0000CE550000}"/>
    <cellStyle name="Normal 2 2 2 9 3 4" xfId="22084" xr:uid="{00000000-0005-0000-0000-0000CF550000}"/>
    <cellStyle name="Normal 2 2 2 9 3 5" xfId="22085" xr:uid="{00000000-0005-0000-0000-0000D0550000}"/>
    <cellStyle name="Normal 2 2 2 9 3 6" xfId="22086" xr:uid="{00000000-0005-0000-0000-0000D1550000}"/>
    <cellStyle name="Normal 2 2 2 9 3 7" xfId="22087" xr:uid="{00000000-0005-0000-0000-0000D2550000}"/>
    <cellStyle name="Normal 2 2 2 9 3 8" xfId="22088" xr:uid="{00000000-0005-0000-0000-0000D3550000}"/>
    <cellStyle name="Normal 2 2 2 9 3 9" xfId="22089" xr:uid="{00000000-0005-0000-0000-0000D4550000}"/>
    <cellStyle name="Normal 2 2 2 9 4" xfId="22090" xr:uid="{00000000-0005-0000-0000-0000D5550000}"/>
    <cellStyle name="Normal 2 2 2 9 4 10" xfId="22091" xr:uid="{00000000-0005-0000-0000-0000D6550000}"/>
    <cellStyle name="Normal 2 2 2 9 4 2" xfId="22092" xr:uid="{00000000-0005-0000-0000-0000D7550000}"/>
    <cellStyle name="Normal 2 2 2 9 4 3" xfId="22093" xr:uid="{00000000-0005-0000-0000-0000D8550000}"/>
    <cellStyle name="Normal 2 2 2 9 4 4" xfId="22094" xr:uid="{00000000-0005-0000-0000-0000D9550000}"/>
    <cellStyle name="Normal 2 2 2 9 4 5" xfId="22095" xr:uid="{00000000-0005-0000-0000-0000DA550000}"/>
    <cellStyle name="Normal 2 2 2 9 4 6" xfId="22096" xr:uid="{00000000-0005-0000-0000-0000DB550000}"/>
    <cellStyle name="Normal 2 2 2 9 4 7" xfId="22097" xr:uid="{00000000-0005-0000-0000-0000DC550000}"/>
    <cellStyle name="Normal 2 2 2 9 4 8" xfId="22098" xr:uid="{00000000-0005-0000-0000-0000DD550000}"/>
    <cellStyle name="Normal 2 2 2 9 4 9" xfId="22099" xr:uid="{00000000-0005-0000-0000-0000DE550000}"/>
    <cellStyle name="Normal 2 2 2 9 5" xfId="22100" xr:uid="{00000000-0005-0000-0000-0000DF550000}"/>
    <cellStyle name="Normal 2 2 2 9 5 10" xfId="22101" xr:uid="{00000000-0005-0000-0000-0000E0550000}"/>
    <cellStyle name="Normal 2 2 2 9 5 2" xfId="22102" xr:uid="{00000000-0005-0000-0000-0000E1550000}"/>
    <cellStyle name="Normal 2 2 2 9 5 3" xfId="22103" xr:uid="{00000000-0005-0000-0000-0000E2550000}"/>
    <cellStyle name="Normal 2 2 2 9 5 4" xfId="22104" xr:uid="{00000000-0005-0000-0000-0000E3550000}"/>
    <cellStyle name="Normal 2 2 2 9 5 5" xfId="22105" xr:uid="{00000000-0005-0000-0000-0000E4550000}"/>
    <cellStyle name="Normal 2 2 2 9 5 6" xfId="22106" xr:uid="{00000000-0005-0000-0000-0000E5550000}"/>
    <cellStyle name="Normal 2 2 2 9 5 7" xfId="22107" xr:uid="{00000000-0005-0000-0000-0000E6550000}"/>
    <cellStyle name="Normal 2 2 2 9 5 8" xfId="22108" xr:uid="{00000000-0005-0000-0000-0000E7550000}"/>
    <cellStyle name="Normal 2 2 2 9 5 9" xfId="22109" xr:uid="{00000000-0005-0000-0000-0000E8550000}"/>
    <cellStyle name="Normal 2 2 2 9 6" xfId="22110" xr:uid="{00000000-0005-0000-0000-0000E9550000}"/>
    <cellStyle name="Normal 2 2 2 9 7" xfId="22111" xr:uid="{00000000-0005-0000-0000-0000EA550000}"/>
    <cellStyle name="Normal 2 2 2 9 8" xfId="22112" xr:uid="{00000000-0005-0000-0000-0000EB550000}"/>
    <cellStyle name="Normal 2 2 2 9 9" xfId="22113" xr:uid="{00000000-0005-0000-0000-0000EC550000}"/>
    <cellStyle name="Normal 2 2 20" xfId="22114" xr:uid="{00000000-0005-0000-0000-0000ED550000}"/>
    <cellStyle name="Normal 2 2 21" xfId="22115" xr:uid="{00000000-0005-0000-0000-0000EE550000}"/>
    <cellStyle name="Normal 2 2 22" xfId="22116" xr:uid="{00000000-0005-0000-0000-0000EF550000}"/>
    <cellStyle name="Normal 2 2 23" xfId="22117" xr:uid="{00000000-0005-0000-0000-0000F0550000}"/>
    <cellStyle name="Normal 2 2 24" xfId="22118" xr:uid="{00000000-0005-0000-0000-0000F1550000}"/>
    <cellStyle name="Normal 2 2 25" xfId="22119" xr:uid="{00000000-0005-0000-0000-0000F2550000}"/>
    <cellStyle name="Normal 2 2 26" xfId="22120" xr:uid="{00000000-0005-0000-0000-0000F3550000}"/>
    <cellStyle name="Normal 2 2 27" xfId="22121" xr:uid="{00000000-0005-0000-0000-0000F4550000}"/>
    <cellStyle name="Normal 2 2 28" xfId="22122" xr:uid="{00000000-0005-0000-0000-0000F5550000}"/>
    <cellStyle name="Normal 2 2 29" xfId="22123" xr:uid="{00000000-0005-0000-0000-0000F6550000}"/>
    <cellStyle name="Normal 2 2 3" xfId="422" xr:uid="{00000000-0005-0000-0000-0000F7550000}"/>
    <cellStyle name="Normal 2 2 3 2" xfId="22124" xr:uid="{00000000-0005-0000-0000-0000F8550000}"/>
    <cellStyle name="Normal 2 2 3 3" xfId="22125" xr:uid="{00000000-0005-0000-0000-0000F9550000}"/>
    <cellStyle name="Normal 2 2 3 4" xfId="22126" xr:uid="{00000000-0005-0000-0000-0000FA550000}"/>
    <cellStyle name="Normal 2 2 30" xfId="22127" xr:uid="{00000000-0005-0000-0000-0000FB550000}"/>
    <cellStyle name="Normal 2 2 31" xfId="22128" xr:uid="{00000000-0005-0000-0000-0000FC550000}"/>
    <cellStyle name="Normal 2 2 32" xfId="22129" xr:uid="{00000000-0005-0000-0000-0000FD550000}"/>
    <cellStyle name="Normal 2 2 33" xfId="22130" xr:uid="{00000000-0005-0000-0000-0000FE550000}"/>
    <cellStyle name="Normal 2 2 34" xfId="22131" xr:uid="{00000000-0005-0000-0000-0000FF550000}"/>
    <cellStyle name="Normal 2 2 35" xfId="22132" xr:uid="{00000000-0005-0000-0000-000000560000}"/>
    <cellStyle name="Normal 2 2 36" xfId="22133" xr:uid="{00000000-0005-0000-0000-000001560000}"/>
    <cellStyle name="Normal 2 2 37" xfId="22134" xr:uid="{00000000-0005-0000-0000-000002560000}"/>
    <cellStyle name="Normal 2 2 38" xfId="22135" xr:uid="{00000000-0005-0000-0000-000003560000}"/>
    <cellStyle name="Normal 2 2 39" xfId="22136" xr:uid="{00000000-0005-0000-0000-000004560000}"/>
    <cellStyle name="Normal 2 2 4" xfId="423" xr:uid="{00000000-0005-0000-0000-000005560000}"/>
    <cellStyle name="Normal 2 2 4 10" xfId="22138" xr:uid="{00000000-0005-0000-0000-000006560000}"/>
    <cellStyle name="Normal 2 2 4 10 10" xfId="22139" xr:uid="{00000000-0005-0000-0000-000007560000}"/>
    <cellStyle name="Normal 2 2 4 10 11" xfId="22140" xr:uid="{00000000-0005-0000-0000-000008560000}"/>
    <cellStyle name="Normal 2 2 4 10 12" xfId="22141" xr:uid="{00000000-0005-0000-0000-000009560000}"/>
    <cellStyle name="Normal 2 2 4 10 13" xfId="22142" xr:uid="{00000000-0005-0000-0000-00000A560000}"/>
    <cellStyle name="Normal 2 2 4 10 14" xfId="22143" xr:uid="{00000000-0005-0000-0000-00000B560000}"/>
    <cellStyle name="Normal 2 2 4 10 2" xfId="22144" xr:uid="{00000000-0005-0000-0000-00000C560000}"/>
    <cellStyle name="Normal 2 2 4 10 2 10" xfId="22145" xr:uid="{00000000-0005-0000-0000-00000D560000}"/>
    <cellStyle name="Normal 2 2 4 10 2 2" xfId="22146" xr:uid="{00000000-0005-0000-0000-00000E560000}"/>
    <cellStyle name="Normal 2 2 4 10 2 3" xfId="22147" xr:uid="{00000000-0005-0000-0000-00000F560000}"/>
    <cellStyle name="Normal 2 2 4 10 2 4" xfId="22148" xr:uid="{00000000-0005-0000-0000-000010560000}"/>
    <cellStyle name="Normal 2 2 4 10 2 5" xfId="22149" xr:uid="{00000000-0005-0000-0000-000011560000}"/>
    <cellStyle name="Normal 2 2 4 10 2 6" xfId="22150" xr:uid="{00000000-0005-0000-0000-000012560000}"/>
    <cellStyle name="Normal 2 2 4 10 2 7" xfId="22151" xr:uid="{00000000-0005-0000-0000-000013560000}"/>
    <cellStyle name="Normal 2 2 4 10 2 8" xfId="22152" xr:uid="{00000000-0005-0000-0000-000014560000}"/>
    <cellStyle name="Normal 2 2 4 10 2 9" xfId="22153" xr:uid="{00000000-0005-0000-0000-000015560000}"/>
    <cellStyle name="Normal 2 2 4 10 3" xfId="22154" xr:uid="{00000000-0005-0000-0000-000016560000}"/>
    <cellStyle name="Normal 2 2 4 10 3 10" xfId="22155" xr:uid="{00000000-0005-0000-0000-000017560000}"/>
    <cellStyle name="Normal 2 2 4 10 3 2" xfId="22156" xr:uid="{00000000-0005-0000-0000-000018560000}"/>
    <cellStyle name="Normal 2 2 4 10 3 3" xfId="22157" xr:uid="{00000000-0005-0000-0000-000019560000}"/>
    <cellStyle name="Normal 2 2 4 10 3 4" xfId="22158" xr:uid="{00000000-0005-0000-0000-00001A560000}"/>
    <cellStyle name="Normal 2 2 4 10 3 5" xfId="22159" xr:uid="{00000000-0005-0000-0000-00001B560000}"/>
    <cellStyle name="Normal 2 2 4 10 3 6" xfId="22160" xr:uid="{00000000-0005-0000-0000-00001C560000}"/>
    <cellStyle name="Normal 2 2 4 10 3 7" xfId="22161" xr:uid="{00000000-0005-0000-0000-00001D560000}"/>
    <cellStyle name="Normal 2 2 4 10 3 8" xfId="22162" xr:uid="{00000000-0005-0000-0000-00001E560000}"/>
    <cellStyle name="Normal 2 2 4 10 3 9" xfId="22163" xr:uid="{00000000-0005-0000-0000-00001F560000}"/>
    <cellStyle name="Normal 2 2 4 10 4" xfId="22164" xr:uid="{00000000-0005-0000-0000-000020560000}"/>
    <cellStyle name="Normal 2 2 4 10 4 10" xfId="22165" xr:uid="{00000000-0005-0000-0000-000021560000}"/>
    <cellStyle name="Normal 2 2 4 10 4 2" xfId="22166" xr:uid="{00000000-0005-0000-0000-000022560000}"/>
    <cellStyle name="Normal 2 2 4 10 4 3" xfId="22167" xr:uid="{00000000-0005-0000-0000-000023560000}"/>
    <cellStyle name="Normal 2 2 4 10 4 4" xfId="22168" xr:uid="{00000000-0005-0000-0000-000024560000}"/>
    <cellStyle name="Normal 2 2 4 10 4 5" xfId="22169" xr:uid="{00000000-0005-0000-0000-000025560000}"/>
    <cellStyle name="Normal 2 2 4 10 4 6" xfId="22170" xr:uid="{00000000-0005-0000-0000-000026560000}"/>
    <cellStyle name="Normal 2 2 4 10 4 7" xfId="22171" xr:uid="{00000000-0005-0000-0000-000027560000}"/>
    <cellStyle name="Normal 2 2 4 10 4 8" xfId="22172" xr:uid="{00000000-0005-0000-0000-000028560000}"/>
    <cellStyle name="Normal 2 2 4 10 4 9" xfId="22173" xr:uid="{00000000-0005-0000-0000-000029560000}"/>
    <cellStyle name="Normal 2 2 4 10 5" xfId="22174" xr:uid="{00000000-0005-0000-0000-00002A560000}"/>
    <cellStyle name="Normal 2 2 4 10 5 10" xfId="22175" xr:uid="{00000000-0005-0000-0000-00002B560000}"/>
    <cellStyle name="Normal 2 2 4 10 5 2" xfId="22176" xr:uid="{00000000-0005-0000-0000-00002C560000}"/>
    <cellStyle name="Normal 2 2 4 10 5 3" xfId="22177" xr:uid="{00000000-0005-0000-0000-00002D560000}"/>
    <cellStyle name="Normal 2 2 4 10 5 4" xfId="22178" xr:uid="{00000000-0005-0000-0000-00002E560000}"/>
    <cellStyle name="Normal 2 2 4 10 5 5" xfId="22179" xr:uid="{00000000-0005-0000-0000-00002F560000}"/>
    <cellStyle name="Normal 2 2 4 10 5 6" xfId="22180" xr:uid="{00000000-0005-0000-0000-000030560000}"/>
    <cellStyle name="Normal 2 2 4 10 5 7" xfId="22181" xr:uid="{00000000-0005-0000-0000-000031560000}"/>
    <cellStyle name="Normal 2 2 4 10 5 8" xfId="22182" xr:uid="{00000000-0005-0000-0000-000032560000}"/>
    <cellStyle name="Normal 2 2 4 10 5 9" xfId="22183" xr:uid="{00000000-0005-0000-0000-000033560000}"/>
    <cellStyle name="Normal 2 2 4 10 6" xfId="22184" xr:uid="{00000000-0005-0000-0000-000034560000}"/>
    <cellStyle name="Normal 2 2 4 10 7" xfId="22185" xr:uid="{00000000-0005-0000-0000-000035560000}"/>
    <cellStyle name="Normal 2 2 4 10 8" xfId="22186" xr:uid="{00000000-0005-0000-0000-000036560000}"/>
    <cellStyle name="Normal 2 2 4 10 9" xfId="22187" xr:uid="{00000000-0005-0000-0000-000037560000}"/>
    <cellStyle name="Normal 2 2 4 11" xfId="22188" xr:uid="{00000000-0005-0000-0000-000038560000}"/>
    <cellStyle name="Normal 2 2 4 11 10" xfId="22189" xr:uid="{00000000-0005-0000-0000-000039560000}"/>
    <cellStyle name="Normal 2 2 4 11 11" xfId="22190" xr:uid="{00000000-0005-0000-0000-00003A560000}"/>
    <cellStyle name="Normal 2 2 4 11 12" xfId="22191" xr:uid="{00000000-0005-0000-0000-00003B560000}"/>
    <cellStyle name="Normal 2 2 4 11 13" xfId="22192" xr:uid="{00000000-0005-0000-0000-00003C560000}"/>
    <cellStyle name="Normal 2 2 4 11 14" xfId="22193" xr:uid="{00000000-0005-0000-0000-00003D560000}"/>
    <cellStyle name="Normal 2 2 4 11 2" xfId="22194" xr:uid="{00000000-0005-0000-0000-00003E560000}"/>
    <cellStyle name="Normal 2 2 4 11 2 10" xfId="22195" xr:uid="{00000000-0005-0000-0000-00003F560000}"/>
    <cellStyle name="Normal 2 2 4 11 2 2" xfId="22196" xr:uid="{00000000-0005-0000-0000-000040560000}"/>
    <cellStyle name="Normal 2 2 4 11 2 3" xfId="22197" xr:uid="{00000000-0005-0000-0000-000041560000}"/>
    <cellStyle name="Normal 2 2 4 11 2 4" xfId="22198" xr:uid="{00000000-0005-0000-0000-000042560000}"/>
    <cellStyle name="Normal 2 2 4 11 2 5" xfId="22199" xr:uid="{00000000-0005-0000-0000-000043560000}"/>
    <cellStyle name="Normal 2 2 4 11 2 6" xfId="22200" xr:uid="{00000000-0005-0000-0000-000044560000}"/>
    <cellStyle name="Normal 2 2 4 11 2 7" xfId="22201" xr:uid="{00000000-0005-0000-0000-000045560000}"/>
    <cellStyle name="Normal 2 2 4 11 2 8" xfId="22202" xr:uid="{00000000-0005-0000-0000-000046560000}"/>
    <cellStyle name="Normal 2 2 4 11 2 9" xfId="22203" xr:uid="{00000000-0005-0000-0000-000047560000}"/>
    <cellStyle name="Normal 2 2 4 11 3" xfId="22204" xr:uid="{00000000-0005-0000-0000-000048560000}"/>
    <cellStyle name="Normal 2 2 4 11 3 10" xfId="22205" xr:uid="{00000000-0005-0000-0000-000049560000}"/>
    <cellStyle name="Normal 2 2 4 11 3 2" xfId="22206" xr:uid="{00000000-0005-0000-0000-00004A560000}"/>
    <cellStyle name="Normal 2 2 4 11 3 3" xfId="22207" xr:uid="{00000000-0005-0000-0000-00004B560000}"/>
    <cellStyle name="Normal 2 2 4 11 3 4" xfId="22208" xr:uid="{00000000-0005-0000-0000-00004C560000}"/>
    <cellStyle name="Normal 2 2 4 11 3 5" xfId="22209" xr:uid="{00000000-0005-0000-0000-00004D560000}"/>
    <cellStyle name="Normal 2 2 4 11 3 6" xfId="22210" xr:uid="{00000000-0005-0000-0000-00004E560000}"/>
    <cellStyle name="Normal 2 2 4 11 3 7" xfId="22211" xr:uid="{00000000-0005-0000-0000-00004F560000}"/>
    <cellStyle name="Normal 2 2 4 11 3 8" xfId="22212" xr:uid="{00000000-0005-0000-0000-000050560000}"/>
    <cellStyle name="Normal 2 2 4 11 3 9" xfId="22213" xr:uid="{00000000-0005-0000-0000-000051560000}"/>
    <cellStyle name="Normal 2 2 4 11 4" xfId="22214" xr:uid="{00000000-0005-0000-0000-000052560000}"/>
    <cellStyle name="Normal 2 2 4 11 4 10" xfId="22215" xr:uid="{00000000-0005-0000-0000-000053560000}"/>
    <cellStyle name="Normal 2 2 4 11 4 2" xfId="22216" xr:uid="{00000000-0005-0000-0000-000054560000}"/>
    <cellStyle name="Normal 2 2 4 11 4 3" xfId="22217" xr:uid="{00000000-0005-0000-0000-000055560000}"/>
    <cellStyle name="Normal 2 2 4 11 4 4" xfId="22218" xr:uid="{00000000-0005-0000-0000-000056560000}"/>
    <cellStyle name="Normal 2 2 4 11 4 5" xfId="22219" xr:uid="{00000000-0005-0000-0000-000057560000}"/>
    <cellStyle name="Normal 2 2 4 11 4 6" xfId="22220" xr:uid="{00000000-0005-0000-0000-000058560000}"/>
    <cellStyle name="Normal 2 2 4 11 4 7" xfId="22221" xr:uid="{00000000-0005-0000-0000-000059560000}"/>
    <cellStyle name="Normal 2 2 4 11 4 8" xfId="22222" xr:uid="{00000000-0005-0000-0000-00005A560000}"/>
    <cellStyle name="Normal 2 2 4 11 4 9" xfId="22223" xr:uid="{00000000-0005-0000-0000-00005B560000}"/>
    <cellStyle name="Normal 2 2 4 11 5" xfId="22224" xr:uid="{00000000-0005-0000-0000-00005C560000}"/>
    <cellStyle name="Normal 2 2 4 11 5 10" xfId="22225" xr:uid="{00000000-0005-0000-0000-00005D560000}"/>
    <cellStyle name="Normal 2 2 4 11 5 2" xfId="22226" xr:uid="{00000000-0005-0000-0000-00005E560000}"/>
    <cellStyle name="Normal 2 2 4 11 5 3" xfId="22227" xr:uid="{00000000-0005-0000-0000-00005F560000}"/>
    <cellStyle name="Normal 2 2 4 11 5 4" xfId="22228" xr:uid="{00000000-0005-0000-0000-000060560000}"/>
    <cellStyle name="Normal 2 2 4 11 5 5" xfId="22229" xr:uid="{00000000-0005-0000-0000-000061560000}"/>
    <cellStyle name="Normal 2 2 4 11 5 6" xfId="22230" xr:uid="{00000000-0005-0000-0000-000062560000}"/>
    <cellStyle name="Normal 2 2 4 11 5 7" xfId="22231" xr:uid="{00000000-0005-0000-0000-000063560000}"/>
    <cellStyle name="Normal 2 2 4 11 5 8" xfId="22232" xr:uid="{00000000-0005-0000-0000-000064560000}"/>
    <cellStyle name="Normal 2 2 4 11 5 9" xfId="22233" xr:uid="{00000000-0005-0000-0000-000065560000}"/>
    <cellStyle name="Normal 2 2 4 11 6" xfId="22234" xr:uid="{00000000-0005-0000-0000-000066560000}"/>
    <cellStyle name="Normal 2 2 4 11 7" xfId="22235" xr:uid="{00000000-0005-0000-0000-000067560000}"/>
    <cellStyle name="Normal 2 2 4 11 8" xfId="22236" xr:uid="{00000000-0005-0000-0000-000068560000}"/>
    <cellStyle name="Normal 2 2 4 11 9" xfId="22237" xr:uid="{00000000-0005-0000-0000-000069560000}"/>
    <cellStyle name="Normal 2 2 4 12" xfId="22238" xr:uid="{00000000-0005-0000-0000-00006A560000}"/>
    <cellStyle name="Normal 2 2 4 12 10" xfId="22239" xr:uid="{00000000-0005-0000-0000-00006B560000}"/>
    <cellStyle name="Normal 2 2 4 12 11" xfId="22240" xr:uid="{00000000-0005-0000-0000-00006C560000}"/>
    <cellStyle name="Normal 2 2 4 12 12" xfId="22241" xr:uid="{00000000-0005-0000-0000-00006D560000}"/>
    <cellStyle name="Normal 2 2 4 12 13" xfId="22242" xr:uid="{00000000-0005-0000-0000-00006E560000}"/>
    <cellStyle name="Normal 2 2 4 12 14" xfId="22243" xr:uid="{00000000-0005-0000-0000-00006F560000}"/>
    <cellStyle name="Normal 2 2 4 12 2" xfId="22244" xr:uid="{00000000-0005-0000-0000-000070560000}"/>
    <cellStyle name="Normal 2 2 4 12 2 10" xfId="22245" xr:uid="{00000000-0005-0000-0000-000071560000}"/>
    <cellStyle name="Normal 2 2 4 12 2 2" xfId="22246" xr:uid="{00000000-0005-0000-0000-000072560000}"/>
    <cellStyle name="Normal 2 2 4 12 2 3" xfId="22247" xr:uid="{00000000-0005-0000-0000-000073560000}"/>
    <cellStyle name="Normal 2 2 4 12 2 4" xfId="22248" xr:uid="{00000000-0005-0000-0000-000074560000}"/>
    <cellStyle name="Normal 2 2 4 12 2 5" xfId="22249" xr:uid="{00000000-0005-0000-0000-000075560000}"/>
    <cellStyle name="Normal 2 2 4 12 2 6" xfId="22250" xr:uid="{00000000-0005-0000-0000-000076560000}"/>
    <cellStyle name="Normal 2 2 4 12 2 7" xfId="22251" xr:uid="{00000000-0005-0000-0000-000077560000}"/>
    <cellStyle name="Normal 2 2 4 12 2 8" xfId="22252" xr:uid="{00000000-0005-0000-0000-000078560000}"/>
    <cellStyle name="Normal 2 2 4 12 2 9" xfId="22253" xr:uid="{00000000-0005-0000-0000-000079560000}"/>
    <cellStyle name="Normal 2 2 4 12 3" xfId="22254" xr:uid="{00000000-0005-0000-0000-00007A560000}"/>
    <cellStyle name="Normal 2 2 4 12 3 10" xfId="22255" xr:uid="{00000000-0005-0000-0000-00007B560000}"/>
    <cellStyle name="Normal 2 2 4 12 3 2" xfId="22256" xr:uid="{00000000-0005-0000-0000-00007C560000}"/>
    <cellStyle name="Normal 2 2 4 12 3 3" xfId="22257" xr:uid="{00000000-0005-0000-0000-00007D560000}"/>
    <cellStyle name="Normal 2 2 4 12 3 4" xfId="22258" xr:uid="{00000000-0005-0000-0000-00007E560000}"/>
    <cellStyle name="Normal 2 2 4 12 3 5" xfId="22259" xr:uid="{00000000-0005-0000-0000-00007F560000}"/>
    <cellStyle name="Normal 2 2 4 12 3 6" xfId="22260" xr:uid="{00000000-0005-0000-0000-000080560000}"/>
    <cellStyle name="Normal 2 2 4 12 3 7" xfId="22261" xr:uid="{00000000-0005-0000-0000-000081560000}"/>
    <cellStyle name="Normal 2 2 4 12 3 8" xfId="22262" xr:uid="{00000000-0005-0000-0000-000082560000}"/>
    <cellStyle name="Normal 2 2 4 12 3 9" xfId="22263" xr:uid="{00000000-0005-0000-0000-000083560000}"/>
    <cellStyle name="Normal 2 2 4 12 4" xfId="22264" xr:uid="{00000000-0005-0000-0000-000084560000}"/>
    <cellStyle name="Normal 2 2 4 12 4 10" xfId="22265" xr:uid="{00000000-0005-0000-0000-000085560000}"/>
    <cellStyle name="Normal 2 2 4 12 4 2" xfId="22266" xr:uid="{00000000-0005-0000-0000-000086560000}"/>
    <cellStyle name="Normal 2 2 4 12 4 3" xfId="22267" xr:uid="{00000000-0005-0000-0000-000087560000}"/>
    <cellStyle name="Normal 2 2 4 12 4 4" xfId="22268" xr:uid="{00000000-0005-0000-0000-000088560000}"/>
    <cellStyle name="Normal 2 2 4 12 4 5" xfId="22269" xr:uid="{00000000-0005-0000-0000-000089560000}"/>
    <cellStyle name="Normal 2 2 4 12 4 6" xfId="22270" xr:uid="{00000000-0005-0000-0000-00008A560000}"/>
    <cellStyle name="Normal 2 2 4 12 4 7" xfId="22271" xr:uid="{00000000-0005-0000-0000-00008B560000}"/>
    <cellStyle name="Normal 2 2 4 12 4 8" xfId="22272" xr:uid="{00000000-0005-0000-0000-00008C560000}"/>
    <cellStyle name="Normal 2 2 4 12 4 9" xfId="22273" xr:uid="{00000000-0005-0000-0000-00008D560000}"/>
    <cellStyle name="Normal 2 2 4 12 5" xfId="22274" xr:uid="{00000000-0005-0000-0000-00008E560000}"/>
    <cellStyle name="Normal 2 2 4 12 5 10" xfId="22275" xr:uid="{00000000-0005-0000-0000-00008F560000}"/>
    <cellStyle name="Normal 2 2 4 12 5 2" xfId="22276" xr:uid="{00000000-0005-0000-0000-000090560000}"/>
    <cellStyle name="Normal 2 2 4 12 5 3" xfId="22277" xr:uid="{00000000-0005-0000-0000-000091560000}"/>
    <cellStyle name="Normal 2 2 4 12 5 4" xfId="22278" xr:uid="{00000000-0005-0000-0000-000092560000}"/>
    <cellStyle name="Normal 2 2 4 12 5 5" xfId="22279" xr:uid="{00000000-0005-0000-0000-000093560000}"/>
    <cellStyle name="Normal 2 2 4 12 5 6" xfId="22280" xr:uid="{00000000-0005-0000-0000-000094560000}"/>
    <cellStyle name="Normal 2 2 4 12 5 7" xfId="22281" xr:uid="{00000000-0005-0000-0000-000095560000}"/>
    <cellStyle name="Normal 2 2 4 12 5 8" xfId="22282" xr:uid="{00000000-0005-0000-0000-000096560000}"/>
    <cellStyle name="Normal 2 2 4 12 5 9" xfId="22283" xr:uid="{00000000-0005-0000-0000-000097560000}"/>
    <cellStyle name="Normal 2 2 4 12 6" xfId="22284" xr:uid="{00000000-0005-0000-0000-000098560000}"/>
    <cellStyle name="Normal 2 2 4 12 7" xfId="22285" xr:uid="{00000000-0005-0000-0000-000099560000}"/>
    <cellStyle name="Normal 2 2 4 12 8" xfId="22286" xr:uid="{00000000-0005-0000-0000-00009A560000}"/>
    <cellStyle name="Normal 2 2 4 12 9" xfId="22287" xr:uid="{00000000-0005-0000-0000-00009B560000}"/>
    <cellStyle name="Normal 2 2 4 13" xfId="22288" xr:uid="{00000000-0005-0000-0000-00009C560000}"/>
    <cellStyle name="Normal 2 2 4 13 10" xfId="22289" xr:uid="{00000000-0005-0000-0000-00009D560000}"/>
    <cellStyle name="Normal 2 2 4 13 11" xfId="22290" xr:uid="{00000000-0005-0000-0000-00009E560000}"/>
    <cellStyle name="Normal 2 2 4 13 12" xfId="22291" xr:uid="{00000000-0005-0000-0000-00009F560000}"/>
    <cellStyle name="Normal 2 2 4 13 13" xfId="22292" xr:uid="{00000000-0005-0000-0000-0000A0560000}"/>
    <cellStyle name="Normal 2 2 4 13 14" xfId="22293" xr:uid="{00000000-0005-0000-0000-0000A1560000}"/>
    <cellStyle name="Normal 2 2 4 13 2" xfId="22294" xr:uid="{00000000-0005-0000-0000-0000A2560000}"/>
    <cellStyle name="Normal 2 2 4 13 2 10" xfId="22295" xr:uid="{00000000-0005-0000-0000-0000A3560000}"/>
    <cellStyle name="Normal 2 2 4 13 2 2" xfId="22296" xr:uid="{00000000-0005-0000-0000-0000A4560000}"/>
    <cellStyle name="Normal 2 2 4 13 2 3" xfId="22297" xr:uid="{00000000-0005-0000-0000-0000A5560000}"/>
    <cellStyle name="Normal 2 2 4 13 2 4" xfId="22298" xr:uid="{00000000-0005-0000-0000-0000A6560000}"/>
    <cellStyle name="Normal 2 2 4 13 2 5" xfId="22299" xr:uid="{00000000-0005-0000-0000-0000A7560000}"/>
    <cellStyle name="Normal 2 2 4 13 2 6" xfId="22300" xr:uid="{00000000-0005-0000-0000-0000A8560000}"/>
    <cellStyle name="Normal 2 2 4 13 2 7" xfId="22301" xr:uid="{00000000-0005-0000-0000-0000A9560000}"/>
    <cellStyle name="Normal 2 2 4 13 2 8" xfId="22302" xr:uid="{00000000-0005-0000-0000-0000AA560000}"/>
    <cellStyle name="Normal 2 2 4 13 2 9" xfId="22303" xr:uid="{00000000-0005-0000-0000-0000AB560000}"/>
    <cellStyle name="Normal 2 2 4 13 3" xfId="22304" xr:uid="{00000000-0005-0000-0000-0000AC560000}"/>
    <cellStyle name="Normal 2 2 4 13 3 10" xfId="22305" xr:uid="{00000000-0005-0000-0000-0000AD560000}"/>
    <cellStyle name="Normal 2 2 4 13 3 2" xfId="22306" xr:uid="{00000000-0005-0000-0000-0000AE560000}"/>
    <cellStyle name="Normal 2 2 4 13 3 3" xfId="22307" xr:uid="{00000000-0005-0000-0000-0000AF560000}"/>
    <cellStyle name="Normal 2 2 4 13 3 4" xfId="22308" xr:uid="{00000000-0005-0000-0000-0000B0560000}"/>
    <cellStyle name="Normal 2 2 4 13 3 5" xfId="22309" xr:uid="{00000000-0005-0000-0000-0000B1560000}"/>
    <cellStyle name="Normal 2 2 4 13 3 6" xfId="22310" xr:uid="{00000000-0005-0000-0000-0000B2560000}"/>
    <cellStyle name="Normal 2 2 4 13 3 7" xfId="22311" xr:uid="{00000000-0005-0000-0000-0000B3560000}"/>
    <cellStyle name="Normal 2 2 4 13 3 8" xfId="22312" xr:uid="{00000000-0005-0000-0000-0000B4560000}"/>
    <cellStyle name="Normal 2 2 4 13 3 9" xfId="22313" xr:uid="{00000000-0005-0000-0000-0000B5560000}"/>
    <cellStyle name="Normal 2 2 4 13 4" xfId="22314" xr:uid="{00000000-0005-0000-0000-0000B6560000}"/>
    <cellStyle name="Normal 2 2 4 13 4 10" xfId="22315" xr:uid="{00000000-0005-0000-0000-0000B7560000}"/>
    <cellStyle name="Normal 2 2 4 13 4 2" xfId="22316" xr:uid="{00000000-0005-0000-0000-0000B8560000}"/>
    <cellStyle name="Normal 2 2 4 13 4 3" xfId="22317" xr:uid="{00000000-0005-0000-0000-0000B9560000}"/>
    <cellStyle name="Normal 2 2 4 13 4 4" xfId="22318" xr:uid="{00000000-0005-0000-0000-0000BA560000}"/>
    <cellStyle name="Normal 2 2 4 13 4 5" xfId="22319" xr:uid="{00000000-0005-0000-0000-0000BB560000}"/>
    <cellStyle name="Normal 2 2 4 13 4 6" xfId="22320" xr:uid="{00000000-0005-0000-0000-0000BC560000}"/>
    <cellStyle name="Normal 2 2 4 13 4 7" xfId="22321" xr:uid="{00000000-0005-0000-0000-0000BD560000}"/>
    <cellStyle name="Normal 2 2 4 13 4 8" xfId="22322" xr:uid="{00000000-0005-0000-0000-0000BE560000}"/>
    <cellStyle name="Normal 2 2 4 13 4 9" xfId="22323" xr:uid="{00000000-0005-0000-0000-0000BF560000}"/>
    <cellStyle name="Normal 2 2 4 13 5" xfId="22324" xr:uid="{00000000-0005-0000-0000-0000C0560000}"/>
    <cellStyle name="Normal 2 2 4 13 5 10" xfId="22325" xr:uid="{00000000-0005-0000-0000-0000C1560000}"/>
    <cellStyle name="Normal 2 2 4 13 5 2" xfId="22326" xr:uid="{00000000-0005-0000-0000-0000C2560000}"/>
    <cellStyle name="Normal 2 2 4 13 5 3" xfId="22327" xr:uid="{00000000-0005-0000-0000-0000C3560000}"/>
    <cellStyle name="Normal 2 2 4 13 5 4" xfId="22328" xr:uid="{00000000-0005-0000-0000-0000C4560000}"/>
    <cellStyle name="Normal 2 2 4 13 5 5" xfId="22329" xr:uid="{00000000-0005-0000-0000-0000C5560000}"/>
    <cellStyle name="Normal 2 2 4 13 5 6" xfId="22330" xr:uid="{00000000-0005-0000-0000-0000C6560000}"/>
    <cellStyle name="Normal 2 2 4 13 5 7" xfId="22331" xr:uid="{00000000-0005-0000-0000-0000C7560000}"/>
    <cellStyle name="Normal 2 2 4 13 5 8" xfId="22332" xr:uid="{00000000-0005-0000-0000-0000C8560000}"/>
    <cellStyle name="Normal 2 2 4 13 5 9" xfId="22333" xr:uid="{00000000-0005-0000-0000-0000C9560000}"/>
    <cellStyle name="Normal 2 2 4 13 6" xfId="22334" xr:uid="{00000000-0005-0000-0000-0000CA560000}"/>
    <cellStyle name="Normal 2 2 4 13 7" xfId="22335" xr:uid="{00000000-0005-0000-0000-0000CB560000}"/>
    <cellStyle name="Normal 2 2 4 13 8" xfId="22336" xr:uid="{00000000-0005-0000-0000-0000CC560000}"/>
    <cellStyle name="Normal 2 2 4 13 9" xfId="22337" xr:uid="{00000000-0005-0000-0000-0000CD560000}"/>
    <cellStyle name="Normal 2 2 4 14" xfId="22338" xr:uid="{00000000-0005-0000-0000-0000CE560000}"/>
    <cellStyle name="Normal 2 2 4 14 10" xfId="22339" xr:uid="{00000000-0005-0000-0000-0000CF560000}"/>
    <cellStyle name="Normal 2 2 4 14 11" xfId="22340" xr:uid="{00000000-0005-0000-0000-0000D0560000}"/>
    <cellStyle name="Normal 2 2 4 14 12" xfId="22341" xr:uid="{00000000-0005-0000-0000-0000D1560000}"/>
    <cellStyle name="Normal 2 2 4 14 13" xfId="22342" xr:uid="{00000000-0005-0000-0000-0000D2560000}"/>
    <cellStyle name="Normal 2 2 4 14 14" xfId="22343" xr:uid="{00000000-0005-0000-0000-0000D3560000}"/>
    <cellStyle name="Normal 2 2 4 14 2" xfId="22344" xr:uid="{00000000-0005-0000-0000-0000D4560000}"/>
    <cellStyle name="Normal 2 2 4 14 2 10" xfId="22345" xr:uid="{00000000-0005-0000-0000-0000D5560000}"/>
    <cellStyle name="Normal 2 2 4 14 2 2" xfId="22346" xr:uid="{00000000-0005-0000-0000-0000D6560000}"/>
    <cellStyle name="Normal 2 2 4 14 2 3" xfId="22347" xr:uid="{00000000-0005-0000-0000-0000D7560000}"/>
    <cellStyle name="Normal 2 2 4 14 2 4" xfId="22348" xr:uid="{00000000-0005-0000-0000-0000D8560000}"/>
    <cellStyle name="Normal 2 2 4 14 2 5" xfId="22349" xr:uid="{00000000-0005-0000-0000-0000D9560000}"/>
    <cellStyle name="Normal 2 2 4 14 2 6" xfId="22350" xr:uid="{00000000-0005-0000-0000-0000DA560000}"/>
    <cellStyle name="Normal 2 2 4 14 2 7" xfId="22351" xr:uid="{00000000-0005-0000-0000-0000DB560000}"/>
    <cellStyle name="Normal 2 2 4 14 2 8" xfId="22352" xr:uid="{00000000-0005-0000-0000-0000DC560000}"/>
    <cellStyle name="Normal 2 2 4 14 2 9" xfId="22353" xr:uid="{00000000-0005-0000-0000-0000DD560000}"/>
    <cellStyle name="Normal 2 2 4 14 3" xfId="22354" xr:uid="{00000000-0005-0000-0000-0000DE560000}"/>
    <cellStyle name="Normal 2 2 4 14 3 10" xfId="22355" xr:uid="{00000000-0005-0000-0000-0000DF560000}"/>
    <cellStyle name="Normal 2 2 4 14 3 2" xfId="22356" xr:uid="{00000000-0005-0000-0000-0000E0560000}"/>
    <cellStyle name="Normal 2 2 4 14 3 3" xfId="22357" xr:uid="{00000000-0005-0000-0000-0000E1560000}"/>
    <cellStyle name="Normal 2 2 4 14 3 4" xfId="22358" xr:uid="{00000000-0005-0000-0000-0000E2560000}"/>
    <cellStyle name="Normal 2 2 4 14 3 5" xfId="22359" xr:uid="{00000000-0005-0000-0000-0000E3560000}"/>
    <cellStyle name="Normal 2 2 4 14 3 6" xfId="22360" xr:uid="{00000000-0005-0000-0000-0000E4560000}"/>
    <cellStyle name="Normal 2 2 4 14 3 7" xfId="22361" xr:uid="{00000000-0005-0000-0000-0000E5560000}"/>
    <cellStyle name="Normal 2 2 4 14 3 8" xfId="22362" xr:uid="{00000000-0005-0000-0000-0000E6560000}"/>
    <cellStyle name="Normal 2 2 4 14 3 9" xfId="22363" xr:uid="{00000000-0005-0000-0000-0000E7560000}"/>
    <cellStyle name="Normal 2 2 4 14 4" xfId="22364" xr:uid="{00000000-0005-0000-0000-0000E8560000}"/>
    <cellStyle name="Normal 2 2 4 14 4 10" xfId="22365" xr:uid="{00000000-0005-0000-0000-0000E9560000}"/>
    <cellStyle name="Normal 2 2 4 14 4 2" xfId="22366" xr:uid="{00000000-0005-0000-0000-0000EA560000}"/>
    <cellStyle name="Normal 2 2 4 14 4 3" xfId="22367" xr:uid="{00000000-0005-0000-0000-0000EB560000}"/>
    <cellStyle name="Normal 2 2 4 14 4 4" xfId="22368" xr:uid="{00000000-0005-0000-0000-0000EC560000}"/>
    <cellStyle name="Normal 2 2 4 14 4 5" xfId="22369" xr:uid="{00000000-0005-0000-0000-0000ED560000}"/>
    <cellStyle name="Normal 2 2 4 14 4 6" xfId="22370" xr:uid="{00000000-0005-0000-0000-0000EE560000}"/>
    <cellStyle name="Normal 2 2 4 14 4 7" xfId="22371" xr:uid="{00000000-0005-0000-0000-0000EF560000}"/>
    <cellStyle name="Normal 2 2 4 14 4 8" xfId="22372" xr:uid="{00000000-0005-0000-0000-0000F0560000}"/>
    <cellStyle name="Normal 2 2 4 14 4 9" xfId="22373" xr:uid="{00000000-0005-0000-0000-0000F1560000}"/>
    <cellStyle name="Normal 2 2 4 14 5" xfId="22374" xr:uid="{00000000-0005-0000-0000-0000F2560000}"/>
    <cellStyle name="Normal 2 2 4 14 5 10" xfId="22375" xr:uid="{00000000-0005-0000-0000-0000F3560000}"/>
    <cellStyle name="Normal 2 2 4 14 5 2" xfId="22376" xr:uid="{00000000-0005-0000-0000-0000F4560000}"/>
    <cellStyle name="Normal 2 2 4 14 5 3" xfId="22377" xr:uid="{00000000-0005-0000-0000-0000F5560000}"/>
    <cellStyle name="Normal 2 2 4 14 5 4" xfId="22378" xr:uid="{00000000-0005-0000-0000-0000F6560000}"/>
    <cellStyle name="Normal 2 2 4 14 5 5" xfId="22379" xr:uid="{00000000-0005-0000-0000-0000F7560000}"/>
    <cellStyle name="Normal 2 2 4 14 5 6" xfId="22380" xr:uid="{00000000-0005-0000-0000-0000F8560000}"/>
    <cellStyle name="Normal 2 2 4 14 5 7" xfId="22381" xr:uid="{00000000-0005-0000-0000-0000F9560000}"/>
    <cellStyle name="Normal 2 2 4 14 5 8" xfId="22382" xr:uid="{00000000-0005-0000-0000-0000FA560000}"/>
    <cellStyle name="Normal 2 2 4 14 5 9" xfId="22383" xr:uid="{00000000-0005-0000-0000-0000FB560000}"/>
    <cellStyle name="Normal 2 2 4 14 6" xfId="22384" xr:uid="{00000000-0005-0000-0000-0000FC560000}"/>
    <cellStyle name="Normal 2 2 4 14 7" xfId="22385" xr:uid="{00000000-0005-0000-0000-0000FD560000}"/>
    <cellStyle name="Normal 2 2 4 14 8" xfId="22386" xr:uid="{00000000-0005-0000-0000-0000FE560000}"/>
    <cellStyle name="Normal 2 2 4 14 9" xfId="22387" xr:uid="{00000000-0005-0000-0000-0000FF560000}"/>
    <cellStyle name="Normal 2 2 4 15" xfId="22388" xr:uid="{00000000-0005-0000-0000-000000570000}"/>
    <cellStyle name="Normal 2 2 4 15 10" xfId="22389" xr:uid="{00000000-0005-0000-0000-000001570000}"/>
    <cellStyle name="Normal 2 2 4 15 11" xfId="22390" xr:uid="{00000000-0005-0000-0000-000002570000}"/>
    <cellStyle name="Normal 2 2 4 15 12" xfId="22391" xr:uid="{00000000-0005-0000-0000-000003570000}"/>
    <cellStyle name="Normal 2 2 4 15 13" xfId="22392" xr:uid="{00000000-0005-0000-0000-000004570000}"/>
    <cellStyle name="Normal 2 2 4 15 14" xfId="22393" xr:uid="{00000000-0005-0000-0000-000005570000}"/>
    <cellStyle name="Normal 2 2 4 15 2" xfId="22394" xr:uid="{00000000-0005-0000-0000-000006570000}"/>
    <cellStyle name="Normal 2 2 4 15 2 10" xfId="22395" xr:uid="{00000000-0005-0000-0000-000007570000}"/>
    <cellStyle name="Normal 2 2 4 15 2 2" xfId="22396" xr:uid="{00000000-0005-0000-0000-000008570000}"/>
    <cellStyle name="Normal 2 2 4 15 2 3" xfId="22397" xr:uid="{00000000-0005-0000-0000-000009570000}"/>
    <cellStyle name="Normal 2 2 4 15 2 4" xfId="22398" xr:uid="{00000000-0005-0000-0000-00000A570000}"/>
    <cellStyle name="Normal 2 2 4 15 2 5" xfId="22399" xr:uid="{00000000-0005-0000-0000-00000B570000}"/>
    <cellStyle name="Normal 2 2 4 15 2 6" xfId="22400" xr:uid="{00000000-0005-0000-0000-00000C570000}"/>
    <cellStyle name="Normal 2 2 4 15 2 7" xfId="22401" xr:uid="{00000000-0005-0000-0000-00000D570000}"/>
    <cellStyle name="Normal 2 2 4 15 2 8" xfId="22402" xr:uid="{00000000-0005-0000-0000-00000E570000}"/>
    <cellStyle name="Normal 2 2 4 15 2 9" xfId="22403" xr:uid="{00000000-0005-0000-0000-00000F570000}"/>
    <cellStyle name="Normal 2 2 4 15 3" xfId="22404" xr:uid="{00000000-0005-0000-0000-000010570000}"/>
    <cellStyle name="Normal 2 2 4 15 3 10" xfId="22405" xr:uid="{00000000-0005-0000-0000-000011570000}"/>
    <cellStyle name="Normal 2 2 4 15 3 2" xfId="22406" xr:uid="{00000000-0005-0000-0000-000012570000}"/>
    <cellStyle name="Normal 2 2 4 15 3 3" xfId="22407" xr:uid="{00000000-0005-0000-0000-000013570000}"/>
    <cellStyle name="Normal 2 2 4 15 3 4" xfId="22408" xr:uid="{00000000-0005-0000-0000-000014570000}"/>
    <cellStyle name="Normal 2 2 4 15 3 5" xfId="22409" xr:uid="{00000000-0005-0000-0000-000015570000}"/>
    <cellStyle name="Normal 2 2 4 15 3 6" xfId="22410" xr:uid="{00000000-0005-0000-0000-000016570000}"/>
    <cellStyle name="Normal 2 2 4 15 3 7" xfId="22411" xr:uid="{00000000-0005-0000-0000-000017570000}"/>
    <cellStyle name="Normal 2 2 4 15 3 8" xfId="22412" xr:uid="{00000000-0005-0000-0000-000018570000}"/>
    <cellStyle name="Normal 2 2 4 15 3 9" xfId="22413" xr:uid="{00000000-0005-0000-0000-000019570000}"/>
    <cellStyle name="Normal 2 2 4 15 4" xfId="22414" xr:uid="{00000000-0005-0000-0000-00001A570000}"/>
    <cellStyle name="Normal 2 2 4 15 4 10" xfId="22415" xr:uid="{00000000-0005-0000-0000-00001B570000}"/>
    <cellStyle name="Normal 2 2 4 15 4 2" xfId="22416" xr:uid="{00000000-0005-0000-0000-00001C570000}"/>
    <cellStyle name="Normal 2 2 4 15 4 3" xfId="22417" xr:uid="{00000000-0005-0000-0000-00001D570000}"/>
    <cellStyle name="Normal 2 2 4 15 4 4" xfId="22418" xr:uid="{00000000-0005-0000-0000-00001E570000}"/>
    <cellStyle name="Normal 2 2 4 15 4 5" xfId="22419" xr:uid="{00000000-0005-0000-0000-00001F570000}"/>
    <cellStyle name="Normal 2 2 4 15 4 6" xfId="22420" xr:uid="{00000000-0005-0000-0000-000020570000}"/>
    <cellStyle name="Normal 2 2 4 15 4 7" xfId="22421" xr:uid="{00000000-0005-0000-0000-000021570000}"/>
    <cellStyle name="Normal 2 2 4 15 4 8" xfId="22422" xr:uid="{00000000-0005-0000-0000-000022570000}"/>
    <cellStyle name="Normal 2 2 4 15 4 9" xfId="22423" xr:uid="{00000000-0005-0000-0000-000023570000}"/>
    <cellStyle name="Normal 2 2 4 15 5" xfId="22424" xr:uid="{00000000-0005-0000-0000-000024570000}"/>
    <cellStyle name="Normal 2 2 4 15 5 10" xfId="22425" xr:uid="{00000000-0005-0000-0000-000025570000}"/>
    <cellStyle name="Normal 2 2 4 15 5 2" xfId="22426" xr:uid="{00000000-0005-0000-0000-000026570000}"/>
    <cellStyle name="Normal 2 2 4 15 5 3" xfId="22427" xr:uid="{00000000-0005-0000-0000-000027570000}"/>
    <cellStyle name="Normal 2 2 4 15 5 4" xfId="22428" xr:uid="{00000000-0005-0000-0000-000028570000}"/>
    <cellStyle name="Normal 2 2 4 15 5 5" xfId="22429" xr:uid="{00000000-0005-0000-0000-000029570000}"/>
    <cellStyle name="Normal 2 2 4 15 5 6" xfId="22430" xr:uid="{00000000-0005-0000-0000-00002A570000}"/>
    <cellStyle name="Normal 2 2 4 15 5 7" xfId="22431" xr:uid="{00000000-0005-0000-0000-00002B570000}"/>
    <cellStyle name="Normal 2 2 4 15 5 8" xfId="22432" xr:uid="{00000000-0005-0000-0000-00002C570000}"/>
    <cellStyle name="Normal 2 2 4 15 5 9" xfId="22433" xr:uid="{00000000-0005-0000-0000-00002D570000}"/>
    <cellStyle name="Normal 2 2 4 15 6" xfId="22434" xr:uid="{00000000-0005-0000-0000-00002E570000}"/>
    <cellStyle name="Normal 2 2 4 15 7" xfId="22435" xr:uid="{00000000-0005-0000-0000-00002F570000}"/>
    <cellStyle name="Normal 2 2 4 15 8" xfId="22436" xr:uid="{00000000-0005-0000-0000-000030570000}"/>
    <cellStyle name="Normal 2 2 4 15 9" xfId="22437" xr:uid="{00000000-0005-0000-0000-000031570000}"/>
    <cellStyle name="Normal 2 2 4 16" xfId="22438" xr:uid="{00000000-0005-0000-0000-000032570000}"/>
    <cellStyle name="Normal 2 2 4 16 10" xfId="22439" xr:uid="{00000000-0005-0000-0000-000033570000}"/>
    <cellStyle name="Normal 2 2 4 16 11" xfId="22440" xr:uid="{00000000-0005-0000-0000-000034570000}"/>
    <cellStyle name="Normal 2 2 4 16 12" xfId="22441" xr:uid="{00000000-0005-0000-0000-000035570000}"/>
    <cellStyle name="Normal 2 2 4 16 13" xfId="22442" xr:uid="{00000000-0005-0000-0000-000036570000}"/>
    <cellStyle name="Normal 2 2 4 16 14" xfId="22443" xr:uid="{00000000-0005-0000-0000-000037570000}"/>
    <cellStyle name="Normal 2 2 4 16 2" xfId="22444" xr:uid="{00000000-0005-0000-0000-000038570000}"/>
    <cellStyle name="Normal 2 2 4 16 2 10" xfId="22445" xr:uid="{00000000-0005-0000-0000-000039570000}"/>
    <cellStyle name="Normal 2 2 4 16 2 2" xfId="22446" xr:uid="{00000000-0005-0000-0000-00003A570000}"/>
    <cellStyle name="Normal 2 2 4 16 2 3" xfId="22447" xr:uid="{00000000-0005-0000-0000-00003B570000}"/>
    <cellStyle name="Normal 2 2 4 16 2 4" xfId="22448" xr:uid="{00000000-0005-0000-0000-00003C570000}"/>
    <cellStyle name="Normal 2 2 4 16 2 5" xfId="22449" xr:uid="{00000000-0005-0000-0000-00003D570000}"/>
    <cellStyle name="Normal 2 2 4 16 2 6" xfId="22450" xr:uid="{00000000-0005-0000-0000-00003E570000}"/>
    <cellStyle name="Normal 2 2 4 16 2 7" xfId="22451" xr:uid="{00000000-0005-0000-0000-00003F570000}"/>
    <cellStyle name="Normal 2 2 4 16 2 8" xfId="22452" xr:uid="{00000000-0005-0000-0000-000040570000}"/>
    <cellStyle name="Normal 2 2 4 16 2 9" xfId="22453" xr:uid="{00000000-0005-0000-0000-000041570000}"/>
    <cellStyle name="Normal 2 2 4 16 3" xfId="22454" xr:uid="{00000000-0005-0000-0000-000042570000}"/>
    <cellStyle name="Normal 2 2 4 16 3 10" xfId="22455" xr:uid="{00000000-0005-0000-0000-000043570000}"/>
    <cellStyle name="Normal 2 2 4 16 3 2" xfId="22456" xr:uid="{00000000-0005-0000-0000-000044570000}"/>
    <cellStyle name="Normal 2 2 4 16 3 3" xfId="22457" xr:uid="{00000000-0005-0000-0000-000045570000}"/>
    <cellStyle name="Normal 2 2 4 16 3 4" xfId="22458" xr:uid="{00000000-0005-0000-0000-000046570000}"/>
    <cellStyle name="Normal 2 2 4 16 3 5" xfId="22459" xr:uid="{00000000-0005-0000-0000-000047570000}"/>
    <cellStyle name="Normal 2 2 4 16 3 6" xfId="22460" xr:uid="{00000000-0005-0000-0000-000048570000}"/>
    <cellStyle name="Normal 2 2 4 16 3 7" xfId="22461" xr:uid="{00000000-0005-0000-0000-000049570000}"/>
    <cellStyle name="Normal 2 2 4 16 3 8" xfId="22462" xr:uid="{00000000-0005-0000-0000-00004A570000}"/>
    <cellStyle name="Normal 2 2 4 16 3 9" xfId="22463" xr:uid="{00000000-0005-0000-0000-00004B570000}"/>
    <cellStyle name="Normal 2 2 4 16 4" xfId="22464" xr:uid="{00000000-0005-0000-0000-00004C570000}"/>
    <cellStyle name="Normal 2 2 4 16 4 10" xfId="22465" xr:uid="{00000000-0005-0000-0000-00004D570000}"/>
    <cellStyle name="Normal 2 2 4 16 4 2" xfId="22466" xr:uid="{00000000-0005-0000-0000-00004E570000}"/>
    <cellStyle name="Normal 2 2 4 16 4 3" xfId="22467" xr:uid="{00000000-0005-0000-0000-00004F570000}"/>
    <cellStyle name="Normal 2 2 4 16 4 4" xfId="22468" xr:uid="{00000000-0005-0000-0000-000050570000}"/>
    <cellStyle name="Normal 2 2 4 16 4 5" xfId="22469" xr:uid="{00000000-0005-0000-0000-000051570000}"/>
    <cellStyle name="Normal 2 2 4 16 4 6" xfId="22470" xr:uid="{00000000-0005-0000-0000-000052570000}"/>
    <cellStyle name="Normal 2 2 4 16 4 7" xfId="22471" xr:uid="{00000000-0005-0000-0000-000053570000}"/>
    <cellStyle name="Normal 2 2 4 16 4 8" xfId="22472" xr:uid="{00000000-0005-0000-0000-000054570000}"/>
    <cellStyle name="Normal 2 2 4 16 4 9" xfId="22473" xr:uid="{00000000-0005-0000-0000-000055570000}"/>
    <cellStyle name="Normal 2 2 4 16 5" xfId="22474" xr:uid="{00000000-0005-0000-0000-000056570000}"/>
    <cellStyle name="Normal 2 2 4 16 5 10" xfId="22475" xr:uid="{00000000-0005-0000-0000-000057570000}"/>
    <cellStyle name="Normal 2 2 4 16 5 2" xfId="22476" xr:uid="{00000000-0005-0000-0000-000058570000}"/>
    <cellStyle name="Normal 2 2 4 16 5 3" xfId="22477" xr:uid="{00000000-0005-0000-0000-000059570000}"/>
    <cellStyle name="Normal 2 2 4 16 5 4" xfId="22478" xr:uid="{00000000-0005-0000-0000-00005A570000}"/>
    <cellStyle name="Normal 2 2 4 16 5 5" xfId="22479" xr:uid="{00000000-0005-0000-0000-00005B570000}"/>
    <cellStyle name="Normal 2 2 4 16 5 6" xfId="22480" xr:uid="{00000000-0005-0000-0000-00005C570000}"/>
    <cellStyle name="Normal 2 2 4 16 5 7" xfId="22481" xr:uid="{00000000-0005-0000-0000-00005D570000}"/>
    <cellStyle name="Normal 2 2 4 16 5 8" xfId="22482" xr:uid="{00000000-0005-0000-0000-00005E570000}"/>
    <cellStyle name="Normal 2 2 4 16 5 9" xfId="22483" xr:uid="{00000000-0005-0000-0000-00005F570000}"/>
    <cellStyle name="Normal 2 2 4 16 6" xfId="22484" xr:uid="{00000000-0005-0000-0000-000060570000}"/>
    <cellStyle name="Normal 2 2 4 16 7" xfId="22485" xr:uid="{00000000-0005-0000-0000-000061570000}"/>
    <cellStyle name="Normal 2 2 4 16 8" xfId="22486" xr:uid="{00000000-0005-0000-0000-000062570000}"/>
    <cellStyle name="Normal 2 2 4 16 9" xfId="22487" xr:uid="{00000000-0005-0000-0000-000063570000}"/>
    <cellStyle name="Normal 2 2 4 17" xfId="22488" xr:uid="{00000000-0005-0000-0000-000064570000}"/>
    <cellStyle name="Normal 2 2 4 17 10" xfId="22489" xr:uid="{00000000-0005-0000-0000-000065570000}"/>
    <cellStyle name="Normal 2 2 4 17 11" xfId="22490" xr:uid="{00000000-0005-0000-0000-000066570000}"/>
    <cellStyle name="Normal 2 2 4 17 12" xfId="22491" xr:uid="{00000000-0005-0000-0000-000067570000}"/>
    <cellStyle name="Normal 2 2 4 17 13" xfId="22492" xr:uid="{00000000-0005-0000-0000-000068570000}"/>
    <cellStyle name="Normal 2 2 4 17 14" xfId="22493" xr:uid="{00000000-0005-0000-0000-000069570000}"/>
    <cellStyle name="Normal 2 2 4 17 2" xfId="22494" xr:uid="{00000000-0005-0000-0000-00006A570000}"/>
    <cellStyle name="Normal 2 2 4 17 2 10" xfId="22495" xr:uid="{00000000-0005-0000-0000-00006B570000}"/>
    <cellStyle name="Normal 2 2 4 17 2 2" xfId="22496" xr:uid="{00000000-0005-0000-0000-00006C570000}"/>
    <cellStyle name="Normal 2 2 4 17 2 3" xfId="22497" xr:uid="{00000000-0005-0000-0000-00006D570000}"/>
    <cellStyle name="Normal 2 2 4 17 2 4" xfId="22498" xr:uid="{00000000-0005-0000-0000-00006E570000}"/>
    <cellStyle name="Normal 2 2 4 17 2 5" xfId="22499" xr:uid="{00000000-0005-0000-0000-00006F570000}"/>
    <cellStyle name="Normal 2 2 4 17 2 6" xfId="22500" xr:uid="{00000000-0005-0000-0000-000070570000}"/>
    <cellStyle name="Normal 2 2 4 17 2 7" xfId="22501" xr:uid="{00000000-0005-0000-0000-000071570000}"/>
    <cellStyle name="Normal 2 2 4 17 2 8" xfId="22502" xr:uid="{00000000-0005-0000-0000-000072570000}"/>
    <cellStyle name="Normal 2 2 4 17 2 9" xfId="22503" xr:uid="{00000000-0005-0000-0000-000073570000}"/>
    <cellStyle name="Normal 2 2 4 17 3" xfId="22504" xr:uid="{00000000-0005-0000-0000-000074570000}"/>
    <cellStyle name="Normal 2 2 4 17 3 10" xfId="22505" xr:uid="{00000000-0005-0000-0000-000075570000}"/>
    <cellStyle name="Normal 2 2 4 17 3 2" xfId="22506" xr:uid="{00000000-0005-0000-0000-000076570000}"/>
    <cellStyle name="Normal 2 2 4 17 3 3" xfId="22507" xr:uid="{00000000-0005-0000-0000-000077570000}"/>
    <cellStyle name="Normal 2 2 4 17 3 4" xfId="22508" xr:uid="{00000000-0005-0000-0000-000078570000}"/>
    <cellStyle name="Normal 2 2 4 17 3 5" xfId="22509" xr:uid="{00000000-0005-0000-0000-000079570000}"/>
    <cellStyle name="Normal 2 2 4 17 3 6" xfId="22510" xr:uid="{00000000-0005-0000-0000-00007A570000}"/>
    <cellStyle name="Normal 2 2 4 17 3 7" xfId="22511" xr:uid="{00000000-0005-0000-0000-00007B570000}"/>
    <cellStyle name="Normal 2 2 4 17 3 8" xfId="22512" xr:uid="{00000000-0005-0000-0000-00007C570000}"/>
    <cellStyle name="Normal 2 2 4 17 3 9" xfId="22513" xr:uid="{00000000-0005-0000-0000-00007D570000}"/>
    <cellStyle name="Normal 2 2 4 17 4" xfId="22514" xr:uid="{00000000-0005-0000-0000-00007E570000}"/>
    <cellStyle name="Normal 2 2 4 17 4 10" xfId="22515" xr:uid="{00000000-0005-0000-0000-00007F570000}"/>
    <cellStyle name="Normal 2 2 4 17 4 2" xfId="22516" xr:uid="{00000000-0005-0000-0000-000080570000}"/>
    <cellStyle name="Normal 2 2 4 17 4 3" xfId="22517" xr:uid="{00000000-0005-0000-0000-000081570000}"/>
    <cellStyle name="Normal 2 2 4 17 4 4" xfId="22518" xr:uid="{00000000-0005-0000-0000-000082570000}"/>
    <cellStyle name="Normal 2 2 4 17 4 5" xfId="22519" xr:uid="{00000000-0005-0000-0000-000083570000}"/>
    <cellStyle name="Normal 2 2 4 17 4 6" xfId="22520" xr:uid="{00000000-0005-0000-0000-000084570000}"/>
    <cellStyle name="Normal 2 2 4 17 4 7" xfId="22521" xr:uid="{00000000-0005-0000-0000-000085570000}"/>
    <cellStyle name="Normal 2 2 4 17 4 8" xfId="22522" xr:uid="{00000000-0005-0000-0000-000086570000}"/>
    <cellStyle name="Normal 2 2 4 17 4 9" xfId="22523" xr:uid="{00000000-0005-0000-0000-000087570000}"/>
    <cellStyle name="Normal 2 2 4 17 5" xfId="22524" xr:uid="{00000000-0005-0000-0000-000088570000}"/>
    <cellStyle name="Normal 2 2 4 17 5 10" xfId="22525" xr:uid="{00000000-0005-0000-0000-000089570000}"/>
    <cellStyle name="Normal 2 2 4 17 5 2" xfId="22526" xr:uid="{00000000-0005-0000-0000-00008A570000}"/>
    <cellStyle name="Normal 2 2 4 17 5 3" xfId="22527" xr:uid="{00000000-0005-0000-0000-00008B570000}"/>
    <cellStyle name="Normal 2 2 4 17 5 4" xfId="22528" xr:uid="{00000000-0005-0000-0000-00008C570000}"/>
    <cellStyle name="Normal 2 2 4 17 5 5" xfId="22529" xr:uid="{00000000-0005-0000-0000-00008D570000}"/>
    <cellStyle name="Normal 2 2 4 17 5 6" xfId="22530" xr:uid="{00000000-0005-0000-0000-00008E570000}"/>
    <cellStyle name="Normal 2 2 4 17 5 7" xfId="22531" xr:uid="{00000000-0005-0000-0000-00008F570000}"/>
    <cellStyle name="Normal 2 2 4 17 5 8" xfId="22532" xr:uid="{00000000-0005-0000-0000-000090570000}"/>
    <cellStyle name="Normal 2 2 4 17 5 9" xfId="22533" xr:uid="{00000000-0005-0000-0000-000091570000}"/>
    <cellStyle name="Normal 2 2 4 17 6" xfId="22534" xr:uid="{00000000-0005-0000-0000-000092570000}"/>
    <cellStyle name="Normal 2 2 4 17 7" xfId="22535" xr:uid="{00000000-0005-0000-0000-000093570000}"/>
    <cellStyle name="Normal 2 2 4 17 8" xfId="22536" xr:uid="{00000000-0005-0000-0000-000094570000}"/>
    <cellStyle name="Normal 2 2 4 17 9" xfId="22537" xr:uid="{00000000-0005-0000-0000-000095570000}"/>
    <cellStyle name="Normal 2 2 4 18" xfId="22538" xr:uid="{00000000-0005-0000-0000-000096570000}"/>
    <cellStyle name="Normal 2 2 4 18 10" xfId="22539" xr:uid="{00000000-0005-0000-0000-000097570000}"/>
    <cellStyle name="Normal 2 2 4 18 11" xfId="22540" xr:uid="{00000000-0005-0000-0000-000098570000}"/>
    <cellStyle name="Normal 2 2 4 18 12" xfId="22541" xr:uid="{00000000-0005-0000-0000-000099570000}"/>
    <cellStyle name="Normal 2 2 4 18 13" xfId="22542" xr:uid="{00000000-0005-0000-0000-00009A570000}"/>
    <cellStyle name="Normal 2 2 4 18 14" xfId="22543" xr:uid="{00000000-0005-0000-0000-00009B570000}"/>
    <cellStyle name="Normal 2 2 4 18 2" xfId="22544" xr:uid="{00000000-0005-0000-0000-00009C570000}"/>
    <cellStyle name="Normal 2 2 4 18 2 10" xfId="22545" xr:uid="{00000000-0005-0000-0000-00009D570000}"/>
    <cellStyle name="Normal 2 2 4 18 2 2" xfId="22546" xr:uid="{00000000-0005-0000-0000-00009E570000}"/>
    <cellStyle name="Normal 2 2 4 18 2 3" xfId="22547" xr:uid="{00000000-0005-0000-0000-00009F570000}"/>
    <cellStyle name="Normal 2 2 4 18 2 4" xfId="22548" xr:uid="{00000000-0005-0000-0000-0000A0570000}"/>
    <cellStyle name="Normal 2 2 4 18 2 5" xfId="22549" xr:uid="{00000000-0005-0000-0000-0000A1570000}"/>
    <cellStyle name="Normal 2 2 4 18 2 6" xfId="22550" xr:uid="{00000000-0005-0000-0000-0000A2570000}"/>
    <cellStyle name="Normal 2 2 4 18 2 7" xfId="22551" xr:uid="{00000000-0005-0000-0000-0000A3570000}"/>
    <cellStyle name="Normal 2 2 4 18 2 8" xfId="22552" xr:uid="{00000000-0005-0000-0000-0000A4570000}"/>
    <cellStyle name="Normal 2 2 4 18 2 9" xfId="22553" xr:uid="{00000000-0005-0000-0000-0000A5570000}"/>
    <cellStyle name="Normal 2 2 4 18 3" xfId="22554" xr:uid="{00000000-0005-0000-0000-0000A6570000}"/>
    <cellStyle name="Normal 2 2 4 18 3 10" xfId="22555" xr:uid="{00000000-0005-0000-0000-0000A7570000}"/>
    <cellStyle name="Normal 2 2 4 18 3 2" xfId="22556" xr:uid="{00000000-0005-0000-0000-0000A8570000}"/>
    <cellStyle name="Normal 2 2 4 18 3 3" xfId="22557" xr:uid="{00000000-0005-0000-0000-0000A9570000}"/>
    <cellStyle name="Normal 2 2 4 18 3 4" xfId="22558" xr:uid="{00000000-0005-0000-0000-0000AA570000}"/>
    <cellStyle name="Normal 2 2 4 18 3 5" xfId="22559" xr:uid="{00000000-0005-0000-0000-0000AB570000}"/>
    <cellStyle name="Normal 2 2 4 18 3 6" xfId="22560" xr:uid="{00000000-0005-0000-0000-0000AC570000}"/>
    <cellStyle name="Normal 2 2 4 18 3 7" xfId="22561" xr:uid="{00000000-0005-0000-0000-0000AD570000}"/>
    <cellStyle name="Normal 2 2 4 18 3 8" xfId="22562" xr:uid="{00000000-0005-0000-0000-0000AE570000}"/>
    <cellStyle name="Normal 2 2 4 18 3 9" xfId="22563" xr:uid="{00000000-0005-0000-0000-0000AF570000}"/>
    <cellStyle name="Normal 2 2 4 18 4" xfId="22564" xr:uid="{00000000-0005-0000-0000-0000B0570000}"/>
    <cellStyle name="Normal 2 2 4 18 4 10" xfId="22565" xr:uid="{00000000-0005-0000-0000-0000B1570000}"/>
    <cellStyle name="Normal 2 2 4 18 4 2" xfId="22566" xr:uid="{00000000-0005-0000-0000-0000B2570000}"/>
    <cellStyle name="Normal 2 2 4 18 4 3" xfId="22567" xr:uid="{00000000-0005-0000-0000-0000B3570000}"/>
    <cellStyle name="Normal 2 2 4 18 4 4" xfId="22568" xr:uid="{00000000-0005-0000-0000-0000B4570000}"/>
    <cellStyle name="Normal 2 2 4 18 4 5" xfId="22569" xr:uid="{00000000-0005-0000-0000-0000B5570000}"/>
    <cellStyle name="Normal 2 2 4 18 4 6" xfId="22570" xr:uid="{00000000-0005-0000-0000-0000B6570000}"/>
    <cellStyle name="Normal 2 2 4 18 4 7" xfId="22571" xr:uid="{00000000-0005-0000-0000-0000B7570000}"/>
    <cellStyle name="Normal 2 2 4 18 4 8" xfId="22572" xr:uid="{00000000-0005-0000-0000-0000B8570000}"/>
    <cellStyle name="Normal 2 2 4 18 4 9" xfId="22573" xr:uid="{00000000-0005-0000-0000-0000B9570000}"/>
    <cellStyle name="Normal 2 2 4 18 5" xfId="22574" xr:uid="{00000000-0005-0000-0000-0000BA570000}"/>
    <cellStyle name="Normal 2 2 4 18 5 10" xfId="22575" xr:uid="{00000000-0005-0000-0000-0000BB570000}"/>
    <cellStyle name="Normal 2 2 4 18 5 2" xfId="22576" xr:uid="{00000000-0005-0000-0000-0000BC570000}"/>
    <cellStyle name="Normal 2 2 4 18 5 3" xfId="22577" xr:uid="{00000000-0005-0000-0000-0000BD570000}"/>
    <cellStyle name="Normal 2 2 4 18 5 4" xfId="22578" xr:uid="{00000000-0005-0000-0000-0000BE570000}"/>
    <cellStyle name="Normal 2 2 4 18 5 5" xfId="22579" xr:uid="{00000000-0005-0000-0000-0000BF570000}"/>
    <cellStyle name="Normal 2 2 4 18 5 6" xfId="22580" xr:uid="{00000000-0005-0000-0000-0000C0570000}"/>
    <cellStyle name="Normal 2 2 4 18 5 7" xfId="22581" xr:uid="{00000000-0005-0000-0000-0000C1570000}"/>
    <cellStyle name="Normal 2 2 4 18 5 8" xfId="22582" xr:uid="{00000000-0005-0000-0000-0000C2570000}"/>
    <cellStyle name="Normal 2 2 4 18 5 9" xfId="22583" xr:uid="{00000000-0005-0000-0000-0000C3570000}"/>
    <cellStyle name="Normal 2 2 4 18 6" xfId="22584" xr:uid="{00000000-0005-0000-0000-0000C4570000}"/>
    <cellStyle name="Normal 2 2 4 18 7" xfId="22585" xr:uid="{00000000-0005-0000-0000-0000C5570000}"/>
    <cellStyle name="Normal 2 2 4 18 8" xfId="22586" xr:uid="{00000000-0005-0000-0000-0000C6570000}"/>
    <cellStyle name="Normal 2 2 4 18 9" xfId="22587" xr:uid="{00000000-0005-0000-0000-0000C7570000}"/>
    <cellStyle name="Normal 2 2 4 19" xfId="22588" xr:uid="{00000000-0005-0000-0000-0000C8570000}"/>
    <cellStyle name="Normal 2 2 4 19 10" xfId="22589" xr:uid="{00000000-0005-0000-0000-0000C9570000}"/>
    <cellStyle name="Normal 2 2 4 19 11" xfId="22590" xr:uid="{00000000-0005-0000-0000-0000CA570000}"/>
    <cellStyle name="Normal 2 2 4 19 12" xfId="22591" xr:uid="{00000000-0005-0000-0000-0000CB570000}"/>
    <cellStyle name="Normal 2 2 4 19 13" xfId="22592" xr:uid="{00000000-0005-0000-0000-0000CC570000}"/>
    <cellStyle name="Normal 2 2 4 19 14" xfId="22593" xr:uid="{00000000-0005-0000-0000-0000CD570000}"/>
    <cellStyle name="Normal 2 2 4 19 2" xfId="22594" xr:uid="{00000000-0005-0000-0000-0000CE570000}"/>
    <cellStyle name="Normal 2 2 4 19 2 10" xfId="22595" xr:uid="{00000000-0005-0000-0000-0000CF570000}"/>
    <cellStyle name="Normal 2 2 4 19 2 2" xfId="22596" xr:uid="{00000000-0005-0000-0000-0000D0570000}"/>
    <cellStyle name="Normal 2 2 4 19 2 3" xfId="22597" xr:uid="{00000000-0005-0000-0000-0000D1570000}"/>
    <cellStyle name="Normal 2 2 4 19 2 4" xfId="22598" xr:uid="{00000000-0005-0000-0000-0000D2570000}"/>
    <cellStyle name="Normal 2 2 4 19 2 5" xfId="22599" xr:uid="{00000000-0005-0000-0000-0000D3570000}"/>
    <cellStyle name="Normal 2 2 4 19 2 6" xfId="22600" xr:uid="{00000000-0005-0000-0000-0000D4570000}"/>
    <cellStyle name="Normal 2 2 4 19 2 7" xfId="22601" xr:uid="{00000000-0005-0000-0000-0000D5570000}"/>
    <cellStyle name="Normal 2 2 4 19 2 8" xfId="22602" xr:uid="{00000000-0005-0000-0000-0000D6570000}"/>
    <cellStyle name="Normal 2 2 4 19 2 9" xfId="22603" xr:uid="{00000000-0005-0000-0000-0000D7570000}"/>
    <cellStyle name="Normal 2 2 4 19 3" xfId="22604" xr:uid="{00000000-0005-0000-0000-0000D8570000}"/>
    <cellStyle name="Normal 2 2 4 19 3 10" xfId="22605" xr:uid="{00000000-0005-0000-0000-0000D9570000}"/>
    <cellStyle name="Normal 2 2 4 19 3 2" xfId="22606" xr:uid="{00000000-0005-0000-0000-0000DA570000}"/>
    <cellStyle name="Normal 2 2 4 19 3 3" xfId="22607" xr:uid="{00000000-0005-0000-0000-0000DB570000}"/>
    <cellStyle name="Normal 2 2 4 19 3 4" xfId="22608" xr:uid="{00000000-0005-0000-0000-0000DC570000}"/>
    <cellStyle name="Normal 2 2 4 19 3 5" xfId="22609" xr:uid="{00000000-0005-0000-0000-0000DD570000}"/>
    <cellStyle name="Normal 2 2 4 19 3 6" xfId="22610" xr:uid="{00000000-0005-0000-0000-0000DE570000}"/>
    <cellStyle name="Normal 2 2 4 19 3 7" xfId="22611" xr:uid="{00000000-0005-0000-0000-0000DF570000}"/>
    <cellStyle name="Normal 2 2 4 19 3 8" xfId="22612" xr:uid="{00000000-0005-0000-0000-0000E0570000}"/>
    <cellStyle name="Normal 2 2 4 19 3 9" xfId="22613" xr:uid="{00000000-0005-0000-0000-0000E1570000}"/>
    <cellStyle name="Normal 2 2 4 19 4" xfId="22614" xr:uid="{00000000-0005-0000-0000-0000E2570000}"/>
    <cellStyle name="Normal 2 2 4 19 4 10" xfId="22615" xr:uid="{00000000-0005-0000-0000-0000E3570000}"/>
    <cellStyle name="Normal 2 2 4 19 4 2" xfId="22616" xr:uid="{00000000-0005-0000-0000-0000E4570000}"/>
    <cellStyle name="Normal 2 2 4 19 4 3" xfId="22617" xr:uid="{00000000-0005-0000-0000-0000E5570000}"/>
    <cellStyle name="Normal 2 2 4 19 4 4" xfId="22618" xr:uid="{00000000-0005-0000-0000-0000E6570000}"/>
    <cellStyle name="Normal 2 2 4 19 4 5" xfId="22619" xr:uid="{00000000-0005-0000-0000-0000E7570000}"/>
    <cellStyle name="Normal 2 2 4 19 4 6" xfId="22620" xr:uid="{00000000-0005-0000-0000-0000E8570000}"/>
    <cellStyle name="Normal 2 2 4 19 4 7" xfId="22621" xr:uid="{00000000-0005-0000-0000-0000E9570000}"/>
    <cellStyle name="Normal 2 2 4 19 4 8" xfId="22622" xr:uid="{00000000-0005-0000-0000-0000EA570000}"/>
    <cellStyle name="Normal 2 2 4 19 4 9" xfId="22623" xr:uid="{00000000-0005-0000-0000-0000EB570000}"/>
    <cellStyle name="Normal 2 2 4 19 5" xfId="22624" xr:uid="{00000000-0005-0000-0000-0000EC570000}"/>
    <cellStyle name="Normal 2 2 4 19 5 10" xfId="22625" xr:uid="{00000000-0005-0000-0000-0000ED570000}"/>
    <cellStyle name="Normal 2 2 4 19 5 2" xfId="22626" xr:uid="{00000000-0005-0000-0000-0000EE570000}"/>
    <cellStyle name="Normal 2 2 4 19 5 3" xfId="22627" xr:uid="{00000000-0005-0000-0000-0000EF570000}"/>
    <cellStyle name="Normal 2 2 4 19 5 4" xfId="22628" xr:uid="{00000000-0005-0000-0000-0000F0570000}"/>
    <cellStyle name="Normal 2 2 4 19 5 5" xfId="22629" xr:uid="{00000000-0005-0000-0000-0000F1570000}"/>
    <cellStyle name="Normal 2 2 4 19 5 6" xfId="22630" xr:uid="{00000000-0005-0000-0000-0000F2570000}"/>
    <cellStyle name="Normal 2 2 4 19 5 7" xfId="22631" xr:uid="{00000000-0005-0000-0000-0000F3570000}"/>
    <cellStyle name="Normal 2 2 4 19 5 8" xfId="22632" xr:uid="{00000000-0005-0000-0000-0000F4570000}"/>
    <cellStyle name="Normal 2 2 4 19 5 9" xfId="22633" xr:uid="{00000000-0005-0000-0000-0000F5570000}"/>
    <cellStyle name="Normal 2 2 4 19 6" xfId="22634" xr:uid="{00000000-0005-0000-0000-0000F6570000}"/>
    <cellStyle name="Normal 2 2 4 19 7" xfId="22635" xr:uid="{00000000-0005-0000-0000-0000F7570000}"/>
    <cellStyle name="Normal 2 2 4 19 8" xfId="22636" xr:uid="{00000000-0005-0000-0000-0000F8570000}"/>
    <cellStyle name="Normal 2 2 4 19 9" xfId="22637" xr:uid="{00000000-0005-0000-0000-0000F9570000}"/>
    <cellStyle name="Normal 2 2 4 2" xfId="22638" xr:uid="{00000000-0005-0000-0000-0000FA570000}"/>
    <cellStyle name="Normal 2 2 4 2 10" xfId="22639" xr:uid="{00000000-0005-0000-0000-0000FB570000}"/>
    <cellStyle name="Normal 2 2 4 2 11" xfId="22640" xr:uid="{00000000-0005-0000-0000-0000FC570000}"/>
    <cellStyle name="Normal 2 2 4 2 12" xfId="22641" xr:uid="{00000000-0005-0000-0000-0000FD570000}"/>
    <cellStyle name="Normal 2 2 4 2 13" xfId="22642" xr:uid="{00000000-0005-0000-0000-0000FE570000}"/>
    <cellStyle name="Normal 2 2 4 2 14" xfId="22643" xr:uid="{00000000-0005-0000-0000-0000FF570000}"/>
    <cellStyle name="Normal 2 2 4 2 15" xfId="22644" xr:uid="{00000000-0005-0000-0000-000000580000}"/>
    <cellStyle name="Normal 2 2 4 2 16" xfId="22645" xr:uid="{00000000-0005-0000-0000-000001580000}"/>
    <cellStyle name="Normal 2 2 4 2 17" xfId="22646" xr:uid="{00000000-0005-0000-0000-000002580000}"/>
    <cellStyle name="Normal 2 2 4 2 18" xfId="22647" xr:uid="{00000000-0005-0000-0000-000003580000}"/>
    <cellStyle name="Normal 2 2 4 2 19" xfId="22648" xr:uid="{00000000-0005-0000-0000-000004580000}"/>
    <cellStyle name="Normal 2 2 4 2 2" xfId="22649" xr:uid="{00000000-0005-0000-0000-000005580000}"/>
    <cellStyle name="Normal 2 2 4 2 2 10" xfId="22650" xr:uid="{00000000-0005-0000-0000-000006580000}"/>
    <cellStyle name="Normal 2 2 4 2 2 10 10" xfId="22651" xr:uid="{00000000-0005-0000-0000-000007580000}"/>
    <cellStyle name="Normal 2 2 4 2 2 10 11" xfId="22652" xr:uid="{00000000-0005-0000-0000-000008580000}"/>
    <cellStyle name="Normal 2 2 4 2 2 10 12" xfId="22653" xr:uid="{00000000-0005-0000-0000-000009580000}"/>
    <cellStyle name="Normal 2 2 4 2 2 10 13" xfId="22654" xr:uid="{00000000-0005-0000-0000-00000A580000}"/>
    <cellStyle name="Normal 2 2 4 2 2 10 14" xfId="22655" xr:uid="{00000000-0005-0000-0000-00000B580000}"/>
    <cellStyle name="Normal 2 2 4 2 2 10 2" xfId="22656" xr:uid="{00000000-0005-0000-0000-00000C580000}"/>
    <cellStyle name="Normal 2 2 4 2 2 10 2 10" xfId="22657" xr:uid="{00000000-0005-0000-0000-00000D580000}"/>
    <cellStyle name="Normal 2 2 4 2 2 10 2 2" xfId="22658" xr:uid="{00000000-0005-0000-0000-00000E580000}"/>
    <cellStyle name="Normal 2 2 4 2 2 10 2 3" xfId="22659" xr:uid="{00000000-0005-0000-0000-00000F580000}"/>
    <cellStyle name="Normal 2 2 4 2 2 10 2 4" xfId="22660" xr:uid="{00000000-0005-0000-0000-000010580000}"/>
    <cellStyle name="Normal 2 2 4 2 2 10 2 5" xfId="22661" xr:uid="{00000000-0005-0000-0000-000011580000}"/>
    <cellStyle name="Normal 2 2 4 2 2 10 2 6" xfId="22662" xr:uid="{00000000-0005-0000-0000-000012580000}"/>
    <cellStyle name="Normal 2 2 4 2 2 10 2 7" xfId="22663" xr:uid="{00000000-0005-0000-0000-000013580000}"/>
    <cellStyle name="Normal 2 2 4 2 2 10 2 8" xfId="22664" xr:uid="{00000000-0005-0000-0000-000014580000}"/>
    <cellStyle name="Normal 2 2 4 2 2 10 2 9" xfId="22665" xr:uid="{00000000-0005-0000-0000-000015580000}"/>
    <cellStyle name="Normal 2 2 4 2 2 10 3" xfId="22666" xr:uid="{00000000-0005-0000-0000-000016580000}"/>
    <cellStyle name="Normal 2 2 4 2 2 10 3 10" xfId="22667" xr:uid="{00000000-0005-0000-0000-000017580000}"/>
    <cellStyle name="Normal 2 2 4 2 2 10 3 2" xfId="22668" xr:uid="{00000000-0005-0000-0000-000018580000}"/>
    <cellStyle name="Normal 2 2 4 2 2 10 3 3" xfId="22669" xr:uid="{00000000-0005-0000-0000-000019580000}"/>
    <cellStyle name="Normal 2 2 4 2 2 10 3 4" xfId="22670" xr:uid="{00000000-0005-0000-0000-00001A580000}"/>
    <cellStyle name="Normal 2 2 4 2 2 10 3 5" xfId="22671" xr:uid="{00000000-0005-0000-0000-00001B580000}"/>
    <cellStyle name="Normal 2 2 4 2 2 10 3 6" xfId="22672" xr:uid="{00000000-0005-0000-0000-00001C580000}"/>
    <cellStyle name="Normal 2 2 4 2 2 10 3 7" xfId="22673" xr:uid="{00000000-0005-0000-0000-00001D580000}"/>
    <cellStyle name="Normal 2 2 4 2 2 10 3 8" xfId="22674" xr:uid="{00000000-0005-0000-0000-00001E580000}"/>
    <cellStyle name="Normal 2 2 4 2 2 10 3 9" xfId="22675" xr:uid="{00000000-0005-0000-0000-00001F580000}"/>
    <cellStyle name="Normal 2 2 4 2 2 10 4" xfId="22676" xr:uid="{00000000-0005-0000-0000-000020580000}"/>
    <cellStyle name="Normal 2 2 4 2 2 10 4 10" xfId="22677" xr:uid="{00000000-0005-0000-0000-000021580000}"/>
    <cellStyle name="Normal 2 2 4 2 2 10 4 2" xfId="22678" xr:uid="{00000000-0005-0000-0000-000022580000}"/>
    <cellStyle name="Normal 2 2 4 2 2 10 4 3" xfId="22679" xr:uid="{00000000-0005-0000-0000-000023580000}"/>
    <cellStyle name="Normal 2 2 4 2 2 10 4 4" xfId="22680" xr:uid="{00000000-0005-0000-0000-000024580000}"/>
    <cellStyle name="Normal 2 2 4 2 2 10 4 5" xfId="22681" xr:uid="{00000000-0005-0000-0000-000025580000}"/>
    <cellStyle name="Normal 2 2 4 2 2 10 4 6" xfId="22682" xr:uid="{00000000-0005-0000-0000-000026580000}"/>
    <cellStyle name="Normal 2 2 4 2 2 10 4 7" xfId="22683" xr:uid="{00000000-0005-0000-0000-000027580000}"/>
    <cellStyle name="Normal 2 2 4 2 2 10 4 8" xfId="22684" xr:uid="{00000000-0005-0000-0000-000028580000}"/>
    <cellStyle name="Normal 2 2 4 2 2 10 4 9" xfId="22685" xr:uid="{00000000-0005-0000-0000-000029580000}"/>
    <cellStyle name="Normal 2 2 4 2 2 10 5" xfId="22686" xr:uid="{00000000-0005-0000-0000-00002A580000}"/>
    <cellStyle name="Normal 2 2 4 2 2 10 5 10" xfId="22687" xr:uid="{00000000-0005-0000-0000-00002B580000}"/>
    <cellStyle name="Normal 2 2 4 2 2 10 5 2" xfId="22688" xr:uid="{00000000-0005-0000-0000-00002C580000}"/>
    <cellStyle name="Normal 2 2 4 2 2 10 5 3" xfId="22689" xr:uid="{00000000-0005-0000-0000-00002D580000}"/>
    <cellStyle name="Normal 2 2 4 2 2 10 5 4" xfId="22690" xr:uid="{00000000-0005-0000-0000-00002E580000}"/>
    <cellStyle name="Normal 2 2 4 2 2 10 5 5" xfId="22691" xr:uid="{00000000-0005-0000-0000-00002F580000}"/>
    <cellStyle name="Normal 2 2 4 2 2 10 5 6" xfId="22692" xr:uid="{00000000-0005-0000-0000-000030580000}"/>
    <cellStyle name="Normal 2 2 4 2 2 10 5 7" xfId="22693" xr:uid="{00000000-0005-0000-0000-000031580000}"/>
    <cellStyle name="Normal 2 2 4 2 2 10 5 8" xfId="22694" xr:uid="{00000000-0005-0000-0000-000032580000}"/>
    <cellStyle name="Normal 2 2 4 2 2 10 5 9" xfId="22695" xr:uid="{00000000-0005-0000-0000-000033580000}"/>
    <cellStyle name="Normal 2 2 4 2 2 10 6" xfId="22696" xr:uid="{00000000-0005-0000-0000-000034580000}"/>
    <cellStyle name="Normal 2 2 4 2 2 10 7" xfId="22697" xr:uid="{00000000-0005-0000-0000-000035580000}"/>
    <cellStyle name="Normal 2 2 4 2 2 10 8" xfId="22698" xr:uid="{00000000-0005-0000-0000-000036580000}"/>
    <cellStyle name="Normal 2 2 4 2 2 10 9" xfId="22699" xr:uid="{00000000-0005-0000-0000-000037580000}"/>
    <cellStyle name="Normal 2 2 4 2 2 11" xfId="22700" xr:uid="{00000000-0005-0000-0000-000038580000}"/>
    <cellStyle name="Normal 2 2 4 2 2 11 10" xfId="22701" xr:uid="{00000000-0005-0000-0000-000039580000}"/>
    <cellStyle name="Normal 2 2 4 2 2 11 11" xfId="22702" xr:uid="{00000000-0005-0000-0000-00003A580000}"/>
    <cellStyle name="Normal 2 2 4 2 2 11 12" xfId="22703" xr:uid="{00000000-0005-0000-0000-00003B580000}"/>
    <cellStyle name="Normal 2 2 4 2 2 11 13" xfId="22704" xr:uid="{00000000-0005-0000-0000-00003C580000}"/>
    <cellStyle name="Normal 2 2 4 2 2 11 14" xfId="22705" xr:uid="{00000000-0005-0000-0000-00003D580000}"/>
    <cellStyle name="Normal 2 2 4 2 2 11 2" xfId="22706" xr:uid="{00000000-0005-0000-0000-00003E580000}"/>
    <cellStyle name="Normal 2 2 4 2 2 11 2 10" xfId="22707" xr:uid="{00000000-0005-0000-0000-00003F580000}"/>
    <cellStyle name="Normal 2 2 4 2 2 11 2 2" xfId="22708" xr:uid="{00000000-0005-0000-0000-000040580000}"/>
    <cellStyle name="Normal 2 2 4 2 2 11 2 3" xfId="22709" xr:uid="{00000000-0005-0000-0000-000041580000}"/>
    <cellStyle name="Normal 2 2 4 2 2 11 2 4" xfId="22710" xr:uid="{00000000-0005-0000-0000-000042580000}"/>
    <cellStyle name="Normal 2 2 4 2 2 11 2 5" xfId="22711" xr:uid="{00000000-0005-0000-0000-000043580000}"/>
    <cellStyle name="Normal 2 2 4 2 2 11 2 6" xfId="22712" xr:uid="{00000000-0005-0000-0000-000044580000}"/>
    <cellStyle name="Normal 2 2 4 2 2 11 2 7" xfId="22713" xr:uid="{00000000-0005-0000-0000-000045580000}"/>
    <cellStyle name="Normal 2 2 4 2 2 11 2 8" xfId="22714" xr:uid="{00000000-0005-0000-0000-000046580000}"/>
    <cellStyle name="Normal 2 2 4 2 2 11 2 9" xfId="22715" xr:uid="{00000000-0005-0000-0000-000047580000}"/>
    <cellStyle name="Normal 2 2 4 2 2 11 3" xfId="22716" xr:uid="{00000000-0005-0000-0000-000048580000}"/>
    <cellStyle name="Normal 2 2 4 2 2 11 3 10" xfId="22717" xr:uid="{00000000-0005-0000-0000-000049580000}"/>
    <cellStyle name="Normal 2 2 4 2 2 11 3 2" xfId="22718" xr:uid="{00000000-0005-0000-0000-00004A580000}"/>
    <cellStyle name="Normal 2 2 4 2 2 11 3 3" xfId="22719" xr:uid="{00000000-0005-0000-0000-00004B580000}"/>
    <cellStyle name="Normal 2 2 4 2 2 11 3 4" xfId="22720" xr:uid="{00000000-0005-0000-0000-00004C580000}"/>
    <cellStyle name="Normal 2 2 4 2 2 11 3 5" xfId="22721" xr:uid="{00000000-0005-0000-0000-00004D580000}"/>
    <cellStyle name="Normal 2 2 4 2 2 11 3 6" xfId="22722" xr:uid="{00000000-0005-0000-0000-00004E580000}"/>
    <cellStyle name="Normal 2 2 4 2 2 11 3 7" xfId="22723" xr:uid="{00000000-0005-0000-0000-00004F580000}"/>
    <cellStyle name="Normal 2 2 4 2 2 11 3 8" xfId="22724" xr:uid="{00000000-0005-0000-0000-000050580000}"/>
    <cellStyle name="Normal 2 2 4 2 2 11 3 9" xfId="22725" xr:uid="{00000000-0005-0000-0000-000051580000}"/>
    <cellStyle name="Normal 2 2 4 2 2 11 4" xfId="22726" xr:uid="{00000000-0005-0000-0000-000052580000}"/>
    <cellStyle name="Normal 2 2 4 2 2 11 4 10" xfId="22727" xr:uid="{00000000-0005-0000-0000-000053580000}"/>
    <cellStyle name="Normal 2 2 4 2 2 11 4 2" xfId="22728" xr:uid="{00000000-0005-0000-0000-000054580000}"/>
    <cellStyle name="Normal 2 2 4 2 2 11 4 3" xfId="22729" xr:uid="{00000000-0005-0000-0000-000055580000}"/>
    <cellStyle name="Normal 2 2 4 2 2 11 4 4" xfId="22730" xr:uid="{00000000-0005-0000-0000-000056580000}"/>
    <cellStyle name="Normal 2 2 4 2 2 11 4 5" xfId="22731" xr:uid="{00000000-0005-0000-0000-000057580000}"/>
    <cellStyle name="Normal 2 2 4 2 2 11 4 6" xfId="22732" xr:uid="{00000000-0005-0000-0000-000058580000}"/>
    <cellStyle name="Normal 2 2 4 2 2 11 4 7" xfId="22733" xr:uid="{00000000-0005-0000-0000-000059580000}"/>
    <cellStyle name="Normal 2 2 4 2 2 11 4 8" xfId="22734" xr:uid="{00000000-0005-0000-0000-00005A580000}"/>
    <cellStyle name="Normal 2 2 4 2 2 11 4 9" xfId="22735" xr:uid="{00000000-0005-0000-0000-00005B580000}"/>
    <cellStyle name="Normal 2 2 4 2 2 11 5" xfId="22736" xr:uid="{00000000-0005-0000-0000-00005C580000}"/>
    <cellStyle name="Normal 2 2 4 2 2 11 5 10" xfId="22737" xr:uid="{00000000-0005-0000-0000-00005D580000}"/>
    <cellStyle name="Normal 2 2 4 2 2 11 5 2" xfId="22738" xr:uid="{00000000-0005-0000-0000-00005E580000}"/>
    <cellStyle name="Normal 2 2 4 2 2 11 5 3" xfId="22739" xr:uid="{00000000-0005-0000-0000-00005F580000}"/>
    <cellStyle name="Normal 2 2 4 2 2 11 5 4" xfId="22740" xr:uid="{00000000-0005-0000-0000-000060580000}"/>
    <cellStyle name="Normal 2 2 4 2 2 11 5 5" xfId="22741" xr:uid="{00000000-0005-0000-0000-000061580000}"/>
    <cellStyle name="Normal 2 2 4 2 2 11 5 6" xfId="22742" xr:uid="{00000000-0005-0000-0000-000062580000}"/>
    <cellStyle name="Normal 2 2 4 2 2 11 5 7" xfId="22743" xr:uid="{00000000-0005-0000-0000-000063580000}"/>
    <cellStyle name="Normal 2 2 4 2 2 11 5 8" xfId="22744" xr:uid="{00000000-0005-0000-0000-000064580000}"/>
    <cellStyle name="Normal 2 2 4 2 2 11 5 9" xfId="22745" xr:uid="{00000000-0005-0000-0000-000065580000}"/>
    <cellStyle name="Normal 2 2 4 2 2 11 6" xfId="22746" xr:uid="{00000000-0005-0000-0000-000066580000}"/>
    <cellStyle name="Normal 2 2 4 2 2 11 7" xfId="22747" xr:uid="{00000000-0005-0000-0000-000067580000}"/>
    <cellStyle name="Normal 2 2 4 2 2 11 8" xfId="22748" xr:uid="{00000000-0005-0000-0000-000068580000}"/>
    <cellStyle name="Normal 2 2 4 2 2 11 9" xfId="22749" xr:uid="{00000000-0005-0000-0000-000069580000}"/>
    <cellStyle name="Normal 2 2 4 2 2 12" xfId="22750" xr:uid="{00000000-0005-0000-0000-00006A580000}"/>
    <cellStyle name="Normal 2 2 4 2 2 12 10" xfId="22751" xr:uid="{00000000-0005-0000-0000-00006B580000}"/>
    <cellStyle name="Normal 2 2 4 2 2 12 11" xfId="22752" xr:uid="{00000000-0005-0000-0000-00006C580000}"/>
    <cellStyle name="Normal 2 2 4 2 2 12 12" xfId="22753" xr:uid="{00000000-0005-0000-0000-00006D580000}"/>
    <cellStyle name="Normal 2 2 4 2 2 12 13" xfId="22754" xr:uid="{00000000-0005-0000-0000-00006E580000}"/>
    <cellStyle name="Normal 2 2 4 2 2 12 14" xfId="22755" xr:uid="{00000000-0005-0000-0000-00006F580000}"/>
    <cellStyle name="Normal 2 2 4 2 2 12 2" xfId="22756" xr:uid="{00000000-0005-0000-0000-000070580000}"/>
    <cellStyle name="Normal 2 2 4 2 2 12 2 10" xfId="22757" xr:uid="{00000000-0005-0000-0000-000071580000}"/>
    <cellStyle name="Normal 2 2 4 2 2 12 2 2" xfId="22758" xr:uid="{00000000-0005-0000-0000-000072580000}"/>
    <cellStyle name="Normal 2 2 4 2 2 12 2 3" xfId="22759" xr:uid="{00000000-0005-0000-0000-000073580000}"/>
    <cellStyle name="Normal 2 2 4 2 2 12 2 4" xfId="22760" xr:uid="{00000000-0005-0000-0000-000074580000}"/>
    <cellStyle name="Normal 2 2 4 2 2 12 2 5" xfId="22761" xr:uid="{00000000-0005-0000-0000-000075580000}"/>
    <cellStyle name="Normal 2 2 4 2 2 12 2 6" xfId="22762" xr:uid="{00000000-0005-0000-0000-000076580000}"/>
    <cellStyle name="Normal 2 2 4 2 2 12 2 7" xfId="22763" xr:uid="{00000000-0005-0000-0000-000077580000}"/>
    <cellStyle name="Normal 2 2 4 2 2 12 2 8" xfId="22764" xr:uid="{00000000-0005-0000-0000-000078580000}"/>
    <cellStyle name="Normal 2 2 4 2 2 12 2 9" xfId="22765" xr:uid="{00000000-0005-0000-0000-000079580000}"/>
    <cellStyle name="Normal 2 2 4 2 2 12 3" xfId="22766" xr:uid="{00000000-0005-0000-0000-00007A580000}"/>
    <cellStyle name="Normal 2 2 4 2 2 12 3 10" xfId="22767" xr:uid="{00000000-0005-0000-0000-00007B580000}"/>
    <cellStyle name="Normal 2 2 4 2 2 12 3 2" xfId="22768" xr:uid="{00000000-0005-0000-0000-00007C580000}"/>
    <cellStyle name="Normal 2 2 4 2 2 12 3 3" xfId="22769" xr:uid="{00000000-0005-0000-0000-00007D580000}"/>
    <cellStyle name="Normal 2 2 4 2 2 12 3 4" xfId="22770" xr:uid="{00000000-0005-0000-0000-00007E580000}"/>
    <cellStyle name="Normal 2 2 4 2 2 12 3 5" xfId="22771" xr:uid="{00000000-0005-0000-0000-00007F580000}"/>
    <cellStyle name="Normal 2 2 4 2 2 12 3 6" xfId="22772" xr:uid="{00000000-0005-0000-0000-000080580000}"/>
    <cellStyle name="Normal 2 2 4 2 2 12 3 7" xfId="22773" xr:uid="{00000000-0005-0000-0000-000081580000}"/>
    <cellStyle name="Normal 2 2 4 2 2 12 3 8" xfId="22774" xr:uid="{00000000-0005-0000-0000-000082580000}"/>
    <cellStyle name="Normal 2 2 4 2 2 12 3 9" xfId="22775" xr:uid="{00000000-0005-0000-0000-000083580000}"/>
    <cellStyle name="Normal 2 2 4 2 2 12 4" xfId="22776" xr:uid="{00000000-0005-0000-0000-000084580000}"/>
    <cellStyle name="Normal 2 2 4 2 2 12 4 10" xfId="22777" xr:uid="{00000000-0005-0000-0000-000085580000}"/>
    <cellStyle name="Normal 2 2 4 2 2 12 4 2" xfId="22778" xr:uid="{00000000-0005-0000-0000-000086580000}"/>
    <cellStyle name="Normal 2 2 4 2 2 12 4 3" xfId="22779" xr:uid="{00000000-0005-0000-0000-000087580000}"/>
    <cellStyle name="Normal 2 2 4 2 2 12 4 4" xfId="22780" xr:uid="{00000000-0005-0000-0000-000088580000}"/>
    <cellStyle name="Normal 2 2 4 2 2 12 4 5" xfId="22781" xr:uid="{00000000-0005-0000-0000-000089580000}"/>
    <cellStyle name="Normal 2 2 4 2 2 12 4 6" xfId="22782" xr:uid="{00000000-0005-0000-0000-00008A580000}"/>
    <cellStyle name="Normal 2 2 4 2 2 12 4 7" xfId="22783" xr:uid="{00000000-0005-0000-0000-00008B580000}"/>
    <cellStyle name="Normal 2 2 4 2 2 12 4 8" xfId="22784" xr:uid="{00000000-0005-0000-0000-00008C580000}"/>
    <cellStyle name="Normal 2 2 4 2 2 12 4 9" xfId="22785" xr:uid="{00000000-0005-0000-0000-00008D580000}"/>
    <cellStyle name="Normal 2 2 4 2 2 12 5" xfId="22786" xr:uid="{00000000-0005-0000-0000-00008E580000}"/>
    <cellStyle name="Normal 2 2 4 2 2 12 5 10" xfId="22787" xr:uid="{00000000-0005-0000-0000-00008F580000}"/>
    <cellStyle name="Normal 2 2 4 2 2 12 5 2" xfId="22788" xr:uid="{00000000-0005-0000-0000-000090580000}"/>
    <cellStyle name="Normal 2 2 4 2 2 12 5 3" xfId="22789" xr:uid="{00000000-0005-0000-0000-000091580000}"/>
    <cellStyle name="Normal 2 2 4 2 2 12 5 4" xfId="22790" xr:uid="{00000000-0005-0000-0000-000092580000}"/>
    <cellStyle name="Normal 2 2 4 2 2 12 5 5" xfId="22791" xr:uid="{00000000-0005-0000-0000-000093580000}"/>
    <cellStyle name="Normal 2 2 4 2 2 12 5 6" xfId="22792" xr:uid="{00000000-0005-0000-0000-000094580000}"/>
    <cellStyle name="Normal 2 2 4 2 2 12 5 7" xfId="22793" xr:uid="{00000000-0005-0000-0000-000095580000}"/>
    <cellStyle name="Normal 2 2 4 2 2 12 5 8" xfId="22794" xr:uid="{00000000-0005-0000-0000-000096580000}"/>
    <cellStyle name="Normal 2 2 4 2 2 12 5 9" xfId="22795" xr:uid="{00000000-0005-0000-0000-000097580000}"/>
    <cellStyle name="Normal 2 2 4 2 2 12 6" xfId="22796" xr:uid="{00000000-0005-0000-0000-000098580000}"/>
    <cellStyle name="Normal 2 2 4 2 2 12 7" xfId="22797" xr:uid="{00000000-0005-0000-0000-000099580000}"/>
    <cellStyle name="Normal 2 2 4 2 2 12 8" xfId="22798" xr:uid="{00000000-0005-0000-0000-00009A580000}"/>
    <cellStyle name="Normal 2 2 4 2 2 12 9" xfId="22799" xr:uid="{00000000-0005-0000-0000-00009B580000}"/>
    <cellStyle name="Normal 2 2 4 2 2 13" xfId="22800" xr:uid="{00000000-0005-0000-0000-00009C580000}"/>
    <cellStyle name="Normal 2 2 4 2 2 13 10" xfId="22801" xr:uid="{00000000-0005-0000-0000-00009D580000}"/>
    <cellStyle name="Normal 2 2 4 2 2 13 11" xfId="22802" xr:uid="{00000000-0005-0000-0000-00009E580000}"/>
    <cellStyle name="Normal 2 2 4 2 2 13 12" xfId="22803" xr:uid="{00000000-0005-0000-0000-00009F580000}"/>
    <cellStyle name="Normal 2 2 4 2 2 13 13" xfId="22804" xr:uid="{00000000-0005-0000-0000-0000A0580000}"/>
    <cellStyle name="Normal 2 2 4 2 2 13 14" xfId="22805" xr:uid="{00000000-0005-0000-0000-0000A1580000}"/>
    <cellStyle name="Normal 2 2 4 2 2 13 2" xfId="22806" xr:uid="{00000000-0005-0000-0000-0000A2580000}"/>
    <cellStyle name="Normal 2 2 4 2 2 13 2 10" xfId="22807" xr:uid="{00000000-0005-0000-0000-0000A3580000}"/>
    <cellStyle name="Normal 2 2 4 2 2 13 2 2" xfId="22808" xr:uid="{00000000-0005-0000-0000-0000A4580000}"/>
    <cellStyle name="Normal 2 2 4 2 2 13 2 3" xfId="22809" xr:uid="{00000000-0005-0000-0000-0000A5580000}"/>
    <cellStyle name="Normal 2 2 4 2 2 13 2 4" xfId="22810" xr:uid="{00000000-0005-0000-0000-0000A6580000}"/>
    <cellStyle name="Normal 2 2 4 2 2 13 2 5" xfId="22811" xr:uid="{00000000-0005-0000-0000-0000A7580000}"/>
    <cellStyle name="Normal 2 2 4 2 2 13 2 6" xfId="22812" xr:uid="{00000000-0005-0000-0000-0000A8580000}"/>
    <cellStyle name="Normal 2 2 4 2 2 13 2 7" xfId="22813" xr:uid="{00000000-0005-0000-0000-0000A9580000}"/>
    <cellStyle name="Normal 2 2 4 2 2 13 2 8" xfId="22814" xr:uid="{00000000-0005-0000-0000-0000AA580000}"/>
    <cellStyle name="Normal 2 2 4 2 2 13 2 9" xfId="22815" xr:uid="{00000000-0005-0000-0000-0000AB580000}"/>
    <cellStyle name="Normal 2 2 4 2 2 13 3" xfId="22816" xr:uid="{00000000-0005-0000-0000-0000AC580000}"/>
    <cellStyle name="Normal 2 2 4 2 2 13 3 10" xfId="22817" xr:uid="{00000000-0005-0000-0000-0000AD580000}"/>
    <cellStyle name="Normal 2 2 4 2 2 13 3 2" xfId="22818" xr:uid="{00000000-0005-0000-0000-0000AE580000}"/>
    <cellStyle name="Normal 2 2 4 2 2 13 3 3" xfId="22819" xr:uid="{00000000-0005-0000-0000-0000AF580000}"/>
    <cellStyle name="Normal 2 2 4 2 2 13 3 4" xfId="22820" xr:uid="{00000000-0005-0000-0000-0000B0580000}"/>
    <cellStyle name="Normal 2 2 4 2 2 13 3 5" xfId="22821" xr:uid="{00000000-0005-0000-0000-0000B1580000}"/>
    <cellStyle name="Normal 2 2 4 2 2 13 3 6" xfId="22822" xr:uid="{00000000-0005-0000-0000-0000B2580000}"/>
    <cellStyle name="Normal 2 2 4 2 2 13 3 7" xfId="22823" xr:uid="{00000000-0005-0000-0000-0000B3580000}"/>
    <cellStyle name="Normal 2 2 4 2 2 13 3 8" xfId="22824" xr:uid="{00000000-0005-0000-0000-0000B4580000}"/>
    <cellStyle name="Normal 2 2 4 2 2 13 3 9" xfId="22825" xr:uid="{00000000-0005-0000-0000-0000B5580000}"/>
    <cellStyle name="Normal 2 2 4 2 2 13 4" xfId="22826" xr:uid="{00000000-0005-0000-0000-0000B6580000}"/>
    <cellStyle name="Normal 2 2 4 2 2 13 4 10" xfId="22827" xr:uid="{00000000-0005-0000-0000-0000B7580000}"/>
    <cellStyle name="Normal 2 2 4 2 2 13 4 2" xfId="22828" xr:uid="{00000000-0005-0000-0000-0000B8580000}"/>
    <cellStyle name="Normal 2 2 4 2 2 13 4 3" xfId="22829" xr:uid="{00000000-0005-0000-0000-0000B9580000}"/>
    <cellStyle name="Normal 2 2 4 2 2 13 4 4" xfId="22830" xr:uid="{00000000-0005-0000-0000-0000BA580000}"/>
    <cellStyle name="Normal 2 2 4 2 2 13 4 5" xfId="22831" xr:uid="{00000000-0005-0000-0000-0000BB580000}"/>
    <cellStyle name="Normal 2 2 4 2 2 13 4 6" xfId="22832" xr:uid="{00000000-0005-0000-0000-0000BC580000}"/>
    <cellStyle name="Normal 2 2 4 2 2 13 4 7" xfId="22833" xr:uid="{00000000-0005-0000-0000-0000BD580000}"/>
    <cellStyle name="Normal 2 2 4 2 2 13 4 8" xfId="22834" xr:uid="{00000000-0005-0000-0000-0000BE580000}"/>
    <cellStyle name="Normal 2 2 4 2 2 13 4 9" xfId="22835" xr:uid="{00000000-0005-0000-0000-0000BF580000}"/>
    <cellStyle name="Normal 2 2 4 2 2 13 5" xfId="22836" xr:uid="{00000000-0005-0000-0000-0000C0580000}"/>
    <cellStyle name="Normal 2 2 4 2 2 13 5 10" xfId="22837" xr:uid="{00000000-0005-0000-0000-0000C1580000}"/>
    <cellStyle name="Normal 2 2 4 2 2 13 5 2" xfId="22838" xr:uid="{00000000-0005-0000-0000-0000C2580000}"/>
    <cellStyle name="Normal 2 2 4 2 2 13 5 3" xfId="22839" xr:uid="{00000000-0005-0000-0000-0000C3580000}"/>
    <cellStyle name="Normal 2 2 4 2 2 13 5 4" xfId="22840" xr:uid="{00000000-0005-0000-0000-0000C4580000}"/>
    <cellStyle name="Normal 2 2 4 2 2 13 5 5" xfId="22841" xr:uid="{00000000-0005-0000-0000-0000C5580000}"/>
    <cellStyle name="Normal 2 2 4 2 2 13 5 6" xfId="22842" xr:uid="{00000000-0005-0000-0000-0000C6580000}"/>
    <cellStyle name="Normal 2 2 4 2 2 13 5 7" xfId="22843" xr:uid="{00000000-0005-0000-0000-0000C7580000}"/>
    <cellStyle name="Normal 2 2 4 2 2 13 5 8" xfId="22844" xr:uid="{00000000-0005-0000-0000-0000C8580000}"/>
    <cellStyle name="Normal 2 2 4 2 2 13 5 9" xfId="22845" xr:uid="{00000000-0005-0000-0000-0000C9580000}"/>
    <cellStyle name="Normal 2 2 4 2 2 13 6" xfId="22846" xr:uid="{00000000-0005-0000-0000-0000CA580000}"/>
    <cellStyle name="Normal 2 2 4 2 2 13 7" xfId="22847" xr:uid="{00000000-0005-0000-0000-0000CB580000}"/>
    <cellStyle name="Normal 2 2 4 2 2 13 8" xfId="22848" xr:uid="{00000000-0005-0000-0000-0000CC580000}"/>
    <cellStyle name="Normal 2 2 4 2 2 13 9" xfId="22849" xr:uid="{00000000-0005-0000-0000-0000CD580000}"/>
    <cellStyle name="Normal 2 2 4 2 2 14" xfId="22850" xr:uid="{00000000-0005-0000-0000-0000CE580000}"/>
    <cellStyle name="Normal 2 2 4 2 2 14 10" xfId="22851" xr:uid="{00000000-0005-0000-0000-0000CF580000}"/>
    <cellStyle name="Normal 2 2 4 2 2 14 11" xfId="22852" xr:uid="{00000000-0005-0000-0000-0000D0580000}"/>
    <cellStyle name="Normal 2 2 4 2 2 14 12" xfId="22853" xr:uid="{00000000-0005-0000-0000-0000D1580000}"/>
    <cellStyle name="Normal 2 2 4 2 2 14 13" xfId="22854" xr:uid="{00000000-0005-0000-0000-0000D2580000}"/>
    <cellStyle name="Normal 2 2 4 2 2 14 14" xfId="22855" xr:uid="{00000000-0005-0000-0000-0000D3580000}"/>
    <cellStyle name="Normal 2 2 4 2 2 14 2" xfId="22856" xr:uid="{00000000-0005-0000-0000-0000D4580000}"/>
    <cellStyle name="Normal 2 2 4 2 2 14 2 10" xfId="22857" xr:uid="{00000000-0005-0000-0000-0000D5580000}"/>
    <cellStyle name="Normal 2 2 4 2 2 14 2 2" xfId="22858" xr:uid="{00000000-0005-0000-0000-0000D6580000}"/>
    <cellStyle name="Normal 2 2 4 2 2 14 2 3" xfId="22859" xr:uid="{00000000-0005-0000-0000-0000D7580000}"/>
    <cellStyle name="Normal 2 2 4 2 2 14 2 4" xfId="22860" xr:uid="{00000000-0005-0000-0000-0000D8580000}"/>
    <cellStyle name="Normal 2 2 4 2 2 14 2 5" xfId="22861" xr:uid="{00000000-0005-0000-0000-0000D9580000}"/>
    <cellStyle name="Normal 2 2 4 2 2 14 2 6" xfId="22862" xr:uid="{00000000-0005-0000-0000-0000DA580000}"/>
    <cellStyle name="Normal 2 2 4 2 2 14 2 7" xfId="22863" xr:uid="{00000000-0005-0000-0000-0000DB580000}"/>
    <cellStyle name="Normal 2 2 4 2 2 14 2 8" xfId="22864" xr:uid="{00000000-0005-0000-0000-0000DC580000}"/>
    <cellStyle name="Normal 2 2 4 2 2 14 2 9" xfId="22865" xr:uid="{00000000-0005-0000-0000-0000DD580000}"/>
    <cellStyle name="Normal 2 2 4 2 2 14 3" xfId="22866" xr:uid="{00000000-0005-0000-0000-0000DE580000}"/>
    <cellStyle name="Normal 2 2 4 2 2 14 3 10" xfId="22867" xr:uid="{00000000-0005-0000-0000-0000DF580000}"/>
    <cellStyle name="Normal 2 2 4 2 2 14 3 2" xfId="22868" xr:uid="{00000000-0005-0000-0000-0000E0580000}"/>
    <cellStyle name="Normal 2 2 4 2 2 14 3 3" xfId="22869" xr:uid="{00000000-0005-0000-0000-0000E1580000}"/>
    <cellStyle name="Normal 2 2 4 2 2 14 3 4" xfId="22870" xr:uid="{00000000-0005-0000-0000-0000E2580000}"/>
    <cellStyle name="Normal 2 2 4 2 2 14 3 5" xfId="22871" xr:uid="{00000000-0005-0000-0000-0000E3580000}"/>
    <cellStyle name="Normal 2 2 4 2 2 14 3 6" xfId="22872" xr:uid="{00000000-0005-0000-0000-0000E4580000}"/>
    <cellStyle name="Normal 2 2 4 2 2 14 3 7" xfId="22873" xr:uid="{00000000-0005-0000-0000-0000E5580000}"/>
    <cellStyle name="Normal 2 2 4 2 2 14 3 8" xfId="22874" xr:uid="{00000000-0005-0000-0000-0000E6580000}"/>
    <cellStyle name="Normal 2 2 4 2 2 14 3 9" xfId="22875" xr:uid="{00000000-0005-0000-0000-0000E7580000}"/>
    <cellStyle name="Normal 2 2 4 2 2 14 4" xfId="22876" xr:uid="{00000000-0005-0000-0000-0000E8580000}"/>
    <cellStyle name="Normal 2 2 4 2 2 14 4 10" xfId="22877" xr:uid="{00000000-0005-0000-0000-0000E9580000}"/>
    <cellStyle name="Normal 2 2 4 2 2 14 4 2" xfId="22878" xr:uid="{00000000-0005-0000-0000-0000EA580000}"/>
    <cellStyle name="Normal 2 2 4 2 2 14 4 3" xfId="22879" xr:uid="{00000000-0005-0000-0000-0000EB580000}"/>
    <cellStyle name="Normal 2 2 4 2 2 14 4 4" xfId="22880" xr:uid="{00000000-0005-0000-0000-0000EC580000}"/>
    <cellStyle name="Normal 2 2 4 2 2 14 4 5" xfId="22881" xr:uid="{00000000-0005-0000-0000-0000ED580000}"/>
    <cellStyle name="Normal 2 2 4 2 2 14 4 6" xfId="22882" xr:uid="{00000000-0005-0000-0000-0000EE580000}"/>
    <cellStyle name="Normal 2 2 4 2 2 14 4 7" xfId="22883" xr:uid="{00000000-0005-0000-0000-0000EF580000}"/>
    <cellStyle name="Normal 2 2 4 2 2 14 4 8" xfId="22884" xr:uid="{00000000-0005-0000-0000-0000F0580000}"/>
    <cellStyle name="Normal 2 2 4 2 2 14 4 9" xfId="22885" xr:uid="{00000000-0005-0000-0000-0000F1580000}"/>
    <cellStyle name="Normal 2 2 4 2 2 14 5" xfId="22886" xr:uid="{00000000-0005-0000-0000-0000F2580000}"/>
    <cellStyle name="Normal 2 2 4 2 2 14 5 10" xfId="22887" xr:uid="{00000000-0005-0000-0000-0000F3580000}"/>
    <cellStyle name="Normal 2 2 4 2 2 14 5 2" xfId="22888" xr:uid="{00000000-0005-0000-0000-0000F4580000}"/>
    <cellStyle name="Normal 2 2 4 2 2 14 5 3" xfId="22889" xr:uid="{00000000-0005-0000-0000-0000F5580000}"/>
    <cellStyle name="Normal 2 2 4 2 2 14 5 4" xfId="22890" xr:uid="{00000000-0005-0000-0000-0000F6580000}"/>
    <cellStyle name="Normal 2 2 4 2 2 14 5 5" xfId="22891" xr:uid="{00000000-0005-0000-0000-0000F7580000}"/>
    <cellStyle name="Normal 2 2 4 2 2 14 5 6" xfId="22892" xr:uid="{00000000-0005-0000-0000-0000F8580000}"/>
    <cellStyle name="Normal 2 2 4 2 2 14 5 7" xfId="22893" xr:uid="{00000000-0005-0000-0000-0000F9580000}"/>
    <cellStyle name="Normal 2 2 4 2 2 14 5 8" xfId="22894" xr:uid="{00000000-0005-0000-0000-0000FA580000}"/>
    <cellStyle name="Normal 2 2 4 2 2 14 5 9" xfId="22895" xr:uid="{00000000-0005-0000-0000-0000FB580000}"/>
    <cellStyle name="Normal 2 2 4 2 2 14 6" xfId="22896" xr:uid="{00000000-0005-0000-0000-0000FC580000}"/>
    <cellStyle name="Normal 2 2 4 2 2 14 7" xfId="22897" xr:uid="{00000000-0005-0000-0000-0000FD580000}"/>
    <cellStyle name="Normal 2 2 4 2 2 14 8" xfId="22898" xr:uid="{00000000-0005-0000-0000-0000FE580000}"/>
    <cellStyle name="Normal 2 2 4 2 2 14 9" xfId="22899" xr:uid="{00000000-0005-0000-0000-0000FF580000}"/>
    <cellStyle name="Normal 2 2 4 2 2 15" xfId="22900" xr:uid="{00000000-0005-0000-0000-000000590000}"/>
    <cellStyle name="Normal 2 2 4 2 2 15 10" xfId="22901" xr:uid="{00000000-0005-0000-0000-000001590000}"/>
    <cellStyle name="Normal 2 2 4 2 2 15 11" xfId="22902" xr:uid="{00000000-0005-0000-0000-000002590000}"/>
    <cellStyle name="Normal 2 2 4 2 2 15 12" xfId="22903" xr:uid="{00000000-0005-0000-0000-000003590000}"/>
    <cellStyle name="Normal 2 2 4 2 2 15 13" xfId="22904" xr:uid="{00000000-0005-0000-0000-000004590000}"/>
    <cellStyle name="Normal 2 2 4 2 2 15 14" xfId="22905" xr:uid="{00000000-0005-0000-0000-000005590000}"/>
    <cellStyle name="Normal 2 2 4 2 2 15 2" xfId="22906" xr:uid="{00000000-0005-0000-0000-000006590000}"/>
    <cellStyle name="Normal 2 2 4 2 2 15 2 10" xfId="22907" xr:uid="{00000000-0005-0000-0000-000007590000}"/>
    <cellStyle name="Normal 2 2 4 2 2 15 2 2" xfId="22908" xr:uid="{00000000-0005-0000-0000-000008590000}"/>
    <cellStyle name="Normal 2 2 4 2 2 15 2 3" xfId="22909" xr:uid="{00000000-0005-0000-0000-000009590000}"/>
    <cellStyle name="Normal 2 2 4 2 2 15 2 4" xfId="22910" xr:uid="{00000000-0005-0000-0000-00000A590000}"/>
    <cellStyle name="Normal 2 2 4 2 2 15 2 5" xfId="22911" xr:uid="{00000000-0005-0000-0000-00000B590000}"/>
    <cellStyle name="Normal 2 2 4 2 2 15 2 6" xfId="22912" xr:uid="{00000000-0005-0000-0000-00000C590000}"/>
    <cellStyle name="Normal 2 2 4 2 2 15 2 7" xfId="22913" xr:uid="{00000000-0005-0000-0000-00000D590000}"/>
    <cellStyle name="Normal 2 2 4 2 2 15 2 8" xfId="22914" xr:uid="{00000000-0005-0000-0000-00000E590000}"/>
    <cellStyle name="Normal 2 2 4 2 2 15 2 9" xfId="22915" xr:uid="{00000000-0005-0000-0000-00000F590000}"/>
    <cellStyle name="Normal 2 2 4 2 2 15 3" xfId="22916" xr:uid="{00000000-0005-0000-0000-000010590000}"/>
    <cellStyle name="Normal 2 2 4 2 2 15 3 10" xfId="22917" xr:uid="{00000000-0005-0000-0000-000011590000}"/>
    <cellStyle name="Normal 2 2 4 2 2 15 3 2" xfId="22918" xr:uid="{00000000-0005-0000-0000-000012590000}"/>
    <cellStyle name="Normal 2 2 4 2 2 15 3 3" xfId="22919" xr:uid="{00000000-0005-0000-0000-000013590000}"/>
    <cellStyle name="Normal 2 2 4 2 2 15 3 4" xfId="22920" xr:uid="{00000000-0005-0000-0000-000014590000}"/>
    <cellStyle name="Normal 2 2 4 2 2 15 3 5" xfId="22921" xr:uid="{00000000-0005-0000-0000-000015590000}"/>
    <cellStyle name="Normal 2 2 4 2 2 15 3 6" xfId="22922" xr:uid="{00000000-0005-0000-0000-000016590000}"/>
    <cellStyle name="Normal 2 2 4 2 2 15 3 7" xfId="22923" xr:uid="{00000000-0005-0000-0000-000017590000}"/>
    <cellStyle name="Normal 2 2 4 2 2 15 3 8" xfId="22924" xr:uid="{00000000-0005-0000-0000-000018590000}"/>
    <cellStyle name="Normal 2 2 4 2 2 15 3 9" xfId="22925" xr:uid="{00000000-0005-0000-0000-000019590000}"/>
    <cellStyle name="Normal 2 2 4 2 2 15 4" xfId="22926" xr:uid="{00000000-0005-0000-0000-00001A590000}"/>
    <cellStyle name="Normal 2 2 4 2 2 15 4 10" xfId="22927" xr:uid="{00000000-0005-0000-0000-00001B590000}"/>
    <cellStyle name="Normal 2 2 4 2 2 15 4 2" xfId="22928" xr:uid="{00000000-0005-0000-0000-00001C590000}"/>
    <cellStyle name="Normal 2 2 4 2 2 15 4 3" xfId="22929" xr:uid="{00000000-0005-0000-0000-00001D590000}"/>
    <cellStyle name="Normal 2 2 4 2 2 15 4 4" xfId="22930" xr:uid="{00000000-0005-0000-0000-00001E590000}"/>
    <cellStyle name="Normal 2 2 4 2 2 15 4 5" xfId="22931" xr:uid="{00000000-0005-0000-0000-00001F590000}"/>
    <cellStyle name="Normal 2 2 4 2 2 15 4 6" xfId="22932" xr:uid="{00000000-0005-0000-0000-000020590000}"/>
    <cellStyle name="Normal 2 2 4 2 2 15 4 7" xfId="22933" xr:uid="{00000000-0005-0000-0000-000021590000}"/>
    <cellStyle name="Normal 2 2 4 2 2 15 4 8" xfId="22934" xr:uid="{00000000-0005-0000-0000-000022590000}"/>
    <cellStyle name="Normal 2 2 4 2 2 15 4 9" xfId="22935" xr:uid="{00000000-0005-0000-0000-000023590000}"/>
    <cellStyle name="Normal 2 2 4 2 2 15 5" xfId="22936" xr:uid="{00000000-0005-0000-0000-000024590000}"/>
    <cellStyle name="Normal 2 2 4 2 2 15 5 10" xfId="22937" xr:uid="{00000000-0005-0000-0000-000025590000}"/>
    <cellStyle name="Normal 2 2 4 2 2 15 5 2" xfId="22938" xr:uid="{00000000-0005-0000-0000-000026590000}"/>
    <cellStyle name="Normal 2 2 4 2 2 15 5 3" xfId="22939" xr:uid="{00000000-0005-0000-0000-000027590000}"/>
    <cellStyle name="Normal 2 2 4 2 2 15 5 4" xfId="22940" xr:uid="{00000000-0005-0000-0000-000028590000}"/>
    <cellStyle name="Normal 2 2 4 2 2 15 5 5" xfId="22941" xr:uid="{00000000-0005-0000-0000-000029590000}"/>
    <cellStyle name="Normal 2 2 4 2 2 15 5 6" xfId="22942" xr:uid="{00000000-0005-0000-0000-00002A590000}"/>
    <cellStyle name="Normal 2 2 4 2 2 15 5 7" xfId="22943" xr:uid="{00000000-0005-0000-0000-00002B590000}"/>
    <cellStyle name="Normal 2 2 4 2 2 15 5 8" xfId="22944" xr:uid="{00000000-0005-0000-0000-00002C590000}"/>
    <cellStyle name="Normal 2 2 4 2 2 15 5 9" xfId="22945" xr:uid="{00000000-0005-0000-0000-00002D590000}"/>
    <cellStyle name="Normal 2 2 4 2 2 15 6" xfId="22946" xr:uid="{00000000-0005-0000-0000-00002E590000}"/>
    <cellStyle name="Normal 2 2 4 2 2 15 7" xfId="22947" xr:uid="{00000000-0005-0000-0000-00002F590000}"/>
    <cellStyle name="Normal 2 2 4 2 2 15 8" xfId="22948" xr:uid="{00000000-0005-0000-0000-000030590000}"/>
    <cellStyle name="Normal 2 2 4 2 2 15 9" xfId="22949" xr:uid="{00000000-0005-0000-0000-000031590000}"/>
    <cellStyle name="Normal 2 2 4 2 2 16" xfId="22950" xr:uid="{00000000-0005-0000-0000-000032590000}"/>
    <cellStyle name="Normal 2 2 4 2 2 16 10" xfId="22951" xr:uid="{00000000-0005-0000-0000-000033590000}"/>
    <cellStyle name="Normal 2 2 4 2 2 16 11" xfId="22952" xr:uid="{00000000-0005-0000-0000-000034590000}"/>
    <cellStyle name="Normal 2 2 4 2 2 16 12" xfId="22953" xr:uid="{00000000-0005-0000-0000-000035590000}"/>
    <cellStyle name="Normal 2 2 4 2 2 16 13" xfId="22954" xr:uid="{00000000-0005-0000-0000-000036590000}"/>
    <cellStyle name="Normal 2 2 4 2 2 16 14" xfId="22955" xr:uid="{00000000-0005-0000-0000-000037590000}"/>
    <cellStyle name="Normal 2 2 4 2 2 16 2" xfId="22956" xr:uid="{00000000-0005-0000-0000-000038590000}"/>
    <cellStyle name="Normal 2 2 4 2 2 16 2 10" xfId="22957" xr:uid="{00000000-0005-0000-0000-000039590000}"/>
    <cellStyle name="Normal 2 2 4 2 2 16 2 2" xfId="22958" xr:uid="{00000000-0005-0000-0000-00003A590000}"/>
    <cellStyle name="Normal 2 2 4 2 2 16 2 3" xfId="22959" xr:uid="{00000000-0005-0000-0000-00003B590000}"/>
    <cellStyle name="Normal 2 2 4 2 2 16 2 4" xfId="22960" xr:uid="{00000000-0005-0000-0000-00003C590000}"/>
    <cellStyle name="Normal 2 2 4 2 2 16 2 5" xfId="22961" xr:uid="{00000000-0005-0000-0000-00003D590000}"/>
    <cellStyle name="Normal 2 2 4 2 2 16 2 6" xfId="22962" xr:uid="{00000000-0005-0000-0000-00003E590000}"/>
    <cellStyle name="Normal 2 2 4 2 2 16 2 7" xfId="22963" xr:uid="{00000000-0005-0000-0000-00003F590000}"/>
    <cellStyle name="Normal 2 2 4 2 2 16 2 8" xfId="22964" xr:uid="{00000000-0005-0000-0000-000040590000}"/>
    <cellStyle name="Normal 2 2 4 2 2 16 2 9" xfId="22965" xr:uid="{00000000-0005-0000-0000-000041590000}"/>
    <cellStyle name="Normal 2 2 4 2 2 16 3" xfId="22966" xr:uid="{00000000-0005-0000-0000-000042590000}"/>
    <cellStyle name="Normal 2 2 4 2 2 16 3 10" xfId="22967" xr:uid="{00000000-0005-0000-0000-000043590000}"/>
    <cellStyle name="Normal 2 2 4 2 2 16 3 2" xfId="22968" xr:uid="{00000000-0005-0000-0000-000044590000}"/>
    <cellStyle name="Normal 2 2 4 2 2 16 3 3" xfId="22969" xr:uid="{00000000-0005-0000-0000-000045590000}"/>
    <cellStyle name="Normal 2 2 4 2 2 16 3 4" xfId="22970" xr:uid="{00000000-0005-0000-0000-000046590000}"/>
    <cellStyle name="Normal 2 2 4 2 2 16 3 5" xfId="22971" xr:uid="{00000000-0005-0000-0000-000047590000}"/>
    <cellStyle name="Normal 2 2 4 2 2 16 3 6" xfId="22972" xr:uid="{00000000-0005-0000-0000-000048590000}"/>
    <cellStyle name="Normal 2 2 4 2 2 16 3 7" xfId="22973" xr:uid="{00000000-0005-0000-0000-000049590000}"/>
    <cellStyle name="Normal 2 2 4 2 2 16 3 8" xfId="22974" xr:uid="{00000000-0005-0000-0000-00004A590000}"/>
    <cellStyle name="Normal 2 2 4 2 2 16 3 9" xfId="22975" xr:uid="{00000000-0005-0000-0000-00004B590000}"/>
    <cellStyle name="Normal 2 2 4 2 2 16 4" xfId="22976" xr:uid="{00000000-0005-0000-0000-00004C590000}"/>
    <cellStyle name="Normal 2 2 4 2 2 16 4 10" xfId="22977" xr:uid="{00000000-0005-0000-0000-00004D590000}"/>
    <cellStyle name="Normal 2 2 4 2 2 16 4 2" xfId="22978" xr:uid="{00000000-0005-0000-0000-00004E590000}"/>
    <cellStyle name="Normal 2 2 4 2 2 16 4 3" xfId="22979" xr:uid="{00000000-0005-0000-0000-00004F590000}"/>
    <cellStyle name="Normal 2 2 4 2 2 16 4 4" xfId="22980" xr:uid="{00000000-0005-0000-0000-000050590000}"/>
    <cellStyle name="Normal 2 2 4 2 2 16 4 5" xfId="22981" xr:uid="{00000000-0005-0000-0000-000051590000}"/>
    <cellStyle name="Normal 2 2 4 2 2 16 4 6" xfId="22982" xr:uid="{00000000-0005-0000-0000-000052590000}"/>
    <cellStyle name="Normal 2 2 4 2 2 16 4 7" xfId="22983" xr:uid="{00000000-0005-0000-0000-000053590000}"/>
    <cellStyle name="Normal 2 2 4 2 2 16 4 8" xfId="22984" xr:uid="{00000000-0005-0000-0000-000054590000}"/>
    <cellStyle name="Normal 2 2 4 2 2 16 4 9" xfId="22985" xr:uid="{00000000-0005-0000-0000-000055590000}"/>
    <cellStyle name="Normal 2 2 4 2 2 16 5" xfId="22986" xr:uid="{00000000-0005-0000-0000-000056590000}"/>
    <cellStyle name="Normal 2 2 4 2 2 16 5 10" xfId="22987" xr:uid="{00000000-0005-0000-0000-000057590000}"/>
    <cellStyle name="Normal 2 2 4 2 2 16 5 2" xfId="22988" xr:uid="{00000000-0005-0000-0000-000058590000}"/>
    <cellStyle name="Normal 2 2 4 2 2 16 5 3" xfId="22989" xr:uid="{00000000-0005-0000-0000-000059590000}"/>
    <cellStyle name="Normal 2 2 4 2 2 16 5 4" xfId="22990" xr:uid="{00000000-0005-0000-0000-00005A590000}"/>
    <cellStyle name="Normal 2 2 4 2 2 16 5 5" xfId="22991" xr:uid="{00000000-0005-0000-0000-00005B590000}"/>
    <cellStyle name="Normal 2 2 4 2 2 16 5 6" xfId="22992" xr:uid="{00000000-0005-0000-0000-00005C590000}"/>
    <cellStyle name="Normal 2 2 4 2 2 16 5 7" xfId="22993" xr:uid="{00000000-0005-0000-0000-00005D590000}"/>
    <cellStyle name="Normal 2 2 4 2 2 16 5 8" xfId="22994" xr:uid="{00000000-0005-0000-0000-00005E590000}"/>
    <cellStyle name="Normal 2 2 4 2 2 16 5 9" xfId="22995" xr:uid="{00000000-0005-0000-0000-00005F590000}"/>
    <cellStyle name="Normal 2 2 4 2 2 16 6" xfId="22996" xr:uid="{00000000-0005-0000-0000-000060590000}"/>
    <cellStyle name="Normal 2 2 4 2 2 16 7" xfId="22997" xr:uid="{00000000-0005-0000-0000-000061590000}"/>
    <cellStyle name="Normal 2 2 4 2 2 16 8" xfId="22998" xr:uid="{00000000-0005-0000-0000-000062590000}"/>
    <cellStyle name="Normal 2 2 4 2 2 16 9" xfId="22999" xr:uid="{00000000-0005-0000-0000-000063590000}"/>
    <cellStyle name="Normal 2 2 4 2 2 17" xfId="23000" xr:uid="{00000000-0005-0000-0000-000064590000}"/>
    <cellStyle name="Normal 2 2 4 2 2 17 10" xfId="23001" xr:uid="{00000000-0005-0000-0000-000065590000}"/>
    <cellStyle name="Normal 2 2 4 2 2 17 11" xfId="23002" xr:uid="{00000000-0005-0000-0000-000066590000}"/>
    <cellStyle name="Normal 2 2 4 2 2 17 12" xfId="23003" xr:uid="{00000000-0005-0000-0000-000067590000}"/>
    <cellStyle name="Normal 2 2 4 2 2 17 13" xfId="23004" xr:uid="{00000000-0005-0000-0000-000068590000}"/>
    <cellStyle name="Normal 2 2 4 2 2 17 14" xfId="23005" xr:uid="{00000000-0005-0000-0000-000069590000}"/>
    <cellStyle name="Normal 2 2 4 2 2 17 2" xfId="23006" xr:uid="{00000000-0005-0000-0000-00006A590000}"/>
    <cellStyle name="Normal 2 2 4 2 2 17 2 10" xfId="23007" xr:uid="{00000000-0005-0000-0000-00006B590000}"/>
    <cellStyle name="Normal 2 2 4 2 2 17 2 2" xfId="23008" xr:uid="{00000000-0005-0000-0000-00006C590000}"/>
    <cellStyle name="Normal 2 2 4 2 2 17 2 3" xfId="23009" xr:uid="{00000000-0005-0000-0000-00006D590000}"/>
    <cellStyle name="Normal 2 2 4 2 2 17 2 4" xfId="23010" xr:uid="{00000000-0005-0000-0000-00006E590000}"/>
    <cellStyle name="Normal 2 2 4 2 2 17 2 5" xfId="23011" xr:uid="{00000000-0005-0000-0000-00006F590000}"/>
    <cellStyle name="Normal 2 2 4 2 2 17 2 6" xfId="23012" xr:uid="{00000000-0005-0000-0000-000070590000}"/>
    <cellStyle name="Normal 2 2 4 2 2 17 2 7" xfId="23013" xr:uid="{00000000-0005-0000-0000-000071590000}"/>
    <cellStyle name="Normal 2 2 4 2 2 17 2 8" xfId="23014" xr:uid="{00000000-0005-0000-0000-000072590000}"/>
    <cellStyle name="Normal 2 2 4 2 2 17 2 9" xfId="23015" xr:uid="{00000000-0005-0000-0000-000073590000}"/>
    <cellStyle name="Normal 2 2 4 2 2 17 3" xfId="23016" xr:uid="{00000000-0005-0000-0000-000074590000}"/>
    <cellStyle name="Normal 2 2 4 2 2 17 3 10" xfId="23017" xr:uid="{00000000-0005-0000-0000-000075590000}"/>
    <cellStyle name="Normal 2 2 4 2 2 17 3 2" xfId="23018" xr:uid="{00000000-0005-0000-0000-000076590000}"/>
    <cellStyle name="Normal 2 2 4 2 2 17 3 3" xfId="23019" xr:uid="{00000000-0005-0000-0000-000077590000}"/>
    <cellStyle name="Normal 2 2 4 2 2 17 3 4" xfId="23020" xr:uid="{00000000-0005-0000-0000-000078590000}"/>
    <cellStyle name="Normal 2 2 4 2 2 17 3 5" xfId="23021" xr:uid="{00000000-0005-0000-0000-000079590000}"/>
    <cellStyle name="Normal 2 2 4 2 2 17 3 6" xfId="23022" xr:uid="{00000000-0005-0000-0000-00007A590000}"/>
    <cellStyle name="Normal 2 2 4 2 2 17 3 7" xfId="23023" xr:uid="{00000000-0005-0000-0000-00007B590000}"/>
    <cellStyle name="Normal 2 2 4 2 2 17 3 8" xfId="23024" xr:uid="{00000000-0005-0000-0000-00007C590000}"/>
    <cellStyle name="Normal 2 2 4 2 2 17 3 9" xfId="23025" xr:uid="{00000000-0005-0000-0000-00007D590000}"/>
    <cellStyle name="Normal 2 2 4 2 2 17 4" xfId="23026" xr:uid="{00000000-0005-0000-0000-00007E590000}"/>
    <cellStyle name="Normal 2 2 4 2 2 17 4 10" xfId="23027" xr:uid="{00000000-0005-0000-0000-00007F590000}"/>
    <cellStyle name="Normal 2 2 4 2 2 17 4 2" xfId="23028" xr:uid="{00000000-0005-0000-0000-000080590000}"/>
    <cellStyle name="Normal 2 2 4 2 2 17 4 3" xfId="23029" xr:uid="{00000000-0005-0000-0000-000081590000}"/>
    <cellStyle name="Normal 2 2 4 2 2 17 4 4" xfId="23030" xr:uid="{00000000-0005-0000-0000-000082590000}"/>
    <cellStyle name="Normal 2 2 4 2 2 17 4 5" xfId="23031" xr:uid="{00000000-0005-0000-0000-000083590000}"/>
    <cellStyle name="Normal 2 2 4 2 2 17 4 6" xfId="23032" xr:uid="{00000000-0005-0000-0000-000084590000}"/>
    <cellStyle name="Normal 2 2 4 2 2 17 4 7" xfId="23033" xr:uid="{00000000-0005-0000-0000-000085590000}"/>
    <cellStyle name="Normal 2 2 4 2 2 17 4 8" xfId="23034" xr:uid="{00000000-0005-0000-0000-000086590000}"/>
    <cellStyle name="Normal 2 2 4 2 2 17 4 9" xfId="23035" xr:uid="{00000000-0005-0000-0000-000087590000}"/>
    <cellStyle name="Normal 2 2 4 2 2 17 5" xfId="23036" xr:uid="{00000000-0005-0000-0000-000088590000}"/>
    <cellStyle name="Normal 2 2 4 2 2 17 5 10" xfId="23037" xr:uid="{00000000-0005-0000-0000-000089590000}"/>
    <cellStyle name="Normal 2 2 4 2 2 17 5 2" xfId="23038" xr:uid="{00000000-0005-0000-0000-00008A590000}"/>
    <cellStyle name="Normal 2 2 4 2 2 17 5 3" xfId="23039" xr:uid="{00000000-0005-0000-0000-00008B590000}"/>
    <cellStyle name="Normal 2 2 4 2 2 17 5 4" xfId="23040" xr:uid="{00000000-0005-0000-0000-00008C590000}"/>
    <cellStyle name="Normal 2 2 4 2 2 17 5 5" xfId="23041" xr:uid="{00000000-0005-0000-0000-00008D590000}"/>
    <cellStyle name="Normal 2 2 4 2 2 17 5 6" xfId="23042" xr:uid="{00000000-0005-0000-0000-00008E590000}"/>
    <cellStyle name="Normal 2 2 4 2 2 17 5 7" xfId="23043" xr:uid="{00000000-0005-0000-0000-00008F590000}"/>
    <cellStyle name="Normal 2 2 4 2 2 17 5 8" xfId="23044" xr:uid="{00000000-0005-0000-0000-000090590000}"/>
    <cellStyle name="Normal 2 2 4 2 2 17 5 9" xfId="23045" xr:uid="{00000000-0005-0000-0000-000091590000}"/>
    <cellStyle name="Normal 2 2 4 2 2 17 6" xfId="23046" xr:uid="{00000000-0005-0000-0000-000092590000}"/>
    <cellStyle name="Normal 2 2 4 2 2 17 7" xfId="23047" xr:uid="{00000000-0005-0000-0000-000093590000}"/>
    <cellStyle name="Normal 2 2 4 2 2 17 8" xfId="23048" xr:uid="{00000000-0005-0000-0000-000094590000}"/>
    <cellStyle name="Normal 2 2 4 2 2 17 9" xfId="23049" xr:uid="{00000000-0005-0000-0000-000095590000}"/>
    <cellStyle name="Normal 2 2 4 2 2 18" xfId="23050" xr:uid="{00000000-0005-0000-0000-000096590000}"/>
    <cellStyle name="Normal 2 2 4 2 2 18 10" xfId="23051" xr:uid="{00000000-0005-0000-0000-000097590000}"/>
    <cellStyle name="Normal 2 2 4 2 2 18 11" xfId="23052" xr:uid="{00000000-0005-0000-0000-000098590000}"/>
    <cellStyle name="Normal 2 2 4 2 2 18 12" xfId="23053" xr:uid="{00000000-0005-0000-0000-000099590000}"/>
    <cellStyle name="Normal 2 2 4 2 2 18 13" xfId="23054" xr:uid="{00000000-0005-0000-0000-00009A590000}"/>
    <cellStyle name="Normal 2 2 4 2 2 18 14" xfId="23055" xr:uid="{00000000-0005-0000-0000-00009B590000}"/>
    <cellStyle name="Normal 2 2 4 2 2 18 2" xfId="23056" xr:uid="{00000000-0005-0000-0000-00009C590000}"/>
    <cellStyle name="Normal 2 2 4 2 2 18 2 10" xfId="23057" xr:uid="{00000000-0005-0000-0000-00009D590000}"/>
    <cellStyle name="Normal 2 2 4 2 2 18 2 2" xfId="23058" xr:uid="{00000000-0005-0000-0000-00009E590000}"/>
    <cellStyle name="Normal 2 2 4 2 2 18 2 3" xfId="23059" xr:uid="{00000000-0005-0000-0000-00009F590000}"/>
    <cellStyle name="Normal 2 2 4 2 2 18 2 4" xfId="23060" xr:uid="{00000000-0005-0000-0000-0000A0590000}"/>
    <cellStyle name="Normal 2 2 4 2 2 18 2 5" xfId="23061" xr:uid="{00000000-0005-0000-0000-0000A1590000}"/>
    <cellStyle name="Normal 2 2 4 2 2 18 2 6" xfId="23062" xr:uid="{00000000-0005-0000-0000-0000A2590000}"/>
    <cellStyle name="Normal 2 2 4 2 2 18 2 7" xfId="23063" xr:uid="{00000000-0005-0000-0000-0000A3590000}"/>
    <cellStyle name="Normal 2 2 4 2 2 18 2 8" xfId="23064" xr:uid="{00000000-0005-0000-0000-0000A4590000}"/>
    <cellStyle name="Normal 2 2 4 2 2 18 2 9" xfId="23065" xr:uid="{00000000-0005-0000-0000-0000A5590000}"/>
    <cellStyle name="Normal 2 2 4 2 2 18 3" xfId="23066" xr:uid="{00000000-0005-0000-0000-0000A6590000}"/>
    <cellStyle name="Normal 2 2 4 2 2 18 3 10" xfId="23067" xr:uid="{00000000-0005-0000-0000-0000A7590000}"/>
    <cellStyle name="Normal 2 2 4 2 2 18 3 2" xfId="23068" xr:uid="{00000000-0005-0000-0000-0000A8590000}"/>
    <cellStyle name="Normal 2 2 4 2 2 18 3 3" xfId="23069" xr:uid="{00000000-0005-0000-0000-0000A9590000}"/>
    <cellStyle name="Normal 2 2 4 2 2 18 3 4" xfId="23070" xr:uid="{00000000-0005-0000-0000-0000AA590000}"/>
    <cellStyle name="Normal 2 2 4 2 2 18 3 5" xfId="23071" xr:uid="{00000000-0005-0000-0000-0000AB590000}"/>
    <cellStyle name="Normal 2 2 4 2 2 18 3 6" xfId="23072" xr:uid="{00000000-0005-0000-0000-0000AC590000}"/>
    <cellStyle name="Normal 2 2 4 2 2 18 3 7" xfId="23073" xr:uid="{00000000-0005-0000-0000-0000AD590000}"/>
    <cellStyle name="Normal 2 2 4 2 2 18 3 8" xfId="23074" xr:uid="{00000000-0005-0000-0000-0000AE590000}"/>
    <cellStyle name="Normal 2 2 4 2 2 18 3 9" xfId="23075" xr:uid="{00000000-0005-0000-0000-0000AF590000}"/>
    <cellStyle name="Normal 2 2 4 2 2 18 4" xfId="23076" xr:uid="{00000000-0005-0000-0000-0000B0590000}"/>
    <cellStyle name="Normal 2 2 4 2 2 18 4 10" xfId="23077" xr:uid="{00000000-0005-0000-0000-0000B1590000}"/>
    <cellStyle name="Normal 2 2 4 2 2 18 4 2" xfId="23078" xr:uid="{00000000-0005-0000-0000-0000B2590000}"/>
    <cellStyle name="Normal 2 2 4 2 2 18 4 3" xfId="23079" xr:uid="{00000000-0005-0000-0000-0000B3590000}"/>
    <cellStyle name="Normal 2 2 4 2 2 18 4 4" xfId="23080" xr:uid="{00000000-0005-0000-0000-0000B4590000}"/>
    <cellStyle name="Normal 2 2 4 2 2 18 4 5" xfId="23081" xr:uid="{00000000-0005-0000-0000-0000B5590000}"/>
    <cellStyle name="Normal 2 2 4 2 2 18 4 6" xfId="23082" xr:uid="{00000000-0005-0000-0000-0000B6590000}"/>
    <cellStyle name="Normal 2 2 4 2 2 18 4 7" xfId="23083" xr:uid="{00000000-0005-0000-0000-0000B7590000}"/>
    <cellStyle name="Normal 2 2 4 2 2 18 4 8" xfId="23084" xr:uid="{00000000-0005-0000-0000-0000B8590000}"/>
    <cellStyle name="Normal 2 2 4 2 2 18 4 9" xfId="23085" xr:uid="{00000000-0005-0000-0000-0000B9590000}"/>
    <cellStyle name="Normal 2 2 4 2 2 18 5" xfId="23086" xr:uid="{00000000-0005-0000-0000-0000BA590000}"/>
    <cellStyle name="Normal 2 2 4 2 2 18 5 10" xfId="23087" xr:uid="{00000000-0005-0000-0000-0000BB590000}"/>
    <cellStyle name="Normal 2 2 4 2 2 18 5 2" xfId="23088" xr:uid="{00000000-0005-0000-0000-0000BC590000}"/>
    <cellStyle name="Normal 2 2 4 2 2 18 5 3" xfId="23089" xr:uid="{00000000-0005-0000-0000-0000BD590000}"/>
    <cellStyle name="Normal 2 2 4 2 2 18 5 4" xfId="23090" xr:uid="{00000000-0005-0000-0000-0000BE590000}"/>
    <cellStyle name="Normal 2 2 4 2 2 18 5 5" xfId="23091" xr:uid="{00000000-0005-0000-0000-0000BF590000}"/>
    <cellStyle name="Normal 2 2 4 2 2 18 5 6" xfId="23092" xr:uid="{00000000-0005-0000-0000-0000C0590000}"/>
    <cellStyle name="Normal 2 2 4 2 2 18 5 7" xfId="23093" xr:uid="{00000000-0005-0000-0000-0000C1590000}"/>
    <cellStyle name="Normal 2 2 4 2 2 18 5 8" xfId="23094" xr:uid="{00000000-0005-0000-0000-0000C2590000}"/>
    <cellStyle name="Normal 2 2 4 2 2 18 5 9" xfId="23095" xr:uid="{00000000-0005-0000-0000-0000C3590000}"/>
    <cellStyle name="Normal 2 2 4 2 2 18 6" xfId="23096" xr:uid="{00000000-0005-0000-0000-0000C4590000}"/>
    <cellStyle name="Normal 2 2 4 2 2 18 7" xfId="23097" xr:uid="{00000000-0005-0000-0000-0000C5590000}"/>
    <cellStyle name="Normal 2 2 4 2 2 18 8" xfId="23098" xr:uid="{00000000-0005-0000-0000-0000C6590000}"/>
    <cellStyle name="Normal 2 2 4 2 2 18 9" xfId="23099" xr:uid="{00000000-0005-0000-0000-0000C7590000}"/>
    <cellStyle name="Normal 2 2 4 2 2 19" xfId="23100" xr:uid="{00000000-0005-0000-0000-0000C8590000}"/>
    <cellStyle name="Normal 2 2 4 2 2 19 10" xfId="23101" xr:uid="{00000000-0005-0000-0000-0000C9590000}"/>
    <cellStyle name="Normal 2 2 4 2 2 19 11" xfId="23102" xr:uid="{00000000-0005-0000-0000-0000CA590000}"/>
    <cellStyle name="Normal 2 2 4 2 2 19 12" xfId="23103" xr:uid="{00000000-0005-0000-0000-0000CB590000}"/>
    <cellStyle name="Normal 2 2 4 2 2 19 13" xfId="23104" xr:uid="{00000000-0005-0000-0000-0000CC590000}"/>
    <cellStyle name="Normal 2 2 4 2 2 19 14" xfId="23105" xr:uid="{00000000-0005-0000-0000-0000CD590000}"/>
    <cellStyle name="Normal 2 2 4 2 2 19 2" xfId="23106" xr:uid="{00000000-0005-0000-0000-0000CE590000}"/>
    <cellStyle name="Normal 2 2 4 2 2 19 2 10" xfId="23107" xr:uid="{00000000-0005-0000-0000-0000CF590000}"/>
    <cellStyle name="Normal 2 2 4 2 2 19 2 2" xfId="23108" xr:uid="{00000000-0005-0000-0000-0000D0590000}"/>
    <cellStyle name="Normal 2 2 4 2 2 19 2 3" xfId="23109" xr:uid="{00000000-0005-0000-0000-0000D1590000}"/>
    <cellStyle name="Normal 2 2 4 2 2 19 2 4" xfId="23110" xr:uid="{00000000-0005-0000-0000-0000D2590000}"/>
    <cellStyle name="Normal 2 2 4 2 2 19 2 5" xfId="23111" xr:uid="{00000000-0005-0000-0000-0000D3590000}"/>
    <cellStyle name="Normal 2 2 4 2 2 19 2 6" xfId="23112" xr:uid="{00000000-0005-0000-0000-0000D4590000}"/>
    <cellStyle name="Normal 2 2 4 2 2 19 2 7" xfId="23113" xr:uid="{00000000-0005-0000-0000-0000D5590000}"/>
    <cellStyle name="Normal 2 2 4 2 2 19 2 8" xfId="23114" xr:uid="{00000000-0005-0000-0000-0000D6590000}"/>
    <cellStyle name="Normal 2 2 4 2 2 19 2 9" xfId="23115" xr:uid="{00000000-0005-0000-0000-0000D7590000}"/>
    <cellStyle name="Normal 2 2 4 2 2 19 3" xfId="23116" xr:uid="{00000000-0005-0000-0000-0000D8590000}"/>
    <cellStyle name="Normal 2 2 4 2 2 19 3 10" xfId="23117" xr:uid="{00000000-0005-0000-0000-0000D9590000}"/>
    <cellStyle name="Normal 2 2 4 2 2 19 3 2" xfId="23118" xr:uid="{00000000-0005-0000-0000-0000DA590000}"/>
    <cellStyle name="Normal 2 2 4 2 2 19 3 3" xfId="23119" xr:uid="{00000000-0005-0000-0000-0000DB590000}"/>
    <cellStyle name="Normal 2 2 4 2 2 19 3 4" xfId="23120" xr:uid="{00000000-0005-0000-0000-0000DC590000}"/>
    <cellStyle name="Normal 2 2 4 2 2 19 3 5" xfId="23121" xr:uid="{00000000-0005-0000-0000-0000DD590000}"/>
    <cellStyle name="Normal 2 2 4 2 2 19 3 6" xfId="23122" xr:uid="{00000000-0005-0000-0000-0000DE590000}"/>
    <cellStyle name="Normal 2 2 4 2 2 19 3 7" xfId="23123" xr:uid="{00000000-0005-0000-0000-0000DF590000}"/>
    <cellStyle name="Normal 2 2 4 2 2 19 3 8" xfId="23124" xr:uid="{00000000-0005-0000-0000-0000E0590000}"/>
    <cellStyle name="Normal 2 2 4 2 2 19 3 9" xfId="23125" xr:uid="{00000000-0005-0000-0000-0000E1590000}"/>
    <cellStyle name="Normal 2 2 4 2 2 19 4" xfId="23126" xr:uid="{00000000-0005-0000-0000-0000E2590000}"/>
    <cellStyle name="Normal 2 2 4 2 2 19 4 10" xfId="23127" xr:uid="{00000000-0005-0000-0000-0000E3590000}"/>
    <cellStyle name="Normal 2 2 4 2 2 19 4 2" xfId="23128" xr:uid="{00000000-0005-0000-0000-0000E4590000}"/>
    <cellStyle name="Normal 2 2 4 2 2 19 4 3" xfId="23129" xr:uid="{00000000-0005-0000-0000-0000E5590000}"/>
    <cellStyle name="Normal 2 2 4 2 2 19 4 4" xfId="23130" xr:uid="{00000000-0005-0000-0000-0000E6590000}"/>
    <cellStyle name="Normal 2 2 4 2 2 19 4 5" xfId="23131" xr:uid="{00000000-0005-0000-0000-0000E7590000}"/>
    <cellStyle name="Normal 2 2 4 2 2 19 4 6" xfId="23132" xr:uid="{00000000-0005-0000-0000-0000E8590000}"/>
    <cellStyle name="Normal 2 2 4 2 2 19 4 7" xfId="23133" xr:uid="{00000000-0005-0000-0000-0000E9590000}"/>
    <cellStyle name="Normal 2 2 4 2 2 19 4 8" xfId="23134" xr:uid="{00000000-0005-0000-0000-0000EA590000}"/>
    <cellStyle name="Normal 2 2 4 2 2 19 4 9" xfId="23135" xr:uid="{00000000-0005-0000-0000-0000EB590000}"/>
    <cellStyle name="Normal 2 2 4 2 2 19 5" xfId="23136" xr:uid="{00000000-0005-0000-0000-0000EC590000}"/>
    <cellStyle name="Normal 2 2 4 2 2 19 5 10" xfId="23137" xr:uid="{00000000-0005-0000-0000-0000ED590000}"/>
    <cellStyle name="Normal 2 2 4 2 2 19 5 2" xfId="23138" xr:uid="{00000000-0005-0000-0000-0000EE590000}"/>
    <cellStyle name="Normal 2 2 4 2 2 19 5 3" xfId="23139" xr:uid="{00000000-0005-0000-0000-0000EF590000}"/>
    <cellStyle name="Normal 2 2 4 2 2 19 5 4" xfId="23140" xr:uid="{00000000-0005-0000-0000-0000F0590000}"/>
    <cellStyle name="Normal 2 2 4 2 2 19 5 5" xfId="23141" xr:uid="{00000000-0005-0000-0000-0000F1590000}"/>
    <cellStyle name="Normal 2 2 4 2 2 19 5 6" xfId="23142" xr:uid="{00000000-0005-0000-0000-0000F2590000}"/>
    <cellStyle name="Normal 2 2 4 2 2 19 5 7" xfId="23143" xr:uid="{00000000-0005-0000-0000-0000F3590000}"/>
    <cellStyle name="Normal 2 2 4 2 2 19 5 8" xfId="23144" xr:uid="{00000000-0005-0000-0000-0000F4590000}"/>
    <cellStyle name="Normal 2 2 4 2 2 19 5 9" xfId="23145" xr:uid="{00000000-0005-0000-0000-0000F5590000}"/>
    <cellStyle name="Normal 2 2 4 2 2 19 6" xfId="23146" xr:uid="{00000000-0005-0000-0000-0000F6590000}"/>
    <cellStyle name="Normal 2 2 4 2 2 19 7" xfId="23147" xr:uid="{00000000-0005-0000-0000-0000F7590000}"/>
    <cellStyle name="Normal 2 2 4 2 2 19 8" xfId="23148" xr:uid="{00000000-0005-0000-0000-0000F8590000}"/>
    <cellStyle name="Normal 2 2 4 2 2 19 9" xfId="23149" xr:uid="{00000000-0005-0000-0000-0000F9590000}"/>
    <cellStyle name="Normal 2 2 4 2 2 2" xfId="23150" xr:uid="{00000000-0005-0000-0000-0000FA590000}"/>
    <cellStyle name="Normal 2 2 4 2 2 2 10" xfId="23151" xr:uid="{00000000-0005-0000-0000-0000FB590000}"/>
    <cellStyle name="Normal 2 2 4 2 2 2 11" xfId="23152" xr:uid="{00000000-0005-0000-0000-0000FC590000}"/>
    <cellStyle name="Normal 2 2 4 2 2 2 12" xfId="23153" xr:uid="{00000000-0005-0000-0000-0000FD590000}"/>
    <cellStyle name="Normal 2 2 4 2 2 2 13" xfId="23154" xr:uid="{00000000-0005-0000-0000-0000FE590000}"/>
    <cellStyle name="Normal 2 2 4 2 2 2 14" xfId="23155" xr:uid="{00000000-0005-0000-0000-0000FF590000}"/>
    <cellStyle name="Normal 2 2 4 2 2 2 2" xfId="23156" xr:uid="{00000000-0005-0000-0000-0000005A0000}"/>
    <cellStyle name="Normal 2 2 4 2 2 2 2 10" xfId="23157" xr:uid="{00000000-0005-0000-0000-0000015A0000}"/>
    <cellStyle name="Normal 2 2 4 2 2 2 2 2" xfId="23158" xr:uid="{00000000-0005-0000-0000-0000025A0000}"/>
    <cellStyle name="Normal 2 2 4 2 2 2 2 3" xfId="23159" xr:uid="{00000000-0005-0000-0000-0000035A0000}"/>
    <cellStyle name="Normal 2 2 4 2 2 2 2 4" xfId="23160" xr:uid="{00000000-0005-0000-0000-0000045A0000}"/>
    <cellStyle name="Normal 2 2 4 2 2 2 2 5" xfId="23161" xr:uid="{00000000-0005-0000-0000-0000055A0000}"/>
    <cellStyle name="Normal 2 2 4 2 2 2 2 6" xfId="23162" xr:uid="{00000000-0005-0000-0000-0000065A0000}"/>
    <cellStyle name="Normal 2 2 4 2 2 2 2 7" xfId="23163" xr:uid="{00000000-0005-0000-0000-0000075A0000}"/>
    <cellStyle name="Normal 2 2 4 2 2 2 2 8" xfId="23164" xr:uid="{00000000-0005-0000-0000-0000085A0000}"/>
    <cellStyle name="Normal 2 2 4 2 2 2 2 9" xfId="23165" xr:uid="{00000000-0005-0000-0000-0000095A0000}"/>
    <cellStyle name="Normal 2 2 4 2 2 2 3" xfId="23166" xr:uid="{00000000-0005-0000-0000-00000A5A0000}"/>
    <cellStyle name="Normal 2 2 4 2 2 2 3 10" xfId="23167" xr:uid="{00000000-0005-0000-0000-00000B5A0000}"/>
    <cellStyle name="Normal 2 2 4 2 2 2 3 2" xfId="23168" xr:uid="{00000000-0005-0000-0000-00000C5A0000}"/>
    <cellStyle name="Normal 2 2 4 2 2 2 3 3" xfId="23169" xr:uid="{00000000-0005-0000-0000-00000D5A0000}"/>
    <cellStyle name="Normal 2 2 4 2 2 2 3 4" xfId="23170" xr:uid="{00000000-0005-0000-0000-00000E5A0000}"/>
    <cellStyle name="Normal 2 2 4 2 2 2 3 5" xfId="23171" xr:uid="{00000000-0005-0000-0000-00000F5A0000}"/>
    <cellStyle name="Normal 2 2 4 2 2 2 3 6" xfId="23172" xr:uid="{00000000-0005-0000-0000-0000105A0000}"/>
    <cellStyle name="Normal 2 2 4 2 2 2 3 7" xfId="23173" xr:uid="{00000000-0005-0000-0000-0000115A0000}"/>
    <cellStyle name="Normal 2 2 4 2 2 2 3 8" xfId="23174" xr:uid="{00000000-0005-0000-0000-0000125A0000}"/>
    <cellStyle name="Normal 2 2 4 2 2 2 3 9" xfId="23175" xr:uid="{00000000-0005-0000-0000-0000135A0000}"/>
    <cellStyle name="Normal 2 2 4 2 2 2 4" xfId="23176" xr:uid="{00000000-0005-0000-0000-0000145A0000}"/>
    <cellStyle name="Normal 2 2 4 2 2 2 4 10" xfId="23177" xr:uid="{00000000-0005-0000-0000-0000155A0000}"/>
    <cellStyle name="Normal 2 2 4 2 2 2 4 2" xfId="23178" xr:uid="{00000000-0005-0000-0000-0000165A0000}"/>
    <cellStyle name="Normal 2 2 4 2 2 2 4 3" xfId="23179" xr:uid="{00000000-0005-0000-0000-0000175A0000}"/>
    <cellStyle name="Normal 2 2 4 2 2 2 4 4" xfId="23180" xr:uid="{00000000-0005-0000-0000-0000185A0000}"/>
    <cellStyle name="Normal 2 2 4 2 2 2 4 5" xfId="23181" xr:uid="{00000000-0005-0000-0000-0000195A0000}"/>
    <cellStyle name="Normal 2 2 4 2 2 2 4 6" xfId="23182" xr:uid="{00000000-0005-0000-0000-00001A5A0000}"/>
    <cellStyle name="Normal 2 2 4 2 2 2 4 7" xfId="23183" xr:uid="{00000000-0005-0000-0000-00001B5A0000}"/>
    <cellStyle name="Normal 2 2 4 2 2 2 4 8" xfId="23184" xr:uid="{00000000-0005-0000-0000-00001C5A0000}"/>
    <cellStyle name="Normal 2 2 4 2 2 2 4 9" xfId="23185" xr:uid="{00000000-0005-0000-0000-00001D5A0000}"/>
    <cellStyle name="Normal 2 2 4 2 2 2 5" xfId="23186" xr:uid="{00000000-0005-0000-0000-00001E5A0000}"/>
    <cellStyle name="Normal 2 2 4 2 2 2 5 10" xfId="23187" xr:uid="{00000000-0005-0000-0000-00001F5A0000}"/>
    <cellStyle name="Normal 2 2 4 2 2 2 5 2" xfId="23188" xr:uid="{00000000-0005-0000-0000-0000205A0000}"/>
    <cellStyle name="Normal 2 2 4 2 2 2 5 3" xfId="23189" xr:uid="{00000000-0005-0000-0000-0000215A0000}"/>
    <cellStyle name="Normal 2 2 4 2 2 2 5 4" xfId="23190" xr:uid="{00000000-0005-0000-0000-0000225A0000}"/>
    <cellStyle name="Normal 2 2 4 2 2 2 5 5" xfId="23191" xr:uid="{00000000-0005-0000-0000-0000235A0000}"/>
    <cellStyle name="Normal 2 2 4 2 2 2 5 6" xfId="23192" xr:uid="{00000000-0005-0000-0000-0000245A0000}"/>
    <cellStyle name="Normal 2 2 4 2 2 2 5 7" xfId="23193" xr:uid="{00000000-0005-0000-0000-0000255A0000}"/>
    <cellStyle name="Normal 2 2 4 2 2 2 5 8" xfId="23194" xr:uid="{00000000-0005-0000-0000-0000265A0000}"/>
    <cellStyle name="Normal 2 2 4 2 2 2 5 9" xfId="23195" xr:uid="{00000000-0005-0000-0000-0000275A0000}"/>
    <cellStyle name="Normal 2 2 4 2 2 2 6" xfId="23196" xr:uid="{00000000-0005-0000-0000-0000285A0000}"/>
    <cellStyle name="Normal 2 2 4 2 2 2 7" xfId="23197" xr:uid="{00000000-0005-0000-0000-0000295A0000}"/>
    <cellStyle name="Normal 2 2 4 2 2 2 8" xfId="23198" xr:uid="{00000000-0005-0000-0000-00002A5A0000}"/>
    <cellStyle name="Normal 2 2 4 2 2 2 9" xfId="23199" xr:uid="{00000000-0005-0000-0000-00002B5A0000}"/>
    <cellStyle name="Normal 2 2 4 2 2 20" xfId="23200" xr:uid="{00000000-0005-0000-0000-00002C5A0000}"/>
    <cellStyle name="Normal 2 2 4 2 2 20 10" xfId="23201" xr:uid="{00000000-0005-0000-0000-00002D5A0000}"/>
    <cellStyle name="Normal 2 2 4 2 2 20 11" xfId="23202" xr:uid="{00000000-0005-0000-0000-00002E5A0000}"/>
    <cellStyle name="Normal 2 2 4 2 2 20 12" xfId="23203" xr:uid="{00000000-0005-0000-0000-00002F5A0000}"/>
    <cellStyle name="Normal 2 2 4 2 2 20 13" xfId="23204" xr:uid="{00000000-0005-0000-0000-0000305A0000}"/>
    <cellStyle name="Normal 2 2 4 2 2 20 14" xfId="23205" xr:uid="{00000000-0005-0000-0000-0000315A0000}"/>
    <cellStyle name="Normal 2 2 4 2 2 20 2" xfId="23206" xr:uid="{00000000-0005-0000-0000-0000325A0000}"/>
    <cellStyle name="Normal 2 2 4 2 2 20 2 10" xfId="23207" xr:uid="{00000000-0005-0000-0000-0000335A0000}"/>
    <cellStyle name="Normal 2 2 4 2 2 20 2 2" xfId="23208" xr:uid="{00000000-0005-0000-0000-0000345A0000}"/>
    <cellStyle name="Normal 2 2 4 2 2 20 2 3" xfId="23209" xr:uid="{00000000-0005-0000-0000-0000355A0000}"/>
    <cellStyle name="Normal 2 2 4 2 2 20 2 4" xfId="23210" xr:uid="{00000000-0005-0000-0000-0000365A0000}"/>
    <cellStyle name="Normal 2 2 4 2 2 20 2 5" xfId="23211" xr:uid="{00000000-0005-0000-0000-0000375A0000}"/>
    <cellStyle name="Normal 2 2 4 2 2 20 2 6" xfId="23212" xr:uid="{00000000-0005-0000-0000-0000385A0000}"/>
    <cellStyle name="Normal 2 2 4 2 2 20 2 7" xfId="23213" xr:uid="{00000000-0005-0000-0000-0000395A0000}"/>
    <cellStyle name="Normal 2 2 4 2 2 20 2 8" xfId="23214" xr:uid="{00000000-0005-0000-0000-00003A5A0000}"/>
    <cellStyle name="Normal 2 2 4 2 2 20 2 9" xfId="23215" xr:uid="{00000000-0005-0000-0000-00003B5A0000}"/>
    <cellStyle name="Normal 2 2 4 2 2 20 3" xfId="23216" xr:uid="{00000000-0005-0000-0000-00003C5A0000}"/>
    <cellStyle name="Normal 2 2 4 2 2 20 3 10" xfId="23217" xr:uid="{00000000-0005-0000-0000-00003D5A0000}"/>
    <cellStyle name="Normal 2 2 4 2 2 20 3 2" xfId="23218" xr:uid="{00000000-0005-0000-0000-00003E5A0000}"/>
    <cellStyle name="Normal 2 2 4 2 2 20 3 3" xfId="23219" xr:uid="{00000000-0005-0000-0000-00003F5A0000}"/>
    <cellStyle name="Normal 2 2 4 2 2 20 3 4" xfId="23220" xr:uid="{00000000-0005-0000-0000-0000405A0000}"/>
    <cellStyle name="Normal 2 2 4 2 2 20 3 5" xfId="23221" xr:uid="{00000000-0005-0000-0000-0000415A0000}"/>
    <cellStyle name="Normal 2 2 4 2 2 20 3 6" xfId="23222" xr:uid="{00000000-0005-0000-0000-0000425A0000}"/>
    <cellStyle name="Normal 2 2 4 2 2 20 3 7" xfId="23223" xr:uid="{00000000-0005-0000-0000-0000435A0000}"/>
    <cellStyle name="Normal 2 2 4 2 2 20 3 8" xfId="23224" xr:uid="{00000000-0005-0000-0000-0000445A0000}"/>
    <cellStyle name="Normal 2 2 4 2 2 20 3 9" xfId="23225" xr:uid="{00000000-0005-0000-0000-0000455A0000}"/>
    <cellStyle name="Normal 2 2 4 2 2 20 4" xfId="23226" xr:uid="{00000000-0005-0000-0000-0000465A0000}"/>
    <cellStyle name="Normal 2 2 4 2 2 20 4 10" xfId="23227" xr:uid="{00000000-0005-0000-0000-0000475A0000}"/>
    <cellStyle name="Normal 2 2 4 2 2 20 4 2" xfId="23228" xr:uid="{00000000-0005-0000-0000-0000485A0000}"/>
    <cellStyle name="Normal 2 2 4 2 2 20 4 3" xfId="23229" xr:uid="{00000000-0005-0000-0000-0000495A0000}"/>
    <cellStyle name="Normal 2 2 4 2 2 20 4 4" xfId="23230" xr:uid="{00000000-0005-0000-0000-00004A5A0000}"/>
    <cellStyle name="Normal 2 2 4 2 2 20 4 5" xfId="23231" xr:uid="{00000000-0005-0000-0000-00004B5A0000}"/>
    <cellStyle name="Normal 2 2 4 2 2 20 4 6" xfId="23232" xr:uid="{00000000-0005-0000-0000-00004C5A0000}"/>
    <cellStyle name="Normal 2 2 4 2 2 20 4 7" xfId="23233" xr:uid="{00000000-0005-0000-0000-00004D5A0000}"/>
    <cellStyle name="Normal 2 2 4 2 2 20 4 8" xfId="23234" xr:uid="{00000000-0005-0000-0000-00004E5A0000}"/>
    <cellStyle name="Normal 2 2 4 2 2 20 4 9" xfId="23235" xr:uid="{00000000-0005-0000-0000-00004F5A0000}"/>
    <cellStyle name="Normal 2 2 4 2 2 20 5" xfId="23236" xr:uid="{00000000-0005-0000-0000-0000505A0000}"/>
    <cellStyle name="Normal 2 2 4 2 2 20 5 10" xfId="23237" xr:uid="{00000000-0005-0000-0000-0000515A0000}"/>
    <cellStyle name="Normal 2 2 4 2 2 20 5 2" xfId="23238" xr:uid="{00000000-0005-0000-0000-0000525A0000}"/>
    <cellStyle name="Normal 2 2 4 2 2 20 5 3" xfId="23239" xr:uid="{00000000-0005-0000-0000-0000535A0000}"/>
    <cellStyle name="Normal 2 2 4 2 2 20 5 4" xfId="23240" xr:uid="{00000000-0005-0000-0000-0000545A0000}"/>
    <cellStyle name="Normal 2 2 4 2 2 20 5 5" xfId="23241" xr:uid="{00000000-0005-0000-0000-0000555A0000}"/>
    <cellStyle name="Normal 2 2 4 2 2 20 5 6" xfId="23242" xr:uid="{00000000-0005-0000-0000-0000565A0000}"/>
    <cellStyle name="Normal 2 2 4 2 2 20 5 7" xfId="23243" xr:uid="{00000000-0005-0000-0000-0000575A0000}"/>
    <cellStyle name="Normal 2 2 4 2 2 20 5 8" xfId="23244" xr:uid="{00000000-0005-0000-0000-0000585A0000}"/>
    <cellStyle name="Normal 2 2 4 2 2 20 5 9" xfId="23245" xr:uid="{00000000-0005-0000-0000-0000595A0000}"/>
    <cellStyle name="Normal 2 2 4 2 2 20 6" xfId="23246" xr:uid="{00000000-0005-0000-0000-00005A5A0000}"/>
    <cellStyle name="Normal 2 2 4 2 2 20 7" xfId="23247" xr:uid="{00000000-0005-0000-0000-00005B5A0000}"/>
    <cellStyle name="Normal 2 2 4 2 2 20 8" xfId="23248" xr:uid="{00000000-0005-0000-0000-00005C5A0000}"/>
    <cellStyle name="Normal 2 2 4 2 2 20 9" xfId="23249" xr:uid="{00000000-0005-0000-0000-00005D5A0000}"/>
    <cellStyle name="Normal 2 2 4 2 2 3" xfId="23250" xr:uid="{00000000-0005-0000-0000-00005E5A0000}"/>
    <cellStyle name="Normal 2 2 4 2 2 3 10" xfId="23251" xr:uid="{00000000-0005-0000-0000-00005F5A0000}"/>
    <cellStyle name="Normal 2 2 4 2 2 3 11" xfId="23252" xr:uid="{00000000-0005-0000-0000-0000605A0000}"/>
    <cellStyle name="Normal 2 2 4 2 2 3 12" xfId="23253" xr:uid="{00000000-0005-0000-0000-0000615A0000}"/>
    <cellStyle name="Normal 2 2 4 2 2 3 13" xfId="23254" xr:uid="{00000000-0005-0000-0000-0000625A0000}"/>
    <cellStyle name="Normal 2 2 4 2 2 3 14" xfId="23255" xr:uid="{00000000-0005-0000-0000-0000635A0000}"/>
    <cellStyle name="Normal 2 2 4 2 2 3 2" xfId="23256" xr:uid="{00000000-0005-0000-0000-0000645A0000}"/>
    <cellStyle name="Normal 2 2 4 2 2 3 2 10" xfId="23257" xr:uid="{00000000-0005-0000-0000-0000655A0000}"/>
    <cellStyle name="Normal 2 2 4 2 2 3 2 2" xfId="23258" xr:uid="{00000000-0005-0000-0000-0000665A0000}"/>
    <cellStyle name="Normal 2 2 4 2 2 3 2 3" xfId="23259" xr:uid="{00000000-0005-0000-0000-0000675A0000}"/>
    <cellStyle name="Normal 2 2 4 2 2 3 2 4" xfId="23260" xr:uid="{00000000-0005-0000-0000-0000685A0000}"/>
    <cellStyle name="Normal 2 2 4 2 2 3 2 5" xfId="23261" xr:uid="{00000000-0005-0000-0000-0000695A0000}"/>
    <cellStyle name="Normal 2 2 4 2 2 3 2 6" xfId="23262" xr:uid="{00000000-0005-0000-0000-00006A5A0000}"/>
    <cellStyle name="Normal 2 2 4 2 2 3 2 7" xfId="23263" xr:uid="{00000000-0005-0000-0000-00006B5A0000}"/>
    <cellStyle name="Normal 2 2 4 2 2 3 2 8" xfId="23264" xr:uid="{00000000-0005-0000-0000-00006C5A0000}"/>
    <cellStyle name="Normal 2 2 4 2 2 3 2 9" xfId="23265" xr:uid="{00000000-0005-0000-0000-00006D5A0000}"/>
    <cellStyle name="Normal 2 2 4 2 2 3 3" xfId="23266" xr:uid="{00000000-0005-0000-0000-00006E5A0000}"/>
    <cellStyle name="Normal 2 2 4 2 2 3 3 10" xfId="23267" xr:uid="{00000000-0005-0000-0000-00006F5A0000}"/>
    <cellStyle name="Normal 2 2 4 2 2 3 3 2" xfId="23268" xr:uid="{00000000-0005-0000-0000-0000705A0000}"/>
    <cellStyle name="Normal 2 2 4 2 2 3 3 3" xfId="23269" xr:uid="{00000000-0005-0000-0000-0000715A0000}"/>
    <cellStyle name="Normal 2 2 4 2 2 3 3 4" xfId="23270" xr:uid="{00000000-0005-0000-0000-0000725A0000}"/>
    <cellStyle name="Normal 2 2 4 2 2 3 3 5" xfId="23271" xr:uid="{00000000-0005-0000-0000-0000735A0000}"/>
    <cellStyle name="Normal 2 2 4 2 2 3 3 6" xfId="23272" xr:uid="{00000000-0005-0000-0000-0000745A0000}"/>
    <cellStyle name="Normal 2 2 4 2 2 3 3 7" xfId="23273" xr:uid="{00000000-0005-0000-0000-0000755A0000}"/>
    <cellStyle name="Normal 2 2 4 2 2 3 3 8" xfId="23274" xr:uid="{00000000-0005-0000-0000-0000765A0000}"/>
    <cellStyle name="Normal 2 2 4 2 2 3 3 9" xfId="23275" xr:uid="{00000000-0005-0000-0000-0000775A0000}"/>
    <cellStyle name="Normal 2 2 4 2 2 3 4" xfId="23276" xr:uid="{00000000-0005-0000-0000-0000785A0000}"/>
    <cellStyle name="Normal 2 2 4 2 2 3 4 10" xfId="23277" xr:uid="{00000000-0005-0000-0000-0000795A0000}"/>
    <cellStyle name="Normal 2 2 4 2 2 3 4 2" xfId="23278" xr:uid="{00000000-0005-0000-0000-00007A5A0000}"/>
    <cellStyle name="Normal 2 2 4 2 2 3 4 3" xfId="23279" xr:uid="{00000000-0005-0000-0000-00007B5A0000}"/>
    <cellStyle name="Normal 2 2 4 2 2 3 4 4" xfId="23280" xr:uid="{00000000-0005-0000-0000-00007C5A0000}"/>
    <cellStyle name="Normal 2 2 4 2 2 3 4 5" xfId="23281" xr:uid="{00000000-0005-0000-0000-00007D5A0000}"/>
    <cellStyle name="Normal 2 2 4 2 2 3 4 6" xfId="23282" xr:uid="{00000000-0005-0000-0000-00007E5A0000}"/>
    <cellStyle name="Normal 2 2 4 2 2 3 4 7" xfId="23283" xr:uid="{00000000-0005-0000-0000-00007F5A0000}"/>
    <cellStyle name="Normal 2 2 4 2 2 3 4 8" xfId="23284" xr:uid="{00000000-0005-0000-0000-0000805A0000}"/>
    <cellStyle name="Normal 2 2 4 2 2 3 4 9" xfId="23285" xr:uid="{00000000-0005-0000-0000-0000815A0000}"/>
    <cellStyle name="Normal 2 2 4 2 2 3 5" xfId="23286" xr:uid="{00000000-0005-0000-0000-0000825A0000}"/>
    <cellStyle name="Normal 2 2 4 2 2 3 5 10" xfId="23287" xr:uid="{00000000-0005-0000-0000-0000835A0000}"/>
    <cellStyle name="Normal 2 2 4 2 2 3 5 2" xfId="23288" xr:uid="{00000000-0005-0000-0000-0000845A0000}"/>
    <cellStyle name="Normal 2 2 4 2 2 3 5 3" xfId="23289" xr:uid="{00000000-0005-0000-0000-0000855A0000}"/>
    <cellStyle name="Normal 2 2 4 2 2 3 5 4" xfId="23290" xr:uid="{00000000-0005-0000-0000-0000865A0000}"/>
    <cellStyle name="Normal 2 2 4 2 2 3 5 5" xfId="23291" xr:uid="{00000000-0005-0000-0000-0000875A0000}"/>
    <cellStyle name="Normal 2 2 4 2 2 3 5 6" xfId="23292" xr:uid="{00000000-0005-0000-0000-0000885A0000}"/>
    <cellStyle name="Normal 2 2 4 2 2 3 5 7" xfId="23293" xr:uid="{00000000-0005-0000-0000-0000895A0000}"/>
    <cellStyle name="Normal 2 2 4 2 2 3 5 8" xfId="23294" xr:uid="{00000000-0005-0000-0000-00008A5A0000}"/>
    <cellStyle name="Normal 2 2 4 2 2 3 5 9" xfId="23295" xr:uid="{00000000-0005-0000-0000-00008B5A0000}"/>
    <cellStyle name="Normal 2 2 4 2 2 3 6" xfId="23296" xr:uid="{00000000-0005-0000-0000-00008C5A0000}"/>
    <cellStyle name="Normal 2 2 4 2 2 3 7" xfId="23297" xr:uid="{00000000-0005-0000-0000-00008D5A0000}"/>
    <cellStyle name="Normal 2 2 4 2 2 3 8" xfId="23298" xr:uid="{00000000-0005-0000-0000-00008E5A0000}"/>
    <cellStyle name="Normal 2 2 4 2 2 3 9" xfId="23299" xr:uid="{00000000-0005-0000-0000-00008F5A0000}"/>
    <cellStyle name="Normal 2 2 4 2 2 4" xfId="23300" xr:uid="{00000000-0005-0000-0000-0000905A0000}"/>
    <cellStyle name="Normal 2 2 4 2 2 4 10" xfId="23301" xr:uid="{00000000-0005-0000-0000-0000915A0000}"/>
    <cellStyle name="Normal 2 2 4 2 2 4 11" xfId="23302" xr:uid="{00000000-0005-0000-0000-0000925A0000}"/>
    <cellStyle name="Normal 2 2 4 2 2 4 12" xfId="23303" xr:uid="{00000000-0005-0000-0000-0000935A0000}"/>
    <cellStyle name="Normal 2 2 4 2 2 4 13" xfId="23304" xr:uid="{00000000-0005-0000-0000-0000945A0000}"/>
    <cellStyle name="Normal 2 2 4 2 2 4 14" xfId="23305" xr:uid="{00000000-0005-0000-0000-0000955A0000}"/>
    <cellStyle name="Normal 2 2 4 2 2 4 2" xfId="23306" xr:uid="{00000000-0005-0000-0000-0000965A0000}"/>
    <cellStyle name="Normal 2 2 4 2 2 4 2 10" xfId="23307" xr:uid="{00000000-0005-0000-0000-0000975A0000}"/>
    <cellStyle name="Normal 2 2 4 2 2 4 2 2" xfId="23308" xr:uid="{00000000-0005-0000-0000-0000985A0000}"/>
    <cellStyle name="Normal 2 2 4 2 2 4 2 3" xfId="23309" xr:uid="{00000000-0005-0000-0000-0000995A0000}"/>
    <cellStyle name="Normal 2 2 4 2 2 4 2 4" xfId="23310" xr:uid="{00000000-0005-0000-0000-00009A5A0000}"/>
    <cellStyle name="Normal 2 2 4 2 2 4 2 5" xfId="23311" xr:uid="{00000000-0005-0000-0000-00009B5A0000}"/>
    <cellStyle name="Normal 2 2 4 2 2 4 2 6" xfId="23312" xr:uid="{00000000-0005-0000-0000-00009C5A0000}"/>
    <cellStyle name="Normal 2 2 4 2 2 4 2 7" xfId="23313" xr:uid="{00000000-0005-0000-0000-00009D5A0000}"/>
    <cellStyle name="Normal 2 2 4 2 2 4 2 8" xfId="23314" xr:uid="{00000000-0005-0000-0000-00009E5A0000}"/>
    <cellStyle name="Normal 2 2 4 2 2 4 2 9" xfId="23315" xr:uid="{00000000-0005-0000-0000-00009F5A0000}"/>
    <cellStyle name="Normal 2 2 4 2 2 4 3" xfId="23316" xr:uid="{00000000-0005-0000-0000-0000A05A0000}"/>
    <cellStyle name="Normal 2 2 4 2 2 4 3 10" xfId="23317" xr:uid="{00000000-0005-0000-0000-0000A15A0000}"/>
    <cellStyle name="Normal 2 2 4 2 2 4 3 2" xfId="23318" xr:uid="{00000000-0005-0000-0000-0000A25A0000}"/>
    <cellStyle name="Normal 2 2 4 2 2 4 3 3" xfId="23319" xr:uid="{00000000-0005-0000-0000-0000A35A0000}"/>
    <cellStyle name="Normal 2 2 4 2 2 4 3 4" xfId="23320" xr:uid="{00000000-0005-0000-0000-0000A45A0000}"/>
    <cellStyle name="Normal 2 2 4 2 2 4 3 5" xfId="23321" xr:uid="{00000000-0005-0000-0000-0000A55A0000}"/>
    <cellStyle name="Normal 2 2 4 2 2 4 3 6" xfId="23322" xr:uid="{00000000-0005-0000-0000-0000A65A0000}"/>
    <cellStyle name="Normal 2 2 4 2 2 4 3 7" xfId="23323" xr:uid="{00000000-0005-0000-0000-0000A75A0000}"/>
    <cellStyle name="Normal 2 2 4 2 2 4 3 8" xfId="23324" xr:uid="{00000000-0005-0000-0000-0000A85A0000}"/>
    <cellStyle name="Normal 2 2 4 2 2 4 3 9" xfId="23325" xr:uid="{00000000-0005-0000-0000-0000A95A0000}"/>
    <cellStyle name="Normal 2 2 4 2 2 4 4" xfId="23326" xr:uid="{00000000-0005-0000-0000-0000AA5A0000}"/>
    <cellStyle name="Normal 2 2 4 2 2 4 4 10" xfId="23327" xr:uid="{00000000-0005-0000-0000-0000AB5A0000}"/>
    <cellStyle name="Normal 2 2 4 2 2 4 4 2" xfId="23328" xr:uid="{00000000-0005-0000-0000-0000AC5A0000}"/>
    <cellStyle name="Normal 2 2 4 2 2 4 4 3" xfId="23329" xr:uid="{00000000-0005-0000-0000-0000AD5A0000}"/>
    <cellStyle name="Normal 2 2 4 2 2 4 4 4" xfId="23330" xr:uid="{00000000-0005-0000-0000-0000AE5A0000}"/>
    <cellStyle name="Normal 2 2 4 2 2 4 4 5" xfId="23331" xr:uid="{00000000-0005-0000-0000-0000AF5A0000}"/>
    <cellStyle name="Normal 2 2 4 2 2 4 4 6" xfId="23332" xr:uid="{00000000-0005-0000-0000-0000B05A0000}"/>
    <cellStyle name="Normal 2 2 4 2 2 4 4 7" xfId="23333" xr:uid="{00000000-0005-0000-0000-0000B15A0000}"/>
    <cellStyle name="Normal 2 2 4 2 2 4 4 8" xfId="23334" xr:uid="{00000000-0005-0000-0000-0000B25A0000}"/>
    <cellStyle name="Normal 2 2 4 2 2 4 4 9" xfId="23335" xr:uid="{00000000-0005-0000-0000-0000B35A0000}"/>
    <cellStyle name="Normal 2 2 4 2 2 4 5" xfId="23336" xr:uid="{00000000-0005-0000-0000-0000B45A0000}"/>
    <cellStyle name="Normal 2 2 4 2 2 4 5 10" xfId="23337" xr:uid="{00000000-0005-0000-0000-0000B55A0000}"/>
    <cellStyle name="Normal 2 2 4 2 2 4 5 2" xfId="23338" xr:uid="{00000000-0005-0000-0000-0000B65A0000}"/>
    <cellStyle name="Normal 2 2 4 2 2 4 5 3" xfId="23339" xr:uid="{00000000-0005-0000-0000-0000B75A0000}"/>
    <cellStyle name="Normal 2 2 4 2 2 4 5 4" xfId="23340" xr:uid="{00000000-0005-0000-0000-0000B85A0000}"/>
    <cellStyle name="Normal 2 2 4 2 2 4 5 5" xfId="23341" xr:uid="{00000000-0005-0000-0000-0000B95A0000}"/>
    <cellStyle name="Normal 2 2 4 2 2 4 5 6" xfId="23342" xr:uid="{00000000-0005-0000-0000-0000BA5A0000}"/>
    <cellStyle name="Normal 2 2 4 2 2 4 5 7" xfId="23343" xr:uid="{00000000-0005-0000-0000-0000BB5A0000}"/>
    <cellStyle name="Normal 2 2 4 2 2 4 5 8" xfId="23344" xr:uid="{00000000-0005-0000-0000-0000BC5A0000}"/>
    <cellStyle name="Normal 2 2 4 2 2 4 5 9" xfId="23345" xr:uid="{00000000-0005-0000-0000-0000BD5A0000}"/>
    <cellStyle name="Normal 2 2 4 2 2 4 6" xfId="23346" xr:uid="{00000000-0005-0000-0000-0000BE5A0000}"/>
    <cellStyle name="Normal 2 2 4 2 2 4 7" xfId="23347" xr:uid="{00000000-0005-0000-0000-0000BF5A0000}"/>
    <cellStyle name="Normal 2 2 4 2 2 4 8" xfId="23348" xr:uid="{00000000-0005-0000-0000-0000C05A0000}"/>
    <cellStyle name="Normal 2 2 4 2 2 4 9" xfId="23349" xr:uid="{00000000-0005-0000-0000-0000C15A0000}"/>
    <cellStyle name="Normal 2 2 4 2 2 5" xfId="23350" xr:uid="{00000000-0005-0000-0000-0000C25A0000}"/>
    <cellStyle name="Normal 2 2 4 2 2 5 10" xfId="23351" xr:uid="{00000000-0005-0000-0000-0000C35A0000}"/>
    <cellStyle name="Normal 2 2 4 2 2 5 11" xfId="23352" xr:uid="{00000000-0005-0000-0000-0000C45A0000}"/>
    <cellStyle name="Normal 2 2 4 2 2 5 12" xfId="23353" xr:uid="{00000000-0005-0000-0000-0000C55A0000}"/>
    <cellStyle name="Normal 2 2 4 2 2 5 13" xfId="23354" xr:uid="{00000000-0005-0000-0000-0000C65A0000}"/>
    <cellStyle name="Normal 2 2 4 2 2 5 14" xfId="23355" xr:uid="{00000000-0005-0000-0000-0000C75A0000}"/>
    <cellStyle name="Normal 2 2 4 2 2 5 2" xfId="23356" xr:uid="{00000000-0005-0000-0000-0000C85A0000}"/>
    <cellStyle name="Normal 2 2 4 2 2 5 2 10" xfId="23357" xr:uid="{00000000-0005-0000-0000-0000C95A0000}"/>
    <cellStyle name="Normal 2 2 4 2 2 5 2 2" xfId="23358" xr:uid="{00000000-0005-0000-0000-0000CA5A0000}"/>
    <cellStyle name="Normal 2 2 4 2 2 5 2 3" xfId="23359" xr:uid="{00000000-0005-0000-0000-0000CB5A0000}"/>
    <cellStyle name="Normal 2 2 4 2 2 5 2 4" xfId="23360" xr:uid="{00000000-0005-0000-0000-0000CC5A0000}"/>
    <cellStyle name="Normal 2 2 4 2 2 5 2 5" xfId="23361" xr:uid="{00000000-0005-0000-0000-0000CD5A0000}"/>
    <cellStyle name="Normal 2 2 4 2 2 5 2 6" xfId="23362" xr:uid="{00000000-0005-0000-0000-0000CE5A0000}"/>
    <cellStyle name="Normal 2 2 4 2 2 5 2 7" xfId="23363" xr:uid="{00000000-0005-0000-0000-0000CF5A0000}"/>
    <cellStyle name="Normal 2 2 4 2 2 5 2 8" xfId="23364" xr:uid="{00000000-0005-0000-0000-0000D05A0000}"/>
    <cellStyle name="Normal 2 2 4 2 2 5 2 9" xfId="23365" xr:uid="{00000000-0005-0000-0000-0000D15A0000}"/>
    <cellStyle name="Normal 2 2 4 2 2 5 3" xfId="23366" xr:uid="{00000000-0005-0000-0000-0000D25A0000}"/>
    <cellStyle name="Normal 2 2 4 2 2 5 3 10" xfId="23367" xr:uid="{00000000-0005-0000-0000-0000D35A0000}"/>
    <cellStyle name="Normal 2 2 4 2 2 5 3 2" xfId="23368" xr:uid="{00000000-0005-0000-0000-0000D45A0000}"/>
    <cellStyle name="Normal 2 2 4 2 2 5 3 3" xfId="23369" xr:uid="{00000000-0005-0000-0000-0000D55A0000}"/>
    <cellStyle name="Normal 2 2 4 2 2 5 3 4" xfId="23370" xr:uid="{00000000-0005-0000-0000-0000D65A0000}"/>
    <cellStyle name="Normal 2 2 4 2 2 5 3 5" xfId="23371" xr:uid="{00000000-0005-0000-0000-0000D75A0000}"/>
    <cellStyle name="Normal 2 2 4 2 2 5 3 6" xfId="23372" xr:uid="{00000000-0005-0000-0000-0000D85A0000}"/>
    <cellStyle name="Normal 2 2 4 2 2 5 3 7" xfId="23373" xr:uid="{00000000-0005-0000-0000-0000D95A0000}"/>
    <cellStyle name="Normal 2 2 4 2 2 5 3 8" xfId="23374" xr:uid="{00000000-0005-0000-0000-0000DA5A0000}"/>
    <cellStyle name="Normal 2 2 4 2 2 5 3 9" xfId="23375" xr:uid="{00000000-0005-0000-0000-0000DB5A0000}"/>
    <cellStyle name="Normal 2 2 4 2 2 5 4" xfId="23376" xr:uid="{00000000-0005-0000-0000-0000DC5A0000}"/>
    <cellStyle name="Normal 2 2 4 2 2 5 4 10" xfId="23377" xr:uid="{00000000-0005-0000-0000-0000DD5A0000}"/>
    <cellStyle name="Normal 2 2 4 2 2 5 4 2" xfId="23378" xr:uid="{00000000-0005-0000-0000-0000DE5A0000}"/>
    <cellStyle name="Normal 2 2 4 2 2 5 4 3" xfId="23379" xr:uid="{00000000-0005-0000-0000-0000DF5A0000}"/>
    <cellStyle name="Normal 2 2 4 2 2 5 4 4" xfId="23380" xr:uid="{00000000-0005-0000-0000-0000E05A0000}"/>
    <cellStyle name="Normal 2 2 4 2 2 5 4 5" xfId="23381" xr:uid="{00000000-0005-0000-0000-0000E15A0000}"/>
    <cellStyle name="Normal 2 2 4 2 2 5 4 6" xfId="23382" xr:uid="{00000000-0005-0000-0000-0000E25A0000}"/>
    <cellStyle name="Normal 2 2 4 2 2 5 4 7" xfId="23383" xr:uid="{00000000-0005-0000-0000-0000E35A0000}"/>
    <cellStyle name="Normal 2 2 4 2 2 5 4 8" xfId="23384" xr:uid="{00000000-0005-0000-0000-0000E45A0000}"/>
    <cellStyle name="Normal 2 2 4 2 2 5 4 9" xfId="23385" xr:uid="{00000000-0005-0000-0000-0000E55A0000}"/>
    <cellStyle name="Normal 2 2 4 2 2 5 5" xfId="23386" xr:uid="{00000000-0005-0000-0000-0000E65A0000}"/>
    <cellStyle name="Normal 2 2 4 2 2 5 5 10" xfId="23387" xr:uid="{00000000-0005-0000-0000-0000E75A0000}"/>
    <cellStyle name="Normal 2 2 4 2 2 5 5 2" xfId="23388" xr:uid="{00000000-0005-0000-0000-0000E85A0000}"/>
    <cellStyle name="Normal 2 2 4 2 2 5 5 3" xfId="23389" xr:uid="{00000000-0005-0000-0000-0000E95A0000}"/>
    <cellStyle name="Normal 2 2 4 2 2 5 5 4" xfId="23390" xr:uid="{00000000-0005-0000-0000-0000EA5A0000}"/>
    <cellStyle name="Normal 2 2 4 2 2 5 5 5" xfId="23391" xr:uid="{00000000-0005-0000-0000-0000EB5A0000}"/>
    <cellStyle name="Normal 2 2 4 2 2 5 5 6" xfId="23392" xr:uid="{00000000-0005-0000-0000-0000EC5A0000}"/>
    <cellStyle name="Normal 2 2 4 2 2 5 5 7" xfId="23393" xr:uid="{00000000-0005-0000-0000-0000ED5A0000}"/>
    <cellStyle name="Normal 2 2 4 2 2 5 5 8" xfId="23394" xr:uid="{00000000-0005-0000-0000-0000EE5A0000}"/>
    <cellStyle name="Normal 2 2 4 2 2 5 5 9" xfId="23395" xr:uid="{00000000-0005-0000-0000-0000EF5A0000}"/>
    <cellStyle name="Normal 2 2 4 2 2 5 6" xfId="23396" xr:uid="{00000000-0005-0000-0000-0000F05A0000}"/>
    <cellStyle name="Normal 2 2 4 2 2 5 7" xfId="23397" xr:uid="{00000000-0005-0000-0000-0000F15A0000}"/>
    <cellStyle name="Normal 2 2 4 2 2 5 8" xfId="23398" xr:uid="{00000000-0005-0000-0000-0000F25A0000}"/>
    <cellStyle name="Normal 2 2 4 2 2 5 9" xfId="23399" xr:uid="{00000000-0005-0000-0000-0000F35A0000}"/>
    <cellStyle name="Normal 2 2 4 2 2 6" xfId="23400" xr:uid="{00000000-0005-0000-0000-0000F45A0000}"/>
    <cellStyle name="Normal 2 2 4 2 2 6 10" xfId="23401" xr:uid="{00000000-0005-0000-0000-0000F55A0000}"/>
    <cellStyle name="Normal 2 2 4 2 2 6 11" xfId="23402" xr:uid="{00000000-0005-0000-0000-0000F65A0000}"/>
    <cellStyle name="Normal 2 2 4 2 2 6 12" xfId="23403" xr:uid="{00000000-0005-0000-0000-0000F75A0000}"/>
    <cellStyle name="Normal 2 2 4 2 2 6 13" xfId="23404" xr:uid="{00000000-0005-0000-0000-0000F85A0000}"/>
    <cellStyle name="Normal 2 2 4 2 2 6 14" xfId="23405" xr:uid="{00000000-0005-0000-0000-0000F95A0000}"/>
    <cellStyle name="Normal 2 2 4 2 2 6 2" xfId="23406" xr:uid="{00000000-0005-0000-0000-0000FA5A0000}"/>
    <cellStyle name="Normal 2 2 4 2 2 6 2 10" xfId="23407" xr:uid="{00000000-0005-0000-0000-0000FB5A0000}"/>
    <cellStyle name="Normal 2 2 4 2 2 6 2 2" xfId="23408" xr:uid="{00000000-0005-0000-0000-0000FC5A0000}"/>
    <cellStyle name="Normal 2 2 4 2 2 6 2 3" xfId="23409" xr:uid="{00000000-0005-0000-0000-0000FD5A0000}"/>
    <cellStyle name="Normal 2 2 4 2 2 6 2 4" xfId="23410" xr:uid="{00000000-0005-0000-0000-0000FE5A0000}"/>
    <cellStyle name="Normal 2 2 4 2 2 6 2 5" xfId="23411" xr:uid="{00000000-0005-0000-0000-0000FF5A0000}"/>
    <cellStyle name="Normal 2 2 4 2 2 6 2 6" xfId="23412" xr:uid="{00000000-0005-0000-0000-0000005B0000}"/>
    <cellStyle name="Normal 2 2 4 2 2 6 2 7" xfId="23413" xr:uid="{00000000-0005-0000-0000-0000015B0000}"/>
    <cellStyle name="Normal 2 2 4 2 2 6 2 8" xfId="23414" xr:uid="{00000000-0005-0000-0000-0000025B0000}"/>
    <cellStyle name="Normal 2 2 4 2 2 6 2 9" xfId="23415" xr:uid="{00000000-0005-0000-0000-0000035B0000}"/>
    <cellStyle name="Normal 2 2 4 2 2 6 3" xfId="23416" xr:uid="{00000000-0005-0000-0000-0000045B0000}"/>
    <cellStyle name="Normal 2 2 4 2 2 6 3 10" xfId="23417" xr:uid="{00000000-0005-0000-0000-0000055B0000}"/>
    <cellStyle name="Normal 2 2 4 2 2 6 3 2" xfId="23418" xr:uid="{00000000-0005-0000-0000-0000065B0000}"/>
    <cellStyle name="Normal 2 2 4 2 2 6 3 3" xfId="23419" xr:uid="{00000000-0005-0000-0000-0000075B0000}"/>
    <cellStyle name="Normal 2 2 4 2 2 6 3 4" xfId="23420" xr:uid="{00000000-0005-0000-0000-0000085B0000}"/>
    <cellStyle name="Normal 2 2 4 2 2 6 3 5" xfId="23421" xr:uid="{00000000-0005-0000-0000-0000095B0000}"/>
    <cellStyle name="Normal 2 2 4 2 2 6 3 6" xfId="23422" xr:uid="{00000000-0005-0000-0000-00000A5B0000}"/>
    <cellStyle name="Normal 2 2 4 2 2 6 3 7" xfId="23423" xr:uid="{00000000-0005-0000-0000-00000B5B0000}"/>
    <cellStyle name="Normal 2 2 4 2 2 6 3 8" xfId="23424" xr:uid="{00000000-0005-0000-0000-00000C5B0000}"/>
    <cellStyle name="Normal 2 2 4 2 2 6 3 9" xfId="23425" xr:uid="{00000000-0005-0000-0000-00000D5B0000}"/>
    <cellStyle name="Normal 2 2 4 2 2 6 4" xfId="23426" xr:uid="{00000000-0005-0000-0000-00000E5B0000}"/>
    <cellStyle name="Normal 2 2 4 2 2 6 4 10" xfId="23427" xr:uid="{00000000-0005-0000-0000-00000F5B0000}"/>
    <cellStyle name="Normal 2 2 4 2 2 6 4 2" xfId="23428" xr:uid="{00000000-0005-0000-0000-0000105B0000}"/>
    <cellStyle name="Normal 2 2 4 2 2 6 4 3" xfId="23429" xr:uid="{00000000-0005-0000-0000-0000115B0000}"/>
    <cellStyle name="Normal 2 2 4 2 2 6 4 4" xfId="23430" xr:uid="{00000000-0005-0000-0000-0000125B0000}"/>
    <cellStyle name="Normal 2 2 4 2 2 6 4 5" xfId="23431" xr:uid="{00000000-0005-0000-0000-0000135B0000}"/>
    <cellStyle name="Normal 2 2 4 2 2 6 4 6" xfId="23432" xr:uid="{00000000-0005-0000-0000-0000145B0000}"/>
    <cellStyle name="Normal 2 2 4 2 2 6 4 7" xfId="23433" xr:uid="{00000000-0005-0000-0000-0000155B0000}"/>
    <cellStyle name="Normal 2 2 4 2 2 6 4 8" xfId="23434" xr:uid="{00000000-0005-0000-0000-0000165B0000}"/>
    <cellStyle name="Normal 2 2 4 2 2 6 4 9" xfId="23435" xr:uid="{00000000-0005-0000-0000-0000175B0000}"/>
    <cellStyle name="Normal 2 2 4 2 2 6 5" xfId="23436" xr:uid="{00000000-0005-0000-0000-0000185B0000}"/>
    <cellStyle name="Normal 2 2 4 2 2 6 5 10" xfId="23437" xr:uid="{00000000-0005-0000-0000-0000195B0000}"/>
    <cellStyle name="Normal 2 2 4 2 2 6 5 2" xfId="23438" xr:uid="{00000000-0005-0000-0000-00001A5B0000}"/>
    <cellStyle name="Normal 2 2 4 2 2 6 5 3" xfId="23439" xr:uid="{00000000-0005-0000-0000-00001B5B0000}"/>
    <cellStyle name="Normal 2 2 4 2 2 6 5 4" xfId="23440" xr:uid="{00000000-0005-0000-0000-00001C5B0000}"/>
    <cellStyle name="Normal 2 2 4 2 2 6 5 5" xfId="23441" xr:uid="{00000000-0005-0000-0000-00001D5B0000}"/>
    <cellStyle name="Normal 2 2 4 2 2 6 5 6" xfId="23442" xr:uid="{00000000-0005-0000-0000-00001E5B0000}"/>
    <cellStyle name="Normal 2 2 4 2 2 6 5 7" xfId="23443" xr:uid="{00000000-0005-0000-0000-00001F5B0000}"/>
    <cellStyle name="Normal 2 2 4 2 2 6 5 8" xfId="23444" xr:uid="{00000000-0005-0000-0000-0000205B0000}"/>
    <cellStyle name="Normal 2 2 4 2 2 6 5 9" xfId="23445" xr:uid="{00000000-0005-0000-0000-0000215B0000}"/>
    <cellStyle name="Normal 2 2 4 2 2 6 6" xfId="23446" xr:uid="{00000000-0005-0000-0000-0000225B0000}"/>
    <cellStyle name="Normal 2 2 4 2 2 6 7" xfId="23447" xr:uid="{00000000-0005-0000-0000-0000235B0000}"/>
    <cellStyle name="Normal 2 2 4 2 2 6 8" xfId="23448" xr:uid="{00000000-0005-0000-0000-0000245B0000}"/>
    <cellStyle name="Normal 2 2 4 2 2 6 9" xfId="23449" xr:uid="{00000000-0005-0000-0000-0000255B0000}"/>
    <cellStyle name="Normal 2 2 4 2 2 7" xfId="23450" xr:uid="{00000000-0005-0000-0000-0000265B0000}"/>
    <cellStyle name="Normal 2 2 4 2 2 7 10" xfId="23451" xr:uid="{00000000-0005-0000-0000-0000275B0000}"/>
    <cellStyle name="Normal 2 2 4 2 2 7 11" xfId="23452" xr:uid="{00000000-0005-0000-0000-0000285B0000}"/>
    <cellStyle name="Normal 2 2 4 2 2 7 12" xfId="23453" xr:uid="{00000000-0005-0000-0000-0000295B0000}"/>
    <cellStyle name="Normal 2 2 4 2 2 7 13" xfId="23454" xr:uid="{00000000-0005-0000-0000-00002A5B0000}"/>
    <cellStyle name="Normal 2 2 4 2 2 7 14" xfId="23455" xr:uid="{00000000-0005-0000-0000-00002B5B0000}"/>
    <cellStyle name="Normal 2 2 4 2 2 7 2" xfId="23456" xr:uid="{00000000-0005-0000-0000-00002C5B0000}"/>
    <cellStyle name="Normal 2 2 4 2 2 7 2 10" xfId="23457" xr:uid="{00000000-0005-0000-0000-00002D5B0000}"/>
    <cellStyle name="Normal 2 2 4 2 2 7 2 2" xfId="23458" xr:uid="{00000000-0005-0000-0000-00002E5B0000}"/>
    <cellStyle name="Normal 2 2 4 2 2 7 2 3" xfId="23459" xr:uid="{00000000-0005-0000-0000-00002F5B0000}"/>
    <cellStyle name="Normal 2 2 4 2 2 7 2 4" xfId="23460" xr:uid="{00000000-0005-0000-0000-0000305B0000}"/>
    <cellStyle name="Normal 2 2 4 2 2 7 2 5" xfId="23461" xr:uid="{00000000-0005-0000-0000-0000315B0000}"/>
    <cellStyle name="Normal 2 2 4 2 2 7 2 6" xfId="23462" xr:uid="{00000000-0005-0000-0000-0000325B0000}"/>
    <cellStyle name="Normal 2 2 4 2 2 7 2 7" xfId="23463" xr:uid="{00000000-0005-0000-0000-0000335B0000}"/>
    <cellStyle name="Normal 2 2 4 2 2 7 2 8" xfId="23464" xr:uid="{00000000-0005-0000-0000-0000345B0000}"/>
    <cellStyle name="Normal 2 2 4 2 2 7 2 9" xfId="23465" xr:uid="{00000000-0005-0000-0000-0000355B0000}"/>
    <cellStyle name="Normal 2 2 4 2 2 7 3" xfId="23466" xr:uid="{00000000-0005-0000-0000-0000365B0000}"/>
    <cellStyle name="Normal 2 2 4 2 2 7 3 10" xfId="23467" xr:uid="{00000000-0005-0000-0000-0000375B0000}"/>
    <cellStyle name="Normal 2 2 4 2 2 7 3 2" xfId="23468" xr:uid="{00000000-0005-0000-0000-0000385B0000}"/>
    <cellStyle name="Normal 2 2 4 2 2 7 3 3" xfId="23469" xr:uid="{00000000-0005-0000-0000-0000395B0000}"/>
    <cellStyle name="Normal 2 2 4 2 2 7 3 4" xfId="23470" xr:uid="{00000000-0005-0000-0000-00003A5B0000}"/>
    <cellStyle name="Normal 2 2 4 2 2 7 3 5" xfId="23471" xr:uid="{00000000-0005-0000-0000-00003B5B0000}"/>
    <cellStyle name="Normal 2 2 4 2 2 7 3 6" xfId="23472" xr:uid="{00000000-0005-0000-0000-00003C5B0000}"/>
    <cellStyle name="Normal 2 2 4 2 2 7 3 7" xfId="23473" xr:uid="{00000000-0005-0000-0000-00003D5B0000}"/>
    <cellStyle name="Normal 2 2 4 2 2 7 3 8" xfId="23474" xr:uid="{00000000-0005-0000-0000-00003E5B0000}"/>
    <cellStyle name="Normal 2 2 4 2 2 7 3 9" xfId="23475" xr:uid="{00000000-0005-0000-0000-00003F5B0000}"/>
    <cellStyle name="Normal 2 2 4 2 2 7 4" xfId="23476" xr:uid="{00000000-0005-0000-0000-0000405B0000}"/>
    <cellStyle name="Normal 2 2 4 2 2 7 4 10" xfId="23477" xr:uid="{00000000-0005-0000-0000-0000415B0000}"/>
    <cellStyle name="Normal 2 2 4 2 2 7 4 2" xfId="23478" xr:uid="{00000000-0005-0000-0000-0000425B0000}"/>
    <cellStyle name="Normal 2 2 4 2 2 7 4 3" xfId="23479" xr:uid="{00000000-0005-0000-0000-0000435B0000}"/>
    <cellStyle name="Normal 2 2 4 2 2 7 4 4" xfId="23480" xr:uid="{00000000-0005-0000-0000-0000445B0000}"/>
    <cellStyle name="Normal 2 2 4 2 2 7 4 5" xfId="23481" xr:uid="{00000000-0005-0000-0000-0000455B0000}"/>
    <cellStyle name="Normal 2 2 4 2 2 7 4 6" xfId="23482" xr:uid="{00000000-0005-0000-0000-0000465B0000}"/>
    <cellStyle name="Normal 2 2 4 2 2 7 4 7" xfId="23483" xr:uid="{00000000-0005-0000-0000-0000475B0000}"/>
    <cellStyle name="Normal 2 2 4 2 2 7 4 8" xfId="23484" xr:uid="{00000000-0005-0000-0000-0000485B0000}"/>
    <cellStyle name="Normal 2 2 4 2 2 7 4 9" xfId="23485" xr:uid="{00000000-0005-0000-0000-0000495B0000}"/>
    <cellStyle name="Normal 2 2 4 2 2 7 5" xfId="23486" xr:uid="{00000000-0005-0000-0000-00004A5B0000}"/>
    <cellStyle name="Normal 2 2 4 2 2 7 5 10" xfId="23487" xr:uid="{00000000-0005-0000-0000-00004B5B0000}"/>
    <cellStyle name="Normal 2 2 4 2 2 7 5 2" xfId="23488" xr:uid="{00000000-0005-0000-0000-00004C5B0000}"/>
    <cellStyle name="Normal 2 2 4 2 2 7 5 3" xfId="23489" xr:uid="{00000000-0005-0000-0000-00004D5B0000}"/>
    <cellStyle name="Normal 2 2 4 2 2 7 5 4" xfId="23490" xr:uid="{00000000-0005-0000-0000-00004E5B0000}"/>
    <cellStyle name="Normal 2 2 4 2 2 7 5 5" xfId="23491" xr:uid="{00000000-0005-0000-0000-00004F5B0000}"/>
    <cellStyle name="Normal 2 2 4 2 2 7 5 6" xfId="23492" xr:uid="{00000000-0005-0000-0000-0000505B0000}"/>
    <cellStyle name="Normal 2 2 4 2 2 7 5 7" xfId="23493" xr:uid="{00000000-0005-0000-0000-0000515B0000}"/>
    <cellStyle name="Normal 2 2 4 2 2 7 5 8" xfId="23494" xr:uid="{00000000-0005-0000-0000-0000525B0000}"/>
    <cellStyle name="Normal 2 2 4 2 2 7 5 9" xfId="23495" xr:uid="{00000000-0005-0000-0000-0000535B0000}"/>
    <cellStyle name="Normal 2 2 4 2 2 7 6" xfId="23496" xr:uid="{00000000-0005-0000-0000-0000545B0000}"/>
    <cellStyle name="Normal 2 2 4 2 2 7 7" xfId="23497" xr:uid="{00000000-0005-0000-0000-0000555B0000}"/>
    <cellStyle name="Normal 2 2 4 2 2 7 8" xfId="23498" xr:uid="{00000000-0005-0000-0000-0000565B0000}"/>
    <cellStyle name="Normal 2 2 4 2 2 7 9" xfId="23499" xr:uid="{00000000-0005-0000-0000-0000575B0000}"/>
    <cellStyle name="Normal 2 2 4 2 2 8" xfId="23500" xr:uid="{00000000-0005-0000-0000-0000585B0000}"/>
    <cellStyle name="Normal 2 2 4 2 2 8 10" xfId="23501" xr:uid="{00000000-0005-0000-0000-0000595B0000}"/>
    <cellStyle name="Normal 2 2 4 2 2 8 11" xfId="23502" xr:uid="{00000000-0005-0000-0000-00005A5B0000}"/>
    <cellStyle name="Normal 2 2 4 2 2 8 12" xfId="23503" xr:uid="{00000000-0005-0000-0000-00005B5B0000}"/>
    <cellStyle name="Normal 2 2 4 2 2 8 13" xfId="23504" xr:uid="{00000000-0005-0000-0000-00005C5B0000}"/>
    <cellStyle name="Normal 2 2 4 2 2 8 14" xfId="23505" xr:uid="{00000000-0005-0000-0000-00005D5B0000}"/>
    <cellStyle name="Normal 2 2 4 2 2 8 2" xfId="23506" xr:uid="{00000000-0005-0000-0000-00005E5B0000}"/>
    <cellStyle name="Normal 2 2 4 2 2 8 2 10" xfId="23507" xr:uid="{00000000-0005-0000-0000-00005F5B0000}"/>
    <cellStyle name="Normal 2 2 4 2 2 8 2 2" xfId="23508" xr:uid="{00000000-0005-0000-0000-0000605B0000}"/>
    <cellStyle name="Normal 2 2 4 2 2 8 2 3" xfId="23509" xr:uid="{00000000-0005-0000-0000-0000615B0000}"/>
    <cellStyle name="Normal 2 2 4 2 2 8 2 4" xfId="23510" xr:uid="{00000000-0005-0000-0000-0000625B0000}"/>
    <cellStyle name="Normal 2 2 4 2 2 8 2 5" xfId="23511" xr:uid="{00000000-0005-0000-0000-0000635B0000}"/>
    <cellStyle name="Normal 2 2 4 2 2 8 2 6" xfId="23512" xr:uid="{00000000-0005-0000-0000-0000645B0000}"/>
    <cellStyle name="Normal 2 2 4 2 2 8 2 7" xfId="23513" xr:uid="{00000000-0005-0000-0000-0000655B0000}"/>
    <cellStyle name="Normal 2 2 4 2 2 8 2 8" xfId="23514" xr:uid="{00000000-0005-0000-0000-0000665B0000}"/>
    <cellStyle name="Normal 2 2 4 2 2 8 2 9" xfId="23515" xr:uid="{00000000-0005-0000-0000-0000675B0000}"/>
    <cellStyle name="Normal 2 2 4 2 2 8 3" xfId="23516" xr:uid="{00000000-0005-0000-0000-0000685B0000}"/>
    <cellStyle name="Normal 2 2 4 2 2 8 3 10" xfId="23517" xr:uid="{00000000-0005-0000-0000-0000695B0000}"/>
    <cellStyle name="Normal 2 2 4 2 2 8 3 2" xfId="23518" xr:uid="{00000000-0005-0000-0000-00006A5B0000}"/>
    <cellStyle name="Normal 2 2 4 2 2 8 3 3" xfId="23519" xr:uid="{00000000-0005-0000-0000-00006B5B0000}"/>
    <cellStyle name="Normal 2 2 4 2 2 8 3 4" xfId="23520" xr:uid="{00000000-0005-0000-0000-00006C5B0000}"/>
    <cellStyle name="Normal 2 2 4 2 2 8 3 5" xfId="23521" xr:uid="{00000000-0005-0000-0000-00006D5B0000}"/>
    <cellStyle name="Normal 2 2 4 2 2 8 3 6" xfId="23522" xr:uid="{00000000-0005-0000-0000-00006E5B0000}"/>
    <cellStyle name="Normal 2 2 4 2 2 8 3 7" xfId="23523" xr:uid="{00000000-0005-0000-0000-00006F5B0000}"/>
    <cellStyle name="Normal 2 2 4 2 2 8 3 8" xfId="23524" xr:uid="{00000000-0005-0000-0000-0000705B0000}"/>
    <cellStyle name="Normal 2 2 4 2 2 8 3 9" xfId="23525" xr:uid="{00000000-0005-0000-0000-0000715B0000}"/>
    <cellStyle name="Normal 2 2 4 2 2 8 4" xfId="23526" xr:uid="{00000000-0005-0000-0000-0000725B0000}"/>
    <cellStyle name="Normal 2 2 4 2 2 8 4 10" xfId="23527" xr:uid="{00000000-0005-0000-0000-0000735B0000}"/>
    <cellStyle name="Normal 2 2 4 2 2 8 4 2" xfId="23528" xr:uid="{00000000-0005-0000-0000-0000745B0000}"/>
    <cellStyle name="Normal 2 2 4 2 2 8 4 3" xfId="23529" xr:uid="{00000000-0005-0000-0000-0000755B0000}"/>
    <cellStyle name="Normal 2 2 4 2 2 8 4 4" xfId="23530" xr:uid="{00000000-0005-0000-0000-0000765B0000}"/>
    <cellStyle name="Normal 2 2 4 2 2 8 4 5" xfId="23531" xr:uid="{00000000-0005-0000-0000-0000775B0000}"/>
    <cellStyle name="Normal 2 2 4 2 2 8 4 6" xfId="23532" xr:uid="{00000000-0005-0000-0000-0000785B0000}"/>
    <cellStyle name="Normal 2 2 4 2 2 8 4 7" xfId="23533" xr:uid="{00000000-0005-0000-0000-0000795B0000}"/>
    <cellStyle name="Normal 2 2 4 2 2 8 4 8" xfId="23534" xr:uid="{00000000-0005-0000-0000-00007A5B0000}"/>
    <cellStyle name="Normal 2 2 4 2 2 8 4 9" xfId="23535" xr:uid="{00000000-0005-0000-0000-00007B5B0000}"/>
    <cellStyle name="Normal 2 2 4 2 2 8 5" xfId="23536" xr:uid="{00000000-0005-0000-0000-00007C5B0000}"/>
    <cellStyle name="Normal 2 2 4 2 2 8 5 10" xfId="23537" xr:uid="{00000000-0005-0000-0000-00007D5B0000}"/>
    <cellStyle name="Normal 2 2 4 2 2 8 5 2" xfId="23538" xr:uid="{00000000-0005-0000-0000-00007E5B0000}"/>
    <cellStyle name="Normal 2 2 4 2 2 8 5 3" xfId="23539" xr:uid="{00000000-0005-0000-0000-00007F5B0000}"/>
    <cellStyle name="Normal 2 2 4 2 2 8 5 4" xfId="23540" xr:uid="{00000000-0005-0000-0000-0000805B0000}"/>
    <cellStyle name="Normal 2 2 4 2 2 8 5 5" xfId="23541" xr:uid="{00000000-0005-0000-0000-0000815B0000}"/>
    <cellStyle name="Normal 2 2 4 2 2 8 5 6" xfId="23542" xr:uid="{00000000-0005-0000-0000-0000825B0000}"/>
    <cellStyle name="Normal 2 2 4 2 2 8 5 7" xfId="23543" xr:uid="{00000000-0005-0000-0000-0000835B0000}"/>
    <cellStyle name="Normal 2 2 4 2 2 8 5 8" xfId="23544" xr:uid="{00000000-0005-0000-0000-0000845B0000}"/>
    <cellStyle name="Normal 2 2 4 2 2 8 5 9" xfId="23545" xr:uid="{00000000-0005-0000-0000-0000855B0000}"/>
    <cellStyle name="Normal 2 2 4 2 2 8 6" xfId="23546" xr:uid="{00000000-0005-0000-0000-0000865B0000}"/>
    <cellStyle name="Normal 2 2 4 2 2 8 7" xfId="23547" xr:uid="{00000000-0005-0000-0000-0000875B0000}"/>
    <cellStyle name="Normal 2 2 4 2 2 8 8" xfId="23548" xr:uid="{00000000-0005-0000-0000-0000885B0000}"/>
    <cellStyle name="Normal 2 2 4 2 2 8 9" xfId="23549" xr:uid="{00000000-0005-0000-0000-0000895B0000}"/>
    <cellStyle name="Normal 2 2 4 2 2 9" xfId="23550" xr:uid="{00000000-0005-0000-0000-00008A5B0000}"/>
    <cellStyle name="Normal 2 2 4 2 2 9 10" xfId="23551" xr:uid="{00000000-0005-0000-0000-00008B5B0000}"/>
    <cellStyle name="Normal 2 2 4 2 2 9 11" xfId="23552" xr:uid="{00000000-0005-0000-0000-00008C5B0000}"/>
    <cellStyle name="Normal 2 2 4 2 2 9 12" xfId="23553" xr:uid="{00000000-0005-0000-0000-00008D5B0000}"/>
    <cellStyle name="Normal 2 2 4 2 2 9 13" xfId="23554" xr:uid="{00000000-0005-0000-0000-00008E5B0000}"/>
    <cellStyle name="Normal 2 2 4 2 2 9 14" xfId="23555" xr:uid="{00000000-0005-0000-0000-00008F5B0000}"/>
    <cellStyle name="Normal 2 2 4 2 2 9 2" xfId="23556" xr:uid="{00000000-0005-0000-0000-0000905B0000}"/>
    <cellStyle name="Normal 2 2 4 2 2 9 2 10" xfId="23557" xr:uid="{00000000-0005-0000-0000-0000915B0000}"/>
    <cellStyle name="Normal 2 2 4 2 2 9 2 2" xfId="23558" xr:uid="{00000000-0005-0000-0000-0000925B0000}"/>
    <cellStyle name="Normal 2 2 4 2 2 9 2 3" xfId="23559" xr:uid="{00000000-0005-0000-0000-0000935B0000}"/>
    <cellStyle name="Normal 2 2 4 2 2 9 2 4" xfId="23560" xr:uid="{00000000-0005-0000-0000-0000945B0000}"/>
    <cellStyle name="Normal 2 2 4 2 2 9 2 5" xfId="23561" xr:uid="{00000000-0005-0000-0000-0000955B0000}"/>
    <cellStyle name="Normal 2 2 4 2 2 9 2 6" xfId="23562" xr:uid="{00000000-0005-0000-0000-0000965B0000}"/>
    <cellStyle name="Normal 2 2 4 2 2 9 2 7" xfId="23563" xr:uid="{00000000-0005-0000-0000-0000975B0000}"/>
    <cellStyle name="Normal 2 2 4 2 2 9 2 8" xfId="23564" xr:uid="{00000000-0005-0000-0000-0000985B0000}"/>
    <cellStyle name="Normal 2 2 4 2 2 9 2 9" xfId="23565" xr:uid="{00000000-0005-0000-0000-0000995B0000}"/>
    <cellStyle name="Normal 2 2 4 2 2 9 3" xfId="23566" xr:uid="{00000000-0005-0000-0000-00009A5B0000}"/>
    <cellStyle name="Normal 2 2 4 2 2 9 3 10" xfId="23567" xr:uid="{00000000-0005-0000-0000-00009B5B0000}"/>
    <cellStyle name="Normal 2 2 4 2 2 9 3 2" xfId="23568" xr:uid="{00000000-0005-0000-0000-00009C5B0000}"/>
    <cellStyle name="Normal 2 2 4 2 2 9 3 3" xfId="23569" xr:uid="{00000000-0005-0000-0000-00009D5B0000}"/>
    <cellStyle name="Normal 2 2 4 2 2 9 3 4" xfId="23570" xr:uid="{00000000-0005-0000-0000-00009E5B0000}"/>
    <cellStyle name="Normal 2 2 4 2 2 9 3 5" xfId="23571" xr:uid="{00000000-0005-0000-0000-00009F5B0000}"/>
    <cellStyle name="Normal 2 2 4 2 2 9 3 6" xfId="23572" xr:uid="{00000000-0005-0000-0000-0000A05B0000}"/>
    <cellStyle name="Normal 2 2 4 2 2 9 3 7" xfId="23573" xr:uid="{00000000-0005-0000-0000-0000A15B0000}"/>
    <cellStyle name="Normal 2 2 4 2 2 9 3 8" xfId="23574" xr:uid="{00000000-0005-0000-0000-0000A25B0000}"/>
    <cellStyle name="Normal 2 2 4 2 2 9 3 9" xfId="23575" xr:uid="{00000000-0005-0000-0000-0000A35B0000}"/>
    <cellStyle name="Normal 2 2 4 2 2 9 4" xfId="23576" xr:uid="{00000000-0005-0000-0000-0000A45B0000}"/>
    <cellStyle name="Normal 2 2 4 2 2 9 4 10" xfId="23577" xr:uid="{00000000-0005-0000-0000-0000A55B0000}"/>
    <cellStyle name="Normal 2 2 4 2 2 9 4 2" xfId="23578" xr:uid="{00000000-0005-0000-0000-0000A65B0000}"/>
    <cellStyle name="Normal 2 2 4 2 2 9 4 3" xfId="23579" xr:uid="{00000000-0005-0000-0000-0000A75B0000}"/>
    <cellStyle name="Normal 2 2 4 2 2 9 4 4" xfId="23580" xr:uid="{00000000-0005-0000-0000-0000A85B0000}"/>
    <cellStyle name="Normal 2 2 4 2 2 9 4 5" xfId="23581" xr:uid="{00000000-0005-0000-0000-0000A95B0000}"/>
    <cellStyle name="Normal 2 2 4 2 2 9 4 6" xfId="23582" xr:uid="{00000000-0005-0000-0000-0000AA5B0000}"/>
    <cellStyle name="Normal 2 2 4 2 2 9 4 7" xfId="23583" xr:uid="{00000000-0005-0000-0000-0000AB5B0000}"/>
    <cellStyle name="Normal 2 2 4 2 2 9 4 8" xfId="23584" xr:uid="{00000000-0005-0000-0000-0000AC5B0000}"/>
    <cellStyle name="Normal 2 2 4 2 2 9 4 9" xfId="23585" xr:uid="{00000000-0005-0000-0000-0000AD5B0000}"/>
    <cellStyle name="Normal 2 2 4 2 2 9 5" xfId="23586" xr:uid="{00000000-0005-0000-0000-0000AE5B0000}"/>
    <cellStyle name="Normal 2 2 4 2 2 9 5 10" xfId="23587" xr:uid="{00000000-0005-0000-0000-0000AF5B0000}"/>
    <cellStyle name="Normal 2 2 4 2 2 9 5 2" xfId="23588" xr:uid="{00000000-0005-0000-0000-0000B05B0000}"/>
    <cellStyle name="Normal 2 2 4 2 2 9 5 3" xfId="23589" xr:uid="{00000000-0005-0000-0000-0000B15B0000}"/>
    <cellStyle name="Normal 2 2 4 2 2 9 5 4" xfId="23590" xr:uid="{00000000-0005-0000-0000-0000B25B0000}"/>
    <cellStyle name="Normal 2 2 4 2 2 9 5 5" xfId="23591" xr:uid="{00000000-0005-0000-0000-0000B35B0000}"/>
    <cellStyle name="Normal 2 2 4 2 2 9 5 6" xfId="23592" xr:uid="{00000000-0005-0000-0000-0000B45B0000}"/>
    <cellStyle name="Normal 2 2 4 2 2 9 5 7" xfId="23593" xr:uid="{00000000-0005-0000-0000-0000B55B0000}"/>
    <cellStyle name="Normal 2 2 4 2 2 9 5 8" xfId="23594" xr:uid="{00000000-0005-0000-0000-0000B65B0000}"/>
    <cellStyle name="Normal 2 2 4 2 2 9 5 9" xfId="23595" xr:uid="{00000000-0005-0000-0000-0000B75B0000}"/>
    <cellStyle name="Normal 2 2 4 2 2 9 6" xfId="23596" xr:uid="{00000000-0005-0000-0000-0000B85B0000}"/>
    <cellStyle name="Normal 2 2 4 2 2 9 7" xfId="23597" xr:uid="{00000000-0005-0000-0000-0000B95B0000}"/>
    <cellStyle name="Normal 2 2 4 2 2 9 8" xfId="23598" xr:uid="{00000000-0005-0000-0000-0000BA5B0000}"/>
    <cellStyle name="Normal 2 2 4 2 2 9 9" xfId="23599" xr:uid="{00000000-0005-0000-0000-0000BB5B0000}"/>
    <cellStyle name="Normal 2 2 4 2 20" xfId="23600" xr:uid="{00000000-0005-0000-0000-0000BC5B0000}"/>
    <cellStyle name="Normal 2 2 4 2 21" xfId="23601" xr:uid="{00000000-0005-0000-0000-0000BD5B0000}"/>
    <cellStyle name="Normal 2 2 4 2 21 10" xfId="23602" xr:uid="{00000000-0005-0000-0000-0000BE5B0000}"/>
    <cellStyle name="Normal 2 2 4 2 21 2" xfId="23603" xr:uid="{00000000-0005-0000-0000-0000BF5B0000}"/>
    <cellStyle name="Normal 2 2 4 2 21 3" xfId="23604" xr:uid="{00000000-0005-0000-0000-0000C05B0000}"/>
    <cellStyle name="Normal 2 2 4 2 21 4" xfId="23605" xr:uid="{00000000-0005-0000-0000-0000C15B0000}"/>
    <cellStyle name="Normal 2 2 4 2 21 5" xfId="23606" xr:uid="{00000000-0005-0000-0000-0000C25B0000}"/>
    <cellStyle name="Normal 2 2 4 2 21 6" xfId="23607" xr:uid="{00000000-0005-0000-0000-0000C35B0000}"/>
    <cellStyle name="Normal 2 2 4 2 21 7" xfId="23608" xr:uid="{00000000-0005-0000-0000-0000C45B0000}"/>
    <cellStyle name="Normal 2 2 4 2 21 8" xfId="23609" xr:uid="{00000000-0005-0000-0000-0000C55B0000}"/>
    <cellStyle name="Normal 2 2 4 2 21 9" xfId="23610" xr:uid="{00000000-0005-0000-0000-0000C65B0000}"/>
    <cellStyle name="Normal 2 2 4 2 22" xfId="23611" xr:uid="{00000000-0005-0000-0000-0000C75B0000}"/>
    <cellStyle name="Normal 2 2 4 2 22 10" xfId="23612" xr:uid="{00000000-0005-0000-0000-0000C85B0000}"/>
    <cellStyle name="Normal 2 2 4 2 22 2" xfId="23613" xr:uid="{00000000-0005-0000-0000-0000C95B0000}"/>
    <cellStyle name="Normal 2 2 4 2 22 3" xfId="23614" xr:uid="{00000000-0005-0000-0000-0000CA5B0000}"/>
    <cellStyle name="Normal 2 2 4 2 22 4" xfId="23615" xr:uid="{00000000-0005-0000-0000-0000CB5B0000}"/>
    <cellStyle name="Normal 2 2 4 2 22 5" xfId="23616" xr:uid="{00000000-0005-0000-0000-0000CC5B0000}"/>
    <cellStyle name="Normal 2 2 4 2 22 6" xfId="23617" xr:uid="{00000000-0005-0000-0000-0000CD5B0000}"/>
    <cellStyle name="Normal 2 2 4 2 22 7" xfId="23618" xr:uid="{00000000-0005-0000-0000-0000CE5B0000}"/>
    <cellStyle name="Normal 2 2 4 2 22 8" xfId="23619" xr:uid="{00000000-0005-0000-0000-0000CF5B0000}"/>
    <cellStyle name="Normal 2 2 4 2 22 9" xfId="23620" xr:uid="{00000000-0005-0000-0000-0000D05B0000}"/>
    <cellStyle name="Normal 2 2 4 2 23" xfId="23621" xr:uid="{00000000-0005-0000-0000-0000D15B0000}"/>
    <cellStyle name="Normal 2 2 4 2 23 10" xfId="23622" xr:uid="{00000000-0005-0000-0000-0000D25B0000}"/>
    <cellStyle name="Normal 2 2 4 2 23 2" xfId="23623" xr:uid="{00000000-0005-0000-0000-0000D35B0000}"/>
    <cellStyle name="Normal 2 2 4 2 23 3" xfId="23624" xr:uid="{00000000-0005-0000-0000-0000D45B0000}"/>
    <cellStyle name="Normal 2 2 4 2 23 4" xfId="23625" xr:uid="{00000000-0005-0000-0000-0000D55B0000}"/>
    <cellStyle name="Normal 2 2 4 2 23 5" xfId="23626" xr:uid="{00000000-0005-0000-0000-0000D65B0000}"/>
    <cellStyle name="Normal 2 2 4 2 23 6" xfId="23627" xr:uid="{00000000-0005-0000-0000-0000D75B0000}"/>
    <cellStyle name="Normal 2 2 4 2 23 7" xfId="23628" xr:uid="{00000000-0005-0000-0000-0000D85B0000}"/>
    <cellStyle name="Normal 2 2 4 2 23 8" xfId="23629" xr:uid="{00000000-0005-0000-0000-0000D95B0000}"/>
    <cellStyle name="Normal 2 2 4 2 23 9" xfId="23630" xr:uid="{00000000-0005-0000-0000-0000DA5B0000}"/>
    <cellStyle name="Normal 2 2 4 2 24" xfId="23631" xr:uid="{00000000-0005-0000-0000-0000DB5B0000}"/>
    <cellStyle name="Normal 2 2 4 2 24 10" xfId="23632" xr:uid="{00000000-0005-0000-0000-0000DC5B0000}"/>
    <cellStyle name="Normal 2 2 4 2 24 2" xfId="23633" xr:uid="{00000000-0005-0000-0000-0000DD5B0000}"/>
    <cellStyle name="Normal 2 2 4 2 24 3" xfId="23634" xr:uid="{00000000-0005-0000-0000-0000DE5B0000}"/>
    <cellStyle name="Normal 2 2 4 2 24 4" xfId="23635" xr:uid="{00000000-0005-0000-0000-0000DF5B0000}"/>
    <cellStyle name="Normal 2 2 4 2 24 5" xfId="23636" xr:uid="{00000000-0005-0000-0000-0000E05B0000}"/>
    <cellStyle name="Normal 2 2 4 2 24 6" xfId="23637" xr:uid="{00000000-0005-0000-0000-0000E15B0000}"/>
    <cellStyle name="Normal 2 2 4 2 24 7" xfId="23638" xr:uid="{00000000-0005-0000-0000-0000E25B0000}"/>
    <cellStyle name="Normal 2 2 4 2 24 8" xfId="23639" xr:uid="{00000000-0005-0000-0000-0000E35B0000}"/>
    <cellStyle name="Normal 2 2 4 2 24 9" xfId="23640" xr:uid="{00000000-0005-0000-0000-0000E45B0000}"/>
    <cellStyle name="Normal 2 2 4 2 25" xfId="23641" xr:uid="{00000000-0005-0000-0000-0000E55B0000}"/>
    <cellStyle name="Normal 2 2 4 2 26" xfId="23642" xr:uid="{00000000-0005-0000-0000-0000E65B0000}"/>
    <cellStyle name="Normal 2 2 4 2 27" xfId="23643" xr:uid="{00000000-0005-0000-0000-0000E75B0000}"/>
    <cellStyle name="Normal 2 2 4 2 28" xfId="23644" xr:uid="{00000000-0005-0000-0000-0000E85B0000}"/>
    <cellStyle name="Normal 2 2 4 2 29" xfId="23645" xr:uid="{00000000-0005-0000-0000-0000E95B0000}"/>
    <cellStyle name="Normal 2 2 4 2 3" xfId="23646" xr:uid="{00000000-0005-0000-0000-0000EA5B0000}"/>
    <cellStyle name="Normal 2 2 4 2 30" xfId="23647" xr:uid="{00000000-0005-0000-0000-0000EB5B0000}"/>
    <cellStyle name="Normal 2 2 4 2 31" xfId="23648" xr:uid="{00000000-0005-0000-0000-0000EC5B0000}"/>
    <cellStyle name="Normal 2 2 4 2 32" xfId="23649" xr:uid="{00000000-0005-0000-0000-0000ED5B0000}"/>
    <cellStyle name="Normal 2 2 4 2 33" xfId="23650" xr:uid="{00000000-0005-0000-0000-0000EE5B0000}"/>
    <cellStyle name="Normal 2 2 4 2 4" xfId="23651" xr:uid="{00000000-0005-0000-0000-0000EF5B0000}"/>
    <cellStyle name="Normal 2 2 4 2 5" xfId="23652" xr:uid="{00000000-0005-0000-0000-0000F05B0000}"/>
    <cellStyle name="Normal 2 2 4 2 6" xfId="23653" xr:uid="{00000000-0005-0000-0000-0000F15B0000}"/>
    <cellStyle name="Normal 2 2 4 2 7" xfId="23654" xr:uid="{00000000-0005-0000-0000-0000F25B0000}"/>
    <cellStyle name="Normal 2 2 4 2 8" xfId="23655" xr:uid="{00000000-0005-0000-0000-0000F35B0000}"/>
    <cellStyle name="Normal 2 2 4 2 9" xfId="23656" xr:uid="{00000000-0005-0000-0000-0000F45B0000}"/>
    <cellStyle name="Normal 2 2 4 20" xfId="23657" xr:uid="{00000000-0005-0000-0000-0000F55B0000}"/>
    <cellStyle name="Normal 2 2 4 20 10" xfId="23658" xr:uid="{00000000-0005-0000-0000-0000F65B0000}"/>
    <cellStyle name="Normal 2 2 4 20 11" xfId="23659" xr:uid="{00000000-0005-0000-0000-0000F75B0000}"/>
    <cellStyle name="Normal 2 2 4 20 12" xfId="23660" xr:uid="{00000000-0005-0000-0000-0000F85B0000}"/>
    <cellStyle name="Normal 2 2 4 20 13" xfId="23661" xr:uid="{00000000-0005-0000-0000-0000F95B0000}"/>
    <cellStyle name="Normal 2 2 4 20 14" xfId="23662" xr:uid="{00000000-0005-0000-0000-0000FA5B0000}"/>
    <cellStyle name="Normal 2 2 4 20 2" xfId="23663" xr:uid="{00000000-0005-0000-0000-0000FB5B0000}"/>
    <cellStyle name="Normal 2 2 4 20 2 10" xfId="23664" xr:uid="{00000000-0005-0000-0000-0000FC5B0000}"/>
    <cellStyle name="Normal 2 2 4 20 2 2" xfId="23665" xr:uid="{00000000-0005-0000-0000-0000FD5B0000}"/>
    <cellStyle name="Normal 2 2 4 20 2 3" xfId="23666" xr:uid="{00000000-0005-0000-0000-0000FE5B0000}"/>
    <cellStyle name="Normal 2 2 4 20 2 4" xfId="23667" xr:uid="{00000000-0005-0000-0000-0000FF5B0000}"/>
    <cellStyle name="Normal 2 2 4 20 2 5" xfId="23668" xr:uid="{00000000-0005-0000-0000-0000005C0000}"/>
    <cellStyle name="Normal 2 2 4 20 2 6" xfId="23669" xr:uid="{00000000-0005-0000-0000-0000015C0000}"/>
    <cellStyle name="Normal 2 2 4 20 2 7" xfId="23670" xr:uid="{00000000-0005-0000-0000-0000025C0000}"/>
    <cellStyle name="Normal 2 2 4 20 2 8" xfId="23671" xr:uid="{00000000-0005-0000-0000-0000035C0000}"/>
    <cellStyle name="Normal 2 2 4 20 2 9" xfId="23672" xr:uid="{00000000-0005-0000-0000-0000045C0000}"/>
    <cellStyle name="Normal 2 2 4 20 3" xfId="23673" xr:uid="{00000000-0005-0000-0000-0000055C0000}"/>
    <cellStyle name="Normal 2 2 4 20 3 10" xfId="23674" xr:uid="{00000000-0005-0000-0000-0000065C0000}"/>
    <cellStyle name="Normal 2 2 4 20 3 2" xfId="23675" xr:uid="{00000000-0005-0000-0000-0000075C0000}"/>
    <cellStyle name="Normal 2 2 4 20 3 3" xfId="23676" xr:uid="{00000000-0005-0000-0000-0000085C0000}"/>
    <cellStyle name="Normal 2 2 4 20 3 4" xfId="23677" xr:uid="{00000000-0005-0000-0000-0000095C0000}"/>
    <cellStyle name="Normal 2 2 4 20 3 5" xfId="23678" xr:uid="{00000000-0005-0000-0000-00000A5C0000}"/>
    <cellStyle name="Normal 2 2 4 20 3 6" xfId="23679" xr:uid="{00000000-0005-0000-0000-00000B5C0000}"/>
    <cellStyle name="Normal 2 2 4 20 3 7" xfId="23680" xr:uid="{00000000-0005-0000-0000-00000C5C0000}"/>
    <cellStyle name="Normal 2 2 4 20 3 8" xfId="23681" xr:uid="{00000000-0005-0000-0000-00000D5C0000}"/>
    <cellStyle name="Normal 2 2 4 20 3 9" xfId="23682" xr:uid="{00000000-0005-0000-0000-00000E5C0000}"/>
    <cellStyle name="Normal 2 2 4 20 4" xfId="23683" xr:uid="{00000000-0005-0000-0000-00000F5C0000}"/>
    <cellStyle name="Normal 2 2 4 20 4 10" xfId="23684" xr:uid="{00000000-0005-0000-0000-0000105C0000}"/>
    <cellStyle name="Normal 2 2 4 20 4 2" xfId="23685" xr:uid="{00000000-0005-0000-0000-0000115C0000}"/>
    <cellStyle name="Normal 2 2 4 20 4 3" xfId="23686" xr:uid="{00000000-0005-0000-0000-0000125C0000}"/>
    <cellStyle name="Normal 2 2 4 20 4 4" xfId="23687" xr:uid="{00000000-0005-0000-0000-0000135C0000}"/>
    <cellStyle name="Normal 2 2 4 20 4 5" xfId="23688" xr:uid="{00000000-0005-0000-0000-0000145C0000}"/>
    <cellStyle name="Normal 2 2 4 20 4 6" xfId="23689" xr:uid="{00000000-0005-0000-0000-0000155C0000}"/>
    <cellStyle name="Normal 2 2 4 20 4 7" xfId="23690" xr:uid="{00000000-0005-0000-0000-0000165C0000}"/>
    <cellStyle name="Normal 2 2 4 20 4 8" xfId="23691" xr:uid="{00000000-0005-0000-0000-0000175C0000}"/>
    <cellStyle name="Normal 2 2 4 20 4 9" xfId="23692" xr:uid="{00000000-0005-0000-0000-0000185C0000}"/>
    <cellStyle name="Normal 2 2 4 20 5" xfId="23693" xr:uid="{00000000-0005-0000-0000-0000195C0000}"/>
    <cellStyle name="Normal 2 2 4 20 5 10" xfId="23694" xr:uid="{00000000-0005-0000-0000-00001A5C0000}"/>
    <cellStyle name="Normal 2 2 4 20 5 2" xfId="23695" xr:uid="{00000000-0005-0000-0000-00001B5C0000}"/>
    <cellStyle name="Normal 2 2 4 20 5 3" xfId="23696" xr:uid="{00000000-0005-0000-0000-00001C5C0000}"/>
    <cellStyle name="Normal 2 2 4 20 5 4" xfId="23697" xr:uid="{00000000-0005-0000-0000-00001D5C0000}"/>
    <cellStyle name="Normal 2 2 4 20 5 5" xfId="23698" xr:uid="{00000000-0005-0000-0000-00001E5C0000}"/>
    <cellStyle name="Normal 2 2 4 20 5 6" xfId="23699" xr:uid="{00000000-0005-0000-0000-00001F5C0000}"/>
    <cellStyle name="Normal 2 2 4 20 5 7" xfId="23700" xr:uid="{00000000-0005-0000-0000-0000205C0000}"/>
    <cellStyle name="Normal 2 2 4 20 5 8" xfId="23701" xr:uid="{00000000-0005-0000-0000-0000215C0000}"/>
    <cellStyle name="Normal 2 2 4 20 5 9" xfId="23702" xr:uid="{00000000-0005-0000-0000-0000225C0000}"/>
    <cellStyle name="Normal 2 2 4 20 6" xfId="23703" xr:uid="{00000000-0005-0000-0000-0000235C0000}"/>
    <cellStyle name="Normal 2 2 4 20 7" xfId="23704" xr:uid="{00000000-0005-0000-0000-0000245C0000}"/>
    <cellStyle name="Normal 2 2 4 20 8" xfId="23705" xr:uid="{00000000-0005-0000-0000-0000255C0000}"/>
    <cellStyle name="Normal 2 2 4 20 9" xfId="23706" xr:uid="{00000000-0005-0000-0000-0000265C0000}"/>
    <cellStyle name="Normal 2 2 4 21" xfId="23707" xr:uid="{00000000-0005-0000-0000-0000275C0000}"/>
    <cellStyle name="Normal 2 2 4 21 10" xfId="23708" xr:uid="{00000000-0005-0000-0000-0000285C0000}"/>
    <cellStyle name="Normal 2 2 4 21 11" xfId="23709" xr:uid="{00000000-0005-0000-0000-0000295C0000}"/>
    <cellStyle name="Normal 2 2 4 21 12" xfId="23710" xr:uid="{00000000-0005-0000-0000-00002A5C0000}"/>
    <cellStyle name="Normal 2 2 4 21 13" xfId="23711" xr:uid="{00000000-0005-0000-0000-00002B5C0000}"/>
    <cellStyle name="Normal 2 2 4 21 14" xfId="23712" xr:uid="{00000000-0005-0000-0000-00002C5C0000}"/>
    <cellStyle name="Normal 2 2 4 21 2" xfId="23713" xr:uid="{00000000-0005-0000-0000-00002D5C0000}"/>
    <cellStyle name="Normal 2 2 4 21 2 10" xfId="23714" xr:uid="{00000000-0005-0000-0000-00002E5C0000}"/>
    <cellStyle name="Normal 2 2 4 21 2 2" xfId="23715" xr:uid="{00000000-0005-0000-0000-00002F5C0000}"/>
    <cellStyle name="Normal 2 2 4 21 2 3" xfId="23716" xr:uid="{00000000-0005-0000-0000-0000305C0000}"/>
    <cellStyle name="Normal 2 2 4 21 2 4" xfId="23717" xr:uid="{00000000-0005-0000-0000-0000315C0000}"/>
    <cellStyle name="Normal 2 2 4 21 2 5" xfId="23718" xr:uid="{00000000-0005-0000-0000-0000325C0000}"/>
    <cellStyle name="Normal 2 2 4 21 2 6" xfId="23719" xr:uid="{00000000-0005-0000-0000-0000335C0000}"/>
    <cellStyle name="Normal 2 2 4 21 2 7" xfId="23720" xr:uid="{00000000-0005-0000-0000-0000345C0000}"/>
    <cellStyle name="Normal 2 2 4 21 2 8" xfId="23721" xr:uid="{00000000-0005-0000-0000-0000355C0000}"/>
    <cellStyle name="Normal 2 2 4 21 2 9" xfId="23722" xr:uid="{00000000-0005-0000-0000-0000365C0000}"/>
    <cellStyle name="Normal 2 2 4 21 3" xfId="23723" xr:uid="{00000000-0005-0000-0000-0000375C0000}"/>
    <cellStyle name="Normal 2 2 4 21 3 10" xfId="23724" xr:uid="{00000000-0005-0000-0000-0000385C0000}"/>
    <cellStyle name="Normal 2 2 4 21 3 2" xfId="23725" xr:uid="{00000000-0005-0000-0000-0000395C0000}"/>
    <cellStyle name="Normal 2 2 4 21 3 3" xfId="23726" xr:uid="{00000000-0005-0000-0000-00003A5C0000}"/>
    <cellStyle name="Normal 2 2 4 21 3 4" xfId="23727" xr:uid="{00000000-0005-0000-0000-00003B5C0000}"/>
    <cellStyle name="Normal 2 2 4 21 3 5" xfId="23728" xr:uid="{00000000-0005-0000-0000-00003C5C0000}"/>
    <cellStyle name="Normal 2 2 4 21 3 6" xfId="23729" xr:uid="{00000000-0005-0000-0000-00003D5C0000}"/>
    <cellStyle name="Normal 2 2 4 21 3 7" xfId="23730" xr:uid="{00000000-0005-0000-0000-00003E5C0000}"/>
    <cellStyle name="Normal 2 2 4 21 3 8" xfId="23731" xr:uid="{00000000-0005-0000-0000-00003F5C0000}"/>
    <cellStyle name="Normal 2 2 4 21 3 9" xfId="23732" xr:uid="{00000000-0005-0000-0000-0000405C0000}"/>
    <cellStyle name="Normal 2 2 4 21 4" xfId="23733" xr:uid="{00000000-0005-0000-0000-0000415C0000}"/>
    <cellStyle name="Normal 2 2 4 21 4 10" xfId="23734" xr:uid="{00000000-0005-0000-0000-0000425C0000}"/>
    <cellStyle name="Normal 2 2 4 21 4 2" xfId="23735" xr:uid="{00000000-0005-0000-0000-0000435C0000}"/>
    <cellStyle name="Normal 2 2 4 21 4 3" xfId="23736" xr:uid="{00000000-0005-0000-0000-0000445C0000}"/>
    <cellStyle name="Normal 2 2 4 21 4 4" xfId="23737" xr:uid="{00000000-0005-0000-0000-0000455C0000}"/>
    <cellStyle name="Normal 2 2 4 21 4 5" xfId="23738" xr:uid="{00000000-0005-0000-0000-0000465C0000}"/>
    <cellStyle name="Normal 2 2 4 21 4 6" xfId="23739" xr:uid="{00000000-0005-0000-0000-0000475C0000}"/>
    <cellStyle name="Normal 2 2 4 21 4 7" xfId="23740" xr:uid="{00000000-0005-0000-0000-0000485C0000}"/>
    <cellStyle name="Normal 2 2 4 21 4 8" xfId="23741" xr:uid="{00000000-0005-0000-0000-0000495C0000}"/>
    <cellStyle name="Normal 2 2 4 21 4 9" xfId="23742" xr:uid="{00000000-0005-0000-0000-00004A5C0000}"/>
    <cellStyle name="Normal 2 2 4 21 5" xfId="23743" xr:uid="{00000000-0005-0000-0000-00004B5C0000}"/>
    <cellStyle name="Normal 2 2 4 21 5 10" xfId="23744" xr:uid="{00000000-0005-0000-0000-00004C5C0000}"/>
    <cellStyle name="Normal 2 2 4 21 5 2" xfId="23745" xr:uid="{00000000-0005-0000-0000-00004D5C0000}"/>
    <cellStyle name="Normal 2 2 4 21 5 3" xfId="23746" xr:uid="{00000000-0005-0000-0000-00004E5C0000}"/>
    <cellStyle name="Normal 2 2 4 21 5 4" xfId="23747" xr:uid="{00000000-0005-0000-0000-00004F5C0000}"/>
    <cellStyle name="Normal 2 2 4 21 5 5" xfId="23748" xr:uid="{00000000-0005-0000-0000-0000505C0000}"/>
    <cellStyle name="Normal 2 2 4 21 5 6" xfId="23749" xr:uid="{00000000-0005-0000-0000-0000515C0000}"/>
    <cellStyle name="Normal 2 2 4 21 5 7" xfId="23750" xr:uid="{00000000-0005-0000-0000-0000525C0000}"/>
    <cellStyle name="Normal 2 2 4 21 5 8" xfId="23751" xr:uid="{00000000-0005-0000-0000-0000535C0000}"/>
    <cellStyle name="Normal 2 2 4 21 5 9" xfId="23752" xr:uid="{00000000-0005-0000-0000-0000545C0000}"/>
    <cellStyle name="Normal 2 2 4 21 6" xfId="23753" xr:uid="{00000000-0005-0000-0000-0000555C0000}"/>
    <cellStyle name="Normal 2 2 4 21 7" xfId="23754" xr:uid="{00000000-0005-0000-0000-0000565C0000}"/>
    <cellStyle name="Normal 2 2 4 21 8" xfId="23755" xr:uid="{00000000-0005-0000-0000-0000575C0000}"/>
    <cellStyle name="Normal 2 2 4 21 9" xfId="23756" xr:uid="{00000000-0005-0000-0000-0000585C0000}"/>
    <cellStyle name="Normal 2 2 4 22" xfId="23757" xr:uid="{00000000-0005-0000-0000-0000595C0000}"/>
    <cellStyle name="Normal 2 2 4 22 10" xfId="23758" xr:uid="{00000000-0005-0000-0000-00005A5C0000}"/>
    <cellStyle name="Normal 2 2 4 22 11" xfId="23759" xr:uid="{00000000-0005-0000-0000-00005B5C0000}"/>
    <cellStyle name="Normal 2 2 4 22 12" xfId="23760" xr:uid="{00000000-0005-0000-0000-00005C5C0000}"/>
    <cellStyle name="Normal 2 2 4 22 13" xfId="23761" xr:uid="{00000000-0005-0000-0000-00005D5C0000}"/>
    <cellStyle name="Normal 2 2 4 22 14" xfId="23762" xr:uid="{00000000-0005-0000-0000-00005E5C0000}"/>
    <cellStyle name="Normal 2 2 4 22 2" xfId="23763" xr:uid="{00000000-0005-0000-0000-00005F5C0000}"/>
    <cellStyle name="Normal 2 2 4 22 2 10" xfId="23764" xr:uid="{00000000-0005-0000-0000-0000605C0000}"/>
    <cellStyle name="Normal 2 2 4 22 2 2" xfId="23765" xr:uid="{00000000-0005-0000-0000-0000615C0000}"/>
    <cellStyle name="Normal 2 2 4 22 2 3" xfId="23766" xr:uid="{00000000-0005-0000-0000-0000625C0000}"/>
    <cellStyle name="Normal 2 2 4 22 2 4" xfId="23767" xr:uid="{00000000-0005-0000-0000-0000635C0000}"/>
    <cellStyle name="Normal 2 2 4 22 2 5" xfId="23768" xr:uid="{00000000-0005-0000-0000-0000645C0000}"/>
    <cellStyle name="Normal 2 2 4 22 2 6" xfId="23769" xr:uid="{00000000-0005-0000-0000-0000655C0000}"/>
    <cellStyle name="Normal 2 2 4 22 2 7" xfId="23770" xr:uid="{00000000-0005-0000-0000-0000665C0000}"/>
    <cellStyle name="Normal 2 2 4 22 2 8" xfId="23771" xr:uid="{00000000-0005-0000-0000-0000675C0000}"/>
    <cellStyle name="Normal 2 2 4 22 2 9" xfId="23772" xr:uid="{00000000-0005-0000-0000-0000685C0000}"/>
    <cellStyle name="Normal 2 2 4 22 3" xfId="23773" xr:uid="{00000000-0005-0000-0000-0000695C0000}"/>
    <cellStyle name="Normal 2 2 4 22 3 10" xfId="23774" xr:uid="{00000000-0005-0000-0000-00006A5C0000}"/>
    <cellStyle name="Normal 2 2 4 22 3 2" xfId="23775" xr:uid="{00000000-0005-0000-0000-00006B5C0000}"/>
    <cellStyle name="Normal 2 2 4 22 3 3" xfId="23776" xr:uid="{00000000-0005-0000-0000-00006C5C0000}"/>
    <cellStyle name="Normal 2 2 4 22 3 4" xfId="23777" xr:uid="{00000000-0005-0000-0000-00006D5C0000}"/>
    <cellStyle name="Normal 2 2 4 22 3 5" xfId="23778" xr:uid="{00000000-0005-0000-0000-00006E5C0000}"/>
    <cellStyle name="Normal 2 2 4 22 3 6" xfId="23779" xr:uid="{00000000-0005-0000-0000-00006F5C0000}"/>
    <cellStyle name="Normal 2 2 4 22 3 7" xfId="23780" xr:uid="{00000000-0005-0000-0000-0000705C0000}"/>
    <cellStyle name="Normal 2 2 4 22 3 8" xfId="23781" xr:uid="{00000000-0005-0000-0000-0000715C0000}"/>
    <cellStyle name="Normal 2 2 4 22 3 9" xfId="23782" xr:uid="{00000000-0005-0000-0000-0000725C0000}"/>
    <cellStyle name="Normal 2 2 4 22 4" xfId="23783" xr:uid="{00000000-0005-0000-0000-0000735C0000}"/>
    <cellStyle name="Normal 2 2 4 22 4 10" xfId="23784" xr:uid="{00000000-0005-0000-0000-0000745C0000}"/>
    <cellStyle name="Normal 2 2 4 22 4 2" xfId="23785" xr:uid="{00000000-0005-0000-0000-0000755C0000}"/>
    <cellStyle name="Normal 2 2 4 22 4 3" xfId="23786" xr:uid="{00000000-0005-0000-0000-0000765C0000}"/>
    <cellStyle name="Normal 2 2 4 22 4 4" xfId="23787" xr:uid="{00000000-0005-0000-0000-0000775C0000}"/>
    <cellStyle name="Normal 2 2 4 22 4 5" xfId="23788" xr:uid="{00000000-0005-0000-0000-0000785C0000}"/>
    <cellStyle name="Normal 2 2 4 22 4 6" xfId="23789" xr:uid="{00000000-0005-0000-0000-0000795C0000}"/>
    <cellStyle name="Normal 2 2 4 22 4 7" xfId="23790" xr:uid="{00000000-0005-0000-0000-00007A5C0000}"/>
    <cellStyle name="Normal 2 2 4 22 4 8" xfId="23791" xr:uid="{00000000-0005-0000-0000-00007B5C0000}"/>
    <cellStyle name="Normal 2 2 4 22 4 9" xfId="23792" xr:uid="{00000000-0005-0000-0000-00007C5C0000}"/>
    <cellStyle name="Normal 2 2 4 22 5" xfId="23793" xr:uid="{00000000-0005-0000-0000-00007D5C0000}"/>
    <cellStyle name="Normal 2 2 4 22 5 10" xfId="23794" xr:uid="{00000000-0005-0000-0000-00007E5C0000}"/>
    <cellStyle name="Normal 2 2 4 22 5 2" xfId="23795" xr:uid="{00000000-0005-0000-0000-00007F5C0000}"/>
    <cellStyle name="Normal 2 2 4 22 5 3" xfId="23796" xr:uid="{00000000-0005-0000-0000-0000805C0000}"/>
    <cellStyle name="Normal 2 2 4 22 5 4" xfId="23797" xr:uid="{00000000-0005-0000-0000-0000815C0000}"/>
    <cellStyle name="Normal 2 2 4 22 5 5" xfId="23798" xr:uid="{00000000-0005-0000-0000-0000825C0000}"/>
    <cellStyle name="Normal 2 2 4 22 5 6" xfId="23799" xr:uid="{00000000-0005-0000-0000-0000835C0000}"/>
    <cellStyle name="Normal 2 2 4 22 5 7" xfId="23800" xr:uid="{00000000-0005-0000-0000-0000845C0000}"/>
    <cellStyle name="Normal 2 2 4 22 5 8" xfId="23801" xr:uid="{00000000-0005-0000-0000-0000855C0000}"/>
    <cellStyle name="Normal 2 2 4 22 5 9" xfId="23802" xr:uid="{00000000-0005-0000-0000-0000865C0000}"/>
    <cellStyle name="Normal 2 2 4 22 6" xfId="23803" xr:uid="{00000000-0005-0000-0000-0000875C0000}"/>
    <cellStyle name="Normal 2 2 4 22 7" xfId="23804" xr:uid="{00000000-0005-0000-0000-0000885C0000}"/>
    <cellStyle name="Normal 2 2 4 22 8" xfId="23805" xr:uid="{00000000-0005-0000-0000-0000895C0000}"/>
    <cellStyle name="Normal 2 2 4 22 9" xfId="23806" xr:uid="{00000000-0005-0000-0000-00008A5C0000}"/>
    <cellStyle name="Normal 2 2 4 23" xfId="23807" xr:uid="{00000000-0005-0000-0000-00008B5C0000}"/>
    <cellStyle name="Normal 2 2 4 23 10" xfId="23808" xr:uid="{00000000-0005-0000-0000-00008C5C0000}"/>
    <cellStyle name="Normal 2 2 4 23 11" xfId="23809" xr:uid="{00000000-0005-0000-0000-00008D5C0000}"/>
    <cellStyle name="Normal 2 2 4 23 12" xfId="23810" xr:uid="{00000000-0005-0000-0000-00008E5C0000}"/>
    <cellStyle name="Normal 2 2 4 23 13" xfId="23811" xr:uid="{00000000-0005-0000-0000-00008F5C0000}"/>
    <cellStyle name="Normal 2 2 4 23 14" xfId="23812" xr:uid="{00000000-0005-0000-0000-0000905C0000}"/>
    <cellStyle name="Normal 2 2 4 23 2" xfId="23813" xr:uid="{00000000-0005-0000-0000-0000915C0000}"/>
    <cellStyle name="Normal 2 2 4 23 2 10" xfId="23814" xr:uid="{00000000-0005-0000-0000-0000925C0000}"/>
    <cellStyle name="Normal 2 2 4 23 2 2" xfId="23815" xr:uid="{00000000-0005-0000-0000-0000935C0000}"/>
    <cellStyle name="Normal 2 2 4 23 2 3" xfId="23816" xr:uid="{00000000-0005-0000-0000-0000945C0000}"/>
    <cellStyle name="Normal 2 2 4 23 2 4" xfId="23817" xr:uid="{00000000-0005-0000-0000-0000955C0000}"/>
    <cellStyle name="Normal 2 2 4 23 2 5" xfId="23818" xr:uid="{00000000-0005-0000-0000-0000965C0000}"/>
    <cellStyle name="Normal 2 2 4 23 2 6" xfId="23819" xr:uid="{00000000-0005-0000-0000-0000975C0000}"/>
    <cellStyle name="Normal 2 2 4 23 2 7" xfId="23820" xr:uid="{00000000-0005-0000-0000-0000985C0000}"/>
    <cellStyle name="Normal 2 2 4 23 2 8" xfId="23821" xr:uid="{00000000-0005-0000-0000-0000995C0000}"/>
    <cellStyle name="Normal 2 2 4 23 2 9" xfId="23822" xr:uid="{00000000-0005-0000-0000-00009A5C0000}"/>
    <cellStyle name="Normal 2 2 4 23 3" xfId="23823" xr:uid="{00000000-0005-0000-0000-00009B5C0000}"/>
    <cellStyle name="Normal 2 2 4 23 3 10" xfId="23824" xr:uid="{00000000-0005-0000-0000-00009C5C0000}"/>
    <cellStyle name="Normal 2 2 4 23 3 2" xfId="23825" xr:uid="{00000000-0005-0000-0000-00009D5C0000}"/>
    <cellStyle name="Normal 2 2 4 23 3 3" xfId="23826" xr:uid="{00000000-0005-0000-0000-00009E5C0000}"/>
    <cellStyle name="Normal 2 2 4 23 3 4" xfId="23827" xr:uid="{00000000-0005-0000-0000-00009F5C0000}"/>
    <cellStyle name="Normal 2 2 4 23 3 5" xfId="23828" xr:uid="{00000000-0005-0000-0000-0000A05C0000}"/>
    <cellStyle name="Normal 2 2 4 23 3 6" xfId="23829" xr:uid="{00000000-0005-0000-0000-0000A15C0000}"/>
    <cellStyle name="Normal 2 2 4 23 3 7" xfId="23830" xr:uid="{00000000-0005-0000-0000-0000A25C0000}"/>
    <cellStyle name="Normal 2 2 4 23 3 8" xfId="23831" xr:uid="{00000000-0005-0000-0000-0000A35C0000}"/>
    <cellStyle name="Normal 2 2 4 23 3 9" xfId="23832" xr:uid="{00000000-0005-0000-0000-0000A45C0000}"/>
    <cellStyle name="Normal 2 2 4 23 4" xfId="23833" xr:uid="{00000000-0005-0000-0000-0000A55C0000}"/>
    <cellStyle name="Normal 2 2 4 23 4 10" xfId="23834" xr:uid="{00000000-0005-0000-0000-0000A65C0000}"/>
    <cellStyle name="Normal 2 2 4 23 4 2" xfId="23835" xr:uid="{00000000-0005-0000-0000-0000A75C0000}"/>
    <cellStyle name="Normal 2 2 4 23 4 3" xfId="23836" xr:uid="{00000000-0005-0000-0000-0000A85C0000}"/>
    <cellStyle name="Normal 2 2 4 23 4 4" xfId="23837" xr:uid="{00000000-0005-0000-0000-0000A95C0000}"/>
    <cellStyle name="Normal 2 2 4 23 4 5" xfId="23838" xr:uid="{00000000-0005-0000-0000-0000AA5C0000}"/>
    <cellStyle name="Normal 2 2 4 23 4 6" xfId="23839" xr:uid="{00000000-0005-0000-0000-0000AB5C0000}"/>
    <cellStyle name="Normal 2 2 4 23 4 7" xfId="23840" xr:uid="{00000000-0005-0000-0000-0000AC5C0000}"/>
    <cellStyle name="Normal 2 2 4 23 4 8" xfId="23841" xr:uid="{00000000-0005-0000-0000-0000AD5C0000}"/>
    <cellStyle name="Normal 2 2 4 23 4 9" xfId="23842" xr:uid="{00000000-0005-0000-0000-0000AE5C0000}"/>
    <cellStyle name="Normal 2 2 4 23 5" xfId="23843" xr:uid="{00000000-0005-0000-0000-0000AF5C0000}"/>
    <cellStyle name="Normal 2 2 4 23 5 10" xfId="23844" xr:uid="{00000000-0005-0000-0000-0000B05C0000}"/>
    <cellStyle name="Normal 2 2 4 23 5 2" xfId="23845" xr:uid="{00000000-0005-0000-0000-0000B15C0000}"/>
    <cellStyle name="Normal 2 2 4 23 5 3" xfId="23846" xr:uid="{00000000-0005-0000-0000-0000B25C0000}"/>
    <cellStyle name="Normal 2 2 4 23 5 4" xfId="23847" xr:uid="{00000000-0005-0000-0000-0000B35C0000}"/>
    <cellStyle name="Normal 2 2 4 23 5 5" xfId="23848" xr:uid="{00000000-0005-0000-0000-0000B45C0000}"/>
    <cellStyle name="Normal 2 2 4 23 5 6" xfId="23849" xr:uid="{00000000-0005-0000-0000-0000B55C0000}"/>
    <cellStyle name="Normal 2 2 4 23 5 7" xfId="23850" xr:uid="{00000000-0005-0000-0000-0000B65C0000}"/>
    <cellStyle name="Normal 2 2 4 23 5 8" xfId="23851" xr:uid="{00000000-0005-0000-0000-0000B75C0000}"/>
    <cellStyle name="Normal 2 2 4 23 5 9" xfId="23852" xr:uid="{00000000-0005-0000-0000-0000B85C0000}"/>
    <cellStyle name="Normal 2 2 4 23 6" xfId="23853" xr:uid="{00000000-0005-0000-0000-0000B95C0000}"/>
    <cellStyle name="Normal 2 2 4 23 7" xfId="23854" xr:uid="{00000000-0005-0000-0000-0000BA5C0000}"/>
    <cellStyle name="Normal 2 2 4 23 8" xfId="23855" xr:uid="{00000000-0005-0000-0000-0000BB5C0000}"/>
    <cellStyle name="Normal 2 2 4 23 9" xfId="23856" xr:uid="{00000000-0005-0000-0000-0000BC5C0000}"/>
    <cellStyle name="Normal 2 2 4 24" xfId="23857" xr:uid="{00000000-0005-0000-0000-0000BD5C0000}"/>
    <cellStyle name="Normal 2 2 4 24 10" xfId="23858" xr:uid="{00000000-0005-0000-0000-0000BE5C0000}"/>
    <cellStyle name="Normal 2 2 4 24 11" xfId="23859" xr:uid="{00000000-0005-0000-0000-0000BF5C0000}"/>
    <cellStyle name="Normal 2 2 4 24 12" xfId="23860" xr:uid="{00000000-0005-0000-0000-0000C05C0000}"/>
    <cellStyle name="Normal 2 2 4 24 13" xfId="23861" xr:uid="{00000000-0005-0000-0000-0000C15C0000}"/>
    <cellStyle name="Normal 2 2 4 24 14" xfId="23862" xr:uid="{00000000-0005-0000-0000-0000C25C0000}"/>
    <cellStyle name="Normal 2 2 4 24 2" xfId="23863" xr:uid="{00000000-0005-0000-0000-0000C35C0000}"/>
    <cellStyle name="Normal 2 2 4 24 2 10" xfId="23864" xr:uid="{00000000-0005-0000-0000-0000C45C0000}"/>
    <cellStyle name="Normal 2 2 4 24 2 2" xfId="23865" xr:uid="{00000000-0005-0000-0000-0000C55C0000}"/>
    <cellStyle name="Normal 2 2 4 24 2 3" xfId="23866" xr:uid="{00000000-0005-0000-0000-0000C65C0000}"/>
    <cellStyle name="Normal 2 2 4 24 2 4" xfId="23867" xr:uid="{00000000-0005-0000-0000-0000C75C0000}"/>
    <cellStyle name="Normal 2 2 4 24 2 5" xfId="23868" xr:uid="{00000000-0005-0000-0000-0000C85C0000}"/>
    <cellStyle name="Normal 2 2 4 24 2 6" xfId="23869" xr:uid="{00000000-0005-0000-0000-0000C95C0000}"/>
    <cellStyle name="Normal 2 2 4 24 2 7" xfId="23870" xr:uid="{00000000-0005-0000-0000-0000CA5C0000}"/>
    <cellStyle name="Normal 2 2 4 24 2 8" xfId="23871" xr:uid="{00000000-0005-0000-0000-0000CB5C0000}"/>
    <cellStyle name="Normal 2 2 4 24 2 9" xfId="23872" xr:uid="{00000000-0005-0000-0000-0000CC5C0000}"/>
    <cellStyle name="Normal 2 2 4 24 3" xfId="23873" xr:uid="{00000000-0005-0000-0000-0000CD5C0000}"/>
    <cellStyle name="Normal 2 2 4 24 3 10" xfId="23874" xr:uid="{00000000-0005-0000-0000-0000CE5C0000}"/>
    <cellStyle name="Normal 2 2 4 24 3 2" xfId="23875" xr:uid="{00000000-0005-0000-0000-0000CF5C0000}"/>
    <cellStyle name="Normal 2 2 4 24 3 3" xfId="23876" xr:uid="{00000000-0005-0000-0000-0000D05C0000}"/>
    <cellStyle name="Normal 2 2 4 24 3 4" xfId="23877" xr:uid="{00000000-0005-0000-0000-0000D15C0000}"/>
    <cellStyle name="Normal 2 2 4 24 3 5" xfId="23878" xr:uid="{00000000-0005-0000-0000-0000D25C0000}"/>
    <cellStyle name="Normal 2 2 4 24 3 6" xfId="23879" xr:uid="{00000000-0005-0000-0000-0000D35C0000}"/>
    <cellStyle name="Normal 2 2 4 24 3 7" xfId="23880" xr:uid="{00000000-0005-0000-0000-0000D45C0000}"/>
    <cellStyle name="Normal 2 2 4 24 3 8" xfId="23881" xr:uid="{00000000-0005-0000-0000-0000D55C0000}"/>
    <cellStyle name="Normal 2 2 4 24 3 9" xfId="23882" xr:uid="{00000000-0005-0000-0000-0000D65C0000}"/>
    <cellStyle name="Normal 2 2 4 24 4" xfId="23883" xr:uid="{00000000-0005-0000-0000-0000D75C0000}"/>
    <cellStyle name="Normal 2 2 4 24 4 10" xfId="23884" xr:uid="{00000000-0005-0000-0000-0000D85C0000}"/>
    <cellStyle name="Normal 2 2 4 24 4 2" xfId="23885" xr:uid="{00000000-0005-0000-0000-0000D95C0000}"/>
    <cellStyle name="Normal 2 2 4 24 4 3" xfId="23886" xr:uid="{00000000-0005-0000-0000-0000DA5C0000}"/>
    <cellStyle name="Normal 2 2 4 24 4 4" xfId="23887" xr:uid="{00000000-0005-0000-0000-0000DB5C0000}"/>
    <cellStyle name="Normal 2 2 4 24 4 5" xfId="23888" xr:uid="{00000000-0005-0000-0000-0000DC5C0000}"/>
    <cellStyle name="Normal 2 2 4 24 4 6" xfId="23889" xr:uid="{00000000-0005-0000-0000-0000DD5C0000}"/>
    <cellStyle name="Normal 2 2 4 24 4 7" xfId="23890" xr:uid="{00000000-0005-0000-0000-0000DE5C0000}"/>
    <cellStyle name="Normal 2 2 4 24 4 8" xfId="23891" xr:uid="{00000000-0005-0000-0000-0000DF5C0000}"/>
    <cellStyle name="Normal 2 2 4 24 4 9" xfId="23892" xr:uid="{00000000-0005-0000-0000-0000E05C0000}"/>
    <cellStyle name="Normal 2 2 4 24 5" xfId="23893" xr:uid="{00000000-0005-0000-0000-0000E15C0000}"/>
    <cellStyle name="Normal 2 2 4 24 5 10" xfId="23894" xr:uid="{00000000-0005-0000-0000-0000E25C0000}"/>
    <cellStyle name="Normal 2 2 4 24 5 2" xfId="23895" xr:uid="{00000000-0005-0000-0000-0000E35C0000}"/>
    <cellStyle name="Normal 2 2 4 24 5 3" xfId="23896" xr:uid="{00000000-0005-0000-0000-0000E45C0000}"/>
    <cellStyle name="Normal 2 2 4 24 5 4" xfId="23897" xr:uid="{00000000-0005-0000-0000-0000E55C0000}"/>
    <cellStyle name="Normal 2 2 4 24 5 5" xfId="23898" xr:uid="{00000000-0005-0000-0000-0000E65C0000}"/>
    <cellStyle name="Normal 2 2 4 24 5 6" xfId="23899" xr:uid="{00000000-0005-0000-0000-0000E75C0000}"/>
    <cellStyle name="Normal 2 2 4 24 5 7" xfId="23900" xr:uid="{00000000-0005-0000-0000-0000E85C0000}"/>
    <cellStyle name="Normal 2 2 4 24 5 8" xfId="23901" xr:uid="{00000000-0005-0000-0000-0000E95C0000}"/>
    <cellStyle name="Normal 2 2 4 24 5 9" xfId="23902" xr:uid="{00000000-0005-0000-0000-0000EA5C0000}"/>
    <cellStyle name="Normal 2 2 4 24 6" xfId="23903" xr:uid="{00000000-0005-0000-0000-0000EB5C0000}"/>
    <cellStyle name="Normal 2 2 4 24 7" xfId="23904" xr:uid="{00000000-0005-0000-0000-0000EC5C0000}"/>
    <cellStyle name="Normal 2 2 4 24 8" xfId="23905" xr:uid="{00000000-0005-0000-0000-0000ED5C0000}"/>
    <cellStyle name="Normal 2 2 4 24 9" xfId="23906" xr:uid="{00000000-0005-0000-0000-0000EE5C0000}"/>
    <cellStyle name="Normal 2 2 4 25" xfId="23907" xr:uid="{00000000-0005-0000-0000-0000EF5C0000}"/>
    <cellStyle name="Normal 2 2 4 25 10" xfId="23908" xr:uid="{00000000-0005-0000-0000-0000F05C0000}"/>
    <cellStyle name="Normal 2 2 4 25 11" xfId="23909" xr:uid="{00000000-0005-0000-0000-0000F15C0000}"/>
    <cellStyle name="Normal 2 2 4 25 12" xfId="23910" xr:uid="{00000000-0005-0000-0000-0000F25C0000}"/>
    <cellStyle name="Normal 2 2 4 25 13" xfId="23911" xr:uid="{00000000-0005-0000-0000-0000F35C0000}"/>
    <cellStyle name="Normal 2 2 4 25 14" xfId="23912" xr:uid="{00000000-0005-0000-0000-0000F45C0000}"/>
    <cellStyle name="Normal 2 2 4 25 2" xfId="23913" xr:uid="{00000000-0005-0000-0000-0000F55C0000}"/>
    <cellStyle name="Normal 2 2 4 25 2 10" xfId="23914" xr:uid="{00000000-0005-0000-0000-0000F65C0000}"/>
    <cellStyle name="Normal 2 2 4 25 2 2" xfId="23915" xr:uid="{00000000-0005-0000-0000-0000F75C0000}"/>
    <cellStyle name="Normal 2 2 4 25 2 3" xfId="23916" xr:uid="{00000000-0005-0000-0000-0000F85C0000}"/>
    <cellStyle name="Normal 2 2 4 25 2 4" xfId="23917" xr:uid="{00000000-0005-0000-0000-0000F95C0000}"/>
    <cellStyle name="Normal 2 2 4 25 2 5" xfId="23918" xr:uid="{00000000-0005-0000-0000-0000FA5C0000}"/>
    <cellStyle name="Normal 2 2 4 25 2 6" xfId="23919" xr:uid="{00000000-0005-0000-0000-0000FB5C0000}"/>
    <cellStyle name="Normal 2 2 4 25 2 7" xfId="23920" xr:uid="{00000000-0005-0000-0000-0000FC5C0000}"/>
    <cellStyle name="Normal 2 2 4 25 2 8" xfId="23921" xr:uid="{00000000-0005-0000-0000-0000FD5C0000}"/>
    <cellStyle name="Normal 2 2 4 25 2 9" xfId="23922" xr:uid="{00000000-0005-0000-0000-0000FE5C0000}"/>
    <cellStyle name="Normal 2 2 4 25 3" xfId="23923" xr:uid="{00000000-0005-0000-0000-0000FF5C0000}"/>
    <cellStyle name="Normal 2 2 4 25 3 10" xfId="23924" xr:uid="{00000000-0005-0000-0000-0000005D0000}"/>
    <cellStyle name="Normal 2 2 4 25 3 2" xfId="23925" xr:uid="{00000000-0005-0000-0000-0000015D0000}"/>
    <cellStyle name="Normal 2 2 4 25 3 3" xfId="23926" xr:uid="{00000000-0005-0000-0000-0000025D0000}"/>
    <cellStyle name="Normal 2 2 4 25 3 4" xfId="23927" xr:uid="{00000000-0005-0000-0000-0000035D0000}"/>
    <cellStyle name="Normal 2 2 4 25 3 5" xfId="23928" xr:uid="{00000000-0005-0000-0000-0000045D0000}"/>
    <cellStyle name="Normal 2 2 4 25 3 6" xfId="23929" xr:uid="{00000000-0005-0000-0000-0000055D0000}"/>
    <cellStyle name="Normal 2 2 4 25 3 7" xfId="23930" xr:uid="{00000000-0005-0000-0000-0000065D0000}"/>
    <cellStyle name="Normal 2 2 4 25 3 8" xfId="23931" xr:uid="{00000000-0005-0000-0000-0000075D0000}"/>
    <cellStyle name="Normal 2 2 4 25 3 9" xfId="23932" xr:uid="{00000000-0005-0000-0000-0000085D0000}"/>
    <cellStyle name="Normal 2 2 4 25 4" xfId="23933" xr:uid="{00000000-0005-0000-0000-0000095D0000}"/>
    <cellStyle name="Normal 2 2 4 25 4 10" xfId="23934" xr:uid="{00000000-0005-0000-0000-00000A5D0000}"/>
    <cellStyle name="Normal 2 2 4 25 4 2" xfId="23935" xr:uid="{00000000-0005-0000-0000-00000B5D0000}"/>
    <cellStyle name="Normal 2 2 4 25 4 3" xfId="23936" xr:uid="{00000000-0005-0000-0000-00000C5D0000}"/>
    <cellStyle name="Normal 2 2 4 25 4 4" xfId="23937" xr:uid="{00000000-0005-0000-0000-00000D5D0000}"/>
    <cellStyle name="Normal 2 2 4 25 4 5" xfId="23938" xr:uid="{00000000-0005-0000-0000-00000E5D0000}"/>
    <cellStyle name="Normal 2 2 4 25 4 6" xfId="23939" xr:uid="{00000000-0005-0000-0000-00000F5D0000}"/>
    <cellStyle name="Normal 2 2 4 25 4 7" xfId="23940" xr:uid="{00000000-0005-0000-0000-0000105D0000}"/>
    <cellStyle name="Normal 2 2 4 25 4 8" xfId="23941" xr:uid="{00000000-0005-0000-0000-0000115D0000}"/>
    <cellStyle name="Normal 2 2 4 25 4 9" xfId="23942" xr:uid="{00000000-0005-0000-0000-0000125D0000}"/>
    <cellStyle name="Normal 2 2 4 25 5" xfId="23943" xr:uid="{00000000-0005-0000-0000-0000135D0000}"/>
    <cellStyle name="Normal 2 2 4 25 5 10" xfId="23944" xr:uid="{00000000-0005-0000-0000-0000145D0000}"/>
    <cellStyle name="Normal 2 2 4 25 5 2" xfId="23945" xr:uid="{00000000-0005-0000-0000-0000155D0000}"/>
    <cellStyle name="Normal 2 2 4 25 5 3" xfId="23946" xr:uid="{00000000-0005-0000-0000-0000165D0000}"/>
    <cellStyle name="Normal 2 2 4 25 5 4" xfId="23947" xr:uid="{00000000-0005-0000-0000-0000175D0000}"/>
    <cellStyle name="Normal 2 2 4 25 5 5" xfId="23948" xr:uid="{00000000-0005-0000-0000-0000185D0000}"/>
    <cellStyle name="Normal 2 2 4 25 5 6" xfId="23949" xr:uid="{00000000-0005-0000-0000-0000195D0000}"/>
    <cellStyle name="Normal 2 2 4 25 5 7" xfId="23950" xr:uid="{00000000-0005-0000-0000-00001A5D0000}"/>
    <cellStyle name="Normal 2 2 4 25 5 8" xfId="23951" xr:uid="{00000000-0005-0000-0000-00001B5D0000}"/>
    <cellStyle name="Normal 2 2 4 25 5 9" xfId="23952" xr:uid="{00000000-0005-0000-0000-00001C5D0000}"/>
    <cellStyle name="Normal 2 2 4 25 6" xfId="23953" xr:uid="{00000000-0005-0000-0000-00001D5D0000}"/>
    <cellStyle name="Normal 2 2 4 25 7" xfId="23954" xr:uid="{00000000-0005-0000-0000-00001E5D0000}"/>
    <cellStyle name="Normal 2 2 4 25 8" xfId="23955" xr:uid="{00000000-0005-0000-0000-00001F5D0000}"/>
    <cellStyle name="Normal 2 2 4 25 9" xfId="23956" xr:uid="{00000000-0005-0000-0000-0000205D0000}"/>
    <cellStyle name="Normal 2 2 4 26" xfId="23957" xr:uid="{00000000-0005-0000-0000-0000215D0000}"/>
    <cellStyle name="Normal 2 2 4 26 10" xfId="23958" xr:uid="{00000000-0005-0000-0000-0000225D0000}"/>
    <cellStyle name="Normal 2 2 4 26 11" xfId="23959" xr:uid="{00000000-0005-0000-0000-0000235D0000}"/>
    <cellStyle name="Normal 2 2 4 26 12" xfId="23960" xr:uid="{00000000-0005-0000-0000-0000245D0000}"/>
    <cellStyle name="Normal 2 2 4 26 13" xfId="23961" xr:uid="{00000000-0005-0000-0000-0000255D0000}"/>
    <cellStyle name="Normal 2 2 4 26 14" xfId="23962" xr:uid="{00000000-0005-0000-0000-0000265D0000}"/>
    <cellStyle name="Normal 2 2 4 26 2" xfId="23963" xr:uid="{00000000-0005-0000-0000-0000275D0000}"/>
    <cellStyle name="Normal 2 2 4 26 2 10" xfId="23964" xr:uid="{00000000-0005-0000-0000-0000285D0000}"/>
    <cellStyle name="Normal 2 2 4 26 2 2" xfId="23965" xr:uid="{00000000-0005-0000-0000-0000295D0000}"/>
    <cellStyle name="Normal 2 2 4 26 2 3" xfId="23966" xr:uid="{00000000-0005-0000-0000-00002A5D0000}"/>
    <cellStyle name="Normal 2 2 4 26 2 4" xfId="23967" xr:uid="{00000000-0005-0000-0000-00002B5D0000}"/>
    <cellStyle name="Normal 2 2 4 26 2 5" xfId="23968" xr:uid="{00000000-0005-0000-0000-00002C5D0000}"/>
    <cellStyle name="Normal 2 2 4 26 2 6" xfId="23969" xr:uid="{00000000-0005-0000-0000-00002D5D0000}"/>
    <cellStyle name="Normal 2 2 4 26 2 7" xfId="23970" xr:uid="{00000000-0005-0000-0000-00002E5D0000}"/>
    <cellStyle name="Normal 2 2 4 26 2 8" xfId="23971" xr:uid="{00000000-0005-0000-0000-00002F5D0000}"/>
    <cellStyle name="Normal 2 2 4 26 2 9" xfId="23972" xr:uid="{00000000-0005-0000-0000-0000305D0000}"/>
    <cellStyle name="Normal 2 2 4 26 3" xfId="23973" xr:uid="{00000000-0005-0000-0000-0000315D0000}"/>
    <cellStyle name="Normal 2 2 4 26 3 10" xfId="23974" xr:uid="{00000000-0005-0000-0000-0000325D0000}"/>
    <cellStyle name="Normal 2 2 4 26 3 2" xfId="23975" xr:uid="{00000000-0005-0000-0000-0000335D0000}"/>
    <cellStyle name="Normal 2 2 4 26 3 3" xfId="23976" xr:uid="{00000000-0005-0000-0000-0000345D0000}"/>
    <cellStyle name="Normal 2 2 4 26 3 4" xfId="23977" xr:uid="{00000000-0005-0000-0000-0000355D0000}"/>
    <cellStyle name="Normal 2 2 4 26 3 5" xfId="23978" xr:uid="{00000000-0005-0000-0000-0000365D0000}"/>
    <cellStyle name="Normal 2 2 4 26 3 6" xfId="23979" xr:uid="{00000000-0005-0000-0000-0000375D0000}"/>
    <cellStyle name="Normal 2 2 4 26 3 7" xfId="23980" xr:uid="{00000000-0005-0000-0000-0000385D0000}"/>
    <cellStyle name="Normal 2 2 4 26 3 8" xfId="23981" xr:uid="{00000000-0005-0000-0000-0000395D0000}"/>
    <cellStyle name="Normal 2 2 4 26 3 9" xfId="23982" xr:uid="{00000000-0005-0000-0000-00003A5D0000}"/>
    <cellStyle name="Normal 2 2 4 26 4" xfId="23983" xr:uid="{00000000-0005-0000-0000-00003B5D0000}"/>
    <cellStyle name="Normal 2 2 4 26 4 10" xfId="23984" xr:uid="{00000000-0005-0000-0000-00003C5D0000}"/>
    <cellStyle name="Normal 2 2 4 26 4 2" xfId="23985" xr:uid="{00000000-0005-0000-0000-00003D5D0000}"/>
    <cellStyle name="Normal 2 2 4 26 4 3" xfId="23986" xr:uid="{00000000-0005-0000-0000-00003E5D0000}"/>
    <cellStyle name="Normal 2 2 4 26 4 4" xfId="23987" xr:uid="{00000000-0005-0000-0000-00003F5D0000}"/>
    <cellStyle name="Normal 2 2 4 26 4 5" xfId="23988" xr:uid="{00000000-0005-0000-0000-0000405D0000}"/>
    <cellStyle name="Normal 2 2 4 26 4 6" xfId="23989" xr:uid="{00000000-0005-0000-0000-0000415D0000}"/>
    <cellStyle name="Normal 2 2 4 26 4 7" xfId="23990" xr:uid="{00000000-0005-0000-0000-0000425D0000}"/>
    <cellStyle name="Normal 2 2 4 26 4 8" xfId="23991" xr:uid="{00000000-0005-0000-0000-0000435D0000}"/>
    <cellStyle name="Normal 2 2 4 26 4 9" xfId="23992" xr:uid="{00000000-0005-0000-0000-0000445D0000}"/>
    <cellStyle name="Normal 2 2 4 26 5" xfId="23993" xr:uid="{00000000-0005-0000-0000-0000455D0000}"/>
    <cellStyle name="Normal 2 2 4 26 5 10" xfId="23994" xr:uid="{00000000-0005-0000-0000-0000465D0000}"/>
    <cellStyle name="Normal 2 2 4 26 5 2" xfId="23995" xr:uid="{00000000-0005-0000-0000-0000475D0000}"/>
    <cellStyle name="Normal 2 2 4 26 5 3" xfId="23996" xr:uid="{00000000-0005-0000-0000-0000485D0000}"/>
    <cellStyle name="Normal 2 2 4 26 5 4" xfId="23997" xr:uid="{00000000-0005-0000-0000-0000495D0000}"/>
    <cellStyle name="Normal 2 2 4 26 5 5" xfId="23998" xr:uid="{00000000-0005-0000-0000-00004A5D0000}"/>
    <cellStyle name="Normal 2 2 4 26 5 6" xfId="23999" xr:uid="{00000000-0005-0000-0000-00004B5D0000}"/>
    <cellStyle name="Normal 2 2 4 26 5 7" xfId="24000" xr:uid="{00000000-0005-0000-0000-00004C5D0000}"/>
    <cellStyle name="Normal 2 2 4 26 5 8" xfId="24001" xr:uid="{00000000-0005-0000-0000-00004D5D0000}"/>
    <cellStyle name="Normal 2 2 4 26 5 9" xfId="24002" xr:uid="{00000000-0005-0000-0000-00004E5D0000}"/>
    <cellStyle name="Normal 2 2 4 26 6" xfId="24003" xr:uid="{00000000-0005-0000-0000-00004F5D0000}"/>
    <cellStyle name="Normal 2 2 4 26 7" xfId="24004" xr:uid="{00000000-0005-0000-0000-0000505D0000}"/>
    <cellStyle name="Normal 2 2 4 26 8" xfId="24005" xr:uid="{00000000-0005-0000-0000-0000515D0000}"/>
    <cellStyle name="Normal 2 2 4 26 9" xfId="24006" xr:uid="{00000000-0005-0000-0000-0000525D0000}"/>
    <cellStyle name="Normal 2 2 4 27" xfId="24007" xr:uid="{00000000-0005-0000-0000-0000535D0000}"/>
    <cellStyle name="Normal 2 2 4 27 10" xfId="24008" xr:uid="{00000000-0005-0000-0000-0000545D0000}"/>
    <cellStyle name="Normal 2 2 4 27 11" xfId="24009" xr:uid="{00000000-0005-0000-0000-0000555D0000}"/>
    <cellStyle name="Normal 2 2 4 27 12" xfId="24010" xr:uid="{00000000-0005-0000-0000-0000565D0000}"/>
    <cellStyle name="Normal 2 2 4 27 13" xfId="24011" xr:uid="{00000000-0005-0000-0000-0000575D0000}"/>
    <cellStyle name="Normal 2 2 4 27 14" xfId="24012" xr:uid="{00000000-0005-0000-0000-0000585D0000}"/>
    <cellStyle name="Normal 2 2 4 27 2" xfId="24013" xr:uid="{00000000-0005-0000-0000-0000595D0000}"/>
    <cellStyle name="Normal 2 2 4 27 2 10" xfId="24014" xr:uid="{00000000-0005-0000-0000-00005A5D0000}"/>
    <cellStyle name="Normal 2 2 4 27 2 2" xfId="24015" xr:uid="{00000000-0005-0000-0000-00005B5D0000}"/>
    <cellStyle name="Normal 2 2 4 27 2 3" xfId="24016" xr:uid="{00000000-0005-0000-0000-00005C5D0000}"/>
    <cellStyle name="Normal 2 2 4 27 2 4" xfId="24017" xr:uid="{00000000-0005-0000-0000-00005D5D0000}"/>
    <cellStyle name="Normal 2 2 4 27 2 5" xfId="24018" xr:uid="{00000000-0005-0000-0000-00005E5D0000}"/>
    <cellStyle name="Normal 2 2 4 27 2 6" xfId="24019" xr:uid="{00000000-0005-0000-0000-00005F5D0000}"/>
    <cellStyle name="Normal 2 2 4 27 2 7" xfId="24020" xr:uid="{00000000-0005-0000-0000-0000605D0000}"/>
    <cellStyle name="Normal 2 2 4 27 2 8" xfId="24021" xr:uid="{00000000-0005-0000-0000-0000615D0000}"/>
    <cellStyle name="Normal 2 2 4 27 2 9" xfId="24022" xr:uid="{00000000-0005-0000-0000-0000625D0000}"/>
    <cellStyle name="Normal 2 2 4 27 3" xfId="24023" xr:uid="{00000000-0005-0000-0000-0000635D0000}"/>
    <cellStyle name="Normal 2 2 4 27 3 10" xfId="24024" xr:uid="{00000000-0005-0000-0000-0000645D0000}"/>
    <cellStyle name="Normal 2 2 4 27 3 2" xfId="24025" xr:uid="{00000000-0005-0000-0000-0000655D0000}"/>
    <cellStyle name="Normal 2 2 4 27 3 3" xfId="24026" xr:uid="{00000000-0005-0000-0000-0000665D0000}"/>
    <cellStyle name="Normal 2 2 4 27 3 4" xfId="24027" xr:uid="{00000000-0005-0000-0000-0000675D0000}"/>
    <cellStyle name="Normal 2 2 4 27 3 5" xfId="24028" xr:uid="{00000000-0005-0000-0000-0000685D0000}"/>
    <cellStyle name="Normal 2 2 4 27 3 6" xfId="24029" xr:uid="{00000000-0005-0000-0000-0000695D0000}"/>
    <cellStyle name="Normal 2 2 4 27 3 7" xfId="24030" xr:uid="{00000000-0005-0000-0000-00006A5D0000}"/>
    <cellStyle name="Normal 2 2 4 27 3 8" xfId="24031" xr:uid="{00000000-0005-0000-0000-00006B5D0000}"/>
    <cellStyle name="Normal 2 2 4 27 3 9" xfId="24032" xr:uid="{00000000-0005-0000-0000-00006C5D0000}"/>
    <cellStyle name="Normal 2 2 4 27 4" xfId="24033" xr:uid="{00000000-0005-0000-0000-00006D5D0000}"/>
    <cellStyle name="Normal 2 2 4 27 4 10" xfId="24034" xr:uid="{00000000-0005-0000-0000-00006E5D0000}"/>
    <cellStyle name="Normal 2 2 4 27 4 2" xfId="24035" xr:uid="{00000000-0005-0000-0000-00006F5D0000}"/>
    <cellStyle name="Normal 2 2 4 27 4 3" xfId="24036" xr:uid="{00000000-0005-0000-0000-0000705D0000}"/>
    <cellStyle name="Normal 2 2 4 27 4 4" xfId="24037" xr:uid="{00000000-0005-0000-0000-0000715D0000}"/>
    <cellStyle name="Normal 2 2 4 27 4 5" xfId="24038" xr:uid="{00000000-0005-0000-0000-0000725D0000}"/>
    <cellStyle name="Normal 2 2 4 27 4 6" xfId="24039" xr:uid="{00000000-0005-0000-0000-0000735D0000}"/>
    <cellStyle name="Normal 2 2 4 27 4 7" xfId="24040" xr:uid="{00000000-0005-0000-0000-0000745D0000}"/>
    <cellStyle name="Normal 2 2 4 27 4 8" xfId="24041" xr:uid="{00000000-0005-0000-0000-0000755D0000}"/>
    <cellStyle name="Normal 2 2 4 27 4 9" xfId="24042" xr:uid="{00000000-0005-0000-0000-0000765D0000}"/>
    <cellStyle name="Normal 2 2 4 27 5" xfId="24043" xr:uid="{00000000-0005-0000-0000-0000775D0000}"/>
    <cellStyle name="Normal 2 2 4 27 5 10" xfId="24044" xr:uid="{00000000-0005-0000-0000-0000785D0000}"/>
    <cellStyle name="Normal 2 2 4 27 5 2" xfId="24045" xr:uid="{00000000-0005-0000-0000-0000795D0000}"/>
    <cellStyle name="Normal 2 2 4 27 5 3" xfId="24046" xr:uid="{00000000-0005-0000-0000-00007A5D0000}"/>
    <cellStyle name="Normal 2 2 4 27 5 4" xfId="24047" xr:uid="{00000000-0005-0000-0000-00007B5D0000}"/>
    <cellStyle name="Normal 2 2 4 27 5 5" xfId="24048" xr:uid="{00000000-0005-0000-0000-00007C5D0000}"/>
    <cellStyle name="Normal 2 2 4 27 5 6" xfId="24049" xr:uid="{00000000-0005-0000-0000-00007D5D0000}"/>
    <cellStyle name="Normal 2 2 4 27 5 7" xfId="24050" xr:uid="{00000000-0005-0000-0000-00007E5D0000}"/>
    <cellStyle name="Normal 2 2 4 27 5 8" xfId="24051" xr:uid="{00000000-0005-0000-0000-00007F5D0000}"/>
    <cellStyle name="Normal 2 2 4 27 5 9" xfId="24052" xr:uid="{00000000-0005-0000-0000-0000805D0000}"/>
    <cellStyle name="Normal 2 2 4 27 6" xfId="24053" xr:uid="{00000000-0005-0000-0000-0000815D0000}"/>
    <cellStyle name="Normal 2 2 4 27 7" xfId="24054" xr:uid="{00000000-0005-0000-0000-0000825D0000}"/>
    <cellStyle name="Normal 2 2 4 27 8" xfId="24055" xr:uid="{00000000-0005-0000-0000-0000835D0000}"/>
    <cellStyle name="Normal 2 2 4 27 9" xfId="24056" xr:uid="{00000000-0005-0000-0000-0000845D0000}"/>
    <cellStyle name="Normal 2 2 4 28" xfId="24057" xr:uid="{00000000-0005-0000-0000-0000855D0000}"/>
    <cellStyle name="Normal 2 2 4 28 10" xfId="24058" xr:uid="{00000000-0005-0000-0000-0000865D0000}"/>
    <cellStyle name="Normal 2 2 4 28 11" xfId="24059" xr:uid="{00000000-0005-0000-0000-0000875D0000}"/>
    <cellStyle name="Normal 2 2 4 28 12" xfId="24060" xr:uid="{00000000-0005-0000-0000-0000885D0000}"/>
    <cellStyle name="Normal 2 2 4 28 13" xfId="24061" xr:uid="{00000000-0005-0000-0000-0000895D0000}"/>
    <cellStyle name="Normal 2 2 4 28 14" xfId="24062" xr:uid="{00000000-0005-0000-0000-00008A5D0000}"/>
    <cellStyle name="Normal 2 2 4 28 2" xfId="24063" xr:uid="{00000000-0005-0000-0000-00008B5D0000}"/>
    <cellStyle name="Normal 2 2 4 28 2 10" xfId="24064" xr:uid="{00000000-0005-0000-0000-00008C5D0000}"/>
    <cellStyle name="Normal 2 2 4 28 2 2" xfId="24065" xr:uid="{00000000-0005-0000-0000-00008D5D0000}"/>
    <cellStyle name="Normal 2 2 4 28 2 3" xfId="24066" xr:uid="{00000000-0005-0000-0000-00008E5D0000}"/>
    <cellStyle name="Normal 2 2 4 28 2 4" xfId="24067" xr:uid="{00000000-0005-0000-0000-00008F5D0000}"/>
    <cellStyle name="Normal 2 2 4 28 2 5" xfId="24068" xr:uid="{00000000-0005-0000-0000-0000905D0000}"/>
    <cellStyle name="Normal 2 2 4 28 2 6" xfId="24069" xr:uid="{00000000-0005-0000-0000-0000915D0000}"/>
    <cellStyle name="Normal 2 2 4 28 2 7" xfId="24070" xr:uid="{00000000-0005-0000-0000-0000925D0000}"/>
    <cellStyle name="Normal 2 2 4 28 2 8" xfId="24071" xr:uid="{00000000-0005-0000-0000-0000935D0000}"/>
    <cellStyle name="Normal 2 2 4 28 2 9" xfId="24072" xr:uid="{00000000-0005-0000-0000-0000945D0000}"/>
    <cellStyle name="Normal 2 2 4 28 3" xfId="24073" xr:uid="{00000000-0005-0000-0000-0000955D0000}"/>
    <cellStyle name="Normal 2 2 4 28 3 10" xfId="24074" xr:uid="{00000000-0005-0000-0000-0000965D0000}"/>
    <cellStyle name="Normal 2 2 4 28 3 2" xfId="24075" xr:uid="{00000000-0005-0000-0000-0000975D0000}"/>
    <cellStyle name="Normal 2 2 4 28 3 3" xfId="24076" xr:uid="{00000000-0005-0000-0000-0000985D0000}"/>
    <cellStyle name="Normal 2 2 4 28 3 4" xfId="24077" xr:uid="{00000000-0005-0000-0000-0000995D0000}"/>
    <cellStyle name="Normal 2 2 4 28 3 5" xfId="24078" xr:uid="{00000000-0005-0000-0000-00009A5D0000}"/>
    <cellStyle name="Normal 2 2 4 28 3 6" xfId="24079" xr:uid="{00000000-0005-0000-0000-00009B5D0000}"/>
    <cellStyle name="Normal 2 2 4 28 3 7" xfId="24080" xr:uid="{00000000-0005-0000-0000-00009C5D0000}"/>
    <cellStyle name="Normal 2 2 4 28 3 8" xfId="24081" xr:uid="{00000000-0005-0000-0000-00009D5D0000}"/>
    <cellStyle name="Normal 2 2 4 28 3 9" xfId="24082" xr:uid="{00000000-0005-0000-0000-00009E5D0000}"/>
    <cellStyle name="Normal 2 2 4 28 4" xfId="24083" xr:uid="{00000000-0005-0000-0000-00009F5D0000}"/>
    <cellStyle name="Normal 2 2 4 28 4 10" xfId="24084" xr:uid="{00000000-0005-0000-0000-0000A05D0000}"/>
    <cellStyle name="Normal 2 2 4 28 4 2" xfId="24085" xr:uid="{00000000-0005-0000-0000-0000A15D0000}"/>
    <cellStyle name="Normal 2 2 4 28 4 3" xfId="24086" xr:uid="{00000000-0005-0000-0000-0000A25D0000}"/>
    <cellStyle name="Normal 2 2 4 28 4 4" xfId="24087" xr:uid="{00000000-0005-0000-0000-0000A35D0000}"/>
    <cellStyle name="Normal 2 2 4 28 4 5" xfId="24088" xr:uid="{00000000-0005-0000-0000-0000A45D0000}"/>
    <cellStyle name="Normal 2 2 4 28 4 6" xfId="24089" xr:uid="{00000000-0005-0000-0000-0000A55D0000}"/>
    <cellStyle name="Normal 2 2 4 28 4 7" xfId="24090" xr:uid="{00000000-0005-0000-0000-0000A65D0000}"/>
    <cellStyle name="Normal 2 2 4 28 4 8" xfId="24091" xr:uid="{00000000-0005-0000-0000-0000A75D0000}"/>
    <cellStyle name="Normal 2 2 4 28 4 9" xfId="24092" xr:uid="{00000000-0005-0000-0000-0000A85D0000}"/>
    <cellStyle name="Normal 2 2 4 28 5" xfId="24093" xr:uid="{00000000-0005-0000-0000-0000A95D0000}"/>
    <cellStyle name="Normal 2 2 4 28 5 10" xfId="24094" xr:uid="{00000000-0005-0000-0000-0000AA5D0000}"/>
    <cellStyle name="Normal 2 2 4 28 5 2" xfId="24095" xr:uid="{00000000-0005-0000-0000-0000AB5D0000}"/>
    <cellStyle name="Normal 2 2 4 28 5 3" xfId="24096" xr:uid="{00000000-0005-0000-0000-0000AC5D0000}"/>
    <cellStyle name="Normal 2 2 4 28 5 4" xfId="24097" xr:uid="{00000000-0005-0000-0000-0000AD5D0000}"/>
    <cellStyle name="Normal 2 2 4 28 5 5" xfId="24098" xr:uid="{00000000-0005-0000-0000-0000AE5D0000}"/>
    <cellStyle name="Normal 2 2 4 28 5 6" xfId="24099" xr:uid="{00000000-0005-0000-0000-0000AF5D0000}"/>
    <cellStyle name="Normal 2 2 4 28 5 7" xfId="24100" xr:uid="{00000000-0005-0000-0000-0000B05D0000}"/>
    <cellStyle name="Normal 2 2 4 28 5 8" xfId="24101" xr:uid="{00000000-0005-0000-0000-0000B15D0000}"/>
    <cellStyle name="Normal 2 2 4 28 5 9" xfId="24102" xr:uid="{00000000-0005-0000-0000-0000B25D0000}"/>
    <cellStyle name="Normal 2 2 4 28 6" xfId="24103" xr:uid="{00000000-0005-0000-0000-0000B35D0000}"/>
    <cellStyle name="Normal 2 2 4 28 7" xfId="24104" xr:uid="{00000000-0005-0000-0000-0000B45D0000}"/>
    <cellStyle name="Normal 2 2 4 28 8" xfId="24105" xr:uid="{00000000-0005-0000-0000-0000B55D0000}"/>
    <cellStyle name="Normal 2 2 4 28 9" xfId="24106" xr:uid="{00000000-0005-0000-0000-0000B65D0000}"/>
    <cellStyle name="Normal 2 2 4 29" xfId="24107" xr:uid="{00000000-0005-0000-0000-0000B75D0000}"/>
    <cellStyle name="Normal 2 2 4 29 10" xfId="24108" xr:uid="{00000000-0005-0000-0000-0000B85D0000}"/>
    <cellStyle name="Normal 2 2 4 29 11" xfId="24109" xr:uid="{00000000-0005-0000-0000-0000B95D0000}"/>
    <cellStyle name="Normal 2 2 4 29 12" xfId="24110" xr:uid="{00000000-0005-0000-0000-0000BA5D0000}"/>
    <cellStyle name="Normal 2 2 4 29 13" xfId="24111" xr:uid="{00000000-0005-0000-0000-0000BB5D0000}"/>
    <cellStyle name="Normal 2 2 4 29 14" xfId="24112" xr:uid="{00000000-0005-0000-0000-0000BC5D0000}"/>
    <cellStyle name="Normal 2 2 4 29 2" xfId="24113" xr:uid="{00000000-0005-0000-0000-0000BD5D0000}"/>
    <cellStyle name="Normal 2 2 4 29 2 10" xfId="24114" xr:uid="{00000000-0005-0000-0000-0000BE5D0000}"/>
    <cellStyle name="Normal 2 2 4 29 2 2" xfId="24115" xr:uid="{00000000-0005-0000-0000-0000BF5D0000}"/>
    <cellStyle name="Normal 2 2 4 29 2 3" xfId="24116" xr:uid="{00000000-0005-0000-0000-0000C05D0000}"/>
    <cellStyle name="Normal 2 2 4 29 2 4" xfId="24117" xr:uid="{00000000-0005-0000-0000-0000C15D0000}"/>
    <cellStyle name="Normal 2 2 4 29 2 5" xfId="24118" xr:uid="{00000000-0005-0000-0000-0000C25D0000}"/>
    <cellStyle name="Normal 2 2 4 29 2 6" xfId="24119" xr:uid="{00000000-0005-0000-0000-0000C35D0000}"/>
    <cellStyle name="Normal 2 2 4 29 2 7" xfId="24120" xr:uid="{00000000-0005-0000-0000-0000C45D0000}"/>
    <cellStyle name="Normal 2 2 4 29 2 8" xfId="24121" xr:uid="{00000000-0005-0000-0000-0000C55D0000}"/>
    <cellStyle name="Normal 2 2 4 29 2 9" xfId="24122" xr:uid="{00000000-0005-0000-0000-0000C65D0000}"/>
    <cellStyle name="Normal 2 2 4 29 3" xfId="24123" xr:uid="{00000000-0005-0000-0000-0000C75D0000}"/>
    <cellStyle name="Normal 2 2 4 29 3 10" xfId="24124" xr:uid="{00000000-0005-0000-0000-0000C85D0000}"/>
    <cellStyle name="Normal 2 2 4 29 3 2" xfId="24125" xr:uid="{00000000-0005-0000-0000-0000C95D0000}"/>
    <cellStyle name="Normal 2 2 4 29 3 3" xfId="24126" xr:uid="{00000000-0005-0000-0000-0000CA5D0000}"/>
    <cellStyle name="Normal 2 2 4 29 3 4" xfId="24127" xr:uid="{00000000-0005-0000-0000-0000CB5D0000}"/>
    <cellStyle name="Normal 2 2 4 29 3 5" xfId="24128" xr:uid="{00000000-0005-0000-0000-0000CC5D0000}"/>
    <cellStyle name="Normal 2 2 4 29 3 6" xfId="24129" xr:uid="{00000000-0005-0000-0000-0000CD5D0000}"/>
    <cellStyle name="Normal 2 2 4 29 3 7" xfId="24130" xr:uid="{00000000-0005-0000-0000-0000CE5D0000}"/>
    <cellStyle name="Normal 2 2 4 29 3 8" xfId="24131" xr:uid="{00000000-0005-0000-0000-0000CF5D0000}"/>
    <cellStyle name="Normal 2 2 4 29 3 9" xfId="24132" xr:uid="{00000000-0005-0000-0000-0000D05D0000}"/>
    <cellStyle name="Normal 2 2 4 29 4" xfId="24133" xr:uid="{00000000-0005-0000-0000-0000D15D0000}"/>
    <cellStyle name="Normal 2 2 4 29 4 10" xfId="24134" xr:uid="{00000000-0005-0000-0000-0000D25D0000}"/>
    <cellStyle name="Normal 2 2 4 29 4 2" xfId="24135" xr:uid="{00000000-0005-0000-0000-0000D35D0000}"/>
    <cellStyle name="Normal 2 2 4 29 4 3" xfId="24136" xr:uid="{00000000-0005-0000-0000-0000D45D0000}"/>
    <cellStyle name="Normal 2 2 4 29 4 4" xfId="24137" xr:uid="{00000000-0005-0000-0000-0000D55D0000}"/>
    <cellStyle name="Normal 2 2 4 29 4 5" xfId="24138" xr:uid="{00000000-0005-0000-0000-0000D65D0000}"/>
    <cellStyle name="Normal 2 2 4 29 4 6" xfId="24139" xr:uid="{00000000-0005-0000-0000-0000D75D0000}"/>
    <cellStyle name="Normal 2 2 4 29 4 7" xfId="24140" xr:uid="{00000000-0005-0000-0000-0000D85D0000}"/>
    <cellStyle name="Normal 2 2 4 29 4 8" xfId="24141" xr:uid="{00000000-0005-0000-0000-0000D95D0000}"/>
    <cellStyle name="Normal 2 2 4 29 4 9" xfId="24142" xr:uid="{00000000-0005-0000-0000-0000DA5D0000}"/>
    <cellStyle name="Normal 2 2 4 29 5" xfId="24143" xr:uid="{00000000-0005-0000-0000-0000DB5D0000}"/>
    <cellStyle name="Normal 2 2 4 29 5 10" xfId="24144" xr:uid="{00000000-0005-0000-0000-0000DC5D0000}"/>
    <cellStyle name="Normal 2 2 4 29 5 2" xfId="24145" xr:uid="{00000000-0005-0000-0000-0000DD5D0000}"/>
    <cellStyle name="Normal 2 2 4 29 5 3" xfId="24146" xr:uid="{00000000-0005-0000-0000-0000DE5D0000}"/>
    <cellStyle name="Normal 2 2 4 29 5 4" xfId="24147" xr:uid="{00000000-0005-0000-0000-0000DF5D0000}"/>
    <cellStyle name="Normal 2 2 4 29 5 5" xfId="24148" xr:uid="{00000000-0005-0000-0000-0000E05D0000}"/>
    <cellStyle name="Normal 2 2 4 29 5 6" xfId="24149" xr:uid="{00000000-0005-0000-0000-0000E15D0000}"/>
    <cellStyle name="Normal 2 2 4 29 5 7" xfId="24150" xr:uid="{00000000-0005-0000-0000-0000E25D0000}"/>
    <cellStyle name="Normal 2 2 4 29 5 8" xfId="24151" xr:uid="{00000000-0005-0000-0000-0000E35D0000}"/>
    <cellStyle name="Normal 2 2 4 29 5 9" xfId="24152" xr:uid="{00000000-0005-0000-0000-0000E45D0000}"/>
    <cellStyle name="Normal 2 2 4 29 6" xfId="24153" xr:uid="{00000000-0005-0000-0000-0000E55D0000}"/>
    <cellStyle name="Normal 2 2 4 29 7" xfId="24154" xr:uid="{00000000-0005-0000-0000-0000E65D0000}"/>
    <cellStyle name="Normal 2 2 4 29 8" xfId="24155" xr:uid="{00000000-0005-0000-0000-0000E75D0000}"/>
    <cellStyle name="Normal 2 2 4 29 9" xfId="24156" xr:uid="{00000000-0005-0000-0000-0000E85D0000}"/>
    <cellStyle name="Normal 2 2 4 3" xfId="24157" xr:uid="{00000000-0005-0000-0000-0000E95D0000}"/>
    <cellStyle name="Normal 2 2 4 3 10" xfId="24158" xr:uid="{00000000-0005-0000-0000-0000EA5D0000}"/>
    <cellStyle name="Normal 2 2 4 3 11" xfId="24159" xr:uid="{00000000-0005-0000-0000-0000EB5D0000}"/>
    <cellStyle name="Normal 2 2 4 3 12" xfId="24160" xr:uid="{00000000-0005-0000-0000-0000EC5D0000}"/>
    <cellStyle name="Normal 2 2 4 3 13" xfId="24161" xr:uid="{00000000-0005-0000-0000-0000ED5D0000}"/>
    <cellStyle name="Normal 2 2 4 3 14" xfId="24162" xr:uid="{00000000-0005-0000-0000-0000EE5D0000}"/>
    <cellStyle name="Normal 2 2 4 3 2" xfId="24163" xr:uid="{00000000-0005-0000-0000-0000EF5D0000}"/>
    <cellStyle name="Normal 2 2 4 3 2 10" xfId="24164" xr:uid="{00000000-0005-0000-0000-0000F05D0000}"/>
    <cellStyle name="Normal 2 2 4 3 2 2" xfId="24165" xr:uid="{00000000-0005-0000-0000-0000F15D0000}"/>
    <cellStyle name="Normal 2 2 4 3 2 3" xfId="24166" xr:uid="{00000000-0005-0000-0000-0000F25D0000}"/>
    <cellStyle name="Normal 2 2 4 3 2 4" xfId="24167" xr:uid="{00000000-0005-0000-0000-0000F35D0000}"/>
    <cellStyle name="Normal 2 2 4 3 2 5" xfId="24168" xr:uid="{00000000-0005-0000-0000-0000F45D0000}"/>
    <cellStyle name="Normal 2 2 4 3 2 6" xfId="24169" xr:uid="{00000000-0005-0000-0000-0000F55D0000}"/>
    <cellStyle name="Normal 2 2 4 3 2 7" xfId="24170" xr:uid="{00000000-0005-0000-0000-0000F65D0000}"/>
    <cellStyle name="Normal 2 2 4 3 2 8" xfId="24171" xr:uid="{00000000-0005-0000-0000-0000F75D0000}"/>
    <cellStyle name="Normal 2 2 4 3 2 9" xfId="24172" xr:uid="{00000000-0005-0000-0000-0000F85D0000}"/>
    <cellStyle name="Normal 2 2 4 3 3" xfId="24173" xr:uid="{00000000-0005-0000-0000-0000F95D0000}"/>
    <cellStyle name="Normal 2 2 4 3 3 10" xfId="24174" xr:uid="{00000000-0005-0000-0000-0000FA5D0000}"/>
    <cellStyle name="Normal 2 2 4 3 3 2" xfId="24175" xr:uid="{00000000-0005-0000-0000-0000FB5D0000}"/>
    <cellStyle name="Normal 2 2 4 3 3 3" xfId="24176" xr:uid="{00000000-0005-0000-0000-0000FC5D0000}"/>
    <cellStyle name="Normal 2 2 4 3 3 4" xfId="24177" xr:uid="{00000000-0005-0000-0000-0000FD5D0000}"/>
    <cellStyle name="Normal 2 2 4 3 3 5" xfId="24178" xr:uid="{00000000-0005-0000-0000-0000FE5D0000}"/>
    <cellStyle name="Normal 2 2 4 3 3 6" xfId="24179" xr:uid="{00000000-0005-0000-0000-0000FF5D0000}"/>
    <cellStyle name="Normal 2 2 4 3 3 7" xfId="24180" xr:uid="{00000000-0005-0000-0000-0000005E0000}"/>
    <cellStyle name="Normal 2 2 4 3 3 8" xfId="24181" xr:uid="{00000000-0005-0000-0000-0000015E0000}"/>
    <cellStyle name="Normal 2 2 4 3 3 9" xfId="24182" xr:uid="{00000000-0005-0000-0000-0000025E0000}"/>
    <cellStyle name="Normal 2 2 4 3 4" xfId="24183" xr:uid="{00000000-0005-0000-0000-0000035E0000}"/>
    <cellStyle name="Normal 2 2 4 3 4 10" xfId="24184" xr:uid="{00000000-0005-0000-0000-0000045E0000}"/>
    <cellStyle name="Normal 2 2 4 3 4 2" xfId="24185" xr:uid="{00000000-0005-0000-0000-0000055E0000}"/>
    <cellStyle name="Normal 2 2 4 3 4 3" xfId="24186" xr:uid="{00000000-0005-0000-0000-0000065E0000}"/>
    <cellStyle name="Normal 2 2 4 3 4 4" xfId="24187" xr:uid="{00000000-0005-0000-0000-0000075E0000}"/>
    <cellStyle name="Normal 2 2 4 3 4 5" xfId="24188" xr:uid="{00000000-0005-0000-0000-0000085E0000}"/>
    <cellStyle name="Normal 2 2 4 3 4 6" xfId="24189" xr:uid="{00000000-0005-0000-0000-0000095E0000}"/>
    <cellStyle name="Normal 2 2 4 3 4 7" xfId="24190" xr:uid="{00000000-0005-0000-0000-00000A5E0000}"/>
    <cellStyle name="Normal 2 2 4 3 4 8" xfId="24191" xr:uid="{00000000-0005-0000-0000-00000B5E0000}"/>
    <cellStyle name="Normal 2 2 4 3 4 9" xfId="24192" xr:uid="{00000000-0005-0000-0000-00000C5E0000}"/>
    <cellStyle name="Normal 2 2 4 3 5" xfId="24193" xr:uid="{00000000-0005-0000-0000-00000D5E0000}"/>
    <cellStyle name="Normal 2 2 4 3 5 10" xfId="24194" xr:uid="{00000000-0005-0000-0000-00000E5E0000}"/>
    <cellStyle name="Normal 2 2 4 3 5 2" xfId="24195" xr:uid="{00000000-0005-0000-0000-00000F5E0000}"/>
    <cellStyle name="Normal 2 2 4 3 5 3" xfId="24196" xr:uid="{00000000-0005-0000-0000-0000105E0000}"/>
    <cellStyle name="Normal 2 2 4 3 5 4" xfId="24197" xr:uid="{00000000-0005-0000-0000-0000115E0000}"/>
    <cellStyle name="Normal 2 2 4 3 5 5" xfId="24198" xr:uid="{00000000-0005-0000-0000-0000125E0000}"/>
    <cellStyle name="Normal 2 2 4 3 5 6" xfId="24199" xr:uid="{00000000-0005-0000-0000-0000135E0000}"/>
    <cellStyle name="Normal 2 2 4 3 5 7" xfId="24200" xr:uid="{00000000-0005-0000-0000-0000145E0000}"/>
    <cellStyle name="Normal 2 2 4 3 5 8" xfId="24201" xr:uid="{00000000-0005-0000-0000-0000155E0000}"/>
    <cellStyle name="Normal 2 2 4 3 5 9" xfId="24202" xr:uid="{00000000-0005-0000-0000-0000165E0000}"/>
    <cellStyle name="Normal 2 2 4 3 6" xfId="24203" xr:uid="{00000000-0005-0000-0000-0000175E0000}"/>
    <cellStyle name="Normal 2 2 4 3 7" xfId="24204" xr:uid="{00000000-0005-0000-0000-0000185E0000}"/>
    <cellStyle name="Normal 2 2 4 3 8" xfId="24205" xr:uid="{00000000-0005-0000-0000-0000195E0000}"/>
    <cellStyle name="Normal 2 2 4 3 9" xfId="24206" xr:uid="{00000000-0005-0000-0000-00001A5E0000}"/>
    <cellStyle name="Normal 2 2 4 30" xfId="24207" xr:uid="{00000000-0005-0000-0000-00001B5E0000}"/>
    <cellStyle name="Normal 2 2 4 30 10" xfId="24208" xr:uid="{00000000-0005-0000-0000-00001C5E0000}"/>
    <cellStyle name="Normal 2 2 4 30 11" xfId="24209" xr:uid="{00000000-0005-0000-0000-00001D5E0000}"/>
    <cellStyle name="Normal 2 2 4 30 12" xfId="24210" xr:uid="{00000000-0005-0000-0000-00001E5E0000}"/>
    <cellStyle name="Normal 2 2 4 30 13" xfId="24211" xr:uid="{00000000-0005-0000-0000-00001F5E0000}"/>
    <cellStyle name="Normal 2 2 4 30 14" xfId="24212" xr:uid="{00000000-0005-0000-0000-0000205E0000}"/>
    <cellStyle name="Normal 2 2 4 30 2" xfId="24213" xr:uid="{00000000-0005-0000-0000-0000215E0000}"/>
    <cellStyle name="Normal 2 2 4 30 2 10" xfId="24214" xr:uid="{00000000-0005-0000-0000-0000225E0000}"/>
    <cellStyle name="Normal 2 2 4 30 2 2" xfId="24215" xr:uid="{00000000-0005-0000-0000-0000235E0000}"/>
    <cellStyle name="Normal 2 2 4 30 2 3" xfId="24216" xr:uid="{00000000-0005-0000-0000-0000245E0000}"/>
    <cellStyle name="Normal 2 2 4 30 2 4" xfId="24217" xr:uid="{00000000-0005-0000-0000-0000255E0000}"/>
    <cellStyle name="Normal 2 2 4 30 2 5" xfId="24218" xr:uid="{00000000-0005-0000-0000-0000265E0000}"/>
    <cellStyle name="Normal 2 2 4 30 2 6" xfId="24219" xr:uid="{00000000-0005-0000-0000-0000275E0000}"/>
    <cellStyle name="Normal 2 2 4 30 2 7" xfId="24220" xr:uid="{00000000-0005-0000-0000-0000285E0000}"/>
    <cellStyle name="Normal 2 2 4 30 2 8" xfId="24221" xr:uid="{00000000-0005-0000-0000-0000295E0000}"/>
    <cellStyle name="Normal 2 2 4 30 2 9" xfId="24222" xr:uid="{00000000-0005-0000-0000-00002A5E0000}"/>
    <cellStyle name="Normal 2 2 4 30 3" xfId="24223" xr:uid="{00000000-0005-0000-0000-00002B5E0000}"/>
    <cellStyle name="Normal 2 2 4 30 3 10" xfId="24224" xr:uid="{00000000-0005-0000-0000-00002C5E0000}"/>
    <cellStyle name="Normal 2 2 4 30 3 2" xfId="24225" xr:uid="{00000000-0005-0000-0000-00002D5E0000}"/>
    <cellStyle name="Normal 2 2 4 30 3 3" xfId="24226" xr:uid="{00000000-0005-0000-0000-00002E5E0000}"/>
    <cellStyle name="Normal 2 2 4 30 3 4" xfId="24227" xr:uid="{00000000-0005-0000-0000-00002F5E0000}"/>
    <cellStyle name="Normal 2 2 4 30 3 5" xfId="24228" xr:uid="{00000000-0005-0000-0000-0000305E0000}"/>
    <cellStyle name="Normal 2 2 4 30 3 6" xfId="24229" xr:uid="{00000000-0005-0000-0000-0000315E0000}"/>
    <cellStyle name="Normal 2 2 4 30 3 7" xfId="24230" xr:uid="{00000000-0005-0000-0000-0000325E0000}"/>
    <cellStyle name="Normal 2 2 4 30 3 8" xfId="24231" xr:uid="{00000000-0005-0000-0000-0000335E0000}"/>
    <cellStyle name="Normal 2 2 4 30 3 9" xfId="24232" xr:uid="{00000000-0005-0000-0000-0000345E0000}"/>
    <cellStyle name="Normal 2 2 4 30 4" xfId="24233" xr:uid="{00000000-0005-0000-0000-0000355E0000}"/>
    <cellStyle name="Normal 2 2 4 30 4 10" xfId="24234" xr:uid="{00000000-0005-0000-0000-0000365E0000}"/>
    <cellStyle name="Normal 2 2 4 30 4 2" xfId="24235" xr:uid="{00000000-0005-0000-0000-0000375E0000}"/>
    <cellStyle name="Normal 2 2 4 30 4 3" xfId="24236" xr:uid="{00000000-0005-0000-0000-0000385E0000}"/>
    <cellStyle name="Normal 2 2 4 30 4 4" xfId="24237" xr:uid="{00000000-0005-0000-0000-0000395E0000}"/>
    <cellStyle name="Normal 2 2 4 30 4 5" xfId="24238" xr:uid="{00000000-0005-0000-0000-00003A5E0000}"/>
    <cellStyle name="Normal 2 2 4 30 4 6" xfId="24239" xr:uid="{00000000-0005-0000-0000-00003B5E0000}"/>
    <cellStyle name="Normal 2 2 4 30 4 7" xfId="24240" xr:uid="{00000000-0005-0000-0000-00003C5E0000}"/>
    <cellStyle name="Normal 2 2 4 30 4 8" xfId="24241" xr:uid="{00000000-0005-0000-0000-00003D5E0000}"/>
    <cellStyle name="Normal 2 2 4 30 4 9" xfId="24242" xr:uid="{00000000-0005-0000-0000-00003E5E0000}"/>
    <cellStyle name="Normal 2 2 4 30 5" xfId="24243" xr:uid="{00000000-0005-0000-0000-00003F5E0000}"/>
    <cellStyle name="Normal 2 2 4 30 5 10" xfId="24244" xr:uid="{00000000-0005-0000-0000-0000405E0000}"/>
    <cellStyle name="Normal 2 2 4 30 5 2" xfId="24245" xr:uid="{00000000-0005-0000-0000-0000415E0000}"/>
    <cellStyle name="Normal 2 2 4 30 5 3" xfId="24246" xr:uid="{00000000-0005-0000-0000-0000425E0000}"/>
    <cellStyle name="Normal 2 2 4 30 5 4" xfId="24247" xr:uid="{00000000-0005-0000-0000-0000435E0000}"/>
    <cellStyle name="Normal 2 2 4 30 5 5" xfId="24248" xr:uid="{00000000-0005-0000-0000-0000445E0000}"/>
    <cellStyle name="Normal 2 2 4 30 5 6" xfId="24249" xr:uid="{00000000-0005-0000-0000-0000455E0000}"/>
    <cellStyle name="Normal 2 2 4 30 5 7" xfId="24250" xr:uid="{00000000-0005-0000-0000-0000465E0000}"/>
    <cellStyle name="Normal 2 2 4 30 5 8" xfId="24251" xr:uid="{00000000-0005-0000-0000-0000475E0000}"/>
    <cellStyle name="Normal 2 2 4 30 5 9" xfId="24252" xr:uid="{00000000-0005-0000-0000-0000485E0000}"/>
    <cellStyle name="Normal 2 2 4 30 6" xfId="24253" xr:uid="{00000000-0005-0000-0000-0000495E0000}"/>
    <cellStyle name="Normal 2 2 4 30 7" xfId="24254" xr:uid="{00000000-0005-0000-0000-00004A5E0000}"/>
    <cellStyle name="Normal 2 2 4 30 8" xfId="24255" xr:uid="{00000000-0005-0000-0000-00004B5E0000}"/>
    <cellStyle name="Normal 2 2 4 30 9" xfId="24256" xr:uid="{00000000-0005-0000-0000-00004C5E0000}"/>
    <cellStyle name="Normal 2 2 4 31" xfId="24257" xr:uid="{00000000-0005-0000-0000-00004D5E0000}"/>
    <cellStyle name="Normal 2 2 4 31 10" xfId="24258" xr:uid="{00000000-0005-0000-0000-00004E5E0000}"/>
    <cellStyle name="Normal 2 2 4 31 11" xfId="24259" xr:uid="{00000000-0005-0000-0000-00004F5E0000}"/>
    <cellStyle name="Normal 2 2 4 31 12" xfId="24260" xr:uid="{00000000-0005-0000-0000-0000505E0000}"/>
    <cellStyle name="Normal 2 2 4 31 13" xfId="24261" xr:uid="{00000000-0005-0000-0000-0000515E0000}"/>
    <cellStyle name="Normal 2 2 4 31 14" xfId="24262" xr:uid="{00000000-0005-0000-0000-0000525E0000}"/>
    <cellStyle name="Normal 2 2 4 31 2" xfId="24263" xr:uid="{00000000-0005-0000-0000-0000535E0000}"/>
    <cellStyle name="Normal 2 2 4 31 2 10" xfId="24264" xr:uid="{00000000-0005-0000-0000-0000545E0000}"/>
    <cellStyle name="Normal 2 2 4 31 2 2" xfId="24265" xr:uid="{00000000-0005-0000-0000-0000555E0000}"/>
    <cellStyle name="Normal 2 2 4 31 2 3" xfId="24266" xr:uid="{00000000-0005-0000-0000-0000565E0000}"/>
    <cellStyle name="Normal 2 2 4 31 2 4" xfId="24267" xr:uid="{00000000-0005-0000-0000-0000575E0000}"/>
    <cellStyle name="Normal 2 2 4 31 2 5" xfId="24268" xr:uid="{00000000-0005-0000-0000-0000585E0000}"/>
    <cellStyle name="Normal 2 2 4 31 2 6" xfId="24269" xr:uid="{00000000-0005-0000-0000-0000595E0000}"/>
    <cellStyle name="Normal 2 2 4 31 2 7" xfId="24270" xr:uid="{00000000-0005-0000-0000-00005A5E0000}"/>
    <cellStyle name="Normal 2 2 4 31 2 8" xfId="24271" xr:uid="{00000000-0005-0000-0000-00005B5E0000}"/>
    <cellStyle name="Normal 2 2 4 31 2 9" xfId="24272" xr:uid="{00000000-0005-0000-0000-00005C5E0000}"/>
    <cellStyle name="Normal 2 2 4 31 3" xfId="24273" xr:uid="{00000000-0005-0000-0000-00005D5E0000}"/>
    <cellStyle name="Normal 2 2 4 31 3 10" xfId="24274" xr:uid="{00000000-0005-0000-0000-00005E5E0000}"/>
    <cellStyle name="Normal 2 2 4 31 3 2" xfId="24275" xr:uid="{00000000-0005-0000-0000-00005F5E0000}"/>
    <cellStyle name="Normal 2 2 4 31 3 3" xfId="24276" xr:uid="{00000000-0005-0000-0000-0000605E0000}"/>
    <cellStyle name="Normal 2 2 4 31 3 4" xfId="24277" xr:uid="{00000000-0005-0000-0000-0000615E0000}"/>
    <cellStyle name="Normal 2 2 4 31 3 5" xfId="24278" xr:uid="{00000000-0005-0000-0000-0000625E0000}"/>
    <cellStyle name="Normal 2 2 4 31 3 6" xfId="24279" xr:uid="{00000000-0005-0000-0000-0000635E0000}"/>
    <cellStyle name="Normal 2 2 4 31 3 7" xfId="24280" xr:uid="{00000000-0005-0000-0000-0000645E0000}"/>
    <cellStyle name="Normal 2 2 4 31 3 8" xfId="24281" xr:uid="{00000000-0005-0000-0000-0000655E0000}"/>
    <cellStyle name="Normal 2 2 4 31 3 9" xfId="24282" xr:uid="{00000000-0005-0000-0000-0000665E0000}"/>
    <cellStyle name="Normal 2 2 4 31 4" xfId="24283" xr:uid="{00000000-0005-0000-0000-0000675E0000}"/>
    <cellStyle name="Normal 2 2 4 31 4 10" xfId="24284" xr:uid="{00000000-0005-0000-0000-0000685E0000}"/>
    <cellStyle name="Normal 2 2 4 31 4 2" xfId="24285" xr:uid="{00000000-0005-0000-0000-0000695E0000}"/>
    <cellStyle name="Normal 2 2 4 31 4 3" xfId="24286" xr:uid="{00000000-0005-0000-0000-00006A5E0000}"/>
    <cellStyle name="Normal 2 2 4 31 4 4" xfId="24287" xr:uid="{00000000-0005-0000-0000-00006B5E0000}"/>
    <cellStyle name="Normal 2 2 4 31 4 5" xfId="24288" xr:uid="{00000000-0005-0000-0000-00006C5E0000}"/>
    <cellStyle name="Normal 2 2 4 31 4 6" xfId="24289" xr:uid="{00000000-0005-0000-0000-00006D5E0000}"/>
    <cellStyle name="Normal 2 2 4 31 4 7" xfId="24290" xr:uid="{00000000-0005-0000-0000-00006E5E0000}"/>
    <cellStyle name="Normal 2 2 4 31 4 8" xfId="24291" xr:uid="{00000000-0005-0000-0000-00006F5E0000}"/>
    <cellStyle name="Normal 2 2 4 31 4 9" xfId="24292" xr:uid="{00000000-0005-0000-0000-0000705E0000}"/>
    <cellStyle name="Normal 2 2 4 31 5" xfId="24293" xr:uid="{00000000-0005-0000-0000-0000715E0000}"/>
    <cellStyle name="Normal 2 2 4 31 5 10" xfId="24294" xr:uid="{00000000-0005-0000-0000-0000725E0000}"/>
    <cellStyle name="Normal 2 2 4 31 5 2" xfId="24295" xr:uid="{00000000-0005-0000-0000-0000735E0000}"/>
    <cellStyle name="Normal 2 2 4 31 5 3" xfId="24296" xr:uid="{00000000-0005-0000-0000-0000745E0000}"/>
    <cellStyle name="Normal 2 2 4 31 5 4" xfId="24297" xr:uid="{00000000-0005-0000-0000-0000755E0000}"/>
    <cellStyle name="Normal 2 2 4 31 5 5" xfId="24298" xr:uid="{00000000-0005-0000-0000-0000765E0000}"/>
    <cellStyle name="Normal 2 2 4 31 5 6" xfId="24299" xr:uid="{00000000-0005-0000-0000-0000775E0000}"/>
    <cellStyle name="Normal 2 2 4 31 5 7" xfId="24300" xr:uid="{00000000-0005-0000-0000-0000785E0000}"/>
    <cellStyle name="Normal 2 2 4 31 5 8" xfId="24301" xr:uid="{00000000-0005-0000-0000-0000795E0000}"/>
    <cellStyle name="Normal 2 2 4 31 5 9" xfId="24302" xr:uid="{00000000-0005-0000-0000-00007A5E0000}"/>
    <cellStyle name="Normal 2 2 4 31 6" xfId="24303" xr:uid="{00000000-0005-0000-0000-00007B5E0000}"/>
    <cellStyle name="Normal 2 2 4 31 7" xfId="24304" xr:uid="{00000000-0005-0000-0000-00007C5E0000}"/>
    <cellStyle name="Normal 2 2 4 31 8" xfId="24305" xr:uid="{00000000-0005-0000-0000-00007D5E0000}"/>
    <cellStyle name="Normal 2 2 4 31 9" xfId="24306" xr:uid="{00000000-0005-0000-0000-00007E5E0000}"/>
    <cellStyle name="Normal 2 2 4 32" xfId="24307" xr:uid="{00000000-0005-0000-0000-00007F5E0000}"/>
    <cellStyle name="Normal 2 2 4 32 10" xfId="24308" xr:uid="{00000000-0005-0000-0000-0000805E0000}"/>
    <cellStyle name="Normal 2 2 4 32 11" xfId="24309" xr:uid="{00000000-0005-0000-0000-0000815E0000}"/>
    <cellStyle name="Normal 2 2 4 32 12" xfId="24310" xr:uid="{00000000-0005-0000-0000-0000825E0000}"/>
    <cellStyle name="Normal 2 2 4 32 13" xfId="24311" xr:uid="{00000000-0005-0000-0000-0000835E0000}"/>
    <cellStyle name="Normal 2 2 4 32 14" xfId="24312" xr:uid="{00000000-0005-0000-0000-0000845E0000}"/>
    <cellStyle name="Normal 2 2 4 32 2" xfId="24313" xr:uid="{00000000-0005-0000-0000-0000855E0000}"/>
    <cellStyle name="Normal 2 2 4 32 2 10" xfId="24314" xr:uid="{00000000-0005-0000-0000-0000865E0000}"/>
    <cellStyle name="Normal 2 2 4 32 2 2" xfId="24315" xr:uid="{00000000-0005-0000-0000-0000875E0000}"/>
    <cellStyle name="Normal 2 2 4 32 2 3" xfId="24316" xr:uid="{00000000-0005-0000-0000-0000885E0000}"/>
    <cellStyle name="Normal 2 2 4 32 2 4" xfId="24317" xr:uid="{00000000-0005-0000-0000-0000895E0000}"/>
    <cellStyle name="Normal 2 2 4 32 2 5" xfId="24318" xr:uid="{00000000-0005-0000-0000-00008A5E0000}"/>
    <cellStyle name="Normal 2 2 4 32 2 6" xfId="24319" xr:uid="{00000000-0005-0000-0000-00008B5E0000}"/>
    <cellStyle name="Normal 2 2 4 32 2 7" xfId="24320" xr:uid="{00000000-0005-0000-0000-00008C5E0000}"/>
    <cellStyle name="Normal 2 2 4 32 2 8" xfId="24321" xr:uid="{00000000-0005-0000-0000-00008D5E0000}"/>
    <cellStyle name="Normal 2 2 4 32 2 9" xfId="24322" xr:uid="{00000000-0005-0000-0000-00008E5E0000}"/>
    <cellStyle name="Normal 2 2 4 32 3" xfId="24323" xr:uid="{00000000-0005-0000-0000-00008F5E0000}"/>
    <cellStyle name="Normal 2 2 4 32 3 10" xfId="24324" xr:uid="{00000000-0005-0000-0000-0000905E0000}"/>
    <cellStyle name="Normal 2 2 4 32 3 2" xfId="24325" xr:uid="{00000000-0005-0000-0000-0000915E0000}"/>
    <cellStyle name="Normal 2 2 4 32 3 3" xfId="24326" xr:uid="{00000000-0005-0000-0000-0000925E0000}"/>
    <cellStyle name="Normal 2 2 4 32 3 4" xfId="24327" xr:uid="{00000000-0005-0000-0000-0000935E0000}"/>
    <cellStyle name="Normal 2 2 4 32 3 5" xfId="24328" xr:uid="{00000000-0005-0000-0000-0000945E0000}"/>
    <cellStyle name="Normal 2 2 4 32 3 6" xfId="24329" xr:uid="{00000000-0005-0000-0000-0000955E0000}"/>
    <cellStyle name="Normal 2 2 4 32 3 7" xfId="24330" xr:uid="{00000000-0005-0000-0000-0000965E0000}"/>
    <cellStyle name="Normal 2 2 4 32 3 8" xfId="24331" xr:uid="{00000000-0005-0000-0000-0000975E0000}"/>
    <cellStyle name="Normal 2 2 4 32 3 9" xfId="24332" xr:uid="{00000000-0005-0000-0000-0000985E0000}"/>
    <cellStyle name="Normal 2 2 4 32 4" xfId="24333" xr:uid="{00000000-0005-0000-0000-0000995E0000}"/>
    <cellStyle name="Normal 2 2 4 32 4 10" xfId="24334" xr:uid="{00000000-0005-0000-0000-00009A5E0000}"/>
    <cellStyle name="Normal 2 2 4 32 4 2" xfId="24335" xr:uid="{00000000-0005-0000-0000-00009B5E0000}"/>
    <cellStyle name="Normal 2 2 4 32 4 3" xfId="24336" xr:uid="{00000000-0005-0000-0000-00009C5E0000}"/>
    <cellStyle name="Normal 2 2 4 32 4 4" xfId="24337" xr:uid="{00000000-0005-0000-0000-00009D5E0000}"/>
    <cellStyle name="Normal 2 2 4 32 4 5" xfId="24338" xr:uid="{00000000-0005-0000-0000-00009E5E0000}"/>
    <cellStyle name="Normal 2 2 4 32 4 6" xfId="24339" xr:uid="{00000000-0005-0000-0000-00009F5E0000}"/>
    <cellStyle name="Normal 2 2 4 32 4 7" xfId="24340" xr:uid="{00000000-0005-0000-0000-0000A05E0000}"/>
    <cellStyle name="Normal 2 2 4 32 4 8" xfId="24341" xr:uid="{00000000-0005-0000-0000-0000A15E0000}"/>
    <cellStyle name="Normal 2 2 4 32 4 9" xfId="24342" xr:uid="{00000000-0005-0000-0000-0000A25E0000}"/>
    <cellStyle name="Normal 2 2 4 32 5" xfId="24343" xr:uid="{00000000-0005-0000-0000-0000A35E0000}"/>
    <cellStyle name="Normal 2 2 4 32 5 10" xfId="24344" xr:uid="{00000000-0005-0000-0000-0000A45E0000}"/>
    <cellStyle name="Normal 2 2 4 32 5 2" xfId="24345" xr:uid="{00000000-0005-0000-0000-0000A55E0000}"/>
    <cellStyle name="Normal 2 2 4 32 5 3" xfId="24346" xr:uid="{00000000-0005-0000-0000-0000A65E0000}"/>
    <cellStyle name="Normal 2 2 4 32 5 4" xfId="24347" xr:uid="{00000000-0005-0000-0000-0000A75E0000}"/>
    <cellStyle name="Normal 2 2 4 32 5 5" xfId="24348" xr:uid="{00000000-0005-0000-0000-0000A85E0000}"/>
    <cellStyle name="Normal 2 2 4 32 5 6" xfId="24349" xr:uid="{00000000-0005-0000-0000-0000A95E0000}"/>
    <cellStyle name="Normal 2 2 4 32 5 7" xfId="24350" xr:uid="{00000000-0005-0000-0000-0000AA5E0000}"/>
    <cellStyle name="Normal 2 2 4 32 5 8" xfId="24351" xr:uid="{00000000-0005-0000-0000-0000AB5E0000}"/>
    <cellStyle name="Normal 2 2 4 32 5 9" xfId="24352" xr:uid="{00000000-0005-0000-0000-0000AC5E0000}"/>
    <cellStyle name="Normal 2 2 4 32 6" xfId="24353" xr:uid="{00000000-0005-0000-0000-0000AD5E0000}"/>
    <cellStyle name="Normal 2 2 4 32 7" xfId="24354" xr:uid="{00000000-0005-0000-0000-0000AE5E0000}"/>
    <cellStyle name="Normal 2 2 4 32 8" xfId="24355" xr:uid="{00000000-0005-0000-0000-0000AF5E0000}"/>
    <cellStyle name="Normal 2 2 4 32 9" xfId="24356" xr:uid="{00000000-0005-0000-0000-0000B05E0000}"/>
    <cellStyle name="Normal 2 2 4 33" xfId="24357" xr:uid="{00000000-0005-0000-0000-0000B15E0000}"/>
    <cellStyle name="Normal 2 2 4 33 10" xfId="24358" xr:uid="{00000000-0005-0000-0000-0000B25E0000}"/>
    <cellStyle name="Normal 2 2 4 33 11" xfId="24359" xr:uid="{00000000-0005-0000-0000-0000B35E0000}"/>
    <cellStyle name="Normal 2 2 4 33 12" xfId="24360" xr:uid="{00000000-0005-0000-0000-0000B45E0000}"/>
    <cellStyle name="Normal 2 2 4 33 13" xfId="24361" xr:uid="{00000000-0005-0000-0000-0000B55E0000}"/>
    <cellStyle name="Normal 2 2 4 33 14" xfId="24362" xr:uid="{00000000-0005-0000-0000-0000B65E0000}"/>
    <cellStyle name="Normal 2 2 4 33 2" xfId="24363" xr:uid="{00000000-0005-0000-0000-0000B75E0000}"/>
    <cellStyle name="Normal 2 2 4 33 2 10" xfId="24364" xr:uid="{00000000-0005-0000-0000-0000B85E0000}"/>
    <cellStyle name="Normal 2 2 4 33 2 2" xfId="24365" xr:uid="{00000000-0005-0000-0000-0000B95E0000}"/>
    <cellStyle name="Normal 2 2 4 33 2 3" xfId="24366" xr:uid="{00000000-0005-0000-0000-0000BA5E0000}"/>
    <cellStyle name="Normal 2 2 4 33 2 4" xfId="24367" xr:uid="{00000000-0005-0000-0000-0000BB5E0000}"/>
    <cellStyle name="Normal 2 2 4 33 2 5" xfId="24368" xr:uid="{00000000-0005-0000-0000-0000BC5E0000}"/>
    <cellStyle name="Normal 2 2 4 33 2 6" xfId="24369" xr:uid="{00000000-0005-0000-0000-0000BD5E0000}"/>
    <cellStyle name="Normal 2 2 4 33 2 7" xfId="24370" xr:uid="{00000000-0005-0000-0000-0000BE5E0000}"/>
    <cellStyle name="Normal 2 2 4 33 2 8" xfId="24371" xr:uid="{00000000-0005-0000-0000-0000BF5E0000}"/>
    <cellStyle name="Normal 2 2 4 33 2 9" xfId="24372" xr:uid="{00000000-0005-0000-0000-0000C05E0000}"/>
    <cellStyle name="Normal 2 2 4 33 3" xfId="24373" xr:uid="{00000000-0005-0000-0000-0000C15E0000}"/>
    <cellStyle name="Normal 2 2 4 33 3 10" xfId="24374" xr:uid="{00000000-0005-0000-0000-0000C25E0000}"/>
    <cellStyle name="Normal 2 2 4 33 3 2" xfId="24375" xr:uid="{00000000-0005-0000-0000-0000C35E0000}"/>
    <cellStyle name="Normal 2 2 4 33 3 3" xfId="24376" xr:uid="{00000000-0005-0000-0000-0000C45E0000}"/>
    <cellStyle name="Normal 2 2 4 33 3 4" xfId="24377" xr:uid="{00000000-0005-0000-0000-0000C55E0000}"/>
    <cellStyle name="Normal 2 2 4 33 3 5" xfId="24378" xr:uid="{00000000-0005-0000-0000-0000C65E0000}"/>
    <cellStyle name="Normal 2 2 4 33 3 6" xfId="24379" xr:uid="{00000000-0005-0000-0000-0000C75E0000}"/>
    <cellStyle name="Normal 2 2 4 33 3 7" xfId="24380" xr:uid="{00000000-0005-0000-0000-0000C85E0000}"/>
    <cellStyle name="Normal 2 2 4 33 3 8" xfId="24381" xr:uid="{00000000-0005-0000-0000-0000C95E0000}"/>
    <cellStyle name="Normal 2 2 4 33 3 9" xfId="24382" xr:uid="{00000000-0005-0000-0000-0000CA5E0000}"/>
    <cellStyle name="Normal 2 2 4 33 4" xfId="24383" xr:uid="{00000000-0005-0000-0000-0000CB5E0000}"/>
    <cellStyle name="Normal 2 2 4 33 4 10" xfId="24384" xr:uid="{00000000-0005-0000-0000-0000CC5E0000}"/>
    <cellStyle name="Normal 2 2 4 33 4 2" xfId="24385" xr:uid="{00000000-0005-0000-0000-0000CD5E0000}"/>
    <cellStyle name="Normal 2 2 4 33 4 3" xfId="24386" xr:uid="{00000000-0005-0000-0000-0000CE5E0000}"/>
    <cellStyle name="Normal 2 2 4 33 4 4" xfId="24387" xr:uid="{00000000-0005-0000-0000-0000CF5E0000}"/>
    <cellStyle name="Normal 2 2 4 33 4 5" xfId="24388" xr:uid="{00000000-0005-0000-0000-0000D05E0000}"/>
    <cellStyle name="Normal 2 2 4 33 4 6" xfId="24389" xr:uid="{00000000-0005-0000-0000-0000D15E0000}"/>
    <cellStyle name="Normal 2 2 4 33 4 7" xfId="24390" xr:uid="{00000000-0005-0000-0000-0000D25E0000}"/>
    <cellStyle name="Normal 2 2 4 33 4 8" xfId="24391" xr:uid="{00000000-0005-0000-0000-0000D35E0000}"/>
    <cellStyle name="Normal 2 2 4 33 4 9" xfId="24392" xr:uid="{00000000-0005-0000-0000-0000D45E0000}"/>
    <cellStyle name="Normal 2 2 4 33 5" xfId="24393" xr:uid="{00000000-0005-0000-0000-0000D55E0000}"/>
    <cellStyle name="Normal 2 2 4 33 5 10" xfId="24394" xr:uid="{00000000-0005-0000-0000-0000D65E0000}"/>
    <cellStyle name="Normal 2 2 4 33 5 2" xfId="24395" xr:uid="{00000000-0005-0000-0000-0000D75E0000}"/>
    <cellStyle name="Normal 2 2 4 33 5 3" xfId="24396" xr:uid="{00000000-0005-0000-0000-0000D85E0000}"/>
    <cellStyle name="Normal 2 2 4 33 5 4" xfId="24397" xr:uid="{00000000-0005-0000-0000-0000D95E0000}"/>
    <cellStyle name="Normal 2 2 4 33 5 5" xfId="24398" xr:uid="{00000000-0005-0000-0000-0000DA5E0000}"/>
    <cellStyle name="Normal 2 2 4 33 5 6" xfId="24399" xr:uid="{00000000-0005-0000-0000-0000DB5E0000}"/>
    <cellStyle name="Normal 2 2 4 33 5 7" xfId="24400" xr:uid="{00000000-0005-0000-0000-0000DC5E0000}"/>
    <cellStyle name="Normal 2 2 4 33 5 8" xfId="24401" xr:uid="{00000000-0005-0000-0000-0000DD5E0000}"/>
    <cellStyle name="Normal 2 2 4 33 5 9" xfId="24402" xr:uid="{00000000-0005-0000-0000-0000DE5E0000}"/>
    <cellStyle name="Normal 2 2 4 33 6" xfId="24403" xr:uid="{00000000-0005-0000-0000-0000DF5E0000}"/>
    <cellStyle name="Normal 2 2 4 33 7" xfId="24404" xr:uid="{00000000-0005-0000-0000-0000E05E0000}"/>
    <cellStyle name="Normal 2 2 4 33 8" xfId="24405" xr:uid="{00000000-0005-0000-0000-0000E15E0000}"/>
    <cellStyle name="Normal 2 2 4 33 9" xfId="24406" xr:uid="{00000000-0005-0000-0000-0000E25E0000}"/>
    <cellStyle name="Normal 2 2 4 34" xfId="24407" xr:uid="{00000000-0005-0000-0000-0000E35E0000}"/>
    <cellStyle name="Normal 2 2 4 35" xfId="24408" xr:uid="{00000000-0005-0000-0000-0000E45E0000}"/>
    <cellStyle name="Normal 2 2 4 36" xfId="24409" xr:uid="{00000000-0005-0000-0000-0000E55E0000}"/>
    <cellStyle name="Normal 2 2 4 37" xfId="22137" xr:uid="{00000000-0005-0000-0000-0000E65E0000}"/>
    <cellStyle name="Normal 2 2 4 4" xfId="24410" xr:uid="{00000000-0005-0000-0000-0000E75E0000}"/>
    <cellStyle name="Normal 2 2 4 4 10" xfId="24411" xr:uid="{00000000-0005-0000-0000-0000E85E0000}"/>
    <cellStyle name="Normal 2 2 4 4 11" xfId="24412" xr:uid="{00000000-0005-0000-0000-0000E95E0000}"/>
    <cellStyle name="Normal 2 2 4 4 12" xfId="24413" xr:uid="{00000000-0005-0000-0000-0000EA5E0000}"/>
    <cellStyle name="Normal 2 2 4 4 13" xfId="24414" xr:uid="{00000000-0005-0000-0000-0000EB5E0000}"/>
    <cellStyle name="Normal 2 2 4 4 14" xfId="24415" xr:uid="{00000000-0005-0000-0000-0000EC5E0000}"/>
    <cellStyle name="Normal 2 2 4 4 2" xfId="24416" xr:uid="{00000000-0005-0000-0000-0000ED5E0000}"/>
    <cellStyle name="Normal 2 2 4 4 2 10" xfId="24417" xr:uid="{00000000-0005-0000-0000-0000EE5E0000}"/>
    <cellStyle name="Normal 2 2 4 4 2 2" xfId="24418" xr:uid="{00000000-0005-0000-0000-0000EF5E0000}"/>
    <cellStyle name="Normal 2 2 4 4 2 3" xfId="24419" xr:uid="{00000000-0005-0000-0000-0000F05E0000}"/>
    <cellStyle name="Normal 2 2 4 4 2 4" xfId="24420" xr:uid="{00000000-0005-0000-0000-0000F15E0000}"/>
    <cellStyle name="Normal 2 2 4 4 2 5" xfId="24421" xr:uid="{00000000-0005-0000-0000-0000F25E0000}"/>
    <cellStyle name="Normal 2 2 4 4 2 6" xfId="24422" xr:uid="{00000000-0005-0000-0000-0000F35E0000}"/>
    <cellStyle name="Normal 2 2 4 4 2 7" xfId="24423" xr:uid="{00000000-0005-0000-0000-0000F45E0000}"/>
    <cellStyle name="Normal 2 2 4 4 2 8" xfId="24424" xr:uid="{00000000-0005-0000-0000-0000F55E0000}"/>
    <cellStyle name="Normal 2 2 4 4 2 9" xfId="24425" xr:uid="{00000000-0005-0000-0000-0000F65E0000}"/>
    <cellStyle name="Normal 2 2 4 4 3" xfId="24426" xr:uid="{00000000-0005-0000-0000-0000F75E0000}"/>
    <cellStyle name="Normal 2 2 4 4 3 10" xfId="24427" xr:uid="{00000000-0005-0000-0000-0000F85E0000}"/>
    <cellStyle name="Normal 2 2 4 4 3 2" xfId="24428" xr:uid="{00000000-0005-0000-0000-0000F95E0000}"/>
    <cellStyle name="Normal 2 2 4 4 3 3" xfId="24429" xr:uid="{00000000-0005-0000-0000-0000FA5E0000}"/>
    <cellStyle name="Normal 2 2 4 4 3 4" xfId="24430" xr:uid="{00000000-0005-0000-0000-0000FB5E0000}"/>
    <cellStyle name="Normal 2 2 4 4 3 5" xfId="24431" xr:uid="{00000000-0005-0000-0000-0000FC5E0000}"/>
    <cellStyle name="Normal 2 2 4 4 3 6" xfId="24432" xr:uid="{00000000-0005-0000-0000-0000FD5E0000}"/>
    <cellStyle name="Normal 2 2 4 4 3 7" xfId="24433" xr:uid="{00000000-0005-0000-0000-0000FE5E0000}"/>
    <cellStyle name="Normal 2 2 4 4 3 8" xfId="24434" xr:uid="{00000000-0005-0000-0000-0000FF5E0000}"/>
    <cellStyle name="Normal 2 2 4 4 3 9" xfId="24435" xr:uid="{00000000-0005-0000-0000-0000005F0000}"/>
    <cellStyle name="Normal 2 2 4 4 4" xfId="24436" xr:uid="{00000000-0005-0000-0000-0000015F0000}"/>
    <cellStyle name="Normal 2 2 4 4 4 10" xfId="24437" xr:uid="{00000000-0005-0000-0000-0000025F0000}"/>
    <cellStyle name="Normal 2 2 4 4 4 2" xfId="24438" xr:uid="{00000000-0005-0000-0000-0000035F0000}"/>
    <cellStyle name="Normal 2 2 4 4 4 3" xfId="24439" xr:uid="{00000000-0005-0000-0000-0000045F0000}"/>
    <cellStyle name="Normal 2 2 4 4 4 4" xfId="24440" xr:uid="{00000000-0005-0000-0000-0000055F0000}"/>
    <cellStyle name="Normal 2 2 4 4 4 5" xfId="24441" xr:uid="{00000000-0005-0000-0000-0000065F0000}"/>
    <cellStyle name="Normal 2 2 4 4 4 6" xfId="24442" xr:uid="{00000000-0005-0000-0000-0000075F0000}"/>
    <cellStyle name="Normal 2 2 4 4 4 7" xfId="24443" xr:uid="{00000000-0005-0000-0000-0000085F0000}"/>
    <cellStyle name="Normal 2 2 4 4 4 8" xfId="24444" xr:uid="{00000000-0005-0000-0000-0000095F0000}"/>
    <cellStyle name="Normal 2 2 4 4 4 9" xfId="24445" xr:uid="{00000000-0005-0000-0000-00000A5F0000}"/>
    <cellStyle name="Normal 2 2 4 4 5" xfId="24446" xr:uid="{00000000-0005-0000-0000-00000B5F0000}"/>
    <cellStyle name="Normal 2 2 4 4 5 10" xfId="24447" xr:uid="{00000000-0005-0000-0000-00000C5F0000}"/>
    <cellStyle name="Normal 2 2 4 4 5 2" xfId="24448" xr:uid="{00000000-0005-0000-0000-00000D5F0000}"/>
    <cellStyle name="Normal 2 2 4 4 5 3" xfId="24449" xr:uid="{00000000-0005-0000-0000-00000E5F0000}"/>
    <cellStyle name="Normal 2 2 4 4 5 4" xfId="24450" xr:uid="{00000000-0005-0000-0000-00000F5F0000}"/>
    <cellStyle name="Normal 2 2 4 4 5 5" xfId="24451" xr:uid="{00000000-0005-0000-0000-0000105F0000}"/>
    <cellStyle name="Normal 2 2 4 4 5 6" xfId="24452" xr:uid="{00000000-0005-0000-0000-0000115F0000}"/>
    <cellStyle name="Normal 2 2 4 4 5 7" xfId="24453" xr:uid="{00000000-0005-0000-0000-0000125F0000}"/>
    <cellStyle name="Normal 2 2 4 4 5 8" xfId="24454" xr:uid="{00000000-0005-0000-0000-0000135F0000}"/>
    <cellStyle name="Normal 2 2 4 4 5 9" xfId="24455" xr:uid="{00000000-0005-0000-0000-0000145F0000}"/>
    <cellStyle name="Normal 2 2 4 4 6" xfId="24456" xr:uid="{00000000-0005-0000-0000-0000155F0000}"/>
    <cellStyle name="Normal 2 2 4 4 7" xfId="24457" xr:uid="{00000000-0005-0000-0000-0000165F0000}"/>
    <cellStyle name="Normal 2 2 4 4 8" xfId="24458" xr:uid="{00000000-0005-0000-0000-0000175F0000}"/>
    <cellStyle name="Normal 2 2 4 4 9" xfId="24459" xr:uid="{00000000-0005-0000-0000-0000185F0000}"/>
    <cellStyle name="Normal 2 2 4 5" xfId="24460" xr:uid="{00000000-0005-0000-0000-0000195F0000}"/>
    <cellStyle name="Normal 2 2 4 5 10" xfId="24461" xr:uid="{00000000-0005-0000-0000-00001A5F0000}"/>
    <cellStyle name="Normal 2 2 4 5 11" xfId="24462" xr:uid="{00000000-0005-0000-0000-00001B5F0000}"/>
    <cellStyle name="Normal 2 2 4 5 12" xfId="24463" xr:uid="{00000000-0005-0000-0000-00001C5F0000}"/>
    <cellStyle name="Normal 2 2 4 5 13" xfId="24464" xr:uid="{00000000-0005-0000-0000-00001D5F0000}"/>
    <cellStyle name="Normal 2 2 4 5 14" xfId="24465" xr:uid="{00000000-0005-0000-0000-00001E5F0000}"/>
    <cellStyle name="Normal 2 2 4 5 2" xfId="24466" xr:uid="{00000000-0005-0000-0000-00001F5F0000}"/>
    <cellStyle name="Normal 2 2 4 5 2 10" xfId="24467" xr:uid="{00000000-0005-0000-0000-0000205F0000}"/>
    <cellStyle name="Normal 2 2 4 5 2 2" xfId="24468" xr:uid="{00000000-0005-0000-0000-0000215F0000}"/>
    <cellStyle name="Normal 2 2 4 5 2 3" xfId="24469" xr:uid="{00000000-0005-0000-0000-0000225F0000}"/>
    <cellStyle name="Normal 2 2 4 5 2 4" xfId="24470" xr:uid="{00000000-0005-0000-0000-0000235F0000}"/>
    <cellStyle name="Normal 2 2 4 5 2 5" xfId="24471" xr:uid="{00000000-0005-0000-0000-0000245F0000}"/>
    <cellStyle name="Normal 2 2 4 5 2 6" xfId="24472" xr:uid="{00000000-0005-0000-0000-0000255F0000}"/>
    <cellStyle name="Normal 2 2 4 5 2 7" xfId="24473" xr:uid="{00000000-0005-0000-0000-0000265F0000}"/>
    <cellStyle name="Normal 2 2 4 5 2 8" xfId="24474" xr:uid="{00000000-0005-0000-0000-0000275F0000}"/>
    <cellStyle name="Normal 2 2 4 5 2 9" xfId="24475" xr:uid="{00000000-0005-0000-0000-0000285F0000}"/>
    <cellStyle name="Normal 2 2 4 5 3" xfId="24476" xr:uid="{00000000-0005-0000-0000-0000295F0000}"/>
    <cellStyle name="Normal 2 2 4 5 3 10" xfId="24477" xr:uid="{00000000-0005-0000-0000-00002A5F0000}"/>
    <cellStyle name="Normal 2 2 4 5 3 2" xfId="24478" xr:uid="{00000000-0005-0000-0000-00002B5F0000}"/>
    <cellStyle name="Normal 2 2 4 5 3 3" xfId="24479" xr:uid="{00000000-0005-0000-0000-00002C5F0000}"/>
    <cellStyle name="Normal 2 2 4 5 3 4" xfId="24480" xr:uid="{00000000-0005-0000-0000-00002D5F0000}"/>
    <cellStyle name="Normal 2 2 4 5 3 5" xfId="24481" xr:uid="{00000000-0005-0000-0000-00002E5F0000}"/>
    <cellStyle name="Normal 2 2 4 5 3 6" xfId="24482" xr:uid="{00000000-0005-0000-0000-00002F5F0000}"/>
    <cellStyle name="Normal 2 2 4 5 3 7" xfId="24483" xr:uid="{00000000-0005-0000-0000-0000305F0000}"/>
    <cellStyle name="Normal 2 2 4 5 3 8" xfId="24484" xr:uid="{00000000-0005-0000-0000-0000315F0000}"/>
    <cellStyle name="Normal 2 2 4 5 3 9" xfId="24485" xr:uid="{00000000-0005-0000-0000-0000325F0000}"/>
    <cellStyle name="Normal 2 2 4 5 4" xfId="24486" xr:uid="{00000000-0005-0000-0000-0000335F0000}"/>
    <cellStyle name="Normal 2 2 4 5 4 10" xfId="24487" xr:uid="{00000000-0005-0000-0000-0000345F0000}"/>
    <cellStyle name="Normal 2 2 4 5 4 2" xfId="24488" xr:uid="{00000000-0005-0000-0000-0000355F0000}"/>
    <cellStyle name="Normal 2 2 4 5 4 3" xfId="24489" xr:uid="{00000000-0005-0000-0000-0000365F0000}"/>
    <cellStyle name="Normal 2 2 4 5 4 4" xfId="24490" xr:uid="{00000000-0005-0000-0000-0000375F0000}"/>
    <cellStyle name="Normal 2 2 4 5 4 5" xfId="24491" xr:uid="{00000000-0005-0000-0000-0000385F0000}"/>
    <cellStyle name="Normal 2 2 4 5 4 6" xfId="24492" xr:uid="{00000000-0005-0000-0000-0000395F0000}"/>
    <cellStyle name="Normal 2 2 4 5 4 7" xfId="24493" xr:uid="{00000000-0005-0000-0000-00003A5F0000}"/>
    <cellStyle name="Normal 2 2 4 5 4 8" xfId="24494" xr:uid="{00000000-0005-0000-0000-00003B5F0000}"/>
    <cellStyle name="Normal 2 2 4 5 4 9" xfId="24495" xr:uid="{00000000-0005-0000-0000-00003C5F0000}"/>
    <cellStyle name="Normal 2 2 4 5 5" xfId="24496" xr:uid="{00000000-0005-0000-0000-00003D5F0000}"/>
    <cellStyle name="Normal 2 2 4 5 5 10" xfId="24497" xr:uid="{00000000-0005-0000-0000-00003E5F0000}"/>
    <cellStyle name="Normal 2 2 4 5 5 2" xfId="24498" xr:uid="{00000000-0005-0000-0000-00003F5F0000}"/>
    <cellStyle name="Normal 2 2 4 5 5 3" xfId="24499" xr:uid="{00000000-0005-0000-0000-0000405F0000}"/>
    <cellStyle name="Normal 2 2 4 5 5 4" xfId="24500" xr:uid="{00000000-0005-0000-0000-0000415F0000}"/>
    <cellStyle name="Normal 2 2 4 5 5 5" xfId="24501" xr:uid="{00000000-0005-0000-0000-0000425F0000}"/>
    <cellStyle name="Normal 2 2 4 5 5 6" xfId="24502" xr:uid="{00000000-0005-0000-0000-0000435F0000}"/>
    <cellStyle name="Normal 2 2 4 5 5 7" xfId="24503" xr:uid="{00000000-0005-0000-0000-0000445F0000}"/>
    <cellStyle name="Normal 2 2 4 5 5 8" xfId="24504" xr:uid="{00000000-0005-0000-0000-0000455F0000}"/>
    <cellStyle name="Normal 2 2 4 5 5 9" xfId="24505" xr:uid="{00000000-0005-0000-0000-0000465F0000}"/>
    <cellStyle name="Normal 2 2 4 5 6" xfId="24506" xr:uid="{00000000-0005-0000-0000-0000475F0000}"/>
    <cellStyle name="Normal 2 2 4 5 7" xfId="24507" xr:uid="{00000000-0005-0000-0000-0000485F0000}"/>
    <cellStyle name="Normal 2 2 4 5 8" xfId="24508" xr:uid="{00000000-0005-0000-0000-0000495F0000}"/>
    <cellStyle name="Normal 2 2 4 5 9" xfId="24509" xr:uid="{00000000-0005-0000-0000-00004A5F0000}"/>
    <cellStyle name="Normal 2 2 4 6" xfId="24510" xr:uid="{00000000-0005-0000-0000-00004B5F0000}"/>
    <cellStyle name="Normal 2 2 4 6 10" xfId="24511" xr:uid="{00000000-0005-0000-0000-00004C5F0000}"/>
    <cellStyle name="Normal 2 2 4 6 11" xfId="24512" xr:uid="{00000000-0005-0000-0000-00004D5F0000}"/>
    <cellStyle name="Normal 2 2 4 6 12" xfId="24513" xr:uid="{00000000-0005-0000-0000-00004E5F0000}"/>
    <cellStyle name="Normal 2 2 4 6 13" xfId="24514" xr:uid="{00000000-0005-0000-0000-00004F5F0000}"/>
    <cellStyle name="Normal 2 2 4 6 14" xfId="24515" xr:uid="{00000000-0005-0000-0000-0000505F0000}"/>
    <cellStyle name="Normal 2 2 4 6 2" xfId="24516" xr:uid="{00000000-0005-0000-0000-0000515F0000}"/>
    <cellStyle name="Normal 2 2 4 6 2 10" xfId="24517" xr:uid="{00000000-0005-0000-0000-0000525F0000}"/>
    <cellStyle name="Normal 2 2 4 6 2 2" xfId="24518" xr:uid="{00000000-0005-0000-0000-0000535F0000}"/>
    <cellStyle name="Normal 2 2 4 6 2 3" xfId="24519" xr:uid="{00000000-0005-0000-0000-0000545F0000}"/>
    <cellStyle name="Normal 2 2 4 6 2 4" xfId="24520" xr:uid="{00000000-0005-0000-0000-0000555F0000}"/>
    <cellStyle name="Normal 2 2 4 6 2 5" xfId="24521" xr:uid="{00000000-0005-0000-0000-0000565F0000}"/>
    <cellStyle name="Normal 2 2 4 6 2 6" xfId="24522" xr:uid="{00000000-0005-0000-0000-0000575F0000}"/>
    <cellStyle name="Normal 2 2 4 6 2 7" xfId="24523" xr:uid="{00000000-0005-0000-0000-0000585F0000}"/>
    <cellStyle name="Normal 2 2 4 6 2 8" xfId="24524" xr:uid="{00000000-0005-0000-0000-0000595F0000}"/>
    <cellStyle name="Normal 2 2 4 6 2 9" xfId="24525" xr:uid="{00000000-0005-0000-0000-00005A5F0000}"/>
    <cellStyle name="Normal 2 2 4 6 3" xfId="24526" xr:uid="{00000000-0005-0000-0000-00005B5F0000}"/>
    <cellStyle name="Normal 2 2 4 6 3 10" xfId="24527" xr:uid="{00000000-0005-0000-0000-00005C5F0000}"/>
    <cellStyle name="Normal 2 2 4 6 3 2" xfId="24528" xr:uid="{00000000-0005-0000-0000-00005D5F0000}"/>
    <cellStyle name="Normal 2 2 4 6 3 3" xfId="24529" xr:uid="{00000000-0005-0000-0000-00005E5F0000}"/>
    <cellStyle name="Normal 2 2 4 6 3 4" xfId="24530" xr:uid="{00000000-0005-0000-0000-00005F5F0000}"/>
    <cellStyle name="Normal 2 2 4 6 3 5" xfId="24531" xr:uid="{00000000-0005-0000-0000-0000605F0000}"/>
    <cellStyle name="Normal 2 2 4 6 3 6" xfId="24532" xr:uid="{00000000-0005-0000-0000-0000615F0000}"/>
    <cellStyle name="Normal 2 2 4 6 3 7" xfId="24533" xr:uid="{00000000-0005-0000-0000-0000625F0000}"/>
    <cellStyle name="Normal 2 2 4 6 3 8" xfId="24534" xr:uid="{00000000-0005-0000-0000-0000635F0000}"/>
    <cellStyle name="Normal 2 2 4 6 3 9" xfId="24535" xr:uid="{00000000-0005-0000-0000-0000645F0000}"/>
    <cellStyle name="Normal 2 2 4 6 4" xfId="24536" xr:uid="{00000000-0005-0000-0000-0000655F0000}"/>
    <cellStyle name="Normal 2 2 4 6 4 10" xfId="24537" xr:uid="{00000000-0005-0000-0000-0000665F0000}"/>
    <cellStyle name="Normal 2 2 4 6 4 2" xfId="24538" xr:uid="{00000000-0005-0000-0000-0000675F0000}"/>
    <cellStyle name="Normal 2 2 4 6 4 3" xfId="24539" xr:uid="{00000000-0005-0000-0000-0000685F0000}"/>
    <cellStyle name="Normal 2 2 4 6 4 4" xfId="24540" xr:uid="{00000000-0005-0000-0000-0000695F0000}"/>
    <cellStyle name="Normal 2 2 4 6 4 5" xfId="24541" xr:uid="{00000000-0005-0000-0000-00006A5F0000}"/>
    <cellStyle name="Normal 2 2 4 6 4 6" xfId="24542" xr:uid="{00000000-0005-0000-0000-00006B5F0000}"/>
    <cellStyle name="Normal 2 2 4 6 4 7" xfId="24543" xr:uid="{00000000-0005-0000-0000-00006C5F0000}"/>
    <cellStyle name="Normal 2 2 4 6 4 8" xfId="24544" xr:uid="{00000000-0005-0000-0000-00006D5F0000}"/>
    <cellStyle name="Normal 2 2 4 6 4 9" xfId="24545" xr:uid="{00000000-0005-0000-0000-00006E5F0000}"/>
    <cellStyle name="Normal 2 2 4 6 5" xfId="24546" xr:uid="{00000000-0005-0000-0000-00006F5F0000}"/>
    <cellStyle name="Normal 2 2 4 6 5 10" xfId="24547" xr:uid="{00000000-0005-0000-0000-0000705F0000}"/>
    <cellStyle name="Normal 2 2 4 6 5 2" xfId="24548" xr:uid="{00000000-0005-0000-0000-0000715F0000}"/>
    <cellStyle name="Normal 2 2 4 6 5 3" xfId="24549" xr:uid="{00000000-0005-0000-0000-0000725F0000}"/>
    <cellStyle name="Normal 2 2 4 6 5 4" xfId="24550" xr:uid="{00000000-0005-0000-0000-0000735F0000}"/>
    <cellStyle name="Normal 2 2 4 6 5 5" xfId="24551" xr:uid="{00000000-0005-0000-0000-0000745F0000}"/>
    <cellStyle name="Normal 2 2 4 6 5 6" xfId="24552" xr:uid="{00000000-0005-0000-0000-0000755F0000}"/>
    <cellStyle name="Normal 2 2 4 6 5 7" xfId="24553" xr:uid="{00000000-0005-0000-0000-0000765F0000}"/>
    <cellStyle name="Normal 2 2 4 6 5 8" xfId="24554" xr:uid="{00000000-0005-0000-0000-0000775F0000}"/>
    <cellStyle name="Normal 2 2 4 6 5 9" xfId="24555" xr:uid="{00000000-0005-0000-0000-0000785F0000}"/>
    <cellStyle name="Normal 2 2 4 6 6" xfId="24556" xr:uid="{00000000-0005-0000-0000-0000795F0000}"/>
    <cellStyle name="Normal 2 2 4 6 7" xfId="24557" xr:uid="{00000000-0005-0000-0000-00007A5F0000}"/>
    <cellStyle name="Normal 2 2 4 6 8" xfId="24558" xr:uid="{00000000-0005-0000-0000-00007B5F0000}"/>
    <cellStyle name="Normal 2 2 4 6 9" xfId="24559" xr:uid="{00000000-0005-0000-0000-00007C5F0000}"/>
    <cellStyle name="Normal 2 2 4 7" xfId="24560" xr:uid="{00000000-0005-0000-0000-00007D5F0000}"/>
    <cellStyle name="Normal 2 2 4 7 10" xfId="24561" xr:uid="{00000000-0005-0000-0000-00007E5F0000}"/>
    <cellStyle name="Normal 2 2 4 7 11" xfId="24562" xr:uid="{00000000-0005-0000-0000-00007F5F0000}"/>
    <cellStyle name="Normal 2 2 4 7 12" xfId="24563" xr:uid="{00000000-0005-0000-0000-0000805F0000}"/>
    <cellStyle name="Normal 2 2 4 7 13" xfId="24564" xr:uid="{00000000-0005-0000-0000-0000815F0000}"/>
    <cellStyle name="Normal 2 2 4 7 14" xfId="24565" xr:uid="{00000000-0005-0000-0000-0000825F0000}"/>
    <cellStyle name="Normal 2 2 4 7 2" xfId="24566" xr:uid="{00000000-0005-0000-0000-0000835F0000}"/>
    <cellStyle name="Normal 2 2 4 7 2 10" xfId="24567" xr:uid="{00000000-0005-0000-0000-0000845F0000}"/>
    <cellStyle name="Normal 2 2 4 7 2 2" xfId="24568" xr:uid="{00000000-0005-0000-0000-0000855F0000}"/>
    <cellStyle name="Normal 2 2 4 7 2 3" xfId="24569" xr:uid="{00000000-0005-0000-0000-0000865F0000}"/>
    <cellStyle name="Normal 2 2 4 7 2 4" xfId="24570" xr:uid="{00000000-0005-0000-0000-0000875F0000}"/>
    <cellStyle name="Normal 2 2 4 7 2 5" xfId="24571" xr:uid="{00000000-0005-0000-0000-0000885F0000}"/>
    <cellStyle name="Normal 2 2 4 7 2 6" xfId="24572" xr:uid="{00000000-0005-0000-0000-0000895F0000}"/>
    <cellStyle name="Normal 2 2 4 7 2 7" xfId="24573" xr:uid="{00000000-0005-0000-0000-00008A5F0000}"/>
    <cellStyle name="Normal 2 2 4 7 2 8" xfId="24574" xr:uid="{00000000-0005-0000-0000-00008B5F0000}"/>
    <cellStyle name="Normal 2 2 4 7 2 9" xfId="24575" xr:uid="{00000000-0005-0000-0000-00008C5F0000}"/>
    <cellStyle name="Normal 2 2 4 7 3" xfId="24576" xr:uid="{00000000-0005-0000-0000-00008D5F0000}"/>
    <cellStyle name="Normal 2 2 4 7 3 10" xfId="24577" xr:uid="{00000000-0005-0000-0000-00008E5F0000}"/>
    <cellStyle name="Normal 2 2 4 7 3 2" xfId="24578" xr:uid="{00000000-0005-0000-0000-00008F5F0000}"/>
    <cellStyle name="Normal 2 2 4 7 3 3" xfId="24579" xr:uid="{00000000-0005-0000-0000-0000905F0000}"/>
    <cellStyle name="Normal 2 2 4 7 3 4" xfId="24580" xr:uid="{00000000-0005-0000-0000-0000915F0000}"/>
    <cellStyle name="Normal 2 2 4 7 3 5" xfId="24581" xr:uid="{00000000-0005-0000-0000-0000925F0000}"/>
    <cellStyle name="Normal 2 2 4 7 3 6" xfId="24582" xr:uid="{00000000-0005-0000-0000-0000935F0000}"/>
    <cellStyle name="Normal 2 2 4 7 3 7" xfId="24583" xr:uid="{00000000-0005-0000-0000-0000945F0000}"/>
    <cellStyle name="Normal 2 2 4 7 3 8" xfId="24584" xr:uid="{00000000-0005-0000-0000-0000955F0000}"/>
    <cellStyle name="Normal 2 2 4 7 3 9" xfId="24585" xr:uid="{00000000-0005-0000-0000-0000965F0000}"/>
    <cellStyle name="Normal 2 2 4 7 4" xfId="24586" xr:uid="{00000000-0005-0000-0000-0000975F0000}"/>
    <cellStyle name="Normal 2 2 4 7 4 10" xfId="24587" xr:uid="{00000000-0005-0000-0000-0000985F0000}"/>
    <cellStyle name="Normal 2 2 4 7 4 2" xfId="24588" xr:uid="{00000000-0005-0000-0000-0000995F0000}"/>
    <cellStyle name="Normal 2 2 4 7 4 3" xfId="24589" xr:uid="{00000000-0005-0000-0000-00009A5F0000}"/>
    <cellStyle name="Normal 2 2 4 7 4 4" xfId="24590" xr:uid="{00000000-0005-0000-0000-00009B5F0000}"/>
    <cellStyle name="Normal 2 2 4 7 4 5" xfId="24591" xr:uid="{00000000-0005-0000-0000-00009C5F0000}"/>
    <cellStyle name="Normal 2 2 4 7 4 6" xfId="24592" xr:uid="{00000000-0005-0000-0000-00009D5F0000}"/>
    <cellStyle name="Normal 2 2 4 7 4 7" xfId="24593" xr:uid="{00000000-0005-0000-0000-00009E5F0000}"/>
    <cellStyle name="Normal 2 2 4 7 4 8" xfId="24594" xr:uid="{00000000-0005-0000-0000-00009F5F0000}"/>
    <cellStyle name="Normal 2 2 4 7 4 9" xfId="24595" xr:uid="{00000000-0005-0000-0000-0000A05F0000}"/>
    <cellStyle name="Normal 2 2 4 7 5" xfId="24596" xr:uid="{00000000-0005-0000-0000-0000A15F0000}"/>
    <cellStyle name="Normal 2 2 4 7 5 10" xfId="24597" xr:uid="{00000000-0005-0000-0000-0000A25F0000}"/>
    <cellStyle name="Normal 2 2 4 7 5 2" xfId="24598" xr:uid="{00000000-0005-0000-0000-0000A35F0000}"/>
    <cellStyle name="Normal 2 2 4 7 5 3" xfId="24599" xr:uid="{00000000-0005-0000-0000-0000A45F0000}"/>
    <cellStyle name="Normal 2 2 4 7 5 4" xfId="24600" xr:uid="{00000000-0005-0000-0000-0000A55F0000}"/>
    <cellStyle name="Normal 2 2 4 7 5 5" xfId="24601" xr:uid="{00000000-0005-0000-0000-0000A65F0000}"/>
    <cellStyle name="Normal 2 2 4 7 5 6" xfId="24602" xr:uid="{00000000-0005-0000-0000-0000A75F0000}"/>
    <cellStyle name="Normal 2 2 4 7 5 7" xfId="24603" xr:uid="{00000000-0005-0000-0000-0000A85F0000}"/>
    <cellStyle name="Normal 2 2 4 7 5 8" xfId="24604" xr:uid="{00000000-0005-0000-0000-0000A95F0000}"/>
    <cellStyle name="Normal 2 2 4 7 5 9" xfId="24605" xr:uid="{00000000-0005-0000-0000-0000AA5F0000}"/>
    <cellStyle name="Normal 2 2 4 7 6" xfId="24606" xr:uid="{00000000-0005-0000-0000-0000AB5F0000}"/>
    <cellStyle name="Normal 2 2 4 7 7" xfId="24607" xr:uid="{00000000-0005-0000-0000-0000AC5F0000}"/>
    <cellStyle name="Normal 2 2 4 7 8" xfId="24608" xr:uid="{00000000-0005-0000-0000-0000AD5F0000}"/>
    <cellStyle name="Normal 2 2 4 7 9" xfId="24609" xr:uid="{00000000-0005-0000-0000-0000AE5F0000}"/>
    <cellStyle name="Normal 2 2 4 8" xfId="24610" xr:uid="{00000000-0005-0000-0000-0000AF5F0000}"/>
    <cellStyle name="Normal 2 2 4 8 10" xfId="24611" xr:uid="{00000000-0005-0000-0000-0000B05F0000}"/>
    <cellStyle name="Normal 2 2 4 8 11" xfId="24612" xr:uid="{00000000-0005-0000-0000-0000B15F0000}"/>
    <cellStyle name="Normal 2 2 4 8 12" xfId="24613" xr:uid="{00000000-0005-0000-0000-0000B25F0000}"/>
    <cellStyle name="Normal 2 2 4 8 13" xfId="24614" xr:uid="{00000000-0005-0000-0000-0000B35F0000}"/>
    <cellStyle name="Normal 2 2 4 8 14" xfId="24615" xr:uid="{00000000-0005-0000-0000-0000B45F0000}"/>
    <cellStyle name="Normal 2 2 4 8 2" xfId="24616" xr:uid="{00000000-0005-0000-0000-0000B55F0000}"/>
    <cellStyle name="Normal 2 2 4 8 2 10" xfId="24617" xr:uid="{00000000-0005-0000-0000-0000B65F0000}"/>
    <cellStyle name="Normal 2 2 4 8 2 2" xfId="24618" xr:uid="{00000000-0005-0000-0000-0000B75F0000}"/>
    <cellStyle name="Normal 2 2 4 8 2 3" xfId="24619" xr:uid="{00000000-0005-0000-0000-0000B85F0000}"/>
    <cellStyle name="Normal 2 2 4 8 2 4" xfId="24620" xr:uid="{00000000-0005-0000-0000-0000B95F0000}"/>
    <cellStyle name="Normal 2 2 4 8 2 5" xfId="24621" xr:uid="{00000000-0005-0000-0000-0000BA5F0000}"/>
    <cellStyle name="Normal 2 2 4 8 2 6" xfId="24622" xr:uid="{00000000-0005-0000-0000-0000BB5F0000}"/>
    <cellStyle name="Normal 2 2 4 8 2 7" xfId="24623" xr:uid="{00000000-0005-0000-0000-0000BC5F0000}"/>
    <cellStyle name="Normal 2 2 4 8 2 8" xfId="24624" xr:uid="{00000000-0005-0000-0000-0000BD5F0000}"/>
    <cellStyle name="Normal 2 2 4 8 2 9" xfId="24625" xr:uid="{00000000-0005-0000-0000-0000BE5F0000}"/>
    <cellStyle name="Normal 2 2 4 8 3" xfId="24626" xr:uid="{00000000-0005-0000-0000-0000BF5F0000}"/>
    <cellStyle name="Normal 2 2 4 8 3 10" xfId="24627" xr:uid="{00000000-0005-0000-0000-0000C05F0000}"/>
    <cellStyle name="Normal 2 2 4 8 3 2" xfId="24628" xr:uid="{00000000-0005-0000-0000-0000C15F0000}"/>
    <cellStyle name="Normal 2 2 4 8 3 3" xfId="24629" xr:uid="{00000000-0005-0000-0000-0000C25F0000}"/>
    <cellStyle name="Normal 2 2 4 8 3 4" xfId="24630" xr:uid="{00000000-0005-0000-0000-0000C35F0000}"/>
    <cellStyle name="Normal 2 2 4 8 3 5" xfId="24631" xr:uid="{00000000-0005-0000-0000-0000C45F0000}"/>
    <cellStyle name="Normal 2 2 4 8 3 6" xfId="24632" xr:uid="{00000000-0005-0000-0000-0000C55F0000}"/>
    <cellStyle name="Normal 2 2 4 8 3 7" xfId="24633" xr:uid="{00000000-0005-0000-0000-0000C65F0000}"/>
    <cellStyle name="Normal 2 2 4 8 3 8" xfId="24634" xr:uid="{00000000-0005-0000-0000-0000C75F0000}"/>
    <cellStyle name="Normal 2 2 4 8 3 9" xfId="24635" xr:uid="{00000000-0005-0000-0000-0000C85F0000}"/>
    <cellStyle name="Normal 2 2 4 8 4" xfId="24636" xr:uid="{00000000-0005-0000-0000-0000C95F0000}"/>
    <cellStyle name="Normal 2 2 4 8 4 10" xfId="24637" xr:uid="{00000000-0005-0000-0000-0000CA5F0000}"/>
    <cellStyle name="Normal 2 2 4 8 4 2" xfId="24638" xr:uid="{00000000-0005-0000-0000-0000CB5F0000}"/>
    <cellStyle name="Normal 2 2 4 8 4 3" xfId="24639" xr:uid="{00000000-0005-0000-0000-0000CC5F0000}"/>
    <cellStyle name="Normal 2 2 4 8 4 4" xfId="24640" xr:uid="{00000000-0005-0000-0000-0000CD5F0000}"/>
    <cellStyle name="Normal 2 2 4 8 4 5" xfId="24641" xr:uid="{00000000-0005-0000-0000-0000CE5F0000}"/>
    <cellStyle name="Normal 2 2 4 8 4 6" xfId="24642" xr:uid="{00000000-0005-0000-0000-0000CF5F0000}"/>
    <cellStyle name="Normal 2 2 4 8 4 7" xfId="24643" xr:uid="{00000000-0005-0000-0000-0000D05F0000}"/>
    <cellStyle name="Normal 2 2 4 8 4 8" xfId="24644" xr:uid="{00000000-0005-0000-0000-0000D15F0000}"/>
    <cellStyle name="Normal 2 2 4 8 4 9" xfId="24645" xr:uid="{00000000-0005-0000-0000-0000D25F0000}"/>
    <cellStyle name="Normal 2 2 4 8 5" xfId="24646" xr:uid="{00000000-0005-0000-0000-0000D35F0000}"/>
    <cellStyle name="Normal 2 2 4 8 5 10" xfId="24647" xr:uid="{00000000-0005-0000-0000-0000D45F0000}"/>
    <cellStyle name="Normal 2 2 4 8 5 2" xfId="24648" xr:uid="{00000000-0005-0000-0000-0000D55F0000}"/>
    <cellStyle name="Normal 2 2 4 8 5 3" xfId="24649" xr:uid="{00000000-0005-0000-0000-0000D65F0000}"/>
    <cellStyle name="Normal 2 2 4 8 5 4" xfId="24650" xr:uid="{00000000-0005-0000-0000-0000D75F0000}"/>
    <cellStyle name="Normal 2 2 4 8 5 5" xfId="24651" xr:uid="{00000000-0005-0000-0000-0000D85F0000}"/>
    <cellStyle name="Normal 2 2 4 8 5 6" xfId="24652" xr:uid="{00000000-0005-0000-0000-0000D95F0000}"/>
    <cellStyle name="Normal 2 2 4 8 5 7" xfId="24653" xr:uid="{00000000-0005-0000-0000-0000DA5F0000}"/>
    <cellStyle name="Normal 2 2 4 8 5 8" xfId="24654" xr:uid="{00000000-0005-0000-0000-0000DB5F0000}"/>
    <cellStyle name="Normal 2 2 4 8 5 9" xfId="24655" xr:uid="{00000000-0005-0000-0000-0000DC5F0000}"/>
    <cellStyle name="Normal 2 2 4 8 6" xfId="24656" xr:uid="{00000000-0005-0000-0000-0000DD5F0000}"/>
    <cellStyle name="Normal 2 2 4 8 7" xfId="24657" xr:uid="{00000000-0005-0000-0000-0000DE5F0000}"/>
    <cellStyle name="Normal 2 2 4 8 8" xfId="24658" xr:uid="{00000000-0005-0000-0000-0000DF5F0000}"/>
    <cellStyle name="Normal 2 2 4 8 9" xfId="24659" xr:uid="{00000000-0005-0000-0000-0000E05F0000}"/>
    <cellStyle name="Normal 2 2 4 9" xfId="24660" xr:uid="{00000000-0005-0000-0000-0000E15F0000}"/>
    <cellStyle name="Normal 2 2 4 9 10" xfId="24661" xr:uid="{00000000-0005-0000-0000-0000E25F0000}"/>
    <cellStyle name="Normal 2 2 4 9 11" xfId="24662" xr:uid="{00000000-0005-0000-0000-0000E35F0000}"/>
    <cellStyle name="Normal 2 2 4 9 12" xfId="24663" xr:uid="{00000000-0005-0000-0000-0000E45F0000}"/>
    <cellStyle name="Normal 2 2 4 9 13" xfId="24664" xr:uid="{00000000-0005-0000-0000-0000E55F0000}"/>
    <cellStyle name="Normal 2 2 4 9 14" xfId="24665" xr:uid="{00000000-0005-0000-0000-0000E65F0000}"/>
    <cellStyle name="Normal 2 2 4 9 2" xfId="24666" xr:uid="{00000000-0005-0000-0000-0000E75F0000}"/>
    <cellStyle name="Normal 2 2 4 9 2 10" xfId="24667" xr:uid="{00000000-0005-0000-0000-0000E85F0000}"/>
    <cellStyle name="Normal 2 2 4 9 2 2" xfId="24668" xr:uid="{00000000-0005-0000-0000-0000E95F0000}"/>
    <cellStyle name="Normal 2 2 4 9 2 3" xfId="24669" xr:uid="{00000000-0005-0000-0000-0000EA5F0000}"/>
    <cellStyle name="Normal 2 2 4 9 2 4" xfId="24670" xr:uid="{00000000-0005-0000-0000-0000EB5F0000}"/>
    <cellStyle name="Normal 2 2 4 9 2 5" xfId="24671" xr:uid="{00000000-0005-0000-0000-0000EC5F0000}"/>
    <cellStyle name="Normal 2 2 4 9 2 6" xfId="24672" xr:uid="{00000000-0005-0000-0000-0000ED5F0000}"/>
    <cellStyle name="Normal 2 2 4 9 2 7" xfId="24673" xr:uid="{00000000-0005-0000-0000-0000EE5F0000}"/>
    <cellStyle name="Normal 2 2 4 9 2 8" xfId="24674" xr:uid="{00000000-0005-0000-0000-0000EF5F0000}"/>
    <cellStyle name="Normal 2 2 4 9 2 9" xfId="24675" xr:uid="{00000000-0005-0000-0000-0000F05F0000}"/>
    <cellStyle name="Normal 2 2 4 9 3" xfId="24676" xr:uid="{00000000-0005-0000-0000-0000F15F0000}"/>
    <cellStyle name="Normal 2 2 4 9 3 10" xfId="24677" xr:uid="{00000000-0005-0000-0000-0000F25F0000}"/>
    <cellStyle name="Normal 2 2 4 9 3 2" xfId="24678" xr:uid="{00000000-0005-0000-0000-0000F35F0000}"/>
    <cellStyle name="Normal 2 2 4 9 3 3" xfId="24679" xr:uid="{00000000-0005-0000-0000-0000F45F0000}"/>
    <cellStyle name="Normal 2 2 4 9 3 4" xfId="24680" xr:uid="{00000000-0005-0000-0000-0000F55F0000}"/>
    <cellStyle name="Normal 2 2 4 9 3 5" xfId="24681" xr:uid="{00000000-0005-0000-0000-0000F65F0000}"/>
    <cellStyle name="Normal 2 2 4 9 3 6" xfId="24682" xr:uid="{00000000-0005-0000-0000-0000F75F0000}"/>
    <cellStyle name="Normal 2 2 4 9 3 7" xfId="24683" xr:uid="{00000000-0005-0000-0000-0000F85F0000}"/>
    <cellStyle name="Normal 2 2 4 9 3 8" xfId="24684" xr:uid="{00000000-0005-0000-0000-0000F95F0000}"/>
    <cellStyle name="Normal 2 2 4 9 3 9" xfId="24685" xr:uid="{00000000-0005-0000-0000-0000FA5F0000}"/>
    <cellStyle name="Normal 2 2 4 9 4" xfId="24686" xr:uid="{00000000-0005-0000-0000-0000FB5F0000}"/>
    <cellStyle name="Normal 2 2 4 9 4 10" xfId="24687" xr:uid="{00000000-0005-0000-0000-0000FC5F0000}"/>
    <cellStyle name="Normal 2 2 4 9 4 2" xfId="24688" xr:uid="{00000000-0005-0000-0000-0000FD5F0000}"/>
    <cellStyle name="Normal 2 2 4 9 4 3" xfId="24689" xr:uid="{00000000-0005-0000-0000-0000FE5F0000}"/>
    <cellStyle name="Normal 2 2 4 9 4 4" xfId="24690" xr:uid="{00000000-0005-0000-0000-0000FF5F0000}"/>
    <cellStyle name="Normal 2 2 4 9 4 5" xfId="24691" xr:uid="{00000000-0005-0000-0000-000000600000}"/>
    <cellStyle name="Normal 2 2 4 9 4 6" xfId="24692" xr:uid="{00000000-0005-0000-0000-000001600000}"/>
    <cellStyle name="Normal 2 2 4 9 4 7" xfId="24693" xr:uid="{00000000-0005-0000-0000-000002600000}"/>
    <cellStyle name="Normal 2 2 4 9 4 8" xfId="24694" xr:uid="{00000000-0005-0000-0000-000003600000}"/>
    <cellStyle name="Normal 2 2 4 9 4 9" xfId="24695" xr:uid="{00000000-0005-0000-0000-000004600000}"/>
    <cellStyle name="Normal 2 2 4 9 5" xfId="24696" xr:uid="{00000000-0005-0000-0000-000005600000}"/>
    <cellStyle name="Normal 2 2 4 9 5 10" xfId="24697" xr:uid="{00000000-0005-0000-0000-000006600000}"/>
    <cellStyle name="Normal 2 2 4 9 5 2" xfId="24698" xr:uid="{00000000-0005-0000-0000-000007600000}"/>
    <cellStyle name="Normal 2 2 4 9 5 3" xfId="24699" xr:uid="{00000000-0005-0000-0000-000008600000}"/>
    <cellStyle name="Normal 2 2 4 9 5 4" xfId="24700" xr:uid="{00000000-0005-0000-0000-000009600000}"/>
    <cellStyle name="Normal 2 2 4 9 5 5" xfId="24701" xr:uid="{00000000-0005-0000-0000-00000A600000}"/>
    <cellStyle name="Normal 2 2 4 9 5 6" xfId="24702" xr:uid="{00000000-0005-0000-0000-00000B600000}"/>
    <cellStyle name="Normal 2 2 4 9 5 7" xfId="24703" xr:uid="{00000000-0005-0000-0000-00000C600000}"/>
    <cellStyle name="Normal 2 2 4 9 5 8" xfId="24704" xr:uid="{00000000-0005-0000-0000-00000D600000}"/>
    <cellStyle name="Normal 2 2 4 9 5 9" xfId="24705" xr:uid="{00000000-0005-0000-0000-00000E600000}"/>
    <cellStyle name="Normal 2 2 4 9 6" xfId="24706" xr:uid="{00000000-0005-0000-0000-00000F600000}"/>
    <cellStyle name="Normal 2 2 4 9 7" xfId="24707" xr:uid="{00000000-0005-0000-0000-000010600000}"/>
    <cellStyle name="Normal 2 2 4 9 8" xfId="24708" xr:uid="{00000000-0005-0000-0000-000011600000}"/>
    <cellStyle name="Normal 2 2 4 9 9" xfId="24709" xr:uid="{00000000-0005-0000-0000-000012600000}"/>
    <cellStyle name="Normal 2 2 40" xfId="24710" xr:uid="{00000000-0005-0000-0000-000013600000}"/>
    <cellStyle name="Normal 2 2 41" xfId="24711" xr:uid="{00000000-0005-0000-0000-000014600000}"/>
    <cellStyle name="Normal 2 2 41 10" xfId="24712" xr:uid="{00000000-0005-0000-0000-000015600000}"/>
    <cellStyle name="Normal 2 2 41 2" xfId="24713" xr:uid="{00000000-0005-0000-0000-000016600000}"/>
    <cellStyle name="Normal 2 2 41 3" xfId="24714" xr:uid="{00000000-0005-0000-0000-000017600000}"/>
    <cellStyle name="Normal 2 2 41 4" xfId="24715" xr:uid="{00000000-0005-0000-0000-000018600000}"/>
    <cellStyle name="Normal 2 2 41 5" xfId="24716" xr:uid="{00000000-0005-0000-0000-000019600000}"/>
    <cellStyle name="Normal 2 2 41 6" xfId="24717" xr:uid="{00000000-0005-0000-0000-00001A600000}"/>
    <cellStyle name="Normal 2 2 41 7" xfId="24718" xr:uid="{00000000-0005-0000-0000-00001B600000}"/>
    <cellStyle name="Normal 2 2 41 8" xfId="24719" xr:uid="{00000000-0005-0000-0000-00001C600000}"/>
    <cellStyle name="Normal 2 2 41 9" xfId="24720" xr:uid="{00000000-0005-0000-0000-00001D600000}"/>
    <cellStyle name="Normal 2 2 42" xfId="24721" xr:uid="{00000000-0005-0000-0000-00001E600000}"/>
    <cellStyle name="Normal 2 2 43" xfId="24722" xr:uid="{00000000-0005-0000-0000-00001F600000}"/>
    <cellStyle name="Normal 2 2 44" xfId="24723" xr:uid="{00000000-0005-0000-0000-000020600000}"/>
    <cellStyle name="Normal 2 2 45" xfId="24724" xr:uid="{00000000-0005-0000-0000-000021600000}"/>
    <cellStyle name="Normal 2 2 46" xfId="24725" xr:uid="{00000000-0005-0000-0000-000022600000}"/>
    <cellStyle name="Normal 2 2 47" xfId="24726" xr:uid="{00000000-0005-0000-0000-000023600000}"/>
    <cellStyle name="Normal 2 2 48" xfId="24727" xr:uid="{00000000-0005-0000-0000-000024600000}"/>
    <cellStyle name="Normal 2 2 49" xfId="24728" xr:uid="{00000000-0005-0000-0000-000025600000}"/>
    <cellStyle name="Normal 2 2 5" xfId="24729" xr:uid="{00000000-0005-0000-0000-000026600000}"/>
    <cellStyle name="Normal 2 2 5 10" xfId="24730" xr:uid="{00000000-0005-0000-0000-000027600000}"/>
    <cellStyle name="Normal 2 2 5 10 10" xfId="24731" xr:uid="{00000000-0005-0000-0000-000028600000}"/>
    <cellStyle name="Normal 2 2 5 10 11" xfId="24732" xr:uid="{00000000-0005-0000-0000-000029600000}"/>
    <cellStyle name="Normal 2 2 5 10 12" xfId="24733" xr:uid="{00000000-0005-0000-0000-00002A600000}"/>
    <cellStyle name="Normal 2 2 5 10 13" xfId="24734" xr:uid="{00000000-0005-0000-0000-00002B600000}"/>
    <cellStyle name="Normal 2 2 5 10 14" xfId="24735" xr:uid="{00000000-0005-0000-0000-00002C600000}"/>
    <cellStyle name="Normal 2 2 5 10 2" xfId="24736" xr:uid="{00000000-0005-0000-0000-00002D600000}"/>
    <cellStyle name="Normal 2 2 5 10 2 10" xfId="24737" xr:uid="{00000000-0005-0000-0000-00002E600000}"/>
    <cellStyle name="Normal 2 2 5 10 2 2" xfId="24738" xr:uid="{00000000-0005-0000-0000-00002F600000}"/>
    <cellStyle name="Normal 2 2 5 10 2 3" xfId="24739" xr:uid="{00000000-0005-0000-0000-000030600000}"/>
    <cellStyle name="Normal 2 2 5 10 2 4" xfId="24740" xr:uid="{00000000-0005-0000-0000-000031600000}"/>
    <cellStyle name="Normal 2 2 5 10 2 5" xfId="24741" xr:uid="{00000000-0005-0000-0000-000032600000}"/>
    <cellStyle name="Normal 2 2 5 10 2 6" xfId="24742" xr:uid="{00000000-0005-0000-0000-000033600000}"/>
    <cellStyle name="Normal 2 2 5 10 2 7" xfId="24743" xr:uid="{00000000-0005-0000-0000-000034600000}"/>
    <cellStyle name="Normal 2 2 5 10 2 8" xfId="24744" xr:uid="{00000000-0005-0000-0000-000035600000}"/>
    <cellStyle name="Normal 2 2 5 10 2 9" xfId="24745" xr:uid="{00000000-0005-0000-0000-000036600000}"/>
    <cellStyle name="Normal 2 2 5 10 3" xfId="24746" xr:uid="{00000000-0005-0000-0000-000037600000}"/>
    <cellStyle name="Normal 2 2 5 10 3 10" xfId="24747" xr:uid="{00000000-0005-0000-0000-000038600000}"/>
    <cellStyle name="Normal 2 2 5 10 3 2" xfId="24748" xr:uid="{00000000-0005-0000-0000-000039600000}"/>
    <cellStyle name="Normal 2 2 5 10 3 3" xfId="24749" xr:uid="{00000000-0005-0000-0000-00003A600000}"/>
    <cellStyle name="Normal 2 2 5 10 3 4" xfId="24750" xr:uid="{00000000-0005-0000-0000-00003B600000}"/>
    <cellStyle name="Normal 2 2 5 10 3 5" xfId="24751" xr:uid="{00000000-0005-0000-0000-00003C600000}"/>
    <cellStyle name="Normal 2 2 5 10 3 6" xfId="24752" xr:uid="{00000000-0005-0000-0000-00003D600000}"/>
    <cellStyle name="Normal 2 2 5 10 3 7" xfId="24753" xr:uid="{00000000-0005-0000-0000-00003E600000}"/>
    <cellStyle name="Normal 2 2 5 10 3 8" xfId="24754" xr:uid="{00000000-0005-0000-0000-00003F600000}"/>
    <cellStyle name="Normal 2 2 5 10 3 9" xfId="24755" xr:uid="{00000000-0005-0000-0000-000040600000}"/>
    <cellStyle name="Normal 2 2 5 10 4" xfId="24756" xr:uid="{00000000-0005-0000-0000-000041600000}"/>
    <cellStyle name="Normal 2 2 5 10 4 10" xfId="24757" xr:uid="{00000000-0005-0000-0000-000042600000}"/>
    <cellStyle name="Normal 2 2 5 10 4 2" xfId="24758" xr:uid="{00000000-0005-0000-0000-000043600000}"/>
    <cellStyle name="Normal 2 2 5 10 4 3" xfId="24759" xr:uid="{00000000-0005-0000-0000-000044600000}"/>
    <cellStyle name="Normal 2 2 5 10 4 4" xfId="24760" xr:uid="{00000000-0005-0000-0000-000045600000}"/>
    <cellStyle name="Normal 2 2 5 10 4 5" xfId="24761" xr:uid="{00000000-0005-0000-0000-000046600000}"/>
    <cellStyle name="Normal 2 2 5 10 4 6" xfId="24762" xr:uid="{00000000-0005-0000-0000-000047600000}"/>
    <cellStyle name="Normal 2 2 5 10 4 7" xfId="24763" xr:uid="{00000000-0005-0000-0000-000048600000}"/>
    <cellStyle name="Normal 2 2 5 10 4 8" xfId="24764" xr:uid="{00000000-0005-0000-0000-000049600000}"/>
    <cellStyle name="Normal 2 2 5 10 4 9" xfId="24765" xr:uid="{00000000-0005-0000-0000-00004A600000}"/>
    <cellStyle name="Normal 2 2 5 10 5" xfId="24766" xr:uid="{00000000-0005-0000-0000-00004B600000}"/>
    <cellStyle name="Normal 2 2 5 10 5 10" xfId="24767" xr:uid="{00000000-0005-0000-0000-00004C600000}"/>
    <cellStyle name="Normal 2 2 5 10 5 2" xfId="24768" xr:uid="{00000000-0005-0000-0000-00004D600000}"/>
    <cellStyle name="Normal 2 2 5 10 5 3" xfId="24769" xr:uid="{00000000-0005-0000-0000-00004E600000}"/>
    <cellStyle name="Normal 2 2 5 10 5 4" xfId="24770" xr:uid="{00000000-0005-0000-0000-00004F600000}"/>
    <cellStyle name="Normal 2 2 5 10 5 5" xfId="24771" xr:uid="{00000000-0005-0000-0000-000050600000}"/>
    <cellStyle name="Normal 2 2 5 10 5 6" xfId="24772" xr:uid="{00000000-0005-0000-0000-000051600000}"/>
    <cellStyle name="Normal 2 2 5 10 5 7" xfId="24773" xr:uid="{00000000-0005-0000-0000-000052600000}"/>
    <cellStyle name="Normal 2 2 5 10 5 8" xfId="24774" xr:uid="{00000000-0005-0000-0000-000053600000}"/>
    <cellStyle name="Normal 2 2 5 10 5 9" xfId="24775" xr:uid="{00000000-0005-0000-0000-000054600000}"/>
    <cellStyle name="Normal 2 2 5 10 6" xfId="24776" xr:uid="{00000000-0005-0000-0000-000055600000}"/>
    <cellStyle name="Normal 2 2 5 10 7" xfId="24777" xr:uid="{00000000-0005-0000-0000-000056600000}"/>
    <cellStyle name="Normal 2 2 5 10 8" xfId="24778" xr:uid="{00000000-0005-0000-0000-000057600000}"/>
    <cellStyle name="Normal 2 2 5 10 9" xfId="24779" xr:uid="{00000000-0005-0000-0000-000058600000}"/>
    <cellStyle name="Normal 2 2 5 11" xfId="24780" xr:uid="{00000000-0005-0000-0000-000059600000}"/>
    <cellStyle name="Normal 2 2 5 11 10" xfId="24781" xr:uid="{00000000-0005-0000-0000-00005A600000}"/>
    <cellStyle name="Normal 2 2 5 11 11" xfId="24782" xr:uid="{00000000-0005-0000-0000-00005B600000}"/>
    <cellStyle name="Normal 2 2 5 11 12" xfId="24783" xr:uid="{00000000-0005-0000-0000-00005C600000}"/>
    <cellStyle name="Normal 2 2 5 11 13" xfId="24784" xr:uid="{00000000-0005-0000-0000-00005D600000}"/>
    <cellStyle name="Normal 2 2 5 11 14" xfId="24785" xr:uid="{00000000-0005-0000-0000-00005E600000}"/>
    <cellStyle name="Normal 2 2 5 11 2" xfId="24786" xr:uid="{00000000-0005-0000-0000-00005F600000}"/>
    <cellStyle name="Normal 2 2 5 11 2 10" xfId="24787" xr:uid="{00000000-0005-0000-0000-000060600000}"/>
    <cellStyle name="Normal 2 2 5 11 2 2" xfId="24788" xr:uid="{00000000-0005-0000-0000-000061600000}"/>
    <cellStyle name="Normal 2 2 5 11 2 3" xfId="24789" xr:uid="{00000000-0005-0000-0000-000062600000}"/>
    <cellStyle name="Normal 2 2 5 11 2 4" xfId="24790" xr:uid="{00000000-0005-0000-0000-000063600000}"/>
    <cellStyle name="Normal 2 2 5 11 2 5" xfId="24791" xr:uid="{00000000-0005-0000-0000-000064600000}"/>
    <cellStyle name="Normal 2 2 5 11 2 6" xfId="24792" xr:uid="{00000000-0005-0000-0000-000065600000}"/>
    <cellStyle name="Normal 2 2 5 11 2 7" xfId="24793" xr:uid="{00000000-0005-0000-0000-000066600000}"/>
    <cellStyle name="Normal 2 2 5 11 2 8" xfId="24794" xr:uid="{00000000-0005-0000-0000-000067600000}"/>
    <cellStyle name="Normal 2 2 5 11 2 9" xfId="24795" xr:uid="{00000000-0005-0000-0000-000068600000}"/>
    <cellStyle name="Normal 2 2 5 11 3" xfId="24796" xr:uid="{00000000-0005-0000-0000-000069600000}"/>
    <cellStyle name="Normal 2 2 5 11 3 10" xfId="24797" xr:uid="{00000000-0005-0000-0000-00006A600000}"/>
    <cellStyle name="Normal 2 2 5 11 3 2" xfId="24798" xr:uid="{00000000-0005-0000-0000-00006B600000}"/>
    <cellStyle name="Normal 2 2 5 11 3 3" xfId="24799" xr:uid="{00000000-0005-0000-0000-00006C600000}"/>
    <cellStyle name="Normal 2 2 5 11 3 4" xfId="24800" xr:uid="{00000000-0005-0000-0000-00006D600000}"/>
    <cellStyle name="Normal 2 2 5 11 3 5" xfId="24801" xr:uid="{00000000-0005-0000-0000-00006E600000}"/>
    <cellStyle name="Normal 2 2 5 11 3 6" xfId="24802" xr:uid="{00000000-0005-0000-0000-00006F600000}"/>
    <cellStyle name="Normal 2 2 5 11 3 7" xfId="24803" xr:uid="{00000000-0005-0000-0000-000070600000}"/>
    <cellStyle name="Normal 2 2 5 11 3 8" xfId="24804" xr:uid="{00000000-0005-0000-0000-000071600000}"/>
    <cellStyle name="Normal 2 2 5 11 3 9" xfId="24805" xr:uid="{00000000-0005-0000-0000-000072600000}"/>
    <cellStyle name="Normal 2 2 5 11 4" xfId="24806" xr:uid="{00000000-0005-0000-0000-000073600000}"/>
    <cellStyle name="Normal 2 2 5 11 4 10" xfId="24807" xr:uid="{00000000-0005-0000-0000-000074600000}"/>
    <cellStyle name="Normal 2 2 5 11 4 2" xfId="24808" xr:uid="{00000000-0005-0000-0000-000075600000}"/>
    <cellStyle name="Normal 2 2 5 11 4 3" xfId="24809" xr:uid="{00000000-0005-0000-0000-000076600000}"/>
    <cellStyle name="Normal 2 2 5 11 4 4" xfId="24810" xr:uid="{00000000-0005-0000-0000-000077600000}"/>
    <cellStyle name="Normal 2 2 5 11 4 5" xfId="24811" xr:uid="{00000000-0005-0000-0000-000078600000}"/>
    <cellStyle name="Normal 2 2 5 11 4 6" xfId="24812" xr:uid="{00000000-0005-0000-0000-000079600000}"/>
    <cellStyle name="Normal 2 2 5 11 4 7" xfId="24813" xr:uid="{00000000-0005-0000-0000-00007A600000}"/>
    <cellStyle name="Normal 2 2 5 11 4 8" xfId="24814" xr:uid="{00000000-0005-0000-0000-00007B600000}"/>
    <cellStyle name="Normal 2 2 5 11 4 9" xfId="24815" xr:uid="{00000000-0005-0000-0000-00007C600000}"/>
    <cellStyle name="Normal 2 2 5 11 5" xfId="24816" xr:uid="{00000000-0005-0000-0000-00007D600000}"/>
    <cellStyle name="Normal 2 2 5 11 5 10" xfId="24817" xr:uid="{00000000-0005-0000-0000-00007E600000}"/>
    <cellStyle name="Normal 2 2 5 11 5 2" xfId="24818" xr:uid="{00000000-0005-0000-0000-00007F600000}"/>
    <cellStyle name="Normal 2 2 5 11 5 3" xfId="24819" xr:uid="{00000000-0005-0000-0000-000080600000}"/>
    <cellStyle name="Normal 2 2 5 11 5 4" xfId="24820" xr:uid="{00000000-0005-0000-0000-000081600000}"/>
    <cellStyle name="Normal 2 2 5 11 5 5" xfId="24821" xr:uid="{00000000-0005-0000-0000-000082600000}"/>
    <cellStyle name="Normal 2 2 5 11 5 6" xfId="24822" xr:uid="{00000000-0005-0000-0000-000083600000}"/>
    <cellStyle name="Normal 2 2 5 11 5 7" xfId="24823" xr:uid="{00000000-0005-0000-0000-000084600000}"/>
    <cellStyle name="Normal 2 2 5 11 5 8" xfId="24824" xr:uid="{00000000-0005-0000-0000-000085600000}"/>
    <cellStyle name="Normal 2 2 5 11 5 9" xfId="24825" xr:uid="{00000000-0005-0000-0000-000086600000}"/>
    <cellStyle name="Normal 2 2 5 11 6" xfId="24826" xr:uid="{00000000-0005-0000-0000-000087600000}"/>
    <cellStyle name="Normal 2 2 5 11 7" xfId="24827" xr:uid="{00000000-0005-0000-0000-000088600000}"/>
    <cellStyle name="Normal 2 2 5 11 8" xfId="24828" xr:uid="{00000000-0005-0000-0000-000089600000}"/>
    <cellStyle name="Normal 2 2 5 11 9" xfId="24829" xr:uid="{00000000-0005-0000-0000-00008A600000}"/>
    <cellStyle name="Normal 2 2 5 12" xfId="24830" xr:uid="{00000000-0005-0000-0000-00008B600000}"/>
    <cellStyle name="Normal 2 2 5 12 10" xfId="24831" xr:uid="{00000000-0005-0000-0000-00008C600000}"/>
    <cellStyle name="Normal 2 2 5 12 11" xfId="24832" xr:uid="{00000000-0005-0000-0000-00008D600000}"/>
    <cellStyle name="Normal 2 2 5 12 12" xfId="24833" xr:uid="{00000000-0005-0000-0000-00008E600000}"/>
    <cellStyle name="Normal 2 2 5 12 13" xfId="24834" xr:uid="{00000000-0005-0000-0000-00008F600000}"/>
    <cellStyle name="Normal 2 2 5 12 14" xfId="24835" xr:uid="{00000000-0005-0000-0000-000090600000}"/>
    <cellStyle name="Normal 2 2 5 12 2" xfId="24836" xr:uid="{00000000-0005-0000-0000-000091600000}"/>
    <cellStyle name="Normal 2 2 5 12 2 10" xfId="24837" xr:uid="{00000000-0005-0000-0000-000092600000}"/>
    <cellStyle name="Normal 2 2 5 12 2 2" xfId="24838" xr:uid="{00000000-0005-0000-0000-000093600000}"/>
    <cellStyle name="Normal 2 2 5 12 2 3" xfId="24839" xr:uid="{00000000-0005-0000-0000-000094600000}"/>
    <cellStyle name="Normal 2 2 5 12 2 4" xfId="24840" xr:uid="{00000000-0005-0000-0000-000095600000}"/>
    <cellStyle name="Normal 2 2 5 12 2 5" xfId="24841" xr:uid="{00000000-0005-0000-0000-000096600000}"/>
    <cellStyle name="Normal 2 2 5 12 2 6" xfId="24842" xr:uid="{00000000-0005-0000-0000-000097600000}"/>
    <cellStyle name="Normal 2 2 5 12 2 7" xfId="24843" xr:uid="{00000000-0005-0000-0000-000098600000}"/>
    <cellStyle name="Normal 2 2 5 12 2 8" xfId="24844" xr:uid="{00000000-0005-0000-0000-000099600000}"/>
    <cellStyle name="Normal 2 2 5 12 2 9" xfId="24845" xr:uid="{00000000-0005-0000-0000-00009A600000}"/>
    <cellStyle name="Normal 2 2 5 12 3" xfId="24846" xr:uid="{00000000-0005-0000-0000-00009B600000}"/>
    <cellStyle name="Normal 2 2 5 12 3 10" xfId="24847" xr:uid="{00000000-0005-0000-0000-00009C600000}"/>
    <cellStyle name="Normal 2 2 5 12 3 2" xfId="24848" xr:uid="{00000000-0005-0000-0000-00009D600000}"/>
    <cellStyle name="Normal 2 2 5 12 3 3" xfId="24849" xr:uid="{00000000-0005-0000-0000-00009E600000}"/>
    <cellStyle name="Normal 2 2 5 12 3 4" xfId="24850" xr:uid="{00000000-0005-0000-0000-00009F600000}"/>
    <cellStyle name="Normal 2 2 5 12 3 5" xfId="24851" xr:uid="{00000000-0005-0000-0000-0000A0600000}"/>
    <cellStyle name="Normal 2 2 5 12 3 6" xfId="24852" xr:uid="{00000000-0005-0000-0000-0000A1600000}"/>
    <cellStyle name="Normal 2 2 5 12 3 7" xfId="24853" xr:uid="{00000000-0005-0000-0000-0000A2600000}"/>
    <cellStyle name="Normal 2 2 5 12 3 8" xfId="24854" xr:uid="{00000000-0005-0000-0000-0000A3600000}"/>
    <cellStyle name="Normal 2 2 5 12 3 9" xfId="24855" xr:uid="{00000000-0005-0000-0000-0000A4600000}"/>
    <cellStyle name="Normal 2 2 5 12 4" xfId="24856" xr:uid="{00000000-0005-0000-0000-0000A5600000}"/>
    <cellStyle name="Normal 2 2 5 12 4 10" xfId="24857" xr:uid="{00000000-0005-0000-0000-0000A6600000}"/>
    <cellStyle name="Normal 2 2 5 12 4 2" xfId="24858" xr:uid="{00000000-0005-0000-0000-0000A7600000}"/>
    <cellStyle name="Normal 2 2 5 12 4 3" xfId="24859" xr:uid="{00000000-0005-0000-0000-0000A8600000}"/>
    <cellStyle name="Normal 2 2 5 12 4 4" xfId="24860" xr:uid="{00000000-0005-0000-0000-0000A9600000}"/>
    <cellStyle name="Normal 2 2 5 12 4 5" xfId="24861" xr:uid="{00000000-0005-0000-0000-0000AA600000}"/>
    <cellStyle name="Normal 2 2 5 12 4 6" xfId="24862" xr:uid="{00000000-0005-0000-0000-0000AB600000}"/>
    <cellStyle name="Normal 2 2 5 12 4 7" xfId="24863" xr:uid="{00000000-0005-0000-0000-0000AC600000}"/>
    <cellStyle name="Normal 2 2 5 12 4 8" xfId="24864" xr:uid="{00000000-0005-0000-0000-0000AD600000}"/>
    <cellStyle name="Normal 2 2 5 12 4 9" xfId="24865" xr:uid="{00000000-0005-0000-0000-0000AE600000}"/>
    <cellStyle name="Normal 2 2 5 12 5" xfId="24866" xr:uid="{00000000-0005-0000-0000-0000AF600000}"/>
    <cellStyle name="Normal 2 2 5 12 5 10" xfId="24867" xr:uid="{00000000-0005-0000-0000-0000B0600000}"/>
    <cellStyle name="Normal 2 2 5 12 5 2" xfId="24868" xr:uid="{00000000-0005-0000-0000-0000B1600000}"/>
    <cellStyle name="Normal 2 2 5 12 5 3" xfId="24869" xr:uid="{00000000-0005-0000-0000-0000B2600000}"/>
    <cellStyle name="Normal 2 2 5 12 5 4" xfId="24870" xr:uid="{00000000-0005-0000-0000-0000B3600000}"/>
    <cellStyle name="Normal 2 2 5 12 5 5" xfId="24871" xr:uid="{00000000-0005-0000-0000-0000B4600000}"/>
    <cellStyle name="Normal 2 2 5 12 5 6" xfId="24872" xr:uid="{00000000-0005-0000-0000-0000B5600000}"/>
    <cellStyle name="Normal 2 2 5 12 5 7" xfId="24873" xr:uid="{00000000-0005-0000-0000-0000B6600000}"/>
    <cellStyle name="Normal 2 2 5 12 5 8" xfId="24874" xr:uid="{00000000-0005-0000-0000-0000B7600000}"/>
    <cellStyle name="Normal 2 2 5 12 5 9" xfId="24875" xr:uid="{00000000-0005-0000-0000-0000B8600000}"/>
    <cellStyle name="Normal 2 2 5 12 6" xfId="24876" xr:uid="{00000000-0005-0000-0000-0000B9600000}"/>
    <cellStyle name="Normal 2 2 5 12 7" xfId="24877" xr:uid="{00000000-0005-0000-0000-0000BA600000}"/>
    <cellStyle name="Normal 2 2 5 12 8" xfId="24878" xr:uid="{00000000-0005-0000-0000-0000BB600000}"/>
    <cellStyle name="Normal 2 2 5 12 9" xfId="24879" xr:uid="{00000000-0005-0000-0000-0000BC600000}"/>
    <cellStyle name="Normal 2 2 5 13" xfId="24880" xr:uid="{00000000-0005-0000-0000-0000BD600000}"/>
    <cellStyle name="Normal 2 2 5 13 10" xfId="24881" xr:uid="{00000000-0005-0000-0000-0000BE600000}"/>
    <cellStyle name="Normal 2 2 5 13 11" xfId="24882" xr:uid="{00000000-0005-0000-0000-0000BF600000}"/>
    <cellStyle name="Normal 2 2 5 13 12" xfId="24883" xr:uid="{00000000-0005-0000-0000-0000C0600000}"/>
    <cellStyle name="Normal 2 2 5 13 13" xfId="24884" xr:uid="{00000000-0005-0000-0000-0000C1600000}"/>
    <cellStyle name="Normal 2 2 5 13 14" xfId="24885" xr:uid="{00000000-0005-0000-0000-0000C2600000}"/>
    <cellStyle name="Normal 2 2 5 13 2" xfId="24886" xr:uid="{00000000-0005-0000-0000-0000C3600000}"/>
    <cellStyle name="Normal 2 2 5 13 2 10" xfId="24887" xr:uid="{00000000-0005-0000-0000-0000C4600000}"/>
    <cellStyle name="Normal 2 2 5 13 2 2" xfId="24888" xr:uid="{00000000-0005-0000-0000-0000C5600000}"/>
    <cellStyle name="Normal 2 2 5 13 2 3" xfId="24889" xr:uid="{00000000-0005-0000-0000-0000C6600000}"/>
    <cellStyle name="Normal 2 2 5 13 2 4" xfId="24890" xr:uid="{00000000-0005-0000-0000-0000C7600000}"/>
    <cellStyle name="Normal 2 2 5 13 2 5" xfId="24891" xr:uid="{00000000-0005-0000-0000-0000C8600000}"/>
    <cellStyle name="Normal 2 2 5 13 2 6" xfId="24892" xr:uid="{00000000-0005-0000-0000-0000C9600000}"/>
    <cellStyle name="Normal 2 2 5 13 2 7" xfId="24893" xr:uid="{00000000-0005-0000-0000-0000CA600000}"/>
    <cellStyle name="Normal 2 2 5 13 2 8" xfId="24894" xr:uid="{00000000-0005-0000-0000-0000CB600000}"/>
    <cellStyle name="Normal 2 2 5 13 2 9" xfId="24895" xr:uid="{00000000-0005-0000-0000-0000CC600000}"/>
    <cellStyle name="Normal 2 2 5 13 3" xfId="24896" xr:uid="{00000000-0005-0000-0000-0000CD600000}"/>
    <cellStyle name="Normal 2 2 5 13 3 10" xfId="24897" xr:uid="{00000000-0005-0000-0000-0000CE600000}"/>
    <cellStyle name="Normal 2 2 5 13 3 2" xfId="24898" xr:uid="{00000000-0005-0000-0000-0000CF600000}"/>
    <cellStyle name="Normal 2 2 5 13 3 3" xfId="24899" xr:uid="{00000000-0005-0000-0000-0000D0600000}"/>
    <cellStyle name="Normal 2 2 5 13 3 4" xfId="24900" xr:uid="{00000000-0005-0000-0000-0000D1600000}"/>
    <cellStyle name="Normal 2 2 5 13 3 5" xfId="24901" xr:uid="{00000000-0005-0000-0000-0000D2600000}"/>
    <cellStyle name="Normal 2 2 5 13 3 6" xfId="24902" xr:uid="{00000000-0005-0000-0000-0000D3600000}"/>
    <cellStyle name="Normal 2 2 5 13 3 7" xfId="24903" xr:uid="{00000000-0005-0000-0000-0000D4600000}"/>
    <cellStyle name="Normal 2 2 5 13 3 8" xfId="24904" xr:uid="{00000000-0005-0000-0000-0000D5600000}"/>
    <cellStyle name="Normal 2 2 5 13 3 9" xfId="24905" xr:uid="{00000000-0005-0000-0000-0000D6600000}"/>
    <cellStyle name="Normal 2 2 5 13 4" xfId="24906" xr:uid="{00000000-0005-0000-0000-0000D7600000}"/>
    <cellStyle name="Normal 2 2 5 13 4 10" xfId="24907" xr:uid="{00000000-0005-0000-0000-0000D8600000}"/>
    <cellStyle name="Normal 2 2 5 13 4 2" xfId="24908" xr:uid="{00000000-0005-0000-0000-0000D9600000}"/>
    <cellStyle name="Normal 2 2 5 13 4 3" xfId="24909" xr:uid="{00000000-0005-0000-0000-0000DA600000}"/>
    <cellStyle name="Normal 2 2 5 13 4 4" xfId="24910" xr:uid="{00000000-0005-0000-0000-0000DB600000}"/>
    <cellStyle name="Normal 2 2 5 13 4 5" xfId="24911" xr:uid="{00000000-0005-0000-0000-0000DC600000}"/>
    <cellStyle name="Normal 2 2 5 13 4 6" xfId="24912" xr:uid="{00000000-0005-0000-0000-0000DD600000}"/>
    <cellStyle name="Normal 2 2 5 13 4 7" xfId="24913" xr:uid="{00000000-0005-0000-0000-0000DE600000}"/>
    <cellStyle name="Normal 2 2 5 13 4 8" xfId="24914" xr:uid="{00000000-0005-0000-0000-0000DF600000}"/>
    <cellStyle name="Normal 2 2 5 13 4 9" xfId="24915" xr:uid="{00000000-0005-0000-0000-0000E0600000}"/>
    <cellStyle name="Normal 2 2 5 13 5" xfId="24916" xr:uid="{00000000-0005-0000-0000-0000E1600000}"/>
    <cellStyle name="Normal 2 2 5 13 5 10" xfId="24917" xr:uid="{00000000-0005-0000-0000-0000E2600000}"/>
    <cellStyle name="Normal 2 2 5 13 5 2" xfId="24918" xr:uid="{00000000-0005-0000-0000-0000E3600000}"/>
    <cellStyle name="Normal 2 2 5 13 5 3" xfId="24919" xr:uid="{00000000-0005-0000-0000-0000E4600000}"/>
    <cellStyle name="Normal 2 2 5 13 5 4" xfId="24920" xr:uid="{00000000-0005-0000-0000-0000E5600000}"/>
    <cellStyle name="Normal 2 2 5 13 5 5" xfId="24921" xr:uid="{00000000-0005-0000-0000-0000E6600000}"/>
    <cellStyle name="Normal 2 2 5 13 5 6" xfId="24922" xr:uid="{00000000-0005-0000-0000-0000E7600000}"/>
    <cellStyle name="Normal 2 2 5 13 5 7" xfId="24923" xr:uid="{00000000-0005-0000-0000-0000E8600000}"/>
    <cellStyle name="Normal 2 2 5 13 5 8" xfId="24924" xr:uid="{00000000-0005-0000-0000-0000E9600000}"/>
    <cellStyle name="Normal 2 2 5 13 5 9" xfId="24925" xr:uid="{00000000-0005-0000-0000-0000EA600000}"/>
    <cellStyle name="Normal 2 2 5 13 6" xfId="24926" xr:uid="{00000000-0005-0000-0000-0000EB600000}"/>
    <cellStyle name="Normal 2 2 5 13 7" xfId="24927" xr:uid="{00000000-0005-0000-0000-0000EC600000}"/>
    <cellStyle name="Normal 2 2 5 13 8" xfId="24928" xr:uid="{00000000-0005-0000-0000-0000ED600000}"/>
    <cellStyle name="Normal 2 2 5 13 9" xfId="24929" xr:uid="{00000000-0005-0000-0000-0000EE600000}"/>
    <cellStyle name="Normal 2 2 5 14" xfId="24930" xr:uid="{00000000-0005-0000-0000-0000EF600000}"/>
    <cellStyle name="Normal 2 2 5 14 10" xfId="24931" xr:uid="{00000000-0005-0000-0000-0000F0600000}"/>
    <cellStyle name="Normal 2 2 5 14 11" xfId="24932" xr:uid="{00000000-0005-0000-0000-0000F1600000}"/>
    <cellStyle name="Normal 2 2 5 14 12" xfId="24933" xr:uid="{00000000-0005-0000-0000-0000F2600000}"/>
    <cellStyle name="Normal 2 2 5 14 13" xfId="24934" xr:uid="{00000000-0005-0000-0000-0000F3600000}"/>
    <cellStyle name="Normal 2 2 5 14 14" xfId="24935" xr:uid="{00000000-0005-0000-0000-0000F4600000}"/>
    <cellStyle name="Normal 2 2 5 14 2" xfId="24936" xr:uid="{00000000-0005-0000-0000-0000F5600000}"/>
    <cellStyle name="Normal 2 2 5 14 2 10" xfId="24937" xr:uid="{00000000-0005-0000-0000-0000F6600000}"/>
    <cellStyle name="Normal 2 2 5 14 2 2" xfId="24938" xr:uid="{00000000-0005-0000-0000-0000F7600000}"/>
    <cellStyle name="Normal 2 2 5 14 2 3" xfId="24939" xr:uid="{00000000-0005-0000-0000-0000F8600000}"/>
    <cellStyle name="Normal 2 2 5 14 2 4" xfId="24940" xr:uid="{00000000-0005-0000-0000-0000F9600000}"/>
    <cellStyle name="Normal 2 2 5 14 2 5" xfId="24941" xr:uid="{00000000-0005-0000-0000-0000FA600000}"/>
    <cellStyle name="Normal 2 2 5 14 2 6" xfId="24942" xr:uid="{00000000-0005-0000-0000-0000FB600000}"/>
    <cellStyle name="Normal 2 2 5 14 2 7" xfId="24943" xr:uid="{00000000-0005-0000-0000-0000FC600000}"/>
    <cellStyle name="Normal 2 2 5 14 2 8" xfId="24944" xr:uid="{00000000-0005-0000-0000-0000FD600000}"/>
    <cellStyle name="Normal 2 2 5 14 2 9" xfId="24945" xr:uid="{00000000-0005-0000-0000-0000FE600000}"/>
    <cellStyle name="Normal 2 2 5 14 3" xfId="24946" xr:uid="{00000000-0005-0000-0000-0000FF600000}"/>
    <cellStyle name="Normal 2 2 5 14 3 10" xfId="24947" xr:uid="{00000000-0005-0000-0000-000000610000}"/>
    <cellStyle name="Normal 2 2 5 14 3 2" xfId="24948" xr:uid="{00000000-0005-0000-0000-000001610000}"/>
    <cellStyle name="Normal 2 2 5 14 3 3" xfId="24949" xr:uid="{00000000-0005-0000-0000-000002610000}"/>
    <cellStyle name="Normal 2 2 5 14 3 4" xfId="24950" xr:uid="{00000000-0005-0000-0000-000003610000}"/>
    <cellStyle name="Normal 2 2 5 14 3 5" xfId="24951" xr:uid="{00000000-0005-0000-0000-000004610000}"/>
    <cellStyle name="Normal 2 2 5 14 3 6" xfId="24952" xr:uid="{00000000-0005-0000-0000-000005610000}"/>
    <cellStyle name="Normal 2 2 5 14 3 7" xfId="24953" xr:uid="{00000000-0005-0000-0000-000006610000}"/>
    <cellStyle name="Normal 2 2 5 14 3 8" xfId="24954" xr:uid="{00000000-0005-0000-0000-000007610000}"/>
    <cellStyle name="Normal 2 2 5 14 3 9" xfId="24955" xr:uid="{00000000-0005-0000-0000-000008610000}"/>
    <cellStyle name="Normal 2 2 5 14 4" xfId="24956" xr:uid="{00000000-0005-0000-0000-000009610000}"/>
    <cellStyle name="Normal 2 2 5 14 4 10" xfId="24957" xr:uid="{00000000-0005-0000-0000-00000A610000}"/>
    <cellStyle name="Normal 2 2 5 14 4 2" xfId="24958" xr:uid="{00000000-0005-0000-0000-00000B610000}"/>
    <cellStyle name="Normal 2 2 5 14 4 3" xfId="24959" xr:uid="{00000000-0005-0000-0000-00000C610000}"/>
    <cellStyle name="Normal 2 2 5 14 4 4" xfId="24960" xr:uid="{00000000-0005-0000-0000-00000D610000}"/>
    <cellStyle name="Normal 2 2 5 14 4 5" xfId="24961" xr:uid="{00000000-0005-0000-0000-00000E610000}"/>
    <cellStyle name="Normal 2 2 5 14 4 6" xfId="24962" xr:uid="{00000000-0005-0000-0000-00000F610000}"/>
    <cellStyle name="Normal 2 2 5 14 4 7" xfId="24963" xr:uid="{00000000-0005-0000-0000-000010610000}"/>
    <cellStyle name="Normal 2 2 5 14 4 8" xfId="24964" xr:uid="{00000000-0005-0000-0000-000011610000}"/>
    <cellStyle name="Normal 2 2 5 14 4 9" xfId="24965" xr:uid="{00000000-0005-0000-0000-000012610000}"/>
    <cellStyle name="Normal 2 2 5 14 5" xfId="24966" xr:uid="{00000000-0005-0000-0000-000013610000}"/>
    <cellStyle name="Normal 2 2 5 14 5 10" xfId="24967" xr:uid="{00000000-0005-0000-0000-000014610000}"/>
    <cellStyle name="Normal 2 2 5 14 5 2" xfId="24968" xr:uid="{00000000-0005-0000-0000-000015610000}"/>
    <cellStyle name="Normal 2 2 5 14 5 3" xfId="24969" xr:uid="{00000000-0005-0000-0000-000016610000}"/>
    <cellStyle name="Normal 2 2 5 14 5 4" xfId="24970" xr:uid="{00000000-0005-0000-0000-000017610000}"/>
    <cellStyle name="Normal 2 2 5 14 5 5" xfId="24971" xr:uid="{00000000-0005-0000-0000-000018610000}"/>
    <cellStyle name="Normal 2 2 5 14 5 6" xfId="24972" xr:uid="{00000000-0005-0000-0000-000019610000}"/>
    <cellStyle name="Normal 2 2 5 14 5 7" xfId="24973" xr:uid="{00000000-0005-0000-0000-00001A610000}"/>
    <cellStyle name="Normal 2 2 5 14 5 8" xfId="24974" xr:uid="{00000000-0005-0000-0000-00001B610000}"/>
    <cellStyle name="Normal 2 2 5 14 5 9" xfId="24975" xr:uid="{00000000-0005-0000-0000-00001C610000}"/>
    <cellStyle name="Normal 2 2 5 14 6" xfId="24976" xr:uid="{00000000-0005-0000-0000-00001D610000}"/>
    <cellStyle name="Normal 2 2 5 14 7" xfId="24977" xr:uid="{00000000-0005-0000-0000-00001E610000}"/>
    <cellStyle name="Normal 2 2 5 14 8" xfId="24978" xr:uid="{00000000-0005-0000-0000-00001F610000}"/>
    <cellStyle name="Normal 2 2 5 14 9" xfId="24979" xr:uid="{00000000-0005-0000-0000-000020610000}"/>
    <cellStyle name="Normal 2 2 5 15" xfId="24980" xr:uid="{00000000-0005-0000-0000-000021610000}"/>
    <cellStyle name="Normal 2 2 5 15 10" xfId="24981" xr:uid="{00000000-0005-0000-0000-000022610000}"/>
    <cellStyle name="Normal 2 2 5 15 11" xfId="24982" xr:uid="{00000000-0005-0000-0000-000023610000}"/>
    <cellStyle name="Normal 2 2 5 15 12" xfId="24983" xr:uid="{00000000-0005-0000-0000-000024610000}"/>
    <cellStyle name="Normal 2 2 5 15 13" xfId="24984" xr:uid="{00000000-0005-0000-0000-000025610000}"/>
    <cellStyle name="Normal 2 2 5 15 14" xfId="24985" xr:uid="{00000000-0005-0000-0000-000026610000}"/>
    <cellStyle name="Normal 2 2 5 15 2" xfId="24986" xr:uid="{00000000-0005-0000-0000-000027610000}"/>
    <cellStyle name="Normal 2 2 5 15 2 10" xfId="24987" xr:uid="{00000000-0005-0000-0000-000028610000}"/>
    <cellStyle name="Normal 2 2 5 15 2 2" xfId="24988" xr:uid="{00000000-0005-0000-0000-000029610000}"/>
    <cellStyle name="Normal 2 2 5 15 2 3" xfId="24989" xr:uid="{00000000-0005-0000-0000-00002A610000}"/>
    <cellStyle name="Normal 2 2 5 15 2 4" xfId="24990" xr:uid="{00000000-0005-0000-0000-00002B610000}"/>
    <cellStyle name="Normal 2 2 5 15 2 5" xfId="24991" xr:uid="{00000000-0005-0000-0000-00002C610000}"/>
    <cellStyle name="Normal 2 2 5 15 2 6" xfId="24992" xr:uid="{00000000-0005-0000-0000-00002D610000}"/>
    <cellStyle name="Normal 2 2 5 15 2 7" xfId="24993" xr:uid="{00000000-0005-0000-0000-00002E610000}"/>
    <cellStyle name="Normal 2 2 5 15 2 8" xfId="24994" xr:uid="{00000000-0005-0000-0000-00002F610000}"/>
    <cellStyle name="Normal 2 2 5 15 2 9" xfId="24995" xr:uid="{00000000-0005-0000-0000-000030610000}"/>
    <cellStyle name="Normal 2 2 5 15 3" xfId="24996" xr:uid="{00000000-0005-0000-0000-000031610000}"/>
    <cellStyle name="Normal 2 2 5 15 3 10" xfId="24997" xr:uid="{00000000-0005-0000-0000-000032610000}"/>
    <cellStyle name="Normal 2 2 5 15 3 2" xfId="24998" xr:uid="{00000000-0005-0000-0000-000033610000}"/>
    <cellStyle name="Normal 2 2 5 15 3 3" xfId="24999" xr:uid="{00000000-0005-0000-0000-000034610000}"/>
    <cellStyle name="Normal 2 2 5 15 3 4" xfId="25000" xr:uid="{00000000-0005-0000-0000-000035610000}"/>
    <cellStyle name="Normal 2 2 5 15 3 5" xfId="25001" xr:uid="{00000000-0005-0000-0000-000036610000}"/>
    <cellStyle name="Normal 2 2 5 15 3 6" xfId="25002" xr:uid="{00000000-0005-0000-0000-000037610000}"/>
    <cellStyle name="Normal 2 2 5 15 3 7" xfId="25003" xr:uid="{00000000-0005-0000-0000-000038610000}"/>
    <cellStyle name="Normal 2 2 5 15 3 8" xfId="25004" xr:uid="{00000000-0005-0000-0000-000039610000}"/>
    <cellStyle name="Normal 2 2 5 15 3 9" xfId="25005" xr:uid="{00000000-0005-0000-0000-00003A610000}"/>
    <cellStyle name="Normal 2 2 5 15 4" xfId="25006" xr:uid="{00000000-0005-0000-0000-00003B610000}"/>
    <cellStyle name="Normal 2 2 5 15 4 10" xfId="25007" xr:uid="{00000000-0005-0000-0000-00003C610000}"/>
    <cellStyle name="Normal 2 2 5 15 4 2" xfId="25008" xr:uid="{00000000-0005-0000-0000-00003D610000}"/>
    <cellStyle name="Normal 2 2 5 15 4 3" xfId="25009" xr:uid="{00000000-0005-0000-0000-00003E610000}"/>
    <cellStyle name="Normal 2 2 5 15 4 4" xfId="25010" xr:uid="{00000000-0005-0000-0000-00003F610000}"/>
    <cellStyle name="Normal 2 2 5 15 4 5" xfId="25011" xr:uid="{00000000-0005-0000-0000-000040610000}"/>
    <cellStyle name="Normal 2 2 5 15 4 6" xfId="25012" xr:uid="{00000000-0005-0000-0000-000041610000}"/>
    <cellStyle name="Normal 2 2 5 15 4 7" xfId="25013" xr:uid="{00000000-0005-0000-0000-000042610000}"/>
    <cellStyle name="Normal 2 2 5 15 4 8" xfId="25014" xr:uid="{00000000-0005-0000-0000-000043610000}"/>
    <cellStyle name="Normal 2 2 5 15 4 9" xfId="25015" xr:uid="{00000000-0005-0000-0000-000044610000}"/>
    <cellStyle name="Normal 2 2 5 15 5" xfId="25016" xr:uid="{00000000-0005-0000-0000-000045610000}"/>
    <cellStyle name="Normal 2 2 5 15 5 10" xfId="25017" xr:uid="{00000000-0005-0000-0000-000046610000}"/>
    <cellStyle name="Normal 2 2 5 15 5 2" xfId="25018" xr:uid="{00000000-0005-0000-0000-000047610000}"/>
    <cellStyle name="Normal 2 2 5 15 5 3" xfId="25019" xr:uid="{00000000-0005-0000-0000-000048610000}"/>
    <cellStyle name="Normal 2 2 5 15 5 4" xfId="25020" xr:uid="{00000000-0005-0000-0000-000049610000}"/>
    <cellStyle name="Normal 2 2 5 15 5 5" xfId="25021" xr:uid="{00000000-0005-0000-0000-00004A610000}"/>
    <cellStyle name="Normal 2 2 5 15 5 6" xfId="25022" xr:uid="{00000000-0005-0000-0000-00004B610000}"/>
    <cellStyle name="Normal 2 2 5 15 5 7" xfId="25023" xr:uid="{00000000-0005-0000-0000-00004C610000}"/>
    <cellStyle name="Normal 2 2 5 15 5 8" xfId="25024" xr:uid="{00000000-0005-0000-0000-00004D610000}"/>
    <cellStyle name="Normal 2 2 5 15 5 9" xfId="25025" xr:uid="{00000000-0005-0000-0000-00004E610000}"/>
    <cellStyle name="Normal 2 2 5 15 6" xfId="25026" xr:uid="{00000000-0005-0000-0000-00004F610000}"/>
    <cellStyle name="Normal 2 2 5 15 7" xfId="25027" xr:uid="{00000000-0005-0000-0000-000050610000}"/>
    <cellStyle name="Normal 2 2 5 15 8" xfId="25028" xr:uid="{00000000-0005-0000-0000-000051610000}"/>
    <cellStyle name="Normal 2 2 5 15 9" xfId="25029" xr:uid="{00000000-0005-0000-0000-000052610000}"/>
    <cellStyle name="Normal 2 2 5 16" xfId="25030" xr:uid="{00000000-0005-0000-0000-000053610000}"/>
    <cellStyle name="Normal 2 2 5 16 10" xfId="25031" xr:uid="{00000000-0005-0000-0000-000054610000}"/>
    <cellStyle name="Normal 2 2 5 16 11" xfId="25032" xr:uid="{00000000-0005-0000-0000-000055610000}"/>
    <cellStyle name="Normal 2 2 5 16 12" xfId="25033" xr:uid="{00000000-0005-0000-0000-000056610000}"/>
    <cellStyle name="Normal 2 2 5 16 13" xfId="25034" xr:uid="{00000000-0005-0000-0000-000057610000}"/>
    <cellStyle name="Normal 2 2 5 16 14" xfId="25035" xr:uid="{00000000-0005-0000-0000-000058610000}"/>
    <cellStyle name="Normal 2 2 5 16 2" xfId="25036" xr:uid="{00000000-0005-0000-0000-000059610000}"/>
    <cellStyle name="Normal 2 2 5 16 2 10" xfId="25037" xr:uid="{00000000-0005-0000-0000-00005A610000}"/>
    <cellStyle name="Normal 2 2 5 16 2 2" xfId="25038" xr:uid="{00000000-0005-0000-0000-00005B610000}"/>
    <cellStyle name="Normal 2 2 5 16 2 3" xfId="25039" xr:uid="{00000000-0005-0000-0000-00005C610000}"/>
    <cellStyle name="Normal 2 2 5 16 2 4" xfId="25040" xr:uid="{00000000-0005-0000-0000-00005D610000}"/>
    <cellStyle name="Normal 2 2 5 16 2 5" xfId="25041" xr:uid="{00000000-0005-0000-0000-00005E610000}"/>
    <cellStyle name="Normal 2 2 5 16 2 6" xfId="25042" xr:uid="{00000000-0005-0000-0000-00005F610000}"/>
    <cellStyle name="Normal 2 2 5 16 2 7" xfId="25043" xr:uid="{00000000-0005-0000-0000-000060610000}"/>
    <cellStyle name="Normal 2 2 5 16 2 8" xfId="25044" xr:uid="{00000000-0005-0000-0000-000061610000}"/>
    <cellStyle name="Normal 2 2 5 16 2 9" xfId="25045" xr:uid="{00000000-0005-0000-0000-000062610000}"/>
    <cellStyle name="Normal 2 2 5 16 3" xfId="25046" xr:uid="{00000000-0005-0000-0000-000063610000}"/>
    <cellStyle name="Normal 2 2 5 16 3 10" xfId="25047" xr:uid="{00000000-0005-0000-0000-000064610000}"/>
    <cellStyle name="Normal 2 2 5 16 3 2" xfId="25048" xr:uid="{00000000-0005-0000-0000-000065610000}"/>
    <cellStyle name="Normal 2 2 5 16 3 3" xfId="25049" xr:uid="{00000000-0005-0000-0000-000066610000}"/>
    <cellStyle name="Normal 2 2 5 16 3 4" xfId="25050" xr:uid="{00000000-0005-0000-0000-000067610000}"/>
    <cellStyle name="Normal 2 2 5 16 3 5" xfId="25051" xr:uid="{00000000-0005-0000-0000-000068610000}"/>
    <cellStyle name="Normal 2 2 5 16 3 6" xfId="25052" xr:uid="{00000000-0005-0000-0000-000069610000}"/>
    <cellStyle name="Normal 2 2 5 16 3 7" xfId="25053" xr:uid="{00000000-0005-0000-0000-00006A610000}"/>
    <cellStyle name="Normal 2 2 5 16 3 8" xfId="25054" xr:uid="{00000000-0005-0000-0000-00006B610000}"/>
    <cellStyle name="Normal 2 2 5 16 3 9" xfId="25055" xr:uid="{00000000-0005-0000-0000-00006C610000}"/>
    <cellStyle name="Normal 2 2 5 16 4" xfId="25056" xr:uid="{00000000-0005-0000-0000-00006D610000}"/>
    <cellStyle name="Normal 2 2 5 16 4 10" xfId="25057" xr:uid="{00000000-0005-0000-0000-00006E610000}"/>
    <cellStyle name="Normal 2 2 5 16 4 2" xfId="25058" xr:uid="{00000000-0005-0000-0000-00006F610000}"/>
    <cellStyle name="Normal 2 2 5 16 4 3" xfId="25059" xr:uid="{00000000-0005-0000-0000-000070610000}"/>
    <cellStyle name="Normal 2 2 5 16 4 4" xfId="25060" xr:uid="{00000000-0005-0000-0000-000071610000}"/>
    <cellStyle name="Normal 2 2 5 16 4 5" xfId="25061" xr:uid="{00000000-0005-0000-0000-000072610000}"/>
    <cellStyle name="Normal 2 2 5 16 4 6" xfId="25062" xr:uid="{00000000-0005-0000-0000-000073610000}"/>
    <cellStyle name="Normal 2 2 5 16 4 7" xfId="25063" xr:uid="{00000000-0005-0000-0000-000074610000}"/>
    <cellStyle name="Normal 2 2 5 16 4 8" xfId="25064" xr:uid="{00000000-0005-0000-0000-000075610000}"/>
    <cellStyle name="Normal 2 2 5 16 4 9" xfId="25065" xr:uid="{00000000-0005-0000-0000-000076610000}"/>
    <cellStyle name="Normal 2 2 5 16 5" xfId="25066" xr:uid="{00000000-0005-0000-0000-000077610000}"/>
    <cellStyle name="Normal 2 2 5 16 5 10" xfId="25067" xr:uid="{00000000-0005-0000-0000-000078610000}"/>
    <cellStyle name="Normal 2 2 5 16 5 2" xfId="25068" xr:uid="{00000000-0005-0000-0000-000079610000}"/>
    <cellStyle name="Normal 2 2 5 16 5 3" xfId="25069" xr:uid="{00000000-0005-0000-0000-00007A610000}"/>
    <cellStyle name="Normal 2 2 5 16 5 4" xfId="25070" xr:uid="{00000000-0005-0000-0000-00007B610000}"/>
    <cellStyle name="Normal 2 2 5 16 5 5" xfId="25071" xr:uid="{00000000-0005-0000-0000-00007C610000}"/>
    <cellStyle name="Normal 2 2 5 16 5 6" xfId="25072" xr:uid="{00000000-0005-0000-0000-00007D610000}"/>
    <cellStyle name="Normal 2 2 5 16 5 7" xfId="25073" xr:uid="{00000000-0005-0000-0000-00007E610000}"/>
    <cellStyle name="Normal 2 2 5 16 5 8" xfId="25074" xr:uid="{00000000-0005-0000-0000-00007F610000}"/>
    <cellStyle name="Normal 2 2 5 16 5 9" xfId="25075" xr:uid="{00000000-0005-0000-0000-000080610000}"/>
    <cellStyle name="Normal 2 2 5 16 6" xfId="25076" xr:uid="{00000000-0005-0000-0000-000081610000}"/>
    <cellStyle name="Normal 2 2 5 16 7" xfId="25077" xr:uid="{00000000-0005-0000-0000-000082610000}"/>
    <cellStyle name="Normal 2 2 5 16 8" xfId="25078" xr:uid="{00000000-0005-0000-0000-000083610000}"/>
    <cellStyle name="Normal 2 2 5 16 9" xfId="25079" xr:uid="{00000000-0005-0000-0000-000084610000}"/>
    <cellStyle name="Normal 2 2 5 17" xfId="25080" xr:uid="{00000000-0005-0000-0000-000085610000}"/>
    <cellStyle name="Normal 2 2 5 17 10" xfId="25081" xr:uid="{00000000-0005-0000-0000-000086610000}"/>
    <cellStyle name="Normal 2 2 5 17 11" xfId="25082" xr:uid="{00000000-0005-0000-0000-000087610000}"/>
    <cellStyle name="Normal 2 2 5 17 12" xfId="25083" xr:uid="{00000000-0005-0000-0000-000088610000}"/>
    <cellStyle name="Normal 2 2 5 17 13" xfId="25084" xr:uid="{00000000-0005-0000-0000-000089610000}"/>
    <cellStyle name="Normal 2 2 5 17 14" xfId="25085" xr:uid="{00000000-0005-0000-0000-00008A610000}"/>
    <cellStyle name="Normal 2 2 5 17 2" xfId="25086" xr:uid="{00000000-0005-0000-0000-00008B610000}"/>
    <cellStyle name="Normal 2 2 5 17 2 10" xfId="25087" xr:uid="{00000000-0005-0000-0000-00008C610000}"/>
    <cellStyle name="Normal 2 2 5 17 2 2" xfId="25088" xr:uid="{00000000-0005-0000-0000-00008D610000}"/>
    <cellStyle name="Normal 2 2 5 17 2 3" xfId="25089" xr:uid="{00000000-0005-0000-0000-00008E610000}"/>
    <cellStyle name="Normal 2 2 5 17 2 4" xfId="25090" xr:uid="{00000000-0005-0000-0000-00008F610000}"/>
    <cellStyle name="Normal 2 2 5 17 2 5" xfId="25091" xr:uid="{00000000-0005-0000-0000-000090610000}"/>
    <cellStyle name="Normal 2 2 5 17 2 6" xfId="25092" xr:uid="{00000000-0005-0000-0000-000091610000}"/>
    <cellStyle name="Normal 2 2 5 17 2 7" xfId="25093" xr:uid="{00000000-0005-0000-0000-000092610000}"/>
    <cellStyle name="Normal 2 2 5 17 2 8" xfId="25094" xr:uid="{00000000-0005-0000-0000-000093610000}"/>
    <cellStyle name="Normal 2 2 5 17 2 9" xfId="25095" xr:uid="{00000000-0005-0000-0000-000094610000}"/>
    <cellStyle name="Normal 2 2 5 17 3" xfId="25096" xr:uid="{00000000-0005-0000-0000-000095610000}"/>
    <cellStyle name="Normal 2 2 5 17 3 10" xfId="25097" xr:uid="{00000000-0005-0000-0000-000096610000}"/>
    <cellStyle name="Normal 2 2 5 17 3 2" xfId="25098" xr:uid="{00000000-0005-0000-0000-000097610000}"/>
    <cellStyle name="Normal 2 2 5 17 3 3" xfId="25099" xr:uid="{00000000-0005-0000-0000-000098610000}"/>
    <cellStyle name="Normal 2 2 5 17 3 4" xfId="25100" xr:uid="{00000000-0005-0000-0000-000099610000}"/>
    <cellStyle name="Normal 2 2 5 17 3 5" xfId="25101" xr:uid="{00000000-0005-0000-0000-00009A610000}"/>
    <cellStyle name="Normal 2 2 5 17 3 6" xfId="25102" xr:uid="{00000000-0005-0000-0000-00009B610000}"/>
    <cellStyle name="Normal 2 2 5 17 3 7" xfId="25103" xr:uid="{00000000-0005-0000-0000-00009C610000}"/>
    <cellStyle name="Normal 2 2 5 17 3 8" xfId="25104" xr:uid="{00000000-0005-0000-0000-00009D610000}"/>
    <cellStyle name="Normal 2 2 5 17 3 9" xfId="25105" xr:uid="{00000000-0005-0000-0000-00009E610000}"/>
    <cellStyle name="Normal 2 2 5 17 4" xfId="25106" xr:uid="{00000000-0005-0000-0000-00009F610000}"/>
    <cellStyle name="Normal 2 2 5 17 4 10" xfId="25107" xr:uid="{00000000-0005-0000-0000-0000A0610000}"/>
    <cellStyle name="Normal 2 2 5 17 4 2" xfId="25108" xr:uid="{00000000-0005-0000-0000-0000A1610000}"/>
    <cellStyle name="Normal 2 2 5 17 4 3" xfId="25109" xr:uid="{00000000-0005-0000-0000-0000A2610000}"/>
    <cellStyle name="Normal 2 2 5 17 4 4" xfId="25110" xr:uid="{00000000-0005-0000-0000-0000A3610000}"/>
    <cellStyle name="Normal 2 2 5 17 4 5" xfId="25111" xr:uid="{00000000-0005-0000-0000-0000A4610000}"/>
    <cellStyle name="Normal 2 2 5 17 4 6" xfId="25112" xr:uid="{00000000-0005-0000-0000-0000A5610000}"/>
    <cellStyle name="Normal 2 2 5 17 4 7" xfId="25113" xr:uid="{00000000-0005-0000-0000-0000A6610000}"/>
    <cellStyle name="Normal 2 2 5 17 4 8" xfId="25114" xr:uid="{00000000-0005-0000-0000-0000A7610000}"/>
    <cellStyle name="Normal 2 2 5 17 4 9" xfId="25115" xr:uid="{00000000-0005-0000-0000-0000A8610000}"/>
    <cellStyle name="Normal 2 2 5 17 5" xfId="25116" xr:uid="{00000000-0005-0000-0000-0000A9610000}"/>
    <cellStyle name="Normal 2 2 5 17 5 10" xfId="25117" xr:uid="{00000000-0005-0000-0000-0000AA610000}"/>
    <cellStyle name="Normal 2 2 5 17 5 2" xfId="25118" xr:uid="{00000000-0005-0000-0000-0000AB610000}"/>
    <cellStyle name="Normal 2 2 5 17 5 3" xfId="25119" xr:uid="{00000000-0005-0000-0000-0000AC610000}"/>
    <cellStyle name="Normal 2 2 5 17 5 4" xfId="25120" xr:uid="{00000000-0005-0000-0000-0000AD610000}"/>
    <cellStyle name="Normal 2 2 5 17 5 5" xfId="25121" xr:uid="{00000000-0005-0000-0000-0000AE610000}"/>
    <cellStyle name="Normal 2 2 5 17 5 6" xfId="25122" xr:uid="{00000000-0005-0000-0000-0000AF610000}"/>
    <cellStyle name="Normal 2 2 5 17 5 7" xfId="25123" xr:uid="{00000000-0005-0000-0000-0000B0610000}"/>
    <cellStyle name="Normal 2 2 5 17 5 8" xfId="25124" xr:uid="{00000000-0005-0000-0000-0000B1610000}"/>
    <cellStyle name="Normal 2 2 5 17 5 9" xfId="25125" xr:uid="{00000000-0005-0000-0000-0000B2610000}"/>
    <cellStyle name="Normal 2 2 5 17 6" xfId="25126" xr:uid="{00000000-0005-0000-0000-0000B3610000}"/>
    <cellStyle name="Normal 2 2 5 17 7" xfId="25127" xr:uid="{00000000-0005-0000-0000-0000B4610000}"/>
    <cellStyle name="Normal 2 2 5 17 8" xfId="25128" xr:uid="{00000000-0005-0000-0000-0000B5610000}"/>
    <cellStyle name="Normal 2 2 5 17 9" xfId="25129" xr:uid="{00000000-0005-0000-0000-0000B6610000}"/>
    <cellStyle name="Normal 2 2 5 18" xfId="25130" xr:uid="{00000000-0005-0000-0000-0000B7610000}"/>
    <cellStyle name="Normal 2 2 5 18 10" xfId="25131" xr:uid="{00000000-0005-0000-0000-0000B8610000}"/>
    <cellStyle name="Normal 2 2 5 18 11" xfId="25132" xr:uid="{00000000-0005-0000-0000-0000B9610000}"/>
    <cellStyle name="Normal 2 2 5 18 12" xfId="25133" xr:uid="{00000000-0005-0000-0000-0000BA610000}"/>
    <cellStyle name="Normal 2 2 5 18 13" xfId="25134" xr:uid="{00000000-0005-0000-0000-0000BB610000}"/>
    <cellStyle name="Normal 2 2 5 18 14" xfId="25135" xr:uid="{00000000-0005-0000-0000-0000BC610000}"/>
    <cellStyle name="Normal 2 2 5 18 2" xfId="25136" xr:uid="{00000000-0005-0000-0000-0000BD610000}"/>
    <cellStyle name="Normal 2 2 5 18 2 10" xfId="25137" xr:uid="{00000000-0005-0000-0000-0000BE610000}"/>
    <cellStyle name="Normal 2 2 5 18 2 2" xfId="25138" xr:uid="{00000000-0005-0000-0000-0000BF610000}"/>
    <cellStyle name="Normal 2 2 5 18 2 3" xfId="25139" xr:uid="{00000000-0005-0000-0000-0000C0610000}"/>
    <cellStyle name="Normal 2 2 5 18 2 4" xfId="25140" xr:uid="{00000000-0005-0000-0000-0000C1610000}"/>
    <cellStyle name="Normal 2 2 5 18 2 5" xfId="25141" xr:uid="{00000000-0005-0000-0000-0000C2610000}"/>
    <cellStyle name="Normal 2 2 5 18 2 6" xfId="25142" xr:uid="{00000000-0005-0000-0000-0000C3610000}"/>
    <cellStyle name="Normal 2 2 5 18 2 7" xfId="25143" xr:uid="{00000000-0005-0000-0000-0000C4610000}"/>
    <cellStyle name="Normal 2 2 5 18 2 8" xfId="25144" xr:uid="{00000000-0005-0000-0000-0000C5610000}"/>
    <cellStyle name="Normal 2 2 5 18 2 9" xfId="25145" xr:uid="{00000000-0005-0000-0000-0000C6610000}"/>
    <cellStyle name="Normal 2 2 5 18 3" xfId="25146" xr:uid="{00000000-0005-0000-0000-0000C7610000}"/>
    <cellStyle name="Normal 2 2 5 18 3 10" xfId="25147" xr:uid="{00000000-0005-0000-0000-0000C8610000}"/>
    <cellStyle name="Normal 2 2 5 18 3 2" xfId="25148" xr:uid="{00000000-0005-0000-0000-0000C9610000}"/>
    <cellStyle name="Normal 2 2 5 18 3 3" xfId="25149" xr:uid="{00000000-0005-0000-0000-0000CA610000}"/>
    <cellStyle name="Normal 2 2 5 18 3 4" xfId="25150" xr:uid="{00000000-0005-0000-0000-0000CB610000}"/>
    <cellStyle name="Normal 2 2 5 18 3 5" xfId="25151" xr:uid="{00000000-0005-0000-0000-0000CC610000}"/>
    <cellStyle name="Normal 2 2 5 18 3 6" xfId="25152" xr:uid="{00000000-0005-0000-0000-0000CD610000}"/>
    <cellStyle name="Normal 2 2 5 18 3 7" xfId="25153" xr:uid="{00000000-0005-0000-0000-0000CE610000}"/>
    <cellStyle name="Normal 2 2 5 18 3 8" xfId="25154" xr:uid="{00000000-0005-0000-0000-0000CF610000}"/>
    <cellStyle name="Normal 2 2 5 18 3 9" xfId="25155" xr:uid="{00000000-0005-0000-0000-0000D0610000}"/>
    <cellStyle name="Normal 2 2 5 18 4" xfId="25156" xr:uid="{00000000-0005-0000-0000-0000D1610000}"/>
    <cellStyle name="Normal 2 2 5 18 4 10" xfId="25157" xr:uid="{00000000-0005-0000-0000-0000D2610000}"/>
    <cellStyle name="Normal 2 2 5 18 4 2" xfId="25158" xr:uid="{00000000-0005-0000-0000-0000D3610000}"/>
    <cellStyle name="Normal 2 2 5 18 4 3" xfId="25159" xr:uid="{00000000-0005-0000-0000-0000D4610000}"/>
    <cellStyle name="Normal 2 2 5 18 4 4" xfId="25160" xr:uid="{00000000-0005-0000-0000-0000D5610000}"/>
    <cellStyle name="Normal 2 2 5 18 4 5" xfId="25161" xr:uid="{00000000-0005-0000-0000-0000D6610000}"/>
    <cellStyle name="Normal 2 2 5 18 4 6" xfId="25162" xr:uid="{00000000-0005-0000-0000-0000D7610000}"/>
    <cellStyle name="Normal 2 2 5 18 4 7" xfId="25163" xr:uid="{00000000-0005-0000-0000-0000D8610000}"/>
    <cellStyle name="Normal 2 2 5 18 4 8" xfId="25164" xr:uid="{00000000-0005-0000-0000-0000D9610000}"/>
    <cellStyle name="Normal 2 2 5 18 4 9" xfId="25165" xr:uid="{00000000-0005-0000-0000-0000DA610000}"/>
    <cellStyle name="Normal 2 2 5 18 5" xfId="25166" xr:uid="{00000000-0005-0000-0000-0000DB610000}"/>
    <cellStyle name="Normal 2 2 5 18 5 10" xfId="25167" xr:uid="{00000000-0005-0000-0000-0000DC610000}"/>
    <cellStyle name="Normal 2 2 5 18 5 2" xfId="25168" xr:uid="{00000000-0005-0000-0000-0000DD610000}"/>
    <cellStyle name="Normal 2 2 5 18 5 3" xfId="25169" xr:uid="{00000000-0005-0000-0000-0000DE610000}"/>
    <cellStyle name="Normal 2 2 5 18 5 4" xfId="25170" xr:uid="{00000000-0005-0000-0000-0000DF610000}"/>
    <cellStyle name="Normal 2 2 5 18 5 5" xfId="25171" xr:uid="{00000000-0005-0000-0000-0000E0610000}"/>
    <cellStyle name="Normal 2 2 5 18 5 6" xfId="25172" xr:uid="{00000000-0005-0000-0000-0000E1610000}"/>
    <cellStyle name="Normal 2 2 5 18 5 7" xfId="25173" xr:uid="{00000000-0005-0000-0000-0000E2610000}"/>
    <cellStyle name="Normal 2 2 5 18 5 8" xfId="25174" xr:uid="{00000000-0005-0000-0000-0000E3610000}"/>
    <cellStyle name="Normal 2 2 5 18 5 9" xfId="25175" xr:uid="{00000000-0005-0000-0000-0000E4610000}"/>
    <cellStyle name="Normal 2 2 5 18 6" xfId="25176" xr:uid="{00000000-0005-0000-0000-0000E5610000}"/>
    <cellStyle name="Normal 2 2 5 18 7" xfId="25177" xr:uid="{00000000-0005-0000-0000-0000E6610000}"/>
    <cellStyle name="Normal 2 2 5 18 8" xfId="25178" xr:uid="{00000000-0005-0000-0000-0000E7610000}"/>
    <cellStyle name="Normal 2 2 5 18 9" xfId="25179" xr:uid="{00000000-0005-0000-0000-0000E8610000}"/>
    <cellStyle name="Normal 2 2 5 19" xfId="25180" xr:uid="{00000000-0005-0000-0000-0000E9610000}"/>
    <cellStyle name="Normal 2 2 5 19 10" xfId="25181" xr:uid="{00000000-0005-0000-0000-0000EA610000}"/>
    <cellStyle name="Normal 2 2 5 19 11" xfId="25182" xr:uid="{00000000-0005-0000-0000-0000EB610000}"/>
    <cellStyle name="Normal 2 2 5 19 12" xfId="25183" xr:uid="{00000000-0005-0000-0000-0000EC610000}"/>
    <cellStyle name="Normal 2 2 5 19 13" xfId="25184" xr:uid="{00000000-0005-0000-0000-0000ED610000}"/>
    <cellStyle name="Normal 2 2 5 19 14" xfId="25185" xr:uid="{00000000-0005-0000-0000-0000EE610000}"/>
    <cellStyle name="Normal 2 2 5 19 2" xfId="25186" xr:uid="{00000000-0005-0000-0000-0000EF610000}"/>
    <cellStyle name="Normal 2 2 5 19 2 10" xfId="25187" xr:uid="{00000000-0005-0000-0000-0000F0610000}"/>
    <cellStyle name="Normal 2 2 5 19 2 2" xfId="25188" xr:uid="{00000000-0005-0000-0000-0000F1610000}"/>
    <cellStyle name="Normal 2 2 5 19 2 3" xfId="25189" xr:uid="{00000000-0005-0000-0000-0000F2610000}"/>
    <cellStyle name="Normal 2 2 5 19 2 4" xfId="25190" xr:uid="{00000000-0005-0000-0000-0000F3610000}"/>
    <cellStyle name="Normal 2 2 5 19 2 5" xfId="25191" xr:uid="{00000000-0005-0000-0000-0000F4610000}"/>
    <cellStyle name="Normal 2 2 5 19 2 6" xfId="25192" xr:uid="{00000000-0005-0000-0000-0000F5610000}"/>
    <cellStyle name="Normal 2 2 5 19 2 7" xfId="25193" xr:uid="{00000000-0005-0000-0000-0000F6610000}"/>
    <cellStyle name="Normal 2 2 5 19 2 8" xfId="25194" xr:uid="{00000000-0005-0000-0000-0000F7610000}"/>
    <cellStyle name="Normal 2 2 5 19 2 9" xfId="25195" xr:uid="{00000000-0005-0000-0000-0000F8610000}"/>
    <cellStyle name="Normal 2 2 5 19 3" xfId="25196" xr:uid="{00000000-0005-0000-0000-0000F9610000}"/>
    <cellStyle name="Normal 2 2 5 19 3 10" xfId="25197" xr:uid="{00000000-0005-0000-0000-0000FA610000}"/>
    <cellStyle name="Normal 2 2 5 19 3 2" xfId="25198" xr:uid="{00000000-0005-0000-0000-0000FB610000}"/>
    <cellStyle name="Normal 2 2 5 19 3 3" xfId="25199" xr:uid="{00000000-0005-0000-0000-0000FC610000}"/>
    <cellStyle name="Normal 2 2 5 19 3 4" xfId="25200" xr:uid="{00000000-0005-0000-0000-0000FD610000}"/>
    <cellStyle name="Normal 2 2 5 19 3 5" xfId="25201" xr:uid="{00000000-0005-0000-0000-0000FE610000}"/>
    <cellStyle name="Normal 2 2 5 19 3 6" xfId="25202" xr:uid="{00000000-0005-0000-0000-0000FF610000}"/>
    <cellStyle name="Normal 2 2 5 19 3 7" xfId="25203" xr:uid="{00000000-0005-0000-0000-000000620000}"/>
    <cellStyle name="Normal 2 2 5 19 3 8" xfId="25204" xr:uid="{00000000-0005-0000-0000-000001620000}"/>
    <cellStyle name="Normal 2 2 5 19 3 9" xfId="25205" xr:uid="{00000000-0005-0000-0000-000002620000}"/>
    <cellStyle name="Normal 2 2 5 19 4" xfId="25206" xr:uid="{00000000-0005-0000-0000-000003620000}"/>
    <cellStyle name="Normal 2 2 5 19 4 10" xfId="25207" xr:uid="{00000000-0005-0000-0000-000004620000}"/>
    <cellStyle name="Normal 2 2 5 19 4 2" xfId="25208" xr:uid="{00000000-0005-0000-0000-000005620000}"/>
    <cellStyle name="Normal 2 2 5 19 4 3" xfId="25209" xr:uid="{00000000-0005-0000-0000-000006620000}"/>
    <cellStyle name="Normal 2 2 5 19 4 4" xfId="25210" xr:uid="{00000000-0005-0000-0000-000007620000}"/>
    <cellStyle name="Normal 2 2 5 19 4 5" xfId="25211" xr:uid="{00000000-0005-0000-0000-000008620000}"/>
    <cellStyle name="Normal 2 2 5 19 4 6" xfId="25212" xr:uid="{00000000-0005-0000-0000-000009620000}"/>
    <cellStyle name="Normal 2 2 5 19 4 7" xfId="25213" xr:uid="{00000000-0005-0000-0000-00000A620000}"/>
    <cellStyle name="Normal 2 2 5 19 4 8" xfId="25214" xr:uid="{00000000-0005-0000-0000-00000B620000}"/>
    <cellStyle name="Normal 2 2 5 19 4 9" xfId="25215" xr:uid="{00000000-0005-0000-0000-00000C620000}"/>
    <cellStyle name="Normal 2 2 5 19 5" xfId="25216" xr:uid="{00000000-0005-0000-0000-00000D620000}"/>
    <cellStyle name="Normal 2 2 5 19 5 10" xfId="25217" xr:uid="{00000000-0005-0000-0000-00000E620000}"/>
    <cellStyle name="Normal 2 2 5 19 5 2" xfId="25218" xr:uid="{00000000-0005-0000-0000-00000F620000}"/>
    <cellStyle name="Normal 2 2 5 19 5 3" xfId="25219" xr:uid="{00000000-0005-0000-0000-000010620000}"/>
    <cellStyle name="Normal 2 2 5 19 5 4" xfId="25220" xr:uid="{00000000-0005-0000-0000-000011620000}"/>
    <cellStyle name="Normal 2 2 5 19 5 5" xfId="25221" xr:uid="{00000000-0005-0000-0000-000012620000}"/>
    <cellStyle name="Normal 2 2 5 19 5 6" xfId="25222" xr:uid="{00000000-0005-0000-0000-000013620000}"/>
    <cellStyle name="Normal 2 2 5 19 5 7" xfId="25223" xr:uid="{00000000-0005-0000-0000-000014620000}"/>
    <cellStyle name="Normal 2 2 5 19 5 8" xfId="25224" xr:uid="{00000000-0005-0000-0000-000015620000}"/>
    <cellStyle name="Normal 2 2 5 19 5 9" xfId="25225" xr:uid="{00000000-0005-0000-0000-000016620000}"/>
    <cellStyle name="Normal 2 2 5 19 6" xfId="25226" xr:uid="{00000000-0005-0000-0000-000017620000}"/>
    <cellStyle name="Normal 2 2 5 19 7" xfId="25227" xr:uid="{00000000-0005-0000-0000-000018620000}"/>
    <cellStyle name="Normal 2 2 5 19 8" xfId="25228" xr:uid="{00000000-0005-0000-0000-000019620000}"/>
    <cellStyle name="Normal 2 2 5 19 9" xfId="25229" xr:uid="{00000000-0005-0000-0000-00001A620000}"/>
    <cellStyle name="Normal 2 2 5 2" xfId="25230" xr:uid="{00000000-0005-0000-0000-00001B620000}"/>
    <cellStyle name="Normal 2 2 5 2 10" xfId="25231" xr:uid="{00000000-0005-0000-0000-00001C620000}"/>
    <cellStyle name="Normal 2 2 5 2 11" xfId="25232" xr:uid="{00000000-0005-0000-0000-00001D620000}"/>
    <cellStyle name="Normal 2 2 5 2 12" xfId="25233" xr:uid="{00000000-0005-0000-0000-00001E620000}"/>
    <cellStyle name="Normal 2 2 5 2 13" xfId="25234" xr:uid="{00000000-0005-0000-0000-00001F620000}"/>
    <cellStyle name="Normal 2 2 5 2 14" xfId="25235" xr:uid="{00000000-0005-0000-0000-000020620000}"/>
    <cellStyle name="Normal 2 2 5 2 15" xfId="25236" xr:uid="{00000000-0005-0000-0000-000021620000}"/>
    <cellStyle name="Normal 2 2 5 2 16" xfId="25237" xr:uid="{00000000-0005-0000-0000-000022620000}"/>
    <cellStyle name="Normal 2 2 5 2 17" xfId="25238" xr:uid="{00000000-0005-0000-0000-000023620000}"/>
    <cellStyle name="Normal 2 2 5 2 18" xfId="25239" xr:uid="{00000000-0005-0000-0000-000024620000}"/>
    <cellStyle name="Normal 2 2 5 2 19" xfId="25240" xr:uid="{00000000-0005-0000-0000-000025620000}"/>
    <cellStyle name="Normal 2 2 5 2 2" xfId="25241" xr:uid="{00000000-0005-0000-0000-000026620000}"/>
    <cellStyle name="Normal 2 2 5 2 20" xfId="25242" xr:uid="{00000000-0005-0000-0000-000027620000}"/>
    <cellStyle name="Normal 2 2 5 2 21" xfId="25243" xr:uid="{00000000-0005-0000-0000-000028620000}"/>
    <cellStyle name="Normal 2 2 5 2 21 10" xfId="25244" xr:uid="{00000000-0005-0000-0000-000029620000}"/>
    <cellStyle name="Normal 2 2 5 2 21 2" xfId="25245" xr:uid="{00000000-0005-0000-0000-00002A620000}"/>
    <cellStyle name="Normal 2 2 5 2 21 3" xfId="25246" xr:uid="{00000000-0005-0000-0000-00002B620000}"/>
    <cellStyle name="Normal 2 2 5 2 21 4" xfId="25247" xr:uid="{00000000-0005-0000-0000-00002C620000}"/>
    <cellStyle name="Normal 2 2 5 2 21 5" xfId="25248" xr:uid="{00000000-0005-0000-0000-00002D620000}"/>
    <cellStyle name="Normal 2 2 5 2 21 6" xfId="25249" xr:uid="{00000000-0005-0000-0000-00002E620000}"/>
    <cellStyle name="Normal 2 2 5 2 21 7" xfId="25250" xr:uid="{00000000-0005-0000-0000-00002F620000}"/>
    <cellStyle name="Normal 2 2 5 2 21 8" xfId="25251" xr:uid="{00000000-0005-0000-0000-000030620000}"/>
    <cellStyle name="Normal 2 2 5 2 21 9" xfId="25252" xr:uid="{00000000-0005-0000-0000-000031620000}"/>
    <cellStyle name="Normal 2 2 5 2 22" xfId="25253" xr:uid="{00000000-0005-0000-0000-000032620000}"/>
    <cellStyle name="Normal 2 2 5 2 22 10" xfId="25254" xr:uid="{00000000-0005-0000-0000-000033620000}"/>
    <cellStyle name="Normal 2 2 5 2 22 2" xfId="25255" xr:uid="{00000000-0005-0000-0000-000034620000}"/>
    <cellStyle name="Normal 2 2 5 2 22 3" xfId="25256" xr:uid="{00000000-0005-0000-0000-000035620000}"/>
    <cellStyle name="Normal 2 2 5 2 22 4" xfId="25257" xr:uid="{00000000-0005-0000-0000-000036620000}"/>
    <cellStyle name="Normal 2 2 5 2 22 5" xfId="25258" xr:uid="{00000000-0005-0000-0000-000037620000}"/>
    <cellStyle name="Normal 2 2 5 2 22 6" xfId="25259" xr:uid="{00000000-0005-0000-0000-000038620000}"/>
    <cellStyle name="Normal 2 2 5 2 22 7" xfId="25260" xr:uid="{00000000-0005-0000-0000-000039620000}"/>
    <cellStyle name="Normal 2 2 5 2 22 8" xfId="25261" xr:uid="{00000000-0005-0000-0000-00003A620000}"/>
    <cellStyle name="Normal 2 2 5 2 22 9" xfId="25262" xr:uid="{00000000-0005-0000-0000-00003B620000}"/>
    <cellStyle name="Normal 2 2 5 2 23" xfId="25263" xr:uid="{00000000-0005-0000-0000-00003C620000}"/>
    <cellStyle name="Normal 2 2 5 2 23 10" xfId="25264" xr:uid="{00000000-0005-0000-0000-00003D620000}"/>
    <cellStyle name="Normal 2 2 5 2 23 2" xfId="25265" xr:uid="{00000000-0005-0000-0000-00003E620000}"/>
    <cellStyle name="Normal 2 2 5 2 23 3" xfId="25266" xr:uid="{00000000-0005-0000-0000-00003F620000}"/>
    <cellStyle name="Normal 2 2 5 2 23 4" xfId="25267" xr:uid="{00000000-0005-0000-0000-000040620000}"/>
    <cellStyle name="Normal 2 2 5 2 23 5" xfId="25268" xr:uid="{00000000-0005-0000-0000-000041620000}"/>
    <cellStyle name="Normal 2 2 5 2 23 6" xfId="25269" xr:uid="{00000000-0005-0000-0000-000042620000}"/>
    <cellStyle name="Normal 2 2 5 2 23 7" xfId="25270" xr:uid="{00000000-0005-0000-0000-000043620000}"/>
    <cellStyle name="Normal 2 2 5 2 23 8" xfId="25271" xr:uid="{00000000-0005-0000-0000-000044620000}"/>
    <cellStyle name="Normal 2 2 5 2 23 9" xfId="25272" xr:uid="{00000000-0005-0000-0000-000045620000}"/>
    <cellStyle name="Normal 2 2 5 2 24" xfId="25273" xr:uid="{00000000-0005-0000-0000-000046620000}"/>
    <cellStyle name="Normal 2 2 5 2 24 10" xfId="25274" xr:uid="{00000000-0005-0000-0000-000047620000}"/>
    <cellStyle name="Normal 2 2 5 2 24 2" xfId="25275" xr:uid="{00000000-0005-0000-0000-000048620000}"/>
    <cellStyle name="Normal 2 2 5 2 24 3" xfId="25276" xr:uid="{00000000-0005-0000-0000-000049620000}"/>
    <cellStyle name="Normal 2 2 5 2 24 4" xfId="25277" xr:uid="{00000000-0005-0000-0000-00004A620000}"/>
    <cellStyle name="Normal 2 2 5 2 24 5" xfId="25278" xr:uid="{00000000-0005-0000-0000-00004B620000}"/>
    <cellStyle name="Normal 2 2 5 2 24 6" xfId="25279" xr:uid="{00000000-0005-0000-0000-00004C620000}"/>
    <cellStyle name="Normal 2 2 5 2 24 7" xfId="25280" xr:uid="{00000000-0005-0000-0000-00004D620000}"/>
    <cellStyle name="Normal 2 2 5 2 24 8" xfId="25281" xr:uid="{00000000-0005-0000-0000-00004E620000}"/>
    <cellStyle name="Normal 2 2 5 2 24 9" xfId="25282" xr:uid="{00000000-0005-0000-0000-00004F620000}"/>
    <cellStyle name="Normal 2 2 5 2 25" xfId="25283" xr:uid="{00000000-0005-0000-0000-000050620000}"/>
    <cellStyle name="Normal 2 2 5 2 26" xfId="25284" xr:uid="{00000000-0005-0000-0000-000051620000}"/>
    <cellStyle name="Normal 2 2 5 2 27" xfId="25285" xr:uid="{00000000-0005-0000-0000-000052620000}"/>
    <cellStyle name="Normal 2 2 5 2 28" xfId="25286" xr:uid="{00000000-0005-0000-0000-000053620000}"/>
    <cellStyle name="Normal 2 2 5 2 29" xfId="25287" xr:uid="{00000000-0005-0000-0000-000054620000}"/>
    <cellStyle name="Normal 2 2 5 2 3" xfId="25288" xr:uid="{00000000-0005-0000-0000-000055620000}"/>
    <cellStyle name="Normal 2 2 5 2 30" xfId="25289" xr:uid="{00000000-0005-0000-0000-000056620000}"/>
    <cellStyle name="Normal 2 2 5 2 31" xfId="25290" xr:uid="{00000000-0005-0000-0000-000057620000}"/>
    <cellStyle name="Normal 2 2 5 2 32" xfId="25291" xr:uid="{00000000-0005-0000-0000-000058620000}"/>
    <cellStyle name="Normal 2 2 5 2 33" xfId="25292" xr:uid="{00000000-0005-0000-0000-000059620000}"/>
    <cellStyle name="Normal 2 2 5 2 4" xfId="25293" xr:uid="{00000000-0005-0000-0000-00005A620000}"/>
    <cellStyle name="Normal 2 2 5 2 5" xfId="25294" xr:uid="{00000000-0005-0000-0000-00005B620000}"/>
    <cellStyle name="Normal 2 2 5 2 6" xfId="25295" xr:uid="{00000000-0005-0000-0000-00005C620000}"/>
    <cellStyle name="Normal 2 2 5 2 7" xfId="25296" xr:uid="{00000000-0005-0000-0000-00005D620000}"/>
    <cellStyle name="Normal 2 2 5 2 8" xfId="25297" xr:uid="{00000000-0005-0000-0000-00005E620000}"/>
    <cellStyle name="Normal 2 2 5 2 9" xfId="25298" xr:uid="{00000000-0005-0000-0000-00005F620000}"/>
    <cellStyle name="Normal 2 2 5 20" xfId="25299" xr:uid="{00000000-0005-0000-0000-000060620000}"/>
    <cellStyle name="Normal 2 2 5 20 10" xfId="25300" xr:uid="{00000000-0005-0000-0000-000061620000}"/>
    <cellStyle name="Normal 2 2 5 20 11" xfId="25301" xr:uid="{00000000-0005-0000-0000-000062620000}"/>
    <cellStyle name="Normal 2 2 5 20 12" xfId="25302" xr:uid="{00000000-0005-0000-0000-000063620000}"/>
    <cellStyle name="Normal 2 2 5 20 13" xfId="25303" xr:uid="{00000000-0005-0000-0000-000064620000}"/>
    <cellStyle name="Normal 2 2 5 20 14" xfId="25304" xr:uid="{00000000-0005-0000-0000-000065620000}"/>
    <cellStyle name="Normal 2 2 5 20 2" xfId="25305" xr:uid="{00000000-0005-0000-0000-000066620000}"/>
    <cellStyle name="Normal 2 2 5 20 2 10" xfId="25306" xr:uid="{00000000-0005-0000-0000-000067620000}"/>
    <cellStyle name="Normal 2 2 5 20 2 2" xfId="25307" xr:uid="{00000000-0005-0000-0000-000068620000}"/>
    <cellStyle name="Normal 2 2 5 20 2 3" xfId="25308" xr:uid="{00000000-0005-0000-0000-000069620000}"/>
    <cellStyle name="Normal 2 2 5 20 2 4" xfId="25309" xr:uid="{00000000-0005-0000-0000-00006A620000}"/>
    <cellStyle name="Normal 2 2 5 20 2 5" xfId="25310" xr:uid="{00000000-0005-0000-0000-00006B620000}"/>
    <cellStyle name="Normal 2 2 5 20 2 6" xfId="25311" xr:uid="{00000000-0005-0000-0000-00006C620000}"/>
    <cellStyle name="Normal 2 2 5 20 2 7" xfId="25312" xr:uid="{00000000-0005-0000-0000-00006D620000}"/>
    <cellStyle name="Normal 2 2 5 20 2 8" xfId="25313" xr:uid="{00000000-0005-0000-0000-00006E620000}"/>
    <cellStyle name="Normal 2 2 5 20 2 9" xfId="25314" xr:uid="{00000000-0005-0000-0000-00006F620000}"/>
    <cellStyle name="Normal 2 2 5 20 3" xfId="25315" xr:uid="{00000000-0005-0000-0000-000070620000}"/>
    <cellStyle name="Normal 2 2 5 20 3 10" xfId="25316" xr:uid="{00000000-0005-0000-0000-000071620000}"/>
    <cellStyle name="Normal 2 2 5 20 3 2" xfId="25317" xr:uid="{00000000-0005-0000-0000-000072620000}"/>
    <cellStyle name="Normal 2 2 5 20 3 3" xfId="25318" xr:uid="{00000000-0005-0000-0000-000073620000}"/>
    <cellStyle name="Normal 2 2 5 20 3 4" xfId="25319" xr:uid="{00000000-0005-0000-0000-000074620000}"/>
    <cellStyle name="Normal 2 2 5 20 3 5" xfId="25320" xr:uid="{00000000-0005-0000-0000-000075620000}"/>
    <cellStyle name="Normal 2 2 5 20 3 6" xfId="25321" xr:uid="{00000000-0005-0000-0000-000076620000}"/>
    <cellStyle name="Normal 2 2 5 20 3 7" xfId="25322" xr:uid="{00000000-0005-0000-0000-000077620000}"/>
    <cellStyle name="Normal 2 2 5 20 3 8" xfId="25323" xr:uid="{00000000-0005-0000-0000-000078620000}"/>
    <cellStyle name="Normal 2 2 5 20 3 9" xfId="25324" xr:uid="{00000000-0005-0000-0000-000079620000}"/>
    <cellStyle name="Normal 2 2 5 20 4" xfId="25325" xr:uid="{00000000-0005-0000-0000-00007A620000}"/>
    <cellStyle name="Normal 2 2 5 20 4 10" xfId="25326" xr:uid="{00000000-0005-0000-0000-00007B620000}"/>
    <cellStyle name="Normal 2 2 5 20 4 2" xfId="25327" xr:uid="{00000000-0005-0000-0000-00007C620000}"/>
    <cellStyle name="Normal 2 2 5 20 4 3" xfId="25328" xr:uid="{00000000-0005-0000-0000-00007D620000}"/>
    <cellStyle name="Normal 2 2 5 20 4 4" xfId="25329" xr:uid="{00000000-0005-0000-0000-00007E620000}"/>
    <cellStyle name="Normal 2 2 5 20 4 5" xfId="25330" xr:uid="{00000000-0005-0000-0000-00007F620000}"/>
    <cellStyle name="Normal 2 2 5 20 4 6" xfId="25331" xr:uid="{00000000-0005-0000-0000-000080620000}"/>
    <cellStyle name="Normal 2 2 5 20 4 7" xfId="25332" xr:uid="{00000000-0005-0000-0000-000081620000}"/>
    <cellStyle name="Normal 2 2 5 20 4 8" xfId="25333" xr:uid="{00000000-0005-0000-0000-000082620000}"/>
    <cellStyle name="Normal 2 2 5 20 4 9" xfId="25334" xr:uid="{00000000-0005-0000-0000-000083620000}"/>
    <cellStyle name="Normal 2 2 5 20 5" xfId="25335" xr:uid="{00000000-0005-0000-0000-000084620000}"/>
    <cellStyle name="Normal 2 2 5 20 5 10" xfId="25336" xr:uid="{00000000-0005-0000-0000-000085620000}"/>
    <cellStyle name="Normal 2 2 5 20 5 2" xfId="25337" xr:uid="{00000000-0005-0000-0000-000086620000}"/>
    <cellStyle name="Normal 2 2 5 20 5 3" xfId="25338" xr:uid="{00000000-0005-0000-0000-000087620000}"/>
    <cellStyle name="Normal 2 2 5 20 5 4" xfId="25339" xr:uid="{00000000-0005-0000-0000-000088620000}"/>
    <cellStyle name="Normal 2 2 5 20 5 5" xfId="25340" xr:uid="{00000000-0005-0000-0000-000089620000}"/>
    <cellStyle name="Normal 2 2 5 20 5 6" xfId="25341" xr:uid="{00000000-0005-0000-0000-00008A620000}"/>
    <cellStyle name="Normal 2 2 5 20 5 7" xfId="25342" xr:uid="{00000000-0005-0000-0000-00008B620000}"/>
    <cellStyle name="Normal 2 2 5 20 5 8" xfId="25343" xr:uid="{00000000-0005-0000-0000-00008C620000}"/>
    <cellStyle name="Normal 2 2 5 20 5 9" xfId="25344" xr:uid="{00000000-0005-0000-0000-00008D620000}"/>
    <cellStyle name="Normal 2 2 5 20 6" xfId="25345" xr:uid="{00000000-0005-0000-0000-00008E620000}"/>
    <cellStyle name="Normal 2 2 5 20 7" xfId="25346" xr:uid="{00000000-0005-0000-0000-00008F620000}"/>
    <cellStyle name="Normal 2 2 5 20 8" xfId="25347" xr:uid="{00000000-0005-0000-0000-000090620000}"/>
    <cellStyle name="Normal 2 2 5 20 9" xfId="25348" xr:uid="{00000000-0005-0000-0000-000091620000}"/>
    <cellStyle name="Normal 2 2 5 21" xfId="25349" xr:uid="{00000000-0005-0000-0000-000092620000}"/>
    <cellStyle name="Normal 2 2 5 22" xfId="25350" xr:uid="{00000000-0005-0000-0000-000093620000}"/>
    <cellStyle name="Normal 2 2 5 23" xfId="25351" xr:uid="{00000000-0005-0000-0000-000094620000}"/>
    <cellStyle name="Normal 2 2 5 3" xfId="25352" xr:uid="{00000000-0005-0000-0000-000095620000}"/>
    <cellStyle name="Normal 2 2 5 3 10" xfId="25353" xr:uid="{00000000-0005-0000-0000-000096620000}"/>
    <cellStyle name="Normal 2 2 5 3 11" xfId="25354" xr:uid="{00000000-0005-0000-0000-000097620000}"/>
    <cellStyle name="Normal 2 2 5 3 12" xfId="25355" xr:uid="{00000000-0005-0000-0000-000098620000}"/>
    <cellStyle name="Normal 2 2 5 3 13" xfId="25356" xr:uid="{00000000-0005-0000-0000-000099620000}"/>
    <cellStyle name="Normal 2 2 5 3 14" xfId="25357" xr:uid="{00000000-0005-0000-0000-00009A620000}"/>
    <cellStyle name="Normal 2 2 5 3 2" xfId="25358" xr:uid="{00000000-0005-0000-0000-00009B620000}"/>
    <cellStyle name="Normal 2 2 5 3 2 10" xfId="25359" xr:uid="{00000000-0005-0000-0000-00009C620000}"/>
    <cellStyle name="Normal 2 2 5 3 2 2" xfId="25360" xr:uid="{00000000-0005-0000-0000-00009D620000}"/>
    <cellStyle name="Normal 2 2 5 3 2 3" xfId="25361" xr:uid="{00000000-0005-0000-0000-00009E620000}"/>
    <cellStyle name="Normal 2 2 5 3 2 4" xfId="25362" xr:uid="{00000000-0005-0000-0000-00009F620000}"/>
    <cellStyle name="Normal 2 2 5 3 2 5" xfId="25363" xr:uid="{00000000-0005-0000-0000-0000A0620000}"/>
    <cellStyle name="Normal 2 2 5 3 2 6" xfId="25364" xr:uid="{00000000-0005-0000-0000-0000A1620000}"/>
    <cellStyle name="Normal 2 2 5 3 2 7" xfId="25365" xr:uid="{00000000-0005-0000-0000-0000A2620000}"/>
    <cellStyle name="Normal 2 2 5 3 2 8" xfId="25366" xr:uid="{00000000-0005-0000-0000-0000A3620000}"/>
    <cellStyle name="Normal 2 2 5 3 2 9" xfId="25367" xr:uid="{00000000-0005-0000-0000-0000A4620000}"/>
    <cellStyle name="Normal 2 2 5 3 3" xfId="25368" xr:uid="{00000000-0005-0000-0000-0000A5620000}"/>
    <cellStyle name="Normal 2 2 5 3 3 10" xfId="25369" xr:uid="{00000000-0005-0000-0000-0000A6620000}"/>
    <cellStyle name="Normal 2 2 5 3 3 2" xfId="25370" xr:uid="{00000000-0005-0000-0000-0000A7620000}"/>
    <cellStyle name="Normal 2 2 5 3 3 3" xfId="25371" xr:uid="{00000000-0005-0000-0000-0000A8620000}"/>
    <cellStyle name="Normal 2 2 5 3 3 4" xfId="25372" xr:uid="{00000000-0005-0000-0000-0000A9620000}"/>
    <cellStyle name="Normal 2 2 5 3 3 5" xfId="25373" xr:uid="{00000000-0005-0000-0000-0000AA620000}"/>
    <cellStyle name="Normal 2 2 5 3 3 6" xfId="25374" xr:uid="{00000000-0005-0000-0000-0000AB620000}"/>
    <cellStyle name="Normal 2 2 5 3 3 7" xfId="25375" xr:uid="{00000000-0005-0000-0000-0000AC620000}"/>
    <cellStyle name="Normal 2 2 5 3 3 8" xfId="25376" xr:uid="{00000000-0005-0000-0000-0000AD620000}"/>
    <cellStyle name="Normal 2 2 5 3 3 9" xfId="25377" xr:uid="{00000000-0005-0000-0000-0000AE620000}"/>
    <cellStyle name="Normal 2 2 5 3 4" xfId="25378" xr:uid="{00000000-0005-0000-0000-0000AF620000}"/>
    <cellStyle name="Normal 2 2 5 3 4 10" xfId="25379" xr:uid="{00000000-0005-0000-0000-0000B0620000}"/>
    <cellStyle name="Normal 2 2 5 3 4 2" xfId="25380" xr:uid="{00000000-0005-0000-0000-0000B1620000}"/>
    <cellStyle name="Normal 2 2 5 3 4 3" xfId="25381" xr:uid="{00000000-0005-0000-0000-0000B2620000}"/>
    <cellStyle name="Normal 2 2 5 3 4 4" xfId="25382" xr:uid="{00000000-0005-0000-0000-0000B3620000}"/>
    <cellStyle name="Normal 2 2 5 3 4 5" xfId="25383" xr:uid="{00000000-0005-0000-0000-0000B4620000}"/>
    <cellStyle name="Normal 2 2 5 3 4 6" xfId="25384" xr:uid="{00000000-0005-0000-0000-0000B5620000}"/>
    <cellStyle name="Normal 2 2 5 3 4 7" xfId="25385" xr:uid="{00000000-0005-0000-0000-0000B6620000}"/>
    <cellStyle name="Normal 2 2 5 3 4 8" xfId="25386" xr:uid="{00000000-0005-0000-0000-0000B7620000}"/>
    <cellStyle name="Normal 2 2 5 3 4 9" xfId="25387" xr:uid="{00000000-0005-0000-0000-0000B8620000}"/>
    <cellStyle name="Normal 2 2 5 3 5" xfId="25388" xr:uid="{00000000-0005-0000-0000-0000B9620000}"/>
    <cellStyle name="Normal 2 2 5 3 5 10" xfId="25389" xr:uid="{00000000-0005-0000-0000-0000BA620000}"/>
    <cellStyle name="Normal 2 2 5 3 5 2" xfId="25390" xr:uid="{00000000-0005-0000-0000-0000BB620000}"/>
    <cellStyle name="Normal 2 2 5 3 5 3" xfId="25391" xr:uid="{00000000-0005-0000-0000-0000BC620000}"/>
    <cellStyle name="Normal 2 2 5 3 5 4" xfId="25392" xr:uid="{00000000-0005-0000-0000-0000BD620000}"/>
    <cellStyle name="Normal 2 2 5 3 5 5" xfId="25393" xr:uid="{00000000-0005-0000-0000-0000BE620000}"/>
    <cellStyle name="Normal 2 2 5 3 5 6" xfId="25394" xr:uid="{00000000-0005-0000-0000-0000BF620000}"/>
    <cellStyle name="Normal 2 2 5 3 5 7" xfId="25395" xr:uid="{00000000-0005-0000-0000-0000C0620000}"/>
    <cellStyle name="Normal 2 2 5 3 5 8" xfId="25396" xr:uid="{00000000-0005-0000-0000-0000C1620000}"/>
    <cellStyle name="Normal 2 2 5 3 5 9" xfId="25397" xr:uid="{00000000-0005-0000-0000-0000C2620000}"/>
    <cellStyle name="Normal 2 2 5 3 6" xfId="25398" xr:uid="{00000000-0005-0000-0000-0000C3620000}"/>
    <cellStyle name="Normal 2 2 5 3 7" xfId="25399" xr:uid="{00000000-0005-0000-0000-0000C4620000}"/>
    <cellStyle name="Normal 2 2 5 3 8" xfId="25400" xr:uid="{00000000-0005-0000-0000-0000C5620000}"/>
    <cellStyle name="Normal 2 2 5 3 9" xfId="25401" xr:uid="{00000000-0005-0000-0000-0000C6620000}"/>
    <cellStyle name="Normal 2 2 5 4" xfId="25402" xr:uid="{00000000-0005-0000-0000-0000C7620000}"/>
    <cellStyle name="Normal 2 2 5 4 10" xfId="25403" xr:uid="{00000000-0005-0000-0000-0000C8620000}"/>
    <cellStyle name="Normal 2 2 5 4 11" xfId="25404" xr:uid="{00000000-0005-0000-0000-0000C9620000}"/>
    <cellStyle name="Normal 2 2 5 4 12" xfId="25405" xr:uid="{00000000-0005-0000-0000-0000CA620000}"/>
    <cellStyle name="Normal 2 2 5 4 13" xfId="25406" xr:uid="{00000000-0005-0000-0000-0000CB620000}"/>
    <cellStyle name="Normal 2 2 5 4 14" xfId="25407" xr:uid="{00000000-0005-0000-0000-0000CC620000}"/>
    <cellStyle name="Normal 2 2 5 4 2" xfId="25408" xr:uid="{00000000-0005-0000-0000-0000CD620000}"/>
    <cellStyle name="Normal 2 2 5 4 2 10" xfId="25409" xr:uid="{00000000-0005-0000-0000-0000CE620000}"/>
    <cellStyle name="Normal 2 2 5 4 2 2" xfId="25410" xr:uid="{00000000-0005-0000-0000-0000CF620000}"/>
    <cellStyle name="Normal 2 2 5 4 2 3" xfId="25411" xr:uid="{00000000-0005-0000-0000-0000D0620000}"/>
    <cellStyle name="Normal 2 2 5 4 2 4" xfId="25412" xr:uid="{00000000-0005-0000-0000-0000D1620000}"/>
    <cellStyle name="Normal 2 2 5 4 2 5" xfId="25413" xr:uid="{00000000-0005-0000-0000-0000D2620000}"/>
    <cellStyle name="Normal 2 2 5 4 2 6" xfId="25414" xr:uid="{00000000-0005-0000-0000-0000D3620000}"/>
    <cellStyle name="Normal 2 2 5 4 2 7" xfId="25415" xr:uid="{00000000-0005-0000-0000-0000D4620000}"/>
    <cellStyle name="Normal 2 2 5 4 2 8" xfId="25416" xr:uid="{00000000-0005-0000-0000-0000D5620000}"/>
    <cellStyle name="Normal 2 2 5 4 2 9" xfId="25417" xr:uid="{00000000-0005-0000-0000-0000D6620000}"/>
    <cellStyle name="Normal 2 2 5 4 3" xfId="25418" xr:uid="{00000000-0005-0000-0000-0000D7620000}"/>
    <cellStyle name="Normal 2 2 5 4 3 10" xfId="25419" xr:uid="{00000000-0005-0000-0000-0000D8620000}"/>
    <cellStyle name="Normal 2 2 5 4 3 2" xfId="25420" xr:uid="{00000000-0005-0000-0000-0000D9620000}"/>
    <cellStyle name="Normal 2 2 5 4 3 3" xfId="25421" xr:uid="{00000000-0005-0000-0000-0000DA620000}"/>
    <cellStyle name="Normal 2 2 5 4 3 4" xfId="25422" xr:uid="{00000000-0005-0000-0000-0000DB620000}"/>
    <cellStyle name="Normal 2 2 5 4 3 5" xfId="25423" xr:uid="{00000000-0005-0000-0000-0000DC620000}"/>
    <cellStyle name="Normal 2 2 5 4 3 6" xfId="25424" xr:uid="{00000000-0005-0000-0000-0000DD620000}"/>
    <cellStyle name="Normal 2 2 5 4 3 7" xfId="25425" xr:uid="{00000000-0005-0000-0000-0000DE620000}"/>
    <cellStyle name="Normal 2 2 5 4 3 8" xfId="25426" xr:uid="{00000000-0005-0000-0000-0000DF620000}"/>
    <cellStyle name="Normal 2 2 5 4 3 9" xfId="25427" xr:uid="{00000000-0005-0000-0000-0000E0620000}"/>
    <cellStyle name="Normal 2 2 5 4 4" xfId="25428" xr:uid="{00000000-0005-0000-0000-0000E1620000}"/>
    <cellStyle name="Normal 2 2 5 4 4 10" xfId="25429" xr:uid="{00000000-0005-0000-0000-0000E2620000}"/>
    <cellStyle name="Normal 2 2 5 4 4 2" xfId="25430" xr:uid="{00000000-0005-0000-0000-0000E3620000}"/>
    <cellStyle name="Normal 2 2 5 4 4 3" xfId="25431" xr:uid="{00000000-0005-0000-0000-0000E4620000}"/>
    <cellStyle name="Normal 2 2 5 4 4 4" xfId="25432" xr:uid="{00000000-0005-0000-0000-0000E5620000}"/>
    <cellStyle name="Normal 2 2 5 4 4 5" xfId="25433" xr:uid="{00000000-0005-0000-0000-0000E6620000}"/>
    <cellStyle name="Normal 2 2 5 4 4 6" xfId="25434" xr:uid="{00000000-0005-0000-0000-0000E7620000}"/>
    <cellStyle name="Normal 2 2 5 4 4 7" xfId="25435" xr:uid="{00000000-0005-0000-0000-0000E8620000}"/>
    <cellStyle name="Normal 2 2 5 4 4 8" xfId="25436" xr:uid="{00000000-0005-0000-0000-0000E9620000}"/>
    <cellStyle name="Normal 2 2 5 4 4 9" xfId="25437" xr:uid="{00000000-0005-0000-0000-0000EA620000}"/>
    <cellStyle name="Normal 2 2 5 4 5" xfId="25438" xr:uid="{00000000-0005-0000-0000-0000EB620000}"/>
    <cellStyle name="Normal 2 2 5 4 5 10" xfId="25439" xr:uid="{00000000-0005-0000-0000-0000EC620000}"/>
    <cellStyle name="Normal 2 2 5 4 5 2" xfId="25440" xr:uid="{00000000-0005-0000-0000-0000ED620000}"/>
    <cellStyle name="Normal 2 2 5 4 5 3" xfId="25441" xr:uid="{00000000-0005-0000-0000-0000EE620000}"/>
    <cellStyle name="Normal 2 2 5 4 5 4" xfId="25442" xr:uid="{00000000-0005-0000-0000-0000EF620000}"/>
    <cellStyle name="Normal 2 2 5 4 5 5" xfId="25443" xr:uid="{00000000-0005-0000-0000-0000F0620000}"/>
    <cellStyle name="Normal 2 2 5 4 5 6" xfId="25444" xr:uid="{00000000-0005-0000-0000-0000F1620000}"/>
    <cellStyle name="Normal 2 2 5 4 5 7" xfId="25445" xr:uid="{00000000-0005-0000-0000-0000F2620000}"/>
    <cellStyle name="Normal 2 2 5 4 5 8" xfId="25446" xr:uid="{00000000-0005-0000-0000-0000F3620000}"/>
    <cellStyle name="Normal 2 2 5 4 5 9" xfId="25447" xr:uid="{00000000-0005-0000-0000-0000F4620000}"/>
    <cellStyle name="Normal 2 2 5 4 6" xfId="25448" xr:uid="{00000000-0005-0000-0000-0000F5620000}"/>
    <cellStyle name="Normal 2 2 5 4 7" xfId="25449" xr:uid="{00000000-0005-0000-0000-0000F6620000}"/>
    <cellStyle name="Normal 2 2 5 4 8" xfId="25450" xr:uid="{00000000-0005-0000-0000-0000F7620000}"/>
    <cellStyle name="Normal 2 2 5 4 9" xfId="25451" xr:uid="{00000000-0005-0000-0000-0000F8620000}"/>
    <cellStyle name="Normal 2 2 5 5" xfId="25452" xr:uid="{00000000-0005-0000-0000-0000F9620000}"/>
    <cellStyle name="Normal 2 2 5 5 10" xfId="25453" xr:uid="{00000000-0005-0000-0000-0000FA620000}"/>
    <cellStyle name="Normal 2 2 5 5 11" xfId="25454" xr:uid="{00000000-0005-0000-0000-0000FB620000}"/>
    <cellStyle name="Normal 2 2 5 5 12" xfId="25455" xr:uid="{00000000-0005-0000-0000-0000FC620000}"/>
    <cellStyle name="Normal 2 2 5 5 13" xfId="25456" xr:uid="{00000000-0005-0000-0000-0000FD620000}"/>
    <cellStyle name="Normal 2 2 5 5 14" xfId="25457" xr:uid="{00000000-0005-0000-0000-0000FE620000}"/>
    <cellStyle name="Normal 2 2 5 5 2" xfId="25458" xr:uid="{00000000-0005-0000-0000-0000FF620000}"/>
    <cellStyle name="Normal 2 2 5 5 2 10" xfId="25459" xr:uid="{00000000-0005-0000-0000-000000630000}"/>
    <cellStyle name="Normal 2 2 5 5 2 2" xfId="25460" xr:uid="{00000000-0005-0000-0000-000001630000}"/>
    <cellStyle name="Normal 2 2 5 5 2 3" xfId="25461" xr:uid="{00000000-0005-0000-0000-000002630000}"/>
    <cellStyle name="Normal 2 2 5 5 2 4" xfId="25462" xr:uid="{00000000-0005-0000-0000-000003630000}"/>
    <cellStyle name="Normal 2 2 5 5 2 5" xfId="25463" xr:uid="{00000000-0005-0000-0000-000004630000}"/>
    <cellStyle name="Normal 2 2 5 5 2 6" xfId="25464" xr:uid="{00000000-0005-0000-0000-000005630000}"/>
    <cellStyle name="Normal 2 2 5 5 2 7" xfId="25465" xr:uid="{00000000-0005-0000-0000-000006630000}"/>
    <cellStyle name="Normal 2 2 5 5 2 8" xfId="25466" xr:uid="{00000000-0005-0000-0000-000007630000}"/>
    <cellStyle name="Normal 2 2 5 5 2 9" xfId="25467" xr:uid="{00000000-0005-0000-0000-000008630000}"/>
    <cellStyle name="Normal 2 2 5 5 3" xfId="25468" xr:uid="{00000000-0005-0000-0000-000009630000}"/>
    <cellStyle name="Normal 2 2 5 5 3 10" xfId="25469" xr:uid="{00000000-0005-0000-0000-00000A630000}"/>
    <cellStyle name="Normal 2 2 5 5 3 2" xfId="25470" xr:uid="{00000000-0005-0000-0000-00000B630000}"/>
    <cellStyle name="Normal 2 2 5 5 3 3" xfId="25471" xr:uid="{00000000-0005-0000-0000-00000C630000}"/>
    <cellStyle name="Normal 2 2 5 5 3 4" xfId="25472" xr:uid="{00000000-0005-0000-0000-00000D630000}"/>
    <cellStyle name="Normal 2 2 5 5 3 5" xfId="25473" xr:uid="{00000000-0005-0000-0000-00000E630000}"/>
    <cellStyle name="Normal 2 2 5 5 3 6" xfId="25474" xr:uid="{00000000-0005-0000-0000-00000F630000}"/>
    <cellStyle name="Normal 2 2 5 5 3 7" xfId="25475" xr:uid="{00000000-0005-0000-0000-000010630000}"/>
    <cellStyle name="Normal 2 2 5 5 3 8" xfId="25476" xr:uid="{00000000-0005-0000-0000-000011630000}"/>
    <cellStyle name="Normal 2 2 5 5 3 9" xfId="25477" xr:uid="{00000000-0005-0000-0000-000012630000}"/>
    <cellStyle name="Normal 2 2 5 5 4" xfId="25478" xr:uid="{00000000-0005-0000-0000-000013630000}"/>
    <cellStyle name="Normal 2 2 5 5 4 10" xfId="25479" xr:uid="{00000000-0005-0000-0000-000014630000}"/>
    <cellStyle name="Normal 2 2 5 5 4 2" xfId="25480" xr:uid="{00000000-0005-0000-0000-000015630000}"/>
    <cellStyle name="Normal 2 2 5 5 4 3" xfId="25481" xr:uid="{00000000-0005-0000-0000-000016630000}"/>
    <cellStyle name="Normal 2 2 5 5 4 4" xfId="25482" xr:uid="{00000000-0005-0000-0000-000017630000}"/>
    <cellStyle name="Normal 2 2 5 5 4 5" xfId="25483" xr:uid="{00000000-0005-0000-0000-000018630000}"/>
    <cellStyle name="Normal 2 2 5 5 4 6" xfId="25484" xr:uid="{00000000-0005-0000-0000-000019630000}"/>
    <cellStyle name="Normal 2 2 5 5 4 7" xfId="25485" xr:uid="{00000000-0005-0000-0000-00001A630000}"/>
    <cellStyle name="Normal 2 2 5 5 4 8" xfId="25486" xr:uid="{00000000-0005-0000-0000-00001B630000}"/>
    <cellStyle name="Normal 2 2 5 5 4 9" xfId="25487" xr:uid="{00000000-0005-0000-0000-00001C630000}"/>
    <cellStyle name="Normal 2 2 5 5 5" xfId="25488" xr:uid="{00000000-0005-0000-0000-00001D630000}"/>
    <cellStyle name="Normal 2 2 5 5 5 10" xfId="25489" xr:uid="{00000000-0005-0000-0000-00001E630000}"/>
    <cellStyle name="Normal 2 2 5 5 5 2" xfId="25490" xr:uid="{00000000-0005-0000-0000-00001F630000}"/>
    <cellStyle name="Normal 2 2 5 5 5 3" xfId="25491" xr:uid="{00000000-0005-0000-0000-000020630000}"/>
    <cellStyle name="Normal 2 2 5 5 5 4" xfId="25492" xr:uid="{00000000-0005-0000-0000-000021630000}"/>
    <cellStyle name="Normal 2 2 5 5 5 5" xfId="25493" xr:uid="{00000000-0005-0000-0000-000022630000}"/>
    <cellStyle name="Normal 2 2 5 5 5 6" xfId="25494" xr:uid="{00000000-0005-0000-0000-000023630000}"/>
    <cellStyle name="Normal 2 2 5 5 5 7" xfId="25495" xr:uid="{00000000-0005-0000-0000-000024630000}"/>
    <cellStyle name="Normal 2 2 5 5 5 8" xfId="25496" xr:uid="{00000000-0005-0000-0000-000025630000}"/>
    <cellStyle name="Normal 2 2 5 5 5 9" xfId="25497" xr:uid="{00000000-0005-0000-0000-000026630000}"/>
    <cellStyle name="Normal 2 2 5 5 6" xfId="25498" xr:uid="{00000000-0005-0000-0000-000027630000}"/>
    <cellStyle name="Normal 2 2 5 5 7" xfId="25499" xr:uid="{00000000-0005-0000-0000-000028630000}"/>
    <cellStyle name="Normal 2 2 5 5 8" xfId="25500" xr:uid="{00000000-0005-0000-0000-000029630000}"/>
    <cellStyle name="Normal 2 2 5 5 9" xfId="25501" xr:uid="{00000000-0005-0000-0000-00002A630000}"/>
    <cellStyle name="Normal 2 2 5 6" xfId="25502" xr:uid="{00000000-0005-0000-0000-00002B630000}"/>
    <cellStyle name="Normal 2 2 5 6 10" xfId="25503" xr:uid="{00000000-0005-0000-0000-00002C630000}"/>
    <cellStyle name="Normal 2 2 5 6 11" xfId="25504" xr:uid="{00000000-0005-0000-0000-00002D630000}"/>
    <cellStyle name="Normal 2 2 5 6 12" xfId="25505" xr:uid="{00000000-0005-0000-0000-00002E630000}"/>
    <cellStyle name="Normal 2 2 5 6 13" xfId="25506" xr:uid="{00000000-0005-0000-0000-00002F630000}"/>
    <cellStyle name="Normal 2 2 5 6 14" xfId="25507" xr:uid="{00000000-0005-0000-0000-000030630000}"/>
    <cellStyle name="Normal 2 2 5 6 2" xfId="25508" xr:uid="{00000000-0005-0000-0000-000031630000}"/>
    <cellStyle name="Normal 2 2 5 6 2 10" xfId="25509" xr:uid="{00000000-0005-0000-0000-000032630000}"/>
    <cellStyle name="Normal 2 2 5 6 2 2" xfId="25510" xr:uid="{00000000-0005-0000-0000-000033630000}"/>
    <cellStyle name="Normal 2 2 5 6 2 3" xfId="25511" xr:uid="{00000000-0005-0000-0000-000034630000}"/>
    <cellStyle name="Normal 2 2 5 6 2 4" xfId="25512" xr:uid="{00000000-0005-0000-0000-000035630000}"/>
    <cellStyle name="Normal 2 2 5 6 2 5" xfId="25513" xr:uid="{00000000-0005-0000-0000-000036630000}"/>
    <cellStyle name="Normal 2 2 5 6 2 6" xfId="25514" xr:uid="{00000000-0005-0000-0000-000037630000}"/>
    <cellStyle name="Normal 2 2 5 6 2 7" xfId="25515" xr:uid="{00000000-0005-0000-0000-000038630000}"/>
    <cellStyle name="Normal 2 2 5 6 2 8" xfId="25516" xr:uid="{00000000-0005-0000-0000-000039630000}"/>
    <cellStyle name="Normal 2 2 5 6 2 9" xfId="25517" xr:uid="{00000000-0005-0000-0000-00003A630000}"/>
    <cellStyle name="Normal 2 2 5 6 3" xfId="25518" xr:uid="{00000000-0005-0000-0000-00003B630000}"/>
    <cellStyle name="Normal 2 2 5 6 3 10" xfId="25519" xr:uid="{00000000-0005-0000-0000-00003C630000}"/>
    <cellStyle name="Normal 2 2 5 6 3 2" xfId="25520" xr:uid="{00000000-0005-0000-0000-00003D630000}"/>
    <cellStyle name="Normal 2 2 5 6 3 3" xfId="25521" xr:uid="{00000000-0005-0000-0000-00003E630000}"/>
    <cellStyle name="Normal 2 2 5 6 3 4" xfId="25522" xr:uid="{00000000-0005-0000-0000-00003F630000}"/>
    <cellStyle name="Normal 2 2 5 6 3 5" xfId="25523" xr:uid="{00000000-0005-0000-0000-000040630000}"/>
    <cellStyle name="Normal 2 2 5 6 3 6" xfId="25524" xr:uid="{00000000-0005-0000-0000-000041630000}"/>
    <cellStyle name="Normal 2 2 5 6 3 7" xfId="25525" xr:uid="{00000000-0005-0000-0000-000042630000}"/>
    <cellStyle name="Normal 2 2 5 6 3 8" xfId="25526" xr:uid="{00000000-0005-0000-0000-000043630000}"/>
    <cellStyle name="Normal 2 2 5 6 3 9" xfId="25527" xr:uid="{00000000-0005-0000-0000-000044630000}"/>
    <cellStyle name="Normal 2 2 5 6 4" xfId="25528" xr:uid="{00000000-0005-0000-0000-000045630000}"/>
    <cellStyle name="Normal 2 2 5 6 4 10" xfId="25529" xr:uid="{00000000-0005-0000-0000-000046630000}"/>
    <cellStyle name="Normal 2 2 5 6 4 2" xfId="25530" xr:uid="{00000000-0005-0000-0000-000047630000}"/>
    <cellStyle name="Normal 2 2 5 6 4 3" xfId="25531" xr:uid="{00000000-0005-0000-0000-000048630000}"/>
    <cellStyle name="Normal 2 2 5 6 4 4" xfId="25532" xr:uid="{00000000-0005-0000-0000-000049630000}"/>
    <cellStyle name="Normal 2 2 5 6 4 5" xfId="25533" xr:uid="{00000000-0005-0000-0000-00004A630000}"/>
    <cellStyle name="Normal 2 2 5 6 4 6" xfId="25534" xr:uid="{00000000-0005-0000-0000-00004B630000}"/>
    <cellStyle name="Normal 2 2 5 6 4 7" xfId="25535" xr:uid="{00000000-0005-0000-0000-00004C630000}"/>
    <cellStyle name="Normal 2 2 5 6 4 8" xfId="25536" xr:uid="{00000000-0005-0000-0000-00004D630000}"/>
    <cellStyle name="Normal 2 2 5 6 4 9" xfId="25537" xr:uid="{00000000-0005-0000-0000-00004E630000}"/>
    <cellStyle name="Normal 2 2 5 6 5" xfId="25538" xr:uid="{00000000-0005-0000-0000-00004F630000}"/>
    <cellStyle name="Normal 2 2 5 6 5 10" xfId="25539" xr:uid="{00000000-0005-0000-0000-000050630000}"/>
    <cellStyle name="Normal 2 2 5 6 5 2" xfId="25540" xr:uid="{00000000-0005-0000-0000-000051630000}"/>
    <cellStyle name="Normal 2 2 5 6 5 3" xfId="25541" xr:uid="{00000000-0005-0000-0000-000052630000}"/>
    <cellStyle name="Normal 2 2 5 6 5 4" xfId="25542" xr:uid="{00000000-0005-0000-0000-000053630000}"/>
    <cellStyle name="Normal 2 2 5 6 5 5" xfId="25543" xr:uid="{00000000-0005-0000-0000-000054630000}"/>
    <cellStyle name="Normal 2 2 5 6 5 6" xfId="25544" xr:uid="{00000000-0005-0000-0000-000055630000}"/>
    <cellStyle name="Normal 2 2 5 6 5 7" xfId="25545" xr:uid="{00000000-0005-0000-0000-000056630000}"/>
    <cellStyle name="Normal 2 2 5 6 5 8" xfId="25546" xr:uid="{00000000-0005-0000-0000-000057630000}"/>
    <cellStyle name="Normal 2 2 5 6 5 9" xfId="25547" xr:uid="{00000000-0005-0000-0000-000058630000}"/>
    <cellStyle name="Normal 2 2 5 6 6" xfId="25548" xr:uid="{00000000-0005-0000-0000-000059630000}"/>
    <cellStyle name="Normal 2 2 5 6 7" xfId="25549" xr:uid="{00000000-0005-0000-0000-00005A630000}"/>
    <cellStyle name="Normal 2 2 5 6 8" xfId="25550" xr:uid="{00000000-0005-0000-0000-00005B630000}"/>
    <cellStyle name="Normal 2 2 5 6 9" xfId="25551" xr:uid="{00000000-0005-0000-0000-00005C630000}"/>
    <cellStyle name="Normal 2 2 5 7" xfId="25552" xr:uid="{00000000-0005-0000-0000-00005D630000}"/>
    <cellStyle name="Normal 2 2 5 7 10" xfId="25553" xr:uid="{00000000-0005-0000-0000-00005E630000}"/>
    <cellStyle name="Normal 2 2 5 7 11" xfId="25554" xr:uid="{00000000-0005-0000-0000-00005F630000}"/>
    <cellStyle name="Normal 2 2 5 7 12" xfId="25555" xr:uid="{00000000-0005-0000-0000-000060630000}"/>
    <cellStyle name="Normal 2 2 5 7 13" xfId="25556" xr:uid="{00000000-0005-0000-0000-000061630000}"/>
    <cellStyle name="Normal 2 2 5 7 14" xfId="25557" xr:uid="{00000000-0005-0000-0000-000062630000}"/>
    <cellStyle name="Normal 2 2 5 7 2" xfId="25558" xr:uid="{00000000-0005-0000-0000-000063630000}"/>
    <cellStyle name="Normal 2 2 5 7 2 10" xfId="25559" xr:uid="{00000000-0005-0000-0000-000064630000}"/>
    <cellStyle name="Normal 2 2 5 7 2 2" xfId="25560" xr:uid="{00000000-0005-0000-0000-000065630000}"/>
    <cellStyle name="Normal 2 2 5 7 2 3" xfId="25561" xr:uid="{00000000-0005-0000-0000-000066630000}"/>
    <cellStyle name="Normal 2 2 5 7 2 4" xfId="25562" xr:uid="{00000000-0005-0000-0000-000067630000}"/>
    <cellStyle name="Normal 2 2 5 7 2 5" xfId="25563" xr:uid="{00000000-0005-0000-0000-000068630000}"/>
    <cellStyle name="Normal 2 2 5 7 2 6" xfId="25564" xr:uid="{00000000-0005-0000-0000-000069630000}"/>
    <cellStyle name="Normal 2 2 5 7 2 7" xfId="25565" xr:uid="{00000000-0005-0000-0000-00006A630000}"/>
    <cellStyle name="Normal 2 2 5 7 2 8" xfId="25566" xr:uid="{00000000-0005-0000-0000-00006B630000}"/>
    <cellStyle name="Normal 2 2 5 7 2 9" xfId="25567" xr:uid="{00000000-0005-0000-0000-00006C630000}"/>
    <cellStyle name="Normal 2 2 5 7 3" xfId="25568" xr:uid="{00000000-0005-0000-0000-00006D630000}"/>
    <cellStyle name="Normal 2 2 5 7 3 10" xfId="25569" xr:uid="{00000000-0005-0000-0000-00006E630000}"/>
    <cellStyle name="Normal 2 2 5 7 3 2" xfId="25570" xr:uid="{00000000-0005-0000-0000-00006F630000}"/>
    <cellStyle name="Normal 2 2 5 7 3 3" xfId="25571" xr:uid="{00000000-0005-0000-0000-000070630000}"/>
    <cellStyle name="Normal 2 2 5 7 3 4" xfId="25572" xr:uid="{00000000-0005-0000-0000-000071630000}"/>
    <cellStyle name="Normal 2 2 5 7 3 5" xfId="25573" xr:uid="{00000000-0005-0000-0000-000072630000}"/>
    <cellStyle name="Normal 2 2 5 7 3 6" xfId="25574" xr:uid="{00000000-0005-0000-0000-000073630000}"/>
    <cellStyle name="Normal 2 2 5 7 3 7" xfId="25575" xr:uid="{00000000-0005-0000-0000-000074630000}"/>
    <cellStyle name="Normal 2 2 5 7 3 8" xfId="25576" xr:uid="{00000000-0005-0000-0000-000075630000}"/>
    <cellStyle name="Normal 2 2 5 7 3 9" xfId="25577" xr:uid="{00000000-0005-0000-0000-000076630000}"/>
    <cellStyle name="Normal 2 2 5 7 4" xfId="25578" xr:uid="{00000000-0005-0000-0000-000077630000}"/>
    <cellStyle name="Normal 2 2 5 7 4 10" xfId="25579" xr:uid="{00000000-0005-0000-0000-000078630000}"/>
    <cellStyle name="Normal 2 2 5 7 4 2" xfId="25580" xr:uid="{00000000-0005-0000-0000-000079630000}"/>
    <cellStyle name="Normal 2 2 5 7 4 3" xfId="25581" xr:uid="{00000000-0005-0000-0000-00007A630000}"/>
    <cellStyle name="Normal 2 2 5 7 4 4" xfId="25582" xr:uid="{00000000-0005-0000-0000-00007B630000}"/>
    <cellStyle name="Normal 2 2 5 7 4 5" xfId="25583" xr:uid="{00000000-0005-0000-0000-00007C630000}"/>
    <cellStyle name="Normal 2 2 5 7 4 6" xfId="25584" xr:uid="{00000000-0005-0000-0000-00007D630000}"/>
    <cellStyle name="Normal 2 2 5 7 4 7" xfId="25585" xr:uid="{00000000-0005-0000-0000-00007E630000}"/>
    <cellStyle name="Normal 2 2 5 7 4 8" xfId="25586" xr:uid="{00000000-0005-0000-0000-00007F630000}"/>
    <cellStyle name="Normal 2 2 5 7 4 9" xfId="25587" xr:uid="{00000000-0005-0000-0000-000080630000}"/>
    <cellStyle name="Normal 2 2 5 7 5" xfId="25588" xr:uid="{00000000-0005-0000-0000-000081630000}"/>
    <cellStyle name="Normal 2 2 5 7 5 10" xfId="25589" xr:uid="{00000000-0005-0000-0000-000082630000}"/>
    <cellStyle name="Normal 2 2 5 7 5 2" xfId="25590" xr:uid="{00000000-0005-0000-0000-000083630000}"/>
    <cellStyle name="Normal 2 2 5 7 5 3" xfId="25591" xr:uid="{00000000-0005-0000-0000-000084630000}"/>
    <cellStyle name="Normal 2 2 5 7 5 4" xfId="25592" xr:uid="{00000000-0005-0000-0000-000085630000}"/>
    <cellStyle name="Normal 2 2 5 7 5 5" xfId="25593" xr:uid="{00000000-0005-0000-0000-000086630000}"/>
    <cellStyle name="Normal 2 2 5 7 5 6" xfId="25594" xr:uid="{00000000-0005-0000-0000-000087630000}"/>
    <cellStyle name="Normal 2 2 5 7 5 7" xfId="25595" xr:uid="{00000000-0005-0000-0000-000088630000}"/>
    <cellStyle name="Normal 2 2 5 7 5 8" xfId="25596" xr:uid="{00000000-0005-0000-0000-000089630000}"/>
    <cellStyle name="Normal 2 2 5 7 5 9" xfId="25597" xr:uid="{00000000-0005-0000-0000-00008A630000}"/>
    <cellStyle name="Normal 2 2 5 7 6" xfId="25598" xr:uid="{00000000-0005-0000-0000-00008B630000}"/>
    <cellStyle name="Normal 2 2 5 7 7" xfId="25599" xr:uid="{00000000-0005-0000-0000-00008C630000}"/>
    <cellStyle name="Normal 2 2 5 7 8" xfId="25600" xr:uid="{00000000-0005-0000-0000-00008D630000}"/>
    <cellStyle name="Normal 2 2 5 7 9" xfId="25601" xr:uid="{00000000-0005-0000-0000-00008E630000}"/>
    <cellStyle name="Normal 2 2 5 8" xfId="25602" xr:uid="{00000000-0005-0000-0000-00008F630000}"/>
    <cellStyle name="Normal 2 2 5 8 10" xfId="25603" xr:uid="{00000000-0005-0000-0000-000090630000}"/>
    <cellStyle name="Normal 2 2 5 8 11" xfId="25604" xr:uid="{00000000-0005-0000-0000-000091630000}"/>
    <cellStyle name="Normal 2 2 5 8 12" xfId="25605" xr:uid="{00000000-0005-0000-0000-000092630000}"/>
    <cellStyle name="Normal 2 2 5 8 13" xfId="25606" xr:uid="{00000000-0005-0000-0000-000093630000}"/>
    <cellStyle name="Normal 2 2 5 8 14" xfId="25607" xr:uid="{00000000-0005-0000-0000-000094630000}"/>
    <cellStyle name="Normal 2 2 5 8 2" xfId="25608" xr:uid="{00000000-0005-0000-0000-000095630000}"/>
    <cellStyle name="Normal 2 2 5 8 2 10" xfId="25609" xr:uid="{00000000-0005-0000-0000-000096630000}"/>
    <cellStyle name="Normal 2 2 5 8 2 2" xfId="25610" xr:uid="{00000000-0005-0000-0000-000097630000}"/>
    <cellStyle name="Normal 2 2 5 8 2 3" xfId="25611" xr:uid="{00000000-0005-0000-0000-000098630000}"/>
    <cellStyle name="Normal 2 2 5 8 2 4" xfId="25612" xr:uid="{00000000-0005-0000-0000-000099630000}"/>
    <cellStyle name="Normal 2 2 5 8 2 5" xfId="25613" xr:uid="{00000000-0005-0000-0000-00009A630000}"/>
    <cellStyle name="Normal 2 2 5 8 2 6" xfId="25614" xr:uid="{00000000-0005-0000-0000-00009B630000}"/>
    <cellStyle name="Normal 2 2 5 8 2 7" xfId="25615" xr:uid="{00000000-0005-0000-0000-00009C630000}"/>
    <cellStyle name="Normal 2 2 5 8 2 8" xfId="25616" xr:uid="{00000000-0005-0000-0000-00009D630000}"/>
    <cellStyle name="Normal 2 2 5 8 2 9" xfId="25617" xr:uid="{00000000-0005-0000-0000-00009E630000}"/>
    <cellStyle name="Normal 2 2 5 8 3" xfId="25618" xr:uid="{00000000-0005-0000-0000-00009F630000}"/>
    <cellStyle name="Normal 2 2 5 8 3 10" xfId="25619" xr:uid="{00000000-0005-0000-0000-0000A0630000}"/>
    <cellStyle name="Normal 2 2 5 8 3 2" xfId="25620" xr:uid="{00000000-0005-0000-0000-0000A1630000}"/>
    <cellStyle name="Normal 2 2 5 8 3 3" xfId="25621" xr:uid="{00000000-0005-0000-0000-0000A2630000}"/>
    <cellStyle name="Normal 2 2 5 8 3 4" xfId="25622" xr:uid="{00000000-0005-0000-0000-0000A3630000}"/>
    <cellStyle name="Normal 2 2 5 8 3 5" xfId="25623" xr:uid="{00000000-0005-0000-0000-0000A4630000}"/>
    <cellStyle name="Normal 2 2 5 8 3 6" xfId="25624" xr:uid="{00000000-0005-0000-0000-0000A5630000}"/>
    <cellStyle name="Normal 2 2 5 8 3 7" xfId="25625" xr:uid="{00000000-0005-0000-0000-0000A6630000}"/>
    <cellStyle name="Normal 2 2 5 8 3 8" xfId="25626" xr:uid="{00000000-0005-0000-0000-0000A7630000}"/>
    <cellStyle name="Normal 2 2 5 8 3 9" xfId="25627" xr:uid="{00000000-0005-0000-0000-0000A8630000}"/>
    <cellStyle name="Normal 2 2 5 8 4" xfId="25628" xr:uid="{00000000-0005-0000-0000-0000A9630000}"/>
    <cellStyle name="Normal 2 2 5 8 4 10" xfId="25629" xr:uid="{00000000-0005-0000-0000-0000AA630000}"/>
    <cellStyle name="Normal 2 2 5 8 4 2" xfId="25630" xr:uid="{00000000-0005-0000-0000-0000AB630000}"/>
    <cellStyle name="Normal 2 2 5 8 4 3" xfId="25631" xr:uid="{00000000-0005-0000-0000-0000AC630000}"/>
    <cellStyle name="Normal 2 2 5 8 4 4" xfId="25632" xr:uid="{00000000-0005-0000-0000-0000AD630000}"/>
    <cellStyle name="Normal 2 2 5 8 4 5" xfId="25633" xr:uid="{00000000-0005-0000-0000-0000AE630000}"/>
    <cellStyle name="Normal 2 2 5 8 4 6" xfId="25634" xr:uid="{00000000-0005-0000-0000-0000AF630000}"/>
    <cellStyle name="Normal 2 2 5 8 4 7" xfId="25635" xr:uid="{00000000-0005-0000-0000-0000B0630000}"/>
    <cellStyle name="Normal 2 2 5 8 4 8" xfId="25636" xr:uid="{00000000-0005-0000-0000-0000B1630000}"/>
    <cellStyle name="Normal 2 2 5 8 4 9" xfId="25637" xr:uid="{00000000-0005-0000-0000-0000B2630000}"/>
    <cellStyle name="Normal 2 2 5 8 5" xfId="25638" xr:uid="{00000000-0005-0000-0000-0000B3630000}"/>
    <cellStyle name="Normal 2 2 5 8 5 10" xfId="25639" xr:uid="{00000000-0005-0000-0000-0000B4630000}"/>
    <cellStyle name="Normal 2 2 5 8 5 2" xfId="25640" xr:uid="{00000000-0005-0000-0000-0000B5630000}"/>
    <cellStyle name="Normal 2 2 5 8 5 3" xfId="25641" xr:uid="{00000000-0005-0000-0000-0000B6630000}"/>
    <cellStyle name="Normal 2 2 5 8 5 4" xfId="25642" xr:uid="{00000000-0005-0000-0000-0000B7630000}"/>
    <cellStyle name="Normal 2 2 5 8 5 5" xfId="25643" xr:uid="{00000000-0005-0000-0000-0000B8630000}"/>
    <cellStyle name="Normal 2 2 5 8 5 6" xfId="25644" xr:uid="{00000000-0005-0000-0000-0000B9630000}"/>
    <cellStyle name="Normal 2 2 5 8 5 7" xfId="25645" xr:uid="{00000000-0005-0000-0000-0000BA630000}"/>
    <cellStyle name="Normal 2 2 5 8 5 8" xfId="25646" xr:uid="{00000000-0005-0000-0000-0000BB630000}"/>
    <cellStyle name="Normal 2 2 5 8 5 9" xfId="25647" xr:uid="{00000000-0005-0000-0000-0000BC630000}"/>
    <cellStyle name="Normal 2 2 5 8 6" xfId="25648" xr:uid="{00000000-0005-0000-0000-0000BD630000}"/>
    <cellStyle name="Normal 2 2 5 8 7" xfId="25649" xr:uid="{00000000-0005-0000-0000-0000BE630000}"/>
    <cellStyle name="Normal 2 2 5 8 8" xfId="25650" xr:uid="{00000000-0005-0000-0000-0000BF630000}"/>
    <cellStyle name="Normal 2 2 5 8 9" xfId="25651" xr:uid="{00000000-0005-0000-0000-0000C0630000}"/>
    <cellStyle name="Normal 2 2 5 9" xfId="25652" xr:uid="{00000000-0005-0000-0000-0000C1630000}"/>
    <cellStyle name="Normal 2 2 5 9 10" xfId="25653" xr:uid="{00000000-0005-0000-0000-0000C2630000}"/>
    <cellStyle name="Normal 2 2 5 9 11" xfId="25654" xr:uid="{00000000-0005-0000-0000-0000C3630000}"/>
    <cellStyle name="Normal 2 2 5 9 12" xfId="25655" xr:uid="{00000000-0005-0000-0000-0000C4630000}"/>
    <cellStyle name="Normal 2 2 5 9 13" xfId="25656" xr:uid="{00000000-0005-0000-0000-0000C5630000}"/>
    <cellStyle name="Normal 2 2 5 9 14" xfId="25657" xr:uid="{00000000-0005-0000-0000-0000C6630000}"/>
    <cellStyle name="Normal 2 2 5 9 2" xfId="25658" xr:uid="{00000000-0005-0000-0000-0000C7630000}"/>
    <cellStyle name="Normal 2 2 5 9 2 10" xfId="25659" xr:uid="{00000000-0005-0000-0000-0000C8630000}"/>
    <cellStyle name="Normal 2 2 5 9 2 2" xfId="25660" xr:uid="{00000000-0005-0000-0000-0000C9630000}"/>
    <cellStyle name="Normal 2 2 5 9 2 3" xfId="25661" xr:uid="{00000000-0005-0000-0000-0000CA630000}"/>
    <cellStyle name="Normal 2 2 5 9 2 4" xfId="25662" xr:uid="{00000000-0005-0000-0000-0000CB630000}"/>
    <cellStyle name="Normal 2 2 5 9 2 5" xfId="25663" xr:uid="{00000000-0005-0000-0000-0000CC630000}"/>
    <cellStyle name="Normal 2 2 5 9 2 6" xfId="25664" xr:uid="{00000000-0005-0000-0000-0000CD630000}"/>
    <cellStyle name="Normal 2 2 5 9 2 7" xfId="25665" xr:uid="{00000000-0005-0000-0000-0000CE630000}"/>
    <cellStyle name="Normal 2 2 5 9 2 8" xfId="25666" xr:uid="{00000000-0005-0000-0000-0000CF630000}"/>
    <cellStyle name="Normal 2 2 5 9 2 9" xfId="25667" xr:uid="{00000000-0005-0000-0000-0000D0630000}"/>
    <cellStyle name="Normal 2 2 5 9 3" xfId="25668" xr:uid="{00000000-0005-0000-0000-0000D1630000}"/>
    <cellStyle name="Normal 2 2 5 9 3 10" xfId="25669" xr:uid="{00000000-0005-0000-0000-0000D2630000}"/>
    <cellStyle name="Normal 2 2 5 9 3 2" xfId="25670" xr:uid="{00000000-0005-0000-0000-0000D3630000}"/>
    <cellStyle name="Normal 2 2 5 9 3 3" xfId="25671" xr:uid="{00000000-0005-0000-0000-0000D4630000}"/>
    <cellStyle name="Normal 2 2 5 9 3 4" xfId="25672" xr:uid="{00000000-0005-0000-0000-0000D5630000}"/>
    <cellStyle name="Normal 2 2 5 9 3 5" xfId="25673" xr:uid="{00000000-0005-0000-0000-0000D6630000}"/>
    <cellStyle name="Normal 2 2 5 9 3 6" xfId="25674" xr:uid="{00000000-0005-0000-0000-0000D7630000}"/>
    <cellStyle name="Normal 2 2 5 9 3 7" xfId="25675" xr:uid="{00000000-0005-0000-0000-0000D8630000}"/>
    <cellStyle name="Normal 2 2 5 9 3 8" xfId="25676" xr:uid="{00000000-0005-0000-0000-0000D9630000}"/>
    <cellStyle name="Normal 2 2 5 9 3 9" xfId="25677" xr:uid="{00000000-0005-0000-0000-0000DA630000}"/>
    <cellStyle name="Normal 2 2 5 9 4" xfId="25678" xr:uid="{00000000-0005-0000-0000-0000DB630000}"/>
    <cellStyle name="Normal 2 2 5 9 4 10" xfId="25679" xr:uid="{00000000-0005-0000-0000-0000DC630000}"/>
    <cellStyle name="Normal 2 2 5 9 4 2" xfId="25680" xr:uid="{00000000-0005-0000-0000-0000DD630000}"/>
    <cellStyle name="Normal 2 2 5 9 4 3" xfId="25681" xr:uid="{00000000-0005-0000-0000-0000DE630000}"/>
    <cellStyle name="Normal 2 2 5 9 4 4" xfId="25682" xr:uid="{00000000-0005-0000-0000-0000DF630000}"/>
    <cellStyle name="Normal 2 2 5 9 4 5" xfId="25683" xr:uid="{00000000-0005-0000-0000-0000E0630000}"/>
    <cellStyle name="Normal 2 2 5 9 4 6" xfId="25684" xr:uid="{00000000-0005-0000-0000-0000E1630000}"/>
    <cellStyle name="Normal 2 2 5 9 4 7" xfId="25685" xr:uid="{00000000-0005-0000-0000-0000E2630000}"/>
    <cellStyle name="Normal 2 2 5 9 4 8" xfId="25686" xr:uid="{00000000-0005-0000-0000-0000E3630000}"/>
    <cellStyle name="Normal 2 2 5 9 4 9" xfId="25687" xr:uid="{00000000-0005-0000-0000-0000E4630000}"/>
    <cellStyle name="Normal 2 2 5 9 5" xfId="25688" xr:uid="{00000000-0005-0000-0000-0000E5630000}"/>
    <cellStyle name="Normal 2 2 5 9 5 10" xfId="25689" xr:uid="{00000000-0005-0000-0000-0000E6630000}"/>
    <cellStyle name="Normal 2 2 5 9 5 2" xfId="25690" xr:uid="{00000000-0005-0000-0000-0000E7630000}"/>
    <cellStyle name="Normal 2 2 5 9 5 3" xfId="25691" xr:uid="{00000000-0005-0000-0000-0000E8630000}"/>
    <cellStyle name="Normal 2 2 5 9 5 4" xfId="25692" xr:uid="{00000000-0005-0000-0000-0000E9630000}"/>
    <cellStyle name="Normal 2 2 5 9 5 5" xfId="25693" xr:uid="{00000000-0005-0000-0000-0000EA630000}"/>
    <cellStyle name="Normal 2 2 5 9 5 6" xfId="25694" xr:uid="{00000000-0005-0000-0000-0000EB630000}"/>
    <cellStyle name="Normal 2 2 5 9 5 7" xfId="25695" xr:uid="{00000000-0005-0000-0000-0000EC630000}"/>
    <cellStyle name="Normal 2 2 5 9 5 8" xfId="25696" xr:uid="{00000000-0005-0000-0000-0000ED630000}"/>
    <cellStyle name="Normal 2 2 5 9 5 9" xfId="25697" xr:uid="{00000000-0005-0000-0000-0000EE630000}"/>
    <cellStyle name="Normal 2 2 5 9 6" xfId="25698" xr:uid="{00000000-0005-0000-0000-0000EF630000}"/>
    <cellStyle name="Normal 2 2 5 9 7" xfId="25699" xr:uid="{00000000-0005-0000-0000-0000F0630000}"/>
    <cellStyle name="Normal 2 2 5 9 8" xfId="25700" xr:uid="{00000000-0005-0000-0000-0000F1630000}"/>
    <cellStyle name="Normal 2 2 5 9 9" xfId="25701" xr:uid="{00000000-0005-0000-0000-0000F2630000}"/>
    <cellStyle name="Normal 2 2 50" xfId="25702" xr:uid="{00000000-0005-0000-0000-0000F3630000}"/>
    <cellStyle name="Normal 2 2 51" xfId="25703" xr:uid="{00000000-0005-0000-0000-0000F4630000}"/>
    <cellStyle name="Normal 2 2 52" xfId="25704" xr:uid="{00000000-0005-0000-0000-0000F5630000}"/>
    <cellStyle name="Normal 2 2 6" xfId="25705" xr:uid="{00000000-0005-0000-0000-0000F6630000}"/>
    <cellStyle name="Normal 2 2 6 2" xfId="25706" xr:uid="{00000000-0005-0000-0000-0000F7630000}"/>
    <cellStyle name="Normal 2 2 6 3" xfId="25707" xr:uid="{00000000-0005-0000-0000-0000F8630000}"/>
    <cellStyle name="Normal 2 2 7" xfId="25708" xr:uid="{00000000-0005-0000-0000-0000F9630000}"/>
    <cellStyle name="Normal 2 2 7 2" xfId="25709" xr:uid="{00000000-0005-0000-0000-0000FA630000}"/>
    <cellStyle name="Normal 2 2 7 3" xfId="25710" xr:uid="{00000000-0005-0000-0000-0000FB630000}"/>
    <cellStyle name="Normal 2 2 8" xfId="25711" xr:uid="{00000000-0005-0000-0000-0000FC630000}"/>
    <cellStyle name="Normal 2 2 8 2" xfId="25712" xr:uid="{00000000-0005-0000-0000-0000FD630000}"/>
    <cellStyle name="Normal 2 2 8 3" xfId="25713" xr:uid="{00000000-0005-0000-0000-0000FE630000}"/>
    <cellStyle name="Normal 2 2 9" xfId="25714" xr:uid="{00000000-0005-0000-0000-0000FF630000}"/>
    <cellStyle name="Normal 2 2 9 2" xfId="25715" xr:uid="{00000000-0005-0000-0000-000000640000}"/>
    <cellStyle name="Normal 2 2 9 3" xfId="25716" xr:uid="{00000000-0005-0000-0000-000001640000}"/>
    <cellStyle name="Normal 2 20" xfId="25717" xr:uid="{00000000-0005-0000-0000-000002640000}"/>
    <cellStyle name="Normal 2 20 2" xfId="25718" xr:uid="{00000000-0005-0000-0000-000003640000}"/>
    <cellStyle name="Normal 2 20 3" xfId="25719" xr:uid="{00000000-0005-0000-0000-000004640000}"/>
    <cellStyle name="Normal 2 21" xfId="25720" xr:uid="{00000000-0005-0000-0000-000005640000}"/>
    <cellStyle name="Normal 2 21 2" xfId="25721" xr:uid="{00000000-0005-0000-0000-000006640000}"/>
    <cellStyle name="Normal 2 21 3" xfId="25722" xr:uid="{00000000-0005-0000-0000-000007640000}"/>
    <cellStyle name="Normal 2 22" xfId="25723" xr:uid="{00000000-0005-0000-0000-000008640000}"/>
    <cellStyle name="Normal 2 22 2" xfId="25724" xr:uid="{00000000-0005-0000-0000-000009640000}"/>
    <cellStyle name="Normal 2 22 3" xfId="25725" xr:uid="{00000000-0005-0000-0000-00000A640000}"/>
    <cellStyle name="Normal 2 23" xfId="25726" xr:uid="{00000000-0005-0000-0000-00000B640000}"/>
    <cellStyle name="Normal 2 23 2" xfId="25727" xr:uid="{00000000-0005-0000-0000-00000C640000}"/>
    <cellStyle name="Normal 2 23 2 2" xfId="25728" xr:uid="{00000000-0005-0000-0000-00000D640000}"/>
    <cellStyle name="Normal 2 23 3" xfId="25729" xr:uid="{00000000-0005-0000-0000-00000E640000}"/>
    <cellStyle name="Normal 2 24" xfId="25730" xr:uid="{00000000-0005-0000-0000-00000F640000}"/>
    <cellStyle name="Normal 2 24 2" xfId="25731" xr:uid="{00000000-0005-0000-0000-000010640000}"/>
    <cellStyle name="Normal 2 24 3" xfId="25732" xr:uid="{00000000-0005-0000-0000-000011640000}"/>
    <cellStyle name="Normal 2 25" xfId="25733" xr:uid="{00000000-0005-0000-0000-000012640000}"/>
    <cellStyle name="Normal 2 25 2" xfId="25734" xr:uid="{00000000-0005-0000-0000-000013640000}"/>
    <cellStyle name="Normal 2 25 3" xfId="25735" xr:uid="{00000000-0005-0000-0000-000014640000}"/>
    <cellStyle name="Normal 2 26" xfId="25736" xr:uid="{00000000-0005-0000-0000-000015640000}"/>
    <cellStyle name="Normal 2 26 2" xfId="25737" xr:uid="{00000000-0005-0000-0000-000016640000}"/>
    <cellStyle name="Normal 2 26 3" xfId="25738" xr:uid="{00000000-0005-0000-0000-000017640000}"/>
    <cellStyle name="Normal 2 27" xfId="25739" xr:uid="{00000000-0005-0000-0000-000018640000}"/>
    <cellStyle name="Normal 2 27 2" xfId="25740" xr:uid="{00000000-0005-0000-0000-000019640000}"/>
    <cellStyle name="Normal 2 27 3" xfId="25741" xr:uid="{00000000-0005-0000-0000-00001A640000}"/>
    <cellStyle name="Normal 2 28" xfId="25742" xr:uid="{00000000-0005-0000-0000-00001B640000}"/>
    <cellStyle name="Normal 2 28 2" xfId="25743" xr:uid="{00000000-0005-0000-0000-00001C640000}"/>
    <cellStyle name="Normal 2 28 3" xfId="25744" xr:uid="{00000000-0005-0000-0000-00001D640000}"/>
    <cellStyle name="Normal 2 29" xfId="25745" xr:uid="{00000000-0005-0000-0000-00001E640000}"/>
    <cellStyle name="Normal 2 29 2" xfId="25746" xr:uid="{00000000-0005-0000-0000-00001F640000}"/>
    <cellStyle name="Normal 2 29 3" xfId="25747" xr:uid="{00000000-0005-0000-0000-000020640000}"/>
    <cellStyle name="Normal 2 3" xfId="424" xr:uid="{00000000-0005-0000-0000-000021640000}"/>
    <cellStyle name="Normal 2 3 10" xfId="25749" xr:uid="{00000000-0005-0000-0000-000022640000}"/>
    <cellStyle name="Normal 2 3 10 10" xfId="25750" xr:uid="{00000000-0005-0000-0000-000023640000}"/>
    <cellStyle name="Normal 2 3 10 11" xfId="25751" xr:uid="{00000000-0005-0000-0000-000024640000}"/>
    <cellStyle name="Normal 2 3 10 12" xfId="25752" xr:uid="{00000000-0005-0000-0000-000025640000}"/>
    <cellStyle name="Normal 2 3 10 13" xfId="25753" xr:uid="{00000000-0005-0000-0000-000026640000}"/>
    <cellStyle name="Normal 2 3 10 14" xfId="25754" xr:uid="{00000000-0005-0000-0000-000027640000}"/>
    <cellStyle name="Normal 2 3 10 2" xfId="25755" xr:uid="{00000000-0005-0000-0000-000028640000}"/>
    <cellStyle name="Normal 2 3 10 2 10" xfId="25756" xr:uid="{00000000-0005-0000-0000-000029640000}"/>
    <cellStyle name="Normal 2 3 10 2 2" xfId="25757" xr:uid="{00000000-0005-0000-0000-00002A640000}"/>
    <cellStyle name="Normal 2 3 10 2 3" xfId="25758" xr:uid="{00000000-0005-0000-0000-00002B640000}"/>
    <cellStyle name="Normal 2 3 10 2 4" xfId="25759" xr:uid="{00000000-0005-0000-0000-00002C640000}"/>
    <cellStyle name="Normal 2 3 10 2 5" xfId="25760" xr:uid="{00000000-0005-0000-0000-00002D640000}"/>
    <cellStyle name="Normal 2 3 10 2 6" xfId="25761" xr:uid="{00000000-0005-0000-0000-00002E640000}"/>
    <cellStyle name="Normal 2 3 10 2 7" xfId="25762" xr:uid="{00000000-0005-0000-0000-00002F640000}"/>
    <cellStyle name="Normal 2 3 10 2 8" xfId="25763" xr:uid="{00000000-0005-0000-0000-000030640000}"/>
    <cellStyle name="Normal 2 3 10 2 9" xfId="25764" xr:uid="{00000000-0005-0000-0000-000031640000}"/>
    <cellStyle name="Normal 2 3 10 3" xfId="25765" xr:uid="{00000000-0005-0000-0000-000032640000}"/>
    <cellStyle name="Normal 2 3 10 3 10" xfId="25766" xr:uid="{00000000-0005-0000-0000-000033640000}"/>
    <cellStyle name="Normal 2 3 10 3 2" xfId="25767" xr:uid="{00000000-0005-0000-0000-000034640000}"/>
    <cellStyle name="Normal 2 3 10 3 3" xfId="25768" xr:uid="{00000000-0005-0000-0000-000035640000}"/>
    <cellStyle name="Normal 2 3 10 3 4" xfId="25769" xr:uid="{00000000-0005-0000-0000-000036640000}"/>
    <cellStyle name="Normal 2 3 10 3 5" xfId="25770" xr:uid="{00000000-0005-0000-0000-000037640000}"/>
    <cellStyle name="Normal 2 3 10 3 6" xfId="25771" xr:uid="{00000000-0005-0000-0000-000038640000}"/>
    <cellStyle name="Normal 2 3 10 3 7" xfId="25772" xr:uid="{00000000-0005-0000-0000-000039640000}"/>
    <cellStyle name="Normal 2 3 10 3 8" xfId="25773" xr:uid="{00000000-0005-0000-0000-00003A640000}"/>
    <cellStyle name="Normal 2 3 10 3 9" xfId="25774" xr:uid="{00000000-0005-0000-0000-00003B640000}"/>
    <cellStyle name="Normal 2 3 10 4" xfId="25775" xr:uid="{00000000-0005-0000-0000-00003C640000}"/>
    <cellStyle name="Normal 2 3 10 4 10" xfId="25776" xr:uid="{00000000-0005-0000-0000-00003D640000}"/>
    <cellStyle name="Normal 2 3 10 4 2" xfId="25777" xr:uid="{00000000-0005-0000-0000-00003E640000}"/>
    <cellStyle name="Normal 2 3 10 4 3" xfId="25778" xr:uid="{00000000-0005-0000-0000-00003F640000}"/>
    <cellStyle name="Normal 2 3 10 4 4" xfId="25779" xr:uid="{00000000-0005-0000-0000-000040640000}"/>
    <cellStyle name="Normal 2 3 10 4 5" xfId="25780" xr:uid="{00000000-0005-0000-0000-000041640000}"/>
    <cellStyle name="Normal 2 3 10 4 6" xfId="25781" xr:uid="{00000000-0005-0000-0000-000042640000}"/>
    <cellStyle name="Normal 2 3 10 4 7" xfId="25782" xr:uid="{00000000-0005-0000-0000-000043640000}"/>
    <cellStyle name="Normal 2 3 10 4 8" xfId="25783" xr:uid="{00000000-0005-0000-0000-000044640000}"/>
    <cellStyle name="Normal 2 3 10 4 9" xfId="25784" xr:uid="{00000000-0005-0000-0000-000045640000}"/>
    <cellStyle name="Normal 2 3 10 5" xfId="25785" xr:uid="{00000000-0005-0000-0000-000046640000}"/>
    <cellStyle name="Normal 2 3 10 5 10" xfId="25786" xr:uid="{00000000-0005-0000-0000-000047640000}"/>
    <cellStyle name="Normal 2 3 10 5 2" xfId="25787" xr:uid="{00000000-0005-0000-0000-000048640000}"/>
    <cellStyle name="Normal 2 3 10 5 3" xfId="25788" xr:uid="{00000000-0005-0000-0000-000049640000}"/>
    <cellStyle name="Normal 2 3 10 5 4" xfId="25789" xr:uid="{00000000-0005-0000-0000-00004A640000}"/>
    <cellStyle name="Normal 2 3 10 5 5" xfId="25790" xr:uid="{00000000-0005-0000-0000-00004B640000}"/>
    <cellStyle name="Normal 2 3 10 5 6" xfId="25791" xr:uid="{00000000-0005-0000-0000-00004C640000}"/>
    <cellStyle name="Normal 2 3 10 5 7" xfId="25792" xr:uid="{00000000-0005-0000-0000-00004D640000}"/>
    <cellStyle name="Normal 2 3 10 5 8" xfId="25793" xr:uid="{00000000-0005-0000-0000-00004E640000}"/>
    <cellStyle name="Normal 2 3 10 5 9" xfId="25794" xr:uid="{00000000-0005-0000-0000-00004F640000}"/>
    <cellStyle name="Normal 2 3 10 6" xfId="25795" xr:uid="{00000000-0005-0000-0000-000050640000}"/>
    <cellStyle name="Normal 2 3 10 7" xfId="25796" xr:uid="{00000000-0005-0000-0000-000051640000}"/>
    <cellStyle name="Normal 2 3 10 8" xfId="25797" xr:uid="{00000000-0005-0000-0000-000052640000}"/>
    <cellStyle name="Normal 2 3 10 9" xfId="25798" xr:uid="{00000000-0005-0000-0000-000053640000}"/>
    <cellStyle name="Normal 2 3 11" xfId="25799" xr:uid="{00000000-0005-0000-0000-000054640000}"/>
    <cellStyle name="Normal 2 3 11 10" xfId="25800" xr:uid="{00000000-0005-0000-0000-000055640000}"/>
    <cellStyle name="Normal 2 3 11 11" xfId="25801" xr:uid="{00000000-0005-0000-0000-000056640000}"/>
    <cellStyle name="Normal 2 3 11 12" xfId="25802" xr:uid="{00000000-0005-0000-0000-000057640000}"/>
    <cellStyle name="Normal 2 3 11 13" xfId="25803" xr:uid="{00000000-0005-0000-0000-000058640000}"/>
    <cellStyle name="Normal 2 3 11 14" xfId="25804" xr:uid="{00000000-0005-0000-0000-000059640000}"/>
    <cellStyle name="Normal 2 3 11 2" xfId="25805" xr:uid="{00000000-0005-0000-0000-00005A640000}"/>
    <cellStyle name="Normal 2 3 11 2 10" xfId="25806" xr:uid="{00000000-0005-0000-0000-00005B640000}"/>
    <cellStyle name="Normal 2 3 11 2 2" xfId="25807" xr:uid="{00000000-0005-0000-0000-00005C640000}"/>
    <cellStyle name="Normal 2 3 11 2 3" xfId="25808" xr:uid="{00000000-0005-0000-0000-00005D640000}"/>
    <cellStyle name="Normal 2 3 11 2 4" xfId="25809" xr:uid="{00000000-0005-0000-0000-00005E640000}"/>
    <cellStyle name="Normal 2 3 11 2 5" xfId="25810" xr:uid="{00000000-0005-0000-0000-00005F640000}"/>
    <cellStyle name="Normal 2 3 11 2 6" xfId="25811" xr:uid="{00000000-0005-0000-0000-000060640000}"/>
    <cellStyle name="Normal 2 3 11 2 7" xfId="25812" xr:uid="{00000000-0005-0000-0000-000061640000}"/>
    <cellStyle name="Normal 2 3 11 2 8" xfId="25813" xr:uid="{00000000-0005-0000-0000-000062640000}"/>
    <cellStyle name="Normal 2 3 11 2 9" xfId="25814" xr:uid="{00000000-0005-0000-0000-000063640000}"/>
    <cellStyle name="Normal 2 3 11 3" xfId="25815" xr:uid="{00000000-0005-0000-0000-000064640000}"/>
    <cellStyle name="Normal 2 3 11 3 10" xfId="25816" xr:uid="{00000000-0005-0000-0000-000065640000}"/>
    <cellStyle name="Normal 2 3 11 3 2" xfId="25817" xr:uid="{00000000-0005-0000-0000-000066640000}"/>
    <cellStyle name="Normal 2 3 11 3 3" xfId="25818" xr:uid="{00000000-0005-0000-0000-000067640000}"/>
    <cellStyle name="Normal 2 3 11 3 4" xfId="25819" xr:uid="{00000000-0005-0000-0000-000068640000}"/>
    <cellStyle name="Normal 2 3 11 3 5" xfId="25820" xr:uid="{00000000-0005-0000-0000-000069640000}"/>
    <cellStyle name="Normal 2 3 11 3 6" xfId="25821" xr:uid="{00000000-0005-0000-0000-00006A640000}"/>
    <cellStyle name="Normal 2 3 11 3 7" xfId="25822" xr:uid="{00000000-0005-0000-0000-00006B640000}"/>
    <cellStyle name="Normal 2 3 11 3 8" xfId="25823" xr:uid="{00000000-0005-0000-0000-00006C640000}"/>
    <cellStyle name="Normal 2 3 11 3 9" xfId="25824" xr:uid="{00000000-0005-0000-0000-00006D640000}"/>
    <cellStyle name="Normal 2 3 11 4" xfId="25825" xr:uid="{00000000-0005-0000-0000-00006E640000}"/>
    <cellStyle name="Normal 2 3 11 4 10" xfId="25826" xr:uid="{00000000-0005-0000-0000-00006F640000}"/>
    <cellStyle name="Normal 2 3 11 4 2" xfId="25827" xr:uid="{00000000-0005-0000-0000-000070640000}"/>
    <cellStyle name="Normal 2 3 11 4 3" xfId="25828" xr:uid="{00000000-0005-0000-0000-000071640000}"/>
    <cellStyle name="Normal 2 3 11 4 4" xfId="25829" xr:uid="{00000000-0005-0000-0000-000072640000}"/>
    <cellStyle name="Normal 2 3 11 4 5" xfId="25830" xr:uid="{00000000-0005-0000-0000-000073640000}"/>
    <cellStyle name="Normal 2 3 11 4 6" xfId="25831" xr:uid="{00000000-0005-0000-0000-000074640000}"/>
    <cellStyle name="Normal 2 3 11 4 7" xfId="25832" xr:uid="{00000000-0005-0000-0000-000075640000}"/>
    <cellStyle name="Normal 2 3 11 4 8" xfId="25833" xr:uid="{00000000-0005-0000-0000-000076640000}"/>
    <cellStyle name="Normal 2 3 11 4 9" xfId="25834" xr:uid="{00000000-0005-0000-0000-000077640000}"/>
    <cellStyle name="Normal 2 3 11 5" xfId="25835" xr:uid="{00000000-0005-0000-0000-000078640000}"/>
    <cellStyle name="Normal 2 3 11 5 10" xfId="25836" xr:uid="{00000000-0005-0000-0000-000079640000}"/>
    <cellStyle name="Normal 2 3 11 5 2" xfId="25837" xr:uid="{00000000-0005-0000-0000-00007A640000}"/>
    <cellStyle name="Normal 2 3 11 5 3" xfId="25838" xr:uid="{00000000-0005-0000-0000-00007B640000}"/>
    <cellStyle name="Normal 2 3 11 5 4" xfId="25839" xr:uid="{00000000-0005-0000-0000-00007C640000}"/>
    <cellStyle name="Normal 2 3 11 5 5" xfId="25840" xr:uid="{00000000-0005-0000-0000-00007D640000}"/>
    <cellStyle name="Normal 2 3 11 5 6" xfId="25841" xr:uid="{00000000-0005-0000-0000-00007E640000}"/>
    <cellStyle name="Normal 2 3 11 5 7" xfId="25842" xr:uid="{00000000-0005-0000-0000-00007F640000}"/>
    <cellStyle name="Normal 2 3 11 5 8" xfId="25843" xr:uid="{00000000-0005-0000-0000-000080640000}"/>
    <cellStyle name="Normal 2 3 11 5 9" xfId="25844" xr:uid="{00000000-0005-0000-0000-000081640000}"/>
    <cellStyle name="Normal 2 3 11 6" xfId="25845" xr:uid="{00000000-0005-0000-0000-000082640000}"/>
    <cellStyle name="Normal 2 3 11 7" xfId="25846" xr:uid="{00000000-0005-0000-0000-000083640000}"/>
    <cellStyle name="Normal 2 3 11 8" xfId="25847" xr:uid="{00000000-0005-0000-0000-000084640000}"/>
    <cellStyle name="Normal 2 3 11 9" xfId="25848" xr:uid="{00000000-0005-0000-0000-000085640000}"/>
    <cellStyle name="Normal 2 3 12" xfId="25849" xr:uid="{00000000-0005-0000-0000-000086640000}"/>
    <cellStyle name="Normal 2 3 12 10" xfId="25850" xr:uid="{00000000-0005-0000-0000-000087640000}"/>
    <cellStyle name="Normal 2 3 12 11" xfId="25851" xr:uid="{00000000-0005-0000-0000-000088640000}"/>
    <cellStyle name="Normal 2 3 12 12" xfId="25852" xr:uid="{00000000-0005-0000-0000-000089640000}"/>
    <cellStyle name="Normal 2 3 12 13" xfId="25853" xr:uid="{00000000-0005-0000-0000-00008A640000}"/>
    <cellStyle name="Normal 2 3 12 14" xfId="25854" xr:uid="{00000000-0005-0000-0000-00008B640000}"/>
    <cellStyle name="Normal 2 3 12 2" xfId="25855" xr:uid="{00000000-0005-0000-0000-00008C640000}"/>
    <cellStyle name="Normal 2 3 12 2 10" xfId="25856" xr:uid="{00000000-0005-0000-0000-00008D640000}"/>
    <cellStyle name="Normal 2 3 12 2 2" xfId="25857" xr:uid="{00000000-0005-0000-0000-00008E640000}"/>
    <cellStyle name="Normal 2 3 12 2 3" xfId="25858" xr:uid="{00000000-0005-0000-0000-00008F640000}"/>
    <cellStyle name="Normal 2 3 12 2 4" xfId="25859" xr:uid="{00000000-0005-0000-0000-000090640000}"/>
    <cellStyle name="Normal 2 3 12 2 5" xfId="25860" xr:uid="{00000000-0005-0000-0000-000091640000}"/>
    <cellStyle name="Normal 2 3 12 2 6" xfId="25861" xr:uid="{00000000-0005-0000-0000-000092640000}"/>
    <cellStyle name="Normal 2 3 12 2 7" xfId="25862" xr:uid="{00000000-0005-0000-0000-000093640000}"/>
    <cellStyle name="Normal 2 3 12 2 8" xfId="25863" xr:uid="{00000000-0005-0000-0000-000094640000}"/>
    <cellStyle name="Normal 2 3 12 2 9" xfId="25864" xr:uid="{00000000-0005-0000-0000-000095640000}"/>
    <cellStyle name="Normal 2 3 12 3" xfId="25865" xr:uid="{00000000-0005-0000-0000-000096640000}"/>
    <cellStyle name="Normal 2 3 12 3 10" xfId="25866" xr:uid="{00000000-0005-0000-0000-000097640000}"/>
    <cellStyle name="Normal 2 3 12 3 2" xfId="25867" xr:uid="{00000000-0005-0000-0000-000098640000}"/>
    <cellStyle name="Normal 2 3 12 3 3" xfId="25868" xr:uid="{00000000-0005-0000-0000-000099640000}"/>
    <cellStyle name="Normal 2 3 12 3 4" xfId="25869" xr:uid="{00000000-0005-0000-0000-00009A640000}"/>
    <cellStyle name="Normal 2 3 12 3 5" xfId="25870" xr:uid="{00000000-0005-0000-0000-00009B640000}"/>
    <cellStyle name="Normal 2 3 12 3 6" xfId="25871" xr:uid="{00000000-0005-0000-0000-00009C640000}"/>
    <cellStyle name="Normal 2 3 12 3 7" xfId="25872" xr:uid="{00000000-0005-0000-0000-00009D640000}"/>
    <cellStyle name="Normal 2 3 12 3 8" xfId="25873" xr:uid="{00000000-0005-0000-0000-00009E640000}"/>
    <cellStyle name="Normal 2 3 12 3 9" xfId="25874" xr:uid="{00000000-0005-0000-0000-00009F640000}"/>
    <cellStyle name="Normal 2 3 12 4" xfId="25875" xr:uid="{00000000-0005-0000-0000-0000A0640000}"/>
    <cellStyle name="Normal 2 3 12 4 10" xfId="25876" xr:uid="{00000000-0005-0000-0000-0000A1640000}"/>
    <cellStyle name="Normal 2 3 12 4 2" xfId="25877" xr:uid="{00000000-0005-0000-0000-0000A2640000}"/>
    <cellStyle name="Normal 2 3 12 4 3" xfId="25878" xr:uid="{00000000-0005-0000-0000-0000A3640000}"/>
    <cellStyle name="Normal 2 3 12 4 4" xfId="25879" xr:uid="{00000000-0005-0000-0000-0000A4640000}"/>
    <cellStyle name="Normal 2 3 12 4 5" xfId="25880" xr:uid="{00000000-0005-0000-0000-0000A5640000}"/>
    <cellStyle name="Normal 2 3 12 4 6" xfId="25881" xr:uid="{00000000-0005-0000-0000-0000A6640000}"/>
    <cellStyle name="Normal 2 3 12 4 7" xfId="25882" xr:uid="{00000000-0005-0000-0000-0000A7640000}"/>
    <cellStyle name="Normal 2 3 12 4 8" xfId="25883" xr:uid="{00000000-0005-0000-0000-0000A8640000}"/>
    <cellStyle name="Normal 2 3 12 4 9" xfId="25884" xr:uid="{00000000-0005-0000-0000-0000A9640000}"/>
    <cellStyle name="Normal 2 3 12 5" xfId="25885" xr:uid="{00000000-0005-0000-0000-0000AA640000}"/>
    <cellStyle name="Normal 2 3 12 5 10" xfId="25886" xr:uid="{00000000-0005-0000-0000-0000AB640000}"/>
    <cellStyle name="Normal 2 3 12 5 2" xfId="25887" xr:uid="{00000000-0005-0000-0000-0000AC640000}"/>
    <cellStyle name="Normal 2 3 12 5 3" xfId="25888" xr:uid="{00000000-0005-0000-0000-0000AD640000}"/>
    <cellStyle name="Normal 2 3 12 5 4" xfId="25889" xr:uid="{00000000-0005-0000-0000-0000AE640000}"/>
    <cellStyle name="Normal 2 3 12 5 5" xfId="25890" xr:uid="{00000000-0005-0000-0000-0000AF640000}"/>
    <cellStyle name="Normal 2 3 12 5 6" xfId="25891" xr:uid="{00000000-0005-0000-0000-0000B0640000}"/>
    <cellStyle name="Normal 2 3 12 5 7" xfId="25892" xr:uid="{00000000-0005-0000-0000-0000B1640000}"/>
    <cellStyle name="Normal 2 3 12 5 8" xfId="25893" xr:uid="{00000000-0005-0000-0000-0000B2640000}"/>
    <cellStyle name="Normal 2 3 12 5 9" xfId="25894" xr:uid="{00000000-0005-0000-0000-0000B3640000}"/>
    <cellStyle name="Normal 2 3 12 6" xfId="25895" xr:uid="{00000000-0005-0000-0000-0000B4640000}"/>
    <cellStyle name="Normal 2 3 12 7" xfId="25896" xr:uid="{00000000-0005-0000-0000-0000B5640000}"/>
    <cellStyle name="Normal 2 3 12 8" xfId="25897" xr:uid="{00000000-0005-0000-0000-0000B6640000}"/>
    <cellStyle name="Normal 2 3 12 9" xfId="25898" xr:uid="{00000000-0005-0000-0000-0000B7640000}"/>
    <cellStyle name="Normal 2 3 13" xfId="25899" xr:uid="{00000000-0005-0000-0000-0000B8640000}"/>
    <cellStyle name="Normal 2 3 13 10" xfId="25900" xr:uid="{00000000-0005-0000-0000-0000B9640000}"/>
    <cellStyle name="Normal 2 3 13 11" xfId="25901" xr:uid="{00000000-0005-0000-0000-0000BA640000}"/>
    <cellStyle name="Normal 2 3 13 12" xfId="25902" xr:uid="{00000000-0005-0000-0000-0000BB640000}"/>
    <cellStyle name="Normal 2 3 13 13" xfId="25903" xr:uid="{00000000-0005-0000-0000-0000BC640000}"/>
    <cellStyle name="Normal 2 3 13 14" xfId="25904" xr:uid="{00000000-0005-0000-0000-0000BD640000}"/>
    <cellStyle name="Normal 2 3 13 2" xfId="25905" xr:uid="{00000000-0005-0000-0000-0000BE640000}"/>
    <cellStyle name="Normal 2 3 13 2 10" xfId="25906" xr:uid="{00000000-0005-0000-0000-0000BF640000}"/>
    <cellStyle name="Normal 2 3 13 2 2" xfId="25907" xr:uid="{00000000-0005-0000-0000-0000C0640000}"/>
    <cellStyle name="Normal 2 3 13 2 3" xfId="25908" xr:uid="{00000000-0005-0000-0000-0000C1640000}"/>
    <cellStyle name="Normal 2 3 13 2 4" xfId="25909" xr:uid="{00000000-0005-0000-0000-0000C2640000}"/>
    <cellStyle name="Normal 2 3 13 2 5" xfId="25910" xr:uid="{00000000-0005-0000-0000-0000C3640000}"/>
    <cellStyle name="Normal 2 3 13 2 6" xfId="25911" xr:uid="{00000000-0005-0000-0000-0000C4640000}"/>
    <cellStyle name="Normal 2 3 13 2 7" xfId="25912" xr:uid="{00000000-0005-0000-0000-0000C5640000}"/>
    <cellStyle name="Normal 2 3 13 2 8" xfId="25913" xr:uid="{00000000-0005-0000-0000-0000C6640000}"/>
    <cellStyle name="Normal 2 3 13 2 9" xfId="25914" xr:uid="{00000000-0005-0000-0000-0000C7640000}"/>
    <cellStyle name="Normal 2 3 13 3" xfId="25915" xr:uid="{00000000-0005-0000-0000-0000C8640000}"/>
    <cellStyle name="Normal 2 3 13 3 10" xfId="25916" xr:uid="{00000000-0005-0000-0000-0000C9640000}"/>
    <cellStyle name="Normal 2 3 13 3 2" xfId="25917" xr:uid="{00000000-0005-0000-0000-0000CA640000}"/>
    <cellStyle name="Normal 2 3 13 3 3" xfId="25918" xr:uid="{00000000-0005-0000-0000-0000CB640000}"/>
    <cellStyle name="Normal 2 3 13 3 4" xfId="25919" xr:uid="{00000000-0005-0000-0000-0000CC640000}"/>
    <cellStyle name="Normal 2 3 13 3 5" xfId="25920" xr:uid="{00000000-0005-0000-0000-0000CD640000}"/>
    <cellStyle name="Normal 2 3 13 3 6" xfId="25921" xr:uid="{00000000-0005-0000-0000-0000CE640000}"/>
    <cellStyle name="Normal 2 3 13 3 7" xfId="25922" xr:uid="{00000000-0005-0000-0000-0000CF640000}"/>
    <cellStyle name="Normal 2 3 13 3 8" xfId="25923" xr:uid="{00000000-0005-0000-0000-0000D0640000}"/>
    <cellStyle name="Normal 2 3 13 3 9" xfId="25924" xr:uid="{00000000-0005-0000-0000-0000D1640000}"/>
    <cellStyle name="Normal 2 3 13 4" xfId="25925" xr:uid="{00000000-0005-0000-0000-0000D2640000}"/>
    <cellStyle name="Normal 2 3 13 4 10" xfId="25926" xr:uid="{00000000-0005-0000-0000-0000D3640000}"/>
    <cellStyle name="Normal 2 3 13 4 2" xfId="25927" xr:uid="{00000000-0005-0000-0000-0000D4640000}"/>
    <cellStyle name="Normal 2 3 13 4 3" xfId="25928" xr:uid="{00000000-0005-0000-0000-0000D5640000}"/>
    <cellStyle name="Normal 2 3 13 4 4" xfId="25929" xr:uid="{00000000-0005-0000-0000-0000D6640000}"/>
    <cellStyle name="Normal 2 3 13 4 5" xfId="25930" xr:uid="{00000000-0005-0000-0000-0000D7640000}"/>
    <cellStyle name="Normal 2 3 13 4 6" xfId="25931" xr:uid="{00000000-0005-0000-0000-0000D8640000}"/>
    <cellStyle name="Normal 2 3 13 4 7" xfId="25932" xr:uid="{00000000-0005-0000-0000-0000D9640000}"/>
    <cellStyle name="Normal 2 3 13 4 8" xfId="25933" xr:uid="{00000000-0005-0000-0000-0000DA640000}"/>
    <cellStyle name="Normal 2 3 13 4 9" xfId="25934" xr:uid="{00000000-0005-0000-0000-0000DB640000}"/>
    <cellStyle name="Normal 2 3 13 5" xfId="25935" xr:uid="{00000000-0005-0000-0000-0000DC640000}"/>
    <cellStyle name="Normal 2 3 13 5 10" xfId="25936" xr:uid="{00000000-0005-0000-0000-0000DD640000}"/>
    <cellStyle name="Normal 2 3 13 5 2" xfId="25937" xr:uid="{00000000-0005-0000-0000-0000DE640000}"/>
    <cellStyle name="Normal 2 3 13 5 3" xfId="25938" xr:uid="{00000000-0005-0000-0000-0000DF640000}"/>
    <cellStyle name="Normal 2 3 13 5 4" xfId="25939" xr:uid="{00000000-0005-0000-0000-0000E0640000}"/>
    <cellStyle name="Normal 2 3 13 5 5" xfId="25940" xr:uid="{00000000-0005-0000-0000-0000E1640000}"/>
    <cellStyle name="Normal 2 3 13 5 6" xfId="25941" xr:uid="{00000000-0005-0000-0000-0000E2640000}"/>
    <cellStyle name="Normal 2 3 13 5 7" xfId="25942" xr:uid="{00000000-0005-0000-0000-0000E3640000}"/>
    <cellStyle name="Normal 2 3 13 5 8" xfId="25943" xr:uid="{00000000-0005-0000-0000-0000E4640000}"/>
    <cellStyle name="Normal 2 3 13 5 9" xfId="25944" xr:uid="{00000000-0005-0000-0000-0000E5640000}"/>
    <cellStyle name="Normal 2 3 13 6" xfId="25945" xr:uid="{00000000-0005-0000-0000-0000E6640000}"/>
    <cellStyle name="Normal 2 3 13 7" xfId="25946" xr:uid="{00000000-0005-0000-0000-0000E7640000}"/>
    <cellStyle name="Normal 2 3 13 8" xfId="25947" xr:uid="{00000000-0005-0000-0000-0000E8640000}"/>
    <cellStyle name="Normal 2 3 13 9" xfId="25948" xr:uid="{00000000-0005-0000-0000-0000E9640000}"/>
    <cellStyle name="Normal 2 3 14" xfId="25949" xr:uid="{00000000-0005-0000-0000-0000EA640000}"/>
    <cellStyle name="Normal 2 3 14 10" xfId="25950" xr:uid="{00000000-0005-0000-0000-0000EB640000}"/>
    <cellStyle name="Normal 2 3 14 11" xfId="25951" xr:uid="{00000000-0005-0000-0000-0000EC640000}"/>
    <cellStyle name="Normal 2 3 14 12" xfId="25952" xr:uid="{00000000-0005-0000-0000-0000ED640000}"/>
    <cellStyle name="Normal 2 3 14 13" xfId="25953" xr:uid="{00000000-0005-0000-0000-0000EE640000}"/>
    <cellStyle name="Normal 2 3 14 14" xfId="25954" xr:uid="{00000000-0005-0000-0000-0000EF640000}"/>
    <cellStyle name="Normal 2 3 14 2" xfId="25955" xr:uid="{00000000-0005-0000-0000-0000F0640000}"/>
    <cellStyle name="Normal 2 3 14 2 10" xfId="25956" xr:uid="{00000000-0005-0000-0000-0000F1640000}"/>
    <cellStyle name="Normal 2 3 14 2 2" xfId="25957" xr:uid="{00000000-0005-0000-0000-0000F2640000}"/>
    <cellStyle name="Normal 2 3 14 2 3" xfId="25958" xr:uid="{00000000-0005-0000-0000-0000F3640000}"/>
    <cellStyle name="Normal 2 3 14 2 4" xfId="25959" xr:uid="{00000000-0005-0000-0000-0000F4640000}"/>
    <cellStyle name="Normal 2 3 14 2 5" xfId="25960" xr:uid="{00000000-0005-0000-0000-0000F5640000}"/>
    <cellStyle name="Normal 2 3 14 2 6" xfId="25961" xr:uid="{00000000-0005-0000-0000-0000F6640000}"/>
    <cellStyle name="Normal 2 3 14 2 7" xfId="25962" xr:uid="{00000000-0005-0000-0000-0000F7640000}"/>
    <cellStyle name="Normal 2 3 14 2 8" xfId="25963" xr:uid="{00000000-0005-0000-0000-0000F8640000}"/>
    <cellStyle name="Normal 2 3 14 2 9" xfId="25964" xr:uid="{00000000-0005-0000-0000-0000F9640000}"/>
    <cellStyle name="Normal 2 3 14 3" xfId="25965" xr:uid="{00000000-0005-0000-0000-0000FA640000}"/>
    <cellStyle name="Normal 2 3 14 3 10" xfId="25966" xr:uid="{00000000-0005-0000-0000-0000FB640000}"/>
    <cellStyle name="Normal 2 3 14 3 2" xfId="25967" xr:uid="{00000000-0005-0000-0000-0000FC640000}"/>
    <cellStyle name="Normal 2 3 14 3 3" xfId="25968" xr:uid="{00000000-0005-0000-0000-0000FD640000}"/>
    <cellStyle name="Normal 2 3 14 3 4" xfId="25969" xr:uid="{00000000-0005-0000-0000-0000FE640000}"/>
    <cellStyle name="Normal 2 3 14 3 5" xfId="25970" xr:uid="{00000000-0005-0000-0000-0000FF640000}"/>
    <cellStyle name="Normal 2 3 14 3 6" xfId="25971" xr:uid="{00000000-0005-0000-0000-000000650000}"/>
    <cellStyle name="Normal 2 3 14 3 7" xfId="25972" xr:uid="{00000000-0005-0000-0000-000001650000}"/>
    <cellStyle name="Normal 2 3 14 3 8" xfId="25973" xr:uid="{00000000-0005-0000-0000-000002650000}"/>
    <cellStyle name="Normal 2 3 14 3 9" xfId="25974" xr:uid="{00000000-0005-0000-0000-000003650000}"/>
    <cellStyle name="Normal 2 3 14 4" xfId="25975" xr:uid="{00000000-0005-0000-0000-000004650000}"/>
    <cellStyle name="Normal 2 3 14 4 10" xfId="25976" xr:uid="{00000000-0005-0000-0000-000005650000}"/>
    <cellStyle name="Normal 2 3 14 4 2" xfId="25977" xr:uid="{00000000-0005-0000-0000-000006650000}"/>
    <cellStyle name="Normal 2 3 14 4 3" xfId="25978" xr:uid="{00000000-0005-0000-0000-000007650000}"/>
    <cellStyle name="Normal 2 3 14 4 4" xfId="25979" xr:uid="{00000000-0005-0000-0000-000008650000}"/>
    <cellStyle name="Normal 2 3 14 4 5" xfId="25980" xr:uid="{00000000-0005-0000-0000-000009650000}"/>
    <cellStyle name="Normal 2 3 14 4 6" xfId="25981" xr:uid="{00000000-0005-0000-0000-00000A650000}"/>
    <cellStyle name="Normal 2 3 14 4 7" xfId="25982" xr:uid="{00000000-0005-0000-0000-00000B650000}"/>
    <cellStyle name="Normal 2 3 14 4 8" xfId="25983" xr:uid="{00000000-0005-0000-0000-00000C650000}"/>
    <cellStyle name="Normal 2 3 14 4 9" xfId="25984" xr:uid="{00000000-0005-0000-0000-00000D650000}"/>
    <cellStyle name="Normal 2 3 14 5" xfId="25985" xr:uid="{00000000-0005-0000-0000-00000E650000}"/>
    <cellStyle name="Normal 2 3 14 5 10" xfId="25986" xr:uid="{00000000-0005-0000-0000-00000F650000}"/>
    <cellStyle name="Normal 2 3 14 5 2" xfId="25987" xr:uid="{00000000-0005-0000-0000-000010650000}"/>
    <cellStyle name="Normal 2 3 14 5 3" xfId="25988" xr:uid="{00000000-0005-0000-0000-000011650000}"/>
    <cellStyle name="Normal 2 3 14 5 4" xfId="25989" xr:uid="{00000000-0005-0000-0000-000012650000}"/>
    <cellStyle name="Normal 2 3 14 5 5" xfId="25990" xr:uid="{00000000-0005-0000-0000-000013650000}"/>
    <cellStyle name="Normal 2 3 14 5 6" xfId="25991" xr:uid="{00000000-0005-0000-0000-000014650000}"/>
    <cellStyle name="Normal 2 3 14 5 7" xfId="25992" xr:uid="{00000000-0005-0000-0000-000015650000}"/>
    <cellStyle name="Normal 2 3 14 5 8" xfId="25993" xr:uid="{00000000-0005-0000-0000-000016650000}"/>
    <cellStyle name="Normal 2 3 14 5 9" xfId="25994" xr:uid="{00000000-0005-0000-0000-000017650000}"/>
    <cellStyle name="Normal 2 3 14 6" xfId="25995" xr:uid="{00000000-0005-0000-0000-000018650000}"/>
    <cellStyle name="Normal 2 3 14 7" xfId="25996" xr:uid="{00000000-0005-0000-0000-000019650000}"/>
    <cellStyle name="Normal 2 3 14 8" xfId="25997" xr:uid="{00000000-0005-0000-0000-00001A650000}"/>
    <cellStyle name="Normal 2 3 14 9" xfId="25998" xr:uid="{00000000-0005-0000-0000-00001B650000}"/>
    <cellStyle name="Normal 2 3 15" xfId="25999" xr:uid="{00000000-0005-0000-0000-00001C650000}"/>
    <cellStyle name="Normal 2 3 15 10" xfId="26000" xr:uid="{00000000-0005-0000-0000-00001D650000}"/>
    <cellStyle name="Normal 2 3 15 11" xfId="26001" xr:uid="{00000000-0005-0000-0000-00001E650000}"/>
    <cellStyle name="Normal 2 3 15 12" xfId="26002" xr:uid="{00000000-0005-0000-0000-00001F650000}"/>
    <cellStyle name="Normal 2 3 15 13" xfId="26003" xr:uid="{00000000-0005-0000-0000-000020650000}"/>
    <cellStyle name="Normal 2 3 15 14" xfId="26004" xr:uid="{00000000-0005-0000-0000-000021650000}"/>
    <cellStyle name="Normal 2 3 15 2" xfId="26005" xr:uid="{00000000-0005-0000-0000-000022650000}"/>
    <cellStyle name="Normal 2 3 15 2 10" xfId="26006" xr:uid="{00000000-0005-0000-0000-000023650000}"/>
    <cellStyle name="Normal 2 3 15 2 2" xfId="26007" xr:uid="{00000000-0005-0000-0000-000024650000}"/>
    <cellStyle name="Normal 2 3 15 2 3" xfId="26008" xr:uid="{00000000-0005-0000-0000-000025650000}"/>
    <cellStyle name="Normal 2 3 15 2 4" xfId="26009" xr:uid="{00000000-0005-0000-0000-000026650000}"/>
    <cellStyle name="Normal 2 3 15 2 5" xfId="26010" xr:uid="{00000000-0005-0000-0000-000027650000}"/>
    <cellStyle name="Normal 2 3 15 2 6" xfId="26011" xr:uid="{00000000-0005-0000-0000-000028650000}"/>
    <cellStyle name="Normal 2 3 15 2 7" xfId="26012" xr:uid="{00000000-0005-0000-0000-000029650000}"/>
    <cellStyle name="Normal 2 3 15 2 8" xfId="26013" xr:uid="{00000000-0005-0000-0000-00002A650000}"/>
    <cellStyle name="Normal 2 3 15 2 9" xfId="26014" xr:uid="{00000000-0005-0000-0000-00002B650000}"/>
    <cellStyle name="Normal 2 3 15 3" xfId="26015" xr:uid="{00000000-0005-0000-0000-00002C650000}"/>
    <cellStyle name="Normal 2 3 15 3 10" xfId="26016" xr:uid="{00000000-0005-0000-0000-00002D650000}"/>
    <cellStyle name="Normal 2 3 15 3 2" xfId="26017" xr:uid="{00000000-0005-0000-0000-00002E650000}"/>
    <cellStyle name="Normal 2 3 15 3 3" xfId="26018" xr:uid="{00000000-0005-0000-0000-00002F650000}"/>
    <cellStyle name="Normal 2 3 15 3 4" xfId="26019" xr:uid="{00000000-0005-0000-0000-000030650000}"/>
    <cellStyle name="Normal 2 3 15 3 5" xfId="26020" xr:uid="{00000000-0005-0000-0000-000031650000}"/>
    <cellStyle name="Normal 2 3 15 3 6" xfId="26021" xr:uid="{00000000-0005-0000-0000-000032650000}"/>
    <cellStyle name="Normal 2 3 15 3 7" xfId="26022" xr:uid="{00000000-0005-0000-0000-000033650000}"/>
    <cellStyle name="Normal 2 3 15 3 8" xfId="26023" xr:uid="{00000000-0005-0000-0000-000034650000}"/>
    <cellStyle name="Normal 2 3 15 3 9" xfId="26024" xr:uid="{00000000-0005-0000-0000-000035650000}"/>
    <cellStyle name="Normal 2 3 15 4" xfId="26025" xr:uid="{00000000-0005-0000-0000-000036650000}"/>
    <cellStyle name="Normal 2 3 15 4 10" xfId="26026" xr:uid="{00000000-0005-0000-0000-000037650000}"/>
    <cellStyle name="Normal 2 3 15 4 2" xfId="26027" xr:uid="{00000000-0005-0000-0000-000038650000}"/>
    <cellStyle name="Normal 2 3 15 4 3" xfId="26028" xr:uid="{00000000-0005-0000-0000-000039650000}"/>
    <cellStyle name="Normal 2 3 15 4 4" xfId="26029" xr:uid="{00000000-0005-0000-0000-00003A650000}"/>
    <cellStyle name="Normal 2 3 15 4 5" xfId="26030" xr:uid="{00000000-0005-0000-0000-00003B650000}"/>
    <cellStyle name="Normal 2 3 15 4 6" xfId="26031" xr:uid="{00000000-0005-0000-0000-00003C650000}"/>
    <cellStyle name="Normal 2 3 15 4 7" xfId="26032" xr:uid="{00000000-0005-0000-0000-00003D650000}"/>
    <cellStyle name="Normal 2 3 15 4 8" xfId="26033" xr:uid="{00000000-0005-0000-0000-00003E650000}"/>
    <cellStyle name="Normal 2 3 15 4 9" xfId="26034" xr:uid="{00000000-0005-0000-0000-00003F650000}"/>
    <cellStyle name="Normal 2 3 15 5" xfId="26035" xr:uid="{00000000-0005-0000-0000-000040650000}"/>
    <cellStyle name="Normal 2 3 15 5 10" xfId="26036" xr:uid="{00000000-0005-0000-0000-000041650000}"/>
    <cellStyle name="Normal 2 3 15 5 2" xfId="26037" xr:uid="{00000000-0005-0000-0000-000042650000}"/>
    <cellStyle name="Normal 2 3 15 5 3" xfId="26038" xr:uid="{00000000-0005-0000-0000-000043650000}"/>
    <cellStyle name="Normal 2 3 15 5 4" xfId="26039" xr:uid="{00000000-0005-0000-0000-000044650000}"/>
    <cellStyle name="Normal 2 3 15 5 5" xfId="26040" xr:uid="{00000000-0005-0000-0000-000045650000}"/>
    <cellStyle name="Normal 2 3 15 5 6" xfId="26041" xr:uid="{00000000-0005-0000-0000-000046650000}"/>
    <cellStyle name="Normal 2 3 15 5 7" xfId="26042" xr:uid="{00000000-0005-0000-0000-000047650000}"/>
    <cellStyle name="Normal 2 3 15 5 8" xfId="26043" xr:uid="{00000000-0005-0000-0000-000048650000}"/>
    <cellStyle name="Normal 2 3 15 5 9" xfId="26044" xr:uid="{00000000-0005-0000-0000-000049650000}"/>
    <cellStyle name="Normal 2 3 15 6" xfId="26045" xr:uid="{00000000-0005-0000-0000-00004A650000}"/>
    <cellStyle name="Normal 2 3 15 7" xfId="26046" xr:uid="{00000000-0005-0000-0000-00004B650000}"/>
    <cellStyle name="Normal 2 3 15 8" xfId="26047" xr:uid="{00000000-0005-0000-0000-00004C650000}"/>
    <cellStyle name="Normal 2 3 15 9" xfId="26048" xr:uid="{00000000-0005-0000-0000-00004D650000}"/>
    <cellStyle name="Normal 2 3 16" xfId="26049" xr:uid="{00000000-0005-0000-0000-00004E650000}"/>
    <cellStyle name="Normal 2 3 16 10" xfId="26050" xr:uid="{00000000-0005-0000-0000-00004F650000}"/>
    <cellStyle name="Normal 2 3 16 11" xfId="26051" xr:uid="{00000000-0005-0000-0000-000050650000}"/>
    <cellStyle name="Normal 2 3 16 12" xfId="26052" xr:uid="{00000000-0005-0000-0000-000051650000}"/>
    <cellStyle name="Normal 2 3 16 13" xfId="26053" xr:uid="{00000000-0005-0000-0000-000052650000}"/>
    <cellStyle name="Normal 2 3 16 14" xfId="26054" xr:uid="{00000000-0005-0000-0000-000053650000}"/>
    <cellStyle name="Normal 2 3 16 2" xfId="26055" xr:uid="{00000000-0005-0000-0000-000054650000}"/>
    <cellStyle name="Normal 2 3 16 2 10" xfId="26056" xr:uid="{00000000-0005-0000-0000-000055650000}"/>
    <cellStyle name="Normal 2 3 16 2 2" xfId="26057" xr:uid="{00000000-0005-0000-0000-000056650000}"/>
    <cellStyle name="Normal 2 3 16 2 3" xfId="26058" xr:uid="{00000000-0005-0000-0000-000057650000}"/>
    <cellStyle name="Normal 2 3 16 2 4" xfId="26059" xr:uid="{00000000-0005-0000-0000-000058650000}"/>
    <cellStyle name="Normal 2 3 16 2 5" xfId="26060" xr:uid="{00000000-0005-0000-0000-000059650000}"/>
    <cellStyle name="Normal 2 3 16 2 6" xfId="26061" xr:uid="{00000000-0005-0000-0000-00005A650000}"/>
    <cellStyle name="Normal 2 3 16 2 7" xfId="26062" xr:uid="{00000000-0005-0000-0000-00005B650000}"/>
    <cellStyle name="Normal 2 3 16 2 8" xfId="26063" xr:uid="{00000000-0005-0000-0000-00005C650000}"/>
    <cellStyle name="Normal 2 3 16 2 9" xfId="26064" xr:uid="{00000000-0005-0000-0000-00005D650000}"/>
    <cellStyle name="Normal 2 3 16 3" xfId="26065" xr:uid="{00000000-0005-0000-0000-00005E650000}"/>
    <cellStyle name="Normal 2 3 16 3 10" xfId="26066" xr:uid="{00000000-0005-0000-0000-00005F650000}"/>
    <cellStyle name="Normal 2 3 16 3 2" xfId="26067" xr:uid="{00000000-0005-0000-0000-000060650000}"/>
    <cellStyle name="Normal 2 3 16 3 3" xfId="26068" xr:uid="{00000000-0005-0000-0000-000061650000}"/>
    <cellStyle name="Normal 2 3 16 3 4" xfId="26069" xr:uid="{00000000-0005-0000-0000-000062650000}"/>
    <cellStyle name="Normal 2 3 16 3 5" xfId="26070" xr:uid="{00000000-0005-0000-0000-000063650000}"/>
    <cellStyle name="Normal 2 3 16 3 6" xfId="26071" xr:uid="{00000000-0005-0000-0000-000064650000}"/>
    <cellStyle name="Normal 2 3 16 3 7" xfId="26072" xr:uid="{00000000-0005-0000-0000-000065650000}"/>
    <cellStyle name="Normal 2 3 16 3 8" xfId="26073" xr:uid="{00000000-0005-0000-0000-000066650000}"/>
    <cellStyle name="Normal 2 3 16 3 9" xfId="26074" xr:uid="{00000000-0005-0000-0000-000067650000}"/>
    <cellStyle name="Normal 2 3 16 4" xfId="26075" xr:uid="{00000000-0005-0000-0000-000068650000}"/>
    <cellStyle name="Normal 2 3 16 4 10" xfId="26076" xr:uid="{00000000-0005-0000-0000-000069650000}"/>
    <cellStyle name="Normal 2 3 16 4 2" xfId="26077" xr:uid="{00000000-0005-0000-0000-00006A650000}"/>
    <cellStyle name="Normal 2 3 16 4 3" xfId="26078" xr:uid="{00000000-0005-0000-0000-00006B650000}"/>
    <cellStyle name="Normal 2 3 16 4 4" xfId="26079" xr:uid="{00000000-0005-0000-0000-00006C650000}"/>
    <cellStyle name="Normal 2 3 16 4 5" xfId="26080" xr:uid="{00000000-0005-0000-0000-00006D650000}"/>
    <cellStyle name="Normal 2 3 16 4 6" xfId="26081" xr:uid="{00000000-0005-0000-0000-00006E650000}"/>
    <cellStyle name="Normal 2 3 16 4 7" xfId="26082" xr:uid="{00000000-0005-0000-0000-00006F650000}"/>
    <cellStyle name="Normal 2 3 16 4 8" xfId="26083" xr:uid="{00000000-0005-0000-0000-000070650000}"/>
    <cellStyle name="Normal 2 3 16 4 9" xfId="26084" xr:uid="{00000000-0005-0000-0000-000071650000}"/>
    <cellStyle name="Normal 2 3 16 5" xfId="26085" xr:uid="{00000000-0005-0000-0000-000072650000}"/>
    <cellStyle name="Normal 2 3 16 5 10" xfId="26086" xr:uid="{00000000-0005-0000-0000-000073650000}"/>
    <cellStyle name="Normal 2 3 16 5 2" xfId="26087" xr:uid="{00000000-0005-0000-0000-000074650000}"/>
    <cellStyle name="Normal 2 3 16 5 3" xfId="26088" xr:uid="{00000000-0005-0000-0000-000075650000}"/>
    <cellStyle name="Normal 2 3 16 5 4" xfId="26089" xr:uid="{00000000-0005-0000-0000-000076650000}"/>
    <cellStyle name="Normal 2 3 16 5 5" xfId="26090" xr:uid="{00000000-0005-0000-0000-000077650000}"/>
    <cellStyle name="Normal 2 3 16 5 6" xfId="26091" xr:uid="{00000000-0005-0000-0000-000078650000}"/>
    <cellStyle name="Normal 2 3 16 5 7" xfId="26092" xr:uid="{00000000-0005-0000-0000-000079650000}"/>
    <cellStyle name="Normal 2 3 16 5 8" xfId="26093" xr:uid="{00000000-0005-0000-0000-00007A650000}"/>
    <cellStyle name="Normal 2 3 16 5 9" xfId="26094" xr:uid="{00000000-0005-0000-0000-00007B650000}"/>
    <cellStyle name="Normal 2 3 16 6" xfId="26095" xr:uid="{00000000-0005-0000-0000-00007C650000}"/>
    <cellStyle name="Normal 2 3 16 7" xfId="26096" xr:uid="{00000000-0005-0000-0000-00007D650000}"/>
    <cellStyle name="Normal 2 3 16 8" xfId="26097" xr:uid="{00000000-0005-0000-0000-00007E650000}"/>
    <cellStyle name="Normal 2 3 16 9" xfId="26098" xr:uid="{00000000-0005-0000-0000-00007F650000}"/>
    <cellStyle name="Normal 2 3 17" xfId="26099" xr:uid="{00000000-0005-0000-0000-000080650000}"/>
    <cellStyle name="Normal 2 3 17 10" xfId="26100" xr:uid="{00000000-0005-0000-0000-000081650000}"/>
    <cellStyle name="Normal 2 3 17 11" xfId="26101" xr:uid="{00000000-0005-0000-0000-000082650000}"/>
    <cellStyle name="Normal 2 3 17 12" xfId="26102" xr:uid="{00000000-0005-0000-0000-000083650000}"/>
    <cellStyle name="Normal 2 3 17 13" xfId="26103" xr:uid="{00000000-0005-0000-0000-000084650000}"/>
    <cellStyle name="Normal 2 3 17 14" xfId="26104" xr:uid="{00000000-0005-0000-0000-000085650000}"/>
    <cellStyle name="Normal 2 3 17 2" xfId="26105" xr:uid="{00000000-0005-0000-0000-000086650000}"/>
    <cellStyle name="Normal 2 3 17 2 10" xfId="26106" xr:uid="{00000000-0005-0000-0000-000087650000}"/>
    <cellStyle name="Normal 2 3 17 2 2" xfId="26107" xr:uid="{00000000-0005-0000-0000-000088650000}"/>
    <cellStyle name="Normal 2 3 17 2 3" xfId="26108" xr:uid="{00000000-0005-0000-0000-000089650000}"/>
    <cellStyle name="Normal 2 3 17 2 4" xfId="26109" xr:uid="{00000000-0005-0000-0000-00008A650000}"/>
    <cellStyle name="Normal 2 3 17 2 5" xfId="26110" xr:uid="{00000000-0005-0000-0000-00008B650000}"/>
    <cellStyle name="Normal 2 3 17 2 6" xfId="26111" xr:uid="{00000000-0005-0000-0000-00008C650000}"/>
    <cellStyle name="Normal 2 3 17 2 7" xfId="26112" xr:uid="{00000000-0005-0000-0000-00008D650000}"/>
    <cellStyle name="Normal 2 3 17 2 8" xfId="26113" xr:uid="{00000000-0005-0000-0000-00008E650000}"/>
    <cellStyle name="Normal 2 3 17 2 9" xfId="26114" xr:uid="{00000000-0005-0000-0000-00008F650000}"/>
    <cellStyle name="Normal 2 3 17 3" xfId="26115" xr:uid="{00000000-0005-0000-0000-000090650000}"/>
    <cellStyle name="Normal 2 3 17 3 10" xfId="26116" xr:uid="{00000000-0005-0000-0000-000091650000}"/>
    <cellStyle name="Normal 2 3 17 3 2" xfId="26117" xr:uid="{00000000-0005-0000-0000-000092650000}"/>
    <cellStyle name="Normal 2 3 17 3 3" xfId="26118" xr:uid="{00000000-0005-0000-0000-000093650000}"/>
    <cellStyle name="Normal 2 3 17 3 4" xfId="26119" xr:uid="{00000000-0005-0000-0000-000094650000}"/>
    <cellStyle name="Normal 2 3 17 3 5" xfId="26120" xr:uid="{00000000-0005-0000-0000-000095650000}"/>
    <cellStyle name="Normal 2 3 17 3 6" xfId="26121" xr:uid="{00000000-0005-0000-0000-000096650000}"/>
    <cellStyle name="Normal 2 3 17 3 7" xfId="26122" xr:uid="{00000000-0005-0000-0000-000097650000}"/>
    <cellStyle name="Normal 2 3 17 3 8" xfId="26123" xr:uid="{00000000-0005-0000-0000-000098650000}"/>
    <cellStyle name="Normal 2 3 17 3 9" xfId="26124" xr:uid="{00000000-0005-0000-0000-000099650000}"/>
    <cellStyle name="Normal 2 3 17 4" xfId="26125" xr:uid="{00000000-0005-0000-0000-00009A650000}"/>
    <cellStyle name="Normal 2 3 17 4 10" xfId="26126" xr:uid="{00000000-0005-0000-0000-00009B650000}"/>
    <cellStyle name="Normal 2 3 17 4 2" xfId="26127" xr:uid="{00000000-0005-0000-0000-00009C650000}"/>
    <cellStyle name="Normal 2 3 17 4 3" xfId="26128" xr:uid="{00000000-0005-0000-0000-00009D650000}"/>
    <cellStyle name="Normal 2 3 17 4 4" xfId="26129" xr:uid="{00000000-0005-0000-0000-00009E650000}"/>
    <cellStyle name="Normal 2 3 17 4 5" xfId="26130" xr:uid="{00000000-0005-0000-0000-00009F650000}"/>
    <cellStyle name="Normal 2 3 17 4 6" xfId="26131" xr:uid="{00000000-0005-0000-0000-0000A0650000}"/>
    <cellStyle name="Normal 2 3 17 4 7" xfId="26132" xr:uid="{00000000-0005-0000-0000-0000A1650000}"/>
    <cellStyle name="Normal 2 3 17 4 8" xfId="26133" xr:uid="{00000000-0005-0000-0000-0000A2650000}"/>
    <cellStyle name="Normal 2 3 17 4 9" xfId="26134" xr:uid="{00000000-0005-0000-0000-0000A3650000}"/>
    <cellStyle name="Normal 2 3 17 5" xfId="26135" xr:uid="{00000000-0005-0000-0000-0000A4650000}"/>
    <cellStyle name="Normal 2 3 17 5 10" xfId="26136" xr:uid="{00000000-0005-0000-0000-0000A5650000}"/>
    <cellStyle name="Normal 2 3 17 5 2" xfId="26137" xr:uid="{00000000-0005-0000-0000-0000A6650000}"/>
    <cellStyle name="Normal 2 3 17 5 3" xfId="26138" xr:uid="{00000000-0005-0000-0000-0000A7650000}"/>
    <cellStyle name="Normal 2 3 17 5 4" xfId="26139" xr:uid="{00000000-0005-0000-0000-0000A8650000}"/>
    <cellStyle name="Normal 2 3 17 5 5" xfId="26140" xr:uid="{00000000-0005-0000-0000-0000A9650000}"/>
    <cellStyle name="Normal 2 3 17 5 6" xfId="26141" xr:uid="{00000000-0005-0000-0000-0000AA650000}"/>
    <cellStyle name="Normal 2 3 17 5 7" xfId="26142" xr:uid="{00000000-0005-0000-0000-0000AB650000}"/>
    <cellStyle name="Normal 2 3 17 5 8" xfId="26143" xr:uid="{00000000-0005-0000-0000-0000AC650000}"/>
    <cellStyle name="Normal 2 3 17 5 9" xfId="26144" xr:uid="{00000000-0005-0000-0000-0000AD650000}"/>
    <cellStyle name="Normal 2 3 17 6" xfId="26145" xr:uid="{00000000-0005-0000-0000-0000AE650000}"/>
    <cellStyle name="Normal 2 3 17 7" xfId="26146" xr:uid="{00000000-0005-0000-0000-0000AF650000}"/>
    <cellStyle name="Normal 2 3 17 8" xfId="26147" xr:uid="{00000000-0005-0000-0000-0000B0650000}"/>
    <cellStyle name="Normal 2 3 17 9" xfId="26148" xr:uid="{00000000-0005-0000-0000-0000B1650000}"/>
    <cellStyle name="Normal 2 3 18" xfId="26149" xr:uid="{00000000-0005-0000-0000-0000B2650000}"/>
    <cellStyle name="Normal 2 3 18 10" xfId="26150" xr:uid="{00000000-0005-0000-0000-0000B3650000}"/>
    <cellStyle name="Normal 2 3 18 11" xfId="26151" xr:uid="{00000000-0005-0000-0000-0000B4650000}"/>
    <cellStyle name="Normal 2 3 18 12" xfId="26152" xr:uid="{00000000-0005-0000-0000-0000B5650000}"/>
    <cellStyle name="Normal 2 3 18 13" xfId="26153" xr:uid="{00000000-0005-0000-0000-0000B6650000}"/>
    <cellStyle name="Normal 2 3 18 14" xfId="26154" xr:uid="{00000000-0005-0000-0000-0000B7650000}"/>
    <cellStyle name="Normal 2 3 18 2" xfId="26155" xr:uid="{00000000-0005-0000-0000-0000B8650000}"/>
    <cellStyle name="Normal 2 3 18 2 10" xfId="26156" xr:uid="{00000000-0005-0000-0000-0000B9650000}"/>
    <cellStyle name="Normal 2 3 18 2 2" xfId="26157" xr:uid="{00000000-0005-0000-0000-0000BA650000}"/>
    <cellStyle name="Normal 2 3 18 2 3" xfId="26158" xr:uid="{00000000-0005-0000-0000-0000BB650000}"/>
    <cellStyle name="Normal 2 3 18 2 4" xfId="26159" xr:uid="{00000000-0005-0000-0000-0000BC650000}"/>
    <cellStyle name="Normal 2 3 18 2 5" xfId="26160" xr:uid="{00000000-0005-0000-0000-0000BD650000}"/>
    <cellStyle name="Normal 2 3 18 2 6" xfId="26161" xr:uid="{00000000-0005-0000-0000-0000BE650000}"/>
    <cellStyle name="Normal 2 3 18 2 7" xfId="26162" xr:uid="{00000000-0005-0000-0000-0000BF650000}"/>
    <cellStyle name="Normal 2 3 18 2 8" xfId="26163" xr:uid="{00000000-0005-0000-0000-0000C0650000}"/>
    <cellStyle name="Normal 2 3 18 2 9" xfId="26164" xr:uid="{00000000-0005-0000-0000-0000C1650000}"/>
    <cellStyle name="Normal 2 3 18 3" xfId="26165" xr:uid="{00000000-0005-0000-0000-0000C2650000}"/>
    <cellStyle name="Normal 2 3 18 3 10" xfId="26166" xr:uid="{00000000-0005-0000-0000-0000C3650000}"/>
    <cellStyle name="Normal 2 3 18 3 2" xfId="26167" xr:uid="{00000000-0005-0000-0000-0000C4650000}"/>
    <cellStyle name="Normal 2 3 18 3 3" xfId="26168" xr:uid="{00000000-0005-0000-0000-0000C5650000}"/>
    <cellStyle name="Normal 2 3 18 3 4" xfId="26169" xr:uid="{00000000-0005-0000-0000-0000C6650000}"/>
    <cellStyle name="Normal 2 3 18 3 5" xfId="26170" xr:uid="{00000000-0005-0000-0000-0000C7650000}"/>
    <cellStyle name="Normal 2 3 18 3 6" xfId="26171" xr:uid="{00000000-0005-0000-0000-0000C8650000}"/>
    <cellStyle name="Normal 2 3 18 3 7" xfId="26172" xr:uid="{00000000-0005-0000-0000-0000C9650000}"/>
    <cellStyle name="Normal 2 3 18 3 8" xfId="26173" xr:uid="{00000000-0005-0000-0000-0000CA650000}"/>
    <cellStyle name="Normal 2 3 18 3 9" xfId="26174" xr:uid="{00000000-0005-0000-0000-0000CB650000}"/>
    <cellStyle name="Normal 2 3 18 4" xfId="26175" xr:uid="{00000000-0005-0000-0000-0000CC650000}"/>
    <cellStyle name="Normal 2 3 18 4 10" xfId="26176" xr:uid="{00000000-0005-0000-0000-0000CD650000}"/>
    <cellStyle name="Normal 2 3 18 4 2" xfId="26177" xr:uid="{00000000-0005-0000-0000-0000CE650000}"/>
    <cellStyle name="Normal 2 3 18 4 3" xfId="26178" xr:uid="{00000000-0005-0000-0000-0000CF650000}"/>
    <cellStyle name="Normal 2 3 18 4 4" xfId="26179" xr:uid="{00000000-0005-0000-0000-0000D0650000}"/>
    <cellStyle name="Normal 2 3 18 4 5" xfId="26180" xr:uid="{00000000-0005-0000-0000-0000D1650000}"/>
    <cellStyle name="Normal 2 3 18 4 6" xfId="26181" xr:uid="{00000000-0005-0000-0000-0000D2650000}"/>
    <cellStyle name="Normal 2 3 18 4 7" xfId="26182" xr:uid="{00000000-0005-0000-0000-0000D3650000}"/>
    <cellStyle name="Normal 2 3 18 4 8" xfId="26183" xr:uid="{00000000-0005-0000-0000-0000D4650000}"/>
    <cellStyle name="Normal 2 3 18 4 9" xfId="26184" xr:uid="{00000000-0005-0000-0000-0000D5650000}"/>
    <cellStyle name="Normal 2 3 18 5" xfId="26185" xr:uid="{00000000-0005-0000-0000-0000D6650000}"/>
    <cellStyle name="Normal 2 3 18 5 10" xfId="26186" xr:uid="{00000000-0005-0000-0000-0000D7650000}"/>
    <cellStyle name="Normal 2 3 18 5 2" xfId="26187" xr:uid="{00000000-0005-0000-0000-0000D8650000}"/>
    <cellStyle name="Normal 2 3 18 5 3" xfId="26188" xr:uid="{00000000-0005-0000-0000-0000D9650000}"/>
    <cellStyle name="Normal 2 3 18 5 4" xfId="26189" xr:uid="{00000000-0005-0000-0000-0000DA650000}"/>
    <cellStyle name="Normal 2 3 18 5 5" xfId="26190" xr:uid="{00000000-0005-0000-0000-0000DB650000}"/>
    <cellStyle name="Normal 2 3 18 5 6" xfId="26191" xr:uid="{00000000-0005-0000-0000-0000DC650000}"/>
    <cellStyle name="Normal 2 3 18 5 7" xfId="26192" xr:uid="{00000000-0005-0000-0000-0000DD650000}"/>
    <cellStyle name="Normal 2 3 18 5 8" xfId="26193" xr:uid="{00000000-0005-0000-0000-0000DE650000}"/>
    <cellStyle name="Normal 2 3 18 5 9" xfId="26194" xr:uid="{00000000-0005-0000-0000-0000DF650000}"/>
    <cellStyle name="Normal 2 3 18 6" xfId="26195" xr:uid="{00000000-0005-0000-0000-0000E0650000}"/>
    <cellStyle name="Normal 2 3 18 7" xfId="26196" xr:uid="{00000000-0005-0000-0000-0000E1650000}"/>
    <cellStyle name="Normal 2 3 18 8" xfId="26197" xr:uid="{00000000-0005-0000-0000-0000E2650000}"/>
    <cellStyle name="Normal 2 3 18 9" xfId="26198" xr:uid="{00000000-0005-0000-0000-0000E3650000}"/>
    <cellStyle name="Normal 2 3 19" xfId="26199" xr:uid="{00000000-0005-0000-0000-0000E4650000}"/>
    <cellStyle name="Normal 2 3 19 10" xfId="26200" xr:uid="{00000000-0005-0000-0000-0000E5650000}"/>
    <cellStyle name="Normal 2 3 19 11" xfId="26201" xr:uid="{00000000-0005-0000-0000-0000E6650000}"/>
    <cellStyle name="Normal 2 3 19 12" xfId="26202" xr:uid="{00000000-0005-0000-0000-0000E7650000}"/>
    <cellStyle name="Normal 2 3 19 13" xfId="26203" xr:uid="{00000000-0005-0000-0000-0000E8650000}"/>
    <cellStyle name="Normal 2 3 19 14" xfId="26204" xr:uid="{00000000-0005-0000-0000-0000E9650000}"/>
    <cellStyle name="Normal 2 3 19 2" xfId="26205" xr:uid="{00000000-0005-0000-0000-0000EA650000}"/>
    <cellStyle name="Normal 2 3 19 2 10" xfId="26206" xr:uid="{00000000-0005-0000-0000-0000EB650000}"/>
    <cellStyle name="Normal 2 3 19 2 2" xfId="26207" xr:uid="{00000000-0005-0000-0000-0000EC650000}"/>
    <cellStyle name="Normal 2 3 19 2 3" xfId="26208" xr:uid="{00000000-0005-0000-0000-0000ED650000}"/>
    <cellStyle name="Normal 2 3 19 2 4" xfId="26209" xr:uid="{00000000-0005-0000-0000-0000EE650000}"/>
    <cellStyle name="Normal 2 3 19 2 5" xfId="26210" xr:uid="{00000000-0005-0000-0000-0000EF650000}"/>
    <cellStyle name="Normal 2 3 19 2 6" xfId="26211" xr:uid="{00000000-0005-0000-0000-0000F0650000}"/>
    <cellStyle name="Normal 2 3 19 2 7" xfId="26212" xr:uid="{00000000-0005-0000-0000-0000F1650000}"/>
    <cellStyle name="Normal 2 3 19 2 8" xfId="26213" xr:uid="{00000000-0005-0000-0000-0000F2650000}"/>
    <cellStyle name="Normal 2 3 19 2 9" xfId="26214" xr:uid="{00000000-0005-0000-0000-0000F3650000}"/>
    <cellStyle name="Normal 2 3 19 3" xfId="26215" xr:uid="{00000000-0005-0000-0000-0000F4650000}"/>
    <cellStyle name="Normal 2 3 19 3 10" xfId="26216" xr:uid="{00000000-0005-0000-0000-0000F5650000}"/>
    <cellStyle name="Normal 2 3 19 3 2" xfId="26217" xr:uid="{00000000-0005-0000-0000-0000F6650000}"/>
    <cellStyle name="Normal 2 3 19 3 3" xfId="26218" xr:uid="{00000000-0005-0000-0000-0000F7650000}"/>
    <cellStyle name="Normal 2 3 19 3 4" xfId="26219" xr:uid="{00000000-0005-0000-0000-0000F8650000}"/>
    <cellStyle name="Normal 2 3 19 3 5" xfId="26220" xr:uid="{00000000-0005-0000-0000-0000F9650000}"/>
    <cellStyle name="Normal 2 3 19 3 6" xfId="26221" xr:uid="{00000000-0005-0000-0000-0000FA650000}"/>
    <cellStyle name="Normal 2 3 19 3 7" xfId="26222" xr:uid="{00000000-0005-0000-0000-0000FB650000}"/>
    <cellStyle name="Normal 2 3 19 3 8" xfId="26223" xr:uid="{00000000-0005-0000-0000-0000FC650000}"/>
    <cellStyle name="Normal 2 3 19 3 9" xfId="26224" xr:uid="{00000000-0005-0000-0000-0000FD650000}"/>
    <cellStyle name="Normal 2 3 19 4" xfId="26225" xr:uid="{00000000-0005-0000-0000-0000FE650000}"/>
    <cellStyle name="Normal 2 3 19 4 10" xfId="26226" xr:uid="{00000000-0005-0000-0000-0000FF650000}"/>
    <cellStyle name="Normal 2 3 19 4 2" xfId="26227" xr:uid="{00000000-0005-0000-0000-000000660000}"/>
    <cellStyle name="Normal 2 3 19 4 3" xfId="26228" xr:uid="{00000000-0005-0000-0000-000001660000}"/>
    <cellStyle name="Normal 2 3 19 4 4" xfId="26229" xr:uid="{00000000-0005-0000-0000-000002660000}"/>
    <cellStyle name="Normal 2 3 19 4 5" xfId="26230" xr:uid="{00000000-0005-0000-0000-000003660000}"/>
    <cellStyle name="Normal 2 3 19 4 6" xfId="26231" xr:uid="{00000000-0005-0000-0000-000004660000}"/>
    <cellStyle name="Normal 2 3 19 4 7" xfId="26232" xr:uid="{00000000-0005-0000-0000-000005660000}"/>
    <cellStyle name="Normal 2 3 19 4 8" xfId="26233" xr:uid="{00000000-0005-0000-0000-000006660000}"/>
    <cellStyle name="Normal 2 3 19 4 9" xfId="26234" xr:uid="{00000000-0005-0000-0000-000007660000}"/>
    <cellStyle name="Normal 2 3 19 5" xfId="26235" xr:uid="{00000000-0005-0000-0000-000008660000}"/>
    <cellStyle name="Normal 2 3 19 5 10" xfId="26236" xr:uid="{00000000-0005-0000-0000-000009660000}"/>
    <cellStyle name="Normal 2 3 19 5 2" xfId="26237" xr:uid="{00000000-0005-0000-0000-00000A660000}"/>
    <cellStyle name="Normal 2 3 19 5 3" xfId="26238" xr:uid="{00000000-0005-0000-0000-00000B660000}"/>
    <cellStyle name="Normal 2 3 19 5 4" xfId="26239" xr:uid="{00000000-0005-0000-0000-00000C660000}"/>
    <cellStyle name="Normal 2 3 19 5 5" xfId="26240" xr:uid="{00000000-0005-0000-0000-00000D660000}"/>
    <cellStyle name="Normal 2 3 19 5 6" xfId="26241" xr:uid="{00000000-0005-0000-0000-00000E660000}"/>
    <cellStyle name="Normal 2 3 19 5 7" xfId="26242" xr:uid="{00000000-0005-0000-0000-00000F660000}"/>
    <cellStyle name="Normal 2 3 19 5 8" xfId="26243" xr:uid="{00000000-0005-0000-0000-000010660000}"/>
    <cellStyle name="Normal 2 3 19 5 9" xfId="26244" xr:uid="{00000000-0005-0000-0000-000011660000}"/>
    <cellStyle name="Normal 2 3 19 6" xfId="26245" xr:uid="{00000000-0005-0000-0000-000012660000}"/>
    <cellStyle name="Normal 2 3 19 7" xfId="26246" xr:uid="{00000000-0005-0000-0000-000013660000}"/>
    <cellStyle name="Normal 2 3 19 8" xfId="26247" xr:uid="{00000000-0005-0000-0000-000014660000}"/>
    <cellStyle name="Normal 2 3 19 9" xfId="26248" xr:uid="{00000000-0005-0000-0000-000015660000}"/>
    <cellStyle name="Normal 2 3 2" xfId="26249" xr:uid="{00000000-0005-0000-0000-000016660000}"/>
    <cellStyle name="Normal 2 3 2 10" xfId="26250" xr:uid="{00000000-0005-0000-0000-000017660000}"/>
    <cellStyle name="Normal 2 3 2 10 10" xfId="26251" xr:uid="{00000000-0005-0000-0000-000018660000}"/>
    <cellStyle name="Normal 2 3 2 10 11" xfId="26252" xr:uid="{00000000-0005-0000-0000-000019660000}"/>
    <cellStyle name="Normal 2 3 2 10 12" xfId="26253" xr:uid="{00000000-0005-0000-0000-00001A660000}"/>
    <cellStyle name="Normal 2 3 2 10 13" xfId="26254" xr:uid="{00000000-0005-0000-0000-00001B660000}"/>
    <cellStyle name="Normal 2 3 2 10 14" xfId="26255" xr:uid="{00000000-0005-0000-0000-00001C660000}"/>
    <cellStyle name="Normal 2 3 2 10 2" xfId="26256" xr:uid="{00000000-0005-0000-0000-00001D660000}"/>
    <cellStyle name="Normal 2 3 2 10 2 10" xfId="26257" xr:uid="{00000000-0005-0000-0000-00001E660000}"/>
    <cellStyle name="Normal 2 3 2 10 2 2" xfId="26258" xr:uid="{00000000-0005-0000-0000-00001F660000}"/>
    <cellStyle name="Normal 2 3 2 10 2 3" xfId="26259" xr:uid="{00000000-0005-0000-0000-000020660000}"/>
    <cellStyle name="Normal 2 3 2 10 2 4" xfId="26260" xr:uid="{00000000-0005-0000-0000-000021660000}"/>
    <cellStyle name="Normal 2 3 2 10 2 5" xfId="26261" xr:uid="{00000000-0005-0000-0000-000022660000}"/>
    <cellStyle name="Normal 2 3 2 10 2 6" xfId="26262" xr:uid="{00000000-0005-0000-0000-000023660000}"/>
    <cellStyle name="Normal 2 3 2 10 2 7" xfId="26263" xr:uid="{00000000-0005-0000-0000-000024660000}"/>
    <cellStyle name="Normal 2 3 2 10 2 8" xfId="26264" xr:uid="{00000000-0005-0000-0000-000025660000}"/>
    <cellStyle name="Normal 2 3 2 10 2 9" xfId="26265" xr:uid="{00000000-0005-0000-0000-000026660000}"/>
    <cellStyle name="Normal 2 3 2 10 3" xfId="26266" xr:uid="{00000000-0005-0000-0000-000027660000}"/>
    <cellStyle name="Normal 2 3 2 10 3 10" xfId="26267" xr:uid="{00000000-0005-0000-0000-000028660000}"/>
    <cellStyle name="Normal 2 3 2 10 3 2" xfId="26268" xr:uid="{00000000-0005-0000-0000-000029660000}"/>
    <cellStyle name="Normal 2 3 2 10 3 3" xfId="26269" xr:uid="{00000000-0005-0000-0000-00002A660000}"/>
    <cellStyle name="Normal 2 3 2 10 3 4" xfId="26270" xr:uid="{00000000-0005-0000-0000-00002B660000}"/>
    <cellStyle name="Normal 2 3 2 10 3 5" xfId="26271" xr:uid="{00000000-0005-0000-0000-00002C660000}"/>
    <cellStyle name="Normal 2 3 2 10 3 6" xfId="26272" xr:uid="{00000000-0005-0000-0000-00002D660000}"/>
    <cellStyle name="Normal 2 3 2 10 3 7" xfId="26273" xr:uid="{00000000-0005-0000-0000-00002E660000}"/>
    <cellStyle name="Normal 2 3 2 10 3 8" xfId="26274" xr:uid="{00000000-0005-0000-0000-00002F660000}"/>
    <cellStyle name="Normal 2 3 2 10 3 9" xfId="26275" xr:uid="{00000000-0005-0000-0000-000030660000}"/>
    <cellStyle name="Normal 2 3 2 10 4" xfId="26276" xr:uid="{00000000-0005-0000-0000-000031660000}"/>
    <cellStyle name="Normal 2 3 2 10 4 10" xfId="26277" xr:uid="{00000000-0005-0000-0000-000032660000}"/>
    <cellStyle name="Normal 2 3 2 10 4 2" xfId="26278" xr:uid="{00000000-0005-0000-0000-000033660000}"/>
    <cellStyle name="Normal 2 3 2 10 4 3" xfId="26279" xr:uid="{00000000-0005-0000-0000-000034660000}"/>
    <cellStyle name="Normal 2 3 2 10 4 4" xfId="26280" xr:uid="{00000000-0005-0000-0000-000035660000}"/>
    <cellStyle name="Normal 2 3 2 10 4 5" xfId="26281" xr:uid="{00000000-0005-0000-0000-000036660000}"/>
    <cellStyle name="Normal 2 3 2 10 4 6" xfId="26282" xr:uid="{00000000-0005-0000-0000-000037660000}"/>
    <cellStyle name="Normal 2 3 2 10 4 7" xfId="26283" xr:uid="{00000000-0005-0000-0000-000038660000}"/>
    <cellStyle name="Normal 2 3 2 10 4 8" xfId="26284" xr:uid="{00000000-0005-0000-0000-000039660000}"/>
    <cellStyle name="Normal 2 3 2 10 4 9" xfId="26285" xr:uid="{00000000-0005-0000-0000-00003A660000}"/>
    <cellStyle name="Normal 2 3 2 10 5" xfId="26286" xr:uid="{00000000-0005-0000-0000-00003B660000}"/>
    <cellStyle name="Normal 2 3 2 10 5 10" xfId="26287" xr:uid="{00000000-0005-0000-0000-00003C660000}"/>
    <cellStyle name="Normal 2 3 2 10 5 2" xfId="26288" xr:uid="{00000000-0005-0000-0000-00003D660000}"/>
    <cellStyle name="Normal 2 3 2 10 5 3" xfId="26289" xr:uid="{00000000-0005-0000-0000-00003E660000}"/>
    <cellStyle name="Normal 2 3 2 10 5 4" xfId="26290" xr:uid="{00000000-0005-0000-0000-00003F660000}"/>
    <cellStyle name="Normal 2 3 2 10 5 5" xfId="26291" xr:uid="{00000000-0005-0000-0000-000040660000}"/>
    <cellStyle name="Normal 2 3 2 10 5 6" xfId="26292" xr:uid="{00000000-0005-0000-0000-000041660000}"/>
    <cellStyle name="Normal 2 3 2 10 5 7" xfId="26293" xr:uid="{00000000-0005-0000-0000-000042660000}"/>
    <cellStyle name="Normal 2 3 2 10 5 8" xfId="26294" xr:uid="{00000000-0005-0000-0000-000043660000}"/>
    <cellStyle name="Normal 2 3 2 10 5 9" xfId="26295" xr:uid="{00000000-0005-0000-0000-000044660000}"/>
    <cellStyle name="Normal 2 3 2 10 6" xfId="26296" xr:uid="{00000000-0005-0000-0000-000045660000}"/>
    <cellStyle name="Normal 2 3 2 10 7" xfId="26297" xr:uid="{00000000-0005-0000-0000-000046660000}"/>
    <cellStyle name="Normal 2 3 2 10 8" xfId="26298" xr:uid="{00000000-0005-0000-0000-000047660000}"/>
    <cellStyle name="Normal 2 3 2 10 9" xfId="26299" xr:uid="{00000000-0005-0000-0000-000048660000}"/>
    <cellStyle name="Normal 2 3 2 11" xfId="26300" xr:uid="{00000000-0005-0000-0000-000049660000}"/>
    <cellStyle name="Normal 2 3 2 11 10" xfId="26301" xr:uid="{00000000-0005-0000-0000-00004A660000}"/>
    <cellStyle name="Normal 2 3 2 11 11" xfId="26302" xr:uid="{00000000-0005-0000-0000-00004B660000}"/>
    <cellStyle name="Normal 2 3 2 11 12" xfId="26303" xr:uid="{00000000-0005-0000-0000-00004C660000}"/>
    <cellStyle name="Normal 2 3 2 11 13" xfId="26304" xr:uid="{00000000-0005-0000-0000-00004D660000}"/>
    <cellStyle name="Normal 2 3 2 11 14" xfId="26305" xr:uid="{00000000-0005-0000-0000-00004E660000}"/>
    <cellStyle name="Normal 2 3 2 11 2" xfId="26306" xr:uid="{00000000-0005-0000-0000-00004F660000}"/>
    <cellStyle name="Normal 2 3 2 11 2 10" xfId="26307" xr:uid="{00000000-0005-0000-0000-000050660000}"/>
    <cellStyle name="Normal 2 3 2 11 2 2" xfId="26308" xr:uid="{00000000-0005-0000-0000-000051660000}"/>
    <cellStyle name="Normal 2 3 2 11 2 3" xfId="26309" xr:uid="{00000000-0005-0000-0000-000052660000}"/>
    <cellStyle name="Normal 2 3 2 11 2 4" xfId="26310" xr:uid="{00000000-0005-0000-0000-000053660000}"/>
    <cellStyle name="Normal 2 3 2 11 2 5" xfId="26311" xr:uid="{00000000-0005-0000-0000-000054660000}"/>
    <cellStyle name="Normal 2 3 2 11 2 6" xfId="26312" xr:uid="{00000000-0005-0000-0000-000055660000}"/>
    <cellStyle name="Normal 2 3 2 11 2 7" xfId="26313" xr:uid="{00000000-0005-0000-0000-000056660000}"/>
    <cellStyle name="Normal 2 3 2 11 2 8" xfId="26314" xr:uid="{00000000-0005-0000-0000-000057660000}"/>
    <cellStyle name="Normal 2 3 2 11 2 9" xfId="26315" xr:uid="{00000000-0005-0000-0000-000058660000}"/>
    <cellStyle name="Normal 2 3 2 11 3" xfId="26316" xr:uid="{00000000-0005-0000-0000-000059660000}"/>
    <cellStyle name="Normal 2 3 2 11 3 10" xfId="26317" xr:uid="{00000000-0005-0000-0000-00005A660000}"/>
    <cellStyle name="Normal 2 3 2 11 3 2" xfId="26318" xr:uid="{00000000-0005-0000-0000-00005B660000}"/>
    <cellStyle name="Normal 2 3 2 11 3 3" xfId="26319" xr:uid="{00000000-0005-0000-0000-00005C660000}"/>
    <cellStyle name="Normal 2 3 2 11 3 4" xfId="26320" xr:uid="{00000000-0005-0000-0000-00005D660000}"/>
    <cellStyle name="Normal 2 3 2 11 3 5" xfId="26321" xr:uid="{00000000-0005-0000-0000-00005E660000}"/>
    <cellStyle name="Normal 2 3 2 11 3 6" xfId="26322" xr:uid="{00000000-0005-0000-0000-00005F660000}"/>
    <cellStyle name="Normal 2 3 2 11 3 7" xfId="26323" xr:uid="{00000000-0005-0000-0000-000060660000}"/>
    <cellStyle name="Normal 2 3 2 11 3 8" xfId="26324" xr:uid="{00000000-0005-0000-0000-000061660000}"/>
    <cellStyle name="Normal 2 3 2 11 3 9" xfId="26325" xr:uid="{00000000-0005-0000-0000-000062660000}"/>
    <cellStyle name="Normal 2 3 2 11 4" xfId="26326" xr:uid="{00000000-0005-0000-0000-000063660000}"/>
    <cellStyle name="Normal 2 3 2 11 4 10" xfId="26327" xr:uid="{00000000-0005-0000-0000-000064660000}"/>
    <cellStyle name="Normal 2 3 2 11 4 2" xfId="26328" xr:uid="{00000000-0005-0000-0000-000065660000}"/>
    <cellStyle name="Normal 2 3 2 11 4 3" xfId="26329" xr:uid="{00000000-0005-0000-0000-000066660000}"/>
    <cellStyle name="Normal 2 3 2 11 4 4" xfId="26330" xr:uid="{00000000-0005-0000-0000-000067660000}"/>
    <cellStyle name="Normal 2 3 2 11 4 5" xfId="26331" xr:uid="{00000000-0005-0000-0000-000068660000}"/>
    <cellStyle name="Normal 2 3 2 11 4 6" xfId="26332" xr:uid="{00000000-0005-0000-0000-000069660000}"/>
    <cellStyle name="Normal 2 3 2 11 4 7" xfId="26333" xr:uid="{00000000-0005-0000-0000-00006A660000}"/>
    <cellStyle name="Normal 2 3 2 11 4 8" xfId="26334" xr:uid="{00000000-0005-0000-0000-00006B660000}"/>
    <cellStyle name="Normal 2 3 2 11 4 9" xfId="26335" xr:uid="{00000000-0005-0000-0000-00006C660000}"/>
    <cellStyle name="Normal 2 3 2 11 5" xfId="26336" xr:uid="{00000000-0005-0000-0000-00006D660000}"/>
    <cellStyle name="Normal 2 3 2 11 5 10" xfId="26337" xr:uid="{00000000-0005-0000-0000-00006E660000}"/>
    <cellStyle name="Normal 2 3 2 11 5 2" xfId="26338" xr:uid="{00000000-0005-0000-0000-00006F660000}"/>
    <cellStyle name="Normal 2 3 2 11 5 3" xfId="26339" xr:uid="{00000000-0005-0000-0000-000070660000}"/>
    <cellStyle name="Normal 2 3 2 11 5 4" xfId="26340" xr:uid="{00000000-0005-0000-0000-000071660000}"/>
    <cellStyle name="Normal 2 3 2 11 5 5" xfId="26341" xr:uid="{00000000-0005-0000-0000-000072660000}"/>
    <cellStyle name="Normal 2 3 2 11 5 6" xfId="26342" xr:uid="{00000000-0005-0000-0000-000073660000}"/>
    <cellStyle name="Normal 2 3 2 11 5 7" xfId="26343" xr:uid="{00000000-0005-0000-0000-000074660000}"/>
    <cellStyle name="Normal 2 3 2 11 5 8" xfId="26344" xr:uid="{00000000-0005-0000-0000-000075660000}"/>
    <cellStyle name="Normal 2 3 2 11 5 9" xfId="26345" xr:uid="{00000000-0005-0000-0000-000076660000}"/>
    <cellStyle name="Normal 2 3 2 11 6" xfId="26346" xr:uid="{00000000-0005-0000-0000-000077660000}"/>
    <cellStyle name="Normal 2 3 2 11 7" xfId="26347" xr:uid="{00000000-0005-0000-0000-000078660000}"/>
    <cellStyle name="Normal 2 3 2 11 8" xfId="26348" xr:uid="{00000000-0005-0000-0000-000079660000}"/>
    <cellStyle name="Normal 2 3 2 11 9" xfId="26349" xr:uid="{00000000-0005-0000-0000-00007A660000}"/>
    <cellStyle name="Normal 2 3 2 12" xfId="26350" xr:uid="{00000000-0005-0000-0000-00007B660000}"/>
    <cellStyle name="Normal 2 3 2 12 10" xfId="26351" xr:uid="{00000000-0005-0000-0000-00007C660000}"/>
    <cellStyle name="Normal 2 3 2 12 11" xfId="26352" xr:uid="{00000000-0005-0000-0000-00007D660000}"/>
    <cellStyle name="Normal 2 3 2 12 12" xfId="26353" xr:uid="{00000000-0005-0000-0000-00007E660000}"/>
    <cellStyle name="Normal 2 3 2 12 13" xfId="26354" xr:uid="{00000000-0005-0000-0000-00007F660000}"/>
    <cellStyle name="Normal 2 3 2 12 14" xfId="26355" xr:uid="{00000000-0005-0000-0000-000080660000}"/>
    <cellStyle name="Normal 2 3 2 12 2" xfId="26356" xr:uid="{00000000-0005-0000-0000-000081660000}"/>
    <cellStyle name="Normal 2 3 2 12 2 10" xfId="26357" xr:uid="{00000000-0005-0000-0000-000082660000}"/>
    <cellStyle name="Normal 2 3 2 12 2 2" xfId="26358" xr:uid="{00000000-0005-0000-0000-000083660000}"/>
    <cellStyle name="Normal 2 3 2 12 2 3" xfId="26359" xr:uid="{00000000-0005-0000-0000-000084660000}"/>
    <cellStyle name="Normal 2 3 2 12 2 4" xfId="26360" xr:uid="{00000000-0005-0000-0000-000085660000}"/>
    <cellStyle name="Normal 2 3 2 12 2 5" xfId="26361" xr:uid="{00000000-0005-0000-0000-000086660000}"/>
    <cellStyle name="Normal 2 3 2 12 2 6" xfId="26362" xr:uid="{00000000-0005-0000-0000-000087660000}"/>
    <cellStyle name="Normal 2 3 2 12 2 7" xfId="26363" xr:uid="{00000000-0005-0000-0000-000088660000}"/>
    <cellStyle name="Normal 2 3 2 12 2 8" xfId="26364" xr:uid="{00000000-0005-0000-0000-000089660000}"/>
    <cellStyle name="Normal 2 3 2 12 2 9" xfId="26365" xr:uid="{00000000-0005-0000-0000-00008A660000}"/>
    <cellStyle name="Normal 2 3 2 12 3" xfId="26366" xr:uid="{00000000-0005-0000-0000-00008B660000}"/>
    <cellStyle name="Normal 2 3 2 12 3 10" xfId="26367" xr:uid="{00000000-0005-0000-0000-00008C660000}"/>
    <cellStyle name="Normal 2 3 2 12 3 2" xfId="26368" xr:uid="{00000000-0005-0000-0000-00008D660000}"/>
    <cellStyle name="Normal 2 3 2 12 3 3" xfId="26369" xr:uid="{00000000-0005-0000-0000-00008E660000}"/>
    <cellStyle name="Normal 2 3 2 12 3 4" xfId="26370" xr:uid="{00000000-0005-0000-0000-00008F660000}"/>
    <cellStyle name="Normal 2 3 2 12 3 5" xfId="26371" xr:uid="{00000000-0005-0000-0000-000090660000}"/>
    <cellStyle name="Normal 2 3 2 12 3 6" xfId="26372" xr:uid="{00000000-0005-0000-0000-000091660000}"/>
    <cellStyle name="Normal 2 3 2 12 3 7" xfId="26373" xr:uid="{00000000-0005-0000-0000-000092660000}"/>
    <cellStyle name="Normal 2 3 2 12 3 8" xfId="26374" xr:uid="{00000000-0005-0000-0000-000093660000}"/>
    <cellStyle name="Normal 2 3 2 12 3 9" xfId="26375" xr:uid="{00000000-0005-0000-0000-000094660000}"/>
    <cellStyle name="Normal 2 3 2 12 4" xfId="26376" xr:uid="{00000000-0005-0000-0000-000095660000}"/>
    <cellStyle name="Normal 2 3 2 12 4 10" xfId="26377" xr:uid="{00000000-0005-0000-0000-000096660000}"/>
    <cellStyle name="Normal 2 3 2 12 4 2" xfId="26378" xr:uid="{00000000-0005-0000-0000-000097660000}"/>
    <cellStyle name="Normal 2 3 2 12 4 3" xfId="26379" xr:uid="{00000000-0005-0000-0000-000098660000}"/>
    <cellStyle name="Normal 2 3 2 12 4 4" xfId="26380" xr:uid="{00000000-0005-0000-0000-000099660000}"/>
    <cellStyle name="Normal 2 3 2 12 4 5" xfId="26381" xr:uid="{00000000-0005-0000-0000-00009A660000}"/>
    <cellStyle name="Normal 2 3 2 12 4 6" xfId="26382" xr:uid="{00000000-0005-0000-0000-00009B660000}"/>
    <cellStyle name="Normal 2 3 2 12 4 7" xfId="26383" xr:uid="{00000000-0005-0000-0000-00009C660000}"/>
    <cellStyle name="Normal 2 3 2 12 4 8" xfId="26384" xr:uid="{00000000-0005-0000-0000-00009D660000}"/>
    <cellStyle name="Normal 2 3 2 12 4 9" xfId="26385" xr:uid="{00000000-0005-0000-0000-00009E660000}"/>
    <cellStyle name="Normal 2 3 2 12 5" xfId="26386" xr:uid="{00000000-0005-0000-0000-00009F660000}"/>
    <cellStyle name="Normal 2 3 2 12 5 10" xfId="26387" xr:uid="{00000000-0005-0000-0000-0000A0660000}"/>
    <cellStyle name="Normal 2 3 2 12 5 2" xfId="26388" xr:uid="{00000000-0005-0000-0000-0000A1660000}"/>
    <cellStyle name="Normal 2 3 2 12 5 3" xfId="26389" xr:uid="{00000000-0005-0000-0000-0000A2660000}"/>
    <cellStyle name="Normal 2 3 2 12 5 4" xfId="26390" xr:uid="{00000000-0005-0000-0000-0000A3660000}"/>
    <cellStyle name="Normal 2 3 2 12 5 5" xfId="26391" xr:uid="{00000000-0005-0000-0000-0000A4660000}"/>
    <cellStyle name="Normal 2 3 2 12 5 6" xfId="26392" xr:uid="{00000000-0005-0000-0000-0000A5660000}"/>
    <cellStyle name="Normal 2 3 2 12 5 7" xfId="26393" xr:uid="{00000000-0005-0000-0000-0000A6660000}"/>
    <cellStyle name="Normal 2 3 2 12 5 8" xfId="26394" xr:uid="{00000000-0005-0000-0000-0000A7660000}"/>
    <cellStyle name="Normal 2 3 2 12 5 9" xfId="26395" xr:uid="{00000000-0005-0000-0000-0000A8660000}"/>
    <cellStyle name="Normal 2 3 2 12 6" xfId="26396" xr:uid="{00000000-0005-0000-0000-0000A9660000}"/>
    <cellStyle name="Normal 2 3 2 12 7" xfId="26397" xr:uid="{00000000-0005-0000-0000-0000AA660000}"/>
    <cellStyle name="Normal 2 3 2 12 8" xfId="26398" xr:uid="{00000000-0005-0000-0000-0000AB660000}"/>
    <cellStyle name="Normal 2 3 2 12 9" xfId="26399" xr:uid="{00000000-0005-0000-0000-0000AC660000}"/>
    <cellStyle name="Normal 2 3 2 13" xfId="26400" xr:uid="{00000000-0005-0000-0000-0000AD660000}"/>
    <cellStyle name="Normal 2 3 2 13 10" xfId="26401" xr:uid="{00000000-0005-0000-0000-0000AE660000}"/>
    <cellStyle name="Normal 2 3 2 13 11" xfId="26402" xr:uid="{00000000-0005-0000-0000-0000AF660000}"/>
    <cellStyle name="Normal 2 3 2 13 12" xfId="26403" xr:uid="{00000000-0005-0000-0000-0000B0660000}"/>
    <cellStyle name="Normal 2 3 2 13 13" xfId="26404" xr:uid="{00000000-0005-0000-0000-0000B1660000}"/>
    <cellStyle name="Normal 2 3 2 13 14" xfId="26405" xr:uid="{00000000-0005-0000-0000-0000B2660000}"/>
    <cellStyle name="Normal 2 3 2 13 2" xfId="26406" xr:uid="{00000000-0005-0000-0000-0000B3660000}"/>
    <cellStyle name="Normal 2 3 2 13 2 10" xfId="26407" xr:uid="{00000000-0005-0000-0000-0000B4660000}"/>
    <cellStyle name="Normal 2 3 2 13 2 2" xfId="26408" xr:uid="{00000000-0005-0000-0000-0000B5660000}"/>
    <cellStyle name="Normal 2 3 2 13 2 3" xfId="26409" xr:uid="{00000000-0005-0000-0000-0000B6660000}"/>
    <cellStyle name="Normal 2 3 2 13 2 4" xfId="26410" xr:uid="{00000000-0005-0000-0000-0000B7660000}"/>
    <cellStyle name="Normal 2 3 2 13 2 5" xfId="26411" xr:uid="{00000000-0005-0000-0000-0000B8660000}"/>
    <cellStyle name="Normal 2 3 2 13 2 6" xfId="26412" xr:uid="{00000000-0005-0000-0000-0000B9660000}"/>
    <cellStyle name="Normal 2 3 2 13 2 7" xfId="26413" xr:uid="{00000000-0005-0000-0000-0000BA660000}"/>
    <cellStyle name="Normal 2 3 2 13 2 8" xfId="26414" xr:uid="{00000000-0005-0000-0000-0000BB660000}"/>
    <cellStyle name="Normal 2 3 2 13 2 9" xfId="26415" xr:uid="{00000000-0005-0000-0000-0000BC660000}"/>
    <cellStyle name="Normal 2 3 2 13 3" xfId="26416" xr:uid="{00000000-0005-0000-0000-0000BD660000}"/>
    <cellStyle name="Normal 2 3 2 13 3 10" xfId="26417" xr:uid="{00000000-0005-0000-0000-0000BE660000}"/>
    <cellStyle name="Normal 2 3 2 13 3 2" xfId="26418" xr:uid="{00000000-0005-0000-0000-0000BF660000}"/>
    <cellStyle name="Normal 2 3 2 13 3 3" xfId="26419" xr:uid="{00000000-0005-0000-0000-0000C0660000}"/>
    <cellStyle name="Normal 2 3 2 13 3 4" xfId="26420" xr:uid="{00000000-0005-0000-0000-0000C1660000}"/>
    <cellStyle name="Normal 2 3 2 13 3 5" xfId="26421" xr:uid="{00000000-0005-0000-0000-0000C2660000}"/>
    <cellStyle name="Normal 2 3 2 13 3 6" xfId="26422" xr:uid="{00000000-0005-0000-0000-0000C3660000}"/>
    <cellStyle name="Normal 2 3 2 13 3 7" xfId="26423" xr:uid="{00000000-0005-0000-0000-0000C4660000}"/>
    <cellStyle name="Normal 2 3 2 13 3 8" xfId="26424" xr:uid="{00000000-0005-0000-0000-0000C5660000}"/>
    <cellStyle name="Normal 2 3 2 13 3 9" xfId="26425" xr:uid="{00000000-0005-0000-0000-0000C6660000}"/>
    <cellStyle name="Normal 2 3 2 13 4" xfId="26426" xr:uid="{00000000-0005-0000-0000-0000C7660000}"/>
    <cellStyle name="Normal 2 3 2 13 4 10" xfId="26427" xr:uid="{00000000-0005-0000-0000-0000C8660000}"/>
    <cellStyle name="Normal 2 3 2 13 4 2" xfId="26428" xr:uid="{00000000-0005-0000-0000-0000C9660000}"/>
    <cellStyle name="Normal 2 3 2 13 4 3" xfId="26429" xr:uid="{00000000-0005-0000-0000-0000CA660000}"/>
    <cellStyle name="Normal 2 3 2 13 4 4" xfId="26430" xr:uid="{00000000-0005-0000-0000-0000CB660000}"/>
    <cellStyle name="Normal 2 3 2 13 4 5" xfId="26431" xr:uid="{00000000-0005-0000-0000-0000CC660000}"/>
    <cellStyle name="Normal 2 3 2 13 4 6" xfId="26432" xr:uid="{00000000-0005-0000-0000-0000CD660000}"/>
    <cellStyle name="Normal 2 3 2 13 4 7" xfId="26433" xr:uid="{00000000-0005-0000-0000-0000CE660000}"/>
    <cellStyle name="Normal 2 3 2 13 4 8" xfId="26434" xr:uid="{00000000-0005-0000-0000-0000CF660000}"/>
    <cellStyle name="Normal 2 3 2 13 4 9" xfId="26435" xr:uid="{00000000-0005-0000-0000-0000D0660000}"/>
    <cellStyle name="Normal 2 3 2 13 5" xfId="26436" xr:uid="{00000000-0005-0000-0000-0000D1660000}"/>
    <cellStyle name="Normal 2 3 2 13 5 10" xfId="26437" xr:uid="{00000000-0005-0000-0000-0000D2660000}"/>
    <cellStyle name="Normal 2 3 2 13 5 2" xfId="26438" xr:uid="{00000000-0005-0000-0000-0000D3660000}"/>
    <cellStyle name="Normal 2 3 2 13 5 3" xfId="26439" xr:uid="{00000000-0005-0000-0000-0000D4660000}"/>
    <cellStyle name="Normal 2 3 2 13 5 4" xfId="26440" xr:uid="{00000000-0005-0000-0000-0000D5660000}"/>
    <cellStyle name="Normal 2 3 2 13 5 5" xfId="26441" xr:uid="{00000000-0005-0000-0000-0000D6660000}"/>
    <cellStyle name="Normal 2 3 2 13 5 6" xfId="26442" xr:uid="{00000000-0005-0000-0000-0000D7660000}"/>
    <cellStyle name="Normal 2 3 2 13 5 7" xfId="26443" xr:uid="{00000000-0005-0000-0000-0000D8660000}"/>
    <cellStyle name="Normal 2 3 2 13 5 8" xfId="26444" xr:uid="{00000000-0005-0000-0000-0000D9660000}"/>
    <cellStyle name="Normal 2 3 2 13 5 9" xfId="26445" xr:uid="{00000000-0005-0000-0000-0000DA660000}"/>
    <cellStyle name="Normal 2 3 2 13 6" xfId="26446" xr:uid="{00000000-0005-0000-0000-0000DB660000}"/>
    <cellStyle name="Normal 2 3 2 13 7" xfId="26447" xr:uid="{00000000-0005-0000-0000-0000DC660000}"/>
    <cellStyle name="Normal 2 3 2 13 8" xfId="26448" xr:uid="{00000000-0005-0000-0000-0000DD660000}"/>
    <cellStyle name="Normal 2 3 2 13 9" xfId="26449" xr:uid="{00000000-0005-0000-0000-0000DE660000}"/>
    <cellStyle name="Normal 2 3 2 14" xfId="26450" xr:uid="{00000000-0005-0000-0000-0000DF660000}"/>
    <cellStyle name="Normal 2 3 2 14 10" xfId="26451" xr:uid="{00000000-0005-0000-0000-0000E0660000}"/>
    <cellStyle name="Normal 2 3 2 14 11" xfId="26452" xr:uid="{00000000-0005-0000-0000-0000E1660000}"/>
    <cellStyle name="Normal 2 3 2 14 12" xfId="26453" xr:uid="{00000000-0005-0000-0000-0000E2660000}"/>
    <cellStyle name="Normal 2 3 2 14 13" xfId="26454" xr:uid="{00000000-0005-0000-0000-0000E3660000}"/>
    <cellStyle name="Normal 2 3 2 14 14" xfId="26455" xr:uid="{00000000-0005-0000-0000-0000E4660000}"/>
    <cellStyle name="Normal 2 3 2 14 2" xfId="26456" xr:uid="{00000000-0005-0000-0000-0000E5660000}"/>
    <cellStyle name="Normal 2 3 2 14 2 10" xfId="26457" xr:uid="{00000000-0005-0000-0000-0000E6660000}"/>
    <cellStyle name="Normal 2 3 2 14 2 2" xfId="26458" xr:uid="{00000000-0005-0000-0000-0000E7660000}"/>
    <cellStyle name="Normal 2 3 2 14 2 3" xfId="26459" xr:uid="{00000000-0005-0000-0000-0000E8660000}"/>
    <cellStyle name="Normal 2 3 2 14 2 4" xfId="26460" xr:uid="{00000000-0005-0000-0000-0000E9660000}"/>
    <cellStyle name="Normal 2 3 2 14 2 5" xfId="26461" xr:uid="{00000000-0005-0000-0000-0000EA660000}"/>
    <cellStyle name="Normal 2 3 2 14 2 6" xfId="26462" xr:uid="{00000000-0005-0000-0000-0000EB660000}"/>
    <cellStyle name="Normal 2 3 2 14 2 7" xfId="26463" xr:uid="{00000000-0005-0000-0000-0000EC660000}"/>
    <cellStyle name="Normal 2 3 2 14 2 8" xfId="26464" xr:uid="{00000000-0005-0000-0000-0000ED660000}"/>
    <cellStyle name="Normal 2 3 2 14 2 9" xfId="26465" xr:uid="{00000000-0005-0000-0000-0000EE660000}"/>
    <cellStyle name="Normal 2 3 2 14 3" xfId="26466" xr:uid="{00000000-0005-0000-0000-0000EF660000}"/>
    <cellStyle name="Normal 2 3 2 14 3 10" xfId="26467" xr:uid="{00000000-0005-0000-0000-0000F0660000}"/>
    <cellStyle name="Normal 2 3 2 14 3 2" xfId="26468" xr:uid="{00000000-0005-0000-0000-0000F1660000}"/>
    <cellStyle name="Normal 2 3 2 14 3 3" xfId="26469" xr:uid="{00000000-0005-0000-0000-0000F2660000}"/>
    <cellStyle name="Normal 2 3 2 14 3 4" xfId="26470" xr:uid="{00000000-0005-0000-0000-0000F3660000}"/>
    <cellStyle name="Normal 2 3 2 14 3 5" xfId="26471" xr:uid="{00000000-0005-0000-0000-0000F4660000}"/>
    <cellStyle name="Normal 2 3 2 14 3 6" xfId="26472" xr:uid="{00000000-0005-0000-0000-0000F5660000}"/>
    <cellStyle name="Normal 2 3 2 14 3 7" xfId="26473" xr:uid="{00000000-0005-0000-0000-0000F6660000}"/>
    <cellStyle name="Normal 2 3 2 14 3 8" xfId="26474" xr:uid="{00000000-0005-0000-0000-0000F7660000}"/>
    <cellStyle name="Normal 2 3 2 14 3 9" xfId="26475" xr:uid="{00000000-0005-0000-0000-0000F8660000}"/>
    <cellStyle name="Normal 2 3 2 14 4" xfId="26476" xr:uid="{00000000-0005-0000-0000-0000F9660000}"/>
    <cellStyle name="Normal 2 3 2 14 4 10" xfId="26477" xr:uid="{00000000-0005-0000-0000-0000FA660000}"/>
    <cellStyle name="Normal 2 3 2 14 4 2" xfId="26478" xr:uid="{00000000-0005-0000-0000-0000FB660000}"/>
    <cellStyle name="Normal 2 3 2 14 4 3" xfId="26479" xr:uid="{00000000-0005-0000-0000-0000FC660000}"/>
    <cellStyle name="Normal 2 3 2 14 4 4" xfId="26480" xr:uid="{00000000-0005-0000-0000-0000FD660000}"/>
    <cellStyle name="Normal 2 3 2 14 4 5" xfId="26481" xr:uid="{00000000-0005-0000-0000-0000FE660000}"/>
    <cellStyle name="Normal 2 3 2 14 4 6" xfId="26482" xr:uid="{00000000-0005-0000-0000-0000FF660000}"/>
    <cellStyle name="Normal 2 3 2 14 4 7" xfId="26483" xr:uid="{00000000-0005-0000-0000-000000670000}"/>
    <cellStyle name="Normal 2 3 2 14 4 8" xfId="26484" xr:uid="{00000000-0005-0000-0000-000001670000}"/>
    <cellStyle name="Normal 2 3 2 14 4 9" xfId="26485" xr:uid="{00000000-0005-0000-0000-000002670000}"/>
    <cellStyle name="Normal 2 3 2 14 5" xfId="26486" xr:uid="{00000000-0005-0000-0000-000003670000}"/>
    <cellStyle name="Normal 2 3 2 14 5 10" xfId="26487" xr:uid="{00000000-0005-0000-0000-000004670000}"/>
    <cellStyle name="Normal 2 3 2 14 5 2" xfId="26488" xr:uid="{00000000-0005-0000-0000-000005670000}"/>
    <cellStyle name="Normal 2 3 2 14 5 3" xfId="26489" xr:uid="{00000000-0005-0000-0000-000006670000}"/>
    <cellStyle name="Normal 2 3 2 14 5 4" xfId="26490" xr:uid="{00000000-0005-0000-0000-000007670000}"/>
    <cellStyle name="Normal 2 3 2 14 5 5" xfId="26491" xr:uid="{00000000-0005-0000-0000-000008670000}"/>
    <cellStyle name="Normal 2 3 2 14 5 6" xfId="26492" xr:uid="{00000000-0005-0000-0000-000009670000}"/>
    <cellStyle name="Normal 2 3 2 14 5 7" xfId="26493" xr:uid="{00000000-0005-0000-0000-00000A670000}"/>
    <cellStyle name="Normal 2 3 2 14 5 8" xfId="26494" xr:uid="{00000000-0005-0000-0000-00000B670000}"/>
    <cellStyle name="Normal 2 3 2 14 5 9" xfId="26495" xr:uid="{00000000-0005-0000-0000-00000C670000}"/>
    <cellStyle name="Normal 2 3 2 14 6" xfId="26496" xr:uid="{00000000-0005-0000-0000-00000D670000}"/>
    <cellStyle name="Normal 2 3 2 14 7" xfId="26497" xr:uid="{00000000-0005-0000-0000-00000E670000}"/>
    <cellStyle name="Normal 2 3 2 14 8" xfId="26498" xr:uid="{00000000-0005-0000-0000-00000F670000}"/>
    <cellStyle name="Normal 2 3 2 14 9" xfId="26499" xr:uid="{00000000-0005-0000-0000-000010670000}"/>
    <cellStyle name="Normal 2 3 2 15" xfId="26500" xr:uid="{00000000-0005-0000-0000-000011670000}"/>
    <cellStyle name="Normal 2 3 2 15 10" xfId="26501" xr:uid="{00000000-0005-0000-0000-000012670000}"/>
    <cellStyle name="Normal 2 3 2 15 11" xfId="26502" xr:uid="{00000000-0005-0000-0000-000013670000}"/>
    <cellStyle name="Normal 2 3 2 15 12" xfId="26503" xr:uid="{00000000-0005-0000-0000-000014670000}"/>
    <cellStyle name="Normal 2 3 2 15 13" xfId="26504" xr:uid="{00000000-0005-0000-0000-000015670000}"/>
    <cellStyle name="Normal 2 3 2 15 14" xfId="26505" xr:uid="{00000000-0005-0000-0000-000016670000}"/>
    <cellStyle name="Normal 2 3 2 15 2" xfId="26506" xr:uid="{00000000-0005-0000-0000-000017670000}"/>
    <cellStyle name="Normal 2 3 2 15 2 10" xfId="26507" xr:uid="{00000000-0005-0000-0000-000018670000}"/>
    <cellStyle name="Normal 2 3 2 15 2 2" xfId="26508" xr:uid="{00000000-0005-0000-0000-000019670000}"/>
    <cellStyle name="Normal 2 3 2 15 2 3" xfId="26509" xr:uid="{00000000-0005-0000-0000-00001A670000}"/>
    <cellStyle name="Normal 2 3 2 15 2 4" xfId="26510" xr:uid="{00000000-0005-0000-0000-00001B670000}"/>
    <cellStyle name="Normal 2 3 2 15 2 5" xfId="26511" xr:uid="{00000000-0005-0000-0000-00001C670000}"/>
    <cellStyle name="Normal 2 3 2 15 2 6" xfId="26512" xr:uid="{00000000-0005-0000-0000-00001D670000}"/>
    <cellStyle name="Normal 2 3 2 15 2 7" xfId="26513" xr:uid="{00000000-0005-0000-0000-00001E670000}"/>
    <cellStyle name="Normal 2 3 2 15 2 8" xfId="26514" xr:uid="{00000000-0005-0000-0000-00001F670000}"/>
    <cellStyle name="Normal 2 3 2 15 2 9" xfId="26515" xr:uid="{00000000-0005-0000-0000-000020670000}"/>
    <cellStyle name="Normal 2 3 2 15 3" xfId="26516" xr:uid="{00000000-0005-0000-0000-000021670000}"/>
    <cellStyle name="Normal 2 3 2 15 3 10" xfId="26517" xr:uid="{00000000-0005-0000-0000-000022670000}"/>
    <cellStyle name="Normal 2 3 2 15 3 2" xfId="26518" xr:uid="{00000000-0005-0000-0000-000023670000}"/>
    <cellStyle name="Normal 2 3 2 15 3 3" xfId="26519" xr:uid="{00000000-0005-0000-0000-000024670000}"/>
    <cellStyle name="Normal 2 3 2 15 3 4" xfId="26520" xr:uid="{00000000-0005-0000-0000-000025670000}"/>
    <cellStyle name="Normal 2 3 2 15 3 5" xfId="26521" xr:uid="{00000000-0005-0000-0000-000026670000}"/>
    <cellStyle name="Normal 2 3 2 15 3 6" xfId="26522" xr:uid="{00000000-0005-0000-0000-000027670000}"/>
    <cellStyle name="Normal 2 3 2 15 3 7" xfId="26523" xr:uid="{00000000-0005-0000-0000-000028670000}"/>
    <cellStyle name="Normal 2 3 2 15 3 8" xfId="26524" xr:uid="{00000000-0005-0000-0000-000029670000}"/>
    <cellStyle name="Normal 2 3 2 15 3 9" xfId="26525" xr:uid="{00000000-0005-0000-0000-00002A670000}"/>
    <cellStyle name="Normal 2 3 2 15 4" xfId="26526" xr:uid="{00000000-0005-0000-0000-00002B670000}"/>
    <cellStyle name="Normal 2 3 2 15 4 10" xfId="26527" xr:uid="{00000000-0005-0000-0000-00002C670000}"/>
    <cellStyle name="Normal 2 3 2 15 4 2" xfId="26528" xr:uid="{00000000-0005-0000-0000-00002D670000}"/>
    <cellStyle name="Normal 2 3 2 15 4 3" xfId="26529" xr:uid="{00000000-0005-0000-0000-00002E670000}"/>
    <cellStyle name="Normal 2 3 2 15 4 4" xfId="26530" xr:uid="{00000000-0005-0000-0000-00002F670000}"/>
    <cellStyle name="Normal 2 3 2 15 4 5" xfId="26531" xr:uid="{00000000-0005-0000-0000-000030670000}"/>
    <cellStyle name="Normal 2 3 2 15 4 6" xfId="26532" xr:uid="{00000000-0005-0000-0000-000031670000}"/>
    <cellStyle name="Normal 2 3 2 15 4 7" xfId="26533" xr:uid="{00000000-0005-0000-0000-000032670000}"/>
    <cellStyle name="Normal 2 3 2 15 4 8" xfId="26534" xr:uid="{00000000-0005-0000-0000-000033670000}"/>
    <cellStyle name="Normal 2 3 2 15 4 9" xfId="26535" xr:uid="{00000000-0005-0000-0000-000034670000}"/>
    <cellStyle name="Normal 2 3 2 15 5" xfId="26536" xr:uid="{00000000-0005-0000-0000-000035670000}"/>
    <cellStyle name="Normal 2 3 2 15 5 10" xfId="26537" xr:uid="{00000000-0005-0000-0000-000036670000}"/>
    <cellStyle name="Normal 2 3 2 15 5 2" xfId="26538" xr:uid="{00000000-0005-0000-0000-000037670000}"/>
    <cellStyle name="Normal 2 3 2 15 5 3" xfId="26539" xr:uid="{00000000-0005-0000-0000-000038670000}"/>
    <cellStyle name="Normal 2 3 2 15 5 4" xfId="26540" xr:uid="{00000000-0005-0000-0000-000039670000}"/>
    <cellStyle name="Normal 2 3 2 15 5 5" xfId="26541" xr:uid="{00000000-0005-0000-0000-00003A670000}"/>
    <cellStyle name="Normal 2 3 2 15 5 6" xfId="26542" xr:uid="{00000000-0005-0000-0000-00003B670000}"/>
    <cellStyle name="Normal 2 3 2 15 5 7" xfId="26543" xr:uid="{00000000-0005-0000-0000-00003C670000}"/>
    <cellStyle name="Normal 2 3 2 15 5 8" xfId="26544" xr:uid="{00000000-0005-0000-0000-00003D670000}"/>
    <cellStyle name="Normal 2 3 2 15 5 9" xfId="26545" xr:uid="{00000000-0005-0000-0000-00003E670000}"/>
    <cellStyle name="Normal 2 3 2 15 6" xfId="26546" xr:uid="{00000000-0005-0000-0000-00003F670000}"/>
    <cellStyle name="Normal 2 3 2 15 7" xfId="26547" xr:uid="{00000000-0005-0000-0000-000040670000}"/>
    <cellStyle name="Normal 2 3 2 15 8" xfId="26548" xr:uid="{00000000-0005-0000-0000-000041670000}"/>
    <cellStyle name="Normal 2 3 2 15 9" xfId="26549" xr:uid="{00000000-0005-0000-0000-000042670000}"/>
    <cellStyle name="Normal 2 3 2 16" xfId="26550" xr:uid="{00000000-0005-0000-0000-000043670000}"/>
    <cellStyle name="Normal 2 3 2 16 10" xfId="26551" xr:uid="{00000000-0005-0000-0000-000044670000}"/>
    <cellStyle name="Normal 2 3 2 16 11" xfId="26552" xr:uid="{00000000-0005-0000-0000-000045670000}"/>
    <cellStyle name="Normal 2 3 2 16 12" xfId="26553" xr:uid="{00000000-0005-0000-0000-000046670000}"/>
    <cellStyle name="Normal 2 3 2 16 13" xfId="26554" xr:uid="{00000000-0005-0000-0000-000047670000}"/>
    <cellStyle name="Normal 2 3 2 16 14" xfId="26555" xr:uid="{00000000-0005-0000-0000-000048670000}"/>
    <cellStyle name="Normal 2 3 2 16 2" xfId="26556" xr:uid="{00000000-0005-0000-0000-000049670000}"/>
    <cellStyle name="Normal 2 3 2 16 2 10" xfId="26557" xr:uid="{00000000-0005-0000-0000-00004A670000}"/>
    <cellStyle name="Normal 2 3 2 16 2 2" xfId="26558" xr:uid="{00000000-0005-0000-0000-00004B670000}"/>
    <cellStyle name="Normal 2 3 2 16 2 3" xfId="26559" xr:uid="{00000000-0005-0000-0000-00004C670000}"/>
    <cellStyle name="Normal 2 3 2 16 2 4" xfId="26560" xr:uid="{00000000-0005-0000-0000-00004D670000}"/>
    <cellStyle name="Normal 2 3 2 16 2 5" xfId="26561" xr:uid="{00000000-0005-0000-0000-00004E670000}"/>
    <cellStyle name="Normal 2 3 2 16 2 6" xfId="26562" xr:uid="{00000000-0005-0000-0000-00004F670000}"/>
    <cellStyle name="Normal 2 3 2 16 2 7" xfId="26563" xr:uid="{00000000-0005-0000-0000-000050670000}"/>
    <cellStyle name="Normal 2 3 2 16 2 8" xfId="26564" xr:uid="{00000000-0005-0000-0000-000051670000}"/>
    <cellStyle name="Normal 2 3 2 16 2 9" xfId="26565" xr:uid="{00000000-0005-0000-0000-000052670000}"/>
    <cellStyle name="Normal 2 3 2 16 3" xfId="26566" xr:uid="{00000000-0005-0000-0000-000053670000}"/>
    <cellStyle name="Normal 2 3 2 16 3 10" xfId="26567" xr:uid="{00000000-0005-0000-0000-000054670000}"/>
    <cellStyle name="Normal 2 3 2 16 3 2" xfId="26568" xr:uid="{00000000-0005-0000-0000-000055670000}"/>
    <cellStyle name="Normal 2 3 2 16 3 3" xfId="26569" xr:uid="{00000000-0005-0000-0000-000056670000}"/>
    <cellStyle name="Normal 2 3 2 16 3 4" xfId="26570" xr:uid="{00000000-0005-0000-0000-000057670000}"/>
    <cellStyle name="Normal 2 3 2 16 3 5" xfId="26571" xr:uid="{00000000-0005-0000-0000-000058670000}"/>
    <cellStyle name="Normal 2 3 2 16 3 6" xfId="26572" xr:uid="{00000000-0005-0000-0000-000059670000}"/>
    <cellStyle name="Normal 2 3 2 16 3 7" xfId="26573" xr:uid="{00000000-0005-0000-0000-00005A670000}"/>
    <cellStyle name="Normal 2 3 2 16 3 8" xfId="26574" xr:uid="{00000000-0005-0000-0000-00005B670000}"/>
    <cellStyle name="Normal 2 3 2 16 3 9" xfId="26575" xr:uid="{00000000-0005-0000-0000-00005C670000}"/>
    <cellStyle name="Normal 2 3 2 16 4" xfId="26576" xr:uid="{00000000-0005-0000-0000-00005D670000}"/>
    <cellStyle name="Normal 2 3 2 16 4 10" xfId="26577" xr:uid="{00000000-0005-0000-0000-00005E670000}"/>
    <cellStyle name="Normal 2 3 2 16 4 2" xfId="26578" xr:uid="{00000000-0005-0000-0000-00005F670000}"/>
    <cellStyle name="Normal 2 3 2 16 4 3" xfId="26579" xr:uid="{00000000-0005-0000-0000-000060670000}"/>
    <cellStyle name="Normal 2 3 2 16 4 4" xfId="26580" xr:uid="{00000000-0005-0000-0000-000061670000}"/>
    <cellStyle name="Normal 2 3 2 16 4 5" xfId="26581" xr:uid="{00000000-0005-0000-0000-000062670000}"/>
    <cellStyle name="Normal 2 3 2 16 4 6" xfId="26582" xr:uid="{00000000-0005-0000-0000-000063670000}"/>
    <cellStyle name="Normal 2 3 2 16 4 7" xfId="26583" xr:uid="{00000000-0005-0000-0000-000064670000}"/>
    <cellStyle name="Normal 2 3 2 16 4 8" xfId="26584" xr:uid="{00000000-0005-0000-0000-000065670000}"/>
    <cellStyle name="Normal 2 3 2 16 4 9" xfId="26585" xr:uid="{00000000-0005-0000-0000-000066670000}"/>
    <cellStyle name="Normal 2 3 2 16 5" xfId="26586" xr:uid="{00000000-0005-0000-0000-000067670000}"/>
    <cellStyle name="Normal 2 3 2 16 5 10" xfId="26587" xr:uid="{00000000-0005-0000-0000-000068670000}"/>
    <cellStyle name="Normal 2 3 2 16 5 2" xfId="26588" xr:uid="{00000000-0005-0000-0000-000069670000}"/>
    <cellStyle name="Normal 2 3 2 16 5 3" xfId="26589" xr:uid="{00000000-0005-0000-0000-00006A670000}"/>
    <cellStyle name="Normal 2 3 2 16 5 4" xfId="26590" xr:uid="{00000000-0005-0000-0000-00006B670000}"/>
    <cellStyle name="Normal 2 3 2 16 5 5" xfId="26591" xr:uid="{00000000-0005-0000-0000-00006C670000}"/>
    <cellStyle name="Normal 2 3 2 16 5 6" xfId="26592" xr:uid="{00000000-0005-0000-0000-00006D670000}"/>
    <cellStyle name="Normal 2 3 2 16 5 7" xfId="26593" xr:uid="{00000000-0005-0000-0000-00006E670000}"/>
    <cellStyle name="Normal 2 3 2 16 5 8" xfId="26594" xr:uid="{00000000-0005-0000-0000-00006F670000}"/>
    <cellStyle name="Normal 2 3 2 16 5 9" xfId="26595" xr:uid="{00000000-0005-0000-0000-000070670000}"/>
    <cellStyle name="Normal 2 3 2 16 6" xfId="26596" xr:uid="{00000000-0005-0000-0000-000071670000}"/>
    <cellStyle name="Normal 2 3 2 16 7" xfId="26597" xr:uid="{00000000-0005-0000-0000-000072670000}"/>
    <cellStyle name="Normal 2 3 2 16 8" xfId="26598" xr:uid="{00000000-0005-0000-0000-000073670000}"/>
    <cellStyle name="Normal 2 3 2 16 9" xfId="26599" xr:uid="{00000000-0005-0000-0000-000074670000}"/>
    <cellStyle name="Normal 2 3 2 17" xfId="26600" xr:uid="{00000000-0005-0000-0000-000075670000}"/>
    <cellStyle name="Normal 2 3 2 17 10" xfId="26601" xr:uid="{00000000-0005-0000-0000-000076670000}"/>
    <cellStyle name="Normal 2 3 2 17 11" xfId="26602" xr:uid="{00000000-0005-0000-0000-000077670000}"/>
    <cellStyle name="Normal 2 3 2 17 12" xfId="26603" xr:uid="{00000000-0005-0000-0000-000078670000}"/>
    <cellStyle name="Normal 2 3 2 17 13" xfId="26604" xr:uid="{00000000-0005-0000-0000-000079670000}"/>
    <cellStyle name="Normal 2 3 2 17 14" xfId="26605" xr:uid="{00000000-0005-0000-0000-00007A670000}"/>
    <cellStyle name="Normal 2 3 2 17 2" xfId="26606" xr:uid="{00000000-0005-0000-0000-00007B670000}"/>
    <cellStyle name="Normal 2 3 2 17 2 10" xfId="26607" xr:uid="{00000000-0005-0000-0000-00007C670000}"/>
    <cellStyle name="Normal 2 3 2 17 2 2" xfId="26608" xr:uid="{00000000-0005-0000-0000-00007D670000}"/>
    <cellStyle name="Normal 2 3 2 17 2 3" xfId="26609" xr:uid="{00000000-0005-0000-0000-00007E670000}"/>
    <cellStyle name="Normal 2 3 2 17 2 4" xfId="26610" xr:uid="{00000000-0005-0000-0000-00007F670000}"/>
    <cellStyle name="Normal 2 3 2 17 2 5" xfId="26611" xr:uid="{00000000-0005-0000-0000-000080670000}"/>
    <cellStyle name="Normal 2 3 2 17 2 6" xfId="26612" xr:uid="{00000000-0005-0000-0000-000081670000}"/>
    <cellStyle name="Normal 2 3 2 17 2 7" xfId="26613" xr:uid="{00000000-0005-0000-0000-000082670000}"/>
    <cellStyle name="Normal 2 3 2 17 2 8" xfId="26614" xr:uid="{00000000-0005-0000-0000-000083670000}"/>
    <cellStyle name="Normal 2 3 2 17 2 9" xfId="26615" xr:uid="{00000000-0005-0000-0000-000084670000}"/>
    <cellStyle name="Normal 2 3 2 17 3" xfId="26616" xr:uid="{00000000-0005-0000-0000-000085670000}"/>
    <cellStyle name="Normal 2 3 2 17 3 10" xfId="26617" xr:uid="{00000000-0005-0000-0000-000086670000}"/>
    <cellStyle name="Normal 2 3 2 17 3 2" xfId="26618" xr:uid="{00000000-0005-0000-0000-000087670000}"/>
    <cellStyle name="Normal 2 3 2 17 3 3" xfId="26619" xr:uid="{00000000-0005-0000-0000-000088670000}"/>
    <cellStyle name="Normal 2 3 2 17 3 4" xfId="26620" xr:uid="{00000000-0005-0000-0000-000089670000}"/>
    <cellStyle name="Normal 2 3 2 17 3 5" xfId="26621" xr:uid="{00000000-0005-0000-0000-00008A670000}"/>
    <cellStyle name="Normal 2 3 2 17 3 6" xfId="26622" xr:uid="{00000000-0005-0000-0000-00008B670000}"/>
    <cellStyle name="Normal 2 3 2 17 3 7" xfId="26623" xr:uid="{00000000-0005-0000-0000-00008C670000}"/>
    <cellStyle name="Normal 2 3 2 17 3 8" xfId="26624" xr:uid="{00000000-0005-0000-0000-00008D670000}"/>
    <cellStyle name="Normal 2 3 2 17 3 9" xfId="26625" xr:uid="{00000000-0005-0000-0000-00008E670000}"/>
    <cellStyle name="Normal 2 3 2 17 4" xfId="26626" xr:uid="{00000000-0005-0000-0000-00008F670000}"/>
    <cellStyle name="Normal 2 3 2 17 4 10" xfId="26627" xr:uid="{00000000-0005-0000-0000-000090670000}"/>
    <cellStyle name="Normal 2 3 2 17 4 2" xfId="26628" xr:uid="{00000000-0005-0000-0000-000091670000}"/>
    <cellStyle name="Normal 2 3 2 17 4 3" xfId="26629" xr:uid="{00000000-0005-0000-0000-000092670000}"/>
    <cellStyle name="Normal 2 3 2 17 4 4" xfId="26630" xr:uid="{00000000-0005-0000-0000-000093670000}"/>
    <cellStyle name="Normal 2 3 2 17 4 5" xfId="26631" xr:uid="{00000000-0005-0000-0000-000094670000}"/>
    <cellStyle name="Normal 2 3 2 17 4 6" xfId="26632" xr:uid="{00000000-0005-0000-0000-000095670000}"/>
    <cellStyle name="Normal 2 3 2 17 4 7" xfId="26633" xr:uid="{00000000-0005-0000-0000-000096670000}"/>
    <cellStyle name="Normal 2 3 2 17 4 8" xfId="26634" xr:uid="{00000000-0005-0000-0000-000097670000}"/>
    <cellStyle name="Normal 2 3 2 17 4 9" xfId="26635" xr:uid="{00000000-0005-0000-0000-000098670000}"/>
    <cellStyle name="Normal 2 3 2 17 5" xfId="26636" xr:uid="{00000000-0005-0000-0000-000099670000}"/>
    <cellStyle name="Normal 2 3 2 17 5 10" xfId="26637" xr:uid="{00000000-0005-0000-0000-00009A670000}"/>
    <cellStyle name="Normal 2 3 2 17 5 2" xfId="26638" xr:uid="{00000000-0005-0000-0000-00009B670000}"/>
    <cellStyle name="Normal 2 3 2 17 5 3" xfId="26639" xr:uid="{00000000-0005-0000-0000-00009C670000}"/>
    <cellStyle name="Normal 2 3 2 17 5 4" xfId="26640" xr:uid="{00000000-0005-0000-0000-00009D670000}"/>
    <cellStyle name="Normal 2 3 2 17 5 5" xfId="26641" xr:uid="{00000000-0005-0000-0000-00009E670000}"/>
    <cellStyle name="Normal 2 3 2 17 5 6" xfId="26642" xr:uid="{00000000-0005-0000-0000-00009F670000}"/>
    <cellStyle name="Normal 2 3 2 17 5 7" xfId="26643" xr:uid="{00000000-0005-0000-0000-0000A0670000}"/>
    <cellStyle name="Normal 2 3 2 17 5 8" xfId="26644" xr:uid="{00000000-0005-0000-0000-0000A1670000}"/>
    <cellStyle name="Normal 2 3 2 17 5 9" xfId="26645" xr:uid="{00000000-0005-0000-0000-0000A2670000}"/>
    <cellStyle name="Normal 2 3 2 17 6" xfId="26646" xr:uid="{00000000-0005-0000-0000-0000A3670000}"/>
    <cellStyle name="Normal 2 3 2 17 7" xfId="26647" xr:uid="{00000000-0005-0000-0000-0000A4670000}"/>
    <cellStyle name="Normal 2 3 2 17 8" xfId="26648" xr:uid="{00000000-0005-0000-0000-0000A5670000}"/>
    <cellStyle name="Normal 2 3 2 17 9" xfId="26649" xr:uid="{00000000-0005-0000-0000-0000A6670000}"/>
    <cellStyle name="Normal 2 3 2 18" xfId="26650" xr:uid="{00000000-0005-0000-0000-0000A7670000}"/>
    <cellStyle name="Normal 2 3 2 18 10" xfId="26651" xr:uid="{00000000-0005-0000-0000-0000A8670000}"/>
    <cellStyle name="Normal 2 3 2 18 11" xfId="26652" xr:uid="{00000000-0005-0000-0000-0000A9670000}"/>
    <cellStyle name="Normal 2 3 2 18 12" xfId="26653" xr:uid="{00000000-0005-0000-0000-0000AA670000}"/>
    <cellStyle name="Normal 2 3 2 18 13" xfId="26654" xr:uid="{00000000-0005-0000-0000-0000AB670000}"/>
    <cellStyle name="Normal 2 3 2 18 14" xfId="26655" xr:uid="{00000000-0005-0000-0000-0000AC670000}"/>
    <cellStyle name="Normal 2 3 2 18 2" xfId="26656" xr:uid="{00000000-0005-0000-0000-0000AD670000}"/>
    <cellStyle name="Normal 2 3 2 18 2 10" xfId="26657" xr:uid="{00000000-0005-0000-0000-0000AE670000}"/>
    <cellStyle name="Normal 2 3 2 18 2 2" xfId="26658" xr:uid="{00000000-0005-0000-0000-0000AF670000}"/>
    <cellStyle name="Normal 2 3 2 18 2 3" xfId="26659" xr:uid="{00000000-0005-0000-0000-0000B0670000}"/>
    <cellStyle name="Normal 2 3 2 18 2 4" xfId="26660" xr:uid="{00000000-0005-0000-0000-0000B1670000}"/>
    <cellStyle name="Normal 2 3 2 18 2 5" xfId="26661" xr:uid="{00000000-0005-0000-0000-0000B2670000}"/>
    <cellStyle name="Normal 2 3 2 18 2 6" xfId="26662" xr:uid="{00000000-0005-0000-0000-0000B3670000}"/>
    <cellStyle name="Normal 2 3 2 18 2 7" xfId="26663" xr:uid="{00000000-0005-0000-0000-0000B4670000}"/>
    <cellStyle name="Normal 2 3 2 18 2 8" xfId="26664" xr:uid="{00000000-0005-0000-0000-0000B5670000}"/>
    <cellStyle name="Normal 2 3 2 18 2 9" xfId="26665" xr:uid="{00000000-0005-0000-0000-0000B6670000}"/>
    <cellStyle name="Normal 2 3 2 18 3" xfId="26666" xr:uid="{00000000-0005-0000-0000-0000B7670000}"/>
    <cellStyle name="Normal 2 3 2 18 3 10" xfId="26667" xr:uid="{00000000-0005-0000-0000-0000B8670000}"/>
    <cellStyle name="Normal 2 3 2 18 3 2" xfId="26668" xr:uid="{00000000-0005-0000-0000-0000B9670000}"/>
    <cellStyle name="Normal 2 3 2 18 3 3" xfId="26669" xr:uid="{00000000-0005-0000-0000-0000BA670000}"/>
    <cellStyle name="Normal 2 3 2 18 3 4" xfId="26670" xr:uid="{00000000-0005-0000-0000-0000BB670000}"/>
    <cellStyle name="Normal 2 3 2 18 3 5" xfId="26671" xr:uid="{00000000-0005-0000-0000-0000BC670000}"/>
    <cellStyle name="Normal 2 3 2 18 3 6" xfId="26672" xr:uid="{00000000-0005-0000-0000-0000BD670000}"/>
    <cellStyle name="Normal 2 3 2 18 3 7" xfId="26673" xr:uid="{00000000-0005-0000-0000-0000BE670000}"/>
    <cellStyle name="Normal 2 3 2 18 3 8" xfId="26674" xr:uid="{00000000-0005-0000-0000-0000BF670000}"/>
    <cellStyle name="Normal 2 3 2 18 3 9" xfId="26675" xr:uid="{00000000-0005-0000-0000-0000C0670000}"/>
    <cellStyle name="Normal 2 3 2 18 4" xfId="26676" xr:uid="{00000000-0005-0000-0000-0000C1670000}"/>
    <cellStyle name="Normal 2 3 2 18 4 10" xfId="26677" xr:uid="{00000000-0005-0000-0000-0000C2670000}"/>
    <cellStyle name="Normal 2 3 2 18 4 2" xfId="26678" xr:uid="{00000000-0005-0000-0000-0000C3670000}"/>
    <cellStyle name="Normal 2 3 2 18 4 3" xfId="26679" xr:uid="{00000000-0005-0000-0000-0000C4670000}"/>
    <cellStyle name="Normal 2 3 2 18 4 4" xfId="26680" xr:uid="{00000000-0005-0000-0000-0000C5670000}"/>
    <cellStyle name="Normal 2 3 2 18 4 5" xfId="26681" xr:uid="{00000000-0005-0000-0000-0000C6670000}"/>
    <cellStyle name="Normal 2 3 2 18 4 6" xfId="26682" xr:uid="{00000000-0005-0000-0000-0000C7670000}"/>
    <cellStyle name="Normal 2 3 2 18 4 7" xfId="26683" xr:uid="{00000000-0005-0000-0000-0000C8670000}"/>
    <cellStyle name="Normal 2 3 2 18 4 8" xfId="26684" xr:uid="{00000000-0005-0000-0000-0000C9670000}"/>
    <cellStyle name="Normal 2 3 2 18 4 9" xfId="26685" xr:uid="{00000000-0005-0000-0000-0000CA670000}"/>
    <cellStyle name="Normal 2 3 2 18 5" xfId="26686" xr:uid="{00000000-0005-0000-0000-0000CB670000}"/>
    <cellStyle name="Normal 2 3 2 18 5 10" xfId="26687" xr:uid="{00000000-0005-0000-0000-0000CC670000}"/>
    <cellStyle name="Normal 2 3 2 18 5 2" xfId="26688" xr:uid="{00000000-0005-0000-0000-0000CD670000}"/>
    <cellStyle name="Normal 2 3 2 18 5 3" xfId="26689" xr:uid="{00000000-0005-0000-0000-0000CE670000}"/>
    <cellStyle name="Normal 2 3 2 18 5 4" xfId="26690" xr:uid="{00000000-0005-0000-0000-0000CF670000}"/>
    <cellStyle name="Normal 2 3 2 18 5 5" xfId="26691" xr:uid="{00000000-0005-0000-0000-0000D0670000}"/>
    <cellStyle name="Normal 2 3 2 18 5 6" xfId="26692" xr:uid="{00000000-0005-0000-0000-0000D1670000}"/>
    <cellStyle name="Normal 2 3 2 18 5 7" xfId="26693" xr:uid="{00000000-0005-0000-0000-0000D2670000}"/>
    <cellStyle name="Normal 2 3 2 18 5 8" xfId="26694" xr:uid="{00000000-0005-0000-0000-0000D3670000}"/>
    <cellStyle name="Normal 2 3 2 18 5 9" xfId="26695" xr:uid="{00000000-0005-0000-0000-0000D4670000}"/>
    <cellStyle name="Normal 2 3 2 18 6" xfId="26696" xr:uid="{00000000-0005-0000-0000-0000D5670000}"/>
    <cellStyle name="Normal 2 3 2 18 7" xfId="26697" xr:uid="{00000000-0005-0000-0000-0000D6670000}"/>
    <cellStyle name="Normal 2 3 2 18 8" xfId="26698" xr:uid="{00000000-0005-0000-0000-0000D7670000}"/>
    <cellStyle name="Normal 2 3 2 18 9" xfId="26699" xr:uid="{00000000-0005-0000-0000-0000D8670000}"/>
    <cellStyle name="Normal 2 3 2 19" xfId="26700" xr:uid="{00000000-0005-0000-0000-0000D9670000}"/>
    <cellStyle name="Normal 2 3 2 19 10" xfId="26701" xr:uid="{00000000-0005-0000-0000-0000DA670000}"/>
    <cellStyle name="Normal 2 3 2 19 11" xfId="26702" xr:uid="{00000000-0005-0000-0000-0000DB670000}"/>
    <cellStyle name="Normal 2 3 2 19 12" xfId="26703" xr:uid="{00000000-0005-0000-0000-0000DC670000}"/>
    <cellStyle name="Normal 2 3 2 19 13" xfId="26704" xr:uid="{00000000-0005-0000-0000-0000DD670000}"/>
    <cellStyle name="Normal 2 3 2 19 14" xfId="26705" xr:uid="{00000000-0005-0000-0000-0000DE670000}"/>
    <cellStyle name="Normal 2 3 2 19 2" xfId="26706" xr:uid="{00000000-0005-0000-0000-0000DF670000}"/>
    <cellStyle name="Normal 2 3 2 19 2 10" xfId="26707" xr:uid="{00000000-0005-0000-0000-0000E0670000}"/>
    <cellStyle name="Normal 2 3 2 19 2 2" xfId="26708" xr:uid="{00000000-0005-0000-0000-0000E1670000}"/>
    <cellStyle name="Normal 2 3 2 19 2 3" xfId="26709" xr:uid="{00000000-0005-0000-0000-0000E2670000}"/>
    <cellStyle name="Normal 2 3 2 19 2 4" xfId="26710" xr:uid="{00000000-0005-0000-0000-0000E3670000}"/>
    <cellStyle name="Normal 2 3 2 19 2 5" xfId="26711" xr:uid="{00000000-0005-0000-0000-0000E4670000}"/>
    <cellStyle name="Normal 2 3 2 19 2 6" xfId="26712" xr:uid="{00000000-0005-0000-0000-0000E5670000}"/>
    <cellStyle name="Normal 2 3 2 19 2 7" xfId="26713" xr:uid="{00000000-0005-0000-0000-0000E6670000}"/>
    <cellStyle name="Normal 2 3 2 19 2 8" xfId="26714" xr:uid="{00000000-0005-0000-0000-0000E7670000}"/>
    <cellStyle name="Normal 2 3 2 19 2 9" xfId="26715" xr:uid="{00000000-0005-0000-0000-0000E8670000}"/>
    <cellStyle name="Normal 2 3 2 19 3" xfId="26716" xr:uid="{00000000-0005-0000-0000-0000E9670000}"/>
    <cellStyle name="Normal 2 3 2 19 3 10" xfId="26717" xr:uid="{00000000-0005-0000-0000-0000EA670000}"/>
    <cellStyle name="Normal 2 3 2 19 3 2" xfId="26718" xr:uid="{00000000-0005-0000-0000-0000EB670000}"/>
    <cellStyle name="Normal 2 3 2 19 3 3" xfId="26719" xr:uid="{00000000-0005-0000-0000-0000EC670000}"/>
    <cellStyle name="Normal 2 3 2 19 3 4" xfId="26720" xr:uid="{00000000-0005-0000-0000-0000ED670000}"/>
    <cellStyle name="Normal 2 3 2 19 3 5" xfId="26721" xr:uid="{00000000-0005-0000-0000-0000EE670000}"/>
    <cellStyle name="Normal 2 3 2 19 3 6" xfId="26722" xr:uid="{00000000-0005-0000-0000-0000EF670000}"/>
    <cellStyle name="Normal 2 3 2 19 3 7" xfId="26723" xr:uid="{00000000-0005-0000-0000-0000F0670000}"/>
    <cellStyle name="Normal 2 3 2 19 3 8" xfId="26724" xr:uid="{00000000-0005-0000-0000-0000F1670000}"/>
    <cellStyle name="Normal 2 3 2 19 3 9" xfId="26725" xr:uid="{00000000-0005-0000-0000-0000F2670000}"/>
    <cellStyle name="Normal 2 3 2 19 4" xfId="26726" xr:uid="{00000000-0005-0000-0000-0000F3670000}"/>
    <cellStyle name="Normal 2 3 2 19 4 10" xfId="26727" xr:uid="{00000000-0005-0000-0000-0000F4670000}"/>
    <cellStyle name="Normal 2 3 2 19 4 2" xfId="26728" xr:uid="{00000000-0005-0000-0000-0000F5670000}"/>
    <cellStyle name="Normal 2 3 2 19 4 3" xfId="26729" xr:uid="{00000000-0005-0000-0000-0000F6670000}"/>
    <cellStyle name="Normal 2 3 2 19 4 4" xfId="26730" xr:uid="{00000000-0005-0000-0000-0000F7670000}"/>
    <cellStyle name="Normal 2 3 2 19 4 5" xfId="26731" xr:uid="{00000000-0005-0000-0000-0000F8670000}"/>
    <cellStyle name="Normal 2 3 2 19 4 6" xfId="26732" xr:uid="{00000000-0005-0000-0000-0000F9670000}"/>
    <cellStyle name="Normal 2 3 2 19 4 7" xfId="26733" xr:uid="{00000000-0005-0000-0000-0000FA670000}"/>
    <cellStyle name="Normal 2 3 2 19 4 8" xfId="26734" xr:uid="{00000000-0005-0000-0000-0000FB670000}"/>
    <cellStyle name="Normal 2 3 2 19 4 9" xfId="26735" xr:uid="{00000000-0005-0000-0000-0000FC670000}"/>
    <cellStyle name="Normal 2 3 2 19 5" xfId="26736" xr:uid="{00000000-0005-0000-0000-0000FD670000}"/>
    <cellStyle name="Normal 2 3 2 19 5 10" xfId="26737" xr:uid="{00000000-0005-0000-0000-0000FE670000}"/>
    <cellStyle name="Normal 2 3 2 19 5 2" xfId="26738" xr:uid="{00000000-0005-0000-0000-0000FF670000}"/>
    <cellStyle name="Normal 2 3 2 19 5 3" xfId="26739" xr:uid="{00000000-0005-0000-0000-000000680000}"/>
    <cellStyle name="Normal 2 3 2 19 5 4" xfId="26740" xr:uid="{00000000-0005-0000-0000-000001680000}"/>
    <cellStyle name="Normal 2 3 2 19 5 5" xfId="26741" xr:uid="{00000000-0005-0000-0000-000002680000}"/>
    <cellStyle name="Normal 2 3 2 19 5 6" xfId="26742" xr:uid="{00000000-0005-0000-0000-000003680000}"/>
    <cellStyle name="Normal 2 3 2 19 5 7" xfId="26743" xr:uid="{00000000-0005-0000-0000-000004680000}"/>
    <cellStyle name="Normal 2 3 2 19 5 8" xfId="26744" xr:uid="{00000000-0005-0000-0000-000005680000}"/>
    <cellStyle name="Normal 2 3 2 19 5 9" xfId="26745" xr:uid="{00000000-0005-0000-0000-000006680000}"/>
    <cellStyle name="Normal 2 3 2 19 6" xfId="26746" xr:uid="{00000000-0005-0000-0000-000007680000}"/>
    <cellStyle name="Normal 2 3 2 19 7" xfId="26747" xr:uid="{00000000-0005-0000-0000-000008680000}"/>
    <cellStyle name="Normal 2 3 2 19 8" xfId="26748" xr:uid="{00000000-0005-0000-0000-000009680000}"/>
    <cellStyle name="Normal 2 3 2 19 9" xfId="26749" xr:uid="{00000000-0005-0000-0000-00000A680000}"/>
    <cellStyle name="Normal 2 3 2 2" xfId="26750" xr:uid="{00000000-0005-0000-0000-00000B680000}"/>
    <cellStyle name="Normal 2 3 2 2 10" xfId="26751" xr:uid="{00000000-0005-0000-0000-00000C680000}"/>
    <cellStyle name="Normal 2 3 2 2 11" xfId="26752" xr:uid="{00000000-0005-0000-0000-00000D680000}"/>
    <cellStyle name="Normal 2 3 2 2 12" xfId="26753" xr:uid="{00000000-0005-0000-0000-00000E680000}"/>
    <cellStyle name="Normal 2 3 2 2 13" xfId="26754" xr:uid="{00000000-0005-0000-0000-00000F680000}"/>
    <cellStyle name="Normal 2 3 2 2 14" xfId="26755" xr:uid="{00000000-0005-0000-0000-000010680000}"/>
    <cellStyle name="Normal 2 3 2 2 15" xfId="26756" xr:uid="{00000000-0005-0000-0000-000011680000}"/>
    <cellStyle name="Normal 2 3 2 2 16" xfId="26757" xr:uid="{00000000-0005-0000-0000-000012680000}"/>
    <cellStyle name="Normal 2 3 2 2 2" xfId="26758" xr:uid="{00000000-0005-0000-0000-000013680000}"/>
    <cellStyle name="Normal 2 3 2 2 2 10" xfId="26759" xr:uid="{00000000-0005-0000-0000-000014680000}"/>
    <cellStyle name="Normal 2 3 2 2 2 11" xfId="26760" xr:uid="{00000000-0005-0000-0000-000015680000}"/>
    <cellStyle name="Normal 2 3 2 2 2 12" xfId="26761" xr:uid="{00000000-0005-0000-0000-000016680000}"/>
    <cellStyle name="Normal 2 3 2 2 2 2" xfId="26762" xr:uid="{00000000-0005-0000-0000-000017680000}"/>
    <cellStyle name="Normal 2 3 2 2 2 3" xfId="26763" xr:uid="{00000000-0005-0000-0000-000018680000}"/>
    <cellStyle name="Normal 2 3 2 2 2 4" xfId="26764" xr:uid="{00000000-0005-0000-0000-000019680000}"/>
    <cellStyle name="Normal 2 3 2 2 2 5" xfId="26765" xr:uid="{00000000-0005-0000-0000-00001A680000}"/>
    <cellStyle name="Normal 2 3 2 2 2 6" xfId="26766" xr:uid="{00000000-0005-0000-0000-00001B680000}"/>
    <cellStyle name="Normal 2 3 2 2 2 7" xfId="26767" xr:uid="{00000000-0005-0000-0000-00001C680000}"/>
    <cellStyle name="Normal 2 3 2 2 2 8" xfId="26768" xr:uid="{00000000-0005-0000-0000-00001D680000}"/>
    <cellStyle name="Normal 2 3 2 2 2 9" xfId="26769" xr:uid="{00000000-0005-0000-0000-00001E680000}"/>
    <cellStyle name="Normal 2 3 2 2 3" xfId="26770" xr:uid="{00000000-0005-0000-0000-00001F680000}"/>
    <cellStyle name="Normal 2 3 2 2 3 10" xfId="26771" xr:uid="{00000000-0005-0000-0000-000020680000}"/>
    <cellStyle name="Normal 2 3 2 2 3 2" xfId="26772" xr:uid="{00000000-0005-0000-0000-000021680000}"/>
    <cellStyle name="Normal 2 3 2 2 3 3" xfId="26773" xr:uid="{00000000-0005-0000-0000-000022680000}"/>
    <cellStyle name="Normal 2 3 2 2 3 4" xfId="26774" xr:uid="{00000000-0005-0000-0000-000023680000}"/>
    <cellStyle name="Normal 2 3 2 2 3 5" xfId="26775" xr:uid="{00000000-0005-0000-0000-000024680000}"/>
    <cellStyle name="Normal 2 3 2 2 3 6" xfId="26776" xr:uid="{00000000-0005-0000-0000-000025680000}"/>
    <cellStyle name="Normal 2 3 2 2 3 7" xfId="26777" xr:uid="{00000000-0005-0000-0000-000026680000}"/>
    <cellStyle name="Normal 2 3 2 2 3 8" xfId="26778" xr:uid="{00000000-0005-0000-0000-000027680000}"/>
    <cellStyle name="Normal 2 3 2 2 3 9" xfId="26779" xr:uid="{00000000-0005-0000-0000-000028680000}"/>
    <cellStyle name="Normal 2 3 2 2 4" xfId="26780" xr:uid="{00000000-0005-0000-0000-000029680000}"/>
    <cellStyle name="Normal 2 3 2 2 4 10" xfId="26781" xr:uid="{00000000-0005-0000-0000-00002A680000}"/>
    <cellStyle name="Normal 2 3 2 2 4 2" xfId="26782" xr:uid="{00000000-0005-0000-0000-00002B680000}"/>
    <cellStyle name="Normal 2 3 2 2 4 3" xfId="26783" xr:uid="{00000000-0005-0000-0000-00002C680000}"/>
    <cellStyle name="Normal 2 3 2 2 4 4" xfId="26784" xr:uid="{00000000-0005-0000-0000-00002D680000}"/>
    <cellStyle name="Normal 2 3 2 2 4 5" xfId="26785" xr:uid="{00000000-0005-0000-0000-00002E680000}"/>
    <cellStyle name="Normal 2 3 2 2 4 6" xfId="26786" xr:uid="{00000000-0005-0000-0000-00002F680000}"/>
    <cellStyle name="Normal 2 3 2 2 4 7" xfId="26787" xr:uid="{00000000-0005-0000-0000-000030680000}"/>
    <cellStyle name="Normal 2 3 2 2 4 8" xfId="26788" xr:uid="{00000000-0005-0000-0000-000031680000}"/>
    <cellStyle name="Normal 2 3 2 2 4 9" xfId="26789" xr:uid="{00000000-0005-0000-0000-000032680000}"/>
    <cellStyle name="Normal 2 3 2 2 5" xfId="26790" xr:uid="{00000000-0005-0000-0000-000033680000}"/>
    <cellStyle name="Normal 2 3 2 2 5 10" xfId="26791" xr:uid="{00000000-0005-0000-0000-000034680000}"/>
    <cellStyle name="Normal 2 3 2 2 5 2" xfId="26792" xr:uid="{00000000-0005-0000-0000-000035680000}"/>
    <cellStyle name="Normal 2 3 2 2 5 3" xfId="26793" xr:uid="{00000000-0005-0000-0000-000036680000}"/>
    <cellStyle name="Normal 2 3 2 2 5 4" xfId="26794" xr:uid="{00000000-0005-0000-0000-000037680000}"/>
    <cellStyle name="Normal 2 3 2 2 5 5" xfId="26795" xr:uid="{00000000-0005-0000-0000-000038680000}"/>
    <cellStyle name="Normal 2 3 2 2 5 6" xfId="26796" xr:uid="{00000000-0005-0000-0000-000039680000}"/>
    <cellStyle name="Normal 2 3 2 2 5 7" xfId="26797" xr:uid="{00000000-0005-0000-0000-00003A680000}"/>
    <cellStyle name="Normal 2 3 2 2 5 8" xfId="26798" xr:uid="{00000000-0005-0000-0000-00003B680000}"/>
    <cellStyle name="Normal 2 3 2 2 5 9" xfId="26799" xr:uid="{00000000-0005-0000-0000-00003C680000}"/>
    <cellStyle name="Normal 2 3 2 2 6" xfId="26800" xr:uid="{00000000-0005-0000-0000-00003D680000}"/>
    <cellStyle name="Normal 2 3 2 2 7" xfId="26801" xr:uid="{00000000-0005-0000-0000-00003E680000}"/>
    <cellStyle name="Normal 2 3 2 2 8" xfId="26802" xr:uid="{00000000-0005-0000-0000-00003F680000}"/>
    <cellStyle name="Normal 2 3 2 2 9" xfId="26803" xr:uid="{00000000-0005-0000-0000-000040680000}"/>
    <cellStyle name="Normal 2 3 2 20" xfId="26804" xr:uid="{00000000-0005-0000-0000-000041680000}"/>
    <cellStyle name="Normal 2 3 2 20 10" xfId="26805" xr:uid="{00000000-0005-0000-0000-000042680000}"/>
    <cellStyle name="Normal 2 3 2 20 11" xfId="26806" xr:uid="{00000000-0005-0000-0000-000043680000}"/>
    <cellStyle name="Normal 2 3 2 20 12" xfId="26807" xr:uid="{00000000-0005-0000-0000-000044680000}"/>
    <cellStyle name="Normal 2 3 2 20 13" xfId="26808" xr:uid="{00000000-0005-0000-0000-000045680000}"/>
    <cellStyle name="Normal 2 3 2 20 14" xfId="26809" xr:uid="{00000000-0005-0000-0000-000046680000}"/>
    <cellStyle name="Normal 2 3 2 20 2" xfId="26810" xr:uid="{00000000-0005-0000-0000-000047680000}"/>
    <cellStyle name="Normal 2 3 2 20 2 10" xfId="26811" xr:uid="{00000000-0005-0000-0000-000048680000}"/>
    <cellStyle name="Normal 2 3 2 20 2 2" xfId="26812" xr:uid="{00000000-0005-0000-0000-000049680000}"/>
    <cellStyle name="Normal 2 3 2 20 2 3" xfId="26813" xr:uid="{00000000-0005-0000-0000-00004A680000}"/>
    <cellStyle name="Normal 2 3 2 20 2 4" xfId="26814" xr:uid="{00000000-0005-0000-0000-00004B680000}"/>
    <cellStyle name="Normal 2 3 2 20 2 5" xfId="26815" xr:uid="{00000000-0005-0000-0000-00004C680000}"/>
    <cellStyle name="Normal 2 3 2 20 2 6" xfId="26816" xr:uid="{00000000-0005-0000-0000-00004D680000}"/>
    <cellStyle name="Normal 2 3 2 20 2 7" xfId="26817" xr:uid="{00000000-0005-0000-0000-00004E680000}"/>
    <cellStyle name="Normal 2 3 2 20 2 8" xfId="26818" xr:uid="{00000000-0005-0000-0000-00004F680000}"/>
    <cellStyle name="Normal 2 3 2 20 2 9" xfId="26819" xr:uid="{00000000-0005-0000-0000-000050680000}"/>
    <cellStyle name="Normal 2 3 2 20 3" xfId="26820" xr:uid="{00000000-0005-0000-0000-000051680000}"/>
    <cellStyle name="Normal 2 3 2 20 3 10" xfId="26821" xr:uid="{00000000-0005-0000-0000-000052680000}"/>
    <cellStyle name="Normal 2 3 2 20 3 2" xfId="26822" xr:uid="{00000000-0005-0000-0000-000053680000}"/>
    <cellStyle name="Normal 2 3 2 20 3 3" xfId="26823" xr:uid="{00000000-0005-0000-0000-000054680000}"/>
    <cellStyle name="Normal 2 3 2 20 3 4" xfId="26824" xr:uid="{00000000-0005-0000-0000-000055680000}"/>
    <cellStyle name="Normal 2 3 2 20 3 5" xfId="26825" xr:uid="{00000000-0005-0000-0000-000056680000}"/>
    <cellStyle name="Normal 2 3 2 20 3 6" xfId="26826" xr:uid="{00000000-0005-0000-0000-000057680000}"/>
    <cellStyle name="Normal 2 3 2 20 3 7" xfId="26827" xr:uid="{00000000-0005-0000-0000-000058680000}"/>
    <cellStyle name="Normal 2 3 2 20 3 8" xfId="26828" xr:uid="{00000000-0005-0000-0000-000059680000}"/>
    <cellStyle name="Normal 2 3 2 20 3 9" xfId="26829" xr:uid="{00000000-0005-0000-0000-00005A680000}"/>
    <cellStyle name="Normal 2 3 2 20 4" xfId="26830" xr:uid="{00000000-0005-0000-0000-00005B680000}"/>
    <cellStyle name="Normal 2 3 2 20 4 10" xfId="26831" xr:uid="{00000000-0005-0000-0000-00005C680000}"/>
    <cellStyle name="Normal 2 3 2 20 4 2" xfId="26832" xr:uid="{00000000-0005-0000-0000-00005D680000}"/>
    <cellStyle name="Normal 2 3 2 20 4 3" xfId="26833" xr:uid="{00000000-0005-0000-0000-00005E680000}"/>
    <cellStyle name="Normal 2 3 2 20 4 4" xfId="26834" xr:uid="{00000000-0005-0000-0000-00005F680000}"/>
    <cellStyle name="Normal 2 3 2 20 4 5" xfId="26835" xr:uid="{00000000-0005-0000-0000-000060680000}"/>
    <cellStyle name="Normal 2 3 2 20 4 6" xfId="26836" xr:uid="{00000000-0005-0000-0000-000061680000}"/>
    <cellStyle name="Normal 2 3 2 20 4 7" xfId="26837" xr:uid="{00000000-0005-0000-0000-000062680000}"/>
    <cellStyle name="Normal 2 3 2 20 4 8" xfId="26838" xr:uid="{00000000-0005-0000-0000-000063680000}"/>
    <cellStyle name="Normal 2 3 2 20 4 9" xfId="26839" xr:uid="{00000000-0005-0000-0000-000064680000}"/>
    <cellStyle name="Normal 2 3 2 20 5" xfId="26840" xr:uid="{00000000-0005-0000-0000-000065680000}"/>
    <cellStyle name="Normal 2 3 2 20 5 10" xfId="26841" xr:uid="{00000000-0005-0000-0000-000066680000}"/>
    <cellStyle name="Normal 2 3 2 20 5 2" xfId="26842" xr:uid="{00000000-0005-0000-0000-000067680000}"/>
    <cellStyle name="Normal 2 3 2 20 5 3" xfId="26843" xr:uid="{00000000-0005-0000-0000-000068680000}"/>
    <cellStyle name="Normal 2 3 2 20 5 4" xfId="26844" xr:uid="{00000000-0005-0000-0000-000069680000}"/>
    <cellStyle name="Normal 2 3 2 20 5 5" xfId="26845" xr:uid="{00000000-0005-0000-0000-00006A680000}"/>
    <cellStyle name="Normal 2 3 2 20 5 6" xfId="26846" xr:uid="{00000000-0005-0000-0000-00006B680000}"/>
    <cellStyle name="Normal 2 3 2 20 5 7" xfId="26847" xr:uid="{00000000-0005-0000-0000-00006C680000}"/>
    <cellStyle name="Normal 2 3 2 20 5 8" xfId="26848" xr:uid="{00000000-0005-0000-0000-00006D680000}"/>
    <cellStyle name="Normal 2 3 2 20 5 9" xfId="26849" xr:uid="{00000000-0005-0000-0000-00006E680000}"/>
    <cellStyle name="Normal 2 3 2 20 6" xfId="26850" xr:uid="{00000000-0005-0000-0000-00006F680000}"/>
    <cellStyle name="Normal 2 3 2 20 7" xfId="26851" xr:uid="{00000000-0005-0000-0000-000070680000}"/>
    <cellStyle name="Normal 2 3 2 20 8" xfId="26852" xr:uid="{00000000-0005-0000-0000-000071680000}"/>
    <cellStyle name="Normal 2 3 2 20 9" xfId="26853" xr:uid="{00000000-0005-0000-0000-000072680000}"/>
    <cellStyle name="Normal 2 3 2 21" xfId="26854" xr:uid="{00000000-0005-0000-0000-000073680000}"/>
    <cellStyle name="Normal 2 3 2 21 10" xfId="26855" xr:uid="{00000000-0005-0000-0000-000074680000}"/>
    <cellStyle name="Normal 2 3 2 21 11" xfId="26856" xr:uid="{00000000-0005-0000-0000-000075680000}"/>
    <cellStyle name="Normal 2 3 2 21 12" xfId="26857" xr:uid="{00000000-0005-0000-0000-000076680000}"/>
    <cellStyle name="Normal 2 3 2 21 13" xfId="26858" xr:uid="{00000000-0005-0000-0000-000077680000}"/>
    <cellStyle name="Normal 2 3 2 21 14" xfId="26859" xr:uid="{00000000-0005-0000-0000-000078680000}"/>
    <cellStyle name="Normal 2 3 2 21 2" xfId="26860" xr:uid="{00000000-0005-0000-0000-000079680000}"/>
    <cellStyle name="Normal 2 3 2 21 2 10" xfId="26861" xr:uid="{00000000-0005-0000-0000-00007A680000}"/>
    <cellStyle name="Normal 2 3 2 21 2 2" xfId="26862" xr:uid="{00000000-0005-0000-0000-00007B680000}"/>
    <cellStyle name="Normal 2 3 2 21 2 3" xfId="26863" xr:uid="{00000000-0005-0000-0000-00007C680000}"/>
    <cellStyle name="Normal 2 3 2 21 2 4" xfId="26864" xr:uid="{00000000-0005-0000-0000-00007D680000}"/>
    <cellStyle name="Normal 2 3 2 21 2 5" xfId="26865" xr:uid="{00000000-0005-0000-0000-00007E680000}"/>
    <cellStyle name="Normal 2 3 2 21 2 6" xfId="26866" xr:uid="{00000000-0005-0000-0000-00007F680000}"/>
    <cellStyle name="Normal 2 3 2 21 2 7" xfId="26867" xr:uid="{00000000-0005-0000-0000-000080680000}"/>
    <cellStyle name="Normal 2 3 2 21 2 8" xfId="26868" xr:uid="{00000000-0005-0000-0000-000081680000}"/>
    <cellStyle name="Normal 2 3 2 21 2 9" xfId="26869" xr:uid="{00000000-0005-0000-0000-000082680000}"/>
    <cellStyle name="Normal 2 3 2 21 3" xfId="26870" xr:uid="{00000000-0005-0000-0000-000083680000}"/>
    <cellStyle name="Normal 2 3 2 21 3 10" xfId="26871" xr:uid="{00000000-0005-0000-0000-000084680000}"/>
    <cellStyle name="Normal 2 3 2 21 3 2" xfId="26872" xr:uid="{00000000-0005-0000-0000-000085680000}"/>
    <cellStyle name="Normal 2 3 2 21 3 3" xfId="26873" xr:uid="{00000000-0005-0000-0000-000086680000}"/>
    <cellStyle name="Normal 2 3 2 21 3 4" xfId="26874" xr:uid="{00000000-0005-0000-0000-000087680000}"/>
    <cellStyle name="Normal 2 3 2 21 3 5" xfId="26875" xr:uid="{00000000-0005-0000-0000-000088680000}"/>
    <cellStyle name="Normal 2 3 2 21 3 6" xfId="26876" xr:uid="{00000000-0005-0000-0000-000089680000}"/>
    <cellStyle name="Normal 2 3 2 21 3 7" xfId="26877" xr:uid="{00000000-0005-0000-0000-00008A680000}"/>
    <cellStyle name="Normal 2 3 2 21 3 8" xfId="26878" xr:uid="{00000000-0005-0000-0000-00008B680000}"/>
    <cellStyle name="Normal 2 3 2 21 3 9" xfId="26879" xr:uid="{00000000-0005-0000-0000-00008C680000}"/>
    <cellStyle name="Normal 2 3 2 21 4" xfId="26880" xr:uid="{00000000-0005-0000-0000-00008D680000}"/>
    <cellStyle name="Normal 2 3 2 21 4 10" xfId="26881" xr:uid="{00000000-0005-0000-0000-00008E680000}"/>
    <cellStyle name="Normal 2 3 2 21 4 2" xfId="26882" xr:uid="{00000000-0005-0000-0000-00008F680000}"/>
    <cellStyle name="Normal 2 3 2 21 4 3" xfId="26883" xr:uid="{00000000-0005-0000-0000-000090680000}"/>
    <cellStyle name="Normal 2 3 2 21 4 4" xfId="26884" xr:uid="{00000000-0005-0000-0000-000091680000}"/>
    <cellStyle name="Normal 2 3 2 21 4 5" xfId="26885" xr:uid="{00000000-0005-0000-0000-000092680000}"/>
    <cellStyle name="Normal 2 3 2 21 4 6" xfId="26886" xr:uid="{00000000-0005-0000-0000-000093680000}"/>
    <cellStyle name="Normal 2 3 2 21 4 7" xfId="26887" xr:uid="{00000000-0005-0000-0000-000094680000}"/>
    <cellStyle name="Normal 2 3 2 21 4 8" xfId="26888" xr:uid="{00000000-0005-0000-0000-000095680000}"/>
    <cellStyle name="Normal 2 3 2 21 4 9" xfId="26889" xr:uid="{00000000-0005-0000-0000-000096680000}"/>
    <cellStyle name="Normal 2 3 2 21 5" xfId="26890" xr:uid="{00000000-0005-0000-0000-000097680000}"/>
    <cellStyle name="Normal 2 3 2 21 5 10" xfId="26891" xr:uid="{00000000-0005-0000-0000-000098680000}"/>
    <cellStyle name="Normal 2 3 2 21 5 2" xfId="26892" xr:uid="{00000000-0005-0000-0000-000099680000}"/>
    <cellStyle name="Normal 2 3 2 21 5 3" xfId="26893" xr:uid="{00000000-0005-0000-0000-00009A680000}"/>
    <cellStyle name="Normal 2 3 2 21 5 4" xfId="26894" xr:uid="{00000000-0005-0000-0000-00009B680000}"/>
    <cellStyle name="Normal 2 3 2 21 5 5" xfId="26895" xr:uid="{00000000-0005-0000-0000-00009C680000}"/>
    <cellStyle name="Normal 2 3 2 21 5 6" xfId="26896" xr:uid="{00000000-0005-0000-0000-00009D680000}"/>
    <cellStyle name="Normal 2 3 2 21 5 7" xfId="26897" xr:uid="{00000000-0005-0000-0000-00009E680000}"/>
    <cellStyle name="Normal 2 3 2 21 5 8" xfId="26898" xr:uid="{00000000-0005-0000-0000-00009F680000}"/>
    <cellStyle name="Normal 2 3 2 21 5 9" xfId="26899" xr:uid="{00000000-0005-0000-0000-0000A0680000}"/>
    <cellStyle name="Normal 2 3 2 21 6" xfId="26900" xr:uid="{00000000-0005-0000-0000-0000A1680000}"/>
    <cellStyle name="Normal 2 3 2 21 7" xfId="26901" xr:uid="{00000000-0005-0000-0000-0000A2680000}"/>
    <cellStyle name="Normal 2 3 2 21 8" xfId="26902" xr:uid="{00000000-0005-0000-0000-0000A3680000}"/>
    <cellStyle name="Normal 2 3 2 21 9" xfId="26903" xr:uid="{00000000-0005-0000-0000-0000A4680000}"/>
    <cellStyle name="Normal 2 3 2 22" xfId="26904" xr:uid="{00000000-0005-0000-0000-0000A5680000}"/>
    <cellStyle name="Normal 2 3 2 22 10" xfId="26905" xr:uid="{00000000-0005-0000-0000-0000A6680000}"/>
    <cellStyle name="Normal 2 3 2 22 11" xfId="26906" xr:uid="{00000000-0005-0000-0000-0000A7680000}"/>
    <cellStyle name="Normal 2 3 2 22 12" xfId="26907" xr:uid="{00000000-0005-0000-0000-0000A8680000}"/>
    <cellStyle name="Normal 2 3 2 22 13" xfId="26908" xr:uid="{00000000-0005-0000-0000-0000A9680000}"/>
    <cellStyle name="Normal 2 3 2 22 14" xfId="26909" xr:uid="{00000000-0005-0000-0000-0000AA680000}"/>
    <cellStyle name="Normal 2 3 2 22 2" xfId="26910" xr:uid="{00000000-0005-0000-0000-0000AB680000}"/>
    <cellStyle name="Normal 2 3 2 22 2 10" xfId="26911" xr:uid="{00000000-0005-0000-0000-0000AC680000}"/>
    <cellStyle name="Normal 2 3 2 22 2 2" xfId="26912" xr:uid="{00000000-0005-0000-0000-0000AD680000}"/>
    <cellStyle name="Normal 2 3 2 22 2 3" xfId="26913" xr:uid="{00000000-0005-0000-0000-0000AE680000}"/>
    <cellStyle name="Normal 2 3 2 22 2 4" xfId="26914" xr:uid="{00000000-0005-0000-0000-0000AF680000}"/>
    <cellStyle name="Normal 2 3 2 22 2 5" xfId="26915" xr:uid="{00000000-0005-0000-0000-0000B0680000}"/>
    <cellStyle name="Normal 2 3 2 22 2 6" xfId="26916" xr:uid="{00000000-0005-0000-0000-0000B1680000}"/>
    <cellStyle name="Normal 2 3 2 22 2 7" xfId="26917" xr:uid="{00000000-0005-0000-0000-0000B2680000}"/>
    <cellStyle name="Normal 2 3 2 22 2 8" xfId="26918" xr:uid="{00000000-0005-0000-0000-0000B3680000}"/>
    <cellStyle name="Normal 2 3 2 22 2 9" xfId="26919" xr:uid="{00000000-0005-0000-0000-0000B4680000}"/>
    <cellStyle name="Normal 2 3 2 22 3" xfId="26920" xr:uid="{00000000-0005-0000-0000-0000B5680000}"/>
    <cellStyle name="Normal 2 3 2 22 3 10" xfId="26921" xr:uid="{00000000-0005-0000-0000-0000B6680000}"/>
    <cellStyle name="Normal 2 3 2 22 3 2" xfId="26922" xr:uid="{00000000-0005-0000-0000-0000B7680000}"/>
    <cellStyle name="Normal 2 3 2 22 3 3" xfId="26923" xr:uid="{00000000-0005-0000-0000-0000B8680000}"/>
    <cellStyle name="Normal 2 3 2 22 3 4" xfId="26924" xr:uid="{00000000-0005-0000-0000-0000B9680000}"/>
    <cellStyle name="Normal 2 3 2 22 3 5" xfId="26925" xr:uid="{00000000-0005-0000-0000-0000BA680000}"/>
    <cellStyle name="Normal 2 3 2 22 3 6" xfId="26926" xr:uid="{00000000-0005-0000-0000-0000BB680000}"/>
    <cellStyle name="Normal 2 3 2 22 3 7" xfId="26927" xr:uid="{00000000-0005-0000-0000-0000BC680000}"/>
    <cellStyle name="Normal 2 3 2 22 3 8" xfId="26928" xr:uid="{00000000-0005-0000-0000-0000BD680000}"/>
    <cellStyle name="Normal 2 3 2 22 3 9" xfId="26929" xr:uid="{00000000-0005-0000-0000-0000BE680000}"/>
    <cellStyle name="Normal 2 3 2 22 4" xfId="26930" xr:uid="{00000000-0005-0000-0000-0000BF680000}"/>
    <cellStyle name="Normal 2 3 2 22 4 10" xfId="26931" xr:uid="{00000000-0005-0000-0000-0000C0680000}"/>
    <cellStyle name="Normal 2 3 2 22 4 2" xfId="26932" xr:uid="{00000000-0005-0000-0000-0000C1680000}"/>
    <cellStyle name="Normal 2 3 2 22 4 3" xfId="26933" xr:uid="{00000000-0005-0000-0000-0000C2680000}"/>
    <cellStyle name="Normal 2 3 2 22 4 4" xfId="26934" xr:uid="{00000000-0005-0000-0000-0000C3680000}"/>
    <cellStyle name="Normal 2 3 2 22 4 5" xfId="26935" xr:uid="{00000000-0005-0000-0000-0000C4680000}"/>
    <cellStyle name="Normal 2 3 2 22 4 6" xfId="26936" xr:uid="{00000000-0005-0000-0000-0000C5680000}"/>
    <cellStyle name="Normal 2 3 2 22 4 7" xfId="26937" xr:uid="{00000000-0005-0000-0000-0000C6680000}"/>
    <cellStyle name="Normal 2 3 2 22 4 8" xfId="26938" xr:uid="{00000000-0005-0000-0000-0000C7680000}"/>
    <cellStyle name="Normal 2 3 2 22 4 9" xfId="26939" xr:uid="{00000000-0005-0000-0000-0000C8680000}"/>
    <cellStyle name="Normal 2 3 2 22 5" xfId="26940" xr:uid="{00000000-0005-0000-0000-0000C9680000}"/>
    <cellStyle name="Normal 2 3 2 22 5 10" xfId="26941" xr:uid="{00000000-0005-0000-0000-0000CA680000}"/>
    <cellStyle name="Normal 2 3 2 22 5 2" xfId="26942" xr:uid="{00000000-0005-0000-0000-0000CB680000}"/>
    <cellStyle name="Normal 2 3 2 22 5 3" xfId="26943" xr:uid="{00000000-0005-0000-0000-0000CC680000}"/>
    <cellStyle name="Normal 2 3 2 22 5 4" xfId="26944" xr:uid="{00000000-0005-0000-0000-0000CD680000}"/>
    <cellStyle name="Normal 2 3 2 22 5 5" xfId="26945" xr:uid="{00000000-0005-0000-0000-0000CE680000}"/>
    <cellStyle name="Normal 2 3 2 22 5 6" xfId="26946" xr:uid="{00000000-0005-0000-0000-0000CF680000}"/>
    <cellStyle name="Normal 2 3 2 22 5 7" xfId="26947" xr:uid="{00000000-0005-0000-0000-0000D0680000}"/>
    <cellStyle name="Normal 2 3 2 22 5 8" xfId="26948" xr:uid="{00000000-0005-0000-0000-0000D1680000}"/>
    <cellStyle name="Normal 2 3 2 22 5 9" xfId="26949" xr:uid="{00000000-0005-0000-0000-0000D2680000}"/>
    <cellStyle name="Normal 2 3 2 22 6" xfId="26950" xr:uid="{00000000-0005-0000-0000-0000D3680000}"/>
    <cellStyle name="Normal 2 3 2 22 7" xfId="26951" xr:uid="{00000000-0005-0000-0000-0000D4680000}"/>
    <cellStyle name="Normal 2 3 2 22 8" xfId="26952" xr:uid="{00000000-0005-0000-0000-0000D5680000}"/>
    <cellStyle name="Normal 2 3 2 22 9" xfId="26953" xr:uid="{00000000-0005-0000-0000-0000D6680000}"/>
    <cellStyle name="Normal 2 3 2 23" xfId="26954" xr:uid="{00000000-0005-0000-0000-0000D7680000}"/>
    <cellStyle name="Normal 2 3 2 23 10" xfId="26955" xr:uid="{00000000-0005-0000-0000-0000D8680000}"/>
    <cellStyle name="Normal 2 3 2 23 11" xfId="26956" xr:uid="{00000000-0005-0000-0000-0000D9680000}"/>
    <cellStyle name="Normal 2 3 2 23 12" xfId="26957" xr:uid="{00000000-0005-0000-0000-0000DA680000}"/>
    <cellStyle name="Normal 2 3 2 23 13" xfId="26958" xr:uid="{00000000-0005-0000-0000-0000DB680000}"/>
    <cellStyle name="Normal 2 3 2 23 14" xfId="26959" xr:uid="{00000000-0005-0000-0000-0000DC680000}"/>
    <cellStyle name="Normal 2 3 2 23 2" xfId="26960" xr:uid="{00000000-0005-0000-0000-0000DD680000}"/>
    <cellStyle name="Normal 2 3 2 23 2 10" xfId="26961" xr:uid="{00000000-0005-0000-0000-0000DE680000}"/>
    <cellStyle name="Normal 2 3 2 23 2 2" xfId="26962" xr:uid="{00000000-0005-0000-0000-0000DF680000}"/>
    <cellStyle name="Normal 2 3 2 23 2 3" xfId="26963" xr:uid="{00000000-0005-0000-0000-0000E0680000}"/>
    <cellStyle name="Normal 2 3 2 23 2 4" xfId="26964" xr:uid="{00000000-0005-0000-0000-0000E1680000}"/>
    <cellStyle name="Normal 2 3 2 23 2 5" xfId="26965" xr:uid="{00000000-0005-0000-0000-0000E2680000}"/>
    <cellStyle name="Normal 2 3 2 23 2 6" xfId="26966" xr:uid="{00000000-0005-0000-0000-0000E3680000}"/>
    <cellStyle name="Normal 2 3 2 23 2 7" xfId="26967" xr:uid="{00000000-0005-0000-0000-0000E4680000}"/>
    <cellStyle name="Normal 2 3 2 23 2 8" xfId="26968" xr:uid="{00000000-0005-0000-0000-0000E5680000}"/>
    <cellStyle name="Normal 2 3 2 23 2 9" xfId="26969" xr:uid="{00000000-0005-0000-0000-0000E6680000}"/>
    <cellStyle name="Normal 2 3 2 23 3" xfId="26970" xr:uid="{00000000-0005-0000-0000-0000E7680000}"/>
    <cellStyle name="Normal 2 3 2 23 3 10" xfId="26971" xr:uid="{00000000-0005-0000-0000-0000E8680000}"/>
    <cellStyle name="Normal 2 3 2 23 3 2" xfId="26972" xr:uid="{00000000-0005-0000-0000-0000E9680000}"/>
    <cellStyle name="Normal 2 3 2 23 3 3" xfId="26973" xr:uid="{00000000-0005-0000-0000-0000EA680000}"/>
    <cellStyle name="Normal 2 3 2 23 3 4" xfId="26974" xr:uid="{00000000-0005-0000-0000-0000EB680000}"/>
    <cellStyle name="Normal 2 3 2 23 3 5" xfId="26975" xr:uid="{00000000-0005-0000-0000-0000EC680000}"/>
    <cellStyle name="Normal 2 3 2 23 3 6" xfId="26976" xr:uid="{00000000-0005-0000-0000-0000ED680000}"/>
    <cellStyle name="Normal 2 3 2 23 3 7" xfId="26977" xr:uid="{00000000-0005-0000-0000-0000EE680000}"/>
    <cellStyle name="Normal 2 3 2 23 3 8" xfId="26978" xr:uid="{00000000-0005-0000-0000-0000EF680000}"/>
    <cellStyle name="Normal 2 3 2 23 3 9" xfId="26979" xr:uid="{00000000-0005-0000-0000-0000F0680000}"/>
    <cellStyle name="Normal 2 3 2 23 4" xfId="26980" xr:uid="{00000000-0005-0000-0000-0000F1680000}"/>
    <cellStyle name="Normal 2 3 2 23 4 10" xfId="26981" xr:uid="{00000000-0005-0000-0000-0000F2680000}"/>
    <cellStyle name="Normal 2 3 2 23 4 2" xfId="26982" xr:uid="{00000000-0005-0000-0000-0000F3680000}"/>
    <cellStyle name="Normal 2 3 2 23 4 3" xfId="26983" xr:uid="{00000000-0005-0000-0000-0000F4680000}"/>
    <cellStyle name="Normal 2 3 2 23 4 4" xfId="26984" xr:uid="{00000000-0005-0000-0000-0000F5680000}"/>
    <cellStyle name="Normal 2 3 2 23 4 5" xfId="26985" xr:uid="{00000000-0005-0000-0000-0000F6680000}"/>
    <cellStyle name="Normal 2 3 2 23 4 6" xfId="26986" xr:uid="{00000000-0005-0000-0000-0000F7680000}"/>
    <cellStyle name="Normal 2 3 2 23 4 7" xfId="26987" xr:uid="{00000000-0005-0000-0000-0000F8680000}"/>
    <cellStyle name="Normal 2 3 2 23 4 8" xfId="26988" xr:uid="{00000000-0005-0000-0000-0000F9680000}"/>
    <cellStyle name="Normal 2 3 2 23 4 9" xfId="26989" xr:uid="{00000000-0005-0000-0000-0000FA680000}"/>
    <cellStyle name="Normal 2 3 2 23 5" xfId="26990" xr:uid="{00000000-0005-0000-0000-0000FB680000}"/>
    <cellStyle name="Normal 2 3 2 23 5 10" xfId="26991" xr:uid="{00000000-0005-0000-0000-0000FC680000}"/>
    <cellStyle name="Normal 2 3 2 23 5 2" xfId="26992" xr:uid="{00000000-0005-0000-0000-0000FD680000}"/>
    <cellStyle name="Normal 2 3 2 23 5 3" xfId="26993" xr:uid="{00000000-0005-0000-0000-0000FE680000}"/>
    <cellStyle name="Normal 2 3 2 23 5 4" xfId="26994" xr:uid="{00000000-0005-0000-0000-0000FF680000}"/>
    <cellStyle name="Normal 2 3 2 23 5 5" xfId="26995" xr:uid="{00000000-0005-0000-0000-000000690000}"/>
    <cellStyle name="Normal 2 3 2 23 5 6" xfId="26996" xr:uid="{00000000-0005-0000-0000-000001690000}"/>
    <cellStyle name="Normal 2 3 2 23 5 7" xfId="26997" xr:uid="{00000000-0005-0000-0000-000002690000}"/>
    <cellStyle name="Normal 2 3 2 23 5 8" xfId="26998" xr:uid="{00000000-0005-0000-0000-000003690000}"/>
    <cellStyle name="Normal 2 3 2 23 5 9" xfId="26999" xr:uid="{00000000-0005-0000-0000-000004690000}"/>
    <cellStyle name="Normal 2 3 2 23 6" xfId="27000" xr:uid="{00000000-0005-0000-0000-000005690000}"/>
    <cellStyle name="Normal 2 3 2 23 7" xfId="27001" xr:uid="{00000000-0005-0000-0000-000006690000}"/>
    <cellStyle name="Normal 2 3 2 23 8" xfId="27002" xr:uid="{00000000-0005-0000-0000-000007690000}"/>
    <cellStyle name="Normal 2 3 2 23 9" xfId="27003" xr:uid="{00000000-0005-0000-0000-000008690000}"/>
    <cellStyle name="Normal 2 3 2 24" xfId="27004" xr:uid="{00000000-0005-0000-0000-000009690000}"/>
    <cellStyle name="Normal 2 3 2 24 10" xfId="27005" xr:uid="{00000000-0005-0000-0000-00000A690000}"/>
    <cellStyle name="Normal 2 3 2 24 11" xfId="27006" xr:uid="{00000000-0005-0000-0000-00000B690000}"/>
    <cellStyle name="Normal 2 3 2 24 12" xfId="27007" xr:uid="{00000000-0005-0000-0000-00000C690000}"/>
    <cellStyle name="Normal 2 3 2 24 13" xfId="27008" xr:uid="{00000000-0005-0000-0000-00000D690000}"/>
    <cellStyle name="Normal 2 3 2 24 14" xfId="27009" xr:uid="{00000000-0005-0000-0000-00000E690000}"/>
    <cellStyle name="Normal 2 3 2 24 2" xfId="27010" xr:uid="{00000000-0005-0000-0000-00000F690000}"/>
    <cellStyle name="Normal 2 3 2 24 2 10" xfId="27011" xr:uid="{00000000-0005-0000-0000-000010690000}"/>
    <cellStyle name="Normal 2 3 2 24 2 2" xfId="27012" xr:uid="{00000000-0005-0000-0000-000011690000}"/>
    <cellStyle name="Normal 2 3 2 24 2 3" xfId="27013" xr:uid="{00000000-0005-0000-0000-000012690000}"/>
    <cellStyle name="Normal 2 3 2 24 2 4" xfId="27014" xr:uid="{00000000-0005-0000-0000-000013690000}"/>
    <cellStyle name="Normal 2 3 2 24 2 5" xfId="27015" xr:uid="{00000000-0005-0000-0000-000014690000}"/>
    <cellStyle name="Normal 2 3 2 24 2 6" xfId="27016" xr:uid="{00000000-0005-0000-0000-000015690000}"/>
    <cellStyle name="Normal 2 3 2 24 2 7" xfId="27017" xr:uid="{00000000-0005-0000-0000-000016690000}"/>
    <cellStyle name="Normal 2 3 2 24 2 8" xfId="27018" xr:uid="{00000000-0005-0000-0000-000017690000}"/>
    <cellStyle name="Normal 2 3 2 24 2 9" xfId="27019" xr:uid="{00000000-0005-0000-0000-000018690000}"/>
    <cellStyle name="Normal 2 3 2 24 3" xfId="27020" xr:uid="{00000000-0005-0000-0000-000019690000}"/>
    <cellStyle name="Normal 2 3 2 24 3 10" xfId="27021" xr:uid="{00000000-0005-0000-0000-00001A690000}"/>
    <cellStyle name="Normal 2 3 2 24 3 2" xfId="27022" xr:uid="{00000000-0005-0000-0000-00001B690000}"/>
    <cellStyle name="Normal 2 3 2 24 3 3" xfId="27023" xr:uid="{00000000-0005-0000-0000-00001C690000}"/>
    <cellStyle name="Normal 2 3 2 24 3 4" xfId="27024" xr:uid="{00000000-0005-0000-0000-00001D690000}"/>
    <cellStyle name="Normal 2 3 2 24 3 5" xfId="27025" xr:uid="{00000000-0005-0000-0000-00001E690000}"/>
    <cellStyle name="Normal 2 3 2 24 3 6" xfId="27026" xr:uid="{00000000-0005-0000-0000-00001F690000}"/>
    <cellStyle name="Normal 2 3 2 24 3 7" xfId="27027" xr:uid="{00000000-0005-0000-0000-000020690000}"/>
    <cellStyle name="Normal 2 3 2 24 3 8" xfId="27028" xr:uid="{00000000-0005-0000-0000-000021690000}"/>
    <cellStyle name="Normal 2 3 2 24 3 9" xfId="27029" xr:uid="{00000000-0005-0000-0000-000022690000}"/>
    <cellStyle name="Normal 2 3 2 24 4" xfId="27030" xr:uid="{00000000-0005-0000-0000-000023690000}"/>
    <cellStyle name="Normal 2 3 2 24 4 10" xfId="27031" xr:uid="{00000000-0005-0000-0000-000024690000}"/>
    <cellStyle name="Normal 2 3 2 24 4 2" xfId="27032" xr:uid="{00000000-0005-0000-0000-000025690000}"/>
    <cellStyle name="Normal 2 3 2 24 4 3" xfId="27033" xr:uid="{00000000-0005-0000-0000-000026690000}"/>
    <cellStyle name="Normal 2 3 2 24 4 4" xfId="27034" xr:uid="{00000000-0005-0000-0000-000027690000}"/>
    <cellStyle name="Normal 2 3 2 24 4 5" xfId="27035" xr:uid="{00000000-0005-0000-0000-000028690000}"/>
    <cellStyle name="Normal 2 3 2 24 4 6" xfId="27036" xr:uid="{00000000-0005-0000-0000-000029690000}"/>
    <cellStyle name="Normal 2 3 2 24 4 7" xfId="27037" xr:uid="{00000000-0005-0000-0000-00002A690000}"/>
    <cellStyle name="Normal 2 3 2 24 4 8" xfId="27038" xr:uid="{00000000-0005-0000-0000-00002B690000}"/>
    <cellStyle name="Normal 2 3 2 24 4 9" xfId="27039" xr:uid="{00000000-0005-0000-0000-00002C690000}"/>
    <cellStyle name="Normal 2 3 2 24 5" xfId="27040" xr:uid="{00000000-0005-0000-0000-00002D690000}"/>
    <cellStyle name="Normal 2 3 2 24 5 10" xfId="27041" xr:uid="{00000000-0005-0000-0000-00002E690000}"/>
    <cellStyle name="Normal 2 3 2 24 5 2" xfId="27042" xr:uid="{00000000-0005-0000-0000-00002F690000}"/>
    <cellStyle name="Normal 2 3 2 24 5 3" xfId="27043" xr:uid="{00000000-0005-0000-0000-000030690000}"/>
    <cellStyle name="Normal 2 3 2 24 5 4" xfId="27044" xr:uid="{00000000-0005-0000-0000-000031690000}"/>
    <cellStyle name="Normal 2 3 2 24 5 5" xfId="27045" xr:uid="{00000000-0005-0000-0000-000032690000}"/>
    <cellStyle name="Normal 2 3 2 24 5 6" xfId="27046" xr:uid="{00000000-0005-0000-0000-000033690000}"/>
    <cellStyle name="Normal 2 3 2 24 5 7" xfId="27047" xr:uid="{00000000-0005-0000-0000-000034690000}"/>
    <cellStyle name="Normal 2 3 2 24 5 8" xfId="27048" xr:uid="{00000000-0005-0000-0000-000035690000}"/>
    <cellStyle name="Normal 2 3 2 24 5 9" xfId="27049" xr:uid="{00000000-0005-0000-0000-000036690000}"/>
    <cellStyle name="Normal 2 3 2 24 6" xfId="27050" xr:uid="{00000000-0005-0000-0000-000037690000}"/>
    <cellStyle name="Normal 2 3 2 24 7" xfId="27051" xr:uid="{00000000-0005-0000-0000-000038690000}"/>
    <cellStyle name="Normal 2 3 2 24 8" xfId="27052" xr:uid="{00000000-0005-0000-0000-000039690000}"/>
    <cellStyle name="Normal 2 3 2 24 9" xfId="27053" xr:uid="{00000000-0005-0000-0000-00003A690000}"/>
    <cellStyle name="Normal 2 3 2 25" xfId="27054" xr:uid="{00000000-0005-0000-0000-00003B690000}"/>
    <cellStyle name="Normal 2 3 2 25 10" xfId="27055" xr:uid="{00000000-0005-0000-0000-00003C690000}"/>
    <cellStyle name="Normal 2 3 2 25 11" xfId="27056" xr:uid="{00000000-0005-0000-0000-00003D690000}"/>
    <cellStyle name="Normal 2 3 2 25 12" xfId="27057" xr:uid="{00000000-0005-0000-0000-00003E690000}"/>
    <cellStyle name="Normal 2 3 2 25 13" xfId="27058" xr:uid="{00000000-0005-0000-0000-00003F690000}"/>
    <cellStyle name="Normal 2 3 2 25 14" xfId="27059" xr:uid="{00000000-0005-0000-0000-000040690000}"/>
    <cellStyle name="Normal 2 3 2 25 2" xfId="27060" xr:uid="{00000000-0005-0000-0000-000041690000}"/>
    <cellStyle name="Normal 2 3 2 25 2 10" xfId="27061" xr:uid="{00000000-0005-0000-0000-000042690000}"/>
    <cellStyle name="Normal 2 3 2 25 2 2" xfId="27062" xr:uid="{00000000-0005-0000-0000-000043690000}"/>
    <cellStyle name="Normal 2 3 2 25 2 3" xfId="27063" xr:uid="{00000000-0005-0000-0000-000044690000}"/>
    <cellStyle name="Normal 2 3 2 25 2 4" xfId="27064" xr:uid="{00000000-0005-0000-0000-000045690000}"/>
    <cellStyle name="Normal 2 3 2 25 2 5" xfId="27065" xr:uid="{00000000-0005-0000-0000-000046690000}"/>
    <cellStyle name="Normal 2 3 2 25 2 6" xfId="27066" xr:uid="{00000000-0005-0000-0000-000047690000}"/>
    <cellStyle name="Normal 2 3 2 25 2 7" xfId="27067" xr:uid="{00000000-0005-0000-0000-000048690000}"/>
    <cellStyle name="Normal 2 3 2 25 2 8" xfId="27068" xr:uid="{00000000-0005-0000-0000-000049690000}"/>
    <cellStyle name="Normal 2 3 2 25 2 9" xfId="27069" xr:uid="{00000000-0005-0000-0000-00004A690000}"/>
    <cellStyle name="Normal 2 3 2 25 3" xfId="27070" xr:uid="{00000000-0005-0000-0000-00004B690000}"/>
    <cellStyle name="Normal 2 3 2 25 3 10" xfId="27071" xr:uid="{00000000-0005-0000-0000-00004C690000}"/>
    <cellStyle name="Normal 2 3 2 25 3 2" xfId="27072" xr:uid="{00000000-0005-0000-0000-00004D690000}"/>
    <cellStyle name="Normal 2 3 2 25 3 3" xfId="27073" xr:uid="{00000000-0005-0000-0000-00004E690000}"/>
    <cellStyle name="Normal 2 3 2 25 3 4" xfId="27074" xr:uid="{00000000-0005-0000-0000-00004F690000}"/>
    <cellStyle name="Normal 2 3 2 25 3 5" xfId="27075" xr:uid="{00000000-0005-0000-0000-000050690000}"/>
    <cellStyle name="Normal 2 3 2 25 3 6" xfId="27076" xr:uid="{00000000-0005-0000-0000-000051690000}"/>
    <cellStyle name="Normal 2 3 2 25 3 7" xfId="27077" xr:uid="{00000000-0005-0000-0000-000052690000}"/>
    <cellStyle name="Normal 2 3 2 25 3 8" xfId="27078" xr:uid="{00000000-0005-0000-0000-000053690000}"/>
    <cellStyle name="Normal 2 3 2 25 3 9" xfId="27079" xr:uid="{00000000-0005-0000-0000-000054690000}"/>
    <cellStyle name="Normal 2 3 2 25 4" xfId="27080" xr:uid="{00000000-0005-0000-0000-000055690000}"/>
    <cellStyle name="Normal 2 3 2 25 4 10" xfId="27081" xr:uid="{00000000-0005-0000-0000-000056690000}"/>
    <cellStyle name="Normal 2 3 2 25 4 2" xfId="27082" xr:uid="{00000000-0005-0000-0000-000057690000}"/>
    <cellStyle name="Normal 2 3 2 25 4 3" xfId="27083" xr:uid="{00000000-0005-0000-0000-000058690000}"/>
    <cellStyle name="Normal 2 3 2 25 4 4" xfId="27084" xr:uid="{00000000-0005-0000-0000-000059690000}"/>
    <cellStyle name="Normal 2 3 2 25 4 5" xfId="27085" xr:uid="{00000000-0005-0000-0000-00005A690000}"/>
    <cellStyle name="Normal 2 3 2 25 4 6" xfId="27086" xr:uid="{00000000-0005-0000-0000-00005B690000}"/>
    <cellStyle name="Normal 2 3 2 25 4 7" xfId="27087" xr:uid="{00000000-0005-0000-0000-00005C690000}"/>
    <cellStyle name="Normal 2 3 2 25 4 8" xfId="27088" xr:uid="{00000000-0005-0000-0000-00005D690000}"/>
    <cellStyle name="Normal 2 3 2 25 4 9" xfId="27089" xr:uid="{00000000-0005-0000-0000-00005E690000}"/>
    <cellStyle name="Normal 2 3 2 25 5" xfId="27090" xr:uid="{00000000-0005-0000-0000-00005F690000}"/>
    <cellStyle name="Normal 2 3 2 25 5 10" xfId="27091" xr:uid="{00000000-0005-0000-0000-000060690000}"/>
    <cellStyle name="Normal 2 3 2 25 5 2" xfId="27092" xr:uid="{00000000-0005-0000-0000-000061690000}"/>
    <cellStyle name="Normal 2 3 2 25 5 3" xfId="27093" xr:uid="{00000000-0005-0000-0000-000062690000}"/>
    <cellStyle name="Normal 2 3 2 25 5 4" xfId="27094" xr:uid="{00000000-0005-0000-0000-000063690000}"/>
    <cellStyle name="Normal 2 3 2 25 5 5" xfId="27095" xr:uid="{00000000-0005-0000-0000-000064690000}"/>
    <cellStyle name="Normal 2 3 2 25 5 6" xfId="27096" xr:uid="{00000000-0005-0000-0000-000065690000}"/>
    <cellStyle name="Normal 2 3 2 25 5 7" xfId="27097" xr:uid="{00000000-0005-0000-0000-000066690000}"/>
    <cellStyle name="Normal 2 3 2 25 5 8" xfId="27098" xr:uid="{00000000-0005-0000-0000-000067690000}"/>
    <cellStyle name="Normal 2 3 2 25 5 9" xfId="27099" xr:uid="{00000000-0005-0000-0000-000068690000}"/>
    <cellStyle name="Normal 2 3 2 25 6" xfId="27100" xr:uid="{00000000-0005-0000-0000-000069690000}"/>
    <cellStyle name="Normal 2 3 2 25 7" xfId="27101" xr:uid="{00000000-0005-0000-0000-00006A690000}"/>
    <cellStyle name="Normal 2 3 2 25 8" xfId="27102" xr:uid="{00000000-0005-0000-0000-00006B690000}"/>
    <cellStyle name="Normal 2 3 2 25 9" xfId="27103" xr:uid="{00000000-0005-0000-0000-00006C690000}"/>
    <cellStyle name="Normal 2 3 2 26" xfId="27104" xr:uid="{00000000-0005-0000-0000-00006D690000}"/>
    <cellStyle name="Normal 2 3 2 26 10" xfId="27105" xr:uid="{00000000-0005-0000-0000-00006E690000}"/>
    <cellStyle name="Normal 2 3 2 26 11" xfId="27106" xr:uid="{00000000-0005-0000-0000-00006F690000}"/>
    <cellStyle name="Normal 2 3 2 26 12" xfId="27107" xr:uid="{00000000-0005-0000-0000-000070690000}"/>
    <cellStyle name="Normal 2 3 2 26 13" xfId="27108" xr:uid="{00000000-0005-0000-0000-000071690000}"/>
    <cellStyle name="Normal 2 3 2 26 14" xfId="27109" xr:uid="{00000000-0005-0000-0000-000072690000}"/>
    <cellStyle name="Normal 2 3 2 26 2" xfId="27110" xr:uid="{00000000-0005-0000-0000-000073690000}"/>
    <cellStyle name="Normal 2 3 2 26 2 10" xfId="27111" xr:uid="{00000000-0005-0000-0000-000074690000}"/>
    <cellStyle name="Normal 2 3 2 26 2 2" xfId="27112" xr:uid="{00000000-0005-0000-0000-000075690000}"/>
    <cellStyle name="Normal 2 3 2 26 2 3" xfId="27113" xr:uid="{00000000-0005-0000-0000-000076690000}"/>
    <cellStyle name="Normal 2 3 2 26 2 4" xfId="27114" xr:uid="{00000000-0005-0000-0000-000077690000}"/>
    <cellStyle name="Normal 2 3 2 26 2 5" xfId="27115" xr:uid="{00000000-0005-0000-0000-000078690000}"/>
    <cellStyle name="Normal 2 3 2 26 2 6" xfId="27116" xr:uid="{00000000-0005-0000-0000-000079690000}"/>
    <cellStyle name="Normal 2 3 2 26 2 7" xfId="27117" xr:uid="{00000000-0005-0000-0000-00007A690000}"/>
    <cellStyle name="Normal 2 3 2 26 2 8" xfId="27118" xr:uid="{00000000-0005-0000-0000-00007B690000}"/>
    <cellStyle name="Normal 2 3 2 26 2 9" xfId="27119" xr:uid="{00000000-0005-0000-0000-00007C690000}"/>
    <cellStyle name="Normal 2 3 2 26 3" xfId="27120" xr:uid="{00000000-0005-0000-0000-00007D690000}"/>
    <cellStyle name="Normal 2 3 2 26 3 10" xfId="27121" xr:uid="{00000000-0005-0000-0000-00007E690000}"/>
    <cellStyle name="Normal 2 3 2 26 3 2" xfId="27122" xr:uid="{00000000-0005-0000-0000-00007F690000}"/>
    <cellStyle name="Normal 2 3 2 26 3 3" xfId="27123" xr:uid="{00000000-0005-0000-0000-000080690000}"/>
    <cellStyle name="Normal 2 3 2 26 3 4" xfId="27124" xr:uid="{00000000-0005-0000-0000-000081690000}"/>
    <cellStyle name="Normal 2 3 2 26 3 5" xfId="27125" xr:uid="{00000000-0005-0000-0000-000082690000}"/>
    <cellStyle name="Normal 2 3 2 26 3 6" xfId="27126" xr:uid="{00000000-0005-0000-0000-000083690000}"/>
    <cellStyle name="Normal 2 3 2 26 3 7" xfId="27127" xr:uid="{00000000-0005-0000-0000-000084690000}"/>
    <cellStyle name="Normal 2 3 2 26 3 8" xfId="27128" xr:uid="{00000000-0005-0000-0000-000085690000}"/>
    <cellStyle name="Normal 2 3 2 26 3 9" xfId="27129" xr:uid="{00000000-0005-0000-0000-000086690000}"/>
    <cellStyle name="Normal 2 3 2 26 4" xfId="27130" xr:uid="{00000000-0005-0000-0000-000087690000}"/>
    <cellStyle name="Normal 2 3 2 26 4 10" xfId="27131" xr:uid="{00000000-0005-0000-0000-000088690000}"/>
    <cellStyle name="Normal 2 3 2 26 4 2" xfId="27132" xr:uid="{00000000-0005-0000-0000-000089690000}"/>
    <cellStyle name="Normal 2 3 2 26 4 3" xfId="27133" xr:uid="{00000000-0005-0000-0000-00008A690000}"/>
    <cellStyle name="Normal 2 3 2 26 4 4" xfId="27134" xr:uid="{00000000-0005-0000-0000-00008B690000}"/>
    <cellStyle name="Normal 2 3 2 26 4 5" xfId="27135" xr:uid="{00000000-0005-0000-0000-00008C690000}"/>
    <cellStyle name="Normal 2 3 2 26 4 6" xfId="27136" xr:uid="{00000000-0005-0000-0000-00008D690000}"/>
    <cellStyle name="Normal 2 3 2 26 4 7" xfId="27137" xr:uid="{00000000-0005-0000-0000-00008E690000}"/>
    <cellStyle name="Normal 2 3 2 26 4 8" xfId="27138" xr:uid="{00000000-0005-0000-0000-00008F690000}"/>
    <cellStyle name="Normal 2 3 2 26 4 9" xfId="27139" xr:uid="{00000000-0005-0000-0000-000090690000}"/>
    <cellStyle name="Normal 2 3 2 26 5" xfId="27140" xr:uid="{00000000-0005-0000-0000-000091690000}"/>
    <cellStyle name="Normal 2 3 2 26 5 10" xfId="27141" xr:uid="{00000000-0005-0000-0000-000092690000}"/>
    <cellStyle name="Normal 2 3 2 26 5 2" xfId="27142" xr:uid="{00000000-0005-0000-0000-000093690000}"/>
    <cellStyle name="Normal 2 3 2 26 5 3" xfId="27143" xr:uid="{00000000-0005-0000-0000-000094690000}"/>
    <cellStyle name="Normal 2 3 2 26 5 4" xfId="27144" xr:uid="{00000000-0005-0000-0000-000095690000}"/>
    <cellStyle name="Normal 2 3 2 26 5 5" xfId="27145" xr:uid="{00000000-0005-0000-0000-000096690000}"/>
    <cellStyle name="Normal 2 3 2 26 5 6" xfId="27146" xr:uid="{00000000-0005-0000-0000-000097690000}"/>
    <cellStyle name="Normal 2 3 2 26 5 7" xfId="27147" xr:uid="{00000000-0005-0000-0000-000098690000}"/>
    <cellStyle name="Normal 2 3 2 26 5 8" xfId="27148" xr:uid="{00000000-0005-0000-0000-000099690000}"/>
    <cellStyle name="Normal 2 3 2 26 5 9" xfId="27149" xr:uid="{00000000-0005-0000-0000-00009A690000}"/>
    <cellStyle name="Normal 2 3 2 26 6" xfId="27150" xr:uid="{00000000-0005-0000-0000-00009B690000}"/>
    <cellStyle name="Normal 2 3 2 26 7" xfId="27151" xr:uid="{00000000-0005-0000-0000-00009C690000}"/>
    <cellStyle name="Normal 2 3 2 26 8" xfId="27152" xr:uid="{00000000-0005-0000-0000-00009D690000}"/>
    <cellStyle name="Normal 2 3 2 26 9" xfId="27153" xr:uid="{00000000-0005-0000-0000-00009E690000}"/>
    <cellStyle name="Normal 2 3 2 27" xfId="27154" xr:uid="{00000000-0005-0000-0000-00009F690000}"/>
    <cellStyle name="Normal 2 3 2 27 10" xfId="27155" xr:uid="{00000000-0005-0000-0000-0000A0690000}"/>
    <cellStyle name="Normal 2 3 2 27 11" xfId="27156" xr:uid="{00000000-0005-0000-0000-0000A1690000}"/>
    <cellStyle name="Normal 2 3 2 27 12" xfId="27157" xr:uid="{00000000-0005-0000-0000-0000A2690000}"/>
    <cellStyle name="Normal 2 3 2 27 13" xfId="27158" xr:uid="{00000000-0005-0000-0000-0000A3690000}"/>
    <cellStyle name="Normal 2 3 2 27 14" xfId="27159" xr:uid="{00000000-0005-0000-0000-0000A4690000}"/>
    <cellStyle name="Normal 2 3 2 27 2" xfId="27160" xr:uid="{00000000-0005-0000-0000-0000A5690000}"/>
    <cellStyle name="Normal 2 3 2 27 2 10" xfId="27161" xr:uid="{00000000-0005-0000-0000-0000A6690000}"/>
    <cellStyle name="Normal 2 3 2 27 2 2" xfId="27162" xr:uid="{00000000-0005-0000-0000-0000A7690000}"/>
    <cellStyle name="Normal 2 3 2 27 2 3" xfId="27163" xr:uid="{00000000-0005-0000-0000-0000A8690000}"/>
    <cellStyle name="Normal 2 3 2 27 2 4" xfId="27164" xr:uid="{00000000-0005-0000-0000-0000A9690000}"/>
    <cellStyle name="Normal 2 3 2 27 2 5" xfId="27165" xr:uid="{00000000-0005-0000-0000-0000AA690000}"/>
    <cellStyle name="Normal 2 3 2 27 2 6" xfId="27166" xr:uid="{00000000-0005-0000-0000-0000AB690000}"/>
    <cellStyle name="Normal 2 3 2 27 2 7" xfId="27167" xr:uid="{00000000-0005-0000-0000-0000AC690000}"/>
    <cellStyle name="Normal 2 3 2 27 2 8" xfId="27168" xr:uid="{00000000-0005-0000-0000-0000AD690000}"/>
    <cellStyle name="Normal 2 3 2 27 2 9" xfId="27169" xr:uid="{00000000-0005-0000-0000-0000AE690000}"/>
    <cellStyle name="Normal 2 3 2 27 3" xfId="27170" xr:uid="{00000000-0005-0000-0000-0000AF690000}"/>
    <cellStyle name="Normal 2 3 2 27 3 10" xfId="27171" xr:uid="{00000000-0005-0000-0000-0000B0690000}"/>
    <cellStyle name="Normal 2 3 2 27 3 2" xfId="27172" xr:uid="{00000000-0005-0000-0000-0000B1690000}"/>
    <cellStyle name="Normal 2 3 2 27 3 3" xfId="27173" xr:uid="{00000000-0005-0000-0000-0000B2690000}"/>
    <cellStyle name="Normal 2 3 2 27 3 4" xfId="27174" xr:uid="{00000000-0005-0000-0000-0000B3690000}"/>
    <cellStyle name="Normal 2 3 2 27 3 5" xfId="27175" xr:uid="{00000000-0005-0000-0000-0000B4690000}"/>
    <cellStyle name="Normal 2 3 2 27 3 6" xfId="27176" xr:uid="{00000000-0005-0000-0000-0000B5690000}"/>
    <cellStyle name="Normal 2 3 2 27 3 7" xfId="27177" xr:uid="{00000000-0005-0000-0000-0000B6690000}"/>
    <cellStyle name="Normal 2 3 2 27 3 8" xfId="27178" xr:uid="{00000000-0005-0000-0000-0000B7690000}"/>
    <cellStyle name="Normal 2 3 2 27 3 9" xfId="27179" xr:uid="{00000000-0005-0000-0000-0000B8690000}"/>
    <cellStyle name="Normal 2 3 2 27 4" xfId="27180" xr:uid="{00000000-0005-0000-0000-0000B9690000}"/>
    <cellStyle name="Normal 2 3 2 27 4 10" xfId="27181" xr:uid="{00000000-0005-0000-0000-0000BA690000}"/>
    <cellStyle name="Normal 2 3 2 27 4 2" xfId="27182" xr:uid="{00000000-0005-0000-0000-0000BB690000}"/>
    <cellStyle name="Normal 2 3 2 27 4 3" xfId="27183" xr:uid="{00000000-0005-0000-0000-0000BC690000}"/>
    <cellStyle name="Normal 2 3 2 27 4 4" xfId="27184" xr:uid="{00000000-0005-0000-0000-0000BD690000}"/>
    <cellStyle name="Normal 2 3 2 27 4 5" xfId="27185" xr:uid="{00000000-0005-0000-0000-0000BE690000}"/>
    <cellStyle name="Normal 2 3 2 27 4 6" xfId="27186" xr:uid="{00000000-0005-0000-0000-0000BF690000}"/>
    <cellStyle name="Normal 2 3 2 27 4 7" xfId="27187" xr:uid="{00000000-0005-0000-0000-0000C0690000}"/>
    <cellStyle name="Normal 2 3 2 27 4 8" xfId="27188" xr:uid="{00000000-0005-0000-0000-0000C1690000}"/>
    <cellStyle name="Normal 2 3 2 27 4 9" xfId="27189" xr:uid="{00000000-0005-0000-0000-0000C2690000}"/>
    <cellStyle name="Normal 2 3 2 27 5" xfId="27190" xr:uid="{00000000-0005-0000-0000-0000C3690000}"/>
    <cellStyle name="Normal 2 3 2 27 5 10" xfId="27191" xr:uid="{00000000-0005-0000-0000-0000C4690000}"/>
    <cellStyle name="Normal 2 3 2 27 5 2" xfId="27192" xr:uid="{00000000-0005-0000-0000-0000C5690000}"/>
    <cellStyle name="Normal 2 3 2 27 5 3" xfId="27193" xr:uid="{00000000-0005-0000-0000-0000C6690000}"/>
    <cellStyle name="Normal 2 3 2 27 5 4" xfId="27194" xr:uid="{00000000-0005-0000-0000-0000C7690000}"/>
    <cellStyle name="Normal 2 3 2 27 5 5" xfId="27195" xr:uid="{00000000-0005-0000-0000-0000C8690000}"/>
    <cellStyle name="Normal 2 3 2 27 5 6" xfId="27196" xr:uid="{00000000-0005-0000-0000-0000C9690000}"/>
    <cellStyle name="Normal 2 3 2 27 5 7" xfId="27197" xr:uid="{00000000-0005-0000-0000-0000CA690000}"/>
    <cellStyle name="Normal 2 3 2 27 5 8" xfId="27198" xr:uid="{00000000-0005-0000-0000-0000CB690000}"/>
    <cellStyle name="Normal 2 3 2 27 5 9" xfId="27199" xr:uid="{00000000-0005-0000-0000-0000CC690000}"/>
    <cellStyle name="Normal 2 3 2 27 6" xfId="27200" xr:uid="{00000000-0005-0000-0000-0000CD690000}"/>
    <cellStyle name="Normal 2 3 2 27 7" xfId="27201" xr:uid="{00000000-0005-0000-0000-0000CE690000}"/>
    <cellStyle name="Normal 2 3 2 27 8" xfId="27202" xr:uid="{00000000-0005-0000-0000-0000CF690000}"/>
    <cellStyle name="Normal 2 3 2 27 9" xfId="27203" xr:uid="{00000000-0005-0000-0000-0000D0690000}"/>
    <cellStyle name="Normal 2 3 2 28" xfId="27204" xr:uid="{00000000-0005-0000-0000-0000D1690000}"/>
    <cellStyle name="Normal 2 3 2 28 10" xfId="27205" xr:uid="{00000000-0005-0000-0000-0000D2690000}"/>
    <cellStyle name="Normal 2 3 2 28 11" xfId="27206" xr:uid="{00000000-0005-0000-0000-0000D3690000}"/>
    <cellStyle name="Normal 2 3 2 28 12" xfId="27207" xr:uid="{00000000-0005-0000-0000-0000D4690000}"/>
    <cellStyle name="Normal 2 3 2 28 13" xfId="27208" xr:uid="{00000000-0005-0000-0000-0000D5690000}"/>
    <cellStyle name="Normal 2 3 2 28 14" xfId="27209" xr:uid="{00000000-0005-0000-0000-0000D6690000}"/>
    <cellStyle name="Normal 2 3 2 28 2" xfId="27210" xr:uid="{00000000-0005-0000-0000-0000D7690000}"/>
    <cellStyle name="Normal 2 3 2 28 2 10" xfId="27211" xr:uid="{00000000-0005-0000-0000-0000D8690000}"/>
    <cellStyle name="Normal 2 3 2 28 2 2" xfId="27212" xr:uid="{00000000-0005-0000-0000-0000D9690000}"/>
    <cellStyle name="Normal 2 3 2 28 2 3" xfId="27213" xr:uid="{00000000-0005-0000-0000-0000DA690000}"/>
    <cellStyle name="Normal 2 3 2 28 2 4" xfId="27214" xr:uid="{00000000-0005-0000-0000-0000DB690000}"/>
    <cellStyle name="Normal 2 3 2 28 2 5" xfId="27215" xr:uid="{00000000-0005-0000-0000-0000DC690000}"/>
    <cellStyle name="Normal 2 3 2 28 2 6" xfId="27216" xr:uid="{00000000-0005-0000-0000-0000DD690000}"/>
    <cellStyle name="Normal 2 3 2 28 2 7" xfId="27217" xr:uid="{00000000-0005-0000-0000-0000DE690000}"/>
    <cellStyle name="Normal 2 3 2 28 2 8" xfId="27218" xr:uid="{00000000-0005-0000-0000-0000DF690000}"/>
    <cellStyle name="Normal 2 3 2 28 2 9" xfId="27219" xr:uid="{00000000-0005-0000-0000-0000E0690000}"/>
    <cellStyle name="Normal 2 3 2 28 3" xfId="27220" xr:uid="{00000000-0005-0000-0000-0000E1690000}"/>
    <cellStyle name="Normal 2 3 2 28 3 10" xfId="27221" xr:uid="{00000000-0005-0000-0000-0000E2690000}"/>
    <cellStyle name="Normal 2 3 2 28 3 2" xfId="27222" xr:uid="{00000000-0005-0000-0000-0000E3690000}"/>
    <cellStyle name="Normal 2 3 2 28 3 3" xfId="27223" xr:uid="{00000000-0005-0000-0000-0000E4690000}"/>
    <cellStyle name="Normal 2 3 2 28 3 4" xfId="27224" xr:uid="{00000000-0005-0000-0000-0000E5690000}"/>
    <cellStyle name="Normal 2 3 2 28 3 5" xfId="27225" xr:uid="{00000000-0005-0000-0000-0000E6690000}"/>
    <cellStyle name="Normal 2 3 2 28 3 6" xfId="27226" xr:uid="{00000000-0005-0000-0000-0000E7690000}"/>
    <cellStyle name="Normal 2 3 2 28 3 7" xfId="27227" xr:uid="{00000000-0005-0000-0000-0000E8690000}"/>
    <cellStyle name="Normal 2 3 2 28 3 8" xfId="27228" xr:uid="{00000000-0005-0000-0000-0000E9690000}"/>
    <cellStyle name="Normal 2 3 2 28 3 9" xfId="27229" xr:uid="{00000000-0005-0000-0000-0000EA690000}"/>
    <cellStyle name="Normal 2 3 2 28 4" xfId="27230" xr:uid="{00000000-0005-0000-0000-0000EB690000}"/>
    <cellStyle name="Normal 2 3 2 28 4 10" xfId="27231" xr:uid="{00000000-0005-0000-0000-0000EC690000}"/>
    <cellStyle name="Normal 2 3 2 28 4 2" xfId="27232" xr:uid="{00000000-0005-0000-0000-0000ED690000}"/>
    <cellStyle name="Normal 2 3 2 28 4 3" xfId="27233" xr:uid="{00000000-0005-0000-0000-0000EE690000}"/>
    <cellStyle name="Normal 2 3 2 28 4 4" xfId="27234" xr:uid="{00000000-0005-0000-0000-0000EF690000}"/>
    <cellStyle name="Normal 2 3 2 28 4 5" xfId="27235" xr:uid="{00000000-0005-0000-0000-0000F0690000}"/>
    <cellStyle name="Normal 2 3 2 28 4 6" xfId="27236" xr:uid="{00000000-0005-0000-0000-0000F1690000}"/>
    <cellStyle name="Normal 2 3 2 28 4 7" xfId="27237" xr:uid="{00000000-0005-0000-0000-0000F2690000}"/>
    <cellStyle name="Normal 2 3 2 28 4 8" xfId="27238" xr:uid="{00000000-0005-0000-0000-0000F3690000}"/>
    <cellStyle name="Normal 2 3 2 28 4 9" xfId="27239" xr:uid="{00000000-0005-0000-0000-0000F4690000}"/>
    <cellStyle name="Normal 2 3 2 28 5" xfId="27240" xr:uid="{00000000-0005-0000-0000-0000F5690000}"/>
    <cellStyle name="Normal 2 3 2 28 5 10" xfId="27241" xr:uid="{00000000-0005-0000-0000-0000F6690000}"/>
    <cellStyle name="Normal 2 3 2 28 5 2" xfId="27242" xr:uid="{00000000-0005-0000-0000-0000F7690000}"/>
    <cellStyle name="Normal 2 3 2 28 5 3" xfId="27243" xr:uid="{00000000-0005-0000-0000-0000F8690000}"/>
    <cellStyle name="Normal 2 3 2 28 5 4" xfId="27244" xr:uid="{00000000-0005-0000-0000-0000F9690000}"/>
    <cellStyle name="Normal 2 3 2 28 5 5" xfId="27245" xr:uid="{00000000-0005-0000-0000-0000FA690000}"/>
    <cellStyle name="Normal 2 3 2 28 5 6" xfId="27246" xr:uid="{00000000-0005-0000-0000-0000FB690000}"/>
    <cellStyle name="Normal 2 3 2 28 5 7" xfId="27247" xr:uid="{00000000-0005-0000-0000-0000FC690000}"/>
    <cellStyle name="Normal 2 3 2 28 5 8" xfId="27248" xr:uid="{00000000-0005-0000-0000-0000FD690000}"/>
    <cellStyle name="Normal 2 3 2 28 5 9" xfId="27249" xr:uid="{00000000-0005-0000-0000-0000FE690000}"/>
    <cellStyle name="Normal 2 3 2 28 6" xfId="27250" xr:uid="{00000000-0005-0000-0000-0000FF690000}"/>
    <cellStyle name="Normal 2 3 2 28 7" xfId="27251" xr:uid="{00000000-0005-0000-0000-0000006A0000}"/>
    <cellStyle name="Normal 2 3 2 28 8" xfId="27252" xr:uid="{00000000-0005-0000-0000-0000016A0000}"/>
    <cellStyle name="Normal 2 3 2 28 9" xfId="27253" xr:uid="{00000000-0005-0000-0000-0000026A0000}"/>
    <cellStyle name="Normal 2 3 2 29" xfId="27254" xr:uid="{00000000-0005-0000-0000-0000036A0000}"/>
    <cellStyle name="Normal 2 3 2 29 10" xfId="27255" xr:uid="{00000000-0005-0000-0000-0000046A0000}"/>
    <cellStyle name="Normal 2 3 2 29 11" xfId="27256" xr:uid="{00000000-0005-0000-0000-0000056A0000}"/>
    <cellStyle name="Normal 2 3 2 29 12" xfId="27257" xr:uid="{00000000-0005-0000-0000-0000066A0000}"/>
    <cellStyle name="Normal 2 3 2 29 13" xfId="27258" xr:uid="{00000000-0005-0000-0000-0000076A0000}"/>
    <cellStyle name="Normal 2 3 2 29 14" xfId="27259" xr:uid="{00000000-0005-0000-0000-0000086A0000}"/>
    <cellStyle name="Normal 2 3 2 29 2" xfId="27260" xr:uid="{00000000-0005-0000-0000-0000096A0000}"/>
    <cellStyle name="Normal 2 3 2 29 2 10" xfId="27261" xr:uid="{00000000-0005-0000-0000-00000A6A0000}"/>
    <cellStyle name="Normal 2 3 2 29 2 2" xfId="27262" xr:uid="{00000000-0005-0000-0000-00000B6A0000}"/>
    <cellStyle name="Normal 2 3 2 29 2 3" xfId="27263" xr:uid="{00000000-0005-0000-0000-00000C6A0000}"/>
    <cellStyle name="Normal 2 3 2 29 2 4" xfId="27264" xr:uid="{00000000-0005-0000-0000-00000D6A0000}"/>
    <cellStyle name="Normal 2 3 2 29 2 5" xfId="27265" xr:uid="{00000000-0005-0000-0000-00000E6A0000}"/>
    <cellStyle name="Normal 2 3 2 29 2 6" xfId="27266" xr:uid="{00000000-0005-0000-0000-00000F6A0000}"/>
    <cellStyle name="Normal 2 3 2 29 2 7" xfId="27267" xr:uid="{00000000-0005-0000-0000-0000106A0000}"/>
    <cellStyle name="Normal 2 3 2 29 2 8" xfId="27268" xr:uid="{00000000-0005-0000-0000-0000116A0000}"/>
    <cellStyle name="Normal 2 3 2 29 2 9" xfId="27269" xr:uid="{00000000-0005-0000-0000-0000126A0000}"/>
    <cellStyle name="Normal 2 3 2 29 3" xfId="27270" xr:uid="{00000000-0005-0000-0000-0000136A0000}"/>
    <cellStyle name="Normal 2 3 2 29 3 10" xfId="27271" xr:uid="{00000000-0005-0000-0000-0000146A0000}"/>
    <cellStyle name="Normal 2 3 2 29 3 2" xfId="27272" xr:uid="{00000000-0005-0000-0000-0000156A0000}"/>
    <cellStyle name="Normal 2 3 2 29 3 3" xfId="27273" xr:uid="{00000000-0005-0000-0000-0000166A0000}"/>
    <cellStyle name="Normal 2 3 2 29 3 4" xfId="27274" xr:uid="{00000000-0005-0000-0000-0000176A0000}"/>
    <cellStyle name="Normal 2 3 2 29 3 5" xfId="27275" xr:uid="{00000000-0005-0000-0000-0000186A0000}"/>
    <cellStyle name="Normal 2 3 2 29 3 6" xfId="27276" xr:uid="{00000000-0005-0000-0000-0000196A0000}"/>
    <cellStyle name="Normal 2 3 2 29 3 7" xfId="27277" xr:uid="{00000000-0005-0000-0000-00001A6A0000}"/>
    <cellStyle name="Normal 2 3 2 29 3 8" xfId="27278" xr:uid="{00000000-0005-0000-0000-00001B6A0000}"/>
    <cellStyle name="Normal 2 3 2 29 3 9" xfId="27279" xr:uid="{00000000-0005-0000-0000-00001C6A0000}"/>
    <cellStyle name="Normal 2 3 2 29 4" xfId="27280" xr:uid="{00000000-0005-0000-0000-00001D6A0000}"/>
    <cellStyle name="Normal 2 3 2 29 4 10" xfId="27281" xr:uid="{00000000-0005-0000-0000-00001E6A0000}"/>
    <cellStyle name="Normal 2 3 2 29 4 2" xfId="27282" xr:uid="{00000000-0005-0000-0000-00001F6A0000}"/>
    <cellStyle name="Normal 2 3 2 29 4 3" xfId="27283" xr:uid="{00000000-0005-0000-0000-0000206A0000}"/>
    <cellStyle name="Normal 2 3 2 29 4 4" xfId="27284" xr:uid="{00000000-0005-0000-0000-0000216A0000}"/>
    <cellStyle name="Normal 2 3 2 29 4 5" xfId="27285" xr:uid="{00000000-0005-0000-0000-0000226A0000}"/>
    <cellStyle name="Normal 2 3 2 29 4 6" xfId="27286" xr:uid="{00000000-0005-0000-0000-0000236A0000}"/>
    <cellStyle name="Normal 2 3 2 29 4 7" xfId="27287" xr:uid="{00000000-0005-0000-0000-0000246A0000}"/>
    <cellStyle name="Normal 2 3 2 29 4 8" xfId="27288" xr:uid="{00000000-0005-0000-0000-0000256A0000}"/>
    <cellStyle name="Normal 2 3 2 29 4 9" xfId="27289" xr:uid="{00000000-0005-0000-0000-0000266A0000}"/>
    <cellStyle name="Normal 2 3 2 29 5" xfId="27290" xr:uid="{00000000-0005-0000-0000-0000276A0000}"/>
    <cellStyle name="Normal 2 3 2 29 5 10" xfId="27291" xr:uid="{00000000-0005-0000-0000-0000286A0000}"/>
    <cellStyle name="Normal 2 3 2 29 5 2" xfId="27292" xr:uid="{00000000-0005-0000-0000-0000296A0000}"/>
    <cellStyle name="Normal 2 3 2 29 5 3" xfId="27293" xr:uid="{00000000-0005-0000-0000-00002A6A0000}"/>
    <cellStyle name="Normal 2 3 2 29 5 4" xfId="27294" xr:uid="{00000000-0005-0000-0000-00002B6A0000}"/>
    <cellStyle name="Normal 2 3 2 29 5 5" xfId="27295" xr:uid="{00000000-0005-0000-0000-00002C6A0000}"/>
    <cellStyle name="Normal 2 3 2 29 5 6" xfId="27296" xr:uid="{00000000-0005-0000-0000-00002D6A0000}"/>
    <cellStyle name="Normal 2 3 2 29 5 7" xfId="27297" xr:uid="{00000000-0005-0000-0000-00002E6A0000}"/>
    <cellStyle name="Normal 2 3 2 29 5 8" xfId="27298" xr:uid="{00000000-0005-0000-0000-00002F6A0000}"/>
    <cellStyle name="Normal 2 3 2 29 5 9" xfId="27299" xr:uid="{00000000-0005-0000-0000-0000306A0000}"/>
    <cellStyle name="Normal 2 3 2 29 6" xfId="27300" xr:uid="{00000000-0005-0000-0000-0000316A0000}"/>
    <cellStyle name="Normal 2 3 2 29 7" xfId="27301" xr:uid="{00000000-0005-0000-0000-0000326A0000}"/>
    <cellStyle name="Normal 2 3 2 29 8" xfId="27302" xr:uid="{00000000-0005-0000-0000-0000336A0000}"/>
    <cellStyle name="Normal 2 3 2 29 9" xfId="27303" xr:uid="{00000000-0005-0000-0000-0000346A0000}"/>
    <cellStyle name="Normal 2 3 2 3" xfId="27304" xr:uid="{00000000-0005-0000-0000-0000356A0000}"/>
    <cellStyle name="Normal 2 3 2 3 10" xfId="27305" xr:uid="{00000000-0005-0000-0000-0000366A0000}"/>
    <cellStyle name="Normal 2 3 2 3 11" xfId="27306" xr:uid="{00000000-0005-0000-0000-0000376A0000}"/>
    <cellStyle name="Normal 2 3 2 3 12" xfId="27307" xr:uid="{00000000-0005-0000-0000-0000386A0000}"/>
    <cellStyle name="Normal 2 3 2 3 13" xfId="27308" xr:uid="{00000000-0005-0000-0000-0000396A0000}"/>
    <cellStyle name="Normal 2 3 2 3 14" xfId="27309" xr:uid="{00000000-0005-0000-0000-00003A6A0000}"/>
    <cellStyle name="Normal 2 3 2 3 15" xfId="27310" xr:uid="{00000000-0005-0000-0000-00003B6A0000}"/>
    <cellStyle name="Normal 2 3 2 3 16" xfId="27311" xr:uid="{00000000-0005-0000-0000-00003C6A0000}"/>
    <cellStyle name="Normal 2 3 2 3 2" xfId="27312" xr:uid="{00000000-0005-0000-0000-00003D6A0000}"/>
    <cellStyle name="Normal 2 3 2 3 2 10" xfId="27313" xr:uid="{00000000-0005-0000-0000-00003E6A0000}"/>
    <cellStyle name="Normal 2 3 2 3 2 2" xfId="27314" xr:uid="{00000000-0005-0000-0000-00003F6A0000}"/>
    <cellStyle name="Normal 2 3 2 3 2 3" xfId="27315" xr:uid="{00000000-0005-0000-0000-0000406A0000}"/>
    <cellStyle name="Normal 2 3 2 3 2 4" xfId="27316" xr:uid="{00000000-0005-0000-0000-0000416A0000}"/>
    <cellStyle name="Normal 2 3 2 3 2 5" xfId="27317" xr:uid="{00000000-0005-0000-0000-0000426A0000}"/>
    <cellStyle name="Normal 2 3 2 3 2 6" xfId="27318" xr:uid="{00000000-0005-0000-0000-0000436A0000}"/>
    <cellStyle name="Normal 2 3 2 3 2 7" xfId="27319" xr:uid="{00000000-0005-0000-0000-0000446A0000}"/>
    <cellStyle name="Normal 2 3 2 3 2 8" xfId="27320" xr:uid="{00000000-0005-0000-0000-0000456A0000}"/>
    <cellStyle name="Normal 2 3 2 3 2 9" xfId="27321" xr:uid="{00000000-0005-0000-0000-0000466A0000}"/>
    <cellStyle name="Normal 2 3 2 3 3" xfId="27322" xr:uid="{00000000-0005-0000-0000-0000476A0000}"/>
    <cellStyle name="Normal 2 3 2 3 3 10" xfId="27323" xr:uid="{00000000-0005-0000-0000-0000486A0000}"/>
    <cellStyle name="Normal 2 3 2 3 3 2" xfId="27324" xr:uid="{00000000-0005-0000-0000-0000496A0000}"/>
    <cellStyle name="Normal 2 3 2 3 3 3" xfId="27325" xr:uid="{00000000-0005-0000-0000-00004A6A0000}"/>
    <cellStyle name="Normal 2 3 2 3 3 4" xfId="27326" xr:uid="{00000000-0005-0000-0000-00004B6A0000}"/>
    <cellStyle name="Normal 2 3 2 3 3 5" xfId="27327" xr:uid="{00000000-0005-0000-0000-00004C6A0000}"/>
    <cellStyle name="Normal 2 3 2 3 3 6" xfId="27328" xr:uid="{00000000-0005-0000-0000-00004D6A0000}"/>
    <cellStyle name="Normal 2 3 2 3 3 7" xfId="27329" xr:uid="{00000000-0005-0000-0000-00004E6A0000}"/>
    <cellStyle name="Normal 2 3 2 3 3 8" xfId="27330" xr:uid="{00000000-0005-0000-0000-00004F6A0000}"/>
    <cellStyle name="Normal 2 3 2 3 3 9" xfId="27331" xr:uid="{00000000-0005-0000-0000-0000506A0000}"/>
    <cellStyle name="Normal 2 3 2 3 4" xfId="27332" xr:uid="{00000000-0005-0000-0000-0000516A0000}"/>
    <cellStyle name="Normal 2 3 2 3 4 10" xfId="27333" xr:uid="{00000000-0005-0000-0000-0000526A0000}"/>
    <cellStyle name="Normal 2 3 2 3 4 2" xfId="27334" xr:uid="{00000000-0005-0000-0000-0000536A0000}"/>
    <cellStyle name="Normal 2 3 2 3 4 3" xfId="27335" xr:uid="{00000000-0005-0000-0000-0000546A0000}"/>
    <cellStyle name="Normal 2 3 2 3 4 4" xfId="27336" xr:uid="{00000000-0005-0000-0000-0000556A0000}"/>
    <cellStyle name="Normal 2 3 2 3 4 5" xfId="27337" xr:uid="{00000000-0005-0000-0000-0000566A0000}"/>
    <cellStyle name="Normal 2 3 2 3 4 6" xfId="27338" xr:uid="{00000000-0005-0000-0000-0000576A0000}"/>
    <cellStyle name="Normal 2 3 2 3 4 7" xfId="27339" xr:uid="{00000000-0005-0000-0000-0000586A0000}"/>
    <cellStyle name="Normal 2 3 2 3 4 8" xfId="27340" xr:uid="{00000000-0005-0000-0000-0000596A0000}"/>
    <cellStyle name="Normal 2 3 2 3 4 9" xfId="27341" xr:uid="{00000000-0005-0000-0000-00005A6A0000}"/>
    <cellStyle name="Normal 2 3 2 3 5" xfId="27342" xr:uid="{00000000-0005-0000-0000-00005B6A0000}"/>
    <cellStyle name="Normal 2 3 2 3 5 10" xfId="27343" xr:uid="{00000000-0005-0000-0000-00005C6A0000}"/>
    <cellStyle name="Normal 2 3 2 3 5 2" xfId="27344" xr:uid="{00000000-0005-0000-0000-00005D6A0000}"/>
    <cellStyle name="Normal 2 3 2 3 5 3" xfId="27345" xr:uid="{00000000-0005-0000-0000-00005E6A0000}"/>
    <cellStyle name="Normal 2 3 2 3 5 4" xfId="27346" xr:uid="{00000000-0005-0000-0000-00005F6A0000}"/>
    <cellStyle name="Normal 2 3 2 3 5 5" xfId="27347" xr:uid="{00000000-0005-0000-0000-0000606A0000}"/>
    <cellStyle name="Normal 2 3 2 3 5 6" xfId="27348" xr:uid="{00000000-0005-0000-0000-0000616A0000}"/>
    <cellStyle name="Normal 2 3 2 3 5 7" xfId="27349" xr:uid="{00000000-0005-0000-0000-0000626A0000}"/>
    <cellStyle name="Normal 2 3 2 3 5 8" xfId="27350" xr:uid="{00000000-0005-0000-0000-0000636A0000}"/>
    <cellStyle name="Normal 2 3 2 3 5 9" xfId="27351" xr:uid="{00000000-0005-0000-0000-0000646A0000}"/>
    <cellStyle name="Normal 2 3 2 3 6" xfId="27352" xr:uid="{00000000-0005-0000-0000-0000656A0000}"/>
    <cellStyle name="Normal 2 3 2 3 7" xfId="27353" xr:uid="{00000000-0005-0000-0000-0000666A0000}"/>
    <cellStyle name="Normal 2 3 2 3 8" xfId="27354" xr:uid="{00000000-0005-0000-0000-0000676A0000}"/>
    <cellStyle name="Normal 2 3 2 3 9" xfId="27355" xr:uid="{00000000-0005-0000-0000-0000686A0000}"/>
    <cellStyle name="Normal 2 3 2 30" xfId="27356" xr:uid="{00000000-0005-0000-0000-0000696A0000}"/>
    <cellStyle name="Normal 2 3 2 30 10" xfId="27357" xr:uid="{00000000-0005-0000-0000-00006A6A0000}"/>
    <cellStyle name="Normal 2 3 2 30 11" xfId="27358" xr:uid="{00000000-0005-0000-0000-00006B6A0000}"/>
    <cellStyle name="Normal 2 3 2 30 12" xfId="27359" xr:uid="{00000000-0005-0000-0000-00006C6A0000}"/>
    <cellStyle name="Normal 2 3 2 30 13" xfId="27360" xr:uid="{00000000-0005-0000-0000-00006D6A0000}"/>
    <cellStyle name="Normal 2 3 2 30 14" xfId="27361" xr:uid="{00000000-0005-0000-0000-00006E6A0000}"/>
    <cellStyle name="Normal 2 3 2 30 2" xfId="27362" xr:uid="{00000000-0005-0000-0000-00006F6A0000}"/>
    <cellStyle name="Normal 2 3 2 30 2 10" xfId="27363" xr:uid="{00000000-0005-0000-0000-0000706A0000}"/>
    <cellStyle name="Normal 2 3 2 30 2 2" xfId="27364" xr:uid="{00000000-0005-0000-0000-0000716A0000}"/>
    <cellStyle name="Normal 2 3 2 30 2 3" xfId="27365" xr:uid="{00000000-0005-0000-0000-0000726A0000}"/>
    <cellStyle name="Normal 2 3 2 30 2 4" xfId="27366" xr:uid="{00000000-0005-0000-0000-0000736A0000}"/>
    <cellStyle name="Normal 2 3 2 30 2 5" xfId="27367" xr:uid="{00000000-0005-0000-0000-0000746A0000}"/>
    <cellStyle name="Normal 2 3 2 30 2 6" xfId="27368" xr:uid="{00000000-0005-0000-0000-0000756A0000}"/>
    <cellStyle name="Normal 2 3 2 30 2 7" xfId="27369" xr:uid="{00000000-0005-0000-0000-0000766A0000}"/>
    <cellStyle name="Normal 2 3 2 30 2 8" xfId="27370" xr:uid="{00000000-0005-0000-0000-0000776A0000}"/>
    <cellStyle name="Normal 2 3 2 30 2 9" xfId="27371" xr:uid="{00000000-0005-0000-0000-0000786A0000}"/>
    <cellStyle name="Normal 2 3 2 30 3" xfId="27372" xr:uid="{00000000-0005-0000-0000-0000796A0000}"/>
    <cellStyle name="Normal 2 3 2 30 3 10" xfId="27373" xr:uid="{00000000-0005-0000-0000-00007A6A0000}"/>
    <cellStyle name="Normal 2 3 2 30 3 2" xfId="27374" xr:uid="{00000000-0005-0000-0000-00007B6A0000}"/>
    <cellStyle name="Normal 2 3 2 30 3 3" xfId="27375" xr:uid="{00000000-0005-0000-0000-00007C6A0000}"/>
    <cellStyle name="Normal 2 3 2 30 3 4" xfId="27376" xr:uid="{00000000-0005-0000-0000-00007D6A0000}"/>
    <cellStyle name="Normal 2 3 2 30 3 5" xfId="27377" xr:uid="{00000000-0005-0000-0000-00007E6A0000}"/>
    <cellStyle name="Normal 2 3 2 30 3 6" xfId="27378" xr:uid="{00000000-0005-0000-0000-00007F6A0000}"/>
    <cellStyle name="Normal 2 3 2 30 3 7" xfId="27379" xr:uid="{00000000-0005-0000-0000-0000806A0000}"/>
    <cellStyle name="Normal 2 3 2 30 3 8" xfId="27380" xr:uid="{00000000-0005-0000-0000-0000816A0000}"/>
    <cellStyle name="Normal 2 3 2 30 3 9" xfId="27381" xr:uid="{00000000-0005-0000-0000-0000826A0000}"/>
    <cellStyle name="Normal 2 3 2 30 4" xfId="27382" xr:uid="{00000000-0005-0000-0000-0000836A0000}"/>
    <cellStyle name="Normal 2 3 2 30 4 10" xfId="27383" xr:uid="{00000000-0005-0000-0000-0000846A0000}"/>
    <cellStyle name="Normal 2 3 2 30 4 2" xfId="27384" xr:uid="{00000000-0005-0000-0000-0000856A0000}"/>
    <cellStyle name="Normal 2 3 2 30 4 3" xfId="27385" xr:uid="{00000000-0005-0000-0000-0000866A0000}"/>
    <cellStyle name="Normal 2 3 2 30 4 4" xfId="27386" xr:uid="{00000000-0005-0000-0000-0000876A0000}"/>
    <cellStyle name="Normal 2 3 2 30 4 5" xfId="27387" xr:uid="{00000000-0005-0000-0000-0000886A0000}"/>
    <cellStyle name="Normal 2 3 2 30 4 6" xfId="27388" xr:uid="{00000000-0005-0000-0000-0000896A0000}"/>
    <cellStyle name="Normal 2 3 2 30 4 7" xfId="27389" xr:uid="{00000000-0005-0000-0000-00008A6A0000}"/>
    <cellStyle name="Normal 2 3 2 30 4 8" xfId="27390" xr:uid="{00000000-0005-0000-0000-00008B6A0000}"/>
    <cellStyle name="Normal 2 3 2 30 4 9" xfId="27391" xr:uid="{00000000-0005-0000-0000-00008C6A0000}"/>
    <cellStyle name="Normal 2 3 2 30 5" xfId="27392" xr:uid="{00000000-0005-0000-0000-00008D6A0000}"/>
    <cellStyle name="Normal 2 3 2 30 5 10" xfId="27393" xr:uid="{00000000-0005-0000-0000-00008E6A0000}"/>
    <cellStyle name="Normal 2 3 2 30 5 2" xfId="27394" xr:uid="{00000000-0005-0000-0000-00008F6A0000}"/>
    <cellStyle name="Normal 2 3 2 30 5 3" xfId="27395" xr:uid="{00000000-0005-0000-0000-0000906A0000}"/>
    <cellStyle name="Normal 2 3 2 30 5 4" xfId="27396" xr:uid="{00000000-0005-0000-0000-0000916A0000}"/>
    <cellStyle name="Normal 2 3 2 30 5 5" xfId="27397" xr:uid="{00000000-0005-0000-0000-0000926A0000}"/>
    <cellStyle name="Normal 2 3 2 30 5 6" xfId="27398" xr:uid="{00000000-0005-0000-0000-0000936A0000}"/>
    <cellStyle name="Normal 2 3 2 30 5 7" xfId="27399" xr:uid="{00000000-0005-0000-0000-0000946A0000}"/>
    <cellStyle name="Normal 2 3 2 30 5 8" xfId="27400" xr:uid="{00000000-0005-0000-0000-0000956A0000}"/>
    <cellStyle name="Normal 2 3 2 30 5 9" xfId="27401" xr:uid="{00000000-0005-0000-0000-0000966A0000}"/>
    <cellStyle name="Normal 2 3 2 30 6" xfId="27402" xr:uid="{00000000-0005-0000-0000-0000976A0000}"/>
    <cellStyle name="Normal 2 3 2 30 7" xfId="27403" xr:uid="{00000000-0005-0000-0000-0000986A0000}"/>
    <cellStyle name="Normal 2 3 2 30 8" xfId="27404" xr:uid="{00000000-0005-0000-0000-0000996A0000}"/>
    <cellStyle name="Normal 2 3 2 30 9" xfId="27405" xr:uid="{00000000-0005-0000-0000-00009A6A0000}"/>
    <cellStyle name="Normal 2 3 2 31" xfId="27406" xr:uid="{00000000-0005-0000-0000-00009B6A0000}"/>
    <cellStyle name="Normal 2 3 2 31 10" xfId="27407" xr:uid="{00000000-0005-0000-0000-00009C6A0000}"/>
    <cellStyle name="Normal 2 3 2 31 11" xfId="27408" xr:uid="{00000000-0005-0000-0000-00009D6A0000}"/>
    <cellStyle name="Normal 2 3 2 31 12" xfId="27409" xr:uid="{00000000-0005-0000-0000-00009E6A0000}"/>
    <cellStyle name="Normal 2 3 2 31 13" xfId="27410" xr:uid="{00000000-0005-0000-0000-00009F6A0000}"/>
    <cellStyle name="Normal 2 3 2 31 14" xfId="27411" xr:uid="{00000000-0005-0000-0000-0000A06A0000}"/>
    <cellStyle name="Normal 2 3 2 31 2" xfId="27412" xr:uid="{00000000-0005-0000-0000-0000A16A0000}"/>
    <cellStyle name="Normal 2 3 2 31 2 10" xfId="27413" xr:uid="{00000000-0005-0000-0000-0000A26A0000}"/>
    <cellStyle name="Normal 2 3 2 31 2 2" xfId="27414" xr:uid="{00000000-0005-0000-0000-0000A36A0000}"/>
    <cellStyle name="Normal 2 3 2 31 2 3" xfId="27415" xr:uid="{00000000-0005-0000-0000-0000A46A0000}"/>
    <cellStyle name="Normal 2 3 2 31 2 4" xfId="27416" xr:uid="{00000000-0005-0000-0000-0000A56A0000}"/>
    <cellStyle name="Normal 2 3 2 31 2 5" xfId="27417" xr:uid="{00000000-0005-0000-0000-0000A66A0000}"/>
    <cellStyle name="Normal 2 3 2 31 2 6" xfId="27418" xr:uid="{00000000-0005-0000-0000-0000A76A0000}"/>
    <cellStyle name="Normal 2 3 2 31 2 7" xfId="27419" xr:uid="{00000000-0005-0000-0000-0000A86A0000}"/>
    <cellStyle name="Normal 2 3 2 31 2 8" xfId="27420" xr:uid="{00000000-0005-0000-0000-0000A96A0000}"/>
    <cellStyle name="Normal 2 3 2 31 2 9" xfId="27421" xr:uid="{00000000-0005-0000-0000-0000AA6A0000}"/>
    <cellStyle name="Normal 2 3 2 31 3" xfId="27422" xr:uid="{00000000-0005-0000-0000-0000AB6A0000}"/>
    <cellStyle name="Normal 2 3 2 31 3 10" xfId="27423" xr:uid="{00000000-0005-0000-0000-0000AC6A0000}"/>
    <cellStyle name="Normal 2 3 2 31 3 2" xfId="27424" xr:uid="{00000000-0005-0000-0000-0000AD6A0000}"/>
    <cellStyle name="Normal 2 3 2 31 3 3" xfId="27425" xr:uid="{00000000-0005-0000-0000-0000AE6A0000}"/>
    <cellStyle name="Normal 2 3 2 31 3 4" xfId="27426" xr:uid="{00000000-0005-0000-0000-0000AF6A0000}"/>
    <cellStyle name="Normal 2 3 2 31 3 5" xfId="27427" xr:uid="{00000000-0005-0000-0000-0000B06A0000}"/>
    <cellStyle name="Normal 2 3 2 31 3 6" xfId="27428" xr:uid="{00000000-0005-0000-0000-0000B16A0000}"/>
    <cellStyle name="Normal 2 3 2 31 3 7" xfId="27429" xr:uid="{00000000-0005-0000-0000-0000B26A0000}"/>
    <cellStyle name="Normal 2 3 2 31 3 8" xfId="27430" xr:uid="{00000000-0005-0000-0000-0000B36A0000}"/>
    <cellStyle name="Normal 2 3 2 31 3 9" xfId="27431" xr:uid="{00000000-0005-0000-0000-0000B46A0000}"/>
    <cellStyle name="Normal 2 3 2 31 4" xfId="27432" xr:uid="{00000000-0005-0000-0000-0000B56A0000}"/>
    <cellStyle name="Normal 2 3 2 31 4 10" xfId="27433" xr:uid="{00000000-0005-0000-0000-0000B66A0000}"/>
    <cellStyle name="Normal 2 3 2 31 4 2" xfId="27434" xr:uid="{00000000-0005-0000-0000-0000B76A0000}"/>
    <cellStyle name="Normal 2 3 2 31 4 3" xfId="27435" xr:uid="{00000000-0005-0000-0000-0000B86A0000}"/>
    <cellStyle name="Normal 2 3 2 31 4 4" xfId="27436" xr:uid="{00000000-0005-0000-0000-0000B96A0000}"/>
    <cellStyle name="Normal 2 3 2 31 4 5" xfId="27437" xr:uid="{00000000-0005-0000-0000-0000BA6A0000}"/>
    <cellStyle name="Normal 2 3 2 31 4 6" xfId="27438" xr:uid="{00000000-0005-0000-0000-0000BB6A0000}"/>
    <cellStyle name="Normal 2 3 2 31 4 7" xfId="27439" xr:uid="{00000000-0005-0000-0000-0000BC6A0000}"/>
    <cellStyle name="Normal 2 3 2 31 4 8" xfId="27440" xr:uid="{00000000-0005-0000-0000-0000BD6A0000}"/>
    <cellStyle name="Normal 2 3 2 31 4 9" xfId="27441" xr:uid="{00000000-0005-0000-0000-0000BE6A0000}"/>
    <cellStyle name="Normal 2 3 2 31 5" xfId="27442" xr:uid="{00000000-0005-0000-0000-0000BF6A0000}"/>
    <cellStyle name="Normal 2 3 2 31 5 10" xfId="27443" xr:uid="{00000000-0005-0000-0000-0000C06A0000}"/>
    <cellStyle name="Normal 2 3 2 31 5 2" xfId="27444" xr:uid="{00000000-0005-0000-0000-0000C16A0000}"/>
    <cellStyle name="Normal 2 3 2 31 5 3" xfId="27445" xr:uid="{00000000-0005-0000-0000-0000C26A0000}"/>
    <cellStyle name="Normal 2 3 2 31 5 4" xfId="27446" xr:uid="{00000000-0005-0000-0000-0000C36A0000}"/>
    <cellStyle name="Normal 2 3 2 31 5 5" xfId="27447" xr:uid="{00000000-0005-0000-0000-0000C46A0000}"/>
    <cellStyle name="Normal 2 3 2 31 5 6" xfId="27448" xr:uid="{00000000-0005-0000-0000-0000C56A0000}"/>
    <cellStyle name="Normal 2 3 2 31 5 7" xfId="27449" xr:uid="{00000000-0005-0000-0000-0000C66A0000}"/>
    <cellStyle name="Normal 2 3 2 31 5 8" xfId="27450" xr:uid="{00000000-0005-0000-0000-0000C76A0000}"/>
    <cellStyle name="Normal 2 3 2 31 5 9" xfId="27451" xr:uid="{00000000-0005-0000-0000-0000C86A0000}"/>
    <cellStyle name="Normal 2 3 2 31 6" xfId="27452" xr:uid="{00000000-0005-0000-0000-0000C96A0000}"/>
    <cellStyle name="Normal 2 3 2 31 7" xfId="27453" xr:uid="{00000000-0005-0000-0000-0000CA6A0000}"/>
    <cellStyle name="Normal 2 3 2 31 8" xfId="27454" xr:uid="{00000000-0005-0000-0000-0000CB6A0000}"/>
    <cellStyle name="Normal 2 3 2 31 9" xfId="27455" xr:uid="{00000000-0005-0000-0000-0000CC6A0000}"/>
    <cellStyle name="Normal 2 3 2 32" xfId="27456" xr:uid="{00000000-0005-0000-0000-0000CD6A0000}"/>
    <cellStyle name="Normal 2 3 2 32 10" xfId="27457" xr:uid="{00000000-0005-0000-0000-0000CE6A0000}"/>
    <cellStyle name="Normal 2 3 2 32 11" xfId="27458" xr:uid="{00000000-0005-0000-0000-0000CF6A0000}"/>
    <cellStyle name="Normal 2 3 2 32 12" xfId="27459" xr:uid="{00000000-0005-0000-0000-0000D06A0000}"/>
    <cellStyle name="Normal 2 3 2 32 13" xfId="27460" xr:uid="{00000000-0005-0000-0000-0000D16A0000}"/>
    <cellStyle name="Normal 2 3 2 32 14" xfId="27461" xr:uid="{00000000-0005-0000-0000-0000D26A0000}"/>
    <cellStyle name="Normal 2 3 2 32 2" xfId="27462" xr:uid="{00000000-0005-0000-0000-0000D36A0000}"/>
    <cellStyle name="Normal 2 3 2 32 2 10" xfId="27463" xr:uid="{00000000-0005-0000-0000-0000D46A0000}"/>
    <cellStyle name="Normal 2 3 2 32 2 2" xfId="27464" xr:uid="{00000000-0005-0000-0000-0000D56A0000}"/>
    <cellStyle name="Normal 2 3 2 32 2 3" xfId="27465" xr:uid="{00000000-0005-0000-0000-0000D66A0000}"/>
    <cellStyle name="Normal 2 3 2 32 2 4" xfId="27466" xr:uid="{00000000-0005-0000-0000-0000D76A0000}"/>
    <cellStyle name="Normal 2 3 2 32 2 5" xfId="27467" xr:uid="{00000000-0005-0000-0000-0000D86A0000}"/>
    <cellStyle name="Normal 2 3 2 32 2 6" xfId="27468" xr:uid="{00000000-0005-0000-0000-0000D96A0000}"/>
    <cellStyle name="Normal 2 3 2 32 2 7" xfId="27469" xr:uid="{00000000-0005-0000-0000-0000DA6A0000}"/>
    <cellStyle name="Normal 2 3 2 32 2 8" xfId="27470" xr:uid="{00000000-0005-0000-0000-0000DB6A0000}"/>
    <cellStyle name="Normal 2 3 2 32 2 9" xfId="27471" xr:uid="{00000000-0005-0000-0000-0000DC6A0000}"/>
    <cellStyle name="Normal 2 3 2 32 3" xfId="27472" xr:uid="{00000000-0005-0000-0000-0000DD6A0000}"/>
    <cellStyle name="Normal 2 3 2 32 3 10" xfId="27473" xr:uid="{00000000-0005-0000-0000-0000DE6A0000}"/>
    <cellStyle name="Normal 2 3 2 32 3 2" xfId="27474" xr:uid="{00000000-0005-0000-0000-0000DF6A0000}"/>
    <cellStyle name="Normal 2 3 2 32 3 3" xfId="27475" xr:uid="{00000000-0005-0000-0000-0000E06A0000}"/>
    <cellStyle name="Normal 2 3 2 32 3 4" xfId="27476" xr:uid="{00000000-0005-0000-0000-0000E16A0000}"/>
    <cellStyle name="Normal 2 3 2 32 3 5" xfId="27477" xr:uid="{00000000-0005-0000-0000-0000E26A0000}"/>
    <cellStyle name="Normal 2 3 2 32 3 6" xfId="27478" xr:uid="{00000000-0005-0000-0000-0000E36A0000}"/>
    <cellStyle name="Normal 2 3 2 32 3 7" xfId="27479" xr:uid="{00000000-0005-0000-0000-0000E46A0000}"/>
    <cellStyle name="Normal 2 3 2 32 3 8" xfId="27480" xr:uid="{00000000-0005-0000-0000-0000E56A0000}"/>
    <cellStyle name="Normal 2 3 2 32 3 9" xfId="27481" xr:uid="{00000000-0005-0000-0000-0000E66A0000}"/>
    <cellStyle name="Normal 2 3 2 32 4" xfId="27482" xr:uid="{00000000-0005-0000-0000-0000E76A0000}"/>
    <cellStyle name="Normal 2 3 2 32 4 10" xfId="27483" xr:uid="{00000000-0005-0000-0000-0000E86A0000}"/>
    <cellStyle name="Normal 2 3 2 32 4 2" xfId="27484" xr:uid="{00000000-0005-0000-0000-0000E96A0000}"/>
    <cellStyle name="Normal 2 3 2 32 4 3" xfId="27485" xr:uid="{00000000-0005-0000-0000-0000EA6A0000}"/>
    <cellStyle name="Normal 2 3 2 32 4 4" xfId="27486" xr:uid="{00000000-0005-0000-0000-0000EB6A0000}"/>
    <cellStyle name="Normal 2 3 2 32 4 5" xfId="27487" xr:uid="{00000000-0005-0000-0000-0000EC6A0000}"/>
    <cellStyle name="Normal 2 3 2 32 4 6" xfId="27488" xr:uid="{00000000-0005-0000-0000-0000ED6A0000}"/>
    <cellStyle name="Normal 2 3 2 32 4 7" xfId="27489" xr:uid="{00000000-0005-0000-0000-0000EE6A0000}"/>
    <cellStyle name="Normal 2 3 2 32 4 8" xfId="27490" xr:uid="{00000000-0005-0000-0000-0000EF6A0000}"/>
    <cellStyle name="Normal 2 3 2 32 4 9" xfId="27491" xr:uid="{00000000-0005-0000-0000-0000F06A0000}"/>
    <cellStyle name="Normal 2 3 2 32 5" xfId="27492" xr:uid="{00000000-0005-0000-0000-0000F16A0000}"/>
    <cellStyle name="Normal 2 3 2 32 5 10" xfId="27493" xr:uid="{00000000-0005-0000-0000-0000F26A0000}"/>
    <cellStyle name="Normal 2 3 2 32 5 2" xfId="27494" xr:uid="{00000000-0005-0000-0000-0000F36A0000}"/>
    <cellStyle name="Normal 2 3 2 32 5 3" xfId="27495" xr:uid="{00000000-0005-0000-0000-0000F46A0000}"/>
    <cellStyle name="Normal 2 3 2 32 5 4" xfId="27496" xr:uid="{00000000-0005-0000-0000-0000F56A0000}"/>
    <cellStyle name="Normal 2 3 2 32 5 5" xfId="27497" xr:uid="{00000000-0005-0000-0000-0000F66A0000}"/>
    <cellStyle name="Normal 2 3 2 32 5 6" xfId="27498" xr:uid="{00000000-0005-0000-0000-0000F76A0000}"/>
    <cellStyle name="Normal 2 3 2 32 5 7" xfId="27499" xr:uid="{00000000-0005-0000-0000-0000F86A0000}"/>
    <cellStyle name="Normal 2 3 2 32 5 8" xfId="27500" xr:uid="{00000000-0005-0000-0000-0000F96A0000}"/>
    <cellStyle name="Normal 2 3 2 32 5 9" xfId="27501" xr:uid="{00000000-0005-0000-0000-0000FA6A0000}"/>
    <cellStyle name="Normal 2 3 2 32 6" xfId="27502" xr:uid="{00000000-0005-0000-0000-0000FB6A0000}"/>
    <cellStyle name="Normal 2 3 2 32 7" xfId="27503" xr:uid="{00000000-0005-0000-0000-0000FC6A0000}"/>
    <cellStyle name="Normal 2 3 2 32 8" xfId="27504" xr:uid="{00000000-0005-0000-0000-0000FD6A0000}"/>
    <cellStyle name="Normal 2 3 2 32 9" xfId="27505" xr:uid="{00000000-0005-0000-0000-0000FE6A0000}"/>
    <cellStyle name="Normal 2 3 2 33" xfId="27506" xr:uid="{00000000-0005-0000-0000-0000FF6A0000}"/>
    <cellStyle name="Normal 2 3 2 33 10" xfId="27507" xr:uid="{00000000-0005-0000-0000-0000006B0000}"/>
    <cellStyle name="Normal 2 3 2 33 11" xfId="27508" xr:uid="{00000000-0005-0000-0000-0000016B0000}"/>
    <cellStyle name="Normal 2 3 2 33 12" xfId="27509" xr:uid="{00000000-0005-0000-0000-0000026B0000}"/>
    <cellStyle name="Normal 2 3 2 33 13" xfId="27510" xr:uid="{00000000-0005-0000-0000-0000036B0000}"/>
    <cellStyle name="Normal 2 3 2 33 14" xfId="27511" xr:uid="{00000000-0005-0000-0000-0000046B0000}"/>
    <cellStyle name="Normal 2 3 2 33 2" xfId="27512" xr:uid="{00000000-0005-0000-0000-0000056B0000}"/>
    <cellStyle name="Normal 2 3 2 33 2 10" xfId="27513" xr:uid="{00000000-0005-0000-0000-0000066B0000}"/>
    <cellStyle name="Normal 2 3 2 33 2 2" xfId="27514" xr:uid="{00000000-0005-0000-0000-0000076B0000}"/>
    <cellStyle name="Normal 2 3 2 33 2 3" xfId="27515" xr:uid="{00000000-0005-0000-0000-0000086B0000}"/>
    <cellStyle name="Normal 2 3 2 33 2 4" xfId="27516" xr:uid="{00000000-0005-0000-0000-0000096B0000}"/>
    <cellStyle name="Normal 2 3 2 33 2 5" xfId="27517" xr:uid="{00000000-0005-0000-0000-00000A6B0000}"/>
    <cellStyle name="Normal 2 3 2 33 2 6" xfId="27518" xr:uid="{00000000-0005-0000-0000-00000B6B0000}"/>
    <cellStyle name="Normal 2 3 2 33 2 7" xfId="27519" xr:uid="{00000000-0005-0000-0000-00000C6B0000}"/>
    <cellStyle name="Normal 2 3 2 33 2 8" xfId="27520" xr:uid="{00000000-0005-0000-0000-00000D6B0000}"/>
    <cellStyle name="Normal 2 3 2 33 2 9" xfId="27521" xr:uid="{00000000-0005-0000-0000-00000E6B0000}"/>
    <cellStyle name="Normal 2 3 2 33 3" xfId="27522" xr:uid="{00000000-0005-0000-0000-00000F6B0000}"/>
    <cellStyle name="Normal 2 3 2 33 3 10" xfId="27523" xr:uid="{00000000-0005-0000-0000-0000106B0000}"/>
    <cellStyle name="Normal 2 3 2 33 3 2" xfId="27524" xr:uid="{00000000-0005-0000-0000-0000116B0000}"/>
    <cellStyle name="Normal 2 3 2 33 3 3" xfId="27525" xr:uid="{00000000-0005-0000-0000-0000126B0000}"/>
    <cellStyle name="Normal 2 3 2 33 3 4" xfId="27526" xr:uid="{00000000-0005-0000-0000-0000136B0000}"/>
    <cellStyle name="Normal 2 3 2 33 3 5" xfId="27527" xr:uid="{00000000-0005-0000-0000-0000146B0000}"/>
    <cellStyle name="Normal 2 3 2 33 3 6" xfId="27528" xr:uid="{00000000-0005-0000-0000-0000156B0000}"/>
    <cellStyle name="Normal 2 3 2 33 3 7" xfId="27529" xr:uid="{00000000-0005-0000-0000-0000166B0000}"/>
    <cellStyle name="Normal 2 3 2 33 3 8" xfId="27530" xr:uid="{00000000-0005-0000-0000-0000176B0000}"/>
    <cellStyle name="Normal 2 3 2 33 3 9" xfId="27531" xr:uid="{00000000-0005-0000-0000-0000186B0000}"/>
    <cellStyle name="Normal 2 3 2 33 4" xfId="27532" xr:uid="{00000000-0005-0000-0000-0000196B0000}"/>
    <cellStyle name="Normal 2 3 2 33 4 10" xfId="27533" xr:uid="{00000000-0005-0000-0000-00001A6B0000}"/>
    <cellStyle name="Normal 2 3 2 33 4 2" xfId="27534" xr:uid="{00000000-0005-0000-0000-00001B6B0000}"/>
    <cellStyle name="Normal 2 3 2 33 4 3" xfId="27535" xr:uid="{00000000-0005-0000-0000-00001C6B0000}"/>
    <cellStyle name="Normal 2 3 2 33 4 4" xfId="27536" xr:uid="{00000000-0005-0000-0000-00001D6B0000}"/>
    <cellStyle name="Normal 2 3 2 33 4 5" xfId="27537" xr:uid="{00000000-0005-0000-0000-00001E6B0000}"/>
    <cellStyle name="Normal 2 3 2 33 4 6" xfId="27538" xr:uid="{00000000-0005-0000-0000-00001F6B0000}"/>
    <cellStyle name="Normal 2 3 2 33 4 7" xfId="27539" xr:uid="{00000000-0005-0000-0000-0000206B0000}"/>
    <cellStyle name="Normal 2 3 2 33 4 8" xfId="27540" xr:uid="{00000000-0005-0000-0000-0000216B0000}"/>
    <cellStyle name="Normal 2 3 2 33 4 9" xfId="27541" xr:uid="{00000000-0005-0000-0000-0000226B0000}"/>
    <cellStyle name="Normal 2 3 2 33 5" xfId="27542" xr:uid="{00000000-0005-0000-0000-0000236B0000}"/>
    <cellStyle name="Normal 2 3 2 33 5 10" xfId="27543" xr:uid="{00000000-0005-0000-0000-0000246B0000}"/>
    <cellStyle name="Normal 2 3 2 33 5 2" xfId="27544" xr:uid="{00000000-0005-0000-0000-0000256B0000}"/>
    <cellStyle name="Normal 2 3 2 33 5 3" xfId="27545" xr:uid="{00000000-0005-0000-0000-0000266B0000}"/>
    <cellStyle name="Normal 2 3 2 33 5 4" xfId="27546" xr:uid="{00000000-0005-0000-0000-0000276B0000}"/>
    <cellStyle name="Normal 2 3 2 33 5 5" xfId="27547" xr:uid="{00000000-0005-0000-0000-0000286B0000}"/>
    <cellStyle name="Normal 2 3 2 33 5 6" xfId="27548" xr:uid="{00000000-0005-0000-0000-0000296B0000}"/>
    <cellStyle name="Normal 2 3 2 33 5 7" xfId="27549" xr:uid="{00000000-0005-0000-0000-00002A6B0000}"/>
    <cellStyle name="Normal 2 3 2 33 5 8" xfId="27550" xr:uid="{00000000-0005-0000-0000-00002B6B0000}"/>
    <cellStyle name="Normal 2 3 2 33 5 9" xfId="27551" xr:uid="{00000000-0005-0000-0000-00002C6B0000}"/>
    <cellStyle name="Normal 2 3 2 33 6" xfId="27552" xr:uid="{00000000-0005-0000-0000-00002D6B0000}"/>
    <cellStyle name="Normal 2 3 2 33 7" xfId="27553" xr:uid="{00000000-0005-0000-0000-00002E6B0000}"/>
    <cellStyle name="Normal 2 3 2 33 8" xfId="27554" xr:uid="{00000000-0005-0000-0000-00002F6B0000}"/>
    <cellStyle name="Normal 2 3 2 33 9" xfId="27555" xr:uid="{00000000-0005-0000-0000-0000306B0000}"/>
    <cellStyle name="Normal 2 3 2 34" xfId="27556" xr:uid="{00000000-0005-0000-0000-0000316B0000}"/>
    <cellStyle name="Normal 2 3 2 34 10" xfId="27557" xr:uid="{00000000-0005-0000-0000-0000326B0000}"/>
    <cellStyle name="Normal 2 3 2 34 2" xfId="27558" xr:uid="{00000000-0005-0000-0000-0000336B0000}"/>
    <cellStyle name="Normal 2 3 2 34 3" xfId="27559" xr:uid="{00000000-0005-0000-0000-0000346B0000}"/>
    <cellStyle name="Normal 2 3 2 34 4" xfId="27560" xr:uid="{00000000-0005-0000-0000-0000356B0000}"/>
    <cellStyle name="Normal 2 3 2 34 5" xfId="27561" xr:uid="{00000000-0005-0000-0000-0000366B0000}"/>
    <cellStyle name="Normal 2 3 2 34 6" xfId="27562" xr:uid="{00000000-0005-0000-0000-0000376B0000}"/>
    <cellStyle name="Normal 2 3 2 34 7" xfId="27563" xr:uid="{00000000-0005-0000-0000-0000386B0000}"/>
    <cellStyle name="Normal 2 3 2 34 8" xfId="27564" xr:uid="{00000000-0005-0000-0000-0000396B0000}"/>
    <cellStyle name="Normal 2 3 2 34 9" xfId="27565" xr:uid="{00000000-0005-0000-0000-00003A6B0000}"/>
    <cellStyle name="Normal 2 3 2 35" xfId="27566" xr:uid="{00000000-0005-0000-0000-00003B6B0000}"/>
    <cellStyle name="Normal 2 3 2 35 10" xfId="27567" xr:uid="{00000000-0005-0000-0000-00003C6B0000}"/>
    <cellStyle name="Normal 2 3 2 35 2" xfId="27568" xr:uid="{00000000-0005-0000-0000-00003D6B0000}"/>
    <cellStyle name="Normal 2 3 2 35 3" xfId="27569" xr:uid="{00000000-0005-0000-0000-00003E6B0000}"/>
    <cellStyle name="Normal 2 3 2 35 4" xfId="27570" xr:uid="{00000000-0005-0000-0000-00003F6B0000}"/>
    <cellStyle name="Normal 2 3 2 35 5" xfId="27571" xr:uid="{00000000-0005-0000-0000-0000406B0000}"/>
    <cellStyle name="Normal 2 3 2 35 6" xfId="27572" xr:uid="{00000000-0005-0000-0000-0000416B0000}"/>
    <cellStyle name="Normal 2 3 2 35 7" xfId="27573" xr:uid="{00000000-0005-0000-0000-0000426B0000}"/>
    <cellStyle name="Normal 2 3 2 35 8" xfId="27574" xr:uid="{00000000-0005-0000-0000-0000436B0000}"/>
    <cellStyle name="Normal 2 3 2 35 9" xfId="27575" xr:uid="{00000000-0005-0000-0000-0000446B0000}"/>
    <cellStyle name="Normal 2 3 2 36" xfId="27576" xr:uid="{00000000-0005-0000-0000-0000456B0000}"/>
    <cellStyle name="Normal 2 3 2 36 10" xfId="27577" xr:uid="{00000000-0005-0000-0000-0000466B0000}"/>
    <cellStyle name="Normal 2 3 2 36 2" xfId="27578" xr:uid="{00000000-0005-0000-0000-0000476B0000}"/>
    <cellStyle name="Normal 2 3 2 36 3" xfId="27579" xr:uid="{00000000-0005-0000-0000-0000486B0000}"/>
    <cellStyle name="Normal 2 3 2 36 4" xfId="27580" xr:uid="{00000000-0005-0000-0000-0000496B0000}"/>
    <cellStyle name="Normal 2 3 2 36 5" xfId="27581" xr:uid="{00000000-0005-0000-0000-00004A6B0000}"/>
    <cellStyle name="Normal 2 3 2 36 6" xfId="27582" xr:uid="{00000000-0005-0000-0000-00004B6B0000}"/>
    <cellStyle name="Normal 2 3 2 36 7" xfId="27583" xr:uid="{00000000-0005-0000-0000-00004C6B0000}"/>
    <cellStyle name="Normal 2 3 2 36 8" xfId="27584" xr:uid="{00000000-0005-0000-0000-00004D6B0000}"/>
    <cellStyle name="Normal 2 3 2 36 9" xfId="27585" xr:uid="{00000000-0005-0000-0000-00004E6B0000}"/>
    <cellStyle name="Normal 2 3 2 37" xfId="27586" xr:uid="{00000000-0005-0000-0000-00004F6B0000}"/>
    <cellStyle name="Normal 2 3 2 37 10" xfId="27587" xr:uid="{00000000-0005-0000-0000-0000506B0000}"/>
    <cellStyle name="Normal 2 3 2 37 2" xfId="27588" xr:uid="{00000000-0005-0000-0000-0000516B0000}"/>
    <cellStyle name="Normal 2 3 2 37 3" xfId="27589" xr:uid="{00000000-0005-0000-0000-0000526B0000}"/>
    <cellStyle name="Normal 2 3 2 37 4" xfId="27590" xr:uid="{00000000-0005-0000-0000-0000536B0000}"/>
    <cellStyle name="Normal 2 3 2 37 5" xfId="27591" xr:uid="{00000000-0005-0000-0000-0000546B0000}"/>
    <cellStyle name="Normal 2 3 2 37 6" xfId="27592" xr:uid="{00000000-0005-0000-0000-0000556B0000}"/>
    <cellStyle name="Normal 2 3 2 37 7" xfId="27593" xr:uid="{00000000-0005-0000-0000-0000566B0000}"/>
    <cellStyle name="Normal 2 3 2 37 8" xfId="27594" xr:uid="{00000000-0005-0000-0000-0000576B0000}"/>
    <cellStyle name="Normal 2 3 2 37 9" xfId="27595" xr:uid="{00000000-0005-0000-0000-0000586B0000}"/>
    <cellStyle name="Normal 2 3 2 38" xfId="27596" xr:uid="{00000000-0005-0000-0000-0000596B0000}"/>
    <cellStyle name="Normal 2 3 2 39" xfId="27597" xr:uid="{00000000-0005-0000-0000-00005A6B0000}"/>
    <cellStyle name="Normal 2 3 2 4" xfId="27598" xr:uid="{00000000-0005-0000-0000-00005B6B0000}"/>
    <cellStyle name="Normal 2 3 2 4 10" xfId="27599" xr:uid="{00000000-0005-0000-0000-00005C6B0000}"/>
    <cellStyle name="Normal 2 3 2 4 11" xfId="27600" xr:uid="{00000000-0005-0000-0000-00005D6B0000}"/>
    <cellStyle name="Normal 2 3 2 4 12" xfId="27601" xr:uid="{00000000-0005-0000-0000-00005E6B0000}"/>
    <cellStyle name="Normal 2 3 2 4 13" xfId="27602" xr:uid="{00000000-0005-0000-0000-00005F6B0000}"/>
    <cellStyle name="Normal 2 3 2 4 14" xfId="27603" xr:uid="{00000000-0005-0000-0000-0000606B0000}"/>
    <cellStyle name="Normal 2 3 2 4 2" xfId="27604" xr:uid="{00000000-0005-0000-0000-0000616B0000}"/>
    <cellStyle name="Normal 2 3 2 4 2 10" xfId="27605" xr:uid="{00000000-0005-0000-0000-0000626B0000}"/>
    <cellStyle name="Normal 2 3 2 4 2 2" xfId="27606" xr:uid="{00000000-0005-0000-0000-0000636B0000}"/>
    <cellStyle name="Normal 2 3 2 4 2 3" xfId="27607" xr:uid="{00000000-0005-0000-0000-0000646B0000}"/>
    <cellStyle name="Normal 2 3 2 4 2 4" xfId="27608" xr:uid="{00000000-0005-0000-0000-0000656B0000}"/>
    <cellStyle name="Normal 2 3 2 4 2 5" xfId="27609" xr:uid="{00000000-0005-0000-0000-0000666B0000}"/>
    <cellStyle name="Normal 2 3 2 4 2 6" xfId="27610" xr:uid="{00000000-0005-0000-0000-0000676B0000}"/>
    <cellStyle name="Normal 2 3 2 4 2 7" xfId="27611" xr:uid="{00000000-0005-0000-0000-0000686B0000}"/>
    <cellStyle name="Normal 2 3 2 4 2 8" xfId="27612" xr:uid="{00000000-0005-0000-0000-0000696B0000}"/>
    <cellStyle name="Normal 2 3 2 4 2 9" xfId="27613" xr:uid="{00000000-0005-0000-0000-00006A6B0000}"/>
    <cellStyle name="Normal 2 3 2 4 3" xfId="27614" xr:uid="{00000000-0005-0000-0000-00006B6B0000}"/>
    <cellStyle name="Normal 2 3 2 4 3 10" xfId="27615" xr:uid="{00000000-0005-0000-0000-00006C6B0000}"/>
    <cellStyle name="Normal 2 3 2 4 3 2" xfId="27616" xr:uid="{00000000-0005-0000-0000-00006D6B0000}"/>
    <cellStyle name="Normal 2 3 2 4 3 3" xfId="27617" xr:uid="{00000000-0005-0000-0000-00006E6B0000}"/>
    <cellStyle name="Normal 2 3 2 4 3 4" xfId="27618" xr:uid="{00000000-0005-0000-0000-00006F6B0000}"/>
    <cellStyle name="Normal 2 3 2 4 3 5" xfId="27619" xr:uid="{00000000-0005-0000-0000-0000706B0000}"/>
    <cellStyle name="Normal 2 3 2 4 3 6" xfId="27620" xr:uid="{00000000-0005-0000-0000-0000716B0000}"/>
    <cellStyle name="Normal 2 3 2 4 3 7" xfId="27621" xr:uid="{00000000-0005-0000-0000-0000726B0000}"/>
    <cellStyle name="Normal 2 3 2 4 3 8" xfId="27622" xr:uid="{00000000-0005-0000-0000-0000736B0000}"/>
    <cellStyle name="Normal 2 3 2 4 3 9" xfId="27623" xr:uid="{00000000-0005-0000-0000-0000746B0000}"/>
    <cellStyle name="Normal 2 3 2 4 4" xfId="27624" xr:uid="{00000000-0005-0000-0000-0000756B0000}"/>
    <cellStyle name="Normal 2 3 2 4 4 10" xfId="27625" xr:uid="{00000000-0005-0000-0000-0000766B0000}"/>
    <cellStyle name="Normal 2 3 2 4 4 2" xfId="27626" xr:uid="{00000000-0005-0000-0000-0000776B0000}"/>
    <cellStyle name="Normal 2 3 2 4 4 3" xfId="27627" xr:uid="{00000000-0005-0000-0000-0000786B0000}"/>
    <cellStyle name="Normal 2 3 2 4 4 4" xfId="27628" xr:uid="{00000000-0005-0000-0000-0000796B0000}"/>
    <cellStyle name="Normal 2 3 2 4 4 5" xfId="27629" xr:uid="{00000000-0005-0000-0000-00007A6B0000}"/>
    <cellStyle name="Normal 2 3 2 4 4 6" xfId="27630" xr:uid="{00000000-0005-0000-0000-00007B6B0000}"/>
    <cellStyle name="Normal 2 3 2 4 4 7" xfId="27631" xr:uid="{00000000-0005-0000-0000-00007C6B0000}"/>
    <cellStyle name="Normal 2 3 2 4 4 8" xfId="27632" xr:uid="{00000000-0005-0000-0000-00007D6B0000}"/>
    <cellStyle name="Normal 2 3 2 4 4 9" xfId="27633" xr:uid="{00000000-0005-0000-0000-00007E6B0000}"/>
    <cellStyle name="Normal 2 3 2 4 5" xfId="27634" xr:uid="{00000000-0005-0000-0000-00007F6B0000}"/>
    <cellStyle name="Normal 2 3 2 4 5 10" xfId="27635" xr:uid="{00000000-0005-0000-0000-0000806B0000}"/>
    <cellStyle name="Normal 2 3 2 4 5 2" xfId="27636" xr:uid="{00000000-0005-0000-0000-0000816B0000}"/>
    <cellStyle name="Normal 2 3 2 4 5 3" xfId="27637" xr:uid="{00000000-0005-0000-0000-0000826B0000}"/>
    <cellStyle name="Normal 2 3 2 4 5 4" xfId="27638" xr:uid="{00000000-0005-0000-0000-0000836B0000}"/>
    <cellStyle name="Normal 2 3 2 4 5 5" xfId="27639" xr:uid="{00000000-0005-0000-0000-0000846B0000}"/>
    <cellStyle name="Normal 2 3 2 4 5 6" xfId="27640" xr:uid="{00000000-0005-0000-0000-0000856B0000}"/>
    <cellStyle name="Normal 2 3 2 4 5 7" xfId="27641" xr:uid="{00000000-0005-0000-0000-0000866B0000}"/>
    <cellStyle name="Normal 2 3 2 4 5 8" xfId="27642" xr:uid="{00000000-0005-0000-0000-0000876B0000}"/>
    <cellStyle name="Normal 2 3 2 4 5 9" xfId="27643" xr:uid="{00000000-0005-0000-0000-0000886B0000}"/>
    <cellStyle name="Normal 2 3 2 4 6" xfId="27644" xr:uid="{00000000-0005-0000-0000-0000896B0000}"/>
    <cellStyle name="Normal 2 3 2 4 7" xfId="27645" xr:uid="{00000000-0005-0000-0000-00008A6B0000}"/>
    <cellStyle name="Normal 2 3 2 4 8" xfId="27646" xr:uid="{00000000-0005-0000-0000-00008B6B0000}"/>
    <cellStyle name="Normal 2 3 2 4 9" xfId="27647" xr:uid="{00000000-0005-0000-0000-00008C6B0000}"/>
    <cellStyle name="Normal 2 3 2 40" xfId="27648" xr:uid="{00000000-0005-0000-0000-00008D6B0000}"/>
    <cellStyle name="Normal 2 3 2 41" xfId="27649" xr:uid="{00000000-0005-0000-0000-00008E6B0000}"/>
    <cellStyle name="Normal 2 3 2 42" xfId="27650" xr:uid="{00000000-0005-0000-0000-00008F6B0000}"/>
    <cellStyle name="Normal 2 3 2 43" xfId="27651" xr:uid="{00000000-0005-0000-0000-0000906B0000}"/>
    <cellStyle name="Normal 2 3 2 44" xfId="27652" xr:uid="{00000000-0005-0000-0000-0000916B0000}"/>
    <cellStyle name="Normal 2 3 2 45" xfId="27653" xr:uid="{00000000-0005-0000-0000-0000926B0000}"/>
    <cellStyle name="Normal 2 3 2 46" xfId="27654" xr:uid="{00000000-0005-0000-0000-0000936B0000}"/>
    <cellStyle name="Normal 2 3 2 47" xfId="27655" xr:uid="{00000000-0005-0000-0000-0000946B0000}"/>
    <cellStyle name="Normal 2 3 2 48" xfId="27656" xr:uid="{00000000-0005-0000-0000-0000956B0000}"/>
    <cellStyle name="Normal 2 3 2 5" xfId="27657" xr:uid="{00000000-0005-0000-0000-0000966B0000}"/>
    <cellStyle name="Normal 2 3 2 5 10" xfId="27658" xr:uid="{00000000-0005-0000-0000-0000976B0000}"/>
    <cellStyle name="Normal 2 3 2 5 11" xfId="27659" xr:uid="{00000000-0005-0000-0000-0000986B0000}"/>
    <cellStyle name="Normal 2 3 2 5 12" xfId="27660" xr:uid="{00000000-0005-0000-0000-0000996B0000}"/>
    <cellStyle name="Normal 2 3 2 5 13" xfId="27661" xr:uid="{00000000-0005-0000-0000-00009A6B0000}"/>
    <cellStyle name="Normal 2 3 2 5 14" xfId="27662" xr:uid="{00000000-0005-0000-0000-00009B6B0000}"/>
    <cellStyle name="Normal 2 3 2 5 2" xfId="27663" xr:uid="{00000000-0005-0000-0000-00009C6B0000}"/>
    <cellStyle name="Normal 2 3 2 5 2 10" xfId="27664" xr:uid="{00000000-0005-0000-0000-00009D6B0000}"/>
    <cellStyle name="Normal 2 3 2 5 2 2" xfId="27665" xr:uid="{00000000-0005-0000-0000-00009E6B0000}"/>
    <cellStyle name="Normal 2 3 2 5 2 3" xfId="27666" xr:uid="{00000000-0005-0000-0000-00009F6B0000}"/>
    <cellStyle name="Normal 2 3 2 5 2 4" xfId="27667" xr:uid="{00000000-0005-0000-0000-0000A06B0000}"/>
    <cellStyle name="Normal 2 3 2 5 2 5" xfId="27668" xr:uid="{00000000-0005-0000-0000-0000A16B0000}"/>
    <cellStyle name="Normal 2 3 2 5 2 6" xfId="27669" xr:uid="{00000000-0005-0000-0000-0000A26B0000}"/>
    <cellStyle name="Normal 2 3 2 5 2 7" xfId="27670" xr:uid="{00000000-0005-0000-0000-0000A36B0000}"/>
    <cellStyle name="Normal 2 3 2 5 2 8" xfId="27671" xr:uid="{00000000-0005-0000-0000-0000A46B0000}"/>
    <cellStyle name="Normal 2 3 2 5 2 9" xfId="27672" xr:uid="{00000000-0005-0000-0000-0000A56B0000}"/>
    <cellStyle name="Normal 2 3 2 5 3" xfId="27673" xr:uid="{00000000-0005-0000-0000-0000A66B0000}"/>
    <cellStyle name="Normal 2 3 2 5 3 10" xfId="27674" xr:uid="{00000000-0005-0000-0000-0000A76B0000}"/>
    <cellStyle name="Normal 2 3 2 5 3 2" xfId="27675" xr:uid="{00000000-0005-0000-0000-0000A86B0000}"/>
    <cellStyle name="Normal 2 3 2 5 3 3" xfId="27676" xr:uid="{00000000-0005-0000-0000-0000A96B0000}"/>
    <cellStyle name="Normal 2 3 2 5 3 4" xfId="27677" xr:uid="{00000000-0005-0000-0000-0000AA6B0000}"/>
    <cellStyle name="Normal 2 3 2 5 3 5" xfId="27678" xr:uid="{00000000-0005-0000-0000-0000AB6B0000}"/>
    <cellStyle name="Normal 2 3 2 5 3 6" xfId="27679" xr:uid="{00000000-0005-0000-0000-0000AC6B0000}"/>
    <cellStyle name="Normal 2 3 2 5 3 7" xfId="27680" xr:uid="{00000000-0005-0000-0000-0000AD6B0000}"/>
    <cellStyle name="Normal 2 3 2 5 3 8" xfId="27681" xr:uid="{00000000-0005-0000-0000-0000AE6B0000}"/>
    <cellStyle name="Normal 2 3 2 5 3 9" xfId="27682" xr:uid="{00000000-0005-0000-0000-0000AF6B0000}"/>
    <cellStyle name="Normal 2 3 2 5 4" xfId="27683" xr:uid="{00000000-0005-0000-0000-0000B06B0000}"/>
    <cellStyle name="Normal 2 3 2 5 4 10" xfId="27684" xr:uid="{00000000-0005-0000-0000-0000B16B0000}"/>
    <cellStyle name="Normal 2 3 2 5 4 2" xfId="27685" xr:uid="{00000000-0005-0000-0000-0000B26B0000}"/>
    <cellStyle name="Normal 2 3 2 5 4 3" xfId="27686" xr:uid="{00000000-0005-0000-0000-0000B36B0000}"/>
    <cellStyle name="Normal 2 3 2 5 4 4" xfId="27687" xr:uid="{00000000-0005-0000-0000-0000B46B0000}"/>
    <cellStyle name="Normal 2 3 2 5 4 5" xfId="27688" xr:uid="{00000000-0005-0000-0000-0000B56B0000}"/>
    <cellStyle name="Normal 2 3 2 5 4 6" xfId="27689" xr:uid="{00000000-0005-0000-0000-0000B66B0000}"/>
    <cellStyle name="Normal 2 3 2 5 4 7" xfId="27690" xr:uid="{00000000-0005-0000-0000-0000B76B0000}"/>
    <cellStyle name="Normal 2 3 2 5 4 8" xfId="27691" xr:uid="{00000000-0005-0000-0000-0000B86B0000}"/>
    <cellStyle name="Normal 2 3 2 5 4 9" xfId="27692" xr:uid="{00000000-0005-0000-0000-0000B96B0000}"/>
    <cellStyle name="Normal 2 3 2 5 5" xfId="27693" xr:uid="{00000000-0005-0000-0000-0000BA6B0000}"/>
    <cellStyle name="Normal 2 3 2 5 5 10" xfId="27694" xr:uid="{00000000-0005-0000-0000-0000BB6B0000}"/>
    <cellStyle name="Normal 2 3 2 5 5 2" xfId="27695" xr:uid="{00000000-0005-0000-0000-0000BC6B0000}"/>
    <cellStyle name="Normal 2 3 2 5 5 3" xfId="27696" xr:uid="{00000000-0005-0000-0000-0000BD6B0000}"/>
    <cellStyle name="Normal 2 3 2 5 5 4" xfId="27697" xr:uid="{00000000-0005-0000-0000-0000BE6B0000}"/>
    <cellStyle name="Normal 2 3 2 5 5 5" xfId="27698" xr:uid="{00000000-0005-0000-0000-0000BF6B0000}"/>
    <cellStyle name="Normal 2 3 2 5 5 6" xfId="27699" xr:uid="{00000000-0005-0000-0000-0000C06B0000}"/>
    <cellStyle name="Normal 2 3 2 5 5 7" xfId="27700" xr:uid="{00000000-0005-0000-0000-0000C16B0000}"/>
    <cellStyle name="Normal 2 3 2 5 5 8" xfId="27701" xr:uid="{00000000-0005-0000-0000-0000C26B0000}"/>
    <cellStyle name="Normal 2 3 2 5 5 9" xfId="27702" xr:uid="{00000000-0005-0000-0000-0000C36B0000}"/>
    <cellStyle name="Normal 2 3 2 5 6" xfId="27703" xr:uid="{00000000-0005-0000-0000-0000C46B0000}"/>
    <cellStyle name="Normal 2 3 2 5 7" xfId="27704" xr:uid="{00000000-0005-0000-0000-0000C56B0000}"/>
    <cellStyle name="Normal 2 3 2 5 8" xfId="27705" xr:uid="{00000000-0005-0000-0000-0000C66B0000}"/>
    <cellStyle name="Normal 2 3 2 5 9" xfId="27706" xr:uid="{00000000-0005-0000-0000-0000C76B0000}"/>
    <cellStyle name="Normal 2 3 2 6" xfId="27707" xr:uid="{00000000-0005-0000-0000-0000C86B0000}"/>
    <cellStyle name="Normal 2 3 2 6 10" xfId="27708" xr:uid="{00000000-0005-0000-0000-0000C96B0000}"/>
    <cellStyle name="Normal 2 3 2 6 11" xfId="27709" xr:uid="{00000000-0005-0000-0000-0000CA6B0000}"/>
    <cellStyle name="Normal 2 3 2 6 12" xfId="27710" xr:uid="{00000000-0005-0000-0000-0000CB6B0000}"/>
    <cellStyle name="Normal 2 3 2 6 13" xfId="27711" xr:uid="{00000000-0005-0000-0000-0000CC6B0000}"/>
    <cellStyle name="Normal 2 3 2 6 14" xfId="27712" xr:uid="{00000000-0005-0000-0000-0000CD6B0000}"/>
    <cellStyle name="Normal 2 3 2 6 2" xfId="27713" xr:uid="{00000000-0005-0000-0000-0000CE6B0000}"/>
    <cellStyle name="Normal 2 3 2 6 2 10" xfId="27714" xr:uid="{00000000-0005-0000-0000-0000CF6B0000}"/>
    <cellStyle name="Normal 2 3 2 6 2 2" xfId="27715" xr:uid="{00000000-0005-0000-0000-0000D06B0000}"/>
    <cellStyle name="Normal 2 3 2 6 2 3" xfId="27716" xr:uid="{00000000-0005-0000-0000-0000D16B0000}"/>
    <cellStyle name="Normal 2 3 2 6 2 4" xfId="27717" xr:uid="{00000000-0005-0000-0000-0000D26B0000}"/>
    <cellStyle name="Normal 2 3 2 6 2 5" xfId="27718" xr:uid="{00000000-0005-0000-0000-0000D36B0000}"/>
    <cellStyle name="Normal 2 3 2 6 2 6" xfId="27719" xr:uid="{00000000-0005-0000-0000-0000D46B0000}"/>
    <cellStyle name="Normal 2 3 2 6 2 7" xfId="27720" xr:uid="{00000000-0005-0000-0000-0000D56B0000}"/>
    <cellStyle name="Normal 2 3 2 6 2 8" xfId="27721" xr:uid="{00000000-0005-0000-0000-0000D66B0000}"/>
    <cellStyle name="Normal 2 3 2 6 2 9" xfId="27722" xr:uid="{00000000-0005-0000-0000-0000D76B0000}"/>
    <cellStyle name="Normal 2 3 2 6 3" xfId="27723" xr:uid="{00000000-0005-0000-0000-0000D86B0000}"/>
    <cellStyle name="Normal 2 3 2 6 3 10" xfId="27724" xr:uid="{00000000-0005-0000-0000-0000D96B0000}"/>
    <cellStyle name="Normal 2 3 2 6 3 2" xfId="27725" xr:uid="{00000000-0005-0000-0000-0000DA6B0000}"/>
    <cellStyle name="Normal 2 3 2 6 3 3" xfId="27726" xr:uid="{00000000-0005-0000-0000-0000DB6B0000}"/>
    <cellStyle name="Normal 2 3 2 6 3 4" xfId="27727" xr:uid="{00000000-0005-0000-0000-0000DC6B0000}"/>
    <cellStyle name="Normal 2 3 2 6 3 5" xfId="27728" xr:uid="{00000000-0005-0000-0000-0000DD6B0000}"/>
    <cellStyle name="Normal 2 3 2 6 3 6" xfId="27729" xr:uid="{00000000-0005-0000-0000-0000DE6B0000}"/>
    <cellStyle name="Normal 2 3 2 6 3 7" xfId="27730" xr:uid="{00000000-0005-0000-0000-0000DF6B0000}"/>
    <cellStyle name="Normal 2 3 2 6 3 8" xfId="27731" xr:uid="{00000000-0005-0000-0000-0000E06B0000}"/>
    <cellStyle name="Normal 2 3 2 6 3 9" xfId="27732" xr:uid="{00000000-0005-0000-0000-0000E16B0000}"/>
    <cellStyle name="Normal 2 3 2 6 4" xfId="27733" xr:uid="{00000000-0005-0000-0000-0000E26B0000}"/>
    <cellStyle name="Normal 2 3 2 6 4 10" xfId="27734" xr:uid="{00000000-0005-0000-0000-0000E36B0000}"/>
    <cellStyle name="Normal 2 3 2 6 4 2" xfId="27735" xr:uid="{00000000-0005-0000-0000-0000E46B0000}"/>
    <cellStyle name="Normal 2 3 2 6 4 3" xfId="27736" xr:uid="{00000000-0005-0000-0000-0000E56B0000}"/>
    <cellStyle name="Normal 2 3 2 6 4 4" xfId="27737" xr:uid="{00000000-0005-0000-0000-0000E66B0000}"/>
    <cellStyle name="Normal 2 3 2 6 4 5" xfId="27738" xr:uid="{00000000-0005-0000-0000-0000E76B0000}"/>
    <cellStyle name="Normal 2 3 2 6 4 6" xfId="27739" xr:uid="{00000000-0005-0000-0000-0000E86B0000}"/>
    <cellStyle name="Normal 2 3 2 6 4 7" xfId="27740" xr:uid="{00000000-0005-0000-0000-0000E96B0000}"/>
    <cellStyle name="Normal 2 3 2 6 4 8" xfId="27741" xr:uid="{00000000-0005-0000-0000-0000EA6B0000}"/>
    <cellStyle name="Normal 2 3 2 6 4 9" xfId="27742" xr:uid="{00000000-0005-0000-0000-0000EB6B0000}"/>
    <cellStyle name="Normal 2 3 2 6 5" xfId="27743" xr:uid="{00000000-0005-0000-0000-0000EC6B0000}"/>
    <cellStyle name="Normal 2 3 2 6 5 10" xfId="27744" xr:uid="{00000000-0005-0000-0000-0000ED6B0000}"/>
    <cellStyle name="Normal 2 3 2 6 5 2" xfId="27745" xr:uid="{00000000-0005-0000-0000-0000EE6B0000}"/>
    <cellStyle name="Normal 2 3 2 6 5 3" xfId="27746" xr:uid="{00000000-0005-0000-0000-0000EF6B0000}"/>
    <cellStyle name="Normal 2 3 2 6 5 4" xfId="27747" xr:uid="{00000000-0005-0000-0000-0000F06B0000}"/>
    <cellStyle name="Normal 2 3 2 6 5 5" xfId="27748" xr:uid="{00000000-0005-0000-0000-0000F16B0000}"/>
    <cellStyle name="Normal 2 3 2 6 5 6" xfId="27749" xr:uid="{00000000-0005-0000-0000-0000F26B0000}"/>
    <cellStyle name="Normal 2 3 2 6 5 7" xfId="27750" xr:uid="{00000000-0005-0000-0000-0000F36B0000}"/>
    <cellStyle name="Normal 2 3 2 6 5 8" xfId="27751" xr:uid="{00000000-0005-0000-0000-0000F46B0000}"/>
    <cellStyle name="Normal 2 3 2 6 5 9" xfId="27752" xr:uid="{00000000-0005-0000-0000-0000F56B0000}"/>
    <cellStyle name="Normal 2 3 2 6 6" xfId="27753" xr:uid="{00000000-0005-0000-0000-0000F66B0000}"/>
    <cellStyle name="Normal 2 3 2 6 7" xfId="27754" xr:uid="{00000000-0005-0000-0000-0000F76B0000}"/>
    <cellStyle name="Normal 2 3 2 6 8" xfId="27755" xr:uid="{00000000-0005-0000-0000-0000F86B0000}"/>
    <cellStyle name="Normal 2 3 2 6 9" xfId="27756" xr:uid="{00000000-0005-0000-0000-0000F96B0000}"/>
    <cellStyle name="Normal 2 3 2 7" xfId="27757" xr:uid="{00000000-0005-0000-0000-0000FA6B0000}"/>
    <cellStyle name="Normal 2 3 2 7 10" xfId="27758" xr:uid="{00000000-0005-0000-0000-0000FB6B0000}"/>
    <cellStyle name="Normal 2 3 2 7 11" xfId="27759" xr:uid="{00000000-0005-0000-0000-0000FC6B0000}"/>
    <cellStyle name="Normal 2 3 2 7 12" xfId="27760" xr:uid="{00000000-0005-0000-0000-0000FD6B0000}"/>
    <cellStyle name="Normal 2 3 2 7 13" xfId="27761" xr:uid="{00000000-0005-0000-0000-0000FE6B0000}"/>
    <cellStyle name="Normal 2 3 2 7 14" xfId="27762" xr:uid="{00000000-0005-0000-0000-0000FF6B0000}"/>
    <cellStyle name="Normal 2 3 2 7 2" xfId="27763" xr:uid="{00000000-0005-0000-0000-0000006C0000}"/>
    <cellStyle name="Normal 2 3 2 7 2 10" xfId="27764" xr:uid="{00000000-0005-0000-0000-0000016C0000}"/>
    <cellStyle name="Normal 2 3 2 7 2 2" xfId="27765" xr:uid="{00000000-0005-0000-0000-0000026C0000}"/>
    <cellStyle name="Normal 2 3 2 7 2 3" xfId="27766" xr:uid="{00000000-0005-0000-0000-0000036C0000}"/>
    <cellStyle name="Normal 2 3 2 7 2 4" xfId="27767" xr:uid="{00000000-0005-0000-0000-0000046C0000}"/>
    <cellStyle name="Normal 2 3 2 7 2 5" xfId="27768" xr:uid="{00000000-0005-0000-0000-0000056C0000}"/>
    <cellStyle name="Normal 2 3 2 7 2 6" xfId="27769" xr:uid="{00000000-0005-0000-0000-0000066C0000}"/>
    <cellStyle name="Normal 2 3 2 7 2 7" xfId="27770" xr:uid="{00000000-0005-0000-0000-0000076C0000}"/>
    <cellStyle name="Normal 2 3 2 7 2 8" xfId="27771" xr:uid="{00000000-0005-0000-0000-0000086C0000}"/>
    <cellStyle name="Normal 2 3 2 7 2 9" xfId="27772" xr:uid="{00000000-0005-0000-0000-0000096C0000}"/>
    <cellStyle name="Normal 2 3 2 7 3" xfId="27773" xr:uid="{00000000-0005-0000-0000-00000A6C0000}"/>
    <cellStyle name="Normal 2 3 2 7 3 10" xfId="27774" xr:uid="{00000000-0005-0000-0000-00000B6C0000}"/>
    <cellStyle name="Normal 2 3 2 7 3 2" xfId="27775" xr:uid="{00000000-0005-0000-0000-00000C6C0000}"/>
    <cellStyle name="Normal 2 3 2 7 3 3" xfId="27776" xr:uid="{00000000-0005-0000-0000-00000D6C0000}"/>
    <cellStyle name="Normal 2 3 2 7 3 4" xfId="27777" xr:uid="{00000000-0005-0000-0000-00000E6C0000}"/>
    <cellStyle name="Normal 2 3 2 7 3 5" xfId="27778" xr:uid="{00000000-0005-0000-0000-00000F6C0000}"/>
    <cellStyle name="Normal 2 3 2 7 3 6" xfId="27779" xr:uid="{00000000-0005-0000-0000-0000106C0000}"/>
    <cellStyle name="Normal 2 3 2 7 3 7" xfId="27780" xr:uid="{00000000-0005-0000-0000-0000116C0000}"/>
    <cellStyle name="Normal 2 3 2 7 3 8" xfId="27781" xr:uid="{00000000-0005-0000-0000-0000126C0000}"/>
    <cellStyle name="Normal 2 3 2 7 3 9" xfId="27782" xr:uid="{00000000-0005-0000-0000-0000136C0000}"/>
    <cellStyle name="Normal 2 3 2 7 4" xfId="27783" xr:uid="{00000000-0005-0000-0000-0000146C0000}"/>
    <cellStyle name="Normal 2 3 2 7 4 10" xfId="27784" xr:uid="{00000000-0005-0000-0000-0000156C0000}"/>
    <cellStyle name="Normal 2 3 2 7 4 2" xfId="27785" xr:uid="{00000000-0005-0000-0000-0000166C0000}"/>
    <cellStyle name="Normal 2 3 2 7 4 3" xfId="27786" xr:uid="{00000000-0005-0000-0000-0000176C0000}"/>
    <cellStyle name="Normal 2 3 2 7 4 4" xfId="27787" xr:uid="{00000000-0005-0000-0000-0000186C0000}"/>
    <cellStyle name="Normal 2 3 2 7 4 5" xfId="27788" xr:uid="{00000000-0005-0000-0000-0000196C0000}"/>
    <cellStyle name="Normal 2 3 2 7 4 6" xfId="27789" xr:uid="{00000000-0005-0000-0000-00001A6C0000}"/>
    <cellStyle name="Normal 2 3 2 7 4 7" xfId="27790" xr:uid="{00000000-0005-0000-0000-00001B6C0000}"/>
    <cellStyle name="Normal 2 3 2 7 4 8" xfId="27791" xr:uid="{00000000-0005-0000-0000-00001C6C0000}"/>
    <cellStyle name="Normal 2 3 2 7 4 9" xfId="27792" xr:uid="{00000000-0005-0000-0000-00001D6C0000}"/>
    <cellStyle name="Normal 2 3 2 7 5" xfId="27793" xr:uid="{00000000-0005-0000-0000-00001E6C0000}"/>
    <cellStyle name="Normal 2 3 2 7 5 10" xfId="27794" xr:uid="{00000000-0005-0000-0000-00001F6C0000}"/>
    <cellStyle name="Normal 2 3 2 7 5 2" xfId="27795" xr:uid="{00000000-0005-0000-0000-0000206C0000}"/>
    <cellStyle name="Normal 2 3 2 7 5 3" xfId="27796" xr:uid="{00000000-0005-0000-0000-0000216C0000}"/>
    <cellStyle name="Normal 2 3 2 7 5 4" xfId="27797" xr:uid="{00000000-0005-0000-0000-0000226C0000}"/>
    <cellStyle name="Normal 2 3 2 7 5 5" xfId="27798" xr:uid="{00000000-0005-0000-0000-0000236C0000}"/>
    <cellStyle name="Normal 2 3 2 7 5 6" xfId="27799" xr:uid="{00000000-0005-0000-0000-0000246C0000}"/>
    <cellStyle name="Normal 2 3 2 7 5 7" xfId="27800" xr:uid="{00000000-0005-0000-0000-0000256C0000}"/>
    <cellStyle name="Normal 2 3 2 7 5 8" xfId="27801" xr:uid="{00000000-0005-0000-0000-0000266C0000}"/>
    <cellStyle name="Normal 2 3 2 7 5 9" xfId="27802" xr:uid="{00000000-0005-0000-0000-0000276C0000}"/>
    <cellStyle name="Normal 2 3 2 7 6" xfId="27803" xr:uid="{00000000-0005-0000-0000-0000286C0000}"/>
    <cellStyle name="Normal 2 3 2 7 7" xfId="27804" xr:uid="{00000000-0005-0000-0000-0000296C0000}"/>
    <cellStyle name="Normal 2 3 2 7 8" xfId="27805" xr:uid="{00000000-0005-0000-0000-00002A6C0000}"/>
    <cellStyle name="Normal 2 3 2 7 9" xfId="27806" xr:uid="{00000000-0005-0000-0000-00002B6C0000}"/>
    <cellStyle name="Normal 2 3 2 8" xfId="27807" xr:uid="{00000000-0005-0000-0000-00002C6C0000}"/>
    <cellStyle name="Normal 2 3 2 8 10" xfId="27808" xr:uid="{00000000-0005-0000-0000-00002D6C0000}"/>
    <cellStyle name="Normal 2 3 2 8 11" xfId="27809" xr:uid="{00000000-0005-0000-0000-00002E6C0000}"/>
    <cellStyle name="Normal 2 3 2 8 12" xfId="27810" xr:uid="{00000000-0005-0000-0000-00002F6C0000}"/>
    <cellStyle name="Normal 2 3 2 8 13" xfId="27811" xr:uid="{00000000-0005-0000-0000-0000306C0000}"/>
    <cellStyle name="Normal 2 3 2 8 14" xfId="27812" xr:uid="{00000000-0005-0000-0000-0000316C0000}"/>
    <cellStyle name="Normal 2 3 2 8 2" xfId="27813" xr:uid="{00000000-0005-0000-0000-0000326C0000}"/>
    <cellStyle name="Normal 2 3 2 8 2 10" xfId="27814" xr:uid="{00000000-0005-0000-0000-0000336C0000}"/>
    <cellStyle name="Normal 2 3 2 8 2 2" xfId="27815" xr:uid="{00000000-0005-0000-0000-0000346C0000}"/>
    <cellStyle name="Normal 2 3 2 8 2 3" xfId="27816" xr:uid="{00000000-0005-0000-0000-0000356C0000}"/>
    <cellStyle name="Normal 2 3 2 8 2 4" xfId="27817" xr:uid="{00000000-0005-0000-0000-0000366C0000}"/>
    <cellStyle name="Normal 2 3 2 8 2 5" xfId="27818" xr:uid="{00000000-0005-0000-0000-0000376C0000}"/>
    <cellStyle name="Normal 2 3 2 8 2 6" xfId="27819" xr:uid="{00000000-0005-0000-0000-0000386C0000}"/>
    <cellStyle name="Normal 2 3 2 8 2 7" xfId="27820" xr:uid="{00000000-0005-0000-0000-0000396C0000}"/>
    <cellStyle name="Normal 2 3 2 8 2 8" xfId="27821" xr:uid="{00000000-0005-0000-0000-00003A6C0000}"/>
    <cellStyle name="Normal 2 3 2 8 2 9" xfId="27822" xr:uid="{00000000-0005-0000-0000-00003B6C0000}"/>
    <cellStyle name="Normal 2 3 2 8 3" xfId="27823" xr:uid="{00000000-0005-0000-0000-00003C6C0000}"/>
    <cellStyle name="Normal 2 3 2 8 3 10" xfId="27824" xr:uid="{00000000-0005-0000-0000-00003D6C0000}"/>
    <cellStyle name="Normal 2 3 2 8 3 2" xfId="27825" xr:uid="{00000000-0005-0000-0000-00003E6C0000}"/>
    <cellStyle name="Normal 2 3 2 8 3 3" xfId="27826" xr:uid="{00000000-0005-0000-0000-00003F6C0000}"/>
    <cellStyle name="Normal 2 3 2 8 3 4" xfId="27827" xr:uid="{00000000-0005-0000-0000-0000406C0000}"/>
    <cellStyle name="Normal 2 3 2 8 3 5" xfId="27828" xr:uid="{00000000-0005-0000-0000-0000416C0000}"/>
    <cellStyle name="Normal 2 3 2 8 3 6" xfId="27829" xr:uid="{00000000-0005-0000-0000-0000426C0000}"/>
    <cellStyle name="Normal 2 3 2 8 3 7" xfId="27830" xr:uid="{00000000-0005-0000-0000-0000436C0000}"/>
    <cellStyle name="Normal 2 3 2 8 3 8" xfId="27831" xr:uid="{00000000-0005-0000-0000-0000446C0000}"/>
    <cellStyle name="Normal 2 3 2 8 3 9" xfId="27832" xr:uid="{00000000-0005-0000-0000-0000456C0000}"/>
    <cellStyle name="Normal 2 3 2 8 4" xfId="27833" xr:uid="{00000000-0005-0000-0000-0000466C0000}"/>
    <cellStyle name="Normal 2 3 2 8 4 10" xfId="27834" xr:uid="{00000000-0005-0000-0000-0000476C0000}"/>
    <cellStyle name="Normal 2 3 2 8 4 2" xfId="27835" xr:uid="{00000000-0005-0000-0000-0000486C0000}"/>
    <cellStyle name="Normal 2 3 2 8 4 3" xfId="27836" xr:uid="{00000000-0005-0000-0000-0000496C0000}"/>
    <cellStyle name="Normal 2 3 2 8 4 4" xfId="27837" xr:uid="{00000000-0005-0000-0000-00004A6C0000}"/>
    <cellStyle name="Normal 2 3 2 8 4 5" xfId="27838" xr:uid="{00000000-0005-0000-0000-00004B6C0000}"/>
    <cellStyle name="Normal 2 3 2 8 4 6" xfId="27839" xr:uid="{00000000-0005-0000-0000-00004C6C0000}"/>
    <cellStyle name="Normal 2 3 2 8 4 7" xfId="27840" xr:uid="{00000000-0005-0000-0000-00004D6C0000}"/>
    <cellStyle name="Normal 2 3 2 8 4 8" xfId="27841" xr:uid="{00000000-0005-0000-0000-00004E6C0000}"/>
    <cellStyle name="Normal 2 3 2 8 4 9" xfId="27842" xr:uid="{00000000-0005-0000-0000-00004F6C0000}"/>
    <cellStyle name="Normal 2 3 2 8 5" xfId="27843" xr:uid="{00000000-0005-0000-0000-0000506C0000}"/>
    <cellStyle name="Normal 2 3 2 8 5 10" xfId="27844" xr:uid="{00000000-0005-0000-0000-0000516C0000}"/>
    <cellStyle name="Normal 2 3 2 8 5 2" xfId="27845" xr:uid="{00000000-0005-0000-0000-0000526C0000}"/>
    <cellStyle name="Normal 2 3 2 8 5 3" xfId="27846" xr:uid="{00000000-0005-0000-0000-0000536C0000}"/>
    <cellStyle name="Normal 2 3 2 8 5 4" xfId="27847" xr:uid="{00000000-0005-0000-0000-0000546C0000}"/>
    <cellStyle name="Normal 2 3 2 8 5 5" xfId="27848" xr:uid="{00000000-0005-0000-0000-0000556C0000}"/>
    <cellStyle name="Normal 2 3 2 8 5 6" xfId="27849" xr:uid="{00000000-0005-0000-0000-0000566C0000}"/>
    <cellStyle name="Normal 2 3 2 8 5 7" xfId="27850" xr:uid="{00000000-0005-0000-0000-0000576C0000}"/>
    <cellStyle name="Normal 2 3 2 8 5 8" xfId="27851" xr:uid="{00000000-0005-0000-0000-0000586C0000}"/>
    <cellStyle name="Normal 2 3 2 8 5 9" xfId="27852" xr:uid="{00000000-0005-0000-0000-0000596C0000}"/>
    <cellStyle name="Normal 2 3 2 8 6" xfId="27853" xr:uid="{00000000-0005-0000-0000-00005A6C0000}"/>
    <cellStyle name="Normal 2 3 2 8 7" xfId="27854" xr:uid="{00000000-0005-0000-0000-00005B6C0000}"/>
    <cellStyle name="Normal 2 3 2 8 8" xfId="27855" xr:uid="{00000000-0005-0000-0000-00005C6C0000}"/>
    <cellStyle name="Normal 2 3 2 8 9" xfId="27856" xr:uid="{00000000-0005-0000-0000-00005D6C0000}"/>
    <cellStyle name="Normal 2 3 2 9" xfId="27857" xr:uid="{00000000-0005-0000-0000-00005E6C0000}"/>
    <cellStyle name="Normal 2 3 2 9 10" xfId="27858" xr:uid="{00000000-0005-0000-0000-00005F6C0000}"/>
    <cellStyle name="Normal 2 3 2 9 11" xfId="27859" xr:uid="{00000000-0005-0000-0000-0000606C0000}"/>
    <cellStyle name="Normal 2 3 2 9 12" xfId="27860" xr:uid="{00000000-0005-0000-0000-0000616C0000}"/>
    <cellStyle name="Normal 2 3 2 9 13" xfId="27861" xr:uid="{00000000-0005-0000-0000-0000626C0000}"/>
    <cellStyle name="Normal 2 3 2 9 14" xfId="27862" xr:uid="{00000000-0005-0000-0000-0000636C0000}"/>
    <cellStyle name="Normal 2 3 2 9 2" xfId="27863" xr:uid="{00000000-0005-0000-0000-0000646C0000}"/>
    <cellStyle name="Normal 2 3 2 9 2 10" xfId="27864" xr:uid="{00000000-0005-0000-0000-0000656C0000}"/>
    <cellStyle name="Normal 2 3 2 9 2 2" xfId="27865" xr:uid="{00000000-0005-0000-0000-0000666C0000}"/>
    <cellStyle name="Normal 2 3 2 9 2 3" xfId="27866" xr:uid="{00000000-0005-0000-0000-0000676C0000}"/>
    <cellStyle name="Normal 2 3 2 9 2 4" xfId="27867" xr:uid="{00000000-0005-0000-0000-0000686C0000}"/>
    <cellStyle name="Normal 2 3 2 9 2 5" xfId="27868" xr:uid="{00000000-0005-0000-0000-0000696C0000}"/>
    <cellStyle name="Normal 2 3 2 9 2 6" xfId="27869" xr:uid="{00000000-0005-0000-0000-00006A6C0000}"/>
    <cellStyle name="Normal 2 3 2 9 2 7" xfId="27870" xr:uid="{00000000-0005-0000-0000-00006B6C0000}"/>
    <cellStyle name="Normal 2 3 2 9 2 8" xfId="27871" xr:uid="{00000000-0005-0000-0000-00006C6C0000}"/>
    <cellStyle name="Normal 2 3 2 9 2 9" xfId="27872" xr:uid="{00000000-0005-0000-0000-00006D6C0000}"/>
    <cellStyle name="Normal 2 3 2 9 3" xfId="27873" xr:uid="{00000000-0005-0000-0000-00006E6C0000}"/>
    <cellStyle name="Normal 2 3 2 9 3 10" xfId="27874" xr:uid="{00000000-0005-0000-0000-00006F6C0000}"/>
    <cellStyle name="Normal 2 3 2 9 3 2" xfId="27875" xr:uid="{00000000-0005-0000-0000-0000706C0000}"/>
    <cellStyle name="Normal 2 3 2 9 3 3" xfId="27876" xr:uid="{00000000-0005-0000-0000-0000716C0000}"/>
    <cellStyle name="Normal 2 3 2 9 3 4" xfId="27877" xr:uid="{00000000-0005-0000-0000-0000726C0000}"/>
    <cellStyle name="Normal 2 3 2 9 3 5" xfId="27878" xr:uid="{00000000-0005-0000-0000-0000736C0000}"/>
    <cellStyle name="Normal 2 3 2 9 3 6" xfId="27879" xr:uid="{00000000-0005-0000-0000-0000746C0000}"/>
    <cellStyle name="Normal 2 3 2 9 3 7" xfId="27880" xr:uid="{00000000-0005-0000-0000-0000756C0000}"/>
    <cellStyle name="Normal 2 3 2 9 3 8" xfId="27881" xr:uid="{00000000-0005-0000-0000-0000766C0000}"/>
    <cellStyle name="Normal 2 3 2 9 3 9" xfId="27882" xr:uid="{00000000-0005-0000-0000-0000776C0000}"/>
    <cellStyle name="Normal 2 3 2 9 4" xfId="27883" xr:uid="{00000000-0005-0000-0000-0000786C0000}"/>
    <cellStyle name="Normal 2 3 2 9 4 10" xfId="27884" xr:uid="{00000000-0005-0000-0000-0000796C0000}"/>
    <cellStyle name="Normal 2 3 2 9 4 2" xfId="27885" xr:uid="{00000000-0005-0000-0000-00007A6C0000}"/>
    <cellStyle name="Normal 2 3 2 9 4 3" xfId="27886" xr:uid="{00000000-0005-0000-0000-00007B6C0000}"/>
    <cellStyle name="Normal 2 3 2 9 4 4" xfId="27887" xr:uid="{00000000-0005-0000-0000-00007C6C0000}"/>
    <cellStyle name="Normal 2 3 2 9 4 5" xfId="27888" xr:uid="{00000000-0005-0000-0000-00007D6C0000}"/>
    <cellStyle name="Normal 2 3 2 9 4 6" xfId="27889" xr:uid="{00000000-0005-0000-0000-00007E6C0000}"/>
    <cellStyle name="Normal 2 3 2 9 4 7" xfId="27890" xr:uid="{00000000-0005-0000-0000-00007F6C0000}"/>
    <cellStyle name="Normal 2 3 2 9 4 8" xfId="27891" xr:uid="{00000000-0005-0000-0000-0000806C0000}"/>
    <cellStyle name="Normal 2 3 2 9 4 9" xfId="27892" xr:uid="{00000000-0005-0000-0000-0000816C0000}"/>
    <cellStyle name="Normal 2 3 2 9 5" xfId="27893" xr:uid="{00000000-0005-0000-0000-0000826C0000}"/>
    <cellStyle name="Normal 2 3 2 9 5 10" xfId="27894" xr:uid="{00000000-0005-0000-0000-0000836C0000}"/>
    <cellStyle name="Normal 2 3 2 9 5 2" xfId="27895" xr:uid="{00000000-0005-0000-0000-0000846C0000}"/>
    <cellStyle name="Normal 2 3 2 9 5 3" xfId="27896" xr:uid="{00000000-0005-0000-0000-0000856C0000}"/>
    <cellStyle name="Normal 2 3 2 9 5 4" xfId="27897" xr:uid="{00000000-0005-0000-0000-0000866C0000}"/>
    <cellStyle name="Normal 2 3 2 9 5 5" xfId="27898" xr:uid="{00000000-0005-0000-0000-0000876C0000}"/>
    <cellStyle name="Normal 2 3 2 9 5 6" xfId="27899" xr:uid="{00000000-0005-0000-0000-0000886C0000}"/>
    <cellStyle name="Normal 2 3 2 9 5 7" xfId="27900" xr:uid="{00000000-0005-0000-0000-0000896C0000}"/>
    <cellStyle name="Normal 2 3 2 9 5 8" xfId="27901" xr:uid="{00000000-0005-0000-0000-00008A6C0000}"/>
    <cellStyle name="Normal 2 3 2 9 5 9" xfId="27902" xr:uid="{00000000-0005-0000-0000-00008B6C0000}"/>
    <cellStyle name="Normal 2 3 2 9 6" xfId="27903" xr:uid="{00000000-0005-0000-0000-00008C6C0000}"/>
    <cellStyle name="Normal 2 3 2 9 7" xfId="27904" xr:uid="{00000000-0005-0000-0000-00008D6C0000}"/>
    <cellStyle name="Normal 2 3 2 9 8" xfId="27905" xr:uid="{00000000-0005-0000-0000-00008E6C0000}"/>
    <cellStyle name="Normal 2 3 2 9 9" xfId="27906" xr:uid="{00000000-0005-0000-0000-00008F6C0000}"/>
    <cellStyle name="Normal 2 3 20" xfId="27907" xr:uid="{00000000-0005-0000-0000-0000906C0000}"/>
    <cellStyle name="Normal 2 3 20 10" xfId="27908" xr:uid="{00000000-0005-0000-0000-0000916C0000}"/>
    <cellStyle name="Normal 2 3 20 11" xfId="27909" xr:uid="{00000000-0005-0000-0000-0000926C0000}"/>
    <cellStyle name="Normal 2 3 20 12" xfId="27910" xr:uid="{00000000-0005-0000-0000-0000936C0000}"/>
    <cellStyle name="Normal 2 3 20 13" xfId="27911" xr:uid="{00000000-0005-0000-0000-0000946C0000}"/>
    <cellStyle name="Normal 2 3 20 14" xfId="27912" xr:uid="{00000000-0005-0000-0000-0000956C0000}"/>
    <cellStyle name="Normal 2 3 20 2" xfId="27913" xr:uid="{00000000-0005-0000-0000-0000966C0000}"/>
    <cellStyle name="Normal 2 3 20 2 10" xfId="27914" xr:uid="{00000000-0005-0000-0000-0000976C0000}"/>
    <cellStyle name="Normal 2 3 20 2 2" xfId="27915" xr:uid="{00000000-0005-0000-0000-0000986C0000}"/>
    <cellStyle name="Normal 2 3 20 2 3" xfId="27916" xr:uid="{00000000-0005-0000-0000-0000996C0000}"/>
    <cellStyle name="Normal 2 3 20 2 4" xfId="27917" xr:uid="{00000000-0005-0000-0000-00009A6C0000}"/>
    <cellStyle name="Normal 2 3 20 2 5" xfId="27918" xr:uid="{00000000-0005-0000-0000-00009B6C0000}"/>
    <cellStyle name="Normal 2 3 20 2 6" xfId="27919" xr:uid="{00000000-0005-0000-0000-00009C6C0000}"/>
    <cellStyle name="Normal 2 3 20 2 7" xfId="27920" xr:uid="{00000000-0005-0000-0000-00009D6C0000}"/>
    <cellStyle name="Normal 2 3 20 2 8" xfId="27921" xr:uid="{00000000-0005-0000-0000-00009E6C0000}"/>
    <cellStyle name="Normal 2 3 20 2 9" xfId="27922" xr:uid="{00000000-0005-0000-0000-00009F6C0000}"/>
    <cellStyle name="Normal 2 3 20 3" xfId="27923" xr:uid="{00000000-0005-0000-0000-0000A06C0000}"/>
    <cellStyle name="Normal 2 3 20 3 10" xfId="27924" xr:uid="{00000000-0005-0000-0000-0000A16C0000}"/>
    <cellStyle name="Normal 2 3 20 3 2" xfId="27925" xr:uid="{00000000-0005-0000-0000-0000A26C0000}"/>
    <cellStyle name="Normal 2 3 20 3 3" xfId="27926" xr:uid="{00000000-0005-0000-0000-0000A36C0000}"/>
    <cellStyle name="Normal 2 3 20 3 4" xfId="27927" xr:uid="{00000000-0005-0000-0000-0000A46C0000}"/>
    <cellStyle name="Normal 2 3 20 3 5" xfId="27928" xr:uid="{00000000-0005-0000-0000-0000A56C0000}"/>
    <cellStyle name="Normal 2 3 20 3 6" xfId="27929" xr:uid="{00000000-0005-0000-0000-0000A66C0000}"/>
    <cellStyle name="Normal 2 3 20 3 7" xfId="27930" xr:uid="{00000000-0005-0000-0000-0000A76C0000}"/>
    <cellStyle name="Normal 2 3 20 3 8" xfId="27931" xr:uid="{00000000-0005-0000-0000-0000A86C0000}"/>
    <cellStyle name="Normal 2 3 20 3 9" xfId="27932" xr:uid="{00000000-0005-0000-0000-0000A96C0000}"/>
    <cellStyle name="Normal 2 3 20 4" xfId="27933" xr:uid="{00000000-0005-0000-0000-0000AA6C0000}"/>
    <cellStyle name="Normal 2 3 20 4 10" xfId="27934" xr:uid="{00000000-0005-0000-0000-0000AB6C0000}"/>
    <cellStyle name="Normal 2 3 20 4 2" xfId="27935" xr:uid="{00000000-0005-0000-0000-0000AC6C0000}"/>
    <cellStyle name="Normal 2 3 20 4 3" xfId="27936" xr:uid="{00000000-0005-0000-0000-0000AD6C0000}"/>
    <cellStyle name="Normal 2 3 20 4 4" xfId="27937" xr:uid="{00000000-0005-0000-0000-0000AE6C0000}"/>
    <cellStyle name="Normal 2 3 20 4 5" xfId="27938" xr:uid="{00000000-0005-0000-0000-0000AF6C0000}"/>
    <cellStyle name="Normal 2 3 20 4 6" xfId="27939" xr:uid="{00000000-0005-0000-0000-0000B06C0000}"/>
    <cellStyle name="Normal 2 3 20 4 7" xfId="27940" xr:uid="{00000000-0005-0000-0000-0000B16C0000}"/>
    <cellStyle name="Normal 2 3 20 4 8" xfId="27941" xr:uid="{00000000-0005-0000-0000-0000B26C0000}"/>
    <cellStyle name="Normal 2 3 20 4 9" xfId="27942" xr:uid="{00000000-0005-0000-0000-0000B36C0000}"/>
    <cellStyle name="Normal 2 3 20 5" xfId="27943" xr:uid="{00000000-0005-0000-0000-0000B46C0000}"/>
    <cellStyle name="Normal 2 3 20 5 10" xfId="27944" xr:uid="{00000000-0005-0000-0000-0000B56C0000}"/>
    <cellStyle name="Normal 2 3 20 5 2" xfId="27945" xr:uid="{00000000-0005-0000-0000-0000B66C0000}"/>
    <cellStyle name="Normal 2 3 20 5 3" xfId="27946" xr:uid="{00000000-0005-0000-0000-0000B76C0000}"/>
    <cellStyle name="Normal 2 3 20 5 4" xfId="27947" xr:uid="{00000000-0005-0000-0000-0000B86C0000}"/>
    <cellStyle name="Normal 2 3 20 5 5" xfId="27948" xr:uid="{00000000-0005-0000-0000-0000B96C0000}"/>
    <cellStyle name="Normal 2 3 20 5 6" xfId="27949" xr:uid="{00000000-0005-0000-0000-0000BA6C0000}"/>
    <cellStyle name="Normal 2 3 20 5 7" xfId="27950" xr:uid="{00000000-0005-0000-0000-0000BB6C0000}"/>
    <cellStyle name="Normal 2 3 20 5 8" xfId="27951" xr:uid="{00000000-0005-0000-0000-0000BC6C0000}"/>
    <cellStyle name="Normal 2 3 20 5 9" xfId="27952" xr:uid="{00000000-0005-0000-0000-0000BD6C0000}"/>
    <cellStyle name="Normal 2 3 20 6" xfId="27953" xr:uid="{00000000-0005-0000-0000-0000BE6C0000}"/>
    <cellStyle name="Normal 2 3 20 7" xfId="27954" xr:uid="{00000000-0005-0000-0000-0000BF6C0000}"/>
    <cellStyle name="Normal 2 3 20 8" xfId="27955" xr:uid="{00000000-0005-0000-0000-0000C06C0000}"/>
    <cellStyle name="Normal 2 3 20 9" xfId="27956" xr:uid="{00000000-0005-0000-0000-0000C16C0000}"/>
    <cellStyle name="Normal 2 3 21" xfId="27957" xr:uid="{00000000-0005-0000-0000-0000C26C0000}"/>
    <cellStyle name="Normal 2 3 21 10" xfId="27958" xr:uid="{00000000-0005-0000-0000-0000C36C0000}"/>
    <cellStyle name="Normal 2 3 21 11" xfId="27959" xr:uid="{00000000-0005-0000-0000-0000C46C0000}"/>
    <cellStyle name="Normal 2 3 21 12" xfId="27960" xr:uid="{00000000-0005-0000-0000-0000C56C0000}"/>
    <cellStyle name="Normal 2 3 21 13" xfId="27961" xr:uid="{00000000-0005-0000-0000-0000C66C0000}"/>
    <cellStyle name="Normal 2 3 21 14" xfId="27962" xr:uid="{00000000-0005-0000-0000-0000C76C0000}"/>
    <cellStyle name="Normal 2 3 21 2" xfId="27963" xr:uid="{00000000-0005-0000-0000-0000C86C0000}"/>
    <cellStyle name="Normal 2 3 21 2 10" xfId="27964" xr:uid="{00000000-0005-0000-0000-0000C96C0000}"/>
    <cellStyle name="Normal 2 3 21 2 2" xfId="27965" xr:uid="{00000000-0005-0000-0000-0000CA6C0000}"/>
    <cellStyle name="Normal 2 3 21 2 3" xfId="27966" xr:uid="{00000000-0005-0000-0000-0000CB6C0000}"/>
    <cellStyle name="Normal 2 3 21 2 4" xfId="27967" xr:uid="{00000000-0005-0000-0000-0000CC6C0000}"/>
    <cellStyle name="Normal 2 3 21 2 5" xfId="27968" xr:uid="{00000000-0005-0000-0000-0000CD6C0000}"/>
    <cellStyle name="Normal 2 3 21 2 6" xfId="27969" xr:uid="{00000000-0005-0000-0000-0000CE6C0000}"/>
    <cellStyle name="Normal 2 3 21 2 7" xfId="27970" xr:uid="{00000000-0005-0000-0000-0000CF6C0000}"/>
    <cellStyle name="Normal 2 3 21 2 8" xfId="27971" xr:uid="{00000000-0005-0000-0000-0000D06C0000}"/>
    <cellStyle name="Normal 2 3 21 2 9" xfId="27972" xr:uid="{00000000-0005-0000-0000-0000D16C0000}"/>
    <cellStyle name="Normal 2 3 21 3" xfId="27973" xr:uid="{00000000-0005-0000-0000-0000D26C0000}"/>
    <cellStyle name="Normal 2 3 21 3 10" xfId="27974" xr:uid="{00000000-0005-0000-0000-0000D36C0000}"/>
    <cellStyle name="Normal 2 3 21 3 2" xfId="27975" xr:uid="{00000000-0005-0000-0000-0000D46C0000}"/>
    <cellStyle name="Normal 2 3 21 3 3" xfId="27976" xr:uid="{00000000-0005-0000-0000-0000D56C0000}"/>
    <cellStyle name="Normal 2 3 21 3 4" xfId="27977" xr:uid="{00000000-0005-0000-0000-0000D66C0000}"/>
    <cellStyle name="Normal 2 3 21 3 5" xfId="27978" xr:uid="{00000000-0005-0000-0000-0000D76C0000}"/>
    <cellStyle name="Normal 2 3 21 3 6" xfId="27979" xr:uid="{00000000-0005-0000-0000-0000D86C0000}"/>
    <cellStyle name="Normal 2 3 21 3 7" xfId="27980" xr:uid="{00000000-0005-0000-0000-0000D96C0000}"/>
    <cellStyle name="Normal 2 3 21 3 8" xfId="27981" xr:uid="{00000000-0005-0000-0000-0000DA6C0000}"/>
    <cellStyle name="Normal 2 3 21 3 9" xfId="27982" xr:uid="{00000000-0005-0000-0000-0000DB6C0000}"/>
    <cellStyle name="Normal 2 3 21 4" xfId="27983" xr:uid="{00000000-0005-0000-0000-0000DC6C0000}"/>
    <cellStyle name="Normal 2 3 21 4 10" xfId="27984" xr:uid="{00000000-0005-0000-0000-0000DD6C0000}"/>
    <cellStyle name="Normal 2 3 21 4 2" xfId="27985" xr:uid="{00000000-0005-0000-0000-0000DE6C0000}"/>
    <cellStyle name="Normal 2 3 21 4 3" xfId="27986" xr:uid="{00000000-0005-0000-0000-0000DF6C0000}"/>
    <cellStyle name="Normal 2 3 21 4 4" xfId="27987" xr:uid="{00000000-0005-0000-0000-0000E06C0000}"/>
    <cellStyle name="Normal 2 3 21 4 5" xfId="27988" xr:uid="{00000000-0005-0000-0000-0000E16C0000}"/>
    <cellStyle name="Normal 2 3 21 4 6" xfId="27989" xr:uid="{00000000-0005-0000-0000-0000E26C0000}"/>
    <cellStyle name="Normal 2 3 21 4 7" xfId="27990" xr:uid="{00000000-0005-0000-0000-0000E36C0000}"/>
    <cellStyle name="Normal 2 3 21 4 8" xfId="27991" xr:uid="{00000000-0005-0000-0000-0000E46C0000}"/>
    <cellStyle name="Normal 2 3 21 4 9" xfId="27992" xr:uid="{00000000-0005-0000-0000-0000E56C0000}"/>
    <cellStyle name="Normal 2 3 21 5" xfId="27993" xr:uid="{00000000-0005-0000-0000-0000E66C0000}"/>
    <cellStyle name="Normal 2 3 21 5 10" xfId="27994" xr:uid="{00000000-0005-0000-0000-0000E76C0000}"/>
    <cellStyle name="Normal 2 3 21 5 2" xfId="27995" xr:uid="{00000000-0005-0000-0000-0000E86C0000}"/>
    <cellStyle name="Normal 2 3 21 5 3" xfId="27996" xr:uid="{00000000-0005-0000-0000-0000E96C0000}"/>
    <cellStyle name="Normal 2 3 21 5 4" xfId="27997" xr:uid="{00000000-0005-0000-0000-0000EA6C0000}"/>
    <cellStyle name="Normal 2 3 21 5 5" xfId="27998" xr:uid="{00000000-0005-0000-0000-0000EB6C0000}"/>
    <cellStyle name="Normal 2 3 21 5 6" xfId="27999" xr:uid="{00000000-0005-0000-0000-0000EC6C0000}"/>
    <cellStyle name="Normal 2 3 21 5 7" xfId="28000" xr:uid="{00000000-0005-0000-0000-0000ED6C0000}"/>
    <cellStyle name="Normal 2 3 21 5 8" xfId="28001" xr:uid="{00000000-0005-0000-0000-0000EE6C0000}"/>
    <cellStyle name="Normal 2 3 21 5 9" xfId="28002" xr:uid="{00000000-0005-0000-0000-0000EF6C0000}"/>
    <cellStyle name="Normal 2 3 21 6" xfId="28003" xr:uid="{00000000-0005-0000-0000-0000F06C0000}"/>
    <cellStyle name="Normal 2 3 21 7" xfId="28004" xr:uid="{00000000-0005-0000-0000-0000F16C0000}"/>
    <cellStyle name="Normal 2 3 21 8" xfId="28005" xr:uid="{00000000-0005-0000-0000-0000F26C0000}"/>
    <cellStyle name="Normal 2 3 21 9" xfId="28006" xr:uid="{00000000-0005-0000-0000-0000F36C0000}"/>
    <cellStyle name="Normal 2 3 22" xfId="28007" xr:uid="{00000000-0005-0000-0000-0000F46C0000}"/>
    <cellStyle name="Normal 2 3 22 10" xfId="28008" xr:uid="{00000000-0005-0000-0000-0000F56C0000}"/>
    <cellStyle name="Normal 2 3 22 11" xfId="28009" xr:uid="{00000000-0005-0000-0000-0000F66C0000}"/>
    <cellStyle name="Normal 2 3 22 12" xfId="28010" xr:uid="{00000000-0005-0000-0000-0000F76C0000}"/>
    <cellStyle name="Normal 2 3 22 13" xfId="28011" xr:uid="{00000000-0005-0000-0000-0000F86C0000}"/>
    <cellStyle name="Normal 2 3 22 14" xfId="28012" xr:uid="{00000000-0005-0000-0000-0000F96C0000}"/>
    <cellStyle name="Normal 2 3 22 2" xfId="28013" xr:uid="{00000000-0005-0000-0000-0000FA6C0000}"/>
    <cellStyle name="Normal 2 3 22 2 10" xfId="28014" xr:uid="{00000000-0005-0000-0000-0000FB6C0000}"/>
    <cellStyle name="Normal 2 3 22 2 2" xfId="28015" xr:uid="{00000000-0005-0000-0000-0000FC6C0000}"/>
    <cellStyle name="Normal 2 3 22 2 3" xfId="28016" xr:uid="{00000000-0005-0000-0000-0000FD6C0000}"/>
    <cellStyle name="Normal 2 3 22 2 4" xfId="28017" xr:uid="{00000000-0005-0000-0000-0000FE6C0000}"/>
    <cellStyle name="Normal 2 3 22 2 5" xfId="28018" xr:uid="{00000000-0005-0000-0000-0000FF6C0000}"/>
    <cellStyle name="Normal 2 3 22 2 6" xfId="28019" xr:uid="{00000000-0005-0000-0000-0000006D0000}"/>
    <cellStyle name="Normal 2 3 22 2 7" xfId="28020" xr:uid="{00000000-0005-0000-0000-0000016D0000}"/>
    <cellStyle name="Normal 2 3 22 2 8" xfId="28021" xr:uid="{00000000-0005-0000-0000-0000026D0000}"/>
    <cellStyle name="Normal 2 3 22 2 9" xfId="28022" xr:uid="{00000000-0005-0000-0000-0000036D0000}"/>
    <cellStyle name="Normal 2 3 22 3" xfId="28023" xr:uid="{00000000-0005-0000-0000-0000046D0000}"/>
    <cellStyle name="Normal 2 3 22 3 10" xfId="28024" xr:uid="{00000000-0005-0000-0000-0000056D0000}"/>
    <cellStyle name="Normal 2 3 22 3 2" xfId="28025" xr:uid="{00000000-0005-0000-0000-0000066D0000}"/>
    <cellStyle name="Normal 2 3 22 3 3" xfId="28026" xr:uid="{00000000-0005-0000-0000-0000076D0000}"/>
    <cellStyle name="Normal 2 3 22 3 4" xfId="28027" xr:uid="{00000000-0005-0000-0000-0000086D0000}"/>
    <cellStyle name="Normal 2 3 22 3 5" xfId="28028" xr:uid="{00000000-0005-0000-0000-0000096D0000}"/>
    <cellStyle name="Normal 2 3 22 3 6" xfId="28029" xr:uid="{00000000-0005-0000-0000-00000A6D0000}"/>
    <cellStyle name="Normal 2 3 22 3 7" xfId="28030" xr:uid="{00000000-0005-0000-0000-00000B6D0000}"/>
    <cellStyle name="Normal 2 3 22 3 8" xfId="28031" xr:uid="{00000000-0005-0000-0000-00000C6D0000}"/>
    <cellStyle name="Normal 2 3 22 3 9" xfId="28032" xr:uid="{00000000-0005-0000-0000-00000D6D0000}"/>
    <cellStyle name="Normal 2 3 22 4" xfId="28033" xr:uid="{00000000-0005-0000-0000-00000E6D0000}"/>
    <cellStyle name="Normal 2 3 22 4 10" xfId="28034" xr:uid="{00000000-0005-0000-0000-00000F6D0000}"/>
    <cellStyle name="Normal 2 3 22 4 2" xfId="28035" xr:uid="{00000000-0005-0000-0000-0000106D0000}"/>
    <cellStyle name="Normal 2 3 22 4 3" xfId="28036" xr:uid="{00000000-0005-0000-0000-0000116D0000}"/>
    <cellStyle name="Normal 2 3 22 4 4" xfId="28037" xr:uid="{00000000-0005-0000-0000-0000126D0000}"/>
    <cellStyle name="Normal 2 3 22 4 5" xfId="28038" xr:uid="{00000000-0005-0000-0000-0000136D0000}"/>
    <cellStyle name="Normal 2 3 22 4 6" xfId="28039" xr:uid="{00000000-0005-0000-0000-0000146D0000}"/>
    <cellStyle name="Normal 2 3 22 4 7" xfId="28040" xr:uid="{00000000-0005-0000-0000-0000156D0000}"/>
    <cellStyle name="Normal 2 3 22 4 8" xfId="28041" xr:uid="{00000000-0005-0000-0000-0000166D0000}"/>
    <cellStyle name="Normal 2 3 22 4 9" xfId="28042" xr:uid="{00000000-0005-0000-0000-0000176D0000}"/>
    <cellStyle name="Normal 2 3 22 5" xfId="28043" xr:uid="{00000000-0005-0000-0000-0000186D0000}"/>
    <cellStyle name="Normal 2 3 22 5 10" xfId="28044" xr:uid="{00000000-0005-0000-0000-0000196D0000}"/>
    <cellStyle name="Normal 2 3 22 5 2" xfId="28045" xr:uid="{00000000-0005-0000-0000-00001A6D0000}"/>
    <cellStyle name="Normal 2 3 22 5 3" xfId="28046" xr:uid="{00000000-0005-0000-0000-00001B6D0000}"/>
    <cellStyle name="Normal 2 3 22 5 4" xfId="28047" xr:uid="{00000000-0005-0000-0000-00001C6D0000}"/>
    <cellStyle name="Normal 2 3 22 5 5" xfId="28048" xr:uid="{00000000-0005-0000-0000-00001D6D0000}"/>
    <cellStyle name="Normal 2 3 22 5 6" xfId="28049" xr:uid="{00000000-0005-0000-0000-00001E6D0000}"/>
    <cellStyle name="Normal 2 3 22 5 7" xfId="28050" xr:uid="{00000000-0005-0000-0000-00001F6D0000}"/>
    <cellStyle name="Normal 2 3 22 5 8" xfId="28051" xr:uid="{00000000-0005-0000-0000-0000206D0000}"/>
    <cellStyle name="Normal 2 3 22 5 9" xfId="28052" xr:uid="{00000000-0005-0000-0000-0000216D0000}"/>
    <cellStyle name="Normal 2 3 22 6" xfId="28053" xr:uid="{00000000-0005-0000-0000-0000226D0000}"/>
    <cellStyle name="Normal 2 3 22 7" xfId="28054" xr:uid="{00000000-0005-0000-0000-0000236D0000}"/>
    <cellStyle name="Normal 2 3 22 8" xfId="28055" xr:uid="{00000000-0005-0000-0000-0000246D0000}"/>
    <cellStyle name="Normal 2 3 22 9" xfId="28056" xr:uid="{00000000-0005-0000-0000-0000256D0000}"/>
    <cellStyle name="Normal 2 3 23" xfId="28057" xr:uid="{00000000-0005-0000-0000-0000266D0000}"/>
    <cellStyle name="Normal 2 3 23 10" xfId="28058" xr:uid="{00000000-0005-0000-0000-0000276D0000}"/>
    <cellStyle name="Normal 2 3 23 11" xfId="28059" xr:uid="{00000000-0005-0000-0000-0000286D0000}"/>
    <cellStyle name="Normal 2 3 23 12" xfId="28060" xr:uid="{00000000-0005-0000-0000-0000296D0000}"/>
    <cellStyle name="Normal 2 3 23 13" xfId="28061" xr:uid="{00000000-0005-0000-0000-00002A6D0000}"/>
    <cellStyle name="Normal 2 3 23 14" xfId="28062" xr:uid="{00000000-0005-0000-0000-00002B6D0000}"/>
    <cellStyle name="Normal 2 3 23 2" xfId="28063" xr:uid="{00000000-0005-0000-0000-00002C6D0000}"/>
    <cellStyle name="Normal 2 3 23 2 10" xfId="28064" xr:uid="{00000000-0005-0000-0000-00002D6D0000}"/>
    <cellStyle name="Normal 2 3 23 2 2" xfId="28065" xr:uid="{00000000-0005-0000-0000-00002E6D0000}"/>
    <cellStyle name="Normal 2 3 23 2 3" xfId="28066" xr:uid="{00000000-0005-0000-0000-00002F6D0000}"/>
    <cellStyle name="Normal 2 3 23 2 4" xfId="28067" xr:uid="{00000000-0005-0000-0000-0000306D0000}"/>
    <cellStyle name="Normal 2 3 23 2 5" xfId="28068" xr:uid="{00000000-0005-0000-0000-0000316D0000}"/>
    <cellStyle name="Normal 2 3 23 2 6" xfId="28069" xr:uid="{00000000-0005-0000-0000-0000326D0000}"/>
    <cellStyle name="Normal 2 3 23 2 7" xfId="28070" xr:uid="{00000000-0005-0000-0000-0000336D0000}"/>
    <cellStyle name="Normal 2 3 23 2 8" xfId="28071" xr:uid="{00000000-0005-0000-0000-0000346D0000}"/>
    <cellStyle name="Normal 2 3 23 2 9" xfId="28072" xr:uid="{00000000-0005-0000-0000-0000356D0000}"/>
    <cellStyle name="Normal 2 3 23 3" xfId="28073" xr:uid="{00000000-0005-0000-0000-0000366D0000}"/>
    <cellStyle name="Normal 2 3 23 3 10" xfId="28074" xr:uid="{00000000-0005-0000-0000-0000376D0000}"/>
    <cellStyle name="Normal 2 3 23 3 2" xfId="28075" xr:uid="{00000000-0005-0000-0000-0000386D0000}"/>
    <cellStyle name="Normal 2 3 23 3 3" xfId="28076" xr:uid="{00000000-0005-0000-0000-0000396D0000}"/>
    <cellStyle name="Normal 2 3 23 3 4" xfId="28077" xr:uid="{00000000-0005-0000-0000-00003A6D0000}"/>
    <cellStyle name="Normal 2 3 23 3 5" xfId="28078" xr:uid="{00000000-0005-0000-0000-00003B6D0000}"/>
    <cellStyle name="Normal 2 3 23 3 6" xfId="28079" xr:uid="{00000000-0005-0000-0000-00003C6D0000}"/>
    <cellStyle name="Normal 2 3 23 3 7" xfId="28080" xr:uid="{00000000-0005-0000-0000-00003D6D0000}"/>
    <cellStyle name="Normal 2 3 23 3 8" xfId="28081" xr:uid="{00000000-0005-0000-0000-00003E6D0000}"/>
    <cellStyle name="Normal 2 3 23 3 9" xfId="28082" xr:uid="{00000000-0005-0000-0000-00003F6D0000}"/>
    <cellStyle name="Normal 2 3 23 4" xfId="28083" xr:uid="{00000000-0005-0000-0000-0000406D0000}"/>
    <cellStyle name="Normal 2 3 23 4 10" xfId="28084" xr:uid="{00000000-0005-0000-0000-0000416D0000}"/>
    <cellStyle name="Normal 2 3 23 4 2" xfId="28085" xr:uid="{00000000-0005-0000-0000-0000426D0000}"/>
    <cellStyle name="Normal 2 3 23 4 3" xfId="28086" xr:uid="{00000000-0005-0000-0000-0000436D0000}"/>
    <cellStyle name="Normal 2 3 23 4 4" xfId="28087" xr:uid="{00000000-0005-0000-0000-0000446D0000}"/>
    <cellStyle name="Normal 2 3 23 4 5" xfId="28088" xr:uid="{00000000-0005-0000-0000-0000456D0000}"/>
    <cellStyle name="Normal 2 3 23 4 6" xfId="28089" xr:uid="{00000000-0005-0000-0000-0000466D0000}"/>
    <cellStyle name="Normal 2 3 23 4 7" xfId="28090" xr:uid="{00000000-0005-0000-0000-0000476D0000}"/>
    <cellStyle name="Normal 2 3 23 4 8" xfId="28091" xr:uid="{00000000-0005-0000-0000-0000486D0000}"/>
    <cellStyle name="Normal 2 3 23 4 9" xfId="28092" xr:uid="{00000000-0005-0000-0000-0000496D0000}"/>
    <cellStyle name="Normal 2 3 23 5" xfId="28093" xr:uid="{00000000-0005-0000-0000-00004A6D0000}"/>
    <cellStyle name="Normal 2 3 23 5 10" xfId="28094" xr:uid="{00000000-0005-0000-0000-00004B6D0000}"/>
    <cellStyle name="Normal 2 3 23 5 2" xfId="28095" xr:uid="{00000000-0005-0000-0000-00004C6D0000}"/>
    <cellStyle name="Normal 2 3 23 5 3" xfId="28096" xr:uid="{00000000-0005-0000-0000-00004D6D0000}"/>
    <cellStyle name="Normal 2 3 23 5 4" xfId="28097" xr:uid="{00000000-0005-0000-0000-00004E6D0000}"/>
    <cellStyle name="Normal 2 3 23 5 5" xfId="28098" xr:uid="{00000000-0005-0000-0000-00004F6D0000}"/>
    <cellStyle name="Normal 2 3 23 5 6" xfId="28099" xr:uid="{00000000-0005-0000-0000-0000506D0000}"/>
    <cellStyle name="Normal 2 3 23 5 7" xfId="28100" xr:uid="{00000000-0005-0000-0000-0000516D0000}"/>
    <cellStyle name="Normal 2 3 23 5 8" xfId="28101" xr:uid="{00000000-0005-0000-0000-0000526D0000}"/>
    <cellStyle name="Normal 2 3 23 5 9" xfId="28102" xr:uid="{00000000-0005-0000-0000-0000536D0000}"/>
    <cellStyle name="Normal 2 3 23 6" xfId="28103" xr:uid="{00000000-0005-0000-0000-0000546D0000}"/>
    <cellStyle name="Normal 2 3 23 7" xfId="28104" xr:uid="{00000000-0005-0000-0000-0000556D0000}"/>
    <cellStyle name="Normal 2 3 23 8" xfId="28105" xr:uid="{00000000-0005-0000-0000-0000566D0000}"/>
    <cellStyle name="Normal 2 3 23 9" xfId="28106" xr:uid="{00000000-0005-0000-0000-0000576D0000}"/>
    <cellStyle name="Normal 2 3 24" xfId="28107" xr:uid="{00000000-0005-0000-0000-0000586D0000}"/>
    <cellStyle name="Normal 2 3 24 10" xfId="28108" xr:uid="{00000000-0005-0000-0000-0000596D0000}"/>
    <cellStyle name="Normal 2 3 24 11" xfId="28109" xr:uid="{00000000-0005-0000-0000-00005A6D0000}"/>
    <cellStyle name="Normal 2 3 24 12" xfId="28110" xr:uid="{00000000-0005-0000-0000-00005B6D0000}"/>
    <cellStyle name="Normal 2 3 24 13" xfId="28111" xr:uid="{00000000-0005-0000-0000-00005C6D0000}"/>
    <cellStyle name="Normal 2 3 24 14" xfId="28112" xr:uid="{00000000-0005-0000-0000-00005D6D0000}"/>
    <cellStyle name="Normal 2 3 24 2" xfId="28113" xr:uid="{00000000-0005-0000-0000-00005E6D0000}"/>
    <cellStyle name="Normal 2 3 24 2 10" xfId="28114" xr:uid="{00000000-0005-0000-0000-00005F6D0000}"/>
    <cellStyle name="Normal 2 3 24 2 2" xfId="28115" xr:uid="{00000000-0005-0000-0000-0000606D0000}"/>
    <cellStyle name="Normal 2 3 24 2 3" xfId="28116" xr:uid="{00000000-0005-0000-0000-0000616D0000}"/>
    <cellStyle name="Normal 2 3 24 2 4" xfId="28117" xr:uid="{00000000-0005-0000-0000-0000626D0000}"/>
    <cellStyle name="Normal 2 3 24 2 5" xfId="28118" xr:uid="{00000000-0005-0000-0000-0000636D0000}"/>
    <cellStyle name="Normal 2 3 24 2 6" xfId="28119" xr:uid="{00000000-0005-0000-0000-0000646D0000}"/>
    <cellStyle name="Normal 2 3 24 2 7" xfId="28120" xr:uid="{00000000-0005-0000-0000-0000656D0000}"/>
    <cellStyle name="Normal 2 3 24 2 8" xfId="28121" xr:uid="{00000000-0005-0000-0000-0000666D0000}"/>
    <cellStyle name="Normal 2 3 24 2 9" xfId="28122" xr:uid="{00000000-0005-0000-0000-0000676D0000}"/>
    <cellStyle name="Normal 2 3 24 3" xfId="28123" xr:uid="{00000000-0005-0000-0000-0000686D0000}"/>
    <cellStyle name="Normal 2 3 24 3 10" xfId="28124" xr:uid="{00000000-0005-0000-0000-0000696D0000}"/>
    <cellStyle name="Normal 2 3 24 3 2" xfId="28125" xr:uid="{00000000-0005-0000-0000-00006A6D0000}"/>
    <cellStyle name="Normal 2 3 24 3 3" xfId="28126" xr:uid="{00000000-0005-0000-0000-00006B6D0000}"/>
    <cellStyle name="Normal 2 3 24 3 4" xfId="28127" xr:uid="{00000000-0005-0000-0000-00006C6D0000}"/>
    <cellStyle name="Normal 2 3 24 3 5" xfId="28128" xr:uid="{00000000-0005-0000-0000-00006D6D0000}"/>
    <cellStyle name="Normal 2 3 24 3 6" xfId="28129" xr:uid="{00000000-0005-0000-0000-00006E6D0000}"/>
    <cellStyle name="Normal 2 3 24 3 7" xfId="28130" xr:uid="{00000000-0005-0000-0000-00006F6D0000}"/>
    <cellStyle name="Normal 2 3 24 3 8" xfId="28131" xr:uid="{00000000-0005-0000-0000-0000706D0000}"/>
    <cellStyle name="Normal 2 3 24 3 9" xfId="28132" xr:uid="{00000000-0005-0000-0000-0000716D0000}"/>
    <cellStyle name="Normal 2 3 24 4" xfId="28133" xr:uid="{00000000-0005-0000-0000-0000726D0000}"/>
    <cellStyle name="Normal 2 3 24 4 10" xfId="28134" xr:uid="{00000000-0005-0000-0000-0000736D0000}"/>
    <cellStyle name="Normal 2 3 24 4 2" xfId="28135" xr:uid="{00000000-0005-0000-0000-0000746D0000}"/>
    <cellStyle name="Normal 2 3 24 4 3" xfId="28136" xr:uid="{00000000-0005-0000-0000-0000756D0000}"/>
    <cellStyle name="Normal 2 3 24 4 4" xfId="28137" xr:uid="{00000000-0005-0000-0000-0000766D0000}"/>
    <cellStyle name="Normal 2 3 24 4 5" xfId="28138" xr:uid="{00000000-0005-0000-0000-0000776D0000}"/>
    <cellStyle name="Normal 2 3 24 4 6" xfId="28139" xr:uid="{00000000-0005-0000-0000-0000786D0000}"/>
    <cellStyle name="Normal 2 3 24 4 7" xfId="28140" xr:uid="{00000000-0005-0000-0000-0000796D0000}"/>
    <cellStyle name="Normal 2 3 24 4 8" xfId="28141" xr:uid="{00000000-0005-0000-0000-00007A6D0000}"/>
    <cellStyle name="Normal 2 3 24 4 9" xfId="28142" xr:uid="{00000000-0005-0000-0000-00007B6D0000}"/>
    <cellStyle name="Normal 2 3 24 5" xfId="28143" xr:uid="{00000000-0005-0000-0000-00007C6D0000}"/>
    <cellStyle name="Normal 2 3 24 5 10" xfId="28144" xr:uid="{00000000-0005-0000-0000-00007D6D0000}"/>
    <cellStyle name="Normal 2 3 24 5 2" xfId="28145" xr:uid="{00000000-0005-0000-0000-00007E6D0000}"/>
    <cellStyle name="Normal 2 3 24 5 3" xfId="28146" xr:uid="{00000000-0005-0000-0000-00007F6D0000}"/>
    <cellStyle name="Normal 2 3 24 5 4" xfId="28147" xr:uid="{00000000-0005-0000-0000-0000806D0000}"/>
    <cellStyle name="Normal 2 3 24 5 5" xfId="28148" xr:uid="{00000000-0005-0000-0000-0000816D0000}"/>
    <cellStyle name="Normal 2 3 24 5 6" xfId="28149" xr:uid="{00000000-0005-0000-0000-0000826D0000}"/>
    <cellStyle name="Normal 2 3 24 5 7" xfId="28150" xr:uid="{00000000-0005-0000-0000-0000836D0000}"/>
    <cellStyle name="Normal 2 3 24 5 8" xfId="28151" xr:uid="{00000000-0005-0000-0000-0000846D0000}"/>
    <cellStyle name="Normal 2 3 24 5 9" xfId="28152" xr:uid="{00000000-0005-0000-0000-0000856D0000}"/>
    <cellStyle name="Normal 2 3 24 6" xfId="28153" xr:uid="{00000000-0005-0000-0000-0000866D0000}"/>
    <cellStyle name="Normal 2 3 24 7" xfId="28154" xr:uid="{00000000-0005-0000-0000-0000876D0000}"/>
    <cellStyle name="Normal 2 3 24 8" xfId="28155" xr:uid="{00000000-0005-0000-0000-0000886D0000}"/>
    <cellStyle name="Normal 2 3 24 9" xfId="28156" xr:uid="{00000000-0005-0000-0000-0000896D0000}"/>
    <cellStyle name="Normal 2 3 25" xfId="28157" xr:uid="{00000000-0005-0000-0000-00008A6D0000}"/>
    <cellStyle name="Normal 2 3 25 10" xfId="28158" xr:uid="{00000000-0005-0000-0000-00008B6D0000}"/>
    <cellStyle name="Normal 2 3 25 11" xfId="28159" xr:uid="{00000000-0005-0000-0000-00008C6D0000}"/>
    <cellStyle name="Normal 2 3 25 12" xfId="28160" xr:uid="{00000000-0005-0000-0000-00008D6D0000}"/>
    <cellStyle name="Normal 2 3 25 13" xfId="28161" xr:uid="{00000000-0005-0000-0000-00008E6D0000}"/>
    <cellStyle name="Normal 2 3 25 14" xfId="28162" xr:uid="{00000000-0005-0000-0000-00008F6D0000}"/>
    <cellStyle name="Normal 2 3 25 2" xfId="28163" xr:uid="{00000000-0005-0000-0000-0000906D0000}"/>
    <cellStyle name="Normal 2 3 25 2 10" xfId="28164" xr:uid="{00000000-0005-0000-0000-0000916D0000}"/>
    <cellStyle name="Normal 2 3 25 2 2" xfId="28165" xr:uid="{00000000-0005-0000-0000-0000926D0000}"/>
    <cellStyle name="Normal 2 3 25 2 3" xfId="28166" xr:uid="{00000000-0005-0000-0000-0000936D0000}"/>
    <cellStyle name="Normal 2 3 25 2 4" xfId="28167" xr:uid="{00000000-0005-0000-0000-0000946D0000}"/>
    <cellStyle name="Normal 2 3 25 2 5" xfId="28168" xr:uid="{00000000-0005-0000-0000-0000956D0000}"/>
    <cellStyle name="Normal 2 3 25 2 6" xfId="28169" xr:uid="{00000000-0005-0000-0000-0000966D0000}"/>
    <cellStyle name="Normal 2 3 25 2 7" xfId="28170" xr:uid="{00000000-0005-0000-0000-0000976D0000}"/>
    <cellStyle name="Normal 2 3 25 2 8" xfId="28171" xr:uid="{00000000-0005-0000-0000-0000986D0000}"/>
    <cellStyle name="Normal 2 3 25 2 9" xfId="28172" xr:uid="{00000000-0005-0000-0000-0000996D0000}"/>
    <cellStyle name="Normal 2 3 25 3" xfId="28173" xr:uid="{00000000-0005-0000-0000-00009A6D0000}"/>
    <cellStyle name="Normal 2 3 25 3 10" xfId="28174" xr:uid="{00000000-0005-0000-0000-00009B6D0000}"/>
    <cellStyle name="Normal 2 3 25 3 2" xfId="28175" xr:uid="{00000000-0005-0000-0000-00009C6D0000}"/>
    <cellStyle name="Normal 2 3 25 3 3" xfId="28176" xr:uid="{00000000-0005-0000-0000-00009D6D0000}"/>
    <cellStyle name="Normal 2 3 25 3 4" xfId="28177" xr:uid="{00000000-0005-0000-0000-00009E6D0000}"/>
    <cellStyle name="Normal 2 3 25 3 5" xfId="28178" xr:uid="{00000000-0005-0000-0000-00009F6D0000}"/>
    <cellStyle name="Normal 2 3 25 3 6" xfId="28179" xr:uid="{00000000-0005-0000-0000-0000A06D0000}"/>
    <cellStyle name="Normal 2 3 25 3 7" xfId="28180" xr:uid="{00000000-0005-0000-0000-0000A16D0000}"/>
    <cellStyle name="Normal 2 3 25 3 8" xfId="28181" xr:uid="{00000000-0005-0000-0000-0000A26D0000}"/>
    <cellStyle name="Normal 2 3 25 3 9" xfId="28182" xr:uid="{00000000-0005-0000-0000-0000A36D0000}"/>
    <cellStyle name="Normal 2 3 25 4" xfId="28183" xr:uid="{00000000-0005-0000-0000-0000A46D0000}"/>
    <cellStyle name="Normal 2 3 25 4 10" xfId="28184" xr:uid="{00000000-0005-0000-0000-0000A56D0000}"/>
    <cellStyle name="Normal 2 3 25 4 2" xfId="28185" xr:uid="{00000000-0005-0000-0000-0000A66D0000}"/>
    <cellStyle name="Normal 2 3 25 4 3" xfId="28186" xr:uid="{00000000-0005-0000-0000-0000A76D0000}"/>
    <cellStyle name="Normal 2 3 25 4 4" xfId="28187" xr:uid="{00000000-0005-0000-0000-0000A86D0000}"/>
    <cellStyle name="Normal 2 3 25 4 5" xfId="28188" xr:uid="{00000000-0005-0000-0000-0000A96D0000}"/>
    <cellStyle name="Normal 2 3 25 4 6" xfId="28189" xr:uid="{00000000-0005-0000-0000-0000AA6D0000}"/>
    <cellStyle name="Normal 2 3 25 4 7" xfId="28190" xr:uid="{00000000-0005-0000-0000-0000AB6D0000}"/>
    <cellStyle name="Normal 2 3 25 4 8" xfId="28191" xr:uid="{00000000-0005-0000-0000-0000AC6D0000}"/>
    <cellStyle name="Normal 2 3 25 4 9" xfId="28192" xr:uid="{00000000-0005-0000-0000-0000AD6D0000}"/>
    <cellStyle name="Normal 2 3 25 5" xfId="28193" xr:uid="{00000000-0005-0000-0000-0000AE6D0000}"/>
    <cellStyle name="Normal 2 3 25 5 10" xfId="28194" xr:uid="{00000000-0005-0000-0000-0000AF6D0000}"/>
    <cellStyle name="Normal 2 3 25 5 2" xfId="28195" xr:uid="{00000000-0005-0000-0000-0000B06D0000}"/>
    <cellStyle name="Normal 2 3 25 5 3" xfId="28196" xr:uid="{00000000-0005-0000-0000-0000B16D0000}"/>
    <cellStyle name="Normal 2 3 25 5 4" xfId="28197" xr:uid="{00000000-0005-0000-0000-0000B26D0000}"/>
    <cellStyle name="Normal 2 3 25 5 5" xfId="28198" xr:uid="{00000000-0005-0000-0000-0000B36D0000}"/>
    <cellStyle name="Normal 2 3 25 5 6" xfId="28199" xr:uid="{00000000-0005-0000-0000-0000B46D0000}"/>
    <cellStyle name="Normal 2 3 25 5 7" xfId="28200" xr:uid="{00000000-0005-0000-0000-0000B56D0000}"/>
    <cellStyle name="Normal 2 3 25 5 8" xfId="28201" xr:uid="{00000000-0005-0000-0000-0000B66D0000}"/>
    <cellStyle name="Normal 2 3 25 5 9" xfId="28202" xr:uid="{00000000-0005-0000-0000-0000B76D0000}"/>
    <cellStyle name="Normal 2 3 25 6" xfId="28203" xr:uid="{00000000-0005-0000-0000-0000B86D0000}"/>
    <cellStyle name="Normal 2 3 25 7" xfId="28204" xr:uid="{00000000-0005-0000-0000-0000B96D0000}"/>
    <cellStyle name="Normal 2 3 25 8" xfId="28205" xr:uid="{00000000-0005-0000-0000-0000BA6D0000}"/>
    <cellStyle name="Normal 2 3 25 9" xfId="28206" xr:uid="{00000000-0005-0000-0000-0000BB6D0000}"/>
    <cellStyle name="Normal 2 3 26" xfId="28207" xr:uid="{00000000-0005-0000-0000-0000BC6D0000}"/>
    <cellStyle name="Normal 2 3 26 10" xfId="28208" xr:uid="{00000000-0005-0000-0000-0000BD6D0000}"/>
    <cellStyle name="Normal 2 3 26 11" xfId="28209" xr:uid="{00000000-0005-0000-0000-0000BE6D0000}"/>
    <cellStyle name="Normal 2 3 26 12" xfId="28210" xr:uid="{00000000-0005-0000-0000-0000BF6D0000}"/>
    <cellStyle name="Normal 2 3 26 13" xfId="28211" xr:uid="{00000000-0005-0000-0000-0000C06D0000}"/>
    <cellStyle name="Normal 2 3 26 14" xfId="28212" xr:uid="{00000000-0005-0000-0000-0000C16D0000}"/>
    <cellStyle name="Normal 2 3 26 2" xfId="28213" xr:uid="{00000000-0005-0000-0000-0000C26D0000}"/>
    <cellStyle name="Normal 2 3 26 2 10" xfId="28214" xr:uid="{00000000-0005-0000-0000-0000C36D0000}"/>
    <cellStyle name="Normal 2 3 26 2 2" xfId="28215" xr:uid="{00000000-0005-0000-0000-0000C46D0000}"/>
    <cellStyle name="Normal 2 3 26 2 3" xfId="28216" xr:uid="{00000000-0005-0000-0000-0000C56D0000}"/>
    <cellStyle name="Normal 2 3 26 2 4" xfId="28217" xr:uid="{00000000-0005-0000-0000-0000C66D0000}"/>
    <cellStyle name="Normal 2 3 26 2 5" xfId="28218" xr:uid="{00000000-0005-0000-0000-0000C76D0000}"/>
    <cellStyle name="Normal 2 3 26 2 6" xfId="28219" xr:uid="{00000000-0005-0000-0000-0000C86D0000}"/>
    <cellStyle name="Normal 2 3 26 2 7" xfId="28220" xr:uid="{00000000-0005-0000-0000-0000C96D0000}"/>
    <cellStyle name="Normal 2 3 26 2 8" xfId="28221" xr:uid="{00000000-0005-0000-0000-0000CA6D0000}"/>
    <cellStyle name="Normal 2 3 26 2 9" xfId="28222" xr:uid="{00000000-0005-0000-0000-0000CB6D0000}"/>
    <cellStyle name="Normal 2 3 26 3" xfId="28223" xr:uid="{00000000-0005-0000-0000-0000CC6D0000}"/>
    <cellStyle name="Normal 2 3 26 3 10" xfId="28224" xr:uid="{00000000-0005-0000-0000-0000CD6D0000}"/>
    <cellStyle name="Normal 2 3 26 3 2" xfId="28225" xr:uid="{00000000-0005-0000-0000-0000CE6D0000}"/>
    <cellStyle name="Normal 2 3 26 3 3" xfId="28226" xr:uid="{00000000-0005-0000-0000-0000CF6D0000}"/>
    <cellStyle name="Normal 2 3 26 3 4" xfId="28227" xr:uid="{00000000-0005-0000-0000-0000D06D0000}"/>
    <cellStyle name="Normal 2 3 26 3 5" xfId="28228" xr:uid="{00000000-0005-0000-0000-0000D16D0000}"/>
    <cellStyle name="Normal 2 3 26 3 6" xfId="28229" xr:uid="{00000000-0005-0000-0000-0000D26D0000}"/>
    <cellStyle name="Normal 2 3 26 3 7" xfId="28230" xr:uid="{00000000-0005-0000-0000-0000D36D0000}"/>
    <cellStyle name="Normal 2 3 26 3 8" xfId="28231" xr:uid="{00000000-0005-0000-0000-0000D46D0000}"/>
    <cellStyle name="Normal 2 3 26 3 9" xfId="28232" xr:uid="{00000000-0005-0000-0000-0000D56D0000}"/>
    <cellStyle name="Normal 2 3 26 4" xfId="28233" xr:uid="{00000000-0005-0000-0000-0000D66D0000}"/>
    <cellStyle name="Normal 2 3 26 4 10" xfId="28234" xr:uid="{00000000-0005-0000-0000-0000D76D0000}"/>
    <cellStyle name="Normal 2 3 26 4 2" xfId="28235" xr:uid="{00000000-0005-0000-0000-0000D86D0000}"/>
    <cellStyle name="Normal 2 3 26 4 3" xfId="28236" xr:uid="{00000000-0005-0000-0000-0000D96D0000}"/>
    <cellStyle name="Normal 2 3 26 4 4" xfId="28237" xr:uid="{00000000-0005-0000-0000-0000DA6D0000}"/>
    <cellStyle name="Normal 2 3 26 4 5" xfId="28238" xr:uid="{00000000-0005-0000-0000-0000DB6D0000}"/>
    <cellStyle name="Normal 2 3 26 4 6" xfId="28239" xr:uid="{00000000-0005-0000-0000-0000DC6D0000}"/>
    <cellStyle name="Normal 2 3 26 4 7" xfId="28240" xr:uid="{00000000-0005-0000-0000-0000DD6D0000}"/>
    <cellStyle name="Normal 2 3 26 4 8" xfId="28241" xr:uid="{00000000-0005-0000-0000-0000DE6D0000}"/>
    <cellStyle name="Normal 2 3 26 4 9" xfId="28242" xr:uid="{00000000-0005-0000-0000-0000DF6D0000}"/>
    <cellStyle name="Normal 2 3 26 5" xfId="28243" xr:uid="{00000000-0005-0000-0000-0000E06D0000}"/>
    <cellStyle name="Normal 2 3 26 5 10" xfId="28244" xr:uid="{00000000-0005-0000-0000-0000E16D0000}"/>
    <cellStyle name="Normal 2 3 26 5 2" xfId="28245" xr:uid="{00000000-0005-0000-0000-0000E26D0000}"/>
    <cellStyle name="Normal 2 3 26 5 3" xfId="28246" xr:uid="{00000000-0005-0000-0000-0000E36D0000}"/>
    <cellStyle name="Normal 2 3 26 5 4" xfId="28247" xr:uid="{00000000-0005-0000-0000-0000E46D0000}"/>
    <cellStyle name="Normal 2 3 26 5 5" xfId="28248" xr:uid="{00000000-0005-0000-0000-0000E56D0000}"/>
    <cellStyle name="Normal 2 3 26 5 6" xfId="28249" xr:uid="{00000000-0005-0000-0000-0000E66D0000}"/>
    <cellStyle name="Normal 2 3 26 5 7" xfId="28250" xr:uid="{00000000-0005-0000-0000-0000E76D0000}"/>
    <cellStyle name="Normal 2 3 26 5 8" xfId="28251" xr:uid="{00000000-0005-0000-0000-0000E86D0000}"/>
    <cellStyle name="Normal 2 3 26 5 9" xfId="28252" xr:uid="{00000000-0005-0000-0000-0000E96D0000}"/>
    <cellStyle name="Normal 2 3 26 6" xfId="28253" xr:uid="{00000000-0005-0000-0000-0000EA6D0000}"/>
    <cellStyle name="Normal 2 3 26 7" xfId="28254" xr:uid="{00000000-0005-0000-0000-0000EB6D0000}"/>
    <cellStyle name="Normal 2 3 26 8" xfId="28255" xr:uid="{00000000-0005-0000-0000-0000EC6D0000}"/>
    <cellStyle name="Normal 2 3 26 9" xfId="28256" xr:uid="{00000000-0005-0000-0000-0000ED6D0000}"/>
    <cellStyle name="Normal 2 3 27" xfId="28257" xr:uid="{00000000-0005-0000-0000-0000EE6D0000}"/>
    <cellStyle name="Normal 2 3 27 10" xfId="28258" xr:uid="{00000000-0005-0000-0000-0000EF6D0000}"/>
    <cellStyle name="Normal 2 3 27 11" xfId="28259" xr:uid="{00000000-0005-0000-0000-0000F06D0000}"/>
    <cellStyle name="Normal 2 3 27 12" xfId="28260" xr:uid="{00000000-0005-0000-0000-0000F16D0000}"/>
    <cellStyle name="Normal 2 3 27 13" xfId="28261" xr:uid="{00000000-0005-0000-0000-0000F26D0000}"/>
    <cellStyle name="Normal 2 3 27 14" xfId="28262" xr:uid="{00000000-0005-0000-0000-0000F36D0000}"/>
    <cellStyle name="Normal 2 3 27 2" xfId="28263" xr:uid="{00000000-0005-0000-0000-0000F46D0000}"/>
    <cellStyle name="Normal 2 3 27 2 10" xfId="28264" xr:uid="{00000000-0005-0000-0000-0000F56D0000}"/>
    <cellStyle name="Normal 2 3 27 2 2" xfId="28265" xr:uid="{00000000-0005-0000-0000-0000F66D0000}"/>
    <cellStyle name="Normal 2 3 27 2 3" xfId="28266" xr:uid="{00000000-0005-0000-0000-0000F76D0000}"/>
    <cellStyle name="Normal 2 3 27 2 4" xfId="28267" xr:uid="{00000000-0005-0000-0000-0000F86D0000}"/>
    <cellStyle name="Normal 2 3 27 2 5" xfId="28268" xr:uid="{00000000-0005-0000-0000-0000F96D0000}"/>
    <cellStyle name="Normal 2 3 27 2 6" xfId="28269" xr:uid="{00000000-0005-0000-0000-0000FA6D0000}"/>
    <cellStyle name="Normal 2 3 27 2 7" xfId="28270" xr:uid="{00000000-0005-0000-0000-0000FB6D0000}"/>
    <cellStyle name="Normal 2 3 27 2 8" xfId="28271" xr:uid="{00000000-0005-0000-0000-0000FC6D0000}"/>
    <cellStyle name="Normal 2 3 27 2 9" xfId="28272" xr:uid="{00000000-0005-0000-0000-0000FD6D0000}"/>
    <cellStyle name="Normal 2 3 27 3" xfId="28273" xr:uid="{00000000-0005-0000-0000-0000FE6D0000}"/>
    <cellStyle name="Normal 2 3 27 3 10" xfId="28274" xr:uid="{00000000-0005-0000-0000-0000FF6D0000}"/>
    <cellStyle name="Normal 2 3 27 3 2" xfId="28275" xr:uid="{00000000-0005-0000-0000-0000006E0000}"/>
    <cellStyle name="Normal 2 3 27 3 3" xfId="28276" xr:uid="{00000000-0005-0000-0000-0000016E0000}"/>
    <cellStyle name="Normal 2 3 27 3 4" xfId="28277" xr:uid="{00000000-0005-0000-0000-0000026E0000}"/>
    <cellStyle name="Normal 2 3 27 3 5" xfId="28278" xr:uid="{00000000-0005-0000-0000-0000036E0000}"/>
    <cellStyle name="Normal 2 3 27 3 6" xfId="28279" xr:uid="{00000000-0005-0000-0000-0000046E0000}"/>
    <cellStyle name="Normal 2 3 27 3 7" xfId="28280" xr:uid="{00000000-0005-0000-0000-0000056E0000}"/>
    <cellStyle name="Normal 2 3 27 3 8" xfId="28281" xr:uid="{00000000-0005-0000-0000-0000066E0000}"/>
    <cellStyle name="Normal 2 3 27 3 9" xfId="28282" xr:uid="{00000000-0005-0000-0000-0000076E0000}"/>
    <cellStyle name="Normal 2 3 27 4" xfId="28283" xr:uid="{00000000-0005-0000-0000-0000086E0000}"/>
    <cellStyle name="Normal 2 3 27 4 10" xfId="28284" xr:uid="{00000000-0005-0000-0000-0000096E0000}"/>
    <cellStyle name="Normal 2 3 27 4 2" xfId="28285" xr:uid="{00000000-0005-0000-0000-00000A6E0000}"/>
    <cellStyle name="Normal 2 3 27 4 3" xfId="28286" xr:uid="{00000000-0005-0000-0000-00000B6E0000}"/>
    <cellStyle name="Normal 2 3 27 4 4" xfId="28287" xr:uid="{00000000-0005-0000-0000-00000C6E0000}"/>
    <cellStyle name="Normal 2 3 27 4 5" xfId="28288" xr:uid="{00000000-0005-0000-0000-00000D6E0000}"/>
    <cellStyle name="Normal 2 3 27 4 6" xfId="28289" xr:uid="{00000000-0005-0000-0000-00000E6E0000}"/>
    <cellStyle name="Normal 2 3 27 4 7" xfId="28290" xr:uid="{00000000-0005-0000-0000-00000F6E0000}"/>
    <cellStyle name="Normal 2 3 27 4 8" xfId="28291" xr:uid="{00000000-0005-0000-0000-0000106E0000}"/>
    <cellStyle name="Normal 2 3 27 4 9" xfId="28292" xr:uid="{00000000-0005-0000-0000-0000116E0000}"/>
    <cellStyle name="Normal 2 3 27 5" xfId="28293" xr:uid="{00000000-0005-0000-0000-0000126E0000}"/>
    <cellStyle name="Normal 2 3 27 5 10" xfId="28294" xr:uid="{00000000-0005-0000-0000-0000136E0000}"/>
    <cellStyle name="Normal 2 3 27 5 2" xfId="28295" xr:uid="{00000000-0005-0000-0000-0000146E0000}"/>
    <cellStyle name="Normal 2 3 27 5 3" xfId="28296" xr:uid="{00000000-0005-0000-0000-0000156E0000}"/>
    <cellStyle name="Normal 2 3 27 5 4" xfId="28297" xr:uid="{00000000-0005-0000-0000-0000166E0000}"/>
    <cellStyle name="Normal 2 3 27 5 5" xfId="28298" xr:uid="{00000000-0005-0000-0000-0000176E0000}"/>
    <cellStyle name="Normal 2 3 27 5 6" xfId="28299" xr:uid="{00000000-0005-0000-0000-0000186E0000}"/>
    <cellStyle name="Normal 2 3 27 5 7" xfId="28300" xr:uid="{00000000-0005-0000-0000-0000196E0000}"/>
    <cellStyle name="Normal 2 3 27 5 8" xfId="28301" xr:uid="{00000000-0005-0000-0000-00001A6E0000}"/>
    <cellStyle name="Normal 2 3 27 5 9" xfId="28302" xr:uid="{00000000-0005-0000-0000-00001B6E0000}"/>
    <cellStyle name="Normal 2 3 27 6" xfId="28303" xr:uid="{00000000-0005-0000-0000-00001C6E0000}"/>
    <cellStyle name="Normal 2 3 27 7" xfId="28304" xr:uid="{00000000-0005-0000-0000-00001D6E0000}"/>
    <cellStyle name="Normal 2 3 27 8" xfId="28305" xr:uid="{00000000-0005-0000-0000-00001E6E0000}"/>
    <cellStyle name="Normal 2 3 27 9" xfId="28306" xr:uid="{00000000-0005-0000-0000-00001F6E0000}"/>
    <cellStyle name="Normal 2 3 28" xfId="28307" xr:uid="{00000000-0005-0000-0000-0000206E0000}"/>
    <cellStyle name="Normal 2 3 28 10" xfId="28308" xr:uid="{00000000-0005-0000-0000-0000216E0000}"/>
    <cellStyle name="Normal 2 3 28 11" xfId="28309" xr:uid="{00000000-0005-0000-0000-0000226E0000}"/>
    <cellStyle name="Normal 2 3 28 12" xfId="28310" xr:uid="{00000000-0005-0000-0000-0000236E0000}"/>
    <cellStyle name="Normal 2 3 28 13" xfId="28311" xr:uid="{00000000-0005-0000-0000-0000246E0000}"/>
    <cellStyle name="Normal 2 3 28 14" xfId="28312" xr:uid="{00000000-0005-0000-0000-0000256E0000}"/>
    <cellStyle name="Normal 2 3 28 2" xfId="28313" xr:uid="{00000000-0005-0000-0000-0000266E0000}"/>
    <cellStyle name="Normal 2 3 28 2 10" xfId="28314" xr:uid="{00000000-0005-0000-0000-0000276E0000}"/>
    <cellStyle name="Normal 2 3 28 2 2" xfId="28315" xr:uid="{00000000-0005-0000-0000-0000286E0000}"/>
    <cellStyle name="Normal 2 3 28 2 3" xfId="28316" xr:uid="{00000000-0005-0000-0000-0000296E0000}"/>
    <cellStyle name="Normal 2 3 28 2 4" xfId="28317" xr:uid="{00000000-0005-0000-0000-00002A6E0000}"/>
    <cellStyle name="Normal 2 3 28 2 5" xfId="28318" xr:uid="{00000000-0005-0000-0000-00002B6E0000}"/>
    <cellStyle name="Normal 2 3 28 2 6" xfId="28319" xr:uid="{00000000-0005-0000-0000-00002C6E0000}"/>
    <cellStyle name="Normal 2 3 28 2 7" xfId="28320" xr:uid="{00000000-0005-0000-0000-00002D6E0000}"/>
    <cellStyle name="Normal 2 3 28 2 8" xfId="28321" xr:uid="{00000000-0005-0000-0000-00002E6E0000}"/>
    <cellStyle name="Normal 2 3 28 2 9" xfId="28322" xr:uid="{00000000-0005-0000-0000-00002F6E0000}"/>
    <cellStyle name="Normal 2 3 28 3" xfId="28323" xr:uid="{00000000-0005-0000-0000-0000306E0000}"/>
    <cellStyle name="Normal 2 3 28 3 10" xfId="28324" xr:uid="{00000000-0005-0000-0000-0000316E0000}"/>
    <cellStyle name="Normal 2 3 28 3 2" xfId="28325" xr:uid="{00000000-0005-0000-0000-0000326E0000}"/>
    <cellStyle name="Normal 2 3 28 3 3" xfId="28326" xr:uid="{00000000-0005-0000-0000-0000336E0000}"/>
    <cellStyle name="Normal 2 3 28 3 4" xfId="28327" xr:uid="{00000000-0005-0000-0000-0000346E0000}"/>
    <cellStyle name="Normal 2 3 28 3 5" xfId="28328" xr:uid="{00000000-0005-0000-0000-0000356E0000}"/>
    <cellStyle name="Normal 2 3 28 3 6" xfId="28329" xr:uid="{00000000-0005-0000-0000-0000366E0000}"/>
    <cellStyle name="Normal 2 3 28 3 7" xfId="28330" xr:uid="{00000000-0005-0000-0000-0000376E0000}"/>
    <cellStyle name="Normal 2 3 28 3 8" xfId="28331" xr:uid="{00000000-0005-0000-0000-0000386E0000}"/>
    <cellStyle name="Normal 2 3 28 3 9" xfId="28332" xr:uid="{00000000-0005-0000-0000-0000396E0000}"/>
    <cellStyle name="Normal 2 3 28 4" xfId="28333" xr:uid="{00000000-0005-0000-0000-00003A6E0000}"/>
    <cellStyle name="Normal 2 3 28 4 10" xfId="28334" xr:uid="{00000000-0005-0000-0000-00003B6E0000}"/>
    <cellStyle name="Normal 2 3 28 4 2" xfId="28335" xr:uid="{00000000-0005-0000-0000-00003C6E0000}"/>
    <cellStyle name="Normal 2 3 28 4 3" xfId="28336" xr:uid="{00000000-0005-0000-0000-00003D6E0000}"/>
    <cellStyle name="Normal 2 3 28 4 4" xfId="28337" xr:uid="{00000000-0005-0000-0000-00003E6E0000}"/>
    <cellStyle name="Normal 2 3 28 4 5" xfId="28338" xr:uid="{00000000-0005-0000-0000-00003F6E0000}"/>
    <cellStyle name="Normal 2 3 28 4 6" xfId="28339" xr:uid="{00000000-0005-0000-0000-0000406E0000}"/>
    <cellStyle name="Normal 2 3 28 4 7" xfId="28340" xr:uid="{00000000-0005-0000-0000-0000416E0000}"/>
    <cellStyle name="Normal 2 3 28 4 8" xfId="28341" xr:uid="{00000000-0005-0000-0000-0000426E0000}"/>
    <cellStyle name="Normal 2 3 28 4 9" xfId="28342" xr:uid="{00000000-0005-0000-0000-0000436E0000}"/>
    <cellStyle name="Normal 2 3 28 5" xfId="28343" xr:uid="{00000000-0005-0000-0000-0000446E0000}"/>
    <cellStyle name="Normal 2 3 28 5 10" xfId="28344" xr:uid="{00000000-0005-0000-0000-0000456E0000}"/>
    <cellStyle name="Normal 2 3 28 5 2" xfId="28345" xr:uid="{00000000-0005-0000-0000-0000466E0000}"/>
    <cellStyle name="Normal 2 3 28 5 3" xfId="28346" xr:uid="{00000000-0005-0000-0000-0000476E0000}"/>
    <cellStyle name="Normal 2 3 28 5 4" xfId="28347" xr:uid="{00000000-0005-0000-0000-0000486E0000}"/>
    <cellStyle name="Normal 2 3 28 5 5" xfId="28348" xr:uid="{00000000-0005-0000-0000-0000496E0000}"/>
    <cellStyle name="Normal 2 3 28 5 6" xfId="28349" xr:uid="{00000000-0005-0000-0000-00004A6E0000}"/>
    <cellStyle name="Normal 2 3 28 5 7" xfId="28350" xr:uid="{00000000-0005-0000-0000-00004B6E0000}"/>
    <cellStyle name="Normal 2 3 28 5 8" xfId="28351" xr:uid="{00000000-0005-0000-0000-00004C6E0000}"/>
    <cellStyle name="Normal 2 3 28 5 9" xfId="28352" xr:uid="{00000000-0005-0000-0000-00004D6E0000}"/>
    <cellStyle name="Normal 2 3 28 6" xfId="28353" xr:uid="{00000000-0005-0000-0000-00004E6E0000}"/>
    <cellStyle name="Normal 2 3 28 7" xfId="28354" xr:uid="{00000000-0005-0000-0000-00004F6E0000}"/>
    <cellStyle name="Normal 2 3 28 8" xfId="28355" xr:uid="{00000000-0005-0000-0000-0000506E0000}"/>
    <cellStyle name="Normal 2 3 28 9" xfId="28356" xr:uid="{00000000-0005-0000-0000-0000516E0000}"/>
    <cellStyle name="Normal 2 3 29" xfId="28357" xr:uid="{00000000-0005-0000-0000-0000526E0000}"/>
    <cellStyle name="Normal 2 3 29 10" xfId="28358" xr:uid="{00000000-0005-0000-0000-0000536E0000}"/>
    <cellStyle name="Normal 2 3 29 11" xfId="28359" xr:uid="{00000000-0005-0000-0000-0000546E0000}"/>
    <cellStyle name="Normal 2 3 29 12" xfId="28360" xr:uid="{00000000-0005-0000-0000-0000556E0000}"/>
    <cellStyle name="Normal 2 3 29 13" xfId="28361" xr:uid="{00000000-0005-0000-0000-0000566E0000}"/>
    <cellStyle name="Normal 2 3 29 14" xfId="28362" xr:uid="{00000000-0005-0000-0000-0000576E0000}"/>
    <cellStyle name="Normal 2 3 29 2" xfId="28363" xr:uid="{00000000-0005-0000-0000-0000586E0000}"/>
    <cellStyle name="Normal 2 3 29 2 10" xfId="28364" xr:uid="{00000000-0005-0000-0000-0000596E0000}"/>
    <cellStyle name="Normal 2 3 29 2 2" xfId="28365" xr:uid="{00000000-0005-0000-0000-00005A6E0000}"/>
    <cellStyle name="Normal 2 3 29 2 3" xfId="28366" xr:uid="{00000000-0005-0000-0000-00005B6E0000}"/>
    <cellStyle name="Normal 2 3 29 2 4" xfId="28367" xr:uid="{00000000-0005-0000-0000-00005C6E0000}"/>
    <cellStyle name="Normal 2 3 29 2 5" xfId="28368" xr:uid="{00000000-0005-0000-0000-00005D6E0000}"/>
    <cellStyle name="Normal 2 3 29 2 6" xfId="28369" xr:uid="{00000000-0005-0000-0000-00005E6E0000}"/>
    <cellStyle name="Normal 2 3 29 2 7" xfId="28370" xr:uid="{00000000-0005-0000-0000-00005F6E0000}"/>
    <cellStyle name="Normal 2 3 29 2 8" xfId="28371" xr:uid="{00000000-0005-0000-0000-0000606E0000}"/>
    <cellStyle name="Normal 2 3 29 2 9" xfId="28372" xr:uid="{00000000-0005-0000-0000-0000616E0000}"/>
    <cellStyle name="Normal 2 3 29 3" xfId="28373" xr:uid="{00000000-0005-0000-0000-0000626E0000}"/>
    <cellStyle name="Normal 2 3 29 3 10" xfId="28374" xr:uid="{00000000-0005-0000-0000-0000636E0000}"/>
    <cellStyle name="Normal 2 3 29 3 2" xfId="28375" xr:uid="{00000000-0005-0000-0000-0000646E0000}"/>
    <cellStyle name="Normal 2 3 29 3 3" xfId="28376" xr:uid="{00000000-0005-0000-0000-0000656E0000}"/>
    <cellStyle name="Normal 2 3 29 3 4" xfId="28377" xr:uid="{00000000-0005-0000-0000-0000666E0000}"/>
    <cellStyle name="Normal 2 3 29 3 5" xfId="28378" xr:uid="{00000000-0005-0000-0000-0000676E0000}"/>
    <cellStyle name="Normal 2 3 29 3 6" xfId="28379" xr:uid="{00000000-0005-0000-0000-0000686E0000}"/>
    <cellStyle name="Normal 2 3 29 3 7" xfId="28380" xr:uid="{00000000-0005-0000-0000-0000696E0000}"/>
    <cellStyle name="Normal 2 3 29 3 8" xfId="28381" xr:uid="{00000000-0005-0000-0000-00006A6E0000}"/>
    <cellStyle name="Normal 2 3 29 3 9" xfId="28382" xr:uid="{00000000-0005-0000-0000-00006B6E0000}"/>
    <cellStyle name="Normal 2 3 29 4" xfId="28383" xr:uid="{00000000-0005-0000-0000-00006C6E0000}"/>
    <cellStyle name="Normal 2 3 29 4 10" xfId="28384" xr:uid="{00000000-0005-0000-0000-00006D6E0000}"/>
    <cellStyle name="Normal 2 3 29 4 2" xfId="28385" xr:uid="{00000000-0005-0000-0000-00006E6E0000}"/>
    <cellStyle name="Normal 2 3 29 4 3" xfId="28386" xr:uid="{00000000-0005-0000-0000-00006F6E0000}"/>
    <cellStyle name="Normal 2 3 29 4 4" xfId="28387" xr:uid="{00000000-0005-0000-0000-0000706E0000}"/>
    <cellStyle name="Normal 2 3 29 4 5" xfId="28388" xr:uid="{00000000-0005-0000-0000-0000716E0000}"/>
    <cellStyle name="Normal 2 3 29 4 6" xfId="28389" xr:uid="{00000000-0005-0000-0000-0000726E0000}"/>
    <cellStyle name="Normal 2 3 29 4 7" xfId="28390" xr:uid="{00000000-0005-0000-0000-0000736E0000}"/>
    <cellStyle name="Normal 2 3 29 4 8" xfId="28391" xr:uid="{00000000-0005-0000-0000-0000746E0000}"/>
    <cellStyle name="Normal 2 3 29 4 9" xfId="28392" xr:uid="{00000000-0005-0000-0000-0000756E0000}"/>
    <cellStyle name="Normal 2 3 29 5" xfId="28393" xr:uid="{00000000-0005-0000-0000-0000766E0000}"/>
    <cellStyle name="Normal 2 3 29 5 10" xfId="28394" xr:uid="{00000000-0005-0000-0000-0000776E0000}"/>
    <cellStyle name="Normal 2 3 29 5 2" xfId="28395" xr:uid="{00000000-0005-0000-0000-0000786E0000}"/>
    <cellStyle name="Normal 2 3 29 5 3" xfId="28396" xr:uid="{00000000-0005-0000-0000-0000796E0000}"/>
    <cellStyle name="Normal 2 3 29 5 4" xfId="28397" xr:uid="{00000000-0005-0000-0000-00007A6E0000}"/>
    <cellStyle name="Normal 2 3 29 5 5" xfId="28398" xr:uid="{00000000-0005-0000-0000-00007B6E0000}"/>
    <cellStyle name="Normal 2 3 29 5 6" xfId="28399" xr:uid="{00000000-0005-0000-0000-00007C6E0000}"/>
    <cellStyle name="Normal 2 3 29 5 7" xfId="28400" xr:uid="{00000000-0005-0000-0000-00007D6E0000}"/>
    <cellStyle name="Normal 2 3 29 5 8" xfId="28401" xr:uid="{00000000-0005-0000-0000-00007E6E0000}"/>
    <cellStyle name="Normal 2 3 29 5 9" xfId="28402" xr:uid="{00000000-0005-0000-0000-00007F6E0000}"/>
    <cellStyle name="Normal 2 3 29 6" xfId="28403" xr:uid="{00000000-0005-0000-0000-0000806E0000}"/>
    <cellStyle name="Normal 2 3 29 7" xfId="28404" xr:uid="{00000000-0005-0000-0000-0000816E0000}"/>
    <cellStyle name="Normal 2 3 29 8" xfId="28405" xr:uid="{00000000-0005-0000-0000-0000826E0000}"/>
    <cellStyle name="Normal 2 3 29 9" xfId="28406" xr:uid="{00000000-0005-0000-0000-0000836E0000}"/>
    <cellStyle name="Normal 2 3 3" xfId="28407" xr:uid="{00000000-0005-0000-0000-0000846E0000}"/>
    <cellStyle name="Normal 2 3 3 10" xfId="28408" xr:uid="{00000000-0005-0000-0000-0000856E0000}"/>
    <cellStyle name="Normal 2 3 3 11" xfId="28409" xr:uid="{00000000-0005-0000-0000-0000866E0000}"/>
    <cellStyle name="Normal 2 3 3 12" xfId="28410" xr:uid="{00000000-0005-0000-0000-0000876E0000}"/>
    <cellStyle name="Normal 2 3 3 13" xfId="28411" xr:uid="{00000000-0005-0000-0000-0000886E0000}"/>
    <cellStyle name="Normal 2 3 3 14" xfId="28412" xr:uid="{00000000-0005-0000-0000-0000896E0000}"/>
    <cellStyle name="Normal 2 3 3 15" xfId="28413" xr:uid="{00000000-0005-0000-0000-00008A6E0000}"/>
    <cellStyle name="Normal 2 3 3 16" xfId="28414" xr:uid="{00000000-0005-0000-0000-00008B6E0000}"/>
    <cellStyle name="Normal 2 3 3 2" xfId="28415" xr:uid="{00000000-0005-0000-0000-00008C6E0000}"/>
    <cellStyle name="Normal 2 3 3 2 10" xfId="28416" xr:uid="{00000000-0005-0000-0000-00008D6E0000}"/>
    <cellStyle name="Normal 2 3 3 2 2" xfId="28417" xr:uid="{00000000-0005-0000-0000-00008E6E0000}"/>
    <cellStyle name="Normal 2 3 3 2 3" xfId="28418" xr:uid="{00000000-0005-0000-0000-00008F6E0000}"/>
    <cellStyle name="Normal 2 3 3 2 4" xfId="28419" xr:uid="{00000000-0005-0000-0000-0000906E0000}"/>
    <cellStyle name="Normal 2 3 3 2 5" xfId="28420" xr:uid="{00000000-0005-0000-0000-0000916E0000}"/>
    <cellStyle name="Normal 2 3 3 2 6" xfId="28421" xr:uid="{00000000-0005-0000-0000-0000926E0000}"/>
    <cellStyle name="Normal 2 3 3 2 7" xfId="28422" xr:uid="{00000000-0005-0000-0000-0000936E0000}"/>
    <cellStyle name="Normal 2 3 3 2 8" xfId="28423" xr:uid="{00000000-0005-0000-0000-0000946E0000}"/>
    <cellStyle name="Normal 2 3 3 2 9" xfId="28424" xr:uid="{00000000-0005-0000-0000-0000956E0000}"/>
    <cellStyle name="Normal 2 3 3 3" xfId="28425" xr:uid="{00000000-0005-0000-0000-0000966E0000}"/>
    <cellStyle name="Normal 2 3 3 3 10" xfId="28426" xr:uid="{00000000-0005-0000-0000-0000976E0000}"/>
    <cellStyle name="Normal 2 3 3 3 2" xfId="28427" xr:uid="{00000000-0005-0000-0000-0000986E0000}"/>
    <cellStyle name="Normal 2 3 3 3 3" xfId="28428" xr:uid="{00000000-0005-0000-0000-0000996E0000}"/>
    <cellStyle name="Normal 2 3 3 3 4" xfId="28429" xr:uid="{00000000-0005-0000-0000-00009A6E0000}"/>
    <cellStyle name="Normal 2 3 3 3 5" xfId="28430" xr:uid="{00000000-0005-0000-0000-00009B6E0000}"/>
    <cellStyle name="Normal 2 3 3 3 6" xfId="28431" xr:uid="{00000000-0005-0000-0000-00009C6E0000}"/>
    <cellStyle name="Normal 2 3 3 3 7" xfId="28432" xr:uid="{00000000-0005-0000-0000-00009D6E0000}"/>
    <cellStyle name="Normal 2 3 3 3 8" xfId="28433" xr:uid="{00000000-0005-0000-0000-00009E6E0000}"/>
    <cellStyle name="Normal 2 3 3 3 9" xfId="28434" xr:uid="{00000000-0005-0000-0000-00009F6E0000}"/>
    <cellStyle name="Normal 2 3 3 4" xfId="28435" xr:uid="{00000000-0005-0000-0000-0000A06E0000}"/>
    <cellStyle name="Normal 2 3 3 4 10" xfId="28436" xr:uid="{00000000-0005-0000-0000-0000A16E0000}"/>
    <cellStyle name="Normal 2 3 3 4 2" xfId="28437" xr:uid="{00000000-0005-0000-0000-0000A26E0000}"/>
    <cellStyle name="Normal 2 3 3 4 3" xfId="28438" xr:uid="{00000000-0005-0000-0000-0000A36E0000}"/>
    <cellStyle name="Normal 2 3 3 4 4" xfId="28439" xr:uid="{00000000-0005-0000-0000-0000A46E0000}"/>
    <cellStyle name="Normal 2 3 3 4 5" xfId="28440" xr:uid="{00000000-0005-0000-0000-0000A56E0000}"/>
    <cellStyle name="Normal 2 3 3 4 6" xfId="28441" xr:uid="{00000000-0005-0000-0000-0000A66E0000}"/>
    <cellStyle name="Normal 2 3 3 4 7" xfId="28442" xr:uid="{00000000-0005-0000-0000-0000A76E0000}"/>
    <cellStyle name="Normal 2 3 3 4 8" xfId="28443" xr:uid="{00000000-0005-0000-0000-0000A86E0000}"/>
    <cellStyle name="Normal 2 3 3 4 9" xfId="28444" xr:uid="{00000000-0005-0000-0000-0000A96E0000}"/>
    <cellStyle name="Normal 2 3 3 5" xfId="28445" xr:uid="{00000000-0005-0000-0000-0000AA6E0000}"/>
    <cellStyle name="Normal 2 3 3 5 10" xfId="28446" xr:uid="{00000000-0005-0000-0000-0000AB6E0000}"/>
    <cellStyle name="Normal 2 3 3 5 2" xfId="28447" xr:uid="{00000000-0005-0000-0000-0000AC6E0000}"/>
    <cellStyle name="Normal 2 3 3 5 3" xfId="28448" xr:uid="{00000000-0005-0000-0000-0000AD6E0000}"/>
    <cellStyle name="Normal 2 3 3 5 4" xfId="28449" xr:uid="{00000000-0005-0000-0000-0000AE6E0000}"/>
    <cellStyle name="Normal 2 3 3 5 5" xfId="28450" xr:uid="{00000000-0005-0000-0000-0000AF6E0000}"/>
    <cellStyle name="Normal 2 3 3 5 6" xfId="28451" xr:uid="{00000000-0005-0000-0000-0000B06E0000}"/>
    <cellStyle name="Normal 2 3 3 5 7" xfId="28452" xr:uid="{00000000-0005-0000-0000-0000B16E0000}"/>
    <cellStyle name="Normal 2 3 3 5 8" xfId="28453" xr:uid="{00000000-0005-0000-0000-0000B26E0000}"/>
    <cellStyle name="Normal 2 3 3 5 9" xfId="28454" xr:uid="{00000000-0005-0000-0000-0000B36E0000}"/>
    <cellStyle name="Normal 2 3 3 6" xfId="28455" xr:uid="{00000000-0005-0000-0000-0000B46E0000}"/>
    <cellStyle name="Normal 2 3 3 7" xfId="28456" xr:uid="{00000000-0005-0000-0000-0000B56E0000}"/>
    <cellStyle name="Normal 2 3 3 8" xfId="28457" xr:uid="{00000000-0005-0000-0000-0000B66E0000}"/>
    <cellStyle name="Normal 2 3 3 9" xfId="28458" xr:uid="{00000000-0005-0000-0000-0000B76E0000}"/>
    <cellStyle name="Normal 2 3 30" xfId="28459" xr:uid="{00000000-0005-0000-0000-0000B86E0000}"/>
    <cellStyle name="Normal 2 3 30 10" xfId="28460" xr:uid="{00000000-0005-0000-0000-0000B96E0000}"/>
    <cellStyle name="Normal 2 3 30 11" xfId="28461" xr:uid="{00000000-0005-0000-0000-0000BA6E0000}"/>
    <cellStyle name="Normal 2 3 30 12" xfId="28462" xr:uid="{00000000-0005-0000-0000-0000BB6E0000}"/>
    <cellStyle name="Normal 2 3 30 13" xfId="28463" xr:uid="{00000000-0005-0000-0000-0000BC6E0000}"/>
    <cellStyle name="Normal 2 3 30 14" xfId="28464" xr:uid="{00000000-0005-0000-0000-0000BD6E0000}"/>
    <cellStyle name="Normal 2 3 30 2" xfId="28465" xr:uid="{00000000-0005-0000-0000-0000BE6E0000}"/>
    <cellStyle name="Normal 2 3 30 2 10" xfId="28466" xr:uid="{00000000-0005-0000-0000-0000BF6E0000}"/>
    <cellStyle name="Normal 2 3 30 2 2" xfId="28467" xr:uid="{00000000-0005-0000-0000-0000C06E0000}"/>
    <cellStyle name="Normal 2 3 30 2 3" xfId="28468" xr:uid="{00000000-0005-0000-0000-0000C16E0000}"/>
    <cellStyle name="Normal 2 3 30 2 4" xfId="28469" xr:uid="{00000000-0005-0000-0000-0000C26E0000}"/>
    <cellStyle name="Normal 2 3 30 2 5" xfId="28470" xr:uid="{00000000-0005-0000-0000-0000C36E0000}"/>
    <cellStyle name="Normal 2 3 30 2 6" xfId="28471" xr:uid="{00000000-0005-0000-0000-0000C46E0000}"/>
    <cellStyle name="Normal 2 3 30 2 7" xfId="28472" xr:uid="{00000000-0005-0000-0000-0000C56E0000}"/>
    <cellStyle name="Normal 2 3 30 2 8" xfId="28473" xr:uid="{00000000-0005-0000-0000-0000C66E0000}"/>
    <cellStyle name="Normal 2 3 30 2 9" xfId="28474" xr:uid="{00000000-0005-0000-0000-0000C76E0000}"/>
    <cellStyle name="Normal 2 3 30 3" xfId="28475" xr:uid="{00000000-0005-0000-0000-0000C86E0000}"/>
    <cellStyle name="Normal 2 3 30 3 10" xfId="28476" xr:uid="{00000000-0005-0000-0000-0000C96E0000}"/>
    <cellStyle name="Normal 2 3 30 3 2" xfId="28477" xr:uid="{00000000-0005-0000-0000-0000CA6E0000}"/>
    <cellStyle name="Normal 2 3 30 3 3" xfId="28478" xr:uid="{00000000-0005-0000-0000-0000CB6E0000}"/>
    <cellStyle name="Normal 2 3 30 3 4" xfId="28479" xr:uid="{00000000-0005-0000-0000-0000CC6E0000}"/>
    <cellStyle name="Normal 2 3 30 3 5" xfId="28480" xr:uid="{00000000-0005-0000-0000-0000CD6E0000}"/>
    <cellStyle name="Normal 2 3 30 3 6" xfId="28481" xr:uid="{00000000-0005-0000-0000-0000CE6E0000}"/>
    <cellStyle name="Normal 2 3 30 3 7" xfId="28482" xr:uid="{00000000-0005-0000-0000-0000CF6E0000}"/>
    <cellStyle name="Normal 2 3 30 3 8" xfId="28483" xr:uid="{00000000-0005-0000-0000-0000D06E0000}"/>
    <cellStyle name="Normal 2 3 30 3 9" xfId="28484" xr:uid="{00000000-0005-0000-0000-0000D16E0000}"/>
    <cellStyle name="Normal 2 3 30 4" xfId="28485" xr:uid="{00000000-0005-0000-0000-0000D26E0000}"/>
    <cellStyle name="Normal 2 3 30 4 10" xfId="28486" xr:uid="{00000000-0005-0000-0000-0000D36E0000}"/>
    <cellStyle name="Normal 2 3 30 4 2" xfId="28487" xr:uid="{00000000-0005-0000-0000-0000D46E0000}"/>
    <cellStyle name="Normal 2 3 30 4 3" xfId="28488" xr:uid="{00000000-0005-0000-0000-0000D56E0000}"/>
    <cellStyle name="Normal 2 3 30 4 4" xfId="28489" xr:uid="{00000000-0005-0000-0000-0000D66E0000}"/>
    <cellStyle name="Normal 2 3 30 4 5" xfId="28490" xr:uid="{00000000-0005-0000-0000-0000D76E0000}"/>
    <cellStyle name="Normal 2 3 30 4 6" xfId="28491" xr:uid="{00000000-0005-0000-0000-0000D86E0000}"/>
    <cellStyle name="Normal 2 3 30 4 7" xfId="28492" xr:uid="{00000000-0005-0000-0000-0000D96E0000}"/>
    <cellStyle name="Normal 2 3 30 4 8" xfId="28493" xr:uid="{00000000-0005-0000-0000-0000DA6E0000}"/>
    <cellStyle name="Normal 2 3 30 4 9" xfId="28494" xr:uid="{00000000-0005-0000-0000-0000DB6E0000}"/>
    <cellStyle name="Normal 2 3 30 5" xfId="28495" xr:uid="{00000000-0005-0000-0000-0000DC6E0000}"/>
    <cellStyle name="Normal 2 3 30 5 10" xfId="28496" xr:uid="{00000000-0005-0000-0000-0000DD6E0000}"/>
    <cellStyle name="Normal 2 3 30 5 2" xfId="28497" xr:uid="{00000000-0005-0000-0000-0000DE6E0000}"/>
    <cellStyle name="Normal 2 3 30 5 3" xfId="28498" xr:uid="{00000000-0005-0000-0000-0000DF6E0000}"/>
    <cellStyle name="Normal 2 3 30 5 4" xfId="28499" xr:uid="{00000000-0005-0000-0000-0000E06E0000}"/>
    <cellStyle name="Normal 2 3 30 5 5" xfId="28500" xr:uid="{00000000-0005-0000-0000-0000E16E0000}"/>
    <cellStyle name="Normal 2 3 30 5 6" xfId="28501" xr:uid="{00000000-0005-0000-0000-0000E26E0000}"/>
    <cellStyle name="Normal 2 3 30 5 7" xfId="28502" xr:uid="{00000000-0005-0000-0000-0000E36E0000}"/>
    <cellStyle name="Normal 2 3 30 5 8" xfId="28503" xr:uid="{00000000-0005-0000-0000-0000E46E0000}"/>
    <cellStyle name="Normal 2 3 30 5 9" xfId="28504" xr:uid="{00000000-0005-0000-0000-0000E56E0000}"/>
    <cellStyle name="Normal 2 3 30 6" xfId="28505" xr:uid="{00000000-0005-0000-0000-0000E66E0000}"/>
    <cellStyle name="Normal 2 3 30 7" xfId="28506" xr:uid="{00000000-0005-0000-0000-0000E76E0000}"/>
    <cellStyle name="Normal 2 3 30 8" xfId="28507" xr:uid="{00000000-0005-0000-0000-0000E86E0000}"/>
    <cellStyle name="Normal 2 3 30 9" xfId="28508" xr:uid="{00000000-0005-0000-0000-0000E96E0000}"/>
    <cellStyle name="Normal 2 3 31" xfId="28509" xr:uid="{00000000-0005-0000-0000-0000EA6E0000}"/>
    <cellStyle name="Normal 2 3 31 10" xfId="28510" xr:uid="{00000000-0005-0000-0000-0000EB6E0000}"/>
    <cellStyle name="Normal 2 3 31 11" xfId="28511" xr:uid="{00000000-0005-0000-0000-0000EC6E0000}"/>
    <cellStyle name="Normal 2 3 31 12" xfId="28512" xr:uid="{00000000-0005-0000-0000-0000ED6E0000}"/>
    <cellStyle name="Normal 2 3 31 13" xfId="28513" xr:uid="{00000000-0005-0000-0000-0000EE6E0000}"/>
    <cellStyle name="Normal 2 3 31 14" xfId="28514" xr:uid="{00000000-0005-0000-0000-0000EF6E0000}"/>
    <cellStyle name="Normal 2 3 31 2" xfId="28515" xr:uid="{00000000-0005-0000-0000-0000F06E0000}"/>
    <cellStyle name="Normal 2 3 31 2 10" xfId="28516" xr:uid="{00000000-0005-0000-0000-0000F16E0000}"/>
    <cellStyle name="Normal 2 3 31 2 2" xfId="28517" xr:uid="{00000000-0005-0000-0000-0000F26E0000}"/>
    <cellStyle name="Normal 2 3 31 2 3" xfId="28518" xr:uid="{00000000-0005-0000-0000-0000F36E0000}"/>
    <cellStyle name="Normal 2 3 31 2 4" xfId="28519" xr:uid="{00000000-0005-0000-0000-0000F46E0000}"/>
    <cellStyle name="Normal 2 3 31 2 5" xfId="28520" xr:uid="{00000000-0005-0000-0000-0000F56E0000}"/>
    <cellStyle name="Normal 2 3 31 2 6" xfId="28521" xr:uid="{00000000-0005-0000-0000-0000F66E0000}"/>
    <cellStyle name="Normal 2 3 31 2 7" xfId="28522" xr:uid="{00000000-0005-0000-0000-0000F76E0000}"/>
    <cellStyle name="Normal 2 3 31 2 8" xfId="28523" xr:uid="{00000000-0005-0000-0000-0000F86E0000}"/>
    <cellStyle name="Normal 2 3 31 2 9" xfId="28524" xr:uid="{00000000-0005-0000-0000-0000F96E0000}"/>
    <cellStyle name="Normal 2 3 31 3" xfId="28525" xr:uid="{00000000-0005-0000-0000-0000FA6E0000}"/>
    <cellStyle name="Normal 2 3 31 3 10" xfId="28526" xr:uid="{00000000-0005-0000-0000-0000FB6E0000}"/>
    <cellStyle name="Normal 2 3 31 3 2" xfId="28527" xr:uid="{00000000-0005-0000-0000-0000FC6E0000}"/>
    <cellStyle name="Normal 2 3 31 3 3" xfId="28528" xr:uid="{00000000-0005-0000-0000-0000FD6E0000}"/>
    <cellStyle name="Normal 2 3 31 3 4" xfId="28529" xr:uid="{00000000-0005-0000-0000-0000FE6E0000}"/>
    <cellStyle name="Normal 2 3 31 3 5" xfId="28530" xr:uid="{00000000-0005-0000-0000-0000FF6E0000}"/>
    <cellStyle name="Normal 2 3 31 3 6" xfId="28531" xr:uid="{00000000-0005-0000-0000-0000006F0000}"/>
    <cellStyle name="Normal 2 3 31 3 7" xfId="28532" xr:uid="{00000000-0005-0000-0000-0000016F0000}"/>
    <cellStyle name="Normal 2 3 31 3 8" xfId="28533" xr:uid="{00000000-0005-0000-0000-0000026F0000}"/>
    <cellStyle name="Normal 2 3 31 3 9" xfId="28534" xr:uid="{00000000-0005-0000-0000-0000036F0000}"/>
    <cellStyle name="Normal 2 3 31 4" xfId="28535" xr:uid="{00000000-0005-0000-0000-0000046F0000}"/>
    <cellStyle name="Normal 2 3 31 4 10" xfId="28536" xr:uid="{00000000-0005-0000-0000-0000056F0000}"/>
    <cellStyle name="Normal 2 3 31 4 2" xfId="28537" xr:uid="{00000000-0005-0000-0000-0000066F0000}"/>
    <cellStyle name="Normal 2 3 31 4 3" xfId="28538" xr:uid="{00000000-0005-0000-0000-0000076F0000}"/>
    <cellStyle name="Normal 2 3 31 4 4" xfId="28539" xr:uid="{00000000-0005-0000-0000-0000086F0000}"/>
    <cellStyle name="Normal 2 3 31 4 5" xfId="28540" xr:uid="{00000000-0005-0000-0000-0000096F0000}"/>
    <cellStyle name="Normal 2 3 31 4 6" xfId="28541" xr:uid="{00000000-0005-0000-0000-00000A6F0000}"/>
    <cellStyle name="Normal 2 3 31 4 7" xfId="28542" xr:uid="{00000000-0005-0000-0000-00000B6F0000}"/>
    <cellStyle name="Normal 2 3 31 4 8" xfId="28543" xr:uid="{00000000-0005-0000-0000-00000C6F0000}"/>
    <cellStyle name="Normal 2 3 31 4 9" xfId="28544" xr:uid="{00000000-0005-0000-0000-00000D6F0000}"/>
    <cellStyle name="Normal 2 3 31 5" xfId="28545" xr:uid="{00000000-0005-0000-0000-00000E6F0000}"/>
    <cellStyle name="Normal 2 3 31 5 10" xfId="28546" xr:uid="{00000000-0005-0000-0000-00000F6F0000}"/>
    <cellStyle name="Normal 2 3 31 5 2" xfId="28547" xr:uid="{00000000-0005-0000-0000-0000106F0000}"/>
    <cellStyle name="Normal 2 3 31 5 3" xfId="28548" xr:uid="{00000000-0005-0000-0000-0000116F0000}"/>
    <cellStyle name="Normal 2 3 31 5 4" xfId="28549" xr:uid="{00000000-0005-0000-0000-0000126F0000}"/>
    <cellStyle name="Normal 2 3 31 5 5" xfId="28550" xr:uid="{00000000-0005-0000-0000-0000136F0000}"/>
    <cellStyle name="Normal 2 3 31 5 6" xfId="28551" xr:uid="{00000000-0005-0000-0000-0000146F0000}"/>
    <cellStyle name="Normal 2 3 31 5 7" xfId="28552" xr:uid="{00000000-0005-0000-0000-0000156F0000}"/>
    <cellStyle name="Normal 2 3 31 5 8" xfId="28553" xr:uid="{00000000-0005-0000-0000-0000166F0000}"/>
    <cellStyle name="Normal 2 3 31 5 9" xfId="28554" xr:uid="{00000000-0005-0000-0000-0000176F0000}"/>
    <cellStyle name="Normal 2 3 31 6" xfId="28555" xr:uid="{00000000-0005-0000-0000-0000186F0000}"/>
    <cellStyle name="Normal 2 3 31 7" xfId="28556" xr:uid="{00000000-0005-0000-0000-0000196F0000}"/>
    <cellStyle name="Normal 2 3 31 8" xfId="28557" xr:uid="{00000000-0005-0000-0000-00001A6F0000}"/>
    <cellStyle name="Normal 2 3 31 9" xfId="28558" xr:uid="{00000000-0005-0000-0000-00001B6F0000}"/>
    <cellStyle name="Normal 2 3 32" xfId="28559" xr:uid="{00000000-0005-0000-0000-00001C6F0000}"/>
    <cellStyle name="Normal 2 3 32 10" xfId="28560" xr:uid="{00000000-0005-0000-0000-00001D6F0000}"/>
    <cellStyle name="Normal 2 3 32 11" xfId="28561" xr:uid="{00000000-0005-0000-0000-00001E6F0000}"/>
    <cellStyle name="Normal 2 3 32 12" xfId="28562" xr:uid="{00000000-0005-0000-0000-00001F6F0000}"/>
    <cellStyle name="Normal 2 3 32 13" xfId="28563" xr:uid="{00000000-0005-0000-0000-0000206F0000}"/>
    <cellStyle name="Normal 2 3 32 14" xfId="28564" xr:uid="{00000000-0005-0000-0000-0000216F0000}"/>
    <cellStyle name="Normal 2 3 32 2" xfId="28565" xr:uid="{00000000-0005-0000-0000-0000226F0000}"/>
    <cellStyle name="Normal 2 3 32 2 10" xfId="28566" xr:uid="{00000000-0005-0000-0000-0000236F0000}"/>
    <cellStyle name="Normal 2 3 32 2 2" xfId="28567" xr:uid="{00000000-0005-0000-0000-0000246F0000}"/>
    <cellStyle name="Normal 2 3 32 2 3" xfId="28568" xr:uid="{00000000-0005-0000-0000-0000256F0000}"/>
    <cellStyle name="Normal 2 3 32 2 4" xfId="28569" xr:uid="{00000000-0005-0000-0000-0000266F0000}"/>
    <cellStyle name="Normal 2 3 32 2 5" xfId="28570" xr:uid="{00000000-0005-0000-0000-0000276F0000}"/>
    <cellStyle name="Normal 2 3 32 2 6" xfId="28571" xr:uid="{00000000-0005-0000-0000-0000286F0000}"/>
    <cellStyle name="Normal 2 3 32 2 7" xfId="28572" xr:uid="{00000000-0005-0000-0000-0000296F0000}"/>
    <cellStyle name="Normal 2 3 32 2 8" xfId="28573" xr:uid="{00000000-0005-0000-0000-00002A6F0000}"/>
    <cellStyle name="Normal 2 3 32 2 9" xfId="28574" xr:uid="{00000000-0005-0000-0000-00002B6F0000}"/>
    <cellStyle name="Normal 2 3 32 3" xfId="28575" xr:uid="{00000000-0005-0000-0000-00002C6F0000}"/>
    <cellStyle name="Normal 2 3 32 3 10" xfId="28576" xr:uid="{00000000-0005-0000-0000-00002D6F0000}"/>
    <cellStyle name="Normal 2 3 32 3 2" xfId="28577" xr:uid="{00000000-0005-0000-0000-00002E6F0000}"/>
    <cellStyle name="Normal 2 3 32 3 3" xfId="28578" xr:uid="{00000000-0005-0000-0000-00002F6F0000}"/>
    <cellStyle name="Normal 2 3 32 3 4" xfId="28579" xr:uid="{00000000-0005-0000-0000-0000306F0000}"/>
    <cellStyle name="Normal 2 3 32 3 5" xfId="28580" xr:uid="{00000000-0005-0000-0000-0000316F0000}"/>
    <cellStyle name="Normal 2 3 32 3 6" xfId="28581" xr:uid="{00000000-0005-0000-0000-0000326F0000}"/>
    <cellStyle name="Normal 2 3 32 3 7" xfId="28582" xr:uid="{00000000-0005-0000-0000-0000336F0000}"/>
    <cellStyle name="Normal 2 3 32 3 8" xfId="28583" xr:uid="{00000000-0005-0000-0000-0000346F0000}"/>
    <cellStyle name="Normal 2 3 32 3 9" xfId="28584" xr:uid="{00000000-0005-0000-0000-0000356F0000}"/>
    <cellStyle name="Normal 2 3 32 4" xfId="28585" xr:uid="{00000000-0005-0000-0000-0000366F0000}"/>
    <cellStyle name="Normal 2 3 32 4 10" xfId="28586" xr:uid="{00000000-0005-0000-0000-0000376F0000}"/>
    <cellStyle name="Normal 2 3 32 4 2" xfId="28587" xr:uid="{00000000-0005-0000-0000-0000386F0000}"/>
    <cellStyle name="Normal 2 3 32 4 3" xfId="28588" xr:uid="{00000000-0005-0000-0000-0000396F0000}"/>
    <cellStyle name="Normal 2 3 32 4 4" xfId="28589" xr:uid="{00000000-0005-0000-0000-00003A6F0000}"/>
    <cellStyle name="Normal 2 3 32 4 5" xfId="28590" xr:uid="{00000000-0005-0000-0000-00003B6F0000}"/>
    <cellStyle name="Normal 2 3 32 4 6" xfId="28591" xr:uid="{00000000-0005-0000-0000-00003C6F0000}"/>
    <cellStyle name="Normal 2 3 32 4 7" xfId="28592" xr:uid="{00000000-0005-0000-0000-00003D6F0000}"/>
    <cellStyle name="Normal 2 3 32 4 8" xfId="28593" xr:uid="{00000000-0005-0000-0000-00003E6F0000}"/>
    <cellStyle name="Normal 2 3 32 4 9" xfId="28594" xr:uid="{00000000-0005-0000-0000-00003F6F0000}"/>
    <cellStyle name="Normal 2 3 32 5" xfId="28595" xr:uid="{00000000-0005-0000-0000-0000406F0000}"/>
    <cellStyle name="Normal 2 3 32 5 10" xfId="28596" xr:uid="{00000000-0005-0000-0000-0000416F0000}"/>
    <cellStyle name="Normal 2 3 32 5 2" xfId="28597" xr:uid="{00000000-0005-0000-0000-0000426F0000}"/>
    <cellStyle name="Normal 2 3 32 5 3" xfId="28598" xr:uid="{00000000-0005-0000-0000-0000436F0000}"/>
    <cellStyle name="Normal 2 3 32 5 4" xfId="28599" xr:uid="{00000000-0005-0000-0000-0000446F0000}"/>
    <cellStyle name="Normal 2 3 32 5 5" xfId="28600" xr:uid="{00000000-0005-0000-0000-0000456F0000}"/>
    <cellStyle name="Normal 2 3 32 5 6" xfId="28601" xr:uid="{00000000-0005-0000-0000-0000466F0000}"/>
    <cellStyle name="Normal 2 3 32 5 7" xfId="28602" xr:uid="{00000000-0005-0000-0000-0000476F0000}"/>
    <cellStyle name="Normal 2 3 32 5 8" xfId="28603" xr:uid="{00000000-0005-0000-0000-0000486F0000}"/>
    <cellStyle name="Normal 2 3 32 5 9" xfId="28604" xr:uid="{00000000-0005-0000-0000-0000496F0000}"/>
    <cellStyle name="Normal 2 3 32 6" xfId="28605" xr:uid="{00000000-0005-0000-0000-00004A6F0000}"/>
    <cellStyle name="Normal 2 3 32 7" xfId="28606" xr:uid="{00000000-0005-0000-0000-00004B6F0000}"/>
    <cellStyle name="Normal 2 3 32 8" xfId="28607" xr:uid="{00000000-0005-0000-0000-00004C6F0000}"/>
    <cellStyle name="Normal 2 3 32 9" xfId="28608" xr:uid="{00000000-0005-0000-0000-00004D6F0000}"/>
    <cellStyle name="Normal 2 3 33" xfId="28609" xr:uid="{00000000-0005-0000-0000-00004E6F0000}"/>
    <cellStyle name="Normal 2 3 33 10" xfId="28610" xr:uid="{00000000-0005-0000-0000-00004F6F0000}"/>
    <cellStyle name="Normal 2 3 33 11" xfId="28611" xr:uid="{00000000-0005-0000-0000-0000506F0000}"/>
    <cellStyle name="Normal 2 3 33 12" xfId="28612" xr:uid="{00000000-0005-0000-0000-0000516F0000}"/>
    <cellStyle name="Normal 2 3 33 13" xfId="28613" xr:uid="{00000000-0005-0000-0000-0000526F0000}"/>
    <cellStyle name="Normal 2 3 33 14" xfId="28614" xr:uid="{00000000-0005-0000-0000-0000536F0000}"/>
    <cellStyle name="Normal 2 3 33 2" xfId="28615" xr:uid="{00000000-0005-0000-0000-0000546F0000}"/>
    <cellStyle name="Normal 2 3 33 2 10" xfId="28616" xr:uid="{00000000-0005-0000-0000-0000556F0000}"/>
    <cellStyle name="Normal 2 3 33 2 2" xfId="28617" xr:uid="{00000000-0005-0000-0000-0000566F0000}"/>
    <cellStyle name="Normal 2 3 33 2 3" xfId="28618" xr:uid="{00000000-0005-0000-0000-0000576F0000}"/>
    <cellStyle name="Normal 2 3 33 2 4" xfId="28619" xr:uid="{00000000-0005-0000-0000-0000586F0000}"/>
    <cellStyle name="Normal 2 3 33 2 5" xfId="28620" xr:uid="{00000000-0005-0000-0000-0000596F0000}"/>
    <cellStyle name="Normal 2 3 33 2 6" xfId="28621" xr:uid="{00000000-0005-0000-0000-00005A6F0000}"/>
    <cellStyle name="Normal 2 3 33 2 7" xfId="28622" xr:uid="{00000000-0005-0000-0000-00005B6F0000}"/>
    <cellStyle name="Normal 2 3 33 2 8" xfId="28623" xr:uid="{00000000-0005-0000-0000-00005C6F0000}"/>
    <cellStyle name="Normal 2 3 33 2 9" xfId="28624" xr:uid="{00000000-0005-0000-0000-00005D6F0000}"/>
    <cellStyle name="Normal 2 3 33 3" xfId="28625" xr:uid="{00000000-0005-0000-0000-00005E6F0000}"/>
    <cellStyle name="Normal 2 3 33 3 10" xfId="28626" xr:uid="{00000000-0005-0000-0000-00005F6F0000}"/>
    <cellStyle name="Normal 2 3 33 3 2" xfId="28627" xr:uid="{00000000-0005-0000-0000-0000606F0000}"/>
    <cellStyle name="Normal 2 3 33 3 3" xfId="28628" xr:uid="{00000000-0005-0000-0000-0000616F0000}"/>
    <cellStyle name="Normal 2 3 33 3 4" xfId="28629" xr:uid="{00000000-0005-0000-0000-0000626F0000}"/>
    <cellStyle name="Normal 2 3 33 3 5" xfId="28630" xr:uid="{00000000-0005-0000-0000-0000636F0000}"/>
    <cellStyle name="Normal 2 3 33 3 6" xfId="28631" xr:uid="{00000000-0005-0000-0000-0000646F0000}"/>
    <cellStyle name="Normal 2 3 33 3 7" xfId="28632" xr:uid="{00000000-0005-0000-0000-0000656F0000}"/>
    <cellStyle name="Normal 2 3 33 3 8" xfId="28633" xr:uid="{00000000-0005-0000-0000-0000666F0000}"/>
    <cellStyle name="Normal 2 3 33 3 9" xfId="28634" xr:uid="{00000000-0005-0000-0000-0000676F0000}"/>
    <cellStyle name="Normal 2 3 33 4" xfId="28635" xr:uid="{00000000-0005-0000-0000-0000686F0000}"/>
    <cellStyle name="Normal 2 3 33 4 10" xfId="28636" xr:uid="{00000000-0005-0000-0000-0000696F0000}"/>
    <cellStyle name="Normal 2 3 33 4 2" xfId="28637" xr:uid="{00000000-0005-0000-0000-00006A6F0000}"/>
    <cellStyle name="Normal 2 3 33 4 3" xfId="28638" xr:uid="{00000000-0005-0000-0000-00006B6F0000}"/>
    <cellStyle name="Normal 2 3 33 4 4" xfId="28639" xr:uid="{00000000-0005-0000-0000-00006C6F0000}"/>
    <cellStyle name="Normal 2 3 33 4 5" xfId="28640" xr:uid="{00000000-0005-0000-0000-00006D6F0000}"/>
    <cellStyle name="Normal 2 3 33 4 6" xfId="28641" xr:uid="{00000000-0005-0000-0000-00006E6F0000}"/>
    <cellStyle name="Normal 2 3 33 4 7" xfId="28642" xr:uid="{00000000-0005-0000-0000-00006F6F0000}"/>
    <cellStyle name="Normal 2 3 33 4 8" xfId="28643" xr:uid="{00000000-0005-0000-0000-0000706F0000}"/>
    <cellStyle name="Normal 2 3 33 4 9" xfId="28644" xr:uid="{00000000-0005-0000-0000-0000716F0000}"/>
    <cellStyle name="Normal 2 3 33 5" xfId="28645" xr:uid="{00000000-0005-0000-0000-0000726F0000}"/>
    <cellStyle name="Normal 2 3 33 5 10" xfId="28646" xr:uid="{00000000-0005-0000-0000-0000736F0000}"/>
    <cellStyle name="Normal 2 3 33 5 2" xfId="28647" xr:uid="{00000000-0005-0000-0000-0000746F0000}"/>
    <cellStyle name="Normal 2 3 33 5 3" xfId="28648" xr:uid="{00000000-0005-0000-0000-0000756F0000}"/>
    <cellStyle name="Normal 2 3 33 5 4" xfId="28649" xr:uid="{00000000-0005-0000-0000-0000766F0000}"/>
    <cellStyle name="Normal 2 3 33 5 5" xfId="28650" xr:uid="{00000000-0005-0000-0000-0000776F0000}"/>
    <cellStyle name="Normal 2 3 33 5 6" xfId="28651" xr:uid="{00000000-0005-0000-0000-0000786F0000}"/>
    <cellStyle name="Normal 2 3 33 5 7" xfId="28652" xr:uid="{00000000-0005-0000-0000-0000796F0000}"/>
    <cellStyle name="Normal 2 3 33 5 8" xfId="28653" xr:uid="{00000000-0005-0000-0000-00007A6F0000}"/>
    <cellStyle name="Normal 2 3 33 5 9" xfId="28654" xr:uid="{00000000-0005-0000-0000-00007B6F0000}"/>
    <cellStyle name="Normal 2 3 33 6" xfId="28655" xr:uid="{00000000-0005-0000-0000-00007C6F0000}"/>
    <cellStyle name="Normal 2 3 33 7" xfId="28656" xr:uid="{00000000-0005-0000-0000-00007D6F0000}"/>
    <cellStyle name="Normal 2 3 33 8" xfId="28657" xr:uid="{00000000-0005-0000-0000-00007E6F0000}"/>
    <cellStyle name="Normal 2 3 33 9" xfId="28658" xr:uid="{00000000-0005-0000-0000-00007F6F0000}"/>
    <cellStyle name="Normal 2 3 34" xfId="28659" xr:uid="{00000000-0005-0000-0000-0000806F0000}"/>
    <cellStyle name="Normal 2 3 34 10" xfId="28660" xr:uid="{00000000-0005-0000-0000-0000816F0000}"/>
    <cellStyle name="Normal 2 3 34 11" xfId="28661" xr:uid="{00000000-0005-0000-0000-0000826F0000}"/>
    <cellStyle name="Normal 2 3 34 12" xfId="28662" xr:uid="{00000000-0005-0000-0000-0000836F0000}"/>
    <cellStyle name="Normal 2 3 34 13" xfId="28663" xr:uid="{00000000-0005-0000-0000-0000846F0000}"/>
    <cellStyle name="Normal 2 3 34 14" xfId="28664" xr:uid="{00000000-0005-0000-0000-0000856F0000}"/>
    <cellStyle name="Normal 2 3 34 2" xfId="28665" xr:uid="{00000000-0005-0000-0000-0000866F0000}"/>
    <cellStyle name="Normal 2 3 34 2 10" xfId="28666" xr:uid="{00000000-0005-0000-0000-0000876F0000}"/>
    <cellStyle name="Normal 2 3 34 2 2" xfId="28667" xr:uid="{00000000-0005-0000-0000-0000886F0000}"/>
    <cellStyle name="Normal 2 3 34 2 3" xfId="28668" xr:uid="{00000000-0005-0000-0000-0000896F0000}"/>
    <cellStyle name="Normal 2 3 34 2 4" xfId="28669" xr:uid="{00000000-0005-0000-0000-00008A6F0000}"/>
    <cellStyle name="Normal 2 3 34 2 5" xfId="28670" xr:uid="{00000000-0005-0000-0000-00008B6F0000}"/>
    <cellStyle name="Normal 2 3 34 2 6" xfId="28671" xr:uid="{00000000-0005-0000-0000-00008C6F0000}"/>
    <cellStyle name="Normal 2 3 34 2 7" xfId="28672" xr:uid="{00000000-0005-0000-0000-00008D6F0000}"/>
    <cellStyle name="Normal 2 3 34 2 8" xfId="28673" xr:uid="{00000000-0005-0000-0000-00008E6F0000}"/>
    <cellStyle name="Normal 2 3 34 2 9" xfId="28674" xr:uid="{00000000-0005-0000-0000-00008F6F0000}"/>
    <cellStyle name="Normal 2 3 34 3" xfId="28675" xr:uid="{00000000-0005-0000-0000-0000906F0000}"/>
    <cellStyle name="Normal 2 3 34 3 10" xfId="28676" xr:uid="{00000000-0005-0000-0000-0000916F0000}"/>
    <cellStyle name="Normal 2 3 34 3 2" xfId="28677" xr:uid="{00000000-0005-0000-0000-0000926F0000}"/>
    <cellStyle name="Normal 2 3 34 3 3" xfId="28678" xr:uid="{00000000-0005-0000-0000-0000936F0000}"/>
    <cellStyle name="Normal 2 3 34 3 4" xfId="28679" xr:uid="{00000000-0005-0000-0000-0000946F0000}"/>
    <cellStyle name="Normal 2 3 34 3 5" xfId="28680" xr:uid="{00000000-0005-0000-0000-0000956F0000}"/>
    <cellStyle name="Normal 2 3 34 3 6" xfId="28681" xr:uid="{00000000-0005-0000-0000-0000966F0000}"/>
    <cellStyle name="Normal 2 3 34 3 7" xfId="28682" xr:uid="{00000000-0005-0000-0000-0000976F0000}"/>
    <cellStyle name="Normal 2 3 34 3 8" xfId="28683" xr:uid="{00000000-0005-0000-0000-0000986F0000}"/>
    <cellStyle name="Normal 2 3 34 3 9" xfId="28684" xr:uid="{00000000-0005-0000-0000-0000996F0000}"/>
    <cellStyle name="Normal 2 3 34 4" xfId="28685" xr:uid="{00000000-0005-0000-0000-00009A6F0000}"/>
    <cellStyle name="Normal 2 3 34 4 10" xfId="28686" xr:uid="{00000000-0005-0000-0000-00009B6F0000}"/>
    <cellStyle name="Normal 2 3 34 4 2" xfId="28687" xr:uid="{00000000-0005-0000-0000-00009C6F0000}"/>
    <cellStyle name="Normal 2 3 34 4 3" xfId="28688" xr:uid="{00000000-0005-0000-0000-00009D6F0000}"/>
    <cellStyle name="Normal 2 3 34 4 4" xfId="28689" xr:uid="{00000000-0005-0000-0000-00009E6F0000}"/>
    <cellStyle name="Normal 2 3 34 4 5" xfId="28690" xr:uid="{00000000-0005-0000-0000-00009F6F0000}"/>
    <cellStyle name="Normal 2 3 34 4 6" xfId="28691" xr:uid="{00000000-0005-0000-0000-0000A06F0000}"/>
    <cellStyle name="Normal 2 3 34 4 7" xfId="28692" xr:uid="{00000000-0005-0000-0000-0000A16F0000}"/>
    <cellStyle name="Normal 2 3 34 4 8" xfId="28693" xr:uid="{00000000-0005-0000-0000-0000A26F0000}"/>
    <cellStyle name="Normal 2 3 34 4 9" xfId="28694" xr:uid="{00000000-0005-0000-0000-0000A36F0000}"/>
    <cellStyle name="Normal 2 3 34 5" xfId="28695" xr:uid="{00000000-0005-0000-0000-0000A46F0000}"/>
    <cellStyle name="Normal 2 3 34 5 10" xfId="28696" xr:uid="{00000000-0005-0000-0000-0000A56F0000}"/>
    <cellStyle name="Normal 2 3 34 5 2" xfId="28697" xr:uid="{00000000-0005-0000-0000-0000A66F0000}"/>
    <cellStyle name="Normal 2 3 34 5 3" xfId="28698" xr:uid="{00000000-0005-0000-0000-0000A76F0000}"/>
    <cellStyle name="Normal 2 3 34 5 4" xfId="28699" xr:uid="{00000000-0005-0000-0000-0000A86F0000}"/>
    <cellStyle name="Normal 2 3 34 5 5" xfId="28700" xr:uid="{00000000-0005-0000-0000-0000A96F0000}"/>
    <cellStyle name="Normal 2 3 34 5 6" xfId="28701" xr:uid="{00000000-0005-0000-0000-0000AA6F0000}"/>
    <cellStyle name="Normal 2 3 34 5 7" xfId="28702" xr:uid="{00000000-0005-0000-0000-0000AB6F0000}"/>
    <cellStyle name="Normal 2 3 34 5 8" xfId="28703" xr:uid="{00000000-0005-0000-0000-0000AC6F0000}"/>
    <cellStyle name="Normal 2 3 34 5 9" xfId="28704" xr:uid="{00000000-0005-0000-0000-0000AD6F0000}"/>
    <cellStyle name="Normal 2 3 34 6" xfId="28705" xr:uid="{00000000-0005-0000-0000-0000AE6F0000}"/>
    <cellStyle name="Normal 2 3 34 7" xfId="28706" xr:uid="{00000000-0005-0000-0000-0000AF6F0000}"/>
    <cellStyle name="Normal 2 3 34 8" xfId="28707" xr:uid="{00000000-0005-0000-0000-0000B06F0000}"/>
    <cellStyle name="Normal 2 3 34 9" xfId="28708" xr:uid="{00000000-0005-0000-0000-0000B16F0000}"/>
    <cellStyle name="Normal 2 3 35" xfId="28709" xr:uid="{00000000-0005-0000-0000-0000B26F0000}"/>
    <cellStyle name="Normal 2 3 35 10" xfId="28710" xr:uid="{00000000-0005-0000-0000-0000B36F0000}"/>
    <cellStyle name="Normal 2 3 35 2" xfId="28711" xr:uid="{00000000-0005-0000-0000-0000B46F0000}"/>
    <cellStyle name="Normal 2 3 35 3" xfId="28712" xr:uid="{00000000-0005-0000-0000-0000B56F0000}"/>
    <cellStyle name="Normal 2 3 35 4" xfId="28713" xr:uid="{00000000-0005-0000-0000-0000B66F0000}"/>
    <cellStyle name="Normal 2 3 35 5" xfId="28714" xr:uid="{00000000-0005-0000-0000-0000B76F0000}"/>
    <cellStyle name="Normal 2 3 35 6" xfId="28715" xr:uid="{00000000-0005-0000-0000-0000B86F0000}"/>
    <cellStyle name="Normal 2 3 35 7" xfId="28716" xr:uid="{00000000-0005-0000-0000-0000B96F0000}"/>
    <cellStyle name="Normal 2 3 35 8" xfId="28717" xr:uid="{00000000-0005-0000-0000-0000BA6F0000}"/>
    <cellStyle name="Normal 2 3 35 9" xfId="28718" xr:uid="{00000000-0005-0000-0000-0000BB6F0000}"/>
    <cellStyle name="Normal 2 3 36" xfId="28719" xr:uid="{00000000-0005-0000-0000-0000BC6F0000}"/>
    <cellStyle name="Normal 2 3 36 10" xfId="28720" xr:uid="{00000000-0005-0000-0000-0000BD6F0000}"/>
    <cellStyle name="Normal 2 3 36 2" xfId="28721" xr:uid="{00000000-0005-0000-0000-0000BE6F0000}"/>
    <cellStyle name="Normal 2 3 36 3" xfId="28722" xr:uid="{00000000-0005-0000-0000-0000BF6F0000}"/>
    <cellStyle name="Normal 2 3 36 4" xfId="28723" xr:uid="{00000000-0005-0000-0000-0000C06F0000}"/>
    <cellStyle name="Normal 2 3 36 5" xfId="28724" xr:uid="{00000000-0005-0000-0000-0000C16F0000}"/>
    <cellStyle name="Normal 2 3 36 6" xfId="28725" xr:uid="{00000000-0005-0000-0000-0000C26F0000}"/>
    <cellStyle name="Normal 2 3 36 7" xfId="28726" xr:uid="{00000000-0005-0000-0000-0000C36F0000}"/>
    <cellStyle name="Normal 2 3 36 8" xfId="28727" xr:uid="{00000000-0005-0000-0000-0000C46F0000}"/>
    <cellStyle name="Normal 2 3 36 9" xfId="28728" xr:uid="{00000000-0005-0000-0000-0000C56F0000}"/>
    <cellStyle name="Normal 2 3 37" xfId="28729" xr:uid="{00000000-0005-0000-0000-0000C66F0000}"/>
    <cellStyle name="Normal 2 3 37 10" xfId="28730" xr:uid="{00000000-0005-0000-0000-0000C76F0000}"/>
    <cellStyle name="Normal 2 3 37 2" xfId="28731" xr:uid="{00000000-0005-0000-0000-0000C86F0000}"/>
    <cellStyle name="Normal 2 3 37 3" xfId="28732" xr:uid="{00000000-0005-0000-0000-0000C96F0000}"/>
    <cellStyle name="Normal 2 3 37 4" xfId="28733" xr:uid="{00000000-0005-0000-0000-0000CA6F0000}"/>
    <cellStyle name="Normal 2 3 37 5" xfId="28734" xr:uid="{00000000-0005-0000-0000-0000CB6F0000}"/>
    <cellStyle name="Normal 2 3 37 6" xfId="28735" xr:uid="{00000000-0005-0000-0000-0000CC6F0000}"/>
    <cellStyle name="Normal 2 3 37 7" xfId="28736" xr:uid="{00000000-0005-0000-0000-0000CD6F0000}"/>
    <cellStyle name="Normal 2 3 37 8" xfId="28737" xr:uid="{00000000-0005-0000-0000-0000CE6F0000}"/>
    <cellStyle name="Normal 2 3 37 9" xfId="28738" xr:uid="{00000000-0005-0000-0000-0000CF6F0000}"/>
    <cellStyle name="Normal 2 3 38" xfId="28739" xr:uid="{00000000-0005-0000-0000-0000D06F0000}"/>
    <cellStyle name="Normal 2 3 38 10" xfId="28740" xr:uid="{00000000-0005-0000-0000-0000D16F0000}"/>
    <cellStyle name="Normal 2 3 38 2" xfId="28741" xr:uid="{00000000-0005-0000-0000-0000D26F0000}"/>
    <cellStyle name="Normal 2 3 38 3" xfId="28742" xr:uid="{00000000-0005-0000-0000-0000D36F0000}"/>
    <cellStyle name="Normal 2 3 38 4" xfId="28743" xr:uid="{00000000-0005-0000-0000-0000D46F0000}"/>
    <cellStyle name="Normal 2 3 38 5" xfId="28744" xr:uid="{00000000-0005-0000-0000-0000D56F0000}"/>
    <cellStyle name="Normal 2 3 38 6" xfId="28745" xr:uid="{00000000-0005-0000-0000-0000D66F0000}"/>
    <cellStyle name="Normal 2 3 38 7" xfId="28746" xr:uid="{00000000-0005-0000-0000-0000D76F0000}"/>
    <cellStyle name="Normal 2 3 38 8" xfId="28747" xr:uid="{00000000-0005-0000-0000-0000D86F0000}"/>
    <cellStyle name="Normal 2 3 38 9" xfId="28748" xr:uid="{00000000-0005-0000-0000-0000D96F0000}"/>
    <cellStyle name="Normal 2 3 39" xfId="28749" xr:uid="{00000000-0005-0000-0000-0000DA6F0000}"/>
    <cellStyle name="Normal 2 3 4" xfId="28750" xr:uid="{00000000-0005-0000-0000-0000DB6F0000}"/>
    <cellStyle name="Normal 2 3 4 10" xfId="28751" xr:uid="{00000000-0005-0000-0000-0000DC6F0000}"/>
    <cellStyle name="Normal 2 3 4 11" xfId="28752" xr:uid="{00000000-0005-0000-0000-0000DD6F0000}"/>
    <cellStyle name="Normal 2 3 4 12" xfId="28753" xr:uid="{00000000-0005-0000-0000-0000DE6F0000}"/>
    <cellStyle name="Normal 2 3 4 13" xfId="28754" xr:uid="{00000000-0005-0000-0000-0000DF6F0000}"/>
    <cellStyle name="Normal 2 3 4 14" xfId="28755" xr:uid="{00000000-0005-0000-0000-0000E06F0000}"/>
    <cellStyle name="Normal 2 3 4 15" xfId="28756" xr:uid="{00000000-0005-0000-0000-0000E16F0000}"/>
    <cellStyle name="Normal 2 3 4 16" xfId="28757" xr:uid="{00000000-0005-0000-0000-0000E26F0000}"/>
    <cellStyle name="Normal 2 3 4 2" xfId="28758" xr:uid="{00000000-0005-0000-0000-0000E36F0000}"/>
    <cellStyle name="Normal 2 3 4 2 10" xfId="28759" xr:uid="{00000000-0005-0000-0000-0000E46F0000}"/>
    <cellStyle name="Normal 2 3 4 2 2" xfId="28760" xr:uid="{00000000-0005-0000-0000-0000E56F0000}"/>
    <cellStyle name="Normal 2 3 4 2 3" xfId="28761" xr:uid="{00000000-0005-0000-0000-0000E66F0000}"/>
    <cellStyle name="Normal 2 3 4 2 4" xfId="28762" xr:uid="{00000000-0005-0000-0000-0000E76F0000}"/>
    <cellStyle name="Normal 2 3 4 2 5" xfId="28763" xr:uid="{00000000-0005-0000-0000-0000E86F0000}"/>
    <cellStyle name="Normal 2 3 4 2 6" xfId="28764" xr:uid="{00000000-0005-0000-0000-0000E96F0000}"/>
    <cellStyle name="Normal 2 3 4 2 7" xfId="28765" xr:uid="{00000000-0005-0000-0000-0000EA6F0000}"/>
    <cellStyle name="Normal 2 3 4 2 8" xfId="28766" xr:uid="{00000000-0005-0000-0000-0000EB6F0000}"/>
    <cellStyle name="Normal 2 3 4 2 9" xfId="28767" xr:uid="{00000000-0005-0000-0000-0000EC6F0000}"/>
    <cellStyle name="Normal 2 3 4 3" xfId="28768" xr:uid="{00000000-0005-0000-0000-0000ED6F0000}"/>
    <cellStyle name="Normal 2 3 4 3 10" xfId="28769" xr:uid="{00000000-0005-0000-0000-0000EE6F0000}"/>
    <cellStyle name="Normal 2 3 4 3 2" xfId="28770" xr:uid="{00000000-0005-0000-0000-0000EF6F0000}"/>
    <cellStyle name="Normal 2 3 4 3 3" xfId="28771" xr:uid="{00000000-0005-0000-0000-0000F06F0000}"/>
    <cellStyle name="Normal 2 3 4 3 4" xfId="28772" xr:uid="{00000000-0005-0000-0000-0000F16F0000}"/>
    <cellStyle name="Normal 2 3 4 3 5" xfId="28773" xr:uid="{00000000-0005-0000-0000-0000F26F0000}"/>
    <cellStyle name="Normal 2 3 4 3 6" xfId="28774" xr:uid="{00000000-0005-0000-0000-0000F36F0000}"/>
    <cellStyle name="Normal 2 3 4 3 7" xfId="28775" xr:uid="{00000000-0005-0000-0000-0000F46F0000}"/>
    <cellStyle name="Normal 2 3 4 3 8" xfId="28776" xr:uid="{00000000-0005-0000-0000-0000F56F0000}"/>
    <cellStyle name="Normal 2 3 4 3 9" xfId="28777" xr:uid="{00000000-0005-0000-0000-0000F66F0000}"/>
    <cellStyle name="Normal 2 3 4 4" xfId="28778" xr:uid="{00000000-0005-0000-0000-0000F76F0000}"/>
    <cellStyle name="Normal 2 3 4 4 10" xfId="28779" xr:uid="{00000000-0005-0000-0000-0000F86F0000}"/>
    <cellStyle name="Normal 2 3 4 4 2" xfId="28780" xr:uid="{00000000-0005-0000-0000-0000F96F0000}"/>
    <cellStyle name="Normal 2 3 4 4 3" xfId="28781" xr:uid="{00000000-0005-0000-0000-0000FA6F0000}"/>
    <cellStyle name="Normal 2 3 4 4 4" xfId="28782" xr:uid="{00000000-0005-0000-0000-0000FB6F0000}"/>
    <cellStyle name="Normal 2 3 4 4 5" xfId="28783" xr:uid="{00000000-0005-0000-0000-0000FC6F0000}"/>
    <cellStyle name="Normal 2 3 4 4 6" xfId="28784" xr:uid="{00000000-0005-0000-0000-0000FD6F0000}"/>
    <cellStyle name="Normal 2 3 4 4 7" xfId="28785" xr:uid="{00000000-0005-0000-0000-0000FE6F0000}"/>
    <cellStyle name="Normal 2 3 4 4 8" xfId="28786" xr:uid="{00000000-0005-0000-0000-0000FF6F0000}"/>
    <cellStyle name="Normal 2 3 4 4 9" xfId="28787" xr:uid="{00000000-0005-0000-0000-000000700000}"/>
    <cellStyle name="Normal 2 3 4 5" xfId="28788" xr:uid="{00000000-0005-0000-0000-000001700000}"/>
    <cellStyle name="Normal 2 3 4 5 10" xfId="28789" xr:uid="{00000000-0005-0000-0000-000002700000}"/>
    <cellStyle name="Normal 2 3 4 5 2" xfId="28790" xr:uid="{00000000-0005-0000-0000-000003700000}"/>
    <cellStyle name="Normal 2 3 4 5 3" xfId="28791" xr:uid="{00000000-0005-0000-0000-000004700000}"/>
    <cellStyle name="Normal 2 3 4 5 4" xfId="28792" xr:uid="{00000000-0005-0000-0000-000005700000}"/>
    <cellStyle name="Normal 2 3 4 5 5" xfId="28793" xr:uid="{00000000-0005-0000-0000-000006700000}"/>
    <cellStyle name="Normal 2 3 4 5 6" xfId="28794" xr:uid="{00000000-0005-0000-0000-000007700000}"/>
    <cellStyle name="Normal 2 3 4 5 7" xfId="28795" xr:uid="{00000000-0005-0000-0000-000008700000}"/>
    <cellStyle name="Normal 2 3 4 5 8" xfId="28796" xr:uid="{00000000-0005-0000-0000-000009700000}"/>
    <cellStyle name="Normal 2 3 4 5 9" xfId="28797" xr:uid="{00000000-0005-0000-0000-00000A700000}"/>
    <cellStyle name="Normal 2 3 4 6" xfId="28798" xr:uid="{00000000-0005-0000-0000-00000B700000}"/>
    <cellStyle name="Normal 2 3 4 7" xfId="28799" xr:uid="{00000000-0005-0000-0000-00000C700000}"/>
    <cellStyle name="Normal 2 3 4 8" xfId="28800" xr:uid="{00000000-0005-0000-0000-00000D700000}"/>
    <cellStyle name="Normal 2 3 4 9" xfId="28801" xr:uid="{00000000-0005-0000-0000-00000E700000}"/>
    <cellStyle name="Normal 2 3 40" xfId="28802" xr:uid="{00000000-0005-0000-0000-00000F700000}"/>
    <cellStyle name="Normal 2 3 41" xfId="28803" xr:uid="{00000000-0005-0000-0000-000010700000}"/>
    <cellStyle name="Normal 2 3 42" xfId="28804" xr:uid="{00000000-0005-0000-0000-000011700000}"/>
    <cellStyle name="Normal 2 3 43" xfId="28805" xr:uid="{00000000-0005-0000-0000-000012700000}"/>
    <cellStyle name="Normal 2 3 44" xfId="28806" xr:uid="{00000000-0005-0000-0000-000013700000}"/>
    <cellStyle name="Normal 2 3 45" xfId="28807" xr:uid="{00000000-0005-0000-0000-000014700000}"/>
    <cellStyle name="Normal 2 3 46" xfId="28808" xr:uid="{00000000-0005-0000-0000-000015700000}"/>
    <cellStyle name="Normal 2 3 47" xfId="28809" xr:uid="{00000000-0005-0000-0000-000016700000}"/>
    <cellStyle name="Normal 2 3 48" xfId="28810" xr:uid="{00000000-0005-0000-0000-000017700000}"/>
    <cellStyle name="Normal 2 3 49" xfId="28811" xr:uid="{00000000-0005-0000-0000-000018700000}"/>
    <cellStyle name="Normal 2 3 5" xfId="28812" xr:uid="{00000000-0005-0000-0000-000019700000}"/>
    <cellStyle name="Normal 2 3 5 10" xfId="28813" xr:uid="{00000000-0005-0000-0000-00001A700000}"/>
    <cellStyle name="Normal 2 3 5 11" xfId="28814" xr:uid="{00000000-0005-0000-0000-00001B700000}"/>
    <cellStyle name="Normal 2 3 5 12" xfId="28815" xr:uid="{00000000-0005-0000-0000-00001C700000}"/>
    <cellStyle name="Normal 2 3 5 13" xfId="28816" xr:uid="{00000000-0005-0000-0000-00001D700000}"/>
    <cellStyle name="Normal 2 3 5 14" xfId="28817" xr:uid="{00000000-0005-0000-0000-00001E700000}"/>
    <cellStyle name="Normal 2 3 5 15" xfId="28818" xr:uid="{00000000-0005-0000-0000-00001F700000}"/>
    <cellStyle name="Normal 2 3 5 16" xfId="28819" xr:uid="{00000000-0005-0000-0000-000020700000}"/>
    <cellStyle name="Normal 2 3 5 2" xfId="28820" xr:uid="{00000000-0005-0000-0000-000021700000}"/>
    <cellStyle name="Normal 2 3 5 2 10" xfId="28821" xr:uid="{00000000-0005-0000-0000-000022700000}"/>
    <cellStyle name="Normal 2 3 5 2 11" xfId="28822" xr:uid="{00000000-0005-0000-0000-000023700000}"/>
    <cellStyle name="Normal 2 3 5 2 12" xfId="28823" xr:uid="{00000000-0005-0000-0000-000024700000}"/>
    <cellStyle name="Normal 2 3 5 2 2" xfId="28824" xr:uid="{00000000-0005-0000-0000-000025700000}"/>
    <cellStyle name="Normal 2 3 5 2 3" xfId="28825" xr:uid="{00000000-0005-0000-0000-000026700000}"/>
    <cellStyle name="Normal 2 3 5 2 4" xfId="28826" xr:uid="{00000000-0005-0000-0000-000027700000}"/>
    <cellStyle name="Normal 2 3 5 2 5" xfId="28827" xr:uid="{00000000-0005-0000-0000-000028700000}"/>
    <cellStyle name="Normal 2 3 5 2 6" xfId="28828" xr:uid="{00000000-0005-0000-0000-000029700000}"/>
    <cellStyle name="Normal 2 3 5 2 7" xfId="28829" xr:uid="{00000000-0005-0000-0000-00002A700000}"/>
    <cellStyle name="Normal 2 3 5 2 8" xfId="28830" xr:uid="{00000000-0005-0000-0000-00002B700000}"/>
    <cellStyle name="Normal 2 3 5 2 9" xfId="28831" xr:uid="{00000000-0005-0000-0000-00002C700000}"/>
    <cellStyle name="Normal 2 3 5 3" xfId="28832" xr:uid="{00000000-0005-0000-0000-00002D700000}"/>
    <cellStyle name="Normal 2 3 5 3 10" xfId="28833" xr:uid="{00000000-0005-0000-0000-00002E700000}"/>
    <cellStyle name="Normal 2 3 5 3 2" xfId="28834" xr:uid="{00000000-0005-0000-0000-00002F700000}"/>
    <cellStyle name="Normal 2 3 5 3 3" xfId="28835" xr:uid="{00000000-0005-0000-0000-000030700000}"/>
    <cellStyle name="Normal 2 3 5 3 4" xfId="28836" xr:uid="{00000000-0005-0000-0000-000031700000}"/>
    <cellStyle name="Normal 2 3 5 3 5" xfId="28837" xr:uid="{00000000-0005-0000-0000-000032700000}"/>
    <cellStyle name="Normal 2 3 5 3 6" xfId="28838" xr:uid="{00000000-0005-0000-0000-000033700000}"/>
    <cellStyle name="Normal 2 3 5 3 7" xfId="28839" xr:uid="{00000000-0005-0000-0000-000034700000}"/>
    <cellStyle name="Normal 2 3 5 3 8" xfId="28840" xr:uid="{00000000-0005-0000-0000-000035700000}"/>
    <cellStyle name="Normal 2 3 5 3 9" xfId="28841" xr:uid="{00000000-0005-0000-0000-000036700000}"/>
    <cellStyle name="Normal 2 3 5 4" xfId="28842" xr:uid="{00000000-0005-0000-0000-000037700000}"/>
    <cellStyle name="Normal 2 3 5 4 10" xfId="28843" xr:uid="{00000000-0005-0000-0000-000038700000}"/>
    <cellStyle name="Normal 2 3 5 4 2" xfId="28844" xr:uid="{00000000-0005-0000-0000-000039700000}"/>
    <cellStyle name="Normal 2 3 5 4 3" xfId="28845" xr:uid="{00000000-0005-0000-0000-00003A700000}"/>
    <cellStyle name="Normal 2 3 5 4 4" xfId="28846" xr:uid="{00000000-0005-0000-0000-00003B700000}"/>
    <cellStyle name="Normal 2 3 5 4 5" xfId="28847" xr:uid="{00000000-0005-0000-0000-00003C700000}"/>
    <cellStyle name="Normal 2 3 5 4 6" xfId="28848" xr:uid="{00000000-0005-0000-0000-00003D700000}"/>
    <cellStyle name="Normal 2 3 5 4 7" xfId="28849" xr:uid="{00000000-0005-0000-0000-00003E700000}"/>
    <cellStyle name="Normal 2 3 5 4 8" xfId="28850" xr:uid="{00000000-0005-0000-0000-00003F700000}"/>
    <cellStyle name="Normal 2 3 5 4 9" xfId="28851" xr:uid="{00000000-0005-0000-0000-000040700000}"/>
    <cellStyle name="Normal 2 3 5 5" xfId="28852" xr:uid="{00000000-0005-0000-0000-000041700000}"/>
    <cellStyle name="Normal 2 3 5 5 10" xfId="28853" xr:uid="{00000000-0005-0000-0000-000042700000}"/>
    <cellStyle name="Normal 2 3 5 5 2" xfId="28854" xr:uid="{00000000-0005-0000-0000-000043700000}"/>
    <cellStyle name="Normal 2 3 5 5 3" xfId="28855" xr:uid="{00000000-0005-0000-0000-000044700000}"/>
    <cellStyle name="Normal 2 3 5 5 4" xfId="28856" xr:uid="{00000000-0005-0000-0000-000045700000}"/>
    <cellStyle name="Normal 2 3 5 5 5" xfId="28857" xr:uid="{00000000-0005-0000-0000-000046700000}"/>
    <cellStyle name="Normal 2 3 5 5 6" xfId="28858" xr:uid="{00000000-0005-0000-0000-000047700000}"/>
    <cellStyle name="Normal 2 3 5 5 7" xfId="28859" xr:uid="{00000000-0005-0000-0000-000048700000}"/>
    <cellStyle name="Normal 2 3 5 5 8" xfId="28860" xr:uid="{00000000-0005-0000-0000-000049700000}"/>
    <cellStyle name="Normal 2 3 5 5 9" xfId="28861" xr:uid="{00000000-0005-0000-0000-00004A700000}"/>
    <cellStyle name="Normal 2 3 5 6" xfId="28862" xr:uid="{00000000-0005-0000-0000-00004B700000}"/>
    <cellStyle name="Normal 2 3 5 7" xfId="28863" xr:uid="{00000000-0005-0000-0000-00004C700000}"/>
    <cellStyle name="Normal 2 3 5 8" xfId="28864" xr:uid="{00000000-0005-0000-0000-00004D700000}"/>
    <cellStyle name="Normal 2 3 5 9" xfId="28865" xr:uid="{00000000-0005-0000-0000-00004E700000}"/>
    <cellStyle name="Normal 2 3 50" xfId="25748" xr:uid="{00000000-0005-0000-0000-00004F700000}"/>
    <cellStyle name="Normal 2 3 6" xfId="28866" xr:uid="{00000000-0005-0000-0000-000050700000}"/>
    <cellStyle name="Normal 2 3 6 10" xfId="28867" xr:uid="{00000000-0005-0000-0000-000051700000}"/>
    <cellStyle name="Normal 2 3 6 11" xfId="28868" xr:uid="{00000000-0005-0000-0000-000052700000}"/>
    <cellStyle name="Normal 2 3 6 12" xfId="28869" xr:uid="{00000000-0005-0000-0000-000053700000}"/>
    <cellStyle name="Normal 2 3 6 13" xfId="28870" xr:uid="{00000000-0005-0000-0000-000054700000}"/>
    <cellStyle name="Normal 2 3 6 14" xfId="28871" xr:uid="{00000000-0005-0000-0000-000055700000}"/>
    <cellStyle name="Normal 2 3 6 2" xfId="28872" xr:uid="{00000000-0005-0000-0000-000056700000}"/>
    <cellStyle name="Normal 2 3 6 2 10" xfId="28873" xr:uid="{00000000-0005-0000-0000-000057700000}"/>
    <cellStyle name="Normal 2 3 6 2 2" xfId="28874" xr:uid="{00000000-0005-0000-0000-000058700000}"/>
    <cellStyle name="Normal 2 3 6 2 3" xfId="28875" xr:uid="{00000000-0005-0000-0000-000059700000}"/>
    <cellStyle name="Normal 2 3 6 2 4" xfId="28876" xr:uid="{00000000-0005-0000-0000-00005A700000}"/>
    <cellStyle name="Normal 2 3 6 2 5" xfId="28877" xr:uid="{00000000-0005-0000-0000-00005B700000}"/>
    <cellStyle name="Normal 2 3 6 2 6" xfId="28878" xr:uid="{00000000-0005-0000-0000-00005C700000}"/>
    <cellStyle name="Normal 2 3 6 2 7" xfId="28879" xr:uid="{00000000-0005-0000-0000-00005D700000}"/>
    <cellStyle name="Normal 2 3 6 2 8" xfId="28880" xr:uid="{00000000-0005-0000-0000-00005E700000}"/>
    <cellStyle name="Normal 2 3 6 2 9" xfId="28881" xr:uid="{00000000-0005-0000-0000-00005F700000}"/>
    <cellStyle name="Normal 2 3 6 3" xfId="28882" xr:uid="{00000000-0005-0000-0000-000060700000}"/>
    <cellStyle name="Normal 2 3 6 3 10" xfId="28883" xr:uid="{00000000-0005-0000-0000-000061700000}"/>
    <cellStyle name="Normal 2 3 6 3 2" xfId="28884" xr:uid="{00000000-0005-0000-0000-000062700000}"/>
    <cellStyle name="Normal 2 3 6 3 3" xfId="28885" xr:uid="{00000000-0005-0000-0000-000063700000}"/>
    <cellStyle name="Normal 2 3 6 3 4" xfId="28886" xr:uid="{00000000-0005-0000-0000-000064700000}"/>
    <cellStyle name="Normal 2 3 6 3 5" xfId="28887" xr:uid="{00000000-0005-0000-0000-000065700000}"/>
    <cellStyle name="Normal 2 3 6 3 6" xfId="28888" xr:uid="{00000000-0005-0000-0000-000066700000}"/>
    <cellStyle name="Normal 2 3 6 3 7" xfId="28889" xr:uid="{00000000-0005-0000-0000-000067700000}"/>
    <cellStyle name="Normal 2 3 6 3 8" xfId="28890" xr:uid="{00000000-0005-0000-0000-000068700000}"/>
    <cellStyle name="Normal 2 3 6 3 9" xfId="28891" xr:uid="{00000000-0005-0000-0000-000069700000}"/>
    <cellStyle name="Normal 2 3 6 4" xfId="28892" xr:uid="{00000000-0005-0000-0000-00006A700000}"/>
    <cellStyle name="Normal 2 3 6 4 10" xfId="28893" xr:uid="{00000000-0005-0000-0000-00006B700000}"/>
    <cellStyle name="Normal 2 3 6 4 2" xfId="28894" xr:uid="{00000000-0005-0000-0000-00006C700000}"/>
    <cellStyle name="Normal 2 3 6 4 3" xfId="28895" xr:uid="{00000000-0005-0000-0000-00006D700000}"/>
    <cellStyle name="Normal 2 3 6 4 4" xfId="28896" xr:uid="{00000000-0005-0000-0000-00006E700000}"/>
    <cellStyle name="Normal 2 3 6 4 5" xfId="28897" xr:uid="{00000000-0005-0000-0000-00006F700000}"/>
    <cellStyle name="Normal 2 3 6 4 6" xfId="28898" xr:uid="{00000000-0005-0000-0000-000070700000}"/>
    <cellStyle name="Normal 2 3 6 4 7" xfId="28899" xr:uid="{00000000-0005-0000-0000-000071700000}"/>
    <cellStyle name="Normal 2 3 6 4 8" xfId="28900" xr:uid="{00000000-0005-0000-0000-000072700000}"/>
    <cellStyle name="Normal 2 3 6 4 9" xfId="28901" xr:uid="{00000000-0005-0000-0000-000073700000}"/>
    <cellStyle name="Normal 2 3 6 5" xfId="28902" xr:uid="{00000000-0005-0000-0000-000074700000}"/>
    <cellStyle name="Normal 2 3 6 5 10" xfId="28903" xr:uid="{00000000-0005-0000-0000-000075700000}"/>
    <cellStyle name="Normal 2 3 6 5 2" xfId="28904" xr:uid="{00000000-0005-0000-0000-000076700000}"/>
    <cellStyle name="Normal 2 3 6 5 3" xfId="28905" xr:uid="{00000000-0005-0000-0000-000077700000}"/>
    <cellStyle name="Normal 2 3 6 5 4" xfId="28906" xr:uid="{00000000-0005-0000-0000-000078700000}"/>
    <cellStyle name="Normal 2 3 6 5 5" xfId="28907" xr:uid="{00000000-0005-0000-0000-000079700000}"/>
    <cellStyle name="Normal 2 3 6 5 6" xfId="28908" xr:uid="{00000000-0005-0000-0000-00007A700000}"/>
    <cellStyle name="Normal 2 3 6 5 7" xfId="28909" xr:uid="{00000000-0005-0000-0000-00007B700000}"/>
    <cellStyle name="Normal 2 3 6 5 8" xfId="28910" xr:uid="{00000000-0005-0000-0000-00007C700000}"/>
    <cellStyle name="Normal 2 3 6 5 9" xfId="28911" xr:uid="{00000000-0005-0000-0000-00007D700000}"/>
    <cellStyle name="Normal 2 3 6 6" xfId="28912" xr:uid="{00000000-0005-0000-0000-00007E700000}"/>
    <cellStyle name="Normal 2 3 6 7" xfId="28913" xr:uid="{00000000-0005-0000-0000-00007F700000}"/>
    <cellStyle name="Normal 2 3 6 8" xfId="28914" xr:uid="{00000000-0005-0000-0000-000080700000}"/>
    <cellStyle name="Normal 2 3 6 9" xfId="28915" xr:uid="{00000000-0005-0000-0000-000081700000}"/>
    <cellStyle name="Normal 2 3 7" xfId="28916" xr:uid="{00000000-0005-0000-0000-000082700000}"/>
    <cellStyle name="Normal 2 3 7 10" xfId="28917" xr:uid="{00000000-0005-0000-0000-000083700000}"/>
    <cellStyle name="Normal 2 3 7 11" xfId="28918" xr:uid="{00000000-0005-0000-0000-000084700000}"/>
    <cellStyle name="Normal 2 3 7 12" xfId="28919" xr:uid="{00000000-0005-0000-0000-000085700000}"/>
    <cellStyle name="Normal 2 3 7 13" xfId="28920" xr:uid="{00000000-0005-0000-0000-000086700000}"/>
    <cellStyle name="Normal 2 3 7 14" xfId="28921" xr:uid="{00000000-0005-0000-0000-000087700000}"/>
    <cellStyle name="Normal 2 3 7 2" xfId="28922" xr:uid="{00000000-0005-0000-0000-000088700000}"/>
    <cellStyle name="Normal 2 3 7 2 10" xfId="28923" xr:uid="{00000000-0005-0000-0000-000089700000}"/>
    <cellStyle name="Normal 2 3 7 2 2" xfId="28924" xr:uid="{00000000-0005-0000-0000-00008A700000}"/>
    <cellStyle name="Normal 2 3 7 2 3" xfId="28925" xr:uid="{00000000-0005-0000-0000-00008B700000}"/>
    <cellStyle name="Normal 2 3 7 2 4" xfId="28926" xr:uid="{00000000-0005-0000-0000-00008C700000}"/>
    <cellStyle name="Normal 2 3 7 2 5" xfId="28927" xr:uid="{00000000-0005-0000-0000-00008D700000}"/>
    <cellStyle name="Normal 2 3 7 2 6" xfId="28928" xr:uid="{00000000-0005-0000-0000-00008E700000}"/>
    <cellStyle name="Normal 2 3 7 2 7" xfId="28929" xr:uid="{00000000-0005-0000-0000-00008F700000}"/>
    <cellStyle name="Normal 2 3 7 2 8" xfId="28930" xr:uid="{00000000-0005-0000-0000-000090700000}"/>
    <cellStyle name="Normal 2 3 7 2 9" xfId="28931" xr:uid="{00000000-0005-0000-0000-000091700000}"/>
    <cellStyle name="Normal 2 3 7 3" xfId="28932" xr:uid="{00000000-0005-0000-0000-000092700000}"/>
    <cellStyle name="Normal 2 3 7 3 10" xfId="28933" xr:uid="{00000000-0005-0000-0000-000093700000}"/>
    <cellStyle name="Normal 2 3 7 3 2" xfId="28934" xr:uid="{00000000-0005-0000-0000-000094700000}"/>
    <cellStyle name="Normal 2 3 7 3 3" xfId="28935" xr:uid="{00000000-0005-0000-0000-000095700000}"/>
    <cellStyle name="Normal 2 3 7 3 4" xfId="28936" xr:uid="{00000000-0005-0000-0000-000096700000}"/>
    <cellStyle name="Normal 2 3 7 3 5" xfId="28937" xr:uid="{00000000-0005-0000-0000-000097700000}"/>
    <cellStyle name="Normal 2 3 7 3 6" xfId="28938" xr:uid="{00000000-0005-0000-0000-000098700000}"/>
    <cellStyle name="Normal 2 3 7 3 7" xfId="28939" xr:uid="{00000000-0005-0000-0000-000099700000}"/>
    <cellStyle name="Normal 2 3 7 3 8" xfId="28940" xr:uid="{00000000-0005-0000-0000-00009A700000}"/>
    <cellStyle name="Normal 2 3 7 3 9" xfId="28941" xr:uid="{00000000-0005-0000-0000-00009B700000}"/>
    <cellStyle name="Normal 2 3 7 4" xfId="28942" xr:uid="{00000000-0005-0000-0000-00009C700000}"/>
    <cellStyle name="Normal 2 3 7 4 10" xfId="28943" xr:uid="{00000000-0005-0000-0000-00009D700000}"/>
    <cellStyle name="Normal 2 3 7 4 2" xfId="28944" xr:uid="{00000000-0005-0000-0000-00009E700000}"/>
    <cellStyle name="Normal 2 3 7 4 3" xfId="28945" xr:uid="{00000000-0005-0000-0000-00009F700000}"/>
    <cellStyle name="Normal 2 3 7 4 4" xfId="28946" xr:uid="{00000000-0005-0000-0000-0000A0700000}"/>
    <cellStyle name="Normal 2 3 7 4 5" xfId="28947" xr:uid="{00000000-0005-0000-0000-0000A1700000}"/>
    <cellStyle name="Normal 2 3 7 4 6" xfId="28948" xr:uid="{00000000-0005-0000-0000-0000A2700000}"/>
    <cellStyle name="Normal 2 3 7 4 7" xfId="28949" xr:uid="{00000000-0005-0000-0000-0000A3700000}"/>
    <cellStyle name="Normal 2 3 7 4 8" xfId="28950" xr:uid="{00000000-0005-0000-0000-0000A4700000}"/>
    <cellStyle name="Normal 2 3 7 4 9" xfId="28951" xr:uid="{00000000-0005-0000-0000-0000A5700000}"/>
    <cellStyle name="Normal 2 3 7 5" xfId="28952" xr:uid="{00000000-0005-0000-0000-0000A6700000}"/>
    <cellStyle name="Normal 2 3 7 5 10" xfId="28953" xr:uid="{00000000-0005-0000-0000-0000A7700000}"/>
    <cellStyle name="Normal 2 3 7 5 2" xfId="28954" xr:uid="{00000000-0005-0000-0000-0000A8700000}"/>
    <cellStyle name="Normal 2 3 7 5 3" xfId="28955" xr:uid="{00000000-0005-0000-0000-0000A9700000}"/>
    <cellStyle name="Normal 2 3 7 5 4" xfId="28956" xr:uid="{00000000-0005-0000-0000-0000AA700000}"/>
    <cellStyle name="Normal 2 3 7 5 5" xfId="28957" xr:uid="{00000000-0005-0000-0000-0000AB700000}"/>
    <cellStyle name="Normal 2 3 7 5 6" xfId="28958" xr:uid="{00000000-0005-0000-0000-0000AC700000}"/>
    <cellStyle name="Normal 2 3 7 5 7" xfId="28959" xr:uid="{00000000-0005-0000-0000-0000AD700000}"/>
    <cellStyle name="Normal 2 3 7 5 8" xfId="28960" xr:uid="{00000000-0005-0000-0000-0000AE700000}"/>
    <cellStyle name="Normal 2 3 7 5 9" xfId="28961" xr:uid="{00000000-0005-0000-0000-0000AF700000}"/>
    <cellStyle name="Normal 2 3 7 6" xfId="28962" xr:uid="{00000000-0005-0000-0000-0000B0700000}"/>
    <cellStyle name="Normal 2 3 7 7" xfId="28963" xr:uid="{00000000-0005-0000-0000-0000B1700000}"/>
    <cellStyle name="Normal 2 3 7 8" xfId="28964" xr:uid="{00000000-0005-0000-0000-0000B2700000}"/>
    <cellStyle name="Normal 2 3 7 9" xfId="28965" xr:uid="{00000000-0005-0000-0000-0000B3700000}"/>
    <cellStyle name="Normal 2 3 8" xfId="28966" xr:uid="{00000000-0005-0000-0000-0000B4700000}"/>
    <cellStyle name="Normal 2 3 8 10" xfId="28967" xr:uid="{00000000-0005-0000-0000-0000B5700000}"/>
    <cellStyle name="Normal 2 3 8 11" xfId="28968" xr:uid="{00000000-0005-0000-0000-0000B6700000}"/>
    <cellStyle name="Normal 2 3 8 12" xfId="28969" xr:uid="{00000000-0005-0000-0000-0000B7700000}"/>
    <cellStyle name="Normal 2 3 8 13" xfId="28970" xr:uid="{00000000-0005-0000-0000-0000B8700000}"/>
    <cellStyle name="Normal 2 3 8 14" xfId="28971" xr:uid="{00000000-0005-0000-0000-0000B9700000}"/>
    <cellStyle name="Normal 2 3 8 2" xfId="28972" xr:uid="{00000000-0005-0000-0000-0000BA700000}"/>
    <cellStyle name="Normal 2 3 8 2 10" xfId="28973" xr:uid="{00000000-0005-0000-0000-0000BB700000}"/>
    <cellStyle name="Normal 2 3 8 2 2" xfId="28974" xr:uid="{00000000-0005-0000-0000-0000BC700000}"/>
    <cellStyle name="Normal 2 3 8 2 3" xfId="28975" xr:uid="{00000000-0005-0000-0000-0000BD700000}"/>
    <cellStyle name="Normal 2 3 8 2 4" xfId="28976" xr:uid="{00000000-0005-0000-0000-0000BE700000}"/>
    <cellStyle name="Normal 2 3 8 2 5" xfId="28977" xr:uid="{00000000-0005-0000-0000-0000BF700000}"/>
    <cellStyle name="Normal 2 3 8 2 6" xfId="28978" xr:uid="{00000000-0005-0000-0000-0000C0700000}"/>
    <cellStyle name="Normal 2 3 8 2 7" xfId="28979" xr:uid="{00000000-0005-0000-0000-0000C1700000}"/>
    <cellStyle name="Normal 2 3 8 2 8" xfId="28980" xr:uid="{00000000-0005-0000-0000-0000C2700000}"/>
    <cellStyle name="Normal 2 3 8 2 9" xfId="28981" xr:uid="{00000000-0005-0000-0000-0000C3700000}"/>
    <cellStyle name="Normal 2 3 8 3" xfId="28982" xr:uid="{00000000-0005-0000-0000-0000C4700000}"/>
    <cellStyle name="Normal 2 3 8 3 10" xfId="28983" xr:uid="{00000000-0005-0000-0000-0000C5700000}"/>
    <cellStyle name="Normal 2 3 8 3 2" xfId="28984" xr:uid="{00000000-0005-0000-0000-0000C6700000}"/>
    <cellStyle name="Normal 2 3 8 3 3" xfId="28985" xr:uid="{00000000-0005-0000-0000-0000C7700000}"/>
    <cellStyle name="Normal 2 3 8 3 4" xfId="28986" xr:uid="{00000000-0005-0000-0000-0000C8700000}"/>
    <cellStyle name="Normal 2 3 8 3 5" xfId="28987" xr:uid="{00000000-0005-0000-0000-0000C9700000}"/>
    <cellStyle name="Normal 2 3 8 3 6" xfId="28988" xr:uid="{00000000-0005-0000-0000-0000CA700000}"/>
    <cellStyle name="Normal 2 3 8 3 7" xfId="28989" xr:uid="{00000000-0005-0000-0000-0000CB700000}"/>
    <cellStyle name="Normal 2 3 8 3 8" xfId="28990" xr:uid="{00000000-0005-0000-0000-0000CC700000}"/>
    <cellStyle name="Normal 2 3 8 3 9" xfId="28991" xr:uid="{00000000-0005-0000-0000-0000CD700000}"/>
    <cellStyle name="Normal 2 3 8 4" xfId="28992" xr:uid="{00000000-0005-0000-0000-0000CE700000}"/>
    <cellStyle name="Normal 2 3 8 4 10" xfId="28993" xr:uid="{00000000-0005-0000-0000-0000CF700000}"/>
    <cellStyle name="Normal 2 3 8 4 2" xfId="28994" xr:uid="{00000000-0005-0000-0000-0000D0700000}"/>
    <cellStyle name="Normal 2 3 8 4 3" xfId="28995" xr:uid="{00000000-0005-0000-0000-0000D1700000}"/>
    <cellStyle name="Normal 2 3 8 4 4" xfId="28996" xr:uid="{00000000-0005-0000-0000-0000D2700000}"/>
    <cellStyle name="Normal 2 3 8 4 5" xfId="28997" xr:uid="{00000000-0005-0000-0000-0000D3700000}"/>
    <cellStyle name="Normal 2 3 8 4 6" xfId="28998" xr:uid="{00000000-0005-0000-0000-0000D4700000}"/>
    <cellStyle name="Normal 2 3 8 4 7" xfId="28999" xr:uid="{00000000-0005-0000-0000-0000D5700000}"/>
    <cellStyle name="Normal 2 3 8 4 8" xfId="29000" xr:uid="{00000000-0005-0000-0000-0000D6700000}"/>
    <cellStyle name="Normal 2 3 8 4 9" xfId="29001" xr:uid="{00000000-0005-0000-0000-0000D7700000}"/>
    <cellStyle name="Normal 2 3 8 5" xfId="29002" xr:uid="{00000000-0005-0000-0000-0000D8700000}"/>
    <cellStyle name="Normal 2 3 8 5 10" xfId="29003" xr:uid="{00000000-0005-0000-0000-0000D9700000}"/>
    <cellStyle name="Normal 2 3 8 5 2" xfId="29004" xr:uid="{00000000-0005-0000-0000-0000DA700000}"/>
    <cellStyle name="Normal 2 3 8 5 3" xfId="29005" xr:uid="{00000000-0005-0000-0000-0000DB700000}"/>
    <cellStyle name="Normal 2 3 8 5 4" xfId="29006" xr:uid="{00000000-0005-0000-0000-0000DC700000}"/>
    <cellStyle name="Normal 2 3 8 5 5" xfId="29007" xr:uid="{00000000-0005-0000-0000-0000DD700000}"/>
    <cellStyle name="Normal 2 3 8 5 6" xfId="29008" xr:uid="{00000000-0005-0000-0000-0000DE700000}"/>
    <cellStyle name="Normal 2 3 8 5 7" xfId="29009" xr:uid="{00000000-0005-0000-0000-0000DF700000}"/>
    <cellStyle name="Normal 2 3 8 5 8" xfId="29010" xr:uid="{00000000-0005-0000-0000-0000E0700000}"/>
    <cellStyle name="Normal 2 3 8 5 9" xfId="29011" xr:uid="{00000000-0005-0000-0000-0000E1700000}"/>
    <cellStyle name="Normal 2 3 8 6" xfId="29012" xr:uid="{00000000-0005-0000-0000-0000E2700000}"/>
    <cellStyle name="Normal 2 3 8 7" xfId="29013" xr:uid="{00000000-0005-0000-0000-0000E3700000}"/>
    <cellStyle name="Normal 2 3 8 8" xfId="29014" xr:uid="{00000000-0005-0000-0000-0000E4700000}"/>
    <cellStyle name="Normal 2 3 8 9" xfId="29015" xr:uid="{00000000-0005-0000-0000-0000E5700000}"/>
    <cellStyle name="Normal 2 3 9" xfId="29016" xr:uid="{00000000-0005-0000-0000-0000E6700000}"/>
    <cellStyle name="Normal 2 3 9 10" xfId="29017" xr:uid="{00000000-0005-0000-0000-0000E7700000}"/>
    <cellStyle name="Normal 2 3 9 11" xfId="29018" xr:uid="{00000000-0005-0000-0000-0000E8700000}"/>
    <cellStyle name="Normal 2 3 9 12" xfId="29019" xr:uid="{00000000-0005-0000-0000-0000E9700000}"/>
    <cellStyle name="Normal 2 3 9 13" xfId="29020" xr:uid="{00000000-0005-0000-0000-0000EA700000}"/>
    <cellStyle name="Normal 2 3 9 14" xfId="29021" xr:uid="{00000000-0005-0000-0000-0000EB700000}"/>
    <cellStyle name="Normal 2 3 9 2" xfId="29022" xr:uid="{00000000-0005-0000-0000-0000EC700000}"/>
    <cellStyle name="Normal 2 3 9 2 10" xfId="29023" xr:uid="{00000000-0005-0000-0000-0000ED700000}"/>
    <cellStyle name="Normal 2 3 9 2 2" xfId="29024" xr:uid="{00000000-0005-0000-0000-0000EE700000}"/>
    <cellStyle name="Normal 2 3 9 2 3" xfId="29025" xr:uid="{00000000-0005-0000-0000-0000EF700000}"/>
    <cellStyle name="Normal 2 3 9 2 4" xfId="29026" xr:uid="{00000000-0005-0000-0000-0000F0700000}"/>
    <cellStyle name="Normal 2 3 9 2 5" xfId="29027" xr:uid="{00000000-0005-0000-0000-0000F1700000}"/>
    <cellStyle name="Normal 2 3 9 2 6" xfId="29028" xr:uid="{00000000-0005-0000-0000-0000F2700000}"/>
    <cellStyle name="Normal 2 3 9 2 7" xfId="29029" xr:uid="{00000000-0005-0000-0000-0000F3700000}"/>
    <cellStyle name="Normal 2 3 9 2 8" xfId="29030" xr:uid="{00000000-0005-0000-0000-0000F4700000}"/>
    <cellStyle name="Normal 2 3 9 2 9" xfId="29031" xr:uid="{00000000-0005-0000-0000-0000F5700000}"/>
    <cellStyle name="Normal 2 3 9 3" xfId="29032" xr:uid="{00000000-0005-0000-0000-0000F6700000}"/>
    <cellStyle name="Normal 2 3 9 3 10" xfId="29033" xr:uid="{00000000-0005-0000-0000-0000F7700000}"/>
    <cellStyle name="Normal 2 3 9 3 2" xfId="29034" xr:uid="{00000000-0005-0000-0000-0000F8700000}"/>
    <cellStyle name="Normal 2 3 9 3 3" xfId="29035" xr:uid="{00000000-0005-0000-0000-0000F9700000}"/>
    <cellStyle name="Normal 2 3 9 3 4" xfId="29036" xr:uid="{00000000-0005-0000-0000-0000FA700000}"/>
    <cellStyle name="Normal 2 3 9 3 5" xfId="29037" xr:uid="{00000000-0005-0000-0000-0000FB700000}"/>
    <cellStyle name="Normal 2 3 9 3 6" xfId="29038" xr:uid="{00000000-0005-0000-0000-0000FC700000}"/>
    <cellStyle name="Normal 2 3 9 3 7" xfId="29039" xr:uid="{00000000-0005-0000-0000-0000FD700000}"/>
    <cellStyle name="Normal 2 3 9 3 8" xfId="29040" xr:uid="{00000000-0005-0000-0000-0000FE700000}"/>
    <cellStyle name="Normal 2 3 9 3 9" xfId="29041" xr:uid="{00000000-0005-0000-0000-0000FF700000}"/>
    <cellStyle name="Normal 2 3 9 4" xfId="29042" xr:uid="{00000000-0005-0000-0000-000000710000}"/>
    <cellStyle name="Normal 2 3 9 4 10" xfId="29043" xr:uid="{00000000-0005-0000-0000-000001710000}"/>
    <cellStyle name="Normal 2 3 9 4 2" xfId="29044" xr:uid="{00000000-0005-0000-0000-000002710000}"/>
    <cellStyle name="Normal 2 3 9 4 3" xfId="29045" xr:uid="{00000000-0005-0000-0000-000003710000}"/>
    <cellStyle name="Normal 2 3 9 4 4" xfId="29046" xr:uid="{00000000-0005-0000-0000-000004710000}"/>
    <cellStyle name="Normal 2 3 9 4 5" xfId="29047" xr:uid="{00000000-0005-0000-0000-000005710000}"/>
    <cellStyle name="Normal 2 3 9 4 6" xfId="29048" xr:uid="{00000000-0005-0000-0000-000006710000}"/>
    <cellStyle name="Normal 2 3 9 4 7" xfId="29049" xr:uid="{00000000-0005-0000-0000-000007710000}"/>
    <cellStyle name="Normal 2 3 9 4 8" xfId="29050" xr:uid="{00000000-0005-0000-0000-000008710000}"/>
    <cellStyle name="Normal 2 3 9 4 9" xfId="29051" xr:uid="{00000000-0005-0000-0000-000009710000}"/>
    <cellStyle name="Normal 2 3 9 5" xfId="29052" xr:uid="{00000000-0005-0000-0000-00000A710000}"/>
    <cellStyle name="Normal 2 3 9 5 10" xfId="29053" xr:uid="{00000000-0005-0000-0000-00000B710000}"/>
    <cellStyle name="Normal 2 3 9 5 2" xfId="29054" xr:uid="{00000000-0005-0000-0000-00000C710000}"/>
    <cellStyle name="Normal 2 3 9 5 3" xfId="29055" xr:uid="{00000000-0005-0000-0000-00000D710000}"/>
    <cellStyle name="Normal 2 3 9 5 4" xfId="29056" xr:uid="{00000000-0005-0000-0000-00000E710000}"/>
    <cellStyle name="Normal 2 3 9 5 5" xfId="29057" xr:uid="{00000000-0005-0000-0000-00000F710000}"/>
    <cellStyle name="Normal 2 3 9 5 6" xfId="29058" xr:uid="{00000000-0005-0000-0000-000010710000}"/>
    <cellStyle name="Normal 2 3 9 5 7" xfId="29059" xr:uid="{00000000-0005-0000-0000-000011710000}"/>
    <cellStyle name="Normal 2 3 9 5 8" xfId="29060" xr:uid="{00000000-0005-0000-0000-000012710000}"/>
    <cellStyle name="Normal 2 3 9 5 9" xfId="29061" xr:uid="{00000000-0005-0000-0000-000013710000}"/>
    <cellStyle name="Normal 2 3 9 6" xfId="29062" xr:uid="{00000000-0005-0000-0000-000014710000}"/>
    <cellStyle name="Normal 2 3 9 7" xfId="29063" xr:uid="{00000000-0005-0000-0000-000015710000}"/>
    <cellStyle name="Normal 2 3 9 8" xfId="29064" xr:uid="{00000000-0005-0000-0000-000016710000}"/>
    <cellStyle name="Normal 2 3 9 9" xfId="29065" xr:uid="{00000000-0005-0000-0000-000017710000}"/>
    <cellStyle name="Normal 2 30" xfId="29066" xr:uid="{00000000-0005-0000-0000-000018710000}"/>
    <cellStyle name="Normal 2 30 2" xfId="29067" xr:uid="{00000000-0005-0000-0000-000019710000}"/>
    <cellStyle name="Normal 2 30 3" xfId="29068" xr:uid="{00000000-0005-0000-0000-00001A710000}"/>
    <cellStyle name="Normal 2 31" xfId="29069" xr:uid="{00000000-0005-0000-0000-00001B710000}"/>
    <cellStyle name="Normal 2 31 2" xfId="29070" xr:uid="{00000000-0005-0000-0000-00001C710000}"/>
    <cellStyle name="Normal 2 31 2 2" xfId="29071" xr:uid="{00000000-0005-0000-0000-00001D710000}"/>
    <cellStyle name="Normal 2 31 3" xfId="29072" xr:uid="{00000000-0005-0000-0000-00001E710000}"/>
    <cellStyle name="Normal 2 32" xfId="29073" xr:uid="{00000000-0005-0000-0000-00001F710000}"/>
    <cellStyle name="Normal 2 32 2" xfId="29074" xr:uid="{00000000-0005-0000-0000-000020710000}"/>
    <cellStyle name="Normal 2 32 2 2" xfId="29075" xr:uid="{00000000-0005-0000-0000-000021710000}"/>
    <cellStyle name="Normal 2 32 3" xfId="29076" xr:uid="{00000000-0005-0000-0000-000022710000}"/>
    <cellStyle name="Normal 2 33" xfId="29077" xr:uid="{00000000-0005-0000-0000-000023710000}"/>
    <cellStyle name="Normal 2 33 2" xfId="29078" xr:uid="{00000000-0005-0000-0000-000024710000}"/>
    <cellStyle name="Normal 2 33 2 2" xfId="29079" xr:uid="{00000000-0005-0000-0000-000025710000}"/>
    <cellStyle name="Normal 2 33 2 2 2" xfId="29080" xr:uid="{00000000-0005-0000-0000-000026710000}"/>
    <cellStyle name="Normal 2 33 2 2 2 2" xfId="29081" xr:uid="{00000000-0005-0000-0000-000027710000}"/>
    <cellStyle name="Normal 2 33 2 3" xfId="29082" xr:uid="{00000000-0005-0000-0000-000028710000}"/>
    <cellStyle name="Normal 2 33 2 4" xfId="29083" xr:uid="{00000000-0005-0000-0000-000029710000}"/>
    <cellStyle name="Normal 2 33 3" xfId="29084" xr:uid="{00000000-0005-0000-0000-00002A710000}"/>
    <cellStyle name="Normal 2 33 3 2" xfId="29085" xr:uid="{00000000-0005-0000-0000-00002B710000}"/>
    <cellStyle name="Normal 2 33 3 3" xfId="29086" xr:uid="{00000000-0005-0000-0000-00002C710000}"/>
    <cellStyle name="Normal 2 33 4" xfId="29087" xr:uid="{00000000-0005-0000-0000-00002D710000}"/>
    <cellStyle name="Normal 2 34" xfId="29088" xr:uid="{00000000-0005-0000-0000-00002E710000}"/>
    <cellStyle name="Normal 2 34 2" xfId="29089" xr:uid="{00000000-0005-0000-0000-00002F710000}"/>
    <cellStyle name="Normal 2 34 2 2" xfId="29090" xr:uid="{00000000-0005-0000-0000-000030710000}"/>
    <cellStyle name="Normal 2 34 3" xfId="29091" xr:uid="{00000000-0005-0000-0000-000031710000}"/>
    <cellStyle name="Normal 2 35" xfId="29092" xr:uid="{00000000-0005-0000-0000-000032710000}"/>
    <cellStyle name="Normal 2 35 2" xfId="29093" xr:uid="{00000000-0005-0000-0000-000033710000}"/>
    <cellStyle name="Normal 2 35 2 2" xfId="29094" xr:uid="{00000000-0005-0000-0000-000034710000}"/>
    <cellStyle name="Normal 2 35 3" xfId="29095" xr:uid="{00000000-0005-0000-0000-000035710000}"/>
    <cellStyle name="Normal 2 36" xfId="29096" xr:uid="{00000000-0005-0000-0000-000036710000}"/>
    <cellStyle name="Normal 2 36 2" xfId="29097" xr:uid="{00000000-0005-0000-0000-000037710000}"/>
    <cellStyle name="Normal 2 36 2 2" xfId="29098" xr:uid="{00000000-0005-0000-0000-000038710000}"/>
    <cellStyle name="Normal 2 36 3" xfId="29099" xr:uid="{00000000-0005-0000-0000-000039710000}"/>
    <cellStyle name="Normal 2 37" xfId="29100" xr:uid="{00000000-0005-0000-0000-00003A710000}"/>
    <cellStyle name="Normal 2 37 2" xfId="29101" xr:uid="{00000000-0005-0000-0000-00003B710000}"/>
    <cellStyle name="Normal 2 37 3" xfId="29102" xr:uid="{00000000-0005-0000-0000-00003C710000}"/>
    <cellStyle name="Normal 2 38" xfId="29103" xr:uid="{00000000-0005-0000-0000-00003D710000}"/>
    <cellStyle name="Normal 2 38 2" xfId="29104" xr:uid="{00000000-0005-0000-0000-00003E710000}"/>
    <cellStyle name="Normal 2 38 3" xfId="29105" xr:uid="{00000000-0005-0000-0000-00003F710000}"/>
    <cellStyle name="Normal 2 39" xfId="29106" xr:uid="{00000000-0005-0000-0000-000040710000}"/>
    <cellStyle name="Normal 2 39 2" xfId="29107" xr:uid="{00000000-0005-0000-0000-000041710000}"/>
    <cellStyle name="Normal 2 39 3" xfId="29108" xr:uid="{00000000-0005-0000-0000-000042710000}"/>
    <cellStyle name="Normal 2 4" xfId="425" xr:uid="{00000000-0005-0000-0000-000043710000}"/>
    <cellStyle name="Normal 2 4 10" xfId="29110" xr:uid="{00000000-0005-0000-0000-000044710000}"/>
    <cellStyle name="Normal 2 4 11" xfId="29111" xr:uid="{00000000-0005-0000-0000-000045710000}"/>
    <cellStyle name="Normal 2 4 12" xfId="29112" xr:uid="{00000000-0005-0000-0000-000046710000}"/>
    <cellStyle name="Normal 2 4 13" xfId="29113" xr:uid="{00000000-0005-0000-0000-000047710000}"/>
    <cellStyle name="Normal 2 4 14" xfId="29114" xr:uid="{00000000-0005-0000-0000-000048710000}"/>
    <cellStyle name="Normal 2 4 15" xfId="29115" xr:uid="{00000000-0005-0000-0000-000049710000}"/>
    <cellStyle name="Normal 2 4 16" xfId="29116" xr:uid="{00000000-0005-0000-0000-00004A710000}"/>
    <cellStyle name="Normal 2 4 17" xfId="29117" xr:uid="{00000000-0005-0000-0000-00004B710000}"/>
    <cellStyle name="Normal 2 4 18" xfId="29118" xr:uid="{00000000-0005-0000-0000-00004C710000}"/>
    <cellStyle name="Normal 2 4 19" xfId="29119" xr:uid="{00000000-0005-0000-0000-00004D710000}"/>
    <cellStyle name="Normal 2 4 2" xfId="426" xr:uid="{00000000-0005-0000-0000-00004E710000}"/>
    <cellStyle name="Normal 2 4 2 10" xfId="29120" xr:uid="{00000000-0005-0000-0000-00004F710000}"/>
    <cellStyle name="Normal 2 4 2 11" xfId="29121" xr:uid="{00000000-0005-0000-0000-000050710000}"/>
    <cellStyle name="Normal 2 4 2 12" xfId="29122" xr:uid="{00000000-0005-0000-0000-000051710000}"/>
    <cellStyle name="Normal 2 4 2 13" xfId="29123" xr:uid="{00000000-0005-0000-0000-000052710000}"/>
    <cellStyle name="Normal 2 4 2 14" xfId="29124" xr:uid="{00000000-0005-0000-0000-000053710000}"/>
    <cellStyle name="Normal 2 4 2 15" xfId="29125" xr:uid="{00000000-0005-0000-0000-000054710000}"/>
    <cellStyle name="Normal 2 4 2 16" xfId="29126" xr:uid="{00000000-0005-0000-0000-000055710000}"/>
    <cellStyle name="Normal 2 4 2 17" xfId="29127" xr:uid="{00000000-0005-0000-0000-000056710000}"/>
    <cellStyle name="Normal 2 4 2 18" xfId="29128" xr:uid="{00000000-0005-0000-0000-000057710000}"/>
    <cellStyle name="Normal 2 4 2 18 2" xfId="29129" xr:uid="{00000000-0005-0000-0000-000058710000}"/>
    <cellStyle name="Normal 2 4 2 18 2 2" xfId="29130" xr:uid="{00000000-0005-0000-0000-000059710000}"/>
    <cellStyle name="Normal 2 4 2 18 2 2 2" xfId="29131" xr:uid="{00000000-0005-0000-0000-00005A710000}"/>
    <cellStyle name="Normal 2 4 2 18 2 2 2 2" xfId="29132" xr:uid="{00000000-0005-0000-0000-00005B710000}"/>
    <cellStyle name="Normal 2 4 2 18 2 3" xfId="29133" xr:uid="{00000000-0005-0000-0000-00005C710000}"/>
    <cellStyle name="Normal 2 4 2 18 3" xfId="29134" xr:uid="{00000000-0005-0000-0000-00005D710000}"/>
    <cellStyle name="Normal 2 4 2 18 3 2" xfId="29135" xr:uid="{00000000-0005-0000-0000-00005E710000}"/>
    <cellStyle name="Normal 2 4 2 19" xfId="29136" xr:uid="{00000000-0005-0000-0000-00005F710000}"/>
    <cellStyle name="Normal 2 4 2 2" xfId="29137" xr:uid="{00000000-0005-0000-0000-000060710000}"/>
    <cellStyle name="Normal 2 4 2 2 2" xfId="29138" xr:uid="{00000000-0005-0000-0000-000061710000}"/>
    <cellStyle name="Normal 2 4 2 20" xfId="29139" xr:uid="{00000000-0005-0000-0000-000062710000}"/>
    <cellStyle name="Normal 2 4 2 3" xfId="29140" xr:uid="{00000000-0005-0000-0000-000063710000}"/>
    <cellStyle name="Normal 2 4 2 4" xfId="29141" xr:uid="{00000000-0005-0000-0000-000064710000}"/>
    <cellStyle name="Normal 2 4 2 5" xfId="29142" xr:uid="{00000000-0005-0000-0000-000065710000}"/>
    <cellStyle name="Normal 2 4 2 6" xfId="29143" xr:uid="{00000000-0005-0000-0000-000066710000}"/>
    <cellStyle name="Normal 2 4 2 7" xfId="29144" xr:uid="{00000000-0005-0000-0000-000067710000}"/>
    <cellStyle name="Normal 2 4 2 8" xfId="29145" xr:uid="{00000000-0005-0000-0000-000068710000}"/>
    <cellStyle name="Normal 2 4 2 9" xfId="29146" xr:uid="{00000000-0005-0000-0000-000069710000}"/>
    <cellStyle name="Normal 2 4 20" xfId="29109" xr:uid="{00000000-0005-0000-0000-00006A710000}"/>
    <cellStyle name="Normal 2 4 3" xfId="29147" xr:uid="{00000000-0005-0000-0000-00006B710000}"/>
    <cellStyle name="Normal 2 4 3 2" xfId="29148" xr:uid="{00000000-0005-0000-0000-00006C710000}"/>
    <cellStyle name="Normal 2 4 3 3" xfId="29149" xr:uid="{00000000-0005-0000-0000-00006D710000}"/>
    <cellStyle name="Normal 2 4 4" xfId="29150" xr:uid="{00000000-0005-0000-0000-00006E710000}"/>
    <cellStyle name="Normal 2 4 4 2" xfId="29151" xr:uid="{00000000-0005-0000-0000-00006F710000}"/>
    <cellStyle name="Normal 2 4 4 3" xfId="29152" xr:uid="{00000000-0005-0000-0000-000070710000}"/>
    <cellStyle name="Normal 2 4 5" xfId="29153" xr:uid="{00000000-0005-0000-0000-000071710000}"/>
    <cellStyle name="Normal 2 4 5 2" xfId="29154" xr:uid="{00000000-0005-0000-0000-000072710000}"/>
    <cellStyle name="Normal 2 4 6" xfId="29155" xr:uid="{00000000-0005-0000-0000-000073710000}"/>
    <cellStyle name="Normal 2 4 6 2" xfId="29156" xr:uid="{00000000-0005-0000-0000-000074710000}"/>
    <cellStyle name="Normal 2 4 7" xfId="29157" xr:uid="{00000000-0005-0000-0000-000075710000}"/>
    <cellStyle name="Normal 2 4 8" xfId="29158" xr:uid="{00000000-0005-0000-0000-000076710000}"/>
    <cellStyle name="Normal 2 4 9" xfId="29159" xr:uid="{00000000-0005-0000-0000-000077710000}"/>
    <cellStyle name="Normal 2 40" xfId="29160" xr:uid="{00000000-0005-0000-0000-000078710000}"/>
    <cellStyle name="Normal 2 40 2" xfId="29161" xr:uid="{00000000-0005-0000-0000-000079710000}"/>
    <cellStyle name="Normal 2 40 3" xfId="29162" xr:uid="{00000000-0005-0000-0000-00007A710000}"/>
    <cellStyle name="Normal 2 41" xfId="427" xr:uid="{00000000-0005-0000-0000-00007B710000}"/>
    <cellStyle name="Normal 2 41 2" xfId="428" xr:uid="{00000000-0005-0000-0000-00007C710000}"/>
    <cellStyle name="Normal 2 41 2 2" xfId="29163" xr:uid="{00000000-0005-0000-0000-00007D710000}"/>
    <cellStyle name="Normal 2 41 3" xfId="29164" xr:uid="{00000000-0005-0000-0000-00007E710000}"/>
    <cellStyle name="Normal 2 41 4" xfId="29165" xr:uid="{00000000-0005-0000-0000-00007F710000}"/>
    <cellStyle name="Normal 2 41 5" xfId="29166" xr:uid="{00000000-0005-0000-0000-000080710000}"/>
    <cellStyle name="Normal 2 41 6" xfId="29167" xr:uid="{00000000-0005-0000-0000-000081710000}"/>
    <cellStyle name="Normal 2 41 7" xfId="29168" xr:uid="{00000000-0005-0000-0000-000082710000}"/>
    <cellStyle name="Normal 2 41 8" xfId="29169" xr:uid="{00000000-0005-0000-0000-000083710000}"/>
    <cellStyle name="Normal 2 41 8 2" xfId="29170" xr:uid="{00000000-0005-0000-0000-000084710000}"/>
    <cellStyle name="Normal 2 41 9" xfId="29171" xr:uid="{00000000-0005-0000-0000-000085710000}"/>
    <cellStyle name="Normal 2 42" xfId="29172" xr:uid="{00000000-0005-0000-0000-000086710000}"/>
    <cellStyle name="Normal 2 42 2" xfId="29173" xr:uid="{00000000-0005-0000-0000-000087710000}"/>
    <cellStyle name="Normal 2 42 3" xfId="29174" xr:uid="{00000000-0005-0000-0000-000088710000}"/>
    <cellStyle name="Normal 2 42 4" xfId="29175" xr:uid="{00000000-0005-0000-0000-000089710000}"/>
    <cellStyle name="Normal 2 42 5" xfId="29176" xr:uid="{00000000-0005-0000-0000-00008A710000}"/>
    <cellStyle name="Normal 2 42 6" xfId="29177" xr:uid="{00000000-0005-0000-0000-00008B710000}"/>
    <cellStyle name="Normal 2 42 7" xfId="29178" xr:uid="{00000000-0005-0000-0000-00008C710000}"/>
    <cellStyle name="Normal 2 42 8" xfId="29179" xr:uid="{00000000-0005-0000-0000-00008D710000}"/>
    <cellStyle name="Normal 2 43" xfId="29180" xr:uid="{00000000-0005-0000-0000-00008E710000}"/>
    <cellStyle name="Normal 2 43 2" xfId="29181" xr:uid="{00000000-0005-0000-0000-00008F710000}"/>
    <cellStyle name="Normal 2 43 3" xfId="29182" xr:uid="{00000000-0005-0000-0000-000090710000}"/>
    <cellStyle name="Normal 2 44" xfId="29183" xr:uid="{00000000-0005-0000-0000-000091710000}"/>
    <cellStyle name="Normal 2 44 2" xfId="29184" xr:uid="{00000000-0005-0000-0000-000092710000}"/>
    <cellStyle name="Normal 2 44 3" xfId="29185" xr:uid="{00000000-0005-0000-0000-000093710000}"/>
    <cellStyle name="Normal 2 45" xfId="29186" xr:uid="{00000000-0005-0000-0000-000094710000}"/>
    <cellStyle name="Normal 2 45 2" xfId="29187" xr:uid="{00000000-0005-0000-0000-000095710000}"/>
    <cellStyle name="Normal 2 45 3" xfId="29188" xr:uid="{00000000-0005-0000-0000-000096710000}"/>
    <cellStyle name="Normal 2 46" xfId="29189" xr:uid="{00000000-0005-0000-0000-000097710000}"/>
    <cellStyle name="Normal 2 46 2" xfId="29190" xr:uid="{00000000-0005-0000-0000-000098710000}"/>
    <cellStyle name="Normal 2 46 3" xfId="29191" xr:uid="{00000000-0005-0000-0000-000099710000}"/>
    <cellStyle name="Normal 2 47" xfId="29192" xr:uid="{00000000-0005-0000-0000-00009A710000}"/>
    <cellStyle name="Normal 2 47 2" xfId="29193" xr:uid="{00000000-0005-0000-0000-00009B710000}"/>
    <cellStyle name="Normal 2 47 3" xfId="29194" xr:uid="{00000000-0005-0000-0000-00009C710000}"/>
    <cellStyle name="Normal 2 48" xfId="29195" xr:uid="{00000000-0005-0000-0000-00009D710000}"/>
    <cellStyle name="Normal 2 48 2" xfId="29196" xr:uid="{00000000-0005-0000-0000-00009E710000}"/>
    <cellStyle name="Normal 2 48 3" xfId="29197" xr:uid="{00000000-0005-0000-0000-00009F710000}"/>
    <cellStyle name="Normal 2 49" xfId="29198" xr:uid="{00000000-0005-0000-0000-0000A0710000}"/>
    <cellStyle name="Normal 2 49 2" xfId="29199" xr:uid="{00000000-0005-0000-0000-0000A1710000}"/>
    <cellStyle name="Normal 2 49 3" xfId="29200" xr:uid="{00000000-0005-0000-0000-0000A2710000}"/>
    <cellStyle name="Normal 2 5" xfId="429" xr:uid="{00000000-0005-0000-0000-0000A3710000}"/>
    <cellStyle name="Normal 2 5 10" xfId="29201" xr:uid="{00000000-0005-0000-0000-0000A4710000}"/>
    <cellStyle name="Normal 2 5 11" xfId="29202" xr:uid="{00000000-0005-0000-0000-0000A5710000}"/>
    <cellStyle name="Normal 2 5 12" xfId="29203" xr:uid="{00000000-0005-0000-0000-0000A6710000}"/>
    <cellStyle name="Normal 2 5 13" xfId="29204" xr:uid="{00000000-0005-0000-0000-0000A7710000}"/>
    <cellStyle name="Normal 2 5 14" xfId="29205" xr:uid="{00000000-0005-0000-0000-0000A8710000}"/>
    <cellStyle name="Normal 2 5 15" xfId="29206" xr:uid="{00000000-0005-0000-0000-0000A9710000}"/>
    <cellStyle name="Normal 2 5 16" xfId="29207" xr:uid="{00000000-0005-0000-0000-0000AA710000}"/>
    <cellStyle name="Normal 2 5 17" xfId="29208" xr:uid="{00000000-0005-0000-0000-0000AB710000}"/>
    <cellStyle name="Normal 2 5 18" xfId="29209" xr:uid="{00000000-0005-0000-0000-0000AC710000}"/>
    <cellStyle name="Normal 2 5 19" xfId="29210" xr:uid="{00000000-0005-0000-0000-0000AD710000}"/>
    <cellStyle name="Normal 2 5 2" xfId="29211" xr:uid="{00000000-0005-0000-0000-0000AE710000}"/>
    <cellStyle name="Normal 2 5 2 10" xfId="29212" xr:uid="{00000000-0005-0000-0000-0000AF710000}"/>
    <cellStyle name="Normal 2 5 2 11" xfId="29213" xr:uid="{00000000-0005-0000-0000-0000B0710000}"/>
    <cellStyle name="Normal 2 5 2 12" xfId="29214" xr:uid="{00000000-0005-0000-0000-0000B1710000}"/>
    <cellStyle name="Normal 2 5 2 13" xfId="29215" xr:uid="{00000000-0005-0000-0000-0000B2710000}"/>
    <cellStyle name="Normal 2 5 2 14" xfId="29216" xr:uid="{00000000-0005-0000-0000-0000B3710000}"/>
    <cellStyle name="Normal 2 5 2 15" xfId="29217" xr:uid="{00000000-0005-0000-0000-0000B4710000}"/>
    <cellStyle name="Normal 2 5 2 16" xfId="29218" xr:uid="{00000000-0005-0000-0000-0000B5710000}"/>
    <cellStyle name="Normal 2 5 2 17" xfId="29219" xr:uid="{00000000-0005-0000-0000-0000B6710000}"/>
    <cellStyle name="Normal 2 5 2 18" xfId="29220" xr:uid="{00000000-0005-0000-0000-0000B7710000}"/>
    <cellStyle name="Normal 2 5 2 19" xfId="29221" xr:uid="{00000000-0005-0000-0000-0000B8710000}"/>
    <cellStyle name="Normal 2 5 2 2" xfId="29222" xr:uid="{00000000-0005-0000-0000-0000B9710000}"/>
    <cellStyle name="Normal 2 5 2 2 10" xfId="29223" xr:uid="{00000000-0005-0000-0000-0000BA710000}"/>
    <cellStyle name="Normal 2 5 2 2 11" xfId="29224" xr:uid="{00000000-0005-0000-0000-0000BB710000}"/>
    <cellStyle name="Normal 2 5 2 2 12" xfId="29225" xr:uid="{00000000-0005-0000-0000-0000BC710000}"/>
    <cellStyle name="Normal 2 5 2 2 13" xfId="29226" xr:uid="{00000000-0005-0000-0000-0000BD710000}"/>
    <cellStyle name="Normal 2 5 2 2 14" xfId="29227" xr:uid="{00000000-0005-0000-0000-0000BE710000}"/>
    <cellStyle name="Normal 2 5 2 2 15" xfId="29228" xr:uid="{00000000-0005-0000-0000-0000BF710000}"/>
    <cellStyle name="Normal 2 5 2 2 16" xfId="29229" xr:uid="{00000000-0005-0000-0000-0000C0710000}"/>
    <cellStyle name="Normal 2 5 2 2 17" xfId="29230" xr:uid="{00000000-0005-0000-0000-0000C1710000}"/>
    <cellStyle name="Normal 2 5 2 2 18" xfId="29231" xr:uid="{00000000-0005-0000-0000-0000C2710000}"/>
    <cellStyle name="Normal 2 5 2 2 19" xfId="29232" xr:uid="{00000000-0005-0000-0000-0000C3710000}"/>
    <cellStyle name="Normal 2 5 2 2 2" xfId="29233" xr:uid="{00000000-0005-0000-0000-0000C4710000}"/>
    <cellStyle name="Normal 2 5 2 2 20" xfId="29234" xr:uid="{00000000-0005-0000-0000-0000C5710000}"/>
    <cellStyle name="Normal 2 5 2 2 3" xfId="29235" xr:uid="{00000000-0005-0000-0000-0000C6710000}"/>
    <cellStyle name="Normal 2 5 2 2 4" xfId="29236" xr:uid="{00000000-0005-0000-0000-0000C7710000}"/>
    <cellStyle name="Normal 2 5 2 2 5" xfId="29237" xr:uid="{00000000-0005-0000-0000-0000C8710000}"/>
    <cellStyle name="Normal 2 5 2 2 6" xfId="29238" xr:uid="{00000000-0005-0000-0000-0000C9710000}"/>
    <cellStyle name="Normal 2 5 2 2 7" xfId="29239" xr:uid="{00000000-0005-0000-0000-0000CA710000}"/>
    <cellStyle name="Normal 2 5 2 2 8" xfId="29240" xr:uid="{00000000-0005-0000-0000-0000CB710000}"/>
    <cellStyle name="Normal 2 5 2 2 9" xfId="29241" xr:uid="{00000000-0005-0000-0000-0000CC710000}"/>
    <cellStyle name="Normal 2 5 2 20" xfId="29242" xr:uid="{00000000-0005-0000-0000-0000CD710000}"/>
    <cellStyle name="Normal 2 5 2 21" xfId="29243" xr:uid="{00000000-0005-0000-0000-0000CE710000}"/>
    <cellStyle name="Normal 2 5 2 22" xfId="29244" xr:uid="{00000000-0005-0000-0000-0000CF710000}"/>
    <cellStyle name="Normal 2 5 2 23" xfId="29245" xr:uid="{00000000-0005-0000-0000-0000D0710000}"/>
    <cellStyle name="Normal 2 5 2 3" xfId="29246" xr:uid="{00000000-0005-0000-0000-0000D1710000}"/>
    <cellStyle name="Normal 2 5 2 4" xfId="29247" xr:uid="{00000000-0005-0000-0000-0000D2710000}"/>
    <cellStyle name="Normal 2 5 2 5" xfId="29248" xr:uid="{00000000-0005-0000-0000-0000D3710000}"/>
    <cellStyle name="Normal 2 5 2 6" xfId="29249" xr:uid="{00000000-0005-0000-0000-0000D4710000}"/>
    <cellStyle name="Normal 2 5 2 7" xfId="29250" xr:uid="{00000000-0005-0000-0000-0000D5710000}"/>
    <cellStyle name="Normal 2 5 2 8" xfId="29251" xr:uid="{00000000-0005-0000-0000-0000D6710000}"/>
    <cellStyle name="Normal 2 5 2 9" xfId="29252" xr:uid="{00000000-0005-0000-0000-0000D7710000}"/>
    <cellStyle name="Normal 2 5 20" xfId="29253" xr:uid="{00000000-0005-0000-0000-0000D8710000}"/>
    <cellStyle name="Normal 2 5 21" xfId="29254" xr:uid="{00000000-0005-0000-0000-0000D9710000}"/>
    <cellStyle name="Normal 2 5 22" xfId="29255" xr:uid="{00000000-0005-0000-0000-0000DA710000}"/>
    <cellStyle name="Normal 2 5 23" xfId="29256" xr:uid="{00000000-0005-0000-0000-0000DB710000}"/>
    <cellStyle name="Normal 2 5 24" xfId="29257" xr:uid="{00000000-0005-0000-0000-0000DC710000}"/>
    <cellStyle name="Normal 2 5 25" xfId="29258" xr:uid="{00000000-0005-0000-0000-0000DD710000}"/>
    <cellStyle name="Normal 2 5 26" xfId="29259" xr:uid="{00000000-0005-0000-0000-0000DE710000}"/>
    <cellStyle name="Normal 2 5 27" xfId="29260" xr:uid="{00000000-0005-0000-0000-0000DF710000}"/>
    <cellStyle name="Normal 2 5 28" xfId="29261" xr:uid="{00000000-0005-0000-0000-0000E0710000}"/>
    <cellStyle name="Normal 2 5 29" xfId="29262" xr:uid="{00000000-0005-0000-0000-0000E1710000}"/>
    <cellStyle name="Normal 2 5 3" xfId="29263" xr:uid="{00000000-0005-0000-0000-0000E2710000}"/>
    <cellStyle name="Normal 2 5 3 2" xfId="29264" xr:uid="{00000000-0005-0000-0000-0000E3710000}"/>
    <cellStyle name="Normal 2 5 3 3" xfId="29265" xr:uid="{00000000-0005-0000-0000-0000E4710000}"/>
    <cellStyle name="Normal 2 5 3 4" xfId="29266" xr:uid="{00000000-0005-0000-0000-0000E5710000}"/>
    <cellStyle name="Normal 2 5 30" xfId="29267" xr:uid="{00000000-0005-0000-0000-0000E6710000}"/>
    <cellStyle name="Normal 2 5 31" xfId="29268" xr:uid="{00000000-0005-0000-0000-0000E7710000}"/>
    <cellStyle name="Normal 2 5 32" xfId="29269" xr:uid="{00000000-0005-0000-0000-0000E8710000}"/>
    <cellStyle name="Normal 2 5 33" xfId="29270" xr:uid="{00000000-0005-0000-0000-0000E9710000}"/>
    <cellStyle name="Normal 2 5 34" xfId="29271" xr:uid="{00000000-0005-0000-0000-0000EA710000}"/>
    <cellStyle name="Normal 2 5 35" xfId="29272" xr:uid="{00000000-0005-0000-0000-0000EB710000}"/>
    <cellStyle name="Normal 2 5 4" xfId="29273" xr:uid="{00000000-0005-0000-0000-0000EC710000}"/>
    <cellStyle name="Normal 2 5 4 2" xfId="29274" xr:uid="{00000000-0005-0000-0000-0000ED710000}"/>
    <cellStyle name="Normal 2 5 5" xfId="29275" xr:uid="{00000000-0005-0000-0000-0000EE710000}"/>
    <cellStyle name="Normal 2 5 5 2" xfId="29276" xr:uid="{00000000-0005-0000-0000-0000EF710000}"/>
    <cellStyle name="Normal 2 5 6" xfId="29277" xr:uid="{00000000-0005-0000-0000-0000F0710000}"/>
    <cellStyle name="Normal 2 5 6 2" xfId="29278" xr:uid="{00000000-0005-0000-0000-0000F1710000}"/>
    <cellStyle name="Normal 2 5 7" xfId="29279" xr:uid="{00000000-0005-0000-0000-0000F2710000}"/>
    <cellStyle name="Normal 2 5 7 2" xfId="29280" xr:uid="{00000000-0005-0000-0000-0000F3710000}"/>
    <cellStyle name="Normal 2 5 8" xfId="29281" xr:uid="{00000000-0005-0000-0000-0000F4710000}"/>
    <cellStyle name="Normal 2 5 9" xfId="29282" xr:uid="{00000000-0005-0000-0000-0000F5710000}"/>
    <cellStyle name="Normal 2 50" xfId="29283" xr:uid="{00000000-0005-0000-0000-0000F6710000}"/>
    <cellStyle name="Normal 2 50 2" xfId="29284" xr:uid="{00000000-0005-0000-0000-0000F7710000}"/>
    <cellStyle name="Normal 2 50 3" xfId="29285" xr:uid="{00000000-0005-0000-0000-0000F8710000}"/>
    <cellStyle name="Normal 2 51" xfId="29286" xr:uid="{00000000-0005-0000-0000-0000F9710000}"/>
    <cellStyle name="Normal 2 51 2" xfId="29287" xr:uid="{00000000-0005-0000-0000-0000FA710000}"/>
    <cellStyle name="Normal 2 51 3" xfId="29288" xr:uid="{00000000-0005-0000-0000-0000FB710000}"/>
    <cellStyle name="Normal 2 51 4" xfId="29289" xr:uid="{00000000-0005-0000-0000-0000FC710000}"/>
    <cellStyle name="Normal 2 51 5" xfId="29290" xr:uid="{00000000-0005-0000-0000-0000FD710000}"/>
    <cellStyle name="Normal 2 52" xfId="29291" xr:uid="{00000000-0005-0000-0000-0000FE710000}"/>
    <cellStyle name="Normal 2 52 2" xfId="29292" xr:uid="{00000000-0005-0000-0000-0000FF710000}"/>
    <cellStyle name="Normal 2 52 3" xfId="29293" xr:uid="{00000000-0005-0000-0000-000000720000}"/>
    <cellStyle name="Normal 2 52 4" xfId="29294" xr:uid="{00000000-0005-0000-0000-000001720000}"/>
    <cellStyle name="Normal 2 52 5" xfId="29295" xr:uid="{00000000-0005-0000-0000-000002720000}"/>
    <cellStyle name="Normal 2 53" xfId="29296" xr:uid="{00000000-0005-0000-0000-000003720000}"/>
    <cellStyle name="Normal 2 53 2" xfId="29297" xr:uid="{00000000-0005-0000-0000-000004720000}"/>
    <cellStyle name="Normal 2 53 3" xfId="29298" xr:uid="{00000000-0005-0000-0000-000005720000}"/>
    <cellStyle name="Normal 2 53 4" xfId="29299" xr:uid="{00000000-0005-0000-0000-000006720000}"/>
    <cellStyle name="Normal 2 53 5" xfId="29300" xr:uid="{00000000-0005-0000-0000-000007720000}"/>
    <cellStyle name="Normal 2 54" xfId="29301" xr:uid="{00000000-0005-0000-0000-000008720000}"/>
    <cellStyle name="Normal 2 54 2" xfId="29302" xr:uid="{00000000-0005-0000-0000-000009720000}"/>
    <cellStyle name="Normal 2 54 3" xfId="29303" xr:uid="{00000000-0005-0000-0000-00000A720000}"/>
    <cellStyle name="Normal 2 54 4" xfId="29304" xr:uid="{00000000-0005-0000-0000-00000B720000}"/>
    <cellStyle name="Normal 2 54 5" xfId="29305" xr:uid="{00000000-0005-0000-0000-00000C720000}"/>
    <cellStyle name="Normal 2 55" xfId="29306" xr:uid="{00000000-0005-0000-0000-00000D720000}"/>
    <cellStyle name="Normal 2 55 2" xfId="29307" xr:uid="{00000000-0005-0000-0000-00000E720000}"/>
    <cellStyle name="Normal 2 55 3" xfId="29308" xr:uid="{00000000-0005-0000-0000-00000F720000}"/>
    <cellStyle name="Normal 2 55 4" xfId="29309" xr:uid="{00000000-0005-0000-0000-000010720000}"/>
    <cellStyle name="Normal 2 55 5" xfId="29310" xr:uid="{00000000-0005-0000-0000-000011720000}"/>
    <cellStyle name="Normal 2 56" xfId="29311" xr:uid="{00000000-0005-0000-0000-000012720000}"/>
    <cellStyle name="Normal 2 56 2" xfId="29312" xr:uid="{00000000-0005-0000-0000-000013720000}"/>
    <cellStyle name="Normal 2 56 3" xfId="29313" xr:uid="{00000000-0005-0000-0000-000014720000}"/>
    <cellStyle name="Normal 2 56 4" xfId="29314" xr:uid="{00000000-0005-0000-0000-000015720000}"/>
    <cellStyle name="Normal 2 56 5" xfId="29315" xr:uid="{00000000-0005-0000-0000-000016720000}"/>
    <cellStyle name="Normal 2 57" xfId="29316" xr:uid="{00000000-0005-0000-0000-000017720000}"/>
    <cellStyle name="Normal 2 57 2" xfId="29317" xr:uid="{00000000-0005-0000-0000-000018720000}"/>
    <cellStyle name="Normal 2 57 3" xfId="29318" xr:uid="{00000000-0005-0000-0000-000019720000}"/>
    <cellStyle name="Normal 2 57 4" xfId="29319" xr:uid="{00000000-0005-0000-0000-00001A720000}"/>
    <cellStyle name="Normal 2 57 5" xfId="29320" xr:uid="{00000000-0005-0000-0000-00001B720000}"/>
    <cellStyle name="Normal 2 58" xfId="29321" xr:uid="{00000000-0005-0000-0000-00001C720000}"/>
    <cellStyle name="Normal 2 58 2" xfId="29322" xr:uid="{00000000-0005-0000-0000-00001D720000}"/>
    <cellStyle name="Normal 2 58 3" xfId="29323" xr:uid="{00000000-0005-0000-0000-00001E720000}"/>
    <cellStyle name="Normal 2 58 4" xfId="29324" xr:uid="{00000000-0005-0000-0000-00001F720000}"/>
    <cellStyle name="Normal 2 58 5" xfId="29325" xr:uid="{00000000-0005-0000-0000-000020720000}"/>
    <cellStyle name="Normal 2 59" xfId="29326" xr:uid="{00000000-0005-0000-0000-000021720000}"/>
    <cellStyle name="Normal 2 59 2" xfId="29327" xr:uid="{00000000-0005-0000-0000-000022720000}"/>
    <cellStyle name="Normal 2 59 3" xfId="29328" xr:uid="{00000000-0005-0000-0000-000023720000}"/>
    <cellStyle name="Normal 2 59 4" xfId="29329" xr:uid="{00000000-0005-0000-0000-000024720000}"/>
    <cellStyle name="Normal 2 59 5" xfId="29330" xr:uid="{00000000-0005-0000-0000-000025720000}"/>
    <cellStyle name="Normal 2 6" xfId="430" xr:uid="{00000000-0005-0000-0000-000026720000}"/>
    <cellStyle name="Normal 2 6 10" xfId="29331" xr:uid="{00000000-0005-0000-0000-000027720000}"/>
    <cellStyle name="Normal 2 6 11" xfId="29332" xr:uid="{00000000-0005-0000-0000-000028720000}"/>
    <cellStyle name="Normal 2 6 12" xfId="29333" xr:uid="{00000000-0005-0000-0000-000029720000}"/>
    <cellStyle name="Normal 2 6 13" xfId="29334" xr:uid="{00000000-0005-0000-0000-00002A720000}"/>
    <cellStyle name="Normal 2 6 14" xfId="29335" xr:uid="{00000000-0005-0000-0000-00002B720000}"/>
    <cellStyle name="Normal 2 6 15" xfId="29336" xr:uid="{00000000-0005-0000-0000-00002C720000}"/>
    <cellStyle name="Normal 2 6 16" xfId="29337" xr:uid="{00000000-0005-0000-0000-00002D720000}"/>
    <cellStyle name="Normal 2 6 17" xfId="29338" xr:uid="{00000000-0005-0000-0000-00002E720000}"/>
    <cellStyle name="Normal 2 6 18" xfId="29339" xr:uid="{00000000-0005-0000-0000-00002F720000}"/>
    <cellStyle name="Normal 2 6 19" xfId="29340" xr:uid="{00000000-0005-0000-0000-000030720000}"/>
    <cellStyle name="Normal 2 6 2" xfId="29341" xr:uid="{00000000-0005-0000-0000-000031720000}"/>
    <cellStyle name="Normal 2 6 2 10" xfId="29342" xr:uid="{00000000-0005-0000-0000-000032720000}"/>
    <cellStyle name="Normal 2 6 2 11" xfId="29343" xr:uid="{00000000-0005-0000-0000-000033720000}"/>
    <cellStyle name="Normal 2 6 2 12" xfId="29344" xr:uid="{00000000-0005-0000-0000-000034720000}"/>
    <cellStyle name="Normal 2 6 2 13" xfId="29345" xr:uid="{00000000-0005-0000-0000-000035720000}"/>
    <cellStyle name="Normal 2 6 2 14" xfId="29346" xr:uid="{00000000-0005-0000-0000-000036720000}"/>
    <cellStyle name="Normal 2 6 2 15" xfId="29347" xr:uid="{00000000-0005-0000-0000-000037720000}"/>
    <cellStyle name="Normal 2 6 2 16" xfId="29348" xr:uid="{00000000-0005-0000-0000-000038720000}"/>
    <cellStyle name="Normal 2 6 2 17" xfId="29349" xr:uid="{00000000-0005-0000-0000-000039720000}"/>
    <cellStyle name="Normal 2 6 2 18" xfId="29350" xr:uid="{00000000-0005-0000-0000-00003A720000}"/>
    <cellStyle name="Normal 2 6 2 19" xfId="29351" xr:uid="{00000000-0005-0000-0000-00003B720000}"/>
    <cellStyle name="Normal 2 6 2 2" xfId="29352" xr:uid="{00000000-0005-0000-0000-00003C720000}"/>
    <cellStyle name="Normal 2 6 2 20" xfId="29353" xr:uid="{00000000-0005-0000-0000-00003D720000}"/>
    <cellStyle name="Normal 2 6 2 21" xfId="29354" xr:uid="{00000000-0005-0000-0000-00003E720000}"/>
    <cellStyle name="Normal 2 6 2 3" xfId="29355" xr:uid="{00000000-0005-0000-0000-00003F720000}"/>
    <cellStyle name="Normal 2 6 2 4" xfId="29356" xr:uid="{00000000-0005-0000-0000-000040720000}"/>
    <cellStyle name="Normal 2 6 2 5" xfId="29357" xr:uid="{00000000-0005-0000-0000-000041720000}"/>
    <cellStyle name="Normal 2 6 2 6" xfId="29358" xr:uid="{00000000-0005-0000-0000-000042720000}"/>
    <cellStyle name="Normal 2 6 2 7" xfId="29359" xr:uid="{00000000-0005-0000-0000-000043720000}"/>
    <cellStyle name="Normal 2 6 2 8" xfId="29360" xr:uid="{00000000-0005-0000-0000-000044720000}"/>
    <cellStyle name="Normal 2 6 2 9" xfId="29361" xr:uid="{00000000-0005-0000-0000-000045720000}"/>
    <cellStyle name="Normal 2 6 20" xfId="29362" xr:uid="{00000000-0005-0000-0000-000046720000}"/>
    <cellStyle name="Normal 2 6 21" xfId="29363" xr:uid="{00000000-0005-0000-0000-000047720000}"/>
    <cellStyle name="Normal 2 6 22" xfId="29364" xr:uid="{00000000-0005-0000-0000-000048720000}"/>
    <cellStyle name="Normal 2 6 3" xfId="29365" xr:uid="{00000000-0005-0000-0000-000049720000}"/>
    <cellStyle name="Normal 2 6 4" xfId="29366" xr:uid="{00000000-0005-0000-0000-00004A720000}"/>
    <cellStyle name="Normal 2 6 5" xfId="29367" xr:uid="{00000000-0005-0000-0000-00004B720000}"/>
    <cellStyle name="Normal 2 6 6" xfId="29368" xr:uid="{00000000-0005-0000-0000-00004C720000}"/>
    <cellStyle name="Normal 2 6 7" xfId="29369" xr:uid="{00000000-0005-0000-0000-00004D720000}"/>
    <cellStyle name="Normal 2 6 8" xfId="29370" xr:uid="{00000000-0005-0000-0000-00004E720000}"/>
    <cellStyle name="Normal 2 6 9" xfId="29371" xr:uid="{00000000-0005-0000-0000-00004F720000}"/>
    <cellStyle name="Normal 2 60" xfId="29372" xr:uid="{00000000-0005-0000-0000-000050720000}"/>
    <cellStyle name="Normal 2 60 2" xfId="29373" xr:uid="{00000000-0005-0000-0000-000051720000}"/>
    <cellStyle name="Normal 2 60 3" xfId="29374" xr:uid="{00000000-0005-0000-0000-000052720000}"/>
    <cellStyle name="Normal 2 61" xfId="29375" xr:uid="{00000000-0005-0000-0000-000053720000}"/>
    <cellStyle name="Normal 2 61 2" xfId="29376" xr:uid="{00000000-0005-0000-0000-000054720000}"/>
    <cellStyle name="Normal 2 61 3" xfId="29377" xr:uid="{00000000-0005-0000-0000-000055720000}"/>
    <cellStyle name="Normal 2 62" xfId="29378" xr:uid="{00000000-0005-0000-0000-000056720000}"/>
    <cellStyle name="Normal 2 62 2" xfId="29379" xr:uid="{00000000-0005-0000-0000-000057720000}"/>
    <cellStyle name="Normal 2 62 3" xfId="29380" xr:uid="{00000000-0005-0000-0000-000058720000}"/>
    <cellStyle name="Normal 2 63" xfId="29381" xr:uid="{00000000-0005-0000-0000-000059720000}"/>
    <cellStyle name="Normal 2 63 2" xfId="29382" xr:uid="{00000000-0005-0000-0000-00005A720000}"/>
    <cellStyle name="Normal 2 63 3" xfId="29383" xr:uid="{00000000-0005-0000-0000-00005B720000}"/>
    <cellStyle name="Normal 2 64" xfId="29384" xr:uid="{00000000-0005-0000-0000-00005C720000}"/>
    <cellStyle name="Normal 2 64 2" xfId="29385" xr:uid="{00000000-0005-0000-0000-00005D720000}"/>
    <cellStyle name="Normal 2 64 3" xfId="29386" xr:uid="{00000000-0005-0000-0000-00005E720000}"/>
    <cellStyle name="Normal 2 65" xfId="29387" xr:uid="{00000000-0005-0000-0000-00005F720000}"/>
    <cellStyle name="Normal 2 65 2" xfId="29388" xr:uid="{00000000-0005-0000-0000-000060720000}"/>
    <cellStyle name="Normal 2 65 3" xfId="29389" xr:uid="{00000000-0005-0000-0000-000061720000}"/>
    <cellStyle name="Normal 2 66" xfId="29390" xr:uid="{00000000-0005-0000-0000-000062720000}"/>
    <cellStyle name="Normal 2 66 2" xfId="29391" xr:uid="{00000000-0005-0000-0000-000063720000}"/>
    <cellStyle name="Normal 2 66 3" xfId="29392" xr:uid="{00000000-0005-0000-0000-000064720000}"/>
    <cellStyle name="Normal 2 67" xfId="29393" xr:uid="{00000000-0005-0000-0000-000065720000}"/>
    <cellStyle name="Normal 2 67 2" xfId="29394" xr:uid="{00000000-0005-0000-0000-000066720000}"/>
    <cellStyle name="Normal 2 67 3" xfId="29395" xr:uid="{00000000-0005-0000-0000-000067720000}"/>
    <cellStyle name="Normal 2 68" xfId="29396" xr:uid="{00000000-0005-0000-0000-000068720000}"/>
    <cellStyle name="Normal 2 68 2" xfId="29397" xr:uid="{00000000-0005-0000-0000-000069720000}"/>
    <cellStyle name="Normal 2 68 3" xfId="29398" xr:uid="{00000000-0005-0000-0000-00006A720000}"/>
    <cellStyle name="Normal 2 69" xfId="29399" xr:uid="{00000000-0005-0000-0000-00006B720000}"/>
    <cellStyle name="Normal 2 69 2" xfId="29400" xr:uid="{00000000-0005-0000-0000-00006C720000}"/>
    <cellStyle name="Normal 2 69 3" xfId="29401" xr:uid="{00000000-0005-0000-0000-00006D720000}"/>
    <cellStyle name="Normal 2 7" xfId="431" xr:uid="{00000000-0005-0000-0000-00006E720000}"/>
    <cellStyle name="Normal 2 7 2" xfId="29402" xr:uid="{00000000-0005-0000-0000-00006F720000}"/>
    <cellStyle name="Normal 2 7 3" xfId="29403" xr:uid="{00000000-0005-0000-0000-000070720000}"/>
    <cellStyle name="Normal 2 70" xfId="29404" xr:uid="{00000000-0005-0000-0000-000071720000}"/>
    <cellStyle name="Normal 2 70 2" xfId="29405" xr:uid="{00000000-0005-0000-0000-000072720000}"/>
    <cellStyle name="Normal 2 70 3" xfId="29406" xr:uid="{00000000-0005-0000-0000-000073720000}"/>
    <cellStyle name="Normal 2 71" xfId="29407" xr:uid="{00000000-0005-0000-0000-000074720000}"/>
    <cellStyle name="Normal 2 71 2" xfId="29408" xr:uid="{00000000-0005-0000-0000-000075720000}"/>
    <cellStyle name="Normal 2 71 3" xfId="29409" xr:uid="{00000000-0005-0000-0000-000076720000}"/>
    <cellStyle name="Normal 2 72" xfId="29410" xr:uid="{00000000-0005-0000-0000-000077720000}"/>
    <cellStyle name="Normal 2 72 2" xfId="29411" xr:uid="{00000000-0005-0000-0000-000078720000}"/>
    <cellStyle name="Normal 2 72 3" xfId="29412" xr:uid="{00000000-0005-0000-0000-000079720000}"/>
    <cellStyle name="Normal 2 73" xfId="29413" xr:uid="{00000000-0005-0000-0000-00007A720000}"/>
    <cellStyle name="Normal 2 73 2" xfId="29414" xr:uid="{00000000-0005-0000-0000-00007B720000}"/>
    <cellStyle name="Normal 2 73 3" xfId="29415" xr:uid="{00000000-0005-0000-0000-00007C720000}"/>
    <cellStyle name="Normal 2 74" xfId="29416" xr:uid="{00000000-0005-0000-0000-00007D720000}"/>
    <cellStyle name="Normal 2 74 2" xfId="29417" xr:uid="{00000000-0005-0000-0000-00007E720000}"/>
    <cellStyle name="Normal 2 74 3" xfId="29418" xr:uid="{00000000-0005-0000-0000-00007F720000}"/>
    <cellStyle name="Normal 2 75" xfId="29419" xr:uid="{00000000-0005-0000-0000-000080720000}"/>
    <cellStyle name="Normal 2 76" xfId="29420" xr:uid="{00000000-0005-0000-0000-000081720000}"/>
    <cellStyle name="Normal 2 77" xfId="29421" xr:uid="{00000000-0005-0000-0000-000082720000}"/>
    <cellStyle name="Normal 2 78" xfId="29422" xr:uid="{00000000-0005-0000-0000-000083720000}"/>
    <cellStyle name="Normal 2 79" xfId="29423" xr:uid="{00000000-0005-0000-0000-000084720000}"/>
    <cellStyle name="Normal 2 8" xfId="432" xr:uid="{00000000-0005-0000-0000-000085720000}"/>
    <cellStyle name="Normal 2 8 2" xfId="29424" xr:uid="{00000000-0005-0000-0000-000086720000}"/>
    <cellStyle name="Normal 2 8 3" xfId="29425" xr:uid="{00000000-0005-0000-0000-000087720000}"/>
    <cellStyle name="Normal 2 80" xfId="29426" xr:uid="{00000000-0005-0000-0000-000088720000}"/>
    <cellStyle name="Normal 2 81" xfId="29427" xr:uid="{00000000-0005-0000-0000-000089720000}"/>
    <cellStyle name="Normal 2 82" xfId="29428" xr:uid="{00000000-0005-0000-0000-00008A720000}"/>
    <cellStyle name="Normal 2 82 2" xfId="29429" xr:uid="{00000000-0005-0000-0000-00008B720000}"/>
    <cellStyle name="Normal 2 82 2 2" xfId="29430" xr:uid="{00000000-0005-0000-0000-00008C720000}"/>
    <cellStyle name="Normal 2 82 2 3" xfId="29431" xr:uid="{00000000-0005-0000-0000-00008D720000}"/>
    <cellStyle name="Normal 2 82 3" xfId="29432" xr:uid="{00000000-0005-0000-0000-00008E720000}"/>
    <cellStyle name="Normal 2 82 4" xfId="29433" xr:uid="{00000000-0005-0000-0000-00008F720000}"/>
    <cellStyle name="Normal 2 83" xfId="29434" xr:uid="{00000000-0005-0000-0000-000090720000}"/>
    <cellStyle name="Normal 2 83 2" xfId="29435" xr:uid="{00000000-0005-0000-0000-000091720000}"/>
    <cellStyle name="Normal 2 84" xfId="29436" xr:uid="{00000000-0005-0000-0000-000092720000}"/>
    <cellStyle name="Normal 2 84 2" xfId="29437" xr:uid="{00000000-0005-0000-0000-000093720000}"/>
    <cellStyle name="Normal 2 85" xfId="29438" xr:uid="{00000000-0005-0000-0000-000094720000}"/>
    <cellStyle name="Normal 2 85 2" xfId="29439" xr:uid="{00000000-0005-0000-0000-000095720000}"/>
    <cellStyle name="Normal 2 85 2 2" xfId="29440" xr:uid="{00000000-0005-0000-0000-000096720000}"/>
    <cellStyle name="Normal 2 85 3" xfId="29441" xr:uid="{00000000-0005-0000-0000-000097720000}"/>
    <cellStyle name="Normal 2 85 4" xfId="29442" xr:uid="{00000000-0005-0000-0000-000098720000}"/>
    <cellStyle name="Normal 2 85 5" xfId="29443" xr:uid="{00000000-0005-0000-0000-000099720000}"/>
    <cellStyle name="Normal 2 86" xfId="29444" xr:uid="{00000000-0005-0000-0000-00009A720000}"/>
    <cellStyle name="Normal 2 86 2" xfId="29445" xr:uid="{00000000-0005-0000-0000-00009B720000}"/>
    <cellStyle name="Normal 2 86 2 2" xfId="29446" xr:uid="{00000000-0005-0000-0000-00009C720000}"/>
    <cellStyle name="Normal 2 86 3" xfId="29447" xr:uid="{00000000-0005-0000-0000-00009D720000}"/>
    <cellStyle name="Normal 2 87" xfId="29448" xr:uid="{00000000-0005-0000-0000-00009E720000}"/>
    <cellStyle name="Normal 2 87 2" xfId="29449" xr:uid="{00000000-0005-0000-0000-00009F720000}"/>
    <cellStyle name="Normal 2 87 3" xfId="29450" xr:uid="{00000000-0005-0000-0000-0000A0720000}"/>
    <cellStyle name="Normal 2 87 4" xfId="29451" xr:uid="{00000000-0005-0000-0000-0000A1720000}"/>
    <cellStyle name="Normal 2 87 5" xfId="29452" xr:uid="{00000000-0005-0000-0000-0000A2720000}"/>
    <cellStyle name="Normal 2 88" xfId="29453" xr:uid="{00000000-0005-0000-0000-0000A3720000}"/>
    <cellStyle name="Normal 2 88 2" xfId="29454" xr:uid="{00000000-0005-0000-0000-0000A4720000}"/>
    <cellStyle name="Normal 2 88 3" xfId="29455" xr:uid="{00000000-0005-0000-0000-0000A5720000}"/>
    <cellStyle name="Normal 2 88 4" xfId="29456" xr:uid="{00000000-0005-0000-0000-0000A6720000}"/>
    <cellStyle name="Normal 2 88 5" xfId="29457" xr:uid="{00000000-0005-0000-0000-0000A7720000}"/>
    <cellStyle name="Normal 2 89" xfId="29458" xr:uid="{00000000-0005-0000-0000-0000A8720000}"/>
    <cellStyle name="Normal 2 89 2" xfId="29459" xr:uid="{00000000-0005-0000-0000-0000A9720000}"/>
    <cellStyle name="Normal 2 9" xfId="433" xr:uid="{00000000-0005-0000-0000-0000AA720000}"/>
    <cellStyle name="Normal 2 9 2" xfId="29460" xr:uid="{00000000-0005-0000-0000-0000AB720000}"/>
    <cellStyle name="Normal 2 9 3" xfId="29461" xr:uid="{00000000-0005-0000-0000-0000AC720000}"/>
    <cellStyle name="Normal 2 9 4" xfId="29462" xr:uid="{00000000-0005-0000-0000-0000AD720000}"/>
    <cellStyle name="Normal 2 9 5" xfId="29463" xr:uid="{00000000-0005-0000-0000-0000AE720000}"/>
    <cellStyle name="Normal 2 9_Enlaces" xfId="29464" xr:uid="{00000000-0005-0000-0000-0000AF720000}"/>
    <cellStyle name="Normal 2 90" xfId="29465" xr:uid="{00000000-0005-0000-0000-0000B0720000}"/>
    <cellStyle name="Normal 2 90 2" xfId="29466" xr:uid="{00000000-0005-0000-0000-0000B1720000}"/>
    <cellStyle name="Normal 2 91" xfId="29467" xr:uid="{00000000-0005-0000-0000-0000B2720000}"/>
    <cellStyle name="Normal 2 91 2" xfId="29468" xr:uid="{00000000-0005-0000-0000-0000B3720000}"/>
    <cellStyle name="Normal 2 92" xfId="29469" xr:uid="{00000000-0005-0000-0000-0000B4720000}"/>
    <cellStyle name="Normal 2 92 2" xfId="29470" xr:uid="{00000000-0005-0000-0000-0000B5720000}"/>
    <cellStyle name="Normal 2 93" xfId="29471" xr:uid="{00000000-0005-0000-0000-0000B6720000}"/>
    <cellStyle name="Normal 2 93 2" xfId="29472" xr:uid="{00000000-0005-0000-0000-0000B7720000}"/>
    <cellStyle name="Normal 2 94" xfId="29473" xr:uid="{00000000-0005-0000-0000-0000B8720000}"/>
    <cellStyle name="Normal 2 94 2" xfId="29474" xr:uid="{00000000-0005-0000-0000-0000B9720000}"/>
    <cellStyle name="Normal 2 95" xfId="29475" xr:uid="{00000000-0005-0000-0000-0000BA720000}"/>
    <cellStyle name="Normal 2 95 2" xfId="29476" xr:uid="{00000000-0005-0000-0000-0000BB720000}"/>
    <cellStyle name="Normal 2 96" xfId="29477" xr:uid="{00000000-0005-0000-0000-0000BC720000}"/>
    <cellStyle name="Normal 2 96 2" xfId="29478" xr:uid="{00000000-0005-0000-0000-0000BD720000}"/>
    <cellStyle name="Normal 2 97" xfId="29479" xr:uid="{00000000-0005-0000-0000-0000BE720000}"/>
    <cellStyle name="Normal 2 97 2" xfId="29480" xr:uid="{00000000-0005-0000-0000-0000BF720000}"/>
    <cellStyle name="Normal 2 98" xfId="29481" xr:uid="{00000000-0005-0000-0000-0000C0720000}"/>
    <cellStyle name="Normal 2 98 2" xfId="29482" xr:uid="{00000000-0005-0000-0000-0000C1720000}"/>
    <cellStyle name="Normal 2 99" xfId="29483" xr:uid="{00000000-0005-0000-0000-0000C2720000}"/>
    <cellStyle name="Normal 2 99 2" xfId="29484" xr:uid="{00000000-0005-0000-0000-0000C3720000}"/>
    <cellStyle name="Normal 20" xfId="29485" xr:uid="{00000000-0005-0000-0000-0000C4720000}"/>
    <cellStyle name="Normal 20 10" xfId="29486" xr:uid="{00000000-0005-0000-0000-0000C5720000}"/>
    <cellStyle name="Normal 20 11" xfId="29487" xr:uid="{00000000-0005-0000-0000-0000C6720000}"/>
    <cellStyle name="Normal 20 12" xfId="29488" xr:uid="{00000000-0005-0000-0000-0000C7720000}"/>
    <cellStyle name="Normal 20 13" xfId="29489" xr:uid="{00000000-0005-0000-0000-0000C8720000}"/>
    <cellStyle name="Normal 20 14" xfId="29490" xr:uid="{00000000-0005-0000-0000-0000C9720000}"/>
    <cellStyle name="Normal 20 15" xfId="29491" xr:uid="{00000000-0005-0000-0000-0000CA720000}"/>
    <cellStyle name="Normal 20 16" xfId="29492" xr:uid="{00000000-0005-0000-0000-0000CB720000}"/>
    <cellStyle name="Normal 20 17" xfId="29493" xr:uid="{00000000-0005-0000-0000-0000CC720000}"/>
    <cellStyle name="Normal 20 18" xfId="29494" xr:uid="{00000000-0005-0000-0000-0000CD720000}"/>
    <cellStyle name="Normal 20 19" xfId="29495" xr:uid="{00000000-0005-0000-0000-0000CE720000}"/>
    <cellStyle name="Normal 20 2" xfId="29496" xr:uid="{00000000-0005-0000-0000-0000CF720000}"/>
    <cellStyle name="Normal 20 2 2" xfId="29497" xr:uid="{00000000-0005-0000-0000-0000D0720000}"/>
    <cellStyle name="Normal 20 2 3" xfId="29498" xr:uid="{00000000-0005-0000-0000-0000D1720000}"/>
    <cellStyle name="Normal 20 2 4" xfId="29499" xr:uid="{00000000-0005-0000-0000-0000D2720000}"/>
    <cellStyle name="Normal 20 20" xfId="29500" xr:uid="{00000000-0005-0000-0000-0000D3720000}"/>
    <cellStyle name="Normal 20 21" xfId="29501" xr:uid="{00000000-0005-0000-0000-0000D4720000}"/>
    <cellStyle name="Normal 20 22" xfId="29502" xr:uid="{00000000-0005-0000-0000-0000D5720000}"/>
    <cellStyle name="Normal 20 23" xfId="29503" xr:uid="{00000000-0005-0000-0000-0000D6720000}"/>
    <cellStyle name="Normal 20 24" xfId="29504" xr:uid="{00000000-0005-0000-0000-0000D7720000}"/>
    <cellStyle name="Normal 20 25" xfId="29505" xr:uid="{00000000-0005-0000-0000-0000D8720000}"/>
    <cellStyle name="Normal 20 26" xfId="29506" xr:uid="{00000000-0005-0000-0000-0000D9720000}"/>
    <cellStyle name="Normal 20 3" xfId="29507" xr:uid="{00000000-0005-0000-0000-0000DA720000}"/>
    <cellStyle name="Normal 20 4" xfId="29508" xr:uid="{00000000-0005-0000-0000-0000DB720000}"/>
    <cellStyle name="Normal 20 5" xfId="29509" xr:uid="{00000000-0005-0000-0000-0000DC720000}"/>
    <cellStyle name="Normal 20 6" xfId="29510" xr:uid="{00000000-0005-0000-0000-0000DD720000}"/>
    <cellStyle name="Normal 20 7" xfId="29511" xr:uid="{00000000-0005-0000-0000-0000DE720000}"/>
    <cellStyle name="Normal 20 8" xfId="29512" xr:uid="{00000000-0005-0000-0000-0000DF720000}"/>
    <cellStyle name="Normal 20 9" xfId="29513" xr:uid="{00000000-0005-0000-0000-0000E0720000}"/>
    <cellStyle name="Normal 21" xfId="29514" xr:uid="{00000000-0005-0000-0000-0000E1720000}"/>
    <cellStyle name="Normal 21 10" xfId="29515" xr:uid="{00000000-0005-0000-0000-0000E2720000}"/>
    <cellStyle name="Normal 21 11" xfId="29516" xr:uid="{00000000-0005-0000-0000-0000E3720000}"/>
    <cellStyle name="Normal 21 12" xfId="29517" xr:uid="{00000000-0005-0000-0000-0000E4720000}"/>
    <cellStyle name="Normal 21 13" xfId="29518" xr:uid="{00000000-0005-0000-0000-0000E5720000}"/>
    <cellStyle name="Normal 21 14" xfId="29519" xr:uid="{00000000-0005-0000-0000-0000E6720000}"/>
    <cellStyle name="Normal 21 15" xfId="29520" xr:uid="{00000000-0005-0000-0000-0000E7720000}"/>
    <cellStyle name="Normal 21 16" xfId="29521" xr:uid="{00000000-0005-0000-0000-0000E8720000}"/>
    <cellStyle name="Normal 21 17" xfId="29522" xr:uid="{00000000-0005-0000-0000-0000E9720000}"/>
    <cellStyle name="Normal 21 18" xfId="29523" xr:uid="{00000000-0005-0000-0000-0000EA720000}"/>
    <cellStyle name="Normal 21 19" xfId="29524" xr:uid="{00000000-0005-0000-0000-0000EB720000}"/>
    <cellStyle name="Normal 21 2" xfId="29525" xr:uid="{00000000-0005-0000-0000-0000EC720000}"/>
    <cellStyle name="Normal 21 2 2" xfId="29526" xr:uid="{00000000-0005-0000-0000-0000ED720000}"/>
    <cellStyle name="Normal 21 2 3" xfId="29527" xr:uid="{00000000-0005-0000-0000-0000EE720000}"/>
    <cellStyle name="Normal 21 20" xfId="29528" xr:uid="{00000000-0005-0000-0000-0000EF720000}"/>
    <cellStyle name="Normal 21 21" xfId="29529" xr:uid="{00000000-0005-0000-0000-0000F0720000}"/>
    <cellStyle name="Normal 21 22" xfId="29530" xr:uid="{00000000-0005-0000-0000-0000F1720000}"/>
    <cellStyle name="Normal 21 23" xfId="29531" xr:uid="{00000000-0005-0000-0000-0000F2720000}"/>
    <cellStyle name="Normal 21 24" xfId="29532" xr:uid="{00000000-0005-0000-0000-0000F3720000}"/>
    <cellStyle name="Normal 21 25" xfId="29533" xr:uid="{00000000-0005-0000-0000-0000F4720000}"/>
    <cellStyle name="Normal 21 26" xfId="29534" xr:uid="{00000000-0005-0000-0000-0000F5720000}"/>
    <cellStyle name="Normal 21 3" xfId="29535" xr:uid="{00000000-0005-0000-0000-0000F6720000}"/>
    <cellStyle name="Normal 21 3 2" xfId="29536" xr:uid="{00000000-0005-0000-0000-0000F7720000}"/>
    <cellStyle name="Normal 21 3 3" xfId="29537" xr:uid="{00000000-0005-0000-0000-0000F8720000}"/>
    <cellStyle name="Normal 21 4" xfId="29538" xr:uid="{00000000-0005-0000-0000-0000F9720000}"/>
    <cellStyle name="Normal 21 5" xfId="29539" xr:uid="{00000000-0005-0000-0000-0000FA720000}"/>
    <cellStyle name="Normal 21 6" xfId="29540" xr:uid="{00000000-0005-0000-0000-0000FB720000}"/>
    <cellStyle name="Normal 21 7" xfId="29541" xr:uid="{00000000-0005-0000-0000-0000FC720000}"/>
    <cellStyle name="Normal 21 8" xfId="29542" xr:uid="{00000000-0005-0000-0000-0000FD720000}"/>
    <cellStyle name="Normal 21 9" xfId="29543" xr:uid="{00000000-0005-0000-0000-0000FE720000}"/>
    <cellStyle name="Normal 22" xfId="29544" xr:uid="{00000000-0005-0000-0000-0000FF720000}"/>
    <cellStyle name="Normal 22 10" xfId="29545" xr:uid="{00000000-0005-0000-0000-000000730000}"/>
    <cellStyle name="Normal 22 11" xfId="29546" xr:uid="{00000000-0005-0000-0000-000001730000}"/>
    <cellStyle name="Normal 22 12" xfId="29547" xr:uid="{00000000-0005-0000-0000-000002730000}"/>
    <cellStyle name="Normal 22 13" xfId="29548" xr:uid="{00000000-0005-0000-0000-000003730000}"/>
    <cellStyle name="Normal 22 14" xfId="29549" xr:uid="{00000000-0005-0000-0000-000004730000}"/>
    <cellStyle name="Normal 22 15" xfId="29550" xr:uid="{00000000-0005-0000-0000-000005730000}"/>
    <cellStyle name="Normal 22 16" xfId="29551" xr:uid="{00000000-0005-0000-0000-000006730000}"/>
    <cellStyle name="Normal 22 17" xfId="29552" xr:uid="{00000000-0005-0000-0000-000007730000}"/>
    <cellStyle name="Normal 22 18" xfId="29553" xr:uid="{00000000-0005-0000-0000-000008730000}"/>
    <cellStyle name="Normal 22 19" xfId="29554" xr:uid="{00000000-0005-0000-0000-000009730000}"/>
    <cellStyle name="Normal 22 2" xfId="29555" xr:uid="{00000000-0005-0000-0000-00000A730000}"/>
    <cellStyle name="Normal 22 2 2" xfId="29556" xr:uid="{00000000-0005-0000-0000-00000B730000}"/>
    <cellStyle name="Normal 22 2 3" xfId="29557" xr:uid="{00000000-0005-0000-0000-00000C730000}"/>
    <cellStyle name="Normal 22 20" xfId="29558" xr:uid="{00000000-0005-0000-0000-00000D730000}"/>
    <cellStyle name="Normal 22 21" xfId="29559" xr:uid="{00000000-0005-0000-0000-00000E730000}"/>
    <cellStyle name="Normal 22 22" xfId="29560" xr:uid="{00000000-0005-0000-0000-00000F730000}"/>
    <cellStyle name="Normal 22 23" xfId="29561" xr:uid="{00000000-0005-0000-0000-000010730000}"/>
    <cellStyle name="Normal 22 24" xfId="29562" xr:uid="{00000000-0005-0000-0000-000011730000}"/>
    <cellStyle name="Normal 22 25" xfId="29563" xr:uid="{00000000-0005-0000-0000-000012730000}"/>
    <cellStyle name="Normal 22 26" xfId="29564" xr:uid="{00000000-0005-0000-0000-000013730000}"/>
    <cellStyle name="Normal 22 3" xfId="29565" xr:uid="{00000000-0005-0000-0000-000014730000}"/>
    <cellStyle name="Normal 22 3 2" xfId="29566" xr:uid="{00000000-0005-0000-0000-000015730000}"/>
    <cellStyle name="Normal 22 3 3" xfId="29567" xr:uid="{00000000-0005-0000-0000-000016730000}"/>
    <cellStyle name="Normal 22 3 4" xfId="29568" xr:uid="{00000000-0005-0000-0000-000017730000}"/>
    <cellStyle name="Normal 22 3 5" xfId="29569" xr:uid="{00000000-0005-0000-0000-000018730000}"/>
    <cellStyle name="Normal 22 4" xfId="29570" xr:uid="{00000000-0005-0000-0000-000019730000}"/>
    <cellStyle name="Normal 22 5" xfId="29571" xr:uid="{00000000-0005-0000-0000-00001A730000}"/>
    <cellStyle name="Normal 22 6" xfId="29572" xr:uid="{00000000-0005-0000-0000-00001B730000}"/>
    <cellStyle name="Normal 22 7" xfId="29573" xr:uid="{00000000-0005-0000-0000-00001C730000}"/>
    <cellStyle name="Normal 22 8" xfId="29574" xr:uid="{00000000-0005-0000-0000-00001D730000}"/>
    <cellStyle name="Normal 22 9" xfId="29575" xr:uid="{00000000-0005-0000-0000-00001E730000}"/>
    <cellStyle name="Normal 23" xfId="29576" xr:uid="{00000000-0005-0000-0000-00001F730000}"/>
    <cellStyle name="Normal 23 10" xfId="29577" xr:uid="{00000000-0005-0000-0000-000020730000}"/>
    <cellStyle name="Normal 23 11" xfId="29578" xr:uid="{00000000-0005-0000-0000-000021730000}"/>
    <cellStyle name="Normal 23 12" xfId="29579" xr:uid="{00000000-0005-0000-0000-000022730000}"/>
    <cellStyle name="Normal 23 13" xfId="29580" xr:uid="{00000000-0005-0000-0000-000023730000}"/>
    <cellStyle name="Normal 23 14" xfId="29581" xr:uid="{00000000-0005-0000-0000-000024730000}"/>
    <cellStyle name="Normal 23 15" xfId="29582" xr:uid="{00000000-0005-0000-0000-000025730000}"/>
    <cellStyle name="Normal 23 16" xfId="29583" xr:uid="{00000000-0005-0000-0000-000026730000}"/>
    <cellStyle name="Normal 23 17" xfId="29584" xr:uid="{00000000-0005-0000-0000-000027730000}"/>
    <cellStyle name="Normal 23 18" xfId="29585" xr:uid="{00000000-0005-0000-0000-000028730000}"/>
    <cellStyle name="Normal 23 19" xfId="29586" xr:uid="{00000000-0005-0000-0000-000029730000}"/>
    <cellStyle name="Normal 23 2" xfId="29587" xr:uid="{00000000-0005-0000-0000-00002A730000}"/>
    <cellStyle name="Normal 23 2 2" xfId="29588" xr:uid="{00000000-0005-0000-0000-00002B730000}"/>
    <cellStyle name="Normal 23 2 3" xfId="29589" xr:uid="{00000000-0005-0000-0000-00002C730000}"/>
    <cellStyle name="Normal 23 20" xfId="29590" xr:uid="{00000000-0005-0000-0000-00002D730000}"/>
    <cellStyle name="Normal 23 21" xfId="29591" xr:uid="{00000000-0005-0000-0000-00002E730000}"/>
    <cellStyle name="Normal 23 22" xfId="29592" xr:uid="{00000000-0005-0000-0000-00002F730000}"/>
    <cellStyle name="Normal 23 23" xfId="29593" xr:uid="{00000000-0005-0000-0000-000030730000}"/>
    <cellStyle name="Normal 23 24" xfId="29594" xr:uid="{00000000-0005-0000-0000-000031730000}"/>
    <cellStyle name="Normal 23 25" xfId="29595" xr:uid="{00000000-0005-0000-0000-000032730000}"/>
    <cellStyle name="Normal 23 26" xfId="29596" xr:uid="{00000000-0005-0000-0000-000033730000}"/>
    <cellStyle name="Normal 23 3" xfId="29597" xr:uid="{00000000-0005-0000-0000-000034730000}"/>
    <cellStyle name="Normal 23 3 2" xfId="29598" xr:uid="{00000000-0005-0000-0000-000035730000}"/>
    <cellStyle name="Normal 23 3 3" xfId="29599" xr:uid="{00000000-0005-0000-0000-000036730000}"/>
    <cellStyle name="Normal 23 3 4" xfId="29600" xr:uid="{00000000-0005-0000-0000-000037730000}"/>
    <cellStyle name="Normal 23 3 5" xfId="29601" xr:uid="{00000000-0005-0000-0000-000038730000}"/>
    <cellStyle name="Normal 23 4" xfId="29602" xr:uid="{00000000-0005-0000-0000-000039730000}"/>
    <cellStyle name="Normal 23 5" xfId="29603" xr:uid="{00000000-0005-0000-0000-00003A730000}"/>
    <cellStyle name="Normal 23 6" xfId="29604" xr:uid="{00000000-0005-0000-0000-00003B730000}"/>
    <cellStyle name="Normal 23 7" xfId="29605" xr:uid="{00000000-0005-0000-0000-00003C730000}"/>
    <cellStyle name="Normal 23 8" xfId="29606" xr:uid="{00000000-0005-0000-0000-00003D730000}"/>
    <cellStyle name="Normal 23 9" xfId="29607" xr:uid="{00000000-0005-0000-0000-00003E730000}"/>
    <cellStyle name="Normal 24" xfId="29608" xr:uid="{00000000-0005-0000-0000-00003F730000}"/>
    <cellStyle name="Normal 24 10" xfId="29609" xr:uid="{00000000-0005-0000-0000-000040730000}"/>
    <cellStyle name="Normal 24 11" xfId="29610" xr:uid="{00000000-0005-0000-0000-000041730000}"/>
    <cellStyle name="Normal 24 12" xfId="29611" xr:uid="{00000000-0005-0000-0000-000042730000}"/>
    <cellStyle name="Normal 24 13" xfId="29612" xr:uid="{00000000-0005-0000-0000-000043730000}"/>
    <cellStyle name="Normal 24 14" xfId="29613" xr:uid="{00000000-0005-0000-0000-000044730000}"/>
    <cellStyle name="Normal 24 15" xfId="29614" xr:uid="{00000000-0005-0000-0000-000045730000}"/>
    <cellStyle name="Normal 24 16" xfId="29615" xr:uid="{00000000-0005-0000-0000-000046730000}"/>
    <cellStyle name="Normal 24 17" xfId="29616" xr:uid="{00000000-0005-0000-0000-000047730000}"/>
    <cellStyle name="Normal 24 18" xfId="29617" xr:uid="{00000000-0005-0000-0000-000048730000}"/>
    <cellStyle name="Normal 24 19" xfId="29618" xr:uid="{00000000-0005-0000-0000-000049730000}"/>
    <cellStyle name="Normal 24 2" xfId="29619" xr:uid="{00000000-0005-0000-0000-00004A730000}"/>
    <cellStyle name="Normal 24 20" xfId="29620" xr:uid="{00000000-0005-0000-0000-00004B730000}"/>
    <cellStyle name="Normal 24 21" xfId="29621" xr:uid="{00000000-0005-0000-0000-00004C730000}"/>
    <cellStyle name="Normal 24 22" xfId="29622" xr:uid="{00000000-0005-0000-0000-00004D730000}"/>
    <cellStyle name="Normal 24 23" xfId="29623" xr:uid="{00000000-0005-0000-0000-00004E730000}"/>
    <cellStyle name="Normal 24 24" xfId="29624" xr:uid="{00000000-0005-0000-0000-00004F730000}"/>
    <cellStyle name="Normal 24 25" xfId="29625" xr:uid="{00000000-0005-0000-0000-000050730000}"/>
    <cellStyle name="Normal 24 26" xfId="29626" xr:uid="{00000000-0005-0000-0000-000051730000}"/>
    <cellStyle name="Normal 24 27" xfId="29627" xr:uid="{00000000-0005-0000-0000-000052730000}"/>
    <cellStyle name="Normal 24 3" xfId="29628" xr:uid="{00000000-0005-0000-0000-000053730000}"/>
    <cellStyle name="Normal 24 4" xfId="29629" xr:uid="{00000000-0005-0000-0000-000054730000}"/>
    <cellStyle name="Normal 24 5" xfId="29630" xr:uid="{00000000-0005-0000-0000-000055730000}"/>
    <cellStyle name="Normal 24 6" xfId="29631" xr:uid="{00000000-0005-0000-0000-000056730000}"/>
    <cellStyle name="Normal 24 7" xfId="29632" xr:uid="{00000000-0005-0000-0000-000057730000}"/>
    <cellStyle name="Normal 24 8" xfId="29633" xr:uid="{00000000-0005-0000-0000-000058730000}"/>
    <cellStyle name="Normal 24 9" xfId="29634" xr:uid="{00000000-0005-0000-0000-000059730000}"/>
    <cellStyle name="Normal 25" xfId="29635" xr:uid="{00000000-0005-0000-0000-00005A730000}"/>
    <cellStyle name="Normal 25 10" xfId="29636" xr:uid="{00000000-0005-0000-0000-00005B730000}"/>
    <cellStyle name="Normal 25 11" xfId="29637" xr:uid="{00000000-0005-0000-0000-00005C730000}"/>
    <cellStyle name="Normal 25 12" xfId="29638" xr:uid="{00000000-0005-0000-0000-00005D730000}"/>
    <cellStyle name="Normal 25 13" xfId="29639" xr:uid="{00000000-0005-0000-0000-00005E730000}"/>
    <cellStyle name="Normal 25 14" xfId="29640" xr:uid="{00000000-0005-0000-0000-00005F730000}"/>
    <cellStyle name="Normal 25 15" xfId="29641" xr:uid="{00000000-0005-0000-0000-000060730000}"/>
    <cellStyle name="Normal 25 16" xfId="29642" xr:uid="{00000000-0005-0000-0000-000061730000}"/>
    <cellStyle name="Normal 25 17" xfId="29643" xr:uid="{00000000-0005-0000-0000-000062730000}"/>
    <cellStyle name="Normal 25 18" xfId="29644" xr:uid="{00000000-0005-0000-0000-000063730000}"/>
    <cellStyle name="Normal 25 19" xfId="29645" xr:uid="{00000000-0005-0000-0000-000064730000}"/>
    <cellStyle name="Normal 25 2" xfId="29646" xr:uid="{00000000-0005-0000-0000-000065730000}"/>
    <cellStyle name="Normal 25 20" xfId="29647" xr:uid="{00000000-0005-0000-0000-000066730000}"/>
    <cellStyle name="Normal 25 21" xfId="29648" xr:uid="{00000000-0005-0000-0000-000067730000}"/>
    <cellStyle name="Normal 25 22" xfId="29649" xr:uid="{00000000-0005-0000-0000-000068730000}"/>
    <cellStyle name="Normal 25 23" xfId="29650" xr:uid="{00000000-0005-0000-0000-000069730000}"/>
    <cellStyle name="Normal 25 24" xfId="29651" xr:uid="{00000000-0005-0000-0000-00006A730000}"/>
    <cellStyle name="Normal 25 25" xfId="29652" xr:uid="{00000000-0005-0000-0000-00006B730000}"/>
    <cellStyle name="Normal 25 3" xfId="29653" xr:uid="{00000000-0005-0000-0000-00006C730000}"/>
    <cellStyle name="Normal 25 4" xfId="29654" xr:uid="{00000000-0005-0000-0000-00006D730000}"/>
    <cellStyle name="Normal 25 5" xfId="29655" xr:uid="{00000000-0005-0000-0000-00006E730000}"/>
    <cellStyle name="Normal 25 6" xfId="29656" xr:uid="{00000000-0005-0000-0000-00006F730000}"/>
    <cellStyle name="Normal 25 7" xfId="29657" xr:uid="{00000000-0005-0000-0000-000070730000}"/>
    <cellStyle name="Normal 25 8" xfId="29658" xr:uid="{00000000-0005-0000-0000-000071730000}"/>
    <cellStyle name="Normal 25 9" xfId="29659" xr:uid="{00000000-0005-0000-0000-000072730000}"/>
    <cellStyle name="Normal 26" xfId="29660" xr:uid="{00000000-0005-0000-0000-000073730000}"/>
    <cellStyle name="Normal 26 10" xfId="29661" xr:uid="{00000000-0005-0000-0000-000074730000}"/>
    <cellStyle name="Normal 26 11" xfId="29662" xr:uid="{00000000-0005-0000-0000-000075730000}"/>
    <cellStyle name="Normal 26 12" xfId="29663" xr:uid="{00000000-0005-0000-0000-000076730000}"/>
    <cellStyle name="Normal 26 13" xfId="29664" xr:uid="{00000000-0005-0000-0000-000077730000}"/>
    <cellStyle name="Normal 26 14" xfId="29665" xr:uid="{00000000-0005-0000-0000-000078730000}"/>
    <cellStyle name="Normal 26 15" xfId="29666" xr:uid="{00000000-0005-0000-0000-000079730000}"/>
    <cellStyle name="Normal 26 16" xfId="29667" xr:uid="{00000000-0005-0000-0000-00007A730000}"/>
    <cellStyle name="Normal 26 17" xfId="29668" xr:uid="{00000000-0005-0000-0000-00007B730000}"/>
    <cellStyle name="Normal 26 18" xfId="29669" xr:uid="{00000000-0005-0000-0000-00007C730000}"/>
    <cellStyle name="Normal 26 19" xfId="29670" xr:uid="{00000000-0005-0000-0000-00007D730000}"/>
    <cellStyle name="Normal 26 2" xfId="29671" xr:uid="{00000000-0005-0000-0000-00007E730000}"/>
    <cellStyle name="Normal 26 20" xfId="29672" xr:uid="{00000000-0005-0000-0000-00007F730000}"/>
    <cellStyle name="Normal 26 21" xfId="29673" xr:uid="{00000000-0005-0000-0000-000080730000}"/>
    <cellStyle name="Normal 26 22" xfId="29674" xr:uid="{00000000-0005-0000-0000-000081730000}"/>
    <cellStyle name="Normal 26 23" xfId="29675" xr:uid="{00000000-0005-0000-0000-000082730000}"/>
    <cellStyle name="Normal 26 24" xfId="29676" xr:uid="{00000000-0005-0000-0000-000083730000}"/>
    <cellStyle name="Normal 26 25" xfId="29677" xr:uid="{00000000-0005-0000-0000-000084730000}"/>
    <cellStyle name="Normal 26 3" xfId="29678" xr:uid="{00000000-0005-0000-0000-000085730000}"/>
    <cellStyle name="Normal 26 4" xfId="29679" xr:uid="{00000000-0005-0000-0000-000086730000}"/>
    <cellStyle name="Normal 26 5" xfId="29680" xr:uid="{00000000-0005-0000-0000-000087730000}"/>
    <cellStyle name="Normal 26 6" xfId="29681" xr:uid="{00000000-0005-0000-0000-000088730000}"/>
    <cellStyle name="Normal 26 7" xfId="29682" xr:uid="{00000000-0005-0000-0000-000089730000}"/>
    <cellStyle name="Normal 26 8" xfId="29683" xr:uid="{00000000-0005-0000-0000-00008A730000}"/>
    <cellStyle name="Normal 26 9" xfId="29684" xr:uid="{00000000-0005-0000-0000-00008B730000}"/>
    <cellStyle name="Normal 27" xfId="29685" xr:uid="{00000000-0005-0000-0000-00008C730000}"/>
    <cellStyle name="Normal 27 2" xfId="29686" xr:uid="{00000000-0005-0000-0000-00008D730000}"/>
    <cellStyle name="Normal 28" xfId="29687" xr:uid="{00000000-0005-0000-0000-00008E730000}"/>
    <cellStyle name="Normal 28 10" xfId="29688" xr:uid="{00000000-0005-0000-0000-00008F730000}"/>
    <cellStyle name="Normal 28 11" xfId="29689" xr:uid="{00000000-0005-0000-0000-000090730000}"/>
    <cellStyle name="Normal 28 12" xfId="29690" xr:uid="{00000000-0005-0000-0000-000091730000}"/>
    <cellStyle name="Normal 28 13" xfId="29691" xr:uid="{00000000-0005-0000-0000-000092730000}"/>
    <cellStyle name="Normal 28 14" xfId="29692" xr:uid="{00000000-0005-0000-0000-000093730000}"/>
    <cellStyle name="Normal 28 15" xfId="29693" xr:uid="{00000000-0005-0000-0000-000094730000}"/>
    <cellStyle name="Normal 28 16" xfId="29694" xr:uid="{00000000-0005-0000-0000-000095730000}"/>
    <cellStyle name="Normal 28 17" xfId="29695" xr:uid="{00000000-0005-0000-0000-000096730000}"/>
    <cellStyle name="Normal 28 18" xfId="29696" xr:uid="{00000000-0005-0000-0000-000097730000}"/>
    <cellStyle name="Normal 28 19" xfId="29697" xr:uid="{00000000-0005-0000-0000-000098730000}"/>
    <cellStyle name="Normal 28 2" xfId="29698" xr:uid="{00000000-0005-0000-0000-000099730000}"/>
    <cellStyle name="Normal 28 2 2" xfId="29699" xr:uid="{00000000-0005-0000-0000-00009A730000}"/>
    <cellStyle name="Normal 28 2 3" xfId="29700" xr:uid="{00000000-0005-0000-0000-00009B730000}"/>
    <cellStyle name="Normal 28 20" xfId="29701" xr:uid="{00000000-0005-0000-0000-00009C730000}"/>
    <cellStyle name="Normal 28 21" xfId="29702" xr:uid="{00000000-0005-0000-0000-00009D730000}"/>
    <cellStyle name="Normal 28 22" xfId="29703" xr:uid="{00000000-0005-0000-0000-00009E730000}"/>
    <cellStyle name="Normal 28 23" xfId="29704" xr:uid="{00000000-0005-0000-0000-00009F730000}"/>
    <cellStyle name="Normal 28 24" xfId="29705" xr:uid="{00000000-0005-0000-0000-0000A0730000}"/>
    <cellStyle name="Normal 28 25" xfId="29706" xr:uid="{00000000-0005-0000-0000-0000A1730000}"/>
    <cellStyle name="Normal 28 26" xfId="29707" xr:uid="{00000000-0005-0000-0000-0000A2730000}"/>
    <cellStyle name="Normal 28 3" xfId="29708" xr:uid="{00000000-0005-0000-0000-0000A3730000}"/>
    <cellStyle name="Normal 28 3 2" xfId="29709" xr:uid="{00000000-0005-0000-0000-0000A4730000}"/>
    <cellStyle name="Normal 28 3 3" xfId="29710" xr:uid="{00000000-0005-0000-0000-0000A5730000}"/>
    <cellStyle name="Normal 28 4" xfId="29711" xr:uid="{00000000-0005-0000-0000-0000A6730000}"/>
    <cellStyle name="Normal 28 5" xfId="29712" xr:uid="{00000000-0005-0000-0000-0000A7730000}"/>
    <cellStyle name="Normal 28 6" xfId="29713" xr:uid="{00000000-0005-0000-0000-0000A8730000}"/>
    <cellStyle name="Normal 28 7" xfId="29714" xr:uid="{00000000-0005-0000-0000-0000A9730000}"/>
    <cellStyle name="Normal 28 8" xfId="29715" xr:uid="{00000000-0005-0000-0000-0000AA730000}"/>
    <cellStyle name="Normal 28 9" xfId="29716" xr:uid="{00000000-0005-0000-0000-0000AB730000}"/>
    <cellStyle name="Normal 29" xfId="29717" xr:uid="{00000000-0005-0000-0000-0000AC730000}"/>
    <cellStyle name="Normal 29 10" xfId="29718" xr:uid="{00000000-0005-0000-0000-0000AD730000}"/>
    <cellStyle name="Normal 29 11" xfId="29719" xr:uid="{00000000-0005-0000-0000-0000AE730000}"/>
    <cellStyle name="Normal 29 12" xfId="29720" xr:uid="{00000000-0005-0000-0000-0000AF730000}"/>
    <cellStyle name="Normal 29 13" xfId="29721" xr:uid="{00000000-0005-0000-0000-0000B0730000}"/>
    <cellStyle name="Normal 29 14" xfId="29722" xr:uid="{00000000-0005-0000-0000-0000B1730000}"/>
    <cellStyle name="Normal 29 15" xfId="29723" xr:uid="{00000000-0005-0000-0000-0000B2730000}"/>
    <cellStyle name="Normal 29 16" xfId="29724" xr:uid="{00000000-0005-0000-0000-0000B3730000}"/>
    <cellStyle name="Normal 29 17" xfId="29725" xr:uid="{00000000-0005-0000-0000-0000B4730000}"/>
    <cellStyle name="Normal 29 18" xfId="29726" xr:uid="{00000000-0005-0000-0000-0000B5730000}"/>
    <cellStyle name="Normal 29 19" xfId="29727" xr:uid="{00000000-0005-0000-0000-0000B6730000}"/>
    <cellStyle name="Normal 29 2" xfId="29728" xr:uid="{00000000-0005-0000-0000-0000B7730000}"/>
    <cellStyle name="Normal 29 2 2" xfId="29729" xr:uid="{00000000-0005-0000-0000-0000B8730000}"/>
    <cellStyle name="Normal 29 2 3" xfId="29730" xr:uid="{00000000-0005-0000-0000-0000B9730000}"/>
    <cellStyle name="Normal 29 20" xfId="29731" xr:uid="{00000000-0005-0000-0000-0000BA730000}"/>
    <cellStyle name="Normal 29 21" xfId="29732" xr:uid="{00000000-0005-0000-0000-0000BB730000}"/>
    <cellStyle name="Normal 29 22" xfId="29733" xr:uid="{00000000-0005-0000-0000-0000BC730000}"/>
    <cellStyle name="Normal 29 23" xfId="29734" xr:uid="{00000000-0005-0000-0000-0000BD730000}"/>
    <cellStyle name="Normal 29 24" xfId="29735" xr:uid="{00000000-0005-0000-0000-0000BE730000}"/>
    <cellStyle name="Normal 29 25" xfId="29736" xr:uid="{00000000-0005-0000-0000-0000BF730000}"/>
    <cellStyle name="Normal 29 26" xfId="29737" xr:uid="{00000000-0005-0000-0000-0000C0730000}"/>
    <cellStyle name="Normal 29 3" xfId="29738" xr:uid="{00000000-0005-0000-0000-0000C1730000}"/>
    <cellStyle name="Normal 29 3 2" xfId="29739" xr:uid="{00000000-0005-0000-0000-0000C2730000}"/>
    <cellStyle name="Normal 29 3 3" xfId="29740" xr:uid="{00000000-0005-0000-0000-0000C3730000}"/>
    <cellStyle name="Normal 29 4" xfId="29741" xr:uid="{00000000-0005-0000-0000-0000C4730000}"/>
    <cellStyle name="Normal 29 5" xfId="29742" xr:uid="{00000000-0005-0000-0000-0000C5730000}"/>
    <cellStyle name="Normal 29 6" xfId="29743" xr:uid="{00000000-0005-0000-0000-0000C6730000}"/>
    <cellStyle name="Normal 29 7" xfId="29744" xr:uid="{00000000-0005-0000-0000-0000C7730000}"/>
    <cellStyle name="Normal 29 8" xfId="29745" xr:uid="{00000000-0005-0000-0000-0000C8730000}"/>
    <cellStyle name="Normal 29 9" xfId="29746" xr:uid="{00000000-0005-0000-0000-0000C9730000}"/>
    <cellStyle name="Normal 3" xfId="434" xr:uid="{00000000-0005-0000-0000-0000CA730000}"/>
    <cellStyle name="Normal 3 10" xfId="29747" xr:uid="{00000000-0005-0000-0000-0000CB730000}"/>
    <cellStyle name="Normal 3 10 2" xfId="29748" xr:uid="{00000000-0005-0000-0000-0000CC730000}"/>
    <cellStyle name="Normal 3 10 3" xfId="29749" xr:uid="{00000000-0005-0000-0000-0000CD730000}"/>
    <cellStyle name="Normal 3 10 4" xfId="29750" xr:uid="{00000000-0005-0000-0000-0000CE730000}"/>
    <cellStyle name="Normal 3 10 5" xfId="29751" xr:uid="{00000000-0005-0000-0000-0000CF730000}"/>
    <cellStyle name="Normal 3 10 6" xfId="29752" xr:uid="{00000000-0005-0000-0000-0000D0730000}"/>
    <cellStyle name="Normal 3 10_Enlaces" xfId="29753" xr:uid="{00000000-0005-0000-0000-0000D1730000}"/>
    <cellStyle name="Normal 3 100" xfId="29754" xr:uid="{00000000-0005-0000-0000-0000D2730000}"/>
    <cellStyle name="Normal 3 100 2" xfId="29755" xr:uid="{00000000-0005-0000-0000-0000D3730000}"/>
    <cellStyle name="Normal 3 100 3" xfId="29756" xr:uid="{00000000-0005-0000-0000-0000D4730000}"/>
    <cellStyle name="Normal 3 101" xfId="29757" xr:uid="{00000000-0005-0000-0000-0000D5730000}"/>
    <cellStyle name="Normal 3 101 2" xfId="29758" xr:uid="{00000000-0005-0000-0000-0000D6730000}"/>
    <cellStyle name="Normal 3 101 3" xfId="29759" xr:uid="{00000000-0005-0000-0000-0000D7730000}"/>
    <cellStyle name="Normal 3 102" xfId="29760" xr:uid="{00000000-0005-0000-0000-0000D8730000}"/>
    <cellStyle name="Normal 3 102 2" xfId="29761" xr:uid="{00000000-0005-0000-0000-0000D9730000}"/>
    <cellStyle name="Normal 3 102 3" xfId="29762" xr:uid="{00000000-0005-0000-0000-0000DA730000}"/>
    <cellStyle name="Normal 3 103" xfId="29763" xr:uid="{00000000-0005-0000-0000-0000DB730000}"/>
    <cellStyle name="Normal 3 103 2" xfId="29764" xr:uid="{00000000-0005-0000-0000-0000DC730000}"/>
    <cellStyle name="Normal 3 103 3" xfId="29765" xr:uid="{00000000-0005-0000-0000-0000DD730000}"/>
    <cellStyle name="Normal 3 104" xfId="29766" xr:uid="{00000000-0005-0000-0000-0000DE730000}"/>
    <cellStyle name="Normal 3 104 2" xfId="29767" xr:uid="{00000000-0005-0000-0000-0000DF730000}"/>
    <cellStyle name="Normal 3 104 3" xfId="29768" xr:uid="{00000000-0005-0000-0000-0000E0730000}"/>
    <cellStyle name="Normal 3 105" xfId="29769" xr:uid="{00000000-0005-0000-0000-0000E1730000}"/>
    <cellStyle name="Normal 3 105 2" xfId="29770" xr:uid="{00000000-0005-0000-0000-0000E2730000}"/>
    <cellStyle name="Normal 3 105 3" xfId="29771" xr:uid="{00000000-0005-0000-0000-0000E3730000}"/>
    <cellStyle name="Normal 3 106" xfId="29772" xr:uid="{00000000-0005-0000-0000-0000E4730000}"/>
    <cellStyle name="Normal 3 106 2" xfId="29773" xr:uid="{00000000-0005-0000-0000-0000E5730000}"/>
    <cellStyle name="Normal 3 106 3" xfId="29774" xr:uid="{00000000-0005-0000-0000-0000E6730000}"/>
    <cellStyle name="Normal 3 107" xfId="29775" xr:uid="{00000000-0005-0000-0000-0000E7730000}"/>
    <cellStyle name="Normal 3 107 2" xfId="29776" xr:uid="{00000000-0005-0000-0000-0000E8730000}"/>
    <cellStyle name="Normal 3 107 3" xfId="29777" xr:uid="{00000000-0005-0000-0000-0000E9730000}"/>
    <cellStyle name="Normal 3 108" xfId="29778" xr:uid="{00000000-0005-0000-0000-0000EA730000}"/>
    <cellStyle name="Normal 3 108 2" xfId="29779" xr:uid="{00000000-0005-0000-0000-0000EB730000}"/>
    <cellStyle name="Normal 3 108 3" xfId="29780" xr:uid="{00000000-0005-0000-0000-0000EC730000}"/>
    <cellStyle name="Normal 3 109" xfId="29781" xr:uid="{00000000-0005-0000-0000-0000ED730000}"/>
    <cellStyle name="Normal 3 109 2" xfId="29782" xr:uid="{00000000-0005-0000-0000-0000EE730000}"/>
    <cellStyle name="Normal 3 109 3" xfId="29783" xr:uid="{00000000-0005-0000-0000-0000EF730000}"/>
    <cellStyle name="Normal 3 11" xfId="29784" xr:uid="{00000000-0005-0000-0000-0000F0730000}"/>
    <cellStyle name="Normal 3 11 2" xfId="29785" xr:uid="{00000000-0005-0000-0000-0000F1730000}"/>
    <cellStyle name="Normal 3 11 3" xfId="29786" xr:uid="{00000000-0005-0000-0000-0000F2730000}"/>
    <cellStyle name="Normal 3 11 4" xfId="29787" xr:uid="{00000000-0005-0000-0000-0000F3730000}"/>
    <cellStyle name="Normal 3 11_Enlaces" xfId="29788" xr:uid="{00000000-0005-0000-0000-0000F4730000}"/>
    <cellStyle name="Normal 3 110" xfId="29789" xr:uid="{00000000-0005-0000-0000-0000F5730000}"/>
    <cellStyle name="Normal 3 110 2" xfId="29790" xr:uid="{00000000-0005-0000-0000-0000F6730000}"/>
    <cellStyle name="Normal 3 110 3" xfId="29791" xr:uid="{00000000-0005-0000-0000-0000F7730000}"/>
    <cellStyle name="Normal 3 111" xfId="29792" xr:uid="{00000000-0005-0000-0000-0000F8730000}"/>
    <cellStyle name="Normal 3 111 2" xfId="29793" xr:uid="{00000000-0005-0000-0000-0000F9730000}"/>
    <cellStyle name="Normal 3 111 3" xfId="29794" xr:uid="{00000000-0005-0000-0000-0000FA730000}"/>
    <cellStyle name="Normal 3 112" xfId="29795" xr:uid="{00000000-0005-0000-0000-0000FB730000}"/>
    <cellStyle name="Normal 3 112 2" xfId="29796" xr:uid="{00000000-0005-0000-0000-0000FC730000}"/>
    <cellStyle name="Normal 3 112 3" xfId="29797" xr:uid="{00000000-0005-0000-0000-0000FD730000}"/>
    <cellStyle name="Normal 3 113" xfId="29798" xr:uid="{00000000-0005-0000-0000-0000FE730000}"/>
    <cellStyle name="Normal 3 113 2" xfId="29799" xr:uid="{00000000-0005-0000-0000-0000FF730000}"/>
    <cellStyle name="Normal 3 113 3" xfId="29800" xr:uid="{00000000-0005-0000-0000-000000740000}"/>
    <cellStyle name="Normal 3 114" xfId="29801" xr:uid="{00000000-0005-0000-0000-000001740000}"/>
    <cellStyle name="Normal 3 114 2" xfId="29802" xr:uid="{00000000-0005-0000-0000-000002740000}"/>
    <cellStyle name="Normal 3 114 3" xfId="29803" xr:uid="{00000000-0005-0000-0000-000003740000}"/>
    <cellStyle name="Normal 3 115" xfId="29804" xr:uid="{00000000-0005-0000-0000-000004740000}"/>
    <cellStyle name="Normal 3 115 2" xfId="29805" xr:uid="{00000000-0005-0000-0000-000005740000}"/>
    <cellStyle name="Normal 3 115 3" xfId="29806" xr:uid="{00000000-0005-0000-0000-000006740000}"/>
    <cellStyle name="Normal 3 116" xfId="29807" xr:uid="{00000000-0005-0000-0000-000007740000}"/>
    <cellStyle name="Normal 3 116 2" xfId="29808" xr:uid="{00000000-0005-0000-0000-000008740000}"/>
    <cellStyle name="Normal 3 116 3" xfId="29809" xr:uid="{00000000-0005-0000-0000-000009740000}"/>
    <cellStyle name="Normal 3 117" xfId="29810" xr:uid="{00000000-0005-0000-0000-00000A740000}"/>
    <cellStyle name="Normal 3 117 2" xfId="29811" xr:uid="{00000000-0005-0000-0000-00000B740000}"/>
    <cellStyle name="Normal 3 117 3" xfId="29812" xr:uid="{00000000-0005-0000-0000-00000C740000}"/>
    <cellStyle name="Normal 3 118" xfId="29813" xr:uid="{00000000-0005-0000-0000-00000D740000}"/>
    <cellStyle name="Normal 3 118 2" xfId="29814" xr:uid="{00000000-0005-0000-0000-00000E740000}"/>
    <cellStyle name="Normal 3 118 3" xfId="29815" xr:uid="{00000000-0005-0000-0000-00000F740000}"/>
    <cellStyle name="Normal 3 119" xfId="29816" xr:uid="{00000000-0005-0000-0000-000010740000}"/>
    <cellStyle name="Normal 3 119 2" xfId="29817" xr:uid="{00000000-0005-0000-0000-000011740000}"/>
    <cellStyle name="Normal 3 119 3" xfId="29818" xr:uid="{00000000-0005-0000-0000-000012740000}"/>
    <cellStyle name="Normal 3 12" xfId="29819" xr:uid="{00000000-0005-0000-0000-000013740000}"/>
    <cellStyle name="Normal 3 12 2" xfId="29820" xr:uid="{00000000-0005-0000-0000-000014740000}"/>
    <cellStyle name="Normal 3 12 3" xfId="29821" xr:uid="{00000000-0005-0000-0000-000015740000}"/>
    <cellStyle name="Normal 3 12_Enlaces" xfId="29822" xr:uid="{00000000-0005-0000-0000-000016740000}"/>
    <cellStyle name="Normal 3 120" xfId="29823" xr:uid="{00000000-0005-0000-0000-000017740000}"/>
    <cellStyle name="Normal 3 120 2" xfId="29824" xr:uid="{00000000-0005-0000-0000-000018740000}"/>
    <cellStyle name="Normal 3 120 3" xfId="29825" xr:uid="{00000000-0005-0000-0000-000019740000}"/>
    <cellStyle name="Normal 3 121" xfId="29826" xr:uid="{00000000-0005-0000-0000-00001A740000}"/>
    <cellStyle name="Normal 3 121 2" xfId="29827" xr:uid="{00000000-0005-0000-0000-00001B740000}"/>
    <cellStyle name="Normal 3 121 3" xfId="29828" xr:uid="{00000000-0005-0000-0000-00001C740000}"/>
    <cellStyle name="Normal 3 122" xfId="29829" xr:uid="{00000000-0005-0000-0000-00001D740000}"/>
    <cellStyle name="Normal 3 122 2" xfId="29830" xr:uid="{00000000-0005-0000-0000-00001E740000}"/>
    <cellStyle name="Normal 3 122 3" xfId="29831" xr:uid="{00000000-0005-0000-0000-00001F740000}"/>
    <cellStyle name="Normal 3 123" xfId="29832" xr:uid="{00000000-0005-0000-0000-000020740000}"/>
    <cellStyle name="Normal 3 123 2" xfId="29833" xr:uid="{00000000-0005-0000-0000-000021740000}"/>
    <cellStyle name="Normal 3 123 3" xfId="29834" xr:uid="{00000000-0005-0000-0000-000022740000}"/>
    <cellStyle name="Normal 3 124" xfId="29835" xr:uid="{00000000-0005-0000-0000-000023740000}"/>
    <cellStyle name="Normal 3 125" xfId="29836" xr:uid="{00000000-0005-0000-0000-000024740000}"/>
    <cellStyle name="Normal 3 126" xfId="29837" xr:uid="{00000000-0005-0000-0000-000025740000}"/>
    <cellStyle name="Normal 3 127" xfId="29838" xr:uid="{00000000-0005-0000-0000-000026740000}"/>
    <cellStyle name="Normal 3 128" xfId="29839" xr:uid="{00000000-0005-0000-0000-000027740000}"/>
    <cellStyle name="Normal 3 129" xfId="29840" xr:uid="{00000000-0005-0000-0000-000028740000}"/>
    <cellStyle name="Normal 3 13" xfId="29841" xr:uid="{00000000-0005-0000-0000-000029740000}"/>
    <cellStyle name="Normal 3 13 2" xfId="29842" xr:uid="{00000000-0005-0000-0000-00002A740000}"/>
    <cellStyle name="Normal 3 13 3" xfId="29843" xr:uid="{00000000-0005-0000-0000-00002B740000}"/>
    <cellStyle name="Normal 3 13_Enlaces" xfId="29844" xr:uid="{00000000-0005-0000-0000-00002C740000}"/>
    <cellStyle name="Normal 3 130" xfId="29845" xr:uid="{00000000-0005-0000-0000-00002D740000}"/>
    <cellStyle name="Normal 3 131" xfId="29846" xr:uid="{00000000-0005-0000-0000-00002E740000}"/>
    <cellStyle name="Normal 3 131 2" xfId="29847" xr:uid="{00000000-0005-0000-0000-00002F740000}"/>
    <cellStyle name="Normal 3 132" xfId="29848" xr:uid="{00000000-0005-0000-0000-000030740000}"/>
    <cellStyle name="Normal 3 132 2" xfId="29849" xr:uid="{00000000-0005-0000-0000-000031740000}"/>
    <cellStyle name="Normal 3 133" xfId="29850" xr:uid="{00000000-0005-0000-0000-000032740000}"/>
    <cellStyle name="Normal 3 133 2" xfId="29851" xr:uid="{00000000-0005-0000-0000-000033740000}"/>
    <cellStyle name="Normal 3 134" xfId="29852" xr:uid="{00000000-0005-0000-0000-000034740000}"/>
    <cellStyle name="Normal 3 134 2" xfId="29853" xr:uid="{00000000-0005-0000-0000-000035740000}"/>
    <cellStyle name="Normal 3 135" xfId="29854" xr:uid="{00000000-0005-0000-0000-000036740000}"/>
    <cellStyle name="Normal 3 135 2" xfId="29855" xr:uid="{00000000-0005-0000-0000-000037740000}"/>
    <cellStyle name="Normal 3 136" xfId="29856" xr:uid="{00000000-0005-0000-0000-000038740000}"/>
    <cellStyle name="Normal 3 136 2" xfId="29857" xr:uid="{00000000-0005-0000-0000-000039740000}"/>
    <cellStyle name="Normal 3 137" xfId="29858" xr:uid="{00000000-0005-0000-0000-00003A740000}"/>
    <cellStyle name="Normal 3 137 2" xfId="29859" xr:uid="{00000000-0005-0000-0000-00003B740000}"/>
    <cellStyle name="Normal 3 138" xfId="29860" xr:uid="{00000000-0005-0000-0000-00003C740000}"/>
    <cellStyle name="Normal 3 138 2" xfId="29861" xr:uid="{00000000-0005-0000-0000-00003D740000}"/>
    <cellStyle name="Normal 3 139" xfId="29862" xr:uid="{00000000-0005-0000-0000-00003E740000}"/>
    <cellStyle name="Normal 3 139 2" xfId="29863" xr:uid="{00000000-0005-0000-0000-00003F740000}"/>
    <cellStyle name="Normal 3 14" xfId="29864" xr:uid="{00000000-0005-0000-0000-000040740000}"/>
    <cellStyle name="Normal 3 14 2" xfId="29865" xr:uid="{00000000-0005-0000-0000-000041740000}"/>
    <cellStyle name="Normal 3 14 3" xfId="29866" xr:uid="{00000000-0005-0000-0000-000042740000}"/>
    <cellStyle name="Normal 3 14_Enlaces" xfId="29867" xr:uid="{00000000-0005-0000-0000-000043740000}"/>
    <cellStyle name="Normal 3 140" xfId="29868" xr:uid="{00000000-0005-0000-0000-000044740000}"/>
    <cellStyle name="Normal 3 140 2" xfId="29869" xr:uid="{00000000-0005-0000-0000-000045740000}"/>
    <cellStyle name="Normal 3 141" xfId="29870" xr:uid="{00000000-0005-0000-0000-000046740000}"/>
    <cellStyle name="Normal 3 141 2" xfId="29871" xr:uid="{00000000-0005-0000-0000-000047740000}"/>
    <cellStyle name="Normal 3 142" xfId="29872" xr:uid="{00000000-0005-0000-0000-000048740000}"/>
    <cellStyle name="Normal 3 143" xfId="29873" xr:uid="{00000000-0005-0000-0000-000049740000}"/>
    <cellStyle name="Normal 3 143 2" xfId="29874" xr:uid="{00000000-0005-0000-0000-00004A740000}"/>
    <cellStyle name="Normal 3 144" xfId="29875" xr:uid="{00000000-0005-0000-0000-00004B740000}"/>
    <cellStyle name="Normal 3 145" xfId="29876" xr:uid="{00000000-0005-0000-0000-00004C740000}"/>
    <cellStyle name="Normal 3 15" xfId="29877" xr:uid="{00000000-0005-0000-0000-00004D740000}"/>
    <cellStyle name="Normal 3 15 2" xfId="29878" xr:uid="{00000000-0005-0000-0000-00004E740000}"/>
    <cellStyle name="Normal 3 15 3" xfId="29879" xr:uid="{00000000-0005-0000-0000-00004F740000}"/>
    <cellStyle name="Normal 3 15_Enlaces" xfId="29880" xr:uid="{00000000-0005-0000-0000-000050740000}"/>
    <cellStyle name="Normal 3 16" xfId="29881" xr:uid="{00000000-0005-0000-0000-000051740000}"/>
    <cellStyle name="Normal 3 16 2" xfId="29882" xr:uid="{00000000-0005-0000-0000-000052740000}"/>
    <cellStyle name="Normal 3 16 3" xfId="29883" xr:uid="{00000000-0005-0000-0000-000053740000}"/>
    <cellStyle name="Normal 3 16_Enlaces" xfId="29884" xr:uid="{00000000-0005-0000-0000-000054740000}"/>
    <cellStyle name="Normal 3 17" xfId="29885" xr:uid="{00000000-0005-0000-0000-000055740000}"/>
    <cellStyle name="Normal 3 17 2" xfId="29886" xr:uid="{00000000-0005-0000-0000-000056740000}"/>
    <cellStyle name="Normal 3 17 3" xfId="29887" xr:uid="{00000000-0005-0000-0000-000057740000}"/>
    <cellStyle name="Normal 3 17_Enlaces" xfId="29888" xr:uid="{00000000-0005-0000-0000-000058740000}"/>
    <cellStyle name="Normal 3 18" xfId="29889" xr:uid="{00000000-0005-0000-0000-000059740000}"/>
    <cellStyle name="Normal 3 18 2" xfId="29890" xr:uid="{00000000-0005-0000-0000-00005A740000}"/>
    <cellStyle name="Normal 3 18 3" xfId="29891" xr:uid="{00000000-0005-0000-0000-00005B740000}"/>
    <cellStyle name="Normal 3 18_Enlaces" xfId="29892" xr:uid="{00000000-0005-0000-0000-00005C740000}"/>
    <cellStyle name="Normal 3 19" xfId="29893" xr:uid="{00000000-0005-0000-0000-00005D740000}"/>
    <cellStyle name="Normal 3 19 2" xfId="29894" xr:uid="{00000000-0005-0000-0000-00005E740000}"/>
    <cellStyle name="Normal 3 19 3" xfId="29895" xr:uid="{00000000-0005-0000-0000-00005F740000}"/>
    <cellStyle name="Normal 3 19_Enlaces" xfId="29896" xr:uid="{00000000-0005-0000-0000-000060740000}"/>
    <cellStyle name="Normal 3 2" xfId="435" xr:uid="{00000000-0005-0000-0000-000061740000}"/>
    <cellStyle name="Normal 3 2 10" xfId="29897" xr:uid="{00000000-0005-0000-0000-000062740000}"/>
    <cellStyle name="Normal 3 2 10 2" xfId="29898" xr:uid="{00000000-0005-0000-0000-000063740000}"/>
    <cellStyle name="Normal 3 2 10 3" xfId="29899" xr:uid="{00000000-0005-0000-0000-000064740000}"/>
    <cellStyle name="Normal 3 2 11" xfId="29900" xr:uid="{00000000-0005-0000-0000-000065740000}"/>
    <cellStyle name="Normal 3 2 11 2" xfId="29901" xr:uid="{00000000-0005-0000-0000-000066740000}"/>
    <cellStyle name="Normal 3 2 12" xfId="29902" xr:uid="{00000000-0005-0000-0000-000067740000}"/>
    <cellStyle name="Normal 3 2 12 2" xfId="29903" xr:uid="{00000000-0005-0000-0000-000068740000}"/>
    <cellStyle name="Normal 3 2 13" xfId="29904" xr:uid="{00000000-0005-0000-0000-000069740000}"/>
    <cellStyle name="Normal 3 2 13 2" xfId="29905" xr:uid="{00000000-0005-0000-0000-00006A740000}"/>
    <cellStyle name="Normal 3 2 14" xfId="29906" xr:uid="{00000000-0005-0000-0000-00006B740000}"/>
    <cellStyle name="Normal 3 2 14 2" xfId="29907" xr:uid="{00000000-0005-0000-0000-00006C740000}"/>
    <cellStyle name="Normal 3 2 15" xfId="29908" xr:uid="{00000000-0005-0000-0000-00006D740000}"/>
    <cellStyle name="Normal 3 2 15 2" xfId="29909" xr:uid="{00000000-0005-0000-0000-00006E740000}"/>
    <cellStyle name="Normal 3 2 16" xfId="29910" xr:uid="{00000000-0005-0000-0000-00006F740000}"/>
    <cellStyle name="Normal 3 2 16 2" xfId="29911" xr:uid="{00000000-0005-0000-0000-000070740000}"/>
    <cellStyle name="Normal 3 2 17" xfId="29912" xr:uid="{00000000-0005-0000-0000-000071740000}"/>
    <cellStyle name="Normal 3 2 17 2" xfId="29913" xr:uid="{00000000-0005-0000-0000-000072740000}"/>
    <cellStyle name="Normal 3 2 18" xfId="29914" xr:uid="{00000000-0005-0000-0000-000073740000}"/>
    <cellStyle name="Normal 3 2 18 2" xfId="29915" xr:uid="{00000000-0005-0000-0000-000074740000}"/>
    <cellStyle name="Normal 3 2 19" xfId="29916" xr:uid="{00000000-0005-0000-0000-000075740000}"/>
    <cellStyle name="Normal 3 2 19 2" xfId="29917" xr:uid="{00000000-0005-0000-0000-000076740000}"/>
    <cellStyle name="Normal 3 2 2" xfId="29918" xr:uid="{00000000-0005-0000-0000-000077740000}"/>
    <cellStyle name="Normal 3 2 2 2" xfId="29919" xr:uid="{00000000-0005-0000-0000-000078740000}"/>
    <cellStyle name="Normal 3 2 2 2 2" xfId="29920" xr:uid="{00000000-0005-0000-0000-000079740000}"/>
    <cellStyle name="Normal 3 2 20" xfId="29921" xr:uid="{00000000-0005-0000-0000-00007A740000}"/>
    <cellStyle name="Normal 3 2 20 2" xfId="29922" xr:uid="{00000000-0005-0000-0000-00007B740000}"/>
    <cellStyle name="Normal 3 2 21" xfId="29923" xr:uid="{00000000-0005-0000-0000-00007C740000}"/>
    <cellStyle name="Normal 3 2 21 2" xfId="29924" xr:uid="{00000000-0005-0000-0000-00007D740000}"/>
    <cellStyle name="Normal 3 2 22" xfId="29925" xr:uid="{00000000-0005-0000-0000-00007E740000}"/>
    <cellStyle name="Normal 3 2 22 2" xfId="29926" xr:uid="{00000000-0005-0000-0000-00007F740000}"/>
    <cellStyle name="Normal 3 2 23" xfId="29927" xr:uid="{00000000-0005-0000-0000-000080740000}"/>
    <cellStyle name="Normal 3 2 23 2" xfId="29928" xr:uid="{00000000-0005-0000-0000-000081740000}"/>
    <cellStyle name="Normal 3 2 24" xfId="29929" xr:uid="{00000000-0005-0000-0000-000082740000}"/>
    <cellStyle name="Normal 3 2 24 2" xfId="29930" xr:uid="{00000000-0005-0000-0000-000083740000}"/>
    <cellStyle name="Normal 3 2 25" xfId="29931" xr:uid="{00000000-0005-0000-0000-000084740000}"/>
    <cellStyle name="Normal 3 2 25 2" xfId="29932" xr:uid="{00000000-0005-0000-0000-000085740000}"/>
    <cellStyle name="Normal 3 2 26" xfId="29933" xr:uid="{00000000-0005-0000-0000-000086740000}"/>
    <cellStyle name="Normal 3 2 27" xfId="29934" xr:uid="{00000000-0005-0000-0000-000087740000}"/>
    <cellStyle name="Normal 3 2 28" xfId="29935" xr:uid="{00000000-0005-0000-0000-000088740000}"/>
    <cellStyle name="Normal 3 2 29" xfId="29936" xr:uid="{00000000-0005-0000-0000-000089740000}"/>
    <cellStyle name="Normal 3 2 3" xfId="29937" xr:uid="{00000000-0005-0000-0000-00008A740000}"/>
    <cellStyle name="Normal 3 2 3 2" xfId="29938" xr:uid="{00000000-0005-0000-0000-00008B740000}"/>
    <cellStyle name="Normal 3 2 3 3" xfId="29939" xr:uid="{00000000-0005-0000-0000-00008C740000}"/>
    <cellStyle name="Normal 3 2 30" xfId="29940" xr:uid="{00000000-0005-0000-0000-00008D740000}"/>
    <cellStyle name="Normal 3 2 31" xfId="29941" xr:uid="{00000000-0005-0000-0000-00008E740000}"/>
    <cellStyle name="Normal 3 2 32" xfId="29942" xr:uid="{00000000-0005-0000-0000-00008F740000}"/>
    <cellStyle name="Normal 3 2 33" xfId="29943" xr:uid="{00000000-0005-0000-0000-000090740000}"/>
    <cellStyle name="Normal 3 2 34" xfId="29944" xr:uid="{00000000-0005-0000-0000-000091740000}"/>
    <cellStyle name="Normal 3 2 35" xfId="29945" xr:uid="{00000000-0005-0000-0000-000092740000}"/>
    <cellStyle name="Normal 3 2 36" xfId="29946" xr:uid="{00000000-0005-0000-0000-000093740000}"/>
    <cellStyle name="Normal 3 2 37" xfId="29947" xr:uid="{00000000-0005-0000-0000-000094740000}"/>
    <cellStyle name="Normal 3 2 38" xfId="29948" xr:uid="{00000000-0005-0000-0000-000095740000}"/>
    <cellStyle name="Normal 3 2 39" xfId="29949" xr:uid="{00000000-0005-0000-0000-000096740000}"/>
    <cellStyle name="Normal 3 2 4" xfId="29950" xr:uid="{00000000-0005-0000-0000-000097740000}"/>
    <cellStyle name="Normal 3 2 4 2" xfId="29951" xr:uid="{00000000-0005-0000-0000-000098740000}"/>
    <cellStyle name="Normal 3 2 4 3" xfId="29952" xr:uid="{00000000-0005-0000-0000-000099740000}"/>
    <cellStyle name="Normal 3 2 40" xfId="29953" xr:uid="{00000000-0005-0000-0000-00009A740000}"/>
    <cellStyle name="Normal 3 2 41" xfId="29954" xr:uid="{00000000-0005-0000-0000-00009B740000}"/>
    <cellStyle name="Normal 3 2 42" xfId="29955" xr:uid="{00000000-0005-0000-0000-00009C740000}"/>
    <cellStyle name="Normal 3 2 43" xfId="29956" xr:uid="{00000000-0005-0000-0000-00009D740000}"/>
    <cellStyle name="Normal 3 2 44" xfId="29957" xr:uid="{00000000-0005-0000-0000-00009E740000}"/>
    <cellStyle name="Normal 3 2 45" xfId="29958" xr:uid="{00000000-0005-0000-0000-00009F740000}"/>
    <cellStyle name="Normal 3 2 46" xfId="29959" xr:uid="{00000000-0005-0000-0000-0000A0740000}"/>
    <cellStyle name="Normal 3 2 47" xfId="29960" xr:uid="{00000000-0005-0000-0000-0000A1740000}"/>
    <cellStyle name="Normal 3 2 48" xfId="29961" xr:uid="{00000000-0005-0000-0000-0000A2740000}"/>
    <cellStyle name="Normal 3 2 49" xfId="29962" xr:uid="{00000000-0005-0000-0000-0000A3740000}"/>
    <cellStyle name="Normal 3 2 5" xfId="29963" xr:uid="{00000000-0005-0000-0000-0000A4740000}"/>
    <cellStyle name="Normal 3 2 5 2" xfId="29964" xr:uid="{00000000-0005-0000-0000-0000A5740000}"/>
    <cellStyle name="Normal 3 2 5 3" xfId="29965" xr:uid="{00000000-0005-0000-0000-0000A6740000}"/>
    <cellStyle name="Normal 3 2 50" xfId="29966" xr:uid="{00000000-0005-0000-0000-0000A7740000}"/>
    <cellStyle name="Normal 3 2 51" xfId="29967" xr:uid="{00000000-0005-0000-0000-0000A8740000}"/>
    <cellStyle name="Normal 3 2 52" xfId="29968" xr:uid="{00000000-0005-0000-0000-0000A9740000}"/>
    <cellStyle name="Normal 3 2 53" xfId="29969" xr:uid="{00000000-0005-0000-0000-0000AA740000}"/>
    <cellStyle name="Normal 3 2 54" xfId="29970" xr:uid="{00000000-0005-0000-0000-0000AB740000}"/>
    <cellStyle name="Normal 3 2 55" xfId="29971" xr:uid="{00000000-0005-0000-0000-0000AC740000}"/>
    <cellStyle name="Normal 3 2 56" xfId="29972" xr:uid="{00000000-0005-0000-0000-0000AD740000}"/>
    <cellStyle name="Normal 3 2 57" xfId="29973" xr:uid="{00000000-0005-0000-0000-0000AE740000}"/>
    <cellStyle name="Normal 3 2 58" xfId="29974" xr:uid="{00000000-0005-0000-0000-0000AF740000}"/>
    <cellStyle name="Normal 3 2 59" xfId="29975" xr:uid="{00000000-0005-0000-0000-0000B0740000}"/>
    <cellStyle name="Normal 3 2 6" xfId="29976" xr:uid="{00000000-0005-0000-0000-0000B1740000}"/>
    <cellStyle name="Normal 3 2 6 2" xfId="29977" xr:uid="{00000000-0005-0000-0000-0000B2740000}"/>
    <cellStyle name="Normal 3 2 6 3" xfId="29978" xr:uid="{00000000-0005-0000-0000-0000B3740000}"/>
    <cellStyle name="Normal 3 2 60" xfId="29979" xr:uid="{00000000-0005-0000-0000-0000B4740000}"/>
    <cellStyle name="Normal 3 2 61" xfId="29980" xr:uid="{00000000-0005-0000-0000-0000B5740000}"/>
    <cellStyle name="Normal 3 2 62" xfId="29981" xr:uid="{00000000-0005-0000-0000-0000B6740000}"/>
    <cellStyle name="Normal 3 2 63" xfId="29982" xr:uid="{00000000-0005-0000-0000-0000B7740000}"/>
    <cellStyle name="Normal 3 2 64" xfId="29983" xr:uid="{00000000-0005-0000-0000-0000B8740000}"/>
    <cellStyle name="Normal 3 2 65" xfId="29984" xr:uid="{00000000-0005-0000-0000-0000B9740000}"/>
    <cellStyle name="Normal 3 2 66" xfId="29985" xr:uid="{00000000-0005-0000-0000-0000BA740000}"/>
    <cellStyle name="Normal 3 2 67" xfId="29986" xr:uid="{00000000-0005-0000-0000-0000BB740000}"/>
    <cellStyle name="Normal 3 2 68" xfId="29987" xr:uid="{00000000-0005-0000-0000-0000BC740000}"/>
    <cellStyle name="Normal 3 2 69" xfId="29988" xr:uid="{00000000-0005-0000-0000-0000BD740000}"/>
    <cellStyle name="Normal 3 2 7" xfId="29989" xr:uid="{00000000-0005-0000-0000-0000BE740000}"/>
    <cellStyle name="Normal 3 2 7 2" xfId="29990" xr:uid="{00000000-0005-0000-0000-0000BF740000}"/>
    <cellStyle name="Normal 3 2 7 3" xfId="29991" xr:uid="{00000000-0005-0000-0000-0000C0740000}"/>
    <cellStyle name="Normal 3 2 70" xfId="29992" xr:uid="{00000000-0005-0000-0000-0000C1740000}"/>
    <cellStyle name="Normal 3 2 71" xfId="29993" xr:uid="{00000000-0005-0000-0000-0000C2740000}"/>
    <cellStyle name="Normal 3 2 72" xfId="29994" xr:uid="{00000000-0005-0000-0000-0000C3740000}"/>
    <cellStyle name="Normal 3 2 73" xfId="29995" xr:uid="{00000000-0005-0000-0000-0000C4740000}"/>
    <cellStyle name="Normal 3 2 74" xfId="29996" xr:uid="{00000000-0005-0000-0000-0000C5740000}"/>
    <cellStyle name="Normal 3 2 75" xfId="29997" xr:uid="{00000000-0005-0000-0000-0000C6740000}"/>
    <cellStyle name="Normal 3 2 76" xfId="29998" xr:uid="{00000000-0005-0000-0000-0000C7740000}"/>
    <cellStyle name="Normal 3 2 77" xfId="29999" xr:uid="{00000000-0005-0000-0000-0000C8740000}"/>
    <cellStyle name="Normal 3 2 78" xfId="30000" xr:uid="{00000000-0005-0000-0000-0000C9740000}"/>
    <cellStyle name="Normal 3 2 79" xfId="30001" xr:uid="{00000000-0005-0000-0000-0000CA740000}"/>
    <cellStyle name="Normal 3 2 8" xfId="30002" xr:uid="{00000000-0005-0000-0000-0000CB740000}"/>
    <cellStyle name="Normal 3 2 8 2" xfId="30003" xr:uid="{00000000-0005-0000-0000-0000CC740000}"/>
    <cellStyle name="Normal 3 2 8 3" xfId="30004" xr:uid="{00000000-0005-0000-0000-0000CD740000}"/>
    <cellStyle name="Normal 3 2 80" xfId="30005" xr:uid="{00000000-0005-0000-0000-0000CE740000}"/>
    <cellStyle name="Normal 3 2 81" xfId="30006" xr:uid="{00000000-0005-0000-0000-0000CF740000}"/>
    <cellStyle name="Normal 3 2 82" xfId="30007" xr:uid="{00000000-0005-0000-0000-0000D0740000}"/>
    <cellStyle name="Normal 3 2 83" xfId="30008" xr:uid="{00000000-0005-0000-0000-0000D1740000}"/>
    <cellStyle name="Normal 3 2 84" xfId="30009" xr:uid="{00000000-0005-0000-0000-0000D2740000}"/>
    <cellStyle name="Normal 3 2 85" xfId="30010" xr:uid="{00000000-0005-0000-0000-0000D3740000}"/>
    <cellStyle name="Normal 3 2 86" xfId="30011" xr:uid="{00000000-0005-0000-0000-0000D4740000}"/>
    <cellStyle name="Normal 3 2 87" xfId="30012" xr:uid="{00000000-0005-0000-0000-0000D5740000}"/>
    <cellStyle name="Normal 3 2 88" xfId="30013" xr:uid="{00000000-0005-0000-0000-0000D6740000}"/>
    <cellStyle name="Normal 3 2 89" xfId="30014" xr:uid="{00000000-0005-0000-0000-0000D7740000}"/>
    <cellStyle name="Normal 3 2 9" xfId="30015" xr:uid="{00000000-0005-0000-0000-0000D8740000}"/>
    <cellStyle name="Normal 3 2 9 2" xfId="30016" xr:uid="{00000000-0005-0000-0000-0000D9740000}"/>
    <cellStyle name="Normal 3 2 9 3" xfId="30017" xr:uid="{00000000-0005-0000-0000-0000DA740000}"/>
    <cellStyle name="Normal 3 2 90" xfId="30018" xr:uid="{00000000-0005-0000-0000-0000DB740000}"/>
    <cellStyle name="Normal 3 2 91" xfId="30019" xr:uid="{00000000-0005-0000-0000-0000DC740000}"/>
    <cellStyle name="Normal 3 2 92" xfId="30020" xr:uid="{00000000-0005-0000-0000-0000DD740000}"/>
    <cellStyle name="Normal 3 2 93" xfId="30021" xr:uid="{00000000-0005-0000-0000-0000DE740000}"/>
    <cellStyle name="Normal 3 2 94" xfId="30022" xr:uid="{00000000-0005-0000-0000-0000DF740000}"/>
    <cellStyle name="Normal 3 2_Xa Parametrización de Usuarios" xfId="30023" xr:uid="{00000000-0005-0000-0000-0000E0740000}"/>
    <cellStyle name="Normal 3 20" xfId="30024" xr:uid="{00000000-0005-0000-0000-0000E1740000}"/>
    <cellStyle name="Normal 3 20 2" xfId="30025" xr:uid="{00000000-0005-0000-0000-0000E2740000}"/>
    <cellStyle name="Normal 3 20 3" xfId="30026" xr:uid="{00000000-0005-0000-0000-0000E3740000}"/>
    <cellStyle name="Normal 3 20_Enlaces" xfId="30027" xr:uid="{00000000-0005-0000-0000-0000E4740000}"/>
    <cellStyle name="Normal 3 21" xfId="30028" xr:uid="{00000000-0005-0000-0000-0000E5740000}"/>
    <cellStyle name="Normal 3 21 2" xfId="30029" xr:uid="{00000000-0005-0000-0000-0000E6740000}"/>
    <cellStyle name="Normal 3 21_Enlaces" xfId="30030" xr:uid="{00000000-0005-0000-0000-0000E7740000}"/>
    <cellStyle name="Normal 3 22" xfId="30031" xr:uid="{00000000-0005-0000-0000-0000E8740000}"/>
    <cellStyle name="Normal 3 22 2" xfId="30032" xr:uid="{00000000-0005-0000-0000-0000E9740000}"/>
    <cellStyle name="Normal 3 22_Enlaces" xfId="30033" xr:uid="{00000000-0005-0000-0000-0000EA740000}"/>
    <cellStyle name="Normal 3 23" xfId="30034" xr:uid="{00000000-0005-0000-0000-0000EB740000}"/>
    <cellStyle name="Normal 3 23 2" xfId="30035" xr:uid="{00000000-0005-0000-0000-0000EC740000}"/>
    <cellStyle name="Normal 3 23_Enlaces" xfId="30036" xr:uid="{00000000-0005-0000-0000-0000ED740000}"/>
    <cellStyle name="Normal 3 24" xfId="30037" xr:uid="{00000000-0005-0000-0000-0000EE740000}"/>
    <cellStyle name="Normal 3 24 2" xfId="30038" xr:uid="{00000000-0005-0000-0000-0000EF740000}"/>
    <cellStyle name="Normal 3 24_Enlaces" xfId="30039" xr:uid="{00000000-0005-0000-0000-0000F0740000}"/>
    <cellStyle name="Normal 3 25" xfId="30040" xr:uid="{00000000-0005-0000-0000-0000F1740000}"/>
    <cellStyle name="Normal 3 25 2" xfId="30041" xr:uid="{00000000-0005-0000-0000-0000F2740000}"/>
    <cellStyle name="Normal 3 25_Enlaces" xfId="30042" xr:uid="{00000000-0005-0000-0000-0000F3740000}"/>
    <cellStyle name="Normal 3 26" xfId="30043" xr:uid="{00000000-0005-0000-0000-0000F4740000}"/>
    <cellStyle name="Normal 3 26 2" xfId="30044" xr:uid="{00000000-0005-0000-0000-0000F5740000}"/>
    <cellStyle name="Normal 3 26_Enlaces" xfId="30045" xr:uid="{00000000-0005-0000-0000-0000F6740000}"/>
    <cellStyle name="Normal 3 27" xfId="30046" xr:uid="{00000000-0005-0000-0000-0000F7740000}"/>
    <cellStyle name="Normal 3 27 2" xfId="30047" xr:uid="{00000000-0005-0000-0000-0000F8740000}"/>
    <cellStyle name="Normal 3 27_Enlaces" xfId="30048" xr:uid="{00000000-0005-0000-0000-0000F9740000}"/>
    <cellStyle name="Normal 3 28" xfId="30049" xr:uid="{00000000-0005-0000-0000-0000FA740000}"/>
    <cellStyle name="Normal 3 29" xfId="30050" xr:uid="{00000000-0005-0000-0000-0000FB740000}"/>
    <cellStyle name="Normal 3 3" xfId="30051" xr:uid="{00000000-0005-0000-0000-0000FC740000}"/>
    <cellStyle name="Normal 3 3 10" xfId="30052" xr:uid="{00000000-0005-0000-0000-0000FD740000}"/>
    <cellStyle name="Normal 3 3 11" xfId="30053" xr:uid="{00000000-0005-0000-0000-0000FE740000}"/>
    <cellStyle name="Normal 3 3 12" xfId="30054" xr:uid="{00000000-0005-0000-0000-0000FF740000}"/>
    <cellStyle name="Normal 3 3 13" xfId="30055" xr:uid="{00000000-0005-0000-0000-000000750000}"/>
    <cellStyle name="Normal 3 3 14" xfId="30056" xr:uid="{00000000-0005-0000-0000-000001750000}"/>
    <cellStyle name="Normal 3 3 15" xfId="30057" xr:uid="{00000000-0005-0000-0000-000002750000}"/>
    <cellStyle name="Normal 3 3 16" xfId="30058" xr:uid="{00000000-0005-0000-0000-000003750000}"/>
    <cellStyle name="Normal 3 3 17" xfId="30059" xr:uid="{00000000-0005-0000-0000-000004750000}"/>
    <cellStyle name="Normal 3 3 18" xfId="30060" xr:uid="{00000000-0005-0000-0000-000005750000}"/>
    <cellStyle name="Normal 3 3 19" xfId="30061" xr:uid="{00000000-0005-0000-0000-000006750000}"/>
    <cellStyle name="Normal 3 3 2" xfId="30062" xr:uid="{00000000-0005-0000-0000-000007750000}"/>
    <cellStyle name="Normal 3 3 2 2" xfId="30063" xr:uid="{00000000-0005-0000-0000-000008750000}"/>
    <cellStyle name="Normal 3 3 2 3" xfId="30064" xr:uid="{00000000-0005-0000-0000-000009750000}"/>
    <cellStyle name="Normal 3 3 20" xfId="30065" xr:uid="{00000000-0005-0000-0000-00000A750000}"/>
    <cellStyle name="Normal 3 3 21" xfId="30066" xr:uid="{00000000-0005-0000-0000-00000B750000}"/>
    <cellStyle name="Normal 3 3 22" xfId="30067" xr:uid="{00000000-0005-0000-0000-00000C750000}"/>
    <cellStyle name="Normal 3 3 23" xfId="30068" xr:uid="{00000000-0005-0000-0000-00000D750000}"/>
    <cellStyle name="Normal 3 3 24" xfId="30069" xr:uid="{00000000-0005-0000-0000-00000E750000}"/>
    <cellStyle name="Normal 3 3 25" xfId="30070" xr:uid="{00000000-0005-0000-0000-00000F750000}"/>
    <cellStyle name="Normal 3 3 26" xfId="30071" xr:uid="{00000000-0005-0000-0000-000010750000}"/>
    <cellStyle name="Normal 3 3 27" xfId="30072" xr:uid="{00000000-0005-0000-0000-000011750000}"/>
    <cellStyle name="Normal 3 3 28" xfId="30073" xr:uid="{00000000-0005-0000-0000-000012750000}"/>
    <cellStyle name="Normal 3 3 29" xfId="30074" xr:uid="{00000000-0005-0000-0000-000013750000}"/>
    <cellStyle name="Normal 3 3 3" xfId="30075" xr:uid="{00000000-0005-0000-0000-000014750000}"/>
    <cellStyle name="Normal 3 3 30" xfId="30076" xr:uid="{00000000-0005-0000-0000-000015750000}"/>
    <cellStyle name="Normal 3 3 4" xfId="30077" xr:uid="{00000000-0005-0000-0000-000016750000}"/>
    <cellStyle name="Normal 3 3 5" xfId="30078" xr:uid="{00000000-0005-0000-0000-000017750000}"/>
    <cellStyle name="Normal 3 3 6" xfId="30079" xr:uid="{00000000-0005-0000-0000-000018750000}"/>
    <cellStyle name="Normal 3 3 7" xfId="30080" xr:uid="{00000000-0005-0000-0000-000019750000}"/>
    <cellStyle name="Normal 3 3 8" xfId="30081" xr:uid="{00000000-0005-0000-0000-00001A750000}"/>
    <cellStyle name="Normal 3 3 9" xfId="30082" xr:uid="{00000000-0005-0000-0000-00001B750000}"/>
    <cellStyle name="Normal 3 3_Enlaces" xfId="30083" xr:uid="{00000000-0005-0000-0000-00001C750000}"/>
    <cellStyle name="Normal 3 30" xfId="30084" xr:uid="{00000000-0005-0000-0000-00001D750000}"/>
    <cellStyle name="Normal 3 31" xfId="30085" xr:uid="{00000000-0005-0000-0000-00001E750000}"/>
    <cellStyle name="Normal 3 32" xfId="30086" xr:uid="{00000000-0005-0000-0000-00001F750000}"/>
    <cellStyle name="Normal 3 33" xfId="30087" xr:uid="{00000000-0005-0000-0000-000020750000}"/>
    <cellStyle name="Normal 3 34" xfId="30088" xr:uid="{00000000-0005-0000-0000-000021750000}"/>
    <cellStyle name="Normal 3 35" xfId="30089" xr:uid="{00000000-0005-0000-0000-000022750000}"/>
    <cellStyle name="Normal 3 36" xfId="30090" xr:uid="{00000000-0005-0000-0000-000023750000}"/>
    <cellStyle name="Normal 3 37" xfId="30091" xr:uid="{00000000-0005-0000-0000-000024750000}"/>
    <cellStyle name="Normal 3 38" xfId="30092" xr:uid="{00000000-0005-0000-0000-000025750000}"/>
    <cellStyle name="Normal 3 39" xfId="30093" xr:uid="{00000000-0005-0000-0000-000026750000}"/>
    <cellStyle name="Normal 3 4" xfId="30094" xr:uid="{00000000-0005-0000-0000-000027750000}"/>
    <cellStyle name="Normal 3 4 10" xfId="30095" xr:uid="{00000000-0005-0000-0000-000028750000}"/>
    <cellStyle name="Normal 3 4 11" xfId="30096" xr:uid="{00000000-0005-0000-0000-000029750000}"/>
    <cellStyle name="Normal 3 4 12" xfId="30097" xr:uid="{00000000-0005-0000-0000-00002A750000}"/>
    <cellStyle name="Normal 3 4 13" xfId="30098" xr:uid="{00000000-0005-0000-0000-00002B750000}"/>
    <cellStyle name="Normal 3 4 14" xfId="30099" xr:uid="{00000000-0005-0000-0000-00002C750000}"/>
    <cellStyle name="Normal 3 4 15" xfId="30100" xr:uid="{00000000-0005-0000-0000-00002D750000}"/>
    <cellStyle name="Normal 3 4 16" xfId="30101" xr:uid="{00000000-0005-0000-0000-00002E750000}"/>
    <cellStyle name="Normal 3 4 17" xfId="30102" xr:uid="{00000000-0005-0000-0000-00002F750000}"/>
    <cellStyle name="Normal 3 4 18" xfId="30103" xr:uid="{00000000-0005-0000-0000-000030750000}"/>
    <cellStyle name="Normal 3 4 19" xfId="30104" xr:uid="{00000000-0005-0000-0000-000031750000}"/>
    <cellStyle name="Normal 3 4 2" xfId="30105" xr:uid="{00000000-0005-0000-0000-000032750000}"/>
    <cellStyle name="Normal 3 4 2 2" xfId="30106" xr:uid="{00000000-0005-0000-0000-000033750000}"/>
    <cellStyle name="Normal 3 4 20" xfId="30107" xr:uid="{00000000-0005-0000-0000-000034750000}"/>
    <cellStyle name="Normal 3 4 21" xfId="30108" xr:uid="{00000000-0005-0000-0000-000035750000}"/>
    <cellStyle name="Normal 3 4 22" xfId="30109" xr:uid="{00000000-0005-0000-0000-000036750000}"/>
    <cellStyle name="Normal 3 4 23" xfId="30110" xr:uid="{00000000-0005-0000-0000-000037750000}"/>
    <cellStyle name="Normal 3 4 24" xfId="30111" xr:uid="{00000000-0005-0000-0000-000038750000}"/>
    <cellStyle name="Normal 3 4 24 2" xfId="30112" xr:uid="{00000000-0005-0000-0000-000039750000}"/>
    <cellStyle name="Normal 3 4 3" xfId="30113" xr:uid="{00000000-0005-0000-0000-00003A750000}"/>
    <cellStyle name="Normal 3 4 4" xfId="30114" xr:uid="{00000000-0005-0000-0000-00003B750000}"/>
    <cellStyle name="Normal 3 4 5" xfId="30115" xr:uid="{00000000-0005-0000-0000-00003C750000}"/>
    <cellStyle name="Normal 3 4 6" xfId="30116" xr:uid="{00000000-0005-0000-0000-00003D750000}"/>
    <cellStyle name="Normal 3 4 7" xfId="30117" xr:uid="{00000000-0005-0000-0000-00003E750000}"/>
    <cellStyle name="Normal 3 4 8" xfId="30118" xr:uid="{00000000-0005-0000-0000-00003F750000}"/>
    <cellStyle name="Normal 3 4 9" xfId="30119" xr:uid="{00000000-0005-0000-0000-000040750000}"/>
    <cellStyle name="Normal 3 4_Enlaces" xfId="30120" xr:uid="{00000000-0005-0000-0000-000041750000}"/>
    <cellStyle name="Normal 3 40" xfId="30121" xr:uid="{00000000-0005-0000-0000-000042750000}"/>
    <cellStyle name="Normal 3 41" xfId="30122" xr:uid="{00000000-0005-0000-0000-000043750000}"/>
    <cellStyle name="Normal 3 42" xfId="30123" xr:uid="{00000000-0005-0000-0000-000044750000}"/>
    <cellStyle name="Normal 3 43" xfId="30124" xr:uid="{00000000-0005-0000-0000-000045750000}"/>
    <cellStyle name="Normal 3 44" xfId="30125" xr:uid="{00000000-0005-0000-0000-000046750000}"/>
    <cellStyle name="Normal 3 45" xfId="30126" xr:uid="{00000000-0005-0000-0000-000047750000}"/>
    <cellStyle name="Normal 3 46" xfId="30127" xr:uid="{00000000-0005-0000-0000-000048750000}"/>
    <cellStyle name="Normal 3 47" xfId="30128" xr:uid="{00000000-0005-0000-0000-000049750000}"/>
    <cellStyle name="Normal 3 48" xfId="30129" xr:uid="{00000000-0005-0000-0000-00004A750000}"/>
    <cellStyle name="Normal 3 49" xfId="30130" xr:uid="{00000000-0005-0000-0000-00004B750000}"/>
    <cellStyle name="Normal 3 5" xfId="30131" xr:uid="{00000000-0005-0000-0000-00004C750000}"/>
    <cellStyle name="Normal 3 5 2" xfId="30132" xr:uid="{00000000-0005-0000-0000-00004D750000}"/>
    <cellStyle name="Normal 3 5 3" xfId="30133" xr:uid="{00000000-0005-0000-0000-00004E750000}"/>
    <cellStyle name="Normal 3 5 4" xfId="30134" xr:uid="{00000000-0005-0000-0000-00004F750000}"/>
    <cellStyle name="Normal 3 5_Enlaces" xfId="30135" xr:uid="{00000000-0005-0000-0000-000050750000}"/>
    <cellStyle name="Normal 3 50" xfId="30136" xr:uid="{00000000-0005-0000-0000-000051750000}"/>
    <cellStyle name="Normal 3 51" xfId="30137" xr:uid="{00000000-0005-0000-0000-000052750000}"/>
    <cellStyle name="Normal 3 52" xfId="30138" xr:uid="{00000000-0005-0000-0000-000053750000}"/>
    <cellStyle name="Normal 3 53" xfId="30139" xr:uid="{00000000-0005-0000-0000-000054750000}"/>
    <cellStyle name="Normal 3 54" xfId="30140" xr:uid="{00000000-0005-0000-0000-000055750000}"/>
    <cellStyle name="Normal 3 55" xfId="30141" xr:uid="{00000000-0005-0000-0000-000056750000}"/>
    <cellStyle name="Normal 3 56" xfId="30142" xr:uid="{00000000-0005-0000-0000-000057750000}"/>
    <cellStyle name="Normal 3 57" xfId="30143" xr:uid="{00000000-0005-0000-0000-000058750000}"/>
    <cellStyle name="Normal 3 58" xfId="30144" xr:uid="{00000000-0005-0000-0000-000059750000}"/>
    <cellStyle name="Normal 3 59" xfId="30145" xr:uid="{00000000-0005-0000-0000-00005A750000}"/>
    <cellStyle name="Normal 3 6" xfId="30146" xr:uid="{00000000-0005-0000-0000-00005B750000}"/>
    <cellStyle name="Normal 3 6 2" xfId="30147" xr:uid="{00000000-0005-0000-0000-00005C750000}"/>
    <cellStyle name="Normal 3 6 3" xfId="30148" xr:uid="{00000000-0005-0000-0000-00005D750000}"/>
    <cellStyle name="Normal 3 6 4" xfId="30149" xr:uid="{00000000-0005-0000-0000-00005E750000}"/>
    <cellStyle name="Normal 3 6_Enlaces" xfId="30150" xr:uid="{00000000-0005-0000-0000-00005F750000}"/>
    <cellStyle name="Normal 3 60" xfId="30151" xr:uid="{00000000-0005-0000-0000-000060750000}"/>
    <cellStyle name="Normal 3 61" xfId="30152" xr:uid="{00000000-0005-0000-0000-000061750000}"/>
    <cellStyle name="Normal 3 62" xfId="30153" xr:uid="{00000000-0005-0000-0000-000062750000}"/>
    <cellStyle name="Normal 3 63" xfId="30154" xr:uid="{00000000-0005-0000-0000-000063750000}"/>
    <cellStyle name="Normal 3 64" xfId="30155" xr:uid="{00000000-0005-0000-0000-000064750000}"/>
    <cellStyle name="Normal 3 65" xfId="30156" xr:uid="{00000000-0005-0000-0000-000065750000}"/>
    <cellStyle name="Normal 3 66" xfId="30157" xr:uid="{00000000-0005-0000-0000-000066750000}"/>
    <cellStyle name="Normal 3 67" xfId="30158" xr:uid="{00000000-0005-0000-0000-000067750000}"/>
    <cellStyle name="Normal 3 68" xfId="30159" xr:uid="{00000000-0005-0000-0000-000068750000}"/>
    <cellStyle name="Normal 3 69" xfId="30160" xr:uid="{00000000-0005-0000-0000-000069750000}"/>
    <cellStyle name="Normal 3 7" xfId="30161" xr:uid="{00000000-0005-0000-0000-00006A750000}"/>
    <cellStyle name="Normal 3 7 2" xfId="30162" xr:uid="{00000000-0005-0000-0000-00006B750000}"/>
    <cellStyle name="Normal 3 7 3" xfId="30163" xr:uid="{00000000-0005-0000-0000-00006C750000}"/>
    <cellStyle name="Normal 3 7 4" xfId="30164" xr:uid="{00000000-0005-0000-0000-00006D750000}"/>
    <cellStyle name="Normal 3 7_Enlaces" xfId="30165" xr:uid="{00000000-0005-0000-0000-00006E750000}"/>
    <cellStyle name="Normal 3 70" xfId="30166" xr:uid="{00000000-0005-0000-0000-00006F750000}"/>
    <cellStyle name="Normal 3 71" xfId="30167" xr:uid="{00000000-0005-0000-0000-000070750000}"/>
    <cellStyle name="Normal 3 72" xfId="30168" xr:uid="{00000000-0005-0000-0000-000071750000}"/>
    <cellStyle name="Normal 3 73" xfId="30169" xr:uid="{00000000-0005-0000-0000-000072750000}"/>
    <cellStyle name="Normal 3 74" xfId="30170" xr:uid="{00000000-0005-0000-0000-000073750000}"/>
    <cellStyle name="Normal 3 75" xfId="30171" xr:uid="{00000000-0005-0000-0000-000074750000}"/>
    <cellStyle name="Normal 3 76" xfId="30172" xr:uid="{00000000-0005-0000-0000-000075750000}"/>
    <cellStyle name="Normal 3 77" xfId="30173" xr:uid="{00000000-0005-0000-0000-000076750000}"/>
    <cellStyle name="Normal 3 78" xfId="30174" xr:uid="{00000000-0005-0000-0000-000077750000}"/>
    <cellStyle name="Normal 3 79" xfId="30175" xr:uid="{00000000-0005-0000-0000-000078750000}"/>
    <cellStyle name="Normal 3 8" xfId="30176" xr:uid="{00000000-0005-0000-0000-000079750000}"/>
    <cellStyle name="Normal 3 8 2" xfId="30177" xr:uid="{00000000-0005-0000-0000-00007A750000}"/>
    <cellStyle name="Normal 3 8 3" xfId="30178" xr:uid="{00000000-0005-0000-0000-00007B750000}"/>
    <cellStyle name="Normal 3 8 4" xfId="30179" xr:uid="{00000000-0005-0000-0000-00007C750000}"/>
    <cellStyle name="Normal 3 8_Enlaces" xfId="30180" xr:uid="{00000000-0005-0000-0000-00007D750000}"/>
    <cellStyle name="Normal 3 80" xfId="30181" xr:uid="{00000000-0005-0000-0000-00007E750000}"/>
    <cellStyle name="Normal 3 81" xfId="30182" xr:uid="{00000000-0005-0000-0000-00007F750000}"/>
    <cellStyle name="Normal 3 82" xfId="30183" xr:uid="{00000000-0005-0000-0000-000080750000}"/>
    <cellStyle name="Normal 3 83" xfId="30184" xr:uid="{00000000-0005-0000-0000-000081750000}"/>
    <cellStyle name="Normal 3 84" xfId="30185" xr:uid="{00000000-0005-0000-0000-000082750000}"/>
    <cellStyle name="Normal 3 85" xfId="30186" xr:uid="{00000000-0005-0000-0000-000083750000}"/>
    <cellStyle name="Normal 3 86" xfId="30187" xr:uid="{00000000-0005-0000-0000-000084750000}"/>
    <cellStyle name="Normal 3 87" xfId="30188" xr:uid="{00000000-0005-0000-0000-000085750000}"/>
    <cellStyle name="Normal 3 88" xfId="30189" xr:uid="{00000000-0005-0000-0000-000086750000}"/>
    <cellStyle name="Normal 3 89" xfId="30190" xr:uid="{00000000-0005-0000-0000-000087750000}"/>
    <cellStyle name="Normal 3 9" xfId="30191" xr:uid="{00000000-0005-0000-0000-000088750000}"/>
    <cellStyle name="Normal 3 9 2" xfId="30192" xr:uid="{00000000-0005-0000-0000-000089750000}"/>
    <cellStyle name="Normal 3 9 3" xfId="30193" xr:uid="{00000000-0005-0000-0000-00008A750000}"/>
    <cellStyle name="Normal 3 9 4" xfId="30194" xr:uid="{00000000-0005-0000-0000-00008B750000}"/>
    <cellStyle name="Normal 3 9_Enlaces" xfId="30195" xr:uid="{00000000-0005-0000-0000-00008C750000}"/>
    <cellStyle name="Normal 3 90" xfId="30196" xr:uid="{00000000-0005-0000-0000-00008D750000}"/>
    <cellStyle name="Normal 3 91" xfId="30197" xr:uid="{00000000-0005-0000-0000-00008E750000}"/>
    <cellStyle name="Normal 3 92" xfId="30198" xr:uid="{00000000-0005-0000-0000-00008F750000}"/>
    <cellStyle name="Normal 3 93" xfId="30199" xr:uid="{00000000-0005-0000-0000-000090750000}"/>
    <cellStyle name="Normal 3 94" xfId="30200" xr:uid="{00000000-0005-0000-0000-000091750000}"/>
    <cellStyle name="Normal 3 95" xfId="30201" xr:uid="{00000000-0005-0000-0000-000092750000}"/>
    <cellStyle name="Normal 3 96" xfId="30202" xr:uid="{00000000-0005-0000-0000-000093750000}"/>
    <cellStyle name="Normal 3 97" xfId="30203" xr:uid="{00000000-0005-0000-0000-000094750000}"/>
    <cellStyle name="Normal 3 98" xfId="30204" xr:uid="{00000000-0005-0000-0000-000095750000}"/>
    <cellStyle name="Normal 3 98 2" xfId="30205" xr:uid="{00000000-0005-0000-0000-000096750000}"/>
    <cellStyle name="Normal 3 98 3" xfId="30206" xr:uid="{00000000-0005-0000-0000-000097750000}"/>
    <cellStyle name="Normal 3 98 4" xfId="30207" xr:uid="{00000000-0005-0000-0000-000098750000}"/>
    <cellStyle name="Normal 3 98 5" xfId="30208" xr:uid="{00000000-0005-0000-0000-000099750000}"/>
    <cellStyle name="Normal 3 98 6" xfId="30209" xr:uid="{00000000-0005-0000-0000-00009A750000}"/>
    <cellStyle name="Normal 3 99" xfId="30210" xr:uid="{00000000-0005-0000-0000-00009B750000}"/>
    <cellStyle name="Normal 3 99 2" xfId="30211" xr:uid="{00000000-0005-0000-0000-00009C750000}"/>
    <cellStyle name="Normal 3 99 3" xfId="30212" xr:uid="{00000000-0005-0000-0000-00009D750000}"/>
    <cellStyle name="Normal 3 99 4" xfId="30213" xr:uid="{00000000-0005-0000-0000-00009E750000}"/>
    <cellStyle name="Normal 3 99 5" xfId="30214" xr:uid="{00000000-0005-0000-0000-00009F750000}"/>
    <cellStyle name="Normal 3 99 6" xfId="30215" xr:uid="{00000000-0005-0000-0000-0000A0750000}"/>
    <cellStyle name="Normal 3_Enlaces" xfId="30216" xr:uid="{00000000-0005-0000-0000-0000A1750000}"/>
    <cellStyle name="Normal 30" xfId="30217" xr:uid="{00000000-0005-0000-0000-0000A2750000}"/>
    <cellStyle name="Normal 30 10" xfId="30218" xr:uid="{00000000-0005-0000-0000-0000A3750000}"/>
    <cellStyle name="Normal 30 11" xfId="30219" xr:uid="{00000000-0005-0000-0000-0000A4750000}"/>
    <cellStyle name="Normal 30 12" xfId="30220" xr:uid="{00000000-0005-0000-0000-0000A5750000}"/>
    <cellStyle name="Normal 30 13" xfId="30221" xr:uid="{00000000-0005-0000-0000-0000A6750000}"/>
    <cellStyle name="Normal 30 14" xfId="30222" xr:uid="{00000000-0005-0000-0000-0000A7750000}"/>
    <cellStyle name="Normal 30 15" xfId="30223" xr:uid="{00000000-0005-0000-0000-0000A8750000}"/>
    <cellStyle name="Normal 30 16" xfId="30224" xr:uid="{00000000-0005-0000-0000-0000A9750000}"/>
    <cellStyle name="Normal 30 17" xfId="30225" xr:uid="{00000000-0005-0000-0000-0000AA750000}"/>
    <cellStyle name="Normal 30 18" xfId="30226" xr:uid="{00000000-0005-0000-0000-0000AB750000}"/>
    <cellStyle name="Normal 30 19" xfId="30227" xr:uid="{00000000-0005-0000-0000-0000AC750000}"/>
    <cellStyle name="Normal 30 2" xfId="30228" xr:uid="{00000000-0005-0000-0000-0000AD750000}"/>
    <cellStyle name="Normal 30 2 2" xfId="30229" xr:uid="{00000000-0005-0000-0000-0000AE750000}"/>
    <cellStyle name="Normal 30 2 3" xfId="30230" xr:uid="{00000000-0005-0000-0000-0000AF750000}"/>
    <cellStyle name="Normal 30 20" xfId="30231" xr:uid="{00000000-0005-0000-0000-0000B0750000}"/>
    <cellStyle name="Normal 30 21" xfId="30232" xr:uid="{00000000-0005-0000-0000-0000B1750000}"/>
    <cellStyle name="Normal 30 22" xfId="30233" xr:uid="{00000000-0005-0000-0000-0000B2750000}"/>
    <cellStyle name="Normal 30 23" xfId="30234" xr:uid="{00000000-0005-0000-0000-0000B3750000}"/>
    <cellStyle name="Normal 30 24" xfId="30235" xr:uid="{00000000-0005-0000-0000-0000B4750000}"/>
    <cellStyle name="Normal 30 25" xfId="30236" xr:uid="{00000000-0005-0000-0000-0000B5750000}"/>
    <cellStyle name="Normal 30 26" xfId="30237" xr:uid="{00000000-0005-0000-0000-0000B6750000}"/>
    <cellStyle name="Normal 30 3" xfId="30238" xr:uid="{00000000-0005-0000-0000-0000B7750000}"/>
    <cellStyle name="Normal 30 3 2" xfId="30239" xr:uid="{00000000-0005-0000-0000-0000B8750000}"/>
    <cellStyle name="Normal 30 3 3" xfId="30240" xr:uid="{00000000-0005-0000-0000-0000B9750000}"/>
    <cellStyle name="Normal 30 3 4" xfId="30241" xr:uid="{00000000-0005-0000-0000-0000BA750000}"/>
    <cellStyle name="Normal 30 3 5" xfId="30242" xr:uid="{00000000-0005-0000-0000-0000BB750000}"/>
    <cellStyle name="Normal 30 4" xfId="30243" xr:uid="{00000000-0005-0000-0000-0000BC750000}"/>
    <cellStyle name="Normal 30 5" xfId="30244" xr:uid="{00000000-0005-0000-0000-0000BD750000}"/>
    <cellStyle name="Normal 30 6" xfId="30245" xr:uid="{00000000-0005-0000-0000-0000BE750000}"/>
    <cellStyle name="Normal 30 7" xfId="30246" xr:uid="{00000000-0005-0000-0000-0000BF750000}"/>
    <cellStyle name="Normal 30 8" xfId="30247" xr:uid="{00000000-0005-0000-0000-0000C0750000}"/>
    <cellStyle name="Normal 30 9" xfId="30248" xr:uid="{00000000-0005-0000-0000-0000C1750000}"/>
    <cellStyle name="Normal 31" xfId="30249" xr:uid="{00000000-0005-0000-0000-0000C2750000}"/>
    <cellStyle name="Normal 31 10" xfId="30250" xr:uid="{00000000-0005-0000-0000-0000C3750000}"/>
    <cellStyle name="Normal 31 11" xfId="30251" xr:uid="{00000000-0005-0000-0000-0000C4750000}"/>
    <cellStyle name="Normal 31 12" xfId="30252" xr:uid="{00000000-0005-0000-0000-0000C5750000}"/>
    <cellStyle name="Normal 31 13" xfId="30253" xr:uid="{00000000-0005-0000-0000-0000C6750000}"/>
    <cellStyle name="Normal 31 14" xfId="30254" xr:uid="{00000000-0005-0000-0000-0000C7750000}"/>
    <cellStyle name="Normal 31 15" xfId="30255" xr:uid="{00000000-0005-0000-0000-0000C8750000}"/>
    <cellStyle name="Normal 31 16" xfId="30256" xr:uid="{00000000-0005-0000-0000-0000C9750000}"/>
    <cellStyle name="Normal 31 17" xfId="30257" xr:uid="{00000000-0005-0000-0000-0000CA750000}"/>
    <cellStyle name="Normal 31 18" xfId="30258" xr:uid="{00000000-0005-0000-0000-0000CB750000}"/>
    <cellStyle name="Normal 31 19" xfId="30259" xr:uid="{00000000-0005-0000-0000-0000CC750000}"/>
    <cellStyle name="Normal 31 2" xfId="30260" xr:uid="{00000000-0005-0000-0000-0000CD750000}"/>
    <cellStyle name="Normal 31 2 2" xfId="30261" xr:uid="{00000000-0005-0000-0000-0000CE750000}"/>
    <cellStyle name="Normal 31 2 3" xfId="30262" xr:uid="{00000000-0005-0000-0000-0000CF750000}"/>
    <cellStyle name="Normal 31 20" xfId="30263" xr:uid="{00000000-0005-0000-0000-0000D0750000}"/>
    <cellStyle name="Normal 31 21" xfId="30264" xr:uid="{00000000-0005-0000-0000-0000D1750000}"/>
    <cellStyle name="Normal 31 22" xfId="30265" xr:uid="{00000000-0005-0000-0000-0000D2750000}"/>
    <cellStyle name="Normal 31 23" xfId="30266" xr:uid="{00000000-0005-0000-0000-0000D3750000}"/>
    <cellStyle name="Normal 31 24" xfId="30267" xr:uid="{00000000-0005-0000-0000-0000D4750000}"/>
    <cellStyle name="Normal 31 25" xfId="30268" xr:uid="{00000000-0005-0000-0000-0000D5750000}"/>
    <cellStyle name="Normal 31 26" xfId="30269" xr:uid="{00000000-0005-0000-0000-0000D6750000}"/>
    <cellStyle name="Normal 31 3" xfId="30270" xr:uid="{00000000-0005-0000-0000-0000D7750000}"/>
    <cellStyle name="Normal 31 3 2" xfId="30271" xr:uid="{00000000-0005-0000-0000-0000D8750000}"/>
    <cellStyle name="Normal 31 3 3" xfId="30272" xr:uid="{00000000-0005-0000-0000-0000D9750000}"/>
    <cellStyle name="Normal 31 4" xfId="30273" xr:uid="{00000000-0005-0000-0000-0000DA750000}"/>
    <cellStyle name="Normal 31 5" xfId="30274" xr:uid="{00000000-0005-0000-0000-0000DB750000}"/>
    <cellStyle name="Normal 31 6" xfId="30275" xr:uid="{00000000-0005-0000-0000-0000DC750000}"/>
    <cellStyle name="Normal 31 7" xfId="30276" xr:uid="{00000000-0005-0000-0000-0000DD750000}"/>
    <cellStyle name="Normal 31 8" xfId="30277" xr:uid="{00000000-0005-0000-0000-0000DE750000}"/>
    <cellStyle name="Normal 31 9" xfId="30278" xr:uid="{00000000-0005-0000-0000-0000DF750000}"/>
    <cellStyle name="Normal 32" xfId="30279" xr:uid="{00000000-0005-0000-0000-0000E0750000}"/>
    <cellStyle name="Normal 32 2" xfId="30280" xr:uid="{00000000-0005-0000-0000-0000E1750000}"/>
    <cellStyle name="Normal 32 3" xfId="30281" xr:uid="{00000000-0005-0000-0000-0000E2750000}"/>
    <cellStyle name="Normal 32 4" xfId="30282" xr:uid="{00000000-0005-0000-0000-0000E3750000}"/>
    <cellStyle name="Normal 32 5" xfId="30283" xr:uid="{00000000-0005-0000-0000-0000E4750000}"/>
    <cellStyle name="Normal 33" xfId="30284" xr:uid="{00000000-0005-0000-0000-0000E5750000}"/>
    <cellStyle name="Normal 33 2" xfId="30285" xr:uid="{00000000-0005-0000-0000-0000E6750000}"/>
    <cellStyle name="Normal 33 3" xfId="30286" xr:uid="{00000000-0005-0000-0000-0000E7750000}"/>
    <cellStyle name="Normal 33 4" xfId="30287" xr:uid="{00000000-0005-0000-0000-0000E8750000}"/>
    <cellStyle name="Normal 33 5" xfId="30288" xr:uid="{00000000-0005-0000-0000-0000E9750000}"/>
    <cellStyle name="Normal 34" xfId="30289" xr:uid="{00000000-0005-0000-0000-0000EA750000}"/>
    <cellStyle name="Normal 34 10" xfId="30290" xr:uid="{00000000-0005-0000-0000-0000EB750000}"/>
    <cellStyle name="Normal 34 11" xfId="30291" xr:uid="{00000000-0005-0000-0000-0000EC750000}"/>
    <cellStyle name="Normal 34 12" xfId="30292" xr:uid="{00000000-0005-0000-0000-0000ED750000}"/>
    <cellStyle name="Normal 34 13" xfId="30293" xr:uid="{00000000-0005-0000-0000-0000EE750000}"/>
    <cellStyle name="Normal 34 14" xfId="30294" xr:uid="{00000000-0005-0000-0000-0000EF750000}"/>
    <cellStyle name="Normal 34 15" xfId="30295" xr:uid="{00000000-0005-0000-0000-0000F0750000}"/>
    <cellStyle name="Normal 34 16" xfId="30296" xr:uid="{00000000-0005-0000-0000-0000F1750000}"/>
    <cellStyle name="Normal 34 17" xfId="30297" xr:uid="{00000000-0005-0000-0000-0000F2750000}"/>
    <cellStyle name="Normal 34 18" xfId="30298" xr:uid="{00000000-0005-0000-0000-0000F3750000}"/>
    <cellStyle name="Normal 34 19" xfId="30299" xr:uid="{00000000-0005-0000-0000-0000F4750000}"/>
    <cellStyle name="Normal 34 2" xfId="30300" xr:uid="{00000000-0005-0000-0000-0000F5750000}"/>
    <cellStyle name="Normal 34 2 2" xfId="30301" xr:uid="{00000000-0005-0000-0000-0000F6750000}"/>
    <cellStyle name="Normal 34 2 3" xfId="30302" xr:uid="{00000000-0005-0000-0000-0000F7750000}"/>
    <cellStyle name="Normal 34 20" xfId="30303" xr:uid="{00000000-0005-0000-0000-0000F8750000}"/>
    <cellStyle name="Normal 34 21" xfId="30304" xr:uid="{00000000-0005-0000-0000-0000F9750000}"/>
    <cellStyle name="Normal 34 22" xfId="30305" xr:uid="{00000000-0005-0000-0000-0000FA750000}"/>
    <cellStyle name="Normal 34 23" xfId="30306" xr:uid="{00000000-0005-0000-0000-0000FB750000}"/>
    <cellStyle name="Normal 34 24" xfId="30307" xr:uid="{00000000-0005-0000-0000-0000FC750000}"/>
    <cellStyle name="Normal 34 25" xfId="30308" xr:uid="{00000000-0005-0000-0000-0000FD750000}"/>
    <cellStyle name="Normal 34 26" xfId="30309" xr:uid="{00000000-0005-0000-0000-0000FE750000}"/>
    <cellStyle name="Normal 34 3" xfId="30310" xr:uid="{00000000-0005-0000-0000-0000FF750000}"/>
    <cellStyle name="Normal 34 3 2" xfId="30311" xr:uid="{00000000-0005-0000-0000-000000760000}"/>
    <cellStyle name="Normal 34 3 3" xfId="30312" xr:uid="{00000000-0005-0000-0000-000001760000}"/>
    <cellStyle name="Normal 34 3 4" xfId="30313" xr:uid="{00000000-0005-0000-0000-000002760000}"/>
    <cellStyle name="Normal 34 3 5" xfId="30314" xr:uid="{00000000-0005-0000-0000-000003760000}"/>
    <cellStyle name="Normal 34 4" xfId="30315" xr:uid="{00000000-0005-0000-0000-000004760000}"/>
    <cellStyle name="Normal 34 5" xfId="30316" xr:uid="{00000000-0005-0000-0000-000005760000}"/>
    <cellStyle name="Normal 34 6" xfId="30317" xr:uid="{00000000-0005-0000-0000-000006760000}"/>
    <cellStyle name="Normal 34 7" xfId="30318" xr:uid="{00000000-0005-0000-0000-000007760000}"/>
    <cellStyle name="Normal 34 8" xfId="30319" xr:uid="{00000000-0005-0000-0000-000008760000}"/>
    <cellStyle name="Normal 34 9" xfId="30320" xr:uid="{00000000-0005-0000-0000-000009760000}"/>
    <cellStyle name="Normal 35" xfId="30321" xr:uid="{00000000-0005-0000-0000-00000A760000}"/>
    <cellStyle name="Normal 35 10" xfId="30322" xr:uid="{00000000-0005-0000-0000-00000B760000}"/>
    <cellStyle name="Normal 35 11" xfId="30323" xr:uid="{00000000-0005-0000-0000-00000C760000}"/>
    <cellStyle name="Normal 35 12" xfId="30324" xr:uid="{00000000-0005-0000-0000-00000D760000}"/>
    <cellStyle name="Normal 35 13" xfId="30325" xr:uid="{00000000-0005-0000-0000-00000E760000}"/>
    <cellStyle name="Normal 35 14" xfId="30326" xr:uid="{00000000-0005-0000-0000-00000F760000}"/>
    <cellStyle name="Normal 35 15" xfId="30327" xr:uid="{00000000-0005-0000-0000-000010760000}"/>
    <cellStyle name="Normal 35 16" xfId="30328" xr:uid="{00000000-0005-0000-0000-000011760000}"/>
    <cellStyle name="Normal 35 17" xfId="30329" xr:uid="{00000000-0005-0000-0000-000012760000}"/>
    <cellStyle name="Normal 35 18" xfId="30330" xr:uid="{00000000-0005-0000-0000-000013760000}"/>
    <cellStyle name="Normal 35 19" xfId="30331" xr:uid="{00000000-0005-0000-0000-000014760000}"/>
    <cellStyle name="Normal 35 2" xfId="30332" xr:uid="{00000000-0005-0000-0000-000015760000}"/>
    <cellStyle name="Normal 35 2 2" xfId="30333" xr:uid="{00000000-0005-0000-0000-000016760000}"/>
    <cellStyle name="Normal 35 2 3" xfId="30334" xr:uid="{00000000-0005-0000-0000-000017760000}"/>
    <cellStyle name="Normal 35 20" xfId="30335" xr:uid="{00000000-0005-0000-0000-000018760000}"/>
    <cellStyle name="Normal 35 21" xfId="30336" xr:uid="{00000000-0005-0000-0000-000019760000}"/>
    <cellStyle name="Normal 35 22" xfId="30337" xr:uid="{00000000-0005-0000-0000-00001A760000}"/>
    <cellStyle name="Normal 35 23" xfId="30338" xr:uid="{00000000-0005-0000-0000-00001B760000}"/>
    <cellStyle name="Normal 35 24" xfId="30339" xr:uid="{00000000-0005-0000-0000-00001C760000}"/>
    <cellStyle name="Normal 35 25" xfId="30340" xr:uid="{00000000-0005-0000-0000-00001D760000}"/>
    <cellStyle name="Normal 35 3" xfId="30341" xr:uid="{00000000-0005-0000-0000-00001E760000}"/>
    <cellStyle name="Normal 35 3 2" xfId="30342" xr:uid="{00000000-0005-0000-0000-00001F760000}"/>
    <cellStyle name="Normal 35 3 3" xfId="30343" xr:uid="{00000000-0005-0000-0000-000020760000}"/>
    <cellStyle name="Normal 35 3 4" xfId="30344" xr:uid="{00000000-0005-0000-0000-000021760000}"/>
    <cellStyle name="Normal 35 3 5" xfId="30345" xr:uid="{00000000-0005-0000-0000-000022760000}"/>
    <cellStyle name="Normal 35 4" xfId="30346" xr:uid="{00000000-0005-0000-0000-000023760000}"/>
    <cellStyle name="Normal 35 5" xfId="30347" xr:uid="{00000000-0005-0000-0000-000024760000}"/>
    <cellStyle name="Normal 35 6" xfId="30348" xr:uid="{00000000-0005-0000-0000-000025760000}"/>
    <cellStyle name="Normal 35 7" xfId="30349" xr:uid="{00000000-0005-0000-0000-000026760000}"/>
    <cellStyle name="Normal 35 8" xfId="30350" xr:uid="{00000000-0005-0000-0000-000027760000}"/>
    <cellStyle name="Normal 35 9" xfId="30351" xr:uid="{00000000-0005-0000-0000-000028760000}"/>
    <cellStyle name="Normal 36" xfId="30352" xr:uid="{00000000-0005-0000-0000-000029760000}"/>
    <cellStyle name="Normal 36 2" xfId="30353" xr:uid="{00000000-0005-0000-0000-00002A760000}"/>
    <cellStyle name="Normal 36 3" xfId="30354" xr:uid="{00000000-0005-0000-0000-00002B760000}"/>
    <cellStyle name="Normal 36 4" xfId="30355" xr:uid="{00000000-0005-0000-0000-00002C760000}"/>
    <cellStyle name="Normal 37" xfId="30356" xr:uid="{00000000-0005-0000-0000-00002D760000}"/>
    <cellStyle name="Normal 37 10" xfId="30357" xr:uid="{00000000-0005-0000-0000-00002E760000}"/>
    <cellStyle name="Normal 37 11" xfId="30358" xr:uid="{00000000-0005-0000-0000-00002F760000}"/>
    <cellStyle name="Normal 37 12" xfId="30359" xr:uid="{00000000-0005-0000-0000-000030760000}"/>
    <cellStyle name="Normal 37 13" xfId="30360" xr:uid="{00000000-0005-0000-0000-000031760000}"/>
    <cellStyle name="Normal 37 14" xfId="30361" xr:uid="{00000000-0005-0000-0000-000032760000}"/>
    <cellStyle name="Normal 37 15" xfId="30362" xr:uid="{00000000-0005-0000-0000-000033760000}"/>
    <cellStyle name="Normal 37 16" xfId="30363" xr:uid="{00000000-0005-0000-0000-000034760000}"/>
    <cellStyle name="Normal 37 17" xfId="30364" xr:uid="{00000000-0005-0000-0000-000035760000}"/>
    <cellStyle name="Normal 37 18" xfId="30365" xr:uid="{00000000-0005-0000-0000-000036760000}"/>
    <cellStyle name="Normal 37 19" xfId="30366" xr:uid="{00000000-0005-0000-0000-000037760000}"/>
    <cellStyle name="Normal 37 2" xfId="30367" xr:uid="{00000000-0005-0000-0000-000038760000}"/>
    <cellStyle name="Normal 37 2 2" xfId="30368" xr:uid="{00000000-0005-0000-0000-000039760000}"/>
    <cellStyle name="Normal 37 20" xfId="30369" xr:uid="{00000000-0005-0000-0000-00003A760000}"/>
    <cellStyle name="Normal 37 21" xfId="30370" xr:uid="{00000000-0005-0000-0000-00003B760000}"/>
    <cellStyle name="Normal 37 22" xfId="30371" xr:uid="{00000000-0005-0000-0000-00003C760000}"/>
    <cellStyle name="Normal 37 23" xfId="30372" xr:uid="{00000000-0005-0000-0000-00003D760000}"/>
    <cellStyle name="Normal 37 24" xfId="30373" xr:uid="{00000000-0005-0000-0000-00003E760000}"/>
    <cellStyle name="Normal 37 25" xfId="30374" xr:uid="{00000000-0005-0000-0000-00003F760000}"/>
    <cellStyle name="Normal 37 26" xfId="30375" xr:uid="{00000000-0005-0000-0000-000040760000}"/>
    <cellStyle name="Normal 37 3" xfId="30376" xr:uid="{00000000-0005-0000-0000-000041760000}"/>
    <cellStyle name="Normal 37 3 2" xfId="30377" xr:uid="{00000000-0005-0000-0000-000042760000}"/>
    <cellStyle name="Normal 37 4" xfId="30378" xr:uid="{00000000-0005-0000-0000-000043760000}"/>
    <cellStyle name="Normal 37 4 2" xfId="30379" xr:uid="{00000000-0005-0000-0000-000044760000}"/>
    <cellStyle name="Normal 37 5" xfId="30380" xr:uid="{00000000-0005-0000-0000-000045760000}"/>
    <cellStyle name="Normal 37 5 2" xfId="30381" xr:uid="{00000000-0005-0000-0000-000046760000}"/>
    <cellStyle name="Normal 37 6" xfId="30382" xr:uid="{00000000-0005-0000-0000-000047760000}"/>
    <cellStyle name="Normal 37 7" xfId="30383" xr:uid="{00000000-0005-0000-0000-000048760000}"/>
    <cellStyle name="Normal 37 8" xfId="30384" xr:uid="{00000000-0005-0000-0000-000049760000}"/>
    <cellStyle name="Normal 37 9" xfId="30385" xr:uid="{00000000-0005-0000-0000-00004A760000}"/>
    <cellStyle name="Normal 38" xfId="30386" xr:uid="{00000000-0005-0000-0000-00004B760000}"/>
    <cellStyle name="Normal 38 10" xfId="30387" xr:uid="{00000000-0005-0000-0000-00004C760000}"/>
    <cellStyle name="Normal 38 11" xfId="30388" xr:uid="{00000000-0005-0000-0000-00004D760000}"/>
    <cellStyle name="Normal 38 12" xfId="30389" xr:uid="{00000000-0005-0000-0000-00004E760000}"/>
    <cellStyle name="Normal 38 13" xfId="30390" xr:uid="{00000000-0005-0000-0000-00004F760000}"/>
    <cellStyle name="Normal 38 14" xfId="30391" xr:uid="{00000000-0005-0000-0000-000050760000}"/>
    <cellStyle name="Normal 38 15" xfId="30392" xr:uid="{00000000-0005-0000-0000-000051760000}"/>
    <cellStyle name="Normal 38 16" xfId="30393" xr:uid="{00000000-0005-0000-0000-000052760000}"/>
    <cellStyle name="Normal 38 17" xfId="30394" xr:uid="{00000000-0005-0000-0000-000053760000}"/>
    <cellStyle name="Normal 38 18" xfId="30395" xr:uid="{00000000-0005-0000-0000-000054760000}"/>
    <cellStyle name="Normal 38 19" xfId="30396" xr:uid="{00000000-0005-0000-0000-000055760000}"/>
    <cellStyle name="Normal 38 2" xfId="30397" xr:uid="{00000000-0005-0000-0000-000056760000}"/>
    <cellStyle name="Normal 38 2 2" xfId="30398" xr:uid="{00000000-0005-0000-0000-000057760000}"/>
    <cellStyle name="Normal 38 20" xfId="30399" xr:uid="{00000000-0005-0000-0000-000058760000}"/>
    <cellStyle name="Normal 38 21" xfId="30400" xr:uid="{00000000-0005-0000-0000-000059760000}"/>
    <cellStyle name="Normal 38 22" xfId="30401" xr:uid="{00000000-0005-0000-0000-00005A760000}"/>
    <cellStyle name="Normal 38 23" xfId="30402" xr:uid="{00000000-0005-0000-0000-00005B760000}"/>
    <cellStyle name="Normal 38 24" xfId="30403" xr:uid="{00000000-0005-0000-0000-00005C760000}"/>
    <cellStyle name="Normal 38 25" xfId="30404" xr:uid="{00000000-0005-0000-0000-00005D760000}"/>
    <cellStyle name="Normal 38 26" xfId="30405" xr:uid="{00000000-0005-0000-0000-00005E760000}"/>
    <cellStyle name="Normal 38 3" xfId="30406" xr:uid="{00000000-0005-0000-0000-00005F760000}"/>
    <cellStyle name="Normal 38 3 2" xfId="30407" xr:uid="{00000000-0005-0000-0000-000060760000}"/>
    <cellStyle name="Normal 38 4" xfId="30408" xr:uid="{00000000-0005-0000-0000-000061760000}"/>
    <cellStyle name="Normal 38 4 2" xfId="30409" xr:uid="{00000000-0005-0000-0000-000062760000}"/>
    <cellStyle name="Normal 38 5" xfId="30410" xr:uid="{00000000-0005-0000-0000-000063760000}"/>
    <cellStyle name="Normal 38 5 2" xfId="30411" xr:uid="{00000000-0005-0000-0000-000064760000}"/>
    <cellStyle name="Normal 38 6" xfId="30412" xr:uid="{00000000-0005-0000-0000-000065760000}"/>
    <cellStyle name="Normal 38 7" xfId="30413" xr:uid="{00000000-0005-0000-0000-000066760000}"/>
    <cellStyle name="Normal 38 8" xfId="30414" xr:uid="{00000000-0005-0000-0000-000067760000}"/>
    <cellStyle name="Normal 38 9" xfId="30415" xr:uid="{00000000-0005-0000-0000-000068760000}"/>
    <cellStyle name="Normal 39" xfId="30416" xr:uid="{00000000-0005-0000-0000-000069760000}"/>
    <cellStyle name="Normal 39 10" xfId="30417" xr:uid="{00000000-0005-0000-0000-00006A760000}"/>
    <cellStyle name="Normal 39 11" xfId="30418" xr:uid="{00000000-0005-0000-0000-00006B760000}"/>
    <cellStyle name="Normal 39 12" xfId="30419" xr:uid="{00000000-0005-0000-0000-00006C760000}"/>
    <cellStyle name="Normal 39 13" xfId="30420" xr:uid="{00000000-0005-0000-0000-00006D760000}"/>
    <cellStyle name="Normal 39 14" xfId="30421" xr:uid="{00000000-0005-0000-0000-00006E760000}"/>
    <cellStyle name="Normal 39 15" xfId="30422" xr:uid="{00000000-0005-0000-0000-00006F760000}"/>
    <cellStyle name="Normal 39 16" xfId="30423" xr:uid="{00000000-0005-0000-0000-000070760000}"/>
    <cellStyle name="Normal 39 17" xfId="30424" xr:uid="{00000000-0005-0000-0000-000071760000}"/>
    <cellStyle name="Normal 39 18" xfId="30425" xr:uid="{00000000-0005-0000-0000-000072760000}"/>
    <cellStyle name="Normal 39 19" xfId="30426" xr:uid="{00000000-0005-0000-0000-000073760000}"/>
    <cellStyle name="Normal 39 2" xfId="30427" xr:uid="{00000000-0005-0000-0000-000074760000}"/>
    <cellStyle name="Normal 39 2 2" xfId="30428" xr:uid="{00000000-0005-0000-0000-000075760000}"/>
    <cellStyle name="Normal 39 20" xfId="30429" xr:uid="{00000000-0005-0000-0000-000076760000}"/>
    <cellStyle name="Normal 39 21" xfId="30430" xr:uid="{00000000-0005-0000-0000-000077760000}"/>
    <cellStyle name="Normal 39 22" xfId="30431" xr:uid="{00000000-0005-0000-0000-000078760000}"/>
    <cellStyle name="Normal 39 23" xfId="30432" xr:uid="{00000000-0005-0000-0000-000079760000}"/>
    <cellStyle name="Normal 39 24" xfId="30433" xr:uid="{00000000-0005-0000-0000-00007A760000}"/>
    <cellStyle name="Normal 39 25" xfId="30434" xr:uid="{00000000-0005-0000-0000-00007B760000}"/>
    <cellStyle name="Normal 39 26" xfId="30435" xr:uid="{00000000-0005-0000-0000-00007C760000}"/>
    <cellStyle name="Normal 39 3" xfId="30436" xr:uid="{00000000-0005-0000-0000-00007D760000}"/>
    <cellStyle name="Normal 39 3 2" xfId="30437" xr:uid="{00000000-0005-0000-0000-00007E760000}"/>
    <cellStyle name="Normal 39 4" xfId="30438" xr:uid="{00000000-0005-0000-0000-00007F760000}"/>
    <cellStyle name="Normal 39 4 2" xfId="30439" xr:uid="{00000000-0005-0000-0000-000080760000}"/>
    <cellStyle name="Normal 39 5" xfId="30440" xr:uid="{00000000-0005-0000-0000-000081760000}"/>
    <cellStyle name="Normal 39 5 2" xfId="30441" xr:uid="{00000000-0005-0000-0000-000082760000}"/>
    <cellStyle name="Normal 39 6" xfId="30442" xr:uid="{00000000-0005-0000-0000-000083760000}"/>
    <cellStyle name="Normal 39 7" xfId="30443" xr:uid="{00000000-0005-0000-0000-000084760000}"/>
    <cellStyle name="Normal 39 8" xfId="30444" xr:uid="{00000000-0005-0000-0000-000085760000}"/>
    <cellStyle name="Normal 39 9" xfId="30445" xr:uid="{00000000-0005-0000-0000-000086760000}"/>
    <cellStyle name="Normal 4" xfId="436" xr:uid="{00000000-0005-0000-0000-000087760000}"/>
    <cellStyle name="Normal 4 10" xfId="30446" xr:uid="{00000000-0005-0000-0000-000088760000}"/>
    <cellStyle name="Normal 4 10 2" xfId="30447" xr:uid="{00000000-0005-0000-0000-000089760000}"/>
    <cellStyle name="Normal 4 10 3" xfId="30448" xr:uid="{00000000-0005-0000-0000-00008A760000}"/>
    <cellStyle name="Normal 4 10 4" xfId="30449" xr:uid="{00000000-0005-0000-0000-00008B760000}"/>
    <cellStyle name="Normal 4 10 5" xfId="30450" xr:uid="{00000000-0005-0000-0000-00008C760000}"/>
    <cellStyle name="Normal 4 10_Enlaces" xfId="30451" xr:uid="{00000000-0005-0000-0000-00008D760000}"/>
    <cellStyle name="Normal 4 100" xfId="30452" xr:uid="{00000000-0005-0000-0000-00008E760000}"/>
    <cellStyle name="Normal 4 100 2" xfId="30453" xr:uid="{00000000-0005-0000-0000-00008F760000}"/>
    <cellStyle name="Normal 4 100 3" xfId="30454" xr:uid="{00000000-0005-0000-0000-000090760000}"/>
    <cellStyle name="Normal 4 101" xfId="30455" xr:uid="{00000000-0005-0000-0000-000091760000}"/>
    <cellStyle name="Normal 4 101 2" xfId="30456" xr:uid="{00000000-0005-0000-0000-000092760000}"/>
    <cellStyle name="Normal 4 101 3" xfId="30457" xr:uid="{00000000-0005-0000-0000-000093760000}"/>
    <cellStyle name="Normal 4 102" xfId="30458" xr:uid="{00000000-0005-0000-0000-000094760000}"/>
    <cellStyle name="Normal 4 102 2" xfId="30459" xr:uid="{00000000-0005-0000-0000-000095760000}"/>
    <cellStyle name="Normal 4 102 3" xfId="30460" xr:uid="{00000000-0005-0000-0000-000096760000}"/>
    <cellStyle name="Normal 4 103" xfId="30461" xr:uid="{00000000-0005-0000-0000-000097760000}"/>
    <cellStyle name="Normal 4 103 2" xfId="30462" xr:uid="{00000000-0005-0000-0000-000098760000}"/>
    <cellStyle name="Normal 4 103 3" xfId="30463" xr:uid="{00000000-0005-0000-0000-000099760000}"/>
    <cellStyle name="Normal 4 104" xfId="30464" xr:uid="{00000000-0005-0000-0000-00009A760000}"/>
    <cellStyle name="Normal 4 104 2" xfId="30465" xr:uid="{00000000-0005-0000-0000-00009B760000}"/>
    <cellStyle name="Normal 4 104 3" xfId="30466" xr:uid="{00000000-0005-0000-0000-00009C760000}"/>
    <cellStyle name="Normal 4 105" xfId="30467" xr:uid="{00000000-0005-0000-0000-00009D760000}"/>
    <cellStyle name="Normal 4 105 2" xfId="30468" xr:uid="{00000000-0005-0000-0000-00009E760000}"/>
    <cellStyle name="Normal 4 105 3" xfId="30469" xr:uid="{00000000-0005-0000-0000-00009F760000}"/>
    <cellStyle name="Normal 4 106" xfId="30470" xr:uid="{00000000-0005-0000-0000-0000A0760000}"/>
    <cellStyle name="Normal 4 106 2" xfId="30471" xr:uid="{00000000-0005-0000-0000-0000A1760000}"/>
    <cellStyle name="Normal 4 106 3" xfId="30472" xr:uid="{00000000-0005-0000-0000-0000A2760000}"/>
    <cellStyle name="Normal 4 107" xfId="30473" xr:uid="{00000000-0005-0000-0000-0000A3760000}"/>
    <cellStyle name="Normal 4 107 2" xfId="30474" xr:uid="{00000000-0005-0000-0000-0000A4760000}"/>
    <cellStyle name="Normal 4 107 3" xfId="30475" xr:uid="{00000000-0005-0000-0000-0000A5760000}"/>
    <cellStyle name="Normal 4 108" xfId="30476" xr:uid="{00000000-0005-0000-0000-0000A6760000}"/>
    <cellStyle name="Normal 4 108 2" xfId="30477" xr:uid="{00000000-0005-0000-0000-0000A7760000}"/>
    <cellStyle name="Normal 4 108 3" xfId="30478" xr:uid="{00000000-0005-0000-0000-0000A8760000}"/>
    <cellStyle name="Normal 4 109" xfId="30479" xr:uid="{00000000-0005-0000-0000-0000A9760000}"/>
    <cellStyle name="Normal 4 109 2" xfId="30480" xr:uid="{00000000-0005-0000-0000-0000AA760000}"/>
    <cellStyle name="Normal 4 109 3" xfId="30481" xr:uid="{00000000-0005-0000-0000-0000AB760000}"/>
    <cellStyle name="Normal 4 11" xfId="30482" xr:uid="{00000000-0005-0000-0000-0000AC760000}"/>
    <cellStyle name="Normal 4 11 2" xfId="30483" xr:uid="{00000000-0005-0000-0000-0000AD760000}"/>
    <cellStyle name="Normal 4 11 3" xfId="30484" xr:uid="{00000000-0005-0000-0000-0000AE760000}"/>
    <cellStyle name="Normal 4 11 4" xfId="30485" xr:uid="{00000000-0005-0000-0000-0000AF760000}"/>
    <cellStyle name="Normal 4 11 5" xfId="30486" xr:uid="{00000000-0005-0000-0000-0000B0760000}"/>
    <cellStyle name="Normal 4 11_Enlaces" xfId="30487" xr:uid="{00000000-0005-0000-0000-0000B1760000}"/>
    <cellStyle name="Normal 4 110" xfId="30488" xr:uid="{00000000-0005-0000-0000-0000B2760000}"/>
    <cellStyle name="Normal 4 110 2" xfId="30489" xr:uid="{00000000-0005-0000-0000-0000B3760000}"/>
    <cellStyle name="Normal 4 110 3" xfId="30490" xr:uid="{00000000-0005-0000-0000-0000B4760000}"/>
    <cellStyle name="Normal 4 111" xfId="30491" xr:uid="{00000000-0005-0000-0000-0000B5760000}"/>
    <cellStyle name="Normal 4 111 2" xfId="30492" xr:uid="{00000000-0005-0000-0000-0000B6760000}"/>
    <cellStyle name="Normal 4 111 3" xfId="30493" xr:uid="{00000000-0005-0000-0000-0000B7760000}"/>
    <cellStyle name="Normal 4 112" xfId="30494" xr:uid="{00000000-0005-0000-0000-0000B8760000}"/>
    <cellStyle name="Normal 4 112 2" xfId="30495" xr:uid="{00000000-0005-0000-0000-0000B9760000}"/>
    <cellStyle name="Normal 4 112 3" xfId="30496" xr:uid="{00000000-0005-0000-0000-0000BA760000}"/>
    <cellStyle name="Normal 4 113" xfId="30497" xr:uid="{00000000-0005-0000-0000-0000BB760000}"/>
    <cellStyle name="Normal 4 113 2" xfId="30498" xr:uid="{00000000-0005-0000-0000-0000BC760000}"/>
    <cellStyle name="Normal 4 113 3" xfId="30499" xr:uid="{00000000-0005-0000-0000-0000BD760000}"/>
    <cellStyle name="Normal 4 114" xfId="30500" xr:uid="{00000000-0005-0000-0000-0000BE760000}"/>
    <cellStyle name="Normal 4 114 2" xfId="30501" xr:uid="{00000000-0005-0000-0000-0000BF760000}"/>
    <cellStyle name="Normal 4 114 3" xfId="30502" xr:uid="{00000000-0005-0000-0000-0000C0760000}"/>
    <cellStyle name="Normal 4 115" xfId="30503" xr:uid="{00000000-0005-0000-0000-0000C1760000}"/>
    <cellStyle name="Normal 4 115 2" xfId="30504" xr:uid="{00000000-0005-0000-0000-0000C2760000}"/>
    <cellStyle name="Normal 4 115 3" xfId="30505" xr:uid="{00000000-0005-0000-0000-0000C3760000}"/>
    <cellStyle name="Normal 4 116" xfId="30506" xr:uid="{00000000-0005-0000-0000-0000C4760000}"/>
    <cellStyle name="Normal 4 116 2" xfId="30507" xr:uid="{00000000-0005-0000-0000-0000C5760000}"/>
    <cellStyle name="Normal 4 116 3" xfId="30508" xr:uid="{00000000-0005-0000-0000-0000C6760000}"/>
    <cellStyle name="Normal 4 117" xfId="30509" xr:uid="{00000000-0005-0000-0000-0000C7760000}"/>
    <cellStyle name="Normal 4 117 2" xfId="30510" xr:uid="{00000000-0005-0000-0000-0000C8760000}"/>
    <cellStyle name="Normal 4 117 3" xfId="30511" xr:uid="{00000000-0005-0000-0000-0000C9760000}"/>
    <cellStyle name="Normal 4 118" xfId="30512" xr:uid="{00000000-0005-0000-0000-0000CA760000}"/>
    <cellStyle name="Normal 4 118 2" xfId="30513" xr:uid="{00000000-0005-0000-0000-0000CB760000}"/>
    <cellStyle name="Normal 4 118 3" xfId="30514" xr:uid="{00000000-0005-0000-0000-0000CC760000}"/>
    <cellStyle name="Normal 4 119" xfId="30515" xr:uid="{00000000-0005-0000-0000-0000CD760000}"/>
    <cellStyle name="Normal 4 119 2" xfId="30516" xr:uid="{00000000-0005-0000-0000-0000CE760000}"/>
    <cellStyle name="Normal 4 119 3" xfId="30517" xr:uid="{00000000-0005-0000-0000-0000CF760000}"/>
    <cellStyle name="Normal 4 12" xfId="30518" xr:uid="{00000000-0005-0000-0000-0000D0760000}"/>
    <cellStyle name="Normal 4 12 2" xfId="30519" xr:uid="{00000000-0005-0000-0000-0000D1760000}"/>
    <cellStyle name="Normal 4 12 3" xfId="30520" xr:uid="{00000000-0005-0000-0000-0000D2760000}"/>
    <cellStyle name="Normal 4 12 4" xfId="30521" xr:uid="{00000000-0005-0000-0000-0000D3760000}"/>
    <cellStyle name="Normal 4 12 5" xfId="30522" xr:uid="{00000000-0005-0000-0000-0000D4760000}"/>
    <cellStyle name="Normal 4 12_Enlaces" xfId="30523" xr:uid="{00000000-0005-0000-0000-0000D5760000}"/>
    <cellStyle name="Normal 4 120" xfId="30524" xr:uid="{00000000-0005-0000-0000-0000D6760000}"/>
    <cellStyle name="Normal 4 120 2" xfId="30525" xr:uid="{00000000-0005-0000-0000-0000D7760000}"/>
    <cellStyle name="Normal 4 120 3" xfId="30526" xr:uid="{00000000-0005-0000-0000-0000D8760000}"/>
    <cellStyle name="Normal 4 121" xfId="30527" xr:uid="{00000000-0005-0000-0000-0000D9760000}"/>
    <cellStyle name="Normal 4 121 2" xfId="30528" xr:uid="{00000000-0005-0000-0000-0000DA760000}"/>
    <cellStyle name="Normal 4 121 3" xfId="30529" xr:uid="{00000000-0005-0000-0000-0000DB760000}"/>
    <cellStyle name="Normal 4 122" xfId="30530" xr:uid="{00000000-0005-0000-0000-0000DC760000}"/>
    <cellStyle name="Normal 4 122 2" xfId="30531" xr:uid="{00000000-0005-0000-0000-0000DD760000}"/>
    <cellStyle name="Normal 4 122 3" xfId="30532" xr:uid="{00000000-0005-0000-0000-0000DE760000}"/>
    <cellStyle name="Normal 4 123" xfId="30533" xr:uid="{00000000-0005-0000-0000-0000DF760000}"/>
    <cellStyle name="Normal 4 123 2" xfId="30534" xr:uid="{00000000-0005-0000-0000-0000E0760000}"/>
    <cellStyle name="Normal 4 123 3" xfId="30535" xr:uid="{00000000-0005-0000-0000-0000E1760000}"/>
    <cellStyle name="Normal 4 124" xfId="30536" xr:uid="{00000000-0005-0000-0000-0000E2760000}"/>
    <cellStyle name="Normal 4 125" xfId="30537" xr:uid="{00000000-0005-0000-0000-0000E3760000}"/>
    <cellStyle name="Normal 4 126" xfId="30538" xr:uid="{00000000-0005-0000-0000-0000E4760000}"/>
    <cellStyle name="Normal 4 127" xfId="30539" xr:uid="{00000000-0005-0000-0000-0000E5760000}"/>
    <cellStyle name="Normal 4 128" xfId="30540" xr:uid="{00000000-0005-0000-0000-0000E6760000}"/>
    <cellStyle name="Normal 4 129" xfId="30541" xr:uid="{00000000-0005-0000-0000-0000E7760000}"/>
    <cellStyle name="Normal 4 13" xfId="30542" xr:uid="{00000000-0005-0000-0000-0000E8760000}"/>
    <cellStyle name="Normal 4 13 2" xfId="30543" xr:uid="{00000000-0005-0000-0000-0000E9760000}"/>
    <cellStyle name="Normal 4 13 3" xfId="30544" xr:uid="{00000000-0005-0000-0000-0000EA760000}"/>
    <cellStyle name="Normal 4 13 4" xfId="30545" xr:uid="{00000000-0005-0000-0000-0000EB760000}"/>
    <cellStyle name="Normal 4 13 5" xfId="30546" xr:uid="{00000000-0005-0000-0000-0000EC760000}"/>
    <cellStyle name="Normal 4 13_Enlaces" xfId="30547" xr:uid="{00000000-0005-0000-0000-0000ED760000}"/>
    <cellStyle name="Normal 4 130" xfId="30548" xr:uid="{00000000-0005-0000-0000-0000EE760000}"/>
    <cellStyle name="Normal 4 131" xfId="30549" xr:uid="{00000000-0005-0000-0000-0000EF760000}"/>
    <cellStyle name="Normal 4 131 2" xfId="30550" xr:uid="{00000000-0005-0000-0000-0000F0760000}"/>
    <cellStyle name="Normal 4 132" xfId="30551" xr:uid="{00000000-0005-0000-0000-0000F1760000}"/>
    <cellStyle name="Normal 4 132 2" xfId="30552" xr:uid="{00000000-0005-0000-0000-0000F2760000}"/>
    <cellStyle name="Normal 4 133" xfId="30553" xr:uid="{00000000-0005-0000-0000-0000F3760000}"/>
    <cellStyle name="Normal 4 133 2" xfId="30554" xr:uid="{00000000-0005-0000-0000-0000F4760000}"/>
    <cellStyle name="Normal 4 134" xfId="30555" xr:uid="{00000000-0005-0000-0000-0000F5760000}"/>
    <cellStyle name="Normal 4 134 2" xfId="30556" xr:uid="{00000000-0005-0000-0000-0000F6760000}"/>
    <cellStyle name="Normal 4 135" xfId="30557" xr:uid="{00000000-0005-0000-0000-0000F7760000}"/>
    <cellStyle name="Normal 4 135 2" xfId="30558" xr:uid="{00000000-0005-0000-0000-0000F8760000}"/>
    <cellStyle name="Normal 4 136" xfId="30559" xr:uid="{00000000-0005-0000-0000-0000F9760000}"/>
    <cellStyle name="Normal 4 136 2" xfId="30560" xr:uid="{00000000-0005-0000-0000-0000FA760000}"/>
    <cellStyle name="Normal 4 137" xfId="30561" xr:uid="{00000000-0005-0000-0000-0000FB760000}"/>
    <cellStyle name="Normal 4 137 2" xfId="30562" xr:uid="{00000000-0005-0000-0000-0000FC760000}"/>
    <cellStyle name="Normal 4 138" xfId="30563" xr:uid="{00000000-0005-0000-0000-0000FD760000}"/>
    <cellStyle name="Normal 4 138 2" xfId="30564" xr:uid="{00000000-0005-0000-0000-0000FE760000}"/>
    <cellStyle name="Normal 4 139" xfId="30565" xr:uid="{00000000-0005-0000-0000-0000FF760000}"/>
    <cellStyle name="Normal 4 139 2" xfId="30566" xr:uid="{00000000-0005-0000-0000-000000770000}"/>
    <cellStyle name="Normal 4 14" xfId="30567" xr:uid="{00000000-0005-0000-0000-000001770000}"/>
    <cellStyle name="Normal 4 14 2" xfId="30568" xr:uid="{00000000-0005-0000-0000-000002770000}"/>
    <cellStyle name="Normal 4 14 3" xfId="30569" xr:uid="{00000000-0005-0000-0000-000003770000}"/>
    <cellStyle name="Normal 4 14 4" xfId="30570" xr:uid="{00000000-0005-0000-0000-000004770000}"/>
    <cellStyle name="Normal 4 14 5" xfId="30571" xr:uid="{00000000-0005-0000-0000-000005770000}"/>
    <cellStyle name="Normal 4 14_Enlaces" xfId="30572" xr:uid="{00000000-0005-0000-0000-000006770000}"/>
    <cellStyle name="Normal 4 140" xfId="30573" xr:uid="{00000000-0005-0000-0000-000007770000}"/>
    <cellStyle name="Normal 4 140 2" xfId="30574" xr:uid="{00000000-0005-0000-0000-000008770000}"/>
    <cellStyle name="Normal 4 141" xfId="30575" xr:uid="{00000000-0005-0000-0000-000009770000}"/>
    <cellStyle name="Normal 4 141 2" xfId="30576" xr:uid="{00000000-0005-0000-0000-00000A770000}"/>
    <cellStyle name="Normal 4 142" xfId="30577" xr:uid="{00000000-0005-0000-0000-00000B770000}"/>
    <cellStyle name="Normal 4 142 2" xfId="30578" xr:uid="{00000000-0005-0000-0000-00000C770000}"/>
    <cellStyle name="Normal 4 143" xfId="30579" xr:uid="{00000000-0005-0000-0000-00000D770000}"/>
    <cellStyle name="Normal 4 143 2" xfId="30580" xr:uid="{00000000-0005-0000-0000-00000E770000}"/>
    <cellStyle name="Normal 4 144" xfId="30581" xr:uid="{00000000-0005-0000-0000-00000F770000}"/>
    <cellStyle name="Normal 4 144 2" xfId="30582" xr:uid="{00000000-0005-0000-0000-000010770000}"/>
    <cellStyle name="Normal 4 145" xfId="30583" xr:uid="{00000000-0005-0000-0000-000011770000}"/>
    <cellStyle name="Normal 4 145 2" xfId="30584" xr:uid="{00000000-0005-0000-0000-000012770000}"/>
    <cellStyle name="Normal 4 146" xfId="30585" xr:uid="{00000000-0005-0000-0000-000013770000}"/>
    <cellStyle name="Normal 4 146 2" xfId="30586" xr:uid="{00000000-0005-0000-0000-000014770000}"/>
    <cellStyle name="Normal 4 147" xfId="30587" xr:uid="{00000000-0005-0000-0000-000015770000}"/>
    <cellStyle name="Normal 4 147 2" xfId="30588" xr:uid="{00000000-0005-0000-0000-000016770000}"/>
    <cellStyle name="Normal 4 148" xfId="30589" xr:uid="{00000000-0005-0000-0000-000017770000}"/>
    <cellStyle name="Normal 4 148 2" xfId="30590" xr:uid="{00000000-0005-0000-0000-000018770000}"/>
    <cellStyle name="Normal 4 148 3" xfId="30591" xr:uid="{00000000-0005-0000-0000-000019770000}"/>
    <cellStyle name="Normal 4 149" xfId="30592" xr:uid="{00000000-0005-0000-0000-00001A770000}"/>
    <cellStyle name="Normal 4 149 2" xfId="30593" xr:uid="{00000000-0005-0000-0000-00001B770000}"/>
    <cellStyle name="Normal 4 149 3" xfId="30594" xr:uid="{00000000-0005-0000-0000-00001C770000}"/>
    <cellStyle name="Normal 4 15" xfId="30595" xr:uid="{00000000-0005-0000-0000-00001D770000}"/>
    <cellStyle name="Normal 4 15 2" xfId="30596" xr:uid="{00000000-0005-0000-0000-00001E770000}"/>
    <cellStyle name="Normal 4 15 3" xfId="30597" xr:uid="{00000000-0005-0000-0000-00001F770000}"/>
    <cellStyle name="Normal 4 15 4" xfId="30598" xr:uid="{00000000-0005-0000-0000-000020770000}"/>
    <cellStyle name="Normal 4 15 5" xfId="30599" xr:uid="{00000000-0005-0000-0000-000021770000}"/>
    <cellStyle name="Normal 4 15_Enlaces" xfId="30600" xr:uid="{00000000-0005-0000-0000-000022770000}"/>
    <cellStyle name="Normal 4 150" xfId="30601" xr:uid="{00000000-0005-0000-0000-000023770000}"/>
    <cellStyle name="Normal 4 150 2" xfId="30602" xr:uid="{00000000-0005-0000-0000-000024770000}"/>
    <cellStyle name="Normal 4 150 3" xfId="30603" xr:uid="{00000000-0005-0000-0000-000025770000}"/>
    <cellStyle name="Normal 4 151" xfId="30604" xr:uid="{00000000-0005-0000-0000-000026770000}"/>
    <cellStyle name="Normal 4 151 2" xfId="30605" xr:uid="{00000000-0005-0000-0000-000027770000}"/>
    <cellStyle name="Normal 4 151 3" xfId="30606" xr:uid="{00000000-0005-0000-0000-000028770000}"/>
    <cellStyle name="Normal 4 152" xfId="30607" xr:uid="{00000000-0005-0000-0000-000029770000}"/>
    <cellStyle name="Normal 4 152 2" xfId="30608" xr:uid="{00000000-0005-0000-0000-00002A770000}"/>
    <cellStyle name="Normal 4 152 3" xfId="30609" xr:uid="{00000000-0005-0000-0000-00002B770000}"/>
    <cellStyle name="Normal 4 153" xfId="30610" xr:uid="{00000000-0005-0000-0000-00002C770000}"/>
    <cellStyle name="Normal 4 153 2" xfId="30611" xr:uid="{00000000-0005-0000-0000-00002D770000}"/>
    <cellStyle name="Normal 4 154" xfId="30612" xr:uid="{00000000-0005-0000-0000-00002E770000}"/>
    <cellStyle name="Normal 4 155" xfId="30613" xr:uid="{00000000-0005-0000-0000-00002F770000}"/>
    <cellStyle name="Normal 4 156" xfId="30614" xr:uid="{00000000-0005-0000-0000-000030770000}"/>
    <cellStyle name="Normal 4 157" xfId="30615" xr:uid="{00000000-0005-0000-0000-000031770000}"/>
    <cellStyle name="Normal 4 158" xfId="30616" xr:uid="{00000000-0005-0000-0000-000032770000}"/>
    <cellStyle name="Normal 4 159" xfId="30617" xr:uid="{00000000-0005-0000-0000-000033770000}"/>
    <cellStyle name="Normal 4 16" xfId="30618" xr:uid="{00000000-0005-0000-0000-000034770000}"/>
    <cellStyle name="Normal 4 16 2" xfId="30619" xr:uid="{00000000-0005-0000-0000-000035770000}"/>
    <cellStyle name="Normal 4 16 3" xfId="30620" xr:uid="{00000000-0005-0000-0000-000036770000}"/>
    <cellStyle name="Normal 4 16 4" xfId="30621" xr:uid="{00000000-0005-0000-0000-000037770000}"/>
    <cellStyle name="Normal 4 16 5" xfId="30622" xr:uid="{00000000-0005-0000-0000-000038770000}"/>
    <cellStyle name="Normal 4 16_Enlaces" xfId="30623" xr:uid="{00000000-0005-0000-0000-000039770000}"/>
    <cellStyle name="Normal 4 160" xfId="30624" xr:uid="{00000000-0005-0000-0000-00003A770000}"/>
    <cellStyle name="Normal 4 161" xfId="30625" xr:uid="{00000000-0005-0000-0000-00003B770000}"/>
    <cellStyle name="Normal 4 162" xfId="30626" xr:uid="{00000000-0005-0000-0000-00003C770000}"/>
    <cellStyle name="Normal 4 163" xfId="30627" xr:uid="{00000000-0005-0000-0000-00003D770000}"/>
    <cellStyle name="Normal 4 164" xfId="30628" xr:uid="{00000000-0005-0000-0000-00003E770000}"/>
    <cellStyle name="Normal 4 165" xfId="30629" xr:uid="{00000000-0005-0000-0000-00003F770000}"/>
    <cellStyle name="Normal 4 166" xfId="30630" xr:uid="{00000000-0005-0000-0000-000040770000}"/>
    <cellStyle name="Normal 4 167" xfId="30631" xr:uid="{00000000-0005-0000-0000-000041770000}"/>
    <cellStyle name="Normal 4 168" xfId="30632" xr:uid="{00000000-0005-0000-0000-000042770000}"/>
    <cellStyle name="Normal 4 169" xfId="30633" xr:uid="{00000000-0005-0000-0000-000043770000}"/>
    <cellStyle name="Normal 4 17" xfId="30634" xr:uid="{00000000-0005-0000-0000-000044770000}"/>
    <cellStyle name="Normal 4 17 2" xfId="30635" xr:uid="{00000000-0005-0000-0000-000045770000}"/>
    <cellStyle name="Normal 4 17 3" xfId="30636" xr:uid="{00000000-0005-0000-0000-000046770000}"/>
    <cellStyle name="Normal 4 17 4" xfId="30637" xr:uid="{00000000-0005-0000-0000-000047770000}"/>
    <cellStyle name="Normal 4 17 5" xfId="30638" xr:uid="{00000000-0005-0000-0000-000048770000}"/>
    <cellStyle name="Normal 4 17_Enlaces" xfId="30639" xr:uid="{00000000-0005-0000-0000-000049770000}"/>
    <cellStyle name="Normal 4 170" xfId="30640" xr:uid="{00000000-0005-0000-0000-00004A770000}"/>
    <cellStyle name="Normal 4 171" xfId="30641" xr:uid="{00000000-0005-0000-0000-00004B770000}"/>
    <cellStyle name="Normal 4 18" xfId="30642" xr:uid="{00000000-0005-0000-0000-00004C770000}"/>
    <cellStyle name="Normal 4 18 2" xfId="30643" xr:uid="{00000000-0005-0000-0000-00004D770000}"/>
    <cellStyle name="Normal 4 18 3" xfId="30644" xr:uid="{00000000-0005-0000-0000-00004E770000}"/>
    <cellStyle name="Normal 4 18 4" xfId="30645" xr:uid="{00000000-0005-0000-0000-00004F770000}"/>
    <cellStyle name="Normal 4 18 5" xfId="30646" xr:uid="{00000000-0005-0000-0000-000050770000}"/>
    <cellStyle name="Normal 4 18_Enlaces" xfId="30647" xr:uid="{00000000-0005-0000-0000-000051770000}"/>
    <cellStyle name="Normal 4 19" xfId="30648" xr:uid="{00000000-0005-0000-0000-000052770000}"/>
    <cellStyle name="Normal 4 19 2" xfId="30649" xr:uid="{00000000-0005-0000-0000-000053770000}"/>
    <cellStyle name="Normal 4 19 3" xfId="30650" xr:uid="{00000000-0005-0000-0000-000054770000}"/>
    <cellStyle name="Normal 4 19 4" xfId="30651" xr:uid="{00000000-0005-0000-0000-000055770000}"/>
    <cellStyle name="Normal 4 19 5" xfId="30652" xr:uid="{00000000-0005-0000-0000-000056770000}"/>
    <cellStyle name="Normal 4 19_Enlaces" xfId="30653" xr:uid="{00000000-0005-0000-0000-000057770000}"/>
    <cellStyle name="Normal 4 2" xfId="437" xr:uid="{00000000-0005-0000-0000-000058770000}"/>
    <cellStyle name="Normal 4 2 10" xfId="30655" xr:uid="{00000000-0005-0000-0000-000059770000}"/>
    <cellStyle name="Normal 4 2 10 2" xfId="30656" xr:uid="{00000000-0005-0000-0000-00005A770000}"/>
    <cellStyle name="Normal 4 2 11" xfId="30657" xr:uid="{00000000-0005-0000-0000-00005B770000}"/>
    <cellStyle name="Normal 4 2 11 2" xfId="30658" xr:uid="{00000000-0005-0000-0000-00005C770000}"/>
    <cellStyle name="Normal 4 2 12" xfId="30659" xr:uid="{00000000-0005-0000-0000-00005D770000}"/>
    <cellStyle name="Normal 4 2 12 2" xfId="30660" xr:uid="{00000000-0005-0000-0000-00005E770000}"/>
    <cellStyle name="Normal 4 2 13" xfId="30661" xr:uid="{00000000-0005-0000-0000-00005F770000}"/>
    <cellStyle name="Normal 4 2 13 2" xfId="30662" xr:uid="{00000000-0005-0000-0000-000060770000}"/>
    <cellStyle name="Normal 4 2 14" xfId="30663" xr:uid="{00000000-0005-0000-0000-000061770000}"/>
    <cellStyle name="Normal 4 2 14 2" xfId="30664" xr:uid="{00000000-0005-0000-0000-000062770000}"/>
    <cellStyle name="Normal 4 2 15" xfId="30665" xr:uid="{00000000-0005-0000-0000-000063770000}"/>
    <cellStyle name="Normal 4 2 15 2" xfId="30666" xr:uid="{00000000-0005-0000-0000-000064770000}"/>
    <cellStyle name="Normal 4 2 16" xfId="30667" xr:uid="{00000000-0005-0000-0000-000065770000}"/>
    <cellStyle name="Normal 4 2 16 2" xfId="30668" xr:uid="{00000000-0005-0000-0000-000066770000}"/>
    <cellStyle name="Normal 4 2 17" xfId="30669" xr:uid="{00000000-0005-0000-0000-000067770000}"/>
    <cellStyle name="Normal 4 2 17 2" xfId="30670" xr:uid="{00000000-0005-0000-0000-000068770000}"/>
    <cellStyle name="Normal 4 2 18" xfId="30671" xr:uid="{00000000-0005-0000-0000-000069770000}"/>
    <cellStyle name="Normal 4 2 18 2" xfId="30672" xr:uid="{00000000-0005-0000-0000-00006A770000}"/>
    <cellStyle name="Normal 4 2 19" xfId="30673" xr:uid="{00000000-0005-0000-0000-00006B770000}"/>
    <cellStyle name="Normal 4 2 19 2" xfId="30674" xr:uid="{00000000-0005-0000-0000-00006C770000}"/>
    <cellStyle name="Normal 4 2 2" xfId="30675" xr:uid="{00000000-0005-0000-0000-00006D770000}"/>
    <cellStyle name="Normal 4 2 2 2" xfId="30676" xr:uid="{00000000-0005-0000-0000-00006E770000}"/>
    <cellStyle name="Normal 4 2 20" xfId="30677" xr:uid="{00000000-0005-0000-0000-00006F770000}"/>
    <cellStyle name="Normal 4 2 20 2" xfId="30678" xr:uid="{00000000-0005-0000-0000-000070770000}"/>
    <cellStyle name="Normal 4 2 21" xfId="30679" xr:uid="{00000000-0005-0000-0000-000071770000}"/>
    <cellStyle name="Normal 4 2 21 2" xfId="30680" xr:uid="{00000000-0005-0000-0000-000072770000}"/>
    <cellStyle name="Normal 4 2 22" xfId="30681" xr:uid="{00000000-0005-0000-0000-000073770000}"/>
    <cellStyle name="Normal 4 2 22 2" xfId="30682" xr:uid="{00000000-0005-0000-0000-000074770000}"/>
    <cellStyle name="Normal 4 2 23" xfId="30683" xr:uid="{00000000-0005-0000-0000-000075770000}"/>
    <cellStyle name="Normal 4 2 23 2" xfId="30684" xr:uid="{00000000-0005-0000-0000-000076770000}"/>
    <cellStyle name="Normal 4 2 24" xfId="30685" xr:uid="{00000000-0005-0000-0000-000077770000}"/>
    <cellStyle name="Normal 4 2 25" xfId="30686" xr:uid="{00000000-0005-0000-0000-000078770000}"/>
    <cellStyle name="Normal 4 2 26" xfId="30687" xr:uid="{00000000-0005-0000-0000-000079770000}"/>
    <cellStyle name="Normal 4 2 27" xfId="30688" xr:uid="{00000000-0005-0000-0000-00007A770000}"/>
    <cellStyle name="Normal 4 2 28" xfId="30689" xr:uid="{00000000-0005-0000-0000-00007B770000}"/>
    <cellStyle name="Normal 4 2 29" xfId="30690" xr:uid="{00000000-0005-0000-0000-00007C770000}"/>
    <cellStyle name="Normal 4 2 3" xfId="30691" xr:uid="{00000000-0005-0000-0000-00007D770000}"/>
    <cellStyle name="Normal 4 2 3 2" xfId="30692" xr:uid="{00000000-0005-0000-0000-00007E770000}"/>
    <cellStyle name="Normal 4 2 30" xfId="30693" xr:uid="{00000000-0005-0000-0000-00007F770000}"/>
    <cellStyle name="Normal 4 2 31" xfId="30694" xr:uid="{00000000-0005-0000-0000-000080770000}"/>
    <cellStyle name="Normal 4 2 32" xfId="30695" xr:uid="{00000000-0005-0000-0000-000081770000}"/>
    <cellStyle name="Normal 4 2 33" xfId="30696" xr:uid="{00000000-0005-0000-0000-000082770000}"/>
    <cellStyle name="Normal 4 2 34" xfId="30697" xr:uid="{00000000-0005-0000-0000-000083770000}"/>
    <cellStyle name="Normal 4 2 35" xfId="30698" xr:uid="{00000000-0005-0000-0000-000084770000}"/>
    <cellStyle name="Normal 4 2 36" xfId="30699" xr:uid="{00000000-0005-0000-0000-000085770000}"/>
    <cellStyle name="Normal 4 2 37" xfId="30700" xr:uid="{00000000-0005-0000-0000-000086770000}"/>
    <cellStyle name="Normal 4 2 38" xfId="30701" xr:uid="{00000000-0005-0000-0000-000087770000}"/>
    <cellStyle name="Normal 4 2 39" xfId="30702" xr:uid="{00000000-0005-0000-0000-000088770000}"/>
    <cellStyle name="Normal 4 2 4" xfId="30703" xr:uid="{00000000-0005-0000-0000-000089770000}"/>
    <cellStyle name="Normal 4 2 4 2" xfId="30704" xr:uid="{00000000-0005-0000-0000-00008A770000}"/>
    <cellStyle name="Normal 4 2 40" xfId="30705" xr:uid="{00000000-0005-0000-0000-00008B770000}"/>
    <cellStyle name="Normal 4 2 41" xfId="30706" xr:uid="{00000000-0005-0000-0000-00008C770000}"/>
    <cellStyle name="Normal 4 2 42" xfId="30707" xr:uid="{00000000-0005-0000-0000-00008D770000}"/>
    <cellStyle name="Normal 4 2 43" xfId="30708" xr:uid="{00000000-0005-0000-0000-00008E770000}"/>
    <cellStyle name="Normal 4 2 44" xfId="30709" xr:uid="{00000000-0005-0000-0000-00008F770000}"/>
    <cellStyle name="Normal 4 2 45" xfId="30710" xr:uid="{00000000-0005-0000-0000-000090770000}"/>
    <cellStyle name="Normal 4 2 46" xfId="30711" xr:uid="{00000000-0005-0000-0000-000091770000}"/>
    <cellStyle name="Normal 4 2 47" xfId="30712" xr:uid="{00000000-0005-0000-0000-000092770000}"/>
    <cellStyle name="Normal 4 2 48" xfId="30713" xr:uid="{00000000-0005-0000-0000-000093770000}"/>
    <cellStyle name="Normal 4 2 49" xfId="30714" xr:uid="{00000000-0005-0000-0000-000094770000}"/>
    <cellStyle name="Normal 4 2 5" xfId="30715" xr:uid="{00000000-0005-0000-0000-000095770000}"/>
    <cellStyle name="Normal 4 2 5 2" xfId="30716" xr:uid="{00000000-0005-0000-0000-000096770000}"/>
    <cellStyle name="Normal 4 2 50" xfId="30717" xr:uid="{00000000-0005-0000-0000-000097770000}"/>
    <cellStyle name="Normal 4 2 51" xfId="30718" xr:uid="{00000000-0005-0000-0000-000098770000}"/>
    <cellStyle name="Normal 4 2 52" xfId="30719" xr:uid="{00000000-0005-0000-0000-000099770000}"/>
    <cellStyle name="Normal 4 2 53" xfId="30720" xr:uid="{00000000-0005-0000-0000-00009A770000}"/>
    <cellStyle name="Normal 4 2 54" xfId="30721" xr:uid="{00000000-0005-0000-0000-00009B770000}"/>
    <cellStyle name="Normal 4 2 55" xfId="30722" xr:uid="{00000000-0005-0000-0000-00009C770000}"/>
    <cellStyle name="Normal 4 2 56" xfId="30723" xr:uid="{00000000-0005-0000-0000-00009D770000}"/>
    <cellStyle name="Normal 4 2 57" xfId="30724" xr:uid="{00000000-0005-0000-0000-00009E770000}"/>
    <cellStyle name="Normal 4 2 58" xfId="30725" xr:uid="{00000000-0005-0000-0000-00009F770000}"/>
    <cellStyle name="Normal 4 2 59" xfId="30726" xr:uid="{00000000-0005-0000-0000-0000A0770000}"/>
    <cellStyle name="Normal 4 2 6" xfId="30727" xr:uid="{00000000-0005-0000-0000-0000A1770000}"/>
    <cellStyle name="Normal 4 2 6 2" xfId="30728" xr:uid="{00000000-0005-0000-0000-0000A2770000}"/>
    <cellStyle name="Normal 4 2 60" xfId="30729" xr:uid="{00000000-0005-0000-0000-0000A3770000}"/>
    <cellStyle name="Normal 4 2 61" xfId="30730" xr:uid="{00000000-0005-0000-0000-0000A4770000}"/>
    <cellStyle name="Normal 4 2 62" xfId="30731" xr:uid="{00000000-0005-0000-0000-0000A5770000}"/>
    <cellStyle name="Normal 4 2 63" xfId="30732" xr:uid="{00000000-0005-0000-0000-0000A6770000}"/>
    <cellStyle name="Normal 4 2 64" xfId="30733" xr:uid="{00000000-0005-0000-0000-0000A7770000}"/>
    <cellStyle name="Normal 4 2 65" xfId="30734" xr:uid="{00000000-0005-0000-0000-0000A8770000}"/>
    <cellStyle name="Normal 4 2 66" xfId="30735" xr:uid="{00000000-0005-0000-0000-0000A9770000}"/>
    <cellStyle name="Normal 4 2 67" xfId="30736" xr:uid="{00000000-0005-0000-0000-0000AA770000}"/>
    <cellStyle name="Normal 4 2 68" xfId="30737" xr:uid="{00000000-0005-0000-0000-0000AB770000}"/>
    <cellStyle name="Normal 4 2 69" xfId="30738" xr:uid="{00000000-0005-0000-0000-0000AC770000}"/>
    <cellStyle name="Normal 4 2 7" xfId="30739" xr:uid="{00000000-0005-0000-0000-0000AD770000}"/>
    <cellStyle name="Normal 4 2 7 2" xfId="30740" xr:uid="{00000000-0005-0000-0000-0000AE770000}"/>
    <cellStyle name="Normal 4 2 70" xfId="30741" xr:uid="{00000000-0005-0000-0000-0000AF770000}"/>
    <cellStyle name="Normal 4 2 71" xfId="30742" xr:uid="{00000000-0005-0000-0000-0000B0770000}"/>
    <cellStyle name="Normal 4 2 72" xfId="30743" xr:uid="{00000000-0005-0000-0000-0000B1770000}"/>
    <cellStyle name="Normal 4 2 73" xfId="30744" xr:uid="{00000000-0005-0000-0000-0000B2770000}"/>
    <cellStyle name="Normal 4 2 74" xfId="30745" xr:uid="{00000000-0005-0000-0000-0000B3770000}"/>
    <cellStyle name="Normal 4 2 75" xfId="30746" xr:uid="{00000000-0005-0000-0000-0000B4770000}"/>
    <cellStyle name="Normal 4 2 76" xfId="30747" xr:uid="{00000000-0005-0000-0000-0000B5770000}"/>
    <cellStyle name="Normal 4 2 77" xfId="30748" xr:uid="{00000000-0005-0000-0000-0000B6770000}"/>
    <cellStyle name="Normal 4 2 78" xfId="30749" xr:uid="{00000000-0005-0000-0000-0000B7770000}"/>
    <cellStyle name="Normal 4 2 79" xfId="30750" xr:uid="{00000000-0005-0000-0000-0000B8770000}"/>
    <cellStyle name="Normal 4 2 8" xfId="30751" xr:uid="{00000000-0005-0000-0000-0000B9770000}"/>
    <cellStyle name="Normal 4 2 8 2" xfId="30752" xr:uid="{00000000-0005-0000-0000-0000BA770000}"/>
    <cellStyle name="Normal 4 2 80" xfId="30753" xr:uid="{00000000-0005-0000-0000-0000BB770000}"/>
    <cellStyle name="Normal 4 2 81" xfId="30754" xr:uid="{00000000-0005-0000-0000-0000BC770000}"/>
    <cellStyle name="Normal 4 2 82" xfId="30755" xr:uid="{00000000-0005-0000-0000-0000BD770000}"/>
    <cellStyle name="Normal 4 2 83" xfId="30756" xr:uid="{00000000-0005-0000-0000-0000BE770000}"/>
    <cellStyle name="Normal 4 2 84" xfId="30757" xr:uid="{00000000-0005-0000-0000-0000BF770000}"/>
    <cellStyle name="Normal 4 2 85" xfId="30758" xr:uid="{00000000-0005-0000-0000-0000C0770000}"/>
    <cellStyle name="Normal 4 2 86" xfId="30759" xr:uid="{00000000-0005-0000-0000-0000C1770000}"/>
    <cellStyle name="Normal 4 2 87" xfId="30760" xr:uid="{00000000-0005-0000-0000-0000C2770000}"/>
    <cellStyle name="Normal 4 2 87 2" xfId="30761" xr:uid="{00000000-0005-0000-0000-0000C3770000}"/>
    <cellStyle name="Normal 4 2 88" xfId="30654" xr:uid="{00000000-0005-0000-0000-0000C4770000}"/>
    <cellStyle name="Normal 4 2 9" xfId="30762" xr:uid="{00000000-0005-0000-0000-0000C5770000}"/>
    <cellStyle name="Normal 4 2 9 2" xfId="30763" xr:uid="{00000000-0005-0000-0000-0000C6770000}"/>
    <cellStyle name="Normal 4 2_Xa Parametrización de Usuarios" xfId="30764" xr:uid="{00000000-0005-0000-0000-0000C7770000}"/>
    <cellStyle name="Normal 4 20" xfId="30765" xr:uid="{00000000-0005-0000-0000-0000C8770000}"/>
    <cellStyle name="Normal 4 20 2" xfId="30766" xr:uid="{00000000-0005-0000-0000-0000C9770000}"/>
    <cellStyle name="Normal 4 20 3" xfId="30767" xr:uid="{00000000-0005-0000-0000-0000CA770000}"/>
    <cellStyle name="Normal 4 20 4" xfId="30768" xr:uid="{00000000-0005-0000-0000-0000CB770000}"/>
    <cellStyle name="Normal 4 20_Enlaces" xfId="30769" xr:uid="{00000000-0005-0000-0000-0000CC770000}"/>
    <cellStyle name="Normal 4 21" xfId="30770" xr:uid="{00000000-0005-0000-0000-0000CD770000}"/>
    <cellStyle name="Normal 4 21 2" xfId="30771" xr:uid="{00000000-0005-0000-0000-0000CE770000}"/>
    <cellStyle name="Normal 4 21 3" xfId="30772" xr:uid="{00000000-0005-0000-0000-0000CF770000}"/>
    <cellStyle name="Normal 4 21 4" xfId="30773" xr:uid="{00000000-0005-0000-0000-0000D0770000}"/>
    <cellStyle name="Normal 4 21_Enlaces" xfId="30774" xr:uid="{00000000-0005-0000-0000-0000D1770000}"/>
    <cellStyle name="Normal 4 22" xfId="30775" xr:uid="{00000000-0005-0000-0000-0000D2770000}"/>
    <cellStyle name="Normal 4 22 2" xfId="30776" xr:uid="{00000000-0005-0000-0000-0000D3770000}"/>
    <cellStyle name="Normal 4 22 3" xfId="30777" xr:uid="{00000000-0005-0000-0000-0000D4770000}"/>
    <cellStyle name="Normal 4 22 4" xfId="30778" xr:uid="{00000000-0005-0000-0000-0000D5770000}"/>
    <cellStyle name="Normal 4 22_Enlaces" xfId="30779" xr:uid="{00000000-0005-0000-0000-0000D6770000}"/>
    <cellStyle name="Normal 4 23" xfId="30780" xr:uid="{00000000-0005-0000-0000-0000D7770000}"/>
    <cellStyle name="Normal 4 23 2" xfId="30781" xr:uid="{00000000-0005-0000-0000-0000D8770000}"/>
    <cellStyle name="Normal 4 23 3" xfId="30782" xr:uid="{00000000-0005-0000-0000-0000D9770000}"/>
    <cellStyle name="Normal 4 23 4" xfId="30783" xr:uid="{00000000-0005-0000-0000-0000DA770000}"/>
    <cellStyle name="Normal 4 23_Enlaces" xfId="30784" xr:uid="{00000000-0005-0000-0000-0000DB770000}"/>
    <cellStyle name="Normal 4 24" xfId="30785" xr:uid="{00000000-0005-0000-0000-0000DC770000}"/>
    <cellStyle name="Normal 4 24 2" xfId="30786" xr:uid="{00000000-0005-0000-0000-0000DD770000}"/>
    <cellStyle name="Normal 4 24 3" xfId="30787" xr:uid="{00000000-0005-0000-0000-0000DE770000}"/>
    <cellStyle name="Normal 4 24 4" xfId="30788" xr:uid="{00000000-0005-0000-0000-0000DF770000}"/>
    <cellStyle name="Normal 4 24_Enlaces" xfId="30789" xr:uid="{00000000-0005-0000-0000-0000E0770000}"/>
    <cellStyle name="Normal 4 25" xfId="30790" xr:uid="{00000000-0005-0000-0000-0000E1770000}"/>
    <cellStyle name="Normal 4 25 2" xfId="30791" xr:uid="{00000000-0005-0000-0000-0000E2770000}"/>
    <cellStyle name="Normal 4 25 3" xfId="30792" xr:uid="{00000000-0005-0000-0000-0000E3770000}"/>
    <cellStyle name="Normal 4 25 4" xfId="30793" xr:uid="{00000000-0005-0000-0000-0000E4770000}"/>
    <cellStyle name="Normal 4 25_Enlaces" xfId="30794" xr:uid="{00000000-0005-0000-0000-0000E5770000}"/>
    <cellStyle name="Normal 4 26" xfId="30795" xr:uid="{00000000-0005-0000-0000-0000E6770000}"/>
    <cellStyle name="Normal 4 26 2" xfId="30796" xr:uid="{00000000-0005-0000-0000-0000E7770000}"/>
    <cellStyle name="Normal 4 26 3" xfId="30797" xr:uid="{00000000-0005-0000-0000-0000E8770000}"/>
    <cellStyle name="Normal 4 26 4" xfId="30798" xr:uid="{00000000-0005-0000-0000-0000E9770000}"/>
    <cellStyle name="Normal 4 26_Enlaces" xfId="30799" xr:uid="{00000000-0005-0000-0000-0000EA770000}"/>
    <cellStyle name="Normal 4 27" xfId="30800" xr:uid="{00000000-0005-0000-0000-0000EB770000}"/>
    <cellStyle name="Normal 4 27 2" xfId="30801" xr:uid="{00000000-0005-0000-0000-0000EC770000}"/>
    <cellStyle name="Normal 4 27 3" xfId="30802" xr:uid="{00000000-0005-0000-0000-0000ED770000}"/>
    <cellStyle name="Normal 4 28" xfId="30803" xr:uid="{00000000-0005-0000-0000-0000EE770000}"/>
    <cellStyle name="Normal 4 28 2" xfId="30804" xr:uid="{00000000-0005-0000-0000-0000EF770000}"/>
    <cellStyle name="Normal 4 28 3" xfId="30805" xr:uid="{00000000-0005-0000-0000-0000F0770000}"/>
    <cellStyle name="Normal 4 29" xfId="30806" xr:uid="{00000000-0005-0000-0000-0000F1770000}"/>
    <cellStyle name="Normal 4 29 2" xfId="30807" xr:uid="{00000000-0005-0000-0000-0000F2770000}"/>
    <cellStyle name="Normal 4 29 3" xfId="30808" xr:uid="{00000000-0005-0000-0000-0000F3770000}"/>
    <cellStyle name="Normal 4 3" xfId="30809" xr:uid="{00000000-0005-0000-0000-0000F4770000}"/>
    <cellStyle name="Normal 4 3 10" xfId="30810" xr:uid="{00000000-0005-0000-0000-0000F5770000}"/>
    <cellStyle name="Normal 4 3 11" xfId="30811" xr:uid="{00000000-0005-0000-0000-0000F6770000}"/>
    <cellStyle name="Normal 4 3 12" xfId="30812" xr:uid="{00000000-0005-0000-0000-0000F7770000}"/>
    <cellStyle name="Normal 4 3 13" xfId="30813" xr:uid="{00000000-0005-0000-0000-0000F8770000}"/>
    <cellStyle name="Normal 4 3 14" xfId="30814" xr:uid="{00000000-0005-0000-0000-0000F9770000}"/>
    <cellStyle name="Normal 4 3 15" xfId="30815" xr:uid="{00000000-0005-0000-0000-0000FA770000}"/>
    <cellStyle name="Normal 4 3 16" xfId="30816" xr:uid="{00000000-0005-0000-0000-0000FB770000}"/>
    <cellStyle name="Normal 4 3 17" xfId="30817" xr:uid="{00000000-0005-0000-0000-0000FC770000}"/>
    <cellStyle name="Normal 4 3 18" xfId="30818" xr:uid="{00000000-0005-0000-0000-0000FD770000}"/>
    <cellStyle name="Normal 4 3 19" xfId="30819" xr:uid="{00000000-0005-0000-0000-0000FE770000}"/>
    <cellStyle name="Normal 4 3 2" xfId="30820" xr:uid="{00000000-0005-0000-0000-0000FF770000}"/>
    <cellStyle name="Normal 4 3 2 2" xfId="30821" xr:uid="{00000000-0005-0000-0000-000000780000}"/>
    <cellStyle name="Normal 4 3 20" xfId="30822" xr:uid="{00000000-0005-0000-0000-000001780000}"/>
    <cellStyle name="Normal 4 3 21" xfId="30823" xr:uid="{00000000-0005-0000-0000-000002780000}"/>
    <cellStyle name="Normal 4 3 22" xfId="30824" xr:uid="{00000000-0005-0000-0000-000003780000}"/>
    <cellStyle name="Normal 4 3 23" xfId="30825" xr:uid="{00000000-0005-0000-0000-000004780000}"/>
    <cellStyle name="Normal 4 3 24" xfId="30826" xr:uid="{00000000-0005-0000-0000-000005780000}"/>
    <cellStyle name="Normal 4 3 25" xfId="30827" xr:uid="{00000000-0005-0000-0000-000006780000}"/>
    <cellStyle name="Normal 4 3 26" xfId="30828" xr:uid="{00000000-0005-0000-0000-000007780000}"/>
    <cellStyle name="Normal 4 3 27" xfId="30829" xr:uid="{00000000-0005-0000-0000-000008780000}"/>
    <cellStyle name="Normal 4 3 28" xfId="30830" xr:uid="{00000000-0005-0000-0000-000009780000}"/>
    <cellStyle name="Normal 4 3 29" xfId="30831" xr:uid="{00000000-0005-0000-0000-00000A780000}"/>
    <cellStyle name="Normal 4 3 3" xfId="30832" xr:uid="{00000000-0005-0000-0000-00000B780000}"/>
    <cellStyle name="Normal 4 3 30" xfId="30833" xr:uid="{00000000-0005-0000-0000-00000C780000}"/>
    <cellStyle name="Normal 4 3 31" xfId="30834" xr:uid="{00000000-0005-0000-0000-00000D780000}"/>
    <cellStyle name="Normal 4 3 32" xfId="30835" xr:uid="{00000000-0005-0000-0000-00000E780000}"/>
    <cellStyle name="Normal 4 3 33" xfId="30836" xr:uid="{00000000-0005-0000-0000-00000F780000}"/>
    <cellStyle name="Normal 4 3 34" xfId="30837" xr:uid="{00000000-0005-0000-0000-000010780000}"/>
    <cellStyle name="Normal 4 3 4" xfId="30838" xr:uid="{00000000-0005-0000-0000-000011780000}"/>
    <cellStyle name="Normal 4 3 5" xfId="30839" xr:uid="{00000000-0005-0000-0000-000012780000}"/>
    <cellStyle name="Normal 4 3 6" xfId="30840" xr:uid="{00000000-0005-0000-0000-000013780000}"/>
    <cellStyle name="Normal 4 3 7" xfId="30841" xr:uid="{00000000-0005-0000-0000-000014780000}"/>
    <cellStyle name="Normal 4 3 8" xfId="30842" xr:uid="{00000000-0005-0000-0000-000015780000}"/>
    <cellStyle name="Normal 4 3 9" xfId="30843" xr:uid="{00000000-0005-0000-0000-000016780000}"/>
    <cellStyle name="Normal 4 3_Enlaces" xfId="30844" xr:uid="{00000000-0005-0000-0000-000017780000}"/>
    <cellStyle name="Normal 4 30" xfId="30845" xr:uid="{00000000-0005-0000-0000-000018780000}"/>
    <cellStyle name="Normal 4 30 2" xfId="30846" xr:uid="{00000000-0005-0000-0000-000019780000}"/>
    <cellStyle name="Normal 4 30 3" xfId="30847" xr:uid="{00000000-0005-0000-0000-00001A780000}"/>
    <cellStyle name="Normal 4 31" xfId="30848" xr:uid="{00000000-0005-0000-0000-00001B780000}"/>
    <cellStyle name="Normal 4 31 2" xfId="30849" xr:uid="{00000000-0005-0000-0000-00001C780000}"/>
    <cellStyle name="Normal 4 31 3" xfId="30850" xr:uid="{00000000-0005-0000-0000-00001D780000}"/>
    <cellStyle name="Normal 4 32" xfId="30851" xr:uid="{00000000-0005-0000-0000-00001E780000}"/>
    <cellStyle name="Normal 4 32 2" xfId="30852" xr:uid="{00000000-0005-0000-0000-00001F780000}"/>
    <cellStyle name="Normal 4 32 3" xfId="30853" xr:uid="{00000000-0005-0000-0000-000020780000}"/>
    <cellStyle name="Normal 4 33" xfId="30854" xr:uid="{00000000-0005-0000-0000-000021780000}"/>
    <cellStyle name="Normal 4 33 2" xfId="30855" xr:uid="{00000000-0005-0000-0000-000022780000}"/>
    <cellStyle name="Normal 4 33 3" xfId="30856" xr:uid="{00000000-0005-0000-0000-000023780000}"/>
    <cellStyle name="Normal 4 34" xfId="30857" xr:uid="{00000000-0005-0000-0000-000024780000}"/>
    <cellStyle name="Normal 4 34 2" xfId="30858" xr:uid="{00000000-0005-0000-0000-000025780000}"/>
    <cellStyle name="Normal 4 34 3" xfId="30859" xr:uid="{00000000-0005-0000-0000-000026780000}"/>
    <cellStyle name="Normal 4 35" xfId="30860" xr:uid="{00000000-0005-0000-0000-000027780000}"/>
    <cellStyle name="Normal 4 35 2" xfId="30861" xr:uid="{00000000-0005-0000-0000-000028780000}"/>
    <cellStyle name="Normal 4 35 3" xfId="30862" xr:uid="{00000000-0005-0000-0000-000029780000}"/>
    <cellStyle name="Normal 4 36" xfId="30863" xr:uid="{00000000-0005-0000-0000-00002A780000}"/>
    <cellStyle name="Normal 4 36 2" xfId="30864" xr:uid="{00000000-0005-0000-0000-00002B780000}"/>
    <cellStyle name="Normal 4 36 3" xfId="30865" xr:uid="{00000000-0005-0000-0000-00002C780000}"/>
    <cellStyle name="Normal 4 37" xfId="30866" xr:uid="{00000000-0005-0000-0000-00002D780000}"/>
    <cellStyle name="Normal 4 37 2" xfId="30867" xr:uid="{00000000-0005-0000-0000-00002E780000}"/>
    <cellStyle name="Normal 4 37 3" xfId="30868" xr:uid="{00000000-0005-0000-0000-00002F780000}"/>
    <cellStyle name="Normal 4 38" xfId="30869" xr:uid="{00000000-0005-0000-0000-000030780000}"/>
    <cellStyle name="Normal 4 38 2" xfId="30870" xr:uid="{00000000-0005-0000-0000-000031780000}"/>
    <cellStyle name="Normal 4 38 3" xfId="30871" xr:uid="{00000000-0005-0000-0000-000032780000}"/>
    <cellStyle name="Normal 4 39" xfId="30872" xr:uid="{00000000-0005-0000-0000-000033780000}"/>
    <cellStyle name="Normal 4 39 2" xfId="30873" xr:uid="{00000000-0005-0000-0000-000034780000}"/>
    <cellStyle name="Normal 4 39 3" xfId="30874" xr:uid="{00000000-0005-0000-0000-000035780000}"/>
    <cellStyle name="Normal 4 4" xfId="30875" xr:uid="{00000000-0005-0000-0000-000036780000}"/>
    <cellStyle name="Normal 4 4 2" xfId="30876" xr:uid="{00000000-0005-0000-0000-000037780000}"/>
    <cellStyle name="Normal 4 4 3" xfId="30877" xr:uid="{00000000-0005-0000-0000-000038780000}"/>
    <cellStyle name="Normal 4 4 4" xfId="30878" xr:uid="{00000000-0005-0000-0000-000039780000}"/>
    <cellStyle name="Normal 4 4 5" xfId="30879" xr:uid="{00000000-0005-0000-0000-00003A780000}"/>
    <cellStyle name="Normal 4 4_Enlaces" xfId="30880" xr:uid="{00000000-0005-0000-0000-00003B780000}"/>
    <cellStyle name="Normal 4 40" xfId="30881" xr:uid="{00000000-0005-0000-0000-00003C780000}"/>
    <cellStyle name="Normal 4 40 2" xfId="30882" xr:uid="{00000000-0005-0000-0000-00003D780000}"/>
    <cellStyle name="Normal 4 40 3" xfId="30883" xr:uid="{00000000-0005-0000-0000-00003E780000}"/>
    <cellStyle name="Normal 4 41" xfId="30884" xr:uid="{00000000-0005-0000-0000-00003F780000}"/>
    <cellStyle name="Normal 4 41 2" xfId="30885" xr:uid="{00000000-0005-0000-0000-000040780000}"/>
    <cellStyle name="Normal 4 41 3" xfId="30886" xr:uid="{00000000-0005-0000-0000-000041780000}"/>
    <cellStyle name="Normal 4 42" xfId="30887" xr:uid="{00000000-0005-0000-0000-000042780000}"/>
    <cellStyle name="Normal 4 42 2" xfId="30888" xr:uid="{00000000-0005-0000-0000-000043780000}"/>
    <cellStyle name="Normal 4 42 3" xfId="30889" xr:uid="{00000000-0005-0000-0000-000044780000}"/>
    <cellStyle name="Normal 4 43" xfId="30890" xr:uid="{00000000-0005-0000-0000-000045780000}"/>
    <cellStyle name="Normal 4 43 2" xfId="30891" xr:uid="{00000000-0005-0000-0000-000046780000}"/>
    <cellStyle name="Normal 4 43 3" xfId="30892" xr:uid="{00000000-0005-0000-0000-000047780000}"/>
    <cellStyle name="Normal 4 44" xfId="30893" xr:uid="{00000000-0005-0000-0000-000048780000}"/>
    <cellStyle name="Normal 4 44 2" xfId="30894" xr:uid="{00000000-0005-0000-0000-000049780000}"/>
    <cellStyle name="Normal 4 44 3" xfId="30895" xr:uid="{00000000-0005-0000-0000-00004A780000}"/>
    <cellStyle name="Normal 4 45" xfId="30896" xr:uid="{00000000-0005-0000-0000-00004B780000}"/>
    <cellStyle name="Normal 4 45 2" xfId="30897" xr:uid="{00000000-0005-0000-0000-00004C780000}"/>
    <cellStyle name="Normal 4 45 3" xfId="30898" xr:uid="{00000000-0005-0000-0000-00004D780000}"/>
    <cellStyle name="Normal 4 46" xfId="30899" xr:uid="{00000000-0005-0000-0000-00004E780000}"/>
    <cellStyle name="Normal 4 46 2" xfId="30900" xr:uid="{00000000-0005-0000-0000-00004F780000}"/>
    <cellStyle name="Normal 4 46 3" xfId="30901" xr:uid="{00000000-0005-0000-0000-000050780000}"/>
    <cellStyle name="Normal 4 47" xfId="30902" xr:uid="{00000000-0005-0000-0000-000051780000}"/>
    <cellStyle name="Normal 4 48" xfId="30903" xr:uid="{00000000-0005-0000-0000-000052780000}"/>
    <cellStyle name="Normal 4 49" xfId="30904" xr:uid="{00000000-0005-0000-0000-000053780000}"/>
    <cellStyle name="Normal 4 5" xfId="30905" xr:uid="{00000000-0005-0000-0000-000054780000}"/>
    <cellStyle name="Normal 4 5 2" xfId="30906" xr:uid="{00000000-0005-0000-0000-000055780000}"/>
    <cellStyle name="Normal 4 5 3" xfId="30907" xr:uid="{00000000-0005-0000-0000-000056780000}"/>
    <cellStyle name="Normal 4 5 4" xfId="30908" xr:uid="{00000000-0005-0000-0000-000057780000}"/>
    <cellStyle name="Normal 4 5 5" xfId="30909" xr:uid="{00000000-0005-0000-0000-000058780000}"/>
    <cellStyle name="Normal 4 5_Enlaces" xfId="30910" xr:uid="{00000000-0005-0000-0000-000059780000}"/>
    <cellStyle name="Normal 4 50" xfId="30911" xr:uid="{00000000-0005-0000-0000-00005A780000}"/>
    <cellStyle name="Normal 4 51" xfId="30912" xr:uid="{00000000-0005-0000-0000-00005B780000}"/>
    <cellStyle name="Normal 4 52" xfId="30913" xr:uid="{00000000-0005-0000-0000-00005C780000}"/>
    <cellStyle name="Normal 4 53" xfId="30914" xr:uid="{00000000-0005-0000-0000-00005D780000}"/>
    <cellStyle name="Normal 4 54" xfId="30915" xr:uid="{00000000-0005-0000-0000-00005E780000}"/>
    <cellStyle name="Normal 4 55" xfId="30916" xr:uid="{00000000-0005-0000-0000-00005F780000}"/>
    <cellStyle name="Normal 4 56" xfId="30917" xr:uid="{00000000-0005-0000-0000-000060780000}"/>
    <cellStyle name="Normal 4 57" xfId="30918" xr:uid="{00000000-0005-0000-0000-000061780000}"/>
    <cellStyle name="Normal 4 58" xfId="30919" xr:uid="{00000000-0005-0000-0000-000062780000}"/>
    <cellStyle name="Normal 4 59" xfId="30920" xr:uid="{00000000-0005-0000-0000-000063780000}"/>
    <cellStyle name="Normal 4 6" xfId="30921" xr:uid="{00000000-0005-0000-0000-000064780000}"/>
    <cellStyle name="Normal 4 6 2" xfId="30922" xr:uid="{00000000-0005-0000-0000-000065780000}"/>
    <cellStyle name="Normal 4 6 3" xfId="30923" xr:uid="{00000000-0005-0000-0000-000066780000}"/>
    <cellStyle name="Normal 4 6 4" xfId="30924" xr:uid="{00000000-0005-0000-0000-000067780000}"/>
    <cellStyle name="Normal 4 6 5" xfId="30925" xr:uid="{00000000-0005-0000-0000-000068780000}"/>
    <cellStyle name="Normal 4 6_Enlaces" xfId="30926" xr:uid="{00000000-0005-0000-0000-000069780000}"/>
    <cellStyle name="Normal 4 60" xfId="30927" xr:uid="{00000000-0005-0000-0000-00006A780000}"/>
    <cellStyle name="Normal 4 61" xfId="30928" xr:uid="{00000000-0005-0000-0000-00006B780000}"/>
    <cellStyle name="Normal 4 62" xfId="30929" xr:uid="{00000000-0005-0000-0000-00006C780000}"/>
    <cellStyle name="Normal 4 63" xfId="30930" xr:uid="{00000000-0005-0000-0000-00006D780000}"/>
    <cellStyle name="Normal 4 64" xfId="30931" xr:uid="{00000000-0005-0000-0000-00006E780000}"/>
    <cellStyle name="Normal 4 65" xfId="30932" xr:uid="{00000000-0005-0000-0000-00006F780000}"/>
    <cellStyle name="Normal 4 66" xfId="30933" xr:uid="{00000000-0005-0000-0000-000070780000}"/>
    <cellStyle name="Normal 4 67" xfId="30934" xr:uid="{00000000-0005-0000-0000-000071780000}"/>
    <cellStyle name="Normal 4 68" xfId="30935" xr:uid="{00000000-0005-0000-0000-000072780000}"/>
    <cellStyle name="Normal 4 69" xfId="30936" xr:uid="{00000000-0005-0000-0000-000073780000}"/>
    <cellStyle name="Normal 4 7" xfId="30937" xr:uid="{00000000-0005-0000-0000-000074780000}"/>
    <cellStyle name="Normal 4 7 2" xfId="30938" xr:uid="{00000000-0005-0000-0000-000075780000}"/>
    <cellStyle name="Normal 4 7 3" xfId="30939" xr:uid="{00000000-0005-0000-0000-000076780000}"/>
    <cellStyle name="Normal 4 7 4" xfId="30940" xr:uid="{00000000-0005-0000-0000-000077780000}"/>
    <cellStyle name="Normal 4 7 5" xfId="30941" xr:uid="{00000000-0005-0000-0000-000078780000}"/>
    <cellStyle name="Normal 4 7_Enlaces" xfId="30942" xr:uid="{00000000-0005-0000-0000-000079780000}"/>
    <cellStyle name="Normal 4 70" xfId="30943" xr:uid="{00000000-0005-0000-0000-00007A780000}"/>
    <cellStyle name="Normal 4 71" xfId="30944" xr:uid="{00000000-0005-0000-0000-00007B780000}"/>
    <cellStyle name="Normal 4 72" xfId="30945" xr:uid="{00000000-0005-0000-0000-00007C780000}"/>
    <cellStyle name="Normal 4 73" xfId="30946" xr:uid="{00000000-0005-0000-0000-00007D780000}"/>
    <cellStyle name="Normal 4 74" xfId="30947" xr:uid="{00000000-0005-0000-0000-00007E780000}"/>
    <cellStyle name="Normal 4 75" xfId="30948" xr:uid="{00000000-0005-0000-0000-00007F780000}"/>
    <cellStyle name="Normal 4 76" xfId="30949" xr:uid="{00000000-0005-0000-0000-000080780000}"/>
    <cellStyle name="Normal 4 77" xfId="30950" xr:uid="{00000000-0005-0000-0000-000081780000}"/>
    <cellStyle name="Normal 4 78" xfId="30951" xr:uid="{00000000-0005-0000-0000-000082780000}"/>
    <cellStyle name="Normal 4 79" xfId="30952" xr:uid="{00000000-0005-0000-0000-000083780000}"/>
    <cellStyle name="Normal 4 8" xfId="30953" xr:uid="{00000000-0005-0000-0000-000084780000}"/>
    <cellStyle name="Normal 4 8 2" xfId="30954" xr:uid="{00000000-0005-0000-0000-000085780000}"/>
    <cellStyle name="Normal 4 8 3" xfId="30955" xr:uid="{00000000-0005-0000-0000-000086780000}"/>
    <cellStyle name="Normal 4 8 4" xfId="30956" xr:uid="{00000000-0005-0000-0000-000087780000}"/>
    <cellStyle name="Normal 4 8 5" xfId="30957" xr:uid="{00000000-0005-0000-0000-000088780000}"/>
    <cellStyle name="Normal 4 8_Enlaces" xfId="30958" xr:uid="{00000000-0005-0000-0000-000089780000}"/>
    <cellStyle name="Normal 4 80" xfId="30959" xr:uid="{00000000-0005-0000-0000-00008A780000}"/>
    <cellStyle name="Normal 4 81" xfId="30960" xr:uid="{00000000-0005-0000-0000-00008B780000}"/>
    <cellStyle name="Normal 4 82" xfId="30961" xr:uid="{00000000-0005-0000-0000-00008C780000}"/>
    <cellStyle name="Normal 4 83" xfId="30962" xr:uid="{00000000-0005-0000-0000-00008D780000}"/>
    <cellStyle name="Normal 4 84" xfId="30963" xr:uid="{00000000-0005-0000-0000-00008E780000}"/>
    <cellStyle name="Normal 4 85" xfId="30964" xr:uid="{00000000-0005-0000-0000-00008F780000}"/>
    <cellStyle name="Normal 4 86" xfId="30965" xr:uid="{00000000-0005-0000-0000-000090780000}"/>
    <cellStyle name="Normal 4 87" xfId="30966" xr:uid="{00000000-0005-0000-0000-000091780000}"/>
    <cellStyle name="Normal 4 88" xfId="30967" xr:uid="{00000000-0005-0000-0000-000092780000}"/>
    <cellStyle name="Normal 4 89" xfId="30968" xr:uid="{00000000-0005-0000-0000-000093780000}"/>
    <cellStyle name="Normal 4 9" xfId="30969" xr:uid="{00000000-0005-0000-0000-000094780000}"/>
    <cellStyle name="Normal 4 9 2" xfId="30970" xr:uid="{00000000-0005-0000-0000-000095780000}"/>
    <cellStyle name="Normal 4 9 3" xfId="30971" xr:uid="{00000000-0005-0000-0000-000096780000}"/>
    <cellStyle name="Normal 4 9 4" xfId="30972" xr:uid="{00000000-0005-0000-0000-000097780000}"/>
    <cellStyle name="Normal 4 9 5" xfId="30973" xr:uid="{00000000-0005-0000-0000-000098780000}"/>
    <cellStyle name="Normal 4 9_Enlaces" xfId="30974" xr:uid="{00000000-0005-0000-0000-000099780000}"/>
    <cellStyle name="Normal 4 90" xfId="30975" xr:uid="{00000000-0005-0000-0000-00009A780000}"/>
    <cellStyle name="Normal 4 91" xfId="30976" xr:uid="{00000000-0005-0000-0000-00009B780000}"/>
    <cellStyle name="Normal 4 92" xfId="30977" xr:uid="{00000000-0005-0000-0000-00009C780000}"/>
    <cellStyle name="Normal 4 93" xfId="30978" xr:uid="{00000000-0005-0000-0000-00009D780000}"/>
    <cellStyle name="Normal 4 94" xfId="30979" xr:uid="{00000000-0005-0000-0000-00009E780000}"/>
    <cellStyle name="Normal 4 95" xfId="30980" xr:uid="{00000000-0005-0000-0000-00009F780000}"/>
    <cellStyle name="Normal 4 96" xfId="30981" xr:uid="{00000000-0005-0000-0000-0000A0780000}"/>
    <cellStyle name="Normal 4 97" xfId="30982" xr:uid="{00000000-0005-0000-0000-0000A1780000}"/>
    <cellStyle name="Normal 4 98" xfId="30983" xr:uid="{00000000-0005-0000-0000-0000A2780000}"/>
    <cellStyle name="Normal 4 98 2" xfId="30984" xr:uid="{00000000-0005-0000-0000-0000A3780000}"/>
    <cellStyle name="Normal 4 98 3" xfId="30985" xr:uid="{00000000-0005-0000-0000-0000A4780000}"/>
    <cellStyle name="Normal 4 98 4" xfId="30986" xr:uid="{00000000-0005-0000-0000-0000A5780000}"/>
    <cellStyle name="Normal 4 98 5" xfId="30987" xr:uid="{00000000-0005-0000-0000-0000A6780000}"/>
    <cellStyle name="Normal 4 98 6" xfId="30988" xr:uid="{00000000-0005-0000-0000-0000A7780000}"/>
    <cellStyle name="Normal 4 99" xfId="30989" xr:uid="{00000000-0005-0000-0000-0000A8780000}"/>
    <cellStyle name="Normal 4 99 2" xfId="30990" xr:uid="{00000000-0005-0000-0000-0000A9780000}"/>
    <cellStyle name="Normal 4 99 3" xfId="30991" xr:uid="{00000000-0005-0000-0000-0000AA780000}"/>
    <cellStyle name="Normal 4 99 4" xfId="30992" xr:uid="{00000000-0005-0000-0000-0000AB780000}"/>
    <cellStyle name="Normal 4 99 5" xfId="30993" xr:uid="{00000000-0005-0000-0000-0000AC780000}"/>
    <cellStyle name="Normal 4 99 6" xfId="30994" xr:uid="{00000000-0005-0000-0000-0000AD780000}"/>
    <cellStyle name="Normal 4_Enlaces" xfId="30995" xr:uid="{00000000-0005-0000-0000-0000AE780000}"/>
    <cellStyle name="Normal 40" xfId="30996" xr:uid="{00000000-0005-0000-0000-0000AF780000}"/>
    <cellStyle name="Normal 40 10" xfId="30997" xr:uid="{00000000-0005-0000-0000-0000B0780000}"/>
    <cellStyle name="Normal 40 11" xfId="30998" xr:uid="{00000000-0005-0000-0000-0000B1780000}"/>
    <cellStyle name="Normal 40 12" xfId="30999" xr:uid="{00000000-0005-0000-0000-0000B2780000}"/>
    <cellStyle name="Normal 40 13" xfId="31000" xr:uid="{00000000-0005-0000-0000-0000B3780000}"/>
    <cellStyle name="Normal 40 14" xfId="31001" xr:uid="{00000000-0005-0000-0000-0000B4780000}"/>
    <cellStyle name="Normal 40 15" xfId="31002" xr:uid="{00000000-0005-0000-0000-0000B5780000}"/>
    <cellStyle name="Normal 40 16" xfId="31003" xr:uid="{00000000-0005-0000-0000-0000B6780000}"/>
    <cellStyle name="Normal 40 17" xfId="31004" xr:uid="{00000000-0005-0000-0000-0000B7780000}"/>
    <cellStyle name="Normal 40 18" xfId="31005" xr:uid="{00000000-0005-0000-0000-0000B8780000}"/>
    <cellStyle name="Normal 40 19" xfId="31006" xr:uid="{00000000-0005-0000-0000-0000B9780000}"/>
    <cellStyle name="Normal 40 2" xfId="31007" xr:uid="{00000000-0005-0000-0000-0000BA780000}"/>
    <cellStyle name="Normal 40 2 2" xfId="31008" xr:uid="{00000000-0005-0000-0000-0000BB780000}"/>
    <cellStyle name="Normal 40 20" xfId="31009" xr:uid="{00000000-0005-0000-0000-0000BC780000}"/>
    <cellStyle name="Normal 40 21" xfId="31010" xr:uid="{00000000-0005-0000-0000-0000BD780000}"/>
    <cellStyle name="Normal 40 22" xfId="31011" xr:uid="{00000000-0005-0000-0000-0000BE780000}"/>
    <cellStyle name="Normal 40 23" xfId="31012" xr:uid="{00000000-0005-0000-0000-0000BF780000}"/>
    <cellStyle name="Normal 40 24" xfId="31013" xr:uid="{00000000-0005-0000-0000-0000C0780000}"/>
    <cellStyle name="Normal 40 25" xfId="31014" xr:uid="{00000000-0005-0000-0000-0000C1780000}"/>
    <cellStyle name="Normal 40 26" xfId="31015" xr:uid="{00000000-0005-0000-0000-0000C2780000}"/>
    <cellStyle name="Normal 40 3" xfId="31016" xr:uid="{00000000-0005-0000-0000-0000C3780000}"/>
    <cellStyle name="Normal 40 3 2" xfId="31017" xr:uid="{00000000-0005-0000-0000-0000C4780000}"/>
    <cellStyle name="Normal 40 4" xfId="31018" xr:uid="{00000000-0005-0000-0000-0000C5780000}"/>
    <cellStyle name="Normal 40 4 2" xfId="31019" xr:uid="{00000000-0005-0000-0000-0000C6780000}"/>
    <cellStyle name="Normal 40 5" xfId="31020" xr:uid="{00000000-0005-0000-0000-0000C7780000}"/>
    <cellStyle name="Normal 40 5 2" xfId="31021" xr:uid="{00000000-0005-0000-0000-0000C8780000}"/>
    <cellStyle name="Normal 40 6" xfId="31022" xr:uid="{00000000-0005-0000-0000-0000C9780000}"/>
    <cellStyle name="Normal 40 7" xfId="31023" xr:uid="{00000000-0005-0000-0000-0000CA780000}"/>
    <cellStyle name="Normal 40 8" xfId="31024" xr:uid="{00000000-0005-0000-0000-0000CB780000}"/>
    <cellStyle name="Normal 40 9" xfId="31025" xr:uid="{00000000-0005-0000-0000-0000CC780000}"/>
    <cellStyle name="Normal 41" xfId="31026" xr:uid="{00000000-0005-0000-0000-0000CD780000}"/>
    <cellStyle name="Normal 41 10" xfId="31027" xr:uid="{00000000-0005-0000-0000-0000CE780000}"/>
    <cellStyle name="Normal 41 11" xfId="31028" xr:uid="{00000000-0005-0000-0000-0000CF780000}"/>
    <cellStyle name="Normal 41 12" xfId="31029" xr:uid="{00000000-0005-0000-0000-0000D0780000}"/>
    <cellStyle name="Normal 41 13" xfId="31030" xr:uid="{00000000-0005-0000-0000-0000D1780000}"/>
    <cellStyle name="Normal 41 14" xfId="31031" xr:uid="{00000000-0005-0000-0000-0000D2780000}"/>
    <cellStyle name="Normal 41 15" xfId="31032" xr:uid="{00000000-0005-0000-0000-0000D3780000}"/>
    <cellStyle name="Normal 41 16" xfId="31033" xr:uid="{00000000-0005-0000-0000-0000D4780000}"/>
    <cellStyle name="Normal 41 17" xfId="31034" xr:uid="{00000000-0005-0000-0000-0000D5780000}"/>
    <cellStyle name="Normal 41 18" xfId="31035" xr:uid="{00000000-0005-0000-0000-0000D6780000}"/>
    <cellStyle name="Normal 41 19" xfId="31036" xr:uid="{00000000-0005-0000-0000-0000D7780000}"/>
    <cellStyle name="Normal 41 2" xfId="31037" xr:uid="{00000000-0005-0000-0000-0000D8780000}"/>
    <cellStyle name="Normal 41 2 2" xfId="31038" xr:uid="{00000000-0005-0000-0000-0000D9780000}"/>
    <cellStyle name="Normal 41 20" xfId="31039" xr:uid="{00000000-0005-0000-0000-0000DA780000}"/>
    <cellStyle name="Normal 41 21" xfId="31040" xr:uid="{00000000-0005-0000-0000-0000DB780000}"/>
    <cellStyle name="Normal 41 22" xfId="31041" xr:uid="{00000000-0005-0000-0000-0000DC780000}"/>
    <cellStyle name="Normal 41 23" xfId="31042" xr:uid="{00000000-0005-0000-0000-0000DD780000}"/>
    <cellStyle name="Normal 41 24" xfId="31043" xr:uid="{00000000-0005-0000-0000-0000DE780000}"/>
    <cellStyle name="Normal 41 25" xfId="31044" xr:uid="{00000000-0005-0000-0000-0000DF780000}"/>
    <cellStyle name="Normal 41 26" xfId="31045" xr:uid="{00000000-0005-0000-0000-0000E0780000}"/>
    <cellStyle name="Normal 41 3" xfId="31046" xr:uid="{00000000-0005-0000-0000-0000E1780000}"/>
    <cellStyle name="Normal 41 3 2" xfId="31047" xr:uid="{00000000-0005-0000-0000-0000E2780000}"/>
    <cellStyle name="Normal 41 4" xfId="31048" xr:uid="{00000000-0005-0000-0000-0000E3780000}"/>
    <cellStyle name="Normal 41 4 2" xfId="31049" xr:uid="{00000000-0005-0000-0000-0000E4780000}"/>
    <cellStyle name="Normal 41 5" xfId="31050" xr:uid="{00000000-0005-0000-0000-0000E5780000}"/>
    <cellStyle name="Normal 41 5 2" xfId="31051" xr:uid="{00000000-0005-0000-0000-0000E6780000}"/>
    <cellStyle name="Normal 41 6" xfId="31052" xr:uid="{00000000-0005-0000-0000-0000E7780000}"/>
    <cellStyle name="Normal 41 7" xfId="31053" xr:uid="{00000000-0005-0000-0000-0000E8780000}"/>
    <cellStyle name="Normal 41 8" xfId="31054" xr:uid="{00000000-0005-0000-0000-0000E9780000}"/>
    <cellStyle name="Normal 41 9" xfId="31055" xr:uid="{00000000-0005-0000-0000-0000EA780000}"/>
    <cellStyle name="Normal 42" xfId="31056" xr:uid="{00000000-0005-0000-0000-0000EB780000}"/>
    <cellStyle name="Normal 43" xfId="31057" xr:uid="{00000000-0005-0000-0000-0000EC780000}"/>
    <cellStyle name="Normal 43 10" xfId="31058" xr:uid="{00000000-0005-0000-0000-0000ED780000}"/>
    <cellStyle name="Normal 43 11" xfId="31059" xr:uid="{00000000-0005-0000-0000-0000EE780000}"/>
    <cellStyle name="Normal 43 12" xfId="31060" xr:uid="{00000000-0005-0000-0000-0000EF780000}"/>
    <cellStyle name="Normal 43 13" xfId="31061" xr:uid="{00000000-0005-0000-0000-0000F0780000}"/>
    <cellStyle name="Normal 43 14" xfId="31062" xr:uid="{00000000-0005-0000-0000-0000F1780000}"/>
    <cellStyle name="Normal 43 15" xfId="31063" xr:uid="{00000000-0005-0000-0000-0000F2780000}"/>
    <cellStyle name="Normal 43 16" xfId="31064" xr:uid="{00000000-0005-0000-0000-0000F3780000}"/>
    <cellStyle name="Normal 43 17" xfId="31065" xr:uid="{00000000-0005-0000-0000-0000F4780000}"/>
    <cellStyle name="Normal 43 18" xfId="31066" xr:uid="{00000000-0005-0000-0000-0000F5780000}"/>
    <cellStyle name="Normal 43 19" xfId="31067" xr:uid="{00000000-0005-0000-0000-0000F6780000}"/>
    <cellStyle name="Normal 43 2" xfId="31068" xr:uid="{00000000-0005-0000-0000-0000F7780000}"/>
    <cellStyle name="Normal 43 2 2" xfId="31069" xr:uid="{00000000-0005-0000-0000-0000F8780000}"/>
    <cellStyle name="Normal 43 20" xfId="31070" xr:uid="{00000000-0005-0000-0000-0000F9780000}"/>
    <cellStyle name="Normal 43 21" xfId="31071" xr:uid="{00000000-0005-0000-0000-0000FA780000}"/>
    <cellStyle name="Normal 43 22" xfId="31072" xr:uid="{00000000-0005-0000-0000-0000FB780000}"/>
    <cellStyle name="Normal 43 23" xfId="31073" xr:uid="{00000000-0005-0000-0000-0000FC780000}"/>
    <cellStyle name="Normal 43 24" xfId="31074" xr:uid="{00000000-0005-0000-0000-0000FD780000}"/>
    <cellStyle name="Normal 43 25" xfId="31075" xr:uid="{00000000-0005-0000-0000-0000FE780000}"/>
    <cellStyle name="Normal 43 26" xfId="31076" xr:uid="{00000000-0005-0000-0000-0000FF780000}"/>
    <cellStyle name="Normal 43 27" xfId="31077" xr:uid="{00000000-0005-0000-0000-000000790000}"/>
    <cellStyle name="Normal 43 28" xfId="31078" xr:uid="{00000000-0005-0000-0000-000001790000}"/>
    <cellStyle name="Normal 43 3" xfId="31079" xr:uid="{00000000-0005-0000-0000-000002790000}"/>
    <cellStyle name="Normal 43 3 2" xfId="31080" xr:uid="{00000000-0005-0000-0000-000003790000}"/>
    <cellStyle name="Normal 43 4" xfId="31081" xr:uid="{00000000-0005-0000-0000-000004790000}"/>
    <cellStyle name="Normal 43 4 2" xfId="31082" xr:uid="{00000000-0005-0000-0000-000005790000}"/>
    <cellStyle name="Normal 43 5" xfId="31083" xr:uid="{00000000-0005-0000-0000-000006790000}"/>
    <cellStyle name="Normal 43 5 2" xfId="31084" xr:uid="{00000000-0005-0000-0000-000007790000}"/>
    <cellStyle name="Normal 43 6" xfId="31085" xr:uid="{00000000-0005-0000-0000-000008790000}"/>
    <cellStyle name="Normal 43 7" xfId="31086" xr:uid="{00000000-0005-0000-0000-000009790000}"/>
    <cellStyle name="Normal 43 8" xfId="31087" xr:uid="{00000000-0005-0000-0000-00000A790000}"/>
    <cellStyle name="Normal 43 9" xfId="31088" xr:uid="{00000000-0005-0000-0000-00000B790000}"/>
    <cellStyle name="Normal 44" xfId="31089" xr:uid="{00000000-0005-0000-0000-00000C790000}"/>
    <cellStyle name="Normal 44 10" xfId="31090" xr:uid="{00000000-0005-0000-0000-00000D790000}"/>
    <cellStyle name="Normal 44 11" xfId="31091" xr:uid="{00000000-0005-0000-0000-00000E790000}"/>
    <cellStyle name="Normal 44 12" xfId="31092" xr:uid="{00000000-0005-0000-0000-00000F790000}"/>
    <cellStyle name="Normal 44 13" xfId="31093" xr:uid="{00000000-0005-0000-0000-000010790000}"/>
    <cellStyle name="Normal 44 14" xfId="31094" xr:uid="{00000000-0005-0000-0000-000011790000}"/>
    <cellStyle name="Normal 44 15" xfId="31095" xr:uid="{00000000-0005-0000-0000-000012790000}"/>
    <cellStyle name="Normal 44 16" xfId="31096" xr:uid="{00000000-0005-0000-0000-000013790000}"/>
    <cellStyle name="Normal 44 17" xfId="31097" xr:uid="{00000000-0005-0000-0000-000014790000}"/>
    <cellStyle name="Normal 44 18" xfId="31098" xr:uid="{00000000-0005-0000-0000-000015790000}"/>
    <cellStyle name="Normal 44 19" xfId="31099" xr:uid="{00000000-0005-0000-0000-000016790000}"/>
    <cellStyle name="Normal 44 2" xfId="31100" xr:uid="{00000000-0005-0000-0000-000017790000}"/>
    <cellStyle name="Normal 44 2 2" xfId="31101" xr:uid="{00000000-0005-0000-0000-000018790000}"/>
    <cellStyle name="Normal 44 20" xfId="31102" xr:uid="{00000000-0005-0000-0000-000019790000}"/>
    <cellStyle name="Normal 44 21" xfId="31103" xr:uid="{00000000-0005-0000-0000-00001A790000}"/>
    <cellStyle name="Normal 44 22" xfId="31104" xr:uid="{00000000-0005-0000-0000-00001B790000}"/>
    <cellStyle name="Normal 44 23" xfId="31105" xr:uid="{00000000-0005-0000-0000-00001C790000}"/>
    <cellStyle name="Normal 44 24" xfId="31106" xr:uid="{00000000-0005-0000-0000-00001D790000}"/>
    <cellStyle name="Normal 44 25" xfId="31107" xr:uid="{00000000-0005-0000-0000-00001E790000}"/>
    <cellStyle name="Normal 44 26" xfId="31108" xr:uid="{00000000-0005-0000-0000-00001F790000}"/>
    <cellStyle name="Normal 44 3" xfId="31109" xr:uid="{00000000-0005-0000-0000-000020790000}"/>
    <cellStyle name="Normal 44 3 2" xfId="31110" xr:uid="{00000000-0005-0000-0000-000021790000}"/>
    <cellStyle name="Normal 44 4" xfId="31111" xr:uid="{00000000-0005-0000-0000-000022790000}"/>
    <cellStyle name="Normal 44 4 2" xfId="31112" xr:uid="{00000000-0005-0000-0000-000023790000}"/>
    <cellStyle name="Normal 44 5" xfId="31113" xr:uid="{00000000-0005-0000-0000-000024790000}"/>
    <cellStyle name="Normal 44 5 2" xfId="31114" xr:uid="{00000000-0005-0000-0000-000025790000}"/>
    <cellStyle name="Normal 44 6" xfId="31115" xr:uid="{00000000-0005-0000-0000-000026790000}"/>
    <cellStyle name="Normal 44 7" xfId="31116" xr:uid="{00000000-0005-0000-0000-000027790000}"/>
    <cellStyle name="Normal 44 8" xfId="31117" xr:uid="{00000000-0005-0000-0000-000028790000}"/>
    <cellStyle name="Normal 44 9" xfId="31118" xr:uid="{00000000-0005-0000-0000-000029790000}"/>
    <cellStyle name="Normal 45" xfId="31119" xr:uid="{00000000-0005-0000-0000-00002A790000}"/>
    <cellStyle name="Normal 46" xfId="31120" xr:uid="{00000000-0005-0000-0000-00002B790000}"/>
    <cellStyle name="Normal 47" xfId="31121" xr:uid="{00000000-0005-0000-0000-00002C790000}"/>
    <cellStyle name="Normal 48" xfId="31122" xr:uid="{00000000-0005-0000-0000-00002D790000}"/>
    <cellStyle name="Normal 49" xfId="31123" xr:uid="{00000000-0005-0000-0000-00002E790000}"/>
    <cellStyle name="Normal 49 10" xfId="31124" xr:uid="{00000000-0005-0000-0000-00002F790000}"/>
    <cellStyle name="Normal 49 11" xfId="31125" xr:uid="{00000000-0005-0000-0000-000030790000}"/>
    <cellStyle name="Normal 49 12" xfId="31126" xr:uid="{00000000-0005-0000-0000-000031790000}"/>
    <cellStyle name="Normal 49 13" xfId="31127" xr:uid="{00000000-0005-0000-0000-000032790000}"/>
    <cellStyle name="Normal 49 14" xfId="31128" xr:uid="{00000000-0005-0000-0000-000033790000}"/>
    <cellStyle name="Normal 49 15" xfId="31129" xr:uid="{00000000-0005-0000-0000-000034790000}"/>
    <cellStyle name="Normal 49 16" xfId="31130" xr:uid="{00000000-0005-0000-0000-000035790000}"/>
    <cellStyle name="Normal 49 17" xfId="31131" xr:uid="{00000000-0005-0000-0000-000036790000}"/>
    <cellStyle name="Normal 49 18" xfId="31132" xr:uid="{00000000-0005-0000-0000-000037790000}"/>
    <cellStyle name="Normal 49 19" xfId="31133" xr:uid="{00000000-0005-0000-0000-000038790000}"/>
    <cellStyle name="Normal 49 2" xfId="31134" xr:uid="{00000000-0005-0000-0000-000039790000}"/>
    <cellStyle name="Normal 49 2 2" xfId="31135" xr:uid="{00000000-0005-0000-0000-00003A790000}"/>
    <cellStyle name="Normal 49 20" xfId="31136" xr:uid="{00000000-0005-0000-0000-00003B790000}"/>
    <cellStyle name="Normal 49 21" xfId="31137" xr:uid="{00000000-0005-0000-0000-00003C790000}"/>
    <cellStyle name="Normal 49 22" xfId="31138" xr:uid="{00000000-0005-0000-0000-00003D790000}"/>
    <cellStyle name="Normal 49 23" xfId="31139" xr:uid="{00000000-0005-0000-0000-00003E790000}"/>
    <cellStyle name="Normal 49 24" xfId="31140" xr:uid="{00000000-0005-0000-0000-00003F790000}"/>
    <cellStyle name="Normal 49 25" xfId="31141" xr:uid="{00000000-0005-0000-0000-000040790000}"/>
    <cellStyle name="Normal 49 26" xfId="31142" xr:uid="{00000000-0005-0000-0000-000041790000}"/>
    <cellStyle name="Normal 49 3" xfId="31143" xr:uid="{00000000-0005-0000-0000-000042790000}"/>
    <cellStyle name="Normal 49 3 2" xfId="31144" xr:uid="{00000000-0005-0000-0000-000043790000}"/>
    <cellStyle name="Normal 49 4" xfId="31145" xr:uid="{00000000-0005-0000-0000-000044790000}"/>
    <cellStyle name="Normal 49 4 2" xfId="31146" xr:uid="{00000000-0005-0000-0000-000045790000}"/>
    <cellStyle name="Normal 49 5" xfId="31147" xr:uid="{00000000-0005-0000-0000-000046790000}"/>
    <cellStyle name="Normal 49 5 2" xfId="31148" xr:uid="{00000000-0005-0000-0000-000047790000}"/>
    <cellStyle name="Normal 49 6" xfId="31149" xr:uid="{00000000-0005-0000-0000-000048790000}"/>
    <cellStyle name="Normal 49 7" xfId="31150" xr:uid="{00000000-0005-0000-0000-000049790000}"/>
    <cellStyle name="Normal 49 8" xfId="31151" xr:uid="{00000000-0005-0000-0000-00004A790000}"/>
    <cellStyle name="Normal 49 9" xfId="31152" xr:uid="{00000000-0005-0000-0000-00004B790000}"/>
    <cellStyle name="Normal 5" xfId="438" xr:uid="{00000000-0005-0000-0000-00004C790000}"/>
    <cellStyle name="Normal 5 10" xfId="31153" xr:uid="{00000000-0005-0000-0000-00004D790000}"/>
    <cellStyle name="Normal 5 10 10" xfId="31154" xr:uid="{00000000-0005-0000-0000-00004E790000}"/>
    <cellStyle name="Normal 5 10 10 10" xfId="31155" xr:uid="{00000000-0005-0000-0000-00004F790000}"/>
    <cellStyle name="Normal 5 10 10 11" xfId="31156" xr:uid="{00000000-0005-0000-0000-000050790000}"/>
    <cellStyle name="Normal 5 10 10 12" xfId="31157" xr:uid="{00000000-0005-0000-0000-000051790000}"/>
    <cellStyle name="Normal 5 10 10 13" xfId="31158" xr:uid="{00000000-0005-0000-0000-000052790000}"/>
    <cellStyle name="Normal 5 10 10 14" xfId="31159" xr:uid="{00000000-0005-0000-0000-000053790000}"/>
    <cellStyle name="Normal 5 10 10 2" xfId="31160" xr:uid="{00000000-0005-0000-0000-000054790000}"/>
    <cellStyle name="Normal 5 10 10 2 10" xfId="31161" xr:uid="{00000000-0005-0000-0000-000055790000}"/>
    <cellStyle name="Normal 5 10 10 2 2" xfId="31162" xr:uid="{00000000-0005-0000-0000-000056790000}"/>
    <cellStyle name="Normal 5 10 10 2 3" xfId="31163" xr:uid="{00000000-0005-0000-0000-000057790000}"/>
    <cellStyle name="Normal 5 10 10 2 4" xfId="31164" xr:uid="{00000000-0005-0000-0000-000058790000}"/>
    <cellStyle name="Normal 5 10 10 2 5" xfId="31165" xr:uid="{00000000-0005-0000-0000-000059790000}"/>
    <cellStyle name="Normal 5 10 10 2 6" xfId="31166" xr:uid="{00000000-0005-0000-0000-00005A790000}"/>
    <cellStyle name="Normal 5 10 10 2 7" xfId="31167" xr:uid="{00000000-0005-0000-0000-00005B790000}"/>
    <cellStyle name="Normal 5 10 10 2 8" xfId="31168" xr:uid="{00000000-0005-0000-0000-00005C790000}"/>
    <cellStyle name="Normal 5 10 10 2 9" xfId="31169" xr:uid="{00000000-0005-0000-0000-00005D790000}"/>
    <cellStyle name="Normal 5 10 10 3" xfId="31170" xr:uid="{00000000-0005-0000-0000-00005E790000}"/>
    <cellStyle name="Normal 5 10 10 3 10" xfId="31171" xr:uid="{00000000-0005-0000-0000-00005F790000}"/>
    <cellStyle name="Normal 5 10 10 3 2" xfId="31172" xr:uid="{00000000-0005-0000-0000-000060790000}"/>
    <cellStyle name="Normal 5 10 10 3 3" xfId="31173" xr:uid="{00000000-0005-0000-0000-000061790000}"/>
    <cellStyle name="Normal 5 10 10 3 4" xfId="31174" xr:uid="{00000000-0005-0000-0000-000062790000}"/>
    <cellStyle name="Normal 5 10 10 3 5" xfId="31175" xr:uid="{00000000-0005-0000-0000-000063790000}"/>
    <cellStyle name="Normal 5 10 10 3 6" xfId="31176" xr:uid="{00000000-0005-0000-0000-000064790000}"/>
    <cellStyle name="Normal 5 10 10 3 7" xfId="31177" xr:uid="{00000000-0005-0000-0000-000065790000}"/>
    <cellStyle name="Normal 5 10 10 3 8" xfId="31178" xr:uid="{00000000-0005-0000-0000-000066790000}"/>
    <cellStyle name="Normal 5 10 10 3 9" xfId="31179" xr:uid="{00000000-0005-0000-0000-000067790000}"/>
    <cellStyle name="Normal 5 10 10 4" xfId="31180" xr:uid="{00000000-0005-0000-0000-000068790000}"/>
    <cellStyle name="Normal 5 10 10 4 10" xfId="31181" xr:uid="{00000000-0005-0000-0000-000069790000}"/>
    <cellStyle name="Normal 5 10 10 4 2" xfId="31182" xr:uid="{00000000-0005-0000-0000-00006A790000}"/>
    <cellStyle name="Normal 5 10 10 4 3" xfId="31183" xr:uid="{00000000-0005-0000-0000-00006B790000}"/>
    <cellStyle name="Normal 5 10 10 4 4" xfId="31184" xr:uid="{00000000-0005-0000-0000-00006C790000}"/>
    <cellStyle name="Normal 5 10 10 4 5" xfId="31185" xr:uid="{00000000-0005-0000-0000-00006D790000}"/>
    <cellStyle name="Normal 5 10 10 4 6" xfId="31186" xr:uid="{00000000-0005-0000-0000-00006E790000}"/>
    <cellStyle name="Normal 5 10 10 4 7" xfId="31187" xr:uid="{00000000-0005-0000-0000-00006F790000}"/>
    <cellStyle name="Normal 5 10 10 4 8" xfId="31188" xr:uid="{00000000-0005-0000-0000-000070790000}"/>
    <cellStyle name="Normal 5 10 10 4 9" xfId="31189" xr:uid="{00000000-0005-0000-0000-000071790000}"/>
    <cellStyle name="Normal 5 10 10 5" xfId="31190" xr:uid="{00000000-0005-0000-0000-000072790000}"/>
    <cellStyle name="Normal 5 10 10 5 10" xfId="31191" xr:uid="{00000000-0005-0000-0000-000073790000}"/>
    <cellStyle name="Normal 5 10 10 5 2" xfId="31192" xr:uid="{00000000-0005-0000-0000-000074790000}"/>
    <cellStyle name="Normal 5 10 10 5 3" xfId="31193" xr:uid="{00000000-0005-0000-0000-000075790000}"/>
    <cellStyle name="Normal 5 10 10 5 4" xfId="31194" xr:uid="{00000000-0005-0000-0000-000076790000}"/>
    <cellStyle name="Normal 5 10 10 5 5" xfId="31195" xr:uid="{00000000-0005-0000-0000-000077790000}"/>
    <cellStyle name="Normal 5 10 10 5 6" xfId="31196" xr:uid="{00000000-0005-0000-0000-000078790000}"/>
    <cellStyle name="Normal 5 10 10 5 7" xfId="31197" xr:uid="{00000000-0005-0000-0000-000079790000}"/>
    <cellStyle name="Normal 5 10 10 5 8" xfId="31198" xr:uid="{00000000-0005-0000-0000-00007A790000}"/>
    <cellStyle name="Normal 5 10 10 5 9" xfId="31199" xr:uid="{00000000-0005-0000-0000-00007B790000}"/>
    <cellStyle name="Normal 5 10 10 6" xfId="31200" xr:uid="{00000000-0005-0000-0000-00007C790000}"/>
    <cellStyle name="Normal 5 10 10 7" xfId="31201" xr:uid="{00000000-0005-0000-0000-00007D790000}"/>
    <cellStyle name="Normal 5 10 10 8" xfId="31202" xr:uid="{00000000-0005-0000-0000-00007E790000}"/>
    <cellStyle name="Normal 5 10 10 9" xfId="31203" xr:uid="{00000000-0005-0000-0000-00007F790000}"/>
    <cellStyle name="Normal 5 10 11" xfId="31204" xr:uid="{00000000-0005-0000-0000-000080790000}"/>
    <cellStyle name="Normal 5 10 11 10" xfId="31205" xr:uid="{00000000-0005-0000-0000-000081790000}"/>
    <cellStyle name="Normal 5 10 11 11" xfId="31206" xr:uid="{00000000-0005-0000-0000-000082790000}"/>
    <cellStyle name="Normal 5 10 11 12" xfId="31207" xr:uid="{00000000-0005-0000-0000-000083790000}"/>
    <cellStyle name="Normal 5 10 11 13" xfId="31208" xr:uid="{00000000-0005-0000-0000-000084790000}"/>
    <cellStyle name="Normal 5 10 11 14" xfId="31209" xr:uid="{00000000-0005-0000-0000-000085790000}"/>
    <cellStyle name="Normal 5 10 11 2" xfId="31210" xr:uid="{00000000-0005-0000-0000-000086790000}"/>
    <cellStyle name="Normal 5 10 11 2 10" xfId="31211" xr:uid="{00000000-0005-0000-0000-000087790000}"/>
    <cellStyle name="Normal 5 10 11 2 2" xfId="31212" xr:uid="{00000000-0005-0000-0000-000088790000}"/>
    <cellStyle name="Normal 5 10 11 2 3" xfId="31213" xr:uid="{00000000-0005-0000-0000-000089790000}"/>
    <cellStyle name="Normal 5 10 11 2 4" xfId="31214" xr:uid="{00000000-0005-0000-0000-00008A790000}"/>
    <cellStyle name="Normal 5 10 11 2 5" xfId="31215" xr:uid="{00000000-0005-0000-0000-00008B790000}"/>
    <cellStyle name="Normal 5 10 11 2 6" xfId="31216" xr:uid="{00000000-0005-0000-0000-00008C790000}"/>
    <cellStyle name="Normal 5 10 11 2 7" xfId="31217" xr:uid="{00000000-0005-0000-0000-00008D790000}"/>
    <cellStyle name="Normal 5 10 11 2 8" xfId="31218" xr:uid="{00000000-0005-0000-0000-00008E790000}"/>
    <cellStyle name="Normal 5 10 11 2 9" xfId="31219" xr:uid="{00000000-0005-0000-0000-00008F790000}"/>
    <cellStyle name="Normal 5 10 11 3" xfId="31220" xr:uid="{00000000-0005-0000-0000-000090790000}"/>
    <cellStyle name="Normal 5 10 11 3 10" xfId="31221" xr:uid="{00000000-0005-0000-0000-000091790000}"/>
    <cellStyle name="Normal 5 10 11 3 2" xfId="31222" xr:uid="{00000000-0005-0000-0000-000092790000}"/>
    <cellStyle name="Normal 5 10 11 3 3" xfId="31223" xr:uid="{00000000-0005-0000-0000-000093790000}"/>
    <cellStyle name="Normal 5 10 11 3 4" xfId="31224" xr:uid="{00000000-0005-0000-0000-000094790000}"/>
    <cellStyle name="Normal 5 10 11 3 5" xfId="31225" xr:uid="{00000000-0005-0000-0000-000095790000}"/>
    <cellStyle name="Normal 5 10 11 3 6" xfId="31226" xr:uid="{00000000-0005-0000-0000-000096790000}"/>
    <cellStyle name="Normal 5 10 11 3 7" xfId="31227" xr:uid="{00000000-0005-0000-0000-000097790000}"/>
    <cellStyle name="Normal 5 10 11 3 8" xfId="31228" xr:uid="{00000000-0005-0000-0000-000098790000}"/>
    <cellStyle name="Normal 5 10 11 3 9" xfId="31229" xr:uid="{00000000-0005-0000-0000-000099790000}"/>
    <cellStyle name="Normal 5 10 11 4" xfId="31230" xr:uid="{00000000-0005-0000-0000-00009A790000}"/>
    <cellStyle name="Normal 5 10 11 4 10" xfId="31231" xr:uid="{00000000-0005-0000-0000-00009B790000}"/>
    <cellStyle name="Normal 5 10 11 4 2" xfId="31232" xr:uid="{00000000-0005-0000-0000-00009C790000}"/>
    <cellStyle name="Normal 5 10 11 4 3" xfId="31233" xr:uid="{00000000-0005-0000-0000-00009D790000}"/>
    <cellStyle name="Normal 5 10 11 4 4" xfId="31234" xr:uid="{00000000-0005-0000-0000-00009E790000}"/>
    <cellStyle name="Normal 5 10 11 4 5" xfId="31235" xr:uid="{00000000-0005-0000-0000-00009F790000}"/>
    <cellStyle name="Normal 5 10 11 4 6" xfId="31236" xr:uid="{00000000-0005-0000-0000-0000A0790000}"/>
    <cellStyle name="Normal 5 10 11 4 7" xfId="31237" xr:uid="{00000000-0005-0000-0000-0000A1790000}"/>
    <cellStyle name="Normal 5 10 11 4 8" xfId="31238" xr:uid="{00000000-0005-0000-0000-0000A2790000}"/>
    <cellStyle name="Normal 5 10 11 4 9" xfId="31239" xr:uid="{00000000-0005-0000-0000-0000A3790000}"/>
    <cellStyle name="Normal 5 10 11 5" xfId="31240" xr:uid="{00000000-0005-0000-0000-0000A4790000}"/>
    <cellStyle name="Normal 5 10 11 5 10" xfId="31241" xr:uid="{00000000-0005-0000-0000-0000A5790000}"/>
    <cellStyle name="Normal 5 10 11 5 2" xfId="31242" xr:uid="{00000000-0005-0000-0000-0000A6790000}"/>
    <cellStyle name="Normal 5 10 11 5 3" xfId="31243" xr:uid="{00000000-0005-0000-0000-0000A7790000}"/>
    <cellStyle name="Normal 5 10 11 5 4" xfId="31244" xr:uid="{00000000-0005-0000-0000-0000A8790000}"/>
    <cellStyle name="Normal 5 10 11 5 5" xfId="31245" xr:uid="{00000000-0005-0000-0000-0000A9790000}"/>
    <cellStyle name="Normal 5 10 11 5 6" xfId="31246" xr:uid="{00000000-0005-0000-0000-0000AA790000}"/>
    <cellStyle name="Normal 5 10 11 5 7" xfId="31247" xr:uid="{00000000-0005-0000-0000-0000AB790000}"/>
    <cellStyle name="Normal 5 10 11 5 8" xfId="31248" xr:uid="{00000000-0005-0000-0000-0000AC790000}"/>
    <cellStyle name="Normal 5 10 11 5 9" xfId="31249" xr:uid="{00000000-0005-0000-0000-0000AD790000}"/>
    <cellStyle name="Normal 5 10 11 6" xfId="31250" xr:uid="{00000000-0005-0000-0000-0000AE790000}"/>
    <cellStyle name="Normal 5 10 11 7" xfId="31251" xr:uid="{00000000-0005-0000-0000-0000AF790000}"/>
    <cellStyle name="Normal 5 10 11 8" xfId="31252" xr:uid="{00000000-0005-0000-0000-0000B0790000}"/>
    <cellStyle name="Normal 5 10 11 9" xfId="31253" xr:uid="{00000000-0005-0000-0000-0000B1790000}"/>
    <cellStyle name="Normal 5 10 12" xfId="31254" xr:uid="{00000000-0005-0000-0000-0000B2790000}"/>
    <cellStyle name="Normal 5 10 12 10" xfId="31255" xr:uid="{00000000-0005-0000-0000-0000B3790000}"/>
    <cellStyle name="Normal 5 10 12 11" xfId="31256" xr:uid="{00000000-0005-0000-0000-0000B4790000}"/>
    <cellStyle name="Normal 5 10 12 12" xfId="31257" xr:uid="{00000000-0005-0000-0000-0000B5790000}"/>
    <cellStyle name="Normal 5 10 12 13" xfId="31258" xr:uid="{00000000-0005-0000-0000-0000B6790000}"/>
    <cellStyle name="Normal 5 10 12 14" xfId="31259" xr:uid="{00000000-0005-0000-0000-0000B7790000}"/>
    <cellStyle name="Normal 5 10 12 2" xfId="31260" xr:uid="{00000000-0005-0000-0000-0000B8790000}"/>
    <cellStyle name="Normal 5 10 12 2 10" xfId="31261" xr:uid="{00000000-0005-0000-0000-0000B9790000}"/>
    <cellStyle name="Normal 5 10 12 2 2" xfId="31262" xr:uid="{00000000-0005-0000-0000-0000BA790000}"/>
    <cellStyle name="Normal 5 10 12 2 3" xfId="31263" xr:uid="{00000000-0005-0000-0000-0000BB790000}"/>
    <cellStyle name="Normal 5 10 12 2 4" xfId="31264" xr:uid="{00000000-0005-0000-0000-0000BC790000}"/>
    <cellStyle name="Normal 5 10 12 2 5" xfId="31265" xr:uid="{00000000-0005-0000-0000-0000BD790000}"/>
    <cellStyle name="Normal 5 10 12 2 6" xfId="31266" xr:uid="{00000000-0005-0000-0000-0000BE790000}"/>
    <cellStyle name="Normal 5 10 12 2 7" xfId="31267" xr:uid="{00000000-0005-0000-0000-0000BF790000}"/>
    <cellStyle name="Normal 5 10 12 2 8" xfId="31268" xr:uid="{00000000-0005-0000-0000-0000C0790000}"/>
    <cellStyle name="Normal 5 10 12 2 9" xfId="31269" xr:uid="{00000000-0005-0000-0000-0000C1790000}"/>
    <cellStyle name="Normal 5 10 12 3" xfId="31270" xr:uid="{00000000-0005-0000-0000-0000C2790000}"/>
    <cellStyle name="Normal 5 10 12 3 10" xfId="31271" xr:uid="{00000000-0005-0000-0000-0000C3790000}"/>
    <cellStyle name="Normal 5 10 12 3 2" xfId="31272" xr:uid="{00000000-0005-0000-0000-0000C4790000}"/>
    <cellStyle name="Normal 5 10 12 3 3" xfId="31273" xr:uid="{00000000-0005-0000-0000-0000C5790000}"/>
    <cellStyle name="Normal 5 10 12 3 4" xfId="31274" xr:uid="{00000000-0005-0000-0000-0000C6790000}"/>
    <cellStyle name="Normal 5 10 12 3 5" xfId="31275" xr:uid="{00000000-0005-0000-0000-0000C7790000}"/>
    <cellStyle name="Normal 5 10 12 3 6" xfId="31276" xr:uid="{00000000-0005-0000-0000-0000C8790000}"/>
    <cellStyle name="Normal 5 10 12 3 7" xfId="31277" xr:uid="{00000000-0005-0000-0000-0000C9790000}"/>
    <cellStyle name="Normal 5 10 12 3 8" xfId="31278" xr:uid="{00000000-0005-0000-0000-0000CA790000}"/>
    <cellStyle name="Normal 5 10 12 3 9" xfId="31279" xr:uid="{00000000-0005-0000-0000-0000CB790000}"/>
    <cellStyle name="Normal 5 10 12 4" xfId="31280" xr:uid="{00000000-0005-0000-0000-0000CC790000}"/>
    <cellStyle name="Normal 5 10 12 4 10" xfId="31281" xr:uid="{00000000-0005-0000-0000-0000CD790000}"/>
    <cellStyle name="Normal 5 10 12 4 2" xfId="31282" xr:uid="{00000000-0005-0000-0000-0000CE790000}"/>
    <cellStyle name="Normal 5 10 12 4 3" xfId="31283" xr:uid="{00000000-0005-0000-0000-0000CF790000}"/>
    <cellStyle name="Normal 5 10 12 4 4" xfId="31284" xr:uid="{00000000-0005-0000-0000-0000D0790000}"/>
    <cellStyle name="Normal 5 10 12 4 5" xfId="31285" xr:uid="{00000000-0005-0000-0000-0000D1790000}"/>
    <cellStyle name="Normal 5 10 12 4 6" xfId="31286" xr:uid="{00000000-0005-0000-0000-0000D2790000}"/>
    <cellStyle name="Normal 5 10 12 4 7" xfId="31287" xr:uid="{00000000-0005-0000-0000-0000D3790000}"/>
    <cellStyle name="Normal 5 10 12 4 8" xfId="31288" xr:uid="{00000000-0005-0000-0000-0000D4790000}"/>
    <cellStyle name="Normal 5 10 12 4 9" xfId="31289" xr:uid="{00000000-0005-0000-0000-0000D5790000}"/>
    <cellStyle name="Normal 5 10 12 5" xfId="31290" xr:uid="{00000000-0005-0000-0000-0000D6790000}"/>
    <cellStyle name="Normal 5 10 12 5 10" xfId="31291" xr:uid="{00000000-0005-0000-0000-0000D7790000}"/>
    <cellStyle name="Normal 5 10 12 5 2" xfId="31292" xr:uid="{00000000-0005-0000-0000-0000D8790000}"/>
    <cellStyle name="Normal 5 10 12 5 3" xfId="31293" xr:uid="{00000000-0005-0000-0000-0000D9790000}"/>
    <cellStyle name="Normal 5 10 12 5 4" xfId="31294" xr:uid="{00000000-0005-0000-0000-0000DA790000}"/>
    <cellStyle name="Normal 5 10 12 5 5" xfId="31295" xr:uid="{00000000-0005-0000-0000-0000DB790000}"/>
    <cellStyle name="Normal 5 10 12 5 6" xfId="31296" xr:uid="{00000000-0005-0000-0000-0000DC790000}"/>
    <cellStyle name="Normal 5 10 12 5 7" xfId="31297" xr:uid="{00000000-0005-0000-0000-0000DD790000}"/>
    <cellStyle name="Normal 5 10 12 5 8" xfId="31298" xr:uid="{00000000-0005-0000-0000-0000DE790000}"/>
    <cellStyle name="Normal 5 10 12 5 9" xfId="31299" xr:uid="{00000000-0005-0000-0000-0000DF790000}"/>
    <cellStyle name="Normal 5 10 12 6" xfId="31300" xr:uid="{00000000-0005-0000-0000-0000E0790000}"/>
    <cellStyle name="Normal 5 10 12 7" xfId="31301" xr:uid="{00000000-0005-0000-0000-0000E1790000}"/>
    <cellStyle name="Normal 5 10 12 8" xfId="31302" xr:uid="{00000000-0005-0000-0000-0000E2790000}"/>
    <cellStyle name="Normal 5 10 12 9" xfId="31303" xr:uid="{00000000-0005-0000-0000-0000E3790000}"/>
    <cellStyle name="Normal 5 10 13" xfId="31304" xr:uid="{00000000-0005-0000-0000-0000E4790000}"/>
    <cellStyle name="Normal 5 10 13 10" xfId="31305" xr:uid="{00000000-0005-0000-0000-0000E5790000}"/>
    <cellStyle name="Normal 5 10 13 11" xfId="31306" xr:uid="{00000000-0005-0000-0000-0000E6790000}"/>
    <cellStyle name="Normal 5 10 13 12" xfId="31307" xr:uid="{00000000-0005-0000-0000-0000E7790000}"/>
    <cellStyle name="Normal 5 10 13 13" xfId="31308" xr:uid="{00000000-0005-0000-0000-0000E8790000}"/>
    <cellStyle name="Normal 5 10 13 14" xfId="31309" xr:uid="{00000000-0005-0000-0000-0000E9790000}"/>
    <cellStyle name="Normal 5 10 13 2" xfId="31310" xr:uid="{00000000-0005-0000-0000-0000EA790000}"/>
    <cellStyle name="Normal 5 10 13 2 10" xfId="31311" xr:uid="{00000000-0005-0000-0000-0000EB790000}"/>
    <cellStyle name="Normal 5 10 13 2 2" xfId="31312" xr:uid="{00000000-0005-0000-0000-0000EC790000}"/>
    <cellStyle name="Normal 5 10 13 2 3" xfId="31313" xr:uid="{00000000-0005-0000-0000-0000ED790000}"/>
    <cellStyle name="Normal 5 10 13 2 4" xfId="31314" xr:uid="{00000000-0005-0000-0000-0000EE790000}"/>
    <cellStyle name="Normal 5 10 13 2 5" xfId="31315" xr:uid="{00000000-0005-0000-0000-0000EF790000}"/>
    <cellStyle name="Normal 5 10 13 2 6" xfId="31316" xr:uid="{00000000-0005-0000-0000-0000F0790000}"/>
    <cellStyle name="Normal 5 10 13 2 7" xfId="31317" xr:uid="{00000000-0005-0000-0000-0000F1790000}"/>
    <cellStyle name="Normal 5 10 13 2 8" xfId="31318" xr:uid="{00000000-0005-0000-0000-0000F2790000}"/>
    <cellStyle name="Normal 5 10 13 2 9" xfId="31319" xr:uid="{00000000-0005-0000-0000-0000F3790000}"/>
    <cellStyle name="Normal 5 10 13 3" xfId="31320" xr:uid="{00000000-0005-0000-0000-0000F4790000}"/>
    <cellStyle name="Normal 5 10 13 3 10" xfId="31321" xr:uid="{00000000-0005-0000-0000-0000F5790000}"/>
    <cellStyle name="Normal 5 10 13 3 2" xfId="31322" xr:uid="{00000000-0005-0000-0000-0000F6790000}"/>
    <cellStyle name="Normal 5 10 13 3 3" xfId="31323" xr:uid="{00000000-0005-0000-0000-0000F7790000}"/>
    <cellStyle name="Normal 5 10 13 3 4" xfId="31324" xr:uid="{00000000-0005-0000-0000-0000F8790000}"/>
    <cellStyle name="Normal 5 10 13 3 5" xfId="31325" xr:uid="{00000000-0005-0000-0000-0000F9790000}"/>
    <cellStyle name="Normal 5 10 13 3 6" xfId="31326" xr:uid="{00000000-0005-0000-0000-0000FA790000}"/>
    <cellStyle name="Normal 5 10 13 3 7" xfId="31327" xr:uid="{00000000-0005-0000-0000-0000FB790000}"/>
    <cellStyle name="Normal 5 10 13 3 8" xfId="31328" xr:uid="{00000000-0005-0000-0000-0000FC790000}"/>
    <cellStyle name="Normal 5 10 13 3 9" xfId="31329" xr:uid="{00000000-0005-0000-0000-0000FD790000}"/>
    <cellStyle name="Normal 5 10 13 4" xfId="31330" xr:uid="{00000000-0005-0000-0000-0000FE790000}"/>
    <cellStyle name="Normal 5 10 13 4 10" xfId="31331" xr:uid="{00000000-0005-0000-0000-0000FF790000}"/>
    <cellStyle name="Normal 5 10 13 4 2" xfId="31332" xr:uid="{00000000-0005-0000-0000-0000007A0000}"/>
    <cellStyle name="Normal 5 10 13 4 3" xfId="31333" xr:uid="{00000000-0005-0000-0000-0000017A0000}"/>
    <cellStyle name="Normal 5 10 13 4 4" xfId="31334" xr:uid="{00000000-0005-0000-0000-0000027A0000}"/>
    <cellStyle name="Normal 5 10 13 4 5" xfId="31335" xr:uid="{00000000-0005-0000-0000-0000037A0000}"/>
    <cellStyle name="Normal 5 10 13 4 6" xfId="31336" xr:uid="{00000000-0005-0000-0000-0000047A0000}"/>
    <cellStyle name="Normal 5 10 13 4 7" xfId="31337" xr:uid="{00000000-0005-0000-0000-0000057A0000}"/>
    <cellStyle name="Normal 5 10 13 4 8" xfId="31338" xr:uid="{00000000-0005-0000-0000-0000067A0000}"/>
    <cellStyle name="Normal 5 10 13 4 9" xfId="31339" xr:uid="{00000000-0005-0000-0000-0000077A0000}"/>
    <cellStyle name="Normal 5 10 13 5" xfId="31340" xr:uid="{00000000-0005-0000-0000-0000087A0000}"/>
    <cellStyle name="Normal 5 10 13 5 10" xfId="31341" xr:uid="{00000000-0005-0000-0000-0000097A0000}"/>
    <cellStyle name="Normal 5 10 13 5 2" xfId="31342" xr:uid="{00000000-0005-0000-0000-00000A7A0000}"/>
    <cellStyle name="Normal 5 10 13 5 3" xfId="31343" xr:uid="{00000000-0005-0000-0000-00000B7A0000}"/>
    <cellStyle name="Normal 5 10 13 5 4" xfId="31344" xr:uid="{00000000-0005-0000-0000-00000C7A0000}"/>
    <cellStyle name="Normal 5 10 13 5 5" xfId="31345" xr:uid="{00000000-0005-0000-0000-00000D7A0000}"/>
    <cellStyle name="Normal 5 10 13 5 6" xfId="31346" xr:uid="{00000000-0005-0000-0000-00000E7A0000}"/>
    <cellStyle name="Normal 5 10 13 5 7" xfId="31347" xr:uid="{00000000-0005-0000-0000-00000F7A0000}"/>
    <cellStyle name="Normal 5 10 13 5 8" xfId="31348" xr:uid="{00000000-0005-0000-0000-0000107A0000}"/>
    <cellStyle name="Normal 5 10 13 5 9" xfId="31349" xr:uid="{00000000-0005-0000-0000-0000117A0000}"/>
    <cellStyle name="Normal 5 10 13 6" xfId="31350" xr:uid="{00000000-0005-0000-0000-0000127A0000}"/>
    <cellStyle name="Normal 5 10 13 7" xfId="31351" xr:uid="{00000000-0005-0000-0000-0000137A0000}"/>
    <cellStyle name="Normal 5 10 13 8" xfId="31352" xr:uid="{00000000-0005-0000-0000-0000147A0000}"/>
    <cellStyle name="Normal 5 10 13 9" xfId="31353" xr:uid="{00000000-0005-0000-0000-0000157A0000}"/>
    <cellStyle name="Normal 5 10 14" xfId="31354" xr:uid="{00000000-0005-0000-0000-0000167A0000}"/>
    <cellStyle name="Normal 5 10 14 10" xfId="31355" xr:uid="{00000000-0005-0000-0000-0000177A0000}"/>
    <cellStyle name="Normal 5 10 14 11" xfId="31356" xr:uid="{00000000-0005-0000-0000-0000187A0000}"/>
    <cellStyle name="Normal 5 10 14 12" xfId="31357" xr:uid="{00000000-0005-0000-0000-0000197A0000}"/>
    <cellStyle name="Normal 5 10 14 13" xfId="31358" xr:uid="{00000000-0005-0000-0000-00001A7A0000}"/>
    <cellStyle name="Normal 5 10 14 14" xfId="31359" xr:uid="{00000000-0005-0000-0000-00001B7A0000}"/>
    <cellStyle name="Normal 5 10 14 2" xfId="31360" xr:uid="{00000000-0005-0000-0000-00001C7A0000}"/>
    <cellStyle name="Normal 5 10 14 2 10" xfId="31361" xr:uid="{00000000-0005-0000-0000-00001D7A0000}"/>
    <cellStyle name="Normal 5 10 14 2 2" xfId="31362" xr:uid="{00000000-0005-0000-0000-00001E7A0000}"/>
    <cellStyle name="Normal 5 10 14 2 3" xfId="31363" xr:uid="{00000000-0005-0000-0000-00001F7A0000}"/>
    <cellStyle name="Normal 5 10 14 2 4" xfId="31364" xr:uid="{00000000-0005-0000-0000-0000207A0000}"/>
    <cellStyle name="Normal 5 10 14 2 5" xfId="31365" xr:uid="{00000000-0005-0000-0000-0000217A0000}"/>
    <cellStyle name="Normal 5 10 14 2 6" xfId="31366" xr:uid="{00000000-0005-0000-0000-0000227A0000}"/>
    <cellStyle name="Normal 5 10 14 2 7" xfId="31367" xr:uid="{00000000-0005-0000-0000-0000237A0000}"/>
    <cellStyle name="Normal 5 10 14 2 8" xfId="31368" xr:uid="{00000000-0005-0000-0000-0000247A0000}"/>
    <cellStyle name="Normal 5 10 14 2 9" xfId="31369" xr:uid="{00000000-0005-0000-0000-0000257A0000}"/>
    <cellStyle name="Normal 5 10 14 3" xfId="31370" xr:uid="{00000000-0005-0000-0000-0000267A0000}"/>
    <cellStyle name="Normal 5 10 14 3 10" xfId="31371" xr:uid="{00000000-0005-0000-0000-0000277A0000}"/>
    <cellStyle name="Normal 5 10 14 3 2" xfId="31372" xr:uid="{00000000-0005-0000-0000-0000287A0000}"/>
    <cellStyle name="Normal 5 10 14 3 3" xfId="31373" xr:uid="{00000000-0005-0000-0000-0000297A0000}"/>
    <cellStyle name="Normal 5 10 14 3 4" xfId="31374" xr:uid="{00000000-0005-0000-0000-00002A7A0000}"/>
    <cellStyle name="Normal 5 10 14 3 5" xfId="31375" xr:uid="{00000000-0005-0000-0000-00002B7A0000}"/>
    <cellStyle name="Normal 5 10 14 3 6" xfId="31376" xr:uid="{00000000-0005-0000-0000-00002C7A0000}"/>
    <cellStyle name="Normal 5 10 14 3 7" xfId="31377" xr:uid="{00000000-0005-0000-0000-00002D7A0000}"/>
    <cellStyle name="Normal 5 10 14 3 8" xfId="31378" xr:uid="{00000000-0005-0000-0000-00002E7A0000}"/>
    <cellStyle name="Normal 5 10 14 3 9" xfId="31379" xr:uid="{00000000-0005-0000-0000-00002F7A0000}"/>
    <cellStyle name="Normal 5 10 14 4" xfId="31380" xr:uid="{00000000-0005-0000-0000-0000307A0000}"/>
    <cellStyle name="Normal 5 10 14 4 10" xfId="31381" xr:uid="{00000000-0005-0000-0000-0000317A0000}"/>
    <cellStyle name="Normal 5 10 14 4 2" xfId="31382" xr:uid="{00000000-0005-0000-0000-0000327A0000}"/>
    <cellStyle name="Normal 5 10 14 4 3" xfId="31383" xr:uid="{00000000-0005-0000-0000-0000337A0000}"/>
    <cellStyle name="Normal 5 10 14 4 4" xfId="31384" xr:uid="{00000000-0005-0000-0000-0000347A0000}"/>
    <cellStyle name="Normal 5 10 14 4 5" xfId="31385" xr:uid="{00000000-0005-0000-0000-0000357A0000}"/>
    <cellStyle name="Normal 5 10 14 4 6" xfId="31386" xr:uid="{00000000-0005-0000-0000-0000367A0000}"/>
    <cellStyle name="Normal 5 10 14 4 7" xfId="31387" xr:uid="{00000000-0005-0000-0000-0000377A0000}"/>
    <cellStyle name="Normal 5 10 14 4 8" xfId="31388" xr:uid="{00000000-0005-0000-0000-0000387A0000}"/>
    <cellStyle name="Normal 5 10 14 4 9" xfId="31389" xr:uid="{00000000-0005-0000-0000-0000397A0000}"/>
    <cellStyle name="Normal 5 10 14 5" xfId="31390" xr:uid="{00000000-0005-0000-0000-00003A7A0000}"/>
    <cellStyle name="Normal 5 10 14 5 10" xfId="31391" xr:uid="{00000000-0005-0000-0000-00003B7A0000}"/>
    <cellStyle name="Normal 5 10 14 5 2" xfId="31392" xr:uid="{00000000-0005-0000-0000-00003C7A0000}"/>
    <cellStyle name="Normal 5 10 14 5 3" xfId="31393" xr:uid="{00000000-0005-0000-0000-00003D7A0000}"/>
    <cellStyle name="Normal 5 10 14 5 4" xfId="31394" xr:uid="{00000000-0005-0000-0000-00003E7A0000}"/>
    <cellStyle name="Normal 5 10 14 5 5" xfId="31395" xr:uid="{00000000-0005-0000-0000-00003F7A0000}"/>
    <cellStyle name="Normal 5 10 14 5 6" xfId="31396" xr:uid="{00000000-0005-0000-0000-0000407A0000}"/>
    <cellStyle name="Normal 5 10 14 5 7" xfId="31397" xr:uid="{00000000-0005-0000-0000-0000417A0000}"/>
    <cellStyle name="Normal 5 10 14 5 8" xfId="31398" xr:uid="{00000000-0005-0000-0000-0000427A0000}"/>
    <cellStyle name="Normal 5 10 14 5 9" xfId="31399" xr:uid="{00000000-0005-0000-0000-0000437A0000}"/>
    <cellStyle name="Normal 5 10 14 6" xfId="31400" xr:uid="{00000000-0005-0000-0000-0000447A0000}"/>
    <cellStyle name="Normal 5 10 14 7" xfId="31401" xr:uid="{00000000-0005-0000-0000-0000457A0000}"/>
    <cellStyle name="Normal 5 10 14 8" xfId="31402" xr:uid="{00000000-0005-0000-0000-0000467A0000}"/>
    <cellStyle name="Normal 5 10 14 9" xfId="31403" xr:uid="{00000000-0005-0000-0000-0000477A0000}"/>
    <cellStyle name="Normal 5 10 15" xfId="31404" xr:uid="{00000000-0005-0000-0000-0000487A0000}"/>
    <cellStyle name="Normal 5 10 15 10" xfId="31405" xr:uid="{00000000-0005-0000-0000-0000497A0000}"/>
    <cellStyle name="Normal 5 10 15 11" xfId="31406" xr:uid="{00000000-0005-0000-0000-00004A7A0000}"/>
    <cellStyle name="Normal 5 10 15 12" xfId="31407" xr:uid="{00000000-0005-0000-0000-00004B7A0000}"/>
    <cellStyle name="Normal 5 10 15 13" xfId="31408" xr:uid="{00000000-0005-0000-0000-00004C7A0000}"/>
    <cellStyle name="Normal 5 10 15 14" xfId="31409" xr:uid="{00000000-0005-0000-0000-00004D7A0000}"/>
    <cellStyle name="Normal 5 10 15 2" xfId="31410" xr:uid="{00000000-0005-0000-0000-00004E7A0000}"/>
    <cellStyle name="Normal 5 10 15 2 10" xfId="31411" xr:uid="{00000000-0005-0000-0000-00004F7A0000}"/>
    <cellStyle name="Normal 5 10 15 2 2" xfId="31412" xr:uid="{00000000-0005-0000-0000-0000507A0000}"/>
    <cellStyle name="Normal 5 10 15 2 3" xfId="31413" xr:uid="{00000000-0005-0000-0000-0000517A0000}"/>
    <cellStyle name="Normal 5 10 15 2 4" xfId="31414" xr:uid="{00000000-0005-0000-0000-0000527A0000}"/>
    <cellStyle name="Normal 5 10 15 2 5" xfId="31415" xr:uid="{00000000-0005-0000-0000-0000537A0000}"/>
    <cellStyle name="Normal 5 10 15 2 6" xfId="31416" xr:uid="{00000000-0005-0000-0000-0000547A0000}"/>
    <cellStyle name="Normal 5 10 15 2 7" xfId="31417" xr:uid="{00000000-0005-0000-0000-0000557A0000}"/>
    <cellStyle name="Normal 5 10 15 2 8" xfId="31418" xr:uid="{00000000-0005-0000-0000-0000567A0000}"/>
    <cellStyle name="Normal 5 10 15 2 9" xfId="31419" xr:uid="{00000000-0005-0000-0000-0000577A0000}"/>
    <cellStyle name="Normal 5 10 15 3" xfId="31420" xr:uid="{00000000-0005-0000-0000-0000587A0000}"/>
    <cellStyle name="Normal 5 10 15 3 10" xfId="31421" xr:uid="{00000000-0005-0000-0000-0000597A0000}"/>
    <cellStyle name="Normal 5 10 15 3 2" xfId="31422" xr:uid="{00000000-0005-0000-0000-00005A7A0000}"/>
    <cellStyle name="Normal 5 10 15 3 3" xfId="31423" xr:uid="{00000000-0005-0000-0000-00005B7A0000}"/>
    <cellStyle name="Normal 5 10 15 3 4" xfId="31424" xr:uid="{00000000-0005-0000-0000-00005C7A0000}"/>
    <cellStyle name="Normal 5 10 15 3 5" xfId="31425" xr:uid="{00000000-0005-0000-0000-00005D7A0000}"/>
    <cellStyle name="Normal 5 10 15 3 6" xfId="31426" xr:uid="{00000000-0005-0000-0000-00005E7A0000}"/>
    <cellStyle name="Normal 5 10 15 3 7" xfId="31427" xr:uid="{00000000-0005-0000-0000-00005F7A0000}"/>
    <cellStyle name="Normal 5 10 15 3 8" xfId="31428" xr:uid="{00000000-0005-0000-0000-0000607A0000}"/>
    <cellStyle name="Normal 5 10 15 3 9" xfId="31429" xr:uid="{00000000-0005-0000-0000-0000617A0000}"/>
    <cellStyle name="Normal 5 10 15 4" xfId="31430" xr:uid="{00000000-0005-0000-0000-0000627A0000}"/>
    <cellStyle name="Normal 5 10 15 4 10" xfId="31431" xr:uid="{00000000-0005-0000-0000-0000637A0000}"/>
    <cellStyle name="Normal 5 10 15 4 2" xfId="31432" xr:uid="{00000000-0005-0000-0000-0000647A0000}"/>
    <cellStyle name="Normal 5 10 15 4 3" xfId="31433" xr:uid="{00000000-0005-0000-0000-0000657A0000}"/>
    <cellStyle name="Normal 5 10 15 4 4" xfId="31434" xr:uid="{00000000-0005-0000-0000-0000667A0000}"/>
    <cellStyle name="Normal 5 10 15 4 5" xfId="31435" xr:uid="{00000000-0005-0000-0000-0000677A0000}"/>
    <cellStyle name="Normal 5 10 15 4 6" xfId="31436" xr:uid="{00000000-0005-0000-0000-0000687A0000}"/>
    <cellStyle name="Normal 5 10 15 4 7" xfId="31437" xr:uid="{00000000-0005-0000-0000-0000697A0000}"/>
    <cellStyle name="Normal 5 10 15 4 8" xfId="31438" xr:uid="{00000000-0005-0000-0000-00006A7A0000}"/>
    <cellStyle name="Normal 5 10 15 4 9" xfId="31439" xr:uid="{00000000-0005-0000-0000-00006B7A0000}"/>
    <cellStyle name="Normal 5 10 15 5" xfId="31440" xr:uid="{00000000-0005-0000-0000-00006C7A0000}"/>
    <cellStyle name="Normal 5 10 15 5 10" xfId="31441" xr:uid="{00000000-0005-0000-0000-00006D7A0000}"/>
    <cellStyle name="Normal 5 10 15 5 2" xfId="31442" xr:uid="{00000000-0005-0000-0000-00006E7A0000}"/>
    <cellStyle name="Normal 5 10 15 5 3" xfId="31443" xr:uid="{00000000-0005-0000-0000-00006F7A0000}"/>
    <cellStyle name="Normal 5 10 15 5 4" xfId="31444" xr:uid="{00000000-0005-0000-0000-0000707A0000}"/>
    <cellStyle name="Normal 5 10 15 5 5" xfId="31445" xr:uid="{00000000-0005-0000-0000-0000717A0000}"/>
    <cellStyle name="Normal 5 10 15 5 6" xfId="31446" xr:uid="{00000000-0005-0000-0000-0000727A0000}"/>
    <cellStyle name="Normal 5 10 15 5 7" xfId="31447" xr:uid="{00000000-0005-0000-0000-0000737A0000}"/>
    <cellStyle name="Normal 5 10 15 5 8" xfId="31448" xr:uid="{00000000-0005-0000-0000-0000747A0000}"/>
    <cellStyle name="Normal 5 10 15 5 9" xfId="31449" xr:uid="{00000000-0005-0000-0000-0000757A0000}"/>
    <cellStyle name="Normal 5 10 15 6" xfId="31450" xr:uid="{00000000-0005-0000-0000-0000767A0000}"/>
    <cellStyle name="Normal 5 10 15 7" xfId="31451" xr:uid="{00000000-0005-0000-0000-0000777A0000}"/>
    <cellStyle name="Normal 5 10 15 8" xfId="31452" xr:uid="{00000000-0005-0000-0000-0000787A0000}"/>
    <cellStyle name="Normal 5 10 15 9" xfId="31453" xr:uid="{00000000-0005-0000-0000-0000797A0000}"/>
    <cellStyle name="Normal 5 10 16" xfId="31454" xr:uid="{00000000-0005-0000-0000-00007A7A0000}"/>
    <cellStyle name="Normal 5 10 16 10" xfId="31455" xr:uid="{00000000-0005-0000-0000-00007B7A0000}"/>
    <cellStyle name="Normal 5 10 16 11" xfId="31456" xr:uid="{00000000-0005-0000-0000-00007C7A0000}"/>
    <cellStyle name="Normal 5 10 16 12" xfId="31457" xr:uid="{00000000-0005-0000-0000-00007D7A0000}"/>
    <cellStyle name="Normal 5 10 16 13" xfId="31458" xr:uid="{00000000-0005-0000-0000-00007E7A0000}"/>
    <cellStyle name="Normal 5 10 16 14" xfId="31459" xr:uid="{00000000-0005-0000-0000-00007F7A0000}"/>
    <cellStyle name="Normal 5 10 16 2" xfId="31460" xr:uid="{00000000-0005-0000-0000-0000807A0000}"/>
    <cellStyle name="Normal 5 10 16 2 10" xfId="31461" xr:uid="{00000000-0005-0000-0000-0000817A0000}"/>
    <cellStyle name="Normal 5 10 16 2 2" xfId="31462" xr:uid="{00000000-0005-0000-0000-0000827A0000}"/>
    <cellStyle name="Normal 5 10 16 2 3" xfId="31463" xr:uid="{00000000-0005-0000-0000-0000837A0000}"/>
    <cellStyle name="Normal 5 10 16 2 4" xfId="31464" xr:uid="{00000000-0005-0000-0000-0000847A0000}"/>
    <cellStyle name="Normal 5 10 16 2 5" xfId="31465" xr:uid="{00000000-0005-0000-0000-0000857A0000}"/>
    <cellStyle name="Normal 5 10 16 2 6" xfId="31466" xr:uid="{00000000-0005-0000-0000-0000867A0000}"/>
    <cellStyle name="Normal 5 10 16 2 7" xfId="31467" xr:uid="{00000000-0005-0000-0000-0000877A0000}"/>
    <cellStyle name="Normal 5 10 16 2 8" xfId="31468" xr:uid="{00000000-0005-0000-0000-0000887A0000}"/>
    <cellStyle name="Normal 5 10 16 2 9" xfId="31469" xr:uid="{00000000-0005-0000-0000-0000897A0000}"/>
    <cellStyle name="Normal 5 10 16 3" xfId="31470" xr:uid="{00000000-0005-0000-0000-00008A7A0000}"/>
    <cellStyle name="Normal 5 10 16 3 10" xfId="31471" xr:uid="{00000000-0005-0000-0000-00008B7A0000}"/>
    <cellStyle name="Normal 5 10 16 3 2" xfId="31472" xr:uid="{00000000-0005-0000-0000-00008C7A0000}"/>
    <cellStyle name="Normal 5 10 16 3 3" xfId="31473" xr:uid="{00000000-0005-0000-0000-00008D7A0000}"/>
    <cellStyle name="Normal 5 10 16 3 4" xfId="31474" xr:uid="{00000000-0005-0000-0000-00008E7A0000}"/>
    <cellStyle name="Normal 5 10 16 3 5" xfId="31475" xr:uid="{00000000-0005-0000-0000-00008F7A0000}"/>
    <cellStyle name="Normal 5 10 16 3 6" xfId="31476" xr:uid="{00000000-0005-0000-0000-0000907A0000}"/>
    <cellStyle name="Normal 5 10 16 3 7" xfId="31477" xr:uid="{00000000-0005-0000-0000-0000917A0000}"/>
    <cellStyle name="Normal 5 10 16 3 8" xfId="31478" xr:uid="{00000000-0005-0000-0000-0000927A0000}"/>
    <cellStyle name="Normal 5 10 16 3 9" xfId="31479" xr:uid="{00000000-0005-0000-0000-0000937A0000}"/>
    <cellStyle name="Normal 5 10 16 4" xfId="31480" xr:uid="{00000000-0005-0000-0000-0000947A0000}"/>
    <cellStyle name="Normal 5 10 16 4 10" xfId="31481" xr:uid="{00000000-0005-0000-0000-0000957A0000}"/>
    <cellStyle name="Normal 5 10 16 4 2" xfId="31482" xr:uid="{00000000-0005-0000-0000-0000967A0000}"/>
    <cellStyle name="Normal 5 10 16 4 3" xfId="31483" xr:uid="{00000000-0005-0000-0000-0000977A0000}"/>
    <cellStyle name="Normal 5 10 16 4 4" xfId="31484" xr:uid="{00000000-0005-0000-0000-0000987A0000}"/>
    <cellStyle name="Normal 5 10 16 4 5" xfId="31485" xr:uid="{00000000-0005-0000-0000-0000997A0000}"/>
    <cellStyle name="Normal 5 10 16 4 6" xfId="31486" xr:uid="{00000000-0005-0000-0000-00009A7A0000}"/>
    <cellStyle name="Normal 5 10 16 4 7" xfId="31487" xr:uid="{00000000-0005-0000-0000-00009B7A0000}"/>
    <cellStyle name="Normal 5 10 16 4 8" xfId="31488" xr:uid="{00000000-0005-0000-0000-00009C7A0000}"/>
    <cellStyle name="Normal 5 10 16 4 9" xfId="31489" xr:uid="{00000000-0005-0000-0000-00009D7A0000}"/>
    <cellStyle name="Normal 5 10 16 5" xfId="31490" xr:uid="{00000000-0005-0000-0000-00009E7A0000}"/>
    <cellStyle name="Normal 5 10 16 5 10" xfId="31491" xr:uid="{00000000-0005-0000-0000-00009F7A0000}"/>
    <cellStyle name="Normal 5 10 16 5 2" xfId="31492" xr:uid="{00000000-0005-0000-0000-0000A07A0000}"/>
    <cellStyle name="Normal 5 10 16 5 3" xfId="31493" xr:uid="{00000000-0005-0000-0000-0000A17A0000}"/>
    <cellStyle name="Normal 5 10 16 5 4" xfId="31494" xr:uid="{00000000-0005-0000-0000-0000A27A0000}"/>
    <cellStyle name="Normal 5 10 16 5 5" xfId="31495" xr:uid="{00000000-0005-0000-0000-0000A37A0000}"/>
    <cellStyle name="Normal 5 10 16 5 6" xfId="31496" xr:uid="{00000000-0005-0000-0000-0000A47A0000}"/>
    <cellStyle name="Normal 5 10 16 5 7" xfId="31497" xr:uid="{00000000-0005-0000-0000-0000A57A0000}"/>
    <cellStyle name="Normal 5 10 16 5 8" xfId="31498" xr:uid="{00000000-0005-0000-0000-0000A67A0000}"/>
    <cellStyle name="Normal 5 10 16 5 9" xfId="31499" xr:uid="{00000000-0005-0000-0000-0000A77A0000}"/>
    <cellStyle name="Normal 5 10 16 6" xfId="31500" xr:uid="{00000000-0005-0000-0000-0000A87A0000}"/>
    <cellStyle name="Normal 5 10 16 7" xfId="31501" xr:uid="{00000000-0005-0000-0000-0000A97A0000}"/>
    <cellStyle name="Normal 5 10 16 8" xfId="31502" xr:uid="{00000000-0005-0000-0000-0000AA7A0000}"/>
    <cellStyle name="Normal 5 10 16 9" xfId="31503" xr:uid="{00000000-0005-0000-0000-0000AB7A0000}"/>
    <cellStyle name="Normal 5 10 17" xfId="31504" xr:uid="{00000000-0005-0000-0000-0000AC7A0000}"/>
    <cellStyle name="Normal 5 10 17 10" xfId="31505" xr:uid="{00000000-0005-0000-0000-0000AD7A0000}"/>
    <cellStyle name="Normal 5 10 17 11" xfId="31506" xr:uid="{00000000-0005-0000-0000-0000AE7A0000}"/>
    <cellStyle name="Normal 5 10 17 12" xfId="31507" xr:uid="{00000000-0005-0000-0000-0000AF7A0000}"/>
    <cellStyle name="Normal 5 10 17 13" xfId="31508" xr:uid="{00000000-0005-0000-0000-0000B07A0000}"/>
    <cellStyle name="Normal 5 10 17 14" xfId="31509" xr:uid="{00000000-0005-0000-0000-0000B17A0000}"/>
    <cellStyle name="Normal 5 10 17 2" xfId="31510" xr:uid="{00000000-0005-0000-0000-0000B27A0000}"/>
    <cellStyle name="Normal 5 10 17 2 10" xfId="31511" xr:uid="{00000000-0005-0000-0000-0000B37A0000}"/>
    <cellStyle name="Normal 5 10 17 2 2" xfId="31512" xr:uid="{00000000-0005-0000-0000-0000B47A0000}"/>
    <cellStyle name="Normal 5 10 17 2 3" xfId="31513" xr:uid="{00000000-0005-0000-0000-0000B57A0000}"/>
    <cellStyle name="Normal 5 10 17 2 4" xfId="31514" xr:uid="{00000000-0005-0000-0000-0000B67A0000}"/>
    <cellStyle name="Normal 5 10 17 2 5" xfId="31515" xr:uid="{00000000-0005-0000-0000-0000B77A0000}"/>
    <cellStyle name="Normal 5 10 17 2 6" xfId="31516" xr:uid="{00000000-0005-0000-0000-0000B87A0000}"/>
    <cellStyle name="Normal 5 10 17 2 7" xfId="31517" xr:uid="{00000000-0005-0000-0000-0000B97A0000}"/>
    <cellStyle name="Normal 5 10 17 2 8" xfId="31518" xr:uid="{00000000-0005-0000-0000-0000BA7A0000}"/>
    <cellStyle name="Normal 5 10 17 2 9" xfId="31519" xr:uid="{00000000-0005-0000-0000-0000BB7A0000}"/>
    <cellStyle name="Normal 5 10 17 3" xfId="31520" xr:uid="{00000000-0005-0000-0000-0000BC7A0000}"/>
    <cellStyle name="Normal 5 10 17 3 10" xfId="31521" xr:uid="{00000000-0005-0000-0000-0000BD7A0000}"/>
    <cellStyle name="Normal 5 10 17 3 2" xfId="31522" xr:uid="{00000000-0005-0000-0000-0000BE7A0000}"/>
    <cellStyle name="Normal 5 10 17 3 3" xfId="31523" xr:uid="{00000000-0005-0000-0000-0000BF7A0000}"/>
    <cellStyle name="Normal 5 10 17 3 4" xfId="31524" xr:uid="{00000000-0005-0000-0000-0000C07A0000}"/>
    <cellStyle name="Normal 5 10 17 3 5" xfId="31525" xr:uid="{00000000-0005-0000-0000-0000C17A0000}"/>
    <cellStyle name="Normal 5 10 17 3 6" xfId="31526" xr:uid="{00000000-0005-0000-0000-0000C27A0000}"/>
    <cellStyle name="Normal 5 10 17 3 7" xfId="31527" xr:uid="{00000000-0005-0000-0000-0000C37A0000}"/>
    <cellStyle name="Normal 5 10 17 3 8" xfId="31528" xr:uid="{00000000-0005-0000-0000-0000C47A0000}"/>
    <cellStyle name="Normal 5 10 17 3 9" xfId="31529" xr:uid="{00000000-0005-0000-0000-0000C57A0000}"/>
    <cellStyle name="Normal 5 10 17 4" xfId="31530" xr:uid="{00000000-0005-0000-0000-0000C67A0000}"/>
    <cellStyle name="Normal 5 10 17 4 10" xfId="31531" xr:uid="{00000000-0005-0000-0000-0000C77A0000}"/>
    <cellStyle name="Normal 5 10 17 4 2" xfId="31532" xr:uid="{00000000-0005-0000-0000-0000C87A0000}"/>
    <cellStyle name="Normal 5 10 17 4 3" xfId="31533" xr:uid="{00000000-0005-0000-0000-0000C97A0000}"/>
    <cellStyle name="Normal 5 10 17 4 4" xfId="31534" xr:uid="{00000000-0005-0000-0000-0000CA7A0000}"/>
    <cellStyle name="Normal 5 10 17 4 5" xfId="31535" xr:uid="{00000000-0005-0000-0000-0000CB7A0000}"/>
    <cellStyle name="Normal 5 10 17 4 6" xfId="31536" xr:uid="{00000000-0005-0000-0000-0000CC7A0000}"/>
    <cellStyle name="Normal 5 10 17 4 7" xfId="31537" xr:uid="{00000000-0005-0000-0000-0000CD7A0000}"/>
    <cellStyle name="Normal 5 10 17 4 8" xfId="31538" xr:uid="{00000000-0005-0000-0000-0000CE7A0000}"/>
    <cellStyle name="Normal 5 10 17 4 9" xfId="31539" xr:uid="{00000000-0005-0000-0000-0000CF7A0000}"/>
    <cellStyle name="Normal 5 10 17 5" xfId="31540" xr:uid="{00000000-0005-0000-0000-0000D07A0000}"/>
    <cellStyle name="Normal 5 10 17 5 10" xfId="31541" xr:uid="{00000000-0005-0000-0000-0000D17A0000}"/>
    <cellStyle name="Normal 5 10 17 5 2" xfId="31542" xr:uid="{00000000-0005-0000-0000-0000D27A0000}"/>
    <cellStyle name="Normal 5 10 17 5 3" xfId="31543" xr:uid="{00000000-0005-0000-0000-0000D37A0000}"/>
    <cellStyle name="Normal 5 10 17 5 4" xfId="31544" xr:uid="{00000000-0005-0000-0000-0000D47A0000}"/>
    <cellStyle name="Normal 5 10 17 5 5" xfId="31545" xr:uid="{00000000-0005-0000-0000-0000D57A0000}"/>
    <cellStyle name="Normal 5 10 17 5 6" xfId="31546" xr:uid="{00000000-0005-0000-0000-0000D67A0000}"/>
    <cellStyle name="Normal 5 10 17 5 7" xfId="31547" xr:uid="{00000000-0005-0000-0000-0000D77A0000}"/>
    <cellStyle name="Normal 5 10 17 5 8" xfId="31548" xr:uid="{00000000-0005-0000-0000-0000D87A0000}"/>
    <cellStyle name="Normal 5 10 17 5 9" xfId="31549" xr:uid="{00000000-0005-0000-0000-0000D97A0000}"/>
    <cellStyle name="Normal 5 10 17 6" xfId="31550" xr:uid="{00000000-0005-0000-0000-0000DA7A0000}"/>
    <cellStyle name="Normal 5 10 17 7" xfId="31551" xr:uid="{00000000-0005-0000-0000-0000DB7A0000}"/>
    <cellStyle name="Normal 5 10 17 8" xfId="31552" xr:uid="{00000000-0005-0000-0000-0000DC7A0000}"/>
    <cellStyle name="Normal 5 10 17 9" xfId="31553" xr:uid="{00000000-0005-0000-0000-0000DD7A0000}"/>
    <cellStyle name="Normal 5 10 18" xfId="31554" xr:uid="{00000000-0005-0000-0000-0000DE7A0000}"/>
    <cellStyle name="Normal 5 10 18 10" xfId="31555" xr:uid="{00000000-0005-0000-0000-0000DF7A0000}"/>
    <cellStyle name="Normal 5 10 18 11" xfId="31556" xr:uid="{00000000-0005-0000-0000-0000E07A0000}"/>
    <cellStyle name="Normal 5 10 18 12" xfId="31557" xr:uid="{00000000-0005-0000-0000-0000E17A0000}"/>
    <cellStyle name="Normal 5 10 18 13" xfId="31558" xr:uid="{00000000-0005-0000-0000-0000E27A0000}"/>
    <cellStyle name="Normal 5 10 18 14" xfId="31559" xr:uid="{00000000-0005-0000-0000-0000E37A0000}"/>
    <cellStyle name="Normal 5 10 18 2" xfId="31560" xr:uid="{00000000-0005-0000-0000-0000E47A0000}"/>
    <cellStyle name="Normal 5 10 18 2 10" xfId="31561" xr:uid="{00000000-0005-0000-0000-0000E57A0000}"/>
    <cellStyle name="Normal 5 10 18 2 2" xfId="31562" xr:uid="{00000000-0005-0000-0000-0000E67A0000}"/>
    <cellStyle name="Normal 5 10 18 2 3" xfId="31563" xr:uid="{00000000-0005-0000-0000-0000E77A0000}"/>
    <cellStyle name="Normal 5 10 18 2 4" xfId="31564" xr:uid="{00000000-0005-0000-0000-0000E87A0000}"/>
    <cellStyle name="Normal 5 10 18 2 5" xfId="31565" xr:uid="{00000000-0005-0000-0000-0000E97A0000}"/>
    <cellStyle name="Normal 5 10 18 2 6" xfId="31566" xr:uid="{00000000-0005-0000-0000-0000EA7A0000}"/>
    <cellStyle name="Normal 5 10 18 2 7" xfId="31567" xr:uid="{00000000-0005-0000-0000-0000EB7A0000}"/>
    <cellStyle name="Normal 5 10 18 2 8" xfId="31568" xr:uid="{00000000-0005-0000-0000-0000EC7A0000}"/>
    <cellStyle name="Normal 5 10 18 2 9" xfId="31569" xr:uid="{00000000-0005-0000-0000-0000ED7A0000}"/>
    <cellStyle name="Normal 5 10 18 3" xfId="31570" xr:uid="{00000000-0005-0000-0000-0000EE7A0000}"/>
    <cellStyle name="Normal 5 10 18 3 10" xfId="31571" xr:uid="{00000000-0005-0000-0000-0000EF7A0000}"/>
    <cellStyle name="Normal 5 10 18 3 2" xfId="31572" xr:uid="{00000000-0005-0000-0000-0000F07A0000}"/>
    <cellStyle name="Normal 5 10 18 3 3" xfId="31573" xr:uid="{00000000-0005-0000-0000-0000F17A0000}"/>
    <cellStyle name="Normal 5 10 18 3 4" xfId="31574" xr:uid="{00000000-0005-0000-0000-0000F27A0000}"/>
    <cellStyle name="Normal 5 10 18 3 5" xfId="31575" xr:uid="{00000000-0005-0000-0000-0000F37A0000}"/>
    <cellStyle name="Normal 5 10 18 3 6" xfId="31576" xr:uid="{00000000-0005-0000-0000-0000F47A0000}"/>
    <cellStyle name="Normal 5 10 18 3 7" xfId="31577" xr:uid="{00000000-0005-0000-0000-0000F57A0000}"/>
    <cellStyle name="Normal 5 10 18 3 8" xfId="31578" xr:uid="{00000000-0005-0000-0000-0000F67A0000}"/>
    <cellStyle name="Normal 5 10 18 3 9" xfId="31579" xr:uid="{00000000-0005-0000-0000-0000F77A0000}"/>
    <cellStyle name="Normal 5 10 18 4" xfId="31580" xr:uid="{00000000-0005-0000-0000-0000F87A0000}"/>
    <cellStyle name="Normal 5 10 18 4 10" xfId="31581" xr:uid="{00000000-0005-0000-0000-0000F97A0000}"/>
    <cellStyle name="Normal 5 10 18 4 2" xfId="31582" xr:uid="{00000000-0005-0000-0000-0000FA7A0000}"/>
    <cellStyle name="Normal 5 10 18 4 3" xfId="31583" xr:uid="{00000000-0005-0000-0000-0000FB7A0000}"/>
    <cellStyle name="Normal 5 10 18 4 4" xfId="31584" xr:uid="{00000000-0005-0000-0000-0000FC7A0000}"/>
    <cellStyle name="Normal 5 10 18 4 5" xfId="31585" xr:uid="{00000000-0005-0000-0000-0000FD7A0000}"/>
    <cellStyle name="Normal 5 10 18 4 6" xfId="31586" xr:uid="{00000000-0005-0000-0000-0000FE7A0000}"/>
    <cellStyle name="Normal 5 10 18 4 7" xfId="31587" xr:uid="{00000000-0005-0000-0000-0000FF7A0000}"/>
    <cellStyle name="Normal 5 10 18 4 8" xfId="31588" xr:uid="{00000000-0005-0000-0000-0000007B0000}"/>
    <cellStyle name="Normal 5 10 18 4 9" xfId="31589" xr:uid="{00000000-0005-0000-0000-0000017B0000}"/>
    <cellStyle name="Normal 5 10 18 5" xfId="31590" xr:uid="{00000000-0005-0000-0000-0000027B0000}"/>
    <cellStyle name="Normal 5 10 18 5 10" xfId="31591" xr:uid="{00000000-0005-0000-0000-0000037B0000}"/>
    <cellStyle name="Normal 5 10 18 5 2" xfId="31592" xr:uid="{00000000-0005-0000-0000-0000047B0000}"/>
    <cellStyle name="Normal 5 10 18 5 3" xfId="31593" xr:uid="{00000000-0005-0000-0000-0000057B0000}"/>
    <cellStyle name="Normal 5 10 18 5 4" xfId="31594" xr:uid="{00000000-0005-0000-0000-0000067B0000}"/>
    <cellStyle name="Normal 5 10 18 5 5" xfId="31595" xr:uid="{00000000-0005-0000-0000-0000077B0000}"/>
    <cellStyle name="Normal 5 10 18 5 6" xfId="31596" xr:uid="{00000000-0005-0000-0000-0000087B0000}"/>
    <cellStyle name="Normal 5 10 18 5 7" xfId="31597" xr:uid="{00000000-0005-0000-0000-0000097B0000}"/>
    <cellStyle name="Normal 5 10 18 5 8" xfId="31598" xr:uid="{00000000-0005-0000-0000-00000A7B0000}"/>
    <cellStyle name="Normal 5 10 18 5 9" xfId="31599" xr:uid="{00000000-0005-0000-0000-00000B7B0000}"/>
    <cellStyle name="Normal 5 10 18 6" xfId="31600" xr:uid="{00000000-0005-0000-0000-00000C7B0000}"/>
    <cellStyle name="Normal 5 10 18 7" xfId="31601" xr:uid="{00000000-0005-0000-0000-00000D7B0000}"/>
    <cellStyle name="Normal 5 10 18 8" xfId="31602" xr:uid="{00000000-0005-0000-0000-00000E7B0000}"/>
    <cellStyle name="Normal 5 10 18 9" xfId="31603" xr:uid="{00000000-0005-0000-0000-00000F7B0000}"/>
    <cellStyle name="Normal 5 10 19" xfId="31604" xr:uid="{00000000-0005-0000-0000-0000107B0000}"/>
    <cellStyle name="Normal 5 10 19 10" xfId="31605" xr:uid="{00000000-0005-0000-0000-0000117B0000}"/>
    <cellStyle name="Normal 5 10 19 11" xfId="31606" xr:uid="{00000000-0005-0000-0000-0000127B0000}"/>
    <cellStyle name="Normal 5 10 19 12" xfId="31607" xr:uid="{00000000-0005-0000-0000-0000137B0000}"/>
    <cellStyle name="Normal 5 10 19 13" xfId="31608" xr:uid="{00000000-0005-0000-0000-0000147B0000}"/>
    <cellStyle name="Normal 5 10 19 14" xfId="31609" xr:uid="{00000000-0005-0000-0000-0000157B0000}"/>
    <cellStyle name="Normal 5 10 19 2" xfId="31610" xr:uid="{00000000-0005-0000-0000-0000167B0000}"/>
    <cellStyle name="Normal 5 10 19 2 10" xfId="31611" xr:uid="{00000000-0005-0000-0000-0000177B0000}"/>
    <cellStyle name="Normal 5 10 19 2 2" xfId="31612" xr:uid="{00000000-0005-0000-0000-0000187B0000}"/>
    <cellStyle name="Normal 5 10 19 2 3" xfId="31613" xr:uid="{00000000-0005-0000-0000-0000197B0000}"/>
    <cellStyle name="Normal 5 10 19 2 4" xfId="31614" xr:uid="{00000000-0005-0000-0000-00001A7B0000}"/>
    <cellStyle name="Normal 5 10 19 2 5" xfId="31615" xr:uid="{00000000-0005-0000-0000-00001B7B0000}"/>
    <cellStyle name="Normal 5 10 19 2 6" xfId="31616" xr:uid="{00000000-0005-0000-0000-00001C7B0000}"/>
    <cellStyle name="Normal 5 10 19 2 7" xfId="31617" xr:uid="{00000000-0005-0000-0000-00001D7B0000}"/>
    <cellStyle name="Normal 5 10 19 2 8" xfId="31618" xr:uid="{00000000-0005-0000-0000-00001E7B0000}"/>
    <cellStyle name="Normal 5 10 19 2 9" xfId="31619" xr:uid="{00000000-0005-0000-0000-00001F7B0000}"/>
    <cellStyle name="Normal 5 10 19 3" xfId="31620" xr:uid="{00000000-0005-0000-0000-0000207B0000}"/>
    <cellStyle name="Normal 5 10 19 3 10" xfId="31621" xr:uid="{00000000-0005-0000-0000-0000217B0000}"/>
    <cellStyle name="Normal 5 10 19 3 2" xfId="31622" xr:uid="{00000000-0005-0000-0000-0000227B0000}"/>
    <cellStyle name="Normal 5 10 19 3 3" xfId="31623" xr:uid="{00000000-0005-0000-0000-0000237B0000}"/>
    <cellStyle name="Normal 5 10 19 3 4" xfId="31624" xr:uid="{00000000-0005-0000-0000-0000247B0000}"/>
    <cellStyle name="Normal 5 10 19 3 5" xfId="31625" xr:uid="{00000000-0005-0000-0000-0000257B0000}"/>
    <cellStyle name="Normal 5 10 19 3 6" xfId="31626" xr:uid="{00000000-0005-0000-0000-0000267B0000}"/>
    <cellStyle name="Normal 5 10 19 3 7" xfId="31627" xr:uid="{00000000-0005-0000-0000-0000277B0000}"/>
    <cellStyle name="Normal 5 10 19 3 8" xfId="31628" xr:uid="{00000000-0005-0000-0000-0000287B0000}"/>
    <cellStyle name="Normal 5 10 19 3 9" xfId="31629" xr:uid="{00000000-0005-0000-0000-0000297B0000}"/>
    <cellStyle name="Normal 5 10 19 4" xfId="31630" xr:uid="{00000000-0005-0000-0000-00002A7B0000}"/>
    <cellStyle name="Normal 5 10 19 4 10" xfId="31631" xr:uid="{00000000-0005-0000-0000-00002B7B0000}"/>
    <cellStyle name="Normal 5 10 19 4 2" xfId="31632" xr:uid="{00000000-0005-0000-0000-00002C7B0000}"/>
    <cellStyle name="Normal 5 10 19 4 3" xfId="31633" xr:uid="{00000000-0005-0000-0000-00002D7B0000}"/>
    <cellStyle name="Normal 5 10 19 4 4" xfId="31634" xr:uid="{00000000-0005-0000-0000-00002E7B0000}"/>
    <cellStyle name="Normal 5 10 19 4 5" xfId="31635" xr:uid="{00000000-0005-0000-0000-00002F7B0000}"/>
    <cellStyle name="Normal 5 10 19 4 6" xfId="31636" xr:uid="{00000000-0005-0000-0000-0000307B0000}"/>
    <cellStyle name="Normal 5 10 19 4 7" xfId="31637" xr:uid="{00000000-0005-0000-0000-0000317B0000}"/>
    <cellStyle name="Normal 5 10 19 4 8" xfId="31638" xr:uid="{00000000-0005-0000-0000-0000327B0000}"/>
    <cellStyle name="Normal 5 10 19 4 9" xfId="31639" xr:uid="{00000000-0005-0000-0000-0000337B0000}"/>
    <cellStyle name="Normal 5 10 19 5" xfId="31640" xr:uid="{00000000-0005-0000-0000-0000347B0000}"/>
    <cellStyle name="Normal 5 10 19 5 10" xfId="31641" xr:uid="{00000000-0005-0000-0000-0000357B0000}"/>
    <cellStyle name="Normal 5 10 19 5 2" xfId="31642" xr:uid="{00000000-0005-0000-0000-0000367B0000}"/>
    <cellStyle name="Normal 5 10 19 5 3" xfId="31643" xr:uid="{00000000-0005-0000-0000-0000377B0000}"/>
    <cellStyle name="Normal 5 10 19 5 4" xfId="31644" xr:uid="{00000000-0005-0000-0000-0000387B0000}"/>
    <cellStyle name="Normal 5 10 19 5 5" xfId="31645" xr:uid="{00000000-0005-0000-0000-0000397B0000}"/>
    <cellStyle name="Normal 5 10 19 5 6" xfId="31646" xr:uid="{00000000-0005-0000-0000-00003A7B0000}"/>
    <cellStyle name="Normal 5 10 19 5 7" xfId="31647" xr:uid="{00000000-0005-0000-0000-00003B7B0000}"/>
    <cellStyle name="Normal 5 10 19 5 8" xfId="31648" xr:uid="{00000000-0005-0000-0000-00003C7B0000}"/>
    <cellStyle name="Normal 5 10 19 5 9" xfId="31649" xr:uid="{00000000-0005-0000-0000-00003D7B0000}"/>
    <cellStyle name="Normal 5 10 19 6" xfId="31650" xr:uid="{00000000-0005-0000-0000-00003E7B0000}"/>
    <cellStyle name="Normal 5 10 19 7" xfId="31651" xr:uid="{00000000-0005-0000-0000-00003F7B0000}"/>
    <cellStyle name="Normal 5 10 19 8" xfId="31652" xr:uid="{00000000-0005-0000-0000-0000407B0000}"/>
    <cellStyle name="Normal 5 10 19 9" xfId="31653" xr:uid="{00000000-0005-0000-0000-0000417B0000}"/>
    <cellStyle name="Normal 5 10 2" xfId="31654" xr:uid="{00000000-0005-0000-0000-0000427B0000}"/>
    <cellStyle name="Normal 5 10 2 10" xfId="31655" xr:uid="{00000000-0005-0000-0000-0000437B0000}"/>
    <cellStyle name="Normal 5 10 2 10 10" xfId="31656" xr:uid="{00000000-0005-0000-0000-0000447B0000}"/>
    <cellStyle name="Normal 5 10 2 10 11" xfId="31657" xr:uid="{00000000-0005-0000-0000-0000457B0000}"/>
    <cellStyle name="Normal 5 10 2 10 12" xfId="31658" xr:uid="{00000000-0005-0000-0000-0000467B0000}"/>
    <cellStyle name="Normal 5 10 2 10 13" xfId="31659" xr:uid="{00000000-0005-0000-0000-0000477B0000}"/>
    <cellStyle name="Normal 5 10 2 10 14" xfId="31660" xr:uid="{00000000-0005-0000-0000-0000487B0000}"/>
    <cellStyle name="Normal 5 10 2 10 2" xfId="31661" xr:uid="{00000000-0005-0000-0000-0000497B0000}"/>
    <cellStyle name="Normal 5 10 2 10 2 10" xfId="31662" xr:uid="{00000000-0005-0000-0000-00004A7B0000}"/>
    <cellStyle name="Normal 5 10 2 10 2 2" xfId="31663" xr:uid="{00000000-0005-0000-0000-00004B7B0000}"/>
    <cellStyle name="Normal 5 10 2 10 2 3" xfId="31664" xr:uid="{00000000-0005-0000-0000-00004C7B0000}"/>
    <cellStyle name="Normal 5 10 2 10 2 4" xfId="31665" xr:uid="{00000000-0005-0000-0000-00004D7B0000}"/>
    <cellStyle name="Normal 5 10 2 10 2 5" xfId="31666" xr:uid="{00000000-0005-0000-0000-00004E7B0000}"/>
    <cellStyle name="Normal 5 10 2 10 2 6" xfId="31667" xr:uid="{00000000-0005-0000-0000-00004F7B0000}"/>
    <cellStyle name="Normal 5 10 2 10 2 7" xfId="31668" xr:uid="{00000000-0005-0000-0000-0000507B0000}"/>
    <cellStyle name="Normal 5 10 2 10 2 8" xfId="31669" xr:uid="{00000000-0005-0000-0000-0000517B0000}"/>
    <cellStyle name="Normal 5 10 2 10 2 9" xfId="31670" xr:uid="{00000000-0005-0000-0000-0000527B0000}"/>
    <cellStyle name="Normal 5 10 2 10 3" xfId="31671" xr:uid="{00000000-0005-0000-0000-0000537B0000}"/>
    <cellStyle name="Normal 5 10 2 10 3 10" xfId="31672" xr:uid="{00000000-0005-0000-0000-0000547B0000}"/>
    <cellStyle name="Normal 5 10 2 10 3 2" xfId="31673" xr:uid="{00000000-0005-0000-0000-0000557B0000}"/>
    <cellStyle name="Normal 5 10 2 10 3 3" xfId="31674" xr:uid="{00000000-0005-0000-0000-0000567B0000}"/>
    <cellStyle name="Normal 5 10 2 10 3 4" xfId="31675" xr:uid="{00000000-0005-0000-0000-0000577B0000}"/>
    <cellStyle name="Normal 5 10 2 10 3 5" xfId="31676" xr:uid="{00000000-0005-0000-0000-0000587B0000}"/>
    <cellStyle name="Normal 5 10 2 10 3 6" xfId="31677" xr:uid="{00000000-0005-0000-0000-0000597B0000}"/>
    <cellStyle name="Normal 5 10 2 10 3 7" xfId="31678" xr:uid="{00000000-0005-0000-0000-00005A7B0000}"/>
    <cellStyle name="Normal 5 10 2 10 3 8" xfId="31679" xr:uid="{00000000-0005-0000-0000-00005B7B0000}"/>
    <cellStyle name="Normal 5 10 2 10 3 9" xfId="31680" xr:uid="{00000000-0005-0000-0000-00005C7B0000}"/>
    <cellStyle name="Normal 5 10 2 10 4" xfId="31681" xr:uid="{00000000-0005-0000-0000-00005D7B0000}"/>
    <cellStyle name="Normal 5 10 2 10 4 10" xfId="31682" xr:uid="{00000000-0005-0000-0000-00005E7B0000}"/>
    <cellStyle name="Normal 5 10 2 10 4 2" xfId="31683" xr:uid="{00000000-0005-0000-0000-00005F7B0000}"/>
    <cellStyle name="Normal 5 10 2 10 4 3" xfId="31684" xr:uid="{00000000-0005-0000-0000-0000607B0000}"/>
    <cellStyle name="Normal 5 10 2 10 4 4" xfId="31685" xr:uid="{00000000-0005-0000-0000-0000617B0000}"/>
    <cellStyle name="Normal 5 10 2 10 4 5" xfId="31686" xr:uid="{00000000-0005-0000-0000-0000627B0000}"/>
    <cellStyle name="Normal 5 10 2 10 4 6" xfId="31687" xr:uid="{00000000-0005-0000-0000-0000637B0000}"/>
    <cellStyle name="Normal 5 10 2 10 4 7" xfId="31688" xr:uid="{00000000-0005-0000-0000-0000647B0000}"/>
    <cellStyle name="Normal 5 10 2 10 4 8" xfId="31689" xr:uid="{00000000-0005-0000-0000-0000657B0000}"/>
    <cellStyle name="Normal 5 10 2 10 4 9" xfId="31690" xr:uid="{00000000-0005-0000-0000-0000667B0000}"/>
    <cellStyle name="Normal 5 10 2 10 5" xfId="31691" xr:uid="{00000000-0005-0000-0000-0000677B0000}"/>
    <cellStyle name="Normal 5 10 2 10 5 10" xfId="31692" xr:uid="{00000000-0005-0000-0000-0000687B0000}"/>
    <cellStyle name="Normal 5 10 2 10 5 2" xfId="31693" xr:uid="{00000000-0005-0000-0000-0000697B0000}"/>
    <cellStyle name="Normal 5 10 2 10 5 3" xfId="31694" xr:uid="{00000000-0005-0000-0000-00006A7B0000}"/>
    <cellStyle name="Normal 5 10 2 10 5 4" xfId="31695" xr:uid="{00000000-0005-0000-0000-00006B7B0000}"/>
    <cellStyle name="Normal 5 10 2 10 5 5" xfId="31696" xr:uid="{00000000-0005-0000-0000-00006C7B0000}"/>
    <cellStyle name="Normal 5 10 2 10 5 6" xfId="31697" xr:uid="{00000000-0005-0000-0000-00006D7B0000}"/>
    <cellStyle name="Normal 5 10 2 10 5 7" xfId="31698" xr:uid="{00000000-0005-0000-0000-00006E7B0000}"/>
    <cellStyle name="Normal 5 10 2 10 5 8" xfId="31699" xr:uid="{00000000-0005-0000-0000-00006F7B0000}"/>
    <cellStyle name="Normal 5 10 2 10 5 9" xfId="31700" xr:uid="{00000000-0005-0000-0000-0000707B0000}"/>
    <cellStyle name="Normal 5 10 2 10 6" xfId="31701" xr:uid="{00000000-0005-0000-0000-0000717B0000}"/>
    <cellStyle name="Normal 5 10 2 10 7" xfId="31702" xr:uid="{00000000-0005-0000-0000-0000727B0000}"/>
    <cellStyle name="Normal 5 10 2 10 8" xfId="31703" xr:uid="{00000000-0005-0000-0000-0000737B0000}"/>
    <cellStyle name="Normal 5 10 2 10 9" xfId="31704" xr:uid="{00000000-0005-0000-0000-0000747B0000}"/>
    <cellStyle name="Normal 5 10 2 11" xfId="31705" xr:uid="{00000000-0005-0000-0000-0000757B0000}"/>
    <cellStyle name="Normal 5 10 2 11 10" xfId="31706" xr:uid="{00000000-0005-0000-0000-0000767B0000}"/>
    <cellStyle name="Normal 5 10 2 11 11" xfId="31707" xr:uid="{00000000-0005-0000-0000-0000777B0000}"/>
    <cellStyle name="Normal 5 10 2 11 12" xfId="31708" xr:uid="{00000000-0005-0000-0000-0000787B0000}"/>
    <cellStyle name="Normal 5 10 2 11 13" xfId="31709" xr:uid="{00000000-0005-0000-0000-0000797B0000}"/>
    <cellStyle name="Normal 5 10 2 11 14" xfId="31710" xr:uid="{00000000-0005-0000-0000-00007A7B0000}"/>
    <cellStyle name="Normal 5 10 2 11 2" xfId="31711" xr:uid="{00000000-0005-0000-0000-00007B7B0000}"/>
    <cellStyle name="Normal 5 10 2 11 2 10" xfId="31712" xr:uid="{00000000-0005-0000-0000-00007C7B0000}"/>
    <cellStyle name="Normal 5 10 2 11 2 2" xfId="31713" xr:uid="{00000000-0005-0000-0000-00007D7B0000}"/>
    <cellStyle name="Normal 5 10 2 11 2 3" xfId="31714" xr:uid="{00000000-0005-0000-0000-00007E7B0000}"/>
    <cellStyle name="Normal 5 10 2 11 2 4" xfId="31715" xr:uid="{00000000-0005-0000-0000-00007F7B0000}"/>
    <cellStyle name="Normal 5 10 2 11 2 5" xfId="31716" xr:uid="{00000000-0005-0000-0000-0000807B0000}"/>
    <cellStyle name="Normal 5 10 2 11 2 6" xfId="31717" xr:uid="{00000000-0005-0000-0000-0000817B0000}"/>
    <cellStyle name="Normal 5 10 2 11 2 7" xfId="31718" xr:uid="{00000000-0005-0000-0000-0000827B0000}"/>
    <cellStyle name="Normal 5 10 2 11 2 8" xfId="31719" xr:uid="{00000000-0005-0000-0000-0000837B0000}"/>
    <cellStyle name="Normal 5 10 2 11 2 9" xfId="31720" xr:uid="{00000000-0005-0000-0000-0000847B0000}"/>
    <cellStyle name="Normal 5 10 2 11 3" xfId="31721" xr:uid="{00000000-0005-0000-0000-0000857B0000}"/>
    <cellStyle name="Normal 5 10 2 11 3 10" xfId="31722" xr:uid="{00000000-0005-0000-0000-0000867B0000}"/>
    <cellStyle name="Normal 5 10 2 11 3 2" xfId="31723" xr:uid="{00000000-0005-0000-0000-0000877B0000}"/>
    <cellStyle name="Normal 5 10 2 11 3 3" xfId="31724" xr:uid="{00000000-0005-0000-0000-0000887B0000}"/>
    <cellStyle name="Normal 5 10 2 11 3 4" xfId="31725" xr:uid="{00000000-0005-0000-0000-0000897B0000}"/>
    <cellStyle name="Normal 5 10 2 11 3 5" xfId="31726" xr:uid="{00000000-0005-0000-0000-00008A7B0000}"/>
    <cellStyle name="Normal 5 10 2 11 3 6" xfId="31727" xr:uid="{00000000-0005-0000-0000-00008B7B0000}"/>
    <cellStyle name="Normal 5 10 2 11 3 7" xfId="31728" xr:uid="{00000000-0005-0000-0000-00008C7B0000}"/>
    <cellStyle name="Normal 5 10 2 11 3 8" xfId="31729" xr:uid="{00000000-0005-0000-0000-00008D7B0000}"/>
    <cellStyle name="Normal 5 10 2 11 3 9" xfId="31730" xr:uid="{00000000-0005-0000-0000-00008E7B0000}"/>
    <cellStyle name="Normal 5 10 2 11 4" xfId="31731" xr:uid="{00000000-0005-0000-0000-00008F7B0000}"/>
    <cellStyle name="Normal 5 10 2 11 4 10" xfId="31732" xr:uid="{00000000-0005-0000-0000-0000907B0000}"/>
    <cellStyle name="Normal 5 10 2 11 4 2" xfId="31733" xr:uid="{00000000-0005-0000-0000-0000917B0000}"/>
    <cellStyle name="Normal 5 10 2 11 4 3" xfId="31734" xr:uid="{00000000-0005-0000-0000-0000927B0000}"/>
    <cellStyle name="Normal 5 10 2 11 4 4" xfId="31735" xr:uid="{00000000-0005-0000-0000-0000937B0000}"/>
    <cellStyle name="Normal 5 10 2 11 4 5" xfId="31736" xr:uid="{00000000-0005-0000-0000-0000947B0000}"/>
    <cellStyle name="Normal 5 10 2 11 4 6" xfId="31737" xr:uid="{00000000-0005-0000-0000-0000957B0000}"/>
    <cellStyle name="Normal 5 10 2 11 4 7" xfId="31738" xr:uid="{00000000-0005-0000-0000-0000967B0000}"/>
    <cellStyle name="Normal 5 10 2 11 4 8" xfId="31739" xr:uid="{00000000-0005-0000-0000-0000977B0000}"/>
    <cellStyle name="Normal 5 10 2 11 4 9" xfId="31740" xr:uid="{00000000-0005-0000-0000-0000987B0000}"/>
    <cellStyle name="Normal 5 10 2 11 5" xfId="31741" xr:uid="{00000000-0005-0000-0000-0000997B0000}"/>
    <cellStyle name="Normal 5 10 2 11 5 10" xfId="31742" xr:uid="{00000000-0005-0000-0000-00009A7B0000}"/>
    <cellStyle name="Normal 5 10 2 11 5 2" xfId="31743" xr:uid="{00000000-0005-0000-0000-00009B7B0000}"/>
    <cellStyle name="Normal 5 10 2 11 5 3" xfId="31744" xr:uid="{00000000-0005-0000-0000-00009C7B0000}"/>
    <cellStyle name="Normal 5 10 2 11 5 4" xfId="31745" xr:uid="{00000000-0005-0000-0000-00009D7B0000}"/>
    <cellStyle name="Normal 5 10 2 11 5 5" xfId="31746" xr:uid="{00000000-0005-0000-0000-00009E7B0000}"/>
    <cellStyle name="Normal 5 10 2 11 5 6" xfId="31747" xr:uid="{00000000-0005-0000-0000-00009F7B0000}"/>
    <cellStyle name="Normal 5 10 2 11 5 7" xfId="31748" xr:uid="{00000000-0005-0000-0000-0000A07B0000}"/>
    <cellStyle name="Normal 5 10 2 11 5 8" xfId="31749" xr:uid="{00000000-0005-0000-0000-0000A17B0000}"/>
    <cellStyle name="Normal 5 10 2 11 5 9" xfId="31750" xr:uid="{00000000-0005-0000-0000-0000A27B0000}"/>
    <cellStyle name="Normal 5 10 2 11 6" xfId="31751" xr:uid="{00000000-0005-0000-0000-0000A37B0000}"/>
    <cellStyle name="Normal 5 10 2 11 7" xfId="31752" xr:uid="{00000000-0005-0000-0000-0000A47B0000}"/>
    <cellStyle name="Normal 5 10 2 11 8" xfId="31753" xr:uid="{00000000-0005-0000-0000-0000A57B0000}"/>
    <cellStyle name="Normal 5 10 2 11 9" xfId="31754" xr:uid="{00000000-0005-0000-0000-0000A67B0000}"/>
    <cellStyle name="Normal 5 10 2 12" xfId="31755" xr:uid="{00000000-0005-0000-0000-0000A77B0000}"/>
    <cellStyle name="Normal 5 10 2 12 10" xfId="31756" xr:uid="{00000000-0005-0000-0000-0000A87B0000}"/>
    <cellStyle name="Normal 5 10 2 12 11" xfId="31757" xr:uid="{00000000-0005-0000-0000-0000A97B0000}"/>
    <cellStyle name="Normal 5 10 2 12 12" xfId="31758" xr:uid="{00000000-0005-0000-0000-0000AA7B0000}"/>
    <cellStyle name="Normal 5 10 2 12 13" xfId="31759" xr:uid="{00000000-0005-0000-0000-0000AB7B0000}"/>
    <cellStyle name="Normal 5 10 2 12 14" xfId="31760" xr:uid="{00000000-0005-0000-0000-0000AC7B0000}"/>
    <cellStyle name="Normal 5 10 2 12 2" xfId="31761" xr:uid="{00000000-0005-0000-0000-0000AD7B0000}"/>
    <cellStyle name="Normal 5 10 2 12 2 10" xfId="31762" xr:uid="{00000000-0005-0000-0000-0000AE7B0000}"/>
    <cellStyle name="Normal 5 10 2 12 2 2" xfId="31763" xr:uid="{00000000-0005-0000-0000-0000AF7B0000}"/>
    <cellStyle name="Normal 5 10 2 12 2 3" xfId="31764" xr:uid="{00000000-0005-0000-0000-0000B07B0000}"/>
    <cellStyle name="Normal 5 10 2 12 2 4" xfId="31765" xr:uid="{00000000-0005-0000-0000-0000B17B0000}"/>
    <cellStyle name="Normal 5 10 2 12 2 5" xfId="31766" xr:uid="{00000000-0005-0000-0000-0000B27B0000}"/>
    <cellStyle name="Normal 5 10 2 12 2 6" xfId="31767" xr:uid="{00000000-0005-0000-0000-0000B37B0000}"/>
    <cellStyle name="Normal 5 10 2 12 2 7" xfId="31768" xr:uid="{00000000-0005-0000-0000-0000B47B0000}"/>
    <cellStyle name="Normal 5 10 2 12 2 8" xfId="31769" xr:uid="{00000000-0005-0000-0000-0000B57B0000}"/>
    <cellStyle name="Normal 5 10 2 12 2 9" xfId="31770" xr:uid="{00000000-0005-0000-0000-0000B67B0000}"/>
    <cellStyle name="Normal 5 10 2 12 3" xfId="31771" xr:uid="{00000000-0005-0000-0000-0000B77B0000}"/>
    <cellStyle name="Normal 5 10 2 12 3 10" xfId="31772" xr:uid="{00000000-0005-0000-0000-0000B87B0000}"/>
    <cellStyle name="Normal 5 10 2 12 3 2" xfId="31773" xr:uid="{00000000-0005-0000-0000-0000B97B0000}"/>
    <cellStyle name="Normal 5 10 2 12 3 3" xfId="31774" xr:uid="{00000000-0005-0000-0000-0000BA7B0000}"/>
    <cellStyle name="Normal 5 10 2 12 3 4" xfId="31775" xr:uid="{00000000-0005-0000-0000-0000BB7B0000}"/>
    <cellStyle name="Normal 5 10 2 12 3 5" xfId="31776" xr:uid="{00000000-0005-0000-0000-0000BC7B0000}"/>
    <cellStyle name="Normal 5 10 2 12 3 6" xfId="31777" xr:uid="{00000000-0005-0000-0000-0000BD7B0000}"/>
    <cellStyle name="Normal 5 10 2 12 3 7" xfId="31778" xr:uid="{00000000-0005-0000-0000-0000BE7B0000}"/>
    <cellStyle name="Normal 5 10 2 12 3 8" xfId="31779" xr:uid="{00000000-0005-0000-0000-0000BF7B0000}"/>
    <cellStyle name="Normal 5 10 2 12 3 9" xfId="31780" xr:uid="{00000000-0005-0000-0000-0000C07B0000}"/>
    <cellStyle name="Normal 5 10 2 12 4" xfId="31781" xr:uid="{00000000-0005-0000-0000-0000C17B0000}"/>
    <cellStyle name="Normal 5 10 2 12 4 10" xfId="31782" xr:uid="{00000000-0005-0000-0000-0000C27B0000}"/>
    <cellStyle name="Normal 5 10 2 12 4 2" xfId="31783" xr:uid="{00000000-0005-0000-0000-0000C37B0000}"/>
    <cellStyle name="Normal 5 10 2 12 4 3" xfId="31784" xr:uid="{00000000-0005-0000-0000-0000C47B0000}"/>
    <cellStyle name="Normal 5 10 2 12 4 4" xfId="31785" xr:uid="{00000000-0005-0000-0000-0000C57B0000}"/>
    <cellStyle name="Normal 5 10 2 12 4 5" xfId="31786" xr:uid="{00000000-0005-0000-0000-0000C67B0000}"/>
    <cellStyle name="Normal 5 10 2 12 4 6" xfId="31787" xr:uid="{00000000-0005-0000-0000-0000C77B0000}"/>
    <cellStyle name="Normal 5 10 2 12 4 7" xfId="31788" xr:uid="{00000000-0005-0000-0000-0000C87B0000}"/>
    <cellStyle name="Normal 5 10 2 12 4 8" xfId="31789" xr:uid="{00000000-0005-0000-0000-0000C97B0000}"/>
    <cellStyle name="Normal 5 10 2 12 4 9" xfId="31790" xr:uid="{00000000-0005-0000-0000-0000CA7B0000}"/>
    <cellStyle name="Normal 5 10 2 12 5" xfId="31791" xr:uid="{00000000-0005-0000-0000-0000CB7B0000}"/>
    <cellStyle name="Normal 5 10 2 12 5 10" xfId="31792" xr:uid="{00000000-0005-0000-0000-0000CC7B0000}"/>
    <cellStyle name="Normal 5 10 2 12 5 2" xfId="31793" xr:uid="{00000000-0005-0000-0000-0000CD7B0000}"/>
    <cellStyle name="Normal 5 10 2 12 5 3" xfId="31794" xr:uid="{00000000-0005-0000-0000-0000CE7B0000}"/>
    <cellStyle name="Normal 5 10 2 12 5 4" xfId="31795" xr:uid="{00000000-0005-0000-0000-0000CF7B0000}"/>
    <cellStyle name="Normal 5 10 2 12 5 5" xfId="31796" xr:uid="{00000000-0005-0000-0000-0000D07B0000}"/>
    <cellStyle name="Normal 5 10 2 12 5 6" xfId="31797" xr:uid="{00000000-0005-0000-0000-0000D17B0000}"/>
    <cellStyle name="Normal 5 10 2 12 5 7" xfId="31798" xr:uid="{00000000-0005-0000-0000-0000D27B0000}"/>
    <cellStyle name="Normal 5 10 2 12 5 8" xfId="31799" xr:uid="{00000000-0005-0000-0000-0000D37B0000}"/>
    <cellStyle name="Normal 5 10 2 12 5 9" xfId="31800" xr:uid="{00000000-0005-0000-0000-0000D47B0000}"/>
    <cellStyle name="Normal 5 10 2 12 6" xfId="31801" xr:uid="{00000000-0005-0000-0000-0000D57B0000}"/>
    <cellStyle name="Normal 5 10 2 12 7" xfId="31802" xr:uid="{00000000-0005-0000-0000-0000D67B0000}"/>
    <cellStyle name="Normal 5 10 2 12 8" xfId="31803" xr:uid="{00000000-0005-0000-0000-0000D77B0000}"/>
    <cellStyle name="Normal 5 10 2 12 9" xfId="31804" xr:uid="{00000000-0005-0000-0000-0000D87B0000}"/>
    <cellStyle name="Normal 5 10 2 13" xfId="31805" xr:uid="{00000000-0005-0000-0000-0000D97B0000}"/>
    <cellStyle name="Normal 5 10 2 13 10" xfId="31806" xr:uid="{00000000-0005-0000-0000-0000DA7B0000}"/>
    <cellStyle name="Normal 5 10 2 13 11" xfId="31807" xr:uid="{00000000-0005-0000-0000-0000DB7B0000}"/>
    <cellStyle name="Normal 5 10 2 13 12" xfId="31808" xr:uid="{00000000-0005-0000-0000-0000DC7B0000}"/>
    <cellStyle name="Normal 5 10 2 13 13" xfId="31809" xr:uid="{00000000-0005-0000-0000-0000DD7B0000}"/>
    <cellStyle name="Normal 5 10 2 13 14" xfId="31810" xr:uid="{00000000-0005-0000-0000-0000DE7B0000}"/>
    <cellStyle name="Normal 5 10 2 13 2" xfId="31811" xr:uid="{00000000-0005-0000-0000-0000DF7B0000}"/>
    <cellStyle name="Normal 5 10 2 13 2 10" xfId="31812" xr:uid="{00000000-0005-0000-0000-0000E07B0000}"/>
    <cellStyle name="Normal 5 10 2 13 2 2" xfId="31813" xr:uid="{00000000-0005-0000-0000-0000E17B0000}"/>
    <cellStyle name="Normal 5 10 2 13 2 3" xfId="31814" xr:uid="{00000000-0005-0000-0000-0000E27B0000}"/>
    <cellStyle name="Normal 5 10 2 13 2 4" xfId="31815" xr:uid="{00000000-0005-0000-0000-0000E37B0000}"/>
    <cellStyle name="Normal 5 10 2 13 2 5" xfId="31816" xr:uid="{00000000-0005-0000-0000-0000E47B0000}"/>
    <cellStyle name="Normal 5 10 2 13 2 6" xfId="31817" xr:uid="{00000000-0005-0000-0000-0000E57B0000}"/>
    <cellStyle name="Normal 5 10 2 13 2 7" xfId="31818" xr:uid="{00000000-0005-0000-0000-0000E67B0000}"/>
    <cellStyle name="Normal 5 10 2 13 2 8" xfId="31819" xr:uid="{00000000-0005-0000-0000-0000E77B0000}"/>
    <cellStyle name="Normal 5 10 2 13 2 9" xfId="31820" xr:uid="{00000000-0005-0000-0000-0000E87B0000}"/>
    <cellStyle name="Normal 5 10 2 13 3" xfId="31821" xr:uid="{00000000-0005-0000-0000-0000E97B0000}"/>
    <cellStyle name="Normal 5 10 2 13 3 10" xfId="31822" xr:uid="{00000000-0005-0000-0000-0000EA7B0000}"/>
    <cellStyle name="Normal 5 10 2 13 3 2" xfId="31823" xr:uid="{00000000-0005-0000-0000-0000EB7B0000}"/>
    <cellStyle name="Normal 5 10 2 13 3 3" xfId="31824" xr:uid="{00000000-0005-0000-0000-0000EC7B0000}"/>
    <cellStyle name="Normal 5 10 2 13 3 4" xfId="31825" xr:uid="{00000000-0005-0000-0000-0000ED7B0000}"/>
    <cellStyle name="Normal 5 10 2 13 3 5" xfId="31826" xr:uid="{00000000-0005-0000-0000-0000EE7B0000}"/>
    <cellStyle name="Normal 5 10 2 13 3 6" xfId="31827" xr:uid="{00000000-0005-0000-0000-0000EF7B0000}"/>
    <cellStyle name="Normal 5 10 2 13 3 7" xfId="31828" xr:uid="{00000000-0005-0000-0000-0000F07B0000}"/>
    <cellStyle name="Normal 5 10 2 13 3 8" xfId="31829" xr:uid="{00000000-0005-0000-0000-0000F17B0000}"/>
    <cellStyle name="Normal 5 10 2 13 3 9" xfId="31830" xr:uid="{00000000-0005-0000-0000-0000F27B0000}"/>
    <cellStyle name="Normal 5 10 2 13 4" xfId="31831" xr:uid="{00000000-0005-0000-0000-0000F37B0000}"/>
    <cellStyle name="Normal 5 10 2 13 4 10" xfId="31832" xr:uid="{00000000-0005-0000-0000-0000F47B0000}"/>
    <cellStyle name="Normal 5 10 2 13 4 2" xfId="31833" xr:uid="{00000000-0005-0000-0000-0000F57B0000}"/>
    <cellStyle name="Normal 5 10 2 13 4 3" xfId="31834" xr:uid="{00000000-0005-0000-0000-0000F67B0000}"/>
    <cellStyle name="Normal 5 10 2 13 4 4" xfId="31835" xr:uid="{00000000-0005-0000-0000-0000F77B0000}"/>
    <cellStyle name="Normal 5 10 2 13 4 5" xfId="31836" xr:uid="{00000000-0005-0000-0000-0000F87B0000}"/>
    <cellStyle name="Normal 5 10 2 13 4 6" xfId="31837" xr:uid="{00000000-0005-0000-0000-0000F97B0000}"/>
    <cellStyle name="Normal 5 10 2 13 4 7" xfId="31838" xr:uid="{00000000-0005-0000-0000-0000FA7B0000}"/>
    <cellStyle name="Normal 5 10 2 13 4 8" xfId="31839" xr:uid="{00000000-0005-0000-0000-0000FB7B0000}"/>
    <cellStyle name="Normal 5 10 2 13 4 9" xfId="31840" xr:uid="{00000000-0005-0000-0000-0000FC7B0000}"/>
    <cellStyle name="Normal 5 10 2 13 5" xfId="31841" xr:uid="{00000000-0005-0000-0000-0000FD7B0000}"/>
    <cellStyle name="Normal 5 10 2 13 5 10" xfId="31842" xr:uid="{00000000-0005-0000-0000-0000FE7B0000}"/>
    <cellStyle name="Normal 5 10 2 13 5 2" xfId="31843" xr:uid="{00000000-0005-0000-0000-0000FF7B0000}"/>
    <cellStyle name="Normal 5 10 2 13 5 3" xfId="31844" xr:uid="{00000000-0005-0000-0000-0000007C0000}"/>
    <cellStyle name="Normal 5 10 2 13 5 4" xfId="31845" xr:uid="{00000000-0005-0000-0000-0000017C0000}"/>
    <cellStyle name="Normal 5 10 2 13 5 5" xfId="31846" xr:uid="{00000000-0005-0000-0000-0000027C0000}"/>
    <cellStyle name="Normal 5 10 2 13 5 6" xfId="31847" xr:uid="{00000000-0005-0000-0000-0000037C0000}"/>
    <cellStyle name="Normal 5 10 2 13 5 7" xfId="31848" xr:uid="{00000000-0005-0000-0000-0000047C0000}"/>
    <cellStyle name="Normal 5 10 2 13 5 8" xfId="31849" xr:uid="{00000000-0005-0000-0000-0000057C0000}"/>
    <cellStyle name="Normal 5 10 2 13 5 9" xfId="31850" xr:uid="{00000000-0005-0000-0000-0000067C0000}"/>
    <cellStyle name="Normal 5 10 2 13 6" xfId="31851" xr:uid="{00000000-0005-0000-0000-0000077C0000}"/>
    <cellStyle name="Normal 5 10 2 13 7" xfId="31852" xr:uid="{00000000-0005-0000-0000-0000087C0000}"/>
    <cellStyle name="Normal 5 10 2 13 8" xfId="31853" xr:uid="{00000000-0005-0000-0000-0000097C0000}"/>
    <cellStyle name="Normal 5 10 2 13 9" xfId="31854" xr:uid="{00000000-0005-0000-0000-00000A7C0000}"/>
    <cellStyle name="Normal 5 10 2 14" xfId="31855" xr:uid="{00000000-0005-0000-0000-00000B7C0000}"/>
    <cellStyle name="Normal 5 10 2 14 10" xfId="31856" xr:uid="{00000000-0005-0000-0000-00000C7C0000}"/>
    <cellStyle name="Normal 5 10 2 14 11" xfId="31857" xr:uid="{00000000-0005-0000-0000-00000D7C0000}"/>
    <cellStyle name="Normal 5 10 2 14 12" xfId="31858" xr:uid="{00000000-0005-0000-0000-00000E7C0000}"/>
    <cellStyle name="Normal 5 10 2 14 13" xfId="31859" xr:uid="{00000000-0005-0000-0000-00000F7C0000}"/>
    <cellStyle name="Normal 5 10 2 14 14" xfId="31860" xr:uid="{00000000-0005-0000-0000-0000107C0000}"/>
    <cellStyle name="Normal 5 10 2 14 2" xfId="31861" xr:uid="{00000000-0005-0000-0000-0000117C0000}"/>
    <cellStyle name="Normal 5 10 2 14 2 10" xfId="31862" xr:uid="{00000000-0005-0000-0000-0000127C0000}"/>
    <cellStyle name="Normal 5 10 2 14 2 2" xfId="31863" xr:uid="{00000000-0005-0000-0000-0000137C0000}"/>
    <cellStyle name="Normal 5 10 2 14 2 3" xfId="31864" xr:uid="{00000000-0005-0000-0000-0000147C0000}"/>
    <cellStyle name="Normal 5 10 2 14 2 4" xfId="31865" xr:uid="{00000000-0005-0000-0000-0000157C0000}"/>
    <cellStyle name="Normal 5 10 2 14 2 5" xfId="31866" xr:uid="{00000000-0005-0000-0000-0000167C0000}"/>
    <cellStyle name="Normal 5 10 2 14 2 6" xfId="31867" xr:uid="{00000000-0005-0000-0000-0000177C0000}"/>
    <cellStyle name="Normal 5 10 2 14 2 7" xfId="31868" xr:uid="{00000000-0005-0000-0000-0000187C0000}"/>
    <cellStyle name="Normal 5 10 2 14 2 8" xfId="31869" xr:uid="{00000000-0005-0000-0000-0000197C0000}"/>
    <cellStyle name="Normal 5 10 2 14 2 9" xfId="31870" xr:uid="{00000000-0005-0000-0000-00001A7C0000}"/>
    <cellStyle name="Normal 5 10 2 14 3" xfId="31871" xr:uid="{00000000-0005-0000-0000-00001B7C0000}"/>
    <cellStyle name="Normal 5 10 2 14 3 10" xfId="31872" xr:uid="{00000000-0005-0000-0000-00001C7C0000}"/>
    <cellStyle name="Normal 5 10 2 14 3 2" xfId="31873" xr:uid="{00000000-0005-0000-0000-00001D7C0000}"/>
    <cellStyle name="Normal 5 10 2 14 3 3" xfId="31874" xr:uid="{00000000-0005-0000-0000-00001E7C0000}"/>
    <cellStyle name="Normal 5 10 2 14 3 4" xfId="31875" xr:uid="{00000000-0005-0000-0000-00001F7C0000}"/>
    <cellStyle name="Normal 5 10 2 14 3 5" xfId="31876" xr:uid="{00000000-0005-0000-0000-0000207C0000}"/>
    <cellStyle name="Normal 5 10 2 14 3 6" xfId="31877" xr:uid="{00000000-0005-0000-0000-0000217C0000}"/>
    <cellStyle name="Normal 5 10 2 14 3 7" xfId="31878" xr:uid="{00000000-0005-0000-0000-0000227C0000}"/>
    <cellStyle name="Normal 5 10 2 14 3 8" xfId="31879" xr:uid="{00000000-0005-0000-0000-0000237C0000}"/>
    <cellStyle name="Normal 5 10 2 14 3 9" xfId="31880" xr:uid="{00000000-0005-0000-0000-0000247C0000}"/>
    <cellStyle name="Normal 5 10 2 14 4" xfId="31881" xr:uid="{00000000-0005-0000-0000-0000257C0000}"/>
    <cellStyle name="Normal 5 10 2 14 4 10" xfId="31882" xr:uid="{00000000-0005-0000-0000-0000267C0000}"/>
    <cellStyle name="Normal 5 10 2 14 4 2" xfId="31883" xr:uid="{00000000-0005-0000-0000-0000277C0000}"/>
    <cellStyle name="Normal 5 10 2 14 4 3" xfId="31884" xr:uid="{00000000-0005-0000-0000-0000287C0000}"/>
    <cellStyle name="Normal 5 10 2 14 4 4" xfId="31885" xr:uid="{00000000-0005-0000-0000-0000297C0000}"/>
    <cellStyle name="Normal 5 10 2 14 4 5" xfId="31886" xr:uid="{00000000-0005-0000-0000-00002A7C0000}"/>
    <cellStyle name="Normal 5 10 2 14 4 6" xfId="31887" xr:uid="{00000000-0005-0000-0000-00002B7C0000}"/>
    <cellStyle name="Normal 5 10 2 14 4 7" xfId="31888" xr:uid="{00000000-0005-0000-0000-00002C7C0000}"/>
    <cellStyle name="Normal 5 10 2 14 4 8" xfId="31889" xr:uid="{00000000-0005-0000-0000-00002D7C0000}"/>
    <cellStyle name="Normal 5 10 2 14 4 9" xfId="31890" xr:uid="{00000000-0005-0000-0000-00002E7C0000}"/>
    <cellStyle name="Normal 5 10 2 14 5" xfId="31891" xr:uid="{00000000-0005-0000-0000-00002F7C0000}"/>
    <cellStyle name="Normal 5 10 2 14 5 10" xfId="31892" xr:uid="{00000000-0005-0000-0000-0000307C0000}"/>
    <cellStyle name="Normal 5 10 2 14 5 2" xfId="31893" xr:uid="{00000000-0005-0000-0000-0000317C0000}"/>
    <cellStyle name="Normal 5 10 2 14 5 3" xfId="31894" xr:uid="{00000000-0005-0000-0000-0000327C0000}"/>
    <cellStyle name="Normal 5 10 2 14 5 4" xfId="31895" xr:uid="{00000000-0005-0000-0000-0000337C0000}"/>
    <cellStyle name="Normal 5 10 2 14 5 5" xfId="31896" xr:uid="{00000000-0005-0000-0000-0000347C0000}"/>
    <cellStyle name="Normal 5 10 2 14 5 6" xfId="31897" xr:uid="{00000000-0005-0000-0000-0000357C0000}"/>
    <cellStyle name="Normal 5 10 2 14 5 7" xfId="31898" xr:uid="{00000000-0005-0000-0000-0000367C0000}"/>
    <cellStyle name="Normal 5 10 2 14 5 8" xfId="31899" xr:uid="{00000000-0005-0000-0000-0000377C0000}"/>
    <cellStyle name="Normal 5 10 2 14 5 9" xfId="31900" xr:uid="{00000000-0005-0000-0000-0000387C0000}"/>
    <cellStyle name="Normal 5 10 2 14 6" xfId="31901" xr:uid="{00000000-0005-0000-0000-0000397C0000}"/>
    <cellStyle name="Normal 5 10 2 14 7" xfId="31902" xr:uid="{00000000-0005-0000-0000-00003A7C0000}"/>
    <cellStyle name="Normal 5 10 2 14 8" xfId="31903" xr:uid="{00000000-0005-0000-0000-00003B7C0000}"/>
    <cellStyle name="Normal 5 10 2 14 9" xfId="31904" xr:uid="{00000000-0005-0000-0000-00003C7C0000}"/>
    <cellStyle name="Normal 5 10 2 15" xfId="31905" xr:uid="{00000000-0005-0000-0000-00003D7C0000}"/>
    <cellStyle name="Normal 5 10 2 15 10" xfId="31906" xr:uid="{00000000-0005-0000-0000-00003E7C0000}"/>
    <cellStyle name="Normal 5 10 2 15 11" xfId="31907" xr:uid="{00000000-0005-0000-0000-00003F7C0000}"/>
    <cellStyle name="Normal 5 10 2 15 12" xfId="31908" xr:uid="{00000000-0005-0000-0000-0000407C0000}"/>
    <cellStyle name="Normal 5 10 2 15 13" xfId="31909" xr:uid="{00000000-0005-0000-0000-0000417C0000}"/>
    <cellStyle name="Normal 5 10 2 15 14" xfId="31910" xr:uid="{00000000-0005-0000-0000-0000427C0000}"/>
    <cellStyle name="Normal 5 10 2 15 2" xfId="31911" xr:uid="{00000000-0005-0000-0000-0000437C0000}"/>
    <cellStyle name="Normal 5 10 2 15 2 10" xfId="31912" xr:uid="{00000000-0005-0000-0000-0000447C0000}"/>
    <cellStyle name="Normal 5 10 2 15 2 2" xfId="31913" xr:uid="{00000000-0005-0000-0000-0000457C0000}"/>
    <cellStyle name="Normal 5 10 2 15 2 3" xfId="31914" xr:uid="{00000000-0005-0000-0000-0000467C0000}"/>
    <cellStyle name="Normal 5 10 2 15 2 4" xfId="31915" xr:uid="{00000000-0005-0000-0000-0000477C0000}"/>
    <cellStyle name="Normal 5 10 2 15 2 5" xfId="31916" xr:uid="{00000000-0005-0000-0000-0000487C0000}"/>
    <cellStyle name="Normal 5 10 2 15 2 6" xfId="31917" xr:uid="{00000000-0005-0000-0000-0000497C0000}"/>
    <cellStyle name="Normal 5 10 2 15 2 7" xfId="31918" xr:uid="{00000000-0005-0000-0000-00004A7C0000}"/>
    <cellStyle name="Normal 5 10 2 15 2 8" xfId="31919" xr:uid="{00000000-0005-0000-0000-00004B7C0000}"/>
    <cellStyle name="Normal 5 10 2 15 2 9" xfId="31920" xr:uid="{00000000-0005-0000-0000-00004C7C0000}"/>
    <cellStyle name="Normal 5 10 2 15 3" xfId="31921" xr:uid="{00000000-0005-0000-0000-00004D7C0000}"/>
    <cellStyle name="Normal 5 10 2 15 3 10" xfId="31922" xr:uid="{00000000-0005-0000-0000-00004E7C0000}"/>
    <cellStyle name="Normal 5 10 2 15 3 2" xfId="31923" xr:uid="{00000000-0005-0000-0000-00004F7C0000}"/>
    <cellStyle name="Normal 5 10 2 15 3 3" xfId="31924" xr:uid="{00000000-0005-0000-0000-0000507C0000}"/>
    <cellStyle name="Normal 5 10 2 15 3 4" xfId="31925" xr:uid="{00000000-0005-0000-0000-0000517C0000}"/>
    <cellStyle name="Normal 5 10 2 15 3 5" xfId="31926" xr:uid="{00000000-0005-0000-0000-0000527C0000}"/>
    <cellStyle name="Normal 5 10 2 15 3 6" xfId="31927" xr:uid="{00000000-0005-0000-0000-0000537C0000}"/>
    <cellStyle name="Normal 5 10 2 15 3 7" xfId="31928" xr:uid="{00000000-0005-0000-0000-0000547C0000}"/>
    <cellStyle name="Normal 5 10 2 15 3 8" xfId="31929" xr:uid="{00000000-0005-0000-0000-0000557C0000}"/>
    <cellStyle name="Normal 5 10 2 15 3 9" xfId="31930" xr:uid="{00000000-0005-0000-0000-0000567C0000}"/>
    <cellStyle name="Normal 5 10 2 15 4" xfId="31931" xr:uid="{00000000-0005-0000-0000-0000577C0000}"/>
    <cellStyle name="Normal 5 10 2 15 4 10" xfId="31932" xr:uid="{00000000-0005-0000-0000-0000587C0000}"/>
    <cellStyle name="Normal 5 10 2 15 4 2" xfId="31933" xr:uid="{00000000-0005-0000-0000-0000597C0000}"/>
    <cellStyle name="Normal 5 10 2 15 4 3" xfId="31934" xr:uid="{00000000-0005-0000-0000-00005A7C0000}"/>
    <cellStyle name="Normal 5 10 2 15 4 4" xfId="31935" xr:uid="{00000000-0005-0000-0000-00005B7C0000}"/>
    <cellStyle name="Normal 5 10 2 15 4 5" xfId="31936" xr:uid="{00000000-0005-0000-0000-00005C7C0000}"/>
    <cellStyle name="Normal 5 10 2 15 4 6" xfId="31937" xr:uid="{00000000-0005-0000-0000-00005D7C0000}"/>
    <cellStyle name="Normal 5 10 2 15 4 7" xfId="31938" xr:uid="{00000000-0005-0000-0000-00005E7C0000}"/>
    <cellStyle name="Normal 5 10 2 15 4 8" xfId="31939" xr:uid="{00000000-0005-0000-0000-00005F7C0000}"/>
    <cellStyle name="Normal 5 10 2 15 4 9" xfId="31940" xr:uid="{00000000-0005-0000-0000-0000607C0000}"/>
    <cellStyle name="Normal 5 10 2 15 5" xfId="31941" xr:uid="{00000000-0005-0000-0000-0000617C0000}"/>
    <cellStyle name="Normal 5 10 2 15 5 10" xfId="31942" xr:uid="{00000000-0005-0000-0000-0000627C0000}"/>
    <cellStyle name="Normal 5 10 2 15 5 2" xfId="31943" xr:uid="{00000000-0005-0000-0000-0000637C0000}"/>
    <cellStyle name="Normal 5 10 2 15 5 3" xfId="31944" xr:uid="{00000000-0005-0000-0000-0000647C0000}"/>
    <cellStyle name="Normal 5 10 2 15 5 4" xfId="31945" xr:uid="{00000000-0005-0000-0000-0000657C0000}"/>
    <cellStyle name="Normal 5 10 2 15 5 5" xfId="31946" xr:uid="{00000000-0005-0000-0000-0000667C0000}"/>
    <cellStyle name="Normal 5 10 2 15 5 6" xfId="31947" xr:uid="{00000000-0005-0000-0000-0000677C0000}"/>
    <cellStyle name="Normal 5 10 2 15 5 7" xfId="31948" xr:uid="{00000000-0005-0000-0000-0000687C0000}"/>
    <cellStyle name="Normal 5 10 2 15 5 8" xfId="31949" xr:uid="{00000000-0005-0000-0000-0000697C0000}"/>
    <cellStyle name="Normal 5 10 2 15 5 9" xfId="31950" xr:uid="{00000000-0005-0000-0000-00006A7C0000}"/>
    <cellStyle name="Normal 5 10 2 15 6" xfId="31951" xr:uid="{00000000-0005-0000-0000-00006B7C0000}"/>
    <cellStyle name="Normal 5 10 2 15 7" xfId="31952" xr:uid="{00000000-0005-0000-0000-00006C7C0000}"/>
    <cellStyle name="Normal 5 10 2 15 8" xfId="31953" xr:uid="{00000000-0005-0000-0000-00006D7C0000}"/>
    <cellStyle name="Normal 5 10 2 15 9" xfId="31954" xr:uid="{00000000-0005-0000-0000-00006E7C0000}"/>
    <cellStyle name="Normal 5 10 2 16" xfId="31955" xr:uid="{00000000-0005-0000-0000-00006F7C0000}"/>
    <cellStyle name="Normal 5 10 2 16 10" xfId="31956" xr:uid="{00000000-0005-0000-0000-0000707C0000}"/>
    <cellStyle name="Normal 5 10 2 16 11" xfId="31957" xr:uid="{00000000-0005-0000-0000-0000717C0000}"/>
    <cellStyle name="Normal 5 10 2 16 12" xfId="31958" xr:uid="{00000000-0005-0000-0000-0000727C0000}"/>
    <cellStyle name="Normal 5 10 2 16 13" xfId="31959" xr:uid="{00000000-0005-0000-0000-0000737C0000}"/>
    <cellStyle name="Normal 5 10 2 16 14" xfId="31960" xr:uid="{00000000-0005-0000-0000-0000747C0000}"/>
    <cellStyle name="Normal 5 10 2 16 2" xfId="31961" xr:uid="{00000000-0005-0000-0000-0000757C0000}"/>
    <cellStyle name="Normal 5 10 2 16 2 10" xfId="31962" xr:uid="{00000000-0005-0000-0000-0000767C0000}"/>
    <cellStyle name="Normal 5 10 2 16 2 2" xfId="31963" xr:uid="{00000000-0005-0000-0000-0000777C0000}"/>
    <cellStyle name="Normal 5 10 2 16 2 3" xfId="31964" xr:uid="{00000000-0005-0000-0000-0000787C0000}"/>
    <cellStyle name="Normal 5 10 2 16 2 4" xfId="31965" xr:uid="{00000000-0005-0000-0000-0000797C0000}"/>
    <cellStyle name="Normal 5 10 2 16 2 5" xfId="31966" xr:uid="{00000000-0005-0000-0000-00007A7C0000}"/>
    <cellStyle name="Normal 5 10 2 16 2 6" xfId="31967" xr:uid="{00000000-0005-0000-0000-00007B7C0000}"/>
    <cellStyle name="Normal 5 10 2 16 2 7" xfId="31968" xr:uid="{00000000-0005-0000-0000-00007C7C0000}"/>
    <cellStyle name="Normal 5 10 2 16 2 8" xfId="31969" xr:uid="{00000000-0005-0000-0000-00007D7C0000}"/>
    <cellStyle name="Normal 5 10 2 16 2 9" xfId="31970" xr:uid="{00000000-0005-0000-0000-00007E7C0000}"/>
    <cellStyle name="Normal 5 10 2 16 3" xfId="31971" xr:uid="{00000000-0005-0000-0000-00007F7C0000}"/>
    <cellStyle name="Normal 5 10 2 16 3 10" xfId="31972" xr:uid="{00000000-0005-0000-0000-0000807C0000}"/>
    <cellStyle name="Normal 5 10 2 16 3 2" xfId="31973" xr:uid="{00000000-0005-0000-0000-0000817C0000}"/>
    <cellStyle name="Normal 5 10 2 16 3 3" xfId="31974" xr:uid="{00000000-0005-0000-0000-0000827C0000}"/>
    <cellStyle name="Normal 5 10 2 16 3 4" xfId="31975" xr:uid="{00000000-0005-0000-0000-0000837C0000}"/>
    <cellStyle name="Normal 5 10 2 16 3 5" xfId="31976" xr:uid="{00000000-0005-0000-0000-0000847C0000}"/>
    <cellStyle name="Normal 5 10 2 16 3 6" xfId="31977" xr:uid="{00000000-0005-0000-0000-0000857C0000}"/>
    <cellStyle name="Normal 5 10 2 16 3 7" xfId="31978" xr:uid="{00000000-0005-0000-0000-0000867C0000}"/>
    <cellStyle name="Normal 5 10 2 16 3 8" xfId="31979" xr:uid="{00000000-0005-0000-0000-0000877C0000}"/>
    <cellStyle name="Normal 5 10 2 16 3 9" xfId="31980" xr:uid="{00000000-0005-0000-0000-0000887C0000}"/>
    <cellStyle name="Normal 5 10 2 16 4" xfId="31981" xr:uid="{00000000-0005-0000-0000-0000897C0000}"/>
    <cellStyle name="Normal 5 10 2 16 4 10" xfId="31982" xr:uid="{00000000-0005-0000-0000-00008A7C0000}"/>
    <cellStyle name="Normal 5 10 2 16 4 2" xfId="31983" xr:uid="{00000000-0005-0000-0000-00008B7C0000}"/>
    <cellStyle name="Normal 5 10 2 16 4 3" xfId="31984" xr:uid="{00000000-0005-0000-0000-00008C7C0000}"/>
    <cellStyle name="Normal 5 10 2 16 4 4" xfId="31985" xr:uid="{00000000-0005-0000-0000-00008D7C0000}"/>
    <cellStyle name="Normal 5 10 2 16 4 5" xfId="31986" xr:uid="{00000000-0005-0000-0000-00008E7C0000}"/>
    <cellStyle name="Normal 5 10 2 16 4 6" xfId="31987" xr:uid="{00000000-0005-0000-0000-00008F7C0000}"/>
    <cellStyle name="Normal 5 10 2 16 4 7" xfId="31988" xr:uid="{00000000-0005-0000-0000-0000907C0000}"/>
    <cellStyle name="Normal 5 10 2 16 4 8" xfId="31989" xr:uid="{00000000-0005-0000-0000-0000917C0000}"/>
    <cellStyle name="Normal 5 10 2 16 4 9" xfId="31990" xr:uid="{00000000-0005-0000-0000-0000927C0000}"/>
    <cellStyle name="Normal 5 10 2 16 5" xfId="31991" xr:uid="{00000000-0005-0000-0000-0000937C0000}"/>
    <cellStyle name="Normal 5 10 2 16 5 10" xfId="31992" xr:uid="{00000000-0005-0000-0000-0000947C0000}"/>
    <cellStyle name="Normal 5 10 2 16 5 2" xfId="31993" xr:uid="{00000000-0005-0000-0000-0000957C0000}"/>
    <cellStyle name="Normal 5 10 2 16 5 3" xfId="31994" xr:uid="{00000000-0005-0000-0000-0000967C0000}"/>
    <cellStyle name="Normal 5 10 2 16 5 4" xfId="31995" xr:uid="{00000000-0005-0000-0000-0000977C0000}"/>
    <cellStyle name="Normal 5 10 2 16 5 5" xfId="31996" xr:uid="{00000000-0005-0000-0000-0000987C0000}"/>
    <cellStyle name="Normal 5 10 2 16 5 6" xfId="31997" xr:uid="{00000000-0005-0000-0000-0000997C0000}"/>
    <cellStyle name="Normal 5 10 2 16 5 7" xfId="31998" xr:uid="{00000000-0005-0000-0000-00009A7C0000}"/>
    <cellStyle name="Normal 5 10 2 16 5 8" xfId="31999" xr:uid="{00000000-0005-0000-0000-00009B7C0000}"/>
    <cellStyle name="Normal 5 10 2 16 5 9" xfId="32000" xr:uid="{00000000-0005-0000-0000-00009C7C0000}"/>
    <cellStyle name="Normal 5 10 2 16 6" xfId="32001" xr:uid="{00000000-0005-0000-0000-00009D7C0000}"/>
    <cellStyle name="Normal 5 10 2 16 7" xfId="32002" xr:uid="{00000000-0005-0000-0000-00009E7C0000}"/>
    <cellStyle name="Normal 5 10 2 16 8" xfId="32003" xr:uid="{00000000-0005-0000-0000-00009F7C0000}"/>
    <cellStyle name="Normal 5 10 2 16 9" xfId="32004" xr:uid="{00000000-0005-0000-0000-0000A07C0000}"/>
    <cellStyle name="Normal 5 10 2 17" xfId="32005" xr:uid="{00000000-0005-0000-0000-0000A17C0000}"/>
    <cellStyle name="Normal 5 10 2 17 10" xfId="32006" xr:uid="{00000000-0005-0000-0000-0000A27C0000}"/>
    <cellStyle name="Normal 5 10 2 17 11" xfId="32007" xr:uid="{00000000-0005-0000-0000-0000A37C0000}"/>
    <cellStyle name="Normal 5 10 2 17 12" xfId="32008" xr:uid="{00000000-0005-0000-0000-0000A47C0000}"/>
    <cellStyle name="Normal 5 10 2 17 13" xfId="32009" xr:uid="{00000000-0005-0000-0000-0000A57C0000}"/>
    <cellStyle name="Normal 5 10 2 17 14" xfId="32010" xr:uid="{00000000-0005-0000-0000-0000A67C0000}"/>
    <cellStyle name="Normal 5 10 2 17 2" xfId="32011" xr:uid="{00000000-0005-0000-0000-0000A77C0000}"/>
    <cellStyle name="Normal 5 10 2 17 2 10" xfId="32012" xr:uid="{00000000-0005-0000-0000-0000A87C0000}"/>
    <cellStyle name="Normal 5 10 2 17 2 2" xfId="32013" xr:uid="{00000000-0005-0000-0000-0000A97C0000}"/>
    <cellStyle name="Normal 5 10 2 17 2 3" xfId="32014" xr:uid="{00000000-0005-0000-0000-0000AA7C0000}"/>
    <cellStyle name="Normal 5 10 2 17 2 4" xfId="32015" xr:uid="{00000000-0005-0000-0000-0000AB7C0000}"/>
    <cellStyle name="Normal 5 10 2 17 2 5" xfId="32016" xr:uid="{00000000-0005-0000-0000-0000AC7C0000}"/>
    <cellStyle name="Normal 5 10 2 17 2 6" xfId="32017" xr:uid="{00000000-0005-0000-0000-0000AD7C0000}"/>
    <cellStyle name="Normal 5 10 2 17 2 7" xfId="32018" xr:uid="{00000000-0005-0000-0000-0000AE7C0000}"/>
    <cellStyle name="Normal 5 10 2 17 2 8" xfId="32019" xr:uid="{00000000-0005-0000-0000-0000AF7C0000}"/>
    <cellStyle name="Normal 5 10 2 17 2 9" xfId="32020" xr:uid="{00000000-0005-0000-0000-0000B07C0000}"/>
    <cellStyle name="Normal 5 10 2 17 3" xfId="32021" xr:uid="{00000000-0005-0000-0000-0000B17C0000}"/>
    <cellStyle name="Normal 5 10 2 17 3 10" xfId="32022" xr:uid="{00000000-0005-0000-0000-0000B27C0000}"/>
    <cellStyle name="Normal 5 10 2 17 3 2" xfId="32023" xr:uid="{00000000-0005-0000-0000-0000B37C0000}"/>
    <cellStyle name="Normal 5 10 2 17 3 3" xfId="32024" xr:uid="{00000000-0005-0000-0000-0000B47C0000}"/>
    <cellStyle name="Normal 5 10 2 17 3 4" xfId="32025" xr:uid="{00000000-0005-0000-0000-0000B57C0000}"/>
    <cellStyle name="Normal 5 10 2 17 3 5" xfId="32026" xr:uid="{00000000-0005-0000-0000-0000B67C0000}"/>
    <cellStyle name="Normal 5 10 2 17 3 6" xfId="32027" xr:uid="{00000000-0005-0000-0000-0000B77C0000}"/>
    <cellStyle name="Normal 5 10 2 17 3 7" xfId="32028" xr:uid="{00000000-0005-0000-0000-0000B87C0000}"/>
    <cellStyle name="Normal 5 10 2 17 3 8" xfId="32029" xr:uid="{00000000-0005-0000-0000-0000B97C0000}"/>
    <cellStyle name="Normal 5 10 2 17 3 9" xfId="32030" xr:uid="{00000000-0005-0000-0000-0000BA7C0000}"/>
    <cellStyle name="Normal 5 10 2 17 4" xfId="32031" xr:uid="{00000000-0005-0000-0000-0000BB7C0000}"/>
    <cellStyle name="Normal 5 10 2 17 4 10" xfId="32032" xr:uid="{00000000-0005-0000-0000-0000BC7C0000}"/>
    <cellStyle name="Normal 5 10 2 17 4 2" xfId="32033" xr:uid="{00000000-0005-0000-0000-0000BD7C0000}"/>
    <cellStyle name="Normal 5 10 2 17 4 3" xfId="32034" xr:uid="{00000000-0005-0000-0000-0000BE7C0000}"/>
    <cellStyle name="Normal 5 10 2 17 4 4" xfId="32035" xr:uid="{00000000-0005-0000-0000-0000BF7C0000}"/>
    <cellStyle name="Normal 5 10 2 17 4 5" xfId="32036" xr:uid="{00000000-0005-0000-0000-0000C07C0000}"/>
    <cellStyle name="Normal 5 10 2 17 4 6" xfId="32037" xr:uid="{00000000-0005-0000-0000-0000C17C0000}"/>
    <cellStyle name="Normal 5 10 2 17 4 7" xfId="32038" xr:uid="{00000000-0005-0000-0000-0000C27C0000}"/>
    <cellStyle name="Normal 5 10 2 17 4 8" xfId="32039" xr:uid="{00000000-0005-0000-0000-0000C37C0000}"/>
    <cellStyle name="Normal 5 10 2 17 4 9" xfId="32040" xr:uid="{00000000-0005-0000-0000-0000C47C0000}"/>
    <cellStyle name="Normal 5 10 2 17 5" xfId="32041" xr:uid="{00000000-0005-0000-0000-0000C57C0000}"/>
    <cellStyle name="Normal 5 10 2 17 5 10" xfId="32042" xr:uid="{00000000-0005-0000-0000-0000C67C0000}"/>
    <cellStyle name="Normal 5 10 2 17 5 2" xfId="32043" xr:uid="{00000000-0005-0000-0000-0000C77C0000}"/>
    <cellStyle name="Normal 5 10 2 17 5 3" xfId="32044" xr:uid="{00000000-0005-0000-0000-0000C87C0000}"/>
    <cellStyle name="Normal 5 10 2 17 5 4" xfId="32045" xr:uid="{00000000-0005-0000-0000-0000C97C0000}"/>
    <cellStyle name="Normal 5 10 2 17 5 5" xfId="32046" xr:uid="{00000000-0005-0000-0000-0000CA7C0000}"/>
    <cellStyle name="Normal 5 10 2 17 5 6" xfId="32047" xr:uid="{00000000-0005-0000-0000-0000CB7C0000}"/>
    <cellStyle name="Normal 5 10 2 17 5 7" xfId="32048" xr:uid="{00000000-0005-0000-0000-0000CC7C0000}"/>
    <cellStyle name="Normal 5 10 2 17 5 8" xfId="32049" xr:uid="{00000000-0005-0000-0000-0000CD7C0000}"/>
    <cellStyle name="Normal 5 10 2 17 5 9" xfId="32050" xr:uid="{00000000-0005-0000-0000-0000CE7C0000}"/>
    <cellStyle name="Normal 5 10 2 17 6" xfId="32051" xr:uid="{00000000-0005-0000-0000-0000CF7C0000}"/>
    <cellStyle name="Normal 5 10 2 17 7" xfId="32052" xr:uid="{00000000-0005-0000-0000-0000D07C0000}"/>
    <cellStyle name="Normal 5 10 2 17 8" xfId="32053" xr:uid="{00000000-0005-0000-0000-0000D17C0000}"/>
    <cellStyle name="Normal 5 10 2 17 9" xfId="32054" xr:uid="{00000000-0005-0000-0000-0000D27C0000}"/>
    <cellStyle name="Normal 5 10 2 18" xfId="32055" xr:uid="{00000000-0005-0000-0000-0000D37C0000}"/>
    <cellStyle name="Normal 5 10 2 18 10" xfId="32056" xr:uid="{00000000-0005-0000-0000-0000D47C0000}"/>
    <cellStyle name="Normal 5 10 2 18 11" xfId="32057" xr:uid="{00000000-0005-0000-0000-0000D57C0000}"/>
    <cellStyle name="Normal 5 10 2 18 12" xfId="32058" xr:uid="{00000000-0005-0000-0000-0000D67C0000}"/>
    <cellStyle name="Normal 5 10 2 18 13" xfId="32059" xr:uid="{00000000-0005-0000-0000-0000D77C0000}"/>
    <cellStyle name="Normal 5 10 2 18 14" xfId="32060" xr:uid="{00000000-0005-0000-0000-0000D87C0000}"/>
    <cellStyle name="Normal 5 10 2 18 2" xfId="32061" xr:uid="{00000000-0005-0000-0000-0000D97C0000}"/>
    <cellStyle name="Normal 5 10 2 18 2 10" xfId="32062" xr:uid="{00000000-0005-0000-0000-0000DA7C0000}"/>
    <cellStyle name="Normal 5 10 2 18 2 2" xfId="32063" xr:uid="{00000000-0005-0000-0000-0000DB7C0000}"/>
    <cellStyle name="Normal 5 10 2 18 2 3" xfId="32064" xr:uid="{00000000-0005-0000-0000-0000DC7C0000}"/>
    <cellStyle name="Normal 5 10 2 18 2 4" xfId="32065" xr:uid="{00000000-0005-0000-0000-0000DD7C0000}"/>
    <cellStyle name="Normal 5 10 2 18 2 5" xfId="32066" xr:uid="{00000000-0005-0000-0000-0000DE7C0000}"/>
    <cellStyle name="Normal 5 10 2 18 2 6" xfId="32067" xr:uid="{00000000-0005-0000-0000-0000DF7C0000}"/>
    <cellStyle name="Normal 5 10 2 18 2 7" xfId="32068" xr:uid="{00000000-0005-0000-0000-0000E07C0000}"/>
    <cellStyle name="Normal 5 10 2 18 2 8" xfId="32069" xr:uid="{00000000-0005-0000-0000-0000E17C0000}"/>
    <cellStyle name="Normal 5 10 2 18 2 9" xfId="32070" xr:uid="{00000000-0005-0000-0000-0000E27C0000}"/>
    <cellStyle name="Normal 5 10 2 18 3" xfId="32071" xr:uid="{00000000-0005-0000-0000-0000E37C0000}"/>
    <cellStyle name="Normal 5 10 2 18 3 10" xfId="32072" xr:uid="{00000000-0005-0000-0000-0000E47C0000}"/>
    <cellStyle name="Normal 5 10 2 18 3 2" xfId="32073" xr:uid="{00000000-0005-0000-0000-0000E57C0000}"/>
    <cellStyle name="Normal 5 10 2 18 3 3" xfId="32074" xr:uid="{00000000-0005-0000-0000-0000E67C0000}"/>
    <cellStyle name="Normal 5 10 2 18 3 4" xfId="32075" xr:uid="{00000000-0005-0000-0000-0000E77C0000}"/>
    <cellStyle name="Normal 5 10 2 18 3 5" xfId="32076" xr:uid="{00000000-0005-0000-0000-0000E87C0000}"/>
    <cellStyle name="Normal 5 10 2 18 3 6" xfId="32077" xr:uid="{00000000-0005-0000-0000-0000E97C0000}"/>
    <cellStyle name="Normal 5 10 2 18 3 7" xfId="32078" xr:uid="{00000000-0005-0000-0000-0000EA7C0000}"/>
    <cellStyle name="Normal 5 10 2 18 3 8" xfId="32079" xr:uid="{00000000-0005-0000-0000-0000EB7C0000}"/>
    <cellStyle name="Normal 5 10 2 18 3 9" xfId="32080" xr:uid="{00000000-0005-0000-0000-0000EC7C0000}"/>
    <cellStyle name="Normal 5 10 2 18 4" xfId="32081" xr:uid="{00000000-0005-0000-0000-0000ED7C0000}"/>
    <cellStyle name="Normal 5 10 2 18 4 10" xfId="32082" xr:uid="{00000000-0005-0000-0000-0000EE7C0000}"/>
    <cellStyle name="Normal 5 10 2 18 4 2" xfId="32083" xr:uid="{00000000-0005-0000-0000-0000EF7C0000}"/>
    <cellStyle name="Normal 5 10 2 18 4 3" xfId="32084" xr:uid="{00000000-0005-0000-0000-0000F07C0000}"/>
    <cellStyle name="Normal 5 10 2 18 4 4" xfId="32085" xr:uid="{00000000-0005-0000-0000-0000F17C0000}"/>
    <cellStyle name="Normal 5 10 2 18 4 5" xfId="32086" xr:uid="{00000000-0005-0000-0000-0000F27C0000}"/>
    <cellStyle name="Normal 5 10 2 18 4 6" xfId="32087" xr:uid="{00000000-0005-0000-0000-0000F37C0000}"/>
    <cellStyle name="Normal 5 10 2 18 4 7" xfId="32088" xr:uid="{00000000-0005-0000-0000-0000F47C0000}"/>
    <cellStyle name="Normal 5 10 2 18 4 8" xfId="32089" xr:uid="{00000000-0005-0000-0000-0000F57C0000}"/>
    <cellStyle name="Normal 5 10 2 18 4 9" xfId="32090" xr:uid="{00000000-0005-0000-0000-0000F67C0000}"/>
    <cellStyle name="Normal 5 10 2 18 5" xfId="32091" xr:uid="{00000000-0005-0000-0000-0000F77C0000}"/>
    <cellStyle name="Normal 5 10 2 18 5 10" xfId="32092" xr:uid="{00000000-0005-0000-0000-0000F87C0000}"/>
    <cellStyle name="Normal 5 10 2 18 5 2" xfId="32093" xr:uid="{00000000-0005-0000-0000-0000F97C0000}"/>
    <cellStyle name="Normal 5 10 2 18 5 3" xfId="32094" xr:uid="{00000000-0005-0000-0000-0000FA7C0000}"/>
    <cellStyle name="Normal 5 10 2 18 5 4" xfId="32095" xr:uid="{00000000-0005-0000-0000-0000FB7C0000}"/>
    <cellStyle name="Normal 5 10 2 18 5 5" xfId="32096" xr:uid="{00000000-0005-0000-0000-0000FC7C0000}"/>
    <cellStyle name="Normal 5 10 2 18 5 6" xfId="32097" xr:uid="{00000000-0005-0000-0000-0000FD7C0000}"/>
    <cellStyle name="Normal 5 10 2 18 5 7" xfId="32098" xr:uid="{00000000-0005-0000-0000-0000FE7C0000}"/>
    <cellStyle name="Normal 5 10 2 18 5 8" xfId="32099" xr:uid="{00000000-0005-0000-0000-0000FF7C0000}"/>
    <cellStyle name="Normal 5 10 2 18 5 9" xfId="32100" xr:uid="{00000000-0005-0000-0000-0000007D0000}"/>
    <cellStyle name="Normal 5 10 2 18 6" xfId="32101" xr:uid="{00000000-0005-0000-0000-0000017D0000}"/>
    <cellStyle name="Normal 5 10 2 18 7" xfId="32102" xr:uid="{00000000-0005-0000-0000-0000027D0000}"/>
    <cellStyle name="Normal 5 10 2 18 8" xfId="32103" xr:uid="{00000000-0005-0000-0000-0000037D0000}"/>
    <cellStyle name="Normal 5 10 2 18 9" xfId="32104" xr:uid="{00000000-0005-0000-0000-0000047D0000}"/>
    <cellStyle name="Normal 5 10 2 19" xfId="32105" xr:uid="{00000000-0005-0000-0000-0000057D0000}"/>
    <cellStyle name="Normal 5 10 2 19 10" xfId="32106" xr:uid="{00000000-0005-0000-0000-0000067D0000}"/>
    <cellStyle name="Normal 5 10 2 19 11" xfId="32107" xr:uid="{00000000-0005-0000-0000-0000077D0000}"/>
    <cellStyle name="Normal 5 10 2 19 12" xfId="32108" xr:uid="{00000000-0005-0000-0000-0000087D0000}"/>
    <cellStyle name="Normal 5 10 2 19 13" xfId="32109" xr:uid="{00000000-0005-0000-0000-0000097D0000}"/>
    <cellStyle name="Normal 5 10 2 19 14" xfId="32110" xr:uid="{00000000-0005-0000-0000-00000A7D0000}"/>
    <cellStyle name="Normal 5 10 2 19 2" xfId="32111" xr:uid="{00000000-0005-0000-0000-00000B7D0000}"/>
    <cellStyle name="Normal 5 10 2 19 2 10" xfId="32112" xr:uid="{00000000-0005-0000-0000-00000C7D0000}"/>
    <cellStyle name="Normal 5 10 2 19 2 2" xfId="32113" xr:uid="{00000000-0005-0000-0000-00000D7D0000}"/>
    <cellStyle name="Normal 5 10 2 19 2 3" xfId="32114" xr:uid="{00000000-0005-0000-0000-00000E7D0000}"/>
    <cellStyle name="Normal 5 10 2 19 2 4" xfId="32115" xr:uid="{00000000-0005-0000-0000-00000F7D0000}"/>
    <cellStyle name="Normal 5 10 2 19 2 5" xfId="32116" xr:uid="{00000000-0005-0000-0000-0000107D0000}"/>
    <cellStyle name="Normal 5 10 2 19 2 6" xfId="32117" xr:uid="{00000000-0005-0000-0000-0000117D0000}"/>
    <cellStyle name="Normal 5 10 2 19 2 7" xfId="32118" xr:uid="{00000000-0005-0000-0000-0000127D0000}"/>
    <cellStyle name="Normal 5 10 2 19 2 8" xfId="32119" xr:uid="{00000000-0005-0000-0000-0000137D0000}"/>
    <cellStyle name="Normal 5 10 2 19 2 9" xfId="32120" xr:uid="{00000000-0005-0000-0000-0000147D0000}"/>
    <cellStyle name="Normal 5 10 2 19 3" xfId="32121" xr:uid="{00000000-0005-0000-0000-0000157D0000}"/>
    <cellStyle name="Normal 5 10 2 19 3 10" xfId="32122" xr:uid="{00000000-0005-0000-0000-0000167D0000}"/>
    <cellStyle name="Normal 5 10 2 19 3 2" xfId="32123" xr:uid="{00000000-0005-0000-0000-0000177D0000}"/>
    <cellStyle name="Normal 5 10 2 19 3 3" xfId="32124" xr:uid="{00000000-0005-0000-0000-0000187D0000}"/>
    <cellStyle name="Normal 5 10 2 19 3 4" xfId="32125" xr:uid="{00000000-0005-0000-0000-0000197D0000}"/>
    <cellStyle name="Normal 5 10 2 19 3 5" xfId="32126" xr:uid="{00000000-0005-0000-0000-00001A7D0000}"/>
    <cellStyle name="Normal 5 10 2 19 3 6" xfId="32127" xr:uid="{00000000-0005-0000-0000-00001B7D0000}"/>
    <cellStyle name="Normal 5 10 2 19 3 7" xfId="32128" xr:uid="{00000000-0005-0000-0000-00001C7D0000}"/>
    <cellStyle name="Normal 5 10 2 19 3 8" xfId="32129" xr:uid="{00000000-0005-0000-0000-00001D7D0000}"/>
    <cellStyle name="Normal 5 10 2 19 3 9" xfId="32130" xr:uid="{00000000-0005-0000-0000-00001E7D0000}"/>
    <cellStyle name="Normal 5 10 2 19 4" xfId="32131" xr:uid="{00000000-0005-0000-0000-00001F7D0000}"/>
    <cellStyle name="Normal 5 10 2 19 4 10" xfId="32132" xr:uid="{00000000-0005-0000-0000-0000207D0000}"/>
    <cellStyle name="Normal 5 10 2 19 4 2" xfId="32133" xr:uid="{00000000-0005-0000-0000-0000217D0000}"/>
    <cellStyle name="Normal 5 10 2 19 4 3" xfId="32134" xr:uid="{00000000-0005-0000-0000-0000227D0000}"/>
    <cellStyle name="Normal 5 10 2 19 4 4" xfId="32135" xr:uid="{00000000-0005-0000-0000-0000237D0000}"/>
    <cellStyle name="Normal 5 10 2 19 4 5" xfId="32136" xr:uid="{00000000-0005-0000-0000-0000247D0000}"/>
    <cellStyle name="Normal 5 10 2 19 4 6" xfId="32137" xr:uid="{00000000-0005-0000-0000-0000257D0000}"/>
    <cellStyle name="Normal 5 10 2 19 4 7" xfId="32138" xr:uid="{00000000-0005-0000-0000-0000267D0000}"/>
    <cellStyle name="Normal 5 10 2 19 4 8" xfId="32139" xr:uid="{00000000-0005-0000-0000-0000277D0000}"/>
    <cellStyle name="Normal 5 10 2 19 4 9" xfId="32140" xr:uid="{00000000-0005-0000-0000-0000287D0000}"/>
    <cellStyle name="Normal 5 10 2 19 5" xfId="32141" xr:uid="{00000000-0005-0000-0000-0000297D0000}"/>
    <cellStyle name="Normal 5 10 2 19 5 10" xfId="32142" xr:uid="{00000000-0005-0000-0000-00002A7D0000}"/>
    <cellStyle name="Normal 5 10 2 19 5 2" xfId="32143" xr:uid="{00000000-0005-0000-0000-00002B7D0000}"/>
    <cellStyle name="Normal 5 10 2 19 5 3" xfId="32144" xr:uid="{00000000-0005-0000-0000-00002C7D0000}"/>
    <cellStyle name="Normal 5 10 2 19 5 4" xfId="32145" xr:uid="{00000000-0005-0000-0000-00002D7D0000}"/>
    <cellStyle name="Normal 5 10 2 19 5 5" xfId="32146" xr:uid="{00000000-0005-0000-0000-00002E7D0000}"/>
    <cellStyle name="Normal 5 10 2 19 5 6" xfId="32147" xr:uid="{00000000-0005-0000-0000-00002F7D0000}"/>
    <cellStyle name="Normal 5 10 2 19 5 7" xfId="32148" xr:uid="{00000000-0005-0000-0000-0000307D0000}"/>
    <cellStyle name="Normal 5 10 2 19 5 8" xfId="32149" xr:uid="{00000000-0005-0000-0000-0000317D0000}"/>
    <cellStyle name="Normal 5 10 2 19 5 9" xfId="32150" xr:uid="{00000000-0005-0000-0000-0000327D0000}"/>
    <cellStyle name="Normal 5 10 2 19 6" xfId="32151" xr:uid="{00000000-0005-0000-0000-0000337D0000}"/>
    <cellStyle name="Normal 5 10 2 19 7" xfId="32152" xr:uid="{00000000-0005-0000-0000-0000347D0000}"/>
    <cellStyle name="Normal 5 10 2 19 8" xfId="32153" xr:uid="{00000000-0005-0000-0000-0000357D0000}"/>
    <cellStyle name="Normal 5 10 2 19 9" xfId="32154" xr:uid="{00000000-0005-0000-0000-0000367D0000}"/>
    <cellStyle name="Normal 5 10 2 2" xfId="32155" xr:uid="{00000000-0005-0000-0000-0000377D0000}"/>
    <cellStyle name="Normal 5 10 2 2 10" xfId="32156" xr:uid="{00000000-0005-0000-0000-0000387D0000}"/>
    <cellStyle name="Normal 5 10 2 2 11" xfId="32157" xr:uid="{00000000-0005-0000-0000-0000397D0000}"/>
    <cellStyle name="Normal 5 10 2 2 12" xfId="32158" xr:uid="{00000000-0005-0000-0000-00003A7D0000}"/>
    <cellStyle name="Normal 5 10 2 2 13" xfId="32159" xr:uid="{00000000-0005-0000-0000-00003B7D0000}"/>
    <cellStyle name="Normal 5 10 2 2 14" xfId="32160" xr:uid="{00000000-0005-0000-0000-00003C7D0000}"/>
    <cellStyle name="Normal 5 10 2 2 15" xfId="32161" xr:uid="{00000000-0005-0000-0000-00003D7D0000}"/>
    <cellStyle name="Normal 5 10 2 2 16" xfId="32162" xr:uid="{00000000-0005-0000-0000-00003E7D0000}"/>
    <cellStyle name="Normal 5 10 2 2 2" xfId="32163" xr:uid="{00000000-0005-0000-0000-00003F7D0000}"/>
    <cellStyle name="Normal 5 10 2 2 2 10" xfId="32164" xr:uid="{00000000-0005-0000-0000-0000407D0000}"/>
    <cellStyle name="Normal 5 10 2 2 2 2" xfId="32165" xr:uid="{00000000-0005-0000-0000-0000417D0000}"/>
    <cellStyle name="Normal 5 10 2 2 2 3" xfId="32166" xr:uid="{00000000-0005-0000-0000-0000427D0000}"/>
    <cellStyle name="Normal 5 10 2 2 2 4" xfId="32167" xr:uid="{00000000-0005-0000-0000-0000437D0000}"/>
    <cellStyle name="Normal 5 10 2 2 2 5" xfId="32168" xr:uid="{00000000-0005-0000-0000-0000447D0000}"/>
    <cellStyle name="Normal 5 10 2 2 2 6" xfId="32169" xr:uid="{00000000-0005-0000-0000-0000457D0000}"/>
    <cellStyle name="Normal 5 10 2 2 2 7" xfId="32170" xr:uid="{00000000-0005-0000-0000-0000467D0000}"/>
    <cellStyle name="Normal 5 10 2 2 2 8" xfId="32171" xr:uid="{00000000-0005-0000-0000-0000477D0000}"/>
    <cellStyle name="Normal 5 10 2 2 2 9" xfId="32172" xr:uid="{00000000-0005-0000-0000-0000487D0000}"/>
    <cellStyle name="Normal 5 10 2 2 3" xfId="32173" xr:uid="{00000000-0005-0000-0000-0000497D0000}"/>
    <cellStyle name="Normal 5 10 2 2 3 10" xfId="32174" xr:uid="{00000000-0005-0000-0000-00004A7D0000}"/>
    <cellStyle name="Normal 5 10 2 2 3 2" xfId="32175" xr:uid="{00000000-0005-0000-0000-00004B7D0000}"/>
    <cellStyle name="Normal 5 10 2 2 3 3" xfId="32176" xr:uid="{00000000-0005-0000-0000-00004C7D0000}"/>
    <cellStyle name="Normal 5 10 2 2 3 4" xfId="32177" xr:uid="{00000000-0005-0000-0000-00004D7D0000}"/>
    <cellStyle name="Normal 5 10 2 2 3 5" xfId="32178" xr:uid="{00000000-0005-0000-0000-00004E7D0000}"/>
    <cellStyle name="Normal 5 10 2 2 3 6" xfId="32179" xr:uid="{00000000-0005-0000-0000-00004F7D0000}"/>
    <cellStyle name="Normal 5 10 2 2 3 7" xfId="32180" xr:uid="{00000000-0005-0000-0000-0000507D0000}"/>
    <cellStyle name="Normal 5 10 2 2 3 8" xfId="32181" xr:uid="{00000000-0005-0000-0000-0000517D0000}"/>
    <cellStyle name="Normal 5 10 2 2 3 9" xfId="32182" xr:uid="{00000000-0005-0000-0000-0000527D0000}"/>
    <cellStyle name="Normal 5 10 2 2 4" xfId="32183" xr:uid="{00000000-0005-0000-0000-0000537D0000}"/>
    <cellStyle name="Normal 5 10 2 2 4 10" xfId="32184" xr:uid="{00000000-0005-0000-0000-0000547D0000}"/>
    <cellStyle name="Normal 5 10 2 2 4 2" xfId="32185" xr:uid="{00000000-0005-0000-0000-0000557D0000}"/>
    <cellStyle name="Normal 5 10 2 2 4 3" xfId="32186" xr:uid="{00000000-0005-0000-0000-0000567D0000}"/>
    <cellStyle name="Normal 5 10 2 2 4 4" xfId="32187" xr:uid="{00000000-0005-0000-0000-0000577D0000}"/>
    <cellStyle name="Normal 5 10 2 2 4 5" xfId="32188" xr:uid="{00000000-0005-0000-0000-0000587D0000}"/>
    <cellStyle name="Normal 5 10 2 2 4 6" xfId="32189" xr:uid="{00000000-0005-0000-0000-0000597D0000}"/>
    <cellStyle name="Normal 5 10 2 2 4 7" xfId="32190" xr:uid="{00000000-0005-0000-0000-00005A7D0000}"/>
    <cellStyle name="Normal 5 10 2 2 4 8" xfId="32191" xr:uid="{00000000-0005-0000-0000-00005B7D0000}"/>
    <cellStyle name="Normal 5 10 2 2 4 9" xfId="32192" xr:uid="{00000000-0005-0000-0000-00005C7D0000}"/>
    <cellStyle name="Normal 5 10 2 2 5" xfId="32193" xr:uid="{00000000-0005-0000-0000-00005D7D0000}"/>
    <cellStyle name="Normal 5 10 2 2 5 10" xfId="32194" xr:uid="{00000000-0005-0000-0000-00005E7D0000}"/>
    <cellStyle name="Normal 5 10 2 2 5 2" xfId="32195" xr:uid="{00000000-0005-0000-0000-00005F7D0000}"/>
    <cellStyle name="Normal 5 10 2 2 5 3" xfId="32196" xr:uid="{00000000-0005-0000-0000-0000607D0000}"/>
    <cellStyle name="Normal 5 10 2 2 5 4" xfId="32197" xr:uid="{00000000-0005-0000-0000-0000617D0000}"/>
    <cellStyle name="Normal 5 10 2 2 5 5" xfId="32198" xr:uid="{00000000-0005-0000-0000-0000627D0000}"/>
    <cellStyle name="Normal 5 10 2 2 5 6" xfId="32199" xr:uid="{00000000-0005-0000-0000-0000637D0000}"/>
    <cellStyle name="Normal 5 10 2 2 5 7" xfId="32200" xr:uid="{00000000-0005-0000-0000-0000647D0000}"/>
    <cellStyle name="Normal 5 10 2 2 5 8" xfId="32201" xr:uid="{00000000-0005-0000-0000-0000657D0000}"/>
    <cellStyle name="Normal 5 10 2 2 5 9" xfId="32202" xr:uid="{00000000-0005-0000-0000-0000667D0000}"/>
    <cellStyle name="Normal 5 10 2 2 6" xfId="32203" xr:uid="{00000000-0005-0000-0000-0000677D0000}"/>
    <cellStyle name="Normal 5 10 2 2 7" xfId="32204" xr:uid="{00000000-0005-0000-0000-0000687D0000}"/>
    <cellStyle name="Normal 5 10 2 2 8" xfId="32205" xr:uid="{00000000-0005-0000-0000-0000697D0000}"/>
    <cellStyle name="Normal 5 10 2 2 9" xfId="32206" xr:uid="{00000000-0005-0000-0000-00006A7D0000}"/>
    <cellStyle name="Normal 5 10 2 20" xfId="32207" xr:uid="{00000000-0005-0000-0000-00006B7D0000}"/>
    <cellStyle name="Normal 5 10 2 20 10" xfId="32208" xr:uid="{00000000-0005-0000-0000-00006C7D0000}"/>
    <cellStyle name="Normal 5 10 2 20 11" xfId="32209" xr:uid="{00000000-0005-0000-0000-00006D7D0000}"/>
    <cellStyle name="Normal 5 10 2 20 12" xfId="32210" xr:uid="{00000000-0005-0000-0000-00006E7D0000}"/>
    <cellStyle name="Normal 5 10 2 20 13" xfId="32211" xr:uid="{00000000-0005-0000-0000-00006F7D0000}"/>
    <cellStyle name="Normal 5 10 2 20 14" xfId="32212" xr:uid="{00000000-0005-0000-0000-0000707D0000}"/>
    <cellStyle name="Normal 5 10 2 20 2" xfId="32213" xr:uid="{00000000-0005-0000-0000-0000717D0000}"/>
    <cellStyle name="Normal 5 10 2 20 2 10" xfId="32214" xr:uid="{00000000-0005-0000-0000-0000727D0000}"/>
    <cellStyle name="Normal 5 10 2 20 2 2" xfId="32215" xr:uid="{00000000-0005-0000-0000-0000737D0000}"/>
    <cellStyle name="Normal 5 10 2 20 2 3" xfId="32216" xr:uid="{00000000-0005-0000-0000-0000747D0000}"/>
    <cellStyle name="Normal 5 10 2 20 2 4" xfId="32217" xr:uid="{00000000-0005-0000-0000-0000757D0000}"/>
    <cellStyle name="Normal 5 10 2 20 2 5" xfId="32218" xr:uid="{00000000-0005-0000-0000-0000767D0000}"/>
    <cellStyle name="Normal 5 10 2 20 2 6" xfId="32219" xr:uid="{00000000-0005-0000-0000-0000777D0000}"/>
    <cellStyle name="Normal 5 10 2 20 2 7" xfId="32220" xr:uid="{00000000-0005-0000-0000-0000787D0000}"/>
    <cellStyle name="Normal 5 10 2 20 2 8" xfId="32221" xr:uid="{00000000-0005-0000-0000-0000797D0000}"/>
    <cellStyle name="Normal 5 10 2 20 2 9" xfId="32222" xr:uid="{00000000-0005-0000-0000-00007A7D0000}"/>
    <cellStyle name="Normal 5 10 2 20 3" xfId="32223" xr:uid="{00000000-0005-0000-0000-00007B7D0000}"/>
    <cellStyle name="Normal 5 10 2 20 3 10" xfId="32224" xr:uid="{00000000-0005-0000-0000-00007C7D0000}"/>
    <cellStyle name="Normal 5 10 2 20 3 2" xfId="32225" xr:uid="{00000000-0005-0000-0000-00007D7D0000}"/>
    <cellStyle name="Normal 5 10 2 20 3 3" xfId="32226" xr:uid="{00000000-0005-0000-0000-00007E7D0000}"/>
    <cellStyle name="Normal 5 10 2 20 3 4" xfId="32227" xr:uid="{00000000-0005-0000-0000-00007F7D0000}"/>
    <cellStyle name="Normal 5 10 2 20 3 5" xfId="32228" xr:uid="{00000000-0005-0000-0000-0000807D0000}"/>
    <cellStyle name="Normal 5 10 2 20 3 6" xfId="32229" xr:uid="{00000000-0005-0000-0000-0000817D0000}"/>
    <cellStyle name="Normal 5 10 2 20 3 7" xfId="32230" xr:uid="{00000000-0005-0000-0000-0000827D0000}"/>
    <cellStyle name="Normal 5 10 2 20 3 8" xfId="32231" xr:uid="{00000000-0005-0000-0000-0000837D0000}"/>
    <cellStyle name="Normal 5 10 2 20 3 9" xfId="32232" xr:uid="{00000000-0005-0000-0000-0000847D0000}"/>
    <cellStyle name="Normal 5 10 2 20 4" xfId="32233" xr:uid="{00000000-0005-0000-0000-0000857D0000}"/>
    <cellStyle name="Normal 5 10 2 20 4 10" xfId="32234" xr:uid="{00000000-0005-0000-0000-0000867D0000}"/>
    <cellStyle name="Normal 5 10 2 20 4 2" xfId="32235" xr:uid="{00000000-0005-0000-0000-0000877D0000}"/>
    <cellStyle name="Normal 5 10 2 20 4 3" xfId="32236" xr:uid="{00000000-0005-0000-0000-0000887D0000}"/>
    <cellStyle name="Normal 5 10 2 20 4 4" xfId="32237" xr:uid="{00000000-0005-0000-0000-0000897D0000}"/>
    <cellStyle name="Normal 5 10 2 20 4 5" xfId="32238" xr:uid="{00000000-0005-0000-0000-00008A7D0000}"/>
    <cellStyle name="Normal 5 10 2 20 4 6" xfId="32239" xr:uid="{00000000-0005-0000-0000-00008B7D0000}"/>
    <cellStyle name="Normal 5 10 2 20 4 7" xfId="32240" xr:uid="{00000000-0005-0000-0000-00008C7D0000}"/>
    <cellStyle name="Normal 5 10 2 20 4 8" xfId="32241" xr:uid="{00000000-0005-0000-0000-00008D7D0000}"/>
    <cellStyle name="Normal 5 10 2 20 4 9" xfId="32242" xr:uid="{00000000-0005-0000-0000-00008E7D0000}"/>
    <cellStyle name="Normal 5 10 2 20 5" xfId="32243" xr:uid="{00000000-0005-0000-0000-00008F7D0000}"/>
    <cellStyle name="Normal 5 10 2 20 5 10" xfId="32244" xr:uid="{00000000-0005-0000-0000-0000907D0000}"/>
    <cellStyle name="Normal 5 10 2 20 5 2" xfId="32245" xr:uid="{00000000-0005-0000-0000-0000917D0000}"/>
    <cellStyle name="Normal 5 10 2 20 5 3" xfId="32246" xr:uid="{00000000-0005-0000-0000-0000927D0000}"/>
    <cellStyle name="Normal 5 10 2 20 5 4" xfId="32247" xr:uid="{00000000-0005-0000-0000-0000937D0000}"/>
    <cellStyle name="Normal 5 10 2 20 5 5" xfId="32248" xr:uid="{00000000-0005-0000-0000-0000947D0000}"/>
    <cellStyle name="Normal 5 10 2 20 5 6" xfId="32249" xr:uid="{00000000-0005-0000-0000-0000957D0000}"/>
    <cellStyle name="Normal 5 10 2 20 5 7" xfId="32250" xr:uid="{00000000-0005-0000-0000-0000967D0000}"/>
    <cellStyle name="Normal 5 10 2 20 5 8" xfId="32251" xr:uid="{00000000-0005-0000-0000-0000977D0000}"/>
    <cellStyle name="Normal 5 10 2 20 5 9" xfId="32252" xr:uid="{00000000-0005-0000-0000-0000987D0000}"/>
    <cellStyle name="Normal 5 10 2 20 6" xfId="32253" xr:uid="{00000000-0005-0000-0000-0000997D0000}"/>
    <cellStyle name="Normal 5 10 2 20 7" xfId="32254" xr:uid="{00000000-0005-0000-0000-00009A7D0000}"/>
    <cellStyle name="Normal 5 10 2 20 8" xfId="32255" xr:uid="{00000000-0005-0000-0000-00009B7D0000}"/>
    <cellStyle name="Normal 5 10 2 20 9" xfId="32256" xr:uid="{00000000-0005-0000-0000-00009C7D0000}"/>
    <cellStyle name="Normal 5 10 2 21" xfId="32257" xr:uid="{00000000-0005-0000-0000-00009D7D0000}"/>
    <cellStyle name="Normal 5 10 2 21 10" xfId="32258" xr:uid="{00000000-0005-0000-0000-00009E7D0000}"/>
    <cellStyle name="Normal 5 10 2 21 11" xfId="32259" xr:uid="{00000000-0005-0000-0000-00009F7D0000}"/>
    <cellStyle name="Normal 5 10 2 21 12" xfId="32260" xr:uid="{00000000-0005-0000-0000-0000A07D0000}"/>
    <cellStyle name="Normal 5 10 2 21 13" xfId="32261" xr:uid="{00000000-0005-0000-0000-0000A17D0000}"/>
    <cellStyle name="Normal 5 10 2 21 14" xfId="32262" xr:uid="{00000000-0005-0000-0000-0000A27D0000}"/>
    <cellStyle name="Normal 5 10 2 21 2" xfId="32263" xr:uid="{00000000-0005-0000-0000-0000A37D0000}"/>
    <cellStyle name="Normal 5 10 2 21 2 10" xfId="32264" xr:uid="{00000000-0005-0000-0000-0000A47D0000}"/>
    <cellStyle name="Normal 5 10 2 21 2 2" xfId="32265" xr:uid="{00000000-0005-0000-0000-0000A57D0000}"/>
    <cellStyle name="Normal 5 10 2 21 2 3" xfId="32266" xr:uid="{00000000-0005-0000-0000-0000A67D0000}"/>
    <cellStyle name="Normal 5 10 2 21 2 4" xfId="32267" xr:uid="{00000000-0005-0000-0000-0000A77D0000}"/>
    <cellStyle name="Normal 5 10 2 21 2 5" xfId="32268" xr:uid="{00000000-0005-0000-0000-0000A87D0000}"/>
    <cellStyle name="Normal 5 10 2 21 2 6" xfId="32269" xr:uid="{00000000-0005-0000-0000-0000A97D0000}"/>
    <cellStyle name="Normal 5 10 2 21 2 7" xfId="32270" xr:uid="{00000000-0005-0000-0000-0000AA7D0000}"/>
    <cellStyle name="Normal 5 10 2 21 2 8" xfId="32271" xr:uid="{00000000-0005-0000-0000-0000AB7D0000}"/>
    <cellStyle name="Normal 5 10 2 21 2 9" xfId="32272" xr:uid="{00000000-0005-0000-0000-0000AC7D0000}"/>
    <cellStyle name="Normal 5 10 2 21 3" xfId="32273" xr:uid="{00000000-0005-0000-0000-0000AD7D0000}"/>
    <cellStyle name="Normal 5 10 2 21 3 10" xfId="32274" xr:uid="{00000000-0005-0000-0000-0000AE7D0000}"/>
    <cellStyle name="Normal 5 10 2 21 3 2" xfId="32275" xr:uid="{00000000-0005-0000-0000-0000AF7D0000}"/>
    <cellStyle name="Normal 5 10 2 21 3 3" xfId="32276" xr:uid="{00000000-0005-0000-0000-0000B07D0000}"/>
    <cellStyle name="Normal 5 10 2 21 3 4" xfId="32277" xr:uid="{00000000-0005-0000-0000-0000B17D0000}"/>
    <cellStyle name="Normal 5 10 2 21 3 5" xfId="32278" xr:uid="{00000000-0005-0000-0000-0000B27D0000}"/>
    <cellStyle name="Normal 5 10 2 21 3 6" xfId="32279" xr:uid="{00000000-0005-0000-0000-0000B37D0000}"/>
    <cellStyle name="Normal 5 10 2 21 3 7" xfId="32280" xr:uid="{00000000-0005-0000-0000-0000B47D0000}"/>
    <cellStyle name="Normal 5 10 2 21 3 8" xfId="32281" xr:uid="{00000000-0005-0000-0000-0000B57D0000}"/>
    <cellStyle name="Normal 5 10 2 21 3 9" xfId="32282" xr:uid="{00000000-0005-0000-0000-0000B67D0000}"/>
    <cellStyle name="Normal 5 10 2 21 4" xfId="32283" xr:uid="{00000000-0005-0000-0000-0000B77D0000}"/>
    <cellStyle name="Normal 5 10 2 21 4 10" xfId="32284" xr:uid="{00000000-0005-0000-0000-0000B87D0000}"/>
    <cellStyle name="Normal 5 10 2 21 4 2" xfId="32285" xr:uid="{00000000-0005-0000-0000-0000B97D0000}"/>
    <cellStyle name="Normal 5 10 2 21 4 3" xfId="32286" xr:uid="{00000000-0005-0000-0000-0000BA7D0000}"/>
    <cellStyle name="Normal 5 10 2 21 4 4" xfId="32287" xr:uid="{00000000-0005-0000-0000-0000BB7D0000}"/>
    <cellStyle name="Normal 5 10 2 21 4 5" xfId="32288" xr:uid="{00000000-0005-0000-0000-0000BC7D0000}"/>
    <cellStyle name="Normal 5 10 2 21 4 6" xfId="32289" xr:uid="{00000000-0005-0000-0000-0000BD7D0000}"/>
    <cellStyle name="Normal 5 10 2 21 4 7" xfId="32290" xr:uid="{00000000-0005-0000-0000-0000BE7D0000}"/>
    <cellStyle name="Normal 5 10 2 21 4 8" xfId="32291" xr:uid="{00000000-0005-0000-0000-0000BF7D0000}"/>
    <cellStyle name="Normal 5 10 2 21 4 9" xfId="32292" xr:uid="{00000000-0005-0000-0000-0000C07D0000}"/>
    <cellStyle name="Normal 5 10 2 21 5" xfId="32293" xr:uid="{00000000-0005-0000-0000-0000C17D0000}"/>
    <cellStyle name="Normal 5 10 2 21 5 10" xfId="32294" xr:uid="{00000000-0005-0000-0000-0000C27D0000}"/>
    <cellStyle name="Normal 5 10 2 21 5 2" xfId="32295" xr:uid="{00000000-0005-0000-0000-0000C37D0000}"/>
    <cellStyle name="Normal 5 10 2 21 5 3" xfId="32296" xr:uid="{00000000-0005-0000-0000-0000C47D0000}"/>
    <cellStyle name="Normal 5 10 2 21 5 4" xfId="32297" xr:uid="{00000000-0005-0000-0000-0000C57D0000}"/>
    <cellStyle name="Normal 5 10 2 21 5 5" xfId="32298" xr:uid="{00000000-0005-0000-0000-0000C67D0000}"/>
    <cellStyle name="Normal 5 10 2 21 5 6" xfId="32299" xr:uid="{00000000-0005-0000-0000-0000C77D0000}"/>
    <cellStyle name="Normal 5 10 2 21 5 7" xfId="32300" xr:uid="{00000000-0005-0000-0000-0000C87D0000}"/>
    <cellStyle name="Normal 5 10 2 21 5 8" xfId="32301" xr:uid="{00000000-0005-0000-0000-0000C97D0000}"/>
    <cellStyle name="Normal 5 10 2 21 5 9" xfId="32302" xr:uid="{00000000-0005-0000-0000-0000CA7D0000}"/>
    <cellStyle name="Normal 5 10 2 21 6" xfId="32303" xr:uid="{00000000-0005-0000-0000-0000CB7D0000}"/>
    <cellStyle name="Normal 5 10 2 21 7" xfId="32304" xr:uid="{00000000-0005-0000-0000-0000CC7D0000}"/>
    <cellStyle name="Normal 5 10 2 21 8" xfId="32305" xr:uid="{00000000-0005-0000-0000-0000CD7D0000}"/>
    <cellStyle name="Normal 5 10 2 21 9" xfId="32306" xr:uid="{00000000-0005-0000-0000-0000CE7D0000}"/>
    <cellStyle name="Normal 5 10 2 22" xfId="32307" xr:uid="{00000000-0005-0000-0000-0000CF7D0000}"/>
    <cellStyle name="Normal 5 10 2 22 10" xfId="32308" xr:uid="{00000000-0005-0000-0000-0000D07D0000}"/>
    <cellStyle name="Normal 5 10 2 22 11" xfId="32309" xr:uid="{00000000-0005-0000-0000-0000D17D0000}"/>
    <cellStyle name="Normal 5 10 2 22 12" xfId="32310" xr:uid="{00000000-0005-0000-0000-0000D27D0000}"/>
    <cellStyle name="Normal 5 10 2 22 13" xfId="32311" xr:uid="{00000000-0005-0000-0000-0000D37D0000}"/>
    <cellStyle name="Normal 5 10 2 22 14" xfId="32312" xr:uid="{00000000-0005-0000-0000-0000D47D0000}"/>
    <cellStyle name="Normal 5 10 2 22 2" xfId="32313" xr:uid="{00000000-0005-0000-0000-0000D57D0000}"/>
    <cellStyle name="Normal 5 10 2 22 2 10" xfId="32314" xr:uid="{00000000-0005-0000-0000-0000D67D0000}"/>
    <cellStyle name="Normal 5 10 2 22 2 2" xfId="32315" xr:uid="{00000000-0005-0000-0000-0000D77D0000}"/>
    <cellStyle name="Normal 5 10 2 22 2 3" xfId="32316" xr:uid="{00000000-0005-0000-0000-0000D87D0000}"/>
    <cellStyle name="Normal 5 10 2 22 2 4" xfId="32317" xr:uid="{00000000-0005-0000-0000-0000D97D0000}"/>
    <cellStyle name="Normal 5 10 2 22 2 5" xfId="32318" xr:uid="{00000000-0005-0000-0000-0000DA7D0000}"/>
    <cellStyle name="Normal 5 10 2 22 2 6" xfId="32319" xr:uid="{00000000-0005-0000-0000-0000DB7D0000}"/>
    <cellStyle name="Normal 5 10 2 22 2 7" xfId="32320" xr:uid="{00000000-0005-0000-0000-0000DC7D0000}"/>
    <cellStyle name="Normal 5 10 2 22 2 8" xfId="32321" xr:uid="{00000000-0005-0000-0000-0000DD7D0000}"/>
    <cellStyle name="Normal 5 10 2 22 2 9" xfId="32322" xr:uid="{00000000-0005-0000-0000-0000DE7D0000}"/>
    <cellStyle name="Normal 5 10 2 22 3" xfId="32323" xr:uid="{00000000-0005-0000-0000-0000DF7D0000}"/>
    <cellStyle name="Normal 5 10 2 22 3 10" xfId="32324" xr:uid="{00000000-0005-0000-0000-0000E07D0000}"/>
    <cellStyle name="Normal 5 10 2 22 3 2" xfId="32325" xr:uid="{00000000-0005-0000-0000-0000E17D0000}"/>
    <cellStyle name="Normal 5 10 2 22 3 3" xfId="32326" xr:uid="{00000000-0005-0000-0000-0000E27D0000}"/>
    <cellStyle name="Normal 5 10 2 22 3 4" xfId="32327" xr:uid="{00000000-0005-0000-0000-0000E37D0000}"/>
    <cellStyle name="Normal 5 10 2 22 3 5" xfId="32328" xr:uid="{00000000-0005-0000-0000-0000E47D0000}"/>
    <cellStyle name="Normal 5 10 2 22 3 6" xfId="32329" xr:uid="{00000000-0005-0000-0000-0000E57D0000}"/>
    <cellStyle name="Normal 5 10 2 22 3 7" xfId="32330" xr:uid="{00000000-0005-0000-0000-0000E67D0000}"/>
    <cellStyle name="Normal 5 10 2 22 3 8" xfId="32331" xr:uid="{00000000-0005-0000-0000-0000E77D0000}"/>
    <cellStyle name="Normal 5 10 2 22 3 9" xfId="32332" xr:uid="{00000000-0005-0000-0000-0000E87D0000}"/>
    <cellStyle name="Normal 5 10 2 22 4" xfId="32333" xr:uid="{00000000-0005-0000-0000-0000E97D0000}"/>
    <cellStyle name="Normal 5 10 2 22 4 10" xfId="32334" xr:uid="{00000000-0005-0000-0000-0000EA7D0000}"/>
    <cellStyle name="Normal 5 10 2 22 4 2" xfId="32335" xr:uid="{00000000-0005-0000-0000-0000EB7D0000}"/>
    <cellStyle name="Normal 5 10 2 22 4 3" xfId="32336" xr:uid="{00000000-0005-0000-0000-0000EC7D0000}"/>
    <cellStyle name="Normal 5 10 2 22 4 4" xfId="32337" xr:uid="{00000000-0005-0000-0000-0000ED7D0000}"/>
    <cellStyle name="Normal 5 10 2 22 4 5" xfId="32338" xr:uid="{00000000-0005-0000-0000-0000EE7D0000}"/>
    <cellStyle name="Normal 5 10 2 22 4 6" xfId="32339" xr:uid="{00000000-0005-0000-0000-0000EF7D0000}"/>
    <cellStyle name="Normal 5 10 2 22 4 7" xfId="32340" xr:uid="{00000000-0005-0000-0000-0000F07D0000}"/>
    <cellStyle name="Normal 5 10 2 22 4 8" xfId="32341" xr:uid="{00000000-0005-0000-0000-0000F17D0000}"/>
    <cellStyle name="Normal 5 10 2 22 4 9" xfId="32342" xr:uid="{00000000-0005-0000-0000-0000F27D0000}"/>
    <cellStyle name="Normal 5 10 2 22 5" xfId="32343" xr:uid="{00000000-0005-0000-0000-0000F37D0000}"/>
    <cellStyle name="Normal 5 10 2 22 5 10" xfId="32344" xr:uid="{00000000-0005-0000-0000-0000F47D0000}"/>
    <cellStyle name="Normal 5 10 2 22 5 2" xfId="32345" xr:uid="{00000000-0005-0000-0000-0000F57D0000}"/>
    <cellStyle name="Normal 5 10 2 22 5 3" xfId="32346" xr:uid="{00000000-0005-0000-0000-0000F67D0000}"/>
    <cellStyle name="Normal 5 10 2 22 5 4" xfId="32347" xr:uid="{00000000-0005-0000-0000-0000F77D0000}"/>
    <cellStyle name="Normal 5 10 2 22 5 5" xfId="32348" xr:uid="{00000000-0005-0000-0000-0000F87D0000}"/>
    <cellStyle name="Normal 5 10 2 22 5 6" xfId="32349" xr:uid="{00000000-0005-0000-0000-0000F97D0000}"/>
    <cellStyle name="Normal 5 10 2 22 5 7" xfId="32350" xr:uid="{00000000-0005-0000-0000-0000FA7D0000}"/>
    <cellStyle name="Normal 5 10 2 22 5 8" xfId="32351" xr:uid="{00000000-0005-0000-0000-0000FB7D0000}"/>
    <cellStyle name="Normal 5 10 2 22 5 9" xfId="32352" xr:uid="{00000000-0005-0000-0000-0000FC7D0000}"/>
    <cellStyle name="Normal 5 10 2 22 6" xfId="32353" xr:uid="{00000000-0005-0000-0000-0000FD7D0000}"/>
    <cellStyle name="Normal 5 10 2 22 7" xfId="32354" xr:uid="{00000000-0005-0000-0000-0000FE7D0000}"/>
    <cellStyle name="Normal 5 10 2 22 8" xfId="32355" xr:uid="{00000000-0005-0000-0000-0000FF7D0000}"/>
    <cellStyle name="Normal 5 10 2 22 9" xfId="32356" xr:uid="{00000000-0005-0000-0000-0000007E0000}"/>
    <cellStyle name="Normal 5 10 2 23" xfId="32357" xr:uid="{00000000-0005-0000-0000-0000017E0000}"/>
    <cellStyle name="Normal 5 10 2 23 10" xfId="32358" xr:uid="{00000000-0005-0000-0000-0000027E0000}"/>
    <cellStyle name="Normal 5 10 2 23 11" xfId="32359" xr:uid="{00000000-0005-0000-0000-0000037E0000}"/>
    <cellStyle name="Normal 5 10 2 23 12" xfId="32360" xr:uid="{00000000-0005-0000-0000-0000047E0000}"/>
    <cellStyle name="Normal 5 10 2 23 13" xfId="32361" xr:uid="{00000000-0005-0000-0000-0000057E0000}"/>
    <cellStyle name="Normal 5 10 2 23 14" xfId="32362" xr:uid="{00000000-0005-0000-0000-0000067E0000}"/>
    <cellStyle name="Normal 5 10 2 23 2" xfId="32363" xr:uid="{00000000-0005-0000-0000-0000077E0000}"/>
    <cellStyle name="Normal 5 10 2 23 2 10" xfId="32364" xr:uid="{00000000-0005-0000-0000-0000087E0000}"/>
    <cellStyle name="Normal 5 10 2 23 2 2" xfId="32365" xr:uid="{00000000-0005-0000-0000-0000097E0000}"/>
    <cellStyle name="Normal 5 10 2 23 2 3" xfId="32366" xr:uid="{00000000-0005-0000-0000-00000A7E0000}"/>
    <cellStyle name="Normal 5 10 2 23 2 4" xfId="32367" xr:uid="{00000000-0005-0000-0000-00000B7E0000}"/>
    <cellStyle name="Normal 5 10 2 23 2 5" xfId="32368" xr:uid="{00000000-0005-0000-0000-00000C7E0000}"/>
    <cellStyle name="Normal 5 10 2 23 2 6" xfId="32369" xr:uid="{00000000-0005-0000-0000-00000D7E0000}"/>
    <cellStyle name="Normal 5 10 2 23 2 7" xfId="32370" xr:uid="{00000000-0005-0000-0000-00000E7E0000}"/>
    <cellStyle name="Normal 5 10 2 23 2 8" xfId="32371" xr:uid="{00000000-0005-0000-0000-00000F7E0000}"/>
    <cellStyle name="Normal 5 10 2 23 2 9" xfId="32372" xr:uid="{00000000-0005-0000-0000-0000107E0000}"/>
    <cellStyle name="Normal 5 10 2 23 3" xfId="32373" xr:uid="{00000000-0005-0000-0000-0000117E0000}"/>
    <cellStyle name="Normal 5 10 2 23 3 10" xfId="32374" xr:uid="{00000000-0005-0000-0000-0000127E0000}"/>
    <cellStyle name="Normal 5 10 2 23 3 2" xfId="32375" xr:uid="{00000000-0005-0000-0000-0000137E0000}"/>
    <cellStyle name="Normal 5 10 2 23 3 3" xfId="32376" xr:uid="{00000000-0005-0000-0000-0000147E0000}"/>
    <cellStyle name="Normal 5 10 2 23 3 4" xfId="32377" xr:uid="{00000000-0005-0000-0000-0000157E0000}"/>
    <cellStyle name="Normal 5 10 2 23 3 5" xfId="32378" xr:uid="{00000000-0005-0000-0000-0000167E0000}"/>
    <cellStyle name="Normal 5 10 2 23 3 6" xfId="32379" xr:uid="{00000000-0005-0000-0000-0000177E0000}"/>
    <cellStyle name="Normal 5 10 2 23 3 7" xfId="32380" xr:uid="{00000000-0005-0000-0000-0000187E0000}"/>
    <cellStyle name="Normal 5 10 2 23 3 8" xfId="32381" xr:uid="{00000000-0005-0000-0000-0000197E0000}"/>
    <cellStyle name="Normal 5 10 2 23 3 9" xfId="32382" xr:uid="{00000000-0005-0000-0000-00001A7E0000}"/>
    <cellStyle name="Normal 5 10 2 23 4" xfId="32383" xr:uid="{00000000-0005-0000-0000-00001B7E0000}"/>
    <cellStyle name="Normal 5 10 2 23 4 10" xfId="32384" xr:uid="{00000000-0005-0000-0000-00001C7E0000}"/>
    <cellStyle name="Normal 5 10 2 23 4 2" xfId="32385" xr:uid="{00000000-0005-0000-0000-00001D7E0000}"/>
    <cellStyle name="Normal 5 10 2 23 4 3" xfId="32386" xr:uid="{00000000-0005-0000-0000-00001E7E0000}"/>
    <cellStyle name="Normal 5 10 2 23 4 4" xfId="32387" xr:uid="{00000000-0005-0000-0000-00001F7E0000}"/>
    <cellStyle name="Normal 5 10 2 23 4 5" xfId="32388" xr:uid="{00000000-0005-0000-0000-0000207E0000}"/>
    <cellStyle name="Normal 5 10 2 23 4 6" xfId="32389" xr:uid="{00000000-0005-0000-0000-0000217E0000}"/>
    <cellStyle name="Normal 5 10 2 23 4 7" xfId="32390" xr:uid="{00000000-0005-0000-0000-0000227E0000}"/>
    <cellStyle name="Normal 5 10 2 23 4 8" xfId="32391" xr:uid="{00000000-0005-0000-0000-0000237E0000}"/>
    <cellStyle name="Normal 5 10 2 23 4 9" xfId="32392" xr:uid="{00000000-0005-0000-0000-0000247E0000}"/>
    <cellStyle name="Normal 5 10 2 23 5" xfId="32393" xr:uid="{00000000-0005-0000-0000-0000257E0000}"/>
    <cellStyle name="Normal 5 10 2 23 5 10" xfId="32394" xr:uid="{00000000-0005-0000-0000-0000267E0000}"/>
    <cellStyle name="Normal 5 10 2 23 5 2" xfId="32395" xr:uid="{00000000-0005-0000-0000-0000277E0000}"/>
    <cellStyle name="Normal 5 10 2 23 5 3" xfId="32396" xr:uid="{00000000-0005-0000-0000-0000287E0000}"/>
    <cellStyle name="Normal 5 10 2 23 5 4" xfId="32397" xr:uid="{00000000-0005-0000-0000-0000297E0000}"/>
    <cellStyle name="Normal 5 10 2 23 5 5" xfId="32398" xr:uid="{00000000-0005-0000-0000-00002A7E0000}"/>
    <cellStyle name="Normal 5 10 2 23 5 6" xfId="32399" xr:uid="{00000000-0005-0000-0000-00002B7E0000}"/>
    <cellStyle name="Normal 5 10 2 23 5 7" xfId="32400" xr:uid="{00000000-0005-0000-0000-00002C7E0000}"/>
    <cellStyle name="Normal 5 10 2 23 5 8" xfId="32401" xr:uid="{00000000-0005-0000-0000-00002D7E0000}"/>
    <cellStyle name="Normal 5 10 2 23 5 9" xfId="32402" xr:uid="{00000000-0005-0000-0000-00002E7E0000}"/>
    <cellStyle name="Normal 5 10 2 23 6" xfId="32403" xr:uid="{00000000-0005-0000-0000-00002F7E0000}"/>
    <cellStyle name="Normal 5 10 2 23 7" xfId="32404" xr:uid="{00000000-0005-0000-0000-0000307E0000}"/>
    <cellStyle name="Normal 5 10 2 23 8" xfId="32405" xr:uid="{00000000-0005-0000-0000-0000317E0000}"/>
    <cellStyle name="Normal 5 10 2 23 9" xfId="32406" xr:uid="{00000000-0005-0000-0000-0000327E0000}"/>
    <cellStyle name="Normal 5 10 2 24" xfId="32407" xr:uid="{00000000-0005-0000-0000-0000337E0000}"/>
    <cellStyle name="Normal 5 10 2 24 10" xfId="32408" xr:uid="{00000000-0005-0000-0000-0000347E0000}"/>
    <cellStyle name="Normal 5 10 2 24 11" xfId="32409" xr:uid="{00000000-0005-0000-0000-0000357E0000}"/>
    <cellStyle name="Normal 5 10 2 24 12" xfId="32410" xr:uid="{00000000-0005-0000-0000-0000367E0000}"/>
    <cellStyle name="Normal 5 10 2 24 13" xfId="32411" xr:uid="{00000000-0005-0000-0000-0000377E0000}"/>
    <cellStyle name="Normal 5 10 2 24 14" xfId="32412" xr:uid="{00000000-0005-0000-0000-0000387E0000}"/>
    <cellStyle name="Normal 5 10 2 24 2" xfId="32413" xr:uid="{00000000-0005-0000-0000-0000397E0000}"/>
    <cellStyle name="Normal 5 10 2 24 2 10" xfId="32414" xr:uid="{00000000-0005-0000-0000-00003A7E0000}"/>
    <cellStyle name="Normal 5 10 2 24 2 2" xfId="32415" xr:uid="{00000000-0005-0000-0000-00003B7E0000}"/>
    <cellStyle name="Normal 5 10 2 24 2 3" xfId="32416" xr:uid="{00000000-0005-0000-0000-00003C7E0000}"/>
    <cellStyle name="Normal 5 10 2 24 2 4" xfId="32417" xr:uid="{00000000-0005-0000-0000-00003D7E0000}"/>
    <cellStyle name="Normal 5 10 2 24 2 5" xfId="32418" xr:uid="{00000000-0005-0000-0000-00003E7E0000}"/>
    <cellStyle name="Normal 5 10 2 24 2 6" xfId="32419" xr:uid="{00000000-0005-0000-0000-00003F7E0000}"/>
    <cellStyle name="Normal 5 10 2 24 2 7" xfId="32420" xr:uid="{00000000-0005-0000-0000-0000407E0000}"/>
    <cellStyle name="Normal 5 10 2 24 2 8" xfId="32421" xr:uid="{00000000-0005-0000-0000-0000417E0000}"/>
    <cellStyle name="Normal 5 10 2 24 2 9" xfId="32422" xr:uid="{00000000-0005-0000-0000-0000427E0000}"/>
    <cellStyle name="Normal 5 10 2 24 3" xfId="32423" xr:uid="{00000000-0005-0000-0000-0000437E0000}"/>
    <cellStyle name="Normal 5 10 2 24 3 10" xfId="32424" xr:uid="{00000000-0005-0000-0000-0000447E0000}"/>
    <cellStyle name="Normal 5 10 2 24 3 2" xfId="32425" xr:uid="{00000000-0005-0000-0000-0000457E0000}"/>
    <cellStyle name="Normal 5 10 2 24 3 3" xfId="32426" xr:uid="{00000000-0005-0000-0000-0000467E0000}"/>
    <cellStyle name="Normal 5 10 2 24 3 4" xfId="32427" xr:uid="{00000000-0005-0000-0000-0000477E0000}"/>
    <cellStyle name="Normal 5 10 2 24 3 5" xfId="32428" xr:uid="{00000000-0005-0000-0000-0000487E0000}"/>
    <cellStyle name="Normal 5 10 2 24 3 6" xfId="32429" xr:uid="{00000000-0005-0000-0000-0000497E0000}"/>
    <cellStyle name="Normal 5 10 2 24 3 7" xfId="32430" xr:uid="{00000000-0005-0000-0000-00004A7E0000}"/>
    <cellStyle name="Normal 5 10 2 24 3 8" xfId="32431" xr:uid="{00000000-0005-0000-0000-00004B7E0000}"/>
    <cellStyle name="Normal 5 10 2 24 3 9" xfId="32432" xr:uid="{00000000-0005-0000-0000-00004C7E0000}"/>
    <cellStyle name="Normal 5 10 2 24 4" xfId="32433" xr:uid="{00000000-0005-0000-0000-00004D7E0000}"/>
    <cellStyle name="Normal 5 10 2 24 4 10" xfId="32434" xr:uid="{00000000-0005-0000-0000-00004E7E0000}"/>
    <cellStyle name="Normal 5 10 2 24 4 2" xfId="32435" xr:uid="{00000000-0005-0000-0000-00004F7E0000}"/>
    <cellStyle name="Normal 5 10 2 24 4 3" xfId="32436" xr:uid="{00000000-0005-0000-0000-0000507E0000}"/>
    <cellStyle name="Normal 5 10 2 24 4 4" xfId="32437" xr:uid="{00000000-0005-0000-0000-0000517E0000}"/>
    <cellStyle name="Normal 5 10 2 24 4 5" xfId="32438" xr:uid="{00000000-0005-0000-0000-0000527E0000}"/>
    <cellStyle name="Normal 5 10 2 24 4 6" xfId="32439" xr:uid="{00000000-0005-0000-0000-0000537E0000}"/>
    <cellStyle name="Normal 5 10 2 24 4 7" xfId="32440" xr:uid="{00000000-0005-0000-0000-0000547E0000}"/>
    <cellStyle name="Normal 5 10 2 24 4 8" xfId="32441" xr:uid="{00000000-0005-0000-0000-0000557E0000}"/>
    <cellStyle name="Normal 5 10 2 24 4 9" xfId="32442" xr:uid="{00000000-0005-0000-0000-0000567E0000}"/>
    <cellStyle name="Normal 5 10 2 24 5" xfId="32443" xr:uid="{00000000-0005-0000-0000-0000577E0000}"/>
    <cellStyle name="Normal 5 10 2 24 5 10" xfId="32444" xr:uid="{00000000-0005-0000-0000-0000587E0000}"/>
    <cellStyle name="Normal 5 10 2 24 5 2" xfId="32445" xr:uid="{00000000-0005-0000-0000-0000597E0000}"/>
    <cellStyle name="Normal 5 10 2 24 5 3" xfId="32446" xr:uid="{00000000-0005-0000-0000-00005A7E0000}"/>
    <cellStyle name="Normal 5 10 2 24 5 4" xfId="32447" xr:uid="{00000000-0005-0000-0000-00005B7E0000}"/>
    <cellStyle name="Normal 5 10 2 24 5 5" xfId="32448" xr:uid="{00000000-0005-0000-0000-00005C7E0000}"/>
    <cellStyle name="Normal 5 10 2 24 5 6" xfId="32449" xr:uid="{00000000-0005-0000-0000-00005D7E0000}"/>
    <cellStyle name="Normal 5 10 2 24 5 7" xfId="32450" xr:uid="{00000000-0005-0000-0000-00005E7E0000}"/>
    <cellStyle name="Normal 5 10 2 24 5 8" xfId="32451" xr:uid="{00000000-0005-0000-0000-00005F7E0000}"/>
    <cellStyle name="Normal 5 10 2 24 5 9" xfId="32452" xr:uid="{00000000-0005-0000-0000-0000607E0000}"/>
    <cellStyle name="Normal 5 10 2 24 6" xfId="32453" xr:uid="{00000000-0005-0000-0000-0000617E0000}"/>
    <cellStyle name="Normal 5 10 2 24 7" xfId="32454" xr:uid="{00000000-0005-0000-0000-0000627E0000}"/>
    <cellStyle name="Normal 5 10 2 24 8" xfId="32455" xr:uid="{00000000-0005-0000-0000-0000637E0000}"/>
    <cellStyle name="Normal 5 10 2 24 9" xfId="32456" xr:uid="{00000000-0005-0000-0000-0000647E0000}"/>
    <cellStyle name="Normal 5 10 2 25" xfId="32457" xr:uid="{00000000-0005-0000-0000-0000657E0000}"/>
    <cellStyle name="Normal 5 10 2 25 10" xfId="32458" xr:uid="{00000000-0005-0000-0000-0000667E0000}"/>
    <cellStyle name="Normal 5 10 2 25 11" xfId="32459" xr:uid="{00000000-0005-0000-0000-0000677E0000}"/>
    <cellStyle name="Normal 5 10 2 25 12" xfId="32460" xr:uid="{00000000-0005-0000-0000-0000687E0000}"/>
    <cellStyle name="Normal 5 10 2 25 13" xfId="32461" xr:uid="{00000000-0005-0000-0000-0000697E0000}"/>
    <cellStyle name="Normal 5 10 2 25 14" xfId="32462" xr:uid="{00000000-0005-0000-0000-00006A7E0000}"/>
    <cellStyle name="Normal 5 10 2 25 2" xfId="32463" xr:uid="{00000000-0005-0000-0000-00006B7E0000}"/>
    <cellStyle name="Normal 5 10 2 25 2 10" xfId="32464" xr:uid="{00000000-0005-0000-0000-00006C7E0000}"/>
    <cellStyle name="Normal 5 10 2 25 2 2" xfId="32465" xr:uid="{00000000-0005-0000-0000-00006D7E0000}"/>
    <cellStyle name="Normal 5 10 2 25 2 3" xfId="32466" xr:uid="{00000000-0005-0000-0000-00006E7E0000}"/>
    <cellStyle name="Normal 5 10 2 25 2 4" xfId="32467" xr:uid="{00000000-0005-0000-0000-00006F7E0000}"/>
    <cellStyle name="Normal 5 10 2 25 2 5" xfId="32468" xr:uid="{00000000-0005-0000-0000-0000707E0000}"/>
    <cellStyle name="Normal 5 10 2 25 2 6" xfId="32469" xr:uid="{00000000-0005-0000-0000-0000717E0000}"/>
    <cellStyle name="Normal 5 10 2 25 2 7" xfId="32470" xr:uid="{00000000-0005-0000-0000-0000727E0000}"/>
    <cellStyle name="Normal 5 10 2 25 2 8" xfId="32471" xr:uid="{00000000-0005-0000-0000-0000737E0000}"/>
    <cellStyle name="Normal 5 10 2 25 2 9" xfId="32472" xr:uid="{00000000-0005-0000-0000-0000747E0000}"/>
    <cellStyle name="Normal 5 10 2 25 3" xfId="32473" xr:uid="{00000000-0005-0000-0000-0000757E0000}"/>
    <cellStyle name="Normal 5 10 2 25 3 10" xfId="32474" xr:uid="{00000000-0005-0000-0000-0000767E0000}"/>
    <cellStyle name="Normal 5 10 2 25 3 2" xfId="32475" xr:uid="{00000000-0005-0000-0000-0000777E0000}"/>
    <cellStyle name="Normal 5 10 2 25 3 3" xfId="32476" xr:uid="{00000000-0005-0000-0000-0000787E0000}"/>
    <cellStyle name="Normal 5 10 2 25 3 4" xfId="32477" xr:uid="{00000000-0005-0000-0000-0000797E0000}"/>
    <cellStyle name="Normal 5 10 2 25 3 5" xfId="32478" xr:uid="{00000000-0005-0000-0000-00007A7E0000}"/>
    <cellStyle name="Normal 5 10 2 25 3 6" xfId="32479" xr:uid="{00000000-0005-0000-0000-00007B7E0000}"/>
    <cellStyle name="Normal 5 10 2 25 3 7" xfId="32480" xr:uid="{00000000-0005-0000-0000-00007C7E0000}"/>
    <cellStyle name="Normal 5 10 2 25 3 8" xfId="32481" xr:uid="{00000000-0005-0000-0000-00007D7E0000}"/>
    <cellStyle name="Normal 5 10 2 25 3 9" xfId="32482" xr:uid="{00000000-0005-0000-0000-00007E7E0000}"/>
    <cellStyle name="Normal 5 10 2 25 4" xfId="32483" xr:uid="{00000000-0005-0000-0000-00007F7E0000}"/>
    <cellStyle name="Normal 5 10 2 25 4 10" xfId="32484" xr:uid="{00000000-0005-0000-0000-0000807E0000}"/>
    <cellStyle name="Normal 5 10 2 25 4 2" xfId="32485" xr:uid="{00000000-0005-0000-0000-0000817E0000}"/>
    <cellStyle name="Normal 5 10 2 25 4 3" xfId="32486" xr:uid="{00000000-0005-0000-0000-0000827E0000}"/>
    <cellStyle name="Normal 5 10 2 25 4 4" xfId="32487" xr:uid="{00000000-0005-0000-0000-0000837E0000}"/>
    <cellStyle name="Normal 5 10 2 25 4 5" xfId="32488" xr:uid="{00000000-0005-0000-0000-0000847E0000}"/>
    <cellStyle name="Normal 5 10 2 25 4 6" xfId="32489" xr:uid="{00000000-0005-0000-0000-0000857E0000}"/>
    <cellStyle name="Normal 5 10 2 25 4 7" xfId="32490" xr:uid="{00000000-0005-0000-0000-0000867E0000}"/>
    <cellStyle name="Normal 5 10 2 25 4 8" xfId="32491" xr:uid="{00000000-0005-0000-0000-0000877E0000}"/>
    <cellStyle name="Normal 5 10 2 25 4 9" xfId="32492" xr:uid="{00000000-0005-0000-0000-0000887E0000}"/>
    <cellStyle name="Normal 5 10 2 25 5" xfId="32493" xr:uid="{00000000-0005-0000-0000-0000897E0000}"/>
    <cellStyle name="Normal 5 10 2 25 5 10" xfId="32494" xr:uid="{00000000-0005-0000-0000-00008A7E0000}"/>
    <cellStyle name="Normal 5 10 2 25 5 2" xfId="32495" xr:uid="{00000000-0005-0000-0000-00008B7E0000}"/>
    <cellStyle name="Normal 5 10 2 25 5 3" xfId="32496" xr:uid="{00000000-0005-0000-0000-00008C7E0000}"/>
    <cellStyle name="Normal 5 10 2 25 5 4" xfId="32497" xr:uid="{00000000-0005-0000-0000-00008D7E0000}"/>
    <cellStyle name="Normal 5 10 2 25 5 5" xfId="32498" xr:uid="{00000000-0005-0000-0000-00008E7E0000}"/>
    <cellStyle name="Normal 5 10 2 25 5 6" xfId="32499" xr:uid="{00000000-0005-0000-0000-00008F7E0000}"/>
    <cellStyle name="Normal 5 10 2 25 5 7" xfId="32500" xr:uid="{00000000-0005-0000-0000-0000907E0000}"/>
    <cellStyle name="Normal 5 10 2 25 5 8" xfId="32501" xr:uid="{00000000-0005-0000-0000-0000917E0000}"/>
    <cellStyle name="Normal 5 10 2 25 5 9" xfId="32502" xr:uid="{00000000-0005-0000-0000-0000927E0000}"/>
    <cellStyle name="Normal 5 10 2 25 6" xfId="32503" xr:uid="{00000000-0005-0000-0000-0000937E0000}"/>
    <cellStyle name="Normal 5 10 2 25 7" xfId="32504" xr:uid="{00000000-0005-0000-0000-0000947E0000}"/>
    <cellStyle name="Normal 5 10 2 25 8" xfId="32505" xr:uid="{00000000-0005-0000-0000-0000957E0000}"/>
    <cellStyle name="Normal 5 10 2 25 9" xfId="32506" xr:uid="{00000000-0005-0000-0000-0000967E0000}"/>
    <cellStyle name="Normal 5 10 2 26" xfId="32507" xr:uid="{00000000-0005-0000-0000-0000977E0000}"/>
    <cellStyle name="Normal 5 10 2 26 10" xfId="32508" xr:uid="{00000000-0005-0000-0000-0000987E0000}"/>
    <cellStyle name="Normal 5 10 2 26 11" xfId="32509" xr:uid="{00000000-0005-0000-0000-0000997E0000}"/>
    <cellStyle name="Normal 5 10 2 26 12" xfId="32510" xr:uid="{00000000-0005-0000-0000-00009A7E0000}"/>
    <cellStyle name="Normal 5 10 2 26 13" xfId="32511" xr:uid="{00000000-0005-0000-0000-00009B7E0000}"/>
    <cellStyle name="Normal 5 10 2 26 14" xfId="32512" xr:uid="{00000000-0005-0000-0000-00009C7E0000}"/>
    <cellStyle name="Normal 5 10 2 26 2" xfId="32513" xr:uid="{00000000-0005-0000-0000-00009D7E0000}"/>
    <cellStyle name="Normal 5 10 2 26 2 10" xfId="32514" xr:uid="{00000000-0005-0000-0000-00009E7E0000}"/>
    <cellStyle name="Normal 5 10 2 26 2 2" xfId="32515" xr:uid="{00000000-0005-0000-0000-00009F7E0000}"/>
    <cellStyle name="Normal 5 10 2 26 2 3" xfId="32516" xr:uid="{00000000-0005-0000-0000-0000A07E0000}"/>
    <cellStyle name="Normal 5 10 2 26 2 4" xfId="32517" xr:uid="{00000000-0005-0000-0000-0000A17E0000}"/>
    <cellStyle name="Normal 5 10 2 26 2 5" xfId="32518" xr:uid="{00000000-0005-0000-0000-0000A27E0000}"/>
    <cellStyle name="Normal 5 10 2 26 2 6" xfId="32519" xr:uid="{00000000-0005-0000-0000-0000A37E0000}"/>
    <cellStyle name="Normal 5 10 2 26 2 7" xfId="32520" xr:uid="{00000000-0005-0000-0000-0000A47E0000}"/>
    <cellStyle name="Normal 5 10 2 26 2 8" xfId="32521" xr:uid="{00000000-0005-0000-0000-0000A57E0000}"/>
    <cellStyle name="Normal 5 10 2 26 2 9" xfId="32522" xr:uid="{00000000-0005-0000-0000-0000A67E0000}"/>
    <cellStyle name="Normal 5 10 2 26 3" xfId="32523" xr:uid="{00000000-0005-0000-0000-0000A77E0000}"/>
    <cellStyle name="Normal 5 10 2 26 3 10" xfId="32524" xr:uid="{00000000-0005-0000-0000-0000A87E0000}"/>
    <cellStyle name="Normal 5 10 2 26 3 2" xfId="32525" xr:uid="{00000000-0005-0000-0000-0000A97E0000}"/>
    <cellStyle name="Normal 5 10 2 26 3 3" xfId="32526" xr:uid="{00000000-0005-0000-0000-0000AA7E0000}"/>
    <cellStyle name="Normal 5 10 2 26 3 4" xfId="32527" xr:uid="{00000000-0005-0000-0000-0000AB7E0000}"/>
    <cellStyle name="Normal 5 10 2 26 3 5" xfId="32528" xr:uid="{00000000-0005-0000-0000-0000AC7E0000}"/>
    <cellStyle name="Normal 5 10 2 26 3 6" xfId="32529" xr:uid="{00000000-0005-0000-0000-0000AD7E0000}"/>
    <cellStyle name="Normal 5 10 2 26 3 7" xfId="32530" xr:uid="{00000000-0005-0000-0000-0000AE7E0000}"/>
    <cellStyle name="Normal 5 10 2 26 3 8" xfId="32531" xr:uid="{00000000-0005-0000-0000-0000AF7E0000}"/>
    <cellStyle name="Normal 5 10 2 26 3 9" xfId="32532" xr:uid="{00000000-0005-0000-0000-0000B07E0000}"/>
    <cellStyle name="Normal 5 10 2 26 4" xfId="32533" xr:uid="{00000000-0005-0000-0000-0000B17E0000}"/>
    <cellStyle name="Normal 5 10 2 26 4 10" xfId="32534" xr:uid="{00000000-0005-0000-0000-0000B27E0000}"/>
    <cellStyle name="Normal 5 10 2 26 4 2" xfId="32535" xr:uid="{00000000-0005-0000-0000-0000B37E0000}"/>
    <cellStyle name="Normal 5 10 2 26 4 3" xfId="32536" xr:uid="{00000000-0005-0000-0000-0000B47E0000}"/>
    <cellStyle name="Normal 5 10 2 26 4 4" xfId="32537" xr:uid="{00000000-0005-0000-0000-0000B57E0000}"/>
    <cellStyle name="Normal 5 10 2 26 4 5" xfId="32538" xr:uid="{00000000-0005-0000-0000-0000B67E0000}"/>
    <cellStyle name="Normal 5 10 2 26 4 6" xfId="32539" xr:uid="{00000000-0005-0000-0000-0000B77E0000}"/>
    <cellStyle name="Normal 5 10 2 26 4 7" xfId="32540" xr:uid="{00000000-0005-0000-0000-0000B87E0000}"/>
    <cellStyle name="Normal 5 10 2 26 4 8" xfId="32541" xr:uid="{00000000-0005-0000-0000-0000B97E0000}"/>
    <cellStyle name="Normal 5 10 2 26 4 9" xfId="32542" xr:uid="{00000000-0005-0000-0000-0000BA7E0000}"/>
    <cellStyle name="Normal 5 10 2 26 5" xfId="32543" xr:uid="{00000000-0005-0000-0000-0000BB7E0000}"/>
    <cellStyle name="Normal 5 10 2 26 5 10" xfId="32544" xr:uid="{00000000-0005-0000-0000-0000BC7E0000}"/>
    <cellStyle name="Normal 5 10 2 26 5 2" xfId="32545" xr:uid="{00000000-0005-0000-0000-0000BD7E0000}"/>
    <cellStyle name="Normal 5 10 2 26 5 3" xfId="32546" xr:uid="{00000000-0005-0000-0000-0000BE7E0000}"/>
    <cellStyle name="Normal 5 10 2 26 5 4" xfId="32547" xr:uid="{00000000-0005-0000-0000-0000BF7E0000}"/>
    <cellStyle name="Normal 5 10 2 26 5 5" xfId="32548" xr:uid="{00000000-0005-0000-0000-0000C07E0000}"/>
    <cellStyle name="Normal 5 10 2 26 5 6" xfId="32549" xr:uid="{00000000-0005-0000-0000-0000C17E0000}"/>
    <cellStyle name="Normal 5 10 2 26 5 7" xfId="32550" xr:uid="{00000000-0005-0000-0000-0000C27E0000}"/>
    <cellStyle name="Normal 5 10 2 26 5 8" xfId="32551" xr:uid="{00000000-0005-0000-0000-0000C37E0000}"/>
    <cellStyle name="Normal 5 10 2 26 5 9" xfId="32552" xr:uid="{00000000-0005-0000-0000-0000C47E0000}"/>
    <cellStyle name="Normal 5 10 2 26 6" xfId="32553" xr:uid="{00000000-0005-0000-0000-0000C57E0000}"/>
    <cellStyle name="Normal 5 10 2 26 7" xfId="32554" xr:uid="{00000000-0005-0000-0000-0000C67E0000}"/>
    <cellStyle name="Normal 5 10 2 26 8" xfId="32555" xr:uid="{00000000-0005-0000-0000-0000C77E0000}"/>
    <cellStyle name="Normal 5 10 2 26 9" xfId="32556" xr:uid="{00000000-0005-0000-0000-0000C87E0000}"/>
    <cellStyle name="Normal 5 10 2 27" xfId="32557" xr:uid="{00000000-0005-0000-0000-0000C97E0000}"/>
    <cellStyle name="Normal 5 10 2 27 10" xfId="32558" xr:uid="{00000000-0005-0000-0000-0000CA7E0000}"/>
    <cellStyle name="Normal 5 10 2 27 11" xfId="32559" xr:uid="{00000000-0005-0000-0000-0000CB7E0000}"/>
    <cellStyle name="Normal 5 10 2 27 12" xfId="32560" xr:uid="{00000000-0005-0000-0000-0000CC7E0000}"/>
    <cellStyle name="Normal 5 10 2 27 13" xfId="32561" xr:uid="{00000000-0005-0000-0000-0000CD7E0000}"/>
    <cellStyle name="Normal 5 10 2 27 14" xfId="32562" xr:uid="{00000000-0005-0000-0000-0000CE7E0000}"/>
    <cellStyle name="Normal 5 10 2 27 2" xfId="32563" xr:uid="{00000000-0005-0000-0000-0000CF7E0000}"/>
    <cellStyle name="Normal 5 10 2 27 2 10" xfId="32564" xr:uid="{00000000-0005-0000-0000-0000D07E0000}"/>
    <cellStyle name="Normal 5 10 2 27 2 2" xfId="32565" xr:uid="{00000000-0005-0000-0000-0000D17E0000}"/>
    <cellStyle name="Normal 5 10 2 27 2 3" xfId="32566" xr:uid="{00000000-0005-0000-0000-0000D27E0000}"/>
    <cellStyle name="Normal 5 10 2 27 2 4" xfId="32567" xr:uid="{00000000-0005-0000-0000-0000D37E0000}"/>
    <cellStyle name="Normal 5 10 2 27 2 5" xfId="32568" xr:uid="{00000000-0005-0000-0000-0000D47E0000}"/>
    <cellStyle name="Normal 5 10 2 27 2 6" xfId="32569" xr:uid="{00000000-0005-0000-0000-0000D57E0000}"/>
    <cellStyle name="Normal 5 10 2 27 2 7" xfId="32570" xr:uid="{00000000-0005-0000-0000-0000D67E0000}"/>
    <cellStyle name="Normal 5 10 2 27 2 8" xfId="32571" xr:uid="{00000000-0005-0000-0000-0000D77E0000}"/>
    <cellStyle name="Normal 5 10 2 27 2 9" xfId="32572" xr:uid="{00000000-0005-0000-0000-0000D87E0000}"/>
    <cellStyle name="Normal 5 10 2 27 3" xfId="32573" xr:uid="{00000000-0005-0000-0000-0000D97E0000}"/>
    <cellStyle name="Normal 5 10 2 27 3 10" xfId="32574" xr:uid="{00000000-0005-0000-0000-0000DA7E0000}"/>
    <cellStyle name="Normal 5 10 2 27 3 2" xfId="32575" xr:uid="{00000000-0005-0000-0000-0000DB7E0000}"/>
    <cellStyle name="Normal 5 10 2 27 3 3" xfId="32576" xr:uid="{00000000-0005-0000-0000-0000DC7E0000}"/>
    <cellStyle name="Normal 5 10 2 27 3 4" xfId="32577" xr:uid="{00000000-0005-0000-0000-0000DD7E0000}"/>
    <cellStyle name="Normal 5 10 2 27 3 5" xfId="32578" xr:uid="{00000000-0005-0000-0000-0000DE7E0000}"/>
    <cellStyle name="Normal 5 10 2 27 3 6" xfId="32579" xr:uid="{00000000-0005-0000-0000-0000DF7E0000}"/>
    <cellStyle name="Normal 5 10 2 27 3 7" xfId="32580" xr:uid="{00000000-0005-0000-0000-0000E07E0000}"/>
    <cellStyle name="Normal 5 10 2 27 3 8" xfId="32581" xr:uid="{00000000-0005-0000-0000-0000E17E0000}"/>
    <cellStyle name="Normal 5 10 2 27 3 9" xfId="32582" xr:uid="{00000000-0005-0000-0000-0000E27E0000}"/>
    <cellStyle name="Normal 5 10 2 27 4" xfId="32583" xr:uid="{00000000-0005-0000-0000-0000E37E0000}"/>
    <cellStyle name="Normal 5 10 2 27 4 10" xfId="32584" xr:uid="{00000000-0005-0000-0000-0000E47E0000}"/>
    <cellStyle name="Normal 5 10 2 27 4 2" xfId="32585" xr:uid="{00000000-0005-0000-0000-0000E57E0000}"/>
    <cellStyle name="Normal 5 10 2 27 4 3" xfId="32586" xr:uid="{00000000-0005-0000-0000-0000E67E0000}"/>
    <cellStyle name="Normal 5 10 2 27 4 4" xfId="32587" xr:uid="{00000000-0005-0000-0000-0000E77E0000}"/>
    <cellStyle name="Normal 5 10 2 27 4 5" xfId="32588" xr:uid="{00000000-0005-0000-0000-0000E87E0000}"/>
    <cellStyle name="Normal 5 10 2 27 4 6" xfId="32589" xr:uid="{00000000-0005-0000-0000-0000E97E0000}"/>
    <cellStyle name="Normal 5 10 2 27 4 7" xfId="32590" xr:uid="{00000000-0005-0000-0000-0000EA7E0000}"/>
    <cellStyle name="Normal 5 10 2 27 4 8" xfId="32591" xr:uid="{00000000-0005-0000-0000-0000EB7E0000}"/>
    <cellStyle name="Normal 5 10 2 27 4 9" xfId="32592" xr:uid="{00000000-0005-0000-0000-0000EC7E0000}"/>
    <cellStyle name="Normal 5 10 2 27 5" xfId="32593" xr:uid="{00000000-0005-0000-0000-0000ED7E0000}"/>
    <cellStyle name="Normal 5 10 2 27 5 10" xfId="32594" xr:uid="{00000000-0005-0000-0000-0000EE7E0000}"/>
    <cellStyle name="Normal 5 10 2 27 5 2" xfId="32595" xr:uid="{00000000-0005-0000-0000-0000EF7E0000}"/>
    <cellStyle name="Normal 5 10 2 27 5 3" xfId="32596" xr:uid="{00000000-0005-0000-0000-0000F07E0000}"/>
    <cellStyle name="Normal 5 10 2 27 5 4" xfId="32597" xr:uid="{00000000-0005-0000-0000-0000F17E0000}"/>
    <cellStyle name="Normal 5 10 2 27 5 5" xfId="32598" xr:uid="{00000000-0005-0000-0000-0000F27E0000}"/>
    <cellStyle name="Normal 5 10 2 27 5 6" xfId="32599" xr:uid="{00000000-0005-0000-0000-0000F37E0000}"/>
    <cellStyle name="Normal 5 10 2 27 5 7" xfId="32600" xr:uid="{00000000-0005-0000-0000-0000F47E0000}"/>
    <cellStyle name="Normal 5 10 2 27 5 8" xfId="32601" xr:uid="{00000000-0005-0000-0000-0000F57E0000}"/>
    <cellStyle name="Normal 5 10 2 27 5 9" xfId="32602" xr:uid="{00000000-0005-0000-0000-0000F67E0000}"/>
    <cellStyle name="Normal 5 10 2 27 6" xfId="32603" xr:uid="{00000000-0005-0000-0000-0000F77E0000}"/>
    <cellStyle name="Normal 5 10 2 27 7" xfId="32604" xr:uid="{00000000-0005-0000-0000-0000F87E0000}"/>
    <cellStyle name="Normal 5 10 2 27 8" xfId="32605" xr:uid="{00000000-0005-0000-0000-0000F97E0000}"/>
    <cellStyle name="Normal 5 10 2 27 9" xfId="32606" xr:uid="{00000000-0005-0000-0000-0000FA7E0000}"/>
    <cellStyle name="Normal 5 10 2 28" xfId="32607" xr:uid="{00000000-0005-0000-0000-0000FB7E0000}"/>
    <cellStyle name="Normal 5 10 2 28 10" xfId="32608" xr:uid="{00000000-0005-0000-0000-0000FC7E0000}"/>
    <cellStyle name="Normal 5 10 2 28 11" xfId="32609" xr:uid="{00000000-0005-0000-0000-0000FD7E0000}"/>
    <cellStyle name="Normal 5 10 2 28 12" xfId="32610" xr:uid="{00000000-0005-0000-0000-0000FE7E0000}"/>
    <cellStyle name="Normal 5 10 2 28 13" xfId="32611" xr:uid="{00000000-0005-0000-0000-0000FF7E0000}"/>
    <cellStyle name="Normal 5 10 2 28 14" xfId="32612" xr:uid="{00000000-0005-0000-0000-0000007F0000}"/>
    <cellStyle name="Normal 5 10 2 28 2" xfId="32613" xr:uid="{00000000-0005-0000-0000-0000017F0000}"/>
    <cellStyle name="Normal 5 10 2 28 2 10" xfId="32614" xr:uid="{00000000-0005-0000-0000-0000027F0000}"/>
    <cellStyle name="Normal 5 10 2 28 2 2" xfId="32615" xr:uid="{00000000-0005-0000-0000-0000037F0000}"/>
    <cellStyle name="Normal 5 10 2 28 2 3" xfId="32616" xr:uid="{00000000-0005-0000-0000-0000047F0000}"/>
    <cellStyle name="Normal 5 10 2 28 2 4" xfId="32617" xr:uid="{00000000-0005-0000-0000-0000057F0000}"/>
    <cellStyle name="Normal 5 10 2 28 2 5" xfId="32618" xr:uid="{00000000-0005-0000-0000-0000067F0000}"/>
    <cellStyle name="Normal 5 10 2 28 2 6" xfId="32619" xr:uid="{00000000-0005-0000-0000-0000077F0000}"/>
    <cellStyle name="Normal 5 10 2 28 2 7" xfId="32620" xr:uid="{00000000-0005-0000-0000-0000087F0000}"/>
    <cellStyle name="Normal 5 10 2 28 2 8" xfId="32621" xr:uid="{00000000-0005-0000-0000-0000097F0000}"/>
    <cellStyle name="Normal 5 10 2 28 2 9" xfId="32622" xr:uid="{00000000-0005-0000-0000-00000A7F0000}"/>
    <cellStyle name="Normal 5 10 2 28 3" xfId="32623" xr:uid="{00000000-0005-0000-0000-00000B7F0000}"/>
    <cellStyle name="Normal 5 10 2 28 3 10" xfId="32624" xr:uid="{00000000-0005-0000-0000-00000C7F0000}"/>
    <cellStyle name="Normal 5 10 2 28 3 2" xfId="32625" xr:uid="{00000000-0005-0000-0000-00000D7F0000}"/>
    <cellStyle name="Normal 5 10 2 28 3 3" xfId="32626" xr:uid="{00000000-0005-0000-0000-00000E7F0000}"/>
    <cellStyle name="Normal 5 10 2 28 3 4" xfId="32627" xr:uid="{00000000-0005-0000-0000-00000F7F0000}"/>
    <cellStyle name="Normal 5 10 2 28 3 5" xfId="32628" xr:uid="{00000000-0005-0000-0000-0000107F0000}"/>
    <cellStyle name="Normal 5 10 2 28 3 6" xfId="32629" xr:uid="{00000000-0005-0000-0000-0000117F0000}"/>
    <cellStyle name="Normal 5 10 2 28 3 7" xfId="32630" xr:uid="{00000000-0005-0000-0000-0000127F0000}"/>
    <cellStyle name="Normal 5 10 2 28 3 8" xfId="32631" xr:uid="{00000000-0005-0000-0000-0000137F0000}"/>
    <cellStyle name="Normal 5 10 2 28 3 9" xfId="32632" xr:uid="{00000000-0005-0000-0000-0000147F0000}"/>
    <cellStyle name="Normal 5 10 2 28 4" xfId="32633" xr:uid="{00000000-0005-0000-0000-0000157F0000}"/>
    <cellStyle name="Normal 5 10 2 28 4 10" xfId="32634" xr:uid="{00000000-0005-0000-0000-0000167F0000}"/>
    <cellStyle name="Normal 5 10 2 28 4 2" xfId="32635" xr:uid="{00000000-0005-0000-0000-0000177F0000}"/>
    <cellStyle name="Normal 5 10 2 28 4 3" xfId="32636" xr:uid="{00000000-0005-0000-0000-0000187F0000}"/>
    <cellStyle name="Normal 5 10 2 28 4 4" xfId="32637" xr:uid="{00000000-0005-0000-0000-0000197F0000}"/>
    <cellStyle name="Normal 5 10 2 28 4 5" xfId="32638" xr:uid="{00000000-0005-0000-0000-00001A7F0000}"/>
    <cellStyle name="Normal 5 10 2 28 4 6" xfId="32639" xr:uid="{00000000-0005-0000-0000-00001B7F0000}"/>
    <cellStyle name="Normal 5 10 2 28 4 7" xfId="32640" xr:uid="{00000000-0005-0000-0000-00001C7F0000}"/>
    <cellStyle name="Normal 5 10 2 28 4 8" xfId="32641" xr:uid="{00000000-0005-0000-0000-00001D7F0000}"/>
    <cellStyle name="Normal 5 10 2 28 4 9" xfId="32642" xr:uid="{00000000-0005-0000-0000-00001E7F0000}"/>
    <cellStyle name="Normal 5 10 2 28 5" xfId="32643" xr:uid="{00000000-0005-0000-0000-00001F7F0000}"/>
    <cellStyle name="Normal 5 10 2 28 5 10" xfId="32644" xr:uid="{00000000-0005-0000-0000-0000207F0000}"/>
    <cellStyle name="Normal 5 10 2 28 5 2" xfId="32645" xr:uid="{00000000-0005-0000-0000-0000217F0000}"/>
    <cellStyle name="Normal 5 10 2 28 5 3" xfId="32646" xr:uid="{00000000-0005-0000-0000-0000227F0000}"/>
    <cellStyle name="Normal 5 10 2 28 5 4" xfId="32647" xr:uid="{00000000-0005-0000-0000-0000237F0000}"/>
    <cellStyle name="Normal 5 10 2 28 5 5" xfId="32648" xr:uid="{00000000-0005-0000-0000-0000247F0000}"/>
    <cellStyle name="Normal 5 10 2 28 5 6" xfId="32649" xr:uid="{00000000-0005-0000-0000-0000257F0000}"/>
    <cellStyle name="Normal 5 10 2 28 5 7" xfId="32650" xr:uid="{00000000-0005-0000-0000-0000267F0000}"/>
    <cellStyle name="Normal 5 10 2 28 5 8" xfId="32651" xr:uid="{00000000-0005-0000-0000-0000277F0000}"/>
    <cellStyle name="Normal 5 10 2 28 5 9" xfId="32652" xr:uid="{00000000-0005-0000-0000-0000287F0000}"/>
    <cellStyle name="Normal 5 10 2 28 6" xfId="32653" xr:uid="{00000000-0005-0000-0000-0000297F0000}"/>
    <cellStyle name="Normal 5 10 2 28 7" xfId="32654" xr:uid="{00000000-0005-0000-0000-00002A7F0000}"/>
    <cellStyle name="Normal 5 10 2 28 8" xfId="32655" xr:uid="{00000000-0005-0000-0000-00002B7F0000}"/>
    <cellStyle name="Normal 5 10 2 28 9" xfId="32656" xr:uid="{00000000-0005-0000-0000-00002C7F0000}"/>
    <cellStyle name="Normal 5 10 2 29" xfId="32657" xr:uid="{00000000-0005-0000-0000-00002D7F0000}"/>
    <cellStyle name="Normal 5 10 2 29 10" xfId="32658" xr:uid="{00000000-0005-0000-0000-00002E7F0000}"/>
    <cellStyle name="Normal 5 10 2 29 11" xfId="32659" xr:uid="{00000000-0005-0000-0000-00002F7F0000}"/>
    <cellStyle name="Normal 5 10 2 29 12" xfId="32660" xr:uid="{00000000-0005-0000-0000-0000307F0000}"/>
    <cellStyle name="Normal 5 10 2 29 13" xfId="32661" xr:uid="{00000000-0005-0000-0000-0000317F0000}"/>
    <cellStyle name="Normal 5 10 2 29 14" xfId="32662" xr:uid="{00000000-0005-0000-0000-0000327F0000}"/>
    <cellStyle name="Normal 5 10 2 29 2" xfId="32663" xr:uid="{00000000-0005-0000-0000-0000337F0000}"/>
    <cellStyle name="Normal 5 10 2 29 2 10" xfId="32664" xr:uid="{00000000-0005-0000-0000-0000347F0000}"/>
    <cellStyle name="Normal 5 10 2 29 2 2" xfId="32665" xr:uid="{00000000-0005-0000-0000-0000357F0000}"/>
    <cellStyle name="Normal 5 10 2 29 2 3" xfId="32666" xr:uid="{00000000-0005-0000-0000-0000367F0000}"/>
    <cellStyle name="Normal 5 10 2 29 2 4" xfId="32667" xr:uid="{00000000-0005-0000-0000-0000377F0000}"/>
    <cellStyle name="Normal 5 10 2 29 2 5" xfId="32668" xr:uid="{00000000-0005-0000-0000-0000387F0000}"/>
    <cellStyle name="Normal 5 10 2 29 2 6" xfId="32669" xr:uid="{00000000-0005-0000-0000-0000397F0000}"/>
    <cellStyle name="Normal 5 10 2 29 2 7" xfId="32670" xr:uid="{00000000-0005-0000-0000-00003A7F0000}"/>
    <cellStyle name="Normal 5 10 2 29 2 8" xfId="32671" xr:uid="{00000000-0005-0000-0000-00003B7F0000}"/>
    <cellStyle name="Normal 5 10 2 29 2 9" xfId="32672" xr:uid="{00000000-0005-0000-0000-00003C7F0000}"/>
    <cellStyle name="Normal 5 10 2 29 3" xfId="32673" xr:uid="{00000000-0005-0000-0000-00003D7F0000}"/>
    <cellStyle name="Normal 5 10 2 29 3 10" xfId="32674" xr:uid="{00000000-0005-0000-0000-00003E7F0000}"/>
    <cellStyle name="Normal 5 10 2 29 3 2" xfId="32675" xr:uid="{00000000-0005-0000-0000-00003F7F0000}"/>
    <cellStyle name="Normal 5 10 2 29 3 3" xfId="32676" xr:uid="{00000000-0005-0000-0000-0000407F0000}"/>
    <cellStyle name="Normal 5 10 2 29 3 4" xfId="32677" xr:uid="{00000000-0005-0000-0000-0000417F0000}"/>
    <cellStyle name="Normal 5 10 2 29 3 5" xfId="32678" xr:uid="{00000000-0005-0000-0000-0000427F0000}"/>
    <cellStyle name="Normal 5 10 2 29 3 6" xfId="32679" xr:uid="{00000000-0005-0000-0000-0000437F0000}"/>
    <cellStyle name="Normal 5 10 2 29 3 7" xfId="32680" xr:uid="{00000000-0005-0000-0000-0000447F0000}"/>
    <cellStyle name="Normal 5 10 2 29 3 8" xfId="32681" xr:uid="{00000000-0005-0000-0000-0000457F0000}"/>
    <cellStyle name="Normal 5 10 2 29 3 9" xfId="32682" xr:uid="{00000000-0005-0000-0000-0000467F0000}"/>
    <cellStyle name="Normal 5 10 2 29 4" xfId="32683" xr:uid="{00000000-0005-0000-0000-0000477F0000}"/>
    <cellStyle name="Normal 5 10 2 29 4 10" xfId="32684" xr:uid="{00000000-0005-0000-0000-0000487F0000}"/>
    <cellStyle name="Normal 5 10 2 29 4 2" xfId="32685" xr:uid="{00000000-0005-0000-0000-0000497F0000}"/>
    <cellStyle name="Normal 5 10 2 29 4 3" xfId="32686" xr:uid="{00000000-0005-0000-0000-00004A7F0000}"/>
    <cellStyle name="Normal 5 10 2 29 4 4" xfId="32687" xr:uid="{00000000-0005-0000-0000-00004B7F0000}"/>
    <cellStyle name="Normal 5 10 2 29 4 5" xfId="32688" xr:uid="{00000000-0005-0000-0000-00004C7F0000}"/>
    <cellStyle name="Normal 5 10 2 29 4 6" xfId="32689" xr:uid="{00000000-0005-0000-0000-00004D7F0000}"/>
    <cellStyle name="Normal 5 10 2 29 4 7" xfId="32690" xr:uid="{00000000-0005-0000-0000-00004E7F0000}"/>
    <cellStyle name="Normal 5 10 2 29 4 8" xfId="32691" xr:uid="{00000000-0005-0000-0000-00004F7F0000}"/>
    <cellStyle name="Normal 5 10 2 29 4 9" xfId="32692" xr:uid="{00000000-0005-0000-0000-0000507F0000}"/>
    <cellStyle name="Normal 5 10 2 29 5" xfId="32693" xr:uid="{00000000-0005-0000-0000-0000517F0000}"/>
    <cellStyle name="Normal 5 10 2 29 5 10" xfId="32694" xr:uid="{00000000-0005-0000-0000-0000527F0000}"/>
    <cellStyle name="Normal 5 10 2 29 5 2" xfId="32695" xr:uid="{00000000-0005-0000-0000-0000537F0000}"/>
    <cellStyle name="Normal 5 10 2 29 5 3" xfId="32696" xr:uid="{00000000-0005-0000-0000-0000547F0000}"/>
    <cellStyle name="Normal 5 10 2 29 5 4" xfId="32697" xr:uid="{00000000-0005-0000-0000-0000557F0000}"/>
    <cellStyle name="Normal 5 10 2 29 5 5" xfId="32698" xr:uid="{00000000-0005-0000-0000-0000567F0000}"/>
    <cellStyle name="Normal 5 10 2 29 5 6" xfId="32699" xr:uid="{00000000-0005-0000-0000-0000577F0000}"/>
    <cellStyle name="Normal 5 10 2 29 5 7" xfId="32700" xr:uid="{00000000-0005-0000-0000-0000587F0000}"/>
    <cellStyle name="Normal 5 10 2 29 5 8" xfId="32701" xr:uid="{00000000-0005-0000-0000-0000597F0000}"/>
    <cellStyle name="Normal 5 10 2 29 5 9" xfId="32702" xr:uid="{00000000-0005-0000-0000-00005A7F0000}"/>
    <cellStyle name="Normal 5 10 2 29 6" xfId="32703" xr:uid="{00000000-0005-0000-0000-00005B7F0000}"/>
    <cellStyle name="Normal 5 10 2 29 7" xfId="32704" xr:uid="{00000000-0005-0000-0000-00005C7F0000}"/>
    <cellStyle name="Normal 5 10 2 29 8" xfId="32705" xr:uid="{00000000-0005-0000-0000-00005D7F0000}"/>
    <cellStyle name="Normal 5 10 2 29 9" xfId="32706" xr:uid="{00000000-0005-0000-0000-00005E7F0000}"/>
    <cellStyle name="Normal 5 10 2 3" xfId="32707" xr:uid="{00000000-0005-0000-0000-00005F7F0000}"/>
    <cellStyle name="Normal 5 10 2 3 10" xfId="32708" xr:uid="{00000000-0005-0000-0000-0000607F0000}"/>
    <cellStyle name="Normal 5 10 2 3 11" xfId="32709" xr:uid="{00000000-0005-0000-0000-0000617F0000}"/>
    <cellStyle name="Normal 5 10 2 3 12" xfId="32710" xr:uid="{00000000-0005-0000-0000-0000627F0000}"/>
    <cellStyle name="Normal 5 10 2 3 13" xfId="32711" xr:uid="{00000000-0005-0000-0000-0000637F0000}"/>
    <cellStyle name="Normal 5 10 2 3 14" xfId="32712" xr:uid="{00000000-0005-0000-0000-0000647F0000}"/>
    <cellStyle name="Normal 5 10 2 3 2" xfId="32713" xr:uid="{00000000-0005-0000-0000-0000657F0000}"/>
    <cellStyle name="Normal 5 10 2 3 2 10" xfId="32714" xr:uid="{00000000-0005-0000-0000-0000667F0000}"/>
    <cellStyle name="Normal 5 10 2 3 2 2" xfId="32715" xr:uid="{00000000-0005-0000-0000-0000677F0000}"/>
    <cellStyle name="Normal 5 10 2 3 2 3" xfId="32716" xr:uid="{00000000-0005-0000-0000-0000687F0000}"/>
    <cellStyle name="Normal 5 10 2 3 2 4" xfId="32717" xr:uid="{00000000-0005-0000-0000-0000697F0000}"/>
    <cellStyle name="Normal 5 10 2 3 2 5" xfId="32718" xr:uid="{00000000-0005-0000-0000-00006A7F0000}"/>
    <cellStyle name="Normal 5 10 2 3 2 6" xfId="32719" xr:uid="{00000000-0005-0000-0000-00006B7F0000}"/>
    <cellStyle name="Normal 5 10 2 3 2 7" xfId="32720" xr:uid="{00000000-0005-0000-0000-00006C7F0000}"/>
    <cellStyle name="Normal 5 10 2 3 2 8" xfId="32721" xr:uid="{00000000-0005-0000-0000-00006D7F0000}"/>
    <cellStyle name="Normal 5 10 2 3 2 9" xfId="32722" xr:uid="{00000000-0005-0000-0000-00006E7F0000}"/>
    <cellStyle name="Normal 5 10 2 3 3" xfId="32723" xr:uid="{00000000-0005-0000-0000-00006F7F0000}"/>
    <cellStyle name="Normal 5 10 2 3 3 10" xfId="32724" xr:uid="{00000000-0005-0000-0000-0000707F0000}"/>
    <cellStyle name="Normal 5 10 2 3 3 2" xfId="32725" xr:uid="{00000000-0005-0000-0000-0000717F0000}"/>
    <cellStyle name="Normal 5 10 2 3 3 3" xfId="32726" xr:uid="{00000000-0005-0000-0000-0000727F0000}"/>
    <cellStyle name="Normal 5 10 2 3 3 4" xfId="32727" xr:uid="{00000000-0005-0000-0000-0000737F0000}"/>
    <cellStyle name="Normal 5 10 2 3 3 5" xfId="32728" xr:uid="{00000000-0005-0000-0000-0000747F0000}"/>
    <cellStyle name="Normal 5 10 2 3 3 6" xfId="32729" xr:uid="{00000000-0005-0000-0000-0000757F0000}"/>
    <cellStyle name="Normal 5 10 2 3 3 7" xfId="32730" xr:uid="{00000000-0005-0000-0000-0000767F0000}"/>
    <cellStyle name="Normal 5 10 2 3 3 8" xfId="32731" xr:uid="{00000000-0005-0000-0000-0000777F0000}"/>
    <cellStyle name="Normal 5 10 2 3 3 9" xfId="32732" xr:uid="{00000000-0005-0000-0000-0000787F0000}"/>
    <cellStyle name="Normal 5 10 2 3 4" xfId="32733" xr:uid="{00000000-0005-0000-0000-0000797F0000}"/>
    <cellStyle name="Normal 5 10 2 3 4 10" xfId="32734" xr:uid="{00000000-0005-0000-0000-00007A7F0000}"/>
    <cellStyle name="Normal 5 10 2 3 4 2" xfId="32735" xr:uid="{00000000-0005-0000-0000-00007B7F0000}"/>
    <cellStyle name="Normal 5 10 2 3 4 3" xfId="32736" xr:uid="{00000000-0005-0000-0000-00007C7F0000}"/>
    <cellStyle name="Normal 5 10 2 3 4 4" xfId="32737" xr:uid="{00000000-0005-0000-0000-00007D7F0000}"/>
    <cellStyle name="Normal 5 10 2 3 4 5" xfId="32738" xr:uid="{00000000-0005-0000-0000-00007E7F0000}"/>
    <cellStyle name="Normal 5 10 2 3 4 6" xfId="32739" xr:uid="{00000000-0005-0000-0000-00007F7F0000}"/>
    <cellStyle name="Normal 5 10 2 3 4 7" xfId="32740" xr:uid="{00000000-0005-0000-0000-0000807F0000}"/>
    <cellStyle name="Normal 5 10 2 3 4 8" xfId="32741" xr:uid="{00000000-0005-0000-0000-0000817F0000}"/>
    <cellStyle name="Normal 5 10 2 3 4 9" xfId="32742" xr:uid="{00000000-0005-0000-0000-0000827F0000}"/>
    <cellStyle name="Normal 5 10 2 3 5" xfId="32743" xr:uid="{00000000-0005-0000-0000-0000837F0000}"/>
    <cellStyle name="Normal 5 10 2 3 5 10" xfId="32744" xr:uid="{00000000-0005-0000-0000-0000847F0000}"/>
    <cellStyle name="Normal 5 10 2 3 5 2" xfId="32745" xr:uid="{00000000-0005-0000-0000-0000857F0000}"/>
    <cellStyle name="Normal 5 10 2 3 5 3" xfId="32746" xr:uid="{00000000-0005-0000-0000-0000867F0000}"/>
    <cellStyle name="Normal 5 10 2 3 5 4" xfId="32747" xr:uid="{00000000-0005-0000-0000-0000877F0000}"/>
    <cellStyle name="Normal 5 10 2 3 5 5" xfId="32748" xr:uid="{00000000-0005-0000-0000-0000887F0000}"/>
    <cellStyle name="Normal 5 10 2 3 5 6" xfId="32749" xr:uid="{00000000-0005-0000-0000-0000897F0000}"/>
    <cellStyle name="Normal 5 10 2 3 5 7" xfId="32750" xr:uid="{00000000-0005-0000-0000-00008A7F0000}"/>
    <cellStyle name="Normal 5 10 2 3 5 8" xfId="32751" xr:uid="{00000000-0005-0000-0000-00008B7F0000}"/>
    <cellStyle name="Normal 5 10 2 3 5 9" xfId="32752" xr:uid="{00000000-0005-0000-0000-00008C7F0000}"/>
    <cellStyle name="Normal 5 10 2 3 6" xfId="32753" xr:uid="{00000000-0005-0000-0000-00008D7F0000}"/>
    <cellStyle name="Normal 5 10 2 3 7" xfId="32754" xr:uid="{00000000-0005-0000-0000-00008E7F0000}"/>
    <cellStyle name="Normal 5 10 2 3 8" xfId="32755" xr:uid="{00000000-0005-0000-0000-00008F7F0000}"/>
    <cellStyle name="Normal 5 10 2 3 9" xfId="32756" xr:uid="{00000000-0005-0000-0000-0000907F0000}"/>
    <cellStyle name="Normal 5 10 2 30" xfId="32757" xr:uid="{00000000-0005-0000-0000-0000917F0000}"/>
    <cellStyle name="Normal 5 10 2 30 10" xfId="32758" xr:uid="{00000000-0005-0000-0000-0000927F0000}"/>
    <cellStyle name="Normal 5 10 2 30 11" xfId="32759" xr:uid="{00000000-0005-0000-0000-0000937F0000}"/>
    <cellStyle name="Normal 5 10 2 30 12" xfId="32760" xr:uid="{00000000-0005-0000-0000-0000947F0000}"/>
    <cellStyle name="Normal 5 10 2 30 13" xfId="32761" xr:uid="{00000000-0005-0000-0000-0000957F0000}"/>
    <cellStyle name="Normal 5 10 2 30 14" xfId="32762" xr:uid="{00000000-0005-0000-0000-0000967F0000}"/>
    <cellStyle name="Normal 5 10 2 30 2" xfId="32763" xr:uid="{00000000-0005-0000-0000-0000977F0000}"/>
    <cellStyle name="Normal 5 10 2 30 2 10" xfId="32764" xr:uid="{00000000-0005-0000-0000-0000987F0000}"/>
    <cellStyle name="Normal 5 10 2 30 2 2" xfId="32765" xr:uid="{00000000-0005-0000-0000-0000997F0000}"/>
    <cellStyle name="Normal 5 10 2 30 2 3" xfId="32766" xr:uid="{00000000-0005-0000-0000-00009A7F0000}"/>
    <cellStyle name="Normal 5 10 2 30 2 4" xfId="32767" xr:uid="{00000000-0005-0000-0000-00009B7F0000}"/>
    <cellStyle name="Normal 5 10 2 30 2 5" xfId="32768" xr:uid="{00000000-0005-0000-0000-00009C7F0000}"/>
    <cellStyle name="Normal 5 10 2 30 2 6" xfId="32769" xr:uid="{00000000-0005-0000-0000-00009D7F0000}"/>
    <cellStyle name="Normal 5 10 2 30 2 7" xfId="32770" xr:uid="{00000000-0005-0000-0000-00009E7F0000}"/>
    <cellStyle name="Normal 5 10 2 30 2 8" xfId="32771" xr:uid="{00000000-0005-0000-0000-00009F7F0000}"/>
    <cellStyle name="Normal 5 10 2 30 2 9" xfId="32772" xr:uid="{00000000-0005-0000-0000-0000A07F0000}"/>
    <cellStyle name="Normal 5 10 2 30 3" xfId="32773" xr:uid="{00000000-0005-0000-0000-0000A17F0000}"/>
    <cellStyle name="Normal 5 10 2 30 3 10" xfId="32774" xr:uid="{00000000-0005-0000-0000-0000A27F0000}"/>
    <cellStyle name="Normal 5 10 2 30 3 2" xfId="32775" xr:uid="{00000000-0005-0000-0000-0000A37F0000}"/>
    <cellStyle name="Normal 5 10 2 30 3 3" xfId="32776" xr:uid="{00000000-0005-0000-0000-0000A47F0000}"/>
    <cellStyle name="Normal 5 10 2 30 3 4" xfId="32777" xr:uid="{00000000-0005-0000-0000-0000A57F0000}"/>
    <cellStyle name="Normal 5 10 2 30 3 5" xfId="32778" xr:uid="{00000000-0005-0000-0000-0000A67F0000}"/>
    <cellStyle name="Normal 5 10 2 30 3 6" xfId="32779" xr:uid="{00000000-0005-0000-0000-0000A77F0000}"/>
    <cellStyle name="Normal 5 10 2 30 3 7" xfId="32780" xr:uid="{00000000-0005-0000-0000-0000A87F0000}"/>
    <cellStyle name="Normal 5 10 2 30 3 8" xfId="32781" xr:uid="{00000000-0005-0000-0000-0000A97F0000}"/>
    <cellStyle name="Normal 5 10 2 30 3 9" xfId="32782" xr:uid="{00000000-0005-0000-0000-0000AA7F0000}"/>
    <cellStyle name="Normal 5 10 2 30 4" xfId="32783" xr:uid="{00000000-0005-0000-0000-0000AB7F0000}"/>
    <cellStyle name="Normal 5 10 2 30 4 10" xfId="32784" xr:uid="{00000000-0005-0000-0000-0000AC7F0000}"/>
    <cellStyle name="Normal 5 10 2 30 4 2" xfId="32785" xr:uid="{00000000-0005-0000-0000-0000AD7F0000}"/>
    <cellStyle name="Normal 5 10 2 30 4 3" xfId="32786" xr:uid="{00000000-0005-0000-0000-0000AE7F0000}"/>
    <cellStyle name="Normal 5 10 2 30 4 4" xfId="32787" xr:uid="{00000000-0005-0000-0000-0000AF7F0000}"/>
    <cellStyle name="Normal 5 10 2 30 4 5" xfId="32788" xr:uid="{00000000-0005-0000-0000-0000B07F0000}"/>
    <cellStyle name="Normal 5 10 2 30 4 6" xfId="32789" xr:uid="{00000000-0005-0000-0000-0000B17F0000}"/>
    <cellStyle name="Normal 5 10 2 30 4 7" xfId="32790" xr:uid="{00000000-0005-0000-0000-0000B27F0000}"/>
    <cellStyle name="Normal 5 10 2 30 4 8" xfId="32791" xr:uid="{00000000-0005-0000-0000-0000B37F0000}"/>
    <cellStyle name="Normal 5 10 2 30 4 9" xfId="32792" xr:uid="{00000000-0005-0000-0000-0000B47F0000}"/>
    <cellStyle name="Normal 5 10 2 30 5" xfId="32793" xr:uid="{00000000-0005-0000-0000-0000B57F0000}"/>
    <cellStyle name="Normal 5 10 2 30 5 10" xfId="32794" xr:uid="{00000000-0005-0000-0000-0000B67F0000}"/>
    <cellStyle name="Normal 5 10 2 30 5 2" xfId="32795" xr:uid="{00000000-0005-0000-0000-0000B77F0000}"/>
    <cellStyle name="Normal 5 10 2 30 5 3" xfId="32796" xr:uid="{00000000-0005-0000-0000-0000B87F0000}"/>
    <cellStyle name="Normal 5 10 2 30 5 4" xfId="32797" xr:uid="{00000000-0005-0000-0000-0000B97F0000}"/>
    <cellStyle name="Normal 5 10 2 30 5 5" xfId="32798" xr:uid="{00000000-0005-0000-0000-0000BA7F0000}"/>
    <cellStyle name="Normal 5 10 2 30 5 6" xfId="32799" xr:uid="{00000000-0005-0000-0000-0000BB7F0000}"/>
    <cellStyle name="Normal 5 10 2 30 5 7" xfId="32800" xr:uid="{00000000-0005-0000-0000-0000BC7F0000}"/>
    <cellStyle name="Normal 5 10 2 30 5 8" xfId="32801" xr:uid="{00000000-0005-0000-0000-0000BD7F0000}"/>
    <cellStyle name="Normal 5 10 2 30 5 9" xfId="32802" xr:uid="{00000000-0005-0000-0000-0000BE7F0000}"/>
    <cellStyle name="Normal 5 10 2 30 6" xfId="32803" xr:uid="{00000000-0005-0000-0000-0000BF7F0000}"/>
    <cellStyle name="Normal 5 10 2 30 7" xfId="32804" xr:uid="{00000000-0005-0000-0000-0000C07F0000}"/>
    <cellStyle name="Normal 5 10 2 30 8" xfId="32805" xr:uid="{00000000-0005-0000-0000-0000C17F0000}"/>
    <cellStyle name="Normal 5 10 2 30 9" xfId="32806" xr:uid="{00000000-0005-0000-0000-0000C27F0000}"/>
    <cellStyle name="Normal 5 10 2 31" xfId="32807" xr:uid="{00000000-0005-0000-0000-0000C37F0000}"/>
    <cellStyle name="Normal 5 10 2 31 10" xfId="32808" xr:uid="{00000000-0005-0000-0000-0000C47F0000}"/>
    <cellStyle name="Normal 5 10 2 31 11" xfId="32809" xr:uid="{00000000-0005-0000-0000-0000C57F0000}"/>
    <cellStyle name="Normal 5 10 2 31 12" xfId="32810" xr:uid="{00000000-0005-0000-0000-0000C67F0000}"/>
    <cellStyle name="Normal 5 10 2 31 13" xfId="32811" xr:uid="{00000000-0005-0000-0000-0000C77F0000}"/>
    <cellStyle name="Normal 5 10 2 31 14" xfId="32812" xr:uid="{00000000-0005-0000-0000-0000C87F0000}"/>
    <cellStyle name="Normal 5 10 2 31 2" xfId="32813" xr:uid="{00000000-0005-0000-0000-0000C97F0000}"/>
    <cellStyle name="Normal 5 10 2 31 2 10" xfId="32814" xr:uid="{00000000-0005-0000-0000-0000CA7F0000}"/>
    <cellStyle name="Normal 5 10 2 31 2 2" xfId="32815" xr:uid="{00000000-0005-0000-0000-0000CB7F0000}"/>
    <cellStyle name="Normal 5 10 2 31 2 3" xfId="32816" xr:uid="{00000000-0005-0000-0000-0000CC7F0000}"/>
    <cellStyle name="Normal 5 10 2 31 2 4" xfId="32817" xr:uid="{00000000-0005-0000-0000-0000CD7F0000}"/>
    <cellStyle name="Normal 5 10 2 31 2 5" xfId="32818" xr:uid="{00000000-0005-0000-0000-0000CE7F0000}"/>
    <cellStyle name="Normal 5 10 2 31 2 6" xfId="32819" xr:uid="{00000000-0005-0000-0000-0000CF7F0000}"/>
    <cellStyle name="Normal 5 10 2 31 2 7" xfId="32820" xr:uid="{00000000-0005-0000-0000-0000D07F0000}"/>
    <cellStyle name="Normal 5 10 2 31 2 8" xfId="32821" xr:uid="{00000000-0005-0000-0000-0000D17F0000}"/>
    <cellStyle name="Normal 5 10 2 31 2 9" xfId="32822" xr:uid="{00000000-0005-0000-0000-0000D27F0000}"/>
    <cellStyle name="Normal 5 10 2 31 3" xfId="32823" xr:uid="{00000000-0005-0000-0000-0000D37F0000}"/>
    <cellStyle name="Normal 5 10 2 31 3 10" xfId="32824" xr:uid="{00000000-0005-0000-0000-0000D47F0000}"/>
    <cellStyle name="Normal 5 10 2 31 3 2" xfId="32825" xr:uid="{00000000-0005-0000-0000-0000D57F0000}"/>
    <cellStyle name="Normal 5 10 2 31 3 3" xfId="32826" xr:uid="{00000000-0005-0000-0000-0000D67F0000}"/>
    <cellStyle name="Normal 5 10 2 31 3 4" xfId="32827" xr:uid="{00000000-0005-0000-0000-0000D77F0000}"/>
    <cellStyle name="Normal 5 10 2 31 3 5" xfId="32828" xr:uid="{00000000-0005-0000-0000-0000D87F0000}"/>
    <cellStyle name="Normal 5 10 2 31 3 6" xfId="32829" xr:uid="{00000000-0005-0000-0000-0000D97F0000}"/>
    <cellStyle name="Normal 5 10 2 31 3 7" xfId="32830" xr:uid="{00000000-0005-0000-0000-0000DA7F0000}"/>
    <cellStyle name="Normal 5 10 2 31 3 8" xfId="32831" xr:uid="{00000000-0005-0000-0000-0000DB7F0000}"/>
    <cellStyle name="Normal 5 10 2 31 3 9" xfId="32832" xr:uid="{00000000-0005-0000-0000-0000DC7F0000}"/>
    <cellStyle name="Normal 5 10 2 31 4" xfId="32833" xr:uid="{00000000-0005-0000-0000-0000DD7F0000}"/>
    <cellStyle name="Normal 5 10 2 31 4 10" xfId="32834" xr:uid="{00000000-0005-0000-0000-0000DE7F0000}"/>
    <cellStyle name="Normal 5 10 2 31 4 2" xfId="32835" xr:uid="{00000000-0005-0000-0000-0000DF7F0000}"/>
    <cellStyle name="Normal 5 10 2 31 4 3" xfId="32836" xr:uid="{00000000-0005-0000-0000-0000E07F0000}"/>
    <cellStyle name="Normal 5 10 2 31 4 4" xfId="32837" xr:uid="{00000000-0005-0000-0000-0000E17F0000}"/>
    <cellStyle name="Normal 5 10 2 31 4 5" xfId="32838" xr:uid="{00000000-0005-0000-0000-0000E27F0000}"/>
    <cellStyle name="Normal 5 10 2 31 4 6" xfId="32839" xr:uid="{00000000-0005-0000-0000-0000E37F0000}"/>
    <cellStyle name="Normal 5 10 2 31 4 7" xfId="32840" xr:uid="{00000000-0005-0000-0000-0000E47F0000}"/>
    <cellStyle name="Normal 5 10 2 31 4 8" xfId="32841" xr:uid="{00000000-0005-0000-0000-0000E57F0000}"/>
    <cellStyle name="Normal 5 10 2 31 4 9" xfId="32842" xr:uid="{00000000-0005-0000-0000-0000E67F0000}"/>
    <cellStyle name="Normal 5 10 2 31 5" xfId="32843" xr:uid="{00000000-0005-0000-0000-0000E77F0000}"/>
    <cellStyle name="Normal 5 10 2 31 5 10" xfId="32844" xr:uid="{00000000-0005-0000-0000-0000E87F0000}"/>
    <cellStyle name="Normal 5 10 2 31 5 2" xfId="32845" xr:uid="{00000000-0005-0000-0000-0000E97F0000}"/>
    <cellStyle name="Normal 5 10 2 31 5 3" xfId="32846" xr:uid="{00000000-0005-0000-0000-0000EA7F0000}"/>
    <cellStyle name="Normal 5 10 2 31 5 4" xfId="32847" xr:uid="{00000000-0005-0000-0000-0000EB7F0000}"/>
    <cellStyle name="Normal 5 10 2 31 5 5" xfId="32848" xr:uid="{00000000-0005-0000-0000-0000EC7F0000}"/>
    <cellStyle name="Normal 5 10 2 31 5 6" xfId="32849" xr:uid="{00000000-0005-0000-0000-0000ED7F0000}"/>
    <cellStyle name="Normal 5 10 2 31 5 7" xfId="32850" xr:uid="{00000000-0005-0000-0000-0000EE7F0000}"/>
    <cellStyle name="Normal 5 10 2 31 5 8" xfId="32851" xr:uid="{00000000-0005-0000-0000-0000EF7F0000}"/>
    <cellStyle name="Normal 5 10 2 31 5 9" xfId="32852" xr:uid="{00000000-0005-0000-0000-0000F07F0000}"/>
    <cellStyle name="Normal 5 10 2 31 6" xfId="32853" xr:uid="{00000000-0005-0000-0000-0000F17F0000}"/>
    <cellStyle name="Normal 5 10 2 31 7" xfId="32854" xr:uid="{00000000-0005-0000-0000-0000F27F0000}"/>
    <cellStyle name="Normal 5 10 2 31 8" xfId="32855" xr:uid="{00000000-0005-0000-0000-0000F37F0000}"/>
    <cellStyle name="Normal 5 10 2 31 9" xfId="32856" xr:uid="{00000000-0005-0000-0000-0000F47F0000}"/>
    <cellStyle name="Normal 5 10 2 32" xfId="32857" xr:uid="{00000000-0005-0000-0000-0000F57F0000}"/>
    <cellStyle name="Normal 5 10 2 32 10" xfId="32858" xr:uid="{00000000-0005-0000-0000-0000F67F0000}"/>
    <cellStyle name="Normal 5 10 2 32 11" xfId="32859" xr:uid="{00000000-0005-0000-0000-0000F77F0000}"/>
    <cellStyle name="Normal 5 10 2 32 12" xfId="32860" xr:uid="{00000000-0005-0000-0000-0000F87F0000}"/>
    <cellStyle name="Normal 5 10 2 32 13" xfId="32861" xr:uid="{00000000-0005-0000-0000-0000F97F0000}"/>
    <cellStyle name="Normal 5 10 2 32 14" xfId="32862" xr:uid="{00000000-0005-0000-0000-0000FA7F0000}"/>
    <cellStyle name="Normal 5 10 2 32 2" xfId="32863" xr:uid="{00000000-0005-0000-0000-0000FB7F0000}"/>
    <cellStyle name="Normal 5 10 2 32 2 10" xfId="32864" xr:uid="{00000000-0005-0000-0000-0000FC7F0000}"/>
    <cellStyle name="Normal 5 10 2 32 2 2" xfId="32865" xr:uid="{00000000-0005-0000-0000-0000FD7F0000}"/>
    <cellStyle name="Normal 5 10 2 32 2 3" xfId="32866" xr:uid="{00000000-0005-0000-0000-0000FE7F0000}"/>
    <cellStyle name="Normal 5 10 2 32 2 4" xfId="32867" xr:uid="{00000000-0005-0000-0000-0000FF7F0000}"/>
    <cellStyle name="Normal 5 10 2 32 2 5" xfId="32868" xr:uid="{00000000-0005-0000-0000-000000800000}"/>
    <cellStyle name="Normal 5 10 2 32 2 6" xfId="32869" xr:uid="{00000000-0005-0000-0000-000001800000}"/>
    <cellStyle name="Normal 5 10 2 32 2 7" xfId="32870" xr:uid="{00000000-0005-0000-0000-000002800000}"/>
    <cellStyle name="Normal 5 10 2 32 2 8" xfId="32871" xr:uid="{00000000-0005-0000-0000-000003800000}"/>
    <cellStyle name="Normal 5 10 2 32 2 9" xfId="32872" xr:uid="{00000000-0005-0000-0000-000004800000}"/>
    <cellStyle name="Normal 5 10 2 32 3" xfId="32873" xr:uid="{00000000-0005-0000-0000-000005800000}"/>
    <cellStyle name="Normal 5 10 2 32 3 10" xfId="32874" xr:uid="{00000000-0005-0000-0000-000006800000}"/>
    <cellStyle name="Normal 5 10 2 32 3 2" xfId="32875" xr:uid="{00000000-0005-0000-0000-000007800000}"/>
    <cellStyle name="Normal 5 10 2 32 3 3" xfId="32876" xr:uid="{00000000-0005-0000-0000-000008800000}"/>
    <cellStyle name="Normal 5 10 2 32 3 4" xfId="32877" xr:uid="{00000000-0005-0000-0000-000009800000}"/>
    <cellStyle name="Normal 5 10 2 32 3 5" xfId="32878" xr:uid="{00000000-0005-0000-0000-00000A800000}"/>
    <cellStyle name="Normal 5 10 2 32 3 6" xfId="32879" xr:uid="{00000000-0005-0000-0000-00000B800000}"/>
    <cellStyle name="Normal 5 10 2 32 3 7" xfId="32880" xr:uid="{00000000-0005-0000-0000-00000C800000}"/>
    <cellStyle name="Normal 5 10 2 32 3 8" xfId="32881" xr:uid="{00000000-0005-0000-0000-00000D800000}"/>
    <cellStyle name="Normal 5 10 2 32 3 9" xfId="32882" xr:uid="{00000000-0005-0000-0000-00000E800000}"/>
    <cellStyle name="Normal 5 10 2 32 4" xfId="32883" xr:uid="{00000000-0005-0000-0000-00000F800000}"/>
    <cellStyle name="Normal 5 10 2 32 4 10" xfId="32884" xr:uid="{00000000-0005-0000-0000-000010800000}"/>
    <cellStyle name="Normal 5 10 2 32 4 2" xfId="32885" xr:uid="{00000000-0005-0000-0000-000011800000}"/>
    <cellStyle name="Normal 5 10 2 32 4 3" xfId="32886" xr:uid="{00000000-0005-0000-0000-000012800000}"/>
    <cellStyle name="Normal 5 10 2 32 4 4" xfId="32887" xr:uid="{00000000-0005-0000-0000-000013800000}"/>
    <cellStyle name="Normal 5 10 2 32 4 5" xfId="32888" xr:uid="{00000000-0005-0000-0000-000014800000}"/>
    <cellStyle name="Normal 5 10 2 32 4 6" xfId="32889" xr:uid="{00000000-0005-0000-0000-000015800000}"/>
    <cellStyle name="Normal 5 10 2 32 4 7" xfId="32890" xr:uid="{00000000-0005-0000-0000-000016800000}"/>
    <cellStyle name="Normal 5 10 2 32 4 8" xfId="32891" xr:uid="{00000000-0005-0000-0000-000017800000}"/>
    <cellStyle name="Normal 5 10 2 32 4 9" xfId="32892" xr:uid="{00000000-0005-0000-0000-000018800000}"/>
    <cellStyle name="Normal 5 10 2 32 5" xfId="32893" xr:uid="{00000000-0005-0000-0000-000019800000}"/>
    <cellStyle name="Normal 5 10 2 32 5 10" xfId="32894" xr:uid="{00000000-0005-0000-0000-00001A800000}"/>
    <cellStyle name="Normal 5 10 2 32 5 2" xfId="32895" xr:uid="{00000000-0005-0000-0000-00001B800000}"/>
    <cellStyle name="Normal 5 10 2 32 5 3" xfId="32896" xr:uid="{00000000-0005-0000-0000-00001C800000}"/>
    <cellStyle name="Normal 5 10 2 32 5 4" xfId="32897" xr:uid="{00000000-0005-0000-0000-00001D800000}"/>
    <cellStyle name="Normal 5 10 2 32 5 5" xfId="32898" xr:uid="{00000000-0005-0000-0000-00001E800000}"/>
    <cellStyle name="Normal 5 10 2 32 5 6" xfId="32899" xr:uid="{00000000-0005-0000-0000-00001F800000}"/>
    <cellStyle name="Normal 5 10 2 32 5 7" xfId="32900" xr:uid="{00000000-0005-0000-0000-000020800000}"/>
    <cellStyle name="Normal 5 10 2 32 5 8" xfId="32901" xr:uid="{00000000-0005-0000-0000-000021800000}"/>
    <cellStyle name="Normal 5 10 2 32 5 9" xfId="32902" xr:uid="{00000000-0005-0000-0000-000022800000}"/>
    <cellStyle name="Normal 5 10 2 32 6" xfId="32903" xr:uid="{00000000-0005-0000-0000-000023800000}"/>
    <cellStyle name="Normal 5 10 2 32 7" xfId="32904" xr:uid="{00000000-0005-0000-0000-000024800000}"/>
    <cellStyle name="Normal 5 10 2 32 8" xfId="32905" xr:uid="{00000000-0005-0000-0000-000025800000}"/>
    <cellStyle name="Normal 5 10 2 32 9" xfId="32906" xr:uid="{00000000-0005-0000-0000-000026800000}"/>
    <cellStyle name="Normal 5 10 2 33" xfId="32907" xr:uid="{00000000-0005-0000-0000-000027800000}"/>
    <cellStyle name="Normal 5 10 2 33 10" xfId="32908" xr:uid="{00000000-0005-0000-0000-000028800000}"/>
    <cellStyle name="Normal 5 10 2 33 11" xfId="32909" xr:uid="{00000000-0005-0000-0000-000029800000}"/>
    <cellStyle name="Normal 5 10 2 33 12" xfId="32910" xr:uid="{00000000-0005-0000-0000-00002A800000}"/>
    <cellStyle name="Normal 5 10 2 33 13" xfId="32911" xr:uid="{00000000-0005-0000-0000-00002B800000}"/>
    <cellStyle name="Normal 5 10 2 33 14" xfId="32912" xr:uid="{00000000-0005-0000-0000-00002C800000}"/>
    <cellStyle name="Normal 5 10 2 33 2" xfId="32913" xr:uid="{00000000-0005-0000-0000-00002D800000}"/>
    <cellStyle name="Normal 5 10 2 33 2 10" xfId="32914" xr:uid="{00000000-0005-0000-0000-00002E800000}"/>
    <cellStyle name="Normal 5 10 2 33 2 2" xfId="32915" xr:uid="{00000000-0005-0000-0000-00002F800000}"/>
    <cellStyle name="Normal 5 10 2 33 2 3" xfId="32916" xr:uid="{00000000-0005-0000-0000-000030800000}"/>
    <cellStyle name="Normal 5 10 2 33 2 4" xfId="32917" xr:uid="{00000000-0005-0000-0000-000031800000}"/>
    <cellStyle name="Normal 5 10 2 33 2 5" xfId="32918" xr:uid="{00000000-0005-0000-0000-000032800000}"/>
    <cellStyle name="Normal 5 10 2 33 2 6" xfId="32919" xr:uid="{00000000-0005-0000-0000-000033800000}"/>
    <cellStyle name="Normal 5 10 2 33 2 7" xfId="32920" xr:uid="{00000000-0005-0000-0000-000034800000}"/>
    <cellStyle name="Normal 5 10 2 33 2 8" xfId="32921" xr:uid="{00000000-0005-0000-0000-000035800000}"/>
    <cellStyle name="Normal 5 10 2 33 2 9" xfId="32922" xr:uid="{00000000-0005-0000-0000-000036800000}"/>
    <cellStyle name="Normal 5 10 2 33 3" xfId="32923" xr:uid="{00000000-0005-0000-0000-000037800000}"/>
    <cellStyle name="Normal 5 10 2 33 3 10" xfId="32924" xr:uid="{00000000-0005-0000-0000-000038800000}"/>
    <cellStyle name="Normal 5 10 2 33 3 2" xfId="32925" xr:uid="{00000000-0005-0000-0000-000039800000}"/>
    <cellStyle name="Normal 5 10 2 33 3 3" xfId="32926" xr:uid="{00000000-0005-0000-0000-00003A800000}"/>
    <cellStyle name="Normal 5 10 2 33 3 4" xfId="32927" xr:uid="{00000000-0005-0000-0000-00003B800000}"/>
    <cellStyle name="Normal 5 10 2 33 3 5" xfId="32928" xr:uid="{00000000-0005-0000-0000-00003C800000}"/>
    <cellStyle name="Normal 5 10 2 33 3 6" xfId="32929" xr:uid="{00000000-0005-0000-0000-00003D800000}"/>
    <cellStyle name="Normal 5 10 2 33 3 7" xfId="32930" xr:uid="{00000000-0005-0000-0000-00003E800000}"/>
    <cellStyle name="Normal 5 10 2 33 3 8" xfId="32931" xr:uid="{00000000-0005-0000-0000-00003F800000}"/>
    <cellStyle name="Normal 5 10 2 33 3 9" xfId="32932" xr:uid="{00000000-0005-0000-0000-000040800000}"/>
    <cellStyle name="Normal 5 10 2 33 4" xfId="32933" xr:uid="{00000000-0005-0000-0000-000041800000}"/>
    <cellStyle name="Normal 5 10 2 33 4 10" xfId="32934" xr:uid="{00000000-0005-0000-0000-000042800000}"/>
    <cellStyle name="Normal 5 10 2 33 4 2" xfId="32935" xr:uid="{00000000-0005-0000-0000-000043800000}"/>
    <cellStyle name="Normal 5 10 2 33 4 3" xfId="32936" xr:uid="{00000000-0005-0000-0000-000044800000}"/>
    <cellStyle name="Normal 5 10 2 33 4 4" xfId="32937" xr:uid="{00000000-0005-0000-0000-000045800000}"/>
    <cellStyle name="Normal 5 10 2 33 4 5" xfId="32938" xr:uid="{00000000-0005-0000-0000-000046800000}"/>
    <cellStyle name="Normal 5 10 2 33 4 6" xfId="32939" xr:uid="{00000000-0005-0000-0000-000047800000}"/>
    <cellStyle name="Normal 5 10 2 33 4 7" xfId="32940" xr:uid="{00000000-0005-0000-0000-000048800000}"/>
    <cellStyle name="Normal 5 10 2 33 4 8" xfId="32941" xr:uid="{00000000-0005-0000-0000-000049800000}"/>
    <cellStyle name="Normal 5 10 2 33 4 9" xfId="32942" xr:uid="{00000000-0005-0000-0000-00004A800000}"/>
    <cellStyle name="Normal 5 10 2 33 5" xfId="32943" xr:uid="{00000000-0005-0000-0000-00004B800000}"/>
    <cellStyle name="Normal 5 10 2 33 5 10" xfId="32944" xr:uid="{00000000-0005-0000-0000-00004C800000}"/>
    <cellStyle name="Normal 5 10 2 33 5 2" xfId="32945" xr:uid="{00000000-0005-0000-0000-00004D800000}"/>
    <cellStyle name="Normal 5 10 2 33 5 3" xfId="32946" xr:uid="{00000000-0005-0000-0000-00004E800000}"/>
    <cellStyle name="Normal 5 10 2 33 5 4" xfId="32947" xr:uid="{00000000-0005-0000-0000-00004F800000}"/>
    <cellStyle name="Normal 5 10 2 33 5 5" xfId="32948" xr:uid="{00000000-0005-0000-0000-000050800000}"/>
    <cellStyle name="Normal 5 10 2 33 5 6" xfId="32949" xr:uid="{00000000-0005-0000-0000-000051800000}"/>
    <cellStyle name="Normal 5 10 2 33 5 7" xfId="32950" xr:uid="{00000000-0005-0000-0000-000052800000}"/>
    <cellStyle name="Normal 5 10 2 33 5 8" xfId="32951" xr:uid="{00000000-0005-0000-0000-000053800000}"/>
    <cellStyle name="Normal 5 10 2 33 5 9" xfId="32952" xr:uid="{00000000-0005-0000-0000-000054800000}"/>
    <cellStyle name="Normal 5 10 2 33 6" xfId="32953" xr:uid="{00000000-0005-0000-0000-000055800000}"/>
    <cellStyle name="Normal 5 10 2 33 7" xfId="32954" xr:uid="{00000000-0005-0000-0000-000056800000}"/>
    <cellStyle name="Normal 5 10 2 33 8" xfId="32955" xr:uid="{00000000-0005-0000-0000-000057800000}"/>
    <cellStyle name="Normal 5 10 2 33 9" xfId="32956" xr:uid="{00000000-0005-0000-0000-000058800000}"/>
    <cellStyle name="Normal 5 10 2 34" xfId="32957" xr:uid="{00000000-0005-0000-0000-000059800000}"/>
    <cellStyle name="Normal 5 10 2 34 10" xfId="32958" xr:uid="{00000000-0005-0000-0000-00005A800000}"/>
    <cellStyle name="Normal 5 10 2 34 2" xfId="32959" xr:uid="{00000000-0005-0000-0000-00005B800000}"/>
    <cellStyle name="Normal 5 10 2 34 3" xfId="32960" xr:uid="{00000000-0005-0000-0000-00005C800000}"/>
    <cellStyle name="Normal 5 10 2 34 4" xfId="32961" xr:uid="{00000000-0005-0000-0000-00005D800000}"/>
    <cellStyle name="Normal 5 10 2 34 5" xfId="32962" xr:uid="{00000000-0005-0000-0000-00005E800000}"/>
    <cellStyle name="Normal 5 10 2 34 6" xfId="32963" xr:uid="{00000000-0005-0000-0000-00005F800000}"/>
    <cellStyle name="Normal 5 10 2 34 7" xfId="32964" xr:uid="{00000000-0005-0000-0000-000060800000}"/>
    <cellStyle name="Normal 5 10 2 34 8" xfId="32965" xr:uid="{00000000-0005-0000-0000-000061800000}"/>
    <cellStyle name="Normal 5 10 2 34 9" xfId="32966" xr:uid="{00000000-0005-0000-0000-000062800000}"/>
    <cellStyle name="Normal 5 10 2 35" xfId="32967" xr:uid="{00000000-0005-0000-0000-000063800000}"/>
    <cellStyle name="Normal 5 10 2 35 10" xfId="32968" xr:uid="{00000000-0005-0000-0000-000064800000}"/>
    <cellStyle name="Normal 5 10 2 35 2" xfId="32969" xr:uid="{00000000-0005-0000-0000-000065800000}"/>
    <cellStyle name="Normal 5 10 2 35 3" xfId="32970" xr:uid="{00000000-0005-0000-0000-000066800000}"/>
    <cellStyle name="Normal 5 10 2 35 4" xfId="32971" xr:uid="{00000000-0005-0000-0000-000067800000}"/>
    <cellStyle name="Normal 5 10 2 35 5" xfId="32972" xr:uid="{00000000-0005-0000-0000-000068800000}"/>
    <cellStyle name="Normal 5 10 2 35 6" xfId="32973" xr:uid="{00000000-0005-0000-0000-000069800000}"/>
    <cellStyle name="Normal 5 10 2 35 7" xfId="32974" xr:uid="{00000000-0005-0000-0000-00006A800000}"/>
    <cellStyle name="Normal 5 10 2 35 8" xfId="32975" xr:uid="{00000000-0005-0000-0000-00006B800000}"/>
    <cellStyle name="Normal 5 10 2 35 9" xfId="32976" xr:uid="{00000000-0005-0000-0000-00006C800000}"/>
    <cellStyle name="Normal 5 10 2 36" xfId="32977" xr:uid="{00000000-0005-0000-0000-00006D800000}"/>
    <cellStyle name="Normal 5 10 2 36 10" xfId="32978" xr:uid="{00000000-0005-0000-0000-00006E800000}"/>
    <cellStyle name="Normal 5 10 2 36 2" xfId="32979" xr:uid="{00000000-0005-0000-0000-00006F800000}"/>
    <cellStyle name="Normal 5 10 2 36 3" xfId="32980" xr:uid="{00000000-0005-0000-0000-000070800000}"/>
    <cellStyle name="Normal 5 10 2 36 4" xfId="32981" xr:uid="{00000000-0005-0000-0000-000071800000}"/>
    <cellStyle name="Normal 5 10 2 36 5" xfId="32982" xr:uid="{00000000-0005-0000-0000-000072800000}"/>
    <cellStyle name="Normal 5 10 2 36 6" xfId="32983" xr:uid="{00000000-0005-0000-0000-000073800000}"/>
    <cellStyle name="Normal 5 10 2 36 7" xfId="32984" xr:uid="{00000000-0005-0000-0000-000074800000}"/>
    <cellStyle name="Normal 5 10 2 36 8" xfId="32985" xr:uid="{00000000-0005-0000-0000-000075800000}"/>
    <cellStyle name="Normal 5 10 2 36 9" xfId="32986" xr:uid="{00000000-0005-0000-0000-000076800000}"/>
    <cellStyle name="Normal 5 10 2 37" xfId="32987" xr:uid="{00000000-0005-0000-0000-000077800000}"/>
    <cellStyle name="Normal 5 10 2 37 10" xfId="32988" xr:uid="{00000000-0005-0000-0000-000078800000}"/>
    <cellStyle name="Normal 5 10 2 37 2" xfId="32989" xr:uid="{00000000-0005-0000-0000-000079800000}"/>
    <cellStyle name="Normal 5 10 2 37 3" xfId="32990" xr:uid="{00000000-0005-0000-0000-00007A800000}"/>
    <cellStyle name="Normal 5 10 2 37 4" xfId="32991" xr:uid="{00000000-0005-0000-0000-00007B800000}"/>
    <cellStyle name="Normal 5 10 2 37 5" xfId="32992" xr:uid="{00000000-0005-0000-0000-00007C800000}"/>
    <cellStyle name="Normal 5 10 2 37 6" xfId="32993" xr:uid="{00000000-0005-0000-0000-00007D800000}"/>
    <cellStyle name="Normal 5 10 2 37 7" xfId="32994" xr:uid="{00000000-0005-0000-0000-00007E800000}"/>
    <cellStyle name="Normal 5 10 2 37 8" xfId="32995" xr:uid="{00000000-0005-0000-0000-00007F800000}"/>
    <cellStyle name="Normal 5 10 2 37 9" xfId="32996" xr:uid="{00000000-0005-0000-0000-000080800000}"/>
    <cellStyle name="Normal 5 10 2 38" xfId="32997" xr:uid="{00000000-0005-0000-0000-000081800000}"/>
    <cellStyle name="Normal 5 10 2 39" xfId="32998" xr:uid="{00000000-0005-0000-0000-000082800000}"/>
    <cellStyle name="Normal 5 10 2 4" xfId="32999" xr:uid="{00000000-0005-0000-0000-000083800000}"/>
    <cellStyle name="Normal 5 10 2 4 10" xfId="33000" xr:uid="{00000000-0005-0000-0000-000084800000}"/>
    <cellStyle name="Normal 5 10 2 4 11" xfId="33001" xr:uid="{00000000-0005-0000-0000-000085800000}"/>
    <cellStyle name="Normal 5 10 2 4 12" xfId="33002" xr:uid="{00000000-0005-0000-0000-000086800000}"/>
    <cellStyle name="Normal 5 10 2 4 13" xfId="33003" xr:uid="{00000000-0005-0000-0000-000087800000}"/>
    <cellStyle name="Normal 5 10 2 4 14" xfId="33004" xr:uid="{00000000-0005-0000-0000-000088800000}"/>
    <cellStyle name="Normal 5 10 2 4 2" xfId="33005" xr:uid="{00000000-0005-0000-0000-000089800000}"/>
    <cellStyle name="Normal 5 10 2 4 2 10" xfId="33006" xr:uid="{00000000-0005-0000-0000-00008A800000}"/>
    <cellStyle name="Normal 5 10 2 4 2 2" xfId="33007" xr:uid="{00000000-0005-0000-0000-00008B800000}"/>
    <cellStyle name="Normal 5 10 2 4 2 3" xfId="33008" xr:uid="{00000000-0005-0000-0000-00008C800000}"/>
    <cellStyle name="Normal 5 10 2 4 2 4" xfId="33009" xr:uid="{00000000-0005-0000-0000-00008D800000}"/>
    <cellStyle name="Normal 5 10 2 4 2 5" xfId="33010" xr:uid="{00000000-0005-0000-0000-00008E800000}"/>
    <cellStyle name="Normal 5 10 2 4 2 6" xfId="33011" xr:uid="{00000000-0005-0000-0000-00008F800000}"/>
    <cellStyle name="Normal 5 10 2 4 2 7" xfId="33012" xr:uid="{00000000-0005-0000-0000-000090800000}"/>
    <cellStyle name="Normal 5 10 2 4 2 8" xfId="33013" xr:uid="{00000000-0005-0000-0000-000091800000}"/>
    <cellStyle name="Normal 5 10 2 4 2 9" xfId="33014" xr:uid="{00000000-0005-0000-0000-000092800000}"/>
    <cellStyle name="Normal 5 10 2 4 3" xfId="33015" xr:uid="{00000000-0005-0000-0000-000093800000}"/>
    <cellStyle name="Normal 5 10 2 4 3 10" xfId="33016" xr:uid="{00000000-0005-0000-0000-000094800000}"/>
    <cellStyle name="Normal 5 10 2 4 3 2" xfId="33017" xr:uid="{00000000-0005-0000-0000-000095800000}"/>
    <cellStyle name="Normal 5 10 2 4 3 3" xfId="33018" xr:uid="{00000000-0005-0000-0000-000096800000}"/>
    <cellStyle name="Normal 5 10 2 4 3 4" xfId="33019" xr:uid="{00000000-0005-0000-0000-000097800000}"/>
    <cellStyle name="Normal 5 10 2 4 3 5" xfId="33020" xr:uid="{00000000-0005-0000-0000-000098800000}"/>
    <cellStyle name="Normal 5 10 2 4 3 6" xfId="33021" xr:uid="{00000000-0005-0000-0000-000099800000}"/>
    <cellStyle name="Normal 5 10 2 4 3 7" xfId="33022" xr:uid="{00000000-0005-0000-0000-00009A800000}"/>
    <cellStyle name="Normal 5 10 2 4 3 8" xfId="33023" xr:uid="{00000000-0005-0000-0000-00009B800000}"/>
    <cellStyle name="Normal 5 10 2 4 3 9" xfId="33024" xr:uid="{00000000-0005-0000-0000-00009C800000}"/>
    <cellStyle name="Normal 5 10 2 4 4" xfId="33025" xr:uid="{00000000-0005-0000-0000-00009D800000}"/>
    <cellStyle name="Normal 5 10 2 4 4 10" xfId="33026" xr:uid="{00000000-0005-0000-0000-00009E800000}"/>
    <cellStyle name="Normal 5 10 2 4 4 2" xfId="33027" xr:uid="{00000000-0005-0000-0000-00009F800000}"/>
    <cellStyle name="Normal 5 10 2 4 4 3" xfId="33028" xr:uid="{00000000-0005-0000-0000-0000A0800000}"/>
    <cellStyle name="Normal 5 10 2 4 4 4" xfId="33029" xr:uid="{00000000-0005-0000-0000-0000A1800000}"/>
    <cellStyle name="Normal 5 10 2 4 4 5" xfId="33030" xr:uid="{00000000-0005-0000-0000-0000A2800000}"/>
    <cellStyle name="Normal 5 10 2 4 4 6" xfId="33031" xr:uid="{00000000-0005-0000-0000-0000A3800000}"/>
    <cellStyle name="Normal 5 10 2 4 4 7" xfId="33032" xr:uid="{00000000-0005-0000-0000-0000A4800000}"/>
    <cellStyle name="Normal 5 10 2 4 4 8" xfId="33033" xr:uid="{00000000-0005-0000-0000-0000A5800000}"/>
    <cellStyle name="Normal 5 10 2 4 4 9" xfId="33034" xr:uid="{00000000-0005-0000-0000-0000A6800000}"/>
    <cellStyle name="Normal 5 10 2 4 5" xfId="33035" xr:uid="{00000000-0005-0000-0000-0000A7800000}"/>
    <cellStyle name="Normal 5 10 2 4 5 10" xfId="33036" xr:uid="{00000000-0005-0000-0000-0000A8800000}"/>
    <cellStyle name="Normal 5 10 2 4 5 2" xfId="33037" xr:uid="{00000000-0005-0000-0000-0000A9800000}"/>
    <cellStyle name="Normal 5 10 2 4 5 3" xfId="33038" xr:uid="{00000000-0005-0000-0000-0000AA800000}"/>
    <cellStyle name="Normal 5 10 2 4 5 4" xfId="33039" xr:uid="{00000000-0005-0000-0000-0000AB800000}"/>
    <cellStyle name="Normal 5 10 2 4 5 5" xfId="33040" xr:uid="{00000000-0005-0000-0000-0000AC800000}"/>
    <cellStyle name="Normal 5 10 2 4 5 6" xfId="33041" xr:uid="{00000000-0005-0000-0000-0000AD800000}"/>
    <cellStyle name="Normal 5 10 2 4 5 7" xfId="33042" xr:uid="{00000000-0005-0000-0000-0000AE800000}"/>
    <cellStyle name="Normal 5 10 2 4 5 8" xfId="33043" xr:uid="{00000000-0005-0000-0000-0000AF800000}"/>
    <cellStyle name="Normal 5 10 2 4 5 9" xfId="33044" xr:uid="{00000000-0005-0000-0000-0000B0800000}"/>
    <cellStyle name="Normal 5 10 2 4 6" xfId="33045" xr:uid="{00000000-0005-0000-0000-0000B1800000}"/>
    <cellStyle name="Normal 5 10 2 4 7" xfId="33046" xr:uid="{00000000-0005-0000-0000-0000B2800000}"/>
    <cellStyle name="Normal 5 10 2 4 8" xfId="33047" xr:uid="{00000000-0005-0000-0000-0000B3800000}"/>
    <cellStyle name="Normal 5 10 2 4 9" xfId="33048" xr:uid="{00000000-0005-0000-0000-0000B4800000}"/>
    <cellStyle name="Normal 5 10 2 40" xfId="33049" xr:uid="{00000000-0005-0000-0000-0000B5800000}"/>
    <cellStyle name="Normal 5 10 2 41" xfId="33050" xr:uid="{00000000-0005-0000-0000-0000B6800000}"/>
    <cellStyle name="Normal 5 10 2 42" xfId="33051" xr:uid="{00000000-0005-0000-0000-0000B7800000}"/>
    <cellStyle name="Normal 5 10 2 43" xfId="33052" xr:uid="{00000000-0005-0000-0000-0000B8800000}"/>
    <cellStyle name="Normal 5 10 2 44" xfId="33053" xr:uid="{00000000-0005-0000-0000-0000B9800000}"/>
    <cellStyle name="Normal 5 10 2 45" xfId="33054" xr:uid="{00000000-0005-0000-0000-0000BA800000}"/>
    <cellStyle name="Normal 5 10 2 46" xfId="33055" xr:uid="{00000000-0005-0000-0000-0000BB800000}"/>
    <cellStyle name="Normal 5 10 2 47" xfId="33056" xr:uid="{00000000-0005-0000-0000-0000BC800000}"/>
    <cellStyle name="Normal 5 10 2 48" xfId="33057" xr:uid="{00000000-0005-0000-0000-0000BD800000}"/>
    <cellStyle name="Normal 5 10 2 5" xfId="33058" xr:uid="{00000000-0005-0000-0000-0000BE800000}"/>
    <cellStyle name="Normal 5 10 2 5 10" xfId="33059" xr:uid="{00000000-0005-0000-0000-0000BF800000}"/>
    <cellStyle name="Normal 5 10 2 5 11" xfId="33060" xr:uid="{00000000-0005-0000-0000-0000C0800000}"/>
    <cellStyle name="Normal 5 10 2 5 12" xfId="33061" xr:uid="{00000000-0005-0000-0000-0000C1800000}"/>
    <cellStyle name="Normal 5 10 2 5 13" xfId="33062" xr:uid="{00000000-0005-0000-0000-0000C2800000}"/>
    <cellStyle name="Normal 5 10 2 5 14" xfId="33063" xr:uid="{00000000-0005-0000-0000-0000C3800000}"/>
    <cellStyle name="Normal 5 10 2 5 2" xfId="33064" xr:uid="{00000000-0005-0000-0000-0000C4800000}"/>
    <cellStyle name="Normal 5 10 2 5 2 10" xfId="33065" xr:uid="{00000000-0005-0000-0000-0000C5800000}"/>
    <cellStyle name="Normal 5 10 2 5 2 2" xfId="33066" xr:uid="{00000000-0005-0000-0000-0000C6800000}"/>
    <cellStyle name="Normal 5 10 2 5 2 3" xfId="33067" xr:uid="{00000000-0005-0000-0000-0000C7800000}"/>
    <cellStyle name="Normal 5 10 2 5 2 4" xfId="33068" xr:uid="{00000000-0005-0000-0000-0000C8800000}"/>
    <cellStyle name="Normal 5 10 2 5 2 5" xfId="33069" xr:uid="{00000000-0005-0000-0000-0000C9800000}"/>
    <cellStyle name="Normal 5 10 2 5 2 6" xfId="33070" xr:uid="{00000000-0005-0000-0000-0000CA800000}"/>
    <cellStyle name="Normal 5 10 2 5 2 7" xfId="33071" xr:uid="{00000000-0005-0000-0000-0000CB800000}"/>
    <cellStyle name="Normal 5 10 2 5 2 8" xfId="33072" xr:uid="{00000000-0005-0000-0000-0000CC800000}"/>
    <cellStyle name="Normal 5 10 2 5 2 9" xfId="33073" xr:uid="{00000000-0005-0000-0000-0000CD800000}"/>
    <cellStyle name="Normal 5 10 2 5 3" xfId="33074" xr:uid="{00000000-0005-0000-0000-0000CE800000}"/>
    <cellStyle name="Normal 5 10 2 5 3 10" xfId="33075" xr:uid="{00000000-0005-0000-0000-0000CF800000}"/>
    <cellStyle name="Normal 5 10 2 5 3 2" xfId="33076" xr:uid="{00000000-0005-0000-0000-0000D0800000}"/>
    <cellStyle name="Normal 5 10 2 5 3 3" xfId="33077" xr:uid="{00000000-0005-0000-0000-0000D1800000}"/>
    <cellStyle name="Normal 5 10 2 5 3 4" xfId="33078" xr:uid="{00000000-0005-0000-0000-0000D2800000}"/>
    <cellStyle name="Normal 5 10 2 5 3 5" xfId="33079" xr:uid="{00000000-0005-0000-0000-0000D3800000}"/>
    <cellStyle name="Normal 5 10 2 5 3 6" xfId="33080" xr:uid="{00000000-0005-0000-0000-0000D4800000}"/>
    <cellStyle name="Normal 5 10 2 5 3 7" xfId="33081" xr:uid="{00000000-0005-0000-0000-0000D5800000}"/>
    <cellStyle name="Normal 5 10 2 5 3 8" xfId="33082" xr:uid="{00000000-0005-0000-0000-0000D6800000}"/>
    <cellStyle name="Normal 5 10 2 5 3 9" xfId="33083" xr:uid="{00000000-0005-0000-0000-0000D7800000}"/>
    <cellStyle name="Normal 5 10 2 5 4" xfId="33084" xr:uid="{00000000-0005-0000-0000-0000D8800000}"/>
    <cellStyle name="Normal 5 10 2 5 4 10" xfId="33085" xr:uid="{00000000-0005-0000-0000-0000D9800000}"/>
    <cellStyle name="Normal 5 10 2 5 4 2" xfId="33086" xr:uid="{00000000-0005-0000-0000-0000DA800000}"/>
    <cellStyle name="Normal 5 10 2 5 4 3" xfId="33087" xr:uid="{00000000-0005-0000-0000-0000DB800000}"/>
    <cellStyle name="Normal 5 10 2 5 4 4" xfId="33088" xr:uid="{00000000-0005-0000-0000-0000DC800000}"/>
    <cellStyle name="Normal 5 10 2 5 4 5" xfId="33089" xr:uid="{00000000-0005-0000-0000-0000DD800000}"/>
    <cellStyle name="Normal 5 10 2 5 4 6" xfId="33090" xr:uid="{00000000-0005-0000-0000-0000DE800000}"/>
    <cellStyle name="Normal 5 10 2 5 4 7" xfId="33091" xr:uid="{00000000-0005-0000-0000-0000DF800000}"/>
    <cellStyle name="Normal 5 10 2 5 4 8" xfId="33092" xr:uid="{00000000-0005-0000-0000-0000E0800000}"/>
    <cellStyle name="Normal 5 10 2 5 4 9" xfId="33093" xr:uid="{00000000-0005-0000-0000-0000E1800000}"/>
    <cellStyle name="Normal 5 10 2 5 5" xfId="33094" xr:uid="{00000000-0005-0000-0000-0000E2800000}"/>
    <cellStyle name="Normal 5 10 2 5 5 10" xfId="33095" xr:uid="{00000000-0005-0000-0000-0000E3800000}"/>
    <cellStyle name="Normal 5 10 2 5 5 2" xfId="33096" xr:uid="{00000000-0005-0000-0000-0000E4800000}"/>
    <cellStyle name="Normal 5 10 2 5 5 3" xfId="33097" xr:uid="{00000000-0005-0000-0000-0000E5800000}"/>
    <cellStyle name="Normal 5 10 2 5 5 4" xfId="33098" xr:uid="{00000000-0005-0000-0000-0000E6800000}"/>
    <cellStyle name="Normal 5 10 2 5 5 5" xfId="33099" xr:uid="{00000000-0005-0000-0000-0000E7800000}"/>
    <cellStyle name="Normal 5 10 2 5 5 6" xfId="33100" xr:uid="{00000000-0005-0000-0000-0000E8800000}"/>
    <cellStyle name="Normal 5 10 2 5 5 7" xfId="33101" xr:uid="{00000000-0005-0000-0000-0000E9800000}"/>
    <cellStyle name="Normal 5 10 2 5 5 8" xfId="33102" xr:uid="{00000000-0005-0000-0000-0000EA800000}"/>
    <cellStyle name="Normal 5 10 2 5 5 9" xfId="33103" xr:uid="{00000000-0005-0000-0000-0000EB800000}"/>
    <cellStyle name="Normal 5 10 2 5 6" xfId="33104" xr:uid="{00000000-0005-0000-0000-0000EC800000}"/>
    <cellStyle name="Normal 5 10 2 5 7" xfId="33105" xr:uid="{00000000-0005-0000-0000-0000ED800000}"/>
    <cellStyle name="Normal 5 10 2 5 8" xfId="33106" xr:uid="{00000000-0005-0000-0000-0000EE800000}"/>
    <cellStyle name="Normal 5 10 2 5 9" xfId="33107" xr:uid="{00000000-0005-0000-0000-0000EF800000}"/>
    <cellStyle name="Normal 5 10 2 6" xfId="33108" xr:uid="{00000000-0005-0000-0000-0000F0800000}"/>
    <cellStyle name="Normal 5 10 2 6 10" xfId="33109" xr:uid="{00000000-0005-0000-0000-0000F1800000}"/>
    <cellStyle name="Normal 5 10 2 6 11" xfId="33110" xr:uid="{00000000-0005-0000-0000-0000F2800000}"/>
    <cellStyle name="Normal 5 10 2 6 12" xfId="33111" xr:uid="{00000000-0005-0000-0000-0000F3800000}"/>
    <cellStyle name="Normal 5 10 2 6 13" xfId="33112" xr:uid="{00000000-0005-0000-0000-0000F4800000}"/>
    <cellStyle name="Normal 5 10 2 6 14" xfId="33113" xr:uid="{00000000-0005-0000-0000-0000F5800000}"/>
    <cellStyle name="Normal 5 10 2 6 2" xfId="33114" xr:uid="{00000000-0005-0000-0000-0000F6800000}"/>
    <cellStyle name="Normal 5 10 2 6 2 10" xfId="33115" xr:uid="{00000000-0005-0000-0000-0000F7800000}"/>
    <cellStyle name="Normal 5 10 2 6 2 2" xfId="33116" xr:uid="{00000000-0005-0000-0000-0000F8800000}"/>
    <cellStyle name="Normal 5 10 2 6 2 3" xfId="33117" xr:uid="{00000000-0005-0000-0000-0000F9800000}"/>
    <cellStyle name="Normal 5 10 2 6 2 4" xfId="33118" xr:uid="{00000000-0005-0000-0000-0000FA800000}"/>
    <cellStyle name="Normal 5 10 2 6 2 5" xfId="33119" xr:uid="{00000000-0005-0000-0000-0000FB800000}"/>
    <cellStyle name="Normal 5 10 2 6 2 6" xfId="33120" xr:uid="{00000000-0005-0000-0000-0000FC800000}"/>
    <cellStyle name="Normal 5 10 2 6 2 7" xfId="33121" xr:uid="{00000000-0005-0000-0000-0000FD800000}"/>
    <cellStyle name="Normal 5 10 2 6 2 8" xfId="33122" xr:uid="{00000000-0005-0000-0000-0000FE800000}"/>
    <cellStyle name="Normal 5 10 2 6 2 9" xfId="33123" xr:uid="{00000000-0005-0000-0000-0000FF800000}"/>
    <cellStyle name="Normal 5 10 2 6 3" xfId="33124" xr:uid="{00000000-0005-0000-0000-000000810000}"/>
    <cellStyle name="Normal 5 10 2 6 3 10" xfId="33125" xr:uid="{00000000-0005-0000-0000-000001810000}"/>
    <cellStyle name="Normal 5 10 2 6 3 2" xfId="33126" xr:uid="{00000000-0005-0000-0000-000002810000}"/>
    <cellStyle name="Normal 5 10 2 6 3 3" xfId="33127" xr:uid="{00000000-0005-0000-0000-000003810000}"/>
    <cellStyle name="Normal 5 10 2 6 3 4" xfId="33128" xr:uid="{00000000-0005-0000-0000-000004810000}"/>
    <cellStyle name="Normal 5 10 2 6 3 5" xfId="33129" xr:uid="{00000000-0005-0000-0000-000005810000}"/>
    <cellStyle name="Normal 5 10 2 6 3 6" xfId="33130" xr:uid="{00000000-0005-0000-0000-000006810000}"/>
    <cellStyle name="Normal 5 10 2 6 3 7" xfId="33131" xr:uid="{00000000-0005-0000-0000-000007810000}"/>
    <cellStyle name="Normal 5 10 2 6 3 8" xfId="33132" xr:uid="{00000000-0005-0000-0000-000008810000}"/>
    <cellStyle name="Normal 5 10 2 6 3 9" xfId="33133" xr:uid="{00000000-0005-0000-0000-000009810000}"/>
    <cellStyle name="Normal 5 10 2 6 4" xfId="33134" xr:uid="{00000000-0005-0000-0000-00000A810000}"/>
    <cellStyle name="Normal 5 10 2 6 4 10" xfId="33135" xr:uid="{00000000-0005-0000-0000-00000B810000}"/>
    <cellStyle name="Normal 5 10 2 6 4 2" xfId="33136" xr:uid="{00000000-0005-0000-0000-00000C810000}"/>
    <cellStyle name="Normal 5 10 2 6 4 3" xfId="33137" xr:uid="{00000000-0005-0000-0000-00000D810000}"/>
    <cellStyle name="Normal 5 10 2 6 4 4" xfId="33138" xr:uid="{00000000-0005-0000-0000-00000E810000}"/>
    <cellStyle name="Normal 5 10 2 6 4 5" xfId="33139" xr:uid="{00000000-0005-0000-0000-00000F810000}"/>
    <cellStyle name="Normal 5 10 2 6 4 6" xfId="33140" xr:uid="{00000000-0005-0000-0000-000010810000}"/>
    <cellStyle name="Normal 5 10 2 6 4 7" xfId="33141" xr:uid="{00000000-0005-0000-0000-000011810000}"/>
    <cellStyle name="Normal 5 10 2 6 4 8" xfId="33142" xr:uid="{00000000-0005-0000-0000-000012810000}"/>
    <cellStyle name="Normal 5 10 2 6 4 9" xfId="33143" xr:uid="{00000000-0005-0000-0000-000013810000}"/>
    <cellStyle name="Normal 5 10 2 6 5" xfId="33144" xr:uid="{00000000-0005-0000-0000-000014810000}"/>
    <cellStyle name="Normal 5 10 2 6 5 10" xfId="33145" xr:uid="{00000000-0005-0000-0000-000015810000}"/>
    <cellStyle name="Normal 5 10 2 6 5 2" xfId="33146" xr:uid="{00000000-0005-0000-0000-000016810000}"/>
    <cellStyle name="Normal 5 10 2 6 5 3" xfId="33147" xr:uid="{00000000-0005-0000-0000-000017810000}"/>
    <cellStyle name="Normal 5 10 2 6 5 4" xfId="33148" xr:uid="{00000000-0005-0000-0000-000018810000}"/>
    <cellStyle name="Normal 5 10 2 6 5 5" xfId="33149" xr:uid="{00000000-0005-0000-0000-000019810000}"/>
    <cellStyle name="Normal 5 10 2 6 5 6" xfId="33150" xr:uid="{00000000-0005-0000-0000-00001A810000}"/>
    <cellStyle name="Normal 5 10 2 6 5 7" xfId="33151" xr:uid="{00000000-0005-0000-0000-00001B810000}"/>
    <cellStyle name="Normal 5 10 2 6 5 8" xfId="33152" xr:uid="{00000000-0005-0000-0000-00001C810000}"/>
    <cellStyle name="Normal 5 10 2 6 5 9" xfId="33153" xr:uid="{00000000-0005-0000-0000-00001D810000}"/>
    <cellStyle name="Normal 5 10 2 6 6" xfId="33154" xr:uid="{00000000-0005-0000-0000-00001E810000}"/>
    <cellStyle name="Normal 5 10 2 6 7" xfId="33155" xr:uid="{00000000-0005-0000-0000-00001F810000}"/>
    <cellStyle name="Normal 5 10 2 6 8" xfId="33156" xr:uid="{00000000-0005-0000-0000-000020810000}"/>
    <cellStyle name="Normal 5 10 2 6 9" xfId="33157" xr:uid="{00000000-0005-0000-0000-000021810000}"/>
    <cellStyle name="Normal 5 10 2 7" xfId="33158" xr:uid="{00000000-0005-0000-0000-000022810000}"/>
    <cellStyle name="Normal 5 10 2 7 10" xfId="33159" xr:uid="{00000000-0005-0000-0000-000023810000}"/>
    <cellStyle name="Normal 5 10 2 7 11" xfId="33160" xr:uid="{00000000-0005-0000-0000-000024810000}"/>
    <cellStyle name="Normal 5 10 2 7 12" xfId="33161" xr:uid="{00000000-0005-0000-0000-000025810000}"/>
    <cellStyle name="Normal 5 10 2 7 13" xfId="33162" xr:uid="{00000000-0005-0000-0000-000026810000}"/>
    <cellStyle name="Normal 5 10 2 7 14" xfId="33163" xr:uid="{00000000-0005-0000-0000-000027810000}"/>
    <cellStyle name="Normal 5 10 2 7 2" xfId="33164" xr:uid="{00000000-0005-0000-0000-000028810000}"/>
    <cellStyle name="Normal 5 10 2 7 2 10" xfId="33165" xr:uid="{00000000-0005-0000-0000-000029810000}"/>
    <cellStyle name="Normal 5 10 2 7 2 2" xfId="33166" xr:uid="{00000000-0005-0000-0000-00002A810000}"/>
    <cellStyle name="Normal 5 10 2 7 2 3" xfId="33167" xr:uid="{00000000-0005-0000-0000-00002B810000}"/>
    <cellStyle name="Normal 5 10 2 7 2 4" xfId="33168" xr:uid="{00000000-0005-0000-0000-00002C810000}"/>
    <cellStyle name="Normal 5 10 2 7 2 5" xfId="33169" xr:uid="{00000000-0005-0000-0000-00002D810000}"/>
    <cellStyle name="Normal 5 10 2 7 2 6" xfId="33170" xr:uid="{00000000-0005-0000-0000-00002E810000}"/>
    <cellStyle name="Normal 5 10 2 7 2 7" xfId="33171" xr:uid="{00000000-0005-0000-0000-00002F810000}"/>
    <cellStyle name="Normal 5 10 2 7 2 8" xfId="33172" xr:uid="{00000000-0005-0000-0000-000030810000}"/>
    <cellStyle name="Normal 5 10 2 7 2 9" xfId="33173" xr:uid="{00000000-0005-0000-0000-000031810000}"/>
    <cellStyle name="Normal 5 10 2 7 3" xfId="33174" xr:uid="{00000000-0005-0000-0000-000032810000}"/>
    <cellStyle name="Normal 5 10 2 7 3 10" xfId="33175" xr:uid="{00000000-0005-0000-0000-000033810000}"/>
    <cellStyle name="Normal 5 10 2 7 3 2" xfId="33176" xr:uid="{00000000-0005-0000-0000-000034810000}"/>
    <cellStyle name="Normal 5 10 2 7 3 3" xfId="33177" xr:uid="{00000000-0005-0000-0000-000035810000}"/>
    <cellStyle name="Normal 5 10 2 7 3 4" xfId="33178" xr:uid="{00000000-0005-0000-0000-000036810000}"/>
    <cellStyle name="Normal 5 10 2 7 3 5" xfId="33179" xr:uid="{00000000-0005-0000-0000-000037810000}"/>
    <cellStyle name="Normal 5 10 2 7 3 6" xfId="33180" xr:uid="{00000000-0005-0000-0000-000038810000}"/>
    <cellStyle name="Normal 5 10 2 7 3 7" xfId="33181" xr:uid="{00000000-0005-0000-0000-000039810000}"/>
    <cellStyle name="Normal 5 10 2 7 3 8" xfId="33182" xr:uid="{00000000-0005-0000-0000-00003A810000}"/>
    <cellStyle name="Normal 5 10 2 7 3 9" xfId="33183" xr:uid="{00000000-0005-0000-0000-00003B810000}"/>
    <cellStyle name="Normal 5 10 2 7 4" xfId="33184" xr:uid="{00000000-0005-0000-0000-00003C810000}"/>
    <cellStyle name="Normal 5 10 2 7 4 10" xfId="33185" xr:uid="{00000000-0005-0000-0000-00003D810000}"/>
    <cellStyle name="Normal 5 10 2 7 4 2" xfId="33186" xr:uid="{00000000-0005-0000-0000-00003E810000}"/>
    <cellStyle name="Normal 5 10 2 7 4 3" xfId="33187" xr:uid="{00000000-0005-0000-0000-00003F810000}"/>
    <cellStyle name="Normal 5 10 2 7 4 4" xfId="33188" xr:uid="{00000000-0005-0000-0000-000040810000}"/>
    <cellStyle name="Normal 5 10 2 7 4 5" xfId="33189" xr:uid="{00000000-0005-0000-0000-000041810000}"/>
    <cellStyle name="Normal 5 10 2 7 4 6" xfId="33190" xr:uid="{00000000-0005-0000-0000-000042810000}"/>
    <cellStyle name="Normal 5 10 2 7 4 7" xfId="33191" xr:uid="{00000000-0005-0000-0000-000043810000}"/>
    <cellStyle name="Normal 5 10 2 7 4 8" xfId="33192" xr:uid="{00000000-0005-0000-0000-000044810000}"/>
    <cellStyle name="Normal 5 10 2 7 4 9" xfId="33193" xr:uid="{00000000-0005-0000-0000-000045810000}"/>
    <cellStyle name="Normal 5 10 2 7 5" xfId="33194" xr:uid="{00000000-0005-0000-0000-000046810000}"/>
    <cellStyle name="Normal 5 10 2 7 5 10" xfId="33195" xr:uid="{00000000-0005-0000-0000-000047810000}"/>
    <cellStyle name="Normal 5 10 2 7 5 2" xfId="33196" xr:uid="{00000000-0005-0000-0000-000048810000}"/>
    <cellStyle name="Normal 5 10 2 7 5 3" xfId="33197" xr:uid="{00000000-0005-0000-0000-000049810000}"/>
    <cellStyle name="Normal 5 10 2 7 5 4" xfId="33198" xr:uid="{00000000-0005-0000-0000-00004A810000}"/>
    <cellStyle name="Normal 5 10 2 7 5 5" xfId="33199" xr:uid="{00000000-0005-0000-0000-00004B810000}"/>
    <cellStyle name="Normal 5 10 2 7 5 6" xfId="33200" xr:uid="{00000000-0005-0000-0000-00004C810000}"/>
    <cellStyle name="Normal 5 10 2 7 5 7" xfId="33201" xr:uid="{00000000-0005-0000-0000-00004D810000}"/>
    <cellStyle name="Normal 5 10 2 7 5 8" xfId="33202" xr:uid="{00000000-0005-0000-0000-00004E810000}"/>
    <cellStyle name="Normal 5 10 2 7 5 9" xfId="33203" xr:uid="{00000000-0005-0000-0000-00004F810000}"/>
    <cellStyle name="Normal 5 10 2 7 6" xfId="33204" xr:uid="{00000000-0005-0000-0000-000050810000}"/>
    <cellStyle name="Normal 5 10 2 7 7" xfId="33205" xr:uid="{00000000-0005-0000-0000-000051810000}"/>
    <cellStyle name="Normal 5 10 2 7 8" xfId="33206" xr:uid="{00000000-0005-0000-0000-000052810000}"/>
    <cellStyle name="Normal 5 10 2 7 9" xfId="33207" xr:uid="{00000000-0005-0000-0000-000053810000}"/>
    <cellStyle name="Normal 5 10 2 8" xfId="33208" xr:uid="{00000000-0005-0000-0000-000054810000}"/>
    <cellStyle name="Normal 5 10 2 8 10" xfId="33209" xr:uid="{00000000-0005-0000-0000-000055810000}"/>
    <cellStyle name="Normal 5 10 2 8 11" xfId="33210" xr:uid="{00000000-0005-0000-0000-000056810000}"/>
    <cellStyle name="Normal 5 10 2 8 12" xfId="33211" xr:uid="{00000000-0005-0000-0000-000057810000}"/>
    <cellStyle name="Normal 5 10 2 8 13" xfId="33212" xr:uid="{00000000-0005-0000-0000-000058810000}"/>
    <cellStyle name="Normal 5 10 2 8 14" xfId="33213" xr:uid="{00000000-0005-0000-0000-000059810000}"/>
    <cellStyle name="Normal 5 10 2 8 2" xfId="33214" xr:uid="{00000000-0005-0000-0000-00005A810000}"/>
    <cellStyle name="Normal 5 10 2 8 2 10" xfId="33215" xr:uid="{00000000-0005-0000-0000-00005B810000}"/>
    <cellStyle name="Normal 5 10 2 8 2 2" xfId="33216" xr:uid="{00000000-0005-0000-0000-00005C810000}"/>
    <cellStyle name="Normal 5 10 2 8 2 3" xfId="33217" xr:uid="{00000000-0005-0000-0000-00005D810000}"/>
    <cellStyle name="Normal 5 10 2 8 2 4" xfId="33218" xr:uid="{00000000-0005-0000-0000-00005E810000}"/>
    <cellStyle name="Normal 5 10 2 8 2 5" xfId="33219" xr:uid="{00000000-0005-0000-0000-00005F810000}"/>
    <cellStyle name="Normal 5 10 2 8 2 6" xfId="33220" xr:uid="{00000000-0005-0000-0000-000060810000}"/>
    <cellStyle name="Normal 5 10 2 8 2 7" xfId="33221" xr:uid="{00000000-0005-0000-0000-000061810000}"/>
    <cellStyle name="Normal 5 10 2 8 2 8" xfId="33222" xr:uid="{00000000-0005-0000-0000-000062810000}"/>
    <cellStyle name="Normal 5 10 2 8 2 9" xfId="33223" xr:uid="{00000000-0005-0000-0000-000063810000}"/>
    <cellStyle name="Normal 5 10 2 8 3" xfId="33224" xr:uid="{00000000-0005-0000-0000-000064810000}"/>
    <cellStyle name="Normal 5 10 2 8 3 10" xfId="33225" xr:uid="{00000000-0005-0000-0000-000065810000}"/>
    <cellStyle name="Normal 5 10 2 8 3 2" xfId="33226" xr:uid="{00000000-0005-0000-0000-000066810000}"/>
    <cellStyle name="Normal 5 10 2 8 3 3" xfId="33227" xr:uid="{00000000-0005-0000-0000-000067810000}"/>
    <cellStyle name="Normal 5 10 2 8 3 4" xfId="33228" xr:uid="{00000000-0005-0000-0000-000068810000}"/>
    <cellStyle name="Normal 5 10 2 8 3 5" xfId="33229" xr:uid="{00000000-0005-0000-0000-000069810000}"/>
    <cellStyle name="Normal 5 10 2 8 3 6" xfId="33230" xr:uid="{00000000-0005-0000-0000-00006A810000}"/>
    <cellStyle name="Normal 5 10 2 8 3 7" xfId="33231" xr:uid="{00000000-0005-0000-0000-00006B810000}"/>
    <cellStyle name="Normal 5 10 2 8 3 8" xfId="33232" xr:uid="{00000000-0005-0000-0000-00006C810000}"/>
    <cellStyle name="Normal 5 10 2 8 3 9" xfId="33233" xr:uid="{00000000-0005-0000-0000-00006D810000}"/>
    <cellStyle name="Normal 5 10 2 8 4" xfId="33234" xr:uid="{00000000-0005-0000-0000-00006E810000}"/>
    <cellStyle name="Normal 5 10 2 8 4 10" xfId="33235" xr:uid="{00000000-0005-0000-0000-00006F810000}"/>
    <cellStyle name="Normal 5 10 2 8 4 2" xfId="33236" xr:uid="{00000000-0005-0000-0000-000070810000}"/>
    <cellStyle name="Normal 5 10 2 8 4 3" xfId="33237" xr:uid="{00000000-0005-0000-0000-000071810000}"/>
    <cellStyle name="Normal 5 10 2 8 4 4" xfId="33238" xr:uid="{00000000-0005-0000-0000-000072810000}"/>
    <cellStyle name="Normal 5 10 2 8 4 5" xfId="33239" xr:uid="{00000000-0005-0000-0000-000073810000}"/>
    <cellStyle name="Normal 5 10 2 8 4 6" xfId="33240" xr:uid="{00000000-0005-0000-0000-000074810000}"/>
    <cellStyle name="Normal 5 10 2 8 4 7" xfId="33241" xr:uid="{00000000-0005-0000-0000-000075810000}"/>
    <cellStyle name="Normal 5 10 2 8 4 8" xfId="33242" xr:uid="{00000000-0005-0000-0000-000076810000}"/>
    <cellStyle name="Normal 5 10 2 8 4 9" xfId="33243" xr:uid="{00000000-0005-0000-0000-000077810000}"/>
    <cellStyle name="Normal 5 10 2 8 5" xfId="33244" xr:uid="{00000000-0005-0000-0000-000078810000}"/>
    <cellStyle name="Normal 5 10 2 8 5 10" xfId="33245" xr:uid="{00000000-0005-0000-0000-000079810000}"/>
    <cellStyle name="Normal 5 10 2 8 5 2" xfId="33246" xr:uid="{00000000-0005-0000-0000-00007A810000}"/>
    <cellStyle name="Normal 5 10 2 8 5 3" xfId="33247" xr:uid="{00000000-0005-0000-0000-00007B810000}"/>
    <cellStyle name="Normal 5 10 2 8 5 4" xfId="33248" xr:uid="{00000000-0005-0000-0000-00007C810000}"/>
    <cellStyle name="Normal 5 10 2 8 5 5" xfId="33249" xr:uid="{00000000-0005-0000-0000-00007D810000}"/>
    <cellStyle name="Normal 5 10 2 8 5 6" xfId="33250" xr:uid="{00000000-0005-0000-0000-00007E810000}"/>
    <cellStyle name="Normal 5 10 2 8 5 7" xfId="33251" xr:uid="{00000000-0005-0000-0000-00007F810000}"/>
    <cellStyle name="Normal 5 10 2 8 5 8" xfId="33252" xr:uid="{00000000-0005-0000-0000-000080810000}"/>
    <cellStyle name="Normal 5 10 2 8 5 9" xfId="33253" xr:uid="{00000000-0005-0000-0000-000081810000}"/>
    <cellStyle name="Normal 5 10 2 8 6" xfId="33254" xr:uid="{00000000-0005-0000-0000-000082810000}"/>
    <cellStyle name="Normal 5 10 2 8 7" xfId="33255" xr:uid="{00000000-0005-0000-0000-000083810000}"/>
    <cellStyle name="Normal 5 10 2 8 8" xfId="33256" xr:uid="{00000000-0005-0000-0000-000084810000}"/>
    <cellStyle name="Normal 5 10 2 8 9" xfId="33257" xr:uid="{00000000-0005-0000-0000-000085810000}"/>
    <cellStyle name="Normal 5 10 2 9" xfId="33258" xr:uid="{00000000-0005-0000-0000-000086810000}"/>
    <cellStyle name="Normal 5 10 2 9 10" xfId="33259" xr:uid="{00000000-0005-0000-0000-000087810000}"/>
    <cellStyle name="Normal 5 10 2 9 11" xfId="33260" xr:uid="{00000000-0005-0000-0000-000088810000}"/>
    <cellStyle name="Normal 5 10 2 9 12" xfId="33261" xr:uid="{00000000-0005-0000-0000-000089810000}"/>
    <cellStyle name="Normal 5 10 2 9 13" xfId="33262" xr:uid="{00000000-0005-0000-0000-00008A810000}"/>
    <cellStyle name="Normal 5 10 2 9 14" xfId="33263" xr:uid="{00000000-0005-0000-0000-00008B810000}"/>
    <cellStyle name="Normal 5 10 2 9 2" xfId="33264" xr:uid="{00000000-0005-0000-0000-00008C810000}"/>
    <cellStyle name="Normal 5 10 2 9 2 10" xfId="33265" xr:uid="{00000000-0005-0000-0000-00008D810000}"/>
    <cellStyle name="Normal 5 10 2 9 2 2" xfId="33266" xr:uid="{00000000-0005-0000-0000-00008E810000}"/>
    <cellStyle name="Normal 5 10 2 9 2 3" xfId="33267" xr:uid="{00000000-0005-0000-0000-00008F810000}"/>
    <cellStyle name="Normal 5 10 2 9 2 4" xfId="33268" xr:uid="{00000000-0005-0000-0000-000090810000}"/>
    <cellStyle name="Normal 5 10 2 9 2 5" xfId="33269" xr:uid="{00000000-0005-0000-0000-000091810000}"/>
    <cellStyle name="Normal 5 10 2 9 2 6" xfId="33270" xr:uid="{00000000-0005-0000-0000-000092810000}"/>
    <cellStyle name="Normal 5 10 2 9 2 7" xfId="33271" xr:uid="{00000000-0005-0000-0000-000093810000}"/>
    <cellStyle name="Normal 5 10 2 9 2 8" xfId="33272" xr:uid="{00000000-0005-0000-0000-000094810000}"/>
    <cellStyle name="Normal 5 10 2 9 2 9" xfId="33273" xr:uid="{00000000-0005-0000-0000-000095810000}"/>
    <cellStyle name="Normal 5 10 2 9 3" xfId="33274" xr:uid="{00000000-0005-0000-0000-000096810000}"/>
    <cellStyle name="Normal 5 10 2 9 3 10" xfId="33275" xr:uid="{00000000-0005-0000-0000-000097810000}"/>
    <cellStyle name="Normal 5 10 2 9 3 2" xfId="33276" xr:uid="{00000000-0005-0000-0000-000098810000}"/>
    <cellStyle name="Normal 5 10 2 9 3 3" xfId="33277" xr:uid="{00000000-0005-0000-0000-000099810000}"/>
    <cellStyle name="Normal 5 10 2 9 3 4" xfId="33278" xr:uid="{00000000-0005-0000-0000-00009A810000}"/>
    <cellStyle name="Normal 5 10 2 9 3 5" xfId="33279" xr:uid="{00000000-0005-0000-0000-00009B810000}"/>
    <cellStyle name="Normal 5 10 2 9 3 6" xfId="33280" xr:uid="{00000000-0005-0000-0000-00009C810000}"/>
    <cellStyle name="Normal 5 10 2 9 3 7" xfId="33281" xr:uid="{00000000-0005-0000-0000-00009D810000}"/>
    <cellStyle name="Normal 5 10 2 9 3 8" xfId="33282" xr:uid="{00000000-0005-0000-0000-00009E810000}"/>
    <cellStyle name="Normal 5 10 2 9 3 9" xfId="33283" xr:uid="{00000000-0005-0000-0000-00009F810000}"/>
    <cellStyle name="Normal 5 10 2 9 4" xfId="33284" xr:uid="{00000000-0005-0000-0000-0000A0810000}"/>
    <cellStyle name="Normal 5 10 2 9 4 10" xfId="33285" xr:uid="{00000000-0005-0000-0000-0000A1810000}"/>
    <cellStyle name="Normal 5 10 2 9 4 2" xfId="33286" xr:uid="{00000000-0005-0000-0000-0000A2810000}"/>
    <cellStyle name="Normal 5 10 2 9 4 3" xfId="33287" xr:uid="{00000000-0005-0000-0000-0000A3810000}"/>
    <cellStyle name="Normal 5 10 2 9 4 4" xfId="33288" xr:uid="{00000000-0005-0000-0000-0000A4810000}"/>
    <cellStyle name="Normal 5 10 2 9 4 5" xfId="33289" xr:uid="{00000000-0005-0000-0000-0000A5810000}"/>
    <cellStyle name="Normal 5 10 2 9 4 6" xfId="33290" xr:uid="{00000000-0005-0000-0000-0000A6810000}"/>
    <cellStyle name="Normal 5 10 2 9 4 7" xfId="33291" xr:uid="{00000000-0005-0000-0000-0000A7810000}"/>
    <cellStyle name="Normal 5 10 2 9 4 8" xfId="33292" xr:uid="{00000000-0005-0000-0000-0000A8810000}"/>
    <cellStyle name="Normal 5 10 2 9 4 9" xfId="33293" xr:uid="{00000000-0005-0000-0000-0000A9810000}"/>
    <cellStyle name="Normal 5 10 2 9 5" xfId="33294" xr:uid="{00000000-0005-0000-0000-0000AA810000}"/>
    <cellStyle name="Normal 5 10 2 9 5 10" xfId="33295" xr:uid="{00000000-0005-0000-0000-0000AB810000}"/>
    <cellStyle name="Normal 5 10 2 9 5 2" xfId="33296" xr:uid="{00000000-0005-0000-0000-0000AC810000}"/>
    <cellStyle name="Normal 5 10 2 9 5 3" xfId="33297" xr:uid="{00000000-0005-0000-0000-0000AD810000}"/>
    <cellStyle name="Normal 5 10 2 9 5 4" xfId="33298" xr:uid="{00000000-0005-0000-0000-0000AE810000}"/>
    <cellStyle name="Normal 5 10 2 9 5 5" xfId="33299" xr:uid="{00000000-0005-0000-0000-0000AF810000}"/>
    <cellStyle name="Normal 5 10 2 9 5 6" xfId="33300" xr:uid="{00000000-0005-0000-0000-0000B0810000}"/>
    <cellStyle name="Normal 5 10 2 9 5 7" xfId="33301" xr:uid="{00000000-0005-0000-0000-0000B1810000}"/>
    <cellStyle name="Normal 5 10 2 9 5 8" xfId="33302" xr:uid="{00000000-0005-0000-0000-0000B2810000}"/>
    <cellStyle name="Normal 5 10 2 9 5 9" xfId="33303" xr:uid="{00000000-0005-0000-0000-0000B3810000}"/>
    <cellStyle name="Normal 5 10 2 9 6" xfId="33304" xr:uid="{00000000-0005-0000-0000-0000B4810000}"/>
    <cellStyle name="Normal 5 10 2 9 7" xfId="33305" xr:uid="{00000000-0005-0000-0000-0000B5810000}"/>
    <cellStyle name="Normal 5 10 2 9 8" xfId="33306" xr:uid="{00000000-0005-0000-0000-0000B6810000}"/>
    <cellStyle name="Normal 5 10 2 9 9" xfId="33307" xr:uid="{00000000-0005-0000-0000-0000B7810000}"/>
    <cellStyle name="Normal 5 10 20" xfId="33308" xr:uid="{00000000-0005-0000-0000-0000B8810000}"/>
    <cellStyle name="Normal 5 10 20 10" xfId="33309" xr:uid="{00000000-0005-0000-0000-0000B9810000}"/>
    <cellStyle name="Normal 5 10 20 11" xfId="33310" xr:uid="{00000000-0005-0000-0000-0000BA810000}"/>
    <cellStyle name="Normal 5 10 20 12" xfId="33311" xr:uid="{00000000-0005-0000-0000-0000BB810000}"/>
    <cellStyle name="Normal 5 10 20 13" xfId="33312" xr:uid="{00000000-0005-0000-0000-0000BC810000}"/>
    <cellStyle name="Normal 5 10 20 14" xfId="33313" xr:uid="{00000000-0005-0000-0000-0000BD810000}"/>
    <cellStyle name="Normal 5 10 20 2" xfId="33314" xr:uid="{00000000-0005-0000-0000-0000BE810000}"/>
    <cellStyle name="Normal 5 10 20 2 10" xfId="33315" xr:uid="{00000000-0005-0000-0000-0000BF810000}"/>
    <cellStyle name="Normal 5 10 20 2 2" xfId="33316" xr:uid="{00000000-0005-0000-0000-0000C0810000}"/>
    <cellStyle name="Normal 5 10 20 2 3" xfId="33317" xr:uid="{00000000-0005-0000-0000-0000C1810000}"/>
    <cellStyle name="Normal 5 10 20 2 4" xfId="33318" xr:uid="{00000000-0005-0000-0000-0000C2810000}"/>
    <cellStyle name="Normal 5 10 20 2 5" xfId="33319" xr:uid="{00000000-0005-0000-0000-0000C3810000}"/>
    <cellStyle name="Normal 5 10 20 2 6" xfId="33320" xr:uid="{00000000-0005-0000-0000-0000C4810000}"/>
    <cellStyle name="Normal 5 10 20 2 7" xfId="33321" xr:uid="{00000000-0005-0000-0000-0000C5810000}"/>
    <cellStyle name="Normal 5 10 20 2 8" xfId="33322" xr:uid="{00000000-0005-0000-0000-0000C6810000}"/>
    <cellStyle name="Normal 5 10 20 2 9" xfId="33323" xr:uid="{00000000-0005-0000-0000-0000C7810000}"/>
    <cellStyle name="Normal 5 10 20 3" xfId="33324" xr:uid="{00000000-0005-0000-0000-0000C8810000}"/>
    <cellStyle name="Normal 5 10 20 3 10" xfId="33325" xr:uid="{00000000-0005-0000-0000-0000C9810000}"/>
    <cellStyle name="Normal 5 10 20 3 2" xfId="33326" xr:uid="{00000000-0005-0000-0000-0000CA810000}"/>
    <cellStyle name="Normal 5 10 20 3 3" xfId="33327" xr:uid="{00000000-0005-0000-0000-0000CB810000}"/>
    <cellStyle name="Normal 5 10 20 3 4" xfId="33328" xr:uid="{00000000-0005-0000-0000-0000CC810000}"/>
    <cellStyle name="Normal 5 10 20 3 5" xfId="33329" xr:uid="{00000000-0005-0000-0000-0000CD810000}"/>
    <cellStyle name="Normal 5 10 20 3 6" xfId="33330" xr:uid="{00000000-0005-0000-0000-0000CE810000}"/>
    <cellStyle name="Normal 5 10 20 3 7" xfId="33331" xr:uid="{00000000-0005-0000-0000-0000CF810000}"/>
    <cellStyle name="Normal 5 10 20 3 8" xfId="33332" xr:uid="{00000000-0005-0000-0000-0000D0810000}"/>
    <cellStyle name="Normal 5 10 20 3 9" xfId="33333" xr:uid="{00000000-0005-0000-0000-0000D1810000}"/>
    <cellStyle name="Normal 5 10 20 4" xfId="33334" xr:uid="{00000000-0005-0000-0000-0000D2810000}"/>
    <cellStyle name="Normal 5 10 20 4 10" xfId="33335" xr:uid="{00000000-0005-0000-0000-0000D3810000}"/>
    <cellStyle name="Normal 5 10 20 4 2" xfId="33336" xr:uid="{00000000-0005-0000-0000-0000D4810000}"/>
    <cellStyle name="Normal 5 10 20 4 3" xfId="33337" xr:uid="{00000000-0005-0000-0000-0000D5810000}"/>
    <cellStyle name="Normal 5 10 20 4 4" xfId="33338" xr:uid="{00000000-0005-0000-0000-0000D6810000}"/>
    <cellStyle name="Normal 5 10 20 4 5" xfId="33339" xr:uid="{00000000-0005-0000-0000-0000D7810000}"/>
    <cellStyle name="Normal 5 10 20 4 6" xfId="33340" xr:uid="{00000000-0005-0000-0000-0000D8810000}"/>
    <cellStyle name="Normal 5 10 20 4 7" xfId="33341" xr:uid="{00000000-0005-0000-0000-0000D9810000}"/>
    <cellStyle name="Normal 5 10 20 4 8" xfId="33342" xr:uid="{00000000-0005-0000-0000-0000DA810000}"/>
    <cellStyle name="Normal 5 10 20 4 9" xfId="33343" xr:uid="{00000000-0005-0000-0000-0000DB810000}"/>
    <cellStyle name="Normal 5 10 20 5" xfId="33344" xr:uid="{00000000-0005-0000-0000-0000DC810000}"/>
    <cellStyle name="Normal 5 10 20 5 10" xfId="33345" xr:uid="{00000000-0005-0000-0000-0000DD810000}"/>
    <cellStyle name="Normal 5 10 20 5 2" xfId="33346" xr:uid="{00000000-0005-0000-0000-0000DE810000}"/>
    <cellStyle name="Normal 5 10 20 5 3" xfId="33347" xr:uid="{00000000-0005-0000-0000-0000DF810000}"/>
    <cellStyle name="Normal 5 10 20 5 4" xfId="33348" xr:uid="{00000000-0005-0000-0000-0000E0810000}"/>
    <cellStyle name="Normal 5 10 20 5 5" xfId="33349" xr:uid="{00000000-0005-0000-0000-0000E1810000}"/>
    <cellStyle name="Normal 5 10 20 5 6" xfId="33350" xr:uid="{00000000-0005-0000-0000-0000E2810000}"/>
    <cellStyle name="Normal 5 10 20 5 7" xfId="33351" xr:uid="{00000000-0005-0000-0000-0000E3810000}"/>
    <cellStyle name="Normal 5 10 20 5 8" xfId="33352" xr:uid="{00000000-0005-0000-0000-0000E4810000}"/>
    <cellStyle name="Normal 5 10 20 5 9" xfId="33353" xr:uid="{00000000-0005-0000-0000-0000E5810000}"/>
    <cellStyle name="Normal 5 10 20 6" xfId="33354" xr:uid="{00000000-0005-0000-0000-0000E6810000}"/>
    <cellStyle name="Normal 5 10 20 7" xfId="33355" xr:uid="{00000000-0005-0000-0000-0000E7810000}"/>
    <cellStyle name="Normal 5 10 20 8" xfId="33356" xr:uid="{00000000-0005-0000-0000-0000E8810000}"/>
    <cellStyle name="Normal 5 10 20 9" xfId="33357" xr:uid="{00000000-0005-0000-0000-0000E9810000}"/>
    <cellStyle name="Normal 5 10 21" xfId="33358" xr:uid="{00000000-0005-0000-0000-0000EA810000}"/>
    <cellStyle name="Normal 5 10 21 10" xfId="33359" xr:uid="{00000000-0005-0000-0000-0000EB810000}"/>
    <cellStyle name="Normal 5 10 21 11" xfId="33360" xr:uid="{00000000-0005-0000-0000-0000EC810000}"/>
    <cellStyle name="Normal 5 10 21 12" xfId="33361" xr:uid="{00000000-0005-0000-0000-0000ED810000}"/>
    <cellStyle name="Normal 5 10 21 13" xfId="33362" xr:uid="{00000000-0005-0000-0000-0000EE810000}"/>
    <cellStyle name="Normal 5 10 21 14" xfId="33363" xr:uid="{00000000-0005-0000-0000-0000EF810000}"/>
    <cellStyle name="Normal 5 10 21 2" xfId="33364" xr:uid="{00000000-0005-0000-0000-0000F0810000}"/>
    <cellStyle name="Normal 5 10 21 2 10" xfId="33365" xr:uid="{00000000-0005-0000-0000-0000F1810000}"/>
    <cellStyle name="Normal 5 10 21 2 2" xfId="33366" xr:uid="{00000000-0005-0000-0000-0000F2810000}"/>
    <cellStyle name="Normal 5 10 21 2 3" xfId="33367" xr:uid="{00000000-0005-0000-0000-0000F3810000}"/>
    <cellStyle name="Normal 5 10 21 2 4" xfId="33368" xr:uid="{00000000-0005-0000-0000-0000F4810000}"/>
    <cellStyle name="Normal 5 10 21 2 5" xfId="33369" xr:uid="{00000000-0005-0000-0000-0000F5810000}"/>
    <cellStyle name="Normal 5 10 21 2 6" xfId="33370" xr:uid="{00000000-0005-0000-0000-0000F6810000}"/>
    <cellStyle name="Normal 5 10 21 2 7" xfId="33371" xr:uid="{00000000-0005-0000-0000-0000F7810000}"/>
    <cellStyle name="Normal 5 10 21 2 8" xfId="33372" xr:uid="{00000000-0005-0000-0000-0000F8810000}"/>
    <cellStyle name="Normal 5 10 21 2 9" xfId="33373" xr:uid="{00000000-0005-0000-0000-0000F9810000}"/>
    <cellStyle name="Normal 5 10 21 3" xfId="33374" xr:uid="{00000000-0005-0000-0000-0000FA810000}"/>
    <cellStyle name="Normal 5 10 21 3 10" xfId="33375" xr:uid="{00000000-0005-0000-0000-0000FB810000}"/>
    <cellStyle name="Normal 5 10 21 3 2" xfId="33376" xr:uid="{00000000-0005-0000-0000-0000FC810000}"/>
    <cellStyle name="Normal 5 10 21 3 3" xfId="33377" xr:uid="{00000000-0005-0000-0000-0000FD810000}"/>
    <cellStyle name="Normal 5 10 21 3 4" xfId="33378" xr:uid="{00000000-0005-0000-0000-0000FE810000}"/>
    <cellStyle name="Normal 5 10 21 3 5" xfId="33379" xr:uid="{00000000-0005-0000-0000-0000FF810000}"/>
    <cellStyle name="Normal 5 10 21 3 6" xfId="33380" xr:uid="{00000000-0005-0000-0000-000000820000}"/>
    <cellStyle name="Normal 5 10 21 3 7" xfId="33381" xr:uid="{00000000-0005-0000-0000-000001820000}"/>
    <cellStyle name="Normal 5 10 21 3 8" xfId="33382" xr:uid="{00000000-0005-0000-0000-000002820000}"/>
    <cellStyle name="Normal 5 10 21 3 9" xfId="33383" xr:uid="{00000000-0005-0000-0000-000003820000}"/>
    <cellStyle name="Normal 5 10 21 4" xfId="33384" xr:uid="{00000000-0005-0000-0000-000004820000}"/>
    <cellStyle name="Normal 5 10 21 4 10" xfId="33385" xr:uid="{00000000-0005-0000-0000-000005820000}"/>
    <cellStyle name="Normal 5 10 21 4 2" xfId="33386" xr:uid="{00000000-0005-0000-0000-000006820000}"/>
    <cellStyle name="Normal 5 10 21 4 3" xfId="33387" xr:uid="{00000000-0005-0000-0000-000007820000}"/>
    <cellStyle name="Normal 5 10 21 4 4" xfId="33388" xr:uid="{00000000-0005-0000-0000-000008820000}"/>
    <cellStyle name="Normal 5 10 21 4 5" xfId="33389" xr:uid="{00000000-0005-0000-0000-000009820000}"/>
    <cellStyle name="Normal 5 10 21 4 6" xfId="33390" xr:uid="{00000000-0005-0000-0000-00000A820000}"/>
    <cellStyle name="Normal 5 10 21 4 7" xfId="33391" xr:uid="{00000000-0005-0000-0000-00000B820000}"/>
    <cellStyle name="Normal 5 10 21 4 8" xfId="33392" xr:uid="{00000000-0005-0000-0000-00000C820000}"/>
    <cellStyle name="Normal 5 10 21 4 9" xfId="33393" xr:uid="{00000000-0005-0000-0000-00000D820000}"/>
    <cellStyle name="Normal 5 10 21 5" xfId="33394" xr:uid="{00000000-0005-0000-0000-00000E820000}"/>
    <cellStyle name="Normal 5 10 21 5 10" xfId="33395" xr:uid="{00000000-0005-0000-0000-00000F820000}"/>
    <cellStyle name="Normal 5 10 21 5 2" xfId="33396" xr:uid="{00000000-0005-0000-0000-000010820000}"/>
    <cellStyle name="Normal 5 10 21 5 3" xfId="33397" xr:uid="{00000000-0005-0000-0000-000011820000}"/>
    <cellStyle name="Normal 5 10 21 5 4" xfId="33398" xr:uid="{00000000-0005-0000-0000-000012820000}"/>
    <cellStyle name="Normal 5 10 21 5 5" xfId="33399" xr:uid="{00000000-0005-0000-0000-000013820000}"/>
    <cellStyle name="Normal 5 10 21 5 6" xfId="33400" xr:uid="{00000000-0005-0000-0000-000014820000}"/>
    <cellStyle name="Normal 5 10 21 5 7" xfId="33401" xr:uid="{00000000-0005-0000-0000-000015820000}"/>
    <cellStyle name="Normal 5 10 21 5 8" xfId="33402" xr:uid="{00000000-0005-0000-0000-000016820000}"/>
    <cellStyle name="Normal 5 10 21 5 9" xfId="33403" xr:uid="{00000000-0005-0000-0000-000017820000}"/>
    <cellStyle name="Normal 5 10 21 6" xfId="33404" xr:uid="{00000000-0005-0000-0000-000018820000}"/>
    <cellStyle name="Normal 5 10 21 7" xfId="33405" xr:uid="{00000000-0005-0000-0000-000019820000}"/>
    <cellStyle name="Normal 5 10 21 8" xfId="33406" xr:uid="{00000000-0005-0000-0000-00001A820000}"/>
    <cellStyle name="Normal 5 10 21 9" xfId="33407" xr:uid="{00000000-0005-0000-0000-00001B820000}"/>
    <cellStyle name="Normal 5 10 22" xfId="33408" xr:uid="{00000000-0005-0000-0000-00001C820000}"/>
    <cellStyle name="Normal 5 10 22 10" xfId="33409" xr:uid="{00000000-0005-0000-0000-00001D820000}"/>
    <cellStyle name="Normal 5 10 22 11" xfId="33410" xr:uid="{00000000-0005-0000-0000-00001E820000}"/>
    <cellStyle name="Normal 5 10 22 12" xfId="33411" xr:uid="{00000000-0005-0000-0000-00001F820000}"/>
    <cellStyle name="Normal 5 10 22 13" xfId="33412" xr:uid="{00000000-0005-0000-0000-000020820000}"/>
    <cellStyle name="Normal 5 10 22 14" xfId="33413" xr:uid="{00000000-0005-0000-0000-000021820000}"/>
    <cellStyle name="Normal 5 10 22 2" xfId="33414" xr:uid="{00000000-0005-0000-0000-000022820000}"/>
    <cellStyle name="Normal 5 10 22 2 10" xfId="33415" xr:uid="{00000000-0005-0000-0000-000023820000}"/>
    <cellStyle name="Normal 5 10 22 2 2" xfId="33416" xr:uid="{00000000-0005-0000-0000-000024820000}"/>
    <cellStyle name="Normal 5 10 22 2 3" xfId="33417" xr:uid="{00000000-0005-0000-0000-000025820000}"/>
    <cellStyle name="Normal 5 10 22 2 4" xfId="33418" xr:uid="{00000000-0005-0000-0000-000026820000}"/>
    <cellStyle name="Normal 5 10 22 2 5" xfId="33419" xr:uid="{00000000-0005-0000-0000-000027820000}"/>
    <cellStyle name="Normal 5 10 22 2 6" xfId="33420" xr:uid="{00000000-0005-0000-0000-000028820000}"/>
    <cellStyle name="Normal 5 10 22 2 7" xfId="33421" xr:uid="{00000000-0005-0000-0000-000029820000}"/>
    <cellStyle name="Normal 5 10 22 2 8" xfId="33422" xr:uid="{00000000-0005-0000-0000-00002A820000}"/>
    <cellStyle name="Normal 5 10 22 2 9" xfId="33423" xr:uid="{00000000-0005-0000-0000-00002B820000}"/>
    <cellStyle name="Normal 5 10 22 3" xfId="33424" xr:uid="{00000000-0005-0000-0000-00002C820000}"/>
    <cellStyle name="Normal 5 10 22 3 10" xfId="33425" xr:uid="{00000000-0005-0000-0000-00002D820000}"/>
    <cellStyle name="Normal 5 10 22 3 2" xfId="33426" xr:uid="{00000000-0005-0000-0000-00002E820000}"/>
    <cellStyle name="Normal 5 10 22 3 3" xfId="33427" xr:uid="{00000000-0005-0000-0000-00002F820000}"/>
    <cellStyle name="Normal 5 10 22 3 4" xfId="33428" xr:uid="{00000000-0005-0000-0000-000030820000}"/>
    <cellStyle name="Normal 5 10 22 3 5" xfId="33429" xr:uid="{00000000-0005-0000-0000-000031820000}"/>
    <cellStyle name="Normal 5 10 22 3 6" xfId="33430" xr:uid="{00000000-0005-0000-0000-000032820000}"/>
    <cellStyle name="Normal 5 10 22 3 7" xfId="33431" xr:uid="{00000000-0005-0000-0000-000033820000}"/>
    <cellStyle name="Normal 5 10 22 3 8" xfId="33432" xr:uid="{00000000-0005-0000-0000-000034820000}"/>
    <cellStyle name="Normal 5 10 22 3 9" xfId="33433" xr:uid="{00000000-0005-0000-0000-000035820000}"/>
    <cellStyle name="Normal 5 10 22 4" xfId="33434" xr:uid="{00000000-0005-0000-0000-000036820000}"/>
    <cellStyle name="Normal 5 10 22 4 10" xfId="33435" xr:uid="{00000000-0005-0000-0000-000037820000}"/>
    <cellStyle name="Normal 5 10 22 4 2" xfId="33436" xr:uid="{00000000-0005-0000-0000-000038820000}"/>
    <cellStyle name="Normal 5 10 22 4 3" xfId="33437" xr:uid="{00000000-0005-0000-0000-000039820000}"/>
    <cellStyle name="Normal 5 10 22 4 4" xfId="33438" xr:uid="{00000000-0005-0000-0000-00003A820000}"/>
    <cellStyle name="Normal 5 10 22 4 5" xfId="33439" xr:uid="{00000000-0005-0000-0000-00003B820000}"/>
    <cellStyle name="Normal 5 10 22 4 6" xfId="33440" xr:uid="{00000000-0005-0000-0000-00003C820000}"/>
    <cellStyle name="Normal 5 10 22 4 7" xfId="33441" xr:uid="{00000000-0005-0000-0000-00003D820000}"/>
    <cellStyle name="Normal 5 10 22 4 8" xfId="33442" xr:uid="{00000000-0005-0000-0000-00003E820000}"/>
    <cellStyle name="Normal 5 10 22 4 9" xfId="33443" xr:uid="{00000000-0005-0000-0000-00003F820000}"/>
    <cellStyle name="Normal 5 10 22 5" xfId="33444" xr:uid="{00000000-0005-0000-0000-000040820000}"/>
    <cellStyle name="Normal 5 10 22 5 10" xfId="33445" xr:uid="{00000000-0005-0000-0000-000041820000}"/>
    <cellStyle name="Normal 5 10 22 5 2" xfId="33446" xr:uid="{00000000-0005-0000-0000-000042820000}"/>
    <cellStyle name="Normal 5 10 22 5 3" xfId="33447" xr:uid="{00000000-0005-0000-0000-000043820000}"/>
    <cellStyle name="Normal 5 10 22 5 4" xfId="33448" xr:uid="{00000000-0005-0000-0000-000044820000}"/>
    <cellStyle name="Normal 5 10 22 5 5" xfId="33449" xr:uid="{00000000-0005-0000-0000-000045820000}"/>
    <cellStyle name="Normal 5 10 22 5 6" xfId="33450" xr:uid="{00000000-0005-0000-0000-000046820000}"/>
    <cellStyle name="Normal 5 10 22 5 7" xfId="33451" xr:uid="{00000000-0005-0000-0000-000047820000}"/>
    <cellStyle name="Normal 5 10 22 5 8" xfId="33452" xr:uid="{00000000-0005-0000-0000-000048820000}"/>
    <cellStyle name="Normal 5 10 22 5 9" xfId="33453" xr:uid="{00000000-0005-0000-0000-000049820000}"/>
    <cellStyle name="Normal 5 10 22 6" xfId="33454" xr:uid="{00000000-0005-0000-0000-00004A820000}"/>
    <cellStyle name="Normal 5 10 22 7" xfId="33455" xr:uid="{00000000-0005-0000-0000-00004B820000}"/>
    <cellStyle name="Normal 5 10 22 8" xfId="33456" xr:uid="{00000000-0005-0000-0000-00004C820000}"/>
    <cellStyle name="Normal 5 10 22 9" xfId="33457" xr:uid="{00000000-0005-0000-0000-00004D820000}"/>
    <cellStyle name="Normal 5 10 23" xfId="33458" xr:uid="{00000000-0005-0000-0000-00004E820000}"/>
    <cellStyle name="Normal 5 10 23 10" xfId="33459" xr:uid="{00000000-0005-0000-0000-00004F820000}"/>
    <cellStyle name="Normal 5 10 23 11" xfId="33460" xr:uid="{00000000-0005-0000-0000-000050820000}"/>
    <cellStyle name="Normal 5 10 23 12" xfId="33461" xr:uid="{00000000-0005-0000-0000-000051820000}"/>
    <cellStyle name="Normal 5 10 23 13" xfId="33462" xr:uid="{00000000-0005-0000-0000-000052820000}"/>
    <cellStyle name="Normal 5 10 23 14" xfId="33463" xr:uid="{00000000-0005-0000-0000-000053820000}"/>
    <cellStyle name="Normal 5 10 23 2" xfId="33464" xr:uid="{00000000-0005-0000-0000-000054820000}"/>
    <cellStyle name="Normal 5 10 23 2 10" xfId="33465" xr:uid="{00000000-0005-0000-0000-000055820000}"/>
    <cellStyle name="Normal 5 10 23 2 2" xfId="33466" xr:uid="{00000000-0005-0000-0000-000056820000}"/>
    <cellStyle name="Normal 5 10 23 2 3" xfId="33467" xr:uid="{00000000-0005-0000-0000-000057820000}"/>
    <cellStyle name="Normal 5 10 23 2 4" xfId="33468" xr:uid="{00000000-0005-0000-0000-000058820000}"/>
    <cellStyle name="Normal 5 10 23 2 5" xfId="33469" xr:uid="{00000000-0005-0000-0000-000059820000}"/>
    <cellStyle name="Normal 5 10 23 2 6" xfId="33470" xr:uid="{00000000-0005-0000-0000-00005A820000}"/>
    <cellStyle name="Normal 5 10 23 2 7" xfId="33471" xr:uid="{00000000-0005-0000-0000-00005B820000}"/>
    <cellStyle name="Normal 5 10 23 2 8" xfId="33472" xr:uid="{00000000-0005-0000-0000-00005C820000}"/>
    <cellStyle name="Normal 5 10 23 2 9" xfId="33473" xr:uid="{00000000-0005-0000-0000-00005D820000}"/>
    <cellStyle name="Normal 5 10 23 3" xfId="33474" xr:uid="{00000000-0005-0000-0000-00005E820000}"/>
    <cellStyle name="Normal 5 10 23 3 10" xfId="33475" xr:uid="{00000000-0005-0000-0000-00005F820000}"/>
    <cellStyle name="Normal 5 10 23 3 2" xfId="33476" xr:uid="{00000000-0005-0000-0000-000060820000}"/>
    <cellStyle name="Normal 5 10 23 3 3" xfId="33477" xr:uid="{00000000-0005-0000-0000-000061820000}"/>
    <cellStyle name="Normal 5 10 23 3 4" xfId="33478" xr:uid="{00000000-0005-0000-0000-000062820000}"/>
    <cellStyle name="Normal 5 10 23 3 5" xfId="33479" xr:uid="{00000000-0005-0000-0000-000063820000}"/>
    <cellStyle name="Normal 5 10 23 3 6" xfId="33480" xr:uid="{00000000-0005-0000-0000-000064820000}"/>
    <cellStyle name="Normal 5 10 23 3 7" xfId="33481" xr:uid="{00000000-0005-0000-0000-000065820000}"/>
    <cellStyle name="Normal 5 10 23 3 8" xfId="33482" xr:uid="{00000000-0005-0000-0000-000066820000}"/>
    <cellStyle name="Normal 5 10 23 3 9" xfId="33483" xr:uid="{00000000-0005-0000-0000-000067820000}"/>
    <cellStyle name="Normal 5 10 23 4" xfId="33484" xr:uid="{00000000-0005-0000-0000-000068820000}"/>
    <cellStyle name="Normal 5 10 23 4 10" xfId="33485" xr:uid="{00000000-0005-0000-0000-000069820000}"/>
    <cellStyle name="Normal 5 10 23 4 2" xfId="33486" xr:uid="{00000000-0005-0000-0000-00006A820000}"/>
    <cellStyle name="Normal 5 10 23 4 3" xfId="33487" xr:uid="{00000000-0005-0000-0000-00006B820000}"/>
    <cellStyle name="Normal 5 10 23 4 4" xfId="33488" xr:uid="{00000000-0005-0000-0000-00006C820000}"/>
    <cellStyle name="Normal 5 10 23 4 5" xfId="33489" xr:uid="{00000000-0005-0000-0000-00006D820000}"/>
    <cellStyle name="Normal 5 10 23 4 6" xfId="33490" xr:uid="{00000000-0005-0000-0000-00006E820000}"/>
    <cellStyle name="Normal 5 10 23 4 7" xfId="33491" xr:uid="{00000000-0005-0000-0000-00006F820000}"/>
    <cellStyle name="Normal 5 10 23 4 8" xfId="33492" xr:uid="{00000000-0005-0000-0000-000070820000}"/>
    <cellStyle name="Normal 5 10 23 4 9" xfId="33493" xr:uid="{00000000-0005-0000-0000-000071820000}"/>
    <cellStyle name="Normal 5 10 23 5" xfId="33494" xr:uid="{00000000-0005-0000-0000-000072820000}"/>
    <cellStyle name="Normal 5 10 23 5 10" xfId="33495" xr:uid="{00000000-0005-0000-0000-000073820000}"/>
    <cellStyle name="Normal 5 10 23 5 2" xfId="33496" xr:uid="{00000000-0005-0000-0000-000074820000}"/>
    <cellStyle name="Normal 5 10 23 5 3" xfId="33497" xr:uid="{00000000-0005-0000-0000-000075820000}"/>
    <cellStyle name="Normal 5 10 23 5 4" xfId="33498" xr:uid="{00000000-0005-0000-0000-000076820000}"/>
    <cellStyle name="Normal 5 10 23 5 5" xfId="33499" xr:uid="{00000000-0005-0000-0000-000077820000}"/>
    <cellStyle name="Normal 5 10 23 5 6" xfId="33500" xr:uid="{00000000-0005-0000-0000-000078820000}"/>
    <cellStyle name="Normal 5 10 23 5 7" xfId="33501" xr:uid="{00000000-0005-0000-0000-000079820000}"/>
    <cellStyle name="Normal 5 10 23 5 8" xfId="33502" xr:uid="{00000000-0005-0000-0000-00007A820000}"/>
    <cellStyle name="Normal 5 10 23 5 9" xfId="33503" xr:uid="{00000000-0005-0000-0000-00007B820000}"/>
    <cellStyle name="Normal 5 10 23 6" xfId="33504" xr:uid="{00000000-0005-0000-0000-00007C820000}"/>
    <cellStyle name="Normal 5 10 23 7" xfId="33505" xr:uid="{00000000-0005-0000-0000-00007D820000}"/>
    <cellStyle name="Normal 5 10 23 8" xfId="33506" xr:uid="{00000000-0005-0000-0000-00007E820000}"/>
    <cellStyle name="Normal 5 10 23 9" xfId="33507" xr:uid="{00000000-0005-0000-0000-00007F820000}"/>
    <cellStyle name="Normal 5 10 24" xfId="33508" xr:uid="{00000000-0005-0000-0000-000080820000}"/>
    <cellStyle name="Normal 5 10 24 10" xfId="33509" xr:uid="{00000000-0005-0000-0000-000081820000}"/>
    <cellStyle name="Normal 5 10 24 11" xfId="33510" xr:uid="{00000000-0005-0000-0000-000082820000}"/>
    <cellStyle name="Normal 5 10 24 12" xfId="33511" xr:uid="{00000000-0005-0000-0000-000083820000}"/>
    <cellStyle name="Normal 5 10 24 13" xfId="33512" xr:uid="{00000000-0005-0000-0000-000084820000}"/>
    <cellStyle name="Normal 5 10 24 14" xfId="33513" xr:uid="{00000000-0005-0000-0000-000085820000}"/>
    <cellStyle name="Normal 5 10 24 2" xfId="33514" xr:uid="{00000000-0005-0000-0000-000086820000}"/>
    <cellStyle name="Normal 5 10 24 2 10" xfId="33515" xr:uid="{00000000-0005-0000-0000-000087820000}"/>
    <cellStyle name="Normal 5 10 24 2 2" xfId="33516" xr:uid="{00000000-0005-0000-0000-000088820000}"/>
    <cellStyle name="Normal 5 10 24 2 3" xfId="33517" xr:uid="{00000000-0005-0000-0000-000089820000}"/>
    <cellStyle name="Normal 5 10 24 2 4" xfId="33518" xr:uid="{00000000-0005-0000-0000-00008A820000}"/>
    <cellStyle name="Normal 5 10 24 2 5" xfId="33519" xr:uid="{00000000-0005-0000-0000-00008B820000}"/>
    <cellStyle name="Normal 5 10 24 2 6" xfId="33520" xr:uid="{00000000-0005-0000-0000-00008C820000}"/>
    <cellStyle name="Normal 5 10 24 2 7" xfId="33521" xr:uid="{00000000-0005-0000-0000-00008D820000}"/>
    <cellStyle name="Normal 5 10 24 2 8" xfId="33522" xr:uid="{00000000-0005-0000-0000-00008E820000}"/>
    <cellStyle name="Normal 5 10 24 2 9" xfId="33523" xr:uid="{00000000-0005-0000-0000-00008F820000}"/>
    <cellStyle name="Normal 5 10 24 3" xfId="33524" xr:uid="{00000000-0005-0000-0000-000090820000}"/>
    <cellStyle name="Normal 5 10 24 3 10" xfId="33525" xr:uid="{00000000-0005-0000-0000-000091820000}"/>
    <cellStyle name="Normal 5 10 24 3 2" xfId="33526" xr:uid="{00000000-0005-0000-0000-000092820000}"/>
    <cellStyle name="Normal 5 10 24 3 3" xfId="33527" xr:uid="{00000000-0005-0000-0000-000093820000}"/>
    <cellStyle name="Normal 5 10 24 3 4" xfId="33528" xr:uid="{00000000-0005-0000-0000-000094820000}"/>
    <cellStyle name="Normal 5 10 24 3 5" xfId="33529" xr:uid="{00000000-0005-0000-0000-000095820000}"/>
    <cellStyle name="Normal 5 10 24 3 6" xfId="33530" xr:uid="{00000000-0005-0000-0000-000096820000}"/>
    <cellStyle name="Normal 5 10 24 3 7" xfId="33531" xr:uid="{00000000-0005-0000-0000-000097820000}"/>
    <cellStyle name="Normal 5 10 24 3 8" xfId="33532" xr:uid="{00000000-0005-0000-0000-000098820000}"/>
    <cellStyle name="Normal 5 10 24 3 9" xfId="33533" xr:uid="{00000000-0005-0000-0000-000099820000}"/>
    <cellStyle name="Normal 5 10 24 4" xfId="33534" xr:uid="{00000000-0005-0000-0000-00009A820000}"/>
    <cellStyle name="Normal 5 10 24 4 10" xfId="33535" xr:uid="{00000000-0005-0000-0000-00009B820000}"/>
    <cellStyle name="Normal 5 10 24 4 2" xfId="33536" xr:uid="{00000000-0005-0000-0000-00009C820000}"/>
    <cellStyle name="Normal 5 10 24 4 3" xfId="33537" xr:uid="{00000000-0005-0000-0000-00009D820000}"/>
    <cellStyle name="Normal 5 10 24 4 4" xfId="33538" xr:uid="{00000000-0005-0000-0000-00009E820000}"/>
    <cellStyle name="Normal 5 10 24 4 5" xfId="33539" xr:uid="{00000000-0005-0000-0000-00009F820000}"/>
    <cellStyle name="Normal 5 10 24 4 6" xfId="33540" xr:uid="{00000000-0005-0000-0000-0000A0820000}"/>
    <cellStyle name="Normal 5 10 24 4 7" xfId="33541" xr:uid="{00000000-0005-0000-0000-0000A1820000}"/>
    <cellStyle name="Normal 5 10 24 4 8" xfId="33542" xr:uid="{00000000-0005-0000-0000-0000A2820000}"/>
    <cellStyle name="Normal 5 10 24 4 9" xfId="33543" xr:uid="{00000000-0005-0000-0000-0000A3820000}"/>
    <cellStyle name="Normal 5 10 24 5" xfId="33544" xr:uid="{00000000-0005-0000-0000-0000A4820000}"/>
    <cellStyle name="Normal 5 10 24 5 10" xfId="33545" xr:uid="{00000000-0005-0000-0000-0000A5820000}"/>
    <cellStyle name="Normal 5 10 24 5 2" xfId="33546" xr:uid="{00000000-0005-0000-0000-0000A6820000}"/>
    <cellStyle name="Normal 5 10 24 5 3" xfId="33547" xr:uid="{00000000-0005-0000-0000-0000A7820000}"/>
    <cellStyle name="Normal 5 10 24 5 4" xfId="33548" xr:uid="{00000000-0005-0000-0000-0000A8820000}"/>
    <cellStyle name="Normal 5 10 24 5 5" xfId="33549" xr:uid="{00000000-0005-0000-0000-0000A9820000}"/>
    <cellStyle name="Normal 5 10 24 5 6" xfId="33550" xr:uid="{00000000-0005-0000-0000-0000AA820000}"/>
    <cellStyle name="Normal 5 10 24 5 7" xfId="33551" xr:uid="{00000000-0005-0000-0000-0000AB820000}"/>
    <cellStyle name="Normal 5 10 24 5 8" xfId="33552" xr:uid="{00000000-0005-0000-0000-0000AC820000}"/>
    <cellStyle name="Normal 5 10 24 5 9" xfId="33553" xr:uid="{00000000-0005-0000-0000-0000AD820000}"/>
    <cellStyle name="Normal 5 10 24 6" xfId="33554" xr:uid="{00000000-0005-0000-0000-0000AE820000}"/>
    <cellStyle name="Normal 5 10 24 7" xfId="33555" xr:uid="{00000000-0005-0000-0000-0000AF820000}"/>
    <cellStyle name="Normal 5 10 24 8" xfId="33556" xr:uid="{00000000-0005-0000-0000-0000B0820000}"/>
    <cellStyle name="Normal 5 10 24 9" xfId="33557" xr:uid="{00000000-0005-0000-0000-0000B1820000}"/>
    <cellStyle name="Normal 5 10 25" xfId="33558" xr:uid="{00000000-0005-0000-0000-0000B2820000}"/>
    <cellStyle name="Normal 5 10 25 10" xfId="33559" xr:uid="{00000000-0005-0000-0000-0000B3820000}"/>
    <cellStyle name="Normal 5 10 25 11" xfId="33560" xr:uid="{00000000-0005-0000-0000-0000B4820000}"/>
    <cellStyle name="Normal 5 10 25 12" xfId="33561" xr:uid="{00000000-0005-0000-0000-0000B5820000}"/>
    <cellStyle name="Normal 5 10 25 13" xfId="33562" xr:uid="{00000000-0005-0000-0000-0000B6820000}"/>
    <cellStyle name="Normal 5 10 25 14" xfId="33563" xr:uid="{00000000-0005-0000-0000-0000B7820000}"/>
    <cellStyle name="Normal 5 10 25 2" xfId="33564" xr:uid="{00000000-0005-0000-0000-0000B8820000}"/>
    <cellStyle name="Normal 5 10 25 2 10" xfId="33565" xr:uid="{00000000-0005-0000-0000-0000B9820000}"/>
    <cellStyle name="Normal 5 10 25 2 2" xfId="33566" xr:uid="{00000000-0005-0000-0000-0000BA820000}"/>
    <cellStyle name="Normal 5 10 25 2 3" xfId="33567" xr:uid="{00000000-0005-0000-0000-0000BB820000}"/>
    <cellStyle name="Normal 5 10 25 2 4" xfId="33568" xr:uid="{00000000-0005-0000-0000-0000BC820000}"/>
    <cellStyle name="Normal 5 10 25 2 5" xfId="33569" xr:uid="{00000000-0005-0000-0000-0000BD820000}"/>
    <cellStyle name="Normal 5 10 25 2 6" xfId="33570" xr:uid="{00000000-0005-0000-0000-0000BE820000}"/>
    <cellStyle name="Normal 5 10 25 2 7" xfId="33571" xr:uid="{00000000-0005-0000-0000-0000BF820000}"/>
    <cellStyle name="Normal 5 10 25 2 8" xfId="33572" xr:uid="{00000000-0005-0000-0000-0000C0820000}"/>
    <cellStyle name="Normal 5 10 25 2 9" xfId="33573" xr:uid="{00000000-0005-0000-0000-0000C1820000}"/>
    <cellStyle name="Normal 5 10 25 3" xfId="33574" xr:uid="{00000000-0005-0000-0000-0000C2820000}"/>
    <cellStyle name="Normal 5 10 25 3 10" xfId="33575" xr:uid="{00000000-0005-0000-0000-0000C3820000}"/>
    <cellStyle name="Normal 5 10 25 3 2" xfId="33576" xr:uid="{00000000-0005-0000-0000-0000C4820000}"/>
    <cellStyle name="Normal 5 10 25 3 3" xfId="33577" xr:uid="{00000000-0005-0000-0000-0000C5820000}"/>
    <cellStyle name="Normal 5 10 25 3 4" xfId="33578" xr:uid="{00000000-0005-0000-0000-0000C6820000}"/>
    <cellStyle name="Normal 5 10 25 3 5" xfId="33579" xr:uid="{00000000-0005-0000-0000-0000C7820000}"/>
    <cellStyle name="Normal 5 10 25 3 6" xfId="33580" xr:uid="{00000000-0005-0000-0000-0000C8820000}"/>
    <cellStyle name="Normal 5 10 25 3 7" xfId="33581" xr:uid="{00000000-0005-0000-0000-0000C9820000}"/>
    <cellStyle name="Normal 5 10 25 3 8" xfId="33582" xr:uid="{00000000-0005-0000-0000-0000CA820000}"/>
    <cellStyle name="Normal 5 10 25 3 9" xfId="33583" xr:uid="{00000000-0005-0000-0000-0000CB820000}"/>
    <cellStyle name="Normal 5 10 25 4" xfId="33584" xr:uid="{00000000-0005-0000-0000-0000CC820000}"/>
    <cellStyle name="Normal 5 10 25 4 10" xfId="33585" xr:uid="{00000000-0005-0000-0000-0000CD820000}"/>
    <cellStyle name="Normal 5 10 25 4 2" xfId="33586" xr:uid="{00000000-0005-0000-0000-0000CE820000}"/>
    <cellStyle name="Normal 5 10 25 4 3" xfId="33587" xr:uid="{00000000-0005-0000-0000-0000CF820000}"/>
    <cellStyle name="Normal 5 10 25 4 4" xfId="33588" xr:uid="{00000000-0005-0000-0000-0000D0820000}"/>
    <cellStyle name="Normal 5 10 25 4 5" xfId="33589" xr:uid="{00000000-0005-0000-0000-0000D1820000}"/>
    <cellStyle name="Normal 5 10 25 4 6" xfId="33590" xr:uid="{00000000-0005-0000-0000-0000D2820000}"/>
    <cellStyle name="Normal 5 10 25 4 7" xfId="33591" xr:uid="{00000000-0005-0000-0000-0000D3820000}"/>
    <cellStyle name="Normal 5 10 25 4 8" xfId="33592" xr:uid="{00000000-0005-0000-0000-0000D4820000}"/>
    <cellStyle name="Normal 5 10 25 4 9" xfId="33593" xr:uid="{00000000-0005-0000-0000-0000D5820000}"/>
    <cellStyle name="Normal 5 10 25 5" xfId="33594" xr:uid="{00000000-0005-0000-0000-0000D6820000}"/>
    <cellStyle name="Normal 5 10 25 5 10" xfId="33595" xr:uid="{00000000-0005-0000-0000-0000D7820000}"/>
    <cellStyle name="Normal 5 10 25 5 2" xfId="33596" xr:uid="{00000000-0005-0000-0000-0000D8820000}"/>
    <cellStyle name="Normal 5 10 25 5 3" xfId="33597" xr:uid="{00000000-0005-0000-0000-0000D9820000}"/>
    <cellStyle name="Normal 5 10 25 5 4" xfId="33598" xr:uid="{00000000-0005-0000-0000-0000DA820000}"/>
    <cellStyle name="Normal 5 10 25 5 5" xfId="33599" xr:uid="{00000000-0005-0000-0000-0000DB820000}"/>
    <cellStyle name="Normal 5 10 25 5 6" xfId="33600" xr:uid="{00000000-0005-0000-0000-0000DC820000}"/>
    <cellStyle name="Normal 5 10 25 5 7" xfId="33601" xr:uid="{00000000-0005-0000-0000-0000DD820000}"/>
    <cellStyle name="Normal 5 10 25 5 8" xfId="33602" xr:uid="{00000000-0005-0000-0000-0000DE820000}"/>
    <cellStyle name="Normal 5 10 25 5 9" xfId="33603" xr:uid="{00000000-0005-0000-0000-0000DF820000}"/>
    <cellStyle name="Normal 5 10 25 6" xfId="33604" xr:uid="{00000000-0005-0000-0000-0000E0820000}"/>
    <cellStyle name="Normal 5 10 25 7" xfId="33605" xr:uid="{00000000-0005-0000-0000-0000E1820000}"/>
    <cellStyle name="Normal 5 10 25 8" xfId="33606" xr:uid="{00000000-0005-0000-0000-0000E2820000}"/>
    <cellStyle name="Normal 5 10 25 9" xfId="33607" xr:uid="{00000000-0005-0000-0000-0000E3820000}"/>
    <cellStyle name="Normal 5 10 26" xfId="33608" xr:uid="{00000000-0005-0000-0000-0000E4820000}"/>
    <cellStyle name="Normal 5 10 26 10" xfId="33609" xr:uid="{00000000-0005-0000-0000-0000E5820000}"/>
    <cellStyle name="Normal 5 10 26 11" xfId="33610" xr:uid="{00000000-0005-0000-0000-0000E6820000}"/>
    <cellStyle name="Normal 5 10 26 12" xfId="33611" xr:uid="{00000000-0005-0000-0000-0000E7820000}"/>
    <cellStyle name="Normal 5 10 26 13" xfId="33612" xr:uid="{00000000-0005-0000-0000-0000E8820000}"/>
    <cellStyle name="Normal 5 10 26 14" xfId="33613" xr:uid="{00000000-0005-0000-0000-0000E9820000}"/>
    <cellStyle name="Normal 5 10 26 2" xfId="33614" xr:uid="{00000000-0005-0000-0000-0000EA820000}"/>
    <cellStyle name="Normal 5 10 26 2 10" xfId="33615" xr:uid="{00000000-0005-0000-0000-0000EB820000}"/>
    <cellStyle name="Normal 5 10 26 2 2" xfId="33616" xr:uid="{00000000-0005-0000-0000-0000EC820000}"/>
    <cellStyle name="Normal 5 10 26 2 3" xfId="33617" xr:uid="{00000000-0005-0000-0000-0000ED820000}"/>
    <cellStyle name="Normal 5 10 26 2 4" xfId="33618" xr:uid="{00000000-0005-0000-0000-0000EE820000}"/>
    <cellStyle name="Normal 5 10 26 2 5" xfId="33619" xr:uid="{00000000-0005-0000-0000-0000EF820000}"/>
    <cellStyle name="Normal 5 10 26 2 6" xfId="33620" xr:uid="{00000000-0005-0000-0000-0000F0820000}"/>
    <cellStyle name="Normal 5 10 26 2 7" xfId="33621" xr:uid="{00000000-0005-0000-0000-0000F1820000}"/>
    <cellStyle name="Normal 5 10 26 2 8" xfId="33622" xr:uid="{00000000-0005-0000-0000-0000F2820000}"/>
    <cellStyle name="Normal 5 10 26 2 9" xfId="33623" xr:uid="{00000000-0005-0000-0000-0000F3820000}"/>
    <cellStyle name="Normal 5 10 26 3" xfId="33624" xr:uid="{00000000-0005-0000-0000-0000F4820000}"/>
    <cellStyle name="Normal 5 10 26 3 10" xfId="33625" xr:uid="{00000000-0005-0000-0000-0000F5820000}"/>
    <cellStyle name="Normal 5 10 26 3 2" xfId="33626" xr:uid="{00000000-0005-0000-0000-0000F6820000}"/>
    <cellStyle name="Normal 5 10 26 3 3" xfId="33627" xr:uid="{00000000-0005-0000-0000-0000F7820000}"/>
    <cellStyle name="Normal 5 10 26 3 4" xfId="33628" xr:uid="{00000000-0005-0000-0000-0000F8820000}"/>
    <cellStyle name="Normal 5 10 26 3 5" xfId="33629" xr:uid="{00000000-0005-0000-0000-0000F9820000}"/>
    <cellStyle name="Normal 5 10 26 3 6" xfId="33630" xr:uid="{00000000-0005-0000-0000-0000FA820000}"/>
    <cellStyle name="Normal 5 10 26 3 7" xfId="33631" xr:uid="{00000000-0005-0000-0000-0000FB820000}"/>
    <cellStyle name="Normal 5 10 26 3 8" xfId="33632" xr:uid="{00000000-0005-0000-0000-0000FC820000}"/>
    <cellStyle name="Normal 5 10 26 3 9" xfId="33633" xr:uid="{00000000-0005-0000-0000-0000FD820000}"/>
    <cellStyle name="Normal 5 10 26 4" xfId="33634" xr:uid="{00000000-0005-0000-0000-0000FE820000}"/>
    <cellStyle name="Normal 5 10 26 4 10" xfId="33635" xr:uid="{00000000-0005-0000-0000-0000FF820000}"/>
    <cellStyle name="Normal 5 10 26 4 2" xfId="33636" xr:uid="{00000000-0005-0000-0000-000000830000}"/>
    <cellStyle name="Normal 5 10 26 4 3" xfId="33637" xr:uid="{00000000-0005-0000-0000-000001830000}"/>
    <cellStyle name="Normal 5 10 26 4 4" xfId="33638" xr:uid="{00000000-0005-0000-0000-000002830000}"/>
    <cellStyle name="Normal 5 10 26 4 5" xfId="33639" xr:uid="{00000000-0005-0000-0000-000003830000}"/>
    <cellStyle name="Normal 5 10 26 4 6" xfId="33640" xr:uid="{00000000-0005-0000-0000-000004830000}"/>
    <cellStyle name="Normal 5 10 26 4 7" xfId="33641" xr:uid="{00000000-0005-0000-0000-000005830000}"/>
    <cellStyle name="Normal 5 10 26 4 8" xfId="33642" xr:uid="{00000000-0005-0000-0000-000006830000}"/>
    <cellStyle name="Normal 5 10 26 4 9" xfId="33643" xr:uid="{00000000-0005-0000-0000-000007830000}"/>
    <cellStyle name="Normal 5 10 26 5" xfId="33644" xr:uid="{00000000-0005-0000-0000-000008830000}"/>
    <cellStyle name="Normal 5 10 26 5 10" xfId="33645" xr:uid="{00000000-0005-0000-0000-000009830000}"/>
    <cellStyle name="Normal 5 10 26 5 2" xfId="33646" xr:uid="{00000000-0005-0000-0000-00000A830000}"/>
    <cellStyle name="Normal 5 10 26 5 3" xfId="33647" xr:uid="{00000000-0005-0000-0000-00000B830000}"/>
    <cellStyle name="Normal 5 10 26 5 4" xfId="33648" xr:uid="{00000000-0005-0000-0000-00000C830000}"/>
    <cellStyle name="Normal 5 10 26 5 5" xfId="33649" xr:uid="{00000000-0005-0000-0000-00000D830000}"/>
    <cellStyle name="Normal 5 10 26 5 6" xfId="33650" xr:uid="{00000000-0005-0000-0000-00000E830000}"/>
    <cellStyle name="Normal 5 10 26 5 7" xfId="33651" xr:uid="{00000000-0005-0000-0000-00000F830000}"/>
    <cellStyle name="Normal 5 10 26 5 8" xfId="33652" xr:uid="{00000000-0005-0000-0000-000010830000}"/>
    <cellStyle name="Normal 5 10 26 5 9" xfId="33653" xr:uid="{00000000-0005-0000-0000-000011830000}"/>
    <cellStyle name="Normal 5 10 26 6" xfId="33654" xr:uid="{00000000-0005-0000-0000-000012830000}"/>
    <cellStyle name="Normal 5 10 26 7" xfId="33655" xr:uid="{00000000-0005-0000-0000-000013830000}"/>
    <cellStyle name="Normal 5 10 26 8" xfId="33656" xr:uid="{00000000-0005-0000-0000-000014830000}"/>
    <cellStyle name="Normal 5 10 26 9" xfId="33657" xr:uid="{00000000-0005-0000-0000-000015830000}"/>
    <cellStyle name="Normal 5 10 27" xfId="33658" xr:uid="{00000000-0005-0000-0000-000016830000}"/>
    <cellStyle name="Normal 5 10 27 10" xfId="33659" xr:uid="{00000000-0005-0000-0000-000017830000}"/>
    <cellStyle name="Normal 5 10 27 11" xfId="33660" xr:uid="{00000000-0005-0000-0000-000018830000}"/>
    <cellStyle name="Normal 5 10 27 12" xfId="33661" xr:uid="{00000000-0005-0000-0000-000019830000}"/>
    <cellStyle name="Normal 5 10 27 13" xfId="33662" xr:uid="{00000000-0005-0000-0000-00001A830000}"/>
    <cellStyle name="Normal 5 10 27 14" xfId="33663" xr:uid="{00000000-0005-0000-0000-00001B830000}"/>
    <cellStyle name="Normal 5 10 27 2" xfId="33664" xr:uid="{00000000-0005-0000-0000-00001C830000}"/>
    <cellStyle name="Normal 5 10 27 2 10" xfId="33665" xr:uid="{00000000-0005-0000-0000-00001D830000}"/>
    <cellStyle name="Normal 5 10 27 2 2" xfId="33666" xr:uid="{00000000-0005-0000-0000-00001E830000}"/>
    <cellStyle name="Normal 5 10 27 2 3" xfId="33667" xr:uid="{00000000-0005-0000-0000-00001F830000}"/>
    <cellStyle name="Normal 5 10 27 2 4" xfId="33668" xr:uid="{00000000-0005-0000-0000-000020830000}"/>
    <cellStyle name="Normal 5 10 27 2 5" xfId="33669" xr:uid="{00000000-0005-0000-0000-000021830000}"/>
    <cellStyle name="Normal 5 10 27 2 6" xfId="33670" xr:uid="{00000000-0005-0000-0000-000022830000}"/>
    <cellStyle name="Normal 5 10 27 2 7" xfId="33671" xr:uid="{00000000-0005-0000-0000-000023830000}"/>
    <cellStyle name="Normal 5 10 27 2 8" xfId="33672" xr:uid="{00000000-0005-0000-0000-000024830000}"/>
    <cellStyle name="Normal 5 10 27 2 9" xfId="33673" xr:uid="{00000000-0005-0000-0000-000025830000}"/>
    <cellStyle name="Normal 5 10 27 3" xfId="33674" xr:uid="{00000000-0005-0000-0000-000026830000}"/>
    <cellStyle name="Normal 5 10 27 3 10" xfId="33675" xr:uid="{00000000-0005-0000-0000-000027830000}"/>
    <cellStyle name="Normal 5 10 27 3 2" xfId="33676" xr:uid="{00000000-0005-0000-0000-000028830000}"/>
    <cellStyle name="Normal 5 10 27 3 3" xfId="33677" xr:uid="{00000000-0005-0000-0000-000029830000}"/>
    <cellStyle name="Normal 5 10 27 3 4" xfId="33678" xr:uid="{00000000-0005-0000-0000-00002A830000}"/>
    <cellStyle name="Normal 5 10 27 3 5" xfId="33679" xr:uid="{00000000-0005-0000-0000-00002B830000}"/>
    <cellStyle name="Normal 5 10 27 3 6" xfId="33680" xr:uid="{00000000-0005-0000-0000-00002C830000}"/>
    <cellStyle name="Normal 5 10 27 3 7" xfId="33681" xr:uid="{00000000-0005-0000-0000-00002D830000}"/>
    <cellStyle name="Normal 5 10 27 3 8" xfId="33682" xr:uid="{00000000-0005-0000-0000-00002E830000}"/>
    <cellStyle name="Normal 5 10 27 3 9" xfId="33683" xr:uid="{00000000-0005-0000-0000-00002F830000}"/>
    <cellStyle name="Normal 5 10 27 4" xfId="33684" xr:uid="{00000000-0005-0000-0000-000030830000}"/>
    <cellStyle name="Normal 5 10 27 4 10" xfId="33685" xr:uid="{00000000-0005-0000-0000-000031830000}"/>
    <cellStyle name="Normal 5 10 27 4 2" xfId="33686" xr:uid="{00000000-0005-0000-0000-000032830000}"/>
    <cellStyle name="Normal 5 10 27 4 3" xfId="33687" xr:uid="{00000000-0005-0000-0000-000033830000}"/>
    <cellStyle name="Normal 5 10 27 4 4" xfId="33688" xr:uid="{00000000-0005-0000-0000-000034830000}"/>
    <cellStyle name="Normal 5 10 27 4 5" xfId="33689" xr:uid="{00000000-0005-0000-0000-000035830000}"/>
    <cellStyle name="Normal 5 10 27 4 6" xfId="33690" xr:uid="{00000000-0005-0000-0000-000036830000}"/>
    <cellStyle name="Normal 5 10 27 4 7" xfId="33691" xr:uid="{00000000-0005-0000-0000-000037830000}"/>
    <cellStyle name="Normal 5 10 27 4 8" xfId="33692" xr:uid="{00000000-0005-0000-0000-000038830000}"/>
    <cellStyle name="Normal 5 10 27 4 9" xfId="33693" xr:uid="{00000000-0005-0000-0000-000039830000}"/>
    <cellStyle name="Normal 5 10 27 5" xfId="33694" xr:uid="{00000000-0005-0000-0000-00003A830000}"/>
    <cellStyle name="Normal 5 10 27 5 10" xfId="33695" xr:uid="{00000000-0005-0000-0000-00003B830000}"/>
    <cellStyle name="Normal 5 10 27 5 2" xfId="33696" xr:uid="{00000000-0005-0000-0000-00003C830000}"/>
    <cellStyle name="Normal 5 10 27 5 3" xfId="33697" xr:uid="{00000000-0005-0000-0000-00003D830000}"/>
    <cellStyle name="Normal 5 10 27 5 4" xfId="33698" xr:uid="{00000000-0005-0000-0000-00003E830000}"/>
    <cellStyle name="Normal 5 10 27 5 5" xfId="33699" xr:uid="{00000000-0005-0000-0000-00003F830000}"/>
    <cellStyle name="Normal 5 10 27 5 6" xfId="33700" xr:uid="{00000000-0005-0000-0000-000040830000}"/>
    <cellStyle name="Normal 5 10 27 5 7" xfId="33701" xr:uid="{00000000-0005-0000-0000-000041830000}"/>
    <cellStyle name="Normal 5 10 27 5 8" xfId="33702" xr:uid="{00000000-0005-0000-0000-000042830000}"/>
    <cellStyle name="Normal 5 10 27 5 9" xfId="33703" xr:uid="{00000000-0005-0000-0000-000043830000}"/>
    <cellStyle name="Normal 5 10 27 6" xfId="33704" xr:uid="{00000000-0005-0000-0000-000044830000}"/>
    <cellStyle name="Normal 5 10 27 7" xfId="33705" xr:uid="{00000000-0005-0000-0000-000045830000}"/>
    <cellStyle name="Normal 5 10 27 8" xfId="33706" xr:uid="{00000000-0005-0000-0000-000046830000}"/>
    <cellStyle name="Normal 5 10 27 9" xfId="33707" xr:uid="{00000000-0005-0000-0000-000047830000}"/>
    <cellStyle name="Normal 5 10 28" xfId="33708" xr:uid="{00000000-0005-0000-0000-000048830000}"/>
    <cellStyle name="Normal 5 10 28 10" xfId="33709" xr:uid="{00000000-0005-0000-0000-000049830000}"/>
    <cellStyle name="Normal 5 10 28 11" xfId="33710" xr:uid="{00000000-0005-0000-0000-00004A830000}"/>
    <cellStyle name="Normal 5 10 28 12" xfId="33711" xr:uid="{00000000-0005-0000-0000-00004B830000}"/>
    <cellStyle name="Normal 5 10 28 13" xfId="33712" xr:uid="{00000000-0005-0000-0000-00004C830000}"/>
    <cellStyle name="Normal 5 10 28 14" xfId="33713" xr:uid="{00000000-0005-0000-0000-00004D830000}"/>
    <cellStyle name="Normal 5 10 28 2" xfId="33714" xr:uid="{00000000-0005-0000-0000-00004E830000}"/>
    <cellStyle name="Normal 5 10 28 2 10" xfId="33715" xr:uid="{00000000-0005-0000-0000-00004F830000}"/>
    <cellStyle name="Normal 5 10 28 2 2" xfId="33716" xr:uid="{00000000-0005-0000-0000-000050830000}"/>
    <cellStyle name="Normal 5 10 28 2 3" xfId="33717" xr:uid="{00000000-0005-0000-0000-000051830000}"/>
    <cellStyle name="Normal 5 10 28 2 4" xfId="33718" xr:uid="{00000000-0005-0000-0000-000052830000}"/>
    <cellStyle name="Normal 5 10 28 2 5" xfId="33719" xr:uid="{00000000-0005-0000-0000-000053830000}"/>
    <cellStyle name="Normal 5 10 28 2 6" xfId="33720" xr:uid="{00000000-0005-0000-0000-000054830000}"/>
    <cellStyle name="Normal 5 10 28 2 7" xfId="33721" xr:uid="{00000000-0005-0000-0000-000055830000}"/>
    <cellStyle name="Normal 5 10 28 2 8" xfId="33722" xr:uid="{00000000-0005-0000-0000-000056830000}"/>
    <cellStyle name="Normal 5 10 28 2 9" xfId="33723" xr:uid="{00000000-0005-0000-0000-000057830000}"/>
    <cellStyle name="Normal 5 10 28 3" xfId="33724" xr:uid="{00000000-0005-0000-0000-000058830000}"/>
    <cellStyle name="Normal 5 10 28 3 10" xfId="33725" xr:uid="{00000000-0005-0000-0000-000059830000}"/>
    <cellStyle name="Normal 5 10 28 3 2" xfId="33726" xr:uid="{00000000-0005-0000-0000-00005A830000}"/>
    <cellStyle name="Normal 5 10 28 3 3" xfId="33727" xr:uid="{00000000-0005-0000-0000-00005B830000}"/>
    <cellStyle name="Normal 5 10 28 3 4" xfId="33728" xr:uid="{00000000-0005-0000-0000-00005C830000}"/>
    <cellStyle name="Normal 5 10 28 3 5" xfId="33729" xr:uid="{00000000-0005-0000-0000-00005D830000}"/>
    <cellStyle name="Normal 5 10 28 3 6" xfId="33730" xr:uid="{00000000-0005-0000-0000-00005E830000}"/>
    <cellStyle name="Normal 5 10 28 3 7" xfId="33731" xr:uid="{00000000-0005-0000-0000-00005F830000}"/>
    <cellStyle name="Normal 5 10 28 3 8" xfId="33732" xr:uid="{00000000-0005-0000-0000-000060830000}"/>
    <cellStyle name="Normal 5 10 28 3 9" xfId="33733" xr:uid="{00000000-0005-0000-0000-000061830000}"/>
    <cellStyle name="Normal 5 10 28 4" xfId="33734" xr:uid="{00000000-0005-0000-0000-000062830000}"/>
    <cellStyle name="Normal 5 10 28 4 10" xfId="33735" xr:uid="{00000000-0005-0000-0000-000063830000}"/>
    <cellStyle name="Normal 5 10 28 4 2" xfId="33736" xr:uid="{00000000-0005-0000-0000-000064830000}"/>
    <cellStyle name="Normal 5 10 28 4 3" xfId="33737" xr:uid="{00000000-0005-0000-0000-000065830000}"/>
    <cellStyle name="Normal 5 10 28 4 4" xfId="33738" xr:uid="{00000000-0005-0000-0000-000066830000}"/>
    <cellStyle name="Normal 5 10 28 4 5" xfId="33739" xr:uid="{00000000-0005-0000-0000-000067830000}"/>
    <cellStyle name="Normal 5 10 28 4 6" xfId="33740" xr:uid="{00000000-0005-0000-0000-000068830000}"/>
    <cellStyle name="Normal 5 10 28 4 7" xfId="33741" xr:uid="{00000000-0005-0000-0000-000069830000}"/>
    <cellStyle name="Normal 5 10 28 4 8" xfId="33742" xr:uid="{00000000-0005-0000-0000-00006A830000}"/>
    <cellStyle name="Normal 5 10 28 4 9" xfId="33743" xr:uid="{00000000-0005-0000-0000-00006B830000}"/>
    <cellStyle name="Normal 5 10 28 5" xfId="33744" xr:uid="{00000000-0005-0000-0000-00006C830000}"/>
    <cellStyle name="Normal 5 10 28 5 10" xfId="33745" xr:uid="{00000000-0005-0000-0000-00006D830000}"/>
    <cellStyle name="Normal 5 10 28 5 2" xfId="33746" xr:uid="{00000000-0005-0000-0000-00006E830000}"/>
    <cellStyle name="Normal 5 10 28 5 3" xfId="33747" xr:uid="{00000000-0005-0000-0000-00006F830000}"/>
    <cellStyle name="Normal 5 10 28 5 4" xfId="33748" xr:uid="{00000000-0005-0000-0000-000070830000}"/>
    <cellStyle name="Normal 5 10 28 5 5" xfId="33749" xr:uid="{00000000-0005-0000-0000-000071830000}"/>
    <cellStyle name="Normal 5 10 28 5 6" xfId="33750" xr:uid="{00000000-0005-0000-0000-000072830000}"/>
    <cellStyle name="Normal 5 10 28 5 7" xfId="33751" xr:uid="{00000000-0005-0000-0000-000073830000}"/>
    <cellStyle name="Normal 5 10 28 5 8" xfId="33752" xr:uid="{00000000-0005-0000-0000-000074830000}"/>
    <cellStyle name="Normal 5 10 28 5 9" xfId="33753" xr:uid="{00000000-0005-0000-0000-000075830000}"/>
    <cellStyle name="Normal 5 10 28 6" xfId="33754" xr:uid="{00000000-0005-0000-0000-000076830000}"/>
    <cellStyle name="Normal 5 10 28 7" xfId="33755" xr:uid="{00000000-0005-0000-0000-000077830000}"/>
    <cellStyle name="Normal 5 10 28 8" xfId="33756" xr:uid="{00000000-0005-0000-0000-000078830000}"/>
    <cellStyle name="Normal 5 10 28 9" xfId="33757" xr:uid="{00000000-0005-0000-0000-000079830000}"/>
    <cellStyle name="Normal 5 10 29" xfId="33758" xr:uid="{00000000-0005-0000-0000-00007A830000}"/>
    <cellStyle name="Normal 5 10 29 10" xfId="33759" xr:uid="{00000000-0005-0000-0000-00007B830000}"/>
    <cellStyle name="Normal 5 10 29 11" xfId="33760" xr:uid="{00000000-0005-0000-0000-00007C830000}"/>
    <cellStyle name="Normal 5 10 29 12" xfId="33761" xr:uid="{00000000-0005-0000-0000-00007D830000}"/>
    <cellStyle name="Normal 5 10 29 13" xfId="33762" xr:uid="{00000000-0005-0000-0000-00007E830000}"/>
    <cellStyle name="Normal 5 10 29 14" xfId="33763" xr:uid="{00000000-0005-0000-0000-00007F830000}"/>
    <cellStyle name="Normal 5 10 29 2" xfId="33764" xr:uid="{00000000-0005-0000-0000-000080830000}"/>
    <cellStyle name="Normal 5 10 29 2 10" xfId="33765" xr:uid="{00000000-0005-0000-0000-000081830000}"/>
    <cellStyle name="Normal 5 10 29 2 2" xfId="33766" xr:uid="{00000000-0005-0000-0000-000082830000}"/>
    <cellStyle name="Normal 5 10 29 2 3" xfId="33767" xr:uid="{00000000-0005-0000-0000-000083830000}"/>
    <cellStyle name="Normal 5 10 29 2 4" xfId="33768" xr:uid="{00000000-0005-0000-0000-000084830000}"/>
    <cellStyle name="Normal 5 10 29 2 5" xfId="33769" xr:uid="{00000000-0005-0000-0000-000085830000}"/>
    <cellStyle name="Normal 5 10 29 2 6" xfId="33770" xr:uid="{00000000-0005-0000-0000-000086830000}"/>
    <cellStyle name="Normal 5 10 29 2 7" xfId="33771" xr:uid="{00000000-0005-0000-0000-000087830000}"/>
    <cellStyle name="Normal 5 10 29 2 8" xfId="33772" xr:uid="{00000000-0005-0000-0000-000088830000}"/>
    <cellStyle name="Normal 5 10 29 2 9" xfId="33773" xr:uid="{00000000-0005-0000-0000-000089830000}"/>
    <cellStyle name="Normal 5 10 29 3" xfId="33774" xr:uid="{00000000-0005-0000-0000-00008A830000}"/>
    <cellStyle name="Normal 5 10 29 3 10" xfId="33775" xr:uid="{00000000-0005-0000-0000-00008B830000}"/>
    <cellStyle name="Normal 5 10 29 3 2" xfId="33776" xr:uid="{00000000-0005-0000-0000-00008C830000}"/>
    <cellStyle name="Normal 5 10 29 3 3" xfId="33777" xr:uid="{00000000-0005-0000-0000-00008D830000}"/>
    <cellStyle name="Normal 5 10 29 3 4" xfId="33778" xr:uid="{00000000-0005-0000-0000-00008E830000}"/>
    <cellStyle name="Normal 5 10 29 3 5" xfId="33779" xr:uid="{00000000-0005-0000-0000-00008F830000}"/>
    <cellStyle name="Normal 5 10 29 3 6" xfId="33780" xr:uid="{00000000-0005-0000-0000-000090830000}"/>
    <cellStyle name="Normal 5 10 29 3 7" xfId="33781" xr:uid="{00000000-0005-0000-0000-000091830000}"/>
    <cellStyle name="Normal 5 10 29 3 8" xfId="33782" xr:uid="{00000000-0005-0000-0000-000092830000}"/>
    <cellStyle name="Normal 5 10 29 3 9" xfId="33783" xr:uid="{00000000-0005-0000-0000-000093830000}"/>
    <cellStyle name="Normal 5 10 29 4" xfId="33784" xr:uid="{00000000-0005-0000-0000-000094830000}"/>
    <cellStyle name="Normal 5 10 29 4 10" xfId="33785" xr:uid="{00000000-0005-0000-0000-000095830000}"/>
    <cellStyle name="Normal 5 10 29 4 2" xfId="33786" xr:uid="{00000000-0005-0000-0000-000096830000}"/>
    <cellStyle name="Normal 5 10 29 4 3" xfId="33787" xr:uid="{00000000-0005-0000-0000-000097830000}"/>
    <cellStyle name="Normal 5 10 29 4 4" xfId="33788" xr:uid="{00000000-0005-0000-0000-000098830000}"/>
    <cellStyle name="Normal 5 10 29 4 5" xfId="33789" xr:uid="{00000000-0005-0000-0000-000099830000}"/>
    <cellStyle name="Normal 5 10 29 4 6" xfId="33790" xr:uid="{00000000-0005-0000-0000-00009A830000}"/>
    <cellStyle name="Normal 5 10 29 4 7" xfId="33791" xr:uid="{00000000-0005-0000-0000-00009B830000}"/>
    <cellStyle name="Normal 5 10 29 4 8" xfId="33792" xr:uid="{00000000-0005-0000-0000-00009C830000}"/>
    <cellStyle name="Normal 5 10 29 4 9" xfId="33793" xr:uid="{00000000-0005-0000-0000-00009D830000}"/>
    <cellStyle name="Normal 5 10 29 5" xfId="33794" xr:uid="{00000000-0005-0000-0000-00009E830000}"/>
    <cellStyle name="Normal 5 10 29 5 10" xfId="33795" xr:uid="{00000000-0005-0000-0000-00009F830000}"/>
    <cellStyle name="Normal 5 10 29 5 2" xfId="33796" xr:uid="{00000000-0005-0000-0000-0000A0830000}"/>
    <cellStyle name="Normal 5 10 29 5 3" xfId="33797" xr:uid="{00000000-0005-0000-0000-0000A1830000}"/>
    <cellStyle name="Normal 5 10 29 5 4" xfId="33798" xr:uid="{00000000-0005-0000-0000-0000A2830000}"/>
    <cellStyle name="Normal 5 10 29 5 5" xfId="33799" xr:uid="{00000000-0005-0000-0000-0000A3830000}"/>
    <cellStyle name="Normal 5 10 29 5 6" xfId="33800" xr:uid="{00000000-0005-0000-0000-0000A4830000}"/>
    <cellStyle name="Normal 5 10 29 5 7" xfId="33801" xr:uid="{00000000-0005-0000-0000-0000A5830000}"/>
    <cellStyle name="Normal 5 10 29 5 8" xfId="33802" xr:uid="{00000000-0005-0000-0000-0000A6830000}"/>
    <cellStyle name="Normal 5 10 29 5 9" xfId="33803" xr:uid="{00000000-0005-0000-0000-0000A7830000}"/>
    <cellStyle name="Normal 5 10 29 6" xfId="33804" xr:uid="{00000000-0005-0000-0000-0000A8830000}"/>
    <cellStyle name="Normal 5 10 29 7" xfId="33805" xr:uid="{00000000-0005-0000-0000-0000A9830000}"/>
    <cellStyle name="Normal 5 10 29 8" xfId="33806" xr:uid="{00000000-0005-0000-0000-0000AA830000}"/>
    <cellStyle name="Normal 5 10 29 9" xfId="33807" xr:uid="{00000000-0005-0000-0000-0000AB830000}"/>
    <cellStyle name="Normal 5 10 3" xfId="33808" xr:uid="{00000000-0005-0000-0000-0000AC830000}"/>
    <cellStyle name="Normal 5 10 3 10" xfId="33809" xr:uid="{00000000-0005-0000-0000-0000AD830000}"/>
    <cellStyle name="Normal 5 10 3 11" xfId="33810" xr:uid="{00000000-0005-0000-0000-0000AE830000}"/>
    <cellStyle name="Normal 5 10 3 12" xfId="33811" xr:uid="{00000000-0005-0000-0000-0000AF830000}"/>
    <cellStyle name="Normal 5 10 3 13" xfId="33812" xr:uid="{00000000-0005-0000-0000-0000B0830000}"/>
    <cellStyle name="Normal 5 10 3 14" xfId="33813" xr:uid="{00000000-0005-0000-0000-0000B1830000}"/>
    <cellStyle name="Normal 5 10 3 2" xfId="33814" xr:uid="{00000000-0005-0000-0000-0000B2830000}"/>
    <cellStyle name="Normal 5 10 3 2 10" xfId="33815" xr:uid="{00000000-0005-0000-0000-0000B3830000}"/>
    <cellStyle name="Normal 5 10 3 2 2" xfId="33816" xr:uid="{00000000-0005-0000-0000-0000B4830000}"/>
    <cellStyle name="Normal 5 10 3 2 3" xfId="33817" xr:uid="{00000000-0005-0000-0000-0000B5830000}"/>
    <cellStyle name="Normal 5 10 3 2 4" xfId="33818" xr:uid="{00000000-0005-0000-0000-0000B6830000}"/>
    <cellStyle name="Normal 5 10 3 2 5" xfId="33819" xr:uid="{00000000-0005-0000-0000-0000B7830000}"/>
    <cellStyle name="Normal 5 10 3 2 6" xfId="33820" xr:uid="{00000000-0005-0000-0000-0000B8830000}"/>
    <cellStyle name="Normal 5 10 3 2 7" xfId="33821" xr:uid="{00000000-0005-0000-0000-0000B9830000}"/>
    <cellStyle name="Normal 5 10 3 2 8" xfId="33822" xr:uid="{00000000-0005-0000-0000-0000BA830000}"/>
    <cellStyle name="Normal 5 10 3 2 9" xfId="33823" xr:uid="{00000000-0005-0000-0000-0000BB830000}"/>
    <cellStyle name="Normal 5 10 3 3" xfId="33824" xr:uid="{00000000-0005-0000-0000-0000BC830000}"/>
    <cellStyle name="Normal 5 10 3 3 10" xfId="33825" xr:uid="{00000000-0005-0000-0000-0000BD830000}"/>
    <cellStyle name="Normal 5 10 3 3 2" xfId="33826" xr:uid="{00000000-0005-0000-0000-0000BE830000}"/>
    <cellStyle name="Normal 5 10 3 3 3" xfId="33827" xr:uid="{00000000-0005-0000-0000-0000BF830000}"/>
    <cellStyle name="Normal 5 10 3 3 4" xfId="33828" xr:uid="{00000000-0005-0000-0000-0000C0830000}"/>
    <cellStyle name="Normal 5 10 3 3 5" xfId="33829" xr:uid="{00000000-0005-0000-0000-0000C1830000}"/>
    <cellStyle name="Normal 5 10 3 3 6" xfId="33830" xr:uid="{00000000-0005-0000-0000-0000C2830000}"/>
    <cellStyle name="Normal 5 10 3 3 7" xfId="33831" xr:uid="{00000000-0005-0000-0000-0000C3830000}"/>
    <cellStyle name="Normal 5 10 3 3 8" xfId="33832" xr:uid="{00000000-0005-0000-0000-0000C4830000}"/>
    <cellStyle name="Normal 5 10 3 3 9" xfId="33833" xr:uid="{00000000-0005-0000-0000-0000C5830000}"/>
    <cellStyle name="Normal 5 10 3 4" xfId="33834" xr:uid="{00000000-0005-0000-0000-0000C6830000}"/>
    <cellStyle name="Normal 5 10 3 4 10" xfId="33835" xr:uid="{00000000-0005-0000-0000-0000C7830000}"/>
    <cellStyle name="Normal 5 10 3 4 2" xfId="33836" xr:uid="{00000000-0005-0000-0000-0000C8830000}"/>
    <cellStyle name="Normal 5 10 3 4 3" xfId="33837" xr:uid="{00000000-0005-0000-0000-0000C9830000}"/>
    <cellStyle name="Normal 5 10 3 4 4" xfId="33838" xr:uid="{00000000-0005-0000-0000-0000CA830000}"/>
    <cellStyle name="Normal 5 10 3 4 5" xfId="33839" xr:uid="{00000000-0005-0000-0000-0000CB830000}"/>
    <cellStyle name="Normal 5 10 3 4 6" xfId="33840" xr:uid="{00000000-0005-0000-0000-0000CC830000}"/>
    <cellStyle name="Normal 5 10 3 4 7" xfId="33841" xr:uid="{00000000-0005-0000-0000-0000CD830000}"/>
    <cellStyle name="Normal 5 10 3 4 8" xfId="33842" xr:uid="{00000000-0005-0000-0000-0000CE830000}"/>
    <cellStyle name="Normal 5 10 3 4 9" xfId="33843" xr:uid="{00000000-0005-0000-0000-0000CF830000}"/>
    <cellStyle name="Normal 5 10 3 5" xfId="33844" xr:uid="{00000000-0005-0000-0000-0000D0830000}"/>
    <cellStyle name="Normal 5 10 3 5 10" xfId="33845" xr:uid="{00000000-0005-0000-0000-0000D1830000}"/>
    <cellStyle name="Normal 5 10 3 5 2" xfId="33846" xr:uid="{00000000-0005-0000-0000-0000D2830000}"/>
    <cellStyle name="Normal 5 10 3 5 3" xfId="33847" xr:uid="{00000000-0005-0000-0000-0000D3830000}"/>
    <cellStyle name="Normal 5 10 3 5 4" xfId="33848" xr:uid="{00000000-0005-0000-0000-0000D4830000}"/>
    <cellStyle name="Normal 5 10 3 5 5" xfId="33849" xr:uid="{00000000-0005-0000-0000-0000D5830000}"/>
    <cellStyle name="Normal 5 10 3 5 6" xfId="33850" xr:uid="{00000000-0005-0000-0000-0000D6830000}"/>
    <cellStyle name="Normal 5 10 3 5 7" xfId="33851" xr:uid="{00000000-0005-0000-0000-0000D7830000}"/>
    <cellStyle name="Normal 5 10 3 5 8" xfId="33852" xr:uid="{00000000-0005-0000-0000-0000D8830000}"/>
    <cellStyle name="Normal 5 10 3 5 9" xfId="33853" xr:uid="{00000000-0005-0000-0000-0000D9830000}"/>
    <cellStyle name="Normal 5 10 3 6" xfId="33854" xr:uid="{00000000-0005-0000-0000-0000DA830000}"/>
    <cellStyle name="Normal 5 10 3 7" xfId="33855" xr:uid="{00000000-0005-0000-0000-0000DB830000}"/>
    <cellStyle name="Normal 5 10 3 8" xfId="33856" xr:uid="{00000000-0005-0000-0000-0000DC830000}"/>
    <cellStyle name="Normal 5 10 3 9" xfId="33857" xr:uid="{00000000-0005-0000-0000-0000DD830000}"/>
    <cellStyle name="Normal 5 10 30" xfId="33858" xr:uid="{00000000-0005-0000-0000-0000DE830000}"/>
    <cellStyle name="Normal 5 10 30 10" xfId="33859" xr:uid="{00000000-0005-0000-0000-0000DF830000}"/>
    <cellStyle name="Normal 5 10 30 11" xfId="33860" xr:uid="{00000000-0005-0000-0000-0000E0830000}"/>
    <cellStyle name="Normal 5 10 30 12" xfId="33861" xr:uid="{00000000-0005-0000-0000-0000E1830000}"/>
    <cellStyle name="Normal 5 10 30 13" xfId="33862" xr:uid="{00000000-0005-0000-0000-0000E2830000}"/>
    <cellStyle name="Normal 5 10 30 14" xfId="33863" xr:uid="{00000000-0005-0000-0000-0000E3830000}"/>
    <cellStyle name="Normal 5 10 30 2" xfId="33864" xr:uid="{00000000-0005-0000-0000-0000E4830000}"/>
    <cellStyle name="Normal 5 10 30 2 10" xfId="33865" xr:uid="{00000000-0005-0000-0000-0000E5830000}"/>
    <cellStyle name="Normal 5 10 30 2 2" xfId="33866" xr:uid="{00000000-0005-0000-0000-0000E6830000}"/>
    <cellStyle name="Normal 5 10 30 2 3" xfId="33867" xr:uid="{00000000-0005-0000-0000-0000E7830000}"/>
    <cellStyle name="Normal 5 10 30 2 4" xfId="33868" xr:uid="{00000000-0005-0000-0000-0000E8830000}"/>
    <cellStyle name="Normal 5 10 30 2 5" xfId="33869" xr:uid="{00000000-0005-0000-0000-0000E9830000}"/>
    <cellStyle name="Normal 5 10 30 2 6" xfId="33870" xr:uid="{00000000-0005-0000-0000-0000EA830000}"/>
    <cellStyle name="Normal 5 10 30 2 7" xfId="33871" xr:uid="{00000000-0005-0000-0000-0000EB830000}"/>
    <cellStyle name="Normal 5 10 30 2 8" xfId="33872" xr:uid="{00000000-0005-0000-0000-0000EC830000}"/>
    <cellStyle name="Normal 5 10 30 2 9" xfId="33873" xr:uid="{00000000-0005-0000-0000-0000ED830000}"/>
    <cellStyle name="Normal 5 10 30 3" xfId="33874" xr:uid="{00000000-0005-0000-0000-0000EE830000}"/>
    <cellStyle name="Normal 5 10 30 3 10" xfId="33875" xr:uid="{00000000-0005-0000-0000-0000EF830000}"/>
    <cellStyle name="Normal 5 10 30 3 2" xfId="33876" xr:uid="{00000000-0005-0000-0000-0000F0830000}"/>
    <cellStyle name="Normal 5 10 30 3 3" xfId="33877" xr:uid="{00000000-0005-0000-0000-0000F1830000}"/>
    <cellStyle name="Normal 5 10 30 3 4" xfId="33878" xr:uid="{00000000-0005-0000-0000-0000F2830000}"/>
    <cellStyle name="Normal 5 10 30 3 5" xfId="33879" xr:uid="{00000000-0005-0000-0000-0000F3830000}"/>
    <cellStyle name="Normal 5 10 30 3 6" xfId="33880" xr:uid="{00000000-0005-0000-0000-0000F4830000}"/>
    <cellStyle name="Normal 5 10 30 3 7" xfId="33881" xr:uid="{00000000-0005-0000-0000-0000F5830000}"/>
    <cellStyle name="Normal 5 10 30 3 8" xfId="33882" xr:uid="{00000000-0005-0000-0000-0000F6830000}"/>
    <cellStyle name="Normal 5 10 30 3 9" xfId="33883" xr:uid="{00000000-0005-0000-0000-0000F7830000}"/>
    <cellStyle name="Normal 5 10 30 4" xfId="33884" xr:uid="{00000000-0005-0000-0000-0000F8830000}"/>
    <cellStyle name="Normal 5 10 30 4 10" xfId="33885" xr:uid="{00000000-0005-0000-0000-0000F9830000}"/>
    <cellStyle name="Normal 5 10 30 4 2" xfId="33886" xr:uid="{00000000-0005-0000-0000-0000FA830000}"/>
    <cellStyle name="Normal 5 10 30 4 3" xfId="33887" xr:uid="{00000000-0005-0000-0000-0000FB830000}"/>
    <cellStyle name="Normal 5 10 30 4 4" xfId="33888" xr:uid="{00000000-0005-0000-0000-0000FC830000}"/>
    <cellStyle name="Normal 5 10 30 4 5" xfId="33889" xr:uid="{00000000-0005-0000-0000-0000FD830000}"/>
    <cellStyle name="Normal 5 10 30 4 6" xfId="33890" xr:uid="{00000000-0005-0000-0000-0000FE830000}"/>
    <cellStyle name="Normal 5 10 30 4 7" xfId="33891" xr:uid="{00000000-0005-0000-0000-0000FF830000}"/>
    <cellStyle name="Normal 5 10 30 4 8" xfId="33892" xr:uid="{00000000-0005-0000-0000-000000840000}"/>
    <cellStyle name="Normal 5 10 30 4 9" xfId="33893" xr:uid="{00000000-0005-0000-0000-000001840000}"/>
    <cellStyle name="Normal 5 10 30 5" xfId="33894" xr:uid="{00000000-0005-0000-0000-000002840000}"/>
    <cellStyle name="Normal 5 10 30 5 10" xfId="33895" xr:uid="{00000000-0005-0000-0000-000003840000}"/>
    <cellStyle name="Normal 5 10 30 5 2" xfId="33896" xr:uid="{00000000-0005-0000-0000-000004840000}"/>
    <cellStyle name="Normal 5 10 30 5 3" xfId="33897" xr:uid="{00000000-0005-0000-0000-000005840000}"/>
    <cellStyle name="Normal 5 10 30 5 4" xfId="33898" xr:uid="{00000000-0005-0000-0000-000006840000}"/>
    <cellStyle name="Normal 5 10 30 5 5" xfId="33899" xr:uid="{00000000-0005-0000-0000-000007840000}"/>
    <cellStyle name="Normal 5 10 30 5 6" xfId="33900" xr:uid="{00000000-0005-0000-0000-000008840000}"/>
    <cellStyle name="Normal 5 10 30 5 7" xfId="33901" xr:uid="{00000000-0005-0000-0000-000009840000}"/>
    <cellStyle name="Normal 5 10 30 5 8" xfId="33902" xr:uid="{00000000-0005-0000-0000-00000A840000}"/>
    <cellStyle name="Normal 5 10 30 5 9" xfId="33903" xr:uid="{00000000-0005-0000-0000-00000B840000}"/>
    <cellStyle name="Normal 5 10 30 6" xfId="33904" xr:uid="{00000000-0005-0000-0000-00000C840000}"/>
    <cellStyle name="Normal 5 10 30 7" xfId="33905" xr:uid="{00000000-0005-0000-0000-00000D840000}"/>
    <cellStyle name="Normal 5 10 30 8" xfId="33906" xr:uid="{00000000-0005-0000-0000-00000E840000}"/>
    <cellStyle name="Normal 5 10 30 9" xfId="33907" xr:uid="{00000000-0005-0000-0000-00000F840000}"/>
    <cellStyle name="Normal 5 10 31" xfId="33908" xr:uid="{00000000-0005-0000-0000-000010840000}"/>
    <cellStyle name="Normal 5 10 31 10" xfId="33909" xr:uid="{00000000-0005-0000-0000-000011840000}"/>
    <cellStyle name="Normal 5 10 31 11" xfId="33910" xr:uid="{00000000-0005-0000-0000-000012840000}"/>
    <cellStyle name="Normal 5 10 31 12" xfId="33911" xr:uid="{00000000-0005-0000-0000-000013840000}"/>
    <cellStyle name="Normal 5 10 31 13" xfId="33912" xr:uid="{00000000-0005-0000-0000-000014840000}"/>
    <cellStyle name="Normal 5 10 31 14" xfId="33913" xr:uid="{00000000-0005-0000-0000-000015840000}"/>
    <cellStyle name="Normal 5 10 31 2" xfId="33914" xr:uid="{00000000-0005-0000-0000-000016840000}"/>
    <cellStyle name="Normal 5 10 31 2 10" xfId="33915" xr:uid="{00000000-0005-0000-0000-000017840000}"/>
    <cellStyle name="Normal 5 10 31 2 2" xfId="33916" xr:uid="{00000000-0005-0000-0000-000018840000}"/>
    <cellStyle name="Normal 5 10 31 2 3" xfId="33917" xr:uid="{00000000-0005-0000-0000-000019840000}"/>
    <cellStyle name="Normal 5 10 31 2 4" xfId="33918" xr:uid="{00000000-0005-0000-0000-00001A840000}"/>
    <cellStyle name="Normal 5 10 31 2 5" xfId="33919" xr:uid="{00000000-0005-0000-0000-00001B840000}"/>
    <cellStyle name="Normal 5 10 31 2 6" xfId="33920" xr:uid="{00000000-0005-0000-0000-00001C840000}"/>
    <cellStyle name="Normal 5 10 31 2 7" xfId="33921" xr:uid="{00000000-0005-0000-0000-00001D840000}"/>
    <cellStyle name="Normal 5 10 31 2 8" xfId="33922" xr:uid="{00000000-0005-0000-0000-00001E840000}"/>
    <cellStyle name="Normal 5 10 31 2 9" xfId="33923" xr:uid="{00000000-0005-0000-0000-00001F840000}"/>
    <cellStyle name="Normal 5 10 31 3" xfId="33924" xr:uid="{00000000-0005-0000-0000-000020840000}"/>
    <cellStyle name="Normal 5 10 31 3 10" xfId="33925" xr:uid="{00000000-0005-0000-0000-000021840000}"/>
    <cellStyle name="Normal 5 10 31 3 2" xfId="33926" xr:uid="{00000000-0005-0000-0000-000022840000}"/>
    <cellStyle name="Normal 5 10 31 3 3" xfId="33927" xr:uid="{00000000-0005-0000-0000-000023840000}"/>
    <cellStyle name="Normal 5 10 31 3 4" xfId="33928" xr:uid="{00000000-0005-0000-0000-000024840000}"/>
    <cellStyle name="Normal 5 10 31 3 5" xfId="33929" xr:uid="{00000000-0005-0000-0000-000025840000}"/>
    <cellStyle name="Normal 5 10 31 3 6" xfId="33930" xr:uid="{00000000-0005-0000-0000-000026840000}"/>
    <cellStyle name="Normal 5 10 31 3 7" xfId="33931" xr:uid="{00000000-0005-0000-0000-000027840000}"/>
    <cellStyle name="Normal 5 10 31 3 8" xfId="33932" xr:uid="{00000000-0005-0000-0000-000028840000}"/>
    <cellStyle name="Normal 5 10 31 3 9" xfId="33933" xr:uid="{00000000-0005-0000-0000-000029840000}"/>
    <cellStyle name="Normal 5 10 31 4" xfId="33934" xr:uid="{00000000-0005-0000-0000-00002A840000}"/>
    <cellStyle name="Normal 5 10 31 4 10" xfId="33935" xr:uid="{00000000-0005-0000-0000-00002B840000}"/>
    <cellStyle name="Normal 5 10 31 4 2" xfId="33936" xr:uid="{00000000-0005-0000-0000-00002C840000}"/>
    <cellStyle name="Normal 5 10 31 4 3" xfId="33937" xr:uid="{00000000-0005-0000-0000-00002D840000}"/>
    <cellStyle name="Normal 5 10 31 4 4" xfId="33938" xr:uid="{00000000-0005-0000-0000-00002E840000}"/>
    <cellStyle name="Normal 5 10 31 4 5" xfId="33939" xr:uid="{00000000-0005-0000-0000-00002F840000}"/>
    <cellStyle name="Normal 5 10 31 4 6" xfId="33940" xr:uid="{00000000-0005-0000-0000-000030840000}"/>
    <cellStyle name="Normal 5 10 31 4 7" xfId="33941" xr:uid="{00000000-0005-0000-0000-000031840000}"/>
    <cellStyle name="Normal 5 10 31 4 8" xfId="33942" xr:uid="{00000000-0005-0000-0000-000032840000}"/>
    <cellStyle name="Normal 5 10 31 4 9" xfId="33943" xr:uid="{00000000-0005-0000-0000-000033840000}"/>
    <cellStyle name="Normal 5 10 31 5" xfId="33944" xr:uid="{00000000-0005-0000-0000-000034840000}"/>
    <cellStyle name="Normal 5 10 31 5 10" xfId="33945" xr:uid="{00000000-0005-0000-0000-000035840000}"/>
    <cellStyle name="Normal 5 10 31 5 2" xfId="33946" xr:uid="{00000000-0005-0000-0000-000036840000}"/>
    <cellStyle name="Normal 5 10 31 5 3" xfId="33947" xr:uid="{00000000-0005-0000-0000-000037840000}"/>
    <cellStyle name="Normal 5 10 31 5 4" xfId="33948" xr:uid="{00000000-0005-0000-0000-000038840000}"/>
    <cellStyle name="Normal 5 10 31 5 5" xfId="33949" xr:uid="{00000000-0005-0000-0000-000039840000}"/>
    <cellStyle name="Normal 5 10 31 5 6" xfId="33950" xr:uid="{00000000-0005-0000-0000-00003A840000}"/>
    <cellStyle name="Normal 5 10 31 5 7" xfId="33951" xr:uid="{00000000-0005-0000-0000-00003B840000}"/>
    <cellStyle name="Normal 5 10 31 5 8" xfId="33952" xr:uid="{00000000-0005-0000-0000-00003C840000}"/>
    <cellStyle name="Normal 5 10 31 5 9" xfId="33953" xr:uid="{00000000-0005-0000-0000-00003D840000}"/>
    <cellStyle name="Normal 5 10 31 6" xfId="33954" xr:uid="{00000000-0005-0000-0000-00003E840000}"/>
    <cellStyle name="Normal 5 10 31 7" xfId="33955" xr:uid="{00000000-0005-0000-0000-00003F840000}"/>
    <cellStyle name="Normal 5 10 31 8" xfId="33956" xr:uid="{00000000-0005-0000-0000-000040840000}"/>
    <cellStyle name="Normal 5 10 31 9" xfId="33957" xr:uid="{00000000-0005-0000-0000-000041840000}"/>
    <cellStyle name="Normal 5 10 32" xfId="33958" xr:uid="{00000000-0005-0000-0000-000042840000}"/>
    <cellStyle name="Normal 5 10 32 10" xfId="33959" xr:uid="{00000000-0005-0000-0000-000043840000}"/>
    <cellStyle name="Normal 5 10 32 11" xfId="33960" xr:uid="{00000000-0005-0000-0000-000044840000}"/>
    <cellStyle name="Normal 5 10 32 12" xfId="33961" xr:uid="{00000000-0005-0000-0000-000045840000}"/>
    <cellStyle name="Normal 5 10 32 13" xfId="33962" xr:uid="{00000000-0005-0000-0000-000046840000}"/>
    <cellStyle name="Normal 5 10 32 14" xfId="33963" xr:uid="{00000000-0005-0000-0000-000047840000}"/>
    <cellStyle name="Normal 5 10 32 2" xfId="33964" xr:uid="{00000000-0005-0000-0000-000048840000}"/>
    <cellStyle name="Normal 5 10 32 2 10" xfId="33965" xr:uid="{00000000-0005-0000-0000-000049840000}"/>
    <cellStyle name="Normal 5 10 32 2 2" xfId="33966" xr:uid="{00000000-0005-0000-0000-00004A840000}"/>
    <cellStyle name="Normal 5 10 32 2 3" xfId="33967" xr:uid="{00000000-0005-0000-0000-00004B840000}"/>
    <cellStyle name="Normal 5 10 32 2 4" xfId="33968" xr:uid="{00000000-0005-0000-0000-00004C840000}"/>
    <cellStyle name="Normal 5 10 32 2 5" xfId="33969" xr:uid="{00000000-0005-0000-0000-00004D840000}"/>
    <cellStyle name="Normal 5 10 32 2 6" xfId="33970" xr:uid="{00000000-0005-0000-0000-00004E840000}"/>
    <cellStyle name="Normal 5 10 32 2 7" xfId="33971" xr:uid="{00000000-0005-0000-0000-00004F840000}"/>
    <cellStyle name="Normal 5 10 32 2 8" xfId="33972" xr:uid="{00000000-0005-0000-0000-000050840000}"/>
    <cellStyle name="Normal 5 10 32 2 9" xfId="33973" xr:uid="{00000000-0005-0000-0000-000051840000}"/>
    <cellStyle name="Normal 5 10 32 3" xfId="33974" xr:uid="{00000000-0005-0000-0000-000052840000}"/>
    <cellStyle name="Normal 5 10 32 3 10" xfId="33975" xr:uid="{00000000-0005-0000-0000-000053840000}"/>
    <cellStyle name="Normal 5 10 32 3 2" xfId="33976" xr:uid="{00000000-0005-0000-0000-000054840000}"/>
    <cellStyle name="Normal 5 10 32 3 3" xfId="33977" xr:uid="{00000000-0005-0000-0000-000055840000}"/>
    <cellStyle name="Normal 5 10 32 3 4" xfId="33978" xr:uid="{00000000-0005-0000-0000-000056840000}"/>
    <cellStyle name="Normal 5 10 32 3 5" xfId="33979" xr:uid="{00000000-0005-0000-0000-000057840000}"/>
    <cellStyle name="Normal 5 10 32 3 6" xfId="33980" xr:uid="{00000000-0005-0000-0000-000058840000}"/>
    <cellStyle name="Normal 5 10 32 3 7" xfId="33981" xr:uid="{00000000-0005-0000-0000-000059840000}"/>
    <cellStyle name="Normal 5 10 32 3 8" xfId="33982" xr:uid="{00000000-0005-0000-0000-00005A840000}"/>
    <cellStyle name="Normal 5 10 32 3 9" xfId="33983" xr:uid="{00000000-0005-0000-0000-00005B840000}"/>
    <cellStyle name="Normal 5 10 32 4" xfId="33984" xr:uid="{00000000-0005-0000-0000-00005C840000}"/>
    <cellStyle name="Normal 5 10 32 4 10" xfId="33985" xr:uid="{00000000-0005-0000-0000-00005D840000}"/>
    <cellStyle name="Normal 5 10 32 4 2" xfId="33986" xr:uid="{00000000-0005-0000-0000-00005E840000}"/>
    <cellStyle name="Normal 5 10 32 4 3" xfId="33987" xr:uid="{00000000-0005-0000-0000-00005F840000}"/>
    <cellStyle name="Normal 5 10 32 4 4" xfId="33988" xr:uid="{00000000-0005-0000-0000-000060840000}"/>
    <cellStyle name="Normal 5 10 32 4 5" xfId="33989" xr:uid="{00000000-0005-0000-0000-000061840000}"/>
    <cellStyle name="Normal 5 10 32 4 6" xfId="33990" xr:uid="{00000000-0005-0000-0000-000062840000}"/>
    <cellStyle name="Normal 5 10 32 4 7" xfId="33991" xr:uid="{00000000-0005-0000-0000-000063840000}"/>
    <cellStyle name="Normal 5 10 32 4 8" xfId="33992" xr:uid="{00000000-0005-0000-0000-000064840000}"/>
    <cellStyle name="Normal 5 10 32 4 9" xfId="33993" xr:uid="{00000000-0005-0000-0000-000065840000}"/>
    <cellStyle name="Normal 5 10 32 5" xfId="33994" xr:uid="{00000000-0005-0000-0000-000066840000}"/>
    <cellStyle name="Normal 5 10 32 5 10" xfId="33995" xr:uid="{00000000-0005-0000-0000-000067840000}"/>
    <cellStyle name="Normal 5 10 32 5 2" xfId="33996" xr:uid="{00000000-0005-0000-0000-000068840000}"/>
    <cellStyle name="Normal 5 10 32 5 3" xfId="33997" xr:uid="{00000000-0005-0000-0000-000069840000}"/>
    <cellStyle name="Normal 5 10 32 5 4" xfId="33998" xr:uid="{00000000-0005-0000-0000-00006A840000}"/>
    <cellStyle name="Normal 5 10 32 5 5" xfId="33999" xr:uid="{00000000-0005-0000-0000-00006B840000}"/>
    <cellStyle name="Normal 5 10 32 5 6" xfId="34000" xr:uid="{00000000-0005-0000-0000-00006C840000}"/>
    <cellStyle name="Normal 5 10 32 5 7" xfId="34001" xr:uid="{00000000-0005-0000-0000-00006D840000}"/>
    <cellStyle name="Normal 5 10 32 5 8" xfId="34002" xr:uid="{00000000-0005-0000-0000-00006E840000}"/>
    <cellStyle name="Normal 5 10 32 5 9" xfId="34003" xr:uid="{00000000-0005-0000-0000-00006F840000}"/>
    <cellStyle name="Normal 5 10 32 6" xfId="34004" xr:uid="{00000000-0005-0000-0000-000070840000}"/>
    <cellStyle name="Normal 5 10 32 7" xfId="34005" xr:uid="{00000000-0005-0000-0000-000071840000}"/>
    <cellStyle name="Normal 5 10 32 8" xfId="34006" xr:uid="{00000000-0005-0000-0000-000072840000}"/>
    <cellStyle name="Normal 5 10 32 9" xfId="34007" xr:uid="{00000000-0005-0000-0000-000073840000}"/>
    <cellStyle name="Normal 5 10 33" xfId="34008" xr:uid="{00000000-0005-0000-0000-000074840000}"/>
    <cellStyle name="Normal 5 10 33 10" xfId="34009" xr:uid="{00000000-0005-0000-0000-000075840000}"/>
    <cellStyle name="Normal 5 10 33 11" xfId="34010" xr:uid="{00000000-0005-0000-0000-000076840000}"/>
    <cellStyle name="Normal 5 10 33 12" xfId="34011" xr:uid="{00000000-0005-0000-0000-000077840000}"/>
    <cellStyle name="Normal 5 10 33 13" xfId="34012" xr:uid="{00000000-0005-0000-0000-000078840000}"/>
    <cellStyle name="Normal 5 10 33 14" xfId="34013" xr:uid="{00000000-0005-0000-0000-000079840000}"/>
    <cellStyle name="Normal 5 10 33 2" xfId="34014" xr:uid="{00000000-0005-0000-0000-00007A840000}"/>
    <cellStyle name="Normal 5 10 33 2 10" xfId="34015" xr:uid="{00000000-0005-0000-0000-00007B840000}"/>
    <cellStyle name="Normal 5 10 33 2 2" xfId="34016" xr:uid="{00000000-0005-0000-0000-00007C840000}"/>
    <cellStyle name="Normal 5 10 33 2 3" xfId="34017" xr:uid="{00000000-0005-0000-0000-00007D840000}"/>
    <cellStyle name="Normal 5 10 33 2 4" xfId="34018" xr:uid="{00000000-0005-0000-0000-00007E840000}"/>
    <cellStyle name="Normal 5 10 33 2 5" xfId="34019" xr:uid="{00000000-0005-0000-0000-00007F840000}"/>
    <cellStyle name="Normal 5 10 33 2 6" xfId="34020" xr:uid="{00000000-0005-0000-0000-000080840000}"/>
    <cellStyle name="Normal 5 10 33 2 7" xfId="34021" xr:uid="{00000000-0005-0000-0000-000081840000}"/>
    <cellStyle name="Normal 5 10 33 2 8" xfId="34022" xr:uid="{00000000-0005-0000-0000-000082840000}"/>
    <cellStyle name="Normal 5 10 33 2 9" xfId="34023" xr:uid="{00000000-0005-0000-0000-000083840000}"/>
    <cellStyle name="Normal 5 10 33 3" xfId="34024" xr:uid="{00000000-0005-0000-0000-000084840000}"/>
    <cellStyle name="Normal 5 10 33 3 10" xfId="34025" xr:uid="{00000000-0005-0000-0000-000085840000}"/>
    <cellStyle name="Normal 5 10 33 3 2" xfId="34026" xr:uid="{00000000-0005-0000-0000-000086840000}"/>
    <cellStyle name="Normal 5 10 33 3 3" xfId="34027" xr:uid="{00000000-0005-0000-0000-000087840000}"/>
    <cellStyle name="Normal 5 10 33 3 4" xfId="34028" xr:uid="{00000000-0005-0000-0000-000088840000}"/>
    <cellStyle name="Normal 5 10 33 3 5" xfId="34029" xr:uid="{00000000-0005-0000-0000-000089840000}"/>
    <cellStyle name="Normal 5 10 33 3 6" xfId="34030" xr:uid="{00000000-0005-0000-0000-00008A840000}"/>
    <cellStyle name="Normal 5 10 33 3 7" xfId="34031" xr:uid="{00000000-0005-0000-0000-00008B840000}"/>
    <cellStyle name="Normal 5 10 33 3 8" xfId="34032" xr:uid="{00000000-0005-0000-0000-00008C840000}"/>
    <cellStyle name="Normal 5 10 33 3 9" xfId="34033" xr:uid="{00000000-0005-0000-0000-00008D840000}"/>
    <cellStyle name="Normal 5 10 33 4" xfId="34034" xr:uid="{00000000-0005-0000-0000-00008E840000}"/>
    <cellStyle name="Normal 5 10 33 4 10" xfId="34035" xr:uid="{00000000-0005-0000-0000-00008F840000}"/>
    <cellStyle name="Normal 5 10 33 4 2" xfId="34036" xr:uid="{00000000-0005-0000-0000-000090840000}"/>
    <cellStyle name="Normal 5 10 33 4 3" xfId="34037" xr:uid="{00000000-0005-0000-0000-000091840000}"/>
    <cellStyle name="Normal 5 10 33 4 4" xfId="34038" xr:uid="{00000000-0005-0000-0000-000092840000}"/>
    <cellStyle name="Normal 5 10 33 4 5" xfId="34039" xr:uid="{00000000-0005-0000-0000-000093840000}"/>
    <cellStyle name="Normal 5 10 33 4 6" xfId="34040" xr:uid="{00000000-0005-0000-0000-000094840000}"/>
    <cellStyle name="Normal 5 10 33 4 7" xfId="34041" xr:uid="{00000000-0005-0000-0000-000095840000}"/>
    <cellStyle name="Normal 5 10 33 4 8" xfId="34042" xr:uid="{00000000-0005-0000-0000-000096840000}"/>
    <cellStyle name="Normal 5 10 33 4 9" xfId="34043" xr:uid="{00000000-0005-0000-0000-000097840000}"/>
    <cellStyle name="Normal 5 10 33 5" xfId="34044" xr:uid="{00000000-0005-0000-0000-000098840000}"/>
    <cellStyle name="Normal 5 10 33 5 10" xfId="34045" xr:uid="{00000000-0005-0000-0000-000099840000}"/>
    <cellStyle name="Normal 5 10 33 5 2" xfId="34046" xr:uid="{00000000-0005-0000-0000-00009A840000}"/>
    <cellStyle name="Normal 5 10 33 5 3" xfId="34047" xr:uid="{00000000-0005-0000-0000-00009B840000}"/>
    <cellStyle name="Normal 5 10 33 5 4" xfId="34048" xr:uid="{00000000-0005-0000-0000-00009C840000}"/>
    <cellStyle name="Normal 5 10 33 5 5" xfId="34049" xr:uid="{00000000-0005-0000-0000-00009D840000}"/>
    <cellStyle name="Normal 5 10 33 5 6" xfId="34050" xr:uid="{00000000-0005-0000-0000-00009E840000}"/>
    <cellStyle name="Normal 5 10 33 5 7" xfId="34051" xr:uid="{00000000-0005-0000-0000-00009F840000}"/>
    <cellStyle name="Normal 5 10 33 5 8" xfId="34052" xr:uid="{00000000-0005-0000-0000-0000A0840000}"/>
    <cellStyle name="Normal 5 10 33 5 9" xfId="34053" xr:uid="{00000000-0005-0000-0000-0000A1840000}"/>
    <cellStyle name="Normal 5 10 33 6" xfId="34054" xr:uid="{00000000-0005-0000-0000-0000A2840000}"/>
    <cellStyle name="Normal 5 10 33 7" xfId="34055" xr:uid="{00000000-0005-0000-0000-0000A3840000}"/>
    <cellStyle name="Normal 5 10 33 8" xfId="34056" xr:uid="{00000000-0005-0000-0000-0000A4840000}"/>
    <cellStyle name="Normal 5 10 33 9" xfId="34057" xr:uid="{00000000-0005-0000-0000-0000A5840000}"/>
    <cellStyle name="Normal 5 10 34" xfId="34058" xr:uid="{00000000-0005-0000-0000-0000A6840000}"/>
    <cellStyle name="Normal 5 10 34 10" xfId="34059" xr:uid="{00000000-0005-0000-0000-0000A7840000}"/>
    <cellStyle name="Normal 5 10 34 11" xfId="34060" xr:uid="{00000000-0005-0000-0000-0000A8840000}"/>
    <cellStyle name="Normal 5 10 34 12" xfId="34061" xr:uid="{00000000-0005-0000-0000-0000A9840000}"/>
    <cellStyle name="Normal 5 10 34 13" xfId="34062" xr:uid="{00000000-0005-0000-0000-0000AA840000}"/>
    <cellStyle name="Normal 5 10 34 14" xfId="34063" xr:uid="{00000000-0005-0000-0000-0000AB840000}"/>
    <cellStyle name="Normal 5 10 34 2" xfId="34064" xr:uid="{00000000-0005-0000-0000-0000AC840000}"/>
    <cellStyle name="Normal 5 10 34 2 10" xfId="34065" xr:uid="{00000000-0005-0000-0000-0000AD840000}"/>
    <cellStyle name="Normal 5 10 34 2 2" xfId="34066" xr:uid="{00000000-0005-0000-0000-0000AE840000}"/>
    <cellStyle name="Normal 5 10 34 2 3" xfId="34067" xr:uid="{00000000-0005-0000-0000-0000AF840000}"/>
    <cellStyle name="Normal 5 10 34 2 4" xfId="34068" xr:uid="{00000000-0005-0000-0000-0000B0840000}"/>
    <cellStyle name="Normal 5 10 34 2 5" xfId="34069" xr:uid="{00000000-0005-0000-0000-0000B1840000}"/>
    <cellStyle name="Normal 5 10 34 2 6" xfId="34070" xr:uid="{00000000-0005-0000-0000-0000B2840000}"/>
    <cellStyle name="Normal 5 10 34 2 7" xfId="34071" xr:uid="{00000000-0005-0000-0000-0000B3840000}"/>
    <cellStyle name="Normal 5 10 34 2 8" xfId="34072" xr:uid="{00000000-0005-0000-0000-0000B4840000}"/>
    <cellStyle name="Normal 5 10 34 2 9" xfId="34073" xr:uid="{00000000-0005-0000-0000-0000B5840000}"/>
    <cellStyle name="Normal 5 10 34 3" xfId="34074" xr:uid="{00000000-0005-0000-0000-0000B6840000}"/>
    <cellStyle name="Normal 5 10 34 3 10" xfId="34075" xr:uid="{00000000-0005-0000-0000-0000B7840000}"/>
    <cellStyle name="Normal 5 10 34 3 2" xfId="34076" xr:uid="{00000000-0005-0000-0000-0000B8840000}"/>
    <cellStyle name="Normal 5 10 34 3 3" xfId="34077" xr:uid="{00000000-0005-0000-0000-0000B9840000}"/>
    <cellStyle name="Normal 5 10 34 3 4" xfId="34078" xr:uid="{00000000-0005-0000-0000-0000BA840000}"/>
    <cellStyle name="Normal 5 10 34 3 5" xfId="34079" xr:uid="{00000000-0005-0000-0000-0000BB840000}"/>
    <cellStyle name="Normal 5 10 34 3 6" xfId="34080" xr:uid="{00000000-0005-0000-0000-0000BC840000}"/>
    <cellStyle name="Normal 5 10 34 3 7" xfId="34081" xr:uid="{00000000-0005-0000-0000-0000BD840000}"/>
    <cellStyle name="Normal 5 10 34 3 8" xfId="34082" xr:uid="{00000000-0005-0000-0000-0000BE840000}"/>
    <cellStyle name="Normal 5 10 34 3 9" xfId="34083" xr:uid="{00000000-0005-0000-0000-0000BF840000}"/>
    <cellStyle name="Normal 5 10 34 4" xfId="34084" xr:uid="{00000000-0005-0000-0000-0000C0840000}"/>
    <cellStyle name="Normal 5 10 34 4 10" xfId="34085" xr:uid="{00000000-0005-0000-0000-0000C1840000}"/>
    <cellStyle name="Normal 5 10 34 4 2" xfId="34086" xr:uid="{00000000-0005-0000-0000-0000C2840000}"/>
    <cellStyle name="Normal 5 10 34 4 3" xfId="34087" xr:uid="{00000000-0005-0000-0000-0000C3840000}"/>
    <cellStyle name="Normal 5 10 34 4 4" xfId="34088" xr:uid="{00000000-0005-0000-0000-0000C4840000}"/>
    <cellStyle name="Normal 5 10 34 4 5" xfId="34089" xr:uid="{00000000-0005-0000-0000-0000C5840000}"/>
    <cellStyle name="Normal 5 10 34 4 6" xfId="34090" xr:uid="{00000000-0005-0000-0000-0000C6840000}"/>
    <cellStyle name="Normal 5 10 34 4 7" xfId="34091" xr:uid="{00000000-0005-0000-0000-0000C7840000}"/>
    <cellStyle name="Normal 5 10 34 4 8" xfId="34092" xr:uid="{00000000-0005-0000-0000-0000C8840000}"/>
    <cellStyle name="Normal 5 10 34 4 9" xfId="34093" xr:uid="{00000000-0005-0000-0000-0000C9840000}"/>
    <cellStyle name="Normal 5 10 34 5" xfId="34094" xr:uid="{00000000-0005-0000-0000-0000CA840000}"/>
    <cellStyle name="Normal 5 10 34 5 10" xfId="34095" xr:uid="{00000000-0005-0000-0000-0000CB840000}"/>
    <cellStyle name="Normal 5 10 34 5 2" xfId="34096" xr:uid="{00000000-0005-0000-0000-0000CC840000}"/>
    <cellStyle name="Normal 5 10 34 5 3" xfId="34097" xr:uid="{00000000-0005-0000-0000-0000CD840000}"/>
    <cellStyle name="Normal 5 10 34 5 4" xfId="34098" xr:uid="{00000000-0005-0000-0000-0000CE840000}"/>
    <cellStyle name="Normal 5 10 34 5 5" xfId="34099" xr:uid="{00000000-0005-0000-0000-0000CF840000}"/>
    <cellStyle name="Normal 5 10 34 5 6" xfId="34100" xr:uid="{00000000-0005-0000-0000-0000D0840000}"/>
    <cellStyle name="Normal 5 10 34 5 7" xfId="34101" xr:uid="{00000000-0005-0000-0000-0000D1840000}"/>
    <cellStyle name="Normal 5 10 34 5 8" xfId="34102" xr:uid="{00000000-0005-0000-0000-0000D2840000}"/>
    <cellStyle name="Normal 5 10 34 5 9" xfId="34103" xr:uid="{00000000-0005-0000-0000-0000D3840000}"/>
    <cellStyle name="Normal 5 10 34 6" xfId="34104" xr:uid="{00000000-0005-0000-0000-0000D4840000}"/>
    <cellStyle name="Normal 5 10 34 7" xfId="34105" xr:uid="{00000000-0005-0000-0000-0000D5840000}"/>
    <cellStyle name="Normal 5 10 34 8" xfId="34106" xr:uid="{00000000-0005-0000-0000-0000D6840000}"/>
    <cellStyle name="Normal 5 10 34 9" xfId="34107" xr:uid="{00000000-0005-0000-0000-0000D7840000}"/>
    <cellStyle name="Normal 5 10 35" xfId="34108" xr:uid="{00000000-0005-0000-0000-0000D8840000}"/>
    <cellStyle name="Normal 5 10 35 10" xfId="34109" xr:uid="{00000000-0005-0000-0000-0000D9840000}"/>
    <cellStyle name="Normal 5 10 35 2" xfId="34110" xr:uid="{00000000-0005-0000-0000-0000DA840000}"/>
    <cellStyle name="Normal 5 10 35 3" xfId="34111" xr:uid="{00000000-0005-0000-0000-0000DB840000}"/>
    <cellStyle name="Normal 5 10 35 4" xfId="34112" xr:uid="{00000000-0005-0000-0000-0000DC840000}"/>
    <cellStyle name="Normal 5 10 35 5" xfId="34113" xr:uid="{00000000-0005-0000-0000-0000DD840000}"/>
    <cellStyle name="Normal 5 10 35 6" xfId="34114" xr:uid="{00000000-0005-0000-0000-0000DE840000}"/>
    <cellStyle name="Normal 5 10 35 7" xfId="34115" xr:uid="{00000000-0005-0000-0000-0000DF840000}"/>
    <cellStyle name="Normal 5 10 35 8" xfId="34116" xr:uid="{00000000-0005-0000-0000-0000E0840000}"/>
    <cellStyle name="Normal 5 10 35 9" xfId="34117" xr:uid="{00000000-0005-0000-0000-0000E1840000}"/>
    <cellStyle name="Normal 5 10 36" xfId="34118" xr:uid="{00000000-0005-0000-0000-0000E2840000}"/>
    <cellStyle name="Normal 5 10 36 10" xfId="34119" xr:uid="{00000000-0005-0000-0000-0000E3840000}"/>
    <cellStyle name="Normal 5 10 36 2" xfId="34120" xr:uid="{00000000-0005-0000-0000-0000E4840000}"/>
    <cellStyle name="Normal 5 10 36 3" xfId="34121" xr:uid="{00000000-0005-0000-0000-0000E5840000}"/>
    <cellStyle name="Normal 5 10 36 4" xfId="34122" xr:uid="{00000000-0005-0000-0000-0000E6840000}"/>
    <cellStyle name="Normal 5 10 36 5" xfId="34123" xr:uid="{00000000-0005-0000-0000-0000E7840000}"/>
    <cellStyle name="Normal 5 10 36 6" xfId="34124" xr:uid="{00000000-0005-0000-0000-0000E8840000}"/>
    <cellStyle name="Normal 5 10 36 7" xfId="34125" xr:uid="{00000000-0005-0000-0000-0000E9840000}"/>
    <cellStyle name="Normal 5 10 36 8" xfId="34126" xr:uid="{00000000-0005-0000-0000-0000EA840000}"/>
    <cellStyle name="Normal 5 10 36 9" xfId="34127" xr:uid="{00000000-0005-0000-0000-0000EB840000}"/>
    <cellStyle name="Normal 5 10 37" xfId="34128" xr:uid="{00000000-0005-0000-0000-0000EC840000}"/>
    <cellStyle name="Normal 5 10 37 10" xfId="34129" xr:uid="{00000000-0005-0000-0000-0000ED840000}"/>
    <cellStyle name="Normal 5 10 37 2" xfId="34130" xr:uid="{00000000-0005-0000-0000-0000EE840000}"/>
    <cellStyle name="Normal 5 10 37 3" xfId="34131" xr:uid="{00000000-0005-0000-0000-0000EF840000}"/>
    <cellStyle name="Normal 5 10 37 4" xfId="34132" xr:uid="{00000000-0005-0000-0000-0000F0840000}"/>
    <cellStyle name="Normal 5 10 37 5" xfId="34133" xr:uid="{00000000-0005-0000-0000-0000F1840000}"/>
    <cellStyle name="Normal 5 10 37 6" xfId="34134" xr:uid="{00000000-0005-0000-0000-0000F2840000}"/>
    <cellStyle name="Normal 5 10 37 7" xfId="34135" xr:uid="{00000000-0005-0000-0000-0000F3840000}"/>
    <cellStyle name="Normal 5 10 37 8" xfId="34136" xr:uid="{00000000-0005-0000-0000-0000F4840000}"/>
    <cellStyle name="Normal 5 10 37 9" xfId="34137" xr:uid="{00000000-0005-0000-0000-0000F5840000}"/>
    <cellStyle name="Normal 5 10 38" xfId="34138" xr:uid="{00000000-0005-0000-0000-0000F6840000}"/>
    <cellStyle name="Normal 5 10 38 10" xfId="34139" xr:uid="{00000000-0005-0000-0000-0000F7840000}"/>
    <cellStyle name="Normal 5 10 38 2" xfId="34140" xr:uid="{00000000-0005-0000-0000-0000F8840000}"/>
    <cellStyle name="Normal 5 10 38 3" xfId="34141" xr:uid="{00000000-0005-0000-0000-0000F9840000}"/>
    <cellStyle name="Normal 5 10 38 4" xfId="34142" xr:uid="{00000000-0005-0000-0000-0000FA840000}"/>
    <cellStyle name="Normal 5 10 38 5" xfId="34143" xr:uid="{00000000-0005-0000-0000-0000FB840000}"/>
    <cellStyle name="Normal 5 10 38 6" xfId="34144" xr:uid="{00000000-0005-0000-0000-0000FC840000}"/>
    <cellStyle name="Normal 5 10 38 7" xfId="34145" xr:uid="{00000000-0005-0000-0000-0000FD840000}"/>
    <cellStyle name="Normal 5 10 38 8" xfId="34146" xr:uid="{00000000-0005-0000-0000-0000FE840000}"/>
    <cellStyle name="Normal 5 10 38 9" xfId="34147" xr:uid="{00000000-0005-0000-0000-0000FF840000}"/>
    <cellStyle name="Normal 5 10 39" xfId="34148" xr:uid="{00000000-0005-0000-0000-000000850000}"/>
    <cellStyle name="Normal 5 10 4" xfId="34149" xr:uid="{00000000-0005-0000-0000-000001850000}"/>
    <cellStyle name="Normal 5 10 4 10" xfId="34150" xr:uid="{00000000-0005-0000-0000-000002850000}"/>
    <cellStyle name="Normal 5 10 4 11" xfId="34151" xr:uid="{00000000-0005-0000-0000-000003850000}"/>
    <cellStyle name="Normal 5 10 4 12" xfId="34152" xr:uid="{00000000-0005-0000-0000-000004850000}"/>
    <cellStyle name="Normal 5 10 4 13" xfId="34153" xr:uid="{00000000-0005-0000-0000-000005850000}"/>
    <cellStyle name="Normal 5 10 4 14" xfId="34154" xr:uid="{00000000-0005-0000-0000-000006850000}"/>
    <cellStyle name="Normal 5 10 4 2" xfId="34155" xr:uid="{00000000-0005-0000-0000-000007850000}"/>
    <cellStyle name="Normal 5 10 4 2 10" xfId="34156" xr:uid="{00000000-0005-0000-0000-000008850000}"/>
    <cellStyle name="Normal 5 10 4 2 2" xfId="34157" xr:uid="{00000000-0005-0000-0000-000009850000}"/>
    <cellStyle name="Normal 5 10 4 2 3" xfId="34158" xr:uid="{00000000-0005-0000-0000-00000A850000}"/>
    <cellStyle name="Normal 5 10 4 2 4" xfId="34159" xr:uid="{00000000-0005-0000-0000-00000B850000}"/>
    <cellStyle name="Normal 5 10 4 2 5" xfId="34160" xr:uid="{00000000-0005-0000-0000-00000C850000}"/>
    <cellStyle name="Normal 5 10 4 2 6" xfId="34161" xr:uid="{00000000-0005-0000-0000-00000D850000}"/>
    <cellStyle name="Normal 5 10 4 2 7" xfId="34162" xr:uid="{00000000-0005-0000-0000-00000E850000}"/>
    <cellStyle name="Normal 5 10 4 2 8" xfId="34163" xr:uid="{00000000-0005-0000-0000-00000F850000}"/>
    <cellStyle name="Normal 5 10 4 2 9" xfId="34164" xr:uid="{00000000-0005-0000-0000-000010850000}"/>
    <cellStyle name="Normal 5 10 4 3" xfId="34165" xr:uid="{00000000-0005-0000-0000-000011850000}"/>
    <cellStyle name="Normal 5 10 4 3 10" xfId="34166" xr:uid="{00000000-0005-0000-0000-000012850000}"/>
    <cellStyle name="Normal 5 10 4 3 2" xfId="34167" xr:uid="{00000000-0005-0000-0000-000013850000}"/>
    <cellStyle name="Normal 5 10 4 3 3" xfId="34168" xr:uid="{00000000-0005-0000-0000-000014850000}"/>
    <cellStyle name="Normal 5 10 4 3 4" xfId="34169" xr:uid="{00000000-0005-0000-0000-000015850000}"/>
    <cellStyle name="Normal 5 10 4 3 5" xfId="34170" xr:uid="{00000000-0005-0000-0000-000016850000}"/>
    <cellStyle name="Normal 5 10 4 3 6" xfId="34171" xr:uid="{00000000-0005-0000-0000-000017850000}"/>
    <cellStyle name="Normal 5 10 4 3 7" xfId="34172" xr:uid="{00000000-0005-0000-0000-000018850000}"/>
    <cellStyle name="Normal 5 10 4 3 8" xfId="34173" xr:uid="{00000000-0005-0000-0000-000019850000}"/>
    <cellStyle name="Normal 5 10 4 3 9" xfId="34174" xr:uid="{00000000-0005-0000-0000-00001A850000}"/>
    <cellStyle name="Normal 5 10 4 4" xfId="34175" xr:uid="{00000000-0005-0000-0000-00001B850000}"/>
    <cellStyle name="Normal 5 10 4 4 10" xfId="34176" xr:uid="{00000000-0005-0000-0000-00001C850000}"/>
    <cellStyle name="Normal 5 10 4 4 2" xfId="34177" xr:uid="{00000000-0005-0000-0000-00001D850000}"/>
    <cellStyle name="Normal 5 10 4 4 3" xfId="34178" xr:uid="{00000000-0005-0000-0000-00001E850000}"/>
    <cellStyle name="Normal 5 10 4 4 4" xfId="34179" xr:uid="{00000000-0005-0000-0000-00001F850000}"/>
    <cellStyle name="Normal 5 10 4 4 5" xfId="34180" xr:uid="{00000000-0005-0000-0000-000020850000}"/>
    <cellStyle name="Normal 5 10 4 4 6" xfId="34181" xr:uid="{00000000-0005-0000-0000-000021850000}"/>
    <cellStyle name="Normal 5 10 4 4 7" xfId="34182" xr:uid="{00000000-0005-0000-0000-000022850000}"/>
    <cellStyle name="Normal 5 10 4 4 8" xfId="34183" xr:uid="{00000000-0005-0000-0000-000023850000}"/>
    <cellStyle name="Normal 5 10 4 4 9" xfId="34184" xr:uid="{00000000-0005-0000-0000-000024850000}"/>
    <cellStyle name="Normal 5 10 4 5" xfId="34185" xr:uid="{00000000-0005-0000-0000-000025850000}"/>
    <cellStyle name="Normal 5 10 4 5 10" xfId="34186" xr:uid="{00000000-0005-0000-0000-000026850000}"/>
    <cellStyle name="Normal 5 10 4 5 2" xfId="34187" xr:uid="{00000000-0005-0000-0000-000027850000}"/>
    <cellStyle name="Normal 5 10 4 5 3" xfId="34188" xr:uid="{00000000-0005-0000-0000-000028850000}"/>
    <cellStyle name="Normal 5 10 4 5 4" xfId="34189" xr:uid="{00000000-0005-0000-0000-000029850000}"/>
    <cellStyle name="Normal 5 10 4 5 5" xfId="34190" xr:uid="{00000000-0005-0000-0000-00002A850000}"/>
    <cellStyle name="Normal 5 10 4 5 6" xfId="34191" xr:uid="{00000000-0005-0000-0000-00002B850000}"/>
    <cellStyle name="Normal 5 10 4 5 7" xfId="34192" xr:uid="{00000000-0005-0000-0000-00002C850000}"/>
    <cellStyle name="Normal 5 10 4 5 8" xfId="34193" xr:uid="{00000000-0005-0000-0000-00002D850000}"/>
    <cellStyle name="Normal 5 10 4 5 9" xfId="34194" xr:uid="{00000000-0005-0000-0000-00002E850000}"/>
    <cellStyle name="Normal 5 10 4 6" xfId="34195" xr:uid="{00000000-0005-0000-0000-00002F850000}"/>
    <cellStyle name="Normal 5 10 4 7" xfId="34196" xr:uid="{00000000-0005-0000-0000-000030850000}"/>
    <cellStyle name="Normal 5 10 4 8" xfId="34197" xr:uid="{00000000-0005-0000-0000-000031850000}"/>
    <cellStyle name="Normal 5 10 4 9" xfId="34198" xr:uid="{00000000-0005-0000-0000-000032850000}"/>
    <cellStyle name="Normal 5 10 40" xfId="34199" xr:uid="{00000000-0005-0000-0000-000033850000}"/>
    <cellStyle name="Normal 5 10 41" xfId="34200" xr:uid="{00000000-0005-0000-0000-000034850000}"/>
    <cellStyle name="Normal 5 10 42" xfId="34201" xr:uid="{00000000-0005-0000-0000-000035850000}"/>
    <cellStyle name="Normal 5 10 43" xfId="34202" xr:uid="{00000000-0005-0000-0000-000036850000}"/>
    <cellStyle name="Normal 5 10 44" xfId="34203" xr:uid="{00000000-0005-0000-0000-000037850000}"/>
    <cellStyle name="Normal 5 10 45" xfId="34204" xr:uid="{00000000-0005-0000-0000-000038850000}"/>
    <cellStyle name="Normal 5 10 46" xfId="34205" xr:uid="{00000000-0005-0000-0000-000039850000}"/>
    <cellStyle name="Normal 5 10 47" xfId="34206" xr:uid="{00000000-0005-0000-0000-00003A850000}"/>
    <cellStyle name="Normal 5 10 48" xfId="34207" xr:uid="{00000000-0005-0000-0000-00003B850000}"/>
    <cellStyle name="Normal 5 10 49" xfId="34208" xr:uid="{00000000-0005-0000-0000-00003C850000}"/>
    <cellStyle name="Normal 5 10 5" xfId="34209" xr:uid="{00000000-0005-0000-0000-00003D850000}"/>
    <cellStyle name="Normal 5 10 5 10" xfId="34210" xr:uid="{00000000-0005-0000-0000-00003E850000}"/>
    <cellStyle name="Normal 5 10 5 11" xfId="34211" xr:uid="{00000000-0005-0000-0000-00003F850000}"/>
    <cellStyle name="Normal 5 10 5 12" xfId="34212" xr:uid="{00000000-0005-0000-0000-000040850000}"/>
    <cellStyle name="Normal 5 10 5 13" xfId="34213" xr:uid="{00000000-0005-0000-0000-000041850000}"/>
    <cellStyle name="Normal 5 10 5 14" xfId="34214" xr:uid="{00000000-0005-0000-0000-000042850000}"/>
    <cellStyle name="Normal 5 10 5 2" xfId="34215" xr:uid="{00000000-0005-0000-0000-000043850000}"/>
    <cellStyle name="Normal 5 10 5 2 10" xfId="34216" xr:uid="{00000000-0005-0000-0000-000044850000}"/>
    <cellStyle name="Normal 5 10 5 2 2" xfId="34217" xr:uid="{00000000-0005-0000-0000-000045850000}"/>
    <cellStyle name="Normal 5 10 5 2 3" xfId="34218" xr:uid="{00000000-0005-0000-0000-000046850000}"/>
    <cellStyle name="Normal 5 10 5 2 4" xfId="34219" xr:uid="{00000000-0005-0000-0000-000047850000}"/>
    <cellStyle name="Normal 5 10 5 2 5" xfId="34220" xr:uid="{00000000-0005-0000-0000-000048850000}"/>
    <cellStyle name="Normal 5 10 5 2 6" xfId="34221" xr:uid="{00000000-0005-0000-0000-000049850000}"/>
    <cellStyle name="Normal 5 10 5 2 7" xfId="34222" xr:uid="{00000000-0005-0000-0000-00004A850000}"/>
    <cellStyle name="Normal 5 10 5 2 8" xfId="34223" xr:uid="{00000000-0005-0000-0000-00004B850000}"/>
    <cellStyle name="Normal 5 10 5 2 9" xfId="34224" xr:uid="{00000000-0005-0000-0000-00004C850000}"/>
    <cellStyle name="Normal 5 10 5 3" xfId="34225" xr:uid="{00000000-0005-0000-0000-00004D850000}"/>
    <cellStyle name="Normal 5 10 5 3 10" xfId="34226" xr:uid="{00000000-0005-0000-0000-00004E850000}"/>
    <cellStyle name="Normal 5 10 5 3 2" xfId="34227" xr:uid="{00000000-0005-0000-0000-00004F850000}"/>
    <cellStyle name="Normal 5 10 5 3 3" xfId="34228" xr:uid="{00000000-0005-0000-0000-000050850000}"/>
    <cellStyle name="Normal 5 10 5 3 4" xfId="34229" xr:uid="{00000000-0005-0000-0000-000051850000}"/>
    <cellStyle name="Normal 5 10 5 3 5" xfId="34230" xr:uid="{00000000-0005-0000-0000-000052850000}"/>
    <cellStyle name="Normal 5 10 5 3 6" xfId="34231" xr:uid="{00000000-0005-0000-0000-000053850000}"/>
    <cellStyle name="Normal 5 10 5 3 7" xfId="34232" xr:uid="{00000000-0005-0000-0000-000054850000}"/>
    <cellStyle name="Normal 5 10 5 3 8" xfId="34233" xr:uid="{00000000-0005-0000-0000-000055850000}"/>
    <cellStyle name="Normal 5 10 5 3 9" xfId="34234" xr:uid="{00000000-0005-0000-0000-000056850000}"/>
    <cellStyle name="Normal 5 10 5 4" xfId="34235" xr:uid="{00000000-0005-0000-0000-000057850000}"/>
    <cellStyle name="Normal 5 10 5 4 10" xfId="34236" xr:uid="{00000000-0005-0000-0000-000058850000}"/>
    <cellStyle name="Normal 5 10 5 4 2" xfId="34237" xr:uid="{00000000-0005-0000-0000-000059850000}"/>
    <cellStyle name="Normal 5 10 5 4 3" xfId="34238" xr:uid="{00000000-0005-0000-0000-00005A850000}"/>
    <cellStyle name="Normal 5 10 5 4 4" xfId="34239" xr:uid="{00000000-0005-0000-0000-00005B850000}"/>
    <cellStyle name="Normal 5 10 5 4 5" xfId="34240" xr:uid="{00000000-0005-0000-0000-00005C850000}"/>
    <cellStyle name="Normal 5 10 5 4 6" xfId="34241" xr:uid="{00000000-0005-0000-0000-00005D850000}"/>
    <cellStyle name="Normal 5 10 5 4 7" xfId="34242" xr:uid="{00000000-0005-0000-0000-00005E850000}"/>
    <cellStyle name="Normal 5 10 5 4 8" xfId="34243" xr:uid="{00000000-0005-0000-0000-00005F850000}"/>
    <cellStyle name="Normal 5 10 5 4 9" xfId="34244" xr:uid="{00000000-0005-0000-0000-000060850000}"/>
    <cellStyle name="Normal 5 10 5 5" xfId="34245" xr:uid="{00000000-0005-0000-0000-000061850000}"/>
    <cellStyle name="Normal 5 10 5 5 10" xfId="34246" xr:uid="{00000000-0005-0000-0000-000062850000}"/>
    <cellStyle name="Normal 5 10 5 5 2" xfId="34247" xr:uid="{00000000-0005-0000-0000-000063850000}"/>
    <cellStyle name="Normal 5 10 5 5 3" xfId="34248" xr:uid="{00000000-0005-0000-0000-000064850000}"/>
    <cellStyle name="Normal 5 10 5 5 4" xfId="34249" xr:uid="{00000000-0005-0000-0000-000065850000}"/>
    <cellStyle name="Normal 5 10 5 5 5" xfId="34250" xr:uid="{00000000-0005-0000-0000-000066850000}"/>
    <cellStyle name="Normal 5 10 5 5 6" xfId="34251" xr:uid="{00000000-0005-0000-0000-000067850000}"/>
    <cellStyle name="Normal 5 10 5 5 7" xfId="34252" xr:uid="{00000000-0005-0000-0000-000068850000}"/>
    <cellStyle name="Normal 5 10 5 5 8" xfId="34253" xr:uid="{00000000-0005-0000-0000-000069850000}"/>
    <cellStyle name="Normal 5 10 5 5 9" xfId="34254" xr:uid="{00000000-0005-0000-0000-00006A850000}"/>
    <cellStyle name="Normal 5 10 5 6" xfId="34255" xr:uid="{00000000-0005-0000-0000-00006B850000}"/>
    <cellStyle name="Normal 5 10 5 7" xfId="34256" xr:uid="{00000000-0005-0000-0000-00006C850000}"/>
    <cellStyle name="Normal 5 10 5 8" xfId="34257" xr:uid="{00000000-0005-0000-0000-00006D850000}"/>
    <cellStyle name="Normal 5 10 5 9" xfId="34258" xr:uid="{00000000-0005-0000-0000-00006E850000}"/>
    <cellStyle name="Normal 5 10 6" xfId="34259" xr:uid="{00000000-0005-0000-0000-00006F850000}"/>
    <cellStyle name="Normal 5 10 6 10" xfId="34260" xr:uid="{00000000-0005-0000-0000-000070850000}"/>
    <cellStyle name="Normal 5 10 6 11" xfId="34261" xr:uid="{00000000-0005-0000-0000-000071850000}"/>
    <cellStyle name="Normal 5 10 6 12" xfId="34262" xr:uid="{00000000-0005-0000-0000-000072850000}"/>
    <cellStyle name="Normal 5 10 6 13" xfId="34263" xr:uid="{00000000-0005-0000-0000-000073850000}"/>
    <cellStyle name="Normal 5 10 6 14" xfId="34264" xr:uid="{00000000-0005-0000-0000-000074850000}"/>
    <cellStyle name="Normal 5 10 6 2" xfId="34265" xr:uid="{00000000-0005-0000-0000-000075850000}"/>
    <cellStyle name="Normal 5 10 6 2 10" xfId="34266" xr:uid="{00000000-0005-0000-0000-000076850000}"/>
    <cellStyle name="Normal 5 10 6 2 2" xfId="34267" xr:uid="{00000000-0005-0000-0000-000077850000}"/>
    <cellStyle name="Normal 5 10 6 2 3" xfId="34268" xr:uid="{00000000-0005-0000-0000-000078850000}"/>
    <cellStyle name="Normal 5 10 6 2 4" xfId="34269" xr:uid="{00000000-0005-0000-0000-000079850000}"/>
    <cellStyle name="Normal 5 10 6 2 5" xfId="34270" xr:uid="{00000000-0005-0000-0000-00007A850000}"/>
    <cellStyle name="Normal 5 10 6 2 6" xfId="34271" xr:uid="{00000000-0005-0000-0000-00007B850000}"/>
    <cellStyle name="Normal 5 10 6 2 7" xfId="34272" xr:uid="{00000000-0005-0000-0000-00007C850000}"/>
    <cellStyle name="Normal 5 10 6 2 8" xfId="34273" xr:uid="{00000000-0005-0000-0000-00007D850000}"/>
    <cellStyle name="Normal 5 10 6 2 9" xfId="34274" xr:uid="{00000000-0005-0000-0000-00007E850000}"/>
    <cellStyle name="Normal 5 10 6 3" xfId="34275" xr:uid="{00000000-0005-0000-0000-00007F850000}"/>
    <cellStyle name="Normal 5 10 6 3 10" xfId="34276" xr:uid="{00000000-0005-0000-0000-000080850000}"/>
    <cellStyle name="Normal 5 10 6 3 2" xfId="34277" xr:uid="{00000000-0005-0000-0000-000081850000}"/>
    <cellStyle name="Normal 5 10 6 3 3" xfId="34278" xr:uid="{00000000-0005-0000-0000-000082850000}"/>
    <cellStyle name="Normal 5 10 6 3 4" xfId="34279" xr:uid="{00000000-0005-0000-0000-000083850000}"/>
    <cellStyle name="Normal 5 10 6 3 5" xfId="34280" xr:uid="{00000000-0005-0000-0000-000084850000}"/>
    <cellStyle name="Normal 5 10 6 3 6" xfId="34281" xr:uid="{00000000-0005-0000-0000-000085850000}"/>
    <cellStyle name="Normal 5 10 6 3 7" xfId="34282" xr:uid="{00000000-0005-0000-0000-000086850000}"/>
    <cellStyle name="Normal 5 10 6 3 8" xfId="34283" xr:uid="{00000000-0005-0000-0000-000087850000}"/>
    <cellStyle name="Normal 5 10 6 3 9" xfId="34284" xr:uid="{00000000-0005-0000-0000-000088850000}"/>
    <cellStyle name="Normal 5 10 6 4" xfId="34285" xr:uid="{00000000-0005-0000-0000-000089850000}"/>
    <cellStyle name="Normal 5 10 6 4 10" xfId="34286" xr:uid="{00000000-0005-0000-0000-00008A850000}"/>
    <cellStyle name="Normal 5 10 6 4 2" xfId="34287" xr:uid="{00000000-0005-0000-0000-00008B850000}"/>
    <cellStyle name="Normal 5 10 6 4 3" xfId="34288" xr:uid="{00000000-0005-0000-0000-00008C850000}"/>
    <cellStyle name="Normal 5 10 6 4 4" xfId="34289" xr:uid="{00000000-0005-0000-0000-00008D850000}"/>
    <cellStyle name="Normal 5 10 6 4 5" xfId="34290" xr:uid="{00000000-0005-0000-0000-00008E850000}"/>
    <cellStyle name="Normal 5 10 6 4 6" xfId="34291" xr:uid="{00000000-0005-0000-0000-00008F850000}"/>
    <cellStyle name="Normal 5 10 6 4 7" xfId="34292" xr:uid="{00000000-0005-0000-0000-000090850000}"/>
    <cellStyle name="Normal 5 10 6 4 8" xfId="34293" xr:uid="{00000000-0005-0000-0000-000091850000}"/>
    <cellStyle name="Normal 5 10 6 4 9" xfId="34294" xr:uid="{00000000-0005-0000-0000-000092850000}"/>
    <cellStyle name="Normal 5 10 6 5" xfId="34295" xr:uid="{00000000-0005-0000-0000-000093850000}"/>
    <cellStyle name="Normal 5 10 6 5 10" xfId="34296" xr:uid="{00000000-0005-0000-0000-000094850000}"/>
    <cellStyle name="Normal 5 10 6 5 2" xfId="34297" xr:uid="{00000000-0005-0000-0000-000095850000}"/>
    <cellStyle name="Normal 5 10 6 5 3" xfId="34298" xr:uid="{00000000-0005-0000-0000-000096850000}"/>
    <cellStyle name="Normal 5 10 6 5 4" xfId="34299" xr:uid="{00000000-0005-0000-0000-000097850000}"/>
    <cellStyle name="Normal 5 10 6 5 5" xfId="34300" xr:uid="{00000000-0005-0000-0000-000098850000}"/>
    <cellStyle name="Normal 5 10 6 5 6" xfId="34301" xr:uid="{00000000-0005-0000-0000-000099850000}"/>
    <cellStyle name="Normal 5 10 6 5 7" xfId="34302" xr:uid="{00000000-0005-0000-0000-00009A850000}"/>
    <cellStyle name="Normal 5 10 6 5 8" xfId="34303" xr:uid="{00000000-0005-0000-0000-00009B850000}"/>
    <cellStyle name="Normal 5 10 6 5 9" xfId="34304" xr:uid="{00000000-0005-0000-0000-00009C850000}"/>
    <cellStyle name="Normal 5 10 6 6" xfId="34305" xr:uid="{00000000-0005-0000-0000-00009D850000}"/>
    <cellStyle name="Normal 5 10 6 7" xfId="34306" xr:uid="{00000000-0005-0000-0000-00009E850000}"/>
    <cellStyle name="Normal 5 10 6 8" xfId="34307" xr:uid="{00000000-0005-0000-0000-00009F850000}"/>
    <cellStyle name="Normal 5 10 6 9" xfId="34308" xr:uid="{00000000-0005-0000-0000-0000A0850000}"/>
    <cellStyle name="Normal 5 10 7" xfId="34309" xr:uid="{00000000-0005-0000-0000-0000A1850000}"/>
    <cellStyle name="Normal 5 10 7 10" xfId="34310" xr:uid="{00000000-0005-0000-0000-0000A2850000}"/>
    <cellStyle name="Normal 5 10 7 11" xfId="34311" xr:uid="{00000000-0005-0000-0000-0000A3850000}"/>
    <cellStyle name="Normal 5 10 7 12" xfId="34312" xr:uid="{00000000-0005-0000-0000-0000A4850000}"/>
    <cellStyle name="Normal 5 10 7 13" xfId="34313" xr:uid="{00000000-0005-0000-0000-0000A5850000}"/>
    <cellStyle name="Normal 5 10 7 14" xfId="34314" xr:uid="{00000000-0005-0000-0000-0000A6850000}"/>
    <cellStyle name="Normal 5 10 7 2" xfId="34315" xr:uid="{00000000-0005-0000-0000-0000A7850000}"/>
    <cellStyle name="Normal 5 10 7 2 10" xfId="34316" xr:uid="{00000000-0005-0000-0000-0000A8850000}"/>
    <cellStyle name="Normal 5 10 7 2 2" xfId="34317" xr:uid="{00000000-0005-0000-0000-0000A9850000}"/>
    <cellStyle name="Normal 5 10 7 2 3" xfId="34318" xr:uid="{00000000-0005-0000-0000-0000AA850000}"/>
    <cellStyle name="Normal 5 10 7 2 4" xfId="34319" xr:uid="{00000000-0005-0000-0000-0000AB850000}"/>
    <cellStyle name="Normal 5 10 7 2 5" xfId="34320" xr:uid="{00000000-0005-0000-0000-0000AC850000}"/>
    <cellStyle name="Normal 5 10 7 2 6" xfId="34321" xr:uid="{00000000-0005-0000-0000-0000AD850000}"/>
    <cellStyle name="Normal 5 10 7 2 7" xfId="34322" xr:uid="{00000000-0005-0000-0000-0000AE850000}"/>
    <cellStyle name="Normal 5 10 7 2 8" xfId="34323" xr:uid="{00000000-0005-0000-0000-0000AF850000}"/>
    <cellStyle name="Normal 5 10 7 2 9" xfId="34324" xr:uid="{00000000-0005-0000-0000-0000B0850000}"/>
    <cellStyle name="Normal 5 10 7 3" xfId="34325" xr:uid="{00000000-0005-0000-0000-0000B1850000}"/>
    <cellStyle name="Normal 5 10 7 3 10" xfId="34326" xr:uid="{00000000-0005-0000-0000-0000B2850000}"/>
    <cellStyle name="Normal 5 10 7 3 2" xfId="34327" xr:uid="{00000000-0005-0000-0000-0000B3850000}"/>
    <cellStyle name="Normal 5 10 7 3 3" xfId="34328" xr:uid="{00000000-0005-0000-0000-0000B4850000}"/>
    <cellStyle name="Normal 5 10 7 3 4" xfId="34329" xr:uid="{00000000-0005-0000-0000-0000B5850000}"/>
    <cellStyle name="Normal 5 10 7 3 5" xfId="34330" xr:uid="{00000000-0005-0000-0000-0000B6850000}"/>
    <cellStyle name="Normal 5 10 7 3 6" xfId="34331" xr:uid="{00000000-0005-0000-0000-0000B7850000}"/>
    <cellStyle name="Normal 5 10 7 3 7" xfId="34332" xr:uid="{00000000-0005-0000-0000-0000B8850000}"/>
    <cellStyle name="Normal 5 10 7 3 8" xfId="34333" xr:uid="{00000000-0005-0000-0000-0000B9850000}"/>
    <cellStyle name="Normal 5 10 7 3 9" xfId="34334" xr:uid="{00000000-0005-0000-0000-0000BA850000}"/>
    <cellStyle name="Normal 5 10 7 4" xfId="34335" xr:uid="{00000000-0005-0000-0000-0000BB850000}"/>
    <cellStyle name="Normal 5 10 7 4 10" xfId="34336" xr:uid="{00000000-0005-0000-0000-0000BC850000}"/>
    <cellStyle name="Normal 5 10 7 4 2" xfId="34337" xr:uid="{00000000-0005-0000-0000-0000BD850000}"/>
    <cellStyle name="Normal 5 10 7 4 3" xfId="34338" xr:uid="{00000000-0005-0000-0000-0000BE850000}"/>
    <cellStyle name="Normal 5 10 7 4 4" xfId="34339" xr:uid="{00000000-0005-0000-0000-0000BF850000}"/>
    <cellStyle name="Normal 5 10 7 4 5" xfId="34340" xr:uid="{00000000-0005-0000-0000-0000C0850000}"/>
    <cellStyle name="Normal 5 10 7 4 6" xfId="34341" xr:uid="{00000000-0005-0000-0000-0000C1850000}"/>
    <cellStyle name="Normal 5 10 7 4 7" xfId="34342" xr:uid="{00000000-0005-0000-0000-0000C2850000}"/>
    <cellStyle name="Normal 5 10 7 4 8" xfId="34343" xr:uid="{00000000-0005-0000-0000-0000C3850000}"/>
    <cellStyle name="Normal 5 10 7 4 9" xfId="34344" xr:uid="{00000000-0005-0000-0000-0000C4850000}"/>
    <cellStyle name="Normal 5 10 7 5" xfId="34345" xr:uid="{00000000-0005-0000-0000-0000C5850000}"/>
    <cellStyle name="Normal 5 10 7 5 10" xfId="34346" xr:uid="{00000000-0005-0000-0000-0000C6850000}"/>
    <cellStyle name="Normal 5 10 7 5 2" xfId="34347" xr:uid="{00000000-0005-0000-0000-0000C7850000}"/>
    <cellStyle name="Normal 5 10 7 5 3" xfId="34348" xr:uid="{00000000-0005-0000-0000-0000C8850000}"/>
    <cellStyle name="Normal 5 10 7 5 4" xfId="34349" xr:uid="{00000000-0005-0000-0000-0000C9850000}"/>
    <cellStyle name="Normal 5 10 7 5 5" xfId="34350" xr:uid="{00000000-0005-0000-0000-0000CA850000}"/>
    <cellStyle name="Normal 5 10 7 5 6" xfId="34351" xr:uid="{00000000-0005-0000-0000-0000CB850000}"/>
    <cellStyle name="Normal 5 10 7 5 7" xfId="34352" xr:uid="{00000000-0005-0000-0000-0000CC850000}"/>
    <cellStyle name="Normal 5 10 7 5 8" xfId="34353" xr:uid="{00000000-0005-0000-0000-0000CD850000}"/>
    <cellStyle name="Normal 5 10 7 5 9" xfId="34354" xr:uid="{00000000-0005-0000-0000-0000CE850000}"/>
    <cellStyle name="Normal 5 10 7 6" xfId="34355" xr:uid="{00000000-0005-0000-0000-0000CF850000}"/>
    <cellStyle name="Normal 5 10 7 7" xfId="34356" xr:uid="{00000000-0005-0000-0000-0000D0850000}"/>
    <cellStyle name="Normal 5 10 7 8" xfId="34357" xr:uid="{00000000-0005-0000-0000-0000D1850000}"/>
    <cellStyle name="Normal 5 10 7 9" xfId="34358" xr:uid="{00000000-0005-0000-0000-0000D2850000}"/>
    <cellStyle name="Normal 5 10 8" xfId="34359" xr:uid="{00000000-0005-0000-0000-0000D3850000}"/>
    <cellStyle name="Normal 5 10 8 10" xfId="34360" xr:uid="{00000000-0005-0000-0000-0000D4850000}"/>
    <cellStyle name="Normal 5 10 8 11" xfId="34361" xr:uid="{00000000-0005-0000-0000-0000D5850000}"/>
    <cellStyle name="Normal 5 10 8 12" xfId="34362" xr:uid="{00000000-0005-0000-0000-0000D6850000}"/>
    <cellStyle name="Normal 5 10 8 13" xfId="34363" xr:uid="{00000000-0005-0000-0000-0000D7850000}"/>
    <cellStyle name="Normal 5 10 8 14" xfId="34364" xr:uid="{00000000-0005-0000-0000-0000D8850000}"/>
    <cellStyle name="Normal 5 10 8 2" xfId="34365" xr:uid="{00000000-0005-0000-0000-0000D9850000}"/>
    <cellStyle name="Normal 5 10 8 2 10" xfId="34366" xr:uid="{00000000-0005-0000-0000-0000DA850000}"/>
    <cellStyle name="Normal 5 10 8 2 2" xfId="34367" xr:uid="{00000000-0005-0000-0000-0000DB850000}"/>
    <cellStyle name="Normal 5 10 8 2 3" xfId="34368" xr:uid="{00000000-0005-0000-0000-0000DC850000}"/>
    <cellStyle name="Normal 5 10 8 2 4" xfId="34369" xr:uid="{00000000-0005-0000-0000-0000DD850000}"/>
    <cellStyle name="Normal 5 10 8 2 5" xfId="34370" xr:uid="{00000000-0005-0000-0000-0000DE850000}"/>
    <cellStyle name="Normal 5 10 8 2 6" xfId="34371" xr:uid="{00000000-0005-0000-0000-0000DF850000}"/>
    <cellStyle name="Normal 5 10 8 2 7" xfId="34372" xr:uid="{00000000-0005-0000-0000-0000E0850000}"/>
    <cellStyle name="Normal 5 10 8 2 8" xfId="34373" xr:uid="{00000000-0005-0000-0000-0000E1850000}"/>
    <cellStyle name="Normal 5 10 8 2 9" xfId="34374" xr:uid="{00000000-0005-0000-0000-0000E2850000}"/>
    <cellStyle name="Normal 5 10 8 3" xfId="34375" xr:uid="{00000000-0005-0000-0000-0000E3850000}"/>
    <cellStyle name="Normal 5 10 8 3 10" xfId="34376" xr:uid="{00000000-0005-0000-0000-0000E4850000}"/>
    <cellStyle name="Normal 5 10 8 3 2" xfId="34377" xr:uid="{00000000-0005-0000-0000-0000E5850000}"/>
    <cellStyle name="Normal 5 10 8 3 3" xfId="34378" xr:uid="{00000000-0005-0000-0000-0000E6850000}"/>
    <cellStyle name="Normal 5 10 8 3 4" xfId="34379" xr:uid="{00000000-0005-0000-0000-0000E7850000}"/>
    <cellStyle name="Normal 5 10 8 3 5" xfId="34380" xr:uid="{00000000-0005-0000-0000-0000E8850000}"/>
    <cellStyle name="Normal 5 10 8 3 6" xfId="34381" xr:uid="{00000000-0005-0000-0000-0000E9850000}"/>
    <cellStyle name="Normal 5 10 8 3 7" xfId="34382" xr:uid="{00000000-0005-0000-0000-0000EA850000}"/>
    <cellStyle name="Normal 5 10 8 3 8" xfId="34383" xr:uid="{00000000-0005-0000-0000-0000EB850000}"/>
    <cellStyle name="Normal 5 10 8 3 9" xfId="34384" xr:uid="{00000000-0005-0000-0000-0000EC850000}"/>
    <cellStyle name="Normal 5 10 8 4" xfId="34385" xr:uid="{00000000-0005-0000-0000-0000ED850000}"/>
    <cellStyle name="Normal 5 10 8 4 10" xfId="34386" xr:uid="{00000000-0005-0000-0000-0000EE850000}"/>
    <cellStyle name="Normal 5 10 8 4 2" xfId="34387" xr:uid="{00000000-0005-0000-0000-0000EF850000}"/>
    <cellStyle name="Normal 5 10 8 4 3" xfId="34388" xr:uid="{00000000-0005-0000-0000-0000F0850000}"/>
    <cellStyle name="Normal 5 10 8 4 4" xfId="34389" xr:uid="{00000000-0005-0000-0000-0000F1850000}"/>
    <cellStyle name="Normal 5 10 8 4 5" xfId="34390" xr:uid="{00000000-0005-0000-0000-0000F2850000}"/>
    <cellStyle name="Normal 5 10 8 4 6" xfId="34391" xr:uid="{00000000-0005-0000-0000-0000F3850000}"/>
    <cellStyle name="Normal 5 10 8 4 7" xfId="34392" xr:uid="{00000000-0005-0000-0000-0000F4850000}"/>
    <cellStyle name="Normal 5 10 8 4 8" xfId="34393" xr:uid="{00000000-0005-0000-0000-0000F5850000}"/>
    <cellStyle name="Normal 5 10 8 4 9" xfId="34394" xr:uid="{00000000-0005-0000-0000-0000F6850000}"/>
    <cellStyle name="Normal 5 10 8 5" xfId="34395" xr:uid="{00000000-0005-0000-0000-0000F7850000}"/>
    <cellStyle name="Normal 5 10 8 5 10" xfId="34396" xr:uid="{00000000-0005-0000-0000-0000F8850000}"/>
    <cellStyle name="Normal 5 10 8 5 2" xfId="34397" xr:uid="{00000000-0005-0000-0000-0000F9850000}"/>
    <cellStyle name="Normal 5 10 8 5 3" xfId="34398" xr:uid="{00000000-0005-0000-0000-0000FA850000}"/>
    <cellStyle name="Normal 5 10 8 5 4" xfId="34399" xr:uid="{00000000-0005-0000-0000-0000FB850000}"/>
    <cellStyle name="Normal 5 10 8 5 5" xfId="34400" xr:uid="{00000000-0005-0000-0000-0000FC850000}"/>
    <cellStyle name="Normal 5 10 8 5 6" xfId="34401" xr:uid="{00000000-0005-0000-0000-0000FD850000}"/>
    <cellStyle name="Normal 5 10 8 5 7" xfId="34402" xr:uid="{00000000-0005-0000-0000-0000FE850000}"/>
    <cellStyle name="Normal 5 10 8 5 8" xfId="34403" xr:uid="{00000000-0005-0000-0000-0000FF850000}"/>
    <cellStyle name="Normal 5 10 8 5 9" xfId="34404" xr:uid="{00000000-0005-0000-0000-000000860000}"/>
    <cellStyle name="Normal 5 10 8 6" xfId="34405" xr:uid="{00000000-0005-0000-0000-000001860000}"/>
    <cellStyle name="Normal 5 10 8 7" xfId="34406" xr:uid="{00000000-0005-0000-0000-000002860000}"/>
    <cellStyle name="Normal 5 10 8 8" xfId="34407" xr:uid="{00000000-0005-0000-0000-000003860000}"/>
    <cellStyle name="Normal 5 10 8 9" xfId="34408" xr:uid="{00000000-0005-0000-0000-000004860000}"/>
    <cellStyle name="Normal 5 10 9" xfId="34409" xr:uid="{00000000-0005-0000-0000-000005860000}"/>
    <cellStyle name="Normal 5 10 9 10" xfId="34410" xr:uid="{00000000-0005-0000-0000-000006860000}"/>
    <cellStyle name="Normal 5 10 9 11" xfId="34411" xr:uid="{00000000-0005-0000-0000-000007860000}"/>
    <cellStyle name="Normal 5 10 9 12" xfId="34412" xr:uid="{00000000-0005-0000-0000-000008860000}"/>
    <cellStyle name="Normal 5 10 9 13" xfId="34413" xr:uid="{00000000-0005-0000-0000-000009860000}"/>
    <cellStyle name="Normal 5 10 9 14" xfId="34414" xr:uid="{00000000-0005-0000-0000-00000A860000}"/>
    <cellStyle name="Normal 5 10 9 2" xfId="34415" xr:uid="{00000000-0005-0000-0000-00000B860000}"/>
    <cellStyle name="Normal 5 10 9 2 10" xfId="34416" xr:uid="{00000000-0005-0000-0000-00000C860000}"/>
    <cellStyle name="Normal 5 10 9 2 2" xfId="34417" xr:uid="{00000000-0005-0000-0000-00000D860000}"/>
    <cellStyle name="Normal 5 10 9 2 3" xfId="34418" xr:uid="{00000000-0005-0000-0000-00000E860000}"/>
    <cellStyle name="Normal 5 10 9 2 4" xfId="34419" xr:uid="{00000000-0005-0000-0000-00000F860000}"/>
    <cellStyle name="Normal 5 10 9 2 5" xfId="34420" xr:uid="{00000000-0005-0000-0000-000010860000}"/>
    <cellStyle name="Normal 5 10 9 2 6" xfId="34421" xr:uid="{00000000-0005-0000-0000-000011860000}"/>
    <cellStyle name="Normal 5 10 9 2 7" xfId="34422" xr:uid="{00000000-0005-0000-0000-000012860000}"/>
    <cellStyle name="Normal 5 10 9 2 8" xfId="34423" xr:uid="{00000000-0005-0000-0000-000013860000}"/>
    <cellStyle name="Normal 5 10 9 2 9" xfId="34424" xr:uid="{00000000-0005-0000-0000-000014860000}"/>
    <cellStyle name="Normal 5 10 9 3" xfId="34425" xr:uid="{00000000-0005-0000-0000-000015860000}"/>
    <cellStyle name="Normal 5 10 9 3 10" xfId="34426" xr:uid="{00000000-0005-0000-0000-000016860000}"/>
    <cellStyle name="Normal 5 10 9 3 2" xfId="34427" xr:uid="{00000000-0005-0000-0000-000017860000}"/>
    <cellStyle name="Normal 5 10 9 3 3" xfId="34428" xr:uid="{00000000-0005-0000-0000-000018860000}"/>
    <cellStyle name="Normal 5 10 9 3 4" xfId="34429" xr:uid="{00000000-0005-0000-0000-000019860000}"/>
    <cellStyle name="Normal 5 10 9 3 5" xfId="34430" xr:uid="{00000000-0005-0000-0000-00001A860000}"/>
    <cellStyle name="Normal 5 10 9 3 6" xfId="34431" xr:uid="{00000000-0005-0000-0000-00001B860000}"/>
    <cellStyle name="Normal 5 10 9 3 7" xfId="34432" xr:uid="{00000000-0005-0000-0000-00001C860000}"/>
    <cellStyle name="Normal 5 10 9 3 8" xfId="34433" xr:uid="{00000000-0005-0000-0000-00001D860000}"/>
    <cellStyle name="Normal 5 10 9 3 9" xfId="34434" xr:uid="{00000000-0005-0000-0000-00001E860000}"/>
    <cellStyle name="Normal 5 10 9 4" xfId="34435" xr:uid="{00000000-0005-0000-0000-00001F860000}"/>
    <cellStyle name="Normal 5 10 9 4 10" xfId="34436" xr:uid="{00000000-0005-0000-0000-000020860000}"/>
    <cellStyle name="Normal 5 10 9 4 2" xfId="34437" xr:uid="{00000000-0005-0000-0000-000021860000}"/>
    <cellStyle name="Normal 5 10 9 4 3" xfId="34438" xr:uid="{00000000-0005-0000-0000-000022860000}"/>
    <cellStyle name="Normal 5 10 9 4 4" xfId="34439" xr:uid="{00000000-0005-0000-0000-000023860000}"/>
    <cellStyle name="Normal 5 10 9 4 5" xfId="34440" xr:uid="{00000000-0005-0000-0000-000024860000}"/>
    <cellStyle name="Normal 5 10 9 4 6" xfId="34441" xr:uid="{00000000-0005-0000-0000-000025860000}"/>
    <cellStyle name="Normal 5 10 9 4 7" xfId="34442" xr:uid="{00000000-0005-0000-0000-000026860000}"/>
    <cellStyle name="Normal 5 10 9 4 8" xfId="34443" xr:uid="{00000000-0005-0000-0000-000027860000}"/>
    <cellStyle name="Normal 5 10 9 4 9" xfId="34444" xr:uid="{00000000-0005-0000-0000-000028860000}"/>
    <cellStyle name="Normal 5 10 9 5" xfId="34445" xr:uid="{00000000-0005-0000-0000-000029860000}"/>
    <cellStyle name="Normal 5 10 9 5 10" xfId="34446" xr:uid="{00000000-0005-0000-0000-00002A860000}"/>
    <cellStyle name="Normal 5 10 9 5 2" xfId="34447" xr:uid="{00000000-0005-0000-0000-00002B860000}"/>
    <cellStyle name="Normal 5 10 9 5 3" xfId="34448" xr:uid="{00000000-0005-0000-0000-00002C860000}"/>
    <cellStyle name="Normal 5 10 9 5 4" xfId="34449" xr:uid="{00000000-0005-0000-0000-00002D860000}"/>
    <cellStyle name="Normal 5 10 9 5 5" xfId="34450" xr:uid="{00000000-0005-0000-0000-00002E860000}"/>
    <cellStyle name="Normal 5 10 9 5 6" xfId="34451" xr:uid="{00000000-0005-0000-0000-00002F860000}"/>
    <cellStyle name="Normal 5 10 9 5 7" xfId="34452" xr:uid="{00000000-0005-0000-0000-000030860000}"/>
    <cellStyle name="Normal 5 10 9 5 8" xfId="34453" xr:uid="{00000000-0005-0000-0000-000031860000}"/>
    <cellStyle name="Normal 5 10 9 5 9" xfId="34454" xr:uid="{00000000-0005-0000-0000-000032860000}"/>
    <cellStyle name="Normal 5 10 9 6" xfId="34455" xr:uid="{00000000-0005-0000-0000-000033860000}"/>
    <cellStyle name="Normal 5 10 9 7" xfId="34456" xr:uid="{00000000-0005-0000-0000-000034860000}"/>
    <cellStyle name="Normal 5 10 9 8" xfId="34457" xr:uid="{00000000-0005-0000-0000-000035860000}"/>
    <cellStyle name="Normal 5 10 9 9" xfId="34458" xr:uid="{00000000-0005-0000-0000-000036860000}"/>
    <cellStyle name="Normal 5 11" xfId="34459" xr:uid="{00000000-0005-0000-0000-000037860000}"/>
    <cellStyle name="Normal 5 11 2" xfId="34460" xr:uid="{00000000-0005-0000-0000-000038860000}"/>
    <cellStyle name="Normal 5 11 2 2" xfId="34461" xr:uid="{00000000-0005-0000-0000-000039860000}"/>
    <cellStyle name="Normal 5 11 3" xfId="34462" xr:uid="{00000000-0005-0000-0000-00003A860000}"/>
    <cellStyle name="Normal 5 11 4" xfId="34463" xr:uid="{00000000-0005-0000-0000-00003B860000}"/>
    <cellStyle name="Normal 5 12" xfId="34464" xr:uid="{00000000-0005-0000-0000-00003C860000}"/>
    <cellStyle name="Normal 5 12 2" xfId="34465" xr:uid="{00000000-0005-0000-0000-00003D860000}"/>
    <cellStyle name="Normal 5 12 2 2" xfId="34466" xr:uid="{00000000-0005-0000-0000-00003E860000}"/>
    <cellStyle name="Normal 5 12 3" xfId="34467" xr:uid="{00000000-0005-0000-0000-00003F860000}"/>
    <cellStyle name="Normal 5 12 4" xfId="34468" xr:uid="{00000000-0005-0000-0000-000040860000}"/>
    <cellStyle name="Normal 5 13" xfId="34469" xr:uid="{00000000-0005-0000-0000-000041860000}"/>
    <cellStyle name="Normal 5 13 2" xfId="34470" xr:uid="{00000000-0005-0000-0000-000042860000}"/>
    <cellStyle name="Normal 5 13 2 2" xfId="34471" xr:uid="{00000000-0005-0000-0000-000043860000}"/>
    <cellStyle name="Normal 5 13 3" xfId="34472" xr:uid="{00000000-0005-0000-0000-000044860000}"/>
    <cellStyle name="Normal 5 13 4" xfId="34473" xr:uid="{00000000-0005-0000-0000-000045860000}"/>
    <cellStyle name="Normal 5 14" xfId="34474" xr:uid="{00000000-0005-0000-0000-000046860000}"/>
    <cellStyle name="Normal 5 14 2" xfId="34475" xr:uid="{00000000-0005-0000-0000-000047860000}"/>
    <cellStyle name="Normal 5 14 2 2" xfId="34476" xr:uid="{00000000-0005-0000-0000-000048860000}"/>
    <cellStyle name="Normal 5 14 3" xfId="34477" xr:uid="{00000000-0005-0000-0000-000049860000}"/>
    <cellStyle name="Normal 5 14 4" xfId="34478" xr:uid="{00000000-0005-0000-0000-00004A860000}"/>
    <cellStyle name="Normal 5 15" xfId="34479" xr:uid="{00000000-0005-0000-0000-00004B860000}"/>
    <cellStyle name="Normal 5 15 2" xfId="34480" xr:uid="{00000000-0005-0000-0000-00004C860000}"/>
    <cellStyle name="Normal 5 15 2 2" xfId="34481" xr:uid="{00000000-0005-0000-0000-00004D860000}"/>
    <cellStyle name="Normal 5 15 3" xfId="34482" xr:uid="{00000000-0005-0000-0000-00004E860000}"/>
    <cellStyle name="Normal 5 15 4" xfId="34483" xr:uid="{00000000-0005-0000-0000-00004F860000}"/>
    <cellStyle name="Normal 5 16" xfId="34484" xr:uid="{00000000-0005-0000-0000-000050860000}"/>
    <cellStyle name="Normal 5 16 2" xfId="34485" xr:uid="{00000000-0005-0000-0000-000051860000}"/>
    <cellStyle name="Normal 5 16 2 2" xfId="34486" xr:uid="{00000000-0005-0000-0000-000052860000}"/>
    <cellStyle name="Normal 5 16 3" xfId="34487" xr:uid="{00000000-0005-0000-0000-000053860000}"/>
    <cellStyle name="Normal 5 16 4" xfId="34488" xr:uid="{00000000-0005-0000-0000-000054860000}"/>
    <cellStyle name="Normal 5 17" xfId="34489" xr:uid="{00000000-0005-0000-0000-000055860000}"/>
    <cellStyle name="Normal 5 17 10" xfId="34490" xr:uid="{00000000-0005-0000-0000-000056860000}"/>
    <cellStyle name="Normal 5 17 10 10" xfId="34491" xr:uid="{00000000-0005-0000-0000-000057860000}"/>
    <cellStyle name="Normal 5 17 10 11" xfId="34492" xr:uid="{00000000-0005-0000-0000-000058860000}"/>
    <cellStyle name="Normal 5 17 10 12" xfId="34493" xr:uid="{00000000-0005-0000-0000-000059860000}"/>
    <cellStyle name="Normal 5 17 10 13" xfId="34494" xr:uid="{00000000-0005-0000-0000-00005A860000}"/>
    <cellStyle name="Normal 5 17 10 14" xfId="34495" xr:uid="{00000000-0005-0000-0000-00005B860000}"/>
    <cellStyle name="Normal 5 17 10 2" xfId="34496" xr:uid="{00000000-0005-0000-0000-00005C860000}"/>
    <cellStyle name="Normal 5 17 10 2 10" xfId="34497" xr:uid="{00000000-0005-0000-0000-00005D860000}"/>
    <cellStyle name="Normal 5 17 10 2 2" xfId="34498" xr:uid="{00000000-0005-0000-0000-00005E860000}"/>
    <cellStyle name="Normal 5 17 10 2 3" xfId="34499" xr:uid="{00000000-0005-0000-0000-00005F860000}"/>
    <cellStyle name="Normal 5 17 10 2 4" xfId="34500" xr:uid="{00000000-0005-0000-0000-000060860000}"/>
    <cellStyle name="Normal 5 17 10 2 5" xfId="34501" xr:uid="{00000000-0005-0000-0000-000061860000}"/>
    <cellStyle name="Normal 5 17 10 2 6" xfId="34502" xr:uid="{00000000-0005-0000-0000-000062860000}"/>
    <cellStyle name="Normal 5 17 10 2 7" xfId="34503" xr:uid="{00000000-0005-0000-0000-000063860000}"/>
    <cellStyle name="Normal 5 17 10 2 8" xfId="34504" xr:uid="{00000000-0005-0000-0000-000064860000}"/>
    <cellStyle name="Normal 5 17 10 2 9" xfId="34505" xr:uid="{00000000-0005-0000-0000-000065860000}"/>
    <cellStyle name="Normal 5 17 10 3" xfId="34506" xr:uid="{00000000-0005-0000-0000-000066860000}"/>
    <cellStyle name="Normal 5 17 10 3 10" xfId="34507" xr:uid="{00000000-0005-0000-0000-000067860000}"/>
    <cellStyle name="Normal 5 17 10 3 2" xfId="34508" xr:uid="{00000000-0005-0000-0000-000068860000}"/>
    <cellStyle name="Normal 5 17 10 3 3" xfId="34509" xr:uid="{00000000-0005-0000-0000-000069860000}"/>
    <cellStyle name="Normal 5 17 10 3 4" xfId="34510" xr:uid="{00000000-0005-0000-0000-00006A860000}"/>
    <cellStyle name="Normal 5 17 10 3 5" xfId="34511" xr:uid="{00000000-0005-0000-0000-00006B860000}"/>
    <cellStyle name="Normal 5 17 10 3 6" xfId="34512" xr:uid="{00000000-0005-0000-0000-00006C860000}"/>
    <cellStyle name="Normal 5 17 10 3 7" xfId="34513" xr:uid="{00000000-0005-0000-0000-00006D860000}"/>
    <cellStyle name="Normal 5 17 10 3 8" xfId="34514" xr:uid="{00000000-0005-0000-0000-00006E860000}"/>
    <cellStyle name="Normal 5 17 10 3 9" xfId="34515" xr:uid="{00000000-0005-0000-0000-00006F860000}"/>
    <cellStyle name="Normal 5 17 10 4" xfId="34516" xr:uid="{00000000-0005-0000-0000-000070860000}"/>
    <cellStyle name="Normal 5 17 10 4 10" xfId="34517" xr:uid="{00000000-0005-0000-0000-000071860000}"/>
    <cellStyle name="Normal 5 17 10 4 2" xfId="34518" xr:uid="{00000000-0005-0000-0000-000072860000}"/>
    <cellStyle name="Normal 5 17 10 4 3" xfId="34519" xr:uid="{00000000-0005-0000-0000-000073860000}"/>
    <cellStyle name="Normal 5 17 10 4 4" xfId="34520" xr:uid="{00000000-0005-0000-0000-000074860000}"/>
    <cellStyle name="Normal 5 17 10 4 5" xfId="34521" xr:uid="{00000000-0005-0000-0000-000075860000}"/>
    <cellStyle name="Normal 5 17 10 4 6" xfId="34522" xr:uid="{00000000-0005-0000-0000-000076860000}"/>
    <cellStyle name="Normal 5 17 10 4 7" xfId="34523" xr:uid="{00000000-0005-0000-0000-000077860000}"/>
    <cellStyle name="Normal 5 17 10 4 8" xfId="34524" xr:uid="{00000000-0005-0000-0000-000078860000}"/>
    <cellStyle name="Normal 5 17 10 4 9" xfId="34525" xr:uid="{00000000-0005-0000-0000-000079860000}"/>
    <cellStyle name="Normal 5 17 10 5" xfId="34526" xr:uid="{00000000-0005-0000-0000-00007A860000}"/>
    <cellStyle name="Normal 5 17 10 5 10" xfId="34527" xr:uid="{00000000-0005-0000-0000-00007B860000}"/>
    <cellStyle name="Normal 5 17 10 5 2" xfId="34528" xr:uid="{00000000-0005-0000-0000-00007C860000}"/>
    <cellStyle name="Normal 5 17 10 5 3" xfId="34529" xr:uid="{00000000-0005-0000-0000-00007D860000}"/>
    <cellStyle name="Normal 5 17 10 5 4" xfId="34530" xr:uid="{00000000-0005-0000-0000-00007E860000}"/>
    <cellStyle name="Normal 5 17 10 5 5" xfId="34531" xr:uid="{00000000-0005-0000-0000-00007F860000}"/>
    <cellStyle name="Normal 5 17 10 5 6" xfId="34532" xr:uid="{00000000-0005-0000-0000-000080860000}"/>
    <cellStyle name="Normal 5 17 10 5 7" xfId="34533" xr:uid="{00000000-0005-0000-0000-000081860000}"/>
    <cellStyle name="Normal 5 17 10 5 8" xfId="34534" xr:uid="{00000000-0005-0000-0000-000082860000}"/>
    <cellStyle name="Normal 5 17 10 5 9" xfId="34535" xr:uid="{00000000-0005-0000-0000-000083860000}"/>
    <cellStyle name="Normal 5 17 10 6" xfId="34536" xr:uid="{00000000-0005-0000-0000-000084860000}"/>
    <cellStyle name="Normal 5 17 10 7" xfId="34537" xr:uid="{00000000-0005-0000-0000-000085860000}"/>
    <cellStyle name="Normal 5 17 10 8" xfId="34538" xr:uid="{00000000-0005-0000-0000-000086860000}"/>
    <cellStyle name="Normal 5 17 10 9" xfId="34539" xr:uid="{00000000-0005-0000-0000-000087860000}"/>
    <cellStyle name="Normal 5 17 11" xfId="34540" xr:uid="{00000000-0005-0000-0000-000088860000}"/>
    <cellStyle name="Normal 5 17 11 10" xfId="34541" xr:uid="{00000000-0005-0000-0000-000089860000}"/>
    <cellStyle name="Normal 5 17 11 11" xfId="34542" xr:uid="{00000000-0005-0000-0000-00008A860000}"/>
    <cellStyle name="Normal 5 17 11 12" xfId="34543" xr:uid="{00000000-0005-0000-0000-00008B860000}"/>
    <cellStyle name="Normal 5 17 11 13" xfId="34544" xr:uid="{00000000-0005-0000-0000-00008C860000}"/>
    <cellStyle name="Normal 5 17 11 14" xfId="34545" xr:uid="{00000000-0005-0000-0000-00008D860000}"/>
    <cellStyle name="Normal 5 17 11 2" xfId="34546" xr:uid="{00000000-0005-0000-0000-00008E860000}"/>
    <cellStyle name="Normal 5 17 11 2 10" xfId="34547" xr:uid="{00000000-0005-0000-0000-00008F860000}"/>
    <cellStyle name="Normal 5 17 11 2 2" xfId="34548" xr:uid="{00000000-0005-0000-0000-000090860000}"/>
    <cellStyle name="Normal 5 17 11 2 3" xfId="34549" xr:uid="{00000000-0005-0000-0000-000091860000}"/>
    <cellStyle name="Normal 5 17 11 2 4" xfId="34550" xr:uid="{00000000-0005-0000-0000-000092860000}"/>
    <cellStyle name="Normal 5 17 11 2 5" xfId="34551" xr:uid="{00000000-0005-0000-0000-000093860000}"/>
    <cellStyle name="Normal 5 17 11 2 6" xfId="34552" xr:uid="{00000000-0005-0000-0000-000094860000}"/>
    <cellStyle name="Normal 5 17 11 2 7" xfId="34553" xr:uid="{00000000-0005-0000-0000-000095860000}"/>
    <cellStyle name="Normal 5 17 11 2 8" xfId="34554" xr:uid="{00000000-0005-0000-0000-000096860000}"/>
    <cellStyle name="Normal 5 17 11 2 9" xfId="34555" xr:uid="{00000000-0005-0000-0000-000097860000}"/>
    <cellStyle name="Normal 5 17 11 3" xfId="34556" xr:uid="{00000000-0005-0000-0000-000098860000}"/>
    <cellStyle name="Normal 5 17 11 3 10" xfId="34557" xr:uid="{00000000-0005-0000-0000-000099860000}"/>
    <cellStyle name="Normal 5 17 11 3 2" xfId="34558" xr:uid="{00000000-0005-0000-0000-00009A860000}"/>
    <cellStyle name="Normal 5 17 11 3 3" xfId="34559" xr:uid="{00000000-0005-0000-0000-00009B860000}"/>
    <cellStyle name="Normal 5 17 11 3 4" xfId="34560" xr:uid="{00000000-0005-0000-0000-00009C860000}"/>
    <cellStyle name="Normal 5 17 11 3 5" xfId="34561" xr:uid="{00000000-0005-0000-0000-00009D860000}"/>
    <cellStyle name="Normal 5 17 11 3 6" xfId="34562" xr:uid="{00000000-0005-0000-0000-00009E860000}"/>
    <cellStyle name="Normal 5 17 11 3 7" xfId="34563" xr:uid="{00000000-0005-0000-0000-00009F860000}"/>
    <cellStyle name="Normal 5 17 11 3 8" xfId="34564" xr:uid="{00000000-0005-0000-0000-0000A0860000}"/>
    <cellStyle name="Normal 5 17 11 3 9" xfId="34565" xr:uid="{00000000-0005-0000-0000-0000A1860000}"/>
    <cellStyle name="Normal 5 17 11 4" xfId="34566" xr:uid="{00000000-0005-0000-0000-0000A2860000}"/>
    <cellStyle name="Normal 5 17 11 4 10" xfId="34567" xr:uid="{00000000-0005-0000-0000-0000A3860000}"/>
    <cellStyle name="Normal 5 17 11 4 2" xfId="34568" xr:uid="{00000000-0005-0000-0000-0000A4860000}"/>
    <cellStyle name="Normal 5 17 11 4 3" xfId="34569" xr:uid="{00000000-0005-0000-0000-0000A5860000}"/>
    <cellStyle name="Normal 5 17 11 4 4" xfId="34570" xr:uid="{00000000-0005-0000-0000-0000A6860000}"/>
    <cellStyle name="Normal 5 17 11 4 5" xfId="34571" xr:uid="{00000000-0005-0000-0000-0000A7860000}"/>
    <cellStyle name="Normal 5 17 11 4 6" xfId="34572" xr:uid="{00000000-0005-0000-0000-0000A8860000}"/>
    <cellStyle name="Normal 5 17 11 4 7" xfId="34573" xr:uid="{00000000-0005-0000-0000-0000A9860000}"/>
    <cellStyle name="Normal 5 17 11 4 8" xfId="34574" xr:uid="{00000000-0005-0000-0000-0000AA860000}"/>
    <cellStyle name="Normal 5 17 11 4 9" xfId="34575" xr:uid="{00000000-0005-0000-0000-0000AB860000}"/>
    <cellStyle name="Normal 5 17 11 5" xfId="34576" xr:uid="{00000000-0005-0000-0000-0000AC860000}"/>
    <cellStyle name="Normal 5 17 11 5 10" xfId="34577" xr:uid="{00000000-0005-0000-0000-0000AD860000}"/>
    <cellStyle name="Normal 5 17 11 5 2" xfId="34578" xr:uid="{00000000-0005-0000-0000-0000AE860000}"/>
    <cellStyle name="Normal 5 17 11 5 3" xfId="34579" xr:uid="{00000000-0005-0000-0000-0000AF860000}"/>
    <cellStyle name="Normal 5 17 11 5 4" xfId="34580" xr:uid="{00000000-0005-0000-0000-0000B0860000}"/>
    <cellStyle name="Normal 5 17 11 5 5" xfId="34581" xr:uid="{00000000-0005-0000-0000-0000B1860000}"/>
    <cellStyle name="Normal 5 17 11 5 6" xfId="34582" xr:uid="{00000000-0005-0000-0000-0000B2860000}"/>
    <cellStyle name="Normal 5 17 11 5 7" xfId="34583" xr:uid="{00000000-0005-0000-0000-0000B3860000}"/>
    <cellStyle name="Normal 5 17 11 5 8" xfId="34584" xr:uid="{00000000-0005-0000-0000-0000B4860000}"/>
    <cellStyle name="Normal 5 17 11 5 9" xfId="34585" xr:uid="{00000000-0005-0000-0000-0000B5860000}"/>
    <cellStyle name="Normal 5 17 11 6" xfId="34586" xr:uid="{00000000-0005-0000-0000-0000B6860000}"/>
    <cellStyle name="Normal 5 17 11 7" xfId="34587" xr:uid="{00000000-0005-0000-0000-0000B7860000}"/>
    <cellStyle name="Normal 5 17 11 8" xfId="34588" xr:uid="{00000000-0005-0000-0000-0000B8860000}"/>
    <cellStyle name="Normal 5 17 11 9" xfId="34589" xr:uid="{00000000-0005-0000-0000-0000B9860000}"/>
    <cellStyle name="Normal 5 17 12" xfId="34590" xr:uid="{00000000-0005-0000-0000-0000BA860000}"/>
    <cellStyle name="Normal 5 17 12 10" xfId="34591" xr:uid="{00000000-0005-0000-0000-0000BB860000}"/>
    <cellStyle name="Normal 5 17 12 11" xfId="34592" xr:uid="{00000000-0005-0000-0000-0000BC860000}"/>
    <cellStyle name="Normal 5 17 12 12" xfId="34593" xr:uid="{00000000-0005-0000-0000-0000BD860000}"/>
    <cellStyle name="Normal 5 17 12 13" xfId="34594" xr:uid="{00000000-0005-0000-0000-0000BE860000}"/>
    <cellStyle name="Normal 5 17 12 14" xfId="34595" xr:uid="{00000000-0005-0000-0000-0000BF860000}"/>
    <cellStyle name="Normal 5 17 12 2" xfId="34596" xr:uid="{00000000-0005-0000-0000-0000C0860000}"/>
    <cellStyle name="Normal 5 17 12 2 10" xfId="34597" xr:uid="{00000000-0005-0000-0000-0000C1860000}"/>
    <cellStyle name="Normal 5 17 12 2 2" xfId="34598" xr:uid="{00000000-0005-0000-0000-0000C2860000}"/>
    <cellStyle name="Normal 5 17 12 2 3" xfId="34599" xr:uid="{00000000-0005-0000-0000-0000C3860000}"/>
    <cellStyle name="Normal 5 17 12 2 4" xfId="34600" xr:uid="{00000000-0005-0000-0000-0000C4860000}"/>
    <cellStyle name="Normal 5 17 12 2 5" xfId="34601" xr:uid="{00000000-0005-0000-0000-0000C5860000}"/>
    <cellStyle name="Normal 5 17 12 2 6" xfId="34602" xr:uid="{00000000-0005-0000-0000-0000C6860000}"/>
    <cellStyle name="Normal 5 17 12 2 7" xfId="34603" xr:uid="{00000000-0005-0000-0000-0000C7860000}"/>
    <cellStyle name="Normal 5 17 12 2 8" xfId="34604" xr:uid="{00000000-0005-0000-0000-0000C8860000}"/>
    <cellStyle name="Normal 5 17 12 2 9" xfId="34605" xr:uid="{00000000-0005-0000-0000-0000C9860000}"/>
    <cellStyle name="Normal 5 17 12 3" xfId="34606" xr:uid="{00000000-0005-0000-0000-0000CA860000}"/>
    <cellStyle name="Normal 5 17 12 3 10" xfId="34607" xr:uid="{00000000-0005-0000-0000-0000CB860000}"/>
    <cellStyle name="Normal 5 17 12 3 2" xfId="34608" xr:uid="{00000000-0005-0000-0000-0000CC860000}"/>
    <cellStyle name="Normal 5 17 12 3 3" xfId="34609" xr:uid="{00000000-0005-0000-0000-0000CD860000}"/>
    <cellStyle name="Normal 5 17 12 3 4" xfId="34610" xr:uid="{00000000-0005-0000-0000-0000CE860000}"/>
    <cellStyle name="Normal 5 17 12 3 5" xfId="34611" xr:uid="{00000000-0005-0000-0000-0000CF860000}"/>
    <cellStyle name="Normal 5 17 12 3 6" xfId="34612" xr:uid="{00000000-0005-0000-0000-0000D0860000}"/>
    <cellStyle name="Normal 5 17 12 3 7" xfId="34613" xr:uid="{00000000-0005-0000-0000-0000D1860000}"/>
    <cellStyle name="Normal 5 17 12 3 8" xfId="34614" xr:uid="{00000000-0005-0000-0000-0000D2860000}"/>
    <cellStyle name="Normal 5 17 12 3 9" xfId="34615" xr:uid="{00000000-0005-0000-0000-0000D3860000}"/>
    <cellStyle name="Normal 5 17 12 4" xfId="34616" xr:uid="{00000000-0005-0000-0000-0000D4860000}"/>
    <cellStyle name="Normal 5 17 12 4 10" xfId="34617" xr:uid="{00000000-0005-0000-0000-0000D5860000}"/>
    <cellStyle name="Normal 5 17 12 4 2" xfId="34618" xr:uid="{00000000-0005-0000-0000-0000D6860000}"/>
    <cellStyle name="Normal 5 17 12 4 3" xfId="34619" xr:uid="{00000000-0005-0000-0000-0000D7860000}"/>
    <cellStyle name="Normal 5 17 12 4 4" xfId="34620" xr:uid="{00000000-0005-0000-0000-0000D8860000}"/>
    <cellStyle name="Normal 5 17 12 4 5" xfId="34621" xr:uid="{00000000-0005-0000-0000-0000D9860000}"/>
    <cellStyle name="Normal 5 17 12 4 6" xfId="34622" xr:uid="{00000000-0005-0000-0000-0000DA860000}"/>
    <cellStyle name="Normal 5 17 12 4 7" xfId="34623" xr:uid="{00000000-0005-0000-0000-0000DB860000}"/>
    <cellStyle name="Normal 5 17 12 4 8" xfId="34624" xr:uid="{00000000-0005-0000-0000-0000DC860000}"/>
    <cellStyle name="Normal 5 17 12 4 9" xfId="34625" xr:uid="{00000000-0005-0000-0000-0000DD860000}"/>
    <cellStyle name="Normal 5 17 12 5" xfId="34626" xr:uid="{00000000-0005-0000-0000-0000DE860000}"/>
    <cellStyle name="Normal 5 17 12 5 10" xfId="34627" xr:uid="{00000000-0005-0000-0000-0000DF860000}"/>
    <cellStyle name="Normal 5 17 12 5 2" xfId="34628" xr:uid="{00000000-0005-0000-0000-0000E0860000}"/>
    <cellStyle name="Normal 5 17 12 5 3" xfId="34629" xr:uid="{00000000-0005-0000-0000-0000E1860000}"/>
    <cellStyle name="Normal 5 17 12 5 4" xfId="34630" xr:uid="{00000000-0005-0000-0000-0000E2860000}"/>
    <cellStyle name="Normal 5 17 12 5 5" xfId="34631" xr:uid="{00000000-0005-0000-0000-0000E3860000}"/>
    <cellStyle name="Normal 5 17 12 5 6" xfId="34632" xr:uid="{00000000-0005-0000-0000-0000E4860000}"/>
    <cellStyle name="Normal 5 17 12 5 7" xfId="34633" xr:uid="{00000000-0005-0000-0000-0000E5860000}"/>
    <cellStyle name="Normal 5 17 12 5 8" xfId="34634" xr:uid="{00000000-0005-0000-0000-0000E6860000}"/>
    <cellStyle name="Normal 5 17 12 5 9" xfId="34635" xr:uid="{00000000-0005-0000-0000-0000E7860000}"/>
    <cellStyle name="Normal 5 17 12 6" xfId="34636" xr:uid="{00000000-0005-0000-0000-0000E8860000}"/>
    <cellStyle name="Normal 5 17 12 7" xfId="34637" xr:uid="{00000000-0005-0000-0000-0000E9860000}"/>
    <cellStyle name="Normal 5 17 12 8" xfId="34638" xr:uid="{00000000-0005-0000-0000-0000EA860000}"/>
    <cellStyle name="Normal 5 17 12 9" xfId="34639" xr:uid="{00000000-0005-0000-0000-0000EB860000}"/>
    <cellStyle name="Normal 5 17 13" xfId="34640" xr:uid="{00000000-0005-0000-0000-0000EC860000}"/>
    <cellStyle name="Normal 5 17 13 10" xfId="34641" xr:uid="{00000000-0005-0000-0000-0000ED860000}"/>
    <cellStyle name="Normal 5 17 13 11" xfId="34642" xr:uid="{00000000-0005-0000-0000-0000EE860000}"/>
    <cellStyle name="Normal 5 17 13 12" xfId="34643" xr:uid="{00000000-0005-0000-0000-0000EF860000}"/>
    <cellStyle name="Normal 5 17 13 13" xfId="34644" xr:uid="{00000000-0005-0000-0000-0000F0860000}"/>
    <cellStyle name="Normal 5 17 13 14" xfId="34645" xr:uid="{00000000-0005-0000-0000-0000F1860000}"/>
    <cellStyle name="Normal 5 17 13 2" xfId="34646" xr:uid="{00000000-0005-0000-0000-0000F2860000}"/>
    <cellStyle name="Normal 5 17 13 2 10" xfId="34647" xr:uid="{00000000-0005-0000-0000-0000F3860000}"/>
    <cellStyle name="Normal 5 17 13 2 2" xfId="34648" xr:uid="{00000000-0005-0000-0000-0000F4860000}"/>
    <cellStyle name="Normal 5 17 13 2 3" xfId="34649" xr:uid="{00000000-0005-0000-0000-0000F5860000}"/>
    <cellStyle name="Normal 5 17 13 2 4" xfId="34650" xr:uid="{00000000-0005-0000-0000-0000F6860000}"/>
    <cellStyle name="Normal 5 17 13 2 5" xfId="34651" xr:uid="{00000000-0005-0000-0000-0000F7860000}"/>
    <cellStyle name="Normal 5 17 13 2 6" xfId="34652" xr:uid="{00000000-0005-0000-0000-0000F8860000}"/>
    <cellStyle name="Normal 5 17 13 2 7" xfId="34653" xr:uid="{00000000-0005-0000-0000-0000F9860000}"/>
    <cellStyle name="Normal 5 17 13 2 8" xfId="34654" xr:uid="{00000000-0005-0000-0000-0000FA860000}"/>
    <cellStyle name="Normal 5 17 13 2 9" xfId="34655" xr:uid="{00000000-0005-0000-0000-0000FB860000}"/>
    <cellStyle name="Normal 5 17 13 3" xfId="34656" xr:uid="{00000000-0005-0000-0000-0000FC860000}"/>
    <cellStyle name="Normal 5 17 13 3 10" xfId="34657" xr:uid="{00000000-0005-0000-0000-0000FD860000}"/>
    <cellStyle name="Normal 5 17 13 3 2" xfId="34658" xr:uid="{00000000-0005-0000-0000-0000FE860000}"/>
    <cellStyle name="Normal 5 17 13 3 3" xfId="34659" xr:uid="{00000000-0005-0000-0000-0000FF860000}"/>
    <cellStyle name="Normal 5 17 13 3 4" xfId="34660" xr:uid="{00000000-0005-0000-0000-000000870000}"/>
    <cellStyle name="Normal 5 17 13 3 5" xfId="34661" xr:uid="{00000000-0005-0000-0000-000001870000}"/>
    <cellStyle name="Normal 5 17 13 3 6" xfId="34662" xr:uid="{00000000-0005-0000-0000-000002870000}"/>
    <cellStyle name="Normal 5 17 13 3 7" xfId="34663" xr:uid="{00000000-0005-0000-0000-000003870000}"/>
    <cellStyle name="Normal 5 17 13 3 8" xfId="34664" xr:uid="{00000000-0005-0000-0000-000004870000}"/>
    <cellStyle name="Normal 5 17 13 3 9" xfId="34665" xr:uid="{00000000-0005-0000-0000-000005870000}"/>
    <cellStyle name="Normal 5 17 13 4" xfId="34666" xr:uid="{00000000-0005-0000-0000-000006870000}"/>
    <cellStyle name="Normal 5 17 13 4 10" xfId="34667" xr:uid="{00000000-0005-0000-0000-000007870000}"/>
    <cellStyle name="Normal 5 17 13 4 2" xfId="34668" xr:uid="{00000000-0005-0000-0000-000008870000}"/>
    <cellStyle name="Normal 5 17 13 4 3" xfId="34669" xr:uid="{00000000-0005-0000-0000-000009870000}"/>
    <cellStyle name="Normal 5 17 13 4 4" xfId="34670" xr:uid="{00000000-0005-0000-0000-00000A870000}"/>
    <cellStyle name="Normal 5 17 13 4 5" xfId="34671" xr:uid="{00000000-0005-0000-0000-00000B870000}"/>
    <cellStyle name="Normal 5 17 13 4 6" xfId="34672" xr:uid="{00000000-0005-0000-0000-00000C870000}"/>
    <cellStyle name="Normal 5 17 13 4 7" xfId="34673" xr:uid="{00000000-0005-0000-0000-00000D870000}"/>
    <cellStyle name="Normal 5 17 13 4 8" xfId="34674" xr:uid="{00000000-0005-0000-0000-00000E870000}"/>
    <cellStyle name="Normal 5 17 13 4 9" xfId="34675" xr:uid="{00000000-0005-0000-0000-00000F870000}"/>
    <cellStyle name="Normal 5 17 13 5" xfId="34676" xr:uid="{00000000-0005-0000-0000-000010870000}"/>
    <cellStyle name="Normal 5 17 13 5 10" xfId="34677" xr:uid="{00000000-0005-0000-0000-000011870000}"/>
    <cellStyle name="Normal 5 17 13 5 2" xfId="34678" xr:uid="{00000000-0005-0000-0000-000012870000}"/>
    <cellStyle name="Normal 5 17 13 5 3" xfId="34679" xr:uid="{00000000-0005-0000-0000-000013870000}"/>
    <cellStyle name="Normal 5 17 13 5 4" xfId="34680" xr:uid="{00000000-0005-0000-0000-000014870000}"/>
    <cellStyle name="Normal 5 17 13 5 5" xfId="34681" xr:uid="{00000000-0005-0000-0000-000015870000}"/>
    <cellStyle name="Normal 5 17 13 5 6" xfId="34682" xr:uid="{00000000-0005-0000-0000-000016870000}"/>
    <cellStyle name="Normal 5 17 13 5 7" xfId="34683" xr:uid="{00000000-0005-0000-0000-000017870000}"/>
    <cellStyle name="Normal 5 17 13 5 8" xfId="34684" xr:uid="{00000000-0005-0000-0000-000018870000}"/>
    <cellStyle name="Normal 5 17 13 5 9" xfId="34685" xr:uid="{00000000-0005-0000-0000-000019870000}"/>
    <cellStyle name="Normal 5 17 13 6" xfId="34686" xr:uid="{00000000-0005-0000-0000-00001A870000}"/>
    <cellStyle name="Normal 5 17 13 7" xfId="34687" xr:uid="{00000000-0005-0000-0000-00001B870000}"/>
    <cellStyle name="Normal 5 17 13 8" xfId="34688" xr:uid="{00000000-0005-0000-0000-00001C870000}"/>
    <cellStyle name="Normal 5 17 13 9" xfId="34689" xr:uid="{00000000-0005-0000-0000-00001D870000}"/>
    <cellStyle name="Normal 5 17 14" xfId="34690" xr:uid="{00000000-0005-0000-0000-00001E870000}"/>
    <cellStyle name="Normal 5 17 14 10" xfId="34691" xr:uid="{00000000-0005-0000-0000-00001F870000}"/>
    <cellStyle name="Normal 5 17 14 11" xfId="34692" xr:uid="{00000000-0005-0000-0000-000020870000}"/>
    <cellStyle name="Normal 5 17 14 12" xfId="34693" xr:uid="{00000000-0005-0000-0000-000021870000}"/>
    <cellStyle name="Normal 5 17 14 13" xfId="34694" xr:uid="{00000000-0005-0000-0000-000022870000}"/>
    <cellStyle name="Normal 5 17 14 14" xfId="34695" xr:uid="{00000000-0005-0000-0000-000023870000}"/>
    <cellStyle name="Normal 5 17 14 2" xfId="34696" xr:uid="{00000000-0005-0000-0000-000024870000}"/>
    <cellStyle name="Normal 5 17 14 2 10" xfId="34697" xr:uid="{00000000-0005-0000-0000-000025870000}"/>
    <cellStyle name="Normal 5 17 14 2 2" xfId="34698" xr:uid="{00000000-0005-0000-0000-000026870000}"/>
    <cellStyle name="Normal 5 17 14 2 3" xfId="34699" xr:uid="{00000000-0005-0000-0000-000027870000}"/>
    <cellStyle name="Normal 5 17 14 2 4" xfId="34700" xr:uid="{00000000-0005-0000-0000-000028870000}"/>
    <cellStyle name="Normal 5 17 14 2 5" xfId="34701" xr:uid="{00000000-0005-0000-0000-000029870000}"/>
    <cellStyle name="Normal 5 17 14 2 6" xfId="34702" xr:uid="{00000000-0005-0000-0000-00002A870000}"/>
    <cellStyle name="Normal 5 17 14 2 7" xfId="34703" xr:uid="{00000000-0005-0000-0000-00002B870000}"/>
    <cellStyle name="Normal 5 17 14 2 8" xfId="34704" xr:uid="{00000000-0005-0000-0000-00002C870000}"/>
    <cellStyle name="Normal 5 17 14 2 9" xfId="34705" xr:uid="{00000000-0005-0000-0000-00002D870000}"/>
    <cellStyle name="Normal 5 17 14 3" xfId="34706" xr:uid="{00000000-0005-0000-0000-00002E870000}"/>
    <cellStyle name="Normal 5 17 14 3 10" xfId="34707" xr:uid="{00000000-0005-0000-0000-00002F870000}"/>
    <cellStyle name="Normal 5 17 14 3 2" xfId="34708" xr:uid="{00000000-0005-0000-0000-000030870000}"/>
    <cellStyle name="Normal 5 17 14 3 3" xfId="34709" xr:uid="{00000000-0005-0000-0000-000031870000}"/>
    <cellStyle name="Normal 5 17 14 3 4" xfId="34710" xr:uid="{00000000-0005-0000-0000-000032870000}"/>
    <cellStyle name="Normal 5 17 14 3 5" xfId="34711" xr:uid="{00000000-0005-0000-0000-000033870000}"/>
    <cellStyle name="Normal 5 17 14 3 6" xfId="34712" xr:uid="{00000000-0005-0000-0000-000034870000}"/>
    <cellStyle name="Normal 5 17 14 3 7" xfId="34713" xr:uid="{00000000-0005-0000-0000-000035870000}"/>
    <cellStyle name="Normal 5 17 14 3 8" xfId="34714" xr:uid="{00000000-0005-0000-0000-000036870000}"/>
    <cellStyle name="Normal 5 17 14 3 9" xfId="34715" xr:uid="{00000000-0005-0000-0000-000037870000}"/>
    <cellStyle name="Normal 5 17 14 4" xfId="34716" xr:uid="{00000000-0005-0000-0000-000038870000}"/>
    <cellStyle name="Normal 5 17 14 4 10" xfId="34717" xr:uid="{00000000-0005-0000-0000-000039870000}"/>
    <cellStyle name="Normal 5 17 14 4 2" xfId="34718" xr:uid="{00000000-0005-0000-0000-00003A870000}"/>
    <cellStyle name="Normal 5 17 14 4 3" xfId="34719" xr:uid="{00000000-0005-0000-0000-00003B870000}"/>
    <cellStyle name="Normal 5 17 14 4 4" xfId="34720" xr:uid="{00000000-0005-0000-0000-00003C870000}"/>
    <cellStyle name="Normal 5 17 14 4 5" xfId="34721" xr:uid="{00000000-0005-0000-0000-00003D870000}"/>
    <cellStyle name="Normal 5 17 14 4 6" xfId="34722" xr:uid="{00000000-0005-0000-0000-00003E870000}"/>
    <cellStyle name="Normal 5 17 14 4 7" xfId="34723" xr:uid="{00000000-0005-0000-0000-00003F870000}"/>
    <cellStyle name="Normal 5 17 14 4 8" xfId="34724" xr:uid="{00000000-0005-0000-0000-000040870000}"/>
    <cellStyle name="Normal 5 17 14 4 9" xfId="34725" xr:uid="{00000000-0005-0000-0000-000041870000}"/>
    <cellStyle name="Normal 5 17 14 5" xfId="34726" xr:uid="{00000000-0005-0000-0000-000042870000}"/>
    <cellStyle name="Normal 5 17 14 5 10" xfId="34727" xr:uid="{00000000-0005-0000-0000-000043870000}"/>
    <cellStyle name="Normal 5 17 14 5 2" xfId="34728" xr:uid="{00000000-0005-0000-0000-000044870000}"/>
    <cellStyle name="Normal 5 17 14 5 3" xfId="34729" xr:uid="{00000000-0005-0000-0000-000045870000}"/>
    <cellStyle name="Normal 5 17 14 5 4" xfId="34730" xr:uid="{00000000-0005-0000-0000-000046870000}"/>
    <cellStyle name="Normal 5 17 14 5 5" xfId="34731" xr:uid="{00000000-0005-0000-0000-000047870000}"/>
    <cellStyle name="Normal 5 17 14 5 6" xfId="34732" xr:uid="{00000000-0005-0000-0000-000048870000}"/>
    <cellStyle name="Normal 5 17 14 5 7" xfId="34733" xr:uid="{00000000-0005-0000-0000-000049870000}"/>
    <cellStyle name="Normal 5 17 14 5 8" xfId="34734" xr:uid="{00000000-0005-0000-0000-00004A870000}"/>
    <cellStyle name="Normal 5 17 14 5 9" xfId="34735" xr:uid="{00000000-0005-0000-0000-00004B870000}"/>
    <cellStyle name="Normal 5 17 14 6" xfId="34736" xr:uid="{00000000-0005-0000-0000-00004C870000}"/>
    <cellStyle name="Normal 5 17 14 7" xfId="34737" xr:uid="{00000000-0005-0000-0000-00004D870000}"/>
    <cellStyle name="Normal 5 17 14 8" xfId="34738" xr:uid="{00000000-0005-0000-0000-00004E870000}"/>
    <cellStyle name="Normal 5 17 14 9" xfId="34739" xr:uid="{00000000-0005-0000-0000-00004F870000}"/>
    <cellStyle name="Normal 5 17 15" xfId="34740" xr:uid="{00000000-0005-0000-0000-000050870000}"/>
    <cellStyle name="Normal 5 17 15 10" xfId="34741" xr:uid="{00000000-0005-0000-0000-000051870000}"/>
    <cellStyle name="Normal 5 17 15 11" xfId="34742" xr:uid="{00000000-0005-0000-0000-000052870000}"/>
    <cellStyle name="Normal 5 17 15 12" xfId="34743" xr:uid="{00000000-0005-0000-0000-000053870000}"/>
    <cellStyle name="Normal 5 17 15 13" xfId="34744" xr:uid="{00000000-0005-0000-0000-000054870000}"/>
    <cellStyle name="Normal 5 17 15 14" xfId="34745" xr:uid="{00000000-0005-0000-0000-000055870000}"/>
    <cellStyle name="Normal 5 17 15 2" xfId="34746" xr:uid="{00000000-0005-0000-0000-000056870000}"/>
    <cellStyle name="Normal 5 17 15 2 10" xfId="34747" xr:uid="{00000000-0005-0000-0000-000057870000}"/>
    <cellStyle name="Normal 5 17 15 2 2" xfId="34748" xr:uid="{00000000-0005-0000-0000-000058870000}"/>
    <cellStyle name="Normal 5 17 15 2 3" xfId="34749" xr:uid="{00000000-0005-0000-0000-000059870000}"/>
    <cellStyle name="Normal 5 17 15 2 4" xfId="34750" xr:uid="{00000000-0005-0000-0000-00005A870000}"/>
    <cellStyle name="Normal 5 17 15 2 5" xfId="34751" xr:uid="{00000000-0005-0000-0000-00005B870000}"/>
    <cellStyle name="Normal 5 17 15 2 6" xfId="34752" xr:uid="{00000000-0005-0000-0000-00005C870000}"/>
    <cellStyle name="Normal 5 17 15 2 7" xfId="34753" xr:uid="{00000000-0005-0000-0000-00005D870000}"/>
    <cellStyle name="Normal 5 17 15 2 8" xfId="34754" xr:uid="{00000000-0005-0000-0000-00005E870000}"/>
    <cellStyle name="Normal 5 17 15 2 9" xfId="34755" xr:uid="{00000000-0005-0000-0000-00005F870000}"/>
    <cellStyle name="Normal 5 17 15 3" xfId="34756" xr:uid="{00000000-0005-0000-0000-000060870000}"/>
    <cellStyle name="Normal 5 17 15 3 10" xfId="34757" xr:uid="{00000000-0005-0000-0000-000061870000}"/>
    <cellStyle name="Normal 5 17 15 3 2" xfId="34758" xr:uid="{00000000-0005-0000-0000-000062870000}"/>
    <cellStyle name="Normal 5 17 15 3 3" xfId="34759" xr:uid="{00000000-0005-0000-0000-000063870000}"/>
    <cellStyle name="Normal 5 17 15 3 4" xfId="34760" xr:uid="{00000000-0005-0000-0000-000064870000}"/>
    <cellStyle name="Normal 5 17 15 3 5" xfId="34761" xr:uid="{00000000-0005-0000-0000-000065870000}"/>
    <cellStyle name="Normal 5 17 15 3 6" xfId="34762" xr:uid="{00000000-0005-0000-0000-000066870000}"/>
    <cellStyle name="Normal 5 17 15 3 7" xfId="34763" xr:uid="{00000000-0005-0000-0000-000067870000}"/>
    <cellStyle name="Normal 5 17 15 3 8" xfId="34764" xr:uid="{00000000-0005-0000-0000-000068870000}"/>
    <cellStyle name="Normal 5 17 15 3 9" xfId="34765" xr:uid="{00000000-0005-0000-0000-000069870000}"/>
    <cellStyle name="Normal 5 17 15 4" xfId="34766" xr:uid="{00000000-0005-0000-0000-00006A870000}"/>
    <cellStyle name="Normal 5 17 15 4 10" xfId="34767" xr:uid="{00000000-0005-0000-0000-00006B870000}"/>
    <cellStyle name="Normal 5 17 15 4 2" xfId="34768" xr:uid="{00000000-0005-0000-0000-00006C870000}"/>
    <cellStyle name="Normal 5 17 15 4 3" xfId="34769" xr:uid="{00000000-0005-0000-0000-00006D870000}"/>
    <cellStyle name="Normal 5 17 15 4 4" xfId="34770" xr:uid="{00000000-0005-0000-0000-00006E870000}"/>
    <cellStyle name="Normal 5 17 15 4 5" xfId="34771" xr:uid="{00000000-0005-0000-0000-00006F870000}"/>
    <cellStyle name="Normal 5 17 15 4 6" xfId="34772" xr:uid="{00000000-0005-0000-0000-000070870000}"/>
    <cellStyle name="Normal 5 17 15 4 7" xfId="34773" xr:uid="{00000000-0005-0000-0000-000071870000}"/>
    <cellStyle name="Normal 5 17 15 4 8" xfId="34774" xr:uid="{00000000-0005-0000-0000-000072870000}"/>
    <cellStyle name="Normal 5 17 15 4 9" xfId="34775" xr:uid="{00000000-0005-0000-0000-000073870000}"/>
    <cellStyle name="Normal 5 17 15 5" xfId="34776" xr:uid="{00000000-0005-0000-0000-000074870000}"/>
    <cellStyle name="Normal 5 17 15 5 10" xfId="34777" xr:uid="{00000000-0005-0000-0000-000075870000}"/>
    <cellStyle name="Normal 5 17 15 5 2" xfId="34778" xr:uid="{00000000-0005-0000-0000-000076870000}"/>
    <cellStyle name="Normal 5 17 15 5 3" xfId="34779" xr:uid="{00000000-0005-0000-0000-000077870000}"/>
    <cellStyle name="Normal 5 17 15 5 4" xfId="34780" xr:uid="{00000000-0005-0000-0000-000078870000}"/>
    <cellStyle name="Normal 5 17 15 5 5" xfId="34781" xr:uid="{00000000-0005-0000-0000-000079870000}"/>
    <cellStyle name="Normal 5 17 15 5 6" xfId="34782" xr:uid="{00000000-0005-0000-0000-00007A870000}"/>
    <cellStyle name="Normal 5 17 15 5 7" xfId="34783" xr:uid="{00000000-0005-0000-0000-00007B870000}"/>
    <cellStyle name="Normal 5 17 15 5 8" xfId="34784" xr:uid="{00000000-0005-0000-0000-00007C870000}"/>
    <cellStyle name="Normal 5 17 15 5 9" xfId="34785" xr:uid="{00000000-0005-0000-0000-00007D870000}"/>
    <cellStyle name="Normal 5 17 15 6" xfId="34786" xr:uid="{00000000-0005-0000-0000-00007E870000}"/>
    <cellStyle name="Normal 5 17 15 7" xfId="34787" xr:uid="{00000000-0005-0000-0000-00007F870000}"/>
    <cellStyle name="Normal 5 17 15 8" xfId="34788" xr:uid="{00000000-0005-0000-0000-000080870000}"/>
    <cellStyle name="Normal 5 17 15 9" xfId="34789" xr:uid="{00000000-0005-0000-0000-000081870000}"/>
    <cellStyle name="Normal 5 17 16" xfId="34790" xr:uid="{00000000-0005-0000-0000-000082870000}"/>
    <cellStyle name="Normal 5 17 16 10" xfId="34791" xr:uid="{00000000-0005-0000-0000-000083870000}"/>
    <cellStyle name="Normal 5 17 16 11" xfId="34792" xr:uid="{00000000-0005-0000-0000-000084870000}"/>
    <cellStyle name="Normal 5 17 16 12" xfId="34793" xr:uid="{00000000-0005-0000-0000-000085870000}"/>
    <cellStyle name="Normal 5 17 16 13" xfId="34794" xr:uid="{00000000-0005-0000-0000-000086870000}"/>
    <cellStyle name="Normal 5 17 16 14" xfId="34795" xr:uid="{00000000-0005-0000-0000-000087870000}"/>
    <cellStyle name="Normal 5 17 16 2" xfId="34796" xr:uid="{00000000-0005-0000-0000-000088870000}"/>
    <cellStyle name="Normal 5 17 16 2 10" xfId="34797" xr:uid="{00000000-0005-0000-0000-000089870000}"/>
    <cellStyle name="Normal 5 17 16 2 2" xfId="34798" xr:uid="{00000000-0005-0000-0000-00008A870000}"/>
    <cellStyle name="Normal 5 17 16 2 3" xfId="34799" xr:uid="{00000000-0005-0000-0000-00008B870000}"/>
    <cellStyle name="Normal 5 17 16 2 4" xfId="34800" xr:uid="{00000000-0005-0000-0000-00008C870000}"/>
    <cellStyle name="Normal 5 17 16 2 5" xfId="34801" xr:uid="{00000000-0005-0000-0000-00008D870000}"/>
    <cellStyle name="Normal 5 17 16 2 6" xfId="34802" xr:uid="{00000000-0005-0000-0000-00008E870000}"/>
    <cellStyle name="Normal 5 17 16 2 7" xfId="34803" xr:uid="{00000000-0005-0000-0000-00008F870000}"/>
    <cellStyle name="Normal 5 17 16 2 8" xfId="34804" xr:uid="{00000000-0005-0000-0000-000090870000}"/>
    <cellStyle name="Normal 5 17 16 2 9" xfId="34805" xr:uid="{00000000-0005-0000-0000-000091870000}"/>
    <cellStyle name="Normal 5 17 16 3" xfId="34806" xr:uid="{00000000-0005-0000-0000-000092870000}"/>
    <cellStyle name="Normal 5 17 16 3 10" xfId="34807" xr:uid="{00000000-0005-0000-0000-000093870000}"/>
    <cellStyle name="Normal 5 17 16 3 2" xfId="34808" xr:uid="{00000000-0005-0000-0000-000094870000}"/>
    <cellStyle name="Normal 5 17 16 3 3" xfId="34809" xr:uid="{00000000-0005-0000-0000-000095870000}"/>
    <cellStyle name="Normal 5 17 16 3 4" xfId="34810" xr:uid="{00000000-0005-0000-0000-000096870000}"/>
    <cellStyle name="Normal 5 17 16 3 5" xfId="34811" xr:uid="{00000000-0005-0000-0000-000097870000}"/>
    <cellStyle name="Normal 5 17 16 3 6" xfId="34812" xr:uid="{00000000-0005-0000-0000-000098870000}"/>
    <cellStyle name="Normal 5 17 16 3 7" xfId="34813" xr:uid="{00000000-0005-0000-0000-000099870000}"/>
    <cellStyle name="Normal 5 17 16 3 8" xfId="34814" xr:uid="{00000000-0005-0000-0000-00009A870000}"/>
    <cellStyle name="Normal 5 17 16 3 9" xfId="34815" xr:uid="{00000000-0005-0000-0000-00009B870000}"/>
    <cellStyle name="Normal 5 17 16 4" xfId="34816" xr:uid="{00000000-0005-0000-0000-00009C870000}"/>
    <cellStyle name="Normal 5 17 16 4 10" xfId="34817" xr:uid="{00000000-0005-0000-0000-00009D870000}"/>
    <cellStyle name="Normal 5 17 16 4 2" xfId="34818" xr:uid="{00000000-0005-0000-0000-00009E870000}"/>
    <cellStyle name="Normal 5 17 16 4 3" xfId="34819" xr:uid="{00000000-0005-0000-0000-00009F870000}"/>
    <cellStyle name="Normal 5 17 16 4 4" xfId="34820" xr:uid="{00000000-0005-0000-0000-0000A0870000}"/>
    <cellStyle name="Normal 5 17 16 4 5" xfId="34821" xr:uid="{00000000-0005-0000-0000-0000A1870000}"/>
    <cellStyle name="Normal 5 17 16 4 6" xfId="34822" xr:uid="{00000000-0005-0000-0000-0000A2870000}"/>
    <cellStyle name="Normal 5 17 16 4 7" xfId="34823" xr:uid="{00000000-0005-0000-0000-0000A3870000}"/>
    <cellStyle name="Normal 5 17 16 4 8" xfId="34824" xr:uid="{00000000-0005-0000-0000-0000A4870000}"/>
    <cellStyle name="Normal 5 17 16 4 9" xfId="34825" xr:uid="{00000000-0005-0000-0000-0000A5870000}"/>
    <cellStyle name="Normal 5 17 16 5" xfId="34826" xr:uid="{00000000-0005-0000-0000-0000A6870000}"/>
    <cellStyle name="Normal 5 17 16 5 10" xfId="34827" xr:uid="{00000000-0005-0000-0000-0000A7870000}"/>
    <cellStyle name="Normal 5 17 16 5 2" xfId="34828" xr:uid="{00000000-0005-0000-0000-0000A8870000}"/>
    <cellStyle name="Normal 5 17 16 5 3" xfId="34829" xr:uid="{00000000-0005-0000-0000-0000A9870000}"/>
    <cellStyle name="Normal 5 17 16 5 4" xfId="34830" xr:uid="{00000000-0005-0000-0000-0000AA870000}"/>
    <cellStyle name="Normal 5 17 16 5 5" xfId="34831" xr:uid="{00000000-0005-0000-0000-0000AB870000}"/>
    <cellStyle name="Normal 5 17 16 5 6" xfId="34832" xr:uid="{00000000-0005-0000-0000-0000AC870000}"/>
    <cellStyle name="Normal 5 17 16 5 7" xfId="34833" xr:uid="{00000000-0005-0000-0000-0000AD870000}"/>
    <cellStyle name="Normal 5 17 16 5 8" xfId="34834" xr:uid="{00000000-0005-0000-0000-0000AE870000}"/>
    <cellStyle name="Normal 5 17 16 5 9" xfId="34835" xr:uid="{00000000-0005-0000-0000-0000AF870000}"/>
    <cellStyle name="Normal 5 17 16 6" xfId="34836" xr:uid="{00000000-0005-0000-0000-0000B0870000}"/>
    <cellStyle name="Normal 5 17 16 7" xfId="34837" xr:uid="{00000000-0005-0000-0000-0000B1870000}"/>
    <cellStyle name="Normal 5 17 16 8" xfId="34838" xr:uid="{00000000-0005-0000-0000-0000B2870000}"/>
    <cellStyle name="Normal 5 17 16 9" xfId="34839" xr:uid="{00000000-0005-0000-0000-0000B3870000}"/>
    <cellStyle name="Normal 5 17 17" xfId="34840" xr:uid="{00000000-0005-0000-0000-0000B4870000}"/>
    <cellStyle name="Normal 5 17 17 10" xfId="34841" xr:uid="{00000000-0005-0000-0000-0000B5870000}"/>
    <cellStyle name="Normal 5 17 17 11" xfId="34842" xr:uid="{00000000-0005-0000-0000-0000B6870000}"/>
    <cellStyle name="Normal 5 17 17 12" xfId="34843" xr:uid="{00000000-0005-0000-0000-0000B7870000}"/>
    <cellStyle name="Normal 5 17 17 13" xfId="34844" xr:uid="{00000000-0005-0000-0000-0000B8870000}"/>
    <cellStyle name="Normal 5 17 17 14" xfId="34845" xr:uid="{00000000-0005-0000-0000-0000B9870000}"/>
    <cellStyle name="Normal 5 17 17 2" xfId="34846" xr:uid="{00000000-0005-0000-0000-0000BA870000}"/>
    <cellStyle name="Normal 5 17 17 2 10" xfId="34847" xr:uid="{00000000-0005-0000-0000-0000BB870000}"/>
    <cellStyle name="Normal 5 17 17 2 2" xfId="34848" xr:uid="{00000000-0005-0000-0000-0000BC870000}"/>
    <cellStyle name="Normal 5 17 17 2 3" xfId="34849" xr:uid="{00000000-0005-0000-0000-0000BD870000}"/>
    <cellStyle name="Normal 5 17 17 2 4" xfId="34850" xr:uid="{00000000-0005-0000-0000-0000BE870000}"/>
    <cellStyle name="Normal 5 17 17 2 5" xfId="34851" xr:uid="{00000000-0005-0000-0000-0000BF870000}"/>
    <cellStyle name="Normal 5 17 17 2 6" xfId="34852" xr:uid="{00000000-0005-0000-0000-0000C0870000}"/>
    <cellStyle name="Normal 5 17 17 2 7" xfId="34853" xr:uid="{00000000-0005-0000-0000-0000C1870000}"/>
    <cellStyle name="Normal 5 17 17 2 8" xfId="34854" xr:uid="{00000000-0005-0000-0000-0000C2870000}"/>
    <cellStyle name="Normal 5 17 17 2 9" xfId="34855" xr:uid="{00000000-0005-0000-0000-0000C3870000}"/>
    <cellStyle name="Normal 5 17 17 3" xfId="34856" xr:uid="{00000000-0005-0000-0000-0000C4870000}"/>
    <cellStyle name="Normal 5 17 17 3 10" xfId="34857" xr:uid="{00000000-0005-0000-0000-0000C5870000}"/>
    <cellStyle name="Normal 5 17 17 3 2" xfId="34858" xr:uid="{00000000-0005-0000-0000-0000C6870000}"/>
    <cellStyle name="Normal 5 17 17 3 3" xfId="34859" xr:uid="{00000000-0005-0000-0000-0000C7870000}"/>
    <cellStyle name="Normal 5 17 17 3 4" xfId="34860" xr:uid="{00000000-0005-0000-0000-0000C8870000}"/>
    <cellStyle name="Normal 5 17 17 3 5" xfId="34861" xr:uid="{00000000-0005-0000-0000-0000C9870000}"/>
    <cellStyle name="Normal 5 17 17 3 6" xfId="34862" xr:uid="{00000000-0005-0000-0000-0000CA870000}"/>
    <cellStyle name="Normal 5 17 17 3 7" xfId="34863" xr:uid="{00000000-0005-0000-0000-0000CB870000}"/>
    <cellStyle name="Normal 5 17 17 3 8" xfId="34864" xr:uid="{00000000-0005-0000-0000-0000CC870000}"/>
    <cellStyle name="Normal 5 17 17 3 9" xfId="34865" xr:uid="{00000000-0005-0000-0000-0000CD870000}"/>
    <cellStyle name="Normal 5 17 17 4" xfId="34866" xr:uid="{00000000-0005-0000-0000-0000CE870000}"/>
    <cellStyle name="Normal 5 17 17 4 10" xfId="34867" xr:uid="{00000000-0005-0000-0000-0000CF870000}"/>
    <cellStyle name="Normal 5 17 17 4 2" xfId="34868" xr:uid="{00000000-0005-0000-0000-0000D0870000}"/>
    <cellStyle name="Normal 5 17 17 4 3" xfId="34869" xr:uid="{00000000-0005-0000-0000-0000D1870000}"/>
    <cellStyle name="Normal 5 17 17 4 4" xfId="34870" xr:uid="{00000000-0005-0000-0000-0000D2870000}"/>
    <cellStyle name="Normal 5 17 17 4 5" xfId="34871" xr:uid="{00000000-0005-0000-0000-0000D3870000}"/>
    <cellStyle name="Normal 5 17 17 4 6" xfId="34872" xr:uid="{00000000-0005-0000-0000-0000D4870000}"/>
    <cellStyle name="Normal 5 17 17 4 7" xfId="34873" xr:uid="{00000000-0005-0000-0000-0000D5870000}"/>
    <cellStyle name="Normal 5 17 17 4 8" xfId="34874" xr:uid="{00000000-0005-0000-0000-0000D6870000}"/>
    <cellStyle name="Normal 5 17 17 4 9" xfId="34875" xr:uid="{00000000-0005-0000-0000-0000D7870000}"/>
    <cellStyle name="Normal 5 17 17 5" xfId="34876" xr:uid="{00000000-0005-0000-0000-0000D8870000}"/>
    <cellStyle name="Normal 5 17 17 5 10" xfId="34877" xr:uid="{00000000-0005-0000-0000-0000D9870000}"/>
    <cellStyle name="Normal 5 17 17 5 2" xfId="34878" xr:uid="{00000000-0005-0000-0000-0000DA870000}"/>
    <cellStyle name="Normal 5 17 17 5 3" xfId="34879" xr:uid="{00000000-0005-0000-0000-0000DB870000}"/>
    <cellStyle name="Normal 5 17 17 5 4" xfId="34880" xr:uid="{00000000-0005-0000-0000-0000DC870000}"/>
    <cellStyle name="Normal 5 17 17 5 5" xfId="34881" xr:uid="{00000000-0005-0000-0000-0000DD870000}"/>
    <cellStyle name="Normal 5 17 17 5 6" xfId="34882" xr:uid="{00000000-0005-0000-0000-0000DE870000}"/>
    <cellStyle name="Normal 5 17 17 5 7" xfId="34883" xr:uid="{00000000-0005-0000-0000-0000DF870000}"/>
    <cellStyle name="Normal 5 17 17 5 8" xfId="34884" xr:uid="{00000000-0005-0000-0000-0000E0870000}"/>
    <cellStyle name="Normal 5 17 17 5 9" xfId="34885" xr:uid="{00000000-0005-0000-0000-0000E1870000}"/>
    <cellStyle name="Normal 5 17 17 6" xfId="34886" xr:uid="{00000000-0005-0000-0000-0000E2870000}"/>
    <cellStyle name="Normal 5 17 17 7" xfId="34887" xr:uid="{00000000-0005-0000-0000-0000E3870000}"/>
    <cellStyle name="Normal 5 17 17 8" xfId="34888" xr:uid="{00000000-0005-0000-0000-0000E4870000}"/>
    <cellStyle name="Normal 5 17 17 9" xfId="34889" xr:uid="{00000000-0005-0000-0000-0000E5870000}"/>
    <cellStyle name="Normal 5 17 18" xfId="34890" xr:uid="{00000000-0005-0000-0000-0000E6870000}"/>
    <cellStyle name="Normal 5 17 18 10" xfId="34891" xr:uid="{00000000-0005-0000-0000-0000E7870000}"/>
    <cellStyle name="Normal 5 17 18 11" xfId="34892" xr:uid="{00000000-0005-0000-0000-0000E8870000}"/>
    <cellStyle name="Normal 5 17 18 12" xfId="34893" xr:uid="{00000000-0005-0000-0000-0000E9870000}"/>
    <cellStyle name="Normal 5 17 18 13" xfId="34894" xr:uid="{00000000-0005-0000-0000-0000EA870000}"/>
    <cellStyle name="Normal 5 17 18 14" xfId="34895" xr:uid="{00000000-0005-0000-0000-0000EB870000}"/>
    <cellStyle name="Normal 5 17 18 2" xfId="34896" xr:uid="{00000000-0005-0000-0000-0000EC870000}"/>
    <cellStyle name="Normal 5 17 18 2 10" xfId="34897" xr:uid="{00000000-0005-0000-0000-0000ED870000}"/>
    <cellStyle name="Normal 5 17 18 2 2" xfId="34898" xr:uid="{00000000-0005-0000-0000-0000EE870000}"/>
    <cellStyle name="Normal 5 17 18 2 3" xfId="34899" xr:uid="{00000000-0005-0000-0000-0000EF870000}"/>
    <cellStyle name="Normal 5 17 18 2 4" xfId="34900" xr:uid="{00000000-0005-0000-0000-0000F0870000}"/>
    <cellStyle name="Normal 5 17 18 2 5" xfId="34901" xr:uid="{00000000-0005-0000-0000-0000F1870000}"/>
    <cellStyle name="Normal 5 17 18 2 6" xfId="34902" xr:uid="{00000000-0005-0000-0000-0000F2870000}"/>
    <cellStyle name="Normal 5 17 18 2 7" xfId="34903" xr:uid="{00000000-0005-0000-0000-0000F3870000}"/>
    <cellStyle name="Normal 5 17 18 2 8" xfId="34904" xr:uid="{00000000-0005-0000-0000-0000F4870000}"/>
    <cellStyle name="Normal 5 17 18 2 9" xfId="34905" xr:uid="{00000000-0005-0000-0000-0000F5870000}"/>
    <cellStyle name="Normal 5 17 18 3" xfId="34906" xr:uid="{00000000-0005-0000-0000-0000F6870000}"/>
    <cellStyle name="Normal 5 17 18 3 10" xfId="34907" xr:uid="{00000000-0005-0000-0000-0000F7870000}"/>
    <cellStyle name="Normal 5 17 18 3 2" xfId="34908" xr:uid="{00000000-0005-0000-0000-0000F8870000}"/>
    <cellStyle name="Normal 5 17 18 3 3" xfId="34909" xr:uid="{00000000-0005-0000-0000-0000F9870000}"/>
    <cellStyle name="Normal 5 17 18 3 4" xfId="34910" xr:uid="{00000000-0005-0000-0000-0000FA870000}"/>
    <cellStyle name="Normal 5 17 18 3 5" xfId="34911" xr:uid="{00000000-0005-0000-0000-0000FB870000}"/>
    <cellStyle name="Normal 5 17 18 3 6" xfId="34912" xr:uid="{00000000-0005-0000-0000-0000FC870000}"/>
    <cellStyle name="Normal 5 17 18 3 7" xfId="34913" xr:uid="{00000000-0005-0000-0000-0000FD870000}"/>
    <cellStyle name="Normal 5 17 18 3 8" xfId="34914" xr:uid="{00000000-0005-0000-0000-0000FE870000}"/>
    <cellStyle name="Normal 5 17 18 3 9" xfId="34915" xr:uid="{00000000-0005-0000-0000-0000FF870000}"/>
    <cellStyle name="Normal 5 17 18 4" xfId="34916" xr:uid="{00000000-0005-0000-0000-000000880000}"/>
    <cellStyle name="Normal 5 17 18 4 10" xfId="34917" xr:uid="{00000000-0005-0000-0000-000001880000}"/>
    <cellStyle name="Normal 5 17 18 4 2" xfId="34918" xr:uid="{00000000-0005-0000-0000-000002880000}"/>
    <cellStyle name="Normal 5 17 18 4 3" xfId="34919" xr:uid="{00000000-0005-0000-0000-000003880000}"/>
    <cellStyle name="Normal 5 17 18 4 4" xfId="34920" xr:uid="{00000000-0005-0000-0000-000004880000}"/>
    <cellStyle name="Normal 5 17 18 4 5" xfId="34921" xr:uid="{00000000-0005-0000-0000-000005880000}"/>
    <cellStyle name="Normal 5 17 18 4 6" xfId="34922" xr:uid="{00000000-0005-0000-0000-000006880000}"/>
    <cellStyle name="Normal 5 17 18 4 7" xfId="34923" xr:uid="{00000000-0005-0000-0000-000007880000}"/>
    <cellStyle name="Normal 5 17 18 4 8" xfId="34924" xr:uid="{00000000-0005-0000-0000-000008880000}"/>
    <cellStyle name="Normal 5 17 18 4 9" xfId="34925" xr:uid="{00000000-0005-0000-0000-000009880000}"/>
    <cellStyle name="Normal 5 17 18 5" xfId="34926" xr:uid="{00000000-0005-0000-0000-00000A880000}"/>
    <cellStyle name="Normal 5 17 18 5 10" xfId="34927" xr:uid="{00000000-0005-0000-0000-00000B880000}"/>
    <cellStyle name="Normal 5 17 18 5 2" xfId="34928" xr:uid="{00000000-0005-0000-0000-00000C880000}"/>
    <cellStyle name="Normal 5 17 18 5 3" xfId="34929" xr:uid="{00000000-0005-0000-0000-00000D880000}"/>
    <cellStyle name="Normal 5 17 18 5 4" xfId="34930" xr:uid="{00000000-0005-0000-0000-00000E880000}"/>
    <cellStyle name="Normal 5 17 18 5 5" xfId="34931" xr:uid="{00000000-0005-0000-0000-00000F880000}"/>
    <cellStyle name="Normal 5 17 18 5 6" xfId="34932" xr:uid="{00000000-0005-0000-0000-000010880000}"/>
    <cellStyle name="Normal 5 17 18 5 7" xfId="34933" xr:uid="{00000000-0005-0000-0000-000011880000}"/>
    <cellStyle name="Normal 5 17 18 5 8" xfId="34934" xr:uid="{00000000-0005-0000-0000-000012880000}"/>
    <cellStyle name="Normal 5 17 18 5 9" xfId="34935" xr:uid="{00000000-0005-0000-0000-000013880000}"/>
    <cellStyle name="Normal 5 17 18 6" xfId="34936" xr:uid="{00000000-0005-0000-0000-000014880000}"/>
    <cellStyle name="Normal 5 17 18 7" xfId="34937" xr:uid="{00000000-0005-0000-0000-000015880000}"/>
    <cellStyle name="Normal 5 17 18 8" xfId="34938" xr:uid="{00000000-0005-0000-0000-000016880000}"/>
    <cellStyle name="Normal 5 17 18 9" xfId="34939" xr:uid="{00000000-0005-0000-0000-000017880000}"/>
    <cellStyle name="Normal 5 17 19" xfId="34940" xr:uid="{00000000-0005-0000-0000-000018880000}"/>
    <cellStyle name="Normal 5 17 19 10" xfId="34941" xr:uid="{00000000-0005-0000-0000-000019880000}"/>
    <cellStyle name="Normal 5 17 19 11" xfId="34942" xr:uid="{00000000-0005-0000-0000-00001A880000}"/>
    <cellStyle name="Normal 5 17 19 12" xfId="34943" xr:uid="{00000000-0005-0000-0000-00001B880000}"/>
    <cellStyle name="Normal 5 17 19 13" xfId="34944" xr:uid="{00000000-0005-0000-0000-00001C880000}"/>
    <cellStyle name="Normal 5 17 19 14" xfId="34945" xr:uid="{00000000-0005-0000-0000-00001D880000}"/>
    <cellStyle name="Normal 5 17 19 2" xfId="34946" xr:uid="{00000000-0005-0000-0000-00001E880000}"/>
    <cellStyle name="Normal 5 17 19 2 10" xfId="34947" xr:uid="{00000000-0005-0000-0000-00001F880000}"/>
    <cellStyle name="Normal 5 17 19 2 2" xfId="34948" xr:uid="{00000000-0005-0000-0000-000020880000}"/>
    <cellStyle name="Normal 5 17 19 2 3" xfId="34949" xr:uid="{00000000-0005-0000-0000-000021880000}"/>
    <cellStyle name="Normal 5 17 19 2 4" xfId="34950" xr:uid="{00000000-0005-0000-0000-000022880000}"/>
    <cellStyle name="Normal 5 17 19 2 5" xfId="34951" xr:uid="{00000000-0005-0000-0000-000023880000}"/>
    <cellStyle name="Normal 5 17 19 2 6" xfId="34952" xr:uid="{00000000-0005-0000-0000-000024880000}"/>
    <cellStyle name="Normal 5 17 19 2 7" xfId="34953" xr:uid="{00000000-0005-0000-0000-000025880000}"/>
    <cellStyle name="Normal 5 17 19 2 8" xfId="34954" xr:uid="{00000000-0005-0000-0000-000026880000}"/>
    <cellStyle name="Normal 5 17 19 2 9" xfId="34955" xr:uid="{00000000-0005-0000-0000-000027880000}"/>
    <cellStyle name="Normal 5 17 19 3" xfId="34956" xr:uid="{00000000-0005-0000-0000-000028880000}"/>
    <cellStyle name="Normal 5 17 19 3 10" xfId="34957" xr:uid="{00000000-0005-0000-0000-000029880000}"/>
    <cellStyle name="Normal 5 17 19 3 2" xfId="34958" xr:uid="{00000000-0005-0000-0000-00002A880000}"/>
    <cellStyle name="Normal 5 17 19 3 3" xfId="34959" xr:uid="{00000000-0005-0000-0000-00002B880000}"/>
    <cellStyle name="Normal 5 17 19 3 4" xfId="34960" xr:uid="{00000000-0005-0000-0000-00002C880000}"/>
    <cellStyle name="Normal 5 17 19 3 5" xfId="34961" xr:uid="{00000000-0005-0000-0000-00002D880000}"/>
    <cellStyle name="Normal 5 17 19 3 6" xfId="34962" xr:uid="{00000000-0005-0000-0000-00002E880000}"/>
    <cellStyle name="Normal 5 17 19 3 7" xfId="34963" xr:uid="{00000000-0005-0000-0000-00002F880000}"/>
    <cellStyle name="Normal 5 17 19 3 8" xfId="34964" xr:uid="{00000000-0005-0000-0000-000030880000}"/>
    <cellStyle name="Normal 5 17 19 3 9" xfId="34965" xr:uid="{00000000-0005-0000-0000-000031880000}"/>
    <cellStyle name="Normal 5 17 19 4" xfId="34966" xr:uid="{00000000-0005-0000-0000-000032880000}"/>
    <cellStyle name="Normal 5 17 19 4 10" xfId="34967" xr:uid="{00000000-0005-0000-0000-000033880000}"/>
    <cellStyle name="Normal 5 17 19 4 2" xfId="34968" xr:uid="{00000000-0005-0000-0000-000034880000}"/>
    <cellStyle name="Normal 5 17 19 4 3" xfId="34969" xr:uid="{00000000-0005-0000-0000-000035880000}"/>
    <cellStyle name="Normal 5 17 19 4 4" xfId="34970" xr:uid="{00000000-0005-0000-0000-000036880000}"/>
    <cellStyle name="Normal 5 17 19 4 5" xfId="34971" xr:uid="{00000000-0005-0000-0000-000037880000}"/>
    <cellStyle name="Normal 5 17 19 4 6" xfId="34972" xr:uid="{00000000-0005-0000-0000-000038880000}"/>
    <cellStyle name="Normal 5 17 19 4 7" xfId="34973" xr:uid="{00000000-0005-0000-0000-000039880000}"/>
    <cellStyle name="Normal 5 17 19 4 8" xfId="34974" xr:uid="{00000000-0005-0000-0000-00003A880000}"/>
    <cellStyle name="Normal 5 17 19 4 9" xfId="34975" xr:uid="{00000000-0005-0000-0000-00003B880000}"/>
    <cellStyle name="Normal 5 17 19 5" xfId="34976" xr:uid="{00000000-0005-0000-0000-00003C880000}"/>
    <cellStyle name="Normal 5 17 19 5 10" xfId="34977" xr:uid="{00000000-0005-0000-0000-00003D880000}"/>
    <cellStyle name="Normal 5 17 19 5 2" xfId="34978" xr:uid="{00000000-0005-0000-0000-00003E880000}"/>
    <cellStyle name="Normal 5 17 19 5 3" xfId="34979" xr:uid="{00000000-0005-0000-0000-00003F880000}"/>
    <cellStyle name="Normal 5 17 19 5 4" xfId="34980" xr:uid="{00000000-0005-0000-0000-000040880000}"/>
    <cellStyle name="Normal 5 17 19 5 5" xfId="34981" xr:uid="{00000000-0005-0000-0000-000041880000}"/>
    <cellStyle name="Normal 5 17 19 5 6" xfId="34982" xr:uid="{00000000-0005-0000-0000-000042880000}"/>
    <cellStyle name="Normal 5 17 19 5 7" xfId="34983" xr:uid="{00000000-0005-0000-0000-000043880000}"/>
    <cellStyle name="Normal 5 17 19 5 8" xfId="34984" xr:uid="{00000000-0005-0000-0000-000044880000}"/>
    <cellStyle name="Normal 5 17 19 5 9" xfId="34985" xr:uid="{00000000-0005-0000-0000-000045880000}"/>
    <cellStyle name="Normal 5 17 19 6" xfId="34986" xr:uid="{00000000-0005-0000-0000-000046880000}"/>
    <cellStyle name="Normal 5 17 19 7" xfId="34987" xr:uid="{00000000-0005-0000-0000-000047880000}"/>
    <cellStyle name="Normal 5 17 19 8" xfId="34988" xr:uid="{00000000-0005-0000-0000-000048880000}"/>
    <cellStyle name="Normal 5 17 19 9" xfId="34989" xr:uid="{00000000-0005-0000-0000-000049880000}"/>
    <cellStyle name="Normal 5 17 2" xfId="34990" xr:uid="{00000000-0005-0000-0000-00004A880000}"/>
    <cellStyle name="Normal 5 17 2 10" xfId="34991" xr:uid="{00000000-0005-0000-0000-00004B880000}"/>
    <cellStyle name="Normal 5 17 2 10 10" xfId="34992" xr:uid="{00000000-0005-0000-0000-00004C880000}"/>
    <cellStyle name="Normal 5 17 2 10 11" xfId="34993" xr:uid="{00000000-0005-0000-0000-00004D880000}"/>
    <cellStyle name="Normal 5 17 2 10 12" xfId="34994" xr:uid="{00000000-0005-0000-0000-00004E880000}"/>
    <cellStyle name="Normal 5 17 2 10 13" xfId="34995" xr:uid="{00000000-0005-0000-0000-00004F880000}"/>
    <cellStyle name="Normal 5 17 2 10 14" xfId="34996" xr:uid="{00000000-0005-0000-0000-000050880000}"/>
    <cellStyle name="Normal 5 17 2 10 2" xfId="34997" xr:uid="{00000000-0005-0000-0000-000051880000}"/>
    <cellStyle name="Normal 5 17 2 10 2 10" xfId="34998" xr:uid="{00000000-0005-0000-0000-000052880000}"/>
    <cellStyle name="Normal 5 17 2 10 2 2" xfId="34999" xr:uid="{00000000-0005-0000-0000-000053880000}"/>
    <cellStyle name="Normal 5 17 2 10 2 3" xfId="35000" xr:uid="{00000000-0005-0000-0000-000054880000}"/>
    <cellStyle name="Normal 5 17 2 10 2 4" xfId="35001" xr:uid="{00000000-0005-0000-0000-000055880000}"/>
    <cellStyle name="Normal 5 17 2 10 2 5" xfId="35002" xr:uid="{00000000-0005-0000-0000-000056880000}"/>
    <cellStyle name="Normal 5 17 2 10 2 6" xfId="35003" xr:uid="{00000000-0005-0000-0000-000057880000}"/>
    <cellStyle name="Normal 5 17 2 10 2 7" xfId="35004" xr:uid="{00000000-0005-0000-0000-000058880000}"/>
    <cellStyle name="Normal 5 17 2 10 2 8" xfId="35005" xr:uid="{00000000-0005-0000-0000-000059880000}"/>
    <cellStyle name="Normal 5 17 2 10 2 9" xfId="35006" xr:uid="{00000000-0005-0000-0000-00005A880000}"/>
    <cellStyle name="Normal 5 17 2 10 3" xfId="35007" xr:uid="{00000000-0005-0000-0000-00005B880000}"/>
    <cellStyle name="Normal 5 17 2 10 3 10" xfId="35008" xr:uid="{00000000-0005-0000-0000-00005C880000}"/>
    <cellStyle name="Normal 5 17 2 10 3 2" xfId="35009" xr:uid="{00000000-0005-0000-0000-00005D880000}"/>
    <cellStyle name="Normal 5 17 2 10 3 3" xfId="35010" xr:uid="{00000000-0005-0000-0000-00005E880000}"/>
    <cellStyle name="Normal 5 17 2 10 3 4" xfId="35011" xr:uid="{00000000-0005-0000-0000-00005F880000}"/>
    <cellStyle name="Normal 5 17 2 10 3 5" xfId="35012" xr:uid="{00000000-0005-0000-0000-000060880000}"/>
    <cellStyle name="Normal 5 17 2 10 3 6" xfId="35013" xr:uid="{00000000-0005-0000-0000-000061880000}"/>
    <cellStyle name="Normal 5 17 2 10 3 7" xfId="35014" xr:uid="{00000000-0005-0000-0000-000062880000}"/>
    <cellStyle name="Normal 5 17 2 10 3 8" xfId="35015" xr:uid="{00000000-0005-0000-0000-000063880000}"/>
    <cellStyle name="Normal 5 17 2 10 3 9" xfId="35016" xr:uid="{00000000-0005-0000-0000-000064880000}"/>
    <cellStyle name="Normal 5 17 2 10 4" xfId="35017" xr:uid="{00000000-0005-0000-0000-000065880000}"/>
    <cellStyle name="Normal 5 17 2 10 4 10" xfId="35018" xr:uid="{00000000-0005-0000-0000-000066880000}"/>
    <cellStyle name="Normal 5 17 2 10 4 2" xfId="35019" xr:uid="{00000000-0005-0000-0000-000067880000}"/>
    <cellStyle name="Normal 5 17 2 10 4 3" xfId="35020" xr:uid="{00000000-0005-0000-0000-000068880000}"/>
    <cellStyle name="Normal 5 17 2 10 4 4" xfId="35021" xr:uid="{00000000-0005-0000-0000-000069880000}"/>
    <cellStyle name="Normal 5 17 2 10 4 5" xfId="35022" xr:uid="{00000000-0005-0000-0000-00006A880000}"/>
    <cellStyle name="Normal 5 17 2 10 4 6" xfId="35023" xr:uid="{00000000-0005-0000-0000-00006B880000}"/>
    <cellStyle name="Normal 5 17 2 10 4 7" xfId="35024" xr:uid="{00000000-0005-0000-0000-00006C880000}"/>
    <cellStyle name="Normal 5 17 2 10 4 8" xfId="35025" xr:uid="{00000000-0005-0000-0000-00006D880000}"/>
    <cellStyle name="Normal 5 17 2 10 4 9" xfId="35026" xr:uid="{00000000-0005-0000-0000-00006E880000}"/>
    <cellStyle name="Normal 5 17 2 10 5" xfId="35027" xr:uid="{00000000-0005-0000-0000-00006F880000}"/>
    <cellStyle name="Normal 5 17 2 10 5 10" xfId="35028" xr:uid="{00000000-0005-0000-0000-000070880000}"/>
    <cellStyle name="Normal 5 17 2 10 5 2" xfId="35029" xr:uid="{00000000-0005-0000-0000-000071880000}"/>
    <cellStyle name="Normal 5 17 2 10 5 3" xfId="35030" xr:uid="{00000000-0005-0000-0000-000072880000}"/>
    <cellStyle name="Normal 5 17 2 10 5 4" xfId="35031" xr:uid="{00000000-0005-0000-0000-000073880000}"/>
    <cellStyle name="Normal 5 17 2 10 5 5" xfId="35032" xr:uid="{00000000-0005-0000-0000-000074880000}"/>
    <cellStyle name="Normal 5 17 2 10 5 6" xfId="35033" xr:uid="{00000000-0005-0000-0000-000075880000}"/>
    <cellStyle name="Normal 5 17 2 10 5 7" xfId="35034" xr:uid="{00000000-0005-0000-0000-000076880000}"/>
    <cellStyle name="Normal 5 17 2 10 5 8" xfId="35035" xr:uid="{00000000-0005-0000-0000-000077880000}"/>
    <cellStyle name="Normal 5 17 2 10 5 9" xfId="35036" xr:uid="{00000000-0005-0000-0000-000078880000}"/>
    <cellStyle name="Normal 5 17 2 10 6" xfId="35037" xr:uid="{00000000-0005-0000-0000-000079880000}"/>
    <cellStyle name="Normal 5 17 2 10 7" xfId="35038" xr:uid="{00000000-0005-0000-0000-00007A880000}"/>
    <cellStyle name="Normal 5 17 2 10 8" xfId="35039" xr:uid="{00000000-0005-0000-0000-00007B880000}"/>
    <cellStyle name="Normal 5 17 2 10 9" xfId="35040" xr:uid="{00000000-0005-0000-0000-00007C880000}"/>
    <cellStyle name="Normal 5 17 2 11" xfId="35041" xr:uid="{00000000-0005-0000-0000-00007D880000}"/>
    <cellStyle name="Normal 5 17 2 11 10" xfId="35042" xr:uid="{00000000-0005-0000-0000-00007E880000}"/>
    <cellStyle name="Normal 5 17 2 11 11" xfId="35043" xr:uid="{00000000-0005-0000-0000-00007F880000}"/>
    <cellStyle name="Normal 5 17 2 11 12" xfId="35044" xr:uid="{00000000-0005-0000-0000-000080880000}"/>
    <cellStyle name="Normal 5 17 2 11 13" xfId="35045" xr:uid="{00000000-0005-0000-0000-000081880000}"/>
    <cellStyle name="Normal 5 17 2 11 14" xfId="35046" xr:uid="{00000000-0005-0000-0000-000082880000}"/>
    <cellStyle name="Normal 5 17 2 11 2" xfId="35047" xr:uid="{00000000-0005-0000-0000-000083880000}"/>
    <cellStyle name="Normal 5 17 2 11 2 10" xfId="35048" xr:uid="{00000000-0005-0000-0000-000084880000}"/>
    <cellStyle name="Normal 5 17 2 11 2 2" xfId="35049" xr:uid="{00000000-0005-0000-0000-000085880000}"/>
    <cellStyle name="Normal 5 17 2 11 2 3" xfId="35050" xr:uid="{00000000-0005-0000-0000-000086880000}"/>
    <cellStyle name="Normal 5 17 2 11 2 4" xfId="35051" xr:uid="{00000000-0005-0000-0000-000087880000}"/>
    <cellStyle name="Normal 5 17 2 11 2 5" xfId="35052" xr:uid="{00000000-0005-0000-0000-000088880000}"/>
    <cellStyle name="Normal 5 17 2 11 2 6" xfId="35053" xr:uid="{00000000-0005-0000-0000-000089880000}"/>
    <cellStyle name="Normal 5 17 2 11 2 7" xfId="35054" xr:uid="{00000000-0005-0000-0000-00008A880000}"/>
    <cellStyle name="Normal 5 17 2 11 2 8" xfId="35055" xr:uid="{00000000-0005-0000-0000-00008B880000}"/>
    <cellStyle name="Normal 5 17 2 11 2 9" xfId="35056" xr:uid="{00000000-0005-0000-0000-00008C880000}"/>
    <cellStyle name="Normal 5 17 2 11 3" xfId="35057" xr:uid="{00000000-0005-0000-0000-00008D880000}"/>
    <cellStyle name="Normal 5 17 2 11 3 10" xfId="35058" xr:uid="{00000000-0005-0000-0000-00008E880000}"/>
    <cellStyle name="Normal 5 17 2 11 3 2" xfId="35059" xr:uid="{00000000-0005-0000-0000-00008F880000}"/>
    <cellStyle name="Normal 5 17 2 11 3 3" xfId="35060" xr:uid="{00000000-0005-0000-0000-000090880000}"/>
    <cellStyle name="Normal 5 17 2 11 3 4" xfId="35061" xr:uid="{00000000-0005-0000-0000-000091880000}"/>
    <cellStyle name="Normal 5 17 2 11 3 5" xfId="35062" xr:uid="{00000000-0005-0000-0000-000092880000}"/>
    <cellStyle name="Normal 5 17 2 11 3 6" xfId="35063" xr:uid="{00000000-0005-0000-0000-000093880000}"/>
    <cellStyle name="Normal 5 17 2 11 3 7" xfId="35064" xr:uid="{00000000-0005-0000-0000-000094880000}"/>
    <cellStyle name="Normal 5 17 2 11 3 8" xfId="35065" xr:uid="{00000000-0005-0000-0000-000095880000}"/>
    <cellStyle name="Normal 5 17 2 11 3 9" xfId="35066" xr:uid="{00000000-0005-0000-0000-000096880000}"/>
    <cellStyle name="Normal 5 17 2 11 4" xfId="35067" xr:uid="{00000000-0005-0000-0000-000097880000}"/>
    <cellStyle name="Normal 5 17 2 11 4 10" xfId="35068" xr:uid="{00000000-0005-0000-0000-000098880000}"/>
    <cellStyle name="Normal 5 17 2 11 4 2" xfId="35069" xr:uid="{00000000-0005-0000-0000-000099880000}"/>
    <cellStyle name="Normal 5 17 2 11 4 3" xfId="35070" xr:uid="{00000000-0005-0000-0000-00009A880000}"/>
    <cellStyle name="Normal 5 17 2 11 4 4" xfId="35071" xr:uid="{00000000-0005-0000-0000-00009B880000}"/>
    <cellStyle name="Normal 5 17 2 11 4 5" xfId="35072" xr:uid="{00000000-0005-0000-0000-00009C880000}"/>
    <cellStyle name="Normal 5 17 2 11 4 6" xfId="35073" xr:uid="{00000000-0005-0000-0000-00009D880000}"/>
    <cellStyle name="Normal 5 17 2 11 4 7" xfId="35074" xr:uid="{00000000-0005-0000-0000-00009E880000}"/>
    <cellStyle name="Normal 5 17 2 11 4 8" xfId="35075" xr:uid="{00000000-0005-0000-0000-00009F880000}"/>
    <cellStyle name="Normal 5 17 2 11 4 9" xfId="35076" xr:uid="{00000000-0005-0000-0000-0000A0880000}"/>
    <cellStyle name="Normal 5 17 2 11 5" xfId="35077" xr:uid="{00000000-0005-0000-0000-0000A1880000}"/>
    <cellStyle name="Normal 5 17 2 11 5 10" xfId="35078" xr:uid="{00000000-0005-0000-0000-0000A2880000}"/>
    <cellStyle name="Normal 5 17 2 11 5 2" xfId="35079" xr:uid="{00000000-0005-0000-0000-0000A3880000}"/>
    <cellStyle name="Normal 5 17 2 11 5 3" xfId="35080" xr:uid="{00000000-0005-0000-0000-0000A4880000}"/>
    <cellStyle name="Normal 5 17 2 11 5 4" xfId="35081" xr:uid="{00000000-0005-0000-0000-0000A5880000}"/>
    <cellStyle name="Normal 5 17 2 11 5 5" xfId="35082" xr:uid="{00000000-0005-0000-0000-0000A6880000}"/>
    <cellStyle name="Normal 5 17 2 11 5 6" xfId="35083" xr:uid="{00000000-0005-0000-0000-0000A7880000}"/>
    <cellStyle name="Normal 5 17 2 11 5 7" xfId="35084" xr:uid="{00000000-0005-0000-0000-0000A8880000}"/>
    <cellStyle name="Normal 5 17 2 11 5 8" xfId="35085" xr:uid="{00000000-0005-0000-0000-0000A9880000}"/>
    <cellStyle name="Normal 5 17 2 11 5 9" xfId="35086" xr:uid="{00000000-0005-0000-0000-0000AA880000}"/>
    <cellStyle name="Normal 5 17 2 11 6" xfId="35087" xr:uid="{00000000-0005-0000-0000-0000AB880000}"/>
    <cellStyle name="Normal 5 17 2 11 7" xfId="35088" xr:uid="{00000000-0005-0000-0000-0000AC880000}"/>
    <cellStyle name="Normal 5 17 2 11 8" xfId="35089" xr:uid="{00000000-0005-0000-0000-0000AD880000}"/>
    <cellStyle name="Normal 5 17 2 11 9" xfId="35090" xr:uid="{00000000-0005-0000-0000-0000AE880000}"/>
    <cellStyle name="Normal 5 17 2 12" xfId="35091" xr:uid="{00000000-0005-0000-0000-0000AF880000}"/>
    <cellStyle name="Normal 5 17 2 12 10" xfId="35092" xr:uid="{00000000-0005-0000-0000-0000B0880000}"/>
    <cellStyle name="Normal 5 17 2 12 11" xfId="35093" xr:uid="{00000000-0005-0000-0000-0000B1880000}"/>
    <cellStyle name="Normal 5 17 2 12 12" xfId="35094" xr:uid="{00000000-0005-0000-0000-0000B2880000}"/>
    <cellStyle name="Normal 5 17 2 12 13" xfId="35095" xr:uid="{00000000-0005-0000-0000-0000B3880000}"/>
    <cellStyle name="Normal 5 17 2 12 14" xfId="35096" xr:uid="{00000000-0005-0000-0000-0000B4880000}"/>
    <cellStyle name="Normal 5 17 2 12 2" xfId="35097" xr:uid="{00000000-0005-0000-0000-0000B5880000}"/>
    <cellStyle name="Normal 5 17 2 12 2 10" xfId="35098" xr:uid="{00000000-0005-0000-0000-0000B6880000}"/>
    <cellStyle name="Normal 5 17 2 12 2 2" xfId="35099" xr:uid="{00000000-0005-0000-0000-0000B7880000}"/>
    <cellStyle name="Normal 5 17 2 12 2 3" xfId="35100" xr:uid="{00000000-0005-0000-0000-0000B8880000}"/>
    <cellStyle name="Normal 5 17 2 12 2 4" xfId="35101" xr:uid="{00000000-0005-0000-0000-0000B9880000}"/>
    <cellStyle name="Normal 5 17 2 12 2 5" xfId="35102" xr:uid="{00000000-0005-0000-0000-0000BA880000}"/>
    <cellStyle name="Normal 5 17 2 12 2 6" xfId="35103" xr:uid="{00000000-0005-0000-0000-0000BB880000}"/>
    <cellStyle name="Normal 5 17 2 12 2 7" xfId="35104" xr:uid="{00000000-0005-0000-0000-0000BC880000}"/>
    <cellStyle name="Normal 5 17 2 12 2 8" xfId="35105" xr:uid="{00000000-0005-0000-0000-0000BD880000}"/>
    <cellStyle name="Normal 5 17 2 12 2 9" xfId="35106" xr:uid="{00000000-0005-0000-0000-0000BE880000}"/>
    <cellStyle name="Normal 5 17 2 12 3" xfId="35107" xr:uid="{00000000-0005-0000-0000-0000BF880000}"/>
    <cellStyle name="Normal 5 17 2 12 3 10" xfId="35108" xr:uid="{00000000-0005-0000-0000-0000C0880000}"/>
    <cellStyle name="Normal 5 17 2 12 3 2" xfId="35109" xr:uid="{00000000-0005-0000-0000-0000C1880000}"/>
    <cellStyle name="Normal 5 17 2 12 3 3" xfId="35110" xr:uid="{00000000-0005-0000-0000-0000C2880000}"/>
    <cellStyle name="Normal 5 17 2 12 3 4" xfId="35111" xr:uid="{00000000-0005-0000-0000-0000C3880000}"/>
    <cellStyle name="Normal 5 17 2 12 3 5" xfId="35112" xr:uid="{00000000-0005-0000-0000-0000C4880000}"/>
    <cellStyle name="Normal 5 17 2 12 3 6" xfId="35113" xr:uid="{00000000-0005-0000-0000-0000C5880000}"/>
    <cellStyle name="Normal 5 17 2 12 3 7" xfId="35114" xr:uid="{00000000-0005-0000-0000-0000C6880000}"/>
    <cellStyle name="Normal 5 17 2 12 3 8" xfId="35115" xr:uid="{00000000-0005-0000-0000-0000C7880000}"/>
    <cellStyle name="Normal 5 17 2 12 3 9" xfId="35116" xr:uid="{00000000-0005-0000-0000-0000C8880000}"/>
    <cellStyle name="Normal 5 17 2 12 4" xfId="35117" xr:uid="{00000000-0005-0000-0000-0000C9880000}"/>
    <cellStyle name="Normal 5 17 2 12 4 10" xfId="35118" xr:uid="{00000000-0005-0000-0000-0000CA880000}"/>
    <cellStyle name="Normal 5 17 2 12 4 2" xfId="35119" xr:uid="{00000000-0005-0000-0000-0000CB880000}"/>
    <cellStyle name="Normal 5 17 2 12 4 3" xfId="35120" xr:uid="{00000000-0005-0000-0000-0000CC880000}"/>
    <cellStyle name="Normal 5 17 2 12 4 4" xfId="35121" xr:uid="{00000000-0005-0000-0000-0000CD880000}"/>
    <cellStyle name="Normal 5 17 2 12 4 5" xfId="35122" xr:uid="{00000000-0005-0000-0000-0000CE880000}"/>
    <cellStyle name="Normal 5 17 2 12 4 6" xfId="35123" xr:uid="{00000000-0005-0000-0000-0000CF880000}"/>
    <cellStyle name="Normal 5 17 2 12 4 7" xfId="35124" xr:uid="{00000000-0005-0000-0000-0000D0880000}"/>
    <cellStyle name="Normal 5 17 2 12 4 8" xfId="35125" xr:uid="{00000000-0005-0000-0000-0000D1880000}"/>
    <cellStyle name="Normal 5 17 2 12 4 9" xfId="35126" xr:uid="{00000000-0005-0000-0000-0000D2880000}"/>
    <cellStyle name="Normal 5 17 2 12 5" xfId="35127" xr:uid="{00000000-0005-0000-0000-0000D3880000}"/>
    <cellStyle name="Normal 5 17 2 12 5 10" xfId="35128" xr:uid="{00000000-0005-0000-0000-0000D4880000}"/>
    <cellStyle name="Normal 5 17 2 12 5 2" xfId="35129" xr:uid="{00000000-0005-0000-0000-0000D5880000}"/>
    <cellStyle name="Normal 5 17 2 12 5 3" xfId="35130" xr:uid="{00000000-0005-0000-0000-0000D6880000}"/>
    <cellStyle name="Normal 5 17 2 12 5 4" xfId="35131" xr:uid="{00000000-0005-0000-0000-0000D7880000}"/>
    <cellStyle name="Normal 5 17 2 12 5 5" xfId="35132" xr:uid="{00000000-0005-0000-0000-0000D8880000}"/>
    <cellStyle name="Normal 5 17 2 12 5 6" xfId="35133" xr:uid="{00000000-0005-0000-0000-0000D9880000}"/>
    <cellStyle name="Normal 5 17 2 12 5 7" xfId="35134" xr:uid="{00000000-0005-0000-0000-0000DA880000}"/>
    <cellStyle name="Normal 5 17 2 12 5 8" xfId="35135" xr:uid="{00000000-0005-0000-0000-0000DB880000}"/>
    <cellStyle name="Normal 5 17 2 12 5 9" xfId="35136" xr:uid="{00000000-0005-0000-0000-0000DC880000}"/>
    <cellStyle name="Normal 5 17 2 12 6" xfId="35137" xr:uid="{00000000-0005-0000-0000-0000DD880000}"/>
    <cellStyle name="Normal 5 17 2 12 7" xfId="35138" xr:uid="{00000000-0005-0000-0000-0000DE880000}"/>
    <cellStyle name="Normal 5 17 2 12 8" xfId="35139" xr:uid="{00000000-0005-0000-0000-0000DF880000}"/>
    <cellStyle name="Normal 5 17 2 12 9" xfId="35140" xr:uid="{00000000-0005-0000-0000-0000E0880000}"/>
    <cellStyle name="Normal 5 17 2 13" xfId="35141" xr:uid="{00000000-0005-0000-0000-0000E1880000}"/>
    <cellStyle name="Normal 5 17 2 13 10" xfId="35142" xr:uid="{00000000-0005-0000-0000-0000E2880000}"/>
    <cellStyle name="Normal 5 17 2 13 11" xfId="35143" xr:uid="{00000000-0005-0000-0000-0000E3880000}"/>
    <cellStyle name="Normal 5 17 2 13 12" xfId="35144" xr:uid="{00000000-0005-0000-0000-0000E4880000}"/>
    <cellStyle name="Normal 5 17 2 13 13" xfId="35145" xr:uid="{00000000-0005-0000-0000-0000E5880000}"/>
    <cellStyle name="Normal 5 17 2 13 14" xfId="35146" xr:uid="{00000000-0005-0000-0000-0000E6880000}"/>
    <cellStyle name="Normal 5 17 2 13 2" xfId="35147" xr:uid="{00000000-0005-0000-0000-0000E7880000}"/>
    <cellStyle name="Normal 5 17 2 13 2 10" xfId="35148" xr:uid="{00000000-0005-0000-0000-0000E8880000}"/>
    <cellStyle name="Normal 5 17 2 13 2 2" xfId="35149" xr:uid="{00000000-0005-0000-0000-0000E9880000}"/>
    <cellStyle name="Normal 5 17 2 13 2 3" xfId="35150" xr:uid="{00000000-0005-0000-0000-0000EA880000}"/>
    <cellStyle name="Normal 5 17 2 13 2 4" xfId="35151" xr:uid="{00000000-0005-0000-0000-0000EB880000}"/>
    <cellStyle name="Normal 5 17 2 13 2 5" xfId="35152" xr:uid="{00000000-0005-0000-0000-0000EC880000}"/>
    <cellStyle name="Normal 5 17 2 13 2 6" xfId="35153" xr:uid="{00000000-0005-0000-0000-0000ED880000}"/>
    <cellStyle name="Normal 5 17 2 13 2 7" xfId="35154" xr:uid="{00000000-0005-0000-0000-0000EE880000}"/>
    <cellStyle name="Normal 5 17 2 13 2 8" xfId="35155" xr:uid="{00000000-0005-0000-0000-0000EF880000}"/>
    <cellStyle name="Normal 5 17 2 13 2 9" xfId="35156" xr:uid="{00000000-0005-0000-0000-0000F0880000}"/>
    <cellStyle name="Normal 5 17 2 13 3" xfId="35157" xr:uid="{00000000-0005-0000-0000-0000F1880000}"/>
    <cellStyle name="Normal 5 17 2 13 3 10" xfId="35158" xr:uid="{00000000-0005-0000-0000-0000F2880000}"/>
    <cellStyle name="Normal 5 17 2 13 3 2" xfId="35159" xr:uid="{00000000-0005-0000-0000-0000F3880000}"/>
    <cellStyle name="Normal 5 17 2 13 3 3" xfId="35160" xr:uid="{00000000-0005-0000-0000-0000F4880000}"/>
    <cellStyle name="Normal 5 17 2 13 3 4" xfId="35161" xr:uid="{00000000-0005-0000-0000-0000F5880000}"/>
    <cellStyle name="Normal 5 17 2 13 3 5" xfId="35162" xr:uid="{00000000-0005-0000-0000-0000F6880000}"/>
    <cellStyle name="Normal 5 17 2 13 3 6" xfId="35163" xr:uid="{00000000-0005-0000-0000-0000F7880000}"/>
    <cellStyle name="Normal 5 17 2 13 3 7" xfId="35164" xr:uid="{00000000-0005-0000-0000-0000F8880000}"/>
    <cellStyle name="Normal 5 17 2 13 3 8" xfId="35165" xr:uid="{00000000-0005-0000-0000-0000F9880000}"/>
    <cellStyle name="Normal 5 17 2 13 3 9" xfId="35166" xr:uid="{00000000-0005-0000-0000-0000FA880000}"/>
    <cellStyle name="Normal 5 17 2 13 4" xfId="35167" xr:uid="{00000000-0005-0000-0000-0000FB880000}"/>
    <cellStyle name="Normal 5 17 2 13 4 10" xfId="35168" xr:uid="{00000000-0005-0000-0000-0000FC880000}"/>
    <cellStyle name="Normal 5 17 2 13 4 2" xfId="35169" xr:uid="{00000000-0005-0000-0000-0000FD880000}"/>
    <cellStyle name="Normal 5 17 2 13 4 3" xfId="35170" xr:uid="{00000000-0005-0000-0000-0000FE880000}"/>
    <cellStyle name="Normal 5 17 2 13 4 4" xfId="35171" xr:uid="{00000000-0005-0000-0000-0000FF880000}"/>
    <cellStyle name="Normal 5 17 2 13 4 5" xfId="35172" xr:uid="{00000000-0005-0000-0000-000000890000}"/>
    <cellStyle name="Normal 5 17 2 13 4 6" xfId="35173" xr:uid="{00000000-0005-0000-0000-000001890000}"/>
    <cellStyle name="Normal 5 17 2 13 4 7" xfId="35174" xr:uid="{00000000-0005-0000-0000-000002890000}"/>
    <cellStyle name="Normal 5 17 2 13 4 8" xfId="35175" xr:uid="{00000000-0005-0000-0000-000003890000}"/>
    <cellStyle name="Normal 5 17 2 13 4 9" xfId="35176" xr:uid="{00000000-0005-0000-0000-000004890000}"/>
    <cellStyle name="Normal 5 17 2 13 5" xfId="35177" xr:uid="{00000000-0005-0000-0000-000005890000}"/>
    <cellStyle name="Normal 5 17 2 13 5 10" xfId="35178" xr:uid="{00000000-0005-0000-0000-000006890000}"/>
    <cellStyle name="Normal 5 17 2 13 5 2" xfId="35179" xr:uid="{00000000-0005-0000-0000-000007890000}"/>
    <cellStyle name="Normal 5 17 2 13 5 3" xfId="35180" xr:uid="{00000000-0005-0000-0000-000008890000}"/>
    <cellStyle name="Normal 5 17 2 13 5 4" xfId="35181" xr:uid="{00000000-0005-0000-0000-000009890000}"/>
    <cellStyle name="Normal 5 17 2 13 5 5" xfId="35182" xr:uid="{00000000-0005-0000-0000-00000A890000}"/>
    <cellStyle name="Normal 5 17 2 13 5 6" xfId="35183" xr:uid="{00000000-0005-0000-0000-00000B890000}"/>
    <cellStyle name="Normal 5 17 2 13 5 7" xfId="35184" xr:uid="{00000000-0005-0000-0000-00000C890000}"/>
    <cellStyle name="Normal 5 17 2 13 5 8" xfId="35185" xr:uid="{00000000-0005-0000-0000-00000D890000}"/>
    <cellStyle name="Normal 5 17 2 13 5 9" xfId="35186" xr:uid="{00000000-0005-0000-0000-00000E890000}"/>
    <cellStyle name="Normal 5 17 2 13 6" xfId="35187" xr:uid="{00000000-0005-0000-0000-00000F890000}"/>
    <cellStyle name="Normal 5 17 2 13 7" xfId="35188" xr:uid="{00000000-0005-0000-0000-000010890000}"/>
    <cellStyle name="Normal 5 17 2 13 8" xfId="35189" xr:uid="{00000000-0005-0000-0000-000011890000}"/>
    <cellStyle name="Normal 5 17 2 13 9" xfId="35190" xr:uid="{00000000-0005-0000-0000-000012890000}"/>
    <cellStyle name="Normal 5 17 2 14" xfId="35191" xr:uid="{00000000-0005-0000-0000-000013890000}"/>
    <cellStyle name="Normal 5 17 2 14 10" xfId="35192" xr:uid="{00000000-0005-0000-0000-000014890000}"/>
    <cellStyle name="Normal 5 17 2 14 11" xfId="35193" xr:uid="{00000000-0005-0000-0000-000015890000}"/>
    <cellStyle name="Normal 5 17 2 14 12" xfId="35194" xr:uid="{00000000-0005-0000-0000-000016890000}"/>
    <cellStyle name="Normal 5 17 2 14 13" xfId="35195" xr:uid="{00000000-0005-0000-0000-000017890000}"/>
    <cellStyle name="Normal 5 17 2 14 14" xfId="35196" xr:uid="{00000000-0005-0000-0000-000018890000}"/>
    <cellStyle name="Normal 5 17 2 14 2" xfId="35197" xr:uid="{00000000-0005-0000-0000-000019890000}"/>
    <cellStyle name="Normal 5 17 2 14 2 10" xfId="35198" xr:uid="{00000000-0005-0000-0000-00001A890000}"/>
    <cellStyle name="Normal 5 17 2 14 2 2" xfId="35199" xr:uid="{00000000-0005-0000-0000-00001B890000}"/>
    <cellStyle name="Normal 5 17 2 14 2 3" xfId="35200" xr:uid="{00000000-0005-0000-0000-00001C890000}"/>
    <cellStyle name="Normal 5 17 2 14 2 4" xfId="35201" xr:uid="{00000000-0005-0000-0000-00001D890000}"/>
    <cellStyle name="Normal 5 17 2 14 2 5" xfId="35202" xr:uid="{00000000-0005-0000-0000-00001E890000}"/>
    <cellStyle name="Normal 5 17 2 14 2 6" xfId="35203" xr:uid="{00000000-0005-0000-0000-00001F890000}"/>
    <cellStyle name="Normal 5 17 2 14 2 7" xfId="35204" xr:uid="{00000000-0005-0000-0000-000020890000}"/>
    <cellStyle name="Normal 5 17 2 14 2 8" xfId="35205" xr:uid="{00000000-0005-0000-0000-000021890000}"/>
    <cellStyle name="Normal 5 17 2 14 2 9" xfId="35206" xr:uid="{00000000-0005-0000-0000-000022890000}"/>
    <cellStyle name="Normal 5 17 2 14 3" xfId="35207" xr:uid="{00000000-0005-0000-0000-000023890000}"/>
    <cellStyle name="Normal 5 17 2 14 3 10" xfId="35208" xr:uid="{00000000-0005-0000-0000-000024890000}"/>
    <cellStyle name="Normal 5 17 2 14 3 2" xfId="35209" xr:uid="{00000000-0005-0000-0000-000025890000}"/>
    <cellStyle name="Normal 5 17 2 14 3 3" xfId="35210" xr:uid="{00000000-0005-0000-0000-000026890000}"/>
    <cellStyle name="Normal 5 17 2 14 3 4" xfId="35211" xr:uid="{00000000-0005-0000-0000-000027890000}"/>
    <cellStyle name="Normal 5 17 2 14 3 5" xfId="35212" xr:uid="{00000000-0005-0000-0000-000028890000}"/>
    <cellStyle name="Normal 5 17 2 14 3 6" xfId="35213" xr:uid="{00000000-0005-0000-0000-000029890000}"/>
    <cellStyle name="Normal 5 17 2 14 3 7" xfId="35214" xr:uid="{00000000-0005-0000-0000-00002A890000}"/>
    <cellStyle name="Normal 5 17 2 14 3 8" xfId="35215" xr:uid="{00000000-0005-0000-0000-00002B890000}"/>
    <cellStyle name="Normal 5 17 2 14 3 9" xfId="35216" xr:uid="{00000000-0005-0000-0000-00002C890000}"/>
    <cellStyle name="Normal 5 17 2 14 4" xfId="35217" xr:uid="{00000000-0005-0000-0000-00002D890000}"/>
    <cellStyle name="Normal 5 17 2 14 4 10" xfId="35218" xr:uid="{00000000-0005-0000-0000-00002E890000}"/>
    <cellStyle name="Normal 5 17 2 14 4 2" xfId="35219" xr:uid="{00000000-0005-0000-0000-00002F890000}"/>
    <cellStyle name="Normal 5 17 2 14 4 3" xfId="35220" xr:uid="{00000000-0005-0000-0000-000030890000}"/>
    <cellStyle name="Normal 5 17 2 14 4 4" xfId="35221" xr:uid="{00000000-0005-0000-0000-000031890000}"/>
    <cellStyle name="Normal 5 17 2 14 4 5" xfId="35222" xr:uid="{00000000-0005-0000-0000-000032890000}"/>
    <cellStyle name="Normal 5 17 2 14 4 6" xfId="35223" xr:uid="{00000000-0005-0000-0000-000033890000}"/>
    <cellStyle name="Normal 5 17 2 14 4 7" xfId="35224" xr:uid="{00000000-0005-0000-0000-000034890000}"/>
    <cellStyle name="Normal 5 17 2 14 4 8" xfId="35225" xr:uid="{00000000-0005-0000-0000-000035890000}"/>
    <cellStyle name="Normal 5 17 2 14 4 9" xfId="35226" xr:uid="{00000000-0005-0000-0000-000036890000}"/>
    <cellStyle name="Normal 5 17 2 14 5" xfId="35227" xr:uid="{00000000-0005-0000-0000-000037890000}"/>
    <cellStyle name="Normal 5 17 2 14 5 10" xfId="35228" xr:uid="{00000000-0005-0000-0000-000038890000}"/>
    <cellStyle name="Normal 5 17 2 14 5 2" xfId="35229" xr:uid="{00000000-0005-0000-0000-000039890000}"/>
    <cellStyle name="Normal 5 17 2 14 5 3" xfId="35230" xr:uid="{00000000-0005-0000-0000-00003A890000}"/>
    <cellStyle name="Normal 5 17 2 14 5 4" xfId="35231" xr:uid="{00000000-0005-0000-0000-00003B890000}"/>
    <cellStyle name="Normal 5 17 2 14 5 5" xfId="35232" xr:uid="{00000000-0005-0000-0000-00003C890000}"/>
    <cellStyle name="Normal 5 17 2 14 5 6" xfId="35233" xr:uid="{00000000-0005-0000-0000-00003D890000}"/>
    <cellStyle name="Normal 5 17 2 14 5 7" xfId="35234" xr:uid="{00000000-0005-0000-0000-00003E890000}"/>
    <cellStyle name="Normal 5 17 2 14 5 8" xfId="35235" xr:uid="{00000000-0005-0000-0000-00003F890000}"/>
    <cellStyle name="Normal 5 17 2 14 5 9" xfId="35236" xr:uid="{00000000-0005-0000-0000-000040890000}"/>
    <cellStyle name="Normal 5 17 2 14 6" xfId="35237" xr:uid="{00000000-0005-0000-0000-000041890000}"/>
    <cellStyle name="Normal 5 17 2 14 7" xfId="35238" xr:uid="{00000000-0005-0000-0000-000042890000}"/>
    <cellStyle name="Normal 5 17 2 14 8" xfId="35239" xr:uid="{00000000-0005-0000-0000-000043890000}"/>
    <cellStyle name="Normal 5 17 2 14 9" xfId="35240" xr:uid="{00000000-0005-0000-0000-000044890000}"/>
    <cellStyle name="Normal 5 17 2 15" xfId="35241" xr:uid="{00000000-0005-0000-0000-000045890000}"/>
    <cellStyle name="Normal 5 17 2 15 10" xfId="35242" xr:uid="{00000000-0005-0000-0000-000046890000}"/>
    <cellStyle name="Normal 5 17 2 15 11" xfId="35243" xr:uid="{00000000-0005-0000-0000-000047890000}"/>
    <cellStyle name="Normal 5 17 2 15 12" xfId="35244" xr:uid="{00000000-0005-0000-0000-000048890000}"/>
    <cellStyle name="Normal 5 17 2 15 13" xfId="35245" xr:uid="{00000000-0005-0000-0000-000049890000}"/>
    <cellStyle name="Normal 5 17 2 15 14" xfId="35246" xr:uid="{00000000-0005-0000-0000-00004A890000}"/>
    <cellStyle name="Normal 5 17 2 15 2" xfId="35247" xr:uid="{00000000-0005-0000-0000-00004B890000}"/>
    <cellStyle name="Normal 5 17 2 15 2 10" xfId="35248" xr:uid="{00000000-0005-0000-0000-00004C890000}"/>
    <cellStyle name="Normal 5 17 2 15 2 2" xfId="35249" xr:uid="{00000000-0005-0000-0000-00004D890000}"/>
    <cellStyle name="Normal 5 17 2 15 2 3" xfId="35250" xr:uid="{00000000-0005-0000-0000-00004E890000}"/>
    <cellStyle name="Normal 5 17 2 15 2 4" xfId="35251" xr:uid="{00000000-0005-0000-0000-00004F890000}"/>
    <cellStyle name="Normal 5 17 2 15 2 5" xfId="35252" xr:uid="{00000000-0005-0000-0000-000050890000}"/>
    <cellStyle name="Normal 5 17 2 15 2 6" xfId="35253" xr:uid="{00000000-0005-0000-0000-000051890000}"/>
    <cellStyle name="Normal 5 17 2 15 2 7" xfId="35254" xr:uid="{00000000-0005-0000-0000-000052890000}"/>
    <cellStyle name="Normal 5 17 2 15 2 8" xfId="35255" xr:uid="{00000000-0005-0000-0000-000053890000}"/>
    <cellStyle name="Normal 5 17 2 15 2 9" xfId="35256" xr:uid="{00000000-0005-0000-0000-000054890000}"/>
    <cellStyle name="Normal 5 17 2 15 3" xfId="35257" xr:uid="{00000000-0005-0000-0000-000055890000}"/>
    <cellStyle name="Normal 5 17 2 15 3 10" xfId="35258" xr:uid="{00000000-0005-0000-0000-000056890000}"/>
    <cellStyle name="Normal 5 17 2 15 3 2" xfId="35259" xr:uid="{00000000-0005-0000-0000-000057890000}"/>
    <cellStyle name="Normal 5 17 2 15 3 3" xfId="35260" xr:uid="{00000000-0005-0000-0000-000058890000}"/>
    <cellStyle name="Normal 5 17 2 15 3 4" xfId="35261" xr:uid="{00000000-0005-0000-0000-000059890000}"/>
    <cellStyle name="Normal 5 17 2 15 3 5" xfId="35262" xr:uid="{00000000-0005-0000-0000-00005A890000}"/>
    <cellStyle name="Normal 5 17 2 15 3 6" xfId="35263" xr:uid="{00000000-0005-0000-0000-00005B890000}"/>
    <cellStyle name="Normal 5 17 2 15 3 7" xfId="35264" xr:uid="{00000000-0005-0000-0000-00005C890000}"/>
    <cellStyle name="Normal 5 17 2 15 3 8" xfId="35265" xr:uid="{00000000-0005-0000-0000-00005D890000}"/>
    <cellStyle name="Normal 5 17 2 15 3 9" xfId="35266" xr:uid="{00000000-0005-0000-0000-00005E890000}"/>
    <cellStyle name="Normal 5 17 2 15 4" xfId="35267" xr:uid="{00000000-0005-0000-0000-00005F890000}"/>
    <cellStyle name="Normal 5 17 2 15 4 10" xfId="35268" xr:uid="{00000000-0005-0000-0000-000060890000}"/>
    <cellStyle name="Normal 5 17 2 15 4 2" xfId="35269" xr:uid="{00000000-0005-0000-0000-000061890000}"/>
    <cellStyle name="Normal 5 17 2 15 4 3" xfId="35270" xr:uid="{00000000-0005-0000-0000-000062890000}"/>
    <cellStyle name="Normal 5 17 2 15 4 4" xfId="35271" xr:uid="{00000000-0005-0000-0000-000063890000}"/>
    <cellStyle name="Normal 5 17 2 15 4 5" xfId="35272" xr:uid="{00000000-0005-0000-0000-000064890000}"/>
    <cellStyle name="Normal 5 17 2 15 4 6" xfId="35273" xr:uid="{00000000-0005-0000-0000-000065890000}"/>
    <cellStyle name="Normal 5 17 2 15 4 7" xfId="35274" xr:uid="{00000000-0005-0000-0000-000066890000}"/>
    <cellStyle name="Normal 5 17 2 15 4 8" xfId="35275" xr:uid="{00000000-0005-0000-0000-000067890000}"/>
    <cellStyle name="Normal 5 17 2 15 4 9" xfId="35276" xr:uid="{00000000-0005-0000-0000-000068890000}"/>
    <cellStyle name="Normal 5 17 2 15 5" xfId="35277" xr:uid="{00000000-0005-0000-0000-000069890000}"/>
    <cellStyle name="Normal 5 17 2 15 5 10" xfId="35278" xr:uid="{00000000-0005-0000-0000-00006A890000}"/>
    <cellStyle name="Normal 5 17 2 15 5 2" xfId="35279" xr:uid="{00000000-0005-0000-0000-00006B890000}"/>
    <cellStyle name="Normal 5 17 2 15 5 3" xfId="35280" xr:uid="{00000000-0005-0000-0000-00006C890000}"/>
    <cellStyle name="Normal 5 17 2 15 5 4" xfId="35281" xr:uid="{00000000-0005-0000-0000-00006D890000}"/>
    <cellStyle name="Normal 5 17 2 15 5 5" xfId="35282" xr:uid="{00000000-0005-0000-0000-00006E890000}"/>
    <cellStyle name="Normal 5 17 2 15 5 6" xfId="35283" xr:uid="{00000000-0005-0000-0000-00006F890000}"/>
    <cellStyle name="Normal 5 17 2 15 5 7" xfId="35284" xr:uid="{00000000-0005-0000-0000-000070890000}"/>
    <cellStyle name="Normal 5 17 2 15 5 8" xfId="35285" xr:uid="{00000000-0005-0000-0000-000071890000}"/>
    <cellStyle name="Normal 5 17 2 15 5 9" xfId="35286" xr:uid="{00000000-0005-0000-0000-000072890000}"/>
    <cellStyle name="Normal 5 17 2 15 6" xfId="35287" xr:uid="{00000000-0005-0000-0000-000073890000}"/>
    <cellStyle name="Normal 5 17 2 15 7" xfId="35288" xr:uid="{00000000-0005-0000-0000-000074890000}"/>
    <cellStyle name="Normal 5 17 2 15 8" xfId="35289" xr:uid="{00000000-0005-0000-0000-000075890000}"/>
    <cellStyle name="Normal 5 17 2 15 9" xfId="35290" xr:uid="{00000000-0005-0000-0000-000076890000}"/>
    <cellStyle name="Normal 5 17 2 16" xfId="35291" xr:uid="{00000000-0005-0000-0000-000077890000}"/>
    <cellStyle name="Normal 5 17 2 16 10" xfId="35292" xr:uid="{00000000-0005-0000-0000-000078890000}"/>
    <cellStyle name="Normal 5 17 2 16 11" xfId="35293" xr:uid="{00000000-0005-0000-0000-000079890000}"/>
    <cellStyle name="Normal 5 17 2 16 12" xfId="35294" xr:uid="{00000000-0005-0000-0000-00007A890000}"/>
    <cellStyle name="Normal 5 17 2 16 13" xfId="35295" xr:uid="{00000000-0005-0000-0000-00007B890000}"/>
    <cellStyle name="Normal 5 17 2 16 14" xfId="35296" xr:uid="{00000000-0005-0000-0000-00007C890000}"/>
    <cellStyle name="Normal 5 17 2 16 2" xfId="35297" xr:uid="{00000000-0005-0000-0000-00007D890000}"/>
    <cellStyle name="Normal 5 17 2 16 2 10" xfId="35298" xr:uid="{00000000-0005-0000-0000-00007E890000}"/>
    <cellStyle name="Normal 5 17 2 16 2 2" xfId="35299" xr:uid="{00000000-0005-0000-0000-00007F890000}"/>
    <cellStyle name="Normal 5 17 2 16 2 3" xfId="35300" xr:uid="{00000000-0005-0000-0000-000080890000}"/>
    <cellStyle name="Normal 5 17 2 16 2 4" xfId="35301" xr:uid="{00000000-0005-0000-0000-000081890000}"/>
    <cellStyle name="Normal 5 17 2 16 2 5" xfId="35302" xr:uid="{00000000-0005-0000-0000-000082890000}"/>
    <cellStyle name="Normal 5 17 2 16 2 6" xfId="35303" xr:uid="{00000000-0005-0000-0000-000083890000}"/>
    <cellStyle name="Normal 5 17 2 16 2 7" xfId="35304" xr:uid="{00000000-0005-0000-0000-000084890000}"/>
    <cellStyle name="Normal 5 17 2 16 2 8" xfId="35305" xr:uid="{00000000-0005-0000-0000-000085890000}"/>
    <cellStyle name="Normal 5 17 2 16 2 9" xfId="35306" xr:uid="{00000000-0005-0000-0000-000086890000}"/>
    <cellStyle name="Normal 5 17 2 16 3" xfId="35307" xr:uid="{00000000-0005-0000-0000-000087890000}"/>
    <cellStyle name="Normal 5 17 2 16 3 10" xfId="35308" xr:uid="{00000000-0005-0000-0000-000088890000}"/>
    <cellStyle name="Normal 5 17 2 16 3 2" xfId="35309" xr:uid="{00000000-0005-0000-0000-000089890000}"/>
    <cellStyle name="Normal 5 17 2 16 3 3" xfId="35310" xr:uid="{00000000-0005-0000-0000-00008A890000}"/>
    <cellStyle name="Normal 5 17 2 16 3 4" xfId="35311" xr:uid="{00000000-0005-0000-0000-00008B890000}"/>
    <cellStyle name="Normal 5 17 2 16 3 5" xfId="35312" xr:uid="{00000000-0005-0000-0000-00008C890000}"/>
    <cellStyle name="Normal 5 17 2 16 3 6" xfId="35313" xr:uid="{00000000-0005-0000-0000-00008D890000}"/>
    <cellStyle name="Normal 5 17 2 16 3 7" xfId="35314" xr:uid="{00000000-0005-0000-0000-00008E890000}"/>
    <cellStyle name="Normal 5 17 2 16 3 8" xfId="35315" xr:uid="{00000000-0005-0000-0000-00008F890000}"/>
    <cellStyle name="Normal 5 17 2 16 3 9" xfId="35316" xr:uid="{00000000-0005-0000-0000-000090890000}"/>
    <cellStyle name="Normal 5 17 2 16 4" xfId="35317" xr:uid="{00000000-0005-0000-0000-000091890000}"/>
    <cellStyle name="Normal 5 17 2 16 4 10" xfId="35318" xr:uid="{00000000-0005-0000-0000-000092890000}"/>
    <cellStyle name="Normal 5 17 2 16 4 2" xfId="35319" xr:uid="{00000000-0005-0000-0000-000093890000}"/>
    <cellStyle name="Normal 5 17 2 16 4 3" xfId="35320" xr:uid="{00000000-0005-0000-0000-000094890000}"/>
    <cellStyle name="Normal 5 17 2 16 4 4" xfId="35321" xr:uid="{00000000-0005-0000-0000-000095890000}"/>
    <cellStyle name="Normal 5 17 2 16 4 5" xfId="35322" xr:uid="{00000000-0005-0000-0000-000096890000}"/>
    <cellStyle name="Normal 5 17 2 16 4 6" xfId="35323" xr:uid="{00000000-0005-0000-0000-000097890000}"/>
    <cellStyle name="Normal 5 17 2 16 4 7" xfId="35324" xr:uid="{00000000-0005-0000-0000-000098890000}"/>
    <cellStyle name="Normal 5 17 2 16 4 8" xfId="35325" xr:uid="{00000000-0005-0000-0000-000099890000}"/>
    <cellStyle name="Normal 5 17 2 16 4 9" xfId="35326" xr:uid="{00000000-0005-0000-0000-00009A890000}"/>
    <cellStyle name="Normal 5 17 2 16 5" xfId="35327" xr:uid="{00000000-0005-0000-0000-00009B890000}"/>
    <cellStyle name="Normal 5 17 2 16 5 10" xfId="35328" xr:uid="{00000000-0005-0000-0000-00009C890000}"/>
    <cellStyle name="Normal 5 17 2 16 5 2" xfId="35329" xr:uid="{00000000-0005-0000-0000-00009D890000}"/>
    <cellStyle name="Normal 5 17 2 16 5 3" xfId="35330" xr:uid="{00000000-0005-0000-0000-00009E890000}"/>
    <cellStyle name="Normal 5 17 2 16 5 4" xfId="35331" xr:uid="{00000000-0005-0000-0000-00009F890000}"/>
    <cellStyle name="Normal 5 17 2 16 5 5" xfId="35332" xr:uid="{00000000-0005-0000-0000-0000A0890000}"/>
    <cellStyle name="Normal 5 17 2 16 5 6" xfId="35333" xr:uid="{00000000-0005-0000-0000-0000A1890000}"/>
    <cellStyle name="Normal 5 17 2 16 5 7" xfId="35334" xr:uid="{00000000-0005-0000-0000-0000A2890000}"/>
    <cellStyle name="Normal 5 17 2 16 5 8" xfId="35335" xr:uid="{00000000-0005-0000-0000-0000A3890000}"/>
    <cellStyle name="Normal 5 17 2 16 5 9" xfId="35336" xr:uid="{00000000-0005-0000-0000-0000A4890000}"/>
    <cellStyle name="Normal 5 17 2 16 6" xfId="35337" xr:uid="{00000000-0005-0000-0000-0000A5890000}"/>
    <cellStyle name="Normal 5 17 2 16 7" xfId="35338" xr:uid="{00000000-0005-0000-0000-0000A6890000}"/>
    <cellStyle name="Normal 5 17 2 16 8" xfId="35339" xr:uid="{00000000-0005-0000-0000-0000A7890000}"/>
    <cellStyle name="Normal 5 17 2 16 9" xfId="35340" xr:uid="{00000000-0005-0000-0000-0000A8890000}"/>
    <cellStyle name="Normal 5 17 2 17" xfId="35341" xr:uid="{00000000-0005-0000-0000-0000A9890000}"/>
    <cellStyle name="Normal 5 17 2 17 10" xfId="35342" xr:uid="{00000000-0005-0000-0000-0000AA890000}"/>
    <cellStyle name="Normal 5 17 2 17 11" xfId="35343" xr:uid="{00000000-0005-0000-0000-0000AB890000}"/>
    <cellStyle name="Normal 5 17 2 17 12" xfId="35344" xr:uid="{00000000-0005-0000-0000-0000AC890000}"/>
    <cellStyle name="Normal 5 17 2 17 13" xfId="35345" xr:uid="{00000000-0005-0000-0000-0000AD890000}"/>
    <cellStyle name="Normal 5 17 2 17 14" xfId="35346" xr:uid="{00000000-0005-0000-0000-0000AE890000}"/>
    <cellStyle name="Normal 5 17 2 17 2" xfId="35347" xr:uid="{00000000-0005-0000-0000-0000AF890000}"/>
    <cellStyle name="Normal 5 17 2 17 2 10" xfId="35348" xr:uid="{00000000-0005-0000-0000-0000B0890000}"/>
    <cellStyle name="Normal 5 17 2 17 2 2" xfId="35349" xr:uid="{00000000-0005-0000-0000-0000B1890000}"/>
    <cellStyle name="Normal 5 17 2 17 2 3" xfId="35350" xr:uid="{00000000-0005-0000-0000-0000B2890000}"/>
    <cellStyle name="Normal 5 17 2 17 2 4" xfId="35351" xr:uid="{00000000-0005-0000-0000-0000B3890000}"/>
    <cellStyle name="Normal 5 17 2 17 2 5" xfId="35352" xr:uid="{00000000-0005-0000-0000-0000B4890000}"/>
    <cellStyle name="Normal 5 17 2 17 2 6" xfId="35353" xr:uid="{00000000-0005-0000-0000-0000B5890000}"/>
    <cellStyle name="Normal 5 17 2 17 2 7" xfId="35354" xr:uid="{00000000-0005-0000-0000-0000B6890000}"/>
    <cellStyle name="Normal 5 17 2 17 2 8" xfId="35355" xr:uid="{00000000-0005-0000-0000-0000B7890000}"/>
    <cellStyle name="Normal 5 17 2 17 2 9" xfId="35356" xr:uid="{00000000-0005-0000-0000-0000B8890000}"/>
    <cellStyle name="Normal 5 17 2 17 3" xfId="35357" xr:uid="{00000000-0005-0000-0000-0000B9890000}"/>
    <cellStyle name="Normal 5 17 2 17 3 10" xfId="35358" xr:uid="{00000000-0005-0000-0000-0000BA890000}"/>
    <cellStyle name="Normal 5 17 2 17 3 2" xfId="35359" xr:uid="{00000000-0005-0000-0000-0000BB890000}"/>
    <cellStyle name="Normal 5 17 2 17 3 3" xfId="35360" xr:uid="{00000000-0005-0000-0000-0000BC890000}"/>
    <cellStyle name="Normal 5 17 2 17 3 4" xfId="35361" xr:uid="{00000000-0005-0000-0000-0000BD890000}"/>
    <cellStyle name="Normal 5 17 2 17 3 5" xfId="35362" xr:uid="{00000000-0005-0000-0000-0000BE890000}"/>
    <cellStyle name="Normal 5 17 2 17 3 6" xfId="35363" xr:uid="{00000000-0005-0000-0000-0000BF890000}"/>
    <cellStyle name="Normal 5 17 2 17 3 7" xfId="35364" xr:uid="{00000000-0005-0000-0000-0000C0890000}"/>
    <cellStyle name="Normal 5 17 2 17 3 8" xfId="35365" xr:uid="{00000000-0005-0000-0000-0000C1890000}"/>
    <cellStyle name="Normal 5 17 2 17 3 9" xfId="35366" xr:uid="{00000000-0005-0000-0000-0000C2890000}"/>
    <cellStyle name="Normal 5 17 2 17 4" xfId="35367" xr:uid="{00000000-0005-0000-0000-0000C3890000}"/>
    <cellStyle name="Normal 5 17 2 17 4 10" xfId="35368" xr:uid="{00000000-0005-0000-0000-0000C4890000}"/>
    <cellStyle name="Normal 5 17 2 17 4 2" xfId="35369" xr:uid="{00000000-0005-0000-0000-0000C5890000}"/>
    <cellStyle name="Normal 5 17 2 17 4 3" xfId="35370" xr:uid="{00000000-0005-0000-0000-0000C6890000}"/>
    <cellStyle name="Normal 5 17 2 17 4 4" xfId="35371" xr:uid="{00000000-0005-0000-0000-0000C7890000}"/>
    <cellStyle name="Normal 5 17 2 17 4 5" xfId="35372" xr:uid="{00000000-0005-0000-0000-0000C8890000}"/>
    <cellStyle name="Normal 5 17 2 17 4 6" xfId="35373" xr:uid="{00000000-0005-0000-0000-0000C9890000}"/>
    <cellStyle name="Normal 5 17 2 17 4 7" xfId="35374" xr:uid="{00000000-0005-0000-0000-0000CA890000}"/>
    <cellStyle name="Normal 5 17 2 17 4 8" xfId="35375" xr:uid="{00000000-0005-0000-0000-0000CB890000}"/>
    <cellStyle name="Normal 5 17 2 17 4 9" xfId="35376" xr:uid="{00000000-0005-0000-0000-0000CC890000}"/>
    <cellStyle name="Normal 5 17 2 17 5" xfId="35377" xr:uid="{00000000-0005-0000-0000-0000CD890000}"/>
    <cellStyle name="Normal 5 17 2 17 5 10" xfId="35378" xr:uid="{00000000-0005-0000-0000-0000CE890000}"/>
    <cellStyle name="Normal 5 17 2 17 5 2" xfId="35379" xr:uid="{00000000-0005-0000-0000-0000CF890000}"/>
    <cellStyle name="Normal 5 17 2 17 5 3" xfId="35380" xr:uid="{00000000-0005-0000-0000-0000D0890000}"/>
    <cellStyle name="Normal 5 17 2 17 5 4" xfId="35381" xr:uid="{00000000-0005-0000-0000-0000D1890000}"/>
    <cellStyle name="Normal 5 17 2 17 5 5" xfId="35382" xr:uid="{00000000-0005-0000-0000-0000D2890000}"/>
    <cellStyle name="Normal 5 17 2 17 5 6" xfId="35383" xr:uid="{00000000-0005-0000-0000-0000D3890000}"/>
    <cellStyle name="Normal 5 17 2 17 5 7" xfId="35384" xr:uid="{00000000-0005-0000-0000-0000D4890000}"/>
    <cellStyle name="Normal 5 17 2 17 5 8" xfId="35385" xr:uid="{00000000-0005-0000-0000-0000D5890000}"/>
    <cellStyle name="Normal 5 17 2 17 5 9" xfId="35386" xr:uid="{00000000-0005-0000-0000-0000D6890000}"/>
    <cellStyle name="Normal 5 17 2 17 6" xfId="35387" xr:uid="{00000000-0005-0000-0000-0000D7890000}"/>
    <cellStyle name="Normal 5 17 2 17 7" xfId="35388" xr:uid="{00000000-0005-0000-0000-0000D8890000}"/>
    <cellStyle name="Normal 5 17 2 17 8" xfId="35389" xr:uid="{00000000-0005-0000-0000-0000D9890000}"/>
    <cellStyle name="Normal 5 17 2 17 9" xfId="35390" xr:uid="{00000000-0005-0000-0000-0000DA890000}"/>
    <cellStyle name="Normal 5 17 2 18" xfId="35391" xr:uid="{00000000-0005-0000-0000-0000DB890000}"/>
    <cellStyle name="Normal 5 17 2 18 10" xfId="35392" xr:uid="{00000000-0005-0000-0000-0000DC890000}"/>
    <cellStyle name="Normal 5 17 2 18 11" xfId="35393" xr:uid="{00000000-0005-0000-0000-0000DD890000}"/>
    <cellStyle name="Normal 5 17 2 18 12" xfId="35394" xr:uid="{00000000-0005-0000-0000-0000DE890000}"/>
    <cellStyle name="Normal 5 17 2 18 13" xfId="35395" xr:uid="{00000000-0005-0000-0000-0000DF890000}"/>
    <cellStyle name="Normal 5 17 2 18 14" xfId="35396" xr:uid="{00000000-0005-0000-0000-0000E0890000}"/>
    <cellStyle name="Normal 5 17 2 18 2" xfId="35397" xr:uid="{00000000-0005-0000-0000-0000E1890000}"/>
    <cellStyle name="Normal 5 17 2 18 2 10" xfId="35398" xr:uid="{00000000-0005-0000-0000-0000E2890000}"/>
    <cellStyle name="Normal 5 17 2 18 2 2" xfId="35399" xr:uid="{00000000-0005-0000-0000-0000E3890000}"/>
    <cellStyle name="Normal 5 17 2 18 2 3" xfId="35400" xr:uid="{00000000-0005-0000-0000-0000E4890000}"/>
    <cellStyle name="Normal 5 17 2 18 2 4" xfId="35401" xr:uid="{00000000-0005-0000-0000-0000E5890000}"/>
    <cellStyle name="Normal 5 17 2 18 2 5" xfId="35402" xr:uid="{00000000-0005-0000-0000-0000E6890000}"/>
    <cellStyle name="Normal 5 17 2 18 2 6" xfId="35403" xr:uid="{00000000-0005-0000-0000-0000E7890000}"/>
    <cellStyle name="Normal 5 17 2 18 2 7" xfId="35404" xr:uid="{00000000-0005-0000-0000-0000E8890000}"/>
    <cellStyle name="Normal 5 17 2 18 2 8" xfId="35405" xr:uid="{00000000-0005-0000-0000-0000E9890000}"/>
    <cellStyle name="Normal 5 17 2 18 2 9" xfId="35406" xr:uid="{00000000-0005-0000-0000-0000EA890000}"/>
    <cellStyle name="Normal 5 17 2 18 3" xfId="35407" xr:uid="{00000000-0005-0000-0000-0000EB890000}"/>
    <cellStyle name="Normal 5 17 2 18 3 10" xfId="35408" xr:uid="{00000000-0005-0000-0000-0000EC890000}"/>
    <cellStyle name="Normal 5 17 2 18 3 2" xfId="35409" xr:uid="{00000000-0005-0000-0000-0000ED890000}"/>
    <cellStyle name="Normal 5 17 2 18 3 3" xfId="35410" xr:uid="{00000000-0005-0000-0000-0000EE890000}"/>
    <cellStyle name="Normal 5 17 2 18 3 4" xfId="35411" xr:uid="{00000000-0005-0000-0000-0000EF890000}"/>
    <cellStyle name="Normal 5 17 2 18 3 5" xfId="35412" xr:uid="{00000000-0005-0000-0000-0000F0890000}"/>
    <cellStyle name="Normal 5 17 2 18 3 6" xfId="35413" xr:uid="{00000000-0005-0000-0000-0000F1890000}"/>
    <cellStyle name="Normal 5 17 2 18 3 7" xfId="35414" xr:uid="{00000000-0005-0000-0000-0000F2890000}"/>
    <cellStyle name="Normal 5 17 2 18 3 8" xfId="35415" xr:uid="{00000000-0005-0000-0000-0000F3890000}"/>
    <cellStyle name="Normal 5 17 2 18 3 9" xfId="35416" xr:uid="{00000000-0005-0000-0000-0000F4890000}"/>
    <cellStyle name="Normal 5 17 2 18 4" xfId="35417" xr:uid="{00000000-0005-0000-0000-0000F5890000}"/>
    <cellStyle name="Normal 5 17 2 18 4 10" xfId="35418" xr:uid="{00000000-0005-0000-0000-0000F6890000}"/>
    <cellStyle name="Normal 5 17 2 18 4 2" xfId="35419" xr:uid="{00000000-0005-0000-0000-0000F7890000}"/>
    <cellStyle name="Normal 5 17 2 18 4 3" xfId="35420" xr:uid="{00000000-0005-0000-0000-0000F8890000}"/>
    <cellStyle name="Normal 5 17 2 18 4 4" xfId="35421" xr:uid="{00000000-0005-0000-0000-0000F9890000}"/>
    <cellStyle name="Normal 5 17 2 18 4 5" xfId="35422" xr:uid="{00000000-0005-0000-0000-0000FA890000}"/>
    <cellStyle name="Normal 5 17 2 18 4 6" xfId="35423" xr:uid="{00000000-0005-0000-0000-0000FB890000}"/>
    <cellStyle name="Normal 5 17 2 18 4 7" xfId="35424" xr:uid="{00000000-0005-0000-0000-0000FC890000}"/>
    <cellStyle name="Normal 5 17 2 18 4 8" xfId="35425" xr:uid="{00000000-0005-0000-0000-0000FD890000}"/>
    <cellStyle name="Normal 5 17 2 18 4 9" xfId="35426" xr:uid="{00000000-0005-0000-0000-0000FE890000}"/>
    <cellStyle name="Normal 5 17 2 18 5" xfId="35427" xr:uid="{00000000-0005-0000-0000-0000FF890000}"/>
    <cellStyle name="Normal 5 17 2 18 5 10" xfId="35428" xr:uid="{00000000-0005-0000-0000-0000008A0000}"/>
    <cellStyle name="Normal 5 17 2 18 5 2" xfId="35429" xr:uid="{00000000-0005-0000-0000-0000018A0000}"/>
    <cellStyle name="Normal 5 17 2 18 5 3" xfId="35430" xr:uid="{00000000-0005-0000-0000-0000028A0000}"/>
    <cellStyle name="Normal 5 17 2 18 5 4" xfId="35431" xr:uid="{00000000-0005-0000-0000-0000038A0000}"/>
    <cellStyle name="Normal 5 17 2 18 5 5" xfId="35432" xr:uid="{00000000-0005-0000-0000-0000048A0000}"/>
    <cellStyle name="Normal 5 17 2 18 5 6" xfId="35433" xr:uid="{00000000-0005-0000-0000-0000058A0000}"/>
    <cellStyle name="Normal 5 17 2 18 5 7" xfId="35434" xr:uid="{00000000-0005-0000-0000-0000068A0000}"/>
    <cellStyle name="Normal 5 17 2 18 5 8" xfId="35435" xr:uid="{00000000-0005-0000-0000-0000078A0000}"/>
    <cellStyle name="Normal 5 17 2 18 5 9" xfId="35436" xr:uid="{00000000-0005-0000-0000-0000088A0000}"/>
    <cellStyle name="Normal 5 17 2 18 6" xfId="35437" xr:uid="{00000000-0005-0000-0000-0000098A0000}"/>
    <cellStyle name="Normal 5 17 2 18 7" xfId="35438" xr:uid="{00000000-0005-0000-0000-00000A8A0000}"/>
    <cellStyle name="Normal 5 17 2 18 8" xfId="35439" xr:uid="{00000000-0005-0000-0000-00000B8A0000}"/>
    <cellStyle name="Normal 5 17 2 18 9" xfId="35440" xr:uid="{00000000-0005-0000-0000-00000C8A0000}"/>
    <cellStyle name="Normal 5 17 2 19" xfId="35441" xr:uid="{00000000-0005-0000-0000-00000D8A0000}"/>
    <cellStyle name="Normal 5 17 2 19 10" xfId="35442" xr:uid="{00000000-0005-0000-0000-00000E8A0000}"/>
    <cellStyle name="Normal 5 17 2 19 11" xfId="35443" xr:uid="{00000000-0005-0000-0000-00000F8A0000}"/>
    <cellStyle name="Normal 5 17 2 19 12" xfId="35444" xr:uid="{00000000-0005-0000-0000-0000108A0000}"/>
    <cellStyle name="Normal 5 17 2 19 13" xfId="35445" xr:uid="{00000000-0005-0000-0000-0000118A0000}"/>
    <cellStyle name="Normal 5 17 2 19 14" xfId="35446" xr:uid="{00000000-0005-0000-0000-0000128A0000}"/>
    <cellStyle name="Normal 5 17 2 19 2" xfId="35447" xr:uid="{00000000-0005-0000-0000-0000138A0000}"/>
    <cellStyle name="Normal 5 17 2 19 2 10" xfId="35448" xr:uid="{00000000-0005-0000-0000-0000148A0000}"/>
    <cellStyle name="Normal 5 17 2 19 2 2" xfId="35449" xr:uid="{00000000-0005-0000-0000-0000158A0000}"/>
    <cellStyle name="Normal 5 17 2 19 2 3" xfId="35450" xr:uid="{00000000-0005-0000-0000-0000168A0000}"/>
    <cellStyle name="Normal 5 17 2 19 2 4" xfId="35451" xr:uid="{00000000-0005-0000-0000-0000178A0000}"/>
    <cellStyle name="Normal 5 17 2 19 2 5" xfId="35452" xr:uid="{00000000-0005-0000-0000-0000188A0000}"/>
    <cellStyle name="Normal 5 17 2 19 2 6" xfId="35453" xr:uid="{00000000-0005-0000-0000-0000198A0000}"/>
    <cellStyle name="Normal 5 17 2 19 2 7" xfId="35454" xr:uid="{00000000-0005-0000-0000-00001A8A0000}"/>
    <cellStyle name="Normal 5 17 2 19 2 8" xfId="35455" xr:uid="{00000000-0005-0000-0000-00001B8A0000}"/>
    <cellStyle name="Normal 5 17 2 19 2 9" xfId="35456" xr:uid="{00000000-0005-0000-0000-00001C8A0000}"/>
    <cellStyle name="Normal 5 17 2 19 3" xfId="35457" xr:uid="{00000000-0005-0000-0000-00001D8A0000}"/>
    <cellStyle name="Normal 5 17 2 19 3 10" xfId="35458" xr:uid="{00000000-0005-0000-0000-00001E8A0000}"/>
    <cellStyle name="Normal 5 17 2 19 3 2" xfId="35459" xr:uid="{00000000-0005-0000-0000-00001F8A0000}"/>
    <cellStyle name="Normal 5 17 2 19 3 3" xfId="35460" xr:uid="{00000000-0005-0000-0000-0000208A0000}"/>
    <cellStyle name="Normal 5 17 2 19 3 4" xfId="35461" xr:uid="{00000000-0005-0000-0000-0000218A0000}"/>
    <cellStyle name="Normal 5 17 2 19 3 5" xfId="35462" xr:uid="{00000000-0005-0000-0000-0000228A0000}"/>
    <cellStyle name="Normal 5 17 2 19 3 6" xfId="35463" xr:uid="{00000000-0005-0000-0000-0000238A0000}"/>
    <cellStyle name="Normal 5 17 2 19 3 7" xfId="35464" xr:uid="{00000000-0005-0000-0000-0000248A0000}"/>
    <cellStyle name="Normal 5 17 2 19 3 8" xfId="35465" xr:uid="{00000000-0005-0000-0000-0000258A0000}"/>
    <cellStyle name="Normal 5 17 2 19 3 9" xfId="35466" xr:uid="{00000000-0005-0000-0000-0000268A0000}"/>
    <cellStyle name="Normal 5 17 2 19 4" xfId="35467" xr:uid="{00000000-0005-0000-0000-0000278A0000}"/>
    <cellStyle name="Normal 5 17 2 19 4 10" xfId="35468" xr:uid="{00000000-0005-0000-0000-0000288A0000}"/>
    <cellStyle name="Normal 5 17 2 19 4 2" xfId="35469" xr:uid="{00000000-0005-0000-0000-0000298A0000}"/>
    <cellStyle name="Normal 5 17 2 19 4 3" xfId="35470" xr:uid="{00000000-0005-0000-0000-00002A8A0000}"/>
    <cellStyle name="Normal 5 17 2 19 4 4" xfId="35471" xr:uid="{00000000-0005-0000-0000-00002B8A0000}"/>
    <cellStyle name="Normal 5 17 2 19 4 5" xfId="35472" xr:uid="{00000000-0005-0000-0000-00002C8A0000}"/>
    <cellStyle name="Normal 5 17 2 19 4 6" xfId="35473" xr:uid="{00000000-0005-0000-0000-00002D8A0000}"/>
    <cellStyle name="Normal 5 17 2 19 4 7" xfId="35474" xr:uid="{00000000-0005-0000-0000-00002E8A0000}"/>
    <cellStyle name="Normal 5 17 2 19 4 8" xfId="35475" xr:uid="{00000000-0005-0000-0000-00002F8A0000}"/>
    <cellStyle name="Normal 5 17 2 19 4 9" xfId="35476" xr:uid="{00000000-0005-0000-0000-0000308A0000}"/>
    <cellStyle name="Normal 5 17 2 19 5" xfId="35477" xr:uid="{00000000-0005-0000-0000-0000318A0000}"/>
    <cellStyle name="Normal 5 17 2 19 5 10" xfId="35478" xr:uid="{00000000-0005-0000-0000-0000328A0000}"/>
    <cellStyle name="Normal 5 17 2 19 5 2" xfId="35479" xr:uid="{00000000-0005-0000-0000-0000338A0000}"/>
    <cellStyle name="Normal 5 17 2 19 5 3" xfId="35480" xr:uid="{00000000-0005-0000-0000-0000348A0000}"/>
    <cellStyle name="Normal 5 17 2 19 5 4" xfId="35481" xr:uid="{00000000-0005-0000-0000-0000358A0000}"/>
    <cellStyle name="Normal 5 17 2 19 5 5" xfId="35482" xr:uid="{00000000-0005-0000-0000-0000368A0000}"/>
    <cellStyle name="Normal 5 17 2 19 5 6" xfId="35483" xr:uid="{00000000-0005-0000-0000-0000378A0000}"/>
    <cellStyle name="Normal 5 17 2 19 5 7" xfId="35484" xr:uid="{00000000-0005-0000-0000-0000388A0000}"/>
    <cellStyle name="Normal 5 17 2 19 5 8" xfId="35485" xr:uid="{00000000-0005-0000-0000-0000398A0000}"/>
    <cellStyle name="Normal 5 17 2 19 5 9" xfId="35486" xr:uid="{00000000-0005-0000-0000-00003A8A0000}"/>
    <cellStyle name="Normal 5 17 2 19 6" xfId="35487" xr:uid="{00000000-0005-0000-0000-00003B8A0000}"/>
    <cellStyle name="Normal 5 17 2 19 7" xfId="35488" xr:uid="{00000000-0005-0000-0000-00003C8A0000}"/>
    <cellStyle name="Normal 5 17 2 19 8" xfId="35489" xr:uid="{00000000-0005-0000-0000-00003D8A0000}"/>
    <cellStyle name="Normal 5 17 2 19 9" xfId="35490" xr:uid="{00000000-0005-0000-0000-00003E8A0000}"/>
    <cellStyle name="Normal 5 17 2 2" xfId="35491" xr:uid="{00000000-0005-0000-0000-00003F8A0000}"/>
    <cellStyle name="Normal 5 17 2 2 10" xfId="35492" xr:uid="{00000000-0005-0000-0000-0000408A0000}"/>
    <cellStyle name="Normal 5 17 2 2 11" xfId="35493" xr:uid="{00000000-0005-0000-0000-0000418A0000}"/>
    <cellStyle name="Normal 5 17 2 2 12" xfId="35494" xr:uid="{00000000-0005-0000-0000-0000428A0000}"/>
    <cellStyle name="Normal 5 17 2 2 13" xfId="35495" xr:uid="{00000000-0005-0000-0000-0000438A0000}"/>
    <cellStyle name="Normal 5 17 2 2 14" xfId="35496" xr:uid="{00000000-0005-0000-0000-0000448A0000}"/>
    <cellStyle name="Normal 5 17 2 2 15" xfId="35497" xr:uid="{00000000-0005-0000-0000-0000458A0000}"/>
    <cellStyle name="Normal 5 17 2 2 16" xfId="35498" xr:uid="{00000000-0005-0000-0000-0000468A0000}"/>
    <cellStyle name="Normal 5 17 2 2 2" xfId="35499" xr:uid="{00000000-0005-0000-0000-0000478A0000}"/>
    <cellStyle name="Normal 5 17 2 2 2 10" xfId="35500" xr:uid="{00000000-0005-0000-0000-0000488A0000}"/>
    <cellStyle name="Normal 5 17 2 2 2 2" xfId="35501" xr:uid="{00000000-0005-0000-0000-0000498A0000}"/>
    <cellStyle name="Normal 5 17 2 2 2 3" xfId="35502" xr:uid="{00000000-0005-0000-0000-00004A8A0000}"/>
    <cellStyle name="Normal 5 17 2 2 2 4" xfId="35503" xr:uid="{00000000-0005-0000-0000-00004B8A0000}"/>
    <cellStyle name="Normal 5 17 2 2 2 5" xfId="35504" xr:uid="{00000000-0005-0000-0000-00004C8A0000}"/>
    <cellStyle name="Normal 5 17 2 2 2 6" xfId="35505" xr:uid="{00000000-0005-0000-0000-00004D8A0000}"/>
    <cellStyle name="Normal 5 17 2 2 2 7" xfId="35506" xr:uid="{00000000-0005-0000-0000-00004E8A0000}"/>
    <cellStyle name="Normal 5 17 2 2 2 8" xfId="35507" xr:uid="{00000000-0005-0000-0000-00004F8A0000}"/>
    <cellStyle name="Normal 5 17 2 2 2 9" xfId="35508" xr:uid="{00000000-0005-0000-0000-0000508A0000}"/>
    <cellStyle name="Normal 5 17 2 2 3" xfId="35509" xr:uid="{00000000-0005-0000-0000-0000518A0000}"/>
    <cellStyle name="Normal 5 17 2 2 3 10" xfId="35510" xr:uid="{00000000-0005-0000-0000-0000528A0000}"/>
    <cellStyle name="Normal 5 17 2 2 3 2" xfId="35511" xr:uid="{00000000-0005-0000-0000-0000538A0000}"/>
    <cellStyle name="Normal 5 17 2 2 3 3" xfId="35512" xr:uid="{00000000-0005-0000-0000-0000548A0000}"/>
    <cellStyle name="Normal 5 17 2 2 3 4" xfId="35513" xr:uid="{00000000-0005-0000-0000-0000558A0000}"/>
    <cellStyle name="Normal 5 17 2 2 3 5" xfId="35514" xr:uid="{00000000-0005-0000-0000-0000568A0000}"/>
    <cellStyle name="Normal 5 17 2 2 3 6" xfId="35515" xr:uid="{00000000-0005-0000-0000-0000578A0000}"/>
    <cellStyle name="Normal 5 17 2 2 3 7" xfId="35516" xr:uid="{00000000-0005-0000-0000-0000588A0000}"/>
    <cellStyle name="Normal 5 17 2 2 3 8" xfId="35517" xr:uid="{00000000-0005-0000-0000-0000598A0000}"/>
    <cellStyle name="Normal 5 17 2 2 3 9" xfId="35518" xr:uid="{00000000-0005-0000-0000-00005A8A0000}"/>
    <cellStyle name="Normal 5 17 2 2 4" xfId="35519" xr:uid="{00000000-0005-0000-0000-00005B8A0000}"/>
    <cellStyle name="Normal 5 17 2 2 4 10" xfId="35520" xr:uid="{00000000-0005-0000-0000-00005C8A0000}"/>
    <cellStyle name="Normal 5 17 2 2 4 2" xfId="35521" xr:uid="{00000000-0005-0000-0000-00005D8A0000}"/>
    <cellStyle name="Normal 5 17 2 2 4 3" xfId="35522" xr:uid="{00000000-0005-0000-0000-00005E8A0000}"/>
    <cellStyle name="Normal 5 17 2 2 4 4" xfId="35523" xr:uid="{00000000-0005-0000-0000-00005F8A0000}"/>
    <cellStyle name="Normal 5 17 2 2 4 5" xfId="35524" xr:uid="{00000000-0005-0000-0000-0000608A0000}"/>
    <cellStyle name="Normal 5 17 2 2 4 6" xfId="35525" xr:uid="{00000000-0005-0000-0000-0000618A0000}"/>
    <cellStyle name="Normal 5 17 2 2 4 7" xfId="35526" xr:uid="{00000000-0005-0000-0000-0000628A0000}"/>
    <cellStyle name="Normal 5 17 2 2 4 8" xfId="35527" xr:uid="{00000000-0005-0000-0000-0000638A0000}"/>
    <cellStyle name="Normal 5 17 2 2 4 9" xfId="35528" xr:uid="{00000000-0005-0000-0000-0000648A0000}"/>
    <cellStyle name="Normal 5 17 2 2 5" xfId="35529" xr:uid="{00000000-0005-0000-0000-0000658A0000}"/>
    <cellStyle name="Normal 5 17 2 2 5 10" xfId="35530" xr:uid="{00000000-0005-0000-0000-0000668A0000}"/>
    <cellStyle name="Normal 5 17 2 2 5 2" xfId="35531" xr:uid="{00000000-0005-0000-0000-0000678A0000}"/>
    <cellStyle name="Normal 5 17 2 2 5 3" xfId="35532" xr:uid="{00000000-0005-0000-0000-0000688A0000}"/>
    <cellStyle name="Normal 5 17 2 2 5 4" xfId="35533" xr:uid="{00000000-0005-0000-0000-0000698A0000}"/>
    <cellStyle name="Normal 5 17 2 2 5 5" xfId="35534" xr:uid="{00000000-0005-0000-0000-00006A8A0000}"/>
    <cellStyle name="Normal 5 17 2 2 5 6" xfId="35535" xr:uid="{00000000-0005-0000-0000-00006B8A0000}"/>
    <cellStyle name="Normal 5 17 2 2 5 7" xfId="35536" xr:uid="{00000000-0005-0000-0000-00006C8A0000}"/>
    <cellStyle name="Normal 5 17 2 2 5 8" xfId="35537" xr:uid="{00000000-0005-0000-0000-00006D8A0000}"/>
    <cellStyle name="Normal 5 17 2 2 5 9" xfId="35538" xr:uid="{00000000-0005-0000-0000-00006E8A0000}"/>
    <cellStyle name="Normal 5 17 2 2 6" xfId="35539" xr:uid="{00000000-0005-0000-0000-00006F8A0000}"/>
    <cellStyle name="Normal 5 17 2 2 7" xfId="35540" xr:uid="{00000000-0005-0000-0000-0000708A0000}"/>
    <cellStyle name="Normal 5 17 2 2 8" xfId="35541" xr:uid="{00000000-0005-0000-0000-0000718A0000}"/>
    <cellStyle name="Normal 5 17 2 2 9" xfId="35542" xr:uid="{00000000-0005-0000-0000-0000728A0000}"/>
    <cellStyle name="Normal 5 17 2 20" xfId="35543" xr:uid="{00000000-0005-0000-0000-0000738A0000}"/>
    <cellStyle name="Normal 5 17 2 20 10" xfId="35544" xr:uid="{00000000-0005-0000-0000-0000748A0000}"/>
    <cellStyle name="Normal 5 17 2 20 11" xfId="35545" xr:uid="{00000000-0005-0000-0000-0000758A0000}"/>
    <cellStyle name="Normal 5 17 2 20 12" xfId="35546" xr:uid="{00000000-0005-0000-0000-0000768A0000}"/>
    <cellStyle name="Normal 5 17 2 20 13" xfId="35547" xr:uid="{00000000-0005-0000-0000-0000778A0000}"/>
    <cellStyle name="Normal 5 17 2 20 14" xfId="35548" xr:uid="{00000000-0005-0000-0000-0000788A0000}"/>
    <cellStyle name="Normal 5 17 2 20 2" xfId="35549" xr:uid="{00000000-0005-0000-0000-0000798A0000}"/>
    <cellStyle name="Normal 5 17 2 20 2 10" xfId="35550" xr:uid="{00000000-0005-0000-0000-00007A8A0000}"/>
    <cellStyle name="Normal 5 17 2 20 2 2" xfId="35551" xr:uid="{00000000-0005-0000-0000-00007B8A0000}"/>
    <cellStyle name="Normal 5 17 2 20 2 3" xfId="35552" xr:uid="{00000000-0005-0000-0000-00007C8A0000}"/>
    <cellStyle name="Normal 5 17 2 20 2 4" xfId="35553" xr:uid="{00000000-0005-0000-0000-00007D8A0000}"/>
    <cellStyle name="Normal 5 17 2 20 2 5" xfId="35554" xr:uid="{00000000-0005-0000-0000-00007E8A0000}"/>
    <cellStyle name="Normal 5 17 2 20 2 6" xfId="35555" xr:uid="{00000000-0005-0000-0000-00007F8A0000}"/>
    <cellStyle name="Normal 5 17 2 20 2 7" xfId="35556" xr:uid="{00000000-0005-0000-0000-0000808A0000}"/>
    <cellStyle name="Normal 5 17 2 20 2 8" xfId="35557" xr:uid="{00000000-0005-0000-0000-0000818A0000}"/>
    <cellStyle name="Normal 5 17 2 20 2 9" xfId="35558" xr:uid="{00000000-0005-0000-0000-0000828A0000}"/>
    <cellStyle name="Normal 5 17 2 20 3" xfId="35559" xr:uid="{00000000-0005-0000-0000-0000838A0000}"/>
    <cellStyle name="Normal 5 17 2 20 3 10" xfId="35560" xr:uid="{00000000-0005-0000-0000-0000848A0000}"/>
    <cellStyle name="Normal 5 17 2 20 3 2" xfId="35561" xr:uid="{00000000-0005-0000-0000-0000858A0000}"/>
    <cellStyle name="Normal 5 17 2 20 3 3" xfId="35562" xr:uid="{00000000-0005-0000-0000-0000868A0000}"/>
    <cellStyle name="Normal 5 17 2 20 3 4" xfId="35563" xr:uid="{00000000-0005-0000-0000-0000878A0000}"/>
    <cellStyle name="Normal 5 17 2 20 3 5" xfId="35564" xr:uid="{00000000-0005-0000-0000-0000888A0000}"/>
    <cellStyle name="Normal 5 17 2 20 3 6" xfId="35565" xr:uid="{00000000-0005-0000-0000-0000898A0000}"/>
    <cellStyle name="Normal 5 17 2 20 3 7" xfId="35566" xr:uid="{00000000-0005-0000-0000-00008A8A0000}"/>
    <cellStyle name="Normal 5 17 2 20 3 8" xfId="35567" xr:uid="{00000000-0005-0000-0000-00008B8A0000}"/>
    <cellStyle name="Normal 5 17 2 20 3 9" xfId="35568" xr:uid="{00000000-0005-0000-0000-00008C8A0000}"/>
    <cellStyle name="Normal 5 17 2 20 4" xfId="35569" xr:uid="{00000000-0005-0000-0000-00008D8A0000}"/>
    <cellStyle name="Normal 5 17 2 20 4 10" xfId="35570" xr:uid="{00000000-0005-0000-0000-00008E8A0000}"/>
    <cellStyle name="Normal 5 17 2 20 4 2" xfId="35571" xr:uid="{00000000-0005-0000-0000-00008F8A0000}"/>
    <cellStyle name="Normal 5 17 2 20 4 3" xfId="35572" xr:uid="{00000000-0005-0000-0000-0000908A0000}"/>
    <cellStyle name="Normal 5 17 2 20 4 4" xfId="35573" xr:uid="{00000000-0005-0000-0000-0000918A0000}"/>
    <cellStyle name="Normal 5 17 2 20 4 5" xfId="35574" xr:uid="{00000000-0005-0000-0000-0000928A0000}"/>
    <cellStyle name="Normal 5 17 2 20 4 6" xfId="35575" xr:uid="{00000000-0005-0000-0000-0000938A0000}"/>
    <cellStyle name="Normal 5 17 2 20 4 7" xfId="35576" xr:uid="{00000000-0005-0000-0000-0000948A0000}"/>
    <cellStyle name="Normal 5 17 2 20 4 8" xfId="35577" xr:uid="{00000000-0005-0000-0000-0000958A0000}"/>
    <cellStyle name="Normal 5 17 2 20 4 9" xfId="35578" xr:uid="{00000000-0005-0000-0000-0000968A0000}"/>
    <cellStyle name="Normal 5 17 2 20 5" xfId="35579" xr:uid="{00000000-0005-0000-0000-0000978A0000}"/>
    <cellStyle name="Normal 5 17 2 20 5 10" xfId="35580" xr:uid="{00000000-0005-0000-0000-0000988A0000}"/>
    <cellStyle name="Normal 5 17 2 20 5 2" xfId="35581" xr:uid="{00000000-0005-0000-0000-0000998A0000}"/>
    <cellStyle name="Normal 5 17 2 20 5 3" xfId="35582" xr:uid="{00000000-0005-0000-0000-00009A8A0000}"/>
    <cellStyle name="Normal 5 17 2 20 5 4" xfId="35583" xr:uid="{00000000-0005-0000-0000-00009B8A0000}"/>
    <cellStyle name="Normal 5 17 2 20 5 5" xfId="35584" xr:uid="{00000000-0005-0000-0000-00009C8A0000}"/>
    <cellStyle name="Normal 5 17 2 20 5 6" xfId="35585" xr:uid="{00000000-0005-0000-0000-00009D8A0000}"/>
    <cellStyle name="Normal 5 17 2 20 5 7" xfId="35586" xr:uid="{00000000-0005-0000-0000-00009E8A0000}"/>
    <cellStyle name="Normal 5 17 2 20 5 8" xfId="35587" xr:uid="{00000000-0005-0000-0000-00009F8A0000}"/>
    <cellStyle name="Normal 5 17 2 20 5 9" xfId="35588" xr:uid="{00000000-0005-0000-0000-0000A08A0000}"/>
    <cellStyle name="Normal 5 17 2 20 6" xfId="35589" xr:uid="{00000000-0005-0000-0000-0000A18A0000}"/>
    <cellStyle name="Normal 5 17 2 20 7" xfId="35590" xr:uid="{00000000-0005-0000-0000-0000A28A0000}"/>
    <cellStyle name="Normal 5 17 2 20 8" xfId="35591" xr:uid="{00000000-0005-0000-0000-0000A38A0000}"/>
    <cellStyle name="Normal 5 17 2 20 9" xfId="35592" xr:uid="{00000000-0005-0000-0000-0000A48A0000}"/>
    <cellStyle name="Normal 5 17 2 21" xfId="35593" xr:uid="{00000000-0005-0000-0000-0000A58A0000}"/>
    <cellStyle name="Normal 5 17 2 21 10" xfId="35594" xr:uid="{00000000-0005-0000-0000-0000A68A0000}"/>
    <cellStyle name="Normal 5 17 2 21 11" xfId="35595" xr:uid="{00000000-0005-0000-0000-0000A78A0000}"/>
    <cellStyle name="Normal 5 17 2 21 12" xfId="35596" xr:uid="{00000000-0005-0000-0000-0000A88A0000}"/>
    <cellStyle name="Normal 5 17 2 21 13" xfId="35597" xr:uid="{00000000-0005-0000-0000-0000A98A0000}"/>
    <cellStyle name="Normal 5 17 2 21 14" xfId="35598" xr:uid="{00000000-0005-0000-0000-0000AA8A0000}"/>
    <cellStyle name="Normal 5 17 2 21 2" xfId="35599" xr:uid="{00000000-0005-0000-0000-0000AB8A0000}"/>
    <cellStyle name="Normal 5 17 2 21 2 10" xfId="35600" xr:uid="{00000000-0005-0000-0000-0000AC8A0000}"/>
    <cellStyle name="Normal 5 17 2 21 2 2" xfId="35601" xr:uid="{00000000-0005-0000-0000-0000AD8A0000}"/>
    <cellStyle name="Normal 5 17 2 21 2 3" xfId="35602" xr:uid="{00000000-0005-0000-0000-0000AE8A0000}"/>
    <cellStyle name="Normal 5 17 2 21 2 4" xfId="35603" xr:uid="{00000000-0005-0000-0000-0000AF8A0000}"/>
    <cellStyle name="Normal 5 17 2 21 2 5" xfId="35604" xr:uid="{00000000-0005-0000-0000-0000B08A0000}"/>
    <cellStyle name="Normal 5 17 2 21 2 6" xfId="35605" xr:uid="{00000000-0005-0000-0000-0000B18A0000}"/>
    <cellStyle name="Normal 5 17 2 21 2 7" xfId="35606" xr:uid="{00000000-0005-0000-0000-0000B28A0000}"/>
    <cellStyle name="Normal 5 17 2 21 2 8" xfId="35607" xr:uid="{00000000-0005-0000-0000-0000B38A0000}"/>
    <cellStyle name="Normal 5 17 2 21 2 9" xfId="35608" xr:uid="{00000000-0005-0000-0000-0000B48A0000}"/>
    <cellStyle name="Normal 5 17 2 21 3" xfId="35609" xr:uid="{00000000-0005-0000-0000-0000B58A0000}"/>
    <cellStyle name="Normal 5 17 2 21 3 10" xfId="35610" xr:uid="{00000000-0005-0000-0000-0000B68A0000}"/>
    <cellStyle name="Normal 5 17 2 21 3 2" xfId="35611" xr:uid="{00000000-0005-0000-0000-0000B78A0000}"/>
    <cellStyle name="Normal 5 17 2 21 3 3" xfId="35612" xr:uid="{00000000-0005-0000-0000-0000B88A0000}"/>
    <cellStyle name="Normal 5 17 2 21 3 4" xfId="35613" xr:uid="{00000000-0005-0000-0000-0000B98A0000}"/>
    <cellStyle name="Normal 5 17 2 21 3 5" xfId="35614" xr:uid="{00000000-0005-0000-0000-0000BA8A0000}"/>
    <cellStyle name="Normal 5 17 2 21 3 6" xfId="35615" xr:uid="{00000000-0005-0000-0000-0000BB8A0000}"/>
    <cellStyle name="Normal 5 17 2 21 3 7" xfId="35616" xr:uid="{00000000-0005-0000-0000-0000BC8A0000}"/>
    <cellStyle name="Normal 5 17 2 21 3 8" xfId="35617" xr:uid="{00000000-0005-0000-0000-0000BD8A0000}"/>
    <cellStyle name="Normal 5 17 2 21 3 9" xfId="35618" xr:uid="{00000000-0005-0000-0000-0000BE8A0000}"/>
    <cellStyle name="Normal 5 17 2 21 4" xfId="35619" xr:uid="{00000000-0005-0000-0000-0000BF8A0000}"/>
    <cellStyle name="Normal 5 17 2 21 4 10" xfId="35620" xr:uid="{00000000-0005-0000-0000-0000C08A0000}"/>
    <cellStyle name="Normal 5 17 2 21 4 2" xfId="35621" xr:uid="{00000000-0005-0000-0000-0000C18A0000}"/>
    <cellStyle name="Normal 5 17 2 21 4 3" xfId="35622" xr:uid="{00000000-0005-0000-0000-0000C28A0000}"/>
    <cellStyle name="Normal 5 17 2 21 4 4" xfId="35623" xr:uid="{00000000-0005-0000-0000-0000C38A0000}"/>
    <cellStyle name="Normal 5 17 2 21 4 5" xfId="35624" xr:uid="{00000000-0005-0000-0000-0000C48A0000}"/>
    <cellStyle name="Normal 5 17 2 21 4 6" xfId="35625" xr:uid="{00000000-0005-0000-0000-0000C58A0000}"/>
    <cellStyle name="Normal 5 17 2 21 4 7" xfId="35626" xr:uid="{00000000-0005-0000-0000-0000C68A0000}"/>
    <cellStyle name="Normal 5 17 2 21 4 8" xfId="35627" xr:uid="{00000000-0005-0000-0000-0000C78A0000}"/>
    <cellStyle name="Normal 5 17 2 21 4 9" xfId="35628" xr:uid="{00000000-0005-0000-0000-0000C88A0000}"/>
    <cellStyle name="Normal 5 17 2 21 5" xfId="35629" xr:uid="{00000000-0005-0000-0000-0000C98A0000}"/>
    <cellStyle name="Normal 5 17 2 21 5 10" xfId="35630" xr:uid="{00000000-0005-0000-0000-0000CA8A0000}"/>
    <cellStyle name="Normal 5 17 2 21 5 2" xfId="35631" xr:uid="{00000000-0005-0000-0000-0000CB8A0000}"/>
    <cellStyle name="Normal 5 17 2 21 5 3" xfId="35632" xr:uid="{00000000-0005-0000-0000-0000CC8A0000}"/>
    <cellStyle name="Normal 5 17 2 21 5 4" xfId="35633" xr:uid="{00000000-0005-0000-0000-0000CD8A0000}"/>
    <cellStyle name="Normal 5 17 2 21 5 5" xfId="35634" xr:uid="{00000000-0005-0000-0000-0000CE8A0000}"/>
    <cellStyle name="Normal 5 17 2 21 5 6" xfId="35635" xr:uid="{00000000-0005-0000-0000-0000CF8A0000}"/>
    <cellStyle name="Normal 5 17 2 21 5 7" xfId="35636" xr:uid="{00000000-0005-0000-0000-0000D08A0000}"/>
    <cellStyle name="Normal 5 17 2 21 5 8" xfId="35637" xr:uid="{00000000-0005-0000-0000-0000D18A0000}"/>
    <cellStyle name="Normal 5 17 2 21 5 9" xfId="35638" xr:uid="{00000000-0005-0000-0000-0000D28A0000}"/>
    <cellStyle name="Normal 5 17 2 21 6" xfId="35639" xr:uid="{00000000-0005-0000-0000-0000D38A0000}"/>
    <cellStyle name="Normal 5 17 2 21 7" xfId="35640" xr:uid="{00000000-0005-0000-0000-0000D48A0000}"/>
    <cellStyle name="Normal 5 17 2 21 8" xfId="35641" xr:uid="{00000000-0005-0000-0000-0000D58A0000}"/>
    <cellStyle name="Normal 5 17 2 21 9" xfId="35642" xr:uid="{00000000-0005-0000-0000-0000D68A0000}"/>
    <cellStyle name="Normal 5 17 2 22" xfId="35643" xr:uid="{00000000-0005-0000-0000-0000D78A0000}"/>
    <cellStyle name="Normal 5 17 2 22 10" xfId="35644" xr:uid="{00000000-0005-0000-0000-0000D88A0000}"/>
    <cellStyle name="Normal 5 17 2 22 11" xfId="35645" xr:uid="{00000000-0005-0000-0000-0000D98A0000}"/>
    <cellStyle name="Normal 5 17 2 22 12" xfId="35646" xr:uid="{00000000-0005-0000-0000-0000DA8A0000}"/>
    <cellStyle name="Normal 5 17 2 22 13" xfId="35647" xr:uid="{00000000-0005-0000-0000-0000DB8A0000}"/>
    <cellStyle name="Normal 5 17 2 22 14" xfId="35648" xr:uid="{00000000-0005-0000-0000-0000DC8A0000}"/>
    <cellStyle name="Normal 5 17 2 22 2" xfId="35649" xr:uid="{00000000-0005-0000-0000-0000DD8A0000}"/>
    <cellStyle name="Normal 5 17 2 22 2 10" xfId="35650" xr:uid="{00000000-0005-0000-0000-0000DE8A0000}"/>
    <cellStyle name="Normal 5 17 2 22 2 2" xfId="35651" xr:uid="{00000000-0005-0000-0000-0000DF8A0000}"/>
    <cellStyle name="Normal 5 17 2 22 2 3" xfId="35652" xr:uid="{00000000-0005-0000-0000-0000E08A0000}"/>
    <cellStyle name="Normal 5 17 2 22 2 4" xfId="35653" xr:uid="{00000000-0005-0000-0000-0000E18A0000}"/>
    <cellStyle name="Normal 5 17 2 22 2 5" xfId="35654" xr:uid="{00000000-0005-0000-0000-0000E28A0000}"/>
    <cellStyle name="Normal 5 17 2 22 2 6" xfId="35655" xr:uid="{00000000-0005-0000-0000-0000E38A0000}"/>
    <cellStyle name="Normal 5 17 2 22 2 7" xfId="35656" xr:uid="{00000000-0005-0000-0000-0000E48A0000}"/>
    <cellStyle name="Normal 5 17 2 22 2 8" xfId="35657" xr:uid="{00000000-0005-0000-0000-0000E58A0000}"/>
    <cellStyle name="Normal 5 17 2 22 2 9" xfId="35658" xr:uid="{00000000-0005-0000-0000-0000E68A0000}"/>
    <cellStyle name="Normal 5 17 2 22 3" xfId="35659" xr:uid="{00000000-0005-0000-0000-0000E78A0000}"/>
    <cellStyle name="Normal 5 17 2 22 3 10" xfId="35660" xr:uid="{00000000-0005-0000-0000-0000E88A0000}"/>
    <cellStyle name="Normal 5 17 2 22 3 2" xfId="35661" xr:uid="{00000000-0005-0000-0000-0000E98A0000}"/>
    <cellStyle name="Normal 5 17 2 22 3 3" xfId="35662" xr:uid="{00000000-0005-0000-0000-0000EA8A0000}"/>
    <cellStyle name="Normal 5 17 2 22 3 4" xfId="35663" xr:uid="{00000000-0005-0000-0000-0000EB8A0000}"/>
    <cellStyle name="Normal 5 17 2 22 3 5" xfId="35664" xr:uid="{00000000-0005-0000-0000-0000EC8A0000}"/>
    <cellStyle name="Normal 5 17 2 22 3 6" xfId="35665" xr:uid="{00000000-0005-0000-0000-0000ED8A0000}"/>
    <cellStyle name="Normal 5 17 2 22 3 7" xfId="35666" xr:uid="{00000000-0005-0000-0000-0000EE8A0000}"/>
    <cellStyle name="Normal 5 17 2 22 3 8" xfId="35667" xr:uid="{00000000-0005-0000-0000-0000EF8A0000}"/>
    <cellStyle name="Normal 5 17 2 22 3 9" xfId="35668" xr:uid="{00000000-0005-0000-0000-0000F08A0000}"/>
    <cellStyle name="Normal 5 17 2 22 4" xfId="35669" xr:uid="{00000000-0005-0000-0000-0000F18A0000}"/>
    <cellStyle name="Normal 5 17 2 22 4 10" xfId="35670" xr:uid="{00000000-0005-0000-0000-0000F28A0000}"/>
    <cellStyle name="Normal 5 17 2 22 4 2" xfId="35671" xr:uid="{00000000-0005-0000-0000-0000F38A0000}"/>
    <cellStyle name="Normal 5 17 2 22 4 3" xfId="35672" xr:uid="{00000000-0005-0000-0000-0000F48A0000}"/>
    <cellStyle name="Normal 5 17 2 22 4 4" xfId="35673" xr:uid="{00000000-0005-0000-0000-0000F58A0000}"/>
    <cellStyle name="Normal 5 17 2 22 4 5" xfId="35674" xr:uid="{00000000-0005-0000-0000-0000F68A0000}"/>
    <cellStyle name="Normal 5 17 2 22 4 6" xfId="35675" xr:uid="{00000000-0005-0000-0000-0000F78A0000}"/>
    <cellStyle name="Normal 5 17 2 22 4 7" xfId="35676" xr:uid="{00000000-0005-0000-0000-0000F88A0000}"/>
    <cellStyle name="Normal 5 17 2 22 4 8" xfId="35677" xr:uid="{00000000-0005-0000-0000-0000F98A0000}"/>
    <cellStyle name="Normal 5 17 2 22 4 9" xfId="35678" xr:uid="{00000000-0005-0000-0000-0000FA8A0000}"/>
    <cellStyle name="Normal 5 17 2 22 5" xfId="35679" xr:uid="{00000000-0005-0000-0000-0000FB8A0000}"/>
    <cellStyle name="Normal 5 17 2 22 5 10" xfId="35680" xr:uid="{00000000-0005-0000-0000-0000FC8A0000}"/>
    <cellStyle name="Normal 5 17 2 22 5 2" xfId="35681" xr:uid="{00000000-0005-0000-0000-0000FD8A0000}"/>
    <cellStyle name="Normal 5 17 2 22 5 3" xfId="35682" xr:uid="{00000000-0005-0000-0000-0000FE8A0000}"/>
    <cellStyle name="Normal 5 17 2 22 5 4" xfId="35683" xr:uid="{00000000-0005-0000-0000-0000FF8A0000}"/>
    <cellStyle name="Normal 5 17 2 22 5 5" xfId="35684" xr:uid="{00000000-0005-0000-0000-0000008B0000}"/>
    <cellStyle name="Normal 5 17 2 22 5 6" xfId="35685" xr:uid="{00000000-0005-0000-0000-0000018B0000}"/>
    <cellStyle name="Normal 5 17 2 22 5 7" xfId="35686" xr:uid="{00000000-0005-0000-0000-0000028B0000}"/>
    <cellStyle name="Normal 5 17 2 22 5 8" xfId="35687" xr:uid="{00000000-0005-0000-0000-0000038B0000}"/>
    <cellStyle name="Normal 5 17 2 22 5 9" xfId="35688" xr:uid="{00000000-0005-0000-0000-0000048B0000}"/>
    <cellStyle name="Normal 5 17 2 22 6" xfId="35689" xr:uid="{00000000-0005-0000-0000-0000058B0000}"/>
    <cellStyle name="Normal 5 17 2 22 7" xfId="35690" xr:uid="{00000000-0005-0000-0000-0000068B0000}"/>
    <cellStyle name="Normal 5 17 2 22 8" xfId="35691" xr:uid="{00000000-0005-0000-0000-0000078B0000}"/>
    <cellStyle name="Normal 5 17 2 22 9" xfId="35692" xr:uid="{00000000-0005-0000-0000-0000088B0000}"/>
    <cellStyle name="Normal 5 17 2 23" xfId="35693" xr:uid="{00000000-0005-0000-0000-0000098B0000}"/>
    <cellStyle name="Normal 5 17 2 23 10" xfId="35694" xr:uid="{00000000-0005-0000-0000-00000A8B0000}"/>
    <cellStyle name="Normal 5 17 2 23 11" xfId="35695" xr:uid="{00000000-0005-0000-0000-00000B8B0000}"/>
    <cellStyle name="Normal 5 17 2 23 12" xfId="35696" xr:uid="{00000000-0005-0000-0000-00000C8B0000}"/>
    <cellStyle name="Normal 5 17 2 23 13" xfId="35697" xr:uid="{00000000-0005-0000-0000-00000D8B0000}"/>
    <cellStyle name="Normal 5 17 2 23 14" xfId="35698" xr:uid="{00000000-0005-0000-0000-00000E8B0000}"/>
    <cellStyle name="Normal 5 17 2 23 2" xfId="35699" xr:uid="{00000000-0005-0000-0000-00000F8B0000}"/>
    <cellStyle name="Normal 5 17 2 23 2 10" xfId="35700" xr:uid="{00000000-0005-0000-0000-0000108B0000}"/>
    <cellStyle name="Normal 5 17 2 23 2 2" xfId="35701" xr:uid="{00000000-0005-0000-0000-0000118B0000}"/>
    <cellStyle name="Normal 5 17 2 23 2 3" xfId="35702" xr:uid="{00000000-0005-0000-0000-0000128B0000}"/>
    <cellStyle name="Normal 5 17 2 23 2 4" xfId="35703" xr:uid="{00000000-0005-0000-0000-0000138B0000}"/>
    <cellStyle name="Normal 5 17 2 23 2 5" xfId="35704" xr:uid="{00000000-0005-0000-0000-0000148B0000}"/>
    <cellStyle name="Normal 5 17 2 23 2 6" xfId="35705" xr:uid="{00000000-0005-0000-0000-0000158B0000}"/>
    <cellStyle name="Normal 5 17 2 23 2 7" xfId="35706" xr:uid="{00000000-0005-0000-0000-0000168B0000}"/>
    <cellStyle name="Normal 5 17 2 23 2 8" xfId="35707" xr:uid="{00000000-0005-0000-0000-0000178B0000}"/>
    <cellStyle name="Normal 5 17 2 23 2 9" xfId="35708" xr:uid="{00000000-0005-0000-0000-0000188B0000}"/>
    <cellStyle name="Normal 5 17 2 23 3" xfId="35709" xr:uid="{00000000-0005-0000-0000-0000198B0000}"/>
    <cellStyle name="Normal 5 17 2 23 3 10" xfId="35710" xr:uid="{00000000-0005-0000-0000-00001A8B0000}"/>
    <cellStyle name="Normal 5 17 2 23 3 2" xfId="35711" xr:uid="{00000000-0005-0000-0000-00001B8B0000}"/>
    <cellStyle name="Normal 5 17 2 23 3 3" xfId="35712" xr:uid="{00000000-0005-0000-0000-00001C8B0000}"/>
    <cellStyle name="Normal 5 17 2 23 3 4" xfId="35713" xr:uid="{00000000-0005-0000-0000-00001D8B0000}"/>
    <cellStyle name="Normal 5 17 2 23 3 5" xfId="35714" xr:uid="{00000000-0005-0000-0000-00001E8B0000}"/>
    <cellStyle name="Normal 5 17 2 23 3 6" xfId="35715" xr:uid="{00000000-0005-0000-0000-00001F8B0000}"/>
    <cellStyle name="Normal 5 17 2 23 3 7" xfId="35716" xr:uid="{00000000-0005-0000-0000-0000208B0000}"/>
    <cellStyle name="Normal 5 17 2 23 3 8" xfId="35717" xr:uid="{00000000-0005-0000-0000-0000218B0000}"/>
    <cellStyle name="Normal 5 17 2 23 3 9" xfId="35718" xr:uid="{00000000-0005-0000-0000-0000228B0000}"/>
    <cellStyle name="Normal 5 17 2 23 4" xfId="35719" xr:uid="{00000000-0005-0000-0000-0000238B0000}"/>
    <cellStyle name="Normal 5 17 2 23 4 10" xfId="35720" xr:uid="{00000000-0005-0000-0000-0000248B0000}"/>
    <cellStyle name="Normal 5 17 2 23 4 2" xfId="35721" xr:uid="{00000000-0005-0000-0000-0000258B0000}"/>
    <cellStyle name="Normal 5 17 2 23 4 3" xfId="35722" xr:uid="{00000000-0005-0000-0000-0000268B0000}"/>
    <cellStyle name="Normal 5 17 2 23 4 4" xfId="35723" xr:uid="{00000000-0005-0000-0000-0000278B0000}"/>
    <cellStyle name="Normal 5 17 2 23 4 5" xfId="35724" xr:uid="{00000000-0005-0000-0000-0000288B0000}"/>
    <cellStyle name="Normal 5 17 2 23 4 6" xfId="35725" xr:uid="{00000000-0005-0000-0000-0000298B0000}"/>
    <cellStyle name="Normal 5 17 2 23 4 7" xfId="35726" xr:uid="{00000000-0005-0000-0000-00002A8B0000}"/>
    <cellStyle name="Normal 5 17 2 23 4 8" xfId="35727" xr:uid="{00000000-0005-0000-0000-00002B8B0000}"/>
    <cellStyle name="Normal 5 17 2 23 4 9" xfId="35728" xr:uid="{00000000-0005-0000-0000-00002C8B0000}"/>
    <cellStyle name="Normal 5 17 2 23 5" xfId="35729" xr:uid="{00000000-0005-0000-0000-00002D8B0000}"/>
    <cellStyle name="Normal 5 17 2 23 5 10" xfId="35730" xr:uid="{00000000-0005-0000-0000-00002E8B0000}"/>
    <cellStyle name="Normal 5 17 2 23 5 2" xfId="35731" xr:uid="{00000000-0005-0000-0000-00002F8B0000}"/>
    <cellStyle name="Normal 5 17 2 23 5 3" xfId="35732" xr:uid="{00000000-0005-0000-0000-0000308B0000}"/>
    <cellStyle name="Normal 5 17 2 23 5 4" xfId="35733" xr:uid="{00000000-0005-0000-0000-0000318B0000}"/>
    <cellStyle name="Normal 5 17 2 23 5 5" xfId="35734" xr:uid="{00000000-0005-0000-0000-0000328B0000}"/>
    <cellStyle name="Normal 5 17 2 23 5 6" xfId="35735" xr:uid="{00000000-0005-0000-0000-0000338B0000}"/>
    <cellStyle name="Normal 5 17 2 23 5 7" xfId="35736" xr:uid="{00000000-0005-0000-0000-0000348B0000}"/>
    <cellStyle name="Normal 5 17 2 23 5 8" xfId="35737" xr:uid="{00000000-0005-0000-0000-0000358B0000}"/>
    <cellStyle name="Normal 5 17 2 23 5 9" xfId="35738" xr:uid="{00000000-0005-0000-0000-0000368B0000}"/>
    <cellStyle name="Normal 5 17 2 23 6" xfId="35739" xr:uid="{00000000-0005-0000-0000-0000378B0000}"/>
    <cellStyle name="Normal 5 17 2 23 7" xfId="35740" xr:uid="{00000000-0005-0000-0000-0000388B0000}"/>
    <cellStyle name="Normal 5 17 2 23 8" xfId="35741" xr:uid="{00000000-0005-0000-0000-0000398B0000}"/>
    <cellStyle name="Normal 5 17 2 23 9" xfId="35742" xr:uid="{00000000-0005-0000-0000-00003A8B0000}"/>
    <cellStyle name="Normal 5 17 2 24" xfId="35743" xr:uid="{00000000-0005-0000-0000-00003B8B0000}"/>
    <cellStyle name="Normal 5 17 2 24 10" xfId="35744" xr:uid="{00000000-0005-0000-0000-00003C8B0000}"/>
    <cellStyle name="Normal 5 17 2 24 11" xfId="35745" xr:uid="{00000000-0005-0000-0000-00003D8B0000}"/>
    <cellStyle name="Normal 5 17 2 24 12" xfId="35746" xr:uid="{00000000-0005-0000-0000-00003E8B0000}"/>
    <cellStyle name="Normal 5 17 2 24 13" xfId="35747" xr:uid="{00000000-0005-0000-0000-00003F8B0000}"/>
    <cellStyle name="Normal 5 17 2 24 14" xfId="35748" xr:uid="{00000000-0005-0000-0000-0000408B0000}"/>
    <cellStyle name="Normal 5 17 2 24 2" xfId="35749" xr:uid="{00000000-0005-0000-0000-0000418B0000}"/>
    <cellStyle name="Normal 5 17 2 24 2 10" xfId="35750" xr:uid="{00000000-0005-0000-0000-0000428B0000}"/>
    <cellStyle name="Normal 5 17 2 24 2 2" xfId="35751" xr:uid="{00000000-0005-0000-0000-0000438B0000}"/>
    <cellStyle name="Normal 5 17 2 24 2 3" xfId="35752" xr:uid="{00000000-0005-0000-0000-0000448B0000}"/>
    <cellStyle name="Normal 5 17 2 24 2 4" xfId="35753" xr:uid="{00000000-0005-0000-0000-0000458B0000}"/>
    <cellStyle name="Normal 5 17 2 24 2 5" xfId="35754" xr:uid="{00000000-0005-0000-0000-0000468B0000}"/>
    <cellStyle name="Normal 5 17 2 24 2 6" xfId="35755" xr:uid="{00000000-0005-0000-0000-0000478B0000}"/>
    <cellStyle name="Normal 5 17 2 24 2 7" xfId="35756" xr:uid="{00000000-0005-0000-0000-0000488B0000}"/>
    <cellStyle name="Normal 5 17 2 24 2 8" xfId="35757" xr:uid="{00000000-0005-0000-0000-0000498B0000}"/>
    <cellStyle name="Normal 5 17 2 24 2 9" xfId="35758" xr:uid="{00000000-0005-0000-0000-00004A8B0000}"/>
    <cellStyle name="Normal 5 17 2 24 3" xfId="35759" xr:uid="{00000000-0005-0000-0000-00004B8B0000}"/>
    <cellStyle name="Normal 5 17 2 24 3 10" xfId="35760" xr:uid="{00000000-0005-0000-0000-00004C8B0000}"/>
    <cellStyle name="Normal 5 17 2 24 3 2" xfId="35761" xr:uid="{00000000-0005-0000-0000-00004D8B0000}"/>
    <cellStyle name="Normal 5 17 2 24 3 3" xfId="35762" xr:uid="{00000000-0005-0000-0000-00004E8B0000}"/>
    <cellStyle name="Normal 5 17 2 24 3 4" xfId="35763" xr:uid="{00000000-0005-0000-0000-00004F8B0000}"/>
    <cellStyle name="Normal 5 17 2 24 3 5" xfId="35764" xr:uid="{00000000-0005-0000-0000-0000508B0000}"/>
    <cellStyle name="Normal 5 17 2 24 3 6" xfId="35765" xr:uid="{00000000-0005-0000-0000-0000518B0000}"/>
    <cellStyle name="Normal 5 17 2 24 3 7" xfId="35766" xr:uid="{00000000-0005-0000-0000-0000528B0000}"/>
    <cellStyle name="Normal 5 17 2 24 3 8" xfId="35767" xr:uid="{00000000-0005-0000-0000-0000538B0000}"/>
    <cellStyle name="Normal 5 17 2 24 3 9" xfId="35768" xr:uid="{00000000-0005-0000-0000-0000548B0000}"/>
    <cellStyle name="Normal 5 17 2 24 4" xfId="35769" xr:uid="{00000000-0005-0000-0000-0000558B0000}"/>
    <cellStyle name="Normal 5 17 2 24 4 10" xfId="35770" xr:uid="{00000000-0005-0000-0000-0000568B0000}"/>
    <cellStyle name="Normal 5 17 2 24 4 2" xfId="35771" xr:uid="{00000000-0005-0000-0000-0000578B0000}"/>
    <cellStyle name="Normal 5 17 2 24 4 3" xfId="35772" xr:uid="{00000000-0005-0000-0000-0000588B0000}"/>
    <cellStyle name="Normal 5 17 2 24 4 4" xfId="35773" xr:uid="{00000000-0005-0000-0000-0000598B0000}"/>
    <cellStyle name="Normal 5 17 2 24 4 5" xfId="35774" xr:uid="{00000000-0005-0000-0000-00005A8B0000}"/>
    <cellStyle name="Normal 5 17 2 24 4 6" xfId="35775" xr:uid="{00000000-0005-0000-0000-00005B8B0000}"/>
    <cellStyle name="Normal 5 17 2 24 4 7" xfId="35776" xr:uid="{00000000-0005-0000-0000-00005C8B0000}"/>
    <cellStyle name="Normal 5 17 2 24 4 8" xfId="35777" xr:uid="{00000000-0005-0000-0000-00005D8B0000}"/>
    <cellStyle name="Normal 5 17 2 24 4 9" xfId="35778" xr:uid="{00000000-0005-0000-0000-00005E8B0000}"/>
    <cellStyle name="Normal 5 17 2 24 5" xfId="35779" xr:uid="{00000000-0005-0000-0000-00005F8B0000}"/>
    <cellStyle name="Normal 5 17 2 24 5 10" xfId="35780" xr:uid="{00000000-0005-0000-0000-0000608B0000}"/>
    <cellStyle name="Normal 5 17 2 24 5 2" xfId="35781" xr:uid="{00000000-0005-0000-0000-0000618B0000}"/>
    <cellStyle name="Normal 5 17 2 24 5 3" xfId="35782" xr:uid="{00000000-0005-0000-0000-0000628B0000}"/>
    <cellStyle name="Normal 5 17 2 24 5 4" xfId="35783" xr:uid="{00000000-0005-0000-0000-0000638B0000}"/>
    <cellStyle name="Normal 5 17 2 24 5 5" xfId="35784" xr:uid="{00000000-0005-0000-0000-0000648B0000}"/>
    <cellStyle name="Normal 5 17 2 24 5 6" xfId="35785" xr:uid="{00000000-0005-0000-0000-0000658B0000}"/>
    <cellStyle name="Normal 5 17 2 24 5 7" xfId="35786" xr:uid="{00000000-0005-0000-0000-0000668B0000}"/>
    <cellStyle name="Normal 5 17 2 24 5 8" xfId="35787" xr:uid="{00000000-0005-0000-0000-0000678B0000}"/>
    <cellStyle name="Normal 5 17 2 24 5 9" xfId="35788" xr:uid="{00000000-0005-0000-0000-0000688B0000}"/>
    <cellStyle name="Normal 5 17 2 24 6" xfId="35789" xr:uid="{00000000-0005-0000-0000-0000698B0000}"/>
    <cellStyle name="Normal 5 17 2 24 7" xfId="35790" xr:uid="{00000000-0005-0000-0000-00006A8B0000}"/>
    <cellStyle name="Normal 5 17 2 24 8" xfId="35791" xr:uid="{00000000-0005-0000-0000-00006B8B0000}"/>
    <cellStyle name="Normal 5 17 2 24 9" xfId="35792" xr:uid="{00000000-0005-0000-0000-00006C8B0000}"/>
    <cellStyle name="Normal 5 17 2 25" xfId="35793" xr:uid="{00000000-0005-0000-0000-00006D8B0000}"/>
    <cellStyle name="Normal 5 17 2 25 10" xfId="35794" xr:uid="{00000000-0005-0000-0000-00006E8B0000}"/>
    <cellStyle name="Normal 5 17 2 25 11" xfId="35795" xr:uid="{00000000-0005-0000-0000-00006F8B0000}"/>
    <cellStyle name="Normal 5 17 2 25 12" xfId="35796" xr:uid="{00000000-0005-0000-0000-0000708B0000}"/>
    <cellStyle name="Normal 5 17 2 25 13" xfId="35797" xr:uid="{00000000-0005-0000-0000-0000718B0000}"/>
    <cellStyle name="Normal 5 17 2 25 14" xfId="35798" xr:uid="{00000000-0005-0000-0000-0000728B0000}"/>
    <cellStyle name="Normal 5 17 2 25 2" xfId="35799" xr:uid="{00000000-0005-0000-0000-0000738B0000}"/>
    <cellStyle name="Normal 5 17 2 25 2 10" xfId="35800" xr:uid="{00000000-0005-0000-0000-0000748B0000}"/>
    <cellStyle name="Normal 5 17 2 25 2 2" xfId="35801" xr:uid="{00000000-0005-0000-0000-0000758B0000}"/>
    <cellStyle name="Normal 5 17 2 25 2 3" xfId="35802" xr:uid="{00000000-0005-0000-0000-0000768B0000}"/>
    <cellStyle name="Normal 5 17 2 25 2 4" xfId="35803" xr:uid="{00000000-0005-0000-0000-0000778B0000}"/>
    <cellStyle name="Normal 5 17 2 25 2 5" xfId="35804" xr:uid="{00000000-0005-0000-0000-0000788B0000}"/>
    <cellStyle name="Normal 5 17 2 25 2 6" xfId="35805" xr:uid="{00000000-0005-0000-0000-0000798B0000}"/>
    <cellStyle name="Normal 5 17 2 25 2 7" xfId="35806" xr:uid="{00000000-0005-0000-0000-00007A8B0000}"/>
    <cellStyle name="Normal 5 17 2 25 2 8" xfId="35807" xr:uid="{00000000-0005-0000-0000-00007B8B0000}"/>
    <cellStyle name="Normal 5 17 2 25 2 9" xfId="35808" xr:uid="{00000000-0005-0000-0000-00007C8B0000}"/>
    <cellStyle name="Normal 5 17 2 25 3" xfId="35809" xr:uid="{00000000-0005-0000-0000-00007D8B0000}"/>
    <cellStyle name="Normal 5 17 2 25 3 10" xfId="35810" xr:uid="{00000000-0005-0000-0000-00007E8B0000}"/>
    <cellStyle name="Normal 5 17 2 25 3 2" xfId="35811" xr:uid="{00000000-0005-0000-0000-00007F8B0000}"/>
    <cellStyle name="Normal 5 17 2 25 3 3" xfId="35812" xr:uid="{00000000-0005-0000-0000-0000808B0000}"/>
    <cellStyle name="Normal 5 17 2 25 3 4" xfId="35813" xr:uid="{00000000-0005-0000-0000-0000818B0000}"/>
    <cellStyle name="Normal 5 17 2 25 3 5" xfId="35814" xr:uid="{00000000-0005-0000-0000-0000828B0000}"/>
    <cellStyle name="Normal 5 17 2 25 3 6" xfId="35815" xr:uid="{00000000-0005-0000-0000-0000838B0000}"/>
    <cellStyle name="Normal 5 17 2 25 3 7" xfId="35816" xr:uid="{00000000-0005-0000-0000-0000848B0000}"/>
    <cellStyle name="Normal 5 17 2 25 3 8" xfId="35817" xr:uid="{00000000-0005-0000-0000-0000858B0000}"/>
    <cellStyle name="Normal 5 17 2 25 3 9" xfId="35818" xr:uid="{00000000-0005-0000-0000-0000868B0000}"/>
    <cellStyle name="Normal 5 17 2 25 4" xfId="35819" xr:uid="{00000000-0005-0000-0000-0000878B0000}"/>
    <cellStyle name="Normal 5 17 2 25 4 10" xfId="35820" xr:uid="{00000000-0005-0000-0000-0000888B0000}"/>
    <cellStyle name="Normal 5 17 2 25 4 2" xfId="35821" xr:uid="{00000000-0005-0000-0000-0000898B0000}"/>
    <cellStyle name="Normal 5 17 2 25 4 3" xfId="35822" xr:uid="{00000000-0005-0000-0000-00008A8B0000}"/>
    <cellStyle name="Normal 5 17 2 25 4 4" xfId="35823" xr:uid="{00000000-0005-0000-0000-00008B8B0000}"/>
    <cellStyle name="Normal 5 17 2 25 4 5" xfId="35824" xr:uid="{00000000-0005-0000-0000-00008C8B0000}"/>
    <cellStyle name="Normal 5 17 2 25 4 6" xfId="35825" xr:uid="{00000000-0005-0000-0000-00008D8B0000}"/>
    <cellStyle name="Normal 5 17 2 25 4 7" xfId="35826" xr:uid="{00000000-0005-0000-0000-00008E8B0000}"/>
    <cellStyle name="Normal 5 17 2 25 4 8" xfId="35827" xr:uid="{00000000-0005-0000-0000-00008F8B0000}"/>
    <cellStyle name="Normal 5 17 2 25 4 9" xfId="35828" xr:uid="{00000000-0005-0000-0000-0000908B0000}"/>
    <cellStyle name="Normal 5 17 2 25 5" xfId="35829" xr:uid="{00000000-0005-0000-0000-0000918B0000}"/>
    <cellStyle name="Normal 5 17 2 25 5 10" xfId="35830" xr:uid="{00000000-0005-0000-0000-0000928B0000}"/>
    <cellStyle name="Normal 5 17 2 25 5 2" xfId="35831" xr:uid="{00000000-0005-0000-0000-0000938B0000}"/>
    <cellStyle name="Normal 5 17 2 25 5 3" xfId="35832" xr:uid="{00000000-0005-0000-0000-0000948B0000}"/>
    <cellStyle name="Normal 5 17 2 25 5 4" xfId="35833" xr:uid="{00000000-0005-0000-0000-0000958B0000}"/>
    <cellStyle name="Normal 5 17 2 25 5 5" xfId="35834" xr:uid="{00000000-0005-0000-0000-0000968B0000}"/>
    <cellStyle name="Normal 5 17 2 25 5 6" xfId="35835" xr:uid="{00000000-0005-0000-0000-0000978B0000}"/>
    <cellStyle name="Normal 5 17 2 25 5 7" xfId="35836" xr:uid="{00000000-0005-0000-0000-0000988B0000}"/>
    <cellStyle name="Normal 5 17 2 25 5 8" xfId="35837" xr:uid="{00000000-0005-0000-0000-0000998B0000}"/>
    <cellStyle name="Normal 5 17 2 25 5 9" xfId="35838" xr:uid="{00000000-0005-0000-0000-00009A8B0000}"/>
    <cellStyle name="Normal 5 17 2 25 6" xfId="35839" xr:uid="{00000000-0005-0000-0000-00009B8B0000}"/>
    <cellStyle name="Normal 5 17 2 25 7" xfId="35840" xr:uid="{00000000-0005-0000-0000-00009C8B0000}"/>
    <cellStyle name="Normal 5 17 2 25 8" xfId="35841" xr:uid="{00000000-0005-0000-0000-00009D8B0000}"/>
    <cellStyle name="Normal 5 17 2 25 9" xfId="35842" xr:uid="{00000000-0005-0000-0000-00009E8B0000}"/>
    <cellStyle name="Normal 5 17 2 26" xfId="35843" xr:uid="{00000000-0005-0000-0000-00009F8B0000}"/>
    <cellStyle name="Normal 5 17 2 26 10" xfId="35844" xr:uid="{00000000-0005-0000-0000-0000A08B0000}"/>
    <cellStyle name="Normal 5 17 2 26 11" xfId="35845" xr:uid="{00000000-0005-0000-0000-0000A18B0000}"/>
    <cellStyle name="Normal 5 17 2 26 12" xfId="35846" xr:uid="{00000000-0005-0000-0000-0000A28B0000}"/>
    <cellStyle name="Normal 5 17 2 26 13" xfId="35847" xr:uid="{00000000-0005-0000-0000-0000A38B0000}"/>
    <cellStyle name="Normal 5 17 2 26 14" xfId="35848" xr:uid="{00000000-0005-0000-0000-0000A48B0000}"/>
    <cellStyle name="Normal 5 17 2 26 2" xfId="35849" xr:uid="{00000000-0005-0000-0000-0000A58B0000}"/>
    <cellStyle name="Normal 5 17 2 26 2 10" xfId="35850" xr:uid="{00000000-0005-0000-0000-0000A68B0000}"/>
    <cellStyle name="Normal 5 17 2 26 2 2" xfId="35851" xr:uid="{00000000-0005-0000-0000-0000A78B0000}"/>
    <cellStyle name="Normal 5 17 2 26 2 3" xfId="35852" xr:uid="{00000000-0005-0000-0000-0000A88B0000}"/>
    <cellStyle name="Normal 5 17 2 26 2 4" xfId="35853" xr:uid="{00000000-0005-0000-0000-0000A98B0000}"/>
    <cellStyle name="Normal 5 17 2 26 2 5" xfId="35854" xr:uid="{00000000-0005-0000-0000-0000AA8B0000}"/>
    <cellStyle name="Normal 5 17 2 26 2 6" xfId="35855" xr:uid="{00000000-0005-0000-0000-0000AB8B0000}"/>
    <cellStyle name="Normal 5 17 2 26 2 7" xfId="35856" xr:uid="{00000000-0005-0000-0000-0000AC8B0000}"/>
    <cellStyle name="Normal 5 17 2 26 2 8" xfId="35857" xr:uid="{00000000-0005-0000-0000-0000AD8B0000}"/>
    <cellStyle name="Normal 5 17 2 26 2 9" xfId="35858" xr:uid="{00000000-0005-0000-0000-0000AE8B0000}"/>
    <cellStyle name="Normal 5 17 2 26 3" xfId="35859" xr:uid="{00000000-0005-0000-0000-0000AF8B0000}"/>
    <cellStyle name="Normal 5 17 2 26 3 10" xfId="35860" xr:uid="{00000000-0005-0000-0000-0000B08B0000}"/>
    <cellStyle name="Normal 5 17 2 26 3 2" xfId="35861" xr:uid="{00000000-0005-0000-0000-0000B18B0000}"/>
    <cellStyle name="Normal 5 17 2 26 3 3" xfId="35862" xr:uid="{00000000-0005-0000-0000-0000B28B0000}"/>
    <cellStyle name="Normal 5 17 2 26 3 4" xfId="35863" xr:uid="{00000000-0005-0000-0000-0000B38B0000}"/>
    <cellStyle name="Normal 5 17 2 26 3 5" xfId="35864" xr:uid="{00000000-0005-0000-0000-0000B48B0000}"/>
    <cellStyle name="Normal 5 17 2 26 3 6" xfId="35865" xr:uid="{00000000-0005-0000-0000-0000B58B0000}"/>
    <cellStyle name="Normal 5 17 2 26 3 7" xfId="35866" xr:uid="{00000000-0005-0000-0000-0000B68B0000}"/>
    <cellStyle name="Normal 5 17 2 26 3 8" xfId="35867" xr:uid="{00000000-0005-0000-0000-0000B78B0000}"/>
    <cellStyle name="Normal 5 17 2 26 3 9" xfId="35868" xr:uid="{00000000-0005-0000-0000-0000B88B0000}"/>
    <cellStyle name="Normal 5 17 2 26 4" xfId="35869" xr:uid="{00000000-0005-0000-0000-0000B98B0000}"/>
    <cellStyle name="Normal 5 17 2 26 4 10" xfId="35870" xr:uid="{00000000-0005-0000-0000-0000BA8B0000}"/>
    <cellStyle name="Normal 5 17 2 26 4 2" xfId="35871" xr:uid="{00000000-0005-0000-0000-0000BB8B0000}"/>
    <cellStyle name="Normal 5 17 2 26 4 3" xfId="35872" xr:uid="{00000000-0005-0000-0000-0000BC8B0000}"/>
    <cellStyle name="Normal 5 17 2 26 4 4" xfId="35873" xr:uid="{00000000-0005-0000-0000-0000BD8B0000}"/>
    <cellStyle name="Normal 5 17 2 26 4 5" xfId="35874" xr:uid="{00000000-0005-0000-0000-0000BE8B0000}"/>
    <cellStyle name="Normal 5 17 2 26 4 6" xfId="35875" xr:uid="{00000000-0005-0000-0000-0000BF8B0000}"/>
    <cellStyle name="Normal 5 17 2 26 4 7" xfId="35876" xr:uid="{00000000-0005-0000-0000-0000C08B0000}"/>
    <cellStyle name="Normal 5 17 2 26 4 8" xfId="35877" xr:uid="{00000000-0005-0000-0000-0000C18B0000}"/>
    <cellStyle name="Normal 5 17 2 26 4 9" xfId="35878" xr:uid="{00000000-0005-0000-0000-0000C28B0000}"/>
    <cellStyle name="Normal 5 17 2 26 5" xfId="35879" xr:uid="{00000000-0005-0000-0000-0000C38B0000}"/>
    <cellStyle name="Normal 5 17 2 26 5 10" xfId="35880" xr:uid="{00000000-0005-0000-0000-0000C48B0000}"/>
    <cellStyle name="Normal 5 17 2 26 5 2" xfId="35881" xr:uid="{00000000-0005-0000-0000-0000C58B0000}"/>
    <cellStyle name="Normal 5 17 2 26 5 3" xfId="35882" xr:uid="{00000000-0005-0000-0000-0000C68B0000}"/>
    <cellStyle name="Normal 5 17 2 26 5 4" xfId="35883" xr:uid="{00000000-0005-0000-0000-0000C78B0000}"/>
    <cellStyle name="Normal 5 17 2 26 5 5" xfId="35884" xr:uid="{00000000-0005-0000-0000-0000C88B0000}"/>
    <cellStyle name="Normal 5 17 2 26 5 6" xfId="35885" xr:uid="{00000000-0005-0000-0000-0000C98B0000}"/>
    <cellStyle name="Normal 5 17 2 26 5 7" xfId="35886" xr:uid="{00000000-0005-0000-0000-0000CA8B0000}"/>
    <cellStyle name="Normal 5 17 2 26 5 8" xfId="35887" xr:uid="{00000000-0005-0000-0000-0000CB8B0000}"/>
    <cellStyle name="Normal 5 17 2 26 5 9" xfId="35888" xr:uid="{00000000-0005-0000-0000-0000CC8B0000}"/>
    <cellStyle name="Normal 5 17 2 26 6" xfId="35889" xr:uid="{00000000-0005-0000-0000-0000CD8B0000}"/>
    <cellStyle name="Normal 5 17 2 26 7" xfId="35890" xr:uid="{00000000-0005-0000-0000-0000CE8B0000}"/>
    <cellStyle name="Normal 5 17 2 26 8" xfId="35891" xr:uid="{00000000-0005-0000-0000-0000CF8B0000}"/>
    <cellStyle name="Normal 5 17 2 26 9" xfId="35892" xr:uid="{00000000-0005-0000-0000-0000D08B0000}"/>
    <cellStyle name="Normal 5 17 2 27" xfId="35893" xr:uid="{00000000-0005-0000-0000-0000D18B0000}"/>
    <cellStyle name="Normal 5 17 2 27 10" xfId="35894" xr:uid="{00000000-0005-0000-0000-0000D28B0000}"/>
    <cellStyle name="Normal 5 17 2 27 11" xfId="35895" xr:uid="{00000000-0005-0000-0000-0000D38B0000}"/>
    <cellStyle name="Normal 5 17 2 27 12" xfId="35896" xr:uid="{00000000-0005-0000-0000-0000D48B0000}"/>
    <cellStyle name="Normal 5 17 2 27 13" xfId="35897" xr:uid="{00000000-0005-0000-0000-0000D58B0000}"/>
    <cellStyle name="Normal 5 17 2 27 14" xfId="35898" xr:uid="{00000000-0005-0000-0000-0000D68B0000}"/>
    <cellStyle name="Normal 5 17 2 27 2" xfId="35899" xr:uid="{00000000-0005-0000-0000-0000D78B0000}"/>
    <cellStyle name="Normal 5 17 2 27 2 10" xfId="35900" xr:uid="{00000000-0005-0000-0000-0000D88B0000}"/>
    <cellStyle name="Normal 5 17 2 27 2 2" xfId="35901" xr:uid="{00000000-0005-0000-0000-0000D98B0000}"/>
    <cellStyle name="Normal 5 17 2 27 2 3" xfId="35902" xr:uid="{00000000-0005-0000-0000-0000DA8B0000}"/>
    <cellStyle name="Normal 5 17 2 27 2 4" xfId="35903" xr:uid="{00000000-0005-0000-0000-0000DB8B0000}"/>
    <cellStyle name="Normal 5 17 2 27 2 5" xfId="35904" xr:uid="{00000000-0005-0000-0000-0000DC8B0000}"/>
    <cellStyle name="Normal 5 17 2 27 2 6" xfId="35905" xr:uid="{00000000-0005-0000-0000-0000DD8B0000}"/>
    <cellStyle name="Normal 5 17 2 27 2 7" xfId="35906" xr:uid="{00000000-0005-0000-0000-0000DE8B0000}"/>
    <cellStyle name="Normal 5 17 2 27 2 8" xfId="35907" xr:uid="{00000000-0005-0000-0000-0000DF8B0000}"/>
    <cellStyle name="Normal 5 17 2 27 2 9" xfId="35908" xr:uid="{00000000-0005-0000-0000-0000E08B0000}"/>
    <cellStyle name="Normal 5 17 2 27 3" xfId="35909" xr:uid="{00000000-0005-0000-0000-0000E18B0000}"/>
    <cellStyle name="Normal 5 17 2 27 3 10" xfId="35910" xr:uid="{00000000-0005-0000-0000-0000E28B0000}"/>
    <cellStyle name="Normal 5 17 2 27 3 2" xfId="35911" xr:uid="{00000000-0005-0000-0000-0000E38B0000}"/>
    <cellStyle name="Normal 5 17 2 27 3 3" xfId="35912" xr:uid="{00000000-0005-0000-0000-0000E48B0000}"/>
    <cellStyle name="Normal 5 17 2 27 3 4" xfId="35913" xr:uid="{00000000-0005-0000-0000-0000E58B0000}"/>
    <cellStyle name="Normal 5 17 2 27 3 5" xfId="35914" xr:uid="{00000000-0005-0000-0000-0000E68B0000}"/>
    <cellStyle name="Normal 5 17 2 27 3 6" xfId="35915" xr:uid="{00000000-0005-0000-0000-0000E78B0000}"/>
    <cellStyle name="Normal 5 17 2 27 3 7" xfId="35916" xr:uid="{00000000-0005-0000-0000-0000E88B0000}"/>
    <cellStyle name="Normal 5 17 2 27 3 8" xfId="35917" xr:uid="{00000000-0005-0000-0000-0000E98B0000}"/>
    <cellStyle name="Normal 5 17 2 27 3 9" xfId="35918" xr:uid="{00000000-0005-0000-0000-0000EA8B0000}"/>
    <cellStyle name="Normal 5 17 2 27 4" xfId="35919" xr:uid="{00000000-0005-0000-0000-0000EB8B0000}"/>
    <cellStyle name="Normal 5 17 2 27 4 10" xfId="35920" xr:uid="{00000000-0005-0000-0000-0000EC8B0000}"/>
    <cellStyle name="Normal 5 17 2 27 4 2" xfId="35921" xr:uid="{00000000-0005-0000-0000-0000ED8B0000}"/>
    <cellStyle name="Normal 5 17 2 27 4 3" xfId="35922" xr:uid="{00000000-0005-0000-0000-0000EE8B0000}"/>
    <cellStyle name="Normal 5 17 2 27 4 4" xfId="35923" xr:uid="{00000000-0005-0000-0000-0000EF8B0000}"/>
    <cellStyle name="Normal 5 17 2 27 4 5" xfId="35924" xr:uid="{00000000-0005-0000-0000-0000F08B0000}"/>
    <cellStyle name="Normal 5 17 2 27 4 6" xfId="35925" xr:uid="{00000000-0005-0000-0000-0000F18B0000}"/>
    <cellStyle name="Normal 5 17 2 27 4 7" xfId="35926" xr:uid="{00000000-0005-0000-0000-0000F28B0000}"/>
    <cellStyle name="Normal 5 17 2 27 4 8" xfId="35927" xr:uid="{00000000-0005-0000-0000-0000F38B0000}"/>
    <cellStyle name="Normal 5 17 2 27 4 9" xfId="35928" xr:uid="{00000000-0005-0000-0000-0000F48B0000}"/>
    <cellStyle name="Normal 5 17 2 27 5" xfId="35929" xr:uid="{00000000-0005-0000-0000-0000F58B0000}"/>
    <cellStyle name="Normal 5 17 2 27 5 10" xfId="35930" xr:uid="{00000000-0005-0000-0000-0000F68B0000}"/>
    <cellStyle name="Normal 5 17 2 27 5 2" xfId="35931" xr:uid="{00000000-0005-0000-0000-0000F78B0000}"/>
    <cellStyle name="Normal 5 17 2 27 5 3" xfId="35932" xr:uid="{00000000-0005-0000-0000-0000F88B0000}"/>
    <cellStyle name="Normal 5 17 2 27 5 4" xfId="35933" xr:uid="{00000000-0005-0000-0000-0000F98B0000}"/>
    <cellStyle name="Normal 5 17 2 27 5 5" xfId="35934" xr:uid="{00000000-0005-0000-0000-0000FA8B0000}"/>
    <cellStyle name="Normal 5 17 2 27 5 6" xfId="35935" xr:uid="{00000000-0005-0000-0000-0000FB8B0000}"/>
    <cellStyle name="Normal 5 17 2 27 5 7" xfId="35936" xr:uid="{00000000-0005-0000-0000-0000FC8B0000}"/>
    <cellStyle name="Normal 5 17 2 27 5 8" xfId="35937" xr:uid="{00000000-0005-0000-0000-0000FD8B0000}"/>
    <cellStyle name="Normal 5 17 2 27 5 9" xfId="35938" xr:uid="{00000000-0005-0000-0000-0000FE8B0000}"/>
    <cellStyle name="Normal 5 17 2 27 6" xfId="35939" xr:uid="{00000000-0005-0000-0000-0000FF8B0000}"/>
    <cellStyle name="Normal 5 17 2 27 7" xfId="35940" xr:uid="{00000000-0005-0000-0000-0000008C0000}"/>
    <cellStyle name="Normal 5 17 2 27 8" xfId="35941" xr:uid="{00000000-0005-0000-0000-0000018C0000}"/>
    <cellStyle name="Normal 5 17 2 27 9" xfId="35942" xr:uid="{00000000-0005-0000-0000-0000028C0000}"/>
    <cellStyle name="Normal 5 17 2 28" xfId="35943" xr:uid="{00000000-0005-0000-0000-0000038C0000}"/>
    <cellStyle name="Normal 5 17 2 28 10" xfId="35944" xr:uid="{00000000-0005-0000-0000-0000048C0000}"/>
    <cellStyle name="Normal 5 17 2 28 11" xfId="35945" xr:uid="{00000000-0005-0000-0000-0000058C0000}"/>
    <cellStyle name="Normal 5 17 2 28 12" xfId="35946" xr:uid="{00000000-0005-0000-0000-0000068C0000}"/>
    <cellStyle name="Normal 5 17 2 28 13" xfId="35947" xr:uid="{00000000-0005-0000-0000-0000078C0000}"/>
    <cellStyle name="Normal 5 17 2 28 14" xfId="35948" xr:uid="{00000000-0005-0000-0000-0000088C0000}"/>
    <cellStyle name="Normal 5 17 2 28 2" xfId="35949" xr:uid="{00000000-0005-0000-0000-0000098C0000}"/>
    <cellStyle name="Normal 5 17 2 28 2 10" xfId="35950" xr:uid="{00000000-0005-0000-0000-00000A8C0000}"/>
    <cellStyle name="Normal 5 17 2 28 2 2" xfId="35951" xr:uid="{00000000-0005-0000-0000-00000B8C0000}"/>
    <cellStyle name="Normal 5 17 2 28 2 3" xfId="35952" xr:uid="{00000000-0005-0000-0000-00000C8C0000}"/>
    <cellStyle name="Normal 5 17 2 28 2 4" xfId="35953" xr:uid="{00000000-0005-0000-0000-00000D8C0000}"/>
    <cellStyle name="Normal 5 17 2 28 2 5" xfId="35954" xr:uid="{00000000-0005-0000-0000-00000E8C0000}"/>
    <cellStyle name="Normal 5 17 2 28 2 6" xfId="35955" xr:uid="{00000000-0005-0000-0000-00000F8C0000}"/>
    <cellStyle name="Normal 5 17 2 28 2 7" xfId="35956" xr:uid="{00000000-0005-0000-0000-0000108C0000}"/>
    <cellStyle name="Normal 5 17 2 28 2 8" xfId="35957" xr:uid="{00000000-0005-0000-0000-0000118C0000}"/>
    <cellStyle name="Normal 5 17 2 28 2 9" xfId="35958" xr:uid="{00000000-0005-0000-0000-0000128C0000}"/>
    <cellStyle name="Normal 5 17 2 28 3" xfId="35959" xr:uid="{00000000-0005-0000-0000-0000138C0000}"/>
    <cellStyle name="Normal 5 17 2 28 3 10" xfId="35960" xr:uid="{00000000-0005-0000-0000-0000148C0000}"/>
    <cellStyle name="Normal 5 17 2 28 3 2" xfId="35961" xr:uid="{00000000-0005-0000-0000-0000158C0000}"/>
    <cellStyle name="Normal 5 17 2 28 3 3" xfId="35962" xr:uid="{00000000-0005-0000-0000-0000168C0000}"/>
    <cellStyle name="Normal 5 17 2 28 3 4" xfId="35963" xr:uid="{00000000-0005-0000-0000-0000178C0000}"/>
    <cellStyle name="Normal 5 17 2 28 3 5" xfId="35964" xr:uid="{00000000-0005-0000-0000-0000188C0000}"/>
    <cellStyle name="Normal 5 17 2 28 3 6" xfId="35965" xr:uid="{00000000-0005-0000-0000-0000198C0000}"/>
    <cellStyle name="Normal 5 17 2 28 3 7" xfId="35966" xr:uid="{00000000-0005-0000-0000-00001A8C0000}"/>
    <cellStyle name="Normal 5 17 2 28 3 8" xfId="35967" xr:uid="{00000000-0005-0000-0000-00001B8C0000}"/>
    <cellStyle name="Normal 5 17 2 28 3 9" xfId="35968" xr:uid="{00000000-0005-0000-0000-00001C8C0000}"/>
    <cellStyle name="Normal 5 17 2 28 4" xfId="35969" xr:uid="{00000000-0005-0000-0000-00001D8C0000}"/>
    <cellStyle name="Normal 5 17 2 28 4 10" xfId="35970" xr:uid="{00000000-0005-0000-0000-00001E8C0000}"/>
    <cellStyle name="Normal 5 17 2 28 4 2" xfId="35971" xr:uid="{00000000-0005-0000-0000-00001F8C0000}"/>
    <cellStyle name="Normal 5 17 2 28 4 3" xfId="35972" xr:uid="{00000000-0005-0000-0000-0000208C0000}"/>
    <cellStyle name="Normal 5 17 2 28 4 4" xfId="35973" xr:uid="{00000000-0005-0000-0000-0000218C0000}"/>
    <cellStyle name="Normal 5 17 2 28 4 5" xfId="35974" xr:uid="{00000000-0005-0000-0000-0000228C0000}"/>
    <cellStyle name="Normal 5 17 2 28 4 6" xfId="35975" xr:uid="{00000000-0005-0000-0000-0000238C0000}"/>
    <cellStyle name="Normal 5 17 2 28 4 7" xfId="35976" xr:uid="{00000000-0005-0000-0000-0000248C0000}"/>
    <cellStyle name="Normal 5 17 2 28 4 8" xfId="35977" xr:uid="{00000000-0005-0000-0000-0000258C0000}"/>
    <cellStyle name="Normal 5 17 2 28 4 9" xfId="35978" xr:uid="{00000000-0005-0000-0000-0000268C0000}"/>
    <cellStyle name="Normal 5 17 2 28 5" xfId="35979" xr:uid="{00000000-0005-0000-0000-0000278C0000}"/>
    <cellStyle name="Normal 5 17 2 28 5 10" xfId="35980" xr:uid="{00000000-0005-0000-0000-0000288C0000}"/>
    <cellStyle name="Normal 5 17 2 28 5 2" xfId="35981" xr:uid="{00000000-0005-0000-0000-0000298C0000}"/>
    <cellStyle name="Normal 5 17 2 28 5 3" xfId="35982" xr:uid="{00000000-0005-0000-0000-00002A8C0000}"/>
    <cellStyle name="Normal 5 17 2 28 5 4" xfId="35983" xr:uid="{00000000-0005-0000-0000-00002B8C0000}"/>
    <cellStyle name="Normal 5 17 2 28 5 5" xfId="35984" xr:uid="{00000000-0005-0000-0000-00002C8C0000}"/>
    <cellStyle name="Normal 5 17 2 28 5 6" xfId="35985" xr:uid="{00000000-0005-0000-0000-00002D8C0000}"/>
    <cellStyle name="Normal 5 17 2 28 5 7" xfId="35986" xr:uid="{00000000-0005-0000-0000-00002E8C0000}"/>
    <cellStyle name="Normal 5 17 2 28 5 8" xfId="35987" xr:uid="{00000000-0005-0000-0000-00002F8C0000}"/>
    <cellStyle name="Normal 5 17 2 28 5 9" xfId="35988" xr:uid="{00000000-0005-0000-0000-0000308C0000}"/>
    <cellStyle name="Normal 5 17 2 28 6" xfId="35989" xr:uid="{00000000-0005-0000-0000-0000318C0000}"/>
    <cellStyle name="Normal 5 17 2 28 7" xfId="35990" xr:uid="{00000000-0005-0000-0000-0000328C0000}"/>
    <cellStyle name="Normal 5 17 2 28 8" xfId="35991" xr:uid="{00000000-0005-0000-0000-0000338C0000}"/>
    <cellStyle name="Normal 5 17 2 28 9" xfId="35992" xr:uid="{00000000-0005-0000-0000-0000348C0000}"/>
    <cellStyle name="Normal 5 17 2 29" xfId="35993" xr:uid="{00000000-0005-0000-0000-0000358C0000}"/>
    <cellStyle name="Normal 5 17 2 29 10" xfId="35994" xr:uid="{00000000-0005-0000-0000-0000368C0000}"/>
    <cellStyle name="Normal 5 17 2 29 11" xfId="35995" xr:uid="{00000000-0005-0000-0000-0000378C0000}"/>
    <cellStyle name="Normal 5 17 2 29 12" xfId="35996" xr:uid="{00000000-0005-0000-0000-0000388C0000}"/>
    <cellStyle name="Normal 5 17 2 29 13" xfId="35997" xr:uid="{00000000-0005-0000-0000-0000398C0000}"/>
    <cellStyle name="Normal 5 17 2 29 14" xfId="35998" xr:uid="{00000000-0005-0000-0000-00003A8C0000}"/>
    <cellStyle name="Normal 5 17 2 29 2" xfId="35999" xr:uid="{00000000-0005-0000-0000-00003B8C0000}"/>
    <cellStyle name="Normal 5 17 2 29 2 10" xfId="36000" xr:uid="{00000000-0005-0000-0000-00003C8C0000}"/>
    <cellStyle name="Normal 5 17 2 29 2 2" xfId="36001" xr:uid="{00000000-0005-0000-0000-00003D8C0000}"/>
    <cellStyle name="Normal 5 17 2 29 2 3" xfId="36002" xr:uid="{00000000-0005-0000-0000-00003E8C0000}"/>
    <cellStyle name="Normal 5 17 2 29 2 4" xfId="36003" xr:uid="{00000000-0005-0000-0000-00003F8C0000}"/>
    <cellStyle name="Normal 5 17 2 29 2 5" xfId="36004" xr:uid="{00000000-0005-0000-0000-0000408C0000}"/>
    <cellStyle name="Normal 5 17 2 29 2 6" xfId="36005" xr:uid="{00000000-0005-0000-0000-0000418C0000}"/>
    <cellStyle name="Normal 5 17 2 29 2 7" xfId="36006" xr:uid="{00000000-0005-0000-0000-0000428C0000}"/>
    <cellStyle name="Normal 5 17 2 29 2 8" xfId="36007" xr:uid="{00000000-0005-0000-0000-0000438C0000}"/>
    <cellStyle name="Normal 5 17 2 29 2 9" xfId="36008" xr:uid="{00000000-0005-0000-0000-0000448C0000}"/>
    <cellStyle name="Normal 5 17 2 29 3" xfId="36009" xr:uid="{00000000-0005-0000-0000-0000458C0000}"/>
    <cellStyle name="Normal 5 17 2 29 3 10" xfId="36010" xr:uid="{00000000-0005-0000-0000-0000468C0000}"/>
    <cellStyle name="Normal 5 17 2 29 3 2" xfId="36011" xr:uid="{00000000-0005-0000-0000-0000478C0000}"/>
    <cellStyle name="Normal 5 17 2 29 3 3" xfId="36012" xr:uid="{00000000-0005-0000-0000-0000488C0000}"/>
    <cellStyle name="Normal 5 17 2 29 3 4" xfId="36013" xr:uid="{00000000-0005-0000-0000-0000498C0000}"/>
    <cellStyle name="Normal 5 17 2 29 3 5" xfId="36014" xr:uid="{00000000-0005-0000-0000-00004A8C0000}"/>
    <cellStyle name="Normal 5 17 2 29 3 6" xfId="36015" xr:uid="{00000000-0005-0000-0000-00004B8C0000}"/>
    <cellStyle name="Normal 5 17 2 29 3 7" xfId="36016" xr:uid="{00000000-0005-0000-0000-00004C8C0000}"/>
    <cellStyle name="Normal 5 17 2 29 3 8" xfId="36017" xr:uid="{00000000-0005-0000-0000-00004D8C0000}"/>
    <cellStyle name="Normal 5 17 2 29 3 9" xfId="36018" xr:uid="{00000000-0005-0000-0000-00004E8C0000}"/>
    <cellStyle name="Normal 5 17 2 29 4" xfId="36019" xr:uid="{00000000-0005-0000-0000-00004F8C0000}"/>
    <cellStyle name="Normal 5 17 2 29 4 10" xfId="36020" xr:uid="{00000000-0005-0000-0000-0000508C0000}"/>
    <cellStyle name="Normal 5 17 2 29 4 2" xfId="36021" xr:uid="{00000000-0005-0000-0000-0000518C0000}"/>
    <cellStyle name="Normal 5 17 2 29 4 3" xfId="36022" xr:uid="{00000000-0005-0000-0000-0000528C0000}"/>
    <cellStyle name="Normal 5 17 2 29 4 4" xfId="36023" xr:uid="{00000000-0005-0000-0000-0000538C0000}"/>
    <cellStyle name="Normal 5 17 2 29 4 5" xfId="36024" xr:uid="{00000000-0005-0000-0000-0000548C0000}"/>
    <cellStyle name="Normal 5 17 2 29 4 6" xfId="36025" xr:uid="{00000000-0005-0000-0000-0000558C0000}"/>
    <cellStyle name="Normal 5 17 2 29 4 7" xfId="36026" xr:uid="{00000000-0005-0000-0000-0000568C0000}"/>
    <cellStyle name="Normal 5 17 2 29 4 8" xfId="36027" xr:uid="{00000000-0005-0000-0000-0000578C0000}"/>
    <cellStyle name="Normal 5 17 2 29 4 9" xfId="36028" xr:uid="{00000000-0005-0000-0000-0000588C0000}"/>
    <cellStyle name="Normal 5 17 2 29 5" xfId="36029" xr:uid="{00000000-0005-0000-0000-0000598C0000}"/>
    <cellStyle name="Normal 5 17 2 29 5 10" xfId="36030" xr:uid="{00000000-0005-0000-0000-00005A8C0000}"/>
    <cellStyle name="Normal 5 17 2 29 5 2" xfId="36031" xr:uid="{00000000-0005-0000-0000-00005B8C0000}"/>
    <cellStyle name="Normal 5 17 2 29 5 3" xfId="36032" xr:uid="{00000000-0005-0000-0000-00005C8C0000}"/>
    <cellStyle name="Normal 5 17 2 29 5 4" xfId="36033" xr:uid="{00000000-0005-0000-0000-00005D8C0000}"/>
    <cellStyle name="Normal 5 17 2 29 5 5" xfId="36034" xr:uid="{00000000-0005-0000-0000-00005E8C0000}"/>
    <cellStyle name="Normal 5 17 2 29 5 6" xfId="36035" xr:uid="{00000000-0005-0000-0000-00005F8C0000}"/>
    <cellStyle name="Normal 5 17 2 29 5 7" xfId="36036" xr:uid="{00000000-0005-0000-0000-0000608C0000}"/>
    <cellStyle name="Normal 5 17 2 29 5 8" xfId="36037" xr:uid="{00000000-0005-0000-0000-0000618C0000}"/>
    <cellStyle name="Normal 5 17 2 29 5 9" xfId="36038" xr:uid="{00000000-0005-0000-0000-0000628C0000}"/>
    <cellStyle name="Normal 5 17 2 29 6" xfId="36039" xr:uid="{00000000-0005-0000-0000-0000638C0000}"/>
    <cellStyle name="Normal 5 17 2 29 7" xfId="36040" xr:uid="{00000000-0005-0000-0000-0000648C0000}"/>
    <cellStyle name="Normal 5 17 2 29 8" xfId="36041" xr:uid="{00000000-0005-0000-0000-0000658C0000}"/>
    <cellStyle name="Normal 5 17 2 29 9" xfId="36042" xr:uid="{00000000-0005-0000-0000-0000668C0000}"/>
    <cellStyle name="Normal 5 17 2 3" xfId="36043" xr:uid="{00000000-0005-0000-0000-0000678C0000}"/>
    <cellStyle name="Normal 5 17 2 3 10" xfId="36044" xr:uid="{00000000-0005-0000-0000-0000688C0000}"/>
    <cellStyle name="Normal 5 17 2 3 11" xfId="36045" xr:uid="{00000000-0005-0000-0000-0000698C0000}"/>
    <cellStyle name="Normal 5 17 2 3 12" xfId="36046" xr:uid="{00000000-0005-0000-0000-00006A8C0000}"/>
    <cellStyle name="Normal 5 17 2 3 13" xfId="36047" xr:uid="{00000000-0005-0000-0000-00006B8C0000}"/>
    <cellStyle name="Normal 5 17 2 3 14" xfId="36048" xr:uid="{00000000-0005-0000-0000-00006C8C0000}"/>
    <cellStyle name="Normal 5 17 2 3 2" xfId="36049" xr:uid="{00000000-0005-0000-0000-00006D8C0000}"/>
    <cellStyle name="Normal 5 17 2 3 2 10" xfId="36050" xr:uid="{00000000-0005-0000-0000-00006E8C0000}"/>
    <cellStyle name="Normal 5 17 2 3 2 2" xfId="36051" xr:uid="{00000000-0005-0000-0000-00006F8C0000}"/>
    <cellStyle name="Normal 5 17 2 3 2 3" xfId="36052" xr:uid="{00000000-0005-0000-0000-0000708C0000}"/>
    <cellStyle name="Normal 5 17 2 3 2 4" xfId="36053" xr:uid="{00000000-0005-0000-0000-0000718C0000}"/>
    <cellStyle name="Normal 5 17 2 3 2 5" xfId="36054" xr:uid="{00000000-0005-0000-0000-0000728C0000}"/>
    <cellStyle name="Normal 5 17 2 3 2 6" xfId="36055" xr:uid="{00000000-0005-0000-0000-0000738C0000}"/>
    <cellStyle name="Normal 5 17 2 3 2 7" xfId="36056" xr:uid="{00000000-0005-0000-0000-0000748C0000}"/>
    <cellStyle name="Normal 5 17 2 3 2 8" xfId="36057" xr:uid="{00000000-0005-0000-0000-0000758C0000}"/>
    <cellStyle name="Normal 5 17 2 3 2 9" xfId="36058" xr:uid="{00000000-0005-0000-0000-0000768C0000}"/>
    <cellStyle name="Normal 5 17 2 3 3" xfId="36059" xr:uid="{00000000-0005-0000-0000-0000778C0000}"/>
    <cellStyle name="Normal 5 17 2 3 3 10" xfId="36060" xr:uid="{00000000-0005-0000-0000-0000788C0000}"/>
    <cellStyle name="Normal 5 17 2 3 3 2" xfId="36061" xr:uid="{00000000-0005-0000-0000-0000798C0000}"/>
    <cellStyle name="Normal 5 17 2 3 3 3" xfId="36062" xr:uid="{00000000-0005-0000-0000-00007A8C0000}"/>
    <cellStyle name="Normal 5 17 2 3 3 4" xfId="36063" xr:uid="{00000000-0005-0000-0000-00007B8C0000}"/>
    <cellStyle name="Normal 5 17 2 3 3 5" xfId="36064" xr:uid="{00000000-0005-0000-0000-00007C8C0000}"/>
    <cellStyle name="Normal 5 17 2 3 3 6" xfId="36065" xr:uid="{00000000-0005-0000-0000-00007D8C0000}"/>
    <cellStyle name="Normal 5 17 2 3 3 7" xfId="36066" xr:uid="{00000000-0005-0000-0000-00007E8C0000}"/>
    <cellStyle name="Normal 5 17 2 3 3 8" xfId="36067" xr:uid="{00000000-0005-0000-0000-00007F8C0000}"/>
    <cellStyle name="Normal 5 17 2 3 3 9" xfId="36068" xr:uid="{00000000-0005-0000-0000-0000808C0000}"/>
    <cellStyle name="Normal 5 17 2 3 4" xfId="36069" xr:uid="{00000000-0005-0000-0000-0000818C0000}"/>
    <cellStyle name="Normal 5 17 2 3 4 10" xfId="36070" xr:uid="{00000000-0005-0000-0000-0000828C0000}"/>
    <cellStyle name="Normal 5 17 2 3 4 2" xfId="36071" xr:uid="{00000000-0005-0000-0000-0000838C0000}"/>
    <cellStyle name="Normal 5 17 2 3 4 3" xfId="36072" xr:uid="{00000000-0005-0000-0000-0000848C0000}"/>
    <cellStyle name="Normal 5 17 2 3 4 4" xfId="36073" xr:uid="{00000000-0005-0000-0000-0000858C0000}"/>
    <cellStyle name="Normal 5 17 2 3 4 5" xfId="36074" xr:uid="{00000000-0005-0000-0000-0000868C0000}"/>
    <cellStyle name="Normal 5 17 2 3 4 6" xfId="36075" xr:uid="{00000000-0005-0000-0000-0000878C0000}"/>
    <cellStyle name="Normal 5 17 2 3 4 7" xfId="36076" xr:uid="{00000000-0005-0000-0000-0000888C0000}"/>
    <cellStyle name="Normal 5 17 2 3 4 8" xfId="36077" xr:uid="{00000000-0005-0000-0000-0000898C0000}"/>
    <cellStyle name="Normal 5 17 2 3 4 9" xfId="36078" xr:uid="{00000000-0005-0000-0000-00008A8C0000}"/>
    <cellStyle name="Normal 5 17 2 3 5" xfId="36079" xr:uid="{00000000-0005-0000-0000-00008B8C0000}"/>
    <cellStyle name="Normal 5 17 2 3 5 10" xfId="36080" xr:uid="{00000000-0005-0000-0000-00008C8C0000}"/>
    <cellStyle name="Normal 5 17 2 3 5 2" xfId="36081" xr:uid="{00000000-0005-0000-0000-00008D8C0000}"/>
    <cellStyle name="Normal 5 17 2 3 5 3" xfId="36082" xr:uid="{00000000-0005-0000-0000-00008E8C0000}"/>
    <cellStyle name="Normal 5 17 2 3 5 4" xfId="36083" xr:uid="{00000000-0005-0000-0000-00008F8C0000}"/>
    <cellStyle name="Normal 5 17 2 3 5 5" xfId="36084" xr:uid="{00000000-0005-0000-0000-0000908C0000}"/>
    <cellStyle name="Normal 5 17 2 3 5 6" xfId="36085" xr:uid="{00000000-0005-0000-0000-0000918C0000}"/>
    <cellStyle name="Normal 5 17 2 3 5 7" xfId="36086" xr:uid="{00000000-0005-0000-0000-0000928C0000}"/>
    <cellStyle name="Normal 5 17 2 3 5 8" xfId="36087" xr:uid="{00000000-0005-0000-0000-0000938C0000}"/>
    <cellStyle name="Normal 5 17 2 3 5 9" xfId="36088" xr:uid="{00000000-0005-0000-0000-0000948C0000}"/>
    <cellStyle name="Normal 5 17 2 3 6" xfId="36089" xr:uid="{00000000-0005-0000-0000-0000958C0000}"/>
    <cellStyle name="Normal 5 17 2 3 7" xfId="36090" xr:uid="{00000000-0005-0000-0000-0000968C0000}"/>
    <cellStyle name="Normal 5 17 2 3 8" xfId="36091" xr:uid="{00000000-0005-0000-0000-0000978C0000}"/>
    <cellStyle name="Normal 5 17 2 3 9" xfId="36092" xr:uid="{00000000-0005-0000-0000-0000988C0000}"/>
    <cellStyle name="Normal 5 17 2 30" xfId="36093" xr:uid="{00000000-0005-0000-0000-0000998C0000}"/>
    <cellStyle name="Normal 5 17 2 30 10" xfId="36094" xr:uid="{00000000-0005-0000-0000-00009A8C0000}"/>
    <cellStyle name="Normal 5 17 2 30 11" xfId="36095" xr:uid="{00000000-0005-0000-0000-00009B8C0000}"/>
    <cellStyle name="Normal 5 17 2 30 12" xfId="36096" xr:uid="{00000000-0005-0000-0000-00009C8C0000}"/>
    <cellStyle name="Normal 5 17 2 30 13" xfId="36097" xr:uid="{00000000-0005-0000-0000-00009D8C0000}"/>
    <cellStyle name="Normal 5 17 2 30 14" xfId="36098" xr:uid="{00000000-0005-0000-0000-00009E8C0000}"/>
    <cellStyle name="Normal 5 17 2 30 2" xfId="36099" xr:uid="{00000000-0005-0000-0000-00009F8C0000}"/>
    <cellStyle name="Normal 5 17 2 30 2 10" xfId="36100" xr:uid="{00000000-0005-0000-0000-0000A08C0000}"/>
    <cellStyle name="Normal 5 17 2 30 2 2" xfId="36101" xr:uid="{00000000-0005-0000-0000-0000A18C0000}"/>
    <cellStyle name="Normal 5 17 2 30 2 3" xfId="36102" xr:uid="{00000000-0005-0000-0000-0000A28C0000}"/>
    <cellStyle name="Normal 5 17 2 30 2 4" xfId="36103" xr:uid="{00000000-0005-0000-0000-0000A38C0000}"/>
    <cellStyle name="Normal 5 17 2 30 2 5" xfId="36104" xr:uid="{00000000-0005-0000-0000-0000A48C0000}"/>
    <cellStyle name="Normal 5 17 2 30 2 6" xfId="36105" xr:uid="{00000000-0005-0000-0000-0000A58C0000}"/>
    <cellStyle name="Normal 5 17 2 30 2 7" xfId="36106" xr:uid="{00000000-0005-0000-0000-0000A68C0000}"/>
    <cellStyle name="Normal 5 17 2 30 2 8" xfId="36107" xr:uid="{00000000-0005-0000-0000-0000A78C0000}"/>
    <cellStyle name="Normal 5 17 2 30 2 9" xfId="36108" xr:uid="{00000000-0005-0000-0000-0000A88C0000}"/>
    <cellStyle name="Normal 5 17 2 30 3" xfId="36109" xr:uid="{00000000-0005-0000-0000-0000A98C0000}"/>
    <cellStyle name="Normal 5 17 2 30 3 10" xfId="36110" xr:uid="{00000000-0005-0000-0000-0000AA8C0000}"/>
    <cellStyle name="Normal 5 17 2 30 3 2" xfId="36111" xr:uid="{00000000-0005-0000-0000-0000AB8C0000}"/>
    <cellStyle name="Normal 5 17 2 30 3 3" xfId="36112" xr:uid="{00000000-0005-0000-0000-0000AC8C0000}"/>
    <cellStyle name="Normal 5 17 2 30 3 4" xfId="36113" xr:uid="{00000000-0005-0000-0000-0000AD8C0000}"/>
    <cellStyle name="Normal 5 17 2 30 3 5" xfId="36114" xr:uid="{00000000-0005-0000-0000-0000AE8C0000}"/>
    <cellStyle name="Normal 5 17 2 30 3 6" xfId="36115" xr:uid="{00000000-0005-0000-0000-0000AF8C0000}"/>
    <cellStyle name="Normal 5 17 2 30 3 7" xfId="36116" xr:uid="{00000000-0005-0000-0000-0000B08C0000}"/>
    <cellStyle name="Normal 5 17 2 30 3 8" xfId="36117" xr:uid="{00000000-0005-0000-0000-0000B18C0000}"/>
    <cellStyle name="Normal 5 17 2 30 3 9" xfId="36118" xr:uid="{00000000-0005-0000-0000-0000B28C0000}"/>
    <cellStyle name="Normal 5 17 2 30 4" xfId="36119" xr:uid="{00000000-0005-0000-0000-0000B38C0000}"/>
    <cellStyle name="Normal 5 17 2 30 4 10" xfId="36120" xr:uid="{00000000-0005-0000-0000-0000B48C0000}"/>
    <cellStyle name="Normal 5 17 2 30 4 2" xfId="36121" xr:uid="{00000000-0005-0000-0000-0000B58C0000}"/>
    <cellStyle name="Normal 5 17 2 30 4 3" xfId="36122" xr:uid="{00000000-0005-0000-0000-0000B68C0000}"/>
    <cellStyle name="Normal 5 17 2 30 4 4" xfId="36123" xr:uid="{00000000-0005-0000-0000-0000B78C0000}"/>
    <cellStyle name="Normal 5 17 2 30 4 5" xfId="36124" xr:uid="{00000000-0005-0000-0000-0000B88C0000}"/>
    <cellStyle name="Normal 5 17 2 30 4 6" xfId="36125" xr:uid="{00000000-0005-0000-0000-0000B98C0000}"/>
    <cellStyle name="Normal 5 17 2 30 4 7" xfId="36126" xr:uid="{00000000-0005-0000-0000-0000BA8C0000}"/>
    <cellStyle name="Normal 5 17 2 30 4 8" xfId="36127" xr:uid="{00000000-0005-0000-0000-0000BB8C0000}"/>
    <cellStyle name="Normal 5 17 2 30 4 9" xfId="36128" xr:uid="{00000000-0005-0000-0000-0000BC8C0000}"/>
    <cellStyle name="Normal 5 17 2 30 5" xfId="36129" xr:uid="{00000000-0005-0000-0000-0000BD8C0000}"/>
    <cellStyle name="Normal 5 17 2 30 5 10" xfId="36130" xr:uid="{00000000-0005-0000-0000-0000BE8C0000}"/>
    <cellStyle name="Normal 5 17 2 30 5 2" xfId="36131" xr:uid="{00000000-0005-0000-0000-0000BF8C0000}"/>
    <cellStyle name="Normal 5 17 2 30 5 3" xfId="36132" xr:uid="{00000000-0005-0000-0000-0000C08C0000}"/>
    <cellStyle name="Normal 5 17 2 30 5 4" xfId="36133" xr:uid="{00000000-0005-0000-0000-0000C18C0000}"/>
    <cellStyle name="Normal 5 17 2 30 5 5" xfId="36134" xr:uid="{00000000-0005-0000-0000-0000C28C0000}"/>
    <cellStyle name="Normal 5 17 2 30 5 6" xfId="36135" xr:uid="{00000000-0005-0000-0000-0000C38C0000}"/>
    <cellStyle name="Normal 5 17 2 30 5 7" xfId="36136" xr:uid="{00000000-0005-0000-0000-0000C48C0000}"/>
    <cellStyle name="Normal 5 17 2 30 5 8" xfId="36137" xr:uid="{00000000-0005-0000-0000-0000C58C0000}"/>
    <cellStyle name="Normal 5 17 2 30 5 9" xfId="36138" xr:uid="{00000000-0005-0000-0000-0000C68C0000}"/>
    <cellStyle name="Normal 5 17 2 30 6" xfId="36139" xr:uid="{00000000-0005-0000-0000-0000C78C0000}"/>
    <cellStyle name="Normal 5 17 2 30 7" xfId="36140" xr:uid="{00000000-0005-0000-0000-0000C88C0000}"/>
    <cellStyle name="Normal 5 17 2 30 8" xfId="36141" xr:uid="{00000000-0005-0000-0000-0000C98C0000}"/>
    <cellStyle name="Normal 5 17 2 30 9" xfId="36142" xr:uid="{00000000-0005-0000-0000-0000CA8C0000}"/>
    <cellStyle name="Normal 5 17 2 31" xfId="36143" xr:uid="{00000000-0005-0000-0000-0000CB8C0000}"/>
    <cellStyle name="Normal 5 17 2 31 10" xfId="36144" xr:uid="{00000000-0005-0000-0000-0000CC8C0000}"/>
    <cellStyle name="Normal 5 17 2 31 11" xfId="36145" xr:uid="{00000000-0005-0000-0000-0000CD8C0000}"/>
    <cellStyle name="Normal 5 17 2 31 12" xfId="36146" xr:uid="{00000000-0005-0000-0000-0000CE8C0000}"/>
    <cellStyle name="Normal 5 17 2 31 13" xfId="36147" xr:uid="{00000000-0005-0000-0000-0000CF8C0000}"/>
    <cellStyle name="Normal 5 17 2 31 14" xfId="36148" xr:uid="{00000000-0005-0000-0000-0000D08C0000}"/>
    <cellStyle name="Normal 5 17 2 31 2" xfId="36149" xr:uid="{00000000-0005-0000-0000-0000D18C0000}"/>
    <cellStyle name="Normal 5 17 2 31 2 10" xfId="36150" xr:uid="{00000000-0005-0000-0000-0000D28C0000}"/>
    <cellStyle name="Normal 5 17 2 31 2 2" xfId="36151" xr:uid="{00000000-0005-0000-0000-0000D38C0000}"/>
    <cellStyle name="Normal 5 17 2 31 2 3" xfId="36152" xr:uid="{00000000-0005-0000-0000-0000D48C0000}"/>
    <cellStyle name="Normal 5 17 2 31 2 4" xfId="36153" xr:uid="{00000000-0005-0000-0000-0000D58C0000}"/>
    <cellStyle name="Normal 5 17 2 31 2 5" xfId="36154" xr:uid="{00000000-0005-0000-0000-0000D68C0000}"/>
    <cellStyle name="Normal 5 17 2 31 2 6" xfId="36155" xr:uid="{00000000-0005-0000-0000-0000D78C0000}"/>
    <cellStyle name="Normal 5 17 2 31 2 7" xfId="36156" xr:uid="{00000000-0005-0000-0000-0000D88C0000}"/>
    <cellStyle name="Normal 5 17 2 31 2 8" xfId="36157" xr:uid="{00000000-0005-0000-0000-0000D98C0000}"/>
    <cellStyle name="Normal 5 17 2 31 2 9" xfId="36158" xr:uid="{00000000-0005-0000-0000-0000DA8C0000}"/>
    <cellStyle name="Normal 5 17 2 31 3" xfId="36159" xr:uid="{00000000-0005-0000-0000-0000DB8C0000}"/>
    <cellStyle name="Normal 5 17 2 31 3 10" xfId="36160" xr:uid="{00000000-0005-0000-0000-0000DC8C0000}"/>
    <cellStyle name="Normal 5 17 2 31 3 2" xfId="36161" xr:uid="{00000000-0005-0000-0000-0000DD8C0000}"/>
    <cellStyle name="Normal 5 17 2 31 3 3" xfId="36162" xr:uid="{00000000-0005-0000-0000-0000DE8C0000}"/>
    <cellStyle name="Normal 5 17 2 31 3 4" xfId="36163" xr:uid="{00000000-0005-0000-0000-0000DF8C0000}"/>
    <cellStyle name="Normal 5 17 2 31 3 5" xfId="36164" xr:uid="{00000000-0005-0000-0000-0000E08C0000}"/>
    <cellStyle name="Normal 5 17 2 31 3 6" xfId="36165" xr:uid="{00000000-0005-0000-0000-0000E18C0000}"/>
    <cellStyle name="Normal 5 17 2 31 3 7" xfId="36166" xr:uid="{00000000-0005-0000-0000-0000E28C0000}"/>
    <cellStyle name="Normal 5 17 2 31 3 8" xfId="36167" xr:uid="{00000000-0005-0000-0000-0000E38C0000}"/>
    <cellStyle name="Normal 5 17 2 31 3 9" xfId="36168" xr:uid="{00000000-0005-0000-0000-0000E48C0000}"/>
    <cellStyle name="Normal 5 17 2 31 4" xfId="36169" xr:uid="{00000000-0005-0000-0000-0000E58C0000}"/>
    <cellStyle name="Normal 5 17 2 31 4 10" xfId="36170" xr:uid="{00000000-0005-0000-0000-0000E68C0000}"/>
    <cellStyle name="Normal 5 17 2 31 4 2" xfId="36171" xr:uid="{00000000-0005-0000-0000-0000E78C0000}"/>
    <cellStyle name="Normal 5 17 2 31 4 3" xfId="36172" xr:uid="{00000000-0005-0000-0000-0000E88C0000}"/>
    <cellStyle name="Normal 5 17 2 31 4 4" xfId="36173" xr:uid="{00000000-0005-0000-0000-0000E98C0000}"/>
    <cellStyle name="Normal 5 17 2 31 4 5" xfId="36174" xr:uid="{00000000-0005-0000-0000-0000EA8C0000}"/>
    <cellStyle name="Normal 5 17 2 31 4 6" xfId="36175" xr:uid="{00000000-0005-0000-0000-0000EB8C0000}"/>
    <cellStyle name="Normal 5 17 2 31 4 7" xfId="36176" xr:uid="{00000000-0005-0000-0000-0000EC8C0000}"/>
    <cellStyle name="Normal 5 17 2 31 4 8" xfId="36177" xr:uid="{00000000-0005-0000-0000-0000ED8C0000}"/>
    <cellStyle name="Normal 5 17 2 31 4 9" xfId="36178" xr:uid="{00000000-0005-0000-0000-0000EE8C0000}"/>
    <cellStyle name="Normal 5 17 2 31 5" xfId="36179" xr:uid="{00000000-0005-0000-0000-0000EF8C0000}"/>
    <cellStyle name="Normal 5 17 2 31 5 10" xfId="36180" xr:uid="{00000000-0005-0000-0000-0000F08C0000}"/>
    <cellStyle name="Normal 5 17 2 31 5 2" xfId="36181" xr:uid="{00000000-0005-0000-0000-0000F18C0000}"/>
    <cellStyle name="Normal 5 17 2 31 5 3" xfId="36182" xr:uid="{00000000-0005-0000-0000-0000F28C0000}"/>
    <cellStyle name="Normal 5 17 2 31 5 4" xfId="36183" xr:uid="{00000000-0005-0000-0000-0000F38C0000}"/>
    <cellStyle name="Normal 5 17 2 31 5 5" xfId="36184" xr:uid="{00000000-0005-0000-0000-0000F48C0000}"/>
    <cellStyle name="Normal 5 17 2 31 5 6" xfId="36185" xr:uid="{00000000-0005-0000-0000-0000F58C0000}"/>
    <cellStyle name="Normal 5 17 2 31 5 7" xfId="36186" xr:uid="{00000000-0005-0000-0000-0000F68C0000}"/>
    <cellStyle name="Normal 5 17 2 31 5 8" xfId="36187" xr:uid="{00000000-0005-0000-0000-0000F78C0000}"/>
    <cellStyle name="Normal 5 17 2 31 5 9" xfId="36188" xr:uid="{00000000-0005-0000-0000-0000F88C0000}"/>
    <cellStyle name="Normal 5 17 2 31 6" xfId="36189" xr:uid="{00000000-0005-0000-0000-0000F98C0000}"/>
    <cellStyle name="Normal 5 17 2 31 7" xfId="36190" xr:uid="{00000000-0005-0000-0000-0000FA8C0000}"/>
    <cellStyle name="Normal 5 17 2 31 8" xfId="36191" xr:uid="{00000000-0005-0000-0000-0000FB8C0000}"/>
    <cellStyle name="Normal 5 17 2 31 9" xfId="36192" xr:uid="{00000000-0005-0000-0000-0000FC8C0000}"/>
    <cellStyle name="Normal 5 17 2 32" xfId="36193" xr:uid="{00000000-0005-0000-0000-0000FD8C0000}"/>
    <cellStyle name="Normal 5 17 2 32 10" xfId="36194" xr:uid="{00000000-0005-0000-0000-0000FE8C0000}"/>
    <cellStyle name="Normal 5 17 2 32 11" xfId="36195" xr:uid="{00000000-0005-0000-0000-0000FF8C0000}"/>
    <cellStyle name="Normal 5 17 2 32 12" xfId="36196" xr:uid="{00000000-0005-0000-0000-0000008D0000}"/>
    <cellStyle name="Normal 5 17 2 32 13" xfId="36197" xr:uid="{00000000-0005-0000-0000-0000018D0000}"/>
    <cellStyle name="Normal 5 17 2 32 14" xfId="36198" xr:uid="{00000000-0005-0000-0000-0000028D0000}"/>
    <cellStyle name="Normal 5 17 2 32 2" xfId="36199" xr:uid="{00000000-0005-0000-0000-0000038D0000}"/>
    <cellStyle name="Normal 5 17 2 32 2 10" xfId="36200" xr:uid="{00000000-0005-0000-0000-0000048D0000}"/>
    <cellStyle name="Normal 5 17 2 32 2 2" xfId="36201" xr:uid="{00000000-0005-0000-0000-0000058D0000}"/>
    <cellStyle name="Normal 5 17 2 32 2 3" xfId="36202" xr:uid="{00000000-0005-0000-0000-0000068D0000}"/>
    <cellStyle name="Normal 5 17 2 32 2 4" xfId="36203" xr:uid="{00000000-0005-0000-0000-0000078D0000}"/>
    <cellStyle name="Normal 5 17 2 32 2 5" xfId="36204" xr:uid="{00000000-0005-0000-0000-0000088D0000}"/>
    <cellStyle name="Normal 5 17 2 32 2 6" xfId="36205" xr:uid="{00000000-0005-0000-0000-0000098D0000}"/>
    <cellStyle name="Normal 5 17 2 32 2 7" xfId="36206" xr:uid="{00000000-0005-0000-0000-00000A8D0000}"/>
    <cellStyle name="Normal 5 17 2 32 2 8" xfId="36207" xr:uid="{00000000-0005-0000-0000-00000B8D0000}"/>
    <cellStyle name="Normal 5 17 2 32 2 9" xfId="36208" xr:uid="{00000000-0005-0000-0000-00000C8D0000}"/>
    <cellStyle name="Normal 5 17 2 32 3" xfId="36209" xr:uid="{00000000-0005-0000-0000-00000D8D0000}"/>
    <cellStyle name="Normal 5 17 2 32 3 10" xfId="36210" xr:uid="{00000000-0005-0000-0000-00000E8D0000}"/>
    <cellStyle name="Normal 5 17 2 32 3 2" xfId="36211" xr:uid="{00000000-0005-0000-0000-00000F8D0000}"/>
    <cellStyle name="Normal 5 17 2 32 3 3" xfId="36212" xr:uid="{00000000-0005-0000-0000-0000108D0000}"/>
    <cellStyle name="Normal 5 17 2 32 3 4" xfId="36213" xr:uid="{00000000-0005-0000-0000-0000118D0000}"/>
    <cellStyle name="Normal 5 17 2 32 3 5" xfId="36214" xr:uid="{00000000-0005-0000-0000-0000128D0000}"/>
    <cellStyle name="Normal 5 17 2 32 3 6" xfId="36215" xr:uid="{00000000-0005-0000-0000-0000138D0000}"/>
    <cellStyle name="Normal 5 17 2 32 3 7" xfId="36216" xr:uid="{00000000-0005-0000-0000-0000148D0000}"/>
    <cellStyle name="Normal 5 17 2 32 3 8" xfId="36217" xr:uid="{00000000-0005-0000-0000-0000158D0000}"/>
    <cellStyle name="Normal 5 17 2 32 3 9" xfId="36218" xr:uid="{00000000-0005-0000-0000-0000168D0000}"/>
    <cellStyle name="Normal 5 17 2 32 4" xfId="36219" xr:uid="{00000000-0005-0000-0000-0000178D0000}"/>
    <cellStyle name="Normal 5 17 2 32 4 10" xfId="36220" xr:uid="{00000000-0005-0000-0000-0000188D0000}"/>
    <cellStyle name="Normal 5 17 2 32 4 2" xfId="36221" xr:uid="{00000000-0005-0000-0000-0000198D0000}"/>
    <cellStyle name="Normal 5 17 2 32 4 3" xfId="36222" xr:uid="{00000000-0005-0000-0000-00001A8D0000}"/>
    <cellStyle name="Normal 5 17 2 32 4 4" xfId="36223" xr:uid="{00000000-0005-0000-0000-00001B8D0000}"/>
    <cellStyle name="Normal 5 17 2 32 4 5" xfId="36224" xr:uid="{00000000-0005-0000-0000-00001C8D0000}"/>
    <cellStyle name="Normal 5 17 2 32 4 6" xfId="36225" xr:uid="{00000000-0005-0000-0000-00001D8D0000}"/>
    <cellStyle name="Normal 5 17 2 32 4 7" xfId="36226" xr:uid="{00000000-0005-0000-0000-00001E8D0000}"/>
    <cellStyle name="Normal 5 17 2 32 4 8" xfId="36227" xr:uid="{00000000-0005-0000-0000-00001F8D0000}"/>
    <cellStyle name="Normal 5 17 2 32 4 9" xfId="36228" xr:uid="{00000000-0005-0000-0000-0000208D0000}"/>
    <cellStyle name="Normal 5 17 2 32 5" xfId="36229" xr:uid="{00000000-0005-0000-0000-0000218D0000}"/>
    <cellStyle name="Normal 5 17 2 32 5 10" xfId="36230" xr:uid="{00000000-0005-0000-0000-0000228D0000}"/>
    <cellStyle name="Normal 5 17 2 32 5 2" xfId="36231" xr:uid="{00000000-0005-0000-0000-0000238D0000}"/>
    <cellStyle name="Normal 5 17 2 32 5 3" xfId="36232" xr:uid="{00000000-0005-0000-0000-0000248D0000}"/>
    <cellStyle name="Normal 5 17 2 32 5 4" xfId="36233" xr:uid="{00000000-0005-0000-0000-0000258D0000}"/>
    <cellStyle name="Normal 5 17 2 32 5 5" xfId="36234" xr:uid="{00000000-0005-0000-0000-0000268D0000}"/>
    <cellStyle name="Normal 5 17 2 32 5 6" xfId="36235" xr:uid="{00000000-0005-0000-0000-0000278D0000}"/>
    <cellStyle name="Normal 5 17 2 32 5 7" xfId="36236" xr:uid="{00000000-0005-0000-0000-0000288D0000}"/>
    <cellStyle name="Normal 5 17 2 32 5 8" xfId="36237" xr:uid="{00000000-0005-0000-0000-0000298D0000}"/>
    <cellStyle name="Normal 5 17 2 32 5 9" xfId="36238" xr:uid="{00000000-0005-0000-0000-00002A8D0000}"/>
    <cellStyle name="Normal 5 17 2 32 6" xfId="36239" xr:uid="{00000000-0005-0000-0000-00002B8D0000}"/>
    <cellStyle name="Normal 5 17 2 32 7" xfId="36240" xr:uid="{00000000-0005-0000-0000-00002C8D0000}"/>
    <cellStyle name="Normal 5 17 2 32 8" xfId="36241" xr:uid="{00000000-0005-0000-0000-00002D8D0000}"/>
    <cellStyle name="Normal 5 17 2 32 9" xfId="36242" xr:uid="{00000000-0005-0000-0000-00002E8D0000}"/>
    <cellStyle name="Normal 5 17 2 33" xfId="36243" xr:uid="{00000000-0005-0000-0000-00002F8D0000}"/>
    <cellStyle name="Normal 5 17 2 33 10" xfId="36244" xr:uid="{00000000-0005-0000-0000-0000308D0000}"/>
    <cellStyle name="Normal 5 17 2 33 11" xfId="36245" xr:uid="{00000000-0005-0000-0000-0000318D0000}"/>
    <cellStyle name="Normal 5 17 2 33 12" xfId="36246" xr:uid="{00000000-0005-0000-0000-0000328D0000}"/>
    <cellStyle name="Normal 5 17 2 33 13" xfId="36247" xr:uid="{00000000-0005-0000-0000-0000338D0000}"/>
    <cellStyle name="Normal 5 17 2 33 14" xfId="36248" xr:uid="{00000000-0005-0000-0000-0000348D0000}"/>
    <cellStyle name="Normal 5 17 2 33 2" xfId="36249" xr:uid="{00000000-0005-0000-0000-0000358D0000}"/>
    <cellStyle name="Normal 5 17 2 33 2 10" xfId="36250" xr:uid="{00000000-0005-0000-0000-0000368D0000}"/>
    <cellStyle name="Normal 5 17 2 33 2 2" xfId="36251" xr:uid="{00000000-0005-0000-0000-0000378D0000}"/>
    <cellStyle name="Normal 5 17 2 33 2 3" xfId="36252" xr:uid="{00000000-0005-0000-0000-0000388D0000}"/>
    <cellStyle name="Normal 5 17 2 33 2 4" xfId="36253" xr:uid="{00000000-0005-0000-0000-0000398D0000}"/>
    <cellStyle name="Normal 5 17 2 33 2 5" xfId="36254" xr:uid="{00000000-0005-0000-0000-00003A8D0000}"/>
    <cellStyle name="Normal 5 17 2 33 2 6" xfId="36255" xr:uid="{00000000-0005-0000-0000-00003B8D0000}"/>
    <cellStyle name="Normal 5 17 2 33 2 7" xfId="36256" xr:uid="{00000000-0005-0000-0000-00003C8D0000}"/>
    <cellStyle name="Normal 5 17 2 33 2 8" xfId="36257" xr:uid="{00000000-0005-0000-0000-00003D8D0000}"/>
    <cellStyle name="Normal 5 17 2 33 2 9" xfId="36258" xr:uid="{00000000-0005-0000-0000-00003E8D0000}"/>
    <cellStyle name="Normal 5 17 2 33 3" xfId="36259" xr:uid="{00000000-0005-0000-0000-00003F8D0000}"/>
    <cellStyle name="Normal 5 17 2 33 3 10" xfId="36260" xr:uid="{00000000-0005-0000-0000-0000408D0000}"/>
    <cellStyle name="Normal 5 17 2 33 3 2" xfId="36261" xr:uid="{00000000-0005-0000-0000-0000418D0000}"/>
    <cellStyle name="Normal 5 17 2 33 3 3" xfId="36262" xr:uid="{00000000-0005-0000-0000-0000428D0000}"/>
    <cellStyle name="Normal 5 17 2 33 3 4" xfId="36263" xr:uid="{00000000-0005-0000-0000-0000438D0000}"/>
    <cellStyle name="Normal 5 17 2 33 3 5" xfId="36264" xr:uid="{00000000-0005-0000-0000-0000448D0000}"/>
    <cellStyle name="Normal 5 17 2 33 3 6" xfId="36265" xr:uid="{00000000-0005-0000-0000-0000458D0000}"/>
    <cellStyle name="Normal 5 17 2 33 3 7" xfId="36266" xr:uid="{00000000-0005-0000-0000-0000468D0000}"/>
    <cellStyle name="Normal 5 17 2 33 3 8" xfId="36267" xr:uid="{00000000-0005-0000-0000-0000478D0000}"/>
    <cellStyle name="Normal 5 17 2 33 3 9" xfId="36268" xr:uid="{00000000-0005-0000-0000-0000488D0000}"/>
    <cellStyle name="Normal 5 17 2 33 4" xfId="36269" xr:uid="{00000000-0005-0000-0000-0000498D0000}"/>
    <cellStyle name="Normal 5 17 2 33 4 10" xfId="36270" xr:uid="{00000000-0005-0000-0000-00004A8D0000}"/>
    <cellStyle name="Normal 5 17 2 33 4 2" xfId="36271" xr:uid="{00000000-0005-0000-0000-00004B8D0000}"/>
    <cellStyle name="Normal 5 17 2 33 4 3" xfId="36272" xr:uid="{00000000-0005-0000-0000-00004C8D0000}"/>
    <cellStyle name="Normal 5 17 2 33 4 4" xfId="36273" xr:uid="{00000000-0005-0000-0000-00004D8D0000}"/>
    <cellStyle name="Normal 5 17 2 33 4 5" xfId="36274" xr:uid="{00000000-0005-0000-0000-00004E8D0000}"/>
    <cellStyle name="Normal 5 17 2 33 4 6" xfId="36275" xr:uid="{00000000-0005-0000-0000-00004F8D0000}"/>
    <cellStyle name="Normal 5 17 2 33 4 7" xfId="36276" xr:uid="{00000000-0005-0000-0000-0000508D0000}"/>
    <cellStyle name="Normal 5 17 2 33 4 8" xfId="36277" xr:uid="{00000000-0005-0000-0000-0000518D0000}"/>
    <cellStyle name="Normal 5 17 2 33 4 9" xfId="36278" xr:uid="{00000000-0005-0000-0000-0000528D0000}"/>
    <cellStyle name="Normal 5 17 2 33 5" xfId="36279" xr:uid="{00000000-0005-0000-0000-0000538D0000}"/>
    <cellStyle name="Normal 5 17 2 33 5 10" xfId="36280" xr:uid="{00000000-0005-0000-0000-0000548D0000}"/>
    <cellStyle name="Normal 5 17 2 33 5 2" xfId="36281" xr:uid="{00000000-0005-0000-0000-0000558D0000}"/>
    <cellStyle name="Normal 5 17 2 33 5 3" xfId="36282" xr:uid="{00000000-0005-0000-0000-0000568D0000}"/>
    <cellStyle name="Normal 5 17 2 33 5 4" xfId="36283" xr:uid="{00000000-0005-0000-0000-0000578D0000}"/>
    <cellStyle name="Normal 5 17 2 33 5 5" xfId="36284" xr:uid="{00000000-0005-0000-0000-0000588D0000}"/>
    <cellStyle name="Normal 5 17 2 33 5 6" xfId="36285" xr:uid="{00000000-0005-0000-0000-0000598D0000}"/>
    <cellStyle name="Normal 5 17 2 33 5 7" xfId="36286" xr:uid="{00000000-0005-0000-0000-00005A8D0000}"/>
    <cellStyle name="Normal 5 17 2 33 5 8" xfId="36287" xr:uid="{00000000-0005-0000-0000-00005B8D0000}"/>
    <cellStyle name="Normal 5 17 2 33 5 9" xfId="36288" xr:uid="{00000000-0005-0000-0000-00005C8D0000}"/>
    <cellStyle name="Normal 5 17 2 33 6" xfId="36289" xr:uid="{00000000-0005-0000-0000-00005D8D0000}"/>
    <cellStyle name="Normal 5 17 2 33 7" xfId="36290" xr:uid="{00000000-0005-0000-0000-00005E8D0000}"/>
    <cellStyle name="Normal 5 17 2 33 8" xfId="36291" xr:uid="{00000000-0005-0000-0000-00005F8D0000}"/>
    <cellStyle name="Normal 5 17 2 33 9" xfId="36292" xr:uid="{00000000-0005-0000-0000-0000608D0000}"/>
    <cellStyle name="Normal 5 17 2 34" xfId="36293" xr:uid="{00000000-0005-0000-0000-0000618D0000}"/>
    <cellStyle name="Normal 5 17 2 34 10" xfId="36294" xr:uid="{00000000-0005-0000-0000-0000628D0000}"/>
    <cellStyle name="Normal 5 17 2 34 2" xfId="36295" xr:uid="{00000000-0005-0000-0000-0000638D0000}"/>
    <cellStyle name="Normal 5 17 2 34 3" xfId="36296" xr:uid="{00000000-0005-0000-0000-0000648D0000}"/>
    <cellStyle name="Normal 5 17 2 34 4" xfId="36297" xr:uid="{00000000-0005-0000-0000-0000658D0000}"/>
    <cellStyle name="Normal 5 17 2 34 5" xfId="36298" xr:uid="{00000000-0005-0000-0000-0000668D0000}"/>
    <cellStyle name="Normal 5 17 2 34 6" xfId="36299" xr:uid="{00000000-0005-0000-0000-0000678D0000}"/>
    <cellStyle name="Normal 5 17 2 34 7" xfId="36300" xr:uid="{00000000-0005-0000-0000-0000688D0000}"/>
    <cellStyle name="Normal 5 17 2 34 8" xfId="36301" xr:uid="{00000000-0005-0000-0000-0000698D0000}"/>
    <cellStyle name="Normal 5 17 2 34 9" xfId="36302" xr:uid="{00000000-0005-0000-0000-00006A8D0000}"/>
    <cellStyle name="Normal 5 17 2 35" xfId="36303" xr:uid="{00000000-0005-0000-0000-00006B8D0000}"/>
    <cellStyle name="Normal 5 17 2 35 10" xfId="36304" xr:uid="{00000000-0005-0000-0000-00006C8D0000}"/>
    <cellStyle name="Normal 5 17 2 35 2" xfId="36305" xr:uid="{00000000-0005-0000-0000-00006D8D0000}"/>
    <cellStyle name="Normal 5 17 2 35 3" xfId="36306" xr:uid="{00000000-0005-0000-0000-00006E8D0000}"/>
    <cellStyle name="Normal 5 17 2 35 4" xfId="36307" xr:uid="{00000000-0005-0000-0000-00006F8D0000}"/>
    <cellStyle name="Normal 5 17 2 35 5" xfId="36308" xr:uid="{00000000-0005-0000-0000-0000708D0000}"/>
    <cellStyle name="Normal 5 17 2 35 6" xfId="36309" xr:uid="{00000000-0005-0000-0000-0000718D0000}"/>
    <cellStyle name="Normal 5 17 2 35 7" xfId="36310" xr:uid="{00000000-0005-0000-0000-0000728D0000}"/>
    <cellStyle name="Normal 5 17 2 35 8" xfId="36311" xr:uid="{00000000-0005-0000-0000-0000738D0000}"/>
    <cellStyle name="Normal 5 17 2 35 9" xfId="36312" xr:uid="{00000000-0005-0000-0000-0000748D0000}"/>
    <cellStyle name="Normal 5 17 2 36" xfId="36313" xr:uid="{00000000-0005-0000-0000-0000758D0000}"/>
    <cellStyle name="Normal 5 17 2 36 10" xfId="36314" xr:uid="{00000000-0005-0000-0000-0000768D0000}"/>
    <cellStyle name="Normal 5 17 2 36 2" xfId="36315" xr:uid="{00000000-0005-0000-0000-0000778D0000}"/>
    <cellStyle name="Normal 5 17 2 36 3" xfId="36316" xr:uid="{00000000-0005-0000-0000-0000788D0000}"/>
    <cellStyle name="Normal 5 17 2 36 4" xfId="36317" xr:uid="{00000000-0005-0000-0000-0000798D0000}"/>
    <cellStyle name="Normal 5 17 2 36 5" xfId="36318" xr:uid="{00000000-0005-0000-0000-00007A8D0000}"/>
    <cellStyle name="Normal 5 17 2 36 6" xfId="36319" xr:uid="{00000000-0005-0000-0000-00007B8D0000}"/>
    <cellStyle name="Normal 5 17 2 36 7" xfId="36320" xr:uid="{00000000-0005-0000-0000-00007C8D0000}"/>
    <cellStyle name="Normal 5 17 2 36 8" xfId="36321" xr:uid="{00000000-0005-0000-0000-00007D8D0000}"/>
    <cellStyle name="Normal 5 17 2 36 9" xfId="36322" xr:uid="{00000000-0005-0000-0000-00007E8D0000}"/>
    <cellStyle name="Normal 5 17 2 37" xfId="36323" xr:uid="{00000000-0005-0000-0000-00007F8D0000}"/>
    <cellStyle name="Normal 5 17 2 37 10" xfId="36324" xr:uid="{00000000-0005-0000-0000-0000808D0000}"/>
    <cellStyle name="Normal 5 17 2 37 2" xfId="36325" xr:uid="{00000000-0005-0000-0000-0000818D0000}"/>
    <cellStyle name="Normal 5 17 2 37 3" xfId="36326" xr:uid="{00000000-0005-0000-0000-0000828D0000}"/>
    <cellStyle name="Normal 5 17 2 37 4" xfId="36327" xr:uid="{00000000-0005-0000-0000-0000838D0000}"/>
    <cellStyle name="Normal 5 17 2 37 5" xfId="36328" xr:uid="{00000000-0005-0000-0000-0000848D0000}"/>
    <cellStyle name="Normal 5 17 2 37 6" xfId="36329" xr:uid="{00000000-0005-0000-0000-0000858D0000}"/>
    <cellStyle name="Normal 5 17 2 37 7" xfId="36330" xr:uid="{00000000-0005-0000-0000-0000868D0000}"/>
    <cellStyle name="Normal 5 17 2 37 8" xfId="36331" xr:uid="{00000000-0005-0000-0000-0000878D0000}"/>
    <cellStyle name="Normal 5 17 2 37 9" xfId="36332" xr:uid="{00000000-0005-0000-0000-0000888D0000}"/>
    <cellStyle name="Normal 5 17 2 38" xfId="36333" xr:uid="{00000000-0005-0000-0000-0000898D0000}"/>
    <cellStyle name="Normal 5 17 2 39" xfId="36334" xr:uid="{00000000-0005-0000-0000-00008A8D0000}"/>
    <cellStyle name="Normal 5 17 2 4" xfId="36335" xr:uid="{00000000-0005-0000-0000-00008B8D0000}"/>
    <cellStyle name="Normal 5 17 2 4 10" xfId="36336" xr:uid="{00000000-0005-0000-0000-00008C8D0000}"/>
    <cellStyle name="Normal 5 17 2 4 11" xfId="36337" xr:uid="{00000000-0005-0000-0000-00008D8D0000}"/>
    <cellStyle name="Normal 5 17 2 4 12" xfId="36338" xr:uid="{00000000-0005-0000-0000-00008E8D0000}"/>
    <cellStyle name="Normal 5 17 2 4 13" xfId="36339" xr:uid="{00000000-0005-0000-0000-00008F8D0000}"/>
    <cellStyle name="Normal 5 17 2 4 14" xfId="36340" xr:uid="{00000000-0005-0000-0000-0000908D0000}"/>
    <cellStyle name="Normal 5 17 2 4 2" xfId="36341" xr:uid="{00000000-0005-0000-0000-0000918D0000}"/>
    <cellStyle name="Normal 5 17 2 4 2 10" xfId="36342" xr:uid="{00000000-0005-0000-0000-0000928D0000}"/>
    <cellStyle name="Normal 5 17 2 4 2 2" xfId="36343" xr:uid="{00000000-0005-0000-0000-0000938D0000}"/>
    <cellStyle name="Normal 5 17 2 4 2 3" xfId="36344" xr:uid="{00000000-0005-0000-0000-0000948D0000}"/>
    <cellStyle name="Normal 5 17 2 4 2 4" xfId="36345" xr:uid="{00000000-0005-0000-0000-0000958D0000}"/>
    <cellStyle name="Normal 5 17 2 4 2 5" xfId="36346" xr:uid="{00000000-0005-0000-0000-0000968D0000}"/>
    <cellStyle name="Normal 5 17 2 4 2 6" xfId="36347" xr:uid="{00000000-0005-0000-0000-0000978D0000}"/>
    <cellStyle name="Normal 5 17 2 4 2 7" xfId="36348" xr:uid="{00000000-0005-0000-0000-0000988D0000}"/>
    <cellStyle name="Normal 5 17 2 4 2 8" xfId="36349" xr:uid="{00000000-0005-0000-0000-0000998D0000}"/>
    <cellStyle name="Normal 5 17 2 4 2 9" xfId="36350" xr:uid="{00000000-0005-0000-0000-00009A8D0000}"/>
    <cellStyle name="Normal 5 17 2 4 3" xfId="36351" xr:uid="{00000000-0005-0000-0000-00009B8D0000}"/>
    <cellStyle name="Normal 5 17 2 4 3 10" xfId="36352" xr:uid="{00000000-0005-0000-0000-00009C8D0000}"/>
    <cellStyle name="Normal 5 17 2 4 3 2" xfId="36353" xr:uid="{00000000-0005-0000-0000-00009D8D0000}"/>
    <cellStyle name="Normal 5 17 2 4 3 3" xfId="36354" xr:uid="{00000000-0005-0000-0000-00009E8D0000}"/>
    <cellStyle name="Normal 5 17 2 4 3 4" xfId="36355" xr:uid="{00000000-0005-0000-0000-00009F8D0000}"/>
    <cellStyle name="Normal 5 17 2 4 3 5" xfId="36356" xr:uid="{00000000-0005-0000-0000-0000A08D0000}"/>
    <cellStyle name="Normal 5 17 2 4 3 6" xfId="36357" xr:uid="{00000000-0005-0000-0000-0000A18D0000}"/>
    <cellStyle name="Normal 5 17 2 4 3 7" xfId="36358" xr:uid="{00000000-0005-0000-0000-0000A28D0000}"/>
    <cellStyle name="Normal 5 17 2 4 3 8" xfId="36359" xr:uid="{00000000-0005-0000-0000-0000A38D0000}"/>
    <cellStyle name="Normal 5 17 2 4 3 9" xfId="36360" xr:uid="{00000000-0005-0000-0000-0000A48D0000}"/>
    <cellStyle name="Normal 5 17 2 4 4" xfId="36361" xr:uid="{00000000-0005-0000-0000-0000A58D0000}"/>
    <cellStyle name="Normal 5 17 2 4 4 10" xfId="36362" xr:uid="{00000000-0005-0000-0000-0000A68D0000}"/>
    <cellStyle name="Normal 5 17 2 4 4 2" xfId="36363" xr:uid="{00000000-0005-0000-0000-0000A78D0000}"/>
    <cellStyle name="Normal 5 17 2 4 4 3" xfId="36364" xr:uid="{00000000-0005-0000-0000-0000A88D0000}"/>
    <cellStyle name="Normal 5 17 2 4 4 4" xfId="36365" xr:uid="{00000000-0005-0000-0000-0000A98D0000}"/>
    <cellStyle name="Normal 5 17 2 4 4 5" xfId="36366" xr:uid="{00000000-0005-0000-0000-0000AA8D0000}"/>
    <cellStyle name="Normal 5 17 2 4 4 6" xfId="36367" xr:uid="{00000000-0005-0000-0000-0000AB8D0000}"/>
    <cellStyle name="Normal 5 17 2 4 4 7" xfId="36368" xr:uid="{00000000-0005-0000-0000-0000AC8D0000}"/>
    <cellStyle name="Normal 5 17 2 4 4 8" xfId="36369" xr:uid="{00000000-0005-0000-0000-0000AD8D0000}"/>
    <cellStyle name="Normal 5 17 2 4 4 9" xfId="36370" xr:uid="{00000000-0005-0000-0000-0000AE8D0000}"/>
    <cellStyle name="Normal 5 17 2 4 5" xfId="36371" xr:uid="{00000000-0005-0000-0000-0000AF8D0000}"/>
    <cellStyle name="Normal 5 17 2 4 5 10" xfId="36372" xr:uid="{00000000-0005-0000-0000-0000B08D0000}"/>
    <cellStyle name="Normal 5 17 2 4 5 2" xfId="36373" xr:uid="{00000000-0005-0000-0000-0000B18D0000}"/>
    <cellStyle name="Normal 5 17 2 4 5 3" xfId="36374" xr:uid="{00000000-0005-0000-0000-0000B28D0000}"/>
    <cellStyle name="Normal 5 17 2 4 5 4" xfId="36375" xr:uid="{00000000-0005-0000-0000-0000B38D0000}"/>
    <cellStyle name="Normal 5 17 2 4 5 5" xfId="36376" xr:uid="{00000000-0005-0000-0000-0000B48D0000}"/>
    <cellStyle name="Normal 5 17 2 4 5 6" xfId="36377" xr:uid="{00000000-0005-0000-0000-0000B58D0000}"/>
    <cellStyle name="Normal 5 17 2 4 5 7" xfId="36378" xr:uid="{00000000-0005-0000-0000-0000B68D0000}"/>
    <cellStyle name="Normal 5 17 2 4 5 8" xfId="36379" xr:uid="{00000000-0005-0000-0000-0000B78D0000}"/>
    <cellStyle name="Normal 5 17 2 4 5 9" xfId="36380" xr:uid="{00000000-0005-0000-0000-0000B88D0000}"/>
    <cellStyle name="Normal 5 17 2 4 6" xfId="36381" xr:uid="{00000000-0005-0000-0000-0000B98D0000}"/>
    <cellStyle name="Normal 5 17 2 4 7" xfId="36382" xr:uid="{00000000-0005-0000-0000-0000BA8D0000}"/>
    <cellStyle name="Normal 5 17 2 4 8" xfId="36383" xr:uid="{00000000-0005-0000-0000-0000BB8D0000}"/>
    <cellStyle name="Normal 5 17 2 4 9" xfId="36384" xr:uid="{00000000-0005-0000-0000-0000BC8D0000}"/>
    <cellStyle name="Normal 5 17 2 40" xfId="36385" xr:uid="{00000000-0005-0000-0000-0000BD8D0000}"/>
    <cellStyle name="Normal 5 17 2 41" xfId="36386" xr:uid="{00000000-0005-0000-0000-0000BE8D0000}"/>
    <cellStyle name="Normal 5 17 2 42" xfId="36387" xr:uid="{00000000-0005-0000-0000-0000BF8D0000}"/>
    <cellStyle name="Normal 5 17 2 43" xfId="36388" xr:uid="{00000000-0005-0000-0000-0000C08D0000}"/>
    <cellStyle name="Normal 5 17 2 44" xfId="36389" xr:uid="{00000000-0005-0000-0000-0000C18D0000}"/>
    <cellStyle name="Normal 5 17 2 45" xfId="36390" xr:uid="{00000000-0005-0000-0000-0000C28D0000}"/>
    <cellStyle name="Normal 5 17 2 46" xfId="36391" xr:uid="{00000000-0005-0000-0000-0000C38D0000}"/>
    <cellStyle name="Normal 5 17 2 47" xfId="36392" xr:uid="{00000000-0005-0000-0000-0000C48D0000}"/>
    <cellStyle name="Normal 5 17 2 48" xfId="36393" xr:uid="{00000000-0005-0000-0000-0000C58D0000}"/>
    <cellStyle name="Normal 5 17 2 5" xfId="36394" xr:uid="{00000000-0005-0000-0000-0000C68D0000}"/>
    <cellStyle name="Normal 5 17 2 5 10" xfId="36395" xr:uid="{00000000-0005-0000-0000-0000C78D0000}"/>
    <cellStyle name="Normal 5 17 2 5 11" xfId="36396" xr:uid="{00000000-0005-0000-0000-0000C88D0000}"/>
    <cellStyle name="Normal 5 17 2 5 12" xfId="36397" xr:uid="{00000000-0005-0000-0000-0000C98D0000}"/>
    <cellStyle name="Normal 5 17 2 5 13" xfId="36398" xr:uid="{00000000-0005-0000-0000-0000CA8D0000}"/>
    <cellStyle name="Normal 5 17 2 5 14" xfId="36399" xr:uid="{00000000-0005-0000-0000-0000CB8D0000}"/>
    <cellStyle name="Normal 5 17 2 5 2" xfId="36400" xr:uid="{00000000-0005-0000-0000-0000CC8D0000}"/>
    <cellStyle name="Normal 5 17 2 5 2 10" xfId="36401" xr:uid="{00000000-0005-0000-0000-0000CD8D0000}"/>
    <cellStyle name="Normal 5 17 2 5 2 2" xfId="36402" xr:uid="{00000000-0005-0000-0000-0000CE8D0000}"/>
    <cellStyle name="Normal 5 17 2 5 2 3" xfId="36403" xr:uid="{00000000-0005-0000-0000-0000CF8D0000}"/>
    <cellStyle name="Normal 5 17 2 5 2 4" xfId="36404" xr:uid="{00000000-0005-0000-0000-0000D08D0000}"/>
    <cellStyle name="Normal 5 17 2 5 2 5" xfId="36405" xr:uid="{00000000-0005-0000-0000-0000D18D0000}"/>
    <cellStyle name="Normal 5 17 2 5 2 6" xfId="36406" xr:uid="{00000000-0005-0000-0000-0000D28D0000}"/>
    <cellStyle name="Normal 5 17 2 5 2 7" xfId="36407" xr:uid="{00000000-0005-0000-0000-0000D38D0000}"/>
    <cellStyle name="Normal 5 17 2 5 2 8" xfId="36408" xr:uid="{00000000-0005-0000-0000-0000D48D0000}"/>
    <cellStyle name="Normal 5 17 2 5 2 9" xfId="36409" xr:uid="{00000000-0005-0000-0000-0000D58D0000}"/>
    <cellStyle name="Normal 5 17 2 5 3" xfId="36410" xr:uid="{00000000-0005-0000-0000-0000D68D0000}"/>
    <cellStyle name="Normal 5 17 2 5 3 10" xfId="36411" xr:uid="{00000000-0005-0000-0000-0000D78D0000}"/>
    <cellStyle name="Normal 5 17 2 5 3 2" xfId="36412" xr:uid="{00000000-0005-0000-0000-0000D88D0000}"/>
    <cellStyle name="Normal 5 17 2 5 3 3" xfId="36413" xr:uid="{00000000-0005-0000-0000-0000D98D0000}"/>
    <cellStyle name="Normal 5 17 2 5 3 4" xfId="36414" xr:uid="{00000000-0005-0000-0000-0000DA8D0000}"/>
    <cellStyle name="Normal 5 17 2 5 3 5" xfId="36415" xr:uid="{00000000-0005-0000-0000-0000DB8D0000}"/>
    <cellStyle name="Normal 5 17 2 5 3 6" xfId="36416" xr:uid="{00000000-0005-0000-0000-0000DC8D0000}"/>
    <cellStyle name="Normal 5 17 2 5 3 7" xfId="36417" xr:uid="{00000000-0005-0000-0000-0000DD8D0000}"/>
    <cellStyle name="Normal 5 17 2 5 3 8" xfId="36418" xr:uid="{00000000-0005-0000-0000-0000DE8D0000}"/>
    <cellStyle name="Normal 5 17 2 5 3 9" xfId="36419" xr:uid="{00000000-0005-0000-0000-0000DF8D0000}"/>
    <cellStyle name="Normal 5 17 2 5 4" xfId="36420" xr:uid="{00000000-0005-0000-0000-0000E08D0000}"/>
    <cellStyle name="Normal 5 17 2 5 4 10" xfId="36421" xr:uid="{00000000-0005-0000-0000-0000E18D0000}"/>
    <cellStyle name="Normal 5 17 2 5 4 2" xfId="36422" xr:uid="{00000000-0005-0000-0000-0000E28D0000}"/>
    <cellStyle name="Normal 5 17 2 5 4 3" xfId="36423" xr:uid="{00000000-0005-0000-0000-0000E38D0000}"/>
    <cellStyle name="Normal 5 17 2 5 4 4" xfId="36424" xr:uid="{00000000-0005-0000-0000-0000E48D0000}"/>
    <cellStyle name="Normal 5 17 2 5 4 5" xfId="36425" xr:uid="{00000000-0005-0000-0000-0000E58D0000}"/>
    <cellStyle name="Normal 5 17 2 5 4 6" xfId="36426" xr:uid="{00000000-0005-0000-0000-0000E68D0000}"/>
    <cellStyle name="Normal 5 17 2 5 4 7" xfId="36427" xr:uid="{00000000-0005-0000-0000-0000E78D0000}"/>
    <cellStyle name="Normal 5 17 2 5 4 8" xfId="36428" xr:uid="{00000000-0005-0000-0000-0000E88D0000}"/>
    <cellStyle name="Normal 5 17 2 5 4 9" xfId="36429" xr:uid="{00000000-0005-0000-0000-0000E98D0000}"/>
    <cellStyle name="Normal 5 17 2 5 5" xfId="36430" xr:uid="{00000000-0005-0000-0000-0000EA8D0000}"/>
    <cellStyle name="Normal 5 17 2 5 5 10" xfId="36431" xr:uid="{00000000-0005-0000-0000-0000EB8D0000}"/>
    <cellStyle name="Normal 5 17 2 5 5 2" xfId="36432" xr:uid="{00000000-0005-0000-0000-0000EC8D0000}"/>
    <cellStyle name="Normal 5 17 2 5 5 3" xfId="36433" xr:uid="{00000000-0005-0000-0000-0000ED8D0000}"/>
    <cellStyle name="Normal 5 17 2 5 5 4" xfId="36434" xr:uid="{00000000-0005-0000-0000-0000EE8D0000}"/>
    <cellStyle name="Normal 5 17 2 5 5 5" xfId="36435" xr:uid="{00000000-0005-0000-0000-0000EF8D0000}"/>
    <cellStyle name="Normal 5 17 2 5 5 6" xfId="36436" xr:uid="{00000000-0005-0000-0000-0000F08D0000}"/>
    <cellStyle name="Normal 5 17 2 5 5 7" xfId="36437" xr:uid="{00000000-0005-0000-0000-0000F18D0000}"/>
    <cellStyle name="Normal 5 17 2 5 5 8" xfId="36438" xr:uid="{00000000-0005-0000-0000-0000F28D0000}"/>
    <cellStyle name="Normal 5 17 2 5 5 9" xfId="36439" xr:uid="{00000000-0005-0000-0000-0000F38D0000}"/>
    <cellStyle name="Normal 5 17 2 5 6" xfId="36440" xr:uid="{00000000-0005-0000-0000-0000F48D0000}"/>
    <cellStyle name="Normal 5 17 2 5 7" xfId="36441" xr:uid="{00000000-0005-0000-0000-0000F58D0000}"/>
    <cellStyle name="Normal 5 17 2 5 8" xfId="36442" xr:uid="{00000000-0005-0000-0000-0000F68D0000}"/>
    <cellStyle name="Normal 5 17 2 5 9" xfId="36443" xr:uid="{00000000-0005-0000-0000-0000F78D0000}"/>
    <cellStyle name="Normal 5 17 2 6" xfId="36444" xr:uid="{00000000-0005-0000-0000-0000F88D0000}"/>
    <cellStyle name="Normal 5 17 2 6 10" xfId="36445" xr:uid="{00000000-0005-0000-0000-0000F98D0000}"/>
    <cellStyle name="Normal 5 17 2 6 11" xfId="36446" xr:uid="{00000000-0005-0000-0000-0000FA8D0000}"/>
    <cellStyle name="Normal 5 17 2 6 12" xfId="36447" xr:uid="{00000000-0005-0000-0000-0000FB8D0000}"/>
    <cellStyle name="Normal 5 17 2 6 13" xfId="36448" xr:uid="{00000000-0005-0000-0000-0000FC8D0000}"/>
    <cellStyle name="Normal 5 17 2 6 14" xfId="36449" xr:uid="{00000000-0005-0000-0000-0000FD8D0000}"/>
    <cellStyle name="Normal 5 17 2 6 2" xfId="36450" xr:uid="{00000000-0005-0000-0000-0000FE8D0000}"/>
    <cellStyle name="Normal 5 17 2 6 2 10" xfId="36451" xr:uid="{00000000-0005-0000-0000-0000FF8D0000}"/>
    <cellStyle name="Normal 5 17 2 6 2 2" xfId="36452" xr:uid="{00000000-0005-0000-0000-0000008E0000}"/>
    <cellStyle name="Normal 5 17 2 6 2 3" xfId="36453" xr:uid="{00000000-0005-0000-0000-0000018E0000}"/>
    <cellStyle name="Normal 5 17 2 6 2 4" xfId="36454" xr:uid="{00000000-0005-0000-0000-0000028E0000}"/>
    <cellStyle name="Normal 5 17 2 6 2 5" xfId="36455" xr:uid="{00000000-0005-0000-0000-0000038E0000}"/>
    <cellStyle name="Normal 5 17 2 6 2 6" xfId="36456" xr:uid="{00000000-0005-0000-0000-0000048E0000}"/>
    <cellStyle name="Normal 5 17 2 6 2 7" xfId="36457" xr:uid="{00000000-0005-0000-0000-0000058E0000}"/>
    <cellStyle name="Normal 5 17 2 6 2 8" xfId="36458" xr:uid="{00000000-0005-0000-0000-0000068E0000}"/>
    <cellStyle name="Normal 5 17 2 6 2 9" xfId="36459" xr:uid="{00000000-0005-0000-0000-0000078E0000}"/>
    <cellStyle name="Normal 5 17 2 6 3" xfId="36460" xr:uid="{00000000-0005-0000-0000-0000088E0000}"/>
    <cellStyle name="Normal 5 17 2 6 3 10" xfId="36461" xr:uid="{00000000-0005-0000-0000-0000098E0000}"/>
    <cellStyle name="Normal 5 17 2 6 3 2" xfId="36462" xr:uid="{00000000-0005-0000-0000-00000A8E0000}"/>
    <cellStyle name="Normal 5 17 2 6 3 3" xfId="36463" xr:uid="{00000000-0005-0000-0000-00000B8E0000}"/>
    <cellStyle name="Normal 5 17 2 6 3 4" xfId="36464" xr:uid="{00000000-0005-0000-0000-00000C8E0000}"/>
    <cellStyle name="Normal 5 17 2 6 3 5" xfId="36465" xr:uid="{00000000-0005-0000-0000-00000D8E0000}"/>
    <cellStyle name="Normal 5 17 2 6 3 6" xfId="36466" xr:uid="{00000000-0005-0000-0000-00000E8E0000}"/>
    <cellStyle name="Normal 5 17 2 6 3 7" xfId="36467" xr:uid="{00000000-0005-0000-0000-00000F8E0000}"/>
    <cellStyle name="Normal 5 17 2 6 3 8" xfId="36468" xr:uid="{00000000-0005-0000-0000-0000108E0000}"/>
    <cellStyle name="Normal 5 17 2 6 3 9" xfId="36469" xr:uid="{00000000-0005-0000-0000-0000118E0000}"/>
    <cellStyle name="Normal 5 17 2 6 4" xfId="36470" xr:uid="{00000000-0005-0000-0000-0000128E0000}"/>
    <cellStyle name="Normal 5 17 2 6 4 10" xfId="36471" xr:uid="{00000000-0005-0000-0000-0000138E0000}"/>
    <cellStyle name="Normal 5 17 2 6 4 2" xfId="36472" xr:uid="{00000000-0005-0000-0000-0000148E0000}"/>
    <cellStyle name="Normal 5 17 2 6 4 3" xfId="36473" xr:uid="{00000000-0005-0000-0000-0000158E0000}"/>
    <cellStyle name="Normal 5 17 2 6 4 4" xfId="36474" xr:uid="{00000000-0005-0000-0000-0000168E0000}"/>
    <cellStyle name="Normal 5 17 2 6 4 5" xfId="36475" xr:uid="{00000000-0005-0000-0000-0000178E0000}"/>
    <cellStyle name="Normal 5 17 2 6 4 6" xfId="36476" xr:uid="{00000000-0005-0000-0000-0000188E0000}"/>
    <cellStyle name="Normal 5 17 2 6 4 7" xfId="36477" xr:uid="{00000000-0005-0000-0000-0000198E0000}"/>
    <cellStyle name="Normal 5 17 2 6 4 8" xfId="36478" xr:uid="{00000000-0005-0000-0000-00001A8E0000}"/>
    <cellStyle name="Normal 5 17 2 6 4 9" xfId="36479" xr:uid="{00000000-0005-0000-0000-00001B8E0000}"/>
    <cellStyle name="Normal 5 17 2 6 5" xfId="36480" xr:uid="{00000000-0005-0000-0000-00001C8E0000}"/>
    <cellStyle name="Normal 5 17 2 6 5 10" xfId="36481" xr:uid="{00000000-0005-0000-0000-00001D8E0000}"/>
    <cellStyle name="Normal 5 17 2 6 5 2" xfId="36482" xr:uid="{00000000-0005-0000-0000-00001E8E0000}"/>
    <cellStyle name="Normal 5 17 2 6 5 3" xfId="36483" xr:uid="{00000000-0005-0000-0000-00001F8E0000}"/>
    <cellStyle name="Normal 5 17 2 6 5 4" xfId="36484" xr:uid="{00000000-0005-0000-0000-0000208E0000}"/>
    <cellStyle name="Normal 5 17 2 6 5 5" xfId="36485" xr:uid="{00000000-0005-0000-0000-0000218E0000}"/>
    <cellStyle name="Normal 5 17 2 6 5 6" xfId="36486" xr:uid="{00000000-0005-0000-0000-0000228E0000}"/>
    <cellStyle name="Normal 5 17 2 6 5 7" xfId="36487" xr:uid="{00000000-0005-0000-0000-0000238E0000}"/>
    <cellStyle name="Normal 5 17 2 6 5 8" xfId="36488" xr:uid="{00000000-0005-0000-0000-0000248E0000}"/>
    <cellStyle name="Normal 5 17 2 6 5 9" xfId="36489" xr:uid="{00000000-0005-0000-0000-0000258E0000}"/>
    <cellStyle name="Normal 5 17 2 6 6" xfId="36490" xr:uid="{00000000-0005-0000-0000-0000268E0000}"/>
    <cellStyle name="Normal 5 17 2 6 7" xfId="36491" xr:uid="{00000000-0005-0000-0000-0000278E0000}"/>
    <cellStyle name="Normal 5 17 2 6 8" xfId="36492" xr:uid="{00000000-0005-0000-0000-0000288E0000}"/>
    <cellStyle name="Normal 5 17 2 6 9" xfId="36493" xr:uid="{00000000-0005-0000-0000-0000298E0000}"/>
    <cellStyle name="Normal 5 17 2 7" xfId="36494" xr:uid="{00000000-0005-0000-0000-00002A8E0000}"/>
    <cellStyle name="Normal 5 17 2 7 10" xfId="36495" xr:uid="{00000000-0005-0000-0000-00002B8E0000}"/>
    <cellStyle name="Normal 5 17 2 7 11" xfId="36496" xr:uid="{00000000-0005-0000-0000-00002C8E0000}"/>
    <cellStyle name="Normal 5 17 2 7 12" xfId="36497" xr:uid="{00000000-0005-0000-0000-00002D8E0000}"/>
    <cellStyle name="Normal 5 17 2 7 13" xfId="36498" xr:uid="{00000000-0005-0000-0000-00002E8E0000}"/>
    <cellStyle name="Normal 5 17 2 7 14" xfId="36499" xr:uid="{00000000-0005-0000-0000-00002F8E0000}"/>
    <cellStyle name="Normal 5 17 2 7 2" xfId="36500" xr:uid="{00000000-0005-0000-0000-0000308E0000}"/>
    <cellStyle name="Normal 5 17 2 7 2 10" xfId="36501" xr:uid="{00000000-0005-0000-0000-0000318E0000}"/>
    <cellStyle name="Normal 5 17 2 7 2 2" xfId="36502" xr:uid="{00000000-0005-0000-0000-0000328E0000}"/>
    <cellStyle name="Normal 5 17 2 7 2 3" xfId="36503" xr:uid="{00000000-0005-0000-0000-0000338E0000}"/>
    <cellStyle name="Normal 5 17 2 7 2 4" xfId="36504" xr:uid="{00000000-0005-0000-0000-0000348E0000}"/>
    <cellStyle name="Normal 5 17 2 7 2 5" xfId="36505" xr:uid="{00000000-0005-0000-0000-0000358E0000}"/>
    <cellStyle name="Normal 5 17 2 7 2 6" xfId="36506" xr:uid="{00000000-0005-0000-0000-0000368E0000}"/>
    <cellStyle name="Normal 5 17 2 7 2 7" xfId="36507" xr:uid="{00000000-0005-0000-0000-0000378E0000}"/>
    <cellStyle name="Normal 5 17 2 7 2 8" xfId="36508" xr:uid="{00000000-0005-0000-0000-0000388E0000}"/>
    <cellStyle name="Normal 5 17 2 7 2 9" xfId="36509" xr:uid="{00000000-0005-0000-0000-0000398E0000}"/>
    <cellStyle name="Normal 5 17 2 7 3" xfId="36510" xr:uid="{00000000-0005-0000-0000-00003A8E0000}"/>
    <cellStyle name="Normal 5 17 2 7 3 10" xfId="36511" xr:uid="{00000000-0005-0000-0000-00003B8E0000}"/>
    <cellStyle name="Normal 5 17 2 7 3 2" xfId="36512" xr:uid="{00000000-0005-0000-0000-00003C8E0000}"/>
    <cellStyle name="Normal 5 17 2 7 3 3" xfId="36513" xr:uid="{00000000-0005-0000-0000-00003D8E0000}"/>
    <cellStyle name="Normal 5 17 2 7 3 4" xfId="36514" xr:uid="{00000000-0005-0000-0000-00003E8E0000}"/>
    <cellStyle name="Normal 5 17 2 7 3 5" xfId="36515" xr:uid="{00000000-0005-0000-0000-00003F8E0000}"/>
    <cellStyle name="Normal 5 17 2 7 3 6" xfId="36516" xr:uid="{00000000-0005-0000-0000-0000408E0000}"/>
    <cellStyle name="Normal 5 17 2 7 3 7" xfId="36517" xr:uid="{00000000-0005-0000-0000-0000418E0000}"/>
    <cellStyle name="Normal 5 17 2 7 3 8" xfId="36518" xr:uid="{00000000-0005-0000-0000-0000428E0000}"/>
    <cellStyle name="Normal 5 17 2 7 3 9" xfId="36519" xr:uid="{00000000-0005-0000-0000-0000438E0000}"/>
    <cellStyle name="Normal 5 17 2 7 4" xfId="36520" xr:uid="{00000000-0005-0000-0000-0000448E0000}"/>
    <cellStyle name="Normal 5 17 2 7 4 10" xfId="36521" xr:uid="{00000000-0005-0000-0000-0000458E0000}"/>
    <cellStyle name="Normal 5 17 2 7 4 2" xfId="36522" xr:uid="{00000000-0005-0000-0000-0000468E0000}"/>
    <cellStyle name="Normal 5 17 2 7 4 3" xfId="36523" xr:uid="{00000000-0005-0000-0000-0000478E0000}"/>
    <cellStyle name="Normal 5 17 2 7 4 4" xfId="36524" xr:uid="{00000000-0005-0000-0000-0000488E0000}"/>
    <cellStyle name="Normal 5 17 2 7 4 5" xfId="36525" xr:uid="{00000000-0005-0000-0000-0000498E0000}"/>
    <cellStyle name="Normal 5 17 2 7 4 6" xfId="36526" xr:uid="{00000000-0005-0000-0000-00004A8E0000}"/>
    <cellStyle name="Normal 5 17 2 7 4 7" xfId="36527" xr:uid="{00000000-0005-0000-0000-00004B8E0000}"/>
    <cellStyle name="Normal 5 17 2 7 4 8" xfId="36528" xr:uid="{00000000-0005-0000-0000-00004C8E0000}"/>
    <cellStyle name="Normal 5 17 2 7 4 9" xfId="36529" xr:uid="{00000000-0005-0000-0000-00004D8E0000}"/>
    <cellStyle name="Normal 5 17 2 7 5" xfId="36530" xr:uid="{00000000-0005-0000-0000-00004E8E0000}"/>
    <cellStyle name="Normal 5 17 2 7 5 10" xfId="36531" xr:uid="{00000000-0005-0000-0000-00004F8E0000}"/>
    <cellStyle name="Normal 5 17 2 7 5 2" xfId="36532" xr:uid="{00000000-0005-0000-0000-0000508E0000}"/>
    <cellStyle name="Normal 5 17 2 7 5 3" xfId="36533" xr:uid="{00000000-0005-0000-0000-0000518E0000}"/>
    <cellStyle name="Normal 5 17 2 7 5 4" xfId="36534" xr:uid="{00000000-0005-0000-0000-0000528E0000}"/>
    <cellStyle name="Normal 5 17 2 7 5 5" xfId="36535" xr:uid="{00000000-0005-0000-0000-0000538E0000}"/>
    <cellStyle name="Normal 5 17 2 7 5 6" xfId="36536" xr:uid="{00000000-0005-0000-0000-0000548E0000}"/>
    <cellStyle name="Normal 5 17 2 7 5 7" xfId="36537" xr:uid="{00000000-0005-0000-0000-0000558E0000}"/>
    <cellStyle name="Normal 5 17 2 7 5 8" xfId="36538" xr:uid="{00000000-0005-0000-0000-0000568E0000}"/>
    <cellStyle name="Normal 5 17 2 7 5 9" xfId="36539" xr:uid="{00000000-0005-0000-0000-0000578E0000}"/>
    <cellStyle name="Normal 5 17 2 7 6" xfId="36540" xr:uid="{00000000-0005-0000-0000-0000588E0000}"/>
    <cellStyle name="Normal 5 17 2 7 7" xfId="36541" xr:uid="{00000000-0005-0000-0000-0000598E0000}"/>
    <cellStyle name="Normal 5 17 2 7 8" xfId="36542" xr:uid="{00000000-0005-0000-0000-00005A8E0000}"/>
    <cellStyle name="Normal 5 17 2 7 9" xfId="36543" xr:uid="{00000000-0005-0000-0000-00005B8E0000}"/>
    <cellStyle name="Normal 5 17 2 8" xfId="36544" xr:uid="{00000000-0005-0000-0000-00005C8E0000}"/>
    <cellStyle name="Normal 5 17 2 8 10" xfId="36545" xr:uid="{00000000-0005-0000-0000-00005D8E0000}"/>
    <cellStyle name="Normal 5 17 2 8 11" xfId="36546" xr:uid="{00000000-0005-0000-0000-00005E8E0000}"/>
    <cellStyle name="Normal 5 17 2 8 12" xfId="36547" xr:uid="{00000000-0005-0000-0000-00005F8E0000}"/>
    <cellStyle name="Normal 5 17 2 8 13" xfId="36548" xr:uid="{00000000-0005-0000-0000-0000608E0000}"/>
    <cellStyle name="Normal 5 17 2 8 14" xfId="36549" xr:uid="{00000000-0005-0000-0000-0000618E0000}"/>
    <cellStyle name="Normal 5 17 2 8 2" xfId="36550" xr:uid="{00000000-0005-0000-0000-0000628E0000}"/>
    <cellStyle name="Normal 5 17 2 8 2 10" xfId="36551" xr:uid="{00000000-0005-0000-0000-0000638E0000}"/>
    <cellStyle name="Normal 5 17 2 8 2 2" xfId="36552" xr:uid="{00000000-0005-0000-0000-0000648E0000}"/>
    <cellStyle name="Normal 5 17 2 8 2 3" xfId="36553" xr:uid="{00000000-0005-0000-0000-0000658E0000}"/>
    <cellStyle name="Normal 5 17 2 8 2 4" xfId="36554" xr:uid="{00000000-0005-0000-0000-0000668E0000}"/>
    <cellStyle name="Normal 5 17 2 8 2 5" xfId="36555" xr:uid="{00000000-0005-0000-0000-0000678E0000}"/>
    <cellStyle name="Normal 5 17 2 8 2 6" xfId="36556" xr:uid="{00000000-0005-0000-0000-0000688E0000}"/>
    <cellStyle name="Normal 5 17 2 8 2 7" xfId="36557" xr:uid="{00000000-0005-0000-0000-0000698E0000}"/>
    <cellStyle name="Normal 5 17 2 8 2 8" xfId="36558" xr:uid="{00000000-0005-0000-0000-00006A8E0000}"/>
    <cellStyle name="Normal 5 17 2 8 2 9" xfId="36559" xr:uid="{00000000-0005-0000-0000-00006B8E0000}"/>
    <cellStyle name="Normal 5 17 2 8 3" xfId="36560" xr:uid="{00000000-0005-0000-0000-00006C8E0000}"/>
    <cellStyle name="Normal 5 17 2 8 3 10" xfId="36561" xr:uid="{00000000-0005-0000-0000-00006D8E0000}"/>
    <cellStyle name="Normal 5 17 2 8 3 2" xfId="36562" xr:uid="{00000000-0005-0000-0000-00006E8E0000}"/>
    <cellStyle name="Normal 5 17 2 8 3 3" xfId="36563" xr:uid="{00000000-0005-0000-0000-00006F8E0000}"/>
    <cellStyle name="Normal 5 17 2 8 3 4" xfId="36564" xr:uid="{00000000-0005-0000-0000-0000708E0000}"/>
    <cellStyle name="Normal 5 17 2 8 3 5" xfId="36565" xr:uid="{00000000-0005-0000-0000-0000718E0000}"/>
    <cellStyle name="Normal 5 17 2 8 3 6" xfId="36566" xr:uid="{00000000-0005-0000-0000-0000728E0000}"/>
    <cellStyle name="Normal 5 17 2 8 3 7" xfId="36567" xr:uid="{00000000-0005-0000-0000-0000738E0000}"/>
    <cellStyle name="Normal 5 17 2 8 3 8" xfId="36568" xr:uid="{00000000-0005-0000-0000-0000748E0000}"/>
    <cellStyle name="Normal 5 17 2 8 3 9" xfId="36569" xr:uid="{00000000-0005-0000-0000-0000758E0000}"/>
    <cellStyle name="Normal 5 17 2 8 4" xfId="36570" xr:uid="{00000000-0005-0000-0000-0000768E0000}"/>
    <cellStyle name="Normal 5 17 2 8 4 10" xfId="36571" xr:uid="{00000000-0005-0000-0000-0000778E0000}"/>
    <cellStyle name="Normal 5 17 2 8 4 2" xfId="36572" xr:uid="{00000000-0005-0000-0000-0000788E0000}"/>
    <cellStyle name="Normal 5 17 2 8 4 3" xfId="36573" xr:uid="{00000000-0005-0000-0000-0000798E0000}"/>
    <cellStyle name="Normal 5 17 2 8 4 4" xfId="36574" xr:uid="{00000000-0005-0000-0000-00007A8E0000}"/>
    <cellStyle name="Normal 5 17 2 8 4 5" xfId="36575" xr:uid="{00000000-0005-0000-0000-00007B8E0000}"/>
    <cellStyle name="Normal 5 17 2 8 4 6" xfId="36576" xr:uid="{00000000-0005-0000-0000-00007C8E0000}"/>
    <cellStyle name="Normal 5 17 2 8 4 7" xfId="36577" xr:uid="{00000000-0005-0000-0000-00007D8E0000}"/>
    <cellStyle name="Normal 5 17 2 8 4 8" xfId="36578" xr:uid="{00000000-0005-0000-0000-00007E8E0000}"/>
    <cellStyle name="Normal 5 17 2 8 4 9" xfId="36579" xr:uid="{00000000-0005-0000-0000-00007F8E0000}"/>
    <cellStyle name="Normal 5 17 2 8 5" xfId="36580" xr:uid="{00000000-0005-0000-0000-0000808E0000}"/>
    <cellStyle name="Normal 5 17 2 8 5 10" xfId="36581" xr:uid="{00000000-0005-0000-0000-0000818E0000}"/>
    <cellStyle name="Normal 5 17 2 8 5 2" xfId="36582" xr:uid="{00000000-0005-0000-0000-0000828E0000}"/>
    <cellStyle name="Normal 5 17 2 8 5 3" xfId="36583" xr:uid="{00000000-0005-0000-0000-0000838E0000}"/>
    <cellStyle name="Normal 5 17 2 8 5 4" xfId="36584" xr:uid="{00000000-0005-0000-0000-0000848E0000}"/>
    <cellStyle name="Normal 5 17 2 8 5 5" xfId="36585" xr:uid="{00000000-0005-0000-0000-0000858E0000}"/>
    <cellStyle name="Normal 5 17 2 8 5 6" xfId="36586" xr:uid="{00000000-0005-0000-0000-0000868E0000}"/>
    <cellStyle name="Normal 5 17 2 8 5 7" xfId="36587" xr:uid="{00000000-0005-0000-0000-0000878E0000}"/>
    <cellStyle name="Normal 5 17 2 8 5 8" xfId="36588" xr:uid="{00000000-0005-0000-0000-0000888E0000}"/>
    <cellStyle name="Normal 5 17 2 8 5 9" xfId="36589" xr:uid="{00000000-0005-0000-0000-0000898E0000}"/>
    <cellStyle name="Normal 5 17 2 8 6" xfId="36590" xr:uid="{00000000-0005-0000-0000-00008A8E0000}"/>
    <cellStyle name="Normal 5 17 2 8 7" xfId="36591" xr:uid="{00000000-0005-0000-0000-00008B8E0000}"/>
    <cellStyle name="Normal 5 17 2 8 8" xfId="36592" xr:uid="{00000000-0005-0000-0000-00008C8E0000}"/>
    <cellStyle name="Normal 5 17 2 8 9" xfId="36593" xr:uid="{00000000-0005-0000-0000-00008D8E0000}"/>
    <cellStyle name="Normal 5 17 2 9" xfId="36594" xr:uid="{00000000-0005-0000-0000-00008E8E0000}"/>
    <cellStyle name="Normal 5 17 2 9 10" xfId="36595" xr:uid="{00000000-0005-0000-0000-00008F8E0000}"/>
    <cellStyle name="Normal 5 17 2 9 11" xfId="36596" xr:uid="{00000000-0005-0000-0000-0000908E0000}"/>
    <cellStyle name="Normal 5 17 2 9 12" xfId="36597" xr:uid="{00000000-0005-0000-0000-0000918E0000}"/>
    <cellStyle name="Normal 5 17 2 9 13" xfId="36598" xr:uid="{00000000-0005-0000-0000-0000928E0000}"/>
    <cellStyle name="Normal 5 17 2 9 14" xfId="36599" xr:uid="{00000000-0005-0000-0000-0000938E0000}"/>
    <cellStyle name="Normal 5 17 2 9 2" xfId="36600" xr:uid="{00000000-0005-0000-0000-0000948E0000}"/>
    <cellStyle name="Normal 5 17 2 9 2 10" xfId="36601" xr:uid="{00000000-0005-0000-0000-0000958E0000}"/>
    <cellStyle name="Normal 5 17 2 9 2 2" xfId="36602" xr:uid="{00000000-0005-0000-0000-0000968E0000}"/>
    <cellStyle name="Normal 5 17 2 9 2 3" xfId="36603" xr:uid="{00000000-0005-0000-0000-0000978E0000}"/>
    <cellStyle name="Normal 5 17 2 9 2 4" xfId="36604" xr:uid="{00000000-0005-0000-0000-0000988E0000}"/>
    <cellStyle name="Normal 5 17 2 9 2 5" xfId="36605" xr:uid="{00000000-0005-0000-0000-0000998E0000}"/>
    <cellStyle name="Normal 5 17 2 9 2 6" xfId="36606" xr:uid="{00000000-0005-0000-0000-00009A8E0000}"/>
    <cellStyle name="Normal 5 17 2 9 2 7" xfId="36607" xr:uid="{00000000-0005-0000-0000-00009B8E0000}"/>
    <cellStyle name="Normal 5 17 2 9 2 8" xfId="36608" xr:uid="{00000000-0005-0000-0000-00009C8E0000}"/>
    <cellStyle name="Normal 5 17 2 9 2 9" xfId="36609" xr:uid="{00000000-0005-0000-0000-00009D8E0000}"/>
    <cellStyle name="Normal 5 17 2 9 3" xfId="36610" xr:uid="{00000000-0005-0000-0000-00009E8E0000}"/>
    <cellStyle name="Normal 5 17 2 9 3 10" xfId="36611" xr:uid="{00000000-0005-0000-0000-00009F8E0000}"/>
    <cellStyle name="Normal 5 17 2 9 3 2" xfId="36612" xr:uid="{00000000-0005-0000-0000-0000A08E0000}"/>
    <cellStyle name="Normal 5 17 2 9 3 3" xfId="36613" xr:uid="{00000000-0005-0000-0000-0000A18E0000}"/>
    <cellStyle name="Normal 5 17 2 9 3 4" xfId="36614" xr:uid="{00000000-0005-0000-0000-0000A28E0000}"/>
    <cellStyle name="Normal 5 17 2 9 3 5" xfId="36615" xr:uid="{00000000-0005-0000-0000-0000A38E0000}"/>
    <cellStyle name="Normal 5 17 2 9 3 6" xfId="36616" xr:uid="{00000000-0005-0000-0000-0000A48E0000}"/>
    <cellStyle name="Normal 5 17 2 9 3 7" xfId="36617" xr:uid="{00000000-0005-0000-0000-0000A58E0000}"/>
    <cellStyle name="Normal 5 17 2 9 3 8" xfId="36618" xr:uid="{00000000-0005-0000-0000-0000A68E0000}"/>
    <cellStyle name="Normal 5 17 2 9 3 9" xfId="36619" xr:uid="{00000000-0005-0000-0000-0000A78E0000}"/>
    <cellStyle name="Normal 5 17 2 9 4" xfId="36620" xr:uid="{00000000-0005-0000-0000-0000A88E0000}"/>
    <cellStyle name="Normal 5 17 2 9 4 10" xfId="36621" xr:uid="{00000000-0005-0000-0000-0000A98E0000}"/>
    <cellStyle name="Normal 5 17 2 9 4 2" xfId="36622" xr:uid="{00000000-0005-0000-0000-0000AA8E0000}"/>
    <cellStyle name="Normal 5 17 2 9 4 3" xfId="36623" xr:uid="{00000000-0005-0000-0000-0000AB8E0000}"/>
    <cellStyle name="Normal 5 17 2 9 4 4" xfId="36624" xr:uid="{00000000-0005-0000-0000-0000AC8E0000}"/>
    <cellStyle name="Normal 5 17 2 9 4 5" xfId="36625" xr:uid="{00000000-0005-0000-0000-0000AD8E0000}"/>
    <cellStyle name="Normal 5 17 2 9 4 6" xfId="36626" xr:uid="{00000000-0005-0000-0000-0000AE8E0000}"/>
    <cellStyle name="Normal 5 17 2 9 4 7" xfId="36627" xr:uid="{00000000-0005-0000-0000-0000AF8E0000}"/>
    <cellStyle name="Normal 5 17 2 9 4 8" xfId="36628" xr:uid="{00000000-0005-0000-0000-0000B08E0000}"/>
    <cellStyle name="Normal 5 17 2 9 4 9" xfId="36629" xr:uid="{00000000-0005-0000-0000-0000B18E0000}"/>
    <cellStyle name="Normal 5 17 2 9 5" xfId="36630" xr:uid="{00000000-0005-0000-0000-0000B28E0000}"/>
    <cellStyle name="Normal 5 17 2 9 5 10" xfId="36631" xr:uid="{00000000-0005-0000-0000-0000B38E0000}"/>
    <cellStyle name="Normal 5 17 2 9 5 2" xfId="36632" xr:uid="{00000000-0005-0000-0000-0000B48E0000}"/>
    <cellStyle name="Normal 5 17 2 9 5 3" xfId="36633" xr:uid="{00000000-0005-0000-0000-0000B58E0000}"/>
    <cellStyle name="Normal 5 17 2 9 5 4" xfId="36634" xr:uid="{00000000-0005-0000-0000-0000B68E0000}"/>
    <cellStyle name="Normal 5 17 2 9 5 5" xfId="36635" xr:uid="{00000000-0005-0000-0000-0000B78E0000}"/>
    <cellStyle name="Normal 5 17 2 9 5 6" xfId="36636" xr:uid="{00000000-0005-0000-0000-0000B88E0000}"/>
    <cellStyle name="Normal 5 17 2 9 5 7" xfId="36637" xr:uid="{00000000-0005-0000-0000-0000B98E0000}"/>
    <cellStyle name="Normal 5 17 2 9 5 8" xfId="36638" xr:uid="{00000000-0005-0000-0000-0000BA8E0000}"/>
    <cellStyle name="Normal 5 17 2 9 5 9" xfId="36639" xr:uid="{00000000-0005-0000-0000-0000BB8E0000}"/>
    <cellStyle name="Normal 5 17 2 9 6" xfId="36640" xr:uid="{00000000-0005-0000-0000-0000BC8E0000}"/>
    <cellStyle name="Normal 5 17 2 9 7" xfId="36641" xr:uid="{00000000-0005-0000-0000-0000BD8E0000}"/>
    <cellStyle name="Normal 5 17 2 9 8" xfId="36642" xr:uid="{00000000-0005-0000-0000-0000BE8E0000}"/>
    <cellStyle name="Normal 5 17 2 9 9" xfId="36643" xr:uid="{00000000-0005-0000-0000-0000BF8E0000}"/>
    <cellStyle name="Normal 5 17 20" xfId="36644" xr:uid="{00000000-0005-0000-0000-0000C08E0000}"/>
    <cellStyle name="Normal 5 17 20 10" xfId="36645" xr:uid="{00000000-0005-0000-0000-0000C18E0000}"/>
    <cellStyle name="Normal 5 17 20 11" xfId="36646" xr:uid="{00000000-0005-0000-0000-0000C28E0000}"/>
    <cellStyle name="Normal 5 17 20 12" xfId="36647" xr:uid="{00000000-0005-0000-0000-0000C38E0000}"/>
    <cellStyle name="Normal 5 17 20 13" xfId="36648" xr:uid="{00000000-0005-0000-0000-0000C48E0000}"/>
    <cellStyle name="Normal 5 17 20 14" xfId="36649" xr:uid="{00000000-0005-0000-0000-0000C58E0000}"/>
    <cellStyle name="Normal 5 17 20 2" xfId="36650" xr:uid="{00000000-0005-0000-0000-0000C68E0000}"/>
    <cellStyle name="Normal 5 17 20 2 10" xfId="36651" xr:uid="{00000000-0005-0000-0000-0000C78E0000}"/>
    <cellStyle name="Normal 5 17 20 2 2" xfId="36652" xr:uid="{00000000-0005-0000-0000-0000C88E0000}"/>
    <cellStyle name="Normal 5 17 20 2 3" xfId="36653" xr:uid="{00000000-0005-0000-0000-0000C98E0000}"/>
    <cellStyle name="Normal 5 17 20 2 4" xfId="36654" xr:uid="{00000000-0005-0000-0000-0000CA8E0000}"/>
    <cellStyle name="Normal 5 17 20 2 5" xfId="36655" xr:uid="{00000000-0005-0000-0000-0000CB8E0000}"/>
    <cellStyle name="Normal 5 17 20 2 6" xfId="36656" xr:uid="{00000000-0005-0000-0000-0000CC8E0000}"/>
    <cellStyle name="Normal 5 17 20 2 7" xfId="36657" xr:uid="{00000000-0005-0000-0000-0000CD8E0000}"/>
    <cellStyle name="Normal 5 17 20 2 8" xfId="36658" xr:uid="{00000000-0005-0000-0000-0000CE8E0000}"/>
    <cellStyle name="Normal 5 17 20 2 9" xfId="36659" xr:uid="{00000000-0005-0000-0000-0000CF8E0000}"/>
    <cellStyle name="Normal 5 17 20 3" xfId="36660" xr:uid="{00000000-0005-0000-0000-0000D08E0000}"/>
    <cellStyle name="Normal 5 17 20 3 10" xfId="36661" xr:uid="{00000000-0005-0000-0000-0000D18E0000}"/>
    <cellStyle name="Normal 5 17 20 3 2" xfId="36662" xr:uid="{00000000-0005-0000-0000-0000D28E0000}"/>
    <cellStyle name="Normal 5 17 20 3 3" xfId="36663" xr:uid="{00000000-0005-0000-0000-0000D38E0000}"/>
    <cellStyle name="Normal 5 17 20 3 4" xfId="36664" xr:uid="{00000000-0005-0000-0000-0000D48E0000}"/>
    <cellStyle name="Normal 5 17 20 3 5" xfId="36665" xr:uid="{00000000-0005-0000-0000-0000D58E0000}"/>
    <cellStyle name="Normal 5 17 20 3 6" xfId="36666" xr:uid="{00000000-0005-0000-0000-0000D68E0000}"/>
    <cellStyle name="Normal 5 17 20 3 7" xfId="36667" xr:uid="{00000000-0005-0000-0000-0000D78E0000}"/>
    <cellStyle name="Normal 5 17 20 3 8" xfId="36668" xr:uid="{00000000-0005-0000-0000-0000D88E0000}"/>
    <cellStyle name="Normal 5 17 20 3 9" xfId="36669" xr:uid="{00000000-0005-0000-0000-0000D98E0000}"/>
    <cellStyle name="Normal 5 17 20 4" xfId="36670" xr:uid="{00000000-0005-0000-0000-0000DA8E0000}"/>
    <cellStyle name="Normal 5 17 20 4 10" xfId="36671" xr:uid="{00000000-0005-0000-0000-0000DB8E0000}"/>
    <cellStyle name="Normal 5 17 20 4 2" xfId="36672" xr:uid="{00000000-0005-0000-0000-0000DC8E0000}"/>
    <cellStyle name="Normal 5 17 20 4 3" xfId="36673" xr:uid="{00000000-0005-0000-0000-0000DD8E0000}"/>
    <cellStyle name="Normal 5 17 20 4 4" xfId="36674" xr:uid="{00000000-0005-0000-0000-0000DE8E0000}"/>
    <cellStyle name="Normal 5 17 20 4 5" xfId="36675" xr:uid="{00000000-0005-0000-0000-0000DF8E0000}"/>
    <cellStyle name="Normal 5 17 20 4 6" xfId="36676" xr:uid="{00000000-0005-0000-0000-0000E08E0000}"/>
    <cellStyle name="Normal 5 17 20 4 7" xfId="36677" xr:uid="{00000000-0005-0000-0000-0000E18E0000}"/>
    <cellStyle name="Normal 5 17 20 4 8" xfId="36678" xr:uid="{00000000-0005-0000-0000-0000E28E0000}"/>
    <cellStyle name="Normal 5 17 20 4 9" xfId="36679" xr:uid="{00000000-0005-0000-0000-0000E38E0000}"/>
    <cellStyle name="Normal 5 17 20 5" xfId="36680" xr:uid="{00000000-0005-0000-0000-0000E48E0000}"/>
    <cellStyle name="Normal 5 17 20 5 10" xfId="36681" xr:uid="{00000000-0005-0000-0000-0000E58E0000}"/>
    <cellStyle name="Normal 5 17 20 5 2" xfId="36682" xr:uid="{00000000-0005-0000-0000-0000E68E0000}"/>
    <cellStyle name="Normal 5 17 20 5 3" xfId="36683" xr:uid="{00000000-0005-0000-0000-0000E78E0000}"/>
    <cellStyle name="Normal 5 17 20 5 4" xfId="36684" xr:uid="{00000000-0005-0000-0000-0000E88E0000}"/>
    <cellStyle name="Normal 5 17 20 5 5" xfId="36685" xr:uid="{00000000-0005-0000-0000-0000E98E0000}"/>
    <cellStyle name="Normal 5 17 20 5 6" xfId="36686" xr:uid="{00000000-0005-0000-0000-0000EA8E0000}"/>
    <cellStyle name="Normal 5 17 20 5 7" xfId="36687" xr:uid="{00000000-0005-0000-0000-0000EB8E0000}"/>
    <cellStyle name="Normal 5 17 20 5 8" xfId="36688" xr:uid="{00000000-0005-0000-0000-0000EC8E0000}"/>
    <cellStyle name="Normal 5 17 20 5 9" xfId="36689" xr:uid="{00000000-0005-0000-0000-0000ED8E0000}"/>
    <cellStyle name="Normal 5 17 20 6" xfId="36690" xr:uid="{00000000-0005-0000-0000-0000EE8E0000}"/>
    <cellStyle name="Normal 5 17 20 7" xfId="36691" xr:uid="{00000000-0005-0000-0000-0000EF8E0000}"/>
    <cellStyle name="Normal 5 17 20 8" xfId="36692" xr:uid="{00000000-0005-0000-0000-0000F08E0000}"/>
    <cellStyle name="Normal 5 17 20 9" xfId="36693" xr:uid="{00000000-0005-0000-0000-0000F18E0000}"/>
    <cellStyle name="Normal 5 17 21" xfId="36694" xr:uid="{00000000-0005-0000-0000-0000F28E0000}"/>
    <cellStyle name="Normal 5 17 21 10" xfId="36695" xr:uid="{00000000-0005-0000-0000-0000F38E0000}"/>
    <cellStyle name="Normal 5 17 21 11" xfId="36696" xr:uid="{00000000-0005-0000-0000-0000F48E0000}"/>
    <cellStyle name="Normal 5 17 21 12" xfId="36697" xr:uid="{00000000-0005-0000-0000-0000F58E0000}"/>
    <cellStyle name="Normal 5 17 21 13" xfId="36698" xr:uid="{00000000-0005-0000-0000-0000F68E0000}"/>
    <cellStyle name="Normal 5 17 21 14" xfId="36699" xr:uid="{00000000-0005-0000-0000-0000F78E0000}"/>
    <cellStyle name="Normal 5 17 21 2" xfId="36700" xr:uid="{00000000-0005-0000-0000-0000F88E0000}"/>
    <cellStyle name="Normal 5 17 21 2 10" xfId="36701" xr:uid="{00000000-0005-0000-0000-0000F98E0000}"/>
    <cellStyle name="Normal 5 17 21 2 2" xfId="36702" xr:uid="{00000000-0005-0000-0000-0000FA8E0000}"/>
    <cellStyle name="Normal 5 17 21 2 3" xfId="36703" xr:uid="{00000000-0005-0000-0000-0000FB8E0000}"/>
    <cellStyle name="Normal 5 17 21 2 4" xfId="36704" xr:uid="{00000000-0005-0000-0000-0000FC8E0000}"/>
    <cellStyle name="Normal 5 17 21 2 5" xfId="36705" xr:uid="{00000000-0005-0000-0000-0000FD8E0000}"/>
    <cellStyle name="Normal 5 17 21 2 6" xfId="36706" xr:uid="{00000000-0005-0000-0000-0000FE8E0000}"/>
    <cellStyle name="Normal 5 17 21 2 7" xfId="36707" xr:uid="{00000000-0005-0000-0000-0000FF8E0000}"/>
    <cellStyle name="Normal 5 17 21 2 8" xfId="36708" xr:uid="{00000000-0005-0000-0000-0000008F0000}"/>
    <cellStyle name="Normal 5 17 21 2 9" xfId="36709" xr:uid="{00000000-0005-0000-0000-0000018F0000}"/>
    <cellStyle name="Normal 5 17 21 3" xfId="36710" xr:uid="{00000000-0005-0000-0000-0000028F0000}"/>
    <cellStyle name="Normal 5 17 21 3 10" xfId="36711" xr:uid="{00000000-0005-0000-0000-0000038F0000}"/>
    <cellStyle name="Normal 5 17 21 3 2" xfId="36712" xr:uid="{00000000-0005-0000-0000-0000048F0000}"/>
    <cellStyle name="Normal 5 17 21 3 3" xfId="36713" xr:uid="{00000000-0005-0000-0000-0000058F0000}"/>
    <cellStyle name="Normal 5 17 21 3 4" xfId="36714" xr:uid="{00000000-0005-0000-0000-0000068F0000}"/>
    <cellStyle name="Normal 5 17 21 3 5" xfId="36715" xr:uid="{00000000-0005-0000-0000-0000078F0000}"/>
    <cellStyle name="Normal 5 17 21 3 6" xfId="36716" xr:uid="{00000000-0005-0000-0000-0000088F0000}"/>
    <cellStyle name="Normal 5 17 21 3 7" xfId="36717" xr:uid="{00000000-0005-0000-0000-0000098F0000}"/>
    <cellStyle name="Normal 5 17 21 3 8" xfId="36718" xr:uid="{00000000-0005-0000-0000-00000A8F0000}"/>
    <cellStyle name="Normal 5 17 21 3 9" xfId="36719" xr:uid="{00000000-0005-0000-0000-00000B8F0000}"/>
    <cellStyle name="Normal 5 17 21 4" xfId="36720" xr:uid="{00000000-0005-0000-0000-00000C8F0000}"/>
    <cellStyle name="Normal 5 17 21 4 10" xfId="36721" xr:uid="{00000000-0005-0000-0000-00000D8F0000}"/>
    <cellStyle name="Normal 5 17 21 4 2" xfId="36722" xr:uid="{00000000-0005-0000-0000-00000E8F0000}"/>
    <cellStyle name="Normal 5 17 21 4 3" xfId="36723" xr:uid="{00000000-0005-0000-0000-00000F8F0000}"/>
    <cellStyle name="Normal 5 17 21 4 4" xfId="36724" xr:uid="{00000000-0005-0000-0000-0000108F0000}"/>
    <cellStyle name="Normal 5 17 21 4 5" xfId="36725" xr:uid="{00000000-0005-0000-0000-0000118F0000}"/>
    <cellStyle name="Normal 5 17 21 4 6" xfId="36726" xr:uid="{00000000-0005-0000-0000-0000128F0000}"/>
    <cellStyle name="Normal 5 17 21 4 7" xfId="36727" xr:uid="{00000000-0005-0000-0000-0000138F0000}"/>
    <cellStyle name="Normal 5 17 21 4 8" xfId="36728" xr:uid="{00000000-0005-0000-0000-0000148F0000}"/>
    <cellStyle name="Normal 5 17 21 4 9" xfId="36729" xr:uid="{00000000-0005-0000-0000-0000158F0000}"/>
    <cellStyle name="Normal 5 17 21 5" xfId="36730" xr:uid="{00000000-0005-0000-0000-0000168F0000}"/>
    <cellStyle name="Normal 5 17 21 5 10" xfId="36731" xr:uid="{00000000-0005-0000-0000-0000178F0000}"/>
    <cellStyle name="Normal 5 17 21 5 2" xfId="36732" xr:uid="{00000000-0005-0000-0000-0000188F0000}"/>
    <cellStyle name="Normal 5 17 21 5 3" xfId="36733" xr:uid="{00000000-0005-0000-0000-0000198F0000}"/>
    <cellStyle name="Normal 5 17 21 5 4" xfId="36734" xr:uid="{00000000-0005-0000-0000-00001A8F0000}"/>
    <cellStyle name="Normal 5 17 21 5 5" xfId="36735" xr:uid="{00000000-0005-0000-0000-00001B8F0000}"/>
    <cellStyle name="Normal 5 17 21 5 6" xfId="36736" xr:uid="{00000000-0005-0000-0000-00001C8F0000}"/>
    <cellStyle name="Normal 5 17 21 5 7" xfId="36737" xr:uid="{00000000-0005-0000-0000-00001D8F0000}"/>
    <cellStyle name="Normal 5 17 21 5 8" xfId="36738" xr:uid="{00000000-0005-0000-0000-00001E8F0000}"/>
    <cellStyle name="Normal 5 17 21 5 9" xfId="36739" xr:uid="{00000000-0005-0000-0000-00001F8F0000}"/>
    <cellStyle name="Normal 5 17 21 6" xfId="36740" xr:uid="{00000000-0005-0000-0000-0000208F0000}"/>
    <cellStyle name="Normal 5 17 21 7" xfId="36741" xr:uid="{00000000-0005-0000-0000-0000218F0000}"/>
    <cellStyle name="Normal 5 17 21 8" xfId="36742" xr:uid="{00000000-0005-0000-0000-0000228F0000}"/>
    <cellStyle name="Normal 5 17 21 9" xfId="36743" xr:uid="{00000000-0005-0000-0000-0000238F0000}"/>
    <cellStyle name="Normal 5 17 22" xfId="36744" xr:uid="{00000000-0005-0000-0000-0000248F0000}"/>
    <cellStyle name="Normal 5 17 22 10" xfId="36745" xr:uid="{00000000-0005-0000-0000-0000258F0000}"/>
    <cellStyle name="Normal 5 17 22 11" xfId="36746" xr:uid="{00000000-0005-0000-0000-0000268F0000}"/>
    <cellStyle name="Normal 5 17 22 12" xfId="36747" xr:uid="{00000000-0005-0000-0000-0000278F0000}"/>
    <cellStyle name="Normal 5 17 22 13" xfId="36748" xr:uid="{00000000-0005-0000-0000-0000288F0000}"/>
    <cellStyle name="Normal 5 17 22 14" xfId="36749" xr:uid="{00000000-0005-0000-0000-0000298F0000}"/>
    <cellStyle name="Normal 5 17 22 2" xfId="36750" xr:uid="{00000000-0005-0000-0000-00002A8F0000}"/>
    <cellStyle name="Normal 5 17 22 2 10" xfId="36751" xr:uid="{00000000-0005-0000-0000-00002B8F0000}"/>
    <cellStyle name="Normal 5 17 22 2 2" xfId="36752" xr:uid="{00000000-0005-0000-0000-00002C8F0000}"/>
    <cellStyle name="Normal 5 17 22 2 3" xfId="36753" xr:uid="{00000000-0005-0000-0000-00002D8F0000}"/>
    <cellStyle name="Normal 5 17 22 2 4" xfId="36754" xr:uid="{00000000-0005-0000-0000-00002E8F0000}"/>
    <cellStyle name="Normal 5 17 22 2 5" xfId="36755" xr:uid="{00000000-0005-0000-0000-00002F8F0000}"/>
    <cellStyle name="Normal 5 17 22 2 6" xfId="36756" xr:uid="{00000000-0005-0000-0000-0000308F0000}"/>
    <cellStyle name="Normal 5 17 22 2 7" xfId="36757" xr:uid="{00000000-0005-0000-0000-0000318F0000}"/>
    <cellStyle name="Normal 5 17 22 2 8" xfId="36758" xr:uid="{00000000-0005-0000-0000-0000328F0000}"/>
    <cellStyle name="Normal 5 17 22 2 9" xfId="36759" xr:uid="{00000000-0005-0000-0000-0000338F0000}"/>
    <cellStyle name="Normal 5 17 22 3" xfId="36760" xr:uid="{00000000-0005-0000-0000-0000348F0000}"/>
    <cellStyle name="Normal 5 17 22 3 10" xfId="36761" xr:uid="{00000000-0005-0000-0000-0000358F0000}"/>
    <cellStyle name="Normal 5 17 22 3 2" xfId="36762" xr:uid="{00000000-0005-0000-0000-0000368F0000}"/>
    <cellStyle name="Normal 5 17 22 3 3" xfId="36763" xr:uid="{00000000-0005-0000-0000-0000378F0000}"/>
    <cellStyle name="Normal 5 17 22 3 4" xfId="36764" xr:uid="{00000000-0005-0000-0000-0000388F0000}"/>
    <cellStyle name="Normal 5 17 22 3 5" xfId="36765" xr:uid="{00000000-0005-0000-0000-0000398F0000}"/>
    <cellStyle name="Normal 5 17 22 3 6" xfId="36766" xr:uid="{00000000-0005-0000-0000-00003A8F0000}"/>
    <cellStyle name="Normal 5 17 22 3 7" xfId="36767" xr:uid="{00000000-0005-0000-0000-00003B8F0000}"/>
    <cellStyle name="Normal 5 17 22 3 8" xfId="36768" xr:uid="{00000000-0005-0000-0000-00003C8F0000}"/>
    <cellStyle name="Normal 5 17 22 3 9" xfId="36769" xr:uid="{00000000-0005-0000-0000-00003D8F0000}"/>
    <cellStyle name="Normal 5 17 22 4" xfId="36770" xr:uid="{00000000-0005-0000-0000-00003E8F0000}"/>
    <cellStyle name="Normal 5 17 22 4 10" xfId="36771" xr:uid="{00000000-0005-0000-0000-00003F8F0000}"/>
    <cellStyle name="Normal 5 17 22 4 2" xfId="36772" xr:uid="{00000000-0005-0000-0000-0000408F0000}"/>
    <cellStyle name="Normal 5 17 22 4 3" xfId="36773" xr:uid="{00000000-0005-0000-0000-0000418F0000}"/>
    <cellStyle name="Normal 5 17 22 4 4" xfId="36774" xr:uid="{00000000-0005-0000-0000-0000428F0000}"/>
    <cellStyle name="Normal 5 17 22 4 5" xfId="36775" xr:uid="{00000000-0005-0000-0000-0000438F0000}"/>
    <cellStyle name="Normal 5 17 22 4 6" xfId="36776" xr:uid="{00000000-0005-0000-0000-0000448F0000}"/>
    <cellStyle name="Normal 5 17 22 4 7" xfId="36777" xr:uid="{00000000-0005-0000-0000-0000458F0000}"/>
    <cellStyle name="Normal 5 17 22 4 8" xfId="36778" xr:uid="{00000000-0005-0000-0000-0000468F0000}"/>
    <cellStyle name="Normal 5 17 22 4 9" xfId="36779" xr:uid="{00000000-0005-0000-0000-0000478F0000}"/>
    <cellStyle name="Normal 5 17 22 5" xfId="36780" xr:uid="{00000000-0005-0000-0000-0000488F0000}"/>
    <cellStyle name="Normal 5 17 22 5 10" xfId="36781" xr:uid="{00000000-0005-0000-0000-0000498F0000}"/>
    <cellStyle name="Normal 5 17 22 5 2" xfId="36782" xr:uid="{00000000-0005-0000-0000-00004A8F0000}"/>
    <cellStyle name="Normal 5 17 22 5 3" xfId="36783" xr:uid="{00000000-0005-0000-0000-00004B8F0000}"/>
    <cellStyle name="Normal 5 17 22 5 4" xfId="36784" xr:uid="{00000000-0005-0000-0000-00004C8F0000}"/>
    <cellStyle name="Normal 5 17 22 5 5" xfId="36785" xr:uid="{00000000-0005-0000-0000-00004D8F0000}"/>
    <cellStyle name="Normal 5 17 22 5 6" xfId="36786" xr:uid="{00000000-0005-0000-0000-00004E8F0000}"/>
    <cellStyle name="Normal 5 17 22 5 7" xfId="36787" xr:uid="{00000000-0005-0000-0000-00004F8F0000}"/>
    <cellStyle name="Normal 5 17 22 5 8" xfId="36788" xr:uid="{00000000-0005-0000-0000-0000508F0000}"/>
    <cellStyle name="Normal 5 17 22 5 9" xfId="36789" xr:uid="{00000000-0005-0000-0000-0000518F0000}"/>
    <cellStyle name="Normal 5 17 22 6" xfId="36790" xr:uid="{00000000-0005-0000-0000-0000528F0000}"/>
    <cellStyle name="Normal 5 17 22 7" xfId="36791" xr:uid="{00000000-0005-0000-0000-0000538F0000}"/>
    <cellStyle name="Normal 5 17 22 8" xfId="36792" xr:uid="{00000000-0005-0000-0000-0000548F0000}"/>
    <cellStyle name="Normal 5 17 22 9" xfId="36793" xr:uid="{00000000-0005-0000-0000-0000558F0000}"/>
    <cellStyle name="Normal 5 17 23" xfId="36794" xr:uid="{00000000-0005-0000-0000-0000568F0000}"/>
    <cellStyle name="Normal 5 17 23 10" xfId="36795" xr:uid="{00000000-0005-0000-0000-0000578F0000}"/>
    <cellStyle name="Normal 5 17 23 11" xfId="36796" xr:uid="{00000000-0005-0000-0000-0000588F0000}"/>
    <cellStyle name="Normal 5 17 23 12" xfId="36797" xr:uid="{00000000-0005-0000-0000-0000598F0000}"/>
    <cellStyle name="Normal 5 17 23 13" xfId="36798" xr:uid="{00000000-0005-0000-0000-00005A8F0000}"/>
    <cellStyle name="Normal 5 17 23 14" xfId="36799" xr:uid="{00000000-0005-0000-0000-00005B8F0000}"/>
    <cellStyle name="Normal 5 17 23 2" xfId="36800" xr:uid="{00000000-0005-0000-0000-00005C8F0000}"/>
    <cellStyle name="Normal 5 17 23 2 10" xfId="36801" xr:uid="{00000000-0005-0000-0000-00005D8F0000}"/>
    <cellStyle name="Normal 5 17 23 2 2" xfId="36802" xr:uid="{00000000-0005-0000-0000-00005E8F0000}"/>
    <cellStyle name="Normal 5 17 23 2 3" xfId="36803" xr:uid="{00000000-0005-0000-0000-00005F8F0000}"/>
    <cellStyle name="Normal 5 17 23 2 4" xfId="36804" xr:uid="{00000000-0005-0000-0000-0000608F0000}"/>
    <cellStyle name="Normal 5 17 23 2 5" xfId="36805" xr:uid="{00000000-0005-0000-0000-0000618F0000}"/>
    <cellStyle name="Normal 5 17 23 2 6" xfId="36806" xr:uid="{00000000-0005-0000-0000-0000628F0000}"/>
    <cellStyle name="Normal 5 17 23 2 7" xfId="36807" xr:uid="{00000000-0005-0000-0000-0000638F0000}"/>
    <cellStyle name="Normal 5 17 23 2 8" xfId="36808" xr:uid="{00000000-0005-0000-0000-0000648F0000}"/>
    <cellStyle name="Normal 5 17 23 2 9" xfId="36809" xr:uid="{00000000-0005-0000-0000-0000658F0000}"/>
    <cellStyle name="Normal 5 17 23 3" xfId="36810" xr:uid="{00000000-0005-0000-0000-0000668F0000}"/>
    <cellStyle name="Normal 5 17 23 3 10" xfId="36811" xr:uid="{00000000-0005-0000-0000-0000678F0000}"/>
    <cellStyle name="Normal 5 17 23 3 2" xfId="36812" xr:uid="{00000000-0005-0000-0000-0000688F0000}"/>
    <cellStyle name="Normal 5 17 23 3 3" xfId="36813" xr:uid="{00000000-0005-0000-0000-0000698F0000}"/>
    <cellStyle name="Normal 5 17 23 3 4" xfId="36814" xr:uid="{00000000-0005-0000-0000-00006A8F0000}"/>
    <cellStyle name="Normal 5 17 23 3 5" xfId="36815" xr:uid="{00000000-0005-0000-0000-00006B8F0000}"/>
    <cellStyle name="Normal 5 17 23 3 6" xfId="36816" xr:uid="{00000000-0005-0000-0000-00006C8F0000}"/>
    <cellStyle name="Normal 5 17 23 3 7" xfId="36817" xr:uid="{00000000-0005-0000-0000-00006D8F0000}"/>
    <cellStyle name="Normal 5 17 23 3 8" xfId="36818" xr:uid="{00000000-0005-0000-0000-00006E8F0000}"/>
    <cellStyle name="Normal 5 17 23 3 9" xfId="36819" xr:uid="{00000000-0005-0000-0000-00006F8F0000}"/>
    <cellStyle name="Normal 5 17 23 4" xfId="36820" xr:uid="{00000000-0005-0000-0000-0000708F0000}"/>
    <cellStyle name="Normal 5 17 23 4 10" xfId="36821" xr:uid="{00000000-0005-0000-0000-0000718F0000}"/>
    <cellStyle name="Normal 5 17 23 4 2" xfId="36822" xr:uid="{00000000-0005-0000-0000-0000728F0000}"/>
    <cellStyle name="Normal 5 17 23 4 3" xfId="36823" xr:uid="{00000000-0005-0000-0000-0000738F0000}"/>
    <cellStyle name="Normal 5 17 23 4 4" xfId="36824" xr:uid="{00000000-0005-0000-0000-0000748F0000}"/>
    <cellStyle name="Normal 5 17 23 4 5" xfId="36825" xr:uid="{00000000-0005-0000-0000-0000758F0000}"/>
    <cellStyle name="Normal 5 17 23 4 6" xfId="36826" xr:uid="{00000000-0005-0000-0000-0000768F0000}"/>
    <cellStyle name="Normal 5 17 23 4 7" xfId="36827" xr:uid="{00000000-0005-0000-0000-0000778F0000}"/>
    <cellStyle name="Normal 5 17 23 4 8" xfId="36828" xr:uid="{00000000-0005-0000-0000-0000788F0000}"/>
    <cellStyle name="Normal 5 17 23 4 9" xfId="36829" xr:uid="{00000000-0005-0000-0000-0000798F0000}"/>
    <cellStyle name="Normal 5 17 23 5" xfId="36830" xr:uid="{00000000-0005-0000-0000-00007A8F0000}"/>
    <cellStyle name="Normal 5 17 23 5 10" xfId="36831" xr:uid="{00000000-0005-0000-0000-00007B8F0000}"/>
    <cellStyle name="Normal 5 17 23 5 2" xfId="36832" xr:uid="{00000000-0005-0000-0000-00007C8F0000}"/>
    <cellStyle name="Normal 5 17 23 5 3" xfId="36833" xr:uid="{00000000-0005-0000-0000-00007D8F0000}"/>
    <cellStyle name="Normal 5 17 23 5 4" xfId="36834" xr:uid="{00000000-0005-0000-0000-00007E8F0000}"/>
    <cellStyle name="Normal 5 17 23 5 5" xfId="36835" xr:uid="{00000000-0005-0000-0000-00007F8F0000}"/>
    <cellStyle name="Normal 5 17 23 5 6" xfId="36836" xr:uid="{00000000-0005-0000-0000-0000808F0000}"/>
    <cellStyle name="Normal 5 17 23 5 7" xfId="36837" xr:uid="{00000000-0005-0000-0000-0000818F0000}"/>
    <cellStyle name="Normal 5 17 23 5 8" xfId="36838" xr:uid="{00000000-0005-0000-0000-0000828F0000}"/>
    <cellStyle name="Normal 5 17 23 5 9" xfId="36839" xr:uid="{00000000-0005-0000-0000-0000838F0000}"/>
    <cellStyle name="Normal 5 17 23 6" xfId="36840" xr:uid="{00000000-0005-0000-0000-0000848F0000}"/>
    <cellStyle name="Normal 5 17 23 7" xfId="36841" xr:uid="{00000000-0005-0000-0000-0000858F0000}"/>
    <cellStyle name="Normal 5 17 23 8" xfId="36842" xr:uid="{00000000-0005-0000-0000-0000868F0000}"/>
    <cellStyle name="Normal 5 17 23 9" xfId="36843" xr:uid="{00000000-0005-0000-0000-0000878F0000}"/>
    <cellStyle name="Normal 5 17 24" xfId="36844" xr:uid="{00000000-0005-0000-0000-0000888F0000}"/>
    <cellStyle name="Normal 5 17 24 10" xfId="36845" xr:uid="{00000000-0005-0000-0000-0000898F0000}"/>
    <cellStyle name="Normal 5 17 24 11" xfId="36846" xr:uid="{00000000-0005-0000-0000-00008A8F0000}"/>
    <cellStyle name="Normal 5 17 24 12" xfId="36847" xr:uid="{00000000-0005-0000-0000-00008B8F0000}"/>
    <cellStyle name="Normal 5 17 24 13" xfId="36848" xr:uid="{00000000-0005-0000-0000-00008C8F0000}"/>
    <cellStyle name="Normal 5 17 24 14" xfId="36849" xr:uid="{00000000-0005-0000-0000-00008D8F0000}"/>
    <cellStyle name="Normal 5 17 24 2" xfId="36850" xr:uid="{00000000-0005-0000-0000-00008E8F0000}"/>
    <cellStyle name="Normal 5 17 24 2 10" xfId="36851" xr:uid="{00000000-0005-0000-0000-00008F8F0000}"/>
    <cellStyle name="Normal 5 17 24 2 2" xfId="36852" xr:uid="{00000000-0005-0000-0000-0000908F0000}"/>
    <cellStyle name="Normal 5 17 24 2 3" xfId="36853" xr:uid="{00000000-0005-0000-0000-0000918F0000}"/>
    <cellStyle name="Normal 5 17 24 2 4" xfId="36854" xr:uid="{00000000-0005-0000-0000-0000928F0000}"/>
    <cellStyle name="Normal 5 17 24 2 5" xfId="36855" xr:uid="{00000000-0005-0000-0000-0000938F0000}"/>
    <cellStyle name="Normal 5 17 24 2 6" xfId="36856" xr:uid="{00000000-0005-0000-0000-0000948F0000}"/>
    <cellStyle name="Normal 5 17 24 2 7" xfId="36857" xr:uid="{00000000-0005-0000-0000-0000958F0000}"/>
    <cellStyle name="Normal 5 17 24 2 8" xfId="36858" xr:uid="{00000000-0005-0000-0000-0000968F0000}"/>
    <cellStyle name="Normal 5 17 24 2 9" xfId="36859" xr:uid="{00000000-0005-0000-0000-0000978F0000}"/>
    <cellStyle name="Normal 5 17 24 3" xfId="36860" xr:uid="{00000000-0005-0000-0000-0000988F0000}"/>
    <cellStyle name="Normal 5 17 24 3 10" xfId="36861" xr:uid="{00000000-0005-0000-0000-0000998F0000}"/>
    <cellStyle name="Normal 5 17 24 3 2" xfId="36862" xr:uid="{00000000-0005-0000-0000-00009A8F0000}"/>
    <cellStyle name="Normal 5 17 24 3 3" xfId="36863" xr:uid="{00000000-0005-0000-0000-00009B8F0000}"/>
    <cellStyle name="Normal 5 17 24 3 4" xfId="36864" xr:uid="{00000000-0005-0000-0000-00009C8F0000}"/>
    <cellStyle name="Normal 5 17 24 3 5" xfId="36865" xr:uid="{00000000-0005-0000-0000-00009D8F0000}"/>
    <cellStyle name="Normal 5 17 24 3 6" xfId="36866" xr:uid="{00000000-0005-0000-0000-00009E8F0000}"/>
    <cellStyle name="Normal 5 17 24 3 7" xfId="36867" xr:uid="{00000000-0005-0000-0000-00009F8F0000}"/>
    <cellStyle name="Normal 5 17 24 3 8" xfId="36868" xr:uid="{00000000-0005-0000-0000-0000A08F0000}"/>
    <cellStyle name="Normal 5 17 24 3 9" xfId="36869" xr:uid="{00000000-0005-0000-0000-0000A18F0000}"/>
    <cellStyle name="Normal 5 17 24 4" xfId="36870" xr:uid="{00000000-0005-0000-0000-0000A28F0000}"/>
    <cellStyle name="Normal 5 17 24 4 10" xfId="36871" xr:uid="{00000000-0005-0000-0000-0000A38F0000}"/>
    <cellStyle name="Normal 5 17 24 4 2" xfId="36872" xr:uid="{00000000-0005-0000-0000-0000A48F0000}"/>
    <cellStyle name="Normal 5 17 24 4 3" xfId="36873" xr:uid="{00000000-0005-0000-0000-0000A58F0000}"/>
    <cellStyle name="Normal 5 17 24 4 4" xfId="36874" xr:uid="{00000000-0005-0000-0000-0000A68F0000}"/>
    <cellStyle name="Normal 5 17 24 4 5" xfId="36875" xr:uid="{00000000-0005-0000-0000-0000A78F0000}"/>
    <cellStyle name="Normal 5 17 24 4 6" xfId="36876" xr:uid="{00000000-0005-0000-0000-0000A88F0000}"/>
    <cellStyle name="Normal 5 17 24 4 7" xfId="36877" xr:uid="{00000000-0005-0000-0000-0000A98F0000}"/>
    <cellStyle name="Normal 5 17 24 4 8" xfId="36878" xr:uid="{00000000-0005-0000-0000-0000AA8F0000}"/>
    <cellStyle name="Normal 5 17 24 4 9" xfId="36879" xr:uid="{00000000-0005-0000-0000-0000AB8F0000}"/>
    <cellStyle name="Normal 5 17 24 5" xfId="36880" xr:uid="{00000000-0005-0000-0000-0000AC8F0000}"/>
    <cellStyle name="Normal 5 17 24 5 10" xfId="36881" xr:uid="{00000000-0005-0000-0000-0000AD8F0000}"/>
    <cellStyle name="Normal 5 17 24 5 2" xfId="36882" xr:uid="{00000000-0005-0000-0000-0000AE8F0000}"/>
    <cellStyle name="Normal 5 17 24 5 3" xfId="36883" xr:uid="{00000000-0005-0000-0000-0000AF8F0000}"/>
    <cellStyle name="Normal 5 17 24 5 4" xfId="36884" xr:uid="{00000000-0005-0000-0000-0000B08F0000}"/>
    <cellStyle name="Normal 5 17 24 5 5" xfId="36885" xr:uid="{00000000-0005-0000-0000-0000B18F0000}"/>
    <cellStyle name="Normal 5 17 24 5 6" xfId="36886" xr:uid="{00000000-0005-0000-0000-0000B28F0000}"/>
    <cellStyle name="Normal 5 17 24 5 7" xfId="36887" xr:uid="{00000000-0005-0000-0000-0000B38F0000}"/>
    <cellStyle name="Normal 5 17 24 5 8" xfId="36888" xr:uid="{00000000-0005-0000-0000-0000B48F0000}"/>
    <cellStyle name="Normal 5 17 24 5 9" xfId="36889" xr:uid="{00000000-0005-0000-0000-0000B58F0000}"/>
    <cellStyle name="Normal 5 17 24 6" xfId="36890" xr:uid="{00000000-0005-0000-0000-0000B68F0000}"/>
    <cellStyle name="Normal 5 17 24 7" xfId="36891" xr:uid="{00000000-0005-0000-0000-0000B78F0000}"/>
    <cellStyle name="Normal 5 17 24 8" xfId="36892" xr:uid="{00000000-0005-0000-0000-0000B88F0000}"/>
    <cellStyle name="Normal 5 17 24 9" xfId="36893" xr:uid="{00000000-0005-0000-0000-0000B98F0000}"/>
    <cellStyle name="Normal 5 17 25" xfId="36894" xr:uid="{00000000-0005-0000-0000-0000BA8F0000}"/>
    <cellStyle name="Normal 5 17 25 10" xfId="36895" xr:uid="{00000000-0005-0000-0000-0000BB8F0000}"/>
    <cellStyle name="Normal 5 17 25 11" xfId="36896" xr:uid="{00000000-0005-0000-0000-0000BC8F0000}"/>
    <cellStyle name="Normal 5 17 25 12" xfId="36897" xr:uid="{00000000-0005-0000-0000-0000BD8F0000}"/>
    <cellStyle name="Normal 5 17 25 13" xfId="36898" xr:uid="{00000000-0005-0000-0000-0000BE8F0000}"/>
    <cellStyle name="Normal 5 17 25 14" xfId="36899" xr:uid="{00000000-0005-0000-0000-0000BF8F0000}"/>
    <cellStyle name="Normal 5 17 25 2" xfId="36900" xr:uid="{00000000-0005-0000-0000-0000C08F0000}"/>
    <cellStyle name="Normal 5 17 25 2 10" xfId="36901" xr:uid="{00000000-0005-0000-0000-0000C18F0000}"/>
    <cellStyle name="Normal 5 17 25 2 2" xfId="36902" xr:uid="{00000000-0005-0000-0000-0000C28F0000}"/>
    <cellStyle name="Normal 5 17 25 2 3" xfId="36903" xr:uid="{00000000-0005-0000-0000-0000C38F0000}"/>
    <cellStyle name="Normal 5 17 25 2 4" xfId="36904" xr:uid="{00000000-0005-0000-0000-0000C48F0000}"/>
    <cellStyle name="Normal 5 17 25 2 5" xfId="36905" xr:uid="{00000000-0005-0000-0000-0000C58F0000}"/>
    <cellStyle name="Normal 5 17 25 2 6" xfId="36906" xr:uid="{00000000-0005-0000-0000-0000C68F0000}"/>
    <cellStyle name="Normal 5 17 25 2 7" xfId="36907" xr:uid="{00000000-0005-0000-0000-0000C78F0000}"/>
    <cellStyle name="Normal 5 17 25 2 8" xfId="36908" xr:uid="{00000000-0005-0000-0000-0000C88F0000}"/>
    <cellStyle name="Normal 5 17 25 2 9" xfId="36909" xr:uid="{00000000-0005-0000-0000-0000C98F0000}"/>
    <cellStyle name="Normal 5 17 25 3" xfId="36910" xr:uid="{00000000-0005-0000-0000-0000CA8F0000}"/>
    <cellStyle name="Normal 5 17 25 3 10" xfId="36911" xr:uid="{00000000-0005-0000-0000-0000CB8F0000}"/>
    <cellStyle name="Normal 5 17 25 3 2" xfId="36912" xr:uid="{00000000-0005-0000-0000-0000CC8F0000}"/>
    <cellStyle name="Normal 5 17 25 3 3" xfId="36913" xr:uid="{00000000-0005-0000-0000-0000CD8F0000}"/>
    <cellStyle name="Normal 5 17 25 3 4" xfId="36914" xr:uid="{00000000-0005-0000-0000-0000CE8F0000}"/>
    <cellStyle name="Normal 5 17 25 3 5" xfId="36915" xr:uid="{00000000-0005-0000-0000-0000CF8F0000}"/>
    <cellStyle name="Normal 5 17 25 3 6" xfId="36916" xr:uid="{00000000-0005-0000-0000-0000D08F0000}"/>
    <cellStyle name="Normal 5 17 25 3 7" xfId="36917" xr:uid="{00000000-0005-0000-0000-0000D18F0000}"/>
    <cellStyle name="Normal 5 17 25 3 8" xfId="36918" xr:uid="{00000000-0005-0000-0000-0000D28F0000}"/>
    <cellStyle name="Normal 5 17 25 3 9" xfId="36919" xr:uid="{00000000-0005-0000-0000-0000D38F0000}"/>
    <cellStyle name="Normal 5 17 25 4" xfId="36920" xr:uid="{00000000-0005-0000-0000-0000D48F0000}"/>
    <cellStyle name="Normal 5 17 25 4 10" xfId="36921" xr:uid="{00000000-0005-0000-0000-0000D58F0000}"/>
    <cellStyle name="Normal 5 17 25 4 2" xfId="36922" xr:uid="{00000000-0005-0000-0000-0000D68F0000}"/>
    <cellStyle name="Normal 5 17 25 4 3" xfId="36923" xr:uid="{00000000-0005-0000-0000-0000D78F0000}"/>
    <cellStyle name="Normal 5 17 25 4 4" xfId="36924" xr:uid="{00000000-0005-0000-0000-0000D88F0000}"/>
    <cellStyle name="Normal 5 17 25 4 5" xfId="36925" xr:uid="{00000000-0005-0000-0000-0000D98F0000}"/>
    <cellStyle name="Normal 5 17 25 4 6" xfId="36926" xr:uid="{00000000-0005-0000-0000-0000DA8F0000}"/>
    <cellStyle name="Normal 5 17 25 4 7" xfId="36927" xr:uid="{00000000-0005-0000-0000-0000DB8F0000}"/>
    <cellStyle name="Normal 5 17 25 4 8" xfId="36928" xr:uid="{00000000-0005-0000-0000-0000DC8F0000}"/>
    <cellStyle name="Normal 5 17 25 4 9" xfId="36929" xr:uid="{00000000-0005-0000-0000-0000DD8F0000}"/>
    <cellStyle name="Normal 5 17 25 5" xfId="36930" xr:uid="{00000000-0005-0000-0000-0000DE8F0000}"/>
    <cellStyle name="Normal 5 17 25 5 10" xfId="36931" xr:uid="{00000000-0005-0000-0000-0000DF8F0000}"/>
    <cellStyle name="Normal 5 17 25 5 2" xfId="36932" xr:uid="{00000000-0005-0000-0000-0000E08F0000}"/>
    <cellStyle name="Normal 5 17 25 5 3" xfId="36933" xr:uid="{00000000-0005-0000-0000-0000E18F0000}"/>
    <cellStyle name="Normal 5 17 25 5 4" xfId="36934" xr:uid="{00000000-0005-0000-0000-0000E28F0000}"/>
    <cellStyle name="Normal 5 17 25 5 5" xfId="36935" xr:uid="{00000000-0005-0000-0000-0000E38F0000}"/>
    <cellStyle name="Normal 5 17 25 5 6" xfId="36936" xr:uid="{00000000-0005-0000-0000-0000E48F0000}"/>
    <cellStyle name="Normal 5 17 25 5 7" xfId="36937" xr:uid="{00000000-0005-0000-0000-0000E58F0000}"/>
    <cellStyle name="Normal 5 17 25 5 8" xfId="36938" xr:uid="{00000000-0005-0000-0000-0000E68F0000}"/>
    <cellStyle name="Normal 5 17 25 5 9" xfId="36939" xr:uid="{00000000-0005-0000-0000-0000E78F0000}"/>
    <cellStyle name="Normal 5 17 25 6" xfId="36940" xr:uid="{00000000-0005-0000-0000-0000E88F0000}"/>
    <cellStyle name="Normal 5 17 25 7" xfId="36941" xr:uid="{00000000-0005-0000-0000-0000E98F0000}"/>
    <cellStyle name="Normal 5 17 25 8" xfId="36942" xr:uid="{00000000-0005-0000-0000-0000EA8F0000}"/>
    <cellStyle name="Normal 5 17 25 9" xfId="36943" xr:uid="{00000000-0005-0000-0000-0000EB8F0000}"/>
    <cellStyle name="Normal 5 17 26" xfId="36944" xr:uid="{00000000-0005-0000-0000-0000EC8F0000}"/>
    <cellStyle name="Normal 5 17 26 10" xfId="36945" xr:uid="{00000000-0005-0000-0000-0000ED8F0000}"/>
    <cellStyle name="Normal 5 17 26 11" xfId="36946" xr:uid="{00000000-0005-0000-0000-0000EE8F0000}"/>
    <cellStyle name="Normal 5 17 26 12" xfId="36947" xr:uid="{00000000-0005-0000-0000-0000EF8F0000}"/>
    <cellStyle name="Normal 5 17 26 13" xfId="36948" xr:uid="{00000000-0005-0000-0000-0000F08F0000}"/>
    <cellStyle name="Normal 5 17 26 14" xfId="36949" xr:uid="{00000000-0005-0000-0000-0000F18F0000}"/>
    <cellStyle name="Normal 5 17 26 2" xfId="36950" xr:uid="{00000000-0005-0000-0000-0000F28F0000}"/>
    <cellStyle name="Normal 5 17 26 2 10" xfId="36951" xr:uid="{00000000-0005-0000-0000-0000F38F0000}"/>
    <cellStyle name="Normal 5 17 26 2 2" xfId="36952" xr:uid="{00000000-0005-0000-0000-0000F48F0000}"/>
    <cellStyle name="Normal 5 17 26 2 3" xfId="36953" xr:uid="{00000000-0005-0000-0000-0000F58F0000}"/>
    <cellStyle name="Normal 5 17 26 2 4" xfId="36954" xr:uid="{00000000-0005-0000-0000-0000F68F0000}"/>
    <cellStyle name="Normal 5 17 26 2 5" xfId="36955" xr:uid="{00000000-0005-0000-0000-0000F78F0000}"/>
    <cellStyle name="Normal 5 17 26 2 6" xfId="36956" xr:uid="{00000000-0005-0000-0000-0000F88F0000}"/>
    <cellStyle name="Normal 5 17 26 2 7" xfId="36957" xr:uid="{00000000-0005-0000-0000-0000F98F0000}"/>
    <cellStyle name="Normal 5 17 26 2 8" xfId="36958" xr:uid="{00000000-0005-0000-0000-0000FA8F0000}"/>
    <cellStyle name="Normal 5 17 26 2 9" xfId="36959" xr:uid="{00000000-0005-0000-0000-0000FB8F0000}"/>
    <cellStyle name="Normal 5 17 26 3" xfId="36960" xr:uid="{00000000-0005-0000-0000-0000FC8F0000}"/>
    <cellStyle name="Normal 5 17 26 3 10" xfId="36961" xr:uid="{00000000-0005-0000-0000-0000FD8F0000}"/>
    <cellStyle name="Normal 5 17 26 3 2" xfId="36962" xr:uid="{00000000-0005-0000-0000-0000FE8F0000}"/>
    <cellStyle name="Normal 5 17 26 3 3" xfId="36963" xr:uid="{00000000-0005-0000-0000-0000FF8F0000}"/>
    <cellStyle name="Normal 5 17 26 3 4" xfId="36964" xr:uid="{00000000-0005-0000-0000-000000900000}"/>
    <cellStyle name="Normal 5 17 26 3 5" xfId="36965" xr:uid="{00000000-0005-0000-0000-000001900000}"/>
    <cellStyle name="Normal 5 17 26 3 6" xfId="36966" xr:uid="{00000000-0005-0000-0000-000002900000}"/>
    <cellStyle name="Normal 5 17 26 3 7" xfId="36967" xr:uid="{00000000-0005-0000-0000-000003900000}"/>
    <cellStyle name="Normal 5 17 26 3 8" xfId="36968" xr:uid="{00000000-0005-0000-0000-000004900000}"/>
    <cellStyle name="Normal 5 17 26 3 9" xfId="36969" xr:uid="{00000000-0005-0000-0000-000005900000}"/>
    <cellStyle name="Normal 5 17 26 4" xfId="36970" xr:uid="{00000000-0005-0000-0000-000006900000}"/>
    <cellStyle name="Normal 5 17 26 4 10" xfId="36971" xr:uid="{00000000-0005-0000-0000-000007900000}"/>
    <cellStyle name="Normal 5 17 26 4 2" xfId="36972" xr:uid="{00000000-0005-0000-0000-000008900000}"/>
    <cellStyle name="Normal 5 17 26 4 3" xfId="36973" xr:uid="{00000000-0005-0000-0000-000009900000}"/>
    <cellStyle name="Normal 5 17 26 4 4" xfId="36974" xr:uid="{00000000-0005-0000-0000-00000A900000}"/>
    <cellStyle name="Normal 5 17 26 4 5" xfId="36975" xr:uid="{00000000-0005-0000-0000-00000B900000}"/>
    <cellStyle name="Normal 5 17 26 4 6" xfId="36976" xr:uid="{00000000-0005-0000-0000-00000C900000}"/>
    <cellStyle name="Normal 5 17 26 4 7" xfId="36977" xr:uid="{00000000-0005-0000-0000-00000D900000}"/>
    <cellStyle name="Normal 5 17 26 4 8" xfId="36978" xr:uid="{00000000-0005-0000-0000-00000E900000}"/>
    <cellStyle name="Normal 5 17 26 4 9" xfId="36979" xr:uid="{00000000-0005-0000-0000-00000F900000}"/>
    <cellStyle name="Normal 5 17 26 5" xfId="36980" xr:uid="{00000000-0005-0000-0000-000010900000}"/>
    <cellStyle name="Normal 5 17 26 5 10" xfId="36981" xr:uid="{00000000-0005-0000-0000-000011900000}"/>
    <cellStyle name="Normal 5 17 26 5 2" xfId="36982" xr:uid="{00000000-0005-0000-0000-000012900000}"/>
    <cellStyle name="Normal 5 17 26 5 3" xfId="36983" xr:uid="{00000000-0005-0000-0000-000013900000}"/>
    <cellStyle name="Normal 5 17 26 5 4" xfId="36984" xr:uid="{00000000-0005-0000-0000-000014900000}"/>
    <cellStyle name="Normal 5 17 26 5 5" xfId="36985" xr:uid="{00000000-0005-0000-0000-000015900000}"/>
    <cellStyle name="Normal 5 17 26 5 6" xfId="36986" xr:uid="{00000000-0005-0000-0000-000016900000}"/>
    <cellStyle name="Normal 5 17 26 5 7" xfId="36987" xr:uid="{00000000-0005-0000-0000-000017900000}"/>
    <cellStyle name="Normal 5 17 26 5 8" xfId="36988" xr:uid="{00000000-0005-0000-0000-000018900000}"/>
    <cellStyle name="Normal 5 17 26 5 9" xfId="36989" xr:uid="{00000000-0005-0000-0000-000019900000}"/>
    <cellStyle name="Normal 5 17 26 6" xfId="36990" xr:uid="{00000000-0005-0000-0000-00001A900000}"/>
    <cellStyle name="Normal 5 17 26 7" xfId="36991" xr:uid="{00000000-0005-0000-0000-00001B900000}"/>
    <cellStyle name="Normal 5 17 26 8" xfId="36992" xr:uid="{00000000-0005-0000-0000-00001C900000}"/>
    <cellStyle name="Normal 5 17 26 9" xfId="36993" xr:uid="{00000000-0005-0000-0000-00001D900000}"/>
    <cellStyle name="Normal 5 17 27" xfId="36994" xr:uid="{00000000-0005-0000-0000-00001E900000}"/>
    <cellStyle name="Normal 5 17 27 10" xfId="36995" xr:uid="{00000000-0005-0000-0000-00001F900000}"/>
    <cellStyle name="Normal 5 17 27 11" xfId="36996" xr:uid="{00000000-0005-0000-0000-000020900000}"/>
    <cellStyle name="Normal 5 17 27 12" xfId="36997" xr:uid="{00000000-0005-0000-0000-000021900000}"/>
    <cellStyle name="Normal 5 17 27 13" xfId="36998" xr:uid="{00000000-0005-0000-0000-000022900000}"/>
    <cellStyle name="Normal 5 17 27 14" xfId="36999" xr:uid="{00000000-0005-0000-0000-000023900000}"/>
    <cellStyle name="Normal 5 17 27 2" xfId="37000" xr:uid="{00000000-0005-0000-0000-000024900000}"/>
    <cellStyle name="Normal 5 17 27 2 10" xfId="37001" xr:uid="{00000000-0005-0000-0000-000025900000}"/>
    <cellStyle name="Normal 5 17 27 2 2" xfId="37002" xr:uid="{00000000-0005-0000-0000-000026900000}"/>
    <cellStyle name="Normal 5 17 27 2 3" xfId="37003" xr:uid="{00000000-0005-0000-0000-000027900000}"/>
    <cellStyle name="Normal 5 17 27 2 4" xfId="37004" xr:uid="{00000000-0005-0000-0000-000028900000}"/>
    <cellStyle name="Normal 5 17 27 2 5" xfId="37005" xr:uid="{00000000-0005-0000-0000-000029900000}"/>
    <cellStyle name="Normal 5 17 27 2 6" xfId="37006" xr:uid="{00000000-0005-0000-0000-00002A900000}"/>
    <cellStyle name="Normal 5 17 27 2 7" xfId="37007" xr:uid="{00000000-0005-0000-0000-00002B900000}"/>
    <cellStyle name="Normal 5 17 27 2 8" xfId="37008" xr:uid="{00000000-0005-0000-0000-00002C900000}"/>
    <cellStyle name="Normal 5 17 27 2 9" xfId="37009" xr:uid="{00000000-0005-0000-0000-00002D900000}"/>
    <cellStyle name="Normal 5 17 27 3" xfId="37010" xr:uid="{00000000-0005-0000-0000-00002E900000}"/>
    <cellStyle name="Normal 5 17 27 3 10" xfId="37011" xr:uid="{00000000-0005-0000-0000-00002F900000}"/>
    <cellStyle name="Normal 5 17 27 3 2" xfId="37012" xr:uid="{00000000-0005-0000-0000-000030900000}"/>
    <cellStyle name="Normal 5 17 27 3 3" xfId="37013" xr:uid="{00000000-0005-0000-0000-000031900000}"/>
    <cellStyle name="Normal 5 17 27 3 4" xfId="37014" xr:uid="{00000000-0005-0000-0000-000032900000}"/>
    <cellStyle name="Normal 5 17 27 3 5" xfId="37015" xr:uid="{00000000-0005-0000-0000-000033900000}"/>
    <cellStyle name="Normal 5 17 27 3 6" xfId="37016" xr:uid="{00000000-0005-0000-0000-000034900000}"/>
    <cellStyle name="Normal 5 17 27 3 7" xfId="37017" xr:uid="{00000000-0005-0000-0000-000035900000}"/>
    <cellStyle name="Normal 5 17 27 3 8" xfId="37018" xr:uid="{00000000-0005-0000-0000-000036900000}"/>
    <cellStyle name="Normal 5 17 27 3 9" xfId="37019" xr:uid="{00000000-0005-0000-0000-000037900000}"/>
    <cellStyle name="Normal 5 17 27 4" xfId="37020" xr:uid="{00000000-0005-0000-0000-000038900000}"/>
    <cellStyle name="Normal 5 17 27 4 10" xfId="37021" xr:uid="{00000000-0005-0000-0000-000039900000}"/>
    <cellStyle name="Normal 5 17 27 4 2" xfId="37022" xr:uid="{00000000-0005-0000-0000-00003A900000}"/>
    <cellStyle name="Normal 5 17 27 4 3" xfId="37023" xr:uid="{00000000-0005-0000-0000-00003B900000}"/>
    <cellStyle name="Normal 5 17 27 4 4" xfId="37024" xr:uid="{00000000-0005-0000-0000-00003C900000}"/>
    <cellStyle name="Normal 5 17 27 4 5" xfId="37025" xr:uid="{00000000-0005-0000-0000-00003D900000}"/>
    <cellStyle name="Normal 5 17 27 4 6" xfId="37026" xr:uid="{00000000-0005-0000-0000-00003E900000}"/>
    <cellStyle name="Normal 5 17 27 4 7" xfId="37027" xr:uid="{00000000-0005-0000-0000-00003F900000}"/>
    <cellStyle name="Normal 5 17 27 4 8" xfId="37028" xr:uid="{00000000-0005-0000-0000-000040900000}"/>
    <cellStyle name="Normal 5 17 27 4 9" xfId="37029" xr:uid="{00000000-0005-0000-0000-000041900000}"/>
    <cellStyle name="Normal 5 17 27 5" xfId="37030" xr:uid="{00000000-0005-0000-0000-000042900000}"/>
    <cellStyle name="Normal 5 17 27 5 10" xfId="37031" xr:uid="{00000000-0005-0000-0000-000043900000}"/>
    <cellStyle name="Normal 5 17 27 5 2" xfId="37032" xr:uid="{00000000-0005-0000-0000-000044900000}"/>
    <cellStyle name="Normal 5 17 27 5 3" xfId="37033" xr:uid="{00000000-0005-0000-0000-000045900000}"/>
    <cellStyle name="Normal 5 17 27 5 4" xfId="37034" xr:uid="{00000000-0005-0000-0000-000046900000}"/>
    <cellStyle name="Normal 5 17 27 5 5" xfId="37035" xr:uid="{00000000-0005-0000-0000-000047900000}"/>
    <cellStyle name="Normal 5 17 27 5 6" xfId="37036" xr:uid="{00000000-0005-0000-0000-000048900000}"/>
    <cellStyle name="Normal 5 17 27 5 7" xfId="37037" xr:uid="{00000000-0005-0000-0000-000049900000}"/>
    <cellStyle name="Normal 5 17 27 5 8" xfId="37038" xr:uid="{00000000-0005-0000-0000-00004A900000}"/>
    <cellStyle name="Normal 5 17 27 5 9" xfId="37039" xr:uid="{00000000-0005-0000-0000-00004B900000}"/>
    <cellStyle name="Normal 5 17 27 6" xfId="37040" xr:uid="{00000000-0005-0000-0000-00004C900000}"/>
    <cellStyle name="Normal 5 17 27 7" xfId="37041" xr:uid="{00000000-0005-0000-0000-00004D900000}"/>
    <cellStyle name="Normal 5 17 27 8" xfId="37042" xr:uid="{00000000-0005-0000-0000-00004E900000}"/>
    <cellStyle name="Normal 5 17 27 9" xfId="37043" xr:uid="{00000000-0005-0000-0000-00004F900000}"/>
    <cellStyle name="Normal 5 17 28" xfId="37044" xr:uid="{00000000-0005-0000-0000-000050900000}"/>
    <cellStyle name="Normal 5 17 28 10" xfId="37045" xr:uid="{00000000-0005-0000-0000-000051900000}"/>
    <cellStyle name="Normal 5 17 28 11" xfId="37046" xr:uid="{00000000-0005-0000-0000-000052900000}"/>
    <cellStyle name="Normal 5 17 28 12" xfId="37047" xr:uid="{00000000-0005-0000-0000-000053900000}"/>
    <cellStyle name="Normal 5 17 28 13" xfId="37048" xr:uid="{00000000-0005-0000-0000-000054900000}"/>
    <cellStyle name="Normal 5 17 28 14" xfId="37049" xr:uid="{00000000-0005-0000-0000-000055900000}"/>
    <cellStyle name="Normal 5 17 28 2" xfId="37050" xr:uid="{00000000-0005-0000-0000-000056900000}"/>
    <cellStyle name="Normal 5 17 28 2 10" xfId="37051" xr:uid="{00000000-0005-0000-0000-000057900000}"/>
    <cellStyle name="Normal 5 17 28 2 2" xfId="37052" xr:uid="{00000000-0005-0000-0000-000058900000}"/>
    <cellStyle name="Normal 5 17 28 2 3" xfId="37053" xr:uid="{00000000-0005-0000-0000-000059900000}"/>
    <cellStyle name="Normal 5 17 28 2 4" xfId="37054" xr:uid="{00000000-0005-0000-0000-00005A900000}"/>
    <cellStyle name="Normal 5 17 28 2 5" xfId="37055" xr:uid="{00000000-0005-0000-0000-00005B900000}"/>
    <cellStyle name="Normal 5 17 28 2 6" xfId="37056" xr:uid="{00000000-0005-0000-0000-00005C900000}"/>
    <cellStyle name="Normal 5 17 28 2 7" xfId="37057" xr:uid="{00000000-0005-0000-0000-00005D900000}"/>
    <cellStyle name="Normal 5 17 28 2 8" xfId="37058" xr:uid="{00000000-0005-0000-0000-00005E900000}"/>
    <cellStyle name="Normal 5 17 28 2 9" xfId="37059" xr:uid="{00000000-0005-0000-0000-00005F900000}"/>
    <cellStyle name="Normal 5 17 28 3" xfId="37060" xr:uid="{00000000-0005-0000-0000-000060900000}"/>
    <cellStyle name="Normal 5 17 28 3 10" xfId="37061" xr:uid="{00000000-0005-0000-0000-000061900000}"/>
    <cellStyle name="Normal 5 17 28 3 2" xfId="37062" xr:uid="{00000000-0005-0000-0000-000062900000}"/>
    <cellStyle name="Normal 5 17 28 3 3" xfId="37063" xr:uid="{00000000-0005-0000-0000-000063900000}"/>
    <cellStyle name="Normal 5 17 28 3 4" xfId="37064" xr:uid="{00000000-0005-0000-0000-000064900000}"/>
    <cellStyle name="Normal 5 17 28 3 5" xfId="37065" xr:uid="{00000000-0005-0000-0000-000065900000}"/>
    <cellStyle name="Normal 5 17 28 3 6" xfId="37066" xr:uid="{00000000-0005-0000-0000-000066900000}"/>
    <cellStyle name="Normal 5 17 28 3 7" xfId="37067" xr:uid="{00000000-0005-0000-0000-000067900000}"/>
    <cellStyle name="Normal 5 17 28 3 8" xfId="37068" xr:uid="{00000000-0005-0000-0000-000068900000}"/>
    <cellStyle name="Normal 5 17 28 3 9" xfId="37069" xr:uid="{00000000-0005-0000-0000-000069900000}"/>
    <cellStyle name="Normal 5 17 28 4" xfId="37070" xr:uid="{00000000-0005-0000-0000-00006A900000}"/>
    <cellStyle name="Normal 5 17 28 4 10" xfId="37071" xr:uid="{00000000-0005-0000-0000-00006B900000}"/>
    <cellStyle name="Normal 5 17 28 4 2" xfId="37072" xr:uid="{00000000-0005-0000-0000-00006C900000}"/>
    <cellStyle name="Normal 5 17 28 4 3" xfId="37073" xr:uid="{00000000-0005-0000-0000-00006D900000}"/>
    <cellStyle name="Normal 5 17 28 4 4" xfId="37074" xr:uid="{00000000-0005-0000-0000-00006E900000}"/>
    <cellStyle name="Normal 5 17 28 4 5" xfId="37075" xr:uid="{00000000-0005-0000-0000-00006F900000}"/>
    <cellStyle name="Normal 5 17 28 4 6" xfId="37076" xr:uid="{00000000-0005-0000-0000-000070900000}"/>
    <cellStyle name="Normal 5 17 28 4 7" xfId="37077" xr:uid="{00000000-0005-0000-0000-000071900000}"/>
    <cellStyle name="Normal 5 17 28 4 8" xfId="37078" xr:uid="{00000000-0005-0000-0000-000072900000}"/>
    <cellStyle name="Normal 5 17 28 4 9" xfId="37079" xr:uid="{00000000-0005-0000-0000-000073900000}"/>
    <cellStyle name="Normal 5 17 28 5" xfId="37080" xr:uid="{00000000-0005-0000-0000-000074900000}"/>
    <cellStyle name="Normal 5 17 28 5 10" xfId="37081" xr:uid="{00000000-0005-0000-0000-000075900000}"/>
    <cellStyle name="Normal 5 17 28 5 2" xfId="37082" xr:uid="{00000000-0005-0000-0000-000076900000}"/>
    <cellStyle name="Normal 5 17 28 5 3" xfId="37083" xr:uid="{00000000-0005-0000-0000-000077900000}"/>
    <cellStyle name="Normal 5 17 28 5 4" xfId="37084" xr:uid="{00000000-0005-0000-0000-000078900000}"/>
    <cellStyle name="Normal 5 17 28 5 5" xfId="37085" xr:uid="{00000000-0005-0000-0000-000079900000}"/>
    <cellStyle name="Normal 5 17 28 5 6" xfId="37086" xr:uid="{00000000-0005-0000-0000-00007A900000}"/>
    <cellStyle name="Normal 5 17 28 5 7" xfId="37087" xr:uid="{00000000-0005-0000-0000-00007B900000}"/>
    <cellStyle name="Normal 5 17 28 5 8" xfId="37088" xr:uid="{00000000-0005-0000-0000-00007C900000}"/>
    <cellStyle name="Normal 5 17 28 5 9" xfId="37089" xr:uid="{00000000-0005-0000-0000-00007D900000}"/>
    <cellStyle name="Normal 5 17 28 6" xfId="37090" xr:uid="{00000000-0005-0000-0000-00007E900000}"/>
    <cellStyle name="Normal 5 17 28 7" xfId="37091" xr:uid="{00000000-0005-0000-0000-00007F900000}"/>
    <cellStyle name="Normal 5 17 28 8" xfId="37092" xr:uid="{00000000-0005-0000-0000-000080900000}"/>
    <cellStyle name="Normal 5 17 28 9" xfId="37093" xr:uid="{00000000-0005-0000-0000-000081900000}"/>
    <cellStyle name="Normal 5 17 29" xfId="37094" xr:uid="{00000000-0005-0000-0000-000082900000}"/>
    <cellStyle name="Normal 5 17 29 10" xfId="37095" xr:uid="{00000000-0005-0000-0000-000083900000}"/>
    <cellStyle name="Normal 5 17 29 11" xfId="37096" xr:uid="{00000000-0005-0000-0000-000084900000}"/>
    <cellStyle name="Normal 5 17 29 12" xfId="37097" xr:uid="{00000000-0005-0000-0000-000085900000}"/>
    <cellStyle name="Normal 5 17 29 13" xfId="37098" xr:uid="{00000000-0005-0000-0000-000086900000}"/>
    <cellStyle name="Normal 5 17 29 14" xfId="37099" xr:uid="{00000000-0005-0000-0000-000087900000}"/>
    <cellStyle name="Normal 5 17 29 2" xfId="37100" xr:uid="{00000000-0005-0000-0000-000088900000}"/>
    <cellStyle name="Normal 5 17 29 2 10" xfId="37101" xr:uid="{00000000-0005-0000-0000-000089900000}"/>
    <cellStyle name="Normal 5 17 29 2 2" xfId="37102" xr:uid="{00000000-0005-0000-0000-00008A900000}"/>
    <cellStyle name="Normal 5 17 29 2 3" xfId="37103" xr:uid="{00000000-0005-0000-0000-00008B900000}"/>
    <cellStyle name="Normal 5 17 29 2 4" xfId="37104" xr:uid="{00000000-0005-0000-0000-00008C900000}"/>
    <cellStyle name="Normal 5 17 29 2 5" xfId="37105" xr:uid="{00000000-0005-0000-0000-00008D900000}"/>
    <cellStyle name="Normal 5 17 29 2 6" xfId="37106" xr:uid="{00000000-0005-0000-0000-00008E900000}"/>
    <cellStyle name="Normal 5 17 29 2 7" xfId="37107" xr:uid="{00000000-0005-0000-0000-00008F900000}"/>
    <cellStyle name="Normal 5 17 29 2 8" xfId="37108" xr:uid="{00000000-0005-0000-0000-000090900000}"/>
    <cellStyle name="Normal 5 17 29 2 9" xfId="37109" xr:uid="{00000000-0005-0000-0000-000091900000}"/>
    <cellStyle name="Normal 5 17 29 3" xfId="37110" xr:uid="{00000000-0005-0000-0000-000092900000}"/>
    <cellStyle name="Normal 5 17 29 3 10" xfId="37111" xr:uid="{00000000-0005-0000-0000-000093900000}"/>
    <cellStyle name="Normal 5 17 29 3 2" xfId="37112" xr:uid="{00000000-0005-0000-0000-000094900000}"/>
    <cellStyle name="Normal 5 17 29 3 3" xfId="37113" xr:uid="{00000000-0005-0000-0000-000095900000}"/>
    <cellStyle name="Normal 5 17 29 3 4" xfId="37114" xr:uid="{00000000-0005-0000-0000-000096900000}"/>
    <cellStyle name="Normal 5 17 29 3 5" xfId="37115" xr:uid="{00000000-0005-0000-0000-000097900000}"/>
    <cellStyle name="Normal 5 17 29 3 6" xfId="37116" xr:uid="{00000000-0005-0000-0000-000098900000}"/>
    <cellStyle name="Normal 5 17 29 3 7" xfId="37117" xr:uid="{00000000-0005-0000-0000-000099900000}"/>
    <cellStyle name="Normal 5 17 29 3 8" xfId="37118" xr:uid="{00000000-0005-0000-0000-00009A900000}"/>
    <cellStyle name="Normal 5 17 29 3 9" xfId="37119" xr:uid="{00000000-0005-0000-0000-00009B900000}"/>
    <cellStyle name="Normal 5 17 29 4" xfId="37120" xr:uid="{00000000-0005-0000-0000-00009C900000}"/>
    <cellStyle name="Normal 5 17 29 4 10" xfId="37121" xr:uid="{00000000-0005-0000-0000-00009D900000}"/>
    <cellStyle name="Normal 5 17 29 4 2" xfId="37122" xr:uid="{00000000-0005-0000-0000-00009E900000}"/>
    <cellStyle name="Normal 5 17 29 4 3" xfId="37123" xr:uid="{00000000-0005-0000-0000-00009F900000}"/>
    <cellStyle name="Normal 5 17 29 4 4" xfId="37124" xr:uid="{00000000-0005-0000-0000-0000A0900000}"/>
    <cellStyle name="Normal 5 17 29 4 5" xfId="37125" xr:uid="{00000000-0005-0000-0000-0000A1900000}"/>
    <cellStyle name="Normal 5 17 29 4 6" xfId="37126" xr:uid="{00000000-0005-0000-0000-0000A2900000}"/>
    <cellStyle name="Normal 5 17 29 4 7" xfId="37127" xr:uid="{00000000-0005-0000-0000-0000A3900000}"/>
    <cellStyle name="Normal 5 17 29 4 8" xfId="37128" xr:uid="{00000000-0005-0000-0000-0000A4900000}"/>
    <cellStyle name="Normal 5 17 29 4 9" xfId="37129" xr:uid="{00000000-0005-0000-0000-0000A5900000}"/>
    <cellStyle name="Normal 5 17 29 5" xfId="37130" xr:uid="{00000000-0005-0000-0000-0000A6900000}"/>
    <cellStyle name="Normal 5 17 29 5 10" xfId="37131" xr:uid="{00000000-0005-0000-0000-0000A7900000}"/>
    <cellStyle name="Normal 5 17 29 5 2" xfId="37132" xr:uid="{00000000-0005-0000-0000-0000A8900000}"/>
    <cellStyle name="Normal 5 17 29 5 3" xfId="37133" xr:uid="{00000000-0005-0000-0000-0000A9900000}"/>
    <cellStyle name="Normal 5 17 29 5 4" xfId="37134" xr:uid="{00000000-0005-0000-0000-0000AA900000}"/>
    <cellStyle name="Normal 5 17 29 5 5" xfId="37135" xr:uid="{00000000-0005-0000-0000-0000AB900000}"/>
    <cellStyle name="Normal 5 17 29 5 6" xfId="37136" xr:uid="{00000000-0005-0000-0000-0000AC900000}"/>
    <cellStyle name="Normal 5 17 29 5 7" xfId="37137" xr:uid="{00000000-0005-0000-0000-0000AD900000}"/>
    <cellStyle name="Normal 5 17 29 5 8" xfId="37138" xr:uid="{00000000-0005-0000-0000-0000AE900000}"/>
    <cellStyle name="Normal 5 17 29 5 9" xfId="37139" xr:uid="{00000000-0005-0000-0000-0000AF900000}"/>
    <cellStyle name="Normal 5 17 29 6" xfId="37140" xr:uid="{00000000-0005-0000-0000-0000B0900000}"/>
    <cellStyle name="Normal 5 17 29 7" xfId="37141" xr:uid="{00000000-0005-0000-0000-0000B1900000}"/>
    <cellStyle name="Normal 5 17 29 8" xfId="37142" xr:uid="{00000000-0005-0000-0000-0000B2900000}"/>
    <cellStyle name="Normal 5 17 29 9" xfId="37143" xr:uid="{00000000-0005-0000-0000-0000B3900000}"/>
    <cellStyle name="Normal 5 17 3" xfId="37144" xr:uid="{00000000-0005-0000-0000-0000B4900000}"/>
    <cellStyle name="Normal 5 17 3 10" xfId="37145" xr:uid="{00000000-0005-0000-0000-0000B5900000}"/>
    <cellStyle name="Normal 5 17 3 11" xfId="37146" xr:uid="{00000000-0005-0000-0000-0000B6900000}"/>
    <cellStyle name="Normal 5 17 3 12" xfId="37147" xr:uid="{00000000-0005-0000-0000-0000B7900000}"/>
    <cellStyle name="Normal 5 17 3 13" xfId="37148" xr:uid="{00000000-0005-0000-0000-0000B8900000}"/>
    <cellStyle name="Normal 5 17 3 14" xfId="37149" xr:uid="{00000000-0005-0000-0000-0000B9900000}"/>
    <cellStyle name="Normal 5 17 3 2" xfId="37150" xr:uid="{00000000-0005-0000-0000-0000BA900000}"/>
    <cellStyle name="Normal 5 17 3 2 10" xfId="37151" xr:uid="{00000000-0005-0000-0000-0000BB900000}"/>
    <cellStyle name="Normal 5 17 3 2 2" xfId="37152" xr:uid="{00000000-0005-0000-0000-0000BC900000}"/>
    <cellStyle name="Normal 5 17 3 2 3" xfId="37153" xr:uid="{00000000-0005-0000-0000-0000BD900000}"/>
    <cellStyle name="Normal 5 17 3 2 4" xfId="37154" xr:uid="{00000000-0005-0000-0000-0000BE900000}"/>
    <cellStyle name="Normal 5 17 3 2 5" xfId="37155" xr:uid="{00000000-0005-0000-0000-0000BF900000}"/>
    <cellStyle name="Normal 5 17 3 2 6" xfId="37156" xr:uid="{00000000-0005-0000-0000-0000C0900000}"/>
    <cellStyle name="Normal 5 17 3 2 7" xfId="37157" xr:uid="{00000000-0005-0000-0000-0000C1900000}"/>
    <cellStyle name="Normal 5 17 3 2 8" xfId="37158" xr:uid="{00000000-0005-0000-0000-0000C2900000}"/>
    <cellStyle name="Normal 5 17 3 2 9" xfId="37159" xr:uid="{00000000-0005-0000-0000-0000C3900000}"/>
    <cellStyle name="Normal 5 17 3 3" xfId="37160" xr:uid="{00000000-0005-0000-0000-0000C4900000}"/>
    <cellStyle name="Normal 5 17 3 3 10" xfId="37161" xr:uid="{00000000-0005-0000-0000-0000C5900000}"/>
    <cellStyle name="Normal 5 17 3 3 2" xfId="37162" xr:uid="{00000000-0005-0000-0000-0000C6900000}"/>
    <cellStyle name="Normal 5 17 3 3 3" xfId="37163" xr:uid="{00000000-0005-0000-0000-0000C7900000}"/>
    <cellStyle name="Normal 5 17 3 3 4" xfId="37164" xr:uid="{00000000-0005-0000-0000-0000C8900000}"/>
    <cellStyle name="Normal 5 17 3 3 5" xfId="37165" xr:uid="{00000000-0005-0000-0000-0000C9900000}"/>
    <cellStyle name="Normal 5 17 3 3 6" xfId="37166" xr:uid="{00000000-0005-0000-0000-0000CA900000}"/>
    <cellStyle name="Normal 5 17 3 3 7" xfId="37167" xr:uid="{00000000-0005-0000-0000-0000CB900000}"/>
    <cellStyle name="Normal 5 17 3 3 8" xfId="37168" xr:uid="{00000000-0005-0000-0000-0000CC900000}"/>
    <cellStyle name="Normal 5 17 3 3 9" xfId="37169" xr:uid="{00000000-0005-0000-0000-0000CD900000}"/>
    <cellStyle name="Normal 5 17 3 4" xfId="37170" xr:uid="{00000000-0005-0000-0000-0000CE900000}"/>
    <cellStyle name="Normal 5 17 3 4 10" xfId="37171" xr:uid="{00000000-0005-0000-0000-0000CF900000}"/>
    <cellStyle name="Normal 5 17 3 4 2" xfId="37172" xr:uid="{00000000-0005-0000-0000-0000D0900000}"/>
    <cellStyle name="Normal 5 17 3 4 3" xfId="37173" xr:uid="{00000000-0005-0000-0000-0000D1900000}"/>
    <cellStyle name="Normal 5 17 3 4 4" xfId="37174" xr:uid="{00000000-0005-0000-0000-0000D2900000}"/>
    <cellStyle name="Normal 5 17 3 4 5" xfId="37175" xr:uid="{00000000-0005-0000-0000-0000D3900000}"/>
    <cellStyle name="Normal 5 17 3 4 6" xfId="37176" xr:uid="{00000000-0005-0000-0000-0000D4900000}"/>
    <cellStyle name="Normal 5 17 3 4 7" xfId="37177" xr:uid="{00000000-0005-0000-0000-0000D5900000}"/>
    <cellStyle name="Normal 5 17 3 4 8" xfId="37178" xr:uid="{00000000-0005-0000-0000-0000D6900000}"/>
    <cellStyle name="Normal 5 17 3 4 9" xfId="37179" xr:uid="{00000000-0005-0000-0000-0000D7900000}"/>
    <cellStyle name="Normal 5 17 3 5" xfId="37180" xr:uid="{00000000-0005-0000-0000-0000D8900000}"/>
    <cellStyle name="Normal 5 17 3 5 10" xfId="37181" xr:uid="{00000000-0005-0000-0000-0000D9900000}"/>
    <cellStyle name="Normal 5 17 3 5 2" xfId="37182" xr:uid="{00000000-0005-0000-0000-0000DA900000}"/>
    <cellStyle name="Normal 5 17 3 5 3" xfId="37183" xr:uid="{00000000-0005-0000-0000-0000DB900000}"/>
    <cellStyle name="Normal 5 17 3 5 4" xfId="37184" xr:uid="{00000000-0005-0000-0000-0000DC900000}"/>
    <cellStyle name="Normal 5 17 3 5 5" xfId="37185" xr:uid="{00000000-0005-0000-0000-0000DD900000}"/>
    <cellStyle name="Normal 5 17 3 5 6" xfId="37186" xr:uid="{00000000-0005-0000-0000-0000DE900000}"/>
    <cellStyle name="Normal 5 17 3 5 7" xfId="37187" xr:uid="{00000000-0005-0000-0000-0000DF900000}"/>
    <cellStyle name="Normal 5 17 3 5 8" xfId="37188" xr:uid="{00000000-0005-0000-0000-0000E0900000}"/>
    <cellStyle name="Normal 5 17 3 5 9" xfId="37189" xr:uid="{00000000-0005-0000-0000-0000E1900000}"/>
    <cellStyle name="Normal 5 17 3 6" xfId="37190" xr:uid="{00000000-0005-0000-0000-0000E2900000}"/>
    <cellStyle name="Normal 5 17 3 7" xfId="37191" xr:uid="{00000000-0005-0000-0000-0000E3900000}"/>
    <cellStyle name="Normal 5 17 3 8" xfId="37192" xr:uid="{00000000-0005-0000-0000-0000E4900000}"/>
    <cellStyle name="Normal 5 17 3 9" xfId="37193" xr:uid="{00000000-0005-0000-0000-0000E5900000}"/>
    <cellStyle name="Normal 5 17 30" xfId="37194" xr:uid="{00000000-0005-0000-0000-0000E6900000}"/>
    <cellStyle name="Normal 5 17 30 10" xfId="37195" xr:uid="{00000000-0005-0000-0000-0000E7900000}"/>
    <cellStyle name="Normal 5 17 30 11" xfId="37196" xr:uid="{00000000-0005-0000-0000-0000E8900000}"/>
    <cellStyle name="Normal 5 17 30 12" xfId="37197" xr:uid="{00000000-0005-0000-0000-0000E9900000}"/>
    <cellStyle name="Normal 5 17 30 13" xfId="37198" xr:uid="{00000000-0005-0000-0000-0000EA900000}"/>
    <cellStyle name="Normal 5 17 30 14" xfId="37199" xr:uid="{00000000-0005-0000-0000-0000EB900000}"/>
    <cellStyle name="Normal 5 17 30 2" xfId="37200" xr:uid="{00000000-0005-0000-0000-0000EC900000}"/>
    <cellStyle name="Normal 5 17 30 2 10" xfId="37201" xr:uid="{00000000-0005-0000-0000-0000ED900000}"/>
    <cellStyle name="Normal 5 17 30 2 2" xfId="37202" xr:uid="{00000000-0005-0000-0000-0000EE900000}"/>
    <cellStyle name="Normal 5 17 30 2 3" xfId="37203" xr:uid="{00000000-0005-0000-0000-0000EF900000}"/>
    <cellStyle name="Normal 5 17 30 2 4" xfId="37204" xr:uid="{00000000-0005-0000-0000-0000F0900000}"/>
    <cellStyle name="Normal 5 17 30 2 5" xfId="37205" xr:uid="{00000000-0005-0000-0000-0000F1900000}"/>
    <cellStyle name="Normal 5 17 30 2 6" xfId="37206" xr:uid="{00000000-0005-0000-0000-0000F2900000}"/>
    <cellStyle name="Normal 5 17 30 2 7" xfId="37207" xr:uid="{00000000-0005-0000-0000-0000F3900000}"/>
    <cellStyle name="Normal 5 17 30 2 8" xfId="37208" xr:uid="{00000000-0005-0000-0000-0000F4900000}"/>
    <cellStyle name="Normal 5 17 30 2 9" xfId="37209" xr:uid="{00000000-0005-0000-0000-0000F5900000}"/>
    <cellStyle name="Normal 5 17 30 3" xfId="37210" xr:uid="{00000000-0005-0000-0000-0000F6900000}"/>
    <cellStyle name="Normal 5 17 30 3 10" xfId="37211" xr:uid="{00000000-0005-0000-0000-0000F7900000}"/>
    <cellStyle name="Normal 5 17 30 3 2" xfId="37212" xr:uid="{00000000-0005-0000-0000-0000F8900000}"/>
    <cellStyle name="Normal 5 17 30 3 3" xfId="37213" xr:uid="{00000000-0005-0000-0000-0000F9900000}"/>
    <cellStyle name="Normal 5 17 30 3 4" xfId="37214" xr:uid="{00000000-0005-0000-0000-0000FA900000}"/>
    <cellStyle name="Normal 5 17 30 3 5" xfId="37215" xr:uid="{00000000-0005-0000-0000-0000FB900000}"/>
    <cellStyle name="Normal 5 17 30 3 6" xfId="37216" xr:uid="{00000000-0005-0000-0000-0000FC900000}"/>
    <cellStyle name="Normal 5 17 30 3 7" xfId="37217" xr:uid="{00000000-0005-0000-0000-0000FD900000}"/>
    <cellStyle name="Normal 5 17 30 3 8" xfId="37218" xr:uid="{00000000-0005-0000-0000-0000FE900000}"/>
    <cellStyle name="Normal 5 17 30 3 9" xfId="37219" xr:uid="{00000000-0005-0000-0000-0000FF900000}"/>
    <cellStyle name="Normal 5 17 30 4" xfId="37220" xr:uid="{00000000-0005-0000-0000-000000910000}"/>
    <cellStyle name="Normal 5 17 30 4 10" xfId="37221" xr:uid="{00000000-0005-0000-0000-000001910000}"/>
    <cellStyle name="Normal 5 17 30 4 2" xfId="37222" xr:uid="{00000000-0005-0000-0000-000002910000}"/>
    <cellStyle name="Normal 5 17 30 4 3" xfId="37223" xr:uid="{00000000-0005-0000-0000-000003910000}"/>
    <cellStyle name="Normal 5 17 30 4 4" xfId="37224" xr:uid="{00000000-0005-0000-0000-000004910000}"/>
    <cellStyle name="Normal 5 17 30 4 5" xfId="37225" xr:uid="{00000000-0005-0000-0000-000005910000}"/>
    <cellStyle name="Normal 5 17 30 4 6" xfId="37226" xr:uid="{00000000-0005-0000-0000-000006910000}"/>
    <cellStyle name="Normal 5 17 30 4 7" xfId="37227" xr:uid="{00000000-0005-0000-0000-000007910000}"/>
    <cellStyle name="Normal 5 17 30 4 8" xfId="37228" xr:uid="{00000000-0005-0000-0000-000008910000}"/>
    <cellStyle name="Normal 5 17 30 4 9" xfId="37229" xr:uid="{00000000-0005-0000-0000-000009910000}"/>
    <cellStyle name="Normal 5 17 30 5" xfId="37230" xr:uid="{00000000-0005-0000-0000-00000A910000}"/>
    <cellStyle name="Normal 5 17 30 5 10" xfId="37231" xr:uid="{00000000-0005-0000-0000-00000B910000}"/>
    <cellStyle name="Normal 5 17 30 5 2" xfId="37232" xr:uid="{00000000-0005-0000-0000-00000C910000}"/>
    <cellStyle name="Normal 5 17 30 5 3" xfId="37233" xr:uid="{00000000-0005-0000-0000-00000D910000}"/>
    <cellStyle name="Normal 5 17 30 5 4" xfId="37234" xr:uid="{00000000-0005-0000-0000-00000E910000}"/>
    <cellStyle name="Normal 5 17 30 5 5" xfId="37235" xr:uid="{00000000-0005-0000-0000-00000F910000}"/>
    <cellStyle name="Normal 5 17 30 5 6" xfId="37236" xr:uid="{00000000-0005-0000-0000-000010910000}"/>
    <cellStyle name="Normal 5 17 30 5 7" xfId="37237" xr:uid="{00000000-0005-0000-0000-000011910000}"/>
    <cellStyle name="Normal 5 17 30 5 8" xfId="37238" xr:uid="{00000000-0005-0000-0000-000012910000}"/>
    <cellStyle name="Normal 5 17 30 5 9" xfId="37239" xr:uid="{00000000-0005-0000-0000-000013910000}"/>
    <cellStyle name="Normal 5 17 30 6" xfId="37240" xr:uid="{00000000-0005-0000-0000-000014910000}"/>
    <cellStyle name="Normal 5 17 30 7" xfId="37241" xr:uid="{00000000-0005-0000-0000-000015910000}"/>
    <cellStyle name="Normal 5 17 30 8" xfId="37242" xr:uid="{00000000-0005-0000-0000-000016910000}"/>
    <cellStyle name="Normal 5 17 30 9" xfId="37243" xr:uid="{00000000-0005-0000-0000-000017910000}"/>
    <cellStyle name="Normal 5 17 31" xfId="37244" xr:uid="{00000000-0005-0000-0000-000018910000}"/>
    <cellStyle name="Normal 5 17 31 10" xfId="37245" xr:uid="{00000000-0005-0000-0000-000019910000}"/>
    <cellStyle name="Normal 5 17 31 11" xfId="37246" xr:uid="{00000000-0005-0000-0000-00001A910000}"/>
    <cellStyle name="Normal 5 17 31 12" xfId="37247" xr:uid="{00000000-0005-0000-0000-00001B910000}"/>
    <cellStyle name="Normal 5 17 31 13" xfId="37248" xr:uid="{00000000-0005-0000-0000-00001C910000}"/>
    <cellStyle name="Normal 5 17 31 14" xfId="37249" xr:uid="{00000000-0005-0000-0000-00001D910000}"/>
    <cellStyle name="Normal 5 17 31 2" xfId="37250" xr:uid="{00000000-0005-0000-0000-00001E910000}"/>
    <cellStyle name="Normal 5 17 31 2 10" xfId="37251" xr:uid="{00000000-0005-0000-0000-00001F910000}"/>
    <cellStyle name="Normal 5 17 31 2 2" xfId="37252" xr:uid="{00000000-0005-0000-0000-000020910000}"/>
    <cellStyle name="Normal 5 17 31 2 3" xfId="37253" xr:uid="{00000000-0005-0000-0000-000021910000}"/>
    <cellStyle name="Normal 5 17 31 2 4" xfId="37254" xr:uid="{00000000-0005-0000-0000-000022910000}"/>
    <cellStyle name="Normal 5 17 31 2 5" xfId="37255" xr:uid="{00000000-0005-0000-0000-000023910000}"/>
    <cellStyle name="Normal 5 17 31 2 6" xfId="37256" xr:uid="{00000000-0005-0000-0000-000024910000}"/>
    <cellStyle name="Normal 5 17 31 2 7" xfId="37257" xr:uid="{00000000-0005-0000-0000-000025910000}"/>
    <cellStyle name="Normal 5 17 31 2 8" xfId="37258" xr:uid="{00000000-0005-0000-0000-000026910000}"/>
    <cellStyle name="Normal 5 17 31 2 9" xfId="37259" xr:uid="{00000000-0005-0000-0000-000027910000}"/>
    <cellStyle name="Normal 5 17 31 3" xfId="37260" xr:uid="{00000000-0005-0000-0000-000028910000}"/>
    <cellStyle name="Normal 5 17 31 3 10" xfId="37261" xr:uid="{00000000-0005-0000-0000-000029910000}"/>
    <cellStyle name="Normal 5 17 31 3 2" xfId="37262" xr:uid="{00000000-0005-0000-0000-00002A910000}"/>
    <cellStyle name="Normal 5 17 31 3 3" xfId="37263" xr:uid="{00000000-0005-0000-0000-00002B910000}"/>
    <cellStyle name="Normal 5 17 31 3 4" xfId="37264" xr:uid="{00000000-0005-0000-0000-00002C910000}"/>
    <cellStyle name="Normal 5 17 31 3 5" xfId="37265" xr:uid="{00000000-0005-0000-0000-00002D910000}"/>
    <cellStyle name="Normal 5 17 31 3 6" xfId="37266" xr:uid="{00000000-0005-0000-0000-00002E910000}"/>
    <cellStyle name="Normal 5 17 31 3 7" xfId="37267" xr:uid="{00000000-0005-0000-0000-00002F910000}"/>
    <cellStyle name="Normal 5 17 31 3 8" xfId="37268" xr:uid="{00000000-0005-0000-0000-000030910000}"/>
    <cellStyle name="Normal 5 17 31 3 9" xfId="37269" xr:uid="{00000000-0005-0000-0000-000031910000}"/>
    <cellStyle name="Normal 5 17 31 4" xfId="37270" xr:uid="{00000000-0005-0000-0000-000032910000}"/>
    <cellStyle name="Normal 5 17 31 4 10" xfId="37271" xr:uid="{00000000-0005-0000-0000-000033910000}"/>
    <cellStyle name="Normal 5 17 31 4 2" xfId="37272" xr:uid="{00000000-0005-0000-0000-000034910000}"/>
    <cellStyle name="Normal 5 17 31 4 3" xfId="37273" xr:uid="{00000000-0005-0000-0000-000035910000}"/>
    <cellStyle name="Normal 5 17 31 4 4" xfId="37274" xr:uid="{00000000-0005-0000-0000-000036910000}"/>
    <cellStyle name="Normal 5 17 31 4 5" xfId="37275" xr:uid="{00000000-0005-0000-0000-000037910000}"/>
    <cellStyle name="Normal 5 17 31 4 6" xfId="37276" xr:uid="{00000000-0005-0000-0000-000038910000}"/>
    <cellStyle name="Normal 5 17 31 4 7" xfId="37277" xr:uid="{00000000-0005-0000-0000-000039910000}"/>
    <cellStyle name="Normal 5 17 31 4 8" xfId="37278" xr:uid="{00000000-0005-0000-0000-00003A910000}"/>
    <cellStyle name="Normal 5 17 31 4 9" xfId="37279" xr:uid="{00000000-0005-0000-0000-00003B910000}"/>
    <cellStyle name="Normal 5 17 31 5" xfId="37280" xr:uid="{00000000-0005-0000-0000-00003C910000}"/>
    <cellStyle name="Normal 5 17 31 5 10" xfId="37281" xr:uid="{00000000-0005-0000-0000-00003D910000}"/>
    <cellStyle name="Normal 5 17 31 5 2" xfId="37282" xr:uid="{00000000-0005-0000-0000-00003E910000}"/>
    <cellStyle name="Normal 5 17 31 5 3" xfId="37283" xr:uid="{00000000-0005-0000-0000-00003F910000}"/>
    <cellStyle name="Normal 5 17 31 5 4" xfId="37284" xr:uid="{00000000-0005-0000-0000-000040910000}"/>
    <cellStyle name="Normal 5 17 31 5 5" xfId="37285" xr:uid="{00000000-0005-0000-0000-000041910000}"/>
    <cellStyle name="Normal 5 17 31 5 6" xfId="37286" xr:uid="{00000000-0005-0000-0000-000042910000}"/>
    <cellStyle name="Normal 5 17 31 5 7" xfId="37287" xr:uid="{00000000-0005-0000-0000-000043910000}"/>
    <cellStyle name="Normal 5 17 31 5 8" xfId="37288" xr:uid="{00000000-0005-0000-0000-000044910000}"/>
    <cellStyle name="Normal 5 17 31 5 9" xfId="37289" xr:uid="{00000000-0005-0000-0000-000045910000}"/>
    <cellStyle name="Normal 5 17 31 6" xfId="37290" xr:uid="{00000000-0005-0000-0000-000046910000}"/>
    <cellStyle name="Normal 5 17 31 7" xfId="37291" xr:uid="{00000000-0005-0000-0000-000047910000}"/>
    <cellStyle name="Normal 5 17 31 8" xfId="37292" xr:uid="{00000000-0005-0000-0000-000048910000}"/>
    <cellStyle name="Normal 5 17 31 9" xfId="37293" xr:uid="{00000000-0005-0000-0000-000049910000}"/>
    <cellStyle name="Normal 5 17 32" xfId="37294" xr:uid="{00000000-0005-0000-0000-00004A910000}"/>
    <cellStyle name="Normal 5 17 32 10" xfId="37295" xr:uid="{00000000-0005-0000-0000-00004B910000}"/>
    <cellStyle name="Normal 5 17 32 11" xfId="37296" xr:uid="{00000000-0005-0000-0000-00004C910000}"/>
    <cellStyle name="Normal 5 17 32 12" xfId="37297" xr:uid="{00000000-0005-0000-0000-00004D910000}"/>
    <cellStyle name="Normal 5 17 32 13" xfId="37298" xr:uid="{00000000-0005-0000-0000-00004E910000}"/>
    <cellStyle name="Normal 5 17 32 14" xfId="37299" xr:uid="{00000000-0005-0000-0000-00004F910000}"/>
    <cellStyle name="Normal 5 17 32 2" xfId="37300" xr:uid="{00000000-0005-0000-0000-000050910000}"/>
    <cellStyle name="Normal 5 17 32 2 10" xfId="37301" xr:uid="{00000000-0005-0000-0000-000051910000}"/>
    <cellStyle name="Normal 5 17 32 2 2" xfId="37302" xr:uid="{00000000-0005-0000-0000-000052910000}"/>
    <cellStyle name="Normal 5 17 32 2 3" xfId="37303" xr:uid="{00000000-0005-0000-0000-000053910000}"/>
    <cellStyle name="Normal 5 17 32 2 4" xfId="37304" xr:uid="{00000000-0005-0000-0000-000054910000}"/>
    <cellStyle name="Normal 5 17 32 2 5" xfId="37305" xr:uid="{00000000-0005-0000-0000-000055910000}"/>
    <cellStyle name="Normal 5 17 32 2 6" xfId="37306" xr:uid="{00000000-0005-0000-0000-000056910000}"/>
    <cellStyle name="Normal 5 17 32 2 7" xfId="37307" xr:uid="{00000000-0005-0000-0000-000057910000}"/>
    <cellStyle name="Normal 5 17 32 2 8" xfId="37308" xr:uid="{00000000-0005-0000-0000-000058910000}"/>
    <cellStyle name="Normal 5 17 32 2 9" xfId="37309" xr:uid="{00000000-0005-0000-0000-000059910000}"/>
    <cellStyle name="Normal 5 17 32 3" xfId="37310" xr:uid="{00000000-0005-0000-0000-00005A910000}"/>
    <cellStyle name="Normal 5 17 32 3 10" xfId="37311" xr:uid="{00000000-0005-0000-0000-00005B910000}"/>
    <cellStyle name="Normal 5 17 32 3 2" xfId="37312" xr:uid="{00000000-0005-0000-0000-00005C910000}"/>
    <cellStyle name="Normal 5 17 32 3 3" xfId="37313" xr:uid="{00000000-0005-0000-0000-00005D910000}"/>
    <cellStyle name="Normal 5 17 32 3 4" xfId="37314" xr:uid="{00000000-0005-0000-0000-00005E910000}"/>
    <cellStyle name="Normal 5 17 32 3 5" xfId="37315" xr:uid="{00000000-0005-0000-0000-00005F910000}"/>
    <cellStyle name="Normal 5 17 32 3 6" xfId="37316" xr:uid="{00000000-0005-0000-0000-000060910000}"/>
    <cellStyle name="Normal 5 17 32 3 7" xfId="37317" xr:uid="{00000000-0005-0000-0000-000061910000}"/>
    <cellStyle name="Normal 5 17 32 3 8" xfId="37318" xr:uid="{00000000-0005-0000-0000-000062910000}"/>
    <cellStyle name="Normal 5 17 32 3 9" xfId="37319" xr:uid="{00000000-0005-0000-0000-000063910000}"/>
    <cellStyle name="Normal 5 17 32 4" xfId="37320" xr:uid="{00000000-0005-0000-0000-000064910000}"/>
    <cellStyle name="Normal 5 17 32 4 10" xfId="37321" xr:uid="{00000000-0005-0000-0000-000065910000}"/>
    <cellStyle name="Normal 5 17 32 4 2" xfId="37322" xr:uid="{00000000-0005-0000-0000-000066910000}"/>
    <cellStyle name="Normal 5 17 32 4 3" xfId="37323" xr:uid="{00000000-0005-0000-0000-000067910000}"/>
    <cellStyle name="Normal 5 17 32 4 4" xfId="37324" xr:uid="{00000000-0005-0000-0000-000068910000}"/>
    <cellStyle name="Normal 5 17 32 4 5" xfId="37325" xr:uid="{00000000-0005-0000-0000-000069910000}"/>
    <cellStyle name="Normal 5 17 32 4 6" xfId="37326" xr:uid="{00000000-0005-0000-0000-00006A910000}"/>
    <cellStyle name="Normal 5 17 32 4 7" xfId="37327" xr:uid="{00000000-0005-0000-0000-00006B910000}"/>
    <cellStyle name="Normal 5 17 32 4 8" xfId="37328" xr:uid="{00000000-0005-0000-0000-00006C910000}"/>
    <cellStyle name="Normal 5 17 32 4 9" xfId="37329" xr:uid="{00000000-0005-0000-0000-00006D910000}"/>
    <cellStyle name="Normal 5 17 32 5" xfId="37330" xr:uid="{00000000-0005-0000-0000-00006E910000}"/>
    <cellStyle name="Normal 5 17 32 5 10" xfId="37331" xr:uid="{00000000-0005-0000-0000-00006F910000}"/>
    <cellStyle name="Normal 5 17 32 5 2" xfId="37332" xr:uid="{00000000-0005-0000-0000-000070910000}"/>
    <cellStyle name="Normal 5 17 32 5 3" xfId="37333" xr:uid="{00000000-0005-0000-0000-000071910000}"/>
    <cellStyle name="Normal 5 17 32 5 4" xfId="37334" xr:uid="{00000000-0005-0000-0000-000072910000}"/>
    <cellStyle name="Normal 5 17 32 5 5" xfId="37335" xr:uid="{00000000-0005-0000-0000-000073910000}"/>
    <cellStyle name="Normal 5 17 32 5 6" xfId="37336" xr:uid="{00000000-0005-0000-0000-000074910000}"/>
    <cellStyle name="Normal 5 17 32 5 7" xfId="37337" xr:uid="{00000000-0005-0000-0000-000075910000}"/>
    <cellStyle name="Normal 5 17 32 5 8" xfId="37338" xr:uid="{00000000-0005-0000-0000-000076910000}"/>
    <cellStyle name="Normal 5 17 32 5 9" xfId="37339" xr:uid="{00000000-0005-0000-0000-000077910000}"/>
    <cellStyle name="Normal 5 17 32 6" xfId="37340" xr:uid="{00000000-0005-0000-0000-000078910000}"/>
    <cellStyle name="Normal 5 17 32 7" xfId="37341" xr:uid="{00000000-0005-0000-0000-000079910000}"/>
    <cellStyle name="Normal 5 17 32 8" xfId="37342" xr:uid="{00000000-0005-0000-0000-00007A910000}"/>
    <cellStyle name="Normal 5 17 32 9" xfId="37343" xr:uid="{00000000-0005-0000-0000-00007B910000}"/>
    <cellStyle name="Normal 5 17 33" xfId="37344" xr:uid="{00000000-0005-0000-0000-00007C910000}"/>
    <cellStyle name="Normal 5 17 33 10" xfId="37345" xr:uid="{00000000-0005-0000-0000-00007D910000}"/>
    <cellStyle name="Normal 5 17 33 11" xfId="37346" xr:uid="{00000000-0005-0000-0000-00007E910000}"/>
    <cellStyle name="Normal 5 17 33 12" xfId="37347" xr:uid="{00000000-0005-0000-0000-00007F910000}"/>
    <cellStyle name="Normal 5 17 33 13" xfId="37348" xr:uid="{00000000-0005-0000-0000-000080910000}"/>
    <cellStyle name="Normal 5 17 33 14" xfId="37349" xr:uid="{00000000-0005-0000-0000-000081910000}"/>
    <cellStyle name="Normal 5 17 33 2" xfId="37350" xr:uid="{00000000-0005-0000-0000-000082910000}"/>
    <cellStyle name="Normal 5 17 33 2 10" xfId="37351" xr:uid="{00000000-0005-0000-0000-000083910000}"/>
    <cellStyle name="Normal 5 17 33 2 2" xfId="37352" xr:uid="{00000000-0005-0000-0000-000084910000}"/>
    <cellStyle name="Normal 5 17 33 2 3" xfId="37353" xr:uid="{00000000-0005-0000-0000-000085910000}"/>
    <cellStyle name="Normal 5 17 33 2 4" xfId="37354" xr:uid="{00000000-0005-0000-0000-000086910000}"/>
    <cellStyle name="Normal 5 17 33 2 5" xfId="37355" xr:uid="{00000000-0005-0000-0000-000087910000}"/>
    <cellStyle name="Normal 5 17 33 2 6" xfId="37356" xr:uid="{00000000-0005-0000-0000-000088910000}"/>
    <cellStyle name="Normal 5 17 33 2 7" xfId="37357" xr:uid="{00000000-0005-0000-0000-000089910000}"/>
    <cellStyle name="Normal 5 17 33 2 8" xfId="37358" xr:uid="{00000000-0005-0000-0000-00008A910000}"/>
    <cellStyle name="Normal 5 17 33 2 9" xfId="37359" xr:uid="{00000000-0005-0000-0000-00008B910000}"/>
    <cellStyle name="Normal 5 17 33 3" xfId="37360" xr:uid="{00000000-0005-0000-0000-00008C910000}"/>
    <cellStyle name="Normal 5 17 33 3 10" xfId="37361" xr:uid="{00000000-0005-0000-0000-00008D910000}"/>
    <cellStyle name="Normal 5 17 33 3 2" xfId="37362" xr:uid="{00000000-0005-0000-0000-00008E910000}"/>
    <cellStyle name="Normal 5 17 33 3 3" xfId="37363" xr:uid="{00000000-0005-0000-0000-00008F910000}"/>
    <cellStyle name="Normal 5 17 33 3 4" xfId="37364" xr:uid="{00000000-0005-0000-0000-000090910000}"/>
    <cellStyle name="Normal 5 17 33 3 5" xfId="37365" xr:uid="{00000000-0005-0000-0000-000091910000}"/>
    <cellStyle name="Normal 5 17 33 3 6" xfId="37366" xr:uid="{00000000-0005-0000-0000-000092910000}"/>
    <cellStyle name="Normal 5 17 33 3 7" xfId="37367" xr:uid="{00000000-0005-0000-0000-000093910000}"/>
    <cellStyle name="Normal 5 17 33 3 8" xfId="37368" xr:uid="{00000000-0005-0000-0000-000094910000}"/>
    <cellStyle name="Normal 5 17 33 3 9" xfId="37369" xr:uid="{00000000-0005-0000-0000-000095910000}"/>
    <cellStyle name="Normal 5 17 33 4" xfId="37370" xr:uid="{00000000-0005-0000-0000-000096910000}"/>
    <cellStyle name="Normal 5 17 33 4 10" xfId="37371" xr:uid="{00000000-0005-0000-0000-000097910000}"/>
    <cellStyle name="Normal 5 17 33 4 2" xfId="37372" xr:uid="{00000000-0005-0000-0000-000098910000}"/>
    <cellStyle name="Normal 5 17 33 4 3" xfId="37373" xr:uid="{00000000-0005-0000-0000-000099910000}"/>
    <cellStyle name="Normal 5 17 33 4 4" xfId="37374" xr:uid="{00000000-0005-0000-0000-00009A910000}"/>
    <cellStyle name="Normal 5 17 33 4 5" xfId="37375" xr:uid="{00000000-0005-0000-0000-00009B910000}"/>
    <cellStyle name="Normal 5 17 33 4 6" xfId="37376" xr:uid="{00000000-0005-0000-0000-00009C910000}"/>
    <cellStyle name="Normal 5 17 33 4 7" xfId="37377" xr:uid="{00000000-0005-0000-0000-00009D910000}"/>
    <cellStyle name="Normal 5 17 33 4 8" xfId="37378" xr:uid="{00000000-0005-0000-0000-00009E910000}"/>
    <cellStyle name="Normal 5 17 33 4 9" xfId="37379" xr:uid="{00000000-0005-0000-0000-00009F910000}"/>
    <cellStyle name="Normal 5 17 33 5" xfId="37380" xr:uid="{00000000-0005-0000-0000-0000A0910000}"/>
    <cellStyle name="Normal 5 17 33 5 10" xfId="37381" xr:uid="{00000000-0005-0000-0000-0000A1910000}"/>
    <cellStyle name="Normal 5 17 33 5 2" xfId="37382" xr:uid="{00000000-0005-0000-0000-0000A2910000}"/>
    <cellStyle name="Normal 5 17 33 5 3" xfId="37383" xr:uid="{00000000-0005-0000-0000-0000A3910000}"/>
    <cellStyle name="Normal 5 17 33 5 4" xfId="37384" xr:uid="{00000000-0005-0000-0000-0000A4910000}"/>
    <cellStyle name="Normal 5 17 33 5 5" xfId="37385" xr:uid="{00000000-0005-0000-0000-0000A5910000}"/>
    <cellStyle name="Normal 5 17 33 5 6" xfId="37386" xr:uid="{00000000-0005-0000-0000-0000A6910000}"/>
    <cellStyle name="Normal 5 17 33 5 7" xfId="37387" xr:uid="{00000000-0005-0000-0000-0000A7910000}"/>
    <cellStyle name="Normal 5 17 33 5 8" xfId="37388" xr:uid="{00000000-0005-0000-0000-0000A8910000}"/>
    <cellStyle name="Normal 5 17 33 5 9" xfId="37389" xr:uid="{00000000-0005-0000-0000-0000A9910000}"/>
    <cellStyle name="Normal 5 17 33 6" xfId="37390" xr:uid="{00000000-0005-0000-0000-0000AA910000}"/>
    <cellStyle name="Normal 5 17 33 7" xfId="37391" xr:uid="{00000000-0005-0000-0000-0000AB910000}"/>
    <cellStyle name="Normal 5 17 33 8" xfId="37392" xr:uid="{00000000-0005-0000-0000-0000AC910000}"/>
    <cellStyle name="Normal 5 17 33 9" xfId="37393" xr:uid="{00000000-0005-0000-0000-0000AD910000}"/>
    <cellStyle name="Normal 5 17 34" xfId="37394" xr:uid="{00000000-0005-0000-0000-0000AE910000}"/>
    <cellStyle name="Normal 5 17 34 10" xfId="37395" xr:uid="{00000000-0005-0000-0000-0000AF910000}"/>
    <cellStyle name="Normal 5 17 34 11" xfId="37396" xr:uid="{00000000-0005-0000-0000-0000B0910000}"/>
    <cellStyle name="Normal 5 17 34 12" xfId="37397" xr:uid="{00000000-0005-0000-0000-0000B1910000}"/>
    <cellStyle name="Normal 5 17 34 13" xfId="37398" xr:uid="{00000000-0005-0000-0000-0000B2910000}"/>
    <cellStyle name="Normal 5 17 34 14" xfId="37399" xr:uid="{00000000-0005-0000-0000-0000B3910000}"/>
    <cellStyle name="Normal 5 17 34 2" xfId="37400" xr:uid="{00000000-0005-0000-0000-0000B4910000}"/>
    <cellStyle name="Normal 5 17 34 2 10" xfId="37401" xr:uid="{00000000-0005-0000-0000-0000B5910000}"/>
    <cellStyle name="Normal 5 17 34 2 2" xfId="37402" xr:uid="{00000000-0005-0000-0000-0000B6910000}"/>
    <cellStyle name="Normal 5 17 34 2 3" xfId="37403" xr:uid="{00000000-0005-0000-0000-0000B7910000}"/>
    <cellStyle name="Normal 5 17 34 2 4" xfId="37404" xr:uid="{00000000-0005-0000-0000-0000B8910000}"/>
    <cellStyle name="Normal 5 17 34 2 5" xfId="37405" xr:uid="{00000000-0005-0000-0000-0000B9910000}"/>
    <cellStyle name="Normal 5 17 34 2 6" xfId="37406" xr:uid="{00000000-0005-0000-0000-0000BA910000}"/>
    <cellStyle name="Normal 5 17 34 2 7" xfId="37407" xr:uid="{00000000-0005-0000-0000-0000BB910000}"/>
    <cellStyle name="Normal 5 17 34 2 8" xfId="37408" xr:uid="{00000000-0005-0000-0000-0000BC910000}"/>
    <cellStyle name="Normal 5 17 34 2 9" xfId="37409" xr:uid="{00000000-0005-0000-0000-0000BD910000}"/>
    <cellStyle name="Normal 5 17 34 3" xfId="37410" xr:uid="{00000000-0005-0000-0000-0000BE910000}"/>
    <cellStyle name="Normal 5 17 34 3 10" xfId="37411" xr:uid="{00000000-0005-0000-0000-0000BF910000}"/>
    <cellStyle name="Normal 5 17 34 3 2" xfId="37412" xr:uid="{00000000-0005-0000-0000-0000C0910000}"/>
    <cellStyle name="Normal 5 17 34 3 3" xfId="37413" xr:uid="{00000000-0005-0000-0000-0000C1910000}"/>
    <cellStyle name="Normal 5 17 34 3 4" xfId="37414" xr:uid="{00000000-0005-0000-0000-0000C2910000}"/>
    <cellStyle name="Normal 5 17 34 3 5" xfId="37415" xr:uid="{00000000-0005-0000-0000-0000C3910000}"/>
    <cellStyle name="Normal 5 17 34 3 6" xfId="37416" xr:uid="{00000000-0005-0000-0000-0000C4910000}"/>
    <cellStyle name="Normal 5 17 34 3 7" xfId="37417" xr:uid="{00000000-0005-0000-0000-0000C5910000}"/>
    <cellStyle name="Normal 5 17 34 3 8" xfId="37418" xr:uid="{00000000-0005-0000-0000-0000C6910000}"/>
    <cellStyle name="Normal 5 17 34 3 9" xfId="37419" xr:uid="{00000000-0005-0000-0000-0000C7910000}"/>
    <cellStyle name="Normal 5 17 34 4" xfId="37420" xr:uid="{00000000-0005-0000-0000-0000C8910000}"/>
    <cellStyle name="Normal 5 17 34 4 10" xfId="37421" xr:uid="{00000000-0005-0000-0000-0000C9910000}"/>
    <cellStyle name="Normal 5 17 34 4 2" xfId="37422" xr:uid="{00000000-0005-0000-0000-0000CA910000}"/>
    <cellStyle name="Normal 5 17 34 4 3" xfId="37423" xr:uid="{00000000-0005-0000-0000-0000CB910000}"/>
    <cellStyle name="Normal 5 17 34 4 4" xfId="37424" xr:uid="{00000000-0005-0000-0000-0000CC910000}"/>
    <cellStyle name="Normal 5 17 34 4 5" xfId="37425" xr:uid="{00000000-0005-0000-0000-0000CD910000}"/>
    <cellStyle name="Normal 5 17 34 4 6" xfId="37426" xr:uid="{00000000-0005-0000-0000-0000CE910000}"/>
    <cellStyle name="Normal 5 17 34 4 7" xfId="37427" xr:uid="{00000000-0005-0000-0000-0000CF910000}"/>
    <cellStyle name="Normal 5 17 34 4 8" xfId="37428" xr:uid="{00000000-0005-0000-0000-0000D0910000}"/>
    <cellStyle name="Normal 5 17 34 4 9" xfId="37429" xr:uid="{00000000-0005-0000-0000-0000D1910000}"/>
    <cellStyle name="Normal 5 17 34 5" xfId="37430" xr:uid="{00000000-0005-0000-0000-0000D2910000}"/>
    <cellStyle name="Normal 5 17 34 5 10" xfId="37431" xr:uid="{00000000-0005-0000-0000-0000D3910000}"/>
    <cellStyle name="Normal 5 17 34 5 2" xfId="37432" xr:uid="{00000000-0005-0000-0000-0000D4910000}"/>
    <cellStyle name="Normal 5 17 34 5 3" xfId="37433" xr:uid="{00000000-0005-0000-0000-0000D5910000}"/>
    <cellStyle name="Normal 5 17 34 5 4" xfId="37434" xr:uid="{00000000-0005-0000-0000-0000D6910000}"/>
    <cellStyle name="Normal 5 17 34 5 5" xfId="37435" xr:uid="{00000000-0005-0000-0000-0000D7910000}"/>
    <cellStyle name="Normal 5 17 34 5 6" xfId="37436" xr:uid="{00000000-0005-0000-0000-0000D8910000}"/>
    <cellStyle name="Normal 5 17 34 5 7" xfId="37437" xr:uid="{00000000-0005-0000-0000-0000D9910000}"/>
    <cellStyle name="Normal 5 17 34 5 8" xfId="37438" xr:uid="{00000000-0005-0000-0000-0000DA910000}"/>
    <cellStyle name="Normal 5 17 34 5 9" xfId="37439" xr:uid="{00000000-0005-0000-0000-0000DB910000}"/>
    <cellStyle name="Normal 5 17 34 6" xfId="37440" xr:uid="{00000000-0005-0000-0000-0000DC910000}"/>
    <cellStyle name="Normal 5 17 34 7" xfId="37441" xr:uid="{00000000-0005-0000-0000-0000DD910000}"/>
    <cellStyle name="Normal 5 17 34 8" xfId="37442" xr:uid="{00000000-0005-0000-0000-0000DE910000}"/>
    <cellStyle name="Normal 5 17 34 9" xfId="37443" xr:uid="{00000000-0005-0000-0000-0000DF910000}"/>
    <cellStyle name="Normal 5 17 35" xfId="37444" xr:uid="{00000000-0005-0000-0000-0000E0910000}"/>
    <cellStyle name="Normal 5 17 35 10" xfId="37445" xr:uid="{00000000-0005-0000-0000-0000E1910000}"/>
    <cellStyle name="Normal 5 17 35 2" xfId="37446" xr:uid="{00000000-0005-0000-0000-0000E2910000}"/>
    <cellStyle name="Normal 5 17 35 3" xfId="37447" xr:uid="{00000000-0005-0000-0000-0000E3910000}"/>
    <cellStyle name="Normal 5 17 35 4" xfId="37448" xr:uid="{00000000-0005-0000-0000-0000E4910000}"/>
    <cellStyle name="Normal 5 17 35 5" xfId="37449" xr:uid="{00000000-0005-0000-0000-0000E5910000}"/>
    <cellStyle name="Normal 5 17 35 6" xfId="37450" xr:uid="{00000000-0005-0000-0000-0000E6910000}"/>
    <cellStyle name="Normal 5 17 35 7" xfId="37451" xr:uid="{00000000-0005-0000-0000-0000E7910000}"/>
    <cellStyle name="Normal 5 17 35 8" xfId="37452" xr:uid="{00000000-0005-0000-0000-0000E8910000}"/>
    <cellStyle name="Normal 5 17 35 9" xfId="37453" xr:uid="{00000000-0005-0000-0000-0000E9910000}"/>
    <cellStyle name="Normal 5 17 36" xfId="37454" xr:uid="{00000000-0005-0000-0000-0000EA910000}"/>
    <cellStyle name="Normal 5 17 36 10" xfId="37455" xr:uid="{00000000-0005-0000-0000-0000EB910000}"/>
    <cellStyle name="Normal 5 17 36 2" xfId="37456" xr:uid="{00000000-0005-0000-0000-0000EC910000}"/>
    <cellStyle name="Normal 5 17 36 3" xfId="37457" xr:uid="{00000000-0005-0000-0000-0000ED910000}"/>
    <cellStyle name="Normal 5 17 36 4" xfId="37458" xr:uid="{00000000-0005-0000-0000-0000EE910000}"/>
    <cellStyle name="Normal 5 17 36 5" xfId="37459" xr:uid="{00000000-0005-0000-0000-0000EF910000}"/>
    <cellStyle name="Normal 5 17 36 6" xfId="37460" xr:uid="{00000000-0005-0000-0000-0000F0910000}"/>
    <cellStyle name="Normal 5 17 36 7" xfId="37461" xr:uid="{00000000-0005-0000-0000-0000F1910000}"/>
    <cellStyle name="Normal 5 17 36 8" xfId="37462" xr:uid="{00000000-0005-0000-0000-0000F2910000}"/>
    <cellStyle name="Normal 5 17 36 9" xfId="37463" xr:uid="{00000000-0005-0000-0000-0000F3910000}"/>
    <cellStyle name="Normal 5 17 37" xfId="37464" xr:uid="{00000000-0005-0000-0000-0000F4910000}"/>
    <cellStyle name="Normal 5 17 37 10" xfId="37465" xr:uid="{00000000-0005-0000-0000-0000F5910000}"/>
    <cellStyle name="Normal 5 17 37 2" xfId="37466" xr:uid="{00000000-0005-0000-0000-0000F6910000}"/>
    <cellStyle name="Normal 5 17 37 3" xfId="37467" xr:uid="{00000000-0005-0000-0000-0000F7910000}"/>
    <cellStyle name="Normal 5 17 37 4" xfId="37468" xr:uid="{00000000-0005-0000-0000-0000F8910000}"/>
    <cellStyle name="Normal 5 17 37 5" xfId="37469" xr:uid="{00000000-0005-0000-0000-0000F9910000}"/>
    <cellStyle name="Normal 5 17 37 6" xfId="37470" xr:uid="{00000000-0005-0000-0000-0000FA910000}"/>
    <cellStyle name="Normal 5 17 37 7" xfId="37471" xr:uid="{00000000-0005-0000-0000-0000FB910000}"/>
    <cellStyle name="Normal 5 17 37 8" xfId="37472" xr:uid="{00000000-0005-0000-0000-0000FC910000}"/>
    <cellStyle name="Normal 5 17 37 9" xfId="37473" xr:uid="{00000000-0005-0000-0000-0000FD910000}"/>
    <cellStyle name="Normal 5 17 38" xfId="37474" xr:uid="{00000000-0005-0000-0000-0000FE910000}"/>
    <cellStyle name="Normal 5 17 38 10" xfId="37475" xr:uid="{00000000-0005-0000-0000-0000FF910000}"/>
    <cellStyle name="Normal 5 17 38 2" xfId="37476" xr:uid="{00000000-0005-0000-0000-000000920000}"/>
    <cellStyle name="Normal 5 17 38 3" xfId="37477" xr:uid="{00000000-0005-0000-0000-000001920000}"/>
    <cellStyle name="Normal 5 17 38 4" xfId="37478" xr:uid="{00000000-0005-0000-0000-000002920000}"/>
    <cellStyle name="Normal 5 17 38 5" xfId="37479" xr:uid="{00000000-0005-0000-0000-000003920000}"/>
    <cellStyle name="Normal 5 17 38 6" xfId="37480" xr:uid="{00000000-0005-0000-0000-000004920000}"/>
    <cellStyle name="Normal 5 17 38 7" xfId="37481" xr:uid="{00000000-0005-0000-0000-000005920000}"/>
    <cellStyle name="Normal 5 17 38 8" xfId="37482" xr:uid="{00000000-0005-0000-0000-000006920000}"/>
    <cellStyle name="Normal 5 17 38 9" xfId="37483" xr:uid="{00000000-0005-0000-0000-000007920000}"/>
    <cellStyle name="Normal 5 17 39" xfId="37484" xr:uid="{00000000-0005-0000-0000-000008920000}"/>
    <cellStyle name="Normal 5 17 4" xfId="37485" xr:uid="{00000000-0005-0000-0000-000009920000}"/>
    <cellStyle name="Normal 5 17 4 10" xfId="37486" xr:uid="{00000000-0005-0000-0000-00000A920000}"/>
    <cellStyle name="Normal 5 17 4 11" xfId="37487" xr:uid="{00000000-0005-0000-0000-00000B920000}"/>
    <cellStyle name="Normal 5 17 4 12" xfId="37488" xr:uid="{00000000-0005-0000-0000-00000C920000}"/>
    <cellStyle name="Normal 5 17 4 13" xfId="37489" xr:uid="{00000000-0005-0000-0000-00000D920000}"/>
    <cellStyle name="Normal 5 17 4 14" xfId="37490" xr:uid="{00000000-0005-0000-0000-00000E920000}"/>
    <cellStyle name="Normal 5 17 4 2" xfId="37491" xr:uid="{00000000-0005-0000-0000-00000F920000}"/>
    <cellStyle name="Normal 5 17 4 2 10" xfId="37492" xr:uid="{00000000-0005-0000-0000-000010920000}"/>
    <cellStyle name="Normal 5 17 4 2 2" xfId="37493" xr:uid="{00000000-0005-0000-0000-000011920000}"/>
    <cellStyle name="Normal 5 17 4 2 3" xfId="37494" xr:uid="{00000000-0005-0000-0000-000012920000}"/>
    <cellStyle name="Normal 5 17 4 2 4" xfId="37495" xr:uid="{00000000-0005-0000-0000-000013920000}"/>
    <cellStyle name="Normal 5 17 4 2 5" xfId="37496" xr:uid="{00000000-0005-0000-0000-000014920000}"/>
    <cellStyle name="Normal 5 17 4 2 6" xfId="37497" xr:uid="{00000000-0005-0000-0000-000015920000}"/>
    <cellStyle name="Normal 5 17 4 2 7" xfId="37498" xr:uid="{00000000-0005-0000-0000-000016920000}"/>
    <cellStyle name="Normal 5 17 4 2 8" xfId="37499" xr:uid="{00000000-0005-0000-0000-000017920000}"/>
    <cellStyle name="Normal 5 17 4 2 9" xfId="37500" xr:uid="{00000000-0005-0000-0000-000018920000}"/>
    <cellStyle name="Normal 5 17 4 3" xfId="37501" xr:uid="{00000000-0005-0000-0000-000019920000}"/>
    <cellStyle name="Normal 5 17 4 3 10" xfId="37502" xr:uid="{00000000-0005-0000-0000-00001A920000}"/>
    <cellStyle name="Normal 5 17 4 3 2" xfId="37503" xr:uid="{00000000-0005-0000-0000-00001B920000}"/>
    <cellStyle name="Normal 5 17 4 3 3" xfId="37504" xr:uid="{00000000-0005-0000-0000-00001C920000}"/>
    <cellStyle name="Normal 5 17 4 3 4" xfId="37505" xr:uid="{00000000-0005-0000-0000-00001D920000}"/>
    <cellStyle name="Normal 5 17 4 3 5" xfId="37506" xr:uid="{00000000-0005-0000-0000-00001E920000}"/>
    <cellStyle name="Normal 5 17 4 3 6" xfId="37507" xr:uid="{00000000-0005-0000-0000-00001F920000}"/>
    <cellStyle name="Normal 5 17 4 3 7" xfId="37508" xr:uid="{00000000-0005-0000-0000-000020920000}"/>
    <cellStyle name="Normal 5 17 4 3 8" xfId="37509" xr:uid="{00000000-0005-0000-0000-000021920000}"/>
    <cellStyle name="Normal 5 17 4 3 9" xfId="37510" xr:uid="{00000000-0005-0000-0000-000022920000}"/>
    <cellStyle name="Normal 5 17 4 4" xfId="37511" xr:uid="{00000000-0005-0000-0000-000023920000}"/>
    <cellStyle name="Normal 5 17 4 4 10" xfId="37512" xr:uid="{00000000-0005-0000-0000-000024920000}"/>
    <cellStyle name="Normal 5 17 4 4 2" xfId="37513" xr:uid="{00000000-0005-0000-0000-000025920000}"/>
    <cellStyle name="Normal 5 17 4 4 3" xfId="37514" xr:uid="{00000000-0005-0000-0000-000026920000}"/>
    <cellStyle name="Normal 5 17 4 4 4" xfId="37515" xr:uid="{00000000-0005-0000-0000-000027920000}"/>
    <cellStyle name="Normal 5 17 4 4 5" xfId="37516" xr:uid="{00000000-0005-0000-0000-000028920000}"/>
    <cellStyle name="Normal 5 17 4 4 6" xfId="37517" xr:uid="{00000000-0005-0000-0000-000029920000}"/>
    <cellStyle name="Normal 5 17 4 4 7" xfId="37518" xr:uid="{00000000-0005-0000-0000-00002A920000}"/>
    <cellStyle name="Normal 5 17 4 4 8" xfId="37519" xr:uid="{00000000-0005-0000-0000-00002B920000}"/>
    <cellStyle name="Normal 5 17 4 4 9" xfId="37520" xr:uid="{00000000-0005-0000-0000-00002C920000}"/>
    <cellStyle name="Normal 5 17 4 5" xfId="37521" xr:uid="{00000000-0005-0000-0000-00002D920000}"/>
    <cellStyle name="Normal 5 17 4 5 10" xfId="37522" xr:uid="{00000000-0005-0000-0000-00002E920000}"/>
    <cellStyle name="Normal 5 17 4 5 2" xfId="37523" xr:uid="{00000000-0005-0000-0000-00002F920000}"/>
    <cellStyle name="Normal 5 17 4 5 3" xfId="37524" xr:uid="{00000000-0005-0000-0000-000030920000}"/>
    <cellStyle name="Normal 5 17 4 5 4" xfId="37525" xr:uid="{00000000-0005-0000-0000-000031920000}"/>
    <cellStyle name="Normal 5 17 4 5 5" xfId="37526" xr:uid="{00000000-0005-0000-0000-000032920000}"/>
    <cellStyle name="Normal 5 17 4 5 6" xfId="37527" xr:uid="{00000000-0005-0000-0000-000033920000}"/>
    <cellStyle name="Normal 5 17 4 5 7" xfId="37528" xr:uid="{00000000-0005-0000-0000-000034920000}"/>
    <cellStyle name="Normal 5 17 4 5 8" xfId="37529" xr:uid="{00000000-0005-0000-0000-000035920000}"/>
    <cellStyle name="Normal 5 17 4 5 9" xfId="37530" xr:uid="{00000000-0005-0000-0000-000036920000}"/>
    <cellStyle name="Normal 5 17 4 6" xfId="37531" xr:uid="{00000000-0005-0000-0000-000037920000}"/>
    <cellStyle name="Normal 5 17 4 7" xfId="37532" xr:uid="{00000000-0005-0000-0000-000038920000}"/>
    <cellStyle name="Normal 5 17 4 8" xfId="37533" xr:uid="{00000000-0005-0000-0000-000039920000}"/>
    <cellStyle name="Normal 5 17 4 9" xfId="37534" xr:uid="{00000000-0005-0000-0000-00003A920000}"/>
    <cellStyle name="Normal 5 17 40" xfId="37535" xr:uid="{00000000-0005-0000-0000-00003B920000}"/>
    <cellStyle name="Normal 5 17 41" xfId="37536" xr:uid="{00000000-0005-0000-0000-00003C920000}"/>
    <cellStyle name="Normal 5 17 42" xfId="37537" xr:uid="{00000000-0005-0000-0000-00003D920000}"/>
    <cellStyle name="Normal 5 17 43" xfId="37538" xr:uid="{00000000-0005-0000-0000-00003E920000}"/>
    <cellStyle name="Normal 5 17 44" xfId="37539" xr:uid="{00000000-0005-0000-0000-00003F920000}"/>
    <cellStyle name="Normal 5 17 45" xfId="37540" xr:uid="{00000000-0005-0000-0000-000040920000}"/>
    <cellStyle name="Normal 5 17 46" xfId="37541" xr:uid="{00000000-0005-0000-0000-000041920000}"/>
    <cellStyle name="Normal 5 17 47" xfId="37542" xr:uid="{00000000-0005-0000-0000-000042920000}"/>
    <cellStyle name="Normal 5 17 48" xfId="37543" xr:uid="{00000000-0005-0000-0000-000043920000}"/>
    <cellStyle name="Normal 5 17 49" xfId="37544" xr:uid="{00000000-0005-0000-0000-000044920000}"/>
    <cellStyle name="Normal 5 17 5" xfId="37545" xr:uid="{00000000-0005-0000-0000-000045920000}"/>
    <cellStyle name="Normal 5 17 5 10" xfId="37546" xr:uid="{00000000-0005-0000-0000-000046920000}"/>
    <cellStyle name="Normal 5 17 5 11" xfId="37547" xr:uid="{00000000-0005-0000-0000-000047920000}"/>
    <cellStyle name="Normal 5 17 5 12" xfId="37548" xr:uid="{00000000-0005-0000-0000-000048920000}"/>
    <cellStyle name="Normal 5 17 5 13" xfId="37549" xr:uid="{00000000-0005-0000-0000-000049920000}"/>
    <cellStyle name="Normal 5 17 5 14" xfId="37550" xr:uid="{00000000-0005-0000-0000-00004A920000}"/>
    <cellStyle name="Normal 5 17 5 2" xfId="37551" xr:uid="{00000000-0005-0000-0000-00004B920000}"/>
    <cellStyle name="Normal 5 17 5 2 10" xfId="37552" xr:uid="{00000000-0005-0000-0000-00004C920000}"/>
    <cellStyle name="Normal 5 17 5 2 2" xfId="37553" xr:uid="{00000000-0005-0000-0000-00004D920000}"/>
    <cellStyle name="Normal 5 17 5 2 3" xfId="37554" xr:uid="{00000000-0005-0000-0000-00004E920000}"/>
    <cellStyle name="Normal 5 17 5 2 4" xfId="37555" xr:uid="{00000000-0005-0000-0000-00004F920000}"/>
    <cellStyle name="Normal 5 17 5 2 5" xfId="37556" xr:uid="{00000000-0005-0000-0000-000050920000}"/>
    <cellStyle name="Normal 5 17 5 2 6" xfId="37557" xr:uid="{00000000-0005-0000-0000-000051920000}"/>
    <cellStyle name="Normal 5 17 5 2 7" xfId="37558" xr:uid="{00000000-0005-0000-0000-000052920000}"/>
    <cellStyle name="Normal 5 17 5 2 8" xfId="37559" xr:uid="{00000000-0005-0000-0000-000053920000}"/>
    <cellStyle name="Normal 5 17 5 2 9" xfId="37560" xr:uid="{00000000-0005-0000-0000-000054920000}"/>
    <cellStyle name="Normal 5 17 5 3" xfId="37561" xr:uid="{00000000-0005-0000-0000-000055920000}"/>
    <cellStyle name="Normal 5 17 5 3 10" xfId="37562" xr:uid="{00000000-0005-0000-0000-000056920000}"/>
    <cellStyle name="Normal 5 17 5 3 2" xfId="37563" xr:uid="{00000000-0005-0000-0000-000057920000}"/>
    <cellStyle name="Normal 5 17 5 3 3" xfId="37564" xr:uid="{00000000-0005-0000-0000-000058920000}"/>
    <cellStyle name="Normal 5 17 5 3 4" xfId="37565" xr:uid="{00000000-0005-0000-0000-000059920000}"/>
    <cellStyle name="Normal 5 17 5 3 5" xfId="37566" xr:uid="{00000000-0005-0000-0000-00005A920000}"/>
    <cellStyle name="Normal 5 17 5 3 6" xfId="37567" xr:uid="{00000000-0005-0000-0000-00005B920000}"/>
    <cellStyle name="Normal 5 17 5 3 7" xfId="37568" xr:uid="{00000000-0005-0000-0000-00005C920000}"/>
    <cellStyle name="Normal 5 17 5 3 8" xfId="37569" xr:uid="{00000000-0005-0000-0000-00005D920000}"/>
    <cellStyle name="Normal 5 17 5 3 9" xfId="37570" xr:uid="{00000000-0005-0000-0000-00005E920000}"/>
    <cellStyle name="Normal 5 17 5 4" xfId="37571" xr:uid="{00000000-0005-0000-0000-00005F920000}"/>
    <cellStyle name="Normal 5 17 5 4 10" xfId="37572" xr:uid="{00000000-0005-0000-0000-000060920000}"/>
    <cellStyle name="Normal 5 17 5 4 2" xfId="37573" xr:uid="{00000000-0005-0000-0000-000061920000}"/>
    <cellStyle name="Normal 5 17 5 4 3" xfId="37574" xr:uid="{00000000-0005-0000-0000-000062920000}"/>
    <cellStyle name="Normal 5 17 5 4 4" xfId="37575" xr:uid="{00000000-0005-0000-0000-000063920000}"/>
    <cellStyle name="Normal 5 17 5 4 5" xfId="37576" xr:uid="{00000000-0005-0000-0000-000064920000}"/>
    <cellStyle name="Normal 5 17 5 4 6" xfId="37577" xr:uid="{00000000-0005-0000-0000-000065920000}"/>
    <cellStyle name="Normal 5 17 5 4 7" xfId="37578" xr:uid="{00000000-0005-0000-0000-000066920000}"/>
    <cellStyle name="Normal 5 17 5 4 8" xfId="37579" xr:uid="{00000000-0005-0000-0000-000067920000}"/>
    <cellStyle name="Normal 5 17 5 4 9" xfId="37580" xr:uid="{00000000-0005-0000-0000-000068920000}"/>
    <cellStyle name="Normal 5 17 5 5" xfId="37581" xr:uid="{00000000-0005-0000-0000-000069920000}"/>
    <cellStyle name="Normal 5 17 5 5 10" xfId="37582" xr:uid="{00000000-0005-0000-0000-00006A920000}"/>
    <cellStyle name="Normal 5 17 5 5 2" xfId="37583" xr:uid="{00000000-0005-0000-0000-00006B920000}"/>
    <cellStyle name="Normal 5 17 5 5 3" xfId="37584" xr:uid="{00000000-0005-0000-0000-00006C920000}"/>
    <cellStyle name="Normal 5 17 5 5 4" xfId="37585" xr:uid="{00000000-0005-0000-0000-00006D920000}"/>
    <cellStyle name="Normal 5 17 5 5 5" xfId="37586" xr:uid="{00000000-0005-0000-0000-00006E920000}"/>
    <cellStyle name="Normal 5 17 5 5 6" xfId="37587" xr:uid="{00000000-0005-0000-0000-00006F920000}"/>
    <cellStyle name="Normal 5 17 5 5 7" xfId="37588" xr:uid="{00000000-0005-0000-0000-000070920000}"/>
    <cellStyle name="Normal 5 17 5 5 8" xfId="37589" xr:uid="{00000000-0005-0000-0000-000071920000}"/>
    <cellStyle name="Normal 5 17 5 5 9" xfId="37590" xr:uid="{00000000-0005-0000-0000-000072920000}"/>
    <cellStyle name="Normal 5 17 5 6" xfId="37591" xr:uid="{00000000-0005-0000-0000-000073920000}"/>
    <cellStyle name="Normal 5 17 5 7" xfId="37592" xr:uid="{00000000-0005-0000-0000-000074920000}"/>
    <cellStyle name="Normal 5 17 5 8" xfId="37593" xr:uid="{00000000-0005-0000-0000-000075920000}"/>
    <cellStyle name="Normal 5 17 5 9" xfId="37594" xr:uid="{00000000-0005-0000-0000-000076920000}"/>
    <cellStyle name="Normal 5 17 6" xfId="37595" xr:uid="{00000000-0005-0000-0000-000077920000}"/>
    <cellStyle name="Normal 5 17 6 10" xfId="37596" xr:uid="{00000000-0005-0000-0000-000078920000}"/>
    <cellStyle name="Normal 5 17 6 11" xfId="37597" xr:uid="{00000000-0005-0000-0000-000079920000}"/>
    <cellStyle name="Normal 5 17 6 12" xfId="37598" xr:uid="{00000000-0005-0000-0000-00007A920000}"/>
    <cellStyle name="Normal 5 17 6 13" xfId="37599" xr:uid="{00000000-0005-0000-0000-00007B920000}"/>
    <cellStyle name="Normal 5 17 6 14" xfId="37600" xr:uid="{00000000-0005-0000-0000-00007C920000}"/>
    <cellStyle name="Normal 5 17 6 2" xfId="37601" xr:uid="{00000000-0005-0000-0000-00007D920000}"/>
    <cellStyle name="Normal 5 17 6 2 10" xfId="37602" xr:uid="{00000000-0005-0000-0000-00007E920000}"/>
    <cellStyle name="Normal 5 17 6 2 2" xfId="37603" xr:uid="{00000000-0005-0000-0000-00007F920000}"/>
    <cellStyle name="Normal 5 17 6 2 3" xfId="37604" xr:uid="{00000000-0005-0000-0000-000080920000}"/>
    <cellStyle name="Normal 5 17 6 2 4" xfId="37605" xr:uid="{00000000-0005-0000-0000-000081920000}"/>
    <cellStyle name="Normal 5 17 6 2 5" xfId="37606" xr:uid="{00000000-0005-0000-0000-000082920000}"/>
    <cellStyle name="Normal 5 17 6 2 6" xfId="37607" xr:uid="{00000000-0005-0000-0000-000083920000}"/>
    <cellStyle name="Normal 5 17 6 2 7" xfId="37608" xr:uid="{00000000-0005-0000-0000-000084920000}"/>
    <cellStyle name="Normal 5 17 6 2 8" xfId="37609" xr:uid="{00000000-0005-0000-0000-000085920000}"/>
    <cellStyle name="Normal 5 17 6 2 9" xfId="37610" xr:uid="{00000000-0005-0000-0000-000086920000}"/>
    <cellStyle name="Normal 5 17 6 3" xfId="37611" xr:uid="{00000000-0005-0000-0000-000087920000}"/>
    <cellStyle name="Normal 5 17 6 3 10" xfId="37612" xr:uid="{00000000-0005-0000-0000-000088920000}"/>
    <cellStyle name="Normal 5 17 6 3 2" xfId="37613" xr:uid="{00000000-0005-0000-0000-000089920000}"/>
    <cellStyle name="Normal 5 17 6 3 3" xfId="37614" xr:uid="{00000000-0005-0000-0000-00008A920000}"/>
    <cellStyle name="Normal 5 17 6 3 4" xfId="37615" xr:uid="{00000000-0005-0000-0000-00008B920000}"/>
    <cellStyle name="Normal 5 17 6 3 5" xfId="37616" xr:uid="{00000000-0005-0000-0000-00008C920000}"/>
    <cellStyle name="Normal 5 17 6 3 6" xfId="37617" xr:uid="{00000000-0005-0000-0000-00008D920000}"/>
    <cellStyle name="Normal 5 17 6 3 7" xfId="37618" xr:uid="{00000000-0005-0000-0000-00008E920000}"/>
    <cellStyle name="Normal 5 17 6 3 8" xfId="37619" xr:uid="{00000000-0005-0000-0000-00008F920000}"/>
    <cellStyle name="Normal 5 17 6 3 9" xfId="37620" xr:uid="{00000000-0005-0000-0000-000090920000}"/>
    <cellStyle name="Normal 5 17 6 4" xfId="37621" xr:uid="{00000000-0005-0000-0000-000091920000}"/>
    <cellStyle name="Normal 5 17 6 4 10" xfId="37622" xr:uid="{00000000-0005-0000-0000-000092920000}"/>
    <cellStyle name="Normal 5 17 6 4 2" xfId="37623" xr:uid="{00000000-0005-0000-0000-000093920000}"/>
    <cellStyle name="Normal 5 17 6 4 3" xfId="37624" xr:uid="{00000000-0005-0000-0000-000094920000}"/>
    <cellStyle name="Normal 5 17 6 4 4" xfId="37625" xr:uid="{00000000-0005-0000-0000-000095920000}"/>
    <cellStyle name="Normal 5 17 6 4 5" xfId="37626" xr:uid="{00000000-0005-0000-0000-000096920000}"/>
    <cellStyle name="Normal 5 17 6 4 6" xfId="37627" xr:uid="{00000000-0005-0000-0000-000097920000}"/>
    <cellStyle name="Normal 5 17 6 4 7" xfId="37628" xr:uid="{00000000-0005-0000-0000-000098920000}"/>
    <cellStyle name="Normal 5 17 6 4 8" xfId="37629" xr:uid="{00000000-0005-0000-0000-000099920000}"/>
    <cellStyle name="Normal 5 17 6 4 9" xfId="37630" xr:uid="{00000000-0005-0000-0000-00009A920000}"/>
    <cellStyle name="Normal 5 17 6 5" xfId="37631" xr:uid="{00000000-0005-0000-0000-00009B920000}"/>
    <cellStyle name="Normal 5 17 6 5 10" xfId="37632" xr:uid="{00000000-0005-0000-0000-00009C920000}"/>
    <cellStyle name="Normal 5 17 6 5 2" xfId="37633" xr:uid="{00000000-0005-0000-0000-00009D920000}"/>
    <cellStyle name="Normal 5 17 6 5 3" xfId="37634" xr:uid="{00000000-0005-0000-0000-00009E920000}"/>
    <cellStyle name="Normal 5 17 6 5 4" xfId="37635" xr:uid="{00000000-0005-0000-0000-00009F920000}"/>
    <cellStyle name="Normal 5 17 6 5 5" xfId="37636" xr:uid="{00000000-0005-0000-0000-0000A0920000}"/>
    <cellStyle name="Normal 5 17 6 5 6" xfId="37637" xr:uid="{00000000-0005-0000-0000-0000A1920000}"/>
    <cellStyle name="Normal 5 17 6 5 7" xfId="37638" xr:uid="{00000000-0005-0000-0000-0000A2920000}"/>
    <cellStyle name="Normal 5 17 6 5 8" xfId="37639" xr:uid="{00000000-0005-0000-0000-0000A3920000}"/>
    <cellStyle name="Normal 5 17 6 5 9" xfId="37640" xr:uid="{00000000-0005-0000-0000-0000A4920000}"/>
    <cellStyle name="Normal 5 17 6 6" xfId="37641" xr:uid="{00000000-0005-0000-0000-0000A5920000}"/>
    <cellStyle name="Normal 5 17 6 7" xfId="37642" xr:uid="{00000000-0005-0000-0000-0000A6920000}"/>
    <cellStyle name="Normal 5 17 6 8" xfId="37643" xr:uid="{00000000-0005-0000-0000-0000A7920000}"/>
    <cellStyle name="Normal 5 17 6 9" xfId="37644" xr:uid="{00000000-0005-0000-0000-0000A8920000}"/>
    <cellStyle name="Normal 5 17 7" xfId="37645" xr:uid="{00000000-0005-0000-0000-0000A9920000}"/>
    <cellStyle name="Normal 5 17 7 10" xfId="37646" xr:uid="{00000000-0005-0000-0000-0000AA920000}"/>
    <cellStyle name="Normal 5 17 7 11" xfId="37647" xr:uid="{00000000-0005-0000-0000-0000AB920000}"/>
    <cellStyle name="Normal 5 17 7 12" xfId="37648" xr:uid="{00000000-0005-0000-0000-0000AC920000}"/>
    <cellStyle name="Normal 5 17 7 13" xfId="37649" xr:uid="{00000000-0005-0000-0000-0000AD920000}"/>
    <cellStyle name="Normal 5 17 7 14" xfId="37650" xr:uid="{00000000-0005-0000-0000-0000AE920000}"/>
    <cellStyle name="Normal 5 17 7 2" xfId="37651" xr:uid="{00000000-0005-0000-0000-0000AF920000}"/>
    <cellStyle name="Normal 5 17 7 2 10" xfId="37652" xr:uid="{00000000-0005-0000-0000-0000B0920000}"/>
    <cellStyle name="Normal 5 17 7 2 2" xfId="37653" xr:uid="{00000000-0005-0000-0000-0000B1920000}"/>
    <cellStyle name="Normal 5 17 7 2 3" xfId="37654" xr:uid="{00000000-0005-0000-0000-0000B2920000}"/>
    <cellStyle name="Normal 5 17 7 2 4" xfId="37655" xr:uid="{00000000-0005-0000-0000-0000B3920000}"/>
    <cellStyle name="Normal 5 17 7 2 5" xfId="37656" xr:uid="{00000000-0005-0000-0000-0000B4920000}"/>
    <cellStyle name="Normal 5 17 7 2 6" xfId="37657" xr:uid="{00000000-0005-0000-0000-0000B5920000}"/>
    <cellStyle name="Normal 5 17 7 2 7" xfId="37658" xr:uid="{00000000-0005-0000-0000-0000B6920000}"/>
    <cellStyle name="Normal 5 17 7 2 8" xfId="37659" xr:uid="{00000000-0005-0000-0000-0000B7920000}"/>
    <cellStyle name="Normal 5 17 7 2 9" xfId="37660" xr:uid="{00000000-0005-0000-0000-0000B8920000}"/>
    <cellStyle name="Normal 5 17 7 3" xfId="37661" xr:uid="{00000000-0005-0000-0000-0000B9920000}"/>
    <cellStyle name="Normal 5 17 7 3 10" xfId="37662" xr:uid="{00000000-0005-0000-0000-0000BA920000}"/>
    <cellStyle name="Normal 5 17 7 3 2" xfId="37663" xr:uid="{00000000-0005-0000-0000-0000BB920000}"/>
    <cellStyle name="Normal 5 17 7 3 3" xfId="37664" xr:uid="{00000000-0005-0000-0000-0000BC920000}"/>
    <cellStyle name="Normal 5 17 7 3 4" xfId="37665" xr:uid="{00000000-0005-0000-0000-0000BD920000}"/>
    <cellStyle name="Normal 5 17 7 3 5" xfId="37666" xr:uid="{00000000-0005-0000-0000-0000BE920000}"/>
    <cellStyle name="Normal 5 17 7 3 6" xfId="37667" xr:uid="{00000000-0005-0000-0000-0000BF920000}"/>
    <cellStyle name="Normal 5 17 7 3 7" xfId="37668" xr:uid="{00000000-0005-0000-0000-0000C0920000}"/>
    <cellStyle name="Normal 5 17 7 3 8" xfId="37669" xr:uid="{00000000-0005-0000-0000-0000C1920000}"/>
    <cellStyle name="Normal 5 17 7 3 9" xfId="37670" xr:uid="{00000000-0005-0000-0000-0000C2920000}"/>
    <cellStyle name="Normal 5 17 7 4" xfId="37671" xr:uid="{00000000-0005-0000-0000-0000C3920000}"/>
    <cellStyle name="Normal 5 17 7 4 10" xfId="37672" xr:uid="{00000000-0005-0000-0000-0000C4920000}"/>
    <cellStyle name="Normal 5 17 7 4 2" xfId="37673" xr:uid="{00000000-0005-0000-0000-0000C5920000}"/>
    <cellStyle name="Normal 5 17 7 4 3" xfId="37674" xr:uid="{00000000-0005-0000-0000-0000C6920000}"/>
    <cellStyle name="Normal 5 17 7 4 4" xfId="37675" xr:uid="{00000000-0005-0000-0000-0000C7920000}"/>
    <cellStyle name="Normal 5 17 7 4 5" xfId="37676" xr:uid="{00000000-0005-0000-0000-0000C8920000}"/>
    <cellStyle name="Normal 5 17 7 4 6" xfId="37677" xr:uid="{00000000-0005-0000-0000-0000C9920000}"/>
    <cellStyle name="Normal 5 17 7 4 7" xfId="37678" xr:uid="{00000000-0005-0000-0000-0000CA920000}"/>
    <cellStyle name="Normal 5 17 7 4 8" xfId="37679" xr:uid="{00000000-0005-0000-0000-0000CB920000}"/>
    <cellStyle name="Normal 5 17 7 4 9" xfId="37680" xr:uid="{00000000-0005-0000-0000-0000CC920000}"/>
    <cellStyle name="Normal 5 17 7 5" xfId="37681" xr:uid="{00000000-0005-0000-0000-0000CD920000}"/>
    <cellStyle name="Normal 5 17 7 5 10" xfId="37682" xr:uid="{00000000-0005-0000-0000-0000CE920000}"/>
    <cellStyle name="Normal 5 17 7 5 2" xfId="37683" xr:uid="{00000000-0005-0000-0000-0000CF920000}"/>
    <cellStyle name="Normal 5 17 7 5 3" xfId="37684" xr:uid="{00000000-0005-0000-0000-0000D0920000}"/>
    <cellStyle name="Normal 5 17 7 5 4" xfId="37685" xr:uid="{00000000-0005-0000-0000-0000D1920000}"/>
    <cellStyle name="Normal 5 17 7 5 5" xfId="37686" xr:uid="{00000000-0005-0000-0000-0000D2920000}"/>
    <cellStyle name="Normal 5 17 7 5 6" xfId="37687" xr:uid="{00000000-0005-0000-0000-0000D3920000}"/>
    <cellStyle name="Normal 5 17 7 5 7" xfId="37688" xr:uid="{00000000-0005-0000-0000-0000D4920000}"/>
    <cellStyle name="Normal 5 17 7 5 8" xfId="37689" xr:uid="{00000000-0005-0000-0000-0000D5920000}"/>
    <cellStyle name="Normal 5 17 7 5 9" xfId="37690" xr:uid="{00000000-0005-0000-0000-0000D6920000}"/>
    <cellStyle name="Normal 5 17 7 6" xfId="37691" xr:uid="{00000000-0005-0000-0000-0000D7920000}"/>
    <cellStyle name="Normal 5 17 7 7" xfId="37692" xr:uid="{00000000-0005-0000-0000-0000D8920000}"/>
    <cellStyle name="Normal 5 17 7 8" xfId="37693" xr:uid="{00000000-0005-0000-0000-0000D9920000}"/>
    <cellStyle name="Normal 5 17 7 9" xfId="37694" xr:uid="{00000000-0005-0000-0000-0000DA920000}"/>
    <cellStyle name="Normal 5 17 8" xfId="37695" xr:uid="{00000000-0005-0000-0000-0000DB920000}"/>
    <cellStyle name="Normal 5 17 8 10" xfId="37696" xr:uid="{00000000-0005-0000-0000-0000DC920000}"/>
    <cellStyle name="Normal 5 17 8 11" xfId="37697" xr:uid="{00000000-0005-0000-0000-0000DD920000}"/>
    <cellStyle name="Normal 5 17 8 12" xfId="37698" xr:uid="{00000000-0005-0000-0000-0000DE920000}"/>
    <cellStyle name="Normal 5 17 8 13" xfId="37699" xr:uid="{00000000-0005-0000-0000-0000DF920000}"/>
    <cellStyle name="Normal 5 17 8 14" xfId="37700" xr:uid="{00000000-0005-0000-0000-0000E0920000}"/>
    <cellStyle name="Normal 5 17 8 2" xfId="37701" xr:uid="{00000000-0005-0000-0000-0000E1920000}"/>
    <cellStyle name="Normal 5 17 8 2 10" xfId="37702" xr:uid="{00000000-0005-0000-0000-0000E2920000}"/>
    <cellStyle name="Normal 5 17 8 2 2" xfId="37703" xr:uid="{00000000-0005-0000-0000-0000E3920000}"/>
    <cellStyle name="Normal 5 17 8 2 3" xfId="37704" xr:uid="{00000000-0005-0000-0000-0000E4920000}"/>
    <cellStyle name="Normal 5 17 8 2 4" xfId="37705" xr:uid="{00000000-0005-0000-0000-0000E5920000}"/>
    <cellStyle name="Normal 5 17 8 2 5" xfId="37706" xr:uid="{00000000-0005-0000-0000-0000E6920000}"/>
    <cellStyle name="Normal 5 17 8 2 6" xfId="37707" xr:uid="{00000000-0005-0000-0000-0000E7920000}"/>
    <cellStyle name="Normal 5 17 8 2 7" xfId="37708" xr:uid="{00000000-0005-0000-0000-0000E8920000}"/>
    <cellStyle name="Normal 5 17 8 2 8" xfId="37709" xr:uid="{00000000-0005-0000-0000-0000E9920000}"/>
    <cellStyle name="Normal 5 17 8 2 9" xfId="37710" xr:uid="{00000000-0005-0000-0000-0000EA920000}"/>
    <cellStyle name="Normal 5 17 8 3" xfId="37711" xr:uid="{00000000-0005-0000-0000-0000EB920000}"/>
    <cellStyle name="Normal 5 17 8 3 10" xfId="37712" xr:uid="{00000000-0005-0000-0000-0000EC920000}"/>
    <cellStyle name="Normal 5 17 8 3 2" xfId="37713" xr:uid="{00000000-0005-0000-0000-0000ED920000}"/>
    <cellStyle name="Normal 5 17 8 3 3" xfId="37714" xr:uid="{00000000-0005-0000-0000-0000EE920000}"/>
    <cellStyle name="Normal 5 17 8 3 4" xfId="37715" xr:uid="{00000000-0005-0000-0000-0000EF920000}"/>
    <cellStyle name="Normal 5 17 8 3 5" xfId="37716" xr:uid="{00000000-0005-0000-0000-0000F0920000}"/>
    <cellStyle name="Normal 5 17 8 3 6" xfId="37717" xr:uid="{00000000-0005-0000-0000-0000F1920000}"/>
    <cellStyle name="Normal 5 17 8 3 7" xfId="37718" xr:uid="{00000000-0005-0000-0000-0000F2920000}"/>
    <cellStyle name="Normal 5 17 8 3 8" xfId="37719" xr:uid="{00000000-0005-0000-0000-0000F3920000}"/>
    <cellStyle name="Normal 5 17 8 3 9" xfId="37720" xr:uid="{00000000-0005-0000-0000-0000F4920000}"/>
    <cellStyle name="Normal 5 17 8 4" xfId="37721" xr:uid="{00000000-0005-0000-0000-0000F5920000}"/>
    <cellStyle name="Normal 5 17 8 4 10" xfId="37722" xr:uid="{00000000-0005-0000-0000-0000F6920000}"/>
    <cellStyle name="Normal 5 17 8 4 2" xfId="37723" xr:uid="{00000000-0005-0000-0000-0000F7920000}"/>
    <cellStyle name="Normal 5 17 8 4 3" xfId="37724" xr:uid="{00000000-0005-0000-0000-0000F8920000}"/>
    <cellStyle name="Normal 5 17 8 4 4" xfId="37725" xr:uid="{00000000-0005-0000-0000-0000F9920000}"/>
    <cellStyle name="Normal 5 17 8 4 5" xfId="37726" xr:uid="{00000000-0005-0000-0000-0000FA920000}"/>
    <cellStyle name="Normal 5 17 8 4 6" xfId="37727" xr:uid="{00000000-0005-0000-0000-0000FB920000}"/>
    <cellStyle name="Normal 5 17 8 4 7" xfId="37728" xr:uid="{00000000-0005-0000-0000-0000FC920000}"/>
    <cellStyle name="Normal 5 17 8 4 8" xfId="37729" xr:uid="{00000000-0005-0000-0000-0000FD920000}"/>
    <cellStyle name="Normal 5 17 8 4 9" xfId="37730" xr:uid="{00000000-0005-0000-0000-0000FE920000}"/>
    <cellStyle name="Normal 5 17 8 5" xfId="37731" xr:uid="{00000000-0005-0000-0000-0000FF920000}"/>
    <cellStyle name="Normal 5 17 8 5 10" xfId="37732" xr:uid="{00000000-0005-0000-0000-000000930000}"/>
    <cellStyle name="Normal 5 17 8 5 2" xfId="37733" xr:uid="{00000000-0005-0000-0000-000001930000}"/>
    <cellStyle name="Normal 5 17 8 5 3" xfId="37734" xr:uid="{00000000-0005-0000-0000-000002930000}"/>
    <cellStyle name="Normal 5 17 8 5 4" xfId="37735" xr:uid="{00000000-0005-0000-0000-000003930000}"/>
    <cellStyle name="Normal 5 17 8 5 5" xfId="37736" xr:uid="{00000000-0005-0000-0000-000004930000}"/>
    <cellStyle name="Normal 5 17 8 5 6" xfId="37737" xr:uid="{00000000-0005-0000-0000-000005930000}"/>
    <cellStyle name="Normal 5 17 8 5 7" xfId="37738" xr:uid="{00000000-0005-0000-0000-000006930000}"/>
    <cellStyle name="Normal 5 17 8 5 8" xfId="37739" xr:uid="{00000000-0005-0000-0000-000007930000}"/>
    <cellStyle name="Normal 5 17 8 5 9" xfId="37740" xr:uid="{00000000-0005-0000-0000-000008930000}"/>
    <cellStyle name="Normal 5 17 8 6" xfId="37741" xr:uid="{00000000-0005-0000-0000-000009930000}"/>
    <cellStyle name="Normal 5 17 8 7" xfId="37742" xr:uid="{00000000-0005-0000-0000-00000A930000}"/>
    <cellStyle name="Normal 5 17 8 8" xfId="37743" xr:uid="{00000000-0005-0000-0000-00000B930000}"/>
    <cellStyle name="Normal 5 17 8 9" xfId="37744" xr:uid="{00000000-0005-0000-0000-00000C930000}"/>
    <cellStyle name="Normal 5 17 9" xfId="37745" xr:uid="{00000000-0005-0000-0000-00000D930000}"/>
    <cellStyle name="Normal 5 17 9 10" xfId="37746" xr:uid="{00000000-0005-0000-0000-00000E930000}"/>
    <cellStyle name="Normal 5 17 9 11" xfId="37747" xr:uid="{00000000-0005-0000-0000-00000F930000}"/>
    <cellStyle name="Normal 5 17 9 12" xfId="37748" xr:uid="{00000000-0005-0000-0000-000010930000}"/>
    <cellStyle name="Normal 5 17 9 13" xfId="37749" xr:uid="{00000000-0005-0000-0000-000011930000}"/>
    <cellStyle name="Normal 5 17 9 14" xfId="37750" xr:uid="{00000000-0005-0000-0000-000012930000}"/>
    <cellStyle name="Normal 5 17 9 2" xfId="37751" xr:uid="{00000000-0005-0000-0000-000013930000}"/>
    <cellStyle name="Normal 5 17 9 2 10" xfId="37752" xr:uid="{00000000-0005-0000-0000-000014930000}"/>
    <cellStyle name="Normal 5 17 9 2 2" xfId="37753" xr:uid="{00000000-0005-0000-0000-000015930000}"/>
    <cellStyle name="Normal 5 17 9 2 3" xfId="37754" xr:uid="{00000000-0005-0000-0000-000016930000}"/>
    <cellStyle name="Normal 5 17 9 2 4" xfId="37755" xr:uid="{00000000-0005-0000-0000-000017930000}"/>
    <cellStyle name="Normal 5 17 9 2 5" xfId="37756" xr:uid="{00000000-0005-0000-0000-000018930000}"/>
    <cellStyle name="Normal 5 17 9 2 6" xfId="37757" xr:uid="{00000000-0005-0000-0000-000019930000}"/>
    <cellStyle name="Normal 5 17 9 2 7" xfId="37758" xr:uid="{00000000-0005-0000-0000-00001A930000}"/>
    <cellStyle name="Normal 5 17 9 2 8" xfId="37759" xr:uid="{00000000-0005-0000-0000-00001B930000}"/>
    <cellStyle name="Normal 5 17 9 2 9" xfId="37760" xr:uid="{00000000-0005-0000-0000-00001C930000}"/>
    <cellStyle name="Normal 5 17 9 3" xfId="37761" xr:uid="{00000000-0005-0000-0000-00001D930000}"/>
    <cellStyle name="Normal 5 17 9 3 10" xfId="37762" xr:uid="{00000000-0005-0000-0000-00001E930000}"/>
    <cellStyle name="Normal 5 17 9 3 2" xfId="37763" xr:uid="{00000000-0005-0000-0000-00001F930000}"/>
    <cellStyle name="Normal 5 17 9 3 3" xfId="37764" xr:uid="{00000000-0005-0000-0000-000020930000}"/>
    <cellStyle name="Normal 5 17 9 3 4" xfId="37765" xr:uid="{00000000-0005-0000-0000-000021930000}"/>
    <cellStyle name="Normal 5 17 9 3 5" xfId="37766" xr:uid="{00000000-0005-0000-0000-000022930000}"/>
    <cellStyle name="Normal 5 17 9 3 6" xfId="37767" xr:uid="{00000000-0005-0000-0000-000023930000}"/>
    <cellStyle name="Normal 5 17 9 3 7" xfId="37768" xr:uid="{00000000-0005-0000-0000-000024930000}"/>
    <cellStyle name="Normal 5 17 9 3 8" xfId="37769" xr:uid="{00000000-0005-0000-0000-000025930000}"/>
    <cellStyle name="Normal 5 17 9 3 9" xfId="37770" xr:uid="{00000000-0005-0000-0000-000026930000}"/>
    <cellStyle name="Normal 5 17 9 4" xfId="37771" xr:uid="{00000000-0005-0000-0000-000027930000}"/>
    <cellStyle name="Normal 5 17 9 4 10" xfId="37772" xr:uid="{00000000-0005-0000-0000-000028930000}"/>
    <cellStyle name="Normal 5 17 9 4 2" xfId="37773" xr:uid="{00000000-0005-0000-0000-000029930000}"/>
    <cellStyle name="Normal 5 17 9 4 3" xfId="37774" xr:uid="{00000000-0005-0000-0000-00002A930000}"/>
    <cellStyle name="Normal 5 17 9 4 4" xfId="37775" xr:uid="{00000000-0005-0000-0000-00002B930000}"/>
    <cellStyle name="Normal 5 17 9 4 5" xfId="37776" xr:uid="{00000000-0005-0000-0000-00002C930000}"/>
    <cellStyle name="Normal 5 17 9 4 6" xfId="37777" xr:uid="{00000000-0005-0000-0000-00002D930000}"/>
    <cellStyle name="Normal 5 17 9 4 7" xfId="37778" xr:uid="{00000000-0005-0000-0000-00002E930000}"/>
    <cellStyle name="Normal 5 17 9 4 8" xfId="37779" xr:uid="{00000000-0005-0000-0000-00002F930000}"/>
    <cellStyle name="Normal 5 17 9 4 9" xfId="37780" xr:uid="{00000000-0005-0000-0000-000030930000}"/>
    <cellStyle name="Normal 5 17 9 5" xfId="37781" xr:uid="{00000000-0005-0000-0000-000031930000}"/>
    <cellStyle name="Normal 5 17 9 5 10" xfId="37782" xr:uid="{00000000-0005-0000-0000-000032930000}"/>
    <cellStyle name="Normal 5 17 9 5 2" xfId="37783" xr:uid="{00000000-0005-0000-0000-000033930000}"/>
    <cellStyle name="Normal 5 17 9 5 3" xfId="37784" xr:uid="{00000000-0005-0000-0000-000034930000}"/>
    <cellStyle name="Normal 5 17 9 5 4" xfId="37785" xr:uid="{00000000-0005-0000-0000-000035930000}"/>
    <cellStyle name="Normal 5 17 9 5 5" xfId="37786" xr:uid="{00000000-0005-0000-0000-000036930000}"/>
    <cellStyle name="Normal 5 17 9 5 6" xfId="37787" xr:uid="{00000000-0005-0000-0000-000037930000}"/>
    <cellStyle name="Normal 5 17 9 5 7" xfId="37788" xr:uid="{00000000-0005-0000-0000-000038930000}"/>
    <cellStyle name="Normal 5 17 9 5 8" xfId="37789" xr:uid="{00000000-0005-0000-0000-000039930000}"/>
    <cellStyle name="Normal 5 17 9 5 9" xfId="37790" xr:uid="{00000000-0005-0000-0000-00003A930000}"/>
    <cellStyle name="Normal 5 17 9 6" xfId="37791" xr:uid="{00000000-0005-0000-0000-00003B930000}"/>
    <cellStyle name="Normal 5 17 9 7" xfId="37792" xr:uid="{00000000-0005-0000-0000-00003C930000}"/>
    <cellStyle name="Normal 5 17 9 8" xfId="37793" xr:uid="{00000000-0005-0000-0000-00003D930000}"/>
    <cellStyle name="Normal 5 17 9 9" xfId="37794" xr:uid="{00000000-0005-0000-0000-00003E930000}"/>
    <cellStyle name="Normal 5 18" xfId="37795" xr:uid="{00000000-0005-0000-0000-00003F930000}"/>
    <cellStyle name="Normal 5 18 2" xfId="37796" xr:uid="{00000000-0005-0000-0000-000040930000}"/>
    <cellStyle name="Normal 5 18 2 2" xfId="37797" xr:uid="{00000000-0005-0000-0000-000041930000}"/>
    <cellStyle name="Normal 5 18 3" xfId="37798" xr:uid="{00000000-0005-0000-0000-000042930000}"/>
    <cellStyle name="Normal 5 18 4" xfId="37799" xr:uid="{00000000-0005-0000-0000-000043930000}"/>
    <cellStyle name="Normal 5 19" xfId="37800" xr:uid="{00000000-0005-0000-0000-000044930000}"/>
    <cellStyle name="Normal 5 19 2" xfId="37801" xr:uid="{00000000-0005-0000-0000-000045930000}"/>
    <cellStyle name="Normal 5 19 2 2" xfId="37802" xr:uid="{00000000-0005-0000-0000-000046930000}"/>
    <cellStyle name="Normal 5 19 3" xfId="37803" xr:uid="{00000000-0005-0000-0000-000047930000}"/>
    <cellStyle name="Normal 5 19 4" xfId="37804" xr:uid="{00000000-0005-0000-0000-000048930000}"/>
    <cellStyle name="Normal 5 2" xfId="439" xr:uid="{00000000-0005-0000-0000-000049930000}"/>
    <cellStyle name="Normal 5 2 10" xfId="37806" xr:uid="{00000000-0005-0000-0000-00004A930000}"/>
    <cellStyle name="Normal 5 2 11" xfId="37807" xr:uid="{00000000-0005-0000-0000-00004B930000}"/>
    <cellStyle name="Normal 5 2 12" xfId="37808" xr:uid="{00000000-0005-0000-0000-00004C930000}"/>
    <cellStyle name="Normal 5 2 13" xfId="37809" xr:uid="{00000000-0005-0000-0000-00004D930000}"/>
    <cellStyle name="Normal 5 2 14" xfId="37810" xr:uid="{00000000-0005-0000-0000-00004E930000}"/>
    <cellStyle name="Normal 5 2 15" xfId="37811" xr:uid="{00000000-0005-0000-0000-00004F930000}"/>
    <cellStyle name="Normal 5 2 16" xfId="37812" xr:uid="{00000000-0005-0000-0000-000050930000}"/>
    <cellStyle name="Normal 5 2 17" xfId="37813" xr:uid="{00000000-0005-0000-0000-000051930000}"/>
    <cellStyle name="Normal 5 2 18" xfId="37814" xr:uid="{00000000-0005-0000-0000-000052930000}"/>
    <cellStyle name="Normal 5 2 19" xfId="37815" xr:uid="{00000000-0005-0000-0000-000053930000}"/>
    <cellStyle name="Normal 5 2 2" xfId="37816" xr:uid="{00000000-0005-0000-0000-000054930000}"/>
    <cellStyle name="Normal 5 2 2 2" xfId="37817" xr:uid="{00000000-0005-0000-0000-000055930000}"/>
    <cellStyle name="Normal 5 2 2 2 2" xfId="37818" xr:uid="{00000000-0005-0000-0000-000056930000}"/>
    <cellStyle name="Normal 5 2 20" xfId="37819" xr:uid="{00000000-0005-0000-0000-000057930000}"/>
    <cellStyle name="Normal 5 2 21" xfId="37820" xr:uid="{00000000-0005-0000-0000-000058930000}"/>
    <cellStyle name="Normal 5 2 22" xfId="37821" xr:uid="{00000000-0005-0000-0000-000059930000}"/>
    <cellStyle name="Normal 5 2 23" xfId="37822" xr:uid="{00000000-0005-0000-0000-00005A930000}"/>
    <cellStyle name="Normal 5 2 24" xfId="37823" xr:uid="{00000000-0005-0000-0000-00005B930000}"/>
    <cellStyle name="Normal 5 2 25" xfId="37824" xr:uid="{00000000-0005-0000-0000-00005C930000}"/>
    <cellStyle name="Normal 5 2 26" xfId="37825" xr:uid="{00000000-0005-0000-0000-00005D930000}"/>
    <cellStyle name="Normal 5 2 27" xfId="37826" xr:uid="{00000000-0005-0000-0000-00005E930000}"/>
    <cellStyle name="Normal 5 2 28" xfId="37827" xr:uid="{00000000-0005-0000-0000-00005F930000}"/>
    <cellStyle name="Normal 5 2 29" xfId="37828" xr:uid="{00000000-0005-0000-0000-000060930000}"/>
    <cellStyle name="Normal 5 2 3" xfId="37829" xr:uid="{00000000-0005-0000-0000-000061930000}"/>
    <cellStyle name="Normal 5 2 30" xfId="37830" xr:uid="{00000000-0005-0000-0000-000062930000}"/>
    <cellStyle name="Normal 5 2 31" xfId="37831" xr:uid="{00000000-0005-0000-0000-000063930000}"/>
    <cellStyle name="Normal 5 2 32" xfId="37832" xr:uid="{00000000-0005-0000-0000-000064930000}"/>
    <cellStyle name="Normal 5 2 33" xfId="37833" xr:uid="{00000000-0005-0000-0000-000065930000}"/>
    <cellStyle name="Normal 5 2 34" xfId="37834" xr:uid="{00000000-0005-0000-0000-000066930000}"/>
    <cellStyle name="Normal 5 2 35" xfId="37835" xr:uid="{00000000-0005-0000-0000-000067930000}"/>
    <cellStyle name="Normal 5 2 36" xfId="37836" xr:uid="{00000000-0005-0000-0000-000068930000}"/>
    <cellStyle name="Normal 5 2 37" xfId="37837" xr:uid="{00000000-0005-0000-0000-000069930000}"/>
    <cellStyle name="Normal 5 2 38" xfId="37838" xr:uid="{00000000-0005-0000-0000-00006A930000}"/>
    <cellStyle name="Normal 5 2 39" xfId="37839" xr:uid="{00000000-0005-0000-0000-00006B930000}"/>
    <cellStyle name="Normal 5 2 4" xfId="37840" xr:uid="{00000000-0005-0000-0000-00006C930000}"/>
    <cellStyle name="Normal 5 2 40" xfId="37841" xr:uid="{00000000-0005-0000-0000-00006D930000}"/>
    <cellStyle name="Normal 5 2 41" xfId="37842" xr:uid="{00000000-0005-0000-0000-00006E930000}"/>
    <cellStyle name="Normal 5 2 42" xfId="37843" xr:uid="{00000000-0005-0000-0000-00006F930000}"/>
    <cellStyle name="Normal 5 2 43" xfId="37844" xr:uid="{00000000-0005-0000-0000-000070930000}"/>
    <cellStyle name="Normal 5 2 44" xfId="37845" xr:uid="{00000000-0005-0000-0000-000071930000}"/>
    <cellStyle name="Normal 5 2 45" xfId="37846" xr:uid="{00000000-0005-0000-0000-000072930000}"/>
    <cellStyle name="Normal 5 2 46" xfId="37847" xr:uid="{00000000-0005-0000-0000-000073930000}"/>
    <cellStyle name="Normal 5 2 47" xfId="37848" xr:uid="{00000000-0005-0000-0000-000074930000}"/>
    <cellStyle name="Normal 5 2 48" xfId="37849" xr:uid="{00000000-0005-0000-0000-000075930000}"/>
    <cellStyle name="Normal 5 2 49" xfId="37850" xr:uid="{00000000-0005-0000-0000-000076930000}"/>
    <cellStyle name="Normal 5 2 5" xfId="37851" xr:uid="{00000000-0005-0000-0000-000077930000}"/>
    <cellStyle name="Normal 5 2 50" xfId="37852" xr:uid="{00000000-0005-0000-0000-000078930000}"/>
    <cellStyle name="Normal 5 2 51" xfId="37853" xr:uid="{00000000-0005-0000-0000-000079930000}"/>
    <cellStyle name="Normal 5 2 52" xfId="37854" xr:uid="{00000000-0005-0000-0000-00007A930000}"/>
    <cellStyle name="Normal 5 2 53" xfId="37855" xr:uid="{00000000-0005-0000-0000-00007B930000}"/>
    <cellStyle name="Normal 5 2 54" xfId="37856" xr:uid="{00000000-0005-0000-0000-00007C930000}"/>
    <cellStyle name="Normal 5 2 55" xfId="37857" xr:uid="{00000000-0005-0000-0000-00007D930000}"/>
    <cellStyle name="Normal 5 2 56" xfId="37858" xr:uid="{00000000-0005-0000-0000-00007E930000}"/>
    <cellStyle name="Normal 5 2 57" xfId="37859" xr:uid="{00000000-0005-0000-0000-00007F930000}"/>
    <cellStyle name="Normal 5 2 58" xfId="37860" xr:uid="{00000000-0005-0000-0000-000080930000}"/>
    <cellStyle name="Normal 5 2 59" xfId="37861" xr:uid="{00000000-0005-0000-0000-000081930000}"/>
    <cellStyle name="Normal 5 2 6" xfId="37862" xr:uid="{00000000-0005-0000-0000-000082930000}"/>
    <cellStyle name="Normal 5 2 60" xfId="37863" xr:uid="{00000000-0005-0000-0000-000083930000}"/>
    <cellStyle name="Normal 5 2 61" xfId="37864" xr:uid="{00000000-0005-0000-0000-000084930000}"/>
    <cellStyle name="Normal 5 2 62" xfId="37865" xr:uid="{00000000-0005-0000-0000-000085930000}"/>
    <cellStyle name="Normal 5 2 63" xfId="37866" xr:uid="{00000000-0005-0000-0000-000086930000}"/>
    <cellStyle name="Normal 5 2 64" xfId="37867" xr:uid="{00000000-0005-0000-0000-000087930000}"/>
    <cellStyle name="Normal 5 2 65" xfId="37868" xr:uid="{00000000-0005-0000-0000-000088930000}"/>
    <cellStyle name="Normal 5 2 66" xfId="37869" xr:uid="{00000000-0005-0000-0000-000089930000}"/>
    <cellStyle name="Normal 5 2 67" xfId="37870" xr:uid="{00000000-0005-0000-0000-00008A930000}"/>
    <cellStyle name="Normal 5 2 68" xfId="37871" xr:uid="{00000000-0005-0000-0000-00008B930000}"/>
    <cellStyle name="Normal 5 2 69" xfId="37872" xr:uid="{00000000-0005-0000-0000-00008C930000}"/>
    <cellStyle name="Normal 5 2 7" xfId="37873" xr:uid="{00000000-0005-0000-0000-00008D930000}"/>
    <cellStyle name="Normal 5 2 70" xfId="37874" xr:uid="{00000000-0005-0000-0000-00008E930000}"/>
    <cellStyle name="Normal 5 2 71" xfId="37875" xr:uid="{00000000-0005-0000-0000-00008F930000}"/>
    <cellStyle name="Normal 5 2 72" xfId="37876" xr:uid="{00000000-0005-0000-0000-000090930000}"/>
    <cellStyle name="Normal 5 2 73" xfId="37877" xr:uid="{00000000-0005-0000-0000-000091930000}"/>
    <cellStyle name="Normal 5 2 74" xfId="37878" xr:uid="{00000000-0005-0000-0000-000092930000}"/>
    <cellStyle name="Normal 5 2 75" xfId="37879" xr:uid="{00000000-0005-0000-0000-000093930000}"/>
    <cellStyle name="Normal 5 2 76" xfId="37880" xr:uid="{00000000-0005-0000-0000-000094930000}"/>
    <cellStyle name="Normal 5 2 77" xfId="37881" xr:uid="{00000000-0005-0000-0000-000095930000}"/>
    <cellStyle name="Normal 5 2 78" xfId="37882" xr:uid="{00000000-0005-0000-0000-000096930000}"/>
    <cellStyle name="Normal 5 2 79" xfId="37883" xr:uid="{00000000-0005-0000-0000-000097930000}"/>
    <cellStyle name="Normal 5 2 8" xfId="37884" xr:uid="{00000000-0005-0000-0000-000098930000}"/>
    <cellStyle name="Normal 5 2 80" xfId="37885" xr:uid="{00000000-0005-0000-0000-000099930000}"/>
    <cellStyle name="Normal 5 2 81" xfId="37886" xr:uid="{00000000-0005-0000-0000-00009A930000}"/>
    <cellStyle name="Normal 5 2 82" xfId="37887" xr:uid="{00000000-0005-0000-0000-00009B930000}"/>
    <cellStyle name="Normal 5 2 83" xfId="37805" xr:uid="{00000000-0005-0000-0000-00009C930000}"/>
    <cellStyle name="Normal 5 2 9" xfId="37888" xr:uid="{00000000-0005-0000-0000-00009D930000}"/>
    <cellStyle name="Normal 5 2_Enlaces" xfId="37889" xr:uid="{00000000-0005-0000-0000-00009E930000}"/>
    <cellStyle name="Normal 5 20" xfId="37890" xr:uid="{00000000-0005-0000-0000-00009F930000}"/>
    <cellStyle name="Normal 5 20 2" xfId="37891" xr:uid="{00000000-0005-0000-0000-0000A0930000}"/>
    <cellStyle name="Normal 5 20 2 2" xfId="37892" xr:uid="{00000000-0005-0000-0000-0000A1930000}"/>
    <cellStyle name="Normal 5 20 3" xfId="37893" xr:uid="{00000000-0005-0000-0000-0000A2930000}"/>
    <cellStyle name="Normal 5 20 4" xfId="37894" xr:uid="{00000000-0005-0000-0000-0000A3930000}"/>
    <cellStyle name="Normal 5 21" xfId="37895" xr:uid="{00000000-0005-0000-0000-0000A4930000}"/>
    <cellStyle name="Normal 5 21 2" xfId="37896" xr:uid="{00000000-0005-0000-0000-0000A5930000}"/>
    <cellStyle name="Normal 5 21 2 2" xfId="37897" xr:uid="{00000000-0005-0000-0000-0000A6930000}"/>
    <cellStyle name="Normal 5 21 3" xfId="37898" xr:uid="{00000000-0005-0000-0000-0000A7930000}"/>
    <cellStyle name="Normal 5 21 4" xfId="37899" xr:uid="{00000000-0005-0000-0000-0000A8930000}"/>
    <cellStyle name="Normal 5 22" xfId="37900" xr:uid="{00000000-0005-0000-0000-0000A9930000}"/>
    <cellStyle name="Normal 5 22 2" xfId="37901" xr:uid="{00000000-0005-0000-0000-0000AA930000}"/>
    <cellStyle name="Normal 5 22 3" xfId="37902" xr:uid="{00000000-0005-0000-0000-0000AB930000}"/>
    <cellStyle name="Normal 5 23" xfId="37903" xr:uid="{00000000-0005-0000-0000-0000AC930000}"/>
    <cellStyle name="Normal 5 24" xfId="37904" xr:uid="{00000000-0005-0000-0000-0000AD930000}"/>
    <cellStyle name="Normal 5 25" xfId="37905" xr:uid="{00000000-0005-0000-0000-0000AE930000}"/>
    <cellStyle name="Normal 5 26" xfId="37906" xr:uid="{00000000-0005-0000-0000-0000AF930000}"/>
    <cellStyle name="Normal 5 27" xfId="37907" xr:uid="{00000000-0005-0000-0000-0000B0930000}"/>
    <cellStyle name="Normal 5 28" xfId="37908" xr:uid="{00000000-0005-0000-0000-0000B1930000}"/>
    <cellStyle name="Normal 5 29" xfId="37909" xr:uid="{00000000-0005-0000-0000-0000B2930000}"/>
    <cellStyle name="Normal 5 3" xfId="549" xr:uid="{00000000-0005-0000-0000-0000B3930000}"/>
    <cellStyle name="Normal 5 3 10" xfId="37911" xr:uid="{00000000-0005-0000-0000-0000B4930000}"/>
    <cellStyle name="Normal 5 3 11" xfId="37912" xr:uid="{00000000-0005-0000-0000-0000B5930000}"/>
    <cellStyle name="Normal 5 3 12" xfId="37913" xr:uid="{00000000-0005-0000-0000-0000B6930000}"/>
    <cellStyle name="Normal 5 3 13" xfId="37910" xr:uid="{00000000-0005-0000-0000-0000B7930000}"/>
    <cellStyle name="Normal 5 3 2" xfId="37914" xr:uid="{00000000-0005-0000-0000-0000B8930000}"/>
    <cellStyle name="Normal 5 3 3" xfId="37915" xr:uid="{00000000-0005-0000-0000-0000B9930000}"/>
    <cellStyle name="Normal 5 3 4" xfId="37916" xr:uid="{00000000-0005-0000-0000-0000BA930000}"/>
    <cellStyle name="Normal 5 3 4 2" xfId="37917" xr:uid="{00000000-0005-0000-0000-0000BB930000}"/>
    <cellStyle name="Normal 5 3 4 2 2" xfId="37918" xr:uid="{00000000-0005-0000-0000-0000BC930000}"/>
    <cellStyle name="Normal 5 3 4 3" xfId="37919" xr:uid="{00000000-0005-0000-0000-0000BD930000}"/>
    <cellStyle name="Normal 5 3 5" xfId="37920" xr:uid="{00000000-0005-0000-0000-0000BE930000}"/>
    <cellStyle name="Normal 5 3 6" xfId="37921" xr:uid="{00000000-0005-0000-0000-0000BF930000}"/>
    <cellStyle name="Normal 5 3 7" xfId="37922" xr:uid="{00000000-0005-0000-0000-0000C0930000}"/>
    <cellStyle name="Normal 5 3 7 2" xfId="37923" xr:uid="{00000000-0005-0000-0000-0000C1930000}"/>
    <cellStyle name="Normal 5 3 8" xfId="37924" xr:uid="{00000000-0005-0000-0000-0000C2930000}"/>
    <cellStyle name="Normal 5 3 9" xfId="37925" xr:uid="{00000000-0005-0000-0000-0000C3930000}"/>
    <cellStyle name="Normal 5 3_Implem" xfId="37926" xr:uid="{00000000-0005-0000-0000-0000C4930000}"/>
    <cellStyle name="Normal 5 30" xfId="37927" xr:uid="{00000000-0005-0000-0000-0000C5930000}"/>
    <cellStyle name="Normal 5 31" xfId="37928" xr:uid="{00000000-0005-0000-0000-0000C6930000}"/>
    <cellStyle name="Normal 5 32" xfId="37929" xr:uid="{00000000-0005-0000-0000-0000C7930000}"/>
    <cellStyle name="Normal 5 33" xfId="37930" xr:uid="{00000000-0005-0000-0000-0000C8930000}"/>
    <cellStyle name="Normal 5 34" xfId="37931" xr:uid="{00000000-0005-0000-0000-0000C9930000}"/>
    <cellStyle name="Normal 5 35" xfId="37932" xr:uid="{00000000-0005-0000-0000-0000CA930000}"/>
    <cellStyle name="Normal 5 36" xfId="37933" xr:uid="{00000000-0005-0000-0000-0000CB930000}"/>
    <cellStyle name="Normal 5 37" xfId="37934" xr:uid="{00000000-0005-0000-0000-0000CC930000}"/>
    <cellStyle name="Normal 5 38" xfId="37935" xr:uid="{00000000-0005-0000-0000-0000CD930000}"/>
    <cellStyle name="Normal 5 39" xfId="37936" xr:uid="{00000000-0005-0000-0000-0000CE930000}"/>
    <cellStyle name="Normal 5 4" xfId="37937" xr:uid="{00000000-0005-0000-0000-0000CF930000}"/>
    <cellStyle name="Normal 5 4 2" xfId="37938" xr:uid="{00000000-0005-0000-0000-0000D0930000}"/>
    <cellStyle name="Normal 5 4 2 2" xfId="37939" xr:uid="{00000000-0005-0000-0000-0000D1930000}"/>
    <cellStyle name="Normal 5 4 3" xfId="37940" xr:uid="{00000000-0005-0000-0000-0000D2930000}"/>
    <cellStyle name="Normal 5 4 4" xfId="37941" xr:uid="{00000000-0005-0000-0000-0000D3930000}"/>
    <cellStyle name="Normal 5 40" xfId="37942" xr:uid="{00000000-0005-0000-0000-0000D4930000}"/>
    <cellStyle name="Normal 5 41" xfId="37943" xr:uid="{00000000-0005-0000-0000-0000D5930000}"/>
    <cellStyle name="Normal 5 42" xfId="37944" xr:uid="{00000000-0005-0000-0000-0000D6930000}"/>
    <cellStyle name="Normal 5 43" xfId="37945" xr:uid="{00000000-0005-0000-0000-0000D7930000}"/>
    <cellStyle name="Normal 5 44" xfId="37946" xr:uid="{00000000-0005-0000-0000-0000D8930000}"/>
    <cellStyle name="Normal 5 45" xfId="37947" xr:uid="{00000000-0005-0000-0000-0000D9930000}"/>
    <cellStyle name="Normal 5 46" xfId="37948" xr:uid="{00000000-0005-0000-0000-0000DA930000}"/>
    <cellStyle name="Normal 5 47" xfId="37949" xr:uid="{00000000-0005-0000-0000-0000DB930000}"/>
    <cellStyle name="Normal 5 48" xfId="37950" xr:uid="{00000000-0005-0000-0000-0000DC930000}"/>
    <cellStyle name="Normal 5 49" xfId="37951" xr:uid="{00000000-0005-0000-0000-0000DD930000}"/>
    <cellStyle name="Normal 5 5" xfId="37952" xr:uid="{00000000-0005-0000-0000-0000DE930000}"/>
    <cellStyle name="Normal 5 5 2" xfId="37953" xr:uid="{00000000-0005-0000-0000-0000DF930000}"/>
    <cellStyle name="Normal 5 5 2 2" xfId="37954" xr:uid="{00000000-0005-0000-0000-0000E0930000}"/>
    <cellStyle name="Normal 5 5 3" xfId="37955" xr:uid="{00000000-0005-0000-0000-0000E1930000}"/>
    <cellStyle name="Normal 5 5 4" xfId="37956" xr:uid="{00000000-0005-0000-0000-0000E2930000}"/>
    <cellStyle name="Normal 5 50" xfId="37957" xr:uid="{00000000-0005-0000-0000-0000E3930000}"/>
    <cellStyle name="Normal 5 51" xfId="37958" xr:uid="{00000000-0005-0000-0000-0000E4930000}"/>
    <cellStyle name="Normal 5 52" xfId="37959" xr:uid="{00000000-0005-0000-0000-0000E5930000}"/>
    <cellStyle name="Normal 5 53" xfId="37960" xr:uid="{00000000-0005-0000-0000-0000E6930000}"/>
    <cellStyle name="Normal 5 54" xfId="37961" xr:uid="{00000000-0005-0000-0000-0000E7930000}"/>
    <cellStyle name="Normal 5 55" xfId="37962" xr:uid="{00000000-0005-0000-0000-0000E8930000}"/>
    <cellStyle name="Normal 5 56" xfId="37963" xr:uid="{00000000-0005-0000-0000-0000E9930000}"/>
    <cellStyle name="Normal 5 57" xfId="37964" xr:uid="{00000000-0005-0000-0000-0000EA930000}"/>
    <cellStyle name="Normal 5 58" xfId="37965" xr:uid="{00000000-0005-0000-0000-0000EB930000}"/>
    <cellStyle name="Normal 5 59" xfId="37966" xr:uid="{00000000-0005-0000-0000-0000EC930000}"/>
    <cellStyle name="Normal 5 6" xfId="37967" xr:uid="{00000000-0005-0000-0000-0000ED930000}"/>
    <cellStyle name="Normal 5 6 2" xfId="37968" xr:uid="{00000000-0005-0000-0000-0000EE930000}"/>
    <cellStyle name="Normal 5 6 2 2" xfId="37969" xr:uid="{00000000-0005-0000-0000-0000EF930000}"/>
    <cellStyle name="Normal 5 6 3" xfId="37970" xr:uid="{00000000-0005-0000-0000-0000F0930000}"/>
    <cellStyle name="Normal 5 6 4" xfId="37971" xr:uid="{00000000-0005-0000-0000-0000F1930000}"/>
    <cellStyle name="Normal 5 60" xfId="37972" xr:uid="{00000000-0005-0000-0000-0000F2930000}"/>
    <cellStyle name="Normal 5 7" xfId="37973" xr:uid="{00000000-0005-0000-0000-0000F3930000}"/>
    <cellStyle name="Normal 5 7 2" xfId="37974" xr:uid="{00000000-0005-0000-0000-0000F4930000}"/>
    <cellStyle name="Normal 5 7 2 2" xfId="37975" xr:uid="{00000000-0005-0000-0000-0000F5930000}"/>
    <cellStyle name="Normal 5 7 3" xfId="37976" xr:uid="{00000000-0005-0000-0000-0000F6930000}"/>
    <cellStyle name="Normal 5 7 4" xfId="37977" xr:uid="{00000000-0005-0000-0000-0000F7930000}"/>
    <cellStyle name="Normal 5 8" xfId="37978" xr:uid="{00000000-0005-0000-0000-0000F8930000}"/>
    <cellStyle name="Normal 5 8 2" xfId="37979" xr:uid="{00000000-0005-0000-0000-0000F9930000}"/>
    <cellStyle name="Normal 5 8 2 2" xfId="37980" xr:uid="{00000000-0005-0000-0000-0000FA930000}"/>
    <cellStyle name="Normal 5 8 3" xfId="37981" xr:uid="{00000000-0005-0000-0000-0000FB930000}"/>
    <cellStyle name="Normal 5 8 4" xfId="37982" xr:uid="{00000000-0005-0000-0000-0000FC930000}"/>
    <cellStyle name="Normal 5 9" xfId="37983" xr:uid="{00000000-0005-0000-0000-0000FD930000}"/>
    <cellStyle name="Normal 5 9 2" xfId="37984" xr:uid="{00000000-0005-0000-0000-0000FE930000}"/>
    <cellStyle name="Normal 5 9 2 2" xfId="37985" xr:uid="{00000000-0005-0000-0000-0000FF930000}"/>
    <cellStyle name="Normal 5 9 3" xfId="37986" xr:uid="{00000000-0005-0000-0000-000000940000}"/>
    <cellStyle name="Normal 5 9 4" xfId="37987" xr:uid="{00000000-0005-0000-0000-000001940000}"/>
    <cellStyle name="Normal 50" xfId="37988" xr:uid="{00000000-0005-0000-0000-000002940000}"/>
    <cellStyle name="Normal 50 10" xfId="37989" xr:uid="{00000000-0005-0000-0000-000003940000}"/>
    <cellStyle name="Normal 50 11" xfId="37990" xr:uid="{00000000-0005-0000-0000-000004940000}"/>
    <cellStyle name="Normal 50 12" xfId="37991" xr:uid="{00000000-0005-0000-0000-000005940000}"/>
    <cellStyle name="Normal 50 13" xfId="37992" xr:uid="{00000000-0005-0000-0000-000006940000}"/>
    <cellStyle name="Normal 50 14" xfId="37993" xr:uid="{00000000-0005-0000-0000-000007940000}"/>
    <cellStyle name="Normal 50 15" xfId="37994" xr:uid="{00000000-0005-0000-0000-000008940000}"/>
    <cellStyle name="Normal 50 16" xfId="37995" xr:uid="{00000000-0005-0000-0000-000009940000}"/>
    <cellStyle name="Normal 50 17" xfId="37996" xr:uid="{00000000-0005-0000-0000-00000A940000}"/>
    <cellStyle name="Normal 50 18" xfId="37997" xr:uid="{00000000-0005-0000-0000-00000B940000}"/>
    <cellStyle name="Normal 50 19" xfId="37998" xr:uid="{00000000-0005-0000-0000-00000C940000}"/>
    <cellStyle name="Normal 50 2" xfId="37999" xr:uid="{00000000-0005-0000-0000-00000D940000}"/>
    <cellStyle name="Normal 50 2 2" xfId="38000" xr:uid="{00000000-0005-0000-0000-00000E940000}"/>
    <cellStyle name="Normal 50 20" xfId="38001" xr:uid="{00000000-0005-0000-0000-00000F940000}"/>
    <cellStyle name="Normal 50 21" xfId="38002" xr:uid="{00000000-0005-0000-0000-000010940000}"/>
    <cellStyle name="Normal 50 22" xfId="38003" xr:uid="{00000000-0005-0000-0000-000011940000}"/>
    <cellStyle name="Normal 50 23" xfId="38004" xr:uid="{00000000-0005-0000-0000-000012940000}"/>
    <cellStyle name="Normal 50 24" xfId="38005" xr:uid="{00000000-0005-0000-0000-000013940000}"/>
    <cellStyle name="Normal 50 25" xfId="38006" xr:uid="{00000000-0005-0000-0000-000014940000}"/>
    <cellStyle name="Normal 50 26" xfId="38007" xr:uid="{00000000-0005-0000-0000-000015940000}"/>
    <cellStyle name="Normal 50 3" xfId="38008" xr:uid="{00000000-0005-0000-0000-000016940000}"/>
    <cellStyle name="Normal 50 3 2" xfId="38009" xr:uid="{00000000-0005-0000-0000-000017940000}"/>
    <cellStyle name="Normal 50 4" xfId="38010" xr:uid="{00000000-0005-0000-0000-000018940000}"/>
    <cellStyle name="Normal 50 4 2" xfId="38011" xr:uid="{00000000-0005-0000-0000-000019940000}"/>
    <cellStyle name="Normal 50 5" xfId="38012" xr:uid="{00000000-0005-0000-0000-00001A940000}"/>
    <cellStyle name="Normal 50 5 2" xfId="38013" xr:uid="{00000000-0005-0000-0000-00001B940000}"/>
    <cellStyle name="Normal 50 6" xfId="38014" xr:uid="{00000000-0005-0000-0000-00001C940000}"/>
    <cellStyle name="Normal 50 7" xfId="38015" xr:uid="{00000000-0005-0000-0000-00001D940000}"/>
    <cellStyle name="Normal 50 8" xfId="38016" xr:uid="{00000000-0005-0000-0000-00001E940000}"/>
    <cellStyle name="Normal 50 9" xfId="38017" xr:uid="{00000000-0005-0000-0000-00001F940000}"/>
    <cellStyle name="Normal 51" xfId="38018" xr:uid="{00000000-0005-0000-0000-000020940000}"/>
    <cellStyle name="Normal 52" xfId="38019" xr:uid="{00000000-0005-0000-0000-000021940000}"/>
    <cellStyle name="Normal 53" xfId="38020" xr:uid="{00000000-0005-0000-0000-000022940000}"/>
    <cellStyle name="Normal 54" xfId="38021" xr:uid="{00000000-0005-0000-0000-000023940000}"/>
    <cellStyle name="Normal 55" xfId="38022" xr:uid="{00000000-0005-0000-0000-000024940000}"/>
    <cellStyle name="Normal 56" xfId="38023" xr:uid="{00000000-0005-0000-0000-000025940000}"/>
    <cellStyle name="Normal 57" xfId="38024" xr:uid="{00000000-0005-0000-0000-000026940000}"/>
    <cellStyle name="Normal 58" xfId="38025" xr:uid="{00000000-0005-0000-0000-000027940000}"/>
    <cellStyle name="Normal 59" xfId="38026" xr:uid="{00000000-0005-0000-0000-000028940000}"/>
    <cellStyle name="Normal 6" xfId="440" xr:uid="{00000000-0005-0000-0000-000029940000}"/>
    <cellStyle name="Normal 6 10" xfId="38027" xr:uid="{00000000-0005-0000-0000-00002A940000}"/>
    <cellStyle name="Normal 6 11" xfId="38028" xr:uid="{00000000-0005-0000-0000-00002B940000}"/>
    <cellStyle name="Normal 6 12" xfId="38029" xr:uid="{00000000-0005-0000-0000-00002C940000}"/>
    <cellStyle name="Normal 6 13" xfId="38030" xr:uid="{00000000-0005-0000-0000-00002D940000}"/>
    <cellStyle name="Normal 6 14" xfId="38031" xr:uid="{00000000-0005-0000-0000-00002E940000}"/>
    <cellStyle name="Normal 6 15" xfId="38032" xr:uid="{00000000-0005-0000-0000-00002F940000}"/>
    <cellStyle name="Normal 6 16" xfId="38033" xr:uid="{00000000-0005-0000-0000-000030940000}"/>
    <cellStyle name="Normal 6 17" xfId="38034" xr:uid="{00000000-0005-0000-0000-000031940000}"/>
    <cellStyle name="Normal 6 18" xfId="38035" xr:uid="{00000000-0005-0000-0000-000032940000}"/>
    <cellStyle name="Normal 6 19" xfId="38036" xr:uid="{00000000-0005-0000-0000-000033940000}"/>
    <cellStyle name="Normal 6 2" xfId="38037" xr:uid="{00000000-0005-0000-0000-000034940000}"/>
    <cellStyle name="Normal 6 2 10" xfId="38038" xr:uid="{00000000-0005-0000-0000-000035940000}"/>
    <cellStyle name="Normal 6 2 11" xfId="38039" xr:uid="{00000000-0005-0000-0000-000036940000}"/>
    <cellStyle name="Normal 6 2 12" xfId="38040" xr:uid="{00000000-0005-0000-0000-000037940000}"/>
    <cellStyle name="Normal 6 2 13" xfId="38041" xr:uid="{00000000-0005-0000-0000-000038940000}"/>
    <cellStyle name="Normal 6 2 14" xfId="38042" xr:uid="{00000000-0005-0000-0000-000039940000}"/>
    <cellStyle name="Normal 6 2 15" xfId="38043" xr:uid="{00000000-0005-0000-0000-00003A940000}"/>
    <cellStyle name="Normal 6 2 16" xfId="38044" xr:uid="{00000000-0005-0000-0000-00003B940000}"/>
    <cellStyle name="Normal 6 2 17" xfId="38045" xr:uid="{00000000-0005-0000-0000-00003C940000}"/>
    <cellStyle name="Normal 6 2 18" xfId="38046" xr:uid="{00000000-0005-0000-0000-00003D940000}"/>
    <cellStyle name="Normal 6 2 19" xfId="38047" xr:uid="{00000000-0005-0000-0000-00003E940000}"/>
    <cellStyle name="Normal 6 2 2" xfId="38048" xr:uid="{00000000-0005-0000-0000-00003F940000}"/>
    <cellStyle name="Normal 6 2 20" xfId="38049" xr:uid="{00000000-0005-0000-0000-000040940000}"/>
    <cellStyle name="Normal 6 2 21" xfId="38050" xr:uid="{00000000-0005-0000-0000-000041940000}"/>
    <cellStyle name="Normal 6 2 22" xfId="38051" xr:uid="{00000000-0005-0000-0000-000042940000}"/>
    <cellStyle name="Normal 6 2 23" xfId="38052" xr:uid="{00000000-0005-0000-0000-000043940000}"/>
    <cellStyle name="Normal 6 2 24" xfId="38053" xr:uid="{00000000-0005-0000-0000-000044940000}"/>
    <cellStyle name="Normal 6 2 25" xfId="38054" xr:uid="{00000000-0005-0000-0000-000045940000}"/>
    <cellStyle name="Normal 6 2 26" xfId="38055" xr:uid="{00000000-0005-0000-0000-000046940000}"/>
    <cellStyle name="Normal 6 2 27" xfId="38056" xr:uid="{00000000-0005-0000-0000-000047940000}"/>
    <cellStyle name="Normal 6 2 28" xfId="38057" xr:uid="{00000000-0005-0000-0000-000048940000}"/>
    <cellStyle name="Normal 6 2 29" xfId="38058" xr:uid="{00000000-0005-0000-0000-000049940000}"/>
    <cellStyle name="Normal 6 2 3" xfId="38059" xr:uid="{00000000-0005-0000-0000-00004A940000}"/>
    <cellStyle name="Normal 6 2 30" xfId="38060" xr:uid="{00000000-0005-0000-0000-00004B940000}"/>
    <cellStyle name="Normal 6 2 31" xfId="38061" xr:uid="{00000000-0005-0000-0000-00004C940000}"/>
    <cellStyle name="Normal 6 2 32" xfId="38062" xr:uid="{00000000-0005-0000-0000-00004D940000}"/>
    <cellStyle name="Normal 6 2 33" xfId="38063" xr:uid="{00000000-0005-0000-0000-00004E940000}"/>
    <cellStyle name="Normal 6 2 34" xfId="38064" xr:uid="{00000000-0005-0000-0000-00004F940000}"/>
    <cellStyle name="Normal 6 2 35" xfId="38065" xr:uid="{00000000-0005-0000-0000-000050940000}"/>
    <cellStyle name="Normal 6 2 36" xfId="38066" xr:uid="{00000000-0005-0000-0000-000051940000}"/>
    <cellStyle name="Normal 6 2 37" xfId="38067" xr:uid="{00000000-0005-0000-0000-000052940000}"/>
    <cellStyle name="Normal 6 2 38" xfId="38068" xr:uid="{00000000-0005-0000-0000-000053940000}"/>
    <cellStyle name="Normal 6 2 39" xfId="38069" xr:uid="{00000000-0005-0000-0000-000054940000}"/>
    <cellStyle name="Normal 6 2 4" xfId="38070" xr:uid="{00000000-0005-0000-0000-000055940000}"/>
    <cellStyle name="Normal 6 2 40" xfId="38071" xr:uid="{00000000-0005-0000-0000-000056940000}"/>
    <cellStyle name="Normal 6 2 41" xfId="38072" xr:uid="{00000000-0005-0000-0000-000057940000}"/>
    <cellStyle name="Normal 6 2 42" xfId="38073" xr:uid="{00000000-0005-0000-0000-000058940000}"/>
    <cellStyle name="Normal 6 2 43" xfId="38074" xr:uid="{00000000-0005-0000-0000-000059940000}"/>
    <cellStyle name="Normal 6 2 44" xfId="38075" xr:uid="{00000000-0005-0000-0000-00005A940000}"/>
    <cellStyle name="Normal 6 2 45" xfId="38076" xr:uid="{00000000-0005-0000-0000-00005B940000}"/>
    <cellStyle name="Normal 6 2 46" xfId="38077" xr:uid="{00000000-0005-0000-0000-00005C940000}"/>
    <cellStyle name="Normal 6 2 47" xfId="38078" xr:uid="{00000000-0005-0000-0000-00005D940000}"/>
    <cellStyle name="Normal 6 2 48" xfId="38079" xr:uid="{00000000-0005-0000-0000-00005E940000}"/>
    <cellStyle name="Normal 6 2 49" xfId="38080" xr:uid="{00000000-0005-0000-0000-00005F940000}"/>
    <cellStyle name="Normal 6 2 5" xfId="38081" xr:uid="{00000000-0005-0000-0000-000060940000}"/>
    <cellStyle name="Normal 6 2 50" xfId="38082" xr:uid="{00000000-0005-0000-0000-000061940000}"/>
    <cellStyle name="Normal 6 2 51" xfId="38083" xr:uid="{00000000-0005-0000-0000-000062940000}"/>
    <cellStyle name="Normal 6 2 52" xfId="38084" xr:uid="{00000000-0005-0000-0000-000063940000}"/>
    <cellStyle name="Normal 6 2 53" xfId="38085" xr:uid="{00000000-0005-0000-0000-000064940000}"/>
    <cellStyle name="Normal 6 2 54" xfId="38086" xr:uid="{00000000-0005-0000-0000-000065940000}"/>
    <cellStyle name="Normal 6 2 55" xfId="38087" xr:uid="{00000000-0005-0000-0000-000066940000}"/>
    <cellStyle name="Normal 6 2 56" xfId="38088" xr:uid="{00000000-0005-0000-0000-000067940000}"/>
    <cellStyle name="Normal 6 2 57" xfId="38089" xr:uid="{00000000-0005-0000-0000-000068940000}"/>
    <cellStyle name="Normal 6 2 58" xfId="38090" xr:uid="{00000000-0005-0000-0000-000069940000}"/>
    <cellStyle name="Normal 6 2 59" xfId="38091" xr:uid="{00000000-0005-0000-0000-00006A940000}"/>
    <cellStyle name="Normal 6 2 6" xfId="38092" xr:uid="{00000000-0005-0000-0000-00006B940000}"/>
    <cellStyle name="Normal 6 2 60" xfId="38093" xr:uid="{00000000-0005-0000-0000-00006C940000}"/>
    <cellStyle name="Normal 6 2 61" xfId="38094" xr:uid="{00000000-0005-0000-0000-00006D940000}"/>
    <cellStyle name="Normal 6 2 62" xfId="38095" xr:uid="{00000000-0005-0000-0000-00006E940000}"/>
    <cellStyle name="Normal 6 2 63" xfId="38096" xr:uid="{00000000-0005-0000-0000-00006F940000}"/>
    <cellStyle name="Normal 6 2 64" xfId="38097" xr:uid="{00000000-0005-0000-0000-000070940000}"/>
    <cellStyle name="Normal 6 2 65" xfId="38098" xr:uid="{00000000-0005-0000-0000-000071940000}"/>
    <cellStyle name="Normal 6 2 66" xfId="38099" xr:uid="{00000000-0005-0000-0000-000072940000}"/>
    <cellStyle name="Normal 6 2 67" xfId="38100" xr:uid="{00000000-0005-0000-0000-000073940000}"/>
    <cellStyle name="Normal 6 2 68" xfId="38101" xr:uid="{00000000-0005-0000-0000-000074940000}"/>
    <cellStyle name="Normal 6 2 69" xfId="38102" xr:uid="{00000000-0005-0000-0000-000075940000}"/>
    <cellStyle name="Normal 6 2 7" xfId="38103" xr:uid="{00000000-0005-0000-0000-000076940000}"/>
    <cellStyle name="Normal 6 2 70" xfId="38104" xr:uid="{00000000-0005-0000-0000-000077940000}"/>
    <cellStyle name="Normal 6 2 71" xfId="38105" xr:uid="{00000000-0005-0000-0000-000078940000}"/>
    <cellStyle name="Normal 6 2 72" xfId="38106" xr:uid="{00000000-0005-0000-0000-000079940000}"/>
    <cellStyle name="Normal 6 2 73" xfId="38107" xr:uid="{00000000-0005-0000-0000-00007A940000}"/>
    <cellStyle name="Normal 6 2 74" xfId="38108" xr:uid="{00000000-0005-0000-0000-00007B940000}"/>
    <cellStyle name="Normal 6 2 75" xfId="38109" xr:uid="{00000000-0005-0000-0000-00007C940000}"/>
    <cellStyle name="Normal 6 2 76" xfId="38110" xr:uid="{00000000-0005-0000-0000-00007D940000}"/>
    <cellStyle name="Normal 6 2 77" xfId="38111" xr:uid="{00000000-0005-0000-0000-00007E940000}"/>
    <cellStyle name="Normal 6 2 78" xfId="38112" xr:uid="{00000000-0005-0000-0000-00007F940000}"/>
    <cellStyle name="Normal 6 2 79" xfId="38113" xr:uid="{00000000-0005-0000-0000-000080940000}"/>
    <cellStyle name="Normal 6 2 8" xfId="38114" xr:uid="{00000000-0005-0000-0000-000081940000}"/>
    <cellStyle name="Normal 6 2 80" xfId="38115" xr:uid="{00000000-0005-0000-0000-000082940000}"/>
    <cellStyle name="Normal 6 2 81" xfId="38116" xr:uid="{00000000-0005-0000-0000-000083940000}"/>
    <cellStyle name="Normal 6 2 82" xfId="38117" xr:uid="{00000000-0005-0000-0000-000084940000}"/>
    <cellStyle name="Normal 6 2 83" xfId="38118" xr:uid="{00000000-0005-0000-0000-000085940000}"/>
    <cellStyle name="Normal 6 2 84" xfId="38119" xr:uid="{00000000-0005-0000-0000-000086940000}"/>
    <cellStyle name="Normal 6 2 85" xfId="38120" xr:uid="{00000000-0005-0000-0000-000087940000}"/>
    <cellStyle name="Normal 6 2 86" xfId="38121" xr:uid="{00000000-0005-0000-0000-000088940000}"/>
    <cellStyle name="Normal 6 2 9" xfId="38122" xr:uid="{00000000-0005-0000-0000-000089940000}"/>
    <cellStyle name="Normal 6 2_Xa Parametrización de Usuarios" xfId="38123" xr:uid="{00000000-0005-0000-0000-00008A940000}"/>
    <cellStyle name="Normal 6 20" xfId="38124" xr:uid="{00000000-0005-0000-0000-00008B940000}"/>
    <cellStyle name="Normal 6 21" xfId="38125" xr:uid="{00000000-0005-0000-0000-00008C940000}"/>
    <cellStyle name="Normal 6 22" xfId="38126" xr:uid="{00000000-0005-0000-0000-00008D940000}"/>
    <cellStyle name="Normal 6 23" xfId="38127" xr:uid="{00000000-0005-0000-0000-00008E940000}"/>
    <cellStyle name="Normal 6 24" xfId="38128" xr:uid="{00000000-0005-0000-0000-00008F940000}"/>
    <cellStyle name="Normal 6 25" xfId="38129" xr:uid="{00000000-0005-0000-0000-000090940000}"/>
    <cellStyle name="Normal 6 26" xfId="38130" xr:uid="{00000000-0005-0000-0000-000091940000}"/>
    <cellStyle name="Normal 6 27" xfId="38131" xr:uid="{00000000-0005-0000-0000-000092940000}"/>
    <cellStyle name="Normal 6 28" xfId="38132" xr:uid="{00000000-0005-0000-0000-000093940000}"/>
    <cellStyle name="Normal 6 29" xfId="38133" xr:uid="{00000000-0005-0000-0000-000094940000}"/>
    <cellStyle name="Normal 6 3" xfId="38134" xr:uid="{00000000-0005-0000-0000-000095940000}"/>
    <cellStyle name="Normal 6 3 10" xfId="38135" xr:uid="{00000000-0005-0000-0000-000096940000}"/>
    <cellStyle name="Normal 6 3 11" xfId="38136" xr:uid="{00000000-0005-0000-0000-000097940000}"/>
    <cellStyle name="Normal 6 3 12" xfId="38137" xr:uid="{00000000-0005-0000-0000-000098940000}"/>
    <cellStyle name="Normal 6 3 2" xfId="38138" xr:uid="{00000000-0005-0000-0000-000099940000}"/>
    <cellStyle name="Normal 6 3 3" xfId="38139" xr:uid="{00000000-0005-0000-0000-00009A940000}"/>
    <cellStyle name="Normal 6 3 4" xfId="38140" xr:uid="{00000000-0005-0000-0000-00009B940000}"/>
    <cellStyle name="Normal 6 3 5" xfId="38141" xr:uid="{00000000-0005-0000-0000-00009C940000}"/>
    <cellStyle name="Normal 6 3 6" xfId="38142" xr:uid="{00000000-0005-0000-0000-00009D940000}"/>
    <cellStyle name="Normal 6 3 7" xfId="38143" xr:uid="{00000000-0005-0000-0000-00009E940000}"/>
    <cellStyle name="Normal 6 3 8" xfId="38144" xr:uid="{00000000-0005-0000-0000-00009F940000}"/>
    <cellStyle name="Normal 6 3 9" xfId="38145" xr:uid="{00000000-0005-0000-0000-0000A0940000}"/>
    <cellStyle name="Normal 6 3_Xa Parametrización de Usuarios" xfId="38146" xr:uid="{00000000-0005-0000-0000-0000A1940000}"/>
    <cellStyle name="Normal 6 30" xfId="39521" xr:uid="{00000000-0005-0000-0000-0000A2940000}"/>
    <cellStyle name="Normal 6 4" xfId="38147" xr:uid="{00000000-0005-0000-0000-0000A3940000}"/>
    <cellStyle name="Normal 6 5" xfId="38148" xr:uid="{00000000-0005-0000-0000-0000A4940000}"/>
    <cellStyle name="Normal 6 6" xfId="38149" xr:uid="{00000000-0005-0000-0000-0000A5940000}"/>
    <cellStyle name="Normal 6 7" xfId="38150" xr:uid="{00000000-0005-0000-0000-0000A6940000}"/>
    <cellStyle name="Normal 6 8" xfId="38151" xr:uid="{00000000-0005-0000-0000-0000A7940000}"/>
    <cellStyle name="Normal 6 9" xfId="38152" xr:uid="{00000000-0005-0000-0000-0000A8940000}"/>
    <cellStyle name="Normal 60" xfId="38153" xr:uid="{00000000-0005-0000-0000-0000A9940000}"/>
    <cellStyle name="Normal 61" xfId="38154" xr:uid="{00000000-0005-0000-0000-0000AA940000}"/>
    <cellStyle name="Normal 61 2" xfId="38155" xr:uid="{00000000-0005-0000-0000-0000AB940000}"/>
    <cellStyle name="Normal 61 2 2" xfId="38156" xr:uid="{00000000-0005-0000-0000-0000AC940000}"/>
    <cellStyle name="Normal 61 2 3" xfId="38157" xr:uid="{00000000-0005-0000-0000-0000AD940000}"/>
    <cellStyle name="Normal 61 3" xfId="38158" xr:uid="{00000000-0005-0000-0000-0000AE940000}"/>
    <cellStyle name="Normal 62" xfId="38159" xr:uid="{00000000-0005-0000-0000-0000AF940000}"/>
    <cellStyle name="Normal 62 2" xfId="38160" xr:uid="{00000000-0005-0000-0000-0000B0940000}"/>
    <cellStyle name="Normal 62 3" xfId="38161" xr:uid="{00000000-0005-0000-0000-0000B1940000}"/>
    <cellStyle name="Normal 62 4" xfId="39522" xr:uid="{00000000-0005-0000-0000-0000B2940000}"/>
    <cellStyle name="Normal 63" xfId="38162" xr:uid="{00000000-0005-0000-0000-0000B3940000}"/>
    <cellStyle name="Normal 63 2" xfId="38163" xr:uid="{00000000-0005-0000-0000-0000B4940000}"/>
    <cellStyle name="Normal 63 3" xfId="38164" xr:uid="{00000000-0005-0000-0000-0000B5940000}"/>
    <cellStyle name="Normal 63 4" xfId="38165" xr:uid="{00000000-0005-0000-0000-0000B6940000}"/>
    <cellStyle name="Normal 63 5" xfId="39523" xr:uid="{00000000-0005-0000-0000-0000B7940000}"/>
    <cellStyle name="Normal 64" xfId="38166" xr:uid="{00000000-0005-0000-0000-0000B8940000}"/>
    <cellStyle name="Normal 64 2" xfId="38167" xr:uid="{00000000-0005-0000-0000-0000B9940000}"/>
    <cellStyle name="Normal 64 3" xfId="38168" xr:uid="{00000000-0005-0000-0000-0000BA940000}"/>
    <cellStyle name="Normal 64 4" xfId="38169" xr:uid="{00000000-0005-0000-0000-0000BB940000}"/>
    <cellStyle name="Normal 64 5" xfId="39524" xr:uid="{00000000-0005-0000-0000-0000BC940000}"/>
    <cellStyle name="Normal 65" xfId="38170" xr:uid="{00000000-0005-0000-0000-0000BD940000}"/>
    <cellStyle name="Normal 65 2" xfId="38171" xr:uid="{00000000-0005-0000-0000-0000BE940000}"/>
    <cellStyle name="Normal 65 3" xfId="38172" xr:uid="{00000000-0005-0000-0000-0000BF940000}"/>
    <cellStyle name="Normal 66" xfId="38173" xr:uid="{00000000-0005-0000-0000-0000C0940000}"/>
    <cellStyle name="Normal 66 2" xfId="38174" xr:uid="{00000000-0005-0000-0000-0000C1940000}"/>
    <cellStyle name="Normal 66 3" xfId="38175" xr:uid="{00000000-0005-0000-0000-0000C2940000}"/>
    <cellStyle name="Normal 66 4" xfId="39525" xr:uid="{00000000-0005-0000-0000-0000C3940000}"/>
    <cellStyle name="Normal 67" xfId="38176" xr:uid="{00000000-0005-0000-0000-0000C4940000}"/>
    <cellStyle name="Normal 67 2" xfId="38177" xr:uid="{00000000-0005-0000-0000-0000C5940000}"/>
    <cellStyle name="Normal 67 3" xfId="39526" xr:uid="{00000000-0005-0000-0000-0000C6940000}"/>
    <cellStyle name="Normal 68" xfId="38178" xr:uid="{00000000-0005-0000-0000-0000C7940000}"/>
    <cellStyle name="Normal 68 2" xfId="38179" xr:uid="{00000000-0005-0000-0000-0000C8940000}"/>
    <cellStyle name="Normal 68 3" xfId="39527" xr:uid="{00000000-0005-0000-0000-0000C9940000}"/>
    <cellStyle name="Normal 69" xfId="38180" xr:uid="{00000000-0005-0000-0000-0000CA940000}"/>
    <cellStyle name="Normal 69 2" xfId="38181" xr:uid="{00000000-0005-0000-0000-0000CB940000}"/>
    <cellStyle name="Normal 69 3" xfId="38182" xr:uid="{00000000-0005-0000-0000-0000CC940000}"/>
    <cellStyle name="Normal 69 4" xfId="39528" xr:uid="{00000000-0005-0000-0000-0000CD940000}"/>
    <cellStyle name="Normal 7" xfId="441" xr:uid="{00000000-0005-0000-0000-0000CE940000}"/>
    <cellStyle name="Normal 7 10" xfId="38183" xr:uid="{00000000-0005-0000-0000-0000CF940000}"/>
    <cellStyle name="Normal 7 11" xfId="38184" xr:uid="{00000000-0005-0000-0000-0000D0940000}"/>
    <cellStyle name="Normal 7 12" xfId="38185" xr:uid="{00000000-0005-0000-0000-0000D1940000}"/>
    <cellStyle name="Normal 7 13" xfId="38186" xr:uid="{00000000-0005-0000-0000-0000D2940000}"/>
    <cellStyle name="Normal 7 14" xfId="38187" xr:uid="{00000000-0005-0000-0000-0000D3940000}"/>
    <cellStyle name="Normal 7 15" xfId="38188" xr:uid="{00000000-0005-0000-0000-0000D4940000}"/>
    <cellStyle name="Normal 7 16" xfId="38189" xr:uid="{00000000-0005-0000-0000-0000D5940000}"/>
    <cellStyle name="Normal 7 17" xfId="38190" xr:uid="{00000000-0005-0000-0000-0000D6940000}"/>
    <cellStyle name="Normal 7 18" xfId="38191" xr:uid="{00000000-0005-0000-0000-0000D7940000}"/>
    <cellStyle name="Normal 7 19" xfId="38192" xr:uid="{00000000-0005-0000-0000-0000D8940000}"/>
    <cellStyle name="Normal 7 2" xfId="442" xr:uid="{00000000-0005-0000-0000-0000D9940000}"/>
    <cellStyle name="Normal 7 2 10" xfId="38193" xr:uid="{00000000-0005-0000-0000-0000DA940000}"/>
    <cellStyle name="Normal 7 2 11" xfId="38194" xr:uid="{00000000-0005-0000-0000-0000DB940000}"/>
    <cellStyle name="Normal 7 2 12" xfId="38195" xr:uid="{00000000-0005-0000-0000-0000DC940000}"/>
    <cellStyle name="Normal 7 2 13" xfId="38196" xr:uid="{00000000-0005-0000-0000-0000DD940000}"/>
    <cellStyle name="Normal 7 2 14" xfId="38197" xr:uid="{00000000-0005-0000-0000-0000DE940000}"/>
    <cellStyle name="Normal 7 2 15" xfId="38198" xr:uid="{00000000-0005-0000-0000-0000DF940000}"/>
    <cellStyle name="Normal 7 2 16" xfId="38199" xr:uid="{00000000-0005-0000-0000-0000E0940000}"/>
    <cellStyle name="Normal 7 2 17" xfId="38200" xr:uid="{00000000-0005-0000-0000-0000E1940000}"/>
    <cellStyle name="Normal 7 2 18" xfId="38201" xr:uid="{00000000-0005-0000-0000-0000E2940000}"/>
    <cellStyle name="Normal 7 2 19" xfId="38202" xr:uid="{00000000-0005-0000-0000-0000E3940000}"/>
    <cellStyle name="Normal 7 2 2" xfId="38203" xr:uid="{00000000-0005-0000-0000-0000E4940000}"/>
    <cellStyle name="Normal 7 2 2 2" xfId="38204" xr:uid="{00000000-0005-0000-0000-0000E5940000}"/>
    <cellStyle name="Normal 7 2 2 2 2" xfId="38205" xr:uid="{00000000-0005-0000-0000-0000E6940000}"/>
    <cellStyle name="Normal 7 2 20" xfId="38206" xr:uid="{00000000-0005-0000-0000-0000E7940000}"/>
    <cellStyle name="Normal 7 2 21" xfId="38207" xr:uid="{00000000-0005-0000-0000-0000E8940000}"/>
    <cellStyle name="Normal 7 2 22" xfId="38208" xr:uid="{00000000-0005-0000-0000-0000E9940000}"/>
    <cellStyle name="Normal 7 2 23" xfId="38209" xr:uid="{00000000-0005-0000-0000-0000EA940000}"/>
    <cellStyle name="Normal 7 2 24" xfId="38210" xr:uid="{00000000-0005-0000-0000-0000EB940000}"/>
    <cellStyle name="Normal 7 2 25" xfId="38211" xr:uid="{00000000-0005-0000-0000-0000EC940000}"/>
    <cellStyle name="Normal 7 2 26" xfId="38212" xr:uid="{00000000-0005-0000-0000-0000ED940000}"/>
    <cellStyle name="Normal 7 2 27" xfId="38213" xr:uid="{00000000-0005-0000-0000-0000EE940000}"/>
    <cellStyle name="Normal 7 2 28" xfId="38214" xr:uid="{00000000-0005-0000-0000-0000EF940000}"/>
    <cellStyle name="Normal 7 2 29" xfId="38215" xr:uid="{00000000-0005-0000-0000-0000F0940000}"/>
    <cellStyle name="Normal 7 2 3" xfId="38216" xr:uid="{00000000-0005-0000-0000-0000F1940000}"/>
    <cellStyle name="Normal 7 2 30" xfId="38217" xr:uid="{00000000-0005-0000-0000-0000F2940000}"/>
    <cellStyle name="Normal 7 2 31" xfId="38218" xr:uid="{00000000-0005-0000-0000-0000F3940000}"/>
    <cellStyle name="Normal 7 2 32" xfId="38219" xr:uid="{00000000-0005-0000-0000-0000F4940000}"/>
    <cellStyle name="Normal 7 2 33" xfId="38220" xr:uid="{00000000-0005-0000-0000-0000F5940000}"/>
    <cellStyle name="Normal 7 2 34" xfId="38221" xr:uid="{00000000-0005-0000-0000-0000F6940000}"/>
    <cellStyle name="Normal 7 2 35" xfId="38222" xr:uid="{00000000-0005-0000-0000-0000F7940000}"/>
    <cellStyle name="Normal 7 2 36" xfId="38223" xr:uid="{00000000-0005-0000-0000-0000F8940000}"/>
    <cellStyle name="Normal 7 2 37" xfId="38224" xr:uid="{00000000-0005-0000-0000-0000F9940000}"/>
    <cellStyle name="Normal 7 2 38" xfId="38225" xr:uid="{00000000-0005-0000-0000-0000FA940000}"/>
    <cellStyle name="Normal 7 2 39" xfId="38226" xr:uid="{00000000-0005-0000-0000-0000FB940000}"/>
    <cellStyle name="Normal 7 2 4" xfId="38227" xr:uid="{00000000-0005-0000-0000-0000FC940000}"/>
    <cellStyle name="Normal 7 2 40" xfId="38228" xr:uid="{00000000-0005-0000-0000-0000FD940000}"/>
    <cellStyle name="Normal 7 2 41" xfId="38229" xr:uid="{00000000-0005-0000-0000-0000FE940000}"/>
    <cellStyle name="Normal 7 2 42" xfId="38230" xr:uid="{00000000-0005-0000-0000-0000FF940000}"/>
    <cellStyle name="Normal 7 2 43" xfId="38231" xr:uid="{00000000-0005-0000-0000-000000950000}"/>
    <cellStyle name="Normal 7 2 44" xfId="38232" xr:uid="{00000000-0005-0000-0000-000001950000}"/>
    <cellStyle name="Normal 7 2 45" xfId="38233" xr:uid="{00000000-0005-0000-0000-000002950000}"/>
    <cellStyle name="Normal 7 2 46" xfId="38234" xr:uid="{00000000-0005-0000-0000-000003950000}"/>
    <cellStyle name="Normal 7 2 47" xfId="38235" xr:uid="{00000000-0005-0000-0000-000004950000}"/>
    <cellStyle name="Normal 7 2 48" xfId="38236" xr:uid="{00000000-0005-0000-0000-000005950000}"/>
    <cellStyle name="Normal 7 2 49" xfId="38237" xr:uid="{00000000-0005-0000-0000-000006950000}"/>
    <cellStyle name="Normal 7 2 5" xfId="38238" xr:uid="{00000000-0005-0000-0000-000007950000}"/>
    <cellStyle name="Normal 7 2 50" xfId="38239" xr:uid="{00000000-0005-0000-0000-000008950000}"/>
    <cellStyle name="Normal 7 2 51" xfId="38240" xr:uid="{00000000-0005-0000-0000-000009950000}"/>
    <cellStyle name="Normal 7 2 52" xfId="38241" xr:uid="{00000000-0005-0000-0000-00000A950000}"/>
    <cellStyle name="Normal 7 2 53" xfId="38242" xr:uid="{00000000-0005-0000-0000-00000B950000}"/>
    <cellStyle name="Normal 7 2 54" xfId="38243" xr:uid="{00000000-0005-0000-0000-00000C950000}"/>
    <cellStyle name="Normal 7 2 55" xfId="38244" xr:uid="{00000000-0005-0000-0000-00000D950000}"/>
    <cellStyle name="Normal 7 2 56" xfId="38245" xr:uid="{00000000-0005-0000-0000-00000E950000}"/>
    <cellStyle name="Normal 7 2 57" xfId="38246" xr:uid="{00000000-0005-0000-0000-00000F950000}"/>
    <cellStyle name="Normal 7 2 58" xfId="38247" xr:uid="{00000000-0005-0000-0000-000010950000}"/>
    <cellStyle name="Normal 7 2 59" xfId="38248" xr:uid="{00000000-0005-0000-0000-000011950000}"/>
    <cellStyle name="Normal 7 2 6" xfId="38249" xr:uid="{00000000-0005-0000-0000-000012950000}"/>
    <cellStyle name="Normal 7 2 60" xfId="38250" xr:uid="{00000000-0005-0000-0000-000013950000}"/>
    <cellStyle name="Normal 7 2 61" xfId="38251" xr:uid="{00000000-0005-0000-0000-000014950000}"/>
    <cellStyle name="Normal 7 2 62" xfId="38252" xr:uid="{00000000-0005-0000-0000-000015950000}"/>
    <cellStyle name="Normal 7 2 63" xfId="38253" xr:uid="{00000000-0005-0000-0000-000016950000}"/>
    <cellStyle name="Normal 7 2 64" xfId="38254" xr:uid="{00000000-0005-0000-0000-000017950000}"/>
    <cellStyle name="Normal 7 2 65" xfId="38255" xr:uid="{00000000-0005-0000-0000-000018950000}"/>
    <cellStyle name="Normal 7 2 66" xfId="38256" xr:uid="{00000000-0005-0000-0000-000019950000}"/>
    <cellStyle name="Normal 7 2 67" xfId="38257" xr:uid="{00000000-0005-0000-0000-00001A950000}"/>
    <cellStyle name="Normal 7 2 68" xfId="38258" xr:uid="{00000000-0005-0000-0000-00001B950000}"/>
    <cellStyle name="Normal 7 2 69" xfId="38259" xr:uid="{00000000-0005-0000-0000-00001C950000}"/>
    <cellStyle name="Normal 7 2 7" xfId="38260" xr:uid="{00000000-0005-0000-0000-00001D950000}"/>
    <cellStyle name="Normal 7 2 70" xfId="38261" xr:uid="{00000000-0005-0000-0000-00001E950000}"/>
    <cellStyle name="Normal 7 2 71" xfId="38262" xr:uid="{00000000-0005-0000-0000-00001F950000}"/>
    <cellStyle name="Normal 7 2 72" xfId="38263" xr:uid="{00000000-0005-0000-0000-000020950000}"/>
    <cellStyle name="Normal 7 2 73" xfId="38264" xr:uid="{00000000-0005-0000-0000-000021950000}"/>
    <cellStyle name="Normal 7 2 74" xfId="38265" xr:uid="{00000000-0005-0000-0000-000022950000}"/>
    <cellStyle name="Normal 7 2 75" xfId="38266" xr:uid="{00000000-0005-0000-0000-000023950000}"/>
    <cellStyle name="Normal 7 2 76" xfId="38267" xr:uid="{00000000-0005-0000-0000-000024950000}"/>
    <cellStyle name="Normal 7 2 77" xfId="38268" xr:uid="{00000000-0005-0000-0000-000025950000}"/>
    <cellStyle name="Normal 7 2 78" xfId="38269" xr:uid="{00000000-0005-0000-0000-000026950000}"/>
    <cellStyle name="Normal 7 2 79" xfId="38270" xr:uid="{00000000-0005-0000-0000-000027950000}"/>
    <cellStyle name="Normal 7 2 8" xfId="38271" xr:uid="{00000000-0005-0000-0000-000028950000}"/>
    <cellStyle name="Normal 7 2 80" xfId="38272" xr:uid="{00000000-0005-0000-0000-000029950000}"/>
    <cellStyle name="Normal 7 2 81" xfId="38273" xr:uid="{00000000-0005-0000-0000-00002A950000}"/>
    <cellStyle name="Normal 7 2 9" xfId="38274" xr:uid="{00000000-0005-0000-0000-00002B950000}"/>
    <cellStyle name="Normal 7 2_Enlaces" xfId="38275" xr:uid="{00000000-0005-0000-0000-00002C950000}"/>
    <cellStyle name="Normal 7 20" xfId="38276" xr:uid="{00000000-0005-0000-0000-00002D950000}"/>
    <cellStyle name="Normal 7 21" xfId="38277" xr:uid="{00000000-0005-0000-0000-00002E950000}"/>
    <cellStyle name="Normal 7 22" xfId="38278" xr:uid="{00000000-0005-0000-0000-00002F950000}"/>
    <cellStyle name="Normal 7 23" xfId="38279" xr:uid="{00000000-0005-0000-0000-000030950000}"/>
    <cellStyle name="Normal 7 24" xfId="38280" xr:uid="{00000000-0005-0000-0000-000031950000}"/>
    <cellStyle name="Normal 7 25" xfId="38281" xr:uid="{00000000-0005-0000-0000-000032950000}"/>
    <cellStyle name="Normal 7 26" xfId="38282" xr:uid="{00000000-0005-0000-0000-000033950000}"/>
    <cellStyle name="Normal 7 27" xfId="38283" xr:uid="{00000000-0005-0000-0000-000034950000}"/>
    <cellStyle name="Normal 7 28" xfId="38284" xr:uid="{00000000-0005-0000-0000-000035950000}"/>
    <cellStyle name="Normal 7 29" xfId="38285" xr:uid="{00000000-0005-0000-0000-000036950000}"/>
    <cellStyle name="Normal 7 3" xfId="38286" xr:uid="{00000000-0005-0000-0000-000037950000}"/>
    <cellStyle name="Normal 7 3 2" xfId="38287" xr:uid="{00000000-0005-0000-0000-000038950000}"/>
    <cellStyle name="Normal 7 3 3" xfId="38288" xr:uid="{00000000-0005-0000-0000-000039950000}"/>
    <cellStyle name="Normal 7 3 4" xfId="38289" xr:uid="{00000000-0005-0000-0000-00003A950000}"/>
    <cellStyle name="Normal 7 3 4 2" xfId="38290" xr:uid="{00000000-0005-0000-0000-00003B950000}"/>
    <cellStyle name="Normal 7 3 4 2 2" xfId="38291" xr:uid="{00000000-0005-0000-0000-00003C950000}"/>
    <cellStyle name="Normal 7 3 4 3" xfId="38292" xr:uid="{00000000-0005-0000-0000-00003D950000}"/>
    <cellStyle name="Normal 7 3 5" xfId="38293" xr:uid="{00000000-0005-0000-0000-00003E950000}"/>
    <cellStyle name="Normal 7 3 6" xfId="38294" xr:uid="{00000000-0005-0000-0000-00003F950000}"/>
    <cellStyle name="Normal 7 3 7" xfId="38295" xr:uid="{00000000-0005-0000-0000-000040950000}"/>
    <cellStyle name="Normal 7 3 7 2" xfId="38296" xr:uid="{00000000-0005-0000-0000-000041950000}"/>
    <cellStyle name="Normal 7 3_Implem" xfId="38297" xr:uid="{00000000-0005-0000-0000-000042950000}"/>
    <cellStyle name="Normal 7 30" xfId="38298" xr:uid="{00000000-0005-0000-0000-000043950000}"/>
    <cellStyle name="Normal 7 30 2" xfId="38299" xr:uid="{00000000-0005-0000-0000-000044950000}"/>
    <cellStyle name="Normal 7 31" xfId="38300" xr:uid="{00000000-0005-0000-0000-000045950000}"/>
    <cellStyle name="Normal 7 32" xfId="38301" xr:uid="{00000000-0005-0000-0000-000046950000}"/>
    <cellStyle name="Normal 7 33" xfId="38302" xr:uid="{00000000-0005-0000-0000-000047950000}"/>
    <cellStyle name="Normal 7 34" xfId="38303" xr:uid="{00000000-0005-0000-0000-000048950000}"/>
    <cellStyle name="Normal 7 35" xfId="38304" xr:uid="{00000000-0005-0000-0000-000049950000}"/>
    <cellStyle name="Normal 7 36" xfId="38305" xr:uid="{00000000-0005-0000-0000-00004A950000}"/>
    <cellStyle name="Normal 7 37" xfId="38306" xr:uid="{00000000-0005-0000-0000-00004B950000}"/>
    <cellStyle name="Normal 7 38" xfId="38307" xr:uid="{00000000-0005-0000-0000-00004C950000}"/>
    <cellStyle name="Normal 7 39" xfId="38308" xr:uid="{00000000-0005-0000-0000-00004D950000}"/>
    <cellStyle name="Normal 7 4" xfId="443" xr:uid="{00000000-0005-0000-0000-00004E950000}"/>
    <cellStyle name="Normal 7 4 2" xfId="38309" xr:uid="{00000000-0005-0000-0000-00004F950000}"/>
    <cellStyle name="Normal 7 40" xfId="38310" xr:uid="{00000000-0005-0000-0000-000050950000}"/>
    <cellStyle name="Normal 7 41" xfId="38311" xr:uid="{00000000-0005-0000-0000-000051950000}"/>
    <cellStyle name="Normal 7 42" xfId="38312" xr:uid="{00000000-0005-0000-0000-000052950000}"/>
    <cellStyle name="Normal 7 43" xfId="38313" xr:uid="{00000000-0005-0000-0000-000053950000}"/>
    <cellStyle name="Normal 7 44" xfId="38314" xr:uid="{00000000-0005-0000-0000-000054950000}"/>
    <cellStyle name="Normal 7 45" xfId="38315" xr:uid="{00000000-0005-0000-0000-000055950000}"/>
    <cellStyle name="Normal 7 46" xfId="38316" xr:uid="{00000000-0005-0000-0000-000056950000}"/>
    <cellStyle name="Normal 7 5" xfId="38317" xr:uid="{00000000-0005-0000-0000-000057950000}"/>
    <cellStyle name="Normal 7 6" xfId="38318" xr:uid="{00000000-0005-0000-0000-000058950000}"/>
    <cellStyle name="Normal 7 7" xfId="38319" xr:uid="{00000000-0005-0000-0000-000059950000}"/>
    <cellStyle name="Normal 7 8" xfId="38320" xr:uid="{00000000-0005-0000-0000-00005A950000}"/>
    <cellStyle name="Normal 7 9" xfId="38321" xr:uid="{00000000-0005-0000-0000-00005B950000}"/>
    <cellStyle name="Normal 70" xfId="38322" xr:uid="{00000000-0005-0000-0000-00005C950000}"/>
    <cellStyle name="Normal 70 2" xfId="38323" xr:uid="{00000000-0005-0000-0000-00005D950000}"/>
    <cellStyle name="Normal 71" xfId="38324" xr:uid="{00000000-0005-0000-0000-00005E950000}"/>
    <cellStyle name="Normal 71 2" xfId="38325" xr:uid="{00000000-0005-0000-0000-00005F950000}"/>
    <cellStyle name="Normal 72" xfId="38326" xr:uid="{00000000-0005-0000-0000-000060950000}"/>
    <cellStyle name="Normal 72 2" xfId="38327" xr:uid="{00000000-0005-0000-0000-000061950000}"/>
    <cellStyle name="Normal 72 3" xfId="38328" xr:uid="{00000000-0005-0000-0000-000062950000}"/>
    <cellStyle name="Normal 72 4" xfId="39529" xr:uid="{00000000-0005-0000-0000-000063950000}"/>
    <cellStyle name="Normal 73" xfId="38329" xr:uid="{00000000-0005-0000-0000-000064950000}"/>
    <cellStyle name="Normal 73 2" xfId="38330" xr:uid="{00000000-0005-0000-0000-000065950000}"/>
    <cellStyle name="Normal 74" xfId="38331" xr:uid="{00000000-0005-0000-0000-000066950000}"/>
    <cellStyle name="Normal 74 2" xfId="38332" xr:uid="{00000000-0005-0000-0000-000067950000}"/>
    <cellStyle name="Normal 75" xfId="38333" xr:uid="{00000000-0005-0000-0000-000068950000}"/>
    <cellStyle name="Normal 75 2" xfId="38334" xr:uid="{00000000-0005-0000-0000-000069950000}"/>
    <cellStyle name="Normal 75 3" xfId="38335" xr:uid="{00000000-0005-0000-0000-00006A950000}"/>
    <cellStyle name="Normal 75 4" xfId="39530" xr:uid="{00000000-0005-0000-0000-00006B950000}"/>
    <cellStyle name="Normal 76" xfId="38336" xr:uid="{00000000-0005-0000-0000-00006C950000}"/>
    <cellStyle name="Normal 76 2" xfId="38337" xr:uid="{00000000-0005-0000-0000-00006D950000}"/>
    <cellStyle name="Normal 76 3" xfId="38338" xr:uid="{00000000-0005-0000-0000-00006E950000}"/>
    <cellStyle name="Normal 76 4" xfId="39531" xr:uid="{00000000-0005-0000-0000-00006F950000}"/>
    <cellStyle name="Normal 77" xfId="38339" xr:uid="{00000000-0005-0000-0000-000070950000}"/>
    <cellStyle name="Normal 77 2" xfId="38340" xr:uid="{00000000-0005-0000-0000-000071950000}"/>
    <cellStyle name="Normal 77 3" xfId="38341" xr:uid="{00000000-0005-0000-0000-000072950000}"/>
    <cellStyle name="Normal 77 4" xfId="39532" xr:uid="{00000000-0005-0000-0000-000073950000}"/>
    <cellStyle name="Normal 78" xfId="38342" xr:uid="{00000000-0005-0000-0000-000074950000}"/>
    <cellStyle name="Normal 78 2" xfId="38343" xr:uid="{00000000-0005-0000-0000-000075950000}"/>
    <cellStyle name="Normal 79" xfId="38344" xr:uid="{00000000-0005-0000-0000-000076950000}"/>
    <cellStyle name="Normal 79 2" xfId="38345" xr:uid="{00000000-0005-0000-0000-000077950000}"/>
    <cellStyle name="Normal 8" xfId="444" xr:uid="{00000000-0005-0000-0000-000078950000}"/>
    <cellStyle name="Normal 8 2" xfId="445" xr:uid="{00000000-0005-0000-0000-000079950000}"/>
    <cellStyle name="Normal 8 2 2" xfId="38347" xr:uid="{00000000-0005-0000-0000-00007A950000}"/>
    <cellStyle name="Normal 8 2 2 2" xfId="38348" xr:uid="{00000000-0005-0000-0000-00007B950000}"/>
    <cellStyle name="Normal 8 2 3" xfId="38349" xr:uid="{00000000-0005-0000-0000-00007C950000}"/>
    <cellStyle name="Normal 8 2 3 2" xfId="38350" xr:uid="{00000000-0005-0000-0000-00007D950000}"/>
    <cellStyle name="Normal 8 2 4" xfId="38346" xr:uid="{00000000-0005-0000-0000-00007E950000}"/>
    <cellStyle name="Normal 8 3" xfId="38351" xr:uid="{00000000-0005-0000-0000-00007F950000}"/>
    <cellStyle name="Normal 8 4" xfId="38352" xr:uid="{00000000-0005-0000-0000-000080950000}"/>
    <cellStyle name="Normal 8 5" xfId="38353" xr:uid="{00000000-0005-0000-0000-000081950000}"/>
    <cellStyle name="Normal 8 6" xfId="38354" xr:uid="{00000000-0005-0000-0000-000082950000}"/>
    <cellStyle name="Normal 8 7" xfId="38355" xr:uid="{00000000-0005-0000-0000-000083950000}"/>
    <cellStyle name="Normal 8 8" xfId="38356" xr:uid="{00000000-0005-0000-0000-000084950000}"/>
    <cellStyle name="Normal 8 8 2" xfId="38357" xr:uid="{00000000-0005-0000-0000-000085950000}"/>
    <cellStyle name="Normal 80" xfId="38358" xr:uid="{00000000-0005-0000-0000-000086950000}"/>
    <cellStyle name="Normal 80 2" xfId="38359" xr:uid="{00000000-0005-0000-0000-000087950000}"/>
    <cellStyle name="Normal 80 3" xfId="38360" xr:uid="{00000000-0005-0000-0000-000088950000}"/>
    <cellStyle name="Normal 80 4" xfId="39533" xr:uid="{00000000-0005-0000-0000-000089950000}"/>
    <cellStyle name="Normal 81" xfId="446" xr:uid="{00000000-0005-0000-0000-00008A950000}"/>
    <cellStyle name="Normal 81 2" xfId="38362" xr:uid="{00000000-0005-0000-0000-00008B950000}"/>
    <cellStyle name="Normal 81 3" xfId="39534" xr:uid="{00000000-0005-0000-0000-00008C950000}"/>
    <cellStyle name="Normal 81 4" xfId="38361" xr:uid="{00000000-0005-0000-0000-00008D950000}"/>
    <cellStyle name="Normal 82" xfId="38363" xr:uid="{00000000-0005-0000-0000-00008E950000}"/>
    <cellStyle name="Normal 82 2" xfId="38364" xr:uid="{00000000-0005-0000-0000-00008F950000}"/>
    <cellStyle name="Normal 83" xfId="38365" xr:uid="{00000000-0005-0000-0000-000090950000}"/>
    <cellStyle name="Normal 83 2" xfId="38366" xr:uid="{00000000-0005-0000-0000-000091950000}"/>
    <cellStyle name="Normal 83 3" xfId="38367" xr:uid="{00000000-0005-0000-0000-000092950000}"/>
    <cellStyle name="Normal 83 4" xfId="39535" xr:uid="{00000000-0005-0000-0000-000093950000}"/>
    <cellStyle name="Normal 84" xfId="38368" xr:uid="{00000000-0005-0000-0000-000094950000}"/>
    <cellStyle name="Normal 84 2" xfId="38369" xr:uid="{00000000-0005-0000-0000-000095950000}"/>
    <cellStyle name="Normal 85" xfId="38370" xr:uid="{00000000-0005-0000-0000-000096950000}"/>
    <cellStyle name="Normal 85 2" xfId="38371" xr:uid="{00000000-0005-0000-0000-000097950000}"/>
    <cellStyle name="Normal 85 3" xfId="38372" xr:uid="{00000000-0005-0000-0000-000098950000}"/>
    <cellStyle name="Normal 86" xfId="38373" xr:uid="{00000000-0005-0000-0000-000099950000}"/>
    <cellStyle name="Normal 86 2" xfId="38374" xr:uid="{00000000-0005-0000-0000-00009A950000}"/>
    <cellStyle name="Normal 86 3" xfId="38375" xr:uid="{00000000-0005-0000-0000-00009B950000}"/>
    <cellStyle name="Normal 86 4" xfId="39536" xr:uid="{00000000-0005-0000-0000-00009C950000}"/>
    <cellStyle name="Normal 87" xfId="38376" xr:uid="{00000000-0005-0000-0000-00009D950000}"/>
    <cellStyle name="Normal 87 2" xfId="38377" xr:uid="{00000000-0005-0000-0000-00009E950000}"/>
    <cellStyle name="Normal 88" xfId="38378" xr:uid="{00000000-0005-0000-0000-00009F950000}"/>
    <cellStyle name="Normal 88 2" xfId="38379" xr:uid="{00000000-0005-0000-0000-0000A0950000}"/>
    <cellStyle name="Normal 88 3" xfId="38380" xr:uid="{00000000-0005-0000-0000-0000A1950000}"/>
    <cellStyle name="Normal 88 4" xfId="39537" xr:uid="{00000000-0005-0000-0000-0000A2950000}"/>
    <cellStyle name="Normal 89" xfId="38381" xr:uid="{00000000-0005-0000-0000-0000A3950000}"/>
    <cellStyle name="Normal 89 2" xfId="38382" xr:uid="{00000000-0005-0000-0000-0000A4950000}"/>
    <cellStyle name="Normal 9" xfId="447" xr:uid="{00000000-0005-0000-0000-0000A5950000}"/>
    <cellStyle name="Normal 9 10" xfId="38384" xr:uid="{00000000-0005-0000-0000-0000A6950000}"/>
    <cellStyle name="Normal 9 11" xfId="38385" xr:uid="{00000000-0005-0000-0000-0000A7950000}"/>
    <cellStyle name="Normal 9 12" xfId="38386" xr:uid="{00000000-0005-0000-0000-0000A8950000}"/>
    <cellStyle name="Normal 9 13" xfId="38387" xr:uid="{00000000-0005-0000-0000-0000A9950000}"/>
    <cellStyle name="Normal 9 14" xfId="38388" xr:uid="{00000000-0005-0000-0000-0000AA950000}"/>
    <cellStyle name="Normal 9 15" xfId="38389" xr:uid="{00000000-0005-0000-0000-0000AB950000}"/>
    <cellStyle name="Normal 9 16" xfId="38390" xr:uid="{00000000-0005-0000-0000-0000AC950000}"/>
    <cellStyle name="Normal 9 17" xfId="38391" xr:uid="{00000000-0005-0000-0000-0000AD950000}"/>
    <cellStyle name="Normal 9 18" xfId="38392" xr:uid="{00000000-0005-0000-0000-0000AE950000}"/>
    <cellStyle name="Normal 9 19" xfId="38393" xr:uid="{00000000-0005-0000-0000-0000AF950000}"/>
    <cellStyle name="Normal 9 2" xfId="38394" xr:uid="{00000000-0005-0000-0000-0000B0950000}"/>
    <cellStyle name="Normal 9 2 10" xfId="38395" xr:uid="{00000000-0005-0000-0000-0000B1950000}"/>
    <cellStyle name="Normal 9 2 11" xfId="38396" xr:uid="{00000000-0005-0000-0000-0000B2950000}"/>
    <cellStyle name="Normal 9 2 12" xfId="38397" xr:uid="{00000000-0005-0000-0000-0000B3950000}"/>
    <cellStyle name="Normal 9 2 13" xfId="38398" xr:uid="{00000000-0005-0000-0000-0000B4950000}"/>
    <cellStyle name="Normal 9 2 14" xfId="38399" xr:uid="{00000000-0005-0000-0000-0000B5950000}"/>
    <cellStyle name="Normal 9 2 15" xfId="38400" xr:uid="{00000000-0005-0000-0000-0000B6950000}"/>
    <cellStyle name="Normal 9 2 16" xfId="38401" xr:uid="{00000000-0005-0000-0000-0000B7950000}"/>
    <cellStyle name="Normal 9 2 17" xfId="38402" xr:uid="{00000000-0005-0000-0000-0000B8950000}"/>
    <cellStyle name="Normal 9 2 18" xfId="38403" xr:uid="{00000000-0005-0000-0000-0000B9950000}"/>
    <cellStyle name="Normal 9 2 19" xfId="38404" xr:uid="{00000000-0005-0000-0000-0000BA950000}"/>
    <cellStyle name="Normal 9 2 2" xfId="38405" xr:uid="{00000000-0005-0000-0000-0000BB950000}"/>
    <cellStyle name="Normal 9 2 2 2" xfId="38406" xr:uid="{00000000-0005-0000-0000-0000BC950000}"/>
    <cellStyle name="Normal 9 2 2 2 2" xfId="38407" xr:uid="{00000000-0005-0000-0000-0000BD950000}"/>
    <cellStyle name="Normal 9 2 20" xfId="38408" xr:uid="{00000000-0005-0000-0000-0000BE950000}"/>
    <cellStyle name="Normal 9 2 21" xfId="38409" xr:uid="{00000000-0005-0000-0000-0000BF950000}"/>
    <cellStyle name="Normal 9 2 22" xfId="38410" xr:uid="{00000000-0005-0000-0000-0000C0950000}"/>
    <cellStyle name="Normal 9 2 23" xfId="38411" xr:uid="{00000000-0005-0000-0000-0000C1950000}"/>
    <cellStyle name="Normal 9 2 24" xfId="38412" xr:uid="{00000000-0005-0000-0000-0000C2950000}"/>
    <cellStyle name="Normal 9 2 25" xfId="38413" xr:uid="{00000000-0005-0000-0000-0000C3950000}"/>
    <cellStyle name="Normal 9 2 26" xfId="38414" xr:uid="{00000000-0005-0000-0000-0000C4950000}"/>
    <cellStyle name="Normal 9 2 27" xfId="38415" xr:uid="{00000000-0005-0000-0000-0000C5950000}"/>
    <cellStyle name="Normal 9 2 28" xfId="38416" xr:uid="{00000000-0005-0000-0000-0000C6950000}"/>
    <cellStyle name="Normal 9 2 29" xfId="38417" xr:uid="{00000000-0005-0000-0000-0000C7950000}"/>
    <cellStyle name="Normal 9 2 3" xfId="38418" xr:uid="{00000000-0005-0000-0000-0000C8950000}"/>
    <cellStyle name="Normal 9 2 30" xfId="38419" xr:uid="{00000000-0005-0000-0000-0000C9950000}"/>
    <cellStyle name="Normal 9 2 31" xfId="38420" xr:uid="{00000000-0005-0000-0000-0000CA950000}"/>
    <cellStyle name="Normal 9 2 32" xfId="38421" xr:uid="{00000000-0005-0000-0000-0000CB950000}"/>
    <cellStyle name="Normal 9 2 33" xfId="38422" xr:uid="{00000000-0005-0000-0000-0000CC950000}"/>
    <cellStyle name="Normal 9 2 34" xfId="38423" xr:uid="{00000000-0005-0000-0000-0000CD950000}"/>
    <cellStyle name="Normal 9 2 35" xfId="38424" xr:uid="{00000000-0005-0000-0000-0000CE950000}"/>
    <cellStyle name="Normal 9 2 36" xfId="38425" xr:uid="{00000000-0005-0000-0000-0000CF950000}"/>
    <cellStyle name="Normal 9 2 37" xfId="38426" xr:uid="{00000000-0005-0000-0000-0000D0950000}"/>
    <cellStyle name="Normal 9 2 38" xfId="38427" xr:uid="{00000000-0005-0000-0000-0000D1950000}"/>
    <cellStyle name="Normal 9 2 39" xfId="38428" xr:uid="{00000000-0005-0000-0000-0000D2950000}"/>
    <cellStyle name="Normal 9 2 4" xfId="38429" xr:uid="{00000000-0005-0000-0000-0000D3950000}"/>
    <cellStyle name="Normal 9 2 40" xfId="38430" xr:uid="{00000000-0005-0000-0000-0000D4950000}"/>
    <cellStyle name="Normal 9 2 41" xfId="38431" xr:uid="{00000000-0005-0000-0000-0000D5950000}"/>
    <cellStyle name="Normal 9 2 42" xfId="38432" xr:uid="{00000000-0005-0000-0000-0000D6950000}"/>
    <cellStyle name="Normal 9 2 43" xfId="38433" xr:uid="{00000000-0005-0000-0000-0000D7950000}"/>
    <cellStyle name="Normal 9 2 44" xfId="38434" xr:uid="{00000000-0005-0000-0000-0000D8950000}"/>
    <cellStyle name="Normal 9 2 45" xfId="38435" xr:uid="{00000000-0005-0000-0000-0000D9950000}"/>
    <cellStyle name="Normal 9 2 46" xfId="38436" xr:uid="{00000000-0005-0000-0000-0000DA950000}"/>
    <cellStyle name="Normal 9 2 47" xfId="38437" xr:uid="{00000000-0005-0000-0000-0000DB950000}"/>
    <cellStyle name="Normal 9 2 48" xfId="38438" xr:uid="{00000000-0005-0000-0000-0000DC950000}"/>
    <cellStyle name="Normal 9 2 49" xfId="38439" xr:uid="{00000000-0005-0000-0000-0000DD950000}"/>
    <cellStyle name="Normal 9 2 5" xfId="38440" xr:uid="{00000000-0005-0000-0000-0000DE950000}"/>
    <cellStyle name="Normal 9 2 50" xfId="38441" xr:uid="{00000000-0005-0000-0000-0000DF950000}"/>
    <cellStyle name="Normal 9 2 51" xfId="38442" xr:uid="{00000000-0005-0000-0000-0000E0950000}"/>
    <cellStyle name="Normal 9 2 52" xfId="38443" xr:uid="{00000000-0005-0000-0000-0000E1950000}"/>
    <cellStyle name="Normal 9 2 53" xfId="38444" xr:uid="{00000000-0005-0000-0000-0000E2950000}"/>
    <cellStyle name="Normal 9 2 54" xfId="38445" xr:uid="{00000000-0005-0000-0000-0000E3950000}"/>
    <cellStyle name="Normal 9 2 55" xfId="38446" xr:uid="{00000000-0005-0000-0000-0000E4950000}"/>
    <cellStyle name="Normal 9 2 56" xfId="38447" xr:uid="{00000000-0005-0000-0000-0000E5950000}"/>
    <cellStyle name="Normal 9 2 57" xfId="38448" xr:uid="{00000000-0005-0000-0000-0000E6950000}"/>
    <cellStyle name="Normal 9 2 58" xfId="38449" xr:uid="{00000000-0005-0000-0000-0000E7950000}"/>
    <cellStyle name="Normal 9 2 59" xfId="38450" xr:uid="{00000000-0005-0000-0000-0000E8950000}"/>
    <cellStyle name="Normal 9 2 6" xfId="38451" xr:uid="{00000000-0005-0000-0000-0000E9950000}"/>
    <cellStyle name="Normal 9 2 60" xfId="38452" xr:uid="{00000000-0005-0000-0000-0000EA950000}"/>
    <cellStyle name="Normal 9 2 61" xfId="38453" xr:uid="{00000000-0005-0000-0000-0000EB950000}"/>
    <cellStyle name="Normal 9 2 62" xfId="38454" xr:uid="{00000000-0005-0000-0000-0000EC950000}"/>
    <cellStyle name="Normal 9 2 63" xfId="38455" xr:uid="{00000000-0005-0000-0000-0000ED950000}"/>
    <cellStyle name="Normal 9 2 64" xfId="38456" xr:uid="{00000000-0005-0000-0000-0000EE950000}"/>
    <cellStyle name="Normal 9 2 65" xfId="38457" xr:uid="{00000000-0005-0000-0000-0000EF950000}"/>
    <cellStyle name="Normal 9 2 66" xfId="38458" xr:uid="{00000000-0005-0000-0000-0000F0950000}"/>
    <cellStyle name="Normal 9 2 67" xfId="38459" xr:uid="{00000000-0005-0000-0000-0000F1950000}"/>
    <cellStyle name="Normal 9 2 68" xfId="38460" xr:uid="{00000000-0005-0000-0000-0000F2950000}"/>
    <cellStyle name="Normal 9 2 69" xfId="38461" xr:uid="{00000000-0005-0000-0000-0000F3950000}"/>
    <cellStyle name="Normal 9 2 7" xfId="38462" xr:uid="{00000000-0005-0000-0000-0000F4950000}"/>
    <cellStyle name="Normal 9 2 70" xfId="38463" xr:uid="{00000000-0005-0000-0000-0000F5950000}"/>
    <cellStyle name="Normal 9 2 71" xfId="38464" xr:uid="{00000000-0005-0000-0000-0000F6950000}"/>
    <cellStyle name="Normal 9 2 72" xfId="38465" xr:uid="{00000000-0005-0000-0000-0000F7950000}"/>
    <cellStyle name="Normal 9 2 73" xfId="38466" xr:uid="{00000000-0005-0000-0000-0000F8950000}"/>
    <cellStyle name="Normal 9 2 74" xfId="38467" xr:uid="{00000000-0005-0000-0000-0000F9950000}"/>
    <cellStyle name="Normal 9 2 75" xfId="38468" xr:uid="{00000000-0005-0000-0000-0000FA950000}"/>
    <cellStyle name="Normal 9 2 76" xfId="38469" xr:uid="{00000000-0005-0000-0000-0000FB950000}"/>
    <cellStyle name="Normal 9 2 77" xfId="38470" xr:uid="{00000000-0005-0000-0000-0000FC950000}"/>
    <cellStyle name="Normal 9 2 78" xfId="38471" xr:uid="{00000000-0005-0000-0000-0000FD950000}"/>
    <cellStyle name="Normal 9 2 79" xfId="38472" xr:uid="{00000000-0005-0000-0000-0000FE950000}"/>
    <cellStyle name="Normal 9 2 8" xfId="38473" xr:uid="{00000000-0005-0000-0000-0000FF950000}"/>
    <cellStyle name="Normal 9 2 9" xfId="38474" xr:uid="{00000000-0005-0000-0000-000000960000}"/>
    <cellStyle name="Normal 9 2_Enlaces" xfId="38475" xr:uid="{00000000-0005-0000-0000-000001960000}"/>
    <cellStyle name="Normal 9 20" xfId="38476" xr:uid="{00000000-0005-0000-0000-000002960000}"/>
    <cellStyle name="Normal 9 20 2" xfId="38477" xr:uid="{00000000-0005-0000-0000-000003960000}"/>
    <cellStyle name="Normal 9 20 2 2" xfId="38478" xr:uid="{00000000-0005-0000-0000-000004960000}"/>
    <cellStyle name="Normal 9 20 2 3" xfId="38479" xr:uid="{00000000-0005-0000-0000-000005960000}"/>
    <cellStyle name="Normal 9 20 3" xfId="38480" xr:uid="{00000000-0005-0000-0000-000006960000}"/>
    <cellStyle name="Normal 9 20 4" xfId="38481" xr:uid="{00000000-0005-0000-0000-000007960000}"/>
    <cellStyle name="Normal 9 21" xfId="38482" xr:uid="{00000000-0005-0000-0000-000008960000}"/>
    <cellStyle name="Normal 9 21 2" xfId="38483" xr:uid="{00000000-0005-0000-0000-000009960000}"/>
    <cellStyle name="Normal 9 21 2 2" xfId="38484" xr:uid="{00000000-0005-0000-0000-00000A960000}"/>
    <cellStyle name="Normal 9 21 2 3" xfId="38485" xr:uid="{00000000-0005-0000-0000-00000B960000}"/>
    <cellStyle name="Normal 9 21 3" xfId="38486" xr:uid="{00000000-0005-0000-0000-00000C960000}"/>
    <cellStyle name="Normal 9 21 4" xfId="38487" xr:uid="{00000000-0005-0000-0000-00000D960000}"/>
    <cellStyle name="Normal 9 22" xfId="38488" xr:uid="{00000000-0005-0000-0000-00000E960000}"/>
    <cellStyle name="Normal 9 22 2" xfId="38489" xr:uid="{00000000-0005-0000-0000-00000F960000}"/>
    <cellStyle name="Normal 9 22 2 2" xfId="38490" xr:uid="{00000000-0005-0000-0000-000010960000}"/>
    <cellStyle name="Normal 9 22 2 3" xfId="38491" xr:uid="{00000000-0005-0000-0000-000011960000}"/>
    <cellStyle name="Normal 9 22 3" xfId="38492" xr:uid="{00000000-0005-0000-0000-000012960000}"/>
    <cellStyle name="Normal 9 22 4" xfId="38493" xr:uid="{00000000-0005-0000-0000-000013960000}"/>
    <cellStyle name="Normal 9 23" xfId="38494" xr:uid="{00000000-0005-0000-0000-000014960000}"/>
    <cellStyle name="Normal 9 23 2" xfId="38495" xr:uid="{00000000-0005-0000-0000-000015960000}"/>
    <cellStyle name="Normal 9 23 2 2" xfId="38496" xr:uid="{00000000-0005-0000-0000-000016960000}"/>
    <cellStyle name="Normal 9 23 2 3" xfId="38497" xr:uid="{00000000-0005-0000-0000-000017960000}"/>
    <cellStyle name="Normal 9 23 3" xfId="38498" xr:uid="{00000000-0005-0000-0000-000018960000}"/>
    <cellStyle name="Normal 9 23 4" xfId="38499" xr:uid="{00000000-0005-0000-0000-000019960000}"/>
    <cellStyle name="Normal 9 24" xfId="38500" xr:uid="{00000000-0005-0000-0000-00001A960000}"/>
    <cellStyle name="Normal 9 24 2" xfId="38501" xr:uid="{00000000-0005-0000-0000-00001B960000}"/>
    <cellStyle name="Normal 9 24 2 2" xfId="38502" xr:uid="{00000000-0005-0000-0000-00001C960000}"/>
    <cellStyle name="Normal 9 24 2 3" xfId="38503" xr:uid="{00000000-0005-0000-0000-00001D960000}"/>
    <cellStyle name="Normal 9 24 3" xfId="38504" xr:uid="{00000000-0005-0000-0000-00001E960000}"/>
    <cellStyle name="Normal 9 24 4" xfId="38505" xr:uid="{00000000-0005-0000-0000-00001F960000}"/>
    <cellStyle name="Normal 9 25" xfId="38506" xr:uid="{00000000-0005-0000-0000-000020960000}"/>
    <cellStyle name="Normal 9 25 2" xfId="38507" xr:uid="{00000000-0005-0000-0000-000021960000}"/>
    <cellStyle name="Normal 9 25 2 2" xfId="38508" xr:uid="{00000000-0005-0000-0000-000022960000}"/>
    <cellStyle name="Normal 9 25 2 3" xfId="38509" xr:uid="{00000000-0005-0000-0000-000023960000}"/>
    <cellStyle name="Normal 9 25 3" xfId="38510" xr:uid="{00000000-0005-0000-0000-000024960000}"/>
    <cellStyle name="Normal 9 25 4" xfId="38511" xr:uid="{00000000-0005-0000-0000-000025960000}"/>
    <cellStyle name="Normal 9 26" xfId="38512" xr:uid="{00000000-0005-0000-0000-000026960000}"/>
    <cellStyle name="Normal 9 26 2" xfId="38513" xr:uid="{00000000-0005-0000-0000-000027960000}"/>
    <cellStyle name="Normal 9 26 2 2" xfId="38514" xr:uid="{00000000-0005-0000-0000-000028960000}"/>
    <cellStyle name="Normal 9 26 2 3" xfId="38515" xr:uid="{00000000-0005-0000-0000-000029960000}"/>
    <cellStyle name="Normal 9 26 3" xfId="38516" xr:uid="{00000000-0005-0000-0000-00002A960000}"/>
    <cellStyle name="Normal 9 26 4" xfId="38517" xr:uid="{00000000-0005-0000-0000-00002B960000}"/>
    <cellStyle name="Normal 9 27" xfId="38518" xr:uid="{00000000-0005-0000-0000-00002C960000}"/>
    <cellStyle name="Normal 9 27 2" xfId="38519" xr:uid="{00000000-0005-0000-0000-00002D960000}"/>
    <cellStyle name="Normal 9 27 2 2" xfId="38520" xr:uid="{00000000-0005-0000-0000-00002E960000}"/>
    <cellStyle name="Normal 9 27 2 3" xfId="38521" xr:uid="{00000000-0005-0000-0000-00002F960000}"/>
    <cellStyle name="Normal 9 27 3" xfId="38522" xr:uid="{00000000-0005-0000-0000-000030960000}"/>
    <cellStyle name="Normal 9 27 4" xfId="38523" xr:uid="{00000000-0005-0000-0000-000031960000}"/>
    <cellStyle name="Normal 9 28" xfId="38524" xr:uid="{00000000-0005-0000-0000-000032960000}"/>
    <cellStyle name="Normal 9 28 2" xfId="38525" xr:uid="{00000000-0005-0000-0000-000033960000}"/>
    <cellStyle name="Normal 9 28 2 2" xfId="38526" xr:uid="{00000000-0005-0000-0000-000034960000}"/>
    <cellStyle name="Normal 9 28 2 3" xfId="38527" xr:uid="{00000000-0005-0000-0000-000035960000}"/>
    <cellStyle name="Normal 9 28 3" xfId="38528" xr:uid="{00000000-0005-0000-0000-000036960000}"/>
    <cellStyle name="Normal 9 28 4" xfId="38529" xr:uid="{00000000-0005-0000-0000-000037960000}"/>
    <cellStyle name="Normal 9 29" xfId="38530" xr:uid="{00000000-0005-0000-0000-000038960000}"/>
    <cellStyle name="Normal 9 29 2" xfId="38531" xr:uid="{00000000-0005-0000-0000-000039960000}"/>
    <cellStyle name="Normal 9 29 2 2" xfId="38532" xr:uid="{00000000-0005-0000-0000-00003A960000}"/>
    <cellStyle name="Normal 9 29 2 3" xfId="38533" xr:uid="{00000000-0005-0000-0000-00003B960000}"/>
    <cellStyle name="Normal 9 29 3" xfId="38534" xr:uid="{00000000-0005-0000-0000-00003C960000}"/>
    <cellStyle name="Normal 9 29 4" xfId="38535" xr:uid="{00000000-0005-0000-0000-00003D960000}"/>
    <cellStyle name="Normal 9 3" xfId="38536" xr:uid="{00000000-0005-0000-0000-00003E960000}"/>
    <cellStyle name="Normal 9 3 2" xfId="38537" xr:uid="{00000000-0005-0000-0000-00003F960000}"/>
    <cellStyle name="Normal 9 3 2 2" xfId="38538" xr:uid="{00000000-0005-0000-0000-000040960000}"/>
    <cellStyle name="Normal 9 3 2 2 2" xfId="38539" xr:uid="{00000000-0005-0000-0000-000041960000}"/>
    <cellStyle name="Normal 9 3 2 2 3" xfId="38540" xr:uid="{00000000-0005-0000-0000-000042960000}"/>
    <cellStyle name="Normal 9 3 2 3" xfId="38541" xr:uid="{00000000-0005-0000-0000-000043960000}"/>
    <cellStyle name="Normal 9 3 2 4" xfId="38542" xr:uid="{00000000-0005-0000-0000-000044960000}"/>
    <cellStyle name="Normal 9 3 3" xfId="38543" xr:uid="{00000000-0005-0000-0000-000045960000}"/>
    <cellStyle name="Normal 9 3 3 2" xfId="38544" xr:uid="{00000000-0005-0000-0000-000046960000}"/>
    <cellStyle name="Normal 9 3 3 2 2" xfId="38545" xr:uid="{00000000-0005-0000-0000-000047960000}"/>
    <cellStyle name="Normal 9 3 3 2 3" xfId="38546" xr:uid="{00000000-0005-0000-0000-000048960000}"/>
    <cellStyle name="Normal 9 3 3 3" xfId="38547" xr:uid="{00000000-0005-0000-0000-000049960000}"/>
    <cellStyle name="Normal 9 3 3 4" xfId="38548" xr:uid="{00000000-0005-0000-0000-00004A960000}"/>
    <cellStyle name="Normal 9 3 4" xfId="38549" xr:uid="{00000000-0005-0000-0000-00004B960000}"/>
    <cellStyle name="Normal 9 3 4 2" xfId="38550" xr:uid="{00000000-0005-0000-0000-00004C960000}"/>
    <cellStyle name="Normal 9 3 4 2 2" xfId="38551" xr:uid="{00000000-0005-0000-0000-00004D960000}"/>
    <cellStyle name="Normal 9 3 4 2 2 2" xfId="38552" xr:uid="{00000000-0005-0000-0000-00004E960000}"/>
    <cellStyle name="Normal 9 3 4 2 2 2 2" xfId="38553" xr:uid="{00000000-0005-0000-0000-00004F960000}"/>
    <cellStyle name="Normal 9 3 4 2 2 2 3" xfId="38554" xr:uid="{00000000-0005-0000-0000-000050960000}"/>
    <cellStyle name="Normal 9 3 4 2 2 3" xfId="38555" xr:uid="{00000000-0005-0000-0000-000051960000}"/>
    <cellStyle name="Normal 9 3 4 2 2 4" xfId="38556" xr:uid="{00000000-0005-0000-0000-000052960000}"/>
    <cellStyle name="Normal 9 3 4 3" xfId="38557" xr:uid="{00000000-0005-0000-0000-000053960000}"/>
    <cellStyle name="Normal 9 3 4 3 2" xfId="38558" xr:uid="{00000000-0005-0000-0000-000054960000}"/>
    <cellStyle name="Normal 9 3 4 3 2 2" xfId="38559" xr:uid="{00000000-0005-0000-0000-000055960000}"/>
    <cellStyle name="Normal 9 3 4 3 2 3" xfId="38560" xr:uid="{00000000-0005-0000-0000-000056960000}"/>
    <cellStyle name="Normal 9 3 4 3 3" xfId="38561" xr:uid="{00000000-0005-0000-0000-000057960000}"/>
    <cellStyle name="Normal 9 3 4 3 4" xfId="38562" xr:uid="{00000000-0005-0000-0000-000058960000}"/>
    <cellStyle name="Normal 9 3 4 4" xfId="38563" xr:uid="{00000000-0005-0000-0000-000059960000}"/>
    <cellStyle name="Normal 9 3 4 4 2" xfId="38564" xr:uid="{00000000-0005-0000-0000-00005A960000}"/>
    <cellStyle name="Normal 9 3 4 4 3" xfId="38565" xr:uid="{00000000-0005-0000-0000-00005B960000}"/>
    <cellStyle name="Normal 9 3 4 5" xfId="38566" xr:uid="{00000000-0005-0000-0000-00005C960000}"/>
    <cellStyle name="Normal 9 3 5" xfId="38567" xr:uid="{00000000-0005-0000-0000-00005D960000}"/>
    <cellStyle name="Normal 9 3 5 2" xfId="38568" xr:uid="{00000000-0005-0000-0000-00005E960000}"/>
    <cellStyle name="Normal 9 3 5 2 2" xfId="38569" xr:uid="{00000000-0005-0000-0000-00005F960000}"/>
    <cellStyle name="Normal 9 3 5 2 3" xfId="38570" xr:uid="{00000000-0005-0000-0000-000060960000}"/>
    <cellStyle name="Normal 9 3 5 3" xfId="38571" xr:uid="{00000000-0005-0000-0000-000061960000}"/>
    <cellStyle name="Normal 9 3 5 4" xfId="38572" xr:uid="{00000000-0005-0000-0000-000062960000}"/>
    <cellStyle name="Normal 9 3 6" xfId="38573" xr:uid="{00000000-0005-0000-0000-000063960000}"/>
    <cellStyle name="Normal 9 3 6 2" xfId="38574" xr:uid="{00000000-0005-0000-0000-000064960000}"/>
    <cellStyle name="Normal 9 3 6 2 2" xfId="38575" xr:uid="{00000000-0005-0000-0000-000065960000}"/>
    <cellStyle name="Normal 9 3 6 2 3" xfId="38576" xr:uid="{00000000-0005-0000-0000-000066960000}"/>
    <cellStyle name="Normal 9 3 6 3" xfId="38577" xr:uid="{00000000-0005-0000-0000-000067960000}"/>
    <cellStyle name="Normal 9 3 6 4" xfId="38578" xr:uid="{00000000-0005-0000-0000-000068960000}"/>
    <cellStyle name="Normal 9 3 7" xfId="38579" xr:uid="{00000000-0005-0000-0000-000069960000}"/>
    <cellStyle name="Normal 9 3 7 2" xfId="38580" xr:uid="{00000000-0005-0000-0000-00006A960000}"/>
    <cellStyle name="Normal 9 3 7 3" xfId="38581" xr:uid="{00000000-0005-0000-0000-00006B960000}"/>
    <cellStyle name="Normal 9 3 7 3 2" xfId="38582" xr:uid="{00000000-0005-0000-0000-00006C960000}"/>
    <cellStyle name="Normal 9 3 7 3 3" xfId="38583" xr:uid="{00000000-0005-0000-0000-00006D960000}"/>
    <cellStyle name="Normal 9 3 7 4" xfId="38584" xr:uid="{00000000-0005-0000-0000-00006E960000}"/>
    <cellStyle name="Normal 9 3 8" xfId="38585" xr:uid="{00000000-0005-0000-0000-00006F960000}"/>
    <cellStyle name="Normal 9 3 9" xfId="38586" xr:uid="{00000000-0005-0000-0000-000070960000}"/>
    <cellStyle name="Normal 9 3 9 2" xfId="38587" xr:uid="{00000000-0005-0000-0000-000071960000}"/>
    <cellStyle name="Normal 9 3 9 2 2" xfId="38588" xr:uid="{00000000-0005-0000-0000-000072960000}"/>
    <cellStyle name="Normal 9 3 9 2 3" xfId="38589" xr:uid="{00000000-0005-0000-0000-000073960000}"/>
    <cellStyle name="Normal 9 3 9 3" xfId="38590" xr:uid="{00000000-0005-0000-0000-000074960000}"/>
    <cellStyle name="Normal 9 3 9 4" xfId="38591" xr:uid="{00000000-0005-0000-0000-000075960000}"/>
    <cellStyle name="Normal 9 3_Implem" xfId="38592" xr:uid="{00000000-0005-0000-0000-000076960000}"/>
    <cellStyle name="Normal 9 30" xfId="39520" xr:uid="{00000000-0005-0000-0000-000077960000}"/>
    <cellStyle name="Normal 9 31" xfId="38383" xr:uid="{00000000-0005-0000-0000-000078960000}"/>
    <cellStyle name="Normal 9 4" xfId="38593" xr:uid="{00000000-0005-0000-0000-000079960000}"/>
    <cellStyle name="Normal 9 4 2" xfId="38594" xr:uid="{00000000-0005-0000-0000-00007A960000}"/>
    <cellStyle name="Normal 9 4 2 2" xfId="38595" xr:uid="{00000000-0005-0000-0000-00007B960000}"/>
    <cellStyle name="Normal 9 4 2 3" xfId="38596" xr:uid="{00000000-0005-0000-0000-00007C960000}"/>
    <cellStyle name="Normal 9 4 3" xfId="38597" xr:uid="{00000000-0005-0000-0000-00007D960000}"/>
    <cellStyle name="Normal 9 4 4" xfId="38598" xr:uid="{00000000-0005-0000-0000-00007E960000}"/>
    <cellStyle name="Normal 9 5" xfId="38599" xr:uid="{00000000-0005-0000-0000-00007F960000}"/>
    <cellStyle name="Normal 9 5 2" xfId="38600" xr:uid="{00000000-0005-0000-0000-000080960000}"/>
    <cellStyle name="Normal 9 5 2 2" xfId="38601" xr:uid="{00000000-0005-0000-0000-000081960000}"/>
    <cellStyle name="Normal 9 5 2 3" xfId="38602" xr:uid="{00000000-0005-0000-0000-000082960000}"/>
    <cellStyle name="Normal 9 5 3" xfId="38603" xr:uid="{00000000-0005-0000-0000-000083960000}"/>
    <cellStyle name="Normal 9 5 4" xfId="38604" xr:uid="{00000000-0005-0000-0000-000084960000}"/>
    <cellStyle name="Normal 9 6" xfId="38605" xr:uid="{00000000-0005-0000-0000-000085960000}"/>
    <cellStyle name="Normal 9 6 2" xfId="38606" xr:uid="{00000000-0005-0000-0000-000086960000}"/>
    <cellStyle name="Normal 9 6 2 2" xfId="38607" xr:uid="{00000000-0005-0000-0000-000087960000}"/>
    <cellStyle name="Normal 9 6 2 3" xfId="38608" xr:uid="{00000000-0005-0000-0000-000088960000}"/>
    <cellStyle name="Normal 9 6 3" xfId="38609" xr:uid="{00000000-0005-0000-0000-000089960000}"/>
    <cellStyle name="Normal 9 6 4" xfId="38610" xr:uid="{00000000-0005-0000-0000-00008A960000}"/>
    <cellStyle name="Normal 9 7" xfId="38611" xr:uid="{00000000-0005-0000-0000-00008B960000}"/>
    <cellStyle name="Normal 9 7 2" xfId="38612" xr:uid="{00000000-0005-0000-0000-00008C960000}"/>
    <cellStyle name="Normal 9 7 2 2" xfId="38613" xr:uid="{00000000-0005-0000-0000-00008D960000}"/>
    <cellStyle name="Normal 9 7 2 3" xfId="38614" xr:uid="{00000000-0005-0000-0000-00008E960000}"/>
    <cellStyle name="Normal 9 7 3" xfId="38615" xr:uid="{00000000-0005-0000-0000-00008F960000}"/>
    <cellStyle name="Normal 9 7 4" xfId="38616" xr:uid="{00000000-0005-0000-0000-000090960000}"/>
    <cellStyle name="Normal 9 8" xfId="38617" xr:uid="{00000000-0005-0000-0000-000091960000}"/>
    <cellStyle name="Normal 9 8 2" xfId="38618" xr:uid="{00000000-0005-0000-0000-000092960000}"/>
    <cellStyle name="Normal 9 8 2 2" xfId="38619" xr:uid="{00000000-0005-0000-0000-000093960000}"/>
    <cellStyle name="Normal 9 8 2 3" xfId="38620" xr:uid="{00000000-0005-0000-0000-000094960000}"/>
    <cellStyle name="Normal 9 8 3" xfId="38621" xr:uid="{00000000-0005-0000-0000-000095960000}"/>
    <cellStyle name="Normal 9 8 4" xfId="38622" xr:uid="{00000000-0005-0000-0000-000096960000}"/>
    <cellStyle name="Normal 9 9" xfId="38623" xr:uid="{00000000-0005-0000-0000-000097960000}"/>
    <cellStyle name="Normal 9 9 2" xfId="38624" xr:uid="{00000000-0005-0000-0000-000098960000}"/>
    <cellStyle name="Normal 9 9 2 2" xfId="38625" xr:uid="{00000000-0005-0000-0000-000099960000}"/>
    <cellStyle name="Normal 9 9 2 3" xfId="38626" xr:uid="{00000000-0005-0000-0000-00009A960000}"/>
    <cellStyle name="Normal 9 9 3" xfId="38627" xr:uid="{00000000-0005-0000-0000-00009B960000}"/>
    <cellStyle name="Normal 9 9 4" xfId="38628" xr:uid="{00000000-0005-0000-0000-00009C960000}"/>
    <cellStyle name="Normal 90" xfId="38629" xr:uid="{00000000-0005-0000-0000-00009D960000}"/>
    <cellStyle name="Normal 90 2" xfId="38630" xr:uid="{00000000-0005-0000-0000-00009E960000}"/>
    <cellStyle name="Normal 90 2 2" xfId="38631" xr:uid="{00000000-0005-0000-0000-00009F960000}"/>
    <cellStyle name="Normal 90 2 2 2" xfId="38632" xr:uid="{00000000-0005-0000-0000-0000A0960000}"/>
    <cellStyle name="Normal 90 2 2 3" xfId="38633" xr:uid="{00000000-0005-0000-0000-0000A1960000}"/>
    <cellStyle name="Normal 90 2 3" xfId="38634" xr:uid="{00000000-0005-0000-0000-0000A2960000}"/>
    <cellStyle name="Normal 90 2 4" xfId="38635" xr:uid="{00000000-0005-0000-0000-0000A3960000}"/>
    <cellStyle name="Normal 90 3" xfId="38636" xr:uid="{00000000-0005-0000-0000-0000A4960000}"/>
    <cellStyle name="Normal 90 3 2" xfId="38637" xr:uid="{00000000-0005-0000-0000-0000A5960000}"/>
    <cellStyle name="Normal 90 3 3" xfId="38638" xr:uid="{00000000-0005-0000-0000-0000A6960000}"/>
    <cellStyle name="Normal 90 4" xfId="38639" xr:uid="{00000000-0005-0000-0000-0000A7960000}"/>
    <cellStyle name="Normal 90 5" xfId="38640" xr:uid="{00000000-0005-0000-0000-0000A8960000}"/>
    <cellStyle name="Normal 91" xfId="38641" xr:uid="{00000000-0005-0000-0000-0000A9960000}"/>
    <cellStyle name="Normal 91 2" xfId="38642" xr:uid="{00000000-0005-0000-0000-0000AA960000}"/>
    <cellStyle name="Normal 91 2 2" xfId="38643" xr:uid="{00000000-0005-0000-0000-0000AB960000}"/>
    <cellStyle name="Normal 91 2 2 2" xfId="38644" xr:uid="{00000000-0005-0000-0000-0000AC960000}"/>
    <cellStyle name="Normal 91 2 2 3" xfId="38645" xr:uid="{00000000-0005-0000-0000-0000AD960000}"/>
    <cellStyle name="Normal 91 2 3" xfId="38646" xr:uid="{00000000-0005-0000-0000-0000AE960000}"/>
    <cellStyle name="Normal 91 2 4" xfId="38647" xr:uid="{00000000-0005-0000-0000-0000AF960000}"/>
    <cellStyle name="Normal 91 3" xfId="38648" xr:uid="{00000000-0005-0000-0000-0000B0960000}"/>
    <cellStyle name="Normal 91 3 2" xfId="38649" xr:uid="{00000000-0005-0000-0000-0000B1960000}"/>
    <cellStyle name="Normal 91 3 3" xfId="38650" xr:uid="{00000000-0005-0000-0000-0000B2960000}"/>
    <cellStyle name="Normal 91 4" xfId="38651" xr:uid="{00000000-0005-0000-0000-0000B3960000}"/>
    <cellStyle name="Normal 91 5" xfId="38652" xr:uid="{00000000-0005-0000-0000-0000B4960000}"/>
    <cellStyle name="Normal 92" xfId="38653" xr:uid="{00000000-0005-0000-0000-0000B5960000}"/>
    <cellStyle name="Normal 92 2" xfId="38654" xr:uid="{00000000-0005-0000-0000-0000B6960000}"/>
    <cellStyle name="Normal 92 2 2" xfId="38655" xr:uid="{00000000-0005-0000-0000-0000B7960000}"/>
    <cellStyle name="Normal 92 2 2 2" xfId="38656" xr:uid="{00000000-0005-0000-0000-0000B8960000}"/>
    <cellStyle name="Normal 92 2 2 3" xfId="38657" xr:uid="{00000000-0005-0000-0000-0000B9960000}"/>
    <cellStyle name="Normal 92 2 3" xfId="38658" xr:uid="{00000000-0005-0000-0000-0000BA960000}"/>
    <cellStyle name="Normal 92 2 4" xfId="38659" xr:uid="{00000000-0005-0000-0000-0000BB960000}"/>
    <cellStyle name="Normal 92 3" xfId="38660" xr:uid="{00000000-0005-0000-0000-0000BC960000}"/>
    <cellStyle name="Normal 92 3 2" xfId="38661" xr:uid="{00000000-0005-0000-0000-0000BD960000}"/>
    <cellStyle name="Normal 92 3 3" xfId="38662" xr:uid="{00000000-0005-0000-0000-0000BE960000}"/>
    <cellStyle name="Normal 92 4" xfId="38663" xr:uid="{00000000-0005-0000-0000-0000BF960000}"/>
    <cellStyle name="Normal 92 5" xfId="38664" xr:uid="{00000000-0005-0000-0000-0000C0960000}"/>
    <cellStyle name="Normal 92 6" xfId="38665" xr:uid="{00000000-0005-0000-0000-0000C1960000}"/>
    <cellStyle name="Normal 92 7" xfId="39538" xr:uid="{00000000-0005-0000-0000-0000C2960000}"/>
    <cellStyle name="Normal 93" xfId="38666" xr:uid="{00000000-0005-0000-0000-0000C3960000}"/>
    <cellStyle name="Normal 93 2" xfId="38667" xr:uid="{00000000-0005-0000-0000-0000C4960000}"/>
    <cellStyle name="Normal 93 2 2" xfId="38668" xr:uid="{00000000-0005-0000-0000-0000C5960000}"/>
    <cellStyle name="Normal 93 2 2 2" xfId="38669" xr:uid="{00000000-0005-0000-0000-0000C6960000}"/>
    <cellStyle name="Normal 93 2 2 3" xfId="38670" xr:uid="{00000000-0005-0000-0000-0000C7960000}"/>
    <cellStyle name="Normal 93 2 3" xfId="38671" xr:uid="{00000000-0005-0000-0000-0000C8960000}"/>
    <cellStyle name="Normal 93 2 4" xfId="38672" xr:uid="{00000000-0005-0000-0000-0000C9960000}"/>
    <cellStyle name="Normal 93 3" xfId="38673" xr:uid="{00000000-0005-0000-0000-0000CA960000}"/>
    <cellStyle name="Normal 93 3 2" xfId="38674" xr:uid="{00000000-0005-0000-0000-0000CB960000}"/>
    <cellStyle name="Normal 93 3 3" xfId="38675" xr:uid="{00000000-0005-0000-0000-0000CC960000}"/>
    <cellStyle name="Normal 93 4" xfId="38676" xr:uid="{00000000-0005-0000-0000-0000CD960000}"/>
    <cellStyle name="Normal 93 5" xfId="38677" xr:uid="{00000000-0005-0000-0000-0000CE960000}"/>
    <cellStyle name="Normal 93 6" xfId="38678" xr:uid="{00000000-0005-0000-0000-0000CF960000}"/>
    <cellStyle name="Normal 93 7" xfId="39539" xr:uid="{00000000-0005-0000-0000-0000D0960000}"/>
    <cellStyle name="Normal 94" xfId="38679" xr:uid="{00000000-0005-0000-0000-0000D1960000}"/>
    <cellStyle name="Normal 94 2" xfId="38680" xr:uid="{00000000-0005-0000-0000-0000D2960000}"/>
    <cellStyle name="Normal 94 2 2" xfId="38681" xr:uid="{00000000-0005-0000-0000-0000D3960000}"/>
    <cellStyle name="Normal 94 2 2 2" xfId="38682" xr:uid="{00000000-0005-0000-0000-0000D4960000}"/>
    <cellStyle name="Normal 94 2 2 3" xfId="38683" xr:uid="{00000000-0005-0000-0000-0000D5960000}"/>
    <cellStyle name="Normal 94 2 3" xfId="38684" xr:uid="{00000000-0005-0000-0000-0000D6960000}"/>
    <cellStyle name="Normal 94 2 4" xfId="38685" xr:uid="{00000000-0005-0000-0000-0000D7960000}"/>
    <cellStyle name="Normal 94 3" xfId="38686" xr:uid="{00000000-0005-0000-0000-0000D8960000}"/>
    <cellStyle name="Normal 94 3 2" xfId="38687" xr:uid="{00000000-0005-0000-0000-0000D9960000}"/>
    <cellStyle name="Normal 94 3 3" xfId="38688" xr:uid="{00000000-0005-0000-0000-0000DA960000}"/>
    <cellStyle name="Normal 94 4" xfId="38689" xr:uid="{00000000-0005-0000-0000-0000DB960000}"/>
    <cellStyle name="Normal 94 5" xfId="38690" xr:uid="{00000000-0005-0000-0000-0000DC960000}"/>
    <cellStyle name="Normal 94 6" xfId="38691" xr:uid="{00000000-0005-0000-0000-0000DD960000}"/>
    <cellStyle name="Normal 95" xfId="38692" xr:uid="{00000000-0005-0000-0000-0000DE960000}"/>
    <cellStyle name="Normal 95 2" xfId="38693" xr:uid="{00000000-0005-0000-0000-0000DF960000}"/>
    <cellStyle name="Normal 95 2 2" xfId="38694" xr:uid="{00000000-0005-0000-0000-0000E0960000}"/>
    <cellStyle name="Normal 95 2 2 2" xfId="38695" xr:uid="{00000000-0005-0000-0000-0000E1960000}"/>
    <cellStyle name="Normal 95 2 2 3" xfId="38696" xr:uid="{00000000-0005-0000-0000-0000E2960000}"/>
    <cellStyle name="Normal 95 2 3" xfId="38697" xr:uid="{00000000-0005-0000-0000-0000E3960000}"/>
    <cellStyle name="Normal 95 2 4" xfId="38698" xr:uid="{00000000-0005-0000-0000-0000E4960000}"/>
    <cellStyle name="Normal 95 3" xfId="38699" xr:uid="{00000000-0005-0000-0000-0000E5960000}"/>
    <cellStyle name="Normal 95 3 2" xfId="38700" xr:uid="{00000000-0005-0000-0000-0000E6960000}"/>
    <cellStyle name="Normal 95 3 3" xfId="38701" xr:uid="{00000000-0005-0000-0000-0000E7960000}"/>
    <cellStyle name="Normal 95 4" xfId="38702" xr:uid="{00000000-0005-0000-0000-0000E8960000}"/>
    <cellStyle name="Normal 95 5" xfId="38703" xr:uid="{00000000-0005-0000-0000-0000E9960000}"/>
    <cellStyle name="Normal 96" xfId="38704" xr:uid="{00000000-0005-0000-0000-0000EA960000}"/>
    <cellStyle name="Normal 96 2" xfId="38705" xr:uid="{00000000-0005-0000-0000-0000EB960000}"/>
    <cellStyle name="Normal 96 2 2" xfId="38706" xr:uid="{00000000-0005-0000-0000-0000EC960000}"/>
    <cellStyle name="Normal 96 2 2 2" xfId="38707" xr:uid="{00000000-0005-0000-0000-0000ED960000}"/>
    <cellStyle name="Normal 96 2 2 3" xfId="38708" xr:uid="{00000000-0005-0000-0000-0000EE960000}"/>
    <cellStyle name="Normal 96 2 3" xfId="38709" xr:uid="{00000000-0005-0000-0000-0000EF960000}"/>
    <cellStyle name="Normal 96 2 4" xfId="38710" xr:uid="{00000000-0005-0000-0000-0000F0960000}"/>
    <cellStyle name="Normal 96 3" xfId="38711" xr:uid="{00000000-0005-0000-0000-0000F1960000}"/>
    <cellStyle name="Normal 96 3 2" xfId="38712" xr:uid="{00000000-0005-0000-0000-0000F2960000}"/>
    <cellStyle name="Normal 96 3 3" xfId="38713" xr:uid="{00000000-0005-0000-0000-0000F3960000}"/>
    <cellStyle name="Normal 96 4" xfId="38714" xr:uid="{00000000-0005-0000-0000-0000F4960000}"/>
    <cellStyle name="Normal 96 5" xfId="38715" xr:uid="{00000000-0005-0000-0000-0000F5960000}"/>
    <cellStyle name="Normal 96 6" xfId="38716" xr:uid="{00000000-0005-0000-0000-0000F6960000}"/>
    <cellStyle name="Normal 97" xfId="38717" xr:uid="{00000000-0005-0000-0000-0000F7960000}"/>
    <cellStyle name="Normal 97 2" xfId="38718" xr:uid="{00000000-0005-0000-0000-0000F8960000}"/>
    <cellStyle name="Normal 97 2 2" xfId="38719" xr:uid="{00000000-0005-0000-0000-0000F9960000}"/>
    <cellStyle name="Normal 97 2 2 2" xfId="38720" xr:uid="{00000000-0005-0000-0000-0000FA960000}"/>
    <cellStyle name="Normal 97 2 2 3" xfId="38721" xr:uid="{00000000-0005-0000-0000-0000FB960000}"/>
    <cellStyle name="Normal 97 2 3" xfId="38722" xr:uid="{00000000-0005-0000-0000-0000FC960000}"/>
    <cellStyle name="Normal 97 2 4" xfId="38723" xr:uid="{00000000-0005-0000-0000-0000FD960000}"/>
    <cellStyle name="Normal 97 3" xfId="38724" xr:uid="{00000000-0005-0000-0000-0000FE960000}"/>
    <cellStyle name="Normal 97 3 2" xfId="38725" xr:uid="{00000000-0005-0000-0000-0000FF960000}"/>
    <cellStyle name="Normal 97 3 3" xfId="38726" xr:uid="{00000000-0005-0000-0000-000000970000}"/>
    <cellStyle name="Normal 97 4" xfId="38727" xr:uid="{00000000-0005-0000-0000-000001970000}"/>
    <cellStyle name="Normal 97 5" xfId="38728" xr:uid="{00000000-0005-0000-0000-000002970000}"/>
    <cellStyle name="Normal 98" xfId="38729" xr:uid="{00000000-0005-0000-0000-000003970000}"/>
    <cellStyle name="Normal 98 2" xfId="38730" xr:uid="{00000000-0005-0000-0000-000004970000}"/>
    <cellStyle name="Normal 98 2 2" xfId="38731" xr:uid="{00000000-0005-0000-0000-000005970000}"/>
    <cellStyle name="Normal 98 2 2 2" xfId="38732" xr:uid="{00000000-0005-0000-0000-000006970000}"/>
    <cellStyle name="Normal 98 2 2 3" xfId="38733" xr:uid="{00000000-0005-0000-0000-000007970000}"/>
    <cellStyle name="Normal 98 2 3" xfId="38734" xr:uid="{00000000-0005-0000-0000-000008970000}"/>
    <cellStyle name="Normal 98 2 4" xfId="38735" xr:uid="{00000000-0005-0000-0000-000009970000}"/>
    <cellStyle name="Normal 98 3" xfId="38736" xr:uid="{00000000-0005-0000-0000-00000A970000}"/>
    <cellStyle name="Normal 98 3 2" xfId="38737" xr:uid="{00000000-0005-0000-0000-00000B970000}"/>
    <cellStyle name="Normal 98 3 3" xfId="38738" xr:uid="{00000000-0005-0000-0000-00000C970000}"/>
    <cellStyle name="Normal 98 4" xfId="38739" xr:uid="{00000000-0005-0000-0000-00000D970000}"/>
    <cellStyle name="Normal 98 5" xfId="38740" xr:uid="{00000000-0005-0000-0000-00000E970000}"/>
    <cellStyle name="Normal 99" xfId="38741" xr:uid="{00000000-0005-0000-0000-00000F970000}"/>
    <cellStyle name="Normal 99 2" xfId="38742" xr:uid="{00000000-0005-0000-0000-000010970000}"/>
    <cellStyle name="Normal 99 2 2" xfId="38743" xr:uid="{00000000-0005-0000-0000-000011970000}"/>
    <cellStyle name="Normal 99 2 2 2" xfId="38744" xr:uid="{00000000-0005-0000-0000-000012970000}"/>
    <cellStyle name="Normal 99 2 2 3" xfId="38745" xr:uid="{00000000-0005-0000-0000-000013970000}"/>
    <cellStyle name="Normal 99 2 3" xfId="38746" xr:uid="{00000000-0005-0000-0000-000014970000}"/>
    <cellStyle name="Normal 99 2 4" xfId="38747" xr:uid="{00000000-0005-0000-0000-000015970000}"/>
    <cellStyle name="Normal 99 3" xfId="38748" xr:uid="{00000000-0005-0000-0000-000016970000}"/>
    <cellStyle name="Normal 99 3 2" xfId="38749" xr:uid="{00000000-0005-0000-0000-000017970000}"/>
    <cellStyle name="Normal 99 3 3" xfId="38750" xr:uid="{00000000-0005-0000-0000-000018970000}"/>
    <cellStyle name="Normal 99 4" xfId="38751" xr:uid="{00000000-0005-0000-0000-000019970000}"/>
    <cellStyle name="Normal 99 5" xfId="38752" xr:uid="{00000000-0005-0000-0000-00001A970000}"/>
    <cellStyle name="Normal 99 6" xfId="38753" xr:uid="{00000000-0005-0000-0000-00001B970000}"/>
    <cellStyle name="Notas 10" xfId="448" xr:uid="{00000000-0005-0000-0000-00001C970000}"/>
    <cellStyle name="Notas 11" xfId="449" xr:uid="{00000000-0005-0000-0000-00001D970000}"/>
    <cellStyle name="Notas 12" xfId="450" xr:uid="{00000000-0005-0000-0000-00001E970000}"/>
    <cellStyle name="Notas 2" xfId="451" xr:uid="{00000000-0005-0000-0000-00001F970000}"/>
    <cellStyle name="Notas 2 2" xfId="38755" xr:uid="{00000000-0005-0000-0000-000020970000}"/>
    <cellStyle name="Notas 2 2 2" xfId="38756" xr:uid="{00000000-0005-0000-0000-000021970000}"/>
    <cellStyle name="Notas 2 2 2 2" xfId="38757" xr:uid="{00000000-0005-0000-0000-000022970000}"/>
    <cellStyle name="Notas 2 2 2 2 2" xfId="38758" xr:uid="{00000000-0005-0000-0000-000023970000}"/>
    <cellStyle name="Notas 2 2 2 2 2 2" xfId="38759" xr:uid="{00000000-0005-0000-0000-000024970000}"/>
    <cellStyle name="Notas 2 2 2 2 2 2 2" xfId="38760" xr:uid="{00000000-0005-0000-0000-000025970000}"/>
    <cellStyle name="Notas 2 2 2 2 2 2 3" xfId="38761" xr:uid="{00000000-0005-0000-0000-000026970000}"/>
    <cellStyle name="Notas 2 2 2 2 2 3" xfId="38762" xr:uid="{00000000-0005-0000-0000-000027970000}"/>
    <cellStyle name="Notas 2 2 2 2 2 4" xfId="38763" xr:uid="{00000000-0005-0000-0000-000028970000}"/>
    <cellStyle name="Notas 2 2 2 2 3" xfId="38764" xr:uid="{00000000-0005-0000-0000-000029970000}"/>
    <cellStyle name="Notas 2 2 2 2 3 2" xfId="38765" xr:uid="{00000000-0005-0000-0000-00002A970000}"/>
    <cellStyle name="Notas 2 2 2 2 3 3" xfId="38766" xr:uid="{00000000-0005-0000-0000-00002B970000}"/>
    <cellStyle name="Notas 2 2 2 2 4" xfId="38767" xr:uid="{00000000-0005-0000-0000-00002C970000}"/>
    <cellStyle name="Notas 2 2 2 2 5" xfId="38768" xr:uid="{00000000-0005-0000-0000-00002D970000}"/>
    <cellStyle name="Notas 2 2 2 3" xfId="38769" xr:uid="{00000000-0005-0000-0000-00002E970000}"/>
    <cellStyle name="Notas 2 2 2 3 2" xfId="38770" xr:uid="{00000000-0005-0000-0000-00002F970000}"/>
    <cellStyle name="Notas 2 2 2 3 3" xfId="38771" xr:uid="{00000000-0005-0000-0000-000030970000}"/>
    <cellStyle name="Notas 2 2 2 4" xfId="38772" xr:uid="{00000000-0005-0000-0000-000031970000}"/>
    <cellStyle name="Notas 2 2 2 5" xfId="38773" xr:uid="{00000000-0005-0000-0000-000032970000}"/>
    <cellStyle name="Notas 2 2 3" xfId="38774" xr:uid="{00000000-0005-0000-0000-000033970000}"/>
    <cellStyle name="Notas 2 2 3 2" xfId="38775" xr:uid="{00000000-0005-0000-0000-000034970000}"/>
    <cellStyle name="Notas 2 2 3 2 2" xfId="38776" xr:uid="{00000000-0005-0000-0000-000035970000}"/>
    <cellStyle name="Notas 2 2 3 2 3" xfId="38777" xr:uid="{00000000-0005-0000-0000-000036970000}"/>
    <cellStyle name="Notas 2 2 3 3" xfId="38778" xr:uid="{00000000-0005-0000-0000-000037970000}"/>
    <cellStyle name="Notas 2 2 3 4" xfId="38779" xr:uid="{00000000-0005-0000-0000-000038970000}"/>
    <cellStyle name="Notas 2 2 4" xfId="38780" xr:uid="{00000000-0005-0000-0000-000039970000}"/>
    <cellStyle name="Notas 2 2 4 2" xfId="38781" xr:uid="{00000000-0005-0000-0000-00003A970000}"/>
    <cellStyle name="Notas 2 2 4 2 2" xfId="38782" xr:uid="{00000000-0005-0000-0000-00003B970000}"/>
    <cellStyle name="Notas 2 2 4 2 3" xfId="38783" xr:uid="{00000000-0005-0000-0000-00003C970000}"/>
    <cellStyle name="Notas 2 2 4 3" xfId="38784" xr:uid="{00000000-0005-0000-0000-00003D970000}"/>
    <cellStyle name="Notas 2 2 4 4" xfId="38785" xr:uid="{00000000-0005-0000-0000-00003E970000}"/>
    <cellStyle name="Notas 2 2 5" xfId="38786" xr:uid="{00000000-0005-0000-0000-00003F970000}"/>
    <cellStyle name="Notas 2 2 5 2" xfId="38787" xr:uid="{00000000-0005-0000-0000-000040970000}"/>
    <cellStyle name="Notas 2 2 5 3" xfId="38788" xr:uid="{00000000-0005-0000-0000-000041970000}"/>
    <cellStyle name="Notas 2 2 6" xfId="38789" xr:uid="{00000000-0005-0000-0000-000042970000}"/>
    <cellStyle name="Notas 2 2 7" xfId="38790" xr:uid="{00000000-0005-0000-0000-000043970000}"/>
    <cellStyle name="Notas 2 3" xfId="38791" xr:uid="{00000000-0005-0000-0000-000044970000}"/>
    <cellStyle name="Notas 2 3 2" xfId="38792" xr:uid="{00000000-0005-0000-0000-000045970000}"/>
    <cellStyle name="Notas 2 3 2 2" xfId="38793" xr:uid="{00000000-0005-0000-0000-000046970000}"/>
    <cellStyle name="Notas 2 3 2 3" xfId="38794" xr:uid="{00000000-0005-0000-0000-000047970000}"/>
    <cellStyle name="Notas 2 3 3" xfId="38795" xr:uid="{00000000-0005-0000-0000-000048970000}"/>
    <cellStyle name="Notas 2 3 4" xfId="38796" xr:uid="{00000000-0005-0000-0000-000049970000}"/>
    <cellStyle name="Notas 2 4" xfId="38797" xr:uid="{00000000-0005-0000-0000-00004A970000}"/>
    <cellStyle name="Notas 2 4 2" xfId="38798" xr:uid="{00000000-0005-0000-0000-00004B970000}"/>
    <cellStyle name="Notas 2 4 2 2" xfId="38799" xr:uid="{00000000-0005-0000-0000-00004C970000}"/>
    <cellStyle name="Notas 2 4 2 3" xfId="38800" xr:uid="{00000000-0005-0000-0000-00004D970000}"/>
    <cellStyle name="Notas 2 4 3" xfId="38801" xr:uid="{00000000-0005-0000-0000-00004E970000}"/>
    <cellStyle name="Notas 2 4 4" xfId="38802" xr:uid="{00000000-0005-0000-0000-00004F970000}"/>
    <cellStyle name="Notas 2 5" xfId="38803" xr:uid="{00000000-0005-0000-0000-000050970000}"/>
    <cellStyle name="Notas 2 5 2" xfId="38804" xr:uid="{00000000-0005-0000-0000-000051970000}"/>
    <cellStyle name="Notas 2 5 2 2" xfId="38805" xr:uid="{00000000-0005-0000-0000-000052970000}"/>
    <cellStyle name="Notas 2 5 2 3" xfId="38806" xr:uid="{00000000-0005-0000-0000-000053970000}"/>
    <cellStyle name="Notas 2 5 3" xfId="38807" xr:uid="{00000000-0005-0000-0000-000054970000}"/>
    <cellStyle name="Notas 2 5 4" xfId="38808" xr:uid="{00000000-0005-0000-0000-000055970000}"/>
    <cellStyle name="Notas 2 6" xfId="38809" xr:uid="{00000000-0005-0000-0000-000056970000}"/>
    <cellStyle name="Notas 2 6 2" xfId="38810" xr:uid="{00000000-0005-0000-0000-000057970000}"/>
    <cellStyle name="Notas 2 6 3" xfId="38811" xr:uid="{00000000-0005-0000-0000-000058970000}"/>
    <cellStyle name="Notas 2 7" xfId="38812" xr:uid="{00000000-0005-0000-0000-000059970000}"/>
    <cellStyle name="Notas 2 8" xfId="38813" xr:uid="{00000000-0005-0000-0000-00005A970000}"/>
    <cellStyle name="Notas 2 9" xfId="38754" xr:uid="{00000000-0005-0000-0000-00005B970000}"/>
    <cellStyle name="Notas 3" xfId="452" xr:uid="{00000000-0005-0000-0000-00005C970000}"/>
    <cellStyle name="Notas 3 2" xfId="38815" xr:uid="{00000000-0005-0000-0000-00005D970000}"/>
    <cellStyle name="Notas 3 2 2" xfId="38816" xr:uid="{00000000-0005-0000-0000-00005E970000}"/>
    <cellStyle name="Notas 3 2 2 2" xfId="38817" xr:uid="{00000000-0005-0000-0000-00005F970000}"/>
    <cellStyle name="Notas 3 2 2 3" xfId="38818" xr:uid="{00000000-0005-0000-0000-000060970000}"/>
    <cellStyle name="Notas 3 2 3" xfId="38819" xr:uid="{00000000-0005-0000-0000-000061970000}"/>
    <cellStyle name="Notas 3 2 4" xfId="38820" xr:uid="{00000000-0005-0000-0000-000062970000}"/>
    <cellStyle name="Notas 3 2 5" xfId="38821" xr:uid="{00000000-0005-0000-0000-000063970000}"/>
    <cellStyle name="Notas 3 3" xfId="38822" xr:uid="{00000000-0005-0000-0000-000064970000}"/>
    <cellStyle name="Notas 3 3 2" xfId="38823" xr:uid="{00000000-0005-0000-0000-000065970000}"/>
    <cellStyle name="Notas 3 3 3" xfId="38824" xr:uid="{00000000-0005-0000-0000-000066970000}"/>
    <cellStyle name="Notas 3 4" xfId="38825" xr:uid="{00000000-0005-0000-0000-000067970000}"/>
    <cellStyle name="Notas 3 5" xfId="38826" xr:uid="{00000000-0005-0000-0000-000068970000}"/>
    <cellStyle name="Notas 3 6" xfId="38814" xr:uid="{00000000-0005-0000-0000-000069970000}"/>
    <cellStyle name="Notas 4" xfId="453" xr:uid="{00000000-0005-0000-0000-00006A970000}"/>
    <cellStyle name="Notas 4 2" xfId="38828" xr:uid="{00000000-0005-0000-0000-00006B970000}"/>
    <cellStyle name="Notas 4 2 2" xfId="38829" xr:uid="{00000000-0005-0000-0000-00006C970000}"/>
    <cellStyle name="Notas 4 2 3" xfId="38830" xr:uid="{00000000-0005-0000-0000-00006D970000}"/>
    <cellStyle name="Notas 4 3" xfId="38831" xr:uid="{00000000-0005-0000-0000-00006E970000}"/>
    <cellStyle name="Notas 4 4" xfId="38832" xr:uid="{00000000-0005-0000-0000-00006F970000}"/>
    <cellStyle name="Notas 4 5" xfId="38827" xr:uid="{00000000-0005-0000-0000-000070970000}"/>
    <cellStyle name="Notas 5" xfId="454" xr:uid="{00000000-0005-0000-0000-000071970000}"/>
    <cellStyle name="Notas 5 2" xfId="38834" xr:uid="{00000000-0005-0000-0000-000072970000}"/>
    <cellStyle name="Notas 5 2 2" xfId="38835" xr:uid="{00000000-0005-0000-0000-000073970000}"/>
    <cellStyle name="Notas 5 2 3" xfId="38836" xr:uid="{00000000-0005-0000-0000-000074970000}"/>
    <cellStyle name="Notas 5 3" xfId="38837" xr:uid="{00000000-0005-0000-0000-000075970000}"/>
    <cellStyle name="Notas 5 4" xfId="38838" xr:uid="{00000000-0005-0000-0000-000076970000}"/>
    <cellStyle name="Notas 5 5" xfId="38833" xr:uid="{00000000-0005-0000-0000-000077970000}"/>
    <cellStyle name="Notas 6" xfId="455" xr:uid="{00000000-0005-0000-0000-000078970000}"/>
    <cellStyle name="Notas 6 2" xfId="38840" xr:uid="{00000000-0005-0000-0000-000079970000}"/>
    <cellStyle name="Notas 6 2 2" xfId="38841" xr:uid="{00000000-0005-0000-0000-00007A970000}"/>
    <cellStyle name="Notas 6 2 3" xfId="38842" xr:uid="{00000000-0005-0000-0000-00007B970000}"/>
    <cellStyle name="Notas 6 3" xfId="38843" xr:uid="{00000000-0005-0000-0000-00007C970000}"/>
    <cellStyle name="Notas 6 4" xfId="38844" xr:uid="{00000000-0005-0000-0000-00007D970000}"/>
    <cellStyle name="Notas 6 5" xfId="38839" xr:uid="{00000000-0005-0000-0000-00007E970000}"/>
    <cellStyle name="Notas 7" xfId="456" xr:uid="{00000000-0005-0000-0000-00007F970000}"/>
    <cellStyle name="Notas 7 2" xfId="38846" xr:uid="{00000000-0005-0000-0000-000080970000}"/>
    <cellStyle name="Notas 7 2 2" xfId="38847" xr:uid="{00000000-0005-0000-0000-000081970000}"/>
    <cellStyle name="Notas 7 2 3" xfId="38848" xr:uid="{00000000-0005-0000-0000-000082970000}"/>
    <cellStyle name="Notas 7 3" xfId="38849" xr:uid="{00000000-0005-0000-0000-000083970000}"/>
    <cellStyle name="Notas 7 4" xfId="38850" xr:uid="{00000000-0005-0000-0000-000084970000}"/>
    <cellStyle name="Notas 7 5" xfId="38845" xr:uid="{00000000-0005-0000-0000-000085970000}"/>
    <cellStyle name="Notas 8" xfId="457" xr:uid="{00000000-0005-0000-0000-000086970000}"/>
    <cellStyle name="Notas 8 2" xfId="38852" xr:uid="{00000000-0005-0000-0000-000087970000}"/>
    <cellStyle name="Notas 8 2 2" xfId="38853" xr:uid="{00000000-0005-0000-0000-000088970000}"/>
    <cellStyle name="Notas 8 2 3" xfId="38854" xr:uid="{00000000-0005-0000-0000-000089970000}"/>
    <cellStyle name="Notas 8 3" xfId="38855" xr:uid="{00000000-0005-0000-0000-00008A970000}"/>
    <cellStyle name="Notas 8 4" xfId="38856" xr:uid="{00000000-0005-0000-0000-00008B970000}"/>
    <cellStyle name="Notas 8 5" xfId="38851" xr:uid="{00000000-0005-0000-0000-00008C970000}"/>
    <cellStyle name="Notas 9" xfId="458" xr:uid="{00000000-0005-0000-0000-00008D970000}"/>
    <cellStyle name="Notas 9 2" xfId="38858" xr:uid="{00000000-0005-0000-0000-00008E970000}"/>
    <cellStyle name="Notas 9 2 2" xfId="38859" xr:uid="{00000000-0005-0000-0000-00008F970000}"/>
    <cellStyle name="Notas 9 2 3" xfId="38860" xr:uid="{00000000-0005-0000-0000-000090970000}"/>
    <cellStyle name="Notas 9 3" xfId="38861" xr:uid="{00000000-0005-0000-0000-000091970000}"/>
    <cellStyle name="Notas 9 4" xfId="38862" xr:uid="{00000000-0005-0000-0000-000092970000}"/>
    <cellStyle name="Notas 9 5" xfId="38857" xr:uid="{00000000-0005-0000-0000-000093970000}"/>
    <cellStyle name="Note" xfId="459" xr:uid="{00000000-0005-0000-0000-000094970000}"/>
    <cellStyle name="Note 10" xfId="38864" xr:uid="{00000000-0005-0000-0000-000095970000}"/>
    <cellStyle name="Note 11" xfId="38865" xr:uid="{00000000-0005-0000-0000-000096970000}"/>
    <cellStyle name="Note 12" xfId="38863" xr:uid="{00000000-0005-0000-0000-000097970000}"/>
    <cellStyle name="Note 2" xfId="38866" xr:uid="{00000000-0005-0000-0000-000098970000}"/>
    <cellStyle name="Note 2 2" xfId="38867" xr:uid="{00000000-0005-0000-0000-000099970000}"/>
    <cellStyle name="Note 2 2 2" xfId="38868" xr:uid="{00000000-0005-0000-0000-00009A970000}"/>
    <cellStyle name="Note 2 2 2 2" xfId="38869" xr:uid="{00000000-0005-0000-0000-00009B970000}"/>
    <cellStyle name="Note 2 2 2 3" xfId="38870" xr:uid="{00000000-0005-0000-0000-00009C970000}"/>
    <cellStyle name="Note 2 2 3" xfId="38871" xr:uid="{00000000-0005-0000-0000-00009D970000}"/>
    <cellStyle name="Note 2 2 4" xfId="38872" xr:uid="{00000000-0005-0000-0000-00009E970000}"/>
    <cellStyle name="Note 2 3" xfId="38873" xr:uid="{00000000-0005-0000-0000-00009F970000}"/>
    <cellStyle name="Note 2 3 2" xfId="38874" xr:uid="{00000000-0005-0000-0000-0000A0970000}"/>
    <cellStyle name="Note 2 3 2 2" xfId="38875" xr:uid="{00000000-0005-0000-0000-0000A1970000}"/>
    <cellStyle name="Note 2 3 2 3" xfId="38876" xr:uid="{00000000-0005-0000-0000-0000A2970000}"/>
    <cellStyle name="Note 2 3 3" xfId="38877" xr:uid="{00000000-0005-0000-0000-0000A3970000}"/>
    <cellStyle name="Note 2 3 4" xfId="38878" xr:uid="{00000000-0005-0000-0000-0000A4970000}"/>
    <cellStyle name="Note 2 4" xfId="38879" xr:uid="{00000000-0005-0000-0000-0000A5970000}"/>
    <cellStyle name="Note 2 4 2" xfId="38880" xr:uid="{00000000-0005-0000-0000-0000A6970000}"/>
    <cellStyle name="Note 2 4 2 2" xfId="38881" xr:uid="{00000000-0005-0000-0000-0000A7970000}"/>
    <cellStyle name="Note 2 4 2 3" xfId="38882" xr:uid="{00000000-0005-0000-0000-0000A8970000}"/>
    <cellStyle name="Note 2 4 3" xfId="38883" xr:uid="{00000000-0005-0000-0000-0000A9970000}"/>
    <cellStyle name="Note 2 4 4" xfId="38884" xr:uid="{00000000-0005-0000-0000-0000AA970000}"/>
    <cellStyle name="Note 2 5" xfId="38885" xr:uid="{00000000-0005-0000-0000-0000AB970000}"/>
    <cellStyle name="Note 2 5 2" xfId="38886" xr:uid="{00000000-0005-0000-0000-0000AC970000}"/>
    <cellStyle name="Note 2 5 3" xfId="38887" xr:uid="{00000000-0005-0000-0000-0000AD970000}"/>
    <cellStyle name="Note 2 6" xfId="38888" xr:uid="{00000000-0005-0000-0000-0000AE970000}"/>
    <cellStyle name="Note 2 7" xfId="38889" xr:uid="{00000000-0005-0000-0000-0000AF970000}"/>
    <cellStyle name="Note 3" xfId="38890" xr:uid="{00000000-0005-0000-0000-0000B0970000}"/>
    <cellStyle name="Note 3 2" xfId="38891" xr:uid="{00000000-0005-0000-0000-0000B1970000}"/>
    <cellStyle name="Note 3 2 2" xfId="38892" xr:uid="{00000000-0005-0000-0000-0000B2970000}"/>
    <cellStyle name="Note 3 2 2 2" xfId="38893" xr:uid="{00000000-0005-0000-0000-0000B3970000}"/>
    <cellStyle name="Note 3 2 2 3" xfId="38894" xr:uid="{00000000-0005-0000-0000-0000B4970000}"/>
    <cellStyle name="Note 3 2 3" xfId="38895" xr:uid="{00000000-0005-0000-0000-0000B5970000}"/>
    <cellStyle name="Note 3 2 4" xfId="38896" xr:uid="{00000000-0005-0000-0000-0000B6970000}"/>
    <cellStyle name="Note 3 3" xfId="38897" xr:uid="{00000000-0005-0000-0000-0000B7970000}"/>
    <cellStyle name="Note 3 3 2" xfId="38898" xr:uid="{00000000-0005-0000-0000-0000B8970000}"/>
    <cellStyle name="Note 3 3 2 2" xfId="38899" xr:uid="{00000000-0005-0000-0000-0000B9970000}"/>
    <cellStyle name="Note 3 3 2 3" xfId="38900" xr:uid="{00000000-0005-0000-0000-0000BA970000}"/>
    <cellStyle name="Note 3 3 3" xfId="38901" xr:uid="{00000000-0005-0000-0000-0000BB970000}"/>
    <cellStyle name="Note 3 3 4" xfId="38902" xr:uid="{00000000-0005-0000-0000-0000BC970000}"/>
    <cellStyle name="Note 3 4" xfId="38903" xr:uid="{00000000-0005-0000-0000-0000BD970000}"/>
    <cellStyle name="Note 3 4 2" xfId="38904" xr:uid="{00000000-0005-0000-0000-0000BE970000}"/>
    <cellStyle name="Note 3 4 2 2" xfId="38905" xr:uid="{00000000-0005-0000-0000-0000BF970000}"/>
    <cellStyle name="Note 3 4 2 3" xfId="38906" xr:uid="{00000000-0005-0000-0000-0000C0970000}"/>
    <cellStyle name="Note 3 4 3" xfId="38907" xr:uid="{00000000-0005-0000-0000-0000C1970000}"/>
    <cellStyle name="Note 3 4 4" xfId="38908" xr:uid="{00000000-0005-0000-0000-0000C2970000}"/>
    <cellStyle name="Note 3 5" xfId="38909" xr:uid="{00000000-0005-0000-0000-0000C3970000}"/>
    <cellStyle name="Note 3 5 2" xfId="38910" xr:uid="{00000000-0005-0000-0000-0000C4970000}"/>
    <cellStyle name="Note 3 5 3" xfId="38911" xr:uid="{00000000-0005-0000-0000-0000C5970000}"/>
    <cellStyle name="Note 3 6" xfId="38912" xr:uid="{00000000-0005-0000-0000-0000C6970000}"/>
    <cellStyle name="Note 3 7" xfId="38913" xr:uid="{00000000-0005-0000-0000-0000C7970000}"/>
    <cellStyle name="Note 4" xfId="38914" xr:uid="{00000000-0005-0000-0000-0000C8970000}"/>
    <cellStyle name="Note 4 2" xfId="38915" xr:uid="{00000000-0005-0000-0000-0000C9970000}"/>
    <cellStyle name="Note 4 2 2" xfId="38916" xr:uid="{00000000-0005-0000-0000-0000CA970000}"/>
    <cellStyle name="Note 4 2 2 2" xfId="38917" xr:uid="{00000000-0005-0000-0000-0000CB970000}"/>
    <cellStyle name="Note 4 2 2 3" xfId="38918" xr:uid="{00000000-0005-0000-0000-0000CC970000}"/>
    <cellStyle name="Note 4 2 3" xfId="38919" xr:uid="{00000000-0005-0000-0000-0000CD970000}"/>
    <cellStyle name="Note 4 2 4" xfId="38920" xr:uid="{00000000-0005-0000-0000-0000CE970000}"/>
    <cellStyle name="Note 4 3" xfId="38921" xr:uid="{00000000-0005-0000-0000-0000CF970000}"/>
    <cellStyle name="Note 4 3 2" xfId="38922" xr:uid="{00000000-0005-0000-0000-0000D0970000}"/>
    <cellStyle name="Note 4 3 2 2" xfId="38923" xr:uid="{00000000-0005-0000-0000-0000D1970000}"/>
    <cellStyle name="Note 4 3 2 3" xfId="38924" xr:uid="{00000000-0005-0000-0000-0000D2970000}"/>
    <cellStyle name="Note 4 3 3" xfId="38925" xr:uid="{00000000-0005-0000-0000-0000D3970000}"/>
    <cellStyle name="Note 4 3 4" xfId="38926" xr:uid="{00000000-0005-0000-0000-0000D4970000}"/>
    <cellStyle name="Note 4 4" xfId="38927" xr:uid="{00000000-0005-0000-0000-0000D5970000}"/>
    <cellStyle name="Note 4 4 2" xfId="38928" xr:uid="{00000000-0005-0000-0000-0000D6970000}"/>
    <cellStyle name="Note 4 4 2 2" xfId="38929" xr:uid="{00000000-0005-0000-0000-0000D7970000}"/>
    <cellStyle name="Note 4 4 2 3" xfId="38930" xr:uid="{00000000-0005-0000-0000-0000D8970000}"/>
    <cellStyle name="Note 4 4 3" xfId="38931" xr:uid="{00000000-0005-0000-0000-0000D9970000}"/>
    <cellStyle name="Note 4 4 4" xfId="38932" xr:uid="{00000000-0005-0000-0000-0000DA970000}"/>
    <cellStyle name="Note 4 5" xfId="38933" xr:uid="{00000000-0005-0000-0000-0000DB970000}"/>
    <cellStyle name="Note 4 5 2" xfId="38934" xr:uid="{00000000-0005-0000-0000-0000DC970000}"/>
    <cellStyle name="Note 4 5 3" xfId="38935" xr:uid="{00000000-0005-0000-0000-0000DD970000}"/>
    <cellStyle name="Note 4 6" xfId="38936" xr:uid="{00000000-0005-0000-0000-0000DE970000}"/>
    <cellStyle name="Note 4 7" xfId="38937" xr:uid="{00000000-0005-0000-0000-0000DF970000}"/>
    <cellStyle name="Note 5" xfId="38938" xr:uid="{00000000-0005-0000-0000-0000E0970000}"/>
    <cellStyle name="Note 5 2" xfId="38939" xr:uid="{00000000-0005-0000-0000-0000E1970000}"/>
    <cellStyle name="Note 5 2 2" xfId="38940" xr:uid="{00000000-0005-0000-0000-0000E2970000}"/>
    <cellStyle name="Note 5 2 2 2" xfId="38941" xr:uid="{00000000-0005-0000-0000-0000E3970000}"/>
    <cellStyle name="Note 5 2 2 3" xfId="38942" xr:uid="{00000000-0005-0000-0000-0000E4970000}"/>
    <cellStyle name="Note 5 2 3" xfId="38943" xr:uid="{00000000-0005-0000-0000-0000E5970000}"/>
    <cellStyle name="Note 5 2 4" xfId="38944" xr:uid="{00000000-0005-0000-0000-0000E6970000}"/>
    <cellStyle name="Note 5 3" xfId="38945" xr:uid="{00000000-0005-0000-0000-0000E7970000}"/>
    <cellStyle name="Note 5 3 2" xfId="38946" xr:uid="{00000000-0005-0000-0000-0000E8970000}"/>
    <cellStyle name="Note 5 3 2 2" xfId="38947" xr:uid="{00000000-0005-0000-0000-0000E9970000}"/>
    <cellStyle name="Note 5 3 2 3" xfId="38948" xr:uid="{00000000-0005-0000-0000-0000EA970000}"/>
    <cellStyle name="Note 5 3 3" xfId="38949" xr:uid="{00000000-0005-0000-0000-0000EB970000}"/>
    <cellStyle name="Note 5 3 4" xfId="38950" xr:uid="{00000000-0005-0000-0000-0000EC970000}"/>
    <cellStyle name="Note 5 4" xfId="38951" xr:uid="{00000000-0005-0000-0000-0000ED970000}"/>
    <cellStyle name="Note 5 4 2" xfId="38952" xr:uid="{00000000-0005-0000-0000-0000EE970000}"/>
    <cellStyle name="Note 5 4 2 2" xfId="38953" xr:uid="{00000000-0005-0000-0000-0000EF970000}"/>
    <cellStyle name="Note 5 4 2 3" xfId="38954" xr:uid="{00000000-0005-0000-0000-0000F0970000}"/>
    <cellStyle name="Note 5 4 3" xfId="38955" xr:uid="{00000000-0005-0000-0000-0000F1970000}"/>
    <cellStyle name="Note 5 4 4" xfId="38956" xr:uid="{00000000-0005-0000-0000-0000F2970000}"/>
    <cellStyle name="Note 5 5" xfId="38957" xr:uid="{00000000-0005-0000-0000-0000F3970000}"/>
    <cellStyle name="Note 5 5 2" xfId="38958" xr:uid="{00000000-0005-0000-0000-0000F4970000}"/>
    <cellStyle name="Note 5 5 3" xfId="38959" xr:uid="{00000000-0005-0000-0000-0000F5970000}"/>
    <cellStyle name="Note 5 6" xfId="38960" xr:uid="{00000000-0005-0000-0000-0000F6970000}"/>
    <cellStyle name="Note 5 7" xfId="38961" xr:uid="{00000000-0005-0000-0000-0000F7970000}"/>
    <cellStyle name="Note 6" xfId="38962" xr:uid="{00000000-0005-0000-0000-0000F8970000}"/>
    <cellStyle name="Note 6 2" xfId="38963" xr:uid="{00000000-0005-0000-0000-0000F9970000}"/>
    <cellStyle name="Note 6 2 2" xfId="38964" xr:uid="{00000000-0005-0000-0000-0000FA970000}"/>
    <cellStyle name="Note 6 2 3" xfId="38965" xr:uid="{00000000-0005-0000-0000-0000FB970000}"/>
    <cellStyle name="Note 6 3" xfId="38966" xr:uid="{00000000-0005-0000-0000-0000FC970000}"/>
    <cellStyle name="Note 6 4" xfId="38967" xr:uid="{00000000-0005-0000-0000-0000FD970000}"/>
    <cellStyle name="Note 7" xfId="38968" xr:uid="{00000000-0005-0000-0000-0000FE970000}"/>
    <cellStyle name="Note 7 2" xfId="38969" xr:uid="{00000000-0005-0000-0000-0000FF970000}"/>
    <cellStyle name="Note 7 2 2" xfId="38970" xr:uid="{00000000-0005-0000-0000-000000980000}"/>
    <cellStyle name="Note 7 2 3" xfId="38971" xr:uid="{00000000-0005-0000-0000-000001980000}"/>
    <cellStyle name="Note 7 3" xfId="38972" xr:uid="{00000000-0005-0000-0000-000002980000}"/>
    <cellStyle name="Note 7 4" xfId="38973" xr:uid="{00000000-0005-0000-0000-000003980000}"/>
    <cellStyle name="Note 8" xfId="38974" xr:uid="{00000000-0005-0000-0000-000004980000}"/>
    <cellStyle name="Note 8 2" xfId="38975" xr:uid="{00000000-0005-0000-0000-000005980000}"/>
    <cellStyle name="Note 8 2 2" xfId="38976" xr:uid="{00000000-0005-0000-0000-000006980000}"/>
    <cellStyle name="Note 8 2 3" xfId="38977" xr:uid="{00000000-0005-0000-0000-000007980000}"/>
    <cellStyle name="Note 8 3" xfId="38978" xr:uid="{00000000-0005-0000-0000-000008980000}"/>
    <cellStyle name="Note 8 4" xfId="38979" xr:uid="{00000000-0005-0000-0000-000009980000}"/>
    <cellStyle name="Note 9" xfId="38980" xr:uid="{00000000-0005-0000-0000-00000A980000}"/>
    <cellStyle name="Note 9 2" xfId="38981" xr:uid="{00000000-0005-0000-0000-00000B980000}"/>
    <cellStyle name="Note 9 3" xfId="38982" xr:uid="{00000000-0005-0000-0000-00000C980000}"/>
    <cellStyle name="Output" xfId="460" xr:uid="{00000000-0005-0000-0000-00000D980000}"/>
    <cellStyle name="Output 2" xfId="38984" xr:uid="{00000000-0005-0000-0000-00000E980000}"/>
    <cellStyle name="Output 2 2" xfId="38985" xr:uid="{00000000-0005-0000-0000-00000F980000}"/>
    <cellStyle name="Output 2 2 2" xfId="38986" xr:uid="{00000000-0005-0000-0000-000010980000}"/>
    <cellStyle name="Output 2 2 3" xfId="38987" xr:uid="{00000000-0005-0000-0000-000011980000}"/>
    <cellStyle name="Output 2 3" xfId="38988" xr:uid="{00000000-0005-0000-0000-000012980000}"/>
    <cellStyle name="Output 2 4" xfId="38989" xr:uid="{00000000-0005-0000-0000-000013980000}"/>
    <cellStyle name="Output 3" xfId="38990" xr:uid="{00000000-0005-0000-0000-000014980000}"/>
    <cellStyle name="Output 3 2" xfId="38991" xr:uid="{00000000-0005-0000-0000-000015980000}"/>
    <cellStyle name="Output 3 2 2" xfId="38992" xr:uid="{00000000-0005-0000-0000-000016980000}"/>
    <cellStyle name="Output 3 2 3" xfId="38993" xr:uid="{00000000-0005-0000-0000-000017980000}"/>
    <cellStyle name="Output 3 3" xfId="38994" xr:uid="{00000000-0005-0000-0000-000018980000}"/>
    <cellStyle name="Output 3 4" xfId="38995" xr:uid="{00000000-0005-0000-0000-000019980000}"/>
    <cellStyle name="Output 4" xfId="38996" xr:uid="{00000000-0005-0000-0000-00001A980000}"/>
    <cellStyle name="Output 4 2" xfId="38997" xr:uid="{00000000-0005-0000-0000-00001B980000}"/>
    <cellStyle name="Output 4 2 2" xfId="38998" xr:uid="{00000000-0005-0000-0000-00001C980000}"/>
    <cellStyle name="Output 4 2 3" xfId="38999" xr:uid="{00000000-0005-0000-0000-00001D980000}"/>
    <cellStyle name="Output 4 3" xfId="39000" xr:uid="{00000000-0005-0000-0000-00001E980000}"/>
    <cellStyle name="Output 4 4" xfId="39001" xr:uid="{00000000-0005-0000-0000-00001F980000}"/>
    <cellStyle name="Output 5" xfId="39002" xr:uid="{00000000-0005-0000-0000-000020980000}"/>
    <cellStyle name="Output 5 2" xfId="39003" xr:uid="{00000000-0005-0000-0000-000021980000}"/>
    <cellStyle name="Output 5 2 2" xfId="39004" xr:uid="{00000000-0005-0000-0000-000022980000}"/>
    <cellStyle name="Output 5 2 3" xfId="39005" xr:uid="{00000000-0005-0000-0000-000023980000}"/>
    <cellStyle name="Output 5 3" xfId="39006" xr:uid="{00000000-0005-0000-0000-000024980000}"/>
    <cellStyle name="Output 5 4" xfId="39007" xr:uid="{00000000-0005-0000-0000-000025980000}"/>
    <cellStyle name="Output 6" xfId="39008" xr:uid="{00000000-0005-0000-0000-000026980000}"/>
    <cellStyle name="Output 6 2" xfId="39009" xr:uid="{00000000-0005-0000-0000-000027980000}"/>
    <cellStyle name="Output 6 3" xfId="39010" xr:uid="{00000000-0005-0000-0000-000028980000}"/>
    <cellStyle name="Output 7" xfId="39011" xr:uid="{00000000-0005-0000-0000-000029980000}"/>
    <cellStyle name="Output 8" xfId="39012" xr:uid="{00000000-0005-0000-0000-00002A980000}"/>
    <cellStyle name="Output 9" xfId="38983" xr:uid="{00000000-0005-0000-0000-00002B980000}"/>
    <cellStyle name="Porcentaje 2" xfId="461" xr:uid="{00000000-0005-0000-0000-00002C980000}"/>
    <cellStyle name="Porcentual 2" xfId="39013" xr:uid="{00000000-0005-0000-0000-00002D980000}"/>
    <cellStyle name="Porcentual 2 2" xfId="39014" xr:uid="{00000000-0005-0000-0000-00002E980000}"/>
    <cellStyle name="Porcentual 2 2 2" xfId="39015" xr:uid="{00000000-0005-0000-0000-00002F980000}"/>
    <cellStyle name="Porcentual 2 2 2 2" xfId="39016" xr:uid="{00000000-0005-0000-0000-000030980000}"/>
    <cellStyle name="Porcentual 2 2 2 3" xfId="39017" xr:uid="{00000000-0005-0000-0000-000031980000}"/>
    <cellStyle name="Porcentual 2 2 3" xfId="39018" xr:uid="{00000000-0005-0000-0000-000032980000}"/>
    <cellStyle name="Porcentual 2 2 4" xfId="39019" xr:uid="{00000000-0005-0000-0000-000033980000}"/>
    <cellStyle name="Porcentual 2 3" xfId="39020" xr:uid="{00000000-0005-0000-0000-000034980000}"/>
    <cellStyle name="Porcentual 2 3 2" xfId="39021" xr:uid="{00000000-0005-0000-0000-000035980000}"/>
    <cellStyle name="Porcentual 2 3 2 2" xfId="39022" xr:uid="{00000000-0005-0000-0000-000036980000}"/>
    <cellStyle name="Porcentual 2 3 2 3" xfId="39023" xr:uid="{00000000-0005-0000-0000-000037980000}"/>
    <cellStyle name="Porcentual 2 3 3" xfId="39024" xr:uid="{00000000-0005-0000-0000-000038980000}"/>
    <cellStyle name="Porcentual 2 3 4" xfId="39025" xr:uid="{00000000-0005-0000-0000-000039980000}"/>
    <cellStyle name="Porcentual 2 4" xfId="39026" xr:uid="{00000000-0005-0000-0000-00003A980000}"/>
    <cellStyle name="Porcentual 2 4 2" xfId="39027" xr:uid="{00000000-0005-0000-0000-00003B980000}"/>
    <cellStyle name="Porcentual 2 4 2 2" xfId="39028" xr:uid="{00000000-0005-0000-0000-00003C980000}"/>
    <cellStyle name="Porcentual 2 4 2 3" xfId="39029" xr:uid="{00000000-0005-0000-0000-00003D980000}"/>
    <cellStyle name="Porcentual 2 4 3" xfId="39030" xr:uid="{00000000-0005-0000-0000-00003E980000}"/>
    <cellStyle name="Porcentual 2 4 4" xfId="39031" xr:uid="{00000000-0005-0000-0000-00003F980000}"/>
    <cellStyle name="Porcentual 2 5" xfId="39032" xr:uid="{00000000-0005-0000-0000-000040980000}"/>
    <cellStyle name="Porcentual 2 5 2" xfId="39033" xr:uid="{00000000-0005-0000-0000-000041980000}"/>
    <cellStyle name="Porcentual 2 5 2 2" xfId="39034" xr:uid="{00000000-0005-0000-0000-000042980000}"/>
    <cellStyle name="Porcentual 2 5 2 3" xfId="39035" xr:uid="{00000000-0005-0000-0000-000043980000}"/>
    <cellStyle name="Porcentual 2 5 3" xfId="39036" xr:uid="{00000000-0005-0000-0000-000044980000}"/>
    <cellStyle name="Porcentual 2 5 4" xfId="39037" xr:uid="{00000000-0005-0000-0000-000045980000}"/>
    <cellStyle name="Salida 10" xfId="462" xr:uid="{00000000-0005-0000-0000-000046980000}"/>
    <cellStyle name="Salida 10 2" xfId="39038" xr:uid="{00000000-0005-0000-0000-000047980000}"/>
    <cellStyle name="Salida 11" xfId="463" xr:uid="{00000000-0005-0000-0000-000048980000}"/>
    <cellStyle name="Salida 11 2" xfId="39039" xr:uid="{00000000-0005-0000-0000-000049980000}"/>
    <cellStyle name="Salida 12" xfId="464" xr:uid="{00000000-0005-0000-0000-00004A980000}"/>
    <cellStyle name="Salida 2" xfId="465" xr:uid="{00000000-0005-0000-0000-00004B980000}"/>
    <cellStyle name="Salida 2 2" xfId="39040" xr:uid="{00000000-0005-0000-0000-00004C980000}"/>
    <cellStyle name="Salida 2 2 2" xfId="39041" xr:uid="{00000000-0005-0000-0000-00004D980000}"/>
    <cellStyle name="Salida 2 2 3" xfId="39042" xr:uid="{00000000-0005-0000-0000-00004E980000}"/>
    <cellStyle name="Salida 2 2 4" xfId="39043" xr:uid="{00000000-0005-0000-0000-00004F980000}"/>
    <cellStyle name="Salida 2 3" xfId="39044" xr:uid="{00000000-0005-0000-0000-000050980000}"/>
    <cellStyle name="Salida 2 4" xfId="39045" xr:uid="{00000000-0005-0000-0000-000051980000}"/>
    <cellStyle name="Salida 3" xfId="466" xr:uid="{00000000-0005-0000-0000-000052980000}"/>
    <cellStyle name="Salida 3 2" xfId="39046" xr:uid="{00000000-0005-0000-0000-000053980000}"/>
    <cellStyle name="Salida 3 2 2" xfId="39047" xr:uid="{00000000-0005-0000-0000-000054980000}"/>
    <cellStyle name="Salida 3 2 3" xfId="39048" xr:uid="{00000000-0005-0000-0000-000055980000}"/>
    <cellStyle name="Salida 3 3" xfId="39049" xr:uid="{00000000-0005-0000-0000-000056980000}"/>
    <cellStyle name="Salida 3 4" xfId="39050" xr:uid="{00000000-0005-0000-0000-000057980000}"/>
    <cellStyle name="Salida 4" xfId="467" xr:uid="{00000000-0005-0000-0000-000058980000}"/>
    <cellStyle name="Salida 4 2" xfId="39051" xr:uid="{00000000-0005-0000-0000-000059980000}"/>
    <cellStyle name="Salida 4 2 2" xfId="39052" xr:uid="{00000000-0005-0000-0000-00005A980000}"/>
    <cellStyle name="Salida 4 2 3" xfId="39053" xr:uid="{00000000-0005-0000-0000-00005B980000}"/>
    <cellStyle name="Salida 4 3" xfId="39054" xr:uid="{00000000-0005-0000-0000-00005C980000}"/>
    <cellStyle name="Salida 4 4" xfId="39055" xr:uid="{00000000-0005-0000-0000-00005D980000}"/>
    <cellStyle name="Salida 5" xfId="468" xr:uid="{00000000-0005-0000-0000-00005E980000}"/>
    <cellStyle name="Salida 5 2" xfId="39057" xr:uid="{00000000-0005-0000-0000-00005F980000}"/>
    <cellStyle name="Salida 5 2 2" xfId="39058" xr:uid="{00000000-0005-0000-0000-000060980000}"/>
    <cellStyle name="Salida 5 2 3" xfId="39059" xr:uid="{00000000-0005-0000-0000-000061980000}"/>
    <cellStyle name="Salida 5 3" xfId="39060" xr:uid="{00000000-0005-0000-0000-000062980000}"/>
    <cellStyle name="Salida 5 4" xfId="39061" xr:uid="{00000000-0005-0000-0000-000063980000}"/>
    <cellStyle name="Salida 5 5" xfId="39056" xr:uid="{00000000-0005-0000-0000-000064980000}"/>
    <cellStyle name="Salida 6" xfId="469" xr:uid="{00000000-0005-0000-0000-000065980000}"/>
    <cellStyle name="Salida 6 2" xfId="39063" xr:uid="{00000000-0005-0000-0000-000066980000}"/>
    <cellStyle name="Salida 6 2 2" xfId="39064" xr:uid="{00000000-0005-0000-0000-000067980000}"/>
    <cellStyle name="Salida 6 2 3" xfId="39065" xr:uid="{00000000-0005-0000-0000-000068980000}"/>
    <cellStyle name="Salida 6 3" xfId="39066" xr:uid="{00000000-0005-0000-0000-000069980000}"/>
    <cellStyle name="Salida 6 4" xfId="39067" xr:uid="{00000000-0005-0000-0000-00006A980000}"/>
    <cellStyle name="Salida 6 5" xfId="39062" xr:uid="{00000000-0005-0000-0000-00006B980000}"/>
    <cellStyle name="Salida 7" xfId="470" xr:uid="{00000000-0005-0000-0000-00006C980000}"/>
    <cellStyle name="Salida 7 2" xfId="39069" xr:uid="{00000000-0005-0000-0000-00006D980000}"/>
    <cellStyle name="Salida 7 2 2" xfId="39070" xr:uid="{00000000-0005-0000-0000-00006E980000}"/>
    <cellStyle name="Salida 7 2 3" xfId="39071" xr:uid="{00000000-0005-0000-0000-00006F980000}"/>
    <cellStyle name="Salida 7 3" xfId="39072" xr:uid="{00000000-0005-0000-0000-000070980000}"/>
    <cellStyle name="Salida 7 4" xfId="39073" xr:uid="{00000000-0005-0000-0000-000071980000}"/>
    <cellStyle name="Salida 7 5" xfId="39068" xr:uid="{00000000-0005-0000-0000-000072980000}"/>
    <cellStyle name="Salida 8" xfId="471" xr:uid="{00000000-0005-0000-0000-000073980000}"/>
    <cellStyle name="Salida 8 2" xfId="39075" xr:uid="{00000000-0005-0000-0000-000074980000}"/>
    <cellStyle name="Salida 8 2 2" xfId="39076" xr:uid="{00000000-0005-0000-0000-000075980000}"/>
    <cellStyle name="Salida 8 2 3" xfId="39077" xr:uid="{00000000-0005-0000-0000-000076980000}"/>
    <cellStyle name="Salida 8 3" xfId="39078" xr:uid="{00000000-0005-0000-0000-000077980000}"/>
    <cellStyle name="Salida 8 4" xfId="39079" xr:uid="{00000000-0005-0000-0000-000078980000}"/>
    <cellStyle name="Salida 8 5" xfId="39074" xr:uid="{00000000-0005-0000-0000-000079980000}"/>
    <cellStyle name="Salida 9" xfId="472" xr:uid="{00000000-0005-0000-0000-00007A980000}"/>
    <cellStyle name="Salida 9 2" xfId="39081" xr:uid="{00000000-0005-0000-0000-00007B980000}"/>
    <cellStyle name="Salida 9 3" xfId="39082" xr:uid="{00000000-0005-0000-0000-00007C980000}"/>
    <cellStyle name="Salida 9 4" xfId="39080" xr:uid="{00000000-0005-0000-0000-00007D980000}"/>
    <cellStyle name="Style 1" xfId="473" xr:uid="{00000000-0005-0000-0000-00007E980000}"/>
    <cellStyle name="TableStyleLight1" xfId="39083" xr:uid="{00000000-0005-0000-0000-00007F980000}"/>
    <cellStyle name="TableStyleLight1 2" xfId="39084" xr:uid="{00000000-0005-0000-0000-000080980000}"/>
    <cellStyle name="TableStyleLight1 2 2" xfId="39085" xr:uid="{00000000-0005-0000-0000-000081980000}"/>
    <cellStyle name="TableStyleLight1 2 3" xfId="39086" xr:uid="{00000000-0005-0000-0000-000082980000}"/>
    <cellStyle name="TableStyleLight1 3" xfId="39087" xr:uid="{00000000-0005-0000-0000-000083980000}"/>
    <cellStyle name="TableStyleLight1 4" xfId="39088" xr:uid="{00000000-0005-0000-0000-000084980000}"/>
    <cellStyle name="Texto de advertencia 10" xfId="474" xr:uid="{00000000-0005-0000-0000-000085980000}"/>
    <cellStyle name="Texto de advertencia 10 2" xfId="39090" xr:uid="{00000000-0005-0000-0000-000086980000}"/>
    <cellStyle name="Texto de advertencia 10 3" xfId="39091" xr:uid="{00000000-0005-0000-0000-000087980000}"/>
    <cellStyle name="Texto de advertencia 10 4" xfId="39089" xr:uid="{00000000-0005-0000-0000-000088980000}"/>
    <cellStyle name="Texto de advertencia 11" xfId="475" xr:uid="{00000000-0005-0000-0000-000089980000}"/>
    <cellStyle name="Texto de advertencia 11 2" xfId="39092" xr:uid="{00000000-0005-0000-0000-00008A980000}"/>
    <cellStyle name="Texto de advertencia 12" xfId="476" xr:uid="{00000000-0005-0000-0000-00008B980000}"/>
    <cellStyle name="Texto de advertencia 12 2" xfId="39093" xr:uid="{00000000-0005-0000-0000-00008C980000}"/>
    <cellStyle name="Texto de advertencia 2" xfId="477" xr:uid="{00000000-0005-0000-0000-00008D980000}"/>
    <cellStyle name="Texto de advertencia 2 2" xfId="39094" xr:uid="{00000000-0005-0000-0000-00008E980000}"/>
    <cellStyle name="Texto de advertencia 2 2 2" xfId="39095" xr:uid="{00000000-0005-0000-0000-00008F980000}"/>
    <cellStyle name="Texto de advertencia 2 2 2 2" xfId="39096" xr:uid="{00000000-0005-0000-0000-000090980000}"/>
    <cellStyle name="Texto de advertencia 2 2 2 2 2" xfId="39097" xr:uid="{00000000-0005-0000-0000-000091980000}"/>
    <cellStyle name="Texto de advertencia 2 2 2 2 2 2" xfId="39098" xr:uid="{00000000-0005-0000-0000-000092980000}"/>
    <cellStyle name="Texto de advertencia 2 2 2 2 2 2 2" xfId="39099" xr:uid="{00000000-0005-0000-0000-000093980000}"/>
    <cellStyle name="Texto de advertencia 2 2 2 2 2 2 3" xfId="39100" xr:uid="{00000000-0005-0000-0000-000094980000}"/>
    <cellStyle name="Texto de advertencia 2 2 2 2 2 3" xfId="39101" xr:uid="{00000000-0005-0000-0000-000095980000}"/>
    <cellStyle name="Texto de advertencia 2 2 2 2 2 4" xfId="39102" xr:uid="{00000000-0005-0000-0000-000096980000}"/>
    <cellStyle name="Texto de advertencia 2 2 2 2 3" xfId="39103" xr:uid="{00000000-0005-0000-0000-000097980000}"/>
    <cellStyle name="Texto de advertencia 2 2 2 2 3 2" xfId="39104" xr:uid="{00000000-0005-0000-0000-000098980000}"/>
    <cellStyle name="Texto de advertencia 2 2 2 2 3 3" xfId="39105" xr:uid="{00000000-0005-0000-0000-000099980000}"/>
    <cellStyle name="Texto de advertencia 2 2 2 2 4" xfId="39106" xr:uid="{00000000-0005-0000-0000-00009A980000}"/>
    <cellStyle name="Texto de advertencia 2 2 2 2 5" xfId="39107" xr:uid="{00000000-0005-0000-0000-00009B980000}"/>
    <cellStyle name="Texto de advertencia 2 2 2 3" xfId="39108" xr:uid="{00000000-0005-0000-0000-00009C980000}"/>
    <cellStyle name="Texto de advertencia 2 2 2 3 2" xfId="39109" xr:uid="{00000000-0005-0000-0000-00009D980000}"/>
    <cellStyle name="Texto de advertencia 2 2 2 3 3" xfId="39110" xr:uid="{00000000-0005-0000-0000-00009E980000}"/>
    <cellStyle name="Texto de advertencia 2 2 2 4" xfId="39111" xr:uid="{00000000-0005-0000-0000-00009F980000}"/>
    <cellStyle name="Texto de advertencia 2 2 2 5" xfId="39112" xr:uid="{00000000-0005-0000-0000-0000A0980000}"/>
    <cellStyle name="Texto de advertencia 2 2 3" xfId="39113" xr:uid="{00000000-0005-0000-0000-0000A1980000}"/>
    <cellStyle name="Texto de advertencia 2 2 3 2" xfId="39114" xr:uid="{00000000-0005-0000-0000-0000A2980000}"/>
    <cellStyle name="Texto de advertencia 2 2 3 2 2" xfId="39115" xr:uid="{00000000-0005-0000-0000-0000A3980000}"/>
    <cellStyle name="Texto de advertencia 2 2 3 2 3" xfId="39116" xr:uid="{00000000-0005-0000-0000-0000A4980000}"/>
    <cellStyle name="Texto de advertencia 2 2 3 3" xfId="39117" xr:uid="{00000000-0005-0000-0000-0000A5980000}"/>
    <cellStyle name="Texto de advertencia 2 2 3 4" xfId="39118" xr:uid="{00000000-0005-0000-0000-0000A6980000}"/>
    <cellStyle name="Texto de advertencia 2 2 4" xfId="39119" xr:uid="{00000000-0005-0000-0000-0000A7980000}"/>
    <cellStyle name="Texto de advertencia 2 2 4 2" xfId="39120" xr:uid="{00000000-0005-0000-0000-0000A8980000}"/>
    <cellStyle name="Texto de advertencia 2 2 4 2 2" xfId="39121" xr:uid="{00000000-0005-0000-0000-0000A9980000}"/>
    <cellStyle name="Texto de advertencia 2 2 4 2 3" xfId="39122" xr:uid="{00000000-0005-0000-0000-0000AA980000}"/>
    <cellStyle name="Texto de advertencia 2 2 4 3" xfId="39123" xr:uid="{00000000-0005-0000-0000-0000AB980000}"/>
    <cellStyle name="Texto de advertencia 2 2 4 4" xfId="39124" xr:uid="{00000000-0005-0000-0000-0000AC980000}"/>
    <cellStyle name="Texto de advertencia 2 2 5" xfId="39125" xr:uid="{00000000-0005-0000-0000-0000AD980000}"/>
    <cellStyle name="Texto de advertencia 2 2 5 2" xfId="39126" xr:uid="{00000000-0005-0000-0000-0000AE980000}"/>
    <cellStyle name="Texto de advertencia 2 2 5 3" xfId="39127" xr:uid="{00000000-0005-0000-0000-0000AF980000}"/>
    <cellStyle name="Texto de advertencia 2 2 6" xfId="39128" xr:uid="{00000000-0005-0000-0000-0000B0980000}"/>
    <cellStyle name="Texto de advertencia 2 2 7" xfId="39129" xr:uid="{00000000-0005-0000-0000-0000B1980000}"/>
    <cellStyle name="Texto de advertencia 2 3" xfId="39130" xr:uid="{00000000-0005-0000-0000-0000B2980000}"/>
    <cellStyle name="Texto de advertencia 2 3 2" xfId="39131" xr:uid="{00000000-0005-0000-0000-0000B3980000}"/>
    <cellStyle name="Texto de advertencia 2 3 2 2" xfId="39132" xr:uid="{00000000-0005-0000-0000-0000B4980000}"/>
    <cellStyle name="Texto de advertencia 2 3 2 3" xfId="39133" xr:uid="{00000000-0005-0000-0000-0000B5980000}"/>
    <cellStyle name="Texto de advertencia 2 3 3" xfId="39134" xr:uid="{00000000-0005-0000-0000-0000B6980000}"/>
    <cellStyle name="Texto de advertencia 2 3 4" xfId="39135" xr:uid="{00000000-0005-0000-0000-0000B7980000}"/>
    <cellStyle name="Texto de advertencia 2 4" xfId="39136" xr:uid="{00000000-0005-0000-0000-0000B8980000}"/>
    <cellStyle name="Texto de advertencia 2 4 2" xfId="39137" xr:uid="{00000000-0005-0000-0000-0000B9980000}"/>
    <cellStyle name="Texto de advertencia 2 4 2 2" xfId="39138" xr:uid="{00000000-0005-0000-0000-0000BA980000}"/>
    <cellStyle name="Texto de advertencia 2 4 2 3" xfId="39139" xr:uid="{00000000-0005-0000-0000-0000BB980000}"/>
    <cellStyle name="Texto de advertencia 2 4 3" xfId="39140" xr:uid="{00000000-0005-0000-0000-0000BC980000}"/>
    <cellStyle name="Texto de advertencia 2 4 4" xfId="39141" xr:uid="{00000000-0005-0000-0000-0000BD980000}"/>
    <cellStyle name="Texto de advertencia 2 5" xfId="39142" xr:uid="{00000000-0005-0000-0000-0000BE980000}"/>
    <cellStyle name="Texto de advertencia 2 5 2" xfId="39143" xr:uid="{00000000-0005-0000-0000-0000BF980000}"/>
    <cellStyle name="Texto de advertencia 2 5 3" xfId="39144" xr:uid="{00000000-0005-0000-0000-0000C0980000}"/>
    <cellStyle name="Texto de advertencia 2 6" xfId="39145" xr:uid="{00000000-0005-0000-0000-0000C1980000}"/>
    <cellStyle name="Texto de advertencia 2 7" xfId="39146" xr:uid="{00000000-0005-0000-0000-0000C2980000}"/>
    <cellStyle name="Texto de advertencia 3" xfId="478" xr:uid="{00000000-0005-0000-0000-0000C3980000}"/>
    <cellStyle name="Texto de advertencia 3 2" xfId="39147" xr:uid="{00000000-0005-0000-0000-0000C4980000}"/>
    <cellStyle name="Texto de advertencia 3 2 2" xfId="39148" xr:uid="{00000000-0005-0000-0000-0000C5980000}"/>
    <cellStyle name="Texto de advertencia 3 2 3" xfId="39149" xr:uid="{00000000-0005-0000-0000-0000C6980000}"/>
    <cellStyle name="Texto de advertencia 3 3" xfId="39150" xr:uid="{00000000-0005-0000-0000-0000C7980000}"/>
    <cellStyle name="Texto de advertencia 3 4" xfId="39151" xr:uid="{00000000-0005-0000-0000-0000C8980000}"/>
    <cellStyle name="Texto de advertencia 4" xfId="479" xr:uid="{00000000-0005-0000-0000-0000C9980000}"/>
    <cellStyle name="Texto de advertencia 4 2" xfId="39152" xr:uid="{00000000-0005-0000-0000-0000CA980000}"/>
    <cellStyle name="Texto de advertencia 4 2 2" xfId="39153" xr:uid="{00000000-0005-0000-0000-0000CB980000}"/>
    <cellStyle name="Texto de advertencia 4 2 3" xfId="39154" xr:uid="{00000000-0005-0000-0000-0000CC980000}"/>
    <cellStyle name="Texto de advertencia 4 3" xfId="39155" xr:uid="{00000000-0005-0000-0000-0000CD980000}"/>
    <cellStyle name="Texto de advertencia 4 4" xfId="39156" xr:uid="{00000000-0005-0000-0000-0000CE980000}"/>
    <cellStyle name="Texto de advertencia 5" xfId="480" xr:uid="{00000000-0005-0000-0000-0000CF980000}"/>
    <cellStyle name="Texto de advertencia 5 2" xfId="39158" xr:uid="{00000000-0005-0000-0000-0000D0980000}"/>
    <cellStyle name="Texto de advertencia 5 2 2" xfId="39159" xr:uid="{00000000-0005-0000-0000-0000D1980000}"/>
    <cellStyle name="Texto de advertencia 5 2 3" xfId="39160" xr:uid="{00000000-0005-0000-0000-0000D2980000}"/>
    <cellStyle name="Texto de advertencia 5 3" xfId="39161" xr:uid="{00000000-0005-0000-0000-0000D3980000}"/>
    <cellStyle name="Texto de advertencia 5 4" xfId="39162" xr:uid="{00000000-0005-0000-0000-0000D4980000}"/>
    <cellStyle name="Texto de advertencia 5 5" xfId="39157" xr:uid="{00000000-0005-0000-0000-0000D5980000}"/>
    <cellStyle name="Texto de advertencia 6" xfId="481" xr:uid="{00000000-0005-0000-0000-0000D6980000}"/>
    <cellStyle name="Texto de advertencia 6 2" xfId="39164" xr:uid="{00000000-0005-0000-0000-0000D7980000}"/>
    <cellStyle name="Texto de advertencia 6 2 2" xfId="39165" xr:uid="{00000000-0005-0000-0000-0000D8980000}"/>
    <cellStyle name="Texto de advertencia 6 2 3" xfId="39166" xr:uid="{00000000-0005-0000-0000-0000D9980000}"/>
    <cellStyle name="Texto de advertencia 6 3" xfId="39167" xr:uid="{00000000-0005-0000-0000-0000DA980000}"/>
    <cellStyle name="Texto de advertencia 6 4" xfId="39168" xr:uid="{00000000-0005-0000-0000-0000DB980000}"/>
    <cellStyle name="Texto de advertencia 6 5" xfId="39163" xr:uid="{00000000-0005-0000-0000-0000DC980000}"/>
    <cellStyle name="Texto de advertencia 7" xfId="482" xr:uid="{00000000-0005-0000-0000-0000DD980000}"/>
    <cellStyle name="Texto de advertencia 7 2" xfId="39170" xr:uid="{00000000-0005-0000-0000-0000DE980000}"/>
    <cellStyle name="Texto de advertencia 7 2 2" xfId="39171" xr:uid="{00000000-0005-0000-0000-0000DF980000}"/>
    <cellStyle name="Texto de advertencia 7 2 3" xfId="39172" xr:uid="{00000000-0005-0000-0000-0000E0980000}"/>
    <cellStyle name="Texto de advertencia 7 3" xfId="39173" xr:uid="{00000000-0005-0000-0000-0000E1980000}"/>
    <cellStyle name="Texto de advertencia 7 4" xfId="39174" xr:uid="{00000000-0005-0000-0000-0000E2980000}"/>
    <cellStyle name="Texto de advertencia 7 5" xfId="39169" xr:uid="{00000000-0005-0000-0000-0000E3980000}"/>
    <cellStyle name="Texto de advertencia 8" xfId="483" xr:uid="{00000000-0005-0000-0000-0000E4980000}"/>
    <cellStyle name="Texto de advertencia 8 2" xfId="39176" xr:uid="{00000000-0005-0000-0000-0000E5980000}"/>
    <cellStyle name="Texto de advertencia 8 2 2" xfId="39177" xr:uid="{00000000-0005-0000-0000-0000E6980000}"/>
    <cellStyle name="Texto de advertencia 8 2 3" xfId="39178" xr:uid="{00000000-0005-0000-0000-0000E7980000}"/>
    <cellStyle name="Texto de advertencia 8 3" xfId="39179" xr:uid="{00000000-0005-0000-0000-0000E8980000}"/>
    <cellStyle name="Texto de advertencia 8 4" xfId="39180" xr:uid="{00000000-0005-0000-0000-0000E9980000}"/>
    <cellStyle name="Texto de advertencia 8 5" xfId="39175" xr:uid="{00000000-0005-0000-0000-0000EA980000}"/>
    <cellStyle name="Texto de advertencia 9" xfId="484" xr:uid="{00000000-0005-0000-0000-0000EB980000}"/>
    <cellStyle name="Texto de advertencia 9 2" xfId="39182" xr:uid="{00000000-0005-0000-0000-0000EC980000}"/>
    <cellStyle name="Texto de advertencia 9 2 2" xfId="39183" xr:uid="{00000000-0005-0000-0000-0000ED980000}"/>
    <cellStyle name="Texto de advertencia 9 2 3" xfId="39184" xr:uid="{00000000-0005-0000-0000-0000EE980000}"/>
    <cellStyle name="Texto de advertencia 9 3" xfId="39185" xr:uid="{00000000-0005-0000-0000-0000EF980000}"/>
    <cellStyle name="Texto de advertencia 9 4" xfId="39186" xr:uid="{00000000-0005-0000-0000-0000F0980000}"/>
    <cellStyle name="Texto de advertencia 9 5" xfId="39181" xr:uid="{00000000-0005-0000-0000-0000F1980000}"/>
    <cellStyle name="Texto explicativo 10" xfId="485" xr:uid="{00000000-0005-0000-0000-0000F2980000}"/>
    <cellStyle name="Texto explicativo 10 2" xfId="39187" xr:uid="{00000000-0005-0000-0000-0000F3980000}"/>
    <cellStyle name="Texto explicativo 11" xfId="486" xr:uid="{00000000-0005-0000-0000-0000F4980000}"/>
    <cellStyle name="Texto explicativo 11 2" xfId="39188" xr:uid="{00000000-0005-0000-0000-0000F5980000}"/>
    <cellStyle name="Texto explicativo 12" xfId="487" xr:uid="{00000000-0005-0000-0000-0000F6980000}"/>
    <cellStyle name="Texto explicativo 2" xfId="488" xr:uid="{00000000-0005-0000-0000-0000F7980000}"/>
    <cellStyle name="Texto explicativo 2 2" xfId="39189" xr:uid="{00000000-0005-0000-0000-0000F8980000}"/>
    <cellStyle name="Texto explicativo 2 2 2" xfId="39190" xr:uid="{00000000-0005-0000-0000-0000F9980000}"/>
    <cellStyle name="Texto explicativo 2 2 3" xfId="39191" xr:uid="{00000000-0005-0000-0000-0000FA980000}"/>
    <cellStyle name="Texto explicativo 2 2 4" xfId="39192" xr:uid="{00000000-0005-0000-0000-0000FB980000}"/>
    <cellStyle name="Texto explicativo 2 3" xfId="39193" xr:uid="{00000000-0005-0000-0000-0000FC980000}"/>
    <cellStyle name="Texto explicativo 2 4" xfId="39194" xr:uid="{00000000-0005-0000-0000-0000FD980000}"/>
    <cellStyle name="Texto explicativo 3" xfId="489" xr:uid="{00000000-0005-0000-0000-0000FE980000}"/>
    <cellStyle name="Texto explicativo 3 2" xfId="39195" xr:uid="{00000000-0005-0000-0000-0000FF980000}"/>
    <cellStyle name="Texto explicativo 3 2 2" xfId="39196" xr:uid="{00000000-0005-0000-0000-000000990000}"/>
    <cellStyle name="Texto explicativo 3 2 3" xfId="39197" xr:uid="{00000000-0005-0000-0000-000001990000}"/>
    <cellStyle name="Texto explicativo 3 3" xfId="39198" xr:uid="{00000000-0005-0000-0000-000002990000}"/>
    <cellStyle name="Texto explicativo 3 4" xfId="39199" xr:uid="{00000000-0005-0000-0000-000003990000}"/>
    <cellStyle name="Texto explicativo 4" xfId="490" xr:uid="{00000000-0005-0000-0000-000004990000}"/>
    <cellStyle name="Texto explicativo 4 2" xfId="39200" xr:uid="{00000000-0005-0000-0000-000005990000}"/>
    <cellStyle name="Texto explicativo 4 2 2" xfId="39201" xr:uid="{00000000-0005-0000-0000-000006990000}"/>
    <cellStyle name="Texto explicativo 4 2 3" xfId="39202" xr:uid="{00000000-0005-0000-0000-000007990000}"/>
    <cellStyle name="Texto explicativo 4 3" xfId="39203" xr:uid="{00000000-0005-0000-0000-000008990000}"/>
    <cellStyle name="Texto explicativo 4 4" xfId="39204" xr:uid="{00000000-0005-0000-0000-000009990000}"/>
    <cellStyle name="Texto explicativo 5" xfId="491" xr:uid="{00000000-0005-0000-0000-00000A990000}"/>
    <cellStyle name="Texto explicativo 5 2" xfId="39206" xr:uid="{00000000-0005-0000-0000-00000B990000}"/>
    <cellStyle name="Texto explicativo 5 2 2" xfId="39207" xr:uid="{00000000-0005-0000-0000-00000C990000}"/>
    <cellStyle name="Texto explicativo 5 2 3" xfId="39208" xr:uid="{00000000-0005-0000-0000-00000D990000}"/>
    <cellStyle name="Texto explicativo 5 3" xfId="39209" xr:uid="{00000000-0005-0000-0000-00000E990000}"/>
    <cellStyle name="Texto explicativo 5 4" xfId="39210" xr:uid="{00000000-0005-0000-0000-00000F990000}"/>
    <cellStyle name="Texto explicativo 5 5" xfId="39205" xr:uid="{00000000-0005-0000-0000-000010990000}"/>
    <cellStyle name="Texto explicativo 6" xfId="492" xr:uid="{00000000-0005-0000-0000-000011990000}"/>
    <cellStyle name="Texto explicativo 6 2" xfId="39212" xr:uid="{00000000-0005-0000-0000-000012990000}"/>
    <cellStyle name="Texto explicativo 6 2 2" xfId="39213" xr:uid="{00000000-0005-0000-0000-000013990000}"/>
    <cellStyle name="Texto explicativo 6 2 3" xfId="39214" xr:uid="{00000000-0005-0000-0000-000014990000}"/>
    <cellStyle name="Texto explicativo 6 3" xfId="39215" xr:uid="{00000000-0005-0000-0000-000015990000}"/>
    <cellStyle name="Texto explicativo 6 4" xfId="39216" xr:uid="{00000000-0005-0000-0000-000016990000}"/>
    <cellStyle name="Texto explicativo 6 5" xfId="39211" xr:uid="{00000000-0005-0000-0000-000017990000}"/>
    <cellStyle name="Texto explicativo 7" xfId="493" xr:uid="{00000000-0005-0000-0000-000018990000}"/>
    <cellStyle name="Texto explicativo 7 2" xfId="39218" xr:uid="{00000000-0005-0000-0000-000019990000}"/>
    <cellStyle name="Texto explicativo 7 2 2" xfId="39219" xr:uid="{00000000-0005-0000-0000-00001A990000}"/>
    <cellStyle name="Texto explicativo 7 2 3" xfId="39220" xr:uid="{00000000-0005-0000-0000-00001B990000}"/>
    <cellStyle name="Texto explicativo 7 3" xfId="39221" xr:uid="{00000000-0005-0000-0000-00001C990000}"/>
    <cellStyle name="Texto explicativo 7 4" xfId="39222" xr:uid="{00000000-0005-0000-0000-00001D990000}"/>
    <cellStyle name="Texto explicativo 7 5" xfId="39217" xr:uid="{00000000-0005-0000-0000-00001E990000}"/>
    <cellStyle name="Texto explicativo 8" xfId="494" xr:uid="{00000000-0005-0000-0000-00001F990000}"/>
    <cellStyle name="Texto explicativo 8 2" xfId="39224" xr:uid="{00000000-0005-0000-0000-000020990000}"/>
    <cellStyle name="Texto explicativo 8 2 2" xfId="39225" xr:uid="{00000000-0005-0000-0000-000021990000}"/>
    <cellStyle name="Texto explicativo 8 2 3" xfId="39226" xr:uid="{00000000-0005-0000-0000-000022990000}"/>
    <cellStyle name="Texto explicativo 8 3" xfId="39227" xr:uid="{00000000-0005-0000-0000-000023990000}"/>
    <cellStyle name="Texto explicativo 8 4" xfId="39228" xr:uid="{00000000-0005-0000-0000-000024990000}"/>
    <cellStyle name="Texto explicativo 8 5" xfId="39223" xr:uid="{00000000-0005-0000-0000-000025990000}"/>
    <cellStyle name="Texto explicativo 9" xfId="495" xr:uid="{00000000-0005-0000-0000-000026990000}"/>
    <cellStyle name="Texto explicativo 9 2" xfId="39230" xr:uid="{00000000-0005-0000-0000-000027990000}"/>
    <cellStyle name="Texto explicativo 9 3" xfId="39231" xr:uid="{00000000-0005-0000-0000-000028990000}"/>
    <cellStyle name="Texto explicativo 9 4" xfId="39229" xr:uid="{00000000-0005-0000-0000-000029990000}"/>
    <cellStyle name="Title" xfId="496" xr:uid="{00000000-0005-0000-0000-00002A990000}"/>
    <cellStyle name="Title 2" xfId="39233" xr:uid="{00000000-0005-0000-0000-00002B990000}"/>
    <cellStyle name="Title 2 2" xfId="39234" xr:uid="{00000000-0005-0000-0000-00002C990000}"/>
    <cellStyle name="Title 2 2 2" xfId="39235" xr:uid="{00000000-0005-0000-0000-00002D990000}"/>
    <cellStyle name="Title 2 2 3" xfId="39236" xr:uid="{00000000-0005-0000-0000-00002E990000}"/>
    <cellStyle name="Title 2 3" xfId="39237" xr:uid="{00000000-0005-0000-0000-00002F990000}"/>
    <cellStyle name="Title 2 4" xfId="39238" xr:uid="{00000000-0005-0000-0000-000030990000}"/>
    <cellStyle name="Title 3" xfId="39239" xr:uid="{00000000-0005-0000-0000-000031990000}"/>
    <cellStyle name="Title 3 2" xfId="39240" xr:uid="{00000000-0005-0000-0000-000032990000}"/>
    <cellStyle name="Title 3 2 2" xfId="39241" xr:uid="{00000000-0005-0000-0000-000033990000}"/>
    <cellStyle name="Title 3 2 3" xfId="39242" xr:uid="{00000000-0005-0000-0000-000034990000}"/>
    <cellStyle name="Title 3 3" xfId="39243" xr:uid="{00000000-0005-0000-0000-000035990000}"/>
    <cellStyle name="Title 3 4" xfId="39244" xr:uid="{00000000-0005-0000-0000-000036990000}"/>
    <cellStyle name="Title 4" xfId="39245" xr:uid="{00000000-0005-0000-0000-000037990000}"/>
    <cellStyle name="Title 4 2" xfId="39246" xr:uid="{00000000-0005-0000-0000-000038990000}"/>
    <cellStyle name="Title 4 2 2" xfId="39247" xr:uid="{00000000-0005-0000-0000-000039990000}"/>
    <cellStyle name="Title 4 2 3" xfId="39248" xr:uid="{00000000-0005-0000-0000-00003A990000}"/>
    <cellStyle name="Title 4 3" xfId="39249" xr:uid="{00000000-0005-0000-0000-00003B990000}"/>
    <cellStyle name="Title 4 4" xfId="39250" xr:uid="{00000000-0005-0000-0000-00003C990000}"/>
    <cellStyle name="Title 5" xfId="39251" xr:uid="{00000000-0005-0000-0000-00003D990000}"/>
    <cellStyle name="Title 5 2" xfId="39252" xr:uid="{00000000-0005-0000-0000-00003E990000}"/>
    <cellStyle name="Title 5 2 2" xfId="39253" xr:uid="{00000000-0005-0000-0000-00003F990000}"/>
    <cellStyle name="Title 5 2 3" xfId="39254" xr:uid="{00000000-0005-0000-0000-000040990000}"/>
    <cellStyle name="Title 5 3" xfId="39255" xr:uid="{00000000-0005-0000-0000-000041990000}"/>
    <cellStyle name="Title 5 4" xfId="39256" xr:uid="{00000000-0005-0000-0000-000042990000}"/>
    <cellStyle name="Title 6" xfId="39257" xr:uid="{00000000-0005-0000-0000-000043990000}"/>
    <cellStyle name="Title 6 2" xfId="39258" xr:uid="{00000000-0005-0000-0000-000044990000}"/>
    <cellStyle name="Title 6 3" xfId="39259" xr:uid="{00000000-0005-0000-0000-000045990000}"/>
    <cellStyle name="Title 7" xfId="39260" xr:uid="{00000000-0005-0000-0000-000046990000}"/>
    <cellStyle name="Title 8" xfId="39261" xr:uid="{00000000-0005-0000-0000-000047990000}"/>
    <cellStyle name="Title 9" xfId="39232" xr:uid="{00000000-0005-0000-0000-000048990000}"/>
    <cellStyle name="Título 1 10" xfId="39262" xr:uid="{00000000-0005-0000-0000-000049990000}"/>
    <cellStyle name="Título 1 11" xfId="39263" xr:uid="{00000000-0005-0000-0000-00004A990000}"/>
    <cellStyle name="Título 1 2" xfId="39264" xr:uid="{00000000-0005-0000-0000-00004B990000}"/>
    <cellStyle name="Título 1 2 2" xfId="39265" xr:uid="{00000000-0005-0000-0000-00004C990000}"/>
    <cellStyle name="Título 1 2 2 2" xfId="39266" xr:uid="{00000000-0005-0000-0000-00004D990000}"/>
    <cellStyle name="Título 1 2 2 3" xfId="39267" xr:uid="{00000000-0005-0000-0000-00004E990000}"/>
    <cellStyle name="Título 1 2 3" xfId="39268" xr:uid="{00000000-0005-0000-0000-00004F990000}"/>
    <cellStyle name="Título 1 2 4" xfId="39269" xr:uid="{00000000-0005-0000-0000-000050990000}"/>
    <cellStyle name="Título 1 3" xfId="39270" xr:uid="{00000000-0005-0000-0000-000051990000}"/>
    <cellStyle name="Título 1 3 2" xfId="39271" xr:uid="{00000000-0005-0000-0000-000052990000}"/>
    <cellStyle name="Título 1 3 2 2" xfId="39272" xr:uid="{00000000-0005-0000-0000-000053990000}"/>
    <cellStyle name="Título 1 3 2 3" xfId="39273" xr:uid="{00000000-0005-0000-0000-000054990000}"/>
    <cellStyle name="Título 1 3 3" xfId="39274" xr:uid="{00000000-0005-0000-0000-000055990000}"/>
    <cellStyle name="Título 1 3 4" xfId="39275" xr:uid="{00000000-0005-0000-0000-000056990000}"/>
    <cellStyle name="Título 1 4" xfId="39276" xr:uid="{00000000-0005-0000-0000-000057990000}"/>
    <cellStyle name="Título 1 4 2" xfId="39277" xr:uid="{00000000-0005-0000-0000-000058990000}"/>
    <cellStyle name="Título 1 4 2 2" xfId="39278" xr:uid="{00000000-0005-0000-0000-000059990000}"/>
    <cellStyle name="Título 1 4 2 3" xfId="39279" xr:uid="{00000000-0005-0000-0000-00005A990000}"/>
    <cellStyle name="Título 1 4 3" xfId="39280" xr:uid="{00000000-0005-0000-0000-00005B990000}"/>
    <cellStyle name="Título 1 4 4" xfId="39281" xr:uid="{00000000-0005-0000-0000-00005C990000}"/>
    <cellStyle name="Título 1 5" xfId="39282" xr:uid="{00000000-0005-0000-0000-00005D990000}"/>
    <cellStyle name="Título 1 5 2" xfId="39283" xr:uid="{00000000-0005-0000-0000-00005E990000}"/>
    <cellStyle name="Título 1 5 2 2" xfId="39284" xr:uid="{00000000-0005-0000-0000-00005F990000}"/>
    <cellStyle name="Título 1 5 2 3" xfId="39285" xr:uid="{00000000-0005-0000-0000-000060990000}"/>
    <cellStyle name="Título 1 5 3" xfId="39286" xr:uid="{00000000-0005-0000-0000-000061990000}"/>
    <cellStyle name="Título 1 5 4" xfId="39287" xr:uid="{00000000-0005-0000-0000-000062990000}"/>
    <cellStyle name="Título 1 6" xfId="39288" xr:uid="{00000000-0005-0000-0000-000063990000}"/>
    <cellStyle name="Título 1 6 2" xfId="39289" xr:uid="{00000000-0005-0000-0000-000064990000}"/>
    <cellStyle name="Título 1 6 2 2" xfId="39290" xr:uid="{00000000-0005-0000-0000-000065990000}"/>
    <cellStyle name="Título 1 6 2 3" xfId="39291" xr:uid="{00000000-0005-0000-0000-000066990000}"/>
    <cellStyle name="Título 1 6 3" xfId="39292" xr:uid="{00000000-0005-0000-0000-000067990000}"/>
    <cellStyle name="Título 1 6 4" xfId="39293" xr:uid="{00000000-0005-0000-0000-000068990000}"/>
    <cellStyle name="Título 1 7" xfId="39294" xr:uid="{00000000-0005-0000-0000-000069990000}"/>
    <cellStyle name="Título 1 7 2" xfId="39295" xr:uid="{00000000-0005-0000-0000-00006A990000}"/>
    <cellStyle name="Título 1 7 2 2" xfId="39296" xr:uid="{00000000-0005-0000-0000-00006B990000}"/>
    <cellStyle name="Título 1 7 2 3" xfId="39297" xr:uid="{00000000-0005-0000-0000-00006C990000}"/>
    <cellStyle name="Título 1 7 3" xfId="39298" xr:uid="{00000000-0005-0000-0000-00006D990000}"/>
    <cellStyle name="Título 1 7 4" xfId="39299" xr:uid="{00000000-0005-0000-0000-00006E990000}"/>
    <cellStyle name="Título 1 8" xfId="39300" xr:uid="{00000000-0005-0000-0000-00006F990000}"/>
    <cellStyle name="Título 1 8 2" xfId="39301" xr:uid="{00000000-0005-0000-0000-000070990000}"/>
    <cellStyle name="Título 1 8 2 2" xfId="39302" xr:uid="{00000000-0005-0000-0000-000071990000}"/>
    <cellStyle name="Título 1 8 2 3" xfId="39303" xr:uid="{00000000-0005-0000-0000-000072990000}"/>
    <cellStyle name="Título 1 8 3" xfId="39304" xr:uid="{00000000-0005-0000-0000-000073990000}"/>
    <cellStyle name="Título 1 8 4" xfId="39305" xr:uid="{00000000-0005-0000-0000-000074990000}"/>
    <cellStyle name="Título 1 9" xfId="39306" xr:uid="{00000000-0005-0000-0000-000075990000}"/>
    <cellStyle name="Título 1 9 2" xfId="39307" xr:uid="{00000000-0005-0000-0000-000076990000}"/>
    <cellStyle name="Título 1 9 3" xfId="39308" xr:uid="{00000000-0005-0000-0000-000077990000}"/>
    <cellStyle name="Título 10" xfId="497" xr:uid="{00000000-0005-0000-0000-000078990000}"/>
    <cellStyle name="Título 10 2" xfId="39310" xr:uid="{00000000-0005-0000-0000-000079990000}"/>
    <cellStyle name="Título 10 2 2" xfId="39311" xr:uid="{00000000-0005-0000-0000-00007A990000}"/>
    <cellStyle name="Título 10 2 3" xfId="39312" xr:uid="{00000000-0005-0000-0000-00007B990000}"/>
    <cellStyle name="Título 10 3" xfId="39313" xr:uid="{00000000-0005-0000-0000-00007C990000}"/>
    <cellStyle name="Título 10 4" xfId="39314" xr:uid="{00000000-0005-0000-0000-00007D990000}"/>
    <cellStyle name="Título 10 5" xfId="39309" xr:uid="{00000000-0005-0000-0000-00007E990000}"/>
    <cellStyle name="Título 11" xfId="498" xr:uid="{00000000-0005-0000-0000-00007F990000}"/>
    <cellStyle name="Título 11 2" xfId="39316" xr:uid="{00000000-0005-0000-0000-000080990000}"/>
    <cellStyle name="Título 11 3" xfId="39317" xr:uid="{00000000-0005-0000-0000-000081990000}"/>
    <cellStyle name="Título 11 4" xfId="39315" xr:uid="{00000000-0005-0000-0000-000082990000}"/>
    <cellStyle name="Título 12" xfId="499" xr:uid="{00000000-0005-0000-0000-000083990000}"/>
    <cellStyle name="Título 12 2" xfId="39318" xr:uid="{00000000-0005-0000-0000-000084990000}"/>
    <cellStyle name="Título 13" xfId="500" xr:uid="{00000000-0005-0000-0000-000085990000}"/>
    <cellStyle name="Título 13 2" xfId="39319" xr:uid="{00000000-0005-0000-0000-000086990000}"/>
    <cellStyle name="Título 14" xfId="501" xr:uid="{00000000-0005-0000-0000-000087990000}"/>
    <cellStyle name="Título 2 10" xfId="502" xr:uid="{00000000-0005-0000-0000-000088990000}"/>
    <cellStyle name="Título 2 10 2" xfId="39320" xr:uid="{00000000-0005-0000-0000-000089990000}"/>
    <cellStyle name="Título 2 11" xfId="503" xr:uid="{00000000-0005-0000-0000-00008A990000}"/>
    <cellStyle name="Título 2 11 2" xfId="39321" xr:uid="{00000000-0005-0000-0000-00008B990000}"/>
    <cellStyle name="Título 2 12" xfId="504" xr:uid="{00000000-0005-0000-0000-00008C990000}"/>
    <cellStyle name="Título 2 2" xfId="505" xr:uid="{00000000-0005-0000-0000-00008D990000}"/>
    <cellStyle name="Título 2 2 2" xfId="39322" xr:uid="{00000000-0005-0000-0000-00008E990000}"/>
    <cellStyle name="Título 2 2 2 2" xfId="39323" xr:uid="{00000000-0005-0000-0000-00008F990000}"/>
    <cellStyle name="Título 2 2 2 3" xfId="39324" xr:uid="{00000000-0005-0000-0000-000090990000}"/>
    <cellStyle name="Título 2 2 2 4" xfId="39325" xr:uid="{00000000-0005-0000-0000-000091990000}"/>
    <cellStyle name="Título 2 2 3" xfId="39326" xr:uid="{00000000-0005-0000-0000-000092990000}"/>
    <cellStyle name="Título 2 2 4" xfId="39327" xr:uid="{00000000-0005-0000-0000-000093990000}"/>
    <cellStyle name="Título 2 3" xfId="506" xr:uid="{00000000-0005-0000-0000-000094990000}"/>
    <cellStyle name="Título 2 3 2" xfId="39328" xr:uid="{00000000-0005-0000-0000-000095990000}"/>
    <cellStyle name="Título 2 3 2 2" xfId="39329" xr:uid="{00000000-0005-0000-0000-000096990000}"/>
    <cellStyle name="Título 2 3 2 3" xfId="39330" xr:uid="{00000000-0005-0000-0000-000097990000}"/>
    <cellStyle name="Título 2 3 3" xfId="39331" xr:uid="{00000000-0005-0000-0000-000098990000}"/>
    <cellStyle name="Título 2 3 4" xfId="39332" xr:uid="{00000000-0005-0000-0000-000099990000}"/>
    <cellStyle name="Título 2 4" xfId="507" xr:uid="{00000000-0005-0000-0000-00009A990000}"/>
    <cellStyle name="Título 2 4 2" xfId="39333" xr:uid="{00000000-0005-0000-0000-00009B990000}"/>
    <cellStyle name="Título 2 4 2 2" xfId="39334" xr:uid="{00000000-0005-0000-0000-00009C990000}"/>
    <cellStyle name="Título 2 4 2 3" xfId="39335" xr:uid="{00000000-0005-0000-0000-00009D990000}"/>
    <cellStyle name="Título 2 4 3" xfId="39336" xr:uid="{00000000-0005-0000-0000-00009E990000}"/>
    <cellStyle name="Título 2 4 4" xfId="39337" xr:uid="{00000000-0005-0000-0000-00009F990000}"/>
    <cellStyle name="Título 2 5" xfId="508" xr:uid="{00000000-0005-0000-0000-0000A0990000}"/>
    <cellStyle name="Título 2 5 2" xfId="39339" xr:uid="{00000000-0005-0000-0000-0000A1990000}"/>
    <cellStyle name="Título 2 5 2 2" xfId="39340" xr:uid="{00000000-0005-0000-0000-0000A2990000}"/>
    <cellStyle name="Título 2 5 2 3" xfId="39341" xr:uid="{00000000-0005-0000-0000-0000A3990000}"/>
    <cellStyle name="Título 2 5 3" xfId="39342" xr:uid="{00000000-0005-0000-0000-0000A4990000}"/>
    <cellStyle name="Título 2 5 4" xfId="39343" xr:uid="{00000000-0005-0000-0000-0000A5990000}"/>
    <cellStyle name="Título 2 5 5" xfId="39338" xr:uid="{00000000-0005-0000-0000-0000A6990000}"/>
    <cellStyle name="Título 2 6" xfId="509" xr:uid="{00000000-0005-0000-0000-0000A7990000}"/>
    <cellStyle name="Título 2 6 2" xfId="39345" xr:uid="{00000000-0005-0000-0000-0000A8990000}"/>
    <cellStyle name="Título 2 6 2 2" xfId="39346" xr:uid="{00000000-0005-0000-0000-0000A9990000}"/>
    <cellStyle name="Título 2 6 2 3" xfId="39347" xr:uid="{00000000-0005-0000-0000-0000AA990000}"/>
    <cellStyle name="Título 2 6 3" xfId="39348" xr:uid="{00000000-0005-0000-0000-0000AB990000}"/>
    <cellStyle name="Título 2 6 4" xfId="39349" xr:uid="{00000000-0005-0000-0000-0000AC990000}"/>
    <cellStyle name="Título 2 6 5" xfId="39344" xr:uid="{00000000-0005-0000-0000-0000AD990000}"/>
    <cellStyle name="Título 2 7" xfId="510" xr:uid="{00000000-0005-0000-0000-0000AE990000}"/>
    <cellStyle name="Título 2 7 2" xfId="39351" xr:uid="{00000000-0005-0000-0000-0000AF990000}"/>
    <cellStyle name="Título 2 7 2 2" xfId="39352" xr:uid="{00000000-0005-0000-0000-0000B0990000}"/>
    <cellStyle name="Título 2 7 2 3" xfId="39353" xr:uid="{00000000-0005-0000-0000-0000B1990000}"/>
    <cellStyle name="Título 2 7 3" xfId="39354" xr:uid="{00000000-0005-0000-0000-0000B2990000}"/>
    <cellStyle name="Título 2 7 4" xfId="39355" xr:uid="{00000000-0005-0000-0000-0000B3990000}"/>
    <cellStyle name="Título 2 7 5" xfId="39350" xr:uid="{00000000-0005-0000-0000-0000B4990000}"/>
    <cellStyle name="Título 2 8" xfId="511" xr:uid="{00000000-0005-0000-0000-0000B5990000}"/>
    <cellStyle name="Título 2 8 2" xfId="39357" xr:uid="{00000000-0005-0000-0000-0000B6990000}"/>
    <cellStyle name="Título 2 8 2 2" xfId="39358" xr:uid="{00000000-0005-0000-0000-0000B7990000}"/>
    <cellStyle name="Título 2 8 2 3" xfId="39359" xr:uid="{00000000-0005-0000-0000-0000B8990000}"/>
    <cellStyle name="Título 2 8 3" xfId="39360" xr:uid="{00000000-0005-0000-0000-0000B9990000}"/>
    <cellStyle name="Título 2 8 4" xfId="39361" xr:uid="{00000000-0005-0000-0000-0000BA990000}"/>
    <cellStyle name="Título 2 8 5" xfId="39356" xr:uid="{00000000-0005-0000-0000-0000BB990000}"/>
    <cellStyle name="Título 2 9" xfId="512" xr:uid="{00000000-0005-0000-0000-0000BC990000}"/>
    <cellStyle name="Título 2 9 2" xfId="39363" xr:uid="{00000000-0005-0000-0000-0000BD990000}"/>
    <cellStyle name="Título 2 9 3" xfId="39364" xr:uid="{00000000-0005-0000-0000-0000BE990000}"/>
    <cellStyle name="Título 2 9 4" xfId="39362" xr:uid="{00000000-0005-0000-0000-0000BF990000}"/>
    <cellStyle name="Título 3 10" xfId="513" xr:uid="{00000000-0005-0000-0000-0000C0990000}"/>
    <cellStyle name="Título 3 10 2" xfId="39365" xr:uid="{00000000-0005-0000-0000-0000C1990000}"/>
    <cellStyle name="Título 3 11" xfId="514" xr:uid="{00000000-0005-0000-0000-0000C2990000}"/>
    <cellStyle name="Título 3 11 2" xfId="39366" xr:uid="{00000000-0005-0000-0000-0000C3990000}"/>
    <cellStyle name="Título 3 12" xfId="515" xr:uid="{00000000-0005-0000-0000-0000C4990000}"/>
    <cellStyle name="Título 3 2" xfId="516" xr:uid="{00000000-0005-0000-0000-0000C5990000}"/>
    <cellStyle name="Título 3 2 2" xfId="39367" xr:uid="{00000000-0005-0000-0000-0000C6990000}"/>
    <cellStyle name="Título 3 2 2 2" xfId="39368" xr:uid="{00000000-0005-0000-0000-0000C7990000}"/>
    <cellStyle name="Título 3 2 2 3" xfId="39369" xr:uid="{00000000-0005-0000-0000-0000C8990000}"/>
    <cellStyle name="Título 3 2 2 4" xfId="39370" xr:uid="{00000000-0005-0000-0000-0000C9990000}"/>
    <cellStyle name="Título 3 2 3" xfId="39371" xr:uid="{00000000-0005-0000-0000-0000CA990000}"/>
    <cellStyle name="Título 3 2 4" xfId="39372" xr:uid="{00000000-0005-0000-0000-0000CB990000}"/>
    <cellStyle name="Título 3 3" xfId="517" xr:uid="{00000000-0005-0000-0000-0000CC99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D2990000}"/>
    <cellStyle name="Título 3 4 2" xfId="39378" xr:uid="{00000000-0005-0000-0000-0000D3990000}"/>
    <cellStyle name="Título 3 4 2 2" xfId="39379" xr:uid="{00000000-0005-0000-0000-0000D4990000}"/>
    <cellStyle name="Título 3 4 2 3" xfId="39380" xr:uid="{00000000-0005-0000-0000-0000D5990000}"/>
    <cellStyle name="Título 3 4 3" xfId="39381" xr:uid="{00000000-0005-0000-0000-0000D6990000}"/>
    <cellStyle name="Título 3 4 4" xfId="39382" xr:uid="{00000000-0005-0000-0000-0000D7990000}"/>
    <cellStyle name="Título 3 5" xfId="519" xr:uid="{00000000-0005-0000-0000-0000D8990000}"/>
    <cellStyle name="Título 3 5 2" xfId="39384" xr:uid="{00000000-0005-0000-0000-0000D9990000}"/>
    <cellStyle name="Título 3 5 2 2" xfId="39385" xr:uid="{00000000-0005-0000-0000-0000DA990000}"/>
    <cellStyle name="Título 3 5 2 3" xfId="39386" xr:uid="{00000000-0005-0000-0000-0000DB990000}"/>
    <cellStyle name="Título 3 5 3" xfId="39387" xr:uid="{00000000-0005-0000-0000-0000DC990000}"/>
    <cellStyle name="Título 3 5 4" xfId="39388" xr:uid="{00000000-0005-0000-0000-0000DD990000}"/>
    <cellStyle name="Título 3 5 5" xfId="39383" xr:uid="{00000000-0005-0000-0000-0000DE990000}"/>
    <cellStyle name="Título 3 6" xfId="520" xr:uid="{00000000-0005-0000-0000-0000DF990000}"/>
    <cellStyle name="Título 3 6 2" xfId="39390" xr:uid="{00000000-0005-0000-0000-0000E0990000}"/>
    <cellStyle name="Título 3 6 2 2" xfId="39391" xr:uid="{00000000-0005-0000-0000-0000E1990000}"/>
    <cellStyle name="Título 3 6 2 3" xfId="39392" xr:uid="{00000000-0005-0000-0000-0000E2990000}"/>
    <cellStyle name="Título 3 6 3" xfId="39393" xr:uid="{00000000-0005-0000-0000-0000E3990000}"/>
    <cellStyle name="Título 3 6 4" xfId="39394" xr:uid="{00000000-0005-0000-0000-0000E4990000}"/>
    <cellStyle name="Título 3 6 5" xfId="39389" xr:uid="{00000000-0005-0000-0000-0000E5990000}"/>
    <cellStyle name="Título 3 7" xfId="521" xr:uid="{00000000-0005-0000-0000-0000E6990000}"/>
    <cellStyle name="Título 3 7 2" xfId="39396" xr:uid="{00000000-0005-0000-0000-0000E7990000}"/>
    <cellStyle name="Título 3 7 2 2" xfId="39397" xr:uid="{00000000-0005-0000-0000-0000E8990000}"/>
    <cellStyle name="Título 3 7 2 3" xfId="39398" xr:uid="{00000000-0005-0000-0000-0000E9990000}"/>
    <cellStyle name="Título 3 7 3" xfId="39399" xr:uid="{00000000-0005-0000-0000-0000EA990000}"/>
    <cellStyle name="Título 3 7 4" xfId="39400" xr:uid="{00000000-0005-0000-0000-0000EB990000}"/>
    <cellStyle name="Título 3 7 5" xfId="39395" xr:uid="{00000000-0005-0000-0000-0000EC990000}"/>
    <cellStyle name="Título 3 8" xfId="522" xr:uid="{00000000-0005-0000-0000-0000ED990000}"/>
    <cellStyle name="Título 3 8 2" xfId="39402" xr:uid="{00000000-0005-0000-0000-0000EE990000}"/>
    <cellStyle name="Título 3 8 2 2" xfId="39403" xr:uid="{00000000-0005-0000-0000-0000EF990000}"/>
    <cellStyle name="Título 3 8 2 3" xfId="39404" xr:uid="{00000000-0005-0000-0000-0000F0990000}"/>
    <cellStyle name="Título 3 8 3" xfId="39405" xr:uid="{00000000-0005-0000-0000-0000F1990000}"/>
    <cellStyle name="Título 3 8 4" xfId="39406" xr:uid="{00000000-0005-0000-0000-0000F2990000}"/>
    <cellStyle name="Título 3 8 5" xfId="39401" xr:uid="{00000000-0005-0000-0000-0000F3990000}"/>
    <cellStyle name="Título 3 9" xfId="523" xr:uid="{00000000-0005-0000-0000-0000F4990000}"/>
    <cellStyle name="Título 3 9 2" xfId="39408" xr:uid="{00000000-0005-0000-0000-0000F5990000}"/>
    <cellStyle name="Título 3 9 3" xfId="39409" xr:uid="{00000000-0005-0000-0000-0000F6990000}"/>
    <cellStyle name="Título 3 9 4" xfId="39407" xr:uid="{00000000-0005-0000-0000-0000F7990000}"/>
    <cellStyle name="Título 4" xfId="524" xr:uid="{00000000-0005-0000-0000-0000F8990000}"/>
    <cellStyle name="Título 4 2" xfId="39410" xr:uid="{00000000-0005-0000-0000-0000F9990000}"/>
    <cellStyle name="Título 4 2 2" xfId="39411" xr:uid="{00000000-0005-0000-0000-0000FA990000}"/>
    <cellStyle name="Título 4 2 3" xfId="39412" xr:uid="{00000000-0005-0000-0000-0000FB990000}"/>
    <cellStyle name="Título 4 2 4" xfId="39413" xr:uid="{00000000-0005-0000-0000-0000FC990000}"/>
    <cellStyle name="Título 4 3" xfId="39414" xr:uid="{00000000-0005-0000-0000-0000FD990000}"/>
    <cellStyle name="Título 4 4" xfId="39415" xr:uid="{00000000-0005-0000-0000-0000FE990000}"/>
    <cellStyle name="Título 5" xfId="525" xr:uid="{00000000-0005-0000-0000-0000FF990000}"/>
    <cellStyle name="Título 5 2" xfId="39416" xr:uid="{00000000-0005-0000-0000-0000009A0000}"/>
    <cellStyle name="Título 5 2 2" xfId="39417" xr:uid="{00000000-0005-0000-0000-0000019A0000}"/>
    <cellStyle name="Título 5 2 3" xfId="39418" xr:uid="{00000000-0005-0000-0000-0000029A0000}"/>
    <cellStyle name="Título 5 2 4" xfId="39419" xr:uid="{00000000-0005-0000-0000-0000039A0000}"/>
    <cellStyle name="Título 5 3" xfId="39420" xr:uid="{00000000-0005-0000-0000-0000049A0000}"/>
    <cellStyle name="Título 5 4" xfId="39421" xr:uid="{00000000-0005-0000-0000-0000059A0000}"/>
    <cellStyle name="Título 6" xfId="526" xr:uid="{00000000-0005-0000-0000-0000069A0000}"/>
    <cellStyle name="Título 6 2" xfId="39422" xr:uid="{00000000-0005-0000-0000-0000079A0000}"/>
    <cellStyle name="Título 6 2 2" xfId="39423" xr:uid="{00000000-0005-0000-0000-0000089A0000}"/>
    <cellStyle name="Título 6 2 3" xfId="39424" xr:uid="{00000000-0005-0000-0000-0000099A0000}"/>
    <cellStyle name="Título 6 3" xfId="39425" xr:uid="{00000000-0005-0000-0000-00000A9A0000}"/>
    <cellStyle name="Título 6 4" xfId="39426" xr:uid="{00000000-0005-0000-0000-00000B9A0000}"/>
    <cellStyle name="Título 7" xfId="527" xr:uid="{00000000-0005-0000-0000-00000C9A0000}"/>
    <cellStyle name="Título 7 2" xfId="39428" xr:uid="{00000000-0005-0000-0000-00000D9A0000}"/>
    <cellStyle name="Título 7 2 2" xfId="39429" xr:uid="{00000000-0005-0000-0000-00000E9A0000}"/>
    <cellStyle name="Título 7 2 3" xfId="39430" xr:uid="{00000000-0005-0000-0000-00000F9A0000}"/>
    <cellStyle name="Título 7 3" xfId="39431" xr:uid="{00000000-0005-0000-0000-0000109A0000}"/>
    <cellStyle name="Título 7 4" xfId="39432" xr:uid="{00000000-0005-0000-0000-0000119A0000}"/>
    <cellStyle name="Título 7 5" xfId="39427" xr:uid="{00000000-0005-0000-0000-0000129A0000}"/>
    <cellStyle name="Título 8" xfId="528" xr:uid="{00000000-0005-0000-0000-0000139A0000}"/>
    <cellStyle name="Título 8 2" xfId="39434" xr:uid="{00000000-0005-0000-0000-0000149A0000}"/>
    <cellStyle name="Título 8 2 2" xfId="39435" xr:uid="{00000000-0005-0000-0000-0000159A0000}"/>
    <cellStyle name="Título 8 2 3" xfId="39436" xr:uid="{00000000-0005-0000-0000-0000169A0000}"/>
    <cellStyle name="Título 8 3" xfId="39437" xr:uid="{00000000-0005-0000-0000-0000179A0000}"/>
    <cellStyle name="Título 8 4" xfId="39438" xr:uid="{00000000-0005-0000-0000-0000189A0000}"/>
    <cellStyle name="Título 8 5" xfId="39433" xr:uid="{00000000-0005-0000-0000-0000199A0000}"/>
    <cellStyle name="Título 9" xfId="529" xr:uid="{00000000-0005-0000-0000-00001A9A0000}"/>
    <cellStyle name="Título 9 2" xfId="39440" xr:uid="{00000000-0005-0000-0000-00001B9A0000}"/>
    <cellStyle name="Título 9 2 2" xfId="39441" xr:uid="{00000000-0005-0000-0000-00001C9A0000}"/>
    <cellStyle name="Título 9 2 3" xfId="39442" xr:uid="{00000000-0005-0000-0000-00001D9A0000}"/>
    <cellStyle name="Título 9 3" xfId="39443" xr:uid="{00000000-0005-0000-0000-00001E9A0000}"/>
    <cellStyle name="Título 9 4" xfId="39444" xr:uid="{00000000-0005-0000-0000-00001F9A0000}"/>
    <cellStyle name="Título 9 5" xfId="39439" xr:uid="{00000000-0005-0000-0000-0000209A0000}"/>
    <cellStyle name="Total 10" xfId="530" xr:uid="{00000000-0005-0000-0000-0000219A0000}"/>
    <cellStyle name="Total 11" xfId="531" xr:uid="{00000000-0005-0000-0000-0000229A0000}"/>
    <cellStyle name="Total 12" xfId="532" xr:uid="{00000000-0005-0000-0000-0000239A0000}"/>
    <cellStyle name="Total 2" xfId="533" xr:uid="{00000000-0005-0000-0000-0000249A0000}"/>
    <cellStyle name="Total 2 2" xfId="39445" xr:uid="{00000000-0005-0000-0000-0000259A0000}"/>
    <cellStyle name="Total 2 2 2" xfId="39446" xr:uid="{00000000-0005-0000-0000-0000269A0000}"/>
    <cellStyle name="Total 2 2 3" xfId="39447" xr:uid="{00000000-0005-0000-0000-0000279A0000}"/>
    <cellStyle name="Total 2 3" xfId="39448" xr:uid="{00000000-0005-0000-0000-0000289A0000}"/>
    <cellStyle name="Total 2 4" xfId="39449" xr:uid="{00000000-0005-0000-0000-0000299A0000}"/>
    <cellStyle name="Total 3" xfId="534" xr:uid="{00000000-0005-0000-0000-00002A9A0000}"/>
    <cellStyle name="Total 3 2" xfId="39450" xr:uid="{00000000-0005-0000-0000-00002B9A0000}"/>
    <cellStyle name="Total 3 2 2" xfId="39451" xr:uid="{00000000-0005-0000-0000-00002C9A0000}"/>
    <cellStyle name="Total 3 2 3" xfId="39452" xr:uid="{00000000-0005-0000-0000-00002D9A0000}"/>
    <cellStyle name="Total 3 3" xfId="39453" xr:uid="{00000000-0005-0000-0000-00002E9A0000}"/>
    <cellStyle name="Total 3 4" xfId="39454" xr:uid="{00000000-0005-0000-0000-00002F9A0000}"/>
    <cellStyle name="Total 4" xfId="535" xr:uid="{00000000-0005-0000-0000-0000309A0000}"/>
    <cellStyle name="Total 4 2" xfId="39455" xr:uid="{00000000-0005-0000-0000-0000319A0000}"/>
    <cellStyle name="Total 4 2 2" xfId="39456" xr:uid="{00000000-0005-0000-0000-0000329A0000}"/>
    <cellStyle name="Total 4 2 3" xfId="39457" xr:uid="{00000000-0005-0000-0000-0000339A0000}"/>
    <cellStyle name="Total 4 3" xfId="39458" xr:uid="{00000000-0005-0000-0000-0000349A0000}"/>
    <cellStyle name="Total 4 4" xfId="39459" xr:uid="{00000000-0005-0000-0000-0000359A0000}"/>
    <cellStyle name="Total 5" xfId="536" xr:uid="{00000000-0005-0000-0000-0000369A0000}"/>
    <cellStyle name="Total 5 2" xfId="39461" xr:uid="{00000000-0005-0000-0000-0000379A0000}"/>
    <cellStyle name="Total 5 3" xfId="39462" xr:uid="{00000000-0005-0000-0000-0000389A0000}"/>
    <cellStyle name="Total 5 4" xfId="39460" xr:uid="{00000000-0005-0000-0000-0000399A0000}"/>
    <cellStyle name="Total 6" xfId="537" xr:uid="{00000000-0005-0000-0000-00003A9A0000}"/>
    <cellStyle name="Total 6 2" xfId="39463" xr:uid="{00000000-0005-0000-0000-00003B9A0000}"/>
    <cellStyle name="Total 7" xfId="538" xr:uid="{00000000-0005-0000-0000-00003C9A0000}"/>
    <cellStyle name="Total 7 2" xfId="39464" xr:uid="{00000000-0005-0000-0000-00003D9A0000}"/>
    <cellStyle name="Total 8" xfId="539" xr:uid="{00000000-0005-0000-0000-00003E9A0000}"/>
    <cellStyle name="Total 9" xfId="540" xr:uid="{00000000-0005-0000-0000-00003F9A0000}"/>
    <cellStyle name="Warning Text" xfId="541" xr:uid="{00000000-0005-0000-0000-0000409A0000}"/>
    <cellStyle name="Warning Text 2" xfId="39466" xr:uid="{00000000-0005-0000-0000-0000419A0000}"/>
    <cellStyle name="Warning Text 2 2" xfId="39467" xr:uid="{00000000-0005-0000-0000-0000429A0000}"/>
    <cellStyle name="Warning Text 2 2 2" xfId="39468" xr:uid="{00000000-0005-0000-0000-0000439A0000}"/>
    <cellStyle name="Warning Text 2 2 3" xfId="39469" xr:uid="{00000000-0005-0000-0000-0000449A0000}"/>
    <cellStyle name="Warning Text 2 3" xfId="39470" xr:uid="{00000000-0005-0000-0000-0000459A0000}"/>
    <cellStyle name="Warning Text 2 4" xfId="39471" xr:uid="{00000000-0005-0000-0000-0000469A0000}"/>
    <cellStyle name="Warning Text 3" xfId="39472" xr:uid="{00000000-0005-0000-0000-0000479A0000}"/>
    <cellStyle name="Warning Text 3 2" xfId="39473" xr:uid="{00000000-0005-0000-0000-0000489A0000}"/>
    <cellStyle name="Warning Text 3 2 2" xfId="39474" xr:uid="{00000000-0005-0000-0000-0000499A0000}"/>
    <cellStyle name="Warning Text 3 2 3" xfId="39475" xr:uid="{00000000-0005-0000-0000-00004A9A0000}"/>
    <cellStyle name="Warning Text 3 3" xfId="39476" xr:uid="{00000000-0005-0000-0000-00004B9A0000}"/>
    <cellStyle name="Warning Text 3 4" xfId="39477" xr:uid="{00000000-0005-0000-0000-00004C9A0000}"/>
    <cellStyle name="Warning Text 4" xfId="39478" xr:uid="{00000000-0005-0000-0000-00004D9A0000}"/>
    <cellStyle name="Warning Text 4 2" xfId="39479" xr:uid="{00000000-0005-0000-0000-00004E9A0000}"/>
    <cellStyle name="Warning Text 4 2 2" xfId="39480" xr:uid="{00000000-0005-0000-0000-00004F9A0000}"/>
    <cellStyle name="Warning Text 4 2 3" xfId="39481" xr:uid="{00000000-0005-0000-0000-0000509A0000}"/>
    <cellStyle name="Warning Text 4 3" xfId="39482" xr:uid="{00000000-0005-0000-0000-0000519A0000}"/>
    <cellStyle name="Warning Text 4 4" xfId="39483" xr:uid="{00000000-0005-0000-0000-0000529A0000}"/>
    <cellStyle name="Warning Text 5" xfId="39484" xr:uid="{00000000-0005-0000-0000-0000539A0000}"/>
    <cellStyle name="Warning Text 5 2" xfId="39485" xr:uid="{00000000-0005-0000-0000-0000549A0000}"/>
    <cellStyle name="Warning Text 5 2 2" xfId="39486" xr:uid="{00000000-0005-0000-0000-0000559A0000}"/>
    <cellStyle name="Warning Text 5 2 3" xfId="39487" xr:uid="{00000000-0005-0000-0000-0000569A0000}"/>
    <cellStyle name="Warning Text 5 3" xfId="39488" xr:uid="{00000000-0005-0000-0000-0000579A0000}"/>
    <cellStyle name="Warning Text 5 4" xfId="39489" xr:uid="{00000000-0005-0000-0000-0000589A0000}"/>
    <cellStyle name="Warning Text 6" xfId="39490" xr:uid="{00000000-0005-0000-0000-0000599A0000}"/>
    <cellStyle name="Warning Text 6 2" xfId="39491" xr:uid="{00000000-0005-0000-0000-00005A9A0000}"/>
    <cellStyle name="Warning Text 6 3" xfId="39492" xr:uid="{00000000-0005-0000-0000-00005B9A0000}"/>
    <cellStyle name="Warning Text 7" xfId="39493" xr:uid="{00000000-0005-0000-0000-00005C9A0000}"/>
    <cellStyle name="Warning Text 8" xfId="39494" xr:uid="{00000000-0005-0000-0000-00005D9A0000}"/>
    <cellStyle name="Warning Text 9" xfId="39465" xr:uid="{00000000-0005-0000-0000-00005E9A0000}"/>
    <cellStyle name="好" xfId="39495" xr:uid="{00000000-0005-0000-0000-00005F9A0000}"/>
    <cellStyle name="差" xfId="39496" xr:uid="{00000000-0005-0000-0000-0000609A0000}"/>
    <cellStyle name="常规_Quotation for Civil Works(按年度含SA1104)" xfId="542" xr:uid="{00000000-0005-0000-0000-0000619A0000}"/>
    <cellStyle name="强调文字颜色 1" xfId="39497" xr:uid="{00000000-0005-0000-0000-0000629A0000}"/>
    <cellStyle name="强调文字颜色 2" xfId="39498" xr:uid="{00000000-0005-0000-0000-0000639A0000}"/>
    <cellStyle name="强调文字颜色 3" xfId="39499" xr:uid="{00000000-0005-0000-0000-0000649A0000}"/>
    <cellStyle name="强调文字颜色 4" xfId="39500" xr:uid="{00000000-0005-0000-0000-0000659A0000}"/>
    <cellStyle name="强调文字颜色 5" xfId="39501" xr:uid="{00000000-0005-0000-0000-0000669A0000}"/>
    <cellStyle name="强调文字颜色 6" xfId="39502" xr:uid="{00000000-0005-0000-0000-0000679A0000}"/>
    <cellStyle name="标题" xfId="39503" xr:uid="{00000000-0005-0000-0000-0000689A0000}"/>
    <cellStyle name="标题 1" xfId="39504" xr:uid="{00000000-0005-0000-0000-0000699A0000}"/>
    <cellStyle name="标题 2" xfId="39505" xr:uid="{00000000-0005-0000-0000-00006A9A0000}"/>
    <cellStyle name="标题 3" xfId="39506" xr:uid="{00000000-0005-0000-0000-00006B9A0000}"/>
    <cellStyle name="标题 4" xfId="39507" xr:uid="{00000000-0005-0000-0000-00006C9A0000}"/>
    <cellStyle name="检查单元格" xfId="39508" xr:uid="{00000000-0005-0000-0000-00006D9A0000}"/>
    <cellStyle name="汇总" xfId="39509" xr:uid="{00000000-0005-0000-0000-00006E9A0000}"/>
    <cellStyle name="注释" xfId="39510" xr:uid="{00000000-0005-0000-0000-00006F9A0000}"/>
    <cellStyle name="解释性文本" xfId="39511" xr:uid="{00000000-0005-0000-0000-0000709A0000}"/>
    <cellStyle name="警告文本" xfId="39512" xr:uid="{00000000-0005-0000-0000-0000719A0000}"/>
    <cellStyle name="计算" xfId="39513" xr:uid="{00000000-0005-0000-0000-0000729A0000}"/>
    <cellStyle name="输入" xfId="39514" xr:uid="{00000000-0005-0000-0000-0000739A0000}"/>
    <cellStyle name="输出" xfId="39515" xr:uid="{00000000-0005-0000-0000-0000749A0000}"/>
    <cellStyle name="适中" xfId="39516" xr:uid="{00000000-0005-0000-0000-0000759A0000}"/>
    <cellStyle name="链接单元格" xfId="39517" xr:uid="{00000000-0005-0000-0000-0000769A0000}"/>
  </cellStyles>
  <dxfs count="479">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color rgb="FF9C0006"/>
      </font>
      <fill>
        <patternFill>
          <bgColor rgb="FFFFC7CE"/>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color rgb="FF9C0006"/>
      </font>
      <fill>
        <patternFill>
          <bgColor rgb="FFFFC7CE"/>
        </patternFill>
      </fill>
    </dxf>
    <dxf>
      <font>
        <color rgb="FF9C0006"/>
      </font>
      <fill>
        <patternFill>
          <bgColor rgb="FFFFC7CE"/>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color rgb="FF9C0006"/>
      </font>
      <fill>
        <patternFill>
          <bgColor rgb="FFFFC7CE"/>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color rgb="FF9C0006"/>
      </font>
      <fill>
        <patternFill>
          <bgColor rgb="FFFFC7CE"/>
        </patternFill>
      </fill>
    </dxf>
    <dxf>
      <fill>
        <patternFill>
          <bgColor rgb="FF00B0F0"/>
        </patternFill>
      </fill>
    </dxf>
    <dxf>
      <fill>
        <patternFill>
          <bgColor rgb="FF92D05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82" formatCode="_-[$$-240A]\ * #,##0_-;\-[$$-240A]\ * #,##0_-;_-[$$-240A]\ * &quot;-&quot;??_-;_-@_-"/>
    </dxf>
    <dxf>
      <numFmt numFmtId="175" formatCode="_(&quot;$&quot;\ * #,##0_);_(&quot;$&quot;\ * \(#,##0\);_(&quot;$&quot;\ * &quot;-&quot;??_);_(@_)"/>
    </dxf>
    <dxf>
      <numFmt numFmtId="180" formatCode="0.000%"/>
    </dxf>
    <dxf>
      <numFmt numFmtId="175" formatCode="_(&quot;$&quot;\ * #,##0_);_(&quot;$&quot;\ * \(#,##0\);_(&quot;$&quot;\ * &quot;-&quot;??_);_(@_)"/>
    </dxf>
    <dxf>
      <numFmt numFmtId="175" formatCode="_(&quot;$&quot;\ * #,##0_);_(&quot;$&quot;\ * \(#,##0\);_(&quot;$&quot;\ * &quot;-&quot;??_);_(@_)"/>
    </dxf>
  </dxfs>
  <tableStyles count="0" defaultTableStyle="TableStyleMedium2" defaultPivotStyle="PivotStyleLight16"/>
  <colors>
    <mruColors>
      <color rgb="FFCCFF66"/>
      <color rgb="FF00CC99"/>
      <color rgb="FF93F50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externalLink" Target="externalLinks/externalLink24.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pivotCacheDefinition" Target="pivotCache/pivotCacheDefinition3.xml"/><Relationship Id="rId47" Type="http://schemas.openxmlformats.org/officeDocument/2006/relationships/pivotCacheDefinition" Target="pivotCache/pivotCacheDefinition8.xml"/><Relationship Id="rId50" Type="http://schemas.openxmlformats.org/officeDocument/2006/relationships/pivotCacheDefinition" Target="pivotCache/pivotCacheDefinition1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pivotCacheDefinition" Target="pivotCache/pivotCacheDefinition1.xml"/><Relationship Id="rId45" Type="http://schemas.openxmlformats.org/officeDocument/2006/relationships/pivotCacheDefinition" Target="pivotCache/pivotCacheDefinition6.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pivotCacheDefinition" Target="pivotCache/pivotCacheDefinition4.xml"/><Relationship Id="rId48" Type="http://schemas.openxmlformats.org/officeDocument/2006/relationships/pivotCacheDefinition" Target="pivotCache/pivotCacheDefinition9.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pivotCacheDefinition" Target="pivotCache/pivotCacheDefinition7.xml"/><Relationship Id="rId20" Type="http://schemas.openxmlformats.org/officeDocument/2006/relationships/externalLink" Target="externalLinks/externalLink5.xml"/><Relationship Id="rId41" Type="http://schemas.openxmlformats.org/officeDocument/2006/relationships/pivotCacheDefinition" Target="pivotCache/pivotCacheDefinition2.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pivotCacheDefinition" Target="pivotCache/pivotCacheDefinition10.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pivotCacheDefinition" Target="pivotCache/pivotCacheDefinition5.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20955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2E8932EF-7FC5-4671-AA71-DFC4CA522CA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3" name="Picture 3">
          <a:extLst>
            <a:ext uri="{FF2B5EF4-FFF2-40B4-BE49-F238E27FC236}">
              <a16:creationId xmlns:a16="http://schemas.microsoft.com/office/drawing/2014/main" id="{DE010A1D-3FBE-4EB8-9EB0-D81DD9AC4D8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4" name="Picture 4">
          <a:extLst>
            <a:ext uri="{FF2B5EF4-FFF2-40B4-BE49-F238E27FC236}">
              <a16:creationId xmlns:a16="http://schemas.microsoft.com/office/drawing/2014/main" id="{F43B3D91-67C7-466A-B3A5-2BBCD86AEE1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5" name="ComboBox1">
          <a:extLst>
            <a:ext uri="{FF2B5EF4-FFF2-40B4-BE49-F238E27FC236}">
              <a16:creationId xmlns:a16="http://schemas.microsoft.com/office/drawing/2014/main" id="{22CD0B88-05E6-4411-A38D-27F47807190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9E2D981A-28DB-412E-AEB2-4FC043EAE79B}"/>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CA4BDA54-8EA4-41FC-AA6F-029632A9815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8" name="Picture 3">
          <a:extLst>
            <a:ext uri="{FF2B5EF4-FFF2-40B4-BE49-F238E27FC236}">
              <a16:creationId xmlns:a16="http://schemas.microsoft.com/office/drawing/2014/main" id="{ED7D769B-284A-4536-A646-FD64147C99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9" name="Picture 4">
          <a:extLst>
            <a:ext uri="{FF2B5EF4-FFF2-40B4-BE49-F238E27FC236}">
              <a16:creationId xmlns:a16="http://schemas.microsoft.com/office/drawing/2014/main" id="{4DDD74BA-ECE7-4C55-B579-FA792F1D557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0" name="ComboBox1">
          <a:extLst>
            <a:ext uri="{FF2B5EF4-FFF2-40B4-BE49-F238E27FC236}">
              <a16:creationId xmlns:a16="http://schemas.microsoft.com/office/drawing/2014/main" id="{963407DB-8773-4D5C-B3C9-638D9459EF4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67F6629D-503B-4F4B-90D1-A7E0B5E31A2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E009EC62-CFFB-4204-B982-3A248C0954E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1C337E75-B6D7-42CC-A5DE-2E81F17F835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1FE1A697-1617-41D4-85F0-0A2519F6A13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0F3BA49-AE23-452A-869D-FB9D08AED46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D51F1779-505A-483D-A7D8-733CF32CF19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781756</xdr:rowOff>
    </xdr:to>
    <xdr:sp macro="" textlink="">
      <xdr:nvSpPr>
        <xdr:cNvPr id="2" name="AutoShape 1" descr="image.png">
          <a:extLst>
            <a:ext uri="{FF2B5EF4-FFF2-40B4-BE49-F238E27FC236}">
              <a16:creationId xmlns:a16="http://schemas.microsoft.com/office/drawing/2014/main" id="{D4D1CFC1-A09D-4892-BB07-1911919EAD6B}"/>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7C78C11D-5204-4B5C-A10E-469FB756F7D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FB22B240-6453-47F9-B55B-14BD6E97DFE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C4D06E20-8230-4023-A39C-53B6E9A2672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96FA84BA-5C56-4E7E-9A88-10F2199156E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178232DB-13E5-491F-BC70-5DB74FE9697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8023DBC4-A126-461F-A18F-C765C3DDB2A2}"/>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B6AEB2A6-E530-477B-A43F-4E878D2186B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DA0B6BF2-F4F9-4FFB-BF11-506C66F081B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C5E9876F-4A4A-4790-8084-03C911090E7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BC24EDE1-1781-40CF-B34F-90871C3CF61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F4051A49-4857-47C8-878A-47EA3EE5712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DE086B0D-B669-4B5E-9BBF-46EA92AB671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ADE25AB4-2CA7-4FE9-8395-1F72107765F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3A4F5F2B-BC37-46A6-80AF-93BC86204E7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3ADD03E8-C73B-4478-BF9A-7B8E7220ED9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4292DD3A-1206-4312-9B9A-4500E1A2BFCB}"/>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308F6B6E-13E9-4EEE-A410-8B225587CA9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2C4AC8F9-F327-437C-9D4C-03AAFC7AA0D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777946</xdr:rowOff>
    </xdr:to>
    <xdr:sp macro="" textlink="">
      <xdr:nvSpPr>
        <xdr:cNvPr id="2" name="AutoShape 1" descr="image.png">
          <a:extLst>
            <a:ext uri="{FF2B5EF4-FFF2-40B4-BE49-F238E27FC236}">
              <a16:creationId xmlns:a16="http://schemas.microsoft.com/office/drawing/2014/main" id="{58A54B77-C104-44FD-9B6B-D25805430D3B}"/>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43C6FFBA-986C-40B1-AE0E-D542E6E00A8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A68C57FC-BA0A-491A-9B64-4D84398C1FA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CEC2D2B7-2E0C-46B8-8ADA-D130613E5AE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33AB5D1E-990F-41E2-86DC-17FBEBCA554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1E25558F-A586-4C0A-9C37-F3597CE9D36A}"/>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C50BED73-3792-4893-B98D-6B83B832EA58}"/>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A37E3186-6FAE-4DF1-B37C-716C212A05E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B4141510-CB3B-4060-AD8E-AA3A351394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441E26BA-E864-4467-8BAD-0BEB952E291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91B69EB8-0E7D-435D-812F-A3584CD6369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107A5FFF-88E5-4E3D-A118-393C6A2C50A7}"/>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C00F5DA8-C58F-40D6-8036-08751365A96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7B9A1B1D-BF8C-48DB-A89A-2567C584A69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6CF5B392-E56C-46FC-BB87-9070D3F9783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1158C72A-ABFD-42B3-A092-9E93F2688E4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C37815F2-4226-42B0-9776-FB80217ED77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29" name="ComboBox1" hidden="1">
          <a:extLst>
            <a:ext uri="{63B3BB69-23CF-44E3-9099-C40C66FF867C}">
              <a14:compatExt xmlns:a14="http://schemas.microsoft.com/office/drawing/2010/main" spid="_x0000_s1028"/>
            </a:ext>
            <a:ext uri="{FF2B5EF4-FFF2-40B4-BE49-F238E27FC236}">
              <a16:creationId xmlns:a16="http://schemas.microsoft.com/office/drawing/2014/main" id="{5DB34776-FC10-475E-A9F5-0425C0B06F9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30" name="Picture 3">
          <a:extLst>
            <a:ext uri="{FF2B5EF4-FFF2-40B4-BE49-F238E27FC236}">
              <a16:creationId xmlns:a16="http://schemas.microsoft.com/office/drawing/2014/main" id="{EEF9AE03-ECEC-40A4-B698-C6F77D882B2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31" name="Picture 4">
          <a:extLst>
            <a:ext uri="{FF2B5EF4-FFF2-40B4-BE49-F238E27FC236}">
              <a16:creationId xmlns:a16="http://schemas.microsoft.com/office/drawing/2014/main" id="{D0D9449F-4383-49B4-BA95-AF8B5DB3C02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32" name="ComboBox1">
          <a:extLst>
            <a:ext uri="{FF2B5EF4-FFF2-40B4-BE49-F238E27FC236}">
              <a16:creationId xmlns:a16="http://schemas.microsoft.com/office/drawing/2014/main" id="{DE9481BF-96FE-43B5-B9D4-04CE16258C0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33" name="ComboBox1" hidden="1">
          <a:extLst>
            <a:ext uri="{63B3BB69-23CF-44E3-9099-C40C66FF867C}">
              <a14:compatExt xmlns:a14="http://schemas.microsoft.com/office/drawing/2010/main" spid="_x0000_s1028"/>
            </a:ext>
            <a:ext uri="{FF2B5EF4-FFF2-40B4-BE49-F238E27FC236}">
              <a16:creationId xmlns:a16="http://schemas.microsoft.com/office/drawing/2014/main" id="{48A9C1BC-3BFC-4DAF-99FB-65855553661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12</xdr:col>
      <xdr:colOff>304800</xdr:colOff>
      <xdr:row>0</xdr:row>
      <xdr:rowOff>440761</xdr:rowOff>
    </xdr:to>
    <xdr:sp macro="" textlink="">
      <xdr:nvSpPr>
        <xdr:cNvPr id="2" name="AutoShape 1" descr="image.png">
          <a:extLst>
            <a:ext uri="{FF2B5EF4-FFF2-40B4-BE49-F238E27FC236}">
              <a16:creationId xmlns:a16="http://schemas.microsoft.com/office/drawing/2014/main" id="{36FC22ED-D60C-4873-8BF6-0E277DD673F2}"/>
            </a:ext>
          </a:extLst>
        </xdr:cNvPr>
        <xdr:cNvSpPr>
          <a:spLocks noChangeAspect="1" noChangeArrowheads="1"/>
        </xdr:cNvSpPr>
      </xdr:nvSpPr>
      <xdr:spPr bwMode="auto">
        <a:xfrm>
          <a:off x="2377440" y="0"/>
          <a:ext cx="304800" cy="44647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17145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7A47ABDC-83FD-4F0D-8EEE-076ABA09FFDA}"/>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3" name="Picture 3">
          <a:extLst>
            <a:ext uri="{FF2B5EF4-FFF2-40B4-BE49-F238E27FC236}">
              <a16:creationId xmlns:a16="http://schemas.microsoft.com/office/drawing/2014/main" id="{A0B169C0-FBA2-4F19-A3B9-C9EFEE8DFCF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4">
          <a:extLst>
            <a:ext uri="{FF2B5EF4-FFF2-40B4-BE49-F238E27FC236}">
              <a16:creationId xmlns:a16="http://schemas.microsoft.com/office/drawing/2014/main" id="{ED0011CE-7B1F-4564-9CE6-6BCF290AB2C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ComboBox1">
          <a:extLst>
            <a:ext uri="{FF2B5EF4-FFF2-40B4-BE49-F238E27FC236}">
              <a16:creationId xmlns:a16="http://schemas.microsoft.com/office/drawing/2014/main" id="{9DDBBC99-44BC-4F2A-ABC7-72994A3A36F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6D73D036-27B8-42F9-8DA3-35C8B9DAB6A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ED7D59F0-7B9F-4A2A-A884-FB1EEBA5B0F1}"/>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8" name="Picture 3">
          <a:extLst>
            <a:ext uri="{FF2B5EF4-FFF2-40B4-BE49-F238E27FC236}">
              <a16:creationId xmlns:a16="http://schemas.microsoft.com/office/drawing/2014/main" id="{88E01D5D-05D9-46DF-9B8D-3D69FF49372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9" name="Picture 4">
          <a:extLst>
            <a:ext uri="{FF2B5EF4-FFF2-40B4-BE49-F238E27FC236}">
              <a16:creationId xmlns:a16="http://schemas.microsoft.com/office/drawing/2014/main" id="{A4AA717A-790A-4BF8-8583-4E56502CAA1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0" name="ComboBox1">
          <a:extLst>
            <a:ext uri="{FF2B5EF4-FFF2-40B4-BE49-F238E27FC236}">
              <a16:creationId xmlns:a16="http://schemas.microsoft.com/office/drawing/2014/main" id="{8379748C-E79A-44C4-8CC4-E9BB80BBA76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A2D337FF-B030-49D3-B7F0-D98DC5B3CB97}"/>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BD998F21-1B25-4654-BDE4-2EEC511F91E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593074E4-6D48-416C-B0E9-DF5794B3966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2D466648-D8D1-457C-ADFB-FD9513C665C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CCC5550C-079E-420B-AB8C-00CD389E332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AD570287-B01C-4089-9910-8C194B09BD0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14</xdr:col>
      <xdr:colOff>752475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C29B1594-1561-4BC8-BC44-AAD2B1288B7A}"/>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752475</xdr:colOff>
      <xdr:row>0</xdr:row>
      <xdr:rowOff>76200</xdr:rowOff>
    </xdr:to>
    <xdr:pic>
      <xdr:nvPicPr>
        <xdr:cNvPr id="3" name="Picture 3">
          <a:extLst>
            <a:ext uri="{FF2B5EF4-FFF2-40B4-BE49-F238E27FC236}">
              <a16:creationId xmlns:a16="http://schemas.microsoft.com/office/drawing/2014/main" id="{C9B441AE-6E9C-407A-85CA-E869EA0B2F3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4" name="Picture 4">
          <a:extLst>
            <a:ext uri="{FF2B5EF4-FFF2-40B4-BE49-F238E27FC236}">
              <a16:creationId xmlns:a16="http://schemas.microsoft.com/office/drawing/2014/main" id="{773E908E-D9BB-4516-BAD9-17E8558E2D7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5" name="ComboBox1">
          <a:extLst>
            <a:ext uri="{FF2B5EF4-FFF2-40B4-BE49-F238E27FC236}">
              <a16:creationId xmlns:a16="http://schemas.microsoft.com/office/drawing/2014/main" id="{B8D6202E-F816-4B8C-8A85-AD3D25BC4FD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271533EC-9988-49BE-A510-0E9921419383}"/>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A82F36A4-665B-48DB-9BFA-2D517FFEAC52}"/>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EEE77D2E-7E92-4866-96F7-E3FA2BC1519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3C47EE70-6739-46C6-8D18-3112C004D1F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9FFF1CA1-AB92-4DC7-8028-06F7C70C738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20955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2A33E09-A4A9-40BB-9968-7851F13AF80B}"/>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3" name="Picture 3">
          <a:extLst>
            <a:ext uri="{FF2B5EF4-FFF2-40B4-BE49-F238E27FC236}">
              <a16:creationId xmlns:a16="http://schemas.microsoft.com/office/drawing/2014/main" id="{14BB5541-562D-4DAE-A529-71073954266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4" name="Picture 4">
          <a:extLst>
            <a:ext uri="{FF2B5EF4-FFF2-40B4-BE49-F238E27FC236}">
              <a16:creationId xmlns:a16="http://schemas.microsoft.com/office/drawing/2014/main" id="{F95F3E0A-DC12-4A60-8013-DCAEEA0F902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5" name="ComboBox1">
          <a:extLst>
            <a:ext uri="{FF2B5EF4-FFF2-40B4-BE49-F238E27FC236}">
              <a16:creationId xmlns:a16="http://schemas.microsoft.com/office/drawing/2014/main" id="{72B4E6FC-02EA-4DBE-91C6-95EEB37C70C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CAC08776-D089-44DB-9C7D-631420DCDB1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FB35B7E-A8FE-4022-A3A3-6050CAC5BA41}"/>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8" name="Picture 3">
          <a:extLst>
            <a:ext uri="{FF2B5EF4-FFF2-40B4-BE49-F238E27FC236}">
              <a16:creationId xmlns:a16="http://schemas.microsoft.com/office/drawing/2014/main" id="{941487CC-135C-47F0-8AB2-1E2AEF52D7F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9" name="Picture 4">
          <a:extLst>
            <a:ext uri="{FF2B5EF4-FFF2-40B4-BE49-F238E27FC236}">
              <a16:creationId xmlns:a16="http://schemas.microsoft.com/office/drawing/2014/main" id="{89ED121B-457B-462C-B9BD-6912BC987FD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0" name="ComboBox1">
          <a:extLst>
            <a:ext uri="{FF2B5EF4-FFF2-40B4-BE49-F238E27FC236}">
              <a16:creationId xmlns:a16="http://schemas.microsoft.com/office/drawing/2014/main" id="{9FE1D60B-02CB-4882-A909-56C7FE8C905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8C630F4F-59C1-4918-85EA-E0A05FBCC6A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23D0F394-34FD-4928-8B5D-7D8C304635A7}"/>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CB3C056C-9A4B-407A-A13B-25C4AEC55C1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45B03A95-9BA0-40BA-96D4-13F20BD2F19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56906C02-D9A8-4C8E-80C4-019DD4571A2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DAE2F3D2-141B-4D3A-A2F6-525028B1A99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20955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7A75D411-044E-4E28-81A5-4D6147AE3451}"/>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18" name="Picture 3">
          <a:extLst>
            <a:ext uri="{FF2B5EF4-FFF2-40B4-BE49-F238E27FC236}">
              <a16:creationId xmlns:a16="http://schemas.microsoft.com/office/drawing/2014/main" id="{A2B68845-851F-4BA5-9D0D-39CB8E90549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9" name="Picture 4">
          <a:extLst>
            <a:ext uri="{FF2B5EF4-FFF2-40B4-BE49-F238E27FC236}">
              <a16:creationId xmlns:a16="http://schemas.microsoft.com/office/drawing/2014/main" id="{18E4B4B9-C207-45FD-98D6-AECDC5AFF8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20" name="ComboBox1">
          <a:extLst>
            <a:ext uri="{FF2B5EF4-FFF2-40B4-BE49-F238E27FC236}">
              <a16:creationId xmlns:a16="http://schemas.microsoft.com/office/drawing/2014/main" id="{B3FD18B6-A57E-4788-80B4-58678D5C7EC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5A51B267-929F-48BE-B00D-2C7BB1622C7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6593B4F9-85B6-4883-BF53-C590FB00EB16}"/>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23" name="Picture 3">
          <a:extLst>
            <a:ext uri="{FF2B5EF4-FFF2-40B4-BE49-F238E27FC236}">
              <a16:creationId xmlns:a16="http://schemas.microsoft.com/office/drawing/2014/main" id="{F66300BA-7976-4051-B298-5F23CF1F92E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24" name="Picture 4">
          <a:extLst>
            <a:ext uri="{FF2B5EF4-FFF2-40B4-BE49-F238E27FC236}">
              <a16:creationId xmlns:a16="http://schemas.microsoft.com/office/drawing/2014/main" id="{F7B17168-4713-4D26-9E47-9F5C7B6D88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25" name="ComboBox1">
          <a:extLst>
            <a:ext uri="{FF2B5EF4-FFF2-40B4-BE49-F238E27FC236}">
              <a16:creationId xmlns:a16="http://schemas.microsoft.com/office/drawing/2014/main" id="{890833D0-C476-40BF-8DEE-239579DDF6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26" name="ComboBox1" hidden="1">
          <a:extLst>
            <a:ext uri="{63B3BB69-23CF-44E3-9099-C40C66FF867C}">
              <a14:compatExt xmlns:a14="http://schemas.microsoft.com/office/drawing/2010/main" spid="_x0000_s1028"/>
            </a:ext>
            <a:ext uri="{FF2B5EF4-FFF2-40B4-BE49-F238E27FC236}">
              <a16:creationId xmlns:a16="http://schemas.microsoft.com/office/drawing/2014/main" id="{ABEA2877-74F2-490F-A013-9D25C642565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27" name="ComboBox1" hidden="1">
          <a:extLst>
            <a:ext uri="{63B3BB69-23CF-44E3-9099-C40C66FF867C}">
              <a14:compatExt xmlns:a14="http://schemas.microsoft.com/office/drawing/2010/main" spid="_x0000_s1028"/>
            </a:ext>
            <a:ext uri="{FF2B5EF4-FFF2-40B4-BE49-F238E27FC236}">
              <a16:creationId xmlns:a16="http://schemas.microsoft.com/office/drawing/2014/main" id="{8B044F99-F641-49E9-94A3-8A837C3B928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8" name="ComboBox1" hidden="1">
          <a:extLst>
            <a:ext uri="{63B3BB69-23CF-44E3-9099-C40C66FF867C}">
              <a14:compatExt xmlns:a14="http://schemas.microsoft.com/office/drawing/2010/main" spid="_x0000_s1028"/>
            </a:ext>
            <a:ext uri="{FF2B5EF4-FFF2-40B4-BE49-F238E27FC236}">
              <a16:creationId xmlns:a16="http://schemas.microsoft.com/office/drawing/2014/main" id="{92D75C25-5567-499E-B718-51A60097BC9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9" name="ComboBox1" hidden="1">
          <a:extLst>
            <a:ext uri="{63B3BB69-23CF-44E3-9099-C40C66FF867C}">
              <a14:compatExt xmlns:a14="http://schemas.microsoft.com/office/drawing/2010/main" spid="_x0000_s1028"/>
            </a:ext>
            <a:ext uri="{FF2B5EF4-FFF2-40B4-BE49-F238E27FC236}">
              <a16:creationId xmlns:a16="http://schemas.microsoft.com/office/drawing/2014/main" id="{C105F1EF-27AA-4AC5-B6D7-8DBDC21E738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30" name="ComboBox1" hidden="1">
          <a:extLst>
            <a:ext uri="{63B3BB69-23CF-44E3-9099-C40C66FF867C}">
              <a14:compatExt xmlns:a14="http://schemas.microsoft.com/office/drawing/2010/main" spid="_x0000_s1028"/>
            </a:ext>
            <a:ext uri="{FF2B5EF4-FFF2-40B4-BE49-F238E27FC236}">
              <a16:creationId xmlns:a16="http://schemas.microsoft.com/office/drawing/2014/main" id="{D129DE8C-90B2-4325-B581-D4B8D7A9B2E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31" name="ComboBox1" hidden="1">
          <a:extLst>
            <a:ext uri="{63B3BB69-23CF-44E3-9099-C40C66FF867C}">
              <a14:compatExt xmlns:a14="http://schemas.microsoft.com/office/drawing/2010/main" spid="_x0000_s1028"/>
            </a:ext>
            <a:ext uri="{FF2B5EF4-FFF2-40B4-BE49-F238E27FC236}">
              <a16:creationId xmlns:a16="http://schemas.microsoft.com/office/drawing/2014/main" id="{A37800A5-AB60-4C5F-9D05-B133C673EBF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2</xdr:row>
      <xdr:rowOff>135961</xdr:rowOff>
    </xdr:to>
    <xdr:sp macro="" textlink="">
      <xdr:nvSpPr>
        <xdr:cNvPr id="2" name="AutoShape 1" descr="image.png">
          <a:extLst>
            <a:ext uri="{FF2B5EF4-FFF2-40B4-BE49-F238E27FC236}">
              <a16:creationId xmlns:a16="http://schemas.microsoft.com/office/drawing/2014/main" id="{1180B18B-AE3C-4E89-BF94-8237540A1DC0}"/>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E6E78978-850C-4770-8A00-ECD9C7A19BED}"/>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4" name="Picture 3">
          <a:extLst>
            <a:ext uri="{FF2B5EF4-FFF2-40B4-BE49-F238E27FC236}">
              <a16:creationId xmlns:a16="http://schemas.microsoft.com/office/drawing/2014/main" id="{89C8F60D-EFA1-45EA-84C3-2B63110AA6F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5" name="Picture 4">
          <a:extLst>
            <a:ext uri="{FF2B5EF4-FFF2-40B4-BE49-F238E27FC236}">
              <a16:creationId xmlns:a16="http://schemas.microsoft.com/office/drawing/2014/main" id="{C7005DFB-33F6-49AE-A117-215EBC9A7C5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6" name="ComboBox1">
          <a:extLst>
            <a:ext uri="{FF2B5EF4-FFF2-40B4-BE49-F238E27FC236}">
              <a16:creationId xmlns:a16="http://schemas.microsoft.com/office/drawing/2014/main" id="{74168F63-249A-4396-9F43-F263E0115DF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AE15DDB4-3BB9-4B20-8A27-8ED06E194FEE}"/>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D828695B-6CCE-4A29-8A19-8737B5D0C12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2C32440C-F726-4108-ABAC-582D58166E8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7CFCF1A0-7A28-4D17-AB72-EECD21438C69}"/>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0A37EA01-A90A-4829-ADB7-6CC12C7A45A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AF802700-4BD7-4D64-9507-2494B5E8A1E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17145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217AC71B-6EE2-4953-BAAE-A93C862654A1}"/>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14" name="Picture 3">
          <a:extLst>
            <a:ext uri="{FF2B5EF4-FFF2-40B4-BE49-F238E27FC236}">
              <a16:creationId xmlns:a16="http://schemas.microsoft.com/office/drawing/2014/main" id="{4B2AA949-5F2C-452C-B7D5-2958A4B9ACC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5" name="Picture 4">
          <a:extLst>
            <a:ext uri="{FF2B5EF4-FFF2-40B4-BE49-F238E27FC236}">
              <a16:creationId xmlns:a16="http://schemas.microsoft.com/office/drawing/2014/main" id="{D1C32489-82AC-4A4D-82C3-86868938B29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6" name="ComboBox1">
          <a:extLst>
            <a:ext uri="{FF2B5EF4-FFF2-40B4-BE49-F238E27FC236}">
              <a16:creationId xmlns:a16="http://schemas.microsoft.com/office/drawing/2014/main" id="{E93E3CFB-DBB9-4D10-ACE4-2125EBAFC89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A9C3F5C-7B0C-4D90-83FE-657FF1BAFC24}"/>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18" name="AutoShape 1" descr="image.png">
          <a:extLst>
            <a:ext uri="{FF2B5EF4-FFF2-40B4-BE49-F238E27FC236}">
              <a16:creationId xmlns:a16="http://schemas.microsoft.com/office/drawing/2014/main" id="{66256699-8EC9-46BF-AB33-9463DB64CE5D}"/>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19</xdr:col>
      <xdr:colOff>752475</xdr:colOff>
      <xdr:row>0</xdr:row>
      <xdr:rowOff>0</xdr:rowOff>
    </xdr:from>
    <xdr:to>
      <xdr:col>19</xdr:col>
      <xdr:colOff>754380</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D956EB88-015B-4C06-B63C-A1E5964F55AA}"/>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20" name="Picture 3">
          <a:extLst>
            <a:ext uri="{FF2B5EF4-FFF2-40B4-BE49-F238E27FC236}">
              <a16:creationId xmlns:a16="http://schemas.microsoft.com/office/drawing/2014/main" id="{D9ADC3CE-295A-4702-B8F6-9B1B2DDE107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1" name="Picture 4">
          <a:extLst>
            <a:ext uri="{FF2B5EF4-FFF2-40B4-BE49-F238E27FC236}">
              <a16:creationId xmlns:a16="http://schemas.microsoft.com/office/drawing/2014/main" id="{A9A51EBA-4734-4B9F-B74C-7609C760AF9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2" name="ComboBox1">
          <a:extLst>
            <a:ext uri="{FF2B5EF4-FFF2-40B4-BE49-F238E27FC236}">
              <a16:creationId xmlns:a16="http://schemas.microsoft.com/office/drawing/2014/main" id="{7B45D210-0B42-4290-A203-86A79068B17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6B37913B-465E-4B82-A2E5-5B86EEDA5CD4}"/>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2015\DICIEMBRE%202015\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ENTREGA%20GERENCIA%20PROYECTO%20BANCO\FACTURACION\JUNIO\INCIDENTES\Informe%20Gesti&#243;n%20OC%20CB%20Redeban,%20con%20corte%20al%2030%20abri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tasdata01\Gerencia%20de%20Medios%20de%20Acceso%201\CB%20BANCOLOMBIA\LINEA%20COMUNICACIONES\LISTAS%20DE%20CHEQUEO\2018\Enero\LISTA%20CHEQUEO%2030012018%20%20REDEBA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lineacomunicacionesco-my.sharepoint.com/personal/lini_hernandez_lineacom_co/Documents/CONSOLIDADO%20PRODUCCI&#211;N%202025/JUNIO/LIQUIDACIONES/Liquidaci&#243;n%20Redeban%20CB%20Junio%202025%20V.1.xlsx" TargetMode="External"/><Relationship Id="rId1" Type="http://schemas.openxmlformats.org/officeDocument/2006/relationships/externalLinkPath" Target="https://lineacomunicacionesco-my.sharepoint.com/personal/lini_hernandez_lineacom_co/Documents/CONSOLIDADO%20PRODUCCI&#211;N%202025/JUNIO/LIQUIDACIONES/Liquidaci&#243;n%20Redeban%20CB%20Junio%202025%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CAUSAS"/>
      <sheetName val="Lista para Programar"/>
      <sheetName val="Causales Estándar"/>
      <sheetName val="Causales Estandar"/>
      <sheetName val="CAUSAL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E2xWcXaHEKFKM-qCfYnxZL5mRqKtoNJso97tAkYjR2XFzEf377FTqM_8W8GCl-9" itemId="015ZVU7FO2ZGS4F2MJBREJ4SW7Z27FBL3H">
      <xxl21:absoluteUrl r:id="rId2"/>
    </xxl21:alternateUrls>
    <sheetNames>
      <sheetName val="Detalle REDEBAN"/>
      <sheetName val="BASE LIQUIDACION REDEBAN 2025"/>
      <sheetName val="CENTRO DE COSTOS"/>
      <sheetName val="Tablas dinámicas"/>
      <sheetName val="APERTURAS BANCOLOMBIA"/>
      <sheetName val="INCIDENTES BANCOLOMBIA"/>
      <sheetName val="OC BANCOLOMBIA"/>
      <sheetName val="PAPELERIA"/>
      <sheetName val="TIPOLOGIA"/>
      <sheetName val="APERTURAS BBVA"/>
      <sheetName val="INCIDENTES BBVA"/>
      <sheetName val="OC BBVA"/>
      <sheetName val="APERTURAS AVAL"/>
      <sheetName val="INCIDENTES AVAL"/>
      <sheetName val="OC AVAL"/>
    </sheetNames>
    <sheetDataSet>
      <sheetData sheetId="0"/>
      <sheetData sheetId="1">
        <row r="2">
          <cell r="C2">
            <v>65960.072302</v>
          </cell>
        </row>
        <row r="3">
          <cell r="C3">
            <v>144967.87232000002</v>
          </cell>
        </row>
        <row r="4">
          <cell r="C4">
            <v>275728.78077800001</v>
          </cell>
        </row>
        <row r="5">
          <cell r="C5">
            <v>479588.87655000004</v>
          </cell>
        </row>
        <row r="6">
          <cell r="B6">
            <v>988462.96268840006</v>
          </cell>
        </row>
        <row r="10">
          <cell r="B10">
            <v>75096.394270399993</v>
          </cell>
        </row>
        <row r="11">
          <cell r="B11">
            <v>140395.6348884</v>
          </cell>
        </row>
        <row r="12">
          <cell r="B12">
            <v>196536.5258152</v>
          </cell>
        </row>
        <row r="13">
          <cell r="B13">
            <v>196536.5258152</v>
          </cell>
        </row>
        <row r="19">
          <cell r="B19">
            <v>41241.0800752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1481483" createdVersion="8" refreshedVersion="8" minRefreshableVersion="3" recordCount="3" xr:uid="{89573A03-907E-44EE-B79B-0D72F7C14122}">
  <cacheSource type="worksheet">
    <worksheetSource ref="A1:AN1048576" sheet="APERTURAS BBVA"/>
  </cacheSource>
  <cacheFields count="40">
    <cacheField name="CIUDA BASE" numFmtId="0">
      <sharedItems containsNonDate="0" containsString="0" containsBlank="1"/>
    </cacheField>
    <cacheField name="COORDINADOR" numFmtId="0">
      <sharedItems containsNonDate="0" containsBlank="1" count="2">
        <m/>
        <s v="DIEGO FERNANDO HENAO CARDONA" u="1"/>
      </sharedItems>
    </cacheField>
    <cacheField name="CENTRO DE COSTOS" numFmtId="0">
      <sharedItems containsNonDate="0" containsBlank="1" count="2">
        <m/>
        <s v="0004-0002" u="1"/>
      </sharedItems>
    </cacheField>
    <cacheField name="CODIGO DANE" numFmtId="0">
      <sharedItems containsNonDate="0" containsString="0" containsBlank="1"/>
    </cacheField>
    <cacheField name="TA" numFmtId="0">
      <sharedItems containsNonDate="0" containsString="0" containsBlank="1"/>
    </cacheField>
    <cacheField name="FO" numFmtId="0">
      <sharedItems containsNonDate="0" containsString="0" containsBlank="1"/>
    </cacheField>
    <cacheField name="FECHA ENVIO DE LISTA" numFmtId="14">
      <sharedItems containsNonDate="0" containsString="0" containsBlank="1"/>
    </cacheField>
    <cacheField name="FECHA LIMITE" numFmtId="14">
      <sharedItems containsNonDate="0" containsString="0" containsBlank="1"/>
    </cacheField>
    <cacheField name="FECHA PROGRAMADA" numFmtId="14">
      <sharedItems containsNonDate="0" containsString="0" containsBlank="1"/>
    </cacheField>
    <cacheField name="FECHA DE INICIO" numFmtId="14">
      <sharedItems containsNonDate="0" containsString="0" containsBlank="1"/>
    </cacheField>
    <cacheField name="FECHA DE FIN" numFmtId="14">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NOMBRE PUNTO" numFmtId="0">
      <sharedItems containsNonDate="0" containsString="0" containsBlank="1"/>
    </cacheField>
    <cacheField name="CODIGO DEL PUNTO" numFmtId="0">
      <sharedItems containsNonDate="0" containsString="0" containsBlank="1"/>
    </cacheField>
    <cacheField name="CÓDIGO CIIU" numFmtId="0">
      <sharedItems containsNonDate="0" containsString="0" containsBlank="1"/>
    </cacheField>
    <cacheField name="RED ASOCIADA AL PUNTO" numFmtId="0">
      <sharedItems containsNonDate="0" containsString="0" containsBlank="1"/>
    </cacheField>
    <cacheField name="TIPO DE SOLICITUD" numFmtId="0">
      <sharedItems containsNonDate="0" containsString="0" containsBlank="1"/>
    </cacheField>
    <cacheField name="TIPO DE ATENCION" numFmtId="0">
      <sharedItems containsNonDate="0" containsString="0" containsBlank="1"/>
    </cacheField>
    <cacheField name="TIPO DE TRAYECTO" numFmtId="0">
      <sharedItems containsNonDate="0" containsString="0" containsBlank="1"/>
    </cacheField>
    <cacheField name="ACTIVIDAD" numFmtId="0">
      <sharedItems containsNonDate="0" containsString="0" containsBlank="1"/>
    </cacheField>
    <cacheField name="ESTADO RESULTADO DE ACTIVIDAD" numFmtId="0">
      <sharedItems containsNonDate="0" containsString="0" containsBlank="1"/>
    </cacheField>
    <cacheField name="OBSERVACIONES RESULTADO DE ACTIVIDAD " numFmtId="0">
      <sharedItems containsNonDate="0" containsString="0" containsBlank="1"/>
    </cacheField>
    <cacheField name="TÉCNICO" numFmtId="0">
      <sharedItems containsNonDate="0" containsString="0" containsBlank="1"/>
    </cacheField>
    <cacheField name="TERMINALES" numFmtId="0">
      <sharedItems containsNonDate="0" containsString="0" containsBlank="1"/>
    </cacheField>
    <cacheField name="SERIAL DATAFONOS INSTALADOS" numFmtId="0">
      <sharedItems containsNonDate="0" containsString="0" containsBlank="1"/>
    </cacheField>
    <cacheField name="SERIAL DATAFONOS RETIRADOS" numFmtId="0">
      <sharedItems containsNonDate="0" containsString="0" containsBlank="1"/>
    </cacheField>
    <cacheField name="SERIAL LECTOR INSTALADO" numFmtId="0">
      <sharedItems containsNonDate="0" containsString="0" containsBlank="1"/>
    </cacheField>
    <cacheField name=" SERIAL LECTOR RETIRADO" numFmtId="0">
      <sharedItems containsNonDate="0" containsString="0" containsBlank="1"/>
    </cacheField>
    <cacheField name="OBSERVACION ESTANDAR" numFmtId="0">
      <sharedItems containsNonDate="0" containsString="0" containsBlank="1"/>
    </cacheField>
    <cacheField name="PRIMER CAUSAL  DE INCUMPLIMIENTO" numFmtId="0">
      <sharedItems containsNonDate="0" containsString="0" containsBlank="1"/>
    </cacheField>
    <cacheField name="DIAS ACTIVIDAD FACTURABLES A LA RED" numFmtId="0">
      <sharedItems containsNonDate="0" containsString="0" containsBlank="1"/>
    </cacheField>
    <cacheField name="VALOR DIAS ACTIVIDAD FACTURABLES A LA RED" numFmtId="0">
      <sharedItems containsNonDate="0" containsString="0" containsBlank="1"/>
    </cacheField>
    <cacheField name="VALOR FACTURABLE A LA RED" numFmtId="0">
      <sharedItems containsString="0" containsBlank="1" containsNumber="1" containsInteger="1" minValue="0" maxValue="0"/>
    </cacheField>
    <cacheField name="ESTADO"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1481483" createdVersion="8" refreshedVersion="8" minRefreshableVersion="3" recordCount="221" xr:uid="{65BEB801-9DE0-45A1-9069-F1643C9C4EBE}">
  <cacheSource type="worksheet">
    <worksheetSource ref="A1:AK1048576" sheet="APERTURAS BANCOLOMBIA"/>
  </cacheSource>
  <cacheFields count="37">
    <cacheField name="CIUDAD SEDE" numFmtId="0">
      <sharedItems containsBlank="1"/>
    </cacheField>
    <cacheField name="COORDINADOR" numFmtId="0">
      <sharedItems containsBlank="1" count="7">
        <s v="DIEGO FERNANDO HENAO CARDONA"/>
        <s v="JOSE MAURICIO HERNANDEZ ROJAS"/>
        <s v="KEVIN ALEXIS CORZO BUSTOS"/>
        <s v="MIGUEL JULIÁN HERNÁNDEZ GUARÍN"/>
        <s v="JUAN SEBASTIÁN RÍOS CASTRILLÓN"/>
        <s v="WILLIAM ASDRUBAL ROZO ROZO"/>
        <m/>
      </sharedItems>
    </cacheField>
    <cacheField name="CENTRO DE COSTOS LÍNEACOM" numFmtId="0">
      <sharedItems containsBlank="1" count="8">
        <s v="0004-0003"/>
        <s v="0004-0002"/>
        <s v="0004-0001"/>
        <s v="0004-0007"/>
        <s v="0004-0008"/>
        <s v="0004-0005"/>
        <s v="0004-0004"/>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12494" maxValue="81716"/>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8-21T00:00:00" maxDate="2025-09-30T00:00:00"/>
    </cacheField>
    <cacheField name="FECHA ULTIMA ACTUALIZACION" numFmtId="14">
      <sharedItems containsNonDate="0" containsDate="1" containsString="0" containsBlank="1" minDate="2025-09-01T00:00:00" maxDate="2025-10-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O DE ATEN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2"/>
    </cacheField>
    <cacheField name="DIA ADICIONAL" numFmtId="0">
      <sharedItems containsString="0" containsBlank="1" containsNumber="1" containsInteger="1" minValue="0" maxValue="0"/>
    </cacheField>
    <cacheField name="VALOR DIAS ACTIVIDAD FACTURABLES A LA RED" numFmtId="0">
      <sharedItems containsString="0" containsBlank="1" containsNumber="1" minValue="75096.394270399993" maxValue="988462.96268840006"/>
    </cacheField>
    <cacheField name="VALOR DIAS ACOMPAÑAMIENTO FACTURABLES" numFmtId="0">
      <sharedItems containsString="0" containsBlank="1" containsNumber="1" minValue="75096.394270399993" maxValue="196536.5258152"/>
    </cacheField>
    <cacheField name="VALOR FACTURABLE A LA RED" numFmtId="0">
      <sharedItems containsString="0" containsBlank="1" containsNumber="1" minValue="75096.394270399993" maxValue="42735835.993213952"/>
    </cacheField>
    <cacheField name="CU CB" numFmtId="0">
      <sharedItems containsNonDate="0" containsString="0" containsBlank="1"/>
    </cacheField>
    <cacheField name="COBRO ENTIDAD"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1828706" createdVersion="8" refreshedVersion="8" minRefreshableVersion="3" recordCount="2357" xr:uid="{4CCB2D7B-AFB6-485E-97FF-B5D8D0D03F99}">
  <cacheSource type="worksheet">
    <worksheetSource ref="A1:AN1048576" sheet="INCIDENTES BANCOLOMBIA"/>
  </cacheSource>
  <cacheFields count="40">
    <cacheField name="CIUDAD SEDE" numFmtId="0">
      <sharedItems containsBlank="1"/>
    </cacheField>
    <cacheField name="COORDINADOR" numFmtId="0">
      <sharedItems containsBlank="1" count="8">
        <s v="WILLIAM ASDRUBAL ROZO ROZO"/>
        <s v="MIGUEL JULIÁN HERNÁNDEZ GUARÍN"/>
        <s v="DIEGO FERNANDO HENAO CARDONA"/>
        <s v="JUAN SEBASTIÁN RÍOS CASTRILLÓN"/>
        <s v="KEVIN ALEXIS CORZO BUSTOS"/>
        <s v="JOSE MAURICIO HERNANDEZ ROJAS"/>
        <m/>
        <e v="#N/A" u="1"/>
      </sharedItems>
    </cacheField>
    <cacheField name="CENTRO DE COSTOS LÍNEACOM" numFmtId="0">
      <sharedItems containsBlank="1" count="8">
        <s v="0004-0004"/>
        <s v="0004-0008"/>
        <s v="0004-0003"/>
        <s v="0004-0005"/>
        <s v="0004-0002"/>
        <s v="0004-0007"/>
        <s v="0004-0001"/>
        <m/>
      </sharedItems>
    </cacheField>
    <cacheField name="CÓDIGO DANE" numFmtId="0">
      <sharedItems containsString="0" containsBlank="1" containsNumber="1" containsInteger="1" minValue="5001" maxValue="97001"/>
    </cacheField>
    <cacheField name="TA/CODIGO ACTIVIDAD" numFmtId="0">
      <sharedItems containsBlank="1" containsMixedTypes="1" containsNumber="1" containsInteger="1" minValue="2634524" maxValue="2815944"/>
    </cacheField>
    <cacheField name="CODIGO CB" numFmtId="0">
      <sharedItems containsString="0" containsBlank="1" containsNumber="1" containsInteger="1" minValue="10151" maxValue="8153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8-23T11:08:00" maxDate="2025-09-30T13:19:00"/>
    </cacheField>
    <cacheField name="FECHA CIERRE DEL TICKET (DD/MM/AAAA HH:MM)" numFmtId="0">
      <sharedItems containsNonDate="0" containsDate="1" containsString="0" containsBlank="1" minDate="2025-09-01T08:08:00" maxDate="2025-09-30T17:12:0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FORMATO" numFmtId="0">
      <sharedItems containsNonDate="0" containsString="0" containsBlank="1"/>
    </cacheField>
    <cacheField name="CADENA" numFmtId="0">
      <sharedItems containsNonDate="0" containsString="0"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191315735.36050713"/>
    </cacheField>
    <cacheField name="CU CB" numFmtId="0">
      <sharedItems containsNonDate="0" containsString="0" containsBlank="1"/>
    </cacheField>
    <cacheField name="COBRO ENTIDAD"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1828706" createdVersion="8" refreshedVersion="8" minRefreshableVersion="3" recordCount="449" xr:uid="{CFB269E2-21E8-403F-AA6E-EEFE83936663}">
  <cacheSource type="worksheet">
    <worksheetSource ref="A1:AM1048576" sheet="OC BANCOLOMBIA"/>
  </cacheSource>
  <cacheFields count="39">
    <cacheField name="CIUDAD SEDE" numFmtId="0">
      <sharedItems containsBlank="1"/>
    </cacheField>
    <cacheField name="COORDINADOR" numFmtId="0">
      <sharedItems containsBlank="1" count="8">
        <s v="JOSE MAURICIO HERNANDEZ ROJAS"/>
        <s v="JUAN SEBASTIÁN RÍOS CASTRILLÓN"/>
        <s v="DIEGO FERNANDO HENAO CARDONA"/>
        <s v="KEVIN ALEXIS CORZO BUSTOS"/>
        <s v="WILLIAM ASDRUBAL ROZO ROZO"/>
        <s v="MIGUEL JULIÁN HERNÁNDEZ GUARÍN"/>
        <m/>
        <e v="#N/A" u="1"/>
      </sharedItems>
    </cacheField>
    <cacheField name="CENTRO DE COSTOS LÍNEACOM" numFmtId="0">
      <sharedItems containsBlank="1" count="8">
        <s v="0004-0001"/>
        <s v="0004-0005"/>
        <s v="0004-0003"/>
        <s v="0004-0007"/>
        <s v="0004-0004"/>
        <s v="0004-0008"/>
        <s v="0004-0002"/>
        <m/>
      </sharedItems>
    </cacheField>
    <cacheField name="CÓDIGO DANE" numFmtId="0">
      <sharedItems containsString="0" containsBlank="1" containsNumber="1" containsInteger="1" minValue="5001" maxValue="95001"/>
    </cacheField>
    <cacheField name="TA/CODIGO ACTIVIDAD" numFmtId="0">
      <sharedItems containsBlank="1" containsMixedTypes="1" containsNumber="1" containsInteger="1" minValue="2646817" maxValue="14128001"/>
    </cacheField>
    <cacheField name="CODIGO CB" numFmtId="0">
      <sharedItems containsString="0" containsBlank="1" containsNumber="1" containsInteger="1" minValue="10377" maxValue="81342"/>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25T08:00:00" maxDate="2025-10-01T16:10:00"/>
    </cacheField>
    <cacheField name="FECHA DEL CIERRE DEL TICKET (DD/MM/AAAA)" numFmtId="0">
      <sharedItems containsNonDate="0" containsDate="1" containsString="0" containsBlank="1" minDate="2025-09-01T10:13:00" maxDate="2025-09-30T16:46: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VALOR DIAS ACTIVIDAD FACTURABLES" numFmtId="0">
      <sharedItems containsString="0" containsBlank="1" containsNumber="1" minValue="41241.0800752" maxValue="988462.96268840006"/>
    </cacheField>
    <cacheField name="VALOR DIAS ACOMPAÑAMIENTO FACTURABLES" numFmtId="0">
      <sharedItems containsString="0" containsBlank="1" containsNumber="1" minValue="0" maxValue="196536.5258152"/>
    </cacheField>
    <cacheField name=" VALOR TOTAL " numFmtId="0">
      <sharedItems containsString="0" containsBlank="1" containsNumber="1" minValue="41241.0800752" maxValue="70068670.224105105"/>
    </cacheField>
    <cacheField name="CU CB"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17593" createdVersion="8" refreshedVersion="8" minRefreshableVersion="3" recordCount="1948" xr:uid="{915AD40B-6BC2-4884-B117-B211492C45DE}">
  <cacheSource type="worksheet">
    <worksheetSource ref="A1:AJ1048576" sheet="PAPELERIA"/>
  </cacheSource>
  <cacheFields count="36">
    <cacheField name="CIUDAD SEDE" numFmtId="0">
      <sharedItems containsBlank="1"/>
    </cacheField>
    <cacheField name="COORDINADOR" numFmtId="0">
      <sharedItems containsBlank="1" count="8">
        <s v="JUAN SEBASTIÁN RÍOS CASTRILLÓN"/>
        <s v="JOSE MAURICIO HERNANDEZ ROJAS"/>
        <s v="DIEGO FERNANDO HENAO CARDONA"/>
        <s v="MIGUEL JULIÁN HERNÁNDEZ GUARÍN"/>
        <s v="WILLIAM ASDRUBAL ROZO ROZO"/>
        <s v="KEVIN ALEXIS CORZO BUSTOS"/>
        <m/>
        <e v="#N/A" u="1"/>
      </sharedItems>
    </cacheField>
    <cacheField name="CENTRO DE COSTOS LÍNEACOM" numFmtId="0">
      <sharedItems containsBlank="1" count="8">
        <s v="0004-0005"/>
        <s v="0004-0001"/>
        <s v="0004-0003"/>
        <s v="0004-0008"/>
        <s v="0004-0004"/>
        <s v="0004-0007"/>
        <s v="0004-0002"/>
        <m/>
      </sharedItems>
    </cacheField>
    <cacheField name="CÓDIGO DANE" numFmtId="0">
      <sharedItems containsString="0" containsBlank="1" containsNumber="1" containsInteger="1" minValue="5001" maxValue="95001"/>
    </cacheField>
    <cacheField name="TA/CODIGO ACTIVIDAD" numFmtId="0">
      <sharedItems containsString="0" containsBlank="1" containsNumber="1" containsInteger="1" minValue="2574368" maxValue="2814003"/>
    </cacheField>
    <cacheField name="CODIGO CB" numFmtId="0">
      <sharedItems containsString="0" containsBlank="1" containsNumber="1" containsInteger="1" minValue="10042" maxValue="8151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11T08:00:00" maxDate="2025-09-30T09:58:00"/>
    </cacheField>
    <cacheField name="FECHA DEL CIERRE DEL TICKET (DD/MM/AAAA)" numFmtId="0">
      <sharedItems containsNonDate="0" containsDate="1" containsString="0" containsBlank="1" minDate="2025-09-01T08:24:00" maxDate="2025-09-30T17:05: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NonDate="0" containsString="0"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VALOR DIAS ACTIVIDAD FACTURABLES" numFmtId="0">
      <sharedItems containsString="0" containsBlank="1" containsNumber="1" minValue="35779.500569199998" maxValue="67654.12000000001"/>
    </cacheField>
    <cacheField name="VALOR DIAS ACOMPAÑAMIENTO FACTURABLES" numFmtId="0">
      <sharedItems containsString="0" containsBlank="1" containsNumber="1" containsInteger="1" minValue="0" maxValue="0"/>
    </cacheField>
    <cacheField name=" VALOR TOTAL " numFmtId="0">
      <sharedItems containsString="0" containsBlank="1" containsNumber="1" minValue="35779.500569199998" maxValue="82774116.563068315"/>
    </cacheField>
    <cacheField name="CU CB" numFmtId="0">
      <sharedItems containsNonDate="0" containsString="0" containsBlank="1"/>
    </cacheField>
    <cacheField name="ESTADO2"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17593" createdVersion="8" refreshedVersion="8" minRefreshableVersion="3" recordCount="4" xr:uid="{DD9CF916-16AE-4CE3-8E71-BA9754BAE91B}">
  <cacheSource type="worksheet">
    <worksheetSource ref="A1:AF1048576" sheet="OC BBVA"/>
  </cacheSource>
  <cacheFields count="32">
    <cacheField name="CIUDAD BASE" numFmtId="0">
      <sharedItems containsNonDate="0" containsString="0" containsBlank="1"/>
    </cacheField>
    <cacheField name="COORDINADOR" numFmtId="0">
      <sharedItems containsBlank="1" count="3">
        <e v="#N/A"/>
        <m/>
        <s v="DIEGO FERNANDO HENAO CARDONA" u="1"/>
      </sharedItems>
    </cacheField>
    <cacheField name="CENTRO DE COSTOS" numFmtId="0">
      <sharedItems containsBlank="1" count="3">
        <e v="#N/A"/>
        <m/>
        <s v="0004-0002" u="1"/>
      </sharedItems>
    </cacheField>
    <cacheField name="Codigo Dane" numFmtId="0">
      <sharedItems containsNonDate="0" containsString="0" containsBlank="1"/>
    </cacheField>
    <cacheField name="Numero de caso ARANDA" numFmtId="0">
      <sharedItems containsNonDate="0" containsString="0" containsBlank="1"/>
    </cacheField>
    <cacheField name="OC" numFmtId="0">
      <sharedItems containsNonDate="0" containsString="0" containsBlank="1"/>
    </cacheField>
    <cacheField name="CB" numFmtId="0">
      <sharedItems containsNonDate="0" containsString="0" containsBlank="1"/>
    </cacheField>
    <cacheField name="Depto" numFmtId="0">
      <sharedItems containsNonDate="0" containsString="0" containsBlank="1"/>
    </cacheField>
    <cacheField name="Ciudad" numFmtId="0">
      <sharedItems containsNonDate="0" containsString="0" containsBlank="1"/>
    </cacheField>
    <cacheField name="CB Implementado" numFmtId="0">
      <sharedItems containsNonDate="0" containsString="0" containsBlank="1"/>
    </cacheField>
    <cacheField name="Red" numFmtId="0">
      <sharedItems containsNonDate="0" containsString="0" containsBlank="1"/>
    </cacheField>
    <cacheField name="TA" numFmtId="0">
      <sharedItems containsNonDate="0" containsString="0" containsBlank="1"/>
    </cacheField>
    <cacheField name="FO" numFmtId="0">
      <sharedItems containsNonDate="0" containsString="0" containsBlank="1"/>
    </cacheField>
    <cacheField name="Fecha Asignación a Línea Comunicaciones (DD/MM/AAAA)" numFmtId="0">
      <sharedItems containsNonDate="0" containsString="0" containsBlank="1"/>
    </cacheField>
    <cacheField name="Fecha de cierre_x000a_" numFmtId="0">
      <sharedItems containsNonDate="0" containsString="0" containsBlank="1"/>
    </cacheField>
    <cacheField name="Estado" numFmtId="0">
      <sharedItems containsNonDate="0" containsString="0" containsBlank="1"/>
    </cacheField>
    <cacheField name="Área Responsable" numFmtId="0">
      <sharedItems containsNonDate="0" containsString="0" containsBlank="1"/>
    </cacheField>
    <cacheField name="Tipo de Actividad" numFmtId="0">
      <sharedItems containsNonDate="0" containsString="0" containsBlank="1"/>
    </cacheField>
    <cacheField name="Solicitud" numFmtId="0">
      <sharedItems containsNonDate="0" containsString="0" containsBlank="1"/>
    </cacheField>
    <cacheField name="Descripción" numFmtId="0">
      <sharedItems containsNonDate="0" containsString="0" containsBlank="1"/>
    </cacheField>
    <cacheField name="Forma de Atención" numFmtId="0">
      <sharedItems containsNonDate="0" containsString="0" containsBlank="1"/>
    </cacheField>
    <cacheField name="Entidad Bancaria" numFmtId="0">
      <sharedItems containsNonDate="0" containsString="0" containsBlank="1"/>
    </cacheField>
    <cacheField name="Realimentación O.T." numFmtId="0">
      <sharedItems containsNonDate="0" containsString="0" containsBlank="1"/>
    </cacheField>
    <cacheField name="Número Terminal retirada (solo cierres exitosos)" numFmtId="0">
      <sharedItems containsNonDate="0" containsString="0" containsBlank="1"/>
    </cacheField>
    <cacheField name="Tipo" numFmtId="0">
      <sharedItems containsNonDate="0" containsString="0" containsBlank="1"/>
    </cacheField>
    <cacheField name="Tipo de Trayecto" numFmtId="0">
      <sharedItems containsNonDate="0" containsString="0" containsBlank="1"/>
    </cacheField>
    <cacheField name="Dias de visita" numFmtId="0">
      <sharedItems containsNonDate="0" containsString="0" containsBlank="1"/>
    </cacheField>
    <cacheField name="Dia adicional" numFmtId="0">
      <sharedItems containsNonDate="0" containsString="0" containsBlank="1"/>
    </cacheField>
    <cacheField name="Técnico" numFmtId="0">
      <sharedItems containsNonDate="0" containsString="0" containsBlank="1"/>
    </cacheField>
    <cacheField name="VALOR DIAS ACTIVIDAD FACTURABLES A LA RED" numFmtId="0">
      <sharedItems containsString="0" containsBlank="1" containsNumber="1" minValue="479588.87655000004" maxValue="479588.87655000004"/>
    </cacheField>
    <cacheField name="VALOR DIAS ACOMPAÑAMIENTO FACTURABLES A RED" numFmtId="0">
      <sharedItems containsString="0" containsBlank="1" containsNumber="1" minValue="196536.5258152" maxValue="196536.5258152"/>
    </cacheField>
    <cacheField name="VALOR FACTURABLE A LA RED"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17593" createdVersion="8" refreshedVersion="8" minRefreshableVersion="3" recordCount="5" xr:uid="{E6539E78-9285-45BB-B51F-AC66B3411B0A}">
  <cacheSource type="worksheet">
    <worksheetSource ref="A1:AD1048576" sheet="INCIDENTES BBVA"/>
  </cacheSource>
  <cacheFields count="30">
    <cacheField name="CIUDAD SEDE" numFmtId="0">
      <sharedItems containsNonDate="0" containsString="0" containsBlank="1"/>
    </cacheField>
    <cacheField name="COORDINADOR" numFmtId="0">
      <sharedItems containsBlank="1" count="3">
        <e v="#N/A"/>
        <m/>
        <s v="DIEGO FERNANDO HENAO CARDONA" u="1"/>
      </sharedItems>
    </cacheField>
    <cacheField name="CENTRO DE COSTOS LÍNEACOM" numFmtId="0">
      <sharedItems containsBlank="1" count="3">
        <e v="#N/A"/>
        <m/>
        <s v="0004-0002" u="1"/>
      </sharedItems>
    </cacheField>
    <cacheField name="CÓDIGO DANE" numFmtId="0">
      <sharedItems containsNonDate="0" containsString="0" containsBlank="1"/>
    </cacheField>
    <cacheField name="TA/CODIGO ACTIVIDAD" numFmtId="0">
      <sharedItems containsNonDate="0" containsString="0" containsBlank="1"/>
    </cacheField>
    <cacheField name="CODIGO CB" numFmtId="0">
      <sharedItems containsNonDate="0" containsString="0" containsBlank="1"/>
    </cacheField>
    <cacheField name="ACTIVIDAD" numFmtId="0">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NOMBRE  DEL CB " numFmtId="0">
      <sharedItems containsNonDate="0" containsString="0" containsBlank="1"/>
    </cacheField>
    <cacheField name="RED" numFmtId="0">
      <sharedItems containsNonDate="0" containsString="0" containsBlank="1"/>
    </cacheField>
    <cacheField name="FO" numFmtId="0">
      <sharedItems containsNonDate="0" containsString="0" containsBlank="1"/>
    </cacheField>
    <cacheField name="FECHA ASIGNACIÓN A LÍNEA COMUNICACIONES (DD/MM/AAAA HH:MM)" numFmtId="0">
      <sharedItems containsNonDate="0" containsString="0" containsBlank="1"/>
    </cacheField>
    <cacheField name="FECHA CIERRE DEL TICKET (DD/MM/AAAA HH:MM)" numFmtId="0">
      <sharedItems containsNonDate="0" containsString="0" containsBlank="1"/>
    </cacheField>
    <cacheField name="ENTIDAD BANCARIA" numFmtId="0">
      <sharedItems containsNonDate="0" containsString="0" containsBlank="1"/>
    </cacheField>
    <cacheField name="GRUPO_FALLA" numFmtId="0">
      <sharedItems containsNonDate="0" containsString="0" containsBlank="1"/>
    </cacheField>
    <cacheField name="CATEGORÍA" numFmtId="0">
      <sharedItems containsNonDate="0" containsString="0" containsBlank="1"/>
    </cacheField>
    <cacheField name="FALLA" numFmtId="0">
      <sharedItems containsNonDate="0" containsString="0" containsBlank="1"/>
    </cacheField>
    <cacheField name="ESTADO" numFmtId="0">
      <sharedItems containsNonDate="0" containsString="0" containsBlank="1"/>
    </cacheField>
    <cacheField name="OBSERVACION" numFmtId="0">
      <sharedItems containsNonDate="0" containsString="0" containsBlank="1"/>
    </cacheField>
    <cacheField name="FORMA DE ATENCIÓN" numFmtId="0">
      <sharedItems containsNonDate="0" containsString="0" containsBlank="1"/>
    </cacheField>
    <cacheField name="TERMINAL" numFmtId="0">
      <sharedItems containsNonDate="0" containsString="0" containsBlank="1"/>
    </cacheField>
    <cacheField name="TIPIFICACION" numFmtId="0">
      <sharedItems containsNonDate="0" containsString="0" containsBlank="1"/>
    </cacheField>
    <cacheField name="TIPO DE TRAYECTO" numFmtId="0">
      <sharedItems containsNonDate="0" containsString="0" containsBlank="1"/>
    </cacheField>
    <cacheField name="NOMBRE DEL TECNICO " numFmtId="0">
      <sharedItems containsNonDate="0" containsString="0" containsBlank="1"/>
    </cacheField>
    <cacheField name="DIAS DE VISITA" numFmtId="0">
      <sharedItems containsNonDate="0" containsString="0" containsBlank="1"/>
    </cacheField>
    <cacheField name="DIA ADICIONAL" numFmtId="0">
      <sharedItems containsNonDate="0" containsString="0" containsBlank="1"/>
    </cacheField>
    <cacheField name="VALOR DIAS ACTIVIDAD FACTURABLES A LA RED" numFmtId="0">
      <sharedItems containsString="0" containsBlank="1" containsNumber="1" minValue="479588.87655000004" maxValue="479588.87655000004"/>
    </cacheField>
    <cacheField name="VALOR DIAS ACOMPAÑAMIENTO FACTURABLES A RED" numFmtId="0">
      <sharedItems containsString="0" containsBlank="1" containsNumber="1" minValue="196536.5258152" maxValue="196536.5258152"/>
    </cacheField>
    <cacheField name="VALOR FACTURABLE A LA RED"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17593" createdVersion="8" refreshedVersion="8" minRefreshableVersion="3" recordCount="190" xr:uid="{1C0F5628-5FDF-4466-B82A-32AAF3236D59}">
  <cacheSource type="worksheet">
    <worksheetSource ref="A1:AH1048576" sheet="APERTURAS AVAL"/>
  </cacheSource>
  <cacheFields count="34">
    <cacheField name="CIUDAD SEDE" numFmtId="0">
      <sharedItems containsBlank="1"/>
    </cacheField>
    <cacheField name="COORDINADOR" numFmtId="0">
      <sharedItems containsBlank="1" count="7">
        <s v="MIGUEL JULIÁN HERNÁNDEZ GUARÍN"/>
        <s v="KEVIN ALEXIS CORZO BUSTOS"/>
        <s v="JUAN SEBASTIÁN RÍOS CASTRILLÓN"/>
        <s v="DIEGO FERNANDO HENAO CARDONA"/>
        <s v="WILLIAM ASDRUBAL ROZO ROZO"/>
        <s v="JOSE MAURICIO HERNANDEZ ROJAS"/>
        <m/>
      </sharedItems>
    </cacheField>
    <cacheField name="CENTRO DE COSTOS LÍNEACOM" numFmtId="0">
      <sharedItems containsBlank="1" count="8">
        <s v="0004-0008"/>
        <s v="0004-0007"/>
        <s v="0004-0005"/>
        <s v="0004-0003"/>
        <s v="0004-0002"/>
        <s v="0004-0004"/>
        <s v="0004-0001"/>
        <m/>
      </sharedItems>
    </cacheField>
    <cacheField name="CÓDIGO DANE" numFmtId="0">
      <sharedItems containsString="0" containsBlank="1" containsNumber="1" containsInteger="1" minValue="5001" maxValue="95015"/>
    </cacheField>
    <cacheField name="TA/CODIGO ACTIVIDAD" numFmtId="0">
      <sharedItems containsBlank="1"/>
    </cacheField>
    <cacheField name="CODIGO CB" numFmtId="0">
      <sharedItems containsString="0" containsBlank="1" containsNumber="1" containsInteger="1" minValue="16097115" maxValue="90701569"/>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14">
      <sharedItems containsNonDate="0" containsDate="1" containsString="0" containsBlank="1" minDate="2025-08-14T00:00:00" maxDate="2025-09-26T00:00:00"/>
    </cacheField>
    <cacheField name="FECHA ULTIMA ACTUALIZACION" numFmtId="14">
      <sharedItems containsNonDate="0" containsDate="1" containsString="0" containsBlank="1" minDate="2025-09-01T00:00:00" maxDate="2025-09-30T00:00:00"/>
    </cacheField>
    <cacheField name="CÓDIGO AVAL" numFmtId="0">
      <sharedItems containsString="0" containsBlank="1" containsNumber="1" containsInteger="1" minValue="7926" maxValue="9999"/>
    </cacheField>
    <cacheField name="BANCO"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TARJETA DE SEMBRADO" numFmtId="0">
      <sharedItems containsBlank="1" containsMixedTypes="1" containsNumber="1" containsInteger="1" minValue="21" maxValue="9983"/>
    </cacheField>
    <cacheField name="DIAS ACTIVIDAD FACTURABLES A LA RED" numFmtId="0">
      <sharedItems containsString="0" containsBlank="1" containsNumber="1" containsInteger="1" minValue="1" maxValue="2"/>
    </cacheField>
    <cacheField name="VALOR DIAS ACTIVIDAD FACTURABLES A LA RED" numFmtId="0">
      <sharedItems containsString="0" containsBlank="1" containsNumber="1" minValue="75096.394270399993" maxValue="988462.96268840006"/>
    </cacheField>
    <cacheField name="VALOR FACTURABLE A LA RED" numFmtId="0">
      <sharedItems containsString="0" containsBlank="1" containsNumber="1" minValue="75096.394270399993" maxValue="39272916.000503965"/>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17593" createdVersion="8" refreshedVersion="8" minRefreshableVersion="3" recordCount="65" xr:uid="{F154C940-F560-43F5-A088-9F18399A02E7}">
  <cacheSource type="worksheet">
    <worksheetSource ref="A1:AL1048576" sheet="OC AVAL"/>
  </cacheSource>
  <cacheFields count="38">
    <cacheField name="CIUDAD SEDE" numFmtId="0">
      <sharedItems containsBlank="1"/>
    </cacheField>
    <cacheField name="COORDINADOR" numFmtId="0">
      <sharedItems containsBlank="1" count="7">
        <s v="KEVIN ALEXIS CORZO BUSTOS"/>
        <s v="MIGUEL JULIÁN HERNÁNDEZ GUARÍN"/>
        <s v="JUAN SEBASTIÁN RÍOS CASTRILLÓN"/>
        <s v="WILLIAM ASDRUBAL ROZO ROZO"/>
        <s v="JOSE MAURICIO HERNANDEZ ROJAS"/>
        <s v="DIEGO FERNANDO HENAO CARDONA"/>
        <m/>
      </sharedItems>
    </cacheField>
    <cacheField name="CENTRO DE COSTOS LÍNEACOM" numFmtId="0">
      <sharedItems containsBlank="1" count="8">
        <s v="0004-0007"/>
        <s v="0004-0008"/>
        <s v="0004-0005"/>
        <s v="0004-0004"/>
        <s v="0004-0001"/>
        <s v="0004-0003"/>
        <s v="0004-0002"/>
        <m/>
      </sharedItems>
    </cacheField>
    <cacheField name="CÓDIGO DANE" numFmtId="0">
      <sharedItems containsString="0" containsBlank="1" containsNumber="1" containsInteger="1" minValue="5001" maxValue="85250"/>
    </cacheField>
    <cacheField name="TA/CODIGO ACTIVIDAD" numFmtId="0">
      <sharedItems containsBlank="1" containsMixedTypes="1" containsNumber="1" containsInteger="1" minValue="5776375" maxValue="5816494"/>
    </cacheField>
    <cacheField name="CODIGO CB" numFmtId="0">
      <sharedItems containsString="0" containsBlank="1" containsNumber="1" containsInteger="1" minValue="10273118" maxValue="9016238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19T11:36:00" maxDate="2025-09-26T17:26:00"/>
    </cacheField>
    <cacheField name="FECHA DEL CIERRE DEL TICKET (DD/MM/AAAA)" numFmtId="0">
      <sharedItems containsNonDate="0" containsDate="1" containsString="0" containsBlank="1" minDate="2025-09-02T14:14:08" maxDate="2025-09-30T17:09:00"/>
    </cacheField>
    <cacheField name="ENTIDAD BANCARIA" numFmtId="0">
      <sharedItems containsBlank="1" containsMixedTypes="1" containsNumber="1" containsInteger="1" minValue="0" maxValue="0"/>
    </cacheField>
    <cacheField name="SOLICITUD" numFmtId="0">
      <sharedItems containsBlank="1"/>
    </cacheField>
    <cacheField name="DESCRIPCIÓN" numFmtId="0">
      <sharedItems containsBlank="1"/>
    </cacheField>
    <cacheField name="FORMATO" numFmtId="0">
      <sharedItems containsNonDate="0" containsString="0" containsBlank="1"/>
    </cacheField>
    <cacheField name="CADENA" numFmtId="0">
      <sharedItems containsNonDate="0" containsString="0"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NOMBRE DEL TECNICO " numFmtId="0">
      <sharedItems containsBlank="1"/>
    </cacheField>
    <cacheField name="VALOR DIAS ACTIVIDAD FACTURABLES A LA RED" numFmtId="0">
      <sharedItems containsString="0" containsBlank="1" containsNumber="1" minValue="41241.0800752" maxValue="479588.87655000004"/>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7805089.7736691972"/>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407407" createdVersion="8" refreshedVersion="8" minRefreshableVersion="3" recordCount="285" xr:uid="{125E26B9-C934-44FB-B0C9-79C940B350CD}">
  <cacheSource type="worksheet">
    <worksheetSource ref="A1:AJ1048576" sheet="INCIDENTES AVAL"/>
  </cacheSource>
  <cacheFields count="36">
    <cacheField name="CIUDAD SEDE" numFmtId="0">
      <sharedItems containsBlank="1"/>
    </cacheField>
    <cacheField name="COORDINADOR" numFmtId="0">
      <sharedItems containsBlank="1" count="8">
        <s v="WILLIAM ASDRUBAL ROZO ROZO"/>
        <s v="DIEGO FERNANDO HENAO CARDONA"/>
        <s v="JUAN SEBASTIÁN RÍOS CASTRILLÓN"/>
        <s v="JOSE MAURICIO HERNANDEZ ROJAS"/>
        <s v="KEVIN ALEXIS CORZO BUSTOS"/>
        <s v="MIGUEL JULIÁN HERNÁNDEZ GUARÍN"/>
        <m/>
        <e v="#N/A" u="1"/>
      </sharedItems>
    </cacheField>
    <cacheField name="CENTRO DE COSTOS LÍNEACOM" numFmtId="0">
      <sharedItems containsBlank="1" count="9">
        <s v="0004-0004"/>
        <s v="0004-0003"/>
        <s v="0004-0005"/>
        <s v="0004-0001"/>
        <s v="0004-0007"/>
        <s v="0004-0008"/>
        <s v="0004-0002"/>
        <m/>
        <e v="#N/A" u="1"/>
      </sharedItems>
    </cacheField>
    <cacheField name="CÓDIGO DANE" numFmtId="0">
      <sharedItems containsString="0" containsBlank="1" containsNumber="1" containsInteger="1" minValue="5001" maxValue="86001"/>
    </cacheField>
    <cacheField name="TA/CODIGO ACTIVIDAD" numFmtId="0">
      <sharedItems containsBlank="1" containsMixedTypes="1" containsNumber="1" containsInteger="1" minValue="5775923" maxValue="13579891"/>
    </cacheField>
    <cacheField name="CODIGO CB" numFmtId="0">
      <sharedItems containsString="0" containsBlank="1" containsNumber="1" containsInteger="1" minValue="11458163" maxValue="3007051485"/>
    </cacheField>
    <cacheField name="ACTIVIDAD" numFmtId="0">
      <sharedItems containsBlank="1"/>
    </cacheField>
    <cacheField name="DEPARTAMENTO" numFmtId="0">
      <sharedItems containsBlank="1" containsMixedTypes="1" containsNumber="1" containsInteger="1" minValue="0" maxValue="0"/>
    </cacheField>
    <cacheField name="CIUDAD" numFmtId="0">
      <sharedItems containsBlank="1" containsMixedTypes="1" containsNumber="1" containsInteger="1" minValue="0" maxValue="0"/>
    </cacheField>
    <cacheField name="NOMBRE  DEL CB " numFmtId="0">
      <sharedItems containsBlank="1" containsMixedTypes="1" containsNumber="1" containsInteger="1" minValue="0" maxValue="0"/>
    </cacheField>
    <cacheField name="RED" numFmtId="0">
      <sharedItems containsBlank="1" containsMixedTypes="1" containsNumber="1" containsInteger="1" minValue="0" maxValue="0"/>
    </cacheField>
    <cacheField name="FO" numFmtId="0">
      <sharedItems containsBlank="1"/>
    </cacheField>
    <cacheField name="FECHA ASIGNACIÓN A LÍNEA COMUNICACIONES (DD/MM/AAAA HH:MM)" numFmtId="0">
      <sharedItems containsNonDate="0" containsDate="1" containsString="0" containsBlank="1" minDate="2025-08-29T08:00:00" maxDate="2025-09-30T15:52:00"/>
    </cacheField>
    <cacheField name="FECHA CIERRE DEL TICKET (DD/MM/AAAA HH:MM)" numFmtId="0">
      <sharedItems containsNonDate="0" containsDate="1" containsString="0" containsBlank="1" minDate="2025-09-01T11:50:00" maxDate="2025-09-30T17:14:00"/>
    </cacheField>
    <cacheField name="ENTIDAD BANCARIA" numFmtId="0">
      <sharedItems containsBlank="1" containsMixedTypes="1" containsNumber="1" containsInteger="1" minValue="0" maxValue="0"/>
    </cacheField>
    <cacheField name="GRUPO_FALLA" numFmtId="0">
      <sharedItems containsBlank="1"/>
    </cacheField>
    <cacheField name="CATEGORÍA" numFmtId="0">
      <sharedItems containsBlank="1"/>
    </cacheField>
    <cacheField name="FALLA" numFmtId="0">
      <sharedItems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87185953"/>
    </cacheField>
    <cacheField name="TIPIFICACION" numFmtId="0">
      <sharedItems containsBlank="1" containsMixedTypes="1" containsNumber="1" containsInteger="1" minValue="0" maxValue="0"/>
    </cacheField>
    <cacheField name="TIPO DE TRAYECTO" numFmtId="0">
      <sharedItems containsBlank="1" containsMixedTypes="1" containsNumber="1" containsInteger="1" minValue="0" maxValue="0"/>
    </cacheField>
    <cacheField name="NOMBRE DEL TECNICO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VALOR DIAS ACTIVIDAD FACTURABLES A LA RED" numFmtId="0">
      <sharedItems containsString="0" containsBlank="1" containsNumber="1" minValue="41241.0800752" maxValue="479588.87655000004"/>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479588.87655000004"/>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499432407407" createdVersion="8" refreshedVersion="8" minRefreshableVersion="3" recordCount="119" xr:uid="{C172ECF3-9EE4-480F-9045-81B914091738}">
  <cacheSource type="worksheet">
    <worksheetSource ref="D2:E122" sheet="Tablas dinámicas"/>
  </cacheSource>
  <cacheFields count="2">
    <cacheField name="NOMBRE DE CC" numFmtId="0">
      <sharedItems containsBlank="1" count="10">
        <s v="Redeban Eje Cafetero (Pereira)"/>
        <s v="Redeban Suroccidente (Cali)"/>
        <s v="Redeban Costa (Barranqullla)"/>
        <s v="Redeban Noroccidente (Medellín)"/>
        <s v="Redeban Oriente (Otros)"/>
        <s v="Redeban Santander"/>
        <s v="Redeban Centro ( Bogotá)"/>
        <m/>
        <s v="NOMBRE DE CC"/>
        <e v="#N/A"/>
      </sharedItems>
    </cacheField>
    <cacheField name="VALOR CC" numFmtId="0">
      <sharedItems containsBlank="1" containsMixedTypes="1" containsNumber="1" minValue="0" maxValue="56740009.2908112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m/>
    <x v="0"/>
    <x v="0"/>
    <m/>
    <m/>
    <m/>
    <m/>
    <m/>
    <m/>
    <m/>
    <m/>
    <m/>
    <m/>
    <m/>
    <m/>
    <m/>
    <m/>
    <m/>
    <m/>
    <m/>
    <m/>
    <m/>
    <m/>
    <m/>
    <m/>
    <m/>
    <m/>
    <m/>
    <m/>
    <m/>
    <m/>
    <m/>
    <m/>
    <m/>
    <m/>
    <m/>
    <m/>
    <m/>
    <m/>
    <m/>
  </r>
  <r>
    <m/>
    <x v="0"/>
    <x v="0"/>
    <m/>
    <m/>
    <m/>
    <m/>
    <m/>
    <m/>
    <m/>
    <m/>
    <m/>
    <m/>
    <m/>
    <m/>
    <m/>
    <m/>
    <m/>
    <m/>
    <m/>
    <m/>
    <m/>
    <m/>
    <m/>
    <m/>
    <m/>
    <m/>
    <m/>
    <m/>
    <m/>
    <m/>
    <m/>
    <m/>
    <n v="0"/>
    <m/>
    <m/>
    <m/>
    <m/>
    <m/>
    <m/>
  </r>
  <r>
    <m/>
    <x v="0"/>
    <x v="0"/>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s v="PASTO"/>
    <x v="0"/>
    <x v="0"/>
    <n v="52621"/>
    <s v="TA-25-992136"/>
    <n v="81154"/>
    <s v="APERTURA"/>
    <s v="CB CRECIMIENTO - NUEVO"/>
    <s v="NARIÑO"/>
    <s v="ROBERTO PAYAN"/>
    <s v="BARRIO EL VILLA HORIZONTE ROBERTO PAYAN"/>
    <s v="REDEBAN"/>
    <s v="FO-25-1402263"/>
    <d v="2025-08-21T00:00:00"/>
    <d v="2025-09-02T00:00:00"/>
    <s v="UNO A UNO"/>
    <s v="UNO A UNO"/>
    <s v="EJECUTADO"/>
    <s v="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
    <s v="VISITA_TÉCNICA"/>
    <s v="SIZZZ900"/>
    <s v="TIPO IV ESPECIAL"/>
    <s v="FLUVIAL"/>
    <s v="PAZ MARTINEZ RICHARD HUMBERTO"/>
    <n v="1"/>
    <n v="0"/>
    <n v="504832.64687880001"/>
    <n v="196536.5258152"/>
    <n v="504832.64687880001"/>
    <m/>
    <m/>
    <m/>
    <m/>
    <m/>
    <m/>
    <m/>
    <m/>
  </r>
  <r>
    <s v="CALI"/>
    <x v="0"/>
    <x v="0"/>
    <n v="19256"/>
    <s v="TA-25-992167"/>
    <n v="81133"/>
    <s v="APERTURA"/>
    <s v="CB CRECIMIENTO - NUEVO"/>
    <s v="CAUCA"/>
    <s v="EL TAMBO"/>
    <s v="BARRIO PLAYA RICA EL TAMBO 1"/>
    <s v="REDEBAN"/>
    <s v="FO-25-1402365"/>
    <d v="2025-08-21T00:00:00"/>
    <d v="2025-09-02T00:00:00"/>
    <s v="UNO A UNO"/>
    <s v="UNO A UNO"/>
    <s v="EJECUTADO"/>
    <s v="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
    <s v="VISITA_TÉCNICA"/>
    <s v="SIZZZ915"/>
    <s v="TIPO III"/>
    <s v="TERRESTRE"/>
    <s v="GIMBUEL LASSO LUIS GERMAN"/>
    <n v="1"/>
    <n v="0"/>
    <n v="275728.78077800001"/>
    <n v="196536.5258152"/>
    <n v="275728.78077800001"/>
    <m/>
    <m/>
    <m/>
    <m/>
    <m/>
    <m/>
    <m/>
    <m/>
  </r>
  <r>
    <s v="PASTO"/>
    <x v="0"/>
    <x v="0"/>
    <n v="52079"/>
    <s v="TA-25-1033974"/>
    <n v="81185"/>
    <s v="APERTURA"/>
    <s v="CB CRECIMIENTO - NUEVO"/>
    <s v="NARIÑO"/>
    <s v="BARBACOAS"/>
    <s v="BARRIO GUAYACAL BARBACOAS"/>
    <s v="REDEBAN"/>
    <s v="FO-25-1432981"/>
    <d v="2025-08-27T00:00:00"/>
    <d v="2025-09-02T00:00:00"/>
    <s v="UNO A UNO"/>
    <s v="UNO A UNO"/>
    <s v="EJECUTADO"/>
    <s v="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
    <s v="VISITA_TÉCNICA"/>
    <s v="FKZZZ635"/>
    <s v="TIPO IV"/>
    <s v="TERRESTRE"/>
    <s v="PAZ MARTINEZ RICHARD HUMBERTO"/>
    <n v="1"/>
    <n v="0"/>
    <n v="504832.64687880001"/>
    <n v="196536.5258152"/>
    <n v="504832.64687880001"/>
    <m/>
    <m/>
    <m/>
    <m/>
    <m/>
    <m/>
    <m/>
    <m/>
  </r>
  <r>
    <s v="PEREIRA"/>
    <x v="0"/>
    <x v="1"/>
    <n v="66001"/>
    <s v="TA-25-1033985"/>
    <n v="81241"/>
    <s v="APERTURA"/>
    <s v="CB CRECIMIENTO - NUEVO"/>
    <s v="RISARALDA"/>
    <s v="PEREIRA"/>
    <s v="BARRIO CENTRO PEREIRA 55"/>
    <s v="REDEBAN"/>
    <s v="FO-25-1433027"/>
    <d v="2025-08-27T00:00:00"/>
    <d v="2025-09-01T00:00:00"/>
    <s v="UNO A UNO"/>
    <s v="UNO A UNO"/>
    <s v="EJECUTADO"/>
    <s v="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
    <s v="VISITA_TÉCNICA"/>
    <s v="FKZZZ643"/>
    <s v="TIPO I"/>
    <s v="TERRESTRE"/>
    <s v="ARROYAVE CANO MANUEL GUILLERMO"/>
    <n v="1"/>
    <n v="0"/>
    <n v="75096.394270399993"/>
    <n v="75096.394270399993"/>
    <n v="75096.394270399993"/>
    <m/>
    <m/>
    <m/>
    <m/>
    <m/>
    <m/>
    <m/>
    <m/>
  </r>
  <r>
    <s v="MONTERIA"/>
    <x v="1"/>
    <x v="2"/>
    <n v="23001"/>
    <s v="TA-25-1033987"/>
    <n v="81212"/>
    <s v="APERTURA"/>
    <s v="CB CRECIMIENTO - NUEVO"/>
    <s v="CORDOBA"/>
    <s v="MONTERIA"/>
    <s v="BARRIO POLICARPA MONTERIA 3"/>
    <s v="REDEBAN"/>
    <s v="FO-25-1433037"/>
    <d v="2025-08-27T00:00:00"/>
    <d v="2025-09-01T00:00:00"/>
    <s v="UNO A UNO"/>
    <s v="UNO A UNO"/>
    <s v="EJECUTADO"/>
    <s v="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
    <s v="VISITA_TÉCNICA"/>
    <s v="FKZZZ646"/>
    <s v="TIPO I"/>
    <s v="TERRESTRE"/>
    <s v="CALDERA SALCEDO CARLOS JULIO"/>
    <n v="1"/>
    <n v="0"/>
    <n v="75096.394270399993"/>
    <n v="75096.394270399993"/>
    <n v="75096.394270399993"/>
    <m/>
    <m/>
    <m/>
    <m/>
    <m/>
    <m/>
    <m/>
    <m/>
  </r>
  <r>
    <s v="CALI"/>
    <x v="0"/>
    <x v="0"/>
    <n v="19809"/>
    <s v="TA-25-1033991"/>
    <n v="81252"/>
    <s v="APERTURA"/>
    <s v="CB CRECIMIENTO - NUEVO"/>
    <s v="CAUCA"/>
    <s v="TIMBIQUI"/>
    <s v="BARRIO UNION DE VIVIENDAS TIMBIQUI"/>
    <s v="REDEBAN"/>
    <s v="FO-25-1433056"/>
    <d v="2025-08-27T00:00:00"/>
    <d v="2025-09-04T00:00:00"/>
    <s v="UNO A UNO"/>
    <s v="UNO A UNO"/>
    <s v="EJECUTADO"/>
    <s v="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
    <s v="VISITA_TÉCNICA"/>
    <s v="FKZZZ649"/>
    <s v="TIPO IV ESPECIAL"/>
    <s v="AEREO"/>
    <s v="PAREDES CASTILLO DIEGO"/>
    <n v="1"/>
    <n v="0"/>
    <n v="988462.96268840006"/>
    <n v="196536.5258152"/>
    <n v="988462.96268840006"/>
    <m/>
    <m/>
    <m/>
    <m/>
    <m/>
    <m/>
    <m/>
    <m/>
  </r>
  <r>
    <s v="NEIVA"/>
    <x v="2"/>
    <x v="3"/>
    <n v="18785"/>
    <s v="TA-25-1034017"/>
    <n v="81251"/>
    <s v="APERTURA"/>
    <s v="CB CRECIMIENTO - NUEVO"/>
    <s v="CAQUETA"/>
    <s v="SOLITA"/>
    <s v="BARRIO JORDAN SOLITA"/>
    <s v="REDEBAN"/>
    <s v="FO-25-1433151"/>
    <d v="2025-08-27T00:00:00"/>
    <d v="2025-09-02T00:00:00"/>
    <s v="UNO A UNO"/>
    <s v="UNO A UNO"/>
    <s v="EJECUTADO"/>
    <s v="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
    <s v="VISITA_TÉCNICA"/>
    <s v="FKZZZ665"/>
    <s v="TIPO IV"/>
    <s v="TERRESTRE"/>
    <s v="BERMUDEZ SANCHEZ JOSE NEYBER"/>
    <n v="1"/>
    <n v="0"/>
    <n v="504832.64687880001"/>
    <n v="196536.5258152"/>
    <n v="504832.64687880001"/>
    <m/>
    <m/>
    <m/>
    <m/>
    <m/>
    <m/>
    <m/>
    <m/>
  </r>
  <r>
    <s v="VILLAVICENCIO"/>
    <x v="2"/>
    <x v="3"/>
    <n v="50350"/>
    <s v="TA-25-1034022"/>
    <n v="81208"/>
    <s v="APERTURA"/>
    <s v="CB CRECIMIENTO - NUEVO"/>
    <s v="META"/>
    <s v="LA MACARENA"/>
    <s v="BARRIO CENTRO LA MACARENA 9"/>
    <s v="REDEBAN"/>
    <s v="FO-25-1433176"/>
    <d v="2025-08-27T00:00:00"/>
    <d v="2025-09-03T00:00:00"/>
    <s v="UNO A UNO"/>
    <s v="UNO A UNO"/>
    <s v="EJECUTADO"/>
    <s v="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
    <s v="VISITA_TÉCNICA"/>
    <s v="FKZZZ669"/>
    <s v="TIPO IV ESPECIAL"/>
    <s v="AEREO"/>
    <s v="ROZO JIMENEZ EDGAR ARMANDO"/>
    <n v="1"/>
    <n v="0"/>
    <n v="988462.96268840006"/>
    <n v="196536.5258152"/>
    <n v="988462.96268840006"/>
    <m/>
    <m/>
    <m/>
    <m/>
    <m/>
    <m/>
    <m/>
    <m/>
  </r>
  <r>
    <s v="BUCARAMANGA"/>
    <x v="3"/>
    <x v="4"/>
    <n v="68679"/>
    <s v="TA-25-1034026"/>
    <n v="81247"/>
    <s v="APERTURA"/>
    <s v="CB CRECIMIENTO - NUEVO"/>
    <s v="SANTANDER"/>
    <s v="SAN GIL"/>
    <s v="BARRIO CIUDAD FUTURO ETAPA  3 SAN GIL"/>
    <s v="REDEBAN"/>
    <s v="FO-25-1433206"/>
    <d v="2025-08-27T00:00:00"/>
    <d v="2025-09-01T00:00:00"/>
    <s v="UNO A UNO"/>
    <s v="UNO A UNO"/>
    <s v="EJECUTADO"/>
    <s v="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
    <s v="VISITA_TÉCNICA"/>
    <s v="FKZZZ672"/>
    <s v="TIPO II"/>
    <s v="TERRESTRE"/>
    <s v="GELVEZ MOGOLLON JOSE ELISEO"/>
    <n v="1"/>
    <n v="0"/>
    <n v="163813.69572160003"/>
    <n v="140395.6348884"/>
    <n v="163813.69572160003"/>
    <m/>
    <m/>
    <m/>
    <m/>
    <m/>
    <m/>
    <m/>
    <m/>
  </r>
  <r>
    <s v="CALI"/>
    <x v="0"/>
    <x v="0"/>
    <n v="76001"/>
    <s v="TA-25-1034027"/>
    <n v="81195"/>
    <s v="APERTURA"/>
    <s v="CB CRECIMIENTO - NUEVO"/>
    <s v="VALLE DEL CAUCA"/>
    <s v="CALI"/>
    <s v="BARRIO BENAJAMIN HERRERA CALI"/>
    <s v="REDEBAN"/>
    <s v="FO-25-1433211"/>
    <d v="2025-08-27T00:00:00"/>
    <d v="2025-09-02T00:00:00"/>
    <s v="UNO A UNO"/>
    <s v="UNO A UNO"/>
    <s v="EJECUTADO"/>
    <s v="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
    <s v="VISITA_TÉCNICA"/>
    <s v="FKZZZ673"/>
    <s v="TIPO I"/>
    <s v="TERRESTRE"/>
    <s v="PAREDES CASTILLO DIEGO"/>
    <n v="1"/>
    <n v="0"/>
    <n v="75096.394270399993"/>
    <n v="75096.394270399993"/>
    <n v="75096.394270399993"/>
    <m/>
    <m/>
    <m/>
    <m/>
    <m/>
    <m/>
    <m/>
    <m/>
  </r>
  <r>
    <s v="PASTO"/>
    <x v="0"/>
    <x v="0"/>
    <n v="86568"/>
    <s v="TA-25-1034476"/>
    <n v="81229"/>
    <s v="APERTURA"/>
    <s v="CB CRECIMIENTO ALIANZA - NUEVO"/>
    <s v="PUTUMAYO"/>
    <s v="PUERTO ASIS"/>
    <s v="DISTRICOL LADY PERFUMERIA"/>
    <s v="REDEBAN"/>
    <s v="FO-25-1433932"/>
    <d v="2025-08-27T00:00:00"/>
    <d v="2025-09-02T00:00:00"/>
    <s v="AGREGADOR"/>
    <s v="DISTRICOL"/>
    <s v="EJECUTADO"/>
    <s v="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
    <s v="VISITA_TÉCNICA"/>
    <s v="FKZZZ695"/>
    <s v="TIPO IV"/>
    <s v="TERRESTRE"/>
    <s v="CASTILLO HERRERA ALEX RICARDO"/>
    <n v="1"/>
    <n v="0"/>
    <n v="504832.64687880001"/>
    <n v="196536.5258152"/>
    <n v="504832.64687880001"/>
    <m/>
    <m/>
    <m/>
    <m/>
    <m/>
    <m/>
    <m/>
    <m/>
  </r>
  <r>
    <s v="MONTERIA"/>
    <x v="1"/>
    <x v="2"/>
    <n v="5250"/>
    <s v="TA-25-1040105"/>
    <n v="81260"/>
    <s v="APERTURA"/>
    <s v="CB CRECIMIENTO ALIANZA - NUEVO"/>
    <s v="ANTIOQUIA"/>
    <s v="EL BAGRE"/>
    <s v="DISTRICOL DROGUERIA G&amp;P"/>
    <s v="REDEBAN"/>
    <s v="FO-25-1444555"/>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
    <s v="VISITA_TÉCNICA"/>
    <s v="SKZZZ566"/>
    <s v="TIPO IV"/>
    <s v="TERRESTRE"/>
    <s v="CALDERA SALCEDO CARLOS JULIO"/>
    <n v="1"/>
    <n v="0"/>
    <n v="504832.64687880001"/>
    <n v="196536.5258152"/>
    <n v="504832.64687880001"/>
    <m/>
    <m/>
    <m/>
    <m/>
    <m/>
    <m/>
    <m/>
    <m/>
  </r>
  <r>
    <s v="APARTADO"/>
    <x v="4"/>
    <x v="5"/>
    <n v="5837"/>
    <s v="TA-25-1040106"/>
    <n v="81261"/>
    <s v="APERTURA"/>
    <s v="CB CRECIMIENTO ALIANZA - NUEVO"/>
    <s v="ANTIOQUIA"/>
    <s v="TURBO"/>
    <s v="DISTRICOL VARIEDADES VIANYS"/>
    <s v="REDEBAN"/>
    <s v="FO-25-1444558"/>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7"/>
    <s v="TIPO II"/>
    <s v="TERRESTRE"/>
    <s v="SALDARRIAGA MIRANDA SANTIAGO"/>
    <n v="1"/>
    <n v="0"/>
    <n v="163813.69572160003"/>
    <n v="140395.6348884"/>
    <n v="163813.69572160003"/>
    <m/>
    <m/>
    <m/>
    <m/>
    <m/>
    <m/>
    <m/>
    <m/>
  </r>
  <r>
    <s v="MEDELLIN"/>
    <x v="4"/>
    <x v="5"/>
    <n v="5854"/>
    <s v="TA-25-1040107"/>
    <n v="81265"/>
    <s v="APERTURA"/>
    <s v="CB CRECIMIENTO ALIANZA - NUEVO"/>
    <s v="ANTIOQUIA"/>
    <s v="VALDIVIA"/>
    <s v="DISTRICOL AGROABARROTES EL 15"/>
    <s v="REDEBAN"/>
    <s v="FO-25-1444562"/>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8"/>
    <s v="TIPO III"/>
    <s v="TERRESTRE"/>
    <s v="BARRIENTOS HERNANDEZ CRISTIAN HORACIO"/>
    <n v="1"/>
    <n v="0"/>
    <n v="275728.78077800001"/>
    <n v="196536.5258152"/>
    <n v="275728.78077800001"/>
    <m/>
    <m/>
    <m/>
    <m/>
    <m/>
    <m/>
    <m/>
    <m/>
  </r>
  <r>
    <s v="MANIZALES"/>
    <x v="0"/>
    <x v="1"/>
    <n v="17614"/>
    <s v="TA-25-1040109"/>
    <n v="81263"/>
    <s v="APERTURA"/>
    <s v="CB CRECIMIENTO ALIANZA - NUEVO"/>
    <s v="CALDAS"/>
    <s v="RIOSUCIO"/>
    <s v="DISTRICOL CACHARR MIL COSAS"/>
    <s v="REDEBAN"/>
    <s v="FO-25-1444574"/>
    <d v="2025-08-29T00:00:00"/>
    <d v="2025-09-01T00:00:00"/>
    <s v="AGREGADOR"/>
    <s v="DISTRICOL"/>
    <s v="EJECUTADO"/>
    <s v="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
    <s v="VISITA_TÉCNICA"/>
    <s v="SKZZZ570"/>
    <s v="TIPO II"/>
    <s v="TERRESTRE"/>
    <s v="FRANCO CAÑAVERAL YAMID RAUL"/>
    <n v="1"/>
    <n v="0"/>
    <n v="163813.69572160003"/>
    <n v="140395.6348884"/>
    <n v="163813.69572160003"/>
    <m/>
    <m/>
    <m/>
    <m/>
    <m/>
    <m/>
    <m/>
    <m/>
  </r>
  <r>
    <s v="MANIZALES"/>
    <x v="0"/>
    <x v="1"/>
    <n v="17614"/>
    <s v="TA-25-1040111"/>
    <n v="81264"/>
    <s v="APERTURA"/>
    <s v="CB CRECIMIENTO ALIANZA - NUEVO"/>
    <s v="CALDAS"/>
    <s v="RIOSUCIO"/>
    <s v="DISTRICOL DROGUERIA PAOLA"/>
    <s v="REDEBAN"/>
    <s v="FO-25-1444579"/>
    <d v="2025-08-29T00:00:00"/>
    <d v="2025-09-02T00:00:00"/>
    <s v="AGREGADOR"/>
    <s v="DISTRICOL"/>
    <s v="EJECUTADO"/>
    <s v="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
    <s v="VISITA_TÉCNICA"/>
    <s v="SKZZZ571"/>
    <s v="TIPO II"/>
    <s v="TERRESTRE"/>
    <s v="FRANCO CAÑAVERAL YAMID RAUL"/>
    <n v="1"/>
    <n v="0"/>
    <n v="163813.69572160003"/>
    <n v="140395.6348884"/>
    <n v="163813.69572160003"/>
    <m/>
    <m/>
    <m/>
    <m/>
    <m/>
    <m/>
    <m/>
    <m/>
  </r>
  <r>
    <s v="MANIZALES"/>
    <x v="0"/>
    <x v="1"/>
    <n v="17653"/>
    <s v="TA-25-1040112"/>
    <n v="81262"/>
    <s v="APERTURA"/>
    <s v="CB CRECIMIENTO ALIANZA - NUEVO"/>
    <s v="CALDAS"/>
    <s v="SALAMINA"/>
    <s v="DISTRICOL MUL TIENDA SAN FELIX"/>
    <s v="REDEBAN"/>
    <s v="FO-25-1444582"/>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
    <s v="VISITA_TÉCNICA"/>
    <s v="SKZZZ572"/>
    <s v="TIPO II"/>
    <s v="TERRESTRE"/>
    <s v="AGUIRRE HENAO RAUL EDUARDO"/>
    <n v="1"/>
    <n v="0"/>
    <n v="163813.69572160003"/>
    <n v="140395.6348884"/>
    <n v="163813.69572160003"/>
    <m/>
    <m/>
    <m/>
    <m/>
    <m/>
    <m/>
    <m/>
    <m/>
  </r>
  <r>
    <s v="PASTO"/>
    <x v="0"/>
    <x v="0"/>
    <n v="52399"/>
    <s v="TA-25-1040113"/>
    <n v="81270"/>
    <s v="APERTURA"/>
    <s v="CB CRECIMIENTO ALIANZA - NUEVO"/>
    <s v="NARIÑO"/>
    <s v="LA UNION"/>
    <s v="DISTRICOL ARCADIA T. BELLEZA"/>
    <s v="REDEBAN"/>
    <s v="FO-25-1444586"/>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
    <s v="VISITA_TÉCNICA"/>
    <s v="SKZZZ573"/>
    <s v="TIPO III"/>
    <s v="TERRESTRE"/>
    <s v="GUERRERO RAMIREZ OSCAR DARIO"/>
    <n v="1"/>
    <n v="0"/>
    <n v="275728.78077800001"/>
    <n v="196536.5258152"/>
    <n v="275728.78077800001"/>
    <m/>
    <m/>
    <m/>
    <m/>
    <m/>
    <m/>
    <m/>
    <m/>
  </r>
  <r>
    <s v="CUCUTA"/>
    <x v="3"/>
    <x v="4"/>
    <n v="54001"/>
    <s v="TA-25-1040114"/>
    <n v="81257"/>
    <s v="APERTURA"/>
    <s v="CB CRECIMIENTO ALIANZA - NUEVO"/>
    <s v="NORTE DE SANTANDER"/>
    <s v="CUCUTA"/>
    <s v="DISTRICOL GIO CAFE"/>
    <s v="REDEBAN"/>
    <s v="FO-25-1444592"/>
    <d v="2025-08-29T00:00:00"/>
    <d v="2025-09-02T00:00:00"/>
    <s v="AGREGADOR"/>
    <s v="DISTRICOL"/>
    <s v="EJECUTADO"/>
    <s v="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
    <s v="VISITA_TÉCNICA"/>
    <s v="SKZZZ718"/>
    <s v="TIPO I"/>
    <s v="TERRESTRE"/>
    <s v="DURAN ACOSTA FRANK YONNY"/>
    <n v="1"/>
    <n v="0"/>
    <n v="75096.394270399993"/>
    <n v="75096.394270399993"/>
    <n v="75096.394270399993"/>
    <m/>
    <m/>
    <m/>
    <m/>
    <m/>
    <m/>
    <m/>
    <m/>
  </r>
  <r>
    <s v="CUCUTA"/>
    <x v="3"/>
    <x v="4"/>
    <n v="54001"/>
    <s v="TA-25-1040116"/>
    <n v="81258"/>
    <s v="APERTURA"/>
    <s v="CB CRECIMIENTO ALIANZA - NUEVO"/>
    <s v="NORTE DE SANTANDER"/>
    <s v="CUCUTA"/>
    <s v="DISTRICOL COSMETICOS JHUR"/>
    <s v="REDEBAN"/>
    <s v="FO-25-1444597"/>
    <d v="2025-08-29T00:00:00"/>
    <d v="2025-09-02T00:00:00"/>
    <s v="AGREGADOR"/>
    <s v="DISTRICOL"/>
    <s v="EJECUTADO"/>
    <s v="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
    <s v="VISITA_TÉCNICA"/>
    <s v="SKZZZ719"/>
    <s v="TIPO I"/>
    <s v="TERRESTRE"/>
    <s v="NARANJO AFANADOR RUBEN JESUS"/>
    <n v="2"/>
    <n v="0"/>
    <n v="75096.394270399993"/>
    <n v="75096.394270399993"/>
    <n v="150192.78854079999"/>
    <m/>
    <m/>
    <m/>
    <m/>
    <m/>
    <m/>
    <m/>
    <m/>
  </r>
  <r>
    <s v="CUCUTA"/>
    <x v="3"/>
    <x v="4"/>
    <n v="54001"/>
    <s v="TA-25-1040117"/>
    <n v="81259"/>
    <s v="APERTURA"/>
    <s v="CB CRECIMIENTO ALIANZA - NUEVO"/>
    <s v="NORTE DE SANTANDER"/>
    <s v="CUCUTA"/>
    <s v="DISTRICOL VARIEDADES JOSLEY"/>
    <s v="REDEBAN"/>
    <s v="FO-25-1444601"/>
    <d v="2025-08-29T00:00:00"/>
    <d v="2025-09-02T00:00:00"/>
    <s v="AGREGADOR"/>
    <s v="DISTRICOL"/>
    <s v="EJECUTADO"/>
    <s v="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
    <s v="VISITA_TÉCNICA"/>
    <s v="SKZZZ574"/>
    <s v="TIPO I"/>
    <s v="TERRESTRE"/>
    <s v="NARANJO AFANADOR RUBEN JESUS"/>
    <n v="1"/>
    <n v="0"/>
    <n v="75096.394270399993"/>
    <n v="75096.394270399993"/>
    <n v="75096.394270399993"/>
    <m/>
    <m/>
    <m/>
    <m/>
    <m/>
    <m/>
    <m/>
    <m/>
  </r>
  <r>
    <s v="CUCUTA"/>
    <x v="3"/>
    <x v="4"/>
    <n v="54206"/>
    <s v="TA-25-1040119"/>
    <n v="81255"/>
    <s v="APERTURA"/>
    <s v="CB CRECIMIENTO ALIANZA - NUEVO"/>
    <s v="NORTE DE SANTANDER"/>
    <s v="CONVENCION"/>
    <s v="DISTRICOL TIENDA LOS LLANOS"/>
    <s v="REDEBAN"/>
    <s v="FO-25-1520722"/>
    <d v="2025-08-29T00:00:00"/>
    <d v="2025-09-19T00:00:00"/>
    <s v="AGREGADOR"/>
    <s v="DISTRICOL"/>
    <s v="EJECUTADO"/>
    <s v="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
    <s v="VISITA_TÉCNICA"/>
    <s v="SKZZZ720"/>
    <s v="TIPO IV"/>
    <s v="TERRESTRE"/>
    <s v="GONZALEZ ESTUPIÑAN YEISON WALTER ANTONIO"/>
    <n v="1"/>
    <n v="0"/>
    <n v="504832.64687880001"/>
    <n v="196536.5258152"/>
    <n v="504832.64687880001"/>
    <m/>
    <m/>
    <m/>
    <m/>
    <m/>
    <m/>
    <m/>
    <m/>
  </r>
  <r>
    <s v="CUCUTA"/>
    <x v="3"/>
    <x v="4"/>
    <n v="54874"/>
    <s v="TA-25-1040123"/>
    <n v="81268"/>
    <s v="APERTURA"/>
    <s v="CB CRECIMIENTO ALIANZA - NUEVO"/>
    <s v="NORTE DE SANTANDER"/>
    <s v="VILLA DEL ROSARIO"/>
    <s v="DISTRICOL MISCELANEAGRANPARADA"/>
    <s v="REDEBAN"/>
    <s v="FO-25-1444619"/>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75"/>
    <s v="TIPO I"/>
    <s v="TERRESTRE"/>
    <s v="PACHECO BUITRAGO JAVIER ALONSO"/>
    <n v="1"/>
    <n v="0"/>
    <n v="75096.394270399993"/>
    <n v="75096.394270399993"/>
    <n v="75096.394270399993"/>
    <m/>
    <m/>
    <m/>
    <m/>
    <m/>
    <m/>
    <m/>
    <m/>
  </r>
  <r>
    <s v="CUCUTA"/>
    <x v="3"/>
    <x v="4"/>
    <n v="54874"/>
    <s v="TA-25-1040167"/>
    <n v="81269"/>
    <s v="APERTURA"/>
    <s v="CB CRECIMIENTO ALIANZA - NUEVO"/>
    <s v="NORTE DE SANTANDER"/>
    <s v="VILLA DEL ROSARIO"/>
    <s v="DISTRICOL VARIEDADMARIANAPLUS"/>
    <s v="REDEBAN"/>
    <s v="FO-25-1444686"/>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 v="VISITA_TÉCNICA"/>
    <s v="SKZZZ576"/>
    <s v="TIPO I"/>
    <s v="TERRESTRE"/>
    <s v="PACHECO BUITRAGO JAVIER ALONSO"/>
    <n v="1"/>
    <n v="0"/>
    <n v="75096.394270399993"/>
    <n v="75096.394270399993"/>
    <n v="75096.394270399993"/>
    <m/>
    <m/>
    <m/>
    <m/>
    <m/>
    <m/>
    <m/>
    <m/>
  </r>
  <r>
    <s v="SINCELEJO"/>
    <x v="1"/>
    <x v="2"/>
    <n v="70215"/>
    <s v="TA-25-1040132"/>
    <n v="81256"/>
    <s v="APERTURA"/>
    <s v="CB CRECIMIENTO ALIANZA - NUEVO"/>
    <s v="SUCRE"/>
    <s v="COROZAL"/>
    <s v="DISTRICOL G.M.A"/>
    <s v="REDEBAN"/>
    <s v="FO-25-1444642"/>
    <d v="2025-08-29T00:00:00"/>
    <d v="2025-09-02T00:00:00"/>
    <s v="AGREGADOR"/>
    <s v="DISTRICOL"/>
    <s v="EJECUTADO"/>
    <s v="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
    <s v="VISITA_TÉCNICA"/>
    <s v="SKZZZ721"/>
    <s v="TIPO II"/>
    <s v="TERRESTRE"/>
    <s v="CACERES HERNANDEZ ANDRES"/>
    <n v="1"/>
    <n v="0"/>
    <n v="163813.69572160003"/>
    <n v="140395.6348884"/>
    <n v="163813.69572160003"/>
    <m/>
    <m/>
    <m/>
    <m/>
    <m/>
    <m/>
    <m/>
    <m/>
  </r>
  <r>
    <s v="CALI"/>
    <x v="0"/>
    <x v="0"/>
    <n v="76834"/>
    <s v="TA-25-1040137"/>
    <n v="81266"/>
    <s v="APERTURA"/>
    <s v="CB CRECIMIENTO ALIANZA - NUEVO"/>
    <s v="VALLE DEL CAUCA"/>
    <s v="TULUA"/>
    <s v="DISTRICOL PAGOS Y MAX"/>
    <s v="REDEBAN"/>
    <s v="FO-25-1444654"/>
    <d v="2025-08-29T00:00:00"/>
    <d v="2025-09-01T00:00:00"/>
    <s v="AGREGADOR"/>
    <s v="DISTRICOL"/>
    <s v="EJECUTADO"/>
    <s v="29-08 PROGRAMACIÓN REALIZADA POR LA ALIANZA 1/09/2025 SE REALIZA INSTALACIÓN DE CORRESPONSAL, SE INSTALAN EQUIPOS CON PRUEBAS EXITOSAS, SE CAPACITA Y SE EVALÚA AL CLIENTE, SE INSTALA PUBLICIDAD COMPLETA, CB QUEDA OPERATIVO. USUARIO SOMOS BANCOLOMBIA ACTIVO"/>
    <s v="VISITA_TÉCNICA"/>
    <s v="SKZZZ577"/>
    <s v="TIPO II"/>
    <s v="TERRESTRE"/>
    <s v="TORRES GARCIA JENDRY JOSE"/>
    <n v="1"/>
    <n v="0"/>
    <n v="163813.69572160003"/>
    <n v="140395.6348884"/>
    <n v="163813.69572160003"/>
    <m/>
    <m/>
    <m/>
    <m/>
    <m/>
    <m/>
    <m/>
    <m/>
  </r>
  <r>
    <s v="APARTADO"/>
    <x v="4"/>
    <x v="5"/>
    <n v="5045"/>
    <s v="TA-25-1040140"/>
    <n v="81254"/>
    <s v="APERTURA"/>
    <s v="CB CRECIMIENTO ALIANZA - NUEVO"/>
    <s v="ANTIOQUIA"/>
    <s v="APARTADO"/>
    <s v="DISTRICOL SWISS LUXURY"/>
    <s v="REDEBAN"/>
    <s v="FO-25-1444664"/>
    <d v="2025-08-29T00:00:00"/>
    <d v="2025-09-03T00:00:00"/>
    <s v="AGREGADOR"/>
    <s v="DISTRICOL"/>
    <s v="EJECUTADO"/>
    <s v="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
    <s v="VISITA_TÉCNICA"/>
    <s v="SKZZZ722"/>
    <s v="TIPO I"/>
    <s v="TERRESTRE"/>
    <s v="SALDARRIAGA MIRANDA SANTIAGO"/>
    <n v="1"/>
    <n v="0"/>
    <n v="75096.394270399993"/>
    <n v="75096.394270399993"/>
    <n v="75096.394270399993"/>
    <m/>
    <m/>
    <m/>
    <m/>
    <m/>
    <m/>
    <m/>
    <m/>
  </r>
  <r>
    <s v="MEDELLIN"/>
    <x v="4"/>
    <x v="5"/>
    <n v="5360"/>
    <s v="TA-25-1040146"/>
    <n v="12494"/>
    <s v="APERTURA"/>
    <s v="DATAFONO ADICIONAL - ALIANZA"/>
    <s v="ANTIOQUIA"/>
    <s v="ITAGUI"/>
    <s v="PAGAFACIL - PLAZA MAYORISTA "/>
    <s v="REDEBAN"/>
    <s v="FO-25-1444672"/>
    <d v="2025-08-29T00:00:00"/>
    <d v="2025-09-02T00:00:00"/>
    <s v="ROBUSTO"/>
    <s v="PAGAFACIL"/>
    <s v="EJECUTADO"/>
    <s v="29-08 SE REALIZA LLAMADA AL CLIENTE, SE HABLA CON LA SRA PAULA OSPINA SE VALIDA DIRECCIÓN OK, CANAL OK, DISPONIBILIDAD TOTAL, LLAMAR EL DÍA LA INSTALACIÓN PARA CONFIRMAR VISITA - COMUNICACIÓN POR WPP 02-09 SE REALIZA INSTALACIÓN DE DAT ADICIONAL, NO SE TIENIEN LAS HERRAMIENTAS NECESARIAS PARA HACER LAS PRUEBAS SUFICIENTE, SE PREGUNTAN AL COMERCIO, Y TAMPOCO TIENEN DISPONIBLE "/>
    <s v="VISITA_TÉCNICA"/>
    <s v="SKZZZ578"/>
    <s v="TIPO I"/>
    <s v="TERRESTRE"/>
    <s v="CARDONA MOLINA BROLIN STIVEN"/>
    <n v="1"/>
    <n v="0"/>
    <n v="75096.394270399993"/>
    <n v="75096.394270399993"/>
    <n v="75096.394270399993"/>
    <m/>
    <m/>
    <m/>
    <m/>
    <m/>
    <m/>
    <m/>
    <m/>
  </r>
  <r>
    <s v="MEDELLIN"/>
    <x v="4"/>
    <x v="5"/>
    <n v="5001"/>
    <s v="TA-25-1054540"/>
    <n v="81346"/>
    <s v="APERTURA"/>
    <s v="CB CRECIMIENTO ALIANZA - NUEVO"/>
    <s v="ANTIOQUIA"/>
    <s v="MEDELLIN"/>
    <s v="PTM MEDELLLIN MINIMERCADO PA´Q"/>
    <s v="REDEBAN"/>
    <s v="FO-25-1467769"/>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2"/>
    <s v="TIPO I"/>
    <s v="TERRESTRE"/>
    <s v="CASTAÑEDA PALACIO CARLOS FELIPE"/>
    <n v="1"/>
    <n v="0"/>
    <n v="75096.394270399993"/>
    <n v="75096.394270399993"/>
    <n v="75096.394270399993"/>
    <m/>
    <m/>
    <m/>
    <m/>
    <m/>
    <m/>
    <m/>
    <m/>
  </r>
  <r>
    <s v="MEDELLIN"/>
    <x v="4"/>
    <x v="5"/>
    <n v="5001"/>
    <s v="TA-25-1054548"/>
    <n v="81344"/>
    <s v="APERTURA"/>
    <s v="CB CRECIMIENTO ALIANZA - NUEVO"/>
    <s v="ANTIOQUIA"/>
    <s v="MEDELLIN"/>
    <s v="PTM MEDELLIN MERKE FRUVER LA P"/>
    <s v="REDEBAN"/>
    <s v="FO-25-146777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
    <s v="VISITA_TÉCNICA"/>
    <s v="SMZZZ263"/>
    <s v="TIPO I"/>
    <s v="TERRESTRE"/>
    <s v="BADEL ACUÑA LUIS ALBERTO"/>
    <n v="1"/>
    <n v="0"/>
    <n v="75096.394270399993"/>
    <n v="75096.394270399993"/>
    <n v="75096.394270399993"/>
    <m/>
    <m/>
    <m/>
    <m/>
    <m/>
    <m/>
    <m/>
    <m/>
  </r>
  <r>
    <s v="MEDELLIN"/>
    <x v="4"/>
    <x v="5"/>
    <n v="5001"/>
    <s v="TA-25-1054554"/>
    <n v="81345"/>
    <s v="APERTURA"/>
    <s v="CB CRECIMIENTO ALIANZA - NUEVO"/>
    <s v="ANTIOQUIA"/>
    <s v="MEDELLIN"/>
    <s v="PTM MEDELLIN DROGUERIA TRIPLE"/>
    <s v="REDEBAN"/>
    <s v="FO-25-1467787"/>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4"/>
    <s v="TIPO I"/>
    <s v="TERRESTRE"/>
    <s v="CARDONA MOLINA BROLIN STIVEN"/>
    <n v="1"/>
    <n v="0"/>
    <n v="75096.394270399993"/>
    <n v="75096.394270399993"/>
    <n v="75096.394270399993"/>
    <m/>
    <m/>
    <m/>
    <m/>
    <m/>
    <m/>
    <m/>
    <m/>
  </r>
  <r>
    <s v="MEDELLIN"/>
    <x v="4"/>
    <x v="5"/>
    <n v="5001"/>
    <s v="TA-25-1054556"/>
    <n v="81347"/>
    <s v="APERTURA"/>
    <s v="CB CRECIMIENTO ALIANZA - NUEVO"/>
    <s v="ANTIOQUIA"/>
    <s v="MEDELLIN"/>
    <s v="PTM MEDELLIN VARIEDADES LUZ ME"/>
    <s v="REDEBAN"/>
    <s v="FO-25-1467795"/>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6"/>
    <s v="TIPO I"/>
    <s v="TERRESTRE"/>
    <s v="CASTAÑEDA PALACIO CARLOS FELIPE"/>
    <n v="1"/>
    <n v="0"/>
    <n v="75096.394270399993"/>
    <n v="75096.394270399993"/>
    <n v="75096.394270399993"/>
    <m/>
    <m/>
    <m/>
    <m/>
    <m/>
    <m/>
    <m/>
    <m/>
  </r>
  <r>
    <s v="MEDELLIN"/>
    <x v="4"/>
    <x v="5"/>
    <n v="5088"/>
    <s v="TA-25-1054559"/>
    <n v="81341"/>
    <s v="APERTURA"/>
    <s v="CB CRECIMIENTO ALIANZA - NUEVO"/>
    <s v="ANTIOQUIA"/>
    <s v="BELLO"/>
    <s v="PTM BELLO PAPELERIA GRAN AVENI"/>
    <s v="REDEBAN"/>
    <s v="FO-25-146780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
    <s v="VISITA_TÉCNICA"/>
    <s v="SMZZZ267"/>
    <s v="TIPO I"/>
    <s v="TERRESTRE"/>
    <s v="CARDONA MOLINA BROLIN STIVEN"/>
    <n v="1"/>
    <n v="0"/>
    <n v="75096.394270399993"/>
    <n v="75096.394270399993"/>
    <n v="75096.394270399993"/>
    <m/>
    <m/>
    <m/>
    <m/>
    <m/>
    <m/>
    <m/>
    <m/>
  </r>
  <r>
    <s v="MEDELLIN"/>
    <x v="4"/>
    <x v="5"/>
    <n v="5088"/>
    <s v="TA-25-1054565"/>
    <n v="81342"/>
    <s v="APERTURA"/>
    <s v="CB CRECIMIENTO ALIANZA - NUEVO"/>
    <s v="ANTIOQUIA"/>
    <s v="BELLO"/>
    <s v="PTM BELLO PECADOS GOURMET"/>
    <s v="REDEBAN"/>
    <s v="FO-25-1467813"/>
    <d v="2025-09-03T00:00:00"/>
    <d v="2025-09-04T00:00:00"/>
    <s v="AGREGADOR"/>
    <s v="COMCARD - PTM"/>
    <s v="EJECUTADO"/>
    <s v="03-09  PROGRAMACIÓN REALIZADA POR LA ALIANZA 04-09 SE REALIZA INSTALACIÓN DE CORRESPONSAL, SE INSTALAN EQUIPOS CON PRUEBAS EXITOSAS, SE CAPACITA Y SE EVALÚA AL CLIENTE, SE INSTALA PUBLICIDAD COMPLETA, CB QUEDA OPERATIVO. USUARIO SOMOS BANCOLOMBIA ACTIVO"/>
    <s v="VISITA_TÉCNICA"/>
    <s v="SMZZZ268"/>
    <s v="TIPO I"/>
    <s v="TERRESTRE"/>
    <s v="CARDONA MOLINA BROLIN STIVEN"/>
    <n v="1"/>
    <n v="0"/>
    <n v="75096.394270399993"/>
    <n v="75096.394270399993"/>
    <n v="75096.394270399993"/>
    <m/>
    <m/>
    <m/>
    <m/>
    <m/>
    <m/>
    <m/>
    <m/>
  </r>
  <r>
    <s v="MEDELLIN"/>
    <x v="4"/>
    <x v="5"/>
    <n v="5266"/>
    <s v="TA-25-1054569"/>
    <n v="81343"/>
    <s v="APERTURA"/>
    <s v="CB CRECIMIENTO ALIANZA - NUEVO"/>
    <s v="ANTIOQUIA"/>
    <s v="ENVIGADO"/>
    <s v="PTM ENVIGADO ALVARO DAVID VANE"/>
    <s v="REDEBAN"/>
    <s v="FO-25-146782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69"/>
    <s v="TIPO I"/>
    <s v="TERRESTRE"/>
    <s v="DIAZ ZABALA FRANCIS DUBAN"/>
    <n v="1"/>
    <n v="0"/>
    <n v="75096.394270399993"/>
    <n v="75096.394270399993"/>
    <n v="75096.394270399993"/>
    <m/>
    <m/>
    <m/>
    <m/>
    <m/>
    <m/>
    <m/>
    <m/>
  </r>
  <r>
    <s v="APARTADO"/>
    <x v="4"/>
    <x v="5"/>
    <n v="5837"/>
    <s v="TA-25-1054571"/>
    <n v="81325"/>
    <s v="APERTURA"/>
    <s v="CB CRECIMIENTO ALIANZA - NUEVO"/>
    <s v="ANTIOQUIA"/>
    <s v="TURBO"/>
    <s v="PTM TURBO CROGUERIA JYZA ESPEC"/>
    <s v="REDEBAN"/>
    <s v="FO-25-146783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0"/>
    <s v="TIPO II"/>
    <s v="TERRESTRE"/>
    <s v="SALDARRIAGA MIRANDA SANTIAGO"/>
    <n v="1"/>
    <n v="0"/>
    <n v="163813.69572160003"/>
    <n v="140395.6348884"/>
    <n v="163813.69572160003"/>
    <m/>
    <m/>
    <m/>
    <m/>
    <m/>
    <m/>
    <m/>
    <m/>
  </r>
  <r>
    <s v="TUNJA"/>
    <x v="3"/>
    <x v="4"/>
    <n v="15804"/>
    <s v="TA-25-1054574"/>
    <n v="81335"/>
    <s v="APERTURA"/>
    <s v="CB CRECIMIENTO ALIANZA - NUEVO"/>
    <s v="BOYACA"/>
    <s v="TIBANA"/>
    <s v="PTM TIBANA D' TODITO LA SEXTA"/>
    <s v="REDEBAN"/>
    <s v="FO-25-146783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2"/>
    <s v="TIPO II"/>
    <s v="TERRESTRE"/>
    <s v="RODRIGUEZ MURCIA YERSON IVAN"/>
    <n v="1"/>
    <n v="0"/>
    <n v="163813.69572160003"/>
    <n v="140395.6348884"/>
    <n v="163813.69572160003"/>
    <m/>
    <m/>
    <m/>
    <m/>
    <m/>
    <m/>
    <m/>
    <m/>
  </r>
  <r>
    <s v="NEIVA"/>
    <x v="2"/>
    <x v="3"/>
    <n v="18001"/>
    <s v="TA-25-1054576"/>
    <n v="81326"/>
    <s v="APERTURA"/>
    <s v="CB CRECIMIENTO ALIANZA - NUEVO"/>
    <s v="CAQUETA"/>
    <s v="FLORENCIA"/>
    <s v="PTM FLORENCIA DROGUERIA MIIA"/>
    <s v="REDEBAN"/>
    <s v="FO-25-146784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3"/>
    <s v="TIPO IV"/>
    <s v="TERRESTRE"/>
    <s v="BERMUDEZ SANCHEZ JOSE NEYBER"/>
    <n v="1"/>
    <n v="0"/>
    <n v="504832.64687880001"/>
    <n v="196536.5258152"/>
    <n v="504832.64687880001"/>
    <m/>
    <m/>
    <m/>
    <m/>
    <m/>
    <m/>
    <m/>
    <m/>
  </r>
  <r>
    <s v="BOGOTA"/>
    <x v="5"/>
    <x v="6"/>
    <n v="25754"/>
    <s v="TA-25-1054579"/>
    <n v="81337"/>
    <s v="APERTURA"/>
    <s v="CB CRECIMIENTO ALIANZA - NUEVO"/>
    <s v="CUNDINAMARCA"/>
    <s v="SOACHA"/>
    <s v="PTM SOACHA MEGAINTERNET LA PUL"/>
    <s v="REDEBAN"/>
    <s v="FO-25-146784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4"/>
    <s v="TIPO I"/>
    <s v="TERRESTRE"/>
    <s v="BUSTOS MORA DIEGO MANUEL"/>
    <n v="1"/>
    <n v="0"/>
    <n v="75096.394270399993"/>
    <n v="75096.394270399993"/>
    <n v="75096.394270399993"/>
    <m/>
    <m/>
    <m/>
    <m/>
    <m/>
    <m/>
    <m/>
    <m/>
  </r>
  <r>
    <s v="BOGOTA"/>
    <x v="5"/>
    <x v="6"/>
    <n v="25785"/>
    <s v="TA-25-1054583"/>
    <n v="81338"/>
    <s v="APERTURA"/>
    <s v="CB CRECIMIENTO ALIANZA - NUEVO"/>
    <s v="CUNDINAMARCA"/>
    <s v="TABIO"/>
    <s v="PTM TABIO SUPERMARKET LA PRIME"/>
    <s v="REDEBAN"/>
    <s v="FO-25-146785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5"/>
    <s v="TIPO II"/>
    <s v="TERRESTRE"/>
    <s v="MURCIA HERNANDEZ HARVEY IGNACIO"/>
    <n v="1"/>
    <n v="0"/>
    <n v="163813.69572160003"/>
    <n v="140395.6348884"/>
    <n v="163813.69572160003"/>
    <m/>
    <m/>
    <m/>
    <m/>
    <m/>
    <m/>
    <m/>
    <m/>
  </r>
  <r>
    <s v="NEIVA"/>
    <x v="2"/>
    <x v="3"/>
    <n v="41396"/>
    <s v="TA-25-1054585"/>
    <n v="81332"/>
    <s v="APERTURA"/>
    <s v="CB CRECIMIENTO ALIANZA - NUEVO"/>
    <s v="HUILA"/>
    <s v="LA PLATA"/>
    <s v="PTM LA PLATA SUPER REPUESTOS D"/>
    <s v="REDEBAN"/>
    <s v="FO-25-1467858"/>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76"/>
    <s v="TIPO III"/>
    <s v="TERRESTRE"/>
    <s v="DEVIA REINOSO JUAN CARLOS"/>
    <n v="1"/>
    <n v="0"/>
    <n v="275728.78077800001"/>
    <n v="196536.5258152"/>
    <n v="275728.78077800001"/>
    <m/>
    <m/>
    <m/>
    <m/>
    <m/>
    <m/>
    <m/>
    <m/>
  </r>
  <r>
    <s v="SANTA MARTA"/>
    <x v="1"/>
    <x v="2"/>
    <n v="47001"/>
    <s v="TA-25-1054588"/>
    <n v="81336"/>
    <s v="APERTURA"/>
    <s v="CB CRECIMIENTO ALIANZA - NUEVO"/>
    <s v="MAGDALENA"/>
    <s v="SANTA MARTA"/>
    <s v="PTM SANTA MARTA VARIEDADES FUT"/>
    <s v="REDEBAN"/>
    <s v="FO-25-146786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78"/>
    <s v="TIPO I"/>
    <s v="TERRESTRE"/>
    <s v="THOMAS  CAMPO SIGIFREDO SEGUNDO"/>
    <n v="1"/>
    <n v="0"/>
    <n v="75096.394270399993"/>
    <n v="75096.394270399993"/>
    <n v="75096.394270399993"/>
    <m/>
    <m/>
    <m/>
    <m/>
    <m/>
    <m/>
    <m/>
    <m/>
  </r>
  <r>
    <s v="SANTA MARTA"/>
    <x v="1"/>
    <x v="2"/>
    <n v="47030"/>
    <s v="TA-25-1054595"/>
    <n v="81306"/>
    <s v="APERTURA"/>
    <s v="CB CRECIMIENTO ALIANZA - NUEVO"/>
    <s v="MAGDALENA"/>
    <s v="ALGARROBO"/>
    <s v="PTM ALGARROBO SUPERMERCADO EL"/>
    <s v="REDEBAN"/>
    <s v="FO-25-146786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9"/>
    <s v="TIPO IV"/>
    <s v="TERRESTRE"/>
    <s v="THOMAS  CAMPO SIGIFREDO SEGUNDO"/>
    <n v="1"/>
    <n v="0"/>
    <n v="504832.64687880001"/>
    <n v="196536.5258152"/>
    <n v="504832.64687880001"/>
    <m/>
    <m/>
    <m/>
    <m/>
    <m/>
    <m/>
    <m/>
    <m/>
  </r>
  <r>
    <s v="PASTO"/>
    <x v="0"/>
    <x v="0"/>
    <n v="52385"/>
    <s v="TA-25-1054597"/>
    <n v="81331"/>
    <s v="APERTURA"/>
    <s v="CB CRECIMIENTO ALIANZA - NUEVO"/>
    <s v="NARIÑO"/>
    <s v="LA LLANADA"/>
    <s v="PTM LLANADA VARIEDADES LOREN V"/>
    <s v="REDEBAN"/>
    <s v="FO-25-146787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0"/>
    <s v="TIPO IV"/>
    <s v="TERRESTRE"/>
    <s v="CASTILLO HERRERA ALEX RICARDO"/>
    <n v="1"/>
    <n v="0"/>
    <n v="504832.64687880001"/>
    <n v="196536.5258152"/>
    <n v="504832.64687880001"/>
    <m/>
    <m/>
    <m/>
    <m/>
    <m/>
    <m/>
    <m/>
    <m/>
  </r>
  <r>
    <s v="PASTO"/>
    <x v="0"/>
    <x v="0"/>
    <n v="52838"/>
    <s v="TA-25-1054600"/>
    <n v="81339"/>
    <s v="APERTURA"/>
    <s v="CB CRECIMIENTO ALIANZA - NUEVO"/>
    <s v="NARIÑO"/>
    <s v="TUQUERRES"/>
    <s v="PTM TUQUERRES QUITO DROGUERIAS"/>
    <s v="REDEBAN"/>
    <s v="FO-25-1467878"/>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1"/>
    <s v="TIPO II"/>
    <s v="TERRESTRE"/>
    <s v="GUERRERO RAMIREZ OSCAR DARIO"/>
    <n v="1"/>
    <n v="0"/>
    <n v="163813.69572160003"/>
    <n v="140395.6348884"/>
    <n v="163813.69572160003"/>
    <m/>
    <m/>
    <m/>
    <m/>
    <m/>
    <m/>
    <m/>
    <m/>
  </r>
  <r>
    <s v="CUCUTA"/>
    <x v="3"/>
    <x v="4"/>
    <n v="54001"/>
    <s v="TA-25-1054602"/>
    <n v="81324"/>
    <s v="APERTURA"/>
    <s v="CB CRECIMIENTO ALIANZA - NUEVO"/>
    <s v="NORTE DE SANTANDER"/>
    <s v="CUCUTA"/>
    <s v="PTM CUCUTA PARKIN MOTO CENTER"/>
    <s v="REDEBAN"/>
    <s v="FO-25-146788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3"/>
    <s v="TIPO I"/>
    <s v="TERRESTRE"/>
    <s v="PACHECO BUITRAGO JAVIER ALONSO"/>
    <n v="1"/>
    <n v="0"/>
    <n v="75096.394270399993"/>
    <n v="75096.394270399993"/>
    <n v="75096.394270399993"/>
    <m/>
    <m/>
    <m/>
    <m/>
    <m/>
    <m/>
    <m/>
    <m/>
  </r>
  <r>
    <s v="CUCUTA"/>
    <x v="3"/>
    <x v="4"/>
    <n v="54001"/>
    <s v="TA-25-1054606"/>
    <n v="81322"/>
    <s v="APERTURA"/>
    <s v="CB CRECIMIENTO ALIANZA - NUEVO"/>
    <s v="NORTE DE SANTANDER"/>
    <s v="CUCUTA"/>
    <s v="PTM CUCUTA INTERNET Y PAPELERI"/>
    <s v="REDEBAN"/>
    <s v="FO-25-1467888"/>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4"/>
    <s v="TIPO I"/>
    <s v="TERRESTRE"/>
    <s v="MORA VEGA JEAMPIER"/>
    <n v="1"/>
    <n v="0"/>
    <n v="75096.394270399993"/>
    <n v="75096.394270399993"/>
    <n v="75096.394270399993"/>
    <m/>
    <m/>
    <m/>
    <m/>
    <m/>
    <m/>
    <m/>
    <m/>
  </r>
  <r>
    <s v="CUCUTA"/>
    <x v="3"/>
    <x v="4"/>
    <n v="54001"/>
    <s v="TA-25-1054624"/>
    <n v="81323"/>
    <s v="APERTURA"/>
    <s v="CB CRECIMIENTO ALIANZA - NUEVO"/>
    <s v="NORTE DE SANTANDER"/>
    <s v="CUCUTA"/>
    <s v="PTM CUCUTA DROGUERIA FARMABLUE"/>
    <s v="REDEBAN"/>
    <s v="FO-25-1467894"/>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5"/>
    <s v="TIPO I"/>
    <s v="TERRESTRE"/>
    <s v="NARANJO AFANADOR RUBEN JESUS"/>
    <n v="1"/>
    <n v="0"/>
    <n v="75096.394270399993"/>
    <n v="75096.394270399993"/>
    <n v="75096.394270399993"/>
    <m/>
    <m/>
    <m/>
    <m/>
    <m/>
    <m/>
    <m/>
    <m/>
  </r>
  <r>
    <s v="CUCUTA"/>
    <x v="3"/>
    <x v="4"/>
    <n v="54099"/>
    <s v="TA-25-1054676"/>
    <n v="81307"/>
    <s v="APERTURA"/>
    <s v="CB CRECIMIENTO ALIANZA - NUEVO"/>
    <s v="NORTE DE SANTANDER"/>
    <s v="BOCHALEMA"/>
    <s v="PTM NORTE DE SANTANDER ABASTOS"/>
    <s v="REDEBAN"/>
    <s v="FO-25-1467901"/>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86"/>
    <s v="TIPO II"/>
    <s v="TERRESTRE"/>
    <s v="PACHECO BUITRAGO JAVIER ALONSO"/>
    <n v="1"/>
    <n v="0"/>
    <n v="163813.69572160003"/>
    <n v="140395.6348884"/>
    <n v="163813.69572160003"/>
    <m/>
    <m/>
    <m/>
    <m/>
    <m/>
    <m/>
    <m/>
    <m/>
  </r>
  <r>
    <s v="BUCARAMANGA"/>
    <x v="3"/>
    <x v="4"/>
    <n v="68001"/>
    <s v="TA-25-1054754"/>
    <n v="81314"/>
    <s v="APERTURA"/>
    <s v="CB CRECIMIENTO ALIANZA - NUEVO"/>
    <s v="SANTANDER"/>
    <s v="BUCARAMANGA"/>
    <s v="PTM BUCARAMANGA SUPERMERCADO M"/>
    <s v="REDEBAN"/>
    <s v="FO-25-146791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7"/>
    <s v="TIPO I"/>
    <s v="TERRESTRE"/>
    <s v="REYES RAMIREZ DIEGO ALEXANDER"/>
    <n v="1"/>
    <n v="0"/>
    <n v="75096.394270399993"/>
    <n v="75096.394270399993"/>
    <n v="75096.394270399993"/>
    <m/>
    <m/>
    <m/>
    <m/>
    <m/>
    <m/>
    <m/>
    <m/>
  </r>
  <r>
    <s v="BUCARAMANGA"/>
    <x v="3"/>
    <x v="4"/>
    <n v="68432"/>
    <s v="TA-25-1054948"/>
    <n v="81334"/>
    <s v="APERTURA"/>
    <s v="CB CRECIMIENTO ALIANZA - NUEVO"/>
    <s v="SANTANDER"/>
    <s v="MALAGA"/>
    <s v="PTM MALAGA DISTRIBUIDORA MAYOR"/>
    <s v="REDEBAN"/>
    <s v="FO-25-146794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9"/>
    <s v="TIPO IV"/>
    <s v="TERRESTRE"/>
    <s v="MARIÑO PABON JORGE ENRIQUE"/>
    <n v="1"/>
    <n v="0"/>
    <n v="504832.64687880001"/>
    <n v="196536.5258152"/>
    <n v="504832.64687880001"/>
    <m/>
    <m/>
    <m/>
    <m/>
    <m/>
    <m/>
    <m/>
    <m/>
  </r>
  <r>
    <s v="CUCUTA"/>
    <x v="3"/>
    <x v="4"/>
    <n v="68867"/>
    <s v="TA-25-1055041"/>
    <n v="81340"/>
    <s v="APERTURA"/>
    <s v="CB CRECIMIENTO ALIANZA - NUEVO"/>
    <s v="SANTANDER"/>
    <s v="VETAS"/>
    <s v="PTM VETAS INTER.COM"/>
    <s v="REDEBAN"/>
    <s v="FO-25-1467954"/>
    <d v="2025-09-03T00:00:00"/>
    <d v="2025-09-05T00:00:00"/>
    <s v="AGREGADOR"/>
    <s v="COMCARD - PTM"/>
    <s v="EJECUTADO"/>
    <s v="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
    <s v="VISITA_TÉCNICA"/>
    <s v="SMZZZ290"/>
    <s v="TIPO IV"/>
    <s v="TERRESTRE"/>
    <s v="GONZALEZ ESTUPIÑAN YEISON WALTER ANTONIO"/>
    <n v="1"/>
    <n v="0"/>
    <n v="504832.64687880001"/>
    <n v="196536.5258152"/>
    <n v="504832.64687880001"/>
    <m/>
    <m/>
    <m/>
    <m/>
    <m/>
    <m/>
    <m/>
    <m/>
  </r>
  <r>
    <s v="IBAGUE"/>
    <x v="2"/>
    <x v="3"/>
    <n v="73001"/>
    <s v="TA-25-1055125"/>
    <n v="81329"/>
    <s v="APERTURA"/>
    <s v="CB CRECIMIENTO ALIANZA - NUEVO"/>
    <s v="TOLIMA"/>
    <s v="IBAGUE"/>
    <s v="PTM IBAGUE DISPHARMA JA PLUS"/>
    <s v="REDEBAN"/>
    <s v="FO-25-146796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1"/>
    <s v="TIPO I"/>
    <s v="TERRESTRE"/>
    <s v="BARRAGAN TAFUR EDWIN ESTEBAN"/>
    <n v="1"/>
    <n v="0"/>
    <n v="75096.394270399993"/>
    <n v="75096.394270399993"/>
    <n v="75096.394270399993"/>
    <m/>
    <m/>
    <m/>
    <m/>
    <m/>
    <m/>
    <m/>
    <m/>
  </r>
  <r>
    <s v="IBAGUE"/>
    <x v="2"/>
    <x v="3"/>
    <n v="73001"/>
    <s v="TA-25-1055203"/>
    <n v="81330"/>
    <s v="APERTURA"/>
    <s v="CB CRECIMIENTO ALIANZA - NUEVO"/>
    <s v="TOLIMA"/>
    <s v="IBAGUE"/>
    <s v="PTM IBAGUE JYV DOPRGUERIAS MON"/>
    <s v="REDEBAN"/>
    <s v="FO-25-146797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2"/>
    <s v="TIPO I"/>
    <s v="TERRESTRE"/>
    <s v="GUTIERREZ  CAMILO ANDRES"/>
    <n v="1"/>
    <n v="0"/>
    <n v="75096.394270399993"/>
    <n v="75096.394270399993"/>
    <n v="75096.394270399993"/>
    <m/>
    <m/>
    <m/>
    <m/>
    <m/>
    <m/>
    <m/>
    <m/>
  </r>
  <r>
    <s v="IBAGUE"/>
    <x v="2"/>
    <x v="3"/>
    <n v="73001"/>
    <s v="TA-25-1055292"/>
    <n v="81328"/>
    <s v="APERTURA"/>
    <s v="CB CRECIMIENTO ALIANZA - NUEVO"/>
    <s v="TOLIMA"/>
    <s v="IBAGUE"/>
    <s v="PTM IBAGUE VARIEDADES Y ACCESO"/>
    <s v="REDEBAN"/>
    <s v="FO-25-146799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3"/>
    <s v="TIPO I"/>
    <s v="TERRESTRE"/>
    <s v="GUTIERREZ  CAMILO ANDRES"/>
    <n v="1"/>
    <n v="0"/>
    <n v="75096.394270399993"/>
    <n v="75096.394270399993"/>
    <n v="75096.394270399993"/>
    <m/>
    <m/>
    <m/>
    <m/>
    <m/>
    <m/>
    <m/>
    <m/>
  </r>
  <r>
    <s v="CALI"/>
    <x v="0"/>
    <x v="0"/>
    <n v="76001"/>
    <s v="TA-25-1055365"/>
    <n v="81316"/>
    <s v="APERTURA"/>
    <s v="CB CRECIMIENTO ALIANZA - NUEVO"/>
    <s v="VALLE DEL CAUCA"/>
    <s v="CALI"/>
    <s v="PTM CALI MINIMARKET BAM BAM"/>
    <s v="REDEBAN"/>
    <s v="FO-25-146800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4"/>
    <s v="TIPO I"/>
    <s v="TERRESTRE"/>
    <s v="HERRERA MONAR GEOVANNY"/>
    <n v="1"/>
    <n v="0"/>
    <n v="75096.394270399993"/>
    <n v="75096.394270399993"/>
    <n v="75096.394270399993"/>
    <m/>
    <m/>
    <m/>
    <m/>
    <m/>
    <m/>
    <m/>
    <m/>
  </r>
  <r>
    <s v="CALI"/>
    <x v="0"/>
    <x v="0"/>
    <n v="76001"/>
    <s v="TA-25-1055511"/>
    <n v="81319"/>
    <s v="APERTURA"/>
    <s v="CB CRECIMIENTO ALIANZA - NUEVO"/>
    <s v="VALLE DEL CAUCA"/>
    <s v="CALI"/>
    <s v="PTM CALI MAXI FRUVER ALANA"/>
    <s v="REDEBAN"/>
    <s v="FO-25-146802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5"/>
    <s v="TIPO I"/>
    <s v="TERRESTRE"/>
    <s v="HERRERA MONAR GEOVANNY"/>
    <n v="1"/>
    <n v="0"/>
    <n v="75096.394270399993"/>
    <n v="75096.394270399993"/>
    <n v="75096.394270399993"/>
    <m/>
    <m/>
    <m/>
    <m/>
    <m/>
    <m/>
    <m/>
    <m/>
  </r>
  <r>
    <s v="CALI"/>
    <x v="0"/>
    <x v="0"/>
    <n v="76001"/>
    <s v="TA-25-1055602"/>
    <n v="81318"/>
    <s v="APERTURA"/>
    <s v="CB CRECIMIENTO ALIANZA - NUEVO"/>
    <s v="VALLE DEL CAUCA"/>
    <s v="CALI"/>
    <s v="PTM CALI MULTICOPIAS LA 12"/>
    <s v="REDEBAN"/>
    <s v="FO-25-146804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6"/>
    <s v="TIPO I"/>
    <s v="TERRESTRE"/>
    <s v="BOLAÑOS TABORDA JORGE ENRIQUE"/>
    <n v="1"/>
    <n v="0"/>
    <n v="75096.394270399993"/>
    <n v="75096.394270399993"/>
    <n v="75096.394270399993"/>
    <m/>
    <m/>
    <m/>
    <m/>
    <m/>
    <m/>
    <m/>
    <m/>
  </r>
  <r>
    <s v="CALI"/>
    <x v="0"/>
    <x v="0"/>
    <n v="76001"/>
    <s v="TA-25-1055700"/>
    <n v="81317"/>
    <s v="APERTURA"/>
    <s v="CB CRECIMIENTO ALIANZA - NUEVO"/>
    <s v="VALLE DEL CAUCA"/>
    <s v="CALI"/>
    <s v="PTM CALI COLMENA SIEMPRE DIVAS"/>
    <s v="REDEBAN"/>
    <s v="FO-25-146805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
    <s v="VISITA_TÉCNICA"/>
    <s v="SMZZZ298"/>
    <s v="TIPO I"/>
    <s v="TERRESTRE"/>
    <s v="BOLAÑOS TABORDA JORGE ENRIQUE"/>
    <n v="1"/>
    <n v="0"/>
    <n v="75096.394270399993"/>
    <n v="75096.394270399993"/>
    <n v="75096.394270399993"/>
    <m/>
    <m/>
    <m/>
    <m/>
    <m/>
    <m/>
    <m/>
    <m/>
  </r>
  <r>
    <s v="CALI"/>
    <x v="0"/>
    <x v="0"/>
    <n v="76001"/>
    <s v="TA-25-1055830"/>
    <n v="81320"/>
    <s v="APERTURA"/>
    <s v="CB CRECIMIENTO ALIANZA - NUEVO"/>
    <s v="VALLE DEL CAUCA"/>
    <s v="CALI"/>
    <s v="PTM CALI VARIEDADES LOS MILAGR"/>
    <s v="REDEBAN"/>
    <s v="FO-25-146807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9"/>
    <s v="TIPO I"/>
    <s v="TERRESTRE"/>
    <s v="SANCHEZ URREGO ROBINSON DAVID"/>
    <n v="1"/>
    <n v="0"/>
    <n v="75096.394270399993"/>
    <n v="75096.394270399993"/>
    <n v="75096.394270399993"/>
    <m/>
    <m/>
    <m/>
    <m/>
    <m/>
    <m/>
    <m/>
    <m/>
  </r>
  <r>
    <s v="CALI"/>
    <x v="0"/>
    <x v="0"/>
    <n v="76001"/>
    <s v="TA-25-1055986"/>
    <n v="81315"/>
    <s v="APERTURA"/>
    <s v="CB CRECIMIENTO ALIANZA - NUEVO"/>
    <s v="VALLE DEL CAUCA"/>
    <s v="CALI"/>
    <s v="PTM CALI TIENDA Y LICORES HERR"/>
    <s v="REDEBAN"/>
    <s v="FO-25-146809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0"/>
    <s v="TIPO I"/>
    <s v="TERRESTRE"/>
    <s v="TORRES GARCIA JENDRY JOSE"/>
    <n v="1"/>
    <n v="0"/>
    <n v="75096.394270399993"/>
    <n v="75096.394270399993"/>
    <n v="75096.394270399993"/>
    <m/>
    <m/>
    <m/>
    <m/>
    <m/>
    <m/>
    <m/>
    <m/>
  </r>
  <r>
    <s v="BOGOTA"/>
    <x v="5"/>
    <x v="6"/>
    <n v="11001"/>
    <s v="TA-25-1056114"/>
    <n v="81313"/>
    <s v="APERTURA"/>
    <s v="CB CRECIMIENTO ALIANZA - NUEVO"/>
    <s v="CUNDINAMARCA"/>
    <s v="BOGOTA"/>
    <s v="PTM BOGOTA CIGARRERIA EMBAJADO"/>
    <s v="REDEBAN"/>
    <s v="FO-25-1468114"/>
    <d v="2025-09-03T00:00:00"/>
    <d v="2025-09-04T00:00:00"/>
    <s v="AGREGADOR"/>
    <s v="COMCARD - PTM"/>
    <s v="EJECUTADO"/>
    <s v="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
    <s v="VISITA_TÉCNICA"/>
    <s v="SMZZZ301"/>
    <s v="TIPO I"/>
    <s v="TERRESTRE"/>
    <s v="VEGA MANRIQUE JONATAN MAURICIO"/>
    <n v="1"/>
    <n v="0"/>
    <n v="75096.394270399993"/>
    <n v="75096.394270399993"/>
    <n v="75096.394270399993"/>
    <m/>
    <m/>
    <m/>
    <m/>
    <m/>
    <m/>
    <m/>
    <m/>
  </r>
  <r>
    <s v="BOGOTA"/>
    <x v="5"/>
    <x v="6"/>
    <n v="11001"/>
    <s v="TA-25-1056313"/>
    <n v="81308"/>
    <s v="APERTURA"/>
    <s v="CB CRECIMIENTO ALIANZA - NUEVO"/>
    <s v="CUNDINAMARCA"/>
    <s v="BOGOTA"/>
    <s v="PTM BOGOTA DAVITEL COMUNICACIO"/>
    <s v="REDEBAN"/>
    <s v="FO-25-1468145"/>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2"/>
    <s v="TIPO I"/>
    <s v="TERRESTRE"/>
    <s v="ORTIZ MARTINEZ STIVEN"/>
    <n v="1"/>
    <n v="0"/>
    <n v="75096.394270399993"/>
    <n v="75096.394270399993"/>
    <n v="75096.394270399993"/>
    <m/>
    <m/>
    <m/>
    <m/>
    <m/>
    <m/>
    <m/>
    <m/>
  </r>
  <r>
    <s v="BOGOTA"/>
    <x v="5"/>
    <x v="6"/>
    <n v="11001"/>
    <s v="TA-25-1056505"/>
    <n v="81310"/>
    <s v="APERTURA"/>
    <s v="CB CRECIMIENTO ALIANZA - NUEVO"/>
    <s v="CUNDINAMARCA"/>
    <s v="BOGOTA"/>
    <s v="PTM BOGOTA PAPELERIA MI LIBERT"/>
    <s v="REDEBAN"/>
    <s v="FO-25-146816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4"/>
    <s v="TIPO I"/>
    <s v="TERRESTRE"/>
    <s v="LOZADA ROJAS CHRISTIAN ANDRES"/>
    <n v="1"/>
    <n v="0"/>
    <n v="75096.394270399993"/>
    <n v="75096.394270399993"/>
    <n v="75096.394270399993"/>
    <m/>
    <m/>
    <m/>
    <m/>
    <m/>
    <m/>
    <m/>
    <m/>
  </r>
  <r>
    <s v="BOGOTA"/>
    <x v="5"/>
    <x v="6"/>
    <n v="11001"/>
    <s v="TA-25-1056673"/>
    <n v="81311"/>
    <s v="APERTURA"/>
    <s v="CB CRECIMIENTO ALIANZA - NUEVO"/>
    <s v="CUNDINAMARCA"/>
    <s v="BOGOTA"/>
    <s v="PTM BOGOTA VARIEDADES MB"/>
    <s v="REDEBAN"/>
    <s v="FO-25-1468187"/>
    <d v="2025-09-03T00:00:00"/>
    <d v="2025-09-04T00:00:00"/>
    <s v="AGREGADOR"/>
    <s v="COMCARD - PTM"/>
    <s v="EJECUTADO"/>
    <s v="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
    <s v="VISITA_TÉCNICA"/>
    <s v="SMZZZ305"/>
    <s v="TIPO I"/>
    <s v="TERRESTRE"/>
    <s v="VEGA MANRIQUE JONATAN MAURICIO"/>
    <n v="1"/>
    <n v="0"/>
    <n v="75096.394270399993"/>
    <n v="75096.394270399993"/>
    <n v="75096.394270399993"/>
    <m/>
    <m/>
    <m/>
    <m/>
    <m/>
    <m/>
    <m/>
    <m/>
  </r>
  <r>
    <s v="BOGOTA"/>
    <x v="5"/>
    <x v="6"/>
    <n v="11001"/>
    <s v="TA-25-1056800"/>
    <n v="81309"/>
    <s v="APERTURA"/>
    <s v="CB CRECIMIENTO ALIANZA - NUEVO"/>
    <s v="CUNDINAMARCA"/>
    <s v="BOGOTA"/>
    <s v="PTM BOGOTA DROGUERIA J.R.G"/>
    <s v="REDEBAN"/>
    <s v="FO-25-146821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6"/>
    <s v="TIPO I"/>
    <s v="TERRESTRE"/>
    <s v="GALEANO SORIANO JUAN DAVID"/>
    <n v="1"/>
    <n v="0"/>
    <n v="75096.394270399993"/>
    <n v="75096.394270399993"/>
    <n v="75096.394270399993"/>
    <m/>
    <m/>
    <m/>
    <m/>
    <m/>
    <m/>
    <m/>
    <m/>
  </r>
  <r>
    <s v="BOGOTA"/>
    <x v="5"/>
    <x v="6"/>
    <n v="11001"/>
    <s v="TA-25-1056911"/>
    <n v="81312"/>
    <s v="APERTURA"/>
    <s v="CB CRECIMIENTO ALIANZA - NUEVO"/>
    <s v="CUNDINAMARCA"/>
    <s v="BOGOTA"/>
    <s v="PTM BOGOTA DROGUERIA GRAN SALU"/>
    <s v="REDEBAN"/>
    <s v="FO-25-146822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7"/>
    <s v="TIPO I"/>
    <s v="TERRESTRE"/>
    <s v="HERNANDEZ NARANJO OSCAR EDUARDO"/>
    <n v="1"/>
    <n v="0"/>
    <n v="75096.394270399993"/>
    <n v="75096.394270399993"/>
    <n v="75096.394270399993"/>
    <m/>
    <m/>
    <m/>
    <m/>
    <m/>
    <m/>
    <m/>
    <m/>
  </r>
  <r>
    <s v="MEDELLIN"/>
    <x v="4"/>
    <x v="5"/>
    <n v="5001"/>
    <s v="TA-25-1078766"/>
    <n v="81361"/>
    <s v="APERTURA"/>
    <s v="CB CRECIMIENTO ALIANZA - NUEVO"/>
    <s v="ANTIOQUIA"/>
    <s v="MEDELLIN"/>
    <s v="DISTRICOL ALUMIACEROS"/>
    <s v="REDEBAN"/>
    <s v="FO-25-14961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
    <s v="VISITA_TÉCNICA"/>
    <s v="VGZZZ801"/>
    <s v="TIPO I"/>
    <s v="TERRESTRE"/>
    <s v="CARDONA MOLINA BROLIN STIVEN"/>
    <n v="1"/>
    <n v="0"/>
    <n v="75096.394270399993"/>
    <n v="75096.394270399993"/>
    <n v="75096.394270399993"/>
    <m/>
    <m/>
    <m/>
    <m/>
    <m/>
    <m/>
    <m/>
    <m/>
  </r>
  <r>
    <s v="MEDELLIN"/>
    <x v="4"/>
    <x v="5"/>
    <n v="5321"/>
    <s v="TA-25-1078792"/>
    <n v="81357"/>
    <s v="APERTURA"/>
    <s v="CB CRECIMIENTO ALIANZA - NUEVO"/>
    <s v="ANTIOQUIA"/>
    <s v="GUATAPE"/>
    <s v="DISTRICOL AUTOSERVICIO JAIMITO"/>
    <s v="REDEBAN"/>
    <s v="FO-25-149613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2"/>
    <s v="TIPO II"/>
    <s v="TERRESTRE"/>
    <s v="PAREJA ECHAVARRIA JHON DAVID"/>
    <n v="1"/>
    <n v="0"/>
    <n v="163813.69572160003"/>
    <n v="140395.6348884"/>
    <n v="163813.69572160003"/>
    <m/>
    <m/>
    <m/>
    <m/>
    <m/>
    <m/>
    <m/>
    <m/>
  </r>
  <r>
    <s v="MEDELLIN"/>
    <x v="4"/>
    <x v="5"/>
    <n v="5664"/>
    <s v="TA-25-1078807"/>
    <n v="81349"/>
    <s v="APERTURA"/>
    <s v="CB CRECIMIENTO ALIANZA - NUEVO"/>
    <s v="ANTIOQUIA"/>
    <s v="SAN PEDRO DE LOS MILAGROS"/>
    <s v="DISTRICOL  SOLUCIONES INTEGRAL"/>
    <s v="REDEBAN"/>
    <s v="FO-25-1496147"/>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
    <s v="VISITA_TÉCNICA"/>
    <s v="VGZZZ803"/>
    <s v="TIPO II"/>
    <s v="TERRESTRE"/>
    <s v="PAREJA ECHAVARRIA JHON DAVID"/>
    <n v="1"/>
    <n v="0"/>
    <n v="163813.69572160003"/>
    <n v="140395.6348884"/>
    <n v="163813.69572160003"/>
    <m/>
    <m/>
    <m/>
    <m/>
    <m/>
    <m/>
    <m/>
    <m/>
  </r>
  <r>
    <s v="MEDELLIN"/>
    <x v="4"/>
    <x v="5"/>
    <n v="5736"/>
    <s v="TA-25-1078817"/>
    <n v="81355"/>
    <s v="APERTURA"/>
    <s v="CB CRECIMIENTO ALIANZA - NUEVO"/>
    <s v="ANTIOQUIA"/>
    <s v="SEGOVIA"/>
    <s v="DISTRICOL JOSE27BOUTIQUE"/>
    <s v="REDEBAN"/>
    <s v="FO-25-149615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4"/>
    <s v="TIPO IV"/>
    <s v="TERRESTRE"/>
    <s v="BARRIENTOS HERNANDEZ CRISTIAN HORACIO"/>
    <n v="1"/>
    <n v="0"/>
    <n v="504832.64687880001"/>
    <n v="196536.5258152"/>
    <n v="504832.64687880001"/>
    <m/>
    <m/>
    <m/>
    <m/>
    <m/>
    <m/>
    <m/>
    <m/>
  </r>
  <r>
    <s v="APARTADO"/>
    <x v="4"/>
    <x v="5"/>
    <n v="5837"/>
    <s v="TA-25-1078831"/>
    <n v="81350"/>
    <s v="APERTURA"/>
    <s v="CB CRECIMIENTO ALIANZA - NUEVO"/>
    <s v="ANTIOQUIA"/>
    <s v="TURBO"/>
    <s v="DISTRICOL ELECTRODOMESTICOS"/>
    <s v="REDEBAN"/>
    <s v="FO-25-1496168"/>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5"/>
    <s v="TIPO II"/>
    <s v="TERRESTRE"/>
    <s v="SALDARRIAGA MIRANDA SANTIAGO"/>
    <n v="1"/>
    <n v="0"/>
    <n v="163813.69572160003"/>
    <n v="140395.6348884"/>
    <n v="163813.69572160003"/>
    <m/>
    <m/>
    <m/>
    <m/>
    <m/>
    <m/>
    <m/>
    <m/>
  </r>
  <r>
    <s v="VALLEDUPAR"/>
    <x v="1"/>
    <x v="2"/>
    <n v="20001"/>
    <s v="TA-25-1078847"/>
    <n v="81359"/>
    <s v="APERTURA"/>
    <s v="CB CRECIMIENTO ALIANZA - NUEVO"/>
    <s v="CESAR"/>
    <s v="VALLEDUPAR"/>
    <s v="DISTRICOLSOLUCIONSERVICIOSPLAY"/>
    <s v="REDEBAN"/>
    <s v="FO-25-1496179"/>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6"/>
    <s v="TIPO I"/>
    <s v="TERRESTRE"/>
    <s v="MAESTRE MENGUAL EDGAR ENRIQUE"/>
    <n v="1"/>
    <n v="0"/>
    <n v="75096.394270399993"/>
    <n v="75096.394270399993"/>
    <n v="75096.394270399993"/>
    <m/>
    <m/>
    <m/>
    <m/>
    <m/>
    <m/>
    <m/>
    <m/>
  </r>
  <r>
    <s v="MONTERIA"/>
    <x v="1"/>
    <x v="2"/>
    <n v="23555"/>
    <s v="TA-25-1078859"/>
    <n v="81363"/>
    <s v="APERTURA"/>
    <s v="CB CRECIMIENTO ALIANZA - NUEVO"/>
    <s v="CORDOBA"/>
    <s v="PLANETA RICA"/>
    <s v="DISTRICOL ISHATIENDAMULTIMARCA"/>
    <s v="REDEBAN"/>
    <s v="FO-25-1496188"/>
    <d v="2025-09-08T00:00:00"/>
    <d v="2025-09-10T00:00:00"/>
    <s v="AGREGADOR"/>
    <s v="DISTRICOL"/>
    <s v="EJECUTADO"/>
    <s v="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
    <s v="VISITA_TÉCNICA"/>
    <s v="VGZZZ807"/>
    <s v="TIPO II"/>
    <s v="TERRESTRE"/>
    <s v="COGOLLO ROSSO CAMILO ANDRES"/>
    <n v="1"/>
    <n v="0"/>
    <n v="163813.69572160003"/>
    <n v="140395.6348884"/>
    <n v="163813.69572160003"/>
    <m/>
    <m/>
    <m/>
    <m/>
    <m/>
    <m/>
    <m/>
    <m/>
  </r>
  <r>
    <s v="BOGOTA"/>
    <x v="5"/>
    <x v="6"/>
    <n v="25486"/>
    <s v="TA-25-1078867"/>
    <n v="81353"/>
    <s v="APERTURA"/>
    <s v="CB CRECIMIENTO ALIANZA - NUEVO"/>
    <s v="CUNDINAMARCA"/>
    <s v="NEMOCON"/>
    <s v="DISTRICOL NEMORED"/>
    <s v="REDEBAN"/>
    <s v="FO-25-1496196"/>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8"/>
    <s v="TIPO II"/>
    <s v="TERRESTRE"/>
    <s v="LOZADA ROJAS CHRISTIAN ANDRES"/>
    <n v="1"/>
    <n v="0"/>
    <n v="163813.69572160003"/>
    <n v="140395.6348884"/>
    <n v="163813.69572160003"/>
    <m/>
    <m/>
    <m/>
    <m/>
    <m/>
    <m/>
    <m/>
    <m/>
  </r>
  <r>
    <s v="BOGOTA"/>
    <x v="5"/>
    <x v="6"/>
    <n v="25797"/>
    <s v="TA-25-1078883"/>
    <n v="81356"/>
    <s v="APERTURA"/>
    <s v="CB CRECIMIENTO ALIANZA - NUEVO"/>
    <s v="CUNDINAMARCA"/>
    <s v="TENA"/>
    <s v="DISTRICOL MILLANITO"/>
    <s v="REDEBAN"/>
    <s v="FO-25-149621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
    <s v="VISITA_TÉCNICA"/>
    <s v="VGZZZ809"/>
    <s v="TIPO II"/>
    <s v="TERRESTRE"/>
    <s v="BUSTOS MORA DIEGO MANUEL"/>
    <n v="1"/>
    <n v="0"/>
    <n v="163813.69572160003"/>
    <n v="140395.6348884"/>
    <n v="163813.69572160003"/>
    <m/>
    <m/>
    <m/>
    <m/>
    <m/>
    <m/>
    <m/>
    <m/>
  </r>
  <r>
    <s v="PASTO"/>
    <x v="0"/>
    <x v="0"/>
    <n v="52001"/>
    <s v="TA-25-1078896"/>
    <n v="81354"/>
    <s v="APERTURA"/>
    <s v="CB CRECIMIENTO ALIANZA - NUEVO"/>
    <s v="NARIÑO"/>
    <s v="PASTO"/>
    <s v="DISTRICOL COLFARMA Y MINIMARK"/>
    <s v="REDEBAN"/>
    <s v="FO-25-14962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0"/>
    <s v="TIPO I"/>
    <s v="TERRESTRE"/>
    <s v="PAZ MARTINEZ RICHARD HUMBERTO"/>
    <n v="1"/>
    <n v="0"/>
    <n v="75096.394270399993"/>
    <n v="75096.394270399993"/>
    <n v="75096.394270399993"/>
    <m/>
    <m/>
    <m/>
    <m/>
    <m/>
    <m/>
    <m/>
    <m/>
  </r>
  <r>
    <s v="TUNJA"/>
    <x v="3"/>
    <x v="4"/>
    <n v="68861"/>
    <s v="TA-25-1078901"/>
    <n v="81360"/>
    <s v="APERTURA"/>
    <s v="CB CRECIMIENTO ALIANZA - NUEVO"/>
    <s v="SANTANDER"/>
    <s v="VELEZ"/>
    <s v="DISTRICOL SIGMA DISTRIBUCIONE"/>
    <s v="REDEBAN"/>
    <s v="FO-25-1496236"/>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1"/>
    <s v="TIPO II"/>
    <s v="TERRESTRE"/>
    <s v="GONZALEZ GONZALEZ MARIO ALBERTO"/>
    <n v="1"/>
    <n v="0"/>
    <n v="163813.69572160003"/>
    <n v="140395.6348884"/>
    <n v="163813.69572160003"/>
    <m/>
    <m/>
    <m/>
    <m/>
    <m/>
    <m/>
    <m/>
    <m/>
  </r>
  <r>
    <s v="IBAGUE"/>
    <x v="2"/>
    <x v="3"/>
    <n v="73411"/>
    <s v="TA-25-1078902"/>
    <n v="81352"/>
    <s v="APERTURA"/>
    <s v="CB CRECIMIENTO ALIANZA - NUEVO"/>
    <s v="TOLIMA"/>
    <s v="LIBANO"/>
    <s v="DISTRICOL LUJOS AUTOS Y MOTOS"/>
    <s v="REDEBAN"/>
    <s v="FO-25-149624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2"/>
    <s v="TIPO III"/>
    <s v="TERRESTRE"/>
    <s v="GUTIERREZ  CAMILO ANDRES"/>
    <n v="1"/>
    <n v="0"/>
    <n v="275728.78077800001"/>
    <n v="196536.5258152"/>
    <n v="275728.78077800001"/>
    <m/>
    <m/>
    <m/>
    <m/>
    <m/>
    <m/>
    <m/>
    <m/>
  </r>
  <r>
    <s v="PASTO"/>
    <x v="0"/>
    <x v="0"/>
    <n v="86573"/>
    <s v="TA-25-1078904"/>
    <n v="81351"/>
    <s v="APERTURA"/>
    <s v="CB CRECIMIENTO ALIANZA - NUEVO"/>
    <s v="PUTUMAYO"/>
    <s v="PUERTO LEGUIZAMO"/>
    <s v="DISTRICOL AFROELECTRICOS SOLAR"/>
    <s v="REDEBAN"/>
    <s v="FO-25-1496262"/>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3"/>
    <s v="TIPO IV ESPECIAL"/>
    <s v="AEREO"/>
    <s v="GUERRERO RAMIREZ OSCAR DARIO"/>
    <n v="1"/>
    <n v="0"/>
    <n v="988462.96268840006"/>
    <n v="196536.5258152"/>
    <n v="988462.96268840006"/>
    <m/>
    <m/>
    <m/>
    <m/>
    <m/>
    <m/>
    <m/>
    <m/>
  </r>
  <r>
    <s v="PASTO"/>
    <x v="0"/>
    <x v="0"/>
    <n v="86865"/>
    <s v="TA-25-1078907"/>
    <n v="81358"/>
    <s v="APERTURA"/>
    <s v="CB CRECIMIENTO ALIANZA - NUEVO"/>
    <s v="PUTUMAYO"/>
    <s v="VALLE DEL GUAMUEZ"/>
    <s v="DISTRICOL LA ECONOMIA AYS"/>
    <s v="REDEBAN"/>
    <s v="FO-25-149627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4"/>
    <s v="TIPO IV"/>
    <s v="TERRESTRE"/>
    <s v="GUERRERO RAMIREZ OSCAR DARIO"/>
    <n v="1"/>
    <n v="0"/>
    <n v="504832.64687880001"/>
    <n v="196536.5258152"/>
    <n v="504832.64687880001"/>
    <m/>
    <m/>
    <m/>
    <m/>
    <m/>
    <m/>
    <m/>
    <m/>
  </r>
  <r>
    <s v="APARTADO"/>
    <x v="4"/>
    <x v="5"/>
    <n v="5045"/>
    <s v="TA-25-1078910"/>
    <n v="81348"/>
    <s v="APERTURA"/>
    <s v="CB CRECIMIENTO ALIANZA - NUEVO"/>
    <s v="ANTIOQUIA"/>
    <s v="APARTADO"/>
    <s v="DISTRICOL APARTABURGUER"/>
    <s v="REDEBAN"/>
    <s v="FO-25-1496280"/>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5"/>
    <s v="TIPO I"/>
    <s v="TERRESTRE"/>
    <s v="CASTRO HENAO DANIEL ESTEBAN"/>
    <n v="1"/>
    <n v="0"/>
    <n v="75096.394270399993"/>
    <n v="75096.394270399993"/>
    <n v="75096.394270399993"/>
    <m/>
    <m/>
    <m/>
    <m/>
    <m/>
    <m/>
    <m/>
    <m/>
  </r>
  <r>
    <s v="SANTA MARTA"/>
    <x v="1"/>
    <x v="2"/>
    <n v="47245"/>
    <s v="TA-25-1078913"/>
    <n v="66501"/>
    <s v="APERTURA"/>
    <s v="DATAFONO ADICIONAL - ALIANZA"/>
    <s v="MAGDALENA"/>
    <s v="EL BANCO"/>
    <s v="PTM EL BANCO  VARIEDADES DOMIX"/>
    <s v="REDEBAN"/>
    <s v="FO-25-1496300"/>
    <d v="2025-09-08T00:00:00"/>
    <d v="2025-09-10T00:00:00"/>
    <s v="AGREGADOR"/>
    <s v="COMCARD - PTM"/>
    <s v="EJECUTADO"/>
    <s v="08-09 PROGRAMACIÓN REALIZADA POR LA ALIANZA 10/09/2025 SE REALIZA INSTALACIÓN DE DAT ADICIONAL, PRUEBAS EXITOSAS,  CB QUEDA OPERATIVO. QUIÉN NOS ATIENDE LA VISITA NOS INDICA QUE NO TIENE CUENTA BANCOLOMBIA PARA REALIZAR PRUEBA DE DEPÓSITO Y TRANSFERENCIA"/>
    <s v="VISITA_TÉCNICA"/>
    <s v="VGZZZ816"/>
    <s v="TIPO IV"/>
    <s v="TERRESTRE"/>
    <s v="MAESTRE MENGUAL EDGAR ENRIQUE"/>
    <n v="1"/>
    <n v="0"/>
    <n v="504832.64687880001"/>
    <n v="196536.5258152"/>
    <n v="504832.64687880001"/>
    <m/>
    <m/>
    <m/>
    <m/>
    <m/>
    <m/>
    <m/>
    <m/>
  </r>
  <r>
    <s v="MONTERIA"/>
    <x v="1"/>
    <x v="2"/>
    <n v="23855"/>
    <s v="TA-25-1099856"/>
    <n v="75531"/>
    <s v="APERTURA"/>
    <s v="DATAFONO ADICIONAL - ALIANZA"/>
    <s v="CORDOBA"/>
    <s v="VALENCIA"/>
    <s v="PTM VALENCIA BARUEK CAFETERIA"/>
    <s v="REDEBAN"/>
    <s v="FO-25-1520432"/>
    <d v="2025-09-12T00:00:00"/>
    <d v="2025-09-17T00:00:00"/>
    <s v="AGREGADOR"/>
    <s v="COMCARD - PTM"/>
    <s v="EJECUTADO"/>
    <s v="12-09 PROGRAMACIÓN REALIZADA POR LA ALIANZA 15-09 NO ES POSIBLE REALIZAR LA ACTIVIDAD POR BLOQUEO DE LA VÍA MONTERÍA - TIERRALTA POR EL CORREGIMIENTO TRES PIEDRAS. 17/09/2025 SE REALIZA INSTALACIÓN DE CORRESPONSAL, SE INSTALAN EQUIPOS CON PRUEBAS EXITOSAS, SE CAPACITA Y SE EVALÚA AL CLIENTE, SE INSTALA PUBLICIDAD COMPLETA, CB QUEDA OPERATIVO. USUARIO SOMOS BANCOLOMBIA ACTIVO"/>
    <s v="VISITA_TÉCNICA"/>
    <s v="VJZZZ943"/>
    <s v="TIPO III"/>
    <s v="TERRESTRE"/>
    <s v="CALDERA SALCEDO CARLOS JULIO"/>
    <n v="1"/>
    <n v="0"/>
    <n v="275728.78077800001"/>
    <n v="196536.5258152"/>
    <n v="275728.78077800001"/>
    <m/>
    <m/>
    <m/>
    <m/>
    <m/>
    <m/>
    <m/>
    <m/>
  </r>
  <r>
    <s v="MEDELLIN"/>
    <x v="4"/>
    <x v="5"/>
    <n v="5001"/>
    <s v="TA-25-1099857"/>
    <n v="81488"/>
    <s v="APERTURA"/>
    <s v="CB CRECIMIENTO ALIANZA - NUEVO"/>
    <s v="ANTIOQUIA"/>
    <s v="MEDELLIN"/>
    <s v="PTM MEDELLIN REALFARMA FARMACI"/>
    <s v="REDEBAN"/>
    <s v="FO-25-152043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09"/>
    <s v="TIPO I"/>
    <s v="TERRESTRE"/>
    <s v="CARDONA MOLINA BROLIN STIVEN"/>
    <n v="1"/>
    <n v="0"/>
    <n v="75096.394270399993"/>
    <n v="75096.394270399993"/>
    <n v="75096.394270399993"/>
    <m/>
    <m/>
    <m/>
    <m/>
    <m/>
    <m/>
    <m/>
    <m/>
  </r>
  <r>
    <s v="MEDELLIN"/>
    <x v="4"/>
    <x v="5"/>
    <n v="5001"/>
    <s v="TA-25-1099862"/>
    <n v="81489"/>
    <s v="APERTURA"/>
    <s v="CB CRECIMIENTO ALIANZA - NUEVO"/>
    <s v="ANTIOQUIA"/>
    <s v="MEDELLIN"/>
    <s v="PTM MEDELLIN  TIENDA EL PRIMO"/>
    <s v="REDEBAN"/>
    <s v="FO-25-152044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0"/>
    <s v="TIPO I"/>
    <s v="TERRESTRE"/>
    <s v="CARDONA MOLINA BROLIN STIVEN"/>
    <n v="1"/>
    <n v="0"/>
    <n v="75096.394270399993"/>
    <n v="75096.394270399993"/>
    <n v="75096.394270399993"/>
    <m/>
    <m/>
    <m/>
    <m/>
    <m/>
    <m/>
    <m/>
    <m/>
  </r>
  <r>
    <s v="MEDELLIN"/>
    <x v="4"/>
    <x v="5"/>
    <n v="5088"/>
    <s v="TA-25-1099871"/>
    <n v="81486"/>
    <s v="APERTURA"/>
    <s v="CB CRECIMIENTO ALIANZA - NUEVO"/>
    <s v="ANTIOQUIA"/>
    <s v="BELLO"/>
    <s v="PTM BELLO PARIS TIENDA DE BELL"/>
    <s v="REDEBAN"/>
    <s v="FO-25-1520454"/>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1"/>
    <s v="TIPO I"/>
    <s v="TERRESTRE"/>
    <s v="ZAPATA LOPEZ EDWARD ASDRUBAL"/>
    <n v="1"/>
    <n v="0"/>
    <n v="75096.394270399993"/>
    <n v="75096.394270399993"/>
    <n v="75096.394270399993"/>
    <m/>
    <m/>
    <m/>
    <m/>
    <m/>
    <m/>
    <m/>
    <m/>
  </r>
  <r>
    <s v="MEDELLIN"/>
    <x v="4"/>
    <x v="5"/>
    <n v="5360"/>
    <s v="TA-25-1099874"/>
    <n v="81470"/>
    <s v="APERTURA"/>
    <s v="CB CRECIMIENTO ALIANZA - NUEVO"/>
    <s v="ANTIOQUIA"/>
    <s v="ITAGUI"/>
    <s v="PTM ITAGUI MERCADOS MEDUSA"/>
    <s v="REDEBAN"/>
    <s v="FO-25-152046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2"/>
    <s v="TIPO I"/>
    <s v="TERRESTRE"/>
    <s v="QUINTERO SANCHEZ JUAN SEBASTIAN"/>
    <n v="1"/>
    <n v="0"/>
    <n v="75096.394270399993"/>
    <n v="75096.394270399993"/>
    <n v="75096.394270399993"/>
    <m/>
    <m/>
    <m/>
    <m/>
    <m/>
    <m/>
    <m/>
    <m/>
  </r>
  <r>
    <s v="MEDELLIN"/>
    <x v="4"/>
    <x v="5"/>
    <n v="5360"/>
    <s v="TA-25-1099876"/>
    <n v="81471"/>
    <s v="APERTURA"/>
    <s v="CB CRECIMIENTO ALIANZA - NUEVO"/>
    <s v="ANTIOQUIA"/>
    <s v="ITAGUI"/>
    <s v="PTM ITAGUI PAPELERIA AGAPE SAN"/>
    <s v="REDEBAN"/>
    <s v="FO-25-152046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3"/>
    <s v="TIPO I"/>
    <s v="TERRESTRE"/>
    <s v="QUINTERO SANCHEZ JUAN SEBASTIAN"/>
    <n v="1"/>
    <n v="0"/>
    <n v="75096.394270399993"/>
    <n v="75096.394270399993"/>
    <n v="75096.394270399993"/>
    <m/>
    <m/>
    <m/>
    <m/>
    <m/>
    <m/>
    <m/>
    <m/>
  </r>
  <r>
    <s v="CARTAGENA"/>
    <x v="1"/>
    <x v="2"/>
    <n v="13001"/>
    <s v="TA-25-1099877"/>
    <n v="81468"/>
    <s v="APERTURA"/>
    <s v="CB CRECIMIENTO ALIANZA - NUEVO"/>
    <s v="BOLIVAR"/>
    <s v="CARTAGENA"/>
    <s v="PTM CARTAGENA REYNET CARTAGENA"/>
    <s v="REDEBAN"/>
    <s v="FO-25-152046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5"/>
    <s v="TIPO I"/>
    <s v="TERRESTRE"/>
    <s v="CANEDO HERRERA ALEXANDER"/>
    <n v="1"/>
    <n v="0"/>
    <n v="75096.394270399993"/>
    <n v="75096.394270399993"/>
    <n v="75096.394270399993"/>
    <m/>
    <m/>
    <m/>
    <m/>
    <m/>
    <m/>
    <m/>
    <m/>
  </r>
  <r>
    <s v="CALI"/>
    <x v="0"/>
    <x v="0"/>
    <n v="19001"/>
    <s v="TA-25-1099879"/>
    <n v="81483"/>
    <s v="APERTURA"/>
    <s v="CB CRECIMIENTO ALIANZA - NUEVO"/>
    <s v="CAUCA"/>
    <s v="POPAYAN"/>
    <s v="PTM POPAYAN TIENDA Y PAPELERIA"/>
    <s v="REDEBAN"/>
    <s v="FO-25-152047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7"/>
    <s v="TIPO III"/>
    <s v="TERRESTRE"/>
    <s v="GIMBUEL LASSO LUIS GERMAN"/>
    <n v="1"/>
    <n v="0"/>
    <n v="275728.78077800001"/>
    <n v="196536.5258152"/>
    <n v="275728.78077800001"/>
    <m/>
    <m/>
    <m/>
    <m/>
    <m/>
    <m/>
    <m/>
    <m/>
  </r>
  <r>
    <s v="BOGOTA"/>
    <x v="5"/>
    <x v="6"/>
    <n v="25214"/>
    <s v="TA-25-1099880"/>
    <n v="81472"/>
    <s v="APERTURA"/>
    <s v="CB CRECIMIENTO ALIANZA - NUEVO"/>
    <s v="CUNDINAMARCA"/>
    <s v="COTA"/>
    <s v="PTM COTA ROBERT YAN CASTIBLANC"/>
    <s v="REDEBAN"/>
    <s v="FO-25-15204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9"/>
    <s v="TIPO II"/>
    <s v="TERRESTRE"/>
    <s v="BUSTOS MORA DIEGO MANUEL"/>
    <n v="1"/>
    <n v="0"/>
    <n v="163813.69572160003"/>
    <n v="140395.6348884"/>
    <n v="163813.69572160003"/>
    <m/>
    <m/>
    <m/>
    <m/>
    <m/>
    <m/>
    <m/>
    <m/>
  </r>
  <r>
    <s v="BOGOTA"/>
    <x v="5"/>
    <x v="6"/>
    <n v="25473"/>
    <s v="TA-25-1099882"/>
    <n v="81478"/>
    <s v="APERTURA"/>
    <s v="CB CRECIMIENTO ALIANZA - NUEVO"/>
    <s v="CUNDINAMARCA"/>
    <s v="MOSQUERA"/>
    <s v="PTM MOSQUERA JOYA VERSATIL"/>
    <s v="REDEBAN"/>
    <s v="FO-25-152047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0"/>
    <s v="TIPO I"/>
    <s v="TERRESTRE"/>
    <s v="HERNANDEZ NARANJO OSCAR EDUARDO"/>
    <n v="1"/>
    <n v="0"/>
    <n v="75096.394270399993"/>
    <n v="75096.394270399993"/>
    <n v="75096.394270399993"/>
    <m/>
    <m/>
    <m/>
    <m/>
    <m/>
    <m/>
    <m/>
    <m/>
  </r>
  <r>
    <s v="SANTA MARTA"/>
    <x v="1"/>
    <x v="2"/>
    <n v="44430"/>
    <s v="TA-25-1099886"/>
    <n v="81477"/>
    <s v="APERTURA"/>
    <s v="CB CRECIMIENTO ALIANZA - NUEVO"/>
    <s v="LA GUAJIRA"/>
    <s v="MAICAO"/>
    <s v="PTM MAICAO TIENDA PUERTO ESTRE"/>
    <s v="REDEBAN"/>
    <s v="FO-25-1520488"/>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21"/>
    <s v="TIPO IV"/>
    <s v="TERRESTRE"/>
    <s v="THOMAS  CAMPO SIGIFREDO SEGUNDO"/>
    <n v="1"/>
    <n v="0"/>
    <n v="504832.64687880001"/>
    <n v="196536.5258152"/>
    <n v="504832.64687880001"/>
    <m/>
    <m/>
    <m/>
    <m/>
    <m/>
    <m/>
    <m/>
    <m/>
  </r>
  <r>
    <s v="PASTO"/>
    <x v="0"/>
    <x v="0"/>
    <n v="52001"/>
    <s v="TA-25-1099890"/>
    <n v="81479"/>
    <s v="APERTURA"/>
    <s v="CB CRECIMIENTO ALIANZA - NUEVO"/>
    <s v="NARIÑO"/>
    <s v="PASTO"/>
    <s v="PTM TAMASAGRA II DROGUERIA GAL"/>
    <s v="REDEBAN"/>
    <s v="FO-25-152049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2"/>
    <s v="TIPO I"/>
    <s v="TERRESTRE"/>
    <s v="CASTILLO HERRERA ALEX RICARDO"/>
    <n v="1"/>
    <n v="0"/>
    <n v="75096.394270399993"/>
    <n v="75096.394270399993"/>
    <n v="75096.394270399993"/>
    <m/>
    <m/>
    <m/>
    <m/>
    <m/>
    <m/>
    <m/>
    <m/>
  </r>
  <r>
    <s v="CUCUTA"/>
    <x v="3"/>
    <x v="4"/>
    <n v="54001"/>
    <s v="TA-25-1099893"/>
    <n v="81473"/>
    <s v="APERTURA"/>
    <s v="CB CRECIMIENTO ALIANZA - NUEVO"/>
    <s v="NORTE DE SANTANDER"/>
    <s v="CUCUTA"/>
    <s v="PTM CUCUTA TIENDA MIXTA AILINE"/>
    <s v="REDEBAN"/>
    <s v="FO-25-1520498"/>
    <d v="2025-09-12T00:00:00"/>
    <d v="2025-09-16T00:00:00"/>
    <s v="AGREGADOR"/>
    <s v="COMCARD - PTM"/>
    <s v="EJECUTADO"/>
    <s v="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
    <s v="VISITA_TÉCNICA"/>
    <s v="VJZZZ923"/>
    <s v="TIPO I"/>
    <s v="TERRESTRE"/>
    <s v="NARANJO AFANADOR RUBEN JESUS"/>
    <n v="1"/>
    <n v="0"/>
    <n v="75096.394270399993"/>
    <n v="75096.394270399993"/>
    <n v="75096.394270399993"/>
    <m/>
    <m/>
    <m/>
    <m/>
    <m/>
    <m/>
    <m/>
    <m/>
  </r>
  <r>
    <s v="CUCUTA"/>
    <x v="3"/>
    <x v="4"/>
    <n v="54001"/>
    <s v="TA-25-1099896"/>
    <n v="81474"/>
    <s v="APERTURA"/>
    <s v="CB CRECIMIENTO ALIANZA - NUEVO"/>
    <s v="NORTE DE SANTANDER"/>
    <s v="CUCUTA"/>
    <s v="PTM CUCUTA DROGUERIA NORFARSAL"/>
    <s v="REDEBAN"/>
    <s v="FO-25-152050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4"/>
    <s v="TIPO I"/>
    <s v="TERRESTRE"/>
    <s v="NARANJO AFANADOR RUBEN JESUS"/>
    <n v="1"/>
    <n v="0"/>
    <n v="75096.394270399993"/>
    <n v="75096.394270399993"/>
    <n v="75096.394270399993"/>
    <m/>
    <m/>
    <m/>
    <m/>
    <m/>
    <m/>
    <m/>
    <m/>
  </r>
  <r>
    <s v="CUCUTA"/>
    <x v="3"/>
    <x v="4"/>
    <n v="54800"/>
    <s v="TA-25-1099903"/>
    <n v="81484"/>
    <s v="APERTURA"/>
    <s v="CB CRECIMIENTO ALIANZA - NUEVO"/>
    <s v="NORTE DE SANTANDER"/>
    <s v="TEORAMA"/>
    <s v="PTM VDA SAN PABLO TEORAMA IDEA"/>
    <s v="REDEBAN"/>
    <s v="FO-25-1520516"/>
    <d v="2025-09-12T00:00:00"/>
    <d v="2025-09-24T00:00:00"/>
    <s v="AGREGADOR"/>
    <s v="COMCARD - PTM"/>
    <s v="EJECUTADO"/>
    <s v="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
    <s v="VISITA_TÉCNICA"/>
    <s v="VJZZZ925"/>
    <s v="TIPO IV"/>
    <s v="TERRESTRE"/>
    <s v="TORRES MANTILLA JOSE DANIEL"/>
    <n v="1"/>
    <n v="0"/>
    <n v="504832.64687880001"/>
    <n v="196536.5258152"/>
    <n v="504832.64687880001"/>
    <m/>
    <m/>
    <m/>
    <m/>
    <m/>
    <m/>
    <m/>
    <m/>
  </r>
  <r>
    <s v="PEREIRA"/>
    <x v="0"/>
    <x v="1"/>
    <n v="63001"/>
    <s v="TA-25-1099912"/>
    <n v="81461"/>
    <s v="APERTURA"/>
    <s v="CB CRECIMIENTO ALIANZA - NUEVO"/>
    <s v="QUINDIO"/>
    <s v="ARMENIA"/>
    <s v="PTM ARMENIA PAPELERIA  SAMY TM"/>
    <s v="REDEBAN"/>
    <s v="FO-25-152052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6"/>
    <s v="TIPO II"/>
    <s v="TERRESTRE"/>
    <s v="SANCHEZ SOLORZANO JUAN SEBASTIAN"/>
    <n v="1"/>
    <n v="0"/>
    <n v="163813.69572160003"/>
    <n v="140395.6348884"/>
    <n v="163813.69572160003"/>
    <m/>
    <m/>
    <m/>
    <m/>
    <m/>
    <m/>
    <m/>
    <m/>
  </r>
  <r>
    <s v="BUCARAMANGA"/>
    <x v="3"/>
    <x v="4"/>
    <n v="68001"/>
    <s v="TA-25-1099913"/>
    <n v="81466"/>
    <s v="APERTURA"/>
    <s v="CB CRECIMIENTO ALIANZA - NUEVO"/>
    <s v="SANTANDER"/>
    <s v="BUCARAMANGA"/>
    <s v="PTM BUCARAMANGA AUTOSERVICIO M"/>
    <s v="REDEBAN"/>
    <s v="FO-25-1520527"/>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7"/>
    <s v="TIPO I"/>
    <s v="TERRESTRE"/>
    <s v="GELVEZ MOGOLLON JOSE ELISEO"/>
    <n v="1"/>
    <n v="0"/>
    <n v="75096.394270399993"/>
    <n v="75096.394270399993"/>
    <n v="75096.394270399993"/>
    <m/>
    <m/>
    <m/>
    <m/>
    <m/>
    <m/>
    <m/>
    <m/>
  </r>
  <r>
    <s v="BUCARAMANGA"/>
    <x v="3"/>
    <x v="4"/>
    <n v="68547"/>
    <s v="TA-25-1099915"/>
    <n v="81481"/>
    <s v="APERTURA"/>
    <s v="CB CRECIMIENTO ALIANZA - NUEVO"/>
    <s v="SANTANDER"/>
    <s v="PIEDECUESTA"/>
    <s v="PTM PIEDECUESTA MICROMERCADO Y"/>
    <s v="REDEBAN"/>
    <s v="FO-25-1520532"/>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8"/>
    <s v="TIPO II"/>
    <s v="TERRESTRE"/>
    <s v="PEÑA DIAZ IVAN YESID"/>
    <n v="1"/>
    <n v="0"/>
    <n v="163813.69572160003"/>
    <n v="140395.6348884"/>
    <n v="163813.69572160003"/>
    <m/>
    <m/>
    <m/>
    <m/>
    <m/>
    <m/>
    <m/>
    <m/>
  </r>
  <r>
    <s v="BUCARAMANGA"/>
    <x v="3"/>
    <x v="4"/>
    <n v="68872"/>
    <s v="TA-25-1099917"/>
    <n v="81487"/>
    <s v="APERTURA"/>
    <s v="CB CRECIMIENTO ALIANZA - NUEVO"/>
    <s v="SANTANDER"/>
    <s v="VILLANUEVA"/>
    <s v="PTM VILLANUEVA BENYI STORE"/>
    <s v="REDEBAN"/>
    <s v="FO-25-1520536"/>
    <d v="2025-09-12T00:00:00"/>
    <d v="2025-09-17T00:00:00"/>
    <s v="AGREGADOR"/>
    <s v="COMCARD - PTM"/>
    <s v="EJECUTADO"/>
    <s v="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
    <s v="VISITA_TÉCNICA"/>
    <s v="VJZZZ929"/>
    <s v="TIPO III"/>
    <s v="TERRESTRE"/>
    <s v="SANTOS GONZALEZ JOHAN FABIAN"/>
    <n v="1"/>
    <n v="0"/>
    <n v="275728.78077800001"/>
    <n v="196536.5258152"/>
    <n v="275728.78077800001"/>
    <m/>
    <m/>
    <m/>
    <m/>
    <m/>
    <m/>
    <m/>
    <m/>
  </r>
  <r>
    <s v="IBAGUE"/>
    <x v="2"/>
    <x v="3"/>
    <n v="73001"/>
    <s v="TA-25-1099927"/>
    <n v="81475"/>
    <s v="APERTURA"/>
    <s v="CB CRECIMIENTO ALIANZA - NUEVO"/>
    <s v="TOLIMA"/>
    <s v="IBAGUE"/>
    <s v="PTM IBAGUE ZIBA"/>
    <s v="REDEBAN"/>
    <s v="FO-25-152054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
    <s v="VISITA_TÉCNICA"/>
    <s v="VJZZZ930"/>
    <s v="TIPO I"/>
    <s v="TERRESTRE"/>
    <s v="VARGAS HERRERA JHON JAIRO"/>
    <n v="1"/>
    <n v="0"/>
    <n v="75096.394270399993"/>
    <n v="75096.394270399993"/>
    <n v="75096.394270399993"/>
    <m/>
    <m/>
    <m/>
    <m/>
    <m/>
    <m/>
    <m/>
    <m/>
  </r>
  <r>
    <s v="CALI"/>
    <x v="0"/>
    <x v="0"/>
    <n v="76109"/>
    <s v="TA-25-1099933"/>
    <n v="81467"/>
    <s v="APERTURA"/>
    <s v="CB CRECIMIENTO ALIANZA - NUEVO"/>
    <s v="VALLE DEL CAUCA"/>
    <s v="BUENAVENTURA"/>
    <s v="PTM BUENAVENTURA AUTOSERVICIO"/>
    <s v="REDEBAN"/>
    <s v="FO-25-152055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1"/>
    <s v="TIPO III"/>
    <s v="TERRESTRE"/>
    <s v="HERRERA MONAR GEOVANNY"/>
    <n v="1"/>
    <n v="0"/>
    <n v="275728.78077800001"/>
    <n v="196536.5258152"/>
    <n v="275728.78077800001"/>
    <m/>
    <m/>
    <m/>
    <m/>
    <m/>
    <m/>
    <m/>
    <m/>
  </r>
  <r>
    <s v="CALI"/>
    <x v="0"/>
    <x v="0"/>
    <n v="76364"/>
    <s v="TA-25-1099934"/>
    <n v="81476"/>
    <s v="APERTURA"/>
    <s v="CB CRECIMIENTO ALIANZA - NUEVO"/>
    <s v="VALLE DEL CAUCA"/>
    <s v="JAMUNDI"/>
    <s v="PTM JAMUNDI TIENDA Y PAPELERIA"/>
    <s v="REDEBAN"/>
    <s v="FO-25-152055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2"/>
    <s v="TIPO II"/>
    <s v="TERRESTRE"/>
    <s v="TORRES GARCIA JENDRY JOSE"/>
    <n v="1"/>
    <n v="0"/>
    <n v="163813.69572160003"/>
    <n v="140395.6348884"/>
    <n v="163813.69572160003"/>
    <m/>
    <m/>
    <m/>
    <m/>
    <m/>
    <m/>
    <m/>
    <m/>
  </r>
  <r>
    <s v="CALI"/>
    <x v="0"/>
    <x v="0"/>
    <n v="76834"/>
    <s v="TA-25-1099936"/>
    <n v="81485"/>
    <s v="APERTURA"/>
    <s v="CB CRECIMIENTO ALIANZA - NUEVO"/>
    <s v="VALLE DEL CAUCA"/>
    <s v="TULUA"/>
    <s v="PTM TULUA RAPITIENDA LA 32"/>
    <s v="REDEBAN"/>
    <s v="FO-25-1520560"/>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3"/>
    <s v="TIPO II"/>
    <s v="TERRESTRE"/>
    <s v="PAREDES CASTILLO DIEGO"/>
    <n v="1"/>
    <n v="0"/>
    <n v="163813.69572160003"/>
    <n v="140395.6348884"/>
    <n v="163813.69572160003"/>
    <m/>
    <m/>
    <m/>
    <m/>
    <m/>
    <m/>
    <m/>
    <m/>
  </r>
  <r>
    <s v="CALI"/>
    <x v="0"/>
    <x v="0"/>
    <n v="76892"/>
    <s v="TA-25-1099944"/>
    <n v="81490"/>
    <s v="APERTURA"/>
    <s v="CB CRECIMIENTO ALIANZA - NUEVO"/>
    <s v="VALLE DEL CAUCA"/>
    <s v="YUMBO"/>
    <s v="PTM YUMBO  ESTACIÓN DE SERVICI"/>
    <s v="REDEBAN"/>
    <s v="FO-25-1520568"/>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4"/>
    <s v="TIPO I"/>
    <s v="TERRESTRE"/>
    <s v="HERRERA MONAR GEOVANNY"/>
    <n v="1"/>
    <n v="0"/>
    <n v="75096.394270399993"/>
    <n v="75096.394270399993"/>
    <n v="75096.394270399993"/>
    <m/>
    <m/>
    <m/>
    <m/>
    <m/>
    <m/>
    <m/>
    <m/>
  </r>
  <r>
    <s v="BOGOTA"/>
    <x v="5"/>
    <x v="6"/>
    <n v="11001"/>
    <s v="TA-25-1099954"/>
    <n v="81462"/>
    <s v="APERTURA"/>
    <s v="CB CRECIMIENTO ALIANZA - NUEVO"/>
    <s v="CUNDINAMARCA"/>
    <s v="BOGOTA"/>
    <s v="PTM BOGOTA DROGUERIA TIBABUYES"/>
    <s v="REDEBAN"/>
    <s v="FO-25-15205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5"/>
    <s v="TIPO I"/>
    <s v="TERRESTRE"/>
    <s v="MURCIA HERNANDEZ HARVEY IGNACIO"/>
    <n v="1"/>
    <n v="0"/>
    <n v="75096.394270399993"/>
    <n v="75096.394270399993"/>
    <n v="75096.394270399993"/>
    <m/>
    <m/>
    <m/>
    <m/>
    <m/>
    <m/>
    <m/>
    <m/>
  </r>
  <r>
    <s v="BOGOTA"/>
    <x v="5"/>
    <x v="6"/>
    <n v="11001"/>
    <s v="TA-25-1099955"/>
    <n v="81463"/>
    <s v="APERTURA"/>
    <s v="CB CRECIMIENTO ALIANZA - NUEVO"/>
    <s v="CUNDINAMARCA"/>
    <s v="BOGOTA"/>
    <s v="PTM BOGOTA PAPELERIA LIAM +"/>
    <s v="REDEBAN"/>
    <s v="FO-25-1520579"/>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6"/>
    <s v="TIPO I"/>
    <s v="TERRESTRE"/>
    <s v="LOZADA ROJAS CHRISTIAN ANDRES"/>
    <n v="1"/>
    <n v="0"/>
    <n v="75096.394270399993"/>
    <n v="75096.394270399993"/>
    <n v="75096.394270399993"/>
    <m/>
    <m/>
    <m/>
    <m/>
    <m/>
    <m/>
    <m/>
    <m/>
  </r>
  <r>
    <s v="BOGOTA"/>
    <x v="5"/>
    <x v="6"/>
    <n v="11001"/>
    <s v="TA-25-1099956"/>
    <n v="81464"/>
    <s v="APERTURA"/>
    <s v="CB CRECIMIENTO ALIANZA - NUEVO"/>
    <s v="CUNDINAMARCA"/>
    <s v="BOGOTA"/>
    <s v="PTM BOGOTA DISTRIBUIDORA DE CO"/>
    <s v="REDEBAN"/>
    <s v="FO-25-1520583"/>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8"/>
    <s v="TIPO I"/>
    <s v="TERRESTRE"/>
    <s v="GALINDO ROJAS LUIS FELIPE"/>
    <n v="1"/>
    <n v="0"/>
    <n v="75096.394270399993"/>
    <n v="75096.394270399993"/>
    <n v="75096.394270399993"/>
    <m/>
    <m/>
    <m/>
    <m/>
    <m/>
    <m/>
    <m/>
    <m/>
  </r>
  <r>
    <s v="MEDELLIN"/>
    <x v="4"/>
    <x v="5"/>
    <n v="5264"/>
    <s v="TA-25-1117892"/>
    <n v="81500"/>
    <s v="APERTURA"/>
    <s v="CB CRECIMIENTO ALIANZA - NUEVO"/>
    <s v="ANTIOQUIA"/>
    <s v="ENTRERRIOS"/>
    <s v="DISTRICOL  AMERICA  STORE AG"/>
    <s v="REDEBAN"/>
    <s v="FO-25-1543476"/>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3"/>
    <s v="TIPO II"/>
    <s v="TERRESTRE"/>
    <s v="BADEL ACUÑA LUIS ALBERTO"/>
    <n v="1"/>
    <n v="0"/>
    <n v="163813.69572160003"/>
    <n v="140395.6348884"/>
    <n v="163813.69572160003"/>
    <m/>
    <m/>
    <m/>
    <m/>
    <m/>
    <m/>
    <m/>
    <m/>
  </r>
  <r>
    <s v="MEDELLIN"/>
    <x v="4"/>
    <x v="5"/>
    <n v="5440"/>
    <s v="TA-25-1117894"/>
    <n v="81516"/>
    <s v="APERTURA"/>
    <s v="CB CRECIMIENTO ALIANZA - NUEVO"/>
    <s v="ANTIOQUIA"/>
    <s v="MARINILLA"/>
    <s v="DISTRICOL SCENTI SOLUCIONES"/>
    <s v="REDEBAN"/>
    <s v="FO-25-154348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4"/>
    <s v="TIPO II"/>
    <s v="TERRESTRE"/>
    <s v="ALVAREZ ARENAS VICTOR HUGO"/>
    <n v="1"/>
    <n v="0"/>
    <n v="163813.69572160003"/>
    <n v="140395.6348884"/>
    <n v="163813.69572160003"/>
    <m/>
    <m/>
    <m/>
    <m/>
    <m/>
    <m/>
    <m/>
    <m/>
  </r>
  <r>
    <s v="MEDELLIN"/>
    <x v="4"/>
    <x v="5"/>
    <n v="5736"/>
    <s v="TA-25-1117895"/>
    <n v="81506"/>
    <s v="APERTURA"/>
    <s v="CB CRECIMIENTO ALIANZA - NUEVO"/>
    <s v="ANTIOQUIA"/>
    <s v="SEGOVIA"/>
    <s v="DISTRICOL DROGUERIA SANTANDER"/>
    <s v="REDEBAN"/>
    <s v="FO-25-154348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5"/>
    <s v="TIPO IV"/>
    <s v="TERRESTRE"/>
    <s v="BARRIENTOS HERNANDEZ CRISTIAN HORACIO"/>
    <n v="1"/>
    <n v="0"/>
    <n v="504832.64687880001"/>
    <n v="196536.5258152"/>
    <n v="504832.64687880001"/>
    <m/>
    <m/>
    <m/>
    <m/>
    <m/>
    <m/>
    <m/>
    <m/>
  </r>
  <r>
    <s v="MEDELLIN"/>
    <x v="4"/>
    <x v="5"/>
    <n v="5736"/>
    <s v="TA-25-1118169"/>
    <n v="81505"/>
    <s v="APERTURA"/>
    <s v="CB CRECIMIENTO ALIANZA - NUEVO"/>
    <s v="ANTIOQUIA"/>
    <s v="SEGOVIA"/>
    <s v="DISTRICOL TECNOLOGIA NEXUS"/>
    <s v="REDEBAN"/>
    <s v="FO-25-154362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6"/>
    <s v="TIPO IV"/>
    <s v="TERRESTRE"/>
    <s v="BARRIENTOS HERNANDEZ CRISTIAN HORACIO"/>
    <n v="1"/>
    <n v="0"/>
    <n v="504832.64687880001"/>
    <n v="196536.5258152"/>
    <n v="504832.64687880001"/>
    <m/>
    <m/>
    <m/>
    <m/>
    <m/>
    <m/>
    <m/>
    <m/>
  </r>
  <r>
    <s v="MONTERIA"/>
    <x v="1"/>
    <x v="2"/>
    <n v="5895"/>
    <s v="TA-25-1117901"/>
    <n v="81513"/>
    <s v="APERTURA"/>
    <s v="CB CRECIMIENTO ALIANZA - NUEVO"/>
    <s v="ANTIOQUIA"/>
    <s v="ZARAGOZA"/>
    <s v="DISTRICOL INNOVATECH Z"/>
    <s v="REDEBAN"/>
    <s v="FO-25-154350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8"/>
    <s v="TIPO IV"/>
    <s v="TERRESTRE"/>
    <s v="COGOLLO ROSSO CAMILO ANDRES"/>
    <n v="1"/>
    <n v="0"/>
    <n v="504832.64687880001"/>
    <n v="196536.5258152"/>
    <n v="504832.64687880001"/>
    <m/>
    <m/>
    <m/>
    <m/>
    <m/>
    <m/>
    <m/>
    <m/>
  </r>
  <r>
    <s v="BUCARAMANGA"/>
    <x v="3"/>
    <x v="4"/>
    <n v="13670"/>
    <s v="TA-25-1117904"/>
    <n v="81508"/>
    <s v="APERTURA"/>
    <s v="CB CRECIMIENTO ALIANZA - NUEVO"/>
    <s v="BOLIVAR"/>
    <s v="SAN PABLO"/>
    <s v="DISTRICOL ELECTRO LUNA"/>
    <s v="REDEBAN"/>
    <s v="FO-25-1543509"/>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9"/>
    <s v="TIPO IV ESPECIAL"/>
    <s v="TERRESTRE/FLUVIAL"/>
    <s v="MARIÑO PABON JORGE ENRIQUE"/>
    <n v="1"/>
    <n v="0"/>
    <n v="504832.64687880001"/>
    <n v="196536.5258152"/>
    <n v="504832.64687880001"/>
    <m/>
    <m/>
    <m/>
    <m/>
    <m/>
    <m/>
    <m/>
    <m/>
  </r>
  <r>
    <s v="BUCARAMANGA"/>
    <x v="3"/>
    <x v="4"/>
    <n v="13688"/>
    <s v="TA-25-1117911"/>
    <n v="81510"/>
    <s v="APERTURA"/>
    <s v="CB CRECIMIENTO ALIANZA - NUEVO"/>
    <s v="BOLIVAR"/>
    <s v="SANTA ROSA DEL SUR"/>
    <s v="DISTRICOL SOLICIONES ANPA"/>
    <s v="REDEBAN"/>
    <s v="FO-25-1543512"/>
    <d v="2025-09-17T00:00:00"/>
    <d v="2025-09-19T00:00:00"/>
    <s v="AGREGADOR"/>
    <s v="DISTRICOL"/>
    <s v="EJECUTADO"/>
    <s v="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
    <s v="VISITA_TÉCNICA"/>
    <s v="FSZZZ880"/>
    <s v="TIPO IV ESPECIAL"/>
    <s v="TERRESTRE/FLUVIAL"/>
    <s v="MARIÑO PABON JORGE ENRIQUE"/>
    <n v="1"/>
    <n v="0"/>
    <n v="504832.64687880001"/>
    <n v="196536.5258152"/>
    <n v="504832.64687880001"/>
    <m/>
    <m/>
    <m/>
    <m/>
    <m/>
    <m/>
    <m/>
    <m/>
  </r>
  <r>
    <s v="BUCARAMANGA"/>
    <x v="3"/>
    <x v="4"/>
    <n v="13688"/>
    <s v="TA-25-1117921"/>
    <n v="81511"/>
    <s v="APERTURA"/>
    <s v="CB CRECIMIENTO ALIANZA - NUEVO"/>
    <s v="BOLIVAR"/>
    <s v="SANTA ROSA DEL SUR"/>
    <s v="DISTRICOL VARIEDADES LAS FERIA"/>
    <s v="REDEBAN"/>
    <s v="FO-25-1543517"/>
    <d v="2025-09-17T00:00:00"/>
    <d v="2025-09-19T00:00:00"/>
    <s v="AGREGADOR"/>
    <s v="DISTRICOL"/>
    <s v="EJECUTADO"/>
    <s v="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
    <s v="VISITA_TÉCNICA"/>
    <s v="FSZZZ881"/>
    <s v="TIPO IV ESPECIAL"/>
    <s v="TERRESTRE/FLUVIAL"/>
    <s v="MARIÑO PABON JORGE ENRIQUE"/>
    <n v="1"/>
    <n v="0"/>
    <n v="504832.64687880001"/>
    <n v="196536.5258152"/>
    <n v="504832.64687880001"/>
    <m/>
    <m/>
    <m/>
    <m/>
    <m/>
    <m/>
    <m/>
    <m/>
  </r>
  <r>
    <s v="TUNJA"/>
    <x v="3"/>
    <x v="4"/>
    <n v="15176"/>
    <s v="TA-25-1117930"/>
    <n v="81495"/>
    <s v="APERTURA"/>
    <s v="CB CRECIMIENTO ALIANZA - NUEVO"/>
    <s v="BOYACA"/>
    <s v="CHIQUINQUIRA"/>
    <s v="DISTRICOL TECHNOWORLD CHIQUINQ"/>
    <s v="REDEBAN"/>
    <s v="FO-25-154352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2"/>
    <s v="TIPO III"/>
    <s v="TERRESTRE"/>
    <s v="HERRERA GARZON JEYSON STEVENT"/>
    <n v="1"/>
    <n v="0"/>
    <n v="275728.78077800001"/>
    <n v="196536.5258152"/>
    <n v="275728.78077800001"/>
    <m/>
    <m/>
    <m/>
    <m/>
    <m/>
    <m/>
    <m/>
    <m/>
  </r>
  <r>
    <s v="MANIZALES"/>
    <x v="0"/>
    <x v="1"/>
    <n v="17873"/>
    <s v="TA-25-1117941"/>
    <n v="81515"/>
    <s v="APERTURA"/>
    <s v="CB CRECIMIENTO ALIANZA - NUEVO"/>
    <s v="CALDAS"/>
    <s v="VILLAMARIA"/>
    <s v="DISTRICOL VAR VILLA PETS"/>
    <s v="REDEBAN"/>
    <s v="FO-25-1543524"/>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3"/>
    <s v="TIPO I"/>
    <s v="TERRESTRE"/>
    <s v="AGUIRRE HENAO RAUL EDUARDO"/>
    <n v="1"/>
    <n v="0"/>
    <n v="75096.394270399993"/>
    <n v="75096.394270399993"/>
    <n v="75096.394270399993"/>
    <m/>
    <m/>
    <m/>
    <m/>
    <m/>
    <m/>
    <m/>
    <m/>
  </r>
  <r>
    <s v="PASTO"/>
    <x v="0"/>
    <x v="0"/>
    <n v="52001"/>
    <s v="TA-25-1117968"/>
    <n v="81504"/>
    <s v="APERTURA"/>
    <s v="CB CRECIMIENTO ALIANZA - NUEVO"/>
    <s v="NARIÑO"/>
    <s v="PASTO"/>
    <s v="DISTRICOL PAÑ Y VAR LAURITA"/>
    <s v="REDEBAN"/>
    <s v="FO-25-154353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4"/>
    <s v="TIPO I"/>
    <s v="TERRESTRE"/>
    <s v="REMICIO AMADO JOHN HEBER"/>
    <n v="1"/>
    <n v="0"/>
    <n v="75096.394270399993"/>
    <n v="75096.394270399993"/>
    <n v="75096.394270399993"/>
    <m/>
    <m/>
    <m/>
    <m/>
    <m/>
    <m/>
    <m/>
    <m/>
  </r>
  <r>
    <s v="PASTO"/>
    <x v="0"/>
    <x v="0"/>
    <n v="52678"/>
    <s v="TA-25-1118025"/>
    <n v="81507"/>
    <s v="APERTURA"/>
    <s v="CB CRECIMIENTO ALIANZA - NUEVO"/>
    <s v="NARIÑO"/>
    <s v="SAMANIEGO"/>
    <s v="DISTRICOL SANA MENTE"/>
    <s v="REDEBAN"/>
    <s v="FO-25-1543544"/>
    <d v="2025-09-17T00:00:00"/>
    <d v="2025-09-22T00:00:00"/>
    <s v="AGREGADOR"/>
    <s v="DISTRICOL"/>
    <s v="EJECUTADO"/>
    <s v="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
    <s v="VISITA_TÉCNICA"/>
    <s v="FSZZZ886"/>
    <s v="TIPO III"/>
    <s v="TERRESTRE"/>
    <s v="CASTILLO HERRERA ALEX RICARDO"/>
    <n v="1"/>
    <n v="0"/>
    <n v="275728.78077800001"/>
    <n v="196536.5258152"/>
    <n v="275728.78077800001"/>
    <m/>
    <m/>
    <m/>
    <m/>
    <m/>
    <m/>
    <m/>
    <m/>
  </r>
  <r>
    <s v="PASTO"/>
    <x v="0"/>
    <x v="0"/>
    <n v="52683"/>
    <s v="TA-25-1118045"/>
    <n v="81509"/>
    <s v="APERTURA"/>
    <s v="CB CRECIMIENTO ALIANZA - NUEVO"/>
    <s v="NARIÑO"/>
    <s v="SANDONA"/>
    <s v="DISTRICOL DROG NUEVO AMANECER"/>
    <s v="REDEBAN"/>
    <s v="FO-25-154355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87"/>
    <s v="TIPO II"/>
    <s v="TERRESTRE"/>
    <s v="CASTILLO HERRERA ALEX RICARDO"/>
    <n v="1"/>
    <n v="0"/>
    <n v="163813.69572160003"/>
    <n v="140395.6348884"/>
    <n v="163813.69572160003"/>
    <m/>
    <m/>
    <m/>
    <m/>
    <m/>
    <m/>
    <m/>
    <m/>
  </r>
  <r>
    <s v="PEREIRA"/>
    <x v="0"/>
    <x v="1"/>
    <n v="76895"/>
    <s v="TA-25-1118072"/>
    <n v="81519"/>
    <s v="APERTURA"/>
    <s v="CB CRECIMIENTO ALIANZA - NUEVO"/>
    <s v="VALLE DEL CAUCA"/>
    <s v="ZARZAL"/>
    <s v="DISTRICOL DRO ECONOFARMA LA 10"/>
    <s v="REDEBAN"/>
    <s v="FO-25-154355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8"/>
    <s v="TIPO III"/>
    <s v="TERRESTRE"/>
    <s v="ARROYAVE CANO MANUEL GUILLERMO"/>
    <n v="1"/>
    <n v="0"/>
    <n v="275728.78077800001"/>
    <n v="196536.5258152"/>
    <n v="275728.78077800001"/>
    <m/>
    <m/>
    <m/>
    <m/>
    <m/>
    <m/>
    <m/>
    <m/>
  </r>
  <r>
    <s v="BUCARAMANGA"/>
    <x v="3"/>
    <x v="4"/>
    <n v="81001"/>
    <s v="TA-25-1118079"/>
    <n v="81492"/>
    <s v="APERTURA"/>
    <s v="CB CRECIMIENTO ALIANZA - NUEVO"/>
    <s v="ARAUCA"/>
    <s v="ARAUCA"/>
    <s v="DISTRICOL MI TESORO"/>
    <s v="REDEBAN"/>
    <s v="FO-25-1543564"/>
    <d v="2025-09-17T00:00:00"/>
    <d v="2025-09-25T00:00:00"/>
    <s v="AGREGADOR"/>
    <s v="DISTRICOL"/>
    <s v="EJECUTADO"/>
    <s v="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SZZZ889"/>
    <s v="TIPO IV ESPECIAL"/>
    <s v="AEREO"/>
    <s v="HERRERA LUQUE SAUL JAVIER"/>
    <n v="1"/>
    <n v="0"/>
    <n v="988462.96268840006"/>
    <n v="196536.5258152"/>
    <n v="988462.96268840006"/>
    <m/>
    <m/>
    <m/>
    <m/>
    <m/>
    <m/>
    <m/>
    <m/>
  </r>
  <r>
    <s v="BUCARAMANGA"/>
    <x v="3"/>
    <x v="4"/>
    <n v="81736"/>
    <s v="TA-25-1118087"/>
    <n v="81512"/>
    <s v="APERTURA"/>
    <s v="CB CRECIMIENTO ALIANZA - NUEVO"/>
    <s v="ARAUCA"/>
    <s v="SARAVENA"/>
    <s v="DISTRICOL INTERBANS"/>
    <s v="REDEBAN"/>
    <s v="FO-25-1543569"/>
    <d v="2025-09-17T00:00:00"/>
    <d v="2025-09-23T00:00:00"/>
    <s v="AGREGADOR"/>
    <s v="DISTRICOL"/>
    <s v="EJECUTADO"/>
    <s v="17-09 PROGRAMACIÓN REALIZADA POR LA ALIANZA 23/09/2025 SE REALIZA INSTALACIÓN DE CORRESPONSAL, SE INSTALAN EQUIPOS CON PRUEBAS EXITOSAS, SE CAPACITA Y SE EVALÚA AL CLIENTE, SE INSTALA PUBLICIDAD COMPLETA, CB QUEDA OPERATIVO. USUARIO SOMOS BANCOLOMBIA ACTIVO"/>
    <s v="VISITA_TÉCNICA"/>
    <s v="FSZZZ890"/>
    <s v="TIPO IV ESPECIAL"/>
    <s v="AEREO"/>
    <s v="HERRERA LUQUE SAUL JAVIER"/>
    <n v="1"/>
    <n v="0"/>
    <n v="988462.96268840006"/>
    <n v="196536.5258152"/>
    <n v="988462.96268840006"/>
    <m/>
    <m/>
    <m/>
    <m/>
    <m/>
    <m/>
    <m/>
    <m/>
  </r>
  <r>
    <s v="YOPAL"/>
    <x v="2"/>
    <x v="3"/>
    <n v="85001"/>
    <s v="TA-25-1118097"/>
    <n v="81518"/>
    <s v="APERTURA"/>
    <s v="CB CRECIMIENTO ALIANZA - NUEVO"/>
    <s v="CASANARE"/>
    <s v="YOPAL"/>
    <s v="DISTRICOL DROGUERIA FENIX"/>
    <s v="REDEBAN"/>
    <s v="FO-25-154357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1"/>
    <s v="TIPO I"/>
    <s v="TERRESTRE"/>
    <s v="ROZO JIMENEZ EDGAR ARMANDO"/>
    <n v="1"/>
    <n v="0"/>
    <n v="75096.394270399993"/>
    <n v="75096.394270399993"/>
    <n v="75096.394270399993"/>
    <m/>
    <m/>
    <m/>
    <m/>
    <m/>
    <m/>
    <m/>
    <m/>
  </r>
  <r>
    <s v="YOPAL"/>
    <x v="2"/>
    <x v="3"/>
    <n v="85001"/>
    <s v="TA-25-1118107"/>
    <n v="81517"/>
    <s v="APERTURA"/>
    <s v="CB CRECIMIENTO ALIANZA - NUEVO"/>
    <s v="CASANARE"/>
    <s v="YOPAL"/>
    <s v="DISTRICOL MULTISERVIS CLIKGO"/>
    <s v="REDEBAN"/>
    <s v="FO-25-154357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2"/>
    <s v="TIPO I"/>
    <s v="TERRESTRE"/>
    <s v="ROZO JIMENEZ EDGAR ARMANDO"/>
    <n v="1"/>
    <n v="0"/>
    <n v="75096.394270399993"/>
    <n v="75096.394270399993"/>
    <n v="75096.394270399993"/>
    <m/>
    <m/>
    <m/>
    <m/>
    <m/>
    <m/>
    <m/>
    <m/>
  </r>
  <r>
    <s v="YOPAL"/>
    <x v="2"/>
    <x v="3"/>
    <n v="85010"/>
    <s v="TA-25-1118118"/>
    <n v="81491"/>
    <s v="APERTURA"/>
    <s v="CB CRECIMIENTO ALIANZA - NUEVO"/>
    <s v="CASANARE"/>
    <s v="AGUAZUL"/>
    <s v="DISTRICOL CACHARRERIA MAVIS"/>
    <s v="REDEBAN"/>
    <s v="FO-25-154358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3"/>
    <s v="TIPO II"/>
    <s v="TERRESTRE"/>
    <s v="ROZO JIMENEZ EDGAR ARMANDO"/>
    <n v="1"/>
    <n v="0"/>
    <n v="163813.69572160003"/>
    <n v="140395.6348884"/>
    <n v="163813.69572160003"/>
    <m/>
    <m/>
    <m/>
    <m/>
    <m/>
    <m/>
    <m/>
    <m/>
  </r>
  <r>
    <s v="YOPAL"/>
    <x v="2"/>
    <x v="3"/>
    <n v="85225"/>
    <s v="TA-25-1118128"/>
    <n v="81503"/>
    <s v="APERTURA"/>
    <s v="CB CRECIMIENTO ALIANZA - NUEVO"/>
    <s v="CASANARE"/>
    <s v="NUNCHIA"/>
    <s v="DISTRICOL FERRETERIA 5 ESTRELL"/>
    <s v="REDEBAN"/>
    <s v="FO-25-154358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4"/>
    <s v="TIPO II"/>
    <s v="TERRESTRE"/>
    <s v="ROZO JIMENEZ EDGAR ARMANDO"/>
    <n v="1"/>
    <n v="0"/>
    <n v="163813.69572160003"/>
    <n v="140395.6348884"/>
    <n v="163813.69572160003"/>
    <m/>
    <m/>
    <m/>
    <m/>
    <m/>
    <m/>
    <m/>
    <m/>
  </r>
  <r>
    <s v="PASTO"/>
    <x v="0"/>
    <x v="0"/>
    <n v="86749"/>
    <s v="TA-25-1118136"/>
    <n v="81514"/>
    <s v="APERTURA"/>
    <s v="CB CRECIMIENTO ALIANZA - NUEVO"/>
    <s v="PUTUMAYO"/>
    <s v="SIBUNDOY"/>
    <s v="DISTRICOL POLLOS PUNTO FRESCO"/>
    <s v="REDEBAN"/>
    <s v="FO-25-1543590"/>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5"/>
    <s v="TIPO III"/>
    <s v="TERRESTRE"/>
    <s v="GUERRERO RAMIREZ OSCAR DARIO"/>
    <n v="1"/>
    <n v="0"/>
    <n v="275728.78077800001"/>
    <n v="196536.5258152"/>
    <n v="275728.78077800001"/>
    <m/>
    <m/>
    <m/>
    <m/>
    <m/>
    <m/>
    <m/>
    <m/>
  </r>
  <r>
    <s v="APARTADO"/>
    <x v="4"/>
    <x v="5"/>
    <n v="5045"/>
    <s v="TA-25-1118145"/>
    <n v="81497"/>
    <s v="APERTURA"/>
    <s v="CB CRECIMIENTO ALIANZA - NUEVO"/>
    <s v="ANTIOQUIA"/>
    <s v="APARTADO"/>
    <s v="DISTRICOL FERROUNO"/>
    <s v="REDEBAN"/>
    <s v="FO-25-1543593"/>
    <d v="2025-09-17T00:00:00"/>
    <d v="2025-09-24T00:00:00"/>
    <s v="AGREGADOR"/>
    <s v="DISTRICOL"/>
    <s v="EJECUTADO"/>
    <s v="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
    <s v="VISITA_TÉCNICA"/>
    <s v="FSZZZ896"/>
    <s v="TIPO I"/>
    <s v="TERRESTRE"/>
    <s v="SALDARRIAGA MIRANDA SANTIAGO"/>
    <n v="1"/>
    <n v="0"/>
    <n v="75096.394270399993"/>
    <n v="75096.394270399993"/>
    <n v="75096.394270399993"/>
    <m/>
    <m/>
    <m/>
    <m/>
    <m/>
    <m/>
    <m/>
    <m/>
  </r>
  <r>
    <s v="APARTADO"/>
    <x v="4"/>
    <x v="5"/>
    <n v="5045"/>
    <s v="TA-25-1118154"/>
    <n v="81496"/>
    <s v="APERTURA"/>
    <s v="CB CRECIMIENTO ALIANZA - NUEVO"/>
    <s v="ANTIOQUIA"/>
    <s v="APARTADO"/>
    <s v="DISTRICOL DROGUERIA MACROSALUD ETICA"/>
    <s v="REDEBAN"/>
    <s v="FO-25-1543596"/>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7"/>
    <s v="TIPO I"/>
    <s v="TERRESTRE"/>
    <s v="SALDARRIAGA MIRANDA SANTIAGO"/>
    <n v="1"/>
    <n v="0"/>
    <n v="75096.394270399993"/>
    <n v="75096.394270399993"/>
    <n v="75096.394270399993"/>
    <m/>
    <m/>
    <m/>
    <m/>
    <m/>
    <m/>
    <m/>
    <m/>
  </r>
  <r>
    <s v="APARTADO"/>
    <x v="4"/>
    <x v="5"/>
    <n v="5045"/>
    <s v="TA-25-1118161"/>
    <n v="81499"/>
    <s v="APERTURA"/>
    <s v="CB CRECIMIENTO ALIANZA - NUEVO"/>
    <s v="ANTIOQUIA"/>
    <s v="APARTADO"/>
    <s v="DISTRICOL MADURITOS DE LUPE"/>
    <s v="REDEBAN"/>
    <s v="FO-25-154360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8"/>
    <s v="TIPO I"/>
    <s v="TERRESTRE"/>
    <s v="SALDARRIAGA MIRANDA SANTIAGO"/>
    <n v="1"/>
    <n v="0"/>
    <n v="75096.394270399993"/>
    <n v="75096.394270399993"/>
    <n v="75096.394270399993"/>
    <m/>
    <m/>
    <m/>
    <m/>
    <m/>
    <m/>
    <m/>
    <m/>
  </r>
  <r>
    <s v="APARTADO"/>
    <x v="4"/>
    <x v="5"/>
    <n v="5045"/>
    <s v="TA-25-1118162"/>
    <n v="81498"/>
    <s v="APERTURA"/>
    <s v="CB CRECIMIENTO ALIANZA - NUEVO"/>
    <s v="ANTIOQUIA"/>
    <s v="APARTADO"/>
    <s v="DISTRICOL PAPELERIA JUANES E&amp;E"/>
    <s v="REDEBAN"/>
    <s v="FO-25-154360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9"/>
    <s v="TIPO I"/>
    <s v="TERRESTRE"/>
    <s v="SALDARRIAGA MIRANDA SANTIAGO"/>
    <n v="1"/>
    <n v="0"/>
    <n v="75096.394270399993"/>
    <n v="75096.394270399993"/>
    <n v="75096.394270399993"/>
    <m/>
    <m/>
    <m/>
    <m/>
    <m/>
    <m/>
    <m/>
    <m/>
  </r>
  <r>
    <s v="BOGOTA"/>
    <x v="5"/>
    <x v="6"/>
    <n v="11001"/>
    <s v="TA-25-1118163"/>
    <n v="81493"/>
    <s v="APERTURA"/>
    <s v="CB CRECIMIENTO ALIANZA - NUEVO"/>
    <s v="CUNDINAMARCA"/>
    <s v="BOGOTA"/>
    <s v="DISTRICOL TODO EN UNO"/>
    <s v="REDEBAN"/>
    <s v="FO-25-1543607"/>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0"/>
    <s v="TIPO I"/>
    <s v="TERRESTRE"/>
    <s v="MURCIA HERNANDEZ HARVEY IGNACIO"/>
    <n v="1"/>
    <n v="0"/>
    <n v="75096.394270399993"/>
    <n v="75096.394270399993"/>
    <n v="75096.394270399993"/>
    <m/>
    <m/>
    <m/>
    <m/>
    <m/>
    <m/>
    <m/>
    <m/>
  </r>
  <r>
    <s v="BOGOTA"/>
    <x v="5"/>
    <x v="6"/>
    <n v="11001"/>
    <s v="TA-25-1118164"/>
    <n v="81494"/>
    <s v="APERTURA"/>
    <s v="CB CRECIMIENTO ALIANZA - NUEVO"/>
    <s v="CUNDINAMARCA"/>
    <s v="BOGOTA"/>
    <s v="DISTRICOL PRACTIPAGOS LA Y"/>
    <s v="REDEBAN"/>
    <s v="FO-25-154361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1"/>
    <s v="TIPO I"/>
    <s v="TERRESTRE"/>
    <s v="ARIAS QUILINDO JULIAN"/>
    <n v="1"/>
    <n v="0"/>
    <n v="75096.394270399993"/>
    <n v="75096.394270399993"/>
    <n v="75096.394270399993"/>
    <m/>
    <m/>
    <m/>
    <m/>
    <m/>
    <m/>
    <m/>
    <m/>
  </r>
  <r>
    <s v="APARTADO"/>
    <x v="4"/>
    <x v="5"/>
    <n v="27493"/>
    <s v="TA-25-1120952"/>
    <n v="81520"/>
    <s v="APERTURA"/>
    <s v="CB CRECIMIENTO ALIANZA - NUEVO"/>
    <s v="CHOCO"/>
    <s v="NUEVO BELEN DE BAJIRA"/>
    <s v="DISTRICOL DONDE CAMILA F"/>
    <s v="REDEBAN"/>
    <s v="FO-25-1546404"/>
    <d v="2025-09-17T00:00:00"/>
    <d v="2025-09-23T00:00:00"/>
    <s v="AGREGADOR"/>
    <s v="DISTRICOL"/>
    <s v="EJECUTADO"/>
    <s v="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
    <s v="VISITA_TÉCNICA"/>
    <s v="FTZZZ084"/>
    <s v="TIPO IV"/>
    <s v="TERRESTRE"/>
    <s v="SALDARRIAGA MIRANDA SANTIAGO"/>
    <n v="1"/>
    <n v="0"/>
    <n v="504832.64687880001"/>
    <n v="196536.5258152"/>
    <n v="504832.64687880001"/>
    <m/>
    <m/>
    <m/>
    <m/>
    <m/>
    <m/>
    <m/>
    <m/>
  </r>
  <r>
    <s v="BOGOTA"/>
    <x v="5"/>
    <x v="6"/>
    <n v="25754"/>
    <s v="TA-25-1118165"/>
    <n v="69725"/>
    <s v="APERTURA"/>
    <s v="DATAFONO ADICIONAL - ALIANZA"/>
    <s v="CUNDINAMARCA"/>
    <s v="SOACHA"/>
    <s v="PTM SOACHA TIENDA TRES REYES"/>
    <s v="REDEBAN"/>
    <s v="FO-25-1543615"/>
    <d v="2025-09-17T00:00:00"/>
    <d v="2025-09-18T00:00:00"/>
    <s v="AGREGADOR"/>
    <s v="COMCARD - PTM"/>
    <s v="EJECUTADO"/>
    <s v="17-09 PROGRAMACIÓN REALIZADA POR LA ALIANZA 18/09/2025 SE REALIZA INSTALACIÓN DE DAT ADICIONAL, PRUEBAS EXITOSAS, CB QUEDA OPERATIVO"/>
    <s v="VISITA_TÉCNICA"/>
    <s v="FSZZZ902"/>
    <s v="TIPO I"/>
    <s v="TERRESTRE"/>
    <s v="ORTIZ MARTINEZ STIVEN"/>
    <n v="1"/>
    <n v="0"/>
    <n v="75096.394270399993"/>
    <n v="75096.394270399993"/>
    <n v="75096.394270399993"/>
    <m/>
    <m/>
    <m/>
    <m/>
    <m/>
    <m/>
    <m/>
    <m/>
  </r>
  <r>
    <s v="MEDELLIN"/>
    <x v="4"/>
    <x v="5"/>
    <n v="5001"/>
    <s v="TA-25-1125548"/>
    <n v="81534"/>
    <s v="APERTURA"/>
    <s v="CB CRECIMIENTO ALIANZA - NUEVO"/>
    <s v="ANTIOQUIA"/>
    <s v="MEDELLIN"/>
    <s v="PTM MEDELLIN DROGUERIA FARMALA"/>
    <s v="REDEBAN"/>
    <s v="FO-25-1553663"/>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1"/>
    <s v="TIPO I"/>
    <s v="TERRESTRE"/>
    <s v="BARRIENTOS HERNANDEZ CRISTIAN HORACIO"/>
    <n v="1"/>
    <n v="0"/>
    <n v="75096.394270399993"/>
    <n v="75096.394270399993"/>
    <n v="75096.394270399993"/>
    <m/>
    <m/>
    <m/>
    <m/>
    <m/>
    <m/>
    <m/>
    <m/>
  </r>
  <r>
    <s v="MEDELLIN"/>
    <x v="4"/>
    <x v="5"/>
    <n v="5001"/>
    <s v="TA-25-1125554"/>
    <n v="81533"/>
    <s v="APERTURA"/>
    <s v="CB CRECIMIENTO ALIANZA - NUEVO"/>
    <s v="ANTIOQUIA"/>
    <s v="MEDELLIN"/>
    <s v="PTM MEDELLIN DISTRIBUIDORA JAL"/>
    <s v="REDEBAN"/>
    <s v="FO-25-155367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2"/>
    <s v="TIPO I"/>
    <s v="TERRESTRE"/>
    <s v="BARRIENTOS HERNANDEZ CRISTIAN HORACIO"/>
    <n v="1"/>
    <n v="0"/>
    <n v="75096.394270399993"/>
    <n v="75096.394270399993"/>
    <n v="75096.394270399993"/>
    <m/>
    <m/>
    <m/>
    <m/>
    <m/>
    <m/>
    <m/>
    <m/>
  </r>
  <r>
    <s v="MEDELLIN"/>
    <x v="4"/>
    <x v="5"/>
    <n v="5088"/>
    <s v="TA-25-1125567"/>
    <n v="81532"/>
    <s v="APERTURA"/>
    <s v="CB CRECIMIENTO ALIANZA - NUEVO"/>
    <s v="ANTIOQUIA"/>
    <s v="BELLO"/>
    <s v="PTM BELLO ANGELA MARIA RESTREP"/>
    <s v="REDEBAN"/>
    <s v="FO-25-155368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3"/>
    <s v="TIPO I"/>
    <s v="TERRESTRE"/>
    <s v="ZAPATA LOPEZ EDWARD ASDRUBAL"/>
    <n v="1"/>
    <n v="0"/>
    <n v="75096.394270399993"/>
    <n v="75096.394270399993"/>
    <n v="75096.394270399993"/>
    <m/>
    <m/>
    <m/>
    <m/>
    <m/>
    <m/>
    <m/>
    <m/>
  </r>
  <r>
    <s v="MEDELLIN"/>
    <x v="4"/>
    <x v="5"/>
    <n v="5088"/>
    <s v="TA-25-1125576"/>
    <n v="81531"/>
    <s v="APERTURA"/>
    <s v="CB CRECIMIENTO ALIANZA - NUEVO"/>
    <s v="ANTIOQUIA"/>
    <s v="BELLO"/>
    <s v="PTM BELLO FARMASOLUCIONES BELL"/>
    <s v="REDEBAN"/>
    <s v="FO-25-1553700"/>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4"/>
    <s v="TIPO I"/>
    <s v="TERRESTRE"/>
    <s v="ZAPATA LOPEZ EDWARD ASDRUBAL"/>
    <n v="1"/>
    <n v="0"/>
    <n v="75096.394270399993"/>
    <n v="75096.394270399993"/>
    <n v="75096.394270399993"/>
    <m/>
    <m/>
    <m/>
    <m/>
    <m/>
    <m/>
    <m/>
    <m/>
  </r>
  <r>
    <s v="MEDELLIN"/>
    <x v="4"/>
    <x v="5"/>
    <n v="5129"/>
    <s v="TA-25-1125589"/>
    <n v="81523"/>
    <s v="APERTURA"/>
    <s v="CB CRECIMIENTO ALIANZA - NUEVO"/>
    <s v="ANTIOQUIA"/>
    <s v="CALDAS"/>
    <s v="PTM CALDAS ABARROTES DON BERRI"/>
    <s v="REDEBAN"/>
    <s v="FO-25-1553712"/>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5"/>
    <s v="TIPO I"/>
    <s v="TERRESTRE"/>
    <s v="ZAPATA LOPEZ EDWARD ASDRUBAL"/>
    <n v="1"/>
    <n v="0"/>
    <n v="75096.394270399993"/>
    <n v="75096.394270399993"/>
    <n v="75096.394270399993"/>
    <m/>
    <m/>
    <m/>
    <m/>
    <m/>
    <m/>
    <m/>
    <m/>
  </r>
  <r>
    <s v="MEDELLIN"/>
    <x v="4"/>
    <x v="5"/>
    <n v="5604"/>
    <s v="TA-25-1125599"/>
    <n v="81528"/>
    <s v="APERTURA"/>
    <s v="CB CRECIMIENTO ALIANZA - NUEVO"/>
    <s v="ANTIOQUIA"/>
    <s v="REMEDIOS"/>
    <s v="PTM REMEDIOS Y &amp; M MINI MARKET"/>
    <s v="REDEBAN"/>
    <s v="FO-25-1553723"/>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6"/>
    <s v="TIPO IV"/>
    <s v="TERRESTRE"/>
    <s v="BADEL ACUÑA LUIS ALBERTO"/>
    <n v="1"/>
    <n v="0"/>
    <n v="504832.64687880001"/>
    <n v="196536.5258152"/>
    <n v="504832.64687880001"/>
    <m/>
    <m/>
    <m/>
    <m/>
    <m/>
    <m/>
    <m/>
    <m/>
  </r>
  <r>
    <s v="NEIVA"/>
    <x v="2"/>
    <x v="3"/>
    <n v="41298"/>
    <s v="TA-25-1125610"/>
    <n v="81525"/>
    <s v="APERTURA"/>
    <s v="CB CRECIMIENTO ALIANZA - NUEVO"/>
    <s v="HUILA"/>
    <s v="GARZON"/>
    <s v="PTM GARZON SOLUCIONES DE CENTR"/>
    <s v="REDEBAN"/>
    <s v="FO-25-1553735"/>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7"/>
    <s v="TIPO III"/>
    <s v="TERRESTRE"/>
    <s v="DEVIA REINOSO JUAN CARLOS"/>
    <n v="1"/>
    <n v="0"/>
    <n v="275728.78077800001"/>
    <n v="196536.5258152"/>
    <n v="275728.78077800001"/>
    <m/>
    <m/>
    <m/>
    <m/>
    <m/>
    <m/>
    <m/>
    <m/>
  </r>
  <r>
    <s v="BUCARAMANGA"/>
    <x v="3"/>
    <x v="4"/>
    <n v="68406"/>
    <s v="TA-25-1125620"/>
    <n v="81527"/>
    <s v="APERTURA"/>
    <s v="CB CRECIMIENTO ALIANZA - NUEVO"/>
    <s v="SANTANDER"/>
    <s v="LEBRIJA"/>
    <s v="PTM LEBRIJA TIENDA J.V"/>
    <s v="REDEBAN"/>
    <s v="FO-25-1553745"/>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8"/>
    <s v="TIPO II"/>
    <s v="TERRESTRE"/>
    <s v="GELVEZ MOGOLLON JOSE ELISEO"/>
    <n v="1"/>
    <n v="0"/>
    <n v="163813.69572160003"/>
    <n v="140395.6348884"/>
    <n v="163813.69572160003"/>
    <m/>
    <m/>
    <m/>
    <m/>
    <m/>
    <m/>
    <m/>
    <m/>
  </r>
  <r>
    <s v="IBAGUE"/>
    <x v="2"/>
    <x v="3"/>
    <n v="73001"/>
    <s v="TA-25-1125631"/>
    <n v="81526"/>
    <s v="APERTURA"/>
    <s v="CB CRECIMIENTO ALIANZA - NUEVO"/>
    <s v="TOLIMA"/>
    <s v="IBAGUE"/>
    <s v="PTM IBAGUE AMIGOS PELUDITO'S P"/>
    <s v="REDEBAN"/>
    <s v="FO-25-155375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9"/>
    <s v="TIPO I"/>
    <s v="TERRESTRE"/>
    <s v="BARRAGAN TAFUR EDWIN ESTEBAN"/>
    <n v="1"/>
    <n v="0"/>
    <n v="75096.394270399993"/>
    <n v="75096.394270399993"/>
    <n v="75096.394270399993"/>
    <m/>
    <m/>
    <m/>
    <m/>
    <m/>
    <m/>
    <m/>
    <m/>
  </r>
  <r>
    <s v="MEDELLIN"/>
    <x v="4"/>
    <x v="5"/>
    <n v="5059"/>
    <s v="TA-25-1125636"/>
    <n v="81524"/>
    <s v="APERTURA"/>
    <s v="CB CRECIMIENTO ALIANZA - NUEVO"/>
    <s v="ANTIOQUIA"/>
    <s v="ARMENIA"/>
    <s v="PTM ARMENIA DACAFE HOGAR Y FER"/>
    <s v="REDEBAN"/>
    <s v="FO-25-155376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30"/>
    <s v="TIPO II"/>
    <s v="TERRESTRE"/>
    <s v="MARTINEZ TOVAR OSCAR DAVID"/>
    <n v="1"/>
    <n v="0"/>
    <n v="163813.69572160003"/>
    <n v="140395.6348884"/>
    <n v="163813.69572160003"/>
    <m/>
    <m/>
    <m/>
    <m/>
    <m/>
    <m/>
    <m/>
    <m/>
  </r>
  <r>
    <s v="BOGOTA"/>
    <x v="5"/>
    <x v="6"/>
    <n v="11001"/>
    <s v="TA-25-1125647"/>
    <n v="81521"/>
    <s v="APERTURA"/>
    <s v="CB CRECIMIENTO ALIANZA - NUEVO"/>
    <s v="CUNDINAMARCA"/>
    <s v="BOGOTA"/>
    <s v="PTM BOGOTA MISCELANIA Y PAPELE"/>
    <s v="REDEBAN"/>
    <s v="FO-25-1553779"/>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1"/>
    <s v="TIPO I"/>
    <s v="TERRESTRE"/>
    <s v="BUSTOS MORA DIEGO MANUEL"/>
    <n v="1"/>
    <n v="0"/>
    <n v="75096.394270399993"/>
    <n v="75096.394270399993"/>
    <n v="75096.394270399993"/>
    <m/>
    <m/>
    <m/>
    <m/>
    <m/>
    <m/>
    <m/>
    <m/>
  </r>
  <r>
    <s v="BOGOTA"/>
    <x v="5"/>
    <x v="6"/>
    <n v="11001"/>
    <s v="TA-25-1125655"/>
    <n v="81522"/>
    <s v="APERTURA"/>
    <s v="CB CRECIMIENTO ALIANZA - NUEVO"/>
    <s v="CUNDINAMARCA"/>
    <s v="BOGOTA"/>
    <s v="PTM BOGOTA MI TIENDA 258"/>
    <s v="REDEBAN"/>
    <s v="FO-25-1553790"/>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2"/>
    <s v="TIPO I"/>
    <s v="TERRESTRE"/>
    <s v="ORTIZ MARTINEZ STIVEN"/>
    <n v="1"/>
    <n v="0"/>
    <n v="75096.394270399993"/>
    <n v="75096.394270399993"/>
    <n v="75096.394270399993"/>
    <m/>
    <m/>
    <m/>
    <m/>
    <m/>
    <m/>
    <m/>
    <m/>
  </r>
  <r>
    <s v="MEDELLIN"/>
    <x v="4"/>
    <x v="5"/>
    <n v="5001"/>
    <s v="TA-25-1145358"/>
    <n v="81698"/>
    <s v="APERTURA"/>
    <s v="CB CRECIMIENTO ALIANZA - NUEVO"/>
    <s v="ANTIOQUIA"/>
    <s v="MEDELLIN"/>
    <s v="DISTRICOL VARIEDADES ITZAMARA"/>
    <s v="REDEBAN"/>
    <s v="FO-25-157726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0"/>
    <s v="TIPO I"/>
    <s v="TERRESTRE"/>
    <s v="BADEL ACUÑA LUIS ALBERTO"/>
    <n v="1"/>
    <n v="0"/>
    <n v="75096.394270399993"/>
    <n v="75096.394270399993"/>
    <n v="75096.394270399993"/>
    <m/>
    <m/>
    <m/>
    <m/>
    <m/>
    <m/>
    <m/>
    <m/>
  </r>
  <r>
    <s v="MEDELLIN"/>
    <x v="4"/>
    <x v="5"/>
    <n v="5001"/>
    <s v="TA-25-1145359"/>
    <n v="81699"/>
    <s v="APERTURA"/>
    <s v="CB CRECIMIENTO ALIANZA - NUEVO"/>
    <s v="ANTIOQUIA"/>
    <s v="MEDELLIN"/>
    <s v="PTM MEDELLIN DROGUERIA COMUSAL"/>
    <s v="REDEBAN"/>
    <s v="FO-25-1577275"/>
    <d v="2025-09-24T00:00:00"/>
    <d v="2025-09-25T00:00:00"/>
    <s v="AGREGADOR"/>
    <s v="COMCARD - PTM"/>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1"/>
    <s v="TIPO I"/>
    <s v="TERRESTRE"/>
    <s v="BADEL ACUÑA LUIS ALBERTO"/>
    <n v="1"/>
    <n v="0"/>
    <n v="75096.394270399993"/>
    <n v="75096.394270399993"/>
    <n v="75096.394270399993"/>
    <m/>
    <m/>
    <m/>
    <m/>
    <m/>
    <m/>
    <m/>
    <m/>
  </r>
  <r>
    <s v="MEDELLIN"/>
    <x v="4"/>
    <x v="5"/>
    <n v="5088"/>
    <s v="TA-25-1145361"/>
    <n v="81691"/>
    <s v="APERTURA"/>
    <s v="CB CRECIMIENTO ALIANZA - NUEVO"/>
    <s v="ANTIOQUIA"/>
    <s v="BELLO"/>
    <s v="DISTRICOL PAPELERIA Y VAR. S&amp;J"/>
    <s v="REDEBAN"/>
    <s v="FO-25-157727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2"/>
    <s v="TIPO I"/>
    <s v="TERRESTRE"/>
    <s v="BADEL ACUÑA LUIS ALBERTO"/>
    <n v="1"/>
    <n v="0"/>
    <n v="75096.394270399993"/>
    <n v="75096.394270399993"/>
    <n v="75096.394270399993"/>
    <m/>
    <m/>
    <m/>
    <m/>
    <m/>
    <m/>
    <m/>
    <m/>
  </r>
  <r>
    <s v="MEDELLIN"/>
    <x v="4"/>
    <x v="5"/>
    <n v="5088"/>
    <s v="TA-25-1145363"/>
    <n v="81692"/>
    <s v="APERTURA"/>
    <s v="CB CRECIMIENTO ALIANZA - NUEVO"/>
    <s v="ANTIOQUIA"/>
    <s v="BELLO"/>
    <s v="PTM BELLO BUEN PRECIO DE LA 61"/>
    <s v="REDEBAN"/>
    <s v="FO-25-157728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3"/>
    <s v="TIPO I"/>
    <s v="TERRESTRE"/>
    <s v="BADEL ACUÑA LUIS ALBERTO"/>
    <n v="1"/>
    <n v="0"/>
    <n v="75096.394270399993"/>
    <n v="75096.394270399993"/>
    <n v="75096.394270399993"/>
    <m/>
    <m/>
    <m/>
    <m/>
    <m/>
    <m/>
    <m/>
    <m/>
  </r>
  <r>
    <s v="APARTADO"/>
    <x v="4"/>
    <x v="5"/>
    <n v="5147"/>
    <s v="TA-25-1145366"/>
    <n v="81648"/>
    <s v="APERTURA"/>
    <s v="CB CRECIMIENTO ALIANZA - NUEVO"/>
    <s v="ANTIOQUIA"/>
    <s v="CAREPA"/>
    <s v="DISTRICOL TIENDA MAYELE G&amp;C"/>
    <s v="REDEBAN"/>
    <s v="FO-25-157729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4"/>
    <s v="TIPO I"/>
    <s v="TERRESTRE"/>
    <s v="CASTRO HENAO DANIEL ESTEBAN"/>
    <n v="1"/>
    <n v="0"/>
    <n v="75096.394270399993"/>
    <n v="75096.394270399993"/>
    <n v="75096.394270399993"/>
    <m/>
    <m/>
    <m/>
    <m/>
    <m/>
    <m/>
    <m/>
    <m/>
  </r>
  <r>
    <s v="MEDELLIN"/>
    <x v="4"/>
    <x v="5"/>
    <n v="5376"/>
    <s v="TA-25-1145367"/>
    <n v="81696"/>
    <s v="APERTURA"/>
    <s v="CB CRECIMIENTO ALIANZA - NUEVO"/>
    <s v="ANTIOQUIA"/>
    <s v="LA CEJA"/>
    <s v="PTM LA CEJA PAWS PLANET"/>
    <s v="REDEBAN"/>
    <s v="FO-25-15772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6"/>
    <s v="TIPO II"/>
    <s v="TERRESTRE"/>
    <s v="QUINTERO SANCHEZ JUAN SEBASTIAN"/>
    <n v="1"/>
    <n v="0"/>
    <n v="163813.69572160003"/>
    <n v="140395.6348884"/>
    <n v="163813.69572160003"/>
    <m/>
    <m/>
    <m/>
    <m/>
    <m/>
    <m/>
    <m/>
    <m/>
  </r>
  <r>
    <s v="MEDELLIN"/>
    <x v="4"/>
    <x v="5"/>
    <n v="5615"/>
    <s v="TA-25-1145371"/>
    <n v="81653"/>
    <s v="APERTURA"/>
    <s v="CB CRECIMIENTO ALIANZA - NUEVO"/>
    <s v="ANTIOQUIA"/>
    <s v="RIONEGRO"/>
    <s v="DISTRICOL IXCLOUDS"/>
    <s v="REDEBAN"/>
    <s v="FO-25-157730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38"/>
    <s v="TIPO II"/>
    <s v="TERRESTRE"/>
    <s v="QUINTERO SANCHEZ JUAN SEBASTIAN"/>
    <n v="1"/>
    <n v="0"/>
    <n v="163813.69572160003"/>
    <n v="140395.6348884"/>
    <n v="163813.69572160003"/>
    <m/>
    <m/>
    <m/>
    <m/>
    <m/>
    <m/>
    <m/>
    <m/>
  </r>
  <r>
    <s v="MEDELLIN"/>
    <x v="4"/>
    <x v="5"/>
    <n v="5736"/>
    <s v="TA-25-1145374"/>
    <n v="81678"/>
    <s v="APERTURA"/>
    <s v="CB CRECIMIENTO ALIANZA - NUEVO"/>
    <s v="ANTIOQUIA"/>
    <s v="SEGOVIA"/>
    <s v="DISTRICOL MEGA MARKET OFERTON"/>
    <s v="REDEBAN"/>
    <s v="FO-25-1577308"/>
    <d v="2025-09-24T00:00:00"/>
    <d v="2025-09-26T00:00:00"/>
    <s v="AGREGADOR"/>
    <s v="DISTRICOL"/>
    <s v="EJECUTADO"/>
    <s v="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
    <s v="VISITA_TÉCNICA"/>
    <s v="FWZZZ439"/>
    <s v="TIPO IV"/>
    <s v="TERRESTRE"/>
    <s v="DIAZ ZABALA FRANCIS DUBAN"/>
    <n v="1"/>
    <n v="0"/>
    <n v="504832.64687880001"/>
    <n v="196536.5258152"/>
    <n v="504832.64687880001"/>
    <m/>
    <m/>
    <m/>
    <m/>
    <m/>
    <m/>
    <m/>
    <m/>
  </r>
  <r>
    <s v="APARTADO"/>
    <x v="4"/>
    <x v="5"/>
    <n v="5837"/>
    <s v="TA-25-1145375"/>
    <n v="81656"/>
    <s v="APERTURA"/>
    <s v="CB CRECIMIENTO ALIANZA - NUEVO"/>
    <s v="ANTIOQUIA"/>
    <s v="TURBO"/>
    <s v="DISTRICOL FARMARIVAS"/>
    <s v="REDEBAN"/>
    <s v="FO-25-1577311"/>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0"/>
    <s v="TIPO II"/>
    <s v="TERRESTRE"/>
    <s v="SALDARRIAGA MIRANDA SANTIAGO"/>
    <n v="1"/>
    <n v="0"/>
    <n v="163813.69572160003"/>
    <n v="140395.6348884"/>
    <n v="163813.69572160003"/>
    <m/>
    <m/>
    <m/>
    <m/>
    <m/>
    <m/>
    <m/>
    <m/>
  </r>
  <r>
    <s v="APARTADO"/>
    <x v="4"/>
    <x v="5"/>
    <n v="5837"/>
    <s v="TA-25-1145377"/>
    <n v="81655"/>
    <s v="APERTURA"/>
    <s v="CB CRECIMIENTO ALIANZA - NUEVO"/>
    <s v="ANTIOQUIA"/>
    <s v="TURBO"/>
    <s v="DISTRICOL EL PRIMO"/>
    <s v="REDEBAN"/>
    <s v="FO-25-157731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1"/>
    <s v="TIPO II"/>
    <s v="TERRESTRE"/>
    <s v="SALDARRIAGA MIRANDA SANTIAGO"/>
    <n v="1"/>
    <n v="0"/>
    <n v="163813.69572160003"/>
    <n v="140395.6348884"/>
    <n v="163813.69572160003"/>
    <m/>
    <m/>
    <m/>
    <m/>
    <m/>
    <m/>
    <m/>
    <m/>
  </r>
  <r>
    <s v="BARRANQUILLA"/>
    <x v="1"/>
    <x v="2"/>
    <n v="8001"/>
    <s v="TA-25-1145378"/>
    <n v="81624"/>
    <s v="APERTURA"/>
    <s v="CB CRECIMIENTO ALIANZA - NUEVO"/>
    <s v="ATLANTICO"/>
    <s v="BARRANQUILLA"/>
    <s v="PTM BARRANQUILLA DROGUERÍA LA"/>
    <s v="REDEBAN"/>
    <s v="FO-25-1577323"/>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2"/>
    <s v="TIPO I"/>
    <s v="TERRESTRE"/>
    <s v="PORRAS CASTRO DARLON NASCK"/>
    <n v="1"/>
    <n v="0"/>
    <n v="75096.394270399993"/>
    <n v="75096.394270399993"/>
    <n v="75096.394270399993"/>
    <m/>
    <m/>
    <m/>
    <m/>
    <m/>
    <m/>
    <m/>
    <m/>
  </r>
  <r>
    <s v="BARRANQUILLA"/>
    <x v="1"/>
    <x v="2"/>
    <n v="8758"/>
    <s v="TA-25-1145379"/>
    <n v="81687"/>
    <s v="APERTURA"/>
    <s v="CB CRECIMIENTO ALIANZA - NUEVO"/>
    <s v="ATLANTICO"/>
    <s v="SOLEDAD"/>
    <s v="PTM SOLEDAD TIENDA EL TESORO D"/>
    <s v="REDEBAN"/>
    <s v="FO-25-157732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3"/>
    <s v="TIPO I"/>
    <s v="TERRESTRE"/>
    <s v="PORRAS CASTRO DARLON NASCK"/>
    <n v="1"/>
    <n v="0"/>
    <n v="75096.394270399993"/>
    <n v="75096.394270399993"/>
    <n v="75096.394270399993"/>
    <m/>
    <m/>
    <m/>
    <m/>
    <m/>
    <m/>
    <m/>
    <m/>
  </r>
  <r>
    <s v="BUCARAMANGA"/>
    <x v="3"/>
    <x v="4"/>
    <n v="13688"/>
    <s v="TA-25-1145382"/>
    <n v="81682"/>
    <s v="APERTURA"/>
    <s v="CB CRECIMIENTO ALIANZA - NUEVO"/>
    <s v="BOLIVAR"/>
    <s v="SANTA ROSA DEL SUR"/>
    <s v="DISTRICOL SERVIPARK &amp; WASH"/>
    <s v="REDEBAN"/>
    <s v="FO-25-1577333"/>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44"/>
    <s v="TIPO IV ESPECIAL"/>
    <s v="TERRESTRE/FLUVIAL"/>
    <s v="GONZALEZ ESTUPIÑAN YEISON WALTER ANTONIO"/>
    <n v="1"/>
    <n v="0"/>
    <n v="504832.64687880001"/>
    <n v="196536.5258152"/>
    <n v="504832.64687880001"/>
    <m/>
    <m/>
    <m/>
    <m/>
    <m/>
    <m/>
    <m/>
    <m/>
  </r>
  <r>
    <s v="TUNJA"/>
    <x v="3"/>
    <x v="4"/>
    <n v="15176"/>
    <s v="TA-25-1145386"/>
    <n v="81645"/>
    <s v="APERTURA"/>
    <s v="CB CRECIMIENTO ALIANZA - NUEVO"/>
    <s v="BOYACA"/>
    <s v="CHIQUINQUIRA"/>
    <s v="PTM CHIQUINQUIRA VARIEDADES LA"/>
    <s v="REDEBAN"/>
    <s v="FO-25-1577338"/>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5"/>
    <s v="TIPO III"/>
    <s v="TERRESTRE"/>
    <s v="GONZALEZ GONZALEZ MARIO ALBERTO"/>
    <n v="1"/>
    <n v="0"/>
    <n v="275728.78077800001"/>
    <n v="196536.5258152"/>
    <n v="275728.78077800001"/>
    <m/>
    <m/>
    <m/>
    <m/>
    <m/>
    <m/>
    <m/>
    <m/>
  </r>
  <r>
    <s v="TUNJA"/>
    <x v="3"/>
    <x v="4"/>
    <n v="15759"/>
    <s v="TA-25-1145387"/>
    <n v="81686"/>
    <s v="APERTURA"/>
    <s v="CB CRECIMIENTO ALIANZA - NUEVO"/>
    <s v="BOYACA"/>
    <s v="SOGAMOSO"/>
    <s v="DISTRICOL LIZZMORE BABYS"/>
    <s v="REDEBAN"/>
    <s v="FO-25-157734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6"/>
    <s v="TIPO II"/>
    <s v="TERRESTRE"/>
    <s v="HERRERA GARZON JEYSON STEVENT"/>
    <n v="1"/>
    <n v="0"/>
    <n v="163813.69572160003"/>
    <n v="140395.6348884"/>
    <n v="163813.69572160003"/>
    <m/>
    <m/>
    <m/>
    <m/>
    <m/>
    <m/>
    <m/>
    <m/>
  </r>
  <r>
    <s v="CALI"/>
    <x v="0"/>
    <x v="0"/>
    <n v="19001"/>
    <s v="TA-25-1145396"/>
    <n v="81674"/>
    <s v="APERTURA"/>
    <s v="CB CRECIMIENTO ALIANZA - NUEVO"/>
    <s v="CAUCA"/>
    <s v="POPAYAN"/>
    <s v="DISTRICOL TIEND MELISA Y CESAR"/>
    <s v="REDEBAN"/>
    <s v="FO-25-157735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7"/>
    <s v="TIPO III"/>
    <s v="TERRESTRE"/>
    <s v="GIMBUEL LASSO LUIS GERMAN"/>
    <n v="1"/>
    <n v="0"/>
    <n v="275728.78077800001"/>
    <n v="196536.5258152"/>
    <n v="275728.78077800001"/>
    <m/>
    <m/>
    <m/>
    <m/>
    <m/>
    <m/>
    <m/>
    <m/>
  </r>
  <r>
    <s v="VALLEDUPAR"/>
    <x v="1"/>
    <x v="2"/>
    <n v="20011"/>
    <s v="TA-25-1145401"/>
    <n v="81621"/>
    <s v="APERTURA"/>
    <s v="CB CRECIMIENTO ALIANZA - NUEVO"/>
    <s v="CESAR"/>
    <s v="AGUACHICA"/>
    <s v="DISTRICOL DROGUERIA REB FARMA"/>
    <s v="REDEBAN"/>
    <s v="FO-25-157736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8"/>
    <s v="TIPO IV"/>
    <s v="TERRESTRE"/>
    <s v="MONTES DIAZ JOHN FRED"/>
    <n v="1"/>
    <n v="0"/>
    <n v="504832.64687880001"/>
    <n v="196536.5258152"/>
    <n v="504832.64687880001"/>
    <m/>
    <m/>
    <m/>
    <m/>
    <m/>
    <m/>
    <m/>
    <m/>
  </r>
  <r>
    <s v="MONTERIA"/>
    <x v="1"/>
    <x v="2"/>
    <n v="23001"/>
    <s v="TA-25-1145403"/>
    <n v="81668"/>
    <s v="APERTURA"/>
    <s v="CB CRECIMIENTO ALIANZA - NUEVO"/>
    <s v="CORDOBA"/>
    <s v="MONTERIA"/>
    <s v="PTM MONTERIA MISCELANEA Y PAPE"/>
    <s v="REDEBAN"/>
    <s v="FO-25-1586004"/>
    <d v="2025-09-24T00:00:00"/>
    <d v="2025-09-30T00:00:00"/>
    <s v="AGREGADOR"/>
    <s v="COMCARD - PTM"/>
    <s v="EJECUTADO"/>
    <s v="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
    <s v="VISITA_TÉCNICA"/>
    <s v="FWZZZ449"/>
    <s v="TIPO I"/>
    <s v="TERRESTRE"/>
    <s v="GONZALEZ FERRER JESUS ALEXANDER"/>
    <n v="2"/>
    <n v="0"/>
    <n v="75096.394270399993"/>
    <n v="75096.394270399993"/>
    <n v="150192.78854079999"/>
    <m/>
    <m/>
    <m/>
    <m/>
    <m/>
    <m/>
    <m/>
    <m/>
  </r>
  <r>
    <s v="MONTERIA"/>
    <x v="1"/>
    <x v="2"/>
    <n v="23350"/>
    <s v="TA-25-1145405"/>
    <n v="81661"/>
    <s v="APERTURA"/>
    <s v="CB CRECIMIENTO ALIANZA - NUEVO"/>
    <s v="CORDOBA"/>
    <s v="LA APARTADA"/>
    <s v="DISTRICOL MUNDO REPUESTOS"/>
    <s v="REDEBAN"/>
    <s v="FO-25-157737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0"/>
    <s v="TIPO II"/>
    <s v="TERRESTRE"/>
    <s v="CALDERA SALCEDO CARLOS JULIO"/>
    <n v="1"/>
    <n v="0"/>
    <n v="163813.69572160003"/>
    <n v="140395.6348884"/>
    <n v="163813.69572160003"/>
    <m/>
    <m/>
    <m/>
    <m/>
    <m/>
    <m/>
    <m/>
    <m/>
  </r>
  <r>
    <s v="MONTERIA"/>
    <x v="1"/>
    <x v="2"/>
    <n v="23660"/>
    <s v="TA-25-1145407"/>
    <n v="81679"/>
    <s v="APERTURA"/>
    <s v="CB CRECIMIENTO ALIANZA - NUEVO"/>
    <s v="CORDOBA"/>
    <s v="SAHAGUN"/>
    <s v="DISTRICOL EL ROSARIO"/>
    <s v="REDEBAN"/>
    <s v="FO-25-1577374"/>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51"/>
    <s v="TIPO II"/>
    <s v="TERRESTRE"/>
    <s v="CALDERA SALCEDO CARLOS JULIO"/>
    <n v="1"/>
    <n v="0"/>
    <n v="163813.69572160003"/>
    <n v="140395.6348884"/>
    <n v="163813.69572160003"/>
    <m/>
    <m/>
    <m/>
    <m/>
    <m/>
    <m/>
    <m/>
    <m/>
  </r>
  <r>
    <s v="MONTERIA"/>
    <x v="1"/>
    <x v="2"/>
    <n v="23686"/>
    <s v="TA-25-1145408"/>
    <n v="81681"/>
    <s v="APERTURA"/>
    <s v="CB CRECIMIENTO ALIANZA - NUEVO"/>
    <s v="CORDOBA"/>
    <s v="SAN PELAYO"/>
    <s v="DISTRICOL ZONA SMART SP"/>
    <s v="REDEBAN"/>
    <s v="FO-25-157737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3"/>
    <s v="TIPO II"/>
    <s v="TERRESTRE"/>
    <s v="COGOLLO ROSSO CAMILO ANDRES"/>
    <n v="1"/>
    <n v="0"/>
    <n v="163813.69572160003"/>
    <n v="140395.6348884"/>
    <n v="163813.69572160003"/>
    <m/>
    <m/>
    <m/>
    <m/>
    <m/>
    <m/>
    <m/>
    <m/>
  </r>
  <r>
    <s v="APARTADO"/>
    <x v="4"/>
    <x v="5"/>
    <n v="27615"/>
    <s v="TA-25-1145433"/>
    <n v="81633"/>
    <s v="APERTURA"/>
    <s v="CB CRECIMIENTO ALIANZA - NUEVO"/>
    <s v="CHOCO"/>
    <s v="RIOSUCIO"/>
    <s v="DISTRICOL AGROINSUMOS LA FINCA"/>
    <s v="REDEBAN"/>
    <s v="FO-25-1577388"/>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55"/>
    <s v="TIPO IV ESPECIAL"/>
    <s v="TERRESTRE/FLUVIAL"/>
    <s v="ZAPATA LOPEZ EDWARD ASDRUBAL"/>
    <n v="1"/>
    <n v="0"/>
    <n v="504832.64687880001"/>
    <n v="196536.5258152"/>
    <n v="504832.64687880001"/>
    <m/>
    <m/>
    <m/>
    <m/>
    <m/>
    <m/>
    <m/>
    <m/>
  </r>
  <r>
    <s v="PASTO"/>
    <x v="0"/>
    <x v="0"/>
    <n v="52001"/>
    <s v="TA-25-1145487"/>
    <n v="81672"/>
    <s v="APERTURA"/>
    <s v="CB CRECIMIENTO ALIANZA - NUEVO"/>
    <s v="NARIÑO"/>
    <s v="PASTO"/>
    <s v="DISTRICOL DROGUERIA SAMU"/>
    <s v="REDEBAN"/>
    <s v="FO-25-1577426"/>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3"/>
    <s v="TIPO I"/>
    <s v="TERRESTRE"/>
    <s v="CASTILLO HERRERA ALEX RICARDO"/>
    <n v="1"/>
    <n v="0"/>
    <n v="75096.394270399993"/>
    <n v="75096.394270399993"/>
    <n v="75096.394270399993"/>
    <m/>
    <m/>
    <m/>
    <m/>
    <m/>
    <m/>
    <m/>
    <m/>
  </r>
  <r>
    <s v="PASTO"/>
    <x v="0"/>
    <x v="0"/>
    <n v="52110"/>
    <s v="TA-25-1145512"/>
    <n v="81635"/>
    <s v="APERTURA"/>
    <s v="CB CRECIMIENTO ALIANZA - NUEVO"/>
    <s v="NARIÑO"/>
    <s v="BUESACO"/>
    <s v="DISTRICOL DROG LA PRESENTACION"/>
    <s v="REDEBAN"/>
    <s v="FO-25-15774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65"/>
    <s v="TIPO II"/>
    <s v="TERRESTRE"/>
    <s v="REMICIO AMADO JOHN HEBER"/>
    <n v="1"/>
    <n v="0"/>
    <n v="163813.69572160003"/>
    <n v="140395.6348884"/>
    <n v="163813.69572160003"/>
    <m/>
    <m/>
    <m/>
    <m/>
    <m/>
    <m/>
    <m/>
    <m/>
  </r>
  <r>
    <s v="CUCUTA"/>
    <x v="3"/>
    <x v="4"/>
    <n v="54001"/>
    <s v="TA-25-1145545"/>
    <n v="81650"/>
    <s v="APERTURA"/>
    <s v="CB CRECIMIENTO ALIANZA - NUEVO"/>
    <s v="NORTE DE SANTANDER"/>
    <s v="CUCUTA"/>
    <s v="DISTRICOL MARCELAS CHIP STORE"/>
    <s v="REDEBAN"/>
    <s v="FO-25-1577462"/>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8"/>
    <s v="TIPO I"/>
    <s v="TERRESTRE"/>
    <s v="NARANJO AFANADOR RUBEN JESUS"/>
    <n v="1"/>
    <n v="0"/>
    <n v="75096.394270399993"/>
    <n v="75096.394270399993"/>
    <n v="75096.394270399993"/>
    <m/>
    <m/>
    <m/>
    <m/>
    <m/>
    <m/>
    <m/>
    <m/>
  </r>
  <r>
    <s v="CUCUTA"/>
    <x v="3"/>
    <x v="4"/>
    <n v="54001"/>
    <s v="TA-25-1145582"/>
    <n v="81651"/>
    <s v="APERTURA"/>
    <s v="CB CRECIMIENTO ALIANZA - NUEVO"/>
    <s v="NORTE DE SANTANDER"/>
    <s v="CUCUTA"/>
    <s v="DISTRICOL COMIDA RAPIDA NICHE2"/>
    <s v="REDEBAN"/>
    <s v="FO-25-1577485"/>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9"/>
    <s v="TIPO I"/>
    <s v="TERRESTRE"/>
    <s v="DURAN ACOSTA FRANK YONNY"/>
    <n v="1"/>
    <n v="0"/>
    <n v="75096.394270399993"/>
    <n v="75096.394270399993"/>
    <n v="75096.394270399993"/>
    <m/>
    <m/>
    <m/>
    <m/>
    <m/>
    <m/>
    <m/>
    <m/>
  </r>
  <r>
    <s v="CUCUTA"/>
    <x v="3"/>
    <x v="4"/>
    <n v="54001"/>
    <s v="TA-25-1145621"/>
    <n v="81652"/>
    <s v="APERTURA"/>
    <s v="CB CRECIMIENTO ALIANZA - NUEVO"/>
    <s v="NORTE DE SANTANDER"/>
    <s v="CUCUTA"/>
    <s v="DISTRICOL CAFETERIA ASHLEY"/>
    <s v="REDEBAN"/>
    <s v="FO-25-157750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0"/>
    <s v="TIPO I"/>
    <s v="TERRESTRE"/>
    <s v="MORA VEGA JEAMPIER"/>
    <n v="1"/>
    <n v="0"/>
    <n v="75096.394270399993"/>
    <n v="75096.394270399993"/>
    <n v="75096.394270399993"/>
    <m/>
    <m/>
    <m/>
    <m/>
    <m/>
    <m/>
    <m/>
    <m/>
  </r>
  <r>
    <s v="CUCUTA"/>
    <x v="3"/>
    <x v="4"/>
    <n v="54405"/>
    <s v="TA-25-1145654"/>
    <n v="81665"/>
    <s v="APERTURA"/>
    <s v="CB CRECIMIENTO ALIANZA - NUEVO"/>
    <s v="NORTE DE SANTANDER"/>
    <s v="LOS PATIOS"/>
    <s v="DISTRICOL TU ENSUEÑO"/>
    <s v="REDEBAN"/>
    <s v="FO-25-1577531"/>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1"/>
    <s v="TIPO I"/>
    <s v="TERRESTRE"/>
    <s v="PACHECO BUITRAGO JAVIER ALONSO"/>
    <n v="1"/>
    <n v="0"/>
    <n v="75096.394270399993"/>
    <n v="75096.394270399993"/>
    <n v="75096.394270399993"/>
    <m/>
    <m/>
    <m/>
    <m/>
    <m/>
    <m/>
    <m/>
    <m/>
  </r>
  <r>
    <s v="CUCUTA"/>
    <x v="3"/>
    <x v="4"/>
    <n v="54498"/>
    <s v="TA-25-1145684"/>
    <n v="81669"/>
    <s v="APERTURA"/>
    <s v="CB CRECIMIENTO ALIANZA - NUEVO"/>
    <s v="NORTE DE SANTANDER"/>
    <s v="OCAÑA"/>
    <s v="DISTRICOL QUALITY SHOP COL"/>
    <s v="REDEBAN"/>
    <s v="FO-25-1577553"/>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2"/>
    <s v="TIPO IV"/>
    <s v="TERRESTRE"/>
    <s v="MARTINEZ FLOREZ DONIS ALBERTO"/>
    <n v="1"/>
    <n v="0"/>
    <n v="504832.64687880001"/>
    <n v="196536.5258152"/>
    <n v="504832.64687880001"/>
    <m/>
    <m/>
    <m/>
    <m/>
    <m/>
    <m/>
    <m/>
    <m/>
  </r>
  <r>
    <s v="PEREIRA"/>
    <x v="0"/>
    <x v="1"/>
    <n v="66400"/>
    <s v="TA-25-1145712"/>
    <n v="81663"/>
    <s v="APERTURA"/>
    <s v="CB CRECIMIENTO ALIANZA - NUEVO"/>
    <s v="RISARALDA"/>
    <s v="LA VIRGINIA"/>
    <s v="DISTRICOL NAUTIMOTOS TITO"/>
    <s v="REDEBAN"/>
    <s v="FO-25-157757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3"/>
    <s v="TIPO I"/>
    <s v="TERRESTRE"/>
    <s v="FRANCO CAÑAVERAL YAMID RAUL"/>
    <n v="1"/>
    <n v="0"/>
    <n v="75096.394270399993"/>
    <n v="75096.394270399993"/>
    <n v="75096.394270399993"/>
    <m/>
    <m/>
    <m/>
    <m/>
    <m/>
    <m/>
    <m/>
    <m/>
  </r>
  <r>
    <s v="BUCARAMANGA"/>
    <x v="3"/>
    <x v="4"/>
    <n v="68001"/>
    <s v="TA-25-1145744"/>
    <n v="81634"/>
    <s v="APERTURA"/>
    <s v="CB CRECIMIENTO ALIANZA - NUEVO"/>
    <s v="SANTANDER"/>
    <s v="BUCARAMANGA"/>
    <s v="DISTRICOL MICROMERCADO GAMBOA"/>
    <s v="REDEBAN"/>
    <s v="FO-25-157759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4"/>
    <s v="TIPO I"/>
    <s v="TERRESTRE"/>
    <s v="GONZALEZ ESTUPIÑAN YEISON WALTER ANTONIO"/>
    <n v="1"/>
    <n v="0"/>
    <n v="75096.394270399993"/>
    <n v="75096.394270399993"/>
    <n v="75096.394270399993"/>
    <m/>
    <m/>
    <m/>
    <m/>
    <m/>
    <m/>
    <m/>
    <m/>
  </r>
  <r>
    <s v="BUCARAMANGA"/>
    <x v="3"/>
    <x v="4"/>
    <n v="68307"/>
    <s v="TA-25-1145774"/>
    <n v="81657"/>
    <s v="APERTURA"/>
    <s v="CB CRECIMIENTO ALIANZA - NUEVO"/>
    <s v="SANTANDER"/>
    <s v="GIRON"/>
    <s v="DISTRICOL INVERSIONES EMG"/>
    <s v="REDEBAN"/>
    <s v="FO-25-157761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5"/>
    <s v="TIPO I"/>
    <s v="TERRESTRE"/>
    <s v="SANTOS GONZALEZ JOHAN FABIAN"/>
    <n v="1"/>
    <n v="0"/>
    <n v="75096.394270399993"/>
    <n v="75096.394270399993"/>
    <n v="75096.394270399993"/>
    <m/>
    <m/>
    <m/>
    <m/>
    <m/>
    <m/>
    <m/>
    <m/>
  </r>
  <r>
    <s v="BUCARAMANGA"/>
    <x v="3"/>
    <x v="4"/>
    <n v="68406"/>
    <s v="TA-25-1145805"/>
    <n v="81664"/>
    <s v="APERTURA"/>
    <s v="CB CRECIMIENTO ALIANZA - NUEVO"/>
    <s v="SANTANDER"/>
    <s v="LEBRIJA"/>
    <s v="PTM LEBRIJA BODEGA EMY AUTOSER"/>
    <s v="REDEBAN"/>
    <s v="FO-25-1577634"/>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6"/>
    <s v="TIPO II"/>
    <s v="TERRESTRE"/>
    <s v="PEÑA DIAZ IVAN YESID"/>
    <n v="1"/>
    <n v="0"/>
    <n v="163813.69572160003"/>
    <n v="140395.6348884"/>
    <n v="163813.69572160003"/>
    <m/>
    <m/>
    <m/>
    <m/>
    <m/>
    <m/>
    <m/>
    <m/>
  </r>
  <r>
    <s v="BUCARAMANGA"/>
    <x v="3"/>
    <x v="4"/>
    <n v="68872"/>
    <s v="TA-25-1145806"/>
    <n v="81693"/>
    <s v="APERTURA"/>
    <s v="CB CRECIMIENTO ALIANZA - NUEVO"/>
    <s v="SANTANDER"/>
    <s v="VILLANUEVA"/>
    <s v="DISTRICOL LA GRANJA VILLANUEVA"/>
    <s v="REDEBAN"/>
    <s v="FO-25-157764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7"/>
    <s v="TIPO III"/>
    <s v="TERRESTRE"/>
    <s v="GELVEZ MOGOLLON JOSE ELISEO"/>
    <n v="1"/>
    <n v="0"/>
    <n v="275728.78077800001"/>
    <n v="196536.5258152"/>
    <n v="275728.78077800001"/>
    <m/>
    <m/>
    <m/>
    <m/>
    <m/>
    <m/>
    <m/>
    <m/>
  </r>
  <r>
    <s v="SINCELEJO"/>
    <x v="1"/>
    <x v="2"/>
    <n v="70001"/>
    <s v="TA-25-1145807"/>
    <n v="81685"/>
    <s v="APERTURA"/>
    <s v="CB CRECIMIENTO ALIANZA - NUEVO"/>
    <s v="SUCRE"/>
    <s v="SINCELEJO"/>
    <s v="DISTRICOL D&amp;V MED FARMA"/>
    <s v="REDEBAN"/>
    <s v="FO-25-1577648"/>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8"/>
    <s v="TIPO I"/>
    <s v="TERRESTRE"/>
    <s v="SANTOS GUZMAN CHRISTIAN FELIPE"/>
    <n v="1"/>
    <n v="0"/>
    <n v="75096.394270399993"/>
    <n v="75096.394270399993"/>
    <n v="75096.394270399993"/>
    <m/>
    <m/>
    <m/>
    <m/>
    <m/>
    <m/>
    <m/>
    <m/>
  </r>
  <r>
    <s v="SINCELEJO"/>
    <x v="1"/>
    <x v="2"/>
    <n v="70001"/>
    <s v="TA-25-1145914"/>
    <n v="81684"/>
    <s v="APERTURA"/>
    <s v="CB CRECIMIENTO ALIANZA - NUEVO"/>
    <s v="SUCRE"/>
    <s v="SINCELEJO"/>
    <s v="DISTRICOL FARMAVID"/>
    <s v="REDEBAN"/>
    <s v="FO-25-157776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9"/>
    <s v="TIPO I"/>
    <s v="TERRESTRE"/>
    <s v="CACERES HERNANDEZ ANDRES"/>
    <n v="1"/>
    <n v="0"/>
    <n v="75096.394270399993"/>
    <n v="75096.394270399993"/>
    <n v="75096.394270399993"/>
    <m/>
    <m/>
    <m/>
    <m/>
    <m/>
    <m/>
    <m/>
    <m/>
  </r>
  <r>
    <s v="IBAGUE"/>
    <x v="2"/>
    <x v="3"/>
    <n v="73001"/>
    <s v="TA-25-1145809"/>
    <n v="81658"/>
    <s v="APERTURA"/>
    <s v="CB CRECIMIENTO ALIANZA - NUEVO"/>
    <s v="TOLIMA"/>
    <s v="IBAGUE"/>
    <s v="DISTRICOL MINIMARKET 1"/>
    <s v="REDEBAN"/>
    <s v="FO-25-157765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0"/>
    <s v="TIPO I"/>
    <s v="TERRESTRE"/>
    <s v="BARRAGAN TAFUR EDWIN ESTEBAN"/>
    <n v="1"/>
    <n v="0"/>
    <n v="75096.394270399993"/>
    <n v="75096.394270399993"/>
    <n v="75096.394270399993"/>
    <m/>
    <m/>
    <m/>
    <m/>
    <m/>
    <m/>
    <m/>
    <m/>
  </r>
  <r>
    <s v="IBAGUE"/>
    <x v="2"/>
    <x v="3"/>
    <n v="73001"/>
    <s v="TA-25-1145810"/>
    <n v="81659"/>
    <s v="APERTURA"/>
    <s v="CB CRECIMIENTO ALIANZA - NUEVO"/>
    <s v="TOLIMA"/>
    <s v="IBAGUE"/>
    <s v="DISTRICOL KARENA VARIEDADES"/>
    <s v="REDEBAN"/>
    <s v="FO-25-157765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1"/>
    <s v="TIPO I"/>
    <s v="TERRESTRE"/>
    <s v="BARRAGAN TAFUR EDWIN ESTEBAN"/>
    <n v="1"/>
    <n v="0"/>
    <n v="75096.394270399993"/>
    <n v="75096.394270399993"/>
    <n v="75096.394270399993"/>
    <m/>
    <m/>
    <m/>
    <m/>
    <m/>
    <m/>
    <m/>
    <m/>
  </r>
  <r>
    <s v="CALI"/>
    <x v="0"/>
    <x v="0"/>
    <n v="76001"/>
    <s v="TA-25-1145814"/>
    <n v="81640"/>
    <s v="APERTURA"/>
    <s v="CB CRECIMIENTO ALIANZA - NUEVO"/>
    <s v="VALLE DEL CAUCA"/>
    <s v="CALI"/>
    <s v="DISTRICOL BRYART ARTE DIGITAL"/>
    <s v="REDEBAN"/>
    <s v="FO-25-157766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2"/>
    <s v="TIPO I"/>
    <s v="TERRESTRE"/>
    <s v="HERRERA MONAR GEOVANNY"/>
    <n v="1"/>
    <n v="0"/>
    <n v="75096.394270399993"/>
    <n v="75096.394270399993"/>
    <n v="75096.394270399993"/>
    <m/>
    <m/>
    <m/>
    <m/>
    <m/>
    <m/>
    <m/>
    <m/>
  </r>
  <r>
    <s v="CALI"/>
    <x v="0"/>
    <x v="0"/>
    <n v="76001"/>
    <s v="TA-25-1145817"/>
    <n v="81638"/>
    <s v="APERTURA"/>
    <s v="CB CRECIMIENTO ALIANZA - NUEVO"/>
    <s v="VALLE DEL CAUCA"/>
    <s v="CALI"/>
    <s v="DISTRICOL DYSAR"/>
    <s v="REDEBAN"/>
    <s v="FO-25-157766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3"/>
    <s v="TIPO I"/>
    <s v="TERRESTRE"/>
    <s v="HERRERA MONAR GEOVANNY"/>
    <n v="1"/>
    <n v="0"/>
    <n v="75096.394270399993"/>
    <n v="75096.394270399993"/>
    <n v="75096.394270399993"/>
    <m/>
    <m/>
    <m/>
    <m/>
    <m/>
    <m/>
    <m/>
    <m/>
  </r>
  <r>
    <s v="CALI"/>
    <x v="0"/>
    <x v="0"/>
    <n v="76001"/>
    <s v="TA-25-1145818"/>
    <n v="81637"/>
    <s v="APERTURA"/>
    <s v="CB CRECIMIENTO ALIANZA - NUEVO"/>
    <s v="VALLE DEL CAUCA"/>
    <s v="CALI"/>
    <s v="PTM CALI PASAJE EXPRESS"/>
    <s v="REDEBAN"/>
    <s v="FO-25-1577670"/>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4"/>
    <s v="TIPO I"/>
    <s v="TERRESTRE"/>
    <s v="TORRES GARCIA JENDRY JOSE"/>
    <n v="1"/>
    <n v="0"/>
    <n v="75096.394270399993"/>
    <n v="75096.394270399993"/>
    <n v="75096.394270399993"/>
    <m/>
    <m/>
    <m/>
    <m/>
    <m/>
    <m/>
    <m/>
    <m/>
  </r>
  <r>
    <s v="CALI"/>
    <x v="0"/>
    <x v="0"/>
    <n v="76001"/>
    <s v="TA-25-1145821"/>
    <n v="81636"/>
    <s v="APERTURA"/>
    <s v="CB CRECIMIENTO ALIANZA - NUEVO"/>
    <s v="VALLE DEL CAUCA"/>
    <s v="CALI"/>
    <s v="PTM CALI MAXITECNO"/>
    <s v="REDEBAN"/>
    <s v="FO-25-157767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5"/>
    <s v="TIPO I"/>
    <s v="TERRESTRE"/>
    <s v="BOLAÑOS TABORDA JORGE ENRIQUE"/>
    <n v="1"/>
    <n v="0"/>
    <n v="75096.394270399993"/>
    <n v="75096.394270399993"/>
    <n v="75096.394270399993"/>
    <m/>
    <m/>
    <m/>
    <m/>
    <m/>
    <m/>
    <m/>
    <m/>
  </r>
  <r>
    <s v="CALI"/>
    <x v="0"/>
    <x v="0"/>
    <n v="76001"/>
    <s v="TA-25-1145822"/>
    <n v="81641"/>
    <s v="APERTURA"/>
    <s v="CB CRECIMIENTO ALIANZA - NUEVO"/>
    <s v="VALLE DEL CAUCA"/>
    <s v="CALI"/>
    <s v="PTM CALI MULTI TIENDA EL BILLE"/>
    <s v="REDEBAN"/>
    <s v="FO-25-157767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6"/>
    <s v="TIPO I"/>
    <s v="TERRESTRE"/>
    <s v="BOLAÑOS TABORDA JORGE ENRIQUE"/>
    <n v="1"/>
    <n v="0"/>
    <n v="75096.394270399993"/>
    <n v="75096.394270399993"/>
    <n v="75096.394270399993"/>
    <m/>
    <m/>
    <m/>
    <m/>
    <m/>
    <m/>
    <m/>
    <m/>
  </r>
  <r>
    <s v="CALI"/>
    <x v="0"/>
    <x v="0"/>
    <n v="76001"/>
    <s v="TA-25-1145823"/>
    <n v="81639"/>
    <s v="APERTURA"/>
    <s v="CB CRECIMIENTO ALIANZA - NUEVO"/>
    <s v="VALLE DEL CAUCA"/>
    <s v="CALI"/>
    <s v="PTM CALI CIBERNET PAPELERIA Y"/>
    <s v="REDEBAN"/>
    <s v="FO-25-1577679"/>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7"/>
    <s v="TIPO I"/>
    <s v="TERRESTRE"/>
    <s v="MONTERO MUESES GIAN CARLO"/>
    <n v="1"/>
    <n v="0"/>
    <n v="75096.394270399993"/>
    <n v="75096.394270399993"/>
    <n v="75096.394270399993"/>
    <m/>
    <m/>
    <m/>
    <m/>
    <m/>
    <m/>
    <m/>
    <m/>
  </r>
  <r>
    <s v="PEREIRA"/>
    <x v="0"/>
    <x v="1"/>
    <n v="76147"/>
    <s v="TA-25-1145827"/>
    <n v="81644"/>
    <s v="APERTURA"/>
    <s v="CB CRECIMIENTO ALIANZA - NUEVO"/>
    <s v="VALLE DEL CAUCA"/>
    <s v="CARTAGO"/>
    <s v="DISTRICOL DROG MEDICAR CARTAGO"/>
    <s v="REDEBAN"/>
    <s v="FO-25-157768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8"/>
    <s v="TIPO I"/>
    <s v="TERRESTRE"/>
    <s v="FRANCO CAÑAVERAL YAMID RAUL"/>
    <n v="1"/>
    <n v="0"/>
    <n v="75096.394270399993"/>
    <n v="75096.394270399993"/>
    <n v="75096.394270399993"/>
    <m/>
    <m/>
    <m/>
    <m/>
    <m/>
    <m/>
    <m/>
    <m/>
  </r>
  <r>
    <s v="CALI"/>
    <x v="0"/>
    <x v="0"/>
    <n v="76520"/>
    <s v="TA-25-1145828"/>
    <n v="81671"/>
    <s v="APERTURA"/>
    <s v="CB CRECIMIENTO ALIANZA - NUEVO"/>
    <s v="VALLE DEL CAUCA"/>
    <s v="PALMIRA"/>
    <s v="DISTRICOL VARIEDADES JOSUE"/>
    <s v="REDEBAN"/>
    <s v="FO-25-157769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9"/>
    <s v="TIPO I"/>
    <s v="TERRESTRE"/>
    <s v="TORRES GARCIA JENDRY JOSE"/>
    <n v="1"/>
    <n v="0"/>
    <n v="75096.394270399993"/>
    <n v="75096.394270399993"/>
    <n v="75096.394270399993"/>
    <m/>
    <m/>
    <m/>
    <m/>
    <m/>
    <m/>
    <m/>
    <m/>
  </r>
  <r>
    <s v="CALI"/>
    <x v="0"/>
    <x v="0"/>
    <n v="76834"/>
    <s v="TA-25-1145829"/>
    <n v="81689"/>
    <s v="APERTURA"/>
    <s v="CB CRECIMIENTO ALIANZA - NUEVO"/>
    <s v="VALLE DEL CAUCA"/>
    <s v="TULUA"/>
    <s v="PTM TULUA ALMACEN Y VARIEDADES"/>
    <s v="REDEBAN"/>
    <s v="FO-25-15776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0"/>
    <s v="TIPO II"/>
    <s v="TERRESTRE"/>
    <s v="MONTERO MUESES GIAN CARLO"/>
    <n v="1"/>
    <n v="0"/>
    <n v="163813.69572160003"/>
    <n v="140395.6348884"/>
    <n v="163813.69572160003"/>
    <m/>
    <m/>
    <m/>
    <m/>
    <m/>
    <m/>
    <m/>
    <m/>
  </r>
  <r>
    <s v="BUCARAMANGA"/>
    <x v="3"/>
    <x v="4"/>
    <n v="81736"/>
    <s v="TA-25-1145833"/>
    <n v="81683"/>
    <s v="APERTURA"/>
    <s v="CB CRECIMIENTO ALIANZA - NUEVO"/>
    <s v="ARAUCA"/>
    <s v="SARAVENA"/>
    <s v="DISTRICOL VICTORIOSA SHOP"/>
    <s v="REDEBAN"/>
    <s v="FO-25-1577704"/>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1"/>
    <s v="TIPO IV ESPECIAL"/>
    <s v="AEREO"/>
    <s v="HERRERA LUQUE SAUL JAVIER"/>
    <n v="1"/>
    <n v="0"/>
    <n v="988462.96268840006"/>
    <n v="196536.5258152"/>
    <n v="988462.96268840006"/>
    <m/>
    <m/>
    <m/>
    <m/>
    <m/>
    <m/>
    <m/>
    <m/>
  </r>
  <r>
    <s v="YOPAL"/>
    <x v="2"/>
    <x v="3"/>
    <n v="85001"/>
    <s v="TA-25-1145837"/>
    <n v="81702"/>
    <s v="APERTURA"/>
    <s v="CB CRECIMIENTO ALIANZA - NUEVO"/>
    <s v="CASANARE"/>
    <s v="YOPAL"/>
    <s v="DISTRICOL MINI MARK SOFIA"/>
    <s v="REDEBAN"/>
    <s v="FO-25-157772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92"/>
    <s v="TIPO I"/>
    <s v="TERRESTRE"/>
    <s v="ROZO JIMENEZ EDGAR ARMANDO"/>
    <n v="1"/>
    <n v="0"/>
    <n v="75096.394270399993"/>
    <n v="75096.394270399993"/>
    <n v="75096.394270399993"/>
    <m/>
    <m/>
    <m/>
    <m/>
    <m/>
    <m/>
    <m/>
    <m/>
  </r>
  <r>
    <s v="VILLAVICENCIO"/>
    <x v="2"/>
    <x v="3"/>
    <n v="85440"/>
    <s v="TA-25-1145838"/>
    <n v="81694"/>
    <s v="APERTURA"/>
    <s v="CB CRECIMIENTO ALIANZA - NUEVO"/>
    <s v="CASANARE"/>
    <s v="VILLANUEVA"/>
    <s v="PTM VILLANUEVA DROGUERIA J&amp;C F"/>
    <s v="REDEBAN"/>
    <s v="FO-25-157773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3"/>
    <s v="TIPO III"/>
    <s v="TERRESTRE"/>
    <s v="MOLINA CASTRO JAVIER ALBERTO"/>
    <n v="1"/>
    <n v="0"/>
    <n v="275728.78077800001"/>
    <n v="196536.5258152"/>
    <n v="275728.78077800001"/>
    <m/>
    <m/>
    <m/>
    <m/>
    <m/>
    <m/>
    <m/>
    <m/>
  </r>
  <r>
    <s v="PASTO"/>
    <x v="0"/>
    <x v="0"/>
    <n v="86001"/>
    <s v="TA-25-1145844"/>
    <n v="81666"/>
    <s v="APERTURA"/>
    <s v="CB CRECIMIENTO ALIANZA - NUEVO"/>
    <s v="PUTUMAYO"/>
    <s v="MOCOA"/>
    <s v="DISTRICOL  COPYMAX CM"/>
    <s v="REDEBAN"/>
    <s v="FO-25-15777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4"/>
    <s v="TIPO IV"/>
    <s v="TERRESTRE"/>
    <s v="PAZ MARTINEZ RICHARD HUMBERTO"/>
    <n v="1"/>
    <n v="0"/>
    <n v="504832.64687880001"/>
    <n v="196536.5258152"/>
    <n v="504832.64687880001"/>
    <m/>
    <m/>
    <m/>
    <m/>
    <m/>
    <m/>
    <m/>
    <m/>
  </r>
  <r>
    <s v="PASTO"/>
    <x v="0"/>
    <x v="0"/>
    <n v="86865"/>
    <s v="TA-25-1145940"/>
    <n v="81690"/>
    <s v="APERTURA"/>
    <s v="CB CRECIMIENTO ALIANZA - NUEVO"/>
    <s v="PUTUMAYO"/>
    <s v="VALLE DEL GUAMUEZ"/>
    <s v="DISTRICOL MILAN LA MARCA ERES"/>
    <s v="REDEBAN"/>
    <s v="FO-25-1577863"/>
    <d v="2025-09-24T00:00:00"/>
    <d v="2025-09-30T00:00:00"/>
    <s v="AGREGADOR"/>
    <s v="DISTRICOL"/>
    <s v="EJECUTADO"/>
    <s v="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
    <s v="VISITA_TÉCNICA"/>
    <s v="FWZZZ501"/>
    <s v="TIPO IV"/>
    <s v="TERRESTRE"/>
    <s v="CASTILLO HERRERA ALEX RICARDO"/>
    <n v="1"/>
    <n v="0"/>
    <n v="504832.64687880001"/>
    <n v="196536.5258152"/>
    <n v="504832.64687880001"/>
    <m/>
    <m/>
    <m/>
    <m/>
    <m/>
    <m/>
    <m/>
    <m/>
  </r>
  <r>
    <s v="APARTADO"/>
    <x v="4"/>
    <x v="5"/>
    <n v="5045"/>
    <s v="TA-25-1145941"/>
    <n v="81646"/>
    <s v="APERTURA"/>
    <s v="CB CRECIMIENTO ALIANZA - NUEVO"/>
    <s v="ANTIOQUIA"/>
    <s v="APARTADO"/>
    <s v="DISTRICOL DROGUERÍA COMERCIAL"/>
    <s v="REDEBAN"/>
    <s v="FO-25-157788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502"/>
    <s v="TIPO I"/>
    <s v="TERRESTRE"/>
    <s v="SALDARRIAGA MIRANDA SANTIAGO"/>
    <n v="1"/>
    <n v="0"/>
    <n v="75096.394270399993"/>
    <n v="75096.394270399993"/>
    <n v="75096.394270399993"/>
    <m/>
    <m/>
    <m/>
    <m/>
    <m/>
    <m/>
    <m/>
    <m/>
  </r>
  <r>
    <s v="APARTADO"/>
    <x v="4"/>
    <x v="5"/>
    <n v="5045"/>
    <s v="TA-25-1145944"/>
    <n v="81647"/>
    <s v="APERTURA"/>
    <s v="CB CRECIMIENTO ALIANZA - NUEVO"/>
    <s v="ANTIOQUIA"/>
    <s v="APARTADO"/>
    <s v="DISTRICOL FERROMATERIALES AGUD"/>
    <s v="REDEBAN"/>
    <s v="FO-25-157789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503"/>
    <s v="TIPO I"/>
    <s v="TERRESTRE"/>
    <s v="SALDARRIAGA MIRANDA SANTIAGO"/>
    <n v="1"/>
    <n v="0"/>
    <n v="75096.394270399993"/>
    <n v="75096.394270399993"/>
    <n v="75096.394270399993"/>
    <m/>
    <m/>
    <m/>
    <m/>
    <m/>
    <m/>
    <m/>
    <m/>
  </r>
  <r>
    <s v="BOGOTA"/>
    <x v="5"/>
    <x v="6"/>
    <n v="11001"/>
    <s v="TA-25-1145946"/>
    <n v="81631"/>
    <s v="APERTURA"/>
    <s v="CB CRECIMIENTO ALIANZA - NUEVO"/>
    <s v="CUNDINAMARCA"/>
    <s v="BOGOTA"/>
    <s v="PTM BOGOTA PAPELERIA GAMER CEN"/>
    <s v="REDEBAN"/>
    <s v="FO-25-157790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4"/>
    <s v="TIPO I"/>
    <s v="TERRESTRE"/>
    <s v="ORTIZ MARTINEZ STIVEN"/>
    <n v="1"/>
    <n v="0"/>
    <n v="75096.394270399993"/>
    <n v="75096.394270399993"/>
    <n v="75096.394270399993"/>
    <m/>
    <m/>
    <m/>
    <m/>
    <m/>
    <m/>
    <m/>
    <m/>
  </r>
  <r>
    <s v="BOGOTA"/>
    <x v="5"/>
    <x v="6"/>
    <n v="11001"/>
    <s v="TA-25-1145950"/>
    <n v="81632"/>
    <s v="APERTURA"/>
    <s v="CB CRECIMIENTO ALIANZA - NUEVO"/>
    <s v="CUNDINAMARCA"/>
    <s v="BOGOTA"/>
    <s v="PTM BOGOTA MI PAPELERIA Y MAS"/>
    <s v="REDEBAN"/>
    <s v="FO-25-1577909"/>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5"/>
    <s v="TIPO I"/>
    <s v="TERRESTRE"/>
    <s v="VEGA MANRIQUE JONATAN MAURICIO"/>
    <n v="1"/>
    <n v="0"/>
    <n v="75096.394270399993"/>
    <n v="75096.394270399993"/>
    <n v="75096.394270399993"/>
    <m/>
    <m/>
    <m/>
    <m/>
    <m/>
    <m/>
    <m/>
    <m/>
  </r>
  <r>
    <s v="BOGOTA"/>
    <x v="5"/>
    <x v="6"/>
    <n v="11001"/>
    <s v="TA-25-1145952"/>
    <n v="81630"/>
    <s v="APERTURA"/>
    <s v="CB CRECIMIENTO ALIANZA - NUEVO"/>
    <s v="CUNDINAMARCA"/>
    <s v="BOGOTA"/>
    <s v="PTM BOGOTA TIENDA SANTI LA SEP"/>
    <s v="REDEBAN"/>
    <s v="FO-25-1589721"/>
    <d v="2025-09-24T00:00:00"/>
    <d v="2025-09-29T00:00:00"/>
    <s v="AGREGADOR"/>
    <s v="COMCARD - PTM"/>
    <s v="EJECUTADO"/>
    <s v="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
    <s v="VISITA_TÉCNICA"/>
    <s v="FWZZZ506"/>
    <s v="TIPO I"/>
    <s v="TERRESTRE"/>
    <s v="ARIAS QUILINDO JULIAN"/>
    <n v="1"/>
    <n v="0"/>
    <n v="75096.394270399993"/>
    <n v="75096.394270399993"/>
    <n v="75096.394270399993"/>
    <m/>
    <m/>
    <m/>
    <m/>
    <m/>
    <m/>
    <m/>
    <m/>
  </r>
  <r>
    <s v="BOGOTA"/>
    <x v="5"/>
    <x v="6"/>
    <n v="11001"/>
    <s v="TA-25-1145953"/>
    <n v="81627"/>
    <s v="APERTURA"/>
    <s v="CB CRECIMIENTO ALIANZA - NUEVO"/>
    <s v="CUNDINAMARCA"/>
    <s v="BOGOTA"/>
    <s v="PTM BOGOTA PAGANINI 1A"/>
    <s v="REDEBAN"/>
    <s v="FO-25-157791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7"/>
    <s v="TIPO I"/>
    <s v="TERRESTRE"/>
    <s v="GALINDO ROJAS LUIS FELIPE"/>
    <n v="1"/>
    <n v="0"/>
    <n v="75096.394270399993"/>
    <n v="75096.394270399993"/>
    <n v="75096.394270399993"/>
    <m/>
    <m/>
    <m/>
    <m/>
    <m/>
    <m/>
    <m/>
    <m/>
  </r>
  <r>
    <s v="BOGOTA"/>
    <x v="5"/>
    <x v="6"/>
    <n v="11001"/>
    <s v="TA-25-1146548"/>
    <n v="21499"/>
    <s v="APERTURA"/>
    <s v="DATAFONO ADICIONAL - ALIANZA"/>
    <s v="CUNDINAMARCA"/>
    <s v="BOGOTA"/>
    <s v="MULTIPAGAS  CARRERA OCTAVA"/>
    <s v="REDEBAN"/>
    <s v="FO-25-1578552"/>
    <d v="2025-09-24T00:00:00"/>
    <d v="2025-09-26T00:00:00"/>
    <s v="ROBUSTO"/>
    <s v="MULTIPAGAS"/>
    <s v="EJECUTADO"/>
    <s v="24-09 SE REALIZA LLAMADA AL CLIENTE, SE HABLA CON LA SRA NIDIA ESTUPIÑAN SE VALIDA DIRECCIÓN OK, CANAL OK, DISPONIBILIDAD TOTAL.COMUNICACIÓ POR WPP 26/09/2025 SE REALIZA INSTALACIÓN DE DAT ADICIONAL, PRUEBAS EXITOSAS, CB QUEDA OPERATIVO"/>
    <s v="VISITA_TÉCNICA"/>
    <s v="FWZZZ508"/>
    <s v="TIPO I"/>
    <s v="TERRESTRE"/>
    <s v="GARCIA PASTRANA KEVIN FERNANDO"/>
    <n v="1"/>
    <n v="0"/>
    <n v="75096.394270399993"/>
    <n v="75096.394270399993"/>
    <n v="75096.394270399993"/>
    <m/>
    <m/>
    <m/>
    <m/>
    <m/>
    <m/>
    <m/>
    <m/>
  </r>
  <r>
    <s v="CARTAGENA"/>
    <x v="1"/>
    <x v="2"/>
    <n v="13001"/>
    <s v="TA-25-1152931"/>
    <n v="45160"/>
    <s v="APERTURA"/>
    <s v="DATAFONO ADICIONAL - ALIANZA"/>
    <s v="BOLIVAR"/>
    <s v="CARTAGENA"/>
    <s v="PTM ARJHOCRIS CIBER VARIEDADES"/>
    <s v="REDEBAN"/>
    <s v="FO-25-1587317"/>
    <d v="2025-09-26T00:00:00"/>
    <d v="2025-09-29T00:00:00"/>
    <s v="AGREGADOR"/>
    <s v="COMCARD - PTM"/>
    <s v="EJECUTADO"/>
    <s v="26-09 PROGRAMACIÓN REALIZADA POR LA ALIANZA 29-09 SE REALIZA INSTALACIÓN DE DATAFONO ADICIONAL, PRUEBAS EXITOSAS, CB QUEDA OPERATIVO"/>
    <s v="VISITA_TÉCNICA"/>
    <s v="FXZZZ509"/>
    <s v="TIPO I"/>
    <s v="TERRESTRE"/>
    <s v="MARTINEZ SALGUEDO ANDRES AUGUSTO"/>
    <n v="1"/>
    <n v="0"/>
    <n v="75096.394270399993"/>
    <n v="75096.394270399993"/>
    <n v="75096.394270399993"/>
    <m/>
    <m/>
    <m/>
    <m/>
    <m/>
    <m/>
    <m/>
    <m/>
  </r>
  <r>
    <s v="CALI"/>
    <x v="0"/>
    <x v="0"/>
    <n v="76001"/>
    <s v="TA-25-1152932"/>
    <n v="73458"/>
    <s v="APERTURA"/>
    <s v="DATAFONO ADICIONAL - ALIANZA"/>
    <s v="VALLE DEL CAUCA"/>
    <s v="CALI"/>
    <s v="PTM CALI  RIZOS Y LISOS PERFEC"/>
    <s v="REDEBAN"/>
    <s v="FO-25-1587322"/>
    <d v="2025-09-26T00:00:00"/>
    <d v="2025-09-30T00:00:00"/>
    <s v="AGREGADOR"/>
    <s v="COMCARD - PTM"/>
    <s v="EJECUTADO"/>
    <s v="26-09 PROGRAMACIÓN REALIZADA POR LA ALIANZA 30/09/2025 SE REALIZA INSTALACIÓN DE DAT ADICIONAL, PRUEBAS EXITOSAS, CB QUEDA OPERATIVO"/>
    <s v="VISITA_TÉCNICA"/>
    <s v="FXZZZ510"/>
    <s v="TIPO I"/>
    <s v="TERRESTRE"/>
    <s v="MONTERO MUESES GIAN CARLO"/>
    <n v="1"/>
    <n v="0"/>
    <n v="75096.394270399993"/>
    <n v="75096.394270399993"/>
    <n v="75096.394270399993"/>
    <m/>
    <m/>
    <m/>
    <m/>
    <m/>
    <m/>
    <m/>
    <m/>
  </r>
  <r>
    <s v="MEDELLIN"/>
    <x v="4"/>
    <x v="5"/>
    <n v="5001"/>
    <s v="TA-25-1157216"/>
    <n v="81716"/>
    <s v="APERTURA"/>
    <s v="CB CRECIMIENTO ALIANZA - NUEVO"/>
    <s v="ANTIOQUIA"/>
    <s v="MEDELLIN"/>
    <s v="DISTRICOL LA ESPERANZA"/>
    <s v="REDEBAN"/>
    <s v="FO-25-159861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5"/>
    <s v="TIPO I"/>
    <s v="TERRESTRE"/>
    <s v="PAREJA ECHAVARRIA JHON DAVID"/>
    <n v="1"/>
    <n v="0"/>
    <n v="75096.394270399993"/>
    <n v="75096.394270399993"/>
    <n v="75096.394270399993"/>
    <m/>
    <m/>
    <m/>
    <m/>
    <m/>
    <m/>
    <m/>
    <m/>
  </r>
  <r>
    <s v="CARTAGENA"/>
    <x v="1"/>
    <x v="2"/>
    <n v="13001"/>
    <s v="TA-25-1157217"/>
    <n v="81705"/>
    <s v="APERTURA"/>
    <s v="CB CRECIMIENTO ALIANZA - NUEVO"/>
    <s v="BOLIVAR"/>
    <s v="CARTAGENA"/>
    <s v="DISTRICOL TIENDA EL NIDO"/>
    <s v="REDEBAN"/>
    <s v="FO-25-1598624"/>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6"/>
    <s v="TIPO I"/>
    <s v="TERRESTRE"/>
    <s v="MARTINEZ SALGUEDO ANDRES AUGUSTO"/>
    <n v="1"/>
    <n v="0"/>
    <n v="75096.394270399993"/>
    <n v="75096.394270399993"/>
    <n v="75096.394270399993"/>
    <m/>
    <m/>
    <m/>
    <m/>
    <m/>
    <m/>
    <m/>
    <m/>
  </r>
  <r>
    <s v="PASTO"/>
    <x v="0"/>
    <x v="0"/>
    <n v="52001"/>
    <s v="TA-25-1157224"/>
    <n v="81712"/>
    <s v="APERTURA"/>
    <s v="CB CRECIMIENTO ALIANZA - NUEVO"/>
    <s v="NARIÑO"/>
    <s v="PASTO"/>
    <s v="DISTRICOL TIENDA EL MONO"/>
    <s v="REDEBAN"/>
    <s v="FO-25-159863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9"/>
    <s v="TIPO I"/>
    <s v="TERRESTRE"/>
    <s v="REMICIO AMADO JOHN HEBER"/>
    <n v="1"/>
    <n v="0"/>
    <n v="75096.394270399993"/>
    <n v="75096.394270399993"/>
    <n v="75096.394270399993"/>
    <m/>
    <m/>
    <m/>
    <m/>
    <m/>
    <m/>
    <m/>
    <m/>
  </r>
  <r>
    <s v="PASTO"/>
    <x v="0"/>
    <x v="0"/>
    <n v="52001"/>
    <s v="TA-25-1157226"/>
    <n v="81711"/>
    <s v="APERTURA"/>
    <s v="CB CRECIMIENTO ALIANZA - NUEVO"/>
    <s v="NARIÑO"/>
    <s v="PASTO"/>
    <s v="DISTRICOL PAP ANGEL AGUALONGO"/>
    <s v="REDEBAN"/>
    <s v="FO-25-1598646"/>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0"/>
    <s v="TIPO I"/>
    <s v="TERRESTRE"/>
    <s v="REMICIO AMADO JOHN HEBER"/>
    <n v="1"/>
    <n v="0"/>
    <n v="75096.394270399993"/>
    <n v="75096.394270399993"/>
    <n v="75096.394270399993"/>
    <m/>
    <m/>
    <m/>
    <m/>
    <m/>
    <m/>
    <m/>
    <m/>
  </r>
  <r>
    <s v="CUCUTA"/>
    <x v="3"/>
    <x v="4"/>
    <n v="54001"/>
    <s v="TA-25-1157228"/>
    <n v="81707"/>
    <s v="APERTURA"/>
    <s v="CB CRECIMIENTO ALIANZA - NUEVO"/>
    <s v="NORTE DE SANTANDER"/>
    <s v="CUCUTA"/>
    <s v="DISTRICOL BONGA BG"/>
    <s v="REDEBAN"/>
    <s v="FO-25-159865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2"/>
    <s v="TIPO I"/>
    <s v="TERRESTRE"/>
    <s v="MORA VEGA JEAMPIER"/>
    <n v="1"/>
    <n v="0"/>
    <n v="75096.394270399993"/>
    <n v="75096.394270399993"/>
    <n v="75096.394270399993"/>
    <m/>
    <m/>
    <m/>
    <m/>
    <m/>
    <m/>
    <m/>
    <m/>
  </r>
  <r>
    <s v="CUCUTA"/>
    <x v="3"/>
    <x v="4"/>
    <n v="54874"/>
    <s v="TA-25-1157233"/>
    <n v="81715"/>
    <s v="APERTURA"/>
    <s v="CB CRECIMIENTO ALIANZA - NUEVO"/>
    <s v="NORTE DE SANTANDER"/>
    <s v="VILLA DEL ROSARIO"/>
    <s v="DISTRICOL MUEBLERIA CALIFORNIA"/>
    <s v="REDEBAN"/>
    <s v="FO-25-1598673"/>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5"/>
    <s v="TIPO I"/>
    <s v="TERRESTRE"/>
    <s v="PACHECO BUITRAGO JAVIER ALONSO"/>
    <n v="1"/>
    <n v="0"/>
    <n v="75096.394270399993"/>
    <n v="75096.394270399993"/>
    <n v="75096.394270399993"/>
    <m/>
    <m/>
    <m/>
    <m/>
    <m/>
    <m/>
    <m/>
    <m/>
  </r>
  <r>
    <s v="BUCARAMANGA"/>
    <x v="3"/>
    <x v="4"/>
    <n v="68001"/>
    <s v="TA-25-1157235"/>
    <n v="81703"/>
    <s v="APERTURA"/>
    <s v="CB CRECIMIENTO ALIANZA - NUEVO"/>
    <s v="SANTANDER"/>
    <s v="BUCARAMANGA"/>
    <s v="DISTRICOL OPULENCE SHOES"/>
    <s v="REDEBAN"/>
    <s v="FO-25-159867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REYES RAMIREZ DIEGO ALEXANDER"/>
    <s v="FYZZZ196"/>
    <s v="TIPO I"/>
    <s v="TERRESTRE"/>
    <s v="REYES RAMIREZ DIEGO ALEXANDER"/>
    <n v="1"/>
    <n v="0"/>
    <n v="75096.394270399993"/>
    <n v="75096.394270399993"/>
    <n v="75096.394270399993"/>
    <m/>
    <m/>
    <m/>
    <m/>
    <m/>
    <m/>
    <m/>
    <m/>
  </r>
  <r>
    <m/>
    <x v="6"/>
    <x v="7"/>
    <m/>
    <m/>
    <m/>
    <m/>
    <m/>
    <m/>
    <m/>
    <m/>
    <m/>
    <m/>
    <m/>
    <m/>
    <m/>
    <m/>
    <m/>
    <m/>
    <m/>
    <m/>
    <m/>
    <m/>
    <m/>
    <m/>
    <m/>
    <m/>
    <m/>
    <n v="42735835.993213952"/>
    <m/>
    <m/>
    <m/>
    <m/>
    <m/>
    <m/>
    <m/>
    <m/>
  </r>
  <r>
    <m/>
    <x v="6"/>
    <x v="7"/>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7">
  <r>
    <s v="BOGOTA"/>
    <x v="0"/>
    <x v="0"/>
    <n v="25754"/>
    <n v="2815944"/>
    <n v="66235"/>
    <s v="INCIDENTE "/>
    <s v="CUNDINAMARCA"/>
    <s v="SOACHA"/>
    <s v="BARRIO NEMESIS SOACHA"/>
    <s v="REDEBAN"/>
    <s v="FO-25-1605128"/>
    <d v="2025-09-30T13:19:00"/>
    <d v="2025-09-30T16:44:00"/>
    <s v="NO"/>
    <s v="SOFTWARE"/>
    <s v="LECTOR DE BARRAS"/>
    <s v="LECTOR DESCONFIGURADO"/>
    <m/>
    <m/>
    <s v="CERRADO"/>
    <s v="30/09/2025 SE RELAIZA VISITA DE CAMPO ENCONTRANDO QUE LECTOR DE CODIGO DE BARRAS PERDIO CONFIGURACIÓN ARROJA FORMATO INVALIDO SE REALIZA CONFIGURACIÓN DE LECTOR CON PRUEBAS OK PARÁMETROS OK NO SE INICIALIZA EQUIPO TODO A CONFORMIDAD DE CB"/>
    <s v="VISITA_TÉCNICA"/>
    <s v="2A00L313"/>
    <s v="TIPO I"/>
    <s v="TERRESTRE"/>
    <s v="GALEANO SORIANO JUAN DAVID"/>
    <n v="1"/>
    <n v="0"/>
    <n v="65960.072302"/>
    <n v="75096.394270399993"/>
    <n v="65960.072302"/>
    <m/>
    <m/>
    <m/>
    <m/>
    <m/>
    <m/>
    <m/>
    <m/>
  </r>
  <r>
    <s v="BUCARAMANGA"/>
    <x v="1"/>
    <x v="1"/>
    <n v="68001"/>
    <n v="2815477"/>
    <n v="59523"/>
    <s v="INCIDENTE "/>
    <s v="SANTANDER"/>
    <s v="BUCARAMANGA"/>
    <s v="BARRIO BETANIA BUCARAMANGA"/>
    <s v="REDEBAN"/>
    <s v="FO-25-1604645"/>
    <d v="2025-09-30T12:01:00"/>
    <d v="2025-09-30T16:37:00"/>
    <s v="NO"/>
    <s v="HARDWARE"/>
    <s v="PINPAD"/>
    <s v="ALERTADO"/>
    <m/>
    <m/>
    <s v="CERRADO"/>
    <s v="30/09/2025 CB CON PINPAD ALERTADO, CAMBIO DE DATAFONO PINPAD, CAMBIO DE FUENTE Y CABLE MAGIC O POR TECNOLOGIA, BORRADO E INYECCION DE SO +VER 10.3N,CONFIGURACION CB OK, CUBRE CLAVE OK, PRUEBAS OK. CLIENTE NO PERMITE CIERRE POR FLUJO DE CLIENTES INDICA QUE SE DEMORA MÁS DE UN DÍA EN IMPRIMIRLO"/>
    <s v="VISITA_TÉCNICA"/>
    <s v="JA007449"/>
    <s v="TIPO I"/>
    <s v="TERRESTRE"/>
    <s v="SANTOS GONZALEZ JOHAN FABIAN"/>
    <n v="1"/>
    <n v="0"/>
    <n v="65960.072302"/>
    <n v="75096.394270399993"/>
    <n v="65960.072302"/>
    <m/>
    <m/>
    <m/>
    <m/>
    <m/>
    <m/>
    <m/>
    <m/>
  </r>
  <r>
    <s v="CALI"/>
    <x v="2"/>
    <x v="2"/>
    <n v="76001"/>
    <n v="2814912"/>
    <n v="74231"/>
    <s v="INCIDENTE "/>
    <s v="VALLE DEL CAUCA"/>
    <s v="CALI"/>
    <s v="PTM CALI LR EL LIDO"/>
    <s v="REDEBAN"/>
    <s v="FO-25-1604036"/>
    <d v="2025-09-30T11:06:00"/>
    <d v="2025-09-30T16:30:00"/>
    <s v="NO"/>
    <s v="HARDWARE"/>
    <s v="SE REINICIA"/>
    <s v="DAÑO POS"/>
    <m/>
    <m/>
    <s v="CERRADO"/>
    <s v="30/09/2025 SE VISITA EL COMERCIO, SE REVISA LOS EQUIPOS SE ENCUENTRAN EL DATAFONO SE REINICIA CUANDO IMPRIME EL VOUCHER, ESTA FLOJO LA BATERÍA SE AJUSTA RESOLVIENDO EL PROBLEMA, PRUEBAS OK, TELECARGA TRNA"/>
    <s v="VISITA_TÉCNICA"/>
    <s v="EG3ZZ029 - EF02Z996"/>
    <s v="TIPO I"/>
    <s v="TERRESTRE"/>
    <s v="HERRERA MONAR GEOVANNY"/>
    <n v="1"/>
    <n v="0"/>
    <n v="65960.072302"/>
    <n v="75096.394270399993"/>
    <n v="65960.072302"/>
    <m/>
    <m/>
    <m/>
    <m/>
    <m/>
    <m/>
    <m/>
    <m/>
  </r>
  <r>
    <s v="CALI"/>
    <x v="2"/>
    <x v="2"/>
    <n v="76001"/>
    <n v="2814756"/>
    <n v="73907"/>
    <s v="INCIDENTE "/>
    <s v="VALLE DEL CAUCA"/>
    <s v="CALI"/>
    <s v="REVAL JARDÍN PLAZA II"/>
    <s v="REDEBAN"/>
    <s v="FO-25-1604054"/>
    <d v="2025-09-30T11:00:00"/>
    <d v="2025-09-30T16:23:00"/>
    <s v="NO"/>
    <s v="HARDWARE"/>
    <s v="LECTOR DE BARRAS"/>
    <s v="DAÑO POS"/>
    <m/>
    <m/>
    <s v="CERRADO"/>
    <s v="30/09/2025 SE REALIZA CAMBIO DE LECTOR DE BARRAS YA QUE NO FUNCIONABA SE CAMBIÓ POR UN SYMBOL SE REALIZA PRUEBAS OK"/>
    <s v="VISITA_TÉCNICA"/>
    <s v="ON0IZ819"/>
    <s v="TIPO I"/>
    <s v="TERRESTRE"/>
    <s v="ESCOBAR LENIS JUAN SEBASTIAN"/>
    <n v="1"/>
    <n v="0"/>
    <n v="65960.072302"/>
    <n v="75096.394270399993"/>
    <n v="65960.072302"/>
    <m/>
    <m/>
    <m/>
    <m/>
    <m/>
    <m/>
    <m/>
    <m/>
  </r>
  <r>
    <s v="CALI"/>
    <x v="2"/>
    <x v="2"/>
    <n v="76364"/>
    <n v="2814200"/>
    <n v="17613"/>
    <s v="INCIDENTE "/>
    <s v="VALLE DEL CAUCA"/>
    <s v="JAMUNDI"/>
    <s v="BARRIO TERRANOVA III JAMUNDI"/>
    <s v="REDEBAN"/>
    <s v="FO-25-1603460"/>
    <d v="2025-09-30T10:06:00"/>
    <d v="2025-09-30T17:12:00"/>
    <s v="NO"/>
    <s v="HARDWARE"/>
    <s v="COMUNICACION"/>
    <s v="MENSAJE CABLE DE RED DESCONECTADO"/>
    <m/>
    <m/>
    <s v="CERRADO"/>
    <s v="30/09/2025 SE REALIZA CAMBIO DE EQUIPO E6 PUERTO IP MALO, CB BANCOLOMBIA PURO, PRUEBAS OK"/>
    <s v="VISITA_TÉCNICA"/>
    <s v="II00S911"/>
    <s v="TIPO II"/>
    <s v="TERRESTRE"/>
    <s v="PAREDES CASTILLO DIEGO"/>
    <n v="1"/>
    <n v="0"/>
    <n v="144967.87232000002"/>
    <n v="140395.6348884"/>
    <n v="144967.87232000002"/>
    <m/>
    <m/>
    <m/>
    <m/>
    <m/>
    <m/>
    <m/>
    <m/>
  </r>
  <r>
    <s v="MEDELLIN"/>
    <x v="3"/>
    <x v="3"/>
    <n v="5579"/>
    <n v="2812568"/>
    <n v="51485"/>
    <s v="INCIDENTE "/>
    <s v="ANTIOQUIA"/>
    <s v="PUERTO BERRIO"/>
    <s v="PTM PUERTO BERRIO  SERVICENTRO"/>
    <s v="REDEBAN"/>
    <s v="FO-25-1601968"/>
    <d v="2025-09-30T08:00:00"/>
    <d v="2025-09-30T14:54:00"/>
    <s v="NO"/>
    <s v="HARDWARE"/>
    <s v="COMUNICACION"/>
    <s v="MENSAJE CABLE DE RED DESCONECTADO"/>
    <m/>
    <m/>
    <s v="CERRADO"/>
    <s v="30/09/2025 SE HACE MANTENIMIENTO OK SE ORGANIZAN CABLEADOS DE DATÁFONO SE COMFIGURA PARÁMETROS DE DE DATÁFONO OK PRUEBAS EXITOSAS"/>
    <s v="VISITA_TÉCNICA"/>
    <s v="9BRZZ690"/>
    <s v="TIPO III"/>
    <s v="TERRESTRE"/>
    <s v="DIAZ ZABALA FRANCIS DUBAN"/>
    <n v="1"/>
    <n v="0"/>
    <n v="275728.78077800001"/>
    <n v="196536.5258152"/>
    <n v="275728.78077800001"/>
    <m/>
    <m/>
    <m/>
    <m/>
    <m/>
    <m/>
    <m/>
    <m/>
  </r>
  <r>
    <s v="MEDELLIN"/>
    <x v="3"/>
    <x v="3"/>
    <n v="5001"/>
    <n v="2811767"/>
    <n v="37382"/>
    <s v="INCIDENTE "/>
    <s v="ANTIOQUIA"/>
    <s v="MEDELLIN"/>
    <s v="BARRIO MANRIQUE MEDELLIN 5"/>
    <s v="REDEBAN"/>
    <s v="FO-25-1601523"/>
    <d v="2025-09-30T08:00:00"/>
    <d v="2025-09-30T14:26:00"/>
    <s v="NO"/>
    <s v="HARDWARE"/>
    <s v="HUB"/>
    <s v="DETERIORO CABLE"/>
    <m/>
    <m/>
    <s v="CERRADO"/>
    <s v="30/09/2025 SE REALIZA LIMPIEZA DEL LECTOR CHIP DE PINPAD, SE CAMBIA HUB CON EL CABLE PELADO, SE DEJAN SERVICIOS FUNCIONANDO CORRECTAMENTE"/>
    <s v="VISITA_TÉCNICA"/>
    <s v="AB00N148"/>
    <s v="TIPO I"/>
    <s v="TERRESTRE"/>
    <s v="BARRIENTOS HERNANDEZ CRISTIAN HORACIO"/>
    <n v="1"/>
    <n v="0"/>
    <n v="65960.072302"/>
    <n v="75096.394270399993"/>
    <n v="65960.072302"/>
    <m/>
    <m/>
    <m/>
    <m/>
    <m/>
    <m/>
    <m/>
    <m/>
  </r>
  <r>
    <s v="CALI"/>
    <x v="2"/>
    <x v="2"/>
    <n v="76001"/>
    <n v="2811812"/>
    <n v="78740"/>
    <s v="INCIDENTE "/>
    <s v="VALLE DEL CAUCA"/>
    <s v="CALI"/>
    <s v="PTM CALI MISCELANEA Y PAPELERI"/>
    <s v="REDEBAN"/>
    <s v="FO-25-1601527"/>
    <d v="2025-09-30T08:00:00"/>
    <d v="2025-09-30T11:43:00"/>
    <s v="NO"/>
    <s v="HARDWARE"/>
    <s v="LECTOR DE TARJETAS"/>
    <s v="MENSAJE RETIRE TARJETA"/>
    <m/>
    <m/>
    <s v="CERRADO"/>
    <s v="30/09/2025 SE REALIZA MANTENIMIENTO PREVENTIVO Y SE EXTRAE PLÁSTICO DE SU INTERIOR._x000a_SE REALIZA PRUEBAS OPERATIVAS SIN NOVEDAD._x000a_CB QUEDA OKEY."/>
    <s v="VISITA_TÉCNICA"/>
    <s v="LMQZZ730"/>
    <s v="TIPO I"/>
    <s v="TERRESTRE"/>
    <s v="TORRES GARCIA JENDRY JOSE"/>
    <n v="1"/>
    <n v="0"/>
    <n v="65960.072302"/>
    <n v="75096.394270399993"/>
    <n v="65960.072302"/>
    <m/>
    <m/>
    <m/>
    <m/>
    <m/>
    <m/>
    <m/>
    <m/>
  </r>
  <r>
    <s v="MEDELLIN"/>
    <x v="3"/>
    <x v="3"/>
    <n v="5190"/>
    <n v="2811562"/>
    <n v="27117"/>
    <s v="INCIDENTE "/>
    <s v="ANTIOQUIA"/>
    <s v="CISNEROS"/>
    <s v="BARRIO PARQUE PRINCIPAL CISNER"/>
    <s v="REDEBAN"/>
    <s v="FO-25-1601037"/>
    <d v="2025-09-29T17:37:00"/>
    <d v="2025-09-30T14:24:00"/>
    <s v="NO"/>
    <s v="HARDWARE"/>
    <s v="IMPRESION"/>
    <s v="NO IMPRIME UNO O VARIOS CARACTERES"/>
    <m/>
    <m/>
    <s v="CERRADO"/>
    <s v="30/09/2025 SE HACE MANTENIMIENTO SE OK SE CAMBIA DATÁFONO POR EN IMPRESIÓN"/>
    <s v="VISITA_TÉCNICA"/>
    <s v="1FZZZ568"/>
    <s v="TIPO II"/>
    <s v="TERRESTRE"/>
    <s v="DIAZ ZABALA FRANCIS DUBAN"/>
    <n v="1"/>
    <n v="0"/>
    <n v="144967.87232000002"/>
    <n v="140395.6348884"/>
    <n v="144967.87232000002"/>
    <m/>
    <m/>
    <m/>
    <m/>
    <m/>
    <m/>
    <m/>
    <m/>
  </r>
  <r>
    <s v="MEDELLIN"/>
    <x v="3"/>
    <x v="3"/>
    <n v="5001"/>
    <n v="2811319"/>
    <n v="47980"/>
    <s v="INCIDENTE "/>
    <s v="ANTIOQUIA"/>
    <s v="MEDELLIN"/>
    <s v="DISTRICOL DROGUERIA TAYRONA"/>
    <s v="REDEBAN"/>
    <s v="FO-25-1600920"/>
    <d v="2025-09-29T16:53:00"/>
    <d v="2025-09-30T13:26:00"/>
    <s v="NO"/>
    <s v="HARDWARE"/>
    <s v="LECTOR DE BARRAS"/>
    <s v="FORMATO INVALIDO LECTOR DAÑADO"/>
    <m/>
    <m/>
    <s v="CERRADO"/>
    <s v="30/09/2025 SE REALIZA CAMBIO DE LECTORA YA QUE LA ANTERIOR EN OCASIONES NO LEÍA."/>
    <s v="VISITA_TÉCNICA"/>
    <s v="9C00I718"/>
    <s v="TIPO I"/>
    <s v="TERRESTRE"/>
    <s v="RAMIREZ TABARES JUAN DIEGO"/>
    <n v="1"/>
    <n v="0"/>
    <n v="65960.072302"/>
    <n v="75096.394270399993"/>
    <n v="65960.072302"/>
    <m/>
    <m/>
    <m/>
    <m/>
    <m/>
    <m/>
    <m/>
    <m/>
  </r>
  <r>
    <s v="BOGOTA"/>
    <x v="0"/>
    <x v="0"/>
    <n v="11001"/>
    <n v="2810996"/>
    <n v="75740"/>
    <s v="INCIDENTE "/>
    <s v="CUNDINAMARCA"/>
    <s v="BOGOTA"/>
    <s v="BARRIO BOSA PRIMAVERA BOGOTA 1"/>
    <s v="REDEBAN"/>
    <s v="FO-25-1600929"/>
    <d v="2025-09-29T16:35:00"/>
    <d v="2025-09-30T12:57:00"/>
    <s v="NO"/>
    <s v="SOFTWARE"/>
    <s v="ERROR DE TRANSACCIONES"/>
    <s v="RECHAZO GENERAL"/>
    <m/>
    <m/>
    <s v="CERRADO"/>
    <s v="30/09/2025 SE REALIZA BORRADO DE DATAFONO SE DEJA VERSIÓN 9.90 POR  FALLA EN PARÁMETROS DE COMUNICACIÓN _x000a_POR REVERSO PENDIENTE _x000a_PRUEBA OK"/>
    <s v="VISITA_TÉCNICA"/>
    <s v="V100R766"/>
    <s v="TIPO I"/>
    <s v="TERRESTRE"/>
    <s v="ORTIZ MARTINEZ STIVEN"/>
    <n v="1"/>
    <n v="0"/>
    <n v="65960.072302"/>
    <n v="75096.394270399993"/>
    <n v="65960.072302"/>
    <m/>
    <m/>
    <m/>
    <m/>
    <m/>
    <m/>
    <m/>
    <m/>
  </r>
  <r>
    <s v="MEDELLIN"/>
    <x v="3"/>
    <x v="3"/>
    <n v="5001"/>
    <n v="2810944"/>
    <n v="26429"/>
    <s v="INCIDENTE "/>
    <s v="ANTIOQUIA"/>
    <s v="MEDELLIN"/>
    <s v="COMCARD MED PAPER WORLD"/>
    <s v="REDEBAN"/>
    <s v="FO-25-1600695"/>
    <d v="2025-09-29T16:25:00"/>
    <d v="2025-09-30T12:47:00"/>
    <s v="NO"/>
    <s v="HARDWARE"/>
    <s v="IMPRESION"/>
    <s v="TAPA IMPRESORA"/>
    <m/>
    <m/>
    <s v="CERRADO"/>
    <s v="30/09/2025 SE REALIZA CAMBIO DE TAPA IMPRESION POR QUÉ LA QUE TENÍA ESTA REVENTADA, ADICIONAL SE CAMBIÓ FUENTE DE PODER."/>
    <s v="VISITA_TÉCNICA"/>
    <s v="9999F062"/>
    <s v="TIPO I"/>
    <s v="TERRESTRE"/>
    <s v="RAMIREZ TABARES JUAN DIEGO"/>
    <n v="1"/>
    <n v="0"/>
    <n v="65960.072302"/>
    <n v="75096.394270399993"/>
    <n v="65960.072302"/>
    <m/>
    <m/>
    <m/>
    <m/>
    <m/>
    <m/>
    <m/>
    <m/>
  </r>
  <r>
    <s v="BUCARAMANGA"/>
    <x v="1"/>
    <x v="1"/>
    <n v="68001"/>
    <n v="2810776"/>
    <n v="26983"/>
    <s v="INCIDENTE "/>
    <s v="SANTANDER"/>
    <s v="BUCARAMANGA"/>
    <s v="BARRIO ALARCON 2 BUCARAMANGA"/>
    <s v="REDEBAN"/>
    <s v="FO-25-1600704"/>
    <d v="2025-09-29T16:20:00"/>
    <d v="2025-09-30T12:27:00"/>
    <s v="NO"/>
    <s v="HARDWARE"/>
    <s v="COMUNICACION"/>
    <s v="MENSAJE CABLE DE RED DESCONECTADO"/>
    <m/>
    <m/>
    <s v="CERRADO"/>
    <s v="30/09/2025 SE VISITA COMERCIO SE REALIZA LA INSTALACIÓN DE VERSION 10.3 OK, PRUEBAS OK, PINPAD OK, LECTOR DE BARRAS OK, CB OPERATIVO"/>
    <s v="VISITA_TÉCNICA"/>
    <s v="BA002275"/>
    <s v="TIPO I"/>
    <s v="TERRESTRE"/>
    <s v="BARAJAS BERMUDEZ YAHIR MAURICIO"/>
    <n v="1"/>
    <n v="0"/>
    <n v="65960.072302"/>
    <n v="75096.394270399993"/>
    <n v="65960.072302"/>
    <m/>
    <m/>
    <m/>
    <m/>
    <m/>
    <m/>
    <m/>
    <m/>
  </r>
  <r>
    <s v="PEREIRA"/>
    <x v="2"/>
    <x v="4"/>
    <n v="66001"/>
    <n v="2810635"/>
    <n v="53207"/>
    <s v="INCIDENTE "/>
    <s v="RISARALDA"/>
    <s v="PEREIRA"/>
    <s v="BARRIO ALFONSO LOPEZ PEREIRA"/>
    <s v="REDEBAN"/>
    <s v="FO-25-1600633"/>
    <d v="2025-09-29T15:53:00"/>
    <d v="2025-09-30T16:51:00"/>
    <s v="NO"/>
    <s v="HARDWARE"/>
    <s v="IMPRESION"/>
    <s v="TAPA IMPRESORA"/>
    <m/>
    <m/>
    <s v="CERRADO"/>
    <s v="30/09/2025 SE CAMBIA EQUIPO YA QUE SE LE DAÑO LA TAPA DE LA IMPRESORA, SE REALIZAN PRUEBAS OK."/>
    <s v="VISITA_TÉCNICA"/>
    <s v="XP0OZ163"/>
    <s v="TIPO I"/>
    <s v="TERRESTRE"/>
    <s v="FRANCO CAÑAVERAL YAMID RAUL"/>
    <n v="1"/>
    <n v="0"/>
    <n v="65960.072302"/>
    <n v="75096.394270399993"/>
    <n v="65960.072302"/>
    <m/>
    <m/>
    <m/>
    <m/>
    <m/>
    <m/>
    <m/>
    <m/>
  </r>
  <r>
    <s v="VILLAVICENCIO"/>
    <x v="4"/>
    <x v="5"/>
    <n v="50001"/>
    <n v="2810624"/>
    <n v="13774"/>
    <s v="INCIDENTE "/>
    <s v="META"/>
    <s v="VILLAVICENCIO"/>
    <s v="BARRIO URB LA SABANA VILLAV"/>
    <s v="REDEBAN"/>
    <s v="FO-25-1600636"/>
    <d v="2025-09-29T15:51:00"/>
    <d v="2025-09-30T11:39:00"/>
    <s v="NO"/>
    <s v="HARDWARE"/>
    <s v="CABLEADO"/>
    <s v="CABLE MAGICBOX AVERIADO"/>
    <m/>
    <m/>
    <s v="CERRADO"/>
    <s v="30/09/2025 SE REALIZA CAMBIO DE CABLE MAGIC BOX PRUEBAS OK SIN NOVEDADES"/>
    <s v="VISITA_TÉCNICA"/>
    <s v="9C008150"/>
    <s v="TIPO I"/>
    <s v="TERRESTRE"/>
    <s v="CASTRILLON URREA LONDIER LEANDRO"/>
    <n v="1"/>
    <n v="0"/>
    <n v="65960.072302"/>
    <n v="75096.394270399993"/>
    <n v="65960.072302"/>
    <m/>
    <m/>
    <m/>
    <m/>
    <m/>
    <m/>
    <m/>
    <m/>
  </r>
  <r>
    <s v="NEIVA"/>
    <x v="4"/>
    <x v="5"/>
    <n v="41001"/>
    <n v="2810279"/>
    <n v="31706"/>
    <s v="INCIDENTE "/>
    <s v="HUILA"/>
    <s v="NEIVA"/>
    <s v="BARRIO CENTRO 3 NEIVA"/>
    <s v="REDEBAN"/>
    <s v="FO-25-1600474"/>
    <d v="2025-09-29T15:32:00"/>
    <d v="2025-09-30T15:49:00"/>
    <s v="NO"/>
    <s v="HARDWARE"/>
    <s v="IMPRESION"/>
    <s v="NO IMPRIME UNO O VARIOS CARACTERES"/>
    <m/>
    <m/>
    <s v="CERRADO"/>
    <s v="30/09/2025 SE REALIZA CAMBIO DE EQUIPO POR FALLA AL IMPRIMIR"/>
    <s v="VISITA_TÉCNICA"/>
    <s v="BL014835"/>
    <s v="TIPO I"/>
    <s v="TERRESTRE"/>
    <s v="DIAZ VARGAS JONATHAN MIGUEL"/>
    <n v="1"/>
    <n v="0"/>
    <n v="65960.072302"/>
    <n v="75096.394270399993"/>
    <n v="65960.072302"/>
    <m/>
    <m/>
    <m/>
    <m/>
    <m/>
    <m/>
    <m/>
    <m/>
  </r>
  <r>
    <s v="BARRANQUILLA"/>
    <x v="5"/>
    <x v="6"/>
    <n v="8001"/>
    <n v="2810263"/>
    <n v="21116"/>
    <s v="INCIDENTE "/>
    <s v="ATLANTICO"/>
    <s v="BARRANQUILLA"/>
    <s v="PAGAFACIL CALLE 76"/>
    <s v="REDEBAN"/>
    <s v="FO-25-1600477"/>
    <d v="2025-09-29T15:25:00"/>
    <d v="2025-09-30T13:35:00"/>
    <s v="NO"/>
    <s v="HARDWARE"/>
    <s v="PINPAD"/>
    <s v="ALERTADO"/>
    <m/>
    <m/>
    <s v="CERRADO"/>
    <s v="30/09/2025 SE REALIZA VISITA SE PROCEDE A VALIDAR PINPAD Y ESTÁ EN ALERTA INTERRUPTION,SE PROCEDE A CAMBIAR PINPAD ,SE HACEN PRUEBAS Y TODO OK,CB OPERATIVO"/>
    <s v="VISITA_TÉCNICA"/>
    <s v="AAAXZ113"/>
    <s v="TIPO I"/>
    <s v="TERRESTRE"/>
    <s v="PORRAS CASTRO DARLON NASCK"/>
    <n v="1"/>
    <n v="0"/>
    <n v="65960.072302"/>
    <n v="75096.394270399993"/>
    <n v="65960.072302"/>
    <m/>
    <m/>
    <m/>
    <m/>
    <m/>
    <m/>
    <m/>
    <m/>
  </r>
  <r>
    <s v="CARTAGENA"/>
    <x v="5"/>
    <x v="6"/>
    <n v="13001"/>
    <n v="2810255"/>
    <n v="26069"/>
    <s v="INCIDENTE "/>
    <s v="BOLIVAR"/>
    <s v="CARTAGENA"/>
    <s v="REDY CARRERA TERCERA"/>
    <s v="REDEBAN"/>
    <s v="FO-25-1600482"/>
    <d v="2025-09-29T15:24:00"/>
    <d v="2025-09-30T15:31:00"/>
    <s v="NO"/>
    <s v="HARDWARE"/>
    <s v="TECLADO"/>
    <s v="DAÑO POS"/>
    <m/>
    <m/>
    <s v="CERRADO"/>
    <s v="30/09/2025 SE REALIZA CAMBIO DE EQUIPO Y PINPAD PROBLEMA CON EL TECLADO MUY DURO SE DEJA EQUIPO Y PINPAD NUEVO SE HACEN PRUEBAS TODO OK"/>
    <s v="VISITA_TÉCNICA"/>
    <s v="LMRZZ004"/>
    <s v="TIPO I"/>
    <s v="TERRESTRE"/>
    <s v="CANEDO HERRERA ALEXANDER"/>
    <n v="1"/>
    <n v="0"/>
    <n v="65960.072302"/>
    <n v="75096.394270399993"/>
    <n v="65960.072302"/>
    <m/>
    <m/>
    <m/>
    <m/>
    <m/>
    <m/>
    <m/>
    <m/>
  </r>
  <r>
    <s v="CALI"/>
    <x v="2"/>
    <x v="2"/>
    <n v="19001"/>
    <n v="2809978"/>
    <n v="72845"/>
    <s v="INCIDENTE "/>
    <s v="CAUCA"/>
    <s v="POPAYAN"/>
    <s v="PTM POPAYAN VARIEDADES NUEVO E"/>
    <s v="REDEBAN"/>
    <s v="FO-25-1600509"/>
    <d v="2025-09-29T15:11:00"/>
    <d v="2025-09-30T14:19:00"/>
    <s v="NO"/>
    <s v="HARDWARE"/>
    <s v="IMPRESION"/>
    <s v="NO IMPRIME UNO O VARIOS CARACTERES"/>
    <m/>
    <m/>
    <s v="CERRADO"/>
    <s v="30/09/2025 SE INGRESA SE REALIZA LIMPIEZA A IMPRESORA SE HACEN PRUEBAS OK TELECARGA DRNA"/>
    <s v="VISITA_TÉCNICA"/>
    <s v="EF00S385"/>
    <s v="TIPO III"/>
    <s v="TERRESTRE"/>
    <s v="GIMBUEL LASSO LUIS GERMAN"/>
    <n v="1"/>
    <n v="0"/>
    <n v="275728.78077800001"/>
    <n v="196536.5258152"/>
    <n v="275728.78077800001"/>
    <m/>
    <m/>
    <m/>
    <m/>
    <m/>
    <m/>
    <m/>
    <m/>
  </r>
  <r>
    <s v="BUCARAMANGA"/>
    <x v="1"/>
    <x v="1"/>
    <n v="68307"/>
    <n v="2809968"/>
    <n v="32544"/>
    <s v="INCIDENTE "/>
    <s v="SANTANDER"/>
    <s v="GIRON"/>
    <s v="COMCARD GIRON COMUNIKT"/>
    <s v="REDEBAN"/>
    <s v="FO-25-1600072"/>
    <d v="2025-09-29T15:09:00"/>
    <d v="2025-09-30T10:24:00"/>
    <s v="NO"/>
    <s v="HARDWARE"/>
    <s v="IMPRESION"/>
    <s v="TAPA IMPRESORA"/>
    <m/>
    <m/>
    <s v="CERRADO"/>
    <s v="30/09/2025 CB INDICA QUE NO AVANZA PAPEL, SE VALIDA TAPA DE IMPRESORA EN MAL ESTADO, CAMBIO DE TAPA IMPRESORA, EQUIPO CON VERSION 9.90, CUBRE CLAVE OK, PRUEBAS OK. CLIENTE NO PERMITE CIERRE POR FLUJO DE CLIENTES."/>
    <s v="VISITA_TÉCNICA"/>
    <s v="11KZZ019"/>
    <s v="TIPO I"/>
    <s v="TERRESTRE"/>
    <s v="SANTOS GONZALEZ JOHAN FABIAN"/>
    <n v="1"/>
    <n v="0"/>
    <n v="65960.072302"/>
    <n v="75096.394270399993"/>
    <n v="65960.072302"/>
    <m/>
    <m/>
    <m/>
    <m/>
    <m/>
    <m/>
    <m/>
    <m/>
  </r>
  <r>
    <s v="PASTO"/>
    <x v="2"/>
    <x v="2"/>
    <n v="52001"/>
    <n v="2809834"/>
    <n v="51427"/>
    <s v="INCIDENTE "/>
    <s v="NARIÑO"/>
    <s v="PASTO"/>
    <s v="BARRIO CORAZON DE JESUS PASTO"/>
    <s v="REDEBAN"/>
    <s v="FO-25-1600086"/>
    <d v="2025-09-29T15:01:00"/>
    <d v="2025-09-30T11:17:00"/>
    <s v="NO"/>
    <s v="HARDWARE"/>
    <s v="TECLADO"/>
    <s v="DAÑO POS"/>
    <m/>
    <m/>
    <s v="CERRADO"/>
    <s v="30/09/2025 SE REALIZA CAMBIO DE DATAFONO POR DAÑO EN TECLADO SE RECONFIGURA OK PARÁMETROS OK Y SE REALIZAN PRUEBAS ÉXITOSAS DE TRANSACCIONES"/>
    <s v="VISITA_TÉCNICA"/>
    <s v="GB07Z803"/>
    <s v="TIPO I"/>
    <s v="TERRESTRE"/>
    <s v="PAZ MARTINEZ RICHARD HUMBERTO"/>
    <n v="1"/>
    <n v="0"/>
    <n v="65960.072302"/>
    <n v="75096.394270399993"/>
    <n v="65960.072302"/>
    <m/>
    <m/>
    <m/>
    <m/>
    <m/>
    <m/>
    <m/>
    <m/>
  </r>
  <r>
    <s v="BOGOTA"/>
    <x v="0"/>
    <x v="0"/>
    <n v="11001"/>
    <n v="2809915"/>
    <n v="45993"/>
    <s v="INCIDENTE "/>
    <s v="CUNDINAMARCA"/>
    <s v="BOGOTA"/>
    <s v="BARRIO KENNEDY BOGOTA 4"/>
    <s v="REDEBAN"/>
    <s v="FO-25-1600090"/>
    <d v="2025-09-29T15:00:00"/>
    <d v="2025-09-30T13:02:00"/>
    <s v="NO"/>
    <s v="HARDWARE"/>
    <s v="HUB"/>
    <s v="SE REINICIA"/>
    <m/>
    <m/>
    <s v="CERRADO"/>
    <s v="30/09/2025 CAMBIO DE HUB POR DAÑO SE BORRADO DE SO Y VERSIÓN SE ACTUALIZA SE REALIZA PRUEBAS OK SE ENTREGA SERVICIO OPERATIVO"/>
    <s v="VISITA_TÉCNICA"/>
    <s v="II001616"/>
    <s v="TIPO I"/>
    <s v="TERRESTRE"/>
    <s v="HERNANDEZ NARANJO OSCAR EDUARDO"/>
    <n v="1"/>
    <n v="0"/>
    <n v="65960.072302"/>
    <n v="75096.394270399993"/>
    <n v="65960.072302"/>
    <m/>
    <m/>
    <m/>
    <m/>
    <m/>
    <m/>
    <m/>
    <m/>
  </r>
  <r>
    <s v="MONTERIA"/>
    <x v="5"/>
    <x v="6"/>
    <n v="23001"/>
    <n v="2809264"/>
    <n v="78091"/>
    <s v="INCIDENTE "/>
    <s v="CORDOBA"/>
    <s v="MONTERIA"/>
    <s v="BARRIO 2 DE SEPTIEMBRE MONTERI"/>
    <s v="REDEBAN"/>
    <s v="FO-25-1599534"/>
    <d v="2025-09-29T14:18:00"/>
    <d v="2025-09-30T11:20:00"/>
    <s v="NO"/>
    <s v="HARDWARE"/>
    <s v="IMPRESION"/>
    <s v="NO AVANZA PAPEL"/>
    <m/>
    <m/>
    <s v="CERRADO"/>
    <s v="30/09/2025 SE REALIZA VISITA Y SE REALIZA LIMPIEZA A MECANISMO DE IMPRESIÓN DE BAUCHER, SE LIMPIA RODILLO Y SE SACAN RESIDUOS DE PAPEL ATASCADO QUE IMPIDEN EL CORRECTO FUNCIONAMIENTO, SE REALIZAN PRUEBAS Y SE DEJA EL SERVICIO NUEVAMENTE FUNCIONANDO CORRECTAMENTE."/>
    <s v="VISITA_TÉCNICA"/>
    <s v="LMNZZ659"/>
    <s v="TIPO I"/>
    <s v="TERRESTRE"/>
    <s v="CASSIANI PEREZ RAUL RAMIRO"/>
    <n v="1"/>
    <n v="0"/>
    <n v="65960.072302"/>
    <n v="75096.394270399993"/>
    <n v="65960.072302"/>
    <m/>
    <m/>
    <m/>
    <m/>
    <m/>
    <m/>
    <m/>
    <m/>
  </r>
  <r>
    <s v="APARTADO"/>
    <x v="3"/>
    <x v="3"/>
    <n v="5045"/>
    <n v="2809042"/>
    <n v="61651"/>
    <s v="INCIDENTE "/>
    <s v="ANTIOQUIA"/>
    <s v="APARTADO"/>
    <s v="PAGAFACIL  PLAZA DEL RIO"/>
    <s v="REDEBAN"/>
    <s v="FO-25-1599242"/>
    <d v="2025-09-29T13:48:00"/>
    <d v="2025-09-30T13:20:00"/>
    <s v="NO"/>
    <s v="HARDWARE"/>
    <s v="SE REINICIA"/>
    <s v="DAÑO POS"/>
    <m/>
    <m/>
    <s v="CERRADO"/>
    <s v="30/09/2025 SE REALIZA CAMBIO DE DATAFONO DEBIDO A QUE FUNCIONARIA INDICA VARIOS REINICIOS EN EL DIA"/>
    <s v="VISITA_TÉCNICA"/>
    <s v="FUAOK569"/>
    <s v="TIPO I"/>
    <s v="TERRESTRE"/>
    <s v="CASTRO HENAO DANIEL ESTEBAN"/>
    <n v="1"/>
    <n v="0"/>
    <n v="65960.072302"/>
    <n v="75096.394270399993"/>
    <n v="65960.072302"/>
    <m/>
    <m/>
    <m/>
    <m/>
    <m/>
    <m/>
    <m/>
    <m/>
  </r>
  <r>
    <s v="MEDELLIN"/>
    <x v="3"/>
    <x v="3"/>
    <n v="5001"/>
    <n v="2808687"/>
    <n v="32283"/>
    <s v="INCIDENTE "/>
    <s v="ANTIOQUIA"/>
    <s v="MEDELLIN"/>
    <s v="BARRIO POPULAR 1 MEDELLIN 1"/>
    <s v="REDEBAN"/>
    <s v="FO-25-1599013"/>
    <d v="2025-09-29T13:08:00"/>
    <d v="2025-09-30T10:19:00"/>
    <s v="NO"/>
    <s v="SOFTWARE"/>
    <s v="CIERRE"/>
    <s v="CIERRE NO HABILITADO"/>
    <m/>
    <m/>
    <s v="CERRADO"/>
    <s v="30/09/2025 SE REALIZA CAMBIO DE POS YA QUE EL DATÁFONO NO RESIVE NUEVAMENTE SDK Y VERSIÓN DESPUÉS DE FORMATEAR Y NO SE PUEDEN INICIALIZAR PARÁMETROS PORQUE NO FUNCIONAN LAS CLAVES Y ESTÁ PIDIENDO CLAVE SUPERVISOR."/>
    <s v="VISITA_TÉCNICA"/>
    <s v="111JZ627"/>
    <s v="TIPO I"/>
    <s v="TERRESTRE"/>
    <s v="MARIN PIEDRAHITA JIMMY ALEXIS"/>
    <n v="1"/>
    <n v="0"/>
    <n v="65960.072302"/>
    <n v="75096.394270399993"/>
    <n v="65960.072302"/>
    <m/>
    <m/>
    <m/>
    <m/>
    <m/>
    <m/>
    <m/>
    <m/>
  </r>
  <r>
    <s v="MEDELLIN"/>
    <x v="3"/>
    <x v="3"/>
    <n v="5360"/>
    <n v="2808727"/>
    <n v="81470"/>
    <s v="INCIDENTE "/>
    <s v="ANTIOQUIA"/>
    <s v="ITAGUI"/>
    <s v="PTM ITAGUI MERCADOS MEDUSA"/>
    <s v="REDEBAN"/>
    <s v="FO-25-1598980"/>
    <d v="2025-09-29T12:56:00"/>
    <d v="2025-09-29T15:42:00"/>
    <s v="NO"/>
    <s v="HARDWARE"/>
    <s v="IMPRESION"/>
    <s v="NO AVANZA PAPEL"/>
    <m/>
    <m/>
    <s v="CERRADO"/>
    <s v="29/09/2025 SE REALIZA BORRADO DE MEMORIA, SE REINICIA DATÁFONO Y QUEDAN LOS SERVICIOS FUNCIONANDO CORRECTAMENTE"/>
    <s v="VISITA_TÉCNICA"/>
    <s v="VJZZZ912"/>
    <s v="TIPO I"/>
    <s v="TERRESTRE"/>
    <s v="BARRIENTOS HERNANDEZ CRISTIAN HORACIO"/>
    <n v="1"/>
    <n v="0"/>
    <n v="65960.072302"/>
    <n v="75096.394270399993"/>
    <n v="65960.072302"/>
    <m/>
    <m/>
    <m/>
    <m/>
    <m/>
    <m/>
    <m/>
    <m/>
  </r>
  <r>
    <s v="BOGOTA"/>
    <x v="0"/>
    <x v="0"/>
    <n v="25286"/>
    <n v="2808813"/>
    <n v="34077"/>
    <s v="INCIDENTE "/>
    <s v="CUNDINAMARCA"/>
    <s v="FUNZA"/>
    <s v="BARRIO FUNZA FUNZA"/>
    <s v="REDEBAN"/>
    <s v="FO-25-1598986"/>
    <d v="2025-09-29T12:49:00"/>
    <d v="2025-09-29T18:17:00"/>
    <s v="NO"/>
    <s v="SOFTWARE"/>
    <s v="ACTUALIZACION"/>
    <s v="VERSION CARGA SO VR"/>
    <m/>
    <m/>
    <s v="CERRADO"/>
    <s v="29/09/2025 SE REALIZA VISITA DE CAMPO ENCONTRADO QUE EQUIPO NO IMPRIME EL CIERRE SE QUEDA CARGANDO, POR LO ANTERIOR SE REALIZA FORMATEO Y REINSTALCION DE S.O Y VER, PRUEBAS CUPO USUARIO Y CIERRE OK."/>
    <s v="VISITA_TÉCNICA"/>
    <s v="1OZZZ824"/>
    <s v="TIPO II"/>
    <s v="TERRESTRE"/>
    <s v="LOZADA ROJAS CHRISTIAN ANDRES"/>
    <n v="1"/>
    <n v="0"/>
    <n v="144967.87232000002"/>
    <n v="140395.6348884"/>
    <n v="144967.87232000002"/>
    <m/>
    <m/>
    <m/>
    <m/>
    <m/>
    <m/>
    <m/>
    <m/>
  </r>
  <r>
    <s v="BARRANQUILLA"/>
    <x v="5"/>
    <x v="6"/>
    <n v="8001"/>
    <n v="2808593"/>
    <n v="48966"/>
    <s v="INCIDENTE "/>
    <s v="ATLANTICO"/>
    <s v="BARRANQUILLA"/>
    <s v="DISTRICOL TECNOLOGIA JC"/>
    <s v="REDEBAN"/>
    <s v="FO-25-1598867"/>
    <d v="2025-09-29T12:41:00"/>
    <d v="2025-09-30T11:28:00"/>
    <s v="NO"/>
    <s v="HARDWARE"/>
    <s v="LECTOR DE BARRAS"/>
    <s v="CABLE LECTORA AVERIADO"/>
    <m/>
    <m/>
    <s v="CERRADO"/>
    <s v="30/09/2025 SE REMPLAZA LECTOR DE BARRAS, ESTABA EN CORTO Y REINICIABA EL EQUIPO"/>
    <s v="VISITA_TÉCNICA"/>
    <s v="AD00O603"/>
    <s v="TIPO I"/>
    <s v="TERRESTRE"/>
    <s v="DE AVILA SIADES ALBERTO ENRIQUE"/>
    <n v="1"/>
    <n v="0"/>
    <n v="65960.072302"/>
    <n v="75096.394270399993"/>
    <n v="65960.072302"/>
    <m/>
    <m/>
    <m/>
    <m/>
    <m/>
    <m/>
    <m/>
    <m/>
  </r>
  <r>
    <s v="MEDELLIN"/>
    <x v="3"/>
    <x v="3"/>
    <n v="5318"/>
    <n v="2808558"/>
    <n v="45543"/>
    <s v="INCIDENTE "/>
    <s v="ANTIOQUIA"/>
    <s v="GUARNE"/>
    <s v="DISTRICOL RAPITIENDA LAS VEGAS"/>
    <s v="REDEBAN"/>
    <s v="FO-25-1598877"/>
    <d v="2025-09-29T12:29:00"/>
    <d v="2025-09-30T16:58:00"/>
    <s v="NO"/>
    <s v="HARDWARE"/>
    <s v="TECLADO"/>
    <s v="DAÑO POS"/>
    <m/>
    <m/>
    <s v="CERRADO"/>
    <s v="30/09/2025 SE CAMBIA EQUIPO POR TECLADO BORROSO"/>
    <s v="VISITA_TÉCNICA"/>
    <s v="AD000736"/>
    <s v="TIPO II"/>
    <s v="TERRESTRE"/>
    <s v="BADEL ACUÑA LUIS ALBERTO"/>
    <n v="1"/>
    <n v="0"/>
    <n v="144967.87232000002"/>
    <n v="140395.6348884"/>
    <n v="144967.87232000002"/>
    <m/>
    <m/>
    <m/>
    <m/>
    <m/>
    <m/>
    <m/>
    <m/>
  </r>
  <r>
    <s v="MEDELLIN"/>
    <x v="3"/>
    <x v="3"/>
    <n v="5001"/>
    <n v="2808446"/>
    <n v="74950"/>
    <s v="INCIDENTE "/>
    <s v="ANTIOQUIA"/>
    <s v="MEDELLIN"/>
    <s v="BARRIO FRANCISCO ANTONIO SEA M"/>
    <s v="REDEBAN"/>
    <s v="FO-25-1598907"/>
    <d v="2025-09-29T12:14:00"/>
    <d v="2025-09-30T11:29:00"/>
    <s v="NO"/>
    <s v="SOFTWARE"/>
    <s v="ERROR DE TRANSACCIONES"/>
    <s v="RECHAZO GENERAL"/>
    <m/>
    <m/>
    <s v="CERRADO"/>
    <s v="30/09/2025 SE REALIZA BORRADO DE APLICACIÓN SE RE INSTALA SE HACEN PRUEBAS OK"/>
    <s v="VISITA_TÉCNICA"/>
    <s v="EHZZZ866"/>
    <s v="TIPO I"/>
    <s v="TERRESTRE"/>
    <s v="MONTOYA VELEZ ANDRES FELIPE"/>
    <n v="1"/>
    <n v="0"/>
    <n v="65960.072302"/>
    <n v="75096.394270399993"/>
    <n v="65960.072302"/>
    <m/>
    <m/>
    <m/>
    <m/>
    <m/>
    <m/>
    <m/>
    <m/>
  </r>
  <r>
    <s v="CALI"/>
    <x v="2"/>
    <x v="2"/>
    <n v="76001"/>
    <n v="2808437"/>
    <n v="53517"/>
    <s v="INCIDENTE "/>
    <s v="VALLE DEL CAUCA"/>
    <s v="CALI"/>
    <s v="BARRIO LA UNION CALI 4"/>
    <s v="REDEBAN"/>
    <s v="FO-25-1598918"/>
    <d v="2025-09-29T12:10:00"/>
    <d v="2025-09-30T11:24:00"/>
    <s v="NO"/>
    <s v="SOFTWARE"/>
    <s v="ACTUALIZACION"/>
    <s v="TECNOLOGIA"/>
    <m/>
    <m/>
    <s v="CERRADO"/>
    <s v="30/09/2025 SE LLEGA A SITIO Y SE EVIDENCIA, QUE LA PLACA SE ENCUENTRA ASOCIADA A UN COMERCIO, AUTORIZAN CONFIRGURAR EL EQUIPO COMO MIXTO._x000a_SE REALIZAN PRUEBAS OPERATIVAS SIN NOVEDAD."/>
    <s v="VISITA_TÉCNICA"/>
    <s v="TR0VZ594"/>
    <s v="TIPO I"/>
    <s v="TERRESTRE"/>
    <s v="TORRES GARCIA JENDRY JOSE"/>
    <n v="1"/>
    <n v="0"/>
    <n v="65960.072302"/>
    <n v="75096.394270399993"/>
    <n v="65960.072302"/>
    <m/>
    <m/>
    <m/>
    <m/>
    <m/>
    <m/>
    <m/>
    <m/>
  </r>
  <r>
    <s v="MONTERIA"/>
    <x v="5"/>
    <x v="6"/>
    <n v="23660"/>
    <n v="2808244"/>
    <n v="28140"/>
    <s v="INCIDENTE "/>
    <s v="CORDOBA"/>
    <s v="SAHAGUN"/>
    <s v="DISTRICOL SUPERTIENDA EL ANTOJ"/>
    <s v="REDEBAN"/>
    <s v="FO-25-1598671"/>
    <d v="2025-09-29T11:54:00"/>
    <d v="2025-09-30T17:06:00"/>
    <s v="NO"/>
    <s v="HARDWARE"/>
    <s v="PINPAD"/>
    <s v="DAÑO POS"/>
    <m/>
    <m/>
    <s v="CERRADO"/>
    <s v="30/09/2025 SE VISITA SITIO, SE CAMBIA PINPAD POR DAÑO SE REINICIA OK. SE CAMBIA DATAFONO POR COMPATIBILIDAD."/>
    <s v="VISITA_TÉCNICA"/>
    <s v="9MZZZ448"/>
    <s v="TIPO II"/>
    <s v="TERRESTRE"/>
    <s v="COGOLLO VERTEL EDER LUIS"/>
    <n v="1"/>
    <n v="0"/>
    <n v="144967.87232000002"/>
    <n v="140395.6348884"/>
    <n v="144967.87232000002"/>
    <m/>
    <m/>
    <m/>
    <m/>
    <m/>
    <m/>
    <m/>
    <m/>
  </r>
  <r>
    <s v="CALI"/>
    <x v="2"/>
    <x v="2"/>
    <n v="76001"/>
    <n v="2808036"/>
    <n v="65776"/>
    <s v="INCIDENTE "/>
    <s v="VALLE DEL CAUCA"/>
    <s v="CALI"/>
    <s v="REDY CASA DEL TENDERO"/>
    <s v="REDEBAN"/>
    <s v="FO-25-1598688"/>
    <d v="2025-09-29T11:39:00"/>
    <d v="2025-09-29T18:14:00"/>
    <s v="NO"/>
    <s v="HARDWARE"/>
    <s v="IMPRESION"/>
    <s v="NO IMPRIME UNO O VARIOS CARACTERES"/>
    <m/>
    <m/>
    <s v="CERRADO"/>
    <s v="29/09/2025 SE CAMBIA DATÁFONO YA QUE EL DEL CLIENTE NO IMPRIMIA"/>
    <s v="VISITA_TÉCNICA"/>
    <s v="NSZZZ721"/>
    <s v="TIPO I"/>
    <s v="TERRESTRE"/>
    <s v="CUERO RUIZ JHONNY"/>
    <n v="1"/>
    <n v="0"/>
    <n v="65960.072302"/>
    <n v="75096.394270399993"/>
    <n v="65960.072302"/>
    <m/>
    <m/>
    <m/>
    <m/>
    <m/>
    <m/>
    <m/>
    <m/>
  </r>
  <r>
    <s v="BOGOTA"/>
    <x v="0"/>
    <x v="0"/>
    <n v="11001"/>
    <n v="2808030"/>
    <n v="80656"/>
    <s v="INCIDENTE "/>
    <s v="CUNDINAMARCA"/>
    <s v="BOGOTA"/>
    <s v="BARRIO EL POA BOGOTA 2"/>
    <s v="REDEBAN"/>
    <s v="FO-25-1598696"/>
    <d v="2025-09-29T11:37:00"/>
    <d v="2025-09-30T13:43:00"/>
    <s v="NO"/>
    <s v="HARDWARE"/>
    <s v="IMPRESION"/>
    <s v="NO IMPRIME UNO O VARIOS CARACTERES"/>
    <m/>
    <m/>
    <s v="CERRADO"/>
    <s v="30/09/2025 SE VISITA COMERCIO CB BANCOLOMBIA, SE CAMBIA DATAFONO POR QUÉ NO IMPRIME LA MITAD DE LA INFORMACIÓN, SE DEJA EL DATAFONO NUEVO CON LOS USUARIOS DEL CLIENTE, SE REALIZAN PRUEBAS OK."/>
    <s v="VISITA_TÉCNICA"/>
    <s v="V8ZZZ399"/>
    <s v="TIPO I"/>
    <s v="TERRESTRE"/>
    <s v="VEGA MANRIQUE JONATAN MAURICIO"/>
    <n v="1"/>
    <n v="0"/>
    <n v="65960.072302"/>
    <n v="75096.394270399993"/>
    <n v="65960.072302"/>
    <m/>
    <m/>
    <m/>
    <m/>
    <m/>
    <m/>
    <m/>
    <m/>
  </r>
  <r>
    <s v="MEDELLIN"/>
    <x v="3"/>
    <x v="3"/>
    <n v="5088"/>
    <n v="2807890"/>
    <n v="81341"/>
    <s v="INCIDENTE "/>
    <s v="ANTIOQUIA"/>
    <s v="BELLO"/>
    <s v="PTM BELLO PAPELERIA GRAN AVENI"/>
    <s v="REDEBAN"/>
    <s v="FO-25-1598703"/>
    <d v="2025-09-29T11:36:00"/>
    <d v="2025-09-29T17:26:00"/>
    <s v="NO"/>
    <s v="HARDWARE"/>
    <s v="TECLADO"/>
    <s v="DAÑO POS"/>
    <m/>
    <m/>
    <s v="CERRADO"/>
    <s v="29/09/2025 SE REALIZA VISITA TÉCNICA EN ATENCIÓN AL INCIDENTE REPORTADO CON EL DATÁFONO DEL CORRESPONSAL BANCOLOMBIA. EL USUARIO CONFIRMA SU IDENTIFICACIÓN Y PROCEDE A INFORMAR QUE EL DISPOSITIVO PRESENTA UN ERROR EN PANTALLA QUE IMPIDE LA REALIZACIÓN DE TRANSACCIONES. AL VALIDAR EL EQUIPO, SE CONFIRMA LA FALLA REPORTADA Y SE DETECTA ADICIONALMENTE UN MAL FUNCIONAMIENTO DEL TECLADO. ANTE ESTA SITUACIÓN, SE PROCEDE AL REEMPLAZO DEL DATÁFONO POR UNO NUEVO. EL EQUIPO FUE INSTALADO CORRECTAMENTE Y QUEDÓ OPERATIVO PARA REALIZAR TRANSACCIONES SIN INCONVENIENTES."/>
    <s v="VISITA_TÉCNICA"/>
    <s v="SMZZZ267"/>
    <s v="TIPO I"/>
    <s v="TERRESTRE"/>
    <s v="MARTINEZ TOVAR OSCAR DAVID"/>
    <n v="1"/>
    <n v="0"/>
    <n v="65960.072302"/>
    <n v="75096.394270399993"/>
    <n v="65960.072302"/>
    <m/>
    <m/>
    <m/>
    <m/>
    <m/>
    <m/>
    <m/>
    <m/>
  </r>
  <r>
    <s v="BOGOTA"/>
    <x v="0"/>
    <x v="0"/>
    <n v="11001"/>
    <n v="2807853"/>
    <n v="57035"/>
    <s v="INCIDENTE "/>
    <s v="CUNDINAMARCA"/>
    <s v="BOGOTA"/>
    <s v="DISTRICOL REDPAG QUINTAS"/>
    <s v="REDEBAN"/>
    <s v="FO-25-1598190"/>
    <d v="2025-09-29T11:25:00"/>
    <d v="2025-09-30T14:12:00"/>
    <s v="NO"/>
    <s v="HARDWARE"/>
    <s v="LECTOR DE BARRAS"/>
    <s v="CABLE LECTORA AVERIADO"/>
    <m/>
    <m/>
    <s v="CERRADO"/>
    <s v="30/09/2025 SE VISITA COMERCIO, SE VERIFICA FUNCIONAMIENTO DE LECTOR, SE DESINSTALA E INSTALA, SE REINICIA EQUIPO, PARA LAS SITUACIONES EL LECTOR ENCIENDE PERO AL MOVER EL CABLE O LECTOR NO FUNCIONA CORRECTAMENTE, SE CAMBIA LECTOR"/>
    <s v="VISITA_TÉCNICA"/>
    <s v="XPRZZ701"/>
    <s v="TIPO I"/>
    <s v="TERRESTRE"/>
    <s v="ORTIZ YARA FRANKLYN ISRAEL"/>
    <n v="1"/>
    <n v="0"/>
    <n v="65960.072302"/>
    <n v="75096.394270399993"/>
    <n v="65960.072302"/>
    <m/>
    <m/>
    <m/>
    <m/>
    <m/>
    <m/>
    <m/>
    <m/>
  </r>
  <r>
    <s v="BOGOTA"/>
    <x v="0"/>
    <x v="0"/>
    <n v="11001"/>
    <n v="2807546"/>
    <n v="80433"/>
    <s v="INCIDENTE "/>
    <s v="CUNDINAMARCA"/>
    <s v="BOGOTA"/>
    <s v="BARRIO CIUDAD JARDIN NORTE BOGOTA 8"/>
    <s v="REDEBAN"/>
    <s v="FO-25-1598138"/>
    <d v="2025-09-29T10:58:00"/>
    <d v="2025-09-29T17:12:00"/>
    <s v="NO"/>
    <s v="HARDWARE"/>
    <s v="ALERT IRRUPTION"/>
    <s v="ALERT IRRUPTION"/>
    <m/>
    <m/>
    <s v="CERRADO"/>
    <s v="29/09/2025 SE REALIZA VISITA A CB PARA ATENDER INCIDENTE SE REALIZA CAMBIO DE DATAFONO POR FALLA ALERTADO,SE REALIZAN PRUEBAS OK"/>
    <s v="VISITA_TÉCNICA"/>
    <s v="SAZZZ790"/>
    <s v="TIPO I"/>
    <s v="TERRESTRE"/>
    <s v="GALINDO ROJAS LUIS FELIPE"/>
    <n v="1"/>
    <n v="0"/>
    <n v="65960.072302"/>
    <n v="75096.394270399993"/>
    <n v="65960.072302"/>
    <m/>
    <m/>
    <m/>
    <m/>
    <m/>
    <m/>
    <m/>
    <m/>
  </r>
  <r>
    <s v="MEDELLIN"/>
    <x v="3"/>
    <x v="3"/>
    <n v="5001"/>
    <n v="2807527"/>
    <n v="29932"/>
    <s v="INCIDENTE "/>
    <s v="ANTIOQUIA"/>
    <s v="MEDELLIN"/>
    <s v="COMCARD JG AGIL"/>
    <s v="REDEBAN"/>
    <s v="FO-25-1598151"/>
    <d v="2025-09-29T10:53:00"/>
    <d v="2025-09-29T18:07:00"/>
    <s v="NO"/>
    <s v="HARDWARE"/>
    <s v="PANTALLA"/>
    <s v="DAÑO POS"/>
    <m/>
    <m/>
    <s v="CERRADO"/>
    <s v="29/09/2025 SE REALIZA CAMBIO DE EQUIPO POR PANTALLA EN BLANCO SE HACEN PRUEBAS OK"/>
    <s v="VISITA_TÉCNICA"/>
    <s v="AD00L409"/>
    <s v="TIPO I"/>
    <s v="TERRESTRE"/>
    <s v="MONTOYA VELEZ ANDRES FELIPE"/>
    <n v="1"/>
    <n v="0"/>
    <n v="65960.072302"/>
    <n v="75096.394270399993"/>
    <n v="65960.072302"/>
    <m/>
    <m/>
    <m/>
    <m/>
    <m/>
    <m/>
    <m/>
    <m/>
  </r>
  <r>
    <s v="VALLEDUPAR"/>
    <x v="5"/>
    <x v="6"/>
    <n v="20001"/>
    <n v="2807300"/>
    <n v="26814"/>
    <s v="INCIDENTE "/>
    <s v="CESAR"/>
    <s v="VALLEDUPAR"/>
    <s v="BARRIO SAN JOAQUIN 5 VALLEDUPA"/>
    <s v="REDEBAN"/>
    <s v="FO-25-1598154"/>
    <d v="2025-09-29T10:48:00"/>
    <d v="2025-09-29T18:11:00"/>
    <s v="NO"/>
    <s v="HARDWARE"/>
    <s v="TECLADO"/>
    <s v="DAÑO POS"/>
    <m/>
    <m/>
    <s v="CERRADO"/>
    <s v="29/09/2025 SE REALIZA VISITA TÉCNICA POR SOLICITUD DE CLIENTE,SE LLEGA A SITIO SE REALIZAN CAMBIO DE EQUIPO POR TECLAS BORROSAS AL IGUAL CAMBIO DE FUENTE Y CABLE  SE DEJA CON VERSÓN 9.90 , PRUEBAS OK AL 100%"/>
    <s v="VISITA_TÉCNICA"/>
    <s v="9999X031"/>
    <s v="TIPO I"/>
    <s v="TERRESTRE"/>
    <s v="MAESTRE MENGUAL EDGAR ENRIQUE"/>
    <n v="1"/>
    <n v="0"/>
    <n v="65960.072302"/>
    <n v="75096.394270399993"/>
    <n v="65960.072302"/>
    <m/>
    <m/>
    <m/>
    <m/>
    <m/>
    <m/>
    <m/>
    <m/>
  </r>
  <r>
    <s v="TUNJA"/>
    <x v="1"/>
    <x v="1"/>
    <n v="15238"/>
    <n v="2807108"/>
    <n v="49364"/>
    <s v="INCIDENTE "/>
    <s v="BOYACA"/>
    <s v="DUITAMA"/>
    <s v="MULTIPAGAS DUITAMA II"/>
    <s v="REDEBAN"/>
    <s v="FO-25-1597595"/>
    <d v="2025-09-29T10:28:00"/>
    <d v="2025-09-30T11:36:00"/>
    <s v="NO"/>
    <s v="HARDWARE"/>
    <s v="LECTOR DE BARRAS"/>
    <s v="FORMATO INVALIDO LECTOR DAÑADO"/>
    <m/>
    <m/>
    <s v="CERRADO"/>
    <s v="30/09/2025 SE VALIDAN LECTORES EVIDENCIANDO QUE LOS LECTORES PRESENTAN DIFICULTAD AL LEER LOS CÓDIGOS DE BARRAS DE LA EMPRESA DE ENERGÍA SE PROCEDE CON LOS CAMBIOS PRUEBAS OK CLIENTE CONFORME"/>
    <s v="VISITA_TÉCNICA"/>
    <s v="AD00P214-AD00P459-AD00P457-AD00P458"/>
    <s v="TIPO II"/>
    <s v="TERRESTRE"/>
    <s v="RODRIGUEZ MURCIA YERSON IVAN"/>
    <n v="1"/>
    <n v="0"/>
    <n v="144967.87232000002"/>
    <n v="140395.6348884"/>
    <n v="144967.87232000002"/>
    <m/>
    <m/>
    <m/>
    <m/>
    <m/>
    <m/>
    <m/>
    <m/>
  </r>
  <r>
    <s v="PEREIRA"/>
    <x v="2"/>
    <x v="4"/>
    <n v="76147"/>
    <n v="2806475"/>
    <n v="59182"/>
    <s v="INCIDENTE "/>
    <s v="VALLE DEL CAUCA"/>
    <s v="CARTAGO"/>
    <s v="BARRIO GUAYACANES CARTAGO"/>
    <s v="REDEBAN"/>
    <s v="FO-25-1597603"/>
    <d v="2025-09-29T10:04:00"/>
    <d v="2025-09-29T16:43:00"/>
    <s v="NO"/>
    <s v="HARDWARE"/>
    <s v="IMPRESION"/>
    <s v="NO IMPRIME UNO O VARIOS CARACTERES"/>
    <m/>
    <m/>
    <s v="CERRADO"/>
    <s v="29/09/2025 SE VISITA COMERCIO SE IDENTIFICA DATÁFONO CON FALLA EN IMPRESIÓN SE REALIZA CAMBIO DE DATÁFONOS SE REALIZA PRUEBAS OK"/>
    <s v="VISITA_TÉCNICA"/>
    <s v="FAZZZ560"/>
    <s v="TIPO I"/>
    <s v="TERRESTRE"/>
    <s v="LOAIZA LOPEZ JHON FREDDY"/>
    <n v="1"/>
    <n v="0"/>
    <n v="65960.072302"/>
    <n v="75096.394270399993"/>
    <n v="65960.072302"/>
    <m/>
    <m/>
    <m/>
    <m/>
    <m/>
    <m/>
    <m/>
    <m/>
  </r>
  <r>
    <s v="VILLAVICENCIO"/>
    <x v="4"/>
    <x v="5"/>
    <n v="50001"/>
    <n v="2806285"/>
    <n v="62612"/>
    <s v="INCIDENTE "/>
    <s v="META"/>
    <s v="VILLAVICENCIO"/>
    <s v="BARRIO BOSQUE VILLAVICENCIO 2"/>
    <s v="REDEBAN"/>
    <s v="FO-25-1597247"/>
    <d v="2025-09-29T09:46:00"/>
    <d v="2025-09-30T09:20:00"/>
    <s v="NO"/>
    <s v="HARDWARE"/>
    <s v="LECTOR DE BARRAS"/>
    <s v="DAÑO POS"/>
    <m/>
    <m/>
    <s v="CERRADO"/>
    <s v="30/09/2025 SE CAMBIA EQUIPO POR DAÑO EN EL PUERTO USB"/>
    <s v="VISITA_TÉCNICA"/>
    <s v=" LA00O240"/>
    <s v="TIPO I"/>
    <s v="TERRESTRE"/>
    <s v="PEDREROS CONTRERAS MICHAEL STEVENS"/>
    <n v="1"/>
    <n v="0"/>
    <n v="65960.072302"/>
    <n v="75096.394270399993"/>
    <n v="65960.072302"/>
    <m/>
    <m/>
    <m/>
    <m/>
    <m/>
    <m/>
    <m/>
    <m/>
  </r>
  <r>
    <s v="BARRANQUILLA"/>
    <x v="5"/>
    <x v="6"/>
    <n v="8433"/>
    <n v="2805985"/>
    <n v="11067"/>
    <s v="INCIDENTE "/>
    <s v="ATLANTICO"/>
    <s v="MALAMBO"/>
    <s v="ALAMBO - ATLANTICO"/>
    <s v="REDEBAN"/>
    <s v="FO-25-1597256"/>
    <d v="2025-09-29T09:28:00"/>
    <d v="2025-09-29T16:34:00"/>
    <s v="NO"/>
    <s v="SOFTWARE"/>
    <s v="ACTUALIZACION"/>
    <s v="VERSION CARGA SO VR"/>
    <m/>
    <m/>
    <s v="CERRADO"/>
    <s v="29/09/2025 SE REALIZA VISITA SE PROCEDE A VALIDAR EQUIPOS Y SALE MENSAJE DE FALLA PARÁMETROS ,SE CONFIGURA NUEVAMENTE SE HACEN PRUEBAS Y CONTINÚA LA FALLA ,SE PROCEDE A FORMATEAR Y E INICIALIZAR ,SE HACEN PRUEBAS Y TODO OK,CB OPERATIVO"/>
    <s v="VISITA_TÉCNICA"/>
    <s v="JA00N352"/>
    <s v="TIPO II"/>
    <s v="TERRESTRE"/>
    <s v="PORRAS CASTRO DARLON NASCK"/>
    <n v="1"/>
    <n v="0"/>
    <n v="144967.87232000002"/>
    <n v="140395.6348884"/>
    <n v="144967.87232000002"/>
    <m/>
    <m/>
    <m/>
    <m/>
    <m/>
    <m/>
    <m/>
    <m/>
  </r>
  <r>
    <s v="TUNJA"/>
    <x v="1"/>
    <x v="1"/>
    <n v="15764"/>
    <n v="2806111"/>
    <n v="47544"/>
    <s v="INCIDENTE "/>
    <s v="BOYACA"/>
    <s v="SORACA"/>
    <s v="BARRIO VEREDA OTROLADO SECTOR"/>
    <s v="REDEBAN"/>
    <s v="FO-25-1597263"/>
    <d v="2025-09-29T09:23:00"/>
    <d v="2025-09-29T14:06:00"/>
    <s v="NO"/>
    <s v="HARDWARE"/>
    <s v="IMPRESION"/>
    <s v="RODILLO AVERIADO"/>
    <m/>
    <m/>
    <s v="CERRADO"/>
    <s v="29/09/2025 SE VISITA CB MANTENIMIENTO DE EQUIPO..CAMBIO DE RODILLO TAPA IMPRESORA POR DAÑO PRUEBAS EXITOSAS"/>
    <s v="VISITA_TÉCNICA"/>
    <s v="GB00H073"/>
    <s v="TIPO I"/>
    <s v="TERRESTRE"/>
    <s v="GONZALEZ GONZALEZ MARIO ALBERTO"/>
    <n v="1"/>
    <n v="0"/>
    <n v="65960.072302"/>
    <n v="75096.394270399993"/>
    <n v="65960.072302"/>
    <m/>
    <m/>
    <m/>
    <m/>
    <m/>
    <m/>
    <m/>
    <m/>
  </r>
  <r>
    <s v="MEDELLIN"/>
    <x v="3"/>
    <x v="3"/>
    <n v="5088"/>
    <n v="2805945"/>
    <n v="81531"/>
    <s v="INCIDENTE "/>
    <s v="ANTIOQUIA"/>
    <s v="BELLO"/>
    <s v="PTM BELLO FARMASOLUCIONES BELL"/>
    <s v="REDEBAN"/>
    <s v="FO-25-1597268"/>
    <d v="2025-09-29T09:21:00"/>
    <d v="2025-09-29T18:04:00"/>
    <s v="NO"/>
    <s v="HARDWARE"/>
    <s v="LECTOR DE BARRAS"/>
    <s v="FORMATO INVALIDO LECTOR DAÑADO"/>
    <m/>
    <m/>
    <s v="CERRADO"/>
    <s v="29/09/2025 SE REALIZA CONTACTO TELEFÓNICO CON EL USUARIO PARA VALIDAR EL INCIDENTE REPORTADO RELACIONADO CON EL LECTOR DE CÓDIGOS DE BARRAS. EL USUARIO INDICA QUE, AL ESCANEAR CUALQUIER FACTURA, EL SISTEMA ARROJA EL MENSAJE “FORMATO INVÁLIDO”. TRAS UNA BREVE _x000a_DESCRIPCIÓN, SE CONCLUYE QUE EL LECTOR SE ENCUENTRA DESCONFIGURADO._x000a__x000a_SE SOLICITA AMABLEMENTE LA COLABORACIÓN DEL USUARIO PARA REALIZAR EL PROCESO DE RECONFIGURACIÓN MEDIANTE UNOS CÓDIGOS QUE SERÍAN ENVIADOS POR WHATSAPP. EL USUARIO ACCEDE CON DISPOSICIÓN Y SIGUE LAS INSTRUCCIONES PROPORCIONADAS DURANTE LA LLAMADA._x000a__x000a_UNA VEZ COMPLETADA LA CONFIGURACIÓN, EL LECTOR QUEDA OPERATIVO Y FUNCIONAL. EL USUARIO CONFIRMA QUE EL PROBLEMA HA SIDO RESUELTO SATISFACTORIAMENTE Y EXPRESA QUE NO SERÁ NECESARIA UNA VISITA TÉCNICA ADICIONAL."/>
    <s v="SOPORTE_TELEFÓNICO"/>
    <s v="0"/>
    <s v="TIPO I"/>
    <s v="TERRESTRE"/>
    <s v="MARTINEZ TOVAR OSCAR DAVID"/>
    <n v="0"/>
    <n v="0"/>
    <n v="41241.0800752"/>
    <n v="0"/>
    <n v="41241.0800752"/>
    <m/>
    <m/>
    <m/>
    <m/>
    <m/>
    <m/>
    <m/>
    <m/>
  </r>
  <r>
    <s v="MEDELLIN"/>
    <x v="3"/>
    <x v="3"/>
    <n v="5088"/>
    <n v="2805792"/>
    <n v="15615"/>
    <s v="INCIDENTE "/>
    <s v="ANTIOQUIA"/>
    <s v="BELLO"/>
    <s v="PAGAFACIL PARQUE DE BELLO"/>
    <s v="REDEBAN"/>
    <s v="FO-25-1597271"/>
    <d v="2025-09-29T09:20:00"/>
    <d v="2025-09-29T14:57:00"/>
    <s v="NO"/>
    <s v="HARDWARE"/>
    <s v="NO ENCIENDE SE REINICIA"/>
    <s v="FUENTE PODER AVERIADA"/>
    <m/>
    <m/>
    <s v="CERRADO"/>
    <s v="29/09/2025 SE REALIZA VISITA TÉCNICA EN ATENCIÓN AL INCIDENTE REPORTADO CON EL DATÁFONO DEL CORRESPONSAL ROBUSTO BANCOLOMBIA. EL USUARIO CONFIRMA SU IDENTIFICACIÓN Y MANIFIESTA QUE EL BAUCHER PRESENTA DEMORAS AL MOMENTO DE SALIR.  _x000a__x000a_DURANTE LA VALIDACIÓN DEL EQUIPO, SE DETECTA QUE LA FUENTE DE PODER SE ENCUENTRA AVERIADA, LO QUE OCASIONA UN SUMINISTRO INSUFICIENTE DE ENERGÍA Y AFECTA DIRECTAMENTE LA VELOCIDAD DE IMPRESIÓN DEL BAUCHER.  _x000a__x000a_SE PROCEDE AL REEMPLAZO DE LA FUENTE DE PODER. UNA VEZ INSTALADA, SE VERIFICA EL FUNCIONAMIENTO DEL DATÁFONO, CONFIRMANDO QUE EL EQUIPO QUEDA OPERATIVO Y EL BAUCHER SE IMPRIME CON NORMALIDAD."/>
    <s v="VISITA_TÉCNICA"/>
    <s v="JAUZZ001"/>
    <s v="TIPO I"/>
    <s v="TERRESTRE"/>
    <s v="MARTINEZ TOVAR OSCAR DAVID"/>
    <n v="1"/>
    <n v="0"/>
    <n v="65960.072302"/>
    <n v="75096.394270399993"/>
    <n v="65960.072302"/>
    <m/>
    <m/>
    <m/>
    <m/>
    <m/>
    <m/>
    <m/>
    <m/>
  </r>
  <r>
    <s v="MONTERIA"/>
    <x v="5"/>
    <x v="6"/>
    <n v="23660"/>
    <n v="2805702"/>
    <n v="65150"/>
    <s v="INCIDENTE "/>
    <s v="CORDOBA"/>
    <s v="SAHAGUN"/>
    <s v="BARRIO COROCITO SAHAGUN"/>
    <s v="REDEBAN"/>
    <s v="FO-25-1597275"/>
    <d v="2025-09-29T09:01:00"/>
    <d v="2025-09-30T14:09:00"/>
    <s v="NO"/>
    <s v="HARDWARE"/>
    <s v="IMPRESION"/>
    <s v="NO IMPRIME UNO O VARIOS CARACTERES"/>
    <m/>
    <m/>
    <s v="CERRADO"/>
    <s v="30/09/2025 SE VISITA SITIO, SE CAMBIA DATAFONO POR DAÑO EN IMPRESORA OK. SE REALIZAN PRUEBAS EXITOSAS"/>
    <s v="VISITA_TÉCNICA"/>
    <s v="2A008689"/>
    <s v="TIPO II"/>
    <s v="TERRESTRE"/>
    <s v="COGOLLO VERTEL EDER LUIS"/>
    <n v="1"/>
    <n v="0"/>
    <n v="144967.87232000002"/>
    <n v="140395.6348884"/>
    <n v="144967.87232000002"/>
    <m/>
    <m/>
    <m/>
    <m/>
    <m/>
    <m/>
    <m/>
    <m/>
  </r>
  <r>
    <s v="CALI"/>
    <x v="2"/>
    <x v="2"/>
    <n v="76001"/>
    <n v="2805347"/>
    <n v="28195"/>
    <s v="INCIDENTE "/>
    <s v="VALLE DEL CAUCA"/>
    <s v="CALI"/>
    <s v="PAGAFACIL   PLAZA CAICEDO II"/>
    <s v="REDEBAN"/>
    <s v="FO-25-1597291"/>
    <d v="2025-09-29T08:48:00"/>
    <d v="2025-09-29T14:04:00"/>
    <s v="NO"/>
    <s v="HARDWARE"/>
    <s v="CABLEADO"/>
    <s v="CABLE MAGICBOX AVERIADO"/>
    <m/>
    <m/>
    <s v="CERRADO"/>
    <s v="29/09/2025 SE CAMBIA HUD YA QUE DATÁFONO SE APAGABA Y SE DESCONECTA DE LA RED"/>
    <s v="VISITA_TÉCNICA"/>
    <s v="9LZZZ752"/>
    <s v="TIPO I"/>
    <s v="TERRESTRE"/>
    <s v="CUERO RUIZ JHONNY"/>
    <n v="1"/>
    <n v="0"/>
    <n v="65960.072302"/>
    <n v="75096.394270399993"/>
    <n v="65960.072302"/>
    <m/>
    <m/>
    <m/>
    <m/>
    <m/>
    <m/>
    <m/>
    <m/>
  </r>
  <r>
    <s v="MEDELLIN"/>
    <x v="3"/>
    <x v="3"/>
    <n v="5001"/>
    <n v="2805340"/>
    <n v="53591"/>
    <s v="INCIDENTE "/>
    <s v="ANTIOQUIA"/>
    <s v="MEDELLIN"/>
    <s v="PTM MEDELLIN MERKATODO EL PARA"/>
    <s v="REDEBAN"/>
    <s v="FO-25-1597297"/>
    <d v="2025-09-29T08:46:00"/>
    <d v="2025-09-29T15:19:00"/>
    <s v="NO"/>
    <s v="HARDWARE"/>
    <s v="COMUNICACION"/>
    <s v="DAÑO POS"/>
    <m/>
    <m/>
    <s v="CERRADO"/>
    <s v="29/09/2025 SE REALIZA EL CAMBIO DE DATÁFONO POR PUERTO ETH MALO SE HACEN PRUEBAS OK"/>
    <s v="VISITA_TÉCNICA"/>
    <s v="TR0VZ673"/>
    <s v="TIPO I"/>
    <s v="TERRESTRE"/>
    <s v="MONTOYA VELEZ ANDRES FELIPE"/>
    <n v="1"/>
    <n v="0"/>
    <n v="65960.072302"/>
    <n v="75096.394270399993"/>
    <n v="65960.072302"/>
    <m/>
    <m/>
    <m/>
    <m/>
    <m/>
    <m/>
    <m/>
    <m/>
  </r>
  <r>
    <s v="CALI"/>
    <x v="2"/>
    <x v="2"/>
    <n v="19807"/>
    <n v="2805146"/>
    <n v="48047"/>
    <s v="INCIDENTE "/>
    <s v="CAUCA"/>
    <s v="TIMBIO"/>
    <s v="DISTRICOL VARIEDADES YENNY"/>
    <s v="REDEBAN"/>
    <s v="FO-25-1596397"/>
    <d v="2025-09-29T08:30:00"/>
    <d v="2025-09-29T14:12:00"/>
    <s v="NO"/>
    <s v="HARDWARE"/>
    <s v="IMPRESION"/>
    <s v="NO AVANZA PAPEL"/>
    <m/>
    <m/>
    <s v="CERRADO"/>
    <s v="29/09/2025 SE INGRESA IMPRESORA MALA SE PROCEDE A CAMBIAR DE EQUIPO SE INSTALA SISTEMA OPERATIVO VERSION CEEACION DE USUARIOS PRUEBAS OK"/>
    <s v="VISITA_TÉCNICA"/>
    <s v="9C000I785"/>
    <s v="TIPO III"/>
    <s v="TERRESTRE"/>
    <s v="GIMBUEL LASSO LUIS GERMAN"/>
    <n v="1"/>
    <n v="0"/>
    <n v="275728.78077800001"/>
    <n v="196536.5258152"/>
    <n v="275728.78077800001"/>
    <m/>
    <m/>
    <m/>
    <m/>
    <m/>
    <m/>
    <m/>
    <m/>
  </r>
  <r>
    <s v="CARTAGENA"/>
    <x v="5"/>
    <x v="6"/>
    <n v="13001"/>
    <n v="2805140"/>
    <n v="79621"/>
    <s v="INCIDENTE "/>
    <s v="BOLIVAR"/>
    <s v="CARTAGENA"/>
    <s v="BARRIO LOS ANGELES CARTAGENA DE INDIAS"/>
    <s v="REDEBAN"/>
    <s v="FO-25-1596403"/>
    <d v="2025-09-29T08:28:00"/>
    <d v="2025-09-29T14:09:00"/>
    <s v="NO"/>
    <s v="SOFTWARE"/>
    <s v="LECTOR DE BARRAS"/>
    <s v="LECTOR DESCONFIGURADO"/>
    <m/>
    <m/>
    <s v="CERRADO"/>
    <s v="29/09/2025 SE CONFIGURA NUEVAMENTE LA LECTORA SALÍA FORMATO INVÁLIDO QUEDA OK SE HACEN PRUEBAS"/>
    <s v="VISITA_TÉCNICA"/>
    <s v="SXUZZ147"/>
    <s v="TIPO I"/>
    <s v="TERRESTRE"/>
    <s v="CANEDO HERRERA ALEXANDER"/>
    <n v="1"/>
    <n v="0"/>
    <n v="65960.072302"/>
    <n v="75096.394270399993"/>
    <n v="65960.072302"/>
    <m/>
    <m/>
    <m/>
    <m/>
    <m/>
    <m/>
    <m/>
    <m/>
  </r>
  <r>
    <s v="MEDELLIN"/>
    <x v="3"/>
    <x v="3"/>
    <n v="5001"/>
    <n v="2805041"/>
    <n v="26420"/>
    <s v="INCIDENTE "/>
    <s v="ANTIOQUIA"/>
    <s v="MEDELLIN"/>
    <s v="BARRIO BELEN 2 MEDELLIN"/>
    <s v="REDEBAN"/>
    <s v="FO-25-1596238"/>
    <d v="2025-09-29T08:21:00"/>
    <d v="2025-09-29T14:14:00"/>
    <s v="NO"/>
    <s v="HARDWARE"/>
    <s v="TECLADO"/>
    <s v="DAÑO POS"/>
    <m/>
    <m/>
    <s v="CERRADO"/>
    <s v="29/09/2025 SE CAMBIA EQUIPO POR TECLADO DURO"/>
    <s v="VISITA_TÉCNICA"/>
    <s v="9999F120"/>
    <s v="TIPO I"/>
    <s v="TERRESTRE"/>
    <s v="BADEL ACUÑA LUIS ALBERTO"/>
    <n v="1"/>
    <n v="0"/>
    <n v="65960.072302"/>
    <n v="75096.394270399993"/>
    <n v="65960.072302"/>
    <m/>
    <m/>
    <m/>
    <m/>
    <m/>
    <m/>
    <m/>
    <m/>
  </r>
  <r>
    <s v="BOGOTA"/>
    <x v="0"/>
    <x v="0"/>
    <n v="11001"/>
    <n v="2805108"/>
    <n v="79041"/>
    <s v="INCIDENTE "/>
    <s v="CUNDINAMARCA"/>
    <s v="BOGOTA"/>
    <s v="BARRIO AMPARO CANIZARES BOGOTA"/>
    <s v="REDEBAN"/>
    <s v="FO-25-1596264"/>
    <d v="2025-09-29T08:19:00"/>
    <d v="2025-09-29T14:54:00"/>
    <s v="NO"/>
    <s v="SOFTWARE"/>
    <s v="CIERRE"/>
    <s v="CIERRE NO HABILITADO"/>
    <m/>
    <m/>
    <s v="CERRADO"/>
    <s v="29/09/2025 SE LLEGA A DIRECCIÓN PARA ATENDER INCIDENTE, EN SITIO DE ENCUENTRA EL GESTOR BANCOLOMBIA PARA REALIZAR MIGRACIÓN A WOMPI POR LO TANTO YA NO REQUIEREN EL SERVICIO TÉCNICO"/>
    <s v="VISITA_TÉCNICA"/>
    <s v="0"/>
    <s v="TIPO I"/>
    <s v="TERRESTRE"/>
    <s v="BUSTOS MORA DIEGO MANUEL"/>
    <n v="1"/>
    <n v="0"/>
    <n v="65960.072302"/>
    <n v="75096.394270399993"/>
    <n v="65960.072302"/>
    <m/>
    <m/>
    <m/>
    <m/>
    <m/>
    <m/>
    <m/>
    <m/>
  </r>
  <r>
    <s v="IBAGUE"/>
    <x v="4"/>
    <x v="5"/>
    <n v="73001"/>
    <n v="2804917"/>
    <n v="29051"/>
    <s v="INCIDENTE "/>
    <s v="TOLIMA"/>
    <s v="IBAGUE"/>
    <s v="BARRIO EL PAYASO IBAGUE"/>
    <s v="REDEBAN"/>
    <s v="FO-25-1596137"/>
    <d v="2025-09-29T08:16:00"/>
    <d v="2025-09-29T14:18:00"/>
    <s v="NO"/>
    <s v="HARDWARE"/>
    <s v="LECTOR DE TARJETAS"/>
    <s v="MENSAJE RETIRE TARJETA"/>
    <m/>
    <m/>
    <s v="CERRADO"/>
    <s v="29/09/2025 SE REALIZA CAMBIO DE DATÁFONO POR DAÑO EN LECTOR CHIP, SE REALIZA PRUEBAS DE FUNCIONAMIENTO OK; CUBRE CLAVE INSTALADO."/>
    <s v="VISITA_TÉCNICA"/>
    <s v="BBBBF049"/>
    <s v="TIPO I"/>
    <s v="TERRESTRE"/>
    <s v="BARRAGAN TAFUR EDWIN ESTEBAN"/>
    <n v="1"/>
    <n v="0"/>
    <n v="65960.072302"/>
    <n v="75096.394270399993"/>
    <n v="65960.072302"/>
    <m/>
    <m/>
    <m/>
    <m/>
    <m/>
    <m/>
    <m/>
    <m/>
  </r>
  <r>
    <s v="CARTAGENA"/>
    <x v="5"/>
    <x v="6"/>
    <n v="13001"/>
    <n v="2804094"/>
    <n v="59443"/>
    <s v="INCIDENTE "/>
    <s v="BOLIVAR"/>
    <s v="CARTAGENA"/>
    <s v="PTM CARTAGENA DROGUERIA ECOPHA"/>
    <s v="REDEBAN"/>
    <s v="FO-25-1595711"/>
    <d v="2025-09-29T08:00:00"/>
    <d v="2025-09-29T14:22:00"/>
    <s v="NO"/>
    <s v="HARDWARE"/>
    <s v="COMUNICACION"/>
    <s v="MENSAJE CABLE DE RED DESCONECTADO"/>
    <m/>
    <m/>
    <s v="CERRADO"/>
    <s v="29/09/2025 SE REALIZA CAMBIO DE EQUIPO PUERTO DE RED DAÑADO QUEDA UNO NUEVO S EHACEN PRUEBAS"/>
    <s v="VISITA_TÉCNICA"/>
    <s v="JA007369"/>
    <s v="TIPO I"/>
    <s v="TERRESTRE"/>
    <s v="CANEDO HERRERA ALEXANDER"/>
    <n v="1"/>
    <n v="0"/>
    <n v="65960.072302"/>
    <n v="75096.394270399993"/>
    <n v="65960.072302"/>
    <m/>
    <m/>
    <m/>
    <m/>
    <m/>
    <m/>
    <m/>
    <m/>
  </r>
  <r>
    <s v="CALI"/>
    <x v="2"/>
    <x v="2"/>
    <n v="76834"/>
    <n v="2804238"/>
    <n v="11001"/>
    <s v="INCIDENTE "/>
    <s v="VALLE DEL CAUCA"/>
    <s v="TULUA"/>
    <s v="BARRIO PALOBONITO"/>
    <s v="REDEBAN"/>
    <s v="FO-25-1595717"/>
    <d v="2025-09-28T15:48:00"/>
    <d v="2025-09-29T15:15:00"/>
    <s v="NO"/>
    <s v="HARDWARE"/>
    <s v="IMPRESION"/>
    <s v="NO IMPRIME UNO O VARIOS CARACTERES"/>
    <m/>
    <m/>
    <s v="CERRADO"/>
    <s v="29/09/2025 EN LA VISITA TÉCNICA SE REALIZÓ EL CAMBIO DE DATÁFONO YA QUE SE ENCONTRÓ CON EL TECLADO BORROSO Y DURO,SE REALIZÓ MANTENIMIENTO Y LIMPIEZA AL PINPAD Y HUB,SE INSTALA EL SISTEMA OPERATIVO Y VERSIÓN 9.90,SE REALIZÓ LA CONFIGURACIÓN E INICIALIZACIÓN OK, SE CREARON LOS USUARIOS Y SE REALIZARON LAS PRUEBAS DEJANDO EL SERVICIO OPERANDO SIN FALLAS Y SIN NOVEDAD."/>
    <s v="VISITA_TÉCNICA"/>
    <s v="TUZZZ811"/>
    <s v="TIPO II"/>
    <s v="TERRESTRE"/>
    <s v="SANCHEZ URREGO ROBINSON DAVID"/>
    <n v="1"/>
    <n v="0"/>
    <n v="144967.87232000002"/>
    <n v="140395.6348884"/>
    <n v="144967.87232000002"/>
    <m/>
    <m/>
    <m/>
    <m/>
    <m/>
    <m/>
    <m/>
    <m/>
  </r>
  <r>
    <s v="VILLAVICENCIO"/>
    <x v="4"/>
    <x v="5"/>
    <n v="50318"/>
    <n v="2804227"/>
    <n v="53978"/>
    <s v="INCIDENTE "/>
    <s v="META"/>
    <s v="GUAMAL"/>
    <s v="BARRIO FUNDADORES GUAMAL 2"/>
    <s v="REDEBAN"/>
    <s v="FO-25-1595337"/>
    <d v="2025-09-28T14:29:00"/>
    <d v="2025-09-29T15:29:00"/>
    <s v="NO"/>
    <s v="HARDWARE"/>
    <s v="IMPRESION"/>
    <s v="NO IMPRIME UNO O VARIOS CARACTERES"/>
    <m/>
    <m/>
    <s v="CERRADO"/>
    <s v="29/09/2025 SE REALIZA CAMBIO DE EQUIPO NO IMPRIME UNO VARIOS CARACTERES PRUEBAS OK SIN NOVEDAD  SE REALIZA SEGUNDO CAMBIO POR RECHAZO GENERAL"/>
    <s v="VISITA_TÉCNICA"/>
    <s v="XP1ZZ999"/>
    <s v="TIPO II"/>
    <s v="TERRESTRE"/>
    <s v="CASTRILLON URREA LONDIER LEANDRO"/>
    <n v="1"/>
    <n v="0"/>
    <n v="144967.87232000002"/>
    <n v="140395.6348884"/>
    <n v="144967.87232000002"/>
    <m/>
    <m/>
    <m/>
    <m/>
    <m/>
    <m/>
    <m/>
    <m/>
  </r>
  <r>
    <s v="CALI"/>
    <x v="2"/>
    <x v="2"/>
    <n v="76001"/>
    <n v="2804120"/>
    <n v="80441"/>
    <s v="INCIDENTE "/>
    <s v="VALLE DEL CAUCA"/>
    <s v="CALI"/>
    <s v="BARRIO OBRERO CALI 7"/>
    <s v="REDEBAN"/>
    <s v="FO-25-1595221"/>
    <d v="2025-09-28T13:04:00"/>
    <d v="2025-09-29T12:40:00"/>
    <s v="NO"/>
    <s v="HARDWARE"/>
    <s v="TECLADO"/>
    <s v="DAÑO POS"/>
    <m/>
    <m/>
    <s v="CERRADO"/>
    <s v="29/09/2025 SE VISITA EL COMERCIO, SE REVISA LOS EQUIPOS ESTÁ FALLANDO LA TECLA 2 DEL DATAFONO, CLIENTE DEBE INTENTAR PRESIONAR DURO ESA TECLA PARA HACER TRANSACCIONES POR LO QUE SE CAMBIA RESOLVIENDO EL DAÑO, PRUEBAS OK, TELECARGA TRNA"/>
    <s v="VISITA_TÉCNICA"/>
    <s v="SAZZZ763"/>
    <s v="TIPO I"/>
    <s v="TERRESTRE"/>
    <s v="HERRERA MONAR GEOVANNY"/>
    <n v="1"/>
    <n v="0"/>
    <n v="65960.072302"/>
    <n v="75096.394270399993"/>
    <n v="65960.072302"/>
    <m/>
    <m/>
    <m/>
    <m/>
    <m/>
    <m/>
    <m/>
    <m/>
  </r>
  <r>
    <s v="MEDELLIN"/>
    <x v="3"/>
    <x v="3"/>
    <n v="5088"/>
    <n v="2804027"/>
    <n v="75977"/>
    <s v="INCIDENTE "/>
    <s v="ANTIOQUIA"/>
    <s v="BELLO"/>
    <s v="PTM BELLO COPYPLUS BELLO"/>
    <s v="REDEBAN"/>
    <s v="FO-25-1595225"/>
    <d v="2025-09-28T11:54:00"/>
    <d v="2025-09-29T11:43:00"/>
    <s v="NO"/>
    <s v="HARDWARE"/>
    <s v="LECTOR DE TARJETAS"/>
    <s v="MENSAJE RETIRE TARJETA"/>
    <m/>
    <m/>
    <s v="CERRADO"/>
    <s v="29/09/2025 SE REALIZA VISITA TÉCNICA EN ATENCIÓN AL INCIDENTE REPORTADO CON EL DATÁFONO DEL CORRESPONSAL BANCOLOMBIA. EL USUARIO CONFIRMA SU IDENTIFICACIÓN Y MANIFIESTA QUE EL DISPOSITIVO NO ESTÁ LEYENDO LAS TARJETAS CORRECTAMENTE. AL INTENTAR REALIZAR UNA TRANSACCIÓN, EL EQUIPO SOLICITA RETIRAR LA TARJETA SIN PROCESAR LA OPERACIÓN._x000a__x000a_SE PROCEDE A VALIDAR EL FUNCIONAMIENTO DEL DATÁFONO Y SE REALIZA MANTENIMIENTO PREVENTIVO. SIN EMBARGO, LA NOVEDAD PERSISTE. TRAS EL DIAGNÓSTICO, SE IDENTIFICA FALLA EN EL LECTOR DE CHIP DEL DISPOSITIVO, POR LO CUAL SE REALIZA EL CAMBIO COMPLETO DEL EQUIPO._x000a__x000a_EL NUEVO DATÁFONO QUEDA INSTALADO Y OPERATIVO, CONFIRMANDO SU CORRECTO FUNCIONAMIENTO AL FINALIZAR LA INTERVENCIÓN."/>
    <s v="VISITA_TÉCNICA"/>
    <s v="FA09Z506"/>
    <s v="TIPO I"/>
    <s v="TERRESTRE"/>
    <s v="MARTINEZ TOVAR OSCAR DAVID"/>
    <n v="1"/>
    <n v="0"/>
    <n v="65960.072302"/>
    <n v="75096.394270399993"/>
    <n v="65960.072302"/>
    <m/>
    <m/>
    <m/>
    <m/>
    <m/>
    <m/>
    <m/>
    <m/>
  </r>
  <r>
    <s v="VALLEDUPAR"/>
    <x v="5"/>
    <x v="6"/>
    <n v="20001"/>
    <n v="2804010"/>
    <n v="72096"/>
    <s v="INCIDENTE "/>
    <s v="CESAR"/>
    <s v="VALLEDUPAR"/>
    <s v="PTM VALLEDUPAR  SUPER PUNTO YE"/>
    <s v="REDEBAN"/>
    <s v="FO-25-1594880"/>
    <d v="2025-09-28T10:22:00"/>
    <d v="2025-09-29T13:54:00"/>
    <s v="NO"/>
    <s v="HARDWARE"/>
    <s v="IMPRESION"/>
    <s v="RODILLO AVERIADO"/>
    <m/>
    <m/>
    <s v="CERRADO"/>
    <s v="29/09/2025 SE REALIZA VISITA TECNICA SOLICITADA POR CB, SE LLEGA A SITIO SE EVIDENCIA EQUIPO SIN RODILLO ,CLIENTE INDICA QUE EL EQUIPO SE LE CAYO Y SE LE PARTIO  EL RODILLO"/>
    <s v="VISITA_TÉCNICA"/>
    <s v="NN00K635"/>
    <s v="TIPO I"/>
    <s v="TERRESTRE"/>
    <s v="MAESTRE MENGUAL EDGAR ENRIQUE"/>
    <n v="1"/>
    <n v="0"/>
    <n v="65960.072302"/>
    <n v="75096.394270399993"/>
    <n v="65960.072302"/>
    <m/>
    <m/>
    <m/>
    <m/>
    <m/>
    <m/>
    <m/>
    <m/>
  </r>
  <r>
    <s v="BOGOTA"/>
    <x v="0"/>
    <x v="0"/>
    <n v="25269"/>
    <n v="2803374"/>
    <n v="79940"/>
    <s v="INCIDENTE "/>
    <s v="CUNDINAMARCA"/>
    <s v="FACATATIVA"/>
    <s v="BARRIO CENTRO FACATATIVA FACATATIVA 3"/>
    <s v="REDEBAN"/>
    <s v="FO-25-1594660"/>
    <d v="2025-09-28T08:00:00"/>
    <d v="2025-09-29T14:26:00"/>
    <s v="NO"/>
    <s v="HARDWARE"/>
    <s v="IMPRESION"/>
    <s v="NO AVANZA PAPEL"/>
    <m/>
    <m/>
    <s v="CERRADO"/>
    <s v="29/09/2025 AJUSTE DE CONEXIONES FÍSICAS DE EQUIPO SE CAMBIA RODILLO Y SE REALIZA PRUEBAS OK SE ENTREGA SERVICIO OPERATIVO"/>
    <s v="VISITA_TÉCNICA"/>
    <s v="SAVZZ137"/>
    <s v="TIPO II"/>
    <s v="TERRESTRE"/>
    <s v="HERNANDEZ NARANJO OSCAR EDUARDO"/>
    <n v="1"/>
    <n v="0"/>
    <n v="144967.87232000002"/>
    <n v="140395.6348884"/>
    <n v="144967.87232000002"/>
    <m/>
    <m/>
    <m/>
    <m/>
    <m/>
    <m/>
    <m/>
    <m/>
  </r>
  <r>
    <s v="CALI"/>
    <x v="2"/>
    <x v="2"/>
    <n v="19001"/>
    <n v="2803361"/>
    <n v="39228"/>
    <s v="INCIDENTE "/>
    <s v="CAUCA"/>
    <s v="POPAYAN"/>
    <s v="BARRIO CENTRO POPAYAN 9"/>
    <s v="REDEBAN"/>
    <s v="FO-25-1594670"/>
    <d v="2025-09-28T08:00:00"/>
    <d v="2025-09-29T16:28:00"/>
    <s v="NO"/>
    <s v="HARDWARE"/>
    <s v="ALERT IRRUPTION"/>
    <s v="ALERT IRRUPTION"/>
    <m/>
    <m/>
    <s v="CERRADO"/>
    <s v="29/09/2025 SE INGRESA EQUIPO CON ALERTINTERRUOTION SE PROCEDE A CAMBIAR PRUEBAS OK  TELECARGA DRNA"/>
    <s v="VISITA_TÉCNICA"/>
    <s v="HA00R818"/>
    <s v="TIPO III"/>
    <s v="TERRESTRE"/>
    <s v="GIMBUEL LASSO LUIS GERMAN"/>
    <n v="1"/>
    <n v="0"/>
    <n v="275728.78077800001"/>
    <n v="196536.5258152"/>
    <n v="275728.78077800001"/>
    <m/>
    <m/>
    <m/>
    <m/>
    <m/>
    <m/>
    <m/>
    <m/>
  </r>
  <r>
    <s v="CALI"/>
    <x v="2"/>
    <x v="2"/>
    <n v="76520"/>
    <n v="2803321"/>
    <n v="67631"/>
    <s v="INCIDENTE "/>
    <s v="VALLE DEL CAUCA"/>
    <s v="PALMIRA"/>
    <s v="BARRIO LA PINA PALMIRA"/>
    <s v="REDEBAN"/>
    <s v="FO-25-1594009"/>
    <d v="2025-09-27T15:15:00"/>
    <d v="2025-09-29T12:24:00"/>
    <s v="NO"/>
    <s v="HARDWARE"/>
    <s v="NO ENCIENDE"/>
    <s v="DAÑO POS"/>
    <m/>
    <m/>
    <s v="CERRADO"/>
    <s v="29/09/2025 EN LA VISITA TÉCNICA SE REALIZÓ EL CAMBIO DE DATÁFONO CON SU RESPECTIVO MAGIC BOX 2600 YA QUE SE ENCONTRARON QUEMADOS Y NO ENCENDÍA,SE INSTALA EL SISTEMA OPERATIVO Y VERSIÓN 10.3N,WE REALIZA LA CONFIGURACIÓN E INICIALIZACIÓN OK SE CREARON LOS USUARIOS Y SE REALIZARON LAS PRUEBAS DEJANDO EL SERVICIO OPERANDO SIN FALLAS Y SIN NOVEDAD."/>
    <s v="VISITA_TÉCNICA"/>
    <s v="AAJ0K067"/>
    <s v="TIPO I"/>
    <s v="TERRESTRE"/>
    <s v="SANCHEZ URREGO ROBINSON DAVID"/>
    <n v="1"/>
    <n v="0"/>
    <n v="65960.072302"/>
    <n v="75096.394270399993"/>
    <n v="65960.072302"/>
    <m/>
    <m/>
    <m/>
    <m/>
    <m/>
    <m/>
    <m/>
    <m/>
  </r>
  <r>
    <s v="BUCARAMANGA"/>
    <x v="1"/>
    <x v="1"/>
    <n v="68001"/>
    <n v="2803246"/>
    <n v="42488"/>
    <s v="INCIDENTE "/>
    <s v="SANTANDER"/>
    <s v="BUCARAMANGA"/>
    <s v="PTM BUCARAMANGA WEB REAL"/>
    <s v="REDEBAN"/>
    <s v="FO-25-1595017 | FO-25-1594012"/>
    <d v="2025-09-27T15:07:00"/>
    <d v="2025-09-29T12:06:00"/>
    <s v="NO"/>
    <s v="HARDWARE"/>
    <s v="COMUNICACION"/>
    <s v="MENSAJE CABLE DE RED DESCONECTADO"/>
    <m/>
    <m/>
    <s v="CERRADO"/>
    <s v="28/09/2025 SE COMUNICA CON EL USUARIO ALEXANDRA PACHECO AL NUMERO 3209565567 SIN RESPUESTA ALGUNA , NOS DIRIJOMOS A SITIO Y SE VERIFICA QUE SE ENCUENTRA CERRADO , SE PREGUNTA A SUS ALREDEDORES SIN RESPUESTA ALGUNA SE REAGENDARA VISITA_x000a_29/09/2025 SE VISITA COMERCIO SE REALIZA CONFIGURACIÓN DE LECTOR DE BARRAS OK,VERSION 9.90 OK, SE REALIZAN PRUEBAS OK, LECTOR DE BARRAS OK,PINPAD OK,  CB OPERATIVO"/>
    <s v="VISITA_TÉCNICA"/>
    <s v="9A3ZZ569"/>
    <s v="TIPO I"/>
    <s v="TERRESTRE"/>
    <s v="BARAJAS BERMUDEZ YAHIR MAURICIO"/>
    <n v="2"/>
    <n v="0"/>
    <n v="65960.072302"/>
    <n v="75096.394270399993"/>
    <n v="131920.144604"/>
    <m/>
    <m/>
    <m/>
    <m/>
    <m/>
    <m/>
    <m/>
    <m/>
  </r>
  <r>
    <s v="MEDELLIN"/>
    <x v="3"/>
    <x v="3"/>
    <n v="5501"/>
    <n v="2803167"/>
    <n v="62253"/>
    <s v="INCIDENTE "/>
    <s v="ANTIOQUIA"/>
    <s v="OLAYA"/>
    <s v="BARRIO OLAYA OLAYA"/>
    <s v="REDEBAN"/>
    <s v="FO-25-1593662"/>
    <d v="2025-09-27T14:13:00"/>
    <d v="2025-09-29T12:47:00"/>
    <s v="NO"/>
    <s v="HARDWARE"/>
    <s v="SE REINICIA"/>
    <s v="DAÑO POS"/>
    <m/>
    <m/>
    <s v="CERRADO"/>
    <s v="29/09/2025 SE HACE MANTENIMIENTO OK SE CAMBIA FUENTE DE PODER Y ENSROTIJADO EQUIPOS OPERATIVOS"/>
    <s v="VISITA_TÉCNICA"/>
    <s v="NA00K027"/>
    <s v="TIPO II"/>
    <s v="TERRESTRE"/>
    <s v="DIAZ ZABALA FRANCIS DUBAN"/>
    <n v="1"/>
    <n v="0"/>
    <n v="144967.87232000002"/>
    <n v="140395.6348884"/>
    <n v="144967.87232000002"/>
    <m/>
    <m/>
    <m/>
    <m/>
    <m/>
    <m/>
    <m/>
    <m/>
  </r>
  <r>
    <s v="CALI"/>
    <x v="2"/>
    <x v="2"/>
    <n v="76834"/>
    <n v="2803166"/>
    <n v="20545"/>
    <s v="INCIDENTE "/>
    <s v="VALLE DEL CAUCA"/>
    <s v="TULUA"/>
    <s v="BARRIO ESTAMBUL TULUA"/>
    <s v="REDEBAN"/>
    <s v="FO-25-1593666"/>
    <d v="2025-09-27T14:05:00"/>
    <d v="2025-09-29T13:31:00"/>
    <s v="NO"/>
    <s v="HARDWARE"/>
    <s v="LECTOR DE TARJETAS"/>
    <s v="MENSAJE RETIRE TARJETA"/>
    <m/>
    <m/>
    <s v="CERRADO"/>
    <s v="29/09/2025 EN LA VISITA TÉCNICA SE REALIZÓ EL CAMBIO DE DATÁFONO YA QUE AL REALIZAR LAS PRUEBAS SE ENCONTRÓ QUE EL DATÁFONO ANTERIOR SE LE HABÍA DAÑADO EL LECTOR DE CHIP DE TARJETA,SE INSTALA EL SISTEMA OPERATIVO Y VERSIÓN 9.90,SE REALIZÓ LA CONFIGURACIÓN E INICIALIZACIÓN OK, SE CREARON LOS USUARIOS Y SE REALIZARON LAS PRUEBAS DEJANDO EL SERVICIO OPERANDO SIN FALLAS Y SIN NOVEDAD."/>
    <s v="VISITA_TÉCNICA"/>
    <s v="AAAAS437"/>
    <s v="TIPO II"/>
    <s v="TERRESTRE"/>
    <s v="SANCHEZ URREGO ROBINSON DAVID"/>
    <n v="1"/>
    <n v="0"/>
    <n v="144967.87232000002"/>
    <n v="140395.6348884"/>
    <n v="144967.87232000002"/>
    <m/>
    <m/>
    <m/>
    <m/>
    <m/>
    <m/>
    <m/>
    <m/>
  </r>
  <r>
    <s v="MEDELLIN"/>
    <x v="3"/>
    <x v="3"/>
    <n v="5088"/>
    <n v="2803208"/>
    <n v="63960"/>
    <s v="INCIDENTE "/>
    <s v="ANTIOQUIA"/>
    <s v="BELLO"/>
    <s v="DISTRICOL MERCADOS HATO NUEVO"/>
    <s v="REDEBAN"/>
    <s v="FO-25-1595005 | FO-25-1593669"/>
    <d v="2025-09-27T13:39:00"/>
    <d v="2025-09-29T13:55:00"/>
    <s v="NO"/>
    <s v="HARDWARE"/>
    <s v="IMPRESION"/>
    <s v="NO IMPRIME UNO O VARIOS CARACTERES"/>
    <m/>
    <m/>
    <s v="CERRADO"/>
    <s v="28/09/2025 SE VISITA PUNTO Y SE REALIZA COMPROBACIÓNES, FALLA ES DE IMPRESORA INTERNA Y SE REQUIERE CAMBIO, NO SE PROCESA CAMBIOS EN DOMINGO SE REPROGRAMA VISITA_x000a_29/09/2025 SE REALIZA VISITA TÉCNICA EN ATENCIÓN AL INCIDENTE REPORTADO CON EL DATÁFONO DEL CORRESPONSAL BANCOLOMBIA. EL USUARIO CONFIRMA SU IDENTIDAD Y PROCEDE A INFORMAR QUE LOS COMPROBANTES IMPRESOS (BAUCHER) PRESENTAN INFORMACIÓN BORROSA.  _x000a__x000a_TRAS LA VALIDACIÓN EN SITIO, SE CONFIRMA QUE EL PROBLEMA SE ORIGINA POR UN DAÑO EN EL RODILLO DE IMPRESIÓN DEL EQUIPO. DADO EL DIAGNÓSTICO, SE REALIZA EL CAMBIO DEL DATÁFONO POR UNO NUEVO.  _x000a__x000a_EL NUEVO EQUIPO QUEDA INSTALADO Y OPERATIVO, GARANTIZANDO LA CORRECTA IMPRESIÓN DE LOS COMPROBANTES Y LA CONTINUIDAD DEL SERVICIO."/>
    <s v="VISITA_TÉCNICA"/>
    <s v="NA00Y798"/>
    <s v="TIPO I"/>
    <s v="TERRESTRE"/>
    <s v="MARTINEZ TOVAR OSCAR DAVID"/>
    <n v="2"/>
    <n v="0"/>
    <n v="65960.072302"/>
    <n v="75096.394270399993"/>
    <n v="131920.144604"/>
    <m/>
    <m/>
    <m/>
    <m/>
    <m/>
    <m/>
    <m/>
    <m/>
  </r>
  <r>
    <s v="VILLAVICENCIO"/>
    <x v="4"/>
    <x v="5"/>
    <n v="50001"/>
    <n v="2803096"/>
    <n v="52928"/>
    <s v="INCIDENTE "/>
    <s v="META"/>
    <s v="VILLAVICENCIO"/>
    <s v="BARRIO VEINTE DE JULIO VILLAVI"/>
    <s v="REDEBAN"/>
    <s v="FO-25-1593482"/>
    <d v="2025-09-27T13:35:00"/>
    <d v="2025-09-29T16:54:00"/>
    <s v="NO"/>
    <s v="HARDWARE"/>
    <s v="NO ENCIENDE"/>
    <s v="DAÑO POS"/>
    <m/>
    <m/>
    <s v="CERRADO"/>
    <s v="29/09/2025 SE REALIZA VISITA Y COMERCIO SE ENCUENTRA CERRADO"/>
    <s v="VISITA_TÉCNICA"/>
    <s v="NONE"/>
    <s v="TIPO I"/>
    <s v="TERRESTRE"/>
    <s v="PEDREROS CONTRERAS MICHAEL STEVENS"/>
    <n v="1"/>
    <n v="0"/>
    <n v="65960.072302"/>
    <n v="75096.394270399993"/>
    <n v="65960.072302"/>
    <m/>
    <m/>
    <m/>
    <m/>
    <m/>
    <m/>
    <m/>
    <m/>
  </r>
  <r>
    <s v="MEDELLIN"/>
    <x v="3"/>
    <x v="3"/>
    <n v="5001"/>
    <n v="2803079"/>
    <n v="22993"/>
    <s v="INCIDENTE "/>
    <s v="ANTIOQUIA"/>
    <s v="MEDELLIN"/>
    <s v="COMCARD ROBLEDO DONDE NANDO"/>
    <s v="REDEBAN"/>
    <s v="FO-25-1593461"/>
    <d v="2025-09-27T12:52:00"/>
    <d v="2025-09-29T12:58:00"/>
    <s v="NO"/>
    <s v="HARDWARE"/>
    <s v="IMPRESION"/>
    <s v="DAÑO POS"/>
    <m/>
    <m/>
    <s v="CERRADO"/>
    <s v="29/09/2025 SE HACE MANTENIMIENTO SE OK SE LIMPIA IMPRESORA DE DATÁFONO OK PRUEBAS EXITOSAS"/>
    <s v="VISITA_TÉCNICA"/>
    <s v="HZZZZ076"/>
    <s v="TIPO I"/>
    <s v="TERRESTRE"/>
    <s v="DIAZ ZABALA FRANCIS DUBAN"/>
    <n v="1"/>
    <n v="0"/>
    <n v="65960.072302"/>
    <n v="75096.394270399993"/>
    <n v="65960.072302"/>
    <m/>
    <m/>
    <m/>
    <m/>
    <m/>
    <m/>
    <m/>
    <m/>
  </r>
  <r>
    <s v="PASTO"/>
    <x v="2"/>
    <x v="2"/>
    <n v="52399"/>
    <n v="2803119"/>
    <n v="66057"/>
    <s v="INCIDENTE "/>
    <s v="NARIÑO"/>
    <s v="LA UNION"/>
    <s v="DISTRICOL MERCAHOGAR"/>
    <s v="REDEBAN"/>
    <s v="FO-25-1593175"/>
    <d v="2025-09-27T11:47:00"/>
    <d v="2025-09-29T11:38:00"/>
    <s v="NO"/>
    <s v="HARDWARE"/>
    <s v="IMPRESION"/>
    <s v="NO AVANZA PAPEL"/>
    <m/>
    <m/>
    <s v="CERRADO"/>
    <s v="29/09/2025 SE VISITA EL CB PARA REVISAR FALLA DE DATÁFONO FALLA LA IMPRESORA, NO SALE PAPEL, SE REALIZÓ CAMBIO DE EQUIPO, SE HACE PRUEBAS EXITOSAS, EL CB QUEDA OPERATIVO"/>
    <s v="VISITA_TÉCNICA"/>
    <s v="7A00K519"/>
    <s v="TIPO III"/>
    <s v="TERRESTRE"/>
    <s v="GUERRERO RAMIREZ OSCAR DARIO"/>
    <n v="1"/>
    <n v="0"/>
    <n v="275728.78077800001"/>
    <n v="196536.5258152"/>
    <n v="275728.78077800001"/>
    <m/>
    <m/>
    <m/>
    <m/>
    <m/>
    <m/>
    <m/>
    <m/>
  </r>
  <r>
    <s v="NEIVA"/>
    <x v="4"/>
    <x v="5"/>
    <n v="41001"/>
    <n v="2803056"/>
    <n v="74529"/>
    <s v="INCIDENTE "/>
    <s v="HUILA"/>
    <s v="NEIVA"/>
    <s v="BARRIO CONDOMINIO RESIDENCIAL"/>
    <s v="REDEBAN"/>
    <s v="FO-25-1593178"/>
    <d v="2025-09-27T11:45:00"/>
    <d v="2025-09-29T12:39:00"/>
    <s v="NO"/>
    <s v="SOFTWARE"/>
    <s v="ERROR DE TRANSACCIONES"/>
    <s v="RECHAZO GENERAL"/>
    <m/>
    <m/>
    <s v="CERRADO"/>
    <s v="29/09/2025 EN COMUNICACIÓN CON EL SEÑOR CAMILO GONZALEZ RAMIREZ AL CEL  3158861236 CONFIRMA QUE DATAFONO ESTÁ TRABAJANDO OK, REALIZÓ TRANSACCIONES EL DÍA DE HOY RETIROS Y DEPÓSITOS CUENTAS DE BANCOLOMBIA OK"/>
    <s v="SOPORTE_TELEFÓNICO"/>
    <s v="0"/>
    <s v="TIPO I"/>
    <s v="TERRESTRE"/>
    <s v="ANDRADE HERNANDEZ JUAN CARLOS"/>
    <n v="0"/>
    <n v="0"/>
    <n v="41241.0800752"/>
    <n v="0"/>
    <n v="41241.0800752"/>
    <m/>
    <m/>
    <m/>
    <m/>
    <m/>
    <m/>
    <m/>
    <m/>
  </r>
  <r>
    <s v="CALI"/>
    <x v="2"/>
    <x v="2"/>
    <n v="76001"/>
    <n v="2802959"/>
    <n v="45396"/>
    <s v="INCIDENTE "/>
    <s v="VALLE DEL CAUCA"/>
    <s v="CALI"/>
    <s v="PTM CALI ALL NET CENTRO DE SOL"/>
    <s v="REDEBAN"/>
    <s v="FO-25-1592998"/>
    <d v="2025-09-27T11:39:00"/>
    <d v="2025-09-29T16:09:00"/>
    <s v="NO"/>
    <s v="HARDWARE"/>
    <s v="CABLEADO"/>
    <s v="CABLE MAGICBOX AVERIADO"/>
    <m/>
    <m/>
    <s v="CERRADO"/>
    <s v="29/09/2025 SE VISITA EL COMERCIO, SE REVISA LOS EQUIPOS ESTÁ FALLANDO EL CABLE MAGIC BOX AL PASARLO AL USUARIO SE DESCONECTA DEL INTERNET LE MOSTRABA ERROR DE CONEXIÓN POR LO QUE SE CAMBIA RESOLVIENDO EL PROBLEMA, PRUEBAS OK, TELECARGA TRNA"/>
    <s v="VISITA_TÉCNICA"/>
    <s v="AC0MZ730"/>
    <s v="TIPO I"/>
    <s v="TERRESTRE"/>
    <s v="HENAO CARDONA DIEGO FERNANDO"/>
    <n v="1"/>
    <n v="0"/>
    <n v="65960.072302"/>
    <n v="75096.394270399993"/>
    <n v="65960.072302"/>
    <m/>
    <m/>
    <m/>
    <m/>
    <m/>
    <m/>
    <m/>
    <m/>
  </r>
  <r>
    <s v="MONTERIA"/>
    <x v="5"/>
    <x v="6"/>
    <n v="23807"/>
    <n v="2802889"/>
    <n v="67740"/>
    <s v="INCIDENTE "/>
    <s v="CORDOBA"/>
    <s v="TIERRALTA"/>
    <s v="BARRIO ESCOLAR TIERRALTA 4"/>
    <s v="REDEBAN"/>
    <s v="FO-25-1592331"/>
    <d v="2025-09-27T09:52:00"/>
    <d v="2025-09-30T09:50:00"/>
    <s v="NO"/>
    <s v="HARDWARE"/>
    <s v="IMPRESION"/>
    <s v="NO AVANZA PAPEL"/>
    <m/>
    <m/>
    <s v="CERRADO"/>
    <s v="30/09/2025 SE REALIZA CAMBIO DE EQUIPO POR DAÑO EN LA IMPRESORA, PAPEL NO AVANZA Y CUANDO SALE SALE MALTRATADO, RASGADO, SE INSTALA NUEVO EQUIPO OPERATIVO OK, PRUEBAS REALIZADAS EXITOSAS OK, CLIENTE CB VALIDA SALDO ANTES Y DESPUÉS DEL MANTENIMIENTO OK, SE DEJA CB OPERATIVO SIN NOVEDAD OK"/>
    <s v="VISITA_TÉCNICA"/>
    <s v="6A8ZZ256"/>
    <s v="TIPO III"/>
    <s v="TERRESTRE"/>
    <s v="GONZALEZ FERRER JESUS ALEXANDER"/>
    <n v="1"/>
    <n v="0"/>
    <n v="275728.78077800001"/>
    <n v="196536.5258152"/>
    <n v="275728.78077800001"/>
    <m/>
    <m/>
    <m/>
    <m/>
    <m/>
    <m/>
    <m/>
    <m/>
  </r>
  <r>
    <s v="MEDELLIN"/>
    <x v="3"/>
    <x v="3"/>
    <n v="5001"/>
    <n v="2802760"/>
    <n v="30044"/>
    <s v="INCIDENTE "/>
    <s v="ANTIOQUIA"/>
    <s v="MEDELLIN"/>
    <s v="COMCARD MED RED ALVAREZ"/>
    <s v="REDEBAN"/>
    <s v="FO-25-1592372"/>
    <d v="2025-09-27T09:29:00"/>
    <d v="2025-09-27T15:25:00"/>
    <s v="NO"/>
    <s v="HARDWARE"/>
    <s v="DETERIORO"/>
    <s v="DATAFONO"/>
    <m/>
    <m/>
    <s v="CERRADO"/>
    <s v="27/09/2025 SE REALIZA CAMBIO DE LA TAPA DE ROLLOS DE IMPRESIÓN"/>
    <s v="VISITA_TÉCNICA"/>
    <s v="BBQZZ209"/>
    <s v="TIPO I"/>
    <s v="TERRESTRE"/>
    <s v="MARIN PIEDRAHITA JIMMY ALEXIS"/>
    <n v="1"/>
    <n v="0"/>
    <n v="65960.072302"/>
    <n v="75096.394270399993"/>
    <n v="65960.072302"/>
    <m/>
    <m/>
    <m/>
    <m/>
    <m/>
    <m/>
    <m/>
    <m/>
  </r>
  <r>
    <s v="CALI"/>
    <x v="2"/>
    <x v="2"/>
    <n v="76306"/>
    <n v="2802866"/>
    <n v="77018"/>
    <s v="INCIDENTE "/>
    <s v="VALLE DEL CAUCA"/>
    <s v="GINEBRA"/>
    <s v="BARRIO ALFONSO LOPEZ GINEBRA 1"/>
    <s v="REDEBAN"/>
    <s v="FO-25-1592378"/>
    <d v="2025-09-27T09:23:00"/>
    <d v="2025-09-29T18:00:00"/>
    <s v="NO"/>
    <s v="HARDWARE"/>
    <s v="LLT MEMORIA INSUFICIENTE"/>
    <s v="LLT"/>
    <m/>
    <m/>
    <s v="CERRADO"/>
    <s v="29/09/2025 EN LA VISITA TÉCNICA SE FORMATEO EL DATÁFONO YA QUE TENIA MEMORIA LLENA,SE REALIZÓ LA CONFIGURACIÓN E INICIALIZACIÓN OK VR 9.90,SE CREARON LOS USUARIOS Y SE REALIZARON LAS PRUEBAS DEJANDO EL SERVICIO OPERANDO SIN FALLAS Y SIN NOVEDAD."/>
    <s v="VISITA_TÉCNICA"/>
    <s v="LM5ZZ643"/>
    <s v="TIPO II"/>
    <s v="TERRESTRE"/>
    <s v="SANCHEZ URREGO ROBINSON DAVID"/>
    <n v="1"/>
    <n v="0"/>
    <n v="144967.87232000002"/>
    <n v="140395.6348884"/>
    <n v="144967.87232000002"/>
    <m/>
    <m/>
    <m/>
    <m/>
    <m/>
    <m/>
    <m/>
    <m/>
  </r>
  <r>
    <s v="MEDELLIN"/>
    <x v="3"/>
    <x v="3"/>
    <n v="5001"/>
    <n v="2802673"/>
    <n v="68764"/>
    <s v="INCIDENTE "/>
    <s v="ANTIOQUIA"/>
    <s v="MEDELLIN"/>
    <s v="PTM MEDELLIN DISTRIBUIDORA MOR"/>
    <s v="REDEBAN"/>
    <s v="FO-25-1592387"/>
    <d v="2025-09-27T09:12:00"/>
    <d v="2025-09-27T15:13:00"/>
    <s v="NO"/>
    <s v="SOFTWARE"/>
    <s v="COMUNICACION"/>
    <s v="PARAMETROS DE CONFIGURACION EN POS"/>
    <m/>
    <m/>
    <s v="CERRADO"/>
    <s v="27/09/2025 SE REALIZA RECONFIGURACIÓN DE PARÁMETROS YA QUE SALÍA ERROR DE PARÁMETROS Y SE INICIALIZA NUEVAMENTE."/>
    <s v="VISITA_TÉCNICA"/>
    <s v="AALUZ190"/>
    <s v="TIPO I"/>
    <s v="TERRESTRE"/>
    <s v="RAMIREZ TABARES JUAN DIEGO"/>
    <n v="1"/>
    <n v="0"/>
    <n v="65960.072302"/>
    <n v="75096.394270399993"/>
    <n v="65960.072302"/>
    <m/>
    <m/>
    <m/>
    <m/>
    <m/>
    <m/>
    <m/>
    <m/>
  </r>
  <r>
    <s v="MEDELLIN"/>
    <x v="3"/>
    <x v="3"/>
    <n v="5686"/>
    <n v="2802857"/>
    <n v="68500"/>
    <s v="INCIDENTE "/>
    <s v="ANTIOQUIA"/>
    <s v="SANTA ROSA DE OSOS"/>
    <s v="DISTRICOL EXPRESS BOSTON"/>
    <s v="REDEBAN"/>
    <s v="FO-25-1592394"/>
    <d v="2025-09-27T09:10:00"/>
    <d v="2025-09-29T13:50:00"/>
    <s v="NO"/>
    <s v="HARDWARE"/>
    <s v="PANTALLA"/>
    <s v="DAÑO POS"/>
    <m/>
    <m/>
    <s v="CERRADO"/>
    <s v="29/09/2025 SE REALIZA CAMBIO DE DATÁFONO POR DAÑO EN LA PANTALLA YA QUE QUEDA EN BLANCO, ADICIONAL SE REALIZARON PRUEBAS CON OTROS  CABLES ENTORCHADO Y FUENTE Y LA FALLA PERSISTE._x000a_SE CONFIGURA EL NUEVO Y TODO QUEDA FUNCIONANDO CORRECTAMENTE, CON LOS CABLES QUE TENIA."/>
    <s v="VISITA_TÉCNICA"/>
    <s v="AAJQZ394"/>
    <s v="TIPO II"/>
    <s v="TERRESTRE"/>
    <s v="RAMIREZ TABARES JUAN DIEGO"/>
    <n v="1"/>
    <n v="0"/>
    <n v="144967.87232000002"/>
    <n v="140395.6348884"/>
    <n v="144967.87232000002"/>
    <m/>
    <m/>
    <m/>
    <m/>
    <m/>
    <m/>
    <m/>
    <m/>
  </r>
  <r>
    <s v="MEDELLIN"/>
    <x v="3"/>
    <x v="3"/>
    <n v="5001"/>
    <n v="2802747"/>
    <n v="12492"/>
    <s v="INCIDENTE "/>
    <s v="ANTIOQUIA"/>
    <s v="MEDELLIN"/>
    <s v="PAGAFACIL  EXITO DE COLOMBIA"/>
    <s v="REDEBAN"/>
    <s v="FO-25-1592403"/>
    <d v="2025-09-27T09:08:00"/>
    <d v="2025-09-27T15:06:00"/>
    <s v="NO"/>
    <s v="HARDWARE"/>
    <s v="TECLADO"/>
    <s v="DAÑO POS"/>
    <m/>
    <m/>
    <s v="CERRADO"/>
    <s v="27/09/2025 SE CAMBIA EQUIPO POR TECLADO BORROSO TODO OK"/>
    <s v="VISITA_TÉCNICA"/>
    <s v="JAAAV470"/>
    <s v="TIPO I"/>
    <s v="TERRESTRE"/>
    <s v="ALVAREZ ARENAS VICTOR HUGO"/>
    <n v="1"/>
    <n v="0"/>
    <n v="65960.072302"/>
    <n v="75096.394270399993"/>
    <n v="65960.072302"/>
    <m/>
    <m/>
    <m/>
    <m/>
    <m/>
    <m/>
    <m/>
    <m/>
  </r>
  <r>
    <s v="VALLEDUPAR"/>
    <x v="5"/>
    <x v="6"/>
    <n v="20443"/>
    <n v="2802269"/>
    <n v="37977"/>
    <s v="INCIDENTE "/>
    <s v="CESAR"/>
    <s v="MANAURE"/>
    <s v="BARRIO 21 DE ENERO MANAURE BLA"/>
    <s v="REDEBAN"/>
    <s v="FO-25-1591681"/>
    <d v="2025-09-27T08:00:00"/>
    <d v="2025-09-29T14:51:00"/>
    <s v="NO"/>
    <s v="HARDWARE"/>
    <s v="TECLADO"/>
    <s v="DAÑO POS"/>
    <m/>
    <m/>
    <s v="CERRADO"/>
    <s v="29/09/2025 SE LLEGA A SITIO, SE REALIZAN CAMBIO DE EQUIPO DEJANDO TEGNOLOGIA DESK 3500, CON VERSIÓN 9.90 ,PRUEBAS OK AL 100"/>
    <s v="VISITA_TÉCNICA"/>
    <s v="AA00S017"/>
    <s v="TIPO II"/>
    <s v="TERRESTRE"/>
    <s v="MAESTRE MENGUAL EDGAR ENRIQUE"/>
    <n v="1"/>
    <n v="0"/>
    <n v="144967.87232000002"/>
    <n v="140395.6348884"/>
    <n v="144967.87232000002"/>
    <m/>
    <m/>
    <m/>
    <m/>
    <m/>
    <m/>
    <m/>
    <m/>
  </r>
  <r>
    <s v="MEDELLIN"/>
    <x v="3"/>
    <x v="3"/>
    <n v="5001"/>
    <n v="2802301"/>
    <n v="37382"/>
    <s v="INCIDENTE "/>
    <s v="ANTIOQUIA"/>
    <s v="MEDELLIN"/>
    <s v="BARRIO MANRIQUE MEDELLIN 5"/>
    <s v="REDEBAN"/>
    <s v="FO-25-1591688"/>
    <d v="2025-09-27T08:00:00"/>
    <d v="2025-09-27T12:30:00"/>
    <s v="NO"/>
    <s v="HARDWARE"/>
    <s v="COMUNICACION"/>
    <s v="DAÑO POS"/>
    <m/>
    <m/>
    <s v="CERRADO"/>
    <s v="27/09/2025 SE VALIDA RUTA, SE ESPERA EN EL PUNTO POR MEDIA HORA Y SE INTENTA COMUNICACIÓN CON LA LÍNEA QUE DEJARON PERO NO CONTESTAN. SE ABANDONA EL PUNTO DESPUÉS DE ESPERAR MEDIA HORA"/>
    <s v="VISITA_TÉCNICA"/>
    <s v="NO SE VALIDA"/>
    <s v="TIPO I"/>
    <s v="TERRESTRE"/>
    <s v="MARIN PIEDRAHITA JIMMY ALEXIS"/>
    <n v="1"/>
    <n v="0"/>
    <n v="65960.072302"/>
    <n v="75096.394270399993"/>
    <n v="65960.072302"/>
    <m/>
    <m/>
    <m/>
    <m/>
    <m/>
    <m/>
    <m/>
    <m/>
  </r>
  <r>
    <s v="MEDELLIN"/>
    <x v="3"/>
    <x v="3"/>
    <n v="5088"/>
    <n v="2802098"/>
    <n v="79957"/>
    <s v="INCIDENTE "/>
    <s v="ANTIOQUIA"/>
    <s v="BELLO"/>
    <s v="BARRIO PRADO BELLO 1"/>
    <s v="REDEBAN"/>
    <s v="FO-25-1591699"/>
    <d v="2025-09-27T08:00:00"/>
    <d v="2025-09-27T14:52:00"/>
    <s v="NO"/>
    <s v="HARDWARE"/>
    <s v="IMPRESION"/>
    <s v="NO AVANZA PAPEL"/>
    <m/>
    <m/>
    <s v="CERRADO"/>
    <s v="27/09/2025 SE LLEGA AL SITIO Y EL SEÑOR JAVIER INDICA QUE YA EL SERVICIO ESTÁ FUNCIONANDO CORRECTAMENTE"/>
    <s v="VISITA_TÉCNICA"/>
    <s v="SAVZZ119"/>
    <s v="TIPO I"/>
    <s v="TERRESTRE"/>
    <s v="BARRIENTOS HERNANDEZ CRISTIAN HORACIO"/>
    <n v="1"/>
    <n v="0"/>
    <n v="65960.072302"/>
    <n v="75096.394270399993"/>
    <n v="65960.072302"/>
    <m/>
    <m/>
    <m/>
    <m/>
    <m/>
    <m/>
    <m/>
    <m/>
  </r>
  <r>
    <s v="MEDELLIN"/>
    <x v="3"/>
    <x v="3"/>
    <n v="5001"/>
    <n v="2802204"/>
    <n v="21681"/>
    <s v="INCIDENTE "/>
    <s v="ANTIOQUIA"/>
    <s v="MEDELLIN"/>
    <s v="BARRIO BLANQUIZAL MEDELLIN"/>
    <s v="REDEBAN"/>
    <s v="FO-25-1591705"/>
    <d v="2025-09-27T08:00:00"/>
    <d v="2025-09-27T14:56:00"/>
    <s v="NO"/>
    <s v="HARDWARE"/>
    <s v="COMUNICACION"/>
    <s v="MENSAJE CABLE DE RED DESCONECTADO"/>
    <m/>
    <m/>
    <s v="CERRADO"/>
    <s v="27/09/2025 SE LLAMA AL CLIENTE Y SE LE DA INDICACIONES PARA ACOMODAR EL CABLE DE RED, QUEDA FUNCIONANDO CORRECTAMENTE"/>
    <s v="SOPORTE_TELEFÓNICO"/>
    <s v="0"/>
    <s v="TIPO I"/>
    <s v="TERRESTRE"/>
    <s v="CARDONA MOLINA BROLIN STIVEN"/>
    <n v="0"/>
    <n v="0"/>
    <n v="41241.0800752"/>
    <n v="0"/>
    <n v="41241.0800752"/>
    <m/>
    <m/>
    <m/>
    <m/>
    <m/>
    <m/>
    <m/>
    <m/>
  </r>
  <r>
    <s v="MONTERIA"/>
    <x v="5"/>
    <x v="6"/>
    <n v="5154"/>
    <n v="2801863"/>
    <n v="52871"/>
    <s v="INCIDENTE "/>
    <s v="ANTIOQUIA"/>
    <s v="CAUCASIA"/>
    <s v="BARRIO CARACOLI CAUCASIA"/>
    <s v="REDEBAN"/>
    <s v="FO-25-1591066"/>
    <d v="2025-09-26T17:38:00"/>
    <d v="2025-09-27T17:19:00"/>
    <s v="NO"/>
    <s v="HARDWARE"/>
    <s v="IMPRESION"/>
    <s v="NO AVANZA PAPEL"/>
    <m/>
    <m/>
    <s v="CERRADO"/>
    <s v="27/09/2025 SE REALIZA VISITA TÉCNICA Y SE CORRIGE AVANCE DEL PAPEL, SE REALIZA LIMPIEZA AL MECANISMO DEL RODILLO DE LA IMPRESORA, RETIRANDO RESIDUOS DE PAPEL, SE REALIZAN PRUEBAS Y SE DEJA EL SERVICIO OK."/>
    <s v="VISITA_TÉCNICA"/>
    <s v="LDZZZ372"/>
    <s v="TIPO II"/>
    <s v="TERRESTRE"/>
    <s v="CASSIANI PEREZ RAUL RAMIRO"/>
    <n v="1"/>
    <n v="0"/>
    <n v="144967.87232000002"/>
    <n v="140395.6348884"/>
    <n v="144967.87232000002"/>
    <m/>
    <m/>
    <m/>
    <m/>
    <m/>
    <m/>
    <m/>
    <m/>
  </r>
  <r>
    <s v="MANIZALES"/>
    <x v="2"/>
    <x v="4"/>
    <n v="17001"/>
    <n v="2801553"/>
    <n v="31691"/>
    <s v="INCIDENTE "/>
    <s v="CALDAS"/>
    <s v="MANIZALES"/>
    <s v="BARRIO BAJO TABLAZO MANIZALES"/>
    <s v="REDEBAN"/>
    <s v="FO-25-1590705"/>
    <d v="2025-09-26T16:20:00"/>
    <d v="2025-09-27T13:01:00"/>
    <s v="NO"/>
    <s v="HARDWARE"/>
    <s v="ALERT IRRUPTION"/>
    <s v="ALERT IRRUPTION"/>
    <m/>
    <m/>
    <s v="CERRADO"/>
    <s v="27/09/2025 SE VISITA COMERCIO SE IDENTIFICA DATÁFONO CON MENSAJE ALERT IRRUPTION SE REALIZA CAMBIO DE DATÁFONO SE REALIZA SEGUNDO CAMBIO POR RECHAZO GENERAL SE REALIZA PRUEBAS OK"/>
    <s v="VISITA_TÉCNICA"/>
    <s v="9A003770"/>
    <s v="TIPO I"/>
    <s v="TERRESTRE"/>
    <s v="LOAIZA LOPEZ JHON FREDDY"/>
    <n v="1"/>
    <n v="0"/>
    <n v="65960.072302"/>
    <n v="75096.394270399993"/>
    <n v="65960.072302"/>
    <m/>
    <m/>
    <m/>
    <m/>
    <m/>
    <m/>
    <m/>
    <m/>
  </r>
  <r>
    <s v="MEDELLIN"/>
    <x v="3"/>
    <x v="3"/>
    <n v="5001"/>
    <n v="2801414"/>
    <n v="24170"/>
    <s v="INCIDENTE "/>
    <s v="ANTIOQUIA"/>
    <s v="MEDELLIN"/>
    <s v="COMCARD MEDELLIN LA PARALELA"/>
    <s v="REDEBAN"/>
    <s v="FO-25-1590608"/>
    <d v="2025-09-26T15:59:00"/>
    <d v="2025-09-27T12:51:00"/>
    <s v="NO"/>
    <s v="SOFTWARE"/>
    <s v="COMUNICACION"/>
    <s v="PARAMETROS DE CONFIGURACION EN POS"/>
    <m/>
    <m/>
    <s v="CERRADO"/>
    <s v="27/09/2025 SE REALIZA REVISIÓN DE PARÁMETROS YA QUE UNO ESTABA ERRÓNEA Y EN OCASIONES DABA RECHAZO GENERAL, SE REALIZA PRUEBAS TODO QUEDA OK."/>
    <s v="VISITA_TÉCNICA"/>
    <s v="ABC3Z074"/>
    <s v="TIPO I"/>
    <s v="TERRESTRE"/>
    <s v="RAMIREZ TABARES JUAN DIEGO"/>
    <n v="1"/>
    <n v="0"/>
    <n v="65960.072302"/>
    <n v="75096.394270399993"/>
    <n v="65960.072302"/>
    <m/>
    <m/>
    <m/>
    <m/>
    <m/>
    <m/>
    <m/>
    <m/>
  </r>
  <r>
    <s v="MEDELLIN"/>
    <x v="3"/>
    <x v="3"/>
    <n v="5212"/>
    <n v="2801407"/>
    <n v="73495"/>
    <s v="INCIDENTE "/>
    <s v="ANTIOQUIA"/>
    <s v="COPACABANA"/>
    <s v="BARRIO COPACABANA COPACABANA 8"/>
    <s v="REDEBAN"/>
    <s v="FO-25-1590617"/>
    <d v="2025-09-26T15:58:00"/>
    <d v="2025-09-27T12:47:00"/>
    <s v="NO"/>
    <s v="HARDWARE"/>
    <s v="SE REINICIA"/>
    <s v="DAÑO POS"/>
    <m/>
    <m/>
    <s v="CERRADO"/>
    <s v="27/09/2025 SE REALIZA VISITA TÉCNICA EN ATENCIÓN AL INCIDENTE REPORTADO CON EL DATÁFONO DEL CORRESPONSAL BANCOLOMBIA. EL USUARIO CONFIRMA SU IDENTIFICACIÓN Y MANIFIESTA QUE EL EQUIPO PRESENTA REINICIOS CONSTANTES, ADEMÁS DE DEMORAS PROLONGADAS PARA RETORNAR A LA PANTALLA PRINCIPAL._x000a_DURANTE LA VALIDACIÓN TÉCNICA SE IDENTIFICA QUE EL CABLE ENSORTIJADO PRESENTA FALLAS QUE PODRÍAN ESTAR GENERANDO LOS REINICIOS. SE PROCEDE AL REEMPLAZO DEL CABLE, TRAS LO CUAL EL DATÁFONO OPERA CON NORMALIDAD. EL EQUIPO QUEDA FUNCIONAL Y EN CONDICIONES ÓPTIMAS PARA SU USO."/>
    <s v="VISITA_TÉCNICA"/>
    <s v="ON00Y633"/>
    <s v="TIPO I"/>
    <s v="TERRESTRE"/>
    <s v="MARTINEZ TOVAR OSCAR DAVID"/>
    <n v="1"/>
    <n v="0"/>
    <n v="65960.072302"/>
    <n v="75096.394270399993"/>
    <n v="65960.072302"/>
    <m/>
    <m/>
    <m/>
    <m/>
    <m/>
    <m/>
    <m/>
    <m/>
  </r>
  <r>
    <s v="MONTERIA"/>
    <x v="5"/>
    <x v="6"/>
    <n v="5495"/>
    <n v="2801289"/>
    <n v="59996"/>
    <s v="INCIDENTE "/>
    <s v="ANTIOQUIA"/>
    <s v="NECHI"/>
    <s v="PTM NECHI CELULARES Y ACCESOR"/>
    <s v="REDEBAN"/>
    <s v="FO-25-1590572"/>
    <d v="2025-09-26T15:50:00"/>
    <d v="2025-09-29T12:15:00"/>
    <s v="NO"/>
    <s v="HARDWARE"/>
    <s v="LECTOR DE BARRAS"/>
    <s v="CABLE LECTORA AVERIADO"/>
    <m/>
    <m/>
    <s v="CERRADO"/>
    <s v="29/09/2025 SE VISITA SITIO, SE CAMBIA LECTOR DE BARRAS POR CABLE DAÑADO OK. SE REALIZAN PRUEBAS EXITOSAS"/>
    <s v="VISITA_TÉCNICA"/>
    <s v="MA00B402"/>
    <s v="TIPO III"/>
    <s v="TERRESTRE"/>
    <s v="COGOLLO VERTEL EDER LUIS"/>
    <n v="1"/>
    <n v="0"/>
    <n v="275728.78077800001"/>
    <n v="196536.5258152"/>
    <n v="275728.78077800001"/>
    <m/>
    <m/>
    <m/>
    <m/>
    <m/>
    <m/>
    <m/>
    <m/>
  </r>
  <r>
    <s v="BARRANQUILLA"/>
    <x v="5"/>
    <x v="6"/>
    <n v="8001"/>
    <n v="2801014"/>
    <n v="47811"/>
    <s v="INCIDENTE "/>
    <s v="ATLANTICO"/>
    <s v="BARRANQUILLA"/>
    <s v="BARRIO CIUDAD JARDIN BARRANQUI"/>
    <s v="REDEBAN"/>
    <s v="FO-25-1590070"/>
    <d v="2025-09-26T14:55:00"/>
    <d v="2025-09-27T12:40:00"/>
    <s v="NO"/>
    <s v="SOFTWARE"/>
    <s v="ACTUALIZACION"/>
    <s v="TECNOLOGIA"/>
    <m/>
    <m/>
    <s v="CERRADO"/>
    <s v="27/09/2025 SE CONFIGURA CLAVE DE SUPERVISOR QUE QUE NO LA ESTABA TOMANDO, TENÍA 4 DÍAS SIN CIERRE, ESTABA LENTO EL EQUIPO, SE BORRAN TRANSACCIONES. SE REALIZAN PRUEBAS DE CORRECTO FUNCIONAMIENTO"/>
    <s v="VISITA_TÉCNICA"/>
    <s v="II00F603"/>
    <s v="TIPO I"/>
    <s v="TERRESTRE"/>
    <s v="VILLACOB VILLACOB ELKIN EDUARDO"/>
    <n v="1"/>
    <n v="0"/>
    <n v="65960.072302"/>
    <n v="75096.394270399993"/>
    <n v="65960.072302"/>
    <m/>
    <m/>
    <m/>
    <m/>
    <m/>
    <m/>
    <m/>
    <m/>
  </r>
  <r>
    <s v="CALI"/>
    <x v="2"/>
    <x v="2"/>
    <n v="76001"/>
    <n v="2800344"/>
    <n v="79364"/>
    <s v="INCIDENTE "/>
    <s v="VALLE DEL CAUCA"/>
    <s v="CALI"/>
    <s v="BARRIO CIUDAD JARDIN CALI 3"/>
    <s v="REDEBAN"/>
    <s v="FO-25-1589367"/>
    <d v="2025-09-26T13:42:00"/>
    <d v="2025-09-27T12:23:00"/>
    <s v="NO"/>
    <s v="HARDWARE"/>
    <s v="LECTOR DE BARRAS"/>
    <s v="FORMATO INVALIDO LECTOR DAÑADO"/>
    <m/>
    <m/>
    <s v="CERRADO"/>
    <s v="27/09/2025 SE REALIZA CAMBIO DE LECTORA DE CÓDIGO DE BARRAS DEBIDO A QUE NO COMUNICA A PESAR DE REALIZAR PROCESO DE CONFIGURACIÓN, SE REALIZAN PRUEBAS OK."/>
    <s v="VISITA_TÉCNICA"/>
    <s v="10XZZ902"/>
    <s v="TIPO I"/>
    <s v="TERRESTRE"/>
    <s v="MONTERO MUESES GIAN CARLO"/>
    <n v="1"/>
    <n v="0"/>
    <n v="65960.072302"/>
    <n v="75096.394270399993"/>
    <n v="65960.072302"/>
    <m/>
    <m/>
    <m/>
    <m/>
    <m/>
    <m/>
    <m/>
    <m/>
  </r>
  <r>
    <s v="MEDELLIN"/>
    <x v="3"/>
    <x v="3"/>
    <n v="5129"/>
    <n v="2800311"/>
    <n v="72949"/>
    <s v="INCIDENTE "/>
    <s v="ANTIOQUIA"/>
    <s v="CALDAS"/>
    <s v="DISTRICOL FRAGANCIAS D LUXE"/>
    <s v="REDEBAN"/>
    <s v="FO-25-1589308"/>
    <d v="2025-09-26T13:12:00"/>
    <d v="2025-09-27T12:16:00"/>
    <s v="NO"/>
    <s v="HARDWARE"/>
    <s v="HUB"/>
    <s v="DETERIORO CABLE"/>
    <m/>
    <m/>
    <s v="CERRADO"/>
    <s v="27/09/2025 SE CAMBIA HUB POR DAÑO EN CABLE"/>
    <s v="VISITA_TÉCNICA"/>
    <s v="LN00R287"/>
    <s v="TIPO I"/>
    <s v="TERRESTRE"/>
    <s v="CASTAÑEDA PALACIO CARLOS FELIPE"/>
    <n v="1"/>
    <n v="0"/>
    <n v="65960.072302"/>
    <n v="75096.394270399993"/>
    <n v="65960.072302"/>
    <m/>
    <m/>
    <m/>
    <m/>
    <m/>
    <m/>
    <m/>
    <m/>
  </r>
  <r>
    <s v="IBAGUE"/>
    <x v="4"/>
    <x v="5"/>
    <n v="73001"/>
    <n v="2800076"/>
    <n v="76834"/>
    <s v="INCIDENTE "/>
    <s v="TOLIMA"/>
    <s v="IBAGUE"/>
    <s v="PTM IBAGUE OBER RUBIANO PLUS"/>
    <s v="REDEBAN"/>
    <s v="FO-25-1589118"/>
    <d v="2025-09-26T12:48:00"/>
    <d v="2025-09-26T17:55:00"/>
    <s v="NO"/>
    <s v="HARDWARE"/>
    <s v="PANTALLA"/>
    <s v="DAÑO POS"/>
    <m/>
    <m/>
    <s v="CERRADO"/>
    <s v="26/09/2025 SE CONFIGURA BRILLO DE PANTALLA Y TIEMPO DE ESPERA DEL DATÁFONO TRANSACCIONES DE PRUEBA O.K"/>
    <s v="VISITA_TÉCNICA"/>
    <s v="106ZZ030"/>
    <s v="TIPO I"/>
    <s v="TERRESTRE"/>
    <s v="GUTIERREZ  CAMILO ANDRES"/>
    <n v="1"/>
    <n v="0"/>
    <n v="65960.072302"/>
    <n v="75096.394270399993"/>
    <n v="65960.072302"/>
    <m/>
    <m/>
    <m/>
    <m/>
    <m/>
    <m/>
    <m/>
    <m/>
  </r>
  <r>
    <s v="MEDELLIN"/>
    <x v="3"/>
    <x v="3"/>
    <n v="5001"/>
    <n v="2800128"/>
    <n v="74073"/>
    <s v="INCIDENTE "/>
    <s v="ANTIOQUIA"/>
    <s v="MEDELLIN"/>
    <s v="PTM MEDELLIN AUTOSERVICIO NARI"/>
    <s v="REDEBAN"/>
    <s v="FO-25-1589122"/>
    <d v="2025-09-26T12:29:00"/>
    <d v="2025-09-27T12:08:00"/>
    <s v="NO"/>
    <s v="HARDWARE"/>
    <s v="COMUNICACION"/>
    <s v="MENSAJE CABLE DE RED DESCONECTADO"/>
    <m/>
    <m/>
    <s v="CERRADO"/>
    <s v="27/09/2025 SE REVISA EQUIPO Y ENCUENTRO QUE LOS CABLES ESTÁN MAL CONECTADOS, PROCEDO A CONECTAR BIEN Y A HACERLE MANTENIMIENTO AL EQUIPO (LIMPIEZA) EL EQUIPO QUEDA OK Y FUNCIONANDO CON TOTAL NORMALIDAD"/>
    <s v="VISITA_TÉCNICA"/>
    <s v="UV0PZ153"/>
    <s v="TIPO I"/>
    <s v="TERRESTRE"/>
    <s v="RUA ALVAREZ RICHARD ANDRES"/>
    <n v="1"/>
    <n v="0"/>
    <n v="65960.072302"/>
    <n v="75096.394270399993"/>
    <n v="65960.072302"/>
    <m/>
    <m/>
    <m/>
    <m/>
    <m/>
    <m/>
    <m/>
    <m/>
  </r>
  <r>
    <s v="MEDELLIN"/>
    <x v="3"/>
    <x v="3"/>
    <n v="5736"/>
    <n v="2800126"/>
    <n v="42448"/>
    <s v="INCIDENTE "/>
    <s v="ANTIOQUIA"/>
    <s v="SEGOVIA"/>
    <s v="DISTRICOL DROGUERIA BOTIQUIN S"/>
    <s v="REDEBAN"/>
    <s v="FO-25-1589127"/>
    <d v="2025-09-26T12:28:00"/>
    <d v="2025-09-26T18:05:00"/>
    <s v="NO"/>
    <s v="HARDWARE"/>
    <s v="LECTOR DE BARRAS"/>
    <s v="FORMATO INVALIDO LECTOR DAÑADO"/>
    <m/>
    <m/>
    <s v="CERRADO"/>
    <s v="26/09/2025 SE HACE MANTENIMIENTO OK SE CAMBIA LECTOR DE BARRAR POR FALLAS EN EN CABLEADO. CABLE CRISTALIZADO"/>
    <s v="VISITA_TÉCNICA"/>
    <s v="GZ1ZZ501"/>
    <s v="TIPO IV"/>
    <s v="TERRESTRE"/>
    <s v="DIAZ ZABALA FRANCIS DUBAN"/>
    <n v="1"/>
    <n v="0"/>
    <n v="479588.87655000004"/>
    <n v="196536.5258152"/>
    <n v="479588.87655000004"/>
    <m/>
    <m/>
    <m/>
    <m/>
    <m/>
    <m/>
    <m/>
    <m/>
  </r>
  <r>
    <s v="VALLEDUPAR"/>
    <x v="5"/>
    <x v="6"/>
    <n v="20032"/>
    <n v="2800122"/>
    <n v="72469"/>
    <s v="INCIDENTE "/>
    <s v="CESAR"/>
    <s v="ASTREA"/>
    <s v="ASTREA LAS FLORES"/>
    <s v="REDEBAN"/>
    <s v="FO-25-1588996"/>
    <d v="2025-09-26T12:27:00"/>
    <d v="2025-09-29T12:26:00"/>
    <s v="NO"/>
    <s v="HARDWARE"/>
    <s v="IMPRESION"/>
    <s v="NO AVANZA PAPEL"/>
    <m/>
    <m/>
    <s v="CERRADO"/>
    <s v="29/09/2025 SE REALIZA CAMBIO DE DATAFONO, YA QUE NO AVANZABA EL PAPEL, SE REALIZAN PRUEBAS DEJANDO SERVICIO FUNCIONAL AL 100 %"/>
    <s v="VISITA_TÉCNICA"/>
    <s v="TV00L284"/>
    <s v="TIPO III"/>
    <s v="TERRESTRE"/>
    <s v="MONTES DIAZ JOHN FRED"/>
    <n v="1"/>
    <n v="0"/>
    <n v="275728.78077800001"/>
    <n v="196536.5258152"/>
    <n v="275728.78077800001"/>
    <m/>
    <m/>
    <m/>
    <m/>
    <m/>
    <m/>
    <m/>
    <m/>
  </r>
  <r>
    <s v="MEDELLIN"/>
    <x v="3"/>
    <x v="3"/>
    <n v="5736"/>
    <n v="2799955"/>
    <n v="68646"/>
    <s v="INCIDENTE "/>
    <s v="ANTIOQUIA"/>
    <s v="SEGOVIA"/>
    <s v="DISTRICOL MUNDO DIGITAL J Y J"/>
    <s v="REDEBAN"/>
    <s v="FO-25-1589009"/>
    <d v="2025-09-26T12:23:00"/>
    <d v="2025-09-27T09:37:00"/>
    <s v="NO"/>
    <s v="HARDWARE"/>
    <s v="DETERIORO"/>
    <s v="DATAFONO"/>
    <m/>
    <m/>
    <s v="CERRADO"/>
    <s v="26/09/2025 SE HACE MANTENIMIENTO OK SE CAMBIA DATÁFONO POR FALLAS EN PUERTO USB"/>
    <s v="VISITA_TÉCNICA"/>
    <s v="A300S473"/>
    <s v="TIPO IV"/>
    <s v="TERRESTRE"/>
    <s v="DIAZ ZABALA FRANCIS DUBAN"/>
    <n v="1"/>
    <n v="0"/>
    <n v="479588.87655000004"/>
    <n v="196536.5258152"/>
    <n v="479588.87655000004"/>
    <m/>
    <m/>
    <m/>
    <m/>
    <m/>
    <m/>
    <m/>
    <m/>
  </r>
  <r>
    <s v="CALI"/>
    <x v="2"/>
    <x v="2"/>
    <n v="19001"/>
    <n v="2799899"/>
    <n v="19536"/>
    <s v="INCIDENTE "/>
    <s v="CAUCA"/>
    <s v="POPAYAN"/>
    <s v="REVAL CAMPANARIO POPAYAN"/>
    <s v="REDEBAN"/>
    <s v="FO-25-1589017"/>
    <d v="2025-09-26T12:22:00"/>
    <d v="2025-09-26T18:19:00"/>
    <s v="NO"/>
    <s v="HARDWARE"/>
    <s v="TECLADO"/>
    <s v="DAÑO POS"/>
    <m/>
    <m/>
    <s v="CERRADO"/>
    <s v="26/09/2025 SE INGRESA EQUIPO CON TECLADO BORROSO SE PROCEDE A CAMBIAR EQUIPO SE HACEN PRUEBAS OK TELECARGA DRNA"/>
    <s v="VISITA_TÉCNICA"/>
    <s v="CZZZZ125"/>
    <s v="TIPO III"/>
    <s v="TERRESTRE"/>
    <s v="GIMBUEL LASSO LUIS GERMAN"/>
    <n v="1"/>
    <n v="0"/>
    <n v="275728.78077800001"/>
    <n v="196536.5258152"/>
    <n v="275728.78077800001"/>
    <m/>
    <m/>
    <m/>
    <m/>
    <m/>
    <m/>
    <m/>
    <m/>
  </r>
  <r>
    <s v="MEDELLIN"/>
    <x v="3"/>
    <x v="3"/>
    <n v="5756"/>
    <n v="2799885"/>
    <n v="10344"/>
    <s v="INCIDENTE "/>
    <s v="ANTIOQUIA"/>
    <s v="SONSON"/>
    <s v="SONSON II"/>
    <s v="REDEBAN"/>
    <s v="FO-25-1588886"/>
    <d v="2025-09-26T12:19:00"/>
    <d v="2025-09-29T13:44:00"/>
    <s v="NO"/>
    <s v="HARDWARE"/>
    <s v="LECTOR DE BARRAS"/>
    <s v="FORMATO INVALIDO LECTOR DAÑADO"/>
    <m/>
    <m/>
    <s v="CERRADO"/>
    <s v="29/09/2025 SE REALIZA CAMBIO DE LECTORA PORQUE PRESENTA FALLAS DE LECTURA LUEGO DE SER CONFIGURADA NUEVAMENTE SIGUE IGUAL CON EL PROBLEMA"/>
    <s v="VISITA_TÉCNICA"/>
    <s v="IZ6ZZ872"/>
    <s v="TIPO III"/>
    <s v="TERRESTRE"/>
    <s v="HERNANDEZ CHAVARRIA JUAN CAMILO"/>
    <n v="1"/>
    <n v="0"/>
    <n v="275728.78077800001"/>
    <n v="196536.5258152"/>
    <n v="275728.78077800001"/>
    <m/>
    <m/>
    <m/>
    <m/>
    <m/>
    <m/>
    <m/>
    <m/>
  </r>
  <r>
    <s v="MEDELLIN"/>
    <x v="3"/>
    <x v="3"/>
    <n v="5034"/>
    <n v="2799746"/>
    <n v="42457"/>
    <s v="INCIDENTE "/>
    <s v="ANTIOQUIA"/>
    <s v="ANDES"/>
    <s v="DISTRICOL CELESTE STORE"/>
    <s v="REDEBAN"/>
    <s v="FO-25-1588635"/>
    <d v="2025-09-26T11:44:00"/>
    <d v="2025-09-29T09:40:00"/>
    <s v="NO"/>
    <s v="SOFTWARE"/>
    <s v="COMUNICACION"/>
    <s v="PARAMETROS DE CONFIGURACION EN POS"/>
    <m/>
    <m/>
    <s v="CERRADO"/>
    <s v="29/09/2025 SE REALIZÓ CONFIGURACIÓN DE CONEXIÓN EN EL DATÁFONO"/>
    <s v="VISITA_TÉCNICA"/>
    <s v="GZ1ZZ562"/>
    <s v="TIPO III"/>
    <s v="TERRESTRE"/>
    <s v="CASTAÑEDA PALACIO CARLOS FELIPE"/>
    <n v="1"/>
    <n v="0"/>
    <n v="275728.78077800001"/>
    <n v="196536.5258152"/>
    <n v="275728.78077800001"/>
    <m/>
    <m/>
    <m/>
    <m/>
    <m/>
    <m/>
    <m/>
    <m/>
  </r>
  <r>
    <s v="SANTA MARTA"/>
    <x v="5"/>
    <x v="6"/>
    <n v="47001"/>
    <n v="2799267"/>
    <n v="64879"/>
    <s v="INCIDENTE "/>
    <s v="MAGDALENA"/>
    <s v="SANTA MARTA"/>
    <s v="DISTRICOL DROG MEGAFARMA"/>
    <s v="REDEBAN"/>
    <s v="FO-25-1588417"/>
    <d v="2025-09-26T11:16:00"/>
    <d v="2025-09-26T17:30:00"/>
    <s v="NO"/>
    <s v="HARDWARE"/>
    <s v="IMPRESION"/>
    <s v="TAPA IMPRESORA"/>
    <m/>
    <m/>
    <s v="CERRADO"/>
    <s v="26/09/2025 SE REALIZA LA VISITA SE ENCUENTRA EL DATÁFONO CON LA TAPA DE LA IMPRESORA PARTIDA LO CUAL NO PERMITE ABRIRLA SE PROCEDE A CAMBIAR EL ACCESORIO, SE REALIZAN PRUEBAS Y TODO OK"/>
    <s v="VISITA_TÉCNICA"/>
    <s v="9L8ZZ188"/>
    <s v="TIPO I"/>
    <s v="TERRESTRE"/>
    <s v="THOMAS  CAMPO SIGIFREDO SEGUNDO"/>
    <n v="1"/>
    <n v="0"/>
    <n v="65960.072302"/>
    <n v="75096.394270399993"/>
    <n v="65960.072302"/>
    <m/>
    <m/>
    <m/>
    <m/>
    <m/>
    <m/>
    <m/>
    <m/>
  </r>
  <r>
    <s v="PEREIRA"/>
    <x v="2"/>
    <x v="4"/>
    <n v="66170"/>
    <n v="2799256"/>
    <n v="60895"/>
    <s v="INCIDENTE "/>
    <s v="RISARALDA"/>
    <s v="DOSQUEBRADAS"/>
    <s v="PTM DOSQUEBRADAS DULCE DETAL"/>
    <s v="REDEBAN"/>
    <s v="FO-25-1588426"/>
    <d v="2025-09-26T11:15:00"/>
    <d v="2025-09-26T17:25:00"/>
    <s v="NO"/>
    <s v="HARDWARE"/>
    <s v="NO ENCIENDE SE REINICIA"/>
    <s v="FUENTE PODER AVERIADA"/>
    <m/>
    <m/>
    <s v="CERRADO"/>
    <s v="26/09/2025 SE VISITA COMERCIO SE IDENTIFICA CABLE MAGIC DETERIORADO SE REALIZA CAMBIO DE CABLE SE REALIZA PRUEBAS OK"/>
    <s v="VISITA_TÉCNICA"/>
    <s v="II0VZ984"/>
    <s v="TIPO I"/>
    <s v="TERRESTRE"/>
    <s v="LOAIZA LOPEZ JHON FREDDY"/>
    <n v="1"/>
    <n v="0"/>
    <n v="65960.072302"/>
    <n v="75096.394270399993"/>
    <n v="65960.072302"/>
    <m/>
    <m/>
    <m/>
    <m/>
    <m/>
    <m/>
    <m/>
    <m/>
  </r>
  <r>
    <s v="MONTERIA"/>
    <x v="5"/>
    <x v="6"/>
    <n v="5154"/>
    <n v="2799428"/>
    <n v="65273"/>
    <s v="INCIDENTE "/>
    <s v="ANTIOQUIA"/>
    <s v="CAUCASIA"/>
    <s v="BARRIO CARACOLI CAUCASIA 2"/>
    <s v="REDEBAN"/>
    <s v="FO-25-1588432"/>
    <d v="2025-09-26T11:12:00"/>
    <d v="2025-09-27T13:26:00"/>
    <s v="NO"/>
    <s v="HARDWARE"/>
    <s v="IMPRESION"/>
    <s v="TAPA IMPRESORA"/>
    <m/>
    <m/>
    <s v="CERRADO"/>
    <s v="27/09/2025 SE REALIZA VISITA TÉCNICA Y SE CAMBIA DATÁFONO POR DAÑO EN LA TAPA DE LA IMPRESORA, ESTÁ PARTIDA Y IMPIDE EL CORRECTO FUNCIONANDO DE EQUIPO, SE INSTALA DATÁFONO PLACA 1253881 Y SE RETIRA DATÁFONO PLACA 1254665, SE REALIZAN PRUEBAS Y SE DEJA NUEVAMENTE EL SERVICIO FUNCIONANDO CORRECTAMENTE."/>
    <s v="VISITA_TÉCNICA"/>
    <s v="4A005614"/>
    <s v="TIPO II"/>
    <s v="TERRESTRE"/>
    <s v="CASSIANI PEREZ RAUL RAMIRO"/>
    <n v="1"/>
    <n v="0"/>
    <n v="144967.87232000002"/>
    <n v="140395.6348884"/>
    <n v="144967.87232000002"/>
    <m/>
    <m/>
    <m/>
    <m/>
    <m/>
    <m/>
    <m/>
    <m/>
  </r>
  <r>
    <s v="BUCARAMANGA"/>
    <x v="1"/>
    <x v="1"/>
    <n v="68001"/>
    <n v="2799055"/>
    <n v="64600"/>
    <s v="INCIDENTE "/>
    <s v="SANTANDER"/>
    <s v="BUCARAMANGA"/>
    <s v="BARRIO BUCARAMANGA BUCARAMANGA"/>
    <s v="REDEBAN"/>
    <s v="FO-25-1588266"/>
    <d v="2025-09-26T10:55:00"/>
    <d v="2025-09-27T09:14:00"/>
    <s v="NO"/>
    <s v="HARDWARE"/>
    <s v="COMUNICACION"/>
    <s v="MENSAJE CABLE DE RED DESCONECTADO"/>
    <m/>
    <m/>
    <s v="CERRADO"/>
    <s v="26/09/2025 SE VISITA COMERCIO SE VERIFICA QUE ESTA EN CORTO HUBS SE REALIZA CAMBIO DE EQUIPO HUBS, VERSION 9.90 OK, PRUEBAS OK"/>
    <s v="VISITA_TÉCNICA"/>
    <s v="1A003556"/>
    <s v="TIPO I"/>
    <s v="TERRESTRE"/>
    <s v="BARAJAS BERMUDEZ YAHIR MAURICIO"/>
    <n v="1"/>
    <n v="0"/>
    <n v="65960.072302"/>
    <n v="75096.394270399993"/>
    <n v="65960.072302"/>
    <m/>
    <m/>
    <m/>
    <m/>
    <m/>
    <m/>
    <m/>
    <m/>
  </r>
  <r>
    <s v="BARRANQUILLA"/>
    <x v="5"/>
    <x v="6"/>
    <n v="8001"/>
    <n v="2799030"/>
    <n v="21409"/>
    <s v="INCIDENTE "/>
    <s v="ATLANTICO"/>
    <s v="BARRANQUILLA"/>
    <s v="PAGAFACIL BARRANQUILLA"/>
    <s v="REDEBAN"/>
    <s v="FO-25-1588164"/>
    <d v="2025-09-26T10:50:00"/>
    <d v="2025-09-26T17:34:00"/>
    <s v="NO"/>
    <s v="HARDWARE"/>
    <s v="IMPRESION"/>
    <s v="NO AVANZA PAPEL"/>
    <m/>
    <m/>
    <s v="CERRADO"/>
    <s v="26/09/2025 SE REALIZA VISITA TÉCNICA, SE CAMBIA EL DATAFONO, SE REALIZAN PRUEBAS EXITOSAS, EQUIPO FUNCIONA CORRECTAMENTE, CB QUEDA OPERATIVO."/>
    <s v="VISITA_TÉCNICA"/>
    <s v="AALZZ249"/>
    <s v="TIPO I"/>
    <s v="TERRESTRE"/>
    <s v="DE AGUAS MUÑOZ DAVID JOSE"/>
    <n v="1"/>
    <n v="0"/>
    <n v="65960.072302"/>
    <n v="75096.394270399993"/>
    <n v="65960.072302"/>
    <m/>
    <m/>
    <m/>
    <m/>
    <m/>
    <m/>
    <m/>
    <m/>
  </r>
  <r>
    <s v="PEREIRA"/>
    <x v="2"/>
    <x v="4"/>
    <n v="66682"/>
    <n v="2798962"/>
    <n v="80570"/>
    <s v="INCIDENTE "/>
    <s v="RISARALDA"/>
    <s v="SANTA ROSA DE CABAL"/>
    <s v="DISTRICOL TIENDA Y PAP PINARES"/>
    <s v="REDEBAN"/>
    <s v="FO-25-1588170"/>
    <d v="2025-09-26T10:48:00"/>
    <d v="2025-09-26T17:18:00"/>
    <s v="NO"/>
    <s v="HARDWARE"/>
    <s v="IMPRESION"/>
    <s v="DAÑO POS"/>
    <m/>
    <m/>
    <s v="CERRADO"/>
    <s v="26/09/2025 SE VISITA COMERCIO SE IDENTIFICA CABLEADO DETERIORADO SE REALIZA CAMBIO DE MAGIC Y CABLEADO DE DATÁFONO SE REALIZA PRUEBAS OK"/>
    <s v="VISITA_TÉCNICA"/>
    <s v="V6ZZZ772"/>
    <s v="TIPO I"/>
    <s v="TERRESTRE"/>
    <s v="LOAIZA LOPEZ JHON FREDDY"/>
    <n v="1"/>
    <n v="0"/>
    <n v="65960.072302"/>
    <n v="75096.394270399993"/>
    <n v="65960.072302"/>
    <m/>
    <m/>
    <m/>
    <m/>
    <m/>
    <m/>
    <m/>
    <m/>
  </r>
  <r>
    <s v="MEDELLIN"/>
    <x v="3"/>
    <x v="3"/>
    <n v="5001"/>
    <n v="2798792"/>
    <n v="33409"/>
    <s v="INCIDENTE "/>
    <s v="ANTIOQUIA"/>
    <s v="MEDELLIN"/>
    <s v="COMCARD MED PELUQUERO PICACHO"/>
    <s v="REDEBAN"/>
    <s v="FO-25-1588176"/>
    <d v="2025-09-26T10:41:00"/>
    <d v="2025-09-26T17:11:00"/>
    <s v="NO"/>
    <s v="SOFTWARE"/>
    <s v="CIERRE"/>
    <s v="CIERRE NO HABILITADO"/>
    <m/>
    <m/>
    <s v="CERRADO"/>
    <s v="26/09/2025 SE REALIZA CIERRE CON CONSULTA DE SALDO PARA QUE EL POS NO MUESTRE CIERRES DE DÍAS ANTERIORES"/>
    <s v="VISITA_TÉCNICA"/>
    <s v="17ZZZ957"/>
    <s v="TIPO I"/>
    <s v="TERRESTRE"/>
    <s v="MARIN PIEDRAHITA JIMMY ALEXIS"/>
    <n v="1"/>
    <n v="0"/>
    <n v="65960.072302"/>
    <n v="75096.394270399993"/>
    <n v="65960.072302"/>
    <m/>
    <m/>
    <m/>
    <m/>
    <m/>
    <m/>
    <m/>
    <m/>
  </r>
  <r>
    <s v="BARRANQUILLA"/>
    <x v="5"/>
    <x v="6"/>
    <n v="8001"/>
    <n v="2798783"/>
    <n v="51068"/>
    <s v="INCIDENTE "/>
    <s v="ATLANTICO"/>
    <s v="BARRANQUILLA"/>
    <s v="BARRIO CENTRO BARRANQUILLA 29"/>
    <s v="REDEBAN"/>
    <s v="FO-25-1588180"/>
    <d v="2025-09-26T10:38:00"/>
    <d v="2025-09-26T16:40:00"/>
    <s v="NO"/>
    <s v="HARDWARE"/>
    <s v="IMPRESION"/>
    <s v="TAPA IMPRESORA"/>
    <m/>
    <m/>
    <s v="CERRADO"/>
    <s v="26/09/2025 SE REALIZA VISITA AL COMERCIO SE ENCUENTRA DATÁFONO CON FUENTE DE PODER DAÑADA LO CUAL OCASIONABA QUE EL DATÁFONO SE REINICIARA Y NO PUDIERA IMPRIMIR BIEN LOS VAUCHER SE CAMBIA FUENTE DE PODER SE REALIZAN PRUEBAS EXITOSAS Y EL CB QUEDA OPERATIVO"/>
    <s v="VISITA_TÉCNICA"/>
    <s v="BA02Z978"/>
    <s v="TIPO I"/>
    <s v="TERRESTRE"/>
    <s v="PEÑALOZA GUTIERREZ RAFAEL GUSTAVO"/>
    <n v="1"/>
    <n v="0"/>
    <n v="65960.072302"/>
    <n v="75096.394270399993"/>
    <n v="65960.072302"/>
    <m/>
    <m/>
    <m/>
    <m/>
    <m/>
    <m/>
    <m/>
    <m/>
  </r>
  <r>
    <s v="MONTERIA"/>
    <x v="5"/>
    <x v="6"/>
    <n v="23855"/>
    <n v="2798747"/>
    <n v="75531"/>
    <s v="INCIDENTE "/>
    <s v="CORDOBA"/>
    <s v="VALENCIA"/>
    <s v="PTM VALENCIA BARUEK CAFETERIA"/>
    <s v="REDEBAN"/>
    <s v="FO-25-1588187"/>
    <d v="2025-09-26T10:27:00"/>
    <d v="2025-09-27T17:31:00"/>
    <s v="NO"/>
    <s v="HARDWARE"/>
    <s v="CABLEADO"/>
    <s v="CABLE MAGICBOX AVERIADO"/>
    <m/>
    <m/>
    <s v="CERRADO"/>
    <s v="27/09/2025 SE REALIZÓ CAMBIO DE MAGIC BOX, PRUEBAS OK, TELECARGA DRNA."/>
    <s v="VISITA_TÉCNICA"/>
    <s v="VJZZZ943"/>
    <s v="TIPO III"/>
    <s v="TERRESTRE"/>
    <s v="CALDERA SALCEDO CARLOS JULIO"/>
    <n v="1"/>
    <n v="0"/>
    <n v="275728.78077800001"/>
    <n v="196536.5258152"/>
    <n v="275728.78077800001"/>
    <m/>
    <m/>
    <m/>
    <m/>
    <m/>
    <m/>
    <m/>
    <m/>
  </r>
  <r>
    <s v="MEDELLIN"/>
    <x v="3"/>
    <x v="3"/>
    <n v="5792"/>
    <n v="2798726"/>
    <n v="43425"/>
    <s v="INCIDENTE "/>
    <s v="ANTIOQUIA"/>
    <s v="TARSO"/>
    <s v="BARRIO PARQUE TARSO"/>
    <s v="REDEBAN"/>
    <s v="FO-25-1588191"/>
    <d v="2025-09-26T10:23:00"/>
    <d v="2025-09-29T13:40:00"/>
    <s v="NO"/>
    <s v="HARDWARE"/>
    <s v="IMPRESION"/>
    <s v="NO IMPRIME UNO O VARIOS CARACTERES"/>
    <m/>
    <m/>
    <s v="CERRADO"/>
    <s v="29/09/2025 SE REALIZÓ LIMPIEZA DE IMPRESORA POS OK"/>
    <s v="VISITA_TÉCNICA"/>
    <s v="9L00V484"/>
    <s v="TIPO III"/>
    <s v="TERRESTRE"/>
    <s v="CASTAÑEDA PALACIO CARLOS FELIPE"/>
    <n v="1"/>
    <n v="0"/>
    <n v="275728.78077800001"/>
    <n v="196536.5258152"/>
    <n v="275728.78077800001"/>
    <m/>
    <m/>
    <m/>
    <m/>
    <m/>
    <m/>
    <m/>
    <m/>
  </r>
  <r>
    <s v="MEDELLIN"/>
    <x v="3"/>
    <x v="3"/>
    <n v="5380"/>
    <n v="2798638"/>
    <n v="67257"/>
    <s v="INCIDENTE "/>
    <s v="ANTIOQUIA"/>
    <s v="LA ESTRELLA"/>
    <s v="BARRIO LA TABLAZA LA ESTRELLA"/>
    <s v="REDEBAN"/>
    <s v="FO-25-1588206"/>
    <d v="2025-09-26T10:05:00"/>
    <d v="2025-09-26T16:37:00"/>
    <s v="NO"/>
    <s v="HARDWARE"/>
    <s v="ALERT IRRUPTION"/>
    <s v="ALERT IRRUPTION"/>
    <m/>
    <m/>
    <s v="CERRADO"/>
    <s v="26/09/2025 SE REALIZA CAMBIO DE EQUIPO YA QUE PRESENTA ALERT IRRUPTION"/>
    <s v="VISITA_TÉCNICA"/>
    <s v="AAJ05711"/>
    <s v="TIPO I"/>
    <s v="TERRESTRE"/>
    <s v="HERNANDEZ CHAVARRIA JUAN CAMILO"/>
    <n v="1"/>
    <n v="0"/>
    <n v="65960.072302"/>
    <n v="75096.394270399993"/>
    <n v="65960.072302"/>
    <m/>
    <m/>
    <m/>
    <m/>
    <m/>
    <m/>
    <m/>
    <m/>
  </r>
  <r>
    <s v="CALI"/>
    <x v="2"/>
    <x v="2"/>
    <n v="76001"/>
    <n v="2798386"/>
    <n v="35510"/>
    <s v="INCIDENTE "/>
    <s v="VALLE DEL CAUCA"/>
    <s v="CALI"/>
    <s v="REDY LA PRIMERA"/>
    <s v="REDEBAN"/>
    <s v="FO-25-1587566"/>
    <d v="2025-09-26T09:48:00"/>
    <d v="2025-09-26T16:33:00"/>
    <s v="NO"/>
    <s v="HARDWARE"/>
    <s v="CABLEADO"/>
    <s v="CABLE MAGICBOX AVERIADO"/>
    <m/>
    <m/>
    <s v="CERRADO"/>
    <s v="26/09/2025 SE LLEGA AL COMERCIO Y ESTA FUNCIONANDO CORRECTA MENTE SE REVISA CABLEADO Y SE CAMBIA CABLE DE RED"/>
    <s v="VISITA_TÉCNICA"/>
    <s v="GZ001385"/>
    <s v="TIPO I"/>
    <s v="TERRESTRE"/>
    <s v="CUERO RUIZ JHONNY"/>
    <n v="1"/>
    <n v="0"/>
    <n v="65960.072302"/>
    <n v="75096.394270399993"/>
    <n v="65960.072302"/>
    <m/>
    <m/>
    <m/>
    <m/>
    <m/>
    <m/>
    <m/>
    <m/>
  </r>
  <r>
    <s v="BOGOTA"/>
    <x v="0"/>
    <x v="0"/>
    <n v="11001"/>
    <n v="2797982"/>
    <n v="30069"/>
    <s v="INCIDENTE "/>
    <s v="CUNDINAMARCA"/>
    <s v="BOGOTA"/>
    <s v="COMCARD BOGOTA COMPARTIR"/>
    <s v="REDEBAN"/>
    <s v="FO-25-1587149"/>
    <d v="2025-09-26T09:17:00"/>
    <d v="2025-09-26T16:31:00"/>
    <s v="NO"/>
    <s v="HARDWARE"/>
    <s v="CABLEADO"/>
    <s v="CABLE TEFF AVERIADO"/>
    <m/>
    <m/>
    <s v="CERRADO"/>
    <s v="26/09/2025 SE VISITA COMERCIO CB BANCOLOMBIA, SE CAMBIA CABLE UTP POR QUE SE ENCUENTRA DETERIORADO, SE DEJA UNO NUEVO EN BUEN ESTADO, SE REALIZAN PRUEBAS OK, NO SE ALTERNAN USUARIOS."/>
    <s v="VISITA_TÉCNICA"/>
    <s v="BBQZZ158"/>
    <s v="TIPO I"/>
    <s v="TERRESTRE"/>
    <s v="VEGA MANRIQUE JONATAN MAURICIO"/>
    <n v="1"/>
    <n v="0"/>
    <n v="65960.072302"/>
    <n v="75096.394270399993"/>
    <n v="65960.072302"/>
    <m/>
    <m/>
    <m/>
    <m/>
    <m/>
    <m/>
    <m/>
    <m/>
  </r>
  <r>
    <s v="VALLEDUPAR"/>
    <x v="5"/>
    <x v="6"/>
    <n v="20383"/>
    <n v="2797973"/>
    <n v="42378"/>
    <s v="INCIDENTE "/>
    <s v="CESAR"/>
    <s v="LA GLORIA"/>
    <s v="BARRIO LA MATA LA GLORIA CESAR"/>
    <s v="REDEBAN"/>
    <s v="FO-25-1587156"/>
    <d v="2025-09-26T09:14:00"/>
    <d v="2025-09-27T11:40:00"/>
    <s v="NO"/>
    <s v="HARDWARE"/>
    <s v="IMPRESION"/>
    <s v="NO AVANZA PAPEL"/>
    <m/>
    <m/>
    <s v="CERRADO"/>
    <s v="26/09/2025 SE REALIZA CAMBIO DE DATAFONO, YA QUE NO AVANZABA EL PAPEL, SE REALIZAN PRUEBAS DEJANDO SERVICIO FUNCIONAL AL 100 %"/>
    <s v="VISITA_TÉCNICA"/>
    <s v="TR02Z925"/>
    <s v="TIPO IV"/>
    <s v="TERRESTRE"/>
    <s v="MONTES DIAZ JOHN FRED"/>
    <n v="1"/>
    <n v="0"/>
    <n v="479588.87655000004"/>
    <n v="196536.5258152"/>
    <n v="479588.87655000004"/>
    <m/>
    <m/>
    <m/>
    <m/>
    <m/>
    <m/>
    <m/>
    <m/>
  </r>
  <r>
    <s v="VALLEDUPAR"/>
    <x v="5"/>
    <x v="6"/>
    <n v="13042"/>
    <n v="2797659"/>
    <n v="48692"/>
    <s v="INCIDENTE "/>
    <s v="BOLIVAR"/>
    <s v="ARENAL"/>
    <s v="DISTRICOL PERFUMERIA VICTORIAS"/>
    <s v="REDEBAN"/>
    <s v="FO-25-1586960"/>
    <d v="2025-09-26T08:53:00"/>
    <d v="2025-09-27T11:25:00"/>
    <s v="NO"/>
    <s v="HARDWARE"/>
    <s v="IMPRESION"/>
    <s v="NO IMPRIME UNO O VARIOS CARACTERES"/>
    <m/>
    <m/>
    <s v="CERRADO"/>
    <s v="27/09/2025 SE LLEGA A SITIO Y SE EVIDENCIA QUE LA TIRILLA NO IMPRIME ALGUNOS CARACTERES, SE REALIZA EL CAMBIO DE DATAFONO, SE DEJAN LOS MISMOS CABLES, YA QUE ESTABAN EN BUEN ESTADO,SE REALIZAN PRUEBAS DEJANDO SERVICIO FUNCIONAL AL 100 %"/>
    <s v="VISITA_TÉCNICA"/>
    <s v="BA00L826"/>
    <s v="TIPO IV"/>
    <s v="TERRESTRE"/>
    <s v="MONTES DIAZ JOHN FRED"/>
    <n v="1"/>
    <n v="0"/>
    <n v="479588.87655000004"/>
    <n v="196536.5258152"/>
    <n v="479588.87655000004"/>
    <m/>
    <m/>
    <m/>
    <m/>
    <m/>
    <m/>
    <m/>
    <m/>
  </r>
  <r>
    <s v="BOGOTA"/>
    <x v="0"/>
    <x v="0"/>
    <n v="11001"/>
    <n v="2797729"/>
    <n v="26554"/>
    <s v="INCIDENTE "/>
    <s v="CUNDINAMARCA"/>
    <s v="BOGOTA"/>
    <s v="REDY BARRIO 7 DE AGOSTO"/>
    <s v="REDEBAN"/>
    <s v="FO-25-1586818"/>
    <d v="2025-09-26T08:48:00"/>
    <d v="2025-09-26T17:07:00"/>
    <s v="NO"/>
    <s v="HARDWARE"/>
    <s v="IMPRESION"/>
    <s v="NO AVANZA PAPEL"/>
    <m/>
    <m/>
    <s v="CERRADO"/>
    <s v="26/09/2025 SE REALIZA VISITA A CB PARA ATENDER INCIDENTE SE REALIZA CAMBIO DE DATAFONO POR FALLA EN IMPRESORANO AVANZA PAPEL ,SE REALIZAN PRUEBAS OK"/>
    <s v="VISITA_TÉCNICA"/>
    <s v="9999I347"/>
    <s v="TIPO I"/>
    <s v="TERRESTRE"/>
    <s v="GALINDO ROJAS LUIS FELIPE"/>
    <n v="1"/>
    <n v="0"/>
    <n v="65960.072302"/>
    <n v="75096.394270399993"/>
    <n v="65960.072302"/>
    <m/>
    <m/>
    <m/>
    <m/>
    <m/>
    <m/>
    <m/>
    <m/>
  </r>
  <r>
    <s v="PEREIRA"/>
    <x v="2"/>
    <x v="4"/>
    <n v="76895"/>
    <n v="2797449"/>
    <n v="48665"/>
    <s v="INCIDENTE "/>
    <s v="VALLE DEL CAUCA"/>
    <s v="ZARZAL"/>
    <s v="MULTIPAGAS ZARZAL"/>
    <s v="REDEBAN"/>
    <s v="FO-25-1586782"/>
    <d v="2025-09-26T08:23:00"/>
    <d v="2025-09-26T18:49:00"/>
    <s v="NO"/>
    <s v="HARDWARE"/>
    <s v="TECLADO"/>
    <s v="DAÑO POS"/>
    <m/>
    <m/>
    <s v="CERRADO"/>
    <s v="26/09/2025 SE CAMBIA EQUIPO POR TECLADO BORROSO (762105), SE CAMBIA EQUIPO YA QUE SE REINICIA CONSTANTEMENTE (1216487), SE CAMBIA PIN PAD POR INCOMPATIBILIDAD CON DESK 2600, SE REALIZAN PRUEBAS OK"/>
    <s v="VISITA_TÉCNICA"/>
    <s v="BA00M189 - BA00L799"/>
    <s v="TIPO III"/>
    <s v="TERRESTRE"/>
    <s v="FRANCO CAÑAVERAL YAMID RAUL"/>
    <n v="1"/>
    <n v="0"/>
    <n v="275728.78077800001"/>
    <n v="196536.5258152"/>
    <n v="275728.78077800001"/>
    <m/>
    <m/>
    <m/>
    <m/>
    <m/>
    <m/>
    <m/>
    <m/>
  </r>
  <r>
    <s v="IBAGUE"/>
    <x v="4"/>
    <x v="5"/>
    <n v="17380"/>
    <n v="2796716"/>
    <n v="69704"/>
    <s v="INCIDENTE "/>
    <s v="CALDAS"/>
    <s v="LA DORADA"/>
    <s v="DISTRICOL SUPERTIENDA"/>
    <s v="REDEBAN"/>
    <s v="FO-25-1586276"/>
    <d v="2025-09-26T08:00:00"/>
    <d v="2025-09-29T15:54:00"/>
    <s v="NO"/>
    <s v="HARDWARE"/>
    <s v="DETERIORO"/>
    <s v="DATAFONO"/>
    <m/>
    <m/>
    <s v="CERRADO"/>
    <s v="29/09/2025 SE REALIZA CAMBIO DETERIORO DE EQUIPO TECLADO,ALGUNAS TECLAS DURAS, TRANSACCIONES DE PRUEBA O.K"/>
    <s v="VISITA_TÉCNICA"/>
    <s v="MN002470"/>
    <s v="TIPO III"/>
    <s v="TERRESTRE"/>
    <s v="GUTIERREZ  CAMILO ANDRES"/>
    <n v="1"/>
    <n v="0"/>
    <n v="275728.78077800001"/>
    <n v="196536.5258152"/>
    <n v="275728.78077800001"/>
    <m/>
    <m/>
    <m/>
    <m/>
    <m/>
    <m/>
    <m/>
    <m/>
  </r>
  <r>
    <s v="CALI"/>
    <x v="2"/>
    <x v="2"/>
    <n v="76001"/>
    <n v="2796560"/>
    <n v="80441"/>
    <s v="INCIDENTE "/>
    <s v="VALLE DEL CAUCA"/>
    <s v="CALI"/>
    <s v="BARRIO OBRERO CALI 7"/>
    <s v="REDEBAN"/>
    <s v="FO-25-1586284"/>
    <d v="2025-09-26T08:00:00"/>
    <d v="2025-09-26T10:29:00"/>
    <s v="NO"/>
    <s v="HARDWARE"/>
    <s v="COMUNICACION"/>
    <s v="MENSAJE CABLE DE RED DESCONECTADO"/>
    <m/>
    <m/>
    <s v="CERRADO"/>
    <s v="26/09/2025 SE VISITA EL COMERCIO, SE REVISA LOS EQUIPOS ESTA FALLANDO EL CONECTOR RJ45 DEL CABLE DE RED LE MUESTRA MSJ CABLE DE RED DESCONECTADO SE CAMBIA EL CONECTOR SOLUCIONANDO LA FALLA DE CONEXIÓN, TEST DE COMUNICACIÓN EXITOSA, PRUEBAS OK, TELECARGA TRNA"/>
    <s v="VISITA_TÉCNICA"/>
    <s v="SAZZZ763"/>
    <s v="TIPO I"/>
    <s v="TERRESTRE"/>
    <s v="HERRERA MONAR GEOVANNY"/>
    <n v="1"/>
    <n v="0"/>
    <n v="65960.072302"/>
    <n v="75096.394270399993"/>
    <n v="65960.072302"/>
    <m/>
    <m/>
    <m/>
    <m/>
    <m/>
    <m/>
    <m/>
    <m/>
  </r>
  <r>
    <s v="BOGOTA"/>
    <x v="0"/>
    <x v="0"/>
    <n v="25040"/>
    <n v="2796473"/>
    <n v="25026"/>
    <s v="INCIDENTE "/>
    <s v="CUNDINAMARCA"/>
    <s v="ANOLAIMA"/>
    <s v="BARRIO LA FLORIDA ANOLAIMA"/>
    <s v="REDEBAN"/>
    <s v="FO-25-1586291"/>
    <d v="2025-09-26T08:00:00"/>
    <d v="2025-09-27T13:20:00"/>
    <s v="NO"/>
    <s v="SOFTWARE"/>
    <s v="SE REINICIA"/>
    <s v="AL REALIZAR CIERRE CARGA VERSION"/>
    <m/>
    <m/>
    <s v="CERRADO"/>
    <s v="27/09/2025 SE REALIZA ACTUALIZACIÓN DE VERSIÓN Y CAMBIO DE CARGADOR DE ENERGÍA EN DAÑO PRUEBAS OK"/>
    <s v="VISITA_TÉCNICA"/>
    <s v="BL01Y642"/>
    <s v="TIPO II"/>
    <s v="TERRESTRE"/>
    <s v="GOMEZ VEGA DAVID SNEYDER"/>
    <n v="1"/>
    <n v="0"/>
    <n v="144967.87232000002"/>
    <n v="140395.6348884"/>
    <n v="144967.87232000002"/>
    <m/>
    <m/>
    <m/>
    <m/>
    <m/>
    <m/>
    <m/>
    <m/>
  </r>
  <r>
    <s v="MEDELLIN"/>
    <x v="3"/>
    <x v="3"/>
    <n v="5001"/>
    <n v="2796398"/>
    <n v="26320"/>
    <s v="INCIDENTE "/>
    <s v="ANTIOQUIA"/>
    <s v="MEDELLIN"/>
    <s v="CENTRO LLL MEDELLIN   ANTIOQUI"/>
    <s v="REDEBAN"/>
    <s v="FO-25-1586298"/>
    <d v="2025-09-26T08:00:00"/>
    <d v="2025-09-26T11:53:00"/>
    <s v="NO"/>
    <s v="SOFTWARE"/>
    <s v="PINPAD"/>
    <s v="PINPAD DESCONFIGURADO"/>
    <m/>
    <m/>
    <s v="CERRADO"/>
    <s v="26/09/2025 SE REALIZA CAMBIO DE PINPAD SE HACEN PRUEBAS OK"/>
    <s v="VISITA_TÉCNICA"/>
    <s v="9999D860"/>
    <s v="TIPO I"/>
    <s v="TERRESTRE"/>
    <s v="MONTOYA VELEZ ANDRES FELIPE"/>
    <n v="1"/>
    <n v="0"/>
    <n v="65960.072302"/>
    <n v="75096.394270399993"/>
    <n v="65960.072302"/>
    <m/>
    <m/>
    <m/>
    <m/>
    <m/>
    <m/>
    <m/>
    <m/>
  </r>
  <r>
    <s v="BUCARAMANGA"/>
    <x v="1"/>
    <x v="1"/>
    <n v="13688"/>
    <n v="2796394"/>
    <n v="17172"/>
    <s v="INCIDENTE "/>
    <s v="BOLIVAR"/>
    <s v="SANTA ROSA DEL SUR"/>
    <s v="CENTRO SANTA ROSA DEL SUR II"/>
    <s v="REDEBAN"/>
    <s v="FO-25-1586308"/>
    <d v="2025-09-26T08:00:00"/>
    <d v="2025-09-30T16:01:00"/>
    <s v="NO"/>
    <s v="HARDWARE"/>
    <s v="CIERRE"/>
    <s v="MEMORIA DEL DISPOSITIVO INSUFICIENTE"/>
    <m/>
    <m/>
    <s v="CERRADO"/>
    <s v="30/09/2025 SE REALIZA VISITA AL COMERCIO CB, SE VALIDA Y LA SRTA YULIANA CASTILLO COMENTA QUE EL DATÁFONO NO PERMITE HACER EL CIERRE PARCIAL Y POR ENDE TAMBIÉN EL GENERAL, SE HACEN LAS RESPECTIVAS PRUEBAS Y SE EVIDENCIA QUE SE DEMORA EN HACER DICHO PROCEDIMIENTO, SE HACE EL BORRADO DE LAS TRANSACCIONES Y SE LE EXPLICA COMO SE DEBE HACER EL CIERRE Y EL BORRADO AUTOMÁTICO PARA QUE NO LE VUELVA A PASAR DICHO INCONVENIENTE, SE HACEN PRUEBAS DEJANDO TODO OK"/>
    <s v="VISITA_TÉCNICA"/>
    <s v="A00IZ074"/>
    <s v="TIPO IV ESPECIAL"/>
    <s v="TERRESTRE/FLUVIAL"/>
    <s v="GONZALEZ ESTUPIÑAN YEISON WALTER ANTONIO"/>
    <n v="1"/>
    <n v="0"/>
    <n v="479588.87655000004"/>
    <n v="196536.5258152"/>
    <n v="479588.87655000004"/>
    <m/>
    <m/>
    <m/>
    <m/>
    <m/>
    <m/>
    <m/>
    <m/>
  </r>
  <r>
    <s v="NEIVA"/>
    <x v="4"/>
    <x v="5"/>
    <n v="41807"/>
    <n v="2796553"/>
    <n v="41851"/>
    <s v="INCIDENTE "/>
    <s v="HUILA"/>
    <s v="TIMANA"/>
    <s v="BARRIO CENTRO TIMANA 5"/>
    <s v="REDEBAN"/>
    <s v="FO-25-1586316"/>
    <d v="2025-09-26T08:00:00"/>
    <d v="2025-09-29T15:19:00"/>
    <s v="NO"/>
    <s v="HARDWARE"/>
    <s v="TECLADO"/>
    <s v="DAÑO POS"/>
    <m/>
    <m/>
    <s v="CERRADO"/>
    <s v="29/09/2025 SE REALIZA VISITA AL PUNTO, SE CAMBIA EQUIPO POR DAÑO EN EL TECLADO ESTE ESTA BORROSO. SE CAMBIA PIN PAD POR INCOMPATIBILIDAD CON EQUIPO DSK 2600 A INSTALAR. SE DEJA EQUIPO CON VR 10.3, PRUEBAS CB OK, CB OPERATIVO M"/>
    <s v="VISITA_TÉCNICA"/>
    <s v="AA9ZZ773"/>
    <s v="TIPO III"/>
    <s v="TERRESTRE"/>
    <s v="DEVIA REINOSO JUAN CARLOS"/>
    <n v="1"/>
    <n v="0"/>
    <n v="275728.78077800001"/>
    <n v="196536.5258152"/>
    <n v="275728.78077800001"/>
    <m/>
    <m/>
    <m/>
    <m/>
    <m/>
    <m/>
    <m/>
    <m/>
  </r>
  <r>
    <s v="SANTA MARTA"/>
    <x v="5"/>
    <x v="6"/>
    <n v="47001"/>
    <n v="2796450"/>
    <n v="51086"/>
    <s v="INCIDENTE "/>
    <s v="MAGDALENA"/>
    <s v="SANTA MARTA"/>
    <s v="BARRIO VISTA HERMOSA SANTA MAR"/>
    <s v="REDEBAN"/>
    <s v="FO-25-1586320"/>
    <d v="2025-09-26T08:00:00"/>
    <d v="2025-09-26T12:42:00"/>
    <s v="NO"/>
    <s v="HARDWARE"/>
    <s v="NO ENCIENDE"/>
    <s v="DAÑO POS"/>
    <m/>
    <m/>
    <s v="CERRADO"/>
    <s v="26/09/2025 SE REALIA LA VISITA SE ENCUENTRA EL DATÁFONO A PAGADO , SE REVISA Y SE ENCUÉNTRALA FUENTE DE PODER DAÑADA, SE PROCEDE A CAMBIAR EL ACCESORIO SE REALIZAN PRUEBAS Y TODO OK"/>
    <s v="VISITA_TÉCNICA"/>
    <s v="BA02Z996"/>
    <s v="TIPO I"/>
    <s v="TERRESTRE"/>
    <s v="THOMAS  CAMPO SIGIFREDO SEGUNDO"/>
    <n v="1"/>
    <n v="0"/>
    <n v="65960.072302"/>
    <n v="75096.394270399993"/>
    <n v="65960.072302"/>
    <m/>
    <m/>
    <m/>
    <m/>
    <m/>
    <m/>
    <m/>
    <m/>
  </r>
  <r>
    <s v="BOGOTA"/>
    <x v="0"/>
    <x v="0"/>
    <n v="11001"/>
    <n v="2796182"/>
    <n v="80115"/>
    <s v="INCIDENTE "/>
    <s v="CUNDINAMARCA"/>
    <s v="BOGOTA"/>
    <s v="BARRIO MARIA PAZ BOGOTA 7"/>
    <s v="REDEBAN"/>
    <s v="FO-25-1585711"/>
    <d v="2025-09-25T17:35:00"/>
    <d v="2025-09-26T15:57:00"/>
    <s v="NO"/>
    <s v="HARDWARE"/>
    <s v="CABLEADO"/>
    <s v="CABLE MAGICBOX AVERIADO"/>
    <m/>
    <m/>
    <s v="CERRADO"/>
    <s v="26/09/2025 SE FORMATEA DATAFON SE CARGA SO Y VERSIÓN 9.90 SE  RECONFIGURAR COMUNICACIÓN PRUEBA OK"/>
    <s v="VISITA_TÉCNICA"/>
    <s v="F1ZZZ703"/>
    <s v="TIPO I"/>
    <s v="TERRESTRE"/>
    <s v="ORTIZ MARTINEZ STIVEN"/>
    <n v="1"/>
    <n v="0"/>
    <n v="65960.072302"/>
    <n v="75096.394270399993"/>
    <n v="65960.072302"/>
    <m/>
    <m/>
    <m/>
    <m/>
    <m/>
    <m/>
    <m/>
    <m/>
  </r>
  <r>
    <s v="MEDELLIN"/>
    <x v="3"/>
    <x v="3"/>
    <n v="5686"/>
    <n v="2796113"/>
    <n v="31779"/>
    <s v="INCIDENTE "/>
    <s v="ANTIOQUIA"/>
    <s v="SANTA ROSA DE OSOS"/>
    <s v="BARRIO LA TERMINAL SANTA ROSA"/>
    <s v="REDEBAN"/>
    <s v="FO-25-1585518"/>
    <d v="2025-09-25T16:56:00"/>
    <d v="2025-09-26T16:25:00"/>
    <s v="NO"/>
    <s v="HARDWARE"/>
    <s v="NO ENCIENDE"/>
    <s v="DAÑO POS"/>
    <m/>
    <m/>
    <s v="CERRADO"/>
    <s v="26/09/2025 SE REALIZA CAMBIO DE EQUIPO YA QUE EL ANTERIOR SE APAGA DE LA NADA SE REALIZA MANTENIMIENTO PERO LA FALLA PERSISTE SE REALIZAN PRUEBAS EXITOSAS SERVICIO OPERATIVO"/>
    <s v="VISITA_TÉCNICA"/>
    <s v="BL08Z839"/>
    <s v="TIPO II"/>
    <s v="TERRESTRE"/>
    <s v="ZAPATA LOPEZ EDWARD ASDRUBAL"/>
    <n v="1"/>
    <n v="0"/>
    <n v="144967.87232000002"/>
    <n v="140395.6348884"/>
    <n v="144967.87232000002"/>
    <m/>
    <m/>
    <m/>
    <m/>
    <m/>
    <m/>
    <m/>
    <m/>
  </r>
  <r>
    <s v="BOGOTA"/>
    <x v="0"/>
    <x v="0"/>
    <n v="11001"/>
    <n v="2796108"/>
    <n v="74397"/>
    <s v="INCIDENTE "/>
    <s v="CUNDINAMARCA"/>
    <s v="BOGOTA"/>
    <s v="BARRIO BONANZA BOGOTA 6"/>
    <s v="REDEBAN"/>
    <s v="FO-25-1585523"/>
    <d v="2025-09-25T16:53:00"/>
    <d v="2025-09-26T13:43:00"/>
    <s v="NO"/>
    <s v="HARDWARE"/>
    <s v="ALERT IRRUPTION"/>
    <s v="ALERT IRRUPTION"/>
    <m/>
    <m/>
    <s v="CERRADO"/>
    <s v="26/09/2025 SE REALIZA VISITA A CB PARA ATENDER INCIDENTE SE REALIZA CAMBIO DE DATAFONO POR FALLA ALERTADO,SE REALIZAN PRUEBAS OK"/>
    <s v="VISITA_TÉCNICA"/>
    <s v="EG5ZZ587"/>
    <s v="TIPO I"/>
    <s v="TERRESTRE"/>
    <s v="GALINDO ROJAS LUIS FELIPE"/>
    <n v="1"/>
    <n v="0"/>
    <n v="65960.072302"/>
    <n v="75096.394270399993"/>
    <n v="65960.072302"/>
    <m/>
    <m/>
    <m/>
    <m/>
    <m/>
    <m/>
    <m/>
    <m/>
  </r>
  <r>
    <s v="BOGOTA"/>
    <x v="0"/>
    <x v="0"/>
    <n v="25320"/>
    <n v="2795972"/>
    <n v="49580"/>
    <s v="INCIDENTE "/>
    <s v="CUNDINAMARCA"/>
    <s v="GUADUAS"/>
    <s v="PTM GUADUAS EL PUNTO LA SEGUND"/>
    <s v="REDEBAN"/>
    <s v="FO-25-1585529"/>
    <d v="2025-09-25T16:49:00"/>
    <d v="2025-09-29T12:49:00"/>
    <s v="NO"/>
    <s v="HARDWARE"/>
    <s v="NO ENCIENDE"/>
    <s v="DAÑO POS"/>
    <m/>
    <m/>
    <s v="CERRADO"/>
    <s v="29/09/2025 SE REALIZA CAMBIO DE EQUIPO POR FALLAS NO ENCIENDE.. PRUEBA OK SE CREAN USUARIOS OK"/>
    <s v="VISITA_TÉCNICA"/>
    <s v="II00Q011"/>
    <s v="TIPO III"/>
    <s v="TERRESTRE"/>
    <s v="ORTIZ MARTINEZ STIVEN"/>
    <n v="1"/>
    <n v="0"/>
    <n v="275728.78077800001"/>
    <n v="196536.5258152"/>
    <n v="275728.78077800001"/>
    <m/>
    <m/>
    <m/>
    <m/>
    <m/>
    <m/>
    <m/>
    <m/>
  </r>
  <r>
    <s v="MEDELLIN"/>
    <x v="3"/>
    <x v="3"/>
    <n v="5001"/>
    <n v="2795665"/>
    <n v="29112"/>
    <s v="INCIDENTE "/>
    <s v="ANTIOQUIA"/>
    <s v="MEDELLIN"/>
    <s v="PAGAFACIL COLTEJER II"/>
    <s v="REDEBAN"/>
    <s v="FO-25-1585533"/>
    <d v="2025-09-25T16:37:00"/>
    <d v="2025-09-26T13:37:00"/>
    <s v="NO"/>
    <s v="HARDWARE"/>
    <s v="IMPRESION"/>
    <s v="NO AVANZA PAPEL"/>
    <m/>
    <m/>
    <s v="CERRADO"/>
    <s v="26/09/2025 CAMBIO EQUIPO POR DAÑO NO AVANZA PAPEL Y 2 PIN PAD RWCHAZAN TARJETAS CONSTANTEMENTE PRUEBAS OK NO TELECARGA"/>
    <s v="VISITA_TÉCNICA"/>
    <s v="BBBBE638 BBBBE639"/>
    <s v="TIPO I"/>
    <s v="TERRESTRE"/>
    <s v="PAREJA ECHAVARRIA JHON DAVID"/>
    <n v="1"/>
    <n v="0"/>
    <n v="65960.072302"/>
    <n v="75096.394270399993"/>
    <n v="65960.072302"/>
    <m/>
    <m/>
    <m/>
    <m/>
    <m/>
    <m/>
    <m/>
    <m/>
  </r>
  <r>
    <s v="CUCUTA"/>
    <x v="1"/>
    <x v="1"/>
    <n v="54820"/>
    <n v="2795711"/>
    <n v="43745"/>
    <s v="INCIDENTE "/>
    <s v="NORTE DE SANTANDER"/>
    <s v="TOLEDO"/>
    <s v="BARRIO CENTRO EL PROGRESO TOLE"/>
    <s v="REDEBAN"/>
    <s v="FO-25-1585326"/>
    <d v="2025-09-25T16:16:00"/>
    <d v="2025-09-26T16:23:00"/>
    <s v="NO"/>
    <s v="HARDWARE"/>
    <s v="DETERIORO"/>
    <s v="DATAFONO"/>
    <m/>
    <m/>
    <s v="CERRADO"/>
    <s v="26/09/2025 SE CAMBIO DATAFONO POR DAÑO SE INSTALA NUEVA VERSIÓN CIERRES Y PRUEBAS OK"/>
    <s v="VISITA_TÉCNICA"/>
    <s v="GA00E583"/>
    <s v="TIPO IV"/>
    <s v="TERRESTRE"/>
    <s v="DURAN ACOSTA FRANK YONNY"/>
    <n v="1"/>
    <n v="0"/>
    <n v="479588.87655000004"/>
    <n v="196536.5258152"/>
    <n v="479588.87655000004"/>
    <m/>
    <m/>
    <m/>
    <m/>
    <m/>
    <m/>
    <m/>
    <m/>
  </r>
  <r>
    <s v="VILLAVICENCIO"/>
    <x v="4"/>
    <x v="5"/>
    <n v="50680"/>
    <n v="2795288"/>
    <n v="51717"/>
    <s v="INCIDENTE "/>
    <s v="META"/>
    <s v="SAN CARLOS DE GUAROA"/>
    <s v="BARRIO ZONA RURAL SAN CARLOS D"/>
    <s v="REDEBAN"/>
    <s v="FO-25-1585039"/>
    <d v="2025-09-25T15:49:00"/>
    <d v="2025-09-26T16:19:00"/>
    <s v="NO"/>
    <s v="HARDWARE"/>
    <s v="LECTOR DE BARRAS"/>
    <s v="FORMATO INVALIDO LECTOR DAÑADO"/>
    <m/>
    <m/>
    <s v="CERRADO"/>
    <s v="26/09/2025 SE VISITA CB Y SE REALIZA CAMBIO DE LECTOR DE BARRAS POR DAÑO. SE INSTALA NUEVA LECTORA. SE REALIZAN PRUEBAS EXITOSAS PRUEBAS OK"/>
    <s v="VISITA_TÉCNICA"/>
    <s v="9C0AZ664"/>
    <s v="TIPO II"/>
    <s v="TERRESTRE"/>
    <s v="GARZON RUIZ LUIS MIGUEL"/>
    <n v="1"/>
    <n v="0"/>
    <n v="144967.87232000002"/>
    <n v="140395.6348884"/>
    <n v="144967.87232000002"/>
    <m/>
    <m/>
    <m/>
    <m/>
    <m/>
    <m/>
    <m/>
    <m/>
  </r>
  <r>
    <s v="MEDELLIN"/>
    <x v="3"/>
    <x v="3"/>
    <n v="5088"/>
    <n v="2795415"/>
    <n v="43241"/>
    <s v="INCIDENTE "/>
    <s v="ANTIOQUIA"/>
    <s v="BELLO"/>
    <s v="DISTRICOL PAPELERIA MI TIENDA"/>
    <s v="REDEBAN"/>
    <s v="FO-25-1584985"/>
    <d v="2025-09-25T15:44:00"/>
    <d v="2025-09-26T15:17:00"/>
    <s v="NO"/>
    <s v="HARDWARE"/>
    <s v="COMUNICACION"/>
    <s v="DAÑO POS"/>
    <m/>
    <m/>
    <s v="CERRADO"/>
    <s v="26/09/2025 SE CAMBIA DATÁFONO CON PUERTO DE ETHERNET MALO, SE DEJAN SERVICIOS FUNCIONANDO CORRECTAMENTE"/>
    <s v="VISITA_TÉCNICA"/>
    <s v="9ABZZ996"/>
    <s v="TIPO I"/>
    <s v="TERRESTRE"/>
    <s v="BARRIENTOS HERNANDEZ CRISTIAN HORACIO"/>
    <n v="1"/>
    <n v="0"/>
    <n v="65960.072302"/>
    <n v="75096.394270399993"/>
    <n v="65960.072302"/>
    <m/>
    <m/>
    <m/>
    <m/>
    <m/>
    <m/>
    <m/>
    <m/>
  </r>
  <r>
    <s v="MEDELLIN"/>
    <x v="3"/>
    <x v="3"/>
    <n v="5088"/>
    <n v="2795251"/>
    <n v="33412"/>
    <s v="INCIDENTE "/>
    <s v="ANTIOQUIA"/>
    <s v="BELLO"/>
    <s v="BARRIO NIQUIA EL BURRO BELLO"/>
    <s v="REDEBAN"/>
    <s v="FO-25-1584993"/>
    <d v="2025-09-25T15:42:00"/>
    <d v="2025-09-26T13:32:00"/>
    <s v="NO"/>
    <s v="HARDWARE"/>
    <s v="HUB"/>
    <s v="SE REINICIA"/>
    <m/>
    <m/>
    <s v="CERRADO"/>
    <s v="26/09/2025 SE CAMBIA HUB OCASIONA REINICIOS, SE DEJAN SERVICIOS FUNCIONANDO CORRECTAMENTE"/>
    <s v="VISITA_TÉCNICA"/>
    <s v="17ZZZ990"/>
    <s v="TIPO I"/>
    <s v="TERRESTRE"/>
    <s v="BARRIENTOS HERNANDEZ CRISTIAN HORACIO"/>
    <n v="1"/>
    <n v="0"/>
    <n v="65960.072302"/>
    <n v="75096.394270399993"/>
    <n v="65960.072302"/>
    <m/>
    <m/>
    <m/>
    <m/>
    <m/>
    <m/>
    <m/>
    <m/>
  </r>
  <r>
    <s v="MEDELLIN"/>
    <x v="3"/>
    <x v="3"/>
    <n v="27001"/>
    <n v="2795229"/>
    <n v="80447"/>
    <s v="INCIDENTE "/>
    <s v="CHOCO"/>
    <s v="QUIBDO"/>
    <s v="BARRIO YESCA GRANDE QUIBDO  2"/>
    <s v="REDEBAN"/>
    <s v="FO-25-1584996"/>
    <d v="2025-09-25T15:36:00"/>
    <d v="2025-09-27T11:00:00"/>
    <s v="NO"/>
    <s v="SOFTWARE"/>
    <s v="SE REINICIA"/>
    <s v="AL REALIZAR CIERRE CARGA VERSION"/>
    <m/>
    <m/>
    <s v="CERRADO"/>
    <s v="26/09/2025 SE REALIZA MANTENIMIENTO DE EQUIPO, SE REALIZAN PRUEBAS Y EL CB QUEDA OPERATIVO"/>
    <s v="VISITA_TÉCNICA"/>
    <s v="SAZZZ794"/>
    <s v="TIPO IV ESPECIAL"/>
    <s v="AEREO"/>
    <s v="ROBLEDO DIAZ ANDRES FELIPE"/>
    <n v="1"/>
    <n v="0"/>
    <n v="988462.96268840006"/>
    <n v="196536.5258152"/>
    <n v="988462.96268840006"/>
    <m/>
    <m/>
    <m/>
    <m/>
    <m/>
    <m/>
    <m/>
    <m/>
  </r>
  <r>
    <s v="BUCARAMANGA"/>
    <x v="1"/>
    <x v="1"/>
    <n v="68001"/>
    <n v="2795070"/>
    <n v="18907"/>
    <s v="INCIDENTE "/>
    <s v="SANTANDER"/>
    <s v="BUCARAMANGA"/>
    <s v="PAGAFACIL LAS PALMAS"/>
    <s v="REDEBAN"/>
    <s v="FO-25-1585001"/>
    <d v="2025-09-25T15:31:00"/>
    <d v="2025-09-26T10:25:00"/>
    <s v="NO"/>
    <s v="HARDWARE"/>
    <s v="PINPAD"/>
    <s v="ALERTADO"/>
    <m/>
    <m/>
    <s v="CERRADO"/>
    <s v="26/09/2025 SE REALIZA VISITA AL COMERCIO SE HACE CAMBIO DE DATAFONO Y PINPAD SE REALIZAN PRUEBAS OK"/>
    <s v="VISITA_TÉCNICA"/>
    <s v="TZZZZ600"/>
    <s v="TIPO I"/>
    <s v="TERRESTRE"/>
    <s v="MARIÑO PABON JORGE ENRIQUE"/>
    <n v="1"/>
    <n v="0"/>
    <n v="65960.072302"/>
    <n v="75096.394270399993"/>
    <n v="65960.072302"/>
    <m/>
    <m/>
    <m/>
    <m/>
    <m/>
    <m/>
    <m/>
    <m/>
  </r>
  <r>
    <s v="BOGOTA"/>
    <x v="0"/>
    <x v="0"/>
    <n v="11001"/>
    <n v="2795164"/>
    <n v="78241"/>
    <s v="INCIDENTE "/>
    <s v="CUNDINAMARCA"/>
    <s v="BOGOTA"/>
    <s v="BARRIO MONTE BLANCO BOGOTA  2"/>
    <s v="REDEBAN"/>
    <s v="FO-25-1585005"/>
    <d v="2025-09-25T15:27:00"/>
    <d v="2025-09-26T15:08:00"/>
    <s v="NO"/>
    <s v="HARDWARE"/>
    <s v="IMPRESION"/>
    <s v="RODILLO AVERIADO"/>
    <m/>
    <m/>
    <s v="CERRADO"/>
    <s v="26/09/2025 DURANTE VISITA TECNICA SE REALIZA CAMBIO DE EQUIPO POR CUESTIÓN DE LOS RODILLOS NO IMPRIMIA VARIOS CARACTERES , SE REALIZA PRUEBAS OK  CB. CIERRES OK"/>
    <s v="VISITA_TÉCNICA"/>
    <s v="SXNZZ043"/>
    <s v="TIPO I"/>
    <s v="TERRESTRE"/>
    <s v="ARIAS QUILINDO JULIAN"/>
    <n v="1"/>
    <n v="0"/>
    <n v="65960.072302"/>
    <n v="75096.394270399993"/>
    <n v="65960.072302"/>
    <m/>
    <m/>
    <m/>
    <m/>
    <m/>
    <m/>
    <m/>
    <m/>
  </r>
  <r>
    <s v="VALLEDUPAR"/>
    <x v="5"/>
    <x v="6"/>
    <n v="20011"/>
    <n v="2794822"/>
    <n v="71108"/>
    <s v="INCIDENTE "/>
    <s v="CESAR"/>
    <s v="AGUACHICA"/>
    <s v="AGUACHICA VILLAMARE"/>
    <s v="REDEBAN"/>
    <s v="FO-25-1584486"/>
    <d v="2025-09-25T14:46:00"/>
    <d v="2025-09-27T10:42:00"/>
    <s v="NO"/>
    <s v="HARDWARE"/>
    <s v="CABLEADO"/>
    <s v="CABLE MAGICBOX AVERIADO"/>
    <m/>
    <m/>
    <s v="CERRADO"/>
    <s v="26/09/2025 SE LLEGA A SITIO, Y SE EVIDENCIA QUE EL CABLE MAGICBOX ESTAB AVERIADO, Y TAMBIEN EL LECTOR SE ENCONTRABA CON EL CABLE DE COMUNICACIÓN MALO, SE CAMBIAN TANTO EL CABLE MAGICBOX COMO EL LECTOR, SE REALIZAN PRUEBAS DEJANDO SERVICIO FUNCIONAL AL 100 %"/>
    <s v="VISITA_TÉCNICA"/>
    <s v="NN00B530"/>
    <s v="TIPO IV"/>
    <s v="TERRESTRE"/>
    <s v="MONTES DIAZ JOHN FRED"/>
    <n v="1"/>
    <n v="0"/>
    <n v="479588.87655000004"/>
    <n v="196536.5258152"/>
    <n v="479588.87655000004"/>
    <m/>
    <m/>
    <m/>
    <m/>
    <m/>
    <m/>
    <m/>
    <m/>
  </r>
  <r>
    <s v="TUNJA"/>
    <x v="1"/>
    <x v="1"/>
    <n v="15759"/>
    <n v="2794805"/>
    <n v="33448"/>
    <s v="INCIDENTE "/>
    <s v="BOYACA"/>
    <s v="SOGAMOSO"/>
    <s v="BARRIO MANITAS SOGAMOSO"/>
    <s v="REDEBAN"/>
    <s v="FO-25-1584492"/>
    <d v="2025-09-25T14:38:00"/>
    <d v="2025-09-26T10:06:00"/>
    <s v="NO"/>
    <s v="HARDWARE"/>
    <s v="TECLADO"/>
    <s v="DAÑO POS"/>
    <m/>
    <m/>
    <s v="CERRADO"/>
    <s v="25/09/2025 CAMBIO DE DATAFONO DEBIDO A DAÑO EN TECLADO, TECLADO BORROSO PRUEBAS OK"/>
    <s v="VISITA_TÉCNICA"/>
    <s v="19ZZZ224"/>
    <s v="TIPO II"/>
    <s v="TERRESTRE"/>
    <s v="HERRERA GARZON JEYSON STEVENT"/>
    <n v="1"/>
    <n v="0"/>
    <n v="144967.87232000002"/>
    <n v="140395.6348884"/>
    <n v="144967.87232000002"/>
    <m/>
    <m/>
    <m/>
    <m/>
    <m/>
    <m/>
    <m/>
    <m/>
  </r>
  <r>
    <s v="MONTERIA"/>
    <x v="5"/>
    <x v="6"/>
    <n v="5154"/>
    <n v="2794224"/>
    <n v="35207"/>
    <s v="INCIDENTE "/>
    <s v="ANTIOQUIA"/>
    <s v="CAUCASIA"/>
    <s v="BARRIO KENEDY CAUCASIA"/>
    <s v="REDEBAN"/>
    <s v="FO-25-1583869"/>
    <d v="2025-09-25T13:35:00"/>
    <d v="2025-09-25T16:24:00"/>
    <s v="NO"/>
    <s v="HARDWARE"/>
    <s v="TECLADO"/>
    <s v="DAÑO POS"/>
    <m/>
    <m/>
    <s v="CERRADO"/>
    <s v="25/09/2025 SE REALIZA CAMBIO DE EQUIPO POR DAÑO EN EL TECLADO, TODAS LAS TECLAS BORROSAS, ADICIONAL TAPA DE IMPRESORA DAÑADA, SE INSTALA NUEVO EQUIPO OPERATIVO SIN NOVEDAD, PRUEBAS EXITOSAS, CLIENTE CB VALIDA SALDO ANTES Y DESPUÉS DEL MANTENIMIENTO OK, SE DEJA CB OPERATIVO SIN NOVEDAD"/>
    <s v="VISITA_TÉCNICA"/>
    <s v="BL0DZ151"/>
    <s v="TIPO II"/>
    <s v="TERRESTRE"/>
    <s v="GONZALEZ FERRER JESUS ALEXANDER"/>
    <n v="1"/>
    <n v="0"/>
    <n v="144967.87232000002"/>
    <n v="140395.6348884"/>
    <n v="144967.87232000002"/>
    <m/>
    <m/>
    <m/>
    <m/>
    <m/>
    <m/>
    <m/>
    <m/>
  </r>
  <r>
    <s v="BOGOTA"/>
    <x v="0"/>
    <x v="0"/>
    <n v="11001"/>
    <n v="2794171"/>
    <n v="78977"/>
    <s v="INCIDENTE "/>
    <s v="CUNDINAMARCA"/>
    <s v="BOGOTA"/>
    <s v="PTM BOGOTA DON PAGO KAPITAL MO"/>
    <s v="REDEBAN"/>
    <s v="FO-25-1583863"/>
    <d v="2025-09-25T13:35:00"/>
    <d v="2025-09-26T13:04:00"/>
    <s v="NO"/>
    <s v="SOFTWARE"/>
    <s v="ACTUALIZACION"/>
    <s v="VERSION CARGA SO VR"/>
    <m/>
    <m/>
    <s v="CERRADO"/>
    <s v="26/09/2025 SE LLEGA A LA DIRECCIÓN INDICADA, Y SE REALIZA MANTENIMIENTO A DATÁFONO, USUARIO OK, CUPO OK SE REALIZAN PRUEBAS EXITOSAS"/>
    <s v="VISITA_TÉCNICA"/>
    <s v="FATZZ908"/>
    <s v="TIPO I"/>
    <s v="TERRESTRE"/>
    <s v="GARCIA PASTRANA KEVIN FERNANDO"/>
    <n v="1"/>
    <n v="0"/>
    <n v="65960.072302"/>
    <n v="75096.394270399993"/>
    <n v="65960.072302"/>
    <m/>
    <m/>
    <m/>
    <m/>
    <m/>
    <m/>
    <m/>
    <m/>
  </r>
  <r>
    <s v="VALLEDUPAR"/>
    <x v="5"/>
    <x v="6"/>
    <n v="44098"/>
    <n v="2794225"/>
    <n v="80139"/>
    <s v="INCIDENTE "/>
    <s v="LA GUAJIRA"/>
    <s v="DISTRACCION"/>
    <s v="BARRIO RINCON GUAPO RINCON GUAPO DISTRACCION"/>
    <s v="REDEBAN"/>
    <s v="FO-25-1583845"/>
    <d v="2025-09-25T13:32:00"/>
    <d v="2025-09-26T12:34:00"/>
    <s v="NO"/>
    <s v="HARDWARE"/>
    <s v="PANTALLA"/>
    <s v="DAÑO POS"/>
    <m/>
    <m/>
    <s v="CERRADO"/>
    <s v="26/09/2025 BUENAS TARDES SE VISITA CB Y USUARIO ME MUESTRA EVIDENCIA DE ERROR EN PANTALLA &quot;WARNIG KEY JAMMED&quot; _x000a_SE PROCEDE A REALIZAR EL CAMBIO DEL EQUIPO"/>
    <s v="VISITA_TÉCNICA"/>
    <s v="F1ZZZ773"/>
    <s v="TIPO II"/>
    <s v="TERRESTRE"/>
    <s v="BENITEZ CARVAJAL ALVARO JAVIER"/>
    <n v="1"/>
    <n v="0"/>
    <n v="144967.87232000002"/>
    <n v="140395.6348884"/>
    <n v="144967.87232000002"/>
    <m/>
    <m/>
    <m/>
    <m/>
    <m/>
    <m/>
    <m/>
    <m/>
  </r>
  <r>
    <s v="MEDELLIN"/>
    <x v="3"/>
    <x v="3"/>
    <n v="5088"/>
    <n v="2794097"/>
    <n v="80854"/>
    <s v="INCIDENTE "/>
    <s v="ANTIOQUIA"/>
    <s v="BELLO"/>
    <s v="PTM BELLO UNIVERSO CONSTRUCTOR"/>
    <s v="REDEBAN"/>
    <s v="FO-25-1583804"/>
    <d v="2025-09-25T13:24:00"/>
    <d v="2025-09-26T16:03:00"/>
    <s v="NO"/>
    <s v="HARDWARE"/>
    <s v="CABLEADO"/>
    <s v="CABLE MAGICBOX AVERIADO"/>
    <m/>
    <m/>
    <s v="CERRADO"/>
    <s v="26/09/2025 SE CAMBIA FUENTE DE PODER DE DATÁFONO DESK 2600 POR QUE SE ENCONTRÓ QUEMADA, SE DEJAN SERVICIOS FUNCIONANDO CORRECTAMENTE"/>
    <s v="VISITA_TÉCNICA"/>
    <s v="FGZZZ997"/>
    <s v="TIPO I"/>
    <s v="TERRESTRE"/>
    <s v="BARRIENTOS HERNANDEZ CRISTIAN HORACIO"/>
    <n v="1"/>
    <n v="0"/>
    <n v="65960.072302"/>
    <n v="75096.394270399993"/>
    <n v="65960.072302"/>
    <m/>
    <m/>
    <m/>
    <m/>
    <m/>
    <m/>
    <m/>
    <m/>
  </r>
  <r>
    <s v="SANTA MARTA"/>
    <x v="5"/>
    <x v="6"/>
    <n v="47707"/>
    <n v="2794157"/>
    <n v="72482"/>
    <s v="INCIDENTE"/>
    <s v="MAGDALENA"/>
    <s v="SANTA ANA"/>
    <s v="MAGDALENA SANTA ANA"/>
    <s v="REDEBAN"/>
    <s v="FO-25-1583808"/>
    <d v="2025-09-25T13:23:00"/>
    <d v="2025-09-29T10:29:00"/>
    <s v="NO"/>
    <s v="HARDWARE"/>
    <s v="LECTOR DE TARJETAS"/>
    <s v="DAÑO POS"/>
    <m/>
    <m/>
    <s v="CERRADO"/>
    <s v="29/09/2025 BUENOS DÍAS SE VISITA CB Y SE LE HACE EL CAMBIO DE PINPAD YA QUE TIENE PROBLEMAS PARA LEER LAS TARJETAS"/>
    <s v="VISITA_TÉCNICA"/>
    <s v="TV00L297"/>
    <s v="TIPO IV"/>
    <s v="TERRESTRE"/>
    <s v="BENITEZ CARVAJAL ALVARO JAVIER"/>
    <n v="1"/>
    <n v="0"/>
    <n v="479588.87655000004"/>
    <n v="196536.5258152"/>
    <n v="479588.87655000004"/>
    <m/>
    <m/>
    <m/>
    <m/>
    <m/>
    <m/>
    <m/>
    <m/>
  </r>
  <r>
    <s v="MANIZALES"/>
    <x v="2"/>
    <x v="4"/>
    <n v="17174"/>
    <n v="2794209"/>
    <n v="12010"/>
    <s v="INCIDENTE"/>
    <s v="CALDAS"/>
    <s v="CHINCHINA"/>
    <s v="CHINCHINA"/>
    <s v="REDEBAN"/>
    <s v="FO-25-1583811"/>
    <d v="2025-09-25T13:21:00"/>
    <d v="2025-09-25T17:24:00"/>
    <s v="NO"/>
    <s v="HARDWARE"/>
    <s v="IMPRESION"/>
    <s v="TAPA IMPRESORA"/>
    <m/>
    <m/>
    <s v="CERRADO"/>
    <s v="25/09/2025 SE VISITA COMERCIO SE EVIDENCIA TAPA IMPRESIÓN DESAJUSTADO DE REALIZA AJUSTE DE TAPA SE REALIZA PRUEBAS OK"/>
    <s v="VISITA_TÉCNICA"/>
    <s v="JAAAK088"/>
    <s v="TIPO II"/>
    <s v="TERRESTRE"/>
    <s v="LOAIZA LOPEZ JHON FREDDY"/>
    <n v="1"/>
    <n v="0"/>
    <n v="144967.87232000002"/>
    <n v="140395.6348884"/>
    <n v="144967.87232000002"/>
    <m/>
    <m/>
    <m/>
    <m/>
    <m/>
    <m/>
    <m/>
    <m/>
  </r>
  <r>
    <s v="MONTERIA"/>
    <x v="5"/>
    <x v="6"/>
    <n v="23001"/>
    <n v="2793914"/>
    <n v="35084"/>
    <s v="INCIDENTE"/>
    <s v="CORDOBA"/>
    <s v="MONTERIA"/>
    <s v="DISTRICOL DROGUERIA MANIZALES"/>
    <s v="REDEBAN"/>
    <s v="FO-25-1583516"/>
    <d v="2025-09-25T12:13:00"/>
    <d v="2025-09-26T10:46:00"/>
    <s v="NO"/>
    <s v="HARDWARE"/>
    <s v="ALERT IRRUPTION"/>
    <s v="ALERT IRRUPTION"/>
    <m/>
    <m/>
    <s v="CERRADO"/>
    <s v="26/09/2025 SE REALIZA VISITA TÉCNICA Y SE CAMBIA DATÁFONO POR FALLAS DE ALERTA IRRUPTION EN OPERACIONES, SE INSTALA DATÁFONO PLACA 1221116  Y SE RETIRA DATÁFONO PLACA 1242479, SE REALIZAN PRUEBAS Y SE DEJÁ EL SERVICIO FUNCIONANDO CORRECTAMENTE."/>
    <s v="VISITA_TÉCNICA"/>
    <s v="BL07Z439"/>
    <s v="TIPO I"/>
    <s v="TERRESTRE"/>
    <s v="CASSIANI PEREZ RAUL RAMIRO"/>
    <n v="1"/>
    <n v="0"/>
    <n v="65960.072302"/>
    <n v="75096.394270399993"/>
    <n v="65960.072302"/>
    <m/>
    <m/>
    <m/>
    <m/>
    <m/>
    <m/>
    <m/>
    <m/>
  </r>
  <r>
    <s v="MEDELLIN"/>
    <x v="3"/>
    <x v="3"/>
    <n v="5001"/>
    <n v="2793618"/>
    <n v="69517"/>
    <s v="INCIDENTE"/>
    <s v="ANTIOQUIA"/>
    <s v="MEDELLIN"/>
    <s v="BARRIO ENCISO MEDELLIN 18"/>
    <s v="REDEBAN"/>
    <s v="FO-25-1583355"/>
    <d v="2025-09-25T11:44:00"/>
    <d v="2025-09-25T16:44:00"/>
    <s v="NO"/>
    <s v="HARDWARE"/>
    <s v="LECTOR DE TARJETAS"/>
    <s v="DAÑO POS"/>
    <m/>
    <m/>
    <s v="CERRADO"/>
    <s v="25/09/2025 CAMBIO EQUIPO POR DAÑO NO LEE TARJETAS PRUEBAS OK"/>
    <s v="VISITA_TÉCNICA"/>
    <s v="EG0004509"/>
    <s v="TIPO I"/>
    <s v="TERRESTRE"/>
    <s v="PAREJA ECHAVARRIA JHON DAVID"/>
    <n v="1"/>
    <n v="0"/>
    <n v="65960.072302"/>
    <n v="75096.394270399993"/>
    <n v="65960.072302"/>
    <m/>
    <m/>
    <m/>
    <m/>
    <m/>
    <m/>
    <m/>
    <m/>
  </r>
  <r>
    <s v="CALI"/>
    <x v="2"/>
    <x v="2"/>
    <n v="76248"/>
    <n v="2793606"/>
    <n v="79846"/>
    <s v="INCIDENTE"/>
    <s v="VALLE DEL CAUCA"/>
    <s v="EL CERRITO"/>
    <s v="BARRIO CENTRO EL CERRITO 14"/>
    <s v="REDEBAN"/>
    <s v="FO-25-1583361"/>
    <d v="2025-09-25T11:41:00"/>
    <d v="2025-09-26T08:40:00"/>
    <s v="NO"/>
    <s v="HARDWARE"/>
    <s v="COMUNICACION"/>
    <s v="MENSAJE CABLE DE RED DESCONECTADO"/>
    <m/>
    <m/>
    <s v="CERRADO"/>
    <s v="25/09/2025 EN LA VISITA TÉCNICA SE REALIZÓ LA CONEXIÓN DEL CABLE ETHERNET EN EL NUEVO ROUTER YA QUE EL USUARIO CAMBIO DE OPERADOR DE INTERNET,SE REALIZARON LAS PRUEBAS DEJANDO EL SERVICIO OPERANDO SIN FALLAS Y SIN NOVEDAD."/>
    <s v="VISITA_TÉCNICA"/>
    <s v="F1XZZ899"/>
    <s v="TIPO II"/>
    <s v="TERRESTRE"/>
    <s v="SANCHEZ URREGO ROBINSON DAVID"/>
    <n v="1"/>
    <n v="0"/>
    <n v="144967.87232000002"/>
    <n v="140395.6348884"/>
    <n v="144967.87232000002"/>
    <m/>
    <m/>
    <m/>
    <m/>
    <m/>
    <m/>
    <m/>
    <m/>
  </r>
  <r>
    <s v="BOGOTA"/>
    <x v="0"/>
    <x v="0"/>
    <n v="25843"/>
    <n v="2793456"/>
    <n v="49213"/>
    <s v="INCIDENTE"/>
    <s v="CUNDINAMARCA"/>
    <s v="VILLA DE SAN DIEGO DE UBATE"/>
    <s v="BARRIO UBATE VILLA DE SAN DIEG"/>
    <s v="REDEBAN"/>
    <s v="FO-25-1583378"/>
    <d v="2025-09-25T11:29:00"/>
    <d v="2025-09-26T13:28:00"/>
    <s v="NO"/>
    <s v="HARDWARE"/>
    <s v="LECTOR DE TARJETAS"/>
    <s v="DAÑO POS"/>
    <m/>
    <m/>
    <s v="CERRADO"/>
    <s v="26/09/2025 CAMBIO DE EUQPOY DAÑO EN EL LECTOR DE TARJETA PRUEBAS OK"/>
    <s v="VISITA_TÉCNICA"/>
    <s v="TR00M985"/>
    <s v="TIPO II"/>
    <s v="TERRESTRE"/>
    <s v="GOMEZ VEGA DAVID SNEYDER"/>
    <n v="1"/>
    <n v="0"/>
    <n v="144967.87232000002"/>
    <n v="140395.6348884"/>
    <n v="144967.87232000002"/>
    <m/>
    <m/>
    <m/>
    <m/>
    <m/>
    <m/>
    <m/>
    <m/>
  </r>
  <r>
    <s v="TUNJA"/>
    <x v="1"/>
    <x v="1"/>
    <n v="15238"/>
    <n v="2793274"/>
    <n v="28978"/>
    <s v="INCIDENTE"/>
    <s v="BOYACA"/>
    <s v="DUITAMA"/>
    <s v="BARRIO PATIVILCA DUITAMA"/>
    <s v="REDEBAN"/>
    <s v="FO-25-1582957"/>
    <d v="2025-09-25T11:05:00"/>
    <d v="2025-09-25T17:27:00"/>
    <s v="NO"/>
    <s v="HARDWARE"/>
    <s v="IMPRESION"/>
    <s v="NO AVANZA PAPEL"/>
    <m/>
    <m/>
    <s v="CERRADO"/>
    <s v="25/09/2025 SE REALIZA CAMBIO DE EQUIPO POR FALLA EN LA IMPRESORA NO AVANZA PAPEL PRUEBAS OK CLIENTE CONFORME"/>
    <s v="VISITA_TÉCNICA"/>
    <s v="BL01Y621"/>
    <s v="TIPO II"/>
    <s v="TERRESTRE"/>
    <s v="RODRIGUEZ MURCIA YERSON IVAN"/>
    <n v="1"/>
    <n v="0"/>
    <n v="144967.87232000002"/>
    <n v="140395.6348884"/>
    <n v="144967.87232000002"/>
    <m/>
    <m/>
    <m/>
    <m/>
    <m/>
    <m/>
    <m/>
    <m/>
  </r>
  <r>
    <s v="PASTO"/>
    <x v="2"/>
    <x v="2"/>
    <n v="52835"/>
    <n v="2793256"/>
    <n v="69609"/>
    <s v="INCIDENTE"/>
    <s v="NARIÑO"/>
    <s v="SAN ANDRES DE TUMACO"/>
    <s v="BARRIO CALLE PRINCIPAL LLORENT"/>
    <s v="REDEBAN"/>
    <s v="FO-25-1582962"/>
    <d v="2025-09-25T11:01:00"/>
    <d v="2025-09-30T15:39:00"/>
    <s v="NO"/>
    <s v="HARDWARE"/>
    <s v="TECLADO"/>
    <s v="DAÑO POS"/>
    <m/>
    <m/>
    <s v="CERRADO"/>
    <s v="30/09/2025 SE REALIZA CAMBIO DE EQUIPO POR FALLA EN TECLADO Y PANTALLA INTERMITENTE SE REALIZA CAMBIO DE EQUIPO SE INSTALA VERSION SE CONFIGURA PARÁMETROS SE INICIALIZA SE REALIZA PRUEBAS DE FUNCIONAMIENTO EXITOSAS CB QUEDA OPERATIVO"/>
    <s v="VISITA_TÉCNICA"/>
    <s v="EG004601"/>
    <s v="TIPO IV"/>
    <s v="TERRESTRE"/>
    <s v="BRAVO MADROÑERO OSCAR ESTEBAN"/>
    <n v="1"/>
    <n v="0"/>
    <n v="479588.87655000004"/>
    <n v="196536.5258152"/>
    <n v="479588.87655000004"/>
    <m/>
    <m/>
    <m/>
    <m/>
    <m/>
    <m/>
    <m/>
    <m/>
  </r>
  <r>
    <s v="MEDELLIN"/>
    <x v="3"/>
    <x v="3"/>
    <n v="27001"/>
    <n v="2793102"/>
    <n v="56160"/>
    <s v="INCIDENTE"/>
    <s v="CHOCO"/>
    <s v="QUIBDO"/>
    <s v="PTM QUIBDO PAPELES Y CACHARRO"/>
    <s v="REDEBAN"/>
    <s v="FO-25-1582968"/>
    <d v="2025-09-25T10:43:00"/>
    <d v="2025-09-27T09:54:00"/>
    <s v="NO"/>
    <s v="SOFTWARE"/>
    <s v="SE REINICIA"/>
    <s v="AL REALIZAR CIERRE CARGA VERSION"/>
    <m/>
    <m/>
    <s v="CERRADO"/>
    <s v="26/09/2025 SE REALIZA MANTENIMIENTO DE EQUIPO, SE REALIZAN PUREBAS Y EL  CB QUEDA OPERATIVO"/>
    <s v="VISITA_TÉCNICA"/>
    <s v="TV00E583"/>
    <s v="TIPO IV ESPECIAL"/>
    <s v="AEREO"/>
    <s v="ROBLEDO DIAZ ANDRES FELIPE"/>
    <n v="1"/>
    <n v="0"/>
    <n v="988462.96268840006"/>
    <n v="196536.5258152"/>
    <n v="988462.96268840006"/>
    <m/>
    <m/>
    <m/>
    <m/>
    <m/>
    <m/>
    <m/>
    <m/>
  </r>
  <r>
    <s v="MEDELLIN"/>
    <x v="3"/>
    <x v="3"/>
    <n v="5001"/>
    <n v="2792870"/>
    <n v="80338"/>
    <s v="INCIDENTE"/>
    <s v="ANTIOQUIA"/>
    <s v="MEDELLIN"/>
    <s v="PTM MEDELLIN VARIEDADES MYR"/>
    <s v="REDEBAN"/>
    <s v="FO-25-1582660"/>
    <d v="2025-09-25T10:35:00"/>
    <d v="2025-09-25T17:47:00"/>
    <s v="NO"/>
    <s v="HARDWARE"/>
    <s v="PANTALLA"/>
    <s v="DAÑO POS"/>
    <m/>
    <m/>
    <s v="CERRADO"/>
    <s v="25/09/2025 SE CONECTA NUEVAMENTE EL POS, SE REALIZA UN REINICIO Y VALIDAN PRUEBAS DE RETIRO, CONSULTA DE SALDO Y USUARIO PARA VALIDAR BIEN FUNCIONAMIENTO."/>
    <s v="VISITA_TÉCNICA"/>
    <s v="FFZZZ032"/>
    <s v="TIPO I"/>
    <s v="TERRESTRE"/>
    <s v="MARIN PIEDRAHITA JIMMY ALEXIS"/>
    <n v="1"/>
    <n v="0"/>
    <n v="65960.072302"/>
    <n v="75096.394270399993"/>
    <n v="65960.072302"/>
    <m/>
    <m/>
    <m/>
    <m/>
    <m/>
    <m/>
    <m/>
    <m/>
  </r>
  <r>
    <s v="MONTERIA"/>
    <x v="5"/>
    <x v="6"/>
    <n v="5250"/>
    <n v="2792964"/>
    <n v="78079"/>
    <s v="INCIDENTE"/>
    <s v="ANTIOQUIA"/>
    <s v="EL BAGRE"/>
    <s v="BARRIO LA VEGA EL BAGRE 1"/>
    <s v="REDEBAN"/>
    <s v="FO-25-1582668"/>
    <d v="2025-09-25T10:34:00"/>
    <d v="2025-09-25T17:29:00"/>
    <s v="NO"/>
    <s v="HARDWARE"/>
    <s v="IMPRESION"/>
    <s v="NO IMPRIME UNO O VARIOS CARACTERES"/>
    <m/>
    <m/>
    <s v="CERRADO"/>
    <s v="25/09/2025 SE REALIZA CAMBIO DE EQUIPO POR DAÑO EN LA IMPRESORA, NO IMPRIME ALGUNOS CARACTERES, SE INSTALA NUEVO EQUIPO OPERATIVO OK, PRUEBAS EXITOSAS OK, CLIENTE CB VALIDA SALDO ANTES Y DESPUÉS DEL MANTENIMIENTO OK, CB SE DEJA OPERATIVO OK"/>
    <s v="VISITA_TÉCNICA"/>
    <s v="LMNZZ647"/>
    <s v="TIPO IV"/>
    <s v="TERRESTRE"/>
    <s v="GONZALEZ FERRER JESUS ALEXANDER"/>
    <n v="1"/>
    <n v="0"/>
    <n v="479588.87655000004"/>
    <n v="196536.5258152"/>
    <n v="479588.87655000004"/>
    <m/>
    <m/>
    <m/>
    <m/>
    <m/>
    <m/>
    <m/>
    <m/>
  </r>
  <r>
    <s v="BUCARAMANGA"/>
    <x v="1"/>
    <x v="1"/>
    <n v="68001"/>
    <n v="2792927"/>
    <n v="30389"/>
    <s v="INCIDENTE"/>
    <s v="SANTANDER"/>
    <s v="BUCARAMANGA"/>
    <s v="COMCARD BMANGA MAYITA"/>
    <s v="REDEBAN"/>
    <s v="FO-25-1582686"/>
    <d v="2025-09-25T10:26:00"/>
    <d v="2025-09-25T17:43:00"/>
    <s v="NO"/>
    <s v="HARDWARE"/>
    <s v="LECTOR DE TARJETAS"/>
    <s v="MENSAJE RETIRE TARJETA"/>
    <m/>
    <m/>
    <s v="CERRADO"/>
    <s v="25/09/2025 SE REALIZA VISITA AL COMERCIO CB, SE VALIDA Y SE ENCUENTRA DATÁFONO EN DAÑO CON EL LECTOR DE TARJETAS SE HACE CAMBIO DEL EQUIPO SE CONFIGURA Y SE HACEN PRUEBAS OK"/>
    <s v="VISITA_TÉCNICA"/>
    <s v="BHZZZ421"/>
    <s v="TIPO I"/>
    <s v="TERRESTRE"/>
    <s v="GONZALEZ ESTUPIÑAN YEISON WALTER ANTONIO"/>
    <n v="1"/>
    <n v="0"/>
    <n v="65960.072302"/>
    <n v="75096.394270399993"/>
    <n v="65960.072302"/>
    <m/>
    <m/>
    <m/>
    <m/>
    <m/>
    <m/>
    <m/>
    <m/>
  </r>
  <r>
    <s v="MEDELLIN"/>
    <x v="3"/>
    <x v="3"/>
    <n v="5686"/>
    <n v="2792838"/>
    <n v="52672"/>
    <s v="INCIDENTE"/>
    <s v="ANTIOQUIA"/>
    <s v="SANTA ROSA DE OSOS"/>
    <s v="PTM SANTA ROSA DE OSOS TIENDA"/>
    <s v="REDEBAN"/>
    <s v="FO-25-1582691"/>
    <d v="2025-09-25T10:24:00"/>
    <d v="2025-09-26T10:21:00"/>
    <s v="NO"/>
    <s v="HARDWARE"/>
    <s v="COMUNICACION"/>
    <s v="DAÑO POS"/>
    <m/>
    <m/>
    <s v="CERRADO"/>
    <s v="25/09/2025 SE REALIZA CAMBIO DE DATAFONO POR DAÑO EN PUERTO DE RED POR TORMENTAS ELÉCTRICAS."/>
    <s v="VISITA_TÉCNICA"/>
    <s v="TR0FZ891"/>
    <s v="TIPO II"/>
    <s v="TERRESTRE"/>
    <s v="RAMIREZ TABARES JUAN DIEGO"/>
    <n v="1"/>
    <n v="0"/>
    <n v="144967.87232000002"/>
    <n v="140395.6348884"/>
    <n v="144967.87232000002"/>
    <m/>
    <m/>
    <m/>
    <m/>
    <m/>
    <m/>
    <m/>
    <m/>
  </r>
  <r>
    <s v="MEDELLIN"/>
    <x v="3"/>
    <x v="3"/>
    <n v="5607"/>
    <n v="2792655"/>
    <n v="36661"/>
    <s v="INCIDENTE"/>
    <s v="ANTIOQUIA"/>
    <s v="RETIRO"/>
    <s v="BARRIO EL RETIRO RETIRO"/>
    <s v="REDEBAN"/>
    <s v="FO-25-1582696"/>
    <d v="2025-09-25T10:11:00"/>
    <d v="2025-09-26T10:16:00"/>
    <s v="NO"/>
    <s v="HARDWARE"/>
    <s v="COMUNICACION"/>
    <s v="CAMBIO DE IP"/>
    <m/>
    <m/>
    <s v="CERRADO"/>
    <s v="25/09/2025 SE REALIZA VISITA TÉCNICA EN ATENCIÓN AL INCIDENTE REPORTADO CON EL DATÁFONO DEL CORRESPONSAL BANCOLOMBIA. EL USUARIO CONFIRMA SU IDENTIFICACIÓN Y MANIFIESTA QUE, EN ALGUNAS TRANSACCIONES DE RETIRO CON TARJETA, EL EQUIPO PRESENTA FALLAS INTERMITENTES DE COMUNICACIÓN._x000a__x000a_DURANTE LA VALIDACIÓN, SE DETECTAN MODIFICACIONES EN LOS PARÁMETROS DE CONFIGURACIÓN DEL DATÁFONO. SE PROCEDE A REALIZAR EL AJUSTE CORRESPONDIENTE, RESTABLECIENDO LOS VALORES ADECUADOS SEGÚN PROTOCOLO OPERATIVO._x000a__x000a_FINALIZADA LA INTERVENCIÓN, SE VERIFICA EL FUNCIONAMIENTO DEL EQUIPO, EL CUAL QUEDA OPERATIVO Y EN CONDICIONES NORMALES DE USO."/>
    <s v="VISITA_TÉCNICA"/>
    <s v="AALUZ178"/>
    <s v="TIPO II"/>
    <s v="TERRESTRE"/>
    <s v="MARTINEZ TOVAR OSCAR DAVID"/>
    <n v="1"/>
    <n v="0"/>
    <n v="144967.87232000002"/>
    <n v="140395.6348884"/>
    <n v="144967.87232000002"/>
    <m/>
    <m/>
    <m/>
    <m/>
    <m/>
    <m/>
    <m/>
    <m/>
  </r>
  <r>
    <s v="BARRANQUILLA"/>
    <x v="5"/>
    <x v="6"/>
    <n v="8001"/>
    <n v="2792359"/>
    <n v="51072"/>
    <s v="INCIDENTE"/>
    <s v="ATLANTICO"/>
    <s v="BARRANQUILLA"/>
    <s v="BARRIO LAS NIEVES BARRANQUILLA"/>
    <s v="REDEBAN"/>
    <s v="FO-25-1582329"/>
    <d v="2025-09-25T09:51:00"/>
    <d v="2025-09-25T17:06:00"/>
    <s v="NO"/>
    <s v="HARDWARE"/>
    <s v="ALERT IRRUPTION"/>
    <s v="ALERT IRRUPTION"/>
    <m/>
    <m/>
    <s v="CERRADO"/>
    <s v="25/09/2025 IRRUPCIÓN. SE CAMBIA EQUIPO DATAFONO SE REALIZAN PRUEBAS DE CORRECTO FUNCIONAMIENTO"/>
    <s v="VISITA_TÉCNICA"/>
    <s v="F1ZZZ779"/>
    <s v="TIPO I"/>
    <s v="TERRESTRE"/>
    <s v="VILLACOB VILLACOB ELKIN EDUARDO"/>
    <n v="1"/>
    <n v="0"/>
    <n v="65960.072302"/>
    <n v="75096.394270399993"/>
    <n v="65960.072302"/>
    <m/>
    <m/>
    <m/>
    <m/>
    <m/>
    <m/>
    <m/>
    <m/>
  </r>
  <r>
    <s v="CARTAGENA"/>
    <x v="5"/>
    <x v="6"/>
    <n v="13244"/>
    <n v="2792175"/>
    <n v="17580"/>
    <s v="INCIDENTE"/>
    <s v="BOLIVAR"/>
    <s v="EL CARMEN DE BOLIVAR"/>
    <s v="BARRIO CENTRO II EL CARMEN DE"/>
    <s v="REDEBAN"/>
    <s v="FO-25-1581997"/>
    <d v="2025-09-25T09:19:00"/>
    <d v="2025-09-26T15:37:00"/>
    <s v="NO"/>
    <s v="HARDWARE"/>
    <s v="TECLADO"/>
    <s v="DAÑO POS"/>
    <m/>
    <m/>
    <s v="CERRADO"/>
    <s v="26/09/2025 SE VISITA SITIO SE VERIFICA INFORMACIÓN SE REALIZA PRIMEROS AUXILIOS, DATÁFONO PRESENTA FALLA TECLADO BORROSO, DAÑO POS, CIERRE OK, PRUEBA TRX EXITOSA."/>
    <s v="VISITA_TÉCNICA"/>
    <s v="A00FZ313"/>
    <s v="TIPO III"/>
    <s v="TERRESTRE"/>
    <s v="SANTOS GUZMAN CHRISTIAN FELIPE"/>
    <n v="1"/>
    <n v="0"/>
    <n v="275728.78077800001"/>
    <n v="196536.5258152"/>
    <n v="275728.78077800001"/>
    <m/>
    <m/>
    <m/>
    <m/>
    <m/>
    <m/>
    <m/>
    <m/>
  </r>
  <r>
    <s v="APARTADO"/>
    <x v="3"/>
    <x v="3"/>
    <n v="27615"/>
    <n v="2791932"/>
    <n v="62696"/>
    <s v="INCIDENTE"/>
    <s v="CHOCO"/>
    <s v="RIOSUCIO"/>
    <s v="BARRIO PLAYA ROJA RIOSUCIO"/>
    <s v="REDEBAN"/>
    <s v="FO-25-1581796"/>
    <d v="2025-09-25T09:03:00"/>
    <d v="2025-09-30T14:03:00"/>
    <s v="NO"/>
    <s v="HARDWARE"/>
    <s v="IMPRESION"/>
    <s v="NO AVANZA PAPEL"/>
    <m/>
    <m/>
    <s v="CERRADO"/>
    <s v="30/09/2025 SE REVISA EQUIPO Y NO IMPRIME SE REALIZA MANTENIMIENTO Y PROGRAMA CONTINUA SE REALIZA CAMBIO DEL EQUIPO PRUEBAS EXITOSAS SERVICIO OPERATIVO OK"/>
    <s v="VISITA_TÉCNICA"/>
    <s v="NA00O951"/>
    <s v="TIPO IV ESPECIAL"/>
    <s v="TERRESTRE/FLUVIAL"/>
    <s v="ZAPATA LOPEZ EDWARD ASDRUBAL"/>
    <n v="1"/>
    <n v="0"/>
    <n v="479588.87655000004"/>
    <n v="196536.5258152"/>
    <n v="479588.87655000004"/>
    <m/>
    <m/>
    <m/>
    <m/>
    <m/>
    <m/>
    <m/>
    <m/>
  </r>
  <r>
    <s v="BARRANQUILLA"/>
    <x v="5"/>
    <x v="6"/>
    <n v="8433"/>
    <n v="2791666"/>
    <n v="54402"/>
    <s v="INCIDENTE"/>
    <s v="ATLANTICO"/>
    <s v="MALAMBO"/>
    <s v="PTM MALAMBO SURTI CARNES RB"/>
    <s v="REDEBAN"/>
    <s v="FO-25-1581813"/>
    <d v="2025-09-25T08:50:00"/>
    <d v="2025-09-25T16:56:00"/>
    <s v="NO"/>
    <s v="HARDWARE"/>
    <s v="ALERT IRRUPTION"/>
    <s v="ALERT IRRUPTION"/>
    <m/>
    <m/>
    <s v="CERRADO"/>
    <s v="25/09/2025 SE REALIZA VISITA AL COMERCIO SE ENCUENTRA DATÁFONO EN ALERT IRRUPTIÓN LO CUAL NO DEJABA REALIZAR NINGÚNA OPERACIÓN SE CAMBIA DATÁFONO SE INSTALA VERSIÓN 10.3 SE REALIZAN PRUEBAS EXITOSAS Y EL CB QUEDA OPERATIVO"/>
    <s v="VISITA_TÉCNICA"/>
    <s v="XP5ZZ682"/>
    <s v="TIPO II"/>
    <s v="TERRESTRE"/>
    <s v="PEÑALOZA GUTIERREZ RAFAEL GUSTAVO"/>
    <n v="1"/>
    <n v="0"/>
    <n v="144967.87232000002"/>
    <n v="140395.6348884"/>
    <n v="144967.87232000002"/>
    <m/>
    <m/>
    <m/>
    <m/>
    <m/>
    <m/>
    <m/>
    <m/>
  </r>
  <r>
    <s v="MEDELLIN"/>
    <x v="3"/>
    <x v="3"/>
    <n v="5001"/>
    <n v="2791593"/>
    <n v="54118"/>
    <s v="INCIDENTE"/>
    <s v="ANTIOQUIA"/>
    <s v="MEDELLIN"/>
    <s v="PTM MEDELLIN SUPER+"/>
    <s v="REDEBAN"/>
    <s v="FO-25-1581542"/>
    <d v="2025-09-25T08:39:00"/>
    <d v="2025-09-25T16:52:00"/>
    <s v="NO"/>
    <s v="HARDWARE"/>
    <s v="ALERT IRRUPTION"/>
    <s v="ALERT IRRUPTION"/>
    <m/>
    <m/>
    <s v="CERRADO"/>
    <s v="25/09/2025 SE REALIZA CAMBIO DE DATÁFONO POR ALERTA IRRUPTION."/>
    <s v="VISITA_TÉCNICA"/>
    <s v="XP3ZZ010"/>
    <s v="TIPO I"/>
    <s v="TERRESTRE"/>
    <s v="MARIN PIEDRAHITA JIMMY ALEXIS"/>
    <n v="1"/>
    <n v="0"/>
    <n v="65960.072302"/>
    <n v="75096.394270399993"/>
    <n v="65960.072302"/>
    <m/>
    <m/>
    <m/>
    <m/>
    <m/>
    <m/>
    <m/>
    <m/>
  </r>
  <r>
    <s v="MEDELLIN"/>
    <x v="3"/>
    <x v="3"/>
    <n v="5001"/>
    <n v="2790915"/>
    <n v="80091"/>
    <s v="INCIDENTE"/>
    <s v="ANTIOQUIA"/>
    <s v="MEDELLIN"/>
    <s v="BARRIO CAICEDO MEDELLIN 15"/>
    <s v="REDEBAN"/>
    <s v="FO-25-1581246"/>
    <d v="2025-09-25T08:00:00"/>
    <d v="2025-09-25T10:20:00"/>
    <s v="NO"/>
    <s v="SOFTWARE"/>
    <s v="COMUNICACION"/>
    <s v="PARAMETROS DE CONFIGURACION EN POS"/>
    <m/>
    <m/>
    <s v="CERRADO"/>
    <s v="25/09/2025 SE ENCONTRÓ REVERSO PENDIENTE SE ELIMINA REVERSO SE CONFIGURAN PARÁMETROS OK PRUEBAS OK"/>
    <s v="VISITA_TÉCNICA"/>
    <s v="SAXZZ501"/>
    <s v="TIPO I"/>
    <s v="TERRESTRE"/>
    <s v="PAREJA ECHAVARRIA JHON DAVID"/>
    <n v="1"/>
    <n v="0"/>
    <n v="65960.072302"/>
    <n v="75096.394270399993"/>
    <n v="65960.072302"/>
    <m/>
    <m/>
    <m/>
    <m/>
    <m/>
    <m/>
    <m/>
    <m/>
  </r>
  <r>
    <s v="CALI"/>
    <x v="2"/>
    <x v="2"/>
    <n v="76001"/>
    <n v="2790588"/>
    <n v="75683"/>
    <s v="INCIDENTE"/>
    <s v="VALLE DEL CAUCA"/>
    <s v="CALI"/>
    <s v="BARRIO MARIANO RAMOS CALI 6"/>
    <s v="REDEBAN"/>
    <s v="FO-25-1581259"/>
    <d v="2025-09-25T08:00:00"/>
    <d v="2025-09-25T13:43:00"/>
    <s v="NO"/>
    <s v="HARDWARE"/>
    <s v="TECLADO"/>
    <s v="DAÑO POS"/>
    <m/>
    <m/>
    <s v="CERRADO"/>
    <s v="25/09/2025 SE CAMBIA DATÁFONO YA QUE EL DEL CLIENTE TENIA LAS TECLAS BORROSAS"/>
    <s v="VISITA_TÉCNICA"/>
    <s v="1000R501"/>
    <s v="TIPO I"/>
    <s v="TERRESTRE"/>
    <s v="CUERO RUIZ JHONNY"/>
    <n v="1"/>
    <n v="0"/>
    <n v="65960.072302"/>
    <n v="75096.394270399993"/>
    <n v="65960.072302"/>
    <m/>
    <m/>
    <m/>
    <m/>
    <m/>
    <m/>
    <m/>
    <m/>
  </r>
  <r>
    <s v="PEREIRA"/>
    <x v="2"/>
    <x v="4"/>
    <n v="63001"/>
    <n v="2790642"/>
    <n v="25339"/>
    <s v="INCIDENTE"/>
    <s v="QUINDIO"/>
    <s v="ARMENIA"/>
    <s v="ARA0010 SAN FRANCISCO"/>
    <s v="REDEBAN"/>
    <s v="FO-25-1581270"/>
    <d v="2025-09-25T08:00:00"/>
    <d v="2025-09-26T07:53:00"/>
    <s v="NO"/>
    <s v="HARDWARE"/>
    <s v="SE REINICIA"/>
    <s v="DAÑO POS"/>
    <m/>
    <m/>
    <s v="CERRADO"/>
    <s v="26/09/2025 SE ESCALA CASO ARA A LA RED** ACTIVIDAD SERA ATENDIDA POR LA FUERZA COMERCIAL DE REDEBAN CON CASO 5812855"/>
    <s v="SOPORTE_TELEFÓNICO"/>
    <s v="0"/>
    <s v="TIPO II"/>
    <s v="TERRESTRE"/>
    <s v="CONTRERAS ROSSI LITZY YULIETH"/>
    <n v="0"/>
    <n v="0"/>
    <n v="41241.0800752"/>
    <n v="0"/>
    <n v="41241.0800752"/>
    <m/>
    <m/>
    <m/>
    <m/>
    <m/>
    <m/>
    <m/>
    <m/>
  </r>
  <r>
    <s v="TUNJA"/>
    <x v="1"/>
    <x v="1"/>
    <n v="15176"/>
    <n v="2790561"/>
    <n v="69859"/>
    <s v="INCIDENTE"/>
    <s v="BOYACA"/>
    <s v="CHIQUINQUIRA"/>
    <s v="BARRIO LA ESPERANZA CHIQUINQUI"/>
    <s v="REDEBAN"/>
    <s v="FO-25-1581281"/>
    <d v="2025-09-25T08:00:00"/>
    <d v="2025-09-25T16:37:00"/>
    <s v="NO"/>
    <s v="HARDWARE"/>
    <s v="COMUNICACION"/>
    <s v="DAÑO POS"/>
    <m/>
    <m/>
    <s v="CERRADO"/>
    <s v="25/09/2025 SE VISITA CB MANTENIMIENTO DE EQUIPO CAMBIO DE POS POR DAÑO PRUEBAS EXITOSAS"/>
    <s v="VISITA_TÉCNICA"/>
    <s v="SV003245"/>
    <s v="TIPO III"/>
    <s v="TERRESTRE"/>
    <s v="GONZALEZ GONZALEZ MARIO ALBERTO"/>
    <n v="1"/>
    <n v="0"/>
    <n v="275728.78077800001"/>
    <n v="196536.5258152"/>
    <n v="275728.78077800001"/>
    <m/>
    <m/>
    <m/>
    <m/>
    <m/>
    <m/>
    <m/>
    <m/>
  </r>
  <r>
    <s v="BOGOTA"/>
    <x v="0"/>
    <x v="0"/>
    <n v="73148"/>
    <n v="2790466"/>
    <n v="51316"/>
    <s v="INCIDENTE"/>
    <s v="TOLIMA"/>
    <s v="CARMEN DE APICALA"/>
    <s v="BARRIO CENTRO CARMEN DE APICAL"/>
    <s v="REDEBAN"/>
    <s v="FO-25-1580243"/>
    <d v="2025-09-24T17:57:00"/>
    <d v="2025-09-26T15:26:00"/>
    <s v="NO"/>
    <s v="HARDWARE"/>
    <s v="ALERT IRRUPTION"/>
    <s v="ALERT IRRUPTION"/>
    <m/>
    <m/>
    <s v="CERRADO"/>
    <s v="26/09/2025 CAMBIO DE EQUIPO POR DAÑO SE REALIZA PRUEBAS OK SE ENTREGA SERVICIO OPERATIVO"/>
    <s v="VISITA_TÉCNICA"/>
    <s v="BA05Z142"/>
    <s v="TIPO II"/>
    <s v="TERRESTRE"/>
    <s v="HERNANDEZ NARANJO OSCAR EDUARDO"/>
    <n v="1"/>
    <n v="0"/>
    <n v="144967.87232000002"/>
    <n v="140395.6348884"/>
    <n v="144967.87232000002"/>
    <m/>
    <m/>
    <m/>
    <m/>
    <m/>
    <m/>
    <m/>
    <m/>
  </r>
  <r>
    <s v="VALLEDUPAR"/>
    <x v="5"/>
    <x v="6"/>
    <n v="20238"/>
    <n v="2790601"/>
    <n v="61358"/>
    <s v="INCIDENTE"/>
    <s v="CESAR"/>
    <s v="EL COPEY"/>
    <s v="BARRIO CENTRO EL COPEY 9"/>
    <s v="REDEBAN"/>
    <s v="FO-25-1580249"/>
    <d v="2025-09-24T17:43:00"/>
    <d v="2025-09-25T13:51:00"/>
    <s v="NO"/>
    <s v="SOFTWARE"/>
    <s v="SE REINICIA"/>
    <s v="AL REALIZAR CIERRE CARGA VERSION"/>
    <m/>
    <m/>
    <s v="CERRADO"/>
    <s v="25/09/2025 SE REALIZA CAMBIO DE DATAFONO, YA QUE SE REINICIABA CONSTANTEMENTE, DE IGUAL FORMA SE CAMBIA HUB POR DETERIORO Y LA LECTORA PORQUE TENIA EL CABLE PELADO, SE REALIZAN PRUEBAS DEJANDO EL SERVICIO FUNCIONAL AL 100 %"/>
    <s v="VISITA_TÉCNICA"/>
    <s v="HA00J541"/>
    <s v="TIPO II"/>
    <s v="TERRESTRE"/>
    <s v="MONTES DIAZ JOHN FRED"/>
    <n v="1"/>
    <n v="0"/>
    <n v="144967.87232000002"/>
    <n v="140395.6348884"/>
    <n v="144967.87232000002"/>
    <m/>
    <m/>
    <m/>
    <m/>
    <m/>
    <m/>
    <m/>
    <m/>
  </r>
  <r>
    <s v="MEDELLIN"/>
    <x v="3"/>
    <x v="3"/>
    <n v="5001"/>
    <n v="2790273"/>
    <n v="24256"/>
    <s v="INCIDENTE"/>
    <s v="ANTIOQUIA"/>
    <s v="MEDELLIN"/>
    <s v="AOMCARD MEDELLIN MIRAMAR"/>
    <s v="REDEBAN"/>
    <s v="FO-25-1580257"/>
    <d v="2025-09-24T17:29:00"/>
    <d v="2025-09-25T11:20:00"/>
    <s v="NO"/>
    <s v="HARDWARE"/>
    <s v="PINPAD"/>
    <s v="DAÑO POS"/>
    <m/>
    <m/>
    <s v="CERRADO"/>
    <s v="25/09/2025 SE CAMBIA PINPAD CON FALLAS EN EL LECTOR DE TARJETAS CHIP, SE DEJAN SERVICIOS FUNCIONANDO CORRECTAMENTE"/>
    <s v="VISITA_TÉCNICA"/>
    <s v="ABC9Z867"/>
    <s v="TIPO I"/>
    <s v="TERRESTRE"/>
    <s v="BARRIENTOS HERNANDEZ CRISTIAN HORACIO"/>
    <n v="1"/>
    <n v="0"/>
    <n v="65960.072302"/>
    <n v="75096.394270399993"/>
    <n v="65960.072302"/>
    <m/>
    <m/>
    <m/>
    <m/>
    <m/>
    <m/>
    <m/>
    <m/>
  </r>
  <r>
    <s v="VILLAVICENCIO"/>
    <x v="4"/>
    <x v="5"/>
    <n v="50001"/>
    <n v="2790425"/>
    <n v="64158"/>
    <s v="INCIDENTE"/>
    <s v="META"/>
    <s v="VILLAVICENCIO"/>
    <s v="BARRIO LA MADRIS ETAPA 5 VILLA"/>
    <s v="REDEBAN"/>
    <s v="FO-25-1579824"/>
    <d v="2025-09-24T17:14:00"/>
    <d v="2025-09-25T16:27:00"/>
    <s v="NO"/>
    <s v="HARDWARE"/>
    <s v="COMUNICACION"/>
    <s v="MENSAJE CABLE DE RED DESCONECTADO"/>
    <m/>
    <m/>
    <s v="CERRADO"/>
    <s v="25/09/2025 SE VISITA CB Y SE REALIZA CAMBIO DE CABLMAGIC BOX"/>
    <s v="VISITA_TÉCNICA"/>
    <s v="LA01Z143"/>
    <s v="TIPO I"/>
    <s v="TERRESTRE"/>
    <s v="GARZON RUIZ LUIS MIGUEL"/>
    <n v="1"/>
    <n v="0"/>
    <n v="65960.072302"/>
    <n v="75096.394270399993"/>
    <n v="65960.072302"/>
    <m/>
    <m/>
    <m/>
    <m/>
    <m/>
    <m/>
    <m/>
    <m/>
  </r>
  <r>
    <s v="VALLEDUPAR"/>
    <x v="5"/>
    <x v="6"/>
    <n v="44650"/>
    <n v="2790411"/>
    <n v="31484"/>
    <s v="INCIDENTE"/>
    <s v="LA GUAJIRA"/>
    <s v="SAN JUAN DEL CESAR"/>
    <s v="ARRIO CENTRO 6"/>
    <s v="REDEBAN"/>
    <s v="FO-25-1579803"/>
    <d v="2025-09-24T17:09:00"/>
    <d v="2025-09-26T13:46:00"/>
    <s v="NO"/>
    <s v="HARDWARE"/>
    <s v="COMUNICACION"/>
    <s v="CAMBIO DE IP"/>
    <m/>
    <m/>
    <s v="CERRADO"/>
    <s v="26/09/2025 BUENAS TARDES SE VISITA CB E INFORMAN QUE YA SE ARREGLÓ EL DATAFONO QUE ERA UNA FALLA DE INTERNET, NO SE INTERVIENEN EQUIPOS, USUARIO MUESTRA TIRILLA DEL DIA DE HOY MOSTRANDO QUE HA TRABAJADO CON NORMALIDAD"/>
    <s v="VISITA_TÉCNICA"/>
    <s v="1111D226"/>
    <s v="TIPO II"/>
    <s v="TERRESTRE"/>
    <s v="BENITEZ CARVAJAL ALVARO JAVIER"/>
    <n v="1"/>
    <n v="0"/>
    <n v="144967.87232000002"/>
    <n v="140395.6348884"/>
    <n v="144967.87232000002"/>
    <m/>
    <m/>
    <m/>
    <m/>
    <m/>
    <m/>
    <m/>
    <m/>
  </r>
  <r>
    <s v="MEDELLIN"/>
    <x v="3"/>
    <x v="3"/>
    <n v="5360"/>
    <n v="2789955"/>
    <n v="19571"/>
    <s v="INCIDENTE"/>
    <s v="ANTIOQUIA"/>
    <s v="ITAGUI"/>
    <s v="COMCARD ITAGUI TODOLINUX"/>
    <s v="REDEBAN"/>
    <s v="FO-25-1579760"/>
    <d v="2025-09-24T16:45:00"/>
    <d v="2025-09-25T16:19:00"/>
    <s v="NO"/>
    <s v="HARDWARE"/>
    <s v="LECTOR DE TARJETAS"/>
    <s v="DAÑO POS"/>
    <m/>
    <m/>
    <s v="CERRADO"/>
    <s v="25/09/2025 SE REALIZA EL CAMBIO DE DATÁFONO YA QUE NO LEE NINGUNA TARJETA, SE INTENTA RECONFIGURAR LECTURA Y NO FUNCIONA, SE CAMBIA POR FORMATO INVALDO, PRUEBAS OK"/>
    <s v="VISITA_TÉCNICA"/>
    <s v="AAAAD841"/>
    <s v="TIPO I"/>
    <s v="TERRESTRE"/>
    <s v="CARDONA MOLINA BROLIN STIVEN"/>
    <n v="1"/>
    <n v="0"/>
    <n v="65960.072302"/>
    <n v="75096.394270399993"/>
    <n v="65960.072302"/>
    <m/>
    <m/>
    <m/>
    <m/>
    <m/>
    <m/>
    <m/>
    <m/>
  </r>
  <r>
    <s v="APARTADO"/>
    <x v="3"/>
    <x v="3"/>
    <n v="5045"/>
    <n v="2789911"/>
    <n v="52863"/>
    <s v="INCIDENTE"/>
    <s v="ANTIOQUIA"/>
    <s v="APARTADO"/>
    <s v="DISTRICOL ANGELES DEC Y REG JB"/>
    <s v="REDEBAN"/>
    <s v="FO-25-1579646"/>
    <d v="2025-09-24T16:27:00"/>
    <d v="2025-09-25T11:16:00"/>
    <s v="NO"/>
    <s v="HARDWARE"/>
    <s v="LECTOR DE BARRAS"/>
    <s v="CABLE LECTORA AVERIADO"/>
    <m/>
    <m/>
    <s v="CERRADO"/>
    <s v="25/09/2025 LECTORA MALA EN EL CABLE. SE APAGA MUY DE SEGUIDO. SE INSTALA UNA LECTORA SYMBOL SE HACEN PRUEBAS DE LECTORA Y SE DEJA TODO CORRECTAMENTE O"/>
    <s v="VISITA_TÉCNICA"/>
    <s v="BA0IZ166"/>
    <s v="TIPO I"/>
    <s v="TERRESTRE"/>
    <s v="SALDARRIAGA MIRANDA SANTIAGO"/>
    <n v="1"/>
    <n v="0"/>
    <n v="65960.072302"/>
    <n v="75096.394270399993"/>
    <n v="65960.072302"/>
    <m/>
    <m/>
    <m/>
    <m/>
    <m/>
    <m/>
    <m/>
    <m/>
  </r>
  <r>
    <s v="NEIVA"/>
    <x v="4"/>
    <x v="5"/>
    <n v="41132"/>
    <n v="2789848"/>
    <n v="61198"/>
    <s v="INCIDENTE"/>
    <s v="HUILA"/>
    <s v="CAMPOALEGRE"/>
    <s v="BARRIO CENTRO CAMPOALEGRE 5"/>
    <s v="REDEBAN"/>
    <s v="FO-25-1579548"/>
    <d v="2025-09-24T16:10:00"/>
    <d v="2025-09-25T16:16:00"/>
    <s v="NO"/>
    <s v="HARDWARE"/>
    <s v="IMPRESION"/>
    <s v="NO AVANZA PAPEL"/>
    <m/>
    <m/>
    <s v="CERRADO"/>
    <s v="25/09/2025 SE LLEGA AL PUNTO , CLIENTE INDICA DATAFONO TRABAJANDO OK ."/>
    <s v="VISITA_TÉCNICA"/>
    <s v="9TZZZ261"/>
    <s v="TIPO II"/>
    <s v="TERRESTRE"/>
    <s v="ANDRADE HERNANDEZ JUAN CARLOS"/>
    <n v="1"/>
    <n v="0"/>
    <n v="144967.87232000002"/>
    <n v="140395.6348884"/>
    <n v="144967.87232000002"/>
    <m/>
    <m/>
    <m/>
    <m/>
    <m/>
    <m/>
    <m/>
    <m/>
  </r>
  <r>
    <s v="APARTADO"/>
    <x v="3"/>
    <x v="3"/>
    <n v="5045"/>
    <n v="2789624"/>
    <n v="70794"/>
    <s v="INCIDENTE"/>
    <s v="ANTIOQUIA"/>
    <s v="APARTADO"/>
    <s v="DISTRICOL DROGUERIA PORVENIR"/>
    <s v="REDEBAN"/>
    <s v="FO-25-1579435"/>
    <d v="2025-09-24T15:55:00"/>
    <d v="2025-09-25T10:05:00"/>
    <s v="NO"/>
    <s v="HARDWARE"/>
    <s v="LECTOR DE BARRAS"/>
    <s v="DAÑO POS"/>
    <m/>
    <m/>
    <s v="CERRADO"/>
    <s v="25/09/2025 SE REALIZA CAMBIO DE LECTORA DE BARRAS NO CAPTURA BARRAS"/>
    <s v="VISITA_TÉCNICA"/>
    <s v="A30IZ529"/>
    <s v="TIPO I"/>
    <s v="TERRESTRE"/>
    <s v="CASTRO HENAO DANIEL ESTEBAN"/>
    <n v="1"/>
    <n v="0"/>
    <n v="65960.072302"/>
    <n v="75096.394270399993"/>
    <n v="65960.072302"/>
    <m/>
    <m/>
    <m/>
    <m/>
    <m/>
    <m/>
    <m/>
    <m/>
  </r>
  <r>
    <s v="PASTO"/>
    <x v="2"/>
    <x v="2"/>
    <n v="52207"/>
    <n v="2789434"/>
    <n v="10977"/>
    <s v="INCIDENTE"/>
    <s v="NARIÑO"/>
    <s v="CONSACA"/>
    <s v="CONSACA - NARINO"/>
    <s v="REDEBAN"/>
    <s v="FO-25-1579216"/>
    <d v="2025-09-24T15:32:00"/>
    <d v="2025-09-25T13:20:00"/>
    <s v="NO"/>
    <s v="SOFTWARE"/>
    <s v="COMUNICACION"/>
    <s v="PARAMETROS DE CONFIGURACION EN POS"/>
    <m/>
    <m/>
    <s v="CERRADO"/>
    <s v="25/09/2025 SE REALIZA FORMATEO DE EQUIPO POR ERROR EN PARÁMETROS SE INSTALA VERSION SE CONFIGURA PARÁMETROS SE INICIALIZA SE REALIZA PRUEBAS DE CONEXIÓN Y FUNCIONAMIENTO EXITOSAS CB QUEDA OPERATIVO"/>
    <s v="VISITA_TÉCNICA"/>
    <s v="IZ5ZZ293"/>
    <s v="TIPO II"/>
    <s v="TERRESTRE"/>
    <s v="BRAVO MADROÑERO OSCAR ESTEBAN"/>
    <n v="1"/>
    <n v="0"/>
    <n v="144967.87232000002"/>
    <n v="140395.6348884"/>
    <n v="144967.87232000002"/>
    <m/>
    <m/>
    <m/>
    <m/>
    <m/>
    <m/>
    <m/>
    <m/>
  </r>
  <r>
    <s v="CALI"/>
    <x v="2"/>
    <x v="2"/>
    <n v="19698"/>
    <n v="2789423"/>
    <n v="79322"/>
    <s v="INCIDENTE"/>
    <s v="CAUCA"/>
    <s v="SANTANDER DE QUILICHAO"/>
    <s v="BARRIO EL CENTRO SANTANDER DE"/>
    <s v="REDEBAN"/>
    <s v="FO-25-1579227"/>
    <d v="2025-09-24T15:29:00"/>
    <d v="2025-09-25T13:15:00"/>
    <s v="NO"/>
    <s v="HARDWARE"/>
    <s v="LECTOR DE TARJETAS"/>
    <s v="MENSAJE RETIRE TARJETA"/>
    <m/>
    <m/>
    <s v="CERRADO"/>
    <s v="25/09/2025 SE RETIRA PLÁSTICO DE TARJETAS QUE OBSTRUIAN EL LECTOR DE CHIP DEL EQUIPO, CB BANCOLOMBIA PURO, PRUEBAS OK"/>
    <s v="VISITA_TÉCNICA"/>
    <s v="A4WZZ849"/>
    <s v="TIPO II"/>
    <s v="TERRESTRE"/>
    <s v="PAREDES CASTILLO DIEGO"/>
    <n v="1"/>
    <n v="0"/>
    <n v="144967.87232000002"/>
    <n v="140395.6348884"/>
    <n v="144967.87232000002"/>
    <m/>
    <m/>
    <m/>
    <m/>
    <m/>
    <m/>
    <m/>
    <m/>
  </r>
  <r>
    <s v="CUCUTA"/>
    <x v="1"/>
    <x v="1"/>
    <n v="54001"/>
    <n v="2789415"/>
    <n v="42241"/>
    <s v="INCIDENTE"/>
    <s v="NORTE DE SANTANDER"/>
    <s v="CUCUTA"/>
    <s v="BARRIO EL CENTRO CUCUTA 24"/>
    <s v="REDEBAN"/>
    <s v="FO-25-1579135"/>
    <d v="2025-09-24T15:27:00"/>
    <d v="2025-09-25T15:20:00"/>
    <s v="NO"/>
    <s v="HARDWARE"/>
    <s v="ALERT IRRUPTION"/>
    <s v="ALERT IRRUPTION"/>
    <m/>
    <m/>
    <s v="CERRADO"/>
    <s v="25/09/2025 SE REALIZA VISITA, SE ENCUENTRA DATAFONO EN DAÑO, SE REALIZA CAMBIO, SE INSTALA ÚLTIMA VERSIÓN, SE CREAN USUARIOS OK, SE REALIZAN PRUEBAS Y CIERRES OK"/>
    <s v="VISITA_TÉCNICA"/>
    <s v="BA00O249"/>
    <s v="TIPO I"/>
    <s v="TERRESTRE"/>
    <s v="PACHECO BUITRAGO JAVIER ALONSO"/>
    <n v="1"/>
    <n v="0"/>
    <n v="65960.072302"/>
    <n v="75096.394270399993"/>
    <n v="65960.072302"/>
    <m/>
    <m/>
    <m/>
    <m/>
    <m/>
    <m/>
    <m/>
    <m/>
  </r>
  <r>
    <s v="MEDELLIN"/>
    <x v="3"/>
    <x v="3"/>
    <n v="5088"/>
    <n v="2789137"/>
    <n v="75977"/>
    <s v="INCIDENTE"/>
    <s v="ANTIOQUIA"/>
    <s v="BELLO"/>
    <s v="PTM BELLO COPYPLUS BELLO"/>
    <s v="REDEBAN"/>
    <s v="FO-25-1579052"/>
    <d v="2025-09-24T15:06:00"/>
    <d v="2025-09-25T10:16:00"/>
    <s v="NO"/>
    <s v="SOFTWARE"/>
    <s v="ERROR DE TRANSACCIONES"/>
    <s v="RECHAZO GENERAL"/>
    <m/>
    <m/>
    <s v="CERRADO"/>
    <s v="25/09/2025 SE REALIZA MANTENIMIENTO DEL EQUIPO Y LIMPIEZA DEL EQUIPO SE REALIZA PRUEBAS EXITOSAS SERVICIO OPERATIVO YA LEE TARJETA"/>
    <s v="VISITA_TÉCNICA"/>
    <s v="FA09Z506"/>
    <s v="TIPO I"/>
    <s v="TERRESTRE"/>
    <s v="ZAPATA LOPEZ EDWARD ASDRUBAL"/>
    <n v="1"/>
    <n v="0"/>
    <n v="65960.072302"/>
    <n v="75096.394270399993"/>
    <n v="65960.072302"/>
    <m/>
    <m/>
    <m/>
    <m/>
    <m/>
    <m/>
    <m/>
    <m/>
  </r>
  <r>
    <s v="BOGOTA"/>
    <x v="0"/>
    <x v="0"/>
    <n v="25386"/>
    <n v="2788981"/>
    <n v="49511"/>
    <s v="INCIDENTE"/>
    <s v="CUNDINAMARCA"/>
    <s v="LA MESA"/>
    <s v="DISTRICOL LOXIAN TECHNOLOGY"/>
    <s v="REDEBAN"/>
    <s v="FO-25-1579058"/>
    <d v="2025-09-24T14:52:00"/>
    <d v="2025-09-25T16:06:00"/>
    <s v="NO"/>
    <s v="HARDWARE"/>
    <s v="COMUNICACION"/>
    <s v="DAÑO POS"/>
    <m/>
    <m/>
    <s v="CERRADO"/>
    <s v="25/09/2025 SE REALIZA VISITA DE CAMPO ENCONTRADO QUE EQUIPO SE REINICIA CONSTANTEMENTE Y EL OTRO POS PRESENTA LENTITUD, POR LO ANTERIOR SE GENERA CAMBIO DE EQUIPO, PIMPAD Y HUB._x000a__x000a_ POS DE PLACA 1106219 Y TERMINAL SV00A221 SE REALIZA FORMATEO Y REINSTALACION DE S.O Y VERSIÓN, PRUEBAS CUPO Y USUARIO OK."/>
    <s v="VISITA_TÉCNICA"/>
    <s v="AD00Q089"/>
    <s v="TIPO II"/>
    <s v="TERRESTRE"/>
    <s v="LOZADA ROJAS CHRISTIAN ANDRES"/>
    <n v="1"/>
    <n v="0"/>
    <n v="144967.87232000002"/>
    <n v="140395.6348884"/>
    <n v="144967.87232000002"/>
    <m/>
    <m/>
    <m/>
    <m/>
    <m/>
    <m/>
    <m/>
    <m/>
  </r>
  <r>
    <s v="BARRANQUILLA"/>
    <x v="5"/>
    <x v="6"/>
    <n v="8078"/>
    <n v="2788691"/>
    <n v="62375"/>
    <s v="INCIDENTE"/>
    <s v="ATLANTICO"/>
    <s v="BARANOA"/>
    <s v="BARRIO BARANOA BARANOA 3"/>
    <s v="REDEBAN"/>
    <s v="FO-25-1579068"/>
    <d v="2025-09-24T14:32:00"/>
    <d v="2025-09-25T10:41:00"/>
    <s v="NO"/>
    <s v="HARDWARE"/>
    <s v="PINPAD"/>
    <s v="DAÑO POS"/>
    <m/>
    <m/>
    <s v="CERRADO"/>
    <s v="25/09/2025 SE REALIZA VISITA TÉCNICA, SE CAMBIA EL DATAFONO Y LA PIN PAD, SE REALIZAN PRUEBAS EXITOSAS, EQUIPO FUNCIONA CORRECTAMENTE, CB QUEDA OPERATIVO."/>
    <s v="VISITA_TÉCNICA"/>
    <s v="HA00M871"/>
    <s v="TIPO II"/>
    <s v="TERRESTRE"/>
    <s v="DE AGUAS MUÑOZ DAVID JOSE"/>
    <n v="1"/>
    <n v="0"/>
    <n v="144967.87232000002"/>
    <n v="140395.6348884"/>
    <n v="144967.87232000002"/>
    <m/>
    <m/>
    <m/>
    <m/>
    <m/>
    <m/>
    <m/>
    <m/>
  </r>
  <r>
    <s v="CALI"/>
    <x v="2"/>
    <x v="2"/>
    <n v="76520"/>
    <n v="2788673"/>
    <n v="55149"/>
    <s v="INCIDENTE"/>
    <s v="VALLE DEL CAUCA"/>
    <s v="PALMIRA"/>
    <s v="BARRIO COLOMBIA PALMIRA"/>
    <s v="REDEBAN"/>
    <s v="FO-25-1578708"/>
    <d v="2025-09-24T14:25:00"/>
    <d v="2025-09-25T12:25:00"/>
    <s v="NO"/>
    <s v="HARDWARE"/>
    <s v="ALERT IRRUPTION"/>
    <s v="ALERT IRRUPTION"/>
    <m/>
    <m/>
    <s v="CERRADO"/>
    <s v="25/09/2025 EN LA VISITA TÉCNICA SE REALIZÓ EL CAMBIO DE DATÁFONO CON SU RESPECTIVA FUENTE DE PODER Y CABLE MAGIC BOX TETRA DESK 3500,YA QUE SE ENCONTRÓ CON (ALERT IRRUPTION) DEBIDO A UNA DESCARGA ELÉCTRICA QUE HUBO EN EL SITIO,SE INSTALA EL SISTEMA OPERATIVO Y VERSIÓN 9.90,SE REALIZÓ LA CONFIGURACIÓN E INICIALIZACIÓN OK, SE CREARON LOS USUARIOS Y SE REALIZARON LAS PRUEBAS DEJANDO EL SERVICIO OPERANDO SIN FALLAS Y SIN NOVEDAD."/>
    <s v="VISITA_TÉCNICA"/>
    <s v="9BDZZ653"/>
    <s v="TIPO I"/>
    <s v="TERRESTRE"/>
    <s v="SANCHEZ URREGO ROBINSON DAVID"/>
    <n v="1"/>
    <n v="0"/>
    <n v="65960.072302"/>
    <n v="75096.394270399993"/>
    <n v="65960.072302"/>
    <m/>
    <m/>
    <m/>
    <m/>
    <m/>
    <m/>
    <m/>
    <m/>
  </r>
  <r>
    <s v="MEDELLIN"/>
    <x v="3"/>
    <x v="3"/>
    <n v="5615"/>
    <n v="2788589"/>
    <n v="24951"/>
    <s v="INCIDENTE"/>
    <s v="ANTIOQUIA"/>
    <s v="RIONEGRO"/>
    <s v="BARRIO LA GALERIA RIONEGRO"/>
    <s v="REDEBAN"/>
    <s v="FO-25-1578739"/>
    <d v="2025-09-24T14:23:00"/>
    <d v="2025-09-25T13:11:00"/>
    <s v="NO"/>
    <s v="SOFTWARE"/>
    <s v="COMUNICACION"/>
    <s v="VERIFIQUE PARAMETROS"/>
    <m/>
    <m/>
    <s v="CERRADO"/>
    <s v="25/09/2025 SE REALIZA VISITA TÉCNICA EN RESPUESTA AL INCIDENTE REPORTADO CON EL DATÁFONO DEL CORRESPONSAL BANCOLOMBIA. EL USUARIO CONFIRMA SU IDENTIFICACIÓN Y MANIFIESTA QUE EL EQUIPO NO PERMITE REALIZAR NINGUNA TRANSACCIÓN. AL VALIDAR EL ESTADO DEL DISPOSITIVO, SE DETECTA QUE SE ENCUENTRA DESCONFIGURADO. SE PROCEDE A REALIZAR LA RECONFIGURACIÓN APLICANDO LOS PARÁMETROS CORRECTOS. FINALIZADA LA INTERVENCIÓN, EL DATÁFONO QUEDA OPERATIVO Y FUNCIONAL PARA TODAS LAS TRANSACCIONES."/>
    <s v="VISITA_TÉCNICA"/>
    <s v="ABYZZ877"/>
    <s v="TIPO II"/>
    <s v="TERRESTRE"/>
    <s v="MARTINEZ TOVAR OSCAR DAVID"/>
    <n v="1"/>
    <n v="0"/>
    <n v="144967.87232000002"/>
    <n v="140395.6348884"/>
    <n v="144967.87232000002"/>
    <m/>
    <m/>
    <m/>
    <m/>
    <m/>
    <m/>
    <m/>
    <m/>
  </r>
  <r>
    <s v="BOGOTA"/>
    <x v="0"/>
    <x v="0"/>
    <n v="11001"/>
    <n v="2788381"/>
    <n v="47442"/>
    <s v="INCIDENTE"/>
    <s v="CUNDINAMARCA"/>
    <s v="BOGOTA"/>
    <s v="MULTIPAGAS SAN MARTIN"/>
    <s v="REDEBAN"/>
    <s v="FO-25-1578750"/>
    <d v="2025-09-24T13:47:00"/>
    <d v="2025-09-25T12:13:00"/>
    <s v="NO"/>
    <s v="HARDWARE"/>
    <s v="NO ENCIENDE"/>
    <s v="DAÑO POS"/>
    <m/>
    <m/>
    <s v="CERRADO"/>
    <s v="25/09/2025 SE REALIZA VISITA A CB PARA ATENDER INCIDENTE SE REALIZA CAMBIO DE DATAFONO POR FALLA EN PUERTO DE CARGA ,SE CAMBIA PINPAD POR COMPATIBILIDAD,SE REALIZAN PRUEBAS OK"/>
    <s v="VISITA_TÉCNICA"/>
    <s v="AD00F527"/>
    <s v="TIPO I"/>
    <s v="TERRESTRE"/>
    <s v="GALINDO ROJAS LUIS FELIPE"/>
    <n v="1"/>
    <n v="0"/>
    <n v="65960.072302"/>
    <n v="75096.394270399993"/>
    <n v="65960.072302"/>
    <m/>
    <m/>
    <m/>
    <m/>
    <m/>
    <m/>
    <m/>
    <m/>
  </r>
  <r>
    <s v="MEDELLIN"/>
    <x v="3"/>
    <x v="3"/>
    <n v="5736"/>
    <n v="2788378"/>
    <n v="64924"/>
    <s v="INCIDENTE"/>
    <s v="ANTIOQUIA"/>
    <s v="SEGOVIA"/>
    <s v="DISTRICOL DISTRILIBORIO"/>
    <s v="REDEBAN"/>
    <s v="FO-25-1578757"/>
    <d v="2025-09-24T13:45:00"/>
    <d v="2025-09-26T09:50:00"/>
    <s v="NO"/>
    <s v="HARDWARE"/>
    <s v="NO ENCIENDE"/>
    <s v="DAÑO POS"/>
    <m/>
    <m/>
    <s v="CERRADO"/>
    <s v="26/09/2025 SE CAMBIA DATÁFONO POR EN ENCENDIDO"/>
    <s v="VISITA_TÉCNICA"/>
    <s v="V1OZZ600"/>
    <s v="TIPO IV"/>
    <s v="TERRESTRE"/>
    <s v="DIAZ ZABALA FRANCIS DUBAN"/>
    <n v="1"/>
    <n v="0"/>
    <n v="479588.87655000004"/>
    <n v="196536.5258152"/>
    <n v="479588.87655000004"/>
    <m/>
    <m/>
    <m/>
    <m/>
    <m/>
    <m/>
    <m/>
    <m/>
  </r>
  <r>
    <s v="MEDELLIN"/>
    <x v="3"/>
    <x v="3"/>
    <n v="5001"/>
    <n v="2788269"/>
    <n v="32362"/>
    <s v="INCIDENTE"/>
    <s v="ANTIOQUIA"/>
    <s v="MEDELLIN"/>
    <s v="BARRIO LA 33 MEDELLIN 2"/>
    <s v="REDEBAN"/>
    <s v="FO-25-1578140"/>
    <d v="2025-09-24T13:38:00"/>
    <d v="2025-09-25T10:02:00"/>
    <s v="NO"/>
    <s v="HARDWARE"/>
    <s v="CABLEADO"/>
    <s v="DAÑO POS"/>
    <m/>
    <m/>
    <s v="CERRADO"/>
    <s v="25/09/2025 SE VALIDA QUE EL CABLEADO ESTÉ BIEN YA QUE HABÍAN CONEXIONES FLOJAS."/>
    <s v="VISITA_TÉCNICA"/>
    <s v="1A00N032"/>
    <s v="TIPO I"/>
    <s v="TERRESTRE"/>
    <s v="MARIN PIEDRAHITA JIMMY ALEXIS"/>
    <n v="1"/>
    <n v="0"/>
    <n v="65960.072302"/>
    <n v="75096.394270399993"/>
    <n v="65960.072302"/>
    <m/>
    <m/>
    <m/>
    <m/>
    <m/>
    <m/>
    <m/>
    <m/>
  </r>
  <r>
    <s v="BOGOTA"/>
    <x v="0"/>
    <x v="0"/>
    <n v="11001"/>
    <n v="2788208"/>
    <n v="13192"/>
    <s v="INCIDENTE"/>
    <s v="CUNDINAMARCA"/>
    <s v="BOGOTA"/>
    <s v="CENTRO COMERCIAL PORTAL 80"/>
    <s v="REDEBAN"/>
    <s v="FO-25-1578150"/>
    <d v="2025-09-24T12:56:00"/>
    <d v="2025-09-25T12:19:00"/>
    <s v="NO"/>
    <s v="HARDWARE"/>
    <s v="LECTOR DE BARRAS"/>
    <s v="CABLE LECTORA AVERIADO"/>
    <m/>
    <m/>
    <s v="CERRADO"/>
    <s v="25/09/2025 SE VISITA COMERCIO CB BANCOLOMBIA ROBUSTO, SE CAMBIA LECTOR DE BARRAS POR QUE TIENE EL CABLE USB DETERIORADO, SE DEJA EL NUEVO OK, SE REALIZAN PRUEBAS OK."/>
    <s v="VISITA_TÉCNICA"/>
    <s v="JAATZ095"/>
    <s v="TIPO I"/>
    <s v="TERRESTRE"/>
    <s v="VEGA MANRIQUE JONATAN MAURICIO"/>
    <n v="1"/>
    <n v="0"/>
    <n v="65960.072302"/>
    <n v="75096.394270399993"/>
    <n v="65960.072302"/>
    <m/>
    <m/>
    <m/>
    <m/>
    <m/>
    <m/>
    <m/>
    <m/>
  </r>
  <r>
    <s v="BOGOTA"/>
    <x v="0"/>
    <x v="0"/>
    <n v="11001"/>
    <n v="2788108"/>
    <n v="13192"/>
    <s v="INCIDENTE"/>
    <s v="CUNDINAMARCA"/>
    <s v="BOGOTA"/>
    <s v="CENTRO COMERCIAL PORTAL 80"/>
    <s v="REDEBAN"/>
    <s v="FO-25-1578171"/>
    <d v="2025-09-24T12:40:00"/>
    <d v="2025-09-25T12:17:00"/>
    <s v="NO"/>
    <s v="HARDWARE"/>
    <s v="LECTOR DE BARRAS"/>
    <s v="CABLE LECTORA AVERIADO"/>
    <m/>
    <m/>
    <s v="CERRADO"/>
    <s v="25/09/2025 SE VISITA COMERCIO CB BANCOLOMBIA ROBUSTO, SE CAMBIA LECTOR DE BARRAS POR QUE TIENE EL CABLE USB DETERIORADO, SE DEJA EL NUEVO OK, SE REALIZAN PRUEBAS OK."/>
    <s v="VISITA_TÉCNICA"/>
    <s v="ABC0Q559"/>
    <s v="TIPO I"/>
    <s v="TERRESTRE"/>
    <s v="VEGA MANRIQUE JONATAN MAURICIO"/>
    <n v="1"/>
    <n v="0"/>
    <n v="65960.072302"/>
    <n v="75096.394270399993"/>
    <n v="65960.072302"/>
    <m/>
    <m/>
    <m/>
    <m/>
    <m/>
    <m/>
    <m/>
    <m/>
  </r>
  <r>
    <s v="MEDELLIN"/>
    <x v="3"/>
    <x v="3"/>
    <n v="5686"/>
    <n v="2787963"/>
    <n v="61159"/>
    <s v="INCIDENTE"/>
    <s v="ANTIOQUIA"/>
    <s v="SANTA ROSA DE OSOS"/>
    <s v="DISTRICOL LOS RESULTADOS"/>
    <s v="REDEBAN"/>
    <s v="FO-25-1577113"/>
    <d v="2025-09-24T12:24:00"/>
    <d v="2025-09-25T13:06:00"/>
    <s v="NO"/>
    <s v="HARDWARE"/>
    <s v="LECTOR DE BARRAS"/>
    <s v="FORMATO INVALIDO LECTOR DAÑADO"/>
    <m/>
    <m/>
    <s v="CERRADO"/>
    <s v="25/09/2025 SE REALIZA CAMBIO DE LECTORA YA QUE EN ALGUNAS OCASIONES NO LEE."/>
    <s v="VISITA_TÉCNICA"/>
    <s v="9TZZZ071"/>
    <s v="TIPO II"/>
    <s v="TERRESTRE"/>
    <s v="RAMIREZ TABARES JUAN DIEGO"/>
    <n v="1"/>
    <n v="0"/>
    <n v="144967.87232000002"/>
    <n v="140395.6348884"/>
    <n v="144967.87232000002"/>
    <m/>
    <m/>
    <m/>
    <m/>
    <m/>
    <m/>
    <m/>
    <m/>
  </r>
  <r>
    <s v="MEDELLIN"/>
    <x v="3"/>
    <x v="3"/>
    <n v="5001"/>
    <n v="2787901"/>
    <n v="79925"/>
    <s v="INCIDENTE"/>
    <s v="ANTIOQUIA"/>
    <s v="MEDELLIN"/>
    <s v="DISTRICOL PALACIO DE LA LENCER"/>
    <s v="REDEBAN"/>
    <s v="FO-25-1576916"/>
    <d v="2025-09-24T11:59:00"/>
    <d v="2025-09-24T13:52:00"/>
    <s v="NO"/>
    <s v="HARDWARE"/>
    <s v="IMPRESION"/>
    <s v="NO AVANZA PAPEL"/>
    <m/>
    <m/>
    <s v="CERRADO"/>
    <s v="24/09/2025 SE ENCONTRÓ QUE NO AVANZABA PAPEL SE DESCONECTO BATERÍA Y FUENTE Y YA IMPRIME NORMALMENTE PRUEBAS OK NO TELECARGA"/>
    <s v="VISITA_TÉCNICA"/>
    <s v="SAUZZ940"/>
    <s v="TIPO I"/>
    <s v="TERRESTRE"/>
    <s v="PAREJA ECHAVARRIA JHON DAVID"/>
    <n v="1"/>
    <n v="0"/>
    <n v="65960.072302"/>
    <n v="75096.394270399993"/>
    <n v="65960.072302"/>
    <m/>
    <m/>
    <m/>
    <m/>
    <m/>
    <m/>
    <m/>
    <m/>
  </r>
  <r>
    <s v="CARTAGENA"/>
    <x v="5"/>
    <x v="6"/>
    <n v="13001"/>
    <n v="2787583"/>
    <n v="34556"/>
    <s v="INCIDENTE"/>
    <s v="BOLIVAR"/>
    <s v="CARTAGENA"/>
    <s v="BARRIO CENTRO CARTAGENA 1"/>
    <s v="REDEBAN"/>
    <s v="FO-25-1576924"/>
    <d v="2025-09-24T11:46:00"/>
    <d v="2025-09-24T15:36:00"/>
    <s v="NO"/>
    <s v="HARDWARE"/>
    <s v="ALERT IRRUPTION"/>
    <s v="ALERT IRRUPTION"/>
    <m/>
    <m/>
    <s v="CERRADO"/>
    <s v="24/09/2025 SE LLAMA AL CLIENTE SEÑORA LEÍDA CEL 3215221666 INFORMA QUE EL DATAFONO LO TIENE EN UNA DIRECCIÓN DIFERENTE QUE ESTÁ EN PROCESO DE TRASLADO SE LE INFORMA  QUE ASÍ NO SE PUEDE ATENDER QUE CUANDO HAGA EL TRASLADO HAY SI SE LE HACE EL CAMBIO DE EQUIPO"/>
    <s v="SOPORTE_TELEFÓNICO"/>
    <s v="0"/>
    <s v="TIPO I"/>
    <s v="TERRESTRE"/>
    <s v="CANEDO HERRERA ALEXANDER"/>
    <n v="0"/>
    <n v="0"/>
    <n v="41241.0800752"/>
    <n v="0"/>
    <n v="41241.0800752"/>
    <m/>
    <m/>
    <m/>
    <m/>
    <m/>
    <m/>
    <m/>
    <m/>
  </r>
  <r>
    <s v="CALI"/>
    <x v="2"/>
    <x v="2"/>
    <n v="76001"/>
    <n v="2787486"/>
    <n v="72176"/>
    <s v="INCIDENTE"/>
    <s v="VALLE DEL CAUCA"/>
    <s v="CALI"/>
    <s v="VALLE DEL CAUCA CALI"/>
    <s v="REDEBAN"/>
    <s v="FO-25-1576774"/>
    <d v="2025-09-24T11:34:00"/>
    <d v="2025-09-24T15:41:00"/>
    <s v="NO"/>
    <s v="HARDWARE"/>
    <s v="IMPRESION"/>
    <s v="NO AVANZA PAPEL"/>
    <m/>
    <m/>
    <s v="CERRADO"/>
    <s v="24/09/2025 SE CAMBIA DATÁFONO YA QUE EL DEL CLIENTE NO AVANZA PAPEL"/>
    <s v="VISITA_TÉCNICA"/>
    <s v="NN00N645"/>
    <s v="TIPO I"/>
    <s v="TERRESTRE"/>
    <s v="CUERO RUIZ JHONNY"/>
    <n v="1"/>
    <n v="0"/>
    <n v="65960.072302"/>
    <n v="75096.394270399993"/>
    <n v="65960.072302"/>
    <m/>
    <m/>
    <m/>
    <m/>
    <m/>
    <m/>
    <m/>
    <m/>
  </r>
  <r>
    <s v="MEDELLIN"/>
    <x v="3"/>
    <x v="3"/>
    <n v="5001"/>
    <n v="2787529"/>
    <n v="40107"/>
    <s v="INCIDENTE"/>
    <s v="ANTIOQUIA"/>
    <s v="MEDELLIN"/>
    <s v="PTM MED LA MARAVILLA 83"/>
    <s v="REDEBAN"/>
    <s v="FO-25-1576700"/>
    <d v="2025-09-24T11:29:00"/>
    <d v="2025-09-24T15:38:00"/>
    <s v="NO"/>
    <s v="HARDWARE"/>
    <s v="IMPRESION"/>
    <s v="NO IMPRIME UNO O VARIOS CARACTERES"/>
    <m/>
    <m/>
    <s v="CERRADO"/>
    <s v="24/09/2025 SE REALIZA CAMBIO DE EQUIPO POR MALA IMPRESIÓN, TECLAS QUE NO FUNCIONAN Y LECTURA DE TARJETA"/>
    <s v="VISITA_TÉCNICA"/>
    <s v="GZ0GZ349"/>
    <s v="TIPO I"/>
    <s v="TERRESTRE"/>
    <s v="CARDONA MOLINA BROLIN STIVEN"/>
    <n v="1"/>
    <n v="0"/>
    <n v="65960.072302"/>
    <n v="75096.394270399993"/>
    <n v="65960.072302"/>
    <m/>
    <m/>
    <m/>
    <m/>
    <m/>
    <m/>
    <m/>
    <m/>
  </r>
  <r>
    <s v="MEDELLIN"/>
    <x v="3"/>
    <x v="3"/>
    <n v="5001"/>
    <n v="2787461"/>
    <n v="16357"/>
    <s v="INCIDENTE"/>
    <s v="ANTIOQUIA"/>
    <s v="MEDELLIN"/>
    <s v="PAGAFACIL  ALMACENTRO"/>
    <s v="REDEBAN"/>
    <s v="FO-25-1576704"/>
    <d v="2025-09-24T11:25:00"/>
    <d v="2025-09-24T15:44:00"/>
    <s v="NO"/>
    <s v="HARDWARE"/>
    <s v="PINPAD"/>
    <s v="DAÑO POS"/>
    <m/>
    <m/>
    <s v="CERRADO"/>
    <s v="24/09/2025 CAMBIO PIN_PAD POR DAÑO NO LEE TARJETAS PRUEBA OK NO TELECARGA"/>
    <s v="VISITA_TÉCNICA"/>
    <s v="JCZZZ328"/>
    <s v="TIPO I"/>
    <s v="TERRESTRE"/>
    <s v="PAREJA ECHAVARRIA JHON DAVID"/>
    <n v="1"/>
    <n v="0"/>
    <n v="65960.072302"/>
    <n v="75096.394270399993"/>
    <n v="65960.072302"/>
    <m/>
    <m/>
    <m/>
    <m/>
    <m/>
    <m/>
    <m/>
    <m/>
  </r>
  <r>
    <s v="VALLEDUPAR"/>
    <x v="5"/>
    <x v="6"/>
    <n v="20001"/>
    <n v="2787276"/>
    <n v="61189"/>
    <s v="INCIDENTE"/>
    <s v="CESAR"/>
    <s v="VALLEDUPAR"/>
    <s v="BARRIO CENTRAL DE ABASTOS VALL"/>
    <s v="REDEBAN"/>
    <s v="FO-25-1576715"/>
    <d v="2025-09-24T11:17:00"/>
    <d v="2025-09-24T16:52:00"/>
    <s v="NO"/>
    <s v="SOFTWARE"/>
    <s v="ACTUALIZACION"/>
    <s v="VERSION CARGA SO VR"/>
    <m/>
    <m/>
    <s v="CERRADO"/>
    <s v="24/09/2025 SE REALIZA VISITA TECNICA, EQUIPO SE ENCUENTRA  PRESENTANDO FALLAS EN EL SISTEMA OPERÁTIVO,SE REALIZAN BORRADO DE APLICATIVO SE INSTALA VERSION 10.3 PRUEBAS OK AL 100%"/>
    <s v="VISITA_TÉCNICA"/>
    <s v="9TZZZ203"/>
    <s v="TIPO I"/>
    <s v="TERRESTRE"/>
    <s v="MAESTRE MENGUAL EDGAR ENRIQUE"/>
    <n v="1"/>
    <n v="0"/>
    <n v="65960.072302"/>
    <n v="75096.394270399993"/>
    <n v="65960.072302"/>
    <m/>
    <m/>
    <m/>
    <m/>
    <m/>
    <m/>
    <m/>
    <m/>
  </r>
  <r>
    <s v="MEDELLIN"/>
    <x v="3"/>
    <x v="3"/>
    <n v="5091"/>
    <n v="2787204"/>
    <n v="25797"/>
    <s v="INCIDENTE"/>
    <s v="ANTIOQUIA"/>
    <s v="BETANIA"/>
    <s v="BARRIO BETANIA CENTRO"/>
    <s v="REDEBAN"/>
    <s v="FO-25-1576505"/>
    <d v="2025-09-24T10:58:00"/>
    <d v="2025-09-25T13:01:00"/>
    <s v="NO"/>
    <s v="SOFTWARE"/>
    <s v="LECTOR DE BARRAS"/>
    <s v="LECTOR DESCONFIGURADO"/>
    <m/>
    <m/>
    <s v="CERRADO"/>
    <s v="25/09/2025 SE REALIZÓ REPROGRAMACIÓN DEL LECTOR"/>
    <s v="VISITA_TÉCNICA"/>
    <s v="A00YZ192"/>
    <s v="TIPO III"/>
    <s v="TERRESTRE"/>
    <s v="CASTAÑEDA PALACIO CARLOS FELIPE"/>
    <n v="1"/>
    <n v="0"/>
    <n v="275728.78077800001"/>
    <n v="196536.5258152"/>
    <n v="275728.78077800001"/>
    <m/>
    <m/>
    <m/>
    <m/>
    <m/>
    <m/>
    <m/>
    <m/>
  </r>
  <r>
    <s v="CALI"/>
    <x v="2"/>
    <x v="2"/>
    <n v="76306"/>
    <n v="2780503"/>
    <n v="63571"/>
    <s v="INCIDENTE"/>
    <s v="VALLE DEL CAUCA"/>
    <s v="GINEBRA"/>
    <s v="BARRIO COSTA RICA GINEBRA 2"/>
    <s v="REDEBAN"/>
    <s v="FO-25-1571135"/>
    <d v="2025-09-23T10:40:00"/>
    <d v="2025-09-24T10:49:00"/>
    <s v="NO"/>
    <s v="HARDWARE"/>
    <s v="LECTOR DE BARRAS"/>
    <s v="FORMATO INVALIDO LECTOR DAÑADO"/>
    <m/>
    <m/>
    <s v="CERRADO"/>
    <s v="24/09/2025 EN LA VISITA TÉCNICA LA CLIENTE NO ACEPTA EL SERVICIO YA QUE ELLA NO LE GUSTA EL LECTOR QUE SE TENÍA EN EL INVENTARIO PARA REALIZAR EL CAMBIO."/>
    <s v="VISITA_TÉCNICA"/>
    <s v="NO HUBO INTERVENCIÓN "/>
    <s v="TIPO II"/>
    <s v="TERRESTRE"/>
    <s v="SANCHEZ URREGO ROBINSON DAVID"/>
    <n v="1"/>
    <n v="0"/>
    <n v="144967.87232000002"/>
    <n v="140395.6348884"/>
    <n v="144967.87232000002"/>
    <m/>
    <m/>
    <m/>
    <m/>
    <m/>
    <m/>
    <m/>
    <m/>
  </r>
  <r>
    <s v="BOGOTA"/>
    <x v="0"/>
    <x v="0"/>
    <n v="25290"/>
    <n v="2786927"/>
    <n v="27783"/>
    <s v="INCIDENTE"/>
    <s v="CUNDINAMARCA"/>
    <s v="FUSAGASUGA"/>
    <s v="DISTRICOL COMUNICACIONES JESAU"/>
    <s v="REDEBAN"/>
    <s v="FO-25-1576239"/>
    <d v="2025-09-24T10:36:00"/>
    <d v="2025-09-25T11:10:00"/>
    <s v="NO"/>
    <s v="SOFTWARE"/>
    <s v="SE REINICIA"/>
    <s v="AL REALIZAR CIERRE CARGA VERSION"/>
    <m/>
    <m/>
    <s v="CERRADO"/>
    <s v="25/09/2025 SE REALIZA CAMBIO DE HUB Y CABLE MAGIC BOX ( CABLE ENTORCHADO)  PRUEBAS OK"/>
    <s v="VISITA_TÉCNICA"/>
    <s v="99WZZ012"/>
    <s v="TIPO II"/>
    <s v="TERRESTRE"/>
    <s v="ORTIZ MARTINEZ STIVEN"/>
    <n v="1"/>
    <n v="0"/>
    <n v="144967.87232000002"/>
    <n v="140395.6348884"/>
    <n v="144967.87232000002"/>
    <m/>
    <m/>
    <m/>
    <m/>
    <m/>
    <m/>
    <m/>
    <m/>
  </r>
  <r>
    <s v="BUCARAMANGA"/>
    <x v="1"/>
    <x v="1"/>
    <n v="68547"/>
    <n v="2786816"/>
    <n v="45570"/>
    <s v="INCIDENTE"/>
    <s v="SANTANDER"/>
    <s v="PIEDECUESTA"/>
    <s v="DISTRICOL MULTISERVICIOS LA RI"/>
    <s v="REDEBAN"/>
    <s v="FO-25-1576166"/>
    <d v="2025-09-24T10:18:00"/>
    <d v="2025-09-24T15:48:00"/>
    <s v="NO"/>
    <s v="SOFTWARE"/>
    <s v="COMUNICACION"/>
    <s v="VERIFIQUE PARAMETROS"/>
    <m/>
    <m/>
    <s v="CERRADO"/>
    <s v="24/09/2025 SE REALIZA CONFIGURACIÓN DE PARÁMETROS DE DIAL A ETHERNET, PRUEBAS Y LIMPIEZA DE EQUIPOS OK."/>
    <s v="VISITA_TÉCNICA"/>
    <s v="AD000773"/>
    <s v="TIPO II"/>
    <s v="TERRESTRE"/>
    <s v="MARTINEZ FLOREZ DONIS ALBERTO"/>
    <n v="1"/>
    <n v="0"/>
    <n v="144967.87232000002"/>
    <n v="140395.6348884"/>
    <n v="144967.87232000002"/>
    <m/>
    <m/>
    <m/>
    <m/>
    <m/>
    <m/>
    <m/>
    <m/>
  </r>
  <r>
    <s v="NEIVA"/>
    <x v="4"/>
    <x v="5"/>
    <n v="41020"/>
    <n v="2786747"/>
    <n v="65228"/>
    <s v="INCIDENTE"/>
    <s v="HUILA"/>
    <s v="ALGECIRAS"/>
    <s v="BARRIO INSPECCION LA ARCADIA A"/>
    <s v="REDEBAN"/>
    <s v="FO-25-1576173"/>
    <d v="2025-09-24T10:17:00"/>
    <d v="2025-09-26T11:39:00"/>
    <s v="NO"/>
    <s v="HARDWARE"/>
    <s v="COMUNICACION"/>
    <s v="MENSAJE CABLE DE RED DESCONECTADO"/>
    <m/>
    <m/>
    <s v="CERRADO"/>
    <s v="26/09/2025 SE ATIENDE VISITA DESDE ALGECIRAS, SE CAMBIA EQUIPO YA QUE ESTE PRESENTA DAÑO EN EL PUERTO DE INTERNET Y NO COMUNICÁ . SE DEJA EQUIPO CON VR10.3, PPRUEBAS CB OK, CB OPERATIVO"/>
    <s v="VISITA_TÉCNICA"/>
    <s v="2A008767"/>
    <s v="TIPO II"/>
    <s v="TERRESTRE"/>
    <s v="DEVIA REINOSO JUAN CARLOS"/>
    <n v="1"/>
    <n v="0"/>
    <n v="144967.87232000002"/>
    <n v="140395.6348884"/>
    <n v="144967.87232000002"/>
    <m/>
    <m/>
    <m/>
    <m/>
    <m/>
    <m/>
    <m/>
    <m/>
  </r>
  <r>
    <s v="NEIVA"/>
    <x v="4"/>
    <x v="5"/>
    <n v="41298"/>
    <n v="2786370"/>
    <n v="76135"/>
    <s v="INCIDENTE"/>
    <s v="HUILA"/>
    <s v="GARZON"/>
    <s v="BARRIO NAZARETH GARZON 3"/>
    <s v="REDEBAN"/>
    <s v="FO-25-1575950"/>
    <d v="2025-09-24T09:59:00"/>
    <d v="2025-09-25T17:20:00"/>
    <s v="NO"/>
    <s v="HARDWARE"/>
    <s v="TECLADO"/>
    <s v="DAÑO POS"/>
    <m/>
    <m/>
    <s v="CERRADO"/>
    <s v="25/09/2025 SE REALIZA VISITA AL PUNTO,SE CAMBIA EQUIPO YA QUE ESTE PRESENTA DAÑO EN EL TECLADO SE ENCUENTRA BORROSO . SE DEJA EQUIPO CON VR 9.90 PRUEBAS CB OK, CB OPERATIVO"/>
    <s v="VISITA_TÉCNICA"/>
    <s v="SXOGZ286"/>
    <s v="TIPO III"/>
    <s v="TERRESTRE"/>
    <s v="DEVIA REINOSO JUAN CARLOS"/>
    <n v="1"/>
    <n v="0"/>
    <n v="275728.78077800001"/>
    <n v="196536.5258152"/>
    <n v="275728.78077800001"/>
    <m/>
    <m/>
    <m/>
    <m/>
    <m/>
    <m/>
    <m/>
    <m/>
  </r>
  <r>
    <s v="MEDELLIN"/>
    <x v="3"/>
    <x v="3"/>
    <n v="5284"/>
    <n v="2786224"/>
    <n v="10516"/>
    <s v="INCIDENTE"/>
    <s v="ANTIOQUIA"/>
    <s v="FRONTINO"/>
    <s v="FRONTINO II - ANTIOQUIA"/>
    <s v="REDEBAN"/>
    <s v="FO-25-1575843"/>
    <d v="2025-09-24T09:41:00"/>
    <d v="2025-09-25T16:00:00"/>
    <s v="NO"/>
    <s v="SOFTWARE"/>
    <s v="ERROR DE TRANSACCIONES"/>
    <s v="RECHAZO GENERAL"/>
    <m/>
    <m/>
    <s v="CERRADO"/>
    <s v="25/09/2025 SE REALIZA CAMBIO DE EQUIPO YA QUE BOTÓ LA LLAVE"/>
    <s v="VISITA_TÉCNICA"/>
    <s v="IZ0ZZ261"/>
    <s v="TIPO IV"/>
    <s v="TERRESTRE"/>
    <s v="MONTOYA VELEZ ANDRES FELIPE"/>
    <n v="1"/>
    <n v="0"/>
    <n v="479588.87655000004"/>
    <n v="196536.5258152"/>
    <n v="479588.87655000004"/>
    <m/>
    <m/>
    <m/>
    <m/>
    <m/>
    <m/>
    <m/>
    <m/>
  </r>
  <r>
    <s v="BARRANQUILLA"/>
    <x v="5"/>
    <x v="6"/>
    <n v="8638"/>
    <n v="2786051"/>
    <n v="67198"/>
    <s v="INCIDENTE"/>
    <s v="ATLANTICO"/>
    <s v="SABANALARGA"/>
    <s v="BARRIO DROGUERÍA MYL Ñ1"/>
    <s v="REDEBAN"/>
    <s v="FO-25-1575659"/>
    <d v="2025-09-24T09:26:00"/>
    <d v="2025-09-25T15:54:00"/>
    <s v="NO"/>
    <s v="HARDWARE"/>
    <s v="DETERIORO"/>
    <s v="DATAFONO"/>
    <m/>
    <m/>
    <s v="CERRADO"/>
    <s v="25/09/2025 SE REALIZA VISITA TÉCNICA, SE CAMBIA EL DATAFONO, SE REALIZAN PRUEBAS EXITOSAS, EQUIPO FUNCIONA CORRECTAMENTE, CB QUEDA OPERATIVO."/>
    <s v="VISITA_TÉCNICA"/>
    <s v="AAL06540"/>
    <s v="TIPO II"/>
    <s v="TERRESTRE"/>
    <s v="DE AGUAS MUÑOZ DAVID JOSE"/>
    <n v="1"/>
    <n v="0"/>
    <n v="144967.87232000002"/>
    <n v="140395.6348884"/>
    <n v="144967.87232000002"/>
    <m/>
    <m/>
    <m/>
    <m/>
    <m/>
    <m/>
    <m/>
    <m/>
  </r>
  <r>
    <s v="CALI"/>
    <x v="2"/>
    <x v="2"/>
    <n v="76001"/>
    <n v="2785957"/>
    <n v="35510"/>
    <s v="INCIDENTE"/>
    <s v="VALLE DEL CAUCA"/>
    <s v="CALI"/>
    <s v="REDY LA PRIMERA"/>
    <s v="REDEBAN"/>
    <s v="FO-25-1575572"/>
    <d v="2025-09-24T09:20:00"/>
    <d v="2025-09-24T12:01:00"/>
    <s v="NO"/>
    <s v="HARDWARE"/>
    <s v="LECTOR DE BARRAS"/>
    <s v="CABLE LECTORA AVERIADO"/>
    <m/>
    <m/>
    <s v="CERRADO"/>
    <s v="24/09/2025 SE CAMBIAN 2 LECTORAS YA QUE TENIAN DAÑO FICICO"/>
    <s v="VISITA_TÉCNICA"/>
    <s v="GZ001385-GZ001386"/>
    <s v="TIPO I"/>
    <s v="TERRESTRE"/>
    <s v="CUERO RUIZ JHONNY"/>
    <n v="1"/>
    <n v="0"/>
    <n v="65960.072302"/>
    <n v="75096.394270399993"/>
    <n v="65960.072302"/>
    <m/>
    <m/>
    <m/>
    <m/>
    <m/>
    <m/>
    <m/>
    <m/>
  </r>
  <r>
    <s v="PEREIRA"/>
    <x v="2"/>
    <x v="4"/>
    <n v="63594"/>
    <n v="2785886"/>
    <n v="81024"/>
    <s v="INCIDENTE"/>
    <s v="QUINDIO"/>
    <s v="QUIMBAYA"/>
    <s v="DISTRICOL TONNY RYP SERVICIOS"/>
    <s v="REDEBAN"/>
    <s v="FO-25-1575510"/>
    <d v="2025-09-24T09:13:00"/>
    <d v="2025-09-24T15:59:00"/>
    <s v="NO"/>
    <s v="SOFTWARE"/>
    <s v="LECTOR DE BARRAS"/>
    <s v="FORMATO INVALIDO"/>
    <m/>
    <m/>
    <s v="CERRADO"/>
    <s v="24/09/2025 SE VISITA COMERCIO SE REALIZÓ CAMBIO DE LECTOR POR DAÑO NO LEE CÓDIGOS Y NO SE RECONFIGURA. SE CAMBIO Y SE REALIZÓ PRUEBAS OK."/>
    <s v="VISITA_TÉCNICA"/>
    <s v="FJZZZ925"/>
    <s v="TIPO II"/>
    <s v="TERRESTRE"/>
    <s v="SANCHEZ SOLORZANO JUAN SEBASTIAN"/>
    <n v="1"/>
    <n v="0"/>
    <n v="144967.87232000002"/>
    <n v="140395.6348884"/>
    <n v="144967.87232000002"/>
    <m/>
    <m/>
    <m/>
    <m/>
    <m/>
    <m/>
    <m/>
    <m/>
  </r>
  <r>
    <s v="MEDELLIN"/>
    <x v="3"/>
    <x v="3"/>
    <n v="5360"/>
    <n v="2785376"/>
    <n v="42926"/>
    <s v="INCIDENTE"/>
    <s v="ANTIOQUIA"/>
    <s v="ITAGUI"/>
    <s v="PTM ITAGUI PORTAL MERKAFULL"/>
    <s v="REDEBAN"/>
    <s v="FO-25-1575260"/>
    <d v="2025-09-24T08:45:00"/>
    <d v="2025-09-24T11:20:00"/>
    <s v="NO"/>
    <s v="HARDWARE"/>
    <s v="NO ENCIENDE"/>
    <s v="DAÑO POS"/>
    <m/>
    <m/>
    <s v="CERRADO"/>
    <s v="24/09/2025 SE REALIZA CAMBIO DE LA FUENTE DE PODER YA QUE ESTABA MALA Y NO PRENDIA EL EQUIPO"/>
    <s v="VISITA_TÉCNICA"/>
    <s v="AB9ZZ550"/>
    <s v="TIPO I"/>
    <s v="TERRESTRE"/>
    <s v="HERNANDEZ CHAVARRIA JUAN CAMILO"/>
    <n v="1"/>
    <n v="0"/>
    <n v="65960.072302"/>
    <n v="75096.394270399993"/>
    <n v="65960.072302"/>
    <m/>
    <m/>
    <m/>
    <m/>
    <m/>
    <m/>
    <m/>
    <m/>
  </r>
  <r>
    <s v="IBAGUE"/>
    <x v="4"/>
    <x v="5"/>
    <n v="73671"/>
    <n v="2785254"/>
    <n v="68404"/>
    <s v="INCIDENTE"/>
    <s v="TOLIMA"/>
    <s v="SALDAÑA"/>
    <s v="EL JARDIN SALDANA"/>
    <s v="REDEBAN"/>
    <s v="FO-25-1575165"/>
    <d v="2025-09-24T08:14:00"/>
    <d v="2025-09-25T12:55:00"/>
    <s v="NO"/>
    <s v="HARDWARE"/>
    <s v="IMPRESION"/>
    <s v="NO IMPRIME UNO O VARIOS CARACTERES"/>
    <m/>
    <m/>
    <s v="CERRADO"/>
    <s v="25/09/2025 SE REALIZA CAMBIO DE EQUIPO &quot;NO IMPRIME ALGUNOS CARACTERES&quot; TRANSACCIONES DE PRUEBA O.K"/>
    <s v="VISITA_TÉCNICA"/>
    <s v="AALFZ758"/>
    <s v="TIPO II"/>
    <s v="TERRESTRE"/>
    <s v="GUTIERREZ  CAMILO ANDRES"/>
    <n v="1"/>
    <n v="0"/>
    <n v="144967.87232000002"/>
    <n v="140395.6348884"/>
    <n v="144967.87232000002"/>
    <m/>
    <m/>
    <m/>
    <m/>
    <m/>
    <m/>
    <m/>
    <m/>
  </r>
  <r>
    <s v="BOGOTA"/>
    <x v="0"/>
    <x v="0"/>
    <n v="11001"/>
    <n v="2785215"/>
    <n v="47775"/>
    <s v="INCIDENTE"/>
    <s v="CUNDINAMARCA"/>
    <s v="BOGOTA"/>
    <s v="BARRIO MURILLO TORO BOGOTA"/>
    <s v="REDEBAN"/>
    <s v="FO-25-1575177"/>
    <d v="2025-09-24T08:04:00"/>
    <d v="2025-09-24T12:12:00"/>
    <s v="NO"/>
    <s v="HARDWARE"/>
    <s v="IMPRESION"/>
    <s v="RODILLO AVERIADO"/>
    <m/>
    <m/>
    <s v="CERRADO"/>
    <s v="24/09/2025 SE REALIZA CAMBIO DE DATAFONO POR DAÑO EN RODILLO ATASCADO, SE REALIZAN PRUEBAS OK, SIN NOVEDAD"/>
    <s v="VISITA_TÉCNICA"/>
    <s v="XP00F522"/>
    <s v="TIPO I"/>
    <s v="TERRESTRE"/>
    <s v="ARIAS QUILINDO JULIAN"/>
    <n v="1"/>
    <n v="0"/>
    <n v="65960.072302"/>
    <n v="75096.394270399993"/>
    <n v="65960.072302"/>
    <m/>
    <m/>
    <m/>
    <m/>
    <m/>
    <m/>
    <m/>
    <m/>
  </r>
  <r>
    <s v="PASTO"/>
    <x v="2"/>
    <x v="2"/>
    <n v="52540"/>
    <n v="2784467"/>
    <n v="40640"/>
    <s v="INCIDENTE"/>
    <s v="NARIÑO"/>
    <s v="POLICARPA"/>
    <s v="BARRIO VEREDA SANTA ROSA POLIC"/>
    <s v="REDEBAN"/>
    <s v="FO-25-1574812"/>
    <d v="2025-09-24T08:00:00"/>
    <d v="2025-09-27T13:13:00"/>
    <s v="NO"/>
    <s v="HARDWARE"/>
    <s v="LECTOR DE BARRAS"/>
    <s v="CABLE LECTORA AVERIADO"/>
    <m/>
    <m/>
    <s v="CERRADO"/>
    <s v="27/09/2025 SE REALIZÓ LA ATENCIÓN DEL CASO EN LA CIUDAD DE PASTO. DADO QUE EL CB SE ENCUENTRA UBICADO EN UNA ZONA DE RIESGO POR PRESENCIA DE GRUPOS ARMADOS, EL ACCESO RESULTA PELIGROSO. DURANTE LA REVISIÓN, SE VALIDÓ LA FALLA DE LA LECTORA, POR LO QUE SE PROCEDIÓ A SU REEMPLAZO. ACTUALMENTE, EL CB FUNCIONA CORRECTAMENTE Y SIN NOVEDADES."/>
    <s v="VISITA_TÉCNICA"/>
    <s v="9A0NZ922"/>
    <s v="TIPO IV"/>
    <s v="TERRESTRE"/>
    <s v="GUERRERO RAMIREZ OSCAR DARIO"/>
    <n v="1"/>
    <n v="0"/>
    <n v="479588.87655000004"/>
    <n v="196536.5258152"/>
    <n v="479588.87655000004"/>
    <m/>
    <m/>
    <m/>
    <m/>
    <m/>
    <m/>
    <m/>
    <m/>
  </r>
  <r>
    <s v="MEDELLIN"/>
    <x v="3"/>
    <x v="3"/>
    <n v="5001"/>
    <n v="2784464"/>
    <n v="30843"/>
    <s v="INCIDENTE"/>
    <s v="ANTIOQUIA"/>
    <s v="MEDELLIN"/>
    <s v="COMCARD RED CARITAS FELICES"/>
    <s v="REDEBAN"/>
    <s v="FO-25-1574817"/>
    <d v="2025-09-24T08:00:00"/>
    <d v="2025-09-24T12:19:00"/>
    <s v="NO"/>
    <s v="HARDWARE"/>
    <s v="LECTOR DE TARJETAS"/>
    <s v="DAÑO POS"/>
    <m/>
    <m/>
    <s v="CERRADO"/>
    <s v="24/09/2025 SE CAMBIA EQUIPO POR DAÑO EN LECTOR CHIP"/>
    <s v="VISITA_TÉCNICA"/>
    <s v="TRCZZ281"/>
    <s v="TIPO I"/>
    <s v="TERRESTRE"/>
    <s v="BADEL ACUÑA LUIS ALBERTO"/>
    <n v="1"/>
    <n v="0"/>
    <n v="65960.072302"/>
    <n v="75096.394270399993"/>
    <n v="65960.072302"/>
    <m/>
    <m/>
    <m/>
    <m/>
    <m/>
    <m/>
    <m/>
    <m/>
  </r>
  <r>
    <s v="BOGOTA"/>
    <x v="0"/>
    <x v="0"/>
    <n v="25286"/>
    <n v="2784532"/>
    <n v="81076"/>
    <s v="INCIDENTE"/>
    <s v="CUNDINAMARCA"/>
    <s v="FUNZA"/>
    <s v="BARRIO PADRE FUNZA FUNZA"/>
    <s v="REDEBAN"/>
    <s v="FO-25-1574822"/>
    <d v="2025-09-24T08:00:00"/>
    <d v="2025-09-25T12:48:00"/>
    <s v="NO"/>
    <s v="HARDWARE"/>
    <s v="CIERRE"/>
    <s v="MEMORIA DEL DISPOSITIVO INSUFICIENTE"/>
    <m/>
    <m/>
    <s v="CERRADO"/>
    <s v="25/09/2025 SE REALIZA VALIDACIÓN CON CLIENTE SERVICIO OPERATIVO OK NO SE REQUIERE DE MANTENIMIENTO OPERANDO OK  SE TOMA FOTO A LA ÚLTIMA TRANSACCIÓN REALIZADA POR EL COMERCIO"/>
    <s v="VISITA_TÉCNICA"/>
    <s v="SHZZZ002"/>
    <s v="TIPO II"/>
    <s v="TERRESTRE"/>
    <s v="GOMEZ VEGA DAVID SNEYDER"/>
    <n v="1"/>
    <n v="0"/>
    <n v="144967.87232000002"/>
    <n v="140395.6348884"/>
    <n v="144967.87232000002"/>
    <m/>
    <m/>
    <m/>
    <m/>
    <m/>
    <m/>
    <m/>
    <m/>
  </r>
  <r>
    <s v="PEREIRA"/>
    <x v="2"/>
    <x v="4"/>
    <n v="66001"/>
    <n v="2784615"/>
    <n v="17109"/>
    <s v="INCIDENTE"/>
    <s v="RISARALDA"/>
    <s v="PEREIRA"/>
    <s v="BARRIO HAMBURGO PEREIRA"/>
    <s v="REDEBAN"/>
    <s v="FO-25-1574829"/>
    <d v="2025-09-24T08:00:00"/>
    <d v="2025-09-24T11:22:00"/>
    <s v="NO"/>
    <s v="SOFTWARE"/>
    <s v="CIERRE"/>
    <s v="CIERRE NO HABILITADO"/>
    <m/>
    <m/>
    <s v="CERRADO"/>
    <s v="24/09/2025 SE FORMATEA, CONFIGURA E INICIALIZA EQUIPO, SE REALIZAN PRUEBAS OK."/>
    <s v="VISITA_TÉCNICA"/>
    <s v="AB000095"/>
    <s v="TIPO I"/>
    <s v="TERRESTRE"/>
    <s v="FRANCO CAÑAVERAL YAMID RAUL"/>
    <n v="1"/>
    <n v="0"/>
    <n v="65960.072302"/>
    <n v="75096.394270399993"/>
    <n v="65960.072302"/>
    <m/>
    <m/>
    <m/>
    <m/>
    <m/>
    <m/>
    <m/>
    <m/>
  </r>
  <r>
    <s v="CALI"/>
    <x v="2"/>
    <x v="2"/>
    <n v="76520"/>
    <n v="2784386"/>
    <n v="71243"/>
    <s v="INCIDENTE"/>
    <s v="VALLE DEL CAUCA"/>
    <s v="PALMIRA"/>
    <s v="BARRIO PORTAL DE BUENOS AIRES"/>
    <s v="REDEBAN"/>
    <s v="FO-25-1574843"/>
    <d v="2025-09-24T08:00:00"/>
    <d v="2025-09-24T16:03:00"/>
    <s v="NO"/>
    <s v="HARDWARE"/>
    <s v="LECTOR DE TARJETAS"/>
    <s v="DAÑO POS"/>
    <m/>
    <m/>
    <s v="CERRADO"/>
    <s v="24/09/2025 EN LA VISITA TÉCNICA SE REALIZÓ EL CAMBIO DE DATÁFONO CON SU RESPECTIVA FUENTE DE PODER Y CABLE MAGIC BOX TETRA DESK 3500,YA QUE SE ENCUENTRA CON DETERIORO Y DAÑO EN EL LECTOR DE CHIP DE TARJETA,SE INSTALA EL SISTEMA OPERATIVO Y VERSIÓN 9.90,SE REALIZÓ LA CONFIGURACIÓN E INICIALIZACIÓN OK, SE CREARON LOS USUARIOS Y SE REALIZARON LAS PRUEBAS DEJANDO EL SERVICIO OPERANDO SIN FALLAS Y SIN NOVEDAD"/>
    <s v="VISITA_TÉCNICA"/>
    <s v="NN00E696"/>
    <s v="TIPO I"/>
    <s v="TERRESTRE"/>
    <s v="SANCHEZ URREGO ROBINSON DAVID"/>
    <n v="1"/>
    <n v="0"/>
    <n v="65960.072302"/>
    <n v="75096.394270399993"/>
    <n v="65960.072302"/>
    <m/>
    <m/>
    <m/>
    <m/>
    <m/>
    <m/>
    <m/>
    <m/>
  </r>
  <r>
    <s v="MONTERIA"/>
    <x v="5"/>
    <x v="6"/>
    <n v="23807"/>
    <n v="2784187"/>
    <n v="80411"/>
    <s v="INCIDENTE"/>
    <s v="CORDOBA"/>
    <s v="TIERRALTA"/>
    <s v="BARRIO EL PRADO TIERRALTA 3"/>
    <s v="REDEBAN"/>
    <s v="FO-25-1574854"/>
    <d v="2025-09-24T08:00:00"/>
    <d v="2025-09-24T08:26:00"/>
    <s v="NO"/>
    <s v="SOFTWARE"/>
    <s v="ERROR DE TRANSACCIONES"/>
    <s v="RECHAZO GENERAL"/>
    <m/>
    <m/>
    <s v="CERRADO"/>
    <s v="24/09/2025 EN COMUNICACIÓN CON LA SRA YULIETH SANCHEZ AL NÚMERO 3226779180 NOS INFORMA QUE EL DATAFONO YA SE ENCUENTRA OPERANDO BIEN Y QUE NO REQUIERE VISITA TECNICA, SE PROCEDE A CERRAR"/>
    <s v="SOPORTE_TELEFÓNICO"/>
    <s v="0"/>
    <s v="TIPO III"/>
    <s v="TERRESTRE"/>
    <s v="CONTRERAS ROSSI LITZY YULIETH"/>
    <n v="0"/>
    <n v="0"/>
    <n v="41241.0800752"/>
    <n v="0"/>
    <n v="41241.0800752"/>
    <m/>
    <m/>
    <m/>
    <m/>
    <m/>
    <m/>
    <m/>
    <m/>
  </r>
  <r>
    <s v="MEDELLIN"/>
    <x v="3"/>
    <x v="3"/>
    <n v="5237"/>
    <n v="2784276"/>
    <n v="47966"/>
    <s v="INCIDENTE"/>
    <s v="ANTIOQUIA"/>
    <s v="DON MATIAS"/>
    <s v="PTM  DON MATIAS  TIENDA MARIAN"/>
    <s v="REDEBAN"/>
    <s v="FO-25-1574857"/>
    <d v="2025-09-24T08:00:00"/>
    <d v="2025-09-24T16:06:00"/>
    <s v="NO"/>
    <s v="SOFTWARE"/>
    <s v="ERROR DE TRANSACCIONES"/>
    <s v="RECHAZO GENERAL"/>
    <m/>
    <m/>
    <s v="CERRADO"/>
    <s v="24/09/2025 SE REALIZA VISITA TÉCNICA EN ATENCIÓN AL INCIDENTE REPORTADO CON EL DATÁFONO DEL CORRESPONSAL BANCOLOMBIA. EL USUARIO CONFIRMA LA IDENTIDAD DEL TÉCNICO ASIGNADO Y PROCEDE A INFORMAR QUE EL EQUIPO PRESENTA RECHAZOS FRECUENTES EN LAS TRANSACCIONES._x000a__x000a_DURANTE LA VALIDACIÓN, SE DETECTAN MODIFICACIONES NO AUTORIZADAS EN LOS PARÁMETROS DE CONFIGURACIÓN DEL DATÁFONO. SE PROCEDE A RECONFIGURAR EL DISPOSITIVO CON LOS VALORES CORRECTOS, CONFORME A LOS ESTÁNDARES OPERATIVOS ESTABLECIDOS._x000a__x000a_FINALIZADA LA INTERVENCIÓN, SE VERIFICA EL FUNCIONAMIENTO DEL EQUIPO, EL CUAL QUEDA COMPLETAMENTE OPERATIVO Y EN CONDICIONES ÓPTIMAS PARA LA GESTIÓN DE TRANSACCIONES."/>
    <s v="VISITA_TÉCNICA"/>
    <s v="9C00I704"/>
    <s v="TIPO II"/>
    <s v="TERRESTRE"/>
    <s v="MARTINEZ TOVAR OSCAR DAVID"/>
    <n v="1"/>
    <n v="0"/>
    <n v="144967.87232000002"/>
    <n v="140395.6348884"/>
    <n v="144967.87232000002"/>
    <m/>
    <m/>
    <m/>
    <m/>
    <m/>
    <m/>
    <m/>
    <m/>
  </r>
  <r>
    <s v="MEDELLIN"/>
    <x v="3"/>
    <x v="3"/>
    <n v="5615"/>
    <n v="2784157"/>
    <n v="44522"/>
    <s v="INCIDENTE"/>
    <s v="ANTIOQUIA"/>
    <s v="RIONEGRO"/>
    <s v="DISTRICOL RESPONSIBLE MARKET"/>
    <s v="REDEBAN"/>
    <s v="FO-25-1574863"/>
    <d v="2025-09-24T08:00:00"/>
    <d v="2025-09-25T15:51:00"/>
    <s v="NO"/>
    <s v="HARDWARE"/>
    <s v="COMUNICACION"/>
    <s v="DAÑO POS"/>
    <m/>
    <m/>
    <s v="CERRADO"/>
    <s v="25/09/2025 SE REALIZA VISITA TÉCNICA EN ATENCIÓN AL INCIDENTE REPORTADO CON EL DATÁFONO DEL CORRESPONSAL BANCOLOMBIA. EL USUARIO CONFIRMA SU IDENTIFICACIÓN Y PROCEDE A INFORMAR QUE EL DISPOSITIVO PRESENTA LENTITUD EN LA COMUNICACIÓN.  _x000a__x000a_DURANTE LA VALIDACIÓN, SE CONSTATA EL FUNCIONAMIENTO GENERAL DEL DATÁFONO Y SE REALIZA MANTENIMIENTO PREVENTIVO. EL EQUIPO RESPONDE CORRECTAMENTE TRAS LA INTERVENCIÓN.  _x000a__x000a_SIN EMBARGO, SE IDENTIFICA QUE LA CAUSA DE LA LENTITUD EN LA CONEXIÓN NO CORRESPONDE AL DISPOSITIVO, SINO A UNA FALLA EN LA RED DEL COMERCIO. SE RECOMIENDA AL CORRESPONSAL VERIFICAR LA ESTABILIDAD DE SU CONEXIÓN LOCAL PARA EVITAR FUTURAS AFECTACIONES EN LA OPERACIÓN."/>
    <s v="VISITA_TÉCNICA"/>
    <s v="AC07Z844"/>
    <s v="TIPO II"/>
    <s v="TERRESTRE"/>
    <s v="MARTINEZ TOVAR OSCAR DAVID"/>
    <n v="1"/>
    <n v="0"/>
    <n v="144967.87232000002"/>
    <n v="140395.6348884"/>
    <n v="144967.87232000002"/>
    <m/>
    <m/>
    <m/>
    <m/>
    <m/>
    <m/>
    <m/>
    <m/>
  </r>
  <r>
    <s v="MEDELLIN"/>
    <x v="3"/>
    <x v="3"/>
    <n v="5001"/>
    <n v="2784326"/>
    <n v="23004"/>
    <s v="INCIDENTE"/>
    <s v="ANTIOQUIA"/>
    <s v="MEDELLIN"/>
    <s v="COMCARD MEDELLIN CENTRO Y Y M"/>
    <s v="REDEBAN"/>
    <s v="FO-25-1574201"/>
    <d v="2025-09-23T17:43:00"/>
    <d v="2025-09-24T16:27:00"/>
    <s v="NO"/>
    <s v="HARDWARE"/>
    <s v="LECTOR DE BARRAS"/>
    <s v="DAÑO POS"/>
    <m/>
    <m/>
    <s v="CERRADO"/>
    <s v="24/09/2025 SE CAMBIA LECTOR DE BARRAS MALO PRUEBAS OK NO TELECARGA"/>
    <s v="VISITA_TÉCNICA"/>
    <s v="HZZZZ128"/>
    <s v="TIPO I"/>
    <s v="TERRESTRE"/>
    <s v="PAREJA ECHAVARRIA JHON DAVID"/>
    <n v="1"/>
    <n v="0"/>
    <n v="65960.072302"/>
    <n v="75096.394270399993"/>
    <n v="65960.072302"/>
    <m/>
    <m/>
    <m/>
    <m/>
    <m/>
    <m/>
    <m/>
    <m/>
  </r>
  <r>
    <s v="CALI"/>
    <x v="2"/>
    <x v="2"/>
    <n v="76001"/>
    <n v="2784135"/>
    <n v="46324"/>
    <s v="INCIDENTE"/>
    <s v="VALLE DEL CAUCA"/>
    <s v="CALI"/>
    <s v="PTM CALI  MULTISERVICE NET"/>
    <s v="REDEBAN"/>
    <s v="FO-25-1574204"/>
    <d v="2025-09-23T17:41:00"/>
    <d v="2025-09-24T17:19:00"/>
    <s v="NO"/>
    <s v="HARDWARE"/>
    <s v="SE REINICIA"/>
    <s v="DAÑO POS"/>
    <m/>
    <m/>
    <s v="CERRADO"/>
    <s v="24/09/2025 SE REALIZA CAMBIO DE DATÁFONO Y FUENTE DE PODER EN CB BANCOLOMBIA MIXTO DEBIDO A CONSTANTES REINICIOS ALEATORIOS. SE REALIZAN PRUEBAS OK"/>
    <s v="VISITA_TÉCNICA"/>
    <s v="BA005168"/>
    <s v="TIPO I"/>
    <s v="TERRESTRE"/>
    <s v="MONTERO MUESES GIAN CARLO"/>
    <n v="1"/>
    <n v="0"/>
    <n v="65960.072302"/>
    <n v="75096.394270399993"/>
    <n v="65960.072302"/>
    <m/>
    <m/>
    <m/>
    <m/>
    <m/>
    <m/>
    <m/>
    <m/>
  </r>
  <r>
    <s v="BOGOTA"/>
    <x v="0"/>
    <x v="0"/>
    <n v="25754"/>
    <n v="2783981"/>
    <n v="55725"/>
    <s v="INCIDENTE"/>
    <s v="CUNDINAMARCA"/>
    <s v="SOACHA"/>
    <s v="BARRIO PARQUE CAMPESTRE SOACHA"/>
    <s v="REDEBAN"/>
    <s v="FO-25-1576587 | FO-25-1574208"/>
    <d v="2025-09-23T17:11:00"/>
    <d v="2025-09-25T12:42:00"/>
    <s v="NO"/>
    <s v="SOFTWARE"/>
    <s v="ACTUALIZACION"/>
    <s v="VERSION CARGA SO VR"/>
    <m/>
    <m/>
    <s v="CERRADO"/>
    <s v="24/09/2025 SE LLEGA A DIRECCIÓN PARA ATENDER INCIDENTE PERO EN EL MOMENTO HAY UNA FALLA ELÉCTRICA EN LA ZONA Y EL COMERCIO NO TIENE ELECTRICIDAD, CODENSA INDICA QUE EN EL TRANSCURSO DEL DÍA A LA NOCHE REESTABLECERÁ EL SERVICIO CLIENTE PIDE IR EL DÍA JUEVES 25 EN HORAS DE LA MAÑANA A PARTIR DE LAS 8AM QUE YA CUENTA CON ELECTRICIDAD_x000a_25/09/2025 DURANTE LA VISITA DE TECNICA ENCONTRAMOS QUE DATÁFONO SE REINICIA AL MOMENTO DE REALIZAR TRANSACCIONES SE PROCEDE A REALIZAR ACTUALIZACIÓN DE SO Y VERSION SE CREAN USUARIOS SE REALIZAN PRUEBAS QUEDANDO SERVICIO OK A CONFORMIDAD DE CB ADICIONAL SE REALIZA CAMBIO DE CARGADOR Y MAGIC BOX Y CABLE DE RED"/>
    <s v="VISITA_TÉCNICA"/>
    <s v="IIHZZ005"/>
    <s v="TIPO I"/>
    <s v="TERRESTRE"/>
    <s v="GALEANO SORIANO JUAN DAVID"/>
    <n v="2"/>
    <n v="0"/>
    <n v="65960.072302"/>
    <n v="75096.394270399993"/>
    <n v="131920.144604"/>
    <m/>
    <m/>
    <m/>
    <m/>
    <m/>
    <m/>
    <m/>
    <m/>
  </r>
  <r>
    <s v="MONTERIA"/>
    <x v="5"/>
    <x v="6"/>
    <n v="5154"/>
    <n v="2783951"/>
    <n v="78929"/>
    <s v="INCIDENTE"/>
    <s v="ANTIOQUIA"/>
    <s v="CAUCASIA"/>
    <s v="DISTRICOL TARMITES CONTABLES"/>
    <s v="REDEBAN"/>
    <s v="FO-25-1574078"/>
    <d v="2025-09-23T17:00:00"/>
    <d v="2025-09-24T16:10:00"/>
    <s v="NO"/>
    <s v="HARDWARE"/>
    <s v="IMPRESION"/>
    <s v="NO AVANZA PAPEL"/>
    <m/>
    <m/>
    <s v="CERRADO"/>
    <s v="24/09/2025 SE REALIZA MANTENIMIENTO DE IMPRESORA, RODILLO TENÍA PEDACITOS DE PAPEL ATASCADO IMPIDIENDO EL AVANCE DEL PAPEL, SE EXTRAEN PARTÍCULAS SOLUCIONANDO LA FALLA, EQUIPO IMPRIMIENDO PERFECTAMENTE SIN NOVEDAD, PRUEBAS EXITOSAS, CLIENTE CB VALIDA SALDO ANTES Y DESPUÉS DEL MANTENIMIENTO OK, SE DEJA CB OPERATIVO OK"/>
    <s v="VISITA_TÉCNICA"/>
    <s v="F1SZZ802"/>
    <s v="TIPO II"/>
    <s v="TERRESTRE"/>
    <s v="GONZALEZ FERRER JESUS ALEXANDER"/>
    <n v="1"/>
    <n v="0"/>
    <n v="144967.87232000002"/>
    <n v="140395.6348884"/>
    <n v="144967.87232000002"/>
    <m/>
    <m/>
    <m/>
    <m/>
    <m/>
    <m/>
    <m/>
    <m/>
  </r>
  <r>
    <s v="NEIVA"/>
    <x v="4"/>
    <x v="5"/>
    <n v="41001"/>
    <n v="2783919"/>
    <n v="26894"/>
    <s v="INCIDENTE"/>
    <s v="HUILA"/>
    <s v="NEIVA"/>
    <s v="BARRIO SURABASTOS NEIVA"/>
    <s v="REDEBAN"/>
    <s v="FO-25-1573977"/>
    <d v="2025-09-23T16:42:00"/>
    <d v="2025-09-24T11:35:00"/>
    <s v="NO"/>
    <s v="HARDWARE"/>
    <s v="ALERT IRRUPTION"/>
    <s v="ALERT IRRUPTION"/>
    <m/>
    <m/>
    <s v="CERRADO"/>
    <s v="24/09/2025 SE REALIZA CAMBIO DE EQUIPO POR ALERT IRRUPTION"/>
    <s v="VISITA_TÉCNICA"/>
    <s v="9999Z390"/>
    <s v="TIPO I"/>
    <s v="TERRESTRE"/>
    <s v="DIAZ VARGAS JONATHAN MIGUEL"/>
    <n v="1"/>
    <n v="0"/>
    <n v="65960.072302"/>
    <n v="75096.394270399993"/>
    <n v="65960.072302"/>
    <m/>
    <m/>
    <m/>
    <m/>
    <m/>
    <m/>
    <m/>
    <m/>
  </r>
  <r>
    <s v="PEREIRA"/>
    <x v="2"/>
    <x v="4"/>
    <n v="66001"/>
    <n v="2783751"/>
    <n v="69971"/>
    <s v="INCIDENTE"/>
    <s v="RISARALDA"/>
    <s v="PEREIRA"/>
    <s v="PTM PEREIRA  INTERNET Y VARIED"/>
    <s v="REDEBAN"/>
    <s v="FO-25-1573967"/>
    <d v="2025-09-23T16:38:00"/>
    <d v="2025-09-24T13:34:00"/>
    <s v="NO"/>
    <s v="HARDWARE"/>
    <s v="IMPRESION"/>
    <s v="TAPA IMPRESORA"/>
    <m/>
    <m/>
    <s v="CERRADO"/>
    <s v="24/09/2025 SE CAMBIA EQUIPO YA QUE SE LE DAÑO LA TAPA DE LA IMPRESORA, SE REALIZAN PRUEBAS OK"/>
    <s v="VISITA_TÉCNICA"/>
    <s v="TV002849"/>
    <s v="TIPO I"/>
    <s v="TERRESTRE"/>
    <s v="FRANCO CAÑAVERAL YAMID RAUL"/>
    <n v="1"/>
    <n v="0"/>
    <n v="65960.072302"/>
    <n v="75096.394270399993"/>
    <n v="65960.072302"/>
    <m/>
    <m/>
    <m/>
    <m/>
    <m/>
    <m/>
    <m/>
    <m/>
  </r>
  <r>
    <s v="BUCARAMANGA"/>
    <x v="1"/>
    <x v="1"/>
    <n v="68276"/>
    <n v="2782908"/>
    <n v="51669"/>
    <s v="INCIDENTE"/>
    <s v="SANTANDER"/>
    <s v="FLORIDABLANCA"/>
    <s v="PTM  FLORIDABLANCA PAPELERIA V"/>
    <s v="REDEBAN"/>
    <s v="FO-25-1573312"/>
    <d v="2025-09-23T15:12:00"/>
    <d v="2025-09-24T11:43:00"/>
    <s v="NO"/>
    <s v="HARDWARE"/>
    <s v="COMUNICACION"/>
    <s v="MENSAJE CABLE DE RED DESCONECTADO"/>
    <m/>
    <m/>
    <s v="CERRADO"/>
    <s v="24/09/2025 SE VISITA COMERCIO SE REALIZA EL CAMBIO DE EQUIPO DATÁFONO OK VERSION 9.90 OK, PRUEBAS OK, LECTOR DE BARRAS OK, CB OPERATIVO"/>
    <s v="VISITA_TÉCNICA"/>
    <s v="9C0AZ616"/>
    <s v="TIPO I"/>
    <s v="TERRESTRE"/>
    <s v="BARAJAS BERMUDEZ YAHIR MAURICIO"/>
    <n v="1"/>
    <n v="0"/>
    <n v="65960.072302"/>
    <n v="75096.394270399993"/>
    <n v="65960.072302"/>
    <m/>
    <m/>
    <m/>
    <m/>
    <m/>
    <m/>
    <m/>
    <m/>
  </r>
  <r>
    <s v="MEDELLIN"/>
    <x v="3"/>
    <x v="3"/>
    <n v="5541"/>
    <n v="2782585"/>
    <n v="55527"/>
    <s v="INCIDENTE"/>
    <s v="ANTIOQUIA"/>
    <s v="PEÑOL"/>
    <s v="DISTRICOL VARIEDADES Y DETALLE"/>
    <s v="REDEBAN"/>
    <s v="FO-25-1573194"/>
    <d v="2025-09-23T14:55:00"/>
    <d v="2025-09-25T11:06:00"/>
    <s v="NO"/>
    <s v="HARDWARE"/>
    <s v="IMPRESION"/>
    <s v="NO IMPRIME UNO O VARIOS CARACTERES"/>
    <m/>
    <m/>
    <s v="CERRADO"/>
    <s v="25/09/2025 SE REALIZA VISITA TÉCNICA EN RESPUESTA AL INCIDENTE REPORTADO POR EL USUARIO. AL LLEGAR AL SITIO, EL USUARIO CONFIRMA LA IDENTIDAD DEL TÉCNICO ASIGNADO. DURANTE LA REVISIÓN, INFORMA QUE EL DATÁFONO ESTÁ IMPRIMIENDO LOS VOUCHERS CON LA INFORMACIÓN BORROSA, DIFICULTANDO SU LECTURA._x000a__x000a_SE PROCEDE A VALIDAR EL ESTADO DEL EQUIPO Y SE CONFIRMA QUE EL RODILLO DE IMPRESIÓN PRESENTA DESGASTE. SE REALIZA EL REEMPLAZO DEL RODILLO Y SE EJECUTAN PRUEBAS DE IMPRESIÓN. TRAS LA INTERVENCIÓN, LOS VOUCHERS SE IMPRIMEN CORRECTAMENTE, MOSTRANDO TODA LA INFORMACIÓN DE FORMA CLARA Y LEGIBLE."/>
    <s v="VISITA_TÉCNICA"/>
    <s v="9CGZZ297"/>
    <s v="TIPO II"/>
    <s v="TERRESTRE"/>
    <s v="MARTINEZ TOVAR OSCAR DAVID"/>
    <n v="1"/>
    <n v="0"/>
    <n v="144967.87232000002"/>
    <n v="140395.6348884"/>
    <n v="144967.87232000002"/>
    <m/>
    <m/>
    <m/>
    <m/>
    <m/>
    <m/>
    <m/>
    <m/>
  </r>
  <r>
    <s v="MONTERIA"/>
    <x v="5"/>
    <x v="6"/>
    <n v="23574"/>
    <n v="2782464"/>
    <n v="78052"/>
    <s v="INCIDENTE"/>
    <s v="CORDOBA"/>
    <s v="PUERTO ESCONDIDO"/>
    <s v="PTM PUERTO ESCONDIDO SERVICIOS"/>
    <s v="REDEBAN"/>
    <s v="FO-25-1573202"/>
    <d v="2025-09-23T14:54:00"/>
    <d v="2025-09-25T15:42:00"/>
    <s v="NO"/>
    <s v="HARDWARE"/>
    <s v="LECTOR DE TARJETAS"/>
    <s v="MENSAJE RETIRE TARJETA"/>
    <m/>
    <m/>
    <s v="CERRADO"/>
    <s v="25/09/2025 SE REALIZA VISITA TÉCNICA Y SE CAMBIA DATÁFONO POR FALLAS EN LECTURA DE TARJETAS, MENSAJE RETITE SI TARJETA, SE RETIRA DATÁFONO PLACA 857146 Y SE INSTALA DATÁFONO PLACA 1242422, IGUALMENTE SE INSTALA MAGICBOX SERIALIZADO, SE REALIZAN PRUEBAS Y SE DEJA NUEVAMENTE EL SERVICIO FUNCIONANDO CORRECTAMENTE."/>
    <s v="VISITA_TÉCNICA"/>
    <s v="LMMZZ547"/>
    <s v="TIPO III"/>
    <s v="TERRESTRE"/>
    <s v="CASSIANI PEREZ RAUL RAMIRO"/>
    <n v="1"/>
    <n v="0"/>
    <n v="275728.78077800001"/>
    <n v="196536.5258152"/>
    <n v="275728.78077800001"/>
    <m/>
    <m/>
    <m/>
    <m/>
    <m/>
    <m/>
    <m/>
    <m/>
  </r>
  <r>
    <s v="VILLAVICENCIO"/>
    <x v="4"/>
    <x v="5"/>
    <n v="50573"/>
    <n v="2781876"/>
    <n v="54885"/>
    <s v="INCIDENTE"/>
    <s v="META"/>
    <s v="PUERTO LOPEZ"/>
    <s v="BARRIO GAITAN PUERTO LOPEZ 1"/>
    <s v="REDEBAN"/>
    <s v="FO-25-1572523"/>
    <d v="2025-09-23T13:43:00"/>
    <d v="2025-09-24T16:59:00"/>
    <s v="NO"/>
    <s v="HARDWARE"/>
    <s v="SE REINICIA"/>
    <s v="DAÑO POS"/>
    <m/>
    <m/>
    <s v="CERRADO"/>
    <s v="24/09/2025 SE REALIZA CAMBIO DE EQUIPO SE REINICIA AL IMPRIMIR PRUEBAS OK SIN NOVEDADES"/>
    <s v="VISITA_TÉCNICA"/>
    <s v="II9ZZ864"/>
    <s v="TIPO II"/>
    <s v="TERRESTRE"/>
    <s v="CASTRILLON URREA LONDIER LEANDRO"/>
    <n v="1"/>
    <n v="0"/>
    <n v="144967.87232000002"/>
    <n v="140395.6348884"/>
    <n v="144967.87232000002"/>
    <m/>
    <m/>
    <m/>
    <m/>
    <m/>
    <m/>
    <m/>
    <m/>
  </r>
  <r>
    <s v="MEDELLIN"/>
    <x v="3"/>
    <x v="3"/>
    <n v="5001"/>
    <n v="2781945"/>
    <n v="45039"/>
    <s v="INCIDENTE"/>
    <s v="ANTIOQUIA"/>
    <s v="MEDELLIN"/>
    <s v="DISTRICOL CARNES LA BENDICION"/>
    <s v="REDEBAN"/>
    <s v="FO-25-1572526"/>
    <d v="2025-09-23T13:35:00"/>
    <d v="2025-09-24T11:08:00"/>
    <s v="NO"/>
    <s v="HARDWARE"/>
    <s v="SE REINICIA"/>
    <s v="DAÑO POS"/>
    <m/>
    <m/>
    <s v="CERRADO"/>
    <s v="24/09/2025 CAMBIO EQUIPO POR DAÑO SE REINICIA Y LECTOR CABLE MALO PRUEBAS OK NO TELECARGA"/>
    <s v="VISITA_TÉCNICA"/>
    <s v="9B0IZ187"/>
    <s v="TIPO I"/>
    <s v="TERRESTRE"/>
    <s v="PAREJA ECHAVARRIA JHON DAVID"/>
    <n v="1"/>
    <n v="0"/>
    <n v="65960.072302"/>
    <n v="75096.394270399993"/>
    <n v="65960.072302"/>
    <m/>
    <m/>
    <m/>
    <m/>
    <m/>
    <m/>
    <m/>
    <m/>
  </r>
  <r>
    <s v="APARTADO"/>
    <x v="3"/>
    <x v="3"/>
    <n v="5147"/>
    <n v="2781861"/>
    <n v="37660"/>
    <s v="INCIDENTE"/>
    <s v="ANTIOQUIA"/>
    <s v="CAREPA"/>
    <s v="DISTRICOL AUTOSERVICIO MERCABR"/>
    <s v="REDEBAN"/>
    <s v="FO-25-1572533"/>
    <d v="2025-09-23T13:34:00"/>
    <d v="2025-09-24T13:08:00"/>
    <s v="NO"/>
    <s v="HARDWARE"/>
    <s v="LECTOR DE TARJETAS"/>
    <s v="MENSAJE RETIRE TARJETA"/>
    <m/>
    <m/>
    <s v="CERRADO"/>
    <s v="24/09/2025 DATÁFONO PRESENTA PROBLEMAS AL LEER TARJETA ARROJA MENSAJE RETIRAR TARJETA Y RECHAZO GENERAL, SE PROCEDE A CAMBIAR POR OTRO DATÁFONO SE HACEN PRUEBAS DE RETIRO CONSULTA DE SALDO Y CONSIGNACIÓN DEJANDO TODO FUNCIONANDO CORRECTAMENTE"/>
    <s v="VISITA_TÉCNICA"/>
    <s v="AA00P570"/>
    <s v="TIPO I"/>
    <s v="TERRESTRE"/>
    <s v="SALDARRIAGA MIRANDA SANTIAGO"/>
    <n v="1"/>
    <n v="0"/>
    <n v="65960.072302"/>
    <n v="75096.394270399993"/>
    <n v="65960.072302"/>
    <m/>
    <m/>
    <m/>
    <m/>
    <m/>
    <m/>
    <m/>
    <m/>
  </r>
  <r>
    <s v="MEDELLIN"/>
    <x v="3"/>
    <x v="3"/>
    <n v="5686"/>
    <n v="2781496"/>
    <n v="79382"/>
    <s v="INCIDENTE"/>
    <s v="ANTIOQUIA"/>
    <s v="SANTA ROSA DE OSOS"/>
    <s v="BARRIO SECTOR CALLE CALDAS SANTA ROSA DE OSOS"/>
    <s v="REDEBAN"/>
    <s v="FO-25-1572182"/>
    <d v="2025-09-23T12:49:00"/>
    <d v="2025-09-24T12:26:00"/>
    <s v="NO"/>
    <s v="HARDWARE"/>
    <s v="LECTOR DE BARRAS"/>
    <s v="CABLE LECTORA AVERIADO"/>
    <m/>
    <m/>
    <s v="CERRADO"/>
    <s v="24/09/2025 SE REALIZA VISITA TÉCNICA EN ATENCIÓN AL INCIDENTE REPORTADO CON EL DATÁFONO DEL CORRESPONSAL BANCOLOMBIA. EL USUARIO CONFIRMA SU IDENTIFICACIÓN Y MANIFIESTA QUE EL LECTOR DE CÓDIGO DE BARRAS NO RECONOCE NINGUNA FACTURA._x000a__x000a_DURANTE LA VALIDACIÓN, SE DETECTA QUE EL LECTOR PRESENTA UN DAÑO EN EL CABLE DE CONEXIÓN, LO CUAL IMPIDE SU FUNCIONAMIENTO ADECUADO. COMO MEDIDA CORRECTIVA, SE PROCEDE AL REEMPLAZO DEL LECTOR POR UNO NUEVO, DEBIDO A LA FALLA FÍSICA DEL CABLE._x000a__x000a_EL NUEVO LECTOR QUEDA INSTALADO Y OPERATIVO, PERMITIENDO LA LECTURA CORRECTA DE FACTURAS CON CÓDIGO DE BARRAS. SE CIERRA EL CASO CON SOLUCIÓN EFECTIVA."/>
    <s v="VISITA_TÉCNICA"/>
    <s v="10XZZ920"/>
    <s v="TIPO II"/>
    <s v="TERRESTRE"/>
    <s v="MARTINEZ TOVAR OSCAR DAVID"/>
    <n v="1"/>
    <n v="0"/>
    <n v="144967.87232000002"/>
    <n v="140395.6348884"/>
    <n v="144967.87232000002"/>
    <m/>
    <m/>
    <m/>
    <m/>
    <m/>
    <m/>
    <m/>
    <m/>
  </r>
  <r>
    <s v="IBAGUE"/>
    <x v="4"/>
    <x v="5"/>
    <n v="73268"/>
    <n v="2781470"/>
    <n v="60669"/>
    <s v="INCIDENTE"/>
    <s v="TOLIMA"/>
    <s v="ESPINAL"/>
    <s v="BARRIO LA CEIBA ESPINAL"/>
    <s v="REDEBAN"/>
    <s v="FO-25-1572021"/>
    <d v="2025-09-23T12:27:00"/>
    <d v="2025-09-24T17:03:00"/>
    <s v="NO"/>
    <s v="HARDWARE"/>
    <s v="IMPRESION"/>
    <s v="DAÑO POS"/>
    <m/>
    <m/>
    <s v="CERRADO"/>
    <s v="24/09/2025 SE CAMBIA DATÁFONO POR FALLA EN LA IMPRESORA. SE HACEN PRUEBAS DE TRANSACCIONES TODO OK"/>
    <s v="VISITA_TÉCNICA"/>
    <s v="MA00C958"/>
    <s v="TIPO II"/>
    <s v="TERRESTRE"/>
    <s v="VARGAS HERRERA JHON JAIRO"/>
    <n v="1"/>
    <n v="0"/>
    <n v="144967.87232000002"/>
    <n v="140395.6348884"/>
    <n v="144967.87232000002"/>
    <m/>
    <m/>
    <m/>
    <m/>
    <m/>
    <m/>
    <m/>
    <m/>
  </r>
  <r>
    <s v="CUCUTA"/>
    <x v="1"/>
    <x v="1"/>
    <n v="54874"/>
    <n v="2781620"/>
    <n v="77939"/>
    <s v="INCIDENTE"/>
    <s v="NORTE DE SANTANDER"/>
    <s v="VILLA DEL ROSARIO"/>
    <s v="BARRIO 20 JULIO VILLA DEL ROSA"/>
    <s v="REDEBAN"/>
    <s v="FO-25-1571587"/>
    <d v="2025-09-23T12:06:00"/>
    <d v="2025-09-24T10:28:00"/>
    <s v="NO"/>
    <s v="HARDWARE"/>
    <s v="COMUNICACION"/>
    <s v="DAÑO POS"/>
    <m/>
    <m/>
    <s v="CERRADO"/>
    <s v="24/09/2025 SE REALIZÓ VISITA AL COMERCIO Y SE ENCUENTRA DATAFONO DAÑADO, SE REALIZA CAMBIO, PRUEBAS EXITOSAS"/>
    <s v="VISITA_TÉCNICA"/>
    <s v="A1NZZ992"/>
    <s v="TIPO I"/>
    <s v="TERRESTRE"/>
    <s v="MORA VEGA JEAMPIER"/>
    <n v="1"/>
    <n v="0"/>
    <n v="65960.072302"/>
    <n v="75096.394270399993"/>
    <n v="65960.072302"/>
    <m/>
    <m/>
    <m/>
    <m/>
    <m/>
    <m/>
    <m/>
    <m/>
  </r>
  <r>
    <s v="SANTA MARTA"/>
    <x v="5"/>
    <x v="6"/>
    <n v="44001"/>
    <n v="2781183"/>
    <n v="51250"/>
    <s v="INCIDENTE"/>
    <s v="LA GUAJIRA"/>
    <s v="RIOHACHA"/>
    <s v="BARRIO CENTRO RIOHACHA 14"/>
    <s v="REDEBAN"/>
    <s v="FO-25-1571598"/>
    <d v="2025-09-23T11:53:00"/>
    <d v="2025-09-25T11:42:00"/>
    <s v="NO"/>
    <s v="HARDWARE"/>
    <s v="LECTOR DE TARJETAS"/>
    <s v="DAÑO POS"/>
    <m/>
    <m/>
    <s v="CERRADO"/>
    <s v="25/09/2025 BUENOS DÍAS SE VISITA CB Y SE EVIDENCIA QUE EL PIN PAD NO LEE TARJETAS, SE PROCEDE A HACER EL CAMBIO DE PIN PAD Y TAMBIÉN EL DATAFONO YA QUE SE ENCUENTRA CON EL TECLADO BORROSO, SE HACEN PRUEBAS DE TRANSACCIONES Y TODO QUEDA OK"/>
    <s v="VISITA_TÉCNICA"/>
    <s v="II02Z797"/>
    <s v="TIPO III"/>
    <s v="TERRESTRE"/>
    <s v="BENITEZ CARVAJAL ALVARO JAVIER"/>
    <n v="1"/>
    <n v="0"/>
    <n v="275728.78077800001"/>
    <n v="196536.5258152"/>
    <n v="275728.78077800001"/>
    <m/>
    <m/>
    <m/>
    <m/>
    <m/>
    <m/>
    <m/>
    <m/>
  </r>
  <r>
    <s v="MEDELLIN"/>
    <x v="3"/>
    <x v="3"/>
    <n v="5001"/>
    <n v="2781264"/>
    <n v="81361"/>
    <s v="INCIDENTE"/>
    <s v="ANTIOQUIA"/>
    <s v="MEDELLIN"/>
    <s v="DISTRICOL ALUMIACEROS"/>
    <s v="REDEBAN"/>
    <s v="FO-25-1571323"/>
    <d v="2025-09-23T11:52:00"/>
    <d v="2025-09-23T15:24:00"/>
    <s v="NO"/>
    <s v="HARDWARE"/>
    <s v="CABLEADO"/>
    <s v="CABLE MAGICBOX AVERIADO"/>
    <m/>
    <m/>
    <s v="CERRADO"/>
    <s v="23/09/2025 SE REALIZA CAMBIO DE CABLE ENSORTIJADO"/>
    <s v="VISITA_TÉCNICA"/>
    <s v="VGZZZ801"/>
    <s v="TIPO I"/>
    <s v="TERRESTRE"/>
    <s v="MARIN PIEDRAHITA JIMMY ALEXIS"/>
    <n v="1"/>
    <n v="0"/>
    <n v="65960.072302"/>
    <n v="75096.394270399993"/>
    <n v="65960.072302"/>
    <m/>
    <m/>
    <m/>
    <m/>
    <m/>
    <m/>
    <m/>
    <m/>
  </r>
  <r>
    <s v="BOGOTA"/>
    <x v="0"/>
    <x v="0"/>
    <n v="11001"/>
    <n v="2781255"/>
    <n v="79741"/>
    <s v="INCIDENTE"/>
    <s v="CUNDINAMARCA"/>
    <s v="BOGOTA"/>
    <s v="BARRIO EL PORVENIR BOGOTA"/>
    <s v="REDEBAN"/>
    <s v="FO-25-1571379"/>
    <d v="2025-09-23T11:48:00"/>
    <d v="2025-09-24T11:04:00"/>
    <s v="NO"/>
    <s v="HARDWARE"/>
    <s v="NO ENCIENDE"/>
    <s v="DAÑO POS"/>
    <m/>
    <m/>
    <s v="CERRADO"/>
    <s v="24/09/2025 SE REALIZA VISITA A CB PARA ATENDER INCIDENTE SE REALIZA CAMBIO DE DATAFONO POR FALLA EN PUERTO DE CARGA ,SE REALIZAN PRUEBAS OK"/>
    <s v="VISITA_TÉCNICA"/>
    <s v="F1XZZ078"/>
    <s v="TIPO I"/>
    <s v="TERRESTRE"/>
    <s v="GALINDO ROJAS LUIS FELIPE"/>
    <n v="1"/>
    <n v="0"/>
    <n v="65960.072302"/>
    <n v="75096.394270399993"/>
    <n v="65960.072302"/>
    <m/>
    <m/>
    <m/>
    <m/>
    <m/>
    <m/>
    <m/>
    <m/>
  </r>
  <r>
    <s v="BOGOTA"/>
    <x v="0"/>
    <x v="0"/>
    <n v="25286"/>
    <n v="2781317"/>
    <n v="79302"/>
    <s v="INCIDENTE"/>
    <s v="CUNDINAMARCA"/>
    <s v="FUNZA"/>
    <s v="BARRIO PORVENIR FUNZA 5"/>
    <s v="REDEBAN"/>
    <s v="FO-25-1571335"/>
    <d v="2025-09-23T11:39:00"/>
    <d v="2025-09-24T17:58:00"/>
    <s v="NO"/>
    <s v="HARDWARE"/>
    <s v="HUB"/>
    <s v="DAÑO HUB"/>
    <m/>
    <m/>
    <s v="CERRADO"/>
    <s v="24/09/2025 SE REALIZA CAMBIO DE HUB POR DETERIORO EN CABLE, GENERA REINICIO Y BLOQUEO DE LECTOR Y PINPAD."/>
    <s v="VISITA_TÉCNICA"/>
    <s v="10YZZ752"/>
    <s v="TIPO II"/>
    <s v="TERRESTRE"/>
    <s v="MURCIA HERNANDEZ HARVEY IGNACIO"/>
    <n v="1"/>
    <n v="0"/>
    <n v="144967.87232000002"/>
    <n v="140395.6348884"/>
    <n v="144967.87232000002"/>
    <m/>
    <m/>
    <m/>
    <m/>
    <m/>
    <m/>
    <m/>
    <m/>
  </r>
  <r>
    <s v="VALLEDUPAR"/>
    <x v="5"/>
    <x v="6"/>
    <n v="20011"/>
    <n v="2781014"/>
    <n v="46067"/>
    <s v="INCIDENTE"/>
    <s v="CESAR"/>
    <s v="AGUACHICA"/>
    <s v="PTM AGUACHICA  INTERNET Y VARI"/>
    <s v="REDEBAN"/>
    <s v="FO-25-1571345"/>
    <d v="2025-09-23T11:21:00"/>
    <d v="2025-09-23T12:30:00"/>
    <s v="NO"/>
    <s v="HARDWARE"/>
    <s v="IMPRESION"/>
    <s v="NO AVANZA PAPEL"/>
    <m/>
    <m/>
    <s v="CERRADO"/>
    <s v="23/09/2025 EN COMUNICACIÓN CON LA SRA YULI PACHECO QUINTERO AL NÚMERO  3162343324 NOS INFRORMA QUE EL DATAFONO YA SE ENCUENTRA OPERANDO Y NO REQUIERE DE VISITA TECNICA. SE PROCEDE A CERRAR"/>
    <s v="SOPORTE_TELEFÓNICO"/>
    <s v="0"/>
    <s v="TIPO IV"/>
    <s v="TERRESTRE"/>
    <s v="CONTRERAS ROSSI LITZY YULIETH"/>
    <n v="0"/>
    <n v="0"/>
    <n v="41241.0800752"/>
    <n v="0"/>
    <n v="41241.0800752"/>
    <m/>
    <m/>
    <m/>
    <m/>
    <m/>
    <m/>
    <m/>
    <m/>
  </r>
  <r>
    <s v="MEDELLIN"/>
    <x v="3"/>
    <x v="3"/>
    <n v="5686"/>
    <n v="2780950"/>
    <n v="15036"/>
    <s v="INCIDENTE"/>
    <s v="ANTIOQUIA"/>
    <s v="SANTA ROSA DE OSOS"/>
    <s v="BARRIO CALDAS SANTA ROSA"/>
    <s v="REDEBAN"/>
    <s v="FO-25-1571039"/>
    <d v="2025-09-23T11:20:00"/>
    <d v="2025-09-24T11:59:00"/>
    <s v="NO"/>
    <s v="HARDWARE"/>
    <s v="PINPAD"/>
    <s v="SE REINICIA"/>
    <m/>
    <m/>
    <s v="CERRADO"/>
    <s v="24/09/2025 SE REALIZA VISITA TÉCNICA AL CORRESPONSAL BANCOLOMBIA PARA ATENDER EL INCIDENTE REPORTADO CON EL DATÁFONO. EL USUARIO CONFIRMA SU IDENTIFICACIÓN Y PROCEDE A INFORMAR DOS FALLAS PRINCIPALES:_x000a__x000a_EL DATÁFONO SE REINICIA AL MOMENTO DE INSERTAR LA TARJETA EN EL PINPAD._x000a_EL PINPAD RECHAZA LAS TARJETAS UTILIZADAS PARA REALIZAR RETIROS._x000a__x000a_DURANTE LA VALIDACIÓN EN SITIO, SE REALIZA MANTENIMIENTO PREVENTIVO AL EQUIPO. SIN EMBARGO, LA NOVEDAD PERSISTE: EL DATÁFONO CONTINÚA REINICIÁNDOSE Y EL PINPAD SIGUE RECHAZANDO LAS TARJETAS._x000a__x000a_ANTE LA RECURRENCIA DEL PROBLEMA, SE PROCEDE AL CAMBIO DEL PINPAD, DADO QUE PRESENTA REINICIOS CONSTANTES Y FALLAS EN LA LECTURA DE TARJETAS. EL NUEVO DISPOSITIVO QUEDA INSTALADO Y OPERATIVO, VALIDANDO SU CORRECTO FUNCIONAMIENTO AL FINALIZAR LA INTERVENCIÓN."/>
    <s v="VISITA_TÉCNICA"/>
    <s v="SA00M819"/>
    <s v="TIPO II"/>
    <s v="TERRESTRE"/>
    <s v="MARTINEZ TOVAR OSCAR DAVID"/>
    <n v="1"/>
    <n v="0"/>
    <n v="144967.87232000002"/>
    <n v="140395.6348884"/>
    <n v="144967.87232000002"/>
    <m/>
    <m/>
    <m/>
    <m/>
    <m/>
    <m/>
    <m/>
    <m/>
  </r>
  <r>
    <s v="CALI"/>
    <x v="2"/>
    <x v="2"/>
    <n v="76001"/>
    <n v="2780931"/>
    <n v="75001"/>
    <s v="INCIDENTE"/>
    <s v="VALLE DEL CAUCA"/>
    <s v="CALI"/>
    <s v="PTM CALI STARMARKET GUADALUPE"/>
    <s v="REDEBAN"/>
    <s v="FO-25-1571067"/>
    <d v="2025-09-23T11:17:00"/>
    <d v="2025-09-23T16:36:00"/>
    <s v="NO"/>
    <s v="HARDWARE"/>
    <s v="ALERT IRRUPTION"/>
    <s v="ALERT IRRUPTION"/>
    <m/>
    <m/>
    <s v="CERRADO"/>
    <s v="23/09/2025 SE VISITA CORRESPONSAL Y SE REEMPLAZA DATÁFONO POR ALERT INTERRUPCIÓN. SE REPARA CABLE DE RED DAÑADO( ACOMETIDA) TRANSACCIONES DE PRUEBA EXITOSAS. SE CREA USUARIO"/>
    <s v="VISITA_TÉCNICA"/>
    <s v="LPZZZ816"/>
    <s v="TIPO I"/>
    <s v="TERRESTRE"/>
    <s v="BOLAÑOS TABORDA JORGE ENRIQUE"/>
    <n v="1"/>
    <n v="0"/>
    <n v="65960.072302"/>
    <n v="75096.394270399993"/>
    <n v="65960.072302"/>
    <m/>
    <m/>
    <m/>
    <m/>
    <m/>
    <m/>
    <m/>
    <m/>
  </r>
  <r>
    <s v="YOPAL"/>
    <x v="4"/>
    <x v="5"/>
    <n v="85139"/>
    <n v="2780886"/>
    <n v="77819"/>
    <s v="INCIDENTE"/>
    <s v="CASANARE"/>
    <s v="MANI"/>
    <s v="BARRIO CENTRO MANI 6"/>
    <s v="REDEBAN"/>
    <s v="FO-25-1571071"/>
    <d v="2025-09-23T11:16:00"/>
    <d v="2025-09-25T15:35:00"/>
    <s v="NO"/>
    <s v="HARDWARE"/>
    <s v="LECTOR DE TARJETAS"/>
    <s v="MENSAJE RETIRE TARJETA"/>
    <m/>
    <m/>
    <s v="CERRADO"/>
    <s v="25/09/2025 SE REALIZA CAMBIO DE EQUIPO POR FALLAS EN SHIP DE TARJETA DE REALIZA PRUEBAS BÁSICAS SIN NOVEDAD ENTREGANDO OPERATIVO"/>
    <s v="VISITA_TÉCNICA"/>
    <s v="10OZZ928"/>
    <s v="TIPO II"/>
    <s v="TERRESTRE"/>
    <s v="ROZO JIMENEZ EDGAR ARMANDO"/>
    <n v="1"/>
    <n v="0"/>
    <n v="144967.87232000002"/>
    <n v="140395.6348884"/>
    <n v="144967.87232000002"/>
    <m/>
    <m/>
    <m/>
    <m/>
    <m/>
    <m/>
    <m/>
    <m/>
  </r>
  <r>
    <s v="CALI"/>
    <x v="2"/>
    <x v="2"/>
    <n v="76520"/>
    <n v="2780875"/>
    <n v="71365"/>
    <s v="INCIDENTE"/>
    <s v="VALLE DEL CAUCA"/>
    <s v="PALMIRA"/>
    <s v="DISTRICOL MULTISERVICIOS WILME"/>
    <s v="REDEBAN"/>
    <s v="FO-25-1571079"/>
    <d v="2025-09-23T11:15:00"/>
    <d v="2025-09-23T15:36:00"/>
    <s v="NO"/>
    <s v="HARDWARE"/>
    <s v="IMPRESION"/>
    <s v="NO AVANZA PAPEL"/>
    <m/>
    <m/>
    <s v="CERRADO"/>
    <s v="23/09/2025 EN LA VISITA TÉCNICA SE REALIZÓ EL AJUSTE DE LA TAPA DE LA IMPRESORA YA QUE ESTABA DESAJUSTADA, TAMBIÉN SE REALIZÓ LA LIMPIEZA DE LA MISMA, LUEGO SE REALIZARON LAS PRUEBAS CON EL CLIENTE DEJANDO EL SERVICIO OPERANDO SIN FALLAS Y SIN NOVEDAD"/>
    <s v="VISITA_TÉCNICA"/>
    <s v="SV00C188"/>
    <s v="TIPO I"/>
    <s v="TERRESTRE"/>
    <s v="SANCHEZ URREGO ROBINSON DAVID"/>
    <n v="1"/>
    <n v="0"/>
    <n v="65960.072302"/>
    <n v="75096.394270399993"/>
    <n v="65960.072302"/>
    <m/>
    <m/>
    <m/>
    <m/>
    <m/>
    <m/>
    <m/>
    <m/>
  </r>
  <r>
    <s v="TUNJA"/>
    <x v="1"/>
    <x v="1"/>
    <n v="15204"/>
    <n v="2780581"/>
    <n v="77276"/>
    <s v="INCIDENTE"/>
    <s v="BOYACA"/>
    <s v="COMBITA"/>
    <s v="BARRIO COMBITA COMBITA"/>
    <s v="REDEBAN"/>
    <s v="FO-25-1571094"/>
    <d v="2025-09-23T10:58:00"/>
    <d v="2025-09-24T11:47:00"/>
    <s v="NO"/>
    <s v="HARDWARE"/>
    <s v="NO ENCIENDE SE REINICIA"/>
    <s v="FUENTE PODER AVERIADA"/>
    <m/>
    <m/>
    <s v="CERRADO"/>
    <s v="24/09/2025 SE VISITA CB MANTENIMIENTO DE EQUIPO..CAMBIO FUENTE DE PODER POR DAÑO PRUEBA DUPLICADO CB FALLA INTERNET"/>
    <s v="VISITA_TÉCNICA"/>
    <s v="FACZZ313"/>
    <s v="TIPO II"/>
    <s v="TERRESTRE"/>
    <s v="GONZALEZ GONZALEZ MARIO ALBERTO"/>
    <n v="1"/>
    <n v="0"/>
    <n v="144967.87232000002"/>
    <n v="140395.6348884"/>
    <n v="144967.87232000002"/>
    <m/>
    <m/>
    <m/>
    <m/>
    <m/>
    <m/>
    <m/>
    <m/>
  </r>
  <r>
    <s v="MEDELLIN"/>
    <x v="3"/>
    <x v="3"/>
    <n v="5318"/>
    <n v="2780569"/>
    <n v="78284"/>
    <s v="INCIDENTE"/>
    <s v="ANTIOQUIA"/>
    <s v="GUARNE"/>
    <s v="BARRIO VRD EL SANGO GUARNE"/>
    <s v="REDEBAN"/>
    <s v="FO-25-1571106"/>
    <d v="2025-09-23T10:55:00"/>
    <d v="2025-09-24T11:13:00"/>
    <s v="NO"/>
    <s v="HARDWARE"/>
    <s v="LECTOR DE BARRAS"/>
    <s v="DAÑO POS"/>
    <m/>
    <m/>
    <s v="CERRADO"/>
    <s v="24/09/2025 SE REVISA LECTORA Y TIENES DAÑO EN CABLE SE REALIZA CAMBIO PRUEBAS EXITOSAS SERVICIO OPERATIVO OK"/>
    <s v="VISITA_TÉCNICA"/>
    <s v="SXNZZ604"/>
    <s v="TIPO II"/>
    <s v="TERRESTRE"/>
    <s v="ZAPATA LOPEZ EDWARD ASDRUBAL"/>
    <n v="1"/>
    <n v="0"/>
    <n v="144967.87232000002"/>
    <n v="140395.6348884"/>
    <n v="144967.87232000002"/>
    <m/>
    <m/>
    <m/>
    <m/>
    <m/>
    <m/>
    <m/>
    <m/>
  </r>
  <r>
    <s v="MANIZALES"/>
    <x v="2"/>
    <x v="4"/>
    <n v="17873"/>
    <n v="2780483"/>
    <n v="49199"/>
    <s v="INCIDENTE"/>
    <s v="CALDAS"/>
    <s v="VILLAMARIA"/>
    <s v="BARRIO CENTRO VILLAMARIA 3"/>
    <s v="REDEBAN"/>
    <s v="FO-25-1571118"/>
    <d v="2025-09-23T10:54:00"/>
    <d v="2025-09-24T10:25:00"/>
    <s v="NO"/>
    <s v="HARDWARE"/>
    <s v="COMUNICACION"/>
    <s v="MENSAJE CABLE DE RED DESCONECTADO"/>
    <m/>
    <m/>
    <s v="CERRADO"/>
    <s v="24/09/2025 SE REALIZA VISITA SE CAMBIA DATAFONO POR MENSAJE CABLE DE RED DESCONECTADO TIENE PUERTO ETHERNET EN MAL ESTADO SE CREAN USUARIOS SE HACEN PRUEBAS SERVICIO OK"/>
    <s v="VISITA_TÉCNICA"/>
    <s v="TR00M971"/>
    <s v="TIPO I"/>
    <s v="TERRESTRE"/>
    <s v="AGUIRRE HENAO RAUL EDUARDO"/>
    <n v="1"/>
    <n v="0"/>
    <n v="65960.072302"/>
    <n v="75096.394270399993"/>
    <n v="65960.072302"/>
    <m/>
    <m/>
    <m/>
    <m/>
    <m/>
    <m/>
    <m/>
    <m/>
  </r>
  <r>
    <s v="MEDELLIN"/>
    <x v="3"/>
    <x v="3"/>
    <n v="5579"/>
    <n v="2780470"/>
    <n v="51485"/>
    <s v="INCIDENTE"/>
    <s v="ANTIOQUIA"/>
    <s v="PUERTO BERRIO"/>
    <s v="PTM PUERTO BERRIO  SERVICENTRO"/>
    <s v="REDEBAN"/>
    <s v="FO-25-1571124"/>
    <d v="2025-09-23T10:51:00"/>
    <d v="2025-09-23T16:25:00"/>
    <s v="NO"/>
    <s v="SOFTWARE"/>
    <s v="COMUNICACION"/>
    <s v="PARAMETROS DE CONFIGURACION EN POS"/>
    <m/>
    <m/>
    <s v="CERRADO"/>
    <s v="23/09/2025 SE REALIZA LA CONFIGURACIÓN DE PARAMAEGTOS DE COMUNICACIÓN SE HACEN PRUEBAS OK"/>
    <s v="VISITA_TÉCNICA"/>
    <s v="9BRZZ690"/>
    <s v="TIPO III"/>
    <s v="TERRESTRE"/>
    <s v="MONTOYA VELEZ ANDRES FELIPE"/>
    <n v="1"/>
    <n v="0"/>
    <n v="275728.78077800001"/>
    <n v="196536.5258152"/>
    <n v="275728.78077800001"/>
    <m/>
    <m/>
    <m/>
    <m/>
    <m/>
    <m/>
    <m/>
    <m/>
  </r>
  <r>
    <s v="NEIVA"/>
    <x v="4"/>
    <x v="5"/>
    <n v="18150"/>
    <n v="2780295"/>
    <n v="45430"/>
    <s v="INCIDENTE"/>
    <s v="CAQUETA"/>
    <s v="CARTAGENA DEL CHAIRA"/>
    <s v="DISTRICOL CELUPARTES CHAIRA"/>
    <s v="REDEBAN"/>
    <s v="FO-25-1571141"/>
    <d v="2025-09-23T10:38:00"/>
    <d v="2025-09-24T17:36:00"/>
    <s v="NO"/>
    <s v="HARDWARE"/>
    <s v="LECTOR DE BARRAS"/>
    <s v="FORMATO INVALIDO LECTOR DAÑADO"/>
    <m/>
    <m/>
    <s v="CERRADO"/>
    <s v="24/09/2025 SE REALIZA CAMBIO DE LECTORA YA QUE PERDIÓ CONFIGURACIÓN, PRUEBAS CB OK SE DEJA OPERATIVO."/>
    <s v="VISITA_TÉCNICA"/>
    <s v="AC0MZ781"/>
    <s v="TIPO IV ESPECIAL"/>
    <s v="TERRESTRE"/>
    <s v="BERMUDEZ SANCHEZ JOSE NEYBER"/>
    <n v="1"/>
    <n v="0"/>
    <n v="479588.87655000004"/>
    <n v="196536.5258152"/>
    <n v="479588.87655000004"/>
    <m/>
    <m/>
    <m/>
    <m/>
    <m/>
    <m/>
    <m/>
    <m/>
  </r>
  <r>
    <s v="CALI"/>
    <x v="2"/>
    <x v="2"/>
    <n v="76364"/>
    <n v="2780302"/>
    <n v="35197"/>
    <s v="INCIDENTE"/>
    <s v="VALLE DEL CAUCA"/>
    <s v="JAMUNDI"/>
    <s v="DISTRICOL RAPITIENDA LOS PAISA"/>
    <s v="REDEBAN"/>
    <s v="FO-25-1571149"/>
    <d v="2025-09-23T10:28:00"/>
    <d v="2025-09-24T17:32:00"/>
    <s v="NO"/>
    <s v="HARDWARE"/>
    <s v="HUB"/>
    <s v="DAÑO HUB"/>
    <m/>
    <m/>
    <s v="CERRADO"/>
    <s v="24/09/2025 SE REALIZA CAMBIO DE HUB POR MOTIVO QUE PROVOCA REINICIOS EN EL EQUIPO, Y YA NO SOPORTABA EL PINPAD._x000a_SE REALIZAPRUEBAS OPERATIVAS SIN NOVEDAD."/>
    <s v="VISITA_TÉCNICA"/>
    <s v="NN007652"/>
    <s v="TIPO II"/>
    <s v="TERRESTRE"/>
    <s v="TORRES GARCIA JENDRY JOSE"/>
    <n v="1"/>
    <n v="0"/>
    <n v="144967.87232000002"/>
    <n v="140395.6348884"/>
    <n v="144967.87232000002"/>
    <m/>
    <m/>
    <m/>
    <m/>
    <m/>
    <m/>
    <m/>
    <m/>
  </r>
  <r>
    <s v="BOGOTA"/>
    <x v="0"/>
    <x v="0"/>
    <n v="25718"/>
    <n v="2780223"/>
    <n v="65791"/>
    <s v="INCIDENTE"/>
    <s v="CUNDINAMARCA"/>
    <s v="SASAIMA"/>
    <s v="BARRIO CENTRO SASAIMA 2"/>
    <s v="REDEBAN"/>
    <s v="FO-25-1571155"/>
    <d v="2025-09-23T10:25:00"/>
    <d v="2025-09-24T17:41:00"/>
    <s v="NO"/>
    <s v="HARDWARE"/>
    <s v="LECTOR DE TARJETAS"/>
    <s v="MENSAJE RETIRE TARJETA"/>
    <m/>
    <m/>
    <s v="CERRADO"/>
    <s v="24/09/2025 SE VISITA COMERCIO CB BANCOLOMBIA, SE EVIDENCIA FALLA EN LECTURA DE TARJETAS CHIP, SE CAMBIA DATÁFONO, SE DEJAN USUARIOS DEL CLIENTE, SE REALIZAN PRUEBAS OK."/>
    <s v="VISITA_TÉCNICA"/>
    <s v="1A00F278"/>
    <s v="TIPO II"/>
    <s v="TERRESTRE"/>
    <s v="VEGA MANRIQUE JONATAN MAURICIO"/>
    <n v="1"/>
    <n v="0"/>
    <n v="144967.87232000002"/>
    <n v="140395.6348884"/>
    <n v="144967.87232000002"/>
    <m/>
    <m/>
    <m/>
    <m/>
    <m/>
    <m/>
    <m/>
    <m/>
  </r>
  <r>
    <s v="BOGOTA"/>
    <x v="0"/>
    <x v="0"/>
    <n v="25740"/>
    <n v="2779458"/>
    <n v="67532"/>
    <s v="INCIDENTE"/>
    <s v="CUNDINAMARCA"/>
    <s v="SIBATE"/>
    <s v="BARRIO SAN JUAN SIBATE 1"/>
    <s v="REDEBAN"/>
    <s v="FO-25-1569019"/>
    <d v="2025-09-23T09:23:00"/>
    <d v="2025-09-24T17:48:00"/>
    <s v="NO"/>
    <s v="HARDWARE"/>
    <s v="IMPRESION"/>
    <s v="NO IMPRIME UNO O VARIOS CARACTERES"/>
    <m/>
    <m/>
    <s v="CERRADO"/>
    <s v="24/09/2025 SE REALIZA CAMBIO DE EQUIPO POR DAÑO EN IMPRESORA SERVICIO OPERATIVO PRUEBAS OK TRNA RBM"/>
    <s v="VISITA_TÉCNICA"/>
    <s v="9T00K218"/>
    <s v="TIPO II"/>
    <s v="TERRESTRE"/>
    <s v="BUSTOS MORA DIEGO MANUEL"/>
    <n v="1"/>
    <n v="0"/>
    <n v="144967.87232000002"/>
    <n v="140395.6348884"/>
    <n v="144967.87232000002"/>
    <m/>
    <m/>
    <m/>
    <m/>
    <m/>
    <m/>
    <m/>
    <m/>
  </r>
  <r>
    <s v="SANTA MARTA"/>
    <x v="5"/>
    <x v="6"/>
    <n v="44430"/>
    <n v="2779029"/>
    <n v="77282"/>
    <s v="INCIDENTE"/>
    <s v="LA GUAJIRA"/>
    <s v="MAICAO"/>
    <s v="BARRIO CENTRO MAICAO  38"/>
    <s v="REDEBAN"/>
    <s v="FO-25-1568759"/>
    <d v="2025-09-23T08:51:00"/>
    <d v="2025-09-23T17:57:00"/>
    <s v="NO"/>
    <s v="HARDWARE"/>
    <s v="CABLEADO"/>
    <s v="DAÑO POS"/>
    <m/>
    <m/>
    <s v="CERRADO"/>
    <s v="23/09/2025 SE REALIZA LA VISITA SE ENVUENTRA EL DATÁFONO CON LA FUENTE DE PODER DAÑADA, SE PROCEDE A CAMBIAR EL ACCESORIO, SE REALIZAN PRUEBAS Y TODO OK"/>
    <s v="VISITA_TÉCNICA"/>
    <s v="FACZZ319"/>
    <s v="TIPO IV"/>
    <s v="TERRESTRE"/>
    <s v="THOMAS  CAMPO SIGIFREDO SEGUNDO"/>
    <n v="1"/>
    <n v="0"/>
    <n v="479588.87655000004"/>
    <n v="196536.5258152"/>
    <n v="479588.87655000004"/>
    <m/>
    <m/>
    <m/>
    <m/>
    <m/>
    <m/>
    <m/>
    <m/>
  </r>
  <r>
    <s v="YOPAL"/>
    <x v="4"/>
    <x v="5"/>
    <n v="85430"/>
    <n v="2778674"/>
    <n v="78201"/>
    <s v="INCIDENTE"/>
    <s v="CASANARE"/>
    <s v="TRINIDAD"/>
    <s v="BARRIO LAS FERIAS TRINIDAD"/>
    <s v="REDEBAN"/>
    <s v="FO-25-1568259"/>
    <d v="2025-09-23T08:13:00"/>
    <d v="2025-09-23T16:34:00"/>
    <s v="NO"/>
    <s v="HARDWARE"/>
    <s v="LECTOR DE BARRAS"/>
    <s v="FORMATO INVALIDO LECTOR DAÑADO"/>
    <m/>
    <m/>
    <s v="CERRADO"/>
    <s v="23/09/2025 SE REALIZA CAMBIO DE LECTOR DE BARRAS POR DAÑO"/>
    <s v="VISITA_TÉCNICA"/>
    <s v="SXLZZ583"/>
    <s v="TIPO II"/>
    <s v="TERRESTRE"/>
    <s v="ROZO JIMENEZ EDGAR ARMANDO"/>
    <n v="1"/>
    <n v="0"/>
    <n v="144967.87232000002"/>
    <n v="140395.6348884"/>
    <n v="144967.87232000002"/>
    <m/>
    <m/>
    <m/>
    <m/>
    <m/>
    <m/>
    <m/>
    <m/>
  </r>
  <r>
    <s v="MEDELLIN"/>
    <x v="3"/>
    <x v="3"/>
    <n v="5001"/>
    <n v="2777928"/>
    <n v="30197"/>
    <s v="INCIDENTE"/>
    <s v="ANTIOQUIA"/>
    <s v="MEDELLIN"/>
    <s v="PAGAFACIL VAQUITA  BALSOS"/>
    <s v="REDEBAN"/>
    <s v="FO-25-1568174"/>
    <d v="2025-09-23T08:00:00"/>
    <d v="2025-09-23T10:38:00"/>
    <s v="NO"/>
    <s v="HARDWARE"/>
    <s v="SE REINICIA"/>
    <s v="DAÑO POS"/>
    <m/>
    <m/>
    <s v="CERRADO"/>
    <s v="23/09/2025 SE REALIZA CAMBIO DE HUB YA QUE PRESENTA DETERIORO EN EL CABLE Y SE REINICIA SOLO AL TOCARSE"/>
    <s v="VISITA_TÉCNICA"/>
    <s v="111JZ423"/>
    <s v="TIPO I"/>
    <s v="TERRESTRE"/>
    <s v="HERNANDEZ CHAVARRIA JUAN CAMILO"/>
    <n v="1"/>
    <n v="0"/>
    <n v="65960.072302"/>
    <n v="75096.394270399993"/>
    <n v="65960.072302"/>
    <m/>
    <m/>
    <m/>
    <m/>
    <m/>
    <m/>
    <m/>
    <m/>
  </r>
  <r>
    <s v="BOGOTA"/>
    <x v="0"/>
    <x v="0"/>
    <n v="11001"/>
    <n v="2777927"/>
    <n v="46368"/>
    <s v="INCIDENTE"/>
    <s v="CUNDINAMARCA"/>
    <s v="BOGOTA"/>
    <s v="PTM BOGOTA CIGARRERIA ESTACION"/>
    <s v="REDEBAN"/>
    <s v="FO-25-1568182"/>
    <d v="2025-09-23T08:00:00"/>
    <d v="2025-09-23T16:30:00"/>
    <s v="NO"/>
    <s v="HARDWARE"/>
    <s v="LECTOR DE BARRAS"/>
    <s v="DAÑO POS"/>
    <m/>
    <m/>
    <s v="CERRADO"/>
    <s v="23/09/2025 SE REALIZA CAMBIO DATAFONO POR DAÑO EN PUERTO USB, SE REALIZAN PRUEBAS OK, SIN NOVEDAD"/>
    <s v="VISITA_TÉCNICA"/>
    <s v="XP006253"/>
    <s v="TIPO I"/>
    <s v="TERRESTRE"/>
    <s v="ARIAS QUILINDO JULIAN"/>
    <n v="1"/>
    <n v="0"/>
    <n v="65960.072302"/>
    <n v="75096.394270399993"/>
    <n v="65960.072302"/>
    <m/>
    <m/>
    <m/>
    <m/>
    <m/>
    <m/>
    <m/>
    <m/>
  </r>
  <r>
    <s v="MEDELLIN"/>
    <x v="3"/>
    <x v="3"/>
    <n v="5001"/>
    <n v="2777924"/>
    <n v="24600"/>
    <s v="INCIDENTE"/>
    <s v="ANTIOQUIA"/>
    <s v="MEDELLIN"/>
    <s v="REDY MEDELLIN MORAVIA"/>
    <s v="REDEBAN"/>
    <s v="FO-25-1568191"/>
    <d v="2025-09-23T08:00:00"/>
    <d v="2025-09-23T12:20:00"/>
    <s v="NO"/>
    <s v="HARDWARE"/>
    <s v="PINPAD"/>
    <s v="CABLE AVERIADO"/>
    <m/>
    <m/>
    <s v="CERRADO"/>
    <s v="23/09/2025 SE CAMBIA PINPAD POR CABLE PARTIDO Y DATÁFONO POR INCOMPATIBILIDAD"/>
    <s v="VISITA_TÉCNICA"/>
    <s v="A00IZ755"/>
    <s v="TIPO I"/>
    <s v="TERRESTRE"/>
    <s v="DIAZ ZABALA FRANCIS DUBAN"/>
    <n v="1"/>
    <n v="0"/>
    <n v="65960.072302"/>
    <n v="75096.394270399993"/>
    <n v="65960.072302"/>
    <m/>
    <m/>
    <m/>
    <m/>
    <m/>
    <m/>
    <m/>
    <m/>
  </r>
  <r>
    <s v="TUNJA"/>
    <x v="1"/>
    <x v="1"/>
    <n v="25183"/>
    <n v="2777823"/>
    <n v="68965"/>
    <s v="INCIDENTE"/>
    <s v="CUNDINAMARCA"/>
    <s v="CHOCONTA"/>
    <s v="BARRIO CENTRO  CHOCONTA CHOCO"/>
    <s v="REDEBAN"/>
    <s v="FO-25-1568202"/>
    <d v="2025-09-23T08:00:00"/>
    <d v="2025-09-23T16:40:00"/>
    <s v="NO"/>
    <s v="HARDWARE"/>
    <s v="NO ENCIENDE SE REINICIA"/>
    <s v="FUENTE PODER AVERIADA"/>
    <m/>
    <m/>
    <s v="CERRADO"/>
    <s v="23/09/2025 CAMBIO DE FUENTE DE PODER EXITOSA POR REINICIOS, BORRADO E INSTALACIÓN DE APLICATIVO EXITOSO."/>
    <s v="VISITA_TÉCNICA"/>
    <s v="A100U386"/>
    <s v="TIPO II"/>
    <s v="TERRESTRE"/>
    <s v="HERRERA GARZON JEYSON STEVENT"/>
    <n v="1"/>
    <n v="0"/>
    <n v="144967.87232000002"/>
    <n v="140395.6348884"/>
    <n v="144967.87232000002"/>
    <m/>
    <m/>
    <m/>
    <m/>
    <m/>
    <m/>
    <m/>
    <m/>
  </r>
  <r>
    <s v="SINCELEJO"/>
    <x v="5"/>
    <x v="6"/>
    <n v="70708"/>
    <n v="2777900"/>
    <n v="67337"/>
    <s v="INCIDENTE"/>
    <s v="SUCRE"/>
    <s v="SAN MARCOS"/>
    <s v="DISTRICOL PAGATODO SAN MARCOS"/>
    <s v="REDEBAN"/>
    <s v="FO-25-1568211"/>
    <d v="2025-09-23T08:00:00"/>
    <d v="2025-09-25T17:27:00"/>
    <s v="NO"/>
    <s v="HARDWARE"/>
    <s v="LECTOR DE BARRAS"/>
    <s v="DAÑO POS"/>
    <m/>
    <m/>
    <s v="CERRADO"/>
    <s v="25/09/2025 SE VISITA COMERCIO POR FALLA, PUESTO QUE EL LECTOR NO FUNCIONA, SE HACE CAMBIO DE LECTOR, CAUSAL L3 NO ENVÍA LA DATA, SE LE HACE LIMPIEZA A LA IMPRESORA DEL DATAFONO, SE DEJA CON LA VERSIÓN 10.3, SE REALIZAN PRUEBAS OK."/>
    <s v="VISITA_TÉCNICA"/>
    <s v="6A0TZ925"/>
    <s v="TIPO III"/>
    <s v="TERRESTRE"/>
    <s v="CACERES HERNANDEZ ANDRES"/>
    <n v="1"/>
    <n v="0"/>
    <n v="275728.78077800001"/>
    <n v="196536.5258152"/>
    <n v="275728.78077800001"/>
    <m/>
    <m/>
    <m/>
    <m/>
    <m/>
    <m/>
    <m/>
    <m/>
  </r>
  <r>
    <s v="APARTADO"/>
    <x v="3"/>
    <x v="3"/>
    <n v="5665"/>
    <n v="2777628"/>
    <n v="10758"/>
    <s v="INCIDENTE"/>
    <s v="ANTIOQUIA"/>
    <s v="SAN PEDRO DE URABA"/>
    <s v="SAN PEDRO DE URABA III - ANTIO"/>
    <s v="REDEBAN"/>
    <s v="FO-25-1567074"/>
    <d v="2025-09-22T17:23:00"/>
    <d v="2025-09-24T15:24:00"/>
    <s v="NO"/>
    <s v="HARDWARE"/>
    <s v="CABLEADO"/>
    <s v="CABLE TEFF AVERIADO"/>
    <m/>
    <m/>
    <s v="CERRADO"/>
    <s v="24/09/2025 CAMBIO DE LECTORA DE BARRAS POR CABLE MALO"/>
    <s v="VISITA_TÉCNICA"/>
    <s v="JAAAF194"/>
    <s v="TIPO III"/>
    <s v="TERRESTRE"/>
    <s v="CASTRO HENAO DANIEL ESTEBAN"/>
    <n v="1"/>
    <n v="0"/>
    <n v="275728.78077800001"/>
    <n v="196536.5258152"/>
    <n v="275728.78077800001"/>
    <m/>
    <m/>
    <m/>
    <m/>
    <m/>
    <m/>
    <m/>
    <m/>
  </r>
  <r>
    <s v="MEDELLIN"/>
    <x v="3"/>
    <x v="3"/>
    <n v="5615"/>
    <n v="2777510"/>
    <n v="14826"/>
    <s v="INCIDENTE"/>
    <s v="ANTIOQUIA"/>
    <s v="RIONEGRO"/>
    <s v="MULTIPAGAS RIONEGRO"/>
    <s v="REDEBAN"/>
    <s v="FO-25-1567077"/>
    <d v="2025-09-22T17:07:00"/>
    <d v="2025-09-23T13:02:00"/>
    <s v="NO"/>
    <s v="HARDWARE"/>
    <s v="PANTALLA"/>
    <s v="DAÑO POS"/>
    <m/>
    <m/>
    <s v="CERRADO"/>
    <s v="23/09/2025 SE VERIFICAN EQUIPOS LO CUAL SE IDENTIFICA QUE UN DATÁFONO TIENE LOS PARÁMETROS DE COMUNICACIÓN MALOS YA QUE AL INTENTAR BORRAR TRANS SE METIERON A COMUNICACIÓN Y LOS DESCONFIGURADO, A OTRO DATÁFONO SE LE LIMPIA LA IMPRESORA Y LOS BAUCHER YA SE VEN BIEN Y LEGIBLES, Y SE CAMBIA UN TERCER DATÁFONO CON LA PANTALLA SUCIA POR RECIDUOS DE PAPEL YA NO SE VEÍA NADA BIEN, SE DEJAN SERVICIOS FUNCIONANDO CORRECTAMENTE"/>
    <s v="VISITA_TÉCNICA"/>
    <s v="GZ0AZ382"/>
    <s v="TIPO II"/>
    <s v="TERRESTRE"/>
    <s v="BARRIENTOS HERNANDEZ CRISTIAN HORACIO"/>
    <n v="1"/>
    <n v="0"/>
    <n v="144967.87232000002"/>
    <n v="140395.6348884"/>
    <n v="144967.87232000002"/>
    <m/>
    <m/>
    <m/>
    <m/>
    <m/>
    <m/>
    <m/>
    <m/>
  </r>
  <r>
    <s v="APARTADO"/>
    <x v="3"/>
    <x v="3"/>
    <n v="5045"/>
    <n v="2777444"/>
    <n v="44406"/>
    <s v="INCIDENTE"/>
    <s v="ANTIOQUIA"/>
    <s v="APARTADO"/>
    <s v="DISTRICOL SERRANIA FRUTAS Y LE"/>
    <s v="REDEBAN"/>
    <s v="FO-25-1566763"/>
    <d v="2025-09-22T16:54:00"/>
    <d v="2025-09-23T12:13:00"/>
    <s v="NO"/>
    <s v="HARDWARE"/>
    <s v="LECTOR DE BARRAS"/>
    <s v="DAÑO POS"/>
    <m/>
    <m/>
    <s v="CERRADO"/>
    <s v="23/09/2025 SE REALIZA CAMBIO DE DATÁFONO  POR LECTORA DE TARJETA"/>
    <s v="VISITA_TÉCNICA"/>
    <s v="AB19Z212"/>
    <s v="TIPO I"/>
    <s v="TERRESTRE"/>
    <s v="CASTRO HENAO DANIEL ESTEBAN"/>
    <n v="1"/>
    <n v="0"/>
    <n v="65960.072302"/>
    <n v="75096.394270399993"/>
    <n v="65960.072302"/>
    <m/>
    <m/>
    <m/>
    <m/>
    <m/>
    <m/>
    <m/>
    <m/>
  </r>
  <r>
    <s v="CALI"/>
    <x v="2"/>
    <x v="2"/>
    <n v="76001"/>
    <n v="2777089"/>
    <n v="43393"/>
    <s v="INCIDENTE"/>
    <s v="VALLE DEL CAUCA"/>
    <s v="CALI"/>
    <s v="PTM VARIEDADES ARCILA"/>
    <s v="REDEBAN"/>
    <s v="FO-25-1566507"/>
    <d v="2025-09-22T16:21:00"/>
    <d v="2025-09-23T11:37:00"/>
    <s v="NO"/>
    <s v="HARDWARE"/>
    <s v="COMUNICACION"/>
    <s v="CAMBIO DE IP"/>
    <m/>
    <m/>
    <s v="CERRADO"/>
    <s v="23/09/2025 SE VISITA CORRESPONSAL Y SE ENCONTRÓ DATÁFONO FUNCIONADO CORRECTAMENTE, DE IGUAL FORMA SE VALIDÓ ESTADO DEL CABLEADO Y SE ENCONTRÓ EN PERFECTO ESTADO AL IGUAL QUE EQUIPOS."/>
    <s v="VISITA_TÉCNICA"/>
    <s v="9ACZZ749"/>
    <s v="TIPO I"/>
    <s v="TERRESTRE"/>
    <s v="BOLAÑOS TABORDA JORGE ENRIQUE"/>
    <n v="1"/>
    <n v="0"/>
    <n v="65960.072302"/>
    <n v="75096.394270399993"/>
    <n v="65960.072302"/>
    <m/>
    <m/>
    <m/>
    <m/>
    <m/>
    <m/>
    <m/>
    <m/>
  </r>
  <r>
    <s v="BUCARAMANGA"/>
    <x v="1"/>
    <x v="1"/>
    <n v="68001"/>
    <n v="2776895"/>
    <n v="79843"/>
    <s v="INCIDENTE"/>
    <s v="SANTANDER"/>
    <s v="BUCARAMANGA"/>
    <s v="BARRIO CENTRO BUCARAMANGA BUCARAMANGA"/>
    <s v="REDEBAN"/>
    <s v="FO-25-1566521"/>
    <d v="2025-09-22T16:16:00"/>
    <d v="2025-09-23T14:35:00"/>
    <s v="NO"/>
    <s v="HARDWARE"/>
    <s v="COMUNICACION"/>
    <s v="MENSAJE CABLE DE RED DESCONECTADO"/>
    <m/>
    <m/>
    <s v="CERRADO"/>
    <s v="23/09/2025 SE VISITA COMERCIO SE REALIZA VERIFICACIÓN DE CABLEADO , SE INSTALA  VERSION 9.90 OK, PRUEBAS OK, LECTOR DE BARRAS OK, CB OPERATIVO"/>
    <s v="VISITA_TÉCNICA"/>
    <s v="FAUZZ210"/>
    <s v="TIPO I"/>
    <s v="TERRESTRE"/>
    <s v="BARAJAS BERMUDEZ YAHIR MAURICIO"/>
    <n v="1"/>
    <n v="0"/>
    <n v="65960.072302"/>
    <n v="75096.394270399993"/>
    <n v="65960.072302"/>
    <m/>
    <m/>
    <m/>
    <m/>
    <m/>
    <m/>
    <m/>
    <m/>
  </r>
  <r>
    <s v="CALI"/>
    <x v="2"/>
    <x v="2"/>
    <n v="19001"/>
    <n v="2776883"/>
    <n v="45728"/>
    <s v="INCIDENTE"/>
    <s v="CAUCA"/>
    <s v="POPAYAN"/>
    <s v="DISTRICOL MISCELANEA SAECO"/>
    <s v="REDEBAN"/>
    <s v="FO-25-1566527"/>
    <d v="2025-09-22T16:14:00"/>
    <d v="2025-09-23T11:41:00"/>
    <s v="NO"/>
    <s v="HARDWARE"/>
    <s v="PANTALLA"/>
    <s v="DAÑO POS"/>
    <m/>
    <m/>
    <s v="CERRADO"/>
    <s v="23/09/2025 SE INGRESA PANTALLA NEGRA DISPLAY SE PROCEDE A CAMBIAR EQUIPO PRUEBAS OK TELECARGA DRNA"/>
    <s v="VISITA_TÉCNICA"/>
    <s v="BA000733"/>
    <s v="TIPO III"/>
    <s v="TERRESTRE"/>
    <s v="GIMBUEL LASSO LUIS GERMAN"/>
    <n v="1"/>
    <n v="0"/>
    <n v="275728.78077800001"/>
    <n v="196536.5258152"/>
    <n v="275728.78077800001"/>
    <m/>
    <m/>
    <m/>
    <m/>
    <m/>
    <m/>
    <m/>
    <m/>
  </r>
  <r>
    <s v="MEDELLIN"/>
    <x v="3"/>
    <x v="3"/>
    <n v="5318"/>
    <n v="2776871"/>
    <n v="27017"/>
    <s v="INCIDENTE"/>
    <s v="ANTIOQUIA"/>
    <s v="GUARNE"/>
    <s v="ARRIO PARQUE PRINCIPAL III GU"/>
    <s v="REDEBAN"/>
    <s v="FO-25-1566532"/>
    <d v="2025-09-22T16:10:00"/>
    <d v="2025-09-23T16:27:00"/>
    <s v="NO"/>
    <s v="HARDWARE"/>
    <s v="TECLADO"/>
    <s v="DAÑO POS"/>
    <m/>
    <m/>
    <s v="CERRADO"/>
    <s v="23/09/2025 CAMBIO EQUIPO POR DAÑO TECLADO BORROSO PRUEBAS OK NO TELECARGA"/>
    <s v="VISITA_TÉCNICA"/>
    <s v="9UZZZ709"/>
    <s v="TIPO II"/>
    <s v="TERRESTRE"/>
    <s v="PAREJA ECHAVARRIA JHON DAVID"/>
    <n v="1"/>
    <n v="0"/>
    <n v="144967.87232000002"/>
    <n v="140395.6348884"/>
    <n v="144967.87232000002"/>
    <m/>
    <m/>
    <m/>
    <m/>
    <m/>
    <m/>
    <m/>
    <m/>
  </r>
  <r>
    <s v="MEDELLIN"/>
    <x v="3"/>
    <x v="3"/>
    <n v="5001"/>
    <n v="2776834"/>
    <n v="30843"/>
    <s v="INCIDENTE"/>
    <s v="ANTIOQUIA"/>
    <s v="MEDELLIN"/>
    <s v="COMCARD RED CARITAS FELICES"/>
    <s v="REDEBAN"/>
    <s v="FO-25-1566400"/>
    <d v="2025-09-22T15:56:00"/>
    <d v="2025-09-23T11:48:00"/>
    <s v="NO"/>
    <s v="SOFTWARE"/>
    <s v="COMUNICACION"/>
    <s v="PARAMETROS DE CONFIGURACION EN POS"/>
    <m/>
    <m/>
    <s v="CERRADO"/>
    <s v="23/09/2025 SE REALIZA VALIDACIÓN DE COMUNICACIÓN Y SE RECONFIGURA. SE REALIZA LIMPIEZA EN INGRESO DE TARJETA."/>
    <s v="VISITA_TÉCNICA"/>
    <s v="TRCZZ281"/>
    <s v="TIPO I"/>
    <s v="TERRESTRE"/>
    <s v="MARIN PIEDRAHITA JIMMY ALEXIS"/>
    <n v="1"/>
    <n v="0"/>
    <n v="65960.072302"/>
    <n v="75096.394270399993"/>
    <n v="65960.072302"/>
    <m/>
    <m/>
    <m/>
    <m/>
    <m/>
    <m/>
    <m/>
    <m/>
  </r>
  <r>
    <s v="BUCARAMANGA"/>
    <x v="1"/>
    <x v="1"/>
    <n v="68081"/>
    <n v="2776686"/>
    <n v="55519"/>
    <s v="INCIDENTE"/>
    <s v="SANTANDER"/>
    <s v="BARRANCABERMEJA"/>
    <s v="DISTRICOL PUNTO LA 64"/>
    <s v="REDEBAN"/>
    <s v="FO-25-1566403"/>
    <d v="2025-09-22T15:55:00"/>
    <d v="2025-09-25T12:32:00"/>
    <s v="NO"/>
    <s v="HARDWARE"/>
    <s v="PINPAD"/>
    <s v="DAÑO POS"/>
    <m/>
    <m/>
    <s v="CERRADO"/>
    <s v="25/09/2025 SE HACE PRESENCIA EN COMERCIO SE REALIZA CAMBIO DE EQUIPO DEBIDO A QUE NO ES COMPATIBLE CON EL PIN PAD A INSTALAR SE CAMBIA PIN PAD DEBIDO A QUE LA TECLAS ESTAN DURAS SE REALIZAN PRUEBAS OK SE CREAN USUARIO Y CONTRASEÑA"/>
    <s v="VISITA_TÉCNICA"/>
    <s v="9CGZZ289"/>
    <s v="TIPO III"/>
    <s v="TERRESTRE"/>
    <s v="BARRERA ORTEGA MARLON STWAR"/>
    <n v="1"/>
    <n v="0"/>
    <n v="275728.78077800001"/>
    <n v="196536.5258152"/>
    <n v="275728.78077800001"/>
    <m/>
    <m/>
    <m/>
    <m/>
    <m/>
    <m/>
    <m/>
    <m/>
  </r>
  <r>
    <s v="MEDELLIN"/>
    <x v="3"/>
    <x v="3"/>
    <n v="5360"/>
    <n v="2776394"/>
    <n v="48669"/>
    <s v="INCIDENTE"/>
    <s v="ANTIOQUIA"/>
    <s v="ITAGUI"/>
    <s v="PTM DELICARNES ABARROTES"/>
    <s v="REDEBAN"/>
    <s v="FO-25-1566111"/>
    <d v="2025-09-22T15:32:00"/>
    <d v="2025-09-23T12:08:00"/>
    <s v="NO"/>
    <s v="HARDWARE"/>
    <s v="TECLADO"/>
    <s v="DAÑO POS"/>
    <m/>
    <m/>
    <s v="CERRADO"/>
    <s v="23/09/2025 SE CAMBIA DATÁFONO POR TECLADO DAÑADO"/>
    <s v="VISITA_TÉCNICA"/>
    <s v="BA00L803"/>
    <s v="TIPO I"/>
    <s v="TERRESTRE"/>
    <s v="CASTAÑEDA PALACIO CARLOS FELIPE"/>
    <n v="1"/>
    <n v="0"/>
    <n v="65960.072302"/>
    <n v="75096.394270399993"/>
    <n v="65960.072302"/>
    <m/>
    <m/>
    <m/>
    <m/>
    <m/>
    <m/>
    <m/>
    <m/>
  </r>
  <r>
    <s v="MEDELLIN"/>
    <x v="3"/>
    <x v="3"/>
    <n v="5001"/>
    <n v="2776446"/>
    <n v="16359"/>
    <s v="INCIDENTE"/>
    <s v="ANTIOQUIA"/>
    <s v="MEDELLIN"/>
    <s v="PAGAFACIL  VISITACION"/>
    <s v="REDEBAN"/>
    <s v="FO-25-1566047"/>
    <d v="2025-09-22T15:24:00"/>
    <d v="2025-09-23T11:55:00"/>
    <s v="NO"/>
    <s v="HARDWARE"/>
    <s v="SE REINICIA"/>
    <s v="DAÑO POS"/>
    <m/>
    <m/>
    <s v="CERRADO"/>
    <s v="23/09/2025 SE REALIZA CAMBIO DE LECTOR YA QUE DESPUES DE CONFIGURACIÓN SIGUE LA MISMA FALLA Y SE CAMBIA DE HUB POR DERETIORO EN EL CABLE"/>
    <s v="VISITA_TÉCNICA"/>
    <s v="JCZZZ334"/>
    <s v="TIPO I"/>
    <s v="TERRESTRE"/>
    <s v="HERNANDEZ CHAVARRIA JUAN CAMILO"/>
    <n v="1"/>
    <n v="0"/>
    <n v="65960.072302"/>
    <n v="75096.394270399993"/>
    <n v="65960.072302"/>
    <m/>
    <m/>
    <m/>
    <m/>
    <m/>
    <m/>
    <m/>
    <m/>
  </r>
  <r>
    <s v="VALLEDUPAR"/>
    <x v="5"/>
    <x v="6"/>
    <n v="44078"/>
    <n v="2776435"/>
    <n v="76705"/>
    <s v="INCIDENTE"/>
    <s v="LA GUAJIRA"/>
    <s v="BARRANCAS"/>
    <s v="BARRIO CENTRO BARRANCAS 7"/>
    <s v="REDEBAN"/>
    <s v="FO-25-1565979"/>
    <d v="2025-09-22T15:22:00"/>
    <d v="2025-09-23T10:32:00"/>
    <s v="NO"/>
    <s v="SOFTWARE"/>
    <s v="LECTOR DE BARRAS"/>
    <s v="LECTOR DESCONFIGURADO"/>
    <m/>
    <m/>
    <s v="CERRADO"/>
    <s v="23/09/2025 SE LLEGA A SITIO Y SE EVIDENCIA QUE EL LECTOR ESTABA DESCONFIGURADO, SE PROCEDE A CONFIGURARLO, DEJANDO EL SERVICIO FUNCIONAL AL 100 %"/>
    <s v="VISITA_TÉCNICA"/>
    <s v="SA2ZZ117"/>
    <s v="TIPO II"/>
    <s v="TERRESTRE"/>
    <s v="MONTES DIAZ JOHN FRED"/>
    <n v="1"/>
    <n v="0"/>
    <n v="144967.87232000002"/>
    <n v="140395.6348884"/>
    <n v="144967.87232000002"/>
    <m/>
    <m/>
    <m/>
    <m/>
    <m/>
    <m/>
    <m/>
    <m/>
  </r>
  <r>
    <s v="CUCUTA"/>
    <x v="1"/>
    <x v="1"/>
    <n v="54001"/>
    <n v="2776275"/>
    <n v="66925"/>
    <s v="INCIDENTE"/>
    <s v="NORTE DE SANTANDER"/>
    <s v="CUCUTA"/>
    <s v="BARRIO ALFONSO LOPEZ CUCUTA 5"/>
    <s v="REDEBAN"/>
    <s v="FO-25-1565926"/>
    <d v="2025-09-22T15:14:00"/>
    <d v="2025-09-23T12:24:00"/>
    <s v="NO"/>
    <s v="HARDWARE"/>
    <s v="DETERIORO"/>
    <s v="DATAFONO"/>
    <m/>
    <m/>
    <s v="CERRADO"/>
    <s v="23/09/2025 SE REALIZA VISITA, SE ENCUENTRA DATAFONO EN DAÑO, SE REALIZA CAMBIO, SE INSTALA ÚLTIMA VERSIÓN, SE CREAN USUARIOS OK, SE REALIZAN PRUEBAS Y CIERRES OK."/>
    <s v="VISITA_TÉCNICA"/>
    <s v="4A0AZ453"/>
    <s v="TIPO I"/>
    <s v="TERRESTRE"/>
    <s v="PACHECO BUITRAGO JAVIER ALONSO"/>
    <n v="1"/>
    <n v="0"/>
    <n v="65960.072302"/>
    <n v="75096.394270399993"/>
    <n v="65960.072302"/>
    <m/>
    <m/>
    <m/>
    <m/>
    <m/>
    <m/>
    <m/>
    <m/>
  </r>
  <r>
    <s v="MEDELLIN"/>
    <x v="3"/>
    <x v="3"/>
    <n v="5129"/>
    <n v="2776261"/>
    <n v="45708"/>
    <s v="INCIDENTE"/>
    <s v="ANTIOQUIA"/>
    <s v="CALDAS"/>
    <s v="DISTRICOL GRANERO MIXTO LA CAR"/>
    <s v="REDEBAN"/>
    <s v="FO-25-1565931"/>
    <d v="2025-09-22T15:12:00"/>
    <d v="2025-09-23T10:28:00"/>
    <s v="NO"/>
    <s v="SOFTWARE"/>
    <s v="COMUNICACION"/>
    <s v="VERIFIQUE PARAMETROS"/>
    <m/>
    <m/>
    <s v="CERRADO"/>
    <s v="23/09/2025 SE VALIDA COMUNICACIÓN Y EL POS RECIBE CORRECTAMENTE LAS TARJETAS."/>
    <s v="VISITA_TÉCNICA"/>
    <s v="BA000709"/>
    <s v="TIPO I"/>
    <s v="TERRESTRE"/>
    <s v="MARIN PIEDRAHITA JIMMY ALEXIS"/>
    <n v="1"/>
    <n v="0"/>
    <n v="65960.072302"/>
    <n v="75096.394270399993"/>
    <n v="65960.072302"/>
    <m/>
    <m/>
    <m/>
    <m/>
    <m/>
    <m/>
    <m/>
    <m/>
  </r>
  <r>
    <s v="MEDELLIN"/>
    <x v="3"/>
    <x v="3"/>
    <n v="5856"/>
    <n v="2776221"/>
    <n v="36978"/>
    <s v="INCIDENTE"/>
    <s v="ANTIOQUIA"/>
    <s v="VALPARAISO"/>
    <s v="BARRIO VALPARAISO ANTIOQUIA"/>
    <s v="REDEBAN"/>
    <s v="FO-25-1565935"/>
    <d v="2025-09-22T15:02:00"/>
    <d v="2025-09-24T09:35:00"/>
    <s v="NO"/>
    <s v="HARDWARE"/>
    <s v="LECTOR DE BARRAS"/>
    <s v="DAÑO POS"/>
    <m/>
    <m/>
    <s v="CERRADO"/>
    <s v="24/09/2025 SE CAMBIA EQUIPO POR DAÑO EN PUERTO USB Y LE TIRA POR DIFICULTA DE LECTURA DE FACTURAS"/>
    <s v="VISITA_TÉCNICA"/>
    <s v="AB00H681"/>
    <s v="TIPO III"/>
    <s v="TERRESTRE"/>
    <s v="ALVAREZ ARENAS VICTOR HUGO"/>
    <n v="1"/>
    <n v="0"/>
    <n v="275728.78077800001"/>
    <n v="196536.5258152"/>
    <n v="275728.78077800001"/>
    <m/>
    <m/>
    <m/>
    <m/>
    <m/>
    <m/>
    <m/>
    <m/>
  </r>
  <r>
    <s v="VALLEDUPAR"/>
    <x v="5"/>
    <x v="6"/>
    <n v="20001"/>
    <n v="2775959"/>
    <n v="50879"/>
    <s v="INCIDENTE"/>
    <s v="CESAR"/>
    <s v="VALLEDUPAR"/>
    <s v="BARRIO EL CARMEN VALLEDUPAR 2"/>
    <s v="REDEBAN"/>
    <s v="FO-25-1565791"/>
    <d v="2025-09-22T14:51:00"/>
    <d v="2025-09-23T12:51:00"/>
    <s v="NO"/>
    <s v="HARDWARE"/>
    <s v="NO ENCIENDE"/>
    <s v="DAÑO POS"/>
    <m/>
    <m/>
    <s v="CERRADO"/>
    <s v="23/09/2025 SE REALIZA VISITA POR SOLICITUD DE CLIENTE,SE LLEGA A SITIÓ  ,SE EVIDENCIA EQUIPO QUE NO ENCIENDE , SE REALIZAN CAMBIO DEL MISMO DEJANDO EQUIPO DESK 3500 PRUEBAS OK AL 100%"/>
    <s v="VISITA_TÉCNICA"/>
    <s v="II01Z056"/>
    <s v="TIPO I"/>
    <s v="TERRESTRE"/>
    <s v="MAESTRE MENGUAL EDGAR ENRIQUE"/>
    <n v="1"/>
    <n v="0"/>
    <n v="65960.072302"/>
    <n v="75096.394270399993"/>
    <n v="65960.072302"/>
    <m/>
    <m/>
    <m/>
    <m/>
    <m/>
    <m/>
    <m/>
    <m/>
  </r>
  <r>
    <s v="MONTERIA"/>
    <x v="5"/>
    <x v="6"/>
    <n v="5250"/>
    <n v="2775608"/>
    <n v="62490"/>
    <s v="INCIDENTE"/>
    <s v="ANTIOQUIA"/>
    <s v="EL BAGRE"/>
    <s v="DISTRICOL DROGUERIA FARMAD"/>
    <s v="REDEBAN"/>
    <s v="FO-25-1565467"/>
    <d v="2025-09-22T14:11:00"/>
    <d v="2025-09-25T11:33:00"/>
    <s v="NO"/>
    <s v="HARDWARE"/>
    <s v="IMPRESION"/>
    <s v="NO AVANZA PAPEL"/>
    <m/>
    <m/>
    <s v="CERRADO"/>
    <s v="25/09/2025 SE REALIZA CAMBIO DE EQUIPO POR DAÑO EN LA IMPRESORA NO AVANZA PAPEL, SE INSTALA NUEVO EQUIPO OPERATIVO OK, PRUEBAS DE TRANSACCIONES EXITOSAS OK, CLIENTE CB VALIDA SALDO ANTES Y DESPUÉS DEL MANTENIMIENTO OK, CB SE DEJA OPERATIVO SIN NOVEDAD"/>
    <s v="VISITA_TÉCNICA"/>
    <s v="KA00O654"/>
    <s v="TIPO IV"/>
    <s v="TERRESTRE"/>
    <s v="GONZALEZ FERRER JESUS ALEXANDER"/>
    <n v="1"/>
    <n v="0"/>
    <n v="479588.87655000004"/>
    <n v="196536.5258152"/>
    <n v="479588.87655000004"/>
    <m/>
    <m/>
    <m/>
    <m/>
    <m/>
    <m/>
    <m/>
    <m/>
  </r>
  <r>
    <s v="IBAGUE"/>
    <x v="4"/>
    <x v="5"/>
    <n v="73268"/>
    <n v="2775531"/>
    <n v="70854"/>
    <s v="INCIDENTE"/>
    <s v="TOLIMA"/>
    <s v="ESPINAL"/>
    <s v="BARRIO CENTRO CORREGIMIENTOS C"/>
    <s v="REDEBAN"/>
    <s v="FO-25-1565357"/>
    <d v="2025-09-22T13:56:00"/>
    <d v="2025-09-24T10:36:00"/>
    <s v="NO"/>
    <s v="HARDWARE"/>
    <s v="LECTOR DE BARRAS"/>
    <s v="FORMATO INVALIDO LECTOR DAÑADO"/>
    <m/>
    <m/>
    <s v="CERRADO"/>
    <s v="24/09/2025 SE CAMBIA LECTOR DE BARRAS POR FALLAS. SE HACEN PRUEBAS DE TRANSACCIONES TODO OK"/>
    <s v="VISITA_TÉCNICA"/>
    <s v="EF00B384"/>
    <s v="TIPO II"/>
    <s v="TERRESTRE"/>
    <s v="VARGAS HERRERA JHON JAIRO"/>
    <n v="1"/>
    <n v="0"/>
    <n v="144967.87232000002"/>
    <n v="140395.6348884"/>
    <n v="144967.87232000002"/>
    <m/>
    <m/>
    <m/>
    <m/>
    <m/>
    <m/>
    <m/>
    <m/>
  </r>
  <r>
    <s v="MEDELLIN"/>
    <x v="3"/>
    <x v="3"/>
    <n v="5001"/>
    <n v="2775512"/>
    <n v="54118"/>
    <s v="INCIDENTE"/>
    <s v="ANTIOQUIA"/>
    <s v="MEDELLIN"/>
    <s v="PTM MEDELLIN SUPER+"/>
    <s v="REDEBAN"/>
    <s v="FO-25-1565362"/>
    <d v="2025-09-22T13:52:00"/>
    <d v="2025-09-23T13:30:00"/>
    <s v="NO"/>
    <s v="HARDWARE"/>
    <s v="IMPRESION"/>
    <s v="TAPA IMPRESORA"/>
    <m/>
    <m/>
    <s v="CERRADO"/>
    <s v="23/09/2025 SE REALIZA CAMBIO DE TAPA DE IMPRESORA."/>
    <s v="VISITA_TÉCNICA"/>
    <s v="XP3ZZ010"/>
    <s v="TIPO I"/>
    <s v="TERRESTRE"/>
    <s v="MARIN PIEDRAHITA JIMMY ALEXIS"/>
    <n v="1"/>
    <n v="0"/>
    <n v="65960.072302"/>
    <n v="75096.394270399993"/>
    <n v="65960.072302"/>
    <m/>
    <m/>
    <m/>
    <m/>
    <m/>
    <m/>
    <m/>
    <m/>
  </r>
  <r>
    <s v="PEREIRA"/>
    <x v="2"/>
    <x v="4"/>
    <n v="66001"/>
    <n v="2775274"/>
    <n v="44196"/>
    <s v="INCIDENTE"/>
    <s v="RISARALDA"/>
    <s v="PEREIRA"/>
    <s v="DISTRICOL RAPITIENDA BK"/>
    <s v="REDEBAN"/>
    <s v="FO-25-1565206"/>
    <d v="2025-09-22T13:37:00"/>
    <d v="2025-09-22T15:55:00"/>
    <s v="NO"/>
    <s v="HARDWARE"/>
    <s v="CABLEADO"/>
    <s v="CABLE MAGICBOX AVERIADO"/>
    <m/>
    <m/>
    <s v="CERRADO"/>
    <s v="22/09/2025 VISITA COMERCIO EL DATÁFONO SE REINICIA CONSTANTEMENTE REVISAMOS TODOS LOS CABLES ENCONTRAMOS QUE EL CABLE MAGIC BOX ESTA DETERIORADO LO CAMBIAMOS Y REALIZAMOS PRUEBAS OK."/>
    <s v="VISITA_TÉCNICA"/>
    <s v="AC04Z008"/>
    <s v="TIPO I"/>
    <s v="TERRESTRE"/>
    <s v="ARROYAVE CANO MANUEL GUILLERMO"/>
    <n v="1"/>
    <n v="0"/>
    <n v="65960.072302"/>
    <n v="75096.394270399993"/>
    <n v="65960.072302"/>
    <m/>
    <m/>
    <m/>
    <m/>
    <m/>
    <m/>
    <m/>
    <m/>
  </r>
  <r>
    <s v="MONTERIA"/>
    <x v="5"/>
    <x v="6"/>
    <n v="23466"/>
    <n v="2775317"/>
    <n v="44450"/>
    <s v="INCIDENTE"/>
    <s v="CORDOBA"/>
    <s v="MONTELIBANO"/>
    <s v="DISTRICOL PAPELERIA Y VARIEDAD"/>
    <s v="REDEBAN"/>
    <s v="FO-25-1565214"/>
    <d v="2025-09-22T13:27:00"/>
    <d v="2025-09-24T13:59:00"/>
    <s v="NO"/>
    <s v="HARDWARE"/>
    <s v="LECTOR DE BARRAS"/>
    <s v="FORMATO INVALIDO LECTOR DAÑADO"/>
    <m/>
    <m/>
    <s v="CERRADO"/>
    <s v="24/09/2025 SE REALIZÓ CAMBIO DE LECTOR DE CÓDIGO DE BARRAS OK, PRUEBAS OK, TELECARGA DRNA."/>
    <s v="VISITA_TÉCNICA"/>
    <s v="GA07Z866"/>
    <s v="TIPO IV"/>
    <s v="TERRESTRE"/>
    <s v="CALDERA SALCEDO CARLOS JULIO"/>
    <n v="1"/>
    <n v="0"/>
    <n v="479588.87655000004"/>
    <n v="196536.5258152"/>
    <n v="479588.87655000004"/>
    <m/>
    <m/>
    <m/>
    <m/>
    <m/>
    <m/>
    <m/>
    <m/>
  </r>
  <r>
    <s v="MEDELLIN"/>
    <x v="3"/>
    <x v="3"/>
    <n v="5579"/>
    <s v="TA-25-1136322"/>
    <n v="51485"/>
    <s v="INCIDENTE"/>
    <s v="ANTIOQUIA"/>
    <s v="PUERTO BERRIO"/>
    <s v="PTM PUERTO BERRIO  SERVICENTRO"/>
    <s v="REDEBAN"/>
    <s v="FO-25-1565077"/>
    <d v="2025-09-22T13:12:00"/>
    <d v="2025-09-24T11:17:00"/>
    <s v="NO"/>
    <s v="SOFTWARE"/>
    <s v="COMUNICACION"/>
    <s v="PARAMETROS DE CONFIGURACION EN POS"/>
    <m/>
    <m/>
    <s v="CERRADO"/>
    <s v="24/09/2025 VISITA SE REALIZÓ CON OTRA TA SE HIZO CAMBIO DE EQUIPO OK"/>
    <s v="SOPORTE_TELEFÓNICO"/>
    <s v="0"/>
    <s v="TIPO III"/>
    <s v="TERRESTRE"/>
    <s v="MONTOYA VELEZ ANDRES FELIPE"/>
    <n v="0"/>
    <n v="0"/>
    <n v="41241.0800752"/>
    <n v="0"/>
    <n v="41241.0800752"/>
    <m/>
    <m/>
    <m/>
    <m/>
    <m/>
    <m/>
    <m/>
    <m/>
  </r>
  <r>
    <s v="BARRANQUILLA"/>
    <x v="5"/>
    <x v="6"/>
    <n v="8638"/>
    <n v="2775023"/>
    <n v="61179"/>
    <s v="INCIDENTE"/>
    <s v="ATLANTICO"/>
    <s v="SABANALARGA"/>
    <s v="BARRIO CRUZ DE MAYO SABANALARG"/>
    <s v="REDEBAN"/>
    <s v="FO-25-1565014"/>
    <d v="2025-09-22T12:32:00"/>
    <d v="2025-09-23T16:20:00"/>
    <s v="NO"/>
    <s v="HARDWARE"/>
    <s v="ALERT IRRUPTION"/>
    <s v="ALERT IRRUPTION"/>
    <m/>
    <m/>
    <s v="CERRADO"/>
    <s v="23/09/2025 SE REALIZA VISITA SE PROCEDE A CAMBIAR DATAFONO ,YA QUE EL QUE ESTABA ESTABA EN ALERTH INTERRUPTION ,SE PROCEDE AL CAMBIO DE HACEN PRUEBAS Y TODO OK, PRUEBAS CB Y COMERCIO ,DATAFONO MIXTO,CB OPERATIVO"/>
    <s v="VISITA_TÉCNICA"/>
    <s v="9TZZZ138"/>
    <s v="TIPO II"/>
    <s v="TERRESTRE"/>
    <s v="PORRAS CASTRO DARLON NASCK"/>
    <n v="1"/>
    <n v="0"/>
    <n v="144967.87232000002"/>
    <n v="140395.6348884"/>
    <n v="144967.87232000002"/>
    <m/>
    <m/>
    <m/>
    <m/>
    <m/>
    <m/>
    <m/>
    <m/>
  </r>
  <r>
    <s v="MEDELLIN"/>
    <x v="3"/>
    <x v="3"/>
    <n v="5030"/>
    <n v="2774895"/>
    <n v="77223"/>
    <s v="INCIDENTE"/>
    <s v="ANTIOQUIA"/>
    <s v="AMAGA"/>
    <s v="&quot;BARRIO VEREDA PIE DE CUESTA AMAGA&quot;"/>
    <s v="REDEBAN"/>
    <s v="FO-25-1564414"/>
    <d v="2025-09-22T12:30:00"/>
    <d v="2025-09-23T16:02:00"/>
    <s v="NO"/>
    <s v="HARDWARE"/>
    <s v="LECTOR DE BARRAS"/>
    <s v="DAÑO POS"/>
    <m/>
    <m/>
    <s v="CERRADO"/>
    <s v="23/09/2025 SE CAMBIA EQUIPO POR DAÑO EN PUERTO USB TODO OK EQUIPO Q SE INSTALO INICIALMENTE SALIÓ MALO POR RG SE CAMBIA DE NUEVO"/>
    <s v="VISITA_TÉCNICA"/>
    <s v="SX9ZZ511"/>
    <s v="TIPO II"/>
    <s v="TERRESTRE"/>
    <s v="ALVAREZ ARENAS VICTOR HUGO"/>
    <n v="1"/>
    <n v="0"/>
    <n v="144967.87232000002"/>
    <n v="140395.6348884"/>
    <n v="144967.87232000002"/>
    <m/>
    <m/>
    <m/>
    <m/>
    <m/>
    <m/>
    <m/>
    <m/>
  </r>
  <r>
    <s v="CALI"/>
    <x v="2"/>
    <x v="2"/>
    <n v="76377"/>
    <n v="2774679"/>
    <n v="74926"/>
    <s v="INCIDENTE"/>
    <s v="VALLE DEL CAUCA"/>
    <s v="LA CUMBRE"/>
    <s v="BARRIO PAVAS LA CUMBRE 1"/>
    <s v="REDEBAN"/>
    <s v="FO-25-1564193"/>
    <d v="2025-09-22T12:02:00"/>
    <d v="2025-09-23T15:55:00"/>
    <s v="NO"/>
    <s v="HARDWARE"/>
    <s v="IMPRESION"/>
    <s v="NO IMPRIME UNO O VARIOS CARACTERES"/>
    <m/>
    <m/>
    <s v="CERRADO"/>
    <s v="23/09/2025 SE REALIZA CAMBIO WE DATÁFONO, POR MOTIVO QUE LA IMPRESIONES LA HACEN FALTA ALGUNOS CARÁCTERES._x000a_‎SE REALIZAN PRUEBAS OPERATIVAS SIN NOVEDAD._x000a_‎CB QUEDA OKEY."/>
    <s v="VISITA_TÉCNICA"/>
    <s v="SVUZZ269"/>
    <s v="TIPO II"/>
    <s v="TERRESTRE"/>
    <s v="TORRES GARCIA JENDRY JOSE"/>
    <n v="1"/>
    <n v="0"/>
    <n v="144967.87232000002"/>
    <n v="140395.6348884"/>
    <n v="144967.87232000002"/>
    <m/>
    <m/>
    <m/>
    <m/>
    <m/>
    <m/>
    <m/>
    <m/>
  </r>
  <r>
    <s v="MEDELLIN"/>
    <x v="3"/>
    <x v="3"/>
    <n v="5088"/>
    <n v="2774645"/>
    <n v="81032"/>
    <s v="INCIDENTE"/>
    <s v="ANTIOQUIA"/>
    <s v="BELLO"/>
    <s v="PTM BELLO MISCELANEA SOLUCION"/>
    <s v="REDEBAN"/>
    <s v="FO-25-1564197"/>
    <d v="2025-09-22T11:54:00"/>
    <d v="2025-09-23T09:09:00"/>
    <s v="NO"/>
    <s v="HARDWARE"/>
    <s v="DETERIORO"/>
    <s v="DATAFONO"/>
    <m/>
    <m/>
    <s v="CERRADO"/>
    <s v="22/09/2025 SE REALIZA VISITA TÉCNICA EN RESPUESTA AL INCIDENTE REPORTADO CON EL DATÁFONO DEL CORRESPONSAL BANCOLOMBIA. EL USUARIO CONFIRMA LA IDENTIDAD DEL TÉCNICO ASIGNADO Y PROCEDE A INFORMAR QUE EL LECTOR DE CÓDIGO DE BARRAS NO ENCIENDE._x000a__x000a_DURANTE LA VALIDACIÓN, SE DETECTA QUE EL PUERTO USB DEL DATÁFONO —DONDE SE CONECTA EL LECTOR— PRESENTA DAÑOS FÍSICOS QUE IMPIDEN EL FUNCIONAMIENTO DEL PERIFÉRICO. SE REALIZA EL REEMPLAZO DEL EQUIPO POR UNO NUEVO, QUEDANDO EL DATÁFONO OPERATIVO Y EL LECTOR DE BARRAS FUNCIONAL."/>
    <s v="VISITA_TÉCNICA"/>
    <s v="FJZZZ895"/>
    <s v="TIPO I"/>
    <s v="TERRESTRE"/>
    <s v="MARTINEZ TOVAR OSCAR DAVID"/>
    <n v="1"/>
    <n v="0"/>
    <n v="65960.072302"/>
    <n v="75096.394270399993"/>
    <n v="65960.072302"/>
    <m/>
    <m/>
    <m/>
    <m/>
    <m/>
    <m/>
    <m/>
    <m/>
  </r>
  <r>
    <s v="BOGOTA"/>
    <x v="0"/>
    <x v="0"/>
    <n v="11001"/>
    <n v="2774384"/>
    <n v="21499"/>
    <s v="INCIDENTE"/>
    <s v="CUNDINAMARCA"/>
    <s v="BOGOTA"/>
    <s v="MULTIPAGAS CARRERA OCTAVA"/>
    <s v="REDEBAN"/>
    <s v="FO-25-1563940"/>
    <d v="2025-09-22T11:37:00"/>
    <d v="2025-09-23T10:17:00"/>
    <s v="NO"/>
    <s v="HARDWARE"/>
    <s v="DETERIORO"/>
    <s v="DATAFONO"/>
    <m/>
    <m/>
    <s v="CERRADO"/>
    <s v="23/09/2025 SE REALIZA VISITA DE CAMPO ENCONTRADO QUE EQUIPO SE REINICIA Y EL TECLADO ESTÁ NO FUNCIONA BIEN, POR LO ANTERIOR SE CAMBIA EQUIPO PINPAD Y HUB, SE REALIZAN PRUEBAS OK, CUPO OK Y USUARIO OK."/>
    <s v="VISITA_TÉCNICA"/>
    <s v="GB0DZ159"/>
    <s v="TIPO I"/>
    <s v="TERRESTRE"/>
    <s v="LOZADA ROJAS CHRISTIAN ANDRES"/>
    <n v="1"/>
    <n v="0"/>
    <n v="65960.072302"/>
    <n v="75096.394270399993"/>
    <n v="65960.072302"/>
    <m/>
    <m/>
    <m/>
    <m/>
    <m/>
    <m/>
    <m/>
    <m/>
  </r>
  <r>
    <s v="CALI"/>
    <x v="2"/>
    <x v="2"/>
    <n v="76001"/>
    <n v="2774270"/>
    <n v="59062"/>
    <s v="INCIDENTE"/>
    <s v="VALLE DEL CAUCA"/>
    <s v="CALI"/>
    <s v="BARRIO SAN LUIS I CALI 2"/>
    <s v="REDEBAN"/>
    <s v="FO-25-1563944"/>
    <d v="2025-09-22T11:20:00"/>
    <d v="2025-09-23T09:19:00"/>
    <s v="NO"/>
    <s v="HARDWARE"/>
    <s v="IMPRESION"/>
    <s v="TAPA IMPRESORA"/>
    <m/>
    <m/>
    <s v="CERRADO"/>
    <s v="23/09/2025 SE LE HACE MANTENIMIENTO AL PORTARROLLOS Y QUEDA FUNCIONANDO CORRECTAMENTE"/>
    <s v="VISITA_TÉCNICA"/>
    <s v="MA002221"/>
    <s v="TIPO I"/>
    <s v="TERRESTRE"/>
    <s v="CUERO RUIZ JHONNY"/>
    <n v="1"/>
    <n v="0"/>
    <n v="65960.072302"/>
    <n v="75096.394270399993"/>
    <n v="65960.072302"/>
    <m/>
    <m/>
    <m/>
    <m/>
    <m/>
    <m/>
    <m/>
    <m/>
  </r>
  <r>
    <s v="APARTADO"/>
    <x v="3"/>
    <x v="3"/>
    <n v="5045"/>
    <n v="2774264"/>
    <n v="52863"/>
    <s v="INCIDENTE"/>
    <s v="ANTIOQUIA"/>
    <s v="APARTADO"/>
    <s v="DISTRICOL ANGELES DEC Y REG JB"/>
    <s v="REDEBAN"/>
    <s v="FO-25-1563949"/>
    <d v="2025-09-22T11:19:00"/>
    <d v="2025-09-23T09:15:00"/>
    <s v="NO"/>
    <s v="SOFTWARE"/>
    <s v="LLT"/>
    <s v="LLT"/>
    <m/>
    <m/>
    <s v="CERRADO"/>
    <s v="22/09/2025 COMERCIO NO SE ENCUENTRA. SE TRATA DE LLAMAR AL NÚMERO DE CONTACTO Y DICEN QUE ESTOY EQUIVOCADO QUE NO CONOCEN NINGUNA CORRESPONSAL. SE BUSCA EN GOOGLE MAPS LA DIRECCIÓN Y ESO NOS LLEVA A UN LUGAR DONDE NO HAY CORRESPONSALES Y SE LE PREGUNTA A PERSONAS ALEDAÑAR Y DICEN NO CONOCEN ALGÚN CORRESPONSAL O LOCAL CON ESE NOMBRE. SE SUSPENDERÁ ATENCIÓN HASTA QUE EL USUARIO ENTREGUE INFORMACIÓN Y NÚMERO DE CONTACTO PROPIO PARA UNA COMUNICACIÓN EXITOSA."/>
    <s v="VISITA_TÉCNICA"/>
    <s v="NONE"/>
    <s v="TIPO I"/>
    <s v="TERRESTRE"/>
    <s v="SALDARRIAGA MIRANDA SANTIAGO"/>
    <n v="1"/>
    <n v="0"/>
    <n v="65960.072302"/>
    <n v="75096.394270399993"/>
    <n v="65960.072302"/>
    <m/>
    <m/>
    <m/>
    <m/>
    <m/>
    <m/>
    <m/>
    <m/>
  </r>
  <r>
    <s v="BOGOTA"/>
    <x v="0"/>
    <x v="0"/>
    <n v="25200"/>
    <n v="2774175"/>
    <n v="68808"/>
    <s v="INCIDENTE"/>
    <s v="CUNDINAMARCA"/>
    <s v="COGUA"/>
    <s v="BARRIO CENTRO COGUA 6"/>
    <s v="REDEBAN"/>
    <s v="FO-25-1563953"/>
    <d v="2025-09-22T11:18:00"/>
    <d v="2025-09-23T13:47:00"/>
    <s v="NO"/>
    <s v="HARDWARE"/>
    <s v="SE REINICIA"/>
    <s v="DAÑO POS"/>
    <m/>
    <m/>
    <s v="CERRADO"/>
    <s v="23/09/2025 SE REALIZA CAMBIO DE EQUIPO POR CONSTANTE REINICIO DE INSTALA DESK 2600 SERVICIO OPERATIVO PRUEBAS OK TRNA RBM"/>
    <s v="VISITA_TÉCNICA"/>
    <s v="AALUZ234"/>
    <s v="TIPO II"/>
    <s v="TERRESTRE"/>
    <s v="BUSTOS MORA DIEGO MANUEL"/>
    <n v="1"/>
    <n v="0"/>
    <n v="144967.87232000002"/>
    <n v="140395.6348884"/>
    <n v="144967.87232000002"/>
    <m/>
    <m/>
    <m/>
    <m/>
    <m/>
    <m/>
    <m/>
    <m/>
  </r>
  <r>
    <s v="APARTADO"/>
    <x v="3"/>
    <x v="3"/>
    <n v="5045"/>
    <n v="2774009"/>
    <n v="81348"/>
    <s v="INCIDENTE"/>
    <s v="ANTIOQUIA"/>
    <s v="APARTADO"/>
    <s v="DISTRICOL APARTABURGUER"/>
    <s v="REDEBAN"/>
    <s v="FO-25-1563594"/>
    <d v="2025-09-22T10:56:00"/>
    <d v="2025-09-22T14:51:00"/>
    <s v="NO"/>
    <s v="SOFTWARE"/>
    <s v="COMUNICACION"/>
    <s v="VERIFIQUE PARAMETROS"/>
    <m/>
    <m/>
    <s v="CERRADO"/>
    <s v="22/09/2025 DATÁFONO CON MENSAJE CABLE ETHERNET DESCONECTADO, DE PROCEDE A VALIDAR CONEXIONES Y CONFIGURACIÓN, SE HACE REINICIO DEL EQUIPO Y SE PRUEBA CON UNA CONSULTA DE SALDO Y IMPRIME VERSIÓN SOF, DEJANDO TODO FUNCIONANDO CORRECTAMENTE"/>
    <s v="VISITA_TÉCNICA"/>
    <s v="VGZZZ815"/>
    <s v="TIPO I"/>
    <s v="TERRESTRE"/>
    <s v="SALDARRIAGA MIRANDA SANTIAGO"/>
    <n v="1"/>
    <n v="0"/>
    <n v="65960.072302"/>
    <n v="75096.394270399993"/>
    <n v="65960.072302"/>
    <m/>
    <m/>
    <m/>
    <m/>
    <m/>
    <m/>
    <m/>
    <m/>
  </r>
  <r>
    <s v="CALI"/>
    <x v="2"/>
    <x v="2"/>
    <n v="19548"/>
    <n v="2773941"/>
    <n v="10639"/>
    <s v="INCIDENTE"/>
    <s v="CAUCA"/>
    <s v="PIENDAMO"/>
    <s v="PIENDAMO II - CAUCA"/>
    <s v="REDEBAN"/>
    <s v="FO-25-1563959"/>
    <d v="2025-09-22T10:54:00"/>
    <d v="2025-09-24T15:19:00"/>
    <s v="NO"/>
    <s v="HARDWARE"/>
    <s v="IMPRESION"/>
    <s v="TAPA IMPRESORA"/>
    <m/>
    <m/>
    <s v="CERRADO"/>
    <s v="24/09/2025 SE INGRESA EQUIPO CON TAPA IMPRESORA MALA SE PROCEDE A CAMBIAR SE HACEN PRUEBAS OK TELECARGA DRNA"/>
    <s v="VISITA_TÉCNICA"/>
    <s v="11119861"/>
    <s v="TIPO III"/>
    <s v="TERRESTRE"/>
    <s v="GIMBUEL LASSO LUIS GERMAN"/>
    <n v="1"/>
    <n v="0"/>
    <n v="275728.78077800001"/>
    <n v="196536.5258152"/>
    <n v="275728.78077800001"/>
    <m/>
    <m/>
    <m/>
    <m/>
    <m/>
    <m/>
    <m/>
    <m/>
  </r>
  <r>
    <s v="BUCARAMANGA"/>
    <x v="1"/>
    <x v="1"/>
    <n v="81001"/>
    <n v="2773915"/>
    <n v="51621"/>
    <s v="INCIDENTE"/>
    <s v="ARAUCA"/>
    <s v="ARAUCA"/>
    <s v="BARRIO FUNDADORES ARAUCA"/>
    <s v="REDEBAN"/>
    <s v="FO-25-1563966"/>
    <d v="2025-09-22T10:47:00"/>
    <d v="2025-09-24T13:42:00"/>
    <s v="NO"/>
    <s v="HARDWARE"/>
    <s v="TECLADO"/>
    <s v="DAÑO POS"/>
    <m/>
    <m/>
    <s v="CERRADO"/>
    <s v="24/09/2025 SE CAMBIA EQUIPO DEBIDO TECLADO BORROSO, SE CAMBIA LECTOR DE BARRAS DEBIDO CABLE DE DATOS DETERIORADO , SE REALIZA INYECCIÓN DE SISTEMA Y VERSIÓN INICIALIZADA OK PRUEBAS OK CUBRE CLAVE OK"/>
    <s v="VISITA_TÉCNICA"/>
    <s v="TR08Z510"/>
    <s v="TIPO IV ESPECIAL"/>
    <s v="AEREO"/>
    <s v="HERRERA LUQUE SAUL JAVIER"/>
    <n v="1"/>
    <n v="0"/>
    <n v="988462.96268840006"/>
    <n v="196536.5258152"/>
    <n v="988462.96268840006"/>
    <m/>
    <m/>
    <m/>
    <m/>
    <m/>
    <m/>
    <m/>
    <m/>
  </r>
  <r>
    <s v="BOGOTA"/>
    <x v="0"/>
    <x v="0"/>
    <n v="97001"/>
    <n v="2773574"/>
    <n v="22566"/>
    <s v="INCIDENTE"/>
    <s v="VAUPES"/>
    <s v="MITU"/>
    <s v="CENTRO MITU II VAUPES"/>
    <s v="REDEBAN"/>
    <s v="FO-25-1563972"/>
    <d v="2025-09-22T10:30:00"/>
    <d v="2025-09-22T12:02:00"/>
    <s v="NO"/>
    <s v="HARDWARE"/>
    <s v="IMPRESION"/>
    <s v="DAÑO POS"/>
    <m/>
    <m/>
    <s v="CERRADO"/>
    <s v="22/09/2025 EN COMUNICACION CON LA SEÑORA CARMEN SANDOVAL AL NUMERO 3132610860 INDICA QUE EL DATAFONO TENIA INCONVENIENTES AL IMPRIMIR PERO YA EL CB ESTA FUNCIONANDO BIEN Y NO REQUIERE VISITA TECNICA, SE PROCEDE A CERRAR ESTE CASO"/>
    <s v="SOPORTE_TELEFÓNICO"/>
    <s v="0"/>
    <s v="TIPO IV ESPECIAL"/>
    <s v="AEREO"/>
    <s v="CONTRERAS ROSSI LITZY YULIETH"/>
    <n v="0"/>
    <n v="0"/>
    <n v="41241.0800752"/>
    <n v="0"/>
    <n v="41241.0800752"/>
    <m/>
    <m/>
    <m/>
    <m/>
    <m/>
    <m/>
    <m/>
    <m/>
  </r>
  <r>
    <s v="BUCARAMANGA"/>
    <x v="1"/>
    <x v="1"/>
    <n v="68209"/>
    <n v="2773387"/>
    <n v="80256"/>
    <s v="INCIDENTE"/>
    <s v="SANTANDER"/>
    <s v="CONFINES"/>
    <s v="BARRIO FINCA LA PRIMAVERA VEREDA SAN JOAQUIN CONFINES"/>
    <s v="REDEBAN"/>
    <s v="FO-25-1563979"/>
    <d v="2025-09-22T10:28:00"/>
    <d v="2025-09-23T15:35:00"/>
    <s v="NO"/>
    <s v="HARDWARE"/>
    <s v="COMUNICACION"/>
    <s v="MENSAJE CABLE DE RED DESCONECTADO"/>
    <m/>
    <m/>
    <s v="CERRADO"/>
    <s v="23/09/2025 NO COMUNICA MODEM, SE REALIZA CAMBIO DE DATAFONO ,SE DEJA DSK 3500 VERSION 9.90, SE HACEN PRUEBAS OK VISITA EXITOSA"/>
    <s v="VISITA_TÉCNICA"/>
    <s v="FAZZZ480"/>
    <s v="TIPO III"/>
    <s v="TERRESTRE"/>
    <s v="GELVEZ MOGOLLON JOSE ELISEO"/>
    <n v="1"/>
    <n v="0"/>
    <n v="275728.78077800001"/>
    <n v="196536.5258152"/>
    <n v="275728.78077800001"/>
    <m/>
    <m/>
    <m/>
    <m/>
    <m/>
    <m/>
    <m/>
    <m/>
  </r>
  <r>
    <s v="PEREIRA"/>
    <x v="2"/>
    <x v="4"/>
    <n v="63001"/>
    <n v="2773316"/>
    <n v="20487"/>
    <s v="INCIDENTE"/>
    <s v="QUINDIO"/>
    <s v="ARMENIA"/>
    <s v="MULTIPAGAS UNICENTRO ARMENIA"/>
    <s v="REDEBAN"/>
    <s v="FO-25-1563404"/>
    <d v="2025-09-22T10:10:00"/>
    <d v="2025-09-22T16:34:00"/>
    <s v="NO"/>
    <s v="HARDWARE"/>
    <s v="DETERIORO"/>
    <s v="DATAFONO"/>
    <m/>
    <m/>
    <s v="CERRADO"/>
    <s v="22/09/2025 SE VISITA COMERCIO SE REALIZÓ CAMBIO DE DATAFONO POR DAÑO FÍSICO SE REALIZÓ PRUEBAS OK."/>
    <s v="VISITA_TÉCNICA"/>
    <s v=" AAAAS377"/>
    <s v="TIPO II"/>
    <s v="TERRESTRE"/>
    <s v="SANCHEZ SOLORZANO JUAN SEBASTIAN"/>
    <n v="1"/>
    <n v="0"/>
    <n v="144967.87232000002"/>
    <n v="140395.6348884"/>
    <n v="144967.87232000002"/>
    <m/>
    <m/>
    <m/>
    <m/>
    <m/>
    <m/>
    <m/>
    <m/>
  </r>
  <r>
    <s v="MEDELLIN"/>
    <x v="3"/>
    <x v="3"/>
    <n v="5002"/>
    <n v="2773071"/>
    <n v="73516"/>
    <s v="INCIDENTE"/>
    <s v="ANTIOQUIA"/>
    <s v="ABEJORRAL"/>
    <s v="BARRIO CALLE BOLIVAR ABEJORRAL"/>
    <s v="REDEBAN"/>
    <s v="FO-25-1563407"/>
    <d v="2025-09-22T10:00:00"/>
    <d v="2025-09-24T10:31:00"/>
    <s v="NO"/>
    <s v="HARDWARE"/>
    <s v="LECTOR DE BARRAS"/>
    <s v="FORMATO INVALIDO LECTOR DAÑADO"/>
    <m/>
    <m/>
    <s v="CERRADO"/>
    <s v="24/09/2025 SE HACE MANTENIMIENTO SE OK PRUEBAS EXITOSAS DE COMFIGURA LECTOR OK"/>
    <s v="VISITA_TÉCNICA"/>
    <s v="0N00Y654"/>
    <s v="TIPO III"/>
    <s v="TERRESTRE"/>
    <s v="DIAZ ZABALA FRANCIS DUBAN"/>
    <n v="1"/>
    <n v="0"/>
    <n v="275728.78077800001"/>
    <n v="196536.5258152"/>
    <n v="275728.78077800001"/>
    <m/>
    <m/>
    <m/>
    <m/>
    <m/>
    <m/>
    <m/>
    <m/>
  </r>
  <r>
    <s v="BOGOTA"/>
    <x v="0"/>
    <x v="0"/>
    <n v="25307"/>
    <n v="2772572"/>
    <n v="65680"/>
    <s v="INCIDENTE"/>
    <s v="CUNDINAMARCA"/>
    <s v="GIRARDOT"/>
    <s v="BARRIO CENTENARIO GIRARDOT"/>
    <s v="REDEBAN"/>
    <s v="FO-25-1563153"/>
    <d v="2025-09-22T09:27:00"/>
    <d v="2025-09-23T15:28:00"/>
    <s v="NO"/>
    <s v="HARDWARE"/>
    <s v="PINPAD"/>
    <s v="ALERTADO"/>
    <m/>
    <m/>
    <s v="CERRADO"/>
    <s v="23/09/2025 CAMBIO DE PIN PAD QUEMADO PRUEBAS OK"/>
    <s v="VISITA_TÉCNICA"/>
    <s v="4A00C492"/>
    <s v="TIPO III"/>
    <s v="TERRESTRE"/>
    <s v="GOMEZ VEGA DAVID SNEYDER"/>
    <n v="1"/>
    <n v="0"/>
    <n v="275728.78077800001"/>
    <n v="196536.5258152"/>
    <n v="275728.78077800001"/>
    <m/>
    <m/>
    <m/>
    <m/>
    <m/>
    <m/>
    <m/>
    <m/>
  </r>
  <r>
    <s v="VALLEDUPAR"/>
    <x v="5"/>
    <x v="6"/>
    <n v="20001"/>
    <n v="2772613"/>
    <n v="79802"/>
    <s v="INCIDENTE"/>
    <s v="CESAR"/>
    <s v="VALLEDUPAR"/>
    <s v="BARRIO VILLA TAXI VALLEDUPAR 1"/>
    <s v="REDEBAN"/>
    <s v="FO-25-1563159"/>
    <d v="2025-09-22T09:24:00"/>
    <d v="2025-09-23T08:53:00"/>
    <s v="NO"/>
    <s v="HARDWARE"/>
    <s v="NO ENCIENDE"/>
    <s v="DAÑO POS"/>
    <m/>
    <m/>
    <s v="CERRADO"/>
    <s v="22/09/2025 SE REALIZA VISITA POS SOLICITUD DE CLIENTE,SE ENCUENTRA PUERTO POWER DEL DATAFONO PARTIDO,SE REALIZA CAMBIÓ DE EQUIPO DEJANDO EQUIPO DESK 2600 CON SU MAGIC BOX,PRUEBAS  OK AL 100%"/>
    <s v="VISITA_TÉCNICA"/>
    <s v="F1XZZ021"/>
    <s v="TIPO I"/>
    <s v="TERRESTRE"/>
    <s v="MAESTRE MENGUAL EDGAR ENRIQUE"/>
    <n v="1"/>
    <n v="0"/>
    <n v="65960.072302"/>
    <n v="75096.394270399993"/>
    <n v="65960.072302"/>
    <m/>
    <m/>
    <m/>
    <m/>
    <m/>
    <m/>
    <m/>
    <m/>
  </r>
  <r>
    <s v="PEREIRA"/>
    <x v="2"/>
    <x v="4"/>
    <n v="66001"/>
    <n v="2772169"/>
    <n v="17109"/>
    <s v="INCIDENTE"/>
    <s v="RISARALDA"/>
    <s v="PEREIRA"/>
    <s v="BARRIO HAMBURGO PEREIRA"/>
    <s v="REDEBAN"/>
    <s v="FO-25-1563469"/>
    <d v="2025-09-22T09:05:00"/>
    <d v="2025-09-22T15:15:00"/>
    <s v="NO"/>
    <s v="SOFTWARE"/>
    <s v="COMUNICACION"/>
    <s v="PARAMETROS DE CONFIGURACION EN POS"/>
    <m/>
    <m/>
    <s v="CERRADO"/>
    <s v="22/09/2025 VISITAMOS COMERCIO EL DATÁFONO PERDIO LOS PARÁMETROS LO FORMATEAMOS Y CONFIGURAMOS NUEVAMENTE INICIALIZAMOS Y REALIZAMOS PRUEBAS OK."/>
    <s v="VISITA_TÉCNICA"/>
    <s v="AB000095"/>
    <s v="TIPO I"/>
    <s v="TERRESTRE"/>
    <s v="ARROYAVE CANO MANUEL GUILLERMO"/>
    <n v="1"/>
    <n v="0"/>
    <n v="65960.072302"/>
    <n v="75096.394270399993"/>
    <n v="65960.072302"/>
    <m/>
    <m/>
    <m/>
    <m/>
    <m/>
    <m/>
    <m/>
    <m/>
  </r>
  <r>
    <s v="NEIVA"/>
    <x v="4"/>
    <x v="5"/>
    <n v="41001"/>
    <n v="2772091"/>
    <n v="39582"/>
    <s v="INCIDENTE"/>
    <s v="HUILA"/>
    <s v="NEIVA"/>
    <s v="DISTRICOL CRC CARLOS RODAS COM"/>
    <s v="REDEBAN"/>
    <s v="FO-25-1563176"/>
    <d v="2025-09-22T09:03:00"/>
    <d v="2025-09-23T08:46:00"/>
    <s v="NO"/>
    <s v="HARDWARE"/>
    <s v="PINPAD"/>
    <s v="ALERTADO"/>
    <m/>
    <m/>
    <s v="CERRADO"/>
    <s v="22/09/2025 SE REALIZA CAMBIO DE PIN PAD POR DAÑO"/>
    <s v="VISITA_TÉCNICA"/>
    <s v="9A0CZ375"/>
    <s v="TIPO I"/>
    <s v="TERRESTRE"/>
    <s v="DIAZ VARGAS JONATHAN MIGUEL"/>
    <n v="1"/>
    <n v="0"/>
    <n v="65960.072302"/>
    <n v="75096.394270399993"/>
    <n v="65960.072302"/>
    <m/>
    <m/>
    <m/>
    <m/>
    <m/>
    <m/>
    <m/>
    <m/>
  </r>
  <r>
    <s v="MEDELLIN"/>
    <x v="3"/>
    <x v="3"/>
    <n v="5001"/>
    <n v="2772085"/>
    <n v="26225"/>
    <s v="INCIDENTE"/>
    <s v="ANTIOQUIA"/>
    <s v="MEDELLIN"/>
    <s v="COMCARD MED MINUCENTER"/>
    <s v="REDEBAN"/>
    <s v="FO-25-1563181"/>
    <d v="2025-09-22T09:02:00"/>
    <d v="2025-09-22T15:23:00"/>
    <s v="NO"/>
    <s v="HARDWARE"/>
    <s v="TECLADO"/>
    <s v="DAÑO POS"/>
    <m/>
    <m/>
    <s v="CERRADO"/>
    <s v="22/09/2025 SE REALIZA CAMBIO DE DATAFONO , POR FALLAS EN LA IMPRESORA Y TECLADO BORROSO"/>
    <s v="VISITA_TÉCNICA"/>
    <s v="99991001"/>
    <s v="TIPO I"/>
    <s v="TERRESTRE"/>
    <s v="MONTOYA VELEZ ANDRES FELIPE"/>
    <n v="1"/>
    <n v="0"/>
    <n v="65960.072302"/>
    <n v="75096.394270399993"/>
    <n v="65960.072302"/>
    <m/>
    <m/>
    <m/>
    <m/>
    <m/>
    <m/>
    <m/>
    <m/>
  </r>
  <r>
    <s v="MEDELLIN"/>
    <x v="3"/>
    <x v="3"/>
    <n v="5001"/>
    <n v="2771942"/>
    <n v="42715"/>
    <s v="INCIDENTE"/>
    <s v="ANTIOQUIA"/>
    <s v="MEDELLIN"/>
    <s v="PTM MED DROGUERIA MARY LUZ"/>
    <s v="REDEBAN"/>
    <s v="FO-25-1562386"/>
    <d v="2025-09-22T08:43:00"/>
    <d v="2025-09-22T12:13:00"/>
    <s v="NO"/>
    <s v="HARDWARE"/>
    <s v="PINPAD"/>
    <s v="ALERTADO"/>
    <m/>
    <m/>
    <s v="CERRADO"/>
    <s v="22/09/2025 SE REALIZA EL CAMBIO DE PINPAD POR ALERT IRRUPTION, PRUEBAS OK"/>
    <s v="VISITA_TÉCNICA"/>
    <s v="GZ7ZZ144"/>
    <s v="TIPO I"/>
    <s v="TERRESTRE"/>
    <s v="CARDONA MOLINA BROLIN STIVEN"/>
    <n v="1"/>
    <n v="0"/>
    <n v="65960.072302"/>
    <n v="75096.394270399993"/>
    <n v="65960.072302"/>
    <m/>
    <m/>
    <m/>
    <m/>
    <m/>
    <m/>
    <m/>
    <m/>
  </r>
  <r>
    <s v="APARTADO"/>
    <x v="3"/>
    <x v="3"/>
    <n v="27800"/>
    <n v="2771932"/>
    <n v="12115"/>
    <s v="INCIDENTE"/>
    <s v="CHOCO"/>
    <s v="UNGUIA"/>
    <s v="UNGUIA - CHOCO"/>
    <s v="REDEBAN"/>
    <s v="FO-25-1562394"/>
    <d v="2025-09-22T08:42:00"/>
    <d v="2025-09-25T15:31:00"/>
    <s v="NO"/>
    <s v="HARDWARE"/>
    <s v="ALERT IRRUPTION"/>
    <s v="ALERT IRRUPTION"/>
    <m/>
    <m/>
    <s v="CERRADO"/>
    <s v="25/09/2025 SE REALIZA CAMBIO DATAFONO POR IMPRESORA MALA"/>
    <s v="VISITA_TÉCNICA"/>
    <s v="6Z00P128"/>
    <s v="TIPO IV ESPECIAL"/>
    <s v="FLUVIAL"/>
    <s v="CASTRO HENAO DANIEL ESTEBAN"/>
    <n v="1"/>
    <n v="0"/>
    <n v="479588.87655000004"/>
    <n v="196536.5258152"/>
    <n v="479588.87655000004"/>
    <m/>
    <m/>
    <m/>
    <m/>
    <m/>
    <m/>
    <m/>
    <m/>
  </r>
  <r>
    <s v="CALI"/>
    <x v="2"/>
    <x v="2"/>
    <n v="76616"/>
    <n v="2771831"/>
    <n v="48145"/>
    <s v="INCIDENTE"/>
    <s v="VALLE DEL CAUCA"/>
    <s v="RIOFRIO"/>
    <s v="DISTRICOL DROGUERIA RIOFRIO JY"/>
    <s v="REDEBAN"/>
    <s v="FO-25-1562471"/>
    <d v="2025-09-22T08:36:00"/>
    <d v="2025-09-23T13:24:00"/>
    <s v="NO"/>
    <s v="HARDWARE"/>
    <s v="COMUNICACION"/>
    <s v="MENSAJE CABLE DE RED DESCONECTADO"/>
    <m/>
    <m/>
    <s v="CERRADO"/>
    <s v="23/09/2025 SE LLAMA AL CLIENTE AL NÚMERO 3104594683 HABLO CON EL SEÑOR CARLOS PINEDA INFORMA QUE LLAMO AL BANCO PORQUE TENÍA PROBLEMAS DE CONEXIÓN EL DATAFONO LE MOSTRABA MSJ &quot; CABLE DE RED DESCONECTADO&quot; PERO QUE EL DÍA DE HOY HA REALIZADO TRANSACCIONES SIN PROBLEMAS ESTA FUNCIONANDO BIEN EL DATAFONO, POR SOLICITUD DEL CLIENTE SE CANCELA LA VISITA"/>
    <s v="SOPORTE_TELEFÓNICO"/>
    <s v="0"/>
    <s v="TIPO II"/>
    <s v="TERRESTRE"/>
    <s v="HERRERA MONAR GEOVANNY"/>
    <n v="0"/>
    <n v="0"/>
    <n v="41241.0800752"/>
    <n v="0"/>
    <n v="41241.0800752"/>
    <m/>
    <m/>
    <m/>
    <m/>
    <m/>
    <m/>
    <m/>
    <m/>
  </r>
  <r>
    <s v="BARRANQUILLA"/>
    <x v="5"/>
    <x v="6"/>
    <n v="8001"/>
    <n v="2771822"/>
    <n v="26051"/>
    <s v="INCIDENTE"/>
    <s v="ATLANTICO"/>
    <s v="BARRANQUILLA"/>
    <s v="REDY MIRAMAR"/>
    <s v="REDEBAN"/>
    <s v="FO-25-1562480"/>
    <d v="2025-09-22T08:33:00"/>
    <d v="2025-09-23T07:52:00"/>
    <s v="NO"/>
    <s v="HARDWARE"/>
    <s v="LECTOR DE BARRAS"/>
    <s v="FORMATO INVALIDO LECTOR DAÑADO"/>
    <m/>
    <m/>
    <s v="CERRADO"/>
    <s v="22/09/2025 SE LLEGA A SITIO, PERO LA ENCARGADA, LA SEÑORA JOSMELY LOPEZ ME DICE QUE YA ELLOS HABÍAN LLAMANDO A LA LÍNEA DE BANCOLOMBIA A CANCELAR EL SERVICIO  PORQUE YA ESTABA FUNCIONANDO BIEN, SE TRATO COMUNICACIÓN A NÚMERO 3007577231, PERO EN SITIO ME ÍNFORMAN QUE ELLAS NO PUEDEN CONTESTAR EN HORARIO LABORAL,  VISITA FALLIDA"/>
    <s v="VISITA_TÉCNICA"/>
    <s v="A5ZZZZ460"/>
    <s v="TIPO I"/>
    <s v="TERRESTRE"/>
    <s v="DE AVILA SIADES ALBERTO ENRIQUE"/>
    <n v="1"/>
    <n v="0"/>
    <n v="65960.072302"/>
    <n v="75096.394270399993"/>
    <n v="65960.072302"/>
    <m/>
    <m/>
    <m/>
    <m/>
    <m/>
    <m/>
    <m/>
    <m/>
  </r>
  <r>
    <s v="SANTA MARTA"/>
    <x v="5"/>
    <x v="6"/>
    <n v="44847"/>
    <n v="2771772"/>
    <n v="72941"/>
    <s v="INCIDENTE"/>
    <s v="LA GUAJIRA"/>
    <s v="URIBIA"/>
    <s v="BARRIO ISAMAEL GARCIA URIBIA"/>
    <s v="REDEBAN"/>
    <s v="FO-25-1562485"/>
    <d v="2025-09-22T08:31:00"/>
    <d v="2025-09-23T15:21:00"/>
    <s v="NO"/>
    <s v="HARDWARE"/>
    <s v="TECLADO"/>
    <s v="DAÑO POS"/>
    <m/>
    <m/>
    <s v="CERRADO"/>
    <s v="23/09/2025 SE REALIZA LA VISITA SE ENCUENTRA EL DATÁFONO CON LA TECLA AMARILLA MUY DURA EN OCASIONES LO CUAL NO PERMITE BORRAR CARÁCTERES, SE PROCEDE CAMBIAR EL EQUIPO, SE REALIZA PRUEBAS Y TODO OK"/>
    <s v="VISITA_TÉCNICA"/>
    <s v="FA0EZ908"/>
    <s v="TIPO IV"/>
    <s v="TERRESTRE"/>
    <s v="THOMAS  CAMPO SIGIFREDO SEGUNDO"/>
    <n v="1"/>
    <n v="0"/>
    <n v="479588.87655000004"/>
    <n v="196536.5258152"/>
    <n v="479588.87655000004"/>
    <m/>
    <m/>
    <m/>
    <m/>
    <m/>
    <m/>
    <m/>
    <m/>
  </r>
  <r>
    <s v="PASTO"/>
    <x v="2"/>
    <x v="2"/>
    <n v="52317"/>
    <n v="2771638"/>
    <n v="55735"/>
    <s v="INCIDENTE"/>
    <s v="NARIÑO"/>
    <s v="GUACHUCAL"/>
    <s v="BARRIO 20 DE JULIO GUACHUCAL 1"/>
    <s v="REDEBAN"/>
    <s v="FO-25-1562495"/>
    <d v="2025-09-22T08:29:00"/>
    <d v="2025-09-23T13:21:00"/>
    <s v="NO"/>
    <s v="HARDWARE"/>
    <s v="IMPRESION"/>
    <s v="NO AVANZA PAPEL"/>
    <m/>
    <m/>
    <s v="CERRADO"/>
    <s v="23/09/2025 SE LLEGA A CORRESPONSAL SE VERIFICA FALLA EN IMPRESORA NO AVANZA PAPE PIÑONES DAÑADOS SE REALIZA CAMBIO DE EQUIPO SE INSTALA VERSION SE CONFIGURA PARÁMETROS SE INICIALIZA SE REALIZA PRUEBAS DE FUNCIONAMIENTO EXITOSAS CB QUEDA OPERATIVO"/>
    <s v="VISITA_TÉCNICA"/>
    <s v="IIHZZ015"/>
    <s v="TIPO II"/>
    <s v="TERRESTRE"/>
    <s v="BRAVO MADROÑERO OSCAR ESTEBAN"/>
    <n v="1"/>
    <n v="0"/>
    <n v="144967.87232000002"/>
    <n v="140395.6348884"/>
    <n v="144967.87232000002"/>
    <m/>
    <m/>
    <m/>
    <m/>
    <m/>
    <m/>
    <m/>
    <m/>
  </r>
  <r>
    <s v="MEDELLIN"/>
    <x v="3"/>
    <x v="3"/>
    <n v="5360"/>
    <n v="2771761"/>
    <n v="75758"/>
    <s v="INCIDENTE"/>
    <s v="ANTIOQUIA"/>
    <s v="ITAGUI"/>
    <s v="PTM ITAGUI  FRUVER LA VIRGEN I"/>
    <s v="REDEBAN"/>
    <s v="FO-25-1567951 | FO-25-1562503"/>
    <d v="2025-09-22T08:26:00"/>
    <d v="2025-09-23T10:06:00"/>
    <s v="NO"/>
    <s v="HARDWARE"/>
    <s v="COMUNICACION"/>
    <s v="DAÑO POS"/>
    <m/>
    <m/>
    <s v="CERRADO"/>
    <s v="22/09/2025 SE REALIZA VISITA AL PUNTO, SE ENCUENTRA QUE ES NECESARIO CAMBIO DE DATAFONO, PERO A ESTA HORA YA NO NOS PROCESAN CAMBIOS DE PLACA. SE VISITARÁ NUEVAMENTE MAÑANA MARTES QUE SE PUEDAN PROCESAR CAMBIOS. VISITA PENDIENTE._x000a_23/09/2025 SE CAMBIA DATÁFONO POR DAÑO EN PUERTO LAN"/>
    <s v="VISITA_TÉCNICA"/>
    <s v="LM00V365"/>
    <s v="TIPO I"/>
    <s v="TERRESTRE"/>
    <s v="RIOS CASTRILLON JUAN SEBASTIAN"/>
    <n v="2"/>
    <n v="0"/>
    <n v="65960.072302"/>
    <n v="75096.394270399993"/>
    <n v="131920.144604"/>
    <m/>
    <m/>
    <m/>
    <m/>
    <m/>
    <m/>
    <m/>
    <m/>
  </r>
  <r>
    <s v="TUNJA"/>
    <x v="1"/>
    <x v="1"/>
    <n v="15001"/>
    <n v="2771386"/>
    <n v="59681"/>
    <s v="INCIDENTE"/>
    <s v="BOYACA"/>
    <s v="TUNJA"/>
    <s v="BARRIO ALTAMIRA TUNJA"/>
    <s v="REDEBAN"/>
    <s v="FO-25-1562101"/>
    <d v="2025-09-22T08:04:00"/>
    <d v="2025-09-22T15:32:00"/>
    <s v="NO"/>
    <s v="HARDWARE"/>
    <s v="CABLEADO"/>
    <s v="CABLE MAGICBOX AVERIADO"/>
    <m/>
    <m/>
    <s v="CERRADO"/>
    <s v="22/09/2025 SE VISITA CB MANTENIMIENTO POS...CAMBIO MAGIC BOX POR DAÑO"/>
    <s v="VISITA_TÉCNICA"/>
    <s v="LA009538"/>
    <s v="TIPO I"/>
    <s v="TERRESTRE"/>
    <s v="GONZALEZ GONZALEZ MARIO ALBERTO"/>
    <n v="1"/>
    <n v="0"/>
    <n v="65960.072302"/>
    <n v="75096.394270399993"/>
    <n v="65960.072302"/>
    <m/>
    <m/>
    <m/>
    <m/>
    <m/>
    <m/>
    <m/>
    <m/>
  </r>
  <r>
    <s v="MEDELLIN"/>
    <x v="3"/>
    <x v="3"/>
    <n v="5088"/>
    <n v="2770961"/>
    <n v="30086"/>
    <s v="INCIDENTE"/>
    <s v="ANTIOQUIA"/>
    <s v="BELLO"/>
    <s v="COMCARD BELLO MERCADOS LA CRUZ"/>
    <s v="REDEBAN"/>
    <s v="FO-25-1562111"/>
    <d v="2025-09-22T08:00:00"/>
    <d v="2025-09-23T07:41:00"/>
    <s v="NO"/>
    <s v="HARDWARE"/>
    <s v="IMPRESION"/>
    <s v="NO IMPRIME UNO O VARIOS CARACTERES"/>
    <m/>
    <m/>
    <s v="CERRADO"/>
    <s v="22/09/2025 SE REALIZA VISITA TÉCNICA EN ATENCIÓN AL INCIDENTE REPORTADO CON EL DATÁFONO DEL CORRESPONSAL BANCOLOMBIA. EL USUARIO CONFIRMA LA IDENTIDAD DEL TÉCNICO ASIGNADO Y PROCEDE A INFORMAR QUE EL EQUIPO PRESENTA FALLAS EN LA IMPRESIÓN DEL BAUCHER: LA INFORMACIÓN IMPRESA ES INCOMPLETA, OMITIENDO UNO O VARIOS CARACTERES._x000a__x000a_DURANTE LA VALIDACIÓN EN SITIO, SE CONSTATA QUE LA NOVEDAD PERSISTE. SE REALIZA MANTENIMIENTO PREVENTIVO Y CORRECTIVO, SIN LOGRAR RESOLVER EL INCONVENIENTE. ANTE LA CONTINUIDAD DE LA FALLA, SE GESTIONA EL REEMPLAZO DEL EQUIPO._x000a__x000a_EL NUEVO DATÁFONO QUEDA INSTALADO Y OPERATIVO, VERIFICÁNDOSE TRANSACCIONES EXITOSAS CON IMPRESIÓN COMPLETA Y LEGIBLE DEL BAUCHER."/>
    <s v="VISITA_TÉCNICA"/>
    <s v="BBTZZ891"/>
    <s v="TIPO I"/>
    <s v="TERRESTRE"/>
    <s v="MARTINEZ TOVAR OSCAR DAVID"/>
    <n v="1"/>
    <n v="0"/>
    <n v="65960.072302"/>
    <n v="75096.394270399993"/>
    <n v="65960.072302"/>
    <m/>
    <m/>
    <m/>
    <m/>
    <m/>
    <m/>
    <m/>
    <m/>
  </r>
  <r>
    <s v="VALLEDUPAR"/>
    <x v="5"/>
    <x v="6"/>
    <n v="13473"/>
    <n v="2770931"/>
    <n v="61347"/>
    <s v="INCIDENTE"/>
    <s v="BOLIVAR"/>
    <s v="MORALES"/>
    <s v="BARRIO MINA GALLO MORALES"/>
    <s v="REDEBAN"/>
    <s v="FO-25-1562117"/>
    <d v="2025-09-21T15:54:00"/>
    <d v="2025-09-24T17:51:00"/>
    <s v="NO"/>
    <s v="HARDWARE"/>
    <s v="COMUNICACION"/>
    <s v="DAÑO POS"/>
    <m/>
    <m/>
    <s v="CERRADO"/>
    <s v="24/09/2025 SE HACE PRESENCIA EN COMERCIO SE REALIZA CAMBIO DE EQUIPO DEBIDO A QUE NO COMUNICA CON EL MÓDEM DEL INTERNET SE REALIZAN PRUEBAS OK SE CREAN USUARIO Y CONTRASEÑA"/>
    <s v="VISITA_TÉCNICA"/>
    <s v="HA00J530"/>
    <s v="TIPO IV"/>
    <s v="TERRESTRE"/>
    <s v="BARRERA ORTEGA MARLON STWAR"/>
    <n v="1"/>
    <n v="0"/>
    <n v="479588.87655000004"/>
    <n v="196536.5258152"/>
    <n v="479588.87655000004"/>
    <m/>
    <m/>
    <m/>
    <m/>
    <m/>
    <m/>
    <m/>
    <m/>
  </r>
  <r>
    <s v="BARRANQUILLA"/>
    <x v="5"/>
    <x v="6"/>
    <n v="8758"/>
    <n v="2770859"/>
    <n v="43536"/>
    <s v="INCIDENTE"/>
    <s v="ATLANTICO"/>
    <s v="SOLEDAD"/>
    <s v="BARRIO COSTA HERMOSA SOLEDAD 4"/>
    <s v="REDEBAN"/>
    <s v="FO-25-1561128"/>
    <d v="2025-09-21T14:57:00"/>
    <d v="2025-09-22T12:03:00"/>
    <s v="NO"/>
    <s v="HARDWARE"/>
    <s v="NO ENCIENDE SE REINICIA"/>
    <s v="FUENTE PODER AVERIADA"/>
    <m/>
    <m/>
    <s v="CERRADO"/>
    <s v="22/09/2025 SE REALIZA VISITA AL COMERCIO SE ENCUENTRA DATÁFONO CON FUENTE DE PODER DAÑADA SE CAMBIA FUENTE DE PODER SE REALIZAN PRUEBAS EXITOSAS Y EL CB QUEDA OPERATIVO"/>
    <s v="VISITA_TÉCNICA"/>
    <s v="GZDZZ068"/>
    <s v="TIPO I"/>
    <s v="TERRESTRE"/>
    <s v="PEÑALOZA GUTIERREZ RAFAEL GUSTAVO"/>
    <n v="1"/>
    <n v="0"/>
    <n v="65960.072302"/>
    <n v="75096.394270399993"/>
    <n v="65960.072302"/>
    <m/>
    <m/>
    <m/>
    <m/>
    <m/>
    <m/>
    <m/>
    <m/>
  </r>
  <r>
    <s v="MEDELLIN"/>
    <x v="3"/>
    <x v="3"/>
    <n v="5318"/>
    <n v="2770903"/>
    <n v="27017"/>
    <s v="INCIDENTE"/>
    <s v="ANTIOQUIA"/>
    <s v="GUARNE"/>
    <s v="ARRIO PARQUE PRINCIPAL III GU"/>
    <s v="REDEBAN"/>
    <s v="FO-25-1561116"/>
    <d v="2025-09-21T14:12:00"/>
    <d v="2025-09-22T12:07:00"/>
    <s v="NO"/>
    <s v="HARDWARE"/>
    <s v="LECTOR DE BARRAS"/>
    <s v="CABLE LECTORA AVERIADO"/>
    <m/>
    <m/>
    <s v="CERRADO"/>
    <s v="22/09/2025 SE HACE MANTENIMIENTO OK SE CAMBIA LECTOR DE BARRAR EN CABLEADO"/>
    <s v="VISITA_TÉCNICA"/>
    <s v="9UZZZ709"/>
    <s v="TIPO II"/>
    <s v="TERRESTRE"/>
    <s v="DIAZ ZABALA FRANCIS DUBAN"/>
    <n v="1"/>
    <n v="0"/>
    <n v="144967.87232000002"/>
    <n v="140395.6348884"/>
    <n v="144967.87232000002"/>
    <m/>
    <m/>
    <m/>
    <m/>
    <m/>
    <m/>
    <m/>
    <m/>
  </r>
  <r>
    <s v="MEDELLIN"/>
    <x v="3"/>
    <x v="3"/>
    <n v="5129"/>
    <n v="2770846"/>
    <n v="81006"/>
    <s v="INCIDENTE"/>
    <s v="ANTIOQUIA"/>
    <s v="CALDAS"/>
    <s v="PTM CALDAS BOTANICASALOMON"/>
    <s v="REDEBAN"/>
    <s v="FO-25-1561046"/>
    <d v="2025-09-21T13:41:00"/>
    <d v="2025-09-22T10:38:00"/>
    <s v="NO"/>
    <s v="HARDWARE"/>
    <s v="COMUNICACION"/>
    <s v="MENSAJE CABLE DE RED DESCONECTADO"/>
    <m/>
    <m/>
    <s v="CERRADO"/>
    <s v="22/09/2025 SE REALIZA REPONCHADO DEL CABLE DE RED YA QUE EL EQUIPO NO TENÍA CONEXIÓN SE REALIZAN PRUEBAS EXITOSAS SERVICIO OPERATIVO OK"/>
    <s v="VISITA_TÉCNICA"/>
    <s v="FJZZZ896"/>
    <s v="TIPO I"/>
    <s v="TERRESTRE"/>
    <s v="ZAPATA LOPEZ EDWARD ASDRUBAL"/>
    <n v="1"/>
    <n v="0"/>
    <n v="65960.072302"/>
    <n v="75096.394270399993"/>
    <n v="65960.072302"/>
    <m/>
    <m/>
    <m/>
    <m/>
    <m/>
    <m/>
    <m/>
    <m/>
  </r>
  <r>
    <s v="MEDELLIN"/>
    <x v="3"/>
    <x v="3"/>
    <n v="5656"/>
    <n v="2770674"/>
    <n v="24501"/>
    <s v="INCIDENTE"/>
    <s v="ANTIOQUIA"/>
    <s v="SAN JERONIMO"/>
    <s v="BARRIO PARQUE SAN JERONIMO"/>
    <s v="REDEBAN"/>
    <s v="FO-25-1560901"/>
    <d v="2025-09-21T11:55:00"/>
    <d v="2025-09-22T15:43:00"/>
    <s v="NO"/>
    <s v="HARDWARE"/>
    <s v="LECTOR DE TARJETAS"/>
    <s v="DAÑO POS"/>
    <m/>
    <m/>
    <s v="CERRADO"/>
    <s v="22/09/2025 SE CAMBIA DATÁFONO POR DAÑO EN LECTOR CHIP"/>
    <s v="VISITA_TÉCNICA"/>
    <s v="A00FZ327"/>
    <s v="TIPO II"/>
    <s v="TERRESTRE"/>
    <s v="CASTAÑEDA PALACIO CARLOS FELIPE"/>
    <n v="1"/>
    <n v="0"/>
    <n v="144967.87232000002"/>
    <n v="140395.6348884"/>
    <n v="144967.87232000002"/>
    <m/>
    <m/>
    <m/>
    <m/>
    <m/>
    <m/>
    <m/>
    <m/>
  </r>
  <r>
    <s v="BARRANQUILLA"/>
    <x v="5"/>
    <x v="6"/>
    <n v="8001"/>
    <n v="2770661"/>
    <n v="59489"/>
    <s v="INCIDENTE"/>
    <s v="ATLANTICO"/>
    <s v="BARRANQUILLA"/>
    <s v="BARRIO VILLA SAN PEDRO BARRANQ"/>
    <s v="REDEBAN"/>
    <s v="FO-25-1560800"/>
    <d v="2025-09-21T11:06:00"/>
    <d v="2025-09-22T12:51:00"/>
    <s v="NO"/>
    <s v="HARDWARE"/>
    <s v="COMUNICACION"/>
    <s v="DAÑO POS"/>
    <m/>
    <m/>
    <s v="CERRADO"/>
    <s v="22/09/2025 SE REALIZA CAMBIO DE EQUIPO DATAFONO YA QUE SE LE HABÍA QUEMADO EL PUERTO ETHERNET, SE REALIZAN PRUEBAS DE CORRECTO FUNCIONAMIENTO"/>
    <s v="VISITA_TÉCNICA"/>
    <s v="JA007415"/>
    <s v="TIPO I"/>
    <s v="TERRESTRE"/>
    <s v="VILLACOB VILLACOB ELKIN EDUARDO"/>
    <n v="1"/>
    <n v="0"/>
    <n v="65960.072302"/>
    <n v="75096.394270399993"/>
    <n v="65960.072302"/>
    <m/>
    <m/>
    <m/>
    <m/>
    <m/>
    <m/>
    <m/>
    <m/>
  </r>
  <r>
    <s v="BUCARAMANGA"/>
    <x v="1"/>
    <x v="1"/>
    <n v="68547"/>
    <n v="2770457"/>
    <n v="44989"/>
    <s v="INCIDENTE"/>
    <s v="SANTANDER"/>
    <s v="PIEDECUESTA"/>
    <s v="DISTRICOL MANTINET"/>
    <s v="REDEBAN"/>
    <s v="FO-25-1560702"/>
    <d v="2025-09-21T09:32:00"/>
    <d v="2025-09-22T13:04:00"/>
    <s v="NO"/>
    <s v="HARDWARE"/>
    <s v="COMUNICACION"/>
    <s v="MENSAJE CABLE DE RED DESCONECTADO"/>
    <m/>
    <m/>
    <s v="CERRADO"/>
    <s v="22/09/2025 SE VISITA COMERCIO SE REALIZA EL CAMBIO DE LECTOR DE BARRAS YA QUE NO COMUNICA , LECTOR DE BARRAS OK, VERSION 9.90 OK, PRUEBAS OK, CB OPERATIVO"/>
    <s v="VISITA_TÉCNICA"/>
    <s v="AAJVZ989"/>
    <s v="TIPO II"/>
    <s v="TERRESTRE"/>
    <s v="BARAJAS BERMUDEZ YAHIR MAURICIO"/>
    <n v="1"/>
    <n v="0"/>
    <n v="144967.87232000002"/>
    <n v="140395.6348884"/>
    <n v="144967.87232000002"/>
    <m/>
    <m/>
    <m/>
    <m/>
    <m/>
    <m/>
    <m/>
    <m/>
  </r>
  <r>
    <s v="VILLAVICENCIO"/>
    <x v="4"/>
    <x v="5"/>
    <n v="50001"/>
    <n v="2770201"/>
    <n v="33386"/>
    <s v="INCIDENTE"/>
    <s v="META"/>
    <s v="VILLAVICENCIO"/>
    <s v="BARRIO REMANSO VILLAVICENCIO 1"/>
    <s v="REDEBAN"/>
    <s v="FO-25-1560534"/>
    <d v="2025-09-21T08:00:00"/>
    <d v="2025-09-22T13:20:00"/>
    <s v="NO"/>
    <s v="HARDWARE"/>
    <s v="COMUNICACION"/>
    <s v="MENSAJE CABLE DE RED DESCONECTADO"/>
    <m/>
    <m/>
    <s v="CERRADO"/>
    <s v="22/09/2025 SE CAMBIA EQUPOS POR DAÑO EN EL.PUERTO DE RED, PRUEBAS OK"/>
    <s v="VISITA_TÉCNICA"/>
    <s v="17ZZZ837"/>
    <s v="TIPO I"/>
    <s v="TERRESTRE"/>
    <s v="PEDREROS CONTRERAS MICHAEL STEVENS"/>
    <n v="1"/>
    <n v="0"/>
    <n v="65960.072302"/>
    <n v="75096.394270399993"/>
    <n v="65960.072302"/>
    <m/>
    <m/>
    <m/>
    <m/>
    <m/>
    <m/>
    <m/>
    <m/>
  </r>
  <r>
    <s v="BARRANQUILLA"/>
    <x v="5"/>
    <x v="6"/>
    <n v="8433"/>
    <n v="2770034"/>
    <n v="74843"/>
    <s v="INCIDENTE"/>
    <s v="ATLANTICO"/>
    <s v="MALAMBO"/>
    <s v="BARRIO CONCOR MALAMBO 3"/>
    <s v="REDEBAN"/>
    <s v="FO-25-1560541"/>
    <d v="2025-09-21T08:00:00"/>
    <d v="2025-09-22T11:02:00"/>
    <s v="NO"/>
    <s v="HARDWARE"/>
    <s v="PINPAD"/>
    <s v="CABLE AVERIADO"/>
    <m/>
    <m/>
    <s v="CERRADO"/>
    <s v="22/09/2025 SE REALIZA VISITA AL COMERCIO SE ENCUENTRA PIN PAD CON CABLE DAÑADO LO CUAL OCASIONABA QUE CUANDO MOVÍAN EL PIN PAD SE REINICIARA SE CAMBIA CABLE SE REALIZA PRUEBAS EXITOSAS Y EL CB QUEDA OPERATIVO"/>
    <s v="VISITA_TÉCNICA"/>
    <s v="ONTZZ164"/>
    <s v="TIPO II"/>
    <s v="TERRESTRE"/>
    <s v="PEÑALOZA GUTIERREZ RAFAEL GUSTAVO"/>
    <n v="1"/>
    <n v="0"/>
    <n v="144967.87232000002"/>
    <n v="140395.6348884"/>
    <n v="144967.87232000002"/>
    <m/>
    <m/>
    <m/>
    <m/>
    <m/>
    <m/>
    <m/>
    <m/>
  </r>
  <r>
    <s v="YOPAL"/>
    <x v="4"/>
    <x v="5"/>
    <n v="85263"/>
    <n v="2770032"/>
    <n v="80748"/>
    <s v="INCIDENTE"/>
    <s v="CASANARE"/>
    <s v="PORE"/>
    <s v="BARRIO CIUDADELA SAN JOSE PORE"/>
    <s v="REDEBAN"/>
    <s v="FO-25-1560545"/>
    <d v="2025-09-21T08:00:00"/>
    <d v="2025-09-22T13:26:00"/>
    <s v="NO"/>
    <s v="SOFTWARE"/>
    <s v="COMUNICACION"/>
    <s v="VERIFIQUE PARAMETROS"/>
    <m/>
    <m/>
    <s v="CERRADO"/>
    <s v="22/09/2025 SE REALIZA BORRADO DE MEMORIA SE VALIDA PARÁMETRO SE REALIZA TRANZACION DE PRUEBAS SIN NOVEDAD"/>
    <s v="VISITA_TÉCNICA"/>
    <s v="VAZZZ402"/>
    <s v="TIPO II"/>
    <s v="TERRESTRE"/>
    <s v="ROZO JIMENEZ EDGAR ARMANDO"/>
    <n v="1"/>
    <n v="0"/>
    <n v="144967.87232000002"/>
    <n v="140395.6348884"/>
    <n v="144967.87232000002"/>
    <m/>
    <m/>
    <m/>
    <m/>
    <m/>
    <m/>
    <m/>
    <m/>
  </r>
  <r>
    <s v="BOGOTA"/>
    <x v="0"/>
    <x v="0"/>
    <n v="25815"/>
    <n v="2769974"/>
    <n v="23413"/>
    <s v="INCIDENTE"/>
    <s v="CUNDINAMARCA"/>
    <s v="TOCAIMA"/>
    <s v="BARRIO CENTRO TOCAIMA"/>
    <s v="REDEBAN"/>
    <s v="FO-25-1560548"/>
    <d v="2025-09-20T17:41:00"/>
    <d v="2025-09-23T09:36:00"/>
    <s v="NO"/>
    <s v="HARDWARE"/>
    <s v="IMPRESION"/>
    <s v="NO AVANZA PAPEL"/>
    <m/>
    <m/>
    <s v="CERRADO"/>
    <s v="22/09/2025 SE REALIZA VISITA DE CAMPO ENCONTRANDO QUE DATÁFONO NO REALIZA IMPRESION SE REALIZA CAMBIO DE POS PRUEBA OK PARÁMETROS OKAY CIERRE OK SALDO OK"/>
    <s v="VISITA_TÉCNICA"/>
    <s v="ABC03677"/>
    <s v="TIPO III"/>
    <s v="TERRESTRE"/>
    <s v="GALEANO SORIANO JUAN DAVID"/>
    <n v="1"/>
    <n v="0"/>
    <n v="275728.78077800001"/>
    <n v="196536.5258152"/>
    <n v="275728.78077800001"/>
    <m/>
    <m/>
    <m/>
    <m/>
    <m/>
    <m/>
    <m/>
    <m/>
  </r>
  <r>
    <s v="MANIZALES"/>
    <x v="2"/>
    <x v="4"/>
    <n v="17088"/>
    <n v="2770029"/>
    <n v="25304"/>
    <s v="INCIDENTE"/>
    <s v="CALDAS"/>
    <s v="BELALCAZAR"/>
    <s v="ARA0056 PLAZA BELALCAZAR"/>
    <s v="REDEBAN"/>
    <s v="FO-25-1560551"/>
    <d v="2025-09-20T17:40:00"/>
    <d v="2025-09-21T10:37:00"/>
    <s v="NO"/>
    <s v="HARDWARE"/>
    <s v="LECTOR DE TARJETAS"/>
    <s v="DAÑO POS"/>
    <m/>
    <m/>
    <s v="CERRADO"/>
    <s v="21/09/2025 SE ESCALA CASO ARA A LA RED ** TU SOLICITUD REFERENTE A GENERACIÓN DE CASOS CB ARA BANCOLOMBIA QUEDÓ RADICADA BAJO EL TICKET NÚMERO 5806751  AL ÁREA ENCARGADA."/>
    <s v="SOPORTE_TELEFÓNICO"/>
    <s v="0"/>
    <s v="TIPO II"/>
    <s v="TERRESTRE"/>
    <s v="GARCIA CHAVARRIA TATIANA EDELMIRA"/>
    <n v="0"/>
    <n v="0"/>
    <n v="41241.0800752"/>
    <n v="0"/>
    <n v="41241.0800752"/>
    <m/>
    <m/>
    <m/>
    <m/>
    <m/>
    <m/>
    <m/>
    <m/>
  </r>
  <r>
    <s v="BOGOTA"/>
    <x v="0"/>
    <x v="0"/>
    <n v="25754"/>
    <n v="2769795"/>
    <n v="16174"/>
    <s v="INCIDENTE"/>
    <s v="CUNDINAMARCA"/>
    <s v="SOACHA"/>
    <s v="BARRIO SAN MATEO VII SOACHA"/>
    <s v="REDEBAN"/>
    <s v="FO-25-1560554"/>
    <d v="2025-09-20T15:58:00"/>
    <d v="2025-09-22T16:09:00"/>
    <s v="NO"/>
    <s v="HARDWARE"/>
    <s v="TECLADO"/>
    <s v="DAÑO POS"/>
    <m/>
    <m/>
    <s v="CERRADO"/>
    <s v="22/09/2025 SE REALIZA VISITA A CB PARA ATENDER INCIDENTE SE REALIZA CAMBIO DE DATAFONO POR FALLA EN TECLADO ,SE REALIZAN PRUEBAS OK"/>
    <s v="VISITA_TÉCNICA"/>
    <s v="11RZZ951"/>
    <s v="TIPO I"/>
    <s v="TERRESTRE"/>
    <s v="GALINDO ROJAS LUIS FELIPE"/>
    <n v="1"/>
    <n v="0"/>
    <n v="65960.072302"/>
    <n v="75096.394270399993"/>
    <n v="65960.072302"/>
    <m/>
    <m/>
    <m/>
    <m/>
    <m/>
    <m/>
    <m/>
    <m/>
  </r>
  <r>
    <s v="MEDELLIN"/>
    <x v="3"/>
    <x v="3"/>
    <n v="27001"/>
    <n v="2769944"/>
    <n v="66808"/>
    <s v="INCIDENTE"/>
    <s v="CHOCO"/>
    <s v="QUIBDO"/>
    <s v="BARRIO VILLA LA PAZ CORREGIMIE"/>
    <s v="REDEBAN"/>
    <s v="FO-25-1582053 | FO-25-1560557"/>
    <d v="2025-09-20T15:29:00"/>
    <d v="2025-09-26T09:39:00"/>
    <s v="NO"/>
    <s v="HARDWARE"/>
    <s v="TECLADO"/>
    <s v="DAÑO POS"/>
    <m/>
    <m/>
    <s v="CERRADO"/>
    <s v="24/09/2025 SE REALIZA VISITA, SE ECUTRA COMERCIO CERRADO Y EL PUEBLO SIN ENERGÍA_x000a_26/09/2025 SE REALIZA CAMBIO DE EQUIPO POR DAÑO, SE REALIZAN PRUEBAS Y EL CB QUEDA OPERATIVO"/>
    <s v="VISITA_TÉCNICA"/>
    <s v="3A0CZ768"/>
    <s v="TIPO IV ESPECIAL"/>
    <s v="AEREO"/>
    <s v="ROBLEDO DIAZ ANDRES FELIPE"/>
    <n v="2"/>
    <n v="0"/>
    <n v="988462.96268840006"/>
    <n v="196536.5258152"/>
    <n v="1976925.9253768001"/>
    <m/>
    <m/>
    <m/>
    <m/>
    <m/>
    <m/>
    <m/>
    <m/>
  </r>
  <r>
    <s v="APARTADO"/>
    <x v="3"/>
    <x v="3"/>
    <n v="5045"/>
    <n v="2769852"/>
    <n v="31619"/>
    <s v="INCIDENTE"/>
    <s v="ANTIOQUIA"/>
    <s v="APARTADO"/>
    <s v="COMCARD APARTADO ZAGUAN"/>
    <s v="REDEBAN"/>
    <s v="FO-25-1560561"/>
    <d v="2025-09-20T15:28:00"/>
    <d v="2025-09-22T13:35:00"/>
    <s v="NO"/>
    <s v="HARDWARE"/>
    <s v="IMPRESION"/>
    <s v="TAPA IMPRESORA"/>
    <m/>
    <m/>
    <s v="CERRADO"/>
    <s v="22/09/2025 TAPA DE IMPRESORA AVERIADA. SE PROCEDE A CAMBIAR POR UNA BUENA Y SE HACE PRUEBA DE IMPRIMIR DUPLICADO DE ÚLTIMO RECIBO SE DEJA FUNCIONANDO CORRECTAMENTE"/>
    <s v="VISITA_TÉCNICA"/>
    <s v="1111G363"/>
    <s v="TIPO I"/>
    <s v="TERRESTRE"/>
    <s v="SALDARRIAGA MIRANDA SANTIAGO"/>
    <n v="1"/>
    <n v="0"/>
    <n v="65960.072302"/>
    <n v="75096.394270399993"/>
    <n v="65960.072302"/>
    <m/>
    <m/>
    <m/>
    <m/>
    <m/>
    <m/>
    <m/>
    <m/>
  </r>
  <r>
    <s v="PEREIRA"/>
    <x v="2"/>
    <x v="4"/>
    <n v="76622"/>
    <n v="2769788"/>
    <n v="30985"/>
    <s v="INCIDENTE"/>
    <s v="VALLE DEL CAUCA"/>
    <s v="ROLDANILLO"/>
    <s v="BARRIO CENTRO 8"/>
    <s v="REDEBAN"/>
    <s v="FO-25-1560566"/>
    <d v="2025-09-20T15:28:00"/>
    <d v="2025-09-22T13:42:00"/>
    <s v="NO"/>
    <s v="HARDWARE"/>
    <s v="CABLEADO"/>
    <s v="CABLE MAGICBOX AVERIADO"/>
    <m/>
    <m/>
    <s v="CERRADO"/>
    <s v="22/09/2025 SE CAMBIA FUENTE DE PODER, YA QUE PRESENTA AVERÍA, SE REALIZAN PRUEBAS OK"/>
    <s v="VISITA_TÉCNICA"/>
    <s v="A305Z357"/>
    <s v="TIPO III"/>
    <s v="TERRESTRE"/>
    <s v="FRANCO CAÑAVERAL YAMID RAUL"/>
    <n v="1"/>
    <n v="0"/>
    <n v="275728.78077800001"/>
    <n v="196536.5258152"/>
    <n v="275728.78077800001"/>
    <m/>
    <m/>
    <m/>
    <m/>
    <m/>
    <m/>
    <m/>
    <m/>
  </r>
  <r>
    <s v="MONTERIA"/>
    <x v="5"/>
    <x v="6"/>
    <n v="23068"/>
    <n v="2769851"/>
    <n v="64427"/>
    <s v="INCIDENTE"/>
    <s v="CORDOBA"/>
    <s v="AYAPEL"/>
    <s v="BARRIO LLERAS CAMARGO AYAPEL"/>
    <s v="REDEBAN"/>
    <s v="FO-25-1560767"/>
    <d v="2025-09-21T09:00:00"/>
    <d v="2025-09-22T18:26:00"/>
    <s v="NO"/>
    <s v="HARDWARE"/>
    <s v="CABLEADO"/>
    <s v="CABLE MAGICBOX AVERIADO"/>
    <m/>
    <m/>
    <s v="CERRADO"/>
    <s v="22/09/2025 SE REALIZA CAMBIO DE MAGIBOX POR DAÑO EN EL CABLE DE ALIMENTACIÓN, CABLE AVERIDO, SE PROCEDE A INSTALAR NUEVO MAGIBOX OPERATIVO OK, PRUEBAS EXITOSAS OK, CLIENTE CB VALIDA SALDO ANTES Y DESPUÉS DEL MANTENIMIENTO OK, CB SE DEJA OPERATIVO SIN NOVEDAD"/>
    <s v="VISITA_TÉCNICA"/>
    <s v="7A002335"/>
    <s v="TIPO III"/>
    <s v="TERRESTRE"/>
    <s v="GONZALEZ FERRER JESUS ALEXANDER"/>
    <n v="1"/>
    <n v="0"/>
    <n v="275728.78077800001"/>
    <n v="196536.5258152"/>
    <n v="275728.78077800001"/>
    <m/>
    <m/>
    <m/>
    <m/>
    <m/>
    <m/>
    <m/>
    <m/>
  </r>
  <r>
    <s v="MONTERIA"/>
    <x v="5"/>
    <x v="6"/>
    <n v="5051"/>
    <n v="2769828"/>
    <n v="26315"/>
    <s v="INCIDENTE"/>
    <s v="ANTIOQUIA"/>
    <s v="ARBOLETES"/>
    <s v="DISTRICOL PROVEDORA AHORRAMAS"/>
    <s v="REDEBAN"/>
    <s v="FO-25-1559828"/>
    <d v="2025-09-20T13:38:00"/>
    <d v="2025-09-22T13:09:00"/>
    <s v="NO"/>
    <s v="HARDWARE"/>
    <s v="LECTOR DE TARJETAS"/>
    <s v="DAÑO POS"/>
    <m/>
    <m/>
    <s v="CERRADO"/>
    <s v="22/09/2025 DATAFONO NO LEE TARJETAS CHIP, SE CAMBIA DATAFONO PARA SOLUCIONAR FALLA, PRUEBAS OK, LECTORA DE BARRAS CON EL CABLE AVERIADO, SE CAMBIA LECTORA PARA SOLUCIONAR FALLA, PRUEBAS OK"/>
    <s v="VISITA_TÉCNICA"/>
    <s v="99991146"/>
    <s v="TIPO II"/>
    <s v="TERRESTRE"/>
    <s v="COGOLLO ROSSO CAMILO ANDRES"/>
    <n v="1"/>
    <n v="0"/>
    <n v="144967.87232000002"/>
    <n v="140395.6348884"/>
    <n v="144967.87232000002"/>
    <m/>
    <m/>
    <m/>
    <m/>
    <m/>
    <m/>
    <m/>
    <m/>
  </r>
  <r>
    <s v="BOGOTA"/>
    <x v="0"/>
    <x v="0"/>
    <n v="11001"/>
    <n v="2769902"/>
    <n v="38517"/>
    <s v="INCIDENTE"/>
    <s v="CUNDINAMARCA"/>
    <s v="BOGOTA"/>
    <s v="BARRIO FONTIBON VERSALLES BOGO"/>
    <s v="REDEBAN"/>
    <s v="FO-25-1559697"/>
    <d v="2025-09-20T12:52:00"/>
    <d v="2025-09-22T15:51:00"/>
    <s v="NO"/>
    <s v="HARDWARE"/>
    <s v="NO ENCIENDE"/>
    <s v="DAÑO POS"/>
    <m/>
    <m/>
    <s v="CERRADO"/>
    <s v="22/09/2025 SE VISITA COMERCIO CB BANCOLOMBIA, SE CAMBIA DATAFONO POR QUÉ SE DAÑÓ AL CLIENTE INVERTIR LAS CONEXIONES DE LOS ADAPTADORES DE CORRIENTE, SE DEJA EL NUEVO CON LOS USUARIOS DEL CLIENTE, SE REALIZAN PRUEBAS OK."/>
    <s v="VISITA_TÉCNICA"/>
    <s v="GZ00X973"/>
    <s v="TIPO I"/>
    <s v="TERRESTRE"/>
    <s v="VEGA MANRIQUE JONATAN MAURICIO"/>
    <n v="1"/>
    <n v="0"/>
    <n v="65960.072302"/>
    <n v="75096.394270399993"/>
    <n v="65960.072302"/>
    <m/>
    <m/>
    <m/>
    <m/>
    <m/>
    <m/>
    <m/>
    <m/>
  </r>
  <r>
    <s v="APARTADO"/>
    <x v="3"/>
    <x v="3"/>
    <n v="5045"/>
    <n v="2769901"/>
    <n v="32309"/>
    <s v="INCIDENTE"/>
    <s v="ANTIOQUIA"/>
    <s v="APARTADO"/>
    <s v="CHINITA APARTADO ANTIOQUIA"/>
    <s v="REDEBAN"/>
    <s v="FO-25-1559701"/>
    <d v="2025-09-20T12:50:00"/>
    <d v="2025-09-22T16:04:00"/>
    <s v="NO"/>
    <s v="SOFTWARE"/>
    <s v="ERROR DE TRANSACCIONES"/>
    <s v="RECHAZO GENERAL"/>
    <m/>
    <m/>
    <s v="CERRADO"/>
    <s v="22/09/2025 DATÁFONO ARROJA MUCHO RECHAZO GENERAL Y SE REINICIA SE PROCEDE A VALIDAR CONFIGURACIÓN Y SE INICIALIZA, SE HACEN PRUEBAS DE RETIRO, CONSULTA DE SALDO Y CONSIGNACIÓN DEJANDO TODO FUNCIONANDO CORRECTAMENTE"/>
    <s v="VISITA_TÉCNICA"/>
    <s v="NN00M741"/>
    <s v="TIPO I"/>
    <s v="TERRESTRE"/>
    <s v="SALDARRIAGA MIRANDA SANTIAGO"/>
    <n v="1"/>
    <n v="0"/>
    <n v="65960.072302"/>
    <n v="75096.394270399993"/>
    <n v="65960.072302"/>
    <m/>
    <m/>
    <m/>
    <m/>
    <m/>
    <m/>
    <m/>
    <m/>
  </r>
  <r>
    <s v="MEDELLIN"/>
    <x v="3"/>
    <x v="3"/>
    <n v="5001"/>
    <n v="2769900"/>
    <n v="34522"/>
    <s v="INCIDENTE"/>
    <s v="ANTIOQUIA"/>
    <s v="MEDELLIN"/>
    <s v="OPRAP AVENTURA PLAZA"/>
    <s v="REDEBAN"/>
    <s v="FO-25-1559519"/>
    <d v="2025-09-20T12:46:00"/>
    <d v="2025-09-22T13:30:00"/>
    <s v="NO"/>
    <s v="HARDWARE"/>
    <s v="LECTOR DE BARRAS"/>
    <s v="CABLE LECTORA AVERIADO"/>
    <m/>
    <m/>
    <s v="CERRADO"/>
    <s v="22/09/2025 SE REALIZA CAMBIO DE LECTORA POR CABLE EN MAL ESTADO SE REINCIA PERIFÉRICO"/>
    <s v="VISITA_TÉCNICA"/>
    <s v="BL019986"/>
    <s v="TIPO I"/>
    <s v="TERRESTRE"/>
    <s v="MONTOYA VELEZ ANDRES FELIPE"/>
    <n v="1"/>
    <n v="0"/>
    <n v="65960.072302"/>
    <n v="75096.394270399993"/>
    <n v="65960.072302"/>
    <m/>
    <m/>
    <m/>
    <m/>
    <m/>
    <m/>
    <m/>
    <m/>
  </r>
  <r>
    <s v="CALI"/>
    <x v="2"/>
    <x v="2"/>
    <n v="76111"/>
    <n v="2769745"/>
    <n v="15527"/>
    <s v="INCIDENTE"/>
    <s v="VALLE DEL CAUCA"/>
    <s v="GUADALAJARA DE BUGA"/>
    <s v="MULTIPAGAS BUGA"/>
    <s v="REDEBAN"/>
    <s v="FO-25-1559524"/>
    <d v="2025-09-20T12:43:00"/>
    <d v="2025-09-22T16:18:00"/>
    <s v="NO"/>
    <s v="SOFTWARE"/>
    <s v="ACTUALIZACION"/>
    <s v="VERSION CARGA SO VR"/>
    <m/>
    <m/>
    <s v="CERRADO"/>
    <s v="22/09/2025 EN LA VISITA TÉCNICA SE REALIZÓ EL BORRADO TOTAL DE LA MEMORIA DE EL DATÁFONO YA QUE NO ESTABA RECONOCIENDO LAS CLAVES DE ADMINISTRADOR Y SUPERVISOR,SE INSTALO NUEVAMENTE EL SISTEMA OPERATIVO Y VERSIÓN 9.90,SE REALIZA LA CONFIGURACIÓN E INICIALIZACIÓN OK, SE CREARON LOS USUARIOS Y SE REALIZARON LAS PRUEBAS DEJANDO EL SERVICIO OPERANDO SIN FALLAS Y SIN NOVEDAD"/>
    <s v="VISITA_TÉCNICA"/>
    <s v="CZZZZ447"/>
    <s v="TIPO II"/>
    <s v="TERRESTRE"/>
    <s v="SANCHEZ URREGO ROBINSON DAVID"/>
    <n v="1"/>
    <n v="0"/>
    <n v="144967.87232000002"/>
    <n v="140395.6348884"/>
    <n v="144967.87232000002"/>
    <m/>
    <m/>
    <m/>
    <m/>
    <m/>
    <m/>
    <m/>
    <m/>
  </r>
  <r>
    <s v="MEDELLIN"/>
    <x v="3"/>
    <x v="3"/>
    <n v="27361"/>
    <n v="2769805"/>
    <n v="77243"/>
    <s v="INCIDENTE"/>
    <s v="CHOCO"/>
    <s v="ISTMINA"/>
    <s v="BARRIO BRR DIEGO LUIS ISTMINA"/>
    <s v="REDEBAN"/>
    <s v="FO-25-1559508"/>
    <d v="2025-09-20T12:38:00"/>
    <d v="2025-09-24T16:47:00"/>
    <s v="NO"/>
    <s v="HARDWARE"/>
    <s v="NO ENCIENDE"/>
    <s v="DAÑO POS"/>
    <m/>
    <m/>
    <s v="CERRADO"/>
    <s v="24/09/2025 SE REALIZAN CAMBIOS POR AÑO EN LA FASE DE ALIMENTACIÓN DEL EQUIPO, SE REALIZAN PRUEBAS Y EL CB QUEDA OPERATIVO"/>
    <s v="VISITA_TÉCNICA"/>
    <s v="LMHZZ293"/>
    <s v="TIPO IV ESPECIAL"/>
    <s v="AEREO"/>
    <s v="ROBLEDO DIAZ ANDRES FELIPE"/>
    <n v="1"/>
    <n v="0"/>
    <n v="988462.96268840006"/>
    <n v="196536.5258152"/>
    <n v="988462.96268840006"/>
    <m/>
    <m/>
    <m/>
    <m/>
    <m/>
    <m/>
    <m/>
    <m/>
  </r>
  <r>
    <s v="PEREIRA"/>
    <x v="2"/>
    <x v="4"/>
    <n v="66682"/>
    <n v="2769584"/>
    <n v="32351"/>
    <s v="INCIDENTE"/>
    <s v="RISARALDA"/>
    <s v="SANTA ROSA DE CABAL"/>
    <s v="MULTIPAGAS SANTA ROSA DE CABAL"/>
    <s v="REDEBAN"/>
    <s v="FO-25-1559356"/>
    <d v="2025-09-20T11:54:00"/>
    <d v="2025-09-22T16:48:00"/>
    <s v="NO"/>
    <s v="HARDWARE"/>
    <s v="DETERIORO"/>
    <s v="DATAFONO"/>
    <m/>
    <m/>
    <s v="CERRADO"/>
    <s v="22/09/2025 VISITAMOS COMERCIO EL DATÁFONO TIENE LAS TECLAS MUY BORROSAS LO CAMBIAMOS Y CONFIGURAMOS TAMBIÉN CABÍAMOS LA FUENTE DE PODER YA QUE ESTA GENERA QUE SE IMPRIMA MAL LAS TRX, LE INDICAMOS AL CLIENTE QUE LA FALLA DE COMUNICACIÓN SE DEBE A LOS PUERTOS DEL COMERCIO YA QUE ESTÁN SUELTOS Y CUALQUIER MOVIMIENTO GENERA QUE SE QUEDE SIN INTERNET, LO CONECTAMOS EN UN SWITCH QUE ESTA CERCA PARA QUE NO TENGA EL INCONVENIENTE CON LA CONEXIÓN REALIZAMOS PRUEBAS OK."/>
    <s v="VISITA_TÉCNICA"/>
    <s v="AB0PZ906"/>
    <s v="TIPO I"/>
    <s v="TERRESTRE"/>
    <s v="ARROYAVE CANO MANUEL GUILLERMO"/>
    <n v="1"/>
    <n v="0"/>
    <n v="65960.072302"/>
    <n v="75096.394270399993"/>
    <n v="65960.072302"/>
    <m/>
    <m/>
    <m/>
    <m/>
    <m/>
    <m/>
    <m/>
    <m/>
  </r>
  <r>
    <s v="VILLAVICENCIO"/>
    <x v="4"/>
    <x v="5"/>
    <n v="50590"/>
    <n v="2769718"/>
    <n v="80684"/>
    <s v="INCIDENTE"/>
    <s v="META"/>
    <s v="PUERTO RICO"/>
    <s v="BARRIO CRUCE PUERTO RICO PUERTO RICO"/>
    <s v="REDEBAN"/>
    <s v="FO-25-1559365"/>
    <d v="2025-09-20T11:30:00"/>
    <d v="2025-09-22T16:33:00"/>
    <s v="NO"/>
    <s v="HARDWARE"/>
    <s v="IMPRESION"/>
    <s v="NO IMPRIME UNO O VARIOS CARACTERES"/>
    <m/>
    <m/>
    <s v="CERRADO"/>
    <s v="22/09/2025 SE REALIZA VISTA AL CB POR SOLICITUD DE IMPRESORA, EL DATÁFONO NO ESTABA IMPRIMIENDO  LOS RECIBOS SE LLEGA AL PUNTO Y LA USUARIA ME INDICA QUE LO  HABÍA REINICIADO Y EL  DATÁFONO Y HABÍA QUEDADO FUNCTIONAL SE HACEN LAS RESPECTIVAS PRUEBAS Y SE VERIFICA QUE TODO ESTE OK"/>
    <s v="VISITA_TÉCNICA"/>
    <s v="V8ZZZ407"/>
    <s v="TIPO IV"/>
    <s v="TERRESTRE"/>
    <s v="MOLINA CASTRO JAVIER ALBERTO"/>
    <n v="1"/>
    <n v="0"/>
    <n v="479588.87655000004"/>
    <n v="196536.5258152"/>
    <n v="479588.87655000004"/>
    <m/>
    <m/>
    <m/>
    <m/>
    <m/>
    <m/>
    <m/>
    <m/>
  </r>
  <r>
    <s v="VALLEDUPAR"/>
    <x v="5"/>
    <x v="6"/>
    <n v="20011"/>
    <n v="2769571"/>
    <n v="80468"/>
    <s v="INCIDENTE"/>
    <s v="CESAR"/>
    <s v="AGUACHICA"/>
    <s v="DISTRICOL TALLER MOTOGUEVARA 1"/>
    <s v="REDEBAN"/>
    <s v="FO-25-1559370"/>
    <d v="2025-09-20T11:29:00"/>
    <d v="2025-09-22T16:54:00"/>
    <s v="NO"/>
    <s v="HARDWARE"/>
    <s v="SE REINICIA"/>
    <s v="DAÑO POS"/>
    <m/>
    <m/>
    <s v="CERRADO"/>
    <s v="22/09/2025 BUENAS TARDES SE VISITA CB Y SE VALIDA EL CABLEADO YA QUE EL USUARIO NOTIFICA QUE EL DÍA SÁBADO SE REINICIABA EL DATAFONO PERO NO SE ENCUENTRA NINGUNA FALLA EN CUANTO AL EQUIPO Y LOS ACCESORIOS _x000a_SE REVISAN LOS CABLES Y NO SE REINICIA EL EQUIPO._x000a_SE HACEN PRUEBAS Y TODO ESTÁ OK"/>
    <s v="VISITA_TÉCNICA"/>
    <s v="SDZZZ917"/>
    <s v="TIPO IV"/>
    <s v="TERRESTRE"/>
    <s v="BENITEZ CARVAJAL ALVARO JAVIER"/>
    <n v="1"/>
    <n v="0"/>
    <n v="479588.87655000004"/>
    <n v="196536.5258152"/>
    <n v="479588.87655000004"/>
    <m/>
    <m/>
    <m/>
    <m/>
    <m/>
    <m/>
    <m/>
    <m/>
  </r>
  <r>
    <s v="CUCUTA"/>
    <x v="1"/>
    <x v="1"/>
    <n v="54874"/>
    <n v="2769707"/>
    <n v="62699"/>
    <s v="INCIDENTE"/>
    <s v="NORTE DE SANTANDER"/>
    <s v="VILLA DEL ROSARIO"/>
    <s v="BARRIO LOS LIMITES VILLA DEL R"/>
    <s v="REDEBAN"/>
    <s v="FO-25-1558988"/>
    <d v="2025-09-20T11:01:00"/>
    <d v="2025-09-22T16:37:00"/>
    <s v="NO"/>
    <s v="HARDWARE"/>
    <s v="ALERT IRRUPTION"/>
    <s v="ALERT IRRUPTION"/>
    <m/>
    <m/>
    <s v="CERRADO"/>
    <s v="22/09/2025 SE REALIZÓ VISITA AL COMERCIO Y SE ENCUENTRA DATAFONO ALERTADO, SE REALIZA CAMBIO PRUEBAS EXITOSAS"/>
    <s v="VISITA_TÉCNICA"/>
    <s v="NA00O954"/>
    <s v="TIPO I"/>
    <s v="TERRESTRE"/>
    <s v="MORA VEGA JEAMPIER"/>
    <n v="1"/>
    <n v="0"/>
    <n v="65960.072302"/>
    <n v="75096.394270399993"/>
    <n v="65960.072302"/>
    <m/>
    <m/>
    <m/>
    <m/>
    <m/>
    <m/>
    <m/>
    <m/>
  </r>
  <r>
    <s v="MEDELLIN"/>
    <x v="3"/>
    <x v="3"/>
    <n v="5890"/>
    <n v="2769547"/>
    <n v="80809"/>
    <s v="INCIDENTE"/>
    <s v="ANTIOQUIA"/>
    <s v="YOLOMBO"/>
    <s v="BARRIO EL CENTRO YOLOMBO"/>
    <s v="REDEBAN"/>
    <s v="FO-25-1558994"/>
    <d v="2025-09-20T10:56:00"/>
    <d v="2025-09-22T17:14:00"/>
    <s v="NO"/>
    <s v="HARDWARE"/>
    <s v="LECTOR DE BARRAS"/>
    <s v="FORMATO INVALIDO LECTOR DAÑADO"/>
    <m/>
    <m/>
    <s v="CERRADO"/>
    <s v="22/09/2025 SE CAMBIAN LECTORES YA QUE EL CLIENTE INDICA QUE TIENE QUE REINICIAR LOS DATAFONOS VARIAS VECES QUE PUEDA LEER COD DE BARRAS, CLIENTE REALIZA PRUEBA, EQUIPOS OPERATIVOS"/>
    <s v="VISITA_TÉCNICA"/>
    <s v="F8ZZZ046"/>
    <s v="TIPO II"/>
    <s v="TERRESTRE"/>
    <s v="BADEL ACUÑA LUIS ALBERTO"/>
    <n v="1"/>
    <n v="0"/>
    <n v="144967.87232000002"/>
    <n v="140395.6348884"/>
    <n v="144967.87232000002"/>
    <m/>
    <m/>
    <m/>
    <m/>
    <m/>
    <m/>
    <m/>
    <m/>
  </r>
  <r>
    <s v="MEDELLIN"/>
    <x v="3"/>
    <x v="3"/>
    <n v="5607"/>
    <n v="2769542"/>
    <n v="31280"/>
    <s v="INCIDENTE"/>
    <s v="ANTIOQUIA"/>
    <s v="RETIRO"/>
    <s v="BARRIO EL PINO"/>
    <s v="REDEBAN"/>
    <s v="FO-25-1558911"/>
    <d v="2025-09-20T10:50:00"/>
    <d v="2025-09-22T10:38:00"/>
    <s v="NO"/>
    <s v="HARDWARE"/>
    <s v="PANTALLA"/>
    <s v="DAÑO POS"/>
    <m/>
    <m/>
    <s v="CERRADO"/>
    <s v="22/09/2025 SE HACE MANTENIMIENTO OK SE CAMBIA DATÁFONO POR EN DISPLAY"/>
    <s v="VISITA_TÉCNICA"/>
    <s v="9C001337"/>
    <s v="TIPO II"/>
    <s v="TERRESTRE"/>
    <s v="DIAZ ZABALA FRANCIS DUBAN"/>
    <n v="1"/>
    <n v="0"/>
    <n v="144967.87232000002"/>
    <n v="140395.6348884"/>
    <n v="144967.87232000002"/>
    <m/>
    <m/>
    <m/>
    <m/>
    <m/>
    <m/>
    <m/>
    <m/>
  </r>
  <r>
    <s v="YOPAL"/>
    <x v="4"/>
    <x v="5"/>
    <n v="85400"/>
    <n v="2769700"/>
    <n v="63170"/>
    <s v="INCIDENTE"/>
    <s v="CASANARE"/>
    <s v="TAMARA"/>
    <s v="BARRIO CENTRO TAMARA 2"/>
    <s v="REDEBAN"/>
    <s v="FO-25-1558940"/>
    <d v="2025-09-20T10:49:00"/>
    <d v="2025-09-23T10:47:00"/>
    <s v="NO"/>
    <s v="HARDWARE"/>
    <s v="ALERT IRRUPTION"/>
    <s v="ALERT IRRUPTION"/>
    <m/>
    <m/>
    <s v="CERRADO"/>
    <s v="23/09/2025 SE REALIZA CAMBIO DE EQUIPO SE ENCUENTRA EN DAÑO SE VÁLIDAD CON OTRO EQUIPO ENTREGANDO PORARIVO SIN NOVEDAD"/>
    <s v="VISITA_TÉCNICA"/>
    <s v="JA00T608"/>
    <s v="TIPO III"/>
    <s v="TERRESTRE"/>
    <s v="ROZO JIMENEZ EDGAR ARMANDO"/>
    <n v="1"/>
    <n v="0"/>
    <n v="275728.78077800001"/>
    <n v="196536.5258152"/>
    <n v="275728.78077800001"/>
    <m/>
    <m/>
    <m/>
    <m/>
    <m/>
    <m/>
    <m/>
    <m/>
  </r>
  <r>
    <s v="CALI"/>
    <x v="2"/>
    <x v="2"/>
    <n v="76001"/>
    <n v="2769525"/>
    <n v="63111"/>
    <s v="INCIDENTE"/>
    <s v="VALLE DEL CAUCA"/>
    <s v="CALI"/>
    <s v="PAGAFACIL PARQUE DE LA CANA"/>
    <s v="REDEBAN"/>
    <s v="FO-25-1558924"/>
    <d v="2025-09-20T10:10:00"/>
    <d v="2025-09-22T17:19:00"/>
    <s v="NO"/>
    <s v="HARDWARE"/>
    <s v="ALERT IRRUPTION"/>
    <s v="ALERT IRRUPTION"/>
    <m/>
    <m/>
    <s v="CERRADO"/>
    <s v="22/09/2025 SE CAMBIAN 2 DATAFONOS YA QUE ESTABAN ALERTADOS"/>
    <s v="VISITA_TÉCNICA"/>
    <s v="JA00T549-LA00T815"/>
    <s v="TIPO I"/>
    <s v="TERRESTRE"/>
    <s v="CUERO RUIZ JHONNY"/>
    <n v="1"/>
    <n v="0"/>
    <n v="65960.072302"/>
    <n v="75096.394270399993"/>
    <n v="65960.072302"/>
    <m/>
    <m/>
    <m/>
    <m/>
    <m/>
    <m/>
    <m/>
    <m/>
  </r>
  <r>
    <s v="MEDELLIN"/>
    <x v="3"/>
    <x v="3"/>
    <n v="5591"/>
    <n v="2769524"/>
    <n v="59944"/>
    <s v="INCIDENTE"/>
    <s v="ANTIOQUIA"/>
    <s v="PUERTO TRIUNFO"/>
    <s v="DISTRICOL COLOR TEAM"/>
    <s v="REDEBAN"/>
    <s v="FO-25-1558929"/>
    <d v="2025-09-20T10:08:00"/>
    <d v="2025-09-23T17:15:00"/>
    <s v="NO"/>
    <s v="HARDWARE"/>
    <s v="COMUNICACION"/>
    <s v="DAÑO POS"/>
    <m/>
    <m/>
    <s v="CERRADO"/>
    <s v="23/09/2025 SE REALIZA CAMBIO DE DATAFONO POR PUERTO ETH MALO SE HACEN PRUEBAS OK"/>
    <s v="VISITA_TÉCNICA"/>
    <s v="LA00A038"/>
    <s v="TIPO IV"/>
    <s v="TERRESTRE"/>
    <s v="MONTOYA VELEZ ANDRES FELIPE"/>
    <n v="1"/>
    <n v="0"/>
    <n v="479588.87655000004"/>
    <n v="196536.5258152"/>
    <n v="479588.87655000004"/>
    <m/>
    <m/>
    <m/>
    <m/>
    <m/>
    <m/>
    <m/>
    <m/>
  </r>
  <r>
    <s v="BUCARAMANGA"/>
    <x v="1"/>
    <x v="1"/>
    <n v="68276"/>
    <n v="2769512"/>
    <n v="81075"/>
    <s v="INCIDENTE"/>
    <s v="SANTANDER"/>
    <s v="FLORIDABLANCA"/>
    <s v="BARRIO LA CUMBRE FLORIDABLANCA  12"/>
    <s v="REDEBAN"/>
    <s v="FO-25-1560634 | FO-25-1558511"/>
    <d v="2025-09-20T09:53:00"/>
    <d v="2025-09-22T11:26:00"/>
    <s v="NO"/>
    <s v="HARDWARE"/>
    <s v="IMPRESION"/>
    <s v="RODILLO AVERIADO"/>
    <m/>
    <m/>
    <s v="CERRADO"/>
    <s v="20/09/2025 SE ESTABLECE CONTACTO TELEFÓNICO CON LA USUARIA Y SE LE INDICA QUE NO ES POSIBLE ATENDER LA VISITA TÉCNICA EL DIA DE HOY DADO QUE NO CONTAMOS CON SOPORTE PARA PODER REALIZAR EL CAMBIO DE EQUIPO SE LE INDICA A LA USUARIA EL PROCESO PARA PODER ATENDER LA VISITA TÉCNICA_x000a_22/09/2025 SE REALIZA CAMBIO DE RODILLO DE IMPRESORA Y CAMBIO DE BATERÍA DADO QUE SE LOGRA CAMBIAR RODILLO E IMPRESORA NO ES NECESARIO CAMBIAR EL EQUIPO SE ENTREGA SERVICIO OPERATIVO PRUEBAS OK"/>
    <s v="VISITA_TÉCNICA"/>
    <s v="SHZZZ001"/>
    <s v="TIPO I"/>
    <s v="TERRESTRE"/>
    <s v="REYES RAMIREZ DIEGO ALEXANDER"/>
    <n v="1"/>
    <n v="0"/>
    <n v="65960.072302"/>
    <n v="75096.394270399993"/>
    <n v="65960.072302"/>
    <m/>
    <m/>
    <m/>
    <m/>
    <m/>
    <m/>
    <m/>
    <m/>
  </r>
  <r>
    <s v="MEDELLIN"/>
    <x v="3"/>
    <x v="3"/>
    <n v="5001"/>
    <n v="2769468"/>
    <n v="30843"/>
    <s v="INCIDENTE"/>
    <s v="ANTIOQUIA"/>
    <s v="MEDELLIN"/>
    <s v="COMCARD RED CARITAS FELICES"/>
    <s v="REDEBAN"/>
    <s v="FO-25-1558517"/>
    <d v="2025-09-20T09:51:00"/>
    <d v="2025-09-20T14:12:00"/>
    <s v="NO"/>
    <s v="HARDWARE"/>
    <s v="LECTOR DE TARJETAS"/>
    <s v="DAÑO POS"/>
    <m/>
    <m/>
    <s v="CERRADO"/>
    <s v="20/09/2025 NO SÉ PUEDO VALIDAR EL POS PORQUE EL ENCARGADO NO SE ENCUENTRA EN LA DIRECCIÓN Y NO CONTESTA."/>
    <s v="VISITA_TÉCNICA"/>
    <s v="0000"/>
    <s v="TIPO I"/>
    <s v="TERRESTRE"/>
    <s v="MARIN PIEDRAHITA JIMMY ALEXIS"/>
    <n v="1"/>
    <n v="0"/>
    <n v="65960.072302"/>
    <n v="75096.394270399993"/>
    <n v="65960.072302"/>
    <m/>
    <m/>
    <m/>
    <m/>
    <m/>
    <m/>
    <m/>
    <m/>
  </r>
  <r>
    <s v="APARTADO"/>
    <x v="3"/>
    <x v="3"/>
    <n v="5045"/>
    <n v="2769398"/>
    <n v="61651"/>
    <s v="INCIDENTE"/>
    <s v="ANTIOQUIA"/>
    <s v="APARTADO"/>
    <s v="PAGAFACIL  PLAZA DEL RIO"/>
    <s v="REDEBAN"/>
    <s v="FO-25-1558524"/>
    <d v="2025-09-20T09:47:00"/>
    <d v="2025-09-20T14:15:00"/>
    <s v="NO"/>
    <s v="SOFTWARE"/>
    <s v="COMUNICACION"/>
    <s v="PARAMETROS DE CONFIGURACION EN POS"/>
    <m/>
    <m/>
    <s v="CERRADO"/>
    <s v="20/09/2025 DATÁFONO NO DEJA IMPRIMIR DUPLICADO YA QUE AL MOMENTO DE INGRESAR LA CLAVE SUPERVIOR DICE CLAVE INCORRECTA, SE PROCEDE A CONFIGURAR CLAVE 1526 Y SE HACEN PRUEBAS SACANDO DUPLICADOS DE COMERCIO Y CLIENTE EN EL ÚLTIMO RECIBO"/>
    <s v="VISITA_TÉCNICA"/>
    <s v="FUA0K569"/>
    <s v="TIPO I"/>
    <s v="TERRESTRE"/>
    <s v="SALDARRIAGA MIRANDA SANTIAGO"/>
    <n v="1"/>
    <n v="0"/>
    <n v="65960.072302"/>
    <n v="75096.394270399993"/>
    <n v="65960.072302"/>
    <m/>
    <m/>
    <m/>
    <m/>
    <m/>
    <m/>
    <m/>
    <m/>
  </r>
  <r>
    <s v="BUCARAMANGA"/>
    <x v="1"/>
    <x v="1"/>
    <n v="68081"/>
    <n v="2769458"/>
    <n v="68393"/>
    <s v="INCIDENTE"/>
    <s v="SANTANDER"/>
    <s v="BARRANCABERMEJA"/>
    <s v="BARRIO EL RECREO BARRANCABERME"/>
    <s v="REDEBAN"/>
    <s v="FO-25-1558341"/>
    <d v="2025-09-20T09:38:00"/>
    <d v="2025-09-22T18:20:00"/>
    <s v="NO"/>
    <s v="HARDWARE"/>
    <s v="COMUNICACION"/>
    <s v="DAÑO POS"/>
    <m/>
    <m/>
    <s v="CERRADO"/>
    <s v="22/09/2025 SE HACE PRESENCIA EN COMERCIO SE REALIZA CAMBIO DE EQUIPO DEBIDO A QUE NO COMUNICA CON EL MÓDEM SE REALIZA PRUEBA OK SE CREAN USUARIO Y CONTRASEÑA"/>
    <s v="VISITA_TÉCNICA"/>
    <s v="AALFZ740"/>
    <s v="TIPO III"/>
    <s v="TERRESTRE"/>
    <s v="BARRERA ORTEGA MARLON STWAR"/>
    <n v="1"/>
    <n v="0"/>
    <n v="275728.78077800001"/>
    <n v="196536.5258152"/>
    <n v="275728.78077800001"/>
    <m/>
    <m/>
    <m/>
    <m/>
    <m/>
    <m/>
    <m/>
    <m/>
  </r>
  <r>
    <s v="MEDELLIN"/>
    <x v="3"/>
    <x v="3"/>
    <n v="5318"/>
    <n v="2769387"/>
    <n v="63189"/>
    <s v="INCIDENTE"/>
    <s v="ANTIOQUIA"/>
    <s v="GUARNE"/>
    <s v="PTM GUARNE TIENDA D Y N"/>
    <s v="REDEBAN"/>
    <s v="FO-25-1558322"/>
    <d v="2025-09-20T09:25:00"/>
    <d v="2025-09-20T14:06:00"/>
    <s v="NO"/>
    <s v="HARDWARE"/>
    <s v="COMUNICACION"/>
    <s v="MENSAJE DE ERROR SOCKET"/>
    <m/>
    <m/>
    <s v="CERRADO"/>
    <s v="20/09/2025 SE LLEGA AL PUNTO PERO LA ENCARGADA ROSA ELENA ATEORTUA INFORMA QUE LA DUEÑA DIANA NO SE ENCUENTRA QUE TENÍA UN VIAJE PROGRAMADO Y SIN ELLA NO ME PUEDE ATENDER SE LE INDICA QUE DEBEN VOLVER A LLAMAR PARA REPORTAR EL INCIDENTE"/>
    <s v="VISITA_TÉCNICA"/>
    <s v="NA00T208"/>
    <s v="TIPO II"/>
    <s v="TERRESTRE"/>
    <s v="ALVAREZ ARENAS VICTOR HUGO"/>
    <n v="1"/>
    <n v="0"/>
    <n v="144967.87232000002"/>
    <n v="140395.6348884"/>
    <n v="144967.87232000002"/>
    <m/>
    <m/>
    <m/>
    <m/>
    <m/>
    <m/>
    <m/>
    <m/>
  </r>
  <r>
    <s v="CUCUTA"/>
    <x v="1"/>
    <x v="1"/>
    <n v="54250"/>
    <n v="2769292"/>
    <n v="30937"/>
    <s v="INCIDENTE"/>
    <s v="NORTE DE SANTANDER"/>
    <s v="EL TARRA"/>
    <s v="COMCARD TARRA KEINER"/>
    <s v="REDEBAN"/>
    <s v="FO-25-1558143"/>
    <d v="2025-09-20T09:22:00"/>
    <d v="2025-09-24T16:41:00"/>
    <s v="NO"/>
    <s v="HARDWARE"/>
    <s v="ALERT IRRUPTION"/>
    <s v="ALERT IRRUPTION"/>
    <m/>
    <m/>
    <s v="CERRADO"/>
    <s v="24/09/2025 SE REALIZA CAMBIO DE DATAFONO POR DAÑO ALERT RUTION, SE HACEN PRUEBAS EXITOSA, CB OPERATIVO."/>
    <s v="VISITA_TÉCNICA"/>
    <s v="BVZZZ217"/>
    <s v="TIPO IV"/>
    <s v="TERRESTRE"/>
    <s v="NARANJO AFANADOR RUBEN JESUS"/>
    <n v="1"/>
    <n v="0"/>
    <n v="479588.87655000004"/>
    <n v="196536.5258152"/>
    <n v="479588.87655000004"/>
    <m/>
    <m/>
    <m/>
    <m/>
    <m/>
    <m/>
    <m/>
    <m/>
  </r>
  <r>
    <s v="BOGOTA"/>
    <x v="0"/>
    <x v="0"/>
    <n v="11001"/>
    <s v="TA-25-1128962"/>
    <n v="81493"/>
    <s v="INCIDENTE"/>
    <s v="CUNDINAMARCA"/>
    <s v="BOGOTA"/>
    <s v="DISTRICOL TODO EN UNO"/>
    <s v="REDEBAN"/>
    <s v="FO-25-1557858"/>
    <d v="2025-09-20T08:42:00"/>
    <d v="2025-09-20T13:57:00"/>
    <s v="NO"/>
    <s v="HARDWARE"/>
    <s v="HUB"/>
    <s v="DAÑO HUB"/>
    <m/>
    <m/>
    <s v="CERRADO"/>
    <s v="20/09/2025 SE REALIZA CAMBIO DE HUB, SE REALIZA PRUEBAS CON PINPAD BACKUP, CABLE DE PINPAD BACKUP, SE EVIDENCIA FALLA DE HUB, PRUEBAS OK, CB OPERATIVO."/>
    <s v="VISITA_TÉCNICA"/>
    <s v="FSZZZ900"/>
    <s v="TIPO I"/>
    <s v="TERRESTRE"/>
    <s v="MURCIA HERNANDEZ HARVEY IGNACIO"/>
    <n v="1"/>
    <n v="0"/>
    <n v="65960.072302"/>
    <n v="75096.394270399993"/>
    <n v="65960.072302"/>
    <m/>
    <m/>
    <m/>
    <m/>
    <m/>
    <m/>
    <m/>
    <m/>
  </r>
  <r>
    <s v="BARRANQUILLA"/>
    <x v="5"/>
    <x v="6"/>
    <n v="8001"/>
    <n v="2769441"/>
    <n v="21410"/>
    <s v="INCIDENTE"/>
    <s v="ATLANTICO"/>
    <s v="BARRANQUILLA"/>
    <s v="PAGAFACIL PASEO BOLIVAR"/>
    <s v="REDEBAN"/>
    <s v="FO-25-1557939"/>
    <d v="2025-09-20T08:53:00"/>
    <d v="2025-09-22T11:31:00"/>
    <s v="NO"/>
    <s v="HARDWARE"/>
    <s v="HUB"/>
    <s v="SE REINICIA"/>
    <m/>
    <m/>
    <s v="CERRADO"/>
    <s v="22/09/2025 SE REALIZA VISITA TÉCNICA, SE CAMBIA EL HUB, SE REALIZAN PRUEBAS EXITOSAS, EQUIPO FUNCIONA CORRECTAMENTE, CB QUEDA OPERATIVO."/>
    <s v="VISITA_TÉCNICA"/>
    <s v="AALZZ255"/>
    <s v="TIPO I"/>
    <s v="TERRESTRE"/>
    <s v="DE AGUAS MUÑOZ DAVID JOSE"/>
    <n v="1"/>
    <n v="0"/>
    <n v="65960.072302"/>
    <n v="75096.394270399993"/>
    <n v="65960.072302"/>
    <m/>
    <m/>
    <m/>
    <m/>
    <m/>
    <m/>
    <m/>
    <m/>
  </r>
  <r>
    <s v="VILLAVICENCIO"/>
    <x v="4"/>
    <x v="5"/>
    <n v="50001"/>
    <n v="2769360"/>
    <n v="20513"/>
    <s v="INCIDENTE"/>
    <s v="META"/>
    <s v="VILLAVICENCIO"/>
    <s v="EXXON BARRIO CAMOA II VILLAVIC"/>
    <s v="REDEBAN"/>
    <s v="FO-25-1557942"/>
    <d v="2025-09-20T08:51:00"/>
    <d v="2025-09-20T13:59:00"/>
    <s v="NO"/>
    <s v="HARDWARE"/>
    <s v="COMUNICACION"/>
    <s v="MENSAJE CABLE DE RED DESCONECTADO"/>
    <m/>
    <m/>
    <s v="CERRADO"/>
    <s v="20/09/2025 SE CAMBIA CABLE MAGIC BOX"/>
    <s v="VISITA_TÉCNICA"/>
    <s v="AAAAS010"/>
    <s v="TIPO I"/>
    <s v="TERRESTRE"/>
    <s v="PEDREROS CONTRERAS MICHAEL STEVENS"/>
    <n v="1"/>
    <n v="0"/>
    <n v="65960.072302"/>
    <n v="75096.394270399993"/>
    <n v="65960.072302"/>
    <m/>
    <m/>
    <m/>
    <m/>
    <m/>
    <m/>
    <m/>
    <m/>
  </r>
  <r>
    <s v="CUCUTA"/>
    <x v="1"/>
    <x v="1"/>
    <n v="54001"/>
    <n v="2769437"/>
    <n v="79069"/>
    <s v="INCIDENTE"/>
    <s v="NORTE DE SANTANDER"/>
    <s v="CUCUTA"/>
    <s v="BARRIO GUAIMARAL CUCUTA 12"/>
    <s v="REDEBAN"/>
    <s v="FO-25-1557948"/>
    <d v="2025-09-20T08:49:00"/>
    <d v="2025-09-20T14:03:00"/>
    <s v="NO"/>
    <s v="SOFTWARE"/>
    <s v="ACTUALIZACION"/>
    <s v="VERSION CARGA SO VR"/>
    <m/>
    <m/>
    <s v="CERRADO"/>
    <s v="20/09/2025 SE REALIZA MANTENIMIENTO, PRUEBAS Y CIERRES OK"/>
    <s v="VISITA_TÉCNICA"/>
    <s v="SASZZ644"/>
    <s v="TIPO I"/>
    <s v="TERRESTRE"/>
    <s v="DURAN ACOSTA FRANK YONNY"/>
    <n v="1"/>
    <n v="0"/>
    <n v="65960.072302"/>
    <n v="75096.394270399993"/>
    <n v="65960.072302"/>
    <m/>
    <m/>
    <m/>
    <m/>
    <m/>
    <m/>
    <m/>
    <m/>
  </r>
  <r>
    <s v="MEDELLIN"/>
    <x v="3"/>
    <x v="3"/>
    <n v="5282"/>
    <n v="2768780"/>
    <n v="35480"/>
    <s v="INCIDENTE"/>
    <s v="ANTIOQUIA"/>
    <s v="FREDONIA"/>
    <s v="DISTRICOL CARNES Y CHORIZOS EL"/>
    <s v="REDEBAN"/>
    <s v="FO-25-1557610"/>
    <d v="2025-09-20T08:00:00"/>
    <d v="2025-09-22T11:42:00"/>
    <s v="NO"/>
    <s v="HARDWARE"/>
    <s v="IMPRESION"/>
    <s v="DAÑO POS"/>
    <m/>
    <m/>
    <s v="CERRADO"/>
    <s v="22/09/2025 SE REALIZA CAMBIO DE EQUIPO YA QUE PRESENTA DEMASIADA LENTITUD EN LA IMPRESIÓN Y FALTA INFORMACIÓN EN TIRILLAS"/>
    <s v="VISITA_TÉCNICA"/>
    <s v="GZ000717"/>
    <s v="TIPO II"/>
    <s v="TERRESTRE"/>
    <s v="HERNANDEZ CHAVARRIA JUAN CAMILO"/>
    <n v="1"/>
    <n v="0"/>
    <n v="144967.87232000002"/>
    <n v="140395.6348884"/>
    <n v="144967.87232000002"/>
    <m/>
    <m/>
    <m/>
    <m/>
    <m/>
    <m/>
    <m/>
    <m/>
  </r>
  <r>
    <s v="BUCARAMANGA"/>
    <x v="1"/>
    <x v="1"/>
    <n v="68276"/>
    <n v="2768756"/>
    <n v="46777"/>
    <s v="INCIDENTE"/>
    <s v="SANTANDER"/>
    <s v="FLORIDABLANCA"/>
    <s v="DISTRICOL MULTISERVICIOS R B"/>
    <s v="REDEBAN"/>
    <s v="FO-25-1557613"/>
    <d v="2025-09-20T08:00:00"/>
    <d v="2025-09-20T13:55:00"/>
    <s v="NO"/>
    <s v="SOFTWARE"/>
    <s v="CIERRE"/>
    <s v="CIERRE NO HABILITADO"/>
    <m/>
    <m/>
    <s v="CERRADO"/>
    <s v="20/09/2025 SE REALIZA CONFIGURACIÓN DE CLAVE SUPERVISOR, SE REALIZA CIERRES Y DUPLICADO ÉXITO, DATÁFONO OPERATIVO."/>
    <s v="VISITA_TÉCNICA"/>
    <s v="9C00B083"/>
    <s v="TIPO I"/>
    <s v="TERRESTRE"/>
    <s v="MARTINEZ FLOREZ DONIS ALBERTO"/>
    <n v="1"/>
    <n v="0"/>
    <n v="65960.072302"/>
    <n v="75096.394270399993"/>
    <n v="65960.072302"/>
    <m/>
    <m/>
    <m/>
    <m/>
    <m/>
    <m/>
    <m/>
    <m/>
  </r>
  <r>
    <s v="IBAGUE"/>
    <x v="4"/>
    <x v="5"/>
    <n v="73001"/>
    <n v="2768641"/>
    <n v="81328"/>
    <s v="INCIDENTE"/>
    <s v="TOLIMA"/>
    <s v="IBAGUE"/>
    <s v="PTM IBAGUE VARIEDADES Y ACCESO"/>
    <s v="REDEBAN"/>
    <s v="FO-25-1557323"/>
    <d v="2025-09-20T08:00:00"/>
    <d v="2025-09-20T13:36:00"/>
    <s v="NO"/>
    <s v="HARDWARE"/>
    <s v="IMPRESION"/>
    <s v="NO IMPRIME UNO O VARIOS CARACTERES"/>
    <m/>
    <m/>
    <s v="CERRADO"/>
    <s v="20/09/2025 SE REALIZA CAMBIO DE EQUIPO &quot; NO IMPRIME SOLO LA MITAD DEL BAUCHER&quot; TRANSACCIONES DE PRUEBA O.K"/>
    <s v="VISITA_TÉCNICA"/>
    <s v="SMZZZ293"/>
    <s v="TIPO I"/>
    <s v="TERRESTRE"/>
    <s v="GUTIERREZ  CAMILO ANDRES"/>
    <n v="1"/>
    <n v="0"/>
    <n v="65960.072302"/>
    <n v="75096.394270399993"/>
    <n v="65960.072302"/>
    <m/>
    <m/>
    <m/>
    <m/>
    <m/>
    <m/>
    <m/>
    <m/>
  </r>
  <r>
    <s v="MEDELLIN"/>
    <x v="3"/>
    <x v="3"/>
    <n v="5001"/>
    <n v="2768737"/>
    <n v="78141"/>
    <s v="INCIDENTE"/>
    <s v="ANTIOQUIA"/>
    <s v="MEDELLIN"/>
    <s v="PTM MEDELLIN CENTRO DE COPIADO"/>
    <s v="REDEBAN"/>
    <s v="FO-25-1557339"/>
    <d v="2025-09-20T08:00:00"/>
    <d v="2025-09-20T13:45:00"/>
    <s v="NO"/>
    <s v="SOFTWARE"/>
    <s v="ACTUALIZACION"/>
    <s v="VERSION CARGA SO VR"/>
    <m/>
    <m/>
    <s v="CERRADO"/>
    <s v="20/09/2025 SE REALIZA FORMATEO DE SO Y VR POR CIERRE SATURADO PRUEBAS OK NO TELECARGA"/>
    <s v="VISITA_TÉCNICA"/>
    <s v="LMOZZ292"/>
    <s v="TIPO I"/>
    <s v="TERRESTRE"/>
    <s v="PAREJA ECHAVARRIA JHON DAVID"/>
    <n v="1"/>
    <n v="0"/>
    <n v="65960.072302"/>
    <n v="75096.394270399993"/>
    <n v="65960.072302"/>
    <m/>
    <m/>
    <m/>
    <m/>
    <m/>
    <m/>
    <m/>
    <m/>
  </r>
  <r>
    <s v="VALLEDUPAR"/>
    <x v="5"/>
    <x v="6"/>
    <n v="20550"/>
    <n v="2768639"/>
    <n v="70051"/>
    <s v="INCIDENTE"/>
    <s v="CESAR"/>
    <s v="PELAYA"/>
    <s v="BARRIO LAS FLORES PELAYA"/>
    <s v="REDEBAN"/>
    <s v="FO-25-1557342"/>
    <d v="2025-09-20T08:00:00"/>
    <d v="2025-09-22T09:57:00"/>
    <s v="NO"/>
    <s v="HARDWARE"/>
    <s v="IMPRESION"/>
    <s v="NO AVANZA PAPEL"/>
    <m/>
    <m/>
    <s v="CERRADO"/>
    <s v="22/09/2025 BUENOS DÍAS SE EVIDENCIA QUE EL DATAFONO IMPRIME FORZADO Y A VECES NO AVANZA EL PAPEL, SE HACE CAMBIO DE EQUIPO Y SE HACEN PRUEBAS DE TRANSACCIONES._x000a_TODO OK"/>
    <s v="VISITA_TÉCNICA"/>
    <s v="A30CZ921"/>
    <s v="TIPO IV"/>
    <s v="TERRESTRE"/>
    <s v="BENITEZ CARVAJAL ALVARO JAVIER"/>
    <n v="1"/>
    <n v="0"/>
    <n v="479588.87655000004"/>
    <n v="196536.5258152"/>
    <n v="479588.87655000004"/>
    <m/>
    <m/>
    <m/>
    <m/>
    <m/>
    <m/>
    <m/>
    <m/>
  </r>
  <r>
    <s v="MEDELLIN"/>
    <x v="3"/>
    <x v="3"/>
    <n v="5411"/>
    <n v="2768587"/>
    <n v="41280"/>
    <s v="INCIDENTE"/>
    <s v="ANTIOQUIA"/>
    <s v="LIBORINA"/>
    <s v="BARRIO PARQUE PRINCIPAL LOBORI"/>
    <s v="REDEBAN"/>
    <s v="FO-25-1557299"/>
    <d v="2025-09-20T08:00:00"/>
    <d v="2025-09-22T18:16:00"/>
    <s v="NO"/>
    <s v="HARDWARE"/>
    <s v="IMPRESION"/>
    <s v="NO IMPRIME UNO O VARIOS CARACTERES"/>
    <m/>
    <m/>
    <s v="CERRADO"/>
    <s v="22/09/2025 SE CAMBIA DATÁFONO POR DAÑO EN IMPRESORA"/>
    <s v="VISITA_TÉCNICA"/>
    <s v="AB0PZ994"/>
    <s v="TIPO III"/>
    <s v="TERRESTRE"/>
    <s v="CASTAÑEDA PALACIO CARLOS FELIPE"/>
    <n v="1"/>
    <n v="0"/>
    <n v="275728.78077800001"/>
    <n v="196536.5258152"/>
    <n v="275728.78077800001"/>
    <m/>
    <m/>
    <m/>
    <m/>
    <m/>
    <m/>
    <m/>
    <m/>
  </r>
  <r>
    <s v="MEDELLIN"/>
    <x v="3"/>
    <x v="3"/>
    <n v="5631"/>
    <n v="2768726"/>
    <n v="47090"/>
    <s v="INCIDENTE"/>
    <s v="ANTIOQUIA"/>
    <s v="SABANETA"/>
    <s v="BARRIO PARCELAS DOS SABANETA"/>
    <s v="REDEBAN"/>
    <s v="FO-25-1557304"/>
    <d v="2025-09-20T08:00:00"/>
    <d v="2025-09-20T13:13:00"/>
    <s v="NO"/>
    <s v="HARDWARE"/>
    <s v="SE REINICIA"/>
    <s v="DAÑO POS"/>
    <m/>
    <m/>
    <s v="CERRADO"/>
    <s v="20/09/2025 SE CAMBIA DATAFONO POR DAÑO EN PUERTO USB"/>
    <s v="VISITA_TÉCNICA"/>
    <s v="9C00D605"/>
    <s v="TIPO I"/>
    <s v="TERRESTRE"/>
    <s v="CASTAÑEDA PALACIO CARLOS FELIPE"/>
    <n v="1"/>
    <n v="0"/>
    <n v="65960.072302"/>
    <n v="75096.394270399993"/>
    <n v="65960.072302"/>
    <m/>
    <m/>
    <m/>
    <m/>
    <m/>
    <m/>
    <m/>
    <m/>
  </r>
  <r>
    <s v="CALI"/>
    <x v="2"/>
    <x v="2"/>
    <n v="76248"/>
    <n v="2768494"/>
    <n v="28458"/>
    <s v="INCIDENTE"/>
    <s v="VALLE DEL CAUCA"/>
    <s v="EL CERRITO"/>
    <s v="BARRIO CERRITO 1 VALLE DEL CAU"/>
    <s v="REDEBAN"/>
    <s v="FO-25-1557309"/>
    <d v="2025-09-19T17:31:00"/>
    <d v="2025-09-20T13:22:00"/>
    <s v="NO"/>
    <s v="HARDWARE"/>
    <s v="IMPRESION"/>
    <s v="TAPA IMPRESORA"/>
    <m/>
    <m/>
    <s v="CERRADO"/>
    <s v="20/09/2025 EN LA VISITA TÉCNICA SE REALIZÓ EL CAMBIO DE DATÁFONO YA QUE SE ENCONTRÓ CON LA TAPA SUPERIOR DE LA IMPRESORA PARTIDA,SE CAMBIÓ SU RESPECTIVO MAGIC BOX TETRA Y FUENTE DE PODER,SE INSTALA EL SISTEMA OPERATIVO Y VERSIÓN 9.90,SE REALIZÓ LA CONFIGURACIÓN E INICIALIZACIÓN OK, SE CREARON LOS USUARIOS Y SE REALIZARON LAS PRUEBAS DEJANDO EL SERVICIO OPERANDO SIN FALLAS Y SIN NOVEDAD."/>
    <s v="VISITA_TÉCNICA"/>
    <s v="BL01Y601"/>
    <s v="TIPO II"/>
    <s v="TERRESTRE"/>
    <s v="SANCHEZ URREGO ROBINSON DAVID"/>
    <n v="1"/>
    <n v="0"/>
    <n v="144967.87232000002"/>
    <n v="140395.6348884"/>
    <n v="144967.87232000002"/>
    <m/>
    <m/>
    <m/>
    <m/>
    <m/>
    <m/>
    <m/>
    <m/>
  </r>
  <r>
    <s v="TUNJA"/>
    <x v="1"/>
    <x v="1"/>
    <n v="15759"/>
    <n v="2768555"/>
    <n v="47017"/>
    <s v="INCIDENTE"/>
    <s v="BOYACA"/>
    <s v="SOGAMOSO"/>
    <s v="BARRIO VEINTE DE JULIO SOGAMOS"/>
    <s v="REDEBAN"/>
    <s v="FO-25-1557312"/>
    <d v="2025-09-19T17:30:00"/>
    <d v="2025-09-20T13:29:00"/>
    <s v="NO"/>
    <s v="SOFTWARE"/>
    <s v="ACTUALIZACION"/>
    <s v="VERSION CARGA SO VR"/>
    <m/>
    <m/>
    <s v="CERRADO"/>
    <s v="20/09/2025 SE REALIZA VISITA AL COMERCIO,  SE BORRA Y ACTUALIZA EQUIPO A VERSION 9.9, PRUEBAS OK."/>
    <s v="VISITA_TÉCNICA"/>
    <s v="TR00B954"/>
    <s v="TIPO II"/>
    <s v="TERRESTRE"/>
    <s v="SOLER HOYOS CRISTIAN LEONARDO"/>
    <n v="1"/>
    <n v="0"/>
    <n v="144967.87232000002"/>
    <n v="140395.6348884"/>
    <n v="144967.87232000002"/>
    <m/>
    <m/>
    <m/>
    <m/>
    <m/>
    <m/>
    <m/>
    <m/>
  </r>
  <r>
    <s v="MEDELLIN"/>
    <x v="3"/>
    <x v="3"/>
    <n v="5541"/>
    <n v="2768546"/>
    <n v="75751"/>
    <s v="INCIDENTE"/>
    <s v="ANTIOQUIA"/>
    <s v="PEÑOL"/>
    <s v="DISTRICOL DISTRI LOS MARRANERO"/>
    <s v="REDEBAN"/>
    <s v="FO-25-1557315"/>
    <d v="2025-09-19T17:28:00"/>
    <d v="2025-09-20T13:32:00"/>
    <s v="NO"/>
    <s v="HARDWARE"/>
    <s v="CABLEADO"/>
    <s v="DAÑO POS"/>
    <m/>
    <m/>
    <s v="CERRADO"/>
    <s v="20/09/2025 SE CAMBIA CABLEADO DE PINPAD POR DESGASTE TODO OK"/>
    <s v="VISITA_TÉCNICA"/>
    <s v="V100R777"/>
    <s v="TIPO II"/>
    <s v="TERRESTRE"/>
    <s v="ALVAREZ ARENAS VICTOR HUGO"/>
    <n v="1"/>
    <n v="0"/>
    <n v="144967.87232000002"/>
    <n v="140395.6348884"/>
    <n v="144967.87232000002"/>
    <m/>
    <m/>
    <m/>
    <m/>
    <m/>
    <m/>
    <m/>
    <m/>
  </r>
  <r>
    <s v="IBAGUE"/>
    <x v="4"/>
    <x v="5"/>
    <n v="73585"/>
    <n v="2768448"/>
    <n v="37014"/>
    <s v="INCIDENTE"/>
    <s v="TOLIMA"/>
    <s v="PURIFICACION"/>
    <s v="BARRIO PURIFICACION TOLIMA"/>
    <s v="REDEBAN"/>
    <s v="FO-25-1557318"/>
    <d v="2025-09-19T17:03:00"/>
    <d v="2025-09-22T17:25:00"/>
    <s v="NO"/>
    <s v="HARDWARE"/>
    <s v="SE REINICIA"/>
    <s v="DAÑO POS"/>
    <m/>
    <m/>
    <s v="CERRADO"/>
    <s v="22/09/2025 SE REALIZA CAMBIO DATAFONO POR REINICIOS CONSTANTES , NO LEE TARJETAS , SE INSTALA CONFIGURA E INICIALIZA DATAFONO, SE CREA USUARIO Y CLAVE CON EL CLIENTE, SE REALIZA PRUEBAS OK"/>
    <s v="VISITA_TÉCNICA"/>
    <s v="AB00I048"/>
    <s v="TIPO II"/>
    <s v="TERRESTRE"/>
    <s v="ANDRADE HERNANDEZ JUAN CARLOS"/>
    <n v="1"/>
    <n v="0"/>
    <n v="144967.87232000002"/>
    <n v="140395.6348884"/>
    <n v="144967.87232000002"/>
    <m/>
    <m/>
    <m/>
    <m/>
    <m/>
    <m/>
    <m/>
    <m/>
  </r>
  <r>
    <s v="VILLAVICENCIO"/>
    <x v="4"/>
    <x v="5"/>
    <n v="50370"/>
    <n v="2767485"/>
    <n v="48544"/>
    <s v="INCIDENTE"/>
    <s v="META"/>
    <s v="URIBE"/>
    <s v="BARRIO CENTRO LA URIBE META"/>
    <s v="REDEBAN"/>
    <s v="FO-25-1556642"/>
    <d v="2025-09-19T14:57:00"/>
    <d v="2025-09-26T15:21:00"/>
    <s v="NO"/>
    <s v="HARDWARE"/>
    <s v="IMPRESION"/>
    <s v="NO AVANZA PAPEL"/>
    <m/>
    <m/>
    <s v="CERRADO"/>
    <s v="26/09/2025 SE REALIZA CAMBIO POR DAÑO EN LA IMPRESORA, NO IMPRIME CORRECTAMENTE"/>
    <s v="VISITA_TÉCNICA"/>
    <s v="II00J491"/>
    <s v="TIPO IV ESPECIAL"/>
    <s v="AEREO"/>
    <s v="PEDREROS CONTRERAS MICHAEL STEVENS"/>
    <n v="1"/>
    <n v="0"/>
    <n v="988462.96268840006"/>
    <n v="196536.5258152"/>
    <n v="988462.96268840006"/>
    <m/>
    <m/>
    <m/>
    <m/>
    <m/>
    <m/>
    <m/>
    <m/>
  </r>
  <r>
    <s v="BOGOTA"/>
    <x v="0"/>
    <x v="0"/>
    <n v="11001"/>
    <n v="2767479"/>
    <n v="54630"/>
    <s v="INCIDENTE"/>
    <s v="CUNDINAMARCA"/>
    <s v="BOGOTA"/>
    <s v="PAGAFACIL  METROPOLOS"/>
    <s v="REDEBAN"/>
    <s v="FO-25-1556220"/>
    <d v="2025-09-19T14:53:00"/>
    <d v="2025-09-20T12:18:00"/>
    <s v="NO"/>
    <s v="SOFTWARE"/>
    <s v="ACTUALIZACION"/>
    <s v="VERSION CARGA SO VR"/>
    <m/>
    <m/>
    <s v="CERRADO"/>
    <s v="20/09/2025 SE VISITA COMERCIO CB BANCOLOMBIA ROBUSTO, SE RESTABLECE FUNCIONAMIENTO REALIZANDO CARGA DE VERSIÓN Y CONFIGURACIÓN DE INTEGRACIÓN A CAJA, SE REALIZAN PRUEBAS OK, NO SE ALTERAN USUARIOS."/>
    <s v="VISITA_TÉCNICA"/>
    <s v="XP9ZZ221"/>
    <s v="TIPO I"/>
    <s v="TERRESTRE"/>
    <s v="VEGA MANRIQUE JONATAN MAURICIO"/>
    <n v="1"/>
    <n v="0"/>
    <n v="65960.072302"/>
    <n v="75096.394270399993"/>
    <n v="65960.072302"/>
    <m/>
    <m/>
    <m/>
    <m/>
    <m/>
    <m/>
    <m/>
    <m/>
  </r>
  <r>
    <s v="MEDELLIN"/>
    <x v="3"/>
    <x v="3"/>
    <n v="5467"/>
    <n v="2767468"/>
    <n v="10317"/>
    <s v="INCIDENTE"/>
    <s v="ANTIOQUIA"/>
    <s v="MONTEBELLO"/>
    <s v="MONTEBELLO - ANTIOQUIA"/>
    <s v="REDEBAN"/>
    <s v="FO-25-1556225"/>
    <d v="2025-09-19T14:49:00"/>
    <d v="2025-09-19T18:20:00"/>
    <s v="NO"/>
    <s v="SOFTWARE"/>
    <s v="LECTOR DE BARRAS"/>
    <s v="FORMATO INVALIDO"/>
    <m/>
    <m/>
    <s v="CERRADO"/>
    <s v="19/09/2025 SE REALIZA CONFIGURACIÓN DE LECTOR POR MEDIO DE SOPORTE TELEFÓNICO OK"/>
    <s v="SOPORTE_TELEFÓNICO"/>
    <s v="0"/>
    <s v="TIPO II"/>
    <s v="TERRESTRE"/>
    <s v="MONTOYA VELEZ ANDRES FELIPE"/>
    <n v="0"/>
    <n v="0"/>
    <n v="41241.0800752"/>
    <n v="0"/>
    <n v="41241.0800752"/>
    <m/>
    <m/>
    <m/>
    <m/>
    <m/>
    <m/>
    <m/>
    <m/>
  </r>
  <r>
    <s v="MONTERIA"/>
    <x v="5"/>
    <x v="6"/>
    <n v="23672"/>
    <n v="2767338"/>
    <n v="23817"/>
    <s v="INCIDENTE"/>
    <s v="CORDOBA"/>
    <s v="SAN ANTERO"/>
    <s v="BARRIO CENTRO SAN ANTERO"/>
    <s v="REDEBAN"/>
    <s v="FO-25-1556025"/>
    <d v="2025-09-19T14:20:00"/>
    <d v="2025-09-22T11:12:00"/>
    <s v="NO"/>
    <s v="HARDWARE"/>
    <s v="LECTOR DE TARJETAS"/>
    <s v="MENSAJE RETIRE TARJETA"/>
    <m/>
    <m/>
    <s v="CERRADO"/>
    <s v="22/09/2025 SE REALIZÓ REVISIÓN DE EQUIPO, SE REALIZÓ LIMPIEZA DE LECTOR DE CHIPS, PRUEBAS OK, TELECARGA DRNA."/>
    <s v="VISITA_TÉCNICA"/>
    <s v="9C00Q217"/>
    <s v="TIPO II"/>
    <s v="TERRESTRE"/>
    <s v="CALDERA SALCEDO CARLOS JULIO"/>
    <n v="1"/>
    <n v="0"/>
    <n v="144967.87232000002"/>
    <n v="140395.6348884"/>
    <n v="144967.87232000002"/>
    <m/>
    <m/>
    <m/>
    <m/>
    <m/>
    <m/>
    <m/>
    <m/>
  </r>
  <r>
    <s v="MONTERIA"/>
    <x v="5"/>
    <x v="6"/>
    <n v="23555"/>
    <n v="2767194"/>
    <n v="27501"/>
    <s v="INCIDENTE"/>
    <s v="CORDOBA"/>
    <s v="PLANETA RICA"/>
    <s v="DISTRICOL CANCHA NAPOLES"/>
    <s v="REDEBAN"/>
    <s v="FO-25-1556031"/>
    <d v="2025-09-19T14:19:00"/>
    <d v="2025-09-20T13:09:00"/>
    <s v="NO"/>
    <s v="HARDWARE"/>
    <s v="LECTOR DE TARJETAS"/>
    <s v="MENSAJE RETIRE TARJETA"/>
    <m/>
    <m/>
    <s v="CERRADO"/>
    <s v="20/09/2025 SE REALIZA INSPECCIÓN AL PIN PAD SE ENCUENTRA CON SUCIO EN LA RANURA DE LA TARJETAS SE PROCEDE A LIMPIAR LOS CONTACTOS , SE REINICIA EQUIPO SE LE INDICA AL CLIENTE CB EL MANEJO CORRECTO DE LOS EQUIPOS SE REALIZAN PRUEBAS OK, CB OPERANDO CON NORMALIDAD"/>
    <s v="VISITA_TÉCNICA"/>
    <s v="99DZZ463"/>
    <s v="TIPO II"/>
    <s v="TERRESTRE"/>
    <s v="ARRAZOLA HERNANDEZ NICOLAS AUGUSTO"/>
    <n v="1"/>
    <n v="0"/>
    <n v="144967.87232000002"/>
    <n v="140395.6348884"/>
    <n v="144967.87232000002"/>
    <m/>
    <m/>
    <m/>
    <m/>
    <m/>
    <m/>
    <m/>
    <m/>
  </r>
  <r>
    <s v="BOGOTA"/>
    <x v="0"/>
    <x v="0"/>
    <n v="11001"/>
    <n v="2767326"/>
    <n v="64207"/>
    <s v="INCIDENTE"/>
    <s v="CUNDINAMARCA"/>
    <s v="BOGOTA"/>
    <s v="PAGAFACIL BARRIO SANTANDER"/>
    <s v="REDEBAN"/>
    <s v="FO-25-1556036"/>
    <d v="2025-09-19T14:15:00"/>
    <d v="2025-09-20T11:58:00"/>
    <s v="NO"/>
    <s v="SOFTWARE"/>
    <s v="ACTUALIZACION"/>
    <s v="VERSION CARGA SO VR"/>
    <m/>
    <m/>
    <s v="CERRADO"/>
    <s v="20/09/2025 SE VALIDA TERMINAL DE CLIENTE NO ACTUALIZADA EN EL SISTEMA DE PAGAFACIL SE REALIZAN MÚLTIPLES PRUEBAS SE LE INDICA CLIENTE HABLAR CON PERSONAL DE SISTEMAS DE PAGAFACIL PARA QUE REALICEN LA OPERACIÓN EN ESUTEMA DE ELLOS"/>
    <s v="VISITA_TÉCNICA"/>
    <s v="BB000033"/>
    <s v="TIPO I"/>
    <s v="TERRESTRE"/>
    <s v="GOMEZ VEGA DAVID SNEYDER"/>
    <n v="1"/>
    <n v="0"/>
    <n v="65960.072302"/>
    <n v="75096.394270399993"/>
    <n v="65960.072302"/>
    <m/>
    <m/>
    <m/>
    <m/>
    <m/>
    <m/>
    <m/>
    <m/>
  </r>
  <r>
    <s v="CARTAGENA"/>
    <x v="5"/>
    <x v="6"/>
    <n v="13836"/>
    <n v="2767143"/>
    <n v="51123"/>
    <s v="INCIDENTE"/>
    <s v="BOLIVAR"/>
    <s v="TURBACO"/>
    <s v="PTM TURBACO DROGUERIA EL RECRE"/>
    <s v="REDEBAN"/>
    <s v="FO-25-1555840"/>
    <d v="2025-09-19T13:55:00"/>
    <d v="2025-09-20T11:22:00"/>
    <s v="NO"/>
    <s v="HARDWARE"/>
    <s v="COMUNICACION"/>
    <s v="DAÑO POS"/>
    <m/>
    <m/>
    <s v="CERRADO"/>
    <s v="20/09/2025 BUEN DIA SE VALIDA NOVEDAD EQUIPO PRESENTA NOVEDAD CON PUERTO DE RED SE REALIZA CAMBIO DE EQUIPO POR UNO NUEVO Y SE CONFIGURAN PARÁMETROS SE EVIDENCIA QUE AL CARGAR POR PRIMERA VES AL REALIZAR LAS PRURBAS NO QUEDA BIEN LAS TERMINALES POR LO QUE  SE RECONFIGURAN PARÁMETROS NUEVAMENTE Y SE VUELVE A INICIALIZAR Y YA QUEDA TODO OK SE REALIZAN PRUEBAS EXITOSAS Y SE ADJUNTAN , SE VALIDA CON EL CLIENTE SOMOS BANCOLOMBIA Y CONFIRMA QUE TODO ESTA OK"/>
    <s v="VISITA_TÉCNICA"/>
    <s v="XP04Z094"/>
    <s v="TIPO II"/>
    <s v="TERRESTRE"/>
    <s v="MARTINEZ SALGUEDO ANDRES AUGUSTO"/>
    <n v="1"/>
    <n v="0"/>
    <n v="144967.87232000002"/>
    <n v="140395.6348884"/>
    <n v="144967.87232000002"/>
    <m/>
    <m/>
    <m/>
    <m/>
    <m/>
    <m/>
    <m/>
    <m/>
  </r>
  <r>
    <s v="BOGOTA"/>
    <x v="0"/>
    <x v="0"/>
    <n v="25899"/>
    <n v="2767138"/>
    <n v="77598"/>
    <s v="INCIDENTE"/>
    <s v="CUNDINAMARCA"/>
    <s v="ZIPAQUIRA"/>
    <s v="BARRIO SANTA CLARA ZIPAQUIRA"/>
    <s v="REDEBAN"/>
    <s v="FO-25-1555742"/>
    <d v="2025-09-19T13:52:00"/>
    <d v="2025-09-20T13:05:00"/>
    <s v="NO"/>
    <s v="SOFTWARE"/>
    <s v="ACTUALIZACION"/>
    <s v="VERSION CARGA SO VR"/>
    <m/>
    <m/>
    <s v="CERRADO"/>
    <s v="20/09/2025 BORRADO DE SO Y VERSIÓN SE ACTUALIZA SE REALIZA PRUEBAS OK SE ENTREGA SERVICIO OPERATIVO"/>
    <s v="VISITA_TÉCNICA"/>
    <s v="F1JZZ347"/>
    <s v="TIPO II"/>
    <s v="TERRESTRE"/>
    <s v="HERNANDEZ NARANJO OSCAR EDUARDO"/>
    <n v="1"/>
    <n v="0"/>
    <n v="144967.87232000002"/>
    <n v="140395.6348884"/>
    <n v="144967.87232000002"/>
    <m/>
    <m/>
    <m/>
    <m/>
    <m/>
    <m/>
    <m/>
    <m/>
  </r>
  <r>
    <s v="CALI"/>
    <x v="2"/>
    <x v="2"/>
    <n v="76001"/>
    <n v="2767060"/>
    <n v="37556"/>
    <s v="INCIDENTE"/>
    <s v="VALLE DEL CAUCA"/>
    <s v="CALI"/>
    <s v="PTM CALI CATALOGO"/>
    <s v="REDEBAN"/>
    <s v="FO-25-1555745"/>
    <d v="2025-09-19T13:46:00"/>
    <d v="2025-09-19T18:13:00"/>
    <s v="NO"/>
    <s v="HARDWARE"/>
    <s v="TECLADO"/>
    <s v="DAÑO POS"/>
    <m/>
    <m/>
    <s v="CERRADO"/>
    <s v="19/09/2025 SE CAMBIA DATÁFONO YA QUE EL DEL CLIENTE TENIA EL TECLADO BORROSO"/>
    <s v="VISITA_TÉCNICA"/>
    <s v="GZ00O449"/>
    <s v="TIPO I"/>
    <s v="TERRESTRE"/>
    <s v="CUERO RUIZ JHONNY"/>
    <n v="1"/>
    <n v="0"/>
    <n v="65960.072302"/>
    <n v="75096.394270399993"/>
    <n v="65960.072302"/>
    <m/>
    <m/>
    <m/>
    <m/>
    <m/>
    <m/>
    <m/>
    <m/>
  </r>
  <r>
    <s v="CALI"/>
    <x v="2"/>
    <x v="2"/>
    <n v="76001"/>
    <n v="2767206"/>
    <n v="80659"/>
    <s v="INCIDENTE"/>
    <s v="VALLE DEL CAUCA"/>
    <s v="CALI"/>
    <s v="BARRIO LA MERCED CALI 2"/>
    <s v="REDEBAN"/>
    <s v="FO-25-1555753"/>
    <d v="2025-09-19T13:39:00"/>
    <d v="2025-09-19T18:16:00"/>
    <s v="NO"/>
    <s v="HARDWARE"/>
    <s v="IMPRESION"/>
    <s v="NO AVANZA PAPEL"/>
    <m/>
    <m/>
    <s v="CERRADO"/>
    <s v="19/09/2025 DATAFONO NO IMPRIME RECIBO SE DESCONECTA BATERÍA Y CABLEADO SE VUELVE A CONECTAR Y FUNCIONA CORRECTAMENTE"/>
    <s v="VISITA_TÉCNICA"/>
    <s v="V8ZZZ363"/>
    <s v="TIPO I"/>
    <s v="TERRESTRE"/>
    <s v="CUERO RUIZ JHONNY"/>
    <n v="1"/>
    <n v="0"/>
    <n v="65960.072302"/>
    <n v="75096.394270399993"/>
    <n v="65960.072302"/>
    <m/>
    <m/>
    <m/>
    <m/>
    <m/>
    <m/>
    <m/>
    <m/>
  </r>
  <r>
    <s v="MONTERIA"/>
    <x v="5"/>
    <x v="6"/>
    <n v="5051"/>
    <n v="2766881"/>
    <n v="37117"/>
    <s v="INCIDENTE"/>
    <s v="ANTIOQUIA"/>
    <s v="ARBOLETES"/>
    <s v="DISTRICOL VARIEDADES TRIPLE A"/>
    <s v="REDEBAN"/>
    <s v="FO-25-1554953"/>
    <d v="2025-09-19T12:54:00"/>
    <d v="2025-09-20T12:55:00"/>
    <s v="NO"/>
    <s v="HARDWARE"/>
    <s v="TECLADO"/>
    <s v="DAÑO POS"/>
    <m/>
    <m/>
    <s v="CERRADO"/>
    <s v="20/09/2025 TECLADO DEL DATAFONO CON UNAS TECLAS DURAS Y ALGUNAS SE QUEDAN PEGADAS, SE CAMBIA DATAFONO PARA SOLUCIONAR FALLA, PRUEBAS OK"/>
    <s v="VISITA_TÉCNICA"/>
    <s v="9A00L396"/>
    <s v="TIPO II"/>
    <s v="TERRESTRE"/>
    <s v="COGOLLO ROSSO CAMILO ANDRES"/>
    <n v="1"/>
    <n v="0"/>
    <n v="144967.87232000002"/>
    <n v="140395.6348884"/>
    <n v="144967.87232000002"/>
    <m/>
    <m/>
    <m/>
    <m/>
    <m/>
    <m/>
    <m/>
    <m/>
  </r>
  <r>
    <s v="APARTADO"/>
    <x v="3"/>
    <x v="3"/>
    <n v="5045"/>
    <n v="2766869"/>
    <n v="78375"/>
    <s v="INCIDENTE"/>
    <s v="ANTIOQUIA"/>
    <s v="APARTADO"/>
    <s v="BARRIO LOS ALMENDROS APARTADO"/>
    <s v="REDEBAN"/>
    <s v="FO-25-1554957"/>
    <d v="2025-09-19T12:50:00"/>
    <d v="2025-09-20T12:07:00"/>
    <s v="NO"/>
    <s v="SOFTWARE"/>
    <s v="ERROR DE TRANSACCIONES"/>
    <s v="RECHAZO GENERAL"/>
    <m/>
    <m/>
    <s v="CERRADO"/>
    <s v="20/09/2025 DATAFONOS MUESTRA RECHAZO GENERAL AL MOMENTO DE HACER UN AVANCE CON TARJETA DE CRÉDITO. SE PROCEDE A VALIDAR CONFIGURACIÓN Y SE INICIALIZA, SE PROCEDE A HACER PRUEBAS DE AVANCE CON TARJETA DE CRÉDITO DEL CLIENTE Y SALE EXITOSA"/>
    <s v="VISITA_TÉCNICA"/>
    <s v="V1MZZ294"/>
    <s v="TIPO I"/>
    <s v="TERRESTRE"/>
    <s v="SALDARRIAGA MIRANDA SANTIAGO"/>
    <n v="1"/>
    <n v="0"/>
    <n v="65960.072302"/>
    <n v="75096.394270399993"/>
    <n v="65960.072302"/>
    <m/>
    <m/>
    <m/>
    <m/>
    <m/>
    <m/>
    <m/>
    <m/>
  </r>
  <r>
    <s v="BUCARAMANGA"/>
    <x v="1"/>
    <x v="1"/>
    <n v="68418"/>
    <n v="2766844"/>
    <n v="49017"/>
    <s v="INCIDENTE"/>
    <s v="SANTANDER"/>
    <s v="LOS SANTOS"/>
    <s v="DISTRICOL CNDLUBLOSLINDEROS"/>
    <s v="REDEBAN"/>
    <s v="FO-25-1554962"/>
    <d v="2025-09-19T12:21:00"/>
    <d v="2025-09-20T10:01:00"/>
    <s v="NO"/>
    <s v="HARDWARE"/>
    <s v="NO ENCIENDE SE REINICIA"/>
    <s v="FUENTE PODER AVERIADA"/>
    <m/>
    <m/>
    <s v="CERRADO"/>
    <s v="20/09/2025 SE REALIZA CAMBIO DE FUENTE DE PODER , SE DEJA NUEVA, SE FORMATEA DATAFONOSE INSTALA S.O Y VERSION 9.90, SE HACEN PRUEBAS OK VISITA EXITOSA"/>
    <s v="VISITA_TÉCNICA"/>
    <s v="AD00O654"/>
    <s v="TIPO II"/>
    <s v="TERRESTRE"/>
    <s v="GELVEZ MOGOLLON JOSE ELISEO"/>
    <n v="1"/>
    <n v="0"/>
    <n v="144967.87232000002"/>
    <n v="140395.6348884"/>
    <n v="144967.87232000002"/>
    <m/>
    <m/>
    <m/>
    <m/>
    <m/>
    <m/>
    <m/>
    <m/>
  </r>
  <r>
    <s v="SANTA MARTA"/>
    <x v="5"/>
    <x v="6"/>
    <n v="47001"/>
    <n v="2766740"/>
    <n v="19764"/>
    <s v="INCIDENTE"/>
    <s v="MAGDALENA"/>
    <s v="SANTA MARTA"/>
    <s v="MULTIPAGAS CENTRO DE PAGOS SAN"/>
    <s v="REDEBAN"/>
    <s v="FO-25-1554966"/>
    <d v="2025-09-19T12:09:00"/>
    <d v="2025-09-20T10:35:00"/>
    <s v="NO"/>
    <s v="HARDWARE"/>
    <s v="LECTOR DE TARJETAS"/>
    <s v="DAÑO POS"/>
    <m/>
    <m/>
    <s v="CERRADO"/>
    <s v="20/09/2025 SE REALIZA LA VISITA SE ENCUENTRA EL LECTOR OPERANDO DE FORMA NORMAL PERO EL CLIENTE INFORMA QUE EN OCASIONES NO LEE FACTURAS Y DEMORA PARA LEER LOS CÓDIGOS DE BARRAS, SE PROCEDE A CAMBIAR EL ACCESORIO, SE REALIZAN PRUEBAS Y TODO OK"/>
    <s v="VISITA_TÉCNICA"/>
    <s v="AAAAH675"/>
    <s v="TIPO I"/>
    <s v="TERRESTRE"/>
    <s v="THOMAS  CAMPO SIGIFREDO SEGUNDO"/>
    <n v="1"/>
    <n v="0"/>
    <n v="65960.072302"/>
    <n v="75096.394270399993"/>
    <n v="65960.072302"/>
    <m/>
    <m/>
    <m/>
    <m/>
    <m/>
    <m/>
    <m/>
    <m/>
  </r>
  <r>
    <s v="MONTERIA"/>
    <x v="5"/>
    <x v="6"/>
    <n v="23672"/>
    <n v="2766677"/>
    <n v="63139"/>
    <s v="INCIDENTE"/>
    <s v="CORDOBA"/>
    <s v="SAN ANTERO"/>
    <s v="BARRIO OTRO SAN ANTERO"/>
    <s v="REDEBAN"/>
    <s v="FO-25-1554975"/>
    <d v="2025-09-19T11:59:00"/>
    <d v="2025-09-22T17:29:00"/>
    <s v="NO"/>
    <s v="HARDWARE"/>
    <s v="COMUNICACION"/>
    <s v="MENSAJE CABLE DE RED DESCONECTADO"/>
    <m/>
    <m/>
    <s v="CERRADO"/>
    <s v="22/09/2025 SE REALIZÓ REVISIÓN DE EQUIPOS Y CABLES, EL CLIENTE TIENE PROBLEMAS EN EL CABLE DE DATOS QUE TIENE INSTALADO MÁS DE 7 METROS, SE ENSAYÓ LECTOR CON EL CABLE AZÚL DE RBM Y FUNCIONA OK, SE DEJÓ FUNCIONANDO CON EL CABLE AZÚL, PRUEBAS OK, TELECARGA DRNA."/>
    <s v="VISITA_TÉCNICA"/>
    <s v="JA00T577"/>
    <s v="TIPO II"/>
    <s v="TERRESTRE"/>
    <s v="CALDERA SALCEDO CARLOS JULIO"/>
    <n v="1"/>
    <n v="0"/>
    <n v="144967.87232000002"/>
    <n v="140395.6348884"/>
    <n v="144967.87232000002"/>
    <m/>
    <m/>
    <m/>
    <m/>
    <m/>
    <m/>
    <m/>
    <m/>
  </r>
  <r>
    <s v="IBAGUE"/>
    <x v="4"/>
    <x v="5"/>
    <n v="73283"/>
    <n v="2766662"/>
    <n v="52278"/>
    <s v="INCIDENTE"/>
    <s v="TOLIMA"/>
    <s v="FRESNO"/>
    <s v="PTM FRESNO VIDA Y SALUD VERDE"/>
    <s v="REDEBAN"/>
    <s v="FO-25-1554979"/>
    <d v="2025-09-19T11:56:00"/>
    <d v="2025-09-22T17:59:00"/>
    <s v="NO"/>
    <s v="HARDWARE"/>
    <s v="IMPRESION"/>
    <s v="NO IMPRIME UNO O VARIOS CARACTERES"/>
    <m/>
    <m/>
    <s v="CERRADO"/>
    <s v="22/09/2025 SE REALIZA CAMBIO DE DATÁFONO &quot;NO IMPRIME ALGUNOS CARACTERES&quot; TRANSACCIONES DE PRUEBA O.K"/>
    <s v="VISITA_TÉCNICA"/>
    <s v="AD0DZ196"/>
    <s v="TIPO III"/>
    <s v="TERRESTRE"/>
    <s v="GUTIERREZ  CAMILO ANDRES"/>
    <n v="1"/>
    <n v="0"/>
    <n v="275728.78077800001"/>
    <n v="196536.5258152"/>
    <n v="275728.78077800001"/>
    <m/>
    <m/>
    <m/>
    <m/>
    <m/>
    <m/>
    <m/>
    <m/>
  </r>
  <r>
    <s v="BOGOTA"/>
    <x v="0"/>
    <x v="0"/>
    <n v="25754"/>
    <n v="2766498"/>
    <n v="28152"/>
    <s v="INCIDENTE"/>
    <s v="CUNDINAMARCA"/>
    <s v="SOACHA"/>
    <s v="BARRIO LEON XIII SECTOR 3 SOAC"/>
    <s v="REDEBAN"/>
    <s v="FO-25-1554983"/>
    <d v="2025-09-19T11:52:00"/>
    <d v="2025-09-19T17:30:00"/>
    <s v="NO"/>
    <s v="SOFTWARE"/>
    <s v="COMUNICACION"/>
    <s v="PARAMETROS DE CONFIGURACION EN POS"/>
    <m/>
    <m/>
    <s v="CERRADO"/>
    <s v="19/09/2025 SE REALIZA VALIDACIÓN DE SERVICIO POR FALLA EN DATAFONO BLOQUEADO DE REALIZA REINICIO DE DATAFONO QUITANDO BATERÍA DE REALIZA PRUEBAS QUEDANDO NUEVAMENTE OPERATIVO SERVICIO OK PRUEBAS OK TRNA RBM"/>
    <s v="VISITA_TÉCNICA"/>
    <s v="9KZZZ778"/>
    <s v="TIPO I"/>
    <s v="TERRESTRE"/>
    <s v="BUSTOS MORA DIEGO MANUEL"/>
    <n v="1"/>
    <n v="0"/>
    <n v="65960.072302"/>
    <n v="75096.394270399993"/>
    <n v="65960.072302"/>
    <m/>
    <m/>
    <m/>
    <m/>
    <m/>
    <m/>
    <m/>
    <m/>
  </r>
  <r>
    <s v="MEDELLIN"/>
    <x v="3"/>
    <x v="3"/>
    <n v="5088"/>
    <n v="2766629"/>
    <n v="30086"/>
    <s v="INCIDENTE"/>
    <s v="ANTIOQUIA"/>
    <s v="BELLO"/>
    <s v="COMCARD BELLO MERCADOS LA CRUZ"/>
    <s v="REDEBAN"/>
    <s v="FO-25-1554988"/>
    <d v="2025-09-19T11:46:00"/>
    <d v="2025-09-20T11:42:00"/>
    <s v="NO"/>
    <s v="HARDWARE"/>
    <s v="ALERT IRRUPTION"/>
    <s v="ALERT IRRUPTION"/>
    <m/>
    <m/>
    <s v="CERRADO"/>
    <s v="20/09/2025 SE REALIZA VISITA TÉCNICA EN RESPUESTA AL INCIDENTE REPORTADO CON EL DATÁFONO DEL CORRESPONSAL BANCOLOMBIA. EL USUARIO CONFIRMA SU IDENTIDAD Y PROCEDE A INFORMAR QUE EL EQUIPO PRESENTA UN ERROR EN PANTALLA. AL INSPECCIONAR EL DISPOSITIVO, SE EVIDENCIA LA ALERT IRRUPTION&quot;, INDICANDO UNA FALLA CRÍTICA EN EL TERMINAL.TRAS EL DIAGNÓSTICO, SE DETERMINA QUE EL EQUIPO ESTÁ AVERIADO Y REQUIERE REEMPLAZO. SE PROCEDE AL CAMBIO DEL DATÁFONO POR UNO NUEVO, EL CUAL QUEDA PLENAMENTE OPERATIVO Y FUNCIONAL AL FINALIZAR LA INTERVENCIÓN"/>
    <s v="VISITA_TÉCNICA"/>
    <s v="BBTZZ891"/>
    <s v="TIPO I"/>
    <s v="TERRESTRE"/>
    <s v="MARTINEZ TOVAR OSCAR DAVID"/>
    <n v="1"/>
    <n v="0"/>
    <n v="65960.072302"/>
    <n v="75096.394270399993"/>
    <n v="65960.072302"/>
    <m/>
    <m/>
    <m/>
    <m/>
    <m/>
    <m/>
    <m/>
    <m/>
  </r>
  <r>
    <s v="BUCARAMANGA"/>
    <x v="1"/>
    <x v="1"/>
    <n v="68276"/>
    <n v="2766524"/>
    <n v="46287"/>
    <s v="INCIDENTE"/>
    <s v="SANTANDER"/>
    <s v="FLORIDABLANCA"/>
    <s v="BARRIO VILLAS DE SAN FRANCISCO"/>
    <s v="REDEBAN"/>
    <s v="FO-25-1554996"/>
    <d v="2025-09-19T11:33:00"/>
    <d v="2025-09-19T17:39:00"/>
    <s v="NO"/>
    <s v="HARDWARE"/>
    <s v="IMPRESION"/>
    <s v="NO AVANZA PAPEL"/>
    <m/>
    <m/>
    <s v="CERRADO"/>
    <s v="19/09/2025 SE VISITA COMERCIO , SE CAMBIA EQUIPO DEBIDO NO AVANZA PAPEL , SE REALIZA INYECCIÓN DE SISTEMA Y VERSIÓN INICIALIZADA OK PRUEBAS OK CUBRE CLAVE OK"/>
    <s v="VISITA_TÉCNICA"/>
    <s v="GB006391"/>
    <s v="TIPO I"/>
    <s v="TERRESTRE"/>
    <s v="HERRERA LUQUE SAUL JAVIER"/>
    <n v="1"/>
    <n v="0"/>
    <n v="65960.072302"/>
    <n v="75096.394270399993"/>
    <n v="65960.072302"/>
    <m/>
    <m/>
    <m/>
    <m/>
    <m/>
    <m/>
    <m/>
    <m/>
  </r>
  <r>
    <s v="BOGOTA"/>
    <x v="0"/>
    <x v="0"/>
    <n v="11001"/>
    <n v="2766171"/>
    <n v="15776"/>
    <s v="INCIDENTE"/>
    <s v="CUNDINAMARCA"/>
    <s v="BOGOTA"/>
    <s v="OPRAP EXITO BOSA"/>
    <s v="REDEBAN"/>
    <s v="FO-25-1555006"/>
    <d v="2025-09-19T11:16:00"/>
    <d v="2025-09-19T17:43:00"/>
    <s v="NO"/>
    <s v="HARDWARE"/>
    <s v="HUB"/>
    <s v="SE REINICIA"/>
    <m/>
    <m/>
    <s v="CERRADO"/>
    <s v="19/09/2025 SE REALIZA CAMINO DE E HUP POR FALLAS DE REINICIO PRUEBA OK"/>
    <s v="VISITA_TÉCNICA"/>
    <s v="CZZZZ478"/>
    <s v="TIPO I"/>
    <s v="TERRESTRE"/>
    <s v="ORTIZ MARTINEZ STIVEN"/>
    <n v="1"/>
    <n v="0"/>
    <n v="65960.072302"/>
    <n v="75096.394270399993"/>
    <n v="65960.072302"/>
    <m/>
    <m/>
    <m/>
    <m/>
    <m/>
    <m/>
    <m/>
    <m/>
  </r>
  <r>
    <s v="MEDELLIN"/>
    <x v="3"/>
    <x v="3"/>
    <n v="5088"/>
    <n v="2766326"/>
    <n v="66013"/>
    <s v="INCIDENTE"/>
    <s v="ANTIOQUIA"/>
    <s v="BELLO"/>
    <s v="BARRIO NIQUIA BELLO 16"/>
    <s v="REDEBAN"/>
    <s v="FO-25-1555010"/>
    <d v="2025-09-19T11:11:00"/>
    <d v="2025-09-19T17:49:00"/>
    <s v="NO"/>
    <s v="HARDWARE"/>
    <s v="IMPRESION"/>
    <s v="NO AVANZA PAPEL"/>
    <m/>
    <m/>
    <s v="CERRADO"/>
    <s v="19/09/2025 SE REALIZA CAMBIO DE DATÁFONO YA QUE EN MUCHAS OCASIONES NO SALE LA IMPRESIÓN COMPLETA, YA SE REALIZARON PRUEBAS DE CAMBIO DE CABLES DE PODER BATERÍA Y FALLA PERSISTE, ADICIONAL SE LE TILDA EN VARIAS OCASIONES."/>
    <s v="VISITA_TÉCNICA"/>
    <s v="9A00N419"/>
    <s v="TIPO I"/>
    <s v="TERRESTRE"/>
    <s v="RAMIREZ TABARES JUAN DIEGO"/>
    <n v="1"/>
    <n v="0"/>
    <n v="65960.072302"/>
    <n v="75096.394270399993"/>
    <n v="65960.072302"/>
    <m/>
    <m/>
    <m/>
    <m/>
    <m/>
    <m/>
    <m/>
    <m/>
  </r>
  <r>
    <s v="BOGOTA"/>
    <x v="0"/>
    <x v="0"/>
    <n v="25843"/>
    <n v="2766223"/>
    <n v="19537"/>
    <s v="INCIDENTE"/>
    <s v="CUNDINAMARCA"/>
    <s v="VILLA DE SAN DIEGO DE UBATE"/>
    <s v="REVAL UBATE"/>
    <s v="REDEBAN"/>
    <s v="FO-25-1555144"/>
    <d v="2025-09-19T11:08:00"/>
    <d v="2025-09-21T10:55:00"/>
    <s v="NO"/>
    <s v="HARDWARE"/>
    <s v="ALERT IRRUPTION"/>
    <s v="ALERT IRRUPTION"/>
    <m/>
    <m/>
    <s v="CERRADO"/>
    <s v="21/09/2025 SE LLEGA A LA DIRECCIÓN INDICADA Y SE REALIZA CAMBIO DE DATAFONO POR DAÑO Y LECTORA, SE INSTALA COMBO 2600 YA QUE EL PINPAD EXISTENTE NO ES COMPATIBLE CON LA TECNOLOGÍA 2600, SE DEJA SU RESPECTIVO MAGIC BOX, CONFIGURACIÓN Y VERSIONAMIENTO OK, USUARIOS OK, SE REALIZAN PRUEBAS EXITOSAS."/>
    <s v="VISITA_TÉCNICA"/>
    <s v="AD00B080"/>
    <s v="TIPO II"/>
    <s v="TERRESTRE"/>
    <s v="GARCIA PASTRANA KEVIN FERNANDO"/>
    <n v="1"/>
    <n v="0"/>
    <n v="144967.87232000002"/>
    <n v="140395.6348884"/>
    <n v="144967.87232000002"/>
    <m/>
    <m/>
    <m/>
    <m/>
    <m/>
    <m/>
    <m/>
    <m/>
  </r>
  <r>
    <s v="PASTO"/>
    <x v="2"/>
    <x v="2"/>
    <n v="52838"/>
    <n v="2765892"/>
    <n v="25827"/>
    <s v="INCIDENTE"/>
    <s v="NARIÑO"/>
    <s v="TUQUERRES"/>
    <s v="BARRIO CENTRO 2 TUQUERRES"/>
    <s v="REDEBAN"/>
    <s v="FO-25-1555022"/>
    <d v="2025-09-19T10:59:00"/>
    <d v="2025-09-22T17:42:00"/>
    <s v="NO"/>
    <s v="SOFTWARE"/>
    <s v="LECTOR DE BARRAS"/>
    <s v="LECTOR DESCONFIGURADO"/>
    <m/>
    <m/>
    <s v="CERRADO"/>
    <s v="22/09/2025 SE VISITO EL CB PARA REVISAR FALLA DE LECTORA MUESTRA ERROR SIN DATOS, SE REALIZA CONFIGURACIÓN DE LECTORA Y SE HACE PRUEBAS OK CB OPERATIVO"/>
    <s v="VISITA_TÉCNICA"/>
    <s v="A02ZZ492"/>
    <s v="TIPO II"/>
    <s v="TERRESTRE"/>
    <s v="GUERRERO RAMIREZ OSCAR DARIO"/>
    <n v="1"/>
    <n v="0"/>
    <n v="144967.87232000002"/>
    <n v="140395.6348884"/>
    <n v="144967.87232000002"/>
    <m/>
    <m/>
    <m/>
    <m/>
    <m/>
    <m/>
    <m/>
    <m/>
  </r>
  <r>
    <s v="VALLEDUPAR"/>
    <x v="5"/>
    <x v="6"/>
    <n v="20011"/>
    <n v="2765962"/>
    <n v="30504"/>
    <s v="INCIDENTE"/>
    <s v="CESAR"/>
    <s v="AGUACHICA"/>
    <s v="BARRIO CENTRO 3 AGUACHICA"/>
    <s v="REDEBAN"/>
    <s v="FO-25-1555032"/>
    <d v="2025-09-19T10:55:00"/>
    <d v="2025-09-22T18:10:00"/>
    <s v="NO"/>
    <s v="HARDWARE"/>
    <s v="LECTOR DE TARJETAS"/>
    <s v="DAÑO POS"/>
    <m/>
    <m/>
    <s v="CERRADO"/>
    <s v="22/09/2025 BUENOS DÍAS SE VISITA CB Y SE EVIDENCIA QUE NO LEE LAS TARJETAS, SE PROCEDE A REALIZAR EL CAMBIO DE DATAFONO, SE HACEN PRUEBAS DE TRANSACCIONES Y TODO QUEDA OK"/>
    <s v="VISITA_TÉCNICA"/>
    <s v="9L00V480"/>
    <s v="TIPO IV"/>
    <s v="TERRESTRE"/>
    <s v="BENITEZ CARVAJAL ALVARO JAVIER"/>
    <n v="1"/>
    <n v="0"/>
    <n v="479588.87655000004"/>
    <n v="196536.5258152"/>
    <n v="479588.87655000004"/>
    <m/>
    <m/>
    <m/>
    <m/>
    <m/>
    <m/>
    <m/>
    <m/>
  </r>
  <r>
    <s v="SANTA MARTA"/>
    <x v="5"/>
    <x v="6"/>
    <n v="44430"/>
    <n v="2765932"/>
    <n v="76598"/>
    <s v="INCIDENTE"/>
    <s v="LA GUAJIRA"/>
    <s v="MAICAO"/>
    <s v="DISTRICOL CORRES BANCA MAICAO"/>
    <s v="REDEBAN"/>
    <s v="FO-25-1555058"/>
    <d v="2025-09-19T10:50:00"/>
    <d v="2025-09-23T17:06:00"/>
    <s v="NO"/>
    <s v="HARDWARE"/>
    <s v="IMPRESION"/>
    <s v="TAPA IMPRESORA"/>
    <m/>
    <m/>
    <s v="CERRADO"/>
    <s v="23/09/2025 SE REALIZA CAMBIO DE TAPA DE IMPRESORA YA QUE LA QUE TIENE ESTÁ PARTIDA, SE REALIZAN PRUEBAS Y TODO OK"/>
    <s v="VISITA_TÉCNICA"/>
    <s v="V14ZZ274"/>
    <s v="TIPO IV"/>
    <s v="TERRESTRE"/>
    <s v="THOMAS  CAMPO SIGIFREDO SEGUNDO"/>
    <n v="1"/>
    <n v="0"/>
    <n v="479588.87655000004"/>
    <n v="196536.5258152"/>
    <n v="479588.87655000004"/>
    <m/>
    <m/>
    <m/>
    <m/>
    <m/>
    <m/>
    <m/>
    <m/>
  </r>
  <r>
    <s v="CALI"/>
    <x v="2"/>
    <x v="2"/>
    <n v="76834"/>
    <n v="2765863"/>
    <n v="20545"/>
    <s v="INCIDENTE"/>
    <s v="VALLE DEL CAUCA"/>
    <s v="TULUA"/>
    <s v="BARRIO ESTAMBUL TULUA"/>
    <s v="REDEBAN"/>
    <s v="FO-25-1555073"/>
    <d v="2025-09-19T10:49:00"/>
    <d v="2025-09-19T18:07:00"/>
    <s v="NO"/>
    <s v="HARDWARE"/>
    <s v="IMPRESION"/>
    <s v="TAPA IMPRESORA"/>
    <m/>
    <m/>
    <s v="CERRADO"/>
    <s v="19/09/2025 SE VISITA CORRESPONSAL Y SE REEMPLAZA TAPA DATÁFONO Y SE REALIZA MANTENIMIENTO. TRANSACCIONES DE PRUEBA EXITOSAS."/>
    <s v="VISITA_TÉCNICA"/>
    <s v="AAAAS437"/>
    <s v="TIPO II"/>
    <s v="TERRESTRE"/>
    <s v="BOLAÑOS TABORDA JORGE ENRIQUE"/>
    <n v="1"/>
    <n v="0"/>
    <n v="144967.87232000002"/>
    <n v="140395.6348884"/>
    <n v="144967.87232000002"/>
    <m/>
    <m/>
    <m/>
    <m/>
    <m/>
    <m/>
    <m/>
    <m/>
  </r>
  <r>
    <s v="CALI"/>
    <x v="2"/>
    <x v="2"/>
    <n v="76563"/>
    <n v="2765760"/>
    <n v="76971"/>
    <s v="INCIDENTE "/>
    <s v="VALLE DEL CAUCA"/>
    <s v="PRADERA"/>
    <s v="BARRIO PRADOS DE LA COLINA PRA"/>
    <s v="REDEBAN"/>
    <s v="FO-25-1555150"/>
    <d v="2025-09-19T10:39:00"/>
    <d v="2025-09-20T13:00:00"/>
    <s v="NO"/>
    <s v="HARDWARE"/>
    <s v="LECTOR DE BARRAS"/>
    <s v="DAÑO POS"/>
    <m/>
    <m/>
    <s v="CERRADO"/>
    <s v="20/09/2025 SE REALIZA CAMBIO DE LECTOR L4 SE BLOQUEA, CB BANCOLOMBIA PURO, PRUEBAS OK"/>
    <s v="VISITA_TÉCNICA"/>
    <s v="A18ZZ408"/>
    <s v="TIPO II"/>
    <s v="TERRESTRE"/>
    <s v="PAREDES CASTILLO DIEGO"/>
    <n v="1"/>
    <n v="0"/>
    <n v="144967.87232000002"/>
    <n v="140395.6348884"/>
    <n v="144967.87232000002"/>
    <m/>
    <m/>
    <m/>
    <m/>
    <m/>
    <m/>
    <m/>
    <m/>
  </r>
  <r>
    <s v="MEDELLIN"/>
    <x v="3"/>
    <x v="3"/>
    <n v="5001"/>
    <n v="2765823"/>
    <n v="39737"/>
    <s v="INCIDENTE"/>
    <s v="ANTIOQUIA"/>
    <s v="MEDELLIN"/>
    <s v="PTM MED VALEN Y JACOB"/>
    <s v="REDEBAN"/>
    <s v="FO-25-1555089"/>
    <d v="2025-09-19T10:38:00"/>
    <d v="2025-09-19T18:10:00"/>
    <s v="NO"/>
    <s v="HARDWARE"/>
    <s v="DETERIORO"/>
    <s v="LECTOR BARRAS"/>
    <m/>
    <m/>
    <s v="CERRADO"/>
    <s v="19/09/2025 SE LLAMA AL CLIENTE, SE LE DAN INDICACIONES DE LIMPIAR EL LECTOR DE BARRAS, SE HACEN LAS PRUEBAS Y QUEDA FUNCIONANDO OK"/>
    <s v="SOPORTE_TELEFÓNICO"/>
    <s v="0"/>
    <s v="TIPO I"/>
    <s v="TERRESTRE"/>
    <s v="CARDONA MOLINA BROLIN STIVEN"/>
    <n v="0"/>
    <n v="0"/>
    <n v="41241.0800752"/>
    <n v="0"/>
    <n v="41241.0800752"/>
    <m/>
    <m/>
    <m/>
    <m/>
    <m/>
    <m/>
    <m/>
    <m/>
  </r>
  <r>
    <s v="BOGOTA"/>
    <x v="0"/>
    <x v="0"/>
    <n v="25899"/>
    <n v="2765750"/>
    <n v="30640"/>
    <s v="INCIDENTE"/>
    <s v="CUNDINAMARCA"/>
    <s v="ZIPAQUIRA"/>
    <s v="BARRIO SAN MIGUEL II"/>
    <s v="REDEBAN"/>
    <s v="FO-25-1555098"/>
    <d v="2025-09-19T10:37:00"/>
    <d v="2025-09-20T12:39:00"/>
    <s v="NO"/>
    <s v="HARDWARE"/>
    <s v="ALERT IRRUPTION"/>
    <s v="ALERT IRRUPTION"/>
    <m/>
    <m/>
    <s v="CERRADO"/>
    <s v="20/09/2025 CAMBIO DE EQUIPO POR DAÑO SE REALIZA PRUEBAS OK SE ENTREGA SERVICIO OPERATIVO"/>
    <s v="VISITA_TÉCNICA"/>
    <s v="BOZZZ773"/>
    <s v="TIPO II"/>
    <s v="TERRESTRE"/>
    <s v="HERNANDEZ NARANJO OSCAR EDUARDO"/>
    <n v="1"/>
    <n v="0"/>
    <n v="144967.87232000002"/>
    <n v="140395.6348884"/>
    <n v="144967.87232000002"/>
    <m/>
    <m/>
    <m/>
    <m/>
    <m/>
    <m/>
    <m/>
    <m/>
  </r>
  <r>
    <s v="SINCELEJO"/>
    <x v="5"/>
    <x v="6"/>
    <n v="70742"/>
    <n v="2765529"/>
    <n v="62017"/>
    <s v="INCIDENTE"/>
    <s v="SUCRE"/>
    <s v="SAN LUIS DE SINCE"/>
    <s v="PTM SINCE DISTRIBUIDORA SINCE"/>
    <s v="REDEBAN"/>
    <s v="FO-25-1552876"/>
    <d v="2025-09-19T10:14:00"/>
    <d v="2025-09-20T12:33:00"/>
    <s v="NO"/>
    <s v="HARDWARE"/>
    <s v="LECTOR DE BARRAS"/>
    <s v="CABLE LECTORA AVERIADO"/>
    <m/>
    <m/>
    <s v="CERRADO"/>
    <s v="20/09/2025 SE VERIFICA INFORMACIÓN SE REALIZA PRIMEROS AUXILIOS, SE OBSERVA QUE EL DATÁFONO NO PRESENTA REINICIOS, EL ESCÁNER NO TOMA LA LECTURA SE PASAN LOS CÓDIGOS DE CONFIGURACIÓN DW FABRICA LA FALLA PERSISTE, SE CAMBIA ACCESORIO, SE REINSTALA OS Y VR, TECLADO OK, IMPRESIÓN OK, LECTOR DE CHIP OK, PRUEBA TRX EXITOSA."/>
    <s v="VISITA_TÉCNICA"/>
    <s v="KA00M289 "/>
    <s v="TIPO II"/>
    <s v="TERRESTRE"/>
    <s v="SANTOS GUZMAN CHRISTIAN FELIPE"/>
    <n v="1"/>
    <n v="0"/>
    <n v="144967.87232000002"/>
    <n v="140395.6348884"/>
    <n v="144967.87232000002"/>
    <m/>
    <m/>
    <m/>
    <m/>
    <m/>
    <m/>
    <m/>
    <m/>
  </r>
  <r>
    <s v="TUNJA"/>
    <x v="1"/>
    <x v="1"/>
    <n v="15001"/>
    <n v="2765434"/>
    <n v="21302"/>
    <s v="INCIDENTE"/>
    <s v="BOYACA"/>
    <s v="TUNJA"/>
    <s v="BARRIO LOS TRIGALES  TUNJA"/>
    <s v="REDEBAN"/>
    <s v="FO-25-1552888"/>
    <d v="2025-09-19T10:05:00"/>
    <d v="2025-09-19T17:22:00"/>
    <s v="NO"/>
    <s v="SOFTWARE"/>
    <s v="ACTUALIZACION"/>
    <s v="VERSION CARGA SO VR"/>
    <m/>
    <m/>
    <s v="CERRADO"/>
    <s v="19/09/2025 SE VISITA CB MANTENIMIENTO DE EQUIPO...BORRADO Y ACTUALIZACIÓN POS PRUEBAS EXITOSAS"/>
    <s v="VISITA_TÉCNICA"/>
    <s v="AAHZZ813"/>
    <s v="TIPO I"/>
    <s v="TERRESTRE"/>
    <s v="GONZALEZ GONZALEZ MARIO ALBERTO"/>
    <n v="1"/>
    <n v="0"/>
    <n v="65960.072302"/>
    <n v="75096.394270399993"/>
    <n v="65960.072302"/>
    <m/>
    <m/>
    <m/>
    <m/>
    <m/>
    <m/>
    <m/>
    <m/>
  </r>
  <r>
    <s v="CALI"/>
    <x v="2"/>
    <x v="2"/>
    <n v="19001"/>
    <n v="2764976"/>
    <n v="48030"/>
    <s v="INCIDENTE"/>
    <s v="CAUCA"/>
    <s v="POPAYAN"/>
    <s v="DISTRICOL TIENDA LA 14"/>
    <s v="REDEBAN"/>
    <s v="FO-25-1555106"/>
    <d v="2025-09-19T09:27:00"/>
    <d v="2025-09-22T09:01:00"/>
    <s v="NO"/>
    <s v="HARDWARE"/>
    <s v="SE REINICIA"/>
    <s v="DAÑO POS"/>
    <m/>
    <m/>
    <s v="CERRADO"/>
    <s v="22/09/2025 SE INGRESA SE REINICIA EQUIPO SE PROCEDE A CAMBIAR SE  ISTALA SISTEMA OPERATIVO VERSION CREACION DE USUARIOS SE HACEN HACEN PRUEBAS OK"/>
    <s v="VISITA_TÉCNICA"/>
    <s v="9C00I768"/>
    <s v="TIPO III"/>
    <s v="TERRESTRE"/>
    <s v="GIMBUEL LASSO LUIS GERMAN"/>
    <n v="1"/>
    <n v="0"/>
    <n v="275728.78077800001"/>
    <n v="196536.5258152"/>
    <n v="275728.78077800001"/>
    <m/>
    <m/>
    <m/>
    <m/>
    <m/>
    <m/>
    <m/>
    <m/>
  </r>
  <r>
    <s v="PEREIRA"/>
    <x v="2"/>
    <x v="4"/>
    <n v="66001"/>
    <n v="2764775"/>
    <n v="81241"/>
    <s v="INCIDENTE"/>
    <s v="RISARALDA"/>
    <s v="PEREIRA"/>
    <s v="BARRIO CENTRO PEREIRA 55"/>
    <s v="REDEBAN"/>
    <s v="FO-25-1552023"/>
    <d v="2025-09-19T08:50:00"/>
    <d v="2025-09-19T17:18:00"/>
    <s v="NO"/>
    <s v="HARDWARE"/>
    <s v="IMPRESION"/>
    <s v="TAPA IMPRESORA"/>
    <m/>
    <m/>
    <s v="CERRADO"/>
    <s v="19/09/2025 VISITAMOS COMERCIO LA TAPA DE LA IMPRESORA ESTA DAÑADA REALIZAMOS CAMBIO DE DATAFONO CON MAGIC BOX DESK 2600 LO CONFIGURAMOS Y REALIZAMOS PRUEBAS PERO NO SON EXITOSAS SALE RECHAZO GENERAL SE REALIZA ESCALAMIENTO CON REDEBAN PERO LA FALLA CONTINUA DESPUÉS DE UNA HORA, REALIZAMOS NUEVAMENTE EL CAMBIO DE DATAFONO LO CONFIGURAMOS Y REALIZAMOS PRUEBAS CON EL NUEVO DATÁFONO OK."/>
    <s v="VISITA_TÉCNICA"/>
    <s v="FKZZZ643"/>
    <s v="TIPO I"/>
    <s v="TERRESTRE"/>
    <s v="ARROYAVE CANO MANUEL GUILLERMO"/>
    <n v="1"/>
    <n v="0"/>
    <n v="65960.072302"/>
    <n v="75096.394270399993"/>
    <n v="65960.072302"/>
    <m/>
    <m/>
    <m/>
    <m/>
    <m/>
    <m/>
    <m/>
    <m/>
  </r>
  <r>
    <s v="NEIVA"/>
    <x v="4"/>
    <x v="5"/>
    <n v="41298"/>
    <n v="2764457"/>
    <n v="61199"/>
    <s v="INCIDENTE"/>
    <s v="HUILA"/>
    <s v="GARZON"/>
    <s v="BARRIO EL LIMONAR GARZON 1"/>
    <s v="REDEBAN"/>
    <s v="FO-25-1551573"/>
    <d v="2025-09-19T08:17:00"/>
    <d v="2025-09-20T10:52:00"/>
    <s v="NO"/>
    <s v="HARDWARE"/>
    <s v="LECTOR DE TARJETAS"/>
    <s v="MENSAJE RETIRE TARJETA"/>
    <m/>
    <m/>
    <s v="CERRADO"/>
    <s v="20/09/2025 SE REALIZA CAMBIO DE DATAFONO POR FALLA AL LEER TARJETAS CHIP"/>
    <s v="VISITA_TÉCNICA"/>
    <s v="9TZZZ264"/>
    <s v="TIPO III"/>
    <s v="TERRESTRE"/>
    <s v="DIAZ VARGAS JONATHAN MIGUEL"/>
    <n v="1"/>
    <n v="0"/>
    <n v="275728.78077800001"/>
    <n v="196536.5258152"/>
    <n v="275728.78077800001"/>
    <m/>
    <m/>
    <m/>
    <m/>
    <m/>
    <m/>
    <m/>
    <m/>
  </r>
  <r>
    <s v="MEDELLIN"/>
    <x v="3"/>
    <x v="3"/>
    <n v="5001"/>
    <n v="2764242"/>
    <n v="49074"/>
    <s v="INCIDENTE"/>
    <s v="ANTIOQUIA"/>
    <s v="MEDELLIN"/>
    <s v="BARRIO BUENOS AIRES MEDELLIN 1"/>
    <s v="REDEBAN"/>
    <s v="FO-25-1551807"/>
    <d v="2025-09-19T08:05:00"/>
    <d v="2025-09-19T16:57:00"/>
    <s v="NO"/>
    <s v="HARDWARE"/>
    <s v="IMPRESION"/>
    <s v="NO IMPRIME UNO O VARIOS CARACTERES"/>
    <m/>
    <m/>
    <s v="CERRADO"/>
    <s v="19/09/2025 SE LLAMA AL NÚMERO INDICADO Y ÉL USUARIO ME INDICA QUE YA NO NECESITA VISITA TÉCNICA QUE EL EQUIPO ESTA FUNCIONANDO CON NORMALIDAD, DE IGUAL FORMA ME QUEDO EN LA LÍNEA HASTA QUE HAGA MÁS PRUEBAS PARA CONFIRMAR QUE EL EQUIPO DE VERDAD QUEDO SIN NOVEDAD ALGUNA."/>
    <s v="SOPORTE_TELEFÓNICO"/>
    <s v="0"/>
    <s v="TIPO I"/>
    <s v="TERRESTRE"/>
    <s v="RUA ALVAREZ RICHARD ANDRES"/>
    <n v="0"/>
    <n v="0"/>
    <n v="41241.0800752"/>
    <n v="0"/>
    <n v="41241.0800752"/>
    <m/>
    <m/>
    <m/>
    <m/>
    <m/>
    <m/>
    <m/>
    <m/>
  </r>
  <r>
    <s v="TUNJA"/>
    <x v="1"/>
    <x v="1"/>
    <n v="15580"/>
    <n v="2764097"/>
    <n v="11467"/>
    <s v="INCIDENTE"/>
    <s v="BOYACA"/>
    <s v="QUIPAMA"/>
    <s v="QUIPAMA   BOYACA"/>
    <s v="REDEBAN"/>
    <s v="FO-25-1551384"/>
    <d v="2025-09-19T08:00:00"/>
    <d v="2025-09-21T12:29:00"/>
    <s v="NO"/>
    <s v="HARDWARE"/>
    <s v="LECTOR DE TARJETAS"/>
    <s v="MENSAJE RETIRE TARJETA"/>
    <m/>
    <m/>
    <s v="CERRADO"/>
    <s v="21/09/2025 SE ESTABLECE COMUNICACIÓN CON EL SEÑOR BENITO ORDOÑEZ AL NÚMERO DE CONTACTO 3209680446 CLIENTE INDICA QUE EL EQUIPO YA SE ENCUENTRA FUNCIONANDO CORRECTAMENTE LA FALLA REPORTADA SE LE SOLUCIONO AL SIGUIENTE DÍA DE HABER GENERADO LA VISITA NO REQUIERE DE VISITA TECNICA COMPARTE EVIDENCIAS FOTOGRÁFICAS EVIDENCIANDO QUE EL CORRESPONSAL BANCARIO SE ENCUENTRA OPERATIVO SE LE INDICA QUE SE PROCEDERÁ CON EL CIERRE DE LA ORDEN DE TRABAJO CLIENTE CONFORME"/>
    <s v="SOPORTE_TELEFÓNICO"/>
    <s v="0"/>
    <s v="TIPO IV"/>
    <s v="TERRESTRE"/>
    <s v="RODRIGUEZ MURCIA YERSON IVAN"/>
    <n v="0"/>
    <n v="0"/>
    <n v="41241.0800752"/>
    <n v="0"/>
    <n v="41241.0800752"/>
    <m/>
    <m/>
    <m/>
    <m/>
    <m/>
    <m/>
    <m/>
    <m/>
  </r>
  <r>
    <s v="CARTAGENA"/>
    <x v="5"/>
    <x v="6"/>
    <n v="13836"/>
    <n v="2763742"/>
    <n v="58754"/>
    <s v="INCIDENTE"/>
    <s v="BOLIVAR"/>
    <s v="TURBACO"/>
    <s v="PTM TURBACO DROGUERIA Y VARIED"/>
    <s v="REDEBAN"/>
    <s v="FO-25-1551405"/>
    <d v="2025-09-19T08:00:00"/>
    <d v="2025-09-20T12:28:00"/>
    <s v="NO"/>
    <s v="HARDWARE"/>
    <s v="LECTOR DE BARRAS"/>
    <s v="CABLE LECTORA AVERIADO"/>
    <m/>
    <m/>
    <s v="CERRADO"/>
    <s v="20/09/2025 SE REALIZA CAMBIO DE LECTORA POR CABLE DEGOLLADO SE DEJA UNA NUEVA SE HACEN PRUEBAS TODO OK"/>
    <s v="VISITA_TÉCNICA"/>
    <s v="JA000979"/>
    <s v="TIPO II"/>
    <s v="TERRESTRE"/>
    <s v="MARTINEZ SALGUEDO ANDRES AUGUSTO"/>
    <n v="1"/>
    <n v="0"/>
    <n v="144967.87232000002"/>
    <n v="140395.6348884"/>
    <n v="144967.87232000002"/>
    <m/>
    <m/>
    <m/>
    <m/>
    <m/>
    <m/>
    <m/>
    <m/>
  </r>
  <r>
    <s v="BUCARAMANGA"/>
    <x v="1"/>
    <x v="1"/>
    <n v="68276"/>
    <n v="2763420"/>
    <n v="40163"/>
    <s v="INCIDENTE"/>
    <s v="SANTANDER"/>
    <s v="FLORIDABLANCA"/>
    <s v="BARRIO CASCO ANTIGUO FLORIDABL"/>
    <s v="REDEBAN"/>
    <s v="FO-25-1550869"/>
    <d v="2025-09-18T17:56:00"/>
    <d v="2025-09-19T14:35:00"/>
    <s v="NO"/>
    <s v="HARDWARE"/>
    <s v="ALERT IRRUPTION"/>
    <s v="ALERT IRRUPTION"/>
    <m/>
    <m/>
    <s v="CERRADO"/>
    <s v="19/09/2025 CAMBIO DE EQUIPO POR ERROR ALERTA INTERRUPTIONS"/>
    <s v="VISITA_TÉCNICA"/>
    <s v="AB0TZ507"/>
    <s v="TIPO I"/>
    <s v="TERRESTRE"/>
    <s v="PEÑA DIAZ IVAN YESID"/>
    <n v="1"/>
    <n v="0"/>
    <n v="65960.072302"/>
    <n v="75096.394270399993"/>
    <n v="65960.072302"/>
    <m/>
    <m/>
    <m/>
    <m/>
    <m/>
    <m/>
    <m/>
    <m/>
  </r>
  <r>
    <s v="SINCELEJO"/>
    <x v="5"/>
    <x v="6"/>
    <n v="70771"/>
    <n v="2763409"/>
    <n v="78200"/>
    <s v="INCIDENTE"/>
    <s v="SUCRE"/>
    <s v="SUCRE"/>
    <s v="BARRIO ZULIA SUCRE"/>
    <s v="REDEBAN"/>
    <s v="FO-25-1550872"/>
    <d v="2025-09-18T17:34:00"/>
    <d v="2025-09-23T12:45:00"/>
    <s v="NO"/>
    <s v="HARDWARE"/>
    <s v="IMPRESION"/>
    <s v="NO AVANZA PAPEL"/>
    <m/>
    <m/>
    <s v="CERRADO"/>
    <s v="23/09/2025 SE VISITA COMERCIO POR UNA FALLA, SE HACE CAMBIO DE EQUIPO, CAUSAL G5 NO AVANZA PAPEL, SE INSTALA MAGIC BOX DESK/2600, SE REALIZA CAMBIO DE EQUIPO POR RECHAZO GENERAL, SE DEJA CON LA VERSIÓN 10.3, SE REALIZAN PRUEBAS OK, SE CREA USUARIO Y CONTRASEÑA."/>
    <s v="VISITA_TÉCNICA"/>
    <s v="SXLZZ582"/>
    <s v="TIPO IV ESPECIAL"/>
    <s v="TERRESTRE"/>
    <s v="CACERES HERNANDEZ ANDRES"/>
    <n v="1"/>
    <n v="0"/>
    <n v="479588.87655000004"/>
    <n v="196536.5258152"/>
    <n v="479588.87655000004"/>
    <m/>
    <m/>
    <m/>
    <m/>
    <m/>
    <m/>
    <m/>
    <m/>
  </r>
  <r>
    <s v="MEDELLIN"/>
    <x v="3"/>
    <x v="3"/>
    <n v="5001"/>
    <n v="2763164"/>
    <n v="70710"/>
    <s v="INCIDENTE"/>
    <s v="ANTIOQUIA"/>
    <s v="MEDELLIN"/>
    <s v="DISTRICOL COMUNICA .NET.CO"/>
    <s v="REDEBAN"/>
    <s v="FO-25-1550875"/>
    <d v="2025-09-18T17:05:00"/>
    <d v="2025-09-19T14:41:00"/>
    <s v="NO"/>
    <s v="HARDWARE"/>
    <s v="LECTOR DE TARJETAS"/>
    <s v="DAÑO POS"/>
    <m/>
    <m/>
    <s v="CERRADO"/>
    <s v="19/09/2025 SE CAMBIA EQUIPO POR DAÑO EN LECTOR DE TARJETAS, Y SE CAMBIA LECTORA DE BARRAS PORQUE NO ESTABA LEYENDO LOS CÓDIGOS DE BARRAS"/>
    <s v="VISITA_TÉCNICA"/>
    <s v="UV008452"/>
    <s v="TIPO I"/>
    <s v="TERRESTRE"/>
    <s v="RUA ALVAREZ RICHARD ANDRES"/>
    <n v="1"/>
    <n v="0"/>
    <n v="65960.072302"/>
    <n v="75096.394270399993"/>
    <n v="65960.072302"/>
    <m/>
    <m/>
    <m/>
    <m/>
    <m/>
    <m/>
    <m/>
    <m/>
  </r>
  <r>
    <s v="BUCARAMANGA"/>
    <x v="1"/>
    <x v="1"/>
    <n v="68001"/>
    <n v="2763061"/>
    <n v="31585"/>
    <s v="INCIDENTE"/>
    <s v="SANTANDER"/>
    <s v="BUCARAMANGA"/>
    <s v="COMCARD B MANGA ELLITA"/>
    <s v="REDEBAN"/>
    <s v="FO-25-1550882"/>
    <d v="2025-09-18T17:03:00"/>
    <d v="2025-09-19T14:51:00"/>
    <s v="NO"/>
    <s v="HARDWARE"/>
    <s v="COMUNICACION"/>
    <s v="MENSAJE CABLE DE RED DESCONECTADO"/>
    <m/>
    <m/>
    <s v="CERRADO"/>
    <s v="19/09/2025 SE VISITA COMERCIO SE REALIZA EL CAMBIO DE EQUIPO DATÁFONO DESK 2600 OK, MAGIC BOX OK, SE REALIZAN PRUEBAS OK, LECTOR DE BARRAS OK, VERSION 10.3 OK, CB OPERATIVO"/>
    <s v="VISITA_TÉCNICA"/>
    <s v="1111G418"/>
    <s v="TIPO I"/>
    <s v="TERRESTRE"/>
    <s v="BARAJAS BERMUDEZ YAHIR MAURICIO"/>
    <n v="1"/>
    <n v="0"/>
    <n v="65960.072302"/>
    <n v="75096.394270399993"/>
    <n v="65960.072302"/>
    <m/>
    <m/>
    <m/>
    <m/>
    <m/>
    <m/>
    <m/>
    <m/>
  </r>
  <r>
    <s v="CALI"/>
    <x v="2"/>
    <x v="2"/>
    <n v="76001"/>
    <n v="2763135"/>
    <n v="62730"/>
    <s v="INCIDENTE"/>
    <s v="VALLE DEL CAUCA"/>
    <s v="CALI"/>
    <s v="DISTRICOL DANIEL MALO Y CIA"/>
    <s v="REDEBAN"/>
    <s v="FO-25-1550885"/>
    <d v="2025-09-18T16:57:00"/>
    <d v="2025-09-19T15:10:00"/>
    <s v="NO"/>
    <s v="HARDWARE"/>
    <s v="TECLADO"/>
    <s v="DAÑO POS"/>
    <m/>
    <m/>
    <s v="CERRADO"/>
    <s v="19/09/2025 SE CAMBIA DATÁFONO YA QUE EL DEL CLIENTE TENIA RL TECLADO BORROSO"/>
    <s v="VISITA_TÉCNICA"/>
    <s v="KA00R005"/>
    <s v="TIPO I"/>
    <s v="TERRESTRE"/>
    <s v="CUERO RUIZ JHONNY"/>
    <n v="1"/>
    <n v="0"/>
    <n v="65960.072302"/>
    <n v="75096.394270399993"/>
    <n v="65960.072302"/>
    <m/>
    <m/>
    <m/>
    <m/>
    <m/>
    <m/>
    <m/>
    <m/>
  </r>
  <r>
    <s v="BOGOTA"/>
    <x v="0"/>
    <x v="0"/>
    <n v="25175"/>
    <n v="2762387"/>
    <n v="49954"/>
    <s v="INCIDENTE"/>
    <s v="CUNDINAMARCA"/>
    <s v="CHIA"/>
    <s v="BARRIO EL CAIRO CHIA"/>
    <s v="REDEBAN"/>
    <s v="FO-25-1550045"/>
    <d v="2025-09-18T15:31:00"/>
    <d v="2025-09-19T14:27:00"/>
    <s v="NO"/>
    <s v="SOFTWARE"/>
    <s v="ACTUALIZACION"/>
    <s v="VERSION CARGA SO VR"/>
    <m/>
    <m/>
    <s v="CERRADO"/>
    <s v="19/09/2025 SE VISITA COMERCIO CB BANCOLOMBIA, SE EVIDENCIA QUE LA TIRILLA BAUCHER TIENE LA DIRECCIÓN ERRADA, SE VALIDA EN LA WEB LA INFORMACIÓN Y SE ESCALA CON DANIEL MURCIA DE RBM, SE INICIALIZA LUEGO DE UNA MODIFICACIÓN Y EL SERVICIO QUEDA RESTABLECIDO, NO SE ALTERAN USUARIOS."/>
    <s v="VISITA_TÉCNICA"/>
    <s v="TR00R912"/>
    <s v="TIPO II"/>
    <s v="TERRESTRE"/>
    <s v="VEGA MANRIQUE JONATAN MAURICIO"/>
    <n v="1"/>
    <n v="0"/>
    <n v="144967.87232000002"/>
    <n v="140395.6348884"/>
    <n v="144967.87232000002"/>
    <m/>
    <m/>
    <m/>
    <m/>
    <m/>
    <m/>
    <m/>
    <m/>
  </r>
  <r>
    <s v="CALI"/>
    <x v="2"/>
    <x v="2"/>
    <n v="76001"/>
    <n v="2762232"/>
    <n v="35661"/>
    <s v="INCIDENTE"/>
    <s v="VALLE DEL CAUCA"/>
    <s v="CALI"/>
    <s v="IA IA IACIL  VIP IA"/>
    <s v="REDEBAN"/>
    <s v="FO-25-1550055"/>
    <d v="2025-09-18T15:11:00"/>
    <d v="2025-09-19T13:52:00"/>
    <s v="NO"/>
    <s v="HARDWARE"/>
    <s v="DETERIORO"/>
    <s v="DATAFONO"/>
    <m/>
    <m/>
    <s v="CERRADO"/>
    <s v="19/09/2025 SE REALIZA CAMBIO DE DATÁFONO POR MOTIVO WUE TIENE DETERIORO, TECLADO BORRADO Y CON FALLA DE IMPRESORA._x000a_SE REALIZARON PRUEBAS OPERATIVAS SIN NOVEDAD."/>
    <s v="VISITA_TÉCNICA"/>
    <s v="GZ004169"/>
    <s v="TIPO I"/>
    <s v="TERRESTRE"/>
    <s v="TORRES GARCIA JENDRY JOSE"/>
    <n v="1"/>
    <n v="0"/>
    <n v="65960.072302"/>
    <n v="75096.394270399993"/>
    <n v="65960.072302"/>
    <m/>
    <m/>
    <m/>
    <m/>
    <m/>
    <m/>
    <m/>
    <m/>
  </r>
  <r>
    <s v="TUNJA"/>
    <x v="1"/>
    <x v="1"/>
    <n v="15763"/>
    <n v="2762105"/>
    <n v="78814"/>
    <s v="INCIDENTE"/>
    <s v="BOYACA"/>
    <s v="SOTAQUIRA"/>
    <s v="BARRIO VEREDA BOSIGAS SOTAQUIR"/>
    <s v="REDEBAN"/>
    <s v="FO-25-1550062"/>
    <d v="2025-09-18T14:53:00"/>
    <d v="2025-09-19T14:30:00"/>
    <s v="NO"/>
    <s v="HARDWARE"/>
    <s v="PANTALLA"/>
    <s v="DAÑO POS"/>
    <m/>
    <m/>
    <s v="CERRADO"/>
    <s v="19/09/2025 SE REALIZA CAMBIO DE EQUIPO Y FUENTE DE PODER POR FALLA EN LA PANTALLA EN BLANCO PRUEBAS OK CLIENTE CONFORME"/>
    <s v="VISITA_TÉCNICA"/>
    <s v="V1SZZ196"/>
    <s v="TIPO II"/>
    <s v="TERRESTRE"/>
    <s v="RODRIGUEZ MURCIA YERSON IVAN"/>
    <n v="1"/>
    <n v="0"/>
    <n v="144967.87232000002"/>
    <n v="140395.6348884"/>
    <n v="144967.87232000002"/>
    <m/>
    <m/>
    <m/>
    <m/>
    <m/>
    <m/>
    <m/>
    <m/>
  </r>
  <r>
    <s v="MONTERIA"/>
    <x v="5"/>
    <x v="6"/>
    <n v="23001"/>
    <n v="2762003"/>
    <n v="76143"/>
    <s v="INCIDENTE"/>
    <s v="CORDOBA"/>
    <s v="MONTERIA"/>
    <s v="BARRIO CANTACLARO MONTERIA 7"/>
    <s v="REDEBAN"/>
    <s v="FO-25-1550067"/>
    <d v="2025-09-18T14:51:00"/>
    <d v="2025-09-19T13:46:00"/>
    <s v="NO"/>
    <s v="HARDWARE"/>
    <s v="SE REINICIA"/>
    <s v="DAÑO POS"/>
    <m/>
    <m/>
    <s v="CERRADO"/>
    <s v="19/09/2025 SE VISITA SITIO, SE CAMBIA DATAFONO POR DAÑO EN IMPRESORA Y DETERIORO._x000a_SE REALIZAN PRUEBAS EXITOSAS"/>
    <s v="VISITA_TÉCNICA"/>
    <s v="SX0GZ294"/>
    <s v="TIPO I"/>
    <s v="TERRESTRE"/>
    <s v="COGOLLO VERTEL EDER LUIS"/>
    <n v="1"/>
    <n v="0"/>
    <n v="65960.072302"/>
    <n v="75096.394270399993"/>
    <n v="65960.072302"/>
    <m/>
    <m/>
    <m/>
    <m/>
    <m/>
    <m/>
    <m/>
    <m/>
  </r>
  <r>
    <s v="MEDELLIN"/>
    <x v="3"/>
    <x v="3"/>
    <n v="5148"/>
    <n v="2761767"/>
    <n v="73576"/>
    <s v="INCIDENTE"/>
    <s v="ANTIOQUIA"/>
    <s v="EL CARMEN DE VIBORAL"/>
    <s v="DISTRICOL TIENDA OWEN EL CARME"/>
    <s v="REDEBAN"/>
    <s v="FO-25-1549617"/>
    <d v="2025-09-18T14:34:00"/>
    <d v="2025-09-20T11:18:00"/>
    <s v="NO"/>
    <s v="HARDWARE"/>
    <s v="SE REINICIA"/>
    <s v="DAÑO POS"/>
    <m/>
    <m/>
    <s v="CERRADO"/>
    <s v="20/09/2025 SE HACEN PRUEBAS SIN HUB Y ESTA OPERATIVOS, SE REALIZA CAMBIO DE HUB YA QUE ESTA PRESENTANDO FALLAS Y REINCIA LOS EQUIPOS"/>
    <s v="VISITA_TÉCNICA"/>
    <s v="SV00W501"/>
    <s v="TIPO II"/>
    <s v="TERRESTRE"/>
    <s v="HERNANDEZ CHAVARRIA JUAN CAMILO"/>
    <n v="1"/>
    <n v="0"/>
    <n v="144967.87232000002"/>
    <n v="140395.6348884"/>
    <n v="144967.87232000002"/>
    <m/>
    <m/>
    <m/>
    <m/>
    <m/>
    <m/>
    <m/>
    <m/>
  </r>
  <r>
    <s v="CALI"/>
    <x v="2"/>
    <x v="2"/>
    <n v="76130"/>
    <n v="2761388"/>
    <n v="78755"/>
    <s v="INCIDENTE"/>
    <s v="VALLE DEL CAUCA"/>
    <s v="CANDELARIA"/>
    <s v="DISTRICOL METALMETALLICA"/>
    <s v="REDEBAN"/>
    <s v="FO-25-1549368"/>
    <d v="2025-09-18T14:01:00"/>
    <d v="2025-09-19T14:24:00"/>
    <s v="NO"/>
    <s v="HARDWARE"/>
    <s v="PINPAD"/>
    <s v="SE REINICIA"/>
    <m/>
    <m/>
    <s v="CERRADO"/>
    <s v="19/09/2025 SE REALIZA CAMBIO DE PIN PAD Y CABLE DE PANTALLA PIN PAD DEBIDO A REINICIOS CUANDO SE MOVÍA EL PIN PAD, SE REALIZAN PRUEBAS OK."/>
    <s v="VISITA_TÉCNICA"/>
    <s v="SXRZZ979"/>
    <s v="TIPO II"/>
    <s v="TERRESTRE"/>
    <s v="MONTERO MUESES GIAN CARLO"/>
    <n v="1"/>
    <n v="0"/>
    <n v="144967.87232000002"/>
    <n v="140395.6348884"/>
    <n v="144967.87232000002"/>
    <m/>
    <m/>
    <m/>
    <m/>
    <m/>
    <m/>
    <m/>
    <m/>
  </r>
  <r>
    <s v="SINCELEJO"/>
    <x v="5"/>
    <x v="6"/>
    <n v="70215"/>
    <n v="2761552"/>
    <n v="32471"/>
    <s v="INCIDENTE"/>
    <s v="SUCRE"/>
    <s v="COROZAL"/>
    <s v="ARRIO CENTRO COROZAL 1"/>
    <s v="REDEBAN"/>
    <s v="FO-25-1549324"/>
    <d v="2025-09-18T13:55:00"/>
    <d v="2025-09-19T17:05:00"/>
    <s v="NO"/>
    <s v="HARDWARE"/>
    <s v="IMPRESION"/>
    <s v="NO AVANZA PAPEL"/>
    <m/>
    <m/>
    <s v="CERRADO"/>
    <s v="19/09/2025 SE VISITA COMERCIO POR FALLA, YA QUE SE DEMORA PARA IMPRIMIR LA TIRILLA, SE HACE BORRADO DEL S.O Y SE CARGA NUEVAMENTE, SE CAMBIA CABLE MAGIC BOX Y FUENTE POR DETERIORO, SE DEJA CON LA VERSIÓN 9.90, SE HACE CIERRE, SE REALIZAN PRUEBAS OK."/>
    <s v="VISITA_TÉCNICA"/>
    <s v="11GZZ523"/>
    <s v="TIPO II"/>
    <s v="TERRESTRE"/>
    <s v="CACERES HERNANDEZ ANDRES"/>
    <n v="1"/>
    <n v="0"/>
    <n v="144967.87232000002"/>
    <n v="140395.6348884"/>
    <n v="144967.87232000002"/>
    <m/>
    <m/>
    <m/>
    <m/>
    <m/>
    <m/>
    <m/>
    <m/>
  </r>
  <r>
    <s v="MEDELLIN"/>
    <x v="3"/>
    <x v="3"/>
    <n v="5001"/>
    <n v="2761354"/>
    <n v="41531"/>
    <s v="INCIDENTE"/>
    <s v="ANTIOQUIA"/>
    <s v="MEDELLIN"/>
    <s v="BARRIO BELEN PARQUE MEDELLIN 2"/>
    <s v="REDEBAN"/>
    <s v="FO-25-1549327"/>
    <d v="2025-09-18T13:41:00"/>
    <d v="2025-09-19T13:28:00"/>
    <s v="NO"/>
    <s v="HARDWARE"/>
    <s v="IMPRESION"/>
    <s v="NO IMPRIME UNO O VARIOS CARACTERES"/>
    <m/>
    <m/>
    <s v="CERRADO"/>
    <s v="19/09/2025 SE REALIZA CAMBIO DE EQUIPO YA QUE PRESENTA LAS TIRILLAS BORROSAS  Y LAS TECLAS DEL DATÁFONO DEMASIADAS BORROSOSAS"/>
    <s v="VISITA_TÉCNICA"/>
    <s v="GZ0TZ864"/>
    <s v="TIPO I"/>
    <s v="TERRESTRE"/>
    <s v="HERNANDEZ CHAVARRIA JUAN CAMILO"/>
    <n v="1"/>
    <n v="0"/>
    <n v="65960.072302"/>
    <n v="75096.394270399993"/>
    <n v="65960.072302"/>
    <m/>
    <m/>
    <m/>
    <m/>
    <m/>
    <m/>
    <m/>
    <m/>
  </r>
  <r>
    <s v="PEREIRA"/>
    <x v="2"/>
    <x v="4"/>
    <n v="66594"/>
    <n v="2761424"/>
    <n v="13036"/>
    <s v="INCIDENTE"/>
    <s v="RISARALDA"/>
    <s v="QUINCHIA"/>
    <s v="QUINCHIA III RISARALDA"/>
    <s v="REDEBAN"/>
    <s v="FO-25-1549248"/>
    <d v="2025-09-18T13:24:00"/>
    <d v="2025-09-19T14:22:00"/>
    <s v="NO"/>
    <s v="HARDWARE"/>
    <s v="TECLADO"/>
    <s v="DAÑO POS"/>
    <m/>
    <m/>
    <s v="CERRADO"/>
    <s v="19/09/2025 SE CAMBIA EQUIPO POR YA QUE EL TECLADO ESTÁ MUY DURO, SE REALIZAN PRUEBAS OK."/>
    <s v="VISITA_TÉCNICA"/>
    <s v="A00EZ747"/>
    <s v="TIPO II"/>
    <s v="TERRESTRE"/>
    <s v="FRANCO CAÑAVERAL YAMID RAUL"/>
    <n v="1"/>
    <n v="0"/>
    <n v="144967.87232000002"/>
    <n v="140395.6348884"/>
    <n v="144967.87232000002"/>
    <m/>
    <m/>
    <m/>
    <m/>
    <m/>
    <m/>
    <m/>
    <m/>
  </r>
  <r>
    <s v="MONTERIA"/>
    <x v="5"/>
    <x v="6"/>
    <n v="23001"/>
    <n v="2761420"/>
    <n v="77931"/>
    <s v="INCIDENTE"/>
    <s v="CORDOBA"/>
    <s v="MONTERIA"/>
    <s v="BARRIO CANTACLARO MONTERIA 9"/>
    <s v="REDEBAN"/>
    <s v="FO-25-1549252"/>
    <d v="2025-09-18T13:22:00"/>
    <d v="2025-09-19T12:49:00"/>
    <s v="NO"/>
    <s v="HARDWARE"/>
    <s v="HUB"/>
    <s v="SE REINICIA"/>
    <m/>
    <m/>
    <s v="CERRADO"/>
    <s v="19/09/2025 SE VISITA SITIO, SE CAMBIA HUB Y FUENTE DE DATAFONO POR DAÑO (SE REINICIA). SE REALIZAN PRUEBAS EXITOSAS"/>
    <s v="VISITA_TÉCNICA"/>
    <s v="A1NZZ984"/>
    <s v="TIPO I"/>
    <s v="TERRESTRE"/>
    <s v="COGOLLO VERTEL EDER LUIS"/>
    <n v="1"/>
    <n v="0"/>
    <n v="65960.072302"/>
    <n v="75096.394270399993"/>
    <n v="65960.072302"/>
    <m/>
    <m/>
    <m/>
    <m/>
    <m/>
    <m/>
    <m/>
    <m/>
  </r>
  <r>
    <s v="MEDELLIN"/>
    <x v="3"/>
    <x v="3"/>
    <n v="5001"/>
    <n v="2761512"/>
    <n v="45585"/>
    <s v="INCIDENTE"/>
    <s v="ANTIOQUIA"/>
    <s v="MEDELLIN"/>
    <s v="BARRIO MANRIQUE ORIENTAL MEDEL"/>
    <s v="REDEBAN"/>
    <s v="FO-25-1549257"/>
    <d v="2025-09-18T13:20:00"/>
    <d v="2025-09-19T12:37:00"/>
    <s v="NO"/>
    <s v="HARDWARE"/>
    <s v="ALERT IRRUPTION"/>
    <s v="ALERT IRRUPTION"/>
    <m/>
    <m/>
    <s v="CERRADO"/>
    <s v="19/09/2025 SE HACE VISTA TÉCNICA SE CAMBIA DATÁFONO POR FALLAS EN ALERT INTERRUTION"/>
    <s v="VISITA_TÉCNICA"/>
    <s v="AD000796"/>
    <s v="TIPO I"/>
    <s v="TERRESTRE"/>
    <s v="DIAZ ZABALA FRANCIS DUBAN"/>
    <n v="1"/>
    <n v="0"/>
    <n v="65960.072302"/>
    <n v="75096.394270399993"/>
    <n v="65960.072302"/>
    <m/>
    <m/>
    <m/>
    <m/>
    <m/>
    <m/>
    <m/>
    <m/>
  </r>
  <r>
    <s v="CALI"/>
    <x v="2"/>
    <x v="2"/>
    <n v="76001"/>
    <n v="2761298"/>
    <n v="78706"/>
    <s v="INCIDENTE"/>
    <s v="VALLE DEL CAUCA"/>
    <s v="CALI"/>
    <s v="PTM CALI MULTIMARCAS LOS CHINO"/>
    <s v="REDEBAN"/>
    <s v="FO-25-1549260"/>
    <d v="2025-09-18T13:07:00"/>
    <d v="2025-09-18T16:14:00"/>
    <s v="NO"/>
    <s v="HARDWARE"/>
    <s v="LECTOR DE BARRAS"/>
    <s v="DAÑO POS"/>
    <m/>
    <m/>
    <s v="CERRADO"/>
    <s v="18/09/2025 SE REALIZA CAMBIO DE LECTORA EN CB BANCOLOMBIA MIXTO DEBIDO A QUE NO COMUNICA, SE REALIZAN PRUEBAS OK."/>
    <s v="VISITA_TÉCNICA"/>
    <s v="A1RZZ256"/>
    <s v="TIPO I"/>
    <s v="TERRESTRE"/>
    <s v="MONTERO MUESES GIAN CARLO"/>
    <n v="1"/>
    <n v="0"/>
    <n v="65960.072302"/>
    <n v="75096.394270399993"/>
    <n v="65960.072302"/>
    <m/>
    <m/>
    <m/>
    <m/>
    <m/>
    <m/>
    <m/>
    <m/>
  </r>
  <r>
    <s v="MEDELLIN"/>
    <x v="3"/>
    <x v="3"/>
    <n v="5679"/>
    <n v="2761258"/>
    <n v="37908"/>
    <s v="INCIDENTE"/>
    <s v="ANTIOQUIA"/>
    <s v="SANTA BARBARA"/>
    <s v="BARRIO GALERIA SANTA BARBARA"/>
    <s v="REDEBAN"/>
    <s v="FO-25-1549021"/>
    <d v="2025-09-18T12:41:00"/>
    <d v="2025-09-20T12:01:00"/>
    <s v="NO"/>
    <s v="HARDWARE"/>
    <s v="IMPRESION"/>
    <s v="TAPA IMPRESORA"/>
    <m/>
    <m/>
    <s v="CERRADO"/>
    <s v="20/09/2025 SE REALIZA BORRADO DE MEMORIA , SE REALIZA LIMPIEZA EN IMPRESORA SE HACEN PRUEBAS OK"/>
    <s v="VISITA_TÉCNICA"/>
    <s v="9A1ZZ791"/>
    <s v="TIPO II"/>
    <s v="TERRESTRE"/>
    <s v="MONTOYA VELEZ ANDRES FELIPE"/>
    <n v="1"/>
    <n v="0"/>
    <n v="144967.87232000002"/>
    <n v="140395.6348884"/>
    <n v="144967.87232000002"/>
    <m/>
    <m/>
    <m/>
    <m/>
    <m/>
    <m/>
    <m/>
    <m/>
  </r>
  <r>
    <s v="MEDELLIN"/>
    <x v="3"/>
    <x v="3"/>
    <n v="5001"/>
    <n v="2761250"/>
    <n v="39089"/>
    <s v="INCIDENTE"/>
    <s v="ANTIOQUIA"/>
    <s v="MEDELLIN"/>
    <s v="BARRIO MANRIQUE MEDELLIN 8"/>
    <s v="REDEBAN"/>
    <s v="FO-25-1549025"/>
    <d v="2025-09-18T12:36:00"/>
    <d v="2025-09-18T15:49:00"/>
    <s v="NO"/>
    <s v="HARDWARE"/>
    <s v="LECTOR DE BARRAS"/>
    <s v="DAÑO POS"/>
    <m/>
    <m/>
    <s v="CERRADO"/>
    <s v="18/09/2025 SE REALIZA UN CAMBIO DE LECTORA POR DAÑO"/>
    <s v="VISITA_TÉCNICA"/>
    <s v="AA07Z137"/>
    <s v="TIPO I"/>
    <s v="TERRESTRE"/>
    <s v="CARDONA MOLINA BROLIN STIVEN"/>
    <n v="1"/>
    <n v="0"/>
    <n v="65960.072302"/>
    <n v="75096.394270399993"/>
    <n v="65960.072302"/>
    <m/>
    <m/>
    <m/>
    <m/>
    <m/>
    <m/>
    <m/>
    <m/>
  </r>
  <r>
    <s v="SINCELEJO"/>
    <x v="5"/>
    <x v="6"/>
    <n v="70001"/>
    <n v="2761105"/>
    <n v="54273"/>
    <s v="INCIDENTE"/>
    <s v="SUCRE"/>
    <s v="SINCELEJO"/>
    <s v="BARRIO EL PROGRESO SINCELEJO 1"/>
    <s v="REDEBAN"/>
    <s v="FO-25-1548900"/>
    <d v="2025-09-18T12:17:00"/>
    <d v="2025-09-19T12:13:00"/>
    <s v="NO"/>
    <s v="HARDWARE"/>
    <s v="IMPRESION"/>
    <s v="NO AVANZA PAPEL"/>
    <m/>
    <m/>
    <s v="CERRADO"/>
    <s v="19/09/2025 SE VISITA COMERCIO POR FALLA, YA QUE NO LE ESTABA IMPRIMIENDO LA TIRILLA COMPLETA, SE HACE BORRADO DEL S.O Y SE CARGA NUEVAMENTE, SE DEJA CON LA VERSIÓN 10.3, SE HACE CIERRE PERO ESTABA LENTO, SE LE INDICA AL USUARIO PARA QUE REALICE EL CIERRE TODOS LOS DÍAS, SE REALIZAN PRUEBAS OK, COMERCIO MIXTO TERMINAL XPEZZ053 CU 19218049."/>
    <s v="VISITA_TÉCNICA"/>
    <s v="9C6ZZ525"/>
    <s v="TIPO I"/>
    <s v="TERRESTRE"/>
    <s v="CACERES HERNANDEZ ANDRES"/>
    <n v="1"/>
    <n v="0"/>
    <n v="65960.072302"/>
    <n v="75096.394270399993"/>
    <n v="65960.072302"/>
    <m/>
    <m/>
    <m/>
    <m/>
    <m/>
    <m/>
    <m/>
    <m/>
  </r>
  <r>
    <s v="CARTAGENA"/>
    <x v="5"/>
    <x v="6"/>
    <n v="13468"/>
    <n v="2760882"/>
    <n v="76963"/>
    <s v="INCIDENTE"/>
    <s v="BOLIVAR"/>
    <s v="MOMPOS"/>
    <s v="BARRIO ABAJO MOMPOS"/>
    <s v="REDEBAN"/>
    <s v="FO-25-1548832"/>
    <d v="2025-09-18T12:09:00"/>
    <d v="2025-09-19T12:19:00"/>
    <s v="NO"/>
    <s v="HARDWARE"/>
    <s v="LECTOR DE TARJETAS"/>
    <s v="MENSAJE RETIRE TARJETA"/>
    <m/>
    <m/>
    <s v="CERRADO"/>
    <s v="19/09/2025 BUENOS DÍAS SE VISITA CB Y SE EVIDENCIA LECTOR DE TARJETA DAÑADO, SE PROCEDE A HACER EL CAMBIO DE EQUIPO, SE HACEN PRUEBAS DE TRANSACCIONES Y TODO QUEDA OK"/>
    <s v="VISITA_TÉCNICA"/>
    <s v="A18ZZ400"/>
    <s v="TIPO IV"/>
    <s v="TERRESTRE"/>
    <s v="BENITEZ CARVAJAL ALVARO JAVIER"/>
    <n v="1"/>
    <n v="0"/>
    <n v="479588.87655000004"/>
    <n v="196536.5258152"/>
    <n v="479588.87655000004"/>
    <m/>
    <m/>
    <m/>
    <m/>
    <m/>
    <m/>
    <m/>
    <m/>
  </r>
  <r>
    <s v="YOPAL"/>
    <x v="4"/>
    <x v="5"/>
    <n v="85010"/>
    <n v="2760647"/>
    <n v="36797"/>
    <s v="INCIDENTE"/>
    <s v="CASANARE"/>
    <s v="AGUAZUL"/>
    <s v="DISTRICOL SUPER DROGAS CUSIANA"/>
    <s v="REDEBAN"/>
    <s v="FO-25-1548586"/>
    <d v="2025-09-18T11:25:00"/>
    <d v="2025-09-20T10:45:00"/>
    <s v="NO"/>
    <s v="HARDWARE"/>
    <s v="DETERIORO"/>
    <s v="DATAFONO"/>
    <m/>
    <m/>
    <s v="CERRADO"/>
    <s v="20/09/2025 SE REALIZA CAMBIO DE EQUIPO POR DETERIORO EN EL TECLADO SE ENTREGA OPERATIVO SIN NOVEDAD"/>
    <s v="VISITA_TÉCNICA"/>
    <s v="AB00G359"/>
    <s v="TIPO II"/>
    <s v="TERRESTRE"/>
    <s v="ROZO JIMENEZ EDGAR ARMANDO"/>
    <n v="1"/>
    <n v="0"/>
    <n v="144967.87232000002"/>
    <n v="140395.6348884"/>
    <n v="144967.87232000002"/>
    <m/>
    <m/>
    <m/>
    <m/>
    <m/>
    <m/>
    <m/>
    <m/>
  </r>
  <r>
    <s v="APARTADO"/>
    <x v="3"/>
    <x v="3"/>
    <n v="27077"/>
    <n v="2760426"/>
    <n v="80971"/>
    <s v="INCIDENTE"/>
    <s v="CHOCO"/>
    <s v="BAJO BAUDO"/>
    <s v="BARRIO PUEBLO NUEVO BAJO BAUDO 1"/>
    <s v="REDEBAN"/>
    <s v="FO-25-1548411"/>
    <d v="2025-09-18T11:06:00"/>
    <d v="2025-09-19T16:12:00"/>
    <s v="NO"/>
    <s v="SOFTWARE"/>
    <s v="SE REINICIA"/>
    <s v="AL REALIZAR CIERRE CARGA VERSION"/>
    <m/>
    <m/>
    <s v="CERRADO"/>
    <s v="19/09/2025 SE REALIZA VISITA, SE HABLA CON LA SEÑORA ANA Y COMENTA QUE NO SOLICITO VISITA TECNICA PERO DE IGUAL MANERA SE LE REALIZA MANTENIMINEITO PREVENTICO  EL COMERCIO SIGUE FUNCIONANDO CON NORMALIDAD, CB CONTINUA CON OPOERACION NORMAL"/>
    <s v="VISITA_TÉCNICA"/>
    <s v="FIZZZ295"/>
    <s v="TIPO IV ESPECIAL"/>
    <s v="AEREO"/>
    <s v="ROBLEDO DIAZ ANDRES FELIPE"/>
    <n v="1"/>
    <n v="0"/>
    <n v="988462.96268840006"/>
    <n v="196536.5258152"/>
    <n v="988462.96268840006"/>
    <m/>
    <m/>
    <m/>
    <m/>
    <m/>
    <m/>
    <m/>
    <m/>
  </r>
  <r>
    <s v="CALI"/>
    <x v="2"/>
    <x v="2"/>
    <n v="19573"/>
    <n v="2760267"/>
    <n v="57687"/>
    <s v="INCIDENTE"/>
    <s v="CAUCA"/>
    <s v="PUERTO TEJADA"/>
    <s v="BARRIO CENTRO PUERTO TEJADA 6"/>
    <s v="REDEBAN"/>
    <s v="FO-25-1548416"/>
    <d v="2025-09-18T11:04:00"/>
    <d v="2025-09-19T12:07:00"/>
    <s v="NO"/>
    <s v="HARDWARE"/>
    <s v="CABLEADO"/>
    <s v="CABLE MAGICBOX AVERIADO"/>
    <m/>
    <m/>
    <s v="CERRADO"/>
    <s v="19/09/2025 SE REALIZA CAMBIO DE CABLE MAGIC BOX 3500 AVERIADO, CN BANCOLOMBIA PURO, PRUEBAS OK"/>
    <s v="VISITA_TÉCNICA"/>
    <s v="9A0CZ830"/>
    <s v="TIPO II"/>
    <s v="TERRESTRE"/>
    <s v="PAREDES CASTILLO DIEGO"/>
    <n v="1"/>
    <n v="0"/>
    <n v="144967.87232000002"/>
    <n v="140395.6348884"/>
    <n v="144967.87232000002"/>
    <m/>
    <m/>
    <m/>
    <m/>
    <m/>
    <m/>
    <m/>
    <m/>
  </r>
  <r>
    <s v="SANTA MARTA"/>
    <x v="5"/>
    <x v="6"/>
    <n v="47001"/>
    <n v="2759973"/>
    <n v="19765"/>
    <s v="INCIDENTE"/>
    <s v="MAGDALENA"/>
    <s v="SANTA MARTA"/>
    <s v="MULTIPAGAS EL RODADERO"/>
    <s v="REDEBAN"/>
    <s v="FO-25-1548424"/>
    <d v="2025-09-18T10:52:00"/>
    <d v="2025-09-18T17:07:00"/>
    <s v="NO"/>
    <s v="HARDWARE"/>
    <s v="PINPAD"/>
    <s v="SE REINICIA"/>
    <m/>
    <m/>
    <s v="CERRADO"/>
    <s v="18/09/2025 SE REALIZA LA VISITA, SE ENCUENTRA EL DATAFOBO Y EL PIN PAD CON PROBLEMAS DE REINICIO CONSTANTES, SE PROCEDE CAMBIARLOS POR COMBO 2600, SE REALIZAN PRUEBAS Y TODO OK"/>
    <s v="VISITA_TÉCNICA"/>
    <s v="AAAAH681"/>
    <s v="TIPO I"/>
    <s v="TERRESTRE"/>
    <s v="THOMAS  CAMPO SIGIFREDO SEGUNDO"/>
    <n v="1"/>
    <n v="0"/>
    <n v="65960.072302"/>
    <n v="75096.394270399993"/>
    <n v="65960.072302"/>
    <m/>
    <m/>
    <m/>
    <m/>
    <m/>
    <m/>
    <m/>
    <m/>
  </r>
  <r>
    <s v="PEREIRA"/>
    <x v="2"/>
    <x v="4"/>
    <n v="63001"/>
    <n v="2760184"/>
    <n v="24615"/>
    <s v="INCIDENTE"/>
    <s v="QUINDIO"/>
    <s v="ARMENIA"/>
    <s v="MULTIPAGAS ALCALDIA ARMENIA"/>
    <s v="REDEBAN"/>
    <s v="FO-25-1548431"/>
    <d v="2025-09-18T10:49:00"/>
    <d v="2025-09-19T10:08:00"/>
    <s v="NO"/>
    <s v="SOFTWARE"/>
    <s v="LECTOR DE BARRAS"/>
    <s v="LECTOR DESCONFIGURADO"/>
    <m/>
    <m/>
    <s v="CERRADO"/>
    <s v="19/09/2025 SE VISITA COMERCIO SE REALIZÓ CAMBIO DE LECTOR POR DAÑO MORAL CONFIGURA SE REALIZÓ CAMBIO."/>
    <s v="VISITA_TÉCNICA"/>
    <s v="ABCOZ203"/>
    <s v="TIPO II"/>
    <s v="TERRESTRE"/>
    <s v="SANCHEZ SOLORZANO JUAN SEBASTIAN"/>
    <n v="1"/>
    <n v="0"/>
    <n v="144967.87232000002"/>
    <n v="140395.6348884"/>
    <n v="144967.87232000002"/>
    <m/>
    <m/>
    <m/>
    <m/>
    <m/>
    <m/>
    <m/>
    <m/>
  </r>
  <r>
    <s v="MEDELLIN"/>
    <x v="3"/>
    <x v="3"/>
    <n v="5400"/>
    <n v="2759965"/>
    <n v="21972"/>
    <s v="INCIDENTE"/>
    <s v="ANTIOQUIA"/>
    <s v="LA UNION"/>
    <s v="COMCARD LA UNION INTERCELL 2"/>
    <s v="REDEBAN"/>
    <s v="FO-25-1548436"/>
    <d v="2025-09-18T10:48:00"/>
    <d v="2025-09-19T14:05:00"/>
    <s v="NO"/>
    <s v="HARDWARE"/>
    <s v="ALERT IRRUPTION"/>
    <s v="ALERT IRRUPTION"/>
    <m/>
    <m/>
    <s v="CERRADO"/>
    <s v="19/09/2025 SE CAMBIA DATÁFONO QUE NO PRENDE, AL MOMENTO DE HACER PRUEBAS CORRESPONSAL SE ENCONTRÓ BLOQUEADO POR EL BANCO"/>
    <s v="VISITA_TÉCNICA"/>
    <s v="AAYZZ811"/>
    <s v="TIPO II"/>
    <s v="TERRESTRE"/>
    <s v="CASTAÑEDA PALACIO CARLOS FELIPE"/>
    <n v="1"/>
    <n v="0"/>
    <n v="144967.87232000002"/>
    <n v="140395.6348884"/>
    <n v="144967.87232000002"/>
    <m/>
    <m/>
    <m/>
    <m/>
    <m/>
    <m/>
    <m/>
    <m/>
  </r>
  <r>
    <s v="MEDELLIN"/>
    <x v="3"/>
    <x v="3"/>
    <n v="5467"/>
    <n v="2760078"/>
    <n v="10317"/>
    <s v="INCIDENTE"/>
    <s v="ANTIOQUIA"/>
    <s v="MONTEBELLO"/>
    <s v="MONTEBELLO - ANTIOQUIA"/>
    <s v="REDEBAN"/>
    <s v="FO-25-1548182"/>
    <d v="2025-09-18T10:47:00"/>
    <d v="2025-09-19T12:55:00"/>
    <s v="NO"/>
    <s v="HARDWARE"/>
    <s v="LECTOR DE BARRAS"/>
    <s v="CABLE LECTORA AVERIADO"/>
    <m/>
    <m/>
    <s v="CERRADO"/>
    <s v="19/09/2025 SE REALIZA EL CAMBIO DE LECTOR DE BARRAS YA QUE NO TOMA CONFIGURACIÓN"/>
    <s v="VISITA_TÉCNICA"/>
    <s v="IZ7ZZ589"/>
    <s v="TIPO II"/>
    <s v="TERRESTRE"/>
    <s v="MONTOYA VELEZ ANDRES FELIPE"/>
    <n v="1"/>
    <n v="0"/>
    <n v="144967.87232000002"/>
    <n v="140395.6348884"/>
    <n v="144967.87232000002"/>
    <m/>
    <m/>
    <m/>
    <m/>
    <m/>
    <m/>
    <m/>
    <m/>
  </r>
  <r>
    <s v="PEREIRA"/>
    <x v="2"/>
    <x v="4"/>
    <n v="66001"/>
    <n v="2759946"/>
    <n v="71837"/>
    <s v="INCIDENTE"/>
    <s v="RISARALDA"/>
    <s v="PEREIRA"/>
    <s v="RISARALDA PERREIRA"/>
    <s v="REDEBAN"/>
    <s v="FO-25-1548189"/>
    <d v="2025-09-18T10:42:00"/>
    <d v="2025-09-18T15:16:00"/>
    <s v="NO"/>
    <s v="HARDWARE"/>
    <s v="IMPRESION"/>
    <s v="NO IMPRIME UNO O VARIOS CARACTERES"/>
    <m/>
    <m/>
    <s v="CERRADO"/>
    <s v="18/09/2025 SE CAMBIA EQUIPO POR DAÑO EN LA IMPRESIÓN, SE REALIZAN PRUEBAS OK."/>
    <s v="VISITA_TÉCNICA"/>
    <s v="A30TZ895"/>
    <s v="TIPO I"/>
    <s v="TERRESTRE"/>
    <s v="FRANCO CAÑAVERAL YAMID RAUL"/>
    <n v="1"/>
    <n v="0"/>
    <n v="65960.072302"/>
    <n v="75096.394270399993"/>
    <n v="65960.072302"/>
    <m/>
    <m/>
    <m/>
    <m/>
    <m/>
    <m/>
    <m/>
    <m/>
  </r>
  <r>
    <s v="PASTO"/>
    <x v="2"/>
    <x v="2"/>
    <n v="52320"/>
    <n v="2759703"/>
    <n v="10240"/>
    <s v="INCIDENTE"/>
    <s v="NARIÑO"/>
    <s v="GUAITARILLA"/>
    <s v="GUA TA ILLA  A INO"/>
    <s v="REDEBAN"/>
    <s v="FO-25-1547883"/>
    <d v="2025-09-18T10:00:00"/>
    <d v="2025-09-20T09:23:00"/>
    <s v="NO"/>
    <s v="SOFTWARE"/>
    <s v="SE REINICIA"/>
    <s v="AL REALIZAR CIERRE CARGA VERSION"/>
    <m/>
    <m/>
    <s v="CERRADO"/>
    <s v="20/09/2025 SE REALIZA VALIDACION CON EL CLIENTE, QUIEN INDICA QUE EL DATAFONO EN ALGUNA OCACION SE LE HA REINCIADO DE LA NADA, SE VALIDA OPERATIVIDAD DEL EQUIPO, SE LE PIDE CAMBIAR DE TOMA CORRIENTE DE ENERGIA, SE DEJA EN MONITOREO, SE HABLA NUEVAMENTE CON EL CLIENTE QUIEN CONFIRMA QUE HASTA AHORA EL DATAFONO A ESTADO TRABAJANDO BIEN,  HA FUNCIONADO NORMAL."/>
    <s v="SOPORTE_TELEFÓNICO"/>
    <s v="0"/>
    <s v="TIPO II"/>
    <s v="TERRESTRE"/>
    <s v="HENAO CARDONA DIEGO FERNANDO"/>
    <n v="0"/>
    <n v="0"/>
    <n v="41241.0800752"/>
    <n v="0"/>
    <n v="41241.0800752"/>
    <m/>
    <m/>
    <m/>
    <m/>
    <m/>
    <m/>
    <m/>
    <m/>
  </r>
  <r>
    <s v="PASTO"/>
    <x v="2"/>
    <x v="2"/>
    <n v="86865"/>
    <n v="2759524"/>
    <n v="81031"/>
    <s v="INCIDENTE"/>
    <s v="PUTUMAYO"/>
    <s v="VALLE DEL GUAMUEZ"/>
    <s v="DISTRICOL ESTILOS"/>
    <s v="REDEBAN"/>
    <s v="FO-25-1547733"/>
    <d v="2025-09-18T09:46:00"/>
    <d v="2025-09-18T16:45:00"/>
    <s v="NO"/>
    <s v="SOFTWARE"/>
    <s v="LECTOR DE BARRAS"/>
    <s v="LECTOR DESCONFIGURADO"/>
    <m/>
    <m/>
    <s v="CERRADO"/>
    <s v="18/09/2025 SE REALIZA CONFIGURACIÓN DE LECTOR DE BARRAS SE AJUSTA PUERTO USB DE DATAFONO SE REALIZA PRUEBAS DE FUNCIONAMIENTO Y LECTOR EXITOSAS CB QUEDA OPERATIVO"/>
    <s v="VISITA_TÉCNICA"/>
    <s v="FJZZZ939"/>
    <s v="TIPO IV"/>
    <s v="TERRESTRE"/>
    <s v="BRAVO MADROÑERO OSCAR ESTEBAN"/>
    <n v="1"/>
    <n v="0"/>
    <n v="479588.87655000004"/>
    <n v="196536.5258152"/>
    <n v="479588.87655000004"/>
    <m/>
    <m/>
    <m/>
    <m/>
    <m/>
    <m/>
    <m/>
    <m/>
  </r>
  <r>
    <s v="BOGOTA"/>
    <x v="0"/>
    <x v="0"/>
    <n v="11001"/>
    <n v="2759344"/>
    <n v="20851"/>
    <s v="INCIDENTE"/>
    <s v="CUNDINAMARCA"/>
    <s v="BOGOTA"/>
    <s v="BARRIO TOBERIN VIII BOGOTA"/>
    <s v="REDEBAN"/>
    <s v="FO-25-1547607"/>
    <d v="2025-09-18T09:37:00"/>
    <d v="2025-09-18T14:54:00"/>
    <s v="NO"/>
    <s v="HARDWARE"/>
    <s v="IMPRESION"/>
    <s v="NO IMPRIME UNO O VARIOS CARACTERES"/>
    <m/>
    <m/>
    <s v="CERRADO"/>
    <s v="18/09/2025 SE VISITA COMERCIO CB BANCOLOMBIA, SE CAMBIA DATAFONO POR QUÉ IMPRIME BORROSO ALGUNOS CARACTERES, SE DEJA EL NUEVO CON LOS USUARIOS DEL CLIENTE, SE REALIZAN PRUEBAS OK, NO UPS."/>
    <s v="VISITA_TÉCNICA"/>
    <s v="6A0NZ515"/>
    <s v="TIPO I"/>
    <s v="TERRESTRE"/>
    <s v="VEGA MANRIQUE JONATAN MAURICIO"/>
    <n v="1"/>
    <n v="0"/>
    <n v="65960.072302"/>
    <n v="75096.394270399993"/>
    <n v="65960.072302"/>
    <m/>
    <m/>
    <m/>
    <m/>
    <m/>
    <m/>
    <m/>
    <m/>
  </r>
  <r>
    <s v="BUCARAMANGA"/>
    <x v="1"/>
    <x v="1"/>
    <n v="20770"/>
    <n v="2759319"/>
    <n v="67245"/>
    <s v="INCIDENTE"/>
    <s v="CESAR"/>
    <s v="SAN MARTIN"/>
    <s v="DISTRICOL RESTAURANTE MINAS"/>
    <s v="REDEBAN"/>
    <s v="FO-25-1547739"/>
    <d v="2025-09-18T09:31:00"/>
    <d v="2025-09-19T12:02:00"/>
    <s v="NO"/>
    <s v="HARDWARE"/>
    <s v="LECTOR DE BARRAS"/>
    <s v="FORMATO INVALIDO LECTOR DAÑADO"/>
    <m/>
    <m/>
    <s v="CERRADO"/>
    <s v="19/09/2025 SE REALIZA CAMBIO DE LECTOR DE BARRAS, POR FORMATO INVÁLIDO SE HACEN PRUEBAS DEJANDO TODO OKAY"/>
    <s v="VISITA_TÉCNICA"/>
    <s v="AAJ05699"/>
    <s v="TIPO III"/>
    <s v="TERRESTRE"/>
    <s v="GONZALEZ ESTUPIÑAN YEISON WALTER ANTONIO"/>
    <n v="1"/>
    <n v="0"/>
    <n v="275728.78077800001"/>
    <n v="196536.5258152"/>
    <n v="275728.78077800001"/>
    <m/>
    <m/>
    <m/>
    <m/>
    <m/>
    <m/>
    <m/>
    <m/>
  </r>
  <r>
    <s v="PEREIRA"/>
    <x v="2"/>
    <x v="4"/>
    <n v="63001"/>
    <n v="2759311"/>
    <n v="44873"/>
    <s v="INCIDENTE"/>
    <s v="QUINDIO"/>
    <s v="ARMENIA"/>
    <s v="PAGAFACIL ARMENIA LA CASTELLAN"/>
    <s v="REDEBAN"/>
    <s v="FO-25-1547612"/>
    <d v="2025-09-18T09:29:00"/>
    <d v="2025-09-18T14:48:00"/>
    <s v="NO"/>
    <s v="HARDWARE"/>
    <s v="IMPRESION"/>
    <s v="NO IMPRIME UNO O VARIOS CARACTERES"/>
    <m/>
    <m/>
    <s v="CERRADO"/>
    <s v="18/09/2025 SE VISITA COMERCIO SE REALIZÓ CAMBIO DE DATAFONO POR DAÑO EN IMPRESORA SE REALIZÓ PRUEBAS OK."/>
    <s v="VISITA_TÉCNICA"/>
    <s v="9B0FZ005"/>
    <s v="TIPO II"/>
    <s v="TERRESTRE"/>
    <s v="SANCHEZ SOLORZANO JUAN SEBASTIAN"/>
    <n v="1"/>
    <n v="0"/>
    <n v="144967.87232000002"/>
    <n v="140395.6348884"/>
    <n v="144967.87232000002"/>
    <m/>
    <m/>
    <m/>
    <m/>
    <m/>
    <m/>
    <m/>
    <m/>
  </r>
  <r>
    <s v="MEDELLIN"/>
    <x v="3"/>
    <x v="3"/>
    <n v="5088"/>
    <n v="2759158"/>
    <n v="80073"/>
    <s v="INCIDENTE"/>
    <s v="ANTIOQUIA"/>
    <s v="BELLO"/>
    <s v="BARRIO LA GABRIELA CALLE VIEJA"/>
    <s v="REDEBAN"/>
    <s v="FO-25-1547310"/>
    <d v="2025-09-18T09:18:00"/>
    <d v="2025-09-18T14:58:00"/>
    <s v="NO"/>
    <s v="HARDWARE"/>
    <s v="IMPRESION"/>
    <s v="DAÑO POS"/>
    <m/>
    <m/>
    <s v="CERRADO"/>
    <s v="18/09/2025 SE REALIZA CAMBIO DE DATÁFONO YA QUE DEJA LAS IMPRESIONES MOCHAS EN LA MAYORÍA DE TRANSACCIONES, Y ADICIONAL SE QUEDABA TILDADO CON EL ERROR KEY JAMMED."/>
    <s v="VISITA_TÉCNICA"/>
    <s v="SAXZZ552"/>
    <s v="TIPO I"/>
    <s v="TERRESTRE"/>
    <s v="RAMIREZ TABARES JUAN DIEGO"/>
    <n v="1"/>
    <n v="0"/>
    <n v="65960.072302"/>
    <n v="75096.394270399993"/>
    <n v="65960.072302"/>
    <m/>
    <m/>
    <m/>
    <m/>
    <m/>
    <m/>
    <m/>
    <m/>
  </r>
  <r>
    <s v="CALI"/>
    <x v="2"/>
    <x v="2"/>
    <n v="76113"/>
    <n v="2759109"/>
    <n v="52659"/>
    <s v="INCIDENTE"/>
    <s v="VALLE DEL CAUCA"/>
    <s v="BUGALAGRANDE"/>
    <s v="MULTIPAGAS BUGALAGRANDE II"/>
    <s v="REDEBAN"/>
    <s v="FO-25-1547320"/>
    <d v="2025-09-18T09:09:00"/>
    <d v="2025-09-18T16:22:00"/>
    <s v="NO"/>
    <s v="HARDWARE"/>
    <s v="TECLADO"/>
    <s v="DAÑO POS"/>
    <m/>
    <m/>
    <s v="CERRADO"/>
    <s v="18/09/2025 EN LA VISITA TÉCNICA SE REALIZÓ EL CAMBIO DE DATÁFONO YA QUE SE ENCONTRÓ CON MANCHA EN EL DISPLAY Y TECLADO BORROSO,SE INSTALO EL SISTEMA OPERATIVO Y VERSIÓN 9.90,SE REALIZÓ LA CONFIGURACIÓN E INICIALIZACIÓN OK, SE CREARON LOS USUARIOS Y SE REALIZARON LAS PRUEBAS DEJANDO EL SERVICIO OPERANDO SIN FALLAS Y SIN NOVEDAD."/>
    <s v="VISITA_TÉCNICA"/>
    <s v="XP0HZ142"/>
    <s v="TIPO II"/>
    <s v="TERRESTRE"/>
    <s v="SANCHEZ URREGO ROBINSON DAVID"/>
    <n v="1"/>
    <n v="0"/>
    <n v="144967.87232000002"/>
    <n v="140395.6348884"/>
    <n v="144967.87232000002"/>
    <m/>
    <m/>
    <m/>
    <m/>
    <m/>
    <m/>
    <m/>
    <m/>
  </r>
  <r>
    <s v="PASTO"/>
    <x v="2"/>
    <x v="2"/>
    <n v="52835"/>
    <n v="2758944"/>
    <n v="62845"/>
    <s v="INCIDENTE"/>
    <s v="NARIÑO"/>
    <s v="SAN ANDRES DE TUMACO"/>
    <s v="BARRIO CENTRO SAN ANDRES DE TU"/>
    <s v="REDEBAN"/>
    <s v="FO-25-1547331"/>
    <d v="2025-09-18T09:05:00"/>
    <d v="2025-09-24T13:13:00"/>
    <s v="NO"/>
    <s v="HARDWARE"/>
    <s v="IMPRESION"/>
    <s v="TAPA IMPRESORA"/>
    <m/>
    <m/>
    <s v="CERRADO"/>
    <s v="24/09/2025 SE REALIZA LLAMADA Y SE LOGRA CONTACTO CON EL CLIENTE SE VALIDA DAÑO Y SE ENCUENTRA QUE LA TAPA DEL DATAFONO SE SAFO, SE LE INDICA AL CLIENTE COMO PONERLA EN LA POSICION DE NUEVO PARA QUE PUEDA PONER EL ROLLO ADECUADAMENTE, EL CLIENTE REALIZA LA INDICACION Y NOS MANIFIESTA QUE YA PUEDE IMPRIMIR LOS VOUCHER , SE LE INDICA QUE CUANDO VAYA A CAMBIAR EL PAPEL TRATE DE ABRIRLA CON SUAVIDAD PARA QUE NO SE LE VUELVA A SAFAR"/>
    <s v="SOPORTE_TELEFÓNICO"/>
    <s v="0"/>
    <s v="TIPO IV"/>
    <s v="TERRESTRE"/>
    <s v="HENAO CARDONA DIEGO FERNANDO"/>
    <n v="0"/>
    <n v="0"/>
    <n v="41241.0800752"/>
    <n v="0"/>
    <n v="41241.0800752"/>
    <m/>
    <m/>
    <m/>
    <m/>
    <m/>
    <m/>
    <m/>
    <m/>
  </r>
  <r>
    <s v="PEREIRA"/>
    <x v="2"/>
    <x v="4"/>
    <n v="63401"/>
    <n v="2758934"/>
    <n v="24137"/>
    <s v="INCIDENTE"/>
    <s v="QUINDIO"/>
    <s v="LA TEBAIDA"/>
    <s v="BARRIO CENTRO III LA TEBAIDA"/>
    <s v="REDEBAN"/>
    <s v="FO-25-1546923"/>
    <d v="2025-09-18T08:54:00"/>
    <d v="2025-09-19T11:53:00"/>
    <s v="NO"/>
    <s v="SOFTWARE"/>
    <s v="COMUNICACION"/>
    <s v="VERIFIQUE PARAMETROS"/>
    <m/>
    <m/>
    <s v="CERRADO"/>
    <s v="19/09/2025 SE VISITA COMERCIO SE REALIZÓ RECONFIGURACIÓN DE PARÁMETROS SE GARANTIZA SERVICIOS OK."/>
    <s v="VISITA_TÉCNICA"/>
    <s v="AA002208"/>
    <s v="TIPO II"/>
    <s v="TERRESTRE"/>
    <s v="SANCHEZ SOLORZANO JUAN SEBASTIAN"/>
    <n v="1"/>
    <n v="0"/>
    <n v="144967.87232000002"/>
    <n v="140395.6348884"/>
    <n v="144967.87232000002"/>
    <m/>
    <m/>
    <m/>
    <m/>
    <m/>
    <m/>
    <m/>
    <m/>
  </r>
  <r>
    <s v="CUCUTA"/>
    <x v="1"/>
    <x v="1"/>
    <n v="54001"/>
    <n v="2758806"/>
    <n v="17880"/>
    <s v="INCIDENTE"/>
    <s v="NORTE DE SANTANDER"/>
    <s v="CUCUTA"/>
    <s v="PAGAFACIL CUCUTA"/>
    <s v="REDEBAN"/>
    <s v="FO-25-1546933"/>
    <d v="2025-09-18T08:43:00"/>
    <d v="2025-09-18T18:11:00"/>
    <s v="NO"/>
    <s v="HARDWARE"/>
    <s v="PINPAD"/>
    <s v="SE REINICIA"/>
    <m/>
    <m/>
    <s v="CERRADO"/>
    <s v="18/09/2025 SE REALIZA VISITA, SE ENCUENTRA HUB Y PINPAD EN DAÑO, SE REALIZA CAMBIO, SE REALIZAN PRUEBAS Y CIERRES OK"/>
    <s v="VISITA_TÉCNICA"/>
    <s v="JRZZZ881"/>
    <s v="TIPO I"/>
    <s v="TERRESTRE"/>
    <s v="PACHECO BUITRAGO JAVIER ALONSO"/>
    <n v="1"/>
    <n v="0"/>
    <n v="65960.072302"/>
    <n v="75096.394270399993"/>
    <n v="65960.072302"/>
    <m/>
    <m/>
    <m/>
    <m/>
    <m/>
    <m/>
    <m/>
    <m/>
  </r>
  <r>
    <s v="APARTADO"/>
    <x v="3"/>
    <x v="3"/>
    <n v="5045"/>
    <n v="2758553"/>
    <n v="71455"/>
    <s v="INCIDENTE"/>
    <s v="ANTIOQUIA"/>
    <s v="APARTADO"/>
    <s v="PAGAFACIL AV LOPEZ"/>
    <s v="REDEBAN"/>
    <s v="FO-25-1546561"/>
    <d v="2025-09-18T08:32:00"/>
    <d v="2025-09-18T16:38:00"/>
    <s v="NO"/>
    <s v="HARDWARE"/>
    <s v="COMUNICACION"/>
    <s v="MENSAJE CABLE DE RED DESCONECTADO"/>
    <m/>
    <m/>
    <s v="CERRADO"/>
    <s v="18/09/2025 DATÁFONO ARROJA ERROR CABLE ETHERNET, SE PROCEDE A VALIDAR CONEXIONES Y SE CONFIRMA CONFIGURACIÓN SE REINICIA Y SE HACEN PRUEBAS DE RETIRO, CONSULTA DE SALDO Y CONSIGNACIÓN DEJANDO TODO FUNCIONANDO CORRECTAMENTE"/>
    <s v="VISITA_TÉCNICA"/>
    <s v="TV00E582"/>
    <s v="TIPO I"/>
    <s v="TERRESTRE"/>
    <s v="MONTOYA VELEZ ANDRES FELIPE"/>
    <n v="1"/>
    <n v="0"/>
    <n v="65960.072302"/>
    <n v="75096.394270399993"/>
    <n v="65960.072302"/>
    <m/>
    <m/>
    <m/>
    <m/>
    <m/>
    <m/>
    <m/>
    <m/>
  </r>
  <r>
    <s v="MEDELLIN"/>
    <x v="3"/>
    <x v="3"/>
    <n v="5079"/>
    <n v="2758648"/>
    <n v="25167"/>
    <s v="INCIDENTE"/>
    <s v="ANTIOQUIA"/>
    <s v="BARBOSA"/>
    <s v="COMCARD BARBOSA ANFOMOTOS"/>
    <s v="REDEBAN"/>
    <s v="FO-25-1546575"/>
    <d v="2025-09-18T08:31:00"/>
    <d v="2025-09-19T16:09:00"/>
    <s v="NO"/>
    <s v="HARDWARE"/>
    <s v="ALERT IRRUPTION"/>
    <s v="ALERT IRRUPTION"/>
    <m/>
    <m/>
    <s v="CERRADO"/>
    <s v="19/09/2025 SE REALIZA VISITA TÉCNICA EN ATENCIÓN AL INCIDENTE REPORTADO CON EL DATÁFONO DEL CORRESPONSAL BANCOLOMBIA. EL USUARIO CONFIRMA LA IDENTIDAD DEL TÉCNICO ASIGNADO Y PROCEDE A INFORMAR QUE EL DISPOSITIVO PRESENTA UNA PANTALLA AZUL CON EL MENSAJE DE “ALERT IRRUPTION”._x000a__x000a_SE VALIDA EL EQUIPO EN SITIO Y SE CONFIRMA LA FALLA REPORTADA. DEBIDO A LA NATURALEZA DEL ERROR, SE PROCEDE CON EL REEMPLAZO DEL DATÁFONO POR DAÑO TIPO “ALERT IRRUPTION”. EL NUEVO DISPOSITIVO QUEDA INSTALADO Y OPERATIVO, REALIZANDO TRANSACCIONES EXITOSAS EN PRUEBAS POSTERIORES."/>
    <s v="VISITA_TÉCNICA"/>
    <s v="A000L600"/>
    <s v="TIPO II"/>
    <s v="TERRESTRE"/>
    <s v="MARTINEZ TOVAR OSCAR DAVID"/>
    <n v="1"/>
    <n v="0"/>
    <n v="144967.87232000002"/>
    <n v="140395.6348884"/>
    <n v="144967.87232000002"/>
    <m/>
    <m/>
    <m/>
    <m/>
    <m/>
    <m/>
    <m/>
    <m/>
  </r>
  <r>
    <s v="MEDELLIN"/>
    <x v="3"/>
    <x v="3"/>
    <n v="5042"/>
    <n v="2757851"/>
    <n v="67494"/>
    <s v="INCIDENTE"/>
    <s v="ANTIOQUIA"/>
    <s v="SANTA FE DE ANTIOQUIA"/>
    <s v="BARRIO PASO REAL LA ESMERALDA"/>
    <s v="REDEBAN"/>
    <s v="FO-25-1546086"/>
    <d v="2025-09-18T08:00:00"/>
    <d v="2025-09-19T16:04:00"/>
    <s v="NO"/>
    <s v="HARDWARE"/>
    <s v="LECTOR DE TARJETAS"/>
    <s v="MENSAJE RETIRE TARJETA"/>
    <m/>
    <m/>
    <s v="CERRADO"/>
    <s v="19/09/2025 SE REALIZA CAMBIO DE EQUIPO DEBIDO A DAÑO EN PUERTO TARJETA, SE INTENTA PRIMERO LIMPIEZA POR OBSTRUCCIÓN PERO FALLA PERSISTE, SE PROCEDE A CAMBIO PRUEBAS OK"/>
    <s v="VISITA_TÉCNICA"/>
    <s v="6A0ZZ388"/>
    <s v="TIPO II"/>
    <s v="TERRESTRE"/>
    <s v="QUINTERO SANCHEZ JUAN SEBASTIAN"/>
    <n v="1"/>
    <n v="0"/>
    <n v="144967.87232000002"/>
    <n v="140395.6348884"/>
    <n v="144967.87232000002"/>
    <m/>
    <m/>
    <m/>
    <m/>
    <m/>
    <m/>
    <m/>
    <m/>
  </r>
  <r>
    <s v="NEIVA"/>
    <x v="4"/>
    <x v="5"/>
    <n v="41676"/>
    <n v="2757729"/>
    <n v="57056"/>
    <s v="INCIDENTE"/>
    <s v="HUILA"/>
    <s v="SANTA MARIA"/>
    <s v="BARRIO CENTRO SANTA MARIA 5"/>
    <s v="REDEBAN"/>
    <s v="FO-25-1546098"/>
    <d v="2025-09-18T08:00:00"/>
    <d v="2025-09-19T12:52:00"/>
    <s v="NO"/>
    <s v="SOFTWARE"/>
    <s v="CIERRE"/>
    <s v="CIERRE NO HABILITADO"/>
    <m/>
    <m/>
    <s v="CERRADO"/>
    <s v="19/09/2025 SE REALIZA RESERT Y ACTUALIZACIÓN DE VERSIÓN"/>
    <s v="VISITA_TÉCNICA"/>
    <s v="XPRZZ722"/>
    <s v="TIPO III"/>
    <s v="TERRESTRE"/>
    <s v="DIAZ VARGAS JONATHAN MIGUEL"/>
    <n v="1"/>
    <n v="0"/>
    <n v="275728.78077800001"/>
    <n v="196536.5258152"/>
    <n v="275728.78077800001"/>
    <m/>
    <m/>
    <m/>
    <m/>
    <m/>
    <m/>
    <m/>
    <m/>
  </r>
  <r>
    <s v="BOGOTA"/>
    <x v="0"/>
    <x v="0"/>
    <n v="25754"/>
    <n v="2757664"/>
    <n v="28152"/>
    <s v="INCIDENTE"/>
    <s v="CUNDINAMARCA"/>
    <s v="SOACHA"/>
    <s v="BARRIO LEON XIII SECTOR 3 SOAC"/>
    <s v="REDEBAN"/>
    <s v="FO-25-1546103"/>
    <d v="2025-09-18T08:00:00"/>
    <d v="2025-09-18T15:06:00"/>
    <s v="NO"/>
    <s v="HARDWARE"/>
    <s v="TECLADO"/>
    <s v="DAÑO POS"/>
    <m/>
    <m/>
    <s v="CERRADO"/>
    <s v="18/09/2025 SE REALIZA CAMBIO DE EQUIPO POR FALLAS EN TECLADO BORROSO PRUEBA CON NUEVO DATÁFONO OK"/>
    <s v="VISITA_TÉCNICA"/>
    <s v="9KZZZ778"/>
    <s v="TIPO I"/>
    <s v="TERRESTRE"/>
    <s v="ORTIZ MARTINEZ STIVEN"/>
    <n v="1"/>
    <n v="0"/>
    <n v="65960.072302"/>
    <n v="75096.394270399993"/>
    <n v="65960.072302"/>
    <m/>
    <m/>
    <m/>
    <m/>
    <m/>
    <m/>
    <m/>
    <m/>
  </r>
  <r>
    <s v="MEDELLIN"/>
    <x v="3"/>
    <x v="3"/>
    <n v="5001"/>
    <n v="2757471"/>
    <n v="80091"/>
    <s v="INCIDENTE"/>
    <s v="ANTIOQUIA"/>
    <s v="MEDELLIN"/>
    <s v="BARRIO CAICEDO MEDELLIN 15"/>
    <s v="REDEBAN"/>
    <s v="FO-25-1545473"/>
    <d v="2025-09-18T08:00:00"/>
    <d v="2025-09-18T15:12:00"/>
    <s v="NO"/>
    <s v="SOFTWARE"/>
    <s v="COMUNICACION"/>
    <s v="PARAMETROS DE CONFIGURACION EN POS"/>
    <m/>
    <m/>
    <s v="CERRADO"/>
    <s v="18/09/2025 SE REALIZA CONFIGURACIÓN DE PARÁMETROS DE COMUNICACIÓN OK PRUEBAS OK NO TELECARGA"/>
    <s v="VISITA_TÉCNICA"/>
    <s v="SAXZZ501"/>
    <s v="TIPO I"/>
    <s v="TERRESTRE"/>
    <s v="PAREJA ECHAVARRIA JHON DAVID"/>
    <n v="1"/>
    <n v="0"/>
    <n v="65960.072302"/>
    <n v="75096.394270399993"/>
    <n v="65960.072302"/>
    <m/>
    <m/>
    <m/>
    <m/>
    <m/>
    <m/>
    <m/>
    <m/>
  </r>
  <r>
    <s v="BARRANQUILLA"/>
    <x v="5"/>
    <x v="6"/>
    <n v="8560"/>
    <n v="2757254"/>
    <n v="80910"/>
    <s v="INCIDENTE"/>
    <s v="ATLANTICO"/>
    <s v="PONEDERA"/>
    <s v="BARRIO CENTRO PONEDERA  4"/>
    <s v="REDEBAN"/>
    <s v="FO-25-1545375"/>
    <d v="2025-09-17T17:00:00"/>
    <d v="2025-09-18T16:03:00"/>
    <s v="NO"/>
    <s v="HARDWARE"/>
    <s v="TECLADO"/>
    <s v="DAÑO POS"/>
    <m/>
    <m/>
    <s v="CERRADO"/>
    <s v="18/09/2025 SE REALIZA VISITA AL COMERCIO SE ENCUENTRA DATÁFONO CON TECLADO DURO SE CAMBIA DATÁFONO SE REALIZAN PRUEBAS EXITOSAS Y EL CB QUEDA OPERATIVO"/>
    <s v="VISITA_TÉCNICA"/>
    <s v="FGZZZ882 "/>
    <s v="TIPO II"/>
    <s v="TERRESTRE"/>
    <s v="PEÑALOZA GUTIERREZ RAFAEL GUSTAVO"/>
    <n v="1"/>
    <n v="0"/>
    <n v="144967.87232000002"/>
    <n v="140395.6348884"/>
    <n v="144967.87232000002"/>
    <m/>
    <m/>
    <m/>
    <m/>
    <m/>
    <m/>
    <m/>
    <m/>
  </r>
  <r>
    <s v="PASTO"/>
    <x v="2"/>
    <x v="2"/>
    <n v="52258"/>
    <n v="2757303"/>
    <n v="74775"/>
    <s v="INCIDENTE"/>
    <s v="NARIÑO"/>
    <s v="EL TABLON DE GOMEZ"/>
    <s v="BARRIO VDA LA VICTORIA EL TABL"/>
    <s v="REDEBAN"/>
    <s v="FO-25-1545381"/>
    <d v="2025-09-17T16:57:00"/>
    <d v="2025-09-22T17:50:00"/>
    <s v="NO"/>
    <s v="HARDWARE"/>
    <s v="ALERT IRRUPTION"/>
    <s v="ALERT IRRUPTION"/>
    <m/>
    <m/>
    <s v="CERRADO"/>
    <s v="22/09/2025 SE REALIZA CAMBIO DE EQUIPO POR ALERT IRRUPTION SE INSTALA VERSION EN NUEVO EQUIPO SE CONFIGURA PARÁMETROS SE INICIALIZA SE REALIZA PRUEBAS DE FUNCIONAMIENTO EXITOSAS CB QUEDA OPERATIVO"/>
    <s v="VISITA_TÉCNICA"/>
    <s v="MNPZZ725"/>
    <s v="TIPO II"/>
    <s v="TERRESTRE"/>
    <s v="BRAVO MADROÑERO OSCAR ESTEBAN"/>
    <n v="1"/>
    <n v="0"/>
    <n v="144967.87232000002"/>
    <n v="140395.6348884"/>
    <n v="144967.87232000002"/>
    <m/>
    <m/>
    <m/>
    <m/>
    <m/>
    <m/>
    <m/>
    <m/>
  </r>
  <r>
    <s v="NEIVA"/>
    <x v="4"/>
    <x v="5"/>
    <n v="41001"/>
    <n v="2757091"/>
    <n v="56762"/>
    <s v="INCIDENTE"/>
    <s v="HUILA"/>
    <s v="NEIVA"/>
    <s v="BARRIO CENTRO NEIVA 29"/>
    <s v="REDEBAN"/>
    <s v="FO-25-1545387"/>
    <d v="2025-09-17T16:54:00"/>
    <d v="2025-09-18T15:28:00"/>
    <s v="NO"/>
    <s v="SOFTWARE"/>
    <s v="ACTUALIZACION"/>
    <s v="VERSION CARGA SO VR"/>
    <m/>
    <m/>
    <s v="CERRADO"/>
    <s v="18/09/2025 SE REALIZA VISITA AL PUNTO, SE FORMATEA EQUIPO YA QUE ESTE PRESENTA LENTITUD EN LA OPERACIÓN. SE DEJA EQUIPO CON VR 9.90 PRUEBAS CB OK."/>
    <s v="VISITA_TÉCNICA"/>
    <s v="TRNZZ783"/>
    <s v="TIPO I"/>
    <s v="TERRESTRE"/>
    <s v="DEVIA REINOSO JUAN CARLOS"/>
    <n v="1"/>
    <n v="0"/>
    <n v="65960.072302"/>
    <n v="75096.394270399993"/>
    <n v="65960.072302"/>
    <m/>
    <m/>
    <m/>
    <m/>
    <m/>
    <m/>
    <m/>
    <m/>
  </r>
  <r>
    <s v="BARRANQUILLA"/>
    <x v="5"/>
    <x v="6"/>
    <n v="8758"/>
    <n v="2757151"/>
    <n v="18464"/>
    <s v="INCIDENTE"/>
    <s v="ATLANTICO"/>
    <s v="SOLEDAD"/>
    <s v="BARRIO NUEVO MILENIO SOLEDAD"/>
    <s v="REDEBAN"/>
    <s v="FO-25-1545391"/>
    <d v="2025-09-17T16:50:00"/>
    <d v="2025-09-18T15:23:00"/>
    <s v="NO"/>
    <s v="HARDWARE"/>
    <s v="NO ENCIENDE"/>
    <s v="DAÑO POS"/>
    <m/>
    <m/>
    <s v="CERRADO"/>
    <s v="18/09/2025 SE REALIZA VISITA SE CAMBIA DATAFONO Y PINPAD SE REALIZAN PRUEBAS DE CORRECTO FUNCIONAMIENTO"/>
    <s v="VISITA_TÉCNICA"/>
    <s v="BL08Z659"/>
    <s v="TIPO I"/>
    <s v="TERRESTRE"/>
    <s v="VILLACOB VILLACOB ELKIN EDUARDO"/>
    <n v="1"/>
    <n v="0"/>
    <n v="65960.072302"/>
    <n v="75096.394270399993"/>
    <n v="65960.072302"/>
    <m/>
    <m/>
    <m/>
    <m/>
    <m/>
    <m/>
    <m/>
    <m/>
  </r>
  <r>
    <s v="PASTO"/>
    <x v="2"/>
    <x v="2"/>
    <n v="52885"/>
    <n v="2757213"/>
    <n v="64902"/>
    <s v="INCIDENTE"/>
    <s v="NARIÑO"/>
    <s v="YACUANQUER"/>
    <s v="BARRIO SAN IGNACIO YACUANQUER"/>
    <s v="REDEBAN"/>
    <s v="FO-25-1545400"/>
    <d v="2025-09-17T16:44:00"/>
    <d v="2025-09-19T11:59:00"/>
    <s v="NO"/>
    <s v="HARDWARE"/>
    <s v="TECLADO"/>
    <s v="DAÑO POS"/>
    <m/>
    <m/>
    <s v="CERRADO"/>
    <s v="19/09/2025 SE VERIFICÓ FALLA DE DATÁFONO TECLADO BORROSO Y DAÑO EN LECTORA UNO NO LEE CÓDIGOS EL OTRO ESTA DESCONFIGURADO, SE CAMBIAN EQUIPOS, SE CONFIGURA LECTORA, SE EJECUTAN PRUEBAS TX EXITOSAS QUEDA OPERATIVO."/>
    <s v="VISITA_TÉCNICA"/>
    <s v="5A002524 "/>
    <s v="TIPO II"/>
    <s v="TERRESTRE"/>
    <s v="REMICIO AMADO JOHN HEBER"/>
    <n v="1"/>
    <n v="0"/>
    <n v="144967.87232000002"/>
    <n v="140395.6348884"/>
    <n v="144967.87232000002"/>
    <m/>
    <m/>
    <m/>
    <m/>
    <m/>
    <m/>
    <m/>
    <m/>
  </r>
  <r>
    <s v="MEDELLIN"/>
    <x v="3"/>
    <x v="3"/>
    <n v="5361"/>
    <n v="2756958"/>
    <n v="48851"/>
    <s v="INCIDENTE"/>
    <s v="ANTIOQUIA"/>
    <s v="ITUANGO"/>
    <s v="BARRIO ITUANGO ITUANGO"/>
    <s v="REDEBAN"/>
    <s v="FO-25-1545414"/>
    <d v="2025-09-17T16:28:00"/>
    <d v="2025-09-19T10:23:00"/>
    <s v="NO"/>
    <s v="HARDWARE"/>
    <s v="LECTOR DE TARJETAS"/>
    <s v="DAÑO POS"/>
    <m/>
    <m/>
    <s v="CERRADO"/>
    <s v="19/09/2025 SE CAMBIA EQUIPO POR DIFICULTA LECTOR CHIP TODO QUEDA OK"/>
    <s v="VISITA_TÉCNICA"/>
    <s v="AD00M783"/>
    <s v="TIPO IV"/>
    <s v="TERRESTRE"/>
    <s v="ALVAREZ ARENAS VICTOR HUGO"/>
    <n v="1"/>
    <n v="0"/>
    <n v="479588.87655000004"/>
    <n v="196536.5258152"/>
    <n v="479588.87655000004"/>
    <m/>
    <m/>
    <m/>
    <m/>
    <m/>
    <m/>
    <m/>
    <m/>
  </r>
  <r>
    <s v="PASTO"/>
    <x v="2"/>
    <x v="2"/>
    <n v="52399"/>
    <n v="2756163"/>
    <n v="41288"/>
    <s v="INCIDENTE"/>
    <s v="NARIÑO"/>
    <s v="LA UNION"/>
    <s v="BARRIO NINO DIOS LA UNION 1"/>
    <s v="REDEBAN"/>
    <s v="FO-25-1544901"/>
    <d v="2025-09-17T15:25:00"/>
    <d v="2025-09-20T12:11:00"/>
    <s v="NO"/>
    <s v="SOFTWARE"/>
    <s v="COMUNICACION"/>
    <s v="PARAMETROS DE CONFIGURACION EN POS"/>
    <m/>
    <m/>
    <s v="CERRADO"/>
    <s v="20/09/2025 SE REALIZA VALIDACION CON EL CLIENTE, SE ENCUENTRA QUE EL DATAFONO ,INDICA QUE EN OCACIONES NO AGARRA LA RED, SE LE SOLICITA REALIZAR REINICIO DEL ROUTER,  EL CLIENTE REALIZA LA LABOR Y SE DEJA EN SEGUIMIENTO, SE LLAMA AL CLIENTE INFORMA QUE HASTA EL MOMENTO EL DATAFONO ESTA OPERANDO CON NORMALIDAD."/>
    <s v="SOPORTE_TELEFÓNICO"/>
    <s v="0"/>
    <s v="TIPO III"/>
    <s v="TERRESTRE"/>
    <s v="HENAO CARDONA DIEGO FERNANDO"/>
    <n v="0"/>
    <n v="0"/>
    <n v="41241.0800752"/>
    <n v="0"/>
    <n v="41241.0800752"/>
    <m/>
    <m/>
    <m/>
    <m/>
    <m/>
    <m/>
    <m/>
    <m/>
  </r>
  <r>
    <s v="BUCARAMANGA"/>
    <x v="1"/>
    <x v="1"/>
    <n v="68190"/>
    <n v="2756156"/>
    <n v="60119"/>
    <s v="INCIDENTE"/>
    <s v="SANTANDER"/>
    <s v="CIMITARRA"/>
    <s v="BARRIO CENTRO CIMITARRA 20"/>
    <s v="REDEBAN"/>
    <s v="FO-25-1544906"/>
    <d v="2025-09-17T15:23:00"/>
    <d v="2025-09-18T16:30:00"/>
    <s v="NO"/>
    <s v="HARDWARE"/>
    <s v="TECLADO"/>
    <s v="DAÑO POS"/>
    <m/>
    <m/>
    <s v="CERRADO"/>
    <s v="18/09/2025 SE REALIZA CAMBIO DE DATAFONO TECLADO MALO , SE DEJA DSK3500 NUEVO SE HACEN PRUEBAS OK VISITA EXITOSA, SE CAMBIA LECTOR CABLE DAÑADO SE DEJA NUEVA PRUEBAS  OK"/>
    <s v="VISITA_TÉCNICA"/>
    <s v="MA00B525"/>
    <s v="TIPO IV"/>
    <s v="TERRESTRE"/>
    <s v="GELVEZ MOGOLLON JOSE ELISEO"/>
    <n v="1"/>
    <n v="0"/>
    <n v="479588.87655000004"/>
    <n v="196536.5258152"/>
    <n v="479588.87655000004"/>
    <m/>
    <m/>
    <m/>
    <m/>
    <m/>
    <m/>
    <m/>
    <m/>
  </r>
  <r>
    <s v="MEDELLIN"/>
    <x v="3"/>
    <x v="3"/>
    <n v="5001"/>
    <n v="2756051"/>
    <n v="70040"/>
    <s v="INCIDENTE"/>
    <s v="ANTIOQUIA"/>
    <s v="MEDELLIN"/>
    <s v="REVAL MAYORCA 3"/>
    <s v="REDEBAN"/>
    <s v="FO-25-1544840"/>
    <d v="2025-09-17T15:16:00"/>
    <d v="2025-09-18T14:14:00"/>
    <s v="NO"/>
    <s v="HARDWARE"/>
    <s v="COMUNICACION"/>
    <s v="MENSAJE CABLE DE RED DESCONECTADO"/>
    <m/>
    <m/>
    <s v="CERRADO"/>
    <s v="18/09/2025 SE REALIZA CAMBIO DE CABLE DE RED , SE CAMBIA D PUERTO DE ETHERNET SE HACEN PRUEBAS OK"/>
    <s v="VISITA_TÉCNICA"/>
    <s v="A30DZ525"/>
    <s v="TIPO I"/>
    <s v="TERRESTRE"/>
    <s v="MONTOYA VELEZ ANDRES FELIPE"/>
    <n v="1"/>
    <n v="0"/>
    <n v="65960.072302"/>
    <n v="75096.394270399993"/>
    <n v="65960.072302"/>
    <m/>
    <m/>
    <m/>
    <m/>
    <m/>
    <m/>
    <m/>
    <m/>
  </r>
  <r>
    <s v="MEDELLIN"/>
    <x v="3"/>
    <x v="3"/>
    <n v="5425"/>
    <n v="2756119"/>
    <n v="76602"/>
    <s v="INCIDENTE"/>
    <s v="ANTIOQUIA"/>
    <s v="MACEO"/>
    <s v="BARRIO LA PLAZUELA MACEO"/>
    <s v="REDEBAN"/>
    <s v="FO-25-1544910"/>
    <d v="2025-09-17T15:15:00"/>
    <d v="2025-09-18T14:44:00"/>
    <s v="NO"/>
    <s v="HARDWARE"/>
    <s v="CABLEADO"/>
    <s v="CABLE MAGICBOX AVERIADO"/>
    <m/>
    <m/>
    <s v="CERRADO"/>
    <s v="18/09/2025 SE REALIZA VISITA TÉCNICA AL ESTABLECIMIENTO COMERCIAL EN ATENCIÓN AL INCIDENTE REPORTADO CON EL DATÁFONO ASIGNADO AL CORRESPONSAL BANCOLOMBIA. EL USUARIO CONFIRMA SU IDENTIFICACIÓN Y PROCEDE A INFORMAR QUE EL DISPOSITIVO PRESENTA REINICIOS CONSTANTES DURANTE SU USO._x000a__x000a_AL REALIZAR LA INSPECCIÓN FÍSICA, SE IDENTIFICA QUE EL CABLE ENSORTIJADO DE CONEXIÓN PRESENTA SIGNOS EVIDENTES DE DETERIORO. SE VALIDA QUE, AL MANIPULAR DICHO CABLE, EL DATÁFONO SE APAGA DE FORMA INMEDIATA, LO QUE CONFIRMA UNA FALLA POR PÉRDIDA DE CONTINUIDAD ELÉCTRICA. ESTA CONDICIÓN AFECTA DIRECTAMENTE LA ESTABILIDAD OPERATIVA DEL EQUIPO._x000a__x000a_SE PROCEDE AL CAMBIO DEL CABLE ENSORTIJADO DETERIORADO. TRAS LA SUSTITUCIÓN, SE VERIFICA EL FUNCIONAMIENTO DEL DATÁFONO, EL CUAL QUEDA OPERATIVO Y ESTABLE PARA LA ATENCIÓN AL PÚBLICO."/>
    <s v="VISITA_TÉCNICA"/>
    <s v="V14ZZ278"/>
    <s v="TIPO III"/>
    <s v="TERRESTRE"/>
    <s v="MARTINEZ TOVAR OSCAR DAVID"/>
    <n v="1"/>
    <n v="0"/>
    <n v="275728.78077800001"/>
    <n v="196536.5258152"/>
    <n v="275728.78077800001"/>
    <m/>
    <m/>
    <m/>
    <m/>
    <m/>
    <m/>
    <m/>
    <m/>
  </r>
  <r>
    <s v="MONTERIA"/>
    <x v="5"/>
    <x v="6"/>
    <n v="23001"/>
    <n v="2756043"/>
    <n v="64422"/>
    <s v="INCIDENTE"/>
    <s v="CORDOBA"/>
    <s v="MONTERIA"/>
    <s v="BARRIO CHUCHURUBI MONTERIA 4"/>
    <s v="REDEBAN"/>
    <s v="FO-25-1544843"/>
    <d v="2025-09-17T15:14:00"/>
    <d v="2025-09-18T14:18:00"/>
    <s v="NO"/>
    <s v="HARDWARE"/>
    <s v="IMPRESION"/>
    <s v="TAPA IMPRESORA"/>
    <m/>
    <m/>
    <s v="CERRADO"/>
    <s v="18/09/2025 SE REALIZÓ AJUSTE A LA TAPA DE IMPRESORA Y EL CB QUEDÓ FUNCIONANDO DE MANERA NORMAL. PRUEBAS OK, TELECARGA DRNA."/>
    <s v="VISITA_TÉCNICA"/>
    <s v="7A002330"/>
    <s v="TIPO I"/>
    <s v="TERRESTRE"/>
    <s v="CALDERA SALCEDO CARLOS JULIO"/>
    <n v="1"/>
    <n v="0"/>
    <n v="65960.072302"/>
    <n v="75096.394270399993"/>
    <n v="65960.072302"/>
    <m/>
    <m/>
    <m/>
    <m/>
    <m/>
    <m/>
    <m/>
    <m/>
  </r>
  <r>
    <s v="MEDELLIN"/>
    <x v="3"/>
    <x v="3"/>
    <n v="5001"/>
    <n v="2756105"/>
    <n v="14824"/>
    <s v="INCIDENTE"/>
    <s v="ANTIOQUIA"/>
    <s v="MEDELLIN"/>
    <s v="CENTRO COMERCIAL CAMINO REAL"/>
    <s v="REDEBAN"/>
    <s v="FO-25-1544848"/>
    <d v="2025-09-17T15:12:00"/>
    <d v="2025-09-18T10:30:00"/>
    <s v="NO"/>
    <s v="HARDWARE"/>
    <s v="IMPRESION"/>
    <s v="NO AVANZA PAPEL"/>
    <m/>
    <m/>
    <s v="CERRADO"/>
    <s v="18/09/2025 CAMBIO EQUIPO POR DAÑO SE ATASCA PAPEL Y MAGIC BOX POR DAÑO NO RECONOCE LECTOR PRUEBAS OK"/>
    <s v="VISITA_TÉCNICA"/>
    <s v="BRZZZ202"/>
    <s v="TIPO I"/>
    <s v="TERRESTRE"/>
    <s v="PAREJA ECHAVARRIA JHON DAVID"/>
    <n v="1"/>
    <n v="0"/>
    <n v="65960.072302"/>
    <n v="75096.394270399993"/>
    <n v="65960.072302"/>
    <m/>
    <m/>
    <m/>
    <m/>
    <m/>
    <m/>
    <m/>
    <m/>
  </r>
  <r>
    <s v="MEDELLIN"/>
    <x v="3"/>
    <x v="3"/>
    <n v="5615"/>
    <n v="2755968"/>
    <n v="24951"/>
    <s v="INCIDENTE"/>
    <s v="ANTIOQUIA"/>
    <s v="RIONEGRO"/>
    <s v="BARRIO LA GALERIA RIONEGRO"/>
    <s v="REDEBAN"/>
    <s v="FO-25-1544853"/>
    <d v="2025-09-17T15:09:00"/>
    <d v="2025-09-18T14:24:00"/>
    <s v="NO"/>
    <s v="HARDWARE"/>
    <s v="PINPAD"/>
    <s v="DAÑO POS"/>
    <m/>
    <m/>
    <s v="CERRADO"/>
    <s v="18/09/2025 SE VISITA PUNTO Y USUARIO NOS MANIFIESTA QUE YA LA FALLA SE SOLUCIONO EQUIPOS OPERATIVOS"/>
    <s v="VISITA_TÉCNICA"/>
    <s v="NA"/>
    <s v="TIPO II"/>
    <s v="TERRESTRE"/>
    <s v="DIAZ ZABALA FRANCIS DUBAN"/>
    <n v="1"/>
    <n v="0"/>
    <n v="144967.87232000002"/>
    <n v="140395.6348884"/>
    <n v="144967.87232000002"/>
    <m/>
    <m/>
    <m/>
    <m/>
    <m/>
    <m/>
    <m/>
    <m/>
  </r>
  <r>
    <s v="CALI"/>
    <x v="2"/>
    <x v="2"/>
    <n v="76001"/>
    <n v="2755951"/>
    <n v="78832"/>
    <s v="INCIDENTE"/>
    <s v="VALLE DEL CAUCA"/>
    <s v="CALI"/>
    <s v="DISTRICOL DYLER APPLE STORE"/>
    <s v="REDEBAN"/>
    <s v="FO-25-1544859"/>
    <d v="2025-09-17T15:06:00"/>
    <d v="2025-09-18T14:32:00"/>
    <s v="NO"/>
    <s v="HARDWARE"/>
    <s v="IMPRESION"/>
    <s v="NO AVANZA PAPEL"/>
    <m/>
    <m/>
    <s v="CERRADO"/>
    <s v="18/09/2025 SE REALIZA VALIDACION CON EL CLIENTE, QUIEN INDICA QUE ELLA YA FUE MIGRADA A WOMPI Y QUE EL DATAFONO NO QUERIA IMPRIMIR PERO QUE YA SE SOLUCIONO EL INCONVENIENTE"/>
    <s v="SOPORTE_TELEFÓNICO"/>
    <s v="0"/>
    <s v="TIPO I"/>
    <s v="TERRESTRE"/>
    <s v="HENAO CARDONA DIEGO FERNANDO"/>
    <n v="0"/>
    <n v="0"/>
    <n v="41241.0800752"/>
    <n v="0"/>
    <n v="41241.0800752"/>
    <m/>
    <m/>
    <m/>
    <m/>
    <m/>
    <m/>
    <m/>
    <m/>
  </r>
  <r>
    <s v="CALI"/>
    <x v="2"/>
    <x v="2"/>
    <n v="76001"/>
    <n v="2755599"/>
    <n v="35511"/>
    <s v="INCIDENTE"/>
    <s v="VALLE DEL CAUCA"/>
    <s v="CALI"/>
    <s v="REDY SANTIAGO PLAZA"/>
    <s v="REDEBAN"/>
    <s v="FO-25-1544868"/>
    <d v="2025-09-17T14:51:00"/>
    <d v="2025-09-18T14:29:00"/>
    <s v="NO"/>
    <s v="HARDWARE"/>
    <s v="PANTALLA"/>
    <s v="DAÑO POS"/>
    <m/>
    <m/>
    <s v="CERRADO"/>
    <s v="18/09/2025 SE VISITA CORRESPONSAL Y SE REEMPLAZA DATÁFONO POR DAÑO. TRANSACCIONES DE PRUEBA EXITOSAS. SE CREA USUARIO."/>
    <s v="VISITA_TÉCNICA"/>
    <s v="6A4ZZ106"/>
    <s v="TIPO I"/>
    <s v="TERRESTRE"/>
    <s v="BOLAÑOS TABORDA JORGE ENRIQUE"/>
    <n v="1"/>
    <n v="0"/>
    <n v="65960.072302"/>
    <n v="75096.394270399993"/>
    <n v="65960.072302"/>
    <m/>
    <m/>
    <m/>
    <m/>
    <m/>
    <m/>
    <m/>
    <m/>
  </r>
  <r>
    <s v="MEDELLIN"/>
    <x v="3"/>
    <x v="3"/>
    <n v="5001"/>
    <n v="2755483"/>
    <n v="73590"/>
    <s v="INCIDENTE"/>
    <s v="ANTIOQUIA"/>
    <s v="MEDELLIN"/>
    <s v="PTM MEDELLIN  SALSAMENTARIA MO"/>
    <s v="REDEBAN"/>
    <s v="FO-25-1544120"/>
    <d v="2025-09-17T14:14:00"/>
    <d v="2025-09-18T12:30:00"/>
    <s v="NO"/>
    <s v="HARDWARE"/>
    <s v="LECTOR DE TARJETAS"/>
    <s v="DAÑO POS"/>
    <m/>
    <m/>
    <s v="CERRADO"/>
    <s v="18/09/2025 SE CAMBIA EQUIPO POR DAÑO NO LEE TARJETAS PRUEBAS OK NO TELECARGA"/>
    <s v="VISITA_TÉCNICA"/>
    <s v="SV00W515"/>
    <s v="TIPO I"/>
    <s v="TERRESTRE"/>
    <s v="PAREJA ECHAVARRIA JHON DAVID"/>
    <n v="1"/>
    <n v="0"/>
    <n v="65960.072302"/>
    <n v="75096.394270399993"/>
    <n v="65960.072302"/>
    <m/>
    <m/>
    <m/>
    <m/>
    <m/>
    <m/>
    <m/>
    <m/>
  </r>
  <r>
    <s v="BOGOTA"/>
    <x v="0"/>
    <x v="0"/>
    <n v="11001"/>
    <n v="2755342"/>
    <n v="40672"/>
    <s v="INCIDENTE"/>
    <s v="CUNDINAMARCA"/>
    <s v="BOGOTA"/>
    <s v="BARRIO ENGATIVA BOGOTA 1"/>
    <s v="REDEBAN"/>
    <s v="FO-25-1543776"/>
    <d v="2025-09-17T13:51:00"/>
    <d v="2025-09-18T12:27:00"/>
    <s v="NO"/>
    <s v="HARDWARE"/>
    <s v="IMPRESION"/>
    <s v="NO AVANZA PAPEL"/>
    <m/>
    <m/>
    <s v="CERRADO"/>
    <s v="18/09/2025 AJUSTE DE CONEXIONES FÍSICAS SE REALIZA CAPACITACIÓN EN COMO INSTALAR EL ROLLO DE PAPEL Y CERRAR BIEN LA IMPRESORA"/>
    <s v="VISITA_TÉCNICA"/>
    <s v="9A0OZ125"/>
    <s v="TIPO I"/>
    <s v="TERRESTRE"/>
    <s v="HERNANDEZ NARANJO OSCAR EDUARDO"/>
    <n v="1"/>
    <n v="0"/>
    <n v="65960.072302"/>
    <n v="75096.394270399993"/>
    <n v="65960.072302"/>
    <m/>
    <m/>
    <m/>
    <m/>
    <m/>
    <m/>
    <m/>
    <m/>
  </r>
  <r>
    <s v="BOGOTA"/>
    <x v="0"/>
    <x v="0"/>
    <n v="11001"/>
    <n v="2755216"/>
    <n v="39046"/>
    <s v="INCIDENTE"/>
    <s v="CUNDINAMARCA"/>
    <s v="BOGOTA"/>
    <s v="BARRIO CENTRO BOGOTA 16"/>
    <s v="REDEBAN"/>
    <s v="FO-25-1543747"/>
    <d v="2025-09-17T13:43:00"/>
    <d v="2025-09-17T17:17:00"/>
    <s v="NO"/>
    <s v="HARDWARE"/>
    <s v="TECLADO"/>
    <s v="DAÑO POS"/>
    <m/>
    <m/>
    <s v="CERRADO"/>
    <s v="17/09/2025 SE REALIZA VISITA A CB PARA ATENDER INCIDENTE BSE REALIZA CAMBIO DE DATAFONO POR FALLA EN TECLADO Y CAMBIO DE LECTORA POR FALLA EN NO LEE NINGÚN CODIGO,SE REALIZAN PRUEBAS OK"/>
    <s v="VISITA_TÉCNICA"/>
    <s v="AB0PZ971"/>
    <s v="TIPO I"/>
    <s v="TERRESTRE"/>
    <s v="GALINDO ROJAS LUIS FELIPE"/>
    <n v="1"/>
    <n v="0"/>
    <n v="65960.072302"/>
    <n v="75096.394270399993"/>
    <n v="65960.072302"/>
    <m/>
    <m/>
    <m/>
    <m/>
    <m/>
    <m/>
    <m/>
    <m/>
  </r>
  <r>
    <s v="CALI"/>
    <x v="2"/>
    <x v="2"/>
    <n v="76111"/>
    <n v="2755309"/>
    <n v="63102"/>
    <s v="INCIDENTE"/>
    <s v="VALLE DEL CAUCA"/>
    <s v="GUADALAJARA DE BUGA"/>
    <s v="BARRIO FUEMAYOR GUADALAJARA DE"/>
    <s v="REDEBAN"/>
    <s v="FO-25-1543683"/>
    <d v="2025-09-17T13:31:00"/>
    <d v="2025-09-18T14:05:00"/>
    <s v="NO"/>
    <s v="HARDWARE"/>
    <s v="IMPRESION"/>
    <s v="NO IMPRIME UNO O VARIOS CARACTERES"/>
    <m/>
    <m/>
    <s v="CERRADO"/>
    <s v="18/09/2025 EN LA VISITA TÉCNICA SE REALIZÓ EL CAMBIO DE DATÁFONO YA QUE SE ENCONTRÓ QUE NO ESTABA IMPRIMIENDO LA INFORMACIÓN COMPLETA EN LA TIRILLA, ADICIONAL A ESO TECLADO BORROSO,SE INSTALO EL SISTEMA OPERATIVO Y VERSIÓN 9.90,SE REALIZÓ LA CONFIGURACIÓN E INICIALIZACIÓN OK, SE CREARON LOS USUARIOS Y SE REALIZARON LAS PRUEBAS DEJANDO EL SERVICIO OPERANDO SIN FALLAS Y SIN NOVEDAD."/>
    <s v="VISITA_TÉCNICA"/>
    <s v="HA00R857"/>
    <s v="TIPO II"/>
    <s v="TERRESTRE"/>
    <s v="SANCHEZ URREGO ROBINSON DAVID"/>
    <n v="1"/>
    <n v="0"/>
    <n v="144967.87232000002"/>
    <n v="140395.6348884"/>
    <n v="144967.87232000002"/>
    <m/>
    <m/>
    <m/>
    <m/>
    <m/>
    <m/>
    <m/>
    <m/>
  </r>
  <r>
    <s v="MEDELLIN"/>
    <x v="3"/>
    <x v="3"/>
    <n v="5088"/>
    <n v="2755152"/>
    <n v="74631"/>
    <s v="INCIDENTE"/>
    <s v="ANTIOQUIA"/>
    <s v="BELLO"/>
    <s v="PTM BELLO  TIENDA EL TREBOL VE"/>
    <s v="REDEBAN"/>
    <s v="FO-25-1543559"/>
    <d v="2025-09-17T13:00:00"/>
    <d v="2025-09-18T12:21:00"/>
    <s v="NO"/>
    <s v="SOFTWARE"/>
    <s v="COMUNICACION"/>
    <s v="VERIFIQUE PARAMETROS"/>
    <m/>
    <m/>
    <s v="CERRADO"/>
    <s v="18/09/2025 SE REVISA EQUIPO,SE RECONFIGURA EL EQUIPO SE REALIZAN PRUEBAS EXITOSAS SERVICIO OPERATIVO OK"/>
    <s v="VISITA_TÉCNICA"/>
    <s v="NNLZZ164"/>
    <s v="TIPO I"/>
    <s v="TERRESTRE"/>
    <s v="RAMIREZ TABARES JUAN DIEGO"/>
    <n v="1"/>
    <n v="0"/>
    <n v="65960.072302"/>
    <n v="75096.394270399993"/>
    <n v="65960.072302"/>
    <m/>
    <m/>
    <m/>
    <m/>
    <m/>
    <m/>
    <m/>
    <m/>
  </r>
  <r>
    <s v="PASTO"/>
    <x v="2"/>
    <x v="2"/>
    <n v="52427"/>
    <n v="2755145"/>
    <n v="80675"/>
    <s v="INCIDENTE"/>
    <s v="NARIÑO"/>
    <s v="MAGUI"/>
    <s v="BARRIO LA PISTA MAGUI"/>
    <s v="REDEBAN"/>
    <s v="FO-25-1543467"/>
    <d v="2025-09-17T12:56:00"/>
    <d v="2025-09-18T13:56:00"/>
    <s v="NO"/>
    <s v="SOFTWARE"/>
    <s v="ACTUALIZACION"/>
    <s v="VERSION CARGA SO VR"/>
    <m/>
    <m/>
    <s v="CERRADO"/>
    <s v="18/09/2025 SE ENCUENTRA DATAFONO CON MALA IMPRESIÓN SE REALIZA MANTENIMIENTO Y RECONFIGURACION OK PARÁMETROS OK Y SE REALIZAN PRUEBAS ÉXITOSAS DE TRANSACCIONES"/>
    <s v="VISITA_TÉCNICA"/>
    <s v="V8ZZZ393"/>
    <s v="TIPO IV ESPECIAL"/>
    <s v="FLUVIAL"/>
    <s v="PAZ MARTINEZ RICHARD HUMBERTO"/>
    <n v="1"/>
    <n v="0"/>
    <n v="479588.87655000004"/>
    <n v="196536.5258152"/>
    <n v="479588.87655000004"/>
    <m/>
    <m/>
    <m/>
    <m/>
    <m/>
    <m/>
    <m/>
    <m/>
  </r>
  <r>
    <s v="CALI"/>
    <x v="2"/>
    <x v="2"/>
    <n v="76001"/>
    <n v="2754968"/>
    <n v="34656"/>
    <s v="INCIDENTE"/>
    <s v="VALLE DEL CAUCA"/>
    <s v="CALI"/>
    <s v="DISTRICOL MISCELANEA DEL TODIT"/>
    <s v="REDEBAN"/>
    <s v="FO-25-1543347"/>
    <d v="2025-09-17T12:50:00"/>
    <d v="2025-09-17T16:55:00"/>
    <s v="NO"/>
    <s v="HARDWARE"/>
    <s v="LECTOR DE BARRAS"/>
    <s v="CABLE LECTORA AVERIADO"/>
    <m/>
    <m/>
    <s v="CERRADO"/>
    <s v="17/09/2025 SE VISITA EL COMERCIO, SE REVISA LOS EQUIPOS ESTÁ FALLANDO EL LECTOR NO LEE LAS FACTURAS CLIENTE HACE EL INTENTO VARIAS VECES NO LE FUNCIONAPOR LO QUE SE CAMBIA RESOLVIENDO EL DAÑO, PRUEBAS OK, TELECARGA TRNA"/>
    <s v="VISITA_TÉCNICA"/>
    <s v="BL01A580"/>
    <s v="TIPO I"/>
    <s v="TERRESTRE"/>
    <s v="HERRERA MONAR GEOVANNY"/>
    <n v="1"/>
    <n v="0"/>
    <n v="65960.072302"/>
    <n v="75096.394270399993"/>
    <n v="65960.072302"/>
    <m/>
    <m/>
    <m/>
    <m/>
    <m/>
    <m/>
    <m/>
    <m/>
  </r>
  <r>
    <s v="CALI"/>
    <x v="2"/>
    <x v="2"/>
    <n v="76001"/>
    <n v="2755063"/>
    <n v="78638"/>
    <s v="INCIDENTE"/>
    <s v="VALLE DEL CAUCA"/>
    <s v="CALI"/>
    <s v="DISTRICOL VMJ BOCHALEMA"/>
    <s v="REDEBAN"/>
    <s v="FO-25-1543351"/>
    <d v="2025-09-17T12:48:00"/>
    <d v="2025-09-18T12:18:00"/>
    <s v="NO"/>
    <s v="HARDWARE"/>
    <s v="TECLADO"/>
    <s v="DAÑO POS"/>
    <m/>
    <m/>
    <s v="CERRADO"/>
    <s v="18/09/2025 SE VISITA CORRESPONSAL Y SE REEMPLAZA DATÁFONO POR DAÑO. TRANSACCIONES DE PRUEBA EXITOSAS"/>
    <s v="VISITA_TÉCNICA"/>
    <s v="SAOZZ054"/>
    <s v="TIPO I"/>
    <s v="TERRESTRE"/>
    <s v="BOLAÑOS TABORDA JORGE ENRIQUE"/>
    <n v="1"/>
    <n v="0"/>
    <n v="65960.072302"/>
    <n v="75096.394270399993"/>
    <n v="65960.072302"/>
    <m/>
    <m/>
    <m/>
    <m/>
    <m/>
    <m/>
    <m/>
    <m/>
  </r>
  <r>
    <s v="CALI"/>
    <x v="2"/>
    <x v="2"/>
    <n v="76834"/>
    <n v="2755048"/>
    <n v="78721"/>
    <s v="INCIDENTE"/>
    <s v="VALLE DEL CAUCA"/>
    <s v="TULUA"/>
    <s v="PTM TULUA AUTOSERVICIO LA VILL"/>
    <s v="REDEBAN"/>
    <s v="FO-25-1543301"/>
    <d v="2025-09-17T12:42:00"/>
    <d v="2025-09-17T16:49:00"/>
    <s v="NO"/>
    <s v="HARDWARE"/>
    <s v="IMPRESION"/>
    <s v="NO IMPRIME UNO O VARIOS CARACTERES"/>
    <m/>
    <m/>
    <s v="CERRADO"/>
    <s v="17/09/2025 SE REALIZA CAMBIO DE DATAFONO EN CB BANCOLOMBIA MIXTO DEBIDO A DAÑO EN LA TAPA DE LA IMPRESORA, SE REALIZAN PRUEBAS OK."/>
    <s v="VISITA_TÉCNICA"/>
    <s v="A1RZZ271"/>
    <s v="TIPO II"/>
    <s v="TERRESTRE"/>
    <s v="MONTERO MUESES GIAN CARLO"/>
    <n v="1"/>
    <n v="0"/>
    <n v="144967.87232000002"/>
    <n v="140395.6348884"/>
    <n v="144967.87232000002"/>
    <m/>
    <m/>
    <m/>
    <m/>
    <m/>
    <m/>
    <m/>
    <m/>
  </r>
  <r>
    <s v="IBAGUE"/>
    <x v="4"/>
    <x v="5"/>
    <n v="73001"/>
    <n v="2754876"/>
    <n v="72312"/>
    <s v="INCIDENTE"/>
    <s v="TOLIMA"/>
    <s v="IBAGUE"/>
    <s v="PTM IBAGUE TIENDA FRUVER TTATT"/>
    <s v="REDEBAN"/>
    <s v="FO-25-1543359"/>
    <d v="2025-09-17T12:19:00"/>
    <d v="2025-09-18T12:05:00"/>
    <s v="NO"/>
    <s v="HARDWARE"/>
    <s v="IMPRESION"/>
    <s v="NO IMPRIME UNO O VARIOS CARACTERES"/>
    <m/>
    <m/>
    <s v="CERRADO"/>
    <s v="18/09/2025 SE REALIZA CAMBIO DE EQUIPO &quot; NO IMPRIME ALGUNOS CARÁCTERES&quot; TRANSACCIONES DE PRUEBA O.K"/>
    <s v="VISITA_TÉCNICA"/>
    <s v="ON00N758/ON00N897"/>
    <s v="TIPO I"/>
    <s v="TERRESTRE"/>
    <s v="GUTIERREZ  CAMILO ANDRES"/>
    <n v="1"/>
    <n v="0"/>
    <n v="65960.072302"/>
    <n v="75096.394270399993"/>
    <n v="65960.072302"/>
    <m/>
    <m/>
    <m/>
    <m/>
    <m/>
    <m/>
    <m/>
    <m/>
  </r>
  <r>
    <s v="VALLEDUPAR"/>
    <x v="5"/>
    <x v="6"/>
    <n v="13042"/>
    <n v="2754741"/>
    <n v="48692"/>
    <s v="INCIDENTE"/>
    <s v="BOLIVAR"/>
    <s v="ARENAL"/>
    <s v="DISTRICOL PERFUMERIA VICTORIAS"/>
    <s v="REDEBAN"/>
    <s v="FO-25-1543498"/>
    <d v="2025-09-17T12:02:00"/>
    <d v="2025-09-18T13:59:00"/>
    <s v="NO"/>
    <s v="HARDWARE"/>
    <s v="IMPRESION"/>
    <s v="NO AVANZA PAPEL"/>
    <m/>
    <m/>
    <s v="CERRADO"/>
    <s v="18/09/2025 SE REALIZA CAMBIO DE DATAFONO, YA QUE NO AVANZABA EL PAPEL, SE DEJA UN DESK 2600, NO SE CAMBIA CABLEADO YA QUE EL CLIENTE TENIA EL MISMO MODELO, SE REALIZAN PRUEBAS DEJANDO SERVICIO FUNCIONAL AL 100 %"/>
    <s v="VISITA_TÉCNICA"/>
    <s v="BA00L826"/>
    <s v="TIPO IV"/>
    <s v="TERRESTRE"/>
    <s v="MONTES DIAZ JOHN FRED"/>
    <n v="1"/>
    <n v="0"/>
    <n v="479588.87655000004"/>
    <n v="196536.5258152"/>
    <n v="479588.87655000004"/>
    <m/>
    <m/>
    <m/>
    <m/>
    <m/>
    <m/>
    <m/>
    <m/>
  </r>
  <r>
    <s v="NEIVA"/>
    <x v="4"/>
    <x v="5"/>
    <n v="18247"/>
    <n v="2754822"/>
    <n v="67575"/>
    <s v="INCIDENTE"/>
    <s v="CAQUETA"/>
    <s v="EL DONCELLO"/>
    <s v="BARRIO ALBA TURBAY EL DONCELLO"/>
    <s v="REDEBAN"/>
    <s v="FO-25-1543505"/>
    <d v="2025-09-17T11:59:00"/>
    <d v="2025-09-18T18:07:00"/>
    <s v="NO"/>
    <s v="HARDWARE"/>
    <s v="LECTOR DE TARJETAS"/>
    <s v="MENSAJE RETIRE TARJETA"/>
    <m/>
    <m/>
    <s v="CERRADO"/>
    <s v="18/09/2025 SE REALIZA CAMBIO DE DATAFONO POR ERROR RETIRE LA TARJETA, PRUEBAS CB OK SE DEJA OPERATIVO"/>
    <s v="VISITA_TÉCNICA"/>
    <s v="AAL0P016"/>
    <s v="TIPO IV"/>
    <s v="TERRESTRE"/>
    <s v="BERMUDEZ SANCHEZ JOSE NEYBER"/>
    <n v="1"/>
    <n v="0"/>
    <n v="479588.87655000004"/>
    <n v="196536.5258152"/>
    <n v="479588.87655000004"/>
    <m/>
    <m/>
    <m/>
    <m/>
    <m/>
    <m/>
    <m/>
    <m/>
  </r>
  <r>
    <s v="BOGOTA"/>
    <x v="0"/>
    <x v="0"/>
    <n v="25151"/>
    <n v="2754663"/>
    <n v="73373"/>
    <s v="INCIDENTE"/>
    <s v="CUNDINAMARCA"/>
    <s v="CAQUEZA"/>
    <s v="BARRIO CENTRO CAQUEZA 4"/>
    <s v="REDEBAN"/>
    <s v="FO-25-1543364"/>
    <d v="2025-09-17T11:54:00"/>
    <d v="2025-09-18T13:41:00"/>
    <s v="NO"/>
    <s v="HARDWARE"/>
    <s v="ALERT IRRUPTION"/>
    <s v="ALERT IRRUPTION"/>
    <m/>
    <m/>
    <s v="CERRADO"/>
    <s v="18/09/2025 CAMBIO DE EQUIPO EN DAÑO QUEMADO PRUEBAS OK ."/>
    <s v="VISITA_TÉCNICA"/>
    <s v="LN00U306"/>
    <s v="TIPO II"/>
    <s v="TERRESTRE"/>
    <s v="GOMEZ VEGA DAVID SNEYDER"/>
    <n v="1"/>
    <n v="0"/>
    <n v="144967.87232000002"/>
    <n v="140395.6348884"/>
    <n v="144967.87232000002"/>
    <m/>
    <m/>
    <m/>
    <m/>
    <m/>
    <m/>
    <m/>
    <m/>
  </r>
  <r>
    <s v="MEDELLIN"/>
    <x v="3"/>
    <x v="3"/>
    <n v="5001"/>
    <n v="2754705"/>
    <n v="41469"/>
    <s v="INCIDENTE"/>
    <s v="ANTIOQUIA"/>
    <s v="MEDELLIN"/>
    <s v="PTM MEDELLIN"/>
    <s v="REDEBAN"/>
    <s v="FO-25-1543369"/>
    <d v="2025-09-17T11:49:00"/>
    <d v="2025-09-17T16:59:00"/>
    <s v="NO"/>
    <s v="HARDWARE"/>
    <s v="LECTOR DE BARRAS"/>
    <s v="DAÑO POS"/>
    <m/>
    <m/>
    <s v="CERRADO"/>
    <s v="17/09/2025 SE REALIZA EL CAMBIO DE LECTORA DEBIDO A REINICIOS CONSTANTES, SE CONFIGURA SE HACEN PRUEBAS TODO OK"/>
    <s v="VISITA_TÉCNICA"/>
    <s v="AB0TZ569 "/>
    <s v="TIPO I"/>
    <s v="TERRESTRE"/>
    <s v="QUINTERO SANCHEZ JUAN SEBASTIAN"/>
    <n v="1"/>
    <n v="0"/>
    <n v="65960.072302"/>
    <n v="75096.394270399993"/>
    <n v="65960.072302"/>
    <m/>
    <m/>
    <m/>
    <m/>
    <m/>
    <m/>
    <m/>
    <m/>
  </r>
  <r>
    <s v="BOGOTA"/>
    <x v="0"/>
    <x v="0"/>
    <n v="11001"/>
    <n v="2754621"/>
    <n v="22210"/>
    <s v="INCIDENTE"/>
    <s v="CUNDINAMARCA"/>
    <s v="BOGOTA"/>
    <s v="REVAL EXITO SUBA"/>
    <s v="REDEBAN"/>
    <s v="FO-25-1542706"/>
    <d v="2025-09-17T11:40:00"/>
    <d v="2025-09-17T16:41:00"/>
    <s v="NO"/>
    <s v="HARDWARE"/>
    <s v="DETERIORO"/>
    <s v="DATAFONO"/>
    <m/>
    <m/>
    <s v="CERRADO"/>
    <s v="17/09/2025 SE VISITA COMERCIO POR FALLAS EN DATÁFONO SE REINICIA EQUIPO ,SE PROCEDE A GENERAR CAMBIO DE DATÁFONO PINPAD  CON MAGICBOX SN 755918453 SE REALIZAN TRANSACCIONES DE PRUEBA OK Y SE DEJA CB OPERANDO SIN NOVEDAD"/>
    <s v="VISITA_TÉCNICA"/>
    <s v="SXMZZ311"/>
    <s v="TIPO I"/>
    <s v="TERRESTRE"/>
    <s v="ROMERO ROJAS BREIDY JHOHAN"/>
    <n v="1"/>
    <n v="0"/>
    <n v="65960.072302"/>
    <n v="75096.394270399993"/>
    <n v="65960.072302"/>
    <m/>
    <m/>
    <m/>
    <m/>
    <m/>
    <m/>
    <m/>
    <m/>
  </r>
  <r>
    <s v="CALI"/>
    <x v="2"/>
    <x v="2"/>
    <n v="19001"/>
    <n v="2754120"/>
    <n v="48030"/>
    <s v="INCIDENTE"/>
    <s v="CAUCA"/>
    <s v="POPAYAN"/>
    <s v="DISTRICOL TIENDA LA 14"/>
    <s v="REDEBAN"/>
    <s v="FO-25-1542496"/>
    <d v="2025-09-17T10:54:00"/>
    <d v="2025-09-18T18:03:00"/>
    <s v="NO"/>
    <s v="HARDWARE"/>
    <s v="CABLEADO"/>
    <s v="CABLE MAGICBOX AVERIADO"/>
    <m/>
    <m/>
    <s v="CERRADO"/>
    <s v="18/09/2025 SE INGRESA CABLE MAGIC BOX MALO SE PRICEDE A CAMBIAR SE HACEN PRUEBAS OK TELECARGA DRNA"/>
    <s v="VISITA_TÉCNICA"/>
    <s v="9C00I768"/>
    <s v="TIPO III"/>
    <s v="TERRESTRE"/>
    <s v="GIMBUEL LASSO LUIS GERMAN"/>
    <n v="1"/>
    <n v="0"/>
    <n v="275728.78077800001"/>
    <n v="196536.5258152"/>
    <n v="275728.78077800001"/>
    <m/>
    <m/>
    <m/>
    <m/>
    <m/>
    <m/>
    <m/>
    <m/>
  </r>
  <r>
    <s v="APARTADO"/>
    <x v="3"/>
    <x v="3"/>
    <n v="5490"/>
    <n v="2753576"/>
    <n v="77956"/>
    <s v="INCIDENTE"/>
    <s v="ANTIOQUIA"/>
    <s v="NECOCLI"/>
    <s v="BARRIO  AUTOPISTA AL MAR 2 NEC"/>
    <s v="REDEBAN"/>
    <s v="FO-25-1542201"/>
    <d v="2025-09-17T10:35:00"/>
    <d v="2025-09-18T17:58:00"/>
    <s v="NO"/>
    <s v="HARDWARE"/>
    <s v="IMPRESION"/>
    <s v="TAPA IMPRESORA"/>
    <m/>
    <m/>
    <s v="CERRADO"/>
    <s v="18/09/2025 SE REALIZA AJUSTE DE PAPADA DE IMPRESORA, EQUIPO SE SULFATO DEL SOPORTE Y AL CAER LA PATA DE IMPRESORA SE SULFATO, SE VUELVE A INSTALAR LA TAPA CORRECTAMENTE, SE REALIZAN PRUEBAS DE IMPRESIÓN Y TX EXITOSAS, EQUIPO SE DEJA OPERATIVO SIN NOVEDAD, CLIENTE CB VALIDA SALDO ANTES Y DESPUÉS DEL MANTENIMIENTO OK, SE DEJA PUNTO OPERATIVO SIN NOVEDAD OK"/>
    <s v="VISITA_TÉCNICA"/>
    <s v="A1PZZ065"/>
    <s v="TIPO II"/>
    <s v="TERRESTRE"/>
    <s v="GONZALEZ FERRER JESUS ALEXANDER"/>
    <n v="1"/>
    <n v="0"/>
    <n v="144967.87232000002"/>
    <n v="140395.6348884"/>
    <n v="144967.87232000002"/>
    <m/>
    <m/>
    <m/>
    <m/>
    <m/>
    <m/>
    <m/>
    <m/>
  </r>
  <r>
    <s v="SANTA MARTA"/>
    <x v="5"/>
    <x v="6"/>
    <n v="47030"/>
    <n v="2753787"/>
    <n v="81182"/>
    <s v="INCIDENTE"/>
    <s v="MAGDALENA"/>
    <s v="ALGARROBO"/>
    <s v="BARRIO CENTRO ALGARROBO 1"/>
    <s v="REDEBAN"/>
    <s v="FO-25-1542209"/>
    <d v="2025-09-17T10:25:00"/>
    <d v="2025-09-19T16:01:00"/>
    <s v="NO"/>
    <s v="HARDWARE"/>
    <s v="IMPRESION"/>
    <s v="NO AVANZA PAPEL"/>
    <m/>
    <m/>
    <s v="CERRADO"/>
    <s v="19/09/2025 SE REALIZA LA VISITA EL USUARIO MANIFIESTA QUE EL DATÁFONO ESTÁ FUNCIONANDO DESDE HACE 2 DIAS DE FORMA NORMAL, PERO MANIFIESTA QUE CUANDO HACÍA TRANSACCIONES AROOJABA UN MENSAJE DE ERROR DE TXR, Y NO IMPRIMIA, SE BORRA APLICATIVO Y SE CARGA NUEVAMENTE LA VERSIÓN Y CONFIGURACIÓN DE PARÁMETROS , SE REALIZAN PRUEBAS Y TODO OK"/>
    <s v="VISITA_TÉCNICA"/>
    <s v="FKZZZ631"/>
    <s v="TIPO IV"/>
    <s v="TERRESTRE"/>
    <s v="THOMAS  CAMPO SIGIFREDO SEGUNDO"/>
    <n v="1"/>
    <n v="0"/>
    <n v="479588.87655000004"/>
    <n v="196536.5258152"/>
    <n v="479588.87655000004"/>
    <m/>
    <m/>
    <m/>
    <m/>
    <m/>
    <m/>
    <m/>
    <m/>
  </r>
  <r>
    <s v="MEDELLIN"/>
    <x v="3"/>
    <x v="3"/>
    <n v="5390"/>
    <n v="2753651"/>
    <n v="44158"/>
    <s v="INCIDENTE"/>
    <s v="ANTIOQUIA"/>
    <s v="LA PINTADA"/>
    <s v="DISTRICOL ALMACEN OLIMPICO"/>
    <s v="REDEBAN"/>
    <s v="FO-25-1542040"/>
    <d v="2025-09-17T10:19:00"/>
    <d v="2025-09-18T13:25:00"/>
    <s v="NO"/>
    <s v="HARDWARE"/>
    <s v="COMUNICACION"/>
    <s v="MENSAJE CABLE DE RED DESCONECTADO"/>
    <m/>
    <m/>
    <s v="CERRADO"/>
    <s v="18/09/2025 SE REALIZA CONFIGURACIÓN DE EQUIPO Y SE CONECTA CABLE CABLE CORRECTAMENTE, TODO OK"/>
    <s v="VISITA_TÉCNICA"/>
    <s v="HA00X233"/>
    <s v="TIPO II"/>
    <s v="TERRESTRE"/>
    <s v="HERNANDEZ CHAVARRIA JUAN CAMILO"/>
    <n v="1"/>
    <n v="0"/>
    <n v="144967.87232000002"/>
    <n v="140395.6348884"/>
    <n v="144967.87232000002"/>
    <m/>
    <m/>
    <m/>
    <m/>
    <m/>
    <m/>
    <m/>
    <m/>
  </r>
  <r>
    <s v="MEDELLIN"/>
    <x v="3"/>
    <x v="3"/>
    <n v="5088"/>
    <n v="2753648"/>
    <n v="34705"/>
    <s v="INCIDENTE"/>
    <s v="ANTIOQUIA"/>
    <s v="BELLO"/>
    <s v="BARRIO ZAMORA BELLO 2"/>
    <s v="REDEBAN"/>
    <s v="FO-25-1542046"/>
    <d v="2025-09-17T10:18:00"/>
    <d v="2025-09-17T16:15:00"/>
    <s v="NO"/>
    <s v="HARDWARE"/>
    <s v="PINPAD"/>
    <s v="DAÑO POS"/>
    <m/>
    <m/>
    <s v="CERRADO"/>
    <s v="17/09/2025 SE CAMBIA PINPAD CON LECTOR CHIP MALO, SE REALIZAN PRUEBAS Y SALEN CON LLAMAR REFF SISTEMA CAÍDO SE ESPERA TIEMPO MÁXIMO DE 30 MIN Y NO SE REESTABLECE"/>
    <s v="VISITA_TÉCNICA"/>
    <s v="BL01G025"/>
    <s v="TIPO I"/>
    <s v="TERRESTRE"/>
    <s v="BARRIENTOS HERNANDEZ CRISTIAN HORACIO"/>
    <n v="1"/>
    <n v="0"/>
    <n v="65960.072302"/>
    <n v="75096.394270399993"/>
    <n v="65960.072302"/>
    <m/>
    <m/>
    <m/>
    <m/>
    <m/>
    <m/>
    <m/>
    <m/>
  </r>
  <r>
    <s v="MEDELLIN"/>
    <x v="3"/>
    <x v="3"/>
    <n v="5001"/>
    <n v="2753643"/>
    <n v="70040"/>
    <s v="INCIDENTE"/>
    <s v="ANTIOQUIA"/>
    <s v="MEDELLIN"/>
    <s v="REVAL MAYORCA 3"/>
    <s v="REDEBAN"/>
    <s v="FO-25-1542053"/>
    <d v="2025-09-17T10:16:00"/>
    <d v="2025-09-17T16:29:00"/>
    <s v="NO"/>
    <s v="HARDWARE"/>
    <s v="COMUNICACION"/>
    <s v="MENSAJE CABLE DE RED DESCONECTADO"/>
    <m/>
    <m/>
    <s v="CERRADO"/>
    <s v="17/09/2025 SE REALIZA REINICIO DEL MÓDEM PARA QUE ESTÉ TOME LA CANTIDAD DE MEGAS CORRESPONDIENTE."/>
    <s v="VISITA_TÉCNICA"/>
    <s v="A30CZ910"/>
    <s v="TIPO I"/>
    <s v="TERRESTRE"/>
    <s v="MARIN PIEDRAHITA JIMMY ALEXIS"/>
    <n v="1"/>
    <n v="0"/>
    <n v="65960.072302"/>
    <n v="75096.394270399993"/>
    <n v="65960.072302"/>
    <m/>
    <m/>
    <m/>
    <m/>
    <m/>
    <m/>
    <m/>
    <m/>
  </r>
  <r>
    <s v="MEDELLIN"/>
    <x v="3"/>
    <x v="3"/>
    <n v="5088"/>
    <n v="2753708"/>
    <n v="35802"/>
    <s v="INCIDENTE"/>
    <s v="ANTIOQUIA"/>
    <s v="BELLO"/>
    <s v="DISTRICOL MARIA AUXILIADORA BE"/>
    <s v="REDEBAN"/>
    <s v="FO-25-1542064"/>
    <d v="2025-09-17T10:09:00"/>
    <d v="2025-09-18T09:25:00"/>
    <s v="NO"/>
    <s v="HARDWARE"/>
    <s v="LECTOR DE TARJETAS"/>
    <s v="DAÑO POS"/>
    <m/>
    <m/>
    <s v="CERRADO"/>
    <s v="18/09/2025 SE REALIZA CAMBIO DE EQUIPO POR DAÑO EN LECTURA DE TARJETAS, ADICIONAL PANTALLA ESTÁ CON POLVO INTERNAMENTE Y ADICIONAL TECLADO BORROSO."/>
    <s v="VISITA_TÉCNICA"/>
    <s v="AB006747"/>
    <s v="TIPO I"/>
    <s v="TERRESTRE"/>
    <s v="RAMIREZ TABARES JUAN DIEGO"/>
    <n v="1"/>
    <n v="0"/>
    <n v="65960.072302"/>
    <n v="75096.394270399993"/>
    <n v="65960.072302"/>
    <m/>
    <m/>
    <m/>
    <m/>
    <m/>
    <m/>
    <m/>
    <m/>
  </r>
  <r>
    <s v="MEDELLIN"/>
    <x v="3"/>
    <x v="3"/>
    <n v="5736"/>
    <n v="2753172"/>
    <n v="68036"/>
    <s v="INCIDENTE"/>
    <s v="ANTIOQUIA"/>
    <s v="SEGOVIA"/>
    <s v="LA MADRE SEGOVIA"/>
    <s v="REDEBAN"/>
    <s v="FO-25-1541841"/>
    <d v="2025-09-17T09:46:00"/>
    <d v="2025-09-19T15:15:00"/>
    <s v="NO"/>
    <s v="HARDWARE"/>
    <s v="CABLEADO"/>
    <s v="CABLE MAGICBOX AVERIADO"/>
    <m/>
    <m/>
    <s v="CERRADO"/>
    <s v="19/09/2025 SE CAMBIA CABLE MAGICBOX AVERIADO, SE DEJAN SERVICIOS FUNCIONANDO CORRECTAMENTE"/>
    <s v="VISITA_TÉCNICA"/>
    <s v="AAL0V586"/>
    <s v="TIPO IV"/>
    <s v="TERRESTRE"/>
    <s v="BARRIENTOS HERNANDEZ CRISTIAN HORACIO"/>
    <n v="1"/>
    <n v="0"/>
    <n v="479588.87655000004"/>
    <n v="196536.5258152"/>
    <n v="479588.87655000004"/>
    <m/>
    <m/>
    <m/>
    <m/>
    <m/>
    <m/>
    <m/>
    <m/>
  </r>
  <r>
    <s v="SINCELEJO"/>
    <x v="5"/>
    <x v="6"/>
    <n v="70823"/>
    <n v="2752874"/>
    <n v="34643"/>
    <s v="INCIDENTE"/>
    <s v="SUCRE"/>
    <s v="TOLU VIEJO"/>
    <s v="DISTRICOL LUNETTES GAFAS Y MON"/>
    <s v="REDEBAN"/>
    <s v="FO-25-1541702"/>
    <d v="2025-09-17T09:30:00"/>
    <d v="2025-09-19T16:07:00"/>
    <s v="NO"/>
    <s v="HARDWARE"/>
    <s v="IMPRESION"/>
    <s v="NO AVANZA PAPEL"/>
    <m/>
    <m/>
    <s v="CERRADO"/>
    <s v="19/09/2025 SE VISITA SITIO SE VERIFICA INFORMACIÓN SE REALIZA PRIMEROS AUXILIOS, SE OBSERVA QUE EL DATÁFONO NO PRESENTA NOVEDADES EN FUNCIONAMIENTO, EL CB OPERA CON NORMALIDAD Y SIN LENTITUD."/>
    <s v="VISITA_TÉCNICA"/>
    <s v="BL01B123 "/>
    <s v="TIPO II"/>
    <s v="TERRESTRE"/>
    <s v="SANTOS GUZMAN CHRISTIAN FELIPE"/>
    <n v="1"/>
    <n v="0"/>
    <n v="144967.87232000002"/>
    <n v="140395.6348884"/>
    <n v="144967.87232000002"/>
    <m/>
    <m/>
    <m/>
    <m/>
    <m/>
    <m/>
    <m/>
    <m/>
  </r>
  <r>
    <s v="CALI"/>
    <x v="2"/>
    <x v="2"/>
    <n v="76001"/>
    <n v="2752947"/>
    <n v="68407"/>
    <s v="INCIDENTE"/>
    <s v="VALLE DEL CAUCA"/>
    <s v="CALI"/>
    <s v="BARRIO SAN CAYETANO CALI 3"/>
    <s v="REDEBAN"/>
    <s v="FO-25-1541709"/>
    <d v="2025-09-17T09:26:00"/>
    <d v="2025-09-17T16:09:00"/>
    <s v="NO"/>
    <s v="HARDWARE"/>
    <s v="COMUNICACION"/>
    <s v="MENSAJE CABLE DE RED DESCONECTADO"/>
    <m/>
    <m/>
    <s v="CERRADO"/>
    <s v="17/09/2025 SE VISITA EL COMERCIO, SE REVISA LOS EQUIPOS EL DATAFONO MUESTRA MSJ CABLE DE RED DESCONECTADO ESTAN FLOJOS LOS PINES DE CONECTOR RJ45 SE AJUSTAN RESOLVIENDO EL PROBLEMA DE CONEXIÓN, SE ACTUALIZA LA VERSIÓN A LA 9.90 INICIALIZA TERMINAL EXITOSAMENTE, PRUEBAS OK, TELECARGA TRNA"/>
    <s v="VISITA_TÉCNICA"/>
    <s v="AALFZ763"/>
    <s v="TIPO I"/>
    <s v="TERRESTRE"/>
    <s v="HERRERA MONAR GEOVANNY"/>
    <n v="1"/>
    <n v="0"/>
    <n v="65960.072302"/>
    <n v="75096.394270399993"/>
    <n v="65960.072302"/>
    <m/>
    <m/>
    <m/>
    <m/>
    <m/>
    <m/>
    <m/>
    <m/>
  </r>
  <r>
    <s v="MEDELLIN"/>
    <x v="3"/>
    <x v="3"/>
    <n v="5088"/>
    <n v="2752781"/>
    <n v="72227"/>
    <s v="INCIDENTE"/>
    <s v="ANTIOQUIA"/>
    <s v="BELLO"/>
    <s v="PTM BELLO  MERCA FENIX M&amp;N"/>
    <s v="REDEBAN"/>
    <s v="FO-25-1541415"/>
    <d v="2025-09-17T09:19:00"/>
    <d v="2025-09-17T15:42:00"/>
    <s v="NO"/>
    <s v="HARDWARE"/>
    <s v="TECLADO"/>
    <s v="DAÑO POS"/>
    <m/>
    <m/>
    <s v="CERRADO"/>
    <s v="17/09/2025 SE CAMBIA DATÁFONO CON TECLADO BORROSO, SE DEJAN SERVICIOS FUNCIONANDO CORRECTAMENTE"/>
    <s v="VISITA_TÉCNICA"/>
    <s v="ON00N673"/>
    <s v="TIPO I"/>
    <s v="TERRESTRE"/>
    <s v="BARRIENTOS HERNANDEZ CRISTIAN HORACIO"/>
    <n v="1"/>
    <n v="0"/>
    <n v="65960.072302"/>
    <n v="75096.394270399993"/>
    <n v="65960.072302"/>
    <m/>
    <m/>
    <m/>
    <m/>
    <m/>
    <m/>
    <m/>
    <m/>
  </r>
  <r>
    <s v="VILLAVICENCIO"/>
    <x v="4"/>
    <x v="5"/>
    <n v="85440"/>
    <n v="2752183"/>
    <n v="79158"/>
    <s v="INCIDENTE"/>
    <s v="CASANARE"/>
    <s v="VILLANUEVA"/>
    <s v="BARRIO FUNDADOARES VILLANUEVA"/>
    <s v="REDEBAN"/>
    <s v="FO-25-1541211"/>
    <d v="2025-09-17T08:42:00"/>
    <d v="2025-09-18T17:54:00"/>
    <s v="NO"/>
    <s v="HARDWARE"/>
    <s v="ALERT IRRUPTION"/>
    <s v="ALERT IRRUPTION"/>
    <m/>
    <m/>
    <s v="CERRADO"/>
    <s v="18/09/2025 SE REALIZA VISTA AL CB POR SOLICITUD DE EQUIPO ALERT, SE CAMBIA EL EQUIPO SE REALIZAN LAS PRUEBAS Y TODO OK"/>
    <s v="VISITA_TÉCNICA"/>
    <s v="SASZZ733"/>
    <s v="TIPO III"/>
    <s v="TERRESTRE"/>
    <s v="MOLINA CASTRO JAVIER ALBERTO"/>
    <n v="1"/>
    <n v="0"/>
    <n v="275728.78077800001"/>
    <n v="196536.5258152"/>
    <n v="275728.78077800001"/>
    <m/>
    <m/>
    <m/>
    <m/>
    <m/>
    <m/>
    <m/>
    <m/>
  </r>
  <r>
    <s v="BOGOTA"/>
    <x v="0"/>
    <x v="0"/>
    <n v="25781"/>
    <n v="2752269"/>
    <n v="66293"/>
    <s v="INCIDENTE"/>
    <s v="CUNDINAMARCA"/>
    <s v="SUTATAUSA"/>
    <s v="BARRIO CENTENARIO SUTATAUSA"/>
    <s v="REDEBAN"/>
    <s v="FO-25-1540816"/>
    <d v="2025-09-17T08:28:00"/>
    <d v="2025-09-18T13:08:00"/>
    <s v="NO"/>
    <s v="HARDWARE"/>
    <s v="LECTOR DE TARJETAS"/>
    <s v="DAÑO POS"/>
    <m/>
    <m/>
    <s v="CERRADO"/>
    <s v="18/09/2025 SE VISITA COMERCIO POR FALLA EN DATAFONO NO LEE TARJETAS EMPRESARIALES  SE VALIDA EQUIPO Y SE CONFIRMA CON CLIENTES QUE ES NECESARIO CONFIGURAR EL EQUIPO INSTALANDO VERSIÓN 9.90 Y PATCH DE PINPAD SE REALIZAN LECTURAS DE TARJETA OK Y SE DEJA CB OPERANDO SIN NOVEDAD"/>
    <s v="VISITA_TÉCNICA"/>
    <s v="7A00P517"/>
    <s v="TIPO II"/>
    <s v="TERRESTRE"/>
    <s v="ROMERO ROJAS BREIDY JHOHAN"/>
    <n v="1"/>
    <n v="0"/>
    <n v="144967.87232000002"/>
    <n v="140395.6348884"/>
    <n v="144967.87232000002"/>
    <m/>
    <m/>
    <m/>
    <m/>
    <m/>
    <m/>
    <m/>
    <m/>
  </r>
  <r>
    <s v="VILLAVICENCIO"/>
    <x v="4"/>
    <x v="5"/>
    <n v="50689"/>
    <n v="2752151"/>
    <n v="10151"/>
    <s v="INCIDENTE"/>
    <s v="META"/>
    <s v="SAN MARTIN"/>
    <s v="SAN MARTIN META"/>
    <s v="REDEBAN"/>
    <s v="FO-25-1540713"/>
    <d v="2025-09-17T08:27:00"/>
    <d v="2025-09-18T12:49:00"/>
    <s v="NO"/>
    <s v="HARDWARE"/>
    <s v="IMPRESION"/>
    <s v="NO IMPRIME UNO O VARIOS CARACTERES"/>
    <m/>
    <m/>
    <s v="CERRADO"/>
    <s v="18/09/2025 SE REALIZA CAMBIO DE TAPA Y ROLLO DE IMPRESORA, PRUEBAS OK"/>
    <s v="VISITA_TÉCNICA"/>
    <s v="9999D826"/>
    <s v="TIPO II"/>
    <s v="TERRESTRE"/>
    <s v="PEDREROS CONTRERAS MICHAEL STEVENS"/>
    <n v="1"/>
    <n v="0"/>
    <n v="144967.87232000002"/>
    <n v="140395.6348884"/>
    <n v="144967.87232000002"/>
    <m/>
    <m/>
    <m/>
    <m/>
    <m/>
    <m/>
    <m/>
    <m/>
  </r>
  <r>
    <s v="MONTERIA"/>
    <x v="5"/>
    <x v="6"/>
    <n v="23162"/>
    <n v="2752139"/>
    <n v="65471"/>
    <s v="INCIDENTE"/>
    <s v="CORDOBA"/>
    <s v="CERETE"/>
    <s v="BARRIO EL SOCORRO CERETE 1"/>
    <s v="REDEBAN"/>
    <s v="FO-25-1540726"/>
    <d v="2025-09-17T08:22:00"/>
    <d v="2025-09-17T14:00:00"/>
    <s v="NO"/>
    <s v="HARDWARE"/>
    <s v="PINPAD"/>
    <s v="CABLE AVERIADO"/>
    <m/>
    <m/>
    <s v="CERRADO"/>
    <s v="17/09/2025 SE VISITA SITIO, SE CAMBIA CABLE USB PINPAD OK. SE REALIZAN PRUEBAS EXITOSAS"/>
    <s v="VISITA_TÉCNICA"/>
    <s v="7A00B328"/>
    <s v="TIPO I"/>
    <s v="TERRESTRE"/>
    <s v="COGOLLO VERTEL EDER LUIS"/>
    <n v="1"/>
    <n v="0"/>
    <n v="65960.072302"/>
    <n v="75096.394270399993"/>
    <n v="65960.072302"/>
    <m/>
    <m/>
    <m/>
    <m/>
    <m/>
    <m/>
    <m/>
    <m/>
  </r>
  <r>
    <s v="TUNJA"/>
    <x v="1"/>
    <x v="1"/>
    <n v="15238"/>
    <n v="2751945"/>
    <n v="69915"/>
    <s v="INCIDENTE"/>
    <s v="BOYACA"/>
    <s v="DUITAMA"/>
    <s v="BARRIO SAN JOSE"/>
    <s v="REDEBAN"/>
    <s v="FO-25-1540330"/>
    <d v="2025-09-17T08:00:00"/>
    <d v="2025-09-17T15:36:00"/>
    <s v="NO"/>
    <s v="HARDWARE"/>
    <s v="IMPRESION"/>
    <s v="NO IMPRIME UNO O VARIOS CARACTERES"/>
    <m/>
    <m/>
    <s v="CERRADO"/>
    <s v="17/09/2025 SE REALIZA CAMBIO DE EQUIPO POR DAÑO IMPRESIÓN DEJANDO PRUEBAS OK SIN TELECARGA NO AUTORIZADA"/>
    <s v="VISITA_TÉCNICA"/>
    <s v="TV000676"/>
    <s v="TIPO II"/>
    <s v="TERRESTRE"/>
    <s v="ALVARADO MORENO CRISTHIAN"/>
    <n v="1"/>
    <n v="0"/>
    <n v="144967.87232000002"/>
    <n v="140395.6348884"/>
    <n v="144967.87232000002"/>
    <m/>
    <m/>
    <m/>
    <m/>
    <m/>
    <m/>
    <m/>
    <m/>
  </r>
  <r>
    <s v="PEREIRA"/>
    <x v="2"/>
    <x v="4"/>
    <n v="66170"/>
    <n v="2751370"/>
    <n v="73401"/>
    <s v="INCIDENTE"/>
    <s v="RISARALDA"/>
    <s v="DOSQUEBRADAS"/>
    <s v="BARRIO LA PRADERA DOSQUEBRADAS"/>
    <s v="REDEBAN"/>
    <s v="FO-25-1540340"/>
    <d v="2025-09-17T08:00:00"/>
    <d v="2025-09-17T15:27:00"/>
    <s v="NO"/>
    <s v="HARDWARE"/>
    <s v="IMPRESION"/>
    <s v="NO IMPRIME UNO O VARIOS CARACTERES"/>
    <m/>
    <m/>
    <s v="CERRADO"/>
    <s v="17/09/2025 VISITAMOS COMERCIO EL DATÁFONO NO IMPRIME BIEN LAS TRX LO COMBINAMOS CONFIGURAMOS Y REALIZAMOS PRUEBAS CON EL NUEVO DATÁFONO OK."/>
    <s v="VISITA_TÉCNICA"/>
    <s v="LN00Y193"/>
    <s v="TIPO I"/>
    <s v="TERRESTRE"/>
    <s v="ARROYAVE CANO MANUEL GUILLERMO"/>
    <n v="1"/>
    <n v="0"/>
    <n v="65960.072302"/>
    <n v="75096.394270399993"/>
    <n v="65960.072302"/>
    <m/>
    <m/>
    <m/>
    <m/>
    <m/>
    <m/>
    <m/>
    <m/>
  </r>
  <r>
    <s v="BARRANQUILLA"/>
    <x v="5"/>
    <x v="6"/>
    <n v="47675"/>
    <n v="2751263"/>
    <n v="35493"/>
    <s v="INCIDENTE"/>
    <s v="MAGDALENA"/>
    <s v="SALAMINA"/>
    <s v="DISTRICOL LA PERSEVERANCIA"/>
    <s v="REDEBAN"/>
    <s v="FO-25-1540357"/>
    <d v="2025-09-17T08:00:00"/>
    <d v="2025-09-18T11:59:00"/>
    <s v="NO"/>
    <s v="HARDWARE"/>
    <s v="COMUNICACION"/>
    <s v="MENSAJE CABLE DE RED DESCONECTADO"/>
    <m/>
    <m/>
    <s v="CERRADO"/>
    <s v="18/09/2025 SE REALIZA VISITA AL COMERCIO SE ENCUENTRA DATÁFONO CON CABLE DE RED DESCONECTADO LO CUAL NO DEJABA REALIZAR NINGÚNA OPERACIÓN SE CONFIGURA NUEVAMENTE SE REALIZAN PRUEBAS EXITOSAS Y EL CB QUEDA OPERATIVO"/>
    <s v="VISITA_TÉCNICA"/>
    <s v="GZ000516"/>
    <s v="TIPO II"/>
    <s v="TERRESTRE"/>
    <s v="PEÑALOZA GUTIERREZ RAFAEL GUSTAVO"/>
    <n v="1"/>
    <n v="0"/>
    <n v="144967.87232000002"/>
    <n v="140395.6348884"/>
    <n v="144967.87232000002"/>
    <m/>
    <m/>
    <m/>
    <m/>
    <m/>
    <m/>
    <m/>
    <m/>
  </r>
  <r>
    <s v="MEDELLIN"/>
    <x v="3"/>
    <x v="3"/>
    <n v="5001"/>
    <n v="2751252"/>
    <n v="73625"/>
    <s v="INCIDENTE"/>
    <s v="ANTIOQUIA"/>
    <s v="MEDELLIN"/>
    <s v="BARRIO TERMINAL DE TRANSPORTE"/>
    <s v="REDEBAN"/>
    <s v="FO-25-1539576"/>
    <d v="2025-09-17T08:00:00"/>
    <d v="2025-09-17T13:34:00"/>
    <s v="NO"/>
    <s v="HARDWARE"/>
    <s v="IMPRESION"/>
    <s v="TAPA IMPRESORA"/>
    <m/>
    <m/>
    <s v="CERRADO"/>
    <s v="17/09/2025 SE CAMBIA TAPA DE IMPRESORA DE DATÁFONO PINES DE SEGURIDAD REVENTADOS, SE DEJAN SERVICIOS FUNCIONANDO CORRECTAMENTE"/>
    <s v="VISITA_TÉCNICA"/>
    <s v="A4IZZ155"/>
    <s v="TIPO I"/>
    <s v="TERRESTRE"/>
    <s v="BARRIENTOS HERNANDEZ CRISTIAN HORACIO"/>
    <n v="1"/>
    <n v="0"/>
    <n v="65960.072302"/>
    <n v="75096.394270399993"/>
    <n v="65960.072302"/>
    <m/>
    <m/>
    <m/>
    <m/>
    <m/>
    <m/>
    <m/>
    <m/>
  </r>
  <r>
    <s v="MEDELLIN"/>
    <x v="3"/>
    <x v="3"/>
    <n v="5002"/>
    <n v="2751323"/>
    <n v="10226"/>
    <s v="INCIDENTE"/>
    <s v="ANTIOQUIA"/>
    <s v="ABEJORRAL"/>
    <s v="ABEJORRAL - ANTIOQUIA"/>
    <s v="REDEBAN"/>
    <s v="FO-25-1539579"/>
    <d v="2025-09-16T17:58:00"/>
    <d v="2025-09-19T10:13:00"/>
    <s v="NO"/>
    <s v="HARDWARE"/>
    <s v="IMPRESION"/>
    <s v="TAPA IMPRESORA"/>
    <m/>
    <m/>
    <s v="CERRADO"/>
    <s v="19/09/2025 SE CAMBIO TAPA DE IMPRESORA"/>
    <s v="VISITA_TÉCNICA"/>
    <s v="IZ7ZZ580"/>
    <s v="TIPO III"/>
    <s v="TERRESTRE"/>
    <s v="CASTAÑEDA PALACIO CARLOS FELIPE"/>
    <n v="1"/>
    <n v="0"/>
    <n v="275728.78077800001"/>
    <n v="196536.5258152"/>
    <n v="275728.78077800001"/>
    <m/>
    <m/>
    <m/>
    <m/>
    <m/>
    <m/>
    <m/>
    <m/>
  </r>
  <r>
    <s v="CALI"/>
    <x v="2"/>
    <x v="2"/>
    <n v="76001"/>
    <n v="2751214"/>
    <n v="35511"/>
    <s v="INCIDENTE"/>
    <s v="VALLE DEL CAUCA"/>
    <s v="CALI"/>
    <s v="REDY SANTIAGO PLAZA"/>
    <s v="REDEBAN"/>
    <s v="FO-25-1539534"/>
    <d v="2025-09-16T17:29:00"/>
    <d v="2025-09-17T13:55:00"/>
    <s v="NO"/>
    <s v="HARDWARE"/>
    <s v="NO ENCIENDE"/>
    <s v="DAÑO POS"/>
    <m/>
    <m/>
    <s v="CERRADO"/>
    <s v="17/09/2025 SE REALIZA CAMBIO DE DATÁFONO, POR MOTIVO QUE NO ENCIENDE._x000a_SE REALIZA PRUEBAS OPERATIVAS SIN NOVEDAD"/>
    <s v="VISITA_TÉCNICA"/>
    <s v="6A4ZZ106"/>
    <s v="TIPO I"/>
    <s v="TERRESTRE"/>
    <s v="TORRES GARCIA JENDRY JOSE"/>
    <n v="1"/>
    <n v="0"/>
    <n v="65960.072302"/>
    <n v="75096.394270399993"/>
    <n v="65960.072302"/>
    <m/>
    <m/>
    <m/>
    <m/>
    <m/>
    <m/>
    <m/>
    <m/>
  </r>
  <r>
    <s v="BOGOTA"/>
    <x v="0"/>
    <x v="0"/>
    <n v="11001"/>
    <n v="2750618"/>
    <n v="61769"/>
    <s v="INCIDENTE"/>
    <s v="CUNDINAMARCA"/>
    <s v="BOGOTA"/>
    <s v="PTM BOGOTA SURICAT3"/>
    <s v="REDEBAN"/>
    <s v="FO-25-1539157"/>
    <d v="2025-09-16T16:14:00"/>
    <d v="2025-09-17T15:03:00"/>
    <s v="NO"/>
    <s v="SOFTWARE"/>
    <s v="ACTUALIZACION"/>
    <s v="VERSION CARGA SO VR"/>
    <m/>
    <m/>
    <s v="CERRADO"/>
    <s v="17/09/2025 SE LLEGA AL CB, Y SE REALIZA MANTENIMIENTO NA DATÁFONO Y SE CONECTA CORRECTAMENTE EL LECTOR YA QUE NO LO TENÍAN CORRECTAMENTE, SE REALIZAN PRUEBAS EXITOSAS. LA CONEXIÓN DE DATOS DEL COMERCIO SE ENCUENTRA DETERIORADA , SE LE RECOMIENDA AL COMERCIO REALIZAR MANTENIMIENTO."/>
    <s v="VISITA_TÉCNICA"/>
    <s v="HA00L016"/>
    <s v="TIPO I"/>
    <s v="TERRESTRE"/>
    <s v="GARCIA PASTRANA KEVIN FERNANDO"/>
    <n v="1"/>
    <n v="0"/>
    <n v="65960.072302"/>
    <n v="75096.394270399993"/>
    <n v="65960.072302"/>
    <m/>
    <m/>
    <m/>
    <m/>
    <m/>
    <m/>
    <m/>
    <m/>
  </r>
  <r>
    <s v="MEDELLIN"/>
    <x v="3"/>
    <x v="3"/>
    <n v="5360"/>
    <n v="2750476"/>
    <n v="19695"/>
    <s v="INCIDENTE"/>
    <s v="ANTIOQUIA"/>
    <s v="ITAGUI"/>
    <s v="BARRIO LAS MARGARITAS ITAGUI"/>
    <s v="REDEBAN"/>
    <s v="FO-25-1539166"/>
    <d v="2025-09-16T16:08:00"/>
    <d v="2025-09-17T12:30:00"/>
    <s v="NO"/>
    <s v="HARDWARE"/>
    <s v="PINPAD"/>
    <s v="DAÑO POS"/>
    <m/>
    <m/>
    <s v="CERRADO"/>
    <s v="17/09/2025 SE REALIZA CAMBIO DE PIN PAD. TODO QUEDA FUNCIONANDO CORRECTAMENTE"/>
    <s v="VISITA_TÉCNICA"/>
    <s v="AA00O794"/>
    <s v="TIPO I"/>
    <s v="TERRESTRE"/>
    <s v="MARIN PIEDRAHITA JIMMY ALEXIS"/>
    <n v="1"/>
    <n v="0"/>
    <n v="65960.072302"/>
    <n v="75096.394270399993"/>
    <n v="65960.072302"/>
    <m/>
    <m/>
    <m/>
    <m/>
    <m/>
    <m/>
    <m/>
    <m/>
  </r>
  <r>
    <s v="MEDELLIN"/>
    <x v="3"/>
    <x v="3"/>
    <n v="5360"/>
    <n v="2750442"/>
    <n v="12494"/>
    <s v="INCIDENTE"/>
    <s v="ANTIOQUIA"/>
    <s v="ITAGUI"/>
    <s v="PAGAFACIL  PLAZA MAYORISTA"/>
    <s v="REDEBAN"/>
    <s v="FO-25-1539174"/>
    <d v="2025-09-16T15:58:00"/>
    <d v="2025-09-17T11:40:00"/>
    <s v="NO"/>
    <s v="HARDWARE"/>
    <s v="CABLEADO"/>
    <s v="CABLE TEFF AVERIADO"/>
    <m/>
    <m/>
    <s v="CERRADO"/>
    <s v="17/09/2025 SE REALIZA CAMBIO DE FUENTE DE PODER Y QUEDA FUNCIONANDO CORRECTAMENTE."/>
    <s v="VISITA_TÉCNICA"/>
    <s v="ABC0Z208"/>
    <s v="TIPO I"/>
    <s v="TERRESTRE"/>
    <s v="MARIN PIEDRAHITA JIMMY ALEXIS"/>
    <n v="1"/>
    <n v="0"/>
    <n v="65960.072302"/>
    <n v="75096.394270399993"/>
    <n v="65960.072302"/>
    <m/>
    <m/>
    <m/>
    <m/>
    <m/>
    <m/>
    <m/>
    <m/>
  </r>
  <r>
    <s v="CALI"/>
    <x v="2"/>
    <x v="2"/>
    <n v="76834"/>
    <n v="2750254"/>
    <n v="71852"/>
    <s v="INCIDENTE"/>
    <s v="VALLE DEL CAUCA"/>
    <s v="TULUA"/>
    <s v="BARRIO FRANCISCANO TULUA"/>
    <s v="REDEBAN"/>
    <s v="FO-25-1539180"/>
    <d v="2025-09-16T15:54:00"/>
    <d v="2025-09-17T15:21:00"/>
    <s v="NO"/>
    <s v="SOFTWARE"/>
    <s v="LECTOR DE BARRAS"/>
    <s v="LECTOR DESCONFIGURADO"/>
    <m/>
    <m/>
    <s v="CERRADO"/>
    <s v="17/09/2025 SE REALIZA CONFIGURACIÓN DE LECTORA DE CÓDIGO DE BARRAS EN CB BANCOLOMBIA PURO DEBIDO A MENSAJE DE &quot;FORMATO INVÁLIDO&quot;, DE REALIZAN PRUEBAS OK."/>
    <s v="VISITA_TÉCNICA"/>
    <s v="A30TZ910"/>
    <s v="TIPO II"/>
    <s v="TERRESTRE"/>
    <s v="MONTERO MUESES GIAN CARLO"/>
    <n v="1"/>
    <n v="0"/>
    <n v="144967.87232000002"/>
    <n v="140395.6348884"/>
    <n v="144967.87232000002"/>
    <m/>
    <m/>
    <m/>
    <m/>
    <m/>
    <m/>
    <m/>
    <m/>
  </r>
  <r>
    <s v="VALLEDUPAR"/>
    <x v="5"/>
    <x v="6"/>
    <n v="20001"/>
    <n v="2750342"/>
    <n v="41500"/>
    <s v="INCIDENTE"/>
    <s v="CESAR"/>
    <s v="VALLEDUPAR"/>
    <s v="BARRIO SAN MARTIN VALLEDUPAR 3"/>
    <s v="REDEBAN"/>
    <s v="FO-25-1539186"/>
    <d v="2025-09-16T15:47:00"/>
    <d v="2025-09-17T12:36:00"/>
    <s v="NO"/>
    <s v="HARDWARE"/>
    <s v="IMPRESION"/>
    <s v="RODILLO AVERIADO"/>
    <m/>
    <m/>
    <s v="CERRADO"/>
    <s v="17/09/2025 BUENOS DÍAS SE VISITA CB Y SE LE HACE CAMBIO DE DATAFONO YA QUE EL EXISTENTE TIENE EL RODILLO AVERIADO, SE HACEN PRUEBAS Y TODO QUEDA OK"/>
    <s v="VISITA_TÉCNICA"/>
    <s v="AB0TZ627"/>
    <s v="TIPO I"/>
    <s v="TERRESTRE"/>
    <s v="BENITEZ CARVAJAL ALVARO JAVIER"/>
    <n v="1"/>
    <n v="0"/>
    <n v="65960.072302"/>
    <n v="75096.394270399993"/>
    <n v="65960.072302"/>
    <m/>
    <m/>
    <m/>
    <m/>
    <m/>
    <m/>
    <m/>
    <m/>
  </r>
  <r>
    <s v="BARRANQUILLA"/>
    <x v="5"/>
    <x v="6"/>
    <n v="8001"/>
    <n v="2749835"/>
    <n v="15160"/>
    <s v="INCIDENTE"/>
    <s v="ATLANTICO"/>
    <s v="BARRANQUILLA"/>
    <s v="ALKOMPRAR AKT BARRANQUILLA N 3"/>
    <s v="REDEBAN"/>
    <s v="FO-25-1539193"/>
    <d v="2025-09-16T15:10:00"/>
    <d v="2025-09-17T14:58:00"/>
    <s v="NO"/>
    <s v="HARDWARE"/>
    <s v="LECTOR DE TARJETAS"/>
    <s v="MENSAJE RETIRE TARJETA"/>
    <m/>
    <m/>
    <s v="CERRADO"/>
    <s v="17/09/2025 DATAFONO NO LEÍA LAS TARJETAS DE CHIP, SE REMPLAZA"/>
    <s v="VISITA_TÉCNICA"/>
    <s v="XZZZZ889"/>
    <s v="TIPO I"/>
    <s v="TERRESTRE"/>
    <s v="DE AVILA SIADES ALBERTO ENRIQUE"/>
    <n v="1"/>
    <n v="0"/>
    <n v="65960.072302"/>
    <n v="75096.394270399993"/>
    <n v="65960.072302"/>
    <m/>
    <m/>
    <m/>
    <m/>
    <m/>
    <m/>
    <m/>
    <m/>
  </r>
  <r>
    <s v="CALI"/>
    <x v="2"/>
    <x v="2"/>
    <n v="76001"/>
    <n v="2749742"/>
    <n v="20915"/>
    <s v="INCIDENTE"/>
    <s v="VALLE DEL CAUCA"/>
    <s v="CALI"/>
    <s v="2AGAFACIL PLAZA CAYCEDO"/>
    <s v="REDEBAN"/>
    <s v="FO-25-1539199"/>
    <d v="2025-09-16T15:04:00"/>
    <d v="2025-09-17T13:03:00"/>
    <s v="NO"/>
    <s v="HARDWARE"/>
    <s v="ALERT IRRUPTION"/>
    <s v="ALERT IRRUPTION"/>
    <m/>
    <m/>
    <s v="CERRADO"/>
    <s v="17/09/2025 SE VISITA EL COMERCIO, SE REVISA LOS EQUIPOS ESTA EL DATAFONO MUESTRA MSJ ALERT IRRUPCIÓN Y EL CABLE DEL HUB ESTÁ DETERDORADO  POR LO QUE SE CAMBIA RESOLVIENDO EL DAÑO, PRUEBAS OK, TELECARGA TRNA"/>
    <s v="VISITA_TÉCNICA"/>
    <s v="AAAGZ528"/>
    <s v="TIPO I"/>
    <s v="TERRESTRE"/>
    <s v="HERRERA MONAR GEOVANNY"/>
    <n v="1"/>
    <n v="0"/>
    <n v="65960.072302"/>
    <n v="75096.394270399993"/>
    <n v="65960.072302"/>
    <m/>
    <m/>
    <m/>
    <m/>
    <m/>
    <m/>
    <m/>
    <m/>
  </r>
  <r>
    <s v="BOGOTA"/>
    <x v="0"/>
    <x v="0"/>
    <n v="11001"/>
    <n v="2749565"/>
    <n v="57035"/>
    <s v="INCIDENTE"/>
    <s v="CUNDINAMARCA"/>
    <s v="BOGOTA"/>
    <s v="DISTRICOL REDPAG QUINTAS"/>
    <s v="REDEBAN"/>
    <s v="FO-25-1539205"/>
    <d v="2025-09-16T15:00:00"/>
    <d v="2025-09-17T13:07:00"/>
    <s v="NO"/>
    <s v="HARDWARE"/>
    <s v="HUB"/>
    <s v="DAÑO HUB"/>
    <m/>
    <m/>
    <s v="CERRADO"/>
    <s v="17/09/2025 DURANTE LA VISITA TÉCNICA SE REALIZAN VALIDACIÓN DE EQUIPOS ENCONTRADO DAÑO EN MAGIC BOX NO RECONCE CABLE RED SE REALIZA CAMBIO PRUEBAS OK SALDO OK A CONFORMIDAD DEL CB"/>
    <s v="VISITA_TÉCNICA"/>
    <s v="XPRZZ701"/>
    <s v="TIPO I"/>
    <s v="TERRESTRE"/>
    <s v="GALEANO SORIANO JUAN DAVID"/>
    <n v="1"/>
    <n v="0"/>
    <n v="65960.072302"/>
    <n v="75096.394270399993"/>
    <n v="65960.072302"/>
    <m/>
    <m/>
    <m/>
    <m/>
    <m/>
    <m/>
    <m/>
    <m/>
  </r>
  <r>
    <s v="MEDELLIN"/>
    <x v="3"/>
    <x v="3"/>
    <n v="5761"/>
    <n v="2749692"/>
    <n v="23517"/>
    <s v="INCIDENTE"/>
    <s v="ANTIOQUIA"/>
    <s v="SOPETRAN"/>
    <s v="BARRIO PARQUE SOPETRAN"/>
    <s v="REDEBAN"/>
    <s v="FO-25-1539212"/>
    <d v="2025-09-16T14:50:00"/>
    <d v="2025-09-17T13:14:00"/>
    <s v="NO"/>
    <s v="HARDWARE"/>
    <s v="ACTUALIZACION"/>
    <s v="VERSION CAMBIO POS"/>
    <m/>
    <m/>
    <s v="CERRADO"/>
    <s v="17/09/2025 CAMBIO EQUIPO POR DAÑO NO COMPATIBLE Y TECNOLOGÍA PRUEBAS OK"/>
    <s v="VISITA_TÉCNICA"/>
    <s v="ABC09486"/>
    <s v="TIPO II"/>
    <s v="TERRESTRE"/>
    <s v="PAREJA ECHAVARRIA JHON DAVID"/>
    <n v="1"/>
    <n v="0"/>
    <n v="144967.87232000002"/>
    <n v="140395.6348884"/>
    <n v="144967.87232000002"/>
    <m/>
    <m/>
    <m/>
    <m/>
    <m/>
    <m/>
    <m/>
    <m/>
  </r>
  <r>
    <s v="BOGOTA"/>
    <x v="0"/>
    <x v="0"/>
    <n v="11001"/>
    <n v="2749388"/>
    <n v="78504"/>
    <s v="INCIDENTE"/>
    <s v="CUNDINAMARCA"/>
    <s v="BOGOTA"/>
    <s v="BARRIO SAN JORGE SUR BOGOTA  4"/>
    <s v="REDEBAN"/>
    <s v="FO-25-1539219"/>
    <d v="2025-09-16T14:36:00"/>
    <d v="2025-09-17T13:18:00"/>
    <s v="NO"/>
    <s v="SOFTWARE"/>
    <s v="ACTUALIZACION"/>
    <s v="VERSION CARGA SO VR"/>
    <m/>
    <m/>
    <s v="CERRADO"/>
    <s v="17/09/2025 SI LLEGA AL COMERCIO SE CON LA CLIENTE SERVICIO SE ENCUENTRA OPERATIVO OKAY INDICA QUE EL DÍA DE AYER NO FUNCIONÓ EN TODO EL DÍA SALIA RECHAZO GENERAL SE REALIZAN PRUEBAS EL DÍA DE HOY OK NO SE MANIPULA EQUIPOS"/>
    <s v="VISITA_TÉCNICA"/>
    <s v="F1LZZ912"/>
    <s v="TIPO I"/>
    <s v="TERRESTRE"/>
    <s v="GOMEZ VEGA DAVID SNEYDER"/>
    <n v="1"/>
    <n v="0"/>
    <n v="65960.072302"/>
    <n v="75096.394270399993"/>
    <n v="65960.072302"/>
    <m/>
    <m/>
    <m/>
    <m/>
    <m/>
    <m/>
    <m/>
    <m/>
  </r>
  <r>
    <s v="MEDELLIN"/>
    <x v="3"/>
    <x v="3"/>
    <n v="5001"/>
    <n v="2749241"/>
    <n v="37382"/>
    <s v="INCIDENTE"/>
    <s v="ANTIOQUIA"/>
    <s v="MEDELLIN"/>
    <s v="BARRIO MANRIQUE MEDELLIN 5"/>
    <s v="REDEBAN"/>
    <s v="FO-25-1539225"/>
    <d v="2025-09-16T14:17:00"/>
    <d v="2025-09-17T13:28:00"/>
    <s v="NO"/>
    <s v="HARDWARE"/>
    <s v="PINPAD"/>
    <s v="DAÑO POS"/>
    <m/>
    <m/>
    <s v="CERRADO"/>
    <s v="17/09/2025 SE REALIZA EL CAMBIO DEL PINPAD POR DAÑO Y SW INSTALA LECTORA"/>
    <s v="VISITA_TÉCNICA"/>
    <s v="A300S753"/>
    <s v="TIPO I"/>
    <s v="TERRESTRE"/>
    <s v="CARDONA MOLINA BROLIN STIVEN"/>
    <n v="1"/>
    <n v="0"/>
    <n v="65960.072302"/>
    <n v="75096.394270399993"/>
    <n v="65960.072302"/>
    <m/>
    <m/>
    <m/>
    <m/>
    <m/>
    <m/>
    <m/>
    <m/>
  </r>
  <r>
    <s v="PEREIRA"/>
    <x v="2"/>
    <x v="4"/>
    <n v="66001"/>
    <n v="2749036"/>
    <n v="75333"/>
    <s v="INCIDENTE"/>
    <s v="RISARALDA"/>
    <s v="PEREIRA"/>
    <s v="BARRIO CUBA PEREIRA 10"/>
    <s v="REDEBAN"/>
    <s v="FO-25-1539232"/>
    <d v="2025-09-16T14:09:00"/>
    <d v="2025-09-17T12:47:00"/>
    <s v="NO"/>
    <s v="HARDWARE"/>
    <s v="ALERT IRRUPTION"/>
    <s v="ALERT IRRUPTION"/>
    <m/>
    <m/>
    <s v="CERRADO"/>
    <s v="17/09/2025 VISITAMOS COMERCIO EL DATÁFONO TIENE LA FALLA DE ALERT IRRUPTION LO CAMBIAMOS Y CONFIGURAMOS REALIZAMOS PRUEBAS CON EL NUEVO DATÁFONO OK."/>
    <s v="VISITA_TÉCNICA"/>
    <s v="FA003853"/>
    <s v="TIPO I"/>
    <s v="TERRESTRE"/>
    <s v="ARROYAVE CANO MANUEL GUILLERMO"/>
    <n v="1"/>
    <n v="0"/>
    <n v="65960.072302"/>
    <n v="75096.394270399993"/>
    <n v="65960.072302"/>
    <m/>
    <m/>
    <m/>
    <m/>
    <m/>
    <m/>
    <m/>
    <m/>
  </r>
  <r>
    <s v="MEDELLIN"/>
    <x v="3"/>
    <x v="3"/>
    <n v="5001"/>
    <n v="2748685"/>
    <n v="69352"/>
    <s v="INCIDENTE"/>
    <s v="ANTIOQUIA"/>
    <s v="MEDELLIN"/>
    <s v="DISTRICOL SALPIHELADOS DAMA"/>
    <s v="REDEBAN"/>
    <s v="FO-25-1537771"/>
    <d v="2025-09-16T13:41:00"/>
    <d v="2025-09-17T11:18:00"/>
    <s v="NO"/>
    <s v="HARDWARE"/>
    <s v="LECTOR DE TARJETAS"/>
    <s v="MENSAJE RETIRE TARJETA"/>
    <m/>
    <m/>
    <s v="CERRADO"/>
    <s v="17/09/2025 SE CAMBIA DATÁFONO CON LECTOR CHIP MALO, SE DEJAN SERVICIOS FUNCIONANDO CORRECTAMENTE"/>
    <s v="VISITA_TÉCNICA"/>
    <s v="9T5ZZ288"/>
    <s v="TIPO I"/>
    <s v="TERRESTRE"/>
    <s v="BARRIENTOS HERNANDEZ CRISTIAN HORACIO"/>
    <n v="1"/>
    <n v="0"/>
    <n v="65960.072302"/>
    <n v="75096.394270399993"/>
    <n v="65960.072302"/>
    <m/>
    <m/>
    <m/>
    <m/>
    <m/>
    <m/>
    <m/>
    <m/>
  </r>
  <r>
    <s v="MEDELLIN"/>
    <x v="3"/>
    <x v="3"/>
    <n v="5001"/>
    <n v="2748584"/>
    <n v="39089"/>
    <s v="INCIDENTE"/>
    <s v="ANTIOQUIA"/>
    <s v="MEDELLIN"/>
    <s v="BARRIO MANRIQUE MEDELLIN 8"/>
    <s v="REDEBAN"/>
    <s v="FO-25-1537562"/>
    <d v="2025-09-16T12:58:00"/>
    <d v="2025-09-17T11:12:00"/>
    <s v="NO"/>
    <s v="HARDWARE"/>
    <s v="LECTOR DE BARRAS"/>
    <s v="DAÑO POS"/>
    <m/>
    <m/>
    <s v="CERRADO"/>
    <s v="17/09/2025 SE LLEGA AL PUNTO Y SE ENCUENTRA CERRADO, SE HACE UNA ESPERA Y REALIZAN MÚLTIPLES LLAMADOS AL CLIENTE, NO CONTESTA"/>
    <s v="VISITA_TÉCNICA"/>
    <s v="NONE"/>
    <s v="TIPO I"/>
    <s v="TERRESTRE"/>
    <s v="CARDONA MOLINA BROLIN STIVEN"/>
    <n v="1"/>
    <n v="0"/>
    <n v="65960.072302"/>
    <n v="75096.394270399993"/>
    <n v="65960.072302"/>
    <m/>
    <m/>
    <m/>
    <m/>
    <m/>
    <m/>
    <m/>
    <m/>
  </r>
  <r>
    <s v="TUNJA"/>
    <x v="1"/>
    <x v="1"/>
    <n v="15542"/>
    <n v="2748582"/>
    <n v="47378"/>
    <s v="INCIDENTE"/>
    <s v="BOYACA"/>
    <s v="PESCA"/>
    <s v="BARRIO LA CATEDRAL PESCA"/>
    <s v="REDEBAN"/>
    <s v="FO-25-1537566"/>
    <d v="2025-09-16T12:57:00"/>
    <d v="2025-09-17T15:17:00"/>
    <s v="NO"/>
    <s v="HARDWARE"/>
    <s v="LECTOR DE BARRAS"/>
    <s v="DAÑO POS"/>
    <m/>
    <m/>
    <s v="CERRADO"/>
    <s v="17/09/2025 SE REALIZA CAMBIO DE EQUIPO POR FALLA PUERTO USB ROTO PRUEBAS OK CLIENTE CONFORME"/>
    <s v="VISITA_TÉCNICA"/>
    <s v="9C00G024"/>
    <s v="TIPO III"/>
    <s v="TERRESTRE"/>
    <s v="RODRIGUEZ MURCIA YERSON IVAN"/>
    <n v="1"/>
    <n v="0"/>
    <n v="275728.78077800001"/>
    <n v="196536.5258152"/>
    <n v="275728.78077800001"/>
    <m/>
    <m/>
    <m/>
    <m/>
    <m/>
    <m/>
    <m/>
    <m/>
  </r>
  <r>
    <s v="MEDELLIN"/>
    <x v="3"/>
    <x v="3"/>
    <n v="5266"/>
    <n v="2748612"/>
    <n v="45383"/>
    <s v="INCIDENTE"/>
    <s v="ANTIOQUIA"/>
    <s v="ENVIGADO"/>
    <s v="PTM ENVIGADO DROGUERIA MILENIO"/>
    <s v="REDEBAN"/>
    <s v="FO-25-1537575"/>
    <d v="2025-09-16T12:42:00"/>
    <d v="2025-09-16T18:06:00"/>
    <s v="NO"/>
    <s v="HARDWARE"/>
    <s v="TECLADO"/>
    <s v="DAÑO POS"/>
    <m/>
    <m/>
    <s v="CERRADO"/>
    <s v="16/09/2025 SE REALIZA CAMBIO DE 1 DATAFONO SE HACEN PRUEBAS OK"/>
    <s v="VISITA_TÉCNICA"/>
    <s v="AC0MZ713"/>
    <s v="TIPO I"/>
    <s v="TERRESTRE"/>
    <s v="MONTOYA VELEZ ANDRES FELIPE"/>
    <n v="1"/>
    <n v="0"/>
    <n v="65960.072302"/>
    <n v="75096.394270399993"/>
    <n v="65960.072302"/>
    <m/>
    <m/>
    <m/>
    <m/>
    <m/>
    <m/>
    <m/>
    <m/>
  </r>
  <r>
    <s v="BOGOTA"/>
    <x v="0"/>
    <x v="0"/>
    <n v="25754"/>
    <n v="2748558"/>
    <n v="57587"/>
    <s v="INCIDENTE"/>
    <s v="CUNDINAMARCA"/>
    <s v="SOACHA"/>
    <s v="PTM SOACHA DETODITO LA TIENDA"/>
    <s v="REDEBAN"/>
    <s v="FO-25-1537578"/>
    <d v="2025-09-16T12:40:00"/>
    <d v="2025-09-17T12:26:00"/>
    <s v="NO"/>
    <s v="HARDWARE"/>
    <s v="IMPRESION"/>
    <s v="NO AVANZA PAPEL"/>
    <m/>
    <m/>
    <s v="CERRADO"/>
    <s v="17/09/2025 SE REALIZA CAMBIO DE EQUIPO POR DAÑO EN IMPRESORA NO AVANZA PAPEL SERVICIO OPERATIVO PRUEBAS OK TRNA RBM SE RECOMIENDA SOLICITAR PINPAD POR VIDRIO E SEGURIDAD"/>
    <s v="VISITA_TÉCNICA"/>
    <s v="TRYZZ132"/>
    <s v="TIPO I"/>
    <s v="TERRESTRE"/>
    <s v="BUSTOS MORA DIEGO MANUEL"/>
    <n v="1"/>
    <n v="0"/>
    <n v="65960.072302"/>
    <n v="75096.394270399993"/>
    <n v="65960.072302"/>
    <m/>
    <m/>
    <m/>
    <m/>
    <m/>
    <m/>
    <m/>
    <m/>
  </r>
  <r>
    <s v="BOGOTA"/>
    <x v="0"/>
    <x v="0"/>
    <n v="11001"/>
    <n v="2748466"/>
    <n v="12232"/>
    <s v="INCIDENTE"/>
    <s v="CUNDINAMARCA"/>
    <s v="BOGOTA"/>
    <s v="BARRIO PALOQUEMAO"/>
    <s v="REDEBAN"/>
    <s v="FO-25-1537582"/>
    <d v="2025-09-16T12:34:00"/>
    <d v="2025-09-17T09:51:00"/>
    <s v="NO"/>
    <s v="HARDWARE"/>
    <s v="COMUNICACION"/>
    <s v="DAÑO POS"/>
    <m/>
    <m/>
    <s v="CERRADO"/>
    <s v="17/09/2025 CAMBIO DE EQUIPO DAÑO EN CONEXIÓN PRUEBA OK"/>
    <s v="VISITA_TÉCNICA"/>
    <s v="JAAAQ389"/>
    <s v="TIPO I"/>
    <s v="TERRESTRE"/>
    <s v="GOMEZ VEGA DAVID SNEYDER"/>
    <n v="1"/>
    <n v="0"/>
    <n v="65960.072302"/>
    <n v="75096.394270399993"/>
    <n v="65960.072302"/>
    <m/>
    <m/>
    <m/>
    <m/>
    <m/>
    <m/>
    <m/>
    <m/>
  </r>
  <r>
    <s v="SANTA MARTA"/>
    <x v="5"/>
    <x v="6"/>
    <n v="47001"/>
    <n v="2748390"/>
    <n v="19764"/>
    <s v="INCIDENTE"/>
    <s v="MAGDALENA"/>
    <s v="SANTA MARTA"/>
    <s v="MULTIPAGAS CENTRO DE PAGOS SAN"/>
    <s v="REDEBAN"/>
    <s v="FO-25-1537585"/>
    <d v="2025-09-16T12:31:00"/>
    <d v="2025-09-18T12:36:00"/>
    <s v="NO"/>
    <s v="HARDWARE"/>
    <s v="LECTOR DE BARRAS"/>
    <s v="DAÑO POS"/>
    <m/>
    <m/>
    <s v="CERRADO"/>
    <s v="18/09/2025 SE REALIZA LA VISITA , SE ENCUENTRA EL LECTOR AVERIADO EN OCASIONES YA QUE A VECES A VECES ENCIENDE Y OTRAS NO, SE PROCEDE A CAMBIAR EL ACCESORIO, SE REALIZAN PRUEBAS Y TODO OK"/>
    <s v="VISITA_TÉCNICA"/>
    <s v="AAAAH675"/>
    <s v="TIPO I"/>
    <s v="TERRESTRE"/>
    <s v="THOMAS  CAMPO SIGIFREDO SEGUNDO"/>
    <n v="1"/>
    <n v="0"/>
    <n v="65960.072302"/>
    <n v="75096.394270399993"/>
    <n v="65960.072302"/>
    <m/>
    <m/>
    <m/>
    <m/>
    <m/>
    <m/>
    <m/>
    <m/>
  </r>
  <r>
    <s v="BOGOTA"/>
    <x v="0"/>
    <x v="0"/>
    <n v="11001"/>
    <n v="2748185"/>
    <n v="46896"/>
    <s v="INCIDENTE"/>
    <s v="CUNDINAMARCA"/>
    <s v="BOGOTA"/>
    <s v="BARRIO VILLA NUEVA BOGOTA 1"/>
    <s v="REDEBAN"/>
    <s v="FO-25-1537340"/>
    <d v="2025-09-16T12:00:00"/>
    <d v="2025-09-17T10:57:00"/>
    <s v="NO"/>
    <s v="SOFTWARE"/>
    <s v="ACTUALIZACION"/>
    <s v="VERSION CARGA SO VR"/>
    <m/>
    <m/>
    <s v="CERRADO"/>
    <s v="17/09/2025 SE LLEGA A COMERCIO EN EL CUAL INFORMAN QUE LA SEÑORA CAROL TATIANA  NO SE ENCUENTRA. SIN AUTORIZACIÓN NO PERMITE EL INGRESO SE LE INFORMA A CLIENTE VOLVER A COMUNICARSE PARA AGENDAR NUEVA VISITA SI LA REQUIEREN"/>
    <s v="VISITA_TÉCNICA"/>
    <s v="NA"/>
    <s v="TIPO I"/>
    <s v="TERRESTRE"/>
    <s v="ORTIZ MARTINEZ STIVEN"/>
    <n v="1"/>
    <n v="0"/>
    <n v="65960.072302"/>
    <n v="75096.394270399993"/>
    <n v="65960.072302"/>
    <m/>
    <m/>
    <m/>
    <m/>
    <m/>
    <m/>
    <m/>
    <m/>
  </r>
  <r>
    <s v="CALI"/>
    <x v="2"/>
    <x v="2"/>
    <n v="19212"/>
    <n v="2748252"/>
    <n v="24471"/>
    <s v="INCIDENTE"/>
    <s v="CAUCA"/>
    <s v="CORINTO"/>
    <s v="BARRIO XVI CORINTO"/>
    <s v="REDEBAN"/>
    <s v="FO-25-1537465"/>
    <d v="2025-09-16T11:49:00"/>
    <d v="2025-09-17T12:20:00"/>
    <s v="NO"/>
    <s v="HARDWARE"/>
    <s v="TECLADO"/>
    <s v="DAÑO POS"/>
    <m/>
    <m/>
    <s v="CERRADO"/>
    <s v="17/09/2025 SE CAMBIA DATÁFONO YA QUE EL DEL CLIENTE NO IMPRIMIA Y TENIA EL TECLADO BORROSO"/>
    <s v="VISITA_TÉCNICA"/>
    <s v="AA002209"/>
    <s v="TIPO III"/>
    <s v="TERRESTRE"/>
    <s v="CUERO RUIZ JHONNY"/>
    <n v="1"/>
    <n v="0"/>
    <n v="275728.78077800001"/>
    <n v="196536.5258152"/>
    <n v="275728.78077800001"/>
    <m/>
    <m/>
    <m/>
    <m/>
    <m/>
    <m/>
    <m/>
    <m/>
  </r>
  <r>
    <s v="BUCARAMANGA"/>
    <x v="1"/>
    <x v="1"/>
    <n v="81001"/>
    <n v="2748076"/>
    <n v="79030"/>
    <s v="INCIDENTE"/>
    <s v="ARAUCA"/>
    <s v="ARAUCA"/>
    <s v="BARRIO SAN LUCAS ARAUCA 1"/>
    <s v="REDEBAN"/>
    <s v="FO-25-1537468"/>
    <d v="2025-09-16T11:47:00"/>
    <d v="2025-09-24T12:59:00"/>
    <s v="NO"/>
    <s v="HARDWARE"/>
    <s v="COMUNICACION"/>
    <s v="MENSAJE CABLE DE RED DESCONECTADO"/>
    <m/>
    <m/>
    <s v="CERRADO"/>
    <s v="24/09/2025 SE CAMBIA EQUIPO DEBIDO MENSAJE CABLE DE RED DESCONECTADO , SE REALIZA INYECCIÓN DE SISTEMA Y VERSIÓN INICIALIZADA OK PRUEBAS OK CUBRE CLAVE OK"/>
    <s v="VISITA_TÉCNICA"/>
    <s v="SASZZ605"/>
    <s v="TIPO IV ESPECIAL"/>
    <s v="AEREO"/>
    <s v="HERRERA LUQUE SAUL JAVIER"/>
    <n v="1"/>
    <n v="0"/>
    <n v="988462.96268840006"/>
    <n v="196536.5258152"/>
    <n v="988462.96268840006"/>
    <m/>
    <m/>
    <m/>
    <m/>
    <m/>
    <m/>
    <m/>
    <m/>
  </r>
  <r>
    <s v="BARRANQUILLA"/>
    <x v="5"/>
    <x v="6"/>
    <n v="8001"/>
    <n v="2747977"/>
    <n v="77516"/>
    <s v="INCIDENTE"/>
    <s v="ATLANTICO"/>
    <s v="BARRANQUILLA"/>
    <s v="BARRIO GALAN BARRANQUILLA  6"/>
    <s v="REDEBAN"/>
    <s v="FO-25-1536913"/>
    <d v="2025-09-16T11:35:00"/>
    <d v="2025-09-16T18:01:00"/>
    <s v="NO"/>
    <s v="HARDWARE"/>
    <s v="PINPAD"/>
    <s v="ALERTADO"/>
    <m/>
    <m/>
    <s v="CERRADO"/>
    <s v="16/09/2025 SE REMPLAZA PIN PAD, ESTABA ALERT INTERRUPCION"/>
    <s v="VISITA_TÉCNICA"/>
    <s v="10HZZ084"/>
    <s v="TIPO I"/>
    <s v="TERRESTRE"/>
    <s v="DE AVILA SIADES ALBERTO ENRIQUE"/>
    <n v="1"/>
    <n v="0"/>
    <n v="65960.072302"/>
    <n v="75096.394270399993"/>
    <n v="65960.072302"/>
    <m/>
    <m/>
    <m/>
    <m/>
    <m/>
    <m/>
    <m/>
    <m/>
  </r>
  <r>
    <s v="MEDELLIN"/>
    <x v="3"/>
    <x v="3"/>
    <n v="5088"/>
    <n v="2747780"/>
    <n v="80073"/>
    <s v="INCIDENTE"/>
    <s v="ANTIOQUIA"/>
    <s v="BELLO"/>
    <s v="BARRIO LA GABRIELA CALLE VIEJA"/>
    <s v="REDEBAN"/>
    <s v="FO-25-1536733"/>
    <d v="2025-09-16T11:16:00"/>
    <d v="2025-09-16T17:55:00"/>
    <s v="NO"/>
    <s v="SOFTWARE"/>
    <s v="ACTUALIZACION"/>
    <s v="VERSION CARGA SO VR"/>
    <m/>
    <m/>
    <s v="CERRADO"/>
    <s v="16/09/2025 SE REALIZA BORRADO DE VERSIÓN Y BORRADO DE PARÁMETROS PARA CONFIGURAR NUEVAMENTE YA QUE NO DABA PARA RETIROS Y CONSIGNACIÓN."/>
    <s v="VISITA_TÉCNICA"/>
    <s v="SAXZZ552"/>
    <s v="TIPO I"/>
    <s v="TERRESTRE"/>
    <s v="RAMIREZ TABARES JUAN DIEGO"/>
    <n v="1"/>
    <n v="0"/>
    <n v="65960.072302"/>
    <n v="75096.394270399993"/>
    <n v="65960.072302"/>
    <m/>
    <m/>
    <m/>
    <m/>
    <m/>
    <m/>
    <m/>
    <m/>
  </r>
  <r>
    <s v="MEDELLIN"/>
    <x v="3"/>
    <x v="3"/>
    <n v="5088"/>
    <n v="2747835"/>
    <n v="81342"/>
    <s v="INCIDENTE"/>
    <s v="ANTIOQUIA"/>
    <s v="BELLO"/>
    <s v="PTM BELLO PECADOS GOURMET"/>
    <s v="REDEBAN"/>
    <s v="FO-25-1536738"/>
    <d v="2025-09-16T11:14:00"/>
    <d v="2025-09-16T17:53:00"/>
    <s v="NO"/>
    <s v="SOFTWARE"/>
    <s v="COMUNICACION"/>
    <s v="PARAMETROS DE CONFIGURACION EN POS"/>
    <m/>
    <m/>
    <s v="CERRADO"/>
    <s v="16/09/2025 SE REALIZA CONFIGURACIÓN DEL DATÁFONO Y SE INICIALIZAR AMBAS TERMINALES YA QUE EN TODA TRANSACCIÓN SALÍA INICIALIZACIÓN NO FUE EXITOSA Y SALÍA CON NORMALIDAD EL VOUCHER Y LA TRANSACCIÓN CORRECTA"/>
    <s v="VISITA_TÉCNICA"/>
    <s v="SMZZZ268"/>
    <s v="TIPO I"/>
    <s v="TERRESTRE"/>
    <s v="RAMIREZ TABARES JUAN DIEGO"/>
    <n v="1"/>
    <n v="0"/>
    <n v="65960.072302"/>
    <n v="75096.394270399993"/>
    <n v="65960.072302"/>
    <m/>
    <m/>
    <m/>
    <m/>
    <m/>
    <m/>
    <m/>
    <m/>
  </r>
  <r>
    <s v="CUCUTA"/>
    <x v="1"/>
    <x v="1"/>
    <n v="54001"/>
    <n v="2747802"/>
    <n v="57163"/>
    <s v="INCIDENTE"/>
    <s v="NORTE DE SANTANDER"/>
    <s v="CUCUTA"/>
    <s v="PTM CUCUTA DROGUERIA FARMABLUE"/>
    <s v="REDEBAN"/>
    <s v="FO-25-1536799"/>
    <d v="2025-09-16T11:03:00"/>
    <d v="2025-09-17T10:48:00"/>
    <s v="NO"/>
    <s v="HARDWARE"/>
    <s v="TECLADO"/>
    <s v="DAÑO POS"/>
    <m/>
    <m/>
    <s v="CERRADO"/>
    <s v="17/09/2025 SE CAMBIO DATAFONO POR DAÑO EN EL TECLADO SE INSTALA NUEVA VERSIÓN CIERRES Y PRUEBAS OK"/>
    <s v="VISITA_TÉCNICA"/>
    <s v="TRSZZ730"/>
    <s v="TIPO I"/>
    <s v="TERRESTRE"/>
    <s v="DURAN ACOSTA FRANK YONNY"/>
    <n v="1"/>
    <n v="0"/>
    <n v="65960.072302"/>
    <n v="75096.394270399993"/>
    <n v="65960.072302"/>
    <m/>
    <m/>
    <m/>
    <m/>
    <m/>
    <m/>
    <m/>
    <m/>
  </r>
  <r>
    <s v="MEDELLIN"/>
    <x v="3"/>
    <x v="3"/>
    <n v="5001"/>
    <n v="2747638"/>
    <n v="32245"/>
    <s v="INCIDENTE"/>
    <s v="ANTIOQUIA"/>
    <s v="MEDELLIN"/>
    <s v="COMCARD MED RED PARAISO MASCOT"/>
    <s v="REDEBAN"/>
    <s v="FO-25-1536756"/>
    <d v="2025-09-16T10:58:00"/>
    <d v="2025-09-16T17:50:00"/>
    <s v="NO"/>
    <s v="HARDWARE"/>
    <s v="LECTOR DE TARJETAS"/>
    <s v="DAÑO POS"/>
    <m/>
    <m/>
    <s v="CERRADO"/>
    <s v="16/09/2025 SE REALIZA VISITA TÉCNICA EN ATENCIÓN AL INCIDENTE REPORTADO CON EL DATÁFONO DEL CORRESPONSAL BANCOLOMBIA. EL USUARIO CONFIRMA LA IDENTIFICACIÓN DEL TÉCNICO ASIGNADO Y PROCEDE A INFORMAR QUE EL DISPOSITIVO NO ESTÁ LEYENDO NINGUNA DE LAS TARJETAS AL MOMENTO DE REALIZAR RETIROS._x000a__x000a_DURANTE LA VALIDACIÓN, SE CONSTATA QUE EL DATÁFONO PRESENTA FALLAS EN LA LECTURA DE TARJETAS, ADEMÁS DE UN DETERIORO FÍSICO EVIDENTE EN LA TAPA DE LA IMPRESORA. ANTE ESTA SITUACIÓN, SE PROCEDE AL REEMPLAZO DEL EQUIPO POR UNO NUEVO._x000a__x000a_ EL NUEVO DATÁFONO QUEDA INSTALADO Y OPERATIVO, CON LECTURA DE TARJETAS FUNCIONAL Y SIN NOVEDADES FÍSICAS. SE CIERRA EL CASO CON SOLUCIÓN EFECTIVA."/>
    <s v="VISITA_TÉCNICA"/>
    <s v="111DZ979"/>
    <s v="TIPO I"/>
    <s v="TERRESTRE"/>
    <s v="MARTINEZ TOVAR OSCAR DAVID"/>
    <n v="1"/>
    <n v="0"/>
    <n v="65960.072302"/>
    <n v="75096.394270399993"/>
    <n v="65960.072302"/>
    <m/>
    <m/>
    <m/>
    <m/>
    <m/>
    <m/>
    <m/>
    <m/>
  </r>
  <r>
    <s v="BOGOTA"/>
    <x v="0"/>
    <x v="0"/>
    <n v="11001"/>
    <n v="2747249"/>
    <n v="74355"/>
    <s v="INCIDENTE"/>
    <s v="CUNDINAMARCA"/>
    <s v="BOGOTA"/>
    <s v="PTM BOGOTA SOLUCIONES ADOQUINA"/>
    <s v="REDEBAN"/>
    <s v="FO-25-1536299"/>
    <d v="2025-09-16T10:26:00"/>
    <d v="2025-09-17T10:23:00"/>
    <s v="NO"/>
    <s v="HARDWARE"/>
    <s v="HUB"/>
    <s v="SE REINICIA"/>
    <m/>
    <m/>
    <s v="CERRADO"/>
    <s v="17/09/2025 SE VISITA COMERCIO CB BANCOLOMBIA, SE CAMBIA HUB QUE GENERA REINICIOS CONSTANTES, SE DEJA EL NUEVO CONECTADO Y CON PRUEBAS OK, NO UPS, NO SE ALTERAN USUARIOS."/>
    <s v="VISITA_TÉCNICA"/>
    <s v="EF8ZZ155"/>
    <s v="TIPO I"/>
    <s v="TERRESTRE"/>
    <s v="VEGA MANRIQUE JONATAN MAURICIO"/>
    <n v="1"/>
    <n v="0"/>
    <n v="65960.072302"/>
    <n v="75096.394270399993"/>
    <n v="65960.072302"/>
    <m/>
    <m/>
    <m/>
    <m/>
    <m/>
    <m/>
    <m/>
    <m/>
  </r>
  <r>
    <s v="PEREIRA"/>
    <x v="2"/>
    <x v="4"/>
    <n v="66400"/>
    <n v="2747166"/>
    <n v="23461"/>
    <s v="INCIDENTE"/>
    <s v="RISARALDA"/>
    <s v="LA VIRGINIA"/>
    <s v="BARRIO LA VIRGINIA V LA VIRGIN"/>
    <s v="REDEBAN"/>
    <s v="FO-25-1536305"/>
    <d v="2025-09-16T10:24:00"/>
    <d v="2025-09-16T17:30:00"/>
    <s v="NO"/>
    <s v="HARDWARE"/>
    <s v="LECTOR DE BARRAS"/>
    <s v="CABLE LECTORA AVERIADO"/>
    <m/>
    <m/>
    <s v="CERRADO"/>
    <s v="16/09/2025 VISITAMOS COMERCIO EL LECTOR DE BARRAS TIENE EL CABLE DETERIORADO REALIZAMOS CAMBIO Y REALIZAMOS PRUEBAS CON EL NUEVO LECTOR OK."/>
    <s v="VISITA_TÉCNICA"/>
    <s v="ABC03823"/>
    <s v="TIPO I"/>
    <s v="TERRESTRE"/>
    <s v="ARROYAVE CANO MANUEL GUILLERMO"/>
    <n v="1"/>
    <n v="0"/>
    <n v="65960.072302"/>
    <n v="75096.394270399993"/>
    <n v="65960.072302"/>
    <m/>
    <m/>
    <m/>
    <m/>
    <m/>
    <m/>
    <m/>
    <m/>
  </r>
  <r>
    <s v="MEDELLIN"/>
    <x v="3"/>
    <x v="3"/>
    <n v="5001"/>
    <n v="2747071"/>
    <n v="17520"/>
    <s v="INCIDENTE"/>
    <s v="ANTIOQUIA"/>
    <s v="MEDELLIN"/>
    <s v="PAGAFACIL BELEN PARQUE"/>
    <s v="REDEBAN"/>
    <s v="FO-25-1536152"/>
    <d v="2025-09-16T10:13:00"/>
    <d v="2025-09-16T17:22:00"/>
    <s v="NO"/>
    <s v="HARDWARE"/>
    <s v="IMPRESION"/>
    <s v="NO AVANZA PAPEL"/>
    <m/>
    <m/>
    <s v="CERRADO"/>
    <s v="16/09/2025 SE LE ORGANIZA TAPA DE IMPRESIÓN Q IMPEDÍA IMPRESIÓN TODO QUEDA OK"/>
    <s v="VISITA_TÉCNICA"/>
    <s v="BL014121"/>
    <s v="TIPO I"/>
    <s v="TERRESTRE"/>
    <s v="ALVAREZ ARENAS VICTOR HUGO"/>
    <n v="1"/>
    <n v="0"/>
    <n v="65960.072302"/>
    <n v="75096.394270399993"/>
    <n v="65960.072302"/>
    <m/>
    <m/>
    <m/>
    <m/>
    <m/>
    <m/>
    <m/>
    <m/>
  </r>
  <r>
    <s v="CALI"/>
    <x v="2"/>
    <x v="2"/>
    <n v="76001"/>
    <n v="2747001"/>
    <n v="61239"/>
    <s v="INCIDENTE"/>
    <s v="VALLE DEL CAUCA"/>
    <s v="CALI"/>
    <s v="BARRIO POBLADO II CALI"/>
    <s v="REDEBAN"/>
    <s v="FO-25-1536137"/>
    <d v="2025-09-16T09:57:00"/>
    <d v="2025-09-16T17:18:00"/>
    <s v="NO"/>
    <s v="HARDWARE"/>
    <s v="PINPAD"/>
    <s v="SE REINICIA"/>
    <m/>
    <m/>
    <s v="CERRADO"/>
    <s v="16/09/2025 SE REALIZA CAMBIO DE PIN PAD, HUB Y LECTORA EN CB BANCOLOMBIA PURO DEBIDO A REINICIOS ESPONTÁNEOS, SE REALIZAN PRUEBAS OK."/>
    <s v="VISITA_TÉCNICA"/>
    <s v="9TZZZ343"/>
    <s v="TIPO I"/>
    <s v="TERRESTRE"/>
    <s v="MONTERO MUESES GIAN CARLO"/>
    <n v="1"/>
    <n v="0"/>
    <n v="65960.072302"/>
    <n v="75096.394270399993"/>
    <n v="65960.072302"/>
    <m/>
    <m/>
    <m/>
    <m/>
    <m/>
    <m/>
    <m/>
    <m/>
  </r>
  <r>
    <s v="MEDELLIN"/>
    <x v="3"/>
    <x v="3"/>
    <n v="5318"/>
    <n v="2746647"/>
    <n v="12519"/>
    <s v="INCIDENTE"/>
    <s v="ANTIOQUIA"/>
    <s v="GUARNE"/>
    <s v="UARNE II  ANTIOQUIA"/>
    <s v="REDEBAN"/>
    <s v="FO-25-1536147"/>
    <d v="2025-09-16T09:55:00"/>
    <d v="2025-09-17T11:08:00"/>
    <s v="NO"/>
    <s v="HARDWARE"/>
    <s v="LECTOR DE BARRAS"/>
    <s v="CABLE LECTORA AVERIADO"/>
    <m/>
    <m/>
    <s v="CERRADO"/>
    <s v="17/09/2025 SE CAMBIA EL CABLE DEL LECTOR YA QUE ESTÁ DAÑADO"/>
    <s v="VISITA_TÉCNICA"/>
    <s v="A00JZ762"/>
    <s v="TIPO II"/>
    <s v="TERRESTRE"/>
    <s v="BADEL ACUÑA LUIS ALBERTO"/>
    <n v="1"/>
    <n v="0"/>
    <n v="144967.87232000002"/>
    <n v="140395.6348884"/>
    <n v="144967.87232000002"/>
    <m/>
    <m/>
    <m/>
    <m/>
    <m/>
    <m/>
    <m/>
    <m/>
  </r>
  <r>
    <s v="MONTERIA"/>
    <x v="5"/>
    <x v="6"/>
    <n v="23001"/>
    <n v="2746621"/>
    <n v="68962"/>
    <s v="INCIDENTE"/>
    <s v="CORDOBA"/>
    <s v="MONTERIA"/>
    <s v="BARRIO LA JULIA MONTERIA 1"/>
    <s v="REDEBAN"/>
    <s v="FO-25-1535821"/>
    <d v="2025-09-16T09:29:00"/>
    <d v="2025-09-16T17:14:00"/>
    <s v="NO"/>
    <s v="HARDWARE"/>
    <s v="LECTOR DE BARRAS"/>
    <s v="DAÑO POS"/>
    <m/>
    <m/>
    <s v="CERRADO"/>
    <s v="16/09/2025 SE REALIZA VISITA TÉCNICA Y SE CAMBIA LECTORA DE CÓDIGOS DE BARRAS POR FALLAS NO LEE CÓDIGOS, SE INSTALA LECTORA PLACA 1239810 Y SE RETIRA LECTORA PLACA 531569, SE REALIZAN PRUEBAS Y SE DEJA EL SERVICIO FUNCIONANDO CORRECTAMENTE."/>
    <s v="VISITA_TÉCNICA"/>
    <s v="A100U383"/>
    <s v="TIPO I"/>
    <s v="TERRESTRE"/>
    <s v="CASSIANI PEREZ RAUL RAMIRO"/>
    <n v="1"/>
    <n v="0"/>
    <n v="65960.072302"/>
    <n v="75096.394270399993"/>
    <n v="65960.072302"/>
    <m/>
    <m/>
    <m/>
    <m/>
    <m/>
    <m/>
    <m/>
    <m/>
  </r>
  <r>
    <s v="SANTA MARTA"/>
    <x v="5"/>
    <x v="6"/>
    <n v="44090"/>
    <n v="2746432"/>
    <n v="38593"/>
    <s v="INCIDENTE"/>
    <s v="LA GUAJIRA"/>
    <s v="DIBULLA"/>
    <s v="DISTRICOL CARNICERIA SALAMAR"/>
    <s v="REDEBAN"/>
    <s v="FO-25-1535703"/>
    <d v="2025-09-16T09:15:00"/>
    <d v="2025-09-17T13:40:00"/>
    <s v="NO"/>
    <s v="SOFTWARE"/>
    <s v="LLT"/>
    <s v="LLT"/>
    <m/>
    <m/>
    <s v="CERRADO"/>
    <s v="17/09/2025 SE REALIZA LA VISITA LA VISITA, SE ENCUENTRA EL DATAFONO ALERTADO, SE PROCEDE A CAMBIAR EL EQUIPO SE REALIZAR PRUEBAS Y TODO OK"/>
    <s v="VISITA_TÉCNICA"/>
    <s v="9A01Z436"/>
    <s v="TIPO III"/>
    <s v="TERRESTRE"/>
    <s v="THOMAS  CAMPO SIGIFREDO SEGUNDO"/>
    <n v="1"/>
    <n v="0"/>
    <n v="275728.78077800001"/>
    <n v="196536.5258152"/>
    <n v="275728.78077800001"/>
    <m/>
    <m/>
    <m/>
    <m/>
    <m/>
    <m/>
    <m/>
    <m/>
  </r>
  <r>
    <s v="CALI"/>
    <x v="2"/>
    <x v="2"/>
    <n v="76834"/>
    <n v="2746424"/>
    <n v="76047"/>
    <s v="INCIDENTE"/>
    <s v="VALLE DEL CAUCA"/>
    <s v="TULUA"/>
    <s v="BARRIO JARDIN TULUA"/>
    <s v="REDEBAN"/>
    <s v="FO-25-1535714"/>
    <d v="2025-09-16T09:12:00"/>
    <d v="2025-09-17T15:55:00"/>
    <s v="NO"/>
    <s v="HARDWARE"/>
    <s v="PINPAD"/>
    <s v="DAÑO POS"/>
    <m/>
    <m/>
    <s v="CERRADO"/>
    <s v="17/09/2025 SE REALIZA CAMBIO DE PIN PAD EN CB BANCOLOMBIA PURO DEBIDO A PANTALLA NEGRA, SE REALIZAN PRUEBAS OK."/>
    <s v="VISITA_TÉCNICA"/>
    <s v="LM0BZ694"/>
    <s v="TIPO II"/>
    <s v="TERRESTRE"/>
    <s v="MONTERO MUESES GIAN CARLO"/>
    <n v="1"/>
    <n v="0"/>
    <n v="144967.87232000002"/>
    <n v="140395.6348884"/>
    <n v="144967.87232000002"/>
    <m/>
    <m/>
    <m/>
    <m/>
    <m/>
    <m/>
    <m/>
    <m/>
  </r>
  <r>
    <s v="MEDELLIN"/>
    <x v="3"/>
    <x v="3"/>
    <n v="15572"/>
    <n v="2746359"/>
    <n v="28118"/>
    <s v="INCIDENTE"/>
    <s v="BOYACA"/>
    <s v="PUERTO BOYACA"/>
    <s v="DISTRICOL TIENDA EMMANUEL"/>
    <s v="REDEBAN"/>
    <s v="FO-25-1535720"/>
    <d v="2025-09-16T09:10:00"/>
    <d v="2025-09-17T17:22:00"/>
    <s v="NO"/>
    <s v="HARDWARE"/>
    <s v="IMPRESION"/>
    <s v="NO IMPRIME UNO O VARIOS CARACTERES"/>
    <m/>
    <m/>
    <s v="CERRADO"/>
    <s v="17/09/2025 SE REALIZA VISITA TÉCNICA PARA EL INCIDENTE REPORTADO CON EL DATÁFONO DEL CORRESPONSAL BANCOLOMBIA SE LLEGA AL COMERCIO USUARIO CONFIRMA IDENTIFICACIÓN DEL TÉCNICO LUEGO INFORMA QUE EL DATÁFONO PRESENTA MOLESTIAS PARA IMPRIMIR Y EL VAUCHER NO SALE CON LA INFORMACIÓN COMPLETA ADEMÁS EN EL OTRO DATÁFONO ADICIONAL EL PINPAD NO LE ESTÁ LEYENDO TARJETA, SE VALIDAN LOS EQUIPOS Y VERDADERAMENTE EL DATÁFONO PRESENTA DAÑOS EN LA IMPRESIÓN,  SE CAMBIA EQUIPO POR DAÑO EN LA IMPRESIÓN Y SE CAMBIA PINPAD POR TECNOLOGÍA,  EN EL OTRO DATÁFONO ADICIONAL EL PINPAD PRESENTA DAÑOS EN EL LECTOR CHIP Y SE PROCEDE CON EL CAMBIO,  EQUIPOS NUEVOS QUEDAN OPERATIVOS CON TRANSACCIONES EXITOSAS"/>
    <s v="VISITA_TÉCNICA"/>
    <s v="1KZZZ619"/>
    <s v="TIPO IV"/>
    <s v="TERRESTRE"/>
    <s v="MARTINEZ TOVAR OSCAR DAVID"/>
    <n v="1"/>
    <n v="0"/>
    <n v="479588.87655000004"/>
    <n v="196536.5258152"/>
    <n v="479588.87655000004"/>
    <m/>
    <m/>
    <m/>
    <m/>
    <m/>
    <m/>
    <m/>
    <m/>
  </r>
  <r>
    <s v="CUCUTA"/>
    <x v="1"/>
    <x v="1"/>
    <n v="54518"/>
    <n v="2745765"/>
    <n v="80954"/>
    <s v="INCIDENTE"/>
    <s v="NORTE DE SANTANDER"/>
    <s v="PAMPLONA"/>
    <s v="BARRIO SANTO DOMINGO PAMPLONA 2"/>
    <s v="REDEBAN"/>
    <s v="FO-25-1535727"/>
    <d v="2025-09-16T08:26:00"/>
    <d v="2025-09-17T15:12:00"/>
    <s v="NO"/>
    <s v="HARDWARE"/>
    <s v="IMPRESION"/>
    <s v="DAÑO POS"/>
    <m/>
    <m/>
    <s v="CERRADO"/>
    <s v="17/09/2025 SE REALIZÓ VISITA AL COMERCIO Y SE ENCUENTRA EQUIPO IMPRIMIENDO BORROSO, SE REALIZA CAMBIO DE DATAFONO PRUEBAS EXITOSAS"/>
    <s v="VISITA_TÉCNICA"/>
    <s v="FIZZZ316"/>
    <s v="TIPO III"/>
    <s v="TERRESTRE"/>
    <s v="MORA VEGA JEAMPIER"/>
    <n v="1"/>
    <n v="0"/>
    <n v="275728.78077800001"/>
    <n v="196536.5258152"/>
    <n v="275728.78077800001"/>
    <m/>
    <m/>
    <m/>
    <m/>
    <m/>
    <m/>
    <m/>
    <m/>
  </r>
  <r>
    <s v="BARRANQUILLA"/>
    <x v="5"/>
    <x v="6"/>
    <n v="8832"/>
    <n v="2745830"/>
    <n v="69552"/>
    <s v="INCIDENTE"/>
    <s v="ATLANTICO"/>
    <s v="TUBARA"/>
    <s v="BARRIO EL LLANO TUBARA"/>
    <s v="REDEBAN"/>
    <s v="FO-25-1535331"/>
    <d v="2025-09-16T08:24:00"/>
    <d v="2025-09-16T18:15:00"/>
    <s v="NO"/>
    <s v="HARDWARE"/>
    <s v="IMPRESION"/>
    <s v="NO AVANZA PAPEL"/>
    <m/>
    <m/>
    <s v="CERRADO"/>
    <s v="16/09/2025 SE REALIZA CAMBIO DE EQUIPO DATAFONO YA QUE NO IMPRIME BIEN LAS TIRILLAS SE REALIZAN PRUEBAS DE CORRECTO FUNCIONAMIENTO"/>
    <s v="VISITA_TÉCNICA"/>
    <s v="EG004544"/>
    <s v="TIPO II"/>
    <s v="TERRESTRE"/>
    <s v="VILLACOB VILLACOB ELKIN EDUARDO"/>
    <n v="1"/>
    <n v="0"/>
    <n v="144967.87232000002"/>
    <n v="140395.6348884"/>
    <n v="144967.87232000002"/>
    <m/>
    <m/>
    <m/>
    <m/>
    <m/>
    <m/>
    <m/>
    <m/>
  </r>
  <r>
    <s v="CUCUTA"/>
    <x v="1"/>
    <x v="1"/>
    <n v="54001"/>
    <n v="2745630"/>
    <n v="78347"/>
    <s v="INCIDENTE"/>
    <s v="NORTE DE SANTANDER"/>
    <s v="CUCUTA"/>
    <s v="BARRIO EL SALADO CUCUTA  3"/>
    <s v="REDEBAN"/>
    <s v="FO-25-1535043"/>
    <d v="2025-09-16T08:01:00"/>
    <d v="2025-09-16T16:49:00"/>
    <s v="NO"/>
    <s v="HARDWARE"/>
    <s v="IMPRESION"/>
    <s v="RODILLO AVERIADO"/>
    <m/>
    <m/>
    <s v="CERRADO"/>
    <s v="16/09/2025 INCIDENTE SE ATENDIÓ EN EL FO -25-1534059"/>
    <s v="VISITA_TÉCNICA"/>
    <s v="V1LZZ132"/>
    <s v="TIPO I"/>
    <s v="TERRESTRE"/>
    <s v="DURAN ACOSTA FRANK YONNY"/>
    <n v="1"/>
    <n v="0"/>
    <n v="65960.072302"/>
    <n v="75096.394270399993"/>
    <n v="65960.072302"/>
    <m/>
    <m/>
    <m/>
    <m/>
    <m/>
    <m/>
    <m/>
    <m/>
  </r>
  <r>
    <s v="BOGOTA"/>
    <x v="0"/>
    <x v="0"/>
    <n v="11001"/>
    <n v="2745152"/>
    <n v="64122"/>
    <s v="INCIDENTE"/>
    <s v="CUNDINAMARCA"/>
    <s v="BOGOTA"/>
    <s v="BARRIO KENEDDY BOGOTA"/>
    <s v="REDEBAN"/>
    <s v="FO-25-1535048"/>
    <d v="2025-09-16T08:00:00"/>
    <d v="2025-09-17T07:36:00"/>
    <s v="NO"/>
    <s v="HARDWARE"/>
    <s v="CABLEADO"/>
    <s v="CABLE MAGICBOX AVERIADO"/>
    <m/>
    <m/>
    <s v="CERRADO"/>
    <s v="16/09/2025 SE REALIZA CAMBIO DE FUENTE DE PODER"/>
    <s v="VISITA_TÉCNICA"/>
    <s v="0A00O735"/>
    <s v="TIPO I"/>
    <s v="TERRESTRE"/>
    <s v="GONZALEZ FANDIÑO SANTIAGO ERNESTO"/>
    <n v="1"/>
    <n v="0"/>
    <n v="65960.072302"/>
    <n v="75096.394270399993"/>
    <n v="65960.072302"/>
    <m/>
    <m/>
    <m/>
    <m/>
    <m/>
    <m/>
    <m/>
    <m/>
  </r>
  <r>
    <s v="MEDELLIN"/>
    <x v="3"/>
    <x v="3"/>
    <n v="5001"/>
    <n v="2745059"/>
    <n v="73590"/>
    <s v="INCIDENTE"/>
    <s v="ANTIOQUIA"/>
    <s v="MEDELLIN"/>
    <s v="PTM MEDELLIN  SALSAMENTARIA MO"/>
    <s v="REDEBAN"/>
    <s v="FO-25-1535055"/>
    <d v="2025-09-16T08:00:00"/>
    <d v="2025-09-16T16:39:00"/>
    <s v="NO"/>
    <s v="HARDWARE"/>
    <s v="LECTOR DE TARJETAS"/>
    <s v="DAÑO POS"/>
    <m/>
    <m/>
    <s v="CERRADO"/>
    <s v="16/09/2025 SE LLEGA AL CB Y SE ENCONTRÓ CERRADO, SE PROCEDE A REALIZAR GESTIÓN TELEFÓNICA Y NO CONTESTAN, SE LE PREGUNTA A LOS VECINOS QUE A QUE HORAS ABREN EL ESTABLECIMIENTO Y NO SABEN SE DA ESPERA REGLAMENTARIA 30 MIN Y NUNCA LLEGARON"/>
    <s v="VISITA_TÉCNICA"/>
    <s v="NO SE INTERVINO "/>
    <s v="TIPO I"/>
    <s v="TERRESTRE"/>
    <s v="BARRIENTOS HERNANDEZ CRISTIAN HORACIO"/>
    <n v="1"/>
    <n v="0"/>
    <n v="65960.072302"/>
    <n v="75096.394270399993"/>
    <n v="65960.072302"/>
    <m/>
    <m/>
    <m/>
    <m/>
    <m/>
    <m/>
    <m/>
    <m/>
  </r>
  <r>
    <s v="PASTO"/>
    <x v="2"/>
    <x v="2"/>
    <n v="52356"/>
    <n v="2745128"/>
    <n v="25904"/>
    <s v="INCIDENTE"/>
    <s v="NARIÑO"/>
    <s v="IPIALES"/>
    <s v="ALKOSTO 20 DE JULIO"/>
    <s v="REDEBAN"/>
    <s v="FO-25-1535061"/>
    <d v="2025-09-16T08:00:00"/>
    <d v="2025-09-17T11:27:00"/>
    <s v="NO"/>
    <s v="SOFTWARE"/>
    <s v="ACTUALIZACION"/>
    <s v="VERSION CARGA SO VR"/>
    <m/>
    <m/>
    <s v="CERRADO"/>
    <s v="17/09/2025 SE VISITA ESTABLECIMIENTO, SE ENCUENTRAN DATAFONOS DE CORRESPONSAL OPERATIVOS Y SIN NOVEDAD. SE LES REALIZA BORRADO DE TRANS PARA AGILIZAR CIERRES. QUEDA. OPERATIVOS"/>
    <s v="VISITA_TÉCNICA"/>
    <s v="9999W272/ FA00Y072/ 9999W271/ FA00Y210/ FA00P086/ FA00Y071"/>
    <s v="TIPO II"/>
    <s v="TERRESTRE"/>
    <s v="CASTILLO HERRERA ALEX RICARDO"/>
    <n v="1"/>
    <n v="0"/>
    <n v="144967.87232000002"/>
    <n v="140395.6348884"/>
    <n v="144967.87232000002"/>
    <m/>
    <m/>
    <m/>
    <m/>
    <m/>
    <m/>
    <m/>
    <m/>
  </r>
  <r>
    <s v="BOGOTA"/>
    <x v="0"/>
    <x v="0"/>
    <n v="25286"/>
    <n v="2744972"/>
    <n v="79889"/>
    <s v="INCIDENTE"/>
    <s v="CUNDINAMARCA"/>
    <s v="FUNZA"/>
    <s v="DISTRICOL PHARMACYPC"/>
    <s v="REDEBAN"/>
    <s v="FO-25-1535069"/>
    <d v="2025-09-16T08:00:00"/>
    <d v="2025-09-17T11:31:00"/>
    <s v="NO"/>
    <s v="HARDWARE"/>
    <s v="ALERT IRRUPTION"/>
    <s v="ALERT IRRUPTION"/>
    <m/>
    <m/>
    <s v="CERRADO"/>
    <s v="17/09/2025 SE REALIZA CAMBIO DE DATÁFONO POR FALLA EN PANTALLA"/>
    <s v="VISITA_TÉCNICA"/>
    <s v="SAUZZ958"/>
    <s v="TIPO II"/>
    <s v="TERRESTRE"/>
    <s v="INFANTE SIERRA MANUEL FERNANDO"/>
    <n v="1"/>
    <n v="0"/>
    <n v="144967.87232000002"/>
    <n v="140395.6348884"/>
    <n v="144967.87232000002"/>
    <m/>
    <m/>
    <m/>
    <m/>
    <m/>
    <m/>
    <m/>
    <m/>
  </r>
  <r>
    <s v="APARTADO"/>
    <x v="3"/>
    <x v="3"/>
    <n v="5172"/>
    <n v="2745107"/>
    <n v="79625"/>
    <s v="INCIDENTE"/>
    <s v="ANTIOQUIA"/>
    <s v="CHIGORODO"/>
    <s v="BARRIO BRISAS DEL RIO CHIGOROD"/>
    <s v="REDEBAN"/>
    <s v="FO-25-1535077"/>
    <d v="2025-09-16T08:00:00"/>
    <d v="2025-09-16T18:09:00"/>
    <s v="NO"/>
    <s v="HARDWARE"/>
    <s v="IMPRESION"/>
    <s v="DAÑO POS"/>
    <m/>
    <m/>
    <s v="CERRADO"/>
    <s v="16/09/2025 EQUIPO IMPRIME BORROSO POR UN COSTADO SE HACE LIMPIEZA Y PERSISTE EL PROBLEMA, SE CAMBIA POR UN DATAFONOS NUEVO Y SE HACEN PRUEBAS DE RETIRO Y DE CONSULTA DE SALDO Y SE HACEN PRUEBAS DE LECTORA DEJANDO TODO FUNCIONANDO CORRECTAMENTE. SE CAMBIA LECTORA YA QUE LA ACTUAL TIENE EL CABLE MUY CORTO Y PONE PROBLEMAS PARA LEER CÓDIGOS DE BARRA"/>
    <s v="VISITA_TÉCNICA"/>
    <s v="SXUZZ151"/>
    <s v="TIPO II"/>
    <s v="TERRESTRE"/>
    <s v="SALDARRIAGA MIRANDA SANTIAGO"/>
    <n v="1"/>
    <n v="0"/>
    <n v="144967.87232000002"/>
    <n v="140395.6348884"/>
    <n v="144967.87232000002"/>
    <m/>
    <m/>
    <m/>
    <m/>
    <m/>
    <m/>
    <m/>
    <m/>
  </r>
  <r>
    <s v="TUNJA"/>
    <x v="1"/>
    <x v="1"/>
    <n v="15001"/>
    <n v="2744955"/>
    <n v="70999"/>
    <s v="INCIDENTE"/>
    <s v="BOYACA"/>
    <s v="TUNJA"/>
    <s v="LA ESMERALDA TUNJA 4"/>
    <s v="REDEBAN"/>
    <s v="FO-25-1535083"/>
    <d v="2025-09-16T08:00:00"/>
    <d v="2025-09-16T16:34:00"/>
    <s v="NO"/>
    <s v="HARDWARE"/>
    <s v="TECLADO"/>
    <s v="DAÑO POS"/>
    <m/>
    <m/>
    <s v="CERRADO"/>
    <s v="16/09/2025 SE REALIZA VISITA AL COMERCIO, SE CAMBIA EQUIPO POR DAÑO, SE HACEN PRUEBAS OK."/>
    <s v="VISITA_TÉCNICA"/>
    <s v="MN00C073"/>
    <s v="TIPO I"/>
    <s v="TERRESTRE"/>
    <s v="SOLER HOYOS CRISTIAN LEONARDO"/>
    <n v="1"/>
    <n v="0"/>
    <n v="65960.072302"/>
    <n v="75096.394270399993"/>
    <n v="65960.072302"/>
    <m/>
    <m/>
    <m/>
    <m/>
    <m/>
    <m/>
    <m/>
    <m/>
  </r>
  <r>
    <s v="MEDELLIN"/>
    <x v="3"/>
    <x v="3"/>
    <n v="5088"/>
    <n v="2744951"/>
    <n v="69093"/>
    <s v="INCIDENTE"/>
    <s v="ANTIOQUIA"/>
    <s v="BELLO"/>
    <s v="PTM BELLO GRANERO EL JULI"/>
    <s v="REDEBAN"/>
    <s v="FO-25-1535092"/>
    <d v="2025-09-16T08:00:00"/>
    <d v="2025-09-16T17:38:00"/>
    <s v="NO"/>
    <s v="HARDWARE"/>
    <s v="IMPRESION"/>
    <s v="TAPA IMPRESORA"/>
    <m/>
    <m/>
    <s v="CERRADO"/>
    <s v="16/09/2025 SE REALIZA CAMBIO DE LA TAPA DE IMPRESIÓN YA QUE ESTABA REVENTADA."/>
    <s v="VISITA_TÉCNICA"/>
    <s v="A103Z499"/>
    <s v="TIPO I"/>
    <s v="TERRESTRE"/>
    <s v="RAMIREZ TABARES JUAN DIEGO"/>
    <n v="1"/>
    <n v="0"/>
    <n v="65960.072302"/>
    <n v="75096.394270399993"/>
    <n v="65960.072302"/>
    <m/>
    <m/>
    <m/>
    <m/>
    <m/>
    <m/>
    <m/>
    <m/>
  </r>
  <r>
    <s v="PEREIRA"/>
    <x v="2"/>
    <x v="4"/>
    <n v="66001"/>
    <n v="2744941"/>
    <n v="80289"/>
    <s v="INCIDENTE"/>
    <s v="RISARALDA"/>
    <s v="PEREIRA"/>
    <s v="BARRIO VILLA SOL PEREIRA 1"/>
    <s v="REDEBAN"/>
    <s v="FO-25-1535097"/>
    <d v="2025-09-16T08:00:00"/>
    <d v="2025-09-16T16:36:00"/>
    <s v="NO"/>
    <s v="HARDWARE"/>
    <s v="ALERT IRRUPTION"/>
    <s v="ALERT IRRUPTION"/>
    <m/>
    <m/>
    <s v="CERRADO"/>
    <s v="16/09/2025 SE CAMBIA EQUIPO POR DAÑO WARNING KEY JAMMED, SE REALIZAN PRUEBAS OK."/>
    <s v="VISITA_TÉCNICA"/>
    <s v="FAZZZ517"/>
    <s v="TIPO I"/>
    <s v="TERRESTRE"/>
    <s v="FRANCO CAÑAVERAL YAMID RAUL"/>
    <n v="1"/>
    <n v="0"/>
    <n v="65960.072302"/>
    <n v="75096.394270399993"/>
    <n v="65960.072302"/>
    <m/>
    <m/>
    <m/>
    <m/>
    <m/>
    <m/>
    <m/>
    <m/>
  </r>
  <r>
    <s v="VILLAVICENCIO"/>
    <x v="4"/>
    <x v="5"/>
    <n v="50568"/>
    <n v="2745008"/>
    <n v="63371"/>
    <s v="INCIDENTE"/>
    <s v="META"/>
    <s v="PUERTO GAITAN"/>
    <s v="BARRIO VEREDA PUERTO TRIUNFO P"/>
    <s v="REDEBAN"/>
    <s v="FO-25-1534507"/>
    <d v="2025-09-16T08:00:00"/>
    <d v="2025-09-17T07:42:00"/>
    <s v="NO"/>
    <s v="HARDWARE"/>
    <s v="LECTOR DE TARJETAS"/>
    <s v="MENSAJE RETIRE TARJETA"/>
    <m/>
    <m/>
    <s v="CERRADO"/>
    <s v="17/09/2025 SE REALIZA CAMBIO DE PIN PAD Y HUB NO SERIALIZADO, PRUEBAS OK"/>
    <s v="VISITA_TÉCNICA"/>
    <s v="LA00V303"/>
    <s v="TIPO III"/>
    <s v="TERRESTRE"/>
    <s v="PEDREROS CONTRERAS MICHAEL STEVENS"/>
    <n v="1"/>
    <n v="0"/>
    <n v="275728.78077800001"/>
    <n v="196536.5258152"/>
    <n v="275728.78077800001"/>
    <m/>
    <m/>
    <m/>
    <m/>
    <m/>
    <m/>
    <m/>
    <m/>
  </r>
  <r>
    <s v="NEIVA"/>
    <x v="4"/>
    <x v="5"/>
    <n v="18205"/>
    <n v="2744842"/>
    <n v="72572"/>
    <s v="INCIDENTE"/>
    <s v="CAQUETA"/>
    <s v="CURILLO"/>
    <s v="CURILLO EL JARDIN"/>
    <s v="REDEBAN"/>
    <s v="FO-25-1534485"/>
    <d v="2025-09-15T17:31:00"/>
    <d v="2025-09-18T11:17:00"/>
    <s v="NO"/>
    <s v="HARDWARE"/>
    <s v="DETERIORO"/>
    <s v="DATAFONO"/>
    <m/>
    <m/>
    <s v="CERRADO"/>
    <s v="18/09/2025 SE REALIZA CAMBIO DE DATAFONO YA QUE TIENE EL TECLADO MALO, DENTRO DE LA PANTALLA TIENE UN POLVILLO BLANCO Y EL EQUIPO GENERA LENTITUD, SE REALIZAN PRUEBAS CB OK SE DEJA OPERATIVO."/>
    <s v="VISITA_TÉCNICA"/>
    <s v="UV00N106"/>
    <s v="TIPO IV"/>
    <s v="TERRESTRE"/>
    <s v="BERMUDEZ SANCHEZ JOSE NEYBER"/>
    <n v="1"/>
    <n v="0"/>
    <n v="479588.87655000004"/>
    <n v="196536.5258152"/>
    <n v="479588.87655000004"/>
    <m/>
    <m/>
    <m/>
    <m/>
    <m/>
    <m/>
    <m/>
    <m/>
  </r>
  <r>
    <s v="NEIVA"/>
    <x v="4"/>
    <x v="5"/>
    <n v="18753"/>
    <n v="2744808"/>
    <n v="41342"/>
    <s v="INCIDENTE"/>
    <s v="CAQUETA"/>
    <s v="SAN VICENTE DEL CAGUAN"/>
    <s v="DISTRICOL LABORATORIO CLINICO"/>
    <s v="REDEBAN"/>
    <s v="FO-25-1534488"/>
    <d v="2025-09-15T17:10:00"/>
    <d v="2025-09-19T12:44:00"/>
    <s v="NO"/>
    <s v="HARDWARE"/>
    <s v="PINPAD"/>
    <s v="DAÑO POS"/>
    <m/>
    <m/>
    <s v="CERRADO"/>
    <s v="19/09/2025 SE REALIZA CAMBIO DE PIN PAD POR ERROR RETIRE TARJETA, SE CAMBIA DATÁFONO POR TECLADO BORROSO Y ALGUNAS TECLAS DURAS, PRUEBAS CB OK SE DEJA OPERATIVO."/>
    <s v="VISITA_TÉCNICA"/>
    <s v="9A0UZ044"/>
    <s v="TIPO IV ESPECIAL"/>
    <s v="TERRESTRE / AEREO"/>
    <s v="BERMUDEZ SANCHEZ JOSE NEYBER"/>
    <n v="1"/>
    <n v="0"/>
    <n v="479588.87655000004"/>
    <n v="196536.5258152"/>
    <n v="479588.87655000004"/>
    <m/>
    <m/>
    <m/>
    <m/>
    <m/>
    <m/>
    <m/>
    <m/>
  </r>
  <r>
    <s v="BOGOTA"/>
    <x v="0"/>
    <x v="0"/>
    <n v="11001"/>
    <n v="2744571"/>
    <n v="66108"/>
    <s v="INCIDENTE"/>
    <s v="CUNDINAMARCA"/>
    <s v="BOGOTA"/>
    <s v="BARRIO VILLA LOS ALPES BOGOTA"/>
    <s v="REDEBAN"/>
    <s v="FO-25-1534326"/>
    <d v="2025-09-15T16:57:00"/>
    <d v="2025-09-16T14:56:00"/>
    <s v="NO"/>
    <s v="HARDWARE"/>
    <s v="DETERIORO"/>
    <s v="DATAFONO"/>
    <m/>
    <m/>
    <s v="CERRADO"/>
    <s v="16/09/2025 SE VISITA COMERCIO POR FALLAS EN DATÁFONO CABLEADO DESGASTADO Y HUB DAÑADO SE PROCEDE A GENERAR CAMBIO DE TECNOLOGÍA INSTALANDO EQUIPO DESK 2600 SE CAMBIA PINPAD Y HUB POR TECNOLOGÍA , SE REALIZAN TRANSACCIONES DE PRUEBA OK Y SE DEJA CB OPERANDO SIN NOVEDAD"/>
    <s v="VISITA_TÉCNICA"/>
    <s v="7A00K570"/>
    <s v="TIPO I"/>
    <s v="TERRESTRE"/>
    <s v="ROMERO ROJAS BREIDY JHOHAN"/>
    <n v="1"/>
    <n v="0"/>
    <n v="65960.072302"/>
    <n v="75096.394270399993"/>
    <n v="65960.072302"/>
    <m/>
    <m/>
    <m/>
    <m/>
    <m/>
    <m/>
    <m/>
    <m/>
  </r>
  <r>
    <s v="BARRANQUILLA"/>
    <x v="5"/>
    <x v="6"/>
    <n v="8001"/>
    <n v="2744546"/>
    <n v="52595"/>
    <s v="INCIDENTE"/>
    <s v="ATLANTICO"/>
    <s v="BARRANQUILLA"/>
    <s v="PTM  BARRANQUILLA  TIENDA Y VA"/>
    <s v="REDEBAN"/>
    <s v="FO-25-1534300"/>
    <d v="2025-09-15T16:50:00"/>
    <d v="2025-09-16T14:30:00"/>
    <s v="NO"/>
    <s v="HARDWARE"/>
    <s v="IMPRESION"/>
    <s v="NO AVANZA PAPEL"/>
    <m/>
    <m/>
    <s v="CERRADO"/>
    <s v="16/09/2025 SE REMPLAZA DATAFONO, NO AVANZA PAPEL AL IMPRIMIR"/>
    <s v="VISITA_TÉCNICA"/>
    <s v="AD0GZ765"/>
    <s v="TIPO I"/>
    <s v="TERRESTRE"/>
    <s v="DE AVILA SIADES ALBERTO ENRIQUE"/>
    <n v="1"/>
    <n v="0"/>
    <n v="65960.072302"/>
    <n v="75096.394270399993"/>
    <n v="65960.072302"/>
    <m/>
    <m/>
    <m/>
    <m/>
    <m/>
    <m/>
    <m/>
    <m/>
  </r>
  <r>
    <s v="MEDELLIN"/>
    <x v="3"/>
    <x v="3"/>
    <n v="5001"/>
    <n v="2744361"/>
    <n v="30042"/>
    <s v="INCIDENTE"/>
    <s v="ANTIOQUIA"/>
    <s v="MEDELLIN"/>
    <s v="COMCARD MED RED ASUMOTOS"/>
    <s v="REDEBAN"/>
    <s v="FO-25-1534207"/>
    <d v="2025-09-15T16:28:00"/>
    <d v="2025-09-16T15:05:00"/>
    <s v="NO"/>
    <s v="HARDWARE"/>
    <s v="IMPRESION"/>
    <s v="NO AVANZA PAPEL"/>
    <m/>
    <m/>
    <s v="CERRADO"/>
    <s v="16/09/2025 SE LLEGA AL SITIO SE ESPERA AUTORIZACIÓN DE INGRESO SE VALIDA EQUIPO Y NO IMPRIME SE REALIZA REVISIÓN Y MANTENIMIENTO Y SIGUE IGUAL SE REALIZA CAMBIO PRUEBAS EXITOSAS SERVICIO OPERATIVO OK"/>
    <s v="VISITA_TÉCNICA"/>
    <s v="BBQZZ204"/>
    <s v="TIPO I"/>
    <s v="TERRESTRE"/>
    <s v="ZAPATA LOPEZ EDWARD ASDRUBAL"/>
    <n v="1"/>
    <n v="0"/>
    <n v="65960.072302"/>
    <n v="75096.394270399993"/>
    <n v="65960.072302"/>
    <m/>
    <m/>
    <m/>
    <m/>
    <m/>
    <m/>
    <m/>
    <m/>
  </r>
  <r>
    <s v="CALI"/>
    <x v="2"/>
    <x v="2"/>
    <n v="76520"/>
    <n v="2743995"/>
    <n v="69712"/>
    <s v="INCIDENTE"/>
    <s v="VALLE DEL CAUCA"/>
    <s v="PALMIRA"/>
    <s v="DISTRICOL SR SERVICIOS ROZO"/>
    <s v="REDEBAN"/>
    <s v="FO-25-1534004"/>
    <d v="2025-09-15T16:10:00"/>
    <d v="2025-09-16T14:19:00"/>
    <s v="NO"/>
    <s v="HARDWARE"/>
    <s v="IMPRESION"/>
    <s v="NO AVANZA PAPEL"/>
    <m/>
    <m/>
    <s v="CERRADO"/>
    <s v="16/09/2025 EN LA VISITA TÉCNICA SE REALIZÓ MANTENIMIENTO GENERAL AL DATÁFONO,SE AJUSTA LQ TAPA DE LA IMPRESORA Y EL RODILLO YA QUE ESTABA UN POCO DESAJUSTADA,SE REALIZÓ LIMPIEZA AL EQUIPO Y REVISIÓN A LOS DEMAS ACCESORIOS,SE REALIZARON LAS PRUEBAS DEJANDO EL SERVICIO OPERANDO SIN FALLAS Y SIN NOVEDAD."/>
    <s v="VISITA_TÉCNICA"/>
    <s v="MN002478"/>
    <s v="TIPO I"/>
    <s v="TERRESTRE"/>
    <s v="SANCHEZ URREGO ROBINSON DAVID"/>
    <n v="1"/>
    <n v="0"/>
    <n v="65960.072302"/>
    <n v="75096.394270399993"/>
    <n v="65960.072302"/>
    <m/>
    <m/>
    <m/>
    <m/>
    <m/>
    <m/>
    <m/>
    <m/>
  </r>
  <r>
    <s v="CALI"/>
    <x v="2"/>
    <x v="2"/>
    <n v="76001"/>
    <n v="2743829"/>
    <n v="20918"/>
    <s v="INCIDENTE"/>
    <s v="VALLE DEL CAUCA"/>
    <s v="CALI"/>
    <s v="PAGAFACIL SAN NICOLAS CALI"/>
    <s v="REDEBAN"/>
    <s v="FO-25-1534011"/>
    <d v="2025-09-15T15:46:00"/>
    <d v="2025-09-16T14:09:00"/>
    <s v="NO"/>
    <s v="HARDWARE"/>
    <s v="IMPRESION"/>
    <s v="TAPA IMPRESORA"/>
    <m/>
    <m/>
    <s v="CERRADO"/>
    <s v="16/09/2025 SE REALIZA CAMBIO DE DATÁFONO EN CB BANCOLOMBIA PURO DEBIDO A DAÑO EN LA TAPA DE LA IMPRESORA, SE INICIALIZA TERMINAL, SE INTEGRA A CAJA Y SE REALIZAN PRUEBAS OK."/>
    <s v="VISITA_TÉCNICA"/>
    <s v="AAAGZ538"/>
    <s v="TIPO I"/>
    <s v="TERRESTRE"/>
    <s v="MONTERO MUESES GIAN CARLO"/>
    <n v="1"/>
    <n v="0"/>
    <n v="65960.072302"/>
    <n v="75096.394270399993"/>
    <n v="65960.072302"/>
    <m/>
    <m/>
    <m/>
    <m/>
    <m/>
    <m/>
    <m/>
    <m/>
  </r>
  <r>
    <s v="MONTERIA"/>
    <x v="5"/>
    <x v="6"/>
    <n v="23001"/>
    <n v="2743788"/>
    <n v="60074"/>
    <s v="INCIDENTE"/>
    <s v="CORDOBA"/>
    <s v="MONTERIA"/>
    <s v="BARRIO VEREDA KM 15 MONTERIA"/>
    <s v="REDEBAN"/>
    <s v="FO-25-1534017"/>
    <d v="2025-09-15T15:45:00"/>
    <d v="2025-09-16T14:05:00"/>
    <s v="NO"/>
    <s v="HARDWARE"/>
    <s v="ALERT IRRUPTION"/>
    <s v="ALERT IRRUPTION"/>
    <m/>
    <m/>
    <s v="CERRADO"/>
    <s v="16/09/2025 SE REALIZA VISITA TÉCNICA Y SE CAMBIA DATÁFONO POR FALLAS DE ALERTA IRRUPTION, SE INSTALA DATÁFONO PLACA 1184341 Y SE RETIRA DATÁFONO PLACA 1142394, IGUALMENTE SE INSTALA MAGICBOX SERIALIZADO, SE REALIZAN PRUEBAS Y SE DEJA EL SERVICIO FUNCIONANDO CORRECTAMENTE."/>
    <s v="VISITA_TÉCNICA"/>
    <s v="MA00B480"/>
    <s v="TIPO I"/>
    <s v="TERRESTRE"/>
    <s v="CASSIANI PEREZ RAUL RAMIRO"/>
    <n v="1"/>
    <n v="0"/>
    <n v="65960.072302"/>
    <n v="75096.394270399993"/>
    <n v="65960.072302"/>
    <m/>
    <m/>
    <m/>
    <m/>
    <m/>
    <m/>
    <m/>
    <m/>
  </r>
  <r>
    <s v="SANTA MARTA"/>
    <x v="5"/>
    <x v="6"/>
    <n v="47053"/>
    <n v="2743579"/>
    <n v="80319"/>
    <s v="INCIDENTE"/>
    <s v="MAGDALENA"/>
    <s v="ARACATACA"/>
    <s v="PTM ARACATACA MASIVOS EXPRESS"/>
    <s v="REDEBAN"/>
    <s v="FO-25-1534038"/>
    <d v="2025-09-15T15:27:00"/>
    <d v="2025-09-19T11:26:00"/>
    <s v="NO"/>
    <s v="HARDWARE"/>
    <s v="COMUNICACION"/>
    <s v="DAÑO POS"/>
    <m/>
    <m/>
    <s v="CERRADO"/>
    <s v="19/09/2025 SE REALIZA LA VISITA SE ENCUENTRA EL DATÁFONO CON PROBLEMAS DE COMUNICACIÓN SE REVISA LA CONFIGURACIÓN Y SE CAMBIA EL CABLEADO  PERO EL PROBLEMA PERSISTE, AL PARECER EL PUERTO ETHERNET ESTÁ DAÑADO, SE PROCEDE A CAMBIAR EL EQUIPO, SE REALIZA PRUEBAS Y TODO OK"/>
    <s v="VISITA_TÉCNICA"/>
    <s v="FFZZZ038"/>
    <s v="TIPO III"/>
    <s v="TERRESTRE"/>
    <s v="THOMAS  CAMPO SIGIFREDO SEGUNDO"/>
    <n v="1"/>
    <n v="0"/>
    <n v="275728.78077800001"/>
    <n v="196536.5258152"/>
    <n v="275728.78077800001"/>
    <m/>
    <m/>
    <m/>
    <m/>
    <m/>
    <m/>
    <m/>
    <m/>
  </r>
  <r>
    <s v="MEDELLIN"/>
    <x v="3"/>
    <x v="3"/>
    <n v="5001"/>
    <n v="2743571"/>
    <n v="29997"/>
    <s v="INCIDENTE"/>
    <s v="ANTIOQUIA"/>
    <s v="MEDELLIN"/>
    <s v="PAGAFACIL VIVA LAURELES"/>
    <s v="REDEBAN"/>
    <s v="FO-25-1534043"/>
    <d v="2025-09-15T15:24:00"/>
    <d v="2025-09-16T14:01:00"/>
    <s v="NO"/>
    <s v="HARDWARE"/>
    <s v="COMUNICACION"/>
    <s v="MENSAJE CABLE DE RED DESCONECTADO"/>
    <m/>
    <m/>
    <s v="CERRADO"/>
    <s v="16/09/2025 SE LLAMA AL NÚMERO INDICADO PARA CONFIRMAR LA VISITA Y LA SEÑORA LINA ESPINOZA INDICA QUE EL EQUIPO YA ESTÁ FUNCIONANDO CON NORMALIDAD, ESPERO EN LA LÍNEA PARA VALIDAR QUE EFECTIVAMENTE ESTÉ CON INTERNET, LA USUARIA INDICA NO NECESITAR VISITA TÉCNICA"/>
    <s v="SOPORTE_TELEFÓNICO"/>
    <s v="0"/>
    <s v="TIPO I"/>
    <s v="TERRESTRE"/>
    <s v="RUA ALVAREZ RICHARD ANDRES"/>
    <n v="0"/>
    <n v="0"/>
    <n v="41241.0800752"/>
    <n v="0"/>
    <n v="41241.0800752"/>
    <m/>
    <m/>
    <m/>
    <m/>
    <m/>
    <m/>
    <m/>
    <m/>
  </r>
  <r>
    <s v="BOGOTA"/>
    <x v="0"/>
    <x v="0"/>
    <n v="25473"/>
    <n v="2743367"/>
    <n v="52225"/>
    <s v="INCIDENTE"/>
    <s v="CUNDINAMARCA"/>
    <s v="MOSQUERA"/>
    <s v="BARRIO PORVENIR RIO MOSQUERA"/>
    <s v="REDEBAN"/>
    <s v="FO-25-1534052"/>
    <d v="2025-09-15T15:05:00"/>
    <d v="2025-09-16T13:56:00"/>
    <s v="NO"/>
    <s v="HARDWARE"/>
    <s v="CABLEADO"/>
    <s v="CABLE TEFF AVERIADO"/>
    <m/>
    <m/>
    <s v="CERRADO"/>
    <s v="16/09/2025 SE REALIZA CAMBIO DE CABLE DE RED, CB REALIZA PRUEBAS DE FUNCIONAMIENTO OK"/>
    <s v="VISITA_TÉCNICA"/>
    <s v="GB0DZ051"/>
    <s v="TIPO I"/>
    <s v="TERRESTRE"/>
    <s v="MICHELI LOPEZ MIGUEL ANGEL"/>
    <n v="1"/>
    <n v="0"/>
    <n v="65960.072302"/>
    <n v="75096.394270399993"/>
    <n v="65960.072302"/>
    <m/>
    <m/>
    <m/>
    <m/>
    <m/>
    <m/>
    <m/>
    <m/>
  </r>
  <r>
    <s v="CUCUTA"/>
    <x v="1"/>
    <x v="1"/>
    <n v="54001"/>
    <n v="2743168"/>
    <n v="78347"/>
    <s v="INCIDENTE"/>
    <s v="NORTE DE SANTANDER"/>
    <s v="CUCUTA"/>
    <s v="BARRIO EL SALADO CUCUTA  3"/>
    <s v="REDEBAN"/>
    <s v="FO-25-1534059"/>
    <d v="2025-09-15T14:45:00"/>
    <d v="2025-09-16T13:52:00"/>
    <s v="NO"/>
    <s v="HARDWARE"/>
    <s v="IMPRESION"/>
    <s v="TAPA IMPRESORA"/>
    <m/>
    <m/>
    <s v="CERRADO"/>
    <s v="16/09/2025 SE CAMBIO DATAFONO POR DAÑO EN IMPRESORA SE INSTALA NUEVA VERSIÓN CIERRES Y PRUEBAS OK"/>
    <s v="VISITA_TÉCNICA"/>
    <s v="V1LZZ132"/>
    <s v="TIPO I"/>
    <s v="TERRESTRE"/>
    <s v="DURAN ACOSTA FRANK YONNY"/>
    <n v="1"/>
    <n v="0"/>
    <n v="65960.072302"/>
    <n v="75096.394270399993"/>
    <n v="65960.072302"/>
    <m/>
    <m/>
    <m/>
    <m/>
    <m/>
    <m/>
    <m/>
    <m/>
  </r>
  <r>
    <s v="MONTERIA"/>
    <x v="5"/>
    <x v="6"/>
    <n v="23417"/>
    <n v="2743106"/>
    <n v="37101"/>
    <s v="INCIDENTE"/>
    <s v="CORDOBA"/>
    <s v="LORICA"/>
    <s v="DISTRICOL S Y V INVERSIONES SA"/>
    <s v="REDEBAN"/>
    <s v="FO-25-1534062"/>
    <d v="2025-09-15T14:30:00"/>
    <d v="2025-09-16T16:07:00"/>
    <s v="NO"/>
    <s v="HARDWARE"/>
    <s v="TECLADO"/>
    <s v="DAÑO POS"/>
    <m/>
    <m/>
    <s v="CERRADO"/>
    <s v="16/09/2025 SE REALIZA CAMBIO DE EQUIPO POR DAÑO EN EL TECLADO, TECLAS MUY BORROSAS, ADICIONAL PAPEL NO AVANZA SE QUEDA PEGADO Y AL SALIR FORZADO NO SE VEN ALGUNOS CARACTERES, SE INSTALA Y CONFIGURA NUEVO EQUIPO OPERATIVO OK, PRUEBAS EXITOSAS OK, CLIENTE CB VALIDA SALDO ANTES Y DESPUÉS DEL MANTENIMIENTO OK SIN NOVEDAD, CB SE DEJA OPERATIVO OK"/>
    <s v="VISITA_TÉCNICA"/>
    <s v="9A00M081"/>
    <s v="TIPO II"/>
    <s v="TERRESTRE"/>
    <s v="GONZALEZ FERRER JESUS ALEXANDER"/>
    <n v="1"/>
    <n v="0"/>
    <n v="144967.87232000002"/>
    <n v="140395.6348884"/>
    <n v="144967.87232000002"/>
    <m/>
    <m/>
    <m/>
    <m/>
    <m/>
    <m/>
    <m/>
    <m/>
  </r>
  <r>
    <s v="BOGOTA"/>
    <x v="0"/>
    <x v="0"/>
    <n v="11001"/>
    <n v="2743007"/>
    <n v="57065"/>
    <s v="INCIDENTE"/>
    <s v="CUNDINAMARCA"/>
    <s v="BOGOTA"/>
    <s v="BARRIO CANDELARIA LA NUEVA BOG"/>
    <s v="REDEBAN"/>
    <s v="FO-25-1534066"/>
    <d v="2025-09-15T14:19:00"/>
    <d v="2025-09-16T12:56:00"/>
    <s v="NO"/>
    <s v="HARDWARE"/>
    <s v="SE REINICIA"/>
    <s v="DAÑO POS"/>
    <m/>
    <m/>
    <s v="CERRADO"/>
    <s v="16/09/2025 SE CAMBIA DATÁFONO Y LECTORA SE REALIZAN PRUEBAS OK"/>
    <s v="VISITA_TÉCNICA"/>
    <s v="XPRZZ731"/>
    <s v="TIPO I"/>
    <s v="TERRESTRE"/>
    <s v="INFANTE SIERRA MANUEL FERNANDO"/>
    <n v="1"/>
    <n v="0"/>
    <n v="65960.072302"/>
    <n v="75096.394270399993"/>
    <n v="65960.072302"/>
    <m/>
    <m/>
    <m/>
    <m/>
    <m/>
    <m/>
    <m/>
    <m/>
  </r>
  <r>
    <s v="BOGOTA"/>
    <x v="0"/>
    <x v="0"/>
    <n v="25799"/>
    <n v="2742730"/>
    <n v="66526"/>
    <s v="INCIDENTE"/>
    <s v="CUNDINAMARCA"/>
    <s v="TENJO"/>
    <s v="PAGAFACIL TENJO"/>
    <s v="REDEBAN"/>
    <s v="FO-25-1532891"/>
    <d v="2025-09-15T13:49:00"/>
    <d v="2025-09-16T15:55:00"/>
    <s v="NO"/>
    <s v="HARDWARE"/>
    <s v="HUB"/>
    <s v="PUERTO USB DAÑADO"/>
    <m/>
    <m/>
    <s v="CERRADO"/>
    <s v="16/09/2025 SE REALIZA CAMBIO DE MAGIC BOX 2600 POR DAÑO FÍSICO EN PERO ETHERNET SERVICIO OPERATIVO PRUEBAS OK TRNA RBM"/>
    <s v="VISITA_TÉCNICA"/>
    <s v="5A04Z710"/>
    <s v="TIPO II"/>
    <s v="TERRESTRE"/>
    <s v="BUSTOS MORA DIEGO MANUEL"/>
    <n v="1"/>
    <n v="0"/>
    <n v="144967.87232000002"/>
    <n v="140395.6348884"/>
    <n v="144967.87232000002"/>
    <m/>
    <m/>
    <m/>
    <m/>
    <m/>
    <m/>
    <m/>
    <m/>
  </r>
  <r>
    <s v="PASTO"/>
    <x v="2"/>
    <x v="2"/>
    <n v="86571"/>
    <n v="2742348"/>
    <n v="47052"/>
    <s v="INCIDENTE"/>
    <s v="PUTUMAYO"/>
    <s v="PUERTO GUZMAN"/>
    <s v="BARRIO CENTRO PUERTO GUZMAN 2"/>
    <s v="REDEBAN"/>
    <s v="FO-25-1532656"/>
    <d v="2025-09-15T12:41:00"/>
    <d v="2025-09-18T11:52:00"/>
    <s v="NO"/>
    <s v="HARDWARE"/>
    <s v="ALERT IRRUPTION"/>
    <s v="ALERT IRRUPTION"/>
    <m/>
    <m/>
    <s v="CERRADO"/>
    <s v="18/09/2025 SE LLEGA A CORRESPONSAL SE VERIFICA FALLA EQUIPO ALERT IRRUPTION SE REALIZA CAMBIO DE EQUIPO SE CONFIGURA PARÁMETROS SE INICIALIZA SE REALIZA PRUEBAS DE FUNCIONAMIENT FALLIDAS CABLE DE RED DAÑA SE REALIZA CAMBIO DE CABLE PACHORD PRUEBAS DE FUNCIONAMIENTO EXITOSAS CB QUEDA OPERATIVO"/>
    <s v="VISITA_TÉCNICA"/>
    <s v="TR00B989"/>
    <s v="TIPO IV"/>
    <s v="TERRESTRE"/>
    <s v="BRAVO MADROÑERO OSCAR ESTEBAN"/>
    <n v="1"/>
    <n v="0"/>
    <n v="479588.87655000004"/>
    <n v="196536.5258152"/>
    <n v="479588.87655000004"/>
    <m/>
    <m/>
    <m/>
    <m/>
    <m/>
    <m/>
    <m/>
    <m/>
  </r>
  <r>
    <s v="MEDELLIN"/>
    <x v="3"/>
    <x v="3"/>
    <n v="5376"/>
    <n v="2742235"/>
    <n v="35563"/>
    <s v="INCIDENTE"/>
    <s v="ANTIOQUIA"/>
    <s v="LA CEJA"/>
    <s v="COMCARD LA CEJA COMPUARTE"/>
    <s v="REDEBAN"/>
    <s v="FO-25-1532522"/>
    <d v="2025-09-15T12:18:00"/>
    <d v="2025-09-16T15:48:00"/>
    <s v="NO"/>
    <s v="HARDWARE"/>
    <s v="IMPRESION"/>
    <s v="NO AVANZA PAPEL"/>
    <m/>
    <m/>
    <s v="CERRADO"/>
    <s v="16/09/2025 SE VISITA PUNTO Y SE ENCUENTRA LOCAL CERRADO, EN LLAMADO CON EL CLIENTE PARA VER EN QUE HORARIOS NOS PODÍA ATENDER LA SEÑORA PATRICIA NOS INDICA QUE YA LA FALLA SE SOLUCIONO Y QUE ESTA OPERANDO CON NORMALIDAD"/>
    <s v="VISITA_TÉCNICA"/>
    <s v="NA"/>
    <s v="TIPO II"/>
    <s v="TERRESTRE"/>
    <s v="DIAZ ZABALA FRANCIS DUBAN"/>
    <n v="1"/>
    <n v="0"/>
    <n v="144967.87232000002"/>
    <n v="140395.6348884"/>
    <n v="144967.87232000002"/>
    <m/>
    <m/>
    <m/>
    <m/>
    <m/>
    <m/>
    <m/>
    <m/>
  </r>
  <r>
    <s v="BARRANQUILLA"/>
    <x v="5"/>
    <x v="6"/>
    <n v="8001"/>
    <n v="2742118"/>
    <n v="36060"/>
    <s v="INCIDENTE"/>
    <s v="ATLANTICO"/>
    <s v="BARRANQUILLA"/>
    <s v="BARRIO CIUDADELA 20 DE JULIO B"/>
    <s v="REDEBAN"/>
    <s v="FO-25-1532359"/>
    <d v="2025-09-15T11:59:00"/>
    <d v="2025-09-15T16:18:00"/>
    <s v="NO"/>
    <s v="HARDWARE"/>
    <s v="NO ENCIENDE"/>
    <s v="DAÑO POS"/>
    <m/>
    <m/>
    <s v="CERRADO"/>
    <s v="15/09/2025 SE REALIZA CAMBIO DE EQUIPO DATAFONO YA QUE SE REINICIABA Y NO LEE TARJETAS"/>
    <s v="VISITA_TÉCNICA"/>
    <s v="AB009780"/>
    <s v="TIPO I"/>
    <s v="TERRESTRE"/>
    <s v="VILLACOB VILLACOB ELKIN EDUARDO"/>
    <n v="1"/>
    <n v="0"/>
    <n v="65960.072302"/>
    <n v="75096.394270399993"/>
    <n v="65960.072302"/>
    <m/>
    <m/>
    <m/>
    <m/>
    <m/>
    <m/>
    <m/>
    <m/>
  </r>
  <r>
    <s v="PEREIRA"/>
    <x v="2"/>
    <x v="4"/>
    <n v="66400"/>
    <n v="2741665"/>
    <n v="54489"/>
    <s v="INCIDENTE"/>
    <s v="RISARALDA"/>
    <s v="LA VIRGINIA"/>
    <s v="PTM LA VIRGINIA TIENDA ANDROID"/>
    <s v="REDEBAN"/>
    <s v="FO-25-1532236"/>
    <d v="2025-09-15T11:29:00"/>
    <d v="2025-09-16T10:57:00"/>
    <s v="NO"/>
    <s v="HARDWARE"/>
    <s v="LECTOR DE TARJETAS"/>
    <s v="DAÑO POS"/>
    <m/>
    <m/>
    <s v="CERRADO"/>
    <s v="16/09/2025 VISITAMOS COMERCIO EL DATÁFONO NO LEE BIEN LAS TARJETAS REALIZAMOS CAMBIO LO CONFIGURAMOS Y REALIZAMOS PRUEBAS CON EL NUEVO DATÁFONO OK."/>
    <s v="VISITA_TÉCNICA"/>
    <s v="TR7ZZ572"/>
    <s v="TIPO I"/>
    <s v="TERRESTRE"/>
    <s v="ARROYAVE CANO MANUEL GUILLERMO"/>
    <n v="1"/>
    <n v="0"/>
    <n v="65960.072302"/>
    <n v="75096.394270399993"/>
    <n v="65960.072302"/>
    <m/>
    <m/>
    <m/>
    <m/>
    <m/>
    <m/>
    <m/>
    <m/>
  </r>
  <r>
    <s v="MONTERIA"/>
    <x v="5"/>
    <x v="6"/>
    <n v="5154"/>
    <n v="2741716"/>
    <n v="69531"/>
    <s v="INCIDENTE"/>
    <s v="ANTIOQUIA"/>
    <s v="CAUCASIA"/>
    <s v="BARRIO PUEBLO NUEVO CAUCASIA 2"/>
    <s v="REDEBAN"/>
    <s v="FO-25-1532126"/>
    <d v="2025-09-15T11:19:00"/>
    <d v="2025-09-16T15:33:00"/>
    <s v="NO"/>
    <s v="SOFTWARE"/>
    <s v="CIERRE"/>
    <s v="CIERRE NO HABILITADO"/>
    <m/>
    <m/>
    <s v="CERRADO"/>
    <s v="16/09/2025 SE VISITA SITIO, SE HABILITA CABLE DE SUPERVISOR (1526) OK. SE REALIZA PRUEBA DUPLICADO EXITOSAS"/>
    <s v="VISITA_TÉCNICA"/>
    <s v="EG004523"/>
    <s v="TIPO II"/>
    <s v="TERRESTRE"/>
    <s v="COGOLLO VERTEL EDER LUIS"/>
    <n v="1"/>
    <n v="0"/>
    <n v="144967.87232000002"/>
    <n v="140395.6348884"/>
    <n v="144967.87232000002"/>
    <m/>
    <m/>
    <m/>
    <m/>
    <m/>
    <m/>
    <m/>
    <m/>
  </r>
  <r>
    <s v="BOGOTA"/>
    <x v="0"/>
    <x v="0"/>
    <n v="73148"/>
    <n v="2741709"/>
    <n v="48473"/>
    <s v="INCIDENTE"/>
    <s v="TOLIMA"/>
    <s v="CARMEN DE APICALA"/>
    <s v="BARRIO CENTRO CARMEN DE APICAL"/>
    <s v="REDEBAN"/>
    <s v="FO-25-1532131"/>
    <d v="2025-09-15T11:17:00"/>
    <d v="2025-09-16T15:41:00"/>
    <s v="NO"/>
    <s v="SOFTWARE"/>
    <s v="ACTUALIZACION"/>
    <s v="VERSION CARGA SO VR"/>
    <m/>
    <m/>
    <s v="CERRADO"/>
    <s v="16/09/2025 DURANTE LA VISITA DE TECNICA ENCONTRAMOS QUE DATÁFONO PRESENTA ERROR AL MOMENTO DE REALIZAR TRANSACCIONES SE PROCEDE A REALIZAR ACTUALIZACIÓN DE SO Y VERSION SE CREAN USUARIOS SE REALIZAN PRUEBAS QUEDANDO SERVICIO OK A CONFORMIDAD DE CB"/>
    <s v="VISITA_TÉCNICA"/>
    <s v="XP00J186"/>
    <s v="TIPO II"/>
    <s v="TERRESTRE"/>
    <s v="GALEANO SORIANO JUAN DAVID"/>
    <n v="1"/>
    <n v="0"/>
    <n v="144967.87232000002"/>
    <n v="140395.6348884"/>
    <n v="144967.87232000002"/>
    <m/>
    <m/>
    <m/>
    <m/>
    <m/>
    <m/>
    <m/>
    <m/>
  </r>
  <r>
    <s v="MEDELLIN"/>
    <x v="3"/>
    <x v="3"/>
    <n v="5792"/>
    <n v="2741544"/>
    <n v="10273"/>
    <s v="INCIDENTE"/>
    <s v="ANTIOQUIA"/>
    <s v="TARSO"/>
    <s v="TARSO - ANTIOQUIA"/>
    <s v="REDEBAN"/>
    <s v="FO-25-1532527"/>
    <d v="2025-09-15T11:06:00"/>
    <d v="2025-09-17T09:47:00"/>
    <s v="NO"/>
    <s v="HARDWARE"/>
    <s v="LECTOR DE TARJETAS"/>
    <s v="DAÑO POS"/>
    <m/>
    <m/>
    <s v="CERRADO"/>
    <s v="17/09/2025 SE CAMBIA DATÁFONO CON DAÑO EN LECTOR CHIP"/>
    <s v="VISITA_TÉCNICA"/>
    <s v="IZ7ZZ075"/>
    <s v="TIPO III"/>
    <s v="TERRESTRE"/>
    <s v="CASTAÑEDA PALACIO CARLOS FELIPE"/>
    <n v="1"/>
    <n v="0"/>
    <n v="275728.78077800001"/>
    <n v="196536.5258152"/>
    <n v="275728.78077800001"/>
    <m/>
    <m/>
    <m/>
    <m/>
    <m/>
    <m/>
    <m/>
    <m/>
  </r>
  <r>
    <s v="BUCARAMANGA"/>
    <x v="1"/>
    <x v="1"/>
    <n v="68001"/>
    <n v="2741273"/>
    <n v="71632"/>
    <s v="INCIDENTE"/>
    <s v="SANTANDER"/>
    <s v="BUCARAMANGA"/>
    <s v="DISTRICOL PAPELERIA ISA Y PAU"/>
    <s v="REDEBAN"/>
    <s v="FO-25-1531761"/>
    <d v="2025-09-15T10:50:00"/>
    <d v="2025-09-15T16:28:00"/>
    <s v="NO"/>
    <s v="HARDWARE"/>
    <s v="IMPRESION"/>
    <s v="TAPA IMPRESORA"/>
    <m/>
    <m/>
    <s v="CERRADO"/>
    <s v="15/09/2025 SE REALIZA AJUSTE TAPA IMPRESORA Y AJUSTE DE CABLEADOS, PRUEBAS DE IMPRESIÓN EXITOSAS."/>
    <s v="VISITA_TÉCNICA"/>
    <s v="LN00F260"/>
    <s v="TIPO I"/>
    <s v="TERRESTRE"/>
    <s v="MARTINEZ FLOREZ DONIS ALBERTO"/>
    <n v="1"/>
    <n v="0"/>
    <n v="65960.072302"/>
    <n v="75096.394270399993"/>
    <n v="65960.072302"/>
    <m/>
    <m/>
    <m/>
    <m/>
    <m/>
    <m/>
    <m/>
    <m/>
  </r>
  <r>
    <s v="BOGOTA"/>
    <x v="0"/>
    <x v="0"/>
    <n v="11001"/>
    <n v="2741142"/>
    <n v="40672"/>
    <s v="INCIDENTE"/>
    <s v="CUNDINAMARCA"/>
    <s v="BOGOTA"/>
    <s v="BARRIO ENGATIVA BOGOTA 1"/>
    <s v="REDEBAN"/>
    <s v="FO-25-1531652"/>
    <d v="2025-09-15T10:37:00"/>
    <d v="2025-09-16T13:49:00"/>
    <s v="NO"/>
    <s v="HARDWARE"/>
    <s v="LECTOR DE TARJETAS"/>
    <s v="MENSAJE RETIRE TARJETA"/>
    <m/>
    <m/>
    <s v="CERRADO"/>
    <s v="16/09/2025 SE VISITA COMERCIO POR FALLA EN DATÁFONO LECTOR DE TARJETAS  DAÑADO MENSAJE RETIRE TARJETA , SE PROCEDE A GENERAR CAMBIO DE EQUIPO REALIZAN DO TRANSACCIONES DE PRUEBA OK SE DEJA CB OPERANDO SIN NOVEDAD CON EQUIPO DESK 26600 Y LECTORA POR TECNOLOGÍA"/>
    <s v="VISITA_TÉCNICA"/>
    <s v="9A0OZ125"/>
    <s v="TIPO I"/>
    <s v="TERRESTRE"/>
    <s v="ROMERO ROJAS BREIDY JHOHAN"/>
    <n v="1"/>
    <n v="0"/>
    <n v="65960.072302"/>
    <n v="75096.394270399993"/>
    <n v="65960.072302"/>
    <m/>
    <m/>
    <m/>
    <m/>
    <m/>
    <m/>
    <m/>
    <m/>
  </r>
  <r>
    <s v="BOGOTA"/>
    <x v="0"/>
    <x v="0"/>
    <n v="11001"/>
    <n v="2740667"/>
    <n v="35340"/>
    <s v="INCIDENTE"/>
    <s v="CUNDINAMARCA"/>
    <s v="BOGOTA"/>
    <s v="BARRIO SAN CARLOS BOGOTA"/>
    <s v="REDEBAN"/>
    <s v="FO-25-1531562"/>
    <d v="2025-09-15T10:05:00"/>
    <d v="2025-09-15T15:59:00"/>
    <s v="NO"/>
    <s v="HARDWARE"/>
    <s v="LECTOR DE TARJETAS"/>
    <s v="DAÑO POS"/>
    <m/>
    <m/>
    <s v="CERRADO"/>
    <s v="15/09/2025 SE REIZA VISITA A CB PARA ATENDER INCIDENTE BSE REALIZA CAMBIO DE DATAFONO POR FALLA EL LECTOR DE TARJETA ,SE REALIZAN PRUEBAS OK"/>
    <s v="VISITA_TÉCNICA"/>
    <s v="BL0HZ961"/>
    <s v="TIPO I"/>
    <s v="TERRESTRE"/>
    <s v="GALINDO ROJAS LUIS FELIPE"/>
    <n v="1"/>
    <n v="0"/>
    <n v="65960.072302"/>
    <n v="75096.394270399993"/>
    <n v="65960.072302"/>
    <m/>
    <m/>
    <m/>
    <m/>
    <m/>
    <m/>
    <m/>
    <m/>
  </r>
  <r>
    <s v="VILLAVICENCIO"/>
    <x v="4"/>
    <x v="5"/>
    <n v="95001"/>
    <n v="2740590"/>
    <n v="78566"/>
    <s v="INCIDENTE"/>
    <s v="GUAVIARE"/>
    <s v="SAN JOSE DEL GUAVIARE"/>
    <s v="BARRIO PPRVENIR SAN JOSE DEL G"/>
    <s v="REDEBAN"/>
    <s v="FO-25-1531566"/>
    <d v="2025-09-15T10:03:00"/>
    <d v="2025-09-16T15:26:00"/>
    <s v="NO"/>
    <s v="HARDWARE"/>
    <s v="IMPRESION"/>
    <s v="NO IMPRIME UNO O VARIOS CARACTERES"/>
    <m/>
    <m/>
    <s v="CERRADO"/>
    <s v="16/09/2025 SE REALIZA VISITA A CB TAPA DE IMPRESIÓN SUELTA SE REALIZA AJUSTE PRUEBAS OK SIN NOVEDADES"/>
    <s v="VISITA_TÉCNICA"/>
    <s v="F1LZZ974"/>
    <s v="TIPO IV"/>
    <s v="TERRESTRE"/>
    <s v="CASTRILLON URREA LONDIER LEANDRO"/>
    <n v="1"/>
    <n v="0"/>
    <n v="479588.87655000004"/>
    <n v="196536.5258152"/>
    <n v="479588.87655000004"/>
    <m/>
    <m/>
    <m/>
    <m/>
    <m/>
    <m/>
    <m/>
    <m/>
  </r>
  <r>
    <s v="MEDELLIN"/>
    <x v="3"/>
    <x v="3"/>
    <n v="5001"/>
    <n v="2740297"/>
    <n v="67411"/>
    <s v="INCIDENTE"/>
    <s v="ANTIOQUIA"/>
    <s v="MEDELLIN"/>
    <s v="BARRIO PAJARITO MEDELLIN 1"/>
    <s v="REDEBAN"/>
    <s v="FO-25-1531246"/>
    <d v="2025-09-15T09:47:00"/>
    <d v="2025-09-15T15:52:00"/>
    <s v="NO"/>
    <s v="HARDWARE"/>
    <s v="NO ENCIENDE SE REINICIA"/>
    <s v="FUENTE PODER AVERIADA"/>
    <m/>
    <m/>
    <s v="CERRADO"/>
    <s v="15/09/2025 SE HACEN PRUEBAS Y SE EVIDENCIA FUENTE DE POEEE AVERIADA, SE REALIZA EL CAMBIO DE LA MISMA, SE REALIZAN PRIEBAS DE FUNCIONAMIENTO, TODO OK"/>
    <s v="VISITA_TÉCNICA"/>
    <s v="1A0VZ447"/>
    <s v="TIPO I"/>
    <s v="TERRESTRE"/>
    <s v="CARDONA MOLINA BROLIN STIVEN"/>
    <n v="1"/>
    <n v="0"/>
    <n v="65960.072302"/>
    <n v="75096.394270399993"/>
    <n v="65960.072302"/>
    <m/>
    <m/>
    <m/>
    <m/>
    <m/>
    <m/>
    <m/>
    <m/>
  </r>
  <r>
    <s v="MANIZALES"/>
    <x v="2"/>
    <x v="4"/>
    <n v="17001"/>
    <n v="2740088"/>
    <n v="71882"/>
    <s v="INCIDENTE"/>
    <s v="CALDAS"/>
    <s v="MANIZALES"/>
    <s v="MANIZALES ALCAZARES"/>
    <s v="REDEBAN"/>
    <s v="FO-25-1531253"/>
    <d v="2025-09-15T09:33:00"/>
    <d v="2025-09-15T15:48:00"/>
    <s v="NO"/>
    <s v="HARDWARE"/>
    <s v="NO ENCIENDE"/>
    <s v="DAÑO POS"/>
    <m/>
    <m/>
    <s v="CERRADO"/>
    <s v="15/09/2025 SE REALIZA VISITA SE CAMBIA DATAFONO YA QUE NO ENCIENDE Y FUENTE DE PODER YA QUE SE ENCUENTRA EN MAL ESTADO SE CREAN USUARIOS SE HACEN PRUEBAS SERVICIO OK"/>
    <s v="VISITA_TÉCNICA"/>
    <s v="LN00M092"/>
    <s v="TIPO I"/>
    <s v="TERRESTRE"/>
    <s v="AGUIRRE HENAO RAUL EDUARDO"/>
    <n v="1"/>
    <n v="0"/>
    <n v="65960.072302"/>
    <n v="75096.394270399993"/>
    <n v="65960.072302"/>
    <m/>
    <m/>
    <m/>
    <m/>
    <m/>
    <m/>
    <m/>
    <m/>
  </r>
  <r>
    <s v="TUNJA"/>
    <x v="1"/>
    <x v="1"/>
    <n v="68572"/>
    <n v="2740071"/>
    <n v="10551"/>
    <s v="INCIDENTE"/>
    <s v="SANTANDER"/>
    <s v="PUENTE NACIONAL"/>
    <s v="PUENTE NACIONAL - SANTANDER"/>
    <s v="REDEBAN"/>
    <s v="FO-25-1531258"/>
    <d v="2025-09-15T09:30:00"/>
    <d v="2025-09-15T15:03:00"/>
    <s v="NO"/>
    <s v="HARDWARE"/>
    <s v="TECLADO"/>
    <s v="DAÑO POS"/>
    <m/>
    <m/>
    <s v="CERRADO"/>
    <s v="15/09/2025 SE REALIZA VISITA AL COMERCIO, SE  CAMBIA DATAFONO POR DAÑO EN EL TECLADO, SE CAMBIA HUB POR DAÑO, PRUEBAS OK."/>
    <s v="VISITA_TÉCNICA"/>
    <s v="IZ0XZ921"/>
    <s v="TIPO II"/>
    <s v="TERRESTRE"/>
    <s v="SOLER HOYOS CRISTIAN LEONARDO"/>
    <n v="1"/>
    <n v="0"/>
    <n v="144967.87232000002"/>
    <n v="140395.6348884"/>
    <n v="144967.87232000002"/>
    <m/>
    <m/>
    <m/>
    <m/>
    <m/>
    <m/>
    <m/>
    <m/>
  </r>
  <r>
    <s v="MEDELLIN"/>
    <x v="3"/>
    <x v="3"/>
    <n v="5001"/>
    <n v="2740145"/>
    <n v="22575"/>
    <s v="INCIDENTE"/>
    <s v="ANTIOQUIA"/>
    <s v="MEDELLIN"/>
    <s v="MULTIPAGAS UNICENTRO CENTRO CO"/>
    <s v="REDEBAN"/>
    <s v="FO-25-1531263"/>
    <d v="2025-09-15T09:26:00"/>
    <d v="2025-09-15T11:40:00"/>
    <s v="NO"/>
    <s v="HARDWARE"/>
    <s v="PINPAD"/>
    <s v="DAÑO POS"/>
    <m/>
    <m/>
    <s v="CERRADO"/>
    <s v="15/09/2025 SE CAMBIA PINPAD POR DAÑO EN LECTOR CHIP"/>
    <s v="VISITA_TÉCNICA"/>
    <s v="ANZZZ802"/>
    <s v="TIPO I"/>
    <s v="TERRESTRE"/>
    <s v="BADEL ACUÑA LUIS ALBERTO"/>
    <n v="1"/>
    <n v="0"/>
    <n v="65960.072302"/>
    <n v="75096.394270399993"/>
    <n v="65960.072302"/>
    <m/>
    <m/>
    <m/>
    <m/>
    <m/>
    <m/>
    <m/>
    <m/>
  </r>
  <r>
    <s v="TUNJA"/>
    <x v="1"/>
    <x v="1"/>
    <n v="15832"/>
    <n v="2739972"/>
    <n v="47934"/>
    <s v="INCIDENTE"/>
    <s v="BOYACA"/>
    <s v="TUNUNGUA"/>
    <s v="BARRIO CENTRO TUNUNGUA"/>
    <s v="REDEBAN"/>
    <s v="FO-25-1531269"/>
    <d v="2025-09-15T09:24:00"/>
    <d v="2025-09-16T16:27:00"/>
    <s v="NO"/>
    <s v="HARDWARE"/>
    <s v="DETERIORO"/>
    <s v="DATAFONO"/>
    <m/>
    <m/>
    <s v="CERRADO"/>
    <s v="16/09/2025 CAMBIO DE EQUIPO DAÑO EN DATAFONO ICT 220 REALICE MANTENIMIENTO, SE CAMBIA POR DAÑO DETERIORO."/>
    <s v="VISITA_TÉCNICA"/>
    <s v="II00F726"/>
    <s v="TIPO III"/>
    <s v="TERRESTRE"/>
    <s v="HERRERA GARZON JEYSON STEVENT"/>
    <n v="1"/>
    <n v="0"/>
    <n v="275728.78077800001"/>
    <n v="196536.5258152"/>
    <n v="275728.78077800001"/>
    <m/>
    <m/>
    <m/>
    <m/>
    <m/>
    <m/>
    <m/>
    <m/>
  </r>
  <r>
    <s v="TUNJA"/>
    <x v="1"/>
    <x v="1"/>
    <n v="15238"/>
    <n v="2739697"/>
    <n v="32960"/>
    <s v="INCIDENTE"/>
    <s v="BOYACA"/>
    <s v="DUITAMA"/>
    <s v="ARRIO CENTRO DUITAMA 2"/>
    <s v="REDEBAN"/>
    <s v="FO-25-1530743"/>
    <d v="2025-09-15T09:07:00"/>
    <d v="2025-09-15T14:51:00"/>
    <s v="NO"/>
    <s v="HARDWARE"/>
    <s v="COMUNICACION"/>
    <s v="MENSAJE CABLE DE RED DESCONECTADO"/>
    <m/>
    <m/>
    <s v="CERRADO"/>
    <s v="15/09/2025 SE VISITA PUNTO ENCONTRANDO EL EQUIPO SIN COMUNICACIÓN CABLE DE RED DAÑADO SE REMPLAZA POR UN CABLE PATCH CORD 3 METROS NUEVO PRUEBAS OK CLIENTE CONFORME"/>
    <s v="VISITA_TÉCNICA"/>
    <s v="11XZZ086"/>
    <s v="TIPO II"/>
    <s v="TERRESTRE"/>
    <s v="RODRIGUEZ MURCIA YERSON IVAN"/>
    <n v="1"/>
    <n v="0"/>
    <n v="144967.87232000002"/>
    <n v="140395.6348884"/>
    <n v="144967.87232000002"/>
    <m/>
    <m/>
    <m/>
    <m/>
    <m/>
    <m/>
    <m/>
    <m/>
  </r>
  <r>
    <s v="BUCARAMANGA"/>
    <x v="1"/>
    <x v="1"/>
    <n v="68001"/>
    <n v="2739668"/>
    <n v="75018"/>
    <s v="INCIDENTE"/>
    <s v="SANTANDER"/>
    <s v="BUCARAMANGA"/>
    <s v="PTM BUCARAMANGA MISCELANEA Y P"/>
    <s v="REDEBAN"/>
    <s v="FO-25-1530704"/>
    <d v="2025-09-15T09:01:00"/>
    <d v="2025-09-15T12:13:00"/>
    <s v="NO"/>
    <s v="HARDWARE"/>
    <s v="PANTALLA"/>
    <s v="DAÑO POS"/>
    <m/>
    <m/>
    <s v="CERRADO"/>
    <s v="15/09/2025 SE VISITA COMERCIO SE CAMBIA EQUIPO DEBIDO PANTALLA EN BLANCO , SE REALIZA INYECCIÓN DE SISTEMA Y VERSIÓN INICIALIZADA OK PRUEBAS OK CUBRE CLAVE OK"/>
    <s v="VISITA_TÉCNICA"/>
    <s v="MPZZZ879"/>
    <s v="TIPO I"/>
    <s v="TERRESTRE"/>
    <s v="HERRERA LUQUE SAUL JAVIER"/>
    <n v="1"/>
    <n v="0"/>
    <n v="65960.072302"/>
    <n v="75096.394270399993"/>
    <n v="65960.072302"/>
    <m/>
    <m/>
    <m/>
    <m/>
    <m/>
    <m/>
    <m/>
    <m/>
  </r>
  <r>
    <s v="SANTA MARTA"/>
    <x v="5"/>
    <x v="6"/>
    <n v="44001"/>
    <n v="2739279"/>
    <n v="44781"/>
    <s v="INCIDENTE"/>
    <s v="LA GUAJIRA"/>
    <s v="RIOHACHA"/>
    <s v="DISTRICOL TIENDA TIGRERA"/>
    <s v="REDEBAN"/>
    <s v="FO-25-1530715"/>
    <d v="2025-09-15T08:29:00"/>
    <d v="2025-09-17T12:13:00"/>
    <s v="NO"/>
    <s v="HARDWARE"/>
    <s v="COMUNICACION"/>
    <s v="MENSAJE CABLE DE RED DESCONECTADO"/>
    <m/>
    <m/>
    <s v="CERRADO"/>
    <s v="17/09/2025 SE REALIZA LA VISITA SE ENCUENTRA EL DATÁFONO SIN COMUNICAION SE CAMBIA EL CABLEADO PERO EL PROBLEMA PERSISTE, AL PARECER EL PUERTO ESTÁ AVERIADO EL CLIENTE INFORMA QUE UNA CENTELLA DAÑORL EQUIPO, SE PROCEDE A CAMBIAR EL EQUIPO, SE REALIZAN PRUEBAS Y TODO OK"/>
    <s v="VISITA_TÉCNICA"/>
    <s v="GA0EZ773"/>
    <s v="TIPO III"/>
    <s v="TERRESTRE"/>
    <s v="THOMAS  CAMPO SIGIFREDO SEGUNDO"/>
    <n v="1"/>
    <n v="0"/>
    <n v="275728.78077800001"/>
    <n v="196536.5258152"/>
    <n v="275728.78077800001"/>
    <m/>
    <m/>
    <m/>
    <m/>
    <m/>
    <m/>
    <m/>
    <m/>
  </r>
  <r>
    <s v="CALI"/>
    <x v="2"/>
    <x v="2"/>
    <n v="76001"/>
    <n v="2739310"/>
    <n v="42497"/>
    <s v="INCIDENTE"/>
    <s v="VALLE DEL CAUCA"/>
    <s v="CALI"/>
    <s v="PTM CALI LA NUEVA BASE"/>
    <s v="REDEBAN"/>
    <s v="FO-25-1530799"/>
    <d v="2025-09-15T08:27:00"/>
    <d v="2025-09-15T14:27:00"/>
    <s v="NO"/>
    <s v="HARDWARE"/>
    <s v="IMPRESION"/>
    <s v="NO IMPRIME UNO O VARIOS CARACTERES"/>
    <m/>
    <m/>
    <s v="CERRADO"/>
    <s v="15/09/2025 SE LIMPIA PORTARROLLOS Y QUEDA FUNCIONANDO CORRECTAMENTE"/>
    <s v="VISITA_TÉCNICA"/>
    <s v="9A3ZZ533"/>
    <s v="TIPO I"/>
    <s v="TERRESTRE"/>
    <s v="CUERO RUIZ JHONNY"/>
    <n v="1"/>
    <n v="0"/>
    <n v="65960.072302"/>
    <n v="75096.394270399993"/>
    <n v="65960.072302"/>
    <m/>
    <m/>
    <m/>
    <m/>
    <m/>
    <m/>
    <m/>
    <m/>
  </r>
  <r>
    <s v="CUCUTA"/>
    <x v="1"/>
    <x v="1"/>
    <n v="54518"/>
    <n v="2739300"/>
    <n v="66058"/>
    <s v="INCIDENTE"/>
    <s v="NORTE DE SANTANDER"/>
    <s v="PAMPLONA"/>
    <s v="DISTRICOL EURO CYBER COM"/>
    <s v="REDEBAN"/>
    <s v="FO-25-1530725"/>
    <d v="2025-09-15T08:24:00"/>
    <d v="2025-09-17T11:57:00"/>
    <s v="NO"/>
    <s v="HARDWARE"/>
    <s v="CABLEADO"/>
    <s v="CABLE TEFF AVERIADO"/>
    <m/>
    <m/>
    <s v="CERRADO"/>
    <s v="17/09/2025 SE REALIZÓ VISITA AL COMERCIO Y SE ENCUENTRA CABLEADO CABLE DESK2600 DETERIORADO, SE REALIZA CAMBIO, PRUEBAS EXITOSAS"/>
    <s v="VISITA_TÉCNICA"/>
    <s v="7A00K520"/>
    <s v="TIPO III"/>
    <s v="TERRESTRE"/>
    <s v="MORA VEGA JEAMPIER"/>
    <n v="1"/>
    <n v="0"/>
    <n v="275728.78077800001"/>
    <n v="196536.5258152"/>
    <n v="275728.78077800001"/>
    <m/>
    <m/>
    <m/>
    <m/>
    <m/>
    <m/>
    <m/>
    <m/>
  </r>
  <r>
    <s v="VILLAVICENCIO"/>
    <x v="4"/>
    <x v="5"/>
    <n v="50006"/>
    <n v="2739249"/>
    <n v="60095"/>
    <s v="INCIDENTE"/>
    <s v="META"/>
    <s v="ACACIAS"/>
    <s v="BARRIO PABLO SEXTO ACACIAS"/>
    <s v="REDEBAN"/>
    <s v="FO-25-1530306"/>
    <d v="2025-09-15T08:23:00"/>
    <d v="2025-09-15T12:00:00"/>
    <s v="NO"/>
    <s v="HARDWARE"/>
    <s v="ALERT IRRUPTION"/>
    <s v="ALERT IRRUPTION"/>
    <m/>
    <m/>
    <s v="CERRADO"/>
    <s v="15/09/2025 SE REALIZA CAMBIO DE EQUIPO SE ENCUENTRA EN ALERT PRUEBAS OK SIN NOVEDADES"/>
    <s v="VISITA_TÉCNICA"/>
    <s v="MA00B501"/>
    <s v="TIPO II"/>
    <s v="TERRESTRE"/>
    <s v="CASTRILLON URREA LONDIER LEANDRO"/>
    <n v="1"/>
    <n v="0"/>
    <n v="144967.87232000002"/>
    <n v="140395.6348884"/>
    <n v="144967.87232000002"/>
    <m/>
    <m/>
    <m/>
    <m/>
    <m/>
    <m/>
    <m/>
    <m/>
  </r>
  <r>
    <s v="MONTERIA"/>
    <x v="5"/>
    <x v="6"/>
    <n v="23162"/>
    <n v="2739055"/>
    <n v="58775"/>
    <s v="INCIDENTE"/>
    <s v="CORDOBA"/>
    <s v="CERETE"/>
    <s v="ARA0873  CERETE VENUS"/>
    <s v="REDEBAN"/>
    <s v="FO-25-1530052"/>
    <d v="2025-09-15T08:09:00"/>
    <d v="2025-09-15T12:17:00"/>
    <s v="NO"/>
    <s v="HARDWARE"/>
    <s v="COMUNICACION"/>
    <s v="DAÑO POS"/>
    <m/>
    <m/>
    <s v="CERRADO"/>
    <s v="15/09/2025 SE ESCALA CASO ARA A LA RED ..SE CIERRA YA QUE NO ATENDEMOS COMERCIOS ARA *RESPUESTA DE LA RED: TU SOLICITUD REFERENTE A GENERACIÓN DE CASOS CB ARA BANCOLOMBIA QUEDÓ RADICADA BAJO EL TICKET NÚMERO 5797575  AL ÁREA ENCARGADA."/>
    <s v="SOPORTE_TELEFÓNICO"/>
    <s v="0"/>
    <s v="TIPO I"/>
    <s v="TERRESTRE"/>
    <s v="AYALA ROMERO MAYKOL DANILO"/>
    <n v="0"/>
    <n v="0"/>
    <n v="41241.0800752"/>
    <n v="0"/>
    <n v="41241.0800752"/>
    <m/>
    <m/>
    <m/>
    <m/>
    <m/>
    <m/>
    <m/>
    <m/>
  </r>
  <r>
    <s v="MEDELLIN"/>
    <x v="3"/>
    <x v="3"/>
    <n v="5001"/>
    <n v="2739114"/>
    <n v="41259"/>
    <s v="INCIDENTE"/>
    <s v="ANTIOQUIA"/>
    <s v="MEDELLIN"/>
    <s v="PTM MEDELLIN MONTESSORI"/>
    <s v="REDEBAN"/>
    <s v="FO-25-1530331"/>
    <d v="2025-09-15T08:07:00"/>
    <d v="2025-09-15T15:43:00"/>
    <s v="NO"/>
    <s v="HARDWARE"/>
    <s v="LECTOR DE TARJETAS"/>
    <s v="MENSAJE RETIRE TARJETA"/>
    <m/>
    <m/>
    <s v="CERRADO"/>
    <s v="15/09/2025 SE REALIZA EL CAMBIO DE 1 DATAFONO POR FALLAS EN EL LECTOR CHIP , SE CAMBIA LECTOR YA QUE SE REINICIA PERIFÉRICO"/>
    <s v="VISITA_TÉCNICA"/>
    <s v="AA0QZ372"/>
    <s v="TIPO I"/>
    <s v="TERRESTRE"/>
    <s v="MONTOYA VELEZ ANDRES FELIPE"/>
    <n v="1"/>
    <n v="0"/>
    <n v="65960.072302"/>
    <n v="75096.394270399993"/>
    <n v="65960.072302"/>
    <m/>
    <m/>
    <m/>
    <m/>
    <m/>
    <m/>
    <m/>
    <m/>
  </r>
  <r>
    <s v="MEDELLIN"/>
    <x v="3"/>
    <x v="3"/>
    <n v="5088"/>
    <n v="2739039"/>
    <n v="46838"/>
    <s v="INCIDENTE"/>
    <s v="ANTIOQUIA"/>
    <s v="BELLO"/>
    <s v="DISTRICOL MINIMARKT LOS MARQUE"/>
    <s v="REDEBAN"/>
    <s v="FO-25-1530339"/>
    <d v="2025-09-15T08:03:00"/>
    <d v="2025-09-15T14:12:00"/>
    <s v="NO"/>
    <s v="HARDWARE"/>
    <s v="LECTOR DE TARJETAS"/>
    <s v="DAÑO POS"/>
    <m/>
    <m/>
    <s v="CERRADO"/>
    <s v="15/09/2025 SE CAMBIA DATÁFONO CON LECTOR CHIP AVERIADO, SE DEJAN SERVICIOS FUNCIONANDO CORRECTAMENTE"/>
    <s v="VISITA_TÉCNICA"/>
    <s v="GB00C501"/>
    <s v="TIPO I"/>
    <s v="TERRESTRE"/>
    <s v="BARRIENTOS HERNANDEZ CRISTIAN HORACIO"/>
    <n v="1"/>
    <n v="0"/>
    <n v="65960.072302"/>
    <n v="75096.394270399993"/>
    <n v="65960.072302"/>
    <m/>
    <m/>
    <m/>
    <m/>
    <m/>
    <m/>
    <m/>
    <m/>
  </r>
  <r>
    <s v="MEDELLIN"/>
    <x v="3"/>
    <x v="3"/>
    <n v="5679"/>
    <n v="2738370"/>
    <n v="34543"/>
    <s v="INCIDENTE"/>
    <s v="ANTIOQUIA"/>
    <s v="SANTA BARBARA"/>
    <s v="BARRIO CENTRO SANTA BARBARA 1"/>
    <s v="REDEBAN"/>
    <s v="FO-25-1530350"/>
    <d v="2025-09-14T17:14:00"/>
    <d v="2025-09-16T15:20:00"/>
    <s v="NO"/>
    <s v="HARDWARE"/>
    <s v="IMPRESION"/>
    <s v="NO AVANZA PAPEL"/>
    <m/>
    <m/>
    <s v="CERRADO"/>
    <s v="16/09/2025 SE CAMBIA DATÁFONO CON IMPRESORA DAÑADA"/>
    <s v="VISITA_TÉCNICA"/>
    <s v="BL01B620"/>
    <s v="TIPO II"/>
    <s v="TERRESTRE"/>
    <s v="CASTAÑEDA PALACIO CARLOS FELIPE"/>
    <n v="1"/>
    <n v="0"/>
    <n v="144967.87232000002"/>
    <n v="140395.6348884"/>
    <n v="144967.87232000002"/>
    <m/>
    <m/>
    <m/>
    <m/>
    <m/>
    <m/>
    <m/>
    <m/>
  </r>
  <r>
    <s v="APARTADO"/>
    <x v="3"/>
    <x v="3"/>
    <n v="5837"/>
    <n v="2738359"/>
    <n v="74933"/>
    <s v="INCIDENTE"/>
    <s v="ANTIOQUIA"/>
    <s v="TURBO"/>
    <s v="DISTRICOL GRANERO EL TRIUNFADO"/>
    <s v="REDEBAN"/>
    <s v="FO-25-1527075"/>
    <d v="2025-09-14T14:43:00"/>
    <d v="2025-09-16T13:08:00"/>
    <s v="NO"/>
    <s v="HARDWARE"/>
    <s v="SE REINICIA"/>
    <s v="DAÑO POS"/>
    <m/>
    <m/>
    <s v="CERRADO"/>
    <s v="16/09/2025 DATÁFONO DESK 3500 SE REINICIA CONSTANTEMENTE, SE PROCEDE A INSTALAR UNO NUEVO DESK2600 Y SE HACEN PRUEBASDE RETIRO, CONSULTA Y PRUEBA DE LECTORA DEJANDO TODO FUNCIONANDO CORRECTAMENTE"/>
    <s v="VISITA_TÉCNICA"/>
    <s v="EGZZZ361"/>
    <s v="TIPO II"/>
    <s v="TERRESTRE"/>
    <s v="SALDARRIAGA MIRANDA SANTIAGO"/>
    <n v="1"/>
    <n v="0"/>
    <n v="144967.87232000002"/>
    <n v="140395.6348884"/>
    <n v="144967.87232000002"/>
    <m/>
    <m/>
    <m/>
    <m/>
    <m/>
    <m/>
    <m/>
    <m/>
  </r>
  <r>
    <s v="MEDELLIN"/>
    <x v="3"/>
    <x v="3"/>
    <n v="5212"/>
    <n v="2738350"/>
    <n v="75613"/>
    <s v="INCIDENTE"/>
    <s v="ANTIOQUIA"/>
    <s v="COPACABANA"/>
    <s v="BARRIO SHANGAY COPACABANA"/>
    <s v="REDEBAN"/>
    <s v="FO-25-1527080"/>
    <d v="2025-09-14T14:03:00"/>
    <d v="2025-09-15T12:08:00"/>
    <s v="NO"/>
    <s v="HARDWARE"/>
    <s v="LECTOR DE TARJETAS"/>
    <s v="MENSAJE RETIRE TARJETA"/>
    <m/>
    <m/>
    <s v="CERRADO"/>
    <s v="15/09/2025 SE REALIZA LIMPIEZA AL LECTOR CHIP DE TARJETAS, SE DEJAN SERVICIOS FUNCIONANDO CORRECTAMENTE"/>
    <s v="VISITA_TÉCNICA"/>
    <s v="FA00L813"/>
    <s v="TIPO I"/>
    <s v="TERRESTRE"/>
    <s v="BARRIENTOS HERNANDEZ CRISTIAN HORACIO"/>
    <n v="1"/>
    <n v="0"/>
    <n v="65960.072302"/>
    <n v="75096.394270399993"/>
    <n v="65960.072302"/>
    <m/>
    <m/>
    <m/>
    <m/>
    <m/>
    <m/>
    <m/>
    <m/>
  </r>
  <r>
    <s v="BUCARAMANGA"/>
    <x v="1"/>
    <x v="1"/>
    <n v="20710"/>
    <n v="2738347"/>
    <n v="40387"/>
    <s v="INCIDENTE"/>
    <s v="CESAR"/>
    <s v="SAN ALBERTO"/>
    <s v="BARRIO LA PALMA SAN ALBERTO CE"/>
    <s v="REDEBAN"/>
    <s v="FO-25-1527083"/>
    <d v="2025-09-14T13:37:00"/>
    <d v="2025-09-15T17:25:00"/>
    <s v="NO"/>
    <s v="HARDWARE"/>
    <s v="COMUNICACION"/>
    <s v="DAÑO POS"/>
    <m/>
    <m/>
    <s v="CERRADO"/>
    <s v="15/09/2025 SE REALIZA VISITA AL COMERCIO CORRESPONSAL SE VALIDA QUE EL EQUIPO SE BLOQUEÓ AL TRATAR DE HACERLE EL FORMATEO Y LA CARGA DEL SISTEMA OPERATIVO Y VERSIÓN SE HACE CAMBIO DE EQUIPO SE CONFIGURE Y SE HACEN PRUEBAS DEJANDO TODO OKAY"/>
    <s v="VISITA_TÉCNICA"/>
    <s v="AA0KZ263"/>
    <s v="TIPO III"/>
    <s v="TERRESTRE"/>
    <s v="GONZALEZ ESTUPIÑAN YEISON WALTER ANTONIO"/>
    <n v="1"/>
    <n v="0"/>
    <n v="275728.78077800001"/>
    <n v="196536.5258152"/>
    <n v="275728.78077800001"/>
    <m/>
    <m/>
    <m/>
    <m/>
    <m/>
    <m/>
    <m/>
    <m/>
  </r>
  <r>
    <s v="BARRANQUILLA"/>
    <x v="5"/>
    <x v="6"/>
    <n v="8758"/>
    <n v="2738240"/>
    <n v="75425"/>
    <s v="INCIDENTE"/>
    <s v="ATLANTICO"/>
    <s v="SOLEDAD"/>
    <s v="BARRIO EL MANANTIAL SOLEDAD 3"/>
    <s v="REDEBAN"/>
    <s v="FO-25-1526767"/>
    <d v="2025-09-14T11:24:00"/>
    <d v="2025-09-15T15:32:00"/>
    <s v="NO"/>
    <s v="HARDWARE"/>
    <s v="PANTALLA"/>
    <s v="DAÑO POS"/>
    <m/>
    <m/>
    <s v="CERRADO"/>
    <s v="15/09/2025 SE REALIZA VISITA SE PROCEDE A CAMBIAR DATAFONO YA QUE SALE LA PANTALLA EN BLANCO ,SE VALIDA CABLEADO, PERO CONTINÚA ,SE CAMBIA DATAFONO SE HACEN PRUEBAS Y TODO OK ,CB OPERATIVO"/>
    <s v="VISITA_TÉCNICA"/>
    <s v="V1009481"/>
    <s v="TIPO I"/>
    <s v="TERRESTRE"/>
    <s v="PORRAS CASTRO DARLON NASCK"/>
    <n v="1"/>
    <n v="0"/>
    <n v="65960.072302"/>
    <n v="75096.394270399993"/>
    <n v="65960.072302"/>
    <m/>
    <m/>
    <m/>
    <m/>
    <m/>
    <m/>
    <m/>
    <m/>
  </r>
  <r>
    <s v="MEDELLIN"/>
    <x v="3"/>
    <x v="3"/>
    <n v="5001"/>
    <n v="2738235"/>
    <n v="10280"/>
    <s v="INCIDENTE"/>
    <s v="ANTIOQUIA"/>
    <s v="MEDELLIN"/>
    <s v="BARRIO SANTO DOMINGO III"/>
    <s v="REDEBAN"/>
    <s v="FO-25-1526772"/>
    <d v="2025-09-14T11:17:00"/>
    <d v="2025-09-15T11:00:00"/>
    <s v="NO"/>
    <s v="HARDWARE"/>
    <s v="COMUNICACION"/>
    <s v="MENSAJE CABLE DE RED DESCONECTADO"/>
    <m/>
    <m/>
    <s v="CERRADO"/>
    <s v="15/09/2025 SE HACE MANTENIMIENTO OK SE CONFIGURA PARÁMETROS DE DATÁFONO OK"/>
    <s v="VISITA_TÉCNICA"/>
    <s v="IZ6ZZ216"/>
    <s v="TIPO I"/>
    <s v="TERRESTRE"/>
    <s v="DIAZ ZABALA FRANCIS DUBAN"/>
    <n v="1"/>
    <n v="0"/>
    <n v="65960.072302"/>
    <n v="75096.394270399993"/>
    <n v="65960.072302"/>
    <m/>
    <m/>
    <m/>
    <m/>
    <m/>
    <m/>
    <m/>
    <m/>
  </r>
  <r>
    <s v="BUCARAMANGA"/>
    <x v="1"/>
    <x v="1"/>
    <n v="68895"/>
    <n v="2737592"/>
    <n v="11076"/>
    <s v="INCIDENTE"/>
    <s v="SANTANDER"/>
    <s v="ZAPATOCA"/>
    <s v="ZAPATOCA SANTANDER"/>
    <s v="REDEBAN"/>
    <s v="FO-25-1526254"/>
    <d v="2025-09-14T08:00:00"/>
    <d v="2025-09-15T14:45:00"/>
    <s v="NO"/>
    <s v="HARDWARE"/>
    <s v="IMPRESION"/>
    <s v="NO IMPRIME UNO O VARIOS CARACTERES"/>
    <m/>
    <m/>
    <s v="CERRADO"/>
    <s v="15/09/2025 SE REALIZA VISITA AL COMERCIO SE HACE CAMBIO DE DATAFONO SE REALIZAN PRUEBAS OK"/>
    <s v="VISITA_TÉCNICA"/>
    <s v="5A003071"/>
    <s v="TIPO III"/>
    <s v="TERRESTRE"/>
    <s v="MARIÑO PABON JORGE ENRIQUE"/>
    <n v="1"/>
    <n v="0"/>
    <n v="275728.78077800001"/>
    <n v="196536.5258152"/>
    <n v="275728.78077800001"/>
    <m/>
    <m/>
    <m/>
    <m/>
    <m/>
    <m/>
    <m/>
    <m/>
  </r>
  <r>
    <s v="SINCELEJO"/>
    <x v="5"/>
    <x v="6"/>
    <n v="70717"/>
    <n v="2737589"/>
    <n v="39931"/>
    <s v="INCIDENTE"/>
    <s v="SUCRE"/>
    <s v="SAN PEDRO"/>
    <s v="BARRIO SAN MARTIN SAN PEDRO 1"/>
    <s v="REDEBAN"/>
    <s v="FO-25-1526257"/>
    <d v="2025-09-14T08:00:00"/>
    <d v="2025-09-15T15:38:00"/>
    <s v="NO"/>
    <s v="HARDWARE"/>
    <s v="ALERT IRRUPTION"/>
    <s v="ALERT IRRUPTION"/>
    <m/>
    <m/>
    <s v="CERRADO"/>
    <s v="15/09/2025 DATAFONO CON ALER IRRUPTION, SE CAMBIA DATAFONO PARA SOLUCIONAR FALLA, PRUEBAS OK"/>
    <s v="VISITA_TÉCNICA"/>
    <s v="AB0DZ453"/>
    <s v="TIPO II"/>
    <s v="TERRESTRE"/>
    <s v="COGOLLO ROSSO CAMILO ANDRES"/>
    <n v="1"/>
    <n v="0"/>
    <n v="144967.87232000002"/>
    <n v="140395.6348884"/>
    <n v="144967.87232000002"/>
    <m/>
    <m/>
    <m/>
    <m/>
    <m/>
    <m/>
    <m/>
    <m/>
  </r>
  <r>
    <s v="MONTERIA"/>
    <x v="5"/>
    <x v="6"/>
    <n v="5895"/>
    <n v="2737588"/>
    <n v="44733"/>
    <s v="INCIDENTE"/>
    <s v="ANTIOQUIA"/>
    <s v="ZARAGOZA"/>
    <s v="DISTRICOL PANADERIA Y REPOSTER"/>
    <s v="REDEBAN"/>
    <s v="FO-25-1526260"/>
    <d v="2025-09-13T17:58:00"/>
    <d v="2025-09-15T17:44:00"/>
    <s v="NO"/>
    <s v="HARDWARE"/>
    <s v="LECTOR DE TARJETAS"/>
    <s v="MENSAJE RETIRE TARJETA"/>
    <m/>
    <m/>
    <s v="CERRADO"/>
    <s v="15/09/2025 SE VISITA SITIO, SE CAMBIA DATAFONO POR DAÑO EN LECTOR DE TARJETAS OK SE CAMBIA CABLE LECTORA. SE REALIZAN PRUEBAS EXITOSAS"/>
    <s v="VISITA_TÉCNICA"/>
    <s v="AB1EZ034"/>
    <s v="TIPO IV"/>
    <s v="TERRESTRE"/>
    <s v="COGOLLO VERTEL EDER LUIS"/>
    <n v="1"/>
    <n v="0"/>
    <n v="479588.87655000004"/>
    <n v="196536.5258152"/>
    <n v="479588.87655000004"/>
    <m/>
    <m/>
    <m/>
    <m/>
    <m/>
    <m/>
    <m/>
    <m/>
  </r>
  <r>
    <s v="MEDELLIN"/>
    <x v="3"/>
    <x v="3"/>
    <n v="5088"/>
    <n v="2737726"/>
    <n v="67694"/>
    <s v="INCIDENTE"/>
    <s v="ANTIOQUIA"/>
    <s v="BELLO"/>
    <s v="PTM PAC JUAN URIBE"/>
    <s v="REDEBAN"/>
    <s v="FO-25-1526269"/>
    <d v="2025-09-13T17:54:00"/>
    <d v="2025-09-15T14:01:00"/>
    <s v="NO"/>
    <s v="HARDWARE"/>
    <s v="IMPRESION"/>
    <s v="NO IMPRIME UNO O VARIOS CARACTERES"/>
    <m/>
    <m/>
    <s v="CERRADO"/>
    <s v="15/09/2025 SE REALIZA REALIZAN PRIMEROS AUXILIOS CLIENTE NOS CONFIRMA QUE YA SE HABÍAN HECHO, SE CAMBIA EQUIPO POR MAL IMPRESIÓN Y BOTONES BORROSOS"/>
    <s v="VISITA_TÉCNICA"/>
    <s v="6A8ZZ210"/>
    <s v="TIPO I"/>
    <s v="TERRESTRE"/>
    <s v="CARDONA MOLINA BROLIN STIVEN"/>
    <n v="1"/>
    <n v="0"/>
    <n v="65960.072302"/>
    <n v="75096.394270399993"/>
    <n v="65960.072302"/>
    <m/>
    <m/>
    <m/>
    <m/>
    <m/>
    <m/>
    <m/>
    <m/>
  </r>
  <r>
    <s v="MEDELLIN"/>
    <x v="3"/>
    <x v="3"/>
    <n v="5079"/>
    <n v="2737620"/>
    <n v="41408"/>
    <s v="INCIDENTE"/>
    <s v="ANTIOQUIA"/>
    <s v="BARBOSA"/>
    <s v="BARRIO BARBOSA PARQUE BARBOSA"/>
    <s v="REDEBAN"/>
    <s v="FO-25-1526276"/>
    <d v="2025-09-13T17:28:00"/>
    <d v="2025-09-15T14:05:00"/>
    <s v="NO"/>
    <s v="HARDWARE"/>
    <s v="IMPRESION"/>
    <s v="RODILLO AVERIADO"/>
    <m/>
    <m/>
    <s v="CERRADO"/>
    <s v="15/09/2025 SE REALIZÓ LIMPIEZA DE RODILLOS DE IMPRESORA"/>
    <s v="VISITA_TÉCNICA"/>
    <s v="AAOUZ041"/>
    <s v="TIPO II"/>
    <s v="TERRESTRE"/>
    <s v="CASTAÑEDA PALACIO CARLOS FELIPE"/>
    <n v="1"/>
    <n v="0"/>
    <n v="144967.87232000002"/>
    <n v="140395.6348884"/>
    <n v="144967.87232000002"/>
    <m/>
    <m/>
    <m/>
    <m/>
    <m/>
    <m/>
    <m/>
    <m/>
  </r>
  <r>
    <s v="CARTAGENA"/>
    <x v="5"/>
    <x v="6"/>
    <n v="13001"/>
    <n v="2737617"/>
    <n v="80127"/>
    <s v="INCIDENTE"/>
    <s v="BOLIVAR"/>
    <s v="CARTAGENA"/>
    <s v="BARRIO BICENTENARIO CARTAGENA DE INDIAS 3"/>
    <s v="REDEBAN"/>
    <s v="FO-25-1526280"/>
    <d v="2025-09-13T17:25:00"/>
    <d v="2025-09-15T09:45:00"/>
    <s v="NO"/>
    <s v="HARDWARE"/>
    <s v="IMPRESION"/>
    <s v="TAPA IMPRESORA"/>
    <m/>
    <m/>
    <s v="CERRADO"/>
    <s v="14/09/2025 SE VALIDA NOVEDAD CLIENTE TENIA LA TAPA DE LA IMPRESORA MAL PUESTA SE DAN INDICACIONES Y SE RETROALIMENTA COMO REINICIAR EL EQUIPO Y APAGARLO YA QUE ES UN EQUIPO CON BATERIA EL CLIENTE NO RECORDABA COMO APAGARLO QUEDA OPERATIVO"/>
    <s v="SOPORTE_TELEFÓNICO"/>
    <s v="0"/>
    <s v="TIPO I"/>
    <s v="TERRESTRE"/>
    <s v="MARTINEZ SALGUEDO ANDRES AUGUSTO"/>
    <n v="0"/>
    <n v="0"/>
    <n v="41241.0800752"/>
    <n v="0"/>
    <n v="41241.0800752"/>
    <m/>
    <m/>
    <m/>
    <m/>
    <m/>
    <m/>
    <m/>
    <m/>
  </r>
  <r>
    <s v="MEDELLIN"/>
    <x v="3"/>
    <x v="3"/>
    <n v="5088"/>
    <n v="2737498"/>
    <n v="28843"/>
    <s v="INCIDENTE"/>
    <s v="ANTIOQUIA"/>
    <s v="BELLO"/>
    <s v="BARRIO NIQUIA CAMACOL 4 BELLO"/>
    <s v="REDEBAN"/>
    <s v="FO-25-1526283"/>
    <d v="2025-09-13T17:09:00"/>
    <d v="2025-09-15T15:20:00"/>
    <s v="NO"/>
    <s v="HARDWARE"/>
    <s v="TECLADO"/>
    <s v="DAÑO POS"/>
    <m/>
    <m/>
    <s v="CERRADO"/>
    <s v="15/09/2025 SE CAMBIA DATÁFONO CON TECLADO BORROSO, SE DEJAN SERVICIOS FUNCIONANDO CORRECTAMENTE"/>
    <s v="VISITA_TÉCNICA"/>
    <s v="9A003663"/>
    <s v="TIPO I"/>
    <s v="TERRESTRE"/>
    <s v="BARRIENTOS HERNANDEZ CRISTIAN HORACIO"/>
    <n v="1"/>
    <n v="0"/>
    <n v="65960.072302"/>
    <n v="75096.394270399993"/>
    <n v="65960.072302"/>
    <m/>
    <m/>
    <m/>
    <m/>
    <m/>
    <m/>
    <m/>
    <m/>
  </r>
  <r>
    <s v="BOGOTA"/>
    <x v="0"/>
    <x v="0"/>
    <n v="25754"/>
    <n v="2737555"/>
    <n v="50028"/>
    <s v="INCIDENTE"/>
    <s v="CUNDINAMARCA"/>
    <s v="SOACHA"/>
    <s v="BARRIO SOACHA TERREROS SOACHA"/>
    <s v="REDEBAN"/>
    <s v="FO-25-1526286"/>
    <d v="2025-09-13T17:08:00"/>
    <d v="2025-09-15T13:57:00"/>
    <s v="NO"/>
    <s v="SOFTWARE"/>
    <s v="ACTUALIZACION"/>
    <s v="VERSION CARGA SO VR"/>
    <m/>
    <m/>
    <s v="CERRADO"/>
    <s v="15/09/2025 SE LLEGA COMERCIO SE VALIDA SERVICIO OK INDICA CLIENTE QUE YA LLAMO PARA CANCELAR MANTENIMIENTO CHER DE LA ÚLTIMA TRANSACCIÓN QUE REALIZÓ EL CLIENTE"/>
    <s v="VISITA_TÉCNICA"/>
    <s v="II00S512"/>
    <s v="TIPO I"/>
    <s v="TERRESTRE"/>
    <s v="GOMEZ VEGA DAVID SNEYDER"/>
    <n v="1"/>
    <n v="0"/>
    <n v="65960.072302"/>
    <n v="75096.394270399993"/>
    <n v="65960.072302"/>
    <m/>
    <m/>
    <m/>
    <m/>
    <m/>
    <m/>
    <m/>
    <m/>
  </r>
  <r>
    <s v="PEREIRA"/>
    <x v="2"/>
    <x v="4"/>
    <n v="63001"/>
    <n v="2737496"/>
    <n v="81051"/>
    <s v="INCIDENTE"/>
    <s v="QUINDIO"/>
    <s v="ARMENIA"/>
    <s v="BARRIO GIBRALTAR ARMENIA"/>
    <s v="REDEBAN"/>
    <s v="FO-25-1526289"/>
    <d v="2025-09-13T17:06:00"/>
    <d v="2025-09-15T11:30:00"/>
    <s v="NO"/>
    <s v="HARDWARE"/>
    <s v="IMPRESION"/>
    <s v="NO IMPRIME UNO O VARIOS CARACTERES"/>
    <m/>
    <m/>
    <s v="CERRADO"/>
    <s v="15/09/2025 SE VISITA COMERCIO SE REALIZÓ VERIFICACIÓN Y AJUSTE PARÁMETROS DATAFONO, PRUEBAS OK."/>
    <s v="VISITA_TÉCNICA"/>
    <s v="SHZZZ005"/>
    <s v="TIPO II"/>
    <s v="TERRESTRE"/>
    <s v="SANCHEZ SOLORZANO JUAN SEBASTIAN"/>
    <n v="1"/>
    <n v="0"/>
    <n v="144967.87232000002"/>
    <n v="140395.6348884"/>
    <n v="144967.87232000002"/>
    <m/>
    <m/>
    <m/>
    <m/>
    <m/>
    <m/>
    <m/>
    <m/>
  </r>
  <r>
    <s v="MEDELLIN"/>
    <x v="3"/>
    <x v="3"/>
    <n v="5266"/>
    <n v="2737291"/>
    <n v="71179"/>
    <s v="INCIDENTE"/>
    <s v="ANTIOQUIA"/>
    <s v="ENVIGADO"/>
    <s v="REDY ENVIGADO"/>
    <s v="REDEBAN"/>
    <s v="FO-25-1525533"/>
    <d v="2025-09-13T13:11:00"/>
    <d v="2025-09-15T13:01:00"/>
    <s v="NO"/>
    <s v="HARDWARE"/>
    <s v="LECTOR DE BARRAS"/>
    <s v="DAÑO POS"/>
    <m/>
    <m/>
    <s v="CERRADO"/>
    <s v="15/09/2025 SE REALIZA EL REINICIO DEL MÓDEM SE VÁLIDA PARÁMETROS OK , SE CAMBIA LECTOR POR CABLE MALO REINICIA PERIFÉRICO"/>
    <s v="VISITA_TÉCNICA"/>
    <s v="A30KZ498"/>
    <s v="TIPO I"/>
    <s v="TERRESTRE"/>
    <s v="MONTOYA VELEZ ANDRES FELIPE"/>
    <n v="1"/>
    <n v="0"/>
    <n v="65960.072302"/>
    <n v="75096.394270399993"/>
    <n v="65960.072302"/>
    <m/>
    <m/>
    <m/>
    <m/>
    <m/>
    <m/>
    <m/>
    <m/>
  </r>
  <r>
    <s v="PEREIRA"/>
    <x v="2"/>
    <x v="4"/>
    <n v="76622"/>
    <n v="2737289"/>
    <n v="13200"/>
    <s v="INCIDENTE"/>
    <s v="VALLE DEL CAUCA"/>
    <s v="ROLDANILLO"/>
    <s v="MULTIPAGAS ROLDANILLO"/>
    <s v="REDEBAN"/>
    <s v="FO-25-1525537"/>
    <d v="2025-09-13T13:09:00"/>
    <d v="2025-09-15T18:37:00"/>
    <s v="NO"/>
    <s v="HARDWARE"/>
    <s v="HUB"/>
    <s v="DETERIORO CABLE"/>
    <m/>
    <m/>
    <s v="CERRADO"/>
    <s v="15/09/2025 SE CAMBIA HUB YA QUE EL CABLE DE COMUNICACIÓN ESTÁ AVERIADO, SE REALIZAN PRUEBAS OK."/>
    <s v="VISITA_TÉCNICA"/>
    <s v="JALZZ269"/>
    <s v="TIPO III"/>
    <s v="TERRESTRE"/>
    <s v="FRANCO CAÑAVERAL YAMID RAUL"/>
    <n v="1"/>
    <n v="0"/>
    <n v="275728.78077800001"/>
    <n v="196536.5258152"/>
    <n v="275728.78077800001"/>
    <m/>
    <m/>
    <m/>
    <m/>
    <m/>
    <m/>
    <m/>
    <m/>
  </r>
  <r>
    <s v="CALI"/>
    <x v="2"/>
    <x v="2"/>
    <n v="76001"/>
    <n v="2737276"/>
    <n v="57502"/>
    <s v="INCIDENTE"/>
    <s v="VALLE DEL CAUCA"/>
    <s v="CALI"/>
    <s v="PTM CALI GRANERO NUEVO DIA"/>
    <s v="REDEBAN"/>
    <s v="FO-25-1525063"/>
    <d v="2025-09-13T12:47:00"/>
    <d v="2025-09-15T12:50:00"/>
    <s v="NO"/>
    <s v="HARDWARE"/>
    <s v="PINPAD"/>
    <s v="ALERTADO"/>
    <m/>
    <m/>
    <s v="CERRADO"/>
    <s v="15/09/2025 SE CAMBIA DE DATÁFONO LECTORES PINPAD Y HUD LECTOR DEL CLIENTE Y EL PINPAD ESTABAN MALOS"/>
    <s v="VISITA_TÉCNICA"/>
    <s v="IIWZZ563"/>
    <s v="TIPO I"/>
    <s v="TERRESTRE"/>
    <s v="CUERO RUIZ JHONNY"/>
    <n v="1"/>
    <n v="0"/>
    <n v="65960.072302"/>
    <n v="75096.394270399993"/>
    <n v="65960.072302"/>
    <m/>
    <m/>
    <m/>
    <m/>
    <m/>
    <m/>
    <m/>
    <m/>
  </r>
  <r>
    <s v="MONTERIA"/>
    <x v="5"/>
    <x v="6"/>
    <n v="23807"/>
    <n v="2737274"/>
    <n v="78328"/>
    <s v="INCIDENTE"/>
    <s v="CORDOBA"/>
    <s v="TIERRALTA"/>
    <s v="BARRIO LAS BALSAS TIERRALTA"/>
    <s v="REDEBAN"/>
    <s v="FO-25-1525067"/>
    <d v="2025-09-13T12:46:00"/>
    <d v="2025-09-17T15:09:00"/>
    <s v="NO"/>
    <s v="HARDWARE"/>
    <s v="IMPRESION"/>
    <s v="NO AVANZA PAPEL"/>
    <m/>
    <m/>
    <s v="CERRADO"/>
    <s v="17/09/2025 SE REALIZA CAMBIO DE EQUIPO POR DAÑO EN LA IMPRESORA, NO AVANZA PAPEL, SE INSTALA Y CONFIGURA NUEVO EQUIPO OPERATIVO OK, INICIALIZACIÓN OK, PRUEBAS DE TRANSACCIONES EXITOSAS, CLIENTE CB VALIDA SALDO ANTES Y DESPUÉS DEL CAMBIO OK. CB OPERTIVO SIN NOVEDAD"/>
    <s v="VISITA_TÉCNICA"/>
    <s v="V1KZZ544"/>
    <s v="TIPO III"/>
    <s v="TERRESTRE"/>
    <s v="GONZALEZ FERRER JESUS ALEXANDER"/>
    <n v="1"/>
    <n v="0"/>
    <n v="275728.78077800001"/>
    <n v="196536.5258152"/>
    <n v="275728.78077800001"/>
    <m/>
    <m/>
    <m/>
    <m/>
    <m/>
    <m/>
    <m/>
    <m/>
  </r>
  <r>
    <s v="MEDELLIN"/>
    <x v="3"/>
    <x v="3"/>
    <n v="5670"/>
    <n v="2737266"/>
    <n v="33436"/>
    <s v="INCIDENTE"/>
    <s v="ANTIOQUIA"/>
    <s v="SAN ROQUE"/>
    <s v="BARRIO CALLE REAL SAN ROQUE"/>
    <s v="REDEBAN"/>
    <s v="FO-25-1525070"/>
    <d v="2025-09-13T12:44:00"/>
    <d v="2025-09-15T11:47:00"/>
    <s v="NO"/>
    <s v="HARDWARE"/>
    <s v="ALERT IRRUPTION"/>
    <s v="ALERT IRRUPTION"/>
    <m/>
    <m/>
    <s v="CERRADO"/>
    <s v="15/09/2025 SE CAMBIA POR LLT"/>
    <s v="VISITA_TÉCNICA"/>
    <s v="19ZZZ729"/>
    <s v="TIPO III"/>
    <s v="TERRESTRE"/>
    <s v="CASTAÑEDA PALACIO CARLOS FELIPE"/>
    <n v="1"/>
    <n v="0"/>
    <n v="275728.78077800001"/>
    <n v="196536.5258152"/>
    <n v="275728.78077800001"/>
    <m/>
    <m/>
    <m/>
    <m/>
    <m/>
    <m/>
    <m/>
    <m/>
  </r>
  <r>
    <s v="NEIVA"/>
    <x v="4"/>
    <x v="5"/>
    <n v="18001"/>
    <n v="2737437"/>
    <n v="77234"/>
    <s v="INCIDENTE"/>
    <s v="CAQUETA"/>
    <s v="FLORENCIA"/>
    <s v="BARRIO EL TRIUNFO FLORENCIA"/>
    <s v="REDEBAN"/>
    <s v="FO-25-1525077"/>
    <d v="2025-09-13T12:43:00"/>
    <d v="2025-09-15T12:23:00"/>
    <s v="NO"/>
    <s v="HARDWARE"/>
    <s v="LECTOR DE BARRAS"/>
    <s v="FORMATO INVALIDO LECTOR DAÑADO"/>
    <m/>
    <m/>
    <s v="CERRADO"/>
    <s v="15/09/2025 SE REALIZA CAMBIO DE LECTORA YA QUE NO ESTÁ LEYENDO NINGUNA CÓDIGO DE BARRAS, PRUEBAS CB OK SE DEJA OPERATIVO"/>
    <s v="VISITA_TÉCNICA"/>
    <s v="SX9ZZ522"/>
    <s v="TIPO IV"/>
    <s v="TERRESTRE"/>
    <s v="BERMUDEZ SANCHEZ JOSE NEYBER"/>
    <n v="1"/>
    <n v="0"/>
    <n v="479588.87655000004"/>
    <n v="196536.5258152"/>
    <n v="479588.87655000004"/>
    <m/>
    <m/>
    <m/>
    <m/>
    <m/>
    <m/>
    <m/>
    <m/>
  </r>
  <r>
    <s v="SINCELEJO"/>
    <x v="5"/>
    <x v="6"/>
    <n v="70001"/>
    <n v="2737406"/>
    <n v="80966"/>
    <s v="INCIDENTE"/>
    <s v="SUCRE"/>
    <s v="SINCELEJO"/>
    <s v="BARRIO NUEVOS PIONEROS SINCELEJO"/>
    <s v="REDEBAN"/>
    <s v="FO-25-1525025"/>
    <d v="2025-09-13T11:53:00"/>
    <d v="2025-09-14T08:34:00"/>
    <s v="NO"/>
    <s v="HARDWARE"/>
    <s v="IMPRESION"/>
    <s v="NO AVANZA PAPEL"/>
    <m/>
    <m/>
    <s v="CERRADO"/>
    <s v="13/09/2025 SE VERIFICA INFORMACIÓN SE REALIZA PRIMEROS AUXILIOS, DATÁFONO DESK2600 NO AVANZA PAPEL, BATERIA INTERNA DESCARGADA,  SE LE BRINDA INSTRUCCIONES DE LA CARGA. TECLADO OK LECTURA CHIP OK IMPRESIÓN OK, CB SE ENCUENTRA FUNCIONANDO NORMALMENTE. SE REALIZÓ SOPORTE VIA WHATSAPP +57 315 4938200."/>
    <s v="SOPORTE_TELEFÓNICO"/>
    <s v="0"/>
    <s v="TIPO I"/>
    <s v="TERRESTRE"/>
    <s v="SANTOS GUZMAN CHRISTIAN FELIPE"/>
    <n v="0"/>
    <n v="0"/>
    <n v="41241.0800752"/>
    <n v="0"/>
    <n v="41241.0800752"/>
    <m/>
    <m/>
    <m/>
    <m/>
    <m/>
    <m/>
    <m/>
    <m/>
  </r>
  <r>
    <s v="MEDELLIN"/>
    <x v="3"/>
    <x v="3"/>
    <n v="27600"/>
    <n v="2737091"/>
    <n v="54146"/>
    <s v="INCIDENTE"/>
    <s v="CHOCO"/>
    <s v="RIO QUITO"/>
    <s v="BARRIO JUAN PABLO RIO QUITO"/>
    <s v="REDEBAN"/>
    <s v="FO-25-1524709"/>
    <d v="2025-09-13T11:27:00"/>
    <d v="2025-09-16T17:57:00"/>
    <s v="NO"/>
    <s v="SOFTWARE"/>
    <s v="LECTOR DE TARJETAS"/>
    <s v="CTL CONFIGURACION LECTOR INTERNAL"/>
    <m/>
    <m/>
    <s v="CERRADO"/>
    <s v="16/09/2025 SE REALIZA CAMBIO DE EQUIPO POR FALLAS AL MOMENTO DE LEER LAS TARJETAS Y REALIZAR CIERRES_x000a_SE REALIZAN PRUEBAS Y EL CB QUEDA OPERATIVO"/>
    <s v="VISITA_TÉCNICA"/>
    <s v="XP3ZZ038"/>
    <s v="TIPO IV ESPECIAL"/>
    <s v="AEREO"/>
    <s v="ROBLEDO DIAZ ANDRES FELIPE"/>
    <n v="1"/>
    <n v="0"/>
    <n v="988462.96268840006"/>
    <n v="196536.5258152"/>
    <n v="988462.96268840006"/>
    <m/>
    <m/>
    <m/>
    <m/>
    <m/>
    <m/>
    <m/>
    <m/>
  </r>
  <r>
    <s v="BUCARAMANGA"/>
    <x v="1"/>
    <x v="1"/>
    <n v="68327"/>
    <n v="2737237"/>
    <n v="32380"/>
    <s v="INCIDENTE"/>
    <s v="SANTANDER"/>
    <s v="GUEPSA"/>
    <s v="VEREDA SANTA ROSA 2 GUEPSA"/>
    <s v="REDEBAN"/>
    <s v="FO-25-1524712"/>
    <d v="2025-09-13T11:25:00"/>
    <d v="2025-09-15T14:36:00"/>
    <s v="NO"/>
    <s v="HARDWARE"/>
    <s v="CABLEADO"/>
    <s v="CABLE MAGICBOX AVERIADO"/>
    <m/>
    <m/>
    <s v="CERRADO"/>
    <s v="15/09/2025 SE REALIZA VISITA AL COMERCIO, SE CAMBIA CABLE MAGIC BOX, PRUEBAS OK."/>
    <s v="VISITA_TÉCNICA"/>
    <s v="114ZZ411"/>
    <s v="TIPO III"/>
    <s v="TERRESTRE"/>
    <s v="SOLER HOYOS CRISTIAN LEONARDO"/>
    <n v="1"/>
    <n v="0"/>
    <n v="275728.78077800001"/>
    <n v="196536.5258152"/>
    <n v="275728.78077800001"/>
    <m/>
    <m/>
    <m/>
    <m/>
    <m/>
    <m/>
    <m/>
    <m/>
  </r>
  <r>
    <s v="APARTADO"/>
    <x v="3"/>
    <x v="3"/>
    <n v="5147"/>
    <n v="2737086"/>
    <n v="79885"/>
    <s v="INCIDENTE"/>
    <s v="ANTIOQUIA"/>
    <s v="CAREPA"/>
    <s v="DISTRICOL METALUM ALUMINTOS Y"/>
    <s v="REDEBAN"/>
    <s v="FO-25-1524658"/>
    <d v="2025-09-13T11:22:00"/>
    <d v="2025-09-15T15:16:00"/>
    <s v="NO"/>
    <s v="HARDWARE"/>
    <s v="LECTOR DE BARRAS"/>
    <s v="FORMATO INVALIDO LECTOR DAÑADO"/>
    <m/>
    <m/>
    <s v="CERRADO"/>
    <s v="15/09/2025 LECTORA NO LEE CÓDIGOS DE BARRA SE PROCEDE A CONFIGURAR Y SE DEJA RECONOCIENDO CÓDIGOS DE BARRA"/>
    <s v="VISITA_TÉCNICA"/>
    <s v="SAUZZ944"/>
    <s v="TIPO I"/>
    <s v="TERRESTRE"/>
    <s v="SALDARRIAGA MIRANDA SANTIAGO"/>
    <n v="1"/>
    <n v="0"/>
    <n v="65960.072302"/>
    <n v="75096.394270399993"/>
    <n v="65960.072302"/>
    <m/>
    <m/>
    <m/>
    <m/>
    <m/>
    <m/>
    <m/>
    <m/>
  </r>
  <r>
    <s v="PASTO"/>
    <x v="2"/>
    <x v="2"/>
    <n v="52001"/>
    <n v="2737196"/>
    <n v="80038"/>
    <s v="INCIDENTE"/>
    <s v="NARIÑO"/>
    <s v="PASTO"/>
    <s v="BARRIO CENTRO PASTO 39"/>
    <s v="REDEBAN"/>
    <s v="FO-25-1524662"/>
    <d v="2025-09-13T11:21:00"/>
    <d v="2025-09-15T12:30:00"/>
    <s v="NO"/>
    <s v="HARDWARE"/>
    <s v="LECTOR DE BARRAS"/>
    <s v="DAÑO POS"/>
    <m/>
    <m/>
    <s v="CERRADO"/>
    <s v="15/09/2025 SE VERIFICÓ FALLA DE LECTOR DE CÓDIGO DE BARRAS NO PERMITE LEER CÓDIGOS SE PRENDE Y APAGA AL REALIZAR TX, SE CAMBIA LECTORA SE EJECUTAN PRUEBAS TX EXITOSAS QUEDA OPERATIVO."/>
    <s v="VISITA_TÉCNICA"/>
    <s v="SAXZZ540 "/>
    <s v="TIPO I"/>
    <s v="TERRESTRE"/>
    <s v="REMICIO AMADO JOHN HEBER"/>
    <n v="1"/>
    <n v="0"/>
    <n v="65960.072302"/>
    <n v="75096.394270399993"/>
    <n v="65960.072302"/>
    <m/>
    <m/>
    <m/>
    <m/>
    <m/>
    <m/>
    <m/>
    <m/>
  </r>
  <r>
    <s v="IBAGUE"/>
    <x v="4"/>
    <x v="5"/>
    <n v="17380"/>
    <n v="2737075"/>
    <n v="41340"/>
    <s v="INCIDENTE"/>
    <s v="CALDAS"/>
    <s v="LA DORADA"/>
    <s v="DISTRICOL PAPELERIA Y ACCESORI"/>
    <s v="REDEBAN"/>
    <s v="FO-25-1524614"/>
    <d v="2025-09-13T11:12:00"/>
    <d v="2025-09-17T15:24:00"/>
    <s v="NO"/>
    <s v="HARDWARE"/>
    <s v="ALERT IRRUPTION"/>
    <s v="ALERT IRRUPTION"/>
    <m/>
    <m/>
    <s v="CERRADO"/>
    <s v="17/09/2025 SE CAMBIA DATÁFONO POR ALERT IRRUPTION. SE HACEN PRUEBAS DE TRANSACCIONES TODO OK"/>
    <s v="VISITA_TÉCNICA"/>
    <s v="9A0UZ037"/>
    <s v="TIPO III"/>
    <s v="TERRESTRE"/>
    <s v="VARGAS HERRERA JHON JAIRO"/>
    <n v="1"/>
    <n v="0"/>
    <n v="275728.78077800001"/>
    <n v="196536.5258152"/>
    <n v="275728.78077800001"/>
    <m/>
    <m/>
    <m/>
    <m/>
    <m/>
    <m/>
    <m/>
    <m/>
  </r>
  <r>
    <s v="IBAGUE"/>
    <x v="4"/>
    <x v="5"/>
    <n v="73001"/>
    <n v="2737175"/>
    <n v="68690"/>
    <s v="INCIDENTE"/>
    <s v="TOLIMA"/>
    <s v="IBAGUE"/>
    <s v="PTM IBAGUE VARIEDADES Y MULTIS"/>
    <s v="REDEBAN"/>
    <s v="FO-25-1524504"/>
    <d v="2025-09-13T10:58:00"/>
    <d v="2025-09-13T15:32:00"/>
    <s v="NO"/>
    <s v="HARDWARE"/>
    <s v="LECTOR DE BARRAS"/>
    <s v="FORMATO INVALIDO LECTOR DAÑADO"/>
    <m/>
    <m/>
    <s v="CERRADO"/>
    <s v="13/09/2025 SE CAMBIA LECTOR DE BARRAS POR FALLA. SE HACEN PRUEBAS DE TRANSACCIONES TODO OK"/>
    <s v="VISITA_TÉCNICA"/>
    <s v="9L0UZ944"/>
    <s v="TIPO I"/>
    <s v="TERRESTRE"/>
    <s v="VARGAS HERRERA JHON JAIRO"/>
    <n v="1"/>
    <n v="0"/>
    <n v="65960.072302"/>
    <n v="75096.394270399993"/>
    <n v="65960.072302"/>
    <m/>
    <m/>
    <m/>
    <m/>
    <m/>
    <m/>
    <m/>
    <m/>
  </r>
  <r>
    <s v="MONTERIA"/>
    <x v="5"/>
    <x v="6"/>
    <n v="5154"/>
    <n v="2736997"/>
    <n v="74668"/>
    <s v="INCIDENTE"/>
    <s v="ANTIOQUIA"/>
    <s v="CAUCASIA"/>
    <s v="PTM CAUCASIA  TIENDA NUEVA DE"/>
    <s v="REDEBAN"/>
    <s v="FO-25-1524291"/>
    <d v="2025-09-13T10:27:00"/>
    <d v="2025-09-15T10:23:00"/>
    <s v="NO"/>
    <s v="HARDWARE"/>
    <s v="COMUNICACION"/>
    <s v="MENSAJE CABLE DE RED DESCONECTADO"/>
    <m/>
    <m/>
    <s v="CERRADO"/>
    <s v="15/09/2025 VISITA SITIO, SE CAMBIA CABLE ENSORTIJADO MAGIC BOX DESK3500 OK. SE REALIZAN PRUEBAS EXITOSAS CB MIXTO"/>
    <s v="VISITA_TÉCNICA"/>
    <s v="EGQZZ160-UVTZZ133"/>
    <s v="TIPO II"/>
    <s v="TERRESTRE"/>
    <s v="COGOLLO VERTEL EDER LUIS"/>
    <n v="1"/>
    <n v="0"/>
    <n v="144967.87232000002"/>
    <n v="140395.6348884"/>
    <n v="144967.87232000002"/>
    <m/>
    <m/>
    <m/>
    <m/>
    <m/>
    <m/>
    <m/>
    <m/>
  </r>
  <r>
    <s v="MEDELLIN"/>
    <x v="3"/>
    <x v="3"/>
    <n v="5088"/>
    <n v="2736995"/>
    <n v="30048"/>
    <s v="INCIDENTE"/>
    <s v="ANTIOQUIA"/>
    <s v="BELLO"/>
    <s v="COMCARD BELLO DROG PHARPLUS"/>
    <s v="REDEBAN"/>
    <s v="FO-25-1524273"/>
    <d v="2025-09-13T10:26:00"/>
    <d v="2025-09-13T15:35:00"/>
    <s v="NO"/>
    <s v="HARDWARE"/>
    <s v="IMPRESION"/>
    <s v="NO AVANZA PAPEL"/>
    <m/>
    <m/>
    <s v="CERRADO"/>
    <s v="13/09/2025 SE LLEGA AL CB Y LA PERSONA QUE ATIENDE INDICA QUE LA REVISAR EL DATÁFONO IDENTIFICO QUE LA FUENTE ESTABA MAL CONECTADA, QUE EL LA CONECTO BIEN Y QUE EL SERVICIO EMPEZO A FUNCIONAR CORRECTAMENTE, POR ENDE NO SE REVISA EL DATÁFONO NO LLAMA A LA LÍNEA DE ATENCIÓN"/>
    <s v="VISITA_TÉCNICA"/>
    <s v="BBQZZ200"/>
    <s v="TIPO I"/>
    <s v="TERRESTRE"/>
    <s v="BARRIENTOS HERNANDEZ CRISTIAN HORACIO"/>
    <n v="1"/>
    <n v="0"/>
    <n v="65960.072302"/>
    <n v="75096.394270399993"/>
    <n v="65960.072302"/>
    <m/>
    <m/>
    <m/>
    <m/>
    <m/>
    <m/>
    <m/>
    <m/>
  </r>
  <r>
    <s v="CARTAGENA"/>
    <x v="5"/>
    <x v="6"/>
    <n v="13430"/>
    <n v="2736932"/>
    <n v="60167"/>
    <s v="INCIDENTE"/>
    <s v="BOLIVAR"/>
    <s v="MAGANGUE"/>
    <s v="BARRIO CENTRO MAGANGUE 7"/>
    <s v="REDEBAN"/>
    <s v="FO-25-1523730"/>
    <d v="2025-09-13T09:12:00"/>
    <d v="2025-09-15T14:55:00"/>
    <s v="NO"/>
    <s v="HARDWARE"/>
    <s v="TECLADO"/>
    <s v="DAÑO POS"/>
    <m/>
    <m/>
    <s v="CERRADO"/>
    <s v="15/09/2025 DATAFONO CON TECLAS BORROSAS Y ALGUNAS DURAS, SE CAMBIA DATAFONO PARA SOLUCIONAR FALLA, PRUEBAS OK"/>
    <s v="VISITA_TÉCNICA"/>
    <s v="NA00A478"/>
    <s v="TIPO IV"/>
    <s v="TERRESTRE"/>
    <s v="COGOLLO ROSSO CAMILO ANDRES"/>
    <n v="1"/>
    <n v="0"/>
    <n v="479588.87655000004"/>
    <n v="196536.5258152"/>
    <n v="479588.87655000004"/>
    <m/>
    <m/>
    <m/>
    <m/>
    <m/>
    <m/>
    <m/>
    <m/>
  </r>
  <r>
    <s v="PEREIRA"/>
    <x v="2"/>
    <x v="4"/>
    <n v="66170"/>
    <n v="2736927"/>
    <n v="47883"/>
    <s v="INCIDENTE"/>
    <s v="RISARALDA"/>
    <s v="DOSQUEBRADAS"/>
    <s v="DISTRICOL DROGUERIA CENTRAL ME"/>
    <s v="REDEBAN"/>
    <s v="FO-25-1523748"/>
    <d v="2025-09-13T09:09:00"/>
    <d v="2025-09-13T15:38:00"/>
    <s v="NO"/>
    <s v="HARDWARE"/>
    <s v="COMUNICACION"/>
    <s v="MENSAJE CABLE DE RED DESCONECTADO"/>
    <m/>
    <m/>
    <s v="CERRADO"/>
    <s v="13/09/2025 SE FORMATEA, CONFIGURA E INICIALIZA EQUIPO, SE REALIZAN PRUEBAS OK."/>
    <s v="VISITA_TÉCNICA"/>
    <s v="II00F675"/>
    <s v="TIPO I"/>
    <s v="TERRESTRE"/>
    <s v="FRANCO CAÑAVERAL YAMID RAUL"/>
    <n v="1"/>
    <n v="0"/>
    <n v="65960.072302"/>
    <n v="75096.394270399993"/>
    <n v="65960.072302"/>
    <m/>
    <m/>
    <m/>
    <m/>
    <m/>
    <m/>
    <m/>
    <m/>
  </r>
  <r>
    <s v="CALI"/>
    <x v="2"/>
    <x v="2"/>
    <n v="76111"/>
    <n v="2736923"/>
    <n v="80020"/>
    <s v="INCIDENTE"/>
    <s v="VALLE DEL CAUCA"/>
    <s v="GUADALAJARA DE BUGA"/>
    <s v="BARRIO SAN ANTONIO GUADALAJARA DE BUGA 1"/>
    <s v="REDEBAN"/>
    <s v="FO-25-1523679"/>
    <d v="2025-09-13T09:07:00"/>
    <d v="2025-09-13T14:57:00"/>
    <s v="NO"/>
    <s v="HARDWARE"/>
    <s v="PANTALLA"/>
    <s v="DAÑO POS"/>
    <m/>
    <m/>
    <s v="CERRADO"/>
    <s v="13/09/2025 SE VALIDA CON EL CLIENTE DAÑO, SE ENCUENTRA DATAFONO CON PANTALLA EN BLANCO, SE VALIDA CON EL CLIENTE Y EL CLIENTE TENIA EL DATAFONO DESCONECTADO DE LA ENERGÍA, SE LE SOLICITA DEJAR CONECTADO PARA QUE LA BATERÍA CARGUE, UNA VEZ LA BATERÍA QUEDA CARGADA EL CLIENTE CONFIRMA OPERATIVIDAD DEL EQUIPO SIN NOVEDAD , SE LE DEJA LA  OBSERVACIÓN DE NO DESCONECTAR DE LA ENERGÍA"/>
    <s v="SOPORTE_TELEFÓNICO"/>
    <s v="0"/>
    <s v="TIPO II"/>
    <s v="TERRESTRE"/>
    <s v="HENAO CARDONA DIEGO FERNANDO"/>
    <n v="0"/>
    <n v="0"/>
    <n v="41241.0800752"/>
    <n v="0"/>
    <n v="41241.0800752"/>
    <m/>
    <m/>
    <m/>
    <m/>
    <m/>
    <m/>
    <m/>
    <m/>
  </r>
  <r>
    <s v="MEDELLIN"/>
    <x v="3"/>
    <x v="3"/>
    <n v="5615"/>
    <n v="2737106"/>
    <n v="21112"/>
    <s v="INCIDENTE"/>
    <s v="ANTIOQUIA"/>
    <s v="RIONEGRO"/>
    <s v="REVAL EL PORVENIR"/>
    <s v="REDEBAN"/>
    <s v="FO-25-1523684"/>
    <d v="2025-09-13T09:06:00"/>
    <d v="2025-09-13T15:02:00"/>
    <s v="NO"/>
    <s v="HARDWARE"/>
    <s v="ALERT IRRUPTION"/>
    <s v="ALERT IRRUPTION"/>
    <m/>
    <m/>
    <s v="CERRADO"/>
    <s v="13/09/2025 SE CAMBIA DATÁFONO POR ALERT INTERRUTION"/>
    <s v="VISITA_TÉCNICA"/>
    <s v="AAAXZ915"/>
    <s v="TIPO II"/>
    <s v="TERRESTRE"/>
    <s v="DIAZ ZABALA FRANCIS DUBAN"/>
    <n v="1"/>
    <n v="0"/>
    <n v="144967.87232000002"/>
    <n v="140395.6348884"/>
    <n v="144967.87232000002"/>
    <m/>
    <m/>
    <m/>
    <m/>
    <m/>
    <m/>
    <m/>
    <m/>
  </r>
  <r>
    <s v="MEDELLIN"/>
    <x v="3"/>
    <x v="3"/>
    <n v="5001"/>
    <n v="2737105"/>
    <n v="52520"/>
    <s v="INCIDENTE"/>
    <s v="ANTIOQUIA"/>
    <s v="MEDELLIN"/>
    <s v="BARRIO EL SOCORRO MEDELLIN 1"/>
    <s v="REDEBAN"/>
    <s v="FO-25-1523807"/>
    <d v="2025-09-13T09:05:00"/>
    <d v="2025-09-13T14:43:00"/>
    <s v="NO"/>
    <s v="HARDWARE"/>
    <s v="HUB"/>
    <s v="DAÑO HUB"/>
    <m/>
    <m/>
    <s v="CERRADO"/>
    <s v="13/09/2025 SE CAMBIA MAGICBOX YA QUE SE DESCONECTA FRECUENTEMENTE DEL INTERNET"/>
    <s v="VISITA_TÉCNICA"/>
    <s v="9B0GZ977"/>
    <s v="TIPO I"/>
    <s v="TERRESTRE"/>
    <s v="BADEL ACUÑA LUIS ALBERTO"/>
    <n v="1"/>
    <n v="0"/>
    <n v="65960.072302"/>
    <n v="75096.394270399993"/>
    <n v="65960.072302"/>
    <m/>
    <m/>
    <m/>
    <m/>
    <m/>
    <m/>
    <m/>
    <m/>
  </r>
  <r>
    <s v="BUCARAMANGA"/>
    <x v="1"/>
    <x v="1"/>
    <n v="68001"/>
    <n v="2736438"/>
    <n v="31581"/>
    <s v="INCIDENTE"/>
    <s v="SANTANDER"/>
    <s v="BUCARAMANGA"/>
    <s v="COMCARD B MANGA PAPEL ISABELA"/>
    <s v="REDEBAN"/>
    <s v="FO-25-1523599"/>
    <d v="2025-09-13T08:00:00"/>
    <d v="2025-09-13T15:38:00"/>
    <s v="NO"/>
    <s v="HARDWARE"/>
    <s v="CIERRE"/>
    <s v="MEMORIA DEL DISPOSITIVO INSUFICIENTE"/>
    <m/>
    <m/>
    <s v="CERRADO"/>
    <s v="13/09/2025 SE REALIZA VISITA EN PUNTO IDENTIFICANDO CLARAMENTE QUE RL COMERCIO ESTA CERRADO SEGUN LAS INDICACIONES DADAS POR LA USUARIA POR LLAMADA TELEFÓNICA SE EJECUTA DESPLAZAMIENTO Y SE PROCEDE CON CIERRE DEL SERVICIO SE LE INDICA A LA USUARIA QUE DEBE VOLVER A LLAMAR A SOLICITAR EL SERVICIO TÉCNICO"/>
    <s v="VISITA_TÉCNICA"/>
    <s v="11116221"/>
    <s v="TIPO I"/>
    <s v="TERRESTRE"/>
    <s v="REYES RAMIREZ DIEGO ALEXANDER"/>
    <n v="1"/>
    <n v="0"/>
    <n v="65960.072302"/>
    <n v="75096.394270399993"/>
    <n v="65960.072302"/>
    <m/>
    <m/>
    <m/>
    <m/>
    <m/>
    <m/>
    <m/>
    <m/>
  </r>
  <r>
    <s v="MEDELLIN"/>
    <x v="3"/>
    <x v="3"/>
    <n v="5631"/>
    <n v="2736345"/>
    <n v="35687"/>
    <s v="INCIDENTE"/>
    <s v="ANTIOQUIA"/>
    <s v="SABANETA"/>
    <s v="DISTRICOL DROGUERIA SERVIFARMA"/>
    <s v="REDEBAN"/>
    <s v="FO-25-1523604"/>
    <d v="2025-09-13T08:00:00"/>
    <d v="2025-09-13T10:29:00"/>
    <s v="NO"/>
    <s v="HARDWARE"/>
    <s v="IMPRESION"/>
    <s v="NO AVANZA PAPEL"/>
    <m/>
    <m/>
    <s v="CERRADO"/>
    <s v="13/09/2025 SE REALIZÓ MANTENIMIENTO GENERAL SE EXPLICA A CLIENTE COMO OPERAR CORRECTAMENTE EL DATÁFONO"/>
    <s v="VISITA_TÉCNICA"/>
    <s v="9A005423"/>
    <s v="TIPO I"/>
    <s v="TERRESTRE"/>
    <s v="CASTAÑEDA PALACIO CARLOS FELIPE"/>
    <n v="1"/>
    <n v="0"/>
    <n v="65960.072302"/>
    <n v="75096.394270399993"/>
    <n v="65960.072302"/>
    <m/>
    <m/>
    <m/>
    <m/>
    <m/>
    <m/>
    <m/>
    <m/>
  </r>
  <r>
    <s v="MEDELLIN"/>
    <x v="3"/>
    <x v="3"/>
    <n v="5001"/>
    <n v="2736343"/>
    <n v="36919"/>
    <s v="INCIDENTE"/>
    <s v="ANTIOQUIA"/>
    <s v="MEDELLIN"/>
    <s v="PTM MED NUEVO CICLO"/>
    <s v="REDEBAN"/>
    <s v="FO-25-1523612"/>
    <d v="2025-09-13T08:00:00"/>
    <d v="2025-09-13T10:31:00"/>
    <s v="NO"/>
    <s v="HARDWARE"/>
    <s v="IMPRESION"/>
    <s v="NO AVANZA PAPEL"/>
    <m/>
    <m/>
    <s v="CERRADO"/>
    <s v="13/09/2025 CAMBIO EQUIPO POR DAÑO NO AVANZA PAPEL"/>
    <s v="VISITA_TÉCNICA"/>
    <s v="AA00J159"/>
    <s v="TIPO I"/>
    <s v="TERRESTRE"/>
    <s v="PAREJA ECHAVARRIA JHON DAVID"/>
    <n v="1"/>
    <n v="0"/>
    <n v="65960.072302"/>
    <n v="75096.394270399993"/>
    <n v="65960.072302"/>
    <m/>
    <m/>
    <m/>
    <m/>
    <m/>
    <m/>
    <m/>
    <m/>
  </r>
  <r>
    <s v="BOGOTA"/>
    <x v="0"/>
    <x v="0"/>
    <n v="25754"/>
    <n v="2736284"/>
    <n v="69725"/>
    <s v="INCIDENTE"/>
    <s v="CUNDINAMARCA"/>
    <s v="SOACHA"/>
    <s v="PTM SOACHA TIENDA TRES REYES"/>
    <s v="REDEBAN"/>
    <s v="FO-25-1523615"/>
    <d v="2025-09-13T08:00:00"/>
    <d v="2025-09-13T12:09:00"/>
    <s v="NO"/>
    <s v="HARDWARE"/>
    <s v="PINPAD"/>
    <s v="ALERTADO"/>
    <m/>
    <m/>
    <s v="CERRADO"/>
    <s v="13/09/2025 SE REALIZA CAMBIO DE PINPAD POR DAÑO ALERTADO SERVICIO OPERATIVO PRUEBAS OK TRNA RBM"/>
    <s v="VISITA_TÉCNICA"/>
    <s v="MN002491"/>
    <s v="TIPO I"/>
    <s v="TERRESTRE"/>
    <s v="BUSTOS MORA DIEGO MANUEL"/>
    <n v="1"/>
    <n v="0"/>
    <n v="65960.072302"/>
    <n v="75096.394270399993"/>
    <n v="65960.072302"/>
    <m/>
    <m/>
    <m/>
    <m/>
    <m/>
    <m/>
    <m/>
    <m/>
  </r>
  <r>
    <s v="MEDELLIN"/>
    <x v="3"/>
    <x v="3"/>
    <n v="5001"/>
    <n v="2736191"/>
    <n v="72085"/>
    <s v="INCIDENTE"/>
    <s v="ANTIOQUIA"/>
    <s v="MEDELLIN"/>
    <s v="PTMMEDELLINMINIMERCADO LA VIRG"/>
    <s v="REDEBAN"/>
    <s v="FO-25-1523622"/>
    <d v="2025-09-13T08:00:00"/>
    <d v="2025-09-13T12:53:00"/>
    <s v="NO"/>
    <s v="HARDWARE"/>
    <s v="LECTOR DE TARJETAS"/>
    <s v="DAÑO POS"/>
    <m/>
    <m/>
    <s v="CERRADO"/>
    <s v="13/09/2025 SE REALIZA LIMPIEZA DE LECTOR DE TARJETAS YA QUE INICIALMENTE SE INSERTABA TARJETA Y HACIA 3 SONIDOS Y NO LEÍA."/>
    <s v="VISITA_TÉCNICA"/>
    <s v="NN00K624"/>
    <s v="TIPO I"/>
    <s v="TERRESTRE"/>
    <s v="RAMIREZ TABARES JUAN DIEGO"/>
    <n v="1"/>
    <n v="0"/>
    <n v="65960.072302"/>
    <n v="75096.394270399993"/>
    <n v="65960.072302"/>
    <m/>
    <m/>
    <m/>
    <m/>
    <m/>
    <m/>
    <m/>
    <m/>
  </r>
  <r>
    <s v="BARRANQUILLA"/>
    <x v="5"/>
    <x v="6"/>
    <n v="8001"/>
    <n v="2736182"/>
    <n v="80341"/>
    <s v="INCIDENTE"/>
    <s v="ATLANTICO"/>
    <s v="BARRANQUILLA"/>
    <s v="BARRIO CIUDAD MODESTO BARRANQUILLA 1"/>
    <s v="REDEBAN"/>
    <s v="FO-25-1522934"/>
    <d v="2025-09-13T08:00:00"/>
    <d v="2025-09-13T12:42:00"/>
    <s v="NO"/>
    <s v="HARDWARE"/>
    <s v="COMUNICACION"/>
    <s v="MENSAJE CABLE DE RED DESCONECTADO"/>
    <m/>
    <m/>
    <s v="CERRADO"/>
    <s v="13/09/2025 DATAFONO NO CONECTABA A INTERNET Y LECTOR ESTABA INTERMITENTE, SE REMPLAZA MAGIX BOX Y LECTOR DE BARRAS, SE HACEN PRUEBAS Y QUEDA OK"/>
    <s v="VISITA_TÉCNICA"/>
    <s v="LBZZZ599"/>
    <s v="TIPO I"/>
    <s v="TERRESTRE"/>
    <s v="DE AVILA SIADES ALBERTO ENRIQUE"/>
    <n v="1"/>
    <n v="0"/>
    <n v="65960.072302"/>
    <n v="75096.394270399993"/>
    <n v="65960.072302"/>
    <m/>
    <m/>
    <m/>
    <m/>
    <m/>
    <m/>
    <m/>
    <m/>
  </r>
  <r>
    <s v="TUNJA"/>
    <x v="1"/>
    <x v="1"/>
    <n v="15238"/>
    <n v="2736065"/>
    <n v="23374"/>
    <s v="INCIDENTE"/>
    <s v="BOYACA"/>
    <s v="DUITAMA"/>
    <s v="MULTIPAGAS DUITAMA"/>
    <s v="REDEBAN"/>
    <s v="FO-25-1522901"/>
    <d v="2025-09-12T17:41:00"/>
    <d v="2025-09-15T13:50:00"/>
    <s v="NO"/>
    <s v="SOFTWARE"/>
    <s v="COMUNICACION"/>
    <s v="PARAMETROS DE CONFIGURACION EN POS"/>
    <m/>
    <m/>
    <s v="CERRADO"/>
    <s v="15/09/2025 SE VISITA PUNTO EVIDENCIANDO QUE LA LA COMUNICACIÓN DEL EQUIPO ESTÁ POR DIAL SE REALIZA CONFIGURACIÓN CORRECTA DE LA COMUNICACIÓN ETERNET-TLS PRUEBAS OK CLIENTE CONFORME."/>
    <s v="VISITA_TÉCNICA"/>
    <s v="LA00A489"/>
    <s v="TIPO II"/>
    <s v="TERRESTRE"/>
    <s v="RODRIGUEZ MURCIA YERSON IVAN"/>
    <n v="1"/>
    <n v="0"/>
    <n v="144967.87232000002"/>
    <n v="140395.6348884"/>
    <n v="144967.87232000002"/>
    <m/>
    <m/>
    <m/>
    <m/>
    <m/>
    <m/>
    <m/>
    <m/>
  </r>
  <r>
    <s v="SINCELEJO"/>
    <x v="5"/>
    <x v="6"/>
    <n v="70713"/>
    <n v="2736206"/>
    <n v="43636"/>
    <s v="INCIDENTE"/>
    <s v="SUCRE"/>
    <s v="SAN ONOFRE"/>
    <s v="DISTRICOL VARIEDADES MAURA"/>
    <s v="REDEBAN"/>
    <s v="FO-25-1522914"/>
    <d v="2025-09-12T16:56:00"/>
    <d v="2025-09-15T13:54:00"/>
    <s v="NO"/>
    <s v="HARDWARE"/>
    <s v="LECTOR DE TARJETAS"/>
    <s v="MENSAJE RETIRE TARJETA"/>
    <m/>
    <m/>
    <s v="CERRADO"/>
    <s v="15/09/2025 SE REALIZA VISITA TÉCNICA Y SE CAMBIA DATAFONO POR DAÑO EN LECTOR DE TARJETAS, MENSAJE RETIRE TARJETA, SE INSTALA DATAFONO PLACA 1184326 Y SE RETIRA DATAFONO PLACA 1062218, DE IGUAL MANERA SE CAMBIA LECTOR DE CÓDIGO DE BARRAS POR DAÑO FÍSICO SE ENCUENTRA PARTIDO Y DIFICULTA LA LECTURA DE CODIGOS DE BARRAS, SE REALIZAN PRUEBAS Y SE DEJA EL SERVICIO OK."/>
    <s v="VISITA_TÉCNICA"/>
    <s v="9AFZZ417"/>
    <s v="TIPO II"/>
    <s v="TERRESTRE"/>
    <s v="CASSIANI PEREZ RAUL RAMIRO"/>
    <n v="1"/>
    <n v="0"/>
    <n v="144967.87232000002"/>
    <n v="140395.6348884"/>
    <n v="144967.87232000002"/>
    <m/>
    <m/>
    <m/>
    <m/>
    <m/>
    <m/>
    <m/>
    <m/>
  </r>
  <r>
    <s v="BOGOTA"/>
    <x v="0"/>
    <x v="0"/>
    <n v="25286"/>
    <n v="2735827"/>
    <n v="54140"/>
    <s v="INCIDENTE"/>
    <s v="CUNDINAMARCA"/>
    <s v="FUNZA"/>
    <s v="BARRIO MARTINEZ RICO FUNZA"/>
    <s v="REDEBAN"/>
    <s v="FO-25-1522909"/>
    <d v="2025-09-12T16:26:00"/>
    <d v="2025-09-13T12:40:00"/>
    <s v="NO"/>
    <s v="HARDWARE"/>
    <s v="SE REINICIA"/>
    <s v="DAÑO POS"/>
    <m/>
    <m/>
    <s v="CERRADO"/>
    <s v="13/09/2025 DURANTE LA VISITA TECNICA DE CAMPO ENCONTRAMOS QUE DATAFONO SE REINICIA AL REALIZAR UNA TX, REALIZA CAMBIO DE  DATAFONO PRUEBA OK PARÁMETROS OKAY CIERRE OKAY"/>
    <s v="VISITA_TÉCNICA"/>
    <s v="XP3ZZ032"/>
    <s v="TIPO II"/>
    <s v="TERRESTRE"/>
    <s v="GALEANO SORIANO JUAN DAVID"/>
    <n v="1"/>
    <n v="0"/>
    <n v="144967.87232000002"/>
    <n v="140395.6348884"/>
    <n v="144967.87232000002"/>
    <m/>
    <m/>
    <m/>
    <m/>
    <m/>
    <m/>
    <m/>
    <m/>
  </r>
  <r>
    <s v="CUCUTA"/>
    <x v="1"/>
    <x v="1"/>
    <n v="54405"/>
    <n v="2735729"/>
    <n v="44788"/>
    <s v="INCIDENTE"/>
    <s v="NORTE DE SANTANDER"/>
    <s v="LOS PATIOS"/>
    <s v="DISTRICOL CENTRO LOGISTICO PIN"/>
    <s v="REDEBAN"/>
    <s v="FO-25-1522540"/>
    <d v="2025-09-12T16:14:00"/>
    <d v="2025-09-13T10:11:00"/>
    <s v="NO"/>
    <s v="HARDWARE"/>
    <s v="LECTOR DE BARRAS"/>
    <s v="DAÑO POS"/>
    <m/>
    <m/>
    <s v="CERRADO"/>
    <s v="13/09/2025 SE REALIZÓ VISITA AL COMERCIO Y SE ENCUENTRA LECTORA DE BARRAS DAÑADA, SE REALIZA CAMBIO DE EQUIPO, PRUEBAS EXITOSAS"/>
    <s v="VISITA_TÉCNICA"/>
    <s v="GA0EZ788"/>
    <s v="TIPO I"/>
    <s v="TERRESTRE"/>
    <s v="MORA VEGA JEAMPIER"/>
    <n v="1"/>
    <n v="0"/>
    <n v="65960.072302"/>
    <n v="75096.394270399993"/>
    <n v="65960.072302"/>
    <m/>
    <m/>
    <m/>
    <m/>
    <m/>
    <m/>
    <m/>
    <m/>
  </r>
  <r>
    <s v="PASTO"/>
    <x v="2"/>
    <x v="2"/>
    <n v="86320"/>
    <n v="2735583"/>
    <n v="35507"/>
    <s v="INCIDENTE"/>
    <s v="PUTUMAYO"/>
    <s v="ORITO"/>
    <s v="DISTRICOL MAKABEOS"/>
    <s v="REDEBAN"/>
    <s v="FO-25-1522547"/>
    <d v="2025-09-12T16:12:00"/>
    <d v="2025-09-17T10:54:00"/>
    <s v="NO"/>
    <s v="HARDWARE"/>
    <s v="TECLADO"/>
    <s v="DAÑO POS"/>
    <m/>
    <m/>
    <s v="CERRADO"/>
    <s v="17/09/2025 SE REALIZA CAMBIO DE EQUIPO POR DAÑO EN TECLADO BORROSO SE CAMBIA NUEVO EQUIPO SE INSTALA VERSION SE CONFIGURA PARÁMETROS SE INICIALIZA SE REALIZA PRUEBAS DE FUNCIONAMIENTO EXITOSAS CB QUEDA OPERATIVO"/>
    <s v="VISITA_TÉCNICA"/>
    <s v="GZ000343"/>
    <s v="TIPO IV"/>
    <s v="TERRESTRE"/>
    <s v="BRAVO MADROÑERO OSCAR ESTEBAN"/>
    <n v="1"/>
    <n v="0"/>
    <n v="479588.87655000004"/>
    <n v="196536.5258152"/>
    <n v="479588.87655000004"/>
    <m/>
    <m/>
    <m/>
    <m/>
    <m/>
    <m/>
    <m/>
    <m/>
  </r>
  <r>
    <s v="PEREIRA"/>
    <x v="2"/>
    <x v="4"/>
    <n v="66170"/>
    <n v="2735550"/>
    <n v="76891"/>
    <s v="INCIDENTE"/>
    <s v="RISARALDA"/>
    <s v="DOSQUEBRADAS"/>
    <s v="BARRIO LOS NARANJOS DOSQUEBRAD"/>
    <s v="REDEBAN"/>
    <s v="FO-25-1522386"/>
    <d v="2025-09-12T15:59:00"/>
    <d v="2025-09-13T09:54:00"/>
    <s v="NO"/>
    <s v="HARDWARE"/>
    <s v="LECTOR DE BARRAS"/>
    <s v="FORMATO INVALIDO LECTOR DAÑADO"/>
    <m/>
    <m/>
    <s v="CERRADO"/>
    <s v="13/09/2025 VISITAMOS COMERCIO EL LECTOR DE BARRAS NO LEE LOS CÓDIGOS DE BARRAS LO CONFIGURAMOS NUEVAMENTE PERO LA FALLA CONTINUA REALIZAMOS CAMBIO HACEMOS PRUEBAS OK."/>
    <s v="VISITA_TÉCNICA"/>
    <s v="A16ZZ190"/>
    <s v="TIPO I"/>
    <s v="TERRESTRE"/>
    <s v="ARROYAVE CANO MANUEL GUILLERMO"/>
    <n v="1"/>
    <n v="0"/>
    <n v="65960.072302"/>
    <n v="75096.394270399993"/>
    <n v="65960.072302"/>
    <m/>
    <m/>
    <m/>
    <m/>
    <m/>
    <m/>
    <m/>
    <m/>
  </r>
  <r>
    <s v="MEDELLIN"/>
    <x v="3"/>
    <x v="3"/>
    <n v="5001"/>
    <n v="2735610"/>
    <n v="22575"/>
    <s v="INCIDENTE"/>
    <s v="ANTIOQUIA"/>
    <s v="MEDELLIN"/>
    <s v="MULTIPAGAS UNICENTRO CENTRO CO"/>
    <s v="REDEBAN"/>
    <s v="FO-25-1522243"/>
    <d v="2025-09-12T15:47:00"/>
    <d v="2025-09-13T10:43:00"/>
    <s v="NO"/>
    <s v="HARDWARE"/>
    <s v="PINPAD"/>
    <s v="DAÑO POS"/>
    <m/>
    <m/>
    <s v="CERRADO"/>
    <s v="13/09/2025 SE LLEGA A PUNTO Y TRRABADORA INDICA QUE NO PUEDE ATENDER VISITA YA QUE ESTA SOLA Y TIENE MUCHA GENTE PARA ATENDER"/>
    <s v="VISITA_TÉCNICA"/>
    <s v="NO DISPONIBLE "/>
    <s v="TIPO I"/>
    <s v="TERRESTRE"/>
    <s v="BADEL ACUÑA LUIS ALBERTO"/>
    <n v="1"/>
    <n v="0"/>
    <n v="65960.072302"/>
    <n v="75096.394270399993"/>
    <n v="65960.072302"/>
    <m/>
    <m/>
    <m/>
    <m/>
    <m/>
    <m/>
    <m/>
    <m/>
  </r>
  <r>
    <s v="BARRANQUILLA"/>
    <x v="5"/>
    <x v="6"/>
    <n v="47605"/>
    <n v="2735281"/>
    <n v="60193"/>
    <s v="INCIDENTE"/>
    <s v="MAGDALENA"/>
    <s v="REMOLINO"/>
    <s v="BARRIO CENTRO REMOLINO 1"/>
    <s v="REDEBAN"/>
    <s v="FO-25-1522033"/>
    <d v="2025-09-12T15:30:00"/>
    <d v="2025-09-13T10:14:00"/>
    <s v="NO"/>
    <s v="HARDWARE"/>
    <s v="IMPRESION"/>
    <s v="TAPA IMPRESORA"/>
    <m/>
    <m/>
    <s v="CERRADO"/>
    <s v="13/09/2025 SE REALIZA VISITA AL COMERCIO SE ENCUENTRA DATÁFONO CON TAPA DE IMPRESORA DAÑADA LO CUAL NO DEJABA IMPRIMIR LOS VAUCHER SE CAMBIA TAPA DE IMPRESORA SE REALIZAN PRUEBAS EXITOSAS Y EL CB QUEDA OPERATIVO"/>
    <s v="VISITA_TÉCNICA"/>
    <s v="NA00A504"/>
    <s v="TIPO III"/>
    <s v="TERRESTRE"/>
    <s v="PEÑALOZA GUTIERREZ RAFAEL GUSTAVO"/>
    <n v="1"/>
    <n v="0"/>
    <n v="275728.78077800001"/>
    <n v="196536.5258152"/>
    <n v="275728.78077800001"/>
    <m/>
    <m/>
    <m/>
    <m/>
    <m/>
    <m/>
    <m/>
    <m/>
  </r>
  <r>
    <s v="NEIVA"/>
    <x v="4"/>
    <x v="5"/>
    <n v="41001"/>
    <n v="2735367"/>
    <n v="66967"/>
    <s v="INCIDENTE"/>
    <s v="HUILA"/>
    <s v="NEIVA"/>
    <s v="PTM NEIVA MISCELANEA BOSQUES"/>
    <s v="REDEBAN"/>
    <s v="FO-25-1522038"/>
    <d v="2025-09-12T15:28:00"/>
    <d v="2025-09-13T11:54:00"/>
    <s v="NO"/>
    <s v="HARDWARE"/>
    <s v="IMPRESION"/>
    <s v="TAPA IMPRESORA"/>
    <m/>
    <m/>
    <s v="CERRADO"/>
    <s v="13/09/2025 SE REALIZA VISITA AL PUNTO SE REALIZA AJUSTE DE TAPA IMPRESORA ,EQUIPO OPERATIVO Y ACTUALIZADO."/>
    <s v="VISITA_TÉCNICA"/>
    <s v="4A0CZ020"/>
    <s v="TIPO I"/>
    <s v="TERRESTRE"/>
    <s v="DEVIA REINOSO JUAN CARLOS"/>
    <n v="1"/>
    <n v="0"/>
    <n v="65960.072302"/>
    <n v="75096.394270399993"/>
    <n v="65960.072302"/>
    <m/>
    <m/>
    <m/>
    <m/>
    <m/>
    <m/>
    <m/>
    <m/>
  </r>
  <r>
    <s v="BUCARAMANGA"/>
    <x v="1"/>
    <x v="1"/>
    <n v="68679"/>
    <n v="2735246"/>
    <n v="76164"/>
    <s v="INCIDENTE"/>
    <s v="SANTANDER"/>
    <s v="SAN GIL"/>
    <s v="PTM SAN GIL LA M S ECONOMICA D"/>
    <s v="REDEBAN"/>
    <s v="FO-25-1521937"/>
    <d v="2025-09-12T15:16:00"/>
    <d v="2025-09-16T11:50:00"/>
    <s v="NO"/>
    <s v="HARDWARE"/>
    <s v="IMPRESION"/>
    <s v="NO AVANZA PAPEL"/>
    <m/>
    <m/>
    <s v="CERRADO"/>
    <s v="16/09/2025 DATAFONO NO AVANZA PAPEL, CAMBIO DE DATAFONO, BORRADO E INYECCION DE SO +VER 9.90, CONFIGURACION CB OK, CUBRE CLAVE OK, PRUEBAS OK."/>
    <s v="VISITA_TÉCNICA"/>
    <s v="SX0GZ315"/>
    <s v="TIPO II"/>
    <s v="TERRESTRE"/>
    <s v="SANTOS GONZALEZ JOHAN FABIAN"/>
    <n v="1"/>
    <n v="0"/>
    <n v="144967.87232000002"/>
    <n v="140395.6348884"/>
    <n v="144967.87232000002"/>
    <m/>
    <m/>
    <m/>
    <m/>
    <m/>
    <m/>
    <m/>
    <m/>
  </r>
  <r>
    <s v="VILLAVICENCIO"/>
    <x v="4"/>
    <x v="5"/>
    <n v="50001"/>
    <n v="2735306"/>
    <n v="52409"/>
    <s v="INCIDENTE"/>
    <s v="META"/>
    <s v="VILLAVICENCIO"/>
    <s v="BARRIO EMPORIO VILLAVICENCIO 1"/>
    <s v="REDEBAN"/>
    <s v="FO-25-1521946"/>
    <d v="2025-09-12T15:14:00"/>
    <d v="2025-09-13T10:08:00"/>
    <s v="NO"/>
    <s v="HARDWARE"/>
    <s v="LECTOR DE TARJETAS"/>
    <s v="MENSAJE RETIRE TARJETA"/>
    <m/>
    <m/>
    <s v="CERRADO"/>
    <s v="13/09/2025 SE REALIZA CAMBIO DE EQUIPO LECTOR CHIP"/>
    <s v="VISITA_TÉCNICA"/>
    <s v="XP0EZ815"/>
    <s v="TIPO I"/>
    <s v="TERRESTRE"/>
    <s v="CASTRILLON URREA LONDIER LEANDRO"/>
    <n v="1"/>
    <n v="0"/>
    <n v="65960.072302"/>
    <n v="75096.394270399993"/>
    <n v="65960.072302"/>
    <m/>
    <m/>
    <m/>
    <m/>
    <m/>
    <m/>
    <m/>
    <m/>
  </r>
  <r>
    <s v="CUCUTA"/>
    <x v="1"/>
    <x v="1"/>
    <n v="54720"/>
    <n v="2735304"/>
    <n v="64461"/>
    <s v="INCIDENTE"/>
    <s v="NORTE DE SANTANDER"/>
    <s v="SARDINATA"/>
    <s v="BARRIO SAN FRANCISCO SARDINATA"/>
    <s v="REDEBAN"/>
    <s v="FO-25-1521954"/>
    <d v="2025-09-12T15:13:00"/>
    <d v="2025-09-13T15:33:00"/>
    <s v="NO"/>
    <s v="HARDWARE"/>
    <s v="LECTOR DE BARRAS"/>
    <s v="CABLE LECTORA AVERIADO"/>
    <m/>
    <m/>
    <s v="CERRADO"/>
    <s v="13/09/2025 SE REALIZA VISITA, SE REALIZA CAMBIO DE LECTOR DE BARRAS POR DAÑO, SE REALIZAN PRUEBAS Y CIERRES OK"/>
    <s v="VISITA_TÉCNICA"/>
    <s v="7A002369"/>
    <s v="TIPO II"/>
    <s v="TERRESTRE"/>
    <s v="PACHECO BUITRAGO JAVIER ALONSO"/>
    <n v="1"/>
    <n v="0"/>
    <n v="144967.87232000002"/>
    <n v="140395.6348884"/>
    <n v="144967.87232000002"/>
    <m/>
    <m/>
    <m/>
    <m/>
    <m/>
    <m/>
    <m/>
    <m/>
  </r>
  <r>
    <s v="MONTERIA"/>
    <x v="5"/>
    <x v="6"/>
    <n v="23417"/>
    <n v="2734617"/>
    <n v="36757"/>
    <s v="INCIDENTE"/>
    <s v="CORDOBA"/>
    <s v="LORICA"/>
    <s v="PTM LORICA AL INSTANTE"/>
    <s v="REDEBAN"/>
    <s v="FO-25-1521062"/>
    <d v="2025-09-12T13:57:00"/>
    <d v="2025-09-12T23:55:00"/>
    <s v="NO"/>
    <s v="HARDWARE"/>
    <s v="NO ENCIENDE"/>
    <s v="DAÑO POS"/>
    <m/>
    <m/>
    <s v="CERRADO"/>
    <s v="12/09/2025 SE REALIZA CAMBIO DE EQUIPO POR DAÑO NO PRENDE, SE INSTALA NUEVO EQUIPO OPERATIVO OK, CONFIGURACIÓN OK, INICIALIZACIÓN EXITOSAS, PRUEBAS EXITOSAS OK, DE IGUAL FORMA SE CAMBIA EL LECTOR DE BARRAS POR DAÑO NO PRENDE, SE INSTALA NUEVO LECTOR DE BARRAS OPERATIVO OK, PRUEBAS EXITOSAS OK, CLIENTE CB VALIDA SALDO ANTES Y DESPUÉS DEL MANTENIMIENTO OK, CB OPERTIVO SIN NOVEDAD."/>
    <s v="VISITA_TÉCNICA"/>
    <s v="AB00G723 "/>
    <s v="TIPO II"/>
    <s v="TERRESTRE"/>
    <s v="GONZALEZ FERRER JESUS ALEXANDER"/>
    <n v="1"/>
    <n v="0"/>
    <n v="144967.87232000002"/>
    <n v="140395.6348884"/>
    <n v="144967.87232000002"/>
    <m/>
    <m/>
    <m/>
    <m/>
    <m/>
    <m/>
    <m/>
    <m/>
  </r>
  <r>
    <s v="MEDELLIN"/>
    <x v="3"/>
    <x v="3"/>
    <n v="5088"/>
    <n v="2734453"/>
    <n v="58469"/>
    <s v="INCIDENTE"/>
    <s v="ANTIOQUIA"/>
    <s v="BELLO"/>
    <s v="BARRIO NIQUIA BELLO 12"/>
    <s v="REDEBAN"/>
    <s v="FO-25-1521272"/>
    <d v="2025-09-12T13:47:00"/>
    <d v="2025-09-13T12:32:00"/>
    <s v="NO"/>
    <s v="HARDWARE"/>
    <s v="SE REINICIA"/>
    <s v="DAÑO POS"/>
    <m/>
    <m/>
    <s v="CERRADO"/>
    <s v="13/09/2025 SE CAMBIA PINPAD CON REINICIOS, SE DEJAN SERVICIOS FUNCIONANDO CORRECTAMENTE"/>
    <s v="VISITA_TÉCNICA"/>
    <s v="XYZZZ976"/>
    <s v="TIPO I"/>
    <s v="TERRESTRE"/>
    <s v="BARRIENTOS HERNANDEZ CRISTIAN HORACIO"/>
    <n v="1"/>
    <n v="0"/>
    <n v="65960.072302"/>
    <n v="75096.394270399993"/>
    <n v="65960.072302"/>
    <m/>
    <m/>
    <m/>
    <m/>
    <m/>
    <m/>
    <m/>
    <m/>
  </r>
  <r>
    <s v="PASTO"/>
    <x v="2"/>
    <x v="2"/>
    <n v="52835"/>
    <n v="2734347"/>
    <n v="63802"/>
    <s v="INCIDENTE"/>
    <s v="NARIÑO"/>
    <s v="SAN ANDRES DE TUMACO"/>
    <s v="BARRIO AVENIDA LA PLAYA SAN AN"/>
    <s v="REDEBAN"/>
    <s v="FO-25-1520648"/>
    <d v="2025-09-12T13:13:00"/>
    <d v="2025-09-16T12:47:00"/>
    <s v="NO"/>
    <s v="SOFTWARE"/>
    <s v="LECTOR DE BARRAS"/>
    <s v="FORMATO INVALIDO"/>
    <m/>
    <m/>
    <s v="CERRADO"/>
    <s v="16/09/2025 SE ENCUENTRA LECTORA DE CODIGOS DE BARRAS CON MENSAJE FORMATO INVALIDO SE RECONFIGURA OK PARÁMETROS OK Y SE REALIZAN PRUEBAS ÉXITOSAS DE TRANSACCIONES"/>
    <s v="VISITA_TÉCNICA"/>
    <s v="JA00X310"/>
    <s v="TIPO IV"/>
    <s v="TERRESTRE"/>
    <s v="PAZ MARTINEZ RICHARD HUMBERTO"/>
    <n v="1"/>
    <n v="0"/>
    <n v="479588.87655000004"/>
    <n v="196536.5258152"/>
    <n v="479588.87655000004"/>
    <m/>
    <m/>
    <m/>
    <m/>
    <m/>
    <m/>
    <m/>
    <m/>
  </r>
  <r>
    <s v="CALI"/>
    <x v="2"/>
    <x v="2"/>
    <n v="19001"/>
    <n v="2734238"/>
    <n v="28870"/>
    <s v="INCIDENTE"/>
    <s v="CAUCA"/>
    <s v="POPAYAN"/>
    <s v="COMCARD POPAYAN ROLETTO"/>
    <s v="REDEBAN"/>
    <s v="FO-25-1520612"/>
    <d v="2025-09-12T12:31:00"/>
    <d v="2025-09-13T15:29:00"/>
    <s v="NO"/>
    <s v="HARDWARE"/>
    <s v="LECTOR DE BARRAS"/>
    <s v="DAÑO POS"/>
    <m/>
    <m/>
    <s v="CERRADO"/>
    <s v="13/09/2025 SE INGRESA PUERTO USB MALO SE PROCEDE A CAMBIAR DATAFONO PRUEBAS OK TELECARGA DRNA"/>
    <s v="VISITA_TÉCNICA"/>
    <s v="LM0EZ123"/>
    <s v="TIPO III"/>
    <s v="TERRESTRE"/>
    <s v="GIMBUEL LASSO LUIS GERMAN"/>
    <n v="1"/>
    <n v="0"/>
    <n v="275728.78077800001"/>
    <n v="196536.5258152"/>
    <n v="275728.78077800001"/>
    <m/>
    <m/>
    <m/>
    <m/>
    <m/>
    <m/>
    <m/>
    <m/>
  </r>
  <r>
    <s v="IBAGUE"/>
    <x v="4"/>
    <x v="5"/>
    <n v="73349"/>
    <n v="2734021"/>
    <n v="38313"/>
    <s v="INCIDENTE"/>
    <s v="TOLIMA"/>
    <s v="HONDA"/>
    <s v="BARRIO CENTRO HONDA"/>
    <s v="REDEBAN"/>
    <s v="FO-25-1520621"/>
    <d v="2025-09-12T12:11:00"/>
    <d v="2025-09-12T23:52:00"/>
    <s v="NO"/>
    <s v="HARDWARE"/>
    <s v="SE REINICIA"/>
    <s v="DAÑO POS"/>
    <m/>
    <m/>
    <s v="CERRADO"/>
    <s v="12/09/2025 SE REALIZA CAMBIO DE EQUIPO &quot;SE REINICIA AL MOMENTO TRANSACCIÓN&quot; CAMBIO PIN PAD, INSTALACIÓN MAGIC BOX TRANSACCIONES DE PRUEBA O.K"/>
    <s v="VISITA_TÉCNICA"/>
    <s v="AB00U346"/>
    <s v="TIPO III"/>
    <s v="TERRESTRE"/>
    <s v="GUTIERREZ  CAMILO ANDRES"/>
    <n v="1"/>
    <n v="0"/>
    <n v="275728.78077800001"/>
    <n v="196536.5258152"/>
    <n v="275728.78077800001"/>
    <m/>
    <m/>
    <m/>
    <m/>
    <m/>
    <m/>
    <m/>
    <m/>
  </r>
  <r>
    <s v="CUCUTA"/>
    <x v="1"/>
    <x v="1"/>
    <n v="54245"/>
    <n v="2733898"/>
    <n v="48204"/>
    <s v="INCIDENTE"/>
    <s v="NORTE DE SANTANDER"/>
    <s v="EL CARMEN"/>
    <s v="DISTRICOL ALMACEN VETERINARIO"/>
    <s v="REDEBAN"/>
    <s v="FO-25-1520630"/>
    <d v="2025-09-12T12:00:00"/>
    <d v="2025-09-17T09:40:00"/>
    <s v="NO"/>
    <s v="HARDWARE"/>
    <s v="LECTOR DE TARJETAS"/>
    <s v="DAÑO POS"/>
    <m/>
    <m/>
    <s v="CERRADO"/>
    <s v="17/09/2025 SE REALIZA VISITA AL COMERCIO CORRESPONSAL SE VALIDA Y SE EVIDENCIA QUE HAY INCONVENIENTES CON EL PIN PAD Y EL LECTOR DE BARRAS SE PROCEDE A HACER CAMBIO DE DATÁFONO DESK 3500 POR DESK 2600, SE REALIZAN LAS RESPECTIVAS CONFIGURACIONES Y SE HACEN PRUEBAS DEJANDO TODO OKAY"/>
    <s v="VISITA_TÉCNICA"/>
    <s v="AD00I741"/>
    <s v="TIPO IV"/>
    <s v="TERRESTRE"/>
    <s v="GONZALEZ ESTUPIÑAN YEISON WALTER ANTONIO"/>
    <n v="1"/>
    <n v="0"/>
    <n v="479588.87655000004"/>
    <n v="196536.5258152"/>
    <n v="479588.87655000004"/>
    <m/>
    <m/>
    <m/>
    <m/>
    <m/>
    <m/>
    <m/>
    <m/>
  </r>
  <r>
    <s v="BOGOTA"/>
    <x v="0"/>
    <x v="0"/>
    <n v="11001"/>
    <n v="2733768"/>
    <n v="31751"/>
    <s v="INCIDENTE"/>
    <s v="CUNDINAMARCA"/>
    <s v="BOGOTA"/>
    <s v="OPRAP CARULLA 170"/>
    <s v="REDEBAN"/>
    <s v="FO-25-1520634"/>
    <d v="2025-09-12T11:58:00"/>
    <d v="2025-09-13T09:51:00"/>
    <s v="NO"/>
    <s v="HARDWARE"/>
    <s v="PINPAD"/>
    <s v="SE REINICIA"/>
    <m/>
    <m/>
    <s v="CERRADO"/>
    <s v="13/09/2025 SE VISITA COMERCIO CB BANCOLOMBIA, SE REALIZA CAMBIO DE PINPAD Y CABLE DEL MISMO POR QUÉ ESTÁ DETERIORADO, SE REALIZAN PRUEBAS OK, NO UPS, NO SE ALTERAN USUARIOS."/>
    <s v="VISITA_TÉCNICA"/>
    <s v="1111H943"/>
    <s v="TIPO I"/>
    <s v="TERRESTRE"/>
    <s v="VEGA MANRIQUE JONATAN MAURICIO"/>
    <n v="1"/>
    <n v="0"/>
    <n v="65960.072302"/>
    <n v="75096.394270399993"/>
    <n v="65960.072302"/>
    <m/>
    <m/>
    <m/>
    <m/>
    <m/>
    <m/>
    <m/>
    <m/>
  </r>
  <r>
    <s v="BARRANQUILLA"/>
    <x v="5"/>
    <x v="6"/>
    <n v="8433"/>
    <n v="2733866"/>
    <n v="46865"/>
    <s v="INCIDENTE"/>
    <s v="ATLANTICO"/>
    <s v="MALAMBO"/>
    <s v="DISTRICOL PAPELERIA LA UNION"/>
    <s v="REDEBAN"/>
    <s v="FO-25-1520637"/>
    <d v="2025-09-12T11:48:00"/>
    <d v="2025-09-13T15:24:00"/>
    <s v="NO"/>
    <s v="HARDWARE"/>
    <s v="IMPRESION"/>
    <s v="NO AVANZA PAPEL"/>
    <m/>
    <m/>
    <s v="CERRADO"/>
    <s v="13/09/2025 SE REALIZA VISITA SE PROCEDE A CAMBIAR DATAFONO YA QUE EL PAP L SE ATASCABA A LA MITAD ,SE PROCEDE A CAMBIAR DATAFONO ,SE HACEN PRUEBAS Y TODO OK."/>
    <s v="VISITA_TÉCNICA"/>
    <s v="AD00A026"/>
    <s v="TIPO II"/>
    <s v="TERRESTRE"/>
    <s v="PORRAS CASTRO DARLON NASCK"/>
    <n v="1"/>
    <n v="0"/>
    <n v="144967.87232000002"/>
    <n v="140395.6348884"/>
    <n v="144967.87232000002"/>
    <m/>
    <m/>
    <m/>
    <m/>
    <m/>
    <m/>
    <m/>
    <m/>
  </r>
  <r>
    <s v="MEDELLIN"/>
    <x v="3"/>
    <x v="3"/>
    <n v="5001"/>
    <n v="2733750"/>
    <n v="23345"/>
    <s v="INCIDENTE"/>
    <s v="ANTIOQUIA"/>
    <s v="MEDELLIN"/>
    <s v="COMCARD LA CRUZ MARIAMELA"/>
    <s v="REDEBAN"/>
    <s v="FO-25-1520641"/>
    <d v="2025-09-12T11:45:00"/>
    <d v="2025-09-13T11:20:00"/>
    <s v="NO"/>
    <s v="HARDWARE"/>
    <s v="PINPAD"/>
    <s v="DAÑO POS"/>
    <m/>
    <m/>
    <s v="CERRADO"/>
    <s v="13/09/2025 SE CAMBIA PIN PAD PORQUE NO ESTÁ LEYENDO LA MAYORÍA DE LAS TARJETAS"/>
    <s v="VISITA_TÉCNICA"/>
    <s v="ABC04156"/>
    <s v="TIPO I"/>
    <s v="TERRESTRE"/>
    <s v="RUA ALVAREZ RICHARD ANDRES"/>
    <n v="1"/>
    <n v="0"/>
    <n v="65960.072302"/>
    <n v="75096.394270399993"/>
    <n v="65960.072302"/>
    <m/>
    <m/>
    <m/>
    <m/>
    <m/>
    <m/>
    <m/>
    <m/>
  </r>
  <r>
    <s v="CUCUTA"/>
    <x v="1"/>
    <x v="1"/>
    <n v="54001"/>
    <n v="2733818"/>
    <n v="71541"/>
    <s v="INCIDENTE"/>
    <s v="NORTE DE SANTANDER"/>
    <s v="CUCUTA"/>
    <s v="DISTRICOL REPOSTERIA ADAL"/>
    <s v="REDEBAN"/>
    <s v="FO-25-1519816"/>
    <d v="2025-09-12T11:39:00"/>
    <d v="2025-09-12T23:44:00"/>
    <s v="NO"/>
    <s v="HARDWARE"/>
    <s v="PINPAD"/>
    <s v="ALERTADO"/>
    <m/>
    <m/>
    <s v="CERRADO"/>
    <s v="12/09/2025 SE CAMBIO PIN PAD POR DAÑO ALERT IRRUPCIÓN Y DATAFONO POR TECNOLOGÍA SE INSTALA NUEVA VERSIÓN CIERRES Y PRUEBAS OK"/>
    <s v="VISITA_TÉCNICA"/>
    <s v="A30KZ108"/>
    <s v="TIPO I"/>
    <s v="TERRESTRE"/>
    <s v="DURAN ACOSTA FRANK YONNY"/>
    <n v="1"/>
    <n v="0"/>
    <n v="65960.072302"/>
    <n v="75096.394270399993"/>
    <n v="65960.072302"/>
    <m/>
    <m/>
    <m/>
    <m/>
    <m/>
    <m/>
    <m/>
    <m/>
  </r>
  <r>
    <s v="BUCARAMANGA"/>
    <x v="1"/>
    <x v="1"/>
    <n v="68001"/>
    <n v="2733810"/>
    <n v="26983"/>
    <s v="INCIDENTE"/>
    <s v="SANTANDER"/>
    <s v="BUCARAMANGA"/>
    <s v="BARRIO ALARCON 2 BUCARAMANGA"/>
    <s v="REDEBAN"/>
    <s v="FO-25-1519823"/>
    <d v="2025-09-12T11:36:00"/>
    <d v="2025-09-13T11:14:00"/>
    <s v="NO"/>
    <s v="HARDWARE"/>
    <s v="PANTALLA"/>
    <s v="DAÑO POS"/>
    <m/>
    <m/>
    <s v="CERRADO"/>
    <s v="13/09/2025 SE REALIZA CAMBIO DE DATÁFONO, POR PANTALLA NO DEJA VISUALIZAR BIEN AL CLIENTE, PRUEBAS Y LIMPIEZA DE EQUIPOS."/>
    <s v="VISITA_TÉCNICA"/>
    <s v="6Z00Y273"/>
    <s v="TIPO I"/>
    <s v="TERRESTRE"/>
    <s v="MARTINEZ FLOREZ DONIS ALBERTO"/>
    <n v="1"/>
    <n v="0"/>
    <n v="65960.072302"/>
    <n v="75096.394270399993"/>
    <n v="65960.072302"/>
    <m/>
    <m/>
    <m/>
    <m/>
    <m/>
    <m/>
    <m/>
    <m/>
  </r>
  <r>
    <s v="MONTERIA"/>
    <x v="5"/>
    <x v="6"/>
    <n v="23855"/>
    <n v="2733714"/>
    <n v="17557"/>
    <s v="INCIDENTE"/>
    <s v="CORDOBA"/>
    <s v="VALENCIA"/>
    <s v="VALENCIA II CORDOBA"/>
    <s v="REDEBAN"/>
    <s v="FO-25-1519831"/>
    <d v="2025-09-12T11:31:00"/>
    <d v="2025-09-13T15:21:00"/>
    <s v="NO"/>
    <s v="HARDWARE"/>
    <s v="COMUNICACION"/>
    <s v="MENSAJE CABLE DE RED DESCONECTADO"/>
    <m/>
    <m/>
    <s v="CERRADO"/>
    <s v="13/09/2025 SE REALIZA VISITA TÉCNICA, SE REALIZA CAMBIO DE EQUIPO YA QUE NO RECONOCE EL CABLE DE RED DEBIDO A UNA DESCARGA ELÉCTRICA, SE INSTALA DATAFONO PLACA 1171546, SE RETIRA  DATAFONO PLACA 908700, SE REALIZAN PRUEBAS Y SE DEJA EL SERVICIO FUNCIONANDO CORRECTAMENTE."/>
    <s v="VISITA_TÉCNICA"/>
    <s v="A00IZ772"/>
    <s v="TIPO III"/>
    <s v="TERRESTRE"/>
    <s v="CASSIANI PEREZ RAUL RAMIRO"/>
    <n v="1"/>
    <n v="0"/>
    <n v="275728.78077800001"/>
    <n v="196536.5258152"/>
    <n v="275728.78077800001"/>
    <m/>
    <m/>
    <m/>
    <m/>
    <m/>
    <m/>
    <m/>
    <m/>
  </r>
  <r>
    <s v="BUCARAMANGA"/>
    <x v="1"/>
    <x v="1"/>
    <n v="13160"/>
    <n v="2733602"/>
    <n v="47831"/>
    <s v="INCIDENTE"/>
    <s v="BOLIVAR"/>
    <s v="CANTAGALLO"/>
    <s v="DISTRICOL MULTISERVICIO ESCOBA"/>
    <s v="REDEBAN"/>
    <s v="FO-25-1519846"/>
    <d v="2025-09-12T11:10:00"/>
    <d v="2025-09-12T23:46:00"/>
    <s v="NO"/>
    <s v="HARDWARE"/>
    <s v="TECLADO"/>
    <s v="DAÑO POS"/>
    <m/>
    <m/>
    <s v="CERRADO"/>
    <s v="12/09/2025 SE CAMBIA ACTIVO DEBIDO TECLADO MALO SE REALIZA INYECCIÓN DE SISTEMA Y VERSIÓN INICIALIZADA OK PRUEBAS OK CUBRE CLAVE OK"/>
    <s v="VISITA_TÉCNICA"/>
    <s v="II00F623"/>
    <s v="TIPO IV ESPECIAL"/>
    <s v="TERRESTRE/FLUVIAL"/>
    <s v="HERRERA LUQUE SAUL JAVIER"/>
    <n v="1"/>
    <n v="0"/>
    <n v="479588.87655000004"/>
    <n v="196536.5258152"/>
    <n v="479588.87655000004"/>
    <m/>
    <m/>
    <m/>
    <m/>
    <m/>
    <m/>
    <m/>
    <m/>
  </r>
  <r>
    <s v="BOGOTA"/>
    <x v="0"/>
    <x v="0"/>
    <n v="11001"/>
    <n v="2733314"/>
    <n v="74887"/>
    <s v="INCIDENTE"/>
    <s v="CUNDINAMARCA"/>
    <s v="BOGOTA"/>
    <s v="BARRIO PATIO BONITO 3 BOGOTA"/>
    <s v="REDEBAN"/>
    <s v="FO-25-1519441"/>
    <d v="2025-09-12T10:45:00"/>
    <d v="2025-09-12T13:44:00"/>
    <s v="NO"/>
    <s v="SOFTWARE"/>
    <s v="ACTUALIZACION"/>
    <s v="TECNOLOGIA"/>
    <m/>
    <m/>
    <s v="CERRADO"/>
    <s v="12/09/2025 SE REALIZA VISITA DE CAMPO DONDE SE VALIDA DATÁFONO Y ESTA FUNCIONANDO CORRECTAMENTE, COMERCIO MANIFIESTA INCONFORMIDAD POR TECLADO DURO LO QUE ES NORMAL YA QUE ES UN EQUIPO NUEVO, PERO TECLADO SE ENCUENTRA FUNCIONANDO CON NORMALIDAD, PRUEBAS, CUPO Y USUARIO OK"/>
    <s v="VISITA_TÉCNICA"/>
    <s v="0NTZZ208"/>
    <s v="TIPO I"/>
    <s v="TERRESTRE"/>
    <s v="LOZADA ROJAS CHRISTIAN ANDRES"/>
    <n v="1"/>
    <n v="0"/>
    <n v="65960.072302"/>
    <n v="75096.394270399993"/>
    <n v="65960.072302"/>
    <m/>
    <m/>
    <m/>
    <m/>
    <m/>
    <m/>
    <m/>
    <m/>
  </r>
  <r>
    <s v="MEDELLIN"/>
    <x v="3"/>
    <x v="3"/>
    <n v="5631"/>
    <n v="2733073"/>
    <n v="69707"/>
    <s v="INCIDENTE"/>
    <s v="ANTIOQUIA"/>
    <s v="SABANETA"/>
    <s v="DISTRICOL  RESPLANDOR TODO PAR"/>
    <s v="REDEBAN"/>
    <s v="FO-25-1519352"/>
    <d v="2025-09-12T10:36:00"/>
    <d v="2025-09-12T13:50:00"/>
    <s v="NO"/>
    <s v="SOFTWARE"/>
    <s v="LECTOR DE BARRAS"/>
    <s v="LECTOR DESCONFIGURADO"/>
    <m/>
    <m/>
    <s v="CERRADO"/>
    <s v="12/09/2025 SE REALIZÓ GESTIÓN TELEFÓNICA SE HABLÓ CON LA SEÑORA LAURA SE REALIZÓ REPROGRAMACIÓN DEL LECTOR SE REALIZÓ UNA PRUEBA SIENDO EXITOSA SE PROCEDE A CERRAR CASO"/>
    <s v="SOPORTE_TELEFÓNICO"/>
    <s v="0"/>
    <s v="TIPO I"/>
    <s v="TERRESTRE"/>
    <s v="CASTAÑEDA PALACIO CARLOS FELIPE"/>
    <n v="0"/>
    <n v="0"/>
    <n v="41241.0800752"/>
    <n v="0"/>
    <n v="41241.0800752"/>
    <m/>
    <m/>
    <m/>
    <m/>
    <m/>
    <m/>
    <m/>
    <m/>
  </r>
  <r>
    <s v="BOGOTA"/>
    <x v="0"/>
    <x v="0"/>
    <n v="25430"/>
    <n v="2733051"/>
    <n v="80281"/>
    <s v="INCIDENTE"/>
    <s v="CUNDINAMARCA"/>
    <s v="MADRID"/>
    <s v="BARRIO SOSIEGO MADRID MADRID"/>
    <s v="REDEBAN"/>
    <s v="FO-25-1519356"/>
    <d v="2025-09-12T10:28:00"/>
    <d v="2025-09-13T15:03:00"/>
    <s v="NO"/>
    <s v="HARDWARE"/>
    <s v="IMPRESION"/>
    <s v="NO AVANZA PAPEL"/>
    <m/>
    <m/>
    <s v="CERRADO"/>
    <s v="13/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s v="FAZZZ553"/>
    <s v="TIPO II"/>
    <s v="TERRESTRE"/>
    <s v="GALEANO SORIANO JUAN DAVID"/>
    <n v="1"/>
    <n v="0"/>
    <n v="144967.87232000002"/>
    <n v="140395.6348884"/>
    <n v="144967.87232000002"/>
    <m/>
    <m/>
    <m/>
    <m/>
    <m/>
    <m/>
    <m/>
    <m/>
  </r>
  <r>
    <s v="TUNJA"/>
    <x v="1"/>
    <x v="1"/>
    <n v="15516"/>
    <n v="2733027"/>
    <n v="42197"/>
    <s v="INCIDENTE"/>
    <s v="BOYACA"/>
    <s v="PAIPA"/>
    <s v="BARRIO CENTRO PAIPA 5"/>
    <s v="REDEBAN"/>
    <s v="FO-25-1519363"/>
    <d v="2025-09-12T10:21:00"/>
    <d v="2025-09-12T14:46:00"/>
    <s v="NO"/>
    <s v="HARDWARE"/>
    <s v="LECTOR DE TARJETAS"/>
    <s v="MENSAJE RETIRE TARJETA"/>
    <m/>
    <m/>
    <s v="CERRADO"/>
    <s v="12/09/2025 SE REALIZA CAMBIO DE EQUIPO POR DAÑO LECTOR CHIP DEJANDO PRUEBAS OK SIN TELECARGA NO AUTORIZADA  , SE DEJA CUBRE CLAVE"/>
    <s v="VISITA_TÉCNICA"/>
    <s v="9A2ZZ554"/>
    <s v="TIPO II"/>
    <s v="TERRESTRE"/>
    <s v="ALVARADO MORENO CRISTHIAN"/>
    <n v="1"/>
    <n v="0"/>
    <n v="144967.87232000002"/>
    <n v="140395.6348884"/>
    <n v="144967.87232000002"/>
    <m/>
    <m/>
    <m/>
    <m/>
    <m/>
    <m/>
    <m/>
    <m/>
  </r>
  <r>
    <s v="MEDELLIN"/>
    <x v="3"/>
    <x v="3"/>
    <n v="5585"/>
    <n v="2732942"/>
    <n v="35530"/>
    <s v="INCIDENTE"/>
    <s v="ANTIOQUIA"/>
    <s v="PUERTO NARE"/>
    <s v="BARRIO PLAZA PRINCIPAL PUERTO"/>
    <s v="REDEBAN"/>
    <s v="FO-25-1519199"/>
    <d v="2025-09-12T10:14:00"/>
    <d v="2025-09-13T14:53:00"/>
    <s v="NO"/>
    <s v="HARDWARE"/>
    <s v="LECTOR DE TARJETAS"/>
    <s v="DAÑO POS"/>
    <m/>
    <m/>
    <s v="CERRADO"/>
    <s v="13/09/2025 SE REALIZA CAMBIO DE EQUIPO POR TECLADO BORROSO SE REALIZAN PRUEBAS EXITOSAS SERVICIO OPERATIVO OK"/>
    <s v="VISITA_TÉCNICA"/>
    <s v="GZ000437"/>
    <s v="TIPO IV"/>
    <s v="TERRESTRE"/>
    <s v="ZAPATA LOPEZ EDWARD ASDRUBAL"/>
    <n v="1"/>
    <n v="0"/>
    <n v="479588.87655000004"/>
    <n v="196536.5258152"/>
    <n v="479588.87655000004"/>
    <m/>
    <m/>
    <m/>
    <m/>
    <m/>
    <m/>
    <m/>
    <m/>
  </r>
  <r>
    <s v="BARRANQUILLA"/>
    <x v="5"/>
    <x v="6"/>
    <n v="8560"/>
    <n v="2732772"/>
    <n v="56886"/>
    <s v="INCIDENTE"/>
    <s v="ATLANTICO"/>
    <s v="PONEDERA"/>
    <s v="PTM PONEDERA BABY JULI"/>
    <s v="REDEBAN"/>
    <s v="FO-25-1519205"/>
    <d v="2025-09-12T10:10:00"/>
    <d v="2025-09-13T12:34:00"/>
    <s v="NO"/>
    <s v="HARDWARE"/>
    <s v="IMPRESION"/>
    <s v="TAPA IMPRESORA"/>
    <m/>
    <m/>
    <s v="CERRADO"/>
    <s v="13/09/2025 SE REALIZA VISITA AL COMERCIO SE ENCUENTRA DATÁFONO CON TAPA DE IMPRESORA DAÑADA LO CUAL NO DEJABA IMPRIMIR BIEN LOS VAUCHER SE CAMBIA TAPA DE IMPRESORA SE REALIZAN PRUEBAS EXITOSAS Y EL CB QUEDA OPERATIVO"/>
    <s v="VISITA_TÉCNICA"/>
    <s v="9CQZZ644"/>
    <s v="TIPO II"/>
    <s v="TERRESTRE"/>
    <s v="PEÑALOZA GUTIERREZ RAFAEL GUSTAVO"/>
    <n v="1"/>
    <n v="0"/>
    <n v="144967.87232000002"/>
    <n v="140395.6348884"/>
    <n v="144967.87232000002"/>
    <m/>
    <m/>
    <m/>
    <m/>
    <m/>
    <m/>
    <m/>
    <m/>
  </r>
  <r>
    <s v="MEDELLIN"/>
    <x v="3"/>
    <x v="3"/>
    <n v="5585"/>
    <n v="2732928"/>
    <n v="30580"/>
    <s v="INCIDENTE"/>
    <s v="ANTIOQUIA"/>
    <s v="PUERTO NARE"/>
    <s v="BARRIO PARQUE PRINCIPAL PUERTO"/>
    <s v="REDEBAN"/>
    <s v="FO-25-1519212"/>
    <d v="2025-09-12T10:09:00"/>
    <d v="2025-09-13T12:37:00"/>
    <s v="NO"/>
    <s v="HARDWARE"/>
    <s v="LECTOR DE TARJETAS"/>
    <s v="DAÑO POS"/>
    <m/>
    <m/>
    <s v="CERRADO"/>
    <s v="13/09/2025 SE REALIZA CAMBIO DE EQUIPO POR DETERIORO DE TECLADO Y DAÑO EN LA LECTORA DE TARJETAS SE REALIZAN PRUEBAS EXITOSAS SERVICIO OPERATIVO OK"/>
    <s v="VISITA_TÉCNICA"/>
    <s v="BL01Y301"/>
    <s v="TIPO IV"/>
    <s v="TERRESTRE"/>
    <s v="ZAPATA LOPEZ EDWARD ASDRUBAL"/>
    <n v="1"/>
    <n v="0"/>
    <n v="479588.87655000004"/>
    <n v="196536.5258152"/>
    <n v="479588.87655000004"/>
    <m/>
    <m/>
    <m/>
    <m/>
    <m/>
    <m/>
    <m/>
    <m/>
  </r>
  <r>
    <s v="VALLEDUPAR"/>
    <x v="5"/>
    <x v="6"/>
    <n v="20001"/>
    <n v="2732824"/>
    <n v="64360"/>
    <s v="INCIDENTE"/>
    <s v="CESAR"/>
    <s v="VALLEDUPAR"/>
    <s v="PAGAFACIL GALERIA POPULAR"/>
    <s v="REDEBAN"/>
    <s v="FO-25-1519216"/>
    <d v="2025-09-12T10:06:00"/>
    <d v="2025-09-13T10:35:00"/>
    <s v="NO"/>
    <s v="HARDWARE"/>
    <s v="IMPRESION"/>
    <s v="NO IMPRIME UNO O VARIOS CARACTERES"/>
    <m/>
    <m/>
    <s v="CERRADO"/>
    <s v="13/09/2025 BUENOS DÍAS SE VISITA CB Y SE VALIDA QUE DATAFONO IMPRIME BORROSO, SE PROCEDE A HACER EL CAMBIO, SE HACEN TRANSACCIONES DE PRUEBAS"/>
    <s v="VISITA_TÉCNICA"/>
    <s v="7A002268"/>
    <s v="TIPO I"/>
    <s v="TERRESTRE"/>
    <s v="BENITEZ CARVAJAL ALVARO JAVIER"/>
    <n v="1"/>
    <n v="0"/>
    <n v="65960.072302"/>
    <n v="75096.394270399993"/>
    <n v="65960.072302"/>
    <m/>
    <m/>
    <m/>
    <m/>
    <m/>
    <m/>
    <m/>
    <m/>
  </r>
  <r>
    <s v="MEDELLIN"/>
    <x v="3"/>
    <x v="3"/>
    <n v="5585"/>
    <n v="2732813"/>
    <n v="68330"/>
    <s v="INCIDENTE"/>
    <s v="ANTIOQUIA"/>
    <s v="PUERTO NARE"/>
    <s v="BARRIO BARRIO CENTRO PUERTO NA"/>
    <s v="REDEBAN"/>
    <s v="FO-25-1519220"/>
    <d v="2025-09-12T10:04:00"/>
    <d v="2025-09-13T12:06:00"/>
    <s v="NO"/>
    <s v="HARDWARE"/>
    <s v="LECTOR DE TARJETAS"/>
    <s v="DAÑO POS"/>
    <m/>
    <m/>
    <s v="CERRADO"/>
    <s v="13/09/2025 SE REALIZA MANTENIMIENTO DEL EQUIPO Y LIMPIEZA, SE REALIZA PRUEBAS EXITOSAS SERVICIO OPERATIVO OK"/>
    <s v="VISITA_TÉCNICA"/>
    <s v="AALFZ637"/>
    <s v="TIPO IV"/>
    <s v="TERRESTRE"/>
    <s v="ZAPATA LOPEZ EDWARD ASDRUBAL"/>
    <n v="1"/>
    <n v="0"/>
    <n v="479588.87655000004"/>
    <n v="196536.5258152"/>
    <n v="479588.87655000004"/>
    <m/>
    <m/>
    <m/>
    <m/>
    <m/>
    <m/>
    <m/>
    <m/>
  </r>
  <r>
    <s v="SANTA MARTA"/>
    <x v="5"/>
    <x v="6"/>
    <n v="47001"/>
    <n v="2732742"/>
    <n v="16963"/>
    <s v="INCIDENTE"/>
    <s v="MAGDALENA"/>
    <s v="SANTA MARTA"/>
    <s v="BARRIO GALICIA SANTA MARTA"/>
    <s v="REDEBAN"/>
    <s v="FO-25-1519229"/>
    <d v="2025-09-12T10:03:00"/>
    <d v="2025-09-12T18:34:00"/>
    <s v="NO"/>
    <s v="HARDWARE"/>
    <s v="LECTOR DE BARRAS"/>
    <s v="CABLE LECTORA AVERIADO"/>
    <m/>
    <m/>
    <s v="CERRADO"/>
    <s v="12/09/2025 SE REALIZA LA VISITA SE ENCUENTRA EL CABLE DEL LECTOR DE BARRAS DAÑADO LO CUAL NO PERMITE LEER FACTURASSE PROCEDE A CAMBIAR EL ACCESORIO  SE REALIZAN PRUEBAS Y TODO OK"/>
    <s v="VISITA_TÉCNICA"/>
    <s v="BL08Z471"/>
    <s v="TIPO I"/>
    <s v="TERRESTRE"/>
    <s v="THOMAS  CAMPO SIGIFREDO SEGUNDO"/>
    <n v="1"/>
    <n v="0"/>
    <n v="65960.072302"/>
    <n v="75096.394270399993"/>
    <n v="65960.072302"/>
    <m/>
    <m/>
    <m/>
    <m/>
    <m/>
    <m/>
    <m/>
    <m/>
  </r>
  <r>
    <s v="MEDELLIN"/>
    <x v="3"/>
    <x v="3"/>
    <n v="5001"/>
    <n v="2731884"/>
    <n v="67985"/>
    <s v="INCIDENTE"/>
    <s v="ANTIOQUIA"/>
    <s v="MEDELLIN"/>
    <s v="PTM MEDELLIN G MELAS MOTOS"/>
    <s v="REDEBAN"/>
    <s v="FO-25-1518818"/>
    <d v="2025-09-12T09:06:00"/>
    <d v="2025-09-12T14:26:00"/>
    <s v="NO"/>
    <s v="HARDWARE"/>
    <s v="NO ENCIENDE"/>
    <s v="DAÑO POS"/>
    <m/>
    <m/>
    <s v="CERRADO"/>
    <s v="12/09/2025 SE CAMBIA DATÁFONO POR EN ENCENDIDO"/>
    <s v="VISITA_TÉCNICA"/>
    <s v="9L00V499"/>
    <s v="TIPO I"/>
    <s v="TERRESTRE"/>
    <s v="DIAZ ZABALA FRANCIS DUBAN"/>
    <n v="1"/>
    <n v="0"/>
    <n v="65960.072302"/>
    <n v="75096.394270399993"/>
    <n v="65960.072302"/>
    <m/>
    <m/>
    <m/>
    <m/>
    <m/>
    <m/>
    <m/>
    <m/>
  </r>
  <r>
    <s v="MEDELLIN"/>
    <x v="3"/>
    <x v="3"/>
    <n v="5697"/>
    <n v="2731708"/>
    <n v="57002"/>
    <s v="INCIDENTE"/>
    <s v="ANTIOQUIA"/>
    <s v="EL SANTUARIO"/>
    <s v="DISTRICOL ELECTROINGIENERIA AG"/>
    <s v="REDEBAN"/>
    <s v="FO-25-1518380"/>
    <d v="2025-09-12T08:37:00"/>
    <d v="2025-09-13T10:57:00"/>
    <s v="NO"/>
    <s v="HARDWARE"/>
    <s v="SE REINICIA"/>
    <s v="DAÑO POS"/>
    <m/>
    <m/>
    <s v="CERRADO"/>
    <s v="13/09/2025 SE HACE MANTENIMIENTO OK SE CAMBIA ENSORTIJADO Y CABLE DE PODER"/>
    <s v="VISITA_TÉCNICA"/>
    <s v="XPRZZ668"/>
    <s v="TIPO II"/>
    <s v="TERRESTRE"/>
    <s v="DIAZ ZABALA FRANCIS DUBAN"/>
    <n v="1"/>
    <n v="0"/>
    <n v="144967.87232000002"/>
    <n v="140395.6348884"/>
    <n v="144967.87232000002"/>
    <m/>
    <m/>
    <m/>
    <m/>
    <m/>
    <m/>
    <m/>
    <m/>
  </r>
  <r>
    <s v="VILLAVICENCIO"/>
    <x v="4"/>
    <x v="5"/>
    <n v="50350"/>
    <n v="2731486"/>
    <n v="11737"/>
    <s v="INCIDENTE"/>
    <s v="META"/>
    <s v="LA MACARENA"/>
    <s v="SAN JUAN DEL LOSADA  META"/>
    <s v="REDEBAN"/>
    <s v="FO-25-1518385"/>
    <d v="2025-09-12T08:32:00"/>
    <d v="2025-09-19T10:37:00"/>
    <s v="NO"/>
    <s v="SOFTWARE"/>
    <s v="COMUNICACION"/>
    <s v="PARAMETROS DE CONFIGURACION EN POS"/>
    <m/>
    <m/>
    <s v="CERRADO"/>
    <s v="19/09/2025 SE REALIZA VISITA AL CB Y SE EVIDENCIÓ QUE LOS PARÁMETROS DE CONFIGURACIÓN ESTABAN MAL, SE CONFIGURAN DE NUEVO LOS PARÁMETROS SE INCIALIZA Y SE DEJA OPERATIVO, PRUEBAS CB OK."/>
    <s v="VISITA_TÉCNICA"/>
    <s v="JAAAD606"/>
    <s v="TIPO IV ESPECIAL"/>
    <s v="AEREO"/>
    <s v="BERMUDEZ SANCHEZ JOSE NEYBER"/>
    <n v="1"/>
    <n v="0"/>
    <n v="988462.96268840006"/>
    <n v="196536.5258152"/>
    <n v="988462.96268840006"/>
    <m/>
    <m/>
    <m/>
    <m/>
    <m/>
    <m/>
    <m/>
    <m/>
  </r>
  <r>
    <s v="BOGOTA"/>
    <x v="0"/>
    <x v="0"/>
    <n v="25758"/>
    <n v="2730803"/>
    <n v="29007"/>
    <s v="INCIDENTE"/>
    <s v="CUNDINAMARCA"/>
    <s v="SOPO"/>
    <s v="ARRIO BRICENO 6 SOPO"/>
    <s v="REDEBAN"/>
    <s v="FO-25-1518040"/>
    <d v="2025-09-12T08:00:00"/>
    <d v="2025-09-12T14:54:00"/>
    <s v="NO"/>
    <s v="HARDWARE"/>
    <s v="IMPRESION"/>
    <s v="TAPA IMPRESORA"/>
    <m/>
    <m/>
    <s v="CERRADO"/>
    <s v="12/09/2025 SE VISITA COMERCIO CB BANCOLOMBIA, SE CAMBIA TAPA DE DATÁFONO EN LA IMPRESORA YA QUE ESTABA DAÑADA Y NO AJUSTABA, SE DEJA EL EQUIPO FUNCIONANDO CORRECTAMENTE, PRUEBAS OK, NO SE ALTERNAN USUARIOS."/>
    <s v="VISITA_TÉCNICA"/>
    <s v="17ZZZ229"/>
    <s v="TIPO II"/>
    <s v="TERRESTRE"/>
    <s v="VEGA MANRIQUE JONATAN MAURICIO"/>
    <n v="1"/>
    <n v="0"/>
    <n v="144967.87232000002"/>
    <n v="140395.6348884"/>
    <n v="144967.87232000002"/>
    <m/>
    <m/>
    <m/>
    <m/>
    <m/>
    <m/>
    <m/>
    <m/>
  </r>
  <r>
    <s v="CALI"/>
    <x v="2"/>
    <x v="2"/>
    <n v="76275"/>
    <n v="2730599"/>
    <n v="40176"/>
    <s v="INCIDENTE"/>
    <s v="VALLE DEL CAUCA"/>
    <s v="FLORIDA"/>
    <s v="BARRIO LA CABANA FLORIDA 1"/>
    <s v="REDEBAN"/>
    <s v="FO-25-1518046"/>
    <d v="2025-09-12T08:00:00"/>
    <d v="2025-09-13T15:16:00"/>
    <s v="NO"/>
    <s v="HARDWARE"/>
    <s v="IMPRESION"/>
    <s v="DAÑO POS"/>
    <m/>
    <m/>
    <s v="CERRADO"/>
    <s v="13/09/2025 ‎SE REALIZA CAMBIO DE DATÁFONO POR MOTOR DE IMPRESIÓN, EL CUÁL ESTA GENERANDO ALERTA DE JAMMER KEY,_x000a_‎SE REALIZAN PRUEBAS OPERATIVAS SIN NOVEDAD._x000a_‎CB QUEDA OKEY."/>
    <s v="VISITA_TÉCNICA"/>
    <s v="GZ0GZ046"/>
    <s v="TIPO II"/>
    <s v="TERRESTRE"/>
    <s v="TORRES GARCIA JENDRY JOSE"/>
    <n v="1"/>
    <n v="0"/>
    <n v="144967.87232000002"/>
    <n v="140395.6348884"/>
    <n v="144967.87232000002"/>
    <m/>
    <m/>
    <m/>
    <m/>
    <m/>
    <m/>
    <m/>
    <m/>
  </r>
  <r>
    <s v="BUCARAMANGA"/>
    <x v="1"/>
    <x v="1"/>
    <n v="68307"/>
    <n v="2730592"/>
    <n v="55187"/>
    <s v="INCIDENTE"/>
    <s v="SANTANDER"/>
    <s v="GIRON"/>
    <s v="PTM GIRON TECNOLOGIA MOVIL ZAM"/>
    <s v="REDEBAN"/>
    <s v="FO-25-1518051"/>
    <d v="2025-09-12T08:00:00"/>
    <d v="2025-09-12T23:41:00"/>
    <s v="NO"/>
    <s v="HARDWARE"/>
    <s v="TECLADO"/>
    <s v="DAÑO POS"/>
    <m/>
    <m/>
    <s v="CERRADO"/>
    <s v="12/09/2025 SE REALIZA CAMBIO DE DATAFONO, SE DEJA DSK 2600 CON MAGIC BOX Y PINPAD 1600, SE HACEN PRUEBAS OK VISITA EXITOSA"/>
    <s v="VISITA_TÉCNICA"/>
    <s v="9BDZZ691"/>
    <s v="TIPO I"/>
    <s v="TERRESTRE"/>
    <s v="GELVEZ MOGOLLON JOSE ELISEO"/>
    <n v="1"/>
    <n v="0"/>
    <n v="65960.072302"/>
    <n v="75096.394270399993"/>
    <n v="65960.072302"/>
    <m/>
    <m/>
    <m/>
    <m/>
    <m/>
    <m/>
    <m/>
    <m/>
  </r>
  <r>
    <s v="MEDELLIN"/>
    <x v="3"/>
    <x v="3"/>
    <n v="5001"/>
    <n v="2730495"/>
    <n v="67071"/>
    <s v="INCIDENTE"/>
    <s v="ANTIOQUIA"/>
    <s v="MEDELLIN"/>
    <s v="PTM MEDELLIN MINIMERCADO SANTA"/>
    <s v="REDEBAN"/>
    <s v="FO-25-1518059"/>
    <d v="2025-09-12T08:00:00"/>
    <d v="2025-09-12T14:33:00"/>
    <s v="NO"/>
    <s v="HARDWARE"/>
    <s v="IMPRESION"/>
    <s v="NO IMPRIME UNO O VARIOS CARACTERES"/>
    <m/>
    <m/>
    <s v="CERRADO"/>
    <s v="12/09/2025 SE HACE MANTENIMIENTO OK SE LIMPIA IMPRESORA DE DATÁFONO OK"/>
    <s v="VISITA_TÉCNICA"/>
    <s v="9L000572"/>
    <s v="TIPO I"/>
    <s v="TERRESTRE"/>
    <s v="DIAZ ZABALA FRANCIS DUBAN"/>
    <n v="1"/>
    <n v="0"/>
    <n v="65960.072302"/>
    <n v="75096.394270399993"/>
    <n v="65960.072302"/>
    <m/>
    <m/>
    <m/>
    <m/>
    <m/>
    <m/>
    <m/>
    <m/>
  </r>
  <r>
    <s v="MEDELLIN"/>
    <x v="3"/>
    <x v="3"/>
    <n v="5756"/>
    <n v="2730481"/>
    <n v="10344"/>
    <s v="INCIDENTE"/>
    <s v="ANTIOQUIA"/>
    <s v="SONSON"/>
    <s v="SONSON II"/>
    <s v="REDEBAN"/>
    <s v="FO-25-1518064"/>
    <d v="2025-09-12T08:00:00"/>
    <d v="2025-09-13T09:56:00"/>
    <s v="NO"/>
    <s v="HARDWARE"/>
    <s v="LECTOR DE TARJETAS"/>
    <s v="DAÑO POS"/>
    <m/>
    <m/>
    <s v="CERRADO"/>
    <s v="13/09/2025 SE CAMBIA EQUIPO POR CONSTANTE PROBLEMA DE LECTOR CHIP Y LECTORA POR DIFICULTA PARA LEER FACTURAS"/>
    <s v="VISITA_TÉCNICA"/>
    <s v="6A9ZZ135"/>
    <s v="TIPO III"/>
    <s v="TERRESTRE"/>
    <s v="ALVAREZ ARENAS VICTOR HUGO"/>
    <n v="1"/>
    <n v="0"/>
    <n v="275728.78077800001"/>
    <n v="196536.5258152"/>
    <n v="275728.78077800001"/>
    <m/>
    <m/>
    <m/>
    <m/>
    <m/>
    <m/>
    <m/>
    <m/>
  </r>
  <r>
    <s v="MEDELLIN"/>
    <x v="3"/>
    <x v="3"/>
    <n v="5001"/>
    <n v="2730233"/>
    <n v="62940"/>
    <s v="INCIDENTE"/>
    <s v="ANTIOQUIA"/>
    <s v="MEDELLIN"/>
    <s v="BARRIO LOS COLORES MEDELLIN 9"/>
    <s v="REDEBAN"/>
    <s v="FO-25-1517287"/>
    <d v="2025-09-11T17:01:00"/>
    <d v="2025-09-12T14:36:00"/>
    <s v="NO"/>
    <s v="HARDWARE"/>
    <s v="SE REINICIA"/>
    <s v="DAÑO POS"/>
    <m/>
    <m/>
    <s v="CERRADO"/>
    <s v="12/09/2025 SE HACE MANTENIMIENTO SE OK SE CAMBIA ENSORTIJADO Y CABLE SE PODER"/>
    <s v="VISITA_TÉCNICA"/>
    <s v="NA00Q605"/>
    <s v="TIPO I"/>
    <s v="TERRESTRE"/>
    <s v="DIAZ ZABALA FRANCIS DUBAN"/>
    <n v="1"/>
    <n v="0"/>
    <n v="65960.072302"/>
    <n v="75096.394270399993"/>
    <n v="65960.072302"/>
    <m/>
    <m/>
    <m/>
    <m/>
    <m/>
    <m/>
    <m/>
    <m/>
  </r>
  <r>
    <s v="MANIZALES"/>
    <x v="2"/>
    <x v="4"/>
    <n v="17001"/>
    <n v="2730230"/>
    <n v="25300"/>
    <s v="INCIDENTE"/>
    <s v="CALDAS"/>
    <s v="MANIZALES"/>
    <s v="ARA0092 CARRERA 21"/>
    <s v="REDEBAN"/>
    <s v="FO-25-1517290"/>
    <d v="2025-09-11T17:00:00"/>
    <d v="2025-09-12T15:43:00"/>
    <s v="NO"/>
    <s v="HARDWARE"/>
    <s v="PANTALLA"/>
    <s v="DAÑO POS"/>
    <m/>
    <m/>
    <s v="CERRADO"/>
    <s v="12/09/2025 SE ESCALA CASO ARA** TU SOLICITUD REFERENTE A GENERACIÓN DE CASOS CB ARA BANCOLOMBIA QUEDÓ RADICADA BAJO EL TICKET NÚMERO 5794790 AL ÁREA ENCARGADA."/>
    <s v="SOPORTE_TELEFÓNICO"/>
    <s v="0"/>
    <s v="TIPO I"/>
    <s v="TERRESTRE"/>
    <s v="GARCIA CHAVARRIA TATIANA EDELMIRA"/>
    <n v="0"/>
    <n v="0"/>
    <n v="41241.0800752"/>
    <n v="0"/>
    <n v="41241.0800752"/>
    <m/>
    <m/>
    <m/>
    <m/>
    <m/>
    <m/>
    <m/>
    <m/>
  </r>
  <r>
    <s v="PASTO"/>
    <x v="2"/>
    <x v="2"/>
    <n v="52001"/>
    <n v="2730203"/>
    <n v="50655"/>
    <s v="INCIDENTE"/>
    <s v="NARIÑO"/>
    <s v="PASTO"/>
    <s v="PTM  PASTO  DONDE LUCHO EXPRES"/>
    <s v="REDEBAN"/>
    <s v="FO-25-1517076"/>
    <d v="2025-09-11T16:46:00"/>
    <d v="2025-09-12T15:10:00"/>
    <s v="NO"/>
    <s v="HARDWARE"/>
    <s v="IMPRESION"/>
    <s v="DAÑO POS"/>
    <m/>
    <m/>
    <s v="CERRADO"/>
    <s v="12/09/2025 SE VERIFICÓ FALLA DE IMPRESIÓN NO PERMITE IMPRIMIR CORRECTAMENTE POR FALLA EN SISTEMA DE IMPRESIÓN SE CAMBIA DATÁFONO SE EJECUTAN PRUEBAS TX EXITOSAS QUEDA OPERATIVO."/>
    <s v="VISITA_TÉCNICA"/>
    <s v="BA00Y355 "/>
    <s v="TIPO I"/>
    <s v="TERRESTRE"/>
    <s v="REMICIO AMADO JOHN HEBER"/>
    <n v="1"/>
    <n v="0"/>
    <n v="65960.072302"/>
    <n v="75096.394270399993"/>
    <n v="65960.072302"/>
    <m/>
    <m/>
    <m/>
    <m/>
    <m/>
    <m/>
    <m/>
    <m/>
  </r>
  <r>
    <s v="MEDELLIN"/>
    <x v="3"/>
    <x v="3"/>
    <n v="5631"/>
    <n v="2730105"/>
    <n v="79927"/>
    <s v="INCIDENTE"/>
    <s v="ANTIOQUIA"/>
    <s v="SABANETA"/>
    <s v="DISTRICOL SALSAMENTA YOKOHAM"/>
    <s v="REDEBAN"/>
    <s v="FO-25-1517081"/>
    <d v="2025-09-11T16:46:00"/>
    <d v="2025-09-12T15:12:00"/>
    <s v="NO"/>
    <s v="HARDWARE"/>
    <s v="IMPRESION"/>
    <s v="NO AVANZA PAPEL"/>
    <m/>
    <m/>
    <s v="CERRADO"/>
    <s v="12/09/2025 SE REVISA EQUIPO Y PRUEBAS PERTINENTES ESTA IMPRIMIENDO EN PERFECTO ESTADO, SE INDICA A USUARIO MANTENERLO CON BUENA CARGA"/>
    <s v="VISITA_TÉCNICA"/>
    <s v="SAUZZ947"/>
    <s v="TIPO I"/>
    <s v="TERRESTRE"/>
    <s v="HERNANDEZ CHAVARRIA JUAN CAMILO"/>
    <n v="1"/>
    <n v="0"/>
    <n v="65960.072302"/>
    <n v="75096.394270399993"/>
    <n v="65960.072302"/>
    <m/>
    <m/>
    <m/>
    <m/>
    <m/>
    <m/>
    <m/>
    <m/>
  </r>
  <r>
    <s v="MEDELLIN"/>
    <x v="3"/>
    <x v="3"/>
    <n v="5001"/>
    <n v="2729944"/>
    <n v="79810"/>
    <s v="INCIDENTE"/>
    <s v="ANTIOQUIA"/>
    <s v="MEDELLIN"/>
    <s v="BARRIO PICACHO MEDELLIN  6"/>
    <s v="REDEBAN"/>
    <s v="FO-25-1517092"/>
    <d v="2025-09-11T16:24:00"/>
    <d v="2025-09-12T15:01:00"/>
    <s v="NO"/>
    <s v="HARDWARE"/>
    <s v="LECTOR DE TARJETAS"/>
    <s v="DAÑO POS"/>
    <m/>
    <m/>
    <s v="CERRADO"/>
    <s v="12/09/2025 SE REALIZA CAMBIO DE DATÁFONO POR DAÑO EN EL LECTOR, PRUEBAS OK (CLIENTE SOLICITA ROLLOS)"/>
    <s v="VISITA_TÉCNICA"/>
    <s v="F1XZZ050"/>
    <s v="TIPO I"/>
    <s v="TERRESTRE"/>
    <s v="CARDONA MOLINA BROLIN STIVEN"/>
    <n v="1"/>
    <n v="0"/>
    <n v="65960.072302"/>
    <n v="75096.394270399993"/>
    <n v="65960.072302"/>
    <m/>
    <m/>
    <m/>
    <m/>
    <m/>
    <m/>
    <m/>
    <m/>
  </r>
  <r>
    <s v="CALI"/>
    <x v="2"/>
    <x v="2"/>
    <n v="76001"/>
    <n v="2729936"/>
    <n v="81318"/>
    <s v="INCIDENTE"/>
    <s v="VALLE DEL CAUCA"/>
    <s v="CALI"/>
    <s v="PTM CALI MULTICOPIAS LA 12"/>
    <s v="REDEBAN"/>
    <s v="FO-25-1519130"/>
    <d v="2025-09-11T16:23:00"/>
    <d v="2025-09-12T11:32:00"/>
    <s v="NO"/>
    <s v="HARDWARE"/>
    <s v="COMUNICACION"/>
    <s v="CAMBIO DE IP"/>
    <m/>
    <m/>
    <s v="CERRADO"/>
    <s v="12/09/2025 CLIENTE TENÍA IP DUPLICADA SE PROCEDE A HACER CONFIGURACIÓN DE IP SE HACEN PRUEBAS Y QUEDA FUNCIONANDO CORRECTAMENTE"/>
    <s v="VISITA_TÉCNICA"/>
    <s v="SMZZZ296"/>
    <s v="TIPO I"/>
    <s v="TERRESTRE"/>
    <s v="CUERO RUIZ JHONNY"/>
    <n v="1"/>
    <n v="0"/>
    <n v="65960.072302"/>
    <n v="75096.394270399993"/>
    <n v="65960.072302"/>
    <m/>
    <m/>
    <m/>
    <m/>
    <m/>
    <m/>
    <m/>
    <m/>
  </r>
  <r>
    <s v="CARTAGENA"/>
    <x v="5"/>
    <x v="6"/>
    <n v="13001"/>
    <n v="2729772"/>
    <n v="15122"/>
    <s v="INCIDENTE"/>
    <s v="BOLIVAR"/>
    <s v="CARTAGENA"/>
    <s v="BARRIO ALTOS DEL CAMPESTRE CAR"/>
    <s v="REDEBAN"/>
    <s v="FO-25-1516550"/>
    <d v="2025-09-11T16:06:00"/>
    <d v="2025-09-12T15:15:00"/>
    <s v="NO"/>
    <s v="HARDWARE"/>
    <s v="IMPRESION"/>
    <s v="NO IMPRIME UNO O VARIOS CARACTERES"/>
    <m/>
    <m/>
    <s v="CERRADO"/>
    <s v="12/09/2025 SE CAMBIA EQUIPO NO IMPRIME BN SALE BORROSO CON LÍNEA QUEDA EQUIPO NUEVO FUNCIONANDO SIN PROBLEMAS SE HACEN PRUEBAS TODO OK"/>
    <s v="VISITA_TÉCNICA"/>
    <s v="AB000107"/>
    <s v="TIPO I"/>
    <s v="TERRESTRE"/>
    <s v="CANEDO HERRERA ALEXANDER"/>
    <n v="1"/>
    <n v="0"/>
    <n v="65960.072302"/>
    <n v="75096.394270399993"/>
    <n v="65960.072302"/>
    <m/>
    <m/>
    <m/>
    <m/>
    <m/>
    <m/>
    <m/>
    <m/>
  </r>
  <r>
    <s v="MEDELLIN"/>
    <x v="3"/>
    <x v="3"/>
    <n v="5088"/>
    <n v="2729364"/>
    <n v="77832"/>
    <s v="INCIDENTE"/>
    <s v="ANTIOQUIA"/>
    <s v="BELLO"/>
    <s v="BARRIO NUEVO BELLO 2"/>
    <s v="REDEBAN"/>
    <s v="FO-25-1516314"/>
    <d v="2025-09-11T15:41:00"/>
    <d v="2025-09-12T14:39:00"/>
    <s v="NO"/>
    <s v="HARDWARE"/>
    <s v="ALERT IRRUPTION"/>
    <s v="ALERT IRRUPTION"/>
    <m/>
    <m/>
    <s v="CERRADO"/>
    <s v="12/09/2025 SE REALIZA EL CAMBIO DE DATÁFONO POR ALERT IRRUPTION"/>
    <s v="VISITA_TÉCNICA"/>
    <s v="A1KZZ501"/>
    <s v="TIPO I"/>
    <s v="TERRESTRE"/>
    <s v="CARDONA MOLINA BROLIN STIVEN"/>
    <n v="1"/>
    <n v="0"/>
    <n v="65960.072302"/>
    <n v="75096.394270399993"/>
    <n v="65960.072302"/>
    <m/>
    <m/>
    <m/>
    <m/>
    <m/>
    <m/>
    <m/>
    <m/>
  </r>
  <r>
    <s v="MEDELLIN"/>
    <x v="3"/>
    <x v="3"/>
    <n v="5686"/>
    <n v="2729079"/>
    <n v="47488"/>
    <s v="INCIDENTE"/>
    <s v="ANTIOQUIA"/>
    <s v="SANTA ROSA DE OSOS"/>
    <s v="DISTRICOL PAPELERIA LIBROTINTO"/>
    <s v="REDEBAN"/>
    <s v="FO-25-1515951"/>
    <d v="2025-09-11T15:10:00"/>
    <d v="2025-09-12T15:20:00"/>
    <s v="NO"/>
    <s v="HARDWARE"/>
    <s v="IMPRESION"/>
    <s v="DAÑO POS"/>
    <m/>
    <m/>
    <s v="CERRADO"/>
    <s v="12/09/2025 SE REALIZA CAMBIO DE DATAFONO DEBIDO A IMPRESORA AVERIADA, EQUIPO OK"/>
    <s v="VISITA_TÉCNICA"/>
    <s v="GB00H017"/>
    <s v="TIPO II"/>
    <s v="TERRESTRE"/>
    <s v="QUINTERO SANCHEZ JUAN SEBASTIAN"/>
    <n v="1"/>
    <n v="0"/>
    <n v="144967.87232000002"/>
    <n v="140395.6348884"/>
    <n v="144967.87232000002"/>
    <m/>
    <m/>
    <m/>
    <m/>
    <m/>
    <m/>
    <m/>
    <m/>
  </r>
  <r>
    <s v="CALI"/>
    <x v="2"/>
    <x v="2"/>
    <n v="76520"/>
    <n v="2729034"/>
    <n v="12383"/>
    <s v="INCIDENTE"/>
    <s v="VALLE DEL CAUCA"/>
    <s v="PALMIRA"/>
    <s v="MULTIPA A  A A ERA"/>
    <s v="REDEBAN"/>
    <s v="FO-25-1515829"/>
    <d v="2025-09-11T14:57:00"/>
    <d v="2025-09-12T14:12:00"/>
    <s v="NO"/>
    <s v="HARDWARE"/>
    <s v="NO ENCIENDE"/>
    <s v="DAÑO POS"/>
    <m/>
    <m/>
    <s v="CERRADO"/>
    <s v="12/09/2025 SE REALIZA CAMBIO DE DATAFONO EN CB BANCOLOMBIA PURO DEBIDO A QUE NO PRENDE, SE REALIZA CAMBIO DE FUENTE PERO LA FALLA AÚN PERSISTE, SE REALIZAN PRUEBAS CON NUEVO EQUIPO Y SALEN OK."/>
    <s v="VISITA_TÉCNICA"/>
    <s v="LM9ZZ391"/>
    <s v="TIPO I"/>
    <s v="TERRESTRE"/>
    <s v="MONTERO MUESES GIAN CARLO"/>
    <n v="1"/>
    <n v="0"/>
    <n v="65960.072302"/>
    <n v="75096.394270399993"/>
    <n v="65960.072302"/>
    <m/>
    <m/>
    <m/>
    <m/>
    <m/>
    <m/>
    <m/>
    <m/>
  </r>
  <r>
    <s v="MEDELLIN"/>
    <x v="3"/>
    <x v="3"/>
    <n v="5001"/>
    <n v="2728766"/>
    <n v="25160"/>
    <s v="INCIDENTE"/>
    <s v="ANTIOQUIA"/>
    <s v="MEDELLIN"/>
    <s v="REDY PLAZA DE FLORES"/>
    <s v="REDEBAN"/>
    <s v="FO-25-1515617"/>
    <d v="2025-09-11T14:32:00"/>
    <d v="2025-09-12T13:08:00"/>
    <s v="NO"/>
    <s v="HARDWARE"/>
    <s v="LECTOR DE BARRAS"/>
    <s v="DAÑO POS"/>
    <m/>
    <m/>
    <s v="CERRADO"/>
    <s v="12/09/2025 SE REALIZA CAMBIO DE 2 LECTORES Y UN HUB OK PRUEBAS OK NO TELECARGA"/>
    <s v="VISITA_TÉCNICA"/>
    <s v="A000L494"/>
    <s v="TIPO I"/>
    <s v="TERRESTRE"/>
    <s v="PAREJA ECHAVARRIA JHON DAVID"/>
    <n v="1"/>
    <n v="0"/>
    <n v="65960.072302"/>
    <n v="75096.394270399993"/>
    <n v="65960.072302"/>
    <m/>
    <m/>
    <m/>
    <m/>
    <m/>
    <m/>
    <m/>
    <m/>
  </r>
  <r>
    <s v="CALI"/>
    <x v="2"/>
    <x v="2"/>
    <n v="76111"/>
    <n v="2728753"/>
    <n v="67382"/>
    <s v="INCIDENTE"/>
    <s v="VALLE DEL CAUCA"/>
    <s v="GUADALAJARA DE BUGA"/>
    <s v="BARRIO CENTRO GUADALAJARA DE B"/>
    <s v="REDEBAN"/>
    <s v="FO-25-1515622"/>
    <d v="2025-09-11T14:30:00"/>
    <d v="2025-09-12T13:14:00"/>
    <s v="NO"/>
    <s v="HARDWARE"/>
    <s v="LECTOR DE TARJETAS"/>
    <s v="MENSAJE RETIRE TARJETA"/>
    <m/>
    <m/>
    <s v="CERRADO"/>
    <s v="12/09/2025 SE VISITA CORRESPONSAL Y SE REEMPLAZA DATÁFONO POR DAÑO: TRANSACCIONES DE PRUEBA EXITOSAS. SE CREA USUARIO"/>
    <s v="VISITA_TÉCNICA"/>
    <s v="6A0TZ970"/>
    <s v="TIPO II"/>
    <s v="TERRESTRE"/>
    <s v="BOLAÑOS TABORDA JORGE ENRIQUE"/>
    <n v="1"/>
    <n v="0"/>
    <n v="144967.87232000002"/>
    <n v="140395.6348884"/>
    <n v="144967.87232000002"/>
    <m/>
    <m/>
    <m/>
    <m/>
    <m/>
    <m/>
    <m/>
    <m/>
  </r>
  <r>
    <s v="CARTAGENA"/>
    <x v="5"/>
    <x v="6"/>
    <n v="13244"/>
    <n v="2728666"/>
    <n v="56057"/>
    <s v="INCIDENTE"/>
    <s v="BOLIVAR"/>
    <s v="EL CARMEN DE BOLIVAR"/>
    <s v="DISTRICOL MOTORED OB S A S"/>
    <s v="REDEBAN"/>
    <s v="FO-25-1516091"/>
    <d v="2025-09-11T14:28:00"/>
    <d v="2025-09-12T23:38:00"/>
    <s v="NO"/>
    <s v="HARDWARE"/>
    <s v="NO ENCIENDE SE REINICIA"/>
    <s v="FUENTE PODER AVERIADA"/>
    <m/>
    <m/>
    <s v="CERRADO"/>
    <s v="12/09/2025 SE VISITA COMERCIO POR FALLA, YA QUE EL EQUIPO NO ENCIENDE SE REINICIA, SE HACE CAMBIO DE FUENTE DE PODER Y CABLE MAGIC BOX, SE DEJA CON LA VERSIÓN 9.90, SE REALIZAN PRUEBAS OK."/>
    <s v="VISITA_TÉCNICA"/>
    <s v="9BMZZ418"/>
    <s v="TIPO III"/>
    <s v="TERRESTRE"/>
    <s v="CACERES HERNANDEZ ANDRES"/>
    <n v="1"/>
    <n v="0"/>
    <n v="275728.78077800001"/>
    <n v="196536.5258152"/>
    <n v="275728.78077800001"/>
    <m/>
    <m/>
    <m/>
    <m/>
    <m/>
    <m/>
    <m/>
    <m/>
  </r>
  <r>
    <s v="MONTERIA"/>
    <x v="5"/>
    <x v="6"/>
    <n v="23001"/>
    <n v="2728584"/>
    <n v="39011"/>
    <s v="INCIDENTE"/>
    <s v="CORDOBA"/>
    <s v="MONTERIA"/>
    <s v="PTM MONTERIA SUPREMOTOS"/>
    <s v="REDEBAN"/>
    <s v="FO-25-1515634"/>
    <d v="2025-09-11T14:18:00"/>
    <d v="2025-09-12T13:40:00"/>
    <s v="NO"/>
    <s v="SOFTWARE"/>
    <s v="ACTUALIZACION"/>
    <s v="VERSION CARGA SO VR"/>
    <m/>
    <m/>
    <s v="CERRADO"/>
    <s v="12/09/2025 DATÁFONO CON PINOSF Y SE REINICIA MUCHO, SE CAMBIA S.O. OK, SE REALIZAN PRUEBAS OK"/>
    <s v="VISITA_TÉCNICA"/>
    <s v="9A05Z790"/>
    <s v="TIPO I"/>
    <s v="TERRESTRE"/>
    <s v="COGOLLO ROSSO CAMILO ANDRES"/>
    <n v="1"/>
    <n v="0"/>
    <n v="65960.072302"/>
    <n v="75096.394270399993"/>
    <n v="65960.072302"/>
    <m/>
    <m/>
    <m/>
    <m/>
    <m/>
    <m/>
    <m/>
    <m/>
  </r>
  <r>
    <s v="CUCUTA"/>
    <x v="1"/>
    <x v="1"/>
    <n v="54498"/>
    <n v="2728540"/>
    <n v="79816"/>
    <s v="INCIDENTE"/>
    <s v="NORTE DE SANTANDER"/>
    <s v="OCAÑA"/>
    <s v="BARRIO MODELO OCAÑA"/>
    <s v="REDEBAN"/>
    <s v="FO-25-1521966"/>
    <d v="2025-09-11T14:07:00"/>
    <d v="2025-09-16T11:55:00"/>
    <s v="NO"/>
    <s v="HARDWARE"/>
    <s v="LECTOR DE BARRAS"/>
    <s v="FORMATO INVALIDO LECTOR DAÑADO"/>
    <m/>
    <m/>
    <s v="CERRADO"/>
    <s v="16/09/2025 SE REALIZA VISITA AL COMERCIO CB, SE VALIDA Y SE ENCUENTRA QUE EL LECTOR DE BARRAS ETA EN DAÑO TODO SALE FORMATO INVÁLIDO, SE HACE CAMBIO, SE HACEN PRUEBAS DEJANDO TODO OK"/>
    <s v="VISITA_TÉCNICA"/>
    <s v="F1XZZ019"/>
    <s v="TIPO IV"/>
    <s v="TERRESTRE"/>
    <s v="GONZALEZ ESTUPIÑAN YEISON WALTER ANTONIO"/>
    <n v="1"/>
    <n v="0"/>
    <n v="479588.87655000004"/>
    <n v="196536.5258152"/>
    <n v="479588.87655000004"/>
    <m/>
    <m/>
    <m/>
    <m/>
    <m/>
    <m/>
    <m/>
    <m/>
  </r>
  <r>
    <s v="MEDELLIN"/>
    <x v="3"/>
    <x v="3"/>
    <n v="5001"/>
    <n v="2728368"/>
    <n v="77759"/>
    <s v="INCIDENTE"/>
    <s v="ANTIOQUIA"/>
    <s v="MEDELLIN"/>
    <s v="BARRIO CENTRO MEDELLIN 105"/>
    <s v="REDEBAN"/>
    <s v="FO-25-1515503"/>
    <d v="2025-09-11T13:59:00"/>
    <d v="2025-09-12T13:37:00"/>
    <s v="NO"/>
    <s v="HARDWARE"/>
    <s v="CABLEADO"/>
    <s v="DAÑO POS"/>
    <m/>
    <m/>
    <s v="CERRADO"/>
    <s v="12/09/2025 SE REALIZA CAMBIO DE CABLE DE RED , MAGIC BOX"/>
    <s v="VISITA_TÉCNICA"/>
    <s v="10NZZ049"/>
    <s v="TIPO I"/>
    <s v="TERRESTRE"/>
    <s v="MONTOYA VELEZ ANDRES FELIPE"/>
    <n v="1"/>
    <n v="0"/>
    <n v="65960.072302"/>
    <n v="75096.394270399993"/>
    <n v="65960.072302"/>
    <m/>
    <m/>
    <m/>
    <m/>
    <m/>
    <m/>
    <m/>
    <m/>
  </r>
  <r>
    <s v="MEDELLIN"/>
    <x v="3"/>
    <x v="3"/>
    <n v="5360"/>
    <n v="2728080"/>
    <n v="32941"/>
    <s v="INCIDENTE"/>
    <s v="ANTIOQUIA"/>
    <s v="ITAGUI"/>
    <s v="COMCARD ITAGUI PAPELERIA ASTUR"/>
    <s v="REDEBAN"/>
    <s v="FO-25-1514873"/>
    <d v="2025-09-11T13:02:00"/>
    <d v="2025-09-12T11:40:00"/>
    <s v="NO"/>
    <s v="HARDWARE"/>
    <s v="LECTOR DE BARRAS"/>
    <s v="CABLE LECTORA AVERIADO"/>
    <m/>
    <m/>
    <s v="CERRADO"/>
    <s v="12/09/2025 SE REALIZA CAMBIO DE LECTORA POR DAÑO EN EL CABLE"/>
    <s v="VISITA_TÉCNICA"/>
    <s v="11XZZ538 "/>
    <s v="TIPO I"/>
    <s v="TERRESTRE"/>
    <s v="HERNANDEZ CHAVARRIA JUAN CAMILO"/>
    <n v="1"/>
    <n v="0"/>
    <n v="65960.072302"/>
    <n v="75096.394270399993"/>
    <n v="65960.072302"/>
    <m/>
    <m/>
    <m/>
    <m/>
    <m/>
    <m/>
    <m/>
    <m/>
  </r>
  <r>
    <s v="NEIVA"/>
    <x v="4"/>
    <x v="5"/>
    <n v="41001"/>
    <n v="2728241"/>
    <n v="17024"/>
    <s v="INCIDENTE"/>
    <s v="HUILA"/>
    <s v="NEIVA"/>
    <s v="BARRIO CAMBULOS II NEIVA"/>
    <s v="REDEBAN"/>
    <s v="FO-25-1514879"/>
    <d v="2025-09-11T12:53:00"/>
    <d v="2025-09-12T11:35:00"/>
    <s v="NO"/>
    <s v="HARDWARE"/>
    <s v="LECTOR DE TARJETAS"/>
    <s v="MENSAJE RETIRE TARJETA"/>
    <m/>
    <m/>
    <s v="CERRADO"/>
    <s v="12/09/2025 SE LLEGA A SITIO, CLIENTE INDICA QUE EL DÍA DE HOY A FUNCIONADO CORRECTAMENTE EL DATAFONO SIN PROBLEMA"/>
    <s v="VISITA_TÉCNICA"/>
    <s v="A00JZ235"/>
    <s v="TIPO I"/>
    <s v="TERRESTRE"/>
    <s v="DIAZ VARGAS JONATHAN MIGUEL"/>
    <n v="1"/>
    <n v="0"/>
    <n v="65960.072302"/>
    <n v="75096.394270399993"/>
    <n v="65960.072302"/>
    <m/>
    <m/>
    <m/>
    <m/>
    <m/>
    <m/>
    <m/>
    <m/>
  </r>
  <r>
    <s v="BOGOTA"/>
    <x v="0"/>
    <x v="0"/>
    <n v="25754"/>
    <n v="2728207"/>
    <n v="69725"/>
    <s v="INCIDENTE"/>
    <s v="CUNDINAMARCA"/>
    <s v="SOACHA"/>
    <s v="PTM SOACHA TIENDA TRES REYES"/>
    <s v="REDEBAN"/>
    <s v="FO-25-1514651"/>
    <d v="2025-09-11T12:34:00"/>
    <d v="2025-09-12T15:27:00"/>
    <s v="NO"/>
    <s v="HARDWARE"/>
    <s v="IMPRESION"/>
    <s v="RODILLO AVERIADO"/>
    <m/>
    <m/>
    <s v="CERRADO"/>
    <s v="12/09/2025 SE REALIZA CAMBIO DE EQUIPO POR DAÑO EN IMPRESORA NO GIRAN LOS ENGRANES SERVICIO OPERATIVO PRUEBAS OK TRNA"/>
    <s v="VISITA_TÉCNICA"/>
    <s v="MN002491"/>
    <s v="TIPO I"/>
    <s v="TERRESTRE"/>
    <s v="BUSTOS MORA DIEGO MANUEL"/>
    <n v="1"/>
    <n v="0"/>
    <n v="65960.072302"/>
    <n v="75096.394270399993"/>
    <n v="65960.072302"/>
    <m/>
    <m/>
    <m/>
    <m/>
    <m/>
    <m/>
    <m/>
    <m/>
  </r>
  <r>
    <s v="CALI"/>
    <x v="2"/>
    <x v="2"/>
    <n v="76892"/>
    <n v="2728127"/>
    <n v="21211"/>
    <s v="INCIDENTE"/>
    <s v="VALLE DEL CAUCA"/>
    <s v="YUMBO"/>
    <s v="BARRIO CENTRO VIII YUMBO"/>
    <s v="REDEBAN"/>
    <s v="FO-25-1514657"/>
    <d v="2025-09-11T12:28:00"/>
    <d v="2025-09-12T11:31:00"/>
    <s v="NO"/>
    <s v="HARDWARE"/>
    <s v="CABLEADO"/>
    <s v="CABLE MAGICBOX AVERIADO"/>
    <m/>
    <m/>
    <s v="CERRADO"/>
    <s v="12/09/2025 SE AJUSTA TAPA DE LA IMPRESORA PORQUE ESTABA SUELTA DE UN LADO Y LUEGO SE CAMBIA CABLE MAGIC BOX AVERIADO, CB BANCOLOMBIA PURO, PRUEBA OK"/>
    <s v="VISITA_TÉCNICA"/>
    <s v="9B2ZZ835"/>
    <s v="TIPO I"/>
    <s v="TERRESTRE"/>
    <s v="PAREDES CASTILLO DIEGO"/>
    <n v="1"/>
    <n v="0"/>
    <n v="65960.072302"/>
    <n v="75096.394270399993"/>
    <n v="65960.072302"/>
    <m/>
    <m/>
    <m/>
    <m/>
    <m/>
    <m/>
    <m/>
    <m/>
  </r>
  <r>
    <s v="SANTA MARTA"/>
    <x v="5"/>
    <x v="6"/>
    <n v="47001"/>
    <n v="2728021"/>
    <n v="72045"/>
    <s v="INCIDENTE"/>
    <s v="MAGDALENA"/>
    <s v="SANTA MARTA"/>
    <s v="SANTA MARTA CIUDAD EQUIDAD"/>
    <s v="REDEBAN"/>
    <s v="FO-25-1514663"/>
    <d v="2025-09-11T12:12:00"/>
    <d v="2025-09-12T09:32:00"/>
    <s v="NO"/>
    <s v="SOFTWARE"/>
    <s v="COMUNICACION"/>
    <s v="PARAMETROS DE CONFIGURACION EN POS"/>
    <m/>
    <m/>
    <s v="CERRADO"/>
    <s v="12/09/2025 SE REALIZA LA VISITA, SE ENCUENTRA EL DATÁFONO CON PROBLEMAS DE COMUNICACIÓNSE REVISA Y SE ENCUENTRA LA CONFIGURACIÓN DE TERMINAL NII CON UN NÚMERO DIFERENTE AL 0001 SE CORRIGE Y SE VUELVE A INICIALIZAR EL EQUIPO, SE REALIZAN PRUEBAS Y TODO OK"/>
    <s v="VISITA_TÉCNICA"/>
    <s v="MN00O639"/>
    <s v="TIPO I"/>
    <s v="TERRESTRE"/>
    <s v="THOMAS  CAMPO SIGIFREDO SEGUNDO"/>
    <n v="1"/>
    <n v="0"/>
    <n v="65960.072302"/>
    <n v="75096.394270399993"/>
    <n v="65960.072302"/>
    <m/>
    <m/>
    <m/>
    <m/>
    <m/>
    <m/>
    <m/>
    <m/>
  </r>
  <r>
    <s v="YOPAL"/>
    <x v="4"/>
    <x v="5"/>
    <n v="85001"/>
    <n v="2727948"/>
    <n v="24876"/>
    <s v="INCIDENTE"/>
    <s v="CASANARE"/>
    <s v="YOPAL"/>
    <s v="MULTIPAGAS MORICHAL PLAZA"/>
    <s v="REDEBAN"/>
    <s v="FO-25-1514669"/>
    <d v="2025-09-11T12:05:00"/>
    <d v="2025-09-12T12:04:00"/>
    <s v="NO"/>
    <s v="HARDWARE"/>
    <s v="DETERIORO"/>
    <s v="DATAFONO"/>
    <m/>
    <m/>
    <s v="CERRADO"/>
    <s v="12/09/2025 S3 VISITA DIRECCIÓN, SE REALIZA CAMBIO DE DATAFONO, SE CAMBIA PINPAD POR TECNOLOGIA. PRUEBAS OK. OPERATIVO EL SERVICIO. NO SE REGISTRA FOTO DE FACHADA, CC NO PERMITE"/>
    <s v="VISITA_TÉCNICA"/>
    <s v="6Z00P132"/>
    <s v="TIPO I"/>
    <s v="TERRESTRE"/>
    <s v="BERNAL ELAICA EDGAR ALEXIS"/>
    <n v="1"/>
    <n v="0"/>
    <n v="65960.072302"/>
    <n v="75096.394270399993"/>
    <n v="65960.072302"/>
    <m/>
    <m/>
    <m/>
    <m/>
    <m/>
    <m/>
    <m/>
    <m/>
  </r>
  <r>
    <s v="MEDELLIN"/>
    <x v="3"/>
    <x v="3"/>
    <n v="5266"/>
    <n v="2727929"/>
    <n v="27316"/>
    <s v="INCIDENTE"/>
    <s v="ANTIOQUIA"/>
    <s v="ENVIGADO"/>
    <s v="MULTIPAGAS CONSUMO ENVIGADO 2"/>
    <s v="REDEBAN"/>
    <s v="FO-25-1516160 | FO-25-1514674"/>
    <d v="2025-09-11T11:57:00"/>
    <d v="2025-09-12T11:23:00"/>
    <s v="NO"/>
    <s v="SOFTWARE"/>
    <s v="PINPAD"/>
    <s v="PINPAD DESCONFIGURADO"/>
    <m/>
    <m/>
    <s v="CERRADO"/>
    <s v="11/09/2025 SE CARGA LA VERSIÓN NUEVAMENTE YA QUE SE VALIDA Y EL PROBLEMA NO ES CONCURRENTE, SE DESCARTA DAÑO EN EQUIPO_x000a_12/09/2025 SE REALIZA FORMATEO Y CONFIGURACIÓN DE EQUIPO Y PINPAD, PRUEBAS PERTINENTES TODAS OK, CLIENTE CONFIRMA QUE ESTA TODO BIEN"/>
    <s v="VISITA_TÉCNICA"/>
    <s v="999VZ134"/>
    <s v="TIPO I"/>
    <s v="TERRESTRE"/>
    <s v="HERNANDEZ CHAVARRIA JUAN CAMILO"/>
    <n v="2"/>
    <n v="0"/>
    <n v="65960.072302"/>
    <n v="75096.394270399993"/>
    <n v="131920.144604"/>
    <m/>
    <m/>
    <m/>
    <m/>
    <m/>
    <m/>
    <m/>
    <m/>
  </r>
  <r>
    <s v="MEDELLIN"/>
    <x v="3"/>
    <x v="3"/>
    <n v="5360"/>
    <n v="2727768"/>
    <n v="47440"/>
    <s v="INCIDENTE"/>
    <s v="ANTIOQUIA"/>
    <s v="ITAGUI"/>
    <s v="OPRAP SUPERCENTRO DE LA MODA"/>
    <s v="REDEBAN"/>
    <s v="FO-25-1514681"/>
    <d v="2025-09-11T11:55:00"/>
    <d v="2025-09-12T09:35:00"/>
    <s v="NO"/>
    <s v="HARDWARE"/>
    <s v="IMPRESION"/>
    <s v="TAPA IMPRESORA"/>
    <m/>
    <m/>
    <s v="CERRADO"/>
    <s v="12/09/2025 SE REALIZA CAMBIO DE TAPA DE IMPRESIÓN POR DAÑO"/>
    <s v="VISITA_TÉCNICA"/>
    <s v="AD00F490"/>
    <s v="TIPO I"/>
    <s v="TERRESTRE"/>
    <s v="HERNANDEZ CHAVARRIA JUAN CAMILO"/>
    <n v="1"/>
    <n v="0"/>
    <n v="65960.072302"/>
    <n v="75096.394270399993"/>
    <n v="65960.072302"/>
    <m/>
    <m/>
    <m/>
    <m/>
    <m/>
    <m/>
    <m/>
    <m/>
  </r>
  <r>
    <s v="MEDELLIN"/>
    <x v="3"/>
    <x v="3"/>
    <n v="5001"/>
    <s v="TA-25-1096342"/>
    <n v="29374"/>
    <s v="INCIDENTE"/>
    <s v="ANTIOQUIA"/>
    <s v="MEDELLIN"/>
    <s v="BARRIO PRADO 4 MEDELLIN"/>
    <s v="REDEBAN"/>
    <s v="FO-25-1513919"/>
    <d v="2025-09-11T11:28:00"/>
    <d v="2025-09-12T11:19:00"/>
    <s v="NO"/>
    <s v="SOFTWARE"/>
    <s v="ACTUALIZACION"/>
    <s v="TECNOLOGIA"/>
    <m/>
    <m/>
    <s v="CERRADO"/>
    <s v="12/09/2025 SE REALIZA CAMBIO DE EQUIPO POR TECNOLOGÍA , SE CAMBIA LECTOR DE BARRAS POR CABLE EN MAL ESTADO SE REINICIA"/>
    <s v="VISITA_TÉCNICA"/>
    <s v="9A003208"/>
    <s v="TIPO I"/>
    <s v="TERRESTRE"/>
    <s v="MONTOYA VELEZ ANDRES FELIPE"/>
    <n v="1"/>
    <n v="0"/>
    <n v="65960.072302"/>
    <n v="75096.394270399993"/>
    <n v="65960.072302"/>
    <m/>
    <m/>
    <m/>
    <m/>
    <m/>
    <m/>
    <m/>
    <m/>
  </r>
  <r>
    <s v="BOGOTA"/>
    <x v="0"/>
    <x v="0"/>
    <n v="25754"/>
    <n v="2727598"/>
    <n v="37321"/>
    <s v="INCIDENTE"/>
    <s v="CUNDINAMARCA"/>
    <s v="SOACHA"/>
    <s v="BARRIO VILLA ITALIA SOACHA"/>
    <s v="REDEBAN"/>
    <s v="FO-25-1514685"/>
    <d v="2025-09-11T11:33:00"/>
    <d v="2025-09-12T13:03:00"/>
    <s v="NO"/>
    <s v="HARDWARE"/>
    <s v="PINPAD"/>
    <s v="SE REINICIA"/>
    <m/>
    <m/>
    <s v="CERRADO"/>
    <s v="12/09/2025 SE REALIZA CAMBIO DE EQUIPO POR COMPATIBILIDAD TECNOLÓGICA POR DAÑO EN PINPAD SERVICIO OPERATIVO PRUEBAS OK TRNA RBM SE REALIZA PRUEBA DE CONSULTA DE SALDO NO HAY NÚMERO DE CUENTA PARA CONSIGNAR NI TARJETA PARA RETIRO"/>
    <s v="VISITA_TÉCNICA"/>
    <s v="GZ00L853"/>
    <s v="TIPO I"/>
    <s v="TERRESTRE"/>
    <s v="BUSTOS MORA DIEGO MANUEL"/>
    <n v="1"/>
    <n v="0"/>
    <n v="65960.072302"/>
    <n v="75096.394270399993"/>
    <n v="65960.072302"/>
    <m/>
    <m/>
    <m/>
    <m/>
    <m/>
    <m/>
    <m/>
    <m/>
  </r>
  <r>
    <s v="BARRANQUILLA"/>
    <x v="5"/>
    <x v="6"/>
    <n v="8001"/>
    <n v="2727594"/>
    <n v="63319"/>
    <s v="INCIDENTE"/>
    <s v="ATLANTICO"/>
    <s v="BARRANQUILLA"/>
    <s v="PTM BARRANQUILLA VARIEDADES LA"/>
    <s v="REDEBAN"/>
    <s v="FO-25-1514691"/>
    <d v="2025-09-11T11:32:00"/>
    <d v="2025-09-12T11:24:00"/>
    <s v="NO"/>
    <s v="HARDWARE"/>
    <s v="COMUNICACION"/>
    <s v="MENSAJE CABLE DE RED DESCONECTADO"/>
    <m/>
    <m/>
    <s v="CERRADO"/>
    <s v="12/09/2025 SE REMPLAZA DATAFONO, TENÍA PUERTO DE RED QUEMADO"/>
    <s v="VISITA_TÉCNICA"/>
    <s v="LA00V251"/>
    <s v="TIPO I"/>
    <s v="TERRESTRE"/>
    <s v="DE AVILA SIADES ALBERTO ENRIQUE"/>
    <n v="1"/>
    <n v="0"/>
    <n v="65960.072302"/>
    <n v="75096.394270399993"/>
    <n v="65960.072302"/>
    <m/>
    <m/>
    <m/>
    <m/>
    <m/>
    <m/>
    <m/>
    <m/>
  </r>
  <r>
    <s v="BUCARAMANGA"/>
    <x v="1"/>
    <x v="1"/>
    <n v="68001"/>
    <n v="2727284"/>
    <n v="77273"/>
    <s v="INCIDENTE"/>
    <s v="SANTANDER"/>
    <s v="BUCARAMANGA"/>
    <s v="MULTIPAGAS UNICO BUCARAMANGA"/>
    <s v="REDEBAN"/>
    <s v="FO-25-1513823"/>
    <d v="2025-09-11T11:05:00"/>
    <d v="2025-09-11T17:05:00"/>
    <s v="NO"/>
    <s v="SOFTWARE"/>
    <s v="ACTUALIZACION"/>
    <s v="VERSION CARGA SO VR"/>
    <m/>
    <m/>
    <s v="CERRADO"/>
    <s v="11/09/2025 SE REALIZA BORRADO DE S.O Y VERSIÓN 9.90 CREACIÓN DE USUARIOS PRUEBAS OK SERVICIO OPERATIVO SE EJECUTAN PRUEBAS CON CUENTA Y TARJETA DEL USUARIO"/>
    <s v="VISITA_TÉCNICA"/>
    <s v="FACZZ583"/>
    <s v="TIPO I"/>
    <s v="TERRESTRE"/>
    <s v="REYES RAMIREZ DIEGO ALEXANDER"/>
    <n v="1"/>
    <n v="0"/>
    <n v="65960.072302"/>
    <n v="75096.394270399993"/>
    <n v="65960.072302"/>
    <m/>
    <m/>
    <m/>
    <m/>
    <m/>
    <m/>
    <m/>
    <m/>
  </r>
  <r>
    <s v="MONTERIA"/>
    <x v="5"/>
    <x v="6"/>
    <n v="23660"/>
    <n v="2727282"/>
    <n v="63138"/>
    <s v="INCIDENTE"/>
    <s v="CORDOBA"/>
    <s v="SAHAGUN"/>
    <s v="BARRIO CENTENARIO SAHAGUN 4"/>
    <s v="REDEBAN"/>
    <s v="FO-25-1513829"/>
    <d v="2025-09-11T11:04:00"/>
    <d v="2025-09-12T12:46:00"/>
    <s v="NO"/>
    <s v="HARDWARE"/>
    <s v="IMPRESION"/>
    <s v="DAÑO POS"/>
    <m/>
    <m/>
    <s v="CERRADO"/>
    <s v="12/09/2025 SE VISITA SITIO, SE CAMBIA EQUIPO POR DAÑO EN IMPRESORA Y TECLADO OK. SE INSTALA EQUIPO DESK2600 Y SE REALIZAN PRUEBAS EXITOSAS"/>
    <s v="VISITA_TÉCNICA"/>
    <s v="JA00T576"/>
    <s v="TIPO II"/>
    <s v="TERRESTRE"/>
    <s v="COGOLLO VERTEL EDER LUIS"/>
    <n v="1"/>
    <n v="0"/>
    <n v="144967.87232000002"/>
    <n v="140395.6348884"/>
    <n v="144967.87232000002"/>
    <m/>
    <m/>
    <m/>
    <m/>
    <m/>
    <m/>
    <m/>
    <m/>
  </r>
  <r>
    <s v="SANTA MARTA"/>
    <x v="5"/>
    <x v="6"/>
    <n v="47001"/>
    <n v="2727271"/>
    <n v="71534"/>
    <s v="INCIDENTE"/>
    <s v="MAGDALENA"/>
    <s v="SANTA MARTA"/>
    <s v="PTM CORREGIMIENTO BURITICA ADD"/>
    <s v="REDEBAN"/>
    <s v="FO-25-1513833"/>
    <d v="2025-09-11T11:00:00"/>
    <d v="2025-09-12T14:06:00"/>
    <s v="NO"/>
    <s v="HARDWARE"/>
    <s v="LECTOR DE TARJETAS"/>
    <s v="DAÑO POS"/>
    <m/>
    <m/>
    <s v="CERRADO"/>
    <s v="12/09/2025 SE REALIZA LA VISITA SE ENCUENTRA EL DATÁFONO CON PROBLEMAS DE LECTURA DE TARJETA YA QUE EN OCASIONES NO LAS LEE Y TOCA APRETAR O AGARRAR LA TARJETA ARA QUE LEA, SE PROCEDE A CAMBIAR EL EQUIPO, SE REALIZAN PRUEBAS Y TODO OK"/>
    <s v="VISITA_TÉCNICA"/>
    <s v="A30KZ101"/>
    <s v="TIPO I"/>
    <s v="TERRESTRE"/>
    <s v="THOMAS  CAMPO SIGIFREDO SEGUNDO"/>
    <n v="1"/>
    <n v="0"/>
    <n v="65960.072302"/>
    <n v="75096.394270399993"/>
    <n v="65960.072302"/>
    <m/>
    <m/>
    <m/>
    <m/>
    <m/>
    <m/>
    <m/>
    <m/>
  </r>
  <r>
    <s v="BOGOTA"/>
    <x v="0"/>
    <x v="0"/>
    <n v="25151"/>
    <n v="2727411"/>
    <n v="73373"/>
    <s v="INCIDENTE"/>
    <s v="CUNDINAMARCA"/>
    <s v="CAQUEZA"/>
    <s v="BARRIO CENTRO CAQUEZA 4"/>
    <s v="REDEBAN"/>
    <s v="FO-25-1513839"/>
    <d v="2025-09-11T10:58:00"/>
    <d v="2025-09-12T13:32:00"/>
    <s v="NO"/>
    <s v="SOFTWARE"/>
    <s v="LLT"/>
    <s v="LLT"/>
    <m/>
    <m/>
    <s v="CERRADO"/>
    <s v="12/09/2025 SE REALIZA CONTRATO TELÉFONICO CON CLIENTE SONIA ALEXANDRA HERRERA VARELAA NÚMERO REGISTRADO 3142773044 AL CUAL SE LE INFORMA QUE NO SE PUEDE ATENDER YA QUE LA VIA SE ENCUENTRA CERRADA POR DERRUMBES . BOGOTÁ. VILLAVICENCIO. SE LE INDICA A CLIENTE QUE APENAS DEL EL PASO LLAMAR A ENTIDAD PARA AGENDAR NUEVA VISITA"/>
    <s v="SOPORTE_TELEFÓNICO"/>
    <s v="0"/>
    <s v="TIPO II"/>
    <s v="TERRESTRE"/>
    <s v="ORTIZ MARTINEZ STIVEN"/>
    <n v="0"/>
    <n v="0"/>
    <n v="41241.0800752"/>
    <n v="0"/>
    <n v="41241.0800752"/>
    <m/>
    <m/>
    <m/>
    <m/>
    <m/>
    <m/>
    <m/>
    <m/>
  </r>
  <r>
    <s v="BOGOTA"/>
    <x v="0"/>
    <x v="0"/>
    <n v="91001"/>
    <n v="2727208"/>
    <n v="72927"/>
    <s v="INCIDENTE"/>
    <s v="AMAZONAS"/>
    <s v="LETICIA"/>
    <s v="BARRIO CENTRO LETICIA 9"/>
    <s v="REDEBAN"/>
    <s v="FO-25-1513860"/>
    <d v="2025-09-11T10:40:00"/>
    <d v="2025-09-19T14:12:00"/>
    <s v="NO"/>
    <s v="HARDWARE"/>
    <s v="ALERT IRRUPTION"/>
    <s v="ALERT IRRUPTION"/>
    <m/>
    <m/>
    <s v="CERRADO"/>
    <s v="19/09/2025 SE REALIZA CAMBIO DE DATAFONO QUEMADO PRUEBAS OK"/>
    <s v="VISITA_TÉCNICA"/>
    <s v="EF00S467"/>
    <s v="TIPO IV ESPECIAL"/>
    <s v="AEREO"/>
    <s v="GOMEZ VEGA DAVID SNEYDER"/>
    <n v="1"/>
    <n v="0"/>
    <n v="988462.96268840006"/>
    <n v="196536.5258152"/>
    <n v="988462.96268840006"/>
    <m/>
    <m/>
    <m/>
    <m/>
    <m/>
    <m/>
    <m/>
    <m/>
  </r>
  <r>
    <s v="CALI"/>
    <x v="2"/>
    <x v="2"/>
    <n v="19001"/>
    <n v="2727200"/>
    <n v="70730"/>
    <s v="INCIDENTE"/>
    <s v="CAUCA"/>
    <s v="POPAYAN"/>
    <s v="DISTRICOL DROGUERIA SAMUSALUD"/>
    <s v="REDEBAN"/>
    <s v="FO-25-1513866"/>
    <d v="2025-09-11T10:37:00"/>
    <d v="2025-09-12T15:19:00"/>
    <s v="NO"/>
    <s v="HARDWARE"/>
    <s v="SE REINICIA"/>
    <s v="DAÑO POS"/>
    <m/>
    <m/>
    <s v="CERRADO"/>
    <s v="12/09/2025 SE INGRESA SE CAMBIA FUENTE DE ENERGÍA SE HACEN PRUEBAS OK TELECARGA DRNA"/>
    <s v="VISITA_TÉCNICA"/>
    <s v="A30IZ465"/>
    <s v="TIPO III"/>
    <s v="TERRESTRE"/>
    <s v="GIMBUEL LASSO LUIS GERMAN"/>
    <n v="1"/>
    <n v="0"/>
    <n v="275728.78077800001"/>
    <n v="196536.5258152"/>
    <n v="275728.78077800001"/>
    <m/>
    <m/>
    <m/>
    <m/>
    <m/>
    <m/>
    <m/>
    <m/>
  </r>
  <r>
    <s v="MEDELLIN"/>
    <x v="3"/>
    <x v="3"/>
    <n v="15572"/>
    <n v="2726965"/>
    <n v="72996"/>
    <s v="INCIDENTE"/>
    <s v="BOYACA"/>
    <s v="PUERTO BOYACA"/>
    <s v="DISTRICOL CORRESPONSAL LA 5TA"/>
    <s v="REDEBAN"/>
    <s v="FO-25-1513883"/>
    <d v="2025-09-11T10:25:00"/>
    <d v="2025-09-12T15:23:00"/>
    <s v="NO"/>
    <s v="HARDWARE"/>
    <s v="SE REINICIA"/>
    <s v="LECTOR BARRAS"/>
    <m/>
    <m/>
    <s v="CERRADO"/>
    <s v="12/09/2025 SE REVISA LECTORA YA QUE REINICIA EL EQUIPO SE REALIZAN PRUEBAS EXITOSAS SERVICIO OPERATIVO OK"/>
    <s v="VISITA_TÉCNICA"/>
    <s v="LN00S307"/>
    <s v="TIPO IV"/>
    <s v="TERRESTRE"/>
    <s v="ZAPATA LOPEZ EDWARD ASDRUBAL"/>
    <n v="1"/>
    <n v="0"/>
    <n v="479588.87655000004"/>
    <n v="196536.5258152"/>
    <n v="479588.87655000004"/>
    <m/>
    <m/>
    <m/>
    <m/>
    <m/>
    <m/>
    <m/>
    <m/>
  </r>
  <r>
    <s v="BOGOTA"/>
    <x v="0"/>
    <x v="0"/>
    <n v="25486"/>
    <n v="2726856"/>
    <n v="63776"/>
    <s v="INCIDENTE"/>
    <s v="CUNDINAMARCA"/>
    <s v="NEMOCON"/>
    <s v="BARRIO DIVINO NINO NEMOCON"/>
    <s v="REDEBAN"/>
    <s v="FO-25-1513373"/>
    <d v="2025-09-11T10:07:00"/>
    <d v="2025-09-12T12:39:00"/>
    <s v="NO"/>
    <s v="HARDWARE"/>
    <s v="LECTOR DE BARRAS"/>
    <s v="CABLE LECTORA AVERIADO"/>
    <m/>
    <m/>
    <s v="CERRADO"/>
    <s v="12/09/2025 SE VISITA COMERCIO CB BANCOLOMBIA, SE REALIZA CAMBIO DE LECTOR DE BARRAS PUES ESTÁ DETERIORADO Y GENERA INTERMITENCIA AL LEER CÓDIGOS DE BARRAS, SE DEJA EL NUEVO CON PRUEBAS OK, NO UPS, NO SE ALTERAN USUARIOS."/>
    <s v="VISITA_TÉCNICA"/>
    <s v="JA00X284"/>
    <s v="TIPO II"/>
    <s v="TERRESTRE"/>
    <s v="VEGA MANRIQUE JONATAN MAURICIO"/>
    <n v="1"/>
    <n v="0"/>
    <n v="144967.87232000002"/>
    <n v="140395.6348884"/>
    <n v="144967.87232000002"/>
    <m/>
    <m/>
    <m/>
    <m/>
    <m/>
    <m/>
    <m/>
    <m/>
  </r>
  <r>
    <s v="BUCARAMANGA"/>
    <x v="1"/>
    <x v="1"/>
    <n v="68001"/>
    <n v="2726677"/>
    <n v="26983"/>
    <s v="INCIDENTE"/>
    <s v="SANTANDER"/>
    <s v="BUCARAMANGA"/>
    <s v="BARRIO ALARCON 2 BUCARAMANGA"/>
    <s v="REDEBAN"/>
    <s v="FO-25-1513379"/>
    <d v="2025-09-11T10:06:00"/>
    <d v="2025-09-11T17:33:00"/>
    <s v="NO"/>
    <s v="HARDWARE"/>
    <s v="COMUNICACION"/>
    <s v="MENSAJE DE ERROR SOCKET"/>
    <m/>
    <m/>
    <s v="CERRADO"/>
    <s v="11/09/2025 SE REALIZA VISITA AL COMERCIO SE HACE CAMBIO DE DATAFONO SE REALIZAN PRUEBAS OK"/>
    <s v="VISITA_TÉCNICA"/>
    <s v="6Z00Y273"/>
    <s v="TIPO I"/>
    <s v="TERRESTRE"/>
    <s v="MARIÑO PABON JORGE ENRIQUE"/>
    <n v="1"/>
    <n v="0"/>
    <n v="65960.072302"/>
    <n v="75096.394270399993"/>
    <n v="65960.072302"/>
    <m/>
    <m/>
    <m/>
    <m/>
    <m/>
    <m/>
    <m/>
    <m/>
  </r>
  <r>
    <s v="MONTERIA"/>
    <x v="5"/>
    <x v="6"/>
    <n v="23001"/>
    <n v="2726840"/>
    <n v="68357"/>
    <s v="INCIDENTE"/>
    <s v="CORDOBA"/>
    <s v="MONTERIA"/>
    <s v="BARRIO JUAN XXIII MONTERIA 6"/>
    <s v="REDEBAN"/>
    <s v="FO-25-1513386"/>
    <d v="2025-09-11T10:02:00"/>
    <d v="2025-09-11T16:27:00"/>
    <s v="NO"/>
    <s v="HARDWARE"/>
    <s v="NO ENCIENDE SE REINICIA"/>
    <s v="FUENTE PODER AVERIADA"/>
    <m/>
    <m/>
    <s v="CERRADO"/>
    <s v="11/09/2025 SE VISITA SITIO, SE CAMBIA FUENTE DE PODER OK. SE REALIZA PRUEBAS EXITOSAS"/>
    <s v="VISITA_TÉCNICA"/>
    <s v="EG0OZ468"/>
    <s v="TIPO I"/>
    <s v="TERRESTRE"/>
    <s v="COGOLLO VERTEL EDER LUIS"/>
    <n v="1"/>
    <n v="0"/>
    <n v="65960.072302"/>
    <n v="75096.394270399993"/>
    <n v="65960.072302"/>
    <m/>
    <m/>
    <m/>
    <m/>
    <m/>
    <m/>
    <m/>
    <m/>
  </r>
  <r>
    <s v="MEDELLIN"/>
    <x v="3"/>
    <x v="3"/>
    <n v="5001"/>
    <n v="2726651"/>
    <n v="79006"/>
    <s v="INCIDENTE"/>
    <s v="ANTIOQUIA"/>
    <s v="MEDELLIN"/>
    <s v="PTM CARIBE MEDELLIN ALMACEN Y"/>
    <s v="REDEBAN"/>
    <s v="FO-25-1513391"/>
    <d v="2025-09-11T10:01:00"/>
    <d v="2025-09-11T12:25:00"/>
    <s v="NO"/>
    <s v="HARDWARE"/>
    <s v="NO ENCIENDE"/>
    <s v="DAÑO POS"/>
    <m/>
    <m/>
    <s v="CERRADO"/>
    <s v="11/09/2025 SE ENCUENTRA QUE EL MAGIC BOX ESTABA MAL CONECTADO SE RECONECTAR BIEN Y QUEDA FUNCIONANDO"/>
    <s v="VISITA_TÉCNICA"/>
    <s v="FATZZ880-FATZZ493"/>
    <s v="TIPO I"/>
    <s v="TERRESTRE"/>
    <s v="ALVAREZ ARENAS VICTOR HUGO"/>
    <n v="1"/>
    <n v="0"/>
    <n v="65960.072302"/>
    <n v="75096.394270399993"/>
    <n v="65960.072302"/>
    <m/>
    <m/>
    <m/>
    <m/>
    <m/>
    <m/>
    <m/>
    <m/>
  </r>
  <r>
    <s v="PEREIRA"/>
    <x v="2"/>
    <x v="4"/>
    <n v="63130"/>
    <n v="2726591"/>
    <n v="33639"/>
    <s v="INCIDENTE"/>
    <s v="QUINDIO"/>
    <s v="CALARCA"/>
    <s v="BARRIO CENTRO CALARCA 1"/>
    <s v="REDEBAN"/>
    <s v="FO-25-1513400"/>
    <d v="2025-09-11T09:49:00"/>
    <d v="2025-09-11T17:38:00"/>
    <s v="NO"/>
    <s v="SOFTWARE"/>
    <s v="COMUNICACION"/>
    <s v="VERIFIQUE PARAMETROS"/>
    <m/>
    <m/>
    <s v="CERRADO"/>
    <s v="11/09/2025 SE VISITA COMERCIO SE REALIZÓ RECONFIGURACIÓN DATAFONO PRUEBAS OK."/>
    <s v="VISITA_TÉCNICA"/>
    <s v="BL01Y153"/>
    <s v="TIPO II"/>
    <s v="TERRESTRE"/>
    <s v="SANCHEZ SOLORZANO JUAN SEBASTIAN"/>
    <n v="1"/>
    <n v="0"/>
    <n v="144967.87232000002"/>
    <n v="140395.6348884"/>
    <n v="144967.87232000002"/>
    <m/>
    <m/>
    <m/>
    <m/>
    <m/>
    <m/>
    <m/>
    <m/>
  </r>
  <r>
    <s v="IBAGUE"/>
    <x v="4"/>
    <x v="5"/>
    <n v="73001"/>
    <n v="2726574"/>
    <n v="79240"/>
    <s v="INCIDENTE"/>
    <s v="TOLIMA"/>
    <s v="IBAGUE"/>
    <s v="DISTRICOL VARIEDADES NORLY"/>
    <s v="REDEBAN"/>
    <s v="FO-25-1513407"/>
    <d v="2025-09-11T09:45:00"/>
    <d v="2025-09-12T09:25:00"/>
    <s v="NO"/>
    <s v="HARDWARE"/>
    <s v="COMUNICACION"/>
    <s v="CAMBIO DE IP"/>
    <m/>
    <m/>
    <s v="CERRADO"/>
    <s v="12/09/2025 SE VERIFICA CONEXIÓN ELÉCTRICA Y DE INTERNET, TODO OK. SE VERIFICA LECTOR DE CHIP Y ESTÁ OPERATIVO. SE HACEN PRUEBAS DE TRANSACCIONES TODO OK"/>
    <s v="VISITA_TÉCNICA"/>
    <s v="A4WZZ117"/>
    <s v="TIPO I"/>
    <s v="TERRESTRE"/>
    <s v="VARGAS HERRERA JHON JAIRO"/>
    <n v="1"/>
    <n v="0"/>
    <n v="65960.072302"/>
    <n v="75096.394270399993"/>
    <n v="65960.072302"/>
    <m/>
    <m/>
    <m/>
    <m/>
    <m/>
    <m/>
    <m/>
    <m/>
  </r>
  <r>
    <s v="BARRANQUILLA"/>
    <x v="5"/>
    <x v="6"/>
    <n v="8078"/>
    <n v="2726521"/>
    <n v="62053"/>
    <s v="INCIDENTE"/>
    <s v="ATLANTICO"/>
    <s v="BARANOA"/>
    <s v="PAGAFACIL  BARANOA"/>
    <s v="REDEBAN"/>
    <s v="FO-25-1513413"/>
    <d v="2025-09-11T09:33:00"/>
    <d v="2025-09-11T17:42:00"/>
    <s v="NO"/>
    <s v="HARDWARE"/>
    <s v="IMPRESION"/>
    <s v="NO IMPRIME UNO O VARIOS CARACTERES"/>
    <m/>
    <m/>
    <s v="CERRADO"/>
    <s v="11/09/2025 SE REALIZA VISITA AL COMERCIO SE ENCUENTRA DATÁFONO CON UN IMPRESORA DAÑADA LO CUAL NO IMPRIMA UNO O VARIOS CARACTERES SE CAMBIA DATÁFONO SE REALIZAN PRUEBAS EXITOSAS Y EL CB QUEDA OPERATIVO SE CAMBIA PIN PAD POR INCOMPATIBILIDAD"/>
    <s v="VISITA_TÉCNICA"/>
    <s v="JA00L789"/>
    <s v="TIPO II"/>
    <s v="TERRESTRE"/>
    <s v="PEÑALOZA GUTIERREZ RAFAEL GUSTAVO"/>
    <n v="1"/>
    <n v="0"/>
    <n v="144967.87232000002"/>
    <n v="140395.6348884"/>
    <n v="144967.87232000002"/>
    <m/>
    <m/>
    <m/>
    <m/>
    <m/>
    <m/>
    <m/>
    <m/>
  </r>
  <r>
    <s v="MEDELLIN"/>
    <x v="3"/>
    <x v="3"/>
    <n v="5237"/>
    <n v="2725872"/>
    <n v="66868"/>
    <s v="INCIDENTE"/>
    <s v="ANTIOQUIA"/>
    <s v="DON MATIAS"/>
    <s v="BARRIO DON MATIAS DONMATIAS 3"/>
    <s v="REDEBAN"/>
    <s v="FO-25-1513421"/>
    <d v="2025-09-11T08:54:00"/>
    <d v="2025-09-12T12:42:00"/>
    <s v="NO"/>
    <s v="HARDWARE"/>
    <s v="SE REINICIA"/>
    <s v="DAÑO POS"/>
    <m/>
    <m/>
    <s v="CERRADO"/>
    <s v="12/09/2025 SE REALIZA CONTACTO TELEFÓNICO Y VÍA WHATSAPP CON EL USUARIO PARA CONFIRMAR LA NOVEDAD REPORTADA EN EL DATÁFONO DEL CORRESPONSAL BANCOLOMBIA. NO SE LOGRA ESTABLECER COMUNICACIÓN POR NINGUNO DE LOS MEDIOS. ANTE LA FALTA DE RESPUESTA, SE PROCEDE CON LA VISITA TÉCNICA AL PUNTO.DURANTE LA VISITA, EL USUARIO INFORMA QUE EL DATÁFONO YA SE ENCUENTRA OPERATIVO Y FUNCIONANDO CON NORMALIDAD. INDICA QUE NO ES NECESARIO REALIZAR MANTENIMIENTO NI INTERVENCIÓN ADICIONAL. DATÁFONO EN FUNCIONAMIENTO. ACTIVIDAD CERRADA SIN INTERVENCIÓN."/>
    <s v="VISITA_TÉCNICA"/>
    <s v="4A0AZ396"/>
    <s v="TIPO II"/>
    <s v="TERRESTRE"/>
    <s v="MARTINEZ TOVAR OSCAR DAVID"/>
    <n v="1"/>
    <n v="0"/>
    <n v="144967.87232000002"/>
    <n v="140395.6348884"/>
    <n v="144967.87232000002"/>
    <m/>
    <m/>
    <m/>
    <m/>
    <m/>
    <m/>
    <m/>
    <m/>
  </r>
  <r>
    <s v="MEDELLIN"/>
    <x v="3"/>
    <x v="3"/>
    <n v="5001"/>
    <n v="2725946"/>
    <n v="40322"/>
    <s v="INCIDENTE"/>
    <s v="ANTIOQUIA"/>
    <s v="MEDELLIN"/>
    <s v="PTM MED PINATA TITA"/>
    <s v="REDEBAN"/>
    <s v="FO-25-1518894 | FO-25-1513426"/>
    <d v="2025-09-11T08:48:00"/>
    <d v="2025-09-12T14:19:00"/>
    <s v="NO"/>
    <s v="HARDWARE"/>
    <s v="IMPRESION"/>
    <s v="TAPA IMPRESORA"/>
    <m/>
    <m/>
    <s v="CERRADO"/>
    <s v="12/09/2025 SE VISITA COMERCIO Y ÉL EQUIPO NO QUISO INICIALIZAR LA TERMINAL DE CB POR LO QUE NO SE PUDO EJECUTAR LA VISITA_x000a_12/09/2025 SE CAMBIA DATAFONO PORQUE SE LE DAÑO LA TAPA DE IMPRESORA, Y SE CAMBIA PINPAD PORQUE NO ES COMPATIBLE CON EL DATAFONO NUEVO, PROCEDO A CAMBIAR EL OTRO DATAFONO QUE HAY EN EL MISMO COMERCIO PORQUE SE LE DAÑO EL PUERTO USB, Y LA LECTORA TAMBIÉN SE CAMBIA PORQUE NO PRENDE"/>
    <s v="VISITA_TÉCNICA"/>
    <s v="9A0KZ164"/>
    <s v="TIPO I"/>
    <s v="TERRESTRE"/>
    <s v="RUA ALVAREZ RICHARD ANDRES"/>
    <n v="2"/>
    <n v="0"/>
    <n v="65960.072302"/>
    <n v="75096.394270399993"/>
    <n v="131920.144604"/>
    <m/>
    <m/>
    <m/>
    <m/>
    <m/>
    <m/>
    <m/>
    <m/>
  </r>
  <r>
    <s v="CALI"/>
    <x v="2"/>
    <x v="2"/>
    <n v="76001"/>
    <n v="2725831"/>
    <n v="80441"/>
    <s v="INCIDENTE"/>
    <s v="VALLE DEL CAUCA"/>
    <s v="CALI"/>
    <s v="BARRIO OBRERO CALI 7"/>
    <s v="REDEBAN"/>
    <s v="FO-25-1513433"/>
    <d v="2025-09-11T08:39:00"/>
    <d v="2025-09-11T12:17:00"/>
    <s v="NO"/>
    <s v="HARDWARE"/>
    <s v="CIERRE"/>
    <s v="MEMORIA DEL DISPOSITIVO INSUFICIENTE"/>
    <m/>
    <m/>
    <s v="CERRADO"/>
    <s v="11/09/2025 CLIENTE INDICA QUE LA TECLADOS NO LE FUNCIONABA SE REVISA ATÁFONOS SE HACEN PRUEBAS LA TECLA ESTÁ FUNCIONANDO CORRECTAMENTE SE ESPERA UN TIEMPO Y VUELVE A HACER PRUEBAS Y FUNCIONA CORRECTAMENTE EL CIERRE DEMORABA MUCHO EN TERMINAR LE SALÍAN DÍAS ANTERIORES SE HACE BORRADO DE MEMORIA Y SE LE EXPLICA AL CLIENTE LA MANERA CORRECTA DE HACER CIERRE"/>
    <s v="VISITA_TÉCNICA"/>
    <s v="SAZZZ763"/>
    <s v="TIPO I"/>
    <s v="TERRESTRE"/>
    <s v="CUERO RUIZ JHONNY"/>
    <n v="1"/>
    <n v="0"/>
    <n v="65960.072302"/>
    <n v="75096.394270399993"/>
    <n v="65960.072302"/>
    <m/>
    <m/>
    <m/>
    <m/>
    <m/>
    <m/>
    <m/>
    <m/>
  </r>
  <r>
    <s v="YOPAL"/>
    <x v="4"/>
    <x v="5"/>
    <n v="85001"/>
    <n v="2725599"/>
    <n v="54058"/>
    <s v="INCIDENTE"/>
    <s v="CASANARE"/>
    <s v="YOPAL"/>
    <s v="DISTRICOL DROGUERIA LA CAMPINA"/>
    <s v="REDEBAN"/>
    <s v="FO-25-1513439"/>
    <d v="2025-09-11T08:30:00"/>
    <d v="2025-09-11T12:21:00"/>
    <s v="NO"/>
    <s v="HARDWARE"/>
    <s v="IMPRESION"/>
    <s v="NO IMPRIME UNO O VARIOS CARACTERES"/>
    <m/>
    <m/>
    <s v="CERRADO"/>
    <s v="11/09/2025 SE VISITA COMERCIO, SE REALIZA CAMBIO DE DATAFONO. PRUEBAS OK. OPERATIVO EL SERVICIO"/>
    <s v="VISITA_TÉCNICA"/>
    <s v="9B2ZZ619"/>
    <s v="TIPO I"/>
    <s v="TERRESTRE"/>
    <s v="BERNAL ELAICA EDGAR ALEXIS"/>
    <n v="1"/>
    <n v="0"/>
    <n v="65960.072302"/>
    <n v="75096.394270399993"/>
    <n v="65960.072302"/>
    <m/>
    <m/>
    <m/>
    <m/>
    <m/>
    <m/>
    <m/>
    <m/>
  </r>
  <r>
    <s v="CALI"/>
    <x v="2"/>
    <x v="2"/>
    <n v="19142"/>
    <n v="2725748"/>
    <n v="59833"/>
    <s v="INCIDENTE"/>
    <s v="CAUCA"/>
    <s v="CALOTO"/>
    <s v="BARRIO CENTRO CALOTO 2"/>
    <s v="REDEBAN"/>
    <s v="FO-25-1512052"/>
    <d v="2025-09-11T08:29:00"/>
    <d v="2025-09-11T15:55:00"/>
    <s v="NO"/>
    <s v="HARDWARE"/>
    <s v="LECTOR DE TARJETAS"/>
    <s v="DAÑO POS"/>
    <m/>
    <m/>
    <s v="CERRADO"/>
    <s v="11/09/2025 SE VISITA EL COMERCIO, SE REVISA LOS EQUIPOS ESTÁ FALLANDO EL DATAFONO NO LEE TARJETA CHIP Y LA LECTORA NO LEE LAS FACTURAS SE CAMBIA RESOLVIENDO EL DAÑO, PRUEBAS OK, TELECARGA TRNA"/>
    <s v="VISITA_TÉCNICA"/>
    <s v="FUA0B381"/>
    <s v="TIPO II"/>
    <s v="TERRESTRE"/>
    <s v="HERRERA MONAR GEOVANNY"/>
    <n v="1"/>
    <n v="0"/>
    <n v="144967.87232000002"/>
    <n v="140395.6348884"/>
    <n v="144967.87232000002"/>
    <m/>
    <m/>
    <m/>
    <m/>
    <m/>
    <m/>
    <m/>
    <m/>
  </r>
  <r>
    <s v="MEDELLIN"/>
    <x v="3"/>
    <x v="3"/>
    <n v="5237"/>
    <n v="2725531"/>
    <n v="50822"/>
    <s v="INCIDENTE"/>
    <s v="ANTIOQUIA"/>
    <s v="DON MATIAS"/>
    <s v="BARRIO CAMPO ALEGRE DONMATIAS"/>
    <s v="REDEBAN"/>
    <s v="FO-25-1512063"/>
    <d v="2025-09-11T08:12:00"/>
    <d v="2025-09-12T12:35:00"/>
    <s v="NO"/>
    <s v="HARDWARE"/>
    <s v="COMUNICACION"/>
    <s v="DAÑO POS"/>
    <m/>
    <m/>
    <s v="CERRADO"/>
    <s v="12/09/2025 SE REALIZA VISITA TÉCNICA PARA ATENDER EL INCIDENTE REPORTADO CON EL DATÁFONO DEL CORRESPONSAL BANCOLOMBIA. EL USUARIO CONFIRMA SU IDENTIFICACIÓN Y MANIFIESTA QUE, EN DETERMINADOS MOMENTOS, EL EQUIPO PRESENTA ERRORES DE CONEXIÓN.  _x000a__x000a_DURANTE LA VALIDACIÓN, SE DETECTA DETERIORO EN EL CABLE ENSORTIJADO, LO CUAL PODRÍA ESTAR GENERANDO LA FALLA INTERMITENTE. SE PROCEDE CON EL REEMPLAZO DEL CABLE POR UNO EN ÓPTIMAS CONDICIONES.  _x000a__x000a_FINALIZADA LA INTERVENCIÓN, SE VERIFICA EL FUNCIONAMIENTO DEL DATÁFONO, CONFIRMANDO QUE QUEDA OPERATIVO Y SIN ERRORES DE CONEXIÓN."/>
    <s v="VISITA_TÉCNICA"/>
    <s v="BA00Z125"/>
    <s v="TIPO II"/>
    <s v="TERRESTRE"/>
    <s v="MARTINEZ TOVAR OSCAR DAVID"/>
    <n v="1"/>
    <n v="0"/>
    <n v="144967.87232000002"/>
    <n v="140395.6348884"/>
    <n v="144967.87232000002"/>
    <m/>
    <m/>
    <m/>
    <m/>
    <m/>
    <m/>
    <m/>
    <m/>
  </r>
  <r>
    <s v="TUNJA"/>
    <x v="1"/>
    <x v="1"/>
    <n v="15763"/>
    <n v="2725506"/>
    <n v="58400"/>
    <s v="INCIDENTE"/>
    <s v="BOYACA"/>
    <s v="SOTAQUIRA"/>
    <s v="BARRIO CENTRO SOTAQUIRA 2"/>
    <s v="REDEBAN"/>
    <s v="FO-25-1512075"/>
    <d v="2025-09-11T08:01:00"/>
    <d v="2025-09-11T17:11:00"/>
    <s v="NO"/>
    <s v="HARDWARE"/>
    <s v="ALERT IRRUPTION"/>
    <s v="ALERT IRRUPTION"/>
    <m/>
    <m/>
    <s v="CERRADO"/>
    <s v="11/09/2025 CAMBIO DE EQUIPO DAÑO ALERTA IRRUPTION"/>
    <s v="VISITA_TÉCNICA"/>
    <s v="TXZZZ483"/>
    <s v="TIPO II"/>
    <s v="TERRESTRE"/>
    <s v="HERRERA GARZON JEYSON STEVENT"/>
    <n v="1"/>
    <n v="0"/>
    <n v="144967.87232000002"/>
    <n v="140395.6348884"/>
    <n v="144967.87232000002"/>
    <m/>
    <m/>
    <m/>
    <m/>
    <m/>
    <m/>
    <m/>
    <m/>
  </r>
  <r>
    <s v="APARTADO"/>
    <x v="3"/>
    <x v="3"/>
    <n v="5045"/>
    <n v="2725456"/>
    <n v="35610"/>
    <s v="INCIDENTE"/>
    <s v="ANTIOQUIA"/>
    <s v="APARTADO"/>
    <s v="DISTRICOL COMUNICACIONES KATEB"/>
    <s v="REDEBAN"/>
    <s v="FO-25-1512082"/>
    <d v="2025-09-11T08:00:00"/>
    <d v="2025-09-11T16:10:00"/>
    <s v="NO"/>
    <s v="SOFTWARE"/>
    <s v="ACTUALIZACION"/>
    <s v="TECNOLOGIA"/>
    <m/>
    <m/>
    <s v="CERRADO"/>
    <s v="11/09/2025 DATAFONOS DEL CB DE ENCUENTRAN CON LA HORA DESACTUALIZADO, SE PROCEDE A ACTUALIZAR LA FECHA Y HORA, DEJANDO BIEN CONFIGURADO EL SISTEMA"/>
    <s v="VISITA_TÉCNICA"/>
    <s v="AA004403 - GZFZZ054 - NA004517"/>
    <s v="TIPO I"/>
    <s v="TERRESTRE"/>
    <s v="SALDARRIAGA MIRANDA SANTIAGO"/>
    <n v="1"/>
    <n v="0"/>
    <n v="65960.072302"/>
    <n v="75096.394270399993"/>
    <n v="65960.072302"/>
    <m/>
    <m/>
    <m/>
    <m/>
    <m/>
    <m/>
    <m/>
    <m/>
  </r>
  <r>
    <s v="MEDELLIN"/>
    <x v="3"/>
    <x v="3"/>
    <n v="5001"/>
    <n v="2725022"/>
    <n v="33406"/>
    <s v="INCIDENTE"/>
    <s v="ANTIOQUIA"/>
    <s v="MEDELLIN"/>
    <s v="BARRIO CORREGIMIENTO DE PLAMIT"/>
    <s v="REDEBAN"/>
    <s v="FO-25-1512087"/>
    <d v="2025-09-11T08:00:00"/>
    <d v="2025-09-11T11:32:00"/>
    <s v="NO"/>
    <s v="HARDWARE"/>
    <s v="IMPRESION"/>
    <s v="TAPA IMPRESORA"/>
    <m/>
    <m/>
    <s v="CERRADO"/>
    <s v="11/09/2025 SE ORGANIZA TAPA MAL AJUSTADA TODOD QUEDA OK"/>
    <s v="VISITA_TÉCNICA"/>
    <s v="17ZZZ294"/>
    <s v="TIPO I"/>
    <s v="TERRESTRE"/>
    <s v="ALVAREZ ARENAS VICTOR HUGO"/>
    <n v="1"/>
    <n v="0"/>
    <n v="65960.072302"/>
    <n v="75096.394270399993"/>
    <n v="65960.072302"/>
    <m/>
    <m/>
    <m/>
    <m/>
    <m/>
    <m/>
    <m/>
    <m/>
  </r>
  <r>
    <s v="IBAGUE"/>
    <x v="4"/>
    <x v="5"/>
    <n v="73268"/>
    <n v="2724690"/>
    <n v="58690"/>
    <s v="INCIDENTE"/>
    <s v="TOLIMA"/>
    <s v="ESPINAL"/>
    <s v="BARRIO VILLA PAZ II ESPINAL"/>
    <s v="REDEBAN"/>
    <s v="FO-25-1512095"/>
    <d v="2025-09-11T08:00:00"/>
    <d v="2025-09-11T12:00:00"/>
    <s v="NO"/>
    <s v="HARDWARE"/>
    <s v="TECLADO"/>
    <s v="DAÑO POS"/>
    <m/>
    <m/>
    <s v="CERRADO"/>
    <s v="11/09/2025 SE CAMBIA DATÁFONO POR DAÑO EN IMPRESORA Y TECLADO BORROSO. SE HACEN PRUEBAS DE TRANSACCIONES TODO OK"/>
    <s v="VISITA_TÉCNICA"/>
    <s v="IWZZZ005"/>
    <s v="TIPO II"/>
    <s v="TERRESTRE"/>
    <s v="VARGAS HERRERA JHON JAIRO"/>
    <n v="1"/>
    <n v="0"/>
    <n v="144967.87232000002"/>
    <n v="140395.6348884"/>
    <n v="144967.87232000002"/>
    <m/>
    <m/>
    <m/>
    <m/>
    <m/>
    <m/>
    <m/>
    <m/>
  </r>
  <r>
    <s v="PASTO"/>
    <x v="2"/>
    <x v="2"/>
    <n v="52001"/>
    <n v="2724856"/>
    <n v="64936"/>
    <s v="INCIDENTE"/>
    <s v="NARIÑO"/>
    <s v="PASTO"/>
    <s v="DISTRICOL HOME FARMA S A S"/>
    <s v="REDEBAN"/>
    <s v="FO-25-1512101"/>
    <d v="2025-09-11T08:00:00"/>
    <d v="2025-09-11T11:15:00"/>
    <s v="NO"/>
    <s v="HARDWARE"/>
    <s v="LECTOR DE BARRAS"/>
    <s v="DAÑO POS"/>
    <m/>
    <m/>
    <s v="CERRADO"/>
    <s v="11/09/2025 SE VERIFICÓ FALLA DE LECTOR DE CÓDIGO DE BARRAS NO PRENDE, SE CAMBIÓ LECTORA SE EJECUTAN PRUEBAS TX EXITOSAS QUEDA OPERATIVO."/>
    <s v="VISITA_TÉCNICA"/>
    <s v="6A006343 "/>
    <s v="TIPO I"/>
    <s v="TERRESTRE"/>
    <s v="REMICIO AMADO JOHN HEBER"/>
    <n v="1"/>
    <n v="0"/>
    <n v="65960.072302"/>
    <n v="75096.394270399993"/>
    <n v="65960.072302"/>
    <m/>
    <m/>
    <m/>
    <m/>
    <m/>
    <m/>
    <m/>
    <m/>
  </r>
  <r>
    <s v="MEDELLIN"/>
    <x v="3"/>
    <x v="3"/>
    <n v="5001"/>
    <n v="2724733"/>
    <n v="35357"/>
    <s v="INCIDENTE"/>
    <s v="ANTIOQUIA"/>
    <s v="MEDELLIN"/>
    <s v="COMCARD MED ALMACEN ESPERANZA"/>
    <s v="REDEBAN"/>
    <s v="FO-25-1511356"/>
    <d v="2025-09-11T08:00:00"/>
    <d v="2025-09-11T12:04:00"/>
    <s v="NO"/>
    <s v="HARDWARE"/>
    <s v="IMPRESION"/>
    <s v="NO AVANZA PAPEL"/>
    <m/>
    <m/>
    <s v="CERRADO"/>
    <s v="11/09/2025 SE FORMATEA DATÁFONO, SE INSTALA S.O Y VERSIÓN 10.3N SE DEJAN SERVICIOS FUNCIONANDO CORRECTAMENTE"/>
    <s v="VISITA_TÉCNICA"/>
    <s v="AB000199"/>
    <s v="TIPO I"/>
    <s v="TERRESTRE"/>
    <s v="BARRIENTOS HERNANDEZ CRISTIAN HORACIO"/>
    <n v="1"/>
    <n v="0"/>
    <n v="65960.072302"/>
    <n v="75096.394270399993"/>
    <n v="65960.072302"/>
    <m/>
    <m/>
    <m/>
    <m/>
    <m/>
    <m/>
    <m/>
    <m/>
  </r>
  <r>
    <s v="VILLAVICENCIO"/>
    <x v="4"/>
    <x v="5"/>
    <n v="50689"/>
    <n v="2724809"/>
    <n v="56860"/>
    <s v="INCIDENTE"/>
    <s v="META"/>
    <s v="SAN MARTIN"/>
    <s v="BARRIO CAMOA SAN MARTIN 1"/>
    <s v="REDEBAN"/>
    <s v="FO-25-1511359"/>
    <d v="2025-09-11T08:00:00"/>
    <d v="2025-09-11T10:55:00"/>
    <s v="NO"/>
    <s v="HARDWARE"/>
    <s v="ALERT IRRUPTION"/>
    <s v="ALERT IRRUPTION"/>
    <m/>
    <m/>
    <s v="CERRADO"/>
    <s v="11/09/2025 SE REALIZA CAMBIO DE EQUIPO ALERT PRUEBAS OK SIN NOVEDADES"/>
    <s v="VISITA_TÉCNICA"/>
    <s v="IIOZZ208"/>
    <s v="TIPO II"/>
    <s v="TERRESTRE"/>
    <s v="CASTRILLON URREA LONDIER LEANDRO"/>
    <n v="1"/>
    <n v="0"/>
    <n v="144967.87232000002"/>
    <n v="140395.6348884"/>
    <n v="144967.87232000002"/>
    <m/>
    <m/>
    <m/>
    <m/>
    <m/>
    <m/>
    <m/>
    <m/>
  </r>
  <r>
    <s v="BOGOTA"/>
    <x v="0"/>
    <x v="0"/>
    <n v="11001"/>
    <n v="2724717"/>
    <n v="45581"/>
    <s v="INCIDENTE"/>
    <s v="CUNDINAMARCA"/>
    <s v="BOGOTA"/>
    <s v="BARRIO NARINO BOGOTA 1"/>
    <s v="REDEBAN"/>
    <s v="FO-25-1511362"/>
    <d v="2025-09-11T08:00:00"/>
    <d v="2025-09-11T11:00:00"/>
    <s v="NO"/>
    <s v="HARDWARE"/>
    <s v="HUB"/>
    <s v="DETERIORO CABLE"/>
    <m/>
    <m/>
    <s v="CERRADO"/>
    <s v="11/09/2025 SE REALIZA VISITA DE CAMPO ENCONTRADO QUE EQUIPO SE REINICIA, SE VALIDA QUE HUB TIENE CABLE ROTO, SE CAMBIA HUB, PREUBAS CUPO Y USUARIO OK."/>
    <s v="VISITA_TÉCNICA"/>
    <s v="AD000786"/>
    <s v="TIPO I"/>
    <s v="TERRESTRE"/>
    <s v="LOZADA ROJAS CHRISTIAN ANDRES"/>
    <n v="1"/>
    <n v="0"/>
    <n v="65960.072302"/>
    <n v="75096.394270399993"/>
    <n v="65960.072302"/>
    <m/>
    <m/>
    <m/>
    <m/>
    <m/>
    <m/>
    <m/>
    <m/>
  </r>
  <r>
    <s v="SANTA MARTA"/>
    <x v="5"/>
    <x v="6"/>
    <n v="47288"/>
    <n v="2724633"/>
    <n v="50093"/>
    <s v="INCIDENTE"/>
    <s v="MAGDALENA"/>
    <s v="FUNDACION"/>
    <s v="PTM  FUNDACION VARIEDADES ROSA"/>
    <s v="REDEBAN"/>
    <s v="FO-25-1511365"/>
    <d v="2025-09-11T08:00:00"/>
    <d v="2025-09-13T12:02:00"/>
    <s v="NO"/>
    <s v="HARDWARE"/>
    <s v="PINPAD"/>
    <s v="DAÑO POS"/>
    <m/>
    <m/>
    <s v="CERRADO"/>
    <s v="13/09/2025 SE REALIZA LA VISITA, SE ENCUENTRA EL LECTOR CON PROBLEMAS DE LECTURA DE TARJETA Y REINICIO CONSTANTE AL IGUAL QUE EL DATAFONO, SE PROCEDE A CAMBIAR POR COMBO 2600 SE REALIZAN PRUEBAS Y TODO OK"/>
    <s v="VISITA_TÉCNICA"/>
    <s v="II00T984"/>
    <s v="TIPO III"/>
    <s v="TERRESTRE"/>
    <s v="THOMAS  CAMPO SIGIFREDO SEGUNDO"/>
    <n v="1"/>
    <n v="0"/>
    <n v="275728.78077800001"/>
    <n v="196536.5258152"/>
    <n v="275728.78077800001"/>
    <m/>
    <m/>
    <m/>
    <m/>
    <m/>
    <m/>
    <m/>
    <m/>
  </r>
  <r>
    <s v="MEDELLIN"/>
    <x v="3"/>
    <x v="3"/>
    <n v="5001"/>
    <n v="2724396"/>
    <n v="24266"/>
    <s v="INCIDENTE"/>
    <s v="ANTIOQUIA"/>
    <s v="MEDELLIN"/>
    <s v="COMCARD MANRIQUE ANDROIDE"/>
    <s v="REDEBAN"/>
    <s v="FO-25-1511323"/>
    <d v="2025-09-10T17:35:00"/>
    <d v="2025-09-11T13:30:00"/>
    <s v="NO"/>
    <s v="HARDWARE"/>
    <s v="IMPRESION"/>
    <s v="NO AVANZA PAPEL"/>
    <m/>
    <m/>
    <s v="CERRADO"/>
    <s v="11/09/2025 SE LLEGA AL SITIO U USUARIO INFORMA QUE YA FUNCIONA CON NORMALIDAD EL SERVICIO, TODO ESTÁ OK"/>
    <s v="VISITA_TÉCNICA"/>
    <s v="ABC9Z882"/>
    <s v="TIPO I"/>
    <s v="TERRESTRE"/>
    <s v="BARRIENTOS HERNANDEZ CRISTIAN HORACIO"/>
    <n v="1"/>
    <n v="0"/>
    <n v="65960.072302"/>
    <n v="75096.394270399993"/>
    <n v="65960.072302"/>
    <m/>
    <m/>
    <m/>
    <m/>
    <m/>
    <m/>
    <m/>
    <m/>
  </r>
  <r>
    <s v="MEDELLIN"/>
    <x v="3"/>
    <x v="3"/>
    <n v="5001"/>
    <n v="2724441"/>
    <n v="79920"/>
    <s v="INCIDENTE"/>
    <s v="ANTIOQUIA"/>
    <s v="MEDELLIN"/>
    <s v="DISTRICOL VARIEDADES GARCIA"/>
    <s v="REDEBAN"/>
    <s v="FO-25-1511327"/>
    <d v="2025-09-10T17:04:00"/>
    <d v="2025-09-11T11:10:00"/>
    <s v="NO"/>
    <s v="HARDWARE"/>
    <s v="IMPRESION"/>
    <s v="NO AVANZA PAPEL"/>
    <m/>
    <m/>
    <s v="CERRADO"/>
    <s v="11/09/2025 SE DETECTA QUE NO ESTABA IMPRIMENDO POR UNA PROBLEMA DE VERSIÓN SE RECONFIGURA TODO QUEDA OK"/>
    <s v="VISITA_TÉCNICA"/>
    <s v="SAUZZ935"/>
    <s v="TIPO I"/>
    <s v="TERRESTRE"/>
    <s v="ALVAREZ ARENAS VICTOR HUGO"/>
    <n v="1"/>
    <n v="0"/>
    <n v="65960.072302"/>
    <n v="75096.394270399993"/>
    <n v="65960.072302"/>
    <m/>
    <m/>
    <m/>
    <m/>
    <m/>
    <m/>
    <m/>
    <m/>
  </r>
  <r>
    <s v="BOGOTA"/>
    <x v="0"/>
    <x v="0"/>
    <n v="11001"/>
    <n v="2724198"/>
    <n v="25653"/>
    <s v="INCIDENTE"/>
    <s v="CUNDINAMARCA"/>
    <s v="BOGOTA"/>
    <s v="PROSEGUR SUBA"/>
    <s v="REDEBAN"/>
    <s v="FO-25-1511331"/>
    <d v="2025-09-10T16:47:00"/>
    <d v="2025-09-11T13:34:00"/>
    <s v="NO"/>
    <s v="HARDWARE"/>
    <s v="LECTOR DE BARRAS"/>
    <s v="CABLE LECTORA AVERIADO"/>
    <m/>
    <m/>
    <s v="CERRADO"/>
    <s v="11/09/2025 SE VISITA COMERCIO CB BANCOLOMBIA, SE CAMBIA LECTOR DE BARRAS PUES TIENE EL CABLE DETERIORADO, SE DEJA EL NUEVO CORRECTAMENTE, SE REALIZAN PRUEBAS OK."/>
    <s v="VISITA_TÉCNICA"/>
    <s v="A006Z686"/>
    <s v="TIPO I"/>
    <s v="TERRESTRE"/>
    <s v="VEGA MANRIQUE JONATAN MAURICIO"/>
    <n v="1"/>
    <n v="0"/>
    <n v="65960.072302"/>
    <n v="75096.394270399993"/>
    <n v="65960.072302"/>
    <m/>
    <m/>
    <m/>
    <m/>
    <m/>
    <m/>
    <m/>
    <m/>
  </r>
  <r>
    <s v="MEDELLIN"/>
    <x v="3"/>
    <x v="3"/>
    <n v="5001"/>
    <n v="2724000"/>
    <n v="69251"/>
    <s v="INCIDENTE"/>
    <s v="ANTIOQUIA"/>
    <s v="MEDELLIN"/>
    <s v="BARRIO LA LADERA MEDELLIN"/>
    <s v="REDEBAN"/>
    <s v="FO-25-1510822"/>
    <d v="2025-09-10T16:11:00"/>
    <d v="2025-09-11T11:45:00"/>
    <s v="NO"/>
    <s v="HARDWARE"/>
    <s v="LECTOR DE BARRAS"/>
    <s v="DAÑO POS"/>
    <m/>
    <m/>
    <s v="CERRADO"/>
    <s v="11/09/2025 SE VISITA COMERCIO, SE REVISA EL LECTOR DE BARRAS Y SE ENCUENTRA FUNCIONANDO BIEN SE HACEN VARIAS PRUEBAS Y NO PRESENTA FALLAS, SE LE INDICA A LA USUARIA QUE LA LECTORA NO DEBE QUEDAR CON EL CABLE TIRANTE PORQUE SE VA A DESCONECTAR MUY FÁCILMENTE"/>
    <s v="VISITA_TÉCNICA"/>
    <s v="A303Z060"/>
    <s v="TIPO I"/>
    <s v="TERRESTRE"/>
    <s v="RUA ALVAREZ RICHARD ANDRES"/>
    <n v="1"/>
    <n v="0"/>
    <n v="65960.072302"/>
    <n v="75096.394270399993"/>
    <n v="65960.072302"/>
    <m/>
    <m/>
    <m/>
    <m/>
    <m/>
    <m/>
    <m/>
    <m/>
  </r>
  <r>
    <s v="BOGOTA"/>
    <x v="0"/>
    <x v="0"/>
    <n v="11001"/>
    <n v="2723759"/>
    <n v="77391"/>
    <s v="INCIDENTE"/>
    <s v="CUNDINAMARCA"/>
    <s v="BOGOTA"/>
    <s v="DISTRICOL INVERSIONES 4ANGELES"/>
    <s v="REDEBAN"/>
    <s v="FO-25-1510825"/>
    <d v="2025-09-10T15:58:00"/>
    <d v="2025-09-11T13:26:00"/>
    <s v="NO"/>
    <s v="HARDWARE"/>
    <s v="ALERT IRRUPTION"/>
    <s v="ALERT IRRUPTION"/>
    <m/>
    <m/>
    <s v="CERRADO"/>
    <s v="11/09/2025 CAMBIO DE EQUIPO QUEMADO PRUEBAS OK"/>
    <s v="VISITA_TÉCNICA"/>
    <s v="SAAZZ181"/>
    <s v="TIPO I"/>
    <s v="TERRESTRE"/>
    <s v="GOMEZ VEGA DAVID SNEYDER"/>
    <n v="1"/>
    <n v="0"/>
    <n v="65960.072302"/>
    <n v="75096.394270399993"/>
    <n v="65960.072302"/>
    <m/>
    <m/>
    <m/>
    <m/>
    <m/>
    <m/>
    <m/>
    <m/>
  </r>
  <r>
    <s v="BOGOTA"/>
    <x v="0"/>
    <x v="0"/>
    <n v="11001"/>
    <n v="2723474"/>
    <n v="62051"/>
    <s v="INCIDENTE"/>
    <s v="CUNDINAMARCA"/>
    <s v="BOGOTA"/>
    <s v="BARRIO ATALAYAS BOGOTA 1"/>
    <s v="REDEBAN"/>
    <s v="FO-25-1510830"/>
    <d v="2025-09-10T15:22:00"/>
    <d v="2025-09-11T11:42:00"/>
    <s v="NO"/>
    <s v="SOFTWARE"/>
    <s v="LECTOR DE BARRAS"/>
    <s v="FORMATO INVALIDO"/>
    <m/>
    <m/>
    <s v="CERRADO"/>
    <s v="11/09/2025 SE REALIZA CONFIGURACIÓN DE LECTOR DE BARRA POR FALLAS FORMATO INVÁLIDO PRUEBA OK"/>
    <s v="VISITA_TÉCNICA"/>
    <s v="KA00M323"/>
    <s v="TIPO I"/>
    <s v="TERRESTRE"/>
    <s v="ORTIZ MARTINEZ STIVEN"/>
    <n v="1"/>
    <n v="0"/>
    <n v="65960.072302"/>
    <n v="75096.394270399993"/>
    <n v="65960.072302"/>
    <m/>
    <m/>
    <m/>
    <m/>
    <m/>
    <m/>
    <m/>
    <m/>
  </r>
  <r>
    <s v="PEREIRA"/>
    <x v="2"/>
    <x v="4"/>
    <n v="76147"/>
    <n v="2723379"/>
    <n v="67249"/>
    <s v="INCIDENTE"/>
    <s v="VALLE DEL CAUCA"/>
    <s v="CARTAGO"/>
    <s v="DISTRICOL MISCELANEA Y PANADER"/>
    <s v="REDEBAN"/>
    <s v="FO-25-1510836"/>
    <d v="2025-09-10T15:19:00"/>
    <d v="2025-09-11T11:38:00"/>
    <s v="NO"/>
    <s v="HARDWARE"/>
    <s v="IMPRESION"/>
    <s v="NO IMPRIME UNO O VARIOS CARACTERES"/>
    <m/>
    <m/>
    <s v="CERRADO"/>
    <s v="11/09/2025 VISITAMOS COMERCIO EL DATÁFONO SE ATASCA EL PAPEL EN MUCHAS OCASIONES, REALIZAMOS CAMBIO DE DATAFONO LO CONFIGURAMOS Y REALIZAMOS PRUEBAS CON EL NUEVO DATÁFONO OK."/>
    <s v="VISITA_TÉCNICA"/>
    <s v="FKZZZ702"/>
    <s v="TIPO I"/>
    <s v="TERRESTRE"/>
    <s v="ARROYAVE CANO MANUEL GUILLERMO"/>
    <n v="1"/>
    <n v="0"/>
    <n v="65960.072302"/>
    <n v="75096.394270399993"/>
    <n v="65960.072302"/>
    <m/>
    <m/>
    <m/>
    <m/>
    <m/>
    <m/>
    <m/>
    <m/>
  </r>
  <r>
    <s v="IBAGUE"/>
    <x v="4"/>
    <x v="5"/>
    <n v="73585"/>
    <n v="2723197"/>
    <n v="79783"/>
    <s v="INCIDENTE"/>
    <s v="TOLIMA"/>
    <s v="PURIFICACION"/>
    <s v="BARRIO VILLA DE LAS PALMAS PURIFICACION"/>
    <s v="REDEBAN"/>
    <s v="FO-25-1509581"/>
    <d v="2025-09-10T14:55:00"/>
    <d v="2025-09-11T15:50:00"/>
    <s v="NO"/>
    <s v="HARDWARE"/>
    <s v="LECTOR DE BARRAS"/>
    <s v="DAÑO POS"/>
    <m/>
    <m/>
    <s v="CERRADO"/>
    <s v="11/09/2025 SE REALIZA CAMBIO LECTOR DE BARRAS DEBIDO QUE NO TODOS LOS CÓDIGOS DE BARRAS LOS TOMA,SE INSTALA Y SE REALIZA PRUEBAS OK"/>
    <s v="VISITA_TÉCNICA"/>
    <s v="F1XZZ017"/>
    <s v="TIPO II"/>
    <s v="TERRESTRE"/>
    <s v="ANDRADE HERNANDEZ JUAN CARLOS"/>
    <n v="1"/>
    <n v="0"/>
    <n v="144967.87232000002"/>
    <n v="140395.6348884"/>
    <n v="144967.87232000002"/>
    <m/>
    <m/>
    <m/>
    <m/>
    <m/>
    <m/>
    <m/>
    <m/>
  </r>
  <r>
    <s v="BOGOTA"/>
    <x v="0"/>
    <x v="0"/>
    <n v="11001"/>
    <n v="2723147"/>
    <n v="25652"/>
    <s v="INCIDENTE"/>
    <s v="CUNDINAMARCA"/>
    <s v="BOGOTA"/>
    <s v="PROSEGUR RESTREPO"/>
    <s v="REDEBAN"/>
    <s v="FO-25-1509593"/>
    <d v="2025-09-10T14:47:00"/>
    <d v="2025-09-11T13:16:00"/>
    <s v="NO"/>
    <s v="HARDWARE"/>
    <s v="LECTOR DE BARRAS"/>
    <s v="CABLE LECTORA AVERIADO"/>
    <m/>
    <m/>
    <s v="CERRADO"/>
    <s v="11/09/2025 CAMBIO LECTORA DE BARRAS EN DAÑO CABLE ROTO PRUEBAS OK"/>
    <s v="VISITA_TÉCNICA"/>
    <s v="A006Z685"/>
    <s v="TIPO I"/>
    <s v="TERRESTRE"/>
    <s v="GOMEZ VEGA DAVID SNEYDER"/>
    <n v="1"/>
    <n v="0"/>
    <n v="65960.072302"/>
    <n v="75096.394270399993"/>
    <n v="65960.072302"/>
    <m/>
    <m/>
    <m/>
    <m/>
    <m/>
    <m/>
    <m/>
    <m/>
  </r>
  <r>
    <s v="BUCARAMANGA"/>
    <x v="1"/>
    <x v="1"/>
    <n v="68276"/>
    <n v="2723209"/>
    <n v="61165"/>
    <s v="INCIDENTE"/>
    <s v="SANTANDER"/>
    <s v="FLORIDABLANCA"/>
    <s v="DISTRICOL VARIEDADES JANETH"/>
    <s v="REDEBAN"/>
    <s v="FO-25-1509603"/>
    <d v="2025-09-10T14:41:00"/>
    <d v="2025-09-11T11:57:00"/>
    <s v="NO"/>
    <s v="SOFTWARE"/>
    <s v="LECTOR DE BARRAS"/>
    <s v="LECTOR DESCONFIGURADO"/>
    <m/>
    <m/>
    <s v="CERRADO"/>
    <s v="11/09/2025 SE REALIZA RECONFIGURACIÓN DE LECTORA SYMBOL PRUEBAS OK SERVICIO OPERATIVO"/>
    <s v="VISITA_TÉCNICA"/>
    <s v="9TZZZ079"/>
    <s v="TIPO I"/>
    <s v="TERRESTRE"/>
    <s v="REYES RAMIREZ DIEGO ALEXANDER"/>
    <n v="1"/>
    <n v="0"/>
    <n v="65960.072302"/>
    <n v="75096.394270399993"/>
    <n v="65960.072302"/>
    <m/>
    <m/>
    <m/>
    <m/>
    <m/>
    <m/>
    <m/>
    <m/>
  </r>
  <r>
    <s v="BOGOTA"/>
    <x v="0"/>
    <x v="0"/>
    <n v="11001"/>
    <n v="2722552"/>
    <n v="22814"/>
    <s v="INCIDENTE"/>
    <s v="CUNDINAMARCA"/>
    <s v="BOGOTA"/>
    <s v="MULTIPAGAS CHAPINERO"/>
    <s v="REDEBAN"/>
    <s v="FO-25-1508722"/>
    <d v="2025-09-10T13:38:00"/>
    <d v="2025-09-11T10:25:00"/>
    <s v="NO"/>
    <s v="SOFTWARE"/>
    <s v="ACTUALIZACION"/>
    <s v="VERSION CARGA SO VR"/>
    <m/>
    <m/>
    <s v="CERRADO"/>
    <s v="11/09/2025 ACTUALIZACIÓN DE 2 EQUIPOS PRUEBAS OK"/>
    <s v="VISITA_TÉCNICA"/>
    <s v="BBBBV323 - AWZZZ546"/>
    <s v="TIPO I"/>
    <s v="TERRESTRE"/>
    <s v="GOMEZ VEGA DAVID SNEYDER"/>
    <n v="1"/>
    <n v="0"/>
    <n v="65960.072302"/>
    <n v="75096.394270399993"/>
    <n v="65960.072302"/>
    <m/>
    <m/>
    <m/>
    <m/>
    <m/>
    <m/>
    <m/>
    <m/>
  </r>
  <r>
    <s v="APARTADO"/>
    <x v="3"/>
    <x v="3"/>
    <n v="5045"/>
    <n v="2722306"/>
    <n v="56081"/>
    <s v="INCIDENTE"/>
    <s v="ANTIOQUIA"/>
    <s v="APARTADO"/>
    <s v="DISTRICOL PAPELERIA Y VARIEDAD"/>
    <s v="REDEBAN"/>
    <s v="FO-25-1508663"/>
    <d v="2025-09-10T12:09:00"/>
    <d v="2025-09-10T16:13:00"/>
    <s v="NO"/>
    <s v="HARDWARE"/>
    <s v="CABLEADO"/>
    <s v="DAÑO POS"/>
    <m/>
    <m/>
    <s v="CERRADO"/>
    <s v="10/09/2025 CAMBIO DE LECTORA BARRAS POR CABLE MALO"/>
    <s v="VISITA_TÉCNICA"/>
    <s v="9BWZZ442"/>
    <s v="TIPO I"/>
    <s v="TERRESTRE"/>
    <s v="CASTRO HENAO DANIEL ESTEBAN"/>
    <n v="1"/>
    <n v="0"/>
    <n v="65960.072302"/>
    <n v="75096.394270399993"/>
    <n v="65960.072302"/>
    <m/>
    <m/>
    <m/>
    <m/>
    <m/>
    <m/>
    <m/>
    <m/>
  </r>
  <r>
    <s v="BOGOTA"/>
    <x v="0"/>
    <x v="0"/>
    <n v="11001"/>
    <n v="2722116"/>
    <n v="13194"/>
    <s v="INCIDENTE"/>
    <s v="CUNDINAMARCA"/>
    <s v="BOGOTA"/>
    <s v="CENTRO COMERCIAL DIVER PLAZA"/>
    <s v="REDEBAN"/>
    <s v="FO-25-1508666"/>
    <d v="2025-09-10T12:07:00"/>
    <d v="2025-09-11T11:47:00"/>
    <s v="NO"/>
    <s v="HARDWARE"/>
    <s v="DETERIORO"/>
    <s v="DATAFONO"/>
    <m/>
    <m/>
    <s v="CERRADO"/>
    <s v="11/09/2025 SE REALIZA CAMBIO DE DATAFONO POR DETERIORO EN TECLADO, SE INSTALA MAGICBOX 2600, SE INSTALA PINPAD DESK1600, SE CREA USUARIOS, PRUEBAS OK."/>
    <s v="VISITA_TÉCNICA"/>
    <s v="BLO1R091"/>
    <s v="TIPO I"/>
    <s v="TERRESTRE"/>
    <s v="MURCIA HERNANDEZ HARVEY IGNACIO"/>
    <n v="1"/>
    <n v="0"/>
    <n v="65960.072302"/>
    <n v="75096.394270399993"/>
    <n v="65960.072302"/>
    <m/>
    <m/>
    <m/>
    <m/>
    <m/>
    <m/>
    <m/>
    <m/>
  </r>
  <r>
    <s v="BOGOTA"/>
    <x v="0"/>
    <x v="0"/>
    <n v="11001"/>
    <n v="2722017"/>
    <n v="71056"/>
    <s v="INCIDENTE"/>
    <s v="CUNDINAMARCA"/>
    <s v="BOGOTA"/>
    <s v="BARRIO LA ESTRADA BOGOTA 7"/>
    <s v="REDEBAN"/>
    <s v="FO-25-1508670"/>
    <d v="2025-09-10T11:46:00"/>
    <d v="2025-09-11T15:13:00"/>
    <s v="NO"/>
    <s v="HARDWARE"/>
    <s v="DETERIORO"/>
    <s v="DATAFONO"/>
    <m/>
    <m/>
    <s v="CERRADO"/>
    <s v="11/09/2025 SE REALIZA CAMBIO DE DATAFONO POR DAÑO EN TECLADO, SE CAMBIA LECTOR DE BARRAS POR DAÑO, SE CREA USUARIOS, PRUEBAS OK, SE INSTALA MAGICBOX 2600."/>
    <s v="VISITA_TÉCNICA"/>
    <s v="MN00C130"/>
    <s v="TIPO I"/>
    <s v="TERRESTRE"/>
    <s v="MURCIA HERNANDEZ HARVEY IGNACIO"/>
    <n v="1"/>
    <n v="0"/>
    <n v="65960.072302"/>
    <n v="75096.394270399993"/>
    <n v="65960.072302"/>
    <m/>
    <m/>
    <m/>
    <m/>
    <m/>
    <m/>
    <m/>
    <m/>
  </r>
  <r>
    <s v="PASTO"/>
    <x v="2"/>
    <x v="2"/>
    <n v="52001"/>
    <n v="2721732"/>
    <n v="50428"/>
    <s v="INCIDENTE"/>
    <s v="NARIÑO"/>
    <s v="PASTO"/>
    <s v="PTM  PASTO  ORIENTAR SS"/>
    <s v="REDEBAN"/>
    <s v="FO-25-1508673"/>
    <d v="2025-09-10T11:28:00"/>
    <d v="2025-09-11T10:21:00"/>
    <s v="NO"/>
    <s v="HARDWARE"/>
    <s v="IMPRESION"/>
    <s v="NO IMPRIME UNO O VARIOS CARACTERES"/>
    <m/>
    <m/>
    <s v="CERRADO"/>
    <s v="11/09/2025 SE VERIFICÓ FALLA DE IMPRESIÓN, BAUCHER SALE BORROSO, SE REALIZO LIMPIEZA SISTEMA DE IMPRESIÓN SE EJECUTAN PRUEBAS TX EXITOSAS QUEDA OPERATIVO."/>
    <s v="VISITA_TÉCNICA"/>
    <s v="TR00W393 "/>
    <s v="TIPO I"/>
    <s v="TERRESTRE"/>
    <s v="REMICIO AMADO JOHN HEBER"/>
    <n v="1"/>
    <n v="0"/>
    <n v="65960.072302"/>
    <n v="75096.394270399993"/>
    <n v="65960.072302"/>
    <m/>
    <m/>
    <m/>
    <m/>
    <m/>
    <m/>
    <m/>
    <m/>
  </r>
  <r>
    <s v="BOGOTA"/>
    <x v="0"/>
    <x v="0"/>
    <n v="11001"/>
    <n v="2721520"/>
    <n v="69911"/>
    <s v="INCIDENTE"/>
    <s v="CUNDINAMARCA"/>
    <s v="BOGOTA"/>
    <s v="BARRIO BOSA LAURELES BOGOTA 3"/>
    <s v="REDEBAN"/>
    <s v="FO-25-1508702"/>
    <d v="2025-09-10T11:07:00"/>
    <d v="2025-09-11T09:50:00"/>
    <s v="NO"/>
    <s v="SOFTWARE"/>
    <s v="COMUNICACION"/>
    <s v="PARAMETROS DE CONFIGURACION EN POS"/>
    <m/>
    <m/>
    <s v="CERRADO"/>
    <s v="11/09/2025 SE REALIZA CONFIGURACIÓN PARÁMETROS DE COMUNICACIÓN PRUEBA OK"/>
    <s v="VISITA_TÉCNICA"/>
    <s v="TV000672"/>
    <s v="TIPO I"/>
    <s v="TERRESTRE"/>
    <s v="ORTIZ MARTINEZ STIVEN"/>
    <n v="1"/>
    <n v="0"/>
    <n v="65960.072302"/>
    <n v="75096.394270399993"/>
    <n v="65960.072302"/>
    <m/>
    <m/>
    <m/>
    <m/>
    <m/>
    <m/>
    <m/>
    <m/>
  </r>
  <r>
    <s v="IBAGUE"/>
    <x v="4"/>
    <x v="5"/>
    <n v="25324"/>
    <n v="2721274"/>
    <n v="75068"/>
    <s v="INCIDENTE"/>
    <s v="CUNDINAMARCA"/>
    <s v="GUATAQUI"/>
    <s v="BARRIO CENTRO GUATAQUI 1"/>
    <s v="REDEBAN"/>
    <s v="FO-25-1508691"/>
    <d v="2025-09-10T11:03:00"/>
    <d v="2025-09-11T17:21:00"/>
    <s v="NO"/>
    <s v="HARDWARE"/>
    <s v="NO ENCIENDE"/>
    <s v="DAÑO POS"/>
    <m/>
    <m/>
    <s v="CERRADO"/>
    <s v="11/09/2025 SE CAMBIA DATÁFONO PORQUÉ NO ENCIENDE. SE HACEN PRUEBAS DE TRANSACCIONES TODO OK"/>
    <s v="VISITA_TÉCNICA"/>
    <s v="NRZZZ552"/>
    <s v="TIPO III"/>
    <s v="TERRESTRE"/>
    <s v="VARGAS HERRERA JHON JAIRO"/>
    <n v="1"/>
    <n v="0"/>
    <n v="275728.78077800001"/>
    <n v="196536.5258152"/>
    <n v="275728.78077800001"/>
    <m/>
    <m/>
    <m/>
    <m/>
    <m/>
    <m/>
    <m/>
    <m/>
  </r>
  <r>
    <s v="BARRANQUILLA"/>
    <x v="5"/>
    <x v="6"/>
    <n v="8001"/>
    <n v="2721175"/>
    <n v="41636"/>
    <s v="INCIDENTE"/>
    <s v="ATLANTICO"/>
    <s v="BARRANQUILLA"/>
    <s v="BARRIO SILENCIO BARRANQUILLA"/>
    <s v="REDEBAN"/>
    <s v="FO-25-1507335"/>
    <d v="2025-09-10T10:56:00"/>
    <d v="2025-09-10T16:31:00"/>
    <s v="NO"/>
    <s v="HARDWARE"/>
    <s v="COMUNICACION"/>
    <s v="DAÑO POS"/>
    <m/>
    <m/>
    <s v="CERRADO"/>
    <s v="10/09/2025 SE REALIZA VISITA TÉCNICA, SE CAMBIA EL DATAFONO Y EL LECTOR DE BARRAS, SE REALIZAN PRUEBAS EXITOSAS, EQUIPO FUNCIONA CORRECTAMENTE, CB QUEDA OPERATIVO."/>
    <s v="VISITA_TÉCNICA"/>
    <s v="AA0UZ632"/>
    <s v="TIPO I"/>
    <s v="TERRESTRE"/>
    <s v="DE AGUAS MUÑOZ DAVID JOSE"/>
    <n v="1"/>
    <n v="0"/>
    <n v="65960.072302"/>
    <n v="75096.394270399993"/>
    <n v="65960.072302"/>
    <m/>
    <m/>
    <m/>
    <m/>
    <m/>
    <m/>
    <m/>
    <m/>
  </r>
  <r>
    <s v="MONTERIA"/>
    <x v="5"/>
    <x v="6"/>
    <n v="5154"/>
    <n v="2721320"/>
    <n v="34523"/>
    <s v="INCIDENTE"/>
    <s v="ANTIOQUIA"/>
    <s v="CAUCASIA"/>
    <s v="DISTRICOL PAPELERIA LAS TORRES"/>
    <s v="REDEBAN"/>
    <s v="FO-25-1507281"/>
    <d v="2025-09-10T10:49:00"/>
    <d v="2025-09-11T17:01:00"/>
    <s v="NO"/>
    <s v="HARDWARE"/>
    <s v="NO ENCIENDE SE REINICIA"/>
    <s v="FUENTE PODER AVERIADA"/>
    <m/>
    <m/>
    <s v="CERRADO"/>
    <s v="11/09/2025 SE REALIZA VISITA TÉCNICA Y SE CAMBIA FUENTE AVERIADA PARA CORREGIR REINICIOS DE DATAFONO, SE INSTALA UNA NUEVA FUENTE Y SE DEJA EL SERVICIO FUNCIONANDO CORRECTAMENTE."/>
    <s v="VISITA_TÉCNICA"/>
    <s v="BL01B283"/>
    <s v="TIPO II"/>
    <s v="TERRESTRE"/>
    <s v="CASSIANI PEREZ RAUL RAMIRO"/>
    <n v="1"/>
    <n v="0"/>
    <n v="144967.87232000002"/>
    <n v="140395.6348884"/>
    <n v="144967.87232000002"/>
    <m/>
    <m/>
    <m/>
    <m/>
    <m/>
    <m/>
    <m/>
    <m/>
  </r>
  <r>
    <s v="PEREIRA"/>
    <x v="2"/>
    <x v="4"/>
    <n v="66001"/>
    <n v="2721137"/>
    <n v="49110"/>
    <s v="INCIDENTE"/>
    <s v="RISARALDA"/>
    <s v="PEREIRA"/>
    <s v="BARRIO CENTRO PEREIRA 27"/>
    <s v="REDEBAN"/>
    <s v="FO-25-1507285"/>
    <d v="2025-09-10T10:46:00"/>
    <d v="2025-09-10T12:58:00"/>
    <s v="NO"/>
    <s v="HARDWARE"/>
    <s v="IMPRESION"/>
    <s v="TAPA IMPRESORA"/>
    <m/>
    <m/>
    <s v="CERRADO"/>
    <s v="10/09/2025 SE CAMBIA EQUIPOR DAÑO EN LA TAPA DE LA IMPRESORA, SE REALIZAN PRUEBAS OK."/>
    <s v="VISITA_TÉCNICA"/>
    <s v="BA00O074"/>
    <s v="TIPO I"/>
    <s v="TERRESTRE"/>
    <s v="FRANCO CAÑAVERAL YAMID RAUL"/>
    <n v="1"/>
    <n v="0"/>
    <n v="65960.072302"/>
    <n v="75096.394270399993"/>
    <n v="65960.072302"/>
    <m/>
    <m/>
    <m/>
    <m/>
    <m/>
    <m/>
    <m/>
    <m/>
  </r>
  <r>
    <s v="CUCUTA"/>
    <x v="1"/>
    <x v="1"/>
    <n v="54001"/>
    <n v="2720973"/>
    <n v="71616"/>
    <s v="INCIDENTE"/>
    <s v="NORTE DE SANTANDER"/>
    <s v="CUCUTA"/>
    <s v="CUCUTA AUEROPUERO"/>
    <s v="REDEBAN"/>
    <s v="FO-25-1507200"/>
    <d v="2025-09-10T10:42:00"/>
    <d v="2025-09-10T16:25:00"/>
    <s v="NO"/>
    <s v="HARDWARE"/>
    <s v="CABLEADO"/>
    <s v="DAÑO POS"/>
    <m/>
    <m/>
    <s v="CERRADO"/>
    <s v="10/09/2025 SE VISITA COMERCIO, SE REALIZA CAMBIO DE CABLE FUENTE DE PODER POR DAÑO.SE  HACEN PRUEBAS EXITOSA, CB OPERATIVO."/>
    <s v="VISITA_TÉCNICA"/>
    <s v="LN00F244"/>
    <s v="TIPO I"/>
    <s v="TERRESTRE"/>
    <s v="NARANJO AFANADOR RUBEN JESUS"/>
    <n v="1"/>
    <n v="0"/>
    <n v="65960.072302"/>
    <n v="75096.394270399993"/>
    <n v="65960.072302"/>
    <m/>
    <m/>
    <m/>
    <m/>
    <m/>
    <m/>
    <m/>
    <m/>
  </r>
  <r>
    <s v="PASTO"/>
    <x v="2"/>
    <x v="2"/>
    <n v="52838"/>
    <n v="2720868"/>
    <n v="41213"/>
    <s v="INCIDENTE"/>
    <s v="NARIÑO"/>
    <s v="TUQUERRES"/>
    <s v="DISTRICOL MUNDO CELULAR TUQUER"/>
    <s v="REDEBAN"/>
    <s v="FO-25-1507204"/>
    <d v="2025-09-10T10:31:00"/>
    <d v="2025-09-11T16:56:00"/>
    <s v="NO"/>
    <s v="HARDWARE"/>
    <s v="IMPRESION"/>
    <s v="NO AVANZA PAPEL"/>
    <m/>
    <m/>
    <s v="CERRADO"/>
    <s v="11/09/2025 SE REALIZA CAMBIO DE EQUIPO POR DAÑO EN IMPRESORA SE CONFIGURA NUEVO EQUIPO SE INSTALA VERSION SE CONFIGURA PARÁMETROS SE INICIALIZA SE REALIZA PRUEBAS DE FUNCIONAMIENTO EXITOSAS CB QUEDA OPERATIVO"/>
    <s v="VISITA_TÉCNICA"/>
    <s v="AA0QZ389"/>
    <s v="TIPO II"/>
    <s v="TERRESTRE"/>
    <s v="BRAVO MADROÑERO OSCAR ESTEBAN"/>
    <n v="1"/>
    <n v="0"/>
    <n v="144967.87232000002"/>
    <n v="140395.6348884"/>
    <n v="144967.87232000002"/>
    <m/>
    <m/>
    <m/>
    <m/>
    <m/>
    <m/>
    <m/>
    <m/>
  </r>
  <r>
    <s v="BOGOTA"/>
    <x v="0"/>
    <x v="0"/>
    <n v="25269"/>
    <n v="2721020"/>
    <n v="69456"/>
    <s v="INCIDENTE"/>
    <s v="CUNDINAMARCA"/>
    <s v="FACATATIVA"/>
    <s v="BARRIO LLANO POPULAR FACATATIV"/>
    <s v="REDEBAN"/>
    <s v="FO-25-1507210"/>
    <d v="2025-09-10T10:29:00"/>
    <d v="2025-09-12T09:40:00"/>
    <s v="NO"/>
    <s v="SOFTWARE"/>
    <s v="ERROR DE TRANSACCIONES"/>
    <s v="RECHAZO GENERAL"/>
    <m/>
    <m/>
    <s v="CERRADO"/>
    <s v="12/09/2025 SE REALIZA VISITA DE CAMPO ENCONTRADO QUE EQUIPO ARROJA ERROR EN PARÁMETROS, POR LO ANTERIOR SE REALIZA FORMATEO DE EQUIPO, SE CARGA S.O Y VERSIÓN, PRUEBAS CUPO Y USUARIO OK."/>
    <s v="VISITA_TÉCNICA"/>
    <s v="EF003450 "/>
    <s v="TIPO II"/>
    <s v="TERRESTRE"/>
    <s v="LOZADA ROJAS CHRISTIAN ANDRES"/>
    <n v="1"/>
    <n v="0"/>
    <n v="144967.87232000002"/>
    <n v="140395.6348884"/>
    <n v="144967.87232000002"/>
    <m/>
    <m/>
    <m/>
    <m/>
    <m/>
    <m/>
    <m/>
    <m/>
  </r>
  <r>
    <s v="CALI"/>
    <x v="2"/>
    <x v="2"/>
    <n v="76834"/>
    <n v="2720851"/>
    <n v="52244"/>
    <s v="INCIDENTE"/>
    <s v="VALLE DEL CAUCA"/>
    <s v="TULUA"/>
    <s v="BARRIO CENTRO TULUA 19"/>
    <s v="REDEBAN"/>
    <s v="FO-25-1507217"/>
    <d v="2025-09-10T10:29:00"/>
    <d v="2025-09-11T15:17:00"/>
    <s v="NO"/>
    <s v="HARDWARE"/>
    <s v="LECTOR DE BARRAS"/>
    <s v="DAÑO POS"/>
    <m/>
    <m/>
    <s v="CERRADO"/>
    <s v="11/09/2025 EN LA VISITA TÉCNICA SE REALIZÓ EL CAMBIO DE LECTOR DE CÓDIGO DE BARRAS YA QUE SE ENCONTRÓ AVERIADO,SE REALIZÓ LAS PRUEBAS DEJANDO EL SERVICIO OPERANDO SIN FALLAS Y SIN NOVEDAD"/>
    <s v="VISITA_TÉCNICA"/>
    <s v="GB0DZ070"/>
    <s v="TIPO II"/>
    <s v="TERRESTRE"/>
    <s v="SANCHEZ URREGO ROBINSON DAVID"/>
    <n v="1"/>
    <n v="0"/>
    <n v="144967.87232000002"/>
    <n v="140395.6348884"/>
    <n v="144967.87232000002"/>
    <m/>
    <m/>
    <m/>
    <m/>
    <m/>
    <m/>
    <m/>
    <m/>
  </r>
  <r>
    <s v="IBAGUE"/>
    <x v="4"/>
    <x v="5"/>
    <n v="73268"/>
    <n v="2720903"/>
    <n v="68077"/>
    <s v="INCIDENTE"/>
    <s v="TOLIMA"/>
    <s v="ESPINAL"/>
    <s v="LIBERTADOR ESPINAL TOLIMA"/>
    <s v="REDEBAN"/>
    <s v="FO-25-1507224"/>
    <d v="2025-09-10T10:24:00"/>
    <d v="2025-09-11T16:51:00"/>
    <s v="NO"/>
    <s v="HARDWARE"/>
    <s v="IMPRESION"/>
    <s v="RODILLO AVERIADO"/>
    <m/>
    <m/>
    <s v="CERRADO"/>
    <s v="11/09/2025 SE REALIZA CAMBIO DATAFONO POR  FALLAS EN IMPRESIÓN , SE INSTALA NUEVO DATAFONO , SE CONFIGURA E INICIALIZA, SE CREA USUARIO Y CLAVE CON EL CLIENTE, SE REALIZA PRUEBAS OK"/>
    <s v="VISITA_TÉCNICA"/>
    <s v="A40UZ736"/>
    <s v="TIPO II"/>
    <s v="TERRESTRE"/>
    <s v="ANDRADE HERNANDEZ JUAN CARLOS"/>
    <n v="1"/>
    <n v="0"/>
    <n v="144967.87232000002"/>
    <n v="140395.6348884"/>
    <n v="144967.87232000002"/>
    <m/>
    <m/>
    <m/>
    <m/>
    <m/>
    <m/>
    <m/>
    <m/>
  </r>
  <r>
    <s v="BOGOTA"/>
    <x v="0"/>
    <x v="0"/>
    <n v="11001"/>
    <n v="2720566"/>
    <n v="70700"/>
    <s v="INCIDENTE"/>
    <s v="CUNDINAMARCA"/>
    <s v="BOGOTA"/>
    <s v="PTM BOGOTA IP VOX"/>
    <s v="REDEBAN"/>
    <s v="FO-25-1507231"/>
    <d v="2025-09-10T10:20:00"/>
    <d v="2025-09-10T13:34:00"/>
    <s v="NO"/>
    <s v="HARDWARE"/>
    <s v="NO ENCIENDE SE REINICIA"/>
    <s v="FUENTE PODER AVERIADA"/>
    <m/>
    <m/>
    <s v="CERRADO"/>
    <s v="10/09/2025 SE VISITA COMERCIO POR FALLA EN DATÁFONO FUENTE DE PODER AVERIADA POR DESGASTE Y USO SE PROCEDE A GENERAR CAMBIO DE FUENTE DE PODER REALIZANDO TRANSACCIONES DE PRUEBA OK, SE DEJA CB OPERANDO SIN NOVEDAD"/>
    <s v="VISITA_TÉCNICA"/>
    <s v="UV008442"/>
    <s v="TIPO I"/>
    <s v="TERRESTRE"/>
    <s v="ROMERO ROJAS BREIDY JHOHAN"/>
    <n v="1"/>
    <n v="0"/>
    <n v="65960.072302"/>
    <n v="75096.394270399993"/>
    <n v="65960.072302"/>
    <m/>
    <m/>
    <m/>
    <m/>
    <m/>
    <m/>
    <m/>
    <m/>
  </r>
  <r>
    <s v="APARTADO"/>
    <x v="3"/>
    <x v="3"/>
    <n v="5172"/>
    <n v="2720645"/>
    <n v="45712"/>
    <s v="INCIDENTE"/>
    <s v="ANTIOQUIA"/>
    <s v="CHIGORODO"/>
    <s v="DISTRICOL MINIMERCADO MERCASA"/>
    <s v="REDEBAN"/>
    <s v="FO-25-1507238"/>
    <d v="2025-09-10T10:07:00"/>
    <d v="2025-09-11T13:13:00"/>
    <s v="NO"/>
    <s v="HARDWARE"/>
    <s v="LECTOR DE TARJETAS"/>
    <s v="DAÑO POS"/>
    <m/>
    <m/>
    <s v="CERRADO"/>
    <s v="11/09/2025 DATÁFONO PRESENTA PROBLEMAS PARA LEER LAS TARJETAS, SE PROCEDE A HACER CAMBIO DE EQUIPO POR UN DEDO 2600, SE HACEN PRUEBAS DE RETIRO, CONSULTA Y PRUEBA DE LECTORA DEJANDO TODO FUNCIONANDO CORRECTAMENTE"/>
    <s v="VISITA_TÉCNICA"/>
    <s v="BA000717"/>
    <s v="TIPO II"/>
    <s v="TERRESTRE"/>
    <s v="SALDARRIAGA MIRANDA SANTIAGO"/>
    <n v="1"/>
    <n v="0"/>
    <n v="144967.87232000002"/>
    <n v="140395.6348884"/>
    <n v="144967.87232000002"/>
    <m/>
    <m/>
    <m/>
    <m/>
    <m/>
    <m/>
    <m/>
    <m/>
  </r>
  <r>
    <s v="BUCARAMANGA"/>
    <x v="1"/>
    <x v="1"/>
    <n v="68575"/>
    <n v="2720610"/>
    <n v="73589"/>
    <s v="INCIDENTE"/>
    <s v="SANTANDER"/>
    <s v="PUERTO WILCHES"/>
    <s v="PTM PUERTO WILCHES VARIEDADES"/>
    <s v="REDEBAN"/>
    <s v="FO-25-1506824"/>
    <d v="2025-09-10T09:57:00"/>
    <d v="2025-09-11T17:26:00"/>
    <s v="NO"/>
    <s v="HARDWARE"/>
    <s v="IMPRESION"/>
    <s v="NO AVANZA PAPEL"/>
    <m/>
    <m/>
    <s v="CERRADO"/>
    <s v="11/09/2025 SE VISITA COMERCIO , SE CAMBIA EQUIPO DEBIDO NO IMPRIME BAUCHER COMPLETO , SE REALIZA INYECCIÓN DE SISTEMA Y VERSIÓN , INICIALIZADA OK , PRUEBAS OK CUBRE CLAVE OK"/>
    <s v="VISITA_TÉCNICA"/>
    <s v="SV00W514"/>
    <s v="TIPO IV"/>
    <s v="TERRESTRE"/>
    <s v="HERRERA LUQUE SAUL JAVIER"/>
    <n v="1"/>
    <n v="0"/>
    <n v="479588.87655000004"/>
    <n v="196536.5258152"/>
    <n v="479588.87655000004"/>
    <m/>
    <m/>
    <m/>
    <m/>
    <m/>
    <m/>
    <m/>
    <m/>
  </r>
  <r>
    <s v="PASTO"/>
    <x v="2"/>
    <x v="2"/>
    <n v="52418"/>
    <n v="2720455"/>
    <n v="55153"/>
    <s v="INCIDENTE"/>
    <s v="NARIÑO"/>
    <s v="LOS ANDES"/>
    <s v="BARRIO EL COMERCIO LOS ANDES"/>
    <s v="REDEBAN"/>
    <s v="FO-25-1506830"/>
    <d v="2025-09-10T09:53:00"/>
    <d v="2025-09-11T13:04:00"/>
    <s v="NO"/>
    <s v="HARDWARE"/>
    <s v="LECTOR DE TARJETAS"/>
    <s v="DAÑO POS"/>
    <m/>
    <m/>
    <s v="CERRADO"/>
    <s v="11/09/2025 SE VISITA CB. SE ENCUENTRA DATAFONO CON DAÑO EN LECTOR DE TARJETAS. SE REALIZA CAMBIO DE DATAFONO. SE REALIZAN PRUEBAS TX EXITOSAS. QUEDA OPERATIVO"/>
    <s v="VISITA_TÉCNICA"/>
    <s v="9BDZZ657"/>
    <s v="TIPO III"/>
    <s v="TERRESTRE"/>
    <s v="CASTILLO HERRERA ALEX RICARDO"/>
    <n v="1"/>
    <n v="0"/>
    <n v="275728.78077800001"/>
    <n v="196536.5258152"/>
    <n v="275728.78077800001"/>
    <m/>
    <m/>
    <m/>
    <m/>
    <m/>
    <m/>
    <m/>
    <m/>
  </r>
  <r>
    <s v="BOGOTA"/>
    <x v="0"/>
    <x v="0"/>
    <n v="11001"/>
    <n v="2720394"/>
    <n v="53921"/>
    <s v="INCIDENTE"/>
    <s v="CUNDINAMARCA"/>
    <s v="BOGOTA"/>
    <s v="SUPERCADE AMÉRICAS"/>
    <s v="REDEBAN"/>
    <s v="FO-25-1506834"/>
    <d v="2025-09-10T09:52:00"/>
    <d v="2025-09-10T14:27:00"/>
    <s v="NO"/>
    <s v="SOFTWARE"/>
    <s v="SE REINICIA"/>
    <s v="AL REALIZAR CIERRE CARGA VERSION"/>
    <m/>
    <m/>
    <s v="CERRADO"/>
    <s v="10/09/2025 SE PROCEDE A CERRAR TA CON AUTORIZACIÓN DE L COORFINADOR SE ESPERAR POR MÁS DE 40 MIN Y NO NOS PERMITEN EL INGRESO"/>
    <s v="VISITA_TÉCNICA"/>
    <s v="NA"/>
    <s v="TIPO I"/>
    <s v="TERRESTRE"/>
    <s v="HERNANDEZ NARANJO OSCAR EDUARDO"/>
    <n v="1"/>
    <n v="0"/>
    <n v="65960.072302"/>
    <n v="75096.394270399993"/>
    <n v="65960.072302"/>
    <m/>
    <m/>
    <m/>
    <m/>
    <m/>
    <m/>
    <m/>
    <m/>
  </r>
  <r>
    <s v="VILLAVICENCIO"/>
    <x v="4"/>
    <x v="5"/>
    <n v="50001"/>
    <n v="2720426"/>
    <n v="32376"/>
    <s v="INCIDENTE"/>
    <s v="META"/>
    <s v="VILLAVICENCIO"/>
    <s v="ARA0511 LA CORALINA"/>
    <s v="REDEBAN"/>
    <s v="FO-25-1512108"/>
    <d v="2025-09-10T09:45:00"/>
    <d v="2025-09-11T09:38:00"/>
    <s v="NO"/>
    <s v="HARDWARE"/>
    <s v="LECTOR DE TARJETAS"/>
    <s v="DAÑO POS"/>
    <m/>
    <m/>
    <s v="CERRADO"/>
    <s v="11/09/2025 SE ESCALA CASO ARA A LA RED*RESPUESTA DE LA RED: TU SOLICITUD REFERENTE A GENERACIÓN DE CASOS CB ARA BANCOLOMBIA QUEDÓ RADICADA BAJO EL TICKET NÚMERO 5792964 AL ÁREA ENCARGADA."/>
    <s v="SOPORTE_TELEFÓNICO"/>
    <s v="0"/>
    <s v="TIPO I"/>
    <s v="TERRESTRE"/>
    <s v="AYALA ROMERO MAYKOL DANILO"/>
    <n v="0"/>
    <n v="0"/>
    <n v="41241.0800752"/>
    <n v="0"/>
    <n v="41241.0800752"/>
    <m/>
    <m/>
    <m/>
    <m/>
    <m/>
    <m/>
    <m/>
    <m/>
  </r>
  <r>
    <s v="TUNJA"/>
    <x v="1"/>
    <x v="1"/>
    <n v="15293"/>
    <n v="2720325"/>
    <n v="67733"/>
    <s v="INCIDENTE"/>
    <s v="BOYACA"/>
    <s v="GACHANTIVA"/>
    <s v="BARRIO SECTOR COMETA GACHANTIV"/>
    <s v="REDEBAN"/>
    <s v="FO-25-1506842"/>
    <d v="2025-09-10T09:35:00"/>
    <d v="2025-09-10T17:09:00"/>
    <s v="NO"/>
    <s v="HARDWARE"/>
    <s v="LECTOR DE TARJETAS"/>
    <s v="DAÑO POS"/>
    <m/>
    <m/>
    <s v="CERRADO"/>
    <s v="10/09/2025 CAMBIO DE EQUIPO DAÑO EN LECTOR DE TARGETAS PRUEBAS OK"/>
    <s v="VISITA_TÉCNICA"/>
    <s v="6A8ZZ249"/>
    <s v="TIPO II"/>
    <s v="TERRESTRE"/>
    <s v="HERRERA GARZON JEYSON STEVENT"/>
    <n v="1"/>
    <n v="0"/>
    <n v="144967.87232000002"/>
    <n v="140395.6348884"/>
    <n v="144967.87232000002"/>
    <m/>
    <m/>
    <m/>
    <m/>
    <m/>
    <m/>
    <m/>
    <m/>
  </r>
  <r>
    <s v="IBAGUE"/>
    <x v="4"/>
    <x v="5"/>
    <n v="17495"/>
    <n v="2720138"/>
    <n v="56688"/>
    <s v="INCIDENTE"/>
    <s v="CALDAS"/>
    <s v="NORCASIA"/>
    <s v="PTM NORCASIA PAPELERIA MYJ SOT"/>
    <s v="REDEBAN"/>
    <s v="FO-25-1506854"/>
    <d v="2025-09-10T09:19:00"/>
    <d v="2025-09-12T12:20:00"/>
    <s v="NO"/>
    <s v="HARDWARE"/>
    <s v="LECTOR DE TARJETAS"/>
    <s v="MENSAJE RETIRE TARJETA"/>
    <m/>
    <m/>
    <s v="CERRADO"/>
    <s v="12/09/2025 SE REALIZA CAMBIO DE EQUIPO &quot;MENSAJE RETIRE TARJETA&quot; TRANSACCIONES DE PRUEBA O.K"/>
    <s v="VISITA_TÉCNICA"/>
    <s v="9CMZZ633/9CMZZ663"/>
    <s v="TIPO IV"/>
    <s v="TERRESTRE"/>
    <s v="GUTIERREZ  CAMILO ANDRES"/>
    <n v="1"/>
    <n v="0"/>
    <n v="479588.87655000004"/>
    <n v="196536.5258152"/>
    <n v="479588.87655000004"/>
    <m/>
    <m/>
    <m/>
    <m/>
    <m/>
    <m/>
    <m/>
    <m/>
  </r>
  <r>
    <s v="VALLEDUPAR"/>
    <x v="5"/>
    <x v="6"/>
    <n v="20238"/>
    <n v="2719964"/>
    <n v="79633"/>
    <s v="INCIDENTE"/>
    <s v="CESAR"/>
    <s v="EL COPEY"/>
    <s v="BARRIO EL BOSQUE EL COPEY 1"/>
    <s v="REDEBAN"/>
    <s v="FO-25-1506858"/>
    <d v="2025-09-10T09:15:00"/>
    <d v="2025-09-11T10:15:00"/>
    <s v="NO"/>
    <s v="SOFTWARE"/>
    <s v="COMUNICACION"/>
    <s v="PARAMETROS DE CONFIGURACION EN POS"/>
    <m/>
    <m/>
    <s v="CERRADO"/>
    <s v="11/09/2025 BUENOS DÍAS SE VISITA CB Y SE ENCUENTRA CON PARÁMETROS DESCONFIGURADOS, SE BORRA APLICACIONES Y SE INGRESAN PARÁMETROS NUEVAMENTE, SE INCIALIZA Y QUEDA TRABAJANDO OK_x000a_SE HACEN PRUEBAS DE TRANSACCIONES"/>
    <s v="VISITA_TÉCNICA"/>
    <s v="SXUZZ159"/>
    <s v="TIPO II"/>
    <s v="TERRESTRE"/>
    <s v="BENITEZ CARVAJAL ALVARO JAVIER"/>
    <n v="1"/>
    <n v="0"/>
    <n v="144967.87232000002"/>
    <n v="140395.6348884"/>
    <n v="144967.87232000002"/>
    <m/>
    <m/>
    <m/>
    <m/>
    <m/>
    <m/>
    <m/>
    <m/>
  </r>
  <r>
    <s v="MEDELLIN"/>
    <x v="3"/>
    <x v="3"/>
    <n v="27491"/>
    <n v="2720116"/>
    <n v="77233"/>
    <s v="INCIDENTE"/>
    <s v="CHOCO"/>
    <s v="NOVITA"/>
    <s v="BARRIO EL ROSARIO NOVITA CHOCO"/>
    <s v="REDEBAN"/>
    <s v="FO-25-1506862"/>
    <d v="2025-09-10T09:12:00"/>
    <d v="2025-09-11T17:29:00"/>
    <s v="NO"/>
    <s v="HARDWARE"/>
    <s v="IMPRESION"/>
    <s v="NO IMPRIME UNO O VARIOS CARACTERES"/>
    <m/>
    <m/>
    <s v="CERRADO"/>
    <s v="11/09/2025 SE REILZA VISITA, SE ENCUENTRA IMPRESORA AVERIADA, SE ACOMODA RODILLO, SE REALIZAN PRUEBAS Y EL CB QUEDA OPERATIVO"/>
    <s v="VISITA_TÉCNICA"/>
    <s v="SX9ZZ521"/>
    <s v="TIPO IV ESPECIAL"/>
    <s v="AEREO"/>
    <s v="ROBLEDO DIAZ ANDRES FELIPE"/>
    <n v="1"/>
    <n v="0"/>
    <n v="988462.96268840006"/>
    <n v="196536.5258152"/>
    <n v="988462.96268840006"/>
    <m/>
    <m/>
    <m/>
    <m/>
    <m/>
    <m/>
    <m/>
    <m/>
  </r>
  <r>
    <s v="CALI"/>
    <x v="2"/>
    <x v="2"/>
    <n v="19212"/>
    <n v="2720021"/>
    <n v="24471"/>
    <s v="INCIDENTE"/>
    <s v="CAUCA"/>
    <s v="CORINTO"/>
    <s v="BARRIO XVI CORINTO"/>
    <s v="REDEBAN"/>
    <s v="FO-25-1506868"/>
    <d v="2025-09-10T09:06:00"/>
    <d v="2025-09-11T13:07:00"/>
    <s v="NO"/>
    <s v="HARDWARE"/>
    <s v="SE REINICIA"/>
    <s v="DAÑO POS"/>
    <m/>
    <m/>
    <s v="CERRADO"/>
    <s v="11/09/2025 SE REALIZA CAMBIO DE FUENTE DE PODER Y CABLE MAGIC BOX, SE REALIZAN PRUEBAS OPERATIVAS SIN NOVEDAD."/>
    <s v="VISITA_TÉCNICA"/>
    <s v="AA002209"/>
    <s v="TIPO III"/>
    <s v="TERRESTRE"/>
    <s v="TORRES GARCIA JENDRY JOSE"/>
    <n v="1"/>
    <n v="0"/>
    <n v="275728.78077800001"/>
    <n v="196536.5258152"/>
    <n v="275728.78077800001"/>
    <m/>
    <m/>
    <m/>
    <m/>
    <m/>
    <m/>
    <m/>
    <m/>
  </r>
  <r>
    <s v="MONTERIA"/>
    <x v="5"/>
    <x v="6"/>
    <n v="23555"/>
    <n v="2719712"/>
    <n v="80389"/>
    <s v="INCIDENTE"/>
    <s v="CORDOBA"/>
    <s v="PLANETA RICA"/>
    <s v="BARRIO BRASILIA PLANETA RICA 3"/>
    <s v="REDEBAN"/>
    <s v="FO-25-1506872"/>
    <d v="2025-09-10T08:38:00"/>
    <d v="2025-09-10T13:06:00"/>
    <s v="NO"/>
    <s v="SOFTWARE"/>
    <s v="LECTOR DE BARRAS"/>
    <s v="LECTOR DESCONFIGURADO"/>
    <m/>
    <m/>
    <s v="CERRADO"/>
    <s v="10/09/2025 SE CONFIGURA LECTOR DE BARRA PARA SOLICITAR FALLA DE NO LEER CÓDIGOS, SE REALIZAN PRUEBAS OK"/>
    <s v="VISITA_TÉCNICA"/>
    <s v="LBZZZ647"/>
    <s v="TIPO II"/>
    <s v="TERRESTRE"/>
    <s v="COGOLLO ROSSO CAMILO ANDRES"/>
    <n v="1"/>
    <n v="0"/>
    <n v="144967.87232000002"/>
    <n v="140395.6348884"/>
    <n v="144967.87232000002"/>
    <m/>
    <m/>
    <m/>
    <m/>
    <m/>
    <m/>
    <m/>
    <m/>
  </r>
  <r>
    <s v="VILLAVICENCIO"/>
    <x v="4"/>
    <x v="5"/>
    <n v="50226"/>
    <n v="2719706"/>
    <n v="12416"/>
    <s v="INCIDENTE"/>
    <s v="META"/>
    <s v="CUMARAL"/>
    <s v="CUMARAL - META"/>
    <s v="REDEBAN"/>
    <s v="FO-25-1506880"/>
    <d v="2025-09-10T08:37:00"/>
    <d v="2025-09-11T13:10:00"/>
    <s v="NO"/>
    <s v="HARDWARE"/>
    <s v="COMUNICACION"/>
    <s v="MENSAJE CABLE DE RED DESCONECTADO"/>
    <m/>
    <m/>
    <s v="CERRADO"/>
    <s v="11/09/2025 SE REALIZA CONTACTO XON LA SEÑORA DAYANA LA CUAL INDICA QUE EL DATAFONO LE ESTA FUNCIONANDO OK, QUE EL DAÑO YA FUE SOLUCIONADO"/>
    <s v="SOPORTE_TELEFÓNICO"/>
    <s v="0"/>
    <s v="TIPO II"/>
    <s v="TERRESTRE"/>
    <s v="PEDREROS CONTRERAS MICHAEL STEVENS"/>
    <n v="0"/>
    <n v="0"/>
    <n v="41241.0800752"/>
    <n v="0"/>
    <n v="41241.0800752"/>
    <m/>
    <m/>
    <m/>
    <m/>
    <m/>
    <m/>
    <m/>
    <m/>
  </r>
  <r>
    <s v="CUCUTA"/>
    <x v="1"/>
    <x v="1"/>
    <n v="54001"/>
    <n v="2718561"/>
    <n v="80261"/>
    <s v="INCIDENTE"/>
    <s v="NORTE DE SANTANDER"/>
    <s v="CUCUTA"/>
    <s v="BARRIO PARQUES DE BOLIVAR CUCUTA"/>
    <s v="REDEBAN"/>
    <s v="FO-25-1505648"/>
    <d v="2025-09-10T08:00:00"/>
    <d v="2025-09-10T15:03:00"/>
    <s v="NO"/>
    <s v="HARDWARE"/>
    <s v="IMPRESION"/>
    <s v="NO IMPRIME UNO O VARIOS CARACTERES"/>
    <m/>
    <m/>
    <s v="CERRADO"/>
    <s v="10/09/2025 SE REALIZÓ VISITA AL COMERCIO Y SE HICE  REALIZA MANTENIMIENTO GENERAL, PRUEBAS EXITOSAS"/>
    <s v="VISITA_TÉCNICA"/>
    <s v="FAZZZ514"/>
    <s v="TIPO I"/>
    <s v="TERRESTRE"/>
    <s v="MORA VEGA JEAMPIER"/>
    <n v="1"/>
    <n v="0"/>
    <n v="65960.072302"/>
    <n v="75096.394270399993"/>
    <n v="65960.072302"/>
    <m/>
    <m/>
    <m/>
    <m/>
    <m/>
    <m/>
    <m/>
    <m/>
  </r>
  <r>
    <s v="BOGOTA"/>
    <x v="0"/>
    <x v="0"/>
    <n v="11001"/>
    <n v="2718480"/>
    <n v="74887"/>
    <s v="INCIDENTE"/>
    <s v="CUNDINAMARCA"/>
    <s v="BOGOTA"/>
    <s v="BARRIO PATIO BONITO 3 BOGOTA"/>
    <s v="REDEBAN"/>
    <s v="FO-25-1505660"/>
    <d v="2025-09-10T08:00:00"/>
    <d v="2025-09-10T12:42:00"/>
    <s v="NO"/>
    <s v="HARDWARE"/>
    <s v="SE REINICIA"/>
    <s v="DAÑO POS"/>
    <m/>
    <m/>
    <s v="CERRADO"/>
    <s v="10/09/2025 SE LLEGA A AL DIRECCIÓN INDICADA Y SE REALIZA CAMBIO DE DATAFONO POR DAÑO , SE INSTALA COMBO 2600 CON SU RESPECTIVO MAGIC BOX, CONFIGURACIÓN Y VERSIONAMIENTO OK, USUARIOS OK, SE REALIZAN PRUEBAS ÉXITOSAS."/>
    <s v="VISITA_TÉCNICA"/>
    <s v="ONTZZ208"/>
    <s v="TIPO I"/>
    <s v="TERRESTRE"/>
    <s v="GARCIA PASTRANA KEVIN FERNANDO"/>
    <n v="1"/>
    <n v="0"/>
    <n v="65960.072302"/>
    <n v="75096.394270399993"/>
    <n v="65960.072302"/>
    <m/>
    <m/>
    <m/>
    <m/>
    <m/>
    <m/>
    <m/>
    <m/>
  </r>
  <r>
    <s v="IBAGUE"/>
    <x v="4"/>
    <x v="5"/>
    <n v="73268"/>
    <n v="2718611"/>
    <n v="42848"/>
    <s v="INCIDENTE"/>
    <s v="TOLIMA"/>
    <s v="ESPINAL"/>
    <s v="BARRIO ISAIAS OLIVAR ESPINAL"/>
    <s v="REDEBAN"/>
    <s v="FO-25-1505665"/>
    <d v="2025-09-10T08:00:00"/>
    <d v="2025-09-11T12:53:00"/>
    <s v="NO"/>
    <s v="HARDWARE"/>
    <s v="COMUNICACION"/>
    <s v="CAMBIO DE IP"/>
    <m/>
    <m/>
    <s v="CERRADO"/>
    <s v="11/09/2025 SE VERIFICA CONEXIÓN ELÉCTRICA Y DE INTERNET, SE REPISA PARÁMETROS Y HACE DESCARGA NUEVAMENTE. SE HACEN PRUEBAS DE TRANSACCIONES TODO OK"/>
    <s v="VISITA_TÉCNICA"/>
    <s v="SAUZZ909"/>
    <s v="TIPO II"/>
    <s v="TERRESTRE"/>
    <s v="VARGAS HERRERA JHON JAIRO"/>
    <n v="1"/>
    <n v="0"/>
    <n v="144967.87232000002"/>
    <n v="140395.6348884"/>
    <n v="144967.87232000002"/>
    <m/>
    <m/>
    <m/>
    <m/>
    <m/>
    <m/>
    <m/>
    <m/>
  </r>
  <r>
    <s v="MEDELLIN"/>
    <x v="3"/>
    <x v="3"/>
    <n v="5664"/>
    <n v="2718467"/>
    <n v="48480"/>
    <s v="INCIDENTE"/>
    <s v="ANTIOQUIA"/>
    <s v="SAN PEDRO DE LOS MILAGROS"/>
    <s v="BARRIO PARQUE SAN PEDRO DE LOS"/>
    <s v="REDEBAN"/>
    <s v="FO-25-1505673"/>
    <d v="2025-09-10T08:00:00"/>
    <d v="2025-09-11T12:55:00"/>
    <s v="NO"/>
    <s v="HARDWARE"/>
    <s v="ALERT IRRUPTION"/>
    <s v="ALERT IRRUPTION"/>
    <m/>
    <m/>
    <s v="CERRADO"/>
    <s v="11/09/2025 SE CAMBIÓ PINPAD POR ALERT IRRUPTION, SE CAMBIA EQUIPO POR COMPATIBILIDAD"/>
    <s v="VISITA_TÉCNICA"/>
    <s v="II00J427"/>
    <s v="TIPO II"/>
    <s v="TERRESTRE"/>
    <s v="BADEL ACUÑA LUIS ALBERTO"/>
    <n v="1"/>
    <n v="0"/>
    <n v="144967.87232000002"/>
    <n v="140395.6348884"/>
    <n v="144967.87232000002"/>
    <m/>
    <m/>
    <m/>
    <m/>
    <m/>
    <m/>
    <m/>
    <m/>
  </r>
  <r>
    <s v="BUCARAMANGA"/>
    <x v="1"/>
    <x v="1"/>
    <n v="68001"/>
    <n v="2718355"/>
    <n v="78753"/>
    <s v="INCIDENTE"/>
    <s v="SANTANDER"/>
    <s v="BUCARAMANGA"/>
    <s v="DISTRICOL INSSUCOL"/>
    <s v="REDEBAN"/>
    <s v="FO-25-1505125"/>
    <d v="2025-09-10T08:00:00"/>
    <d v="2025-09-10T10:06:00"/>
    <s v="NO"/>
    <s v="HARDWARE"/>
    <s v="IMPRESION"/>
    <s v="DAÑO POS"/>
    <m/>
    <m/>
    <s v="CERRADO"/>
    <s v="10/09/2025 SE REALIZA VISITA AL COMERCIO CB, SE VALIDA Y SE ENCUENTRA QUE EL DATÁFONO NO ESTA IMPRIMIENDO COMPLETÓ SE HACE CAMBIO DE EQUIPO Y DE MAGIC BOX, SE CONFIGURO Y SE HACEN PRUEBAS DEJANDO TODO OK"/>
    <s v="VISITA_TÉCNICA"/>
    <s v="SXRZZ977"/>
    <s v="TIPO I"/>
    <s v="TERRESTRE"/>
    <s v="GONZALEZ ESTUPIÑAN YEISON WALTER ANTONIO"/>
    <n v="1"/>
    <n v="0"/>
    <n v="65960.072302"/>
    <n v="75096.394270399993"/>
    <n v="65960.072302"/>
    <m/>
    <m/>
    <m/>
    <m/>
    <m/>
    <m/>
    <m/>
    <m/>
  </r>
  <r>
    <s v="MEDELLIN"/>
    <x v="3"/>
    <x v="3"/>
    <n v="5138"/>
    <n v="2718351"/>
    <n v="51218"/>
    <s v="INCIDENTE"/>
    <s v="ANTIOQUIA"/>
    <s v="CAÑASGORDAS"/>
    <s v="PTM CANASGORDAS CELUTODO CANAS"/>
    <s v="REDEBAN"/>
    <s v="FO-25-1505128"/>
    <d v="2025-09-10T08:00:00"/>
    <d v="2025-09-10T10:10:00"/>
    <s v="NO"/>
    <s v="HARDWARE"/>
    <s v="SE REINICIA"/>
    <s v="DAÑO POS"/>
    <m/>
    <m/>
    <s v="CERRADO"/>
    <s v="10/09/2025 SE REVISA EQUIPO Y SE EVIDENCIA QUE LO QUE ESTABA GENERANDO LOS REINICIOS ERA EL HUB QUE NO ESTABA HACIENDO BUEN CONTACTO EN EL PUERTO USB( FLOJO)"/>
    <s v="VISITA_TÉCNICA"/>
    <s v="II02Z765"/>
    <s v="TIPO III"/>
    <s v="TERRESTRE"/>
    <s v="RUA ALVAREZ RICHARD ANDRES"/>
    <n v="1"/>
    <n v="0"/>
    <n v="275728.78077800001"/>
    <n v="196536.5258152"/>
    <n v="275728.78077800001"/>
    <m/>
    <m/>
    <m/>
    <m/>
    <m/>
    <m/>
    <m/>
    <m/>
  </r>
  <r>
    <s v="MEDELLIN"/>
    <x v="3"/>
    <x v="3"/>
    <n v="5001"/>
    <n v="2718350"/>
    <n v="69088"/>
    <s v="INCIDENTE"/>
    <s v="ANTIOQUIA"/>
    <s v="MEDELLIN"/>
    <s v="PTM MEDELLIN TECNICELULARES JY"/>
    <s v="REDEBAN"/>
    <s v="FO-25-1505131"/>
    <d v="2025-09-10T08:00:00"/>
    <d v="2025-09-10T13:27:00"/>
    <s v="NO"/>
    <s v="HARDWARE"/>
    <s v="LECTOR DE TARJETAS"/>
    <s v="MENSAJE RETIRE TARJETA"/>
    <m/>
    <m/>
    <s v="CERRADO"/>
    <s v="10/09/2025 SE CAMBIA EQUIPO POR DAÑO EN LECTOR CHIP"/>
    <s v="VISITA_TÉCNICA"/>
    <s v="A103Z494"/>
    <s v="TIPO I"/>
    <s v="TERRESTRE"/>
    <s v="BADEL ACUÑA LUIS ALBERTO"/>
    <n v="1"/>
    <n v="0"/>
    <n v="65960.072302"/>
    <n v="75096.394270399993"/>
    <n v="65960.072302"/>
    <m/>
    <m/>
    <m/>
    <m/>
    <m/>
    <m/>
    <m/>
    <m/>
  </r>
  <r>
    <s v="MEDELLIN"/>
    <x v="3"/>
    <x v="3"/>
    <n v="5360"/>
    <n v="2718168"/>
    <n v="23626"/>
    <s v="INCIDENTE"/>
    <s v="ANTIOQUIA"/>
    <s v="ITAGUI"/>
    <s v="LA PRADERA ITAGUI ANTIOQUIA"/>
    <s v="REDEBAN"/>
    <s v="FO-25-1505134"/>
    <d v="2025-09-09T17:55:00"/>
    <d v="2025-09-10T09:43:00"/>
    <s v="NO"/>
    <s v="HARDWARE"/>
    <s v="IMPRESION"/>
    <s v="NO IMPRIME UNO O VARIOS CARACTERES"/>
    <m/>
    <m/>
    <s v="CERRADO"/>
    <s v="10/09/2025 SE REALIZA CAMBIO DE RODILLO POR MALA IMPRESIÓN, SE VALIDA NUEVA IMPRESIÓN Y ESTA PERFECTA"/>
    <s v="VISITA_TÉCNICA"/>
    <s v="A00JZ514"/>
    <s v="TIPO I"/>
    <s v="TERRESTRE"/>
    <s v="HERNANDEZ CHAVARRIA JUAN CAMILO"/>
    <n v="1"/>
    <n v="0"/>
    <n v="65960.072302"/>
    <n v="75096.394270399993"/>
    <n v="65960.072302"/>
    <m/>
    <m/>
    <m/>
    <m/>
    <m/>
    <m/>
    <m/>
    <m/>
  </r>
  <r>
    <s v="MEDELLIN"/>
    <x v="3"/>
    <x v="3"/>
    <n v="5658"/>
    <n v="2718279"/>
    <n v="27569"/>
    <s v="INCIDENTE"/>
    <s v="ANTIOQUIA"/>
    <s v="SAN JOSE DE LA MONTAÑA"/>
    <s v="CENTRO SAN JOSE DE LA MONTANA"/>
    <s v="REDEBAN"/>
    <s v="FO-25-1505097"/>
    <d v="2025-09-09T17:33:00"/>
    <d v="2025-09-11T23:15:00"/>
    <s v="NO"/>
    <s v="HARDWARE"/>
    <s v="TECLADO"/>
    <s v="DAÑO POS"/>
    <m/>
    <m/>
    <s v="CERRADO"/>
    <s v="11/09/2025 SE REALIZA VISITA TÉCNICA EN RESPUESTA AL INCIDENTE REPORTADO POR EL CORRESPONSAL BANCOLOMBIA, RELACIONADO CON DETERIORO FÍSICO DEL DATÁFONO.  _x000a_EL USUARIO VALIDA LA IDENTIFICACIÓN DEL TÉCNICO ASIGNADO. POSTERIORMENTE, INFORMA QUE EL TECLADO DEL DISPOSITIVO PRESENTA DESGASTE VISUAL SIGNIFICATIVO, LO QUE HA GENERADO QUEJAS POR PARTE DE LOS CLIENTES DEBIDO A LA DIFICULTAD PARA OPERAR EL EQUIPO.  _x000a_SE PROCEDE A VERIFICAR EL ESTADO DEL DATÁFONO Y SE CONFIRMA QUE EL TECLADO ESTÁ BORROSO, AFECTANDO LA EXPERIENCIA DE USO.  _x000a_ANTE ESTA SITUACIÓN, SE REALIZA EL REEMPLAZO DEL EQUIPO POR UNO NUEVO.  _x000a_ EL NUEVO DATÁFONO QUEDA INSTALADO Y OPERATIVO, CON TECLADO EN ÓPTIMAS CONDICIONES Y FUNCIONAMIENTO VALIDADO POR EL USUARIO."/>
    <s v="VISITA_TÉCNICA"/>
    <s v="99HZZ294"/>
    <s v="TIPO III"/>
    <s v="TERRESTRE"/>
    <s v="MARTINEZ TOVAR OSCAR DAVID"/>
    <n v="1"/>
    <n v="0"/>
    <n v="275728.78077800001"/>
    <n v="196536.5258152"/>
    <n v="275728.78077800001"/>
    <m/>
    <m/>
    <m/>
    <m/>
    <m/>
    <m/>
    <m/>
    <m/>
  </r>
  <r>
    <s v="TUNJA"/>
    <x v="1"/>
    <x v="1"/>
    <n v="15087"/>
    <n v="2718127"/>
    <n v="62596"/>
    <s v="INCIDENTE"/>
    <s v="BOYACA"/>
    <s v="BELEN"/>
    <s v="BARRIO CENTRO BELEN 8"/>
    <s v="REDEBAN"/>
    <s v="FO-25-1505915"/>
    <d v="2025-09-09T17:16:00"/>
    <d v="2025-09-11T12:59:00"/>
    <s v="NO"/>
    <s v="HARDWARE"/>
    <s v="LECTOR DE BARRAS"/>
    <s v="FORMATO INVALIDO LECTOR DAÑADO"/>
    <m/>
    <m/>
    <s v="CERRADO"/>
    <s v="11/09/2025 SE REALIZA CAMBIO DE LECTOR POR FALLA FORMATO INVÁLIDO PRUEBAS OK CLIENTE CONFORME"/>
    <s v="VISITA_TÉCNICA"/>
    <s v="LA00O224"/>
    <s v="TIPO II"/>
    <s v="TERRESTRE"/>
    <s v="RODRIGUEZ MURCIA YERSON IVAN"/>
    <n v="1"/>
    <n v="0"/>
    <n v="144967.87232000002"/>
    <n v="140395.6348884"/>
    <n v="144967.87232000002"/>
    <m/>
    <m/>
    <m/>
    <m/>
    <m/>
    <m/>
    <m/>
    <m/>
  </r>
  <r>
    <s v="MEDELLIN"/>
    <x v="3"/>
    <x v="3"/>
    <n v="5736"/>
    <n v="2704081"/>
    <n v="74841"/>
    <s v="INCIDENTE"/>
    <s v="ANTIOQUIA"/>
    <s v="SEGOVIA"/>
    <s v="DISTRICOL LA FORTUNA"/>
    <s v="REDEBAN"/>
    <s v="FO-25-1489767"/>
    <d v="2025-09-06T11:39:00"/>
    <d v="2025-09-09T17:07:00"/>
    <s v="NO"/>
    <s v="HARDWARE"/>
    <s v="COMUNICACION"/>
    <s v="MENSAJE CABLE DE RED DESCONECTADO"/>
    <m/>
    <m/>
    <s v="CERRADO"/>
    <s v="09/09/2025 SE CAMBIA DATÁFONO CON PUERTO LAN MALO, SE DEJAN SERVICIOS FUNCIONANDO CORRECTAMENTE"/>
    <s v="VISITA_TÉCNICA"/>
    <s v="ONTZZ162"/>
    <s v="TIPO IV"/>
    <s v="TERRESTRE"/>
    <s v="BARRIENTOS HERNANDEZ CRISTIAN HORACIO"/>
    <n v="1"/>
    <n v="0"/>
    <n v="479588.87655000004"/>
    <n v="196536.5258152"/>
    <n v="479588.87655000004"/>
    <m/>
    <m/>
    <m/>
    <m/>
    <m/>
    <m/>
    <m/>
    <m/>
  </r>
  <r>
    <s v="MEDELLIN"/>
    <x v="3"/>
    <x v="3"/>
    <n v="5001"/>
    <n v="2717985"/>
    <n v="10347"/>
    <s v="INCIDENTE"/>
    <s v="ANTIOQUIA"/>
    <s v="MEDELLIN"/>
    <s v="BARRIO MANRIQUE GUADALUPE"/>
    <s v="REDEBAN"/>
    <s v="FO-25-1504991"/>
    <d v="2025-09-09T16:56:00"/>
    <d v="2025-09-10T12:19:00"/>
    <s v="NO"/>
    <s v="HARDWARE"/>
    <s v="IMPRESION"/>
    <s v="NO IMPRIME UNO O VARIOS CARACTERES"/>
    <m/>
    <m/>
    <s v="CERRADO"/>
    <s v="10/09/2025 SE REALIZA CAMBIO DE EQUIPO PORQUE NO IMPRIME LEGIBLE SE VE BORROSO, ADICIONAL SE LIMPIA PERO LA FALLA PERSISTE, SE LE CAMBIA EL RODILLO, FUENTE Y CABLE ENTORCHADO Y SIGUE IGUAL."/>
    <s v="VISITA_TÉCNICA"/>
    <s v="IZ7ZZ598"/>
    <s v="TIPO I"/>
    <s v="TERRESTRE"/>
    <s v="RAMIREZ TABARES JUAN DIEGO"/>
    <n v="1"/>
    <n v="0"/>
    <n v="65960.072302"/>
    <n v="75096.394270399993"/>
    <n v="65960.072302"/>
    <m/>
    <m/>
    <m/>
    <m/>
    <m/>
    <m/>
    <m/>
    <m/>
  </r>
  <r>
    <s v="MEDELLIN"/>
    <x v="3"/>
    <x v="3"/>
    <n v="5001"/>
    <n v="2718014"/>
    <n v="74950"/>
    <s v="INCIDENTE"/>
    <s v="ANTIOQUIA"/>
    <s v="MEDELLIN"/>
    <s v="BARRIO FRANCISCO ANTONIO SEA M"/>
    <s v="REDEBAN"/>
    <s v="FO-25-1511060"/>
    <d v="2025-09-09T16:55:00"/>
    <d v="2025-09-11T11:20:00"/>
    <s v="NO"/>
    <s v="HARDWARE"/>
    <s v="NO ENCIENDE"/>
    <s v="DAÑO POS"/>
    <m/>
    <m/>
    <s v="CERRADO"/>
    <s v="11/09/2025 SE CAMBIA MAGICBOX POR QUÉ NO ENCIENDE EQUIPO TODO QUEDA OK"/>
    <s v="VISITA_TÉCNICA"/>
    <s v="EHZZZ866"/>
    <s v="TIPO I"/>
    <s v="TERRESTRE"/>
    <s v="ALVAREZ ARENAS VICTOR HUGO"/>
    <n v="1"/>
    <n v="0"/>
    <n v="65960.072302"/>
    <n v="75096.394270399993"/>
    <n v="65960.072302"/>
    <m/>
    <m/>
    <m/>
    <m/>
    <m/>
    <m/>
    <m/>
    <m/>
  </r>
  <r>
    <s v="BUCARAMANGA"/>
    <x v="1"/>
    <x v="1"/>
    <n v="81001"/>
    <n v="2717798"/>
    <n v="59310"/>
    <s v="INCIDENTE"/>
    <s v="ARAUCA"/>
    <s v="ARAUCA"/>
    <s v="PTM ARAUCA J&amp;L COMUNICACIONES"/>
    <s v="REDEBAN"/>
    <s v="FO-25-1505007"/>
    <d v="2025-09-09T16:49:00"/>
    <d v="2025-09-11T12:48:00"/>
    <s v="NO"/>
    <s v="HARDWARE"/>
    <s v="LECTOR DE TARJETAS"/>
    <s v="DAÑO POS"/>
    <m/>
    <m/>
    <s v="CERRADO"/>
    <s v="11/09/2025 CB CON LECTOR DE CHIP EN DAÑO, CAMBIO DE DATAFONO, BORRADO E INYECCION DE SO +VER 9.90, CUBRE CLAVE OK, PRUEBAS OK."/>
    <s v="VISITA_TÉCNICA"/>
    <s v="NA003195"/>
    <s v="TIPO IV ESPECIAL"/>
    <s v="AEREO"/>
    <s v="SANTOS GONZALEZ JOHAN FABIAN"/>
    <n v="1"/>
    <n v="0"/>
    <n v="988462.96268840006"/>
    <n v="196536.5258152"/>
    <n v="988462.96268840006"/>
    <m/>
    <m/>
    <m/>
    <m/>
    <m/>
    <m/>
    <m/>
    <m/>
  </r>
  <r>
    <s v="PASTO"/>
    <x v="2"/>
    <x v="2"/>
    <n v="52001"/>
    <n v="2717641"/>
    <n v="69831"/>
    <s v="INCIDENTE"/>
    <s v="NARIÑO"/>
    <s v="PASTO"/>
    <s v="PTM PASTO  DROGUERIA FARMACRIS"/>
    <s v="REDEBAN"/>
    <s v="FO-25-1506889"/>
    <d v="2025-09-09T16:19:00"/>
    <d v="2025-09-10T15:50:00"/>
    <s v="NO"/>
    <s v="HARDWARE"/>
    <s v="ACTUALIZACION"/>
    <s v="VERSION CAMBIO POS"/>
    <m/>
    <m/>
    <s v="CERRADO"/>
    <s v="10/09/2025 SE VERIFICÓ FALLA DE EJECUCIÓN DE TX POR MENSAJE ERROR EN DATÁFONO, PERO NO SE LOGRA REPLICAR LA FALLA A LO CUAL SE REALIZA EL BORRADO DE SISTEMA REINSTALACIÓN DE SO Y VERSIÓN PRUEBAS DE COMERCIO Y CB EXITOSAS QUEDA OPERATIVO"/>
    <s v="VISITA_TÉCNICA"/>
    <s v="ON004684 "/>
    <s v="TIPO I"/>
    <s v="TERRESTRE"/>
    <s v="REMICIO AMADO JOHN HEBER"/>
    <n v="1"/>
    <n v="0"/>
    <n v="65960.072302"/>
    <n v="75096.394270399993"/>
    <n v="65960.072302"/>
    <m/>
    <m/>
    <m/>
    <m/>
    <m/>
    <m/>
    <m/>
    <m/>
  </r>
  <r>
    <s v="PASTO"/>
    <x v="2"/>
    <x v="2"/>
    <n v="86573"/>
    <n v="2717474"/>
    <n v="58973"/>
    <s v="INCIDENTE"/>
    <s v="PUTUMAYO"/>
    <s v="LEGUIZAMO"/>
    <s v="BARRIO EL PROGRESO PUERTO LEGU"/>
    <s v="REDEBAN"/>
    <s v="FO-25-1504626"/>
    <d v="2025-09-09T16:06:00"/>
    <d v="2025-09-11T09:55:00"/>
    <s v="NO"/>
    <s v="HARDWARE"/>
    <s v="NO ENCIENDE"/>
    <s v="DAÑO POS"/>
    <m/>
    <m/>
    <s v="CERRADO"/>
    <s v="11/09/2025 SE VISITA EL CB PARA REVISAR FALLA DE DATÁFONO SE ENCUENTRA CON PUERTO DE CORRIENTE MALO, SE REALIZÓ CAMBIO DE EQUIPO, SE HACEN PRUEBAS OK CORRESPONSAL OPERATIVO"/>
    <s v="VISITA_TÉCNICA"/>
    <s v="LA002188"/>
    <s v="TIPO IV"/>
    <s v="AEREO"/>
    <s v="GUERRERO RAMIREZ OSCAR DARIO"/>
    <n v="1"/>
    <n v="0"/>
    <n v="479588.87655000004"/>
    <n v="196536.5258152"/>
    <n v="479588.87655000004"/>
    <m/>
    <m/>
    <m/>
    <m/>
    <m/>
    <m/>
    <m/>
    <m/>
  </r>
  <r>
    <s v="BOGOTA"/>
    <x v="0"/>
    <x v="0"/>
    <n v="25754"/>
    <n v="2717522"/>
    <n v="31875"/>
    <s v="INCIDENTE"/>
    <s v="CUNDINAMARCA"/>
    <s v="SOACHA"/>
    <s v="BARRIO SOACHA LA FRAGUA"/>
    <s v="REDEBAN"/>
    <s v="FO-25-1504517"/>
    <d v="2025-09-09T16:04:00"/>
    <d v="2025-09-10T12:22:00"/>
    <s v="NO"/>
    <s v="SOFTWARE"/>
    <s v="ACTUALIZACION"/>
    <s v="VERSION CARGA SO VR"/>
    <m/>
    <m/>
    <s v="CERRADO"/>
    <s v="10/09/2025 SE REALIZA RECONFIGURACIÓN DE EQUIPO POR FLASH FULL SERVICIO OPERATIVO PRUEBAS OK TRNA RBM SOLO SE REALIZA CONSULTA DE SALDO CLIENTE NO CUENTA CON NÚMERO DE CUENTA O TARJETA PARA RETIRO"/>
    <s v="VISITA_TÉCNICA"/>
    <s v="9L9ZZ443"/>
    <s v="TIPO I"/>
    <s v="TERRESTRE"/>
    <s v="BUSTOS MORA DIEGO MANUEL"/>
    <n v="1"/>
    <n v="0"/>
    <n v="65960.072302"/>
    <n v="75096.394270399993"/>
    <n v="65960.072302"/>
    <m/>
    <m/>
    <m/>
    <m/>
    <m/>
    <m/>
    <m/>
    <m/>
  </r>
  <r>
    <s v="BUCARAMANGA"/>
    <x v="1"/>
    <x v="1"/>
    <n v="20770"/>
    <n v="2717014"/>
    <n v="53312"/>
    <s v="INCIDENTE"/>
    <s v="CESAR"/>
    <s v="SAN MARTIN"/>
    <s v="DISTRICOL MULTSERVICIOSGIOANDY"/>
    <s v="REDEBAN"/>
    <s v="FO-25-1504072"/>
    <d v="2025-09-09T15:21:00"/>
    <d v="2025-09-10T12:29:00"/>
    <s v="NO"/>
    <s v="HARDWARE"/>
    <s v="IMPRESION"/>
    <s v="RODILLO AVERIADO"/>
    <m/>
    <m/>
    <s v="CERRADO"/>
    <s v="10/09/2025 SE ENCUENTRA TAPA INORESORA Y RODILLO DAÑADO, SE PROCEDE A REALIZAR CAMBIOS DE DATAFONO ,SE DEJA DSK3500 CON VERSION 9.90, SE HACEN PRUEBAS OK VISITA EXITOSA"/>
    <s v="VISITA_TÉCNICA"/>
    <s v="II0NZ137"/>
    <s v="TIPO III"/>
    <s v="TERRESTRE"/>
    <s v="GELVEZ MOGOLLON JOSE ELISEO"/>
    <n v="1"/>
    <n v="0"/>
    <n v="275728.78077800001"/>
    <n v="196536.5258152"/>
    <n v="275728.78077800001"/>
    <m/>
    <m/>
    <m/>
    <m/>
    <m/>
    <m/>
    <m/>
    <m/>
  </r>
  <r>
    <s v="CUCUTA"/>
    <x v="1"/>
    <x v="1"/>
    <n v="54001"/>
    <n v="2716939"/>
    <n v="63458"/>
    <s v="INCIDENTE"/>
    <s v="NORTE DE SANTANDER"/>
    <s v="CUCUTA"/>
    <s v="BARRIO TRIGAL DEL NORTE CUCUTA"/>
    <s v="REDEBAN"/>
    <s v="FO-25-1504089"/>
    <d v="2025-09-09T15:14:00"/>
    <d v="2025-09-10T12:25:00"/>
    <s v="NO"/>
    <s v="HARDWARE"/>
    <s v="IMPRESION"/>
    <s v="DAÑO POS"/>
    <m/>
    <m/>
    <s v="CERRADO"/>
    <s v="10/09/2025 SE CAMBIO DATAFONO POR DAÑO EN LA IMPRESORA SE INSTALA NUEVA VERSIÓN CIERRES Y PRUEBAS OK"/>
    <s v="VISITA_TÉCNICA"/>
    <s v="9T5ZZ495"/>
    <s v="TIPO I"/>
    <s v="TERRESTRE"/>
    <s v="DURAN ACOSTA FRANK YONNY"/>
    <n v="1"/>
    <n v="0"/>
    <n v="65960.072302"/>
    <n v="75096.394270399993"/>
    <n v="65960.072302"/>
    <m/>
    <m/>
    <m/>
    <m/>
    <m/>
    <m/>
    <m/>
    <m/>
  </r>
  <r>
    <s v="VALLEDUPAR"/>
    <x v="5"/>
    <x v="6"/>
    <n v="20400"/>
    <n v="2716678"/>
    <n v="28629"/>
    <s v="INCIDENTE"/>
    <s v="CESAR"/>
    <s v="LA JAGUA DE IBIRICO"/>
    <s v="BARRIO OVELIO JIMENEZ LA JAGUA"/>
    <s v="REDEBAN"/>
    <s v="FO-25-1503860"/>
    <d v="2025-09-09T14:53:00"/>
    <d v="2025-09-10T09:20:00"/>
    <s v="NO"/>
    <s v="HARDWARE"/>
    <s v="PANTALLA"/>
    <s v="DAÑO POS"/>
    <m/>
    <m/>
    <s v="CERRADO"/>
    <s v="10/09/2025 SE LLAMA AL CLIENTE Y ESTE MANIFIESTA QUE EL DATAFONO SE HABIA QUEDADO CON LA PANTALLA EN BLANCO PERO DESPUES DE UNOS MINUTOS SE RESTABLECIO EL SERVICIO Y HASTA EL MOMENTO SE ENCUENTRA OPERANDO CON NORMALIDAD"/>
    <s v="SOPORTE_TELEFÓNICO"/>
    <s v="0"/>
    <s v="TIPO III"/>
    <s v="TERRESTRE"/>
    <s v="MONTES DIAZ JOHN FRED"/>
    <n v="0"/>
    <n v="0"/>
    <n v="41241.0800752"/>
    <n v="0"/>
    <n v="41241.0800752"/>
    <m/>
    <m/>
    <m/>
    <m/>
    <m/>
    <m/>
    <m/>
    <m/>
  </r>
  <r>
    <s v="MEDELLIN"/>
    <x v="3"/>
    <x v="3"/>
    <n v="5001"/>
    <n v="2716663"/>
    <n v="51984"/>
    <s v="INCIDENTE"/>
    <s v="ANTIOQUIA"/>
    <s v="MEDELLIN"/>
    <s v="BARRIO CENTRO MEDELLIN 73"/>
    <s v="REDEBAN"/>
    <s v="FO-25-1503864"/>
    <d v="2025-09-09T14:50:00"/>
    <d v="2025-09-10T12:34:00"/>
    <s v="NO"/>
    <s v="HARDWARE"/>
    <s v="IMPRESION"/>
    <s v="DAÑO POS"/>
    <m/>
    <m/>
    <s v="CERRADO"/>
    <s v="10/09/2025 SE REALIZA LA REVISIÓN DEL EQUIPO DONDE SE EVIDENCIA QUE NO IMPRIME BIEN Y TIENE LAS TECLAS BORROSAS, SE REALIZAN PRIMEROS AUXILIOS Y CONTINÚA IGUAL, SE PROCEDE A REALIZAR EL CAMBIO DEL EQUIPO, CLIENTE COMENTA QUE LA LECTORA NO FUNCIONA BIEN, SE REVISA Y SE EVIDENCIA DAÑO"/>
    <s v="VISITA_TÉCNICA"/>
    <s v="9C0DZ626"/>
    <s v="TIPO I"/>
    <s v="TERRESTRE"/>
    <s v="CARDONA MOLINA BROLIN STIVEN"/>
    <n v="1"/>
    <n v="0"/>
    <n v="65960.072302"/>
    <n v="75096.394270399993"/>
    <n v="65960.072302"/>
    <m/>
    <m/>
    <m/>
    <m/>
    <m/>
    <m/>
    <m/>
    <m/>
  </r>
  <r>
    <s v="BOGOTA"/>
    <x v="0"/>
    <x v="0"/>
    <n v="11001"/>
    <n v="2709968"/>
    <n v="25835"/>
    <s v="INCIDENTE"/>
    <s v="CUNDINAMARCA"/>
    <s v="BOGOTA"/>
    <s v="REDY FLORESTA"/>
    <s v="REDEBAN"/>
    <s v="FO-25-1497857"/>
    <d v="2025-09-08T14:31:00"/>
    <d v="2025-09-09T14:31:00"/>
    <s v="NO"/>
    <s v="SOFTWARE"/>
    <s v="LECTOR DE BARRAS"/>
    <s v="LECTOR DESCONFIGURADO"/>
    <m/>
    <m/>
    <s v="CERRADO"/>
    <s v="09/09/2025 SE VISITA COMERCIO CB BANCOLOMBIA ROBUSTO, SE RECONFIGURA EL LECTOR DE BARRAS SE REALIZAN PRUEBAS OK, NO UPS NO SE ALTERNAN USUARIOS ."/>
    <s v="VISITA_TÉCNICA"/>
    <s v="A04ZZ957"/>
    <s v="TIPO I"/>
    <s v="TERRESTRE"/>
    <s v="VEGA MANRIQUE JONATAN MAURICIO"/>
    <n v="1"/>
    <n v="0"/>
    <n v="65960.072302"/>
    <n v="75096.394270399993"/>
    <n v="65960.072302"/>
    <m/>
    <m/>
    <m/>
    <m/>
    <m/>
    <m/>
    <m/>
    <m/>
  </r>
  <r>
    <s v="BARRANQUILLA"/>
    <x v="5"/>
    <x v="6"/>
    <n v="8560"/>
    <n v="2716439"/>
    <n v="56886"/>
    <s v="INCIDENTE"/>
    <s v="ATLANTICO"/>
    <s v="PONEDERA"/>
    <s v="PTM PONEDERA BABY JULI"/>
    <s v="REDEBAN"/>
    <s v="FO-25-1503452"/>
    <d v="2025-09-09T14:29:00"/>
    <d v="2025-09-10T12:38:00"/>
    <s v="NO"/>
    <s v="HARDWARE"/>
    <s v="COMUNICACION"/>
    <s v="MENSAJE CABLE DE RED DESCONECTADO"/>
    <m/>
    <m/>
    <s v="CERRADO"/>
    <s v="10/09/2025 SE REALIZA VISITA AL COMERCIO SE ENCUENTRA DATÁFONO CON CABLE DE RED DESCONECTADO LO CUAL NO DEJABA REALIZAR NINGÚNA OPERACIÓN SE CONFIGURA NUEVAMENTE SE REALIZAN PRUEBAS EXITOSAS Y EL CB QUEDA OPERATIVO"/>
    <s v="VISITA_TÉCNICA"/>
    <s v="9CQZZ644"/>
    <s v="TIPO II"/>
    <s v="TERRESTRE"/>
    <s v="PEÑALOZA GUTIERREZ RAFAEL GUSTAVO"/>
    <n v="1"/>
    <n v="0"/>
    <n v="144967.87232000002"/>
    <n v="140395.6348884"/>
    <n v="144967.87232000002"/>
    <m/>
    <m/>
    <m/>
    <m/>
    <m/>
    <m/>
    <m/>
    <m/>
  </r>
  <r>
    <s v="MANIZALES"/>
    <x v="2"/>
    <x v="4"/>
    <n v="17777"/>
    <n v="2716316"/>
    <n v="68351"/>
    <s v="INCIDENTE"/>
    <s v="CALDAS"/>
    <s v="SUPIA"/>
    <s v="BARRIO LA GALERIA SUPIA"/>
    <s v="REDEBAN"/>
    <s v="FO-25-1505939"/>
    <d v="2025-09-09T14:18:00"/>
    <d v="2025-09-11T13:01:00"/>
    <s v="NO"/>
    <s v="HARDWARE"/>
    <s v="TECLADO"/>
    <s v="DAÑO POS"/>
    <m/>
    <m/>
    <s v="CERRADO"/>
    <s v="11/09/2025 SE REALIZA VISITA SE CAMBIA DATAFONO POR TECLADO EN MAL ESTADO TECLAS DESGASTADAS, SE CREAN USUARIOS SE HACEN PRUEBAS SERVICIO OK"/>
    <s v="VISITA_TÉCNICA"/>
    <s v="AALFZ671"/>
    <s v="TIPO II"/>
    <s v="TERRESTRE"/>
    <s v="AGUIRRE HENAO RAUL EDUARDO"/>
    <n v="1"/>
    <n v="0"/>
    <n v="144967.87232000002"/>
    <n v="140395.6348884"/>
    <n v="144967.87232000002"/>
    <m/>
    <m/>
    <m/>
    <m/>
    <m/>
    <m/>
    <m/>
    <m/>
  </r>
  <r>
    <s v="MEDELLIN"/>
    <x v="3"/>
    <x v="3"/>
    <n v="5001"/>
    <n v="2716040"/>
    <n v="73517"/>
    <s v="INCIDENTE"/>
    <s v="ANTIOQUIA"/>
    <s v="MEDELLIN"/>
    <s v="BARRIO CASTILLA MEDELLIN 10"/>
    <s v="REDEBAN"/>
    <s v="FO-25-1503418"/>
    <d v="2025-09-09T13:44:00"/>
    <d v="2025-09-10T09:56:00"/>
    <s v="NO"/>
    <s v="HARDWARE"/>
    <s v="LECTOR DE TARJETAS"/>
    <s v="DAÑO POS"/>
    <m/>
    <m/>
    <s v="CERRADO"/>
    <s v="10/09/2025 SE LIMPIA CONTACTO CHIP Y MANTENIMIENTO TODO QUEDA OK"/>
    <s v="VISITA_TÉCNICA"/>
    <s v="ON00Y655"/>
    <s v="TIPO I"/>
    <s v="TERRESTRE"/>
    <s v="ALVAREZ ARENAS VICTOR HUGO"/>
    <n v="1"/>
    <n v="0"/>
    <n v="65960.072302"/>
    <n v="75096.394270399993"/>
    <n v="65960.072302"/>
    <m/>
    <m/>
    <m/>
    <m/>
    <m/>
    <m/>
    <m/>
    <m/>
  </r>
  <r>
    <s v="MEDELLIN"/>
    <x v="3"/>
    <x v="3"/>
    <n v="5686"/>
    <n v="2716004"/>
    <n v="69015"/>
    <s v="INCIDENTE"/>
    <s v="ANTIOQUIA"/>
    <s v="SANTA ROSA DE OSOS"/>
    <s v="BARRIO SANTA ROSA DE OSOS SANT"/>
    <s v="REDEBAN"/>
    <s v="FO-25-1502993"/>
    <d v="2025-09-09T13:20:00"/>
    <d v="2025-09-10T14:15:00"/>
    <s v="NO"/>
    <s v="HARDWARE"/>
    <s v="PINPAD"/>
    <s v="DAÑO POS"/>
    <m/>
    <m/>
    <s v="CERRADO"/>
    <s v="10/09/2025 SE REALIZA VISITA TÉCNICA EN ATENCIÓN AL INCIDENTE REPORTADO POR EL CORRESPONSAL BANCOLOMBIA RELACIONADO CON FALLAS EN EL DISPOSITIVO PINPAD. AL LLEGAR AL SITIO, EL USUARIO VALIDA LA IDENTIDAD DEL TÉCNICO CONFORME AL PROTOCOLO DE SEGURIDAD. POSTERIORMENTE, INFORMA QUE EL EQUIPO NO ESTÁ LEYENDO CORRECTAMENTE LAS TARJETAS._x000a__x000a_SE PROCEDE A REALIZAR PRUEBAS DE LECTURA, CONFIRMANDO QUE EL LECTOR DE CHIP PRESENTA FALLAS PERSISTENTES. DADO EL DIAGNÓSTICO, SE REALIZA EL REEMPLAZO DEL PINPAD POR UN EQUIPO NUEVO. TRAS LA INSTALACIÓN, SE VERIFICA SU FUNCIONAMIENTO Y SE CONFIRMA QUE EL DISPOSITIVO QUEDA COMPLETAMENTE OPERATIVO."/>
    <s v="VISITA_TÉCNICA"/>
    <s v="A30KZ492"/>
    <s v="TIPO II"/>
    <s v="TERRESTRE"/>
    <s v="MARTINEZ TOVAR OSCAR DAVID"/>
    <n v="1"/>
    <n v="0"/>
    <n v="144967.87232000002"/>
    <n v="140395.6348884"/>
    <n v="144967.87232000002"/>
    <m/>
    <m/>
    <m/>
    <m/>
    <m/>
    <m/>
    <m/>
    <m/>
  </r>
  <r>
    <s v="CUCUTA"/>
    <x v="1"/>
    <x v="1"/>
    <n v="54001"/>
    <n v="2715945"/>
    <n v="61168"/>
    <s v="INCIDENTE"/>
    <s v="NORTE DE SANTANDER"/>
    <s v="CUCUTA"/>
    <s v="BARRIO LA PLAYA CUCUTA 9"/>
    <s v="REDEBAN"/>
    <s v="FO-25-1502996"/>
    <d v="2025-09-09T13:14:00"/>
    <d v="2025-09-10T10:14:00"/>
    <s v="NO"/>
    <s v="HARDWARE"/>
    <s v="PINPAD"/>
    <s v="CABLE AVERIADO"/>
    <m/>
    <m/>
    <s v="CERRADO"/>
    <s v="10/09/2025 SE REALIZÓ VISITA AL COMERCIO Y SE ENCUENTRA HUD DAÑADO SE REALIZA CAMBIO DE HUD PRUEBAS ÉXITOSAS"/>
    <s v="VISITA_TÉCNICA"/>
    <s v="9TZZZ083"/>
    <s v="TIPO I"/>
    <s v="TERRESTRE"/>
    <s v="MORA VEGA JEAMPIER"/>
    <n v="1"/>
    <n v="0"/>
    <n v="65960.072302"/>
    <n v="75096.394270399993"/>
    <n v="65960.072302"/>
    <m/>
    <m/>
    <m/>
    <m/>
    <m/>
    <m/>
    <m/>
    <m/>
  </r>
  <r>
    <s v="CALI"/>
    <x v="2"/>
    <x v="2"/>
    <n v="19001"/>
    <n v="2715865"/>
    <n v="29409"/>
    <s v="INCIDENTE"/>
    <s v="CAUCA"/>
    <s v="POPAYAN"/>
    <s v="MULTIPAGAS MOBIL EL FAROL"/>
    <s v="REDEBAN"/>
    <s v="FO-25-1503000"/>
    <d v="2025-09-09T12:57:00"/>
    <d v="2025-09-10T12:46:00"/>
    <s v="NO"/>
    <s v="HARDWARE"/>
    <s v="NO ENCIENDE SE REINICIA"/>
    <s v="FUENTE PODER AVERIADA"/>
    <m/>
    <m/>
    <s v="CERRADO"/>
    <s v="10/09/2025 SE INGRESA PIN PAD REINICIA DATAFONO SE CAMBIA DATAFONO YA QUE NO ES COMPATIBLE CON TECNOLOGIA SE HACEN PRUEBAS OK TELECARGA DRNA"/>
    <s v="VISITA_TÉCNICA"/>
    <s v="BBBBV366"/>
    <s v="TIPO III"/>
    <s v="TERRESTRE"/>
    <s v="GIMBUEL LASSO LUIS GERMAN"/>
    <n v="1"/>
    <n v="0"/>
    <n v="275728.78077800001"/>
    <n v="196536.5258152"/>
    <n v="275728.78077800001"/>
    <m/>
    <m/>
    <m/>
    <m/>
    <m/>
    <m/>
    <m/>
    <m/>
  </r>
  <r>
    <s v="PEREIRA"/>
    <x v="2"/>
    <x v="4"/>
    <n v="66594"/>
    <n v="2715597"/>
    <n v="22193"/>
    <s v="INCIDENTE"/>
    <s v="RISARALDA"/>
    <s v="QUINCHIA"/>
    <s v="CENTRO QUINCHIA RISARALDA"/>
    <s v="REDEBAN"/>
    <s v="FO-25-1502645"/>
    <d v="2025-09-09T12:18:00"/>
    <d v="2025-09-10T10:49:00"/>
    <s v="NO"/>
    <s v="HARDWARE"/>
    <s v="LECTOR DE TARJETAS"/>
    <s v="MENSAJE RETIRE TARJETA"/>
    <m/>
    <m/>
    <s v="CERRADO"/>
    <s v="10/09/2025 VISITAMOS COMERCIO EL DATÁFONO NO LEE LAS TARJETAS REALIZAMOS CAMBIO DE DATAFONO LO CONFIGURAMOS Y REALIZAMOS PRUEBAS CON EL NUEVO DATÁFONO OK."/>
    <s v="VISITA_TÉCNICA"/>
    <s v="ADZZZ556"/>
    <s v="TIPO II"/>
    <s v="TERRESTRE"/>
    <s v="ARROYAVE CANO MANUEL GUILLERMO"/>
    <n v="1"/>
    <n v="0"/>
    <n v="144967.87232000002"/>
    <n v="140395.6348884"/>
    <n v="144967.87232000002"/>
    <m/>
    <m/>
    <m/>
    <m/>
    <m/>
    <m/>
    <m/>
    <m/>
  </r>
  <r>
    <s v="PASTO"/>
    <x v="2"/>
    <x v="2"/>
    <n v="52835"/>
    <n v="2715635"/>
    <n v="57454"/>
    <s v="INCIDENTE"/>
    <s v="NARIÑO"/>
    <s v="SAN ANDRES DE TUMACO"/>
    <s v="BARRIO COMERCIO SAN ANDRES DE"/>
    <s v="REDEBAN"/>
    <s v="FO-25-1502652"/>
    <d v="2025-09-09T12:08:00"/>
    <d v="2025-09-16T11:35:00"/>
    <s v="NO"/>
    <s v="SOFTWARE"/>
    <s v="LECTOR DE BARRAS"/>
    <s v="FORMATO INVALIDO"/>
    <m/>
    <m/>
    <s v="CERRADO"/>
    <s v="16/09/2025 SE ENCUENTRA LECTORA DE CODIGOS DE BARRAS CON MENSAJE FORMATO INVALIDO SE RECONFIGURA OK PARÁMETROS OK Y SE REALIZAN PRUEBAS ÉXITOSAS DE TRANSACCIONES"/>
    <s v="VISITA_TÉCNICA"/>
    <s v="9CUZZ973"/>
    <s v="TIPO IV"/>
    <s v="TERRESTRE"/>
    <s v="PAZ MARTINEZ RICHARD HUMBERTO"/>
    <n v="1"/>
    <n v="0"/>
    <n v="479588.87655000004"/>
    <n v="196536.5258152"/>
    <n v="479588.87655000004"/>
    <m/>
    <m/>
    <m/>
    <m/>
    <m/>
    <m/>
    <m/>
    <m/>
  </r>
  <r>
    <s v="VILLAVICENCIO"/>
    <x v="4"/>
    <x v="5"/>
    <n v="50001"/>
    <n v="2715552"/>
    <n v="41404"/>
    <s v="INCIDENTE"/>
    <s v="META"/>
    <s v="VILLAVICENCIO"/>
    <s v="BARRIO GUATAPE II VILLAVICENCI"/>
    <s v="REDEBAN"/>
    <s v="FO-25-1502660"/>
    <d v="2025-09-09T11:57:00"/>
    <d v="2025-09-09T14:41:00"/>
    <s v="NO"/>
    <s v="HARDWARE"/>
    <s v="LECTOR DE BARRAS"/>
    <s v="CABLE LECTORA AVERIADO"/>
    <m/>
    <m/>
    <s v="CERRADO"/>
    <s v="09/09/2025 SE REALIZA CAMBIO DE LECTOR DE BARRAS PRUEBAS OK SIN NOVEDADES"/>
    <s v="VISITA_TÉCNICA"/>
    <s v="AA0TZ546"/>
    <s v="TIPO I"/>
    <s v="TERRESTRE"/>
    <s v="CASTRILLON URREA LONDIER LEANDRO"/>
    <n v="1"/>
    <n v="0"/>
    <n v="65960.072302"/>
    <n v="75096.394270399993"/>
    <n v="65960.072302"/>
    <m/>
    <m/>
    <m/>
    <m/>
    <m/>
    <m/>
    <m/>
    <m/>
  </r>
  <r>
    <s v="MONTERIA"/>
    <x v="5"/>
    <x v="6"/>
    <n v="23068"/>
    <n v="2715529"/>
    <n v="74746"/>
    <s v="INCIDENTE"/>
    <s v="CORDOBA"/>
    <s v="AYAPEL"/>
    <s v="BARRIO OSPINA PEREZ AYAPEL 1"/>
    <s v="REDEBAN"/>
    <s v="FO-25-1502681"/>
    <d v="2025-09-09T11:53:00"/>
    <d v="2025-09-10T14:30:00"/>
    <s v="NO"/>
    <s v="HARDWARE"/>
    <s v="LECTOR DE BARRAS"/>
    <s v="DAÑO POS"/>
    <m/>
    <m/>
    <s v="CERRADO"/>
    <s v="10/09/2025 SE REALIZA INSPECCIÓN DE LA LECTORA DE BARRA SENCUENTRA QUE NO ESTÁ LECHENDO LOS CODIGO DE BARRA, SE PROCEDE A REALIZAR EL CAMBIO DE EQUIPO, PRUEBAS OK _x000a_CB BANCOLOMBIA OPERANDO CON NORMALIDAD"/>
    <s v="VISITA_TÉCNICA"/>
    <s v="MNPZZ695"/>
    <s v="TIPO III"/>
    <s v="TERRESTRE"/>
    <s v="ARRAZOLA HERNANDEZ NICOLAS AUGUSTO"/>
    <n v="1"/>
    <n v="0"/>
    <n v="275728.78077800001"/>
    <n v="196536.5258152"/>
    <n v="275728.78077800001"/>
    <m/>
    <m/>
    <m/>
    <m/>
    <m/>
    <m/>
    <m/>
    <m/>
  </r>
  <r>
    <s v="CALI"/>
    <x v="2"/>
    <x v="2"/>
    <n v="76890"/>
    <n v="2715512"/>
    <n v="58574"/>
    <s v="INCIDENTE"/>
    <s v="VALLE DEL CAUCA"/>
    <s v="YOTOCO"/>
    <s v="BARRIO CENTRO YOTOCO 4"/>
    <s v="REDEBAN"/>
    <s v="FO-25-1502684"/>
    <d v="2025-09-09T11:50:00"/>
    <d v="2025-09-10T12:55:00"/>
    <s v="NO"/>
    <s v="HARDWARE"/>
    <s v="IMPRESION"/>
    <s v="NO AVANZA PAPEL"/>
    <m/>
    <m/>
    <s v="CERRADO"/>
    <s v="10/09/2025 SE VISITÓ CORRESPONSAL Y CLIENTE INFORMA QUE TODO EL DATÁFONO ESTÁ FUNCIONANDO CORRECTAMENTE Y QUE AL PARECER FUE QUE EL EQUIPO FALLÓ POR UN MOMENTO. INFORMA QUE TODO EL DÍA A ESTADO BUENO. PIDE CERRAR CASO NO SE MANIPULA EQUIIPO"/>
    <s v="VISITA_TÉCNICA"/>
    <s v="TYZZZ693"/>
    <s v="TIPO II"/>
    <s v="TERRESTRE"/>
    <s v="BOLAÑOS TABORDA JORGE ENRIQUE"/>
    <n v="1"/>
    <n v="0"/>
    <n v="144967.87232000002"/>
    <n v="140395.6348884"/>
    <n v="144967.87232000002"/>
    <m/>
    <m/>
    <m/>
    <m/>
    <m/>
    <m/>
    <m/>
    <m/>
  </r>
  <r>
    <s v="MONTERIA"/>
    <x v="5"/>
    <x v="6"/>
    <n v="23001"/>
    <n v="2715346"/>
    <n v="44448"/>
    <s v="INCIDENTE"/>
    <s v="CORDOBA"/>
    <s v="MONTERIA"/>
    <s v="DISTRICOL LOS BOLIS CASEROS RI"/>
    <s v="REDEBAN"/>
    <s v="FO-25-1502415"/>
    <d v="2025-09-09T11:38:00"/>
    <d v="2025-09-09T18:00:00"/>
    <s v="NO"/>
    <s v="HARDWARE"/>
    <s v="IMPRESION"/>
    <s v="NO IMPRIME UNO O VARIOS CARACTERES"/>
    <m/>
    <m/>
    <s v="CERRADO"/>
    <s v="09/09/2025 SE REALIZA INSPECCIÓN DEL DATAFONO, SE ENCUENTRA AL MOMENTO DE IMPRIMIR SALEN LÍNEAS Y ALGUNO CARRACTER SE VEN BORROSOS, SE PROCEDE A REALIZAR EL CAMBIO  DE EQUIPO, SE REALIZAN PRUEBAS OK, PIN PAD Y LECTORA QUEDAN OPERANDO, SE CREAN USUARIOS CB BANCOLOMBIA QUEDA OPERANDO CON NORMALIDAD"/>
    <s v="VISITA_TÉCNICA"/>
    <s v="GA07Z870"/>
    <s v="TIPO I"/>
    <s v="TERRESTRE"/>
    <s v="ARRAZOLA HERNANDEZ NICOLAS AUGUSTO"/>
    <n v="1"/>
    <n v="0"/>
    <n v="65960.072302"/>
    <n v="75096.394270399993"/>
    <n v="65960.072302"/>
    <m/>
    <m/>
    <m/>
    <m/>
    <m/>
    <m/>
    <m/>
    <m/>
  </r>
  <r>
    <s v="NEIVA"/>
    <x v="4"/>
    <x v="5"/>
    <n v="41026"/>
    <n v="2715325"/>
    <n v="44971"/>
    <s v="INCIDENTE"/>
    <s v="HUILA"/>
    <s v="ALTAMIRA"/>
    <s v="DISTRICOL DE TODITO ALTAMIRA"/>
    <s v="REDEBAN"/>
    <s v="FO-25-1502424"/>
    <d v="2025-09-09T11:36:00"/>
    <d v="2025-09-11T15:29:00"/>
    <s v="NO"/>
    <s v="HARDWARE"/>
    <s v="CABLEADO"/>
    <s v="DAÑO POS"/>
    <m/>
    <m/>
    <s v="CERRADO"/>
    <s v="11/09/2025 SE REALIZA VISITA AL PUNTO,SE CAMBIA LECTOR SE CODIGO DE BARRAS YA QUE ESTE PRESENTA DAÑO EN EL CABLE. SE DEJA EQUIPO ACTUALIZADO PRUEBAS CB OK, CB OPERATIVO"/>
    <s v="VISITA_TÉCNICA"/>
    <s v="AB1IZ023"/>
    <s v="TIPO III"/>
    <s v="TERRESTRE"/>
    <s v="DEVIA REINOSO JUAN CARLOS"/>
    <n v="1"/>
    <n v="0"/>
    <n v="275728.78077800001"/>
    <n v="196536.5258152"/>
    <n v="275728.78077800001"/>
    <m/>
    <m/>
    <m/>
    <m/>
    <m/>
    <m/>
    <m/>
    <m/>
  </r>
  <r>
    <s v="MANIZALES"/>
    <x v="2"/>
    <x v="4"/>
    <n v="17088"/>
    <n v="2715094"/>
    <n v="31294"/>
    <s v="INCIDENTE"/>
    <s v="CALDAS"/>
    <s v="BELALCAZAR"/>
    <s v="BARRIO CALLE REAL"/>
    <s v="REDEBAN"/>
    <s v="FO-25-1502437"/>
    <d v="2025-09-09T11:30:00"/>
    <d v="2025-09-10T15:11:00"/>
    <s v="NO"/>
    <s v="HARDWARE"/>
    <s v="DETERIORO"/>
    <s v="DATAFONO"/>
    <m/>
    <m/>
    <s v="CERRADO"/>
    <s v="10/09/2025 VISITAMOS COMERCIO EL DATÁFONO SE REINICIA SOLO EN LAS MAÑANAS REALIZAMOS CAMBIO DE FUENTE DE PODER TAMBIÉN CAMBIAMOS EL DATAFONO YA QUE TIENE LAS TECLAS MUR BORROSAS, LO CONFIGURACIÓN Y REALIZAMOS PRUEBAS CON EL NUEVO DATÁFONO OK."/>
    <s v="VISITA_TÉCNICA"/>
    <s v="AA000265"/>
    <s v="TIPO II"/>
    <s v="TERRESTRE"/>
    <s v="ARROYAVE CANO MANUEL GUILLERMO"/>
    <n v="1"/>
    <n v="0"/>
    <n v="144967.87232000002"/>
    <n v="140395.6348884"/>
    <n v="144967.87232000002"/>
    <m/>
    <m/>
    <m/>
    <m/>
    <m/>
    <m/>
    <m/>
    <m/>
  </r>
  <r>
    <s v="CALI"/>
    <x v="2"/>
    <x v="2"/>
    <n v="76001"/>
    <n v="2715100"/>
    <n v="76411"/>
    <s v="INCIDENTE"/>
    <s v="VALLE DEL CAUCA"/>
    <s v="CALI"/>
    <s v="PTM CALI PAPELERIA Y VARIEDADE"/>
    <s v="REDEBAN"/>
    <s v="FO-25-1502190"/>
    <d v="2025-09-09T11:14:00"/>
    <d v="2025-09-10T10:24:00"/>
    <s v="NO"/>
    <s v="HARDWARE"/>
    <s v="IMPRESION"/>
    <s v="TAPA IMPRESORA"/>
    <m/>
    <m/>
    <s v="CERRADO"/>
    <s v="10/09/2025 SE VISITA EL COMERCIO, SE REVISA LOS EQUIPOS EL DATAFONO ESTÁ MAL AJUSTADA LA TAPA SE ACOMODA SOLUCIONANDO EL PROBLEMA DE LA IMPRESORA, PRUEBAS OK, TELECARGA TRNA"/>
    <s v="VISITA_TÉCNICA"/>
    <s v="A40UZ499"/>
    <s v="TIPO I"/>
    <s v="TERRESTRE"/>
    <s v="HERRERA MONAR GEOVANNY"/>
    <n v="1"/>
    <n v="0"/>
    <n v="65960.072302"/>
    <n v="75096.394270399993"/>
    <n v="65960.072302"/>
    <m/>
    <m/>
    <m/>
    <m/>
    <m/>
    <m/>
    <m/>
    <m/>
  </r>
  <r>
    <s v="MEDELLIN"/>
    <x v="3"/>
    <x v="3"/>
    <n v="5854"/>
    <n v="2714752"/>
    <n v="47853"/>
    <s v="INCIDENTE"/>
    <s v="ANTIOQUIA"/>
    <s v="VALDIVIA"/>
    <s v="DISTRICOL LA TIENDA DE ROBERTO"/>
    <s v="REDEBAN"/>
    <s v="FO-25-1501971"/>
    <d v="2025-09-09T10:55:00"/>
    <d v="2025-09-11T12:45:00"/>
    <s v="NO"/>
    <s v="HARDWARE"/>
    <s v="LECTOR DE TARJETAS"/>
    <s v="MENSAJE RETIRE TARJETA"/>
    <m/>
    <m/>
    <s v="CERRADO"/>
    <s v="11/09/2025 SE REALIZA VISITA TÉCNICA EN ATENCIÓN AL INCIDENTE REPORTADO POR EL CORRESPONSAL BANCOLOMBIA, RELACIONADO CON FALLAS EN EL FUNCIONAMIENTO DEL DATÁFONO.  _x000a_EL USUARIO VALIDA CORRECTAMENTE LA IDENTIFICACIÓN DEL TÉCNICO ASIGNADO. DURANTE LA REVISIÓN, INFORMA QUE EL DISPOSITIVO NO ESTÁ LEYENDO LAS TARJETAS AL MOMENTO DE REALIZAR RETIROS.  _x000a_SE PROCEDE A VERIFICAR EL EQUIPO Y SE CONFIRMA DAÑO EN EL LECTOR DE CHIP DE  _x000a_ANTE LA FALLA, SE REALIZA EL REEMPLAZO DEL DATÁFONO POR UNO NUEVO.  _x000a_ EL NUEVO EQUIPO QUEDA INSTALADO Y OPERATIVO, CON LECTURA DE TARJETAS FUNCIONAL Y VALIDADA POR EL USUARIO."/>
    <s v="VISITA_TÉCNICA"/>
    <s v="II00F645"/>
    <s v="TIPO III"/>
    <s v="TERRESTRE"/>
    <s v="MARTINEZ TOVAR OSCAR DAVID"/>
    <n v="1"/>
    <n v="0"/>
    <n v="275728.78077800001"/>
    <n v="196536.5258152"/>
    <n v="275728.78077800001"/>
    <m/>
    <m/>
    <m/>
    <m/>
    <m/>
    <m/>
    <m/>
    <m/>
  </r>
  <r>
    <s v="MEDELLIN"/>
    <x v="3"/>
    <x v="3"/>
    <n v="5615"/>
    <n v="2714705"/>
    <n v="24641"/>
    <s v="INCIDENTE"/>
    <s v="ANTIOQUIA"/>
    <s v="RIONEGRO"/>
    <s v="BARRIO LA POLA RIONEGRO"/>
    <s v="REDEBAN"/>
    <s v="FO-25-1501979"/>
    <d v="2025-09-09T10:44:00"/>
    <d v="2025-09-10T13:10:00"/>
    <s v="NO"/>
    <s v="HARDWARE"/>
    <s v="SE REINICIA"/>
    <s v="DAÑO POS"/>
    <m/>
    <m/>
    <s v="CERRADO"/>
    <s v="10/09/2025 SE CAMBIA DATÁFONO POR FALLAS EN IMPRESIÓN"/>
    <s v="VISITA_TÉCNICA"/>
    <s v="AB009865"/>
    <s v="TIPO II"/>
    <s v="TERRESTRE"/>
    <s v="DIAZ ZABALA FRANCIS DUBAN"/>
    <n v="1"/>
    <n v="0"/>
    <n v="144967.87232000002"/>
    <n v="140395.6348884"/>
    <n v="144967.87232000002"/>
    <m/>
    <m/>
    <m/>
    <m/>
    <m/>
    <m/>
    <m/>
    <m/>
  </r>
  <r>
    <s v="BOGOTA"/>
    <x v="0"/>
    <x v="0"/>
    <n v="25295"/>
    <n v="2714220"/>
    <n v="37964"/>
    <s v="INCIDENTE"/>
    <s v="CUNDINAMARCA"/>
    <s v="GACHANCIPA"/>
    <s v="BARRIO GACHANCIPA GACHANCIPA 1"/>
    <s v="REDEBAN"/>
    <s v="FO-25-1501503"/>
    <d v="2025-09-09T09:59:00"/>
    <d v="2025-09-10T14:38:00"/>
    <s v="NO"/>
    <s v="HARDWARE"/>
    <s v="CABLEADO"/>
    <s v="CABLE MAGICBOX AVERIADO"/>
    <m/>
    <m/>
    <s v="CERRADO"/>
    <s v="10/09/2025 SE VISITA COMERCIO CB BANCOLOMBIA, SE CAMBIA EL CABLE MAGICBOX DEL EQUIPO POR QUE ESTÁ DETERIORADO, SE REALIZAN PRUEBAS OK, NO UPS, NO SE ALTERAN USUARIOS."/>
    <s v="VISITA_TÉCNICA"/>
    <s v="AA00R668"/>
    <s v="TIPO II"/>
    <s v="TERRESTRE"/>
    <s v="VEGA MANRIQUE JONATAN MAURICIO"/>
    <n v="1"/>
    <n v="0"/>
    <n v="144967.87232000002"/>
    <n v="140395.6348884"/>
    <n v="144967.87232000002"/>
    <m/>
    <m/>
    <m/>
    <m/>
    <m/>
    <m/>
    <m/>
    <m/>
  </r>
  <r>
    <s v="MEDELLIN"/>
    <x v="3"/>
    <x v="3"/>
    <n v="5686"/>
    <n v="2714204"/>
    <n v="66701"/>
    <s v="INCIDENTE"/>
    <s v="ANTIOQUIA"/>
    <s v="SANTA ROSA DE OSOS"/>
    <s v="BARRIO GIMANI LA BASCULA SANTA"/>
    <s v="REDEBAN"/>
    <s v="FO-25-1501514"/>
    <d v="2025-09-09T09:56:00"/>
    <d v="2025-09-10T14:09:00"/>
    <s v="NO"/>
    <s v="HARDWARE"/>
    <s v="ACTUALIZACION"/>
    <s v="VERSION CAMBIO POS"/>
    <m/>
    <m/>
    <s v="CERRADO"/>
    <s v="10/09/2025 SE REALIZA VISITA TÉCNICA AL ESTABLECIMIENTO COMERCIAL PARA ATENDER EL INCIDENTE REPORTADO CON EL DATÁFONO ASIGNADO AL CORRESPONSAL BANCOLOMBIA. SE VERIFICA LA IDENTIFICACIÓN DEL TÉCNICO CONFORME AL PROTOCOLO DE SEGURIDAD. EL USUARIO MANIFIESTA QUE EL DISPOSITIVO NO PERMITE REALIZAR NINGUNA TRANSACCIÓN._x000a__x000a_DURANTE LA VALIDACIÓN, SE DETECTA QUE EL DATÁFONO PRESENTA UNA DESCONFIGURACIÓN EN SUS PARÁMETROS OPERATIVOS. SE PROCEDE A REALIZAR LA RECONFIGURACIÓN COMPLETA DEL EQUIPO. FINALIZADO EL PROCESO, SE EJECUTAN PRUEBAS FUNCIONALES DE TRANSACCIÓN, LAS CUALES RESULTAN EXITOSAS. EL DATÁFONO QUEDA OPERATIVO Y EN CONDICIONES NORMALES DE USO."/>
    <s v="VISITA_TÉCNICA"/>
    <s v="2A0EZ010"/>
    <s v="TIPO II"/>
    <s v="TERRESTRE"/>
    <s v="MARTINEZ TOVAR OSCAR DAVID"/>
    <n v="1"/>
    <n v="0"/>
    <n v="144967.87232000002"/>
    <n v="140395.6348884"/>
    <n v="144967.87232000002"/>
    <m/>
    <m/>
    <m/>
    <m/>
    <m/>
    <m/>
    <m/>
    <m/>
  </r>
  <r>
    <s v="BOGOTA"/>
    <x v="0"/>
    <x v="0"/>
    <n v="25754"/>
    <n v="2713950"/>
    <n v="76749"/>
    <s v="INCIDENTE"/>
    <s v="CUNDINAMARCA"/>
    <s v="SOACHA"/>
    <s v="BARRIO EL PARAISO SOACHA"/>
    <s v="REDEBAN"/>
    <s v="FO-25-1501521"/>
    <d v="2025-09-09T09:44:00"/>
    <d v="2025-09-09T13:39:00"/>
    <s v="NO"/>
    <s v="SOFTWARE"/>
    <s v="LECTOR DE BARRAS"/>
    <s v="FORMATO INVALIDO"/>
    <m/>
    <m/>
    <s v="CERRADO"/>
    <s v="09/09/2025 SE RELAIZA VISITA DE CAMPO ENCONTRANDO QUE LECTOR DE CODIGO DE BARRAS PERDIO CONFIGURACIÓN ARROJA FORMATO INVALIDO SE REALIZA CONFIGURACIÓN DE LECTOR CON PRUEBAS OK PARÁMETROS OK NO SE INICIALIZA EQUIPO TODO A CONFORMIDAD DE CB"/>
    <s v="VISITA_TÉCNICA"/>
    <s v="SA2ZZ161"/>
    <s v="TIPO I"/>
    <s v="TERRESTRE"/>
    <s v="GALEANO SORIANO JUAN DAVID"/>
    <n v="1"/>
    <n v="0"/>
    <n v="65960.072302"/>
    <n v="75096.394270399993"/>
    <n v="65960.072302"/>
    <m/>
    <m/>
    <m/>
    <m/>
    <m/>
    <m/>
    <m/>
    <m/>
  </r>
  <r>
    <s v="BOGOTA"/>
    <x v="0"/>
    <x v="0"/>
    <n v="25799"/>
    <n v="2713834"/>
    <n v="76980"/>
    <s v="INCIDENTE"/>
    <s v="CUNDINAMARCA"/>
    <s v="TENJO"/>
    <s v="BARRIO CENTRO TENJO 7"/>
    <s v="REDEBAN"/>
    <s v="FO-25-1501526"/>
    <d v="2025-09-09T09:30:00"/>
    <d v="2025-09-10T13:16:00"/>
    <s v="NO"/>
    <s v="SOFTWARE"/>
    <s v="ACTUALIZACION"/>
    <s v="VERSION CARGA SO VR"/>
    <m/>
    <m/>
    <s v="CERRADO"/>
    <s v="10/09/2025 SE REALIZA VALIDACIÓNES  SERVICIO OK NO SE REQUIERE MANTENIMIENTO PRUEBA OK"/>
    <s v="VISITA_TÉCNICA"/>
    <s v="A18ZZ417"/>
    <s v="TIPO II"/>
    <s v="TERRESTRE"/>
    <s v="GOMEZ VEGA DAVID SNEYDER"/>
    <n v="1"/>
    <n v="0"/>
    <n v="144967.87232000002"/>
    <n v="140395.6348884"/>
    <n v="144967.87232000002"/>
    <m/>
    <m/>
    <m/>
    <m/>
    <m/>
    <m/>
    <m/>
    <m/>
  </r>
  <r>
    <s v="VILLAVICENCIO"/>
    <x v="4"/>
    <x v="5"/>
    <n v="50001"/>
    <n v="2713389"/>
    <n v="59982"/>
    <s v="INCIDENTE"/>
    <s v="META"/>
    <s v="VILLAVICENCIO"/>
    <s v="BARRIO BRR ROSA BLANCA VILLAVI"/>
    <s v="REDEBAN"/>
    <s v="FO-25-1500679"/>
    <d v="2025-09-09T08:56:00"/>
    <d v="2025-09-09T10:51:00"/>
    <s v="NO"/>
    <s v="HARDWARE"/>
    <s v="ALERT IRRUPTION"/>
    <s v="ALERT IRRUPTION"/>
    <m/>
    <m/>
    <s v="CERRADO"/>
    <s v="09/09/2025 SE REALIZA CAMBIO DE EQUIPO POR DAÑO SE PRUEBAS CON OTRO EQUIPO ENTREGANDO OPERATIVO SIN NOVEDAD"/>
    <s v="VISITA_TÉCNICA"/>
    <s v="LA00A076"/>
    <s v="TIPO I"/>
    <s v="TERRESTRE"/>
    <s v="ROZO JIMENEZ EDGAR ARMANDO"/>
    <n v="1"/>
    <n v="0"/>
    <n v="65960.072302"/>
    <n v="75096.394270399993"/>
    <n v="65960.072302"/>
    <m/>
    <m/>
    <m/>
    <m/>
    <m/>
    <m/>
    <m/>
    <m/>
  </r>
  <r>
    <s v="MONTERIA"/>
    <x v="5"/>
    <x v="6"/>
    <n v="23001"/>
    <n v="2713224"/>
    <n v="47437"/>
    <s v="INCIDENTE"/>
    <s v="CORDOBA"/>
    <s v="MONTERIA"/>
    <s v="DISTRICOL DROGUERIA MINIMARKET"/>
    <s v="REDEBAN"/>
    <s v="FO-25-1500688"/>
    <d v="2025-09-09T08:38:00"/>
    <d v="2025-09-09T17:02:00"/>
    <s v="NO"/>
    <s v="HARDWARE"/>
    <s v="SE REINICIA"/>
    <s v="DAÑO POS"/>
    <m/>
    <m/>
    <s v="CERRADO"/>
    <s v="09/09/2025 SE REALIZA REVISIÓN DE LOS EQUIPOS SE ENCUENTRA QUE EL EQUIPO DATAFONO SE REINICIA AL MOMENTO DE REALIZAR UNA TRANSACION, SE PROCEDE A CAMBIAR EL EQUIPO, SE CREAN USUARIOS OPERADOR Y ADMINISTRADOR, SE REALIZAN PRUEBAS OK"/>
    <s v="VISITA_TÉCNICA"/>
    <s v="9C00G083"/>
    <s v="TIPO I"/>
    <s v="TERRESTRE"/>
    <s v="ARRAZOLA HERNANDEZ NICOLAS AUGUSTO"/>
    <n v="1"/>
    <n v="0"/>
    <n v="65960.072302"/>
    <n v="75096.394270399993"/>
    <n v="65960.072302"/>
    <m/>
    <m/>
    <m/>
    <m/>
    <m/>
    <m/>
    <m/>
    <m/>
  </r>
  <r>
    <s v="MEDELLIN"/>
    <x v="3"/>
    <x v="3"/>
    <n v="5266"/>
    <n v="2713209"/>
    <n v="12493"/>
    <s v="INCIDENTE"/>
    <s v="ANTIOQUIA"/>
    <s v="ENVIGADO"/>
    <s v="PAGAFACIL ENVIGADO"/>
    <s v="REDEBAN"/>
    <s v="FO-25-1500187"/>
    <d v="2025-09-09T08:35:00"/>
    <d v="2025-09-09T11:32:00"/>
    <s v="NO"/>
    <s v="HARDWARE"/>
    <s v="IMPRESION"/>
    <s v="NO IMPRIME UNO O VARIOS CARACTERES"/>
    <m/>
    <m/>
    <s v="CERRADO"/>
    <s v="09/09/2025 SE CAMBIA DATÁFONO POR DAÑO EN IMPRESORA"/>
    <s v="VISITA_TÉCNICA"/>
    <s v="JNZZZ078"/>
    <s v="TIPO I"/>
    <s v="TERRESTRE"/>
    <s v="CASTAÑEDA PALACIO CARLOS FELIPE"/>
    <n v="1"/>
    <n v="0"/>
    <n v="65960.072302"/>
    <n v="75096.394270399993"/>
    <n v="65960.072302"/>
    <m/>
    <m/>
    <m/>
    <m/>
    <m/>
    <m/>
    <m/>
    <m/>
  </r>
  <r>
    <s v="CARTAGENA"/>
    <x v="5"/>
    <x v="6"/>
    <n v="13001"/>
    <n v="2712969"/>
    <n v="65460"/>
    <s v="INCIDENTE"/>
    <s v="BOLIVAR"/>
    <s v="CARTAGENA"/>
    <s v="BARRIO PORTALES DE ALICANTE CA"/>
    <s v="REDEBAN"/>
    <s v="FO-25-1500193"/>
    <d v="2025-09-09T08:27:00"/>
    <d v="2025-09-09T12:01:00"/>
    <s v="NO"/>
    <s v="HARDWARE"/>
    <s v="ALERT IRRUPTION"/>
    <s v="ALERT IRRUPTION"/>
    <m/>
    <m/>
    <s v="CERRADO"/>
    <s v="09/09/2025 SE REALIZA CAMBIO DE EQUIPO ALERTA INTERRUPTION SE DEJA UNO NUEVO SE HACEN PRUEBAS TODO OK"/>
    <s v="VISITA_TÉCNICA"/>
    <s v="7A00B317"/>
    <s v="TIPO I"/>
    <s v="TERRESTRE"/>
    <s v="CANEDO HERRERA ALEXANDER"/>
    <n v="1"/>
    <n v="0"/>
    <n v="65960.072302"/>
    <n v="75096.394270399993"/>
    <n v="65960.072302"/>
    <m/>
    <m/>
    <m/>
    <m/>
    <m/>
    <m/>
    <m/>
    <m/>
  </r>
  <r>
    <s v="BUCARAMANGA"/>
    <x v="1"/>
    <x v="1"/>
    <n v="68001"/>
    <n v="2712675"/>
    <n v="26983"/>
    <s v="INCIDENTE"/>
    <s v="SANTANDER"/>
    <s v="BUCARAMANGA"/>
    <s v="BARRIO ALARCON 2 BUCARAMANGA"/>
    <s v="REDEBAN"/>
    <s v="FO-25-1499875"/>
    <d v="2025-09-09T08:00:00"/>
    <d v="2025-09-09T12:10:00"/>
    <s v="NO"/>
    <s v="HARDWARE"/>
    <s v="IMPRESION"/>
    <s v="TAPA IMPRESORA"/>
    <m/>
    <m/>
    <s v="CERRADO"/>
    <s v="09/09/2025 SE REALIZA AJUSTE DE TAPA IMPRESORA LA CUAL FUE DESPRENDIDA SE REALIZA ADECUACIÓN SE ENTREGA SERVICIO OPERATIVO PRUEBAS OK"/>
    <s v="VISITA_TÉCNICA"/>
    <s v="BA002275"/>
    <s v="TIPO I"/>
    <s v="TERRESTRE"/>
    <s v="REYES RAMIREZ DIEGO ALEXANDER"/>
    <n v="1"/>
    <n v="0"/>
    <n v="65960.072302"/>
    <n v="75096.394270399993"/>
    <n v="65960.072302"/>
    <m/>
    <m/>
    <m/>
    <m/>
    <m/>
    <m/>
    <m/>
    <m/>
  </r>
  <r>
    <s v="MEDELLIN"/>
    <x v="3"/>
    <x v="3"/>
    <n v="5088"/>
    <n v="2712211"/>
    <n v="56992"/>
    <s v="INCIDENTE"/>
    <s v="ANTIOQUIA"/>
    <s v="BELLO"/>
    <s v="DISTRICOL HELADERIA Y CHARCUTE"/>
    <s v="REDEBAN"/>
    <s v="FO-25-1499885"/>
    <d v="2025-09-09T08:00:00"/>
    <d v="2025-09-09T11:02:00"/>
    <s v="NO"/>
    <s v="HARDWARE"/>
    <s v="LECTOR DE BARRAS"/>
    <s v="DAÑO POS"/>
    <m/>
    <m/>
    <s v="CERRADO"/>
    <s v="09/09/2025 SE REALIZA VISITA TÉCNICA AL COMERCIO PARA ATENDER EL INCIDENTE REPORTADO CON EL LECTOR DE BARRAS DEL CORRESPONSAL BANCOLOMBIA. AL LLEGAR, EL USUARIO VALIDA LA IDENTIFICACIÓN DEL TÉCNICO Y PROCEDE A INFORMAR QUE EL DISPOSITIVO NO ENCIENDE. SE REALIZA VERIFICACIÓN EN SITIO Y SE CONFIRMA QUE EL LECTOR PRESENTA FALLA DEFINITIVA: NO RESPONDE AL ENCENDIDO NI MUESTRA SEÑALES DE ACTIVIDAD._x000a__x000a_ANTE LA EVIDENCIA DEL DAÑO, SE PROCEDE CON EL REEMPLAZO DEL EQUIPO. EL NUEVO LECTOR ES INSTALADO, CONFIGURADO Y PROBADO EN PRESENCIA DEL USUARIO, QUIEN VALIDA SU CORRECTO FUNCIONAMIENTO. EL DISPOSITIVO QUEDA OPERATIVO Y EN USO,"/>
    <s v="VISITA_TÉCNICA"/>
    <s v="XCRZZ658"/>
    <s v="TIPO I"/>
    <s v="TERRESTRE"/>
    <s v="MARTINEZ TOVAR OSCAR DAVID"/>
    <n v="1"/>
    <n v="0"/>
    <n v="65960.072302"/>
    <n v="75096.394270399993"/>
    <n v="65960.072302"/>
    <m/>
    <m/>
    <m/>
    <m/>
    <m/>
    <m/>
    <m/>
    <m/>
  </r>
  <r>
    <s v="MEDELLIN"/>
    <x v="3"/>
    <x v="3"/>
    <n v="5042"/>
    <n v="2711950"/>
    <n v="42910"/>
    <s v="INCIDENTE"/>
    <s v="ANTIOQUIA"/>
    <s v="SANTA FE DE ANTIOQUIA"/>
    <s v="BRR EL LLANO SANTA FE DE ANTIO"/>
    <s v="REDEBAN"/>
    <s v="FO-25-1499136"/>
    <d v="2025-09-09T08:00:00"/>
    <d v="2025-09-10T14:45:00"/>
    <s v="NO"/>
    <s v="HARDWARE"/>
    <s v="PINPAD"/>
    <s v="DAÑO POS"/>
    <m/>
    <m/>
    <s v="CERRADO"/>
    <s v="10/09/2025 SE CAMBIA PINPAD PORQUE ESTA PRESENTANDO MUCHO PROBLEMA AL MOMENTO DE LEER LAS TARJETAS"/>
    <s v="VISITA_TÉCNICA"/>
    <s v="GZCZZ662"/>
    <s v="TIPO II"/>
    <s v="TERRESTRE"/>
    <s v="RUA ALVAREZ RICHARD ANDRES"/>
    <n v="1"/>
    <n v="0"/>
    <n v="144967.87232000002"/>
    <n v="140395.6348884"/>
    <n v="144967.87232000002"/>
    <m/>
    <m/>
    <m/>
    <m/>
    <m/>
    <m/>
    <m/>
    <m/>
  </r>
  <r>
    <s v="MEDELLIN"/>
    <x v="3"/>
    <x v="3"/>
    <n v="5001"/>
    <n v="2712131"/>
    <n v="65448"/>
    <s v="INCIDENTE"/>
    <s v="ANTIOQUIA"/>
    <s v="MEDELLIN"/>
    <s v="DISTRICOL CARNES JUANSER"/>
    <s v="REDEBAN"/>
    <s v="FO-25-1499140"/>
    <d v="2025-09-08T17:56:00"/>
    <d v="2025-09-09T10:39:00"/>
    <s v="NO"/>
    <s v="HARDWARE"/>
    <s v="LECTOR DE TARJETAS"/>
    <s v="MENSAJE RETIRE TARJETA"/>
    <m/>
    <m/>
    <s v="CERRADO"/>
    <s v="09/09/2025 SE HACE MANTENIMIENTO OK Y SE HACE PRUEBAS DE LECTURA DE TARJETA Y TODO QUEDA OK."/>
    <s v="VISITA_TÉCNICA"/>
    <s v="7A00B305"/>
    <s v="TIPO I"/>
    <s v="TERRESTRE"/>
    <s v="DIAZ ZABALA FRANCIS DUBAN"/>
    <n v="1"/>
    <n v="0"/>
    <n v="65960.072302"/>
    <n v="75096.394270399993"/>
    <n v="65960.072302"/>
    <m/>
    <m/>
    <m/>
    <m/>
    <m/>
    <m/>
    <m/>
    <m/>
  </r>
  <r>
    <s v="APARTADO"/>
    <x v="3"/>
    <x v="3"/>
    <n v="5045"/>
    <n v="2711788"/>
    <n v="45370"/>
    <s v="INCIDENTE"/>
    <s v="ANTIOQUIA"/>
    <s v="APARTADO"/>
    <s v="BARRIO POLICARPA APARTADO 1"/>
    <s v="REDEBAN"/>
    <s v="FO-25-1499144"/>
    <d v="2025-09-08T17:28:00"/>
    <d v="2025-09-09T15:29:00"/>
    <s v="NO"/>
    <s v="HARDWARE"/>
    <s v="SE REINICIA"/>
    <s v="DAÑO POS"/>
    <m/>
    <m/>
    <s v="CERRADO"/>
    <s v="09/09/2025 SE REALIZA CAMBIO DATAFONO POR DIFERENTES REINICIOS Y TECLADO BORROSO"/>
    <s v="VISITA_TÉCNICA"/>
    <s v="KA00R771"/>
    <s v="TIPO I"/>
    <s v="TERRESTRE"/>
    <s v="CASTRO HENAO DANIEL ESTEBAN"/>
    <n v="1"/>
    <n v="0"/>
    <n v="65960.072302"/>
    <n v="75096.394270399993"/>
    <n v="65960.072302"/>
    <m/>
    <m/>
    <m/>
    <m/>
    <m/>
    <m/>
    <m/>
    <m/>
  </r>
  <r>
    <s v="MEDELLIN"/>
    <x v="3"/>
    <x v="3"/>
    <n v="5088"/>
    <n v="2711687"/>
    <n v="27869"/>
    <s v="INCIDENTE"/>
    <s v="ANTIOQUIA"/>
    <s v="BELLO"/>
    <s v="BARRIO SANTO DOMINGO   BELLO"/>
    <s v="REDEBAN"/>
    <s v="FO-25-1499148"/>
    <d v="2025-09-08T17:27:00"/>
    <d v="2025-09-09T13:08:00"/>
    <s v="NO"/>
    <s v="HARDWARE"/>
    <s v="IMPRESION"/>
    <s v="RODILLO AVERIADO"/>
    <m/>
    <m/>
    <s v="CERRADO"/>
    <s v="09/09/2025 SE HACE CAMBIO DE EQUIPO POR FALLAS EN IMPRESIÓN"/>
    <s v="VISITA_TÉCNICA"/>
    <s v="99ZZZ880"/>
    <s v="TIPO I"/>
    <s v="TERRESTRE"/>
    <s v="DIAZ ZABALA FRANCIS DUBAN"/>
    <n v="1"/>
    <n v="0"/>
    <n v="65960.072302"/>
    <n v="75096.394270399993"/>
    <n v="65960.072302"/>
    <m/>
    <m/>
    <m/>
    <m/>
    <m/>
    <m/>
    <m/>
    <m/>
  </r>
  <r>
    <s v="BARRANQUILLA"/>
    <x v="5"/>
    <x v="6"/>
    <n v="8638"/>
    <n v="2711887"/>
    <n v="68760"/>
    <s v="INCIDENTE"/>
    <s v="ATLANTICO"/>
    <s v="SABANALARGA"/>
    <s v="PAGAFACIL SABANALARGA"/>
    <s v="REDEBAN"/>
    <s v="FO-25-1499154"/>
    <d v="2025-09-08T17:27:00"/>
    <d v="2025-09-09T15:25:00"/>
    <s v="NO"/>
    <s v="HARDWARE"/>
    <s v="PINPAD"/>
    <s v="SE REINICIA"/>
    <m/>
    <m/>
    <s v="CERRADO"/>
    <s v="09/09/2025 SE REMPLAZA PIN PAD, SE REINICIABA Y SE QUEDABA EN LA PANTALLA AZUL"/>
    <s v="VISITA_TÉCNICA"/>
    <s v="AAJVZ982"/>
    <s v="TIPO II"/>
    <s v="TERRESTRE"/>
    <s v="DE AVILA SIADES ALBERTO ENRIQUE"/>
    <n v="1"/>
    <n v="0"/>
    <n v="144967.87232000002"/>
    <n v="140395.6348884"/>
    <n v="144967.87232000002"/>
    <m/>
    <m/>
    <m/>
    <m/>
    <m/>
    <m/>
    <m/>
    <m/>
  </r>
  <r>
    <s v="MEDELLIN"/>
    <x v="3"/>
    <x v="3"/>
    <n v="5376"/>
    <n v="2711754"/>
    <n v="41957"/>
    <s v="INCIDENTE"/>
    <s v="ANTIOQUIA"/>
    <s v="LA CEJA"/>
    <s v="PTM LA CEJA LA DESPENSA DE ROB"/>
    <s v="REDEBAN"/>
    <s v="FO-25-1499157"/>
    <d v="2025-09-08T17:12:00"/>
    <d v="2025-09-09T11:36:00"/>
    <s v="NO"/>
    <s v="HARDWARE"/>
    <s v="LECTOR DE TARJETAS"/>
    <s v="MENSAJE RETIRE TARJETA"/>
    <m/>
    <m/>
    <s v="CERRADO"/>
    <s v="09/09/2025 SE REALIZA VALIDACIÓN DE EQUIPO Y ESTA EN CORRECTO FUNCIONAMIENTO, PRUEBAS PERTINENTES TODAS OK, SE INDICA A USUARIO EL FORMATO DE LAS TARJETAS"/>
    <s v="VISITA_TÉCNICA"/>
    <s v="GZ0WZ867"/>
    <s v="TIPO II"/>
    <s v="TERRESTRE"/>
    <s v="HERNANDEZ CHAVARRIA JUAN CAMILO"/>
    <n v="1"/>
    <n v="0"/>
    <n v="144967.87232000002"/>
    <n v="140395.6348884"/>
    <n v="144967.87232000002"/>
    <m/>
    <m/>
    <m/>
    <m/>
    <m/>
    <m/>
    <m/>
    <m/>
  </r>
  <r>
    <s v="CUCUTA"/>
    <x v="1"/>
    <x v="1"/>
    <n v="54001"/>
    <n v="2710174"/>
    <n v="57800"/>
    <s v="INCIDENTE"/>
    <s v="NORTE DE SANTANDER"/>
    <s v="CUCUTA"/>
    <s v="BARRIO AEROPUERTO CUCUTA 9"/>
    <s v="REDEBAN"/>
    <s v="FO-25-1497940"/>
    <d v="2025-09-08T14:54:00"/>
    <d v="2025-09-09T15:39:00"/>
    <s v="NO"/>
    <s v="HARDWARE"/>
    <s v="NO ENCIENDE"/>
    <s v="DAÑO POS"/>
    <m/>
    <m/>
    <s v="CERRADO"/>
    <s v="09/09/2025 SE REALIZA VISITA, SE ENCUENTRA DATAFONO EN DAÑO, SE REALIZA CAMBIO, SE INSTALA ÚLTIMA VERSIÓN, SE CREAN USUARIOS OK, SE REALIZAN PRUEBAS Y CIERRES OK"/>
    <s v="VISITA_TÉCNICA"/>
    <s v="TSZZZ656"/>
    <s v="TIPO I"/>
    <s v="TERRESTRE"/>
    <s v="PACHECO BUITRAGO JAVIER ALONSO"/>
    <n v="1"/>
    <n v="0"/>
    <n v="65960.072302"/>
    <n v="75096.394270399993"/>
    <n v="65960.072302"/>
    <m/>
    <m/>
    <m/>
    <m/>
    <m/>
    <m/>
    <m/>
    <m/>
  </r>
  <r>
    <s v="MONTERIA"/>
    <x v="5"/>
    <x v="6"/>
    <n v="23162"/>
    <n v="2709795"/>
    <n v="25762"/>
    <s v="INCIDENTE"/>
    <s v="CORDOBA"/>
    <s v="CERETE"/>
    <s v="ARRIO CERETE 2 CERETE"/>
    <s v="REDEBAN"/>
    <s v="FO-25-1497848"/>
    <d v="2025-09-08T14:35:00"/>
    <d v="2025-09-09T11:42:00"/>
    <s v="NO"/>
    <s v="SOFTWARE"/>
    <s v="LECTOR DE BARRAS"/>
    <s v="LECTOR DESCONFIGURADO"/>
    <m/>
    <m/>
    <s v="CERRADO"/>
    <s v="09/09/2025 SE REALIZA CONFIGURACIÓN DE LECTOR DE BARRAS OK, LECTOR OPERATIVO, SE REALIZAN PRUEBAS EXITOSAS OK, CLIENTE CB VALIDA SALDO ANTES Y DESPUÉS DEL MANTENIMIENTO OK, CB SE DEJA OPERATIVO SIN NOVEDAD."/>
    <s v="VISITA_TÉCNICA"/>
    <s v="A00VZ826"/>
    <s v="TIPO I"/>
    <s v="TERRESTRE"/>
    <s v="GONZALEZ FERRER JESUS ALEXANDER"/>
    <n v="1"/>
    <n v="0"/>
    <n v="65960.072302"/>
    <n v="75096.394270399993"/>
    <n v="65960.072302"/>
    <m/>
    <m/>
    <m/>
    <m/>
    <m/>
    <m/>
    <m/>
    <m/>
  </r>
  <r>
    <s v="MEDELLIN"/>
    <x v="3"/>
    <x v="3"/>
    <n v="5001"/>
    <n v="2709659"/>
    <n v="35151"/>
    <s v="INCIDENTE"/>
    <s v="ANTIOQUIA"/>
    <s v="MEDELLIN"/>
    <s v="BARRIO BOYACA LAS BRISAS MEDEL"/>
    <s v="REDEBAN"/>
    <s v="FO-25-1497620"/>
    <d v="2025-09-08T14:05:00"/>
    <d v="2025-09-09T10:32:00"/>
    <s v="NO"/>
    <s v="HARDWARE"/>
    <s v="IMPRESION"/>
    <s v="TAPA IMPRESORA"/>
    <m/>
    <m/>
    <s v="CERRADO"/>
    <s v="09/09/2025 SE REALIZA VISITA TÉCNICA PARA ATENDER EL INCIDENTE REPORTADO CON EL DATÁFONO DEL CORRESPONSAL BANCOLOMBIA. AL LLEGAR AL ESTABLECIMIENTO, SE ENCUENTRA CERRADO. SE INTENTA CONTACTAR AL USUARIO MEDIANTE LLAMADAS TELEFÓNICAS Y MENSAJES POR WHATSAPP, SIN OBTENER RESPUESTA INMEDIATA. SE PROCEDE A ESPERAR DURANTE APROXIMADAMENTE UNA HORA, HASTA QUE EL USUARIO FINALMENTE RESPONDE VÍA TELEFÓNICA._x000a__x000a_UNA VEZ VALIDADA LA IDENTIDAD DEL TÉCNICO, EL USUARIO INDICA QUE EL DATÁFONO NO ESTÁ IMPRIMIENDO EL COMPROBANTE DE LAS TRANSACCIONES. AL INSPECCIONAR EL EQUIPO, SE DETECTA DETERIORO FÍSICO EN LA TAPA DE LA IMPRESORA, LO CUAL AFECTA EL FUNCIONAMIENTO NORMAL DEL DISPOSITIVO._x000a__x000a_SE REALIZA EL REEMPLAZO DE LA TAPA IMPRESORA.  _x000a_SE EJECUTAN PRUEBAS OPERATIVAS DE IMPRESIÓN Y TRANSACCIÓN, TODAS CON RESULTADO EXITOSO.  _x000a_EL EQUIPO QUEDA EN FUNCIONAMIENTO ÓPTIMO."/>
    <s v="VISITA_TÉCNICA"/>
    <s v="AA00D734"/>
    <s v="TIPO I"/>
    <s v="TERRESTRE"/>
    <s v="MARTINEZ TOVAR OSCAR DAVID"/>
    <n v="1"/>
    <n v="0"/>
    <n v="65960.072302"/>
    <n v="75096.394270399993"/>
    <n v="65960.072302"/>
    <m/>
    <m/>
    <m/>
    <m/>
    <m/>
    <m/>
    <m/>
    <m/>
  </r>
  <r>
    <s v="NEIVA"/>
    <x v="4"/>
    <x v="5"/>
    <n v="41132"/>
    <n v="2709708"/>
    <n v="61198"/>
    <s v="INCIDENTE"/>
    <s v="HUILA"/>
    <s v="CAMPOALEGRE"/>
    <s v="BARRIO CENTRO CAMPOALEGRE 5"/>
    <s v="REDEBAN"/>
    <s v="FO-25-1497629"/>
    <d v="2025-09-08T14:04:00"/>
    <d v="2025-09-09T12:17:00"/>
    <s v="NO"/>
    <s v="HARDWARE"/>
    <s v="TECLADO"/>
    <s v="DAÑO POS"/>
    <m/>
    <m/>
    <s v="CERRADO"/>
    <s v="09/09/2025 SE REALIZA VISITA AL PUNTO, SE CAMBIA EQUIPO POR DAÑO CLIENTE ÍNDICA QUE EL EQUIPO TIENE EL TECLADO MUY DURO SE DEJA EQUIPO CON VR 10.3 PRUEBAS CB OK,"/>
    <s v="VISITA_TÉCNICA"/>
    <s v="9TZZZ261"/>
    <s v="TIPO II"/>
    <s v="TERRESTRE"/>
    <s v="DEVIA REINOSO JUAN CARLOS"/>
    <n v="1"/>
    <n v="0"/>
    <n v="144967.87232000002"/>
    <n v="140395.6348884"/>
    <n v="144967.87232000002"/>
    <m/>
    <m/>
    <m/>
    <m/>
    <m/>
    <m/>
    <m/>
    <m/>
  </r>
  <r>
    <s v="BUCARAMANGA"/>
    <x v="1"/>
    <x v="1"/>
    <n v="68081"/>
    <n v="2709572"/>
    <n v="76181"/>
    <s v="INCIDENTE"/>
    <s v="SANTANDER"/>
    <s v="BARRANCABERMEJA"/>
    <s v="DISTRICOL DE LUXE NAIL SPA"/>
    <s v="REDEBAN"/>
    <s v="FO-25-1497636"/>
    <d v="2025-09-08T13:48:00"/>
    <d v="2025-09-09T12:24:00"/>
    <s v="NO"/>
    <s v="HARDWARE"/>
    <s v="IMPRESION"/>
    <s v="TAPA IMPRESORA"/>
    <m/>
    <m/>
    <s v="CERRADO"/>
    <s v="09/09/2025 SE HACE PRESENCIA EN COMERCIO SE REALIZA CAMBIO DE DATAFONO DEBIDO A QUE TIENE LA TAPA DAÑADA SE CAMBIÓ LECTOR DEBIDO A QUE NO ENVIA DATA COMPLETA SE REALIZAN PRUEBAS OK SE CREAN USUARIOS Y CONTRASEÑA"/>
    <s v="VISITA_TÉCNICA"/>
    <s v="FA0GZ473"/>
    <s v="TIPO III"/>
    <s v="TERRESTRE"/>
    <s v="ORTEBARRERAGA MARLON STWAR"/>
    <n v="1"/>
    <n v="0"/>
    <n v="275728.78077800001"/>
    <n v="196536.5258152"/>
    <n v="275728.78077800001"/>
    <m/>
    <m/>
    <m/>
    <m/>
    <m/>
    <m/>
    <m/>
    <m/>
  </r>
  <r>
    <s v="BOGOTA"/>
    <x v="0"/>
    <x v="0"/>
    <n v="11001"/>
    <n v="2709554"/>
    <n v="48563"/>
    <s v="INCIDENTE"/>
    <s v="CUNDINAMARCA"/>
    <s v="BOGOTA"/>
    <s v="BARRIO PORTALES DEL NORTE BOGO"/>
    <s v="REDEBAN"/>
    <s v="FO-25-1497651"/>
    <d v="2025-09-08T13:35:00"/>
    <d v="2025-09-09T12:59:00"/>
    <s v="NO"/>
    <s v="HARDWARE"/>
    <s v="ALERT IRRUPTION"/>
    <s v="ALERT IRRUPTION"/>
    <m/>
    <m/>
    <s v="CERRADO"/>
    <s v="09/09/2025 SE VISITA COMERCIO CB BANCOLOMBIA, SE REALIZA CAMBIO DE EQUIPO POR ESTAR ALERTADO, SE DEJA EL NUEVO CON LOS USUARIOS DEL CLIENTE, SE REALIZAN PRUEBAS OK, NO UPS."/>
    <s v="VISITA_TÉCNICA"/>
    <s v="II00J510"/>
    <s v="TIPO I"/>
    <s v="TERRESTRE"/>
    <s v="VEGA MANRIQUE JONATAN MAURICIO"/>
    <n v="1"/>
    <n v="0"/>
    <n v="65960.072302"/>
    <n v="75096.394270399993"/>
    <n v="65960.072302"/>
    <m/>
    <m/>
    <m/>
    <m/>
    <m/>
    <m/>
    <m/>
    <m/>
  </r>
  <r>
    <s v="IBAGUE"/>
    <x v="4"/>
    <x v="5"/>
    <n v="73443"/>
    <n v="2709269"/>
    <n v="65265"/>
    <s v="INCIDENTE"/>
    <s v="TOLIMA"/>
    <s v="MARIQUITA"/>
    <s v="BARRIO DIVINO NINO SAN SEBASTI"/>
    <s v="REDEBAN"/>
    <s v="FO-25-1495951"/>
    <d v="2025-09-08T12:47:00"/>
    <d v="2025-09-11T12:30:00"/>
    <s v="NO"/>
    <s v="HARDWARE"/>
    <s v="IMPRESION"/>
    <s v="NO IMPRIME UNO O VARIOS CARACTERES"/>
    <m/>
    <m/>
    <s v="CERRADO"/>
    <s v="11/09/2025 SE VISITA CB SE REALIZA CAMBIO DE EQUIPO &quot;NO IMPRIME ALGUNOS CARACTERES&quot; TRANSACCIONES DE PRUEBA O.K"/>
    <s v="VISITA_TÉCNICA"/>
    <s v="2A008804"/>
    <s v="TIPO III"/>
    <s v="TERRESTRE"/>
    <s v="GUTIERREZ  CAMILO ANDRES"/>
    <n v="1"/>
    <n v="0"/>
    <n v="275728.78077800001"/>
    <n v="196536.5258152"/>
    <n v="275728.78077800001"/>
    <m/>
    <m/>
    <m/>
    <m/>
    <m/>
    <m/>
    <m/>
    <m/>
  </r>
  <r>
    <s v="MANIZALES"/>
    <x v="2"/>
    <x v="4"/>
    <n v="17088"/>
    <n v="2709265"/>
    <n v="31294"/>
    <s v="INCIDENTE"/>
    <s v="CALDAS"/>
    <s v="BELALCAZAR"/>
    <s v="BARRIO CALLE REAL"/>
    <s v="REDEBAN"/>
    <s v="FO-25-1495958"/>
    <d v="2025-09-08T12:45:00"/>
    <d v="2025-09-09T11:15:00"/>
    <s v="NO"/>
    <s v="HARDWARE"/>
    <s v="NO ENCIENDE SE REINICIA"/>
    <s v="FUENTE PODER AVERIADA"/>
    <m/>
    <m/>
    <s v="CERRADO"/>
    <s v="09/09/2025 SE LLEGA AL COMERCIO SE ESPERO MAS DE 30 MINUTOS PARA SER ATENDIDO, NO DAN AUTORIZACIÓN, YA QUE PERSONA ENCARGADA NO SE ENCUENTRA Y NO LLEGA EN EL TIEMPO DE ESPERA, SE LES INDICA QUE DEBEN DE LLAMAR A SOLICITAR NUEVAMENTE EL SERVICIO"/>
    <s v="VISITA_TÉCNICA"/>
    <s v="NO SE INTERVIENE DATAFONO"/>
    <s v="TIPO II"/>
    <s v="TERRESTRE"/>
    <s v="AGUIRRE HENAO RAUL EDUARDO"/>
    <n v="1"/>
    <n v="0"/>
    <n v="144967.87232000002"/>
    <n v="140395.6348884"/>
    <n v="144967.87232000002"/>
    <m/>
    <m/>
    <m/>
    <m/>
    <m/>
    <m/>
    <m/>
    <m/>
  </r>
  <r>
    <s v="CALI"/>
    <x v="2"/>
    <x v="2"/>
    <n v="76520"/>
    <n v="2709325"/>
    <n v="71965"/>
    <s v="INCIDENTE"/>
    <s v="VALLE DEL CAUCA"/>
    <s v="PALMIRA"/>
    <s v="PALMIRA CENTRO"/>
    <s v="REDEBAN"/>
    <s v="FO-25-1495965"/>
    <d v="2025-09-08T12:39:00"/>
    <d v="2025-09-08T17:48:00"/>
    <s v="NO"/>
    <s v="HARDWARE"/>
    <s v="DETERIORO"/>
    <s v="DATAFONO"/>
    <m/>
    <m/>
    <s v="CERRADO"/>
    <s v="08/09/2025 EN LA VISITA TÉCNICA SE REALIZÓ EL CAMBIO DE DATÁFONO YA QUE SE ENCONTRÓ CON EL PUERTO USB DAÑADO,SE CAMBIÓ EL LECTOR YA QUE SE ENCONTRÓ CON EL CABLE AVERIADO,SE INSTALO MAGIC BOX 2600,SE INSTALO EL SISTEMA OPERATIVO Y VERSIÓN 10.3N ,SE CREARON LOS USUARIOS Y SE REALIZARON LAS PRUEBAS DEJANDO EL SERVICIO OPERANDO SIN FALLAS Y SIN NOVEDAD"/>
    <s v="VISITA_TÉCNICA"/>
    <s v="LN00M175"/>
    <s v="TIPO I"/>
    <s v="TERRESTRE"/>
    <s v="SANCHEZ URREGO ROBINSON DAVID"/>
    <n v="1"/>
    <n v="0"/>
    <n v="65960.072302"/>
    <n v="75096.394270399993"/>
    <n v="65960.072302"/>
    <m/>
    <m/>
    <m/>
    <m/>
    <m/>
    <m/>
    <m/>
    <m/>
  </r>
  <r>
    <s v="VALLEDUPAR"/>
    <x v="5"/>
    <x v="6"/>
    <n v="47058"/>
    <n v="2709098"/>
    <n v="14483"/>
    <s v="INCIDENTE"/>
    <s v="MAGDALENA"/>
    <s v="ARIGUANI"/>
    <s v="EL DIFICIL ARIGUANI"/>
    <s v="REDEBAN"/>
    <s v="FO-25-1495779"/>
    <d v="2025-09-08T12:23:00"/>
    <d v="2025-09-09T08:33:00"/>
    <s v="NO"/>
    <s v="HARDWARE"/>
    <s v="TECLADO"/>
    <s v="DAÑO POS"/>
    <m/>
    <m/>
    <s v="CERRADO"/>
    <s v="09/09/2025 SE LLAMA AL CLIENTE Y ESTE MANIFIESTA QUE RECIENTEMENTE LE CAMBIARON EL DATAFONO POR UN DESK 2600, EL CUAL EL CLIENTE COMENTA  QUE A COMPARACION CON EL OTRO DATAFONO QUE TENIA (DESK 3500), ESTE TIENE LAS TECLAS UN POCO DURAS, SE LE INDICA QUE ESOS EQUIPOS VIENEN ASI DE FABRICA Y QUE CON EL TIEMPO LAS TECLAS SE VAN COLOCANDO MAS BLANDAS. PERO QUE EL SERVICIO EN GENERAL SE ENCUENTRA OPERANDO SIN PROBLEMAS"/>
    <s v="SOPORTE_TELEFÓNICO"/>
    <s v="0"/>
    <s v="TIPO III"/>
    <s v="TERRESTRE"/>
    <s v="MONTES DIAZ JOHN FRED"/>
    <n v="0"/>
    <n v="0"/>
    <n v="41241.0800752"/>
    <n v="0"/>
    <n v="41241.0800752"/>
    <m/>
    <m/>
    <m/>
    <m/>
    <m/>
    <m/>
    <m/>
    <m/>
  </r>
  <r>
    <s v="BOGOTA"/>
    <x v="0"/>
    <x v="0"/>
    <n v="11001"/>
    <n v="2709137"/>
    <n v="63845"/>
    <s v="INCIDENTE"/>
    <s v="CUNDINAMARCA"/>
    <s v="BOGOTA"/>
    <s v="BARRIO SAN FRANCISCO BOGOTA 9"/>
    <s v="REDEBAN"/>
    <s v="FO-25-1495816"/>
    <d v="2025-09-08T12:19:00"/>
    <d v="2025-09-09T11:23:00"/>
    <s v="NO"/>
    <s v="HARDWARE"/>
    <s v="PINPAD"/>
    <s v="SE REINICIA"/>
    <m/>
    <m/>
    <s v="CERRADO"/>
    <s v="09/09/2025 SE REALIZA ACTUALIZACIÓN DE DISPOSITIVO Y SE CORRIGEN CONEXIONES"/>
    <s v="VISITA_TÉCNICA"/>
    <s v="JA00X353"/>
    <s v="TIPO I"/>
    <s v="TERRESTRE"/>
    <s v="CEDEÑO AMAYA JORGE LUIS"/>
    <n v="1"/>
    <n v="0"/>
    <n v="65960.072302"/>
    <n v="75096.394270399993"/>
    <n v="65960.072302"/>
    <m/>
    <m/>
    <m/>
    <m/>
    <m/>
    <m/>
    <m/>
    <m/>
  </r>
  <r>
    <s v="MEDELLIN"/>
    <x v="3"/>
    <x v="3"/>
    <n v="5001"/>
    <n v="2709081"/>
    <n v="70040"/>
    <s v="INCIDENTE"/>
    <s v="ANTIOQUIA"/>
    <s v="MEDELLIN"/>
    <s v="REVAL MAYORCA 3"/>
    <s v="REDEBAN"/>
    <s v="FO-25-1495829"/>
    <d v="2025-09-08T12:16:00"/>
    <d v="2025-09-08T14:29:00"/>
    <s v="NO"/>
    <s v="HARDWARE"/>
    <s v="COMUNICACION"/>
    <s v="MENSAJE CABLE DE RED DESCONECTADO"/>
    <m/>
    <m/>
    <s v="CERRADO"/>
    <s v="08/09/2025 SE REALIZA CONFIGURACIÓN PARAMETRO ETHERNET YA QUE SE ENCONTRABA DESCONFIGURADO, PUNTO QUEDA OPERATIVO, USUARIO CONFIRMA TODO OK"/>
    <s v="VISITA_TÉCNICA"/>
    <s v="A30DZ524"/>
    <s v="TIPO I"/>
    <s v="TERRESTRE"/>
    <s v="HERNANDEZ CHAVARRIA JUAN CAMILO"/>
    <n v="1"/>
    <n v="0"/>
    <n v="65960.072302"/>
    <n v="75096.394270399993"/>
    <n v="65960.072302"/>
    <m/>
    <m/>
    <m/>
    <m/>
    <m/>
    <m/>
    <m/>
    <m/>
  </r>
  <r>
    <s v="BOGOTA"/>
    <x v="0"/>
    <x v="0"/>
    <n v="11001"/>
    <n v="2709062"/>
    <n v="63061"/>
    <s v="INCIDENTE"/>
    <s v="CUNDINAMARCA"/>
    <s v="BOGOTA"/>
    <s v="BARRIO GALERAS BOGOTA"/>
    <s v="REDEBAN"/>
    <s v="FO-25-1495444"/>
    <d v="2025-09-08T12:13:00"/>
    <d v="2025-09-08T16:13:00"/>
    <s v="NO"/>
    <s v="HARDWARE"/>
    <s v="COMUNICACION"/>
    <s v="DAÑO POS"/>
    <m/>
    <m/>
    <s v="CERRADO"/>
    <s v="08/09/2025 SE VISITA COMERCIO CB BANCOLOMBIA, SE CAMBIA DATÁFONO POR FALLAS DE COMUNICACIÓN, SE DEJA EL NUEVO EQUIPO CON LOS USUARIOS DEL CLIENTE, SE REALIZAN PRUEBAS OK, NO UPS."/>
    <s v="VISITA_TÉCNICA"/>
    <s v="CZZZZ962"/>
    <s v="TIPO I"/>
    <s v="TERRESTRE"/>
    <s v="VEGA MANRIQUE JONATAN MAURICIO"/>
    <n v="1"/>
    <n v="0"/>
    <n v="65960.072302"/>
    <n v="75096.394270399993"/>
    <n v="65960.072302"/>
    <m/>
    <m/>
    <m/>
    <m/>
    <m/>
    <m/>
    <m/>
    <m/>
  </r>
  <r>
    <s v="BARRANQUILLA"/>
    <x v="5"/>
    <x v="6"/>
    <n v="8001"/>
    <n v="2709053"/>
    <n v="30881"/>
    <s v="INCIDENTE"/>
    <s v="ATLANTICO"/>
    <s v="BARRANQUILLA"/>
    <s v="BARRIO OLAYA 2"/>
    <s v="REDEBAN"/>
    <s v="FO-25-1495401"/>
    <d v="2025-09-08T12:07:00"/>
    <d v="2025-09-09T11:52:00"/>
    <s v="NO"/>
    <s v="HARDWARE"/>
    <s v="COMUNICACION"/>
    <s v="DAÑO POS"/>
    <m/>
    <m/>
    <s v="CERRADO"/>
    <s v="09/09/2025 SE REALIZA VISITA TÉCNICA, SE CAMBIA DATAFONO Y LECTOR DE BARRAS, SE REALIZAN PRUEBAS EXITOSAS, EQUIPO FUNCIONA CORRECTAMENTE, CB QUEDA OPERATIVO."/>
    <s v="VISITA_TÉCNICA"/>
    <s v="BVZZZ185"/>
    <s v="TIPO I"/>
    <s v="TERRESTRE"/>
    <s v="DE AGUAS MUÑOZ DAVID JOSE"/>
    <n v="1"/>
    <n v="0"/>
    <n v="65960.072302"/>
    <n v="75096.394270399993"/>
    <n v="65960.072302"/>
    <m/>
    <m/>
    <m/>
    <m/>
    <m/>
    <m/>
    <m/>
    <m/>
  </r>
  <r>
    <s v="BARRANQUILLA"/>
    <x v="5"/>
    <x v="6"/>
    <n v="8758"/>
    <n v="2708971"/>
    <n v="53112"/>
    <s v="INCIDENTE"/>
    <s v="ATLANTICO"/>
    <s v="SOLEDAD"/>
    <s v="BARRIO CONJUNTO PARQUE DE BOLI"/>
    <s v="REDEBAN"/>
    <s v="FO-25-1495408"/>
    <d v="2025-09-08T12:00:00"/>
    <d v="2025-09-08T18:01:00"/>
    <s v="NO"/>
    <s v="HARDWARE"/>
    <s v="LECTOR DE BARRAS"/>
    <s v="FORMATO INVALIDO LECTOR DAÑADO"/>
    <m/>
    <m/>
    <s v="CERRADO"/>
    <s v="08/09/2025 SE REALIZA VISITA SE VALIDA DATAFONO Y TODO OK ,SE REINICIA EQUIPO Y IMPRIME NORMALMENTE ,SE LE ENSEÑA COMO MANEJAR LA TAPA DE LA IMPRESIÓN ,SE CAMBIA LECTOR YA QUE PA ALGUNAS FACTURAS NO QUERÍA TOMAR EL CÓDIGO ,SE CONFIGURA PERO PERSISTE SE CAMBIA EL LECTOR SE PRUEBA CON EL DEL CAMBIO Y TODO OK"/>
    <s v="VISITA_TÉCNICA"/>
    <s v="9C0NZ322"/>
    <s v="TIPO I"/>
    <s v="TERRESTRE"/>
    <s v="PORRAS CASTRO DARLON NASCK"/>
    <n v="1"/>
    <n v="0"/>
    <n v="65960.072302"/>
    <n v="75096.394270399993"/>
    <n v="65960.072302"/>
    <m/>
    <m/>
    <m/>
    <m/>
    <m/>
    <m/>
    <m/>
    <m/>
  </r>
  <r>
    <s v="BARRANQUILLA"/>
    <x v="5"/>
    <x v="6"/>
    <n v="8433"/>
    <n v="2708842"/>
    <n v="67728"/>
    <s v="INCIDENTE"/>
    <s v="ATLANTICO"/>
    <s v="MALAMBO"/>
    <s v="BARRIO MALAMBO MALAMBO 2"/>
    <s v="REDEBAN"/>
    <s v="FO-25-1495413"/>
    <d v="2025-09-08T11:55:00"/>
    <d v="2025-09-09T12:48:00"/>
    <s v="NO"/>
    <s v="HARDWARE"/>
    <s v="PANTALLA"/>
    <s v="DAÑO POS"/>
    <m/>
    <m/>
    <s v="CERRADO"/>
    <s v="09/09/2025 SE REALIZA VISITA SE PROCEDE A VALIDAR DATAFONO ,PERO LA PANTALLA ESTÁ FRÍA SE PROCEDE A CAMBIAR DATAFONO SE HACEN PRUEBAS Y TODO OK ,CB OPERATIVO"/>
    <s v="VISITA_TÉCNICA"/>
    <s v="6A8ZZ244"/>
    <s v="TIPO II"/>
    <s v="TERRESTRE"/>
    <s v="PORRAS CASTRO DARLON NASCK"/>
    <n v="1"/>
    <n v="0"/>
    <n v="144967.87232000002"/>
    <n v="140395.6348884"/>
    <n v="144967.87232000002"/>
    <m/>
    <m/>
    <m/>
    <m/>
    <m/>
    <m/>
    <m/>
    <m/>
  </r>
  <r>
    <s v="BOGOTA"/>
    <x v="0"/>
    <x v="0"/>
    <n v="11001"/>
    <n v="2708787"/>
    <n v="51546"/>
    <s v="INCIDENTE"/>
    <s v="CUNDINAMARCA"/>
    <s v="BOGOTA"/>
    <s v="BARRIO 20 DE JULIO BOGOTA 5"/>
    <s v="REDEBAN"/>
    <s v="FO-25-1495416"/>
    <d v="2025-09-08T11:47:00"/>
    <d v="2025-09-09T11:27:00"/>
    <s v="NO"/>
    <s v="HARDWARE"/>
    <s v="ALERT IRRUPTION"/>
    <s v="ALERT IRRUPTION"/>
    <m/>
    <m/>
    <s v="CERRADO"/>
    <s v="09/09/2025 CAMBIO DE EQUIPO EN DAÑO PRUEBAS OK"/>
    <s v="VISITA_TÉCNICA"/>
    <s v="AD09Z914"/>
    <s v="TIPO I"/>
    <s v="TERRESTRE"/>
    <s v="GOMEZ VEGA DAVID SNEYDER"/>
    <n v="1"/>
    <n v="0"/>
    <n v="65960.072302"/>
    <n v="75096.394270399993"/>
    <n v="65960.072302"/>
    <m/>
    <m/>
    <m/>
    <m/>
    <m/>
    <m/>
    <m/>
    <m/>
  </r>
  <r>
    <s v="VILLAVICENCIO"/>
    <x v="4"/>
    <x v="5"/>
    <n v="50124"/>
    <n v="2708736"/>
    <n v="79356"/>
    <s v="INCIDENTE"/>
    <s v="META"/>
    <s v="CABUYARO"/>
    <s v="BARRIO CENTRO CABUYARO 5"/>
    <s v="REDEBAN"/>
    <s v="FO-25-1495427"/>
    <d v="2025-09-08T11:37:00"/>
    <d v="2025-09-09T13:34:00"/>
    <s v="NO"/>
    <s v="HARDWARE"/>
    <s v="LECTOR DE TARJETAS"/>
    <s v="MENSAJE RETIRE TARJETA"/>
    <m/>
    <m/>
    <s v="CERRADO"/>
    <s v="09/09/2025 SE CAMBIA EQUIPO POR DAÑO EN EL LECTOR DE CHIP"/>
    <s v="VISITA_TÉCNICA"/>
    <s v="10XZZ894"/>
    <s v="TIPO III"/>
    <s v="TERRESTRE"/>
    <s v="PEDREROS CONTRERAS MICHAEL STEVENS"/>
    <n v="1"/>
    <n v="0"/>
    <n v="275728.78077800001"/>
    <n v="196536.5258152"/>
    <n v="275728.78077800001"/>
    <m/>
    <m/>
    <m/>
    <m/>
    <m/>
    <m/>
    <m/>
    <m/>
  </r>
  <r>
    <s v="NEIVA"/>
    <x v="4"/>
    <x v="5"/>
    <n v="18150"/>
    <n v="2708443"/>
    <n v="76189"/>
    <s v="INCIDENTE"/>
    <s v="CAQUETA"/>
    <s v="CARTAGENA DEL CHAIRA"/>
    <s v="DISTRICOL VIORSA"/>
    <s v="REDEBAN"/>
    <s v="FO-25-1494992"/>
    <d v="2025-09-08T11:10:00"/>
    <d v="2025-09-10T10:19:00"/>
    <s v="NO"/>
    <s v="HARDWARE"/>
    <s v="PANTALLA"/>
    <s v="DAÑO POS"/>
    <m/>
    <m/>
    <s v="CERRADO"/>
    <s v="10/09/2025 SE REALIZA CAMBIO DE DATÁFONO YA QUE EL DISPLAY ESTÁ MALO QUEDÓ EN BLANCO Y NEGRO LA PANTALLA, PRUEBAS CB OK SE DEJA OPERATIVO"/>
    <s v="VISITA_TÉCNICA"/>
    <s v="FA0GZ481"/>
    <s v="TIPO IV ESPECIAL"/>
    <s v="TERRESTRE"/>
    <s v="BERMUDEZ SANCHEZ JOSE NEYBER"/>
    <n v="1"/>
    <n v="0"/>
    <n v="479588.87655000004"/>
    <n v="196536.5258152"/>
    <n v="479588.87655000004"/>
    <m/>
    <m/>
    <m/>
    <m/>
    <m/>
    <m/>
    <m/>
    <m/>
  </r>
  <r>
    <s v="VALLEDUPAR"/>
    <x v="5"/>
    <x v="6"/>
    <n v="20001"/>
    <n v="2708352"/>
    <n v="43270"/>
    <s v="INCIDENTE"/>
    <s v="CESAR"/>
    <s v="VALLEDUPAR"/>
    <s v="BARRIO DON ALBERTO VALLEDUPAR"/>
    <s v="REDEBAN"/>
    <s v="FO-25-1494998"/>
    <d v="2025-09-08T11:09:00"/>
    <d v="2025-09-08T15:44:00"/>
    <s v="NO"/>
    <s v="HARDWARE"/>
    <s v="COMUNICACION"/>
    <s v="MENSAJE CABLE DE RED DESCONECTADO"/>
    <m/>
    <m/>
    <s v="CERRADO"/>
    <s v="08/09/2025 SE REALIZA VISITA POR SOLICITUD DE CLIENTE,SE LLEGA A SITIO SE REALIZA CAMBIÓ DE CABLE DE RED, QUEDANDO SERVICIO OPERÁTIVO AL 100%"/>
    <s v="VISITA_TÉCNICA"/>
    <s v="9ACZZ027"/>
    <s v="TIPO I"/>
    <s v="TERRESTRE"/>
    <s v="MAESTRE MENGUAL EDGAR ENRIQUE"/>
    <n v="1"/>
    <n v="0"/>
    <n v="65960.072302"/>
    <n v="75096.394270399993"/>
    <n v="65960.072302"/>
    <m/>
    <m/>
    <m/>
    <m/>
    <m/>
    <m/>
    <m/>
    <m/>
  </r>
  <r>
    <s v="MANIZALES"/>
    <x v="2"/>
    <x v="4"/>
    <n v="17001"/>
    <n v="2708306"/>
    <n v="71882"/>
    <s v="INCIDENTE"/>
    <s v="CALDAS"/>
    <s v="MANIZALES"/>
    <s v="MANIZALES ALCAZARES"/>
    <s v="REDEBAN"/>
    <s v="FO-25-1494761"/>
    <d v="2025-09-08T11:01:00"/>
    <d v="2025-09-08T15:40:00"/>
    <s v="NO"/>
    <s v="SOFTWARE"/>
    <s v="DATOS DESACTUALIZADOS"/>
    <s v="FECHA DIRECCION DESACTUALZADA"/>
    <m/>
    <m/>
    <s v="CERRADO"/>
    <s v="08/09/2025 SE REALIZA VISITA USUARIO INDICA QUE CONTABA CON LA DIRECCIÓN DESACTUALIZADA POR TRASLADO CON ESCALAMIENTO CON ESA NOVEDAD, SE INICIALIZA DATAFONO Y YA QUEDO CON DIRECCIÓN ACTUALIZADA Y SERVICIO OK, SE CREAN USUARIOS SE HACEN PRUEBAS SERVICIO OK"/>
    <s v="VISITA_TÉCNICA"/>
    <s v="LN00M092"/>
    <s v="TIPO I"/>
    <s v="TERRESTRE"/>
    <s v="AGUIRRE HENAO RAUL EDUARDO"/>
    <n v="1"/>
    <n v="0"/>
    <n v="65960.072302"/>
    <n v="75096.394270399993"/>
    <n v="65960.072302"/>
    <m/>
    <m/>
    <m/>
    <m/>
    <m/>
    <m/>
    <m/>
    <m/>
  </r>
  <r>
    <s v="CALI"/>
    <x v="2"/>
    <x v="2"/>
    <n v="76364"/>
    <n v="2708239"/>
    <n v="45281"/>
    <s v="INCIDENTE"/>
    <s v="VALLE DEL CAUCA"/>
    <s v="JAMUNDI"/>
    <s v="DISTRICOL TELECOMUNICACIONES M"/>
    <s v="REDEBAN"/>
    <s v="FO-25-1494767"/>
    <d v="2025-09-08T10:59:00"/>
    <d v="2025-09-09T13:12:00"/>
    <s v="NO"/>
    <s v="SOFTWARE"/>
    <s v="LLT"/>
    <s v="LLT"/>
    <m/>
    <m/>
    <s v="CERRADO"/>
    <s v="09/09/2025 SE REALIZA CAMBIO DE DATAFONO EN CB BANCOLOMBIA PURO DEBIDO A MENSAJE WARNING KEY SE REALIZAN PRUEBAS OK"/>
    <s v="VISITA_TÉCNICA"/>
    <s v="LA002276"/>
    <s v="TIPO II"/>
    <s v="TERRESTRE"/>
    <s v="MONTERO MUESES GIAN CARLO"/>
    <n v="1"/>
    <n v="0"/>
    <n v="144967.87232000002"/>
    <n v="140395.6348884"/>
    <n v="144967.87232000002"/>
    <m/>
    <m/>
    <m/>
    <m/>
    <m/>
    <m/>
    <m/>
    <m/>
  </r>
  <r>
    <s v="MEDELLIN"/>
    <x v="3"/>
    <x v="3"/>
    <n v="5234"/>
    <n v="2708175"/>
    <n v="25713"/>
    <s v="INCIDENTE"/>
    <s v="ANTIOQUIA"/>
    <s v="DABEIBA"/>
    <s v="BARRIO PARQUE PRINCIPAL DE DAB"/>
    <s v="REDEBAN"/>
    <s v="FO-25-1494771"/>
    <d v="2025-09-08T10:54:00"/>
    <d v="2025-09-09T16:14:00"/>
    <s v="NO"/>
    <s v="HARDWARE"/>
    <s v="PINPAD"/>
    <s v="DAÑO POS"/>
    <m/>
    <m/>
    <s v="CERRADO"/>
    <s v="09/09/2025 AL REVISAR EL PINPAD SE EVIDENCIA QUE ESTA TOTALMENTE AZUL Y QUE NO PASA DE AHÍ PROCEDO A REVISAR CADA DETALLE Y EL DAÑO ESTABA EN LA CONEXIÓN, ESTABA MAL CONECTADO"/>
    <s v="VISITA_TÉCNICA"/>
    <s v="A00MZ511"/>
    <s v="TIPO IV"/>
    <s v="TERRESTRE"/>
    <s v="RUA ALVAREZ RICHARD ANDRES"/>
    <n v="1"/>
    <n v="0"/>
    <n v="479588.87655000004"/>
    <n v="196536.5258152"/>
    <n v="479588.87655000004"/>
    <m/>
    <m/>
    <m/>
    <m/>
    <m/>
    <m/>
    <m/>
    <m/>
  </r>
  <r>
    <s v="APARTADO"/>
    <x v="3"/>
    <x v="3"/>
    <n v="5490"/>
    <n v="2708163"/>
    <n v="70721"/>
    <s v="INCIDENTE"/>
    <s v="ANTIOQUIA"/>
    <s v="NECOCLI"/>
    <s v="BARRIO CARIBE NECOCLI"/>
    <s v="REDEBAN"/>
    <s v="FO-25-1494777"/>
    <d v="2025-09-08T10:52:00"/>
    <d v="2025-09-08T15:19:00"/>
    <s v="NO"/>
    <s v="HARDWARE"/>
    <s v="IMPRESION"/>
    <s v="NO AVANZA PAPEL"/>
    <m/>
    <m/>
    <s v="CERRADO"/>
    <s v="08/09/2025 DATÁFONO ARROJA TIRILLA, SE PROCEDE HACER UNA INICIALIZACIÓN Y SE CORRIGE LA FALLA, SE HACEN PRUEBAS DE CONSULTA DE SALDO, CONSIGNACIÓN DE 1 PESO Y RETIRO DE 1 PESO, SE DEJA TODO FUNCIONANDO CORRECTAMENTE"/>
    <s v="VISITA_TÉCNICA"/>
    <s v="A30IZ456"/>
    <s v="TIPO II"/>
    <s v="TERRESTRE"/>
    <s v="SALDARRIAGA MIRANDA SANTIAGO"/>
    <n v="1"/>
    <n v="0"/>
    <n v="144967.87232000002"/>
    <n v="140395.6348884"/>
    <n v="144967.87232000002"/>
    <m/>
    <m/>
    <m/>
    <m/>
    <m/>
    <m/>
    <m/>
    <m/>
  </r>
  <r>
    <s v="MEDELLIN"/>
    <x v="3"/>
    <x v="3"/>
    <n v="5360"/>
    <n v="2707675"/>
    <n v="13988"/>
    <s v="INCIDENTE"/>
    <s v="ANTIOQUIA"/>
    <s v="ITAGUI"/>
    <s v="CENTRAL MAYORISTA ITAGUI"/>
    <s v="REDEBAN"/>
    <s v="FO-25-1494583"/>
    <d v="2025-09-08T10:27:00"/>
    <d v="2025-09-08T13:35:00"/>
    <s v="NO"/>
    <s v="HARDWARE"/>
    <s v="IMPRESION"/>
    <s v="TAPA IMPRESORA"/>
    <m/>
    <m/>
    <s v="CERRADO"/>
    <s v="08/09/2025 SE REALIZA CAMBIO DE EQUIPO POR TAPA DE IMPRESORA ROTA Y TE LADO BORROSO"/>
    <s v="VISITA_TÉCNICA"/>
    <s v="JAAYZ826"/>
    <s v="TIPO I"/>
    <s v="TERRESTRE"/>
    <s v="HERNANDEZ CHAVARRIA JUAN CAMILO"/>
    <n v="1"/>
    <n v="0"/>
    <n v="65960.072302"/>
    <n v="75096.394270399993"/>
    <n v="65960.072302"/>
    <m/>
    <m/>
    <m/>
    <m/>
    <m/>
    <m/>
    <m/>
    <m/>
  </r>
  <r>
    <s v="BARRANQUILLA"/>
    <x v="5"/>
    <x v="6"/>
    <n v="8001"/>
    <n v="2707827"/>
    <n v="51068"/>
    <s v="INCIDENTE"/>
    <s v="ATLANTICO"/>
    <s v="BARRANQUILLA"/>
    <s v="BARRIO CENTRO BARRANQUILLA 29"/>
    <s v="REDEBAN"/>
    <s v="FO-25-1494588"/>
    <d v="2025-09-08T10:22:00"/>
    <d v="2025-09-08T17:31:00"/>
    <s v="NO"/>
    <s v="HARDWARE"/>
    <s v="PINPAD"/>
    <s v="ALERTADO"/>
    <m/>
    <m/>
    <s v="CERRADO"/>
    <s v="08/09/2025 SE REALIZA VISITA TÉCNICA, SE CAMBIA EL DATAFONO, PIN PAD Y HUB, SE REALIZAN PRUEBAS EXITOSAS, EQUIPO FUNCIONA CORRECTAMENTE, CB QUEDA OPERATIVO."/>
    <s v="VISITA_TÉCNICA"/>
    <s v="BA02Z987"/>
    <s v="TIPO I"/>
    <s v="TERRESTRE"/>
    <s v="DE AGUAS MUÑOZ DAVID JOSE"/>
    <n v="1"/>
    <n v="0"/>
    <n v="65960.072302"/>
    <n v="75096.394270399993"/>
    <n v="65960.072302"/>
    <m/>
    <m/>
    <m/>
    <m/>
    <m/>
    <m/>
    <m/>
    <m/>
  </r>
  <r>
    <s v="MONTERIA"/>
    <x v="5"/>
    <x v="6"/>
    <n v="5895"/>
    <n v="2707733"/>
    <n v="13406"/>
    <s v="INCIDENTE"/>
    <s v="ANTIOQUIA"/>
    <s v="ZARAGOZA"/>
    <s v="ZARAGOZA III ANTIOQUIA"/>
    <s v="REDEBAN"/>
    <s v="FO-25-1494594"/>
    <d v="2025-09-08T10:18:00"/>
    <d v="2025-09-08T14:55:00"/>
    <s v="NO"/>
    <s v="HARDWARE"/>
    <s v="LECTOR DE BARRAS"/>
    <s v="CABLE LECTORA AVERIADO"/>
    <m/>
    <m/>
    <s v="CERRADO"/>
    <s v="08/09/2025 SE VISITA SITIO, SE CAMBIA LECTOR POR DAÑO OK_x000a_SE REALIZAN PRUEBAS EXITOSAS"/>
    <s v="VISITA_TÉCNICA"/>
    <s v="A00EZ421"/>
    <s v="TIPO IV"/>
    <s v="TERRESTRE"/>
    <s v="COGOLLO VERTEL EDER LUIS"/>
    <n v="1"/>
    <n v="0"/>
    <n v="479588.87655000004"/>
    <n v="196536.5258152"/>
    <n v="479588.87655000004"/>
    <m/>
    <m/>
    <m/>
    <m/>
    <m/>
    <m/>
    <m/>
    <m/>
  </r>
  <r>
    <s v="MEDELLIN"/>
    <x v="3"/>
    <x v="3"/>
    <n v="5001"/>
    <n v="2707413"/>
    <n v="22575"/>
    <s v="INCIDENTE"/>
    <s v="ANTIOQUIA"/>
    <s v="MEDELLIN"/>
    <s v="MULTIPAGAS UNICENTRO CENTRO CO"/>
    <s v="REDEBAN"/>
    <s v="FO-25-1494604"/>
    <d v="2025-09-08T09:57:00"/>
    <d v="2025-09-08T14:23:00"/>
    <s v="NO"/>
    <s v="HARDWARE"/>
    <s v="PINPAD"/>
    <s v="DAÑO POS"/>
    <m/>
    <m/>
    <s v="CERRADO"/>
    <s v="08/09/2025 PINPAD MAL CONECTADO, SE ORGANIZA Y QUEDA OPERATIVO"/>
    <s v="VISITA_TÉCNICA"/>
    <s v="ANZZZ802"/>
    <s v="TIPO I"/>
    <s v="TERRESTRE"/>
    <s v="BADEL ACUÑA LUIS ALBERTO"/>
    <n v="1"/>
    <n v="0"/>
    <n v="65960.072302"/>
    <n v="75096.394270399993"/>
    <n v="65960.072302"/>
    <m/>
    <m/>
    <m/>
    <m/>
    <m/>
    <m/>
    <m/>
    <m/>
  </r>
  <r>
    <s v="BARRANQUILLA"/>
    <x v="5"/>
    <x v="6"/>
    <n v="8001"/>
    <n v="2707184"/>
    <n v="60977"/>
    <s v="INCIDENTE"/>
    <s v="ATLANTICO"/>
    <s v="BARRANQUILLA"/>
    <s v="BARRIO CARRIZAL BARRANQUILLA 2"/>
    <s v="REDEBAN"/>
    <s v="FO-25-1494614"/>
    <d v="2025-09-08T09:51:00"/>
    <d v="2025-09-08T13:39:00"/>
    <s v="NO"/>
    <s v="HARDWARE"/>
    <s v="PINPAD"/>
    <s v="DAÑO POS"/>
    <m/>
    <m/>
    <s v="CERRADO"/>
    <s v="08/09/2025 SE REALIZA VISITA TÉCNICA, SE CAMBIA EL DATAFONO,LA PIN PAD, Y HUB, SE REALIZAN PRUEBAS EXITOSAS, EQUIPO FUNCIONA CORRECTAMENTE, CB QUEDA OPERATIVO."/>
    <s v="VISITA_TÉCNICA"/>
    <s v="JA00G848"/>
    <s v="TIPO I"/>
    <s v="TERRESTRE"/>
    <s v="DE AGUAS MUÑOZ DAVID JOSE"/>
    <n v="1"/>
    <n v="0"/>
    <n v="65960.072302"/>
    <n v="75096.394270399993"/>
    <n v="65960.072302"/>
    <m/>
    <m/>
    <m/>
    <m/>
    <m/>
    <m/>
    <m/>
    <m/>
  </r>
  <r>
    <s v="PEREIRA"/>
    <x v="2"/>
    <x v="4"/>
    <n v="66001"/>
    <n v="2707168"/>
    <n v="33989"/>
    <s v="INCIDENTE"/>
    <s v="RISARALDA"/>
    <s v="PEREIRA"/>
    <s v="PAGAFACIL LA 14 PEREIRA"/>
    <s v="REDEBAN"/>
    <s v="FO-25-1494623"/>
    <d v="2025-09-08T09:46:00"/>
    <d v="2025-09-08T16:31:00"/>
    <s v="NO"/>
    <s v="HARDWARE"/>
    <s v="CABLEADO"/>
    <s v="CABLE TEFF AVERIADO"/>
    <m/>
    <m/>
    <s v="CERRADO"/>
    <s v="08/09/2025 SE VISITA COMERCIO SE IDENTIFICA CABLE MAGIC AVERIADO SE REALIZA CAMBIO DE CABLE MAGIC SE REALIZA PRUEBAS OK"/>
    <s v="VISITA_TÉCNICA"/>
    <s v="1LZZZ914"/>
    <s v="TIPO I"/>
    <s v="TERRESTRE"/>
    <s v="LOAIZA LOPEZ JHON FREDDY"/>
    <n v="1"/>
    <n v="0"/>
    <n v="65960.072302"/>
    <n v="75096.394270399993"/>
    <n v="65960.072302"/>
    <m/>
    <m/>
    <m/>
    <m/>
    <m/>
    <m/>
    <m/>
    <m/>
  </r>
  <r>
    <s v="TUNJA"/>
    <x v="1"/>
    <x v="1"/>
    <n v="15491"/>
    <n v="2707055"/>
    <n v="39438"/>
    <s v="INCIDENTE"/>
    <s v="BOYACA"/>
    <s v="NOBSA"/>
    <s v="BARRIO JERONIMO HOLGUIN NOBSA"/>
    <s v="REDEBAN"/>
    <s v="FO-25-1494629"/>
    <d v="2025-09-08T09:42:00"/>
    <d v="2025-09-09T13:36:00"/>
    <s v="NO"/>
    <s v="HARDWARE"/>
    <s v="IMPRESION"/>
    <s v="TAPA IMPRESORA"/>
    <m/>
    <m/>
    <s v="CERRADO"/>
    <s v="09/09/2025 SE REALIZA VISITA AL COMERCIO, SE CAMBIA TAPA DE IMPRESORA POR DAÑO, PRUEBAS OK."/>
    <s v="VISITA_TÉCNICA"/>
    <s v="GZ08Z107"/>
    <s v="TIPO II"/>
    <s v="TERRESTRE"/>
    <s v="SOLER HOYOS CRISTIAN LEONARDO"/>
    <n v="1"/>
    <n v="0"/>
    <n v="144967.87232000002"/>
    <n v="140395.6348884"/>
    <n v="144967.87232000002"/>
    <m/>
    <m/>
    <m/>
    <m/>
    <m/>
    <m/>
    <m/>
    <m/>
  </r>
  <r>
    <s v="APARTADO"/>
    <x v="3"/>
    <x v="3"/>
    <n v="5490"/>
    <n v="2707050"/>
    <n v="77106"/>
    <s v="INCIDENTE"/>
    <s v="ANTIOQUIA"/>
    <s v="NECOCLI"/>
    <s v="BARRIO GGT CARIBIA CL PRINCIPA"/>
    <s v="REDEBAN"/>
    <s v="FO-25-1494636"/>
    <d v="2025-09-08T09:41:00"/>
    <d v="2025-09-08T16:27:00"/>
    <s v="NO"/>
    <s v="HARDWARE"/>
    <s v="LECTOR DE BARRAS"/>
    <s v="CABLE LECTORA AVERIADO"/>
    <m/>
    <m/>
    <s v="CERRADO"/>
    <s v="08/09/2025 CABLE LECTORA AVERIADO, SE PROCEDE A HACER UN CAMBIO POR UNA NUEVA. SE HACEN PRUEBAS Y RECONOCEN LOS CÓDIGOS DE BARRA"/>
    <s v="VISITA_TÉCNICA"/>
    <s v="LM8ZZ317"/>
    <s v="TIPO II"/>
    <s v="TERRESTRE"/>
    <s v="SALDARRIAGA MIRANDA SANTIAGO"/>
    <n v="1"/>
    <n v="0"/>
    <n v="144967.87232000002"/>
    <n v="140395.6348884"/>
    <n v="144967.87232000002"/>
    <m/>
    <m/>
    <m/>
    <m/>
    <m/>
    <m/>
    <m/>
    <m/>
  </r>
  <r>
    <s v="CUCUTA"/>
    <x v="1"/>
    <x v="1"/>
    <n v="54001"/>
    <n v="2707203"/>
    <n v="49405"/>
    <s v="INCIDENTE"/>
    <s v="NORTE DE SANTANDER"/>
    <s v="CUCUTA"/>
    <s v="DISTRICOL WILLIAM SPORT"/>
    <s v="REDEBAN"/>
    <s v="FO-25-1494645"/>
    <d v="2025-09-08T09:40:00"/>
    <d v="2025-09-08T17:39:00"/>
    <s v="NO"/>
    <s v="HARDWARE"/>
    <s v="PINPAD"/>
    <s v="ALERTADO"/>
    <m/>
    <m/>
    <s v="CERRADO"/>
    <s v="08/09/2025 SE CAMBIO DATAFONO POR TECNOLOGÍA Y PIN PAD POR DAÑO ALERT IRRUPCIÓN SE INSTALA NUEVA VERSIÓN CIERRES Y PRUEBAS OK"/>
    <s v="VISITA_TÉCNICA"/>
    <s v="AD00P255"/>
    <s v="TIPO I"/>
    <s v="TERRESTRE"/>
    <s v="DURAN ACOSTA FRANK YONNY"/>
    <n v="1"/>
    <n v="0"/>
    <n v="65960.072302"/>
    <n v="75096.394270399993"/>
    <n v="65960.072302"/>
    <m/>
    <m/>
    <m/>
    <m/>
    <m/>
    <m/>
    <m/>
    <m/>
  </r>
  <r>
    <s v="TUNJA"/>
    <x v="1"/>
    <x v="1"/>
    <n v="15491"/>
    <n v="2707033"/>
    <n v="10182"/>
    <s v="INCIDENTE"/>
    <s v="BOYACA"/>
    <s v="NOBSA"/>
    <s v="NOBSA - BOYACA"/>
    <s v="REDEBAN"/>
    <s v="FO-25-1494658"/>
    <d v="2025-09-08T09:39:00"/>
    <d v="2025-09-09T13:15:00"/>
    <s v="NO"/>
    <s v="SOFTWARE"/>
    <s v="COMUNICACION"/>
    <s v="PARAMETROS DE CONFIGURACION EN POS"/>
    <m/>
    <m/>
    <s v="CERRADO"/>
    <s v="09/09/2025 SE REALIZA VISITA AL COMERCIO, SE BORRA Y ACTUALIZA EQUIPO A VERSION 9.9, PRUEBAS OK."/>
    <s v="VISITA_TÉCNICA"/>
    <s v="IZ7ZZ571"/>
    <s v="TIPO II"/>
    <s v="TERRESTRE"/>
    <s v="SOLER HOYOS CRISTIAN LEONARDO"/>
    <n v="1"/>
    <n v="0"/>
    <n v="144967.87232000002"/>
    <n v="140395.6348884"/>
    <n v="144967.87232000002"/>
    <m/>
    <m/>
    <m/>
    <m/>
    <m/>
    <m/>
    <m/>
    <m/>
  </r>
  <r>
    <s v="VALLEDUPAR"/>
    <x v="5"/>
    <x v="6"/>
    <n v="20621"/>
    <n v="2706950"/>
    <n v="78155"/>
    <s v="INCIDENTE"/>
    <s v="CESAR"/>
    <s v="LA PAZ"/>
    <s v="BARRIO EL CERRITO LA PAZ"/>
    <s v="REDEBAN"/>
    <s v="FO-25-1494665"/>
    <d v="2025-09-08T09:32:00"/>
    <d v="2025-09-08T15:16:00"/>
    <s v="NO"/>
    <s v="HARDWARE"/>
    <s v="LECTOR DE BARRAS"/>
    <s v="FORMATO INVALIDO LECTOR DAÑADO"/>
    <m/>
    <m/>
    <s v="CERRADO"/>
    <s v="08/09/2025 SE REALIZA VISITA POR SOLICITUD DE CLIENTE,SE REALIZA CAMBIÓ DE LECTOR QUEDANDO SERVICO OPERATIVO AL 100%,SE REALIZAN PRUEBA CON FACTURA Y QUEDA SERVICIO OPERÁTIVO"/>
    <s v="VISITA_TÉCNICA"/>
    <s v="LMOZZ306"/>
    <s v="TIPO II"/>
    <s v="TERRESTRE"/>
    <s v="MAESTRE MENGUAL EDGAR ENRIQUE"/>
    <n v="1"/>
    <n v="0"/>
    <n v="144967.87232000002"/>
    <n v="140395.6348884"/>
    <n v="144967.87232000002"/>
    <m/>
    <m/>
    <m/>
    <m/>
    <m/>
    <m/>
    <m/>
    <m/>
  </r>
  <r>
    <s v="CALI"/>
    <x v="2"/>
    <x v="2"/>
    <n v="76520"/>
    <n v="2706667"/>
    <n v="25097"/>
    <s v="INCIDENTE"/>
    <s v="VALLE DEL CAUCA"/>
    <s v="PALMIRA"/>
    <s v="MULTIPAGAS UNICENTRO PALMIRA"/>
    <s v="REDEBAN"/>
    <s v="FO-25-1493709"/>
    <d v="2025-09-08T09:15:00"/>
    <d v="2025-09-08T14:11:00"/>
    <s v="NO"/>
    <s v="HARDWARE"/>
    <s v="TECLADO"/>
    <s v="DAÑO POS"/>
    <m/>
    <m/>
    <s v="CERRADO"/>
    <s v="08/09/2025 EN LA VISITA TÉCNICA SE REALIZÓ EL CAMBIO DE DATÁFONO YA QUE SE ENCONTRÓ CON EL TECLADO AVERIADO,SE CAMBIÓ EL LECTOR YA QUE NO LEIA CORRECTAMENTE LOS CÓDIGOS,SE CREARON LOS USUARIOS Y SE REALIZARON LAS PRUEBAS DEJANDO EL SERVICIO OPERANDO SIN FALLAS Y SIN NOVEDAD."/>
    <s v="VISITA_TÉCNICA"/>
    <s v="A000A125"/>
    <s v="TIPO I"/>
    <s v="TERRESTRE"/>
    <s v="SANCHEZ URREGO ROBINSON DAVID"/>
    <n v="1"/>
    <n v="0"/>
    <n v="65960.072302"/>
    <n v="75096.394270399993"/>
    <n v="65960.072302"/>
    <m/>
    <m/>
    <m/>
    <m/>
    <m/>
    <m/>
    <m/>
    <m/>
  </r>
  <r>
    <s v="MEDELLIN"/>
    <x v="3"/>
    <x v="3"/>
    <n v="5440"/>
    <n v="2706523"/>
    <n v="64649"/>
    <s v="INCIDENTE"/>
    <s v="ANTIOQUIA"/>
    <s v="MARINILLA"/>
    <s v="DISTRICOL DROGUERIA LA 30 MARI"/>
    <s v="REDEBAN"/>
    <s v="FO-25-1493713"/>
    <d v="2025-09-08T09:02:00"/>
    <d v="2025-09-08T14:31:00"/>
    <s v="NO"/>
    <s v="HARDWARE"/>
    <s v="IMPRESION"/>
    <s v="DAÑO POS"/>
    <m/>
    <m/>
    <s v="CERRADO"/>
    <s v="08/09/2025 SE CAMBIA DATÁFONO CON IMPRESORA MALA Y TECLADO BORROSO, SE DEJAN SERVICIOS FUNCIONANDO CORRECTAMENTE"/>
    <s v="VISITA_TÉCNICA"/>
    <s v="2A002968"/>
    <s v="TIPO II"/>
    <s v="TERRESTRE"/>
    <s v="BARRIENTOS HERNANDEZ CRISTIAN HORACIO"/>
    <n v="1"/>
    <n v="0"/>
    <n v="144967.87232000002"/>
    <n v="140395.6348884"/>
    <n v="144967.87232000002"/>
    <m/>
    <m/>
    <m/>
    <m/>
    <m/>
    <m/>
    <m/>
    <m/>
  </r>
  <r>
    <s v="BARRANQUILLA"/>
    <x v="5"/>
    <x v="6"/>
    <n v="8001"/>
    <n v="2706425"/>
    <n v="47100"/>
    <s v="INCIDENTE"/>
    <s v="ATLANTICO"/>
    <s v="BARRANQUILLA"/>
    <s v="BARRIO BARRANQUILLA ATLANTICO"/>
    <s v="REDEBAN"/>
    <s v="FO-25-1493723"/>
    <d v="2025-09-08T08:58:00"/>
    <d v="2025-09-08T17:01:00"/>
    <s v="NO"/>
    <s v="HARDWARE"/>
    <s v="PINPAD"/>
    <s v="SE REINICIA"/>
    <m/>
    <m/>
    <s v="CERRADO"/>
    <s v="08/09/2025 SE HACEN VALIDACIONES Y PIN TRABAJA CON ALGUNAS TARJETAS Y CON OTROS NO, CLIENTE INSISTE QUE POR FAVOR SE LO CAMBIE, SE REALIZA CAMBIO SE HACEN PRUEBAS Y QUEDA OK"/>
    <s v="VISITA_TÉCNICA"/>
    <s v="9C00D615"/>
    <s v="TIPO I"/>
    <s v="TERRESTRE"/>
    <s v="DE AVILA SIADES ALBERTO ENRIQUE"/>
    <n v="1"/>
    <n v="0"/>
    <n v="65960.072302"/>
    <n v="75096.394270399993"/>
    <n v="65960.072302"/>
    <m/>
    <m/>
    <m/>
    <m/>
    <m/>
    <m/>
    <m/>
    <m/>
  </r>
  <r>
    <s v="CUCUTA"/>
    <x v="1"/>
    <x v="1"/>
    <n v="54810"/>
    <n v="2706162"/>
    <n v="52425"/>
    <s v="INCIDENTE"/>
    <s v="NORTE DE SANTANDER"/>
    <s v="TIBU"/>
    <s v="BARRIO FUERA DEL MUNICIPIO DE"/>
    <s v="REDEBAN"/>
    <s v="FO-25-1493731"/>
    <d v="2025-09-08T08:44:00"/>
    <d v="2025-09-09T13:26:00"/>
    <s v="NO"/>
    <s v="HARDWARE"/>
    <s v="IMPRESION"/>
    <s v="DAÑO POS"/>
    <m/>
    <m/>
    <s v="CERRADO"/>
    <s v="09/09/2025 SE CAMBIO DATAFONO POR DAÑO EN IMPRESORA SE INSTALA NUEVA VERSIÓN CIERRES Y PRUEBAS OK"/>
    <s v="VISITA_TÉCNICA"/>
    <s v="XP0EZ831"/>
    <s v="TIPO IV ESPECIAL"/>
    <s v="TERRESTRE"/>
    <s v="DURAN ACOSTA FRANK YONNY"/>
    <n v="1"/>
    <n v="0"/>
    <n v="479588.87655000004"/>
    <n v="196536.5258152"/>
    <n v="479588.87655000004"/>
    <m/>
    <m/>
    <m/>
    <m/>
    <m/>
    <m/>
    <m/>
    <m/>
  </r>
  <r>
    <s v="NEIVA"/>
    <x v="4"/>
    <x v="5"/>
    <n v="18001"/>
    <n v="2706061"/>
    <n v="37490"/>
    <s v="INCIDENTE"/>
    <s v="CAQUETA"/>
    <s v="FLORENCIA"/>
    <s v="BARRIO CENTRO FLORENCIA 1"/>
    <s v="REDEBAN"/>
    <s v="FO-25-1493737"/>
    <d v="2025-09-08T08:40:00"/>
    <d v="2025-09-08T15:21:00"/>
    <s v="NO"/>
    <s v="HARDWARE"/>
    <s v="COMUNICACION"/>
    <s v="DAÑO POS"/>
    <m/>
    <m/>
    <s v="CERRADO"/>
    <s v="08/09/2025 SE REALIZA CAMBIO DE EQUIPO POR DAÑO EN EL PUERTO DE RED DEL DATÁFONO, SE REALIZA PRUEBAS CB OK SE DEJA OPERATIVO"/>
    <s v="VISITA_TÉCNICA"/>
    <s v="AB00O906"/>
    <s v="TIPO IV"/>
    <s v="TERRESTRE"/>
    <s v="BERMUDEZ SANCHEZ JOSE NEYBER"/>
    <n v="1"/>
    <n v="0"/>
    <n v="479588.87655000004"/>
    <n v="196536.5258152"/>
    <n v="479588.87655000004"/>
    <m/>
    <m/>
    <m/>
    <m/>
    <m/>
    <m/>
    <m/>
    <m/>
  </r>
  <r>
    <s v="BUCARAMANGA"/>
    <x v="1"/>
    <x v="1"/>
    <n v="5893"/>
    <n v="2706132"/>
    <n v="62827"/>
    <s v="INCIDENTE"/>
    <s v="ANTIOQUIA"/>
    <s v="YONDO"/>
    <s v="BARRIO CALLE SANTAROSA SAN MIG"/>
    <s v="REDEBAN"/>
    <s v="FO-25-1493745"/>
    <d v="2025-09-08T08:38:00"/>
    <d v="2025-09-08T15:11:00"/>
    <s v="NO"/>
    <s v="HARDWARE"/>
    <s v="LECTOR DE BARRAS"/>
    <s v="CABLE LECTORA AVERIADO"/>
    <m/>
    <m/>
    <s v="CERRADO"/>
    <s v="08/09/2025 SE HACE PRESENCIA EN COMERCIO SE REALIZA CAMBIO DE LECTOR DE BARRAS DEBIDO A QUE TIENE EL CABLE DAÑADO SE REALIZA CAMBIO DE FUENTE DE PODER DEBIDO A QUE ESTA EN CORTO Y ESTA REINICIANDO LOS EQUIPOS SE REALIZAN PRUEBAS OK"/>
    <s v="VISITA_TÉCNICA"/>
    <s v="LA00Q039"/>
    <s v="TIPO IV"/>
    <s v="TERRESTRE"/>
    <s v="ORTEBARRERAGA MARLON STWAR"/>
    <n v="1"/>
    <n v="0"/>
    <n v="479588.87655000004"/>
    <n v="196536.5258152"/>
    <n v="479588.87655000004"/>
    <m/>
    <m/>
    <m/>
    <m/>
    <m/>
    <m/>
    <m/>
    <m/>
  </r>
  <r>
    <s v="CALI"/>
    <x v="2"/>
    <x v="2"/>
    <n v="19698"/>
    <n v="2706234"/>
    <n v="80696"/>
    <s v="INCIDENTE"/>
    <s v="CAUCA"/>
    <s v="SANTANDER DE QUILICHAO"/>
    <s v="BARRIO EL CENTRO SANTANDER DE QUILICHAO 5"/>
    <s v="REDEBAN"/>
    <s v="FO-25-1493754"/>
    <d v="2025-09-08T08:37:00"/>
    <d v="2025-09-09T13:50:00"/>
    <s v="NO"/>
    <s v="HARDWARE"/>
    <s v="IMPRESION"/>
    <s v="NO AVANZA PAPEL"/>
    <m/>
    <m/>
    <s v="CERRADO"/>
    <s v="09/09/2025 SE REALIZA VISITA TÉCNICA, AL LLEGAR AL CB EL DATAFONO YA SE ENCUENTRA OPERANDO CON NORMALIDAD, SE REALIZA REVISIÓN PREVENTIVA Y PRUEBAS QUE SALEN OK."/>
    <s v="VISITA_TÉCNICA"/>
    <s v="V8ZZZ400"/>
    <s v="TIPO II"/>
    <s v="TERRESTRE"/>
    <s v="MONTERO MUESES GIAN CARLO"/>
    <n v="1"/>
    <n v="0"/>
    <n v="144967.87232000002"/>
    <n v="140395.6348884"/>
    <n v="144967.87232000002"/>
    <m/>
    <m/>
    <m/>
    <m/>
    <m/>
    <m/>
    <m/>
    <m/>
  </r>
  <r>
    <s v="VALLEDUPAR"/>
    <x v="5"/>
    <x v="6"/>
    <n v="20228"/>
    <n v="2706228"/>
    <n v="45552"/>
    <s v="INCIDENTE"/>
    <s v="CESAR"/>
    <s v="CURUMANI"/>
    <s v="DISTRICOL AUTOSERVICIO MAHANAI"/>
    <s v="REDEBAN"/>
    <s v="FO-25-1493760"/>
    <d v="2025-09-08T08:36:00"/>
    <d v="2025-09-08T14:08:00"/>
    <s v="NO"/>
    <s v="HARDWARE"/>
    <s v="IMPRESION"/>
    <s v="NO IMPRIME UNO O VARIOS CARACTERES"/>
    <m/>
    <m/>
    <s v="CERRADO"/>
    <s v="08/09/2025 BUENOS DÍAS SE VISITA CB Y SE ENCUENTRA QUE EL DATAFONO IMPRIME BORROSO, SE PROCEDE A HACER EL CAMBIO DE EQUIPO, SE HACEN PRUEBAS DE TRANSACCIONES Y TODO QUEDA OK"/>
    <s v="VISITA_TÉCNICA"/>
    <s v="AD000746"/>
    <s v="TIPO III"/>
    <s v="TERRESTRE"/>
    <s v="BENITEZ CARVAJAL ALVARO JAVIER"/>
    <n v="1"/>
    <n v="0"/>
    <n v="275728.78077800001"/>
    <n v="196536.5258152"/>
    <n v="275728.78077800001"/>
    <m/>
    <m/>
    <m/>
    <m/>
    <m/>
    <m/>
    <m/>
    <m/>
  </r>
  <r>
    <s v="MONTERIA"/>
    <x v="5"/>
    <x v="6"/>
    <n v="23001"/>
    <n v="2706219"/>
    <n v="47437"/>
    <s v="INCIDENTE"/>
    <s v="CORDOBA"/>
    <s v="MONTERIA"/>
    <s v="DISTRICOL DROGUERIA MINIMARKET"/>
    <s v="REDEBAN"/>
    <s v="FO-25-1493766"/>
    <d v="2025-09-08T08:35:00"/>
    <d v="2025-09-08T14:13:00"/>
    <s v="NO"/>
    <s v="HARDWARE"/>
    <s v="NO ENCIENDE SE REINICIA"/>
    <s v="FUENTE PODER AVERIADA"/>
    <m/>
    <m/>
    <s v="CERRADO"/>
    <s v="08/09/2025 SE REALIZA CAMBIO DE FUENTE DE PODER, FUENTE ENCONTRADA AVERIADA, REINICIA EL EQUIPO CONSTANTEMENTE, SE INSTALA NUEVA FUENTE OPERATIVA OK, PRUEBAS EXITOSAS OK, CLIENTE CB VALIDA SALDO ANTES Y DESPUÉS DEL MANTENIMIENTO OK, CB SE DEJA OPERATIVO SIN NOVEDAD"/>
    <s v="VISITA_TÉCNICA"/>
    <s v="9C00G083"/>
    <s v="TIPO I"/>
    <s v="TERRESTRE"/>
    <s v="GONZALEZ FERRER JESUS ALEXANDER"/>
    <n v="1"/>
    <n v="0"/>
    <n v="65960.072302"/>
    <n v="75096.394270399993"/>
    <n v="65960.072302"/>
    <m/>
    <m/>
    <m/>
    <m/>
    <m/>
    <m/>
    <m/>
    <m/>
  </r>
  <r>
    <s v="MONTERIA"/>
    <x v="5"/>
    <x v="6"/>
    <n v="23464"/>
    <n v="2706044"/>
    <n v="24418"/>
    <s v="INCIDENTE"/>
    <s v="CORDOBA"/>
    <s v="MOMIL"/>
    <s v="BARRIO CENTRO II MOMIL"/>
    <s v="REDEBAN"/>
    <s v="FO-25-1493772"/>
    <d v="2025-09-08T08:34:00"/>
    <d v="2025-09-09T14:51:00"/>
    <s v="NO"/>
    <s v="HARDWARE"/>
    <s v="LECTOR DE TARJETAS"/>
    <s v="DAÑO POS"/>
    <m/>
    <m/>
    <s v="CERRADO"/>
    <s v="09/09/2025 SE REALIZA VISITA TÉCNICA Y SE HACE NECESARIO EL CAMBIO DE DATAFONO Y PINPAD, POR FALLAS EN LECTURA DE TARJETAS, SE INSTALA DATAFONO PLACA 1184350 Y SE RETIRA DATAFONO PLACA 895248, DE IGUAL MANERA SE CAMBIA PINPAD POR TECNOLOGÍA SE RETIRA PINPAD PLA 1155369, DE IGUAL FORMA SE CAMBIA HUB Y SE INSTALA MAGICBOX SERIALIZADO, SE REALIZAN PRUEBAS Y SE DEJA EL SERVICIO NUEVAMENTE FUNCIONANDO OK."/>
    <s v="VISITA_TÉCNICA"/>
    <s v="ABCGZ092"/>
    <s v="TIPO II"/>
    <s v="TERRESTRE"/>
    <s v="CASSIANI PEREZ RAUL RAMIRO"/>
    <n v="1"/>
    <n v="0"/>
    <n v="144967.87232000002"/>
    <n v="140395.6348884"/>
    <n v="144967.87232000002"/>
    <m/>
    <m/>
    <m/>
    <m/>
    <m/>
    <m/>
    <m/>
    <m/>
  </r>
  <r>
    <s v="BOGOTA"/>
    <x v="0"/>
    <x v="0"/>
    <n v="11001"/>
    <n v="2706207"/>
    <n v="33996"/>
    <s v="INCIDENTE"/>
    <s v="CUNDINAMARCA"/>
    <s v="BOGOTA"/>
    <s v="PAGAFACIL CIUDAD BOLIVAR"/>
    <s v="REDEBAN"/>
    <s v="FO-25-1493780"/>
    <d v="2025-09-08T08:33:00"/>
    <d v="2025-09-08T17:19:00"/>
    <s v="NO"/>
    <s v="HARDWARE"/>
    <s v="DETERIORO"/>
    <s v="PINPAD"/>
    <m/>
    <m/>
    <s v="CERRADO"/>
    <s v="08/09/2025 SE VISITA COMERCIO FALLA EN PINPAD Y TECLADO DE DATÁFONO BORROSO SE PROCEDE CON CAMBIO DE EQUIPO Y PINPAD SE REALIZA INTEGRACIÓN A CAJA OK Y SE REALIZAN TRANSACCIONES DE PRUEBA OK, SE DEJA CB OPERANDO SIN NOVEDAD"/>
    <s v="VISITA_TÉCNICA"/>
    <s v="1KZZZ990"/>
    <s v="TIPO I"/>
    <s v="TERRESTRE"/>
    <s v="ROMERO ROJAS BREIDY JHOHAN"/>
    <n v="1"/>
    <n v="0"/>
    <n v="65960.072302"/>
    <n v="75096.394270399993"/>
    <n v="65960.072302"/>
    <m/>
    <m/>
    <m/>
    <m/>
    <m/>
    <m/>
    <m/>
    <m/>
  </r>
  <r>
    <s v="CALI"/>
    <x v="2"/>
    <x v="2"/>
    <n v="76001"/>
    <n v="2705892"/>
    <n v="68570"/>
    <s v="INCIDENTE"/>
    <s v="VALLE DEL CAUCA"/>
    <s v="CALI"/>
    <s v="BARRIO PORVENIR CALI"/>
    <s v="REDEBAN"/>
    <s v="FO-25-1493785"/>
    <d v="2025-09-08T08:28:00"/>
    <d v="2025-09-08T14:18:00"/>
    <s v="NO"/>
    <s v="HARDWARE"/>
    <s v="PINPAD"/>
    <s v="DAÑO POS"/>
    <m/>
    <m/>
    <s v="CERRADO"/>
    <s v="08/09/2025 PINPAD NO LEE TARJETAS SE LE HACE MANTENIMIENTO SE HACEN PRUEBAS Y QUEDA FUNCIONANDO CORRECTAMENTE"/>
    <s v="VISITA_TÉCNICA"/>
    <s v="FA01Z639"/>
    <s v="TIPO I"/>
    <s v="TERRESTRE"/>
    <s v="CUERO RUIZ JHONNY"/>
    <n v="1"/>
    <n v="0"/>
    <n v="65960.072302"/>
    <n v="75096.394270399993"/>
    <n v="65960.072302"/>
    <m/>
    <m/>
    <m/>
    <m/>
    <m/>
    <m/>
    <m/>
    <m/>
  </r>
  <r>
    <s v="SINCELEJO"/>
    <x v="5"/>
    <x v="6"/>
    <n v="70001"/>
    <n v="2705945"/>
    <n v="70673"/>
    <s v="INCIDENTE"/>
    <s v="SUCRE"/>
    <s v="SINCELEJO"/>
    <s v="SAN ROQUE SINCELEJO"/>
    <s v="REDEBAN"/>
    <s v="FO-25-1493043"/>
    <d v="2025-09-08T08:20:00"/>
    <d v="2025-09-08T15:05:00"/>
    <s v="NO"/>
    <s v="SOFTWARE"/>
    <s v="COMUNICACION"/>
    <s v="VERIFIQUE PARAMETROS"/>
    <m/>
    <m/>
    <s v="CERRADO"/>
    <s v="08/09/2025 SE VISITA SITIO SE VERIFICA INFORMACIÓN SE REALIZA PRIMEROS AUXILIOS, LECTURA DE TARJETAS CON CHIP OK, TECLADO OK, IMPRESIÓN OK,  CIERRE ACUMULADO, SE REALIZA BORRADO Y SE REINSTALA OS Y  VR CONEXIÓN OK, TECLADO OK LECTURA CHIP OK IMPRESIÓN OK, PRUEBA TRX EXITOSA."/>
    <s v="VISITA_TÉCNICA"/>
    <s v="UV008415"/>
    <s v="TIPO I"/>
    <s v="TERRESTRE"/>
    <s v="SANTOS GUZMAN CHRISTIAN FELIPE"/>
    <n v="1"/>
    <n v="0"/>
    <n v="65960.072302"/>
    <n v="75096.394270399993"/>
    <n v="65960.072302"/>
    <m/>
    <m/>
    <m/>
    <m/>
    <m/>
    <m/>
    <m/>
    <m/>
  </r>
  <r>
    <s v="CALI"/>
    <x v="2"/>
    <x v="2"/>
    <n v="19001"/>
    <n v="2705844"/>
    <n v="15245"/>
    <s v="INCIDENTE"/>
    <s v="CAUCA"/>
    <s v="POPAYAN"/>
    <s v="BARRIO LA ESMERALDA II POPAYAN"/>
    <s v="REDEBAN"/>
    <s v="FO-25-1493053"/>
    <d v="2025-09-08T08:16:00"/>
    <d v="2025-09-09T13:44:00"/>
    <s v="NO"/>
    <s v="HARDWARE"/>
    <s v="CIERRE"/>
    <s v="SE REINICIA"/>
    <m/>
    <m/>
    <s v="CERRADO"/>
    <s v="09/09/2025 SE INGRESA CLAVE SUPERVISOR PARA CIERRE BLOQUEADA SE DESBLOQUEA PRUEBAS OK TELECARGA DRNA"/>
    <s v="VISITA_TÉCNICA"/>
    <s v="BL014456"/>
    <s v="TIPO III"/>
    <s v="TERRESTRE"/>
    <s v="GIMBUEL LASSO LUIS GERMAN"/>
    <n v="1"/>
    <n v="0"/>
    <n v="275728.78077800001"/>
    <n v="196536.5258152"/>
    <n v="275728.78077800001"/>
    <m/>
    <m/>
    <m/>
    <m/>
    <m/>
    <m/>
    <m/>
    <m/>
  </r>
  <r>
    <s v="CALI"/>
    <x v="2"/>
    <x v="2"/>
    <n v="76001"/>
    <n v="2705776"/>
    <n v="59725"/>
    <s v="INCIDENTE"/>
    <s v="VALLE DEL CAUCA"/>
    <s v="CALI"/>
    <s v="BARRIO CIUDAD CORDOBA CALI 3"/>
    <s v="REDEBAN"/>
    <s v="FO-25-1493068"/>
    <d v="2025-09-08T08:14:00"/>
    <d v="2025-09-08T13:27:00"/>
    <s v="NO"/>
    <s v="SOFTWARE"/>
    <s v="COMUNICACION"/>
    <s v="PARAMETROS DE CONFIGURACION EN POS"/>
    <m/>
    <m/>
    <s v="CERRADO"/>
    <s v="08/09/2025 SE REALIZA BORRADO DE APLICATIVO Y SE CARGA NUEVAMENTE DEBIDO A DESCONFIGURACIÓN DE PARÁMETROS DE COMUNICACIÓN, SE REALIZAN PRUEBAS OK."/>
    <s v="VISITA_TÉCNICA"/>
    <s v="SV003516"/>
    <s v="TIPO I"/>
    <s v="TERRESTRE"/>
    <s v="MONTERO MUESES GIAN CARLO"/>
    <n v="1"/>
    <n v="0"/>
    <n v="65960.072302"/>
    <n v="75096.394270399993"/>
    <n v="65960.072302"/>
    <m/>
    <m/>
    <m/>
    <m/>
    <m/>
    <m/>
    <m/>
    <m/>
  </r>
  <r>
    <s v="TUNJA"/>
    <x v="1"/>
    <x v="1"/>
    <n v="68572"/>
    <n v="2705151"/>
    <n v="54039"/>
    <s v="INCIDENTE"/>
    <s v="SANTANDER"/>
    <s v="PUENTE NACIONAL"/>
    <s v="DISTRICOL EDS SANTA ROSA"/>
    <s v="REDEBAN"/>
    <s v="FO-25-1492909"/>
    <d v="2025-09-07T17:12:00"/>
    <d v="2025-09-08T14:06:00"/>
    <s v="NO"/>
    <s v="HARDWARE"/>
    <s v="NO ENCIENDE"/>
    <s v="DAÑO POS"/>
    <m/>
    <m/>
    <s v="CERRADO"/>
    <s v="08/09/2025 SE REALIZA CAMBIO DE EQUIPO POR DAÑO NO ENCIENDE SE CAMBIA FUENTE DE PODER EN MAL ESTDO DEJANDO PRUEBAS OK SIN TELECARGA NO AUTORIZADA"/>
    <s v="VISITA_TÉCNICA"/>
    <s v="9B2ZZ600"/>
    <s v="TIPO II"/>
    <s v="TERRESTRE"/>
    <s v="ALVARADO MORENO CRISTHIAN"/>
    <n v="1"/>
    <n v="0"/>
    <n v="144967.87232000002"/>
    <n v="140395.6348884"/>
    <n v="144967.87232000002"/>
    <m/>
    <m/>
    <m/>
    <m/>
    <m/>
    <m/>
    <m/>
    <m/>
  </r>
  <r>
    <s v="NEIVA"/>
    <x v="4"/>
    <x v="5"/>
    <n v="18001"/>
    <n v="2705237"/>
    <n v="79864"/>
    <s v="INCIDENTE"/>
    <s v="CAQUETA"/>
    <s v="FLORENCIA"/>
    <s v="BARRIO SENDEROS DE BARUC FLORENCIA"/>
    <s v="REDEBAN"/>
    <s v="FO-25-1492915"/>
    <d v="2025-09-07T17:10:00"/>
    <d v="2025-09-08T13:22:00"/>
    <s v="NO"/>
    <s v="HARDWARE"/>
    <s v="SE REINICIA"/>
    <s v="DAÑO POS"/>
    <m/>
    <m/>
    <s v="CERRADO"/>
    <s v="08/09/2025 SE REALIZA CAMBIO DE EQUIPO YA QUE SE REINICIA EL EQUIPO Y NO PRENDEY SE SIGUE REINICIADO SOLO, PRUEBAS CB OK SE DEJA OPERATIVO."/>
    <s v="VISITA_TÉCNICA"/>
    <s v="FAWZZ660"/>
    <s v="TIPO IV"/>
    <s v="TERRESTRE"/>
    <s v="BERMUDEZ SANCHEZ JOSE NEYBER"/>
    <n v="1"/>
    <n v="0"/>
    <n v="479588.87655000004"/>
    <n v="196536.5258152"/>
    <n v="479588.87655000004"/>
    <m/>
    <m/>
    <m/>
    <m/>
    <m/>
    <m/>
    <m/>
    <m/>
  </r>
  <r>
    <s v="MEDELLIN"/>
    <x v="3"/>
    <x v="3"/>
    <n v="5120"/>
    <n v="2705110"/>
    <n v="73918"/>
    <s v="INCIDENTE"/>
    <s v="ANTIOQUIA"/>
    <s v="CACERES"/>
    <s v="PTM CACERES DROGUERIAMONTES SU"/>
    <s v="REDEBAN"/>
    <s v="FO-25-1492114"/>
    <d v="2025-09-07T14:02:00"/>
    <d v="2025-09-08T12:41:00"/>
    <s v="NO"/>
    <s v="HARDWARE"/>
    <s v="COMUNICACION"/>
    <s v="MENSAJE CABLE DE RED DESCONECTADO"/>
    <m/>
    <m/>
    <s v="CERRADO"/>
    <s v="08/09/2025 SE REALIZÓ REVISIÓN DE EQUIPO OK, SE VOLVIÓ A CONFIGURAR PARÁMETROS DE CONEXIÓN OK, PRUEBAS OK, TELECARGA DRNA."/>
    <s v="VISITA_TÉCNICA"/>
    <s v="EG0PZ785"/>
    <s v="TIPO IV"/>
    <s v="TERRESTRE"/>
    <s v="CALDERA SALCEDO CARLOS JULIO"/>
    <n v="1"/>
    <n v="0"/>
    <n v="479588.87655000004"/>
    <n v="196536.5258152"/>
    <n v="479588.87655000004"/>
    <m/>
    <m/>
    <m/>
    <m/>
    <m/>
    <m/>
    <m/>
    <m/>
  </r>
  <r>
    <s v="APARTADO"/>
    <x v="3"/>
    <x v="3"/>
    <n v="5837"/>
    <n v="2705061"/>
    <n v="80844"/>
    <s v="INCIDENTE"/>
    <s v="ANTIOQUIA"/>
    <s v="TURBO"/>
    <s v="PTM TURBO MICELANIA Y PAPELERI"/>
    <s v="REDEBAN"/>
    <s v="FO-25-1491830"/>
    <d v="2025-09-07T11:46:00"/>
    <d v="2025-09-08T12:28:00"/>
    <s v="NO"/>
    <s v="HARDWARE"/>
    <s v="COMUNICACION"/>
    <s v="MENSAJE CABLE DE RED DESCONECTADO"/>
    <m/>
    <m/>
    <s v="CERRADO"/>
    <s v="08/09/2025 DATÁFONO CON MENSAJE DE CABLE DESCONECTADO, SE VALIDA Y ESTÁ TODO CONECTADO Y HAY SERVICIO DE INTERNET EN EL COMERCIO. SE PROCEDE A VALIDAR CONFIGURACIÓN Y SE REINICIA EL EQUIPO, SE VUELVE A VALIDAR CONFIGURACIÓN, SE REINICIA ROUTER DE INTERNET Y SE HACE TEST DE COMUNICACIÓN AL DATÁFONO CORRIGIENDO LA FALLA. _x000a_SE HACEN PRUEBAS Y QUEDA FUNCIONANDO CORRECTAMENTE"/>
    <s v="VISITA_TÉCNICA"/>
    <s v="FHZZZ003"/>
    <s v="TIPO II"/>
    <s v="TERRESTRE"/>
    <s v="SALDARRIAGA MIRANDA SANTIAGO"/>
    <n v="1"/>
    <n v="0"/>
    <n v="144967.87232000002"/>
    <n v="140395.6348884"/>
    <n v="144967.87232000002"/>
    <m/>
    <m/>
    <m/>
    <m/>
    <m/>
    <m/>
    <m/>
    <m/>
  </r>
  <r>
    <s v="PEREIRA"/>
    <x v="2"/>
    <x v="4"/>
    <n v="63001"/>
    <n v="2705060"/>
    <n v="19669"/>
    <s v="INCIDENTE"/>
    <s v="QUINDIO"/>
    <s v="ARMENIA"/>
    <s v="BARRIO MODELO ARMENIA"/>
    <s v="REDEBAN"/>
    <s v="FO-25-1491833"/>
    <d v="2025-09-07T11:43:00"/>
    <d v="2025-09-08T12:35:00"/>
    <s v="NO"/>
    <s v="HARDWARE"/>
    <s v="DETERIORO"/>
    <s v="DATAFONO"/>
    <m/>
    <m/>
    <s v="CERRADO"/>
    <s v="08/09/2025 SE VISITA COMERCIO SE REALIZÓ CAMBIO DE LOS DOS DATAFONO POR DETERIORO EN TECLADO"/>
    <s v="VISITA_TÉCNICA"/>
    <s v="AAAAH193 - TR0NZ009"/>
    <s v="TIPO II"/>
    <s v="TERRESTRE"/>
    <s v="SANCHEZ SOLORZANO JUAN SEBASTIAN"/>
    <n v="1"/>
    <n v="0"/>
    <n v="144967.87232000002"/>
    <n v="140395.6348884"/>
    <n v="144967.87232000002"/>
    <m/>
    <m/>
    <m/>
    <m/>
    <m/>
    <m/>
    <m/>
    <m/>
  </r>
  <r>
    <s v="BOGOTA"/>
    <x v="0"/>
    <x v="0"/>
    <n v="11001"/>
    <n v="2705057"/>
    <n v="34385"/>
    <s v="INCIDENTE"/>
    <s v="CUNDINAMARCA"/>
    <s v="BOGOTA"/>
    <s v="REVAL MULTIPLAZA"/>
    <s v="REDEBAN"/>
    <s v="FO-25-1491836"/>
    <d v="2025-09-07T11:41:00"/>
    <d v="2025-09-08T11:16:00"/>
    <s v="NO"/>
    <s v="HARDWARE"/>
    <s v="HUB"/>
    <s v="DAÑO HUB"/>
    <m/>
    <m/>
    <s v="CERRADO"/>
    <s v="08/09/2025 CAMBIO DE HUB POR DAÑO SE REALIZA PRUEBAS OK SE ENTREGA SERVICIO OPERATIVO"/>
    <s v="VISITA_TÉCNICA"/>
    <s v="7ZZZZ946"/>
    <s v="TIPO I"/>
    <s v="TERRESTRE"/>
    <s v="HERNANDEZ NARANJO OSCAR EDUARDO"/>
    <n v="1"/>
    <n v="0"/>
    <n v="65960.072302"/>
    <n v="75096.394270399993"/>
    <n v="65960.072302"/>
    <m/>
    <m/>
    <m/>
    <m/>
    <m/>
    <m/>
    <m/>
    <m/>
  </r>
  <r>
    <s v="CALI"/>
    <x v="2"/>
    <x v="2"/>
    <n v="76001"/>
    <n v="2704879"/>
    <n v="81317"/>
    <s v="INCIDENTE"/>
    <s v="VALLE DEL CAUCA"/>
    <s v="CALI"/>
    <s v="PTM CALI COLMENA SIEMPRE DIVAS"/>
    <s v="REDEBAN"/>
    <s v="FO-25-1491840"/>
    <d v="2025-09-07T11:40:00"/>
    <d v="2025-09-08T10:59:00"/>
    <s v="NO"/>
    <s v="HARDWARE"/>
    <s v="IMPRESION"/>
    <s v="NO AVANZA PAPEL"/>
    <m/>
    <m/>
    <s v="CERRADO"/>
    <s v="08/09/2025 SE REALIZA AJUSTE DE RESORTES Y RODILLO DE LA IMPRESORA DEL DATÁFONO, SE REALIZAN PRUEBAS OK."/>
    <s v="VISITA_TÉCNICA"/>
    <s v="SMZZZ298"/>
    <s v="TIPO I"/>
    <s v="TERRESTRE"/>
    <s v="MONTERO MUESES GIAN CARLO"/>
    <n v="1"/>
    <n v="0"/>
    <n v="65960.072302"/>
    <n v="75096.394270399993"/>
    <n v="65960.072302"/>
    <m/>
    <m/>
    <m/>
    <m/>
    <m/>
    <m/>
    <m/>
    <m/>
  </r>
  <r>
    <s v="MEDELLIN"/>
    <x v="3"/>
    <x v="3"/>
    <n v="5360"/>
    <n v="2704877"/>
    <n v="31540"/>
    <s v="INCIDENTE"/>
    <s v="ANTIOQUIA"/>
    <s v="ITAGUI"/>
    <s v="COMCARD ITAGUI GIRALDO"/>
    <s v="REDEBAN"/>
    <s v="FO-25-1491843"/>
    <d v="2025-09-07T11:36:00"/>
    <d v="2025-09-08T10:33:00"/>
    <s v="NO"/>
    <s v="HARDWARE"/>
    <s v="LECTOR DE TARJETAS"/>
    <s v="MENSAJE RETIRE TARJETA"/>
    <m/>
    <m/>
    <s v="CERRADO"/>
    <s v="08/09/2025 SE REALIZA MANTENIMIENTO GENERAL A EQUIPOS, PRUEBAS PERTINENTES SALEN EXITOSAS, PUNTO QUEDA OPERATIVO"/>
    <s v="VISITA_TÉCNICA"/>
    <s v="1111G356"/>
    <s v="TIPO I"/>
    <s v="TERRESTRE"/>
    <s v="HERNANDEZ CHAVARRIA JUAN CAMILO"/>
    <n v="1"/>
    <n v="0"/>
    <n v="65960.072302"/>
    <n v="75096.394270399993"/>
    <n v="65960.072302"/>
    <m/>
    <m/>
    <m/>
    <m/>
    <m/>
    <m/>
    <m/>
    <m/>
  </r>
  <r>
    <s v="CALI"/>
    <x v="2"/>
    <x v="2"/>
    <n v="19532"/>
    <n v="2704858"/>
    <n v="73547"/>
    <s v="INCIDENTE "/>
    <s v="CAUCA"/>
    <s v="PATIA"/>
    <s v="BARRIO BETANIA PATÍA"/>
    <s v="REDEBAN"/>
    <s v="FO-25-1491579"/>
    <d v="2025-09-07T10:04:00"/>
    <d v="2025-09-08T14:51:00"/>
    <s v="NO"/>
    <s v="HARDWARE"/>
    <s v="NO ENCIENDE"/>
    <s v="DAÑO POS"/>
    <m/>
    <m/>
    <s v="CERRADO"/>
    <s v="08/09/2025 SE INGRESA SE ENCUENTRA CABLE POS MALTRATADO PARTIDO PPR ENDE SE CAMBIA MAGIC BOX Y CABLE POS SE HACEN PRUEBAS OK TELECARGA DRNA"/>
    <s v="VISITA_TÉCNICA"/>
    <s v="SV00W472"/>
    <s v="TIPO IV"/>
    <s v="TERRESTRE"/>
    <s v="GIMBUEL LASSO LUIS GERMAN"/>
    <n v="1"/>
    <n v="0"/>
    <n v="479588.87655000004"/>
    <n v="196536.5258152"/>
    <n v="479588.87655000004"/>
    <m/>
    <m/>
    <m/>
    <m/>
    <m/>
    <m/>
    <m/>
    <m/>
  </r>
  <r>
    <s v="VALLEDUPAR"/>
    <x v="5"/>
    <x v="6"/>
    <n v="44078"/>
    <n v="2705029"/>
    <n v="69598"/>
    <s v="INCIDENTE "/>
    <s v="LA GUAJIRA"/>
    <s v="BARRANCAS"/>
    <s v="BARRIO URB JUAN FRANCISCO GOME"/>
    <s v="REDEBAN"/>
    <s v="FO-25-1491576"/>
    <d v="2025-09-07T10:03:00"/>
    <d v="2025-09-08T11:31:00"/>
    <s v="NO"/>
    <s v="SOFTWARE"/>
    <s v="ACTUALIZACION"/>
    <s v="VERSION CARGA SO VR"/>
    <m/>
    <m/>
    <s v="CERRADO"/>
    <s v="08/09/2025 SE REALIZO ACTUALIZACION DE LA VERSION EN WL DATAFONO, YA QUE CLIENTE MANIFESTÓ QUE LE SALIA RECHAZO EN LAS TRANSACCIONES, DE IGUAL FORMA SE REALIZA LIMPIEZA DEL EQUIPO, SE REALIZAN PRUEBAS DEJANDO SERVICIO FUNCIONAL OK"/>
    <s v="VISITA_TÉCNICA"/>
    <s v="EG004590"/>
    <s v="TIPO II"/>
    <s v="TERRESTRE"/>
    <s v="MONTES DIAZ JOHN FRED"/>
    <n v="1"/>
    <n v="0"/>
    <n v="144967.87232000002"/>
    <n v="140395.6348884"/>
    <n v="144967.87232000002"/>
    <m/>
    <m/>
    <m/>
    <m/>
    <m/>
    <m/>
    <m/>
    <m/>
  </r>
  <r>
    <s v="VALLEDUPAR"/>
    <x v="5"/>
    <x v="6"/>
    <n v="44650"/>
    <n v="2705022"/>
    <n v="31484"/>
    <s v="INCIDENTE "/>
    <s v="LA GUAJIRA"/>
    <s v="SAN JUAN DEL CESAR"/>
    <s v="ARRIO CENTRO 6"/>
    <s v="REDEBAN"/>
    <s v="FO-25-1492120"/>
    <d v="2025-09-07T09:17:00"/>
    <d v="2025-09-08T12:51:00"/>
    <s v="NO"/>
    <s v="HARDWARE"/>
    <s v="IMPRESION"/>
    <s v="NO AVANZA PAPEL"/>
    <m/>
    <m/>
    <s v="CERRADO"/>
    <s v="08/09/2025 SE REALIZA CAMBIO DE DATAFONO, YA QUE NO IMPRIMIA LAS TIRILLAS, NO AVANZABA EL PAPEL, SE REALIZAN PRUEBAS DEJANDO SERVICIO FUNCIONAL AL 100 %"/>
    <s v="VISITA_TÉCNICA"/>
    <s v="1111D226"/>
    <s v="TIPO II"/>
    <s v="TERRESTRE"/>
    <s v="MONTES DIAZ JOHN FRED"/>
    <n v="1"/>
    <n v="0"/>
    <n v="144967.87232000002"/>
    <n v="140395.6348884"/>
    <n v="144967.87232000002"/>
    <m/>
    <m/>
    <m/>
    <m/>
    <m/>
    <m/>
    <m/>
    <m/>
  </r>
  <r>
    <s v="CALI"/>
    <x v="2"/>
    <x v="2"/>
    <n v="19532"/>
    <n v="2704848"/>
    <n v="38616"/>
    <s v="INCIDENTE "/>
    <s v="CAUCA"/>
    <s v="PATIA"/>
    <s v="BARRIO LA CENTRAL PATIA 2"/>
    <s v="REDEBAN"/>
    <s v="FO-25-1491583"/>
    <d v="2025-09-07T09:16:00"/>
    <d v="2025-09-08T14:03:00"/>
    <s v="NO"/>
    <s v="HARDWARE"/>
    <s v="ALERT IRRUPTION"/>
    <s v="ALERT IRRUPTION"/>
    <m/>
    <m/>
    <s v="CERRADO"/>
    <s v="08/09/2025 EQUIPO CON ALERT INTERRUOTION SE CAMBIA PRUEBAS OK TEKECARGA DRNA"/>
    <s v="VISITA_TÉCNICA"/>
    <s v="AB7ZZ879"/>
    <s v="TIPO IV"/>
    <s v="TERRESTRE"/>
    <s v="GIMBUEL LASSO LUIS GERMAN"/>
    <n v="1"/>
    <n v="0"/>
    <n v="479588.87655000004"/>
    <n v="196536.5258152"/>
    <n v="479588.87655000004"/>
    <m/>
    <m/>
    <m/>
    <m/>
    <m/>
    <m/>
    <m/>
    <m/>
  </r>
  <r>
    <s v="BOGOTA"/>
    <x v="0"/>
    <x v="0"/>
    <n v="11001"/>
    <n v="2704715"/>
    <n v="76822"/>
    <s v="INCIDENTE "/>
    <s v="CUNDINAMARCA"/>
    <s v="BOGOTA"/>
    <s v="PTM BOGOTA SOLUCIONES Y LOGIST"/>
    <s v="REDEBAN"/>
    <s v="FO-25-1492124"/>
    <d v="2025-09-07T08:00:00"/>
    <d v="2025-09-08T13:02:00"/>
    <s v="NO"/>
    <s v="SOFTWARE"/>
    <s v="PINPAD"/>
    <s v="PINPAD DESCONFIGURADO"/>
    <m/>
    <m/>
    <s v="CERRADO"/>
    <s v="08/09/2025 SE REALIZA CAMBIO DE PINPAD POR FALLAS ALLT  Y SE CAMBIA DATAFONO Y HUB POR TECNOLOGÍA. PRUEBA OK"/>
    <s v="VISITA_TÉCNICA"/>
    <s v="106ZZ018"/>
    <s v="TIPO I"/>
    <s v="TERRESTRE"/>
    <s v="ORTIZ MARTINEZ STIVEN"/>
    <n v="1"/>
    <n v="0"/>
    <n v="65960.072302"/>
    <n v="75096.394270399993"/>
    <n v="65960.072302"/>
    <m/>
    <m/>
    <m/>
    <m/>
    <m/>
    <m/>
    <m/>
    <m/>
  </r>
  <r>
    <s v="MEDELLIN"/>
    <x v="3"/>
    <x v="3"/>
    <n v="5001"/>
    <n v="2704390"/>
    <n v="40389"/>
    <s v="INCIDENTE "/>
    <s v="ANTIOQUIA"/>
    <s v="MEDELLIN"/>
    <s v="BARRIO ROBLEDO EL DIAMANTE MED"/>
    <s v="REDEBAN"/>
    <s v="FO-25-1491587"/>
    <d v="2025-09-06T17:51:00"/>
    <d v="2025-09-08T11:38:00"/>
    <s v="NO"/>
    <s v="HARDWARE"/>
    <s v="LECTOR DE TARJETAS"/>
    <s v="DAÑO POS"/>
    <m/>
    <m/>
    <s v="CERRADO"/>
    <s v="08/09/2025 SE REALIZA CAMBIO DE EQUIPO POR DAÑO EN LECTOR DE TARJETAS."/>
    <s v="VISITA_TÉCNICA"/>
    <s v="AA0KZ434"/>
    <s v="TIPO I"/>
    <s v="TERRESTRE"/>
    <s v="RAMIREZ TABARES JUAN DIEGO"/>
    <n v="1"/>
    <n v="0"/>
    <n v="65960.072302"/>
    <n v="75096.394270399993"/>
    <n v="65960.072302"/>
    <m/>
    <m/>
    <m/>
    <m/>
    <m/>
    <m/>
    <m/>
    <m/>
  </r>
  <r>
    <s v="BOGOTA"/>
    <x v="0"/>
    <x v="0"/>
    <n v="25473"/>
    <n v="2704368"/>
    <n v="68159"/>
    <s v="INCIDENTE "/>
    <s v="CUNDINAMARCA"/>
    <s v="MOSQUERA"/>
    <s v="VILLA MARIA ET 4"/>
    <s v="REDEBAN"/>
    <s v="FO-25-1491270"/>
    <d v="2025-09-06T16:25:00"/>
    <d v="2025-09-08T10:03:00"/>
    <s v="NO"/>
    <s v="HARDWARE"/>
    <s v="TECLADO"/>
    <s v="DAÑO POS"/>
    <m/>
    <m/>
    <s v="CERRADO"/>
    <s v="08/09/2025 SE REALIZA CAMBIO DATAFONO Y PINPAD"/>
    <s v="VISITA_TÉCNICA"/>
    <s v="9L08Z762"/>
    <s v="TIPO I"/>
    <s v="TERRESTRE"/>
    <s v="CEDEÑO AMAYA JORGE LUIS"/>
    <n v="1"/>
    <n v="0"/>
    <n v="65960.072302"/>
    <n v="75096.394270399993"/>
    <n v="65960.072302"/>
    <m/>
    <m/>
    <m/>
    <m/>
    <m/>
    <m/>
    <m/>
    <m/>
  </r>
  <r>
    <s v="CARTAGENA"/>
    <x v="5"/>
    <x v="6"/>
    <n v="13052"/>
    <n v="2704467"/>
    <n v="10250"/>
    <s v="INCIDENTE "/>
    <s v="BOLIVAR"/>
    <s v="ARJONA"/>
    <s v="ARJONA - BOLIVAR"/>
    <s v="REDEBAN"/>
    <s v="FO-25-1491265"/>
    <d v="2025-09-06T16:25:00"/>
    <d v="2025-09-08T14:49:00"/>
    <s v="NO"/>
    <s v="HARDWARE"/>
    <s v="HUB"/>
    <s v="SE REINICIA"/>
    <m/>
    <m/>
    <s v="CERRADO"/>
    <s v="08/09/2025 SE REALIZA MANTENIMIENTO DE PIN PAD Y TODO QUEDA OK SE HACEN PRUEBAS EXITOSAS  Y SE CAMBIA HUB POR REINICIOS"/>
    <s v="VISITA_TÉCNICA"/>
    <s v="IZ0SZ544"/>
    <s v="TIPO II"/>
    <s v="TERRESTRE"/>
    <s v="MARTINEZ SALGUEDO ANDRES AUGUSTO"/>
    <n v="1"/>
    <n v="0"/>
    <n v="144967.87232000002"/>
    <n v="140395.6348884"/>
    <n v="144967.87232000002"/>
    <m/>
    <m/>
    <m/>
    <m/>
    <m/>
    <m/>
    <m/>
    <m/>
  </r>
  <r>
    <s v="APARTADO"/>
    <x v="3"/>
    <x v="3"/>
    <n v="27615"/>
    <n v="2704283"/>
    <n v="53794"/>
    <s v="INCIDENTE "/>
    <s v="CHOCO"/>
    <s v="RIOSUCIO"/>
    <s v="BARRIO BARRIO BENJAMIN HIDALGO"/>
    <s v="REDEBAN"/>
    <s v="FO-25-1491261"/>
    <d v="2025-09-06T16:23:00"/>
    <d v="2025-09-10T14:49:00"/>
    <s v="NO"/>
    <s v="HARDWARE"/>
    <s v="DETERIORO"/>
    <s v="DATAFONO"/>
    <m/>
    <m/>
    <s v="CERRADO"/>
    <s v="10/09/2025 DATÁFONO CON FALLA EN EL CONECTOR DE ETHERNET USUARIO MANIFIESTA QUE HUBO UN INCENDIO EN COMERCIOS ALEDAÑOS Y AL MOMENTO DE SACAR LOS VIENES Y EQUIPOS DE SU COMERCIO LA PREMURA PERMITIO QUE SE DAÑARÁ EL PUERTO. SE PROCEDE A HACER CAMBIO POR UN DATÁFONO NUEVO, SE INICIALIZA, SE HACEN PRUEBAS DE RETIRO, CONSULTA DE SALDO, CONSIGNACIÓN Y PRUEBA DE LECTORA DEJANDO TODO FUNCIONANDO CORRECTAMENTE"/>
    <s v="VISITA_TÉCNICA"/>
    <s v="9C2ZZ264"/>
    <s v="TIPO IV ESPECIAL"/>
    <s v="TERRESTRE/FLUVIAL"/>
    <s v="SALDARRIAGA MIRANDA SANTIAGO"/>
    <n v="1"/>
    <n v="0"/>
    <n v="479588.87655000004"/>
    <n v="196536.5258152"/>
    <n v="479588.87655000004"/>
    <m/>
    <m/>
    <m/>
    <m/>
    <m/>
    <m/>
    <m/>
    <m/>
  </r>
  <r>
    <s v="CALI"/>
    <x v="2"/>
    <x v="2"/>
    <n v="76001"/>
    <n v="2704367"/>
    <n v="55186"/>
    <s v="INCIDENTE "/>
    <s v="VALLE DEL CAUCA"/>
    <s v="CALI"/>
    <s v="PTM CALI VARIEDADES MEGAOFERT"/>
    <s v="REDEBAN"/>
    <s v="FO-25-1491257"/>
    <d v="2025-09-06T16:23:00"/>
    <d v="2025-09-07T09:36:00"/>
    <s v="NO"/>
    <s v="SOFTWARE"/>
    <s v="ERROR DE TRANSACCIONES"/>
    <s v="RECHAZO GENERAL"/>
    <m/>
    <m/>
    <s v="CERRADO"/>
    <s v="07/09/2025 SE HABLA CON EL SR JUAN RODRÍGUEZ E INDICA QUE YA EL DATAFONO ESTA OPERATIVO, QUE EN LA TARDE VOLVIO A PROBAR CON ALGUNAS TARJETAS Y FUNCINARON CON NORMALIDAD, EL CLIENTE AUTORIZA CERRAR LA ORDEN"/>
    <s v="SOPORTE_TELEFÓNICO"/>
    <s v="0"/>
    <s v="TIPO I"/>
    <s v="TERRESTRE"/>
    <s v="PAREDES CASTILLO DIEGO"/>
    <n v="0"/>
    <n v="0"/>
    <n v="41241.0800752"/>
    <n v="0"/>
    <n v="41241.0800752"/>
    <m/>
    <m/>
    <m/>
    <m/>
    <m/>
    <m/>
    <m/>
    <m/>
  </r>
  <r>
    <s v="MEDELLIN"/>
    <x v="3"/>
    <x v="3"/>
    <n v="5088"/>
    <n v="2704365"/>
    <n v="56992"/>
    <s v="INCIDENTE "/>
    <s v="ANTIOQUIA"/>
    <s v="BELLO"/>
    <s v="DISTRICOL HELADERIA Y CHARCUTE"/>
    <s v="REDEBAN"/>
    <s v="FO-25-1491254"/>
    <d v="2025-09-06T16:21:00"/>
    <d v="2025-09-07T11:24:00"/>
    <s v="NO"/>
    <s v="SOFTWARE"/>
    <s v="LECTOR DE BARRAS"/>
    <s v="FORMATO INVALIDO"/>
    <m/>
    <m/>
    <s v="CERRADO"/>
    <s v="07/09/2025 SE REALIZA CONFIGURACIÓN DE LECTOR DE BARRAS SE HACEN PRUEBAS OK"/>
    <s v="VISITA_TÉCNICA"/>
    <s v="XPRZZ658"/>
    <s v="TIPO I"/>
    <s v="TERRESTRE"/>
    <s v="MONTOYA VELEZ ANDRES FELIPE"/>
    <n v="1"/>
    <n v="0"/>
    <n v="65960.072302"/>
    <n v="75096.394270399993"/>
    <n v="65960.072302"/>
    <m/>
    <m/>
    <m/>
    <m/>
    <m/>
    <m/>
    <m/>
    <m/>
  </r>
  <r>
    <s v="MEDELLIN"/>
    <x v="3"/>
    <x v="3"/>
    <n v="5318"/>
    <n v="2704452"/>
    <n v="79260"/>
    <s v="INCIDENTE "/>
    <s v="ANTIOQUIA"/>
    <s v="GUARNE"/>
    <s v="DISTRICOL DISTRIBUIDORA SAN AN"/>
    <s v="REDEBAN"/>
    <s v="FO-25-1491248"/>
    <d v="2025-09-06T15:28:00"/>
    <d v="2025-09-08T09:57:00"/>
    <s v="NO"/>
    <s v="HARDWARE"/>
    <s v="SE REINICIA"/>
    <s v="DAÑO POS"/>
    <m/>
    <m/>
    <s v="CERRADO"/>
    <s v="08/09/2025 SE CAMBIA EQUIPO POR CONSTANTE REINICIO"/>
    <s v="VISITA_TÉCNICA"/>
    <s v="A4WZZ137"/>
    <s v="TIPO II"/>
    <s v="TERRESTRE"/>
    <s v="ALVAREZ ARENAS VICTOR HUGO"/>
    <n v="1"/>
    <n v="0"/>
    <n v="144967.87232000002"/>
    <n v="140395.6348884"/>
    <n v="144967.87232000002"/>
    <m/>
    <m/>
    <m/>
    <m/>
    <m/>
    <m/>
    <m/>
    <m/>
  </r>
  <r>
    <s v="MEDELLIN"/>
    <x v="3"/>
    <x v="3"/>
    <n v="5615"/>
    <n v="2704276"/>
    <n v="50235"/>
    <s v="INCIDENTE "/>
    <s v="ANTIOQUIA"/>
    <s v="RIONEGRO"/>
    <s v="BARRIO SAJONIA RIONEGRO 1"/>
    <s v="REDEBAN"/>
    <s v="FO-25-1491245"/>
    <d v="2025-09-06T15:27:00"/>
    <d v="2025-09-08T11:43:00"/>
    <s v="NO"/>
    <s v="HARDWARE"/>
    <s v="LECTOR DE TARJETAS"/>
    <s v="DAÑO POS"/>
    <m/>
    <m/>
    <s v="CERRADO"/>
    <s v="08/09/2025 CLIENTE INDICA QUE LOS DAÑOS DE TARJETA SON CONSTANTES POR LO QUE SE LE CAMBIA EQUIPO TODO QUEDA OK"/>
    <s v="VISITA_TÉCNICA"/>
    <s v="AD00V036"/>
    <s v="TIPO II"/>
    <s v="TERRESTRE"/>
    <s v="ALVAREZ ARENAS VICTOR HUGO"/>
    <n v="1"/>
    <n v="0"/>
    <n v="144967.87232000002"/>
    <n v="140395.6348884"/>
    <n v="144967.87232000002"/>
    <m/>
    <m/>
    <m/>
    <m/>
    <m/>
    <m/>
    <m/>
    <m/>
  </r>
  <r>
    <s v="MEDELLIN"/>
    <x v="3"/>
    <x v="3"/>
    <n v="5001"/>
    <n v="2704275"/>
    <n v="70975"/>
    <s v="INCIDENTE "/>
    <s v="ANTIOQUIA"/>
    <s v="MEDELLIN"/>
    <s v="BARRIO DOCE DE OCTUBRE MEDELLI"/>
    <s v="REDEBAN"/>
    <s v="FO-25-1491771 | FO-25-1491241"/>
    <d v="2025-09-06T15:26:00"/>
    <d v="2025-09-08T12:25:00"/>
    <s v="NO"/>
    <s v="HARDWARE"/>
    <s v="CABLEADO"/>
    <s v="CABLE MAGICBOX AVERIADO"/>
    <m/>
    <m/>
    <s v="CERRADO"/>
    <s v="07/09/2025 ACTIVIDAD REQUIERE POSIBLE CAMBIO DE EQUIPO YA QUE INDICA QUE TIENE HUB MALO Y CUENTA CON PINPAD EL DÍA DE HOY DOMINGO 7 DE SÉPTIMO ABRE_x000a_08/09/2025 SE REALIZA CAMBIO DE CABLE DESK 2600 YA QUE EL OTRO ESTABA ROTO Y GENERABA CORTO Y REINICIO DEL DATÁFONO"/>
    <s v="VISITA_TÉCNICA"/>
    <s v="MN00C049"/>
    <s v="TIPO I"/>
    <s v="TERRESTRE"/>
    <s v="RAMIREZ TABARES JUAN DIEGO"/>
    <n v="1"/>
    <n v="0"/>
    <n v="65960.072302"/>
    <n v="75096.394270399993"/>
    <n v="65960.072302"/>
    <m/>
    <m/>
    <m/>
    <m/>
    <m/>
    <m/>
    <m/>
    <m/>
  </r>
  <r>
    <s v="MEDELLIN"/>
    <x v="3"/>
    <x v="3"/>
    <n v="5088"/>
    <n v="2704263"/>
    <n v="77830"/>
    <s v="INCIDENTE "/>
    <s v="ANTIOQUIA"/>
    <s v="BELLO"/>
    <s v="BARRIO BELLO BELLO 24"/>
    <s v="REDEBAN"/>
    <s v="FO-25-1490385"/>
    <d v="2025-09-06T14:16:00"/>
    <d v="2025-09-07T11:16:00"/>
    <s v="NO"/>
    <s v="SOFTWARE"/>
    <s v="LECTOR DE BARRAS"/>
    <s v="FORMATO INVALIDO"/>
    <m/>
    <m/>
    <s v="CERRADO"/>
    <s v="07/09/2025 SE REALIZA LA CONFIGURACIÓN DEL LECTOR DE BARRAS SE HACEN PRUEBAS OK"/>
    <s v="VISITA_TÉCNICA"/>
    <s v="A1KZZ499"/>
    <s v="TIPO I"/>
    <s v="TERRESTRE"/>
    <s v="MONTOYA VELEZ ANDRES FELIPE"/>
    <n v="1"/>
    <n v="0"/>
    <n v="65960.072302"/>
    <n v="75096.394270399993"/>
    <n v="65960.072302"/>
    <m/>
    <m/>
    <m/>
    <m/>
    <m/>
    <m/>
    <m/>
    <m/>
  </r>
  <r>
    <s v="CALI"/>
    <x v="2"/>
    <x v="2"/>
    <n v="76001"/>
    <n v="2704339"/>
    <n v="80322"/>
    <s v="INCIDENTE "/>
    <s v="VALLE DEL CAUCA"/>
    <s v="CALI"/>
    <s v="PTM CALI DISTRIBUIDORA PERFUME"/>
    <s v="REDEBAN"/>
    <s v="FO-25-1490389"/>
    <d v="2025-09-06T14:12:00"/>
    <d v="2025-09-07T09:39:00"/>
    <s v="NO"/>
    <s v="HARDWARE"/>
    <s v="IMPRESION"/>
    <s v="NO AVANZA PAPEL"/>
    <m/>
    <m/>
    <s v="CERRADO"/>
    <s v="07/09/2025 SE HABLA CON LA SEÑORA JESSICA GAVIRIA E INDICA QUE EL DATAFONO YA ESTA IMPRIMIENDO CON NORMALIDAD, TE APAGO 2 BESES EL EQUIPO Y LE VOLVIO A IMPRIMIR DE FORMA CORRECTA, LA CLIENTE AUTORIZA CERRAR LA ORDEN"/>
    <s v="SOPORTE_TELEFÓNICO"/>
    <s v="0"/>
    <s v="TIPO I"/>
    <s v="TERRESTRE"/>
    <s v="PAREDES CASTILLO DIEGO"/>
    <n v="0"/>
    <n v="0"/>
    <n v="41241.0800752"/>
    <n v="0"/>
    <n v="41241.0800752"/>
    <m/>
    <m/>
    <m/>
    <m/>
    <m/>
    <m/>
    <m/>
    <m/>
  </r>
  <r>
    <s v="CARTAGENA"/>
    <x v="5"/>
    <x v="6"/>
    <n v="13442"/>
    <n v="2704416"/>
    <n v="71809"/>
    <s v="INCIDENTE "/>
    <s v="BOLIVAR"/>
    <s v="MARIA LA BAJA"/>
    <s v="BARRIO CALLE CENTRAL MARIA LA"/>
    <s v="REDEBAN"/>
    <s v="FO-25-1490401"/>
    <d v="2025-09-06T13:05:00"/>
    <d v="2025-09-08T12:20:00"/>
    <s v="NO"/>
    <s v="HARDWARE"/>
    <s v="IMPRESION"/>
    <s v="NO AVANZA PAPEL"/>
    <m/>
    <m/>
    <s v="CERRADO"/>
    <s v="08/09/2025 SE REALIZA CAMBIO DE EQUIPO POR PROBLEMAS DE IMPRESORA SE DEJA UNO NUEVO SE REALIZA PRUEBA Y TODO QUEDA OK Y SE DEJA INSTALADO MAGIC BOX"/>
    <s v="VISITA_TÉCNICA"/>
    <s v="A30TZ867"/>
    <s v="TIPO II"/>
    <s v="TERRESTRE"/>
    <s v="MARTINEZ SALGUEDO ANDRES AUGUSTO"/>
    <n v="1"/>
    <n v="0"/>
    <n v="144967.87232000002"/>
    <n v="140395.6348884"/>
    <n v="144967.87232000002"/>
    <m/>
    <m/>
    <m/>
    <m/>
    <m/>
    <m/>
    <m/>
    <m/>
  </r>
  <r>
    <s v="TUNJA"/>
    <x v="1"/>
    <x v="1"/>
    <n v="15759"/>
    <n v="2704409"/>
    <n v="33703"/>
    <s v="INCIDENTE "/>
    <s v="BOYACA"/>
    <s v="SOGAMOSO"/>
    <s v="BARRIO CENTRO SOGAMOSO 3"/>
    <s v="REDEBAN"/>
    <s v="FO-25-1490404"/>
    <d v="2025-09-06T12:58:00"/>
    <d v="2025-09-08T12:12:00"/>
    <s v="NO"/>
    <s v="SOFTWARE"/>
    <s v="SE REINICIA"/>
    <s v="AL REALIZAR CIERRE CARGA VERSION"/>
    <m/>
    <m/>
    <s v="CERRADO"/>
    <s v="08/09/2025 SE REALIZA CAMBIO DE FUENTE DE PODER Y CABLE PACTH CORD 3 METROS SE EJECUTA BORRADO AL EQUIPO SOLUCIONANDO LA FALLA REPORTADA PRUEBAS OK CLIENTE CONFORME"/>
    <s v="VISITA_TÉCNICA"/>
    <s v="1GZZZ265"/>
    <s v="TIPO II"/>
    <s v="TERRESTRE"/>
    <s v="RODRIGUEZ MURCIA YERSON IVAN"/>
    <n v="1"/>
    <n v="0"/>
    <n v="144967.87232000002"/>
    <n v="140395.6348884"/>
    <n v="144967.87232000002"/>
    <m/>
    <m/>
    <m/>
    <m/>
    <m/>
    <m/>
    <m/>
    <m/>
  </r>
  <r>
    <s v="IBAGUE"/>
    <x v="4"/>
    <x v="5"/>
    <n v="73168"/>
    <n v="2704174"/>
    <n v="70199"/>
    <s v="INCIDENTE "/>
    <s v="TOLIMA"/>
    <s v="CHAPARRAL"/>
    <s v="BARRIO CENTRO CHAPARRAL 12"/>
    <s v="REDEBAN"/>
    <s v="FO-25-1489878"/>
    <d v="2025-09-06T12:07:00"/>
    <d v="2025-09-08T16:45:00"/>
    <s v="NO"/>
    <s v="HARDWARE"/>
    <s v="DETERIORO"/>
    <s v="DATAFONO"/>
    <m/>
    <m/>
    <s v="CERRADO"/>
    <s v="08/09/2025 SE CAMBIA DATÁFONO POR DETERIORO EN TECLADO Y DAÑO EN TAPA DE IMPRESORA. SE HACEN PRUEBAS DE TRANSACCIONES TODO OK"/>
    <s v="VISITA_TÉCNICA"/>
    <s v="EF007288"/>
    <s v="TIPO III"/>
    <s v="TERRESTRE"/>
    <s v="VARGAS HERRERA JHON JAIRO"/>
    <n v="1"/>
    <n v="0"/>
    <n v="275728.78077800001"/>
    <n v="196536.5258152"/>
    <n v="275728.78077800001"/>
    <m/>
    <m/>
    <m/>
    <m/>
    <m/>
    <m/>
    <m/>
    <m/>
  </r>
  <r>
    <s v="IBAGUE"/>
    <x v="4"/>
    <x v="5"/>
    <n v="73168"/>
    <n v="2704078"/>
    <n v="50896"/>
    <s v="INCIDENTE "/>
    <s v="TOLIMA"/>
    <s v="CHAPARRAL"/>
    <s v="BARRIO PRIMERO DE MAYO AVENIDA"/>
    <s v="REDEBAN"/>
    <s v="FO-25-1489775"/>
    <d v="2025-09-06T11:31:00"/>
    <d v="2025-09-08T15:30:00"/>
    <s v="NO"/>
    <s v="HARDWARE"/>
    <s v="IMPRESION"/>
    <s v="DAÑO POS"/>
    <m/>
    <m/>
    <s v="CERRADO"/>
    <s v="08/09/2025 SE CAMBIA DATÁFONO POR FALLA EN IMPRESORA Y TECLADO BORROSO. SE HACEN PRUEBAS DE TRANSACCIONES TODO OK"/>
    <s v="VISITA_TÉCNICA"/>
    <s v="II01Z073"/>
    <s v="TIPO III"/>
    <s v="TERRESTRE"/>
    <s v="VARGAS HERRERA JHON JAIRO"/>
    <n v="1"/>
    <n v="0"/>
    <n v="275728.78077800001"/>
    <n v="196536.5258152"/>
    <n v="275728.78077800001"/>
    <m/>
    <m/>
    <m/>
    <m/>
    <m/>
    <m/>
    <m/>
    <m/>
  </r>
  <r>
    <s v="MEDELLIN"/>
    <x v="3"/>
    <x v="3"/>
    <n v="5088"/>
    <n v="2703993"/>
    <n v="50706"/>
    <s v="INCIDENTE "/>
    <s v="ANTIOQUIA"/>
    <s v="BELLO"/>
    <s v="BARRIO BELLAVISTA BELLO 1"/>
    <s v="REDEBAN"/>
    <s v="FO-25-1491662 | FO-25-1489783"/>
    <d v="2025-09-06T11:30:00"/>
    <d v="2025-09-08T11:53:00"/>
    <s v="NO"/>
    <s v="HARDWARE"/>
    <s v="PINPAD"/>
    <s v="SE REINICIA"/>
    <m/>
    <m/>
    <s v="CERRADO"/>
    <s v="07/09/2025 SE LLEGA AL COMERCIO PERO USUARIO INDICA QUE NO ABRE LOS DOMINGOS SOLO DE LUNES A SÁBADO_x000a_08/09/2025 SE REALIZA VISITA TÉCNICA AL ESTABLECIMIENTO COMERCIAL CON EL FIN DE ATENDER EL INCIDENTE REPORTADO PREVIAMENTE RELACIONADO CON EL DATÁFONO DEL CORRESPONSAL BANCOLOMBIA. TRAS CONFIRMAR LA IDENTIDAD DEL TÉCNICO RESPONSABLE, ESTE INFORMA QUE EL DISPOSITIVO SE REINICIA DE FORMA RECURRENTE AL INSERTAR TARJETAS PARA REALIZAR RETIROS._x000a__x000a_DURANTE LA VALIDACIÓN EN SITIO, SE DETECTA FALLA EN EL PERIFÉRICO DE ENTRADA. SE PROCEDE CON EL REEMPLAZO DEL PINPAD, EL HUB DE CONEXIÓN Y EL CABLE ENSORTIJADO, COMPONENTES QUE PRESENTABAN SIGNOS DE DESGASTE O MAL FUNCIONAMIENTO._x000a__x000a_FINALIZADA LA INTERVENCIÓN, SE EJECUTAN PRUEBAS FUNCIONALES DE RETIRO Y CONSULTA, OBTENIENDO RESULTADOS EXITOSOS. LOS EQUIPOS QUEDAN OPERATIVOS Y EN CONDICIONES ÓPTIMAS PARA CONTINUAR CON LA ATENCIÓN AL PÚBLICO."/>
    <s v="VISITA_TÉCNICA"/>
    <s v="II00Y882"/>
    <s v="TIPO I"/>
    <s v="TERRESTRE"/>
    <s v="MARTINEZ TOVAR OSCAR DAVID"/>
    <n v="2"/>
    <n v="0"/>
    <n v="65960.072302"/>
    <n v="75096.394270399993"/>
    <n v="131920.144604"/>
    <m/>
    <m/>
    <m/>
    <m/>
    <m/>
    <m/>
    <m/>
    <m/>
  </r>
  <r>
    <s v="BOGOTA"/>
    <x v="0"/>
    <x v="0"/>
    <n v="11001"/>
    <n v="2703991"/>
    <n v="28210"/>
    <s v="INCIDENTE "/>
    <s v="CUNDINAMARCA"/>
    <s v="BOGOTA"/>
    <s v="BARRIO CENTRO 4 BOGOTA"/>
    <s v="REDEBAN"/>
    <s v="FO-25-1489789"/>
    <d v="2025-09-06T11:29:00"/>
    <d v="2025-09-08T13:09:00"/>
    <s v="NO"/>
    <s v="HARDWARE"/>
    <s v="NO ENCIENDE SE REINICIA"/>
    <s v="FUENTE PODER AVERIADA"/>
    <m/>
    <m/>
    <s v="CERRADO"/>
    <s v="08/09/2025 SE VISITA COMERCIO POR FALLA EN FUENTE DE PODER AVERIADA CABLE DAÑADO SE PROCEDE CON CAMBIOS E FUENTE DE PODER , SE REALIZAN TRANSACCIONES DE PRUEBA OK Y SE DEJA CB OPERANDO SIN NOVEDAD"/>
    <s v="VISITA_TÉCNICA"/>
    <s v="9KZZZ749"/>
    <s v="TIPO I"/>
    <s v="TERRESTRE"/>
    <s v="ROMERO ROJAS BREIDY JHOHAN"/>
    <n v="1"/>
    <n v="0"/>
    <n v="65960.072302"/>
    <n v="75096.394270399993"/>
    <n v="65960.072302"/>
    <m/>
    <m/>
    <m/>
    <m/>
    <m/>
    <m/>
    <m/>
    <m/>
  </r>
  <r>
    <s v="PEREIRA"/>
    <x v="2"/>
    <x v="4"/>
    <n v="63001"/>
    <n v="2704150"/>
    <n v="45856"/>
    <s v="INCIDENTE "/>
    <s v="QUINDIO"/>
    <s v="ARMENIA"/>
    <s v="DISTRICOL TELECONTINENTAL"/>
    <s v="REDEBAN"/>
    <s v="FO-25-1489520"/>
    <d v="2025-09-06T11:13:00"/>
    <d v="2025-09-08T09:37:00"/>
    <s v="NO"/>
    <s v="HARDWARE"/>
    <s v="IMPRESION"/>
    <s v="TAPA IMPRESORA"/>
    <m/>
    <m/>
    <s v="CERRADO"/>
    <s v="08/09/2025 SE VISITA COMERCIO SE REALIZÓ AJUSTE DE TAPA DE IMPRESIÓN SE REALIZÓ PRUEBAS OK."/>
    <s v="VISITA_TÉCNICA"/>
    <s v="XP000835"/>
    <s v="TIPO II"/>
    <s v="TERRESTRE"/>
    <s v="SANCHEZ SOLORZANO JUAN SEBASTIAN"/>
    <n v="1"/>
    <n v="0"/>
    <n v="144967.87232000002"/>
    <n v="140395.6348884"/>
    <n v="144967.87232000002"/>
    <m/>
    <m/>
    <m/>
    <m/>
    <m/>
    <m/>
    <m/>
    <m/>
  </r>
  <r>
    <s v="PEREIRA"/>
    <x v="2"/>
    <x v="4"/>
    <n v="66001"/>
    <n v="2704147"/>
    <n v="80045"/>
    <s v="INCIDENTE "/>
    <s v="RISARALDA"/>
    <s v="PEREIRA"/>
    <s v="BARRIO CERRITOS PEREIRA 4"/>
    <s v="REDEBAN"/>
    <s v="FO-25-1489525"/>
    <d v="2025-09-06T11:09:00"/>
    <d v="2025-09-06T15:30:00"/>
    <s v="NO"/>
    <s v="SOFTWARE"/>
    <s v="LECTOR DE TARJETAS"/>
    <s v="CTL CONFIGURACION LECTOR INTERNAL"/>
    <m/>
    <m/>
    <s v="CERRADO"/>
    <s v="06/09/2025 SE RELAIZA LLAMADA AL CLIENTE , QUIEN INDICA QUE EL DATAFONO NO LE FUNCIONA PARA RETIROS CON LAS TARJETAS ELECTRONICAS, QUE MUCHOS CLIENTES LLEGAN CON LA TARJETA EN EL CEULAR PERO QUE EL DATAFONO NO LAS COJE, SE LE ESPLICA QUE PARA EL USO DEL CORRESPONSAL NO ES POSIBLE ESTA MODALIDAD Y DEBE SER CON LA TARJETA FISICA."/>
    <s v="SOPORTE_TELEFÓNICO"/>
    <s v="0"/>
    <s v="TIPO I"/>
    <s v="TERRESTRE"/>
    <s v="HENAO CARDONA DIEGO FERNANDO"/>
    <n v="0"/>
    <n v="0"/>
    <n v="41241.0800752"/>
    <n v="0"/>
    <n v="41241.0800752"/>
    <m/>
    <m/>
    <m/>
    <m/>
    <m/>
    <m/>
    <m/>
    <m/>
  </r>
  <r>
    <s v="MONTERIA"/>
    <x v="5"/>
    <x v="6"/>
    <n v="23660"/>
    <n v="2704059"/>
    <n v="37313"/>
    <s v="INCIDENTE "/>
    <s v="CORDOBA"/>
    <s v="SAHAGUN"/>
    <s v="BARRIO ALFONSO LOPEZ SAHAGUN"/>
    <s v="REDEBAN"/>
    <s v="FO-25-1489531"/>
    <d v="2025-09-06T11:03:00"/>
    <d v="2025-09-08T13:14:00"/>
    <s v="NO"/>
    <s v="HARDWARE"/>
    <s v="LECTOR DE TARJETAS"/>
    <s v="MENSAJE RETIRE TARJETA"/>
    <m/>
    <m/>
    <s v="CERRADO"/>
    <s v="08/09/2025 SE REALIZA VISITA TÉCNICA Y VSE CAMBIA DATAFONO Y PINPAD POR FALLAS EN LECTURA DE TARJETAS, SE INSTALA DATAFONO DESK 2600 PLACA 1188795, Y SE RETIRA DATAFONO DESK 3500 PLACA 1088634, SE INSTALA PINPAD DESK 1600 PLACA 1180668 Y SE RETIRA PINPAD DESK 1500 PLACA 827348, DE IGUAL FORMA SE RETIRA HUB NO SERIALIZADO Y SE INSTALA MAGICBOX SERIALIZADO. SE REALIZAN PRUEBAS Y SE DEJA EL SERVICIO NUEVAMENTE FUNCIONANDO CORRECTAMENTE ."/>
    <s v="VISITA_TÉCNICA"/>
    <s v="9A00M561"/>
    <s v="TIPO II"/>
    <s v="TERRESTRE"/>
    <s v="CASSIANI PEREZ RAUL RAMIRO"/>
    <n v="1"/>
    <n v="0"/>
    <n v="144967.87232000002"/>
    <n v="140395.6348884"/>
    <n v="144967.87232000002"/>
    <m/>
    <m/>
    <m/>
    <m/>
    <m/>
    <m/>
    <m/>
    <m/>
  </r>
  <r>
    <s v="MONTERIA"/>
    <x v="5"/>
    <x v="6"/>
    <n v="23079"/>
    <n v="2704130"/>
    <n v="53086"/>
    <s v="INCIDENTE "/>
    <s v="CORDOBA"/>
    <s v="BUENAVISTA"/>
    <s v="REVAL BUENAVISTA DEL SINU"/>
    <s v="REDEBAN"/>
    <s v="FO-25-1489175"/>
    <d v="2025-09-06T10:36:00"/>
    <d v="2025-09-08T14:00:00"/>
    <s v="NO"/>
    <s v="HARDWARE"/>
    <s v="PINPAD"/>
    <s v="DAÑO POS"/>
    <m/>
    <m/>
    <s v="CERRADO"/>
    <s v="08/09/2025 PINPAD NO ESTÁ LEYENDO TARJETAS, SE CAMBIA PINPAD PARA SOLUCIONAR FALLA, SE CAMBIA DATAFONO POR INCOMPATIBILIDAD DE TECNOLOGÍA, PRUEBAS OK"/>
    <s v="VISITA_TÉCNICA"/>
    <s v="9C0NZ422"/>
    <s v="TIPO II"/>
    <s v="TERRESTRE"/>
    <s v="COGOLLO ROSSO CAMILO ANDRES"/>
    <n v="1"/>
    <n v="0"/>
    <n v="144967.87232000002"/>
    <n v="140395.6348884"/>
    <n v="144967.87232000002"/>
    <m/>
    <m/>
    <m/>
    <m/>
    <m/>
    <m/>
    <m/>
    <m/>
  </r>
  <r>
    <s v="BUCARAMANGA"/>
    <x v="1"/>
    <x v="1"/>
    <n v="68276"/>
    <n v="2704045"/>
    <n v="32355"/>
    <s v="INCIDENTE "/>
    <s v="SANTANDER"/>
    <s v="FLORIDABLANCA"/>
    <s v="COMCARD MULTIPAGOS LA 28"/>
    <s v="REDEBAN"/>
    <s v="FO-25-1489088"/>
    <d v="2025-09-06T10:26:00"/>
    <d v="2025-09-06T15:35:00"/>
    <s v="NO"/>
    <s v="HARDWARE"/>
    <s v="SE REINICIA"/>
    <s v="LECTOR BARRAS"/>
    <m/>
    <m/>
    <s v="CERRADO"/>
    <s v="06/09/2025 SE REALIZA VISITA AL COMERCIO CB, SE VALIDA Y SE ENCUENTRA QUE EL DATÁFONO SE ESTA REINICIANDO CONSTANTEMENTE , SE FORMATEA EQUIPO, SE CONFIGURA Y TAMBIAN SE CAMBIO LECTOR DE BARRAS Y HUB, SE HACEN PRUEBAS OK"/>
    <s v="VISITA_TÉCNICA"/>
    <s v="111UZ892"/>
    <s v="TIPO I"/>
    <s v="TERRESTRE"/>
    <s v="GONZALEZ ESTUPIÑAN YEISON WALTER ANTONIO"/>
    <n v="1"/>
    <n v="0"/>
    <n v="65960.072302"/>
    <n v="75096.394270399993"/>
    <n v="65960.072302"/>
    <m/>
    <m/>
    <m/>
    <m/>
    <m/>
    <m/>
    <m/>
    <m/>
  </r>
  <r>
    <s v="MANIZALES"/>
    <x v="2"/>
    <x v="4"/>
    <n v="17001"/>
    <n v="2703939"/>
    <n v="28121"/>
    <s v="INCIDENTE "/>
    <s v="CALDAS"/>
    <s v="MANIZALES"/>
    <s v="BARRIO CAROLA MANIZALES"/>
    <s v="REDEBAN"/>
    <s v="FO-25-1489092"/>
    <d v="2025-09-06T10:13:00"/>
    <d v="2025-09-08T10:48:00"/>
    <s v="NO"/>
    <s v="HARDWARE"/>
    <s v="IMPRESION"/>
    <s v="RODILLO AVERIADO"/>
    <m/>
    <m/>
    <s v="CERRADO"/>
    <s v="08/09/2025 SE REALIZA VISITA SE CAMBIA DATAFONO YA QUE NO AVANZA RODILLO Y NO IMPRIME TIRILLAS, SE CREAN USUARIOS SE HACEN PRUEBAS SERVICIO OK"/>
    <s v="VISITA_TÉCNICA"/>
    <s v="9A002505"/>
    <s v="TIPO I"/>
    <s v="TERRESTRE"/>
    <s v="AGUIRRE HENAO RAUL EDUARDO"/>
    <n v="1"/>
    <n v="0"/>
    <n v="65960.072302"/>
    <n v="75096.394270399993"/>
    <n v="65960.072302"/>
    <m/>
    <m/>
    <m/>
    <m/>
    <m/>
    <m/>
    <m/>
    <m/>
  </r>
  <r>
    <s v="VALLEDUPAR"/>
    <x v="5"/>
    <x v="6"/>
    <n v="20011"/>
    <n v="2703936"/>
    <n v="78811"/>
    <s v="INCIDENTE "/>
    <s v="CESAR"/>
    <s v="AGUACHICA"/>
    <s v="DISTRICOL PAPELERIA GRAFITOS"/>
    <s v="REDEBAN"/>
    <s v="FO-25-1489099"/>
    <d v="2025-09-06T10:11:00"/>
    <d v="2025-09-08T14:46:00"/>
    <s v="SI"/>
    <s v="HARDWARE"/>
    <s v="IMPRESION"/>
    <s v="NO IMPRIME UNO O VARIOS CARACTERES"/>
    <m/>
    <m/>
    <s v="CERRADO"/>
    <s v="08/09/2025 BUENOS DÍAS SE VISITA CB Y SE LE HACE CAMBIO DE DATAFONO YA QUE EL QUE ESTÁ EN SITIO NO IMPRIME ALGUNOS CARACTERES , SE DEJA SERVICIO OK, SE HACEN PRUEBAS DE TRANSACCIONES"/>
    <s v="VISITA_TÉCNICA"/>
    <s v="V1SZZ193"/>
    <s v="TIPO IV"/>
    <s v="TERRESTRE"/>
    <s v="BENITEZ CARVAJAL ALVARO JAVIER"/>
    <n v="1"/>
    <n v="0"/>
    <n v="479588.87655000004"/>
    <n v="196536.5258152"/>
    <n v="479588.87655000004"/>
    <m/>
    <m/>
    <m/>
    <m/>
    <m/>
    <m/>
    <m/>
    <m/>
  </r>
  <r>
    <s v="PASTO"/>
    <x v="2"/>
    <x v="2"/>
    <n v="52399"/>
    <n v="2704018"/>
    <n v="79215"/>
    <s v="INCIDENTE "/>
    <s v="NARIÑO"/>
    <s v="LA UNION"/>
    <s v="BARRIO SAN ANTONIO LA UNION"/>
    <s v="REDEBAN"/>
    <s v="FO-25-1488740"/>
    <d v="2025-09-06T09:49:00"/>
    <d v="2025-09-08T12:31:00"/>
    <s v="NO"/>
    <s v="SOFTWARE"/>
    <s v="CIERRE"/>
    <s v="CIERRE NO HABILITADO"/>
    <m/>
    <m/>
    <s v="CERRADO"/>
    <s v="08/09/2025 SE LLEGA A CORRESPONSAL SE VERIFICA FALLA EN CIERRE Y EQUIPO LENTO SE REALIZA BORRADO DE VERSION SE CONFIGURA PARÁMETROS SE INICIALIZA SE REALIZA PRUEBAS DE FUNCIONAMIENTO EXITOSAS CB QUEDA OPERATIVO"/>
    <s v="VISITA_TÉCNICA"/>
    <s v="A4WZZ092"/>
    <s v="TIPO III"/>
    <s v="TERRESTRE"/>
    <s v="BRAVO MADROÑERO OSCAR ESTEBAN"/>
    <n v="1"/>
    <n v="0"/>
    <n v="275728.78077800001"/>
    <n v="196536.5258152"/>
    <n v="275728.78077800001"/>
    <m/>
    <m/>
    <m/>
    <m/>
    <m/>
    <m/>
    <m/>
    <m/>
  </r>
  <r>
    <s v="IBAGUE"/>
    <x v="4"/>
    <x v="5"/>
    <n v="73001"/>
    <n v="2704013"/>
    <n v="79095"/>
    <s v="INCIDENTE "/>
    <s v="TOLIMA"/>
    <s v="IBAGUE"/>
    <s v="BARRIO ENTRERRIOS IBAGUE 1"/>
    <s v="REDEBAN"/>
    <s v="FO-25-1488747"/>
    <d v="2025-09-06T09:40:00"/>
    <d v="2025-09-06T12:55:00"/>
    <s v="NO"/>
    <s v="HARDWARE"/>
    <s v="DETERIORO"/>
    <s v="DATAFONO"/>
    <m/>
    <m/>
    <s v="CERRADO"/>
    <s v="06/09/2025 SE CAMBIA DATÁFONO POR DETERIORO DEL TECLADO. SE HACEN PRUEBAS DE TRANSACCIONES TODO OK"/>
    <s v="VISITA_TÉCNICA"/>
    <s v="SASZZ670"/>
    <s v="TIPO I"/>
    <s v="TERRESTRE"/>
    <s v="VARGAS HERRERA JHON JAIRO"/>
    <n v="1"/>
    <n v="0"/>
    <n v="65960.072302"/>
    <n v="75096.394270399993"/>
    <n v="65960.072302"/>
    <m/>
    <m/>
    <m/>
    <m/>
    <m/>
    <m/>
    <m/>
    <m/>
  </r>
  <r>
    <s v="PEREIRA"/>
    <x v="2"/>
    <x v="4"/>
    <n v="63001"/>
    <n v="2703888"/>
    <n v="39758"/>
    <s v="INCIDENTE "/>
    <s v="QUINDIO"/>
    <s v="ARMENIA"/>
    <s v="BARRIO CENTRO ARMENIA 11"/>
    <s v="REDEBAN"/>
    <s v="FO-25-1488401"/>
    <d v="2025-09-06T09:05:00"/>
    <d v="2025-09-10T15:00:00"/>
    <s v="NO"/>
    <s v="SOFTWARE"/>
    <s v="COMUNICACION"/>
    <s v="PARAMETROS DE CONFIGURACION EN POS"/>
    <m/>
    <m/>
    <s v="CERRADO"/>
    <s v="10/09/2025 SE REALIZÓ CAMBIO DE DATAFONO POR SOLICITUD DE REDEBAN YA QUE SE REALIZA UN CAMBIO DE TERMINAL. _x000a_EQUIPO RETIRADO MIXTO CON TERMINALES MUY DIFERENTES AL EQUIPO NUEVO QUE SE INSTALÓ Y QUEDÓ COMO PURO."/>
    <s v="VISITA_TÉCNICA"/>
    <s v="GZ0CZ052   -   VHZZZ138"/>
    <s v="TIPO II"/>
    <s v="TERRESTRE"/>
    <s v="SANCHEZ SOLORZANO JUAN SEBASTIAN"/>
    <n v="1"/>
    <n v="0"/>
    <n v="144967.87232000002"/>
    <n v="140395.6348884"/>
    <n v="144967.87232000002"/>
    <m/>
    <m/>
    <m/>
    <m/>
    <m/>
    <m/>
    <m/>
    <m/>
  </r>
  <r>
    <s v="MONTERIA"/>
    <x v="5"/>
    <x v="6"/>
    <n v="23500"/>
    <n v="2703867"/>
    <n v="60823"/>
    <s v="INCIDENTE "/>
    <s v="CORDOBA"/>
    <s v="MOÑITOS"/>
    <s v="BARRIO LAS FLORES DE MANGA MON"/>
    <s v="REDEBAN"/>
    <s v="FO-25-1488413"/>
    <d v="2025-09-06T08:46:00"/>
    <d v="2025-09-08T14:42:00"/>
    <s v="NO"/>
    <s v="HARDWARE"/>
    <s v="DETERIORO"/>
    <s v="DATAFONO"/>
    <m/>
    <m/>
    <s v="CERRADO"/>
    <s v="08/09/2025 SE REALIZA LA INSPECCIÓN DE LOS EQUIPOS(DATAFONO , LECTORA) SE ENCUENTA DATAFONO CON EL DISPLAY DE PANTALLA PARPADEANDO EN COLOR  VERDE, LA LECTORA NO PRENDE, SE PROCEDE A REALIZAR EL CAMBIO DE EQUIPOS, SE REALIZAN PRUEBAS OK, SE ESCANEA CÓDIGO DE BARRA OPERANDO SE CAPACITA AL CLIENTE CB EL CORRECTO MANEJO DE LOS EQUIPOS, CB BANCOLOMBIA OPERANDO CON NORMALIDAD"/>
    <s v="VISITA_TÉCNICA"/>
    <s v="FUA0G707"/>
    <s v="TIPO III"/>
    <s v="TERRESTRE"/>
    <s v="ARRAZOLA HERNANDEZ NICOLAS AUGUSTO"/>
    <n v="1"/>
    <n v="0"/>
    <n v="275728.78077800001"/>
    <n v="196536.5258152"/>
    <n v="275728.78077800001"/>
    <m/>
    <m/>
    <m/>
    <m/>
    <m/>
    <m/>
    <m/>
    <m/>
  </r>
  <r>
    <s v="VILLAVICENCIO"/>
    <x v="4"/>
    <x v="5"/>
    <n v="50001"/>
    <n v="2703327"/>
    <n v="40414"/>
    <s v="INCIDENTE "/>
    <s v="META"/>
    <s v="VILLAVICENCIO"/>
    <s v="BARRIO CIUDAD PORFIA VILLAVICE"/>
    <s v="REDEBAN"/>
    <s v="FO-25-1488069"/>
    <d v="2025-09-06T08:00:00"/>
    <d v="2025-09-06T15:38:00"/>
    <s v="NO"/>
    <s v="HARDWARE"/>
    <s v="CABLEADO"/>
    <s v="CABLE MAGICBOX AVERIADO"/>
    <m/>
    <m/>
    <s v="CERRADO"/>
    <s v="06/09/2025 SE CAMBIA CABLE MAGIC BOX"/>
    <s v="VISITA_TÉCNICA"/>
    <s v="TV009830"/>
    <s v="TIPO I"/>
    <s v="TERRESTRE"/>
    <s v="PEDREROS CONTRERAS MICHAEL STEVENS"/>
    <n v="1"/>
    <n v="0"/>
    <n v="65960.072302"/>
    <n v="75096.394270399993"/>
    <n v="65960.072302"/>
    <m/>
    <m/>
    <m/>
    <m/>
    <m/>
    <m/>
    <m/>
    <m/>
  </r>
  <r>
    <s v="MONTERIA"/>
    <x v="5"/>
    <x v="6"/>
    <n v="5154"/>
    <n v="2703331"/>
    <n v="64224"/>
    <s v="INCIDENTE "/>
    <s v="ANTIOQUIA"/>
    <s v="CAUCASIA"/>
    <s v="DISTRICOL DROGERIA ECO FARMA"/>
    <s v="REDEBAN"/>
    <s v="FO-25-1488063"/>
    <d v="2025-09-06T08:00:00"/>
    <d v="2025-09-08T13:43:00"/>
    <s v="NO"/>
    <s v="HARDWARE"/>
    <s v="LECTOR DE BARRAS"/>
    <s v="CABLE LECTORA AVERIADO"/>
    <m/>
    <m/>
    <s v="CERRADO"/>
    <s v="08/09/2025 SE REALIZÓ CAMBIO DE DATAFONO Y LECTOR DE CÓDIGO DE BARRAS OK, USUARIOS OK, PRUEBAS OK, TELECARGA DRNA."/>
    <s v="VISITA_TÉCNICA"/>
    <s v="AA000640"/>
    <s v="TIPO II"/>
    <s v="TERRESTRE"/>
    <s v="CALDERA SALCEDO CARLOS JULIO"/>
    <n v="1"/>
    <n v="0"/>
    <n v="144967.87232000002"/>
    <n v="140395.6348884"/>
    <n v="144967.87232000002"/>
    <m/>
    <m/>
    <m/>
    <m/>
    <m/>
    <m/>
    <m/>
    <m/>
  </r>
  <r>
    <s v="BARRANQUILLA"/>
    <x v="5"/>
    <x v="6"/>
    <n v="8001"/>
    <n v="2703862"/>
    <n v="63349"/>
    <s v="INCIDENTE "/>
    <s v="ATLANTICO"/>
    <s v="BARRANQUILLA"/>
    <s v="BARRIO LA PRADERA BARRANQUILLA"/>
    <s v="REDEBAN"/>
    <s v="FO-25-1488417"/>
    <d v="2025-09-06T08:30:00"/>
    <d v="2025-09-08T13:47:00"/>
    <s v="NO"/>
    <s v="HARDWARE"/>
    <s v="IMPRESION"/>
    <s v="NO AVANZA PAPEL"/>
    <m/>
    <m/>
    <s v="CERRADO"/>
    <s v="08/09/2025 SE REMPLAZA DATAFONO, TENÍA LA PIÑONERIA DE IMPRESIÓN DAÑADA"/>
    <s v="VISITA_TÉCNICA"/>
    <s v="LA00V281"/>
    <s v="TIPO I"/>
    <s v="TERRESTRE"/>
    <s v="DE AVILA SIADES ALBERTO ENRIQUE"/>
    <n v="1"/>
    <n v="0"/>
    <n v="65960.072302"/>
    <n v="75096.394270399993"/>
    <n v="65960.072302"/>
    <m/>
    <m/>
    <m/>
    <m/>
    <m/>
    <m/>
    <m/>
    <m/>
  </r>
  <r>
    <s v="MEDELLIN"/>
    <x v="3"/>
    <x v="3"/>
    <n v="5088"/>
    <n v="2703851"/>
    <n v="40226"/>
    <s v="INCIDENTE "/>
    <s v="ANTIOQUIA"/>
    <s v="BELLO"/>
    <s v="PTM BELLO LA CHINCA"/>
    <s v="REDEBAN"/>
    <s v="FO-25-1488055"/>
    <d v="2025-09-06T08:11:00"/>
    <d v="2025-09-06T13:06:00"/>
    <s v="NO"/>
    <s v="HARDWARE"/>
    <s v="IMPRESION"/>
    <s v="DAÑO POS"/>
    <m/>
    <m/>
    <s v="CERRADO"/>
    <s v="06/09/2025 SE REALIZA CAMBIO DE EQUIPO PORQUE LA TAPA DE IMPRESORA NO AJUSTA BIEN, ADICIONAL SE PROBÓ CON UNA NUEVA Y PASA LO MISMO NO IMPRIME."/>
    <s v="VISITA_TÉCNICA"/>
    <s v="AA0JZ957"/>
    <s v="TIPO I"/>
    <s v="TERRESTRE"/>
    <s v="RAMIREZ TABARES JUAN DIEGO"/>
    <n v="1"/>
    <n v="0"/>
    <n v="65960.072302"/>
    <n v="75096.394270399993"/>
    <n v="65960.072302"/>
    <m/>
    <m/>
    <m/>
    <m/>
    <m/>
    <m/>
    <m/>
    <m/>
  </r>
  <r>
    <s v="APARTADO"/>
    <x v="3"/>
    <x v="3"/>
    <n v="5490"/>
    <n v="2703841"/>
    <n v="13872"/>
    <s v="INCIDENTE "/>
    <s v="ANTIOQUIA"/>
    <s v="NECOCLI"/>
    <s v="PLAZA DE MERCADO NECOCLI"/>
    <s v="REDEBAN"/>
    <s v="FO-25-1488059"/>
    <d v="2025-09-06T08:00:00"/>
    <d v="2025-09-08T15:46:00"/>
    <s v="NO"/>
    <s v="SOFTWARE"/>
    <s v="PINPAD"/>
    <s v="PINPAD DESCONFIGURADO"/>
    <m/>
    <m/>
    <s v="CERRADO"/>
    <s v="08/09/2025 PIN PAD NO INICIA, SE PROCEDE A AJUSTAR CONEXIONES FÍSICAS Y SE HACEN PRUEBAS DE RETIRO, CONSIGNACIÓN Y CONSULTA DE SALDO DEJANDO TODO FUNCIONANDO CORRECTAMENTE"/>
    <s v="VISITA_TÉCNICA"/>
    <s v="A000X344"/>
    <s v="TIPO II"/>
    <s v="TERRESTRE"/>
    <s v="SALDARRIAGA MIRANDA SANTIAGO"/>
    <n v="1"/>
    <n v="0"/>
    <n v="144967.87232000002"/>
    <n v="140395.6348884"/>
    <n v="144967.87232000002"/>
    <m/>
    <m/>
    <m/>
    <m/>
    <m/>
    <m/>
    <m/>
    <m/>
  </r>
  <r>
    <s v="MEDELLIN"/>
    <x v="3"/>
    <x v="3"/>
    <n v="5376"/>
    <n v="2703093"/>
    <n v="41957"/>
    <s v="INCIDENTE "/>
    <s v="ANTIOQUIA"/>
    <s v="LA CEJA"/>
    <s v="PTM LA CEJA LA DESPENSA DE ROB"/>
    <s v="REDEBAN"/>
    <s v="FO-25-1487572"/>
    <d v="2025-09-06T08:00:00"/>
    <d v="2025-09-06T15:46:00"/>
    <s v="NO"/>
    <s v="HARDWARE"/>
    <s v="LECTOR DE TARJETAS"/>
    <s v="MENSAJE RETIRE TARJETA"/>
    <m/>
    <m/>
    <s v="CERRADO"/>
    <s v="06/09/2025 SE REALIZA CAMBIO DE EQUIPO YA QUE PRESENTA FALLAS EN EL LECTOR DE TARJETAS"/>
    <s v="VISITA_TÉCNICA"/>
    <s v="GZ0WZ867"/>
    <s v="TIPO II"/>
    <s v="TERRESTRE"/>
    <s v="HERNANDEZ CHAVARRIA JUAN CAMILO"/>
    <n v="1"/>
    <n v="0"/>
    <n v="144967.87232000002"/>
    <n v="140395.6348884"/>
    <n v="144967.87232000002"/>
    <m/>
    <m/>
    <m/>
    <m/>
    <m/>
    <m/>
    <m/>
    <m/>
  </r>
  <r>
    <s v="MEDELLIN"/>
    <x v="3"/>
    <x v="3"/>
    <n v="5001"/>
    <n v="2703083"/>
    <n v="79336"/>
    <s v="INCIDENTE "/>
    <s v="ANTIOQUIA"/>
    <s v="MEDELLIN"/>
    <s v="BARRIO PEDREGAL MEDELLIN 13"/>
    <s v="REDEBAN"/>
    <s v="FO-25-1487528"/>
    <d v="2025-09-06T08:00:00"/>
    <d v="2025-09-06T15:51:00"/>
    <s v="NO"/>
    <s v="HARDWARE"/>
    <s v="LECTOR DE BARRAS"/>
    <s v="DAÑO POS"/>
    <m/>
    <m/>
    <s v="CERRADO"/>
    <s v="06/09/2025 SE REALIZA CAMBIO DE LECTOR DE BARRAS PIERDE PERIFÉRICO AL REINICIARSE SE REINICIA CONSTANTEMENTE"/>
    <s v="VISITA_TÉCNICA"/>
    <s v="A4WZZ863"/>
    <s v="TIPO I"/>
    <s v="TERRESTRE"/>
    <s v="MONTOYA VELEZ ANDRES FELIPE"/>
    <n v="1"/>
    <n v="0"/>
    <n v="65960.072302"/>
    <n v="75096.394270399993"/>
    <n v="65960.072302"/>
    <m/>
    <m/>
    <m/>
    <m/>
    <m/>
    <m/>
    <m/>
    <m/>
  </r>
  <r>
    <s v="MONTERIA"/>
    <x v="5"/>
    <x v="6"/>
    <n v="23162"/>
    <n v="2703086"/>
    <n v="58628"/>
    <s v="INCIDENTE "/>
    <s v="CORDOBA"/>
    <s v="CERETE"/>
    <s v="DISTRICOL PARAISO TROPICAL"/>
    <s v="REDEBAN"/>
    <s v="FO-25-1487523"/>
    <d v="2025-09-06T08:00:00"/>
    <d v="2025-09-06T15:49:00"/>
    <s v="NO"/>
    <s v="HARDWARE"/>
    <s v="IMPRESION"/>
    <s v="NO AVANZA PAPEL"/>
    <m/>
    <m/>
    <s v="CERRADO"/>
    <s v="06/09/2025 SE REALIZA VISITA TÉCNICA Y SE LIMPIA MECANISMOS DE IMPRESORA DEL DATAFONO, RETIRANDO RESIDUOS DE PAPEL EN RODILLO Y CUCHILLAS, NORMALIZANDO FUNCIONAMIENTO DE IMPRESORA, SE REALIZAN PRUEBAS Y SE DEJA EL EQUIPO EN PERFECTO FUNCIONAMIENTO."/>
    <s v="VISITA_TÉCNICA"/>
    <s v="IVZZZ943"/>
    <s v="TIPO I"/>
    <s v="TERRESTRE"/>
    <s v="CASSIANI PEREZ RAUL RAMIRO"/>
    <n v="1"/>
    <n v="0"/>
    <n v="65960.072302"/>
    <n v="75096.394270399993"/>
    <n v="65960.072302"/>
    <m/>
    <m/>
    <m/>
    <m/>
    <m/>
    <m/>
    <m/>
    <m/>
  </r>
  <r>
    <s v="MEDELLIN"/>
    <x v="3"/>
    <x v="3"/>
    <n v="5001"/>
    <n v="2703171"/>
    <n v="22442"/>
    <s v="INCIDENTE "/>
    <s v="ANTIOQUIA"/>
    <s v="MEDELLIN"/>
    <s v="COMCARD MED ROBLEDO LA HUERTA"/>
    <s v="REDEBAN"/>
    <s v="FO-25-1487396"/>
    <d v="2025-09-05T17:43:00"/>
    <d v="2025-09-06T15:24:00"/>
    <s v="NO"/>
    <s v="HARDWARE"/>
    <s v="LECTOR DE BARRAS"/>
    <s v="DAÑO POS"/>
    <m/>
    <m/>
    <s v="CERRADO"/>
    <s v="06/09/2025 SE REALIZA CAMBIO DE LECTOR DE BARRAS NO CONFIGURA Y BOTA LOS CÓDIGOS"/>
    <s v="VISITA_TÉCNICA"/>
    <s v="AD09Z112"/>
    <s v="TIPO I"/>
    <s v="TERRESTRE"/>
    <s v="MONTOYA VELEZ ANDRES FELIPE"/>
    <n v="1"/>
    <n v="0"/>
    <n v="65960.072302"/>
    <n v="75096.394270399993"/>
    <n v="65960.072302"/>
    <m/>
    <m/>
    <m/>
    <m/>
    <m/>
    <m/>
    <m/>
    <m/>
  </r>
  <r>
    <s v="PEREIRA"/>
    <x v="2"/>
    <x v="4"/>
    <n v="76622"/>
    <n v="2703047"/>
    <n v="58273"/>
    <s v="INCIDENTE "/>
    <s v="VALLE DEL CAUCA"/>
    <s v="ROLDANILLO"/>
    <s v="DISTRICOL CELL STORE MOVIL"/>
    <s v="REDEBAN"/>
    <s v="FO-25-1487379"/>
    <d v="2025-09-05T17:35:00"/>
    <d v="2025-09-08T11:23:00"/>
    <s v="NO"/>
    <s v="HARDWARE"/>
    <s v="LECTOR DE TARJETAS"/>
    <s v="MENSAJE RETIRE TARJETA"/>
    <m/>
    <m/>
    <s v="CERRADO"/>
    <s v="08/09/2025 SE CAMBIA EQUIPO POR DAÑO EN EL LECTOR DE TARJETAS, SE REALIZAN PRUEBAS OK."/>
    <s v="VISITA_TÉCNICA"/>
    <s v="IKZZZ614"/>
    <s v="TIPO III"/>
    <s v="TERRESTRE"/>
    <s v="FRANCO CAÑAVERAL YAMID RAUL"/>
    <n v="1"/>
    <n v="0"/>
    <n v="275728.78077800001"/>
    <n v="196536.5258152"/>
    <n v="275728.78077800001"/>
    <m/>
    <m/>
    <m/>
    <m/>
    <m/>
    <m/>
    <m/>
    <m/>
  </r>
  <r>
    <s v="BARRANQUILLA"/>
    <x v="5"/>
    <x v="6"/>
    <n v="8001"/>
    <n v="2703209"/>
    <n v="29649"/>
    <s v="INCIDENTE "/>
    <s v="ATLANTICO"/>
    <s v="BARRANQUILLA"/>
    <s v="ARA0411 BARRANQUILLA BOYACA"/>
    <s v="REDEBAN"/>
    <s v="FO-25-1487376"/>
    <d v="2025-09-05T17:35:00"/>
    <d v="2025-09-06T15:14:00"/>
    <s v="NO"/>
    <s v="HARDWARE"/>
    <s v="CABLEADO"/>
    <s v="CABLE MAGICBOX AVERIADO"/>
    <m/>
    <m/>
    <s v="CERRADO"/>
    <s v="06/09/2025 SE ESCALA A LA RED PARA SU ATENCIÓN Y GESTION COMERCIO ARA"/>
    <s v="SOPORTE_TELEFÓNICO"/>
    <s v="0"/>
    <s v="TIPO I"/>
    <s v="TERRESTRE"/>
    <s v="HERNANDEZ ROJAS JOSE MAURICIO"/>
    <n v="0"/>
    <n v="0"/>
    <n v="41241.0800752"/>
    <n v="0"/>
    <n v="41241.0800752"/>
    <m/>
    <m/>
    <m/>
    <m/>
    <m/>
    <m/>
    <m/>
    <m/>
  </r>
  <r>
    <s v="PASTO"/>
    <x v="2"/>
    <x v="2"/>
    <n v="86749"/>
    <n v="2703157"/>
    <n v="48166"/>
    <s v="INCIDENTE "/>
    <s v="PUTUMAYO"/>
    <s v="SIBUNDOY"/>
    <s v="DISTRICOL DROGUERIAS SOY SALUD"/>
    <s v="REDEBAN"/>
    <s v="FO-25-1487366"/>
    <d v="2025-09-05T17:32:00"/>
    <d v="2025-09-08T11:59:00"/>
    <s v="NO"/>
    <s v="HARDWARE"/>
    <s v="IMPRESION"/>
    <s v="DAÑO POS"/>
    <m/>
    <m/>
    <s v="CERRADO"/>
    <s v="08/09/2025 SE REALIZA CAMBIO DE DATAFONO POR DAÑO EN IMPRESORA SE RECONFIGURA OK PARÁMETROS OK Y SE REALIZAN PRUEBAS ÉXITOSAS DE TRANSACCIONES"/>
    <s v="VISITA_TÉCNICA"/>
    <s v="AD00I703"/>
    <s v="TIPO III"/>
    <s v="TERRESTRE"/>
    <s v="PAZ MARTINEZ RICHARD HUMBERTO"/>
    <n v="1"/>
    <n v="0"/>
    <n v="275728.78077800001"/>
    <n v="196536.5258152"/>
    <n v="275728.78077800001"/>
    <m/>
    <m/>
    <m/>
    <m/>
    <m/>
    <m/>
    <m/>
    <m/>
  </r>
  <r>
    <s v="NEIVA"/>
    <x v="4"/>
    <x v="5"/>
    <n v="41770"/>
    <n v="2702950"/>
    <n v="32630"/>
    <s v="INCIDENTE "/>
    <s v="HUILA"/>
    <s v="SUAZA"/>
    <s v="DISTRICOL SUPERMERCADO LOS GEM"/>
    <s v="REDEBAN"/>
    <s v="FO-25-1487258"/>
    <d v="2025-09-05T16:58:00"/>
    <d v="2025-09-08T14:59:00"/>
    <s v="NO"/>
    <s v="HARDWARE"/>
    <s v="LECTOR DE TARJETAS"/>
    <s v="MENSAJE RETIRE TARJETA"/>
    <m/>
    <m/>
    <s v="CERRADO"/>
    <s v="08/09/2025 SE REALIZA CAMBIO PIN PAD POR FALLAS EN LEER TARJETAS, POR LO TANTO FUE NECESARIO CAMBIO DATAFONO POR TEGNOLOGIA, SE CONFIGURA E INICIALIZA, SE CREA USUARIO Y CLAVE CON EL CLIENTE SE REALIZA PRUEBAS OK ._x000a_SE COMENTA AL CLIENTE REALIZAR ACTUALIZACIÓN DE DIRECCIÓN EN CÁMARA Y COMERCIO Y ACTUALIZAR LA DIRECCIÓN CON LA ENTIDA SE CONSIDERA UNA MALA PRÁCTICA ."/>
    <s v="VISITA_TÉCNICA"/>
    <s v="11QZZ545"/>
    <s v="TIPO III"/>
    <s v="TERRESTRE"/>
    <s v="ANDRADE HERNANDEZ JUAN CARLOS"/>
    <n v="1"/>
    <n v="0"/>
    <n v="275728.78077800001"/>
    <n v="196536.5258152"/>
    <n v="275728.78077800001"/>
    <m/>
    <m/>
    <m/>
    <m/>
    <m/>
    <m/>
    <m/>
    <m/>
  </r>
  <r>
    <s v="TUNJA"/>
    <x v="1"/>
    <x v="1"/>
    <n v="15238"/>
    <n v="2702877"/>
    <n v="49311"/>
    <s v="INCIDENTE "/>
    <s v="BOYACA"/>
    <s v="DUITAMA"/>
    <s v="BARRIO LAURELES DUITAMA"/>
    <s v="REDEBAN"/>
    <s v="FO-25-1487255"/>
    <d v="2025-09-05T16:57:00"/>
    <d v="2025-09-06T09:50:00"/>
    <s v="NO"/>
    <s v="HARDWARE"/>
    <s v="TECLADO"/>
    <s v="DAÑO POS"/>
    <m/>
    <m/>
    <s v="CERRADO"/>
    <s v="06/09/2025 SE VISITA PUNTO EVIDENCIANDO QUE EL TACLADA DEL DATAFONO SE ENCUENTRA EN ÓPTIMAS CONDICIONES FUNCIONANDO CORRECTAMENTE TODAS SUS TECLAS SE REALIZA CAMBIO DE FUENTE DE PODER SE BORRA EQUIPO PRUEBAS OK CLIENTE CONFORME"/>
    <s v="VISITA_TÉCNICA"/>
    <s v="9C00Q161"/>
    <s v="TIPO II"/>
    <s v="TERRESTRE"/>
    <s v="RODRIGUEZ MURCIA YERSON IVAN"/>
    <n v="1"/>
    <n v="0"/>
    <n v="144967.87232000002"/>
    <n v="140395.6348884"/>
    <n v="144967.87232000002"/>
    <m/>
    <m/>
    <m/>
    <m/>
    <m/>
    <m/>
    <m/>
    <m/>
  </r>
  <r>
    <s v="PEREIRA"/>
    <x v="2"/>
    <x v="4"/>
    <n v="66001"/>
    <n v="2702874"/>
    <n v="79900"/>
    <s v="INCIDENTE "/>
    <s v="RISARALDA"/>
    <s v="PEREIRA"/>
    <s v="DISTRICOL PERLA HORIZONTE"/>
    <s v="REDEBAN"/>
    <s v="FO-25-1487251"/>
    <d v="2025-09-05T16:54:00"/>
    <d v="2025-09-06T15:04:00"/>
    <s v="NO"/>
    <s v="SOFTWARE"/>
    <s v="COMUNICACION"/>
    <s v="VERIFIQUE PARAMETROS"/>
    <m/>
    <m/>
    <s v="CERRADO"/>
    <s v="06/09/2025 VISITAMOS COMERCIO PERO EL DATAFONO YA NO TIENE LA FALLA CLIENTE INDICA QUE LA NOCHE ANTES LO DESCONECTARON VARIAS VECES LUEGO DE ESO COMENZÓ A FUNCIONAR SE REALIZAN PRUEBAS OK."/>
    <s v="VISITA_TÉCNICA"/>
    <s v="SAUZZ966"/>
    <s v="TIPO I"/>
    <s v="TERRESTRE"/>
    <s v="ARROYAVE CANO MANUEL GUILLERMO"/>
    <n v="1"/>
    <n v="0"/>
    <n v="65960.072302"/>
    <n v="75096.394270399993"/>
    <n v="65960.072302"/>
    <m/>
    <m/>
    <m/>
    <m/>
    <m/>
    <m/>
    <m/>
    <m/>
  </r>
  <r>
    <s v="PEREIRA"/>
    <x v="2"/>
    <x v="4"/>
    <n v="66594"/>
    <n v="2702871"/>
    <n v="22193"/>
    <s v="INCIDENTE "/>
    <s v="RISARALDA"/>
    <s v="QUINCHIA"/>
    <s v="CENTRO QUINCHIA RISARALDA"/>
    <s v="REDEBAN"/>
    <s v="FO-25-1487248"/>
    <d v="2025-09-05T16:53:00"/>
    <d v="2025-09-09T08:35:00"/>
    <s v="NO"/>
    <s v="SOFTWARE"/>
    <s v="ERROR DE TRANSACCIONES"/>
    <s v="RECHAZO GENERAL"/>
    <m/>
    <m/>
    <s v="CERRADO"/>
    <s v="09/09/2025 SE HABLA CON EL CLIENTE, INDICA QUE EL DATAFONO OPERA PERO CON UNA TARJETA EN ESPECIFICO AL MOMENTO DE QUERER RETIRAR O CONSULTAR SALDO , MUESTRA PIN INVALIDO, SE ESCALA CON PAOLA GARZON DE REDEBAN, SE VALIDA Y REDEBAN AUTORIZA REALIZAR INICIALIZACION REMOTA DE TERMINAL, SE REALIZA VALIDACION E INICIALIZACION, EL CLIENTE EMPIEZA A OPERAR EL DATAFONO E INDICA QUE YA LA TARJETA QUE LE PRESETABA EL PROBLEMA YA LE PERMITIO CONSULTAR SALDO Y RETIRAR,  SE DEJA EN SEGUIMIENTO POR UN TIEMPO Y EL CB ESTA TRANSANDO SIN  NOVEDAD, SE CIERRA CASO"/>
    <s v="SOPORTE_TELEFÓNICO"/>
    <s v="0"/>
    <s v="TIPO II"/>
    <s v="TERRESTRE"/>
    <s v="HENAO CARDONA DIEGO FERNANDO"/>
    <n v="0"/>
    <n v="0"/>
    <n v="41241.0800752"/>
    <n v="0"/>
    <n v="41241.0800752"/>
    <m/>
    <m/>
    <m/>
    <m/>
    <m/>
    <m/>
    <m/>
    <m/>
  </r>
  <r>
    <s v="VILLAVICENCIO"/>
    <x v="4"/>
    <x v="5"/>
    <n v="50001"/>
    <s v="TA-25-1071111"/>
    <n v="79202"/>
    <s v="INCIDENTE "/>
    <s v="META"/>
    <s v="VILLAVICENCIO"/>
    <s v="BARRIO OLIMPICO VILLAVICENCIO 4"/>
    <s v="REDEBAN"/>
    <s v="FO-25-1487166"/>
    <d v="2025-09-05T16:49:00"/>
    <d v="2025-09-05T17:44:00"/>
    <s v="NO"/>
    <s v="SOFTWARE"/>
    <s v="DATOS DESACTUALIZADOS"/>
    <s v="FECHA DIRECCION DESACTUALZADA"/>
    <m/>
    <m/>
    <s v="CERRADO"/>
    <s v="05/09/2025 SE REALIZA CAMBIO DE EQUIPO POR SOLICITUD DE REDEBAN SE EVIDENCIA DIRECCIÓN EN EL VOUCHER SIGUE SIN ACTUALIZAR SE REALIZA ESCALAMIENTO CON REDEBAN"/>
    <s v="VISITA_TÉCNICA"/>
    <s v="A4UZZ556"/>
    <s v="TIPO I"/>
    <s v="TERRESTRE"/>
    <s v="CASTRILLON URREA LONDIER LEANDRO"/>
    <n v="1"/>
    <n v="0"/>
    <n v="65960.072302"/>
    <n v="75096.394270399993"/>
    <n v="65960.072302"/>
    <m/>
    <m/>
    <m/>
    <m/>
    <m/>
    <m/>
    <m/>
    <m/>
  </r>
  <r>
    <s v="PEREIRA"/>
    <x v="2"/>
    <x v="4"/>
    <n v="63130"/>
    <n v="2702243"/>
    <n v="80585"/>
    <s v="INCIDENTE "/>
    <s v="QUINDIO"/>
    <s v="CALARCA"/>
    <s v="BARRIO LA HUERTA CALARCA"/>
    <s v="REDEBAN"/>
    <s v="FO-25-1487030"/>
    <d v="2025-09-05T15:29:00"/>
    <d v="2025-09-06T15:55:00"/>
    <s v="NO"/>
    <s v="SOFTWARE"/>
    <s v="LECTOR DE BARRAS"/>
    <s v="FORMATO INVALIDO"/>
    <m/>
    <m/>
    <s v="CERRADO"/>
    <s v="06/09/2025 SE VISITA COMERCIO SE REALIZÓ CAMBIO DE LECTOR POR DAÑO FORMATO INVÁLIDO SE TE CONFIGURA PERO NO FUNCIONA SE REALIZÓ EL CAMBIO."/>
    <s v="VISITA_TÉCNICA"/>
    <s v="V6ZZZ825"/>
    <s v="TIPO II"/>
    <s v="TERRESTRE"/>
    <s v="SANCHEZ SOLORZANO JUAN SEBASTIAN"/>
    <n v="1"/>
    <n v="0"/>
    <n v="144967.87232000002"/>
    <n v="140395.6348884"/>
    <n v="144967.87232000002"/>
    <m/>
    <m/>
    <m/>
    <m/>
    <m/>
    <m/>
    <m/>
    <m/>
  </r>
  <r>
    <s v="YOPAL"/>
    <x v="4"/>
    <x v="5"/>
    <n v="85410"/>
    <n v="2702569"/>
    <n v="69510"/>
    <s v="INCIDENTE "/>
    <s v="CASANARE"/>
    <s v="TAURAMENA"/>
    <s v="PTM TAURAMENA,CASANARE CREDIHO"/>
    <s v="REDEBAN"/>
    <s v="FO-25-1487024"/>
    <d v="2025-09-05T16:13:00"/>
    <d v="2025-09-08T13:55:00"/>
    <s v="NO"/>
    <s v="HARDWARE"/>
    <s v="COMUNICACION"/>
    <s v="DAÑO POS"/>
    <m/>
    <m/>
    <s v="CERRADO"/>
    <s v="08/09/2025 SE VISITA COMERCIO, SE REALIZA CAMBIO DE DATAFONO. SE CAMBIA PINPAD POR TECNOLOGIA. PRUEBAS OK. OPERATIVO EL SERVICIO"/>
    <s v="VISITA_TÉCNICA"/>
    <s v="EG001879"/>
    <s v="TIPO II"/>
    <s v="TERRESTRE"/>
    <s v="BERNAL ELAICA EDGAR ALEXIS"/>
    <n v="1"/>
    <n v="0"/>
    <n v="144967.87232000002"/>
    <n v="140395.6348884"/>
    <n v="144967.87232000002"/>
    <m/>
    <m/>
    <m/>
    <m/>
    <m/>
    <m/>
    <m/>
    <m/>
  </r>
  <r>
    <s v="PEREIRA"/>
    <x v="2"/>
    <x v="4"/>
    <n v="66001"/>
    <n v="2701431"/>
    <n v="76555"/>
    <s v="INCIDENTE "/>
    <s v="RISARALDA"/>
    <s v="PEREIRA"/>
    <s v="PTM PEREIRA PAPELERIA CAVERNA"/>
    <s v="REDEBAN"/>
    <s v="FO-25-1486355"/>
    <d v="2025-09-05T13:47:00"/>
    <d v="2025-09-06T11:36:00"/>
    <s v="NO"/>
    <s v="SOFTWARE"/>
    <s v="COMUNICACION"/>
    <s v="VERIFIQUE PARAMETROS"/>
    <m/>
    <m/>
    <s v="CERRADO"/>
    <s v="06/09/2025 SE FORMATEA, CONFIGURA E INICIALIZA EQUIPO, SE REALIZAN PRUEBAS OK."/>
    <s v="VISITA_TÉCNICA"/>
    <s v="103ZZ235"/>
    <s v="TIPO I"/>
    <s v="TERRESTRE"/>
    <s v="FRANCO CAÑAVERAL YAMID RAUL"/>
    <n v="1"/>
    <n v="0"/>
    <n v="65960.072302"/>
    <n v="75096.394270399993"/>
    <n v="65960.072302"/>
    <m/>
    <m/>
    <m/>
    <m/>
    <m/>
    <m/>
    <m/>
    <m/>
  </r>
  <r>
    <s v="MEDELLIN"/>
    <x v="3"/>
    <x v="3"/>
    <n v="5266"/>
    <n v="2701369"/>
    <n v="33059"/>
    <s v="INCIDENTE "/>
    <s v="ANTIOQUIA"/>
    <s v="ENVIGADO"/>
    <s v="OPRAP CC VIVA ENVIGADO NORTE"/>
    <s v="REDEBAN"/>
    <s v="FO-25-1486351"/>
    <d v="2025-09-05T13:49:00"/>
    <d v="2025-09-06T11:48:00"/>
    <s v="NO"/>
    <s v="HARDWARE"/>
    <s v="IMPRESION"/>
    <s v="NO IMPRIME UNO O VARIOS CARACTERES"/>
    <m/>
    <m/>
    <s v="CERRADO"/>
    <s v="06/09/2025 SE REALIZÓ CONTACTO TELEFÓNICO SE HABLÓ CON LA SEÑORA JULIETH NOS INDICA QUE LIMPIÓ LA IMPRESORA DEL DATÁFONO Y YA SE ENCUENTRA FUNCIONANDO NORMALMENTE SE PROCEDE A CERRAR CASO"/>
    <s v="SOPORTE_TELEFÓNICO"/>
    <s v="0"/>
    <s v="TIPO I"/>
    <s v="TERRESTRE"/>
    <s v="CASTAÑEDA PALACIO CARLOS FELIPE"/>
    <n v="0"/>
    <n v="0"/>
    <n v="41241.0800752"/>
    <n v="0"/>
    <n v="41241.0800752"/>
    <m/>
    <m/>
    <m/>
    <m/>
    <m/>
    <m/>
    <m/>
    <m/>
  </r>
  <r>
    <s v="MONTERIA"/>
    <x v="5"/>
    <x v="6"/>
    <n v="23001"/>
    <n v="2701399"/>
    <n v="69993"/>
    <s v="INCIDENTE "/>
    <s v="CORDOBA"/>
    <s v="MONTERIA"/>
    <s v="BARRIO CENTRO MONTERIA 50"/>
    <s v="REDEBAN"/>
    <s v="FO-25-1486344"/>
    <d v="2025-09-05T14:05:00"/>
    <d v="2025-09-06T11:51:00"/>
    <s v="NO"/>
    <s v="HARDWARE"/>
    <s v="LECTOR DE BARRAS"/>
    <s v="DAÑO POS"/>
    <m/>
    <m/>
    <s v="CERRADO"/>
    <s v="06/09/2025 SE VISITA SITIO, SE CAMBIA LECTOR POR DAÑO, NO ENCIENDE OK_x000a_SE REALIZAN PRUEBAS EXITOSAS"/>
    <s v="VISITA_TÉCNICA"/>
    <s v="UV001499"/>
    <s v="TIPO I"/>
    <s v="TERRESTRE"/>
    <s v="COGOLLO VERTEL EDER LUIS"/>
    <n v="1"/>
    <n v="0"/>
    <n v="65960.072302"/>
    <n v="75096.394270399993"/>
    <n v="65960.072302"/>
    <m/>
    <m/>
    <m/>
    <m/>
    <m/>
    <m/>
    <m/>
    <m/>
  </r>
  <r>
    <s v="BOGOTA"/>
    <x v="0"/>
    <x v="0"/>
    <n v="11001"/>
    <n v="2701278"/>
    <n v="79611"/>
    <s v="INCIDENTE "/>
    <s v="CUNDINAMARCA"/>
    <s v="BOGOTA"/>
    <s v="BARRIO SAN FRANCISCO BOGOTA 13"/>
    <s v="REDEBAN"/>
    <s v="FO-25-1485772"/>
    <d v="2025-09-05T13:05:00"/>
    <d v="2025-09-06T11:24:00"/>
    <s v="NO"/>
    <s v="SOFTWARE"/>
    <s v="LECTOR DE BARRAS"/>
    <s v="LECTOR DESCONFIGURADO"/>
    <m/>
    <m/>
    <s v="CERRADO"/>
    <s v="06/09/2025 SE REALIZA CONFIGURACIÓN DE LECTOR DE BARRA PRUEBAS OK"/>
    <s v="VISITA_TÉCNICA"/>
    <s v="SXUZZ137"/>
    <s v="TIPO I"/>
    <s v="TERRESTRE"/>
    <s v="ORTIZ MARTINEZ STIVEN"/>
    <n v="1"/>
    <n v="0"/>
    <n v="65960.072302"/>
    <n v="75096.394270399993"/>
    <n v="65960.072302"/>
    <m/>
    <m/>
    <m/>
    <m/>
    <m/>
    <m/>
    <m/>
    <m/>
  </r>
  <r>
    <s v="BOGOTA"/>
    <x v="0"/>
    <x v="0"/>
    <n v="11001"/>
    <n v="2701318"/>
    <n v="22814"/>
    <s v="INCIDENTE "/>
    <s v="CUNDINAMARCA"/>
    <s v="BOGOTA"/>
    <s v="MULTIPAGAS CHAPINERO"/>
    <s v="REDEBAN"/>
    <s v="FO-25-1485418"/>
    <d v="2025-09-05T12:43:00"/>
    <d v="2025-09-06T11:16:00"/>
    <s v="NO"/>
    <s v="SOFTWARE"/>
    <s v="COMUNICACION"/>
    <s v="PARAMETROS DE CONFIGURACION EN POS"/>
    <m/>
    <m/>
    <s v="CERRADO"/>
    <s v="06/09/2025 SE VISITA COMERCIO CB BANCOLOMBIA ROBUSTO, SE DA UNA ESPERA DE 40 MIN PARA QUE PERMITAN EL ACCESO Y NO HAY RESPUESTA POR PARTE DE MONITOREO DEL PUNTO AUTORIZANDO EL INGRESO, SE TOMA EVIDENCIA DE LA VISITA Y SE LE INDICA A LA SRA CONSTANSA GUTIÉRREZ QUIÉN ATIENDE QUE DEBEN VOLVER A LLAMAR PARA SOLICITAR EL MANTENIMIENTO."/>
    <s v="VISITA_TÉCNICA"/>
    <s v="NONE"/>
    <s v="TIPO I"/>
    <s v="TERRESTRE"/>
    <s v="VEGA MANRIQUE JONATAN MAURICIO"/>
    <n v="1"/>
    <n v="0"/>
    <n v="65960.072302"/>
    <n v="75096.394270399993"/>
    <n v="65960.072302"/>
    <m/>
    <m/>
    <m/>
    <m/>
    <m/>
    <m/>
    <m/>
    <m/>
  </r>
  <r>
    <s v="PASTO"/>
    <x v="2"/>
    <x v="2"/>
    <n v="52356"/>
    <n v="2701085"/>
    <n v="79560"/>
    <s v="INCIDENTE "/>
    <s v="NARIÑO"/>
    <s v="IPIALES"/>
    <s v="BARRIO CHAMPAGNAT IPIALES 1"/>
    <s v="REDEBAN"/>
    <s v="FO-25-1485403"/>
    <d v="2025-09-05T12:29:00"/>
    <d v="2025-09-06T15:59:00"/>
    <s v="NO"/>
    <s v="HARDWARE"/>
    <s v="LECTOR DE BARRAS"/>
    <s v="CABLE LECTORA AVERIADO"/>
    <m/>
    <m/>
    <s v="CERRADO"/>
    <s v="06/09/2025 SE HABLA CON LA SEÑORA LUCY QUIEN INDICA QUE EL LECTOR ESTA TRABAJANDO SIN PROBLEMA, PERO  QUE VIO QUE UN CABLE QUE ESTA POR DETRAS SE VE DESGASTADO, PERO NO LE HA GENERADO PROBLEMA , SOLO LLAMO YA QUE POR PREVENIR QUE MAS ADELANTE NO SE VAYA A DAÑAR, SE LE INDICA AL CLIENTE QUE SI DESEA SE PUEDDE REALIZAR CAMBIO DE LECTOR, PERO INDICA QUE CON LOS OTROS LECTORES NO LE FUNCIONA EL PAGO DE LA FACTURA CEDENAR Y QUE CON ESE QUE TIENE ALLI SI, SE LE INFORMA QUE SI EL LECTOR NO PRESENTA PROBLEMA NI SE APAGA PUEDE OPERARLO SIN PROBLEMA,  LA USUARIA INDICA QUE EFECTIVAMENTE NO LE GENERA PROBLEMA Y LE TRABAJA NORMAL. SE CIERRA CASO,"/>
    <s v="SOPORTE_TELEFÓNICO"/>
    <s v="0"/>
    <s v="TIPO II"/>
    <s v="TERRESTRE"/>
    <s v="HENAO CARDONA DIEGO FERNANDO"/>
    <n v="0"/>
    <n v="0"/>
    <n v="41241.0800752"/>
    <n v="0"/>
    <n v="41241.0800752"/>
    <m/>
    <m/>
    <m/>
    <m/>
    <m/>
    <m/>
    <m/>
    <m/>
  </r>
  <r>
    <s v="SANTA MARTA"/>
    <x v="5"/>
    <x v="6"/>
    <n v="47555"/>
    <n v="2701098"/>
    <n v="21476"/>
    <s v="INCIDENTE "/>
    <s v="MAGDALENA"/>
    <s v="PLATO"/>
    <s v="GUAYACANES PLATO MAGDALENA"/>
    <s v="REDEBAN"/>
    <s v="FO-25-1485399"/>
    <d v="2025-09-05T12:33:00"/>
    <d v="2025-09-09T11:56:00"/>
    <s v="NO"/>
    <s v="SOFTWARE"/>
    <s v="COMUNICACION"/>
    <s v="PARAMETROS DE CONFIGURACION EN POS"/>
    <m/>
    <m/>
    <s v="CERRADO"/>
    <s v="09/09/2025 SE VISITA SITIO SE VERIFICA INFORMACIÓN SE REALIZA PRIMEROS AUXILIOS, SE RECONFIGURA LOS PARAMETROS DE COMUNICACION, SE REPISA TERMINAL, TECLADO OK, LECTOR DE CHIP OK, IMPRESIÓN OK, LECTORA OK, PRUEBA TRX EXITOSAS."/>
    <s v="VISITA_TÉCNICA"/>
    <s v="FA0GZ599"/>
    <s v="TIPO IV"/>
    <s v="TERRESTRE"/>
    <s v="SANTOS GUZMAN CHRISTIAN FELIPE"/>
    <n v="1"/>
    <n v="0"/>
    <n v="479588.87655000004"/>
    <n v="196536.5258152"/>
    <n v="479588.87655000004"/>
    <m/>
    <m/>
    <m/>
    <m/>
    <m/>
    <m/>
    <m/>
    <m/>
  </r>
  <r>
    <s v="PEREIRA"/>
    <x v="2"/>
    <x v="4"/>
    <n v="66001"/>
    <n v="2700398"/>
    <n v="59520"/>
    <s v="INCIDENTE "/>
    <s v="RISARALDA"/>
    <s v="PEREIRA"/>
    <s v="BARRIO ALTAGRACIA PEREIRA"/>
    <s v="REDEBAN"/>
    <s v="FO-25-1485324"/>
    <d v="2025-09-05T11:14:00"/>
    <d v="2025-09-06T10:56:00"/>
    <s v="NO"/>
    <s v="SOFTWARE"/>
    <s v="LECTOR DE BARRAS"/>
    <s v="LECTOR DESCONFIGURADO"/>
    <m/>
    <m/>
    <s v="CERRADO"/>
    <s v="06/09/2025 SE REALIZA CONFIGURACIÓN DEL LECTOR Y SE REALIZAN PRUEBAS OK."/>
    <s v="VISITA_TÉCNICA"/>
    <s v="JA007446"/>
    <s v="TIPO I"/>
    <s v="TERRESTRE"/>
    <s v="FRANCO CAÑAVERAL YAMID RAUL"/>
    <n v="1"/>
    <n v="0"/>
    <n v="65960.072302"/>
    <n v="75096.394270399993"/>
    <n v="65960.072302"/>
    <m/>
    <m/>
    <m/>
    <m/>
    <m/>
    <m/>
    <m/>
    <m/>
  </r>
  <r>
    <s v="VALLEDUPAR"/>
    <x v="5"/>
    <x v="6"/>
    <n v="20178"/>
    <n v="2700622"/>
    <n v="66228"/>
    <s v="INCIDENTE "/>
    <s v="CESAR"/>
    <s v="CHIRIGUANA"/>
    <s v="BARRIO CENTRO CHIRIGUANA 4"/>
    <s v="REDEBAN"/>
    <s v="FO-25-1485318"/>
    <d v="2025-09-05T11:28:00"/>
    <d v="2025-09-08T10:10:00"/>
    <s v="NO"/>
    <s v="HARDWARE"/>
    <s v="COMUNICACION"/>
    <s v="CAMBIO DE IP"/>
    <m/>
    <m/>
    <s v="CERRADO"/>
    <s v="08/09/2025 BUENOS DÍAS SE VISITA CB Y SE ENCUENTRA CON ERROR DE COMUNICACIÓN, SE BORRA APLICATIVO Y SE LE ASIGNAN LOS PARÁMETROS NUEVAMENTE ._x000a_SE HACEN PRUEBAS DE TRANSACCIONES Y SE DEJA TODO OK"/>
    <s v="VISITA_TÉCNICA"/>
    <s v="2A00L3069.9"/>
    <s v="TIPO III"/>
    <s v="TERRESTRE"/>
    <s v="BENITEZ CARVAJAL ALVARO JAVIER"/>
    <n v="1"/>
    <n v="0"/>
    <n v="275728.78077800001"/>
    <n v="196536.5258152"/>
    <n v="275728.78077800001"/>
    <m/>
    <m/>
    <m/>
    <m/>
    <m/>
    <m/>
    <m/>
    <m/>
  </r>
  <r>
    <s v="BOGOTA"/>
    <x v="0"/>
    <x v="0"/>
    <n v="25754"/>
    <n v="2700938"/>
    <n v="72701"/>
    <s v="INCIDENTE "/>
    <s v="CUNDINAMARCA"/>
    <s v="SOACHA"/>
    <s v="PRADO VEGAS SOACHA 2"/>
    <s v="REDEBAN"/>
    <s v="FO-25-1485313"/>
    <d v="2025-09-05T11:57:00"/>
    <d v="2025-09-06T11:10:00"/>
    <s v="NO"/>
    <s v="HARDWARE"/>
    <s v="PINPAD"/>
    <s v="ALERTADO"/>
    <m/>
    <m/>
    <s v="CERRADO"/>
    <s v="06/09/2025 SE REALIZA VISITA DE CAMPO ENCONTRANDO QUE DATÁFONO SE REINICIA AL REALIZAR TX  SE REALIZA CAMBIO DE EQUIPO CON PINPAD Y HUB POR COMPATIBILIDAD CON EL DATAFONO PRUEBA OK PARÁMETROS OKAY CIERRE OKAY"/>
    <s v="VISITA_TÉCNICA"/>
    <s v="EF00R078"/>
    <s v="TIPO I"/>
    <s v="TERRESTRE"/>
    <s v="GALEANO SORIANO JUAN DAVID"/>
    <n v="1"/>
    <n v="0"/>
    <n v="65960.072302"/>
    <n v="75096.394270399993"/>
    <n v="65960.072302"/>
    <m/>
    <m/>
    <m/>
    <m/>
    <m/>
    <m/>
    <m/>
    <m/>
  </r>
  <r>
    <s v="MONTERIA"/>
    <x v="5"/>
    <x v="6"/>
    <n v="23855"/>
    <n v="2700948"/>
    <n v="60325"/>
    <s v="INCIDENTE "/>
    <s v="CORDOBA"/>
    <s v="VALENCIA"/>
    <s v="BARRIO CENTRO VALENCIA 4"/>
    <s v="REDEBAN"/>
    <s v="FO-25-1485309"/>
    <d v="2025-09-05T11:58:00"/>
    <d v="2025-09-06T16:04:00"/>
    <s v="NO"/>
    <s v="HARDWARE"/>
    <s v="CABLEADO"/>
    <s v="CABLE MAGICBOX AVERIADO"/>
    <m/>
    <m/>
    <s v="CERRADO"/>
    <s v="06/09/2025 SE REALIZA CAMBIO DE CABLE MAGIBOX, EL ENCONTRADO EN EL PUNTO ESTÁ AVERIDO REINICIANDO CONSTANTEMENTE EL EQUIPO, NUEVO CABLE INSTALADO OPERATIVO OK, SE REALIZÓ MANTENIMIENTO DEL SO Y VR OK, EQUIPO UN POCO LENTO, INICIALIZACIÓN OK, PRUEBAS EXITOSAS, CLIENTE CB VALIDA SALDO ANTES Y DESPUÉS DEL MANTENIMIENTO OK, CB OPERATIVO SIN NOVEDAD."/>
    <s v="VISITA_TÉCNICA"/>
    <s v="9OZZZ269"/>
    <s v="TIPO III"/>
    <s v="TERRESTRE"/>
    <s v="GONZALEZ FERRER JESUS ALEXANDER"/>
    <n v="1"/>
    <n v="0"/>
    <n v="275728.78077800001"/>
    <n v="196536.5258152"/>
    <n v="275728.78077800001"/>
    <m/>
    <m/>
    <m/>
    <m/>
    <m/>
    <m/>
    <m/>
    <m/>
  </r>
  <r>
    <s v="BOGOTA"/>
    <x v="0"/>
    <x v="0"/>
    <n v="11001"/>
    <n v="2700859"/>
    <n v="40458"/>
    <s v="INCIDENTE "/>
    <s v="CUNDINAMARCA"/>
    <s v="BOGOTA"/>
    <s v="BARRIO BETANIA BOGOTA 1"/>
    <s v="REDEBAN"/>
    <s v="FO-25-1485303"/>
    <d v="2025-09-05T12:03:00"/>
    <d v="2025-09-06T11:05:00"/>
    <s v="NO"/>
    <s v="HARDWARE"/>
    <s v="NO ENCIENDE SE REINICIA"/>
    <s v="FUENTE PODER AVERIADA"/>
    <m/>
    <m/>
    <s v="CERRADO"/>
    <s v="06/09/2025 SE VISITA COMERCIO POR DAÑO EN FUENTE DE PODER CABLE AVERIADO SE PROCEDE A GENERAR CAMBIOS EN FUENTE REALIZAN TRANSACCIONES DE PRUEBA OK,SE DEJA CB OPERANDO SIN NOVEDAD"/>
    <s v="VISITA_TÉCNICA"/>
    <s v="AA0KZ324"/>
    <s v="TIPO I"/>
    <s v="TERRESTRE"/>
    <s v="ROMERO ROJAS BREIDY JHOHAN"/>
    <n v="1"/>
    <n v="0"/>
    <n v="65960.072302"/>
    <n v="75096.394270399993"/>
    <n v="65960.072302"/>
    <m/>
    <m/>
    <m/>
    <m/>
    <m/>
    <m/>
    <m/>
    <m/>
  </r>
  <r>
    <s v="CARTAGENA"/>
    <x v="5"/>
    <x v="6"/>
    <n v="13468"/>
    <n v="2701038"/>
    <n v="70920"/>
    <s v="INCIDENTE "/>
    <s v="BOLIVAR"/>
    <s v="MOMPOS"/>
    <s v="MULTIPAGAS MOMPOX"/>
    <s v="REDEBAN"/>
    <s v="FO-25-1485300"/>
    <d v="2025-09-05T12:09:00"/>
    <d v="2025-09-08T17:10:00"/>
    <s v="NO"/>
    <s v="HARDWARE"/>
    <s v="ALERT IRRUPTION"/>
    <s v="ALERT IRRUPTION"/>
    <m/>
    <m/>
    <s v="CERRADO"/>
    <s v="08/09/2025 SE VISITA COMERCIO POR FALLA, SE HACE CAMBIO DE DOS DATAFONOS CAUSAL A6 ALERT IRRUPTION, DATÁFONO CAUSAL C4 NO LEE TARJETA CHIP, SE INSTALA MAGIC BOX DESK/2600, ADEMÁS SE CAMBIO PIN PAD CAUSAL C4 NO LEE TARJETA CHIP, SE DEJA CON LA VERSIÓN 10.3N Y 9.90, SE REALIZAN PRUEBAS OK, SE CREA USUARIO Y CONTRASEÑA."/>
    <s v="VISITA_TÉCNICA"/>
    <s v="LN00E903 - LN00D255"/>
    <s v="TIPO IV"/>
    <s v="TERRESTRE"/>
    <s v="CACERES HERNANDEZ ANDRES"/>
    <n v="1"/>
    <n v="0"/>
    <n v="479588.87655000004"/>
    <n v="196536.5258152"/>
    <n v="479588.87655000004"/>
    <m/>
    <m/>
    <m/>
    <m/>
    <m/>
    <m/>
    <m/>
    <m/>
  </r>
  <r>
    <s v="MEDELLIN"/>
    <x v="3"/>
    <x v="3"/>
    <n v="5001"/>
    <n v="2700989"/>
    <n v="22575"/>
    <s v="INCIDENTE "/>
    <s v="ANTIOQUIA"/>
    <s v="MEDELLIN"/>
    <s v="MULTIPAGAS UNICENTRO CENTRO CO"/>
    <s v="REDEBAN"/>
    <s v="FO-25-1485297"/>
    <d v="2025-09-05T12:11:00"/>
    <d v="2025-09-05T15:07:00"/>
    <s v="NO"/>
    <s v="HARDWARE"/>
    <s v="HUB"/>
    <s v="SE REINICIA"/>
    <m/>
    <m/>
    <s v="CERRADO"/>
    <s v="05/09/2025 SE REALIZA REVISIÓN Y LIMPIEZA DE PINPAD Y SE CAMBIA HUB POR REINICIOS"/>
    <s v="VISITA_TÉCNICA"/>
    <s v="ANZZZ802"/>
    <s v="TIPO I"/>
    <s v="TERRESTRE"/>
    <s v="QUINTERO SANCHEZ JUAN SEBASTIAN"/>
    <n v="1"/>
    <n v="0"/>
    <n v="65960.072302"/>
    <n v="75096.394270399993"/>
    <n v="65960.072302"/>
    <m/>
    <m/>
    <m/>
    <m/>
    <m/>
    <m/>
    <m/>
    <m/>
  </r>
  <r>
    <s v="MEDELLIN"/>
    <x v="3"/>
    <x v="3"/>
    <n v="5101"/>
    <n v="2700990"/>
    <n v="32565"/>
    <s v="INCIDENTE "/>
    <s v="ANTIOQUIA"/>
    <s v="CIUDAD BOLIVAR"/>
    <s v="BARRIO LA CABANA CIUDAD BOLIVA"/>
    <s v="REDEBAN"/>
    <s v="FO-25-1485292"/>
    <d v="2025-09-05T12:13:00"/>
    <d v="2025-09-08T11:08:00"/>
    <s v="NO"/>
    <s v="SOFTWARE"/>
    <s v="ACTUALIZACION"/>
    <s v="VERSION CARGA SO VR"/>
    <m/>
    <m/>
    <s v="CERRADO"/>
    <s v="08/09/2025 SE REALIZÓ ACTUALIZACIÓN DE VERSIÓN"/>
    <s v="VISITA_TÉCNICA"/>
    <s v="11RZZ537"/>
    <s v="TIPO II"/>
    <s v="TERRESTRE"/>
    <s v="CASTAÑEDA PALACIO CARLOS FELIPE"/>
    <n v="1"/>
    <n v="0"/>
    <n v="144967.87232000002"/>
    <n v="140395.6348884"/>
    <n v="144967.87232000002"/>
    <m/>
    <m/>
    <m/>
    <m/>
    <m/>
    <m/>
    <m/>
    <m/>
  </r>
  <r>
    <s v="BOGOTA"/>
    <x v="0"/>
    <x v="0"/>
    <n v="11001"/>
    <n v="2700992"/>
    <n v="74242"/>
    <s v="INCIDENTE "/>
    <s v="CUNDINAMARCA"/>
    <s v="BOGOTA"/>
    <s v="BARRIO PORVENIR BOGOTA 1"/>
    <s v="REDEBAN"/>
    <s v="FO-25-1485288"/>
    <d v="2025-09-05T12:14:00"/>
    <d v="2025-09-06T11:57:00"/>
    <s v="NO"/>
    <s v="SOFTWARE"/>
    <s v="ACTUALIZACION"/>
    <s v="VERSION CARGA SO VR"/>
    <m/>
    <m/>
    <s v="CERRADO"/>
    <s v="06/09/2025 SE VISITA COMERCIO POR FALLA EN DATÁFONO SE REINICIA AL VALIDAR LAS VERSIONES DEL QUIPOS E EVIDENCIA QUE NO CUENTA CON EL PARCHE  PARA PINPAD 1500 SE PROCEDE A INSTALAR PATCH SE REALIZAN TRANSACCIONES DE PRUEBA OK , SE DEJA CB OPERANDO SIN NOVEDAD"/>
    <s v="VISITA_TÉCNICA"/>
    <s v="EG3ZZ040"/>
    <s v="TIPO I"/>
    <s v="TERRESTRE"/>
    <s v="ROMERO ROJAS BREIDY JHOHAN"/>
    <n v="1"/>
    <n v="0"/>
    <n v="65960.072302"/>
    <n v="75096.394270399993"/>
    <n v="65960.072302"/>
    <m/>
    <m/>
    <m/>
    <m/>
    <m/>
    <m/>
    <m/>
    <m/>
  </r>
  <r>
    <s v="BARRANQUILLA"/>
    <x v="5"/>
    <x v="6"/>
    <n v="8758"/>
    <n v="2700897"/>
    <n v="51459"/>
    <s v="INCIDENTE "/>
    <s v="ATLANTICO"/>
    <s v="SOLEDAD"/>
    <s v="BARRIO MANANTIAL SOLEDAD 4"/>
    <s v="REDEBAN"/>
    <s v="FO-25-1485283"/>
    <d v="2025-09-05T12:15:00"/>
    <d v="2025-09-06T12:08:00"/>
    <s v="NO"/>
    <s v="HARDWARE"/>
    <s v="ALERT IRRUPTION"/>
    <s v="ALERT IRRUPTION"/>
    <m/>
    <m/>
    <s v="CERRADO"/>
    <s v="06/09/2025 SE REALIZA CAMBIO DE EQUIPO IRRUPCIÓN SE REALIZAN PRUEBAS DE CORRECTO FUNCIONAMIENTO"/>
    <s v="VISITA_TÉCNICA"/>
    <s v="GB09Z953"/>
    <s v="TIPO I"/>
    <s v="TERRESTRE"/>
    <s v="VILLACOB VILLACOB ELKIN EDUARDO"/>
    <n v="1"/>
    <n v="0"/>
    <n v="65960.072302"/>
    <n v="75096.394270399993"/>
    <n v="65960.072302"/>
    <m/>
    <m/>
    <m/>
    <m/>
    <m/>
    <m/>
    <m/>
    <m/>
  </r>
  <r>
    <s v="NEIVA"/>
    <x v="4"/>
    <x v="5"/>
    <n v="41298"/>
    <n v="2700393"/>
    <n v="80150"/>
    <s v="INCIDENTE "/>
    <s v="HUILA"/>
    <s v="GARZON"/>
    <s v="BARRIO EL ROSARIO GARZON 1"/>
    <s v="REDEBAN"/>
    <s v="FO-25-1484820"/>
    <d v="2025-09-05T11:09:00"/>
    <d v="2025-09-05T16:19:00"/>
    <s v="NO"/>
    <s v="SOFTWARE"/>
    <s v="LECTOR DE BARRAS"/>
    <s v="LECTOR DESCONFIGURADO"/>
    <m/>
    <m/>
    <s v="CERRADO"/>
    <s v="05/09/2025 SE REALIZA VISITA AL PUNTO, SE EVIDENCIA LECTOR SE ENCUENTRA DESCONFIGURADO , REALIZA CONFIGURACIÓN PRUEBAS EXITOSAS,CB OPERATIVO."/>
    <s v="VISITA_TÉCNICA"/>
    <s v="F1ZZZ766"/>
    <s v="TIPO III"/>
    <s v="TERRESTRE"/>
    <s v="DEVIA REINOSO JUAN CARLOS"/>
    <n v="1"/>
    <n v="0"/>
    <n v="275728.78077800001"/>
    <n v="196536.5258152"/>
    <n v="275728.78077800001"/>
    <m/>
    <m/>
    <m/>
    <m/>
    <m/>
    <m/>
    <m/>
    <m/>
  </r>
  <r>
    <s v="CARTAGENA"/>
    <x v="5"/>
    <x v="6"/>
    <n v="13001"/>
    <n v="2699477"/>
    <n v="18496"/>
    <s v="INCIDENTE "/>
    <s v="BOLIVAR"/>
    <s v="CARTAGENA"/>
    <s v="BARRIO AVENIDA PEDRO DE HEREDI"/>
    <s v="REDEBAN"/>
    <s v="FO-25-1484055"/>
    <d v="2025-09-05T10:04:00"/>
    <d v="2025-09-06T09:53:00"/>
    <s v="NO"/>
    <s v="HARDWARE"/>
    <s v="COMUNICACION"/>
    <s v="MENSAJE CABLE DE RED DESCONECTADO"/>
    <m/>
    <m/>
    <s v="CERRADO"/>
    <s v="06/09/2025 SE REALIZA CAMBIO DE EQUIPO POR PROBLEMAS DE PUERTO DE RED SE CAMBIA EQUIPO Y SE CAMBIAN CABLEADOS SE INSTALA MAGICBOX SE HACEN PRUEBAS TODO OK"/>
    <s v="VISITA_TÉCNICA"/>
    <s v="9A002834"/>
    <s v="TIPO I"/>
    <s v="TERRESTRE"/>
    <s v="MARTINEZ SALGUEDO ANDRES AUGUSTO"/>
    <n v="1"/>
    <n v="0"/>
    <n v="65960.072302"/>
    <n v="75096.394270399993"/>
    <n v="65960.072302"/>
    <m/>
    <m/>
    <m/>
    <m/>
    <m/>
    <m/>
    <m/>
    <m/>
  </r>
  <r>
    <s v="CARTAGENA"/>
    <x v="5"/>
    <x v="6"/>
    <n v="13001"/>
    <n v="2699533"/>
    <n v="78420"/>
    <s v="INCIDENTE "/>
    <s v="BOLIVAR"/>
    <s v="CARTAGENA"/>
    <s v="BARRIO CENTRO EDIFICIO MARA CA"/>
    <s v="REDEBAN"/>
    <s v="FO-25-1484051"/>
    <d v="2025-09-05T10:06:00"/>
    <d v="2025-09-05T16:07:00"/>
    <s v="NO"/>
    <s v="HARDWARE"/>
    <s v="ALERT IRRUPTION"/>
    <s v="ALERT IRRUPTION"/>
    <m/>
    <m/>
    <s v="CERRADO"/>
    <s v="05/09/2025 SE REALIZA CAMBIO DE EQUIPO ALERTA INTERRUPTION QUEDA UN EQUIPO NUEVO SE HACEN PRUEBAS TODO OK"/>
    <s v="VISITA_TÉCNICA"/>
    <s v="V1OZZ340"/>
    <s v="TIPO I"/>
    <s v="TERRESTRE"/>
    <s v="CANEDO HERRERA ALEXANDER"/>
    <n v="1"/>
    <n v="0"/>
    <n v="65960.072302"/>
    <n v="75096.394270399993"/>
    <n v="65960.072302"/>
    <m/>
    <m/>
    <m/>
    <m/>
    <m/>
    <m/>
    <m/>
    <m/>
  </r>
  <r>
    <s v="PEREIRA"/>
    <x v="2"/>
    <x v="4"/>
    <n v="66572"/>
    <n v="2699783"/>
    <n v="57864"/>
    <s v="INCIDENTE "/>
    <s v="RISARALDA"/>
    <s v="PUEBLO RICO"/>
    <s v="BARRIO CENTRO PUEBLO RICO 3"/>
    <s v="REDEBAN"/>
    <s v="FO-25-1484037"/>
    <d v="2025-09-05T10:28:00"/>
    <d v="2025-09-08T12:54:00"/>
    <s v="NO"/>
    <s v="SOFTWARE"/>
    <s v="COMUNICACION"/>
    <s v="PARAMETROS DE CONFIGURACION EN POS"/>
    <m/>
    <m/>
    <s v="CERRADO"/>
    <s v="08/09/2025 VISITAMOS COMERCIO EL DATÁFONO TIENE FALLA CON LA CONEXIÓN TODOS LOS CABLES ESTÁN BIEN LO FORMATEAMOS Y CONFIGURAMOS NUEVAMENTE REALIZAMOS PRUEBAS OK."/>
    <s v="VISITA_TÉCNICA"/>
    <s v="9GZZZ888"/>
    <s v="TIPO II"/>
    <s v="TERRESTRE"/>
    <s v="ARROYAVE CANO MANUEL GUILLERMO"/>
    <n v="1"/>
    <n v="0"/>
    <n v="144967.87232000002"/>
    <n v="140395.6348884"/>
    <n v="144967.87232000002"/>
    <m/>
    <m/>
    <m/>
    <m/>
    <m/>
    <m/>
    <m/>
    <m/>
  </r>
  <r>
    <s v="MEDELLIN"/>
    <x v="3"/>
    <x v="3"/>
    <n v="15572"/>
    <n v="2699788"/>
    <n v="24754"/>
    <s v="INCIDENTE "/>
    <s v="BOYACA"/>
    <s v="PUERTO BOYACA"/>
    <s v="ARRIO PUERTO SERVIEZ PUERTO"/>
    <s v="REDEBAN"/>
    <s v="FO-25-1484030"/>
    <d v="2025-09-05T10:29:00"/>
    <d v="2025-09-08T16:10:00"/>
    <s v="NO"/>
    <s v="HARDWARE"/>
    <s v="LECTOR DE TARJETAS"/>
    <s v="DAÑO POS"/>
    <m/>
    <m/>
    <s v="CERRADO"/>
    <s v="08/09/2025 SE REVISA EQUIPO Y SE REALIZA LIMPIEZA DEL CHIP DE TARJETAS SE REALIZA VARIAS PRUEBAS Y SERVICIO OPERATIVO OK"/>
    <s v="VISITA_TÉCNICA"/>
    <s v="A00DZ264"/>
    <s v="TIPO IV"/>
    <s v="TERRESTRE"/>
    <s v="ZAPATA LOPEZ EDWARD ASDRUBAL"/>
    <n v="1"/>
    <n v="0"/>
    <n v="479588.87655000004"/>
    <n v="196536.5258152"/>
    <n v="479588.87655000004"/>
    <m/>
    <m/>
    <m/>
    <m/>
    <m/>
    <m/>
    <m/>
    <m/>
  </r>
  <r>
    <s v="CALI"/>
    <x v="2"/>
    <x v="2"/>
    <n v="19001"/>
    <n v="2699651"/>
    <n v="43516"/>
    <s v="INCIDENTE "/>
    <s v="CAUCA"/>
    <s v="POPAYAN"/>
    <s v="BARRIO LA ESMERALDA POPAYAN 3"/>
    <s v="REDEBAN"/>
    <s v="FO-25-1483498"/>
    <d v="2025-09-05T10:01:00"/>
    <d v="2025-09-06T16:13:00"/>
    <s v="NO"/>
    <s v="HARDWARE"/>
    <s v="LECTOR DE BARRAS"/>
    <s v="CABLE LECTORA AVERIADO"/>
    <m/>
    <m/>
    <s v="CERRADO"/>
    <s v="06/09/2025 SE INGRESA SE CAMBIA LECTOR DE CODIGO DE BARRAS EN MAL ESTADO CABLE SE CAMBIA SE HACEN PRUEBAS OK TELECARGA DRNA"/>
    <s v="VISITA_TÉCNICA"/>
    <s v="9B00J213"/>
    <s v="TIPO III"/>
    <s v="TERRESTRE"/>
    <s v="GIMBUEL LASSO LUIS GERMAN"/>
    <n v="1"/>
    <n v="0"/>
    <n v="275728.78077800001"/>
    <n v="196536.5258152"/>
    <n v="275728.78077800001"/>
    <m/>
    <m/>
    <m/>
    <m/>
    <m/>
    <m/>
    <m/>
    <m/>
  </r>
  <r>
    <s v="BOGOTA"/>
    <x v="0"/>
    <x v="0"/>
    <n v="25799"/>
    <n v="2698380"/>
    <n v="47120"/>
    <s v="INCIDENTE "/>
    <s v="CUNDINAMARCA"/>
    <s v="TENJO"/>
    <s v="BARRIO TENJO TENJO 1"/>
    <s v="REDEBAN"/>
    <s v="FO-25-1483490"/>
    <d v="2025-09-05T08:22:00"/>
    <d v="2025-09-05T14:48:00"/>
    <s v="NO"/>
    <s v="HARDWARE"/>
    <s v="CABLEADO"/>
    <s v="CABLE MAGICBOX AVERIADO"/>
    <m/>
    <m/>
    <s v="CERRADO"/>
    <s v="05/09/2025 SE REALIZA CAMBIO DE TAPA DE IMPRESORA Y CABLE MAGIC BOX CABLE ENCHARCADO PRUEBA OK"/>
    <s v="VISITA_TÉCNICA"/>
    <s v="9C00D635"/>
    <s v="TIPO II"/>
    <s v="TERRESTRE"/>
    <s v="ORTIZ MARTINEZ STIVEN"/>
    <n v="1"/>
    <n v="0"/>
    <n v="144967.87232000002"/>
    <n v="140395.6348884"/>
    <n v="144967.87232000002"/>
    <m/>
    <m/>
    <m/>
    <m/>
    <m/>
    <m/>
    <m/>
    <m/>
  </r>
  <r>
    <s v="MEDELLIN"/>
    <x v="3"/>
    <x v="3"/>
    <n v="5001"/>
    <n v="2698716"/>
    <n v="81238"/>
    <s v="INCIDENTE "/>
    <s v="ANTIOQUIA"/>
    <s v="MEDELLIN"/>
    <s v="DISTRICOL FRUVER PAGUE MENOS"/>
    <s v="REDEBAN"/>
    <s v="FO-25-1483478"/>
    <d v="2025-09-05T08:33:00"/>
    <d v="2025-09-05T11:43:00"/>
    <s v="NO"/>
    <s v="HARDWARE"/>
    <s v="COMUNICACION"/>
    <s v="MENSAJE CABLE DE RED DESCONECTADO"/>
    <m/>
    <m/>
    <s v="CERRADO"/>
    <s v="05/09/2025 SE REALIZA REVISIÓN DE CONEXIONES, SE CONECTA CORRECTAMENTE TODO OK"/>
    <s v="VISITA_TÉCNICA"/>
    <s v="FKZZZ681"/>
    <s v="TIPO I"/>
    <s v="TERRESTRE"/>
    <s v="QUINTERO SANCHEZ JUAN SEBASTIAN"/>
    <n v="1"/>
    <n v="0"/>
    <n v="65960.072302"/>
    <n v="75096.394270399993"/>
    <n v="65960.072302"/>
    <m/>
    <m/>
    <m/>
    <m/>
    <m/>
    <m/>
    <m/>
    <m/>
  </r>
  <r>
    <s v="SINCELEJO"/>
    <x v="5"/>
    <x v="6"/>
    <n v="70221"/>
    <n v="2698574"/>
    <n v="11453"/>
    <s v="INCIDENTE "/>
    <s v="SUCRE"/>
    <s v="COVEÑAS"/>
    <s v="OVENAS SUCRE"/>
    <s v="REDEBAN"/>
    <s v="FO-25-1483469"/>
    <d v="2025-09-05T08:35:00"/>
    <d v="2025-09-06T16:25:00"/>
    <s v="NO"/>
    <s v="HARDWARE"/>
    <s v="LECTOR DE BARRAS"/>
    <s v="CABLE LECTORA AVERIADO"/>
    <m/>
    <m/>
    <s v="CERRADO"/>
    <s v="06/09/2025 SE VISITA COMERCIO POR UNA FALLA, PUESTO QUE EL LECTOR DE BARRAS NO FUNCIONA, SE HACE CAMBIO DE LECTOR, CAUSAL L9 DAÑO FÍSICO, ADEMÁS SE HACE LIMPIEZA AL LECTOR DE TARJETAS YA QUE SE EVIDENCIA OBSTRUCCIÓN EN EL LECTOR, SE DEJA CON LA VERSIÓN 9.90, SE REALIZAN PRUEBAS OK."/>
    <s v="VISITA_TÉCNICA"/>
    <s v="A00EZ738"/>
    <s v="TIPO II"/>
    <s v="TERRESTRE"/>
    <s v="CACERES HERNANDEZ ANDRES"/>
    <n v="1"/>
    <n v="0"/>
    <n v="144967.87232000002"/>
    <n v="140395.6348884"/>
    <n v="144967.87232000002"/>
    <m/>
    <m/>
    <m/>
    <m/>
    <m/>
    <m/>
    <m/>
    <m/>
  </r>
  <r>
    <s v="MONTERIA"/>
    <x v="5"/>
    <x v="6"/>
    <n v="23807"/>
    <n v="2698597"/>
    <n v="67740"/>
    <s v="INCIDENTE "/>
    <s v="CORDOBA"/>
    <s v="TIERRALTA"/>
    <s v="BARRIO ESCOLAR TIERRALTA 4"/>
    <s v="REDEBAN"/>
    <s v="FO-25-1483462"/>
    <d v="2025-09-05T08:43:00"/>
    <d v="2025-09-07T09:04:00"/>
    <s v="NO"/>
    <s v="HARDWARE"/>
    <s v="CABLEADO"/>
    <s v="CABLE MAGICBOX AVERIADO"/>
    <m/>
    <m/>
    <s v="CERRADO"/>
    <s v="06/09/2025 SE REALIZA CAMBIO DE CABLE DE RED, EL QUE SE ENCONTRÓ EN EL PUNTO ESTABA PARIDO, CLIENTE INDICA Q AL CERRAR LA CAJA QUE DO PRESIONADO Y SE PARTIÓ, PRUEBAS EXITOSAS OK, CLIENTE CB VALIDA SALDO ANTES Y DESPUÉS DEL MANTENIMIENTO OK, CB OPERATIVO SIN NOVEDAD"/>
    <s v="VISITA_TÉCNICA"/>
    <s v="6A8ZZ256"/>
    <s v="TIPO III"/>
    <s v="TERRESTRE"/>
    <s v="GONZALEZ FERRER JESUS ALEXANDER"/>
    <n v="1"/>
    <n v="0"/>
    <n v="275728.78077800001"/>
    <n v="196536.5258152"/>
    <n v="275728.78077800001"/>
    <m/>
    <m/>
    <m/>
    <m/>
    <m/>
    <m/>
    <m/>
    <m/>
  </r>
  <r>
    <s v="MONTERIA"/>
    <x v="5"/>
    <x v="6"/>
    <n v="5895"/>
    <n v="2699215"/>
    <n v="30592"/>
    <s v="INCIDENTE "/>
    <s v="ANTIOQUIA"/>
    <s v="ZARAGOZA"/>
    <s v="ARRIO CENTRO ZARAGOZA"/>
    <s v="REDEBAN"/>
    <s v="FO-25-1483458"/>
    <d v="2025-09-05T09:24:00"/>
    <d v="2025-09-09T08:22:00"/>
    <s v="NO"/>
    <s v="SOFTWARE"/>
    <s v="CIERRE"/>
    <s v="CIERRE NO HABILITADO"/>
    <m/>
    <m/>
    <s v="CERRADO"/>
    <s v="09/09/2025 SE VISITA SITIO, SE REINSTALA SO Y VERSIÓN POR BLOQUEO DE CLAVE DE SUPERVISOR Y ADMINISTRADOR OK. SE REALIZAN PRUEBAS EXITOSAS"/>
    <s v="VISITA_TÉCNICA"/>
    <s v="1A003443"/>
    <s v="TIPO IV"/>
    <s v="TERRESTRE"/>
    <s v="COGOLLO VERTEL EDER LUIS"/>
    <n v="1"/>
    <n v="0"/>
    <n v="479588.87655000004"/>
    <n v="196536.5258152"/>
    <n v="479588.87655000004"/>
    <m/>
    <m/>
    <m/>
    <m/>
    <m/>
    <m/>
    <m/>
    <m/>
  </r>
  <r>
    <s v="BARRANQUILLA"/>
    <x v="5"/>
    <x v="6"/>
    <n v="8078"/>
    <n v="2699338"/>
    <n v="41856"/>
    <s v="INCIDENTE "/>
    <s v="ATLANTICO"/>
    <s v="BARANOA"/>
    <s v="BARRIO BARANOA CENTRO BARANOA"/>
    <s v="REDEBAN"/>
    <s v="FO-25-1483449"/>
    <d v="2025-09-05T09:35:00"/>
    <d v="2025-09-05T15:29:00"/>
    <s v="NO"/>
    <s v="HARDWARE"/>
    <s v="IMPRESION"/>
    <s v="NO IMPRIME UNO O VARIOS CARACTERES"/>
    <m/>
    <m/>
    <s v="CERRADO"/>
    <s v="05/09/2025 SE REALIZA VISITA SE PROCEDE A VALIDAR DATAFONO Y SALE LA TIRILLA SIN MEDIA IMPRESIÓN LA MITAD SALE BLANCO ,SE PROCEDE A CAMBIAR SE HACEN PRUEBAS Y TODO OK"/>
    <s v="VISITA_TÉCNICA"/>
    <s v="9A0XZ562"/>
    <s v="TIPO II"/>
    <s v="TERRESTRE"/>
    <s v="PORRAS CASTRO DARLON NASCK"/>
    <n v="1"/>
    <n v="0"/>
    <n v="144967.87232000002"/>
    <n v="140395.6348884"/>
    <n v="144967.87232000002"/>
    <m/>
    <m/>
    <m/>
    <m/>
    <m/>
    <m/>
    <m/>
    <m/>
  </r>
  <r>
    <s v="BUCARAMANGA"/>
    <x v="1"/>
    <x v="1"/>
    <n v="68081"/>
    <n v="2699298"/>
    <n v="34222"/>
    <s v="INCIDENTE "/>
    <s v="SANTANDER"/>
    <s v="BARRANCABERMEJA"/>
    <s v="BARRIO URIBE URIBE BARRACABERM"/>
    <s v="REDEBAN"/>
    <s v="FO-25-1483444"/>
    <d v="2025-09-05T09:47:00"/>
    <d v="2025-09-08T09:22:00"/>
    <s v="NO"/>
    <s v="HARDWARE"/>
    <s v="SE REINICIA"/>
    <s v="DAÑO POS"/>
    <m/>
    <m/>
    <s v="CERRADO"/>
    <s v="08/09/2025 SE HACE PRESENCIA EN COMERCIO SE REALIZA CAMBIO DE DATAFONO DEBIDO A QUE SE REINICIA AL IMPRIMIR LECTOR CABLE EN DAÑO  Y PIN PAD PPR TECNOLOGÍA AE REALIZA PRUEBAS OK SW CREAN USUARIOS Y CONTRASEÑA"/>
    <s v="VISITA_TÉCNICA"/>
    <s v="NN3ZZ401"/>
    <s v="TIPO III"/>
    <s v="TERRESTRE"/>
    <s v="ORTEBARRERAGA MARLON STWAR"/>
    <n v="1"/>
    <n v="0"/>
    <n v="275728.78077800001"/>
    <n v="196536.5258152"/>
    <n v="275728.78077800001"/>
    <m/>
    <m/>
    <m/>
    <m/>
    <m/>
    <m/>
    <m/>
    <m/>
  </r>
  <r>
    <s v="MEDELLIN"/>
    <x v="3"/>
    <x v="3"/>
    <n v="5001"/>
    <n v="2697498"/>
    <n v="77877"/>
    <s v="INCIDENTE "/>
    <s v="ANTIOQUIA"/>
    <s v="MEDELLIN"/>
    <s v="DISTRICOL DROGUERIA SAN JOAQUI"/>
    <s v="REDEBAN"/>
    <s v="FO-25-1482414"/>
    <d v="2025-09-05T08:00:00"/>
    <d v="2025-09-05T09:26:00"/>
    <s v="NO"/>
    <s v="HARDWARE"/>
    <s v="COMUNICACION"/>
    <s v="MENSAJE CABLE DE RED DESCONECTADO"/>
    <m/>
    <m/>
    <s v="CERRADO"/>
    <s v="05/09/2025 SE REALIZA REVISIÓN DE CONEXIONES, TODO OK"/>
    <s v="VISITA_TÉCNICA"/>
    <s v="A1MZZ061"/>
    <s v="TIPO I"/>
    <s v="TERRESTRE"/>
    <s v="QUINTERO SANCHEZ JUAN SEBASTIAN"/>
    <n v="1"/>
    <n v="0"/>
    <n v="65960.072302"/>
    <n v="75096.394270399993"/>
    <n v="65960.072302"/>
    <m/>
    <m/>
    <m/>
    <m/>
    <m/>
    <m/>
    <m/>
    <m/>
  </r>
  <r>
    <s v="MONTERIA"/>
    <x v="5"/>
    <x v="6"/>
    <n v="23001"/>
    <n v="2697547"/>
    <n v="45475"/>
    <s v="INCIDENTE "/>
    <s v="CORDOBA"/>
    <s v="MONTERIA"/>
    <s v="PAGAFACIL C C SURICENTRO"/>
    <s v="REDEBAN"/>
    <s v="FO-25-1482407"/>
    <d v="2025-09-05T08:00:00"/>
    <d v="2025-09-05T10:47:00"/>
    <s v="NO"/>
    <s v="HARDWARE"/>
    <s v="IMPRESION"/>
    <s v="NO IMPRIME UNO O VARIOS CARACTERES"/>
    <m/>
    <m/>
    <s v="CERRADO"/>
    <s v="05/09/2025 DATAFONO NO IMPRIME LA MITAD DEL LOS BAUCHER, SE CAMBIA DATAFONO PARA SOLUCIONAR FALLA, PRUEBAS OK"/>
    <s v="VISITA_TÉCNICA"/>
    <s v="AC0MZ752"/>
    <s v="TIPO I"/>
    <s v="TERRESTRE"/>
    <s v="COGOLLO ROSSO CAMILO ANDRES"/>
    <n v="1"/>
    <n v="0"/>
    <n v="65960.072302"/>
    <n v="75096.394270399993"/>
    <n v="65960.072302"/>
    <m/>
    <m/>
    <m/>
    <m/>
    <m/>
    <m/>
    <m/>
    <m/>
  </r>
  <r>
    <s v="PEREIRA"/>
    <x v="2"/>
    <x v="4"/>
    <n v="76147"/>
    <n v="2697550"/>
    <n v="79183"/>
    <s v="INCIDENTE "/>
    <s v="VALLE DEL CAUCA"/>
    <s v="CARTAGO"/>
    <s v="BARRIO EL CARMEN CARTAGO 3"/>
    <s v="REDEBAN"/>
    <s v="FO-25-1482403"/>
    <d v="2025-09-05T08:00:00"/>
    <d v="2025-09-05T12:24:00"/>
    <s v="NO"/>
    <s v="HARDWARE"/>
    <s v="COMUNICACION"/>
    <s v="MENSAJE CABLE DE RED DESCONECTADO"/>
    <m/>
    <m/>
    <s v="CERRADO"/>
    <s v="05/09/2025 SE CAMBIA EQUIPO POR DAÑO EN EL PUERTO DE RED, SE REALIZAN PRUEBAS OK."/>
    <s v="VISITA_TÉCNICA"/>
    <s v="A4UZZ537"/>
    <s v="TIPO I"/>
    <s v="TERRESTRE"/>
    <s v="FRANCO CAÑAVERAL YAMID RAUL"/>
    <n v="1"/>
    <n v="0"/>
    <n v="65960.072302"/>
    <n v="75096.394270399993"/>
    <n v="65960.072302"/>
    <m/>
    <m/>
    <m/>
    <m/>
    <m/>
    <m/>
    <m/>
    <m/>
  </r>
  <r>
    <s v="CALI"/>
    <x v="2"/>
    <x v="2"/>
    <n v="19698"/>
    <n v="2697705"/>
    <n v="79574"/>
    <s v="INCIDENTE "/>
    <s v="CAUCA"/>
    <s v="SANTANDER DE QUILICHAO"/>
    <s v="BARRIO PANAMERICANO SANTANDER DE QUILICHAO 2"/>
    <s v="REDEBAN"/>
    <s v="FO-25-1482399"/>
    <d v="2025-09-05T08:00:00"/>
    <d v="2025-09-05T15:44:00"/>
    <s v="NO"/>
    <s v="HARDWARE"/>
    <s v="COMUNICACION"/>
    <s v="MENSAJE CABLE DE RED DESCONECTADO"/>
    <m/>
    <m/>
    <s v="CERRADO"/>
    <s v="05/09/2025 SE VISITA CORRESPONSAL Y SE ENCONTRÓ CABLE DE RED DAÑADO. SE REALIZA CAMBIO DE CABLE, CONECTA NUEVAMENTE Y QUEDA OK. TRANSACCIONES DE PRUEBA EXITOSAS."/>
    <s v="VISITA_TÉCNICA"/>
    <s v="LMVZZ008"/>
    <s v="TIPO II"/>
    <s v="TERRESTRE"/>
    <s v="BOLAÑOS TABORDA JORGE ENRIQUE"/>
    <n v="1"/>
    <n v="0"/>
    <n v="144967.87232000002"/>
    <n v="140395.6348884"/>
    <n v="144967.87232000002"/>
    <m/>
    <m/>
    <m/>
    <m/>
    <m/>
    <m/>
    <m/>
    <m/>
  </r>
  <r>
    <s v="BOGOTA"/>
    <x v="0"/>
    <x v="0"/>
    <n v="25572"/>
    <n v="2698278"/>
    <n v="32406"/>
    <s v="INCIDENTE "/>
    <s v="CUNDINAMARCA"/>
    <s v="PUERTO SALGAR"/>
    <s v="BARRIO PUERTO LIBRE PUERTO SAL"/>
    <s v="REDEBAN"/>
    <s v="FO-25-1482391"/>
    <d v="2025-09-05T08:00:00"/>
    <d v="2025-09-08T15:49:00"/>
    <s v="NO"/>
    <s v="HARDWARE"/>
    <s v="COMUNICACION"/>
    <s v="DAÑO POS"/>
    <m/>
    <m/>
    <s v="CERRADO"/>
    <s v="08/09/2025 SE REALIZA CAMBIO DE DATAFONO POR COMPATIBILIDAD, SE CAMBIA PINPAD POR DAÑO, SE INSTALA MAGICBOX2600, SE CREA USUARIO ADMINISTRADOR Y OPERADOR, PRUEBAS OK."/>
    <s v="VISITA_TÉCNICA"/>
    <s v="AA000284"/>
    <s v="TIPO IV"/>
    <s v="TERRESTRE"/>
    <s v="MURCIA HERNANDEZ HARVEY IGNACIO"/>
    <n v="1"/>
    <n v="0"/>
    <n v="479588.87655000004"/>
    <n v="196536.5258152"/>
    <n v="479588.87655000004"/>
    <m/>
    <m/>
    <m/>
    <m/>
    <m/>
    <m/>
    <m/>
    <m/>
  </r>
  <r>
    <s v="BOGOTA"/>
    <x v="0"/>
    <x v="0"/>
    <n v="25754"/>
    <n v="2697533"/>
    <n v="50837"/>
    <s v="INCIDENTE "/>
    <s v="CUNDINAMARCA"/>
    <s v="SOACHA"/>
    <s v="BARRIO BOCHICA SOACHA"/>
    <s v="REDEBAN"/>
    <s v="FO-25-1480635"/>
    <d v="2025-09-04T17:57:00"/>
    <d v="2025-09-05T15:42:00"/>
    <s v="NO"/>
    <s v="HARDWARE"/>
    <s v="IMPRESION"/>
    <s v="TAPA IMPRESORA"/>
    <m/>
    <m/>
    <s v="CERRADO"/>
    <s v="05/09/2025 SE REALIZA VISITA DE CAMPO ENCONTRANDO QUE DATAFONO NO IMPRIME DE FORMA CORRECTA ENCONTRANDO QUE TAPA CON RODILLO SE ENCUENTRAN EN DAÑO SE REALIZA CAMBIO DEL MISMO QUEDANDO OK LA IMPRESIÓN SE REALIZAN PRUEBAS QUEDANDO OK A CONFORMIDAD DE CB SIN NOVEDADES EN EL MOMENTO DEL MANTENIMIENTO"/>
    <s v="VISITA_TÉCNICA"/>
    <s v="BA00Z140"/>
    <s v="TIPO I"/>
    <s v="TERRESTRE"/>
    <s v="GALEANO SORIANO JUAN DAVID"/>
    <n v="1"/>
    <n v="0"/>
    <n v="65960.072302"/>
    <n v="75096.394270399993"/>
    <n v="65960.072302"/>
    <m/>
    <m/>
    <m/>
    <m/>
    <m/>
    <m/>
    <m/>
    <m/>
  </r>
  <r>
    <s v="VILLAVICENCIO"/>
    <x v="4"/>
    <x v="5"/>
    <n v="50001"/>
    <n v="2697530"/>
    <n v="56407"/>
    <s v="INCIDENTE "/>
    <s v="META"/>
    <s v="VILLAVICENCIO"/>
    <s v="BARRIO PARAISO VILLAVICENCIO 2"/>
    <s v="REDEBAN"/>
    <s v="FO-25-1480619"/>
    <d v="2025-09-04T17:56:00"/>
    <d v="2025-09-05T10:21:00"/>
    <s v="NO"/>
    <s v="SOFTWARE"/>
    <s v="CIERRE"/>
    <s v="CIERRE NO HABILITADO"/>
    <m/>
    <m/>
    <s v="CERRADO"/>
    <s v="05/09/2025 SE REALIZA VISITA A CB SE CONFIGURA CLAVE SUPERVISOR 1525 PRUEBAS OK SIN NOVEDADES"/>
    <s v="VISITA_TÉCNICA"/>
    <s v="9B0ZZ164"/>
    <s v="TIPO I"/>
    <s v="TERRESTRE"/>
    <s v="CASTRILLON URREA LONDIER LEANDRO"/>
    <n v="1"/>
    <n v="0"/>
    <n v="65960.072302"/>
    <n v="75096.394270399993"/>
    <n v="65960.072302"/>
    <m/>
    <m/>
    <m/>
    <m/>
    <m/>
    <m/>
    <m/>
    <m/>
  </r>
  <r>
    <s v="MEDELLIN"/>
    <x v="3"/>
    <x v="3"/>
    <n v="5306"/>
    <n v="2697459"/>
    <n v="32938"/>
    <s v="INCIDENTE "/>
    <s v="ANTIOQUIA"/>
    <s v="GIRALDO"/>
    <s v="BARRIO CALLE PRINCIPAL VIA AL"/>
    <s v="REDEBAN"/>
    <s v="FO-25-1480605"/>
    <d v="2025-09-04T17:38:00"/>
    <d v="2025-09-07T09:14:00"/>
    <s v="NO"/>
    <s v="HARDWARE"/>
    <s v="LECTOR DE TARJETAS"/>
    <s v="DAÑO POS"/>
    <m/>
    <m/>
    <s v="CERRADO"/>
    <s v="06/09/2025 SE REALIZA VISITA TÉCNICA EN ATENCIÓN AL INCIDENTE REPORTADO CON EL DATÁFONO DEL CORRESPONSAL BANCOLOMBIA. EL USUARIO MANIFIESTA QUE EL EQUIPO PRESENTA MÚLTIPLES FALLAS: DIFICULTAD EN LA LECTURA DE TARJETAS, TECLADO DEFECTUOSO Y RUIDO ANORMAL EN EL RODILLO. ADEMÁS, INDICA QUE YA SE HABÍA REALIZADO UN MANTENIMIENTO PREVIO POR PARTE DE OTRO TÉCNICO, SIN QUE SE RESOLVIERA LA NOVEDAD. DURANTE LA VALIDACIÓN EN SITIO, SE CONFIRMA QUE EL DATÁFONO PRESENTA DETERIORO FÍSICO EVIDENTE Y FALLAS FUNCIONALES PERSISTENTES. DEBIDO AL ESTADO DEL EQUIPO Y LA REINCIDENCIA DEL PROBLEMA, SE PROCEDE CON EL REEMPLAZO DEL DATÁFONO POR UNO NUEVO. EL NUEVO EQUIPO QUEDA INSTALADO Y OPERATIVO, CON LECTURA DE TARJETAS, TECLADO Y RODILLO FUNCIONANDO CORRECTAMENTE."/>
    <s v="VISITA_TÉCNICA"/>
    <s v="11XZZ536"/>
    <s v="TIPO III"/>
    <s v="TERRESTRE"/>
    <s v="MARTINEZ TOVAR OSCAR DAVID"/>
    <n v="1"/>
    <n v="0"/>
    <n v="275728.78077800001"/>
    <n v="196536.5258152"/>
    <n v="275728.78077800001"/>
    <m/>
    <m/>
    <m/>
    <m/>
    <m/>
    <m/>
    <m/>
    <m/>
  </r>
  <r>
    <s v="BOGOTA"/>
    <x v="0"/>
    <x v="0"/>
    <n v="11001"/>
    <n v="2697326"/>
    <n v="79715"/>
    <s v="INCIDENTE "/>
    <s v="CUNDINAMARCA"/>
    <s v="BOGOTA"/>
    <s v="PTM BOGOTA YENBUTIK COSMETIC"/>
    <s v="REDEBAN"/>
    <s v="FO-25-1480580"/>
    <d v="2025-09-04T17:22:00"/>
    <d v="2025-09-05T16:22:00"/>
    <s v="NO"/>
    <s v="HARDWARE"/>
    <s v="LECTOR DE BARRAS"/>
    <s v="DAÑO POS"/>
    <m/>
    <m/>
    <s v="CERRADO"/>
    <s v="05/09/2025 SE REALIZA VISITA DE CAMPO ENCONTRADO QUE EQUIPO TIENE DAÑO EN EL PUERTO USB, POR LO ANTERIOR SE CAMBIA POS, PRUEBAS CUPO Y USUARIO OK."/>
    <s v="VISITA_TÉCNICA"/>
    <s v="F1WZZ976"/>
    <s v="TIPO I"/>
    <s v="TERRESTRE"/>
    <s v="LOZADA ROJAS CHRISTIAN ANDRES"/>
    <n v="1"/>
    <n v="0"/>
    <n v="65960.072302"/>
    <n v="75096.394270399993"/>
    <n v="65960.072302"/>
    <m/>
    <m/>
    <m/>
    <m/>
    <m/>
    <m/>
    <m/>
    <m/>
  </r>
  <r>
    <s v="MEDELLIN"/>
    <x v="3"/>
    <x v="3"/>
    <n v="5440"/>
    <n v="2697433"/>
    <n v="70912"/>
    <s v="INCIDENTE "/>
    <s v="ANTIOQUIA"/>
    <s v="MARINILLA"/>
    <s v="BARRIO LA DALIA MARINILLA"/>
    <s v="REDEBAN"/>
    <s v="FO-25-1480576"/>
    <d v="2025-09-04T17:23:00"/>
    <d v="2025-09-05T11:13:00"/>
    <s v="NO"/>
    <s v="HARDWARE"/>
    <s v="NO ENCIENDE SE REINICIA"/>
    <s v="FUENTE PODER AVERIADA"/>
    <m/>
    <m/>
    <s v="CERRADO"/>
    <s v="05/09/2025 SE REALIZA CAMBIO DE BATERÍA SE HACEN PRUEBAS OK"/>
    <s v="VISITA_TÉCNICA"/>
    <s v="LN00D247"/>
    <s v="TIPO II"/>
    <s v="TERRESTRE"/>
    <s v="MONTOYA VELEZ ANDRES FELIPE"/>
    <n v="1"/>
    <n v="0"/>
    <n v="144967.87232000002"/>
    <n v="140395.6348884"/>
    <n v="144967.87232000002"/>
    <m/>
    <m/>
    <m/>
    <m/>
    <m/>
    <m/>
    <m/>
    <m/>
  </r>
  <r>
    <s v="CALI"/>
    <x v="2"/>
    <x v="2"/>
    <n v="19001"/>
    <n v="2697434"/>
    <n v="47433"/>
    <s v="INCIDENTE "/>
    <s v="CAUCA"/>
    <s v="POPAYAN"/>
    <s v="DISTRICOL TIENDA SUPERMARKET"/>
    <s v="REDEBAN"/>
    <s v="FO-25-1480572"/>
    <d v="2025-09-04T17:24:00"/>
    <d v="2025-09-07T09:10:00"/>
    <s v="NO"/>
    <s v="HARDWARE"/>
    <s v="IMPRESION"/>
    <s v="RODILLO AVERIADO"/>
    <m/>
    <m/>
    <s v="CERRADO"/>
    <s v="06/09/2025 SE INGRESA SE CAMBIA EQUIPO TAPA IMPRESORA ROTA SE CAMBIA EQUIPO PRUEBAS OK TELECARGA DRNA"/>
    <s v="VISITA_TÉCNICA"/>
    <s v="9C00H079"/>
    <s v="TIPO III"/>
    <s v="TERRESTRE"/>
    <s v="GIMBUEL LASSO LUIS GERMAN"/>
    <n v="1"/>
    <n v="0"/>
    <n v="275728.78077800001"/>
    <n v="196536.5258152"/>
    <n v="275728.78077800001"/>
    <m/>
    <m/>
    <m/>
    <m/>
    <m/>
    <m/>
    <m/>
    <m/>
  </r>
  <r>
    <s v="SANTA MARTA"/>
    <x v="5"/>
    <x v="6"/>
    <n v="47551"/>
    <n v="2697181"/>
    <n v="24197"/>
    <s v="INCIDENTE "/>
    <s v="MAGDALENA"/>
    <s v="PIVIJAY"/>
    <s v="EL MERCADO PIVIJAY MAGDALENA"/>
    <s v="REDEBAN"/>
    <s v="FO-25-1480458"/>
    <d v="2025-09-04T16:52:00"/>
    <d v="2025-09-05T10:12:00"/>
    <s v="NO"/>
    <s v="HARDWARE"/>
    <s v="IMPRESION"/>
    <s v="NO IMPRIME UNO O VARIOS CARACTERES"/>
    <m/>
    <m/>
    <s v="CERRADO"/>
    <s v="05/09/2025 SE REALIZA VISITA TÉCNICA, SE CAMBIA EL DATAFONO, SE REALIZAN PRUEBAS EXITOSAS, EQUIPO FUNCIONA CORRECTAMENTE, CB QUEDA OPERATIVO."/>
    <s v="VISITA_TÉCNICA"/>
    <s v="ABC3Z105"/>
    <s v="TIPO IV"/>
    <s v="TERRESTRE"/>
    <s v="DE AGUAS MUÑOZ DAVID JOSE"/>
    <n v="1"/>
    <n v="0"/>
    <n v="479588.87655000004"/>
    <n v="196536.5258152"/>
    <n v="479588.87655000004"/>
    <m/>
    <m/>
    <m/>
    <m/>
    <m/>
    <m/>
    <m/>
    <m/>
  </r>
  <r>
    <s v="BOGOTA"/>
    <x v="0"/>
    <x v="0"/>
    <n v="25491"/>
    <n v="2693269"/>
    <n v="32981"/>
    <s v="INCIDENTE "/>
    <s v="CUNDINAMARCA"/>
    <s v="NOCAIMA"/>
    <s v="BARRIO TOBIA CHICA CENTRO TOBI"/>
    <s v="REDEBAN"/>
    <s v="FO-25-1480307"/>
    <d v="2025-09-04T09:34:00"/>
    <d v="2025-09-05T13:20:00"/>
    <s v="NO"/>
    <s v="HARDWARE"/>
    <s v="ALERT IRRUPTION"/>
    <s v="ALERT IRRUPTION"/>
    <m/>
    <m/>
    <s v="CERRADO"/>
    <s v="05/09/2025 SE VISITA COMERCIO CB BANCOLOMBIA, SE CAMBIA DATÁFONO POR QUE SE ENCUENTRA ALERTADO, SE CAMBIA TAMBIÉN LECTOR DE BARRAS POR QUE EL CABLE USB ESTÁ DETERIORADO, SE DEJA EL DATÁFONO CON USUARIOS DEL CLIENTE, PRUEBAS OK, NO UPS."/>
    <s v="VISITA_TÉCNICA"/>
    <s v="11VZZ981"/>
    <s v="TIPO III"/>
    <s v="TERRESTRE"/>
    <s v="VEGA MANRIQUE JONATAN MAURICIO"/>
    <n v="1"/>
    <n v="0"/>
    <n v="275728.78077800001"/>
    <n v="196536.5258152"/>
    <n v="275728.78077800001"/>
    <m/>
    <m/>
    <m/>
    <m/>
    <m/>
    <m/>
    <m/>
    <m/>
  </r>
  <r>
    <s v="BOGOTA"/>
    <x v="0"/>
    <x v="0"/>
    <n v="25288"/>
    <n v="2693351"/>
    <n v="79307"/>
    <s v="INCIDENTE "/>
    <s v="CUNDINAMARCA"/>
    <s v="FUQUENE"/>
    <s v="BARRIO VEREDA CHINZAQUE FUQUENE FUQUENE"/>
    <s v="REDEBAN"/>
    <s v="FO-25-1480299"/>
    <d v="2025-09-04T09:46:00"/>
    <d v="2025-09-05T12:02:00"/>
    <s v="NO"/>
    <s v="SOFTWARE"/>
    <s v="ACTUALIZACION"/>
    <s v="VERSION CARGA SO VR"/>
    <m/>
    <m/>
    <s v="CERRADO"/>
    <s v="05/09/2025 BORRADO DE SO Y VERSIÓN SE ACTUALIZA SE CONFIGURA CB DE PURO A MIXTO SE REALIZA PRUEBAS OK SE ENTREGA SERVICIO OPERATIVO"/>
    <s v="VISITA_TÉCNICA"/>
    <s v="A4WZZ834"/>
    <s v="TIPO III"/>
    <s v="TERRESTRE"/>
    <s v="HERNANDEZ NARANJO OSCAR EDUARDO"/>
    <n v="1"/>
    <n v="0"/>
    <n v="275728.78077800001"/>
    <n v="196536.5258152"/>
    <n v="275728.78077800001"/>
    <m/>
    <m/>
    <m/>
    <m/>
    <m/>
    <m/>
    <m/>
    <m/>
  </r>
  <r>
    <s v="MEDELLIN"/>
    <x v="3"/>
    <x v="3"/>
    <n v="5266"/>
    <n v="2696793"/>
    <n v="81343"/>
    <s v="INCIDENTE "/>
    <s v="ANTIOQUIA"/>
    <s v="ENVIGADO"/>
    <s v="PTM ENVIGADO ALVARO DAVID VANE"/>
    <s v="REDEBAN"/>
    <s v="FO-25-1480251"/>
    <d v="2025-09-04T16:15:00"/>
    <d v="2025-09-05T10:36:00"/>
    <s v="NO"/>
    <s v="HARDWARE"/>
    <s v="COMUNICACION"/>
    <s v="MENSAJE CABLE DE RED DESCONECTADO"/>
    <m/>
    <m/>
    <s v="CERRADO"/>
    <s v="05/09/2025 SE REALIZA CAMBIO DE MAGICBOX YA QUE TIENE EL PUERTO LAN MALO, EL CABLE DE INTERNET NO QUEDA ASEGURADO SE SUELTA AL  MOVERSE Y PIERDE CONEXIÓN"/>
    <s v="VISITA_TÉCNICA"/>
    <s v="SMZZZ269"/>
    <s v="TIPO I"/>
    <s v="TERRESTRE"/>
    <s v="HERNANDEZ CHAVARRIA JUAN CAMILO"/>
    <n v="1"/>
    <n v="0"/>
    <n v="65960.072302"/>
    <n v="75096.394270399993"/>
    <n v="65960.072302"/>
    <m/>
    <m/>
    <m/>
    <m/>
    <m/>
    <m/>
    <m/>
    <m/>
  </r>
  <r>
    <s v="BOGOTA"/>
    <x v="0"/>
    <x v="0"/>
    <n v="11001"/>
    <n v="2696487"/>
    <n v="26504"/>
    <s v="INCIDENTE "/>
    <s v="CUNDINAMARCA"/>
    <s v="BOGOTA"/>
    <s v="BARRIO OLARTE I BOGOTA"/>
    <s v="REDEBAN"/>
    <s v="FO-25-1479879"/>
    <d v="2025-09-04T15:38:00"/>
    <d v="2025-09-05T14:45:00"/>
    <s v="NO"/>
    <s v="HARDWARE"/>
    <s v="LECTOR DE BARRAS"/>
    <s v="DAÑO POS"/>
    <m/>
    <m/>
    <s v="CERRADO"/>
    <s v="05/09/2025 SE REALIZA VISITA DE CAMPO ENCONTRADO QUE EQUIPO TIENE DAÑO EN EL PUERTO USB, POR LO ANTERIOR SE CAMBIA POS, PRUEBAS CUPO Y USUARIO OK."/>
    <s v="VISITA_TÉCNICA"/>
    <s v="JA00K394"/>
    <s v="TIPO I"/>
    <s v="TERRESTRE"/>
    <s v="LOZADA ROJAS CHRISTIAN ANDRES"/>
    <n v="1"/>
    <n v="0"/>
    <n v="65960.072302"/>
    <n v="75096.394270399993"/>
    <n v="65960.072302"/>
    <m/>
    <m/>
    <m/>
    <m/>
    <m/>
    <m/>
    <m/>
    <m/>
  </r>
  <r>
    <s v="MEDELLIN"/>
    <x v="3"/>
    <x v="3"/>
    <n v="5376"/>
    <n v="2696250"/>
    <n v="38372"/>
    <s v="INCIDENTE "/>
    <s v="ANTIOQUIA"/>
    <s v="LA CEJA"/>
    <s v="DISTRICOL SUPERMERCADO COLOMBI"/>
    <s v="REDEBAN"/>
    <s v="FO-25-1479413"/>
    <d v="2025-09-04T15:02:00"/>
    <d v="2025-09-05T14:54:00"/>
    <s v="NO"/>
    <s v="SOFTWARE"/>
    <s v="SE REINICIA"/>
    <s v="AL REALIZAR CIERRE CARGA VERSION"/>
    <m/>
    <m/>
    <s v="CERRADO"/>
    <s v="05/09/2025 SE REALIZA LA VALIDACIÓN DE LAS CONEXIONES , BATERÍAS , SE CAMBIAN CABLES DE PODER Y CABLES POS SE HACEN PRUEBAS OK"/>
    <s v="VISITA_TÉCNICA"/>
    <s v="9A00X420"/>
    <s v="TIPO II"/>
    <s v="TERRESTRE"/>
    <s v="MONTOYA VELEZ ANDRES FELIPE"/>
    <n v="1"/>
    <n v="0"/>
    <n v="144967.87232000002"/>
    <n v="140395.6348884"/>
    <n v="144967.87232000002"/>
    <m/>
    <m/>
    <m/>
    <m/>
    <m/>
    <m/>
    <m/>
    <m/>
  </r>
  <r>
    <s v="VILLAVICENCIO"/>
    <x v="4"/>
    <x v="5"/>
    <n v="50124"/>
    <n v="2696241"/>
    <n v="79356"/>
    <s v="INCIDENTE "/>
    <s v="META"/>
    <s v="CABUYARO"/>
    <s v="BARRIO CENTRO CABUYARO 5"/>
    <s v="REDEBAN"/>
    <s v="FO-25-1478854"/>
    <d v="2025-09-04T15:01:00"/>
    <d v="2025-09-05T14:46:00"/>
    <s v="NO"/>
    <s v="HARDWARE"/>
    <s v="LECTOR DE TARJETAS"/>
    <s v="MENSAJE RETIRE TARJETA"/>
    <m/>
    <m/>
    <s v="CERRADO"/>
    <s v="05/09/2025 SE REALIZA CONTACTO Y CLIENTE INFORMA QUE NO CUENTAN CON SERVICIO DE ENERGÍA EN EL MUNICIPIO, SE LE INFORMA QUE DEBE LLAMAR NUEVAMENTE PARA SOLICITAR VISTA"/>
    <s v="SOPORTE_TELEFÓNICO"/>
    <s v="0"/>
    <s v="TIPO III"/>
    <s v="TERRESTRE"/>
    <s v="PEDREROS CONTRERAS MICHAEL STEVENS"/>
    <n v="0"/>
    <n v="0"/>
    <n v="41241.0800752"/>
    <n v="0"/>
    <n v="41241.0800752"/>
    <m/>
    <m/>
    <m/>
    <m/>
    <m/>
    <m/>
    <m/>
    <m/>
  </r>
  <r>
    <s v="IBAGUE"/>
    <x v="4"/>
    <x v="5"/>
    <n v="73001"/>
    <n v="2695268"/>
    <n v="76834"/>
    <s v="INCIDENTE "/>
    <s v="TOLIMA"/>
    <s v="IBAGUE"/>
    <s v="PTM IBAGUE OBER RUBIANO PLUS"/>
    <s v="REDEBAN"/>
    <s v="FO-25-1478501"/>
    <d v="2025-09-04T13:14:00"/>
    <d v="2025-09-05T11:16:00"/>
    <s v="NO"/>
    <s v="HARDWARE"/>
    <s v="IMPRESION"/>
    <s v="NO IMPRIME UNO O VARIOS CARACTERES"/>
    <m/>
    <m/>
    <s v="CERRADO"/>
    <s v="05/09/2025 SE CAMBIA HUB POR DETERIORO. SE CAMBIA DATÁFONO POR FALLA EN IMPRESORA. SE HACEN PRUEBAS DE TRANSACCIONES TODO OK"/>
    <s v="VISITA_TÉCNICA"/>
    <s v="106ZZ030 - LN0ZZ469"/>
    <s v="TIPO I"/>
    <s v="TERRESTRE"/>
    <s v="VARGAS HERRERA JHON JAIRO"/>
    <n v="1"/>
    <n v="0"/>
    <n v="65960.072302"/>
    <n v="75096.394270399993"/>
    <n v="65960.072302"/>
    <m/>
    <m/>
    <m/>
    <m/>
    <m/>
    <m/>
    <m/>
    <m/>
  </r>
  <r>
    <s v="SANTA MARTA"/>
    <x v="5"/>
    <x v="6"/>
    <n v="44430"/>
    <n v="2695270"/>
    <n v="28415"/>
    <s v="INCIDENTE "/>
    <s v="LA GUAJIRA"/>
    <s v="MAICAO"/>
    <s v="MULTIPAGAS MAICAO 1"/>
    <s v="REDEBAN"/>
    <s v="FO-25-1478495"/>
    <d v="2025-09-04T13:15:00"/>
    <d v="2025-09-08T16:01:00"/>
    <s v="NO"/>
    <s v="HARDWARE"/>
    <s v="SE REINICIA"/>
    <s v="DAÑO POS"/>
    <m/>
    <m/>
    <s v="CERRADO"/>
    <s v="08/09/2025 SE REALIZA LA VISITA SE ENCUENTRAN LOS DATAFONOS CON REINICIOS CONSTANTES, SE VALIDAN Y SE ENCUENTRA EL CABLE DEL PIN PAD DEL DATÁFONO 992839 MACHUCADO Y PARTIDO YA QUE HACE FALSO CONTACTO LO QUE OCASIONE EL REINICIO Y EL PIN PAD DEL DATÁFONO 1051266 NO LEE TARJETAS Y ADEMÁS TAMBIÉN TIENE EL CABLEADO AVERIADO, SE PROCEDE A CAMBIAR EL CABLE DEL PIN PAD 986915 QUE ES DEL DATÁFONO 992839 ARROJANDO RESULTADOS SATISFACTORIOS Y SE PROCEDE A CAMBIAR EL OTRO DATÁFONO 1051266 POR COMBO 2600, SE REALIZAN PRUEBAS Y TODO OK"/>
    <s v="VISITA_TÉCNICA"/>
    <s v="9WZZZ170"/>
    <s v="TIPO IV"/>
    <s v="TERRESTRE"/>
    <s v="THOMAS  CAMPO SIGIFREDO SEGUNDO"/>
    <n v="1"/>
    <n v="0"/>
    <n v="479588.87655000004"/>
    <n v="196536.5258152"/>
    <n v="479588.87655000004"/>
    <m/>
    <m/>
    <m/>
    <m/>
    <m/>
    <m/>
    <m/>
    <m/>
  </r>
  <r>
    <s v="BOGOTA"/>
    <x v="0"/>
    <x v="0"/>
    <n v="11001"/>
    <n v="2695519"/>
    <n v="78789"/>
    <s v="INCIDENTE "/>
    <s v="CUNDINAMARCA"/>
    <s v="BOGOTA"/>
    <s v="BARRIO PUNTE ARANDA BOGOTA"/>
    <s v="REDEBAN"/>
    <s v="FO-25-1478487"/>
    <d v="2025-09-04T13:46:00"/>
    <d v="2025-09-05T13:00:00"/>
    <s v="NO"/>
    <s v="SOFTWARE"/>
    <s v="ACTUALIZACION"/>
    <s v="VERSION CARGA SO VR"/>
    <m/>
    <m/>
    <s v="CERRADO"/>
    <s v="05/09/2025 SE REALIZA BORRADO TOTAL DEL DATÁFONO, SE INSTALA SO Y LA VERSIÓN 9.9 PARA BANCOLOMBIA"/>
    <s v="VISITA_TÉCNICA"/>
    <s v="V1SZZ171"/>
    <s v="TIPO I"/>
    <s v="TERRESTRE"/>
    <s v="CEDEÑO AMAYA JORGE LUIS"/>
    <n v="1"/>
    <n v="0"/>
    <n v="65960.072302"/>
    <n v="75096.394270399993"/>
    <n v="65960.072302"/>
    <m/>
    <m/>
    <m/>
    <m/>
    <m/>
    <m/>
    <m/>
    <m/>
  </r>
  <r>
    <s v="CALI"/>
    <x v="2"/>
    <x v="2"/>
    <n v="76364"/>
    <n v="2695525"/>
    <n v="17118"/>
    <s v="INCIDENTE "/>
    <s v="VALLE DEL CAUCA"/>
    <s v="JAMUNDI"/>
    <s v="BARRIO ALFUAGUARA JAMUNDI"/>
    <s v="REDEBAN"/>
    <s v="FO-25-1478472"/>
    <d v="2025-09-04T13:46:00"/>
    <d v="2025-09-05T12:05:00"/>
    <s v="NO"/>
    <s v="HARDWARE"/>
    <s v="LECTOR DE BARRAS"/>
    <s v="CABLE LECTORA AVERIADO"/>
    <m/>
    <m/>
    <s v="CERRADO"/>
    <s v="05/09/2025 SE VISITA CORRESPONSAL Y SE REEMPLAZA LECTOR DE CÓDIGO DE BARRAS POR DAÑO. SE ORGANIZA CABLEADO DE HUB Y SE REEMPLAZA CABLE DE PIN PAD POR DAÑO. TRANSACCIONES DE PRUEBA EXITOSAS."/>
    <s v="VISITA_TÉCNICA"/>
    <s v="A00JZ248"/>
    <s v="TIPO II"/>
    <s v="TERRESTRE"/>
    <s v="BOLAÑOS TABORDA JORGE ENRIQUE"/>
    <n v="1"/>
    <n v="0"/>
    <n v="144967.87232000002"/>
    <n v="140395.6348884"/>
    <n v="144967.87232000002"/>
    <m/>
    <m/>
    <m/>
    <m/>
    <m/>
    <m/>
    <m/>
    <m/>
  </r>
  <r>
    <s v="BARRANQUILLA"/>
    <x v="5"/>
    <x v="6"/>
    <n v="8758"/>
    <n v="2695930"/>
    <n v="43536"/>
    <s v="INCIDENTE "/>
    <s v="ATLANTICO"/>
    <s v="SOLEDAD"/>
    <s v="BARRIO COSTA HERMOSA SOLEDAD 4"/>
    <s v="REDEBAN"/>
    <s v="FO-25-1478451"/>
    <d v="2025-09-04T14:33:00"/>
    <d v="2025-09-05T12:58:00"/>
    <s v="NO"/>
    <s v="HARDWARE"/>
    <s v="IMPRESION"/>
    <s v="NO AVANZA PAPEL"/>
    <m/>
    <m/>
    <s v="CERRADO"/>
    <s v="05/09/2025 SE REALIZA CAMBIO DE DATAFONO IMPRESORA DAÑADA. SE REALIZAN PRUEBAS DE CORRECTO FUNCIONAMIENTO"/>
    <s v="VISITA_TÉCNICA"/>
    <s v="GZDZZ068"/>
    <s v="TIPO I"/>
    <s v="TERRESTRE"/>
    <s v="VILLACOB VILLACOB ELKIN EDUARDO"/>
    <n v="1"/>
    <n v="0"/>
    <n v="65960.072302"/>
    <n v="75096.394270399993"/>
    <n v="65960.072302"/>
    <m/>
    <m/>
    <m/>
    <m/>
    <m/>
    <m/>
    <m/>
    <m/>
  </r>
  <r>
    <s v="BOGOTA"/>
    <x v="0"/>
    <x v="0"/>
    <n v="11001"/>
    <n v="2695073"/>
    <n v="66844"/>
    <s v="INCIDENTE "/>
    <s v="CUNDINAMARCA"/>
    <s v="BOGOTA"/>
    <s v="BARRIO BOSA EL PORVENIR BOGOTA"/>
    <s v="REDEBAN"/>
    <s v="FO-25-1476603"/>
    <d v="2025-09-04T12:14:00"/>
    <d v="2025-09-04T14:48:00"/>
    <s v="NO"/>
    <s v="HARDWARE"/>
    <s v="LECTOR DE BARRAS"/>
    <s v="CABLE LECTORA AVERIADO"/>
    <m/>
    <m/>
    <s v="CERRADO"/>
    <s v="04/09/2025 SE REALIZA VISITA DE CAMPO ENCONTRADO QUE LECTORA NO PRENDE, POR LO ANTERIOR SE CAMBIO EQUIPO PRUEBAS CUPO Y USUARIO OK."/>
    <s v="VISITA_TÉCNICA"/>
    <s v="3A0CZ804"/>
    <s v="TIPO I"/>
    <s v="TERRESTRE"/>
    <s v="LOZADA ROJAS CHRISTIAN ANDRES"/>
    <n v="1"/>
    <n v="0"/>
    <n v="65960.072302"/>
    <n v="75096.394270399993"/>
    <n v="65960.072302"/>
    <m/>
    <m/>
    <m/>
    <m/>
    <m/>
    <m/>
    <m/>
    <m/>
  </r>
  <r>
    <s v="CALI"/>
    <x v="2"/>
    <x v="2"/>
    <n v="76113"/>
    <n v="2694644"/>
    <n v="13197"/>
    <s v="INCIDENTE "/>
    <s v="VALLE DEL CAUCA"/>
    <s v="BUGALAGRANDE"/>
    <s v="MULTIPAGAS BUGALAGRANDE"/>
    <s v="REDEBAN"/>
    <s v="FO-25-1476224"/>
    <d v="2025-09-04T11:31:00"/>
    <d v="2025-09-05T12:56:00"/>
    <s v="NO"/>
    <s v="HARDWARE"/>
    <s v="COMUNICACION"/>
    <s v="DAÑO POS"/>
    <m/>
    <m/>
    <s v="CERRADO"/>
    <s v="05/09/2025 EN LA VISITA TÉCNICA SE REALIZÓ EL CAMBIO DE DATÁFONO YA QUE SE ENCONTRÓ QUE SE LE QUEMO EL PUERTO IP, TAMBIÉN SE REALIZÓ EL CAMBIO DEL CABLE DE EL LECTOR MOTOROLA SYMBOL YA QUE SE ENCONTRÓ EN MAL ESTADO,SE INSTALO LA VERSIÓN 9.90 , CONFIGURACIÓN E INICIALIZACIÓN OK,SE CREARON LOS USUARIOS Y SE REALIZARON LAS PRUEBAS DEJANDO EL SERVICIO OPERANDO SIN FALLAS Y SIN NOVEDAD"/>
    <s v="VISITA_TÉCNICA"/>
    <s v="JABZZ429"/>
    <s v="TIPO II"/>
    <s v="TERRESTRE"/>
    <s v="SANCHEZ URREGO ROBINSON DAVID"/>
    <n v="1"/>
    <n v="0"/>
    <n v="144967.87232000002"/>
    <n v="140395.6348884"/>
    <n v="144967.87232000002"/>
    <m/>
    <m/>
    <m/>
    <m/>
    <m/>
    <m/>
    <m/>
    <m/>
  </r>
  <r>
    <s v="BOGOTA"/>
    <x v="0"/>
    <x v="0"/>
    <n v="25290"/>
    <n v="2694727"/>
    <n v="63003"/>
    <s v="INCIDENTE "/>
    <s v="CUNDINAMARCA"/>
    <s v="FUSAGASUGA"/>
    <s v="BARRIO SAN FERNANDO FUSAGASUGA"/>
    <s v="REDEBAN"/>
    <s v="FO-25-1476218"/>
    <d v="2025-09-04T11:32:00"/>
    <d v="2025-09-05T10:50:00"/>
    <s v="NO"/>
    <s v="HARDWARE"/>
    <s v="ALERT IRRUPTION"/>
    <s v="ALERT IRRUPTION"/>
    <m/>
    <m/>
    <s v="CERRADO"/>
    <s v="05/09/2025 CAMBIO DE EQUIPO EN DAÑO PRUEBAS OK"/>
    <s v="VISITA_TÉCNICA"/>
    <s v="SXOZZ718"/>
    <s v="TIPO II"/>
    <s v="TERRESTRE"/>
    <s v="GOMEZ VEGA DAVID SNEYDER"/>
    <n v="1"/>
    <n v="0"/>
    <n v="144967.87232000002"/>
    <n v="140395.6348884"/>
    <n v="144967.87232000002"/>
    <m/>
    <m/>
    <m/>
    <m/>
    <m/>
    <m/>
    <m/>
    <m/>
  </r>
  <r>
    <s v="VALLEDUPAR"/>
    <x v="5"/>
    <x v="6"/>
    <n v="20228"/>
    <n v="2694738"/>
    <n v="54626"/>
    <s v="INCIDENTE "/>
    <s v="CESAR"/>
    <s v="CURUMANI"/>
    <s v="PAGAFACIL  CURUMANI"/>
    <s v="REDEBAN"/>
    <s v="FO-25-1476208"/>
    <d v="2025-09-04T11:35:00"/>
    <d v="2025-09-05T10:20:00"/>
    <s v="NO"/>
    <s v="HARDWARE"/>
    <s v="IMPRESION"/>
    <s v="NO IMPRIME UNO O VARIOS CARACTERES"/>
    <m/>
    <m/>
    <s v="CERRADO"/>
    <s v="05/09/2025 SE REALIZA CAMBIO DE DATAFONO, YA QUE ALGUNAS TIRILLAS SALEN BORROSAS Y CON LAS LETRAS CORRIDAS, SE REALIZAN PRUEBAS DEJANDO SERVICIO FUNCIONAL AL 100 %"/>
    <s v="VISITA_TÉCNICA"/>
    <s v="XP8ZZ955"/>
    <s v="TIPO III"/>
    <s v="TERRESTRE"/>
    <s v="MONTES DIAZ JOHN FRED"/>
    <n v="1"/>
    <n v="0"/>
    <n v="275728.78077800001"/>
    <n v="196536.5258152"/>
    <n v="275728.78077800001"/>
    <m/>
    <m/>
    <m/>
    <m/>
    <m/>
    <m/>
    <m/>
    <m/>
  </r>
  <r>
    <s v="CALI"/>
    <x v="2"/>
    <x v="2"/>
    <n v="19142"/>
    <n v="2694746"/>
    <n v="59833"/>
    <s v="INCIDENTE "/>
    <s v="CAUCA"/>
    <s v="CALOTO"/>
    <s v="BARRIO CENTRO CALOTO 2"/>
    <s v="REDEBAN"/>
    <s v="FO-25-1476200"/>
    <d v="2025-09-04T11:36:00"/>
    <d v="2025-09-05T14:50:00"/>
    <s v="NO"/>
    <s v="HARDWARE"/>
    <s v="LECTOR DE TARJETAS"/>
    <s v="DAÑO POS"/>
    <m/>
    <m/>
    <s v="CERRADO"/>
    <s v="05/09/2025 SE VISITA CORRESPONSAL Y SE REEMPLAZA DATÁFONO POR DAÑO Y  SE RECONFIGURA LECTOR DE CÓDIGO DE BARRAS . TRANSACCIONES DE PRUEBA EXITOSAS. SE CREA USUARIO"/>
    <s v="VISITA_TÉCNICA"/>
    <s v="FUA0B381"/>
    <s v="TIPO II"/>
    <s v="TERRESTRE"/>
    <s v="BOLAÑOS TABORDA JORGE ENRIQUE"/>
    <n v="1"/>
    <n v="0"/>
    <n v="144967.87232000002"/>
    <n v="140395.6348884"/>
    <n v="144967.87232000002"/>
    <m/>
    <m/>
    <m/>
    <m/>
    <m/>
    <m/>
    <m/>
    <m/>
  </r>
  <r>
    <s v="BARRANQUILLA"/>
    <x v="5"/>
    <x v="6"/>
    <n v="8001"/>
    <n v="2694657"/>
    <n v="49391"/>
    <s v="INCIDENTE "/>
    <s v="ATLANTICO"/>
    <s v="BARRANQUILLA"/>
    <s v="DISTRICOL LUBRICENTRO FUSSION"/>
    <s v="REDEBAN"/>
    <s v="FO-25-1476191"/>
    <d v="2025-09-04T11:37:00"/>
    <d v="2025-09-05T09:08:00"/>
    <s v="NO"/>
    <s v="HARDWARE"/>
    <s v="SE REINICIA"/>
    <s v="DAÑO POS"/>
    <m/>
    <m/>
    <s v="CERRADO"/>
    <s v="04/09/2025 SE REALIZA VISITA . TECLADO SE VE Y SE ENCUENTRA EN BUEN ESTADO SE REALIZAN PRUEBAS DE CORRECTO FUNCIONAMIENTO TODAS LAS TECLAS FUNCIONAN CORRECTAMENTE"/>
    <s v="VISITA_TÉCNICA"/>
    <s v="AD00P241"/>
    <s v="TIPO I"/>
    <s v="TERRESTRE"/>
    <s v="VILLACOB VILLACOB ELKIN EDUARDO"/>
    <n v="1"/>
    <n v="0"/>
    <n v="65960.072302"/>
    <n v="75096.394270399993"/>
    <n v="65960.072302"/>
    <m/>
    <m/>
    <m/>
    <m/>
    <m/>
    <m/>
    <m/>
    <m/>
  </r>
  <r>
    <s v="BOGOTA"/>
    <x v="0"/>
    <x v="0"/>
    <n v="11001"/>
    <n v="2694201"/>
    <n v="59290"/>
    <s v="INCIDENTE "/>
    <s v="CUNDINAMARCA"/>
    <s v="BOGOTA"/>
    <s v="BARRIO FONTIBON BAHIA SOLANO B"/>
    <s v="REDEBAN"/>
    <s v="FO-25-1475658"/>
    <d v="2025-09-04T10:40:00"/>
    <d v="2025-09-05T10:10:00"/>
    <s v="NO"/>
    <s v="HARDWARE"/>
    <s v="COMUNICACION"/>
    <s v="MENSAJE CABLE DE RED DESCONECTADO"/>
    <m/>
    <m/>
    <s v="CERRADO"/>
    <s v="05/09/2025 SE REALIZA CAMBIO DE CONECTOR"/>
    <s v="VISITA_TÉCNICA"/>
    <s v="MA002934"/>
    <s v="TIPO I"/>
    <s v="TERRESTRE"/>
    <s v="GONZALEZ FANDIÑO SANTIAGO ERNESTO"/>
    <n v="1"/>
    <n v="0"/>
    <n v="65960.072302"/>
    <n v="75096.394270399993"/>
    <n v="65960.072302"/>
    <m/>
    <m/>
    <m/>
    <m/>
    <m/>
    <m/>
    <m/>
    <m/>
  </r>
  <r>
    <s v="CALI"/>
    <x v="2"/>
    <x v="2"/>
    <n v="76111"/>
    <n v="2694258"/>
    <n v="55758"/>
    <s v="INCIDENTE "/>
    <s v="VALLE DEL CAUCA"/>
    <s v="GUADALAJARA DE BUGA"/>
    <s v="DISTRICOL DELICIAS DEL TRIGO"/>
    <s v="REDEBAN"/>
    <s v="FO-25-1475644"/>
    <d v="2025-09-04T10:50:00"/>
    <d v="2025-09-05T15:39:00"/>
    <s v="NO"/>
    <s v="HARDWARE"/>
    <s v="CABLEADO"/>
    <s v="DAÑO POS"/>
    <m/>
    <m/>
    <s v="CERRADO"/>
    <s v="05/09/2025 EN LA VISITA TÉCNICA SE REALIZÓ EL CAMBIO DE LA FUENTE DE PODER Y CABLE MAGIC BOX YA QUE SE ENCONTRÓ EN MAL ESTADO, TAMBIÉN SE REALIZÓ BORRADO DE TARJETA Y SE INSTALO EL SISTEMA OPERATIVO Y VERSIÓN 9.90 POR MEMORIA LLENA, CONFIGURACIÓN E INICIALIZACIÓN OK, SE CREARON LOS USUARIOS Y SE REALIZARON LAS PRUEBAS DEJANDO EL SERVICIO OPERANDO SIN FALLAS Y SIN NOVEDAD"/>
    <s v="VISITA_TÉCNICA"/>
    <s v="9CHZZ698"/>
    <s v="TIPO II"/>
    <s v="TERRESTRE"/>
    <s v="SANCHEZ URREGO ROBINSON DAVID"/>
    <n v="1"/>
    <n v="0"/>
    <n v="144967.87232000002"/>
    <n v="140395.6348884"/>
    <n v="144967.87232000002"/>
    <m/>
    <m/>
    <m/>
    <m/>
    <m/>
    <m/>
    <m/>
    <m/>
  </r>
  <r>
    <s v="BOGOTA"/>
    <x v="0"/>
    <x v="0"/>
    <n v="25799"/>
    <n v="2694260"/>
    <n v="76980"/>
    <s v="INCIDENTE "/>
    <s v="CUNDINAMARCA"/>
    <s v="TENJO"/>
    <s v="BARRIO CENTRO TENJO 7"/>
    <s v="REDEBAN"/>
    <s v="FO-25-1475634"/>
    <d v="2025-09-04T10:51:00"/>
    <d v="2025-09-05T11:21:00"/>
    <s v="NO"/>
    <s v="HARDWARE"/>
    <s v="TECLADO"/>
    <s v="DAÑO POS"/>
    <m/>
    <m/>
    <s v="CERRADO"/>
    <s v="05/09/2025 SE REALIZA CAMBIO DE EQUIPO POR FALLAS EN TECLADO . PRUEBA OK"/>
    <s v="VISITA_TÉCNICA"/>
    <s v="A18ZZ417"/>
    <s v="TIPO II"/>
    <s v="TERRESTRE"/>
    <s v="ORTIZ MARTINEZ STIVEN"/>
    <n v="1"/>
    <n v="0"/>
    <n v="144967.87232000002"/>
    <n v="140395.6348884"/>
    <n v="144967.87232000002"/>
    <m/>
    <m/>
    <m/>
    <m/>
    <m/>
    <m/>
    <m/>
    <m/>
  </r>
  <r>
    <s v="MEDELLIN"/>
    <x v="3"/>
    <x v="3"/>
    <n v="5736"/>
    <n v="2694191"/>
    <n v="74841"/>
    <s v="INCIDENTE "/>
    <s v="ANTIOQUIA"/>
    <s v="SEGOVIA"/>
    <s v="DISTRICOL LA FORTUNA"/>
    <s v="REDEBAN"/>
    <s v="FO-25-1475623"/>
    <d v="2025-09-04T11:03:00"/>
    <d v="2025-09-05T16:40:00"/>
    <s v="NO"/>
    <s v="HARDWARE"/>
    <s v="COMUNICACION"/>
    <s v="MENSAJE CABLE DE RED DESCONECTADO"/>
    <m/>
    <m/>
    <s v="CERRADO"/>
    <s v="05/09/2025 SE REVISA EQUIPO Y SE EVIDENCIA QUE EL CABLE DE RED ESTABA MALO Y LA FUENTE NO ERA EL DEL EQUIPO SE CAMBIAN SE HACEN PRUEBAS Y EL EQUIPO QUEDA OK"/>
    <s v="VISITA_TÉCNICA"/>
    <s v="ONTZZ162"/>
    <s v="TIPO IV"/>
    <s v="TERRESTRE"/>
    <s v="RUA ALVAREZ RICHARD ANDRES"/>
    <n v="1"/>
    <n v="0"/>
    <n v="479588.87655000004"/>
    <n v="196536.5258152"/>
    <n v="479588.87655000004"/>
    <m/>
    <m/>
    <m/>
    <m/>
    <m/>
    <m/>
    <m/>
    <m/>
  </r>
  <r>
    <s v="CARTAGENA"/>
    <x v="5"/>
    <x v="6"/>
    <n v="13001"/>
    <n v="2694454"/>
    <n v="49860"/>
    <s v="INCIDENTE "/>
    <s v="BOLIVAR"/>
    <s v="CARTAGENA"/>
    <s v="BARRIO EL PRADO CARTAGENA DE I"/>
    <s v="REDEBAN"/>
    <s v="FO-25-1475611"/>
    <d v="2025-09-04T11:20:00"/>
    <d v="2025-09-04T14:43:00"/>
    <s v="NO"/>
    <s v="HARDWARE"/>
    <s v="LECTOR DE BARRAS"/>
    <s v="FORMATO INVALIDO LECTOR DAÑADO"/>
    <m/>
    <m/>
    <s v="CERRADO"/>
    <s v="04/09/2025 SE REALIZA CONFIGURACIÓN DE LA LECTORA NO LEÍA LOS RECIBOS QUEDA FUNCIONANDO SIN PROBLEMAS SE HACEN PRUEBAS TODO OK"/>
    <s v="VISITA_TÉCNICA"/>
    <s v="BA00T624"/>
    <s v="TIPO I"/>
    <s v="TERRESTRE"/>
    <s v="CANEDO HERRERA ALEXANDER"/>
    <n v="1"/>
    <n v="0"/>
    <n v="65960.072302"/>
    <n v="75096.394270399993"/>
    <n v="65960.072302"/>
    <m/>
    <m/>
    <m/>
    <m/>
    <m/>
    <m/>
    <m/>
    <m/>
  </r>
  <r>
    <s v="BARRANQUILLA"/>
    <x v="5"/>
    <x v="6"/>
    <n v="8001"/>
    <n v="2694592"/>
    <n v="30881"/>
    <s v="INCIDENTE "/>
    <s v="ATLANTICO"/>
    <s v="BARRANQUILLA"/>
    <s v="BARRIO OLAYA 2"/>
    <s v="REDEBAN"/>
    <s v="FO-25-1475600"/>
    <d v="2025-09-04T11:23:00"/>
    <d v="2025-09-04T16:58:00"/>
    <s v="NO"/>
    <s v="HARDWARE"/>
    <s v="LECTOR DE BARRAS"/>
    <s v="FORMATO INVALIDO LECTOR DAÑADO"/>
    <m/>
    <m/>
    <s v="CERRADO"/>
    <s v="04/09/2025 EN COMUNICACIÓN CON LA SEÑORA CAMILA AL NÚMERO 3156809498, ME INFORMA QUE ELLA EL DÍA DE HOY POR CUESTIONES DEL PARTIDO DE COLOMBIA CERRÓ TEMPRANO, Y MAÑANA ABRE DESPUÉS DE 11 AM, CUANDO YA EL TIEMPO DE ATENCIÓN DEL INCIDENTE ESTÁ VENCIDO, SE LE INDICA QUE DEBE LLAMAR PARA GENERAR UNA NUEVA VISITA"/>
    <s v="SOPORTE_TELEFÓNICO"/>
    <s v="0"/>
    <s v="TIPO I"/>
    <s v="TERRESTRE"/>
    <s v="DE AVILA SIADES ALBERTO ENRIQUE"/>
    <n v="0"/>
    <n v="0"/>
    <n v="41241.0800752"/>
    <n v="0"/>
    <n v="41241.0800752"/>
    <m/>
    <m/>
    <m/>
    <m/>
    <m/>
    <m/>
    <m/>
    <m/>
  </r>
  <r>
    <s v="CALI"/>
    <x v="2"/>
    <x v="2"/>
    <n v="76109"/>
    <n v="2694596"/>
    <n v="30027"/>
    <s v="INCIDENTE "/>
    <s v="VALLE DEL CAUCA"/>
    <s v="BUENAVENTURA"/>
    <s v="PAGAFACIL PUEBLO NUEVO"/>
    <s v="REDEBAN"/>
    <s v="FO-25-1475588"/>
    <d v="2025-09-04T11:24:00"/>
    <d v="2025-09-05T14:56:00"/>
    <s v="NO"/>
    <s v="HARDWARE"/>
    <s v="LECTOR DE BARRAS"/>
    <s v="FORMATO INVALIDO LECTOR DAÑADO"/>
    <m/>
    <m/>
    <s v="CERRADO"/>
    <s v="05/09/2025 SE CONFUGURA PARÁMETROS  DE COMUNICACIÓN Y LUEGO SE CAMBIA LECTOR F3 NO ENVIA LA DATA COMPLETA ,CB BANCOLOMBIA PURO, PRUEBAS OK"/>
    <s v="VISITA_TÉCNICA"/>
    <s v="BBNZZ855"/>
    <s v="TIPO III"/>
    <s v="TERRESTRE"/>
    <s v="PAREDES CASTILLO DIEGO"/>
    <n v="1"/>
    <n v="0"/>
    <n v="275728.78077800001"/>
    <n v="196536.5258152"/>
    <n v="275728.78077800001"/>
    <m/>
    <m/>
    <m/>
    <m/>
    <m/>
    <m/>
    <m/>
    <m/>
  </r>
  <r>
    <s v="BARRANQUILLA"/>
    <x v="5"/>
    <x v="6"/>
    <n v="8001"/>
    <n v="2694170"/>
    <n v="36269"/>
    <s v="INCIDENTE "/>
    <s v="ATLANTICO"/>
    <s v="BARRANQUILLA"/>
    <s v="OPRAP PLAZA DEL PRADO"/>
    <s v="REDEBAN"/>
    <s v="FO-25-1474899"/>
    <d v="2025-09-04T10:57:00"/>
    <d v="2025-09-05T10:40:00"/>
    <s v="NO"/>
    <s v="HARDWARE"/>
    <s v="SE REINICIA"/>
    <s v="DAÑO POS"/>
    <m/>
    <m/>
    <s v="CERRADO"/>
    <s v="05/09/2025 CLIENTE INFORMA QUE EL DATAFONO SE MUEVE AL MOVERLO, SE REALIZA INSPECCIÓN DEL CABLEADO Y TODAS LAS CONEXIONES DEL DATAFONO, PERO TODO ESTÁ OK, ME INFORMA QUE YA LE HAN CAMBIADO DATAFONO, PIN PAD, LECTOR , MULTIPIERTO USB Y HASTA LAS FUENTES DE PODER , SE LE EVIDENCIA QUE AL DARLE LA VUELTA AL DATAFONO  PARA QUE EL CLIENTE VERIFIQUE  LA CUENTA, MUEVEN EL MULTIPUERTO Y ES POSIBLE QUE ESE GENERE EL REINICIO _x000a_DE TODAS FORMAS SE INSTALA EL PARCHE DE LA VERSIÓN PARA LOS REINICIOS DEL DATAFONO, Y DESPUÉS DE ESTO SE ESPERA EN SITIO MÁS DE MEDIA HORA Y NO SE REINICIO MÁS"/>
    <s v="VISITA_TÉCNICA"/>
    <s v="AB00B767"/>
    <s v="TIPO I"/>
    <s v="TERRESTRE"/>
    <s v="DE AVILA SIADES ALBERTO ENRIQUE"/>
    <n v="1"/>
    <n v="0"/>
    <n v="65960.072302"/>
    <n v="75096.394270399993"/>
    <n v="65960.072302"/>
    <m/>
    <m/>
    <m/>
    <m/>
    <m/>
    <m/>
    <m/>
    <m/>
  </r>
  <r>
    <s v="MEDELLIN"/>
    <x v="3"/>
    <x v="3"/>
    <n v="5212"/>
    <n v="2694344"/>
    <n v="30570"/>
    <s v="INCIDENTE "/>
    <s v="ANTIOQUIA"/>
    <s v="COPACABANA"/>
    <s v="ARRIO VILLA NUEVA COPACABANA"/>
    <s v="REDEBAN"/>
    <s v="FO-25-1474886"/>
    <d v="2025-09-04T11:00:00"/>
    <d v="2025-09-04T18:00:00"/>
    <s v="NO"/>
    <s v="HARDWARE"/>
    <s v="COMUNICACION"/>
    <s v="DAÑO POS"/>
    <m/>
    <m/>
    <s v="CERRADO"/>
    <s v="04/09/2025 SE REALIZA CAMBIO DE DE DATÁFONO POR QUÉ UN RAYO QUEMÓ EL PUERTO ETHERNET, SE REALIZA CONSULTA DE SALDO OK."/>
    <s v="VISITA_TÉCNICA"/>
    <s v="BL01Y284"/>
    <s v="TIPO I"/>
    <s v="TERRESTRE"/>
    <s v="RAMIREZ TABARES JUAN DIEGO"/>
    <n v="1"/>
    <n v="0"/>
    <n v="65960.072302"/>
    <n v="75096.394270399993"/>
    <n v="65960.072302"/>
    <m/>
    <m/>
    <m/>
    <m/>
    <m/>
    <m/>
    <m/>
    <m/>
  </r>
  <r>
    <s v="BARRANQUILLA"/>
    <x v="5"/>
    <x v="6"/>
    <n v="8001"/>
    <n v="2693963"/>
    <n v="79343"/>
    <s v="INCIDENTE "/>
    <s v="ATLANTICO"/>
    <s v="BARRANQUILLA"/>
    <s v="BARRIO PRADO BARRANQUILLA 12"/>
    <s v="REDEBAN"/>
    <s v="FO-25-1474426"/>
    <d v="2025-09-04T10:28:00"/>
    <d v="2025-09-04T14:38:00"/>
    <s v="NO"/>
    <s v="HARDWARE"/>
    <s v="SE REINICIA"/>
    <s v="DAÑO POS"/>
    <m/>
    <m/>
    <s v="CERRADO"/>
    <s v="04/09/2025 SE REALIZA VISITA SE CAMBIO DE FUENTE DE PODER SE REALIZAN PRUEBAS DE CORRECTO FUNCIONAMIENTO"/>
    <s v="VISITA_TÉCNICA"/>
    <s v="10XZZ881"/>
    <s v="TIPO I"/>
    <s v="TERRESTRE"/>
    <s v="VILLACOB VILLACOB ELKIN EDUARDO"/>
    <n v="1"/>
    <n v="0"/>
    <n v="65960.072302"/>
    <n v="75096.394270399993"/>
    <n v="65960.072302"/>
    <m/>
    <m/>
    <m/>
    <m/>
    <m/>
    <m/>
    <m/>
    <m/>
  </r>
  <r>
    <s v="BUCARAMANGA"/>
    <x v="1"/>
    <x v="1"/>
    <n v="68001"/>
    <n v="2694027"/>
    <n v="74426"/>
    <s v="INCIDENTE "/>
    <s v="SANTANDER"/>
    <s v="BUCARAMANGA"/>
    <s v="BARRIO SAN FRANCISCO BUCARAMAN"/>
    <s v="REDEBAN"/>
    <s v="FO-25-1474414"/>
    <d v="2025-09-04T10:31:00"/>
    <d v="2025-09-04T14:40:00"/>
    <s v="NO"/>
    <s v="HARDWARE"/>
    <s v="ALERT IRRUPTION"/>
    <s v="ALERT IRRUPTION"/>
    <m/>
    <m/>
    <s v="CERRADO"/>
    <s v="04/09/2025 SE REALIZA CAMBIO DE DATÁFONO POR ESTAR ALERTADO, SE CONFIGURA Y SE HACEN PRUEBAS DEJANDO TODO OKAY"/>
    <s v="VISITA_TÉCNICA"/>
    <s v="MNBZZ929"/>
    <s v="TIPO I"/>
    <s v="TERRESTRE"/>
    <s v="GONZALEZ ESTUPIÑAN YEISON WALTER ANTONIO"/>
    <n v="1"/>
    <n v="0"/>
    <n v="65960.072302"/>
    <n v="75096.394270399993"/>
    <n v="65960.072302"/>
    <m/>
    <m/>
    <m/>
    <m/>
    <m/>
    <m/>
    <m/>
    <m/>
  </r>
  <r>
    <s v="CARTAGENA"/>
    <x v="5"/>
    <x v="6"/>
    <n v="13001"/>
    <n v="2693874"/>
    <n v="77917"/>
    <s v="INCIDENTE "/>
    <s v="BOLIVAR"/>
    <s v="CARTAGENA"/>
    <s v="&quot;BARRIO SAN JOSE DE LOS CAMPANOS CARTAGENA DE INDIAS&quot;"/>
    <s v="REDEBAN"/>
    <s v="FO-25-1474405"/>
    <d v="2025-09-04T10:32:00"/>
    <d v="2025-09-05T09:12:00"/>
    <s v="NO"/>
    <s v="SOFTWARE"/>
    <s v="ERROR DE TRANSACCIONES"/>
    <s v="RECHAZO GENERAL"/>
    <m/>
    <m/>
    <s v="CERRADO"/>
    <s v="05/09/2025 BUEN DÍA SE REINSTALA VERSIÓN  SE  AJUSTAN PARÁMETROS DE COMUNICACIÓN SE REALIZA PRUEBA Y TODO QUEDA OK"/>
    <s v="VISITA_TÉCNICA"/>
    <s v="A1NZZ359"/>
    <s v="TIPO I"/>
    <s v="TERRESTRE"/>
    <s v="MARTINEZ SALGUEDO ANDRES AUGUSTO"/>
    <n v="1"/>
    <n v="0"/>
    <n v="65960.072302"/>
    <n v="75096.394270399993"/>
    <n v="65960.072302"/>
    <m/>
    <m/>
    <m/>
    <m/>
    <m/>
    <m/>
    <m/>
    <m/>
  </r>
  <r>
    <s v="VALLEDUPAR"/>
    <x v="5"/>
    <x v="6"/>
    <n v="47058"/>
    <n v="2693992"/>
    <n v="14483"/>
    <s v="INCIDENTE "/>
    <s v="MAGDALENA"/>
    <s v="ARIGUANI"/>
    <s v="EL DIFICIL ARIGUANI"/>
    <s v="REDEBAN"/>
    <s v="FO-25-1474395"/>
    <d v="2025-09-04T10:37:00"/>
    <d v="2025-09-05T12:54:00"/>
    <s v="NO"/>
    <s v="HARDWARE"/>
    <s v="LECTOR DE TARJETAS"/>
    <s v="DAÑO POS"/>
    <m/>
    <m/>
    <s v="CERRADO"/>
    <s v="05/09/2025 BUENAS TARDES WE VISITA CB Y SE LE HACE EL CAMBIO DE EQUIPOS YA QUE EL PIN PAD NO LEE LAS TARJETAS Y TAMBIÉN HACE REINICIAR EL DATAFONO"/>
    <s v="VISITA_TÉCNICA"/>
    <s v="A00IZ738"/>
    <s v="TIPO III"/>
    <s v="TERRESTRE"/>
    <s v="BENITEZ CARVAJAL ALVARO JAVIER"/>
    <n v="1"/>
    <n v="0"/>
    <n v="275728.78077800001"/>
    <n v="196536.5258152"/>
    <n v="275728.78077800001"/>
    <m/>
    <m/>
    <m/>
    <m/>
    <m/>
    <m/>
    <m/>
    <m/>
  </r>
  <r>
    <s v="BUCARAMANGA"/>
    <x v="1"/>
    <x v="1"/>
    <n v="68001"/>
    <n v="2693224"/>
    <n v="23570"/>
    <s v="INCIDENTE "/>
    <s v="SANTANDER"/>
    <s v="BUCARAMANGA"/>
    <s v="MULTIPAGAS CABECERA LLANO"/>
    <s v="REDEBAN"/>
    <s v="FO-25-1473437"/>
    <d v="2025-09-04T09:25:00"/>
    <d v="2025-09-04T13:50:00"/>
    <s v="NO"/>
    <s v="HARDWARE"/>
    <s v="TECLADO"/>
    <s v="DAÑO POS"/>
    <m/>
    <m/>
    <s v="CERRADO"/>
    <s v="04/09/2025 CB CON ERROR DE COMUNICACIÓN Y TECLADO EN DAÑO, CAMBIO DE DATAFONO, BORRADO E INYECCIÓN DE SO +VER 9.90, CONFIGURACIÓN CB OK, CUBRE CLAVE OK, PRUEBAS OK."/>
    <s v="VISITA_TÉCNICA"/>
    <s v="BA002278"/>
    <s v="TIPO I"/>
    <s v="TERRESTRE"/>
    <s v="SANTOS GONZALEZ JOHAN FABIAN"/>
    <n v="1"/>
    <n v="0"/>
    <n v="65960.072302"/>
    <n v="75096.394270399993"/>
    <n v="65960.072302"/>
    <m/>
    <m/>
    <m/>
    <m/>
    <m/>
    <m/>
    <m/>
    <m/>
  </r>
  <r>
    <s v="MEDELLIN"/>
    <x v="3"/>
    <x v="3"/>
    <n v="5736"/>
    <n v="2693235"/>
    <n v="56380"/>
    <s v="INCIDENTE "/>
    <s v="ANTIOQUIA"/>
    <s v="SEGOVIA"/>
    <s v="DISTRICOL INMOBILIARIA AGUIRRE"/>
    <s v="REDEBAN"/>
    <s v="FO-25-1473431"/>
    <d v="2025-09-04T09:26:00"/>
    <d v="2025-09-05T17:22:00"/>
    <s v="NO"/>
    <s v="HARDWARE"/>
    <s v="COMUNICACION"/>
    <s v="MENSAJE CABLE DE RED DESCONECTADO"/>
    <m/>
    <m/>
    <s v="CERRADO"/>
    <s v="05/09/2025 SE LLAMA AL USUARIO PARA CONFIRMAR LA VISITA Y ESTE INDICA QUE EL EQUIPO ESTA FUNCIONANDO CON TOTAL NORMALIDAD QUE NO NECESITA VISITA TÉCNICA"/>
    <s v="SOPORTE_TELEFÓNICO"/>
    <s v="0"/>
    <s v="TIPO IV"/>
    <s v="TERRESTRE"/>
    <s v="RUA ALVAREZ RICHARD ANDRES"/>
    <n v="0"/>
    <n v="0"/>
    <n v="41241.0800752"/>
    <n v="0"/>
    <n v="41241.0800752"/>
    <m/>
    <m/>
    <m/>
    <m/>
    <m/>
    <m/>
    <m/>
    <m/>
  </r>
  <r>
    <s v="BARRANQUILLA"/>
    <x v="5"/>
    <x v="6"/>
    <n v="8001"/>
    <n v="2693244"/>
    <n v="36054"/>
    <s v="INCIDENTE "/>
    <s v="ATLANTICO"/>
    <s v="BARRANQUILLA"/>
    <s v="BARRIO CENTRO CC PASEO REAL BA"/>
    <s v="REDEBAN"/>
    <s v="FO-25-1473427"/>
    <d v="2025-09-04T09:27:00"/>
    <d v="2025-09-04T14:15:00"/>
    <s v="NO"/>
    <s v="SOFTWARE"/>
    <s v="ACTUALIZACION"/>
    <s v="VERSION CARGA SO VR"/>
    <m/>
    <m/>
    <s v="CERRADO"/>
    <s v="04/09/2025 SE REALIZA VISITA SE PROCEDE A VALIDAR EQUIPOS SALEN TRX RECHAZADAS ,SE PROCEDE A FORMATEAR DATAFONO ,SE INSTALA NUEVAMENTE VERSIÓN ,SE INICIALIZA SE HACEN PRUEBAS Y TODO OK"/>
    <s v="VISITA_TÉCNICA"/>
    <s v="3A00T375"/>
    <s v="TIPO I"/>
    <s v="TERRESTRE"/>
    <s v="PORRAS CASTRO DARLON NASCK"/>
    <n v="1"/>
    <n v="0"/>
    <n v="65960.072302"/>
    <n v="75096.394270399993"/>
    <n v="65960.072302"/>
    <m/>
    <m/>
    <m/>
    <m/>
    <m/>
    <m/>
    <m/>
    <m/>
  </r>
  <r>
    <s v="CALI"/>
    <x v="2"/>
    <x v="2"/>
    <n v="76001"/>
    <n v="2692623"/>
    <n v="43393"/>
    <s v="INCIDENTE "/>
    <s v="VALLE DEL CAUCA"/>
    <s v="CALI"/>
    <s v="PTM VARIEDADES ARCILA"/>
    <s v="REDEBAN"/>
    <s v="FO-25-1473390"/>
    <d v="2025-09-04T08:35:00"/>
    <d v="2025-09-04T15:35:00"/>
    <s v="NO"/>
    <s v="HARDWARE"/>
    <s v="IMPRESION"/>
    <s v="NO IMPRIME UNO O VARIOS CARACTERES"/>
    <m/>
    <m/>
    <s v="CERRADO"/>
    <s v="04/09/2025 EN LA VISITA TÉCNICA SE REALIZÓ EL CAMBIO DE DATÁFONO Y MAGIC BOX 2600,YA QUE SE ESTABA REINICIANDO CONSTANTEMENTE EL DATÁFONO INCLUSO CUANDO ESTABA REALIZANDO ALGUNA TRANSACCIÓN, ADICIONAL A ESO ALGUNOS COMPROBANTES NO LOS IMPRIMÍA O LA INFORMACIÓN NO SE VEIA BIEN,AL REALIZAR EL CAMBIO E INSTALAR EL SISTEMA OPERATIVO Y VERSIÓN SE REALIZÓ LA CORRECTA CONFIGURACIÓN Y SE REALIZARON LAS PRUEBAS OK, TAMBIÉN SE LE EXPLICÓ AL CLIENTE QUE ESTOS DATÁFONOS PARA UN MEJOR FUNCIONAMIENTO DEBEN PERMANECER SIEMPRE CONECTADOS A LA ENERGÍA,EL SERVICIO QUEDÓ OPERATIVO SIN FALLAS Y SIN NOVEDAD"/>
    <s v="VISITA_TÉCNICA"/>
    <s v="9ACZZ749"/>
    <s v="TIPO I"/>
    <s v="TERRESTRE"/>
    <s v="SANCHEZ URREGO ROBINSON DAVID"/>
    <n v="1"/>
    <n v="0"/>
    <n v="65960.072302"/>
    <n v="75096.394270399993"/>
    <n v="65960.072302"/>
    <m/>
    <m/>
    <m/>
    <m/>
    <m/>
    <m/>
    <m/>
    <m/>
  </r>
  <r>
    <s v="MONTERIA"/>
    <x v="5"/>
    <x v="6"/>
    <n v="23807"/>
    <n v="2692573"/>
    <n v="72149"/>
    <s v="INCIDENTE "/>
    <s v="CORDOBA"/>
    <s v="TIERRALTA"/>
    <s v="BARRIO CENTRO TIERRALTA 9"/>
    <s v="REDEBAN"/>
    <s v="FO-25-1473381"/>
    <d v="2025-09-04T08:49:00"/>
    <d v="2025-09-04T16:22:00"/>
    <s v="NO"/>
    <s v="HARDWARE"/>
    <s v="NO ENCIENDE SE REINICIA"/>
    <s v="FUENTE PODER AVERIADA"/>
    <m/>
    <m/>
    <s v="CERRADO"/>
    <s v="04/09/2025 SE REALIZA CAMBIO DE FUE TE DE PODER Y CABLE DE ALIMENTACIÓN OK, EQUIPO OPERATIVO OK, PRUEBAS EXITOSAS, CLIENTE CB VALIDA SALDO ANTES Y DESPUÉS DEL MANTENIMIENTO OK, CB OPERATIVO OK"/>
    <s v="VISITA_TÉCNICA"/>
    <s v="NN00N618"/>
    <s v="TIPO III"/>
    <s v="TERRESTRE"/>
    <s v="GONZALEZ FERRER JESUS ALEXANDER"/>
    <n v="1"/>
    <n v="0"/>
    <n v="275728.78077800001"/>
    <n v="196536.5258152"/>
    <n v="275728.78077800001"/>
    <m/>
    <m/>
    <m/>
    <m/>
    <m/>
    <m/>
    <m/>
    <m/>
  </r>
  <r>
    <s v="MEDELLIN"/>
    <x v="3"/>
    <x v="3"/>
    <n v="5001"/>
    <n v="2692802"/>
    <n v="29932"/>
    <s v="INCIDENTE "/>
    <s v="ANTIOQUIA"/>
    <s v="MEDELLIN"/>
    <s v="COMCARD JG AGIL"/>
    <s v="REDEBAN"/>
    <s v="FO-25-1473375"/>
    <d v="2025-09-04T08:53:00"/>
    <d v="2025-09-04T15:13:00"/>
    <s v="NO"/>
    <s v="HARDWARE"/>
    <s v="IMPRESION"/>
    <s v="DAÑO POS"/>
    <m/>
    <m/>
    <s v="CERRADO"/>
    <s v="04/09/2025 SE REALIZA CAMBIO DE EQUIPO POR DAÑO EN IMPRESORA Y LECTOR POR DAÑO EN CABLE."/>
    <s v="VISITA_TÉCNICA"/>
    <s v="BBEZZ596"/>
    <s v="TIPO I"/>
    <s v="TERRESTRE"/>
    <s v="RAMIREZ TABARES JUAN DIEGO"/>
    <n v="1"/>
    <n v="0"/>
    <n v="65960.072302"/>
    <n v="75096.394270399993"/>
    <n v="65960.072302"/>
    <m/>
    <m/>
    <m/>
    <m/>
    <m/>
    <m/>
    <m/>
    <m/>
  </r>
  <r>
    <s v="BOGOTA"/>
    <x v="0"/>
    <x v="0"/>
    <n v="11001"/>
    <n v="2692807"/>
    <n v="15883"/>
    <s v="INCIDENTE "/>
    <s v="CUNDINAMARCA"/>
    <s v="BOGOTA"/>
    <s v="REVAL CCIAL TITAN PLAZA"/>
    <s v="REDEBAN"/>
    <s v="FO-25-1473369"/>
    <d v="2025-09-04T08:54:00"/>
    <d v="2025-09-04T14:35:00"/>
    <s v="NO"/>
    <s v="HARDWARE"/>
    <s v="ALERT IRRUPTION"/>
    <s v="ALERT IRRUPTION"/>
    <m/>
    <m/>
    <s v="CERRADO"/>
    <s v="04/09/2025 SE REALIZA VISITA A CB PARA ATENDER INCIDENTE BASE REALIZA CAMBIO DE DATAFONO POR FALLA ALERTADO, SE REALIZAN PRUEBAS OK, SE CAMBIA PINPAD POR TECNOLOGÍA"/>
    <s v="VISITA_TÉCNICA"/>
    <s v="AA0WZ045"/>
    <s v="TIPO I"/>
    <s v="TERRESTRE"/>
    <s v="GALINDO ROJAS LUIS FELIPE"/>
    <n v="1"/>
    <n v="0"/>
    <n v="65960.072302"/>
    <n v="75096.394270399993"/>
    <n v="65960.072302"/>
    <m/>
    <m/>
    <m/>
    <m/>
    <m/>
    <m/>
    <m/>
    <m/>
  </r>
  <r>
    <s v="IBAGUE"/>
    <x v="4"/>
    <x v="5"/>
    <n v="73001"/>
    <n v="2692886"/>
    <n v="80022"/>
    <s v="INCIDENTE "/>
    <s v="TOLIMA"/>
    <s v="IBAGUE"/>
    <s v="BARRIO MACARENA PARTE BAJA IBAGUE"/>
    <s v="REDEBAN"/>
    <s v="FO-25-1473363"/>
    <d v="2025-09-04T09:05:00"/>
    <d v="2025-09-05T08:57:00"/>
    <s v="NO"/>
    <s v="HARDWARE"/>
    <s v="LECTOR DE TARJETAS"/>
    <s v="DAÑO POS"/>
    <m/>
    <m/>
    <s v="CERRADO"/>
    <s v="05/09/2025 SE CAMBIA DATÁFONO POR RECHAZO GENERAL. SE HACEN PRUEBAS DE TRANSACCIONES TODO OK"/>
    <s v="VISITA_TÉCNICA"/>
    <s v="SAXZZ528"/>
    <s v="TIPO I"/>
    <s v="TERRESTRE"/>
    <s v="VARGAS HERRERA JHON JAIRO"/>
    <n v="1"/>
    <n v="0"/>
    <n v="65960.072302"/>
    <n v="75096.394270399993"/>
    <n v="65960.072302"/>
    <m/>
    <m/>
    <m/>
    <m/>
    <m/>
    <m/>
    <m/>
    <m/>
  </r>
  <r>
    <s v="BOGOTA"/>
    <x v="0"/>
    <x v="0"/>
    <n v="25754"/>
    <n v="2693150"/>
    <n v="24614"/>
    <s v="INCIDENTE "/>
    <s v="CUNDINAMARCA"/>
    <s v="SOACHA"/>
    <s v="MULTIPAGAS UNISUR"/>
    <s v="REDEBAN"/>
    <s v="FO-25-1473360"/>
    <d v="2025-09-04T09:16:00"/>
    <d v="2025-09-04T16:01:00"/>
    <s v="NO"/>
    <s v="HARDWARE"/>
    <s v="DETERIORO"/>
    <s v="DATAFONO"/>
    <m/>
    <m/>
    <s v="CERRADO"/>
    <s v="04/09/2025 SE REALIZA CAMBIO DE EQUIPO POR BORRADO DE TECLAS Y DETERIORO DE LA PANTALLA, SE CAMBIÓ HUB Y PINPAD POR COMPATIBILIDAD TECNOLÓGICA SERVICIO OPERATIVO PRUEBAS OK TRNA RBM"/>
    <s v="VISITA_TÉCNICA"/>
    <s v="GZ0UZ194"/>
    <s v="TIPO I"/>
    <s v="TERRESTRE"/>
    <s v="BUSTOS MORA DIEGO MANUEL"/>
    <n v="1"/>
    <n v="0"/>
    <n v="65960.072302"/>
    <n v="75096.394270399993"/>
    <n v="65960.072302"/>
    <m/>
    <m/>
    <m/>
    <m/>
    <m/>
    <m/>
    <m/>
    <m/>
  </r>
  <r>
    <s v="CALI"/>
    <x v="2"/>
    <x v="2"/>
    <n v="76563"/>
    <n v="2692259"/>
    <n v="79650"/>
    <s v="INCIDENTE "/>
    <s v="VALLE DEL CAUCA"/>
    <s v="PRADERA"/>
    <s v="BARRIO CENTRO PRADERA 9"/>
    <s v="REDEBAN"/>
    <s v="FO-25-1472767"/>
    <d v="2025-09-04T08:16:00"/>
    <d v="2025-09-05T12:38:00"/>
    <s v="NO"/>
    <s v="HARDWARE"/>
    <s v="LECTOR DE BARRAS"/>
    <s v="DAÑO POS"/>
    <m/>
    <m/>
    <s v="CERRADO"/>
    <s v="05/09/2025 SE REALIZA CAMBIO DE LECTORA EN CB BANCOLOMBIA DEBIDO A QUE NO COMUNICA, SE REALIZAN PRUEBAS OK."/>
    <s v="VISITA_TÉCNICA"/>
    <s v="SXUZZ176"/>
    <s v="TIPO II"/>
    <s v="TERRESTRE"/>
    <s v="MONTERO MUESES GIAN CARLO"/>
    <n v="1"/>
    <n v="0"/>
    <n v="144967.87232000002"/>
    <n v="140395.6348884"/>
    <n v="144967.87232000002"/>
    <m/>
    <m/>
    <m/>
    <m/>
    <m/>
    <m/>
    <m/>
    <m/>
  </r>
  <r>
    <s v="MEDELLIN"/>
    <x v="3"/>
    <x v="3"/>
    <n v="27001"/>
    <n v="2692456"/>
    <n v="18906"/>
    <s v="INCIDENTE "/>
    <s v="CHOCO"/>
    <s v="QUIBDO"/>
    <s v="PAGAFACIL QUIBDO"/>
    <s v="REDEBAN"/>
    <s v="FO-25-1472757"/>
    <d v="2025-09-04T08:19:00"/>
    <d v="2025-09-06T16:21:00"/>
    <s v="NO"/>
    <s v="HARDWARE"/>
    <s v="LECTOR DE BARRAS"/>
    <s v="CABLE LECTORA AVERIADO"/>
    <m/>
    <m/>
    <s v="CERRADO"/>
    <s v="06/09/2025 SE RREALIZA CAMBIO DE LECTORA POR DAÑO, SE REALIZAN PRUEBAS Y EL CB QUEDA OPERATIVO"/>
    <s v="VISITA_TÉCNICA"/>
    <s v="999JZ520"/>
    <s v="TIPO IV ESPECIAL"/>
    <s v="AEREO"/>
    <s v="ROBLEDO DIAZ ANDRES FELIPE"/>
    <n v="1"/>
    <n v="0"/>
    <n v="988462.96268840006"/>
    <n v="196536.5258152"/>
    <n v="988462.96268840006"/>
    <m/>
    <m/>
    <m/>
    <m/>
    <m/>
    <m/>
    <m/>
    <m/>
  </r>
  <r>
    <s v="CUCUTA"/>
    <x v="1"/>
    <x v="1"/>
    <n v="54001"/>
    <n v="2692232"/>
    <n v="46413"/>
    <s v="INCIDENTE "/>
    <s v="NORTE DE SANTANDER"/>
    <s v="CUCUTA"/>
    <s v="BARRIO LA ESPERANZA CUCUTA"/>
    <s v="REDEBAN"/>
    <s v="FO-25-1472613"/>
    <d v="2025-09-04T08:01:00"/>
    <d v="2025-09-05T10:17:00"/>
    <s v="NO"/>
    <s v="HARDWARE"/>
    <s v="IMPRESION"/>
    <s v="DAÑO POS"/>
    <m/>
    <m/>
    <s v="CERRADO"/>
    <s v="05/09/2025 SE REALIZÓ VISITA AL COMERCIO Y SE ENCUENTRA DATAFONO CON LA IMPRESIÓN EN MAL ESTADO, SE REALIZA CAMBIO DE DATAFONO PRUEBAS EXITOSAS"/>
    <s v="VISITA_TÉCNICA"/>
    <s v="XP006305"/>
    <s v="TIPO I"/>
    <s v="TERRESTRE"/>
    <s v="MORA VEGA JEAMPIER"/>
    <n v="1"/>
    <n v="0"/>
    <n v="65960.072302"/>
    <n v="75096.394270399993"/>
    <n v="65960.072302"/>
    <m/>
    <m/>
    <m/>
    <m/>
    <m/>
    <m/>
    <m/>
    <m/>
  </r>
  <r>
    <s v="CUCUTA"/>
    <x v="1"/>
    <x v="1"/>
    <n v="54518"/>
    <n v="2691374"/>
    <n v="65690"/>
    <s v="INCIDENTE "/>
    <s v="NORTE DE SANTANDER"/>
    <s v="PAMPLONA"/>
    <s v="BARRIO PAMPLONA PAMPLONA 4"/>
    <s v="REDEBAN"/>
    <s v="FO-25-1472530"/>
    <d v="2025-09-04T08:00:00"/>
    <d v="2025-09-06T16:17:00"/>
    <s v="NO"/>
    <s v="HARDWARE"/>
    <s v="DETERIORO"/>
    <s v="DATAFONO"/>
    <m/>
    <m/>
    <s v="CERRADO"/>
    <s v="06/09/2025 SE REALIZA VISITA, SE ENCUENTRA DATAFONO EN DAÑO, SE REALIZA CAMBIO, SE INSTALA ÚLTIMA VERSIÓN, SE CREAN USUARIOS OK, SE REALIZAN PRUEBAS Y CIERRES OK."/>
    <s v="VISITA_TÉCNICA"/>
    <s v="4A00C502"/>
    <s v="TIPO III"/>
    <s v="TERRESTRE"/>
    <s v="PACHECO BUITRAGO JAVIER ALONSO"/>
    <n v="1"/>
    <n v="0"/>
    <n v="275728.78077800001"/>
    <n v="196536.5258152"/>
    <n v="275728.78077800001"/>
    <m/>
    <m/>
    <m/>
    <m/>
    <m/>
    <m/>
    <m/>
    <m/>
  </r>
  <r>
    <s v="BOGOTA"/>
    <x v="0"/>
    <x v="0"/>
    <n v="25126"/>
    <n v="2691376"/>
    <n v="35974"/>
    <s v="INCIDENTE "/>
    <s v="CUNDINAMARCA"/>
    <s v="CAJICA"/>
    <s v="BARRIO CAPELLANIA CAJICA 1"/>
    <s v="REDEBAN"/>
    <s v="FO-25-1472522"/>
    <d v="2025-09-04T08:00:00"/>
    <d v="2025-09-04T13:45:00"/>
    <s v="NO"/>
    <s v="HARDWARE"/>
    <s v="LECTOR DE BARRAS"/>
    <s v="FORMATO INVALIDO LECTOR DAÑADO"/>
    <m/>
    <m/>
    <s v="CERRADO"/>
    <s v="04/09/2025 CAMBIO DE 2 LECTORES DE BARRA EN DAÑO PRUEBAS OK"/>
    <s v="VISITA_TÉCNICA"/>
    <s v="AD00S475 - 9A008647"/>
    <s v="TIPO II"/>
    <s v="TERRESTRE"/>
    <s v="GOMEZ VEGA DAVID SNEYDER"/>
    <n v="1"/>
    <n v="0"/>
    <n v="144967.87232000002"/>
    <n v="140395.6348884"/>
    <n v="144967.87232000002"/>
    <m/>
    <m/>
    <m/>
    <m/>
    <m/>
    <m/>
    <m/>
    <m/>
  </r>
  <r>
    <s v="CALI"/>
    <x v="2"/>
    <x v="2"/>
    <n v="76001"/>
    <n v="2691521"/>
    <n v="73458"/>
    <s v="INCIDENTE "/>
    <s v="VALLE DEL CAUCA"/>
    <s v="CALI"/>
    <s v="PTM CALI  RIZOS Y LISOS PERFEC"/>
    <s v="REDEBAN"/>
    <s v="FO-25-1472513"/>
    <d v="2025-09-04T08:00:00"/>
    <d v="2025-09-04T17:20:00"/>
    <s v="NO"/>
    <s v="HARDWARE"/>
    <s v="NO ENCIENDE SE REINICIA"/>
    <s v="FUENTE PODER AVERIADA"/>
    <m/>
    <m/>
    <s v="CERRADO"/>
    <s v="04/09/2025 SE VISITA EL COMERCIO, SE REVISA LOS EQUIPOS ESTÁ FALLANDO EL DATAFONO SE REINICIA AL PASARLO AL REALIZAR TRANSACCIONES AL USUARIO POR LO QUE SE CAMBIA RESOLVIENDO EL DAÑO, PRUEBAS OK, TELECARGA TRNA"/>
    <s v="VISITA_TÉCNICA"/>
    <s v="MN00X986"/>
    <s v="TIPO I"/>
    <s v="TERRESTRE"/>
    <s v="HERRERA MONAR GEOVANNY"/>
    <n v="1"/>
    <n v="0"/>
    <n v="65960.072302"/>
    <n v="75096.394270399993"/>
    <n v="65960.072302"/>
    <m/>
    <m/>
    <m/>
    <m/>
    <m/>
    <m/>
    <m/>
    <m/>
  </r>
  <r>
    <s v="MEDELLIN"/>
    <x v="3"/>
    <x v="3"/>
    <n v="5001"/>
    <n v="2691387"/>
    <n v="24256"/>
    <s v="INCIDENTE "/>
    <s v="ANTIOQUIA"/>
    <s v="MEDELLIN"/>
    <s v="AOMCARD MEDELLIN MIRAMAR"/>
    <s v="REDEBAN"/>
    <s v="FO-25-1472509"/>
    <d v="2025-09-04T08:00:00"/>
    <d v="2025-09-04T14:11:00"/>
    <s v="NO"/>
    <s v="SOFTWARE"/>
    <s v="ACTUALIZACION"/>
    <s v="VERSION CARGA SO VR"/>
    <m/>
    <m/>
    <s v="CERRADO"/>
    <s v="04/09/2025 SE REALIZA BORRADO DE VERSIÓN YA QUE PIN PAD NO ESTÁ LEYENDO LAS TARJETAS, SE CONFIGURA NUEVAMENTE Y SE REALIZAN PRUEBAS OK."/>
    <s v="VISITA_TÉCNICA"/>
    <s v="ABC9Z867"/>
    <s v="TIPO I"/>
    <s v="TERRESTRE"/>
    <s v="RAMIREZ TABARES JUAN DIEGO"/>
    <n v="1"/>
    <n v="0"/>
    <n v="65960.072302"/>
    <n v="75096.394270399993"/>
    <n v="65960.072302"/>
    <m/>
    <m/>
    <m/>
    <m/>
    <m/>
    <m/>
    <m/>
    <m/>
  </r>
  <r>
    <s v="BOGOTA"/>
    <x v="0"/>
    <x v="0"/>
    <n v="11001"/>
    <n v="2691549"/>
    <n v="44846"/>
    <s v="INCIDENTE "/>
    <s v="CUNDINAMARCA"/>
    <s v="BOGOTA"/>
    <s v="DISTRICOL MYM SYSTEM"/>
    <s v="REDEBAN"/>
    <s v="FO-25-1472505"/>
    <d v="2025-09-04T08:00:00"/>
    <d v="2025-09-04T13:48:00"/>
    <s v="NO"/>
    <s v="HARDWARE"/>
    <s v="LECTOR DE BARRAS"/>
    <s v="CABLE LECTORA AVERIADO"/>
    <m/>
    <m/>
    <s v="CERRADO"/>
    <s v="04/09/2025 SE VISITA COMERCIO POR FALLA EN. LECTORA CABLE DE COMUNICACIÓN AVERIADO , SE PROCEDE A GENERAR CAMBIO DE LECTORA REALIZANDO PRUEBAS DE LECTURA OK Y TRANSACCIONES DE PRUEBA OK, SE DEJA CB OPERANDO SIN NOVEDAD"/>
    <s v="VISITA_TÉCNICA"/>
    <s v="AC0CZ830"/>
    <s v="TIPO I"/>
    <s v="TERRESTRE"/>
    <s v="ROMERO ROJAS BREIDY JHOHAN"/>
    <n v="1"/>
    <n v="0"/>
    <n v="65960.072302"/>
    <n v="75096.394270399993"/>
    <n v="65960.072302"/>
    <m/>
    <m/>
    <m/>
    <m/>
    <m/>
    <m/>
    <m/>
    <m/>
  </r>
  <r>
    <s v="CUCUTA"/>
    <x v="1"/>
    <x v="1"/>
    <n v="54001"/>
    <n v="2691342"/>
    <n v="68228"/>
    <s v="INCIDENTE "/>
    <s v="NORTE DE SANTANDER"/>
    <s v="CUCUTA"/>
    <s v="DISTRICOL CONFITERIA SUPER RY"/>
    <s v="REDEBAN"/>
    <s v="FO-25-1470694"/>
    <d v="2025-09-04T08:00:00"/>
    <d v="2025-09-04T15:53:00"/>
    <s v="NO"/>
    <s v="HARDWARE"/>
    <s v="IMPRESION"/>
    <s v="NO IMPRIME UNO O VARIOS CARACTERES"/>
    <m/>
    <m/>
    <s v="CERRADO"/>
    <s v="04/09/2025 SE CAMBIO DATAFONO POR DAÑO EN IMPRESORA Y PIN PAD POR TECNOLOGÍA SE INSTALA NUEVA VERSIÓN CIERRES Y PRUEBAS OK"/>
    <s v="VISITA_TÉCNICA"/>
    <s v="A1006449"/>
    <s v="TIPO I"/>
    <s v="TERRESTRE"/>
    <s v="DURAN ACOSTA FRANK YONNY"/>
    <n v="1"/>
    <n v="0"/>
    <n v="65960.072302"/>
    <n v="75096.394270399993"/>
    <n v="65960.072302"/>
    <m/>
    <m/>
    <m/>
    <m/>
    <m/>
    <m/>
    <m/>
    <m/>
  </r>
  <r>
    <s v="IBAGUE"/>
    <x v="4"/>
    <x v="5"/>
    <n v="73268"/>
    <n v="2691258"/>
    <n v="68401"/>
    <s v="INCIDENTE "/>
    <s v="TOLIMA"/>
    <s v="ESPINAL"/>
    <s v="CABALLERO Y GONGORA 7"/>
    <s v="REDEBAN"/>
    <s v="FO-25-1470691"/>
    <d v="2025-09-04T08:00:00"/>
    <d v="2025-09-04T13:40:00"/>
    <s v="NO"/>
    <s v="HARDWARE"/>
    <s v="IMPRESION"/>
    <s v="NO IMPRIME UNO O VARIOS CARACTERES"/>
    <m/>
    <m/>
    <s v="CERRADO"/>
    <s v="04/09/2025 SE CAMBIAN DATÁFONOS POR FALLA EN LA IMPRESORA. SE HACEN PRUEBAS DE TRANSACCIONES TODO OK"/>
    <s v="VISITA_TÉCNICA"/>
    <s v="10TZZ930 - AALFZ753"/>
    <s v="TIPO II"/>
    <s v="TERRESTRE"/>
    <s v="VARGAS HERRERA JHON JAIRO"/>
    <n v="1"/>
    <n v="0"/>
    <n v="144967.87232000002"/>
    <n v="140395.6348884"/>
    <n v="144967.87232000002"/>
    <m/>
    <m/>
    <m/>
    <m/>
    <m/>
    <m/>
    <m/>
    <m/>
  </r>
  <r>
    <s v="PEREIRA"/>
    <x v="2"/>
    <x v="4"/>
    <n v="66440"/>
    <n v="2691327"/>
    <n v="29277"/>
    <s v="INCIDENTE "/>
    <s v="RISARALDA"/>
    <s v="MARSELLA"/>
    <s v="BARRIO  CENTRO  IASEL IA"/>
    <s v="REDEBAN"/>
    <s v="FO-25-1470645"/>
    <d v="2025-09-03T17:47:00"/>
    <d v="2025-09-04T14:51:00"/>
    <s v="NO"/>
    <s v="HARDWARE"/>
    <s v="LECTOR DE TARJETAS"/>
    <s v="MENSAJE RETIRE TARJETA"/>
    <m/>
    <m/>
    <s v="CERRADO"/>
    <s v="05/09/2025 SE VISITA COMERCIO SE ENCUENTRA DATÁFONO CON FALLA EN LECTURA DE TARJETA MENSAJE RETIRE TARJETA SE REALIZA CAMBIO DE DATÁFONO SE REALIZA PRUEBAS OK"/>
    <s v="VISITA_TÉCNICA"/>
    <s v="9A003766"/>
    <s v="TIPO II"/>
    <s v="TERRESTRE"/>
    <s v="LOAIZA LOPEZ JHON FREDDY"/>
    <n v="1"/>
    <n v="0"/>
    <n v="144967.87232000002"/>
    <n v="140395.6348884"/>
    <n v="144967.87232000002"/>
    <m/>
    <m/>
    <m/>
    <m/>
    <m/>
    <m/>
    <m/>
    <m/>
  </r>
  <r>
    <s v="CARTAGENA"/>
    <x v="5"/>
    <x v="6"/>
    <n v="13001"/>
    <n v="2691313"/>
    <n v="45160"/>
    <s v="INCIDENTE "/>
    <s v="BOLIVAR"/>
    <s v="CARTAGENA"/>
    <s v="PTM ARJHOCRIS CIBER VARIEDADES"/>
    <s v="REDEBAN"/>
    <s v="FO-25-1470642"/>
    <d v="2025-09-03T17:38:00"/>
    <d v="2025-09-04T10:02:00"/>
    <s v="NO"/>
    <s v="HARDWARE"/>
    <s v="LECTOR DE BARRAS"/>
    <s v="DAÑO POS"/>
    <m/>
    <m/>
    <s v="CERRADO"/>
    <s v="04/09/2025 SE REALIZA CAMBIO DE LECTORA NO LEE RECIBOS QUEDA UNA NUEVA FUNCIONANDO SIN PROBLEMAS S EHACEN PRUEBAS TODO OK"/>
    <s v="VISITA_TÉCNICA"/>
    <s v="AB1LZ589"/>
    <s v="TIPO I"/>
    <s v="TERRESTRE"/>
    <s v="CANEDO HERRERA ALEXANDER"/>
    <n v="1"/>
    <n v="0"/>
    <n v="65960.072302"/>
    <n v="75096.394270399993"/>
    <n v="65960.072302"/>
    <m/>
    <m/>
    <m/>
    <m/>
    <m/>
    <m/>
    <m/>
    <m/>
  </r>
  <r>
    <s v="BARRANQUILLA"/>
    <x v="5"/>
    <x v="6"/>
    <n v="8758"/>
    <n v="2691307"/>
    <n v="53112"/>
    <s v="INCIDENTE "/>
    <s v="ATLANTICO"/>
    <s v="SOLEDAD"/>
    <s v="BARRIO CONJUNTO PARQUE DE BOLI"/>
    <s v="REDEBAN"/>
    <s v="FO-25-1470639"/>
    <d v="2025-09-03T17:35:00"/>
    <d v="2025-09-04T10:26:00"/>
    <s v="NO"/>
    <s v="HARDWARE"/>
    <s v="TECLADO"/>
    <s v="DAÑO POS"/>
    <m/>
    <m/>
    <s v="CERRADO"/>
    <s v="04/09/2025 SE REALIZA VISITA AL COMERCIO SE ENCUENTRA DATÁFONO CON TECLADO DAÑADO Y LECTOR SE  CAMBIA DATÁFONO Y LECTOR DE BARRAS SE REALIZAN PRUEBAS EXITOSAS Y EL CB QUEDA OPERATIVO"/>
    <s v="VISITA_TÉCNICA"/>
    <s v="9C0NZ322"/>
    <s v="TIPO I"/>
    <s v="TERRESTRE"/>
    <s v="PEÑALOZA GUTIERREZ RAFAEL GUSTAVO"/>
    <n v="1"/>
    <n v="0"/>
    <n v="65960.072302"/>
    <n v="75096.394270399993"/>
    <n v="65960.072302"/>
    <m/>
    <m/>
    <m/>
    <m/>
    <m/>
    <m/>
    <m/>
    <m/>
  </r>
  <r>
    <s v="BOGOTA"/>
    <x v="0"/>
    <x v="0"/>
    <n v="11001"/>
    <n v="2691018"/>
    <n v="76943"/>
    <s v="INCIDENTE "/>
    <s v="CUNDINAMARCA"/>
    <s v="BOGOTA"/>
    <s v="BARRIO KENNEDY AYACUCHO BOGOTA"/>
    <s v="REDEBAN"/>
    <s v="FO-25-1470636"/>
    <d v="2025-09-03T16:59:00"/>
    <d v="2025-09-04T13:52:00"/>
    <s v="NO"/>
    <s v="SOFTWARE"/>
    <s v="ACTUALIZACION"/>
    <s v="VERSION CARGA SO VR"/>
    <m/>
    <m/>
    <s v="CERRADO"/>
    <s v="04/09/2025 BORRADO DE SO Y VERSIÓN SE ACTUALIZA SE REALIZA PRUEBAS OK SE ENTREGA SERVICIO OPERATIVO"/>
    <s v="VISITA_TÉCNICA"/>
    <s v="A18ZZ380"/>
    <s v="TIPO I"/>
    <s v="TERRESTRE"/>
    <s v="HERNANDEZ NARANJO OSCAR EDUARDO"/>
    <n v="1"/>
    <n v="0"/>
    <n v="65960.072302"/>
    <n v="75096.394270399993"/>
    <n v="65960.072302"/>
    <m/>
    <m/>
    <m/>
    <m/>
    <m/>
    <m/>
    <m/>
    <m/>
  </r>
  <r>
    <s v="PEREIRA"/>
    <x v="2"/>
    <x v="4"/>
    <n v="76622"/>
    <n v="2690899"/>
    <n v="13200"/>
    <s v="INCIDENTE "/>
    <s v="VALLE DEL CAUCA"/>
    <s v="ROLDANILLO"/>
    <s v="MULTIPAGAS ROLDANILLO"/>
    <s v="REDEBAN"/>
    <s v="FO-25-1470373"/>
    <d v="2025-09-03T17:01:00"/>
    <d v="2025-09-04T15:03:00"/>
    <s v="NO"/>
    <s v="HARDWARE"/>
    <s v="LECTOR DE BARRAS"/>
    <s v="CABLE LECTORA AVERIADO"/>
    <m/>
    <m/>
    <s v="CERRADO"/>
    <s v="04/09/2025 VISITAMOS COMERCIO EL PIN PAD NO LEE LAS TARJETAS VEMOS QU EN LA RANURA DONDE SE INGRESA TIENE UN PEDAZO DE PLÁSTICO QUE IMPIDE QUE LA TARJETA INGRESE BIEN LO LIMPIAMOS Y REALIZAMOS PRUEBAS OK OTRO DE LOS DATÁFONOS TIENE EL SISTEMA OPERATIVO DESACTUALIZADO LO FORMATEAMOS SE CONFIGURA NUEVAMENTE Y SE CAMBIA EL LECTOR DE BARRAS YA QUE TIENE EL CABLE DETERIORADO REALIZAMOS PRUEBAS OK."/>
    <s v="VISITA_TÉCNICA"/>
    <s v="JALZZ266-JALZZ269"/>
    <s v="TIPO III"/>
    <s v="TERRESTRE"/>
    <s v="ARROYAVE CANO MANUEL GUILLERMO"/>
    <n v="1"/>
    <n v="0"/>
    <n v="275728.78077800001"/>
    <n v="196536.5258152"/>
    <n v="275728.78077800001"/>
    <m/>
    <m/>
    <m/>
    <m/>
    <m/>
    <m/>
    <m/>
    <m/>
  </r>
  <r>
    <s v="APARTADO"/>
    <x v="3"/>
    <x v="3"/>
    <n v="5837"/>
    <n v="2691033"/>
    <n v="70130"/>
    <s v="INCIDENTE "/>
    <s v="ANTIOQUIA"/>
    <s v="TURBO"/>
    <s v="PTM TURBO COLPAGOS TURBO ANTIO"/>
    <s v="REDEBAN"/>
    <s v="FO-25-1470368"/>
    <d v="2025-09-03T17:03:00"/>
    <d v="2025-09-05T16:03:00"/>
    <s v="NO"/>
    <s v="HARDWARE"/>
    <s v="ACTUALIZACION"/>
    <s v="VERSION CAMBIO POS"/>
    <m/>
    <m/>
    <s v="CERRADO"/>
    <s v="05/09/2025 DATAFONO CON VERSIÓN DESACTUALIZADA EN 9.80 SE PROCEDE A INSTALAR VERSIÓN 9.90, SE HACEN PRUEBAS DE RETIRO, CONSULTA DE SALDO, CONSIGNACIONES, RECAUDO COMERCIO, PRUEBA DE LECTORA Y SE DEJA FUNCIONANDO CORRECTAMENTE"/>
    <s v="VISITA_TÉCNICA"/>
    <s v="A30EZ526"/>
    <s v="TIPO II"/>
    <s v="TERRESTRE"/>
    <s v="SALDARRIAGA MIRANDA SANTIAGO"/>
    <n v="1"/>
    <n v="0"/>
    <n v="144967.87232000002"/>
    <n v="140395.6348884"/>
    <n v="144967.87232000002"/>
    <m/>
    <m/>
    <m/>
    <m/>
    <m/>
    <m/>
    <m/>
    <m/>
  </r>
  <r>
    <s v="PEREIRA"/>
    <x v="2"/>
    <x v="4"/>
    <n v="66170"/>
    <n v="2690826"/>
    <n v="49622"/>
    <s v="INCIDENTE "/>
    <s v="RISARALDA"/>
    <s v="DOSQUEBRADAS"/>
    <s v="DISTRICOL SURTY LUIGY"/>
    <s v="REDEBAN"/>
    <s v="FO-25-1470300"/>
    <d v="2025-09-03T16:39:00"/>
    <d v="2025-09-04T10:12:00"/>
    <s v="NO"/>
    <s v="SOFTWARE"/>
    <s v="LECTOR DE BARRAS"/>
    <s v="LECTOR DESCONFIGURADO"/>
    <m/>
    <m/>
    <s v="CERRADO"/>
    <s v="04/09/2025 SE VISITA COMERCIO SE REALIZA RECONFIGURACIÓN DE DATÁFONO SE REALIZA PRUEBAS OK"/>
    <s v="VISITA_TÉCNICA"/>
    <s v="II00Q053"/>
    <s v="TIPO I"/>
    <s v="TERRESTRE"/>
    <s v="LOAIZA LOPEZ JHON FREDDY"/>
    <n v="1"/>
    <n v="0"/>
    <n v="65960.072302"/>
    <n v="75096.394270399993"/>
    <n v="65960.072302"/>
    <m/>
    <m/>
    <m/>
    <m/>
    <m/>
    <m/>
    <m/>
    <m/>
  </r>
  <r>
    <s v="IBAGUE"/>
    <x v="4"/>
    <x v="5"/>
    <n v="73001"/>
    <n v="2690612"/>
    <n v="46763"/>
    <s v="INCIDENTE "/>
    <s v="TOLIMA"/>
    <s v="IBAGUE"/>
    <s v="BARRIO LA POLA IBAGUE 4"/>
    <s v="REDEBAN"/>
    <s v="FO-25-1470036"/>
    <d v="2025-09-03T16:10:00"/>
    <d v="2025-09-04T12:26:00"/>
    <s v="NO"/>
    <s v="HARDWARE"/>
    <s v="SE REINICIA"/>
    <s v="DAÑO POS"/>
    <m/>
    <m/>
    <s v="CERRADO"/>
    <s v="04/09/2025 SE REALIZA CAMBIO DE EQUIPO &quot; SE REINICIA AL MOMENTO DE LA TRANSACCIONES&quot;_x000a_TRANSACCIONES DE PRUEBA O.K"/>
    <s v="VISITA_TÉCNICA"/>
    <s v="KA00H926"/>
    <s v="TIPO I"/>
    <s v="TERRESTRE"/>
    <s v="GUTIERREZ  CAMILO ANDRES"/>
    <n v="1"/>
    <n v="0"/>
    <n v="65960.072302"/>
    <n v="75096.394270399993"/>
    <n v="65960.072302"/>
    <m/>
    <m/>
    <m/>
    <m/>
    <m/>
    <m/>
    <m/>
    <m/>
  </r>
  <r>
    <s v="BUCARAMANGA"/>
    <x v="1"/>
    <x v="1"/>
    <n v="68547"/>
    <n v="2688676"/>
    <n v="37816"/>
    <s v="INCIDENTE "/>
    <s v="SANTANDER"/>
    <s v="PIEDECUESTA"/>
    <s v="DROGUERIA EL ATRIO"/>
    <s v="REDEBAN"/>
    <s v="FO-25-1469949"/>
    <d v="2025-09-03T12:35:00"/>
    <d v="2025-09-04T10:30:00"/>
    <s v="NO"/>
    <s v="HARDWARE"/>
    <s v="LECTOR DE BARRAS"/>
    <s v="FORMATO INVALIDO LECTOR DAÑADO"/>
    <m/>
    <m/>
    <s v="CERRADO"/>
    <s v="04/09/2025 SE VISITA COMERCIO SE REALIZA LA CONFIGURACIÓN DE LECTOR DE BARRAS NEWLAND CB-1300 OK , SE REALIZAN PRUEBAS OK, LECTOR DE BARRAS OK , CB OPERATIVO"/>
    <s v="VISITA_TÉCNICA"/>
    <s v="GZ00P162"/>
    <s v="TIPO II"/>
    <s v="TERRESTRE"/>
    <s v="BARAJAS BERMUDEZ YAHIR MAURICIO"/>
    <n v="1"/>
    <n v="0"/>
    <n v="144967.87232000002"/>
    <n v="140395.6348884"/>
    <n v="144967.87232000002"/>
    <m/>
    <m/>
    <m/>
    <m/>
    <m/>
    <m/>
    <m/>
    <m/>
  </r>
  <r>
    <s v="VALLEDUPAR"/>
    <x v="5"/>
    <x v="6"/>
    <n v="20750"/>
    <n v="2688849"/>
    <n v="29150"/>
    <s v="INCIDENTE "/>
    <s v="CESAR"/>
    <s v="SAN DIEGO"/>
    <s v="BARRIO CENTRO 2 SAN DIEGO"/>
    <s v="REDEBAN"/>
    <s v="FO-25-1469943"/>
    <d v="2025-09-03T12:42:00"/>
    <d v="2025-09-04T10:10:00"/>
    <s v="NO"/>
    <s v="HARDWARE"/>
    <s v="IMPRESION"/>
    <s v="NO AVANZA PAPEL"/>
    <m/>
    <m/>
    <s v="CERRADO"/>
    <s v="04/09/2025 SE REALIZA CAMBIO DE DATAFONO, YA QUE LAS TIRILLAS SE ATORABAN AL MOMENTO DE IMPRIMIRLAS Y ALGUNAS SALIAN CON LAS LETRAS CORRIDAS, SE DEJA EL MISMO MAGICBOX CON SUS RECSPEC"/>
    <s v="VISITA_TÉCNICA"/>
    <s v="BL01Y736"/>
    <s v="TIPO II"/>
    <s v="TERRESTRE"/>
    <s v="MONTES DIAZ JOHN FRED"/>
    <n v="1"/>
    <n v="0"/>
    <n v="144967.87232000002"/>
    <n v="140395.6348884"/>
    <n v="144967.87232000002"/>
    <m/>
    <m/>
    <m/>
    <m/>
    <m/>
    <m/>
    <m/>
    <m/>
  </r>
  <r>
    <s v="MONTERIA"/>
    <x v="5"/>
    <x v="6"/>
    <n v="23807"/>
    <n v="2688907"/>
    <n v="67740"/>
    <s v="INCIDENTE "/>
    <s v="CORDOBA"/>
    <s v="TIERRALTA"/>
    <s v="BARRIO ESCOLAR TIERRALTA 4"/>
    <s v="REDEBAN"/>
    <s v="FO-25-1469939"/>
    <d v="2025-09-03T12:52:00"/>
    <d v="2025-09-04T15:19:00"/>
    <s v="NO"/>
    <s v="HARDWARE"/>
    <s v="TECLADO"/>
    <s v="DAÑO POS"/>
    <m/>
    <m/>
    <s v="CERRADO"/>
    <s v="04/09/2025 SE REALIZA CAMBIO DE EQUIPO POR DAÑO EN EL TECLADO, TODAS LAS TECLAS BORROSAS ADICIONAL NO IMPRIME VARIOS CARACTERES, NUEVO EQUIPO INSTALADO CONFIGURADO OPERATIVO OK, PRUEBAS EXITOSAS OK, CLIENTE CB VALIDA SALDO ANTES Y DESPUÉS DEL MANTENIMIENTO SIN NOVEDAD, CB SE DEJA OPERATIVO OK."/>
    <s v="VISITA_TÉCNICA"/>
    <s v="6A8ZZ256"/>
    <s v="TIPO III"/>
    <s v="TERRESTRE"/>
    <s v="GONZALEZ FERRER JESUS ALEXANDER"/>
    <n v="1"/>
    <n v="0"/>
    <n v="275728.78077800001"/>
    <n v="196536.5258152"/>
    <n v="275728.78077800001"/>
    <m/>
    <m/>
    <m/>
    <m/>
    <m/>
    <m/>
    <m/>
    <m/>
  </r>
  <r>
    <s v="NEIVA"/>
    <x v="4"/>
    <x v="5"/>
    <n v="18150"/>
    <n v="2689125"/>
    <n v="80252"/>
    <s v="INCIDENTE "/>
    <s v="CAQUETA"/>
    <s v="CARTAGENA DEL CHAIRA"/>
    <s v="BARRIO CAMILO TORRES CARTAAGENA DEL CHAIRA"/>
    <s v="REDEBAN"/>
    <s v="FO-25-1469934"/>
    <d v="2025-09-03T13:25:00"/>
    <d v="2025-09-04T15:58:00"/>
    <s v="NO"/>
    <s v="HARDWARE"/>
    <s v="NO ENCIENDE SE REINICIA"/>
    <s v="FUENTE PODER AVERIADA"/>
    <m/>
    <m/>
    <s v="CERRADO"/>
    <s v="04/09/2025 SE REALIZA CAMBIO DE FUENTE DE PODER YA QUE SE QUEMÓ POR UN BAJÓN DE ENERGÍA, PRUEBAS CB OK SE DEJA OPERATIVO"/>
    <s v="VISITA_TÉCNICA"/>
    <s v="FAZZZ522"/>
    <s v="TIPO IV ESPECIAL"/>
    <s v="TERRESTRE"/>
    <s v="BERMUDEZ SANCHEZ JOSE NEYBER"/>
    <n v="1"/>
    <n v="0"/>
    <n v="479588.87655000004"/>
    <n v="196536.5258152"/>
    <n v="479588.87655000004"/>
    <m/>
    <m/>
    <m/>
    <m/>
    <m/>
    <m/>
    <m/>
    <m/>
  </r>
  <r>
    <s v="BOGOTA"/>
    <x v="0"/>
    <x v="0"/>
    <n v="11001"/>
    <n v="2689040"/>
    <n v="65818"/>
    <s v="INCIDENTE "/>
    <s v="CUNDINAMARCA"/>
    <s v="BOGOTA"/>
    <s v="PTM BOGOTA MISCELANEA PAPELERI"/>
    <s v="REDEBAN"/>
    <s v="FO-25-1469929"/>
    <d v="2025-09-03T13:28:00"/>
    <d v="2025-09-04T09:06:00"/>
    <s v="NO"/>
    <s v="SOFTWARE"/>
    <s v="ERROR DE TRANSACCIONES"/>
    <s v="RECHAZO GENERAL"/>
    <m/>
    <m/>
    <s v="CERRADO"/>
    <s v="04/09/2025 SE INICIALIZAN TERMINAL DE CB Y DE ADQUIRENCIA SE REALIZAN PRUEBAS OK"/>
    <s v="VISITA_TÉCNICA"/>
    <s v="1A00F305"/>
    <s v="TIPO I"/>
    <s v="TERRESTRE"/>
    <s v="SOTO LONDOÑO FREDY ALEXANDER"/>
    <n v="1"/>
    <n v="0"/>
    <n v="65960.072302"/>
    <n v="75096.394270399993"/>
    <n v="65960.072302"/>
    <m/>
    <m/>
    <m/>
    <m/>
    <m/>
    <m/>
    <m/>
    <m/>
  </r>
  <r>
    <s v="MEDELLIN"/>
    <x v="3"/>
    <x v="3"/>
    <n v="5001"/>
    <n v="2689177"/>
    <n v="70040"/>
    <s v="INCIDENTE "/>
    <s v="ANTIOQUIA"/>
    <s v="MEDELLIN"/>
    <s v="REVAL MAYORCA 3"/>
    <s v="REDEBAN"/>
    <s v="FO-25-1469924"/>
    <d v="2025-09-03T13:57:00"/>
    <d v="2025-09-04T13:43:00"/>
    <s v="NO"/>
    <s v="HARDWARE"/>
    <s v="CABLEADO"/>
    <s v="CABLE TEFF AVERIADO"/>
    <m/>
    <m/>
    <s v="CERRADO"/>
    <s v="04/09/2025 SE REALIZA CAMBIO DE CABLE ENSORTIJADO POR DAÑO"/>
    <s v="VISITA_TÉCNICA"/>
    <s v="A30DZ524"/>
    <s v="TIPO I"/>
    <s v="TERRESTRE"/>
    <s v="HERNANDEZ CHAVARRIA JUAN CAMILO"/>
    <n v="1"/>
    <n v="0"/>
    <n v="65960.072302"/>
    <n v="75096.394270399993"/>
    <n v="65960.072302"/>
    <m/>
    <m/>
    <m/>
    <m/>
    <m/>
    <m/>
    <m/>
    <m/>
  </r>
  <r>
    <s v="MEDELLIN"/>
    <x v="3"/>
    <x v="3"/>
    <n v="5615"/>
    <n v="2689396"/>
    <n v="76769"/>
    <s v="INCIDENTE "/>
    <s v="ANTIOQUIA"/>
    <s v="RIONEGRO"/>
    <s v="BARRIO TRES ESQUINAS RIONEGRO"/>
    <s v="REDEBAN"/>
    <s v="FO-25-1469916"/>
    <d v="2025-09-03T14:31:00"/>
    <d v="2025-09-04T12:19:00"/>
    <s v="NO"/>
    <s v="HARDWARE"/>
    <s v="IMPRESION"/>
    <s v="NO AVANZA PAPEL"/>
    <m/>
    <m/>
    <s v="CERRADO"/>
    <s v="04/09/2025 SE REALIZA EL CAMBIO DE BATERÍA SE HACE VALIDACIÓN EN IMPRESIÓN SE HACEN PRUEBAS OK"/>
    <s v="VISITA_TÉCNICA"/>
    <s v="A48ZZ328"/>
    <s v="TIPO II"/>
    <s v="TERRESTRE"/>
    <s v="MONTOYA VELEZ ANDRES FELIPE"/>
    <n v="1"/>
    <n v="0"/>
    <n v="144967.87232000002"/>
    <n v="140395.6348884"/>
    <n v="144967.87232000002"/>
    <m/>
    <m/>
    <m/>
    <m/>
    <m/>
    <m/>
    <m/>
    <m/>
  </r>
  <r>
    <s v="BARRANQUILLA"/>
    <x v="5"/>
    <x v="6"/>
    <n v="8001"/>
    <n v="2689522"/>
    <n v="62033"/>
    <s v="INCIDENTE "/>
    <s v="ATLANTICO"/>
    <s v="BARRANQUILLA"/>
    <s v="BARRIO BOSTON BARRANQUILLA 7"/>
    <s v="REDEBAN"/>
    <s v="FO-25-1469910"/>
    <d v="2025-09-03T14:33:00"/>
    <d v="2025-09-04T12:21:00"/>
    <s v="NO"/>
    <s v="HARDWARE"/>
    <s v="NO ENCIENDE SE REINICIA"/>
    <s v="FUENTE PODER AVERIADA"/>
    <m/>
    <m/>
    <s v="CERRADO"/>
    <s v="04/09/2025 SE REALIZA VISITA AL COMERCIO SE ENCUENTRA DATÁFONO CON FUENTE DE PODER DAÑADA LO CUAL OCASIONABA QUE EL DATÁFONO SE REINICIARA CONSTANTEMENTE SE CAMBIA FUENTE DE PODER SE REALIZAN PRUEBAS EXITOSAS Y EL CB QUEDA OPERATIVO"/>
    <s v="VISITA_TÉCNICA"/>
    <s v="KA00M305"/>
    <s v="TIPO I"/>
    <s v="TERRESTRE"/>
    <s v="PEÑALOZA GUTIERREZ RAFAEL GUSTAVO"/>
    <n v="1"/>
    <n v="0"/>
    <n v="65960.072302"/>
    <n v="75096.394270399993"/>
    <n v="65960.072302"/>
    <m/>
    <m/>
    <m/>
    <m/>
    <m/>
    <m/>
    <m/>
    <m/>
  </r>
  <r>
    <s v="MEDELLIN"/>
    <x v="3"/>
    <x v="3"/>
    <n v="5120"/>
    <n v="2689584"/>
    <n v="50311"/>
    <s v="INCIDENTE "/>
    <s v="ANTIOQUIA"/>
    <s v="CACERES"/>
    <s v="BARRIO CALLE PRINCIPAL CACERES"/>
    <s v="REDEBAN"/>
    <s v="FO-25-1469906"/>
    <d v="2025-09-03T14:42:00"/>
    <d v="2025-09-04T14:29:00"/>
    <s v="NO"/>
    <s v="HARDWARE"/>
    <s v="LECTOR DE TARJETAS"/>
    <s v="DAÑO POS"/>
    <m/>
    <m/>
    <s v="CERRADO"/>
    <s v="04/09/2025 SE REALIZA VISITA TÉCNICA Y SE NACE NECESARIO CAMBIO DE DATAFONO POR FALLAS EN LECTOR DE TARJETAS, NO LEE TARJETAS Y SE REINICIA, SE INSTALA DATAFONO PLACA 1255789 Y SE RETIRA DATAFONO PLACA 989433, DE IGUAL MANERA SE HACE NECESARIO EL CAMBIO DE PINPAD POR  TECNOLOGÍA, SE RETIRA PINPAD 1500 PLACA 987026 Y SE INSTALA PINPAD 1600 PLACA 1180696, DE IGUAL MANERA SE RETIRA HUB NO SERIALIZADO Y SE INSTALA MAGICBOX SERIALIZADO POR LA TECNOLOGÍA. SE REALIZAN PRUEBAS Y SE DEJA EL SERVICIO FUNCIONAL CORRECTAMENTE."/>
    <s v="VISITA_TÉCNICA"/>
    <s v="XP00W436"/>
    <s v="TIPO IV"/>
    <s v="TERRESTRE"/>
    <s v="CASSIANI PEREZ RAUL RAMIRO"/>
    <n v="1"/>
    <n v="0"/>
    <n v="479588.87655000004"/>
    <n v="196536.5258152"/>
    <n v="479588.87655000004"/>
    <m/>
    <m/>
    <m/>
    <m/>
    <m/>
    <m/>
    <m/>
    <m/>
  </r>
  <r>
    <s v="MONTERIA"/>
    <x v="5"/>
    <x v="6"/>
    <n v="23001"/>
    <n v="2689654"/>
    <n v="62160"/>
    <s v="INCIDENTE "/>
    <s v="CORDOBA"/>
    <s v="MONTERIA"/>
    <s v="BARRIO LA GRANJA MONTERIA 19"/>
    <s v="REDEBAN"/>
    <s v="FO-25-1469901"/>
    <d v="2025-09-03T14:51:00"/>
    <d v="2025-09-04T11:00:00"/>
    <s v="NO"/>
    <s v="HARDWARE"/>
    <s v="IMPRESION"/>
    <s v="NO AVANZA PAPEL"/>
    <m/>
    <m/>
    <s v="CERRADO"/>
    <s v="04/09/2025 SE LLEGA A CB SE ENCUENTRA CERRADO, SE MARCA A NÚMERO ASIGNADO 3106866990 PERO NO CONTESTA LAS LLAMADAS"/>
    <s v="VISITA_TÉCNICA"/>
    <s v="AEOMZ752"/>
    <s v="TIPO I"/>
    <s v="TERRESTRE"/>
    <s v="COGOLLO ROSSO CAMILO ANDRES"/>
    <n v="1"/>
    <n v="0"/>
    <n v="65960.072302"/>
    <n v="75096.394270399993"/>
    <n v="65960.072302"/>
    <m/>
    <m/>
    <m/>
    <m/>
    <m/>
    <m/>
    <m/>
    <m/>
  </r>
  <r>
    <s v="TUNJA"/>
    <x v="1"/>
    <x v="1"/>
    <n v="15176"/>
    <n v="2689864"/>
    <n v="69859"/>
    <s v="INCIDENTE "/>
    <s v="BOYACA"/>
    <s v="CHIQUINQUIRA"/>
    <s v="BARRIO LA ESPERANZA CHIQUINQUI"/>
    <s v="REDEBAN"/>
    <s v="FO-25-1469896"/>
    <d v="2025-09-03T15:03:00"/>
    <d v="2025-09-04T15:16:00"/>
    <s v="NO"/>
    <s v="HARDWARE"/>
    <s v="TECLADO"/>
    <s v="DAÑO POS"/>
    <m/>
    <m/>
    <s v="CERRADO"/>
    <s v="04/09/2025 SE REALIZA VISITA AL COMERCIO, SE CAMBIA EQUIPO POR DAÑO EN TECLADO, PRUEBAS OK."/>
    <s v="VISITA_TÉCNICA"/>
    <s v="SV003245"/>
    <s v="TIPO III"/>
    <s v="TERRESTRE"/>
    <s v="SOLER HOYOS CRISTIAN LEONARDO"/>
    <n v="1"/>
    <n v="0"/>
    <n v="275728.78077800001"/>
    <n v="196536.5258152"/>
    <n v="275728.78077800001"/>
    <m/>
    <m/>
    <m/>
    <m/>
    <m/>
    <m/>
    <m/>
    <m/>
  </r>
  <r>
    <s v="SANTA MARTA"/>
    <x v="5"/>
    <x v="6"/>
    <n v="47053"/>
    <n v="2689965"/>
    <n v="12134"/>
    <s v="INCIDENTE "/>
    <s v="MAGDALENA"/>
    <s v="ARACATACA"/>
    <s v="ARACATACA - MAGDALENA"/>
    <s v="REDEBAN"/>
    <s v="FO-25-1469889"/>
    <d v="2025-09-03T15:29:00"/>
    <d v="2025-09-04T16:05:00"/>
    <s v="NO"/>
    <s v="HARDWARE"/>
    <s v="PINPAD"/>
    <s v="SE REINICIA"/>
    <m/>
    <m/>
    <s v="CERRADO"/>
    <s v="04/09/2025 SE REALIZA LA VISITA SE ENCUENTRA EL PINPAD CON REINICIOS CONSTANTES, Y PANTALLA INTERMITENTE Y AZUL LO QUE AFECTA TAMBIÉN EL REINICIO DEL DATÁFONO, SE PROCEDE A CAMBIAR EL ACCESORIO, SE REALIZAN PRUEBAS Y TODO OK"/>
    <s v="VISITA_TÉCNICA"/>
    <s v="JAAAI250"/>
    <s v="TIPO III"/>
    <s v="TERRESTRE"/>
    <s v="THOMAS  CAMPO SIGIFREDO SEGUNDO"/>
    <n v="1"/>
    <n v="0"/>
    <n v="275728.78077800001"/>
    <n v="196536.5258152"/>
    <n v="275728.78077800001"/>
    <m/>
    <m/>
    <m/>
    <m/>
    <m/>
    <m/>
    <m/>
    <m/>
  </r>
  <r>
    <s v="CALI"/>
    <x v="2"/>
    <x v="2"/>
    <n v="76001"/>
    <n v="2690058"/>
    <n v="75472"/>
    <s v="INCIDENTE "/>
    <s v="VALLE DEL CAUCA"/>
    <s v="CALI"/>
    <s v="BARRIO BAJOS CIUDAD CORDOBA CA"/>
    <s v="REDEBAN"/>
    <s v="FO-25-1469884"/>
    <d v="2025-09-03T15:32:00"/>
    <d v="2025-09-04T10:32:00"/>
    <s v="NO"/>
    <s v="HARDWARE"/>
    <s v="IMPRESION"/>
    <s v="DAÑO POS"/>
    <m/>
    <m/>
    <s v="CERRADO"/>
    <s v="04/09/2025 SE CAMBIA DATÁFONO YA QUE EL DEL CLIENTE NO SACABA TIRILLA Y CUANDO LA SACABA SALIA MEDIA _x000a_DATAFONO PLACA 810424 TIENE PLACA BLOQUEADA NO DEJA HACER TRANSFERENCIA SE CAMBIA DATÁFONO POR  DESK 3500 PLACA 768063 SE HACEN PRUEBAS Y QUEDA FUNCIONANDO CORRECTAMENTE"/>
    <s v="VISITA_TÉCNICA"/>
    <s v="V100C095"/>
    <s v="TIPO I"/>
    <s v="TERRESTRE"/>
    <s v="CUERO RUIZ JHONNY"/>
    <n v="1"/>
    <n v="0"/>
    <n v="65960.072302"/>
    <n v="75096.394270399993"/>
    <n v="65960.072302"/>
    <m/>
    <m/>
    <m/>
    <m/>
    <m/>
    <m/>
    <m/>
    <m/>
  </r>
  <r>
    <s v="CALI"/>
    <x v="2"/>
    <x v="2"/>
    <n v="19698"/>
    <n v="2690176"/>
    <n v="76478"/>
    <s v="INCIDENTE "/>
    <s v="CAUCA"/>
    <s v="SANTANDER DE QUILICHAO"/>
    <s v="BARRIO URBANIZACION VILLA SOFI"/>
    <s v="REDEBAN"/>
    <s v="FO-25-1469879"/>
    <d v="2025-09-03T15:34:00"/>
    <d v="2025-09-04T16:35:00"/>
    <s v="NO"/>
    <s v="HARDWARE"/>
    <s v="LECTOR DE TARJETAS"/>
    <s v="DAÑO POS"/>
    <m/>
    <m/>
    <s v="CERRADO"/>
    <s v="04/09/2025 SE REALIZA CAMBIO DE DATAFONO EN CB BANCOLOMBIA PURO DEBIDO A DAÑO EN LECTORA DE TARJETA CHIP, SE REVISA PERO LA CAVIDAD NO SE ENCUENTRA OBSTRUIDA Y SE PROCEDE CON EL CAMBIO, SE REALIZAN PRUEBAS OK."/>
    <s v="VISITA_TÉCNICA"/>
    <s v="LM0WZ695"/>
    <s v="TIPO II"/>
    <s v="TERRESTRE"/>
    <s v="MONTERO MUESES GIAN CARLO"/>
    <n v="1"/>
    <n v="0"/>
    <n v="144967.87232000002"/>
    <n v="140395.6348884"/>
    <n v="144967.87232000002"/>
    <m/>
    <m/>
    <m/>
    <m/>
    <m/>
    <m/>
    <m/>
    <m/>
  </r>
  <r>
    <s v="BOGOTA"/>
    <x v="0"/>
    <x v="0"/>
    <n v="25286"/>
    <n v="2690184"/>
    <n v="31372"/>
    <s v="INCIDENTE "/>
    <s v="CUNDINAMARCA"/>
    <s v="FUNZA"/>
    <s v="ARRIO LA CITA"/>
    <s v="REDEBAN"/>
    <s v="FO-25-1469869"/>
    <d v="2025-09-03T15:35:00"/>
    <d v="2025-09-04T16:26:00"/>
    <s v="NO"/>
    <s v="HARDWARE"/>
    <s v="DETERIORO"/>
    <s v="DATAFONO"/>
    <m/>
    <m/>
    <s v="CERRADO"/>
    <s v="04/09/2025 SE REALIZA CAMBIO POR DETERIORO EN TECLADO"/>
    <s v="VISITA_TÉCNICA"/>
    <s v="9A002711"/>
    <s v="TIPO II"/>
    <s v="TERRESTRE"/>
    <s v="CEDEÑO AMAYA JORGE LUIS"/>
    <n v="1"/>
    <n v="0"/>
    <n v="144967.87232000002"/>
    <n v="140395.6348884"/>
    <n v="144967.87232000002"/>
    <m/>
    <m/>
    <m/>
    <m/>
    <m/>
    <m/>
    <m/>
    <m/>
  </r>
  <r>
    <s v="VILLAVICENCIO"/>
    <x v="4"/>
    <x v="5"/>
    <n v="50313"/>
    <n v="2690205"/>
    <n v="77019"/>
    <s v="INCIDENTE "/>
    <s v="META"/>
    <s v="GRANADA"/>
    <s v="BARRIO EL TRIUNFO GRANADA"/>
    <s v="REDEBAN"/>
    <s v="FO-25-1469859"/>
    <d v="2025-09-03T15:36:00"/>
    <d v="2025-09-04T10:20:00"/>
    <s v="NO"/>
    <s v="SOFTWARE"/>
    <s v="LECTOR DE BARRAS"/>
    <s v="LECTOR DESCONFIGURADO"/>
    <m/>
    <m/>
    <s v="CERRADO"/>
    <s v="04/09/2025 SE REALIZA VISITA A CB SE RESTABLECE CONFIGURACIÓN DE LECTOR PRUEBAS OK SIN NOVEDAD"/>
    <s v="VISITA_TÉCNICA"/>
    <s v="LM5ZZ644"/>
    <s v="TIPO II"/>
    <s v="TERRESTRE"/>
    <s v="CASTRILLON URREA LONDIER LEANDRO"/>
    <n v="1"/>
    <n v="0"/>
    <n v="144967.87232000002"/>
    <n v="140395.6348884"/>
    <n v="144967.87232000002"/>
    <m/>
    <m/>
    <m/>
    <m/>
    <m/>
    <m/>
    <m/>
    <m/>
  </r>
  <r>
    <s v="NEIVA"/>
    <x v="4"/>
    <x v="5"/>
    <n v="18753"/>
    <n v="2687441"/>
    <n v="60174"/>
    <s v="INCIDENTE "/>
    <s v="CAQUETA"/>
    <s v="SAN VICENTE DEL CAGUAN"/>
    <s v="BARRIO PALMERAS BAJAS SAN VICE"/>
    <s v="REDEBAN"/>
    <s v="FO-25-1467601"/>
    <d v="2025-09-03T10:43:00"/>
    <d v="2025-09-05T12:21:00"/>
    <s v="NO"/>
    <s v="HARDWARE"/>
    <s v="NO ENCIENDE"/>
    <s v="DAÑO POS"/>
    <m/>
    <m/>
    <s v="CERRADO"/>
    <s v="05/09/2025 SE REALIZA CAMBIO DE DATÁFONO YA QUE EN TODAS LAS OPERACIONES SE REINICIA Y SE APAGA, ALGUNAS VECES NO PRENDE, PRUEBAS CB OK SE DEJA OPERATIVO"/>
    <s v="VISITA_TÉCNICA"/>
    <s v="10000024"/>
    <s v="TIPO IV ESPECIAL"/>
    <s v="TERRESTRE / AEREO"/>
    <s v="BERMUDEZ SANCHEZ JOSE NEYBER"/>
    <n v="1"/>
    <n v="0"/>
    <n v="479588.87655000004"/>
    <n v="196536.5258152"/>
    <n v="479588.87655000004"/>
    <m/>
    <m/>
    <m/>
    <m/>
    <m/>
    <m/>
    <m/>
    <m/>
  </r>
  <r>
    <s v="BOGOTA"/>
    <x v="0"/>
    <x v="0"/>
    <n v="11001"/>
    <n v="2687457"/>
    <n v="34383"/>
    <s v="INCIDENTE "/>
    <s v="CUNDINAMARCA"/>
    <s v="BOGOTA"/>
    <s v="REVAL GRANSAN"/>
    <s v="REDEBAN"/>
    <s v="FO-25-1467593"/>
    <d v="2025-09-03T10:46:00"/>
    <d v="2025-09-03T17:31:00"/>
    <s v="NO"/>
    <s v="HARDWARE"/>
    <s v="IMPRESION"/>
    <s v="NO AVANZA PAPEL"/>
    <m/>
    <m/>
    <s v="CERRADO"/>
    <s v="03/09/2025 CAMBIO DE EQUIPO Y TECNOLOGÍA DE 3500 A 2600 PRUEBAS OK"/>
    <s v="VISITA_TÉCNICA"/>
    <m/>
    <s v="TIPO I"/>
    <s v="TERRESTRE"/>
    <s v="ROZO ROZO WILLIAM ASDRUBAL"/>
    <n v="1"/>
    <n v="0"/>
    <n v="65960.072302"/>
    <n v="75096.394270399993"/>
    <n v="65960.072302"/>
    <m/>
    <m/>
    <m/>
    <m/>
    <m/>
    <m/>
    <m/>
    <m/>
  </r>
  <r>
    <s v="MEDELLIN"/>
    <x v="3"/>
    <x v="3"/>
    <n v="5856"/>
    <n v="2687387"/>
    <n v="37717"/>
    <s v="INCIDENTE "/>
    <s v="ANTIOQUIA"/>
    <s v="VALPARAISO"/>
    <s v="BARRIO PARQUE VALPARAISO"/>
    <s v="REDEBAN"/>
    <s v="FO-25-1467585"/>
    <d v="2025-09-03T10:48:00"/>
    <d v="2025-09-04T15:32:00"/>
    <s v="NO"/>
    <s v="HARDWARE"/>
    <s v="COMUNICACION"/>
    <s v="DAÑO POS"/>
    <m/>
    <m/>
    <s v="CERRADO"/>
    <s v="04/09/2025 SE REALIZA VISITA TÉCNICA EN RESPUESTA AL INCIDENTE PREVIAMENTE REPORTADO. AL LLEGAR AL PUNTO, EL USUARIO INFORMA QUE EL DATÁFONO NO LOGRA CONECTARSE A INTERNET. ADICIONALMENTE, MENCIONA QUE RECIENTEMENTE OCURRIÓ UN HURACÁN EN LA ZONA, LO CUAL PROVOCÓ UN CORTOCIRCUITO._x000a__x000a_SE PROCEDE A VALIDAR EL ESTADO DEL EQUIPO Y SE CONSTATA QUE EL DATÁFONO PRESENTA DAÑOS ELÉCTRICOS VISIBLES, COMPATIBLES CON SOBRECARGA POR EVENTO CLIMÁTICO. EL EQUIPO SE ENCUENTRA QUEMADO, LO QUE IMPIDE SU FUNCIONAMIENTO Y CONEXIÓN A LA RED. DEBIDO A LA MAGNITUD DEL DAÑO, SE DETERMINA QUE EL EQUIPO NO ES RECUPERABLE Y REQUIERE REEMPLAZO._x000a__x000a_SE REALIZA EL CAMBIO POR UN DATÁFONO NUEVO, EL CUAL QUEDA INSTALADO Y OPERATIVO, CON CONEXIÓN ESTABLE A INTERNET Y FUNCIONAMIENTO NORMAL."/>
    <s v="VISITA_TÉCNICA"/>
    <s v="AA00P624"/>
    <s v="TIPO III"/>
    <s v="TERRESTRE"/>
    <s v="MARTINEZ TOVAR OSCAR DAVID"/>
    <n v="1"/>
    <n v="0"/>
    <n v="275728.78077800001"/>
    <n v="196536.5258152"/>
    <n v="275728.78077800001"/>
    <m/>
    <m/>
    <m/>
    <m/>
    <m/>
    <m/>
    <m/>
    <m/>
  </r>
  <r>
    <s v="BOGOTA"/>
    <x v="0"/>
    <x v="0"/>
    <n v="11001"/>
    <n v="2687606"/>
    <n v="61769"/>
    <s v="INCIDENTE "/>
    <s v="CUNDINAMARCA"/>
    <s v="BOGOTA"/>
    <s v="PTM BOGOTA SURICAT3"/>
    <s v="REDEBAN"/>
    <s v="FO-25-1467580"/>
    <d v="2025-09-03T10:50:00"/>
    <d v="2025-09-03T16:40:00"/>
    <s v="NO"/>
    <s v="HARDWARE"/>
    <s v="ALERT IRRUPTION"/>
    <s v="ALERT IRRUPTION"/>
    <m/>
    <m/>
    <s v="CERRADO"/>
    <s v="03/09/2025 CAMBIO DE EQUIPO POR DAÑO SE REALIZA PRUEBAS OK SE ENTREGA SERVICIO OPERATIVO"/>
    <s v="VISITA_TÉCNICA"/>
    <s v="HA00L016"/>
    <s v="TIPO I"/>
    <s v="TERRESTRE"/>
    <s v="HERNANDEZ NARANJO OSCAR EDUARDO"/>
    <n v="1"/>
    <n v="0"/>
    <n v="65960.072302"/>
    <n v="75096.394270399993"/>
    <n v="65960.072302"/>
    <m/>
    <m/>
    <m/>
    <m/>
    <m/>
    <m/>
    <m/>
    <m/>
  </r>
  <r>
    <s v="MEDELLIN"/>
    <x v="3"/>
    <x v="3"/>
    <n v="15572"/>
    <n v="2687721"/>
    <n v="44951"/>
    <s v="INCIDENTE "/>
    <s v="BOYACA"/>
    <s v="PUERTO BOYACA"/>
    <s v="DISTRICOL TIENDA JUANICA"/>
    <s v="REDEBAN"/>
    <s v="FO-25-1467572"/>
    <d v="2025-09-03T11:00:00"/>
    <d v="2025-09-04T16:46:00"/>
    <s v="NO"/>
    <s v="HARDWARE"/>
    <s v="IMPRESION"/>
    <s v="NO AVANZA PAPEL"/>
    <m/>
    <m/>
    <s v="CERRADO"/>
    <s v="04/09/2025 CAMBIO DE FUENTE DE PODER OK PRUEBAS OK"/>
    <s v="VISITA_TÉCNICA"/>
    <s v="AB1HZ999"/>
    <s v="TIPO IV"/>
    <s v="TERRESTRE"/>
    <s v="PAREJA ECHAVARRIA JHON DAVID"/>
    <n v="1"/>
    <n v="0"/>
    <n v="479588.87655000004"/>
    <n v="196536.5258152"/>
    <n v="479588.87655000004"/>
    <m/>
    <m/>
    <m/>
    <m/>
    <m/>
    <m/>
    <m/>
    <m/>
  </r>
  <r>
    <s v="CARTAGENA"/>
    <x v="5"/>
    <x v="6"/>
    <n v="13001"/>
    <n v="2687932"/>
    <n v="77917"/>
    <s v="INCIDENTE "/>
    <s v="BOLIVAR"/>
    <s v="CARTAGENA"/>
    <s v="&quot;BARRIO SAN JOSE DE LOS CAMPANOS CARTAGENA DE INDIAS&quot;"/>
    <s v="REDEBAN"/>
    <s v="FO-25-1467566"/>
    <d v="2025-09-03T11:19:00"/>
    <d v="2025-09-04T09:46:00"/>
    <s v="NO"/>
    <s v="SOFTWARE"/>
    <s v="COMUNICACION"/>
    <s v="PARAMETROS DE CONFIGURACION EN POS"/>
    <m/>
    <m/>
    <s v="CERRADO"/>
    <s v="04/09/2025 BUEN DIA SE RECONFIGURAN PARÁMETROS DE COMUNICACIÓN SE REALIZA PRUEBA Y TODO QUEDA OK"/>
    <s v="VISITA_TÉCNICA"/>
    <s v="A1NZZ359"/>
    <s v="TIPO I"/>
    <s v="TERRESTRE"/>
    <s v="MARTINEZ SALGUEDO ANDRES AUGUSTO"/>
    <n v="1"/>
    <n v="0"/>
    <n v="65960.072302"/>
    <n v="75096.394270399993"/>
    <n v="65960.072302"/>
    <m/>
    <m/>
    <m/>
    <m/>
    <m/>
    <m/>
    <m/>
    <m/>
  </r>
  <r>
    <s v="BUCARAMANGA"/>
    <x v="1"/>
    <x v="1"/>
    <n v="68276"/>
    <n v="2688582"/>
    <n v="58447"/>
    <s v="INCIDENTE "/>
    <s v="SANTANDER"/>
    <s v="FLORIDABLANCA"/>
    <s v="PTM FLORIDABLANCA TIENDA MARIA"/>
    <s v="REDEBAN"/>
    <s v="FO-25-1467562"/>
    <d v="2025-09-03T12:12:00"/>
    <d v="2025-09-03T17:20:00"/>
    <s v="NO"/>
    <s v="HARDWARE"/>
    <s v="LECTOR DE BARRAS"/>
    <s v="CABLE LECTORA AVERIADO"/>
    <m/>
    <m/>
    <s v="CERRADO"/>
    <s v="03/09/2025 SE REALIZA CAMBIO DE LECTOR DE BARRAS POR DAÑO SE REINICIA, PRUEBAS Y LIMPIEZA DE EQUIPOS OK. CB MIXTO TERMINAL TUZZZ922"/>
    <s v="VISITA_TÉCNICA"/>
    <s v="XYZZZ954"/>
    <s v="TIPO I"/>
    <s v="TERRESTRE"/>
    <s v="MARTINEZ FLOREZ DONIS ALBERTO"/>
    <n v="1"/>
    <n v="0"/>
    <n v="65960.072302"/>
    <n v="75096.394270399993"/>
    <n v="65960.072302"/>
    <m/>
    <m/>
    <m/>
    <m/>
    <m/>
    <m/>
    <m/>
    <m/>
  </r>
  <r>
    <s v="TUNJA"/>
    <x v="1"/>
    <x v="1"/>
    <n v="15897"/>
    <n v="2688585"/>
    <n v="75885"/>
    <s v="INCIDENTE "/>
    <s v="BOYACA"/>
    <s v="ZETAQUIRA"/>
    <s v="BARRIO LA PAZ ZETAQUIRA"/>
    <s v="REDEBAN"/>
    <s v="FO-25-1467557"/>
    <d v="2025-09-03T12:15:00"/>
    <d v="2025-09-03T16:12:00"/>
    <s v="NO"/>
    <s v="SOFTWARE"/>
    <s v="LECTOR DE TARJETAS"/>
    <s v="CTL CONFIGURACION LECTOR INTERNAL"/>
    <m/>
    <m/>
    <s v="CERRADO"/>
    <s v="03/09/2025 SE ESTABLECE COMUNICACIÓN CON LA SEÑORA MARCELA ROMERO AL NÚMERO DE CONTACTO 3144256609 CLIENTE INDICA QUE LA ORDEN FUE GENERADA DEBIDO A QUE EN HORAS DE LA MAÑANA LE PRESENTO EL ERROR  PIN INVÁLIDO EN UN RETIRO CON TARJETA CLIENTE REALIZA TRX CON LA TARJETA PERSONAL DE ELLA EVIDENCIANDO QUE EL EQUIPO SE ENCUENTRA FUNCIONANDO CORRECTAMENTE CORRESPONSAL OPERATIVO NO REQUIERE DE LA VISITA TÉCNICA COMPARTE EVIDENCIA VERIFICANDO QUE EL CORRESPONSAL SE ENCUENTRA OPERATIVO SE LE INDICA QUE SE PROCEDERÁ CON EL CIERRE DE LA ORDEN DE TRABAJO GENERADA ADICIONAL SE LE SUGIERE QUE EN CASO DE VOLVER A PRESENTAR ESA FALLA CON ALGUNA TARJETA SUGERIRLE AL CLIENTE UN CAMBIO DE CLAVE CLIENTE CONFORME"/>
    <s v="SOPORTE_TELEFÓNICO"/>
    <s v="0"/>
    <s v="TIPO III"/>
    <s v="TERRESTRE"/>
    <s v="RODRIGUEZ MURCIA YERSON IVAN"/>
    <n v="0"/>
    <n v="0"/>
    <n v="41241.0800752"/>
    <n v="0"/>
    <n v="41241.0800752"/>
    <m/>
    <m/>
    <m/>
    <m/>
    <m/>
    <m/>
    <m/>
    <m/>
  </r>
  <r>
    <s v="IBAGUE"/>
    <x v="4"/>
    <x v="5"/>
    <n v="73319"/>
    <n v="2685791"/>
    <n v="35171"/>
    <s v="INCIDENTE "/>
    <s v="TOLIMA"/>
    <s v="GUAMO"/>
    <s v="COMCARD GUAMO PANALES"/>
    <s v="REDEBAN"/>
    <s v="FO-25-1467126"/>
    <d v="2025-09-03T09:00:00"/>
    <d v="2025-09-04T14:25:00"/>
    <s v="NO"/>
    <s v="HARDWARE"/>
    <s v="NO ENCIENDE SE REINICIA"/>
    <s v="FUENTE PODER AVERIADA"/>
    <m/>
    <m/>
    <s v="CERRADO"/>
    <s v="04/09/2025 SE CAMBIA FUENTE DE PODER POR DETERIORO. SE HACEN HACEN PRUEBAS DE TRANSACCIONES TODO OK ESE ⅘"/>
    <s v="VISITA_TÉCNICA"/>
    <s v="BL0CZ353 - MA00B657"/>
    <s v="TIPO II"/>
    <s v="TERRESTRE"/>
    <s v="VARGAS HERRERA JHON JAIRO"/>
    <n v="1"/>
    <n v="0"/>
    <n v="144967.87232000002"/>
    <n v="140395.6348884"/>
    <n v="144967.87232000002"/>
    <m/>
    <m/>
    <m/>
    <m/>
    <m/>
    <m/>
    <m/>
    <m/>
  </r>
  <r>
    <s v="CALI"/>
    <x v="2"/>
    <x v="2"/>
    <n v="76364"/>
    <n v="2686006"/>
    <n v="80158"/>
    <s v="INCIDENTE "/>
    <s v="VALLE DEL CAUCA"/>
    <s v="JAMUNDI"/>
    <s v="BARRIO POPULAR JAMUNDI 2"/>
    <s v="REDEBAN"/>
    <s v="FO-25-1467123"/>
    <d v="2025-09-03T09:05:00"/>
    <d v="2025-09-03T16:06:00"/>
    <s v="NO"/>
    <s v="HARDWARE"/>
    <s v="CABLEADO"/>
    <s v="CABLE MAGICBOX AVERIADO"/>
    <m/>
    <m/>
    <s v="CERRADO"/>
    <s v="03/09/2025 SE VISITA CORRESPONSAL Y SE REEMPLAZA CABLE DE PIN PAD POR DAÑO. TRANSACCIONES DE PRUEBA EXITOSAS."/>
    <s v="VISITA_TÉCNICA"/>
    <s v="F1ZZZ704"/>
    <s v="TIPO II"/>
    <s v="TERRESTRE"/>
    <s v="BOLAÑOS TABORDA JORGE ENRIQUE"/>
    <n v="1"/>
    <n v="0"/>
    <n v="144967.87232000002"/>
    <n v="140395.6348884"/>
    <n v="144967.87232000002"/>
    <m/>
    <m/>
    <m/>
    <m/>
    <m/>
    <m/>
    <m/>
    <m/>
  </r>
  <r>
    <s v="CALI"/>
    <x v="2"/>
    <x v="2"/>
    <n v="76520"/>
    <n v="2686030"/>
    <n v="37650"/>
    <s v="INCIDENTE "/>
    <s v="VALLE DEL CAUCA"/>
    <s v="PALMIRA"/>
    <s v="DISTRICOL VARIEDADES JM"/>
    <s v="REDEBAN"/>
    <s v="FO-25-1467118"/>
    <d v="2025-09-03T09:14:00"/>
    <d v="2025-09-03T15:01:00"/>
    <s v="NO"/>
    <s v="HARDWARE"/>
    <s v="SE REINICIA"/>
    <s v="DAÑO POS"/>
    <m/>
    <m/>
    <s v="CERRADO"/>
    <s v="03/09/2025 SE LLEGA AL COMERCIO SE REVISAN PARÁMETROS TODO ESTÁ BIEN SE HACEN TRANSACCIONES DE PRUEBA Y FUNCIONA CORRECTAMENTE"/>
    <s v="VISITA_TÉCNICA"/>
    <s v="9B00K263"/>
    <s v="TIPO I"/>
    <s v="TERRESTRE"/>
    <s v="CUERO RUIZ JHONNY"/>
    <n v="1"/>
    <n v="0"/>
    <n v="65960.072302"/>
    <n v="75096.394270399993"/>
    <n v="65960.072302"/>
    <m/>
    <m/>
    <m/>
    <m/>
    <m/>
    <m/>
    <m/>
    <m/>
  </r>
  <r>
    <s v="PEREIRA"/>
    <x v="2"/>
    <x v="4"/>
    <n v="76250"/>
    <n v="2686653"/>
    <n v="37515"/>
    <s v="INCIDENTE "/>
    <s v="VALLE DEL CAUCA"/>
    <s v="EL DOVIO"/>
    <s v="BARRIO CENTRO EL DOVIO 1"/>
    <s v="REDEBAN"/>
    <s v="FO-25-1467114"/>
    <d v="2025-09-03T09:53:00"/>
    <d v="2025-09-04T12:17:00"/>
    <s v="NO"/>
    <s v="HARDWARE"/>
    <s v="DETERIORO"/>
    <s v="DATAFONO"/>
    <m/>
    <m/>
    <s v="CERRADO"/>
    <s v="04/09/2025 VISITAMOS COMERCIO EL DATÁFONO TIENE DETERIORADO EL PUERTO DE ENERGÍA, REALIZAMOS CAMBIO LO CONFIGURAMOS Y REALIZAMOS PRUEBAS CON EL NUEVO DATÁFONO OK."/>
    <s v="VISITA_TÉCNICA"/>
    <s v="LN00F199"/>
    <s v="TIPO II"/>
    <s v="TERRESTRE"/>
    <s v="ARROYAVE CANO MANUEL GUILLERMO"/>
    <n v="1"/>
    <n v="0"/>
    <n v="144967.87232000002"/>
    <n v="140395.6348884"/>
    <n v="144967.87232000002"/>
    <m/>
    <m/>
    <m/>
    <m/>
    <m/>
    <m/>
    <m/>
    <m/>
  </r>
  <r>
    <s v="CALI"/>
    <x v="2"/>
    <x v="2"/>
    <n v="76520"/>
    <n v="2686673"/>
    <n v="11063"/>
    <s v="INCIDENTE "/>
    <s v="VALLE DEL CAUCA"/>
    <s v="PALMIRA"/>
    <s v="MULTIPAGAS EL SEMBRADOR"/>
    <s v="REDEBAN"/>
    <s v="FO-25-1467109"/>
    <d v="2025-09-03T09:57:00"/>
    <d v="2025-09-03T16:19:00"/>
    <s v="NO"/>
    <s v="HARDWARE"/>
    <s v="TECLADO"/>
    <s v="DAÑO POS"/>
    <m/>
    <m/>
    <s v="CERRADO"/>
    <s v="03/09/2025 SE CAMBIA DATAFONO YA QUE EL DEL CLIENTE TENIA LAS TECLAS BORROSAS Y DURAS"/>
    <s v="VISITA_TÉCNICA"/>
    <s v="JAATZ147"/>
    <s v="TIPO I"/>
    <s v="TERRESTRE"/>
    <s v="CUERO RUIZ JHONNY"/>
    <n v="1"/>
    <n v="0"/>
    <n v="65960.072302"/>
    <n v="75096.394270399993"/>
    <n v="65960.072302"/>
    <m/>
    <m/>
    <m/>
    <m/>
    <m/>
    <m/>
    <m/>
    <m/>
  </r>
  <r>
    <s v="IBAGUE"/>
    <x v="4"/>
    <x v="5"/>
    <n v="73585"/>
    <n v="2687025"/>
    <n v="32656"/>
    <s v="INCIDENTE "/>
    <s v="TOLIMA"/>
    <s v="PURIFICACION"/>
    <s v="BARRIO LOS CAMBULOS PURIFICACI"/>
    <s v="REDEBAN"/>
    <s v="FO-25-1467100"/>
    <d v="2025-09-03T10:20:00"/>
    <d v="2025-09-04T15:49:00"/>
    <s v="NO"/>
    <s v="HARDWARE"/>
    <s v="IMPRESION"/>
    <s v="TAPA IMPRESORA"/>
    <m/>
    <m/>
    <s v="CERRADO"/>
    <s v="04/09/2025 SE CAMBIA TAPA DE LA IMPRESORA DEL DATÁFONO POR DAÑO. SE HACEN PRUEBAS DE TRANSACCIONES TODO OK"/>
    <s v="VISITA_TÉCNICA"/>
    <s v="BL01X782"/>
    <s v="TIPO II"/>
    <s v="TERRESTRE"/>
    <s v="VARGAS HERRERA JHON JAIRO"/>
    <n v="1"/>
    <n v="0"/>
    <n v="144967.87232000002"/>
    <n v="140395.6348884"/>
    <n v="144967.87232000002"/>
    <m/>
    <m/>
    <m/>
    <m/>
    <m/>
    <m/>
    <m/>
    <m/>
  </r>
  <r>
    <s v="BARRANQUILLA"/>
    <x v="5"/>
    <x v="6"/>
    <n v="8758"/>
    <n v="2687039"/>
    <n v="21700"/>
    <s v="INCIDENTE "/>
    <s v="ATLANTICO"/>
    <s v="SOLEDAD"/>
    <s v="BARRIO LA ALIANZA SOLEDAD"/>
    <s v="REDEBAN"/>
    <s v="FO-25-1467097"/>
    <d v="2025-09-03T10:24:00"/>
    <d v="2025-09-04T09:36:00"/>
    <s v="NO"/>
    <s v="HARDWARE"/>
    <s v="LECTOR DE BARRAS"/>
    <s v="CABLE LECTORA AVERIADO"/>
    <m/>
    <m/>
    <s v="CERRADO"/>
    <s v="04/09/2025 SE REALIZA VISITA AL COMERCIO SE ENCUENTRA LECTOR DE BARRAS CON CABLE DAÑADO SE CAMBIA LECTOR DE BARRAS SE REALIZAN PRUEBAS EXITOSAS Y EL CB QUEDA OPERATIVO"/>
    <s v="VISITA_TÉCNICA"/>
    <s v="AAVZZ133"/>
    <s v="TIPO I"/>
    <s v="TERRESTRE"/>
    <s v="PEÑALOZA GUTIERREZ RAFAEL GUSTAVO"/>
    <n v="1"/>
    <n v="0"/>
    <n v="65960.072302"/>
    <n v="75096.394270399993"/>
    <n v="65960.072302"/>
    <m/>
    <m/>
    <m/>
    <m/>
    <m/>
    <m/>
    <m/>
    <m/>
  </r>
  <r>
    <s v="BUCARAMANGA"/>
    <x v="1"/>
    <x v="1"/>
    <n v="68001"/>
    <n v="2688268"/>
    <n v="71679"/>
    <s v="INCIDENTE "/>
    <s v="SANTANDER"/>
    <s v="BUCARAMANGA"/>
    <s v="PTM BUCARAMANGA  PAPELERIA ABA"/>
    <s v="REDEBAN"/>
    <s v="FO-25-1467090"/>
    <d v="2025-09-03T11:39:00"/>
    <d v="2025-09-03T16:09:00"/>
    <s v="NO"/>
    <s v="HARDWARE"/>
    <s v="TECLADO"/>
    <s v="DAÑO POS"/>
    <m/>
    <m/>
    <s v="CERRADO"/>
    <s v="03/09/2025 SE HACE PRESENCIA EN COMERCIO SE REALIZA CAMBIO DE EQUIPO DEBIDO A QUE TIENE LAS TECLAS DAÑADAS SE REALIZAN PRUEBAS OK SE CREAN USUARIOS Y CONTRASEÑA"/>
    <s v="VISITA_TÉCNICA"/>
    <s v="MN00G322"/>
    <s v="TIPO I"/>
    <s v="TERRESTRE"/>
    <s v="ORTEBARRERAGA MARLON STWAR"/>
    <n v="1"/>
    <n v="0"/>
    <n v="65960.072302"/>
    <n v="75096.394270399993"/>
    <n v="65960.072302"/>
    <m/>
    <m/>
    <m/>
    <m/>
    <m/>
    <m/>
    <m/>
    <m/>
  </r>
  <r>
    <s v="PEREIRA"/>
    <x v="2"/>
    <x v="4"/>
    <n v="66400"/>
    <n v="2685741"/>
    <n v="45949"/>
    <s v="INCIDENTE "/>
    <s v="RISARALDA"/>
    <s v="LA VIRGINIA"/>
    <s v="MULTIPAGAS LA VIRGINIA"/>
    <s v="REDEBAN"/>
    <s v="FO-25-1466714"/>
    <d v="2025-09-03T08:57:00"/>
    <d v="2025-09-03T14:57:00"/>
    <s v="NO"/>
    <s v="HARDWARE"/>
    <s v="CABLEADO"/>
    <s v="CABLE MAGICBOX AVERIADO"/>
    <m/>
    <m/>
    <s v="CERRADO"/>
    <s v="03/09/2025 VISITAMOS COMERCIO EL CABLE DEL PIN PAD ESTA DAÑADO REALIZAMOS CAMBIO DE DATAFONO, PIN PAD, MAGIC BOX DESK 2600 Y CABLEADO LO CONFIGURAMOS Y REALIZAMOS PRUEBAS CON LOS NUEVOS EQUIPOS OK."/>
    <s v="VISITA_TÉCNICA"/>
    <s v="TVIZZ642"/>
    <s v="TIPO I"/>
    <s v="TERRESTRE"/>
    <s v="ARROYAVE CANO MANUEL GUILLERMO"/>
    <n v="1"/>
    <n v="0"/>
    <n v="65960.072302"/>
    <n v="75096.394270399993"/>
    <n v="65960.072302"/>
    <m/>
    <m/>
    <m/>
    <m/>
    <m/>
    <m/>
    <m/>
    <m/>
  </r>
  <r>
    <s v="BARRANQUILLA"/>
    <x v="5"/>
    <x v="6"/>
    <n v="8758"/>
    <n v="2686116"/>
    <n v="13129"/>
    <s v="INCIDENTE "/>
    <s v="ATLANTICO"/>
    <s v="SOLEDAD"/>
    <s v="BARRIO URBANIZACION EL RIO BAR"/>
    <s v="REDEBAN"/>
    <s v="FO-25-1470367 | FO-25-1466705"/>
    <d v="2025-09-03T09:19:00"/>
    <d v="2025-09-04T09:04:00"/>
    <s v="NO"/>
    <s v="HARDWARE"/>
    <s v="LECTOR DE TARJETAS"/>
    <s v="DAÑO POS"/>
    <m/>
    <m/>
    <s v="CERRADO"/>
    <s v="03/09/2025 SIN LUZ EN EL SECTOR NO SE PUEDE REALIZAR LA LABOR_x000a_04/09/2025 SE REALIZA CAMBIO DE EQUIPO DATAFONO Y PINPAD YA QUE NO ESTABA LEYENDO LAS TARJETAS SE REALIZAN PRUEBAS DE CORRECTO FUNCIONAMIENTO"/>
    <s v="VISITA_TÉCNICA"/>
    <s v="JAARZ905"/>
    <s v="TIPO I"/>
    <s v="TERRESTRE"/>
    <s v="VILLACOB VILLACOB ELKIN EDUARDO"/>
    <n v="2"/>
    <n v="0"/>
    <n v="65960.072302"/>
    <n v="75096.394270399993"/>
    <n v="131920.144604"/>
    <m/>
    <m/>
    <m/>
    <m/>
    <m/>
    <m/>
    <m/>
    <m/>
  </r>
  <r>
    <s v="TUNJA"/>
    <x v="1"/>
    <x v="1"/>
    <n v="15047"/>
    <n v="2686214"/>
    <n v="38861"/>
    <s v="INCIDENTE "/>
    <s v="BOYACA"/>
    <s v="AQUITANIA"/>
    <s v="BARRIO CENTRO AQUITANIA 5"/>
    <s v="REDEBAN"/>
    <s v="FO-25-1466698"/>
    <d v="2025-09-03T09:22:00"/>
    <d v="2025-09-03T16:32:00"/>
    <s v="NO"/>
    <s v="HARDWARE"/>
    <s v="LECTOR DE BARRAS"/>
    <s v="FORMATO INVALIDO LECTOR DAÑADO"/>
    <m/>
    <m/>
    <s v="CERRADO"/>
    <s v="03/09/2025 CAMBIO DE LECTOR DEBIDO A DAÑO, PRUEBAS EXITOSAS"/>
    <s v="VISITA_TÉCNICA"/>
    <s v="FAZZZ558"/>
    <s v="TIPO III"/>
    <s v="TERRESTRE"/>
    <s v="HERRERA GARZON JEYSON STEVENT"/>
    <n v="1"/>
    <n v="0"/>
    <n v="275728.78077800001"/>
    <n v="196536.5258152"/>
    <n v="275728.78077800001"/>
    <m/>
    <m/>
    <m/>
    <m/>
    <m/>
    <m/>
    <m/>
    <m/>
  </r>
  <r>
    <s v="BUCARAMANGA"/>
    <x v="1"/>
    <x v="1"/>
    <n v="81794"/>
    <n v="2686235"/>
    <n v="72524"/>
    <s v="INCIDENTE "/>
    <s v="ARAUCA"/>
    <s v="TAME"/>
    <s v="DISTRICOL TODO HOGAR"/>
    <s v="REDEBAN"/>
    <s v="FO-25-1466693"/>
    <d v="2025-09-03T09:25:00"/>
    <d v="2025-09-10T14:53:00"/>
    <s v="NO"/>
    <s v="HARDWARE"/>
    <s v="NO ENCIENDE"/>
    <s v="DAÑO POS"/>
    <m/>
    <m/>
    <s v="CERRADO"/>
    <s v="10/09/2025 DATABO NO ENCIENDE, CAMBIO DE DATAFONO, BORRADO E INYECCION DE SO +VER 9.90, CONFIGURACION CB OK, CUBRE CLAVE OK, PRUEBAS OK."/>
    <s v="VISITA_TÉCNICA"/>
    <s v="TV00L339"/>
    <s v="TIPO IV ESPECIAL"/>
    <s v="AEREO"/>
    <s v="SANTOS GONZALEZ JOHAN FABIAN"/>
    <n v="1"/>
    <n v="0"/>
    <n v="988462.96268840006"/>
    <n v="196536.5258152"/>
    <n v="988462.96268840006"/>
    <m/>
    <m/>
    <m/>
    <m/>
    <m/>
    <m/>
    <m/>
    <m/>
  </r>
  <r>
    <s v="BARRANQUILLA"/>
    <x v="5"/>
    <x v="6"/>
    <n v="8001"/>
    <n v="2686451"/>
    <n v="59346"/>
    <s v="INCIDENTE "/>
    <s v="ATLANTICO"/>
    <s v="BARRANQUILLA"/>
    <s v="BARRIO LA CHINITA BARRANQUILLA"/>
    <s v="REDEBAN"/>
    <s v="FO-25-1466685"/>
    <d v="2025-09-03T09:44:00"/>
    <d v="2025-09-03T13:26:00"/>
    <s v="NO"/>
    <s v="HARDWARE"/>
    <s v="NO ENCIENDE"/>
    <s v="DAÑO POS"/>
    <m/>
    <m/>
    <s v="CERRADO"/>
    <s v="03/09/2025 EN COMUNICACIÓN CON EL SEÑOR FELIPE RICO AL NÚMERO 310 685 1355, ME INFORMA QUE TIENE UN EQUIPO DESK 2600 QUE SE LE  APAGÓ,  PERO ME INDICA QUE CONECTO Y DESCONECTO LA BATERÍA Y PRENDIÓ NUEVAMENTE, Y DESDE ENTONCES NO LE HA MOLESTADO MÁS, QUE NO ES NECESARIA LA VISITA"/>
    <s v="SOPORTE_TELEFÓNICO"/>
    <s v="0"/>
    <s v="TIPO I"/>
    <s v="TERRESTRE"/>
    <s v="DE AVILA SIADES ALBERTO ENRIQUE"/>
    <n v="0"/>
    <n v="0"/>
    <n v="41241.0800752"/>
    <n v="0"/>
    <n v="41241.0800752"/>
    <m/>
    <m/>
    <m/>
    <m/>
    <m/>
    <m/>
    <m/>
    <m/>
  </r>
  <r>
    <s v="CALI"/>
    <x v="2"/>
    <x v="2"/>
    <n v="19455"/>
    <n v="2686491"/>
    <n v="80895"/>
    <s v="INCIDENTE "/>
    <s v="CAUCA"/>
    <s v="MIRANDA"/>
    <s v="BARRIO CENTRO MIRANDA 3"/>
    <s v="REDEBAN"/>
    <s v="FO-25-1466681"/>
    <d v="2025-09-03T09:54:00"/>
    <d v="2025-09-04T15:00:00"/>
    <s v="NO"/>
    <s v="HARDWARE"/>
    <s v="IMPRESION"/>
    <s v="NO AVANZA PAPEL"/>
    <m/>
    <m/>
    <s v="CERRADO"/>
    <s v="04/09/2025 SE LLEGA AL COMERCIO SE REVISAN EQUIPOS TAPA DE IMPRESORA MAL CERRADA SE LE EXPLICA AL CLIENTE LA FORMA CORRECTA DE CERRARLA SE HACEN PRUEBAS Y QUEDA FUNCIONANDO CORRECTAMENTE"/>
    <s v="VISITA_TÉCNICA"/>
    <s v="FGZZZ919"/>
    <s v="TIPO III"/>
    <s v="TERRESTRE"/>
    <s v="CUERO RUIZ JHONNY"/>
    <n v="1"/>
    <n v="0"/>
    <n v="275728.78077800001"/>
    <n v="196536.5258152"/>
    <n v="275728.78077800001"/>
    <m/>
    <m/>
    <m/>
    <m/>
    <m/>
    <m/>
    <m/>
    <m/>
  </r>
  <r>
    <s v="BUCARAMANGA"/>
    <x v="1"/>
    <x v="1"/>
    <n v="68001"/>
    <n v="2686199"/>
    <n v="31585"/>
    <s v="INCIDENTE "/>
    <s v="SANTANDER"/>
    <s v="BUCARAMANGA"/>
    <s v="COMCARD B MANGA ELLITA"/>
    <s v="REDEBAN"/>
    <s v="FO-25-1466397"/>
    <d v="2025-09-03T09:38:00"/>
    <d v="2025-09-03T14:54:00"/>
    <s v="NO"/>
    <s v="HARDWARE"/>
    <s v="ALERT IRRUPTION"/>
    <s v="ALERT IRRUPTION"/>
    <m/>
    <m/>
    <s v="CERRADO"/>
    <s v="03/09/2025 SE REALIZA VISITA AL COMERCIO SE HACE CAMBIO DE DATAFONO SE REALIZAN PRUEBAS OK _x000a__x000a_CONSULTA DE SALDO SI_x000a_RECARGA A NEQUI SI_x000a_VERSIÓN SI_x000a_RETIRO NO_x000a_DEPÓSITO NO"/>
    <s v="VISITA_TÉCNICA"/>
    <s v="1111G418"/>
    <s v="TIPO I"/>
    <s v="TERRESTRE"/>
    <s v="MARIÑO PABON JORGE ENRIQUE"/>
    <n v="1"/>
    <n v="0"/>
    <n v="65960.072302"/>
    <n v="75096.394270399993"/>
    <n v="65960.072302"/>
    <m/>
    <m/>
    <m/>
    <m/>
    <m/>
    <m/>
    <m/>
    <m/>
  </r>
  <r>
    <s v="PEREIRA"/>
    <x v="2"/>
    <x v="4"/>
    <n v="63001"/>
    <n v="2686971"/>
    <n v="54324"/>
    <s v="INCIDENTE "/>
    <s v="QUINDIO"/>
    <s v="ARMENIA"/>
    <s v="DISTRICOL SOLUCIONES GAO"/>
    <s v="REDEBAN"/>
    <s v="FO-25-1466389"/>
    <d v="2025-09-03T10:14:00"/>
    <d v="2025-09-05T11:24:00"/>
    <s v="NO"/>
    <s v="HARDWARE"/>
    <s v="DETERIORO"/>
    <s v="DATAFONO"/>
    <m/>
    <m/>
    <s v="CERRADO"/>
    <s v="05/09/2025 VISITAMOS COMERCIO EL DATÁFONO QUEDO CON LA FALLA RETIRE TARJETA LO FORMATEAMOS Y CONFIGURAMOS NUEVAMENTE PERO LA FALLA CONTINUA, REALIZAMOS CAMBIO DE DATAFONO LO CONFIGURAMOS Y REALIZAMOS PRUEBAS CON EL NUEVO DATÁFONO OK."/>
    <s v="VISITA_TÉCNICA"/>
    <s v="9C6ZZ575"/>
    <s v="TIPO II"/>
    <s v="TERRESTRE"/>
    <s v="ARROYAVE CANO MANUEL GUILLERMO"/>
    <n v="1"/>
    <n v="0"/>
    <n v="144967.87232000002"/>
    <n v="140395.6348884"/>
    <n v="144967.87232000002"/>
    <m/>
    <m/>
    <m/>
    <m/>
    <m/>
    <m/>
    <m/>
    <m/>
  </r>
  <r>
    <s v="CALI"/>
    <x v="2"/>
    <x v="2"/>
    <n v="76520"/>
    <n v="2686982"/>
    <n v="15413"/>
    <s v="INCIDENTE "/>
    <s v="VALLE DEL CAUCA"/>
    <s v="PALMIRA"/>
    <s v="REVAL ORIP PALMIRA"/>
    <s v="REDEBAN"/>
    <s v="FO-25-1466052"/>
    <d v="2025-09-03T10:16:00"/>
    <d v="2025-09-03T11:35:00"/>
    <s v="NO"/>
    <s v="HARDWARE"/>
    <s v="TECLADO"/>
    <s v="DAÑO POS"/>
    <m/>
    <m/>
    <s v="CERRADO"/>
    <s v="03/09/2025 EN LA VISITA TÉCNICA SE REALIZÓ EL CAMBIO DE DATÁFONO YA QUE SE ENCONTRÓ CON EL TECLADO BORROSO Y DURO,SE CAMBIÓ EL LECTOR YA QUE SE ENCONTRÓ QUE NO LEIA LOS CÓDIGOS DE BARRAS PRESENTANDO FALLAS Y RETRASO EN EL CB,SE INSTALO MAGIC BOX 2600,SE INSTALO EL SISTEMA OPERATIVO Y VERSIÓN 10.3N,SE CREARON LOS USUARIOS Y SE REALIZARON LAS PRUEBAS DEJANDO EL SERVICIO OPERANDO SIN FALLAS Y SIN NOVEDAD"/>
    <s v="VISITA_TÉCNICA"/>
    <s v="JARZZ723"/>
    <s v="TIPO I"/>
    <s v="TERRESTRE"/>
    <s v="SANCHEZ URREGO ROBINSON DAVID"/>
    <n v="1"/>
    <n v="0"/>
    <n v="65960.072302"/>
    <n v="75096.394270399993"/>
    <n v="65960.072302"/>
    <m/>
    <m/>
    <m/>
    <m/>
    <m/>
    <m/>
    <m/>
    <m/>
  </r>
  <r>
    <s v="NEIVA"/>
    <x v="4"/>
    <x v="5"/>
    <n v="41791"/>
    <n v="2684286"/>
    <n v="80813"/>
    <s v="INCIDENTE "/>
    <s v="HUILA"/>
    <s v="TARQUI"/>
    <s v="BARRIO LA LOMA - BODEGA TARQUI"/>
    <s v="REDEBAN"/>
    <s v="FO-25-1465760"/>
    <d v="2025-09-03T08:00:00"/>
    <d v="2025-09-03T16:25:00"/>
    <s v="NO"/>
    <s v="HARDWARE"/>
    <s v="IMPRESION"/>
    <s v="DAÑO POS"/>
    <m/>
    <m/>
    <s v="CERRADO"/>
    <s v="03/09/2025 SE REALIZA CAMBIO DATAFONO DEBIDO QUE SI AVANZA EL PAPEL PERO NO IMPRIME, SALE EN BLANCO EL PAPEL, SE CONFIGURA E INICIALIZA, SE CREA USUARIO Y CLAVE CON EL CLIENTE, SE REALIZA PRUEBAS OK"/>
    <s v="VISITA_TÉCNICA"/>
    <s v="F8ZZZ023"/>
    <s v="TIPO III"/>
    <s v="TERRESTRE"/>
    <s v="ANDRADE HERNANDEZ JUAN CARLOS"/>
    <n v="1"/>
    <n v="0"/>
    <n v="275728.78077800001"/>
    <n v="196536.5258152"/>
    <n v="275728.78077800001"/>
    <m/>
    <m/>
    <m/>
    <m/>
    <m/>
    <m/>
    <m/>
    <m/>
  </r>
  <r>
    <s v="BUCARAMANGA"/>
    <x v="1"/>
    <x v="1"/>
    <n v="13688"/>
    <n v="2685311"/>
    <n v="59354"/>
    <s v="INCIDENTE "/>
    <s v="BOLIVAR"/>
    <s v="SANTA ROSA DEL SUR"/>
    <s v="BARRIO SAN LUCAS SANTA ROSA DE"/>
    <s v="REDEBAN"/>
    <s v="FO-25-1470720 | FO-25-1465003"/>
    <d v="2025-09-03T08:17:00"/>
    <d v="2025-09-04T12:32:00"/>
    <s v="NO"/>
    <s v="SOFTWARE"/>
    <s v="ERROR DE TRANSACCIONES"/>
    <s v="RECHAZO GENERAL"/>
    <m/>
    <m/>
    <s v="CERRADO"/>
    <s v="04/09/2025 CAMBIO DE EQUIPO POR DAÑO YA QUE NO ENCIENDE PERSONAL MOMENTO DE LA PRUEBA SALE RECHAZO GENERAL DEBIDO A LA HORA NO ES POSIBLE ESCALAMIENTO CON REDEBAN POR LO TANTO SE REPROGRAMAR PARA MAÑANA 8:00 AM_x000a_04/09/2025 SE REALIZA CAMBIO DE EQUIPO YA QUE DAÑO EN ERROR DE TRANSACCIONES RG SE REALIZA PRUEBA EXITOSA"/>
    <s v="VISITA_TÉCNICA"/>
    <s v="FUA05667"/>
    <s v="TIPO IV ESPECIAL"/>
    <s v="TERRESTRE/FLUVIAL"/>
    <s v="PEÑA DIAZ IVAN YESID"/>
    <n v="2"/>
    <n v="0"/>
    <n v="479588.87655000004"/>
    <n v="196536.5258152"/>
    <n v="959177.75310000009"/>
    <m/>
    <m/>
    <m/>
    <m/>
    <m/>
    <m/>
    <m/>
    <m/>
  </r>
  <r>
    <s v="NEIVA"/>
    <x v="4"/>
    <x v="5"/>
    <n v="18753"/>
    <n v="2685406"/>
    <n v="79520"/>
    <s v="INCIDENTE "/>
    <s v="CAQUETA"/>
    <s v="SAN VICENTE DEL CAGUAN"/>
    <s v="BARRIO CONSOLATA SAN VICENTE DEL CAGUAN"/>
    <s v="REDEBAN"/>
    <s v="FO-25-1464985"/>
    <d v="2025-09-03T08:19:00"/>
    <d v="2025-09-05T09:21:00"/>
    <s v="NO"/>
    <s v="HARDWARE"/>
    <s v="NO ENCIENDE"/>
    <s v="DAÑO POS"/>
    <m/>
    <m/>
    <s v="CERRADO"/>
    <s v="05/09/2025 SE REALIZA CAMBIO DE EQUIPO YA QUE EL DATÁFONO PRESENTA FALLAS SE APAGA Y SE DEMORA EN PRENDER, SE REINICIA Y SE APAGA SOLO, PRUEBAS CB OK SE DEJA OPERATIVO"/>
    <s v="VISITA_TÉCNICA"/>
    <s v="A1VZZ399"/>
    <s v="TIPO IV ESPECIAL"/>
    <s v="TERRESTRE / AEREO"/>
    <s v="BERMUDEZ SANCHEZ JOSE NEYBER"/>
    <n v="1"/>
    <n v="0"/>
    <n v="479588.87655000004"/>
    <n v="196536.5258152"/>
    <n v="479588.87655000004"/>
    <m/>
    <m/>
    <m/>
    <m/>
    <m/>
    <m/>
    <m/>
    <m/>
  </r>
  <r>
    <s v="BUCARAMANGA"/>
    <x v="1"/>
    <x v="1"/>
    <n v="68276"/>
    <n v="2685519"/>
    <n v="80734"/>
    <s v="INCIDENTE "/>
    <s v="SANTANDER"/>
    <s v="FLORIDABLANCA"/>
    <s v="BARRIO CALDAS FLORIDABLANCA 3"/>
    <s v="REDEBAN"/>
    <s v="FO-25-1464957"/>
    <d v="2025-09-03T08:31:00"/>
    <d v="2025-09-03T11:51:00"/>
    <s v="NO"/>
    <s v="HARDWARE"/>
    <s v="NO ENCIENDE SE REINICIA"/>
    <s v="FUENTE PODER AVERIADA"/>
    <m/>
    <m/>
    <s v="CERRADO"/>
    <s v="03/09/2025 SE REALIZA CAMBIO DE FUENTE DE PODER POR CABLE AVERIADO, PRUEBAS Y LIMPIEZA DE EQUIPOS OK,"/>
    <s v="VISITA_TÉCNICA"/>
    <s v="VAZZZ399"/>
    <s v="TIPO I"/>
    <s v="TERRESTRE"/>
    <s v="MARTINEZ FLOREZ DONIS ALBERTO"/>
    <n v="1"/>
    <n v="0"/>
    <n v="65960.072302"/>
    <n v="75096.394270399993"/>
    <n v="65960.072302"/>
    <m/>
    <m/>
    <m/>
    <m/>
    <m/>
    <m/>
    <m/>
    <m/>
  </r>
  <r>
    <s v="BUCARAMANGA"/>
    <x v="1"/>
    <x v="1"/>
    <n v="68679"/>
    <n v="2685448"/>
    <n v="34642"/>
    <s v="INCIDENTE "/>
    <s v="SANTANDER"/>
    <s v="SAN GIL"/>
    <s v="BARRIO LA FERIA SAN GIL"/>
    <s v="REDEBAN"/>
    <s v="FO-25-1464949"/>
    <d v="2025-09-03T08:32:00"/>
    <d v="2025-09-03T10:19:00"/>
    <s v="NO"/>
    <s v="SOFTWARE"/>
    <s v="ERROR DE TRANSACCIONES"/>
    <s v="RECHAZO GENERAL"/>
    <m/>
    <m/>
    <s v="CERRADO"/>
    <s v="03/09/2025 SE VISITA COMERCIO, SE HACEN VALIDACIONES Y DATAFONO SE ENCUENTRA OPERATIVO FUNCIONANDO OK , SE HACEN PRUEBAS OK , SE MONITOREA POR MEDIA HORA Y TODO OPERATIVO SE CIERRA ORDEN"/>
    <s v="VISITA_TÉCNICA"/>
    <s v="BL01R111"/>
    <s v="TIPO II"/>
    <s v="TERRESTRE"/>
    <s v="GELVEZ MOGOLLON JOSE ELISEO"/>
    <n v="1"/>
    <n v="0"/>
    <n v="144967.87232000002"/>
    <n v="140395.6348884"/>
    <n v="144967.87232000002"/>
    <m/>
    <m/>
    <m/>
    <m/>
    <m/>
    <m/>
    <m/>
    <m/>
  </r>
  <r>
    <s v="BARRANQUILLA"/>
    <x v="5"/>
    <x v="6"/>
    <n v="8001"/>
    <n v="2685055"/>
    <n v="26050"/>
    <s v="INCIDENTE "/>
    <s v="ATLANTICO"/>
    <s v="BARRANQUILLA"/>
    <s v="REDY VILLA COUNTRY"/>
    <s v="REDEBAN"/>
    <s v="FO-25-1464612"/>
    <d v="2025-09-03T08:02:00"/>
    <d v="2025-09-04T08:31:00"/>
    <s v="NO"/>
    <s v="HARDWARE"/>
    <s v="PINPAD"/>
    <s v="DAÑO POS"/>
    <m/>
    <m/>
    <s v="CERRADO"/>
    <s v="04/09/2025 SE REMPLAZA PIN PAD, NO LEÍA LAS TARJETAS DE CHIP"/>
    <s v="VISITA_TÉCNICA"/>
    <s v="A5ZZZ456"/>
    <s v="TIPO I"/>
    <s v="TERRESTRE"/>
    <s v="DE AVILA SIADES ALBERTO ENRIQUE"/>
    <n v="1"/>
    <n v="0"/>
    <n v="65960.072302"/>
    <n v="75096.394270399993"/>
    <n v="65960.072302"/>
    <m/>
    <m/>
    <m/>
    <m/>
    <m/>
    <m/>
    <m/>
    <m/>
  </r>
  <r>
    <s v="NEIVA"/>
    <x v="4"/>
    <x v="5"/>
    <n v="41001"/>
    <n v="2685163"/>
    <n v="67890"/>
    <s v="INCIDENTE "/>
    <s v="HUILA"/>
    <s v="NEIVA"/>
    <s v="BARRIO TEJARES DEL SUR NEIVA"/>
    <s v="REDEBAN"/>
    <s v="FO-25-1464604"/>
    <d v="2025-09-03T08:06:00"/>
    <d v="2025-09-03T15:24:00"/>
    <s v="NO"/>
    <s v="HARDWARE"/>
    <s v="TECLADO"/>
    <s v="DAÑO POS"/>
    <m/>
    <m/>
    <s v="CERRADO"/>
    <s v="03/09/2025 SE REALIZA VISITA AL PUNTO, SE CAMBIA EQUIPO POR DAÑO EN TECLADO, ESTE ESTA BORROSO . SE CAMBIA PIN PAD ,POR INCOMPATIBILIDAD DE TECNOLOGÍAS. SE INSTALADA UN DSK2600.PRUEBAS CB OK, CB OPERATIVO."/>
    <s v="VISITA_TÉCNICA"/>
    <s v="9T00P706"/>
    <s v="TIPO I"/>
    <s v="TERRESTRE"/>
    <s v="DEVIA REINOSO JUAN CARLOS"/>
    <n v="1"/>
    <n v="0"/>
    <n v="65960.072302"/>
    <n v="75096.394270399993"/>
    <n v="65960.072302"/>
    <m/>
    <m/>
    <m/>
    <m/>
    <m/>
    <m/>
    <m/>
    <m/>
  </r>
  <r>
    <s v="PASTO"/>
    <x v="2"/>
    <x v="2"/>
    <n v="52001"/>
    <n v="2684615"/>
    <n v="76204"/>
    <s v="INCIDENTE "/>
    <s v="NARIÑO"/>
    <s v="PASTO"/>
    <s v="DISTRICOL DROGUERIA KAFAR"/>
    <s v="REDEBAN"/>
    <s v="FO-25-1464342"/>
    <d v="2025-09-03T08:00:00"/>
    <d v="2025-09-03T13:00:00"/>
    <s v="NO"/>
    <s v="SOFTWARE"/>
    <s v="ERROR DE TRANSACCIONES"/>
    <s v="RECHAZO GENERAL"/>
    <m/>
    <m/>
    <s v="CERRADO"/>
    <s v="03/09/2025 SE VERIFICÓ FALLA DE TRANSACCIONES RECHAZO GENERAL EN ALGUNAS TX, SE VERIFICA FALLA PERO NO SE RÉPLICA, A LO CUAL SE REALIZÓ BORRADO DE SISTEMA REINSTALACIÓN DE S.O Y VERSIÓN SE EJECUTAN PRUEBAS TX EXITOSAS QUEDA OPERATIVO."/>
    <s v="VISITA_TÉCNICA"/>
    <s v="FA0GZ496"/>
    <s v="TIPO I"/>
    <s v="TERRESTRE"/>
    <s v="REMICIO AMADO JOHN HEBER"/>
    <n v="1"/>
    <n v="0"/>
    <n v="65960.072302"/>
    <n v="75096.394270399993"/>
    <n v="65960.072302"/>
    <m/>
    <m/>
    <m/>
    <m/>
    <m/>
    <m/>
    <m/>
    <m/>
  </r>
  <r>
    <s v="NEIVA"/>
    <x v="4"/>
    <x v="5"/>
    <n v="41001"/>
    <n v="2684446"/>
    <n v="53027"/>
    <s v="INCIDENTE "/>
    <s v="HUILA"/>
    <s v="NEIVA"/>
    <s v="BARRIO COLORES NEIVA"/>
    <s v="REDEBAN"/>
    <s v="FO-25-1464334"/>
    <d v="2025-09-03T08:00:00"/>
    <d v="2025-09-03T16:53:00"/>
    <s v="NO"/>
    <s v="HARDWARE"/>
    <s v="ALERT IRRUPTION"/>
    <s v="ALERT IRRUPTION"/>
    <m/>
    <m/>
    <s v="CERRADO"/>
    <s v="03/09/2025 SE REALIZA VISITA AL PUNTO, SE CAMBIA EQUIPO POR DAÑO ALERT IRRUPTION. SE DEJA EQUIPO CON VR 10.3, PRUEBAS CB OK, CB OPERATIVO"/>
    <s v="VISITA_TÉCNICA"/>
    <s v="BA0LZ831"/>
    <s v="TIPO I"/>
    <s v="TERRESTRE"/>
    <s v="DEVIA REINOSO JUAN CARLOS"/>
    <n v="1"/>
    <n v="0"/>
    <n v="65960.072302"/>
    <n v="75096.394270399993"/>
    <n v="65960.072302"/>
    <m/>
    <m/>
    <m/>
    <m/>
    <m/>
    <m/>
    <m/>
    <m/>
  </r>
  <r>
    <s v="MEDELLIN"/>
    <x v="3"/>
    <x v="3"/>
    <n v="5001"/>
    <n v="2684657"/>
    <n v="68503"/>
    <s v="INCIDENTE "/>
    <s v="ANTIOQUIA"/>
    <s v="MEDELLIN"/>
    <s v="LA FRANCIA MEDELLIN 3"/>
    <s v="REDEBAN"/>
    <s v="FO-25-1464330"/>
    <d v="2025-09-03T08:00:00"/>
    <d v="2025-09-03T13:24:00"/>
    <s v="NO"/>
    <s v="HARDWARE"/>
    <s v="TECLADO"/>
    <s v="DAÑO POS"/>
    <m/>
    <m/>
    <s v="CERRADO"/>
    <s v="03/09/2025 SE REALIZA VISITA AL PUNTO PARA ATENDER EL INCIDENTE PREVIAMENTE REPORTADO. EL USUARIO INFORMA QUE EL TECLADO DEL DATÁFONO PRESENTA FALLAS EN VARIAS TECLAS, DIFICULTANDO SU OPERACIÓN.  TRAS LA VALIDACIÓN TÉCNICA, SE CONFIRMA EL DETERIORO FUNCIONAL DEL EQUIPO. SE PROCEDE CON EL REEMPLAZO POR UN DATÁFONO NUEVO GARANTIZANDO MAYOR DURABILIDAD Y RESPUESTA TÁCTIL.  EL NUEVO EQUIPO QUEDA INSTALADO Y OPERATIVO, CON PRUEBAS DE FUNCIONAMIENTO SATISFACTORIAS."/>
    <s v="VISITA_TÉCNICA"/>
    <s v="AAJQZ397"/>
    <s v="TIPO I"/>
    <s v="TERRESTRE"/>
    <s v="MARTINEZ TOVAR OSCAR DAVID"/>
    <n v="1"/>
    <n v="0"/>
    <n v="65960.072302"/>
    <n v="75096.394270399993"/>
    <n v="65960.072302"/>
    <m/>
    <m/>
    <m/>
    <m/>
    <m/>
    <m/>
    <m/>
    <m/>
  </r>
  <r>
    <s v="CUCUTA"/>
    <x v="1"/>
    <x v="1"/>
    <n v="54810"/>
    <n v="2684252"/>
    <n v="59860"/>
    <s v="INCIDENTE "/>
    <s v="NORTE DE SANTANDER"/>
    <s v="TIBU"/>
    <s v="BARRIO LIBERTADORES TIBU 5"/>
    <s v="REDEBAN"/>
    <s v="FO-25-1463880"/>
    <d v="2025-09-02T17:41:00"/>
    <d v="2025-09-05T10:15:00"/>
    <s v="NO"/>
    <s v="HARDWARE"/>
    <s v="NO ENCIENDE"/>
    <s v="DAÑO POS"/>
    <m/>
    <m/>
    <s v="CERRADO"/>
    <s v="05/09/2025 SE REALIZA ACTIVIDAD EN BODEGA CÚCUTA POR ORDEN PÚBLICO EN EL CATATUMBO CLIENTE VIAJO CON EL EQUIPO A BODEGA, SE CAMBIO DATAFONO POR DAÑO SE INSTALA NUEVA VERSIÓN CIERRES Y PRUEBAS OK"/>
    <s v="VISITA_TÉCNICA"/>
    <s v="FUA0B409"/>
    <s v="TIPO IV ESPECIAL"/>
    <s v="TERRESTRE"/>
    <s v="DURAN ACOSTA FRANK YONNY"/>
    <n v="1"/>
    <n v="0"/>
    <n v="479588.87655000004"/>
    <n v="196536.5258152"/>
    <n v="479588.87655000004"/>
    <m/>
    <m/>
    <m/>
    <m/>
    <m/>
    <m/>
    <m/>
    <m/>
  </r>
  <r>
    <s v="IBAGUE"/>
    <x v="4"/>
    <x v="5"/>
    <n v="73001"/>
    <n v="2684204"/>
    <n v="80022"/>
    <s v="INCIDENTE "/>
    <s v="TOLIMA"/>
    <s v="IBAGUE"/>
    <s v="BARRIO MACARENA PARTE BAJA IBAGUE"/>
    <s v="REDEBAN"/>
    <s v="FO-25-1463558"/>
    <d v="2025-09-02T17:09:00"/>
    <d v="2025-09-03T16:49:00"/>
    <s v="NO"/>
    <s v="HARDWARE"/>
    <s v="IMPRESION"/>
    <s v="DAÑO POS"/>
    <m/>
    <m/>
    <s v="CERRADO"/>
    <s v="03/09/2025 SE CAMBIA DATÁFONO POR FALLA EN LA IMPRESORA. SE HACEN PRUEBAS DE TRANSACCIONES TODO OK"/>
    <s v="VISITA_TÉCNICA"/>
    <s v="SAXZZ528"/>
    <s v="TIPO I"/>
    <s v="TERRESTRE"/>
    <s v="VARGAS HERRERA JHON JAIRO"/>
    <n v="1"/>
    <n v="0"/>
    <n v="65960.072302"/>
    <n v="75096.394270399993"/>
    <n v="65960.072302"/>
    <m/>
    <m/>
    <m/>
    <m/>
    <m/>
    <m/>
    <m/>
    <m/>
  </r>
  <r>
    <s v="NEIVA"/>
    <x v="4"/>
    <x v="5"/>
    <n v="41001"/>
    <n v="2683470"/>
    <n v="48236"/>
    <s v="INCIDENTE "/>
    <s v="HUILA"/>
    <s v="NEIVA"/>
    <s v="DISTRICOL CONTACT SERVICE CELL"/>
    <s v="REDEBAN"/>
    <s v="FO-25-1463355"/>
    <d v="2025-09-02T16:15:00"/>
    <d v="2025-09-03T16:46:00"/>
    <s v="NO"/>
    <s v="HARDWARE"/>
    <s v="ALERT IRRUPTION"/>
    <s v="ALERT IRRUPTION"/>
    <m/>
    <m/>
    <s v="CERRADO"/>
    <s v="03/09/2025 SE REALIZA CAMBIO DE EQUIPO POR ALERTA IRRUPTION"/>
    <s v="VISITA_TÉCNICA"/>
    <s v="AD00I773"/>
    <s v="TIPO I"/>
    <s v="TERRESTRE"/>
    <s v="DIAZ VARGAS JONATHAN MIGUEL"/>
    <n v="1"/>
    <n v="0"/>
    <n v="65960.072302"/>
    <n v="75096.394270399993"/>
    <n v="65960.072302"/>
    <m/>
    <m/>
    <m/>
    <m/>
    <m/>
    <m/>
    <m/>
    <m/>
  </r>
  <r>
    <s v="MEDELLIN"/>
    <x v="3"/>
    <x v="3"/>
    <n v="5234"/>
    <n v="2683684"/>
    <n v="25713"/>
    <s v="INCIDENTE "/>
    <s v="ANTIOQUIA"/>
    <s v="DABEIBA"/>
    <s v="BARRIO PARQUE PRINCIPAL DE DAB"/>
    <s v="REDEBAN"/>
    <s v="FO-25-1463351"/>
    <d v="2025-09-02T16:19:00"/>
    <d v="2025-09-04T15:06:00"/>
    <s v="NO"/>
    <s v="HARDWARE"/>
    <s v="IMPRESION"/>
    <s v="DAÑO POS"/>
    <m/>
    <m/>
    <s v="CERRADO"/>
    <s v="04/09/2025 SE REALIZA REVISIÓN DE EQUIPO Y CABLES DEBIDO A FALLA EN IMPRESIÓN, CABLES OK RODILLO OK SE LIMPIA Y FALLA PERSISTE, SE CAMBIA DATAFONO POR IMPRESIÓN BORROSA"/>
    <s v="VISITA_TÉCNICA"/>
    <s v="A00MZ511"/>
    <s v="TIPO IV"/>
    <s v="TERRESTRE"/>
    <s v="QUINTERO SANCHEZ JUAN SEBASTIAN"/>
    <n v="1"/>
    <n v="0"/>
    <n v="479588.87655000004"/>
    <n v="196536.5258152"/>
    <n v="479588.87655000004"/>
    <m/>
    <m/>
    <m/>
    <m/>
    <m/>
    <m/>
    <m/>
    <m/>
  </r>
  <r>
    <s v="IBAGUE"/>
    <x v="4"/>
    <x v="5"/>
    <n v="73001"/>
    <n v="2682544"/>
    <n v="71039"/>
    <s v="INCIDENTE "/>
    <s v="TOLIMA"/>
    <s v="IBAGUE"/>
    <s v="BARRIO SAN MARTIN IBAGUE"/>
    <s v="REDEBAN"/>
    <s v="FO-25-1463237"/>
    <d v="2025-09-02T14:49:00"/>
    <d v="2025-09-03T13:05:00"/>
    <s v="NO"/>
    <s v="HARDWARE"/>
    <s v="COMUNICACION"/>
    <s v="MENSAJE CABLE DE RED DESCONECTADO"/>
    <m/>
    <m/>
    <s v="CERRADO"/>
    <s v="03/09/2025 SE REALIZA CAMBIO DE DATÁFONO POR DAÑO EN PUERTO IP, SE REALIZA PRUEBAS DE FUNCIONAMIENTO OK; CUBRE CLAVE INSTALADO."/>
    <s v="VISITA_TÉCNICA"/>
    <s v="MN00C113"/>
    <s v="TIPO I"/>
    <s v="TERRESTRE"/>
    <s v="BARRAGAN TAFUR EDWIN ESTEBAN"/>
    <n v="1"/>
    <n v="0"/>
    <n v="65960.072302"/>
    <n v="75096.394270399993"/>
    <n v="65960.072302"/>
    <m/>
    <m/>
    <m/>
    <m/>
    <m/>
    <m/>
    <m/>
    <m/>
  </r>
  <r>
    <s v="BOGOTA"/>
    <x v="0"/>
    <x v="0"/>
    <n v="25754"/>
    <n v="2682580"/>
    <n v="69112"/>
    <s v="INCIDENTE "/>
    <s v="CUNDINAMARCA"/>
    <s v="SOACHA"/>
    <s v="PTM SOACHA SUPERDROGUERIA LAS"/>
    <s v="REDEBAN"/>
    <s v="FO-25-1463228"/>
    <d v="2025-09-02T14:56:00"/>
    <d v="2025-09-03T10:14:00"/>
    <s v="NO"/>
    <s v="SOFTWARE"/>
    <s v="ERROR DE TRANSACCIONES"/>
    <s v="RECHAZO GENERAL"/>
    <m/>
    <m/>
    <s v="CERRADO"/>
    <s v="03/09/2025 SE LLEGA A DIRECCIÓN PARA ATENDER MANTENIMIENTO LA SEÑORITA LAURA INDICA QUE EL SERVICIO ESTÁ OPERATIVO SOLO FUE EL DÍA DE AYER PERO HOY YA ESTÁ FUNCIONANDO NO PERMITEN MANIPULAR TERMINAL SERVICIO OK"/>
    <s v="VISITA_TÉCNICA"/>
    <s v="0"/>
    <s v="TIPO I"/>
    <s v="TERRESTRE"/>
    <s v="BUSTOS MORA DIEGO MANUEL"/>
    <n v="1"/>
    <n v="0"/>
    <n v="65960.072302"/>
    <n v="75096.394270399993"/>
    <n v="65960.072302"/>
    <m/>
    <m/>
    <m/>
    <m/>
    <m/>
    <m/>
    <m/>
    <m/>
  </r>
  <r>
    <s v="MEDELLIN"/>
    <x v="3"/>
    <x v="3"/>
    <n v="5001"/>
    <n v="2682964"/>
    <n v="34018"/>
    <s v="INCIDENTE "/>
    <s v="ANTIOQUIA"/>
    <s v="MEDELLIN"/>
    <s v="COMCARD MED CHIMUELOS"/>
    <s v="REDEBAN"/>
    <s v="FO-25-1463221"/>
    <d v="2025-09-02T15:23:00"/>
    <d v="2025-09-03T13:02:00"/>
    <s v="NO"/>
    <s v="HARDWARE"/>
    <s v="TECLADO"/>
    <s v="DAÑO POS"/>
    <m/>
    <m/>
    <s v="CERRADO"/>
    <s v="03/09/2025 SE CAMBIA EQUIPO POR DAÑO EN TECLADO BORROSO TODO QUEDA OK"/>
    <s v="VISITA_TÉCNICA"/>
    <s v="1PZZZ841"/>
    <s v="TIPO I"/>
    <s v="TERRESTRE"/>
    <s v="ALVAREZ ARENAS VICTOR HUGO"/>
    <n v="1"/>
    <n v="0"/>
    <n v="65960.072302"/>
    <n v="75096.394270399993"/>
    <n v="65960.072302"/>
    <m/>
    <m/>
    <m/>
    <m/>
    <m/>
    <m/>
    <m/>
    <m/>
  </r>
  <r>
    <s v="PEREIRA"/>
    <x v="2"/>
    <x v="4"/>
    <n v="66001"/>
    <n v="2683292"/>
    <n v="46669"/>
    <s v="INCIDENTE "/>
    <s v="RISARALDA"/>
    <s v="PEREIRA"/>
    <s v="BARRIO SAN NICOLAS PEREIRA"/>
    <s v="REDEBAN"/>
    <s v="FO-25-1463214"/>
    <d v="2025-09-02T15:58:00"/>
    <d v="2025-09-03T09:58:00"/>
    <s v="NO"/>
    <s v="HARDWARE"/>
    <s v="LECTOR DE TARJETAS"/>
    <s v="DAÑO POS"/>
    <m/>
    <m/>
    <s v="CERRADO"/>
    <s v="03/09/2025 VISITAMOS COMERCIO EL DATÁFONO NO LEE BIEN LAS TARJETAS, REALIZAMOS CAMBIO LO CONFIGURAMOS Y REALIZAMOS PRUEBAS CON EL NUEVO DATÁFONO OK."/>
    <s v="VISITA_TÉCNICA"/>
    <s v="XP007649"/>
    <s v="TIPO I"/>
    <s v="TERRESTRE"/>
    <s v="ARROYAVE CANO MANUEL GUILLERMO"/>
    <n v="1"/>
    <n v="0"/>
    <n v="65960.072302"/>
    <n v="75096.394270399993"/>
    <n v="65960.072302"/>
    <m/>
    <m/>
    <m/>
    <m/>
    <m/>
    <m/>
    <m/>
    <m/>
  </r>
  <r>
    <s v="BOGOTA"/>
    <x v="0"/>
    <x v="0"/>
    <n v="11001"/>
    <n v="2681992"/>
    <n v="46325"/>
    <s v="INCIDENTE "/>
    <s v="CUNDINAMARCA"/>
    <s v="BOGOTA"/>
    <s v="PTM  BOGOTA  MINIMARKET JYM"/>
    <s v="REDEBAN"/>
    <s v="FO-25-1462210"/>
    <d v="2025-09-02T14:15:00"/>
    <d v="2025-09-03T11:31:00"/>
    <s v="NO"/>
    <s v="HARDWARE"/>
    <s v="IMPRESION"/>
    <s v="NO AVANZA PAPEL"/>
    <m/>
    <m/>
    <s v="CERRADO"/>
    <s v="03/09/2025 AJUSTE EN CONEXIONES FÍSICAS Y SE CAPACITA EN COMO REALIZAR EL CIERRE DE LA IMPRESORA DEL DATAFONO"/>
    <s v="VISITA_TÉCNICA"/>
    <s v="BA005169"/>
    <s v="TIPO I"/>
    <s v="TERRESTRE"/>
    <s v="HERNANDEZ NARANJO OSCAR EDUARDO"/>
    <n v="1"/>
    <n v="0"/>
    <n v="65960.072302"/>
    <n v="75096.394270399993"/>
    <n v="65960.072302"/>
    <m/>
    <m/>
    <m/>
    <m/>
    <m/>
    <m/>
    <m/>
    <m/>
  </r>
  <r>
    <s v="CUCUTA"/>
    <x v="1"/>
    <x v="1"/>
    <n v="54239"/>
    <n v="2681743"/>
    <n v="15003"/>
    <s v="INCIDENTE "/>
    <s v="NORTE DE SANTANDER"/>
    <s v="DURANIA"/>
    <s v="BARRIO CENTRO DURANIA CUCUTA"/>
    <s v="REDEBAN"/>
    <s v="FO-25-1462028"/>
    <d v="2025-09-02T13:22:00"/>
    <d v="2025-09-04T12:12:00"/>
    <s v="NO"/>
    <s v="SOFTWARE"/>
    <s v="ERROR DE TRANSACCIONES"/>
    <s v="RECHAZO GENERAL"/>
    <m/>
    <m/>
    <s v="CERRADO"/>
    <s v="04/09/2025 SE VISITA COMERCIO, SE FORMATEA , SE INSTALA VERSIÓN, SE HACEN PRUEBAS EXITOSA, CB OPERATIVO"/>
    <s v="VISITA_TÉCNICA"/>
    <s v="9A002780"/>
    <s v="TIPO II"/>
    <s v="TERRESTRE"/>
    <s v="NARANJO AFANADOR RUBEN JESUS"/>
    <n v="1"/>
    <n v="0"/>
    <n v="144967.87232000002"/>
    <n v="140395.6348884"/>
    <n v="144967.87232000002"/>
    <m/>
    <m/>
    <m/>
    <m/>
    <m/>
    <m/>
    <m/>
    <m/>
  </r>
  <r>
    <s v="PASTO"/>
    <x v="2"/>
    <x v="2"/>
    <n v="52696"/>
    <n v="2681781"/>
    <n v="18179"/>
    <s v="INCIDENTE "/>
    <s v="NARIÑO"/>
    <s v="SANTA BARBARA"/>
    <s v="BARRIO EL COMERCIO SANTA BARBA"/>
    <s v="REDEBAN"/>
    <s v="FO-25-1462024"/>
    <d v="2025-09-02T13:45:00"/>
    <d v="2025-09-06T11:01:00"/>
    <s v="NO"/>
    <s v="SOFTWARE"/>
    <s v="SE REINICIA"/>
    <s v="AL REALIZAR CIERRE CARGA VERSION"/>
    <m/>
    <m/>
    <s v="CERRADO"/>
    <s v="06/09/2025 SE REALIZA VALIDACION CON EL CLIENTE QUIEN INDICA QUE EN DIAS PASADOS EL DATAFONO SE LE REINCIO AL TRATAR DE REALIZAR UNA TRANSACCION, PERO EL LO CAMBIO DE TOMA CORRIENTE YA QUE SE ESTABAN PRESENTANDO BAJONES DE ENERGIA,  Y DESPUES DE ESO EL DATAFONO A TRABAJADO CON NORMALIDAD,  SE HACE SEGUIMIENTO Y EL DATAFONO SIGUIO OPERANDO SIN PROBLEMA."/>
    <s v="SOPORTE_TELEFÓNICO"/>
    <s v="0"/>
    <s v="TIPO IV ESPECIAL"/>
    <s v="TERRESTRE/FLUVIAL"/>
    <s v="HENAO CARDONA DIEGO FERNANDO"/>
    <n v="0"/>
    <n v="0"/>
    <n v="41241.0800752"/>
    <n v="0"/>
    <n v="41241.0800752"/>
    <m/>
    <m/>
    <m/>
    <m/>
    <m/>
    <m/>
    <m/>
    <m/>
  </r>
  <r>
    <s v="TUNJA"/>
    <x v="1"/>
    <x v="1"/>
    <n v="15001"/>
    <n v="2681821"/>
    <n v="59681"/>
    <s v="INCIDENTE "/>
    <s v="BOYACA"/>
    <s v="TUNJA"/>
    <s v="BARRIO ALTAMIRA TUNJA"/>
    <s v="REDEBAN"/>
    <s v="FO-25-1462021"/>
    <d v="2025-09-02T13:46:00"/>
    <d v="2025-09-02T16:51:00"/>
    <s v="NO"/>
    <s v="HARDWARE"/>
    <s v="TECLADO"/>
    <s v="DAÑO POS"/>
    <m/>
    <m/>
    <s v="CERRADO"/>
    <s v="02/09/2025 SE VISITA CB MANTENIMIENTO DE EQUIPO CAMBIO DE POS POR DAÑO PRUEBAS EXITOSAS"/>
    <s v="VISITA_TÉCNICA"/>
    <s v="LA009538"/>
    <s v="TIPO I"/>
    <s v="TERRESTRE"/>
    <s v="GONZALEZ GONZALEZ MARIO ALBERTO"/>
    <n v="1"/>
    <n v="0"/>
    <n v="65960.072302"/>
    <n v="75096.394270399993"/>
    <n v="65960.072302"/>
    <m/>
    <m/>
    <m/>
    <m/>
    <m/>
    <m/>
    <m/>
    <m/>
  </r>
  <r>
    <s v="VILLAVICENCIO"/>
    <x v="4"/>
    <x v="5"/>
    <n v="50001"/>
    <n v="2681929"/>
    <n v="37963"/>
    <s v="INCIDENTE "/>
    <s v="META"/>
    <s v="VILLAVICENCIO"/>
    <s v="PAGAFACIL ABASTOS VILLAVICENC"/>
    <s v="REDEBAN"/>
    <s v="FO-25-1462014"/>
    <d v="2025-09-02T13:52:00"/>
    <d v="2025-09-03T13:39:00"/>
    <s v="NO"/>
    <s v="HARDWARE"/>
    <s v="LECTOR DE BARRAS"/>
    <s v="CABLE LECTORA AVERIADO"/>
    <m/>
    <m/>
    <s v="CERRADO"/>
    <s v="03/09/2025 SE VISITA CB Y SE REALIZA CAMBIO DE LECTOR POR DAÑÓ EN EL CABLE. SE INSTALA NUEVA LECTORA Y SE REALIZA PRUEBAS EXITOSAS PRUEBAS OK"/>
    <s v="VISITA_TÉCNICA"/>
    <s v="AA00R641"/>
    <s v="TIPO I"/>
    <s v="TERRESTRE"/>
    <s v="GARZON RUIZ LUIS MIGUEL"/>
    <n v="1"/>
    <n v="0"/>
    <n v="65960.072302"/>
    <n v="75096.394270399993"/>
    <n v="65960.072302"/>
    <m/>
    <m/>
    <m/>
    <m/>
    <m/>
    <m/>
    <m/>
    <m/>
  </r>
  <r>
    <s v="MEDELLIN"/>
    <x v="3"/>
    <x v="3"/>
    <n v="5376"/>
    <n v="2681930"/>
    <n v="41957"/>
    <s v="INCIDENTE "/>
    <s v="ANTIOQUIA"/>
    <s v="LA CEJA"/>
    <s v="PTM LA CEJA LA DESPENSA DE ROB"/>
    <s v="REDEBAN"/>
    <s v="FO-25-1462009"/>
    <d v="2025-09-02T13:54:00"/>
    <d v="2025-09-03T10:55:00"/>
    <s v="NO"/>
    <s v="SOFTWARE"/>
    <s v="ERROR DE TRANSACCIONES"/>
    <s v="RECHAZO GENERAL"/>
    <m/>
    <m/>
    <s v="CERRADO"/>
    <s v="03/09/2025 SE HACE MANTENIMIENTO OK SE MONTA SO Y VERSION NUEVAMENTE PARA SOLUCIONAR FALLA EN FORMATO DE PIN INVALIDO, YA SE HABÍA VISITADO PREVIAMENTE"/>
    <s v="VISITA_TÉCNICA"/>
    <s v="GZ0WZ867"/>
    <s v="TIPO II"/>
    <s v="TERRESTRE"/>
    <s v="DIAZ ZABALA FRANCIS DUBAN"/>
    <n v="1"/>
    <n v="0"/>
    <n v="144967.87232000002"/>
    <n v="140395.6348884"/>
    <n v="144967.87232000002"/>
    <m/>
    <m/>
    <m/>
    <m/>
    <m/>
    <m/>
    <m/>
    <m/>
  </r>
  <r>
    <s v="BOGOTA"/>
    <x v="0"/>
    <x v="0"/>
    <n v="11001"/>
    <n v="2681735"/>
    <n v="39970"/>
    <s v="INCIDENTE "/>
    <s v="CUNDINAMARCA"/>
    <s v="BOGOTA"/>
    <s v="BARRIO ALCAZARES BOGOTA 1"/>
    <s v="REDEBAN"/>
    <s v="FO-25-1461664"/>
    <d v="2025-09-02T13:12:00"/>
    <d v="2025-09-02T15:27:00"/>
    <s v="NO"/>
    <s v="HARDWARE"/>
    <s v="CABLEADO"/>
    <s v="CABLE TEFF AVERIADO"/>
    <m/>
    <m/>
    <s v="CERRADO"/>
    <s v="02/09/2025 SE REALIZA VISITA A CB PARA ATENDER INCIDENTE SE REALIZA CAMBIO DE FUENTE ,SE REALIZAN PRUEBAS OK"/>
    <s v="VISITA_TÉCNICA"/>
    <s v="9A0RZ732"/>
    <s v="TIPO I"/>
    <s v="TERRESTRE"/>
    <s v="GALINDO ROJAS LUIS FELIPE"/>
    <n v="1"/>
    <n v="0"/>
    <n v="65960.072302"/>
    <n v="75096.394270399993"/>
    <n v="65960.072302"/>
    <m/>
    <m/>
    <m/>
    <m/>
    <m/>
    <m/>
    <m/>
    <m/>
  </r>
  <r>
    <s v="CALI"/>
    <x v="2"/>
    <x v="2"/>
    <n v="76001"/>
    <n v="2681535"/>
    <n v="34309"/>
    <s v="INCIDENTE "/>
    <s v="VALLE DEL CAUCA"/>
    <s v="CALI"/>
    <s v="BARRIO SANTO DOMINGO CALI"/>
    <s v="REDEBAN"/>
    <s v="FO-25-1461466"/>
    <d v="2025-09-02T12:40:00"/>
    <d v="2025-09-02T15:00:00"/>
    <s v="NO"/>
    <s v="HARDWARE"/>
    <s v="IMPRESION"/>
    <s v="NO IMPRIME UNO O VARIOS CARACTERES"/>
    <m/>
    <m/>
    <s v="CERRADO"/>
    <s v="02/09/2025 SE REALIZA CAMBIO DE FUENTE DE PODER, LA CUÁL ESTABA PROVOCANDO REINICIOS Y FALLA AL IMPRIMIR._x000a_SE REALIZAN PRUEBAS OPERATIVAS SIN NOVEDAD."/>
    <s v="VISITA_TÉCNICA"/>
    <s v="9A002800"/>
    <s v="TIPO I"/>
    <s v="TERRESTRE"/>
    <s v="TORRES GARCIA JENDRY JOSE"/>
    <n v="1"/>
    <n v="0"/>
    <n v="65960.072302"/>
    <n v="75096.394270399993"/>
    <n v="65960.072302"/>
    <m/>
    <m/>
    <m/>
    <m/>
    <m/>
    <m/>
    <m/>
    <m/>
  </r>
  <r>
    <s v="MANIZALES"/>
    <x v="2"/>
    <x v="4"/>
    <n v="17001"/>
    <n v="2681542"/>
    <n v="72256"/>
    <s v="INCIDENTE "/>
    <s v="CALDAS"/>
    <s v="MANIZALES"/>
    <s v="BARRIO PERANLOSO MANIZALES"/>
    <s v="REDEBAN"/>
    <s v="FO-25-1461463"/>
    <d v="2025-09-02T12:43:00"/>
    <d v="2025-09-03T11:12:00"/>
    <s v="NO"/>
    <s v="HARDWARE"/>
    <s v="LECTOR DE BARRAS"/>
    <s v="CABLE LECTORA AVERIADO"/>
    <m/>
    <m/>
    <s v="CERRADO"/>
    <s v="03/09/2025 SE CAMBIA LECTORA POR DAÑO EN EL CABLE DE COMUNICACIÓN, SE REALIZAN PRUEBAS OK."/>
    <s v="VISITA_TÉCNICA"/>
    <s v="ON00N702"/>
    <s v="TIPO I"/>
    <s v="TERRESTRE"/>
    <s v="FRANCO CAÑAVERAL YAMID RAUL"/>
    <n v="1"/>
    <n v="0"/>
    <n v="65960.072302"/>
    <n v="75096.394270399993"/>
    <n v="65960.072302"/>
    <m/>
    <m/>
    <m/>
    <m/>
    <m/>
    <m/>
    <m/>
    <m/>
  </r>
  <r>
    <s v="CALI"/>
    <x v="2"/>
    <x v="2"/>
    <n v="76001"/>
    <n v="2681531"/>
    <n v="74170"/>
    <s v="INCIDENTE "/>
    <s v="VALLE DEL CAUCA"/>
    <s v="CALI"/>
    <s v="PTM CALI JM SERVICELL"/>
    <s v="REDEBAN"/>
    <s v="FO-25-1461392"/>
    <d v="2025-09-02T12:33:00"/>
    <d v="2025-09-03T09:55:00"/>
    <s v="NO"/>
    <s v="HARDWARE"/>
    <s v="PINPAD"/>
    <s v="DAÑO POS"/>
    <m/>
    <m/>
    <s v="CERRADO"/>
    <s v="03/09/2025 SE CAMBIA PINPAD YA QUE EL DEL CLIENTE TENIA EL TECLADO BLOQUEADO"/>
    <s v="VISITA_TÉCNICA"/>
    <s v="SV0UZ885"/>
    <s v="TIPO I"/>
    <s v="TERRESTRE"/>
    <s v="CUERO RUIZ JHONNY"/>
    <n v="1"/>
    <n v="0"/>
    <n v="65960.072302"/>
    <n v="75096.394270399993"/>
    <n v="65960.072302"/>
    <m/>
    <m/>
    <m/>
    <m/>
    <m/>
    <m/>
    <m/>
    <m/>
  </r>
  <r>
    <s v="APARTADO"/>
    <x v="3"/>
    <x v="3"/>
    <n v="5045"/>
    <n v="2681492"/>
    <n v="31619"/>
    <s v="INCIDENTE "/>
    <s v="ANTIOQUIA"/>
    <s v="APARTADO"/>
    <s v="COMCARD APARTADO ZAGUAN"/>
    <s v="REDEBAN"/>
    <s v="FO-25-1461379"/>
    <d v="2025-09-02T12:35:00"/>
    <d v="2025-09-03T11:15:00"/>
    <s v="NO"/>
    <s v="HARDWARE"/>
    <s v="DETERIORO"/>
    <s v="PINPAD"/>
    <m/>
    <m/>
    <s v="CERRADO"/>
    <s v="03/09/2025 PIN PAD NO LEE TARJETAS, SE PROCEDE A HACER CAMBIO DE TECNOLOGÍA POR DATAFONO DESK 2600 Y PIN PAD 1600. SE HACEN PRUEBAS DE RETIRO, CONSULTA DE SALDO, CONSIGNACIONES, RETIRO NEQUI Y PRUEBA DE LECTORA DEJADO TODO FUNCIONANDO CORRECTAMENTE"/>
    <s v="VISITA_TÉCNICA"/>
    <s v="1111G363"/>
    <s v="TIPO I"/>
    <s v="TERRESTRE"/>
    <s v="SALDARRIAGA MIRANDA SANTIAGO"/>
    <n v="1"/>
    <n v="0"/>
    <n v="65960.072302"/>
    <n v="75096.394270399993"/>
    <n v="65960.072302"/>
    <m/>
    <m/>
    <m/>
    <m/>
    <m/>
    <m/>
    <m/>
    <m/>
  </r>
  <r>
    <s v="CALI"/>
    <x v="2"/>
    <x v="2"/>
    <n v="76834"/>
    <n v="2681327"/>
    <n v="55063"/>
    <s v="INCIDENTE "/>
    <s v="VALLE DEL CAUCA"/>
    <s v="TULUA"/>
    <s v="BARRIO EL PALMAR TULUA"/>
    <s v="REDEBAN"/>
    <s v="FO-25-1461242"/>
    <d v="2025-09-02T12:10:00"/>
    <d v="2025-09-02T14:45:00"/>
    <s v="NO"/>
    <s v="SOFTWARE"/>
    <s v="ACTUALIZACION"/>
    <s v="VERSION CARGA SO VR"/>
    <m/>
    <m/>
    <s v="CERRADO"/>
    <s v="02/09/2025 SE VISITA CORRESPONSAL Y SE PRODUCE A REALIZA INICIALIZACIÓN Y  DIRECCIÓN QUEDA ACTUALIZADA . TRANSACCIONES DE PRUEBA EXITOSAS"/>
    <s v="VISITA_TÉCNICA"/>
    <s v="10NZZ233"/>
    <s v="TIPO II"/>
    <s v="TERRESTRE"/>
    <s v="BOLAÑOS TABORDA JORGE ENRIQUE"/>
    <n v="1"/>
    <n v="0"/>
    <n v="144967.87232000002"/>
    <n v="140395.6348884"/>
    <n v="144967.87232000002"/>
    <m/>
    <m/>
    <m/>
    <m/>
    <m/>
    <m/>
    <m/>
    <m/>
  </r>
  <r>
    <s v="PASTO"/>
    <x v="2"/>
    <x v="2"/>
    <n v="52001"/>
    <n v="2681310"/>
    <n v="69222"/>
    <s v="INCIDENTE "/>
    <s v="NARIÑO"/>
    <s v="PASTO"/>
    <s v="DISTRICOL TIENDA VAR EL VECINO"/>
    <s v="REDEBAN"/>
    <s v="FO-25-1461135"/>
    <d v="2025-09-02T12:04:00"/>
    <d v="2025-09-02T15:45:00"/>
    <s v="NO"/>
    <s v="HARDWARE"/>
    <s v="LECTOR DE BARRAS"/>
    <s v="DAÑO POS"/>
    <m/>
    <m/>
    <s v="CERRADO"/>
    <s v="02/09/2025 SE VERIFICÓ FALLA DE LECTOR DE CÓDIGO DE BARRAS NO PERMITE LEER CÓDIGOS SE ENCONTRÓ DAÑO EN CABLE SE CAMBIA LECTORA SE EJECUTAN PRUEBAS TX EXITOSAS QUEDA OPERATIVO"/>
    <s v="VISITA_TÉCNICA"/>
    <s v="A301Z307"/>
    <s v="TIPO I"/>
    <s v="TERRESTRE"/>
    <s v="REMICIO AMADO JOHN HEBER"/>
    <n v="1"/>
    <n v="0"/>
    <n v="65960.072302"/>
    <n v="75096.394270399993"/>
    <n v="65960.072302"/>
    <m/>
    <m/>
    <m/>
    <m/>
    <m/>
    <m/>
    <m/>
    <m/>
  </r>
  <r>
    <s v="BOGOTA"/>
    <x v="0"/>
    <x v="0"/>
    <n v="11001"/>
    <n v="2681036"/>
    <n v="26554"/>
    <s v="INCIDENTE "/>
    <s v="CUNDINAMARCA"/>
    <s v="BOGOTA"/>
    <s v="REDY BARRIO 7 DE AGOSTO"/>
    <s v="REDEBAN"/>
    <s v="FO-25-1461113"/>
    <d v="2025-09-02T11:41:00"/>
    <d v="2025-09-02T14:53:00"/>
    <s v="NO"/>
    <s v="HARDWARE"/>
    <s v="LECTOR DE BARRAS"/>
    <s v="FORMATO INVALIDO LECTOR DAÑADO"/>
    <m/>
    <m/>
    <s v="CERRADO"/>
    <s v="02/09/2025 SE REALIZA VISITA A CB PARA ATENDER INCIDENTE SE REALIZA CAMBIO DE LECTORA POR FALLA EN LECTORA PERDIÓ CONFIGURACIÓN EN DOS DE LAS LECTORAS QUE TIENEN EN EL PUNTO  ,SE REALIZAN PRUEBAS OK"/>
    <s v="VISITA_TÉCNICA"/>
    <s v="99990943-HA00F638"/>
    <s v="TIPO I"/>
    <s v="TERRESTRE"/>
    <s v="GALINDO ROJAS LUIS FELIPE"/>
    <n v="1"/>
    <n v="0"/>
    <n v="65960.072302"/>
    <n v="75096.394270399993"/>
    <n v="65960.072302"/>
    <m/>
    <m/>
    <m/>
    <m/>
    <m/>
    <m/>
    <m/>
    <m/>
  </r>
  <r>
    <s v="BARRANQUILLA"/>
    <x v="5"/>
    <x v="6"/>
    <n v="8001"/>
    <n v="2681154"/>
    <n v="52674"/>
    <s v="INCIDENTE "/>
    <s v="ATLANTICO"/>
    <s v="BARRANQUILLA"/>
    <s v="PTM BARRANQUILLA LA GLORIA DE"/>
    <s v="REDEBAN"/>
    <s v="FO-25-1461104"/>
    <d v="2025-09-02T11:46:00"/>
    <d v="2025-09-03T09:06:00"/>
    <s v="NO"/>
    <s v="HARDWARE"/>
    <s v="LECTOR DE BARRAS"/>
    <s v="CABLE LECTORA AVERIADO"/>
    <m/>
    <m/>
    <s v="CERRADO"/>
    <s v="03/09/2025 SE REMPLAZA LECTOR, TENÍA CABLE DAÑADO"/>
    <s v="VISITA_TÉCNICA"/>
    <s v="TR0FZ893"/>
    <s v="TIPO I"/>
    <s v="TERRESTRE"/>
    <s v="DE AVILA SIADES ALBERTO ENRIQUE"/>
    <n v="1"/>
    <n v="0"/>
    <n v="65960.072302"/>
    <n v="75096.394270399993"/>
    <n v="65960.072302"/>
    <m/>
    <m/>
    <m/>
    <m/>
    <m/>
    <m/>
    <m/>
    <m/>
  </r>
  <r>
    <s v="MEDELLIN"/>
    <x v="3"/>
    <x v="3"/>
    <n v="5209"/>
    <n v="2680174"/>
    <n v="27118"/>
    <s v="INCIDENTE "/>
    <s v="ANTIOQUIA"/>
    <s v="CONCORDIA"/>
    <s v="PARQUE PRINCIPAL CONCORDIA ANT"/>
    <s v="REDEBAN"/>
    <s v="FO-25-1460796"/>
    <d v="2025-09-02T10:39:00"/>
    <d v="2025-09-04T09:57:00"/>
    <s v="NO"/>
    <s v="HARDWARE"/>
    <s v="TECLADO"/>
    <s v="DAÑO POS"/>
    <m/>
    <m/>
    <s v="CERRADO"/>
    <s v="04/09/2025 SE CAMBIA EQUIPO POR DAÑO EN TECLADO BORROSO TODO QUEDA OK"/>
    <s v="VISITA_TÉCNICA"/>
    <s v="BL01Y314"/>
    <s v="TIPO III"/>
    <s v="TERRESTRE"/>
    <s v="ALVAREZ ARENAS VICTOR HUGO"/>
    <n v="1"/>
    <n v="0"/>
    <n v="275728.78077800001"/>
    <n v="196536.5258152"/>
    <n v="275728.78077800001"/>
    <m/>
    <m/>
    <m/>
    <m/>
    <m/>
    <m/>
    <m/>
    <m/>
  </r>
  <r>
    <s v="BARRANQUILLA"/>
    <x v="5"/>
    <x v="6"/>
    <n v="8001"/>
    <n v="2680267"/>
    <n v="36054"/>
    <s v="INCIDENTE "/>
    <s v="ATLANTICO"/>
    <s v="BARRANQUILLA"/>
    <s v="BARRIO CENTRO CC PASEO REAL BA"/>
    <s v="REDEBAN"/>
    <s v="FO-25-1460791"/>
    <d v="2025-09-02T10:42:00"/>
    <d v="2025-09-03T09:31:00"/>
    <s v="NO"/>
    <s v="HARDWARE"/>
    <s v="NO ENCIENDE"/>
    <s v="DAÑO POS"/>
    <m/>
    <m/>
    <s v="CERRADO"/>
    <s v="03/09/2025 DATAFONO NO ENCIENDE. SE CAMBIÓ EQUIPO DATAFONO Y PINPAD SE REALIZAN PRUEBAS DE CORRECTO FUNCIONAMIENTO"/>
    <s v="VISITA_TÉCNICA"/>
    <s v="3A00T375"/>
    <s v="TIPO I"/>
    <s v="TERRESTRE"/>
    <s v="VILLACOB VILLACOB ELKIN EDUARDO"/>
    <n v="1"/>
    <n v="0"/>
    <n v="65960.072302"/>
    <n v="75096.394270399993"/>
    <n v="65960.072302"/>
    <m/>
    <m/>
    <m/>
    <m/>
    <m/>
    <m/>
    <m/>
    <m/>
  </r>
  <r>
    <s v="APARTADO"/>
    <x v="3"/>
    <x v="3"/>
    <n v="5480"/>
    <n v="2680293"/>
    <n v="58252"/>
    <s v="INCIDENTE "/>
    <s v="ANTIOQUIA"/>
    <s v="MUTATA"/>
    <s v="DISTRICOL SIRTILEGOTO"/>
    <s v="REDEBAN"/>
    <s v="FO-25-1460787"/>
    <d v="2025-09-02T10:47:00"/>
    <d v="2025-09-02T14:56:00"/>
    <s v="NO"/>
    <s v="HARDWARE"/>
    <s v="LECTOR DE BARRAS"/>
    <s v="CABLE LECTORA AVERIADO"/>
    <m/>
    <m/>
    <s v="CERRADO"/>
    <s v="02/09/2025 SE REALIZA CAMBIO LECTORA POR CABLE MALO"/>
    <s v="VISITA_TÉCNICA"/>
    <s v="TWZZ096"/>
    <s v="TIPO II"/>
    <s v="TERRESTRE"/>
    <s v="CASTRO HENAO DANIEL ESTEBAN"/>
    <n v="1"/>
    <n v="0"/>
    <n v="144967.87232000002"/>
    <n v="140395.6348884"/>
    <n v="144967.87232000002"/>
    <m/>
    <m/>
    <m/>
    <m/>
    <m/>
    <m/>
    <m/>
    <m/>
  </r>
  <r>
    <s v="BARRANQUILLA"/>
    <x v="5"/>
    <x v="6"/>
    <n v="8137"/>
    <n v="2680353"/>
    <n v="80660"/>
    <s v="INCIDENTE "/>
    <s v="ATLANTICO"/>
    <s v="CAMPO DE LA CRUZ"/>
    <s v="BARRIO CENTRO CAMPO DE LA CRUZ  3"/>
    <s v="REDEBAN"/>
    <s v="FO-25-1460784"/>
    <d v="2025-09-02T10:52:00"/>
    <d v="2025-09-03T14:51:00"/>
    <s v="NO"/>
    <s v="HARDWARE"/>
    <s v="IMPRESION"/>
    <s v="NO AVANZA PAPEL"/>
    <m/>
    <m/>
    <s v="CERRADO"/>
    <s v="03/09/2025 SE REALIZA VISITA SE PROCEDE A VALIDAR DATAFONO Y LA PRIMERA TIRILLA SALE UN POCO FORZADA Y LA SEGUNDA SALE HASTA LA MITAD ,SE VALIDA CONEXIONES ELÉCTRICAS Y TODO OK ,SE PROCEDE A CAMBIAR DATAFONO SE HACEN PRUEBAS Y TODO OK ,CB OPERATIVO"/>
    <s v="VISITA_TÉCNICA"/>
    <s v="V8ZZZ405"/>
    <s v="TIPO II"/>
    <s v="TERRESTRE"/>
    <s v="PORRAS CASTRO DARLON NASCK"/>
    <n v="1"/>
    <n v="0"/>
    <n v="144967.87232000002"/>
    <n v="140395.6348884"/>
    <n v="144967.87232000002"/>
    <m/>
    <m/>
    <m/>
    <m/>
    <m/>
    <m/>
    <m/>
    <m/>
  </r>
  <r>
    <s v="BUCARAMANGA"/>
    <x v="1"/>
    <x v="1"/>
    <n v="68001"/>
    <n v="2680388"/>
    <n v="49561"/>
    <s v="INCIDENTE "/>
    <s v="SANTANDER"/>
    <s v="BUCARAMANGA"/>
    <s v="BARRIO QUEBRADA LA IGLESIA BUC"/>
    <s v="REDEBAN"/>
    <s v="FO-25-1460776"/>
    <d v="2025-09-02T11:03:00"/>
    <d v="2025-09-02T16:26:00"/>
    <s v="NO"/>
    <s v="HARDWARE"/>
    <s v="COMUNICACION"/>
    <s v="MENSAJE CABLE DE RED DESCONECTADO"/>
    <m/>
    <m/>
    <s v="CERRADO"/>
    <s v="02/09/2025 SE VISITA COMERCIO SE REALIZA EL CAMBIO DE EQUIPO DATAFONO OK, VERSION 9.90 OK, SE REALIZAN PRUEBAS OK, LECTOR DE BARRAS OK, CB OPERATIVO"/>
    <s v="VISITA_TÉCNICA"/>
    <s v="AD00Q139"/>
    <s v="TIPO I"/>
    <s v="TERRESTRE"/>
    <s v="BARAJAS BERMUDEZ YAHIR MAURICIO"/>
    <n v="1"/>
    <n v="0"/>
    <n v="65960.072302"/>
    <n v="75096.394270399993"/>
    <n v="65960.072302"/>
    <m/>
    <m/>
    <m/>
    <m/>
    <m/>
    <m/>
    <m/>
    <m/>
  </r>
  <r>
    <s v="SANTA MARTA"/>
    <x v="5"/>
    <x v="6"/>
    <n v="44001"/>
    <n v="2680481"/>
    <n v="70640"/>
    <s v="INCIDENTE "/>
    <s v="LA GUAJIRA"/>
    <s v="RIOHACHA"/>
    <s v="BARRIO SAN JUDAS"/>
    <s v="REDEBAN"/>
    <s v="FO-25-1460758"/>
    <d v="2025-09-02T11:04:00"/>
    <d v="2025-09-04T12:15:00"/>
    <s v="NO"/>
    <s v="HARDWARE"/>
    <s v="SE REINICIA"/>
    <s v="DAÑO POS"/>
    <m/>
    <m/>
    <s v="CERRADO"/>
    <s v="04/09/2025 SE REALIZA VISITÁ POR SOLICITUD DE CLIENTE LA CUAL NOS INDICA QUE EL DATAFONO SE LE REINICIABA CONSTANTEMENTE,SE LLEGA A SITIO SE EVIDENCIA CONECTOR POWER  FLOJO LA CUAL OCACIONA REINICIÓ SE REALIZAN CAMBIO DE EQUIPO QUEDANDO SERVICIO OPERÁTIVO AL 100%"/>
    <s v="VISITA_TÉCNICA"/>
    <s v="UV008382"/>
    <s v="TIPO III"/>
    <s v="TERRESTRE"/>
    <s v="MAESTRE MENGUAL EDGAR ENRIQUE"/>
    <n v="1"/>
    <n v="0"/>
    <n v="275728.78077800001"/>
    <n v="196536.5258152"/>
    <n v="275728.78077800001"/>
    <m/>
    <m/>
    <m/>
    <m/>
    <m/>
    <m/>
    <m/>
    <m/>
  </r>
  <r>
    <s v="MONTERIA"/>
    <x v="5"/>
    <x v="6"/>
    <n v="23672"/>
    <n v="2680495"/>
    <n v="63139"/>
    <s v="INCIDENTE "/>
    <s v="CORDOBA"/>
    <s v="SAN ANTERO"/>
    <s v="BARRIO OTRO SAN ANTERO"/>
    <s v="REDEBAN"/>
    <s v="FO-25-1460740"/>
    <d v="2025-09-02T11:20:00"/>
    <d v="2025-09-03T15:45:00"/>
    <s v="NO"/>
    <s v="HARDWARE"/>
    <s v="COMUNICACION"/>
    <s v="MENSAJE CABLE DE RED DESCONECTADO"/>
    <m/>
    <m/>
    <s v="CERRADO"/>
    <s v="03/09/2025 SE VISITA SITIO, SE CAMBIA DATAFONO POR DAÑO, PUERTO IP MALO OK. SE INSTALA EQUIPO DESK 2600 PLACA 1184316 SALE EN RG SE REALIZA NUEVO CAMBIO POR PLACA 1184373 OK._x000a_PRUEBAS EXITOSAS"/>
    <s v="VISITA_TÉCNICA"/>
    <s v="JA00T577"/>
    <s v="TIPO II"/>
    <s v="TERRESTRE"/>
    <s v="COGOLLO VERTEL EDER LUIS"/>
    <n v="1"/>
    <n v="0"/>
    <n v="144967.87232000002"/>
    <n v="140395.6348884"/>
    <n v="144967.87232000002"/>
    <m/>
    <m/>
    <m/>
    <m/>
    <m/>
    <m/>
    <m/>
    <m/>
  </r>
  <r>
    <s v="BUCARAMANGA"/>
    <x v="1"/>
    <x v="1"/>
    <n v="68755"/>
    <n v="2680768"/>
    <n v="64390"/>
    <s v="INCIDENTE "/>
    <s v="SANTANDER"/>
    <s v="SOCORRO"/>
    <s v="DISTRICOL CASETA SAN VICTORINO"/>
    <s v="REDEBAN"/>
    <s v="FO-25-1461881 | FO-25-1460734"/>
    <d v="2025-09-02T11:23:00"/>
    <d v="2025-09-02T15:35:00"/>
    <s v="NO"/>
    <s v="HARDWARE"/>
    <s v="LECTOR DE BARRAS"/>
    <s v="DAÑO POS"/>
    <m/>
    <m/>
    <s v="CERRADO"/>
    <s v="02/09/2025 SE CIERRA ORDEN YA QUE ESTA SIENDO ATENDIDO CON EL RADICADO 2680768_x000a_02/09/2025 SE ENCUENTRA PUERTO USB DAÑADO, SE PROCEDE A REALIZAR CAMBIO DE DATAFONO SE DEJA DSK 2600 SE HACEN PRUEBAS OK LECTOR Y DATAFONO OK ,VISITA EXITOSA"/>
    <s v="VISITA_TÉCNICA"/>
    <s v="7A002298"/>
    <s v="TIPO III"/>
    <s v="TERRESTRE"/>
    <s v="GELVEZ MOGOLLON JOSE ELISEO"/>
    <n v="1"/>
    <n v="0"/>
    <n v="275728.78077800001"/>
    <n v="196536.5258152"/>
    <n v="275728.78077800001"/>
    <m/>
    <m/>
    <m/>
    <m/>
    <m/>
    <m/>
    <m/>
    <m/>
  </r>
  <r>
    <s v="CUCUTA"/>
    <x v="1"/>
    <x v="1"/>
    <n v="54001"/>
    <n v="2680780"/>
    <n v="59775"/>
    <s v="INCIDENTE "/>
    <s v="NORTE DE SANTANDER"/>
    <s v="CUCUTA"/>
    <s v="PTM CUCUTA YASHIRASHOP"/>
    <s v="REDEBAN"/>
    <s v="FO-25-1460726"/>
    <d v="2025-09-02T11:25:00"/>
    <d v="2025-09-03T10:37:00"/>
    <s v="NO"/>
    <s v="HARDWARE"/>
    <s v="LECTOR DE BARRAS"/>
    <s v="CABLE LECTORA AVERIADO"/>
    <m/>
    <m/>
    <s v="CERRADO"/>
    <s v="03/09/2025 SE VISITA COMERCIO, SE REALIZA CAMBIO DE LECTOR DE CÓDIGOS DE BARRA POR DAÑO, SE HACEN PRUEBAS EXITOSA, CB OPERATIVO."/>
    <s v="VISITA_TÉCNICA"/>
    <s v="FUA0B315"/>
    <s v="TIPO I"/>
    <s v="TERRESTRE"/>
    <s v="NARANJO AFANADOR RUBEN JESUS"/>
    <n v="1"/>
    <n v="0"/>
    <n v="65960.072302"/>
    <n v="75096.394270399993"/>
    <n v="65960.072302"/>
    <m/>
    <m/>
    <m/>
    <m/>
    <m/>
    <m/>
    <m/>
    <m/>
  </r>
  <r>
    <s v="SINCELEJO"/>
    <x v="5"/>
    <x v="6"/>
    <n v="70001"/>
    <n v="2680865"/>
    <n v="50138"/>
    <s v="INCIDENTE "/>
    <s v="SUCRE"/>
    <s v="SINCELEJO"/>
    <s v="BARRIO SINCELEJO SINCELEJO"/>
    <s v="REDEBAN"/>
    <s v="FO-25-1460718"/>
    <d v="2025-09-02T11:28:00"/>
    <d v="2025-09-03T10:58:00"/>
    <s v="NO"/>
    <s v="HARDWARE"/>
    <s v="PANTALLA"/>
    <s v="DAÑO POS"/>
    <m/>
    <m/>
    <s v="CERRADO"/>
    <s v="03/09/2025 SE VISITA SITIO SE VERIFICA INFORMACIÓN, SE OBSERVA DAÑO EN  LA PANTALLA, SE CAMBIA EQUIPO; PINPAD Y MAGIC POR TECNOLOGÍA, CABLE PINPAD1600, SE BRINDA INSTRUCCIONES DE LOS CAMBIOS DE TECNOLOGÍA Y OPERACIÓN. SE REALIZA PRUEBA TRX EXITOSA."/>
    <s v="VISITA_TÉCNICA"/>
    <s v="II00U029"/>
    <s v="TIPO I"/>
    <s v="TERRESTRE"/>
    <s v="SANTOS GUZMAN CHRISTIAN FELIPE"/>
    <n v="1"/>
    <n v="0"/>
    <n v="65960.072302"/>
    <n v="75096.394270399993"/>
    <n v="65960.072302"/>
    <m/>
    <m/>
    <m/>
    <m/>
    <m/>
    <m/>
    <m/>
    <m/>
  </r>
  <r>
    <s v="CALI"/>
    <x v="2"/>
    <x v="2"/>
    <n v="19001"/>
    <n v="2679591"/>
    <n v="70730"/>
    <s v="INCIDENTE "/>
    <s v="CAUCA"/>
    <s v="POPAYAN"/>
    <s v="DISTRICOL DROGUERIA SAMUSALUD"/>
    <s v="REDEBAN"/>
    <s v="FO-25-1459851"/>
    <d v="2025-09-02T09:54:00"/>
    <d v="2025-09-04T14:44:00"/>
    <s v="NO"/>
    <s v="HARDWARE"/>
    <s v="SE REINICIA"/>
    <s v="LECTOR BARRAS"/>
    <m/>
    <m/>
    <s v="CERRADO"/>
    <s v="04/09/2025 SE LLEGA AL SITIO SE ENCUENTRA CB CERRADO SE REALIZA LLAMADA CELULAR PASA A BUZÓN"/>
    <s v="VISITA_TÉCNICA"/>
    <s v="NO APLICA"/>
    <s v="TIPO III"/>
    <s v="TERRESTRE"/>
    <s v="GIMBUEL LASSO LUIS GERMAN"/>
    <n v="1"/>
    <n v="0"/>
    <n v="275728.78077800001"/>
    <n v="196536.5258152"/>
    <n v="275728.78077800001"/>
    <m/>
    <m/>
    <m/>
    <m/>
    <m/>
    <m/>
    <m/>
    <m/>
  </r>
  <r>
    <s v="CALI"/>
    <x v="2"/>
    <x v="2"/>
    <n v="19001"/>
    <n v="2679301"/>
    <n v="60462"/>
    <s v="INCIDENTE "/>
    <s v="CAUCA"/>
    <s v="POPAYAN"/>
    <s v="BARRIO PRADOS DEL NORTE POPAYA"/>
    <s v="REDEBAN"/>
    <s v="FO-25-1459838"/>
    <d v="2025-09-02T09:37:00"/>
    <d v="2025-09-04T15:42:00"/>
    <s v="NO"/>
    <s v="HARDWARE"/>
    <s v="COMUNICACION"/>
    <s v="MENSAJE CABLE DE RED DESCONECTADO"/>
    <m/>
    <m/>
    <s v="CERRADO"/>
    <s v="04/09/2025 SE INGRESA EQUIPO CON TECLADO OK SE LE INFORMA AL CLIENTE QUE EL TECLADO DEL MODELO ESTA OK SE HACEN PRUEBAS OK TELECARGA DRNA"/>
    <s v="VISITA_TÉCNICA"/>
    <s v="KA00C843"/>
    <s v="TIPO III"/>
    <s v="TERRESTRE"/>
    <s v="GIMBUEL LASSO LUIS GERMAN"/>
    <n v="1"/>
    <n v="0"/>
    <n v="275728.78077800001"/>
    <n v="196536.5258152"/>
    <n v="275728.78077800001"/>
    <m/>
    <m/>
    <m/>
    <m/>
    <m/>
    <m/>
    <m/>
    <m/>
  </r>
  <r>
    <s v="BUCARAMANGA"/>
    <x v="1"/>
    <x v="1"/>
    <n v="68001"/>
    <s v="TA-25-1048275"/>
    <n v="30389"/>
    <s v="INCIDENTE "/>
    <s v="SANTANDER"/>
    <s v="BUCARAMANGA"/>
    <s v="COMCARD BMANGA MAYITA"/>
    <s v="REDEBAN"/>
    <s v="FO-25-1459800"/>
    <d v="2025-09-02T09:59:00"/>
    <d v="2025-09-02T12:37:00"/>
    <s v="NO"/>
    <s v="HARDWARE"/>
    <s v="ACTUALIZACION"/>
    <s v="VERSION CAMBIO POS"/>
    <m/>
    <m/>
    <s v="CERRADO"/>
    <s v="02/09/2025 SE REALIZA VISITA AL COMERCIO SE EVIDENCIA QUE LA TIRILLA NO ESTÁ SALIENDO CON LA INFORMACIÓN COMPLETA SE REALIZA BORRADO DE SISTEMA E INYECCION DE VERSIÓN 9.90 SE REALIZAN PRUEBAS OK"/>
    <s v="VISITA_TÉCNICA"/>
    <s v="BHZZZ421"/>
    <s v="TIPO I"/>
    <s v="TERRESTRE"/>
    <s v="MARIÑO PABON JORGE ENRIQUE"/>
    <n v="1"/>
    <n v="0"/>
    <n v="65960.072302"/>
    <n v="75096.394270399993"/>
    <n v="65960.072302"/>
    <m/>
    <m/>
    <m/>
    <m/>
    <m/>
    <m/>
    <m/>
    <m/>
  </r>
  <r>
    <s v="VILLAVICENCIO"/>
    <x v="4"/>
    <x v="5"/>
    <n v="50001"/>
    <n v="2679128"/>
    <n v="79160"/>
    <s v="INCIDENTE "/>
    <s v="META"/>
    <s v="VILLAVICENCIO"/>
    <s v="BARRIO BOCHICA VILLAVICENCIO 1"/>
    <s v="REDEBAN"/>
    <s v="FO-25-1459505"/>
    <d v="2025-09-02T09:26:00"/>
    <d v="2025-09-02T12:59:00"/>
    <s v="NO"/>
    <s v="SOFTWARE"/>
    <s v="COMUNICACION"/>
    <s v="VERIFIQUE PARAMETROS"/>
    <m/>
    <m/>
    <s v="CERRADO"/>
    <s v="02/09/2025 SE REALIZA CONFIGURACIÓN DE PARÁMETRO E INICIALIZACIÓN POR FALLAS DE ERROR EN PARÁMETROS"/>
    <s v="VISITA_TÉCNICA"/>
    <s v="SASZZ735"/>
    <s v="TIPO I"/>
    <s v="TERRESTRE"/>
    <s v="ROZO JIMENEZ EDGAR ARMANDO"/>
    <n v="1"/>
    <n v="0"/>
    <n v="65960.072302"/>
    <n v="75096.394270399993"/>
    <n v="65960.072302"/>
    <m/>
    <m/>
    <m/>
    <m/>
    <m/>
    <m/>
    <m/>
    <m/>
  </r>
  <r>
    <s v="MEDELLIN"/>
    <x v="3"/>
    <x v="3"/>
    <n v="5615"/>
    <n v="2678813"/>
    <n v="64669"/>
    <s v="INCIDENTE "/>
    <s v="ANTIOQUIA"/>
    <s v="RIONEGRO"/>
    <s v="PTM RIONEGRO PAPELERIA EL YEN"/>
    <s v="REDEBAN"/>
    <s v="FO-25-1459482"/>
    <d v="2025-09-02T09:04:00"/>
    <d v="2025-09-03T11:47:00"/>
    <s v="NO"/>
    <s v="HARDWARE"/>
    <s v="IMPRESION"/>
    <s v="NO IMPRIME UNO O VARIOS CARACTERES"/>
    <m/>
    <m/>
    <s v="CERRADO"/>
    <s v="03/09/2025 SE HACE MANTENIMIENTO OK SE LIMPIA IMPRESORA OK PRUEBAS"/>
    <s v="VISITA_TÉCNICA"/>
    <s v="3A003046"/>
    <s v="TIPO II"/>
    <s v="TERRESTRE"/>
    <s v="DIAZ ZABALA FRANCIS DUBAN"/>
    <n v="1"/>
    <n v="0"/>
    <n v="144967.87232000002"/>
    <n v="140395.6348884"/>
    <n v="144967.87232000002"/>
    <m/>
    <m/>
    <m/>
    <m/>
    <m/>
    <m/>
    <m/>
    <m/>
  </r>
  <r>
    <s v="MEDELLIN"/>
    <x v="3"/>
    <x v="3"/>
    <n v="5001"/>
    <n v="2678921"/>
    <n v="73553"/>
    <s v="INCIDENTE "/>
    <s v="ANTIOQUIA"/>
    <s v="MEDELLIN"/>
    <s v="BARRIO  BELEN MEDELLIN"/>
    <s v="REDEBAN"/>
    <s v="FO-25-1459476"/>
    <d v="2025-09-02T09:09:00"/>
    <d v="2025-09-02T12:13:00"/>
    <s v="NO"/>
    <s v="SOFTWARE"/>
    <s v="COMUNICACION"/>
    <s v="PARAMETROS DE CONFIGURACION EN POS"/>
    <m/>
    <m/>
    <s v="CERRADO"/>
    <s v="02/09/2025 SE REVISA EQUIPO, SE CARGA VERSIÓN Y SE CONFIGURA COMUNICACIÓN, TODO OK"/>
    <s v="VISITA_TÉCNICA"/>
    <s v="SV00W478"/>
    <s v="TIPO I"/>
    <s v="TERRESTRE"/>
    <s v="QUINTERO SANCHEZ JUAN SEBASTIAN"/>
    <n v="1"/>
    <n v="0"/>
    <n v="65960.072302"/>
    <n v="75096.394270399993"/>
    <n v="65960.072302"/>
    <m/>
    <m/>
    <m/>
    <m/>
    <m/>
    <m/>
    <m/>
    <m/>
  </r>
  <r>
    <s v="PEREIRA"/>
    <x v="2"/>
    <x v="4"/>
    <n v="66170"/>
    <n v="2678990"/>
    <n v="47144"/>
    <s v="INCIDENTE "/>
    <s v="RISARALDA"/>
    <s v="DOSQUEBRADAS"/>
    <s v="BARRIO JUPITER DOSQUEBRADAS"/>
    <s v="REDEBAN"/>
    <s v="FO-25-1459468"/>
    <d v="2025-09-02T09:21:00"/>
    <d v="2025-09-02T15:16:00"/>
    <s v="NO"/>
    <s v="HARDWARE"/>
    <s v="LECTOR DE BARRAS"/>
    <s v="CABLE LECTORA AVERIADO"/>
    <m/>
    <m/>
    <s v="CERRADO"/>
    <s v="02/09/2025 VISITAMOS COMERCIO EL CABLE DEL LECTOR DE BARRAS ESTA AVERIADO, CAMBIAMOS LECTOR DE BARRAS REALIZAMOS PRUEBAS CON EL NUEVO LECTOR OK."/>
    <s v="VISITA_TÉCNICA"/>
    <s v="9C00D659"/>
    <s v="TIPO I"/>
    <s v="TERRESTRE"/>
    <s v="ARROYAVE CANO MANUEL GUILLERMO"/>
    <n v="1"/>
    <n v="0"/>
    <n v="65960.072302"/>
    <n v="75096.394270399993"/>
    <n v="65960.072302"/>
    <m/>
    <m/>
    <m/>
    <m/>
    <m/>
    <m/>
    <m/>
    <m/>
  </r>
  <r>
    <s v="BOGOTA"/>
    <x v="0"/>
    <x v="0"/>
    <n v="25491"/>
    <n v="2679008"/>
    <n v="32981"/>
    <s v="INCIDENTE "/>
    <s v="CUNDINAMARCA"/>
    <s v="NOCAIMA"/>
    <s v="BARRIO TOBIA CHICA CENTRO TOBI"/>
    <s v="REDEBAN"/>
    <s v="FO-25-1459424"/>
    <d v="2025-09-02T09:23:00"/>
    <d v="2025-09-03T11:53:00"/>
    <s v="NO"/>
    <s v="SOFTWARE"/>
    <s v="LLT"/>
    <s v="LLT"/>
    <m/>
    <m/>
    <s v="CERRADO"/>
    <s v="03/09/2025 SE LLEGA A COMERCIO EN EL CUAL SE ENCUENTRA SIN ENERGÍA ELÉCTRICA.  DURANTE TODO EL DÍA SE ESCALA Y SE CIERRA"/>
    <s v="VISITA_TÉCNICA"/>
    <s v="11VZZ981"/>
    <s v="TIPO III"/>
    <s v="TERRESTRE"/>
    <s v="ORTIZ MARTINEZ STIVEN"/>
    <n v="1"/>
    <n v="0"/>
    <n v="275728.78077800001"/>
    <n v="196536.5258152"/>
    <n v="275728.78077800001"/>
    <m/>
    <m/>
    <m/>
    <m/>
    <m/>
    <m/>
    <m/>
    <m/>
  </r>
  <r>
    <s v="VILLAVICENCIO"/>
    <x v="4"/>
    <x v="5"/>
    <n v="50568"/>
    <n v="2678566"/>
    <n v="64582"/>
    <s v="INCIDENTE "/>
    <s v="META"/>
    <s v="PUERTO GAITAN"/>
    <s v="BARRIO VEREDA PUERTO TRIUNFO P"/>
    <s v="REDEBAN"/>
    <s v="FO-25-1459182"/>
    <d v="2025-09-02T08:55:00"/>
    <d v="2025-09-04T08:22:00"/>
    <s v="NO"/>
    <s v="HARDWARE"/>
    <s v="LECTOR DE BARRAS"/>
    <s v="FORMATO INVALIDO LECTOR DAÑADO"/>
    <m/>
    <m/>
    <s v="CERRADO"/>
    <s v="03/09/2025 SE CAMBIA LECTOR DE BARRAS POR DAÑO, NO RECONOCE RECIBOS"/>
    <s v="VISITA_TÉCNICA"/>
    <s v="1A003538"/>
    <s v="TIPO III"/>
    <s v="TERRESTRE"/>
    <s v="PEDREROS CONTRERAS MICHAEL STEVENS"/>
    <n v="1"/>
    <n v="0"/>
    <n v="275728.78077800001"/>
    <n v="196536.5258152"/>
    <n v="275728.78077800001"/>
    <m/>
    <m/>
    <m/>
    <m/>
    <m/>
    <m/>
    <m/>
    <m/>
  </r>
  <r>
    <s v="VALLEDUPAR"/>
    <x v="5"/>
    <x v="6"/>
    <n v="20621"/>
    <n v="2678045"/>
    <n v="28875"/>
    <s v="INCIDENTE "/>
    <s v="CESAR"/>
    <s v="LA PAZ"/>
    <s v="BARRIO JORGE ELIECER GAITAN LA"/>
    <s v="REDEBAN"/>
    <s v="FO-25-1458853"/>
    <d v="2025-09-02T08:20:00"/>
    <d v="2025-09-02T11:58:00"/>
    <s v="NO"/>
    <s v="HARDWARE"/>
    <s v="PINPAD"/>
    <s v="SE REINICIA"/>
    <m/>
    <m/>
    <s v="CERRADO"/>
    <s v="02/09/2025 SE REALIZA CAMBIO DE PINPAD, YA QUE AL MOMENTO DE INSERTAR LA TRJETA SE REINICIABA Y APAGABA EL DATAFONO, SE CAMBIA DE IGUAL FORMA EL DATAFONO POR COMPATIBILIDAD, SE REALIZAN PRUEBAS DEJANDO SERVICIO FUNCIONAL AL 100 %"/>
    <s v="VISITA_TÉCNICA"/>
    <s v="BL01Y556"/>
    <s v="TIPO II"/>
    <s v="TERRESTRE"/>
    <s v="MONTES DIAZ JOHN FRED"/>
    <n v="1"/>
    <n v="0"/>
    <n v="144967.87232000002"/>
    <n v="140395.6348884"/>
    <n v="144967.87232000002"/>
    <m/>
    <m/>
    <m/>
    <m/>
    <m/>
    <m/>
    <m/>
    <m/>
  </r>
  <r>
    <s v="PASTO"/>
    <x v="2"/>
    <x v="2"/>
    <n v="52411"/>
    <n v="2677027"/>
    <n v="32012"/>
    <s v="INCIDENTE "/>
    <s v="NARIÑO"/>
    <s v="LINARES"/>
    <s v="BARRIO CRISTO REY DE LINARES L"/>
    <s v="REDEBAN"/>
    <s v="FO-25-1458793"/>
    <d v="2025-09-02T08:00:00"/>
    <d v="2025-09-04T14:08:00"/>
    <s v="NO"/>
    <s v="SOFTWARE"/>
    <s v="ERROR DE TRANSACCIONES"/>
    <s v="RECHAZO GENERAL"/>
    <m/>
    <m/>
    <s v="CERRADO"/>
    <s v="04/09/2025 SE REALIZA CAMBIO DE EQUIPO POR FALLA RECHAZO GENERAL Y INCOMPATIBILIDAD SE REALIZA CAMBIO DE EQUIPO SE INSTALA VERSIÓN SE CONFIGURA PARÁMETROS SE INICIALIZA SE REALIZA PRUE"/>
    <s v="VISITA_TÉCNICA"/>
    <s v="AB000088"/>
    <s v="TIPO III"/>
    <s v="TERRESTRE"/>
    <s v="BRAVO MADROÑERO OSCAR ESTEBAN"/>
    <n v="1"/>
    <n v="0"/>
    <n v="275728.78077800001"/>
    <n v="196536.5258152"/>
    <n v="275728.78077800001"/>
    <m/>
    <m/>
    <m/>
    <m/>
    <m/>
    <m/>
    <m/>
    <m/>
  </r>
  <r>
    <s v="MEDELLIN"/>
    <x v="3"/>
    <x v="3"/>
    <n v="5001"/>
    <n v="2677165"/>
    <n v="16831"/>
    <s v="INCIDENTE "/>
    <s v="ANTIOQUIA"/>
    <s v="MEDELLIN"/>
    <s v="PAGAFACIL CALLE NUEVA"/>
    <s v="REDEBAN"/>
    <s v="FO-25-1458787"/>
    <d v="2025-09-02T08:00:00"/>
    <d v="2025-09-02T13:30:00"/>
    <s v="NO"/>
    <s v="SOFTWARE"/>
    <s v="CIERRE"/>
    <s v="CIERRE NO HABILITADO"/>
    <m/>
    <m/>
    <s v="CERRADO"/>
    <s v="02/09/2025 SE BRINDA SOPORTE TELEFÓNICO PARA RECUPERAR CLAVE CIERRE PRUEBAS OK"/>
    <s v="SOPORTE_TELEFÓNICO"/>
    <s v="0"/>
    <s v="TIPO I"/>
    <s v="TERRESTRE"/>
    <s v="PAREJA ECHAVARRIA JHON DAVID"/>
    <n v="0"/>
    <n v="0"/>
    <n v="41241.0800752"/>
    <n v="0"/>
    <n v="41241.0800752"/>
    <m/>
    <m/>
    <m/>
    <m/>
    <m/>
    <m/>
    <m/>
    <m/>
  </r>
  <r>
    <s v="SANTA MARTA"/>
    <x v="5"/>
    <x v="6"/>
    <n v="47001"/>
    <n v="2677087"/>
    <n v="26642"/>
    <s v="INCIDENTE "/>
    <s v="MAGDALENA"/>
    <s v="SANTA MARTA"/>
    <s v="BARRIO MARIA EUGENIA 2 SANTA M"/>
    <s v="REDEBAN"/>
    <s v="FO-25-1458768"/>
    <d v="2025-09-02T08:00:00"/>
    <d v="2025-09-02T16:24:00"/>
    <s v="NO"/>
    <s v="HARDWARE"/>
    <s v="IMPRESION"/>
    <s v="NO AVANZA PAPEL"/>
    <m/>
    <m/>
    <s v="CERRADO"/>
    <s v="02/09/2025 SE REALIZA LA VISITA SE ENCUENTRA EL DATÁFONO CON PROBLEMAS DE IMPRESIÓN YA QUE NO AVANZA PAPEL SE PROCEDE A CAMBIAR EL EQUIPO SE REALIZAN PRUEBAS Y TODO OK"/>
    <s v="VISITA_TÉCNICA"/>
    <s v="9999O600"/>
    <s v="TIPO I"/>
    <s v="TERRESTRE"/>
    <s v="THOMAS  CAMPO SIGIFREDO SEGUNDO"/>
    <n v="1"/>
    <n v="0"/>
    <n v="65960.072302"/>
    <n v="75096.394270399993"/>
    <n v="65960.072302"/>
    <m/>
    <m/>
    <m/>
    <m/>
    <m/>
    <m/>
    <m/>
    <m/>
  </r>
  <r>
    <s v="BUCARAMANGA"/>
    <x v="1"/>
    <x v="1"/>
    <n v="68001"/>
    <n v="2677408"/>
    <n v="26983"/>
    <s v="INCIDENTE "/>
    <s v="SANTANDER"/>
    <s v="BUCARAMANGA"/>
    <s v="BARRIO ALARCON 2 BUCARAMANGA"/>
    <s v="REDEBAN"/>
    <s v="FO-25-1458764"/>
    <d v="2025-09-02T08:00:00"/>
    <d v="2025-09-02T15:41:00"/>
    <s v="NO"/>
    <s v="HARDWARE"/>
    <s v="PINPAD"/>
    <s v="SE REINICIA"/>
    <m/>
    <m/>
    <s v="CERRADO"/>
    <s v="02/09/2025 SE VISITA COMERCIO SE CAMBIA PINPAD DEBIDO NO LEE ALGUNAS TARJETAS , SE CAMBIA DATAFONO POR TECNOLOGÍA , SE INSTALA MAGIC BOX , SE RETIRA HUB DEBIDO NO ES NECESARIO"/>
    <s v="VISITA_TÉCNICA"/>
    <s v="BA002275 - 6Z00Y273"/>
    <s v="TIPO I"/>
    <s v="TERRESTRE"/>
    <s v="HERRERA LUQUE SAUL JAVIER"/>
    <n v="1"/>
    <n v="0"/>
    <n v="65960.072302"/>
    <n v="75096.394270399993"/>
    <n v="65960.072302"/>
    <m/>
    <m/>
    <m/>
    <m/>
    <m/>
    <m/>
    <m/>
    <m/>
  </r>
  <r>
    <s v="TUNJA"/>
    <x v="1"/>
    <x v="1"/>
    <n v="15299"/>
    <n v="2677730"/>
    <n v="10884"/>
    <s v="INCIDENTE "/>
    <s v="BOYACA"/>
    <s v="GARAGOA"/>
    <s v="GARAGOA   BOYACA"/>
    <s v="REDEBAN"/>
    <s v="FO-25-1458757"/>
    <d v="2025-09-02T08:00:00"/>
    <d v="2025-09-03T12:16:00"/>
    <s v="NO"/>
    <s v="HARDWARE"/>
    <s v="IMPRESION"/>
    <s v="NO AVANZA PAPEL"/>
    <m/>
    <m/>
    <s v="CERRADO"/>
    <s v="03/09/2025 SE REALIZA CAMBIO DE EQUIPO POR DAÑO, SE HACEN PRUEBAS OK."/>
    <s v="VISITA_TÉCNICA"/>
    <s v="A00FZ857"/>
    <s v="TIPO III"/>
    <s v="TERRESTRE"/>
    <s v="SOLER HOYOS CRISTIAN LEONARDO"/>
    <n v="1"/>
    <n v="0"/>
    <n v="275728.78077800001"/>
    <n v="196536.5258152"/>
    <n v="275728.78077800001"/>
    <m/>
    <m/>
    <m/>
    <m/>
    <m/>
    <m/>
    <m/>
    <m/>
  </r>
  <r>
    <s v="MEDELLIN"/>
    <x v="3"/>
    <x v="3"/>
    <n v="5789"/>
    <n v="2677809"/>
    <n v="21280"/>
    <s v="INCIDENTE "/>
    <s v="ANTIOQUIA"/>
    <s v="TAMESIS"/>
    <s v="COMCARD TAMESIS TELECOM"/>
    <s v="REDEBAN"/>
    <s v="FO-25-1458751"/>
    <d v="2025-09-02T08:00:00"/>
    <d v="2025-09-03T10:12:00"/>
    <s v="NO"/>
    <s v="HARDWARE"/>
    <s v="NO ENCIENDE SE REINICIA"/>
    <s v="FUENTE PODER AVERIADA"/>
    <m/>
    <m/>
    <s v="CERRADO"/>
    <s v="03/09/2025 SE CAMBIA POR DAÑO EN TECLADO"/>
    <s v="VISITA_TÉCNICA"/>
    <s v="AAHZZ662"/>
    <s v="TIPO III"/>
    <s v="TERRESTRE"/>
    <s v="CASTAÑEDA PALACIO CARLOS FELIPE"/>
    <n v="1"/>
    <n v="0"/>
    <n v="275728.78077800001"/>
    <n v="196536.5258152"/>
    <n v="275728.78077800001"/>
    <m/>
    <m/>
    <m/>
    <m/>
    <m/>
    <m/>
    <m/>
    <m/>
  </r>
  <r>
    <s v="MEDELLIN"/>
    <x v="3"/>
    <x v="3"/>
    <n v="5001"/>
    <n v="2676896"/>
    <n v="17090"/>
    <s v="INCIDENTE "/>
    <s v="ANTIOQUIA"/>
    <s v="MEDELLIN"/>
    <s v="BARRIO CAMPO AMOR GUAYABAL MED"/>
    <s v="REDEBAN"/>
    <s v="FO-25-1457873"/>
    <d v="2025-09-01T17:45:00"/>
    <d v="2025-09-02T13:32:00"/>
    <s v="NO"/>
    <s v="HARDWARE"/>
    <s v="LECTOR DE TARJETAS"/>
    <s v="DAÑO POS"/>
    <m/>
    <m/>
    <s v="CERRADO"/>
    <s v="02/09/2025 SE REALIZA LIMPIEZA DEL DATÁFONO YA QUE TENÍA MUCHO POLVO Y NO LEÍA LAS TARJETAS, SE REALIZAN VARIAS CONSULTAS DE SALDO EXITOSAS."/>
    <s v="VISITA_TÉCNICA"/>
    <s v="9T00L500"/>
    <s v="TIPO I"/>
    <s v="TERRESTRE"/>
    <s v="RAMIREZ TABARES JUAN DIEGO"/>
    <n v="1"/>
    <n v="0"/>
    <n v="65960.072302"/>
    <n v="75096.394270399993"/>
    <n v="65960.072302"/>
    <m/>
    <m/>
    <m/>
    <m/>
    <m/>
    <m/>
    <m/>
    <m/>
  </r>
  <r>
    <s v="NEIVA"/>
    <x v="4"/>
    <x v="5"/>
    <n v="18001"/>
    <n v="2677012"/>
    <n v="35279"/>
    <s v="INCIDENTE "/>
    <s v="CAQUETA"/>
    <s v="FLORENCIA"/>
    <s v="DISTRICOL LESSENCE FRAGANCIAS"/>
    <s v="REDEBAN"/>
    <s v="FO-25-1457870"/>
    <d v="2025-09-02T08:00:00"/>
    <d v="2025-09-03T11:20:00"/>
    <s v="NO"/>
    <s v="HARDWARE"/>
    <s v="TECLADO"/>
    <s v="DAÑO POS"/>
    <m/>
    <m/>
    <s v="CERRADO"/>
    <s v="03/09/2025 SE REALIZA CAMBIO DE DATÁFONO POR DAÑO EN EL TECLADO Y TECLAS BORROSAS, SE REALIZA CAMBIO DE LECTORA POR DAÑO EN EL CABLE QUE ESTÁ PARTIDO, PRUEBAS CB OK SE DEJA OPERATIVO"/>
    <s v="VISITA_TÉCNICA"/>
    <s v="BL0IZ502"/>
    <s v="TIPO IV"/>
    <s v="TERRESTRE"/>
    <s v="BERMUDEZ SANCHEZ JOSE NEYBER"/>
    <n v="1"/>
    <n v="0"/>
    <n v="479588.87655000004"/>
    <n v="196536.5258152"/>
    <n v="479588.87655000004"/>
    <m/>
    <m/>
    <m/>
    <m/>
    <m/>
    <m/>
    <m/>
    <m/>
  </r>
  <r>
    <s v="CALI"/>
    <x v="2"/>
    <x v="2"/>
    <n v="76001"/>
    <n v="2676915"/>
    <n v="69619"/>
    <s v="INCIDENTE "/>
    <s v="VALLE DEL CAUCA"/>
    <s v="CALI"/>
    <s v="BARRIO POBLADO CALI 1"/>
    <s v="REDEBAN"/>
    <s v="FO-25-1457698"/>
    <d v="2025-09-01T17:03:00"/>
    <d v="2025-09-02T12:00:00"/>
    <s v="NO"/>
    <s v="HARDWARE"/>
    <s v="LECTOR DE TARJETAS"/>
    <s v="MENSAJE RETIRE TARJETA"/>
    <m/>
    <m/>
    <s v="CERRADO"/>
    <s v="02/09/2025 SE REALIZA LIMPIEZA DEL LECTOR DE TARJETAS, EL CUÁL TENÍA EN SU INTERIOR PLÁSTICO._x000a_SE REALIZAN PRUEBAS OPERATIVAS SIN NOVEDAD._x000a_CB QUEDA OKEY."/>
    <s v="VISITA_TÉCNICA"/>
    <s v="EG004611"/>
    <s v="TIPO I"/>
    <s v="TERRESTRE"/>
    <s v="TORRES GARCIA JENDRY JOSE"/>
    <n v="1"/>
    <n v="0"/>
    <n v="65960.072302"/>
    <n v="75096.394270399993"/>
    <n v="65960.072302"/>
    <m/>
    <m/>
    <m/>
    <m/>
    <m/>
    <m/>
    <m/>
    <m/>
  </r>
  <r>
    <s v="BARRANQUILLA"/>
    <x v="5"/>
    <x v="6"/>
    <n v="8137"/>
    <n v="2676758"/>
    <n v="50862"/>
    <s v="INCIDENTE "/>
    <s v="ATLANTICO"/>
    <s v="CAMPO DE LA CRUZ"/>
    <s v="PTM CAMPO DE LA CRUZ GRANERO E"/>
    <s v="REDEBAN"/>
    <s v="FO-25-1457692"/>
    <d v="2025-09-01T17:06:00"/>
    <d v="2025-09-02T09:43:00"/>
    <s v="NO"/>
    <s v="HARDWARE"/>
    <s v="PINPAD"/>
    <s v="DAÑO POS"/>
    <m/>
    <m/>
    <s v="CERRADO"/>
    <s v="02/09/2025 SE REALIZA VISITA AL COMERCIO SE ENCUENTRA PIN PAD DAÑADA LO CUAL NO DEJABA REALIZAR NINGÚN RETIRO SE CAMBIA PIN PAD Y DATAFONO POR INCOMPATIBILIDAD"/>
    <s v="VISITA_TÉCNICA"/>
    <s v="II01Z039"/>
    <s v="TIPO II"/>
    <s v="TERRESTRE"/>
    <s v="PEÑALOZA GUTIERREZ RAFAEL GUSTAVO"/>
    <n v="1"/>
    <n v="0"/>
    <n v="144967.87232000002"/>
    <n v="140395.6348884"/>
    <n v="144967.87232000002"/>
    <m/>
    <m/>
    <m/>
    <m/>
    <m/>
    <m/>
    <m/>
    <m/>
  </r>
  <r>
    <s v="MEDELLIN"/>
    <x v="3"/>
    <x v="3"/>
    <n v="5440"/>
    <n v="2676771"/>
    <n v="32943"/>
    <s v="INCIDENTE "/>
    <s v="ANTIOQUIA"/>
    <s v="MARINILLA"/>
    <s v="BARRIO MARIA AUXILIADORA MARIN"/>
    <s v="REDEBAN"/>
    <s v="FO-25-1457684"/>
    <d v="2025-09-01T17:16:00"/>
    <d v="2025-09-03T13:17:00"/>
    <s v="NO"/>
    <s v="HARDWARE"/>
    <s v="ALERT IRRUPTION"/>
    <s v="ALERT IRRUPTION"/>
    <m/>
    <m/>
    <s v="CERRADO"/>
    <s v="03/09/2025 SE HACE MANTENIMIENTO OK SE CAMBIA DATÁFONO POR POR FALLAS EN LLAVE, DATAFONO BOTA LA LLAVE PRUEBAS EXITOSAS"/>
    <s v="VISITA_TÉCNICA"/>
    <s v="11XZZ789"/>
    <s v="TIPO II"/>
    <s v="TERRESTRE"/>
    <s v="DIAZ ZABALA FRANCIS DUBAN"/>
    <n v="1"/>
    <n v="0"/>
    <n v="144967.87232000002"/>
    <n v="140395.6348884"/>
    <n v="144967.87232000002"/>
    <m/>
    <m/>
    <m/>
    <m/>
    <m/>
    <m/>
    <m/>
    <m/>
  </r>
  <r>
    <s v="CALI"/>
    <x v="2"/>
    <x v="2"/>
    <n v="76109"/>
    <n v="2676691"/>
    <n v="48442"/>
    <s v="INCIDENTE "/>
    <s v="VALLE DEL CAUCA"/>
    <s v="BUENAVENTURA"/>
    <s v="PTM BUENAVENTURA PAPELERIA Y A"/>
    <s v="REDEBAN"/>
    <s v="FO-25-1457619"/>
    <d v="2025-09-01T16:52:00"/>
    <d v="2025-09-03T18:25:00"/>
    <s v="NO"/>
    <s v="HARDWARE"/>
    <s v="IMPRESION"/>
    <s v="NO IMPRIME UNO O VARIOS CARACTERES"/>
    <m/>
    <m/>
    <s v="CERRADO"/>
    <s v="03/09/2025 SE REALIZA LIMPIEZA DEL SENSOR DE LA IMPRESORA , CB BANCOLOMBIA PURO, PRUEBAS OK"/>
    <s v="VISITA_TÉCNICA"/>
    <s v="XP00J155"/>
    <s v="TIPO III"/>
    <s v="TERRESTRE"/>
    <s v="PAREDES CASTILLO DIEGO"/>
    <n v="1"/>
    <n v="0"/>
    <n v="275728.78077800001"/>
    <n v="196536.5258152"/>
    <n v="275728.78077800001"/>
    <m/>
    <m/>
    <m/>
    <m/>
    <m/>
    <m/>
    <m/>
    <m/>
  </r>
  <r>
    <s v="MONTERIA"/>
    <x v="5"/>
    <x v="6"/>
    <n v="23001"/>
    <n v="2675929"/>
    <n v="41551"/>
    <s v="INCIDENTE "/>
    <s v="CORDOBA"/>
    <s v="MONTERIA"/>
    <s v="BARRIO CENTRO MONTERIA 19"/>
    <s v="REDEBAN"/>
    <s v="FO-25-1457480"/>
    <d v="2025-09-01T15:46:00"/>
    <d v="2025-09-02T11:28:00"/>
    <s v="NO"/>
    <s v="HARDWARE"/>
    <s v="IMPRESION"/>
    <s v="RODILLO AVERIADO"/>
    <m/>
    <m/>
    <s v="CERRADO"/>
    <s v="02/09/2025 TAPA DE IMPRESORA PARTIDA, SE CAMBIA TAPA Y SE SOLUCIONA FALLA, SE USA TAPA DE UN DATAFONO RETIRADO POR DAÑOS EN OTRO PUNTO, PRUEBAS OK"/>
    <s v="VISITA_TÉCNICA"/>
    <s v="AB11C658"/>
    <s v="TIPO I"/>
    <s v="TERRESTRE"/>
    <s v="COGOLLO ROSSO CAMILO ANDRES"/>
    <n v="1"/>
    <n v="0"/>
    <n v="65960.072302"/>
    <n v="75096.394270399993"/>
    <n v="65960.072302"/>
    <m/>
    <m/>
    <m/>
    <m/>
    <m/>
    <m/>
    <m/>
    <m/>
  </r>
  <r>
    <s v="BOGOTA"/>
    <x v="0"/>
    <x v="0"/>
    <n v="11001"/>
    <n v="2676079"/>
    <n v="46325"/>
    <s v="INCIDENTE "/>
    <s v="CUNDINAMARCA"/>
    <s v="BOGOTA"/>
    <s v="PTM  BOGOTA  MINIMARKET JYM"/>
    <s v="REDEBAN"/>
    <s v="FO-25-1457476"/>
    <d v="2025-09-01T15:58:00"/>
    <d v="2025-09-02T11:53:00"/>
    <s v="NO"/>
    <s v="HARDWARE"/>
    <s v="IMPRESION"/>
    <s v="NO AVANZA PAPEL"/>
    <m/>
    <m/>
    <s v="CERRADO"/>
    <s v="02/09/2025 SE REALIZA VISITA DE CAMPO ENCONTRADO QUE EQUIPO NO IMPRIME BIEN, POR LO ANTERIOR SE VERIFICA TAPA DE IMPRESIÓN Y HACE MANTENIMIENTO SE HACEN PRUEBAS OK CUPO OK Y USUARIO OK."/>
    <s v="VISITA_TÉCNICA"/>
    <s v="BA005169"/>
    <s v="TIPO I"/>
    <s v="TERRESTRE"/>
    <s v="LOZADA ROJAS CHRISTIAN ANDRES"/>
    <n v="1"/>
    <n v="0"/>
    <n v="65960.072302"/>
    <n v="75096.394270399993"/>
    <n v="65960.072302"/>
    <m/>
    <m/>
    <m/>
    <m/>
    <m/>
    <m/>
    <m/>
    <m/>
  </r>
  <r>
    <s v="BOGOTA"/>
    <x v="0"/>
    <x v="0"/>
    <n v="11001"/>
    <n v="2676389"/>
    <n v="61092"/>
    <s v="INCIDENTE "/>
    <s v="CUNDINAMARCA"/>
    <s v="BOGOTA"/>
    <s v="PTM BOGOTA TIENDA EL DRAGON"/>
    <s v="REDEBAN"/>
    <s v="FO-25-1457460"/>
    <d v="2025-09-01T16:26:00"/>
    <d v="2025-09-02T15:03:00"/>
    <s v="NO"/>
    <s v="HARDWARE"/>
    <s v="TECLADO"/>
    <s v="DAÑO POS"/>
    <m/>
    <m/>
    <s v="CERRADO"/>
    <s v="02/09/2025 SE REALIZA CAMBIO DE EQUIPO POR TECLADO BORROSO PRUEBA OK"/>
    <s v="VISITA_TÉCNICA"/>
    <s v="NA00F144"/>
    <s v="TIPO I"/>
    <s v="TERRESTRE"/>
    <s v="ORTIZ MARTINEZ STIVEN"/>
    <n v="1"/>
    <n v="0"/>
    <n v="65960.072302"/>
    <n v="75096.394270399993"/>
    <n v="65960.072302"/>
    <m/>
    <m/>
    <m/>
    <m/>
    <m/>
    <m/>
    <m/>
    <m/>
  </r>
  <r>
    <s v="MEDELLIN"/>
    <x v="3"/>
    <x v="3"/>
    <n v="5001"/>
    <n v="2674476"/>
    <n v="37540"/>
    <s v="INCIDENTE "/>
    <s v="ANTIOQUIA"/>
    <s v="MEDELLIN"/>
    <s v="PTM MED SAN JERONIMO"/>
    <s v="REDEBAN"/>
    <s v="FO-25-1456926"/>
    <d v="2025-09-01T14:01:00"/>
    <d v="2025-09-02T11:23:00"/>
    <s v="NO"/>
    <s v="SOFTWARE"/>
    <s v="ACTUALIZACION"/>
    <s v="VERSION CARGA SO VR"/>
    <m/>
    <m/>
    <s v="CERRADO"/>
    <s v="02/09/2025 SE INICIALIZA NUEVAMENTE POR ERROR DE PARAMETROS"/>
    <s v="VISITA_TÉCNICA"/>
    <s v="GZ00O482"/>
    <s v="TIPO I"/>
    <s v="TERRESTRE"/>
    <s v="BADEL ACUÑA LUIS ALBERTO"/>
    <n v="1"/>
    <n v="0"/>
    <n v="65960.072302"/>
    <n v="75096.394270399993"/>
    <n v="65960.072302"/>
    <m/>
    <m/>
    <m/>
    <m/>
    <m/>
    <m/>
    <m/>
    <m/>
  </r>
  <r>
    <s v="MANIZALES"/>
    <x v="2"/>
    <x v="4"/>
    <n v="17001"/>
    <n v="2674644"/>
    <n v="81142"/>
    <s v="INCIDENTE "/>
    <s v="CALDAS"/>
    <s v="MANIZALES"/>
    <s v="BARRIO CARIBE MANIZALES 1"/>
    <s v="REDEBAN"/>
    <s v="FO-25-1456920"/>
    <d v="2025-09-01T14:02:00"/>
    <d v="2025-09-02T11:44:00"/>
    <s v="NO"/>
    <s v="HARDWARE"/>
    <s v="DETERIORO"/>
    <s v="DATAFONO"/>
    <m/>
    <m/>
    <s v="CERRADO"/>
    <s v="02/09/2025 VISITAMOS COMERCIO EL LECTOR DE BARRAS NO ENCIENDE VEMOS QUE EL INCONVENIENTE LO PRESENTA EL DATÁFONO YA QUE TIENE EL PUERTO DE USB DETERIORADO, REALIZAMOS CAMBIO DE DATAFONO LO CONFIGURAMOS Y REALIZAMOS PRUEBAS CON EL NUEVO DATÁFONO OK."/>
    <s v="VISITA_TÉCNICA"/>
    <s v="SIZZZ885"/>
    <s v="TIPO I"/>
    <s v="TERRESTRE"/>
    <s v="ARROYAVE CANO MANUEL GUILLERMO"/>
    <n v="1"/>
    <n v="0"/>
    <n v="65960.072302"/>
    <n v="75096.394270399993"/>
    <n v="65960.072302"/>
    <m/>
    <m/>
    <m/>
    <m/>
    <m/>
    <m/>
    <m/>
    <m/>
  </r>
  <r>
    <s v="MONTERIA"/>
    <x v="5"/>
    <x v="6"/>
    <n v="23417"/>
    <n v="2674584"/>
    <n v="77281"/>
    <s v="INCIDENTE "/>
    <s v="CORDOBA"/>
    <s v="LORICA"/>
    <s v="BARRIO ALTO PRADO LORICA"/>
    <s v="REDEBAN"/>
    <s v="FO-25-1456915"/>
    <d v="2025-09-01T14:04:00"/>
    <d v="2025-09-02T17:38:00"/>
    <s v="NO"/>
    <s v="HARDWARE"/>
    <s v="LECTOR DE TARJETAS"/>
    <s v="DAÑO POS"/>
    <m/>
    <m/>
    <s v="CERRADO"/>
    <s v="02/09/2025 SE LLEGA AL SITIO SE VALIDA LOS EQUIPOS, SE ENCUENTRA QUE EL PINPAD NO RECONOCE Y NO LEE CIERTAS TARJETA LAS TECLAS 8 Y 5 ESTÁN FALLANDO, SE PROCEDE A INSTALAR UN NUEVO EQUIPO DESK 2600 Y PIND PAD 1600, SE REALIZAN PRUEBAS OK , SE CREA USUARIOS OPERADOR, LECTORA DE BARRA OPERANDO OK, SE CB OPERANDO CON NORMALIDAD"/>
    <s v="VISITA_TÉCNICA"/>
    <s v="FACZZ318"/>
    <s v="TIPO II"/>
    <s v="TERRESTRE"/>
    <s v="ARRAZOLA HERNANDEZ NICOLAS AUGUSTO"/>
    <n v="1"/>
    <n v="0"/>
    <n v="144967.87232000002"/>
    <n v="140395.6348884"/>
    <n v="144967.87232000002"/>
    <m/>
    <m/>
    <m/>
    <m/>
    <m/>
    <m/>
    <m/>
    <m/>
  </r>
  <r>
    <s v="NEIVA"/>
    <x v="4"/>
    <x v="5"/>
    <n v="18150"/>
    <n v="2674667"/>
    <n v="77651"/>
    <s v="INCIDENTE "/>
    <s v="CAQUETA"/>
    <s v="CARTAGENA DEL CHAIRA"/>
    <s v="BARRIO CENTRO CARTAGENA DE CHA"/>
    <s v="REDEBAN"/>
    <s v="FO-25-1456911"/>
    <d v="2025-09-01T14:10:00"/>
    <d v="2025-09-03T09:23:00"/>
    <s v="NO"/>
    <s v="HARDWARE"/>
    <s v="COMUNICACION"/>
    <s v="MENSAJE CABLE DE RED DESCONECTADO"/>
    <m/>
    <m/>
    <s v="CERRADO"/>
    <s v="03/09/2025 SE REALIZA GESTIÓN TELEFÓNICA Y CLIENTE MANIFIESTA QUE NO REQUIERE DE LA VISITA TÉCNICA, INDICA QUE EL DATÁFONO YA LE ESTÁ FUNCIONANDO CON NORMALIDAD."/>
    <s v="SOPORTE_TELEFÓNICO"/>
    <s v="0"/>
    <s v="TIPO IV ESPECIAL"/>
    <s v="TERRESTRE"/>
    <s v="BERMUDEZ SANCHEZ JOSE NEYBER"/>
    <n v="0"/>
    <n v="0"/>
    <n v="41241.0800752"/>
    <n v="0"/>
    <n v="41241.0800752"/>
    <m/>
    <m/>
    <m/>
    <m/>
    <m/>
    <m/>
    <m/>
    <m/>
  </r>
  <r>
    <s v="CUCUTA"/>
    <x v="1"/>
    <x v="1"/>
    <n v="54001"/>
    <n v="2674893"/>
    <n v="71026"/>
    <s v="INCIDENTE "/>
    <s v="NORTE DE SANTANDER"/>
    <s v="CUCUTA"/>
    <s v="DISTRICOL JMG SHOES"/>
    <s v="REDEBAN"/>
    <s v="FO-25-1456905"/>
    <d v="2025-09-01T14:24:00"/>
    <d v="2025-09-02T09:23:00"/>
    <s v="NO"/>
    <s v="HARDWARE"/>
    <s v="DETERIORO"/>
    <s v="DATAFONO"/>
    <m/>
    <m/>
    <s v="CERRADO"/>
    <s v="02/09/2025 SE CAMBIO DATAFONO POR DAÑO EN EL PUERTO DE LA FUENTE,SE INSTALA NUEVA VERSIÓN CIERRES Y PRUEBAS OK"/>
    <s v="VISITA_TÉCNICA"/>
    <s v="MN00C100"/>
    <s v="TIPO I"/>
    <s v="TERRESTRE"/>
    <s v="DURAN ACOSTA FRANK YONNY"/>
    <n v="1"/>
    <n v="0"/>
    <n v="65960.072302"/>
    <n v="75096.394270399993"/>
    <n v="65960.072302"/>
    <m/>
    <m/>
    <m/>
    <m/>
    <m/>
    <m/>
    <m/>
    <m/>
  </r>
  <r>
    <s v="MEDELLIN"/>
    <x v="3"/>
    <x v="3"/>
    <n v="5001"/>
    <n v="2675423"/>
    <n v="38921"/>
    <s v="INCIDENTE "/>
    <s v="ANTIOQUIA"/>
    <s v="MEDELLIN"/>
    <s v="BARRIO CENTRO MEDELLIN 36"/>
    <s v="REDEBAN"/>
    <s v="FO-25-1456889"/>
    <d v="2025-09-01T15:00:00"/>
    <d v="2025-09-02T10:13:00"/>
    <s v="NO"/>
    <s v="HARDWARE"/>
    <s v="LECTOR DE BARRAS"/>
    <s v="DAÑO POS"/>
    <m/>
    <m/>
    <s v="CERRADO"/>
    <s v="02/09/2025 CAMBIO EQUIPO POR DAÑO PUERTO USB MALO LECTOR BANDA MALO PRUEBAS OK"/>
    <s v="VISITA_TÉCNICA"/>
    <s v="AB03Z400"/>
    <s v="TIPO I"/>
    <s v="TERRESTRE"/>
    <s v="PAREJA ECHAVARRIA JHON DAVID"/>
    <n v="1"/>
    <n v="0"/>
    <n v="65960.072302"/>
    <n v="75096.394270399993"/>
    <n v="65960.072302"/>
    <m/>
    <m/>
    <m/>
    <m/>
    <m/>
    <m/>
    <m/>
    <m/>
  </r>
  <r>
    <s v="MEDELLIN"/>
    <x v="3"/>
    <x v="3"/>
    <n v="5001"/>
    <n v="2675722"/>
    <n v="74182"/>
    <s v="INCIDENTE "/>
    <s v="ANTIOQUIA"/>
    <s v="MEDELLIN"/>
    <s v="BARRIO SANTO DOMINGO MEDELLIN"/>
    <s v="REDEBAN"/>
    <s v="FO-25-1456879"/>
    <d v="2025-09-01T15:21:00"/>
    <d v="2025-09-02T09:46:00"/>
    <s v="NO"/>
    <s v="HARDWARE"/>
    <s v="LECTOR DE BARRAS"/>
    <s v="CABLE LECTORA AVERIADO"/>
    <m/>
    <m/>
    <s v="CERRADO"/>
    <s v="02/09/2025 SE CAMBIA LECTOR DE BARRAS POR FALLAS EN CABLEADO"/>
    <s v="VISITA_TÉCNICA"/>
    <s v="EG2ZZ980"/>
    <s v="TIPO I"/>
    <s v="TERRESTRE"/>
    <s v="DIAZ ZABALA FRANCIS DUBAN"/>
    <n v="1"/>
    <n v="0"/>
    <n v="65960.072302"/>
    <n v="75096.394270399993"/>
    <n v="65960.072302"/>
    <m/>
    <m/>
    <m/>
    <m/>
    <m/>
    <m/>
    <m/>
    <m/>
  </r>
  <r>
    <s v="BOGOTA"/>
    <x v="0"/>
    <x v="0"/>
    <n v="73449"/>
    <n v="2674355"/>
    <n v="52202"/>
    <s v="INCIDENTE "/>
    <s v="TOLIMA"/>
    <s v="MELGAR"/>
    <s v="DISTRICOL DROGUERIA ENFERMERA"/>
    <s v="REDEBAN"/>
    <s v="FO-25-1455898"/>
    <d v="2025-09-01T13:19:00"/>
    <d v="2025-09-02T10:21:00"/>
    <s v="NO"/>
    <s v="HARDWARE"/>
    <s v="LECTOR DE BARRAS"/>
    <s v="CABLE LECTORA AVERIADO"/>
    <m/>
    <m/>
    <s v="CERRADO"/>
    <s v="02/09/2025 SE REALIZA CAMBIO DE LECTORA EN DAÑO PRUEBAS OK"/>
    <s v="VISITA_TÉCNICA"/>
    <s v="GB0DZ028"/>
    <s v="TIPO II"/>
    <s v="TERRESTRE"/>
    <s v="GOMEZ VEGA DAVID SNEYDER"/>
    <n v="1"/>
    <n v="0"/>
    <n v="144967.87232000002"/>
    <n v="140395.6348884"/>
    <n v="144967.87232000002"/>
    <m/>
    <m/>
    <m/>
    <m/>
    <m/>
    <m/>
    <m/>
    <m/>
  </r>
  <r>
    <s v="MEDELLIN"/>
    <x v="3"/>
    <x v="3"/>
    <n v="5001"/>
    <n v="2674137"/>
    <n v="39176"/>
    <s v="INCIDENTE "/>
    <s v="ANTIOQUIA"/>
    <s v="MEDELLIN"/>
    <s v="PTM MED CEA"/>
    <s v="REDEBAN"/>
    <s v="FO-25-1455675"/>
    <d v="2025-09-01T12:40:00"/>
    <d v="2025-09-01T15:34:00"/>
    <s v="NO"/>
    <s v="HARDWARE"/>
    <s v="TECLADO"/>
    <s v="DAÑO POS"/>
    <m/>
    <m/>
    <s v="CERRADO"/>
    <s v="01/09/2025 SE REALIZA CAMBIO DE EQUIPO POR TECLADO BORROSO"/>
    <s v="VISITA_TÉCNICA"/>
    <s v="GZ05Z934"/>
    <s v="TIPO I"/>
    <s v="TERRESTRE"/>
    <s v="BADEL ACUÑA LUIS ALBERTO"/>
    <n v="1"/>
    <n v="0"/>
    <n v="65960.072302"/>
    <n v="75096.394270399993"/>
    <n v="65960.072302"/>
    <m/>
    <m/>
    <m/>
    <m/>
    <m/>
    <m/>
    <m/>
    <m/>
  </r>
  <r>
    <s v="MEDELLIN"/>
    <x v="3"/>
    <x v="3"/>
    <n v="5847"/>
    <n v="2674225"/>
    <n v="63740"/>
    <s v="INCIDENTE "/>
    <s v="ANTIOQUIA"/>
    <s v="URRAO"/>
    <s v="BARRIO URRAO URRAO 3"/>
    <s v="REDEBAN"/>
    <s v="FO-25-1455672"/>
    <d v="2025-09-01T12:41:00"/>
    <d v="2025-09-02T14:43:00"/>
    <s v="NO"/>
    <s v="HARDWARE"/>
    <s v="LECTOR DE TARJETAS"/>
    <s v="MENSAJE RETIRE TARJETA"/>
    <m/>
    <m/>
    <s v="CERRADO"/>
    <s v="02/09/2025 SE REALIZA VISITA AL PUNTO PARA ATENDER EL INCIDENTE REPORTADO POR EL USUARIO, QUIEN MANIFIESTA QUE EL DATÁFONO ASIGNADO AL CORRESPONSAL BANCOLOMBIA NO ESTÁ LEYENDO TARJETAS DE DICHA ENTIDAD.  _x000a_DURANTE LA VALIDACIÓN, SE CONSTATA QUE EL LECTOR DE CHIP DEL DISPOSITIVO PRESENTA FALLAS FÍSICAS QUE IMPIDEN LA LECTURA DE TARJETAS.  _x000a_ANTE ESTA SITUACIÓN, SE PROCEDE CON EL REEMPLAZO DEL DATÁFONO POR UNO EN ÓPTIMAS CONDICIONES.  _x000a_EL NUEVO EQUIPO QUEDA INSTALADO Y OPERATIVO, VERIFICÁNDOSE SU CORRECTO FUNCIONAMIENTO CON TARJETAS BANCOLOMBIA."/>
    <s v="VISITA_TÉCNICA"/>
    <s v="JA00X248"/>
    <s v="TIPO IV"/>
    <s v="TERRESTRE"/>
    <s v="MARTINEZ TOVAR OSCAR DAVID"/>
    <n v="1"/>
    <n v="0"/>
    <n v="479588.87655000004"/>
    <n v="196536.5258152"/>
    <n v="479588.87655000004"/>
    <m/>
    <m/>
    <m/>
    <m/>
    <m/>
    <m/>
    <m/>
    <m/>
  </r>
  <r>
    <s v="PEREIRA"/>
    <x v="2"/>
    <x v="4"/>
    <n v="66001"/>
    <n v="2673970"/>
    <n v="60990"/>
    <s v="INCIDENTE "/>
    <s v="RISARALDA"/>
    <s v="PEREIRA"/>
    <s v="BARRIO PUEBLITO CAFETERO PEREI"/>
    <s v="REDEBAN"/>
    <s v="FO-25-1455609"/>
    <d v="2025-09-01T12:29:00"/>
    <d v="2025-09-01T15:38:00"/>
    <s v="NO"/>
    <s v="SOFTWARE"/>
    <s v="COMUNICACION"/>
    <s v="VERIFIQUE PARAMETROS"/>
    <m/>
    <m/>
    <s v="CERRADO"/>
    <s v="01/09/2025 VISITAMOS COMERCIO EL DATÁFONO TIENE LA FALLA DE ERROR DE TONO REPISAMOS LA CONFIGURACIÓN DE RED, REALIZAMOS PRUEBAS OK"/>
    <s v="VISITA_TÉCNICA"/>
    <s v="JA00G861"/>
    <s v="TIPO I"/>
    <s v="TERRESTRE"/>
    <s v="ARROYAVE CANO MANUEL GUILLERMO"/>
    <n v="1"/>
    <n v="0"/>
    <n v="65960.072302"/>
    <n v="75096.394270399993"/>
    <n v="65960.072302"/>
    <m/>
    <m/>
    <m/>
    <m/>
    <m/>
    <m/>
    <m/>
    <m/>
  </r>
  <r>
    <s v="APARTADO"/>
    <x v="3"/>
    <x v="3"/>
    <n v="5045"/>
    <n v="2674208"/>
    <n v="35610"/>
    <s v="INCIDENTE "/>
    <s v="ANTIOQUIA"/>
    <s v="APARTADO"/>
    <s v="DISTRICOL COMUNICACIONES KATEB"/>
    <s v="REDEBAN"/>
    <s v="FO-25-1455603"/>
    <d v="2025-09-01T12:35:00"/>
    <d v="2025-09-02T09:57:00"/>
    <s v="NO"/>
    <s v="SOFTWARE"/>
    <s v="ERROR DE TRANSACCIONES"/>
    <s v="RECHAZO GENERAL"/>
    <m/>
    <m/>
    <s v="CERRADO"/>
    <s v="02/09/2025 DATAFONO NO CON PROBLEMA DE RETIRO ERROR GENERAL. SE PROCEDE A INICIALIZAR Y SE CORRIGE EL ERROR, SE HACE PRUEBAS DE RETIRO, CONSIGNACIÓN Y CONSULTA DE SALDO. DEJANDO TODO FUNCIONANDO CORRECTAMENTE"/>
    <s v="VISITA_TÉCNICA"/>
    <s v="AA004403"/>
    <s v="TIPO I"/>
    <s v="TERRESTRE"/>
    <s v="SALDARRIAGA MIRANDA SANTIAGO"/>
    <n v="1"/>
    <n v="0"/>
    <n v="65960.072302"/>
    <n v="75096.394270399993"/>
    <n v="65960.072302"/>
    <m/>
    <m/>
    <m/>
    <m/>
    <m/>
    <m/>
    <m/>
    <m/>
  </r>
  <r>
    <s v="BOGOTA"/>
    <x v="0"/>
    <x v="0"/>
    <n v="11001"/>
    <n v="2674040"/>
    <n v="25652"/>
    <s v="INCIDENTE "/>
    <s v="CUNDINAMARCA"/>
    <s v="BOGOTA"/>
    <s v="PROSEGUR RESTREPO"/>
    <s v="REDEBAN"/>
    <s v="FO-25-1455576"/>
    <d v="2025-09-01T12:14:00"/>
    <d v="2025-09-01T18:08:00"/>
    <s v="NO"/>
    <s v="HARDWARE"/>
    <s v="CABLEADO"/>
    <s v="CABLE MAGICBOX AVERIADO"/>
    <m/>
    <m/>
    <s v="CERRADO"/>
    <s v="01/09/2025 SE TIENE CONTACTO CON LA SEÑORA JULIANA PARA VERIFICAR PERMISOS DE INGRESO PERO NOS MANIFIESTA QUE SE DEBE ENVIAR NÚMERO DE CÉDULA Y DA PARA FISCALES Y HORA DE INGRESO PARA PODER TENER ACOMPAÑAMIENTO YA QUE ES UNA EMPRESA DE SEGURIDAD Y DE DINERO SE CIERRA ORDEN CON AUTORIZACIÓN DEL COORDINADOR"/>
    <s v="SOPORTE_TELEFÓNICO"/>
    <s v="0"/>
    <s v="TIPO I"/>
    <s v="TERRESTRE"/>
    <s v="SOTO LONDOÑO FREDY ALEXANDER"/>
    <n v="0"/>
    <n v="0"/>
    <n v="41241.0800752"/>
    <n v="0"/>
    <n v="41241.0800752"/>
    <m/>
    <m/>
    <m/>
    <m/>
    <m/>
    <m/>
    <m/>
    <m/>
  </r>
  <r>
    <s v="BOGOTA"/>
    <x v="0"/>
    <x v="0"/>
    <n v="11001"/>
    <n v="2673696"/>
    <n v="79282"/>
    <s v="INCIDENTE "/>
    <s v="CUNDINAMARCA"/>
    <s v="BOGOTA"/>
    <s v="BARRIO TIERRA BUENA  PARQUE CE"/>
    <s v="REDEBAN"/>
    <s v="FO-25-1455361"/>
    <d v="2025-09-01T12:00:00"/>
    <d v="2025-09-01T15:51:00"/>
    <s v="NO"/>
    <s v="HARDWARE"/>
    <s v="ACTUALIZACION"/>
    <s v="VERSION CAMBIO POS"/>
    <m/>
    <m/>
    <s v="CERRADO"/>
    <s v="01/09/2025 VERIFICACIÓN DE CABLES PARA CONEXIÓN Y PRUEBAS OK"/>
    <s v="VISITA_TÉCNICA"/>
    <s v="A4WW809"/>
    <s v="TIPO I"/>
    <s v="TERRESTRE"/>
    <s v="GOMEZ VEGA DAVID SNEYDER"/>
    <n v="1"/>
    <n v="0"/>
    <n v="65960.072302"/>
    <n v="75096.394270399993"/>
    <n v="65960.072302"/>
    <m/>
    <m/>
    <m/>
    <m/>
    <m/>
    <m/>
    <m/>
    <m/>
  </r>
  <r>
    <s v="MEDELLIN"/>
    <x v="3"/>
    <x v="3"/>
    <n v="5001"/>
    <n v="2672591"/>
    <n v="52520"/>
    <s v="INCIDENTE "/>
    <s v="ANTIOQUIA"/>
    <s v="MEDELLIN"/>
    <s v="BARRIO EL SOCORRO MEDELLIN 1"/>
    <s v="REDEBAN"/>
    <s v="FO-25-1455023"/>
    <d v="2025-09-01T10:52:00"/>
    <d v="2025-09-02T10:09:00"/>
    <s v="NO"/>
    <s v="HARDWARE"/>
    <s v="PINPAD"/>
    <s v="ALERTADO"/>
    <m/>
    <m/>
    <s v="CERRADO"/>
    <s v="02/09/2025 SE CAMBIA PINPAD POR ALERT IRRUPTION"/>
    <s v="VISITA_TÉCNICA"/>
    <s v="9B0GZ977"/>
    <s v="TIPO I"/>
    <s v="TERRESTRE"/>
    <s v="BADEL ACUÑA LUIS ALBERTO"/>
    <n v="1"/>
    <n v="0"/>
    <n v="65960.072302"/>
    <n v="75096.394270399993"/>
    <n v="65960.072302"/>
    <m/>
    <m/>
    <m/>
    <m/>
    <m/>
    <m/>
    <m/>
    <m/>
  </r>
  <r>
    <s v="SINCELEJO"/>
    <x v="5"/>
    <x v="6"/>
    <n v="70523"/>
    <n v="2672781"/>
    <n v="38723"/>
    <s v="INCIDENTE "/>
    <s v="SUCRE"/>
    <s v="PALMITO"/>
    <s v="ARRIO BARRIO ARRIBA PALMITO"/>
    <s v="REDEBAN"/>
    <s v="FO-25-1455002"/>
    <d v="2025-09-01T10:54:00"/>
    <d v="2025-09-03T10:23:00"/>
    <s v="NO"/>
    <s v="HARDWARE"/>
    <s v="LECTOR DE BARRAS"/>
    <s v="CABLE LECTORA AVERIADO"/>
    <m/>
    <m/>
    <s v="CERRADO"/>
    <s v="03/09/2025 SE VISITA COMERCIO POR FALLA, PUESTO QUE EL LECTOR NO FUNCIONA, SE HACE CAMBIO DE LECTOR, CAUSAL L9 DAÑO FÍSICO, SE DEJA CON LA VERSIÓN 9.90, SE REALIZAN PRUEBAS OK."/>
    <s v="VISITA_TÉCNICA"/>
    <s v="MA00Z043"/>
    <s v="TIPO II"/>
    <s v="TERRESTRE"/>
    <s v="CACERES HERNANDEZ ANDRES"/>
    <n v="1"/>
    <n v="0"/>
    <n v="144967.87232000002"/>
    <n v="140395.6348884"/>
    <n v="144967.87232000002"/>
    <m/>
    <m/>
    <m/>
    <m/>
    <m/>
    <m/>
    <m/>
    <m/>
  </r>
  <r>
    <s v="MONTERIA"/>
    <x v="5"/>
    <x v="6"/>
    <n v="23001"/>
    <n v="2672925"/>
    <n v="77932"/>
    <s v="INCIDENTE "/>
    <s v="CORDOBA"/>
    <s v="MONTERIA"/>
    <s v="BARRIO  CGT EL SABANAL MONTERI"/>
    <s v="REDEBAN"/>
    <s v="FO-25-1454983"/>
    <d v="2025-09-01T11:00:00"/>
    <d v="2025-09-02T10:18:00"/>
    <s v="NO"/>
    <s v="HARDWARE"/>
    <s v="COMUNICACION"/>
    <s v="DAÑO POS"/>
    <m/>
    <m/>
    <s v="CERRADO"/>
    <s v="02/09/2025 DATAFONO CON EL PUERTO DE RED SULFATADO, SE CAMBIA DATAFONO PARA SOLUCIONAR FALLA, PRUEBAS OK"/>
    <s v="VISITA_TÉCNICA"/>
    <s v="A1NZZ985"/>
    <s v="TIPO I"/>
    <s v="TERRESTRE"/>
    <s v="COGOLLO ROSSO CAMILO ANDRES"/>
    <n v="1"/>
    <n v="0"/>
    <n v="65960.072302"/>
    <n v="75096.394270399993"/>
    <n v="65960.072302"/>
    <m/>
    <m/>
    <m/>
    <m/>
    <m/>
    <m/>
    <m/>
    <m/>
  </r>
  <r>
    <s v="BARRANQUILLA"/>
    <x v="5"/>
    <x v="6"/>
    <n v="8078"/>
    <n v="2673300"/>
    <n v="72832"/>
    <s v="INCIDENTE "/>
    <s v="ATLANTICO"/>
    <s v="BARANOA"/>
    <s v="ATLANTICO BARANOA"/>
    <s v="REDEBAN"/>
    <s v="FO-25-1454964"/>
    <d v="2025-09-01T11:11:00"/>
    <d v="2025-09-02T15:25:00"/>
    <s v="NO"/>
    <s v="HARDWARE"/>
    <s v="IMPRESION"/>
    <s v="TAPA IMPRESORA"/>
    <m/>
    <m/>
    <s v="CERRADO"/>
    <s v="02/09/2025 SE REMPLAZA TAPA RODILLO DE IMPRESIÓN Y SE BORRAN TRANSACCIONES, ESTABA MUY LENTO PARA HACER LOS CIERRES"/>
    <s v="VISITA_TÉCNICA"/>
    <s v="EF00S372"/>
    <s v="TIPO II"/>
    <s v="TERRESTRE"/>
    <s v="DE AVILA SIADES ALBERTO ENRIQUE"/>
    <n v="1"/>
    <n v="0"/>
    <n v="144967.87232000002"/>
    <n v="140395.6348884"/>
    <n v="144967.87232000002"/>
    <m/>
    <m/>
    <m/>
    <m/>
    <m/>
    <m/>
    <m/>
    <m/>
  </r>
  <r>
    <s v="BOGOTA"/>
    <x v="0"/>
    <x v="0"/>
    <n v="11001"/>
    <n v="2672716"/>
    <n v="17996"/>
    <s v="INCIDENTE "/>
    <s v="CUNDINAMARCA"/>
    <s v="BOGOTA"/>
    <s v="BARRIO VALLA MARIA DE SUBA BOG"/>
    <s v="REDEBAN"/>
    <s v="FO-25-1454417"/>
    <d v="2025-09-01T10:43:00"/>
    <d v="2025-09-01T15:10:00"/>
    <s v="NO"/>
    <s v="HARDWARE"/>
    <s v="DETERIORO"/>
    <s v="DATAFONO"/>
    <m/>
    <m/>
    <s v="CERRADO"/>
    <s v="01/09/2025 SE VISITA CB POR FALLA EN DATÁFONO DETERIORO EN TECLADO BORROSO SE PROCEDE A INSTALAR DESK 2600 , MAGICBOX ,PINPAD , SE REALIZAN TRANSACCIONES DE PRUEBA OK Y SE DEJA CB OPERANDO SIN NOVEDAD"/>
    <s v="VISITA_TÉCNICA"/>
    <s v="A03ZZ932"/>
    <s v="TIPO I"/>
    <s v="TERRESTRE"/>
    <s v="ROMERO ROJAS BREIDY JHOHAN"/>
    <n v="1"/>
    <n v="0"/>
    <n v="65960.072302"/>
    <n v="75096.394270399993"/>
    <n v="65960.072302"/>
    <m/>
    <m/>
    <m/>
    <m/>
    <m/>
    <m/>
    <m/>
    <m/>
  </r>
  <r>
    <s v="PEREIRA"/>
    <x v="2"/>
    <x v="4"/>
    <n v="66001"/>
    <n v="2671813"/>
    <n v="23644"/>
    <s v="INCIDENTE "/>
    <s v="RISARALDA"/>
    <s v="PEREIRA"/>
    <s v="BARRIO BELMONTE PEREIRA"/>
    <s v="REDEBAN"/>
    <s v="FO-25-1454114"/>
    <d v="2025-09-01T09:52:00"/>
    <d v="2025-09-01T16:39:00"/>
    <s v="NO"/>
    <s v="HARDWARE"/>
    <s v="DETERIORO"/>
    <s v="DATAFONO"/>
    <m/>
    <m/>
    <s v="CERRADO"/>
    <s v="01/09/2025 VISITAMOS COMERCIO EL DATÁFONO NO LEE BIEN LAS TARJETAS REALIZAMOS CAMBIO LO CONFIGURAMOS Y REALIZAMOS PRUEBAS CON EL NUEVO DATÁFONO OK."/>
    <s v="VISITA_TÉCNICA"/>
    <s v="3007023644"/>
    <s v="TIPO I"/>
    <s v="TERRESTRE"/>
    <s v="ARROYAVE CANO MANUEL GUILLERMO"/>
    <n v="1"/>
    <n v="0"/>
    <n v="65960.072302"/>
    <n v="75096.394270399993"/>
    <n v="65960.072302"/>
    <m/>
    <m/>
    <m/>
    <m/>
    <m/>
    <m/>
    <m/>
    <m/>
  </r>
  <r>
    <s v="MEDELLIN"/>
    <x v="3"/>
    <x v="3"/>
    <n v="5266"/>
    <n v="2671939"/>
    <n v="34847"/>
    <s v="INCIDENTE "/>
    <s v="ANTIOQUIA"/>
    <s v="ENVIGADO"/>
    <s v="BARRIO MAGNOLIA ENVIGADO"/>
    <s v="REDEBAN"/>
    <s v="FO-25-1454106"/>
    <d v="2025-09-01T10:04:00"/>
    <d v="2025-09-01T12:59:00"/>
    <s v="NO"/>
    <s v="HARDWARE"/>
    <s v="IMPRESION"/>
    <s v="TAPA IMPRESORA"/>
    <m/>
    <m/>
    <s v="CERRADO"/>
    <s v="01/09/2025 SE CAMBIA EQUIPO POR TAPA DE IMPRESIÓN REVENTADA TODO QUEDA OK"/>
    <s v="VISITA_TÉCNICA"/>
    <s v="BL01M936"/>
    <s v="TIPO I"/>
    <s v="TERRESTRE"/>
    <s v="ALVAREZ ARENAS VICTOR HUGO"/>
    <n v="1"/>
    <n v="0"/>
    <n v="65960.072302"/>
    <n v="75096.394270399993"/>
    <n v="65960.072302"/>
    <m/>
    <m/>
    <m/>
    <m/>
    <m/>
    <m/>
    <m/>
    <m/>
  </r>
  <r>
    <s v="BUCARAMANGA"/>
    <x v="1"/>
    <x v="1"/>
    <n v="68679"/>
    <n v="2671791"/>
    <n v="66987"/>
    <s v="INCIDENTE "/>
    <s v="SANTANDER"/>
    <s v="SAN GIL"/>
    <s v="PTM SAN GIL INTERNET L@ QUINT@"/>
    <s v="REDEBAN"/>
    <s v="FO-25-1454102"/>
    <d v="2025-09-01T10:05:00"/>
    <d v="2025-09-02T10:43:00"/>
    <s v="NO"/>
    <s v="HARDWARE"/>
    <s v="LECTOR DE BARRAS"/>
    <s v="CABLE LECTORA AVERIADO"/>
    <m/>
    <m/>
    <s v="CERRADO"/>
    <s v="02/09/2025 L9 CABLE DAÑADO, SE REALIZA CAMBIA DE LECTORA, SE DEJA NUEVA SE PRUEBAS CON VARIAS FACTURAS OK SE VALIDA DATAFONO OPERATIVO VISITA EXITOSA"/>
    <s v="VISITA_TÉCNICA"/>
    <s v="6A0HZ805"/>
    <s v="TIPO II"/>
    <s v="TERRESTRE"/>
    <s v="GELVEZ MOGOLLON JOSE ELISEO"/>
    <n v="1"/>
    <n v="0"/>
    <n v="144967.87232000002"/>
    <n v="140395.6348884"/>
    <n v="144967.87232000002"/>
    <m/>
    <m/>
    <m/>
    <m/>
    <m/>
    <m/>
    <m/>
    <m/>
  </r>
  <r>
    <s v="MEDELLIN"/>
    <x v="3"/>
    <x v="3"/>
    <n v="27361"/>
    <n v="2671960"/>
    <n v="60839"/>
    <s v="INCIDENTE "/>
    <s v="CHOCO"/>
    <s v="ISTMINA"/>
    <s v="BARRIO CUBIS ISTMINA 12"/>
    <s v="REDEBAN"/>
    <s v="FO-25-1462267 | FO-25-1454098"/>
    <d v="2025-09-01T10:09:00"/>
    <d v="2025-09-03T11:43:00"/>
    <s v="NO"/>
    <s v="HARDWARE"/>
    <s v="NO ENCIENDE SE REINICIA"/>
    <s v="FUENTE PODER AVERIADA"/>
    <m/>
    <m/>
    <s v="CERRADO"/>
    <s v="02/09/2025 SE REALIZA VISITA, SE EVIDENCIA QUE EL DAÑO NO ES POR VERSIÓN, SE REALIZA MANTENIMIENTO Y EL EQUIPO SE SIGUE REINICIANDO, SE CAMBIA FUENTE DE PODER Y VERSIÓN PERO EL FALLA PERSISTE_x000a_03/09/2025 SE REALIZA CAMBIO DE FUENTE DE PODER, SE REALIZAN PRUEBAS Y EL CB QUEDA OPERATIVO"/>
    <s v="VISITA_TÉCNICA"/>
    <s v="LA0UZ983"/>
    <s v="TIPO IV ESPECIAL"/>
    <s v="AEREO"/>
    <s v="ROBLEDO DIAZ ANDRES FELIPE"/>
    <n v="2"/>
    <n v="0"/>
    <n v="988462.96268840006"/>
    <n v="196536.5258152"/>
    <n v="1976925.9253768001"/>
    <m/>
    <m/>
    <m/>
    <m/>
    <m/>
    <m/>
    <m/>
    <m/>
  </r>
  <r>
    <s v="CALI"/>
    <x v="2"/>
    <x v="2"/>
    <n v="76001"/>
    <n v="2671204"/>
    <n v="73457"/>
    <s v="INCIDENTE "/>
    <s v="VALLE DEL CAUCA"/>
    <s v="CALI"/>
    <s v="PTM CALI DROGUERIA EL SAMAN VI"/>
    <s v="REDEBAN"/>
    <s v="FO-25-1453698"/>
    <d v="2025-09-01T09:21:00"/>
    <d v="2025-09-01T14:41:00"/>
    <s v="NO"/>
    <s v="HARDWARE"/>
    <s v="IMPRESION"/>
    <s v="NO AVANZA PAPEL"/>
    <m/>
    <m/>
    <s v="CERRADO"/>
    <s v="01/09/2025 SE VISITA CORRESPONSAL Y SE REEMPLAZA FUENTE DE PODER POR DAÑO Y SE REALIZA MANTENIMIENTO DE IMPRESORA. TRANSACCIONES DE PRUEBA EXITOSAS."/>
    <s v="VISITA_TÉCNICA"/>
    <s v="MN00X985"/>
    <s v="TIPO I"/>
    <s v="TERRESTRE"/>
    <s v="BOLAÑOS TABORDA JORGE ENRIQUE"/>
    <n v="1"/>
    <n v="0"/>
    <n v="65960.072302"/>
    <n v="75096.394270399993"/>
    <n v="65960.072302"/>
    <m/>
    <m/>
    <m/>
    <m/>
    <m/>
    <m/>
    <m/>
    <m/>
  </r>
  <r>
    <s v="MEDELLIN"/>
    <x v="3"/>
    <x v="3"/>
    <n v="5266"/>
    <n v="2670604"/>
    <n v="16308"/>
    <s v="INCIDENTE "/>
    <s v="ANTIOQUIA"/>
    <s v="ENVIGADO"/>
    <s v="BARRIO EL CHINGUI ENVIGADO"/>
    <s v="REDEBAN"/>
    <s v="FO-25-1453512"/>
    <d v="2025-09-01T08:47:00"/>
    <d v="2025-09-01T14:51:00"/>
    <s v="NO"/>
    <s v="HARDWARE"/>
    <s v="IMPRESION"/>
    <s v="NO IMPRIME UNO O VARIOS CARACTERES"/>
    <m/>
    <m/>
    <s v="CERRADO"/>
    <s v="01/09/2025 SE TRATA DE LIMPIAR CONTACTO DE IMPRESIÓN NO FUE POSIBLE SIGUE IMPRIMIENDO BORROSO POR LO QUE SE CAMBIA EQUIPO"/>
    <s v="VISITA_TÉCNICA"/>
    <s v="A00JZ127"/>
    <s v="TIPO I"/>
    <s v="TERRESTRE"/>
    <s v="ALVAREZ ARENAS VICTOR HUGO"/>
    <n v="1"/>
    <n v="0"/>
    <n v="65960.072302"/>
    <n v="75096.394270399993"/>
    <n v="65960.072302"/>
    <m/>
    <m/>
    <m/>
    <m/>
    <m/>
    <m/>
    <m/>
    <m/>
  </r>
  <r>
    <s v="IBAGUE"/>
    <x v="4"/>
    <x v="5"/>
    <n v="73001"/>
    <n v="2670647"/>
    <n v="59527"/>
    <s v="INCIDENTE "/>
    <s v="TOLIMA"/>
    <s v="IBAGUE"/>
    <s v="BARRIO URBANIZACION PALERMO IB"/>
    <s v="REDEBAN"/>
    <s v="FO-25-1453505"/>
    <d v="2025-09-01T08:56:00"/>
    <d v="2025-09-01T16:23:00"/>
    <s v="NO"/>
    <s v="HARDWARE"/>
    <s v="DETERIORO"/>
    <s v="DATAFONO"/>
    <m/>
    <m/>
    <s v="CERRADO"/>
    <s v="01/09/2025 SE REALIZA CAMBIO DE DATÁFONO POR DAÑO EN TECLADO, SE REALIZA PRUEBAS DE FUNCIONAMIENTO OK. SE INSTALA CUBRE CLAVE."/>
    <s v="VISITA_TÉCNICA"/>
    <s v="JA007453"/>
    <s v="TIPO I"/>
    <s v="TERRESTRE"/>
    <s v="BARRAGAN TAFUR EDWIN ESTEBAN"/>
    <n v="1"/>
    <n v="0"/>
    <n v="65960.072302"/>
    <n v="75096.394270399993"/>
    <n v="65960.072302"/>
    <m/>
    <m/>
    <m/>
    <m/>
    <m/>
    <m/>
    <m/>
    <m/>
  </r>
  <r>
    <s v="CALI"/>
    <x v="2"/>
    <x v="2"/>
    <n v="76520"/>
    <n v="2670196"/>
    <n v="16654"/>
    <s v="INCIDENTE "/>
    <s v="VALLE DEL CAUCA"/>
    <s v="PALMIRA"/>
    <s v="MULTIPAGAS ROZO"/>
    <s v="REDEBAN"/>
    <s v="FO-25-1453135"/>
    <d v="2025-09-01T08:27:00"/>
    <d v="2025-09-01T12:28:00"/>
    <s v="NO"/>
    <s v="SOFTWARE"/>
    <s v="COMUNICACION"/>
    <s v="PARAMETROS DE CONFIGURACION EN POS"/>
    <m/>
    <m/>
    <s v="CERRADO"/>
    <s v="01/09/2025 EN LA VISITA TÉCNICA SE REALIZÓ LA CONFIGURACIÓN QL DATÁFONO YA QUE LA HABÍA PERDIDO Y TENIA FALLA EN LOS PARÁMETROS DE COMUNICACIÓN,SE REALIZÓ CONFIGURACIÓN AL LECTOR DE CÓDIGO DE BARRAS YA QUE ESTABA PRESENTANDO INCONVENIENTES PARA LEER LOS CÓDIGOS DE BARRAS ,SE REALIZARON LAS PRUEBAS DEJANDO EL SERVICIO OPERANDO SIN FALLAS Y SIN NOVEDAD"/>
    <s v="VISITA_TÉCNICA"/>
    <s v="CZZZZ492"/>
    <s v="TIPO I"/>
    <s v="TERRESTRE"/>
    <s v="SANCHEZ URREGO ROBINSON DAVID"/>
    <n v="1"/>
    <n v="0"/>
    <n v="65960.072302"/>
    <n v="75096.394270399993"/>
    <n v="65960.072302"/>
    <m/>
    <m/>
    <m/>
    <m/>
    <m/>
    <m/>
    <m/>
    <m/>
  </r>
  <r>
    <s v="SANTA MARTA"/>
    <x v="5"/>
    <x v="6"/>
    <n v="47001"/>
    <n v="2670455"/>
    <n v="45850"/>
    <s v="INCIDENTE "/>
    <s v="MAGDALENA"/>
    <s v="SANTA MARTA"/>
    <s v="DISTRICOL DROGUERIA VILLA DEL"/>
    <s v="REDEBAN"/>
    <s v="FO-25-1453110"/>
    <d v="2025-09-01T08:42:00"/>
    <d v="2025-09-01T15:16:00"/>
    <s v="NO"/>
    <s v="SOFTWARE"/>
    <s v="COMUNICACION"/>
    <s v="PARAMETROS DE CONFIGURACION EN POS"/>
    <m/>
    <m/>
    <s v="CERRADO"/>
    <s v="01/09/2025 SE REALIZA LA VISITA, SE ENCUENTRA EL DATÁFONO CON ERROR DE PARÁMETROS, SE REALIZA BORRADO DE APLICATIVO Y CARGA DE VERSIÓN Y CONFIGURACIÓN DE PARÁMETROS SE REALIZA INICIALIZACIÓN, SE REALIZAN PRUEBAS Y TODO OK"/>
    <s v="VISITA_TÉCNICA"/>
    <s v="XP000823"/>
    <s v="TIPO I"/>
    <s v="TERRESTRE"/>
    <s v="THOMAS  CAMPO SIGIFREDO SEGUNDO"/>
    <n v="1"/>
    <n v="0"/>
    <n v="65960.072302"/>
    <n v="75096.394270399993"/>
    <n v="65960.072302"/>
    <m/>
    <m/>
    <m/>
    <m/>
    <m/>
    <m/>
    <m/>
    <m/>
  </r>
  <r>
    <s v="YOPAL"/>
    <x v="4"/>
    <x v="5"/>
    <n v="85225"/>
    <n v="2669940"/>
    <n v="51129"/>
    <s v="INCIDENTE "/>
    <s v="CASANARE"/>
    <s v="NUNCHIA"/>
    <s v="PTM NUNCHIA  LOS RECUERDOS"/>
    <s v="REDEBAN"/>
    <s v="FO-25-1452851"/>
    <d v="2025-09-01T08:02:00"/>
    <d v="2025-09-01T18:11:00"/>
    <s v="NO"/>
    <s v="HARDWARE"/>
    <s v="ALERT IRRUPTION"/>
    <s v="ALERT IRRUPTION"/>
    <m/>
    <m/>
    <s v="CERRADO"/>
    <s v="01/09/2025 SE VISITA COMERCIO, SE REALIZA CAMBIO DE DATAFONO, SE INSTALA MAGICBOX. PRUEBAS OK. OPERATIVO EL SERVICIO"/>
    <s v="VISITA_TÉCNICA"/>
    <s v="XP04Z100"/>
    <s v="TIPO II"/>
    <s v="TERRESTRE"/>
    <s v="BERNAL ELAICA EDGAR ALEXIS"/>
    <n v="1"/>
    <n v="0"/>
    <n v="144967.87232000002"/>
    <n v="140395.6348884"/>
    <n v="144967.87232000002"/>
    <m/>
    <m/>
    <m/>
    <m/>
    <m/>
    <m/>
    <m/>
    <m/>
  </r>
  <r>
    <s v="MONTERIA"/>
    <x v="5"/>
    <x v="6"/>
    <n v="23807"/>
    <n v="2669885"/>
    <n v="80701"/>
    <s v="INCIDENTE "/>
    <s v="CORDOBA"/>
    <s v="TIERRALTA"/>
    <s v="BARRIO SAN CARLOS TIERRALTA"/>
    <s v="REDEBAN"/>
    <s v="FO-25-1452844"/>
    <d v="2025-09-01T08:04:00"/>
    <d v="2025-09-02T12:54:00"/>
    <s v="NO"/>
    <s v="HARDWARE"/>
    <s v="ALERT IRRUPTION"/>
    <s v="ALERT IRRUPTION"/>
    <m/>
    <m/>
    <s v="CERRADO"/>
    <s v="02/09/2025 SE REALIZA VISITA TÉCNICA Y SE HACE NECESARIO EL CAMBIO DE EQUIPO POR ALERT IRRUPTION, SE INSTALA DATAFONO DESK 2600 PLACA 1184304 Y SE RETIRA DATAFONO DESK PLACA 1255442, SE REALIZAN PRUEBAS Y SE DEJA EL SERVICIO FUNCIONANDO CORRECTAMENTE ."/>
    <s v="VISITA_TÉCNICA"/>
    <s v="V8ZZZ387"/>
    <s v="TIPO III"/>
    <s v="TERRESTRE"/>
    <s v="CASSIANI PEREZ RAUL RAMIRO"/>
    <n v="1"/>
    <n v="0"/>
    <n v="275728.78077800001"/>
    <n v="196536.5258152"/>
    <n v="275728.78077800001"/>
    <m/>
    <m/>
    <m/>
    <m/>
    <m/>
    <m/>
    <m/>
    <m/>
  </r>
  <r>
    <s v="BOGOTA"/>
    <x v="0"/>
    <x v="0"/>
    <n v="11001"/>
    <n v="2669890"/>
    <n v="26554"/>
    <s v="INCIDENTE "/>
    <s v="CUNDINAMARCA"/>
    <s v="BOGOTA"/>
    <s v="REDY BARRIO 7 DE AGOSTO"/>
    <s v="REDEBAN"/>
    <s v="FO-25-1452836"/>
    <d v="2025-09-01T08:07:00"/>
    <d v="2025-09-01T16:49:00"/>
    <s v="NO"/>
    <s v="HARDWARE"/>
    <s v="ALERT IRRUPTION"/>
    <s v="ALERT IRRUPTION"/>
    <m/>
    <m/>
    <s v="CERRADO"/>
    <s v="01/09/2025 CAMBIO DE DATAFONO POR DAÑO HUB Y PINPAD POR COMPATIBILIDAD SE REALIZA PRUEBAS OK SE ENTREGA SERVICIO OPERATIVO"/>
    <s v="VISITA_TÉCNICA"/>
    <s v="9999O943"/>
    <s v="TIPO I"/>
    <s v="TERRESTRE"/>
    <s v="HERNANDEZ NARANJO OSCAR EDUARDO"/>
    <n v="1"/>
    <n v="0"/>
    <n v="65960.072302"/>
    <n v="75096.394270399993"/>
    <n v="65960.072302"/>
    <m/>
    <m/>
    <m/>
    <m/>
    <m/>
    <m/>
    <m/>
    <m/>
  </r>
  <r>
    <s v="VALLEDUPAR"/>
    <x v="5"/>
    <x v="6"/>
    <n v="20011"/>
    <n v="2670104"/>
    <n v="34587"/>
    <s v="INCIDENTE "/>
    <s v="CESAR"/>
    <s v="AGUACHICA"/>
    <s v="BARRIO MARIA EUGENIA ALTO AGUA"/>
    <s v="REDEBAN"/>
    <s v="FO-25-1452827"/>
    <d v="2025-09-01T08:11:00"/>
    <d v="2025-09-05T12:06:00"/>
    <s v="NO"/>
    <s v="HARDWARE"/>
    <s v="IMPRESION"/>
    <s v="NO IMPRIME UNO O VARIOS CARACTERES"/>
    <m/>
    <m/>
    <s v="CERRADO"/>
    <s v="05/09/2025 SE LLAMA AL CLIENTE E INDICA QUE EL DIA DE AYER NO LE ARROJABAN ALGUNOS VOUCHER, PERO QUE DESPUES SE ARREGLO EL PROBLEMA, EL DOA DE HOY HA TRABAJADO NORMALMENTE"/>
    <s v="SOPORTE_TELEFÓNICO"/>
    <s v="0"/>
    <s v="TIPO IV"/>
    <s v="TERRESTRE"/>
    <s v="MONTES DIAZ JOHN FRED"/>
    <n v="0"/>
    <n v="0"/>
    <n v="41241.0800752"/>
    <n v="0"/>
    <n v="41241.0800752"/>
    <m/>
    <m/>
    <m/>
    <m/>
    <m/>
    <m/>
    <m/>
    <m/>
  </r>
  <r>
    <s v="TUNJA"/>
    <x v="1"/>
    <x v="1"/>
    <n v="15491"/>
    <n v="2669352"/>
    <n v="73269"/>
    <s v="INCIDENTE "/>
    <s v="BOYACA"/>
    <s v="NOBSA"/>
    <s v="BARRIO VEREDA PUNTA LARGA NOBS"/>
    <s v="REDEBAN"/>
    <s v="FO-25-1452804"/>
    <d v="2025-08-31T17:16:00"/>
    <d v="2025-09-01T16:19:00"/>
    <s v="NO"/>
    <s v="HARDWARE"/>
    <s v="LECTOR DE TARJETAS"/>
    <s v="MENSAJE RETIRE TARJETA"/>
    <m/>
    <m/>
    <s v="CERRADO"/>
    <s v="01/09/2025 SE VISITA PUNTO ENCONTRANDO TARJETA ATORADA EN LECTOR DE TARJETAS SE REALIZAN CORRECCIONES PRUEBAS OK CLIENTE CONFORME"/>
    <s v="VISITA_TÉCNICA"/>
    <s v="A30ZZ405"/>
    <s v="TIPO II"/>
    <s v="TERRESTRE"/>
    <s v="RODRIGUEZ MURCIA YERSON IVAN"/>
    <n v="1"/>
    <n v="0"/>
    <n v="144967.87232000002"/>
    <n v="140395.6348884"/>
    <n v="144967.87232000002"/>
    <m/>
    <m/>
    <m/>
    <m/>
    <m/>
    <m/>
    <m/>
    <m/>
  </r>
  <r>
    <s v="MEDELLIN"/>
    <x v="3"/>
    <x v="3"/>
    <n v="5001"/>
    <n v="2669196"/>
    <n v="69661"/>
    <s v="INCIDENTE "/>
    <s v="ANTIOQUIA"/>
    <s v="MEDELLIN"/>
    <s v="PTM MEDELLIN DROGUERIA CALUTO"/>
    <s v="REDEBAN"/>
    <s v="FO-25-1452054"/>
    <d v="2025-08-31T13:37:00"/>
    <d v="2025-09-01T11:35:00"/>
    <s v="NO"/>
    <s v="HARDWARE"/>
    <s v="IMPRESION"/>
    <s v="TAPA IMPRESORA"/>
    <m/>
    <m/>
    <s v="CERRADO"/>
    <s v="01/09/2025 SE REALIZA EL CAMBIO DE LA TAPA DE IMPRESION"/>
    <s v="VISITA_TÉCNICA"/>
    <s v="MN000389"/>
    <s v="TIPO I"/>
    <s v="TERRESTRE"/>
    <s v="BADEL ACUÑA LUIS ALBERTO"/>
    <n v="1"/>
    <n v="0"/>
    <n v="65960.072302"/>
    <n v="75096.394270399993"/>
    <n v="65960.072302"/>
    <m/>
    <m/>
    <m/>
    <m/>
    <m/>
    <m/>
    <m/>
    <m/>
  </r>
  <r>
    <s v="APARTADO"/>
    <x v="3"/>
    <x v="3"/>
    <n v="5172"/>
    <n v="2669221"/>
    <n v="24683"/>
    <s v="INCIDENTE "/>
    <s v="ANTIOQUIA"/>
    <s v="CHIGORODO"/>
    <s v="ARRIO LINARES II CHIGORODO"/>
    <s v="REDEBAN"/>
    <s v="FO-25-1451709"/>
    <d v="2025-08-31T11:04:00"/>
    <d v="2025-09-02T11:03:00"/>
    <s v="NO"/>
    <s v="HARDWARE"/>
    <s v="LECTOR DE TARJETAS"/>
    <s v="DAÑO POS"/>
    <m/>
    <m/>
    <s v="CERRADO"/>
    <s v="02/09/2025 SE REALIZA CAMBIO DATAFONO POR LECTORA TARJETA MALA Y SE REALIZA CAMBIO DE TECNOLOGIA."/>
    <s v="VISITA_TÉCNICA"/>
    <s v="ABCVZ592"/>
    <s v="TIPO II"/>
    <s v="TERRESTRE"/>
    <s v="CASTRO HENAO DANIEL ESTEBAN"/>
    <n v="1"/>
    <n v="0"/>
    <n v="144967.87232000002"/>
    <n v="140395.6348884"/>
    <n v="144967.87232000002"/>
    <m/>
    <m/>
    <m/>
    <m/>
    <m/>
    <m/>
    <m/>
    <m/>
  </r>
  <r>
    <s v="MEDELLIN"/>
    <x v="3"/>
    <x v="3"/>
    <n v="27361"/>
    <n v="2668542"/>
    <n v="34613"/>
    <s v="INCIDENTE "/>
    <s v="CHOCO"/>
    <s v="ISTMINA"/>
    <s v="BARRIO CUBIS MESETA ALTA"/>
    <s v="REDEBAN"/>
    <s v="FO-25-1451286 | FO-25-1462342"/>
    <d v="2025-08-30T15:50:00"/>
    <d v="2025-09-03T11:17:00"/>
    <s v="NO"/>
    <s v="HARDWARE"/>
    <s v="SE REINICIA"/>
    <s v="DAÑO POS"/>
    <m/>
    <m/>
    <s v="CERRADO"/>
    <s v="03/09/2025 SE REALIZA CAMBIO DE FUENTE DE PODER, SE REALIZAN PRUEBAS Y EL CB QUEDA OPERATIVO_x000a_03/09/2025 SE REALIZA VISITA, SE EVIDENCIA QUE EL DAÑO NO ES POR VERSIÓN, SE REALIZA MANTENIMIENTO Y EL EQUIPO SE SIGUE REINICIANDO, SE CAMBIA FUENTE DE PODER Y VERSIÓN PERO EL FALLA PERSISTE"/>
    <s v="VISITA_TÉCNICA"/>
    <s v="BL01B346"/>
    <s v="TIPO IV ESPECIAL"/>
    <s v="AEREO"/>
    <s v="ROBLEDO DIAZ ANDRES FELIPE"/>
    <n v="2"/>
    <n v="0"/>
    <n v="988462.96268840006"/>
    <n v="196536.5258152"/>
    <n v="1976925.9253768001"/>
    <m/>
    <m/>
    <m/>
    <m/>
    <m/>
    <m/>
    <m/>
    <m/>
  </r>
  <r>
    <s v="CALI"/>
    <x v="2"/>
    <x v="2"/>
    <n v="76001"/>
    <n v="2668543"/>
    <n v="78832"/>
    <s v="INCIDENTE "/>
    <s v="VALLE DEL CAUCA"/>
    <s v="CALI"/>
    <s v="DISTRICOL DYLER APPLE STORE"/>
    <s v="REDEBAN"/>
    <s v="FO-25-1451282"/>
    <d v="2025-08-30T15:51:00"/>
    <d v="2025-09-01T13:16:00"/>
    <s v="NO"/>
    <s v="HARDWARE"/>
    <s v="IMPRESION"/>
    <s v="DAÑO POS"/>
    <m/>
    <m/>
    <s v="CERRADO"/>
    <s v="01/09/2025 SE VISITA CORRESPONSAL Y SE REEMPLAZA DATÁFONO POR DAÑO EN IMPRESORA. TRANSACCIONES DE PRUEBA EXITOSAS. SE CREA USUARIOS."/>
    <s v="VISITA_TÉCNICA"/>
    <s v="V1SZZ214"/>
    <s v="TIPO I"/>
    <s v="TERRESTRE"/>
    <s v="BOLAÑOS TABORDA JORGE ENRIQUE"/>
    <n v="1"/>
    <n v="0"/>
    <n v="65960.072302"/>
    <n v="75096.394270399993"/>
    <n v="65960.072302"/>
    <m/>
    <m/>
    <m/>
    <m/>
    <m/>
    <m/>
    <m/>
    <m/>
  </r>
  <r>
    <s v="TUNJA"/>
    <x v="1"/>
    <x v="1"/>
    <n v="15238"/>
    <n v="2668631"/>
    <n v="44174"/>
    <s v="INCIDENTE "/>
    <s v="BOYACA"/>
    <s v="DUITAMA"/>
    <s v="DISTRICOL MAXIOFERTAS DE LA 9"/>
    <s v="REDEBAN"/>
    <s v="FO-25-1451274"/>
    <d v="2025-08-30T16:05:00"/>
    <d v="2025-09-01T15:22:00"/>
    <s v="NO"/>
    <s v="HARDWARE"/>
    <s v="IMPRESION"/>
    <s v="NO AVANZA PAPEL"/>
    <m/>
    <m/>
    <s v="CERRADO"/>
    <s v="01/09/2025 SE REALIZA CAMBIO DE EQUIPO POR FALLA NO AVANZA PAPEL PRUEBAS OK CLIENTE CONFORME"/>
    <s v="VISITA_TÉCNICA"/>
    <s v="AC03Z706"/>
    <s v="TIPO II"/>
    <s v="TERRESTRE"/>
    <s v="RODRIGUEZ MURCIA YERSON IVAN"/>
    <n v="1"/>
    <n v="0"/>
    <n v="144967.87232000002"/>
    <n v="140395.6348884"/>
    <n v="144967.87232000002"/>
    <m/>
    <m/>
    <m/>
    <m/>
    <m/>
    <m/>
    <m/>
    <m/>
  </r>
  <r>
    <s v="CALI"/>
    <x v="2"/>
    <x v="2"/>
    <n v="76130"/>
    <n v="2668590"/>
    <n v="67681"/>
    <s v="INCIDENTE "/>
    <s v="VALLE DEL CAUCA"/>
    <s v="CANDELARIA"/>
    <s v="BARRIO VILLAGORGONA CANDELARIA"/>
    <s v="REDEBAN"/>
    <s v="FO-25-1451270"/>
    <d v="2025-08-31T08:00:00"/>
    <d v="2025-09-01T16:35:00"/>
    <s v="NO"/>
    <s v="HARDWARE"/>
    <s v="IMPRESION"/>
    <s v="TAPA IMPRESORA"/>
    <m/>
    <m/>
    <s v="CERRADO"/>
    <s v="01/09/2025 SE VISITA CORRESPONSAL Y SE AJUSTA LA TAPA DE LA IMPRESORA QUE ESTABA SUELTA, SE REALIZA MANTENIMIENTO A IMPRESORA. TRANSACCIONES DE PRUEBA EXITOSAS."/>
    <s v="VISITA_TÉCNICA"/>
    <s v="AAQ0N455"/>
    <s v="TIPO II"/>
    <s v="TERRESTRE"/>
    <s v="BOLAÑOS TABORDA JORGE ENRIQUE"/>
    <n v="1"/>
    <n v="0"/>
    <n v="144967.87232000002"/>
    <n v="140395.6348884"/>
    <n v="144967.87232000002"/>
    <m/>
    <m/>
    <m/>
    <m/>
    <m/>
    <m/>
    <m/>
    <m/>
  </r>
  <r>
    <s v="CUCUTA"/>
    <x v="1"/>
    <x v="1"/>
    <n v="54673"/>
    <n v="2668804"/>
    <n v="64293"/>
    <s v="INCIDENTE "/>
    <s v="NORTE DE SANTANDER"/>
    <s v="SAN CAYETANO"/>
    <s v="BARRIO VRD SAN ISIDRO SAN CAYE"/>
    <s v="REDEBAN"/>
    <s v="FO-25-1451263"/>
    <d v="2025-08-31T08:00:00"/>
    <d v="2025-09-01T12:23:00"/>
    <s v="NO"/>
    <s v="SOFTWARE"/>
    <s v="ACTUALIZACION"/>
    <s v="VERSION CARGA SO VR"/>
    <m/>
    <m/>
    <s v="CERRADO"/>
    <s v="01/09/2025 SE VISITA COMERCIO, SE INSTALA VERSION, SE REALIZAN PRUEBAS EXITOSA, CB OPERATIVO."/>
    <s v="VISITA_TÉCNICA"/>
    <s v="AA000886"/>
    <s v="TIPO II"/>
    <s v="TERRESTRE"/>
    <s v="NARANJO AFANADOR RUBEN JESUS"/>
    <n v="1"/>
    <n v="0"/>
    <n v="144967.87232000002"/>
    <n v="140395.6348884"/>
    <n v="144967.87232000002"/>
    <m/>
    <m/>
    <m/>
    <m/>
    <m/>
    <m/>
    <m/>
    <m/>
  </r>
  <r>
    <s v="MONTERIA"/>
    <x v="5"/>
    <x v="6"/>
    <n v="23660"/>
    <n v="2668477"/>
    <n v="51050"/>
    <s v="INCIDENTE "/>
    <s v="CORDOBA"/>
    <s v="SAHAGUN"/>
    <s v="PAGAFACIL  SAHAGUN"/>
    <s v="REDEBAN"/>
    <s v="FO-25-1450476"/>
    <d v="2025-08-30T13:56:00"/>
    <d v="2025-09-01T16:12:00"/>
    <s v="NO"/>
    <s v="HARDWARE"/>
    <s v="COMUNICACION"/>
    <s v="MENSAJE CABLE DE RED DESCONECTADO"/>
    <m/>
    <m/>
    <s v="CERRADO"/>
    <s v="01/09/2025 SE VISITA COMERCIO POR FALLA, SE REALIZA CAMBIO DE EQUIPOS, CAUSAL E3 NO COMUNICA MÓDEM, SE DEJA CON LA VERSIÓN 9.90, NO SE HACE CIERRE, SE REALIZA INTEGRACIÓN A CAJA, SE REALIZA PRUEBAS OK, SE CREA USUARIO Y CONTRASEÑA."/>
    <s v="VISITA_TÉCNICA"/>
    <s v="BA03Z051 - BA02Z959"/>
    <s v="TIPO II"/>
    <s v="TERRESTRE"/>
    <s v="CACERES HERNANDEZ ANDRES"/>
    <n v="1"/>
    <n v="0"/>
    <n v="144967.87232000002"/>
    <n v="140395.6348884"/>
    <n v="144967.87232000002"/>
    <m/>
    <m/>
    <m/>
    <m/>
    <m/>
    <m/>
    <m/>
    <m/>
  </r>
  <r>
    <s v="MEDELLIN"/>
    <x v="3"/>
    <x v="3"/>
    <n v="5761"/>
    <n v="2668506"/>
    <n v="44135"/>
    <s v="INCIDENTE "/>
    <s v="ANTIOQUIA"/>
    <s v="SOPETRAN"/>
    <s v="MULTIPAGAS SOPETRAN"/>
    <s v="REDEBAN"/>
    <s v="FO-25-1450400"/>
    <d v="2025-08-30T13:57:00"/>
    <d v="2025-09-01T14:32:00"/>
    <s v="NO"/>
    <s v="HARDWARE"/>
    <s v="SE REINICIA"/>
    <s v="DAÑO POS"/>
    <m/>
    <m/>
    <s v="CERRADO"/>
    <s v="01/09/2025 SE REALIZA REVISIÓN DE CABLEADO DEBIDO A REINICIOS, TODO OK"/>
    <s v="VISITA_TÉCNICA"/>
    <s v="9B00Z189"/>
    <s v="TIPO II"/>
    <s v="TERRESTRE"/>
    <s v="QUINTERO SANCHEZ JUAN SEBASTIAN"/>
    <n v="1"/>
    <n v="0"/>
    <n v="144967.87232000002"/>
    <n v="140395.6348884"/>
    <n v="144967.87232000002"/>
    <m/>
    <m/>
    <m/>
    <m/>
    <m/>
    <m/>
    <m/>
    <m/>
  </r>
  <r>
    <s v="MEDELLIN"/>
    <x v="3"/>
    <x v="3"/>
    <n v="27361"/>
    <n v="2668509"/>
    <n v="63446"/>
    <s v="INCIDENTE "/>
    <s v="CHOCO"/>
    <s v="ISTMINA"/>
    <s v="BARRIO CAMELLON ISTMINA 4"/>
    <s v="REDEBAN"/>
    <s v="FO-25-1450395 | FO-25-1461276"/>
    <d v="2025-08-30T14:03:00"/>
    <d v="2025-09-03T12:30:00"/>
    <s v="NO"/>
    <s v="HARDWARE"/>
    <s v="ACTUALIZACION"/>
    <s v="VERSION CAMBIO POS"/>
    <m/>
    <m/>
    <s v="CERRADO"/>
    <s v="03/09/2025 SE REALIZA CAMBIO DE EQUIPO POR DAÑO, SE REALIZAN PRUEBAS Y EL CB QUEDA OPERATIVO_x000a_03/09/2025 SE REALIZA VISITA, SE EVIDENCIA QUE EL DAÑO NO ES POR VERSIÓN, SE REALIZA MANTENIMIENTO Y EL EQUIPO SIGUE PRESENTANDO LA MISMA FALLA, Y NO RECONOCE USB PARA CARGAR NUEVA VERSIÓN"/>
    <s v="VISITA_TÉCNICA"/>
    <s v="MA00W100"/>
    <s v="TIPO IV ESPECIAL"/>
    <s v="AEREO"/>
    <s v="ROBLEDO DIAZ ANDRES FELIPE"/>
    <n v="2"/>
    <n v="0"/>
    <n v="988462.96268840006"/>
    <n v="196536.5258152"/>
    <n v="1976925.9253768001"/>
    <m/>
    <m/>
    <m/>
    <m/>
    <m/>
    <m/>
    <m/>
    <m/>
  </r>
  <r>
    <s v="MANIZALES"/>
    <x v="2"/>
    <x v="4"/>
    <n v="17001"/>
    <n v="2668465"/>
    <n v="46201"/>
    <s v="INCIDENTE "/>
    <s v="CALDAS"/>
    <s v="MANIZALES"/>
    <s v="PAGAFACIL TERMINAL MANIZALES"/>
    <s v="REDEBAN"/>
    <s v="FO-25-1449903"/>
    <d v="2025-08-30T12:59:00"/>
    <d v="2025-09-01T15:43:00"/>
    <s v="NO"/>
    <s v="HARDWARE"/>
    <s v="IMPRESION"/>
    <s v="NO IMPRIME UNO O VARIOS CARACTERES"/>
    <m/>
    <m/>
    <s v="CERRADO"/>
    <s v="01/09/2025 SE REALIZA VISITA SE CAMBIA DATAFONO POR QUE NO IMPRIME CORRECTAMENTE SE REALIZA LIMPIEZA PERO AUN PERSISTE EL ERROR, SE CREAN USUARIOS SE HACEN PRUEBAS SERVICIO OK"/>
    <s v="VISITA_TÉCNICA"/>
    <s v="II003202"/>
    <s v="TIPO I"/>
    <s v="TERRESTRE"/>
    <s v="AGUIRRE HENAO RAUL EDUARDO"/>
    <n v="1"/>
    <n v="0"/>
    <n v="65960.072302"/>
    <n v="75096.394270399993"/>
    <n v="65960.072302"/>
    <m/>
    <m/>
    <m/>
    <m/>
    <m/>
    <m/>
    <m/>
    <m/>
  </r>
  <r>
    <s v="BUCARAMANGA"/>
    <x v="1"/>
    <x v="1"/>
    <n v="13688"/>
    <n v="2668277"/>
    <n v="17172"/>
    <s v="INCIDENTE "/>
    <s v="BOLIVAR"/>
    <s v="SANTA ROSA DEL SUR"/>
    <s v="CENTRO SANTA ROSA DEL SUR II"/>
    <s v="REDEBAN"/>
    <s v="FO-25-1449899"/>
    <d v="2025-08-30T13:01:00"/>
    <d v="2025-09-02T09:52:00"/>
    <s v="NO"/>
    <s v="HARDWARE"/>
    <s v="FLAS FULL"/>
    <s v="MEMORIA DEL DISPOSITIVO INSUFICIENTE"/>
    <m/>
    <m/>
    <s v="CERRADO"/>
    <s v="02/09/2025 CAMBIO DE EQUIPO POR ERROR EN MEMORIA PRUEBA EXITOSA"/>
    <s v="VISITA_TÉCNICA"/>
    <s v="A00IZ074"/>
    <s v="TIPO IV ESPECIAL"/>
    <s v="TERRESTRE/FLUVIAL"/>
    <s v="PEÑA DIAZ IVAN YESID"/>
    <n v="1"/>
    <n v="0"/>
    <n v="479588.87655000004"/>
    <n v="196536.5258152"/>
    <n v="479588.87655000004"/>
    <m/>
    <m/>
    <m/>
    <m/>
    <m/>
    <m/>
    <m/>
    <m/>
  </r>
  <r>
    <s v="MEDELLIN"/>
    <x v="3"/>
    <x v="3"/>
    <n v="5368"/>
    <n v="2668459"/>
    <n v="47466"/>
    <s v="INCIDENTE "/>
    <s v="ANTIOQUIA"/>
    <s v="JERICO"/>
    <s v="DISTRICOL ALQUIEQUIPOS JERICO"/>
    <s v="REDEBAN"/>
    <s v="FO-25-1449696"/>
    <d v="2025-08-30T12:46:00"/>
    <d v="2025-09-01T18:14:00"/>
    <s v="NO"/>
    <s v="HARDWARE"/>
    <s v="IMPRESION"/>
    <s v="NO IMPRIME UNO O VARIOS CARACTERES"/>
    <m/>
    <m/>
    <s v="CERRADO"/>
    <s v="01/09/2025 SE REALIZÓ GESTIÓN TELEFÓNICA SE HABLO LA SEÑORA CAMILA RAMÍREZ NOS INDICA QUE LIMPIO LA IMPRESORA Y EL DATÁFONO ESTÁ FUNCIONANDO NORMALMENTE SE PROCEDE A CERRAR CASO"/>
    <s v="SOPORTE_TELEFÓNICO"/>
    <s v="0"/>
    <s v="TIPO III"/>
    <s v="TERRESTRE"/>
    <s v="CASTAÑEDA PALACIO CARLOS FELIPE"/>
    <n v="0"/>
    <n v="0"/>
    <n v="41241.0800752"/>
    <n v="0"/>
    <n v="41241.0800752"/>
    <m/>
    <m/>
    <m/>
    <m/>
    <m/>
    <m/>
    <m/>
    <m/>
  </r>
  <r>
    <s v="MONTERIA"/>
    <x v="5"/>
    <x v="6"/>
    <n v="23670"/>
    <n v="2668273"/>
    <n v="10840"/>
    <s v="INCIDENTE "/>
    <s v="CORDOBA"/>
    <s v="SAN ANDRES SOTAVENTO"/>
    <s v="SAN ANDRES DE SOTAVENTO   CORD"/>
    <s v="REDEBAN"/>
    <s v="FO-25-1449688"/>
    <d v="2025-08-30T12:55:00"/>
    <d v="2025-09-01T12:03:00"/>
    <s v="NO"/>
    <s v="HARDWARE"/>
    <s v="TECLADO"/>
    <s v="DAÑO POS"/>
    <m/>
    <m/>
    <s v="CERRADO"/>
    <s v="01/09/2025 SE VISITA SITIO, SE VERIFICA INFORMACIÓN, SE REALIZA PRIMEROS AUXILIOS, DATÁFONO PRESENTA FALLA TECLADO BORROSO, DAÑO POS, CIERRE OK, PRUEBA TRX EXITOSA."/>
    <s v="VISITA_TÉCNICA"/>
    <s v="A00IZ431"/>
    <s v="TIPO II"/>
    <s v="TERRESTRE"/>
    <s v="SANTOS GUZMAN CHRISTIAN FELIPE"/>
    <n v="1"/>
    <n v="0"/>
    <n v="144967.87232000002"/>
    <n v="140395.6348884"/>
    <n v="144967.87232000002"/>
    <m/>
    <m/>
    <m/>
    <m/>
    <m/>
    <m/>
    <m/>
    <m/>
  </r>
  <r>
    <s v="MEDELLIN"/>
    <x v="3"/>
    <x v="3"/>
    <n v="5615"/>
    <n v="2668349"/>
    <n v="67074"/>
    <s v="INCIDENTE "/>
    <s v="ANTIOQUIA"/>
    <s v="RIONEGRO"/>
    <s v="PTM RIONEGRO MERKAYA LA 55"/>
    <s v="REDEBAN"/>
    <s v="FO-25-1449547"/>
    <d v="2025-08-30T11:54:00"/>
    <d v="2025-09-01T12:45:00"/>
    <s v="NO"/>
    <s v="HARDWARE"/>
    <s v="LECTOR DE BARRAS"/>
    <s v="CABLE LECTORA AVERIADO"/>
    <m/>
    <m/>
    <s v="CERRADO"/>
    <s v="01/09/2025 SE CAMBIA LECTOR DE BARRAS QUE NO PRENDE"/>
    <s v="VISITA_TÉCNICA"/>
    <s v="9L000575"/>
    <s v="TIPO II"/>
    <s v="TERRESTRE"/>
    <s v="CASTAÑEDA PALACIO CARLOS FELIPE"/>
    <n v="1"/>
    <n v="0"/>
    <n v="144967.87232000002"/>
    <n v="140395.6348884"/>
    <n v="144967.87232000002"/>
    <m/>
    <m/>
    <m/>
    <m/>
    <m/>
    <m/>
    <m/>
    <m/>
  </r>
  <r>
    <s v="TUNJA"/>
    <x v="1"/>
    <x v="1"/>
    <n v="15464"/>
    <n v="2668350"/>
    <n v="21022"/>
    <s v="INCIDENTE "/>
    <s v="BOYACA"/>
    <s v="MONGUA"/>
    <s v="BARRIO CENTRO MONGUA"/>
    <s v="REDEBAN"/>
    <s v="FO-25-1449544"/>
    <d v="2025-08-30T11:55:00"/>
    <d v="2025-09-01T14:37:00"/>
    <s v="NO"/>
    <s v="HARDWARE"/>
    <s v="SE REINICIA"/>
    <s v="DAÑO POS"/>
    <m/>
    <m/>
    <s v="CERRADO"/>
    <s v="01/09/2025 SE REALIZA CAMBIO DE EQUIPO POR DAÑO REINICIO Y LECTOR  DE BARRAS POR CABLE EN MAL ESTADO , SE CAMBIA FUENTE DE PODER POR MANTENIMIENTO PREVENTIVO DEJANDO PRUEBAS OK SIN TELECARGA NO AUTORIZADA"/>
    <s v="VISITA_TÉCNICA"/>
    <s v="AAANZ790"/>
    <s v="TIPO II"/>
    <s v="TERRESTRE"/>
    <s v="ALVARADO MORENO CRISTHIAN"/>
    <n v="1"/>
    <n v="0"/>
    <n v="144967.87232000002"/>
    <n v="140395.6348884"/>
    <n v="144967.87232000002"/>
    <m/>
    <m/>
    <m/>
    <m/>
    <m/>
    <m/>
    <m/>
    <m/>
  </r>
  <r>
    <s v="VALLEDUPAR"/>
    <x v="5"/>
    <x v="6"/>
    <n v="20228"/>
    <n v="2668246"/>
    <n v="45552"/>
    <s v="INCIDENTE "/>
    <s v="CESAR"/>
    <s v="CURUMANI"/>
    <s v="DISTRICOL AUTOSERVICIO MAHANAI"/>
    <s v="REDEBAN"/>
    <s v="FO-25-1449540"/>
    <d v="2025-08-30T12:00:00"/>
    <d v="2025-09-01T12:30:00"/>
    <s v="NO"/>
    <s v="HARDWARE"/>
    <s v="DETERIORO"/>
    <s v="DATAFONO"/>
    <m/>
    <m/>
    <s v="CERRADO"/>
    <s v="01/09/2025 BUENAS TARDES SE VISITA CB Y SE LE REALIZA CAMBIO DE DATAFONO POR TECLADO BORROSO Y TAMBIÉN PORQUE ESTÁ MOLESTANDO PARA LAS IMPRESIONES, SE HACEN PRUEBAS DE TRANSACCIONES Y SE DEJA TODO OK"/>
    <s v="VISITA_TÉCNICA"/>
    <s v="AD000746"/>
    <s v="TIPO III"/>
    <s v="TERRESTRE"/>
    <s v="BENITEZ CARVAJAL ALVARO JAVIER"/>
    <n v="1"/>
    <n v="0"/>
    <n v="275728.78077800001"/>
    <n v="196536.5258152"/>
    <n v="275728.78077800001"/>
    <m/>
    <m/>
    <m/>
    <m/>
    <m/>
    <m/>
    <m/>
    <m/>
  </r>
  <r>
    <s v="BARRANQUILLA"/>
    <x v="5"/>
    <x v="6"/>
    <n v="8001"/>
    <n v="2668332"/>
    <n v="77298"/>
    <s v="INCIDENTE "/>
    <s v="ATLANTICO"/>
    <s v="BARRANQUILLA"/>
    <s v="BARRIO EVARISTO SOURDIS BARRAN"/>
    <s v="REDEBAN"/>
    <s v="FO-25-1451700 | FO-25-1449260"/>
    <d v="2025-08-30T11:19:00"/>
    <d v="2025-09-01T14:20:00"/>
    <s v="NO"/>
    <s v="HARDWARE"/>
    <s v="IMPRESION"/>
    <s v="NO IMPRIME UNO O VARIOS CARACTERES"/>
    <m/>
    <m/>
    <s v="CERRADO"/>
    <s v="31/08/2025 SE REALIZA VISITA TÉCNICA, CLIENTE INDICA QUE NO CUENTA CON FLUIDO ELÉCTRICO, SE REPROGRAMA VISITA PARA EL DÍA DE MAÑANA DEBIDO A QUE TOCA CAMBIAR EQUIPO._x000a_01/09/2025 SE REALIZA VISITA TÉCNICA, SE CAMBIA DATAFONO Y PIN PAD CON SU MAGICBOX, SE REALIZAN PRUEBAS EXITOSAS, EQUIPO FUNCIONA CORRECTAMENTE, CB QUEDA OPERATIVO."/>
    <s v="VISITA_TÉCNICA"/>
    <s v="FACZZ875"/>
    <s v="TIPO I"/>
    <s v="TERRESTRE"/>
    <s v="HERNANDEZ ROJAS JOSE MAURICIO"/>
    <n v="2"/>
    <n v="0"/>
    <n v="65960.072302"/>
    <n v="75096.394270399993"/>
    <n v="131920.144604"/>
    <m/>
    <m/>
    <m/>
    <m/>
    <m/>
    <m/>
    <m/>
    <m/>
  </r>
  <r>
    <s v="NEIVA"/>
    <x v="4"/>
    <x v="5"/>
    <n v="18610"/>
    <n v="2667981"/>
    <n v="25943"/>
    <s v="INCIDENTE "/>
    <s v="CAQUETA"/>
    <s v="SAN JOSE DEL FRAGUA"/>
    <s v="CENTRO SAN JOSE DEL FRAGUA II"/>
    <s v="REDEBAN"/>
    <s v="FO-25-1448831"/>
    <d v="2025-08-30T10:04:00"/>
    <d v="2025-09-02T15:59:00"/>
    <s v="NO"/>
    <s v="SOFTWARE"/>
    <s v="LECTOR DE BARRAS"/>
    <s v="LECTOR DESCONFIGURADO"/>
    <m/>
    <m/>
    <s v="CERRADO"/>
    <s v="02/09/2025 SE REALIZA CAMBIO D LECTORA YA QUE PERDIÓ CONFIGURACIÓN Y NO LEE NINGÚN CÓDIGO DE BARRAS, PRUEBA CB OK SE DEJA OPERATIVO"/>
    <s v="VISITA_TÉCNICA"/>
    <s v="A0TZZ049"/>
    <s v="TIPO IV"/>
    <s v="TERRESTRE"/>
    <s v="BERMUDEZ SANCHEZ JOSE NEYBER"/>
    <n v="1"/>
    <n v="0"/>
    <n v="479588.87655000004"/>
    <n v="196536.5258152"/>
    <n v="479588.87655000004"/>
    <m/>
    <m/>
    <m/>
    <m/>
    <m/>
    <m/>
    <m/>
    <m/>
  </r>
  <r>
    <s v="VALLEDUPAR"/>
    <x v="5"/>
    <x v="6"/>
    <n v="20175"/>
    <n v="2667986"/>
    <n v="61825"/>
    <s v="INCIDENTE "/>
    <s v="CESAR"/>
    <s v="CHIMICHAGUA"/>
    <s v="BARRIO SAN MARTIN CHIMICHAGUA"/>
    <s v="REDEBAN"/>
    <s v="FO-25-1448822"/>
    <d v="2025-08-30T10:09:00"/>
    <d v="2025-09-02T11:19:00"/>
    <s v="NO"/>
    <s v="SOFTWARE"/>
    <s v="COMUNICACION"/>
    <s v="PARAMETROS DE CONFIGURACION EN POS"/>
    <m/>
    <m/>
    <s v="CERRADO"/>
    <s v="02/09/2025 BUENOS DÍAS SE VISITA CB Y SE ENCUENTRAN PARÁMETROS DESCONFIGURADOS, SE BORRA APLICATIVO Y SE CONFIGURA NUEVAMENTE, SE DEJA TODO FUNCIONANDO OK, SE HACEN PRUEBAS DE TRANSACCIONES"/>
    <s v="VISITA_TÉCNICA"/>
    <s v="HA00L072"/>
    <s v="TIPO IV"/>
    <s v="TERRESTRE"/>
    <s v="BENITEZ CARVAJAL ALVARO JAVIER"/>
    <n v="1"/>
    <n v="0"/>
    <n v="479588.87655000004"/>
    <n v="196536.5258152"/>
    <n v="479588.87655000004"/>
    <m/>
    <m/>
    <m/>
    <m/>
    <m/>
    <m/>
    <m/>
    <m/>
  </r>
  <r>
    <s v="BOGOTA"/>
    <x v="0"/>
    <x v="0"/>
    <n v="25245"/>
    <n v="2667994"/>
    <n v="41555"/>
    <s v="INCIDENTE "/>
    <s v="CUNDINAMARCA"/>
    <s v="EL COLEGIO"/>
    <s v="BARRIO EL COLEGIO EL COLEGIO 1"/>
    <s v="REDEBAN"/>
    <s v="FO-25-1448800"/>
    <d v="2025-08-30T10:13:00"/>
    <d v="2025-09-01T12:33:00"/>
    <s v="NO"/>
    <s v="HARDWARE"/>
    <s v="LECTOR DE BARRAS"/>
    <s v="FORMATO INVALIDO LECTOR DAÑADO"/>
    <m/>
    <m/>
    <s v="CERRADO"/>
    <s v="01/09/2025 DURANTE LA VISITA TECNICA ENCONTRAMOS QUE LECTOR DE CODIGO DE BARRAS   NO LE FUNCIONAN NO LEE LAS FACTURAS SE  REALIZA CAMBIO DE LECTOR DE CÓDIGO DE BARRAS PRUEBA OK PARÁMETROS OKAY CIERRE OKAY"/>
    <s v="VISITA_TÉCNICA"/>
    <s v="GZ0TZ797"/>
    <s v="TIPO II"/>
    <s v="TERRESTRE"/>
    <s v="GALEANO SORIANO JUAN DAVID"/>
    <n v="1"/>
    <n v="0"/>
    <n v="144967.87232000002"/>
    <n v="140395.6348884"/>
    <n v="144967.87232000002"/>
    <m/>
    <m/>
    <m/>
    <m/>
    <m/>
    <m/>
    <m/>
    <m/>
  </r>
  <r>
    <s v="MANIZALES"/>
    <x v="2"/>
    <x v="4"/>
    <n v="17444"/>
    <n v="2668048"/>
    <n v="68212"/>
    <s v="INCIDENTE "/>
    <s v="CALDAS"/>
    <s v="MARQUETALIA"/>
    <s v="DISTRICOL PANALERA MARQUETALIA"/>
    <s v="REDEBAN"/>
    <s v="FO-25-1448369"/>
    <d v="2025-08-30T09:32:00"/>
    <d v="2025-09-04T13:59:00"/>
    <s v="NO"/>
    <s v="HARDWARE"/>
    <s v="TECLADO"/>
    <s v="DAÑO POS"/>
    <m/>
    <m/>
    <s v="CERRADO"/>
    <s v="04/09/2025 SE REALIZA VISITA SE CAMBIAN 2 DATAFONOS AMBOS POR TECLADO EN MAL ESTADO Y TECLAS BORROSAS, SE CREAN USUARIOS SE HACEN PRUEBAS SERVICIO OK"/>
    <s v="VISITA_TÉCNICA"/>
    <s v="A1006433 FACZZ588"/>
    <s v="TIPO III"/>
    <s v="TERRESTRE"/>
    <s v="AGUIRRE HENAO RAUL EDUARDO"/>
    <n v="1"/>
    <n v="0"/>
    <n v="275728.78077800001"/>
    <n v="196536.5258152"/>
    <n v="275728.78077800001"/>
    <m/>
    <m/>
    <m/>
    <m/>
    <m/>
    <m/>
    <m/>
    <m/>
  </r>
  <r>
    <s v="CALI"/>
    <x v="2"/>
    <x v="2"/>
    <n v="19001"/>
    <n v="2667957"/>
    <n v="48022"/>
    <s v="INCIDENTE "/>
    <s v="CAUCA"/>
    <s v="POPAYAN"/>
    <s v="DISTRICOL DROGUERIA SALUD JIRE"/>
    <s v="REDEBAN"/>
    <s v="FO-25-1448366"/>
    <d v="2025-08-30T09:35:00"/>
    <d v="2025-09-01T11:42:00"/>
    <s v="NO"/>
    <s v="HARDWARE"/>
    <s v="LECTOR DE BARRAS"/>
    <s v="FORMATO INVALIDO LECTOR DAÑADO"/>
    <m/>
    <m/>
    <s v="CERRADO"/>
    <s v="01/09/2025 SE INGRESA LECTOR DE CODIGO DE BARRAS CON FORMATO INVALIDO SE CONFIGURA SE HACEN PRUEBAS OK TELECARGA DRNA"/>
    <s v="VISITA_TÉCNICA"/>
    <s v="9C00I760"/>
    <s v="TIPO III"/>
    <s v="TERRESTRE"/>
    <s v="GIMBUEL LASSO LUIS GERMAN"/>
    <n v="1"/>
    <n v="0"/>
    <n v="275728.78077800001"/>
    <n v="196536.5258152"/>
    <n v="275728.78077800001"/>
    <m/>
    <m/>
    <m/>
    <m/>
    <m/>
    <m/>
    <m/>
    <m/>
  </r>
  <r>
    <s v="MEDELLIN"/>
    <x v="3"/>
    <x v="3"/>
    <n v="5138"/>
    <n v="2668051"/>
    <n v="32062"/>
    <s v="INCIDENTE "/>
    <s v="ANTIOQUIA"/>
    <s v="CAÑASGORDAS"/>
    <s v="BARRIO CARRERA BOLIVAR CANASGO"/>
    <s v="REDEBAN"/>
    <s v="FO-25-1448358"/>
    <d v="2025-08-30T09:36:00"/>
    <d v="2025-09-01T15:24:00"/>
    <s v="NO"/>
    <s v="HARDWARE"/>
    <s v="IMPRESION"/>
    <s v="TAPA IMPRESORA"/>
    <m/>
    <m/>
    <s v="CERRADO"/>
    <s v="01/09/2025 SE HABLA CON SEÑORA ELIZABETH NOS INFORMA QUE YA ESTÁN OPERANDO BIEN, DEJARON CARGANDO EL EQUIPO UN RATO Y ESTÁN OPERANDO BIEN DESDE AYER. CB OPERATIVO. SE CIERRA INCIDENTE."/>
    <s v="SOPORTE_TELEFÓNICO"/>
    <s v="0"/>
    <s v="TIPO III"/>
    <s v="TERRESTRE"/>
    <s v="HERNANDEZ CHAVARRIA JUAN CAMILO"/>
    <n v="0"/>
    <n v="0"/>
    <n v="41241.0800752"/>
    <n v="0"/>
    <n v="41241.0800752"/>
    <m/>
    <m/>
    <m/>
    <m/>
    <m/>
    <m/>
    <m/>
    <m/>
  </r>
  <r>
    <s v="PASTO"/>
    <x v="2"/>
    <x v="2"/>
    <n v="86569"/>
    <n v="2667348"/>
    <n v="44997"/>
    <s v="INCIDENTE "/>
    <s v="PUTUMAYO"/>
    <s v="PUERTO CAICEDO"/>
    <s v="DISTRICOL MERCACENTRO J&amp;M"/>
    <s v="REDEBAN"/>
    <s v="FO-25-1447630"/>
    <d v="2025-08-30T08:00:00"/>
    <d v="2025-09-03T09:35:00"/>
    <s v="NO"/>
    <s v="SOFTWARE"/>
    <s v="LECTOR DE BARRAS"/>
    <s v="FORMATO INVALIDO"/>
    <m/>
    <m/>
    <s v="CERRADO"/>
    <s v="03/09/2025 SE VISITA CB. SE ENCUENTRA LECTORA QUE PERDIÓ SU CONFIGURACIÓN, SE REALIZA CAMBIO DE LECTORA. SE REALIZAN PRUEBAS TX EXITOSAS. QUEDA OPERATIVO"/>
    <s v="VISITA_TÉCNICA"/>
    <s v="AB1IZ079"/>
    <s v="TIPO IV"/>
    <s v="TERRESTRE"/>
    <s v="CASTILLO HERRERA ALEX RICARDO"/>
    <n v="1"/>
    <n v="0"/>
    <n v="479588.87655000004"/>
    <n v="196536.5258152"/>
    <n v="479588.87655000004"/>
    <m/>
    <m/>
    <m/>
    <m/>
    <m/>
    <m/>
    <m/>
    <m/>
  </r>
  <r>
    <s v="BUCARAMANGA"/>
    <x v="1"/>
    <x v="1"/>
    <n v="68755"/>
    <n v="2667327"/>
    <n v="64390"/>
    <s v="INCIDENTE "/>
    <s v="SANTANDER"/>
    <s v="SOCORRO"/>
    <s v="DISTRICOL CASETA SAN VICTORINO"/>
    <s v="REDEBAN"/>
    <s v="FO-25-1446937"/>
    <d v="2025-08-30T08:00:00"/>
    <d v="2025-09-01T15:03:00"/>
    <s v="NO"/>
    <s v="SOFTWARE"/>
    <s v="CIERRE"/>
    <s v="CIERRE NO HABILITADO"/>
    <m/>
    <m/>
    <s v="CERRADO"/>
    <s v="01/09/2025 SE INCIALIZA DATAFONO SE DEJA CON VERSION 9.90 SE HACEN PRUEBAS OK VISITA EXITOSA"/>
    <s v="VISITA_TÉCNICA"/>
    <s v="7A002298"/>
    <s v="TIPO III"/>
    <s v="TERRESTRE"/>
    <s v="GELVEZ MOGOLLON JOSE ELISEO"/>
    <n v="1"/>
    <n v="0"/>
    <n v="275728.78077800001"/>
    <n v="196536.5258152"/>
    <n v="275728.78077800001"/>
    <m/>
    <m/>
    <m/>
    <m/>
    <m/>
    <m/>
    <m/>
    <m/>
  </r>
  <r>
    <s v="MEDELLIN"/>
    <x v="3"/>
    <x v="3"/>
    <n v="5318"/>
    <n v="2665213"/>
    <n v="73367"/>
    <s v="INCIDENTE "/>
    <s v="ANTIOQUIA"/>
    <s v="GUARNE"/>
    <s v="PTM GUARNE ALMACEN PEPE GRILLO"/>
    <s v="REDEBAN"/>
    <s v="FO-25-1444806"/>
    <d v="2025-08-29T12:56:00"/>
    <d v="2025-09-01T08:08:00"/>
    <s v="NO"/>
    <s v="HARDWARE"/>
    <s v="LECTOR DE TARJETAS"/>
    <s v="MENSAJE RETIRE TARJETA"/>
    <m/>
    <m/>
    <s v="CERRADO"/>
    <s v="01/09/2025 SE REALIZA LIMPIEZA AL LECTOR CHIP DEL PINPAD, SE ENSAYA EL SERVICIO CON VARIAS TARJETAS Y EL SERVICIO QUEDA FUNCIONANDO CORRECTAMENTE"/>
    <s v="VISITA_TÉCNICA"/>
    <s v="LN00U300"/>
    <s v="TIPO II"/>
    <s v="TERRESTRE"/>
    <s v="BARRIENTOS HERNANDEZ CRISTIAN HORACIO"/>
    <n v="1"/>
    <n v="0"/>
    <n v="144967.87232000002"/>
    <n v="140395.6348884"/>
    <n v="144967.87232000002"/>
    <m/>
    <m/>
    <m/>
    <m/>
    <m/>
    <m/>
    <m/>
    <m/>
  </r>
  <r>
    <s v="BOGOTA"/>
    <x v="0"/>
    <x v="0"/>
    <n v="25851"/>
    <n v="2664677"/>
    <n v="56844"/>
    <s v="INCIDENTE "/>
    <s v="CUNDINAMARCA"/>
    <s v="UTICA"/>
    <s v="BARRIO CENTRO UTICA 1"/>
    <s v="REDEBAN"/>
    <s v="FO-25-1444567"/>
    <d v="2025-08-29T11:59:00"/>
    <d v="2025-09-02T12:15:00"/>
    <s v="NO"/>
    <s v="SOFTWARE"/>
    <s v="LECTOR DE BARRAS"/>
    <s v="FORMATO INVALIDO"/>
    <m/>
    <m/>
    <s v="CERRADO"/>
    <s v="02/09/2025 SE REALIZA CONFIGURACIÓN DE LECTOR DE BARRAS"/>
    <s v="VISITA_TÉCNICA"/>
    <s v="II0ZZ192"/>
    <s v="TIPO III"/>
    <s v="TERRESTRE"/>
    <s v="SOTO LONDOÑO FREDY ALEXANDER"/>
    <n v="1"/>
    <n v="0"/>
    <n v="275728.78077800001"/>
    <n v="196536.5258152"/>
    <n v="275728.78077800001"/>
    <m/>
    <m/>
    <m/>
    <m/>
    <m/>
    <m/>
    <m/>
    <m/>
  </r>
  <r>
    <s v="APARTADO"/>
    <x v="3"/>
    <x v="3"/>
    <n v="5480"/>
    <n v="2664540"/>
    <n v="44356"/>
    <s v="INCIDENTE "/>
    <s v="ANTIOQUIA"/>
    <s v="MUTATA"/>
    <s v="DISTRICOL LA ESQUINA AZUL LA 7"/>
    <s v="REDEBAN"/>
    <s v="FO-25-1444442"/>
    <d v="2025-08-29T11:37:00"/>
    <d v="2025-09-01T16:16:00"/>
    <s v="NO"/>
    <s v="HARDWARE"/>
    <s v="ALERT IRRUPTION"/>
    <s v="ALERT IRRUPTION"/>
    <m/>
    <m/>
    <s v="CERRADO"/>
    <s v="01/09/2025 DATAFONO CON ERROR ALET INRRUPCION, SE PROCEDE A INSTALAR DATAFONO NUEVO DESK 2600 CON MAGIBOX, SE POCEDE A INICIALIZAR Y SE HACEN PRUEBAS DE CONSULTA DE SALDO, RETIRO Y CONSIGNACION. DEJANDO TODO FUNCIONANDO CORRECTAMENTE"/>
    <s v="VISITA_TÉCNICA"/>
    <s v="AB19Z136"/>
    <s v="TIPO II"/>
    <s v="TERRESTRE"/>
    <s v="SALDARRIAGA MIRANDA SANTIAGO"/>
    <n v="1"/>
    <n v="0"/>
    <n v="144967.87232000002"/>
    <n v="140395.6348884"/>
    <n v="144967.87232000002"/>
    <m/>
    <m/>
    <m/>
    <m/>
    <m/>
    <m/>
    <m/>
    <m/>
  </r>
  <r>
    <s v="CUCUTA"/>
    <x v="1"/>
    <x v="1"/>
    <n v="54498"/>
    <n v="2663807"/>
    <n v="29842"/>
    <s v="INCIDENTE "/>
    <s v="NORTE DE SANTANDER"/>
    <s v="OCAÑA"/>
    <s v="MULTIPAGAS OCANA II"/>
    <s v="REDEBAN"/>
    <s v="FO-25-1443778"/>
    <d v="2025-08-29T10:39:00"/>
    <d v="2025-09-02T15:20:00"/>
    <s v="NO"/>
    <s v="HARDWARE"/>
    <s v="IMPRESION"/>
    <s v="DAÑO POS"/>
    <m/>
    <m/>
    <s v="CERRADO"/>
    <s v="02/09/2025 SE REALIZÓ VISITA AL COMERCIO Y SE ENCUENTRA DATAFONO IMPRIMIENDO SON SONIDO Y HUB 4 PUERTOS EN CORTO, SE REALIZA CAMBIO DE DATAFONO PRUEBAS EXITOSAS"/>
    <s v="VISITA_TÉCNICA"/>
    <s v="BBBLZ920"/>
    <s v="TIPO IV"/>
    <s v="TERRESTRE"/>
    <s v="MORA VEGA JEAMPIER"/>
    <n v="1"/>
    <n v="0"/>
    <n v="479588.87655000004"/>
    <n v="196536.5258152"/>
    <n v="479588.87655000004"/>
    <m/>
    <m/>
    <m/>
    <m/>
    <m/>
    <m/>
    <m/>
    <m/>
  </r>
  <r>
    <s v="CALI"/>
    <x v="2"/>
    <x v="2"/>
    <n v="76109"/>
    <n v="2659122"/>
    <n v="70863"/>
    <s v="INCIDENTE "/>
    <s v="VALLE DEL CAUCA"/>
    <s v="BUENAVENTURA"/>
    <s v="BARRIO LA CAMPINA BUENAVENTRUA"/>
    <s v="REDEBAN"/>
    <s v="FO-25-1439449"/>
    <d v="2025-08-28T13:01:00"/>
    <d v="2025-09-01T12:51:00"/>
    <s v="NO"/>
    <s v="HARDWARE"/>
    <s v="LECTOR DE BARRAS"/>
    <s v="CABLE LECTORA AVERIADO"/>
    <m/>
    <m/>
    <s v="CERRADO"/>
    <s v="01/09/2025 SE REALIZA CAMBIO DE CABLE DE LECTORA SYMBOL POR CABLE DE REPUESTO EN BUEN ESTADO, SE REALIZAN PRUEBAS OK."/>
    <s v="VISITA_TÉCNICA"/>
    <s v="EF00B393"/>
    <s v="TIPO III"/>
    <s v="TERRESTRE"/>
    <s v="MONTERO MUESES GIAN CARLO"/>
    <n v="1"/>
    <n v="0"/>
    <n v="275728.78077800001"/>
    <n v="196536.5258152"/>
    <n v="275728.78077800001"/>
    <m/>
    <m/>
    <m/>
    <m/>
    <m/>
    <m/>
    <m/>
    <m/>
  </r>
  <r>
    <s v="CUCUTA"/>
    <x v="1"/>
    <x v="1"/>
    <n v="54498"/>
    <n v="2655400"/>
    <n v="69779"/>
    <s v="INCIDENTE "/>
    <s v="NORTE DE SANTANDER"/>
    <s v="OCAÑA"/>
    <s v="PTM OCA#A  PAPELERIA DOS DE OC"/>
    <s v="REDEBAN"/>
    <s v="FO-25-1436962"/>
    <d v="2025-08-28T08:00:00"/>
    <d v="2025-09-02T10:30:00"/>
    <s v="NO"/>
    <s v="HARDWARE"/>
    <s v="DETERIORO"/>
    <s v="DATAFONO"/>
    <m/>
    <m/>
    <s v="CERRADO"/>
    <s v="02/09/2025 SE REALIZÓ VISITA AL COMERCIO Y SE ENCUENTRA DATAFONO DAÑADO EL PUERTO USB, SE REALIZA CAMBIO DE DATAFONO PRUEBAS EXITOSAS"/>
    <s v="VISITA_TÉCNICA"/>
    <s v="NN00805"/>
    <s v="TIPO IV"/>
    <s v="TERRESTRE"/>
    <s v="MORA VEGA JEAMPIER"/>
    <n v="1"/>
    <n v="0"/>
    <n v="479588.87655000004"/>
    <n v="196536.5258152"/>
    <n v="479588.87655000004"/>
    <m/>
    <m/>
    <m/>
    <m/>
    <m/>
    <m/>
    <m/>
    <m/>
  </r>
  <r>
    <s v="BARRANQUILLA"/>
    <x v="5"/>
    <x v="6"/>
    <n v="8001"/>
    <n v="2634524"/>
    <n v="75981"/>
    <s v="INCIDENTE "/>
    <s v="ATLANTICO"/>
    <s v="BARRANQUILLA"/>
    <s v="BARRIO SAN ROQUE BARRANQUILLA"/>
    <s v="REDEBAN"/>
    <s v="FO-25-1415271 | FO-25-1414073"/>
    <d v="2025-08-23T11:08:00"/>
    <d v="2025-09-01T15:46:00"/>
    <s v="NO"/>
    <s v="HARDWARE"/>
    <s v="IMPRESION"/>
    <s v="DAÑO POS"/>
    <m/>
    <m/>
    <s v="CERRADO"/>
    <s v="23/08/2025 SE REALIZA VISITA SE VALIDA DATAFONO ,ADICIONAL AL CABLE DE MAGIC BOX EN DAÑO ,ESTÁ PARTIDO EN EL DATAFONO ,DONDE SE SOSTIENE LA TAPA DE LA IMPRESORA,SE REQUIERE CAMBIO ,POR EL TIPO DE HORA 3PM Y SER DÍA SÁBADO NO HAY SOPORTE PARA CAMBIO EN REDEBAN ,SE PROGRAMARA VISITA PARA EL DÍA LUNES 25 DE AGOSTO DEL 2025._x000a_01/09/2025 SE REALIZA VISITA SE PROCEDE A CAMBIAR DATAFONO YA QUE TIENE DONDE VA LA TAPA DE LA IMPRESORA PARTIDA Y SE SALE ,SE CAMBIA DATAFONO SE HACEN PRUEBAS Y TODO OK , CB OPERATIVO"/>
    <s v="VISITA_TÉCNICA"/>
    <s v="LM0BZ624"/>
    <s v="TIPO I"/>
    <s v="TERRESTRE"/>
    <s v="HERNANDEZ ROJAS JOSE MAURICIO"/>
    <n v="2"/>
    <n v="0"/>
    <n v="65960.072302"/>
    <n v="75096.394270399993"/>
    <n v="131920.144604"/>
    <m/>
    <m/>
    <m/>
    <m/>
    <m/>
    <m/>
    <m/>
    <m/>
  </r>
  <r>
    <m/>
    <x v="6"/>
    <x v="7"/>
    <m/>
    <m/>
    <m/>
    <m/>
    <m/>
    <m/>
    <m/>
    <m/>
    <m/>
    <m/>
    <m/>
    <m/>
    <m/>
    <m/>
    <m/>
    <m/>
    <m/>
    <m/>
    <m/>
    <m/>
    <m/>
    <m/>
    <m/>
    <m/>
    <m/>
    <m/>
    <m/>
    <m/>
    <n v="191315735.36050713"/>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s v="VALLEDUPAR"/>
    <x v="0"/>
    <x v="0"/>
    <n v="20011"/>
    <s v="TA-25-1160885"/>
    <n v="30907"/>
    <s v="ORDEN DE CAMBIO"/>
    <s v="CESAR"/>
    <s v="AGUACHICA"/>
    <s v="BARRIO MARIA EUGENIA 2"/>
    <s v="REDEBAN"/>
    <s v="FO-25-1603815"/>
    <d v="2025-09-30T11:30:00"/>
    <d v="2025-09-30T15:07:00"/>
    <m/>
    <s v="CIERRE"/>
    <s v="RETIRO VOLUNTARIO"/>
    <s v="CB UNO A UNO"/>
    <s v="CB UNO A UNO"/>
    <s v="EJECUTADO_EXITOSO"/>
    <s v="CIERRE EXITOSO"/>
    <s v="30/09/2025 SE REALIZA EL CIERRE DEL CB, SE RECOGEN DATAFONO, LECTOR, PINPAD, HUB Y PUBLICIDAD SE DESTRUYE EN SITIO, SE EVIDENCIA QUE LA PUBLICIDAD SE ENCONTRABA DENTRO DE LA ENTIDAD, YA QUE POR POLITICA DE LA EMPRESA NO DEJAN COLOCAR NINGUNA PUBLICIDAD AGENA A LA ENTIDAD"/>
    <s v="VISITA_TÉCNICA"/>
    <s v="BVZZZ342"/>
    <s v="TIPO IV"/>
    <s v="TERRESTRE"/>
    <s v="MONTES DIAZ JOHN FRED"/>
    <n v="1"/>
    <n v="0"/>
    <n v="479588.87655000004"/>
    <n v="196536.5258152"/>
    <n v="479588.87655000004"/>
    <m/>
    <m/>
    <m/>
    <m/>
    <m/>
    <m/>
    <m/>
  </r>
  <r>
    <s v="MEDELLIN"/>
    <x v="1"/>
    <x v="1"/>
    <n v="5789"/>
    <s v="LC-CS-25-000617"/>
    <n v="10377"/>
    <s v="ORDEN DE CAMBIO"/>
    <s v="ANTIOQUIA"/>
    <s v="TAMESIS"/>
    <s v="TAMESIS II - ANTIOQUIA"/>
    <s v="REDEBAN"/>
    <s v="FO-25-1600102"/>
    <d v="2025-09-29T15:21:00"/>
    <d v="2025-09-30T12:20:00"/>
    <m/>
    <s v="CIERRE"/>
    <s v="CIERRE"/>
    <s v="CB UNO A UNO"/>
    <s v="CB UNO A UNO"/>
    <s v="EJECUTADO_EXITOSO"/>
    <s v="CIERRE EXITOSO"/>
    <s v="30/09/2025 SE REALIZA CIERRE EXITOSO"/>
    <s v="VISITA_TÉCNICA"/>
    <s v="JAAAB950"/>
    <s v="TIPO III"/>
    <s v="TERRESTRE"/>
    <s v="ALVAREZ ARENAS VICTOR HUGO"/>
    <n v="1"/>
    <n v="0"/>
    <n v="275728.78077800001"/>
    <n v="196536.5258152"/>
    <n v="275728.78077800001"/>
    <m/>
    <m/>
    <m/>
    <m/>
    <m/>
    <m/>
    <m/>
  </r>
  <r>
    <s v="CALI"/>
    <x v="2"/>
    <x v="2"/>
    <n v="76520"/>
    <s v="LC-CS-25-000621"/>
    <n v="59729"/>
    <s v="ORDEN DE CAMBIO"/>
    <s v="VALLE DEL CAUCA"/>
    <s v="PALMIRA"/>
    <s v="BARRIO EL CENTRO PALMIRA"/>
    <s v="REDEBAN"/>
    <s v="FO-25-1600152"/>
    <d v="2025-09-29T15:21:00"/>
    <d v="2025-09-30T15:01:00"/>
    <m/>
    <s v="CIERRE"/>
    <s v="RECUPERACION DE EQUIPOS"/>
    <s v="UNO A UNO"/>
    <s v="CB UNO A UNO"/>
    <s v="EJECUTADO_EXITOSO"/>
    <s v="CIERRE EXITOSO"/>
    <s v="30/09/2025 EN LA VISITA TÉCNICA SE REALIZÓ LA RECOLECCIÓN DE DATÁFONO Y LECTOR CON SUS RESPECTIVOS CABLES Y EN BUEN ESTADO,SE RECOLECTÓ PAPELERIA DE REDEBAN."/>
    <s v="VISITA_TÉCNICA"/>
    <s v="LA009586"/>
    <s v="TIPO I"/>
    <s v="TERRESTRE"/>
    <s v="SANCHEZ URREGO ROBINSON DAVID"/>
    <n v="1"/>
    <n v="0"/>
    <n v="65960.072302"/>
    <n v="75096.394270399993"/>
    <n v="65960.072302"/>
    <m/>
    <m/>
    <m/>
    <m/>
    <m/>
    <m/>
    <m/>
  </r>
  <r>
    <s v="NEIVA"/>
    <x v="3"/>
    <x v="3"/>
    <n v="18001"/>
    <s v="LC-CS-25-000623"/>
    <n v="76310"/>
    <s v="ORDEN DE CAMBIO"/>
    <s v="CAQUETA"/>
    <s v="FLORENCIA"/>
    <s v="BARRIO EL PUERTO FLORENCIA 1"/>
    <s v="REDEBAN"/>
    <s v="FO-25-1600174"/>
    <d v="2025-09-29T15:21:00"/>
    <d v="2025-09-30T16:46:00"/>
    <m/>
    <s v="CIERRE"/>
    <s v="RECUPERACION DE EQUIPOS"/>
    <s v="CB UNO A UNO"/>
    <s v="CB UNO A UNO"/>
    <s v="EJECUTADO_EXITOSO"/>
    <s v="CIERRE EXITOSO"/>
    <s v="30/09/2025 SE REALIZA RETIRO DE DATÁFONO, LECTORA, BASE Y FUENTE YA QUE CLIENTE CUENTA CON EQUIPO DE WOMPI PORQUE LE REALIZARON LA MIGRACIÓN, NO SE RETIRA PUBLICIDAD YA QUE EL CB ESTÁ MIGRADO A WOMPI POR ENDE QUEDA CON LA PUBLICIDAD DE BANCOLOMBIA, CIERRE ÉXITOSO"/>
    <s v="VISITA_TÉCNICA"/>
    <s v="V10OZ387"/>
    <s v="TIPO IV"/>
    <s v="TERRESTRE"/>
    <s v="BERMUDEZ SANCHEZ JOSE NEYBER"/>
    <n v="1"/>
    <n v="0"/>
    <n v="479588.87655000004"/>
    <n v="196536.5258152"/>
    <n v="479588.87655000004"/>
    <m/>
    <m/>
    <m/>
    <m/>
    <m/>
    <m/>
    <m/>
  </r>
  <r>
    <s v="CALI"/>
    <x v="2"/>
    <x v="2"/>
    <n v="19110"/>
    <s v="LC-CS-25-000627"/>
    <n v="70402"/>
    <s v="ORDEN DE CAMBIO"/>
    <s v="CAUCA"/>
    <s v="BUENOS AIRES"/>
    <s v="DISTRICOL DISTRIB. LA GRAN ESQ"/>
    <s v="REDEBAN"/>
    <s v="FO-25-1600121"/>
    <d v="2025-09-29T15:21:00"/>
    <d v="2025-09-30T12:55:00"/>
    <m/>
    <s v="CIERRE"/>
    <s v="RECUPERACION DE EQUIPOS"/>
    <s v="AGREGADOR"/>
    <s v="DISTRICOL"/>
    <s v="EJECUTADO_EXITOSO"/>
    <s v="CIERRE EXITOSO"/>
    <s v="30/09/2025 SE REALIZA CIERRES DE CB"/>
    <s v="VISITA_TÉCNICA"/>
    <s v="NN008056"/>
    <s v="TIPO II"/>
    <s v="TERRESTRE"/>
    <s v="HERNANDEZ CHAVARRIA JUAN CAMILO"/>
    <n v="1"/>
    <n v="0"/>
    <n v="144967.87232000002"/>
    <n v="140395.6348884"/>
    <n v="144967.87232000002"/>
    <m/>
    <m/>
    <m/>
    <m/>
    <m/>
    <m/>
    <m/>
  </r>
  <r>
    <s v="PASTO"/>
    <x v="2"/>
    <x v="2"/>
    <n v="52835"/>
    <s v="LC-CS-25-000628"/>
    <n v="59000"/>
    <s v="ORDEN DE CAMBIO"/>
    <s v="NARIÑO"/>
    <s v="SAN ANDRES DE TUMACO"/>
    <s v="PTM TUMACO COMPU RAMOS"/>
    <s v="REDEBAN"/>
    <s v="FO-25-1600143"/>
    <d v="2025-09-29T15:21:00"/>
    <d v="2025-09-30T13:33:00"/>
    <m/>
    <s v="CIERRE"/>
    <s v="RECUPERACION DE EQUIPOS"/>
    <s v="AGREGADOR"/>
    <s v="COMCARD - PTM"/>
    <s v="EJECUTADO_EXITOSO"/>
    <s v="CIERRE EXITOSO"/>
    <s v="30/09/2025 SE REALIZA CIERRES DE CB"/>
    <s v="VISITA_TÉCNICA"/>
    <s v="MA002159"/>
    <s v="TIPO IV"/>
    <s v="TERRESTRE"/>
    <s v="HERNANDEZ CHAVARRIA JUAN CAMILO"/>
    <n v="1"/>
    <n v="0"/>
    <n v="479588.87655000004"/>
    <n v="196536.5258152"/>
    <n v="479588.87655000004"/>
    <m/>
    <m/>
    <m/>
    <m/>
    <m/>
    <m/>
    <m/>
  </r>
  <r>
    <s v="BOGOTA"/>
    <x v="4"/>
    <x v="4"/>
    <n v="11001"/>
    <s v="LC-CS-25-000629"/>
    <n v="42071"/>
    <s v="ORDEN DE CAMBIO"/>
    <s v="CUNDINAMARCA"/>
    <s v="BOGOTA"/>
    <s v="PTM BOGOTA JAVI Y MILE"/>
    <s v="REDEBAN"/>
    <s v="FO-25-1600168"/>
    <d v="2025-09-29T15:21:00"/>
    <d v="2025-09-30T13:37:00"/>
    <m/>
    <s v="CIERRE"/>
    <s v="RECUPERACION DE EQUIPOS"/>
    <s v="AGREGADOR"/>
    <s v="COMCARD - PTM"/>
    <s v="EJECUTADO_EXITOSO"/>
    <s v="CIERRE EXITOSO"/>
    <s v="30/09/2025 SE REALIZA CIERRES DE CB"/>
    <s v="VISITA_TÉCNICA"/>
    <s v="AB0XZ211"/>
    <s v="TIPO I"/>
    <s v="TERRESTRE"/>
    <s v="HERNANDEZ CHAVARRIA JUAN CAMILO"/>
    <n v="1"/>
    <n v="0"/>
    <n v="65960.072302"/>
    <n v="75096.394270399993"/>
    <n v="65960.072302"/>
    <m/>
    <m/>
    <m/>
    <m/>
    <m/>
    <m/>
    <m/>
  </r>
  <r>
    <s v="VILLAVICENCIO"/>
    <x v="3"/>
    <x v="3"/>
    <n v="50001"/>
    <s v="LC-CS-25-000615"/>
    <n v="74538"/>
    <s v="ORDEN DE CAMBIO"/>
    <s v="META"/>
    <s v="VILLAVICENCIO"/>
    <s v="BARRIO DOCE DE OCTUBRE VILLAVI"/>
    <s v="REDEBAN"/>
    <s v="FO-25-1592239"/>
    <d v="2025-09-27T09:00:00"/>
    <d v="2025-09-29T11:39:00"/>
    <m/>
    <s v="CIERRE"/>
    <s v="RECUPERACION DE EQUIPOS"/>
    <s v="CB UNO A UNO"/>
    <s v="CB UNO A UNO"/>
    <s v="EJECUTADO_EXITOSO"/>
    <s v="CIERRE EXITOSO"/>
    <s v="27/09/2025 EN COMUNICACIÓN CON EL SR OSCAR VARGAS AL NÚMERO 3107984174 NOS CONFIRMA LA SOLICITUD, DATOS CORRECTOS. SE ESCALA PARA VISITA | 29/09/2025 SE REALIZA CIERRE A SOLICITUD DE CLIENTE, PRUEBAS OK, SE RETIRA DATAFONO Y LECTORA"/>
    <s v="VISITA_TÉCNICA"/>
    <s v="EFGZZ751"/>
    <s v="TIPO I"/>
    <s v="TERRESTRE"/>
    <s v="PEDREROS CONTRERAS MICHAEL STEVENS"/>
    <n v="1"/>
    <n v="0"/>
    <n v="65960.072302"/>
    <n v="75096.394270399993"/>
    <n v="65960.072302"/>
    <m/>
    <m/>
    <m/>
    <m/>
    <m/>
    <m/>
    <m/>
  </r>
  <r>
    <s v="MEDELLIN"/>
    <x v="1"/>
    <x v="1"/>
    <n v="5088"/>
    <s v="LC-CS-25-000604"/>
    <n v="81342"/>
    <s v="ORDEN DE CAMBIO"/>
    <s v="ANTIOQUIA"/>
    <s v="BELLO"/>
    <s v="PTM BELLO PECADOS GOURMET"/>
    <s v="REDEBAN"/>
    <s v="FO-25-1586218"/>
    <d v="2025-09-26T08:00:00"/>
    <d v="2025-09-29T10:55:00"/>
    <m/>
    <s v="CIERRE"/>
    <s v="CIERRE"/>
    <s v="AGREGADOR"/>
    <s v="COMCARD - PTM"/>
    <s v="EJECUTADO_EXITOSO"/>
    <s v="CIERRE EXITOSO"/>
    <s v="26/09/2025 SE INTENTA COMUNICACIÓN AL NÚMERO 3013329073 SUENA PERO NO HAY CONTACTO, SE INTENTARÁ NUEVAMENTE | 26/09/2025 SE INTENTA COMUNICACIÓN AL NÚMERO 3013329073 SUENA PERO NO HAY CONTACTO, SE INTENTARÁ NUEVAMENTE | 26/09/2025 SE INTENTA COMUNICACIÓN AL NÚMERO 3013329073 SUENA PERO NO HAY CONTACTO | 27/09/2025 SE REALIZÓ UNA VISITA TÉCNICA CON EL PROPÓSITO DE EJECUTAR EL CIERRE OPERATIVO DEL CORRESPONSAL BANCOLOMBIA. DURANTE LA JORNADA, SE EFECTUÓ EL RETIRO EXITOSO DE LOS SIGUIENTES DISPOSITIVOS, DATÁFONO LECTOR DE BARRAS Y MAGIC BOX LA DESINSTALACIÓN SE LLEVÓ A CABO DE MANERA ORDENADA Y SIN INCIDENTES, ASEGURANDO LA CORRECTA DESCONEXIÓN DE LOS EQUIPOS Y SU PRESERVACIÓN EN ÓPTIMAS CONDICIONES. EL PROCEDIMIENTO SE COMPLETÓ CONFORME A LOS PROTOCOLOS ESTABLECIDOS PARA EL RETIRO DE INFRAESTRUCTURA TECNOLÓGICA, DEJANDO EL PUNTO FUERA DE OPERACIÓN"/>
    <s v="VISITA_TÉCNICA"/>
    <s v="SMZZZ268-SLZZZ617"/>
    <s v="TIPO I"/>
    <s v="TERRESTRE"/>
    <s v="MARTINEZ TOVAR OSCAR DAVID"/>
    <n v="1"/>
    <n v="0"/>
    <n v="65960.072302"/>
    <n v="75096.394270399993"/>
    <n v="65960.072302"/>
    <m/>
    <m/>
    <m/>
    <m/>
    <m/>
    <m/>
    <m/>
  </r>
  <r>
    <s v="CALI"/>
    <x v="2"/>
    <x v="2"/>
    <n v="19573"/>
    <s v="LC-CS-25-000606"/>
    <n v="60687"/>
    <s v="ORDEN DE CAMBIO"/>
    <s v="CAUCA"/>
    <s v="PUERTO TEJADA"/>
    <s v="PTM PUERTO TEJADA TIENDA NUEVO"/>
    <s v="REDEBAN"/>
    <s v="FO-25-1586228"/>
    <d v="2025-09-26T08:00:00"/>
    <d v="2025-09-27T14:59:00"/>
    <m/>
    <s v="CIERRE"/>
    <s v="CIERRE"/>
    <s v="AGREGADOR"/>
    <s v="COMCARD - PTM"/>
    <s v="EJECUTADO_EXITOSO"/>
    <s v="CIERRE EXITOSO"/>
    <s v="26/09/2025 EN COMUNICACIÓN CON EL SR YESID GONZALEZ VELASCO AL NÚMERO 3014931743 NOS CONFIRMA LA SOLICITUD, DATOS CORRECTOS. SE ESCALA PARA VISITA | 27/09/2025 SE RETIRA EQUIPO, LECTOR, ACCESORIOS Y PUBLICIDAD, CIERRE CB BANCOLOMBIA MIXTO"/>
    <s v="VISITA_TÉCNICA"/>
    <s v="MA00D559 - MA00D640"/>
    <s v="TIPO II"/>
    <s v="TERRESTRE"/>
    <s v="PAREDES CASTILLO DIEGO"/>
    <n v="1"/>
    <n v="0"/>
    <n v="144967.87232000002"/>
    <n v="140395.6348884"/>
    <n v="144967.87232000002"/>
    <m/>
    <m/>
    <m/>
    <m/>
    <m/>
    <m/>
    <m/>
  </r>
  <r>
    <s v="TUNJA"/>
    <x v="5"/>
    <x v="5"/>
    <n v="15491"/>
    <s v="LC-CS-25-000607"/>
    <n v="78049"/>
    <s v="ORDEN DE CAMBIO"/>
    <s v="BOYACA"/>
    <s v="NOBSA"/>
    <s v="PTM NOBSA LA BODEGA NOBSA"/>
    <s v="REDEBAN"/>
    <s v="FO-25-1586231"/>
    <d v="2025-09-26T08:00:00"/>
    <d v="2025-09-26T14:06:00"/>
    <m/>
    <s v="CIERRE"/>
    <s v="CIERRE"/>
    <s v="AGREGADOR"/>
    <s v="COMCARD - PTM"/>
    <s v="EJECUTADO_EXITOSO"/>
    <s v="CIERRE EXITOSO"/>
    <s v="26/09/2025 EN COMUNICACIÓN CON LA SRA LINA MARIELA RINCON AL NÚMERO 3214346890 NOS CONFIRMA LA SOLICITUD, DATOS CORRECTOS. SE ESCALA PARA VISITA | 26/09/2025 SE REALIZA CIERRE RETIRO CB BANCOLOMBIA RETIRANDO EQUIPO DESK/3500-LECTOR CB - BASE SOPORTE -FUENTE DE PODER -FLANGGER -DISPLAY DE HORARIO - SE DESTRUYE PUBLICIDAD EN SITIO, ENTREGA LOS EQUIPOS NELSON TORRES, ENTREGAN CABLE PACTH 3 METROS"/>
    <s v="VISITA_TÉCNICA"/>
    <s v="LMMZZ544"/>
    <s v="TIPO II"/>
    <s v="TERRESTRE"/>
    <s v="ALVARADO MORENO CRISTHIAN"/>
    <n v="1"/>
    <n v="0"/>
    <n v="144967.87232000002"/>
    <n v="140395.6348884"/>
    <n v="144967.87232000002"/>
    <m/>
    <m/>
    <m/>
    <m/>
    <m/>
    <m/>
    <m/>
  </r>
  <r>
    <s v="BUCARAMANGA"/>
    <x v="5"/>
    <x v="5"/>
    <n v="68689"/>
    <s v="LC-CS-25-000608"/>
    <n v="74612"/>
    <s v="ORDEN DE CAMBIO"/>
    <s v="SANTANDER"/>
    <s v="SAN VICENTE DE CHUCURI"/>
    <s v="PTM SAN VICENTE DE CHUCURI  DR"/>
    <s v="REDEBAN"/>
    <s v="FO-25-1586222"/>
    <d v="2025-09-26T08:00:00"/>
    <d v="2025-09-27T12:47:00"/>
    <m/>
    <s v="CIERRE"/>
    <s v="CIERRE"/>
    <s v="AGREGADOR"/>
    <s v="COMCARD - PTM"/>
    <s v="EJECUTADO_EXITOSO"/>
    <s v="CIERRE EXITOSO"/>
    <s v="26/09/2025 SE INTENTA COMUNICACIÓN AL NÚMERO 3138136410SUENA PERO NO HAY CONTACTO, SE INTENTARÁ NUEVAMENTE | 26/09/2025 EN COMUNICACIÓN CON EL SR EDUARDO ZARATE ARDILA  AL NÚMERO 3138136410 NOS CONFIRMA LA SOLICITUD, DATOS CORRECTOS. SE ESCALA PARA VISITA CALLE 15 NO 17-49 | 27/09/2025 SE RETIRA DATAFONO ,LECTOR , CABLES Y FUENTE  DE PODER. CIERRE EXITOSO"/>
    <s v="VISITA_TÉCNICA"/>
    <s v="ONHZZ162-TVHZZ362"/>
    <s v="TIPO III"/>
    <s v="TERRESTRE"/>
    <s v="GELVEZ MOGOLLON JOSE ELISEO"/>
    <n v="1"/>
    <n v="0"/>
    <n v="275728.78077800001"/>
    <n v="196536.5258152"/>
    <n v="275728.78077800001"/>
    <m/>
    <m/>
    <m/>
    <m/>
    <m/>
    <m/>
    <m/>
  </r>
  <r>
    <s v="BOGOTA"/>
    <x v="4"/>
    <x v="4"/>
    <n v="11001"/>
    <s v="LC-CS-25-000609"/>
    <n v="78672"/>
    <s v="ORDEN DE CAMBIO"/>
    <s v="CUNDINAMARCA"/>
    <s v="BOGOTA"/>
    <s v="PTM BOGOTA COMERCIALIZADORA Y"/>
    <s v="REDEBAN"/>
    <s v="FO-25-1586198"/>
    <d v="2025-09-26T08:00:00"/>
    <d v="2025-09-27T15:24:00"/>
    <m/>
    <s v="CIERRE"/>
    <s v="CIERRE"/>
    <s v="AGREGADOR"/>
    <s v="COMCARD - PTM"/>
    <s v="EJECUTADO_EXITOSO"/>
    <s v="CIERRE EXITOSO"/>
    <s v="26/09/2025 EN COMUNICACIÓN CON LA SRA YURY PAOLA SANCHEZ CALDERON  AL NÚMERO 3178543551 NOS CONFIRMA LA SOLICITUD, DATOS CORRECTOS. SE ESCALA PARA VISITA | 27/09/2025 SE VISITA DIRECCIÓN INDICADA Y SE RETIRA DATAFONO CON BASE"/>
    <s v="VISITA_TÉCNICA"/>
    <s v="10RZZ139"/>
    <s v="TIPO I"/>
    <s v="TERRESTRE"/>
    <s v="ORTIZ YARA FRANKLYN ISRAEL"/>
    <n v="1"/>
    <n v="0"/>
    <n v="65960.072302"/>
    <n v="75096.394270399993"/>
    <n v="65960.072302"/>
    <m/>
    <m/>
    <m/>
    <m/>
    <m/>
    <m/>
    <m/>
  </r>
  <r>
    <s v="MEDELLIN"/>
    <x v="1"/>
    <x v="1"/>
    <n v="5001"/>
    <s v="LC-CS-25-000610"/>
    <n v="23000"/>
    <s v="ORDEN DE CAMBIO"/>
    <s v="ANTIOQUIA"/>
    <s v="MEDELLIN"/>
    <s v="COMCARD MEDELLIN TULIPANES FARMAX"/>
    <s v="REDEBAN"/>
    <s v="FO-25-1586236"/>
    <d v="2025-09-26T08:00:00"/>
    <d v="2025-09-26T11:13:00"/>
    <m/>
    <s v="CIERRE"/>
    <s v="RECUPERACION DE EQUIPOS"/>
    <s v="AGREGADOR"/>
    <s v="COMCARD - PTM"/>
    <s v="EJECUTADO_EXITOSO"/>
    <s v="CIERRE EXITOSO"/>
    <s v="26/09/2025 SE REALIZA EL CIERRE DE 1 CB SE RECOGE 1 DATAFONO , 1 LECTOR DE BARRAS , SIN PUBLICIDAD"/>
    <s v="VISITA_TÉCNICA"/>
    <s v="HZZZZ081"/>
    <s v="TIPO I"/>
    <s v="TERRESTRE"/>
    <s v="MONTOYA VELEZ ANDRES FELIPE"/>
    <n v="1"/>
    <n v="0"/>
    <n v="65960.072302"/>
    <n v="75096.394270399993"/>
    <n v="65960.072302"/>
    <m/>
    <m/>
    <m/>
    <m/>
    <m/>
    <m/>
    <m/>
  </r>
  <r>
    <s v="BARRANQUILLA"/>
    <x v="0"/>
    <x v="0"/>
    <n v="8758"/>
    <s v="LC-CS-25-000612"/>
    <n v="47346"/>
    <s v="ORDEN DE CAMBIO"/>
    <s v="ATLANTICO"/>
    <s v="SOLEDAD"/>
    <s v="PTM DROGUERIA LOS ALMENDROS TR"/>
    <s v="REDEBAN"/>
    <s v="FO-25-1586213"/>
    <d v="2025-09-26T08:00:00"/>
    <d v="2025-09-27T13:01:00"/>
    <m/>
    <s v="CIERRE"/>
    <s v="RECUPERACION DE EQUIPOS"/>
    <s v="AGREGADOR"/>
    <s v="COMCARD - PTM"/>
    <s v="EJECUTADO_EXITOSO"/>
    <s v="CIERRE EXITOSO"/>
    <s v="26/09/2025 EN COMUNICACIÓN CON LA SRA GINA SARMIENTO AL NÚMERO 3007770434 NOS CONFIRMA LA SOLICITUD, DATOS CORRECTOS. SE ESCALA PARA VISITA | 26/09/2025 SE REALIZA VISITA TÉCNICA, EN COMUNICACIÓN POR VÍA TELEFÓNICA CON EL CLIENTE INDICA QUE NO SE ENCUENTRA EN EL PUNTO DONDE SE DEBE RECOGER LOS EQUIPOS, INDICA QUE PUEDE ATENDER LA VISITA EL DÍA DE MAÑANA DESPUÉS DE 9:00 AM | 27/09/2025 SE REALIZA VISITA TÉCNICA, SE RETIRA DEL SITIO DATAFONO Y LECTOR DE BARRAS, SE ENVÍAN A BODEGA DE LÍNEA COMUNICACIONES EN LA CIUDAD DE BARRANQUILLA."/>
    <s v="VISITA_TÉCNICA"/>
    <s v="9C00F992 - LA00A140"/>
    <s v="TIPO I"/>
    <s v="TERRESTRE"/>
    <s v="DE AGUAS MUÑOZ DAVID JOSE"/>
    <n v="1"/>
    <n v="0"/>
    <n v="65960.072302"/>
    <n v="75096.394270399993"/>
    <n v="65960.072302"/>
    <m/>
    <m/>
    <m/>
    <m/>
    <m/>
    <m/>
    <m/>
  </r>
  <r>
    <s v="MEDELLIN"/>
    <x v="1"/>
    <x v="1"/>
    <n v="5148"/>
    <s v="LC-CS-25-000596"/>
    <n v="46376"/>
    <s v="ORDEN DE CAMBIO"/>
    <s v="ANTIOQUIA"/>
    <s v="EL CARMEN DE VIBORAL"/>
    <s v="BARRIO CARMEN DE VIBORAL EL CA"/>
    <s v="REDEBAN"/>
    <s v="FO-25-1584907"/>
    <d v="2025-09-25T15:13:00"/>
    <d v="2025-09-29T13:38:00"/>
    <m/>
    <s v="CIERRE"/>
    <s v="CIERRE"/>
    <s v="CB UNO A UNO"/>
    <s v="CB UNO A UNO"/>
    <s v="EJECUTADO_EXITOSO"/>
    <s v="CIERRE EXITOSO"/>
    <s v="26/09/2025 SE INTENTA COMUNICACIÓN AL NÚMERO 3167409443 PERO NO HAY CONTACTO, SE INTENTARÁ NUEVAMENTE | 26/09/2025 SE INTENTA COMUNICACIÓN AL NÚMERO 3167409443 PERO NO HAY CONTACTO, SE INTENTARÁ NUEVAMENTE | 29/09/2025 SE INTENTA COMUNICACIÓN AL NÚMERO 3167409443 PERO NO HAY CONTACTO | 29/09/2025 CIERRE DE CB OK"/>
    <s v="VISITA_TÉCNICA"/>
    <s v="XP006262"/>
    <s v="TIPO II"/>
    <s v="TERRESTRE"/>
    <s v="CARDONA MOLINA BROLIN STIVEN"/>
    <n v="1"/>
    <n v="0"/>
    <n v="144967.87232000002"/>
    <n v="140395.6348884"/>
    <n v="144967.87232000002"/>
    <m/>
    <m/>
    <m/>
    <m/>
    <m/>
    <m/>
    <m/>
  </r>
  <r>
    <s v="CUCUTA"/>
    <x v="5"/>
    <x v="5"/>
    <n v="54405"/>
    <s v="LC-CS-25-000599"/>
    <n v="71135"/>
    <s v="ORDEN DE CAMBIO"/>
    <s v="NORTE DE SANTANDER"/>
    <s v="LOS PATIOS"/>
    <s v="BARRIO DOCE DE OCTUBRE LOS PAT"/>
    <s v="REDEBAN"/>
    <s v="FO-25-1584920"/>
    <d v="2025-09-25T15:13:00"/>
    <d v="2025-09-27T10:56:00"/>
    <m/>
    <s v="CIERRE"/>
    <s v="CIERRE"/>
    <s v="CB UNO A UNO"/>
    <s v="CB UNO A UNO"/>
    <s v="EJECUTADO_EXITOSO"/>
    <s v="CIERRE EXITOSO"/>
    <s v="26/09/2025 SE INTENTA COMUNICACIÓN AL NÚMERO 3106785138 SUENA PERO NO HAY CONTACTO, SE INTENTARÁ NUEVAMENTE | 26/09/2025 SE INTENTA COMUNICACIÓN AL NÚMERO 3106785138 SUENA PERO NO HAY CONTACTO, SE INTENTARÁ NUEVAMENTE | 26/09/2025 SE INTENTA COMUNICACIÓN AL NÚMERO 3106785138 SUENA PERO NO HAY CONTACTO | 26/09/2025 SE REALIZA VISITA, SE RETIRA DATAFONO Y LECTOR DE BARRAS."/>
    <s v="VISITA_TÉCNICA"/>
    <s v="NN00B557"/>
    <s v="TIPO I"/>
    <s v="TERRESTRE"/>
    <s v="PACHECO BUITRAGO JAVIER ALONSO"/>
    <n v="1"/>
    <n v="0"/>
    <n v="65960.072302"/>
    <n v="75096.394270399993"/>
    <n v="65960.072302"/>
    <m/>
    <m/>
    <m/>
    <m/>
    <m/>
    <m/>
    <m/>
  </r>
  <r>
    <s v="CALI"/>
    <x v="2"/>
    <x v="2"/>
    <n v="76834"/>
    <s v="LC-CS-25-000600"/>
    <n v="39716"/>
    <s v="ORDEN DE CAMBIO"/>
    <s v="VALLE DEL CAUCA"/>
    <s v="TULUA"/>
    <s v="BARRIO ALVERNIA TULUA"/>
    <s v="REDEBAN"/>
    <s v="FO-25-1584934"/>
    <d v="2025-09-25T15:13:00"/>
    <d v="2025-09-27T11:02:00"/>
    <m/>
    <s v="CIERRE"/>
    <s v="CIERRE"/>
    <s v="UNO A UNO"/>
    <s v="CB UNO A UNO"/>
    <s v="EJECUTADO_EXITOSO"/>
    <s v="CIERRE EXITOSO"/>
    <s v="26/09/2025 SE INTENTA COMUNICACIÓN AL NÚMERO 3168208106 SUENA PERO NO HAY CONTACTO, SE INTENTARÁ NUEVAMENTE | 26/09/2025 SE INTENTA COMUNICACIÓN AL NÚMERO 3168208106 SUENA PERO NO HAY CONTACTO, SE INTENTARÁ NUEVAMENTE | 26/09/2025 SE INTENTA COMUNICACIÓN AL NÚMERO 3168208106 SUENA PERO NO HAY CONTACTO | 26/09/2025 SE REALIZA CIERRE DE CB BANCOLOMBIA, SE RETIRAN EQUIPO, ACCESORIOS Y PUBLICIDAD, LA PUBLICIDAD RETIRADA ES DESTRUIDA EN SITIO, LOS EQUIPOS SON TRASLADADOS A CALI Y ENTREGADOS EN BODEGA DE LINEA COMUNICACIONES."/>
    <s v="VISITA_TÉCNICA"/>
    <s v="GZ0AZ475"/>
    <s v="TIPO II"/>
    <s v="TERRESTRE"/>
    <s v="MONTERO MUESES GIAN CARLO"/>
    <n v="1"/>
    <n v="0"/>
    <n v="144967.87232000002"/>
    <n v="140395.6348884"/>
    <n v="144967.87232000002"/>
    <m/>
    <m/>
    <m/>
    <m/>
    <m/>
    <m/>
    <m/>
  </r>
  <r>
    <s v="BARRANQUILLA"/>
    <x v="0"/>
    <x v="0"/>
    <n v="8001"/>
    <s v="LC-CS-25-000601"/>
    <n v="74934"/>
    <s v="ORDEN DE CAMBIO"/>
    <s v="ATLANTICO"/>
    <s v="BARRANQUILLA"/>
    <s v="BARRIO LAS MALVINAS BARRANQUIL"/>
    <s v="REDEBAN"/>
    <s v="FO-25-1584926"/>
    <d v="2025-09-25T15:13:00"/>
    <d v="2025-09-27T10:59:00"/>
    <m/>
    <s v="CIERRE"/>
    <s v="CIERRE"/>
    <s v="UNO A UNO"/>
    <s v="UNO A UNO"/>
    <s v="EJECUTADO_EXITOSO"/>
    <s v="CIERRE EXITOSO"/>
    <s v="26/09/2025 EN COMUNICACIÓN CON LA SRA ZANDY KAROLAY GARCIA FRAGOZO AL NÚMERO 3213073535  NOS INDICA QUE NO ENTREGARA LOS EQUIPOS DICE QUE CONTINUARA CON EL CORRESPONSAL SE CONTACTARA CON EL ASESOR , DATOS CORRECTOS. SE ESCALA PARA VISITA | 26/09/2025 SE RETITAN EQUIPOS Y ACCESORIOS POR CIERRE DEL CB"/>
    <s v="VISITA_TÉCNICA"/>
    <s v="EGZZZ362"/>
    <s v="TIPO I"/>
    <s v="TERRESTRE"/>
    <s v="DE AVILA SIADES ALBERTO ENRIQUE"/>
    <n v="1"/>
    <n v="0"/>
    <n v="65960.072302"/>
    <n v="75096.394270399993"/>
    <n v="65960.072302"/>
    <m/>
    <m/>
    <m/>
    <m/>
    <m/>
    <m/>
    <m/>
  </r>
  <r>
    <s v="BOGOTA"/>
    <x v="4"/>
    <x v="4"/>
    <n v="11001"/>
    <s v="LC-CS-25-000602"/>
    <n v="47068"/>
    <s v="ORDEN DE CAMBIO"/>
    <s v="CUNDINAMARCA"/>
    <s v="BOGOTA"/>
    <s v="BARRIO SAN CRISTOBAL NORTE BOG"/>
    <s v="REDEBAN"/>
    <s v="FO-25-1584941"/>
    <d v="2025-09-25T15:13:00"/>
    <d v="2025-09-26T16:42:00"/>
    <m/>
    <s v="CIERRE"/>
    <s v="CIERRE"/>
    <s v="UNO A UNO"/>
    <s v="CB UNO A UNO"/>
    <s v="EJECUTADO_EXITOSO"/>
    <s v="CIERRE EXITOSO"/>
    <s v="26/09/2025 SE INTENTA COMUNICACIÓN AL NÚMERO 3223358887 SUENA PERO NO HAY CONTACTO, SE INTENTARÁ NUEVAMENTE | 26/09/2025 SE REALIZA RETIRO DE CB, DATÁFONO Y LECTORA"/>
    <s v="VISITA_TÉCNICA"/>
    <s v="TR00C005"/>
    <s v="TIPO I"/>
    <s v="TERRESTRE"/>
    <s v="ALARCON AREVALO JOHAN STIVEN"/>
    <n v="1"/>
    <n v="0"/>
    <n v="65960.072302"/>
    <n v="75096.394270399993"/>
    <n v="65960.072302"/>
    <m/>
    <m/>
    <m/>
    <m/>
    <m/>
    <m/>
    <m/>
  </r>
  <r>
    <s v="CALI"/>
    <x v="2"/>
    <x v="2"/>
    <n v="76001"/>
    <s v="LC-CS-25-000603"/>
    <n v="34308"/>
    <s v="ORDEN DE CAMBIO"/>
    <s v="VALLE DEL CAUCA"/>
    <s v="CALI"/>
    <s v="BARRIO ALFONSO BONILLA ARAGON"/>
    <s v="REDEBAN"/>
    <s v="FO-25-1584911"/>
    <d v="2025-09-25T15:13:00"/>
    <d v="2025-09-26T12:22:00"/>
    <m/>
    <s v="CIERRE"/>
    <s v="RECUPERACION DE EQUIPOS"/>
    <s v="CB UNO A UNO"/>
    <s v="CB UNO A UNO"/>
    <s v="EJECUTADO_EXITOSO"/>
    <s v="CIERRE EXITOSO"/>
    <s v="26/09/2025 SE RETIRA DATÁFONO NO SE RETIRA PUBLICIDAD NI LECTOR YA QUE EL CLIENTE NO CUENTA CON ELLA"/>
    <s v="VISITA_TÉCNICA"/>
    <s v="AAQSZ976"/>
    <s v="TIPO I"/>
    <s v="TERRESTRE"/>
    <s v="CUERO RUIZ JHONNY"/>
    <n v="1"/>
    <n v="0"/>
    <n v="65960.072302"/>
    <n v="75096.394270399993"/>
    <n v="65960.072302"/>
    <m/>
    <m/>
    <m/>
    <m/>
    <m/>
    <m/>
    <m/>
  </r>
  <r>
    <s v="CARTAGENA"/>
    <x v="0"/>
    <x v="0"/>
    <n v="13001"/>
    <s v="TA-25-1149337"/>
    <n v="51236"/>
    <s v="ORDEN DE CAMBIO"/>
    <s v="BOLIVAR"/>
    <s v="CARTAGENA"/>
    <s v="BARRIO FREDONIA CARTAGENA DE I"/>
    <s v="REDEBAN"/>
    <s v="FO-25-1582787"/>
    <d v="2025-09-25T10:54:00"/>
    <d v="2025-09-25T13:51:00"/>
    <m/>
    <s v="CIERRE"/>
    <s v="RETIRO VOLUNTARIO"/>
    <s v="CB UNO A UNO"/>
    <s v="CB UNO A UNO"/>
    <s v="EJECUTADO_EXITOSO"/>
    <s v="CIERRE EXITOSO"/>
    <s v="25/09/2025 SE REALIZA CIERRE DEL CB REDEBAN CLIENTE ENTREGA EQUIPO LECTORA EN BUEN ESTADO NO TIENE PUBLICIDAD"/>
    <s v="VISITA_TÉCNICA"/>
    <s v="II02Z783"/>
    <s v="TIPO I"/>
    <s v="TERRESTRE"/>
    <s v="CANEDO HERRERA ALEXANDER"/>
    <n v="1"/>
    <n v="0"/>
    <n v="65960.072302"/>
    <n v="75096.394270399993"/>
    <n v="65960.072302"/>
    <m/>
    <m/>
    <m/>
    <m/>
    <m/>
    <m/>
    <m/>
  </r>
  <r>
    <s v="VALLEDUPAR"/>
    <x v="0"/>
    <x v="0"/>
    <n v="20001"/>
    <s v="LC-CS-25-000583"/>
    <n v="78917"/>
    <s v="ORDEN DE CAMBIO"/>
    <s v="CESAR"/>
    <s v="VALLEDUPAR"/>
    <s v="BARRIO SAN MARTIN VALLEDUPAR 7"/>
    <s v="REDEBAN"/>
    <s v="FO-25-1581636"/>
    <d v="2025-09-25T08:00:00"/>
    <d v="2025-09-25T15:13:00"/>
    <m/>
    <s v="CIERRE"/>
    <s v="CIERRE"/>
    <s v="CB UNO A UNO"/>
    <s v="CB UNO A UNO"/>
    <s v="EJECUTADO_EXITOSO"/>
    <s v="CIERRE EXITOSO"/>
    <s v="25/09/2025 SE REALIZA DESMONTÉ DE EQUIPOS Y ACCESORIOS DE CB, SIN PUBLICIDAD"/>
    <s v="VISITA_TÉCNICA"/>
    <s v="F1SZZ790"/>
    <s v="TIPO I"/>
    <s v="TERRESTRE"/>
    <s v="MAESTRE MENGUAL EDGAR ENRIQUE"/>
    <n v="1"/>
    <n v="0"/>
    <n v="65960.072302"/>
    <n v="75096.394270399993"/>
    <n v="65960.072302"/>
    <m/>
    <m/>
    <m/>
    <m/>
    <m/>
    <m/>
    <m/>
  </r>
  <r>
    <s v="BOGOTA"/>
    <x v="4"/>
    <x v="4"/>
    <n v="25817"/>
    <s v="LC-CS-25-000585"/>
    <n v="46178"/>
    <s v="ORDEN DE CAMBIO"/>
    <s v="CUNDINAMARCA"/>
    <s v="TOCANCIPA"/>
    <s v="BARRIO TOCANCIPA TOCANCIPA"/>
    <s v="REDEBAN"/>
    <s v="FO-25-1581621"/>
    <d v="2025-09-25T08:00:00"/>
    <d v="2025-09-26T14:01:00"/>
    <m/>
    <s v="CIERRE"/>
    <s v="CIERRE"/>
    <s v="UNO A UNO"/>
    <s v="CB UNO A UNO"/>
    <s v="EJECUTADO_EXITOSO"/>
    <s v="CIERRE EXITOSO"/>
    <s v="26/09/2025 EN COMUNICACIÓN CON EL SR GIOVANNI VANEGAS LOZANO AL NÚMERO 3124534633 NO DA INFORMACIÓN, INDICA QUE EL BANCO NO SE HA COMUNICADO CON ÉL | 26/09/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POR COMERCIO INDICAN"/>
    <s v="VISITA_TÉCNICA"/>
    <s v="II003179"/>
    <s v="TIPO II"/>
    <s v="TERRESTRE"/>
    <s v="GALEANO SORIANO JUAN DAVID"/>
    <n v="1"/>
    <n v="0"/>
    <n v="144967.87232000002"/>
    <n v="140395.6348884"/>
    <n v="144967.87232000002"/>
    <m/>
    <m/>
    <m/>
    <m/>
    <m/>
    <m/>
    <m/>
  </r>
  <r>
    <s v="VILLAVICENCIO"/>
    <x v="3"/>
    <x v="3"/>
    <n v="50313"/>
    <s v="LC-CS-25-000586"/>
    <n v="76594"/>
    <s v="ORDEN DE CAMBIO"/>
    <s v="META"/>
    <s v="GRANADA"/>
    <s v="BARRIO JORGE ELIECER GAITAN GR"/>
    <s v="REDEBAN"/>
    <s v="FO-25-1581664"/>
    <d v="2025-09-25T08:00:00"/>
    <d v="2025-09-27T13:05:00"/>
    <m/>
    <s v="CIERRE"/>
    <s v="CIERRE"/>
    <s v="CB UNO A UNO"/>
    <s v="CB UNO A UNO"/>
    <s v="EJECUTADO_EXITOSO"/>
    <s v="CIERRE EXITOSO"/>
    <s v="26/09/2025 EN COMUNICACIÓN CON LA SRA YULIETH PAOLA CANTILLO BARRAZA AL NÚMERO 3102578106 NOS CONFIRMA LA SOLICITUD, INDICA QUE LA DIRECCIÓN PARA LA RECOLECCIÓN DE LOS EQUIPOS ES CL 30 # 4-10 BRR JARDIN. SE ESCALA PARA VIISTA, POR FAVOR LLAMAR ANTES DE DESPLAZARSE | 27/09/2025 SE REALIZA CIERRE CB SE RECUPERA DATÁFONO Y LECTOR OK SIN NOVEDAD"/>
    <s v="VISITA_TÉCNICA"/>
    <s v="V14ZZ270"/>
    <s v="TIPO II"/>
    <s v="TERRESTRE"/>
    <s v="CASTRILLON URREA LONDIER LEANDRO"/>
    <n v="1"/>
    <n v="0"/>
    <n v="144967.87232000002"/>
    <n v="140395.6348884"/>
    <n v="144967.87232000002"/>
    <m/>
    <m/>
    <m/>
    <m/>
    <m/>
    <m/>
    <m/>
  </r>
  <r>
    <s v="PASTO"/>
    <x v="2"/>
    <x v="2"/>
    <n v="52227"/>
    <s v="LC-CS-25-000587"/>
    <n v="75652"/>
    <s v="ORDEN DE CAMBIO"/>
    <s v="NARIÑO"/>
    <s v="CUMBAL"/>
    <s v="BARRIO PANAN CENTRO CUMBAL"/>
    <s v="REDEBAN"/>
    <s v="FO-25-1581617"/>
    <d v="2025-09-25T08:00:00"/>
    <d v="2025-09-25T14:39:00"/>
    <m/>
    <s v="CIERRE"/>
    <s v="CIERRE"/>
    <s v="CB UNO A UNO"/>
    <s v="CB UNO A UNO"/>
    <s v="EJECUTADO_EXITOSO"/>
    <s v="CIERRE EXITOSO"/>
    <s v="25/09/2025 SE VISITA EL CB PARA REALIZAR CIERRE DEL CORRESPONSAL, SE RETIRA DATÁFONO CON LECTORA, CABLEADO Y BASE, SE DESINSTALA PUBLICIDAD Y SE DESTRUYE EN SITIO, CIERRE OK SIN NOVEDAD"/>
    <s v="VISITA_TÉCNICA"/>
    <s v="1000R470"/>
    <s v="TIPO III"/>
    <s v="TERRESTRE"/>
    <s v="GUERRERO RAMIREZ OSCAR DARIO"/>
    <n v="1"/>
    <n v="0"/>
    <n v="275728.78077800001"/>
    <n v="196536.5258152"/>
    <n v="275728.78077800001"/>
    <m/>
    <m/>
    <m/>
    <m/>
    <m/>
    <m/>
    <m/>
  </r>
  <r>
    <s v="BUCARAMANGA"/>
    <x v="5"/>
    <x v="5"/>
    <n v="68001"/>
    <s v="LC-CS-25-000588"/>
    <n v="69468"/>
    <s v="ORDEN DE CAMBIO"/>
    <s v="SANTANDER"/>
    <s v="BUCARAMANGA"/>
    <s v="BARRIO LA CEIBA BUCARAMANGA 6"/>
    <s v="REDEBAN"/>
    <s v="FO-25-1581591"/>
    <d v="2025-09-25T08:00:00"/>
    <d v="2025-09-25T16:19:00"/>
    <m/>
    <s v="CIERRE"/>
    <s v="CIERRE"/>
    <s v="CB UNO A UNO"/>
    <s v="CB UNO A UNO"/>
    <s v="EJECUTADO_EXITOSO"/>
    <s v="PARCIAL EXITOSO ACCESORIOS"/>
    <s v="25/09/2025 SE VISITA COMERCIO SE REALIZA LA RETIRO DE EQUIPO DATÁFONO OK JUNTO CON SUS RESPECTIVOS ACCESORIOS CIERRE EXITOSO"/>
    <s v="VISITA_TÉCNICA"/>
    <s v="EF003462"/>
    <s v="TIPO I"/>
    <s v="TERRESTRE"/>
    <s v="BARAJAS BERMUDEZ YAHIR MAURICIO"/>
    <n v="1"/>
    <n v="0"/>
    <n v="65960.072302"/>
    <n v="75096.394270399993"/>
    <n v="65960.072302"/>
    <m/>
    <m/>
    <m/>
    <m/>
    <m/>
    <m/>
    <m/>
  </r>
  <r>
    <s v="IBAGUE"/>
    <x v="3"/>
    <x v="3"/>
    <n v="73001"/>
    <s v="LC-CS-25-000589"/>
    <n v="46477"/>
    <s v="ORDEN DE CAMBIO"/>
    <s v="TOLIMA"/>
    <s v="IBAGUE"/>
    <s v="BARRIO LA POLA IBAGUE 3"/>
    <s v="REDEBAN"/>
    <s v="FO-25-1581648"/>
    <d v="2025-09-25T08:00:00"/>
    <d v="2025-09-26T11:08:00"/>
    <m/>
    <s v="CIERRE"/>
    <s v="CIERRE"/>
    <s v="CB UNO A UNO"/>
    <s v="CB UNO A UNO"/>
    <s v="EJECUTADO_EXITOSO"/>
    <s v="CIERRE EXITOSO"/>
    <s v="26/09/2025 SE RETIRA: DOS DATÁFONOS, DOS LECTORES DE BARRAS, DOS BASES PARA DATAFONO, DOS CABLES MAGIC BOX. CLIENTE HACE DISPOSICIÓN FINAL DE PUBLICIDAD."/>
    <s v="VISITA_TÉCNICA"/>
    <s v="SX006395 - 9C008134"/>
    <s v="TIPO I"/>
    <s v="TERRESTRE"/>
    <s v="VARGAS HERRERA JHON JAIRO"/>
    <n v="1"/>
    <n v="0"/>
    <n v="65960.072302"/>
    <n v="75096.394270399993"/>
    <n v="65960.072302"/>
    <m/>
    <m/>
    <m/>
    <m/>
    <m/>
    <m/>
    <m/>
  </r>
  <r>
    <s v="PEREIRA"/>
    <x v="2"/>
    <x v="6"/>
    <n v="76736"/>
    <s v="LC-CS-25-000590"/>
    <n v="62347"/>
    <s v="ORDEN DE CAMBIO"/>
    <s v="VALLE DEL CAUCA"/>
    <s v="SEVILLA"/>
    <s v="BARRIO CENTRO SEVILLA 7"/>
    <s v="REDEBAN"/>
    <s v="FO-25-1589612 | FO-25-1581633"/>
    <d v="2025-09-25T08:00:00"/>
    <d v="2025-09-26T16:38:00"/>
    <m/>
    <s v="CIERRE"/>
    <s v="CIERRE"/>
    <s v="UNO A UNO"/>
    <s v="CB UNO A UNO"/>
    <s v="EJECUTADO_EXITOSO"/>
    <s v="CIERRE EXITOSO"/>
    <s v="26/09/2025 SE LLAMA A CLIENTE ANTES DE DESPLAZAMIENTO NO HAY RESPUESTA, UNA VEZ LLEGADA  A LA DIRECCIÓN SE EVIDENCIA QUE EN DIRECCIÓN SE ENCUENTRA CERRADO Y NO SALIR NADIE SE LOGRA CONTACTO POR VÍA TELEFÓNICA INDICAN QUE LOS EQUIPOS LOS ENVIARON A LA CIUDAD DE ARMENIA QUINDIO EDIFICIO ZAPSURRO APTO 210._x000a_26/09/2025 SE INTENTA COMUNICACIÓN AL NÚMERO 3184397787 SUENA PERO NO HAY CONTACTO, SE INTENTARÁ NUEVAMENTE | 26/09/2025 SE INTENTA COMUNICACIÓN AL NÚMERO 3184397787 SUENA PERO NO HAY CONTACTO, SE INTENTARÁ NUEVAMENTE | 26/09/2025 SE VISITA DIRECCIÓN INDICA POR CLIENTE EN LA CIUDAD DE ARMENIA SE RECOGEN SÓLO EQUIPOS, DATAFONO, LECTOR, PINPAD Y HUB"/>
    <s v="VISITA_TÉCNICA"/>
    <s v="OA00C269"/>
    <s v="TIPO II"/>
    <s v="TERRESTRE"/>
    <s v="SANCHEZ SOLORZANO JUAN SEBASTIAN"/>
    <n v="1"/>
    <n v="0"/>
    <n v="144967.87232000002"/>
    <n v="140395.6348884"/>
    <n v="144967.87232000002"/>
    <m/>
    <m/>
    <m/>
    <m/>
    <m/>
    <m/>
    <m/>
  </r>
  <r>
    <s v="YOPAL"/>
    <x v="3"/>
    <x v="3"/>
    <n v="85001"/>
    <s v="LC-CS-25-000591"/>
    <n v="50638"/>
    <s v="ORDEN DE CAMBIO"/>
    <s v="CASANARE"/>
    <s v="YOPAL"/>
    <s v="BARRIO SIGLO 21 YOPAL"/>
    <s v="REDEBAN"/>
    <s v="FO-25-1581612"/>
    <d v="2025-09-25T08:00:00"/>
    <d v="2025-09-26T09:43:00"/>
    <m/>
    <s v="CIERRE"/>
    <s v="CIERRE"/>
    <s v="CB UNO A UNO"/>
    <s v="CB UNO A UNO"/>
    <s v="EJECUTADO_EXITOSO"/>
    <s v="CIERRE EXITOSO"/>
    <s v="26/09/2025 SE VISITA COMERCIO, ENTEGAN VOLUNTARIAMENTE DATAFONO Y LECTOR. CLIENTE INDICA NO SABER DE LA PUBLICIDA"/>
    <s v="VISITA_TÉCNICA"/>
    <s v="AD00Y736"/>
    <s v="TIPO I"/>
    <s v="TERRESTRE"/>
    <s v="BERNAL ELAICA EDGAR ALEXIS"/>
    <n v="1"/>
    <n v="0"/>
    <n v="65960.072302"/>
    <n v="75096.394270399993"/>
    <n v="65960.072302"/>
    <m/>
    <m/>
    <m/>
    <m/>
    <m/>
    <m/>
    <m/>
  </r>
  <r>
    <s v="VILLAVICENCIO"/>
    <x v="3"/>
    <x v="3"/>
    <n v="85440"/>
    <s v="LC-CS-25-000592"/>
    <n v="34510"/>
    <s v="ORDEN DE CAMBIO"/>
    <s v="CASANARE"/>
    <s v="VILLANUEVA"/>
    <s v="BARRIO FUNDADORES VILLANUEVA"/>
    <s v="REDEBAN"/>
    <s v="FO-25-1581597"/>
    <d v="2025-09-25T08:00:00"/>
    <d v="2025-09-26T16:34:00"/>
    <m/>
    <s v="CIERRE"/>
    <s v="RECUPERACION DE EQUIPOS"/>
    <s v="CB UNO A UNO"/>
    <s v="CB UNO A UNO"/>
    <s v="EJECUTADO_EXITOSO"/>
    <s v="CIERRE EXITOSO"/>
    <s v="18/09/2025 SE INTENTA COMUNICACIÓN A LOS  NÚMEROS 3203701890-3125533335 SUENA PERO NO HAY CONTACTO, SE INTENTARÁ NUEVAMENTE | 26/09/2025 SE REALIZA VISITA AL CB POR SOLICITUD RECOLECCIÓN DE EQUIPOS, SE RECOGEN SIN NOVEDAD"/>
    <s v="VISITA_TÉCNICA"/>
    <s v="AB000812 - ON004009"/>
    <s v="TIPO III"/>
    <s v="TERRESTRE"/>
    <s v="MOLINA CASTRO JAVIER ALBERTO"/>
    <n v="1"/>
    <n v="0"/>
    <n v="275728.78077800001"/>
    <n v="196536.5258152"/>
    <n v="275728.78077800001"/>
    <m/>
    <m/>
    <m/>
    <m/>
    <m/>
    <m/>
    <m/>
  </r>
  <r>
    <s v="MEDELLIN"/>
    <x v="1"/>
    <x v="1"/>
    <n v="5088"/>
    <s v="LC-CS-25-000593"/>
    <n v="36435"/>
    <s v="ORDEN DE CAMBIO"/>
    <s v="ANTIOQUIA"/>
    <s v="BELLO"/>
    <s v="BARRIO PEREZ BELLO 1"/>
    <s v="REDEBAN"/>
    <s v="FO-25-1581626"/>
    <d v="2025-09-25T08:00:00"/>
    <d v="2025-09-26T11:10:00"/>
    <m/>
    <s v="CIERRE"/>
    <s v="RECUPERACION DE EQUIPOS"/>
    <s v="UNO A UNO"/>
    <s v="CB UNO A UNO"/>
    <s v="EJECUTADO_EXITOSO"/>
    <s v="CIERRE EXITOSO"/>
    <s v="26/09/2025 SE RETIRA DATÁFONO Y LECTOR DE CÓDIGO DE BARRAS EN BUEN ESTADO POR CIERRE DEL CORRESPONSAL"/>
    <s v="VISITA_TÉCNICA"/>
    <s v="AA00D811"/>
    <s v="TIPO I"/>
    <s v="TERRESTRE"/>
    <s v="BARRIENTOS HERNANDEZ CRISTIAN HORACIO"/>
    <n v="1"/>
    <n v="0"/>
    <n v="65960.072302"/>
    <n v="75096.394270399993"/>
    <n v="65960.072302"/>
    <m/>
    <m/>
    <m/>
    <m/>
    <m/>
    <m/>
    <m/>
  </r>
  <r>
    <s v="BUCARAMANGA"/>
    <x v="5"/>
    <x v="5"/>
    <n v="68307"/>
    <s v="LC-CS-25-000594"/>
    <n v="63099"/>
    <s v="ORDEN DE CAMBIO"/>
    <s v="SANTANDER"/>
    <s v="GIRON"/>
    <s v="BARRIO SAN ANTONIO DE CARRIZAL"/>
    <s v="REDEBAN"/>
    <s v="FO-25-1581643"/>
    <d v="2025-09-25T08:00:00"/>
    <d v="2025-09-25T16:17:00"/>
    <m/>
    <s v="CIERRE"/>
    <s v="RECUPERACION DE EQUIPOS"/>
    <s v="CB UNO A UNO"/>
    <s v="CB UNO A UNO"/>
    <s v="EJECUTADO_EXITOSO"/>
    <s v="CIERRE EXITOSO"/>
    <s v="25/09/2025 SE REALIZA RETIRO DE DATAFONO LECTORA FUENTE CABLE PACTHCORD PINPAD DY HUB, CLIENTE INDICA QUE YA REALIZO RETIRO Y DESTRUCCIÓN DE AVISO EXTERIOR PUBLICIDAD"/>
    <s v="VISITA_TÉCNICA"/>
    <s v="HA00R854"/>
    <s v="TIPO I"/>
    <s v="TERRESTRE"/>
    <s v="SANTOS GONZALEZ JOHAN FABIAN"/>
    <n v="1"/>
    <n v="0"/>
    <n v="65960.072302"/>
    <n v="75096.394270399993"/>
    <n v="65960.072302"/>
    <m/>
    <m/>
    <m/>
    <m/>
    <m/>
    <m/>
    <m/>
  </r>
  <r>
    <s v="MEDELLIN"/>
    <x v="1"/>
    <x v="1"/>
    <n v="5591"/>
    <s v="LC-CS-25-000559"/>
    <n v="21001"/>
    <s v="ORDEN DE CAMBIO"/>
    <s v="ANTIOQUIA"/>
    <s v="PUERTO TRIUNFO"/>
    <s v="COMCARD PTO TRIUNFO SERVIPUNTO"/>
    <s v="REDEBAN"/>
    <s v="FO-25-1574984"/>
    <d v="2025-09-24T08:00:00"/>
    <d v="2025-09-30T10:10:00"/>
    <m/>
    <s v="CIERRE"/>
    <s v="CIERRE"/>
    <s v="AGREGADOR"/>
    <s v="COMCARD - PTM"/>
    <s v="EJECUTADO_EXITOSO"/>
    <s v="CIERRE EXITOSO"/>
    <s v="30/09/2025 SE LLAMA AL NÚMERO INDICADO Y LA USUARIA INDICA QUE LOS EQUIPOS SE DEBEN DE RECOGER EN OTRO LUGAR, AL DATAFONO LE FALTA LA TAPA TRASERA"/>
    <s v="VISITA_TÉCNICA"/>
    <s v="AAANZ884"/>
    <s v="TIPO IV"/>
    <s v="TERRESTRE"/>
    <s v="RUA ALVAREZ RICHARD ANDRES"/>
    <n v="1"/>
    <n v="0"/>
    <n v="479588.87655000004"/>
    <n v="196536.5258152"/>
    <n v="479588.87655000004"/>
    <m/>
    <m/>
    <m/>
    <m/>
    <m/>
    <m/>
    <m/>
  </r>
  <r>
    <s v="CALI"/>
    <x v="2"/>
    <x v="2"/>
    <n v="76001"/>
    <s v="LC-CS-25-000560"/>
    <n v="76227"/>
    <s v="ORDEN DE CAMBIO"/>
    <s v="VALLE DEL CAUCA"/>
    <s v="CALI"/>
    <s v="BARRIO DIAMANTE CALI 1"/>
    <s v="REDEBAN"/>
    <s v="FO-25-1574971"/>
    <d v="2025-09-24T08:00:00"/>
    <d v="2025-09-24T13:46:00"/>
    <m/>
    <s v="CIERRE"/>
    <s v="CIERRE"/>
    <s v="CB UNO A UNO"/>
    <s v="CB UNO A UNO"/>
    <s v="EJECUTADO_EXITOSO"/>
    <s v="CIERRE EXITOSO"/>
    <s v="24/09/2025 SE REALIZA RETIRO DE EQUIPO, ACCESORIOS Y PUBLICIDAD, LA PUBLICIDAD ES DESTRUIDA EN SITIO. LOS EQUIPOS SON TRASLADADOS A BODEGA DE LINEA COMUNICACIONES SEDE CALI."/>
    <s v="VISITA_TÉCNICA"/>
    <s v="A40NZ736"/>
    <s v="TIPO I"/>
    <s v="TERRESTRE"/>
    <s v="MONTERO MUESES GIAN CARLO"/>
    <n v="1"/>
    <n v="0"/>
    <n v="65960.072302"/>
    <n v="75096.394270399993"/>
    <n v="65960.072302"/>
    <m/>
    <m/>
    <m/>
    <m/>
    <m/>
    <m/>
    <m/>
  </r>
  <r>
    <s v="BOGOTA"/>
    <x v="4"/>
    <x v="4"/>
    <n v="11001"/>
    <s v="LC-CS-25-000561"/>
    <n v="32886"/>
    <s v="ORDEN DE CAMBIO"/>
    <s v="CUNDINAMARCA"/>
    <s v="BOGOTA"/>
    <s v="BARRIO PERDOMO BOGOTA 5"/>
    <s v="REDEBAN"/>
    <s v="FO-25-1575005"/>
    <d v="2025-09-24T08:00:00"/>
    <d v="2025-09-25T12:13:00"/>
    <m/>
    <s v="CIERRE"/>
    <s v="RECUPERACION DE EQUIPOS"/>
    <s v="UNO A UNO"/>
    <s v="UNO A UNO"/>
    <s v="EJECUTADO_EXITOSO"/>
    <s v="PARCIAL EXITOSO ACCESORIOS"/>
    <s v="24/09/2025 SE REALIZA CIERRE CB BANCOLOMBIA SE REINICIA, DATAFONO BASE FUENTE DATOS ,CLIENTE YA RETIRÓ Y DESTRUYÓ PUBLICIDAD SE RETIRAN EQUIPOS EN LA CRA 97 C N 49C 15 SUR"/>
    <s v="VISITA_TÉCNICA"/>
    <s v="LN00U508"/>
    <s v="TIPO I"/>
    <s v="TERRESTRE"/>
    <s v="GALINDO ROJAS LUIS FELIPE"/>
    <n v="1"/>
    <n v="0"/>
    <n v="65960.072302"/>
    <n v="75096.394270399993"/>
    <n v="65960.072302"/>
    <m/>
    <m/>
    <m/>
    <m/>
    <m/>
    <m/>
    <m/>
  </r>
  <r>
    <s v="TUNJA"/>
    <x v="5"/>
    <x v="5"/>
    <n v="15001"/>
    <s v="LC-CS-25-000562"/>
    <n v="41641"/>
    <s v="ORDEN DE CAMBIO"/>
    <s v="BOYACA"/>
    <s v="TUNJA"/>
    <s v="BARRIO CENTRO TUNJA 9"/>
    <s v="REDEBAN"/>
    <s v="FO-25-1574997"/>
    <d v="2025-09-24T08:00:00"/>
    <d v="2025-09-24T15:52:00"/>
    <m/>
    <s v="CIERRE"/>
    <s v="RECUPERACION DE EQUIPOS"/>
    <s v="CB UNO A UNO"/>
    <s v="CB UNO A UNO"/>
    <s v="EJECUTADO_EXITOSO"/>
    <s v="CIERRE EXITOSO"/>
    <s v="24/09/2025 SE EJECUTA CIERRE CORRESPONSAL BANCARIO BANCOLOMBIA RETIRANDO LOS EQUIPOS EXISTENTES EN EL PUNTO SE DESTRUYE LA PUBLICIDAD EN EL PUNTO"/>
    <s v="VISITA_TÉCNICA"/>
    <s v="EF008181-AA0VZ786-GZBZZ667"/>
    <s v="TIPO I"/>
    <s v="TERRESTRE"/>
    <s v="RODRIGUEZ MURCIA YERSON IVAN"/>
    <n v="1"/>
    <n v="0"/>
    <n v="65960.072302"/>
    <n v="75096.394270399993"/>
    <n v="65960.072302"/>
    <m/>
    <m/>
    <m/>
    <m/>
    <m/>
    <m/>
    <m/>
  </r>
  <r>
    <s v="YOPAL"/>
    <x v="3"/>
    <x v="3"/>
    <n v="85001"/>
    <s v="LC-CS-25-000564"/>
    <n v="78582"/>
    <s v="ORDEN DE CAMBIO"/>
    <s v="CASANARE"/>
    <s v="YOPAL"/>
    <s v="BARRIO  CHAPARRERA YOPAL"/>
    <s v="REDEBAN"/>
    <s v="FO-25-1574964"/>
    <d v="2025-09-24T08:00:00"/>
    <d v="2025-09-29T15:37:00"/>
    <m/>
    <s v="CIERRE"/>
    <s v="RECUPERACION DE EQUIPOS"/>
    <s v="UNO A UNO"/>
    <s v="UNO A UNO"/>
    <s v="EJECUTADO_EXITOSO"/>
    <s v="CIERRE EXITOSO"/>
    <s v="29/09/2025 SE VISITA COMERCIO, ENTEGAN VOLUNTARIAMENTE DATAFONO Y LECTOR. CLIENTE INDICA NO SABER DE LA PUBLICIDA"/>
    <s v="VISITA_TÉCNICA"/>
    <s v="F1LZZ990"/>
    <s v="TIPO I"/>
    <s v="TERRESTRE"/>
    <s v="BERNAL ELAICA EDGAR ALEXIS"/>
    <n v="1"/>
    <n v="0"/>
    <n v="65960.072302"/>
    <n v="75096.394270399993"/>
    <n v="65960.072302"/>
    <m/>
    <m/>
    <m/>
    <m/>
    <m/>
    <m/>
    <m/>
  </r>
  <r>
    <s v="NEIVA"/>
    <x v="3"/>
    <x v="3"/>
    <n v="18001"/>
    <s v="LC-CS-25-000565"/>
    <n v="80786"/>
    <s v="ORDEN DE CAMBIO"/>
    <s v="CAQUETA"/>
    <s v="FLORENCIA"/>
    <s v="BARRIO LA LIBERTAD FLORENCIA 2"/>
    <s v="REDEBAN"/>
    <s v="FO-25-1574991"/>
    <d v="2025-09-24T08:00:00"/>
    <d v="2025-09-26T11:04:00"/>
    <m/>
    <s v="CIERRE"/>
    <s v="RECUPERACION DE EQUIPOS"/>
    <s v="UNO A UNO"/>
    <s v="UNO A UNO"/>
    <s v="EJECUTADO_EXITOSO"/>
    <s v="CIERRE EXITOSO"/>
    <s v="26/09/2025 SE REALIZA RETIRO DE DATAFONO LECTORA BASE MAGIC BOX Y FUENTE, CLIENTE NO CUENTA CON PUBLICIDAD"/>
    <s v="VISITA_TÉCNICA"/>
    <s v="F7ZZZ994"/>
    <s v="TIPO IV"/>
    <s v="TERRESTRE"/>
    <s v="BERMUDEZ SANCHEZ JOSE NEYBER"/>
    <n v="1"/>
    <n v="0"/>
    <n v="479588.87655000004"/>
    <n v="196536.5258152"/>
    <n v="479588.87655000004"/>
    <m/>
    <m/>
    <m/>
    <m/>
    <m/>
    <m/>
    <m/>
  </r>
  <r>
    <s v="BUCARAMANGA"/>
    <x v="5"/>
    <x v="5"/>
    <n v="68001"/>
    <s v="TA-25-1141377"/>
    <n v="33743"/>
    <s v="ORDEN DE CAMBIO"/>
    <s v="SANTANDER"/>
    <s v="BUCARAMANGA"/>
    <s v="BARRIO GRANADA BUCARAMANGA"/>
    <s v="REDEBAN"/>
    <s v="FO-25-1571354"/>
    <d v="2025-09-23T12:04:00"/>
    <d v="2025-09-23T12:37:00"/>
    <m/>
    <s v="CIERRE"/>
    <s v="RETIRO VOLUNTARIO"/>
    <s v="CB UNO A UNO"/>
    <s v="CB UNO A UNO"/>
    <s v="EJECUTADO_EXITOSO"/>
    <s v="CIERRE EXITOSO"/>
    <s v="23/09/2025 SE REALIZA RETIRO VOLUNTARIO DE DATAFONO LECTORA FUENTE"/>
    <s v="VISITA_TÉCNICA"/>
    <s v="BL08Z616"/>
    <s v="TIPO I"/>
    <s v="TERRESTRE"/>
    <s v="SANTOS GONZALEZ JOHAN FABIAN"/>
    <n v="1"/>
    <n v="0"/>
    <n v="65960.072302"/>
    <n v="75096.394270399993"/>
    <n v="65960.072302"/>
    <m/>
    <m/>
    <m/>
    <m/>
    <m/>
    <m/>
    <m/>
  </r>
  <r>
    <s v="MEDELLIN"/>
    <x v="1"/>
    <x v="1"/>
    <n v="5615"/>
    <s v="LC-CS-25-000540"/>
    <n v="10393"/>
    <s v="ORDEN DE CAMBIO"/>
    <s v="ANTIOQUIA"/>
    <s v="RIONEGRO"/>
    <s v="TERPEL RIONEGRO"/>
    <s v="REDEBAN"/>
    <s v="FO-25-1566833"/>
    <d v="2025-10-01T16:10:00"/>
    <d v="2025-09-24T14:31:00"/>
    <m/>
    <s v="CIERRE"/>
    <s v="CIERRE"/>
    <s v="CB UNO A UNO"/>
    <s v="CB UNO A UNO"/>
    <s v="EJECUTADO_EXITOSO"/>
    <s v="CIERRE EXITOSO"/>
    <s v="23/09/2025 EN COMUNICACIÓN CON EL SR JAIME ALBERTO GUTIERREZ ISAZA AL NÚMERO 3146444444 NOS CONFIRMA LA SOLICITUD, DATOS CORRECTOS. SE ESCAALA PARA VISITA, POR FAVOR LLAMAR ANTES DE DESPLAZARSE | 24/09/2025 SE RECLAMAN EQUIPOS EN LA DIRECCIÓN SUMINISTRADA POR EL USUARIO. CIERRE DEL CORRESPONSAL BANCARIO"/>
    <s v="VISITA_TÉCNICA"/>
    <s v="IZAZZ590 - JAAAC067"/>
    <s v="TIPO II"/>
    <s v="TERRESTRE"/>
    <s v="ZAPATA LOPEZ EDWARD ASDRUBAL"/>
    <n v="1"/>
    <n v="0"/>
    <n v="144967.87232000002"/>
    <n v="140395.6348884"/>
    <n v="144967.87232000002"/>
    <m/>
    <m/>
    <m/>
    <m/>
    <m/>
    <m/>
    <m/>
  </r>
  <r>
    <s v="VALLEDUPAR"/>
    <x v="0"/>
    <x v="0"/>
    <n v="20001"/>
    <s v="LC-CS-25-000543"/>
    <n v="61190"/>
    <s v="ORDEN DE CAMBIO"/>
    <s v="CESAR"/>
    <s v="VALLEDUPAR"/>
    <s v="BARRIO VILLAMIRIAN VALLEDUPAR"/>
    <s v="REDEBAN"/>
    <s v="FO-25-1574027 | FO-25-1566871 | FO-25-1609143"/>
    <d v="2025-10-01T16:10:00"/>
    <d v="2025-09-24T11:59:00"/>
    <m/>
    <s v="CIERRE"/>
    <s v="CIERRE"/>
    <s v="CB UNO A UNO"/>
    <s v="CB UNO A UNO"/>
    <s v="EJECUTADO_EXITOSO"/>
    <s v="CIERRE EXITOSO"/>
    <s v="23/09/2025 SE INTENTA COMUNICACIÓN A LOS NÚMEROS 3023597031-3161328813 PERO NO HAY CONTACTO, SE INTENTARÁ NUEVAMENTE | 23/09/2025 SE LLEGA A SITIO PARA CIERRE DE CB, LA CUAL SE ENCUENTRA CERRADO SE REALIZA GESTION VIA WHATSAPP ATENDIENDO CLIENTE INDICANDO QUE NO SE ENCUENTRA DISPOBIBLE PARA ATENDER EL DIA ,,QUE SI ES POSIBLE VISITARLA EL DIA DE MAÑANA_x000a_24/09/2025 SE INTENTA COMUNICACIÓN A LOS NÚMEROS 3023597031-3161328813 PERO NO HAY CONTACTO, SE INTENTARÁ NUEVAMENTE | 24/09/2025 SE REALIZA DESMONTÉ DE CB EN DIRECCIÓN ,SIN PUBLICIDAD"/>
    <s v="VISITA_TÉCNICA"/>
    <s v="NONE_x000a_7A06Z966-9TZZZ208"/>
    <s v="TIPO I"/>
    <s v="TERRESTRE"/>
    <s v="MAESTRE MENGUAL EDGAR ENRIQUE"/>
    <n v="1"/>
    <n v="0"/>
    <n v="65960.072302"/>
    <n v="75096.394270399993"/>
    <n v="65960.072302"/>
    <m/>
    <m/>
    <m/>
    <m/>
    <m/>
    <m/>
    <m/>
  </r>
  <r>
    <s v="BOGOTA"/>
    <x v="4"/>
    <x v="4"/>
    <n v="25398"/>
    <s v="LC-CS-25-000544"/>
    <n v="75259"/>
    <s v="ORDEN DE CAMBIO"/>
    <s v="CUNDINAMARCA"/>
    <s v="LA PEÑA"/>
    <s v="BARRIO CENTRO LA PENA 1"/>
    <s v="REDEBAN"/>
    <s v="FO-25-1566851"/>
    <d v="2025-09-22T16:16:00"/>
    <d v="2025-09-24T11:09:00"/>
    <m/>
    <s v="CIERRE"/>
    <s v="CIERRE"/>
    <s v="CB UNO A UNO"/>
    <s v="CB UNO A UNO"/>
    <s v="EJECUTADO_EXITOSO"/>
    <s v="CIERRE EXITOSO"/>
    <s v="23/09/2025 EN COMUNICACIÓN AL NÚMERO 3116091811 NOS INDICAN QUE NO CONOCEN A LA SRA MAGDA LUCIA ROJAS CARDENAS Y QUE SE ESTÁ EQUIVOCADO. LA PERSONA DEL NRO CELULAR SI TIENE UN CB PERO CON OTRO CODIGO | 24/09/2025 SE VISITA COMERCIO, SE RETIRAN EQUIPOS DE CB BANCOLOMBIA, DATÁFONO, LECTOR DE BARRAS, BASE Y CABLEADO, NO UPS, NO SE MANIPULAN EQUIPOS, EN PUBLICIDAD SE RETIRA Y DESTRUYE EN EL SITIO COMPLETA."/>
    <s v="VISITA_TÉCNICA"/>
    <s v="EXZZZ697"/>
    <s v="TIPO III"/>
    <s v="TERRESTRE"/>
    <s v="VEGA MANRIQUE JONATAN MAURICIO"/>
    <n v="1"/>
    <n v="0"/>
    <n v="275728.78077800001"/>
    <n v="196536.5258152"/>
    <n v="275728.78077800001"/>
    <m/>
    <m/>
    <m/>
    <m/>
    <m/>
    <m/>
    <m/>
  </r>
  <r>
    <s v="MEDELLIN"/>
    <x v="1"/>
    <x v="1"/>
    <n v="27361"/>
    <s v="LC-CS-25-000545"/>
    <n v="79563"/>
    <s v="ORDEN DE CAMBIO"/>
    <s v="CHOCO"/>
    <s v="ISTMINA"/>
    <s v="BARRIO CUBIS SEC MESETA ALTA ISTMINA CHOCO ISTMINA"/>
    <s v="REDEBAN"/>
    <s v="FO-25-1566864"/>
    <d v="2025-09-22T16:16:00"/>
    <d v="2025-09-27T10:47:00"/>
    <m/>
    <s v="CIERRE"/>
    <s v="CIERRE"/>
    <s v="UNO A UNO"/>
    <s v="UNO A UNO"/>
    <s v="EJECUTADO_EXITOSO"/>
    <s v="CIERRE EXITOSO"/>
    <s v="23/09/2025 SE INTENTA COMUNICACIÓN AL NÚMERO 3205138773 SUENA PERO NO HAY CONTACTO, SE INTENTARÁ NUEVAMENTE | 24/09/2025 SE INTENTA COMUNICACIÓN AL NÚMERO 3205138773 SUENA PERO NO HAY CONTACTO, SE INTENTARÁ NUEVAMENTE | 24/09/2025 SE INTENTA COMUNICACIÓN AL NÚMERO 3205138773 SUENA PERO NO HAY CONTACTO | 26/09/2025 SE REALIZA RETIRO DE EQUIPOS"/>
    <s v="VISITA_TÉCNICA"/>
    <s v="LMUZZ997"/>
    <s v="TIPO IV ESPECIAL"/>
    <s v="AEREO"/>
    <s v="ROBLEDO DIAZ ANDRES FELIPE"/>
    <n v="1"/>
    <n v="0"/>
    <n v="988462.96268840006"/>
    <n v="196536.5258152"/>
    <n v="988462.96268840006"/>
    <m/>
    <m/>
    <m/>
    <m/>
    <m/>
    <m/>
    <m/>
  </r>
  <r>
    <s v="NEIVA"/>
    <x v="3"/>
    <x v="3"/>
    <n v="41001"/>
    <s v="LC-CS-25-000546"/>
    <n v="81170"/>
    <s v="ORDEN DE CAMBIO"/>
    <s v="HUILA"/>
    <s v="NEIVA"/>
    <s v="BARRIO LOS CAMBULOS NEIVA 1"/>
    <s v="REDEBAN"/>
    <s v="FO-25-1566868"/>
    <d v="2025-09-22T16:16:00"/>
    <d v="2025-09-23T15:25:00"/>
    <m/>
    <s v="CIERRE"/>
    <s v="CIERRE"/>
    <s v="UNO A UNO"/>
    <s v="UNO A UNO"/>
    <s v="EJECUTADO_EXITOSO"/>
    <s v="CIERRE EXITOSO"/>
    <s v="23/09/2025 CLIENTE ENTREGA DATAFONO CON SOPORTE , LECTOR DE BARRAS ,CABLE DATAFONO, FUENTE DE PODER DATAFONO , MAGIC BOX,40 ROLLOS PAPELES RBM, PUBLICIDAD SE DESTRUYE EN SITIO."/>
    <s v="VISITA_TÉCNICA"/>
    <s v="VBZZZ271"/>
    <s v="TIPO I"/>
    <s v="TERRESTRE"/>
    <s v="ANDRADE HERNANDEZ JUAN CARLOS"/>
    <n v="1"/>
    <n v="0"/>
    <n v="65960.072302"/>
    <n v="75096.394270399993"/>
    <n v="65960.072302"/>
    <m/>
    <m/>
    <m/>
    <m/>
    <m/>
    <m/>
    <m/>
  </r>
  <r>
    <s v="BOGOTA"/>
    <x v="4"/>
    <x v="4"/>
    <n v="25473"/>
    <s v="LC-CS-25-000547"/>
    <n v="61269"/>
    <s v="ORDEN DE CAMBIO"/>
    <s v="CUNDINAMARCA"/>
    <s v="MOSQUERA"/>
    <s v="BARRIO LA VIRGEN DEL CARMEN MO"/>
    <s v="REDEBAN"/>
    <s v="FO-25-1566854"/>
    <d v="2025-09-22T16:16:00"/>
    <d v="2025-09-25T08:15:00"/>
    <m/>
    <s v="CIERRE"/>
    <s v="RECUPERACION DE EQUIPOS"/>
    <s v="UNO A UNO"/>
    <s v="CB UNO A UNO"/>
    <s v="EJECUTADO_EXITOSO"/>
    <s v="CIERRE EXITOSO"/>
    <s v="23/09/2025 EN COMUNICACIÓN CON LA SRA YOLANDA BUSTOS  AL NÚMERO 3185483950 NOS CONFIRMA LA SOLICITUD, DATOS CORRECTOS. SE ESCALA PARA VISITA | 24/09/2025 SE REALIZA RETIRO DE DATAFONO Y LECTOR DE BARRAS, NO TIENE PUBLICIDAD."/>
    <s v="VISITA_TÉCNICA"/>
    <s v="FUA0H958"/>
    <s v="TIPO I"/>
    <s v="TERRESTRE"/>
    <s v="MURCIA HERNANDEZ HARVEY IGNACIO"/>
    <n v="1"/>
    <n v="0"/>
    <n v="65960.072302"/>
    <n v="75096.394270399993"/>
    <n v="65960.072302"/>
    <m/>
    <m/>
    <m/>
    <m/>
    <m/>
    <m/>
    <m/>
  </r>
  <r>
    <s v="BUCARAMANGA"/>
    <x v="5"/>
    <x v="5"/>
    <n v="68001"/>
    <s v="LC-CS-25-000548"/>
    <n v="31325"/>
    <s v="ORDEN DE CAMBIO"/>
    <s v="SANTANDER"/>
    <s v="BUCARAMANGA"/>
    <s v="BARRIO CIUDAD BOLIVAR"/>
    <s v="REDEBAN"/>
    <s v="FO-25-1566909"/>
    <d v="2025-09-22T16:16:00"/>
    <d v="2025-09-24T08:15:00"/>
    <m/>
    <s v="CIERRE"/>
    <s v="RECUPERACION DE EQUIPOS"/>
    <s v="CB UNO A UNO"/>
    <s v="CB UNO A UNO"/>
    <s v="EJECUTADO_EXITOSO"/>
    <s v="CIERRE EXITOSO"/>
    <s v="23/09/2025 SE INTENTA COMUNICACIÓN AL NÚMERO 3184913235 SUENA PERO NO HAY CONTACTO, SE INTENTARÁ NUEVAMENTE | 23/09/2025 VISITA PARA RETIRAR EQUIPOS POR CIERRE DE CB"/>
    <s v="VISITA_TÉCNICA"/>
    <s v="11115906"/>
    <s v="TIPO I"/>
    <s v="TERRESTRE"/>
    <s v="PEÑA DIAZ IVAN YESID"/>
    <n v="1"/>
    <n v="0"/>
    <n v="65960.072302"/>
    <n v="75096.394270399993"/>
    <n v="65960.072302"/>
    <m/>
    <m/>
    <m/>
    <m/>
    <m/>
    <m/>
    <m/>
  </r>
  <r>
    <s v="CALI"/>
    <x v="2"/>
    <x v="2"/>
    <n v="76001"/>
    <s v="LC-CS-25-000549"/>
    <n v="65324"/>
    <s v="ORDEN DE CAMBIO"/>
    <s v="VALLE DEL CAUCA"/>
    <s v="CALI"/>
    <s v="BARRIO CANEY CALI 4"/>
    <s v="REDEBAN"/>
    <s v="FO-25-1566895"/>
    <d v="2025-09-22T16:16:00"/>
    <d v="2025-09-23T12:30:00"/>
    <m/>
    <s v="CIERRE"/>
    <s v="RECUPERACION DE EQUIPOS"/>
    <s v="UNO A UNO"/>
    <s v="CB UNO A UNO"/>
    <s v="EJECUTADO_EXITOSO"/>
    <s v="CIERRE EXITOSO"/>
    <s v="23/09/2025 SE VISITA ESTABLECIMIENTO Y SE RETIRAN EQUIPOS EN BUEN ESTADO. PUBLICIDAD NO SE ENCONTRÓ INSTALADA, CLIENTE DESMONTO Y DESTRUYÓ. LECTOR SIN PLACA"/>
    <s v="VISITA_TÉCNICA"/>
    <s v="4A005665"/>
    <s v="TIPO I"/>
    <s v="TERRESTRE"/>
    <s v="BOLAÑOS TABORDA JORGE ENRIQUE"/>
    <n v="1"/>
    <n v="0"/>
    <n v="65960.072302"/>
    <n v="75096.394270399993"/>
    <n v="65960.072302"/>
    <m/>
    <m/>
    <m/>
    <m/>
    <m/>
    <m/>
    <m/>
  </r>
  <r>
    <s v="MEDELLIN"/>
    <x v="1"/>
    <x v="1"/>
    <n v="5001"/>
    <s v="LC-CS-25-000550"/>
    <n v="30292"/>
    <s v="ORDEN DE CAMBIO"/>
    <s v="ANTIOQUIA"/>
    <s v="MEDELLIN"/>
    <s v="COMCARD MED EL AMIGAZO"/>
    <s v="REDEBAN"/>
    <s v="FO-25-1566860"/>
    <d v="2025-09-22T16:16:00"/>
    <d v="2025-09-24T12:03:00"/>
    <m/>
    <s v="CIERRE"/>
    <s v="CIERRE"/>
    <s v="AGREGADOR"/>
    <s v="COMCARD - PTM"/>
    <s v="EJECUTADO_EXITOSO"/>
    <s v="CIERRE EXITOSO"/>
    <s v="23/09/2025 SE INTENTA COMUNICACIÓN AL NÚMERO 3103373476 SUENA PERO NO HAY CONTACTO, SE INTENTARÁ NUEVAMENTE | 24/09/2025 SE INTENTA COMUNICACIÓN AL NÚMERO 3103373476 SUENA PERO NO HAY CONTACTO, SE INTENTARÁ NUEVAMENTE | 24/09/2025 SE REALIZA RETIRO DE DATAFONO Y LECTOR OK NO SE RETIRA NINGUNA PUBLICIDAD"/>
    <s v="VISITA_TÉCNICA"/>
    <s v="BHZZZ773"/>
    <s v="TIPO I"/>
    <s v="TERRESTRE"/>
    <s v="PAREJA ECHAVARRIA JHON DAVID"/>
    <n v="1"/>
    <n v="0"/>
    <n v="65960.072302"/>
    <n v="75096.394270399993"/>
    <n v="65960.072302"/>
    <m/>
    <m/>
    <m/>
    <m/>
    <m/>
    <m/>
    <m/>
  </r>
  <r>
    <s v="MEDELLIN"/>
    <x v="1"/>
    <x v="1"/>
    <n v="27001"/>
    <s v="LC-CS-25-000552"/>
    <n v="67322"/>
    <s v="ORDEN DE CAMBIO"/>
    <s v="CHOCO"/>
    <s v="QUIBDO"/>
    <s v="DISTRICOL CREDIORTEGA"/>
    <s v="REDEBAN"/>
    <s v="FO-25-1566842"/>
    <d v="2025-09-22T16:16:00"/>
    <d v="2025-09-27T10:35:00"/>
    <m/>
    <s v="CIERRE"/>
    <s v="CIERRE"/>
    <s v="AGREGADOR"/>
    <s v="DISTRICOL"/>
    <s v="EJECUTADO_EXITOSO"/>
    <s v="CIERRE EXITOSO"/>
    <s v="23/09/2025 SE INTENTA COMUNICACIÓN AL NÚMERO 3233269709 SUENA PERO NO HAY CONTACTO, SE INTENTARÁ NUEVAMENTE | 24/09/2025 EN COMUNICACIÓN CON EL SR DUVAN MARINO ORTEGA HERRERA AL NÚMERO 3233269709 NOS CONFIRMA LA SOLICITUD, DATOS CORRECTOS. SE ESCALA PARA VISITA, POR FAVOR LLAMAR ANTES DE DESPLAZARSE | 26/09/2025 SE REALIZA RETIRO DE EQUIPOS"/>
    <s v="VISITA_TÉCNICA"/>
    <s v="6A0TZ910"/>
    <s v="TIPO IV ESPECIAL"/>
    <s v="AEREO"/>
    <s v="ROBLEDO DIAZ ANDRES FELIPE"/>
    <n v="1"/>
    <n v="0"/>
    <n v="988462.96268840006"/>
    <n v="196536.5258152"/>
    <n v="988462.96268840006"/>
    <m/>
    <m/>
    <m/>
    <m/>
    <m/>
    <m/>
    <m/>
  </r>
  <r>
    <s v="BUCARAMANGA"/>
    <x v="5"/>
    <x v="5"/>
    <n v="68081"/>
    <s v="LC-CS-25-000554"/>
    <n v="60004"/>
    <s v="ORDEN DE CAMBIO"/>
    <s v="SANTANDER"/>
    <s v="BARRANCABERMEJA"/>
    <s v="PTM BARRANCABERMEJA TIENDA EX"/>
    <s v="REDEBAN"/>
    <s v="FO-25-1566913"/>
    <d v="2025-09-22T16:16:00"/>
    <d v="2025-09-25T16:43:00"/>
    <m/>
    <s v="CIERRE"/>
    <s v="CIERRE"/>
    <s v="AGREGADOR"/>
    <s v="COMCARD - PTM"/>
    <s v="EJECUTADO_EXITOSO"/>
    <s v="CIERRE EXITOSO"/>
    <s v="23/09/2025 SE INTENTA COMUNICACIÓN AL NÚMERO 3144488911 SUENA PERO NO HAY CONTACTO, SE INTENTARÁ NUEVAMENTE | 24/09/2025 SE INTENTA COMUNICACIÓN AL NÚMERO 3144488911 SUENA PERO NO HAY CONTACTO, SE INTENTARÁ NUEVAMENTE | 24/09/2025 SE INTENTA COMUNICACIÓN AL NÚMERO 3144488911 SUENA PERO NO HAY CONTACTO | 25/09/2025 SE LLEGA A DIRECCIÓN INDICADA POR EL CLIENTE SE REALIZA RETIRO DE UN DATÁFONO CON SU RESPECTIVO LECTOR DE BARRAS BRAZO DE SOPORTE Y FUENTE DE PODER"/>
    <s v="VISITA_TÉCNICA"/>
    <s v="MA00B410"/>
    <s v="TIPO III"/>
    <s v="TERRESTRE"/>
    <s v="BARRERA ORTEGA MARLON STWAR"/>
    <n v="1"/>
    <n v="0"/>
    <n v="275728.78077800001"/>
    <n v="196536.5258152"/>
    <n v="275728.78077800001"/>
    <m/>
    <m/>
    <m/>
    <m/>
    <m/>
    <m/>
    <m/>
  </r>
  <r>
    <s v="BUCARAMANGA"/>
    <x v="5"/>
    <x v="5"/>
    <n v="68276"/>
    <s v="LC-CS-25-000555"/>
    <n v="58461"/>
    <s v="ORDEN DE CAMBIO"/>
    <s v="SANTANDER"/>
    <s v="FLORIDABLANCA"/>
    <s v="DISTRICOL FARMAMEDIK"/>
    <s v="REDEBAN"/>
    <s v="FO-25-1566904"/>
    <d v="2025-09-22T16:16:00"/>
    <d v="2025-09-23T11:34:00"/>
    <m/>
    <s v="CIERRE"/>
    <s v="CIERRE"/>
    <s v="AGREGADOR"/>
    <s v="DISTRICOL"/>
    <s v="EJECUTADO_EXITOSO"/>
    <s v="CIERRE EXITOSO"/>
    <s v="23/09/2025 VERIFICACIÓN DE INVENTARIO – DISCREPANCIA DE EQUIPOS_x000a__x000a_SE REALIZA CONSULTA AL INVENTARIO DEL PUNTO Y SE DETECTA QUE EL LECTOR DE CÓDIGO DE BARRAS DESCRITO EN LA ORDEN NO COINCIDE CON EL EQUIPO QUE FUE RECOGIDO._x000a__x000a_DETALLE:_x000a__x000a_EQUIPO SEGÚN ORDEN: LECTOR DE BARRAS PLACA 913551_x000a__x000a_EQUIPO RECOGIDO: LECTOR DE BARRAS SYMBOL 985051_x000a__x000a_SE RECOMIENDA VERIFICA CON EL ÁREA CORRESPONDIENTE PARA REALIZAR EL AJUSTE OK . | 23/09/2025 SE LLEGA A SITIO Y SE PROCEDE CON EL CIERRE DEL CORRESPONSAL, EN LA DESCRIPCIÓN DE SYTEX SE EVIDENCIA PLACA DE LECTOR DE BARRAS A RETIRAR 1232051 Y SE ENCUENTRA UN LECTOR DE BARRAS CON PLACA 985051, SE PROCEDE A SOLICITAR INVENTARIO Y EN EL INVENTARIO ESTÁ LA PLACA 985051, SE CONTINÚA CON EL CIERRE YA QUE EN SYTEX QUEDÓ MAL DILIGENCIADA LA PLACA DEL LECTOR DE BARRAS A RETIRAR. SE RETIRA DATÁFONO, LECTOR DE BARRAS, FUENTE CABLE PODER, BASE DATÁFONO Y AVISÓ EXTERIOR."/>
    <s v="VISITA_TÉCNICA"/>
    <s v="XYZZZ968"/>
    <s v="TIPO I"/>
    <s v="TERRESTRE"/>
    <s v="MARTINEZ FLOREZ DONIS ALBERTO"/>
    <n v="1"/>
    <n v="0"/>
    <n v="65960.072302"/>
    <n v="75096.394270399993"/>
    <n v="65960.072302"/>
    <m/>
    <m/>
    <m/>
    <m/>
    <m/>
    <m/>
    <m/>
  </r>
  <r>
    <s v="MEDELLIN"/>
    <x v="1"/>
    <x v="1"/>
    <n v="5266"/>
    <s v="LC-CS-25-000495"/>
    <n v="70361"/>
    <s v="ORDEN DE CAMBIO"/>
    <s v="ANTIOQUIA"/>
    <s v="ENVIGADO"/>
    <s v="BARRIO ENVIGADO ENVIGADO 8"/>
    <s v="REDEBAN"/>
    <s v="FO-25-1556980"/>
    <d v="2025-10-01T16:07:00"/>
    <d v="2025-09-23T12:34:00"/>
    <m/>
    <s v="CIERRE"/>
    <s v="CIERRE"/>
    <s v="CB UNO A UNO"/>
    <s v="CB UNO A UNO"/>
    <s v="EJECUTADO_EXITOSO"/>
    <s v="CIERRE EXITOSO"/>
    <s v="20/09/2025 SE INTENTA COMUNICACIÓN A LOS NÚMEROS 3158347113-3206035289 SUENA PERO NO HAY CONTAVTO, SE INTENTARÁ NUEVAMENTE | 23/09/2025 SE INTENTA COMUNICACIÓN A LOS NÚMEROS 3158347113-3206035289 SUENA PERO NO HAY CONTACTO, SE INTENTARÁ NUEVAMENTE | 23/09/2025 SE REALIZA CIERRE DE CB"/>
    <s v="VISITA_TÉCNICA"/>
    <s v="NN006455"/>
    <s v="TIPO I"/>
    <s v="TERRESTRE"/>
    <s v="HERNANDEZ CHAVARRIA JUAN CAMILO"/>
    <n v="1"/>
    <n v="0"/>
    <n v="65960.072302"/>
    <n v="75096.394270399993"/>
    <n v="65960.072302"/>
    <m/>
    <m/>
    <m/>
    <m/>
    <m/>
    <m/>
    <m/>
  </r>
  <r>
    <s v="MEDELLIN"/>
    <x v="1"/>
    <x v="1"/>
    <n v="5631"/>
    <s v="LC-CS-25-000497"/>
    <n v="26871"/>
    <s v="ORDEN DE CAMBIO"/>
    <s v="ANTIOQUIA"/>
    <s v="SABANETA"/>
    <s v="BARRIO SABANETA"/>
    <s v="REDEBAN"/>
    <s v="FO-25-1556943"/>
    <d v="2025-10-01T16:08:00"/>
    <d v="2025-09-23T13:36:00"/>
    <m/>
    <s v="CIERRE"/>
    <s v="CIERRE"/>
    <s v="CB UNO A UNO"/>
    <s v="CB UNO A UNO"/>
    <s v="EJECUTADO_EXITOSO"/>
    <s v="CIERRE EXITOSO"/>
    <s v="20/09/2025 SE INTENTA COMUNICACIÓN A LOS NÚMEROS 3148693283-3013674799 SUENA PERO NO HAY CONTAVTO, SE INTENTARÁ NUEVAMENTE | 23/09/2025 SE INTENTA COMUNICACIÓN A LOS NÚMEROS 3148693283-3013674799 SUENA PERO NO HAY CONTAVTO, SE INTENTARÁ NUEVAMENTE | 23/09/2025 SE REALIZA CIERRE DE CB"/>
    <s v="VISITA_TÉCNICA"/>
    <s v="9999Z457"/>
    <s v="TIPO I"/>
    <s v="TERRESTRE"/>
    <s v="HERNANDEZ CHAVARRIA JUAN CAMILO"/>
    <n v="1"/>
    <n v="0"/>
    <n v="65960.072302"/>
    <n v="75096.394270399993"/>
    <n v="65960.072302"/>
    <m/>
    <m/>
    <m/>
    <m/>
    <m/>
    <m/>
    <m/>
  </r>
  <r>
    <s v="MEDELLIN"/>
    <x v="1"/>
    <x v="1"/>
    <n v="5631"/>
    <s v="LC-CS-25-000498"/>
    <n v="73710"/>
    <s v="ORDEN DE CAMBIO"/>
    <s v="ANTIOQUIA"/>
    <s v="SABANETA"/>
    <s v="BARRIO SABANETA SABANETA 11"/>
    <s v="REDEBAN"/>
    <s v="FO-25-1556939"/>
    <d v="2025-10-01T16:09:00"/>
    <d v="2025-09-23T14:52:00"/>
    <m/>
    <s v="CIERRE"/>
    <s v="CIERRE"/>
    <s v="CB UNO A UNO"/>
    <s v="CB UNO A UNO"/>
    <s v="EJECUTADO_EXITOSO"/>
    <s v="CIERRE EXITOSO"/>
    <s v="20/09/2025 SE INTENTA COMUNICACIÓN A LOS NÚMEROS 3148693283-3013674799 SUENA PERO NO HAY CONTAVTO, SE INTENTARÁ NUEVAMENTE | 23/09/2025 SE INTENTA COMUNICACIÓN A LOS NÚMEROS 3148693283-3013674799 SUENA PERO NO HAY CONTAVTO, SE INTENTARÁ NUEVAMENTE | 23/09/2025 SE REALIZA CIERRE DE CB"/>
    <s v="VISITA_TÉCNICA"/>
    <s v="EG03Z564"/>
    <s v="TIPO I"/>
    <s v="TERRESTRE"/>
    <s v="HERNANDEZ CHAVARRIA JUAN CAMILO"/>
    <n v="1"/>
    <n v="0"/>
    <n v="65960.072302"/>
    <n v="75096.394270399993"/>
    <n v="65960.072302"/>
    <m/>
    <m/>
    <m/>
    <m/>
    <m/>
    <m/>
    <m/>
  </r>
  <r>
    <s v="BARRANQUILLA"/>
    <x v="0"/>
    <x v="0"/>
    <n v="8849"/>
    <s v="LC-CS-25-000500"/>
    <n v="60056"/>
    <s v="ORDEN DE CAMBIO"/>
    <s v="ATLANTICO"/>
    <s v="USIACURI"/>
    <s v="BARRIO CENTRO USIACURI 2"/>
    <s v="REDEBAN"/>
    <s v="FO-25-1556965"/>
    <d v="2025-10-01T16:09:00"/>
    <d v="2025-09-23T17:24:00"/>
    <m/>
    <s v="CIERRE"/>
    <s v="CIERRE"/>
    <s v="UNO A UNO"/>
    <s v="CB UNO A UNO"/>
    <s v="EJECUTADO_EXITOSO"/>
    <s v="CIERRE EXITOSO"/>
    <s v="20/09/2025 EN COMUNICACIÓN CONO EL SR DAIRO ALFONSO GARCIA MÁRQUEZ AL NÚMERO 3005466526 NOS CONFIRMA LA SOLICITUD, DATOS CORRECTOS. SE ESCALA PARA VISITA, POR FAVOR LLAMAR ANTES DE DESPLAZARSE | 23/09/2025 SE REALIZA VISITA SE PROCEDE RETIRAR EQUIPOS ,DATAFONO, LECTOR ,BASE DEL DATAFONO ,FUENTE DE PODER ,CABLE DE PODER ,CABLE DE RED ,ROLLOS CONSUMIÓ Y PUBLICIDAD SE RETIRA ,AVISO EXTERIOR, FLANGED ,DISPLAY LEGAL ,SE DESTRUYE EN SITIO ,CIERRE EXITOSO ,RECUPERACIÓN DE EQUIPOS OK"/>
    <s v="VISITA_TÉCNICA"/>
    <s v="MA00B462"/>
    <s v="TIPO II"/>
    <s v="TERRESTRE"/>
    <s v="PORRAS CASTRO DARLON NASCK"/>
    <n v="1"/>
    <n v="0"/>
    <n v="144967.87232000002"/>
    <n v="140395.6348884"/>
    <n v="144967.87232000002"/>
    <m/>
    <m/>
    <m/>
    <m/>
    <m/>
    <m/>
    <m/>
  </r>
  <r>
    <s v="BUCARAMANGA"/>
    <x v="5"/>
    <x v="5"/>
    <n v="13160"/>
    <s v="LC-CS-25-000502"/>
    <n v="50579"/>
    <s v="ORDEN DE CAMBIO"/>
    <s v="BOLIVAR"/>
    <s v="CANTAGALLO"/>
    <s v="BARRIO EL CENTRO CANTAGALLO"/>
    <s v="REDEBAN"/>
    <s v="FO-25-1557003"/>
    <d v="2025-09-19T16:26:00"/>
    <d v="2025-09-23T10:21:00"/>
    <m/>
    <s v="CIERRE"/>
    <s v="CIERRE"/>
    <s v="CB UNO A UNO"/>
    <s v="CB UNO A UNO"/>
    <s v="EJECUTADO_EXITOSO"/>
    <s v="CIERRE EXITOSO"/>
    <s v="22/09/2025 SE INTENTA COMUNICACIÓN AL NÚMERO 3108547592 SUENA PERO NO HAY CONTACTO, SE INTENTARÁ NUEVAMENTE | 20/09/2025 SE ESTABLECE COMUNICACIÓN VÍA TELEFÓNICA Y WHATSAPP AL NÚMERO 3108547592 NO SE OBTIENE NINGUNA RESPUESTA | 23/09/2025 SE HACE PRESENCIA EN COMERCIO SE REALIZA RETIRO DE UN DATÁFONO CON SU RESPECTIVO LECTOR DE BARRAS FUENTE Y CABLE DE PODER NOSE RETIRA PUBLICIDAD CLIENTE HIZO DISPOSICIÓN FINAL"/>
    <s v="VISITA_TÉCNICA"/>
    <s v="9C00X935"/>
    <s v="TIPO IV ESPECIAL"/>
    <s v="TERRESTRE/FLUVIAL"/>
    <s v="BARRERA ORTEGA MARLON STWAR"/>
    <n v="1"/>
    <n v="0"/>
    <n v="479588.87655000004"/>
    <n v="196536.5258152"/>
    <n v="479588.87655000004"/>
    <m/>
    <m/>
    <m/>
    <m/>
    <m/>
    <m/>
    <m/>
  </r>
  <r>
    <s v="CALI"/>
    <x v="2"/>
    <x v="2"/>
    <n v="19001"/>
    <s v="LC-CS-25-000506"/>
    <n v="43676"/>
    <s v="ORDEN DE CAMBIO"/>
    <s v="CAUCA"/>
    <s v="POPAYAN"/>
    <s v="BARRIO CADILLAL POPAYAN 3"/>
    <s v="REDEBAN"/>
    <s v="FO-25-1557035"/>
    <d v="2025-09-19T16:26:00"/>
    <d v="2025-09-23T12:16:00"/>
    <m/>
    <s v="CIERRE"/>
    <s v="CIERRE"/>
    <s v="UNO A UNO"/>
    <s v="CB UNO A UNO"/>
    <s v="EJECUTADO_EXITOSO"/>
    <s v="CIERRE EXITOSO"/>
    <s v="22/09/2025 SE INTENTA COMUNICACIÓN AL NÚMERO 3108426179 SUENA PERO NO HAY CONTACTO, SE INTENTARÁ NUEVAMENTE | 23/09/2025 SE INTENTA COMUNICACIÓN AL NÚMERO 3108426179 SUENA PERO NO HAY CONTACTO, SE INTENTARÁ NUEVAMENTE | 23/09/2025 SE INGRESA SE RECOGE EQUIOOS ESTADO OK SE RECOGE AVISO ESTERIOR SE DESTRUYE EN SITIO"/>
    <s v="VISITA_TÉCNICA"/>
    <s v="9AGZZ094"/>
    <s v="TIPO III"/>
    <s v="TERRESTRE"/>
    <s v="GIMBUEL LASSO LUIS GERMAN"/>
    <n v="1"/>
    <n v="0"/>
    <n v="275728.78077800001"/>
    <n v="196536.5258152"/>
    <n v="275728.78077800001"/>
    <m/>
    <m/>
    <m/>
    <m/>
    <m/>
    <m/>
    <m/>
  </r>
  <r>
    <s v="CALI"/>
    <x v="2"/>
    <x v="2"/>
    <n v="19698"/>
    <s v="LC-CS-25-000507"/>
    <n v="48107"/>
    <s v="ORDEN DE CAMBIO"/>
    <s v="CAUCA"/>
    <s v="SANTANDER DE QUILICHAO"/>
    <s v="BARRIO CENTRO SANTANDER DE QUI"/>
    <s v="REDEBAN"/>
    <s v="FO-25-1557092"/>
    <d v="2025-10-01T12:15:00"/>
    <d v="2025-09-22T15:52:00"/>
    <m/>
    <s v="CIERRE"/>
    <s v="CIERRE"/>
    <s v="CB UNO A UNO"/>
    <s v="CB UNO A UNO"/>
    <s v="EJECUTADO_EXITOSO"/>
    <s v="CIERRE EXITOSO"/>
    <s v="22/09/2025 SE RETIRA EQUIPO, LECTOR, ACCESORIOS Y AVISO EXTERIOR, CB CB BANCOLOMBIA PURO"/>
    <s v="VISITA_TÉCNICA"/>
    <s v="9C00I845"/>
    <s v="TIPO II"/>
    <s v="TERRESTRE"/>
    <s v="PAREDES CASTILLO DIEGO"/>
    <n v="1"/>
    <n v="0"/>
    <n v="144967.87232000002"/>
    <n v="140395.6348884"/>
    <n v="144967.87232000002"/>
    <m/>
    <m/>
    <m/>
    <m/>
    <m/>
    <m/>
    <m/>
  </r>
  <r>
    <s v="VALLEDUPAR"/>
    <x v="0"/>
    <x v="0"/>
    <n v="20001"/>
    <s v="LC-CS-25-000509"/>
    <n v="17281"/>
    <s v="ORDEN DE CAMBIO"/>
    <s v="CESAR"/>
    <s v="VALLEDUPAR"/>
    <s v="BARRIO ALFONSO LOPEZ VALLEDUPA"/>
    <s v="REDEBAN"/>
    <s v="FO-25-1556923"/>
    <d v="2025-09-19T16:26:00"/>
    <d v="2025-09-20T12:10:00"/>
    <m/>
    <s v="CIERRE"/>
    <s v="CIERRE"/>
    <s v="CB UNO A UNO"/>
    <s v="CB UNO A UNO"/>
    <s v="EJECUTADO_EXITOSO"/>
    <s v="CIERRE EXITOSO"/>
    <s v="20/09/2025 SE REALIZA DESMONTÉ DE CB EN DIRECCIÓN,SIN PUBLICIDAD"/>
    <s v="VISITA_TÉCNICA"/>
    <s v="JKZZZ167"/>
    <s v="TIPO I"/>
    <s v="TERRESTRE"/>
    <s v="MAESTRE MENGUAL EDGAR ENRIQUE"/>
    <n v="1"/>
    <n v="0"/>
    <n v="65960.072302"/>
    <n v="75096.394270399993"/>
    <n v="65960.072302"/>
    <m/>
    <m/>
    <m/>
    <m/>
    <m/>
    <m/>
    <m/>
  </r>
  <r>
    <s v="VALLEDUPAR"/>
    <x v="0"/>
    <x v="0"/>
    <n v="20060"/>
    <s v="LC-CS-25-000510"/>
    <n v="16312"/>
    <s v="ORDEN DE CAMBIO"/>
    <s v="CESAR"/>
    <s v="BOSCONIA"/>
    <s v="BARRIO EL RECREO BOSCONIA"/>
    <s v="REDEBAN"/>
    <s v="FO-25-1557038"/>
    <d v="2025-10-01T16:09:00"/>
    <d v="2025-09-22T15:48:00"/>
    <m/>
    <s v="CIERRE"/>
    <s v="CIERRE"/>
    <s v="CB UNO A UNO"/>
    <s v="CB UNO A UNO"/>
    <s v="EJECUTADO_EXITOSO"/>
    <s v="CIERRE EXITOSO"/>
    <s v="22/09/2025 SE REALIZA CIERRE DE CB, SE RECOGEN DATAFONO, LECTOR Y LA PUBLICIDAD NO SE RETIRA, YA QUE EL CLIENTE HIZO DISPOSICIÓN FINAL, EN SITIO NO QUEDA PUBLICIDAD"/>
    <s v="VISITA_TÉCNICA"/>
    <s v="NN00N595"/>
    <s v="TIPO II"/>
    <s v="TERRESTRE"/>
    <s v="MONTES DIAZ JOHN FRED"/>
    <n v="1"/>
    <n v="0"/>
    <n v="144967.87232000002"/>
    <n v="140395.6348884"/>
    <n v="144967.87232000002"/>
    <m/>
    <m/>
    <m/>
    <m/>
    <m/>
    <m/>
    <m/>
  </r>
  <r>
    <s v="BOGOTA"/>
    <x v="4"/>
    <x v="4"/>
    <n v="25377"/>
    <s v="LC-CS-25-000511"/>
    <n v="11725"/>
    <s v="ORDEN DE CAMBIO"/>
    <s v="CUNDINAMARCA"/>
    <s v="LA CALERA"/>
    <s v="VIA LA CALERA"/>
    <s v="REDEBAN"/>
    <s v="FO-25-1556928"/>
    <d v="2025-09-19T16:26:00"/>
    <d v="2025-09-23T11:32:00"/>
    <m/>
    <s v="CIERRE"/>
    <s v="CIERRE"/>
    <s v="CB UNO A UNO"/>
    <s v="CB UNO A UNO"/>
    <s v="EJECUTADO_EXITOSO"/>
    <s v="CIERRE EXITOSO"/>
    <s v="22/09/2025 SE INTENTA COMUNICACIÓN AL NÚMERO 3208478734 SE ENCUENTRA APAGADO, SE INTENTARÁ NUEVAMENTE | 23/09/2025 SE INTENTA COMUNICACIÓN AL NÚMERO 3208478734 SE ENCUENTRA APAGADO, SE INTENTARÁ NUEVAMENTE | 23/09/2025 SE REALIZA EL RETIRO DE EQUIPO DE CB BANCOLOMBIA SIN NOVEDAD DE"/>
    <s v="VISITA_TÉCNICA"/>
    <s v="JAAAD356"/>
    <s v="TIPO II"/>
    <s v="TERRESTRE"/>
    <s v="ORTIZ MARTINEZ STIVEN"/>
    <n v="1"/>
    <n v="0"/>
    <n v="144967.87232000002"/>
    <n v="140395.6348884"/>
    <n v="144967.87232000002"/>
    <m/>
    <m/>
    <m/>
    <m/>
    <m/>
    <m/>
    <m/>
  </r>
  <r>
    <s v="NEIVA"/>
    <x v="3"/>
    <x v="3"/>
    <n v="41660"/>
    <s v="LC-CS-25-000513"/>
    <n v="57703"/>
    <s v="ORDEN DE CAMBIO"/>
    <s v="HUILA"/>
    <s v="SALADOBLANCO"/>
    <s v="BARRIO NUEVA HORIZONTE SALADOB"/>
    <s v="REDEBAN"/>
    <s v="FO-25-1557096"/>
    <d v="2025-09-19T16:26:00"/>
    <d v="2025-09-25T12:07:00"/>
    <m/>
    <s v="CIERRE"/>
    <s v="CIERRE"/>
    <s v="UNO A UNO"/>
    <s v="CB UNO A UNO"/>
    <s v="EJECUTADO_EXITOSO"/>
    <s v="CIERRE EXITOSO"/>
    <s v="22/09/2025 SE INTENTA COMUNICACIÓN A LOS NÚMEROS 3143031621-3204507620  SUENA PERO NO HAY CONTACTO, SE INTENTARÁ NUEVAMENTE | 23/09/2025 EN COMUNICACIÓON CON EL SR ANDRES ARCOS BARRERA AL NÚMERO 3143031621 NOS CONFIRMA LA SOLICITUD, DATOS CORRECTOS, INDICA QUE DEL BANCO LE DIJERON QUE ANTES DE RECOGER LOS EQUIPOS SE TENIA QUE VOLVER A REACTIVAR EL DATAFONO PARA PODER RETIRAR UN SALDO A FAVOR DEL USUARIO | 25/09/2025 SE REALIZA VISITA AL PUNTO, SE RETIRA CON ÉXITO: BASE ,DATAFONO, LECTORA , FUENTE DE PODER , PACHCORD, EN BUEN ESTADO GENERAL .SE RETIRA DE FACHADA PUNTO  AVISO EXTERIOR ,Y FLANGED .LOS CUALES SE DESTRUYEN EN PUNTO POR DETERIORO . CIERRE EXISOTOSO."/>
    <s v="VISITA_TÉCNICA"/>
    <s v="AA0ZZ694"/>
    <s v="TIPO IV"/>
    <s v="TERRESTRE"/>
    <s v="DEVIA REINOSO JUAN CARLOS"/>
    <n v="1"/>
    <n v="0"/>
    <n v="479588.87655000004"/>
    <n v="196536.5258152"/>
    <n v="479588.87655000004"/>
    <m/>
    <m/>
    <m/>
    <m/>
    <m/>
    <m/>
    <m/>
  </r>
  <r>
    <s v="SANTA MARTA"/>
    <x v="0"/>
    <x v="0"/>
    <n v="47001"/>
    <s v="LC-CS-25-000515"/>
    <n v="72599"/>
    <s v="ORDEN DE CAMBIO"/>
    <s v="MAGDALENA"/>
    <s v="SANTA MARTA"/>
    <s v="BARRIO MAMATOCO SANTA MARTA 7"/>
    <s v="REDEBAN"/>
    <s v="FO-25-1556932"/>
    <d v="2025-09-19T16:26:00"/>
    <d v="2025-09-22T17:33:00"/>
    <m/>
    <s v="CIERRE"/>
    <s v="CIERRE"/>
    <s v="CB UNO A UNO"/>
    <s v="CB UNO A UNO"/>
    <s v="EJECUTADO_EXITOSO"/>
    <s v="CIERRE EXITOSO"/>
    <s v="22/09/2025 SE INTENTA COMUNICACIÓN AL NÚMERO 3023769648 SUENA PERO NO HAY CONTACTO, SE INTENTARÁ NUEVAMENTE | 22/09/2025 SE REALIZA CIERRE DE CORRESPONSAL, SE RETIRAN DATÁFONO LECTOR DE CODIGO DE BARRAS"/>
    <s v="VISITA_TÉCNICA"/>
    <s v="UV00N133"/>
    <s v="TIPO I"/>
    <s v="TERRESTRE"/>
    <s v="THOMAS  CAMPO SIGIFREDO SEGUNDO"/>
    <n v="1"/>
    <n v="0"/>
    <n v="65960.072302"/>
    <n v="75096.394270399993"/>
    <n v="65960.072302"/>
    <m/>
    <m/>
    <m/>
    <m/>
    <m/>
    <m/>
    <m/>
  </r>
  <r>
    <s v="SANTA MARTA"/>
    <x v="0"/>
    <x v="0"/>
    <n v="47001"/>
    <s v="LC-CS-25-000516"/>
    <n v="76035"/>
    <s v="ORDEN DE CAMBIO"/>
    <s v="MAGDALENA"/>
    <s v="SANTA MARTA"/>
    <s v="BARRIO SANTA ANA SANTA MARTA 1"/>
    <s v="REDEBAN"/>
    <s v="FO-25-1557029"/>
    <d v="2025-09-19T16:26:00"/>
    <d v="2025-09-22T15:46:00"/>
    <m/>
    <s v="CIERRE"/>
    <s v="CIERRE"/>
    <s v="CB UNO A UNO"/>
    <s v="CB UNO A UNO"/>
    <s v="EJECUTADO_EXITOSO"/>
    <s v="CIERRE EXITOSO"/>
    <s v="22/09/2025 SE REALIZA RETIRO DE EQUIPOS Y CIERRE DE CORRESPONSAL A SATISFACCIÓN DEL CLIENTE, SE RETIRAN DATÁFONO, LECTOR, Y PIN PAD"/>
    <s v="VISITA_TÉCNICA"/>
    <s v="LM0BZ681"/>
    <s v="TIPO I"/>
    <s v="TERRESTRE"/>
    <s v="THOMAS  CAMPO SIGIFREDO SEGUNDO"/>
    <n v="1"/>
    <n v="0"/>
    <n v="65960.072302"/>
    <n v="75096.394270399993"/>
    <n v="65960.072302"/>
    <m/>
    <m/>
    <m/>
    <m/>
    <m/>
    <m/>
    <m/>
  </r>
  <r>
    <s v="SANTA MARTA"/>
    <x v="0"/>
    <x v="0"/>
    <n v="47189"/>
    <s v="LC-CS-25-000517"/>
    <n v="34097"/>
    <s v="ORDEN DE CAMBIO"/>
    <s v="MAGDALENA"/>
    <s v="CIENAGA"/>
    <s v="ARRIO CENTRO CIENAGA 2"/>
    <s v="REDEBAN"/>
    <s v="FO-25-1557054"/>
    <d v="2025-09-19T16:26:00"/>
    <d v="2025-09-26T11:16:00"/>
    <m/>
    <s v="CIERRE"/>
    <s v="CIERRE"/>
    <s v="CB UNO A UNO"/>
    <s v="CB UNO A UNO"/>
    <s v="EJECUTADO_EXITOSO"/>
    <s v="CIERRE EXITOSO"/>
    <s v="22/09/2025 SE INTENTA COMUNICACIÓN AL NÚMERO 3015003995 SUENA PERO NO HAY CONTACTO, SE INTENTARÁ NUEVAMENTE | 23/09/2025 SE INTENTA COMUNICACIÓN AL NÚMERO 3015003995 SUENA PERO NO HAY CONTACTO, SE INTENTARÁ NUEVAMENTE | 23/09/2025 SE INTENTA COMUNICACIÓN AL NÚMERO 3015003995 SUENA PERO NO HAY CONTACTO | 26/09/2025 SE REALIZA RETIRO DE EQUIPOS Y CIERRE DE CORRESPONSAL"/>
    <s v="VISITA_TÉCNICA"/>
    <s v="BL01Y283"/>
    <s v="TIPO II"/>
    <s v="TERRESTRE"/>
    <s v="THOMAS  CAMPO SIGIFREDO SEGUNDO"/>
    <n v="1"/>
    <n v="0"/>
    <n v="144967.87232000002"/>
    <n v="140395.6348884"/>
    <n v="144967.87232000002"/>
    <m/>
    <m/>
    <m/>
    <m/>
    <m/>
    <m/>
    <m/>
  </r>
  <r>
    <s v="PASTO"/>
    <x v="2"/>
    <x v="2"/>
    <n v="52356"/>
    <s v="LC-CS-25-000518"/>
    <n v="29033"/>
    <s v="ORDEN DE CAMBIO"/>
    <s v="NARIÑO"/>
    <s v="IPIALES"/>
    <s v="BARRIO AVENIDA PANAMERICANA IP"/>
    <s v="REDEBAN"/>
    <s v="FO-25-1557046"/>
    <d v="2025-09-19T16:26:00"/>
    <d v="2025-09-22T12:11:00"/>
    <m/>
    <s v="CIERRE"/>
    <s v="CIERRE"/>
    <s v="CB UNO A UNO"/>
    <s v="CB UNO A UNO"/>
    <s v="EJECUTADO_EXITOSO"/>
    <s v="CIERRE EXITOSO"/>
    <s v="22/09/2025 SE REALIZA CIERRE DE CB SE RETIRA DATAFONO CON BASE Y LECTORA COMPLETOS, CIERRE OK"/>
    <s v="VISITA_TÉCNICA"/>
    <s v="BBBBE970"/>
    <s v="TIPO II"/>
    <s v="TERRESTRE"/>
    <s v="PAZ MARTINEZ RICHARD HUMBERTO"/>
    <n v="1"/>
    <n v="0"/>
    <n v="144967.87232000002"/>
    <n v="140395.6348884"/>
    <n v="144967.87232000002"/>
    <m/>
    <m/>
    <m/>
    <m/>
    <m/>
    <m/>
    <m/>
  </r>
  <r>
    <s v="CUCUTA"/>
    <x v="5"/>
    <x v="5"/>
    <n v="54001"/>
    <s v="LC-CS-25-000519"/>
    <n v="76306"/>
    <s v="ORDEN DE CAMBIO"/>
    <s v="NORTE DE SANTANDER"/>
    <s v="CUCUTA"/>
    <s v="BARRIO LA LIBERTAD CUCUTA 23"/>
    <s v="REDEBAN"/>
    <s v="FO-25-1557000"/>
    <d v="2025-09-19T16:26:00"/>
    <d v="2025-09-20T10:38:00"/>
    <m/>
    <s v="CIERRE"/>
    <s v="CIERRE"/>
    <s v="UNO A UNO"/>
    <s v="UNO A UNO"/>
    <s v="EJECUTADO_EXITOSO"/>
    <s v="CIERRE EXITOSO"/>
    <s v="20/09/2025 SE REALIZÓ VISITA AL COMERCIO Y SE RETIRA DATAFONO LECTORA CABLEADO PUBLICIDAD BANCOLOMBIA FUE DESTRUIDA POR EL CLIENTE POR SU MAL ESTADO"/>
    <s v="VISITA_TÉCNICA"/>
    <s v="V10OZ383"/>
    <s v="TIPO I"/>
    <s v="TERRESTRE"/>
    <s v="MORA VEGA JEAMPIER"/>
    <n v="1"/>
    <n v="0"/>
    <n v="65960.072302"/>
    <n v="75096.394270399993"/>
    <n v="65960.072302"/>
    <m/>
    <m/>
    <m/>
    <m/>
    <m/>
    <m/>
    <m/>
  </r>
  <r>
    <s v="PEREIRA"/>
    <x v="2"/>
    <x v="6"/>
    <n v="63001"/>
    <s v="LC-CS-25-000520"/>
    <n v="65797"/>
    <s v="ORDEN DE CAMBIO"/>
    <s v="QUINDIO"/>
    <s v="ARMENIA"/>
    <s v="BARRIO LA VIRGINIA ARMENIA 1"/>
    <s v="REDEBAN"/>
    <s v="FO-25-1557085"/>
    <d v="2025-09-19T16:26:00"/>
    <d v="2025-09-23T10:24:00"/>
    <m/>
    <s v="CIERRE"/>
    <s v="CIERRE"/>
    <s v="CB UNO A UNO"/>
    <s v="CB UNO A UNO"/>
    <s v="EJECUTADO_EXITOSO"/>
    <s v="CIERRE EXITOSO"/>
    <s v="23/09/2025 SE INTENTA COMUNICACIÓN AL NÚMERO 3102468114 SUENA PERO NO HAY CONTACTO, SE INTENTARÁ NUEVAMENTE | 23/09/2025 SE VISITA COMERCIO SE REALIZÓ CIERRE  SE DESINTALA DATAFONO, LECTORE, SE DESMONTA Y SE DESTRUYE LA PUBLICIDAD."/>
    <s v="VISITA_TÉCNICA"/>
    <s v="1A00F284"/>
    <s v="TIPO II"/>
    <s v="TERRESTRE"/>
    <s v="SANCHEZ SOLORZANO JUAN SEBASTIAN"/>
    <n v="1"/>
    <n v="0"/>
    <n v="144967.87232000002"/>
    <n v="140395.6348884"/>
    <n v="144967.87232000002"/>
    <m/>
    <m/>
    <m/>
    <m/>
    <m/>
    <m/>
    <m/>
  </r>
  <r>
    <s v="PEREIRA"/>
    <x v="2"/>
    <x v="6"/>
    <n v="63401"/>
    <s v="LC-CS-25-000521"/>
    <n v="24498"/>
    <s v="ORDEN DE CAMBIO"/>
    <s v="QUINDIO"/>
    <s v="LA TEBAIDA"/>
    <s v="BARRIO CENTRO IV LA TEBAIDA"/>
    <s v="REDEBAN"/>
    <s v="FO-25-1556989"/>
    <d v="2025-09-19T16:26:00"/>
    <d v="2025-09-23T11:30:00"/>
    <m/>
    <s v="CIERRE"/>
    <s v="CIERRE"/>
    <s v="CB UNO A UNO"/>
    <s v="CB UNO A UNO"/>
    <s v="EJECUTADO_EXITOSO"/>
    <s v="CIERRE EXITOSO"/>
    <s v="23/09/2025 EN COMUNICAIÓN CON EL NÚMERO 3206973116 NOS CONFIRMAN LA SOLICITUD, DATOS CORRECTOS. SE ESCALA PARA VISITA | 23/09/2025 SE VISITA COMERCIO SE REALIZÓ CIERRE  SE DESINTALA DATAFONO, LECTORE, SE DESMONTA Y SE DESTRUYE LA PUBLICIDAD."/>
    <s v="VISITA_TÉCNICA"/>
    <s v="9A003511"/>
    <s v="TIPO II"/>
    <s v="TERRESTRE"/>
    <s v="SANCHEZ SOLORZANO JUAN SEBASTIAN"/>
    <n v="1"/>
    <n v="0"/>
    <n v="144967.87232000002"/>
    <n v="140395.6348884"/>
    <n v="144967.87232000002"/>
    <m/>
    <m/>
    <m/>
    <m/>
    <m/>
    <m/>
    <m/>
  </r>
  <r>
    <s v="BUCARAMANGA"/>
    <x v="5"/>
    <x v="5"/>
    <n v="68001"/>
    <s v="LC-CS-25-000522"/>
    <n v="76883"/>
    <s v="ORDEN DE CAMBIO"/>
    <s v="SANTANDER"/>
    <s v="BUCARAMANGA"/>
    <s v="BARRIO PORVENIR BUCARAMANGA 2"/>
    <s v="REDEBAN"/>
    <s v="FO-25-1560610 | FO-25-1557069"/>
    <d v="2025-09-19T16:26:00"/>
    <d v="2025-09-22T12:10:00"/>
    <m/>
    <s v="CIERRE"/>
    <s v="CIERRE"/>
    <s v="CB UNO A UNO"/>
    <s v="CB UNO A UNO"/>
    <s v="EJECUTADO_EXITOSO"/>
    <s v="CIERRE EXITOSO"/>
    <s v="20/09/2025 SE ESTABLECE CONTACTO TELEFÓNICO CON EL USUARIO EDUARDO DÍAZ AL CELULAR: 3155397649 Y NOS INDICAN QUE PODEMOS PASAR EL DÍA LUNES PARA RETIRAR LOS EQUIPOS | 20/09/2025 SE REALIZA DESPLAZAMIENTO AL PUNTO EL CUAL SE ENCUENTRA CERRADO SE ESTABLECE CONTACTO TELEFÓNICO Y EL CLIENTE SOLICITA PASAR EL DIA LUNES_x000a_22/09/2025 SE REALIZA RECOLECCIÓN DE DATAFONO Y LECTORA NO SE ENCUENTRA PUBLICIDAD EN SITIO"/>
    <s v="VISITA_TÉCNICA"/>
    <s v="A16ZZ182"/>
    <s v="TIPO I"/>
    <s v="TERRESTRE"/>
    <s v="REYES RAMIREZ DIEGO ALEXANDER"/>
    <n v="1"/>
    <n v="0"/>
    <n v="65960.072302"/>
    <n v="75096.394270399993"/>
    <n v="65960.072302"/>
    <m/>
    <m/>
    <m/>
    <m/>
    <m/>
    <m/>
    <m/>
  </r>
  <r>
    <s v="SINCELEJO"/>
    <x v="0"/>
    <x v="0"/>
    <n v="70001"/>
    <s v="LC-CS-25-000523"/>
    <n v="71757"/>
    <s v="ORDEN DE CAMBIO"/>
    <s v="SUCRE"/>
    <s v="SINCELEJO"/>
    <s v="SINCELEJO VERBEL 1"/>
    <s v="REDEBAN"/>
    <s v="FO-25-1557007"/>
    <d v="2025-09-19T16:26:00"/>
    <d v="2025-09-21T14:35:00"/>
    <m/>
    <s v="CIERRE"/>
    <s v="CIERRE"/>
    <s v="CB UNO A UNO"/>
    <s v="CB UNO A UNO"/>
    <s v="EJECUTADO_EXITOSO"/>
    <s v="CIERRE EXITOSO"/>
    <s v="20/09/2025 SE VISITA COMERCIO, SE HACE CIERRE DEL CB, SE RETIRA DATAFONO Y LECTOR, ADEMÁS SE RETIRA PUBLICIDAD ( AVISO EXTERIOR ) SE DESTRUYE EN SITIO, SE RETIRAN ROLLOS."/>
    <s v="VISITA_TÉCNICA"/>
    <s v="SV00J160"/>
    <s v="TIPO I"/>
    <s v="TERRESTRE"/>
    <s v="CACERES HERNANDEZ ANDRES"/>
    <n v="1"/>
    <n v="0"/>
    <n v="65960.072302"/>
    <n v="75096.394270399993"/>
    <n v="65960.072302"/>
    <m/>
    <m/>
    <m/>
    <m/>
    <m/>
    <m/>
    <m/>
  </r>
  <r>
    <s v="CALI"/>
    <x v="2"/>
    <x v="2"/>
    <n v="76001"/>
    <s v="LC-CS-25-000524"/>
    <n v="33653"/>
    <s v="ORDEN DE CAMBIO"/>
    <s v="VALLE DEL CAUCA"/>
    <s v="CALI"/>
    <s v="BARRIO CENTRO CALI 6"/>
    <s v="REDEBAN"/>
    <s v="FO-25-1559733 | FO-25-1557026"/>
    <d v="2025-09-19T16:26:00"/>
    <d v="2025-09-24T12:01:00"/>
    <m/>
    <s v="CIERRE"/>
    <s v="CIERRE"/>
    <s v="CB UNO A UNO"/>
    <s v="CB UNO A UNO"/>
    <s v="EJECUTADO_EXITOSO"/>
    <s v="PARCIAL EXITOSO ACCESORIOS"/>
    <s v="20/09/2025 SE VISITA CORRESPONSAL Y SE YA NO SE ENCONTRÓ EN LA DIRECCIÓN. SE LLAMA AL CLIENTE Y PIDE RECOGER EQUIPOS EN LA SIGUIENTE DIRECCIÓN CC CALIMA LOCAL_x000a_23/09/2025 EN COMUNICAIÓN CON EL  SR JORGE LUIS LOPEZ ESCOBAR AL NÚMERO 3136081858 NOS CONFIRMAN LA SOLICITUD, INDICA QUE LA DIRECCIÓN PARA LA RECOLECCIÓN DE LOS EQUIPOS ES CALIMA CC PT O5. SE ESCALA PARA VISITA, POR FAVOR LLAMAR ANTES DE DESPLARZARSE | 24/09/2025 SE VISITÓ DIRECCIÓN ACORDADA CON EL CLIENTE Y SE RETIRA  DATÁFONO EN BUEN ESTADO Y SIN LECTOR . CLIENTE HIZO DISPOSICIÓN FINAL DE PUBLICIDAD ( DESTRUYÓ Y DESECHO)"/>
    <s v="VISITA_TÉCNICA"/>
    <s v="NO APLICA _x000a_1UZZZ660"/>
    <s v="TIPO I"/>
    <s v="TERRESTRE"/>
    <s v="BOLAÑOS TABORDA JORGE ENRIQUE"/>
    <n v="1"/>
    <n v="0"/>
    <n v="65960.072302"/>
    <n v="75096.394270399993"/>
    <n v="65960.072302"/>
    <m/>
    <m/>
    <m/>
    <m/>
    <m/>
    <m/>
    <m/>
  </r>
  <r>
    <s v="PEREIRA"/>
    <x v="2"/>
    <x v="6"/>
    <n v="76147"/>
    <s v="LC-CS-25-000526"/>
    <n v="75291"/>
    <s v="ORDEN DE CAMBIO"/>
    <s v="VALLE DEL CAUCA"/>
    <s v="CARTAGO"/>
    <s v="BARRIO EL ROSARIO -POR LA VARI"/>
    <s v="REDEBAN"/>
    <s v="FO-25-1557016"/>
    <d v="2025-09-19T16:26:00"/>
    <d v="2025-09-22T10:13:00"/>
    <m/>
    <s v="CIERRE"/>
    <s v="CIERRE"/>
    <s v="UNO A UNO"/>
    <s v="UNO A UNO"/>
    <s v="EJECUTADO_EXITOSO"/>
    <s v="CIERRE EXITOSO"/>
    <s v="22/09/2025 SE RETIRA DATÁFONO, LECTORA, FLANGER, DISPLAY LEGAL Y AVISO EXTERIOR, SE DESTRUYE LA PUBLICIDAD EN SITIO."/>
    <s v="VISITA_TÉCNICA"/>
    <s v="EXZZZ732"/>
    <s v="TIPO I"/>
    <s v="TERRESTRE"/>
    <s v="FRANCO CAÑAVERAL YAMID RAUL"/>
    <n v="1"/>
    <n v="0"/>
    <n v="65960.072302"/>
    <n v="75096.394270399993"/>
    <n v="65960.072302"/>
    <m/>
    <m/>
    <m/>
    <m/>
    <m/>
    <m/>
    <m/>
  </r>
  <r>
    <s v="CALI"/>
    <x v="2"/>
    <x v="2"/>
    <n v="76606"/>
    <s v="LC-CS-25-000527"/>
    <n v="70332"/>
    <s v="ORDEN DE CAMBIO"/>
    <s v="VALLE DEL CAUCA"/>
    <s v="RESTREPO"/>
    <s v="BARRIO CENTRO RESTREPO 4"/>
    <s v="REDEBAN"/>
    <s v="FO-25-1556968"/>
    <d v="2025-09-19T16:26:00"/>
    <d v="2025-09-22T16:59:00"/>
    <m/>
    <s v="CIERRE"/>
    <s v="CIERRE"/>
    <s v="CB UNO A UNO"/>
    <s v="CB UNO A UNO"/>
    <s v="EJECUTADO_EXITOSO"/>
    <s v="CIERRE EXITOSO"/>
    <s v="22/09/2025 COMERCIO ABRE APARTIR DE LAS 3 DE LA TARDE | 22/09/2025 SE RETIRAN EQUIPOS DE REDEBAN EN BUEN ESTADO SE RETIRA PUBLICIDAD"/>
    <s v="VISITA_TÉCNICA"/>
    <s v="NN005088"/>
    <s v="TIPO II"/>
    <s v="TERRESTRE"/>
    <s v="ESCOBAR LENIS JUAN SEBASTIAN"/>
    <n v="1"/>
    <n v="0"/>
    <n v="144967.87232000002"/>
    <n v="140395.6348884"/>
    <n v="144967.87232000002"/>
    <m/>
    <m/>
    <m/>
    <m/>
    <m/>
    <m/>
    <m/>
  </r>
  <r>
    <s v="YOPAL"/>
    <x v="3"/>
    <x v="3"/>
    <n v="85001"/>
    <s v="LC-CS-25-000528"/>
    <n v="75417"/>
    <s v="ORDEN DE CAMBIO"/>
    <s v="CASANARE"/>
    <s v="YOPAL"/>
    <s v="BARRIO LA ESPERANZA YOPAL  3"/>
    <s v="REDEBAN"/>
    <s v="FO-25-1557065"/>
    <d v="2025-09-19T16:26:00"/>
    <d v="2025-09-24T16:01:00"/>
    <m/>
    <s v="CIERRE"/>
    <s v="CIERRE"/>
    <s v="CB UNO A UNO"/>
    <s v="CB UNO A UNO"/>
    <s v="EJECUTADO_EXITOSO"/>
    <s v="CIERRE EXITOSO"/>
    <s v="23/09/2025 SE INTENTA COMUNICACIÓN AL NÚMERO 3123500116 SUENA PERO NO HAY CONTACTO, SE INTENTARÁ NUEVAMENTE | 23/09/2025 SE INTENTA COMUNICACIÓN AL NÚMERO 3123500116 SUENA PERO NO HAY CONTACTO, SE INTENTARÁ NUEVAMENTE | 23/09/2025 EN COMUNICACIÓN CON E SR JESUS CRISTOBAL CHURION ROJAS AL NÚMERO 3123500116 NOS CONFIRMA LA SOLICITUD, DATOS CORRECTOS, SE ESCALA PARA VISITA | 24/09/2025 SE REALIZA RETIRO DE EQUIPOS POR CIERRE DEL CORRESPONSAL"/>
    <s v="VISITA_TÉCNICA"/>
    <s v="LM00R000"/>
    <s v="TIPO I"/>
    <s v="TERRESTRE"/>
    <s v="ROZO JIMENEZ EDGAR ARMANDO"/>
    <n v="1"/>
    <n v="0"/>
    <n v="65960.072302"/>
    <n v="75096.394270399993"/>
    <n v="65960.072302"/>
    <m/>
    <m/>
    <m/>
    <m/>
    <m/>
    <m/>
    <m/>
  </r>
  <r>
    <s v="BOGOTA"/>
    <x v="4"/>
    <x v="4"/>
    <n v="11001"/>
    <s v="LC-CS-25-000532"/>
    <n v="47069"/>
    <s v="ORDEN DE CAMBIO"/>
    <s v="CUNDINAMARCA"/>
    <s v="BOGOTA"/>
    <s v="BARRIO SAN CRISTOBAL NORTE BOG"/>
    <s v="REDEBAN"/>
    <s v="FO-25-1556946"/>
    <d v="2025-09-19T16:26:00"/>
    <d v="2025-09-20T12:01:00"/>
    <m/>
    <s v="CIERRE"/>
    <s v="CIERRE"/>
    <s v="UNO A UNO"/>
    <s v="CB UNO A UNO"/>
    <s v="EJECUTADO_EXITOSO"/>
    <s v="CIERRE EXITOSO"/>
    <s v="20/09/2025 SE RETIRA DATÁFONO Y LECTORA CLIENTE NO TIENE PUBLICIDAD INDICA QUE LA VOTO"/>
    <s v="VISITA_TÉCNICA"/>
    <s v="TR00C006"/>
    <s v="TIPO I"/>
    <s v="TERRESTRE"/>
    <s v="INFANTE SIERRA MANUEL FERNANDO"/>
    <n v="1"/>
    <n v="0"/>
    <n v="65960.072302"/>
    <n v="75096.394270399993"/>
    <n v="65960.072302"/>
    <m/>
    <m/>
    <m/>
    <m/>
    <m/>
    <m/>
    <m/>
  </r>
  <r>
    <s v="BOGOTA"/>
    <x v="4"/>
    <x v="4"/>
    <n v="11001"/>
    <s v="LC-CS-25-000533"/>
    <n v="70340"/>
    <s v="ORDEN DE CAMBIO"/>
    <s v="CUNDINAMARCA"/>
    <s v="BOGOTA"/>
    <s v="BARRIO ATENAS BOGOTA"/>
    <s v="REDEBAN"/>
    <s v="FO-25-1556977"/>
    <d v="2025-09-19T16:26:00"/>
    <d v="2025-09-20T12:51:00"/>
    <m/>
    <s v="CIERRE"/>
    <s v="CIERRE"/>
    <s v="CB UNO A UNO"/>
    <s v="CB UNO A UNO"/>
    <s v="EJECUTADO_EXITOSO"/>
    <s v="CIERRE EXITOSO"/>
    <s v="20/09/2025 SE REALIZA EL RETIRO DE PINPAD, LECTORA Y DATAFONO"/>
    <s v="VISITA_TÉCNICA"/>
    <s v="NN005096"/>
    <s v="TIPO I"/>
    <s v="TERRESTRE"/>
    <s v="ALARCON AREVALO JOHAN STIVEN"/>
    <n v="1"/>
    <n v="0"/>
    <n v="65960.072302"/>
    <n v="75096.394270399993"/>
    <n v="65960.072302"/>
    <m/>
    <m/>
    <m/>
    <m/>
    <m/>
    <m/>
    <m/>
  </r>
  <r>
    <s v="BOGOTA"/>
    <x v="4"/>
    <x v="4"/>
    <n v="11001"/>
    <s v="LC-CS-25-000535"/>
    <n v="76783"/>
    <s v="ORDEN DE CAMBIO"/>
    <s v="CUNDINAMARCA"/>
    <s v="BOGOTA"/>
    <s v="BARRIO VESALLES BOGOTA"/>
    <s v="REDEBAN"/>
    <s v="FO-25-1563294 | FO-25-1556994"/>
    <d v="2025-09-19T16:26:00"/>
    <d v="2025-09-22T15:56:00"/>
    <m/>
    <s v="CIERRE"/>
    <s v="CIERRE"/>
    <s v="UNO A UNO"/>
    <s v="UNO A UNO"/>
    <s v="EJECUTADO_EXITOSO"/>
    <s v="CIERRE EXITOSO"/>
    <s v="22/09/2025 EL ALMACÉN SE ENCUENTRA CERRADO_x000a_22/09/2025 SE HACE RETIRO DEL CORRESPONSAL CLIENTE ENTREGA POS Y LECTORA"/>
    <s v="VISITA_TÉCNICA"/>
    <s v="105ZZ329"/>
    <s v="TIPO I"/>
    <s v="TERRESTRE"/>
    <s v="GONZALEZ FANDIÑO SANTIAGO ERNESTO"/>
    <n v="1"/>
    <n v="0"/>
    <n v="65960.072302"/>
    <n v="75096.394270399993"/>
    <n v="65960.072302"/>
    <m/>
    <m/>
    <m/>
    <m/>
    <m/>
    <m/>
    <m/>
  </r>
  <r>
    <s v="APARTADO"/>
    <x v="1"/>
    <x v="1"/>
    <n v="5172"/>
    <s v="LC-CS-25-000536"/>
    <n v="59671"/>
    <s v="ORDEN DE CAMBIO"/>
    <s v="ANTIOQUIA"/>
    <s v="CHIGORODO"/>
    <s v="BARRIO CHIGORODO CHIGORODO 2"/>
    <s v="REDEBAN"/>
    <s v="FO-25-1557073"/>
    <d v="2025-09-19T16:26:00"/>
    <d v="2025-09-25T12:24:00"/>
    <m/>
    <s v="CIERRE"/>
    <s v="RECUPERACION DE EQUIPOS"/>
    <s v="UNO A UNO"/>
    <s v="CB UNO A UNO"/>
    <s v="EJECUTADO_EXITOSO"/>
    <s v="CIERRE EXITOSO"/>
    <s v="23/09/2025 EN COMUNICACIÓN CON LA SRA DAMARIS FUENTES AL NÚMERO 3147932162 NOS CONFIRMA LA SOLICITUD, DATOS CORRECTOS. SE ESCALA PARA VISITA, POR FAVOR LLAMAR ANTES DE DESPLAZARSE | 25/09/2025 SE LLAMO A USUARIA Y INDICA QUE EN EL LOCAL YA NO SE ENCUENTRA LE TOCÓ CERRAR EL COMERCIO. NOS INFORMO QUE NOS PODÍA HACER LLEGAR LOS EQUIPOS A BODEGA. SE RECIBEN EQUIPOS DATÁFONO Y LECTORA. LA PUBLICIDAD LA USUARIA DIÓ DISPOSICIÓN FINAL."/>
    <s v="VISITA_TÉCNICA"/>
    <s v="LA009528"/>
    <s v="TIPO II"/>
    <s v="TERRESTRE"/>
    <s v="SALDARRIAGA MIRANDA SANTIAGO"/>
    <n v="1"/>
    <n v="0"/>
    <n v="144967.87232000002"/>
    <n v="140395.6348884"/>
    <n v="144967.87232000002"/>
    <m/>
    <m/>
    <m/>
    <m/>
    <m/>
    <m/>
    <m/>
  </r>
  <r>
    <s v="VILLAVICENCIO"/>
    <x v="3"/>
    <x v="3"/>
    <n v="50001"/>
    <s v="LC-CS-25-000537"/>
    <n v="72282"/>
    <s v="ORDEN DE CAMBIO"/>
    <s v="META"/>
    <s v="VILLAVICENCIO"/>
    <s v="CENTRO COMERCIAL MARANDUA"/>
    <s v="REDEBAN"/>
    <s v="FO-25-1557019"/>
    <d v="2025-09-19T16:26:00"/>
    <d v="2025-09-23T16:17:00"/>
    <m/>
    <s v="CIERRE"/>
    <s v="RECUPERACION DE EQUIPOS"/>
    <s v="UNO A UNO"/>
    <s v="UNO A UNO"/>
    <s v="EJECUTADO_EXITOSO"/>
    <s v="CIERRE EXITOSO"/>
    <s v="23/09/2025 SE INTENTA COMUNICACIÓN AL NÚMERO 3112031735 SUENA PERO NO HAY CONTACTO, SE INTENTARÁ NUEVAMENTE | 23/09/2025 SE INTENTA COMUNICACIÓN AL NÚMERO 3112031735 SUENA PERO NO HAY CONTACTO, SE INTENTARÁ NUEVAMENTE | 23/09/2025 SE VISITA CB Y SE REALIZA CIERRE DE CB. SE RELIZAN RETIRÓ DE DATÁFONO Y  LECTORA DE BARRAS NO HAY PUBLICIDAD INSTALADA EN EL SITIO"/>
    <s v="VISITA_TÉCNICA"/>
    <s v="ON00N728"/>
    <s v="TIPO I"/>
    <s v="TERRESTRE"/>
    <s v="GARZON RUIZ LUIS MIGUEL"/>
    <n v="1"/>
    <n v="0"/>
    <n v="65960.072302"/>
    <n v="75096.394270399993"/>
    <n v="65960.072302"/>
    <m/>
    <m/>
    <m/>
    <m/>
    <m/>
    <m/>
    <m/>
  </r>
  <r>
    <s v="BOGOTA"/>
    <x v="4"/>
    <x v="4"/>
    <n v="11001"/>
    <s v="TA-25-1128139"/>
    <n v="25116"/>
    <s v="ORDEN DE CAMBIO"/>
    <s v="CUNDINAMARCA"/>
    <s v="BOGOTA"/>
    <s v="BARRIO VILLA NOHORA BOGOTA"/>
    <s v="REDEBAN"/>
    <s v="FO-25-1556071"/>
    <d v="2025-09-19T14:24:00"/>
    <d v="2025-09-19T15:38:00"/>
    <m/>
    <s v="CIERRE"/>
    <s v="RETIRO VOLUNTARIO"/>
    <s v="CB UNO A UNO"/>
    <s v="CB UNO A UNO"/>
    <s v="EJECUTADO_EXITOSO"/>
    <s v="CIERRE EXITOSO"/>
    <s v="19/09/2025 SE REALIZA CIERRE DE CORRESPONSAL SIN NOVEDAD"/>
    <s v="VISITA_TÉCNICA"/>
    <s v="A000A063"/>
    <s v="TIPO I"/>
    <s v="TERRESTRE"/>
    <s v="GALEANO SORIANO JUAN DAVID"/>
    <n v="1"/>
    <n v="0"/>
    <n v="65960.072302"/>
    <n v="75096.394270399993"/>
    <n v="65960.072302"/>
    <m/>
    <m/>
    <m/>
    <m/>
    <m/>
    <m/>
    <m/>
  </r>
  <r>
    <s v="BOGOTA"/>
    <x v="4"/>
    <x v="4"/>
    <n v="11001"/>
    <s v="LC-CS-25-000480"/>
    <n v="59010"/>
    <s v="ORDEN DE CAMBIO"/>
    <s v="CUNDINAMARCA"/>
    <s v="BOGOTA"/>
    <s v="PTM BOGOTA MULTISERVICIOS IS"/>
    <s v="REDEBAN"/>
    <s v="FO-25-1555481"/>
    <d v="2025-10-01T16:04:00"/>
    <d v="2025-09-22T16:25:00"/>
    <m/>
    <s v="CIERRE"/>
    <s v="CIERRE"/>
    <s v="AGREGADOR"/>
    <s v="COMCARD - PTM"/>
    <s v="EJECUTADO_EXITOSO"/>
    <s v="CIERRE EXITOSO"/>
    <s v="19/09/2025 EN COMUNICACIÓN CON LA SRA LUZ DARY NIÑO SIERRA AL NÚMERO 3112096009 NOS CONFIRMA LA SOLICITUD, DATOS CORRECTOS. SE ESCALA PARA VISITA | 22/09/2025 SE LLEGA A LA DIRECCIÓN INDICADA, SE RETIRAN 2 DATÁFONOS , Y 2 LECTORAS SE DESINSTALA AVISO EXTERIOR Y FLANGER DE HORARIO, COMERCIO INDICA QUE NO LE INSTALARON FLANGGER , SE REALIZA CIERRE EXITOSO"/>
    <s v="VISITA_TÉCNICA"/>
    <s v="EG0PZ777 | MA002169"/>
    <s v="TIPO I"/>
    <s v="TERRESTRE"/>
    <s v="GARCIA PASTRANA KEVIN FERNANDO"/>
    <n v="1"/>
    <n v="0"/>
    <n v="65960.072302"/>
    <n v="75096.394270399993"/>
    <n v="65960.072302"/>
    <m/>
    <m/>
    <m/>
    <m/>
    <m/>
    <m/>
    <m/>
  </r>
  <r>
    <s v="PEREIRA"/>
    <x v="2"/>
    <x v="6"/>
    <n v="66170"/>
    <s v="LC-CS-25-000482"/>
    <n v="80485"/>
    <s v="ORDEN DE CAMBIO"/>
    <s v="RISARALDA"/>
    <s v="DOSQUEBRADAS"/>
    <s v="DISTRICOL TECNOCOMPUTER M&amp;G"/>
    <s v="REDEBAN"/>
    <s v="FO-25-1555496"/>
    <d v="2025-09-19T08:00:00"/>
    <d v="2025-09-22T15:39:00"/>
    <m/>
    <s v="CIERRE"/>
    <s v="RECUPERACION DE EQUIPOS"/>
    <s v="AGREGADOR"/>
    <s v="DISTRICOL"/>
    <s v="EJECUTADO_EXITOSO"/>
    <s v="CIERRE EXITOSO"/>
    <s v="19/09/2025 SE INTENTA COMUNICACIÓN AL NÚMERO 3148145839 APAGADO, SE INTENTARÁ NUEVAMENTE | 19/09/2025 SE INTENTA COMUNICACIÓN AL NÚMERO 3148145839 APAGADO, SE INTENTARÁ NUEVAMENTE | 19/09/2025 SE INTENTA COMUNICACIÓN AL NÚMERO 3148145839 APAGADO, SE INTENTARÁ NUEVAMENTE | 22/09/2025 SE PROCEDE A VALIDAR CIERRE EN DIRECCIÓN. | 22/09/2025 SE REALIZA CIERRE DE CB Y SE RECOGEN EQUIPOS EN CARRERA 30# 8B-25 SEDE DISTRICOL ED SAN ESTEBAN OFI 904"/>
    <s v="VISITA_TÉCNICA"/>
    <s v="SDZZZ934"/>
    <s v="TIPO I"/>
    <s v="TERRESTRE"/>
    <s v="MARIN PIEDRAHITA JIMMY ALEXIS"/>
    <n v="1"/>
    <n v="0"/>
    <n v="65960.072302"/>
    <n v="75096.394270399993"/>
    <n v="65960.072302"/>
    <m/>
    <m/>
    <m/>
    <m/>
    <m/>
    <m/>
    <m/>
  </r>
  <r>
    <s v="MEDELLIN"/>
    <x v="1"/>
    <x v="1"/>
    <n v="5001"/>
    <s v="LC-CS-25-000445"/>
    <n v="73553"/>
    <s v="ORDEN DE CAMBIO"/>
    <s v="ANTIOQUIA"/>
    <s v="MEDELLIN"/>
    <s v="BARRIO  BELEN MEDELLIN"/>
    <s v="REDEBAN"/>
    <s v="FO-25-1550259"/>
    <d v="2025-09-18T16:03:00"/>
    <d v="2025-09-20T11:53:00"/>
    <m/>
    <s v="CIERRE"/>
    <s v="CIERRE"/>
    <s v="CB UNO A UNO"/>
    <s v="CB UNO A UNO"/>
    <s v="EJECUTADO_EXITOSO"/>
    <s v="CIERRE EXITOSO"/>
    <s v="18/09/2025 EN COMUNICACIÓN CON INVERSIONES MIL VARIEDADES S.A.S AL NÚMERO 3117463507 NOS CONFIRMA LA SOLICITUD, DATOS CORRECTOS. SE ESCALA PARA VISITA | 20/09/2025 SE PROCEDE CON CIERRE DEL CB | 20/09/2025 SE REALIZA CIERRE DE CORRESPONSAL EN LA DIRECCIÓN CALLE 33 #81-54"/>
    <s v="VISITA_TÉCNICA"/>
    <s v="SV00W478"/>
    <s v="TIPO I"/>
    <s v="TERRESTRE"/>
    <s v="MARIN PIEDRAHITA JIMMY ALEXIS"/>
    <n v="1"/>
    <n v="0"/>
    <n v="65960.072302"/>
    <n v="75096.394270399993"/>
    <n v="65960.072302"/>
    <m/>
    <m/>
    <m/>
    <m/>
    <m/>
    <m/>
    <m/>
  </r>
  <r>
    <s v="MONTERIA"/>
    <x v="0"/>
    <x v="0"/>
    <n v="5154"/>
    <s v="LC-CS-25-000446"/>
    <n v="61110"/>
    <s v="ORDEN DE CAMBIO"/>
    <s v="ANTIOQUIA"/>
    <s v="CAUCASIA"/>
    <s v="BARRIO LA TRONCAL CAUCASIA"/>
    <s v="REDEBAN"/>
    <s v="FO-25-1550269"/>
    <d v="2025-09-18T16:03:00"/>
    <d v="2025-09-20T08:34:00"/>
    <m/>
    <s v="CIERRE"/>
    <s v="CIERRE"/>
    <s v="CB UNO A UNO"/>
    <s v="CB UNO A UNO"/>
    <s v="EJECUTADO_EXITOSO"/>
    <s v="CIERRE EXITOSO"/>
    <s v="18/09/2025 EN COMUNICACIÓN CON LA SRA MONICA ANDREA URIBE MARTINEZ AL NÚMERO 3113695019 NOS CONFIRMA LA SOLICITUD, DATOS CORRECTOS. SE ESCALA PARA VISITA | 19/09/2025 SE REALIZA CIERRE DE CB, SE RETIRAN EQUIPOS( DATAFONO,LECTORA,PIN PAD Y HUB) EN BUEN ESTADO, PUBLICIDAD SE DESTRUYE EN SITIO"/>
    <s v="VISITA_TÉCNICA"/>
    <s v="NA00F162"/>
    <s v="TIPO II"/>
    <s v="TERRESTRE"/>
    <s v="ARRAZOLA HERNANDEZ NICOLAS AUGUSTO"/>
    <n v="1"/>
    <n v="0"/>
    <n v="144967.87232000002"/>
    <n v="140395.6348884"/>
    <n v="144967.87232000002"/>
    <m/>
    <m/>
    <m/>
    <m/>
    <m/>
    <m/>
    <m/>
  </r>
  <r>
    <s v="MONTERIA"/>
    <x v="0"/>
    <x v="0"/>
    <n v="5154"/>
    <s v="LC-CS-25-000447"/>
    <n v="61336"/>
    <s v="ORDEN DE CAMBIO"/>
    <s v="ANTIOQUIA"/>
    <s v="CAUCASIA"/>
    <s v="BARRIO CARACOLI CAUCASIA 1"/>
    <s v="REDEBAN"/>
    <s v="FO-25-1550242"/>
    <d v="2025-09-18T16:03:00"/>
    <d v="2025-09-19T13:23:00"/>
    <m/>
    <s v="CIERRE"/>
    <s v="CIERRE"/>
    <s v="CB UNO A UNO"/>
    <s v="CB UNO A UNO"/>
    <s v="EJECUTADO_EXITOSO"/>
    <s v="CIERRE EXITOSO"/>
    <s v="18/09/2025 EN COMUNICACIÓN CON LA SRA MONICA ANDREA URIBE MARTINEZ AL NÚMERO 3113695019 NOS CONFIRMA LA SOLICITUD, DATOS CORRECTOS. SE ESCALA PARA VISITA | 19/09/2025 SE REALIZA CIERRE DEL CB BANCOLOMBIA, SE VALIDA PLACA DE LOS EQUIPOS(DATAFONO,LECTORA,PIN PAD, HUB) SE RETIRA PUBLICIDAD Y SE DESTRUYE EN EL SITIO, EQUIPOS EN BUEN ESTADO, CIERRE SIN NOVEDAD"/>
    <s v="VISITA_TÉCNICA"/>
    <s v="HA00J519"/>
    <s v="TIPO II"/>
    <s v="TERRESTRE"/>
    <s v="ARRAZOLA HERNANDEZ NICOLAS AUGUSTO"/>
    <n v="1"/>
    <n v="0"/>
    <n v="144967.87232000002"/>
    <n v="140395.6348884"/>
    <n v="144967.87232000002"/>
    <m/>
    <m/>
    <m/>
    <m/>
    <m/>
    <m/>
    <m/>
  </r>
  <r>
    <s v="MONTERIA"/>
    <x v="0"/>
    <x v="0"/>
    <n v="5154"/>
    <s v="LC-CS-25-000448"/>
    <n v="62139"/>
    <s v="ORDEN DE CAMBIO"/>
    <s v="ANTIOQUIA"/>
    <s v="CAUCASIA"/>
    <s v="BARRIO PAJONAL CAUCASIA"/>
    <s v="REDEBAN"/>
    <s v="FO-25-1550335"/>
    <d v="2025-09-18T16:03:00"/>
    <d v="2025-09-19T16:33:00"/>
    <m/>
    <s v="CIERRE"/>
    <s v="CIERRE"/>
    <s v="CB UNO A UNO"/>
    <s v="CB UNO A UNO"/>
    <s v="EJECUTADO_EXITOSO"/>
    <s v="PARCIAL EXITOSO PTE. PINPAD + ACCESORIOS"/>
    <s v="18/09/2025 EN COMUNICACIÓN CON LA SRA MONICA ANDREA URIBE MARTINEZ AL NÚMERO 3113695019 NOS CONFIRMA LA SOLICITUD, DATOS CORRECTOS. SE ESCALA PARA VISITA | 19/09/2025 SE REALIZA CIERRE DE CB, SE RETIRAN EQUIPOS(DATAFONOS,LECTORAS,PIN PAD Y HUBS) EN BUEN  ESTADO, NO CUENTA CON PUBLICIDAD"/>
    <s v="VISITA_TÉCNICA"/>
    <s v="MA00L644 - 5A007425"/>
    <s v="TIPO II"/>
    <s v="TERRESTRE"/>
    <s v="ARRAZOLA HERNANDEZ NICOLAS AUGUSTO"/>
    <n v="1"/>
    <n v="0"/>
    <n v="144967.87232000002"/>
    <n v="140395.6348884"/>
    <n v="144967.87232000002"/>
    <m/>
    <m/>
    <m/>
    <m/>
    <m/>
    <m/>
    <m/>
  </r>
  <r>
    <s v="MONTERIA"/>
    <x v="0"/>
    <x v="0"/>
    <n v="5154"/>
    <s v="LC-CS-25-000449"/>
    <n v="65778"/>
    <s v="ORDEN DE CAMBIO"/>
    <s v="ANTIOQUIA"/>
    <s v="CAUCASIA"/>
    <s v="BARRIO EL TRIANGULO CAUCASIA 2"/>
    <s v="REDEBAN"/>
    <s v="FO-25-1550265"/>
    <d v="2025-09-18T16:03:00"/>
    <d v="2025-09-19T15:28:00"/>
    <m/>
    <s v="CIERRE"/>
    <s v="CIERRE"/>
    <s v="CB UNO A UNO"/>
    <s v="CB UNO A UNO"/>
    <s v="EJECUTADO_EXITOSO"/>
    <s v="CIERRE EXITOSO"/>
    <s v="18/09/2025 EN COMUNICACIÓN CON LA SRA MONICA ANDREA URIBE MARTINEZ AL NÚMERO 3113695019 NOS CONFIRMA LA SOLICITUD, DATOS CORRECTOS. SE ESCALA PARA VISITA | 19/09/2025 SE REALIZA CIERRE DE CB, SE RETIRAN EQUIPOS (DATAFONO,LECTORA,PIN PAD Y HUB) EN BUEN ESTADO, SE DESTRUYE PUBLICIDAD EN SITIO"/>
    <s v="VISITA_TÉCNICA"/>
    <s v="1A00F265"/>
    <s v="TIPO II"/>
    <s v="TERRESTRE"/>
    <s v="ARRAZOLA HERNANDEZ NICOLAS AUGUSTO"/>
    <n v="1"/>
    <n v="0"/>
    <n v="144967.87232000002"/>
    <n v="140395.6348884"/>
    <n v="144967.87232000002"/>
    <m/>
    <m/>
    <m/>
    <m/>
    <m/>
    <m/>
    <m/>
  </r>
  <r>
    <s v="MEDELLIN"/>
    <x v="1"/>
    <x v="1"/>
    <n v="5364"/>
    <s v="LC-CS-25-000450"/>
    <n v="61646"/>
    <s v="ORDEN DE CAMBIO"/>
    <s v="ANTIOQUIA"/>
    <s v="JARDIN"/>
    <s v="BARRIO JARDIN JARDIN 1"/>
    <s v="REDEBAN"/>
    <s v="FO-25-1550312"/>
    <d v="2025-09-18T16:03:00"/>
    <d v="2025-09-25T10:10:00"/>
    <m/>
    <s v="CIERRE"/>
    <s v="CIERRE"/>
    <s v="UNO A UNO"/>
    <s v="CB UNO A UNO"/>
    <s v="EJECUTADO_EXITOSO"/>
    <s v="CIERRE EXITOSO"/>
    <s v="18/09/2025 EN COMUNICACIÓN CON EL SR YECID EDILSON RODRIGUEZ BUITRAGO AL NÚMERO 3115710637 NOS CONFIRMA LA SOLICITUD, INDICA QUE LA DIRECCIÓN PARA LA RECOLECIÓN DE LOS EQUIPOS ESCALLE 8 2-17 JARDIN-ANTIOQUIA | 25/09/2025 CIERRE EXITOSO SIN PUBLICIDAD CB INFORMA QUE LE DIÓ DISPOSICIÓN FINAL"/>
    <s v="VISITA_TÉCNICA"/>
    <s v="NA00J431"/>
    <s v="TIPO III"/>
    <s v="TERRESTRE"/>
    <s v="CASTAÑEDA PALACIO CARLOS FELIPE"/>
    <n v="1"/>
    <n v="0"/>
    <n v="275728.78077800001"/>
    <n v="196536.5258152"/>
    <n v="275728.78077800001"/>
    <m/>
    <m/>
    <m/>
    <m/>
    <m/>
    <m/>
    <m/>
  </r>
  <r>
    <s v="BARRANQUILLA"/>
    <x v="0"/>
    <x v="0"/>
    <n v="8001"/>
    <s v="LC-CS-25-000451"/>
    <n v="77193"/>
    <s v="ORDEN DE CAMBIO"/>
    <s v="ATLANTICO"/>
    <s v="BARRANQUILLA"/>
    <s v="BARRIO PUMAREJO BARRANQUILLA"/>
    <s v="REDEBAN"/>
    <s v="FO-25-1550289"/>
    <d v="2025-09-18T16:03:00"/>
    <d v="2025-09-19T11:50:00"/>
    <m/>
    <s v="CIERRE"/>
    <s v="CIERRE"/>
    <s v="CB UNO A UNO"/>
    <s v="CB UNO A UNO"/>
    <s v="EJECUTADO_EXITOSO"/>
    <s v="CIERRE EXITOSO"/>
    <s v="19/09/2025 SE INTENTA COMUNICACIÓN AL NÚMERO 3163512501 SUENA PERO NO HAY CONTACTO-3215838064 ERRADO, SE INTENTARÁ NUEVAMENTE | 19/09/2025 SE REALIZA VISITA SE PROCEDE A RECIBIR EQUIPOS Y PUBLICIDAD ,EQUIPOS DATAFONO ,LECTOR ,BASE DEL DATAFONO ,FUENTE DE PODER ,CABLE DE PODER ,CABLE DE RED, NO TIENE ROLLOS LOSCONSUMIO ,LECTOR,HUB ,PINPAD ,PUBLICIDAD AVISO EXTERIOR , FLANGED,DISPLAY LEGAL, CIERRE EXITOSO ,RECUPERACIÓN DE EQUIPOS OK"/>
    <s v="VISITA_TÉCNICA"/>
    <s v="SX7ZZ195"/>
    <s v="TIPO I"/>
    <s v="TERRESTRE"/>
    <s v="PORRAS CASTRO DARLON NASCK"/>
    <n v="1"/>
    <n v="0"/>
    <n v="65960.072302"/>
    <n v="75096.394270399993"/>
    <n v="65960.072302"/>
    <m/>
    <m/>
    <m/>
    <m/>
    <m/>
    <m/>
    <m/>
  </r>
  <r>
    <s v="BUCARAMANGA"/>
    <x v="5"/>
    <x v="5"/>
    <n v="13688"/>
    <s v="LC-CS-25-000454"/>
    <n v="77323"/>
    <s v="ORDEN DE CAMBIO"/>
    <s v="BOLIVAR"/>
    <s v="SANTA ROSA DEL SUR"/>
    <s v="BARRIO SAN ISIDRO SANTA ROSA D"/>
    <s v="REDEBAN"/>
    <s v="FO-25-1550276"/>
    <d v="2025-09-18T16:03:00"/>
    <d v="2025-09-19T13:27:00"/>
    <m/>
    <s v="CIERRE"/>
    <s v="CIERRE"/>
    <s v="CB UNO A UNO"/>
    <s v="CB UNO A UNO"/>
    <s v="EJECUTADO_EXITOSO"/>
    <s v="CIERRE EXITOSO"/>
    <s v="19/09/2025 SE INTENTA COMUNICACIÓN A LOS NÚMEROS 3172336820-3169927109 SUENA PERO NO HAY CONTACTO, SE INTENTARÁ NUEVAMENTE | 19/09/2025 SE REALIZA VISITA A LA DIRRECCIÓN INDICADA POR EL CLIENTE SE RETIRA DATAFONO LECTORA PINPAD Y HUB CON SUS RESPECTIVOS ACCESORIOS NO HAY PUBLICIDAD EN EL SITIO"/>
    <s v="VISITA_TÉCNICA"/>
    <s v="FACZZ900"/>
    <s v="TIPO IV ESPECIAL"/>
    <s v="TERRESTRE/FLUVIAL"/>
    <s v="MARIÑO PABON JORGE ENRIQUE"/>
    <n v="1"/>
    <n v="0"/>
    <n v="479588.87655000004"/>
    <n v="196536.5258152"/>
    <n v="479588.87655000004"/>
    <m/>
    <m/>
    <m/>
    <m/>
    <m/>
    <m/>
    <m/>
  </r>
  <r>
    <s v="BOGOTA"/>
    <x v="4"/>
    <x v="4"/>
    <n v="25126"/>
    <s v="LC-CS-25-000455"/>
    <n v="61364"/>
    <s v="ORDEN DE CAMBIO"/>
    <s v="CUNDINAMARCA"/>
    <s v="CAJICA"/>
    <s v="BARRIO CENTRO CAJICA 9"/>
    <s v="REDEBAN"/>
    <s v="FO-25-1550302"/>
    <d v="2025-09-18T16:03:00"/>
    <d v="2025-09-19T15:15:00"/>
    <m/>
    <s v="CIERRE"/>
    <s v="CIERRE"/>
    <s v="CB UNO A UNO"/>
    <s v="CB UNO A UNO"/>
    <s v="EJECUTADO_EXITOSO"/>
    <s v="CIERRE EXITOSO"/>
    <s v="19/09/2025 SE INTENTA COMUNICACIÓN AL NÚMERO 3142312444 SUENA PERO NO HAY CONTACTO, SE INTENTARÁ NUEVAMENTE | 19/09/2025 SE INTENTA COMUNICACIÓN AL NÚMERO 3142312444 SUENA PERO NO HAY CONTACTO, SE INTENTARÁ NUEVAMENTE | 19/09/2025 SE VISITA COMERCIO, SE RETIRA EQUIPO DE CB BANCOLOMBIA, 2 DATAFONOS, 2 PINPAD, 2 HUB, 2 LECTORAS DE BARRAS, BASES Y CABLEADO, NO UPS, NO SE MANIPULAN EQUIPOS, EN PUBLICIDAD SOLO TIENEN DISPLAY HORARIO LOS CUALES SE DESTRUYEN EN SITIO."/>
    <s v="VISITA_TÉCNICA"/>
    <s v="HA00J547 - 5A000321"/>
    <s v="TIPO II"/>
    <s v="TERRESTRE"/>
    <s v="VEGA MANRIQUE JONATAN MAURICIO"/>
    <n v="1"/>
    <n v="0"/>
    <n v="144967.87232000002"/>
    <n v="140395.6348884"/>
    <n v="144967.87232000002"/>
    <m/>
    <m/>
    <m/>
    <m/>
    <m/>
    <m/>
    <m/>
  </r>
  <r>
    <s v="BOGOTA"/>
    <x v="4"/>
    <x v="4"/>
    <n v="25662"/>
    <s v="LC-CS-25-000456"/>
    <n v="24221"/>
    <s v="ORDEN DE CAMBIO"/>
    <s v="CUNDINAMARCA"/>
    <s v="SAN JUAN DE RIO SECO"/>
    <s v="BARRIO CENTRO II SAN JUAN DE R"/>
    <s v="REDEBAN"/>
    <s v="FO-25-1550361"/>
    <d v="2025-09-18T16:03:00"/>
    <d v="2025-09-22T15:29:00"/>
    <m/>
    <s v="CIERRE"/>
    <s v="CIERRE"/>
    <s v="UNO A UNO"/>
    <s v="CB UNO A UNO"/>
    <s v="EJECUTADO_EXITOSO"/>
    <s v="PARCIAL EXITOSO ACCESORIOS"/>
    <s v="19/09/2025 SE INTENTA COMUNICACIÓN AL NÚMERO 3144302500 SUENA PERO NO HAY CONTACTO, SE INTENTARÁ NUEVAMENTE | 19/09/2025 SE INTENTA COMUNICACIÓN AL NÚMERO 3144302500 SUENA PERO NO HAY CONTACTO, SE INTENTARÁ NUEVAMENTE | 19/09/2025 SE INTENTA COMUNICACIÓN AL NÚMERO 3144302500 SUENA PERO NO HAY CONTACTO | 22/09/2025 SE REALIZA DESMONTE Y DESTRUCCIÓN DE AVISO EXTERIOR, SE REALIZA RETIRO DE DATAFONO Y LECTOR DE BARRAS POR CIERRE CORRESPONSAL BANCARIO BANCOLOMBIA"/>
    <s v="VISITA_TÉCNICA"/>
    <s v="BL01X648"/>
    <s v="TIPO III"/>
    <s v="TERRESTRE"/>
    <s v="MURCIA HERNANDEZ HARVEY IGNACIO"/>
    <n v="1"/>
    <n v="0"/>
    <n v="275728.78077800001"/>
    <n v="196536.5258152"/>
    <n v="275728.78077800001"/>
    <m/>
    <m/>
    <m/>
    <m/>
    <m/>
    <m/>
    <m/>
  </r>
  <r>
    <s v="NEIVA"/>
    <x v="3"/>
    <x v="3"/>
    <n v="41016"/>
    <s v="LC-CS-25-000457"/>
    <n v="77946"/>
    <s v="ORDEN DE CAMBIO"/>
    <s v="HUILA"/>
    <s v="AIPE"/>
    <s v="BARRIO LOS ALPES AIPE"/>
    <s v="REDEBAN"/>
    <s v="FO-25-1550238"/>
    <d v="2025-09-18T16:03:00"/>
    <d v="2025-09-20T11:51:00"/>
    <m/>
    <s v="CIERRE"/>
    <s v="CIERRE"/>
    <s v="CB UNO A UNO"/>
    <s v="CB UNO A UNO"/>
    <s v="EJECUTADO_EXITOSO"/>
    <s v="CIERRE EXITOSO"/>
    <s v="19/09/2025 EN COMUNICACIÓN CON EL SR JOSE ORFIDIO BOCANEGRA LUGO AL NÚMERO 3102827788, NOS CONFIRMA LA SOLICITUD, DATOS CORRECTOS. SE ESCALA PARA VISITA | 20/09/2025 SE REALIZA VISITA AL PUNTO, SE RETIRA CON ÉXITO: BASE ,DATAFONO, LECTORA , FUENTE DE PODER , PACHCORD, EN BUEN ESTADO GENERAL .SE RETIRA DE FACHADA PUNTO  AVISO EXTERIOR ,Y FLANGED .LOS CUALES SE DESTRUYEN EN PUNTO POR DETERIORO . CIERRE EXISOTOSO."/>
    <s v="VISITA_TÉCNICA"/>
    <s v="A1PZZ055"/>
    <s v="TIPO II"/>
    <s v="TERRESTRE"/>
    <s v="DEVIA REINOSO JUAN CARLOS"/>
    <n v="1"/>
    <n v="0"/>
    <n v="144967.87232000002"/>
    <n v="140395.6348884"/>
    <n v="144967.87232000002"/>
    <m/>
    <m/>
    <m/>
    <m/>
    <m/>
    <m/>
    <m/>
  </r>
  <r>
    <s v="NEIVA"/>
    <x v="3"/>
    <x v="3"/>
    <n v="41306"/>
    <s v="LC-CS-25-000458"/>
    <n v="75787"/>
    <s v="ORDEN DE CAMBIO"/>
    <s v="HUILA"/>
    <s v="GIGANTE"/>
    <s v="BARRIO EL CARMEN GIGANTE 2"/>
    <s v="REDEBAN"/>
    <s v="FO-25-1550338"/>
    <d v="2025-09-18T16:03:00"/>
    <d v="2025-09-20T08:26:00"/>
    <m/>
    <s v="CIERRE"/>
    <s v="CIERRE"/>
    <s v="CB UNO A UNO"/>
    <s v="CB UNO A UNO"/>
    <s v="EJECUTADO_EXITOSO"/>
    <s v="CIERRE EXITOSO"/>
    <s v="19/09/2025 SE INTENTA COMUNICACIÓN AL NÚMERO 3170389307 APAGADO, SE INTENTARÁ NUEVAMENTE | 19/09/2025 SE INTENTA COMUNICACIÓN AL NÚMERO 3170389307 APAGADO, SE INTENTARÁ NUEVAMENTE | 19/09/2025 SE INTENTA COMUNICACIÓN AL NÚMERO 3170389307 APAGADO | 19/09/2025 CLIENTE ENTREGA DATAFONO CON SOPORTE , LECTOR DE BARRAS, CABLE MAGIC BOX, FUENTE DE PODER DATÁFONO,, 80 ROLLOS PAPEL RBM, PUBLICIDAD SE DESTRUYE EN SITIO , CIERRE EXITOSO"/>
    <s v="VISITA_TÉCNICA"/>
    <s v="F100V532"/>
    <s v="TIPO II"/>
    <s v="TERRESTRE"/>
    <s v="ANDRADE HERNANDEZ JUAN CARLOS"/>
    <n v="1"/>
    <n v="0"/>
    <n v="144967.87232000002"/>
    <n v="140395.6348884"/>
    <n v="144967.87232000002"/>
    <m/>
    <m/>
    <m/>
    <m/>
    <m/>
    <m/>
    <m/>
  </r>
  <r>
    <s v="NEIVA"/>
    <x v="3"/>
    <x v="3"/>
    <n v="41306"/>
    <s v="LC-CS-25-000459"/>
    <n v="76377"/>
    <s v="ORDEN DE CAMBIO"/>
    <s v="HUILA"/>
    <s v="GIGANTE"/>
    <s v="BARRIO SOSIMO SUAREZ GIGANTE"/>
    <s v="REDEBAN"/>
    <s v="FO-25-1550324"/>
    <d v="2025-09-18T16:03:00"/>
    <d v="2025-09-20T08:29:00"/>
    <m/>
    <s v="CIERRE"/>
    <s v="CIERRE"/>
    <s v="CB UNO A UNO"/>
    <s v="CB UNO A UNO"/>
    <s v="EJECUTADO_EXITOSO"/>
    <s v="CIERRE EXITOSO"/>
    <s v="19/09/2025 EN COMUNICACIÓN CON LA ESPOSA DEL SR CARLOS ALBERTO MARTINEZ RAMOS AL NÚMERO 3174498938 NOS CONFIRMA LA SOLICIYUD, DATOS CORRECTOS. SE ESCALA PARA VISITA | 19/09/2025 CLIENTE ENTREGA DATAFONO CON SOPORTE, LECTORA DE BARRAS, CABLE MAGIC BOX, FUENTE DE PODER DATÁFONO,ROLLOS PAPEL RBM NO HAY , PUBLICIDAD SE DESTRUYE EN SITIO, CIERRE EXITOSO"/>
    <s v="VISITA_TÉCNICA"/>
    <s v="A10RZ474"/>
    <s v="TIPO II"/>
    <s v="TERRESTRE"/>
    <s v="ANDRADE HERNANDEZ JUAN CARLOS"/>
    <n v="1"/>
    <n v="0"/>
    <n v="144967.87232000002"/>
    <n v="140395.6348884"/>
    <n v="144967.87232000002"/>
    <m/>
    <m/>
    <m/>
    <m/>
    <m/>
    <m/>
    <m/>
  </r>
  <r>
    <s v="IBAGUE"/>
    <x v="3"/>
    <x v="3"/>
    <n v="73585"/>
    <s v="LC-CS-25-000460"/>
    <n v="74485"/>
    <s v="ORDEN DE CAMBIO"/>
    <s v="TOLIMA"/>
    <s v="PURIFICACION"/>
    <s v="BARRIO OSPINA PEREZ PURIFICACI"/>
    <s v="REDEBAN"/>
    <s v="FO-25-1550298"/>
    <d v="2025-09-18T16:03:00"/>
    <d v="2025-09-19T12:29:00"/>
    <m/>
    <s v="CIERRE"/>
    <s v="CIERRE"/>
    <s v="UNO A UNO"/>
    <s v="UNO A UNO"/>
    <s v="EJECUTADO_EXITOSO"/>
    <s v="CIERRE EXITOSO"/>
    <s v="19/09/2025 SE INTENTA COMUNICACIÓN A LOS NÚMEROS 3134758253-3116390896 SUENA PERO NO HAY CONTACTO, SE INTENTARÁ NUEVAMENTE | 19/09/2025 SE VISITA DIRECCIÓN INDICADA DE CB LA PERSONA QUE ATIENDE HACE ENTREGA DE MANERA VOLUNTARIA DE DATÁFONO, LECTOR,NO PUBLICIDAD ,NO ROLLOS"/>
    <s v="VISITA_TÉCNICA"/>
    <s v="SVFZZ052"/>
    <s v="TIPO II"/>
    <s v="TERRESTRE"/>
    <s v="GUTIERREZ  CAMILO ANDRES"/>
    <n v="1"/>
    <n v="0"/>
    <n v="144967.87232000002"/>
    <n v="140395.6348884"/>
    <n v="144967.87232000002"/>
    <m/>
    <m/>
    <m/>
    <m/>
    <m/>
    <m/>
    <m/>
  </r>
  <r>
    <s v="MEDELLIN"/>
    <x v="1"/>
    <x v="1"/>
    <n v="5308"/>
    <s v="LC-CS-25-000461"/>
    <n v="29502"/>
    <s v="ORDEN DE CAMBIO"/>
    <s v="ANTIOQUIA"/>
    <s v="GIRARDOTA"/>
    <s v="BARRIO 0 GIRARDOTA"/>
    <s v="REDEBAN"/>
    <s v="FO-25-1550379"/>
    <d v="2025-09-18T16:03:00"/>
    <d v="2025-09-20T12:48:00"/>
    <m/>
    <s v="CIERRE"/>
    <s v="RECUPERACION DE EQUIPOS"/>
    <s v="UNO A UNO"/>
    <s v="CB UNO A UNO"/>
    <s v="EJECUTADO_EXITOSO"/>
    <s v="CIERRE EXITOSO"/>
    <s v="19/09/2025 SE INTENTA COMUNICACIÓN AL NÚMERO 3104605936 SUENA PERO NO HAY CONTACTO, SE INTENTARÁ NUEVAMENTE | 19/09/2025 EN COMUNICACIÓN CON LA SRA YINED HOYOS MUÑOZ AL NÚMERO 3104605936 NOS CONFIRMA LA SOLICITUD, DATOS CORRECTOS. SE ESCALA PARA VISITA | 20/09/2025 SE REALIZA RECOGIDA DE QUIPOS POR CIERRE CB,USUARIO REALIZA DISPOSICIÓN FINAL DE LA PUBLICIDAD"/>
    <s v="VISITA_TÉCNICA"/>
    <s v="BBBDZ398"/>
    <s v="TIPO I"/>
    <s v="TERRESTRE"/>
    <s v="RAMIREZ TABARES JUAN DIEGO"/>
    <n v="1"/>
    <n v="0"/>
    <n v="65960.072302"/>
    <n v="75096.394270399993"/>
    <n v="65960.072302"/>
    <m/>
    <m/>
    <m/>
    <m/>
    <m/>
    <m/>
    <m/>
  </r>
  <r>
    <s v="BOGOTA"/>
    <x v="4"/>
    <x v="4"/>
    <n v="11001"/>
    <s v="LC-CS-25-000462"/>
    <n v="32053"/>
    <s v="ORDEN DE CAMBIO"/>
    <s v="CUNDINAMARCA"/>
    <s v="BOGOTA"/>
    <s v="BARRIO RESTREPO 13 BOGOTA"/>
    <s v="REDEBAN"/>
    <s v="FO-25-1550280"/>
    <d v="2025-09-18T16:03:00"/>
    <d v="2025-09-19T15:23:00"/>
    <m/>
    <s v="CIERRE"/>
    <s v="RECUPERACION DE EQUIPOS"/>
    <s v="CB UNO A UNO"/>
    <s v="CB UNO A UNO"/>
    <s v="EJECUTADO_EXITOSO"/>
    <s v="CIERRE EXITOSO"/>
    <s v="19/09/2025 EN COMUNICACIÓN CON LA SRA DIANA VIRGINIA DAZA AL NÚMERO 3134013834 NOS CONFIRMA LA SOLICITUD, DATOS CORRECTOS. SE ESCALA PARA VISITA | 19/09/2025 SE VISITA COMERCIO, SE RETIRA POS CON LECTOR Y BASE... COMERCIO INDICA QUE EL POS DEL CORRESPONSAL ES DE UN PUNTO DIFERENTE A LA DIRECCIÓN VISITADA .. QUE EN ESE PUNTO YA NO TIENEN LA PUBLICIDAD DEL CORRESPONSAL"/>
    <s v="VISITA_TÉCNICA"/>
    <s v="1111X132"/>
    <s v="TIPO I"/>
    <s v="TERRESTRE"/>
    <s v="ORTIZ YARA FRANKLYN ISRAEL"/>
    <n v="1"/>
    <n v="0"/>
    <n v="65960.072302"/>
    <n v="75096.394270399993"/>
    <n v="65960.072302"/>
    <m/>
    <m/>
    <m/>
    <m/>
    <m/>
    <m/>
    <m/>
  </r>
  <r>
    <s v="TUNJA"/>
    <x v="5"/>
    <x v="5"/>
    <n v="15317"/>
    <s v="LC-CS-25-000465"/>
    <n v="66393"/>
    <s v="ORDEN DE CAMBIO"/>
    <s v="BOYACA"/>
    <s v="GUACAMAYAS"/>
    <s v="BARRIO LA ESPERANZA GUACAMAYAS"/>
    <s v="REDEBAN"/>
    <s v="FO-25-1550318"/>
    <d v="2025-09-18T16:03:00"/>
    <d v="2025-09-19T08:32:00"/>
    <m/>
    <s v="CIERRE"/>
    <s v="RECUPERACION DE EQUIPOS"/>
    <s v="UNO A UNO"/>
    <s v="CB UNO A UNO"/>
    <s v="EJECUTADO_EXITOSO"/>
    <s v="CIERRE EXITOSO"/>
    <s v="18/09/2025 SE REALIZA CIERRE RETIRO CB BANCOLOMBIA RETIRANDO EQUIPO DESK/3500-LECTOR CB - BASE SOPORTE,-FUENTE DE PODER, CABLE PACTH CORD 3 METROS, AVISO EXTERIOR 1.50 METROS -FLANGGER -DISPLAY DE HORARIO -18 ROLLOS REDEBAN ENTREGA LOS EQUIPOS LA SEÑORA MARYURI PINTO EN LA DIRECCIÓN CARRERA 4 # 3-41 DE GUACAMAYAS/ BOYACA , SE DESTRUYE PUBLICIDAD EN SITIO"/>
    <s v="VISITA_TÉCNICA"/>
    <s v="1A00Q893"/>
    <s v="TIPO IV"/>
    <s v="TERRESTRE"/>
    <s v="ALVARADO MORENO CRISTHIAN"/>
    <n v="1"/>
    <n v="0"/>
    <n v="479588.87655000004"/>
    <n v="196536.5258152"/>
    <n v="479588.87655000004"/>
    <m/>
    <m/>
    <m/>
    <m/>
    <m/>
    <m/>
    <m/>
  </r>
  <r>
    <s v="CALI"/>
    <x v="2"/>
    <x v="2"/>
    <n v="19001"/>
    <s v="LC-CS-25-000466"/>
    <n v="66559"/>
    <s v="ORDEN DE CAMBIO"/>
    <s v="CAUCA"/>
    <s v="POPAYAN"/>
    <s v="BARRIO BELLO HORIZONTE POPAYAN"/>
    <s v="REDEBAN"/>
    <s v="FO-25-1550262"/>
    <d v="2025-09-18T16:03:00"/>
    <d v="2025-09-24T08:01:00"/>
    <m/>
    <s v="CIERRE"/>
    <s v="RECUPERACION DE EQUIPOS"/>
    <s v="CB UNO A UNO"/>
    <s v="CB UNO A UNO"/>
    <s v="EJECUTADO_EXITOSO"/>
    <s v="CIERRE EXITOSO"/>
    <s v="19/09/2025 EN COMUNICACIÓN AL NÚMERO 3012200932 NOS CONFIRMA LA SOLICITUD, DATOS CORRECTOS. SE ESCALA PARA VISITA, POR FAVOR LLAMAR ANTES DE DESPLAZARSE | 23/09/2025 SE INGRESA SE RECOGEN EQUIPOS ESTADO OK BASE FUENTE AVISO ESTERIOR SE RECOGE SE DESTRUYE EN SITIO"/>
    <s v="VISITA_TÉCNICA"/>
    <s v="6A0AZ069"/>
    <s v="TIPO III"/>
    <s v="TERRESTRE"/>
    <s v="GIMBUEL LASSO LUIS GERMAN"/>
    <n v="1"/>
    <n v="0"/>
    <n v="275728.78077800001"/>
    <n v="196536.5258152"/>
    <n v="275728.78077800001"/>
    <m/>
    <m/>
    <m/>
    <m/>
    <m/>
    <m/>
    <m/>
  </r>
  <r>
    <s v="MEDELLIN"/>
    <x v="1"/>
    <x v="1"/>
    <n v="5088"/>
    <s v="LC-CS-25-000469"/>
    <n v="49385"/>
    <s v="ORDEN DE CAMBIO"/>
    <s v="ANTIOQUIA"/>
    <s v="BELLO"/>
    <s v="DISTRICOL THOMI Y VALE"/>
    <s v="REDEBAN"/>
    <s v="FO-25-1550228"/>
    <d v="2025-09-18T16:03:00"/>
    <d v="2025-09-22T08:05:00"/>
    <m/>
    <s v="CIERRE"/>
    <s v="CIERRE"/>
    <s v="AGREGADOR"/>
    <s v="DISTRICOL"/>
    <s v="EJECUTADO_EXITOSO"/>
    <s v="CIERRE EXITOSO"/>
    <s v="19/09/2025 SE INTENTA COMUNICACIÓN A LOS NÚMEROS 3242270413-3242434742 SUENA PERO NO HAY CONTACTO, SE INTENTARÁ NUEVAMENTE | 19/09/2025 SE INTENTA COMUNICACIÓN A LOS NÚMEROS 3242270413-3242434742 SUENA PERO NO HAY CONTACTO, SE INTENTARÁ NUEVAMENTE | 19/09/2025 SE INTENTA COMUNICACIÓN A LOS NÚMEROS 3242270413-3242434742 SUENA PERO NO HAY CONTACTO | 20/09/2025 SE CIERRA CORRESPONSAL BANCARIO Y RECLAMAN EQUIPOS OK"/>
    <s v="VISITA_TÉCNICA"/>
    <s v="AD00P235"/>
    <s v="TIPO I"/>
    <s v="TERRESTRE"/>
    <s v="ZAPATA LOPEZ EDWARD ASDRUBAL"/>
    <n v="1"/>
    <n v="0"/>
    <n v="65960.072302"/>
    <n v="75096.394270399993"/>
    <n v="65960.072302"/>
    <m/>
    <m/>
    <m/>
    <m/>
    <m/>
    <m/>
    <m/>
  </r>
  <r>
    <s v="SANTA MARTA"/>
    <x v="0"/>
    <x v="0"/>
    <n v="47053"/>
    <s v="LC-CS-25-000470"/>
    <n v="58606"/>
    <s v="ORDEN DE CAMBIO"/>
    <s v="MAGDALENA"/>
    <s v="ARACATACA"/>
    <s v="PTM ARACATACA VARIEDADES YASMI"/>
    <s v="REDEBAN"/>
    <s v="FO-25-1550248"/>
    <d v="2025-09-18T16:03:00"/>
    <d v="2025-09-19T13:25:00"/>
    <m/>
    <s v="CIERRE"/>
    <s v="CIERRE"/>
    <s v="AGREGADOR"/>
    <s v="COMCARD - PTM"/>
    <s v="EJECUTADO_EXITOSO"/>
    <s v="CIERRE EXITOSO"/>
    <s v="19/09/2025 SE INTENTA COMUNICACIÓN AL NÚMERO 3203706343 SE ENCUENTRA APAGADO, SE INTENTARÁ NUEVAMENTE | 19/09/2025 SE REALIZA RETIRO Y CIERRE DE CORRESPONSAL, SE RETIRA DATÁFONO LECTOR Y PIN PAD, SE HACE GESTIÓN TELEFÓNICA Y SE ENTREGAN EQUIPOS EN DIRECCIÓN DIFERENTES"/>
    <s v="VISITA_TÉCNICA"/>
    <s v="IVZZZ921, IWZZZ032"/>
    <s v="TIPO III"/>
    <s v="TERRESTRE"/>
    <s v="THOMAS  CAMPO SIGIFREDO SEGUNDO"/>
    <n v="1"/>
    <n v="0"/>
    <n v="275728.78077800001"/>
    <n v="196536.5258152"/>
    <n v="275728.78077800001"/>
    <m/>
    <m/>
    <m/>
    <m/>
    <m/>
    <m/>
    <m/>
  </r>
  <r>
    <s v="CALI"/>
    <x v="2"/>
    <x v="2"/>
    <n v="76001"/>
    <s v="LC-CS-25-000472"/>
    <n v="48638"/>
    <s v="ORDEN DE CAMBIO"/>
    <s v="VALLE DEL CAUCA"/>
    <s v="CALI"/>
    <s v="PTM  CALI  CIBERMUNDO COM COLO"/>
    <s v="REDEBAN"/>
    <s v="FO-25-1550254"/>
    <d v="2025-09-18T16:03:00"/>
    <d v="2025-09-20T08:38:00"/>
    <m/>
    <s v="CIERRE"/>
    <s v="CIERRE"/>
    <s v="AGREGADOR"/>
    <s v="COMCARD - PTM"/>
    <s v="EJECUTADO_EXITOSO"/>
    <s v="CIERRE EXITOSO"/>
    <s v="19/09/2025 SE INTENTA COMUNICACIÓN AL NÚMERO 3043782453 SUENA PERO NO HAY CONTACTO, SE INTENTARÁ NUEVAMENTE | 19/09/2025 SE INTENTA COMUNICACIÓN AL NÚMERO 3043782453 SUENA PERO NO HAY CONTACTO, SE INTENTARÁ NUEVAMENTE | 19/09/2025 SE INTENTA COMUNICACIÓN AL NÚMERO 3043782453 SUENA PERO NO HAY CONTACTO | 19/09/2025 SE VISITA EL COMERCIO, SE REALIZA CIERRE CB BANCOLOMBIA PURO POR SOLICITUD DEL BANCO, SE RETIRA DATAFONO, LECTORA, ACCESORIOS EQUIPOS EN BUEN ESTADO. SE DESTRUYE EL AVISO EXTERIOR EN SITIO, EL FLANGER Y DISPLAY DE HORARIO SE DETERIORO CLIENTE LO VOTO"/>
    <s v="VISITA_TÉCNICA"/>
    <s v="AD00L177"/>
    <s v="TIPO I"/>
    <s v="TERRESTRE"/>
    <s v="HERRERA MONAR GEOVANNY"/>
    <n v="1"/>
    <n v="0"/>
    <n v="65960.072302"/>
    <n v="75096.394270399993"/>
    <n v="65960.072302"/>
    <m/>
    <m/>
    <m/>
    <m/>
    <m/>
    <m/>
    <m/>
  </r>
  <r>
    <s v="CALI"/>
    <x v="2"/>
    <x v="2"/>
    <n v="76001"/>
    <s v="LC-CS-25-000473"/>
    <n v="67511"/>
    <s v="ORDEN DE CAMBIO"/>
    <s v="VALLE DEL CAUCA"/>
    <s v="CALI"/>
    <s v="PTM CALI LAVANDERIA NUEVA CALI"/>
    <s v="REDEBAN"/>
    <s v="FO-25-1550286"/>
    <d v="2025-09-18T16:03:00"/>
    <d v="2025-09-19T15:25:00"/>
    <m/>
    <s v="CIERRE"/>
    <s v="CIERRE"/>
    <s v="AGREGADOR"/>
    <s v="COMCARD - PTM"/>
    <s v="EJECUTADO_EXITOSO"/>
    <s v="CIERRE EXITOSO"/>
    <s v="19/09/2025 SE INTENTA COMUNICACIÓN AL NÚMERO 3167727735 SUENA PERO NO HAY CONTACTO, SE INTENTARÁ NUEVAMENTE | 19/09/2025 SE INTENTA COMUNICACIÓN AL NÚMERO 3167727735 SUENA PERO NO HAY CONTACTO, SE INTENTARÁ NUEVAMENTE | 19/09/2025 SE RETIRAN EQUIPOS MENCIONADOS A CONTINÚA, DATÁFONO 3500 SN 810185 PINPAD 1500 SN:1108318 LECTOR OPTICON 932296 Y HUB SIN PLACA._x000a_PUBLICIDAD SE DESTRUYE EN SITIO."/>
    <s v="VISITA_TÉCNICA"/>
    <s v="9T00K197 "/>
    <s v="TIPO I"/>
    <s v="TERRESTRE"/>
    <s v="TORRES GARCIA JENDRY JOSE"/>
    <n v="1"/>
    <n v="0"/>
    <n v="65960.072302"/>
    <n v="75096.394270399993"/>
    <n v="65960.072302"/>
    <m/>
    <m/>
    <m/>
    <m/>
    <m/>
    <m/>
    <m/>
  </r>
  <r>
    <s v="BOGOTA"/>
    <x v="4"/>
    <x v="4"/>
    <n v="11001"/>
    <s v="LC-CS-25-000474"/>
    <n v="74436"/>
    <s v="ORDEN DE CAMBIO"/>
    <s v="CUNDINAMARCA"/>
    <s v="BOGOTA"/>
    <s v="PTM BOGOTA MINIMARKET DONDE NO"/>
    <s v="REDEBAN"/>
    <s v="FO-25-1550307"/>
    <d v="2025-09-18T16:03:00"/>
    <d v="2025-09-19T15:10:00"/>
    <m/>
    <s v="CIERRE"/>
    <s v="CIERRE"/>
    <s v="AGREGADOR"/>
    <s v="COMCARD - PTM"/>
    <s v="EJECUTADO_EXITOSO"/>
    <s v="CIERRE EXITOSO"/>
    <s v="19/09/2025 SE INTENTA COMUNICACIÓN AL NÚMERO 3212197317 SUENA PERO NO HAY CONTACTO, SE INTENTARÁ NUEVAMENTE | 19/09/2025 EN COMUNICACIÓN CON EL SR JEISSON FABIAN IZQUIERDO CHAVARRO AL NÚMERO 3212197317 INDIA QUE LOS EQUIPOS YA ESTAN SIENDO RECOGIDOS | 19/09/2025 SE REALIZA RETIRO DE DATAFONO Y LECTOR DE BARRAS POR CIERRE DE CORRESPONSAL BANCARIO, SE DESINSTALA AVISO EXTERIOR, SE RETIRA DISPLAY LEGAL, SE DESTRUYE PUBLICIDAD."/>
    <s v="VISITA_TÉCNICA"/>
    <s v="MNBZZ940"/>
    <s v="TIPO I"/>
    <s v="TERRESTRE"/>
    <s v="MURCIA HERNANDEZ HARVEY IGNACIO"/>
    <n v="1"/>
    <n v="0"/>
    <n v="65960.072302"/>
    <n v="75096.394270399993"/>
    <n v="65960.072302"/>
    <m/>
    <m/>
    <m/>
    <m/>
    <m/>
    <m/>
    <m/>
  </r>
  <r>
    <s v="BOGOTA"/>
    <x v="4"/>
    <x v="4"/>
    <n v="11001"/>
    <s v="LC-CS-25-000477"/>
    <n v="70302"/>
    <s v="ORDEN DE CAMBIO"/>
    <s v="CUNDINAMARCA"/>
    <s v="BOGOTA"/>
    <s v="PTM BOGOTA  DISTRI CASTEL SAS"/>
    <s v="REDEBAN"/>
    <s v="FO-25-1550344"/>
    <d v="2025-09-18T16:03:00"/>
    <d v="2025-09-19T15:17:00"/>
    <m/>
    <s v="CIERRE"/>
    <s v="RECUPERACION DE EQUIPOS"/>
    <s v="AGREGADOR"/>
    <s v="COMCARD - PTM"/>
    <s v="EJECUTADO_EXITOSO"/>
    <s v="CIERRE EXITOSO"/>
    <s v="19/09/2025 SE INTENTA COMUNICACIÓN AL NÚMERO 3107886489 SUENA PERO NO HAY CONTACTO, SE INTENTARÁ NUEVAMENTE | 19/09/2025 EN COMUNICACIÓN CON LA SRA KAREN CASTIBLANCO AL NÚMERO 3107886489 INDICA QUE LOS EQUIPOS YA FUERON RECOGIDOS 19-09 | 19/09/2025 SE REALIZA RETIRO DE DATAFONO, CLIENTE INDICA QUE NO TUVO LECTOR DE CÓDIGO DE BARRAS, SE RETIRA AVISO EXTERIOR, FLANGED, Y DISPLAY LEGAL."/>
    <s v="VISITA_TÉCNICA"/>
    <s v="EF008194-MN007366"/>
    <s v="TIPO I"/>
    <s v="TERRESTRE"/>
    <s v="MURCIA HERNANDEZ HARVEY IGNACIO"/>
    <n v="1"/>
    <n v="0"/>
    <n v="65960.072302"/>
    <n v="75096.394270399993"/>
    <n v="65960.072302"/>
    <m/>
    <m/>
    <m/>
    <m/>
    <m/>
    <m/>
    <m/>
  </r>
  <r>
    <s v="BOGOTA"/>
    <x v="4"/>
    <x v="4"/>
    <n v="11001"/>
    <s v="LC-CS-25-000478"/>
    <n v="73140"/>
    <s v="ORDEN DE CAMBIO"/>
    <s v="CUNDINAMARCA"/>
    <s v="BOGOTA"/>
    <s v="PTM BOGOTA CORRESPONSAL BANCAR"/>
    <s v="REDEBAN"/>
    <s v="FO-25-1562254 | FO-25-1557553 | FO-25-1550353"/>
    <d v="2025-09-18T16:03:00"/>
    <d v="2025-09-23T16:12:00"/>
    <m/>
    <s v="CIERRE"/>
    <s v="RECUPERACION DE EQUIPOS"/>
    <s v="AGREGADOR"/>
    <s v="COMCARD - PTM"/>
    <s v="EJECUTADO_EXITOSO"/>
    <s v="CIERRE EXITOSO"/>
    <s v="19/09/2025 EN COMUNICACIÓN CON EL SR JOSE OSTOS AL NÚMERO 3168059592 NOS CONFIRMA LA SOLICITUD, INDICA QUE LA DIRECCIÓN PARA LA RECOLECCIÓN DE LOS EQUIPOS ES CL 132 B #101A 65, INFORMA QUE LO LLAMEN ANTES DE DSPLAZARSE, SI PUEDEN RECOGERLOS EL DIA DE MAÑANA 20-09 ANTES DE MEDIO DIA PORQUE NO SE ENCONTRARÁ EN LA CIUDAD | 19/09/2025 LA DIRECCIÓN ENVIADA EN TA ES ERRADA SE REALIZA LLAMADA TELEFÓNICA SE HABLA CON EL SR. JOSÉ OSTOS 316 8059592 INDICA QUE LA DIRECCIÓN CORRECTA ES CALLE 132B 101A-65, ADICIONAL SOLICITA INFORMA DE DE VISITA CON DOS DÍAS DE ANTELACIÓN PARA ESTAR EN LA DIRECCIÓN Y ENTREGAR LOS EQUIPOS._x000a_22/09/2025 SE REALIZA DESPLAZAMIENTO A DIRECCIÓN INDICADA, NO HAY NADIE EN EL PREDIO, SE REALIZA LLAMADA A NÚMERO DE CONTACTO Y NO SE OBTIENE RESPUESTA, SEGUNDA VISITA._x000a_23/09/2025 SE REALIZA VISITA A CB PARA REALIZAR CIERRE SE RETIRAN DATAFONO, BASE FUENTE DATOS Y LECTORA,SE DESTRUYE PUBLICIDAD."/>
    <s v="VISITA_TÉCNICA"/>
    <s v="NN00P197_x000a_3168059592"/>
    <s v="TIPO I"/>
    <s v="TERRESTRE"/>
    <s v="GALINDO ROJAS LUIS FELIPE"/>
    <n v="1"/>
    <n v="0"/>
    <n v="65960.072302"/>
    <n v="75096.394270399993"/>
    <n v="65960.072302"/>
    <m/>
    <m/>
    <m/>
    <m/>
    <m/>
    <m/>
    <m/>
  </r>
  <r>
    <s v="CARTAGENA"/>
    <x v="0"/>
    <x v="0"/>
    <n v="13001"/>
    <s v="TA-25-1120958"/>
    <n v="56832"/>
    <s v="ORDEN DE CAMBIO"/>
    <s v="BOLIVAR"/>
    <s v="CARTAGENA"/>
    <s v="BARRIO BOCAGRANDE CARTAGENA DE"/>
    <s v="REDEBAN"/>
    <s v="FO-25-1546434"/>
    <d v="2025-09-18T08:38:00"/>
    <d v="2025-09-19T15:33:00"/>
    <m/>
    <s v="CIERRE"/>
    <s v="RETIRO VOLUNTARIO"/>
    <s v="UNO A UNO"/>
    <s v="CB UNO A UNO"/>
    <s v="EJECUTADO_EXITOSO"/>
    <s v="CIERRE EXITOSO"/>
    <s v="19/09/2025 SE REALIZA CIERRE DEL CB CLIENTE ENTREGA EQUIPO Y LECTORA Y FUENTE NO TIENE MÁS NADA"/>
    <s v="VISITA_TÉCNICA"/>
    <s v="II0ZZ180"/>
    <s v="TIPO I"/>
    <s v="TERRESTRE"/>
    <s v="CANEDO HERRERA ALEXANDER"/>
    <n v="1"/>
    <n v="0"/>
    <n v="65960.072302"/>
    <n v="75096.394270399993"/>
    <n v="65960.072302"/>
    <m/>
    <m/>
    <m/>
    <m/>
    <m/>
    <m/>
    <m/>
  </r>
  <r>
    <s v="MEDELLIN"/>
    <x v="1"/>
    <x v="1"/>
    <n v="5001"/>
    <s v="LC-CS-25-000418"/>
    <n v="80762"/>
    <s v="ORDEN DE CAMBIO"/>
    <s v="ANTIOQUIA"/>
    <s v="MEDELLIN"/>
    <s v="BARRIO BELEN MALIBU MEDELLIN"/>
    <s v="REDEBAN"/>
    <s v="FO-25-1545980"/>
    <d v="2025-09-17T17:00:00"/>
    <d v="2025-09-19T12:11:00"/>
    <m/>
    <s v="CIERRE"/>
    <s v="CIERRE"/>
    <s v="UNO A UNO"/>
    <s v="UNO A UNO"/>
    <s v="EJECUTADO_EXITOSO"/>
    <s v="CIERRE EXITOSO"/>
    <s v="18/09/2025 SE INTENTA COMUNICACIÓN AL NÚMERO 3186283550 SE ENCUENTRA APAGADO, SE INTENTARÁ NUEVAMENTE | 18/09/2025 EN COMUNICACIÓN CON EL SR DIEGO SIMON ARISTIZABAL DELGADO AL NÚMERO 3186283550 NOS CONFIRMA LA SOLICITUD, DATOS CORRECTOS. SE ESCALA PARA VISITA | 19/09/2025 SE VALIDA CIERRE DE CB EN LA DIRECCIÓN. | 19/09/2025 SE REALIZA CIERRE DE CORRESPONSAL Y SE RETIRA DATÁFONO, MAGIC BOX Y LECTORA."/>
    <s v="VISITA_TÉCNICA"/>
    <s v="VAZZZ370"/>
    <s v="TIPO I"/>
    <s v="TERRESTRE"/>
    <s v="MARIN PIEDRAHITA JIMMY ALEXIS"/>
    <n v="1"/>
    <n v="0"/>
    <n v="65960.072302"/>
    <n v="75096.394270399993"/>
    <n v="65960.072302"/>
    <m/>
    <m/>
    <m/>
    <m/>
    <m/>
    <m/>
    <m/>
  </r>
  <r>
    <s v="TUNJA"/>
    <x v="5"/>
    <x v="5"/>
    <n v="15759"/>
    <s v="LC-CS-25-000421"/>
    <n v="71188"/>
    <s v="ORDEN DE CAMBIO"/>
    <s v="BOYACA"/>
    <s v="SOGAMOSO"/>
    <s v="EL BOSQUE SOGAMOSO 1"/>
    <s v="REDEBAN"/>
    <s v="FO-25-1545995"/>
    <d v="2025-09-17T17:00:00"/>
    <d v="2025-09-18T16:07:00"/>
    <m/>
    <s v="CIERRE"/>
    <s v="CIERRE"/>
    <s v="CB UNO A UNO"/>
    <s v="CB UNO A UNO"/>
    <s v="EJECUTADO_EXITOSO"/>
    <s v="CIERRE EXITOSO"/>
    <s v="18/09/2025 EN COMUNICACIÓN CON LA SRA DANNA CAROLINA NEIRA CEPEDA AL NÚMERO 3214633040 NOS CONFIRMA LA SOLICITUD, DATOS CORRECTOS. SE ESCALA PARA VISITA, POR FAVOR LLAMAR ANTES DE DESPLAZARSE | 18/09/2025 SE EJECUTA CIERRE CORRESPONSAL BANCARIO BANCOLOMBIA RETIRANDO LOS EQUIPOS EXISTENTES EN EL PUNTO COMERCIO SIN PUBLICIDAD"/>
    <s v="VISITA_TÉCNICA"/>
    <s v="NN00E641"/>
    <s v="TIPO II"/>
    <s v="TERRESTRE"/>
    <s v="RODRIGUEZ MURCIA YERSON IVAN"/>
    <n v="1"/>
    <n v="0"/>
    <n v="144967.87232000002"/>
    <n v="140395.6348884"/>
    <n v="144967.87232000002"/>
    <m/>
    <m/>
    <m/>
    <m/>
    <m/>
    <m/>
    <m/>
  </r>
  <r>
    <s v="NEIVA"/>
    <x v="3"/>
    <x v="3"/>
    <n v="18001"/>
    <s v="LC-CS-25-000422"/>
    <n v="77961"/>
    <s v="ORDEN DE CAMBIO"/>
    <s v="CAQUETA"/>
    <s v="FLORENCIA"/>
    <s v="BARRIO EL CENTRO FLORENCIA"/>
    <s v="REDEBAN"/>
    <s v="FO-25-1545976"/>
    <d v="2025-09-17T17:00:00"/>
    <d v="2025-09-23T16:09:00"/>
    <m/>
    <s v="CIERRE"/>
    <s v="CIERRE"/>
    <s v="CB UNO A UNO"/>
    <s v="CB UNO A UNO"/>
    <s v="EJECUTADO_EXITOSO"/>
    <s v="CIERRE EXITOSO"/>
    <s v="18/09/2025 SE INTENTA COMUICACIÓN A LOS NÚMEROS 3127817979 SUENA PERO NO HAY CONTACTO-3143181009 APAGADO, SE INTENTARÁ NUEVAMENTE | 18/09/2025 SE INTENTA COMUICACIÓN A LOS NÚMEROS 3127817979-3143181009 SUENA PERO NO HAY CONTACTO, SE INTENTARÁ NUEVAMENTE | 18/09/2025 EN COMUNICACIÓN CON LA SRA MARILUZ PERDOMO AL NÚMERO 3127817979 NOS CONFIRMA LA SOLICITUD, DATOS CORRECTOS. SE ESCALA PARA VISITA | 23/09/2025 SE REALIZA RETIRO DE DATAFONO LECTORA BASE, AVISO EXTERIOR Y PUBLICIDAD SE DESTRUYE PUBLICIDAD EN SITIO, CIERRE EXITOSO"/>
    <s v="VISITA_TÉCNICA"/>
    <s v="A1PZZ070"/>
    <s v="TIPO IV"/>
    <s v="TERRESTRE"/>
    <s v="BERMUDEZ SANCHEZ JOSE NEYBER"/>
    <n v="1"/>
    <n v="0"/>
    <n v="479588.87655000004"/>
    <n v="196536.5258152"/>
    <n v="479588.87655000004"/>
    <m/>
    <m/>
    <m/>
    <m/>
    <m/>
    <m/>
    <m/>
  </r>
  <r>
    <s v="BOGOTA"/>
    <x v="4"/>
    <x v="4"/>
    <n v="25126"/>
    <s v="LC-CS-25-000423"/>
    <n v="35974"/>
    <s v="ORDEN DE CAMBIO"/>
    <s v="CUNDINAMARCA"/>
    <s v="CAJICA"/>
    <s v="BARRIO CAPELLANIA CAJICA 1"/>
    <s v="REDEBAN"/>
    <s v="FO-25-1545972"/>
    <d v="2025-09-17T17:00:00"/>
    <d v="2025-09-19T15:04:00"/>
    <m/>
    <s v="CIERRE"/>
    <s v="CIERRE"/>
    <s v="CB UNO A UNO"/>
    <s v="CB UNO A UNO"/>
    <s v="EJECUTADO_EXITOSO"/>
    <s v="CIERRE EXITOSO"/>
    <s v="18/09/2025 SE INTENTA COMUNICACIÓN AL NÚMERO 3022592707 SUENA PERO NO HAY CONTACTO, SE INTENTARÁ NUEVAMENTE | 18/09/2025 EN COMUNICACIÓN CON LA SRA KELLYN DAYANA RIVEROS PACHON AL NÚMERO 3022592707 NOS CONFIRMA DIRECCIÓN, SE ESCALA PARA VISITA | 19/09/2025 SE VISITA COMERCIO, SE RETIRA EQUIPO DE CB BANCOLOMBIA, 2 DATAFONOS, 2 PINPAD, 2 HUB, 2 LECTORAS DE BARRAS, BASES Y CABLEADO, NO UPS, NO SE MANIPULAN EQUIPOS, NO HAY PUBLICIDAD A RETIRAR."/>
    <s v="VISITA_TÉCNICA"/>
    <s v="9A008647 - AD00S475"/>
    <s v="TIPO II"/>
    <s v="TERRESTRE"/>
    <s v="VEGA MANRIQUE JONATAN MAURICIO"/>
    <n v="1"/>
    <n v="0"/>
    <n v="144967.87232000002"/>
    <n v="140395.6348884"/>
    <n v="144967.87232000002"/>
    <m/>
    <m/>
    <m/>
    <m/>
    <m/>
    <m/>
    <m/>
  </r>
  <r>
    <s v="BOGOTA"/>
    <x v="4"/>
    <x v="4"/>
    <n v="25473"/>
    <s v="LC-CS-25-000424"/>
    <n v="68158"/>
    <s v="ORDEN DE CAMBIO"/>
    <s v="CUNDINAMARCA"/>
    <s v="MOSQUERA"/>
    <s v="NOVATERRA GUAYACAN"/>
    <s v="REDEBAN"/>
    <s v="FO-25-1550200 | FO-25-1545936"/>
    <d v="2025-09-17T17:00:00"/>
    <d v="2025-09-20T11:49:00"/>
    <m/>
    <s v="CIERRE"/>
    <s v="CIERRE"/>
    <s v="CB UNO A UNO"/>
    <s v="CB UNO A UNO"/>
    <s v="EJECUTADO_EXITOSO"/>
    <s v="CIERRE EXITOSO"/>
    <s v="18/09/2025 SE INTENTA COMUNICACIÓN AL NÚMERO 3015018526 SUENA PERO NO HAY CONTACTO, SE INTENTARÁ NUEVAMENTE | 18/09/2025 EN COMUNICACIÓN CON LA SR JULIANA NIETO RODRIGUEZ AL NÚMERO 3015018526 NOS CONFIRMA LA SOLICITUD, DATOS CORRECTOS. SE ESALA PARA VISITA, POR FAVOR LLAMAR ANTES DE DESPLAZARSE YA QUE NO TODOS LOS DIAS SE ENCUENTRA ABIERTO EL ESTABLECIMIENTO | 18/09/2025 DURANTE LA VISITA DE TECNICA PARA ATENDER CIERRE DE CORRESPONSAL BANCARIO, NO ES POSIBLE PORQUE COMERCIO SE ENCUENTRA CERRADO SE LLAMA AL CELULAR 3015018526 EL CUAL ATIENDE LA SR ANA MILENA RODRÍGUEZ MENDOZA NOS INDICA  QUE NO ES POSIBLE LA ATENCIÓN EL DÍA DE HOY POR MOTIVOS PERSONALES SE INFORMA A COORDINADOR SE PROCEDE A REPROGRAMAR LA ACTIVIDAD_x000a_20/09/2025 SE REALIZA CIERRE DE CORRESPONSAL SIN NOVEDAD PUBLICIDAD CORRESPONSAL INDICA QUE FUE RETIRADA Y DESTRUIDA"/>
    <s v="VISITA_TÉCNICA"/>
    <s v="9L08Z761"/>
    <s v="TIPO I"/>
    <s v="TERRESTRE"/>
    <s v="GALEANO SORIANO JUAN DAVID"/>
    <n v="1"/>
    <n v="0"/>
    <n v="65960.072302"/>
    <n v="75096.394270399993"/>
    <n v="65960.072302"/>
    <m/>
    <m/>
    <m/>
    <m/>
    <m/>
    <m/>
    <m/>
  </r>
  <r>
    <s v="IBAGUE"/>
    <x v="3"/>
    <x v="3"/>
    <n v="73001"/>
    <s v="LC-CS-25-000427"/>
    <n v="68970"/>
    <s v="ORDEN DE CAMBIO"/>
    <s v="TOLIMA"/>
    <s v="IBAGUE"/>
    <s v="BARRIO URBANIZACION PROTECHO T"/>
    <s v="REDEBAN"/>
    <s v="FO-25-1545987"/>
    <d v="2025-09-17T17:00:00"/>
    <d v="2025-09-19T15:44:00"/>
    <m/>
    <s v="CIERRE"/>
    <s v="CIERRE"/>
    <s v="CB UNO A UNO"/>
    <s v="CB UNO A UNO"/>
    <s v="EJECUTADO_EXITOSO"/>
    <s v="CIERRE EXITOSO"/>
    <s v="18/09/2025 SE INTENTA COMUNICACIÓN AL NÚMERO 3178416869 SUENA PERO NO HAY CONTACTO, SE INTENTARÁ NUEVAMENTE | 18/09/2025 SE INTENTA COMUNICACIÓN AL NÚMERO 3178416869 SUENA PERO NO HAY CONTACTO, SE INTENTARÁ NUEVAMENTE | 18/09/2025 SE INTENTA COMUNICACIÓN AL NÚMERO 3178416869 SUENA PERO NO HAY CONTACTO | 19/09/2025 SE REALIZA CIERRE POR SOLICITUD DE LA ENTIDAD, SE RETIRA DATÁFONO, LECTOR, BASE Y ACCESORIOS DE CONEXIÓN; SE RETIRA AVISO EXTERIOR EL CUAL SE DESTRUYE EN SITIO.,"/>
    <s v="VISITA_TÉCNICA"/>
    <s v="A100U391"/>
    <s v="TIPO I"/>
    <s v="TERRESTRE"/>
    <s v="BARRAGAN TAFUR EDWIN ESTEBAN"/>
    <n v="1"/>
    <n v="0"/>
    <n v="65960.072302"/>
    <n v="75096.394270399993"/>
    <n v="65960.072302"/>
    <m/>
    <m/>
    <m/>
    <m/>
    <m/>
    <m/>
    <m/>
  </r>
  <r>
    <s v="IBAGUE"/>
    <x v="3"/>
    <x v="3"/>
    <n v="73001"/>
    <s v="LC-CS-25-000428"/>
    <n v="80561"/>
    <s v="ORDEN DE CAMBIO"/>
    <s v="TOLIMA"/>
    <s v="IBAGUE"/>
    <s v="BARRIO BELLO HORIZONTE IBAGUE"/>
    <s v="REDEBAN"/>
    <s v="FO-25-1545939"/>
    <d v="2025-09-17T17:00:00"/>
    <d v="2025-09-19T12:21:00"/>
    <m/>
    <s v="CIERRE"/>
    <s v="CIERRE"/>
    <s v="UNO A UNO"/>
    <s v="UNO A UNO"/>
    <s v="EJECUTADO_EXITOSO"/>
    <s v="CIERRE EXITOSO"/>
    <s v="18/09/2025 EN COMUNICACIÓN CON LA SRA ZULLY VANESSA LUGO GUTIÉRREZ AL NÚMERO 3164244748 NOS CONFIRMA LA SOLICITUD, DATOS CORRECTOS. SE ESCALA PARA VISITA | 19/09/2025 SE RETIRA: DATÁFONO, BASE PARA DATÁFONO, LECTOR DE BARRAS, CAJA MAGIC BOX, CABLE DE PODER. CLIENTE HACE DISPOSICIÓN FINAL DE PUBLICIDAD"/>
    <s v="VISITA_TÉCNICA"/>
    <s v="SEZZZ703"/>
    <s v="TIPO I"/>
    <s v="TERRESTRE"/>
    <s v="VARGAS HERRERA JHON JAIRO"/>
    <n v="1"/>
    <n v="0"/>
    <n v="65960.072302"/>
    <n v="75096.394270399993"/>
    <n v="65960.072302"/>
    <m/>
    <m/>
    <m/>
    <m/>
    <m/>
    <m/>
    <m/>
  </r>
  <r>
    <s v="CALI"/>
    <x v="2"/>
    <x v="2"/>
    <n v="76520"/>
    <s v="LC-CS-25-000429"/>
    <n v="41716"/>
    <s v="ORDEN DE CAMBIO"/>
    <s v="VALLE DEL CAUCA"/>
    <s v="PALMIRA"/>
    <s v="BARRIO ZAMORANO PALMIRA 1"/>
    <s v="REDEBAN"/>
    <s v="FO-25-1545961"/>
    <d v="2025-09-17T17:00:00"/>
    <d v="2025-09-22T08:03:00"/>
    <m/>
    <s v="CIERRE"/>
    <s v="CIERRE"/>
    <s v="CB UNO A UNO"/>
    <s v="CB UNO A UNO"/>
    <s v="EJECUTADO_EXITOSO"/>
    <s v="CIERRE EXITOSO"/>
    <s v="18/09/2025 EN COMUNICACIÓN CON EL SR EIBAR LEONARDO MORENO ARROYO AL NÚMERO 3043998956 NOS CONFIRMA LA SOLICITUD, DATOS CORRECTOS. SE ESCALA PARA VISITA, POR FAVOR LLAMAR ANTES DE DESPLAZARSE | 20/09/2025 EN LA VISITA TÉCNICA SE RECOLECTARON DOS DATÁFONOS, DOS LECTORES, DOS PINPADS,DOS HUBS EN BUEN ESTADO, SE RECOGEN CAJAS DE ROLLOS Y PUBLICIDAD SE DESTRUYE EN EL SITIO."/>
    <s v="VISITA_TÉCNICA"/>
    <s v="TVVZZ412 // A0VZ379"/>
    <s v="TIPO I"/>
    <s v="TERRESTRE"/>
    <s v="SANCHEZ URREGO ROBINSON DAVID"/>
    <n v="1"/>
    <n v="0"/>
    <n v="65960.072302"/>
    <n v="75096.394270399993"/>
    <n v="65960.072302"/>
    <m/>
    <m/>
    <m/>
    <m/>
    <m/>
    <m/>
    <m/>
  </r>
  <r>
    <s v="CALI"/>
    <x v="2"/>
    <x v="2"/>
    <n v="76834"/>
    <s v="LC-CS-25-000430"/>
    <n v="57724"/>
    <s v="ORDEN DE CAMBIO"/>
    <s v="VALLE DEL CAUCA"/>
    <s v="TULUA"/>
    <s v="BARRIO LA INDEPENDENCIA TULUA"/>
    <s v="REDEBAN"/>
    <s v="FO-25-1545952"/>
    <d v="2025-09-17T17:00:00"/>
    <d v="2025-09-19T15:36:00"/>
    <m/>
    <s v="CIERRE"/>
    <s v="CIERRE"/>
    <s v="CB UNO A UNO"/>
    <s v="CB UNO A UNO"/>
    <s v="EJECUTADO_EXITOSO"/>
    <s v="CIERRE EXITOSO"/>
    <s v="18/09/2025 EN COMUNICACIÓN CON LA SRA NORA ELENA BONILLA CASTILLO AL NÚMERO 3187846174 NOS CONFIRMA LA SOLICITUD, DATOS CORRECTOS. SE ESCALA PARA VISITA | 19/09/2025 SE VISITA ESTABLECIMIENTO Y SE PROCEDE A REALIZAR RETIRO DE CORRESPONSAL EQUIPOS EN BUEN ESTADO Y SE DESTRUYE PUBLICIDAD"/>
    <s v="VISITA_TÉCNICA"/>
    <s v="AAQZZ990"/>
    <s v="TIPO II"/>
    <s v="TERRESTRE"/>
    <s v="BOLAÑOS TABORDA JORGE ENRIQUE"/>
    <n v="1"/>
    <n v="0"/>
    <n v="144967.87232000002"/>
    <n v="140395.6348884"/>
    <n v="144967.87232000002"/>
    <m/>
    <m/>
    <m/>
    <m/>
    <m/>
    <m/>
    <m/>
  </r>
  <r>
    <s v="CALI"/>
    <x v="2"/>
    <x v="2"/>
    <n v="76834"/>
    <s v="LC-CS-25-000431"/>
    <n v="72077"/>
    <s v="ORDEN DE CAMBIO"/>
    <s v="VALLE DEL CAUCA"/>
    <s v="TULUA"/>
    <s v="BARRIO CENTRO TULUA 27"/>
    <s v="REDEBAN"/>
    <s v="FO-25-1545990"/>
    <d v="2025-09-17T17:00:00"/>
    <d v="2025-09-19T15:08:00"/>
    <m/>
    <s v="CIERRE"/>
    <s v="CIERRE"/>
    <s v="CB UNO A UNO"/>
    <s v="CB UNO A UNO"/>
    <s v="EJECUTADO_EXITOSO"/>
    <s v="CIERRE EXITOSO"/>
    <s v="18/09/2025 EN COMUNICACIÓN CON EL SR GERMAN EDUARDO ARANGO ALVAREZ AL NÚMERO 3183362178 NOS CONFIRMA LA SOLICITUD, DATOS CORRECTOS. SE ESCALA PARA VISITA | 19/09/2025 SE ESTABLECIMIENTO  Y SE RETIRAN EQUIPOS EN BUEN ESTADO. SE RETIRA DE PUBLICIDAD SOLO FLANGER. CLIENTE HIZO DISPOSICIÓN FINAL DE PUBLICIDAD"/>
    <s v="VISITA_TÉCNICA"/>
    <s v="MN00O671"/>
    <s v="TIPO II"/>
    <s v="TERRESTRE"/>
    <s v="BOLAÑOS TABORDA JORGE ENRIQUE"/>
    <n v="1"/>
    <n v="0"/>
    <n v="144967.87232000002"/>
    <n v="140395.6348884"/>
    <n v="144967.87232000002"/>
    <m/>
    <m/>
    <m/>
    <m/>
    <m/>
    <m/>
    <m/>
  </r>
  <r>
    <s v="BOGOTA"/>
    <x v="4"/>
    <x v="4"/>
    <n v="11001"/>
    <s v="LC-CS-25-000432"/>
    <n v="21802"/>
    <s v="ORDEN DE CAMBIO"/>
    <s v="CUNDINAMARCA"/>
    <s v="BOGOTA"/>
    <s v="BARRIO SAN BERNARDO BOGOTA"/>
    <s v="REDEBAN"/>
    <s v="FO-25-1545948"/>
    <d v="2025-09-17T17:00:00"/>
    <d v="2025-09-19T12:07:00"/>
    <m/>
    <s v="CIERRE"/>
    <s v="CIERRE"/>
    <s v="CB UNO A UNO"/>
    <s v="CB UNO A UNO"/>
    <s v="EJECUTADO_EXITOSO"/>
    <s v="CIERRE EXITOSO"/>
    <s v="18/09/2025 SE INTENTA COMUNICACIÓN AL NÚMERO 3212759451 SUENA PERO NO HAY CONTACTO, SE INTENTARÁ NUEVAMENTE | 18/09/2025 SE INTENTA COMUNICACIÓN AL NÚMERO 3212759451 SUENA PERO NO HAY CONTACTO, SE INTENTARÁ NUEVAMENTE | 18/09/2025 SE INTENTA COMUNICACIÓN AL NÚMERO 3212759451 SUENA PERO NO HAY CONTACTO | 19/09/2025 SE REALIZA EL RETIRO DE EQUIPO DE CB BANCOLOMBIA SIN NOVEDAD"/>
    <s v="VISITA_TÉCNICA"/>
    <s v="AAVZZ172"/>
    <s v="TIPO I"/>
    <s v="TERRESTRE"/>
    <s v="ORTIZ MARTINEZ STIVEN"/>
    <n v="1"/>
    <n v="0"/>
    <n v="65960.072302"/>
    <n v="75096.394270399993"/>
    <n v="65960.072302"/>
    <m/>
    <m/>
    <m/>
    <m/>
    <m/>
    <m/>
    <m/>
  </r>
  <r>
    <s v="BOGOTA"/>
    <x v="4"/>
    <x v="4"/>
    <n v="11001"/>
    <s v="LC-CS-25-000433"/>
    <n v="61285"/>
    <s v="ORDEN DE CAMBIO"/>
    <s v="CUNDINAMARCA"/>
    <s v="BOGOTA"/>
    <s v="BARRIO MAZUREM BOGOTA"/>
    <s v="REDEBAN"/>
    <s v="FO-25-1545965"/>
    <d v="2025-09-17T17:00:00"/>
    <d v="2025-09-19T07:51:00"/>
    <m/>
    <s v="CIERRE"/>
    <s v="CIERRE"/>
    <s v="CB UNO A UNO"/>
    <s v="CB UNO A UNO"/>
    <s v="EJECUTADO_EXITOSO"/>
    <s v="CIERRE EXITOSO"/>
    <s v="18/09/2025 SE INTENTA COMUNICACIÓN AL NÚMERO 3133846699 SUENA PERO NO HAY CONTACTO, SE INTENTARÁ NUEVAMENTE | 18/09/2025 EN COMUNICACIÓN CON EL SR EVER ANTONIO MONTAÑA CARDOZO AL NÚMERO 3133846699 NOS CONFIRMA LA SOLICITUD, DATOS CORRECTOS. SE ESCALA PARA VISITA | 18/09/2025 SE RECUPERA DATÁFONO Y LECTORA SE DESTRUYE PÚBLICIDAD EN SITIO"/>
    <s v="VISITA_TÉCNICA"/>
    <s v="FUA0H974"/>
    <s v="TIPO I"/>
    <s v="TERRESTRE"/>
    <s v="INFANTE SIERRA MANUEL FERNANDO"/>
    <n v="1"/>
    <n v="0"/>
    <n v="65960.072302"/>
    <n v="75096.394270399993"/>
    <n v="65960.072302"/>
    <m/>
    <m/>
    <m/>
    <m/>
    <m/>
    <m/>
    <m/>
  </r>
  <r>
    <s v="MONTERIA"/>
    <x v="0"/>
    <x v="0"/>
    <n v="23068"/>
    <s v="LC-CS-25-000437"/>
    <n v="72855"/>
    <s v="ORDEN DE CAMBIO"/>
    <s v="CORDOBA"/>
    <s v="AYAPEL"/>
    <s v="SANTA ANA AYAPEL"/>
    <s v="REDEBAN"/>
    <s v="FO-25-1546075"/>
    <d v="2025-09-17T17:00:00"/>
    <d v="2025-09-22T17:30:00"/>
    <m/>
    <s v="CIERRE"/>
    <s v="RECUPERACION DE EQUIPOS"/>
    <s v="UNO A UNO"/>
    <s v="UNO A UNO"/>
    <s v="EJECUTADO_EXITOSO"/>
    <s v="CIERRE EXITOSO"/>
    <s v="18/09/2025 EN COMUNICACIÓN CON LA SRA MARIBEL CASTRO AL NÚMERO 3145861145 NOS CONFIRMA LA SOLICITUD, DATOS CORRECTOS. SE ESCALA PARA VISITA | 22/09/2025 SE REALIZA VISTA AL PUNTO PARA CIERRE DE CORRESPONSAL, EN EL CIERRE SE RETIRA DATAFONO, LECTOR DE BARRAS Y ACCESORIOS EN BUEN ESTADO OK, NO SE RETIRA PUBLICIDAD, DESGASTADA POR EL USO CB, CIERRE EXITOSO SIN NOVEDAD OK"/>
    <s v="VISITA_TÉCNICA"/>
    <s v="EF00S395"/>
    <s v="TIPO III"/>
    <s v="TERRESTRE"/>
    <s v="GONZALEZ FERRER JESUS ALEXANDER"/>
    <n v="1"/>
    <n v="0"/>
    <n v="275728.78077800001"/>
    <n v="196536.5258152"/>
    <n v="275728.78077800001"/>
    <m/>
    <m/>
    <m/>
    <m/>
    <m/>
    <m/>
    <m/>
  </r>
  <r>
    <s v="MEDELLIN"/>
    <x v="1"/>
    <x v="1"/>
    <n v="5308"/>
    <s v="LC-CS-25-000395"/>
    <n v="15689"/>
    <s v="ORDEN DE CAMBIO"/>
    <s v="ANTIOQUIA"/>
    <s v="GIRARDOTA"/>
    <s v="BRR AURELIO MEJIA GIRARDOTA"/>
    <s v="REDEBAN"/>
    <s v="FO-25-1540144"/>
    <d v="2025-09-16T16:51:00"/>
    <d v="2025-09-20T11:47:00"/>
    <m/>
    <s v="CIERRE"/>
    <s v="CIERRE"/>
    <s v="CB UNO A UNO"/>
    <s v="CB UNO A UNO"/>
    <s v="EJECUTADO_EXITOSO"/>
    <s v="CIERRE EXITOSO"/>
    <s v="17/09/2025 SE INTENTA COMUNICACIÓN AL NÚMERO 3152269533 SUENA PERO NO HAY CONTACTO, SE INTENTARÁ NUEVAMENTE | 17/09/2025 EN COMUNICACIÓN CON LA ENCARGADA DEL ESTABLECIMIENTO INVERSIONES GALMO S.A.S AL NÚMERO 3152269533, NOS CONFIRMA LA SOLICITUD, DATOS CORRECTOS. SE ESCALA PARA VISITA | 20/09/2025 SE REALIZA RECOGIDA DE QUIPOS POR CIERRE CB,USUARIO REALIZA DISPOSICIÓN FINAL DE LA PUBLICIDAD"/>
    <s v="VISITA_TÉCNICA"/>
    <s v="JAXZZ344"/>
    <s v="TIPO I"/>
    <s v="TERRESTRE"/>
    <s v="RAMIREZ TABARES JUAN DIEGO"/>
    <n v="1"/>
    <n v="0"/>
    <n v="65960.072302"/>
    <n v="75096.394270399993"/>
    <n v="65960.072302"/>
    <m/>
    <m/>
    <m/>
    <m/>
    <m/>
    <m/>
    <m/>
  </r>
  <r>
    <s v="TUNJA"/>
    <x v="5"/>
    <x v="5"/>
    <n v="15001"/>
    <s v="LC-CS-25-000396"/>
    <n v="63425"/>
    <s v="ORDEN DE CAMBIO"/>
    <s v="BOYACA"/>
    <s v="TUNJA"/>
    <s v="BARRIO SAN RAFAEL TUNJA 1"/>
    <s v="REDEBAN"/>
    <s v="FO-25-1540182"/>
    <d v="2025-09-16T16:51:00"/>
    <d v="2025-09-17T12:25:00"/>
    <m/>
    <s v="CIERRE"/>
    <s v="CIERRE"/>
    <s v="UNO A UNO"/>
    <s v="CB UNO A UNO"/>
    <s v="EJECUTADO_EXITOSO"/>
    <s v="CIERRE EXITOSO"/>
    <s v="17/09/2025 EN COMUNICACIÓN CON LA SRA DORIS CORREDOR MUNEVAR AL NÚMERO 3123043279 NOS CONFIRMA LA SOLICITUD,INDICA QUE LA DIRECCIÓN PARA LA RECOLECCIÓN DE LOS EQUIPOS ES TV 16 47 12 SAN RAFAEL. SE ESCALA PARA VISITA | 17/09/2025 SE VISITA CB RETIRO DE EQUIPOSY AVISO EXTERIOR"/>
    <s v="VISITA_TÉCNICA"/>
    <s v="MA00W079"/>
    <s v="TIPO I"/>
    <s v="TERRESTRE"/>
    <s v="GONZALEZ GONZALEZ MARIO ALBERTO"/>
    <n v="1"/>
    <n v="0"/>
    <n v="65960.072302"/>
    <n v="75096.394270399993"/>
    <n v="65960.072302"/>
    <m/>
    <m/>
    <m/>
    <m/>
    <m/>
    <m/>
    <m/>
  </r>
  <r>
    <s v="NEIVA"/>
    <x v="3"/>
    <x v="3"/>
    <n v="41016"/>
    <s v="LC-CS-25-000398"/>
    <n v="38873"/>
    <s v="ORDEN DE CAMBIO"/>
    <s v="HUILA"/>
    <s v="AIPE"/>
    <s v="BARRIO SAN MARTIN AIPE"/>
    <s v="REDEBAN"/>
    <s v="FO-25-1540151"/>
    <d v="2025-09-16T16:51:00"/>
    <d v="2025-09-20T12:45:00"/>
    <m/>
    <s v="CIERRE"/>
    <s v="CIERRE"/>
    <s v="CB UNO A UNO"/>
    <s v="CB UNO A UNO"/>
    <s v="EJECUTADO_EXITOSO"/>
    <s v="CIERRE EXITOSO"/>
    <s v="17/09/2025 EN COMUNICACIÓN CON EL HIJO DE LA SRA LUZ NEIDY RAMIREZ ORTIZ AL NÚMERO 3173154998 NOS CONFIRMA LA SOLICITUD, DATOS CORRECTOS. SE ESCALA PARA VISITA, POR FAVOR LLMAR ANTES DE DESPLAZARSE | 20/09/2025 SE REALIZA VISITA AL PUNTO, SE RETIRA CON ÉXITO: BASE ,DATAFONO, LECTORA , FUENTE DE PODER , PACHCORD, EN BUEN ESTADO GENERAL .SE RETIRA DE FACHADA PUNTO  AVISO EXTERIOR ,Y FLANGED .LOS CUALES SE DESTRUYEN EN PUNTO POR DETERIORO . CIERRE EXISOTOSO."/>
    <s v="VISITA_TÉCNICA"/>
    <s v="AB0UZ650"/>
    <s v="TIPO II"/>
    <s v="TERRESTRE"/>
    <s v="DEVIA REINOSO JUAN CARLOS"/>
    <n v="1"/>
    <n v="0"/>
    <n v="144967.87232000002"/>
    <n v="140395.6348884"/>
    <n v="144967.87232000002"/>
    <m/>
    <m/>
    <m/>
    <m/>
    <m/>
    <m/>
    <m/>
  </r>
  <r>
    <s v="CUCUTA"/>
    <x v="5"/>
    <x v="5"/>
    <n v="54001"/>
    <s v="LC-CS-25-000399"/>
    <n v="60487"/>
    <s v="ORDEN DE CAMBIO"/>
    <s v="NORTE DE SANTANDER"/>
    <s v="CUCUTA"/>
    <s v="BARRIO EL CENTRO CUCUTA 71"/>
    <s v="REDEBAN"/>
    <s v="FO-25-1540172"/>
    <d v="2025-09-16T16:51:00"/>
    <d v="2025-09-17T12:27:00"/>
    <m/>
    <s v="CIERRE"/>
    <s v="CIERRE"/>
    <s v="CB UNO A UNO"/>
    <s v="CB UNO A UNO"/>
    <s v="EJECUTADO_EXITOSO"/>
    <s v="CIERRE EXITOSO"/>
    <s v="17/09/2025 EN COMUNICACIÓN CON EL SR OSCAR EMILIO MADARIAGA REYES AL NÚMERO 3156535873 NOS CONFIRMA LA SOLICITUD, DATOS CORRECTOS. INDICA QUE NO SE ENCUENTRA EN LA CIUDAD Y QUE PUEDEN PASAR POR LOS EQUIPOS DESPUES DEL 22-09 | 17/09/2025 SE VISITA COMERCIO Y SE RETIRAN DATÁFONO Y LECTOR OK."/>
    <s v="VISITA_TÉCNICA"/>
    <s v="KA00C868"/>
    <s v="TIPO I"/>
    <s v="TERRESTRE"/>
    <s v="TORRES MANTILLA JOSE DANIEL"/>
    <n v="1"/>
    <n v="0"/>
    <n v="65960.072302"/>
    <n v="75096.394270399993"/>
    <n v="65960.072302"/>
    <m/>
    <m/>
    <m/>
    <m/>
    <m/>
    <m/>
    <m/>
  </r>
  <r>
    <s v="CALI"/>
    <x v="2"/>
    <x v="2"/>
    <n v="76001"/>
    <s v="LC-CS-25-000403"/>
    <n v="21773"/>
    <s v="ORDEN DE CAMBIO"/>
    <s v="VALLE DEL CAUCA"/>
    <s v="CALI"/>
    <s v="BARRIO ALAMEDA VII CALI"/>
    <s v="REDEBAN"/>
    <s v="FO-25-1540157"/>
    <d v="2025-09-16T16:51:00"/>
    <d v="2025-09-18T09:15:00"/>
    <m/>
    <s v="CIERRE"/>
    <s v="CIERRE"/>
    <s v="CB UNO A UNO"/>
    <s v="CB UNO A UNO"/>
    <s v="EJECUTADO_EXITOSO"/>
    <s v="CIERRE EXITOSO"/>
    <s v="17/09/2025 EN COMUNICACIÓN CON COMERCIALIZADORA A&amp;G DEL VALLE SAS AL NÚMERO 3147029545 NOS INFORMA QUE EL BANCO NO LE HA DADO EL MOTIVO DEL CIERRE DEL CB Y QUE NO ENTREGARÁ LOS EQUIPOS | 17/09/2025 SE VISITA EL COMERCIO, SE REALIZA CIERRE CB BANCOLOMBIA PURO POR SOLICITUD DEL BANCO, SE RETIRA DATAFONO, LECTORA, ACCESORIOS EN BUEN ESTADO. SE DESTRUYE EN SITIO EL FLANGER, NO HAY EN EL LOCAL AVISO EXTERIOR NI DISPLAY DE HORARIO NO LO INSTALARON"/>
    <s v="VISITA_TÉCNICA"/>
    <s v="AAVZZ212"/>
    <s v="TIPO I"/>
    <s v="TERRESTRE"/>
    <s v="HERRERA MONAR GEOVANNY"/>
    <n v="1"/>
    <n v="0"/>
    <n v="65960.072302"/>
    <n v="75096.394270399993"/>
    <n v="65960.072302"/>
    <m/>
    <m/>
    <m/>
    <m/>
    <m/>
    <m/>
    <m/>
  </r>
  <r>
    <s v="CALI"/>
    <x v="2"/>
    <x v="2"/>
    <n v="76001"/>
    <s v="LC-CS-25-000405"/>
    <n v="76060"/>
    <s v="ORDEN DE CAMBIO"/>
    <s v="VALLE DEL CAUCA"/>
    <s v="CALI"/>
    <s v="BARRIO SANTA FE CALI 1"/>
    <s v="REDEBAN"/>
    <s v="FO-25-1540190"/>
    <d v="2025-09-16T16:51:00"/>
    <d v="2025-09-18T12:57:00"/>
    <m/>
    <s v="CIERRE"/>
    <s v="CIERRE"/>
    <s v="CB UNO A UNO"/>
    <s v="CB UNO A UNO"/>
    <s v="EJECUTADO_EXITOSO"/>
    <s v="CIERRE EXITOSO"/>
    <s v="17/09/2025 SE INTENTA COMUNICACIÓN A LOS NÚMEROS 3128920024 APAGADO-3153140538 SUENA PERO NO HAY CONTACTO, SE INTENTARÁ NUEVAMENTE | 17/09/2025 SE INTENTA COMUNICACIÓN A LOS NÚMEROS 3128920024-3153140538 SUENA PERO NO HAY CONTACTO, SE INTENTARÁ NUEVAMENTE | 18/09/2025 SE INTENTA COMUNICACIÓN A LOS NÚMEROS 3128920024-3153140538 SUENA PERO NO HAY CONTACTO | 18/09/2025 SE VISITA EL COMERCIO, SE REALIZA CIERRE CB BANCOLOMBIA PURO POR SOLICITUD DEL BANCO, SE RETIRA DATAFONO, LECTORA, PINPAD, HUB EQUIPOS EN BUEN ESTADO. SE DESTRUYE EN SITIO EL AVISO EXTERIOR, FLANGER, DISPLAY HORARIO"/>
    <s v="VISITA_TÉCNICA"/>
    <s v="FA0BZ309"/>
    <s v="TIPO I"/>
    <s v="TERRESTRE"/>
    <s v="HERRERA MONAR GEOVANNY"/>
    <n v="1"/>
    <n v="0"/>
    <n v="65960.072302"/>
    <n v="75096.394270399993"/>
    <n v="65960.072302"/>
    <m/>
    <m/>
    <m/>
    <m/>
    <m/>
    <m/>
    <m/>
  </r>
  <r>
    <s v="BOGOTA"/>
    <x v="4"/>
    <x v="4"/>
    <n v="11001"/>
    <s v="LC-CS-25-000407"/>
    <n v="66351"/>
    <s v="ORDEN DE CAMBIO"/>
    <s v="CUNDINAMARCA"/>
    <s v="BOGOTA"/>
    <s v="BARRIO NUEVA MARSELLA BOGOTA 2"/>
    <s v="REDEBAN"/>
    <s v="FO-25-1540218"/>
    <d v="2025-09-16T16:51:00"/>
    <d v="2025-09-17T15:30:00"/>
    <m/>
    <s v="CIERRE"/>
    <s v="CIERRE"/>
    <s v="UNO A UNO"/>
    <s v="CB UNO A UNO"/>
    <s v="EJECUTADO_EXITOSO"/>
    <s v="CIERRE EXITOSO"/>
    <s v="17/09/2025 SE INTENTA COMUNICACIÓN A LOS NÚMEROS 3227829155-3142208773  SUENA PERO NO HAY CONTACTO, SE INTENTARÁ NUEVAMENTE | 17/09/2025 SE REALIZA VISITA DE CAMPO DONDE SE RETIRA EQUIPOS SIN NOVEDAD."/>
    <s v="VISITA_TÉCNICA"/>
    <s v="7A00P575"/>
    <s v="TIPO I"/>
    <s v="TERRESTRE"/>
    <s v="LOZADA ROJAS CHRISTIAN ANDRES"/>
    <n v="1"/>
    <n v="0"/>
    <n v="65960.072302"/>
    <n v="75096.394270399993"/>
    <n v="65960.072302"/>
    <m/>
    <m/>
    <m/>
    <m/>
    <m/>
    <m/>
    <m/>
  </r>
  <r>
    <s v="MEDELLIN"/>
    <x v="1"/>
    <x v="1"/>
    <n v="5001"/>
    <s v="LC-CS-25-000408"/>
    <n v="26855"/>
    <s v="ORDEN DE CAMBIO"/>
    <s v="ANTIOQUIA"/>
    <s v="MEDELLIN"/>
    <s v="BARRIO CASTILLA MEDELLIN"/>
    <s v="REDEBAN"/>
    <s v="FO-25-1540204"/>
    <d v="2025-09-16T16:51:00"/>
    <d v="2025-09-18T15:05:00"/>
    <m/>
    <s v="CIERRE"/>
    <s v="CIERRE"/>
    <s v="CB UNO A UNO"/>
    <s v="CB UNO A UNO"/>
    <s v="EJECUTADO_EXITOSO"/>
    <s v="CIERRE EXITOSO"/>
    <s v="17/09/2025 EN COMUNICACIÓN CON EL SR HENRY ALBERTO SEPULVEDA BETANCUR AL NÚMERO 3117463507 NOS CONFIRMA LA SOLICITUD, DATOS CORRECTOS. SE ESCALA PARA VISITA | 18/09/2025 SE REALIZA CIERRE CON RETIRO DE DATÁFONO Y LECTORA. | 18/09/2025 SE REALIZA CIERRE DE CB Y SE RETIRA PUBLICIDAD, DATÁFONO CON SUS CABLES Y LECTORA."/>
    <s v="VISITA_TÉCNICA"/>
    <s v="9999Z440"/>
    <s v="TIPO I"/>
    <s v="TERRESTRE"/>
    <s v="MARIN PIEDRAHITA JIMMY ALEXIS"/>
    <n v="1"/>
    <n v="0"/>
    <n v="65960.072302"/>
    <n v="75096.394270399993"/>
    <n v="65960.072302"/>
    <m/>
    <m/>
    <m/>
    <m/>
    <m/>
    <m/>
    <m/>
  </r>
  <r>
    <s v="MEDELLIN"/>
    <x v="1"/>
    <x v="1"/>
    <n v="5001"/>
    <s v="LC-CS-25-000409"/>
    <n v="26798"/>
    <s v="ORDEN DE CAMBIO"/>
    <s v="ANTIOQUIA"/>
    <s v="MEDELLIN"/>
    <s v="BARRIO ANDALUCIA MEDELLIN"/>
    <s v="REDEBAN"/>
    <s v="FO-25-1540161"/>
    <d v="2025-09-16T16:51:00"/>
    <d v="2025-09-19T15:00:00"/>
    <m/>
    <s v="CIERRE"/>
    <s v="CIERRE"/>
    <s v="CB UNO A UNO"/>
    <s v="CB UNO A UNO"/>
    <s v="EJECUTADO_EXITOSO"/>
    <s v="CIERRE EXITOSO"/>
    <s v="17/09/2025 EN COMUNICACIÓN CON EL SR HENRY ALBERTO SEPULVEDA BETANCUR AL NÚMERO 3117463507 NOS CONFIRMA LA SOLICITUD, DATOS CORRECTOS. SE ESCALA PARA VISITA | 19/09/2025 SE HACE CIERRE OK NO APLICA PUBLICIDAD"/>
    <s v="VISITA_TÉCNICA"/>
    <s v="9999X100"/>
    <s v="TIPO I"/>
    <s v="TERRESTRE"/>
    <s v="DIAZ ZABALA FRANCIS DUBAN"/>
    <n v="1"/>
    <n v="0"/>
    <n v="65960.072302"/>
    <n v="75096.394270399993"/>
    <n v="65960.072302"/>
    <m/>
    <m/>
    <m/>
    <m/>
    <m/>
    <m/>
    <m/>
  </r>
  <r>
    <s v="BUCARAMANGA"/>
    <x v="5"/>
    <x v="5"/>
    <n v="68547"/>
    <s v="LC-CS-25-000410"/>
    <n v="55345"/>
    <s v="ORDEN DE CAMBIO"/>
    <s v="SANTANDER"/>
    <s v="PIEDECUESTA"/>
    <s v="BARRIO VILLA DEL ROSARIO PIEDE"/>
    <s v="REDEBAN"/>
    <s v="FO-25-1540178"/>
    <d v="2025-09-16T16:51:00"/>
    <d v="2025-09-17T13:37:00"/>
    <m/>
    <s v="CIERRE"/>
    <s v="CIERRE"/>
    <s v="CB UNO A UNO"/>
    <s v="CB UNO A UNO"/>
    <s v="EJECUTADO_EXITOSO"/>
    <s v="CIERRE EXITOSO"/>
    <s v="17/09/2025 SE INTENTA COMUNICACIÓN AL NÚMERO 3228302073 SUENA PERO NO HAY CONTACTO, SE INTENTARÁ NUEVAMENTE | 17/09/2025 SE VISITA COMERCIO SE REALIZA EL RETIRO DE EQUIPOS DATÁFONO OK LECTOR DE BARRAS OK JUNTO CON SUS RESPECTIVOS ACCESORIOS, CIERRE EXITOSO"/>
    <s v="VISITA_TÉCNICA"/>
    <s v="TRDZZ727"/>
    <s v="TIPO II"/>
    <s v="TERRESTRE"/>
    <s v="BARAJAS BERMUDEZ YAHIR MAURICIO"/>
    <n v="1"/>
    <n v="0"/>
    <n v="144967.87232000002"/>
    <n v="140395.6348884"/>
    <n v="144967.87232000002"/>
    <m/>
    <m/>
    <m/>
    <m/>
    <m/>
    <m/>
    <m/>
  </r>
  <r>
    <s v="CALI"/>
    <x v="2"/>
    <x v="2"/>
    <n v="76126"/>
    <s v="LC-CS-25-000412"/>
    <n v="67539"/>
    <s v="ORDEN DE CAMBIO"/>
    <s v="VALLE DEL CAUCA"/>
    <s v="CALIMA"/>
    <s v="BARRIO VEREDA SAN JOSE CALIMA"/>
    <s v="REDEBAN"/>
    <s v="FO-25-1540147"/>
    <d v="2025-09-16T16:51:00"/>
    <d v="2025-09-22T17:28:00"/>
    <m/>
    <s v="CIERRE"/>
    <s v="CIERRE"/>
    <s v="UNO A UNO"/>
    <s v="CB UNO A UNO"/>
    <s v="EJECUTADO_EXITOSO"/>
    <s v="CIERRE EXITOSO"/>
    <s v="17/09/2025 SE INTENTA COMUNICACIÓN AL NÚMERO 3154697827 APAGADO, SE INTENTARÁ NUEVAMENTE | 17/09/2025 SE INTENTA COMUNICACIÓN AL NÚMERO 3154697827 APAGADO, SE INTENTARÁ NUEVAMENTE | 18/09/2025 SE INTENTA COMUNICACIÓN AL NÚMERO 3154697827 APAGADO | 22/09/2025 EN LA VISITA TÉCNICA SE REALIZÓ LA RECOLECCIÓN DE DATÁFONO, LECTOR CON SUS ACCESORIOS EN BUEN ESTADO, DATÁFONO CON (ALERT IRRUPTION) PUBLICIDAD SE  DESTRUYE EN SITIO"/>
    <s v="VISITA_TÉCNICA"/>
    <s v="9T00K225"/>
    <s v="TIPO II"/>
    <s v="TERRESTRE"/>
    <s v="SANCHEZ URREGO ROBINSON DAVID"/>
    <n v="1"/>
    <n v="0"/>
    <n v="144967.87232000002"/>
    <n v="140395.6348884"/>
    <n v="144967.87232000002"/>
    <m/>
    <m/>
    <m/>
    <m/>
    <m/>
    <m/>
    <m/>
  </r>
  <r>
    <s v="BOGOTA"/>
    <x v="4"/>
    <x v="4"/>
    <n v="11001"/>
    <s v="LC-CS-25-000413"/>
    <n v="49460"/>
    <s v="ORDEN DE CAMBIO"/>
    <s v="CUNDINAMARCA"/>
    <s v="BOGOTA"/>
    <s v="BARRIO PALOQUEMAO BOGOTA 3"/>
    <s v="REDEBAN"/>
    <s v="FO-25-1540197"/>
    <d v="2025-09-16T16:51:00"/>
    <d v="2025-09-17T14:01:00"/>
    <m/>
    <s v="CIERRE"/>
    <s v="CIERRE"/>
    <s v="UNO A UNO"/>
    <s v="CB UNO A UNO"/>
    <s v="EJECUTADO_EXITOSO"/>
    <s v="CIERRE EXITOSO"/>
    <s v="17/09/2025 SE INTENTA COMUNICACIÓN AL NÚMERO 3132251626 APAGADO, SE INTENTARÁ NUEVAMENTE | 17/09/2025 SE VISITA COMERCIO, SE RETIRA POS CON LECTOR"/>
    <s v="VISITA_TÉCNICA"/>
    <s v="AD00P310"/>
    <s v="TIPO I"/>
    <s v="TERRESTRE"/>
    <s v="ORTIZ YARA FRANKLYN ISRAEL"/>
    <n v="1"/>
    <n v="0"/>
    <n v="65960.072302"/>
    <n v="75096.394270399993"/>
    <n v="65960.072302"/>
    <m/>
    <m/>
    <m/>
    <m/>
    <m/>
    <m/>
    <m/>
  </r>
  <r>
    <s v="CUCUTA"/>
    <x v="5"/>
    <x v="5"/>
    <n v="54001"/>
    <s v="LC-CS-25-000414"/>
    <n v="71617"/>
    <s v="ORDEN DE CAMBIO"/>
    <s v="NORTE DE SANTANDER"/>
    <s v="CUCUTA"/>
    <s v="BARRIO SAN LUIS CUCUTA  23"/>
    <s v="REDEBAN"/>
    <s v="FO-25-1540226"/>
    <d v="2025-09-16T16:51:00"/>
    <d v="2025-09-17T12:31:00"/>
    <m/>
    <s v="CIERRE"/>
    <s v="CIERRE"/>
    <s v="UNO A UNO"/>
    <s v="UNO A UNO"/>
    <s v="EJECUTADO_EXITOSO"/>
    <s v="CIERRE EXITOSO"/>
    <s v="17/09/2025 SE INTENTA COMUNICACIÓN A LOS NÚMEROS  3163397239-3167292694 SUENA PERO NO HAY CONTACTO, SE INTENTARÁ NUEVAMENTE | 17/09/2025 SE VISITA COMERCIO Y SE RETIRAN DATÁFONO Y LECTOR"/>
    <s v="VISITA_TÉCNICA"/>
    <s v="LN00F245"/>
    <s v="TIPO I"/>
    <s v="TERRESTRE"/>
    <s v="TORRES MANTILLA JOSE DANIEL"/>
    <n v="1"/>
    <n v="0"/>
    <n v="65960.072302"/>
    <n v="75096.394270399993"/>
    <n v="65960.072302"/>
    <m/>
    <m/>
    <m/>
    <m/>
    <m/>
    <m/>
    <m/>
  </r>
  <r>
    <s v="IBAGUE"/>
    <x v="3"/>
    <x v="3"/>
    <n v="73616"/>
    <s v="LC-CS-25-000415"/>
    <n v="36897"/>
    <s v="ORDEN DE CAMBIO"/>
    <s v="TOLIMA"/>
    <s v="RIOBLANCO"/>
    <s v="BARRIO RIOBLANCO TOLIMA"/>
    <s v="REDEBAN"/>
    <s v="FO-25-1540166"/>
    <d v="2025-09-16T16:51:00"/>
    <d v="2025-09-23T14:24:00"/>
    <m/>
    <s v="CIERRE"/>
    <s v="CIERRE"/>
    <s v="UNO A UNO"/>
    <s v="UNO A UNO"/>
    <s v="EJECUTADO_EXITOSO"/>
    <s v="CIERRE EXITOSO"/>
    <s v="17/09/2025 SE INTENTA COMUNICACIÓN A LOS NÚMEROS 3144306989- 3134516096  SUENA PERO NO HAY CONTACTO, SE INTENTARÁ NUEVAMENTE | 17/09/2025 SE INTENTA COMUNICACIÓN A LOS NÚMEROS 3144306989- 3134516096  SUENA PERO NO HAY CONTACTO, SE INTENTARÁ NUEVAMENTE | 18/09/2025 EN COMUNICACIÓN CON EL SR JUAN MARTINEZ AL NÚMERO 3144306989 NOS CONFIRMA LA SOLICITUD, INDICA QUE LA DIRECCIÓN PARA LA RECOLECCIÓN DE LOS EQUIPOS ES CL 20 # 14A  SUR - 80  CONJUNTO LOTES BR BOQUERON-RICAURTE  IBAGUE. SE ESCALA PARA VISITA, POR FAVOR LLAMAR ANTES DE DESPLAZARSE | 23/09/2025 SE RETIRA: DATÁFONO, LECTOR DE BARRAS, BASE PARA DATÁFONO, CABLE MAGIC BOX, PATCHCORD, CABLE Y FUENTE DE PODER. CLIENTE HACE DISPOSICIÓN FINAL DE PUBLICIDAD"/>
    <s v="VISITA_TÉCNICA"/>
    <s v="A30TZ852"/>
    <s v="TIPO IV"/>
    <s v="TERRESTRE"/>
    <s v="VARGAS HERRERA JHON JAIRO"/>
    <n v="1"/>
    <n v="0"/>
    <n v="479588.87655000004"/>
    <n v="196536.5258152"/>
    <n v="479588.87655000004"/>
    <m/>
    <m/>
    <m/>
    <m/>
    <m/>
    <m/>
    <m/>
  </r>
  <r>
    <s v="BUCARAMANGA"/>
    <x v="5"/>
    <x v="5"/>
    <n v="68679"/>
    <s v="TA-25-1111407"/>
    <n v="59055"/>
    <s v="ORDEN DE CAMBIO"/>
    <s v="SANTANDER"/>
    <s v="SAN GIL"/>
    <s v="BARRIO BELLA ISLA SAN GIL 1"/>
    <s v="REDEBAN"/>
    <s v="FO-25-1537202"/>
    <d v="2025-09-16T12:14:00"/>
    <d v="2025-09-16T14:45:00"/>
    <m/>
    <s v="CIERRE"/>
    <s v="RETIRO VOLUNTARIO"/>
    <s v="CB UNO A UNO"/>
    <s v="CB UNO A UNO"/>
    <s v="EJECUTADO_EXITOSO"/>
    <s v="CIERRE EXITOSO"/>
    <s v="16/09/2025 SE REALIZA RETIRO VOLUNTARIO DE DATAFONO LECTORA FUENTE, SE RETIRA Y DESTRUYE EN SITIO AVISO EXTERIOR Y DISPLAY LEGAL."/>
    <s v="VISITA_TÉCNICA"/>
    <s v="MA002214"/>
    <s v="TIPO II"/>
    <s v="TERRESTRE"/>
    <s v="SANTOS GONZALEZ JOHAN FABIAN"/>
    <n v="1"/>
    <n v="0"/>
    <n v="144967.87232000002"/>
    <n v="140395.6348884"/>
    <n v="144967.87232000002"/>
    <m/>
    <m/>
    <m/>
    <m/>
    <m/>
    <m/>
    <m/>
  </r>
  <r>
    <s v="TUNJA"/>
    <x v="5"/>
    <x v="5"/>
    <n v="15238"/>
    <s v="TA-25-1111310"/>
    <n v="61809"/>
    <s v="ORDEN DE CAMBIO"/>
    <s v="BOYACA"/>
    <s v="DUITAMA"/>
    <s v="BARRIO JUAN GRANDE DUITAMA 3"/>
    <s v="REDEBAN"/>
    <s v="FO-25-1536945"/>
    <d v="2025-09-16T11:16:00"/>
    <d v="2025-09-16T14:41:00"/>
    <m/>
    <s v="CIERRE"/>
    <s v="RETIRO VOLUNTARIO"/>
    <s v="CB UNO A UNO"/>
    <s v="CB UNO A UNO"/>
    <s v="EJECUTADO_EXITOSO"/>
    <s v="CIERRE EXITOSO"/>
    <s v="16/09/2025 SE EJECUTA CIERRE CORRESPONSAL BANCARIO BANCOLOMBIA RETIRANDO LOS EQUIPOS EXISTENTES EN EL PUNTO COMERCIO SIN PUBLICIDAD-PUBLICIDAD EXISTENTE EN EL PUNTO DEL PUNTO WOMPI 81398"/>
    <s v="VISITA_TÉCNICA"/>
    <s v="HA00L056"/>
    <s v="TIPO II"/>
    <s v="TERRESTRE"/>
    <s v="RODRIGUEZ MURCIA YERSON IVAN"/>
    <n v="1"/>
    <n v="0"/>
    <n v="144967.87232000002"/>
    <n v="140395.6348884"/>
    <n v="144967.87232000002"/>
    <m/>
    <m/>
    <m/>
    <m/>
    <m/>
    <m/>
    <m/>
  </r>
  <r>
    <s v="BUCARAMANGA"/>
    <x v="5"/>
    <x v="5"/>
    <n v="68051"/>
    <s v="LC-CS-25-000375"/>
    <n v="57170"/>
    <s v="ORDEN DE CAMBIO"/>
    <s v="SANTANDER"/>
    <s v="ARATOCA"/>
    <s v="PTM ARATOCA PARADOR LA CALIDAD"/>
    <s v="REDEBAN"/>
    <s v="FO-25-1534183"/>
    <d v="2025-09-15T16:20:00"/>
    <d v="2025-09-17T15:36:00"/>
    <m/>
    <s v="CIERRE"/>
    <s v="CIERRE"/>
    <s v="AGREGADOR"/>
    <s v="COMCARD - PTM"/>
    <s v="EJECUTADO_EXITOSO"/>
    <s v="CIERRE EXITOSO"/>
    <s v="16/09/2025 SE INTENTA COMUNICACIÓN AL NÚMERO 3136653505 SUENA PERO NO HAY CONTACTO, SE INTENTARÁ NUEVAMENTE | 16/09/2025 SE INTENTA COMUNICACIÓN AL NÚMERO 3136653505 SUENA PERO NO HAY CONTACTO, SE INTENTARÁ NUEVAMENTE | 16/09/2025 SE INTENTA COMUNICACIÓN AL NÚMERO 3136653505 SE ENCUENTRA APAGADO-NO HAY CONTACTO | 17/09/2025 SE REALIZA RETIRO DE DATAFONO LECTORA FUENTE, NO SE RETIRA PUBLICIDAD CLIENTE INDICA QUE YA REALIZO RETIRO Y DESTRUCCIÓN DE ESTA"/>
    <s v="VISITA_TÉCNICA"/>
    <s v="TRSZZ737"/>
    <s v="TIPO II"/>
    <s v="TERRESTRE"/>
    <s v="SANTOS GONZALEZ JOHAN FABIAN"/>
    <n v="1"/>
    <n v="0"/>
    <n v="144967.87232000002"/>
    <n v="140395.6348884"/>
    <n v="144967.87232000002"/>
    <m/>
    <m/>
    <m/>
    <m/>
    <m/>
    <m/>
    <m/>
  </r>
  <r>
    <s v="PASTO"/>
    <x v="2"/>
    <x v="2"/>
    <n v="52001"/>
    <s v="LC-CS-25-000376"/>
    <n v="78714"/>
    <s v="ORDEN DE CAMBIO"/>
    <s v="NARIÑO"/>
    <s v="PASTO"/>
    <s v="PTM PASTO SOLUCIONES AVDA  COL"/>
    <s v="REDEBAN"/>
    <s v="FO-25-1534195"/>
    <d v="2025-09-15T16:20:00"/>
    <d v="2025-09-17T10:05:00"/>
    <m/>
    <s v="CIERRE"/>
    <s v="CIERRE"/>
    <s v="AGREGADOR"/>
    <s v="COMCARD - PTM"/>
    <s v="EJECUTADO_EXITOSO"/>
    <s v="CIERRE EXITOSO"/>
    <s v="16/09/2025 EN COMUNICACIÓN CON EL SR ANDRES FELIPE OJEDA CABRERA AL NÚMERO 3156644419 NOS CONFIRMA LA SOLICITUD, INDICA QUE LA DIRECCIÍN PARA LA RECOLECCIÓN DE LOS ESQUIPOS ES CALLE 3 #15-14 BR CAICEDO ALTO, POR FAVOR LLAMAR ANTES DE DESPLAZARSE | 16/09/2025 SE LLAMÓ AL CLIENTE EL CONFIRMA RECOGIDA DE EQUIPOS PUBLICIDAD Y ACCESORIOS DEL CB PARA HORAS DE LA TARDE DEL DÍA DE HOY 16/SEP/2025, EN LA DIRECCIÓN CL. 3 #15-14 BR CAICEDO ALTO | 16/09/2025 SE REALIZÓ EL RETIRO DE EQUIPOS Y ACCESORIOS POR CIERRE DE CB BANCOLOMBIA SE RECIBE TODO EN BUEN ESTADO SE DESTRUYE LA PUBLICIDAD EN SITIO, CIERRE EXITOSO."/>
    <s v="VISITA_TÉCNICA"/>
    <s v="A1RZZ264 "/>
    <s v="TIPO I"/>
    <s v="TERRESTRE"/>
    <s v="REMICIO AMADO JOHN HEBER"/>
    <n v="1"/>
    <n v="0"/>
    <n v="65960.072302"/>
    <n v="75096.394270399993"/>
    <n v="65960.072302"/>
    <m/>
    <m/>
    <m/>
    <m/>
    <m/>
    <m/>
    <m/>
  </r>
  <r>
    <s v="VILLAVICENCIO"/>
    <x v="3"/>
    <x v="3"/>
    <n v="25530"/>
    <s v="LC-CS-25-000378"/>
    <n v="50285"/>
    <s v="ORDEN DE CAMBIO"/>
    <s v="CUNDINAMARCA"/>
    <s v="PARATEBUENO"/>
    <s v="PTM DONDE JHANK"/>
    <s v="REDEBAN"/>
    <s v="FO-25-1534222"/>
    <d v="2025-09-15T16:20:00"/>
    <d v="2025-09-19T07:57:00"/>
    <m/>
    <s v="CIERRE"/>
    <s v="CIERRE"/>
    <s v="AGREGADOR"/>
    <s v="COMCARD - PTM"/>
    <s v="EJECUTADO_EXITOSO"/>
    <s v="CIERRE EXITOSO"/>
    <s v="16/09/2025 SE INTENTA COMUNICACIÓN AL NÚMERO 3125728112 SUENA PERO NO HAY CONTACTO, SE INTENTARÁ NUEVAMENTE | 16/09/2025 EN COMUNICACIÓN CON EL SR JHAN CARLOS ARIZA OSPINO AL NÚMERO 3125728112 NOS CONFIRMA LA SOLICITUD, DATOS CORRECTOS. SE ESCALA PARA VISITA, POR FAVOR LLAMAR ANTES DE DESPLAZARSE | 18/09/2025 SE REALIZA VISTA A CB POR SOLICITUD DE CIERRE SE REALIZA EL CIERRE Y SE RECOGEN EQUIPOS SIN NOVEDAD"/>
    <s v="VISITA_TÉCNICA"/>
    <s v="XP00W410"/>
    <s v="TIPO III"/>
    <s v="TERRESTRE"/>
    <s v="MOLINA CASTRO JAVIER ALBERTO"/>
    <n v="1"/>
    <n v="0"/>
    <n v="275728.78077800001"/>
    <n v="196536.5258152"/>
    <n v="275728.78077800001"/>
    <m/>
    <m/>
    <m/>
    <m/>
    <m/>
    <m/>
    <m/>
  </r>
  <r>
    <s v="BUCARAMANGA"/>
    <x v="5"/>
    <x v="5"/>
    <n v="68081"/>
    <s v="LC-CS-25-000379"/>
    <n v="39856"/>
    <s v="ORDEN DE CAMBIO"/>
    <s v="SANTANDER"/>
    <s v="BARRANCABERMEJA"/>
    <s v="PTM BARRANCABERMEJA KIMBERLY"/>
    <s v="REDEBAN"/>
    <s v="FO-25-1534188"/>
    <d v="2025-09-15T16:20:00"/>
    <d v="2025-09-18T09:05:00"/>
    <m/>
    <s v="CIERRE"/>
    <s v="CIERRE"/>
    <s v="AGREGADOR"/>
    <s v="COMCARD - PTM"/>
    <s v="EJECUTADO_EXITOSO"/>
    <s v="CIERRE EXITOSO"/>
    <s v="16/09/2025 EN COMUNICACIÓNO CON LA SRA LEONOR DIAZ AL NÚMERO 3144488911 NOS CONFIRMA LA SOLICITUD, DATOS CORRECTOS. SE ESCALA PARA VISITA | 17/09/2025 SE REALIZA VISITA AL COMERCIO SE RETIRA DATAFONO LECTORA PINPAD Y HUB CON SUS RESPECTIVOS ACCESORIOS"/>
    <s v="VISITA_TÉCNICA"/>
    <s v="HA006420-AB0DZ436"/>
    <s v="TIPO III"/>
    <s v="TERRESTRE"/>
    <s v="MARIÑO PABON JORGE ENRIQUE"/>
    <n v="1"/>
    <n v="0"/>
    <n v="275728.78077800001"/>
    <n v="196536.5258152"/>
    <n v="275728.78077800001"/>
    <m/>
    <m/>
    <m/>
    <m/>
    <m/>
    <m/>
    <m/>
  </r>
  <r>
    <s v="BOGOTA"/>
    <x v="4"/>
    <x v="4"/>
    <n v="11001"/>
    <s v="LC-CS-25-000381"/>
    <n v="78694"/>
    <s v="ORDEN DE CAMBIO"/>
    <s v="CUNDINAMARCA"/>
    <s v="BOGOTA"/>
    <s v="PTM BOGOTA PAPELERIA MULTISERV"/>
    <s v="REDEBAN"/>
    <s v="FO-25-1534225"/>
    <d v="2025-09-15T16:20:00"/>
    <d v="2025-09-16T14:31:00"/>
    <m/>
    <s v="CIERRE"/>
    <s v="CIERRE"/>
    <s v="AGREGADOR"/>
    <s v="COMCARD - PTM"/>
    <s v="EJECUTADO_EXITOSO"/>
    <s v="CIERRE EXITOSO"/>
    <s v="16/09/2025 EN COMUNICACIÓN CON EL SR DAVID ANTONIO PEÑA MARTINEZ AL NÚMERO 3173639417 NOS CONFIRMA LA SOLICITUD, INDICA QUE LA DIRECCIÓN PARA LA RECOLECCIÓN DE LOS EQUIPOS ES CL 48X SUR 5N 21 MARRUECOS, SE ESCALA PARA VISITA | 16/09/2025 SE RETIRA DATAFONO, LECTOR + BASE"/>
    <s v="VISITA_TÉCNICA"/>
    <s v="A1RZZ244"/>
    <s v="TIPO I"/>
    <s v="TERRESTRE"/>
    <s v="ORTIZ YARA FRANKLYN ISRAEL"/>
    <n v="1"/>
    <n v="0"/>
    <n v="65960.072302"/>
    <n v="75096.394270399993"/>
    <n v="65960.072302"/>
    <m/>
    <m/>
    <m/>
    <m/>
    <m/>
    <m/>
    <m/>
  </r>
  <r>
    <s v="PASTO"/>
    <x v="2"/>
    <x v="2"/>
    <n v="86569"/>
    <s v="LC-CS-25-000387"/>
    <n v="55741"/>
    <s v="ORDEN DE CAMBIO"/>
    <s v="PUTUMAYO"/>
    <s v="PUERTO CAICEDO"/>
    <s v="BARRIO SANTA BARBARA PUERTO CA"/>
    <s v="REDEBAN"/>
    <s v="FO-25-1534203"/>
    <d v="2025-09-15T16:20:00"/>
    <d v="2025-09-17T15:39:00"/>
    <m/>
    <s v="CIERRE"/>
    <s v="RECUPERACION DE EQUIPOS"/>
    <s v="UNO A UNO"/>
    <s v="CB UNO A UNO"/>
    <s v="EJECUTADO_EXITOSO"/>
    <s v="CIERRE EXITOSO"/>
    <s v="16/09/2025 EN COMUNICACIÓN CON LA SRA DIANA YOLANDA LOMABANA AL NÚEMERO 3188632650 NOS CONFIRMA LA SOLICITUD, DATOS CORRECTOS. SE ESCALA PARA VISITA. POR FAVOR LLAMAR ANTES DE DESPLAZARSE | 17/09/2025 SE REALIZA CIERRE DE CORRESPONSAL BANCARIO SE RETIRA DATAFONO LECTOR BASE FUENTE PUBLICIDAD FUE DESTRUIDA POR CLIENTE CANTIDAD DE ROLLOS RETIRADOS CERO CIERRE EXITOSO"/>
    <s v="VISITA_TÉCNICA"/>
    <s v="IIHZZ021"/>
    <s v="TIPO IV"/>
    <s v="TERRESTRE"/>
    <s v="BRAVO MADROÑERO OSCAR ESTEBAN"/>
    <n v="1"/>
    <n v="0"/>
    <n v="479588.87655000004"/>
    <n v="196536.5258152"/>
    <n v="479588.87655000004"/>
    <m/>
    <m/>
    <m/>
    <m/>
    <m/>
    <m/>
    <m/>
  </r>
  <r>
    <s v="MEDELLIN"/>
    <x v="1"/>
    <x v="1"/>
    <n v="5129"/>
    <s v="LC-CS-25-000389"/>
    <n v="75151"/>
    <s v="ORDEN DE CAMBIO"/>
    <s v="ANTIOQUIA"/>
    <s v="CALDAS"/>
    <s v="BARRIO CALDAS CALDAS 2"/>
    <s v="REDEBAN"/>
    <s v="FO-25-1534174"/>
    <d v="2025-09-15T16:20:00"/>
    <d v="2025-09-16T14:34:00"/>
    <m/>
    <s v="CIERRE"/>
    <s v="RECUPERACION DE EQUIPOS"/>
    <s v="UNO A UNO"/>
    <s v="UNO A UNO"/>
    <s v="EJECUTADO_EXITOSO"/>
    <s v="CIERRE EXITOSO"/>
    <s v="16/09/2025 EN COMUNICACIÓN CON EL SR CARLOS BRANJE AL NÚMERO 3207161541 NOS CONFIRMA LA SOLICITUD, DATOS CORRECTOS. SE ESCALA PARA VISITA | 16/09/2025 CIERRE EXITOSO SIN PUBLICIDAD CB INFORMA QUE LE DIÓ DISPOSICIÓN FINAL"/>
    <s v="VISITA_TÉCNICA"/>
    <s v="UXZZZ406"/>
    <s v="TIPO I"/>
    <s v="TERRESTRE"/>
    <s v="CASTAÑEDA PALACIO CARLOS FELIPE"/>
    <n v="1"/>
    <n v="0"/>
    <n v="65960.072302"/>
    <n v="75096.394270399993"/>
    <n v="65960.072302"/>
    <m/>
    <m/>
    <m/>
    <m/>
    <m/>
    <m/>
    <m/>
  </r>
  <r>
    <s v="BOGOTA"/>
    <x v="4"/>
    <x v="4"/>
    <n v="11001"/>
    <s v="LC-CS-25-000390"/>
    <n v="75907"/>
    <s v="ORDEN DE CAMBIO"/>
    <s v="CUNDINAMARCA"/>
    <s v="BOGOTA"/>
    <s v="BARRIO BOSA SAN BERNARDO BOGOTA"/>
    <s v="REDEBAN"/>
    <s v="FO-25-1534215"/>
    <d v="2025-09-15T16:20:00"/>
    <d v="2025-09-17T14:04:00"/>
    <m/>
    <s v="CIERRE"/>
    <s v="RECUPERACION DE EQUIPOS"/>
    <s v="UNO A UNO"/>
    <s v="UNO A UNO"/>
    <s v="EJECUTADO_EXITOSO"/>
    <s v="CIERRE EXITOSO"/>
    <s v="16/09/2025 SE INTENTA COMUNICACIÓN AL NÚMERO  3115297440 SE ENCUENTRA APAGADO. SE INTENTARÁ NUEVAMENTE | 16/09/2025 EN COMUICACIÓN VIA WHATSAPP CON LA SRA CARMENZA GONZALES ROJAS AL NÚMERO 3115297440 NOS CONFIRMA LA SOLICITUD, INFORMA QUE LA DIRECCIÓN PARA LA RECOLECCIÓN DE LOS EQUIPOS ES EN SOACHA CR 3 # 15-85 SUR, SE ESCALA PARA VISITA | 17/09/2025 RETIRO DE EQUIPOS POR CIERRE DEL CB SIN PUBLICIDAD EN SITIO ENTREGAN EN CALLE NO SE PUEDE SACAR VOUCHER"/>
    <s v="VISITA_TÉCNICA"/>
    <s v="FA09Z436"/>
    <s v="TIPO I"/>
    <s v="TERRESTRE"/>
    <s v="BUSTOS MORA DIEGO MANUEL"/>
    <n v="1"/>
    <n v="0"/>
    <n v="65960.072302"/>
    <n v="75096.394270399993"/>
    <n v="65960.072302"/>
    <m/>
    <m/>
    <m/>
    <m/>
    <m/>
    <m/>
    <m/>
  </r>
  <r>
    <s v="MONTERIA"/>
    <x v="0"/>
    <x v="0"/>
    <n v="23001"/>
    <s v="LC-CS-25-000391"/>
    <n v="78090"/>
    <s v="ORDEN DE CAMBIO"/>
    <s v="CORDOBA"/>
    <s v="MONTERIA"/>
    <s v="BARRIO URBANIZACION VALLEJO MONTERIA 8"/>
    <s v="REDEBAN"/>
    <s v="FO-25-1534212"/>
    <d v="2025-09-15T16:20:00"/>
    <d v="2025-09-17T09:58:00"/>
    <m/>
    <s v="CIERRE"/>
    <s v="RECUPERACION DE EQUIPOS"/>
    <s v="UNO A UNO"/>
    <s v="UNO A UNO"/>
    <s v="EJECUTADO_EXITOSO"/>
    <s v="CIERRE EXITOSO"/>
    <s v="16/09/2025 SE INTENTA COMUNICACIÓN AL NÚMERO 3134426907 SUENAPERO NO HAY CONTACTO, SE INTENTARÁ NUEVAMENTE | 16/09/2025 EN COMUNICACIÓN CON LA SRA JOHANA GOMEZ AL NÚEMERO 3134426907 NOS CONFIRMA LA SOLICITUD, DATOS CORRECTOS. SE ESCALA PARA VISITA | 16/09/2025 SE REALIZA VISITA TÉCNICA PARA CIERRE DE CB, SE RETIRA DATÁFONO PLACA 958252, LECTORA SYMBOL PLACA 514334, Y SE DESTRUYE PUBLICIDAD ENCONTRADA EN SITIO, CIERRE SIN NOVEDAD."/>
    <s v="VISITA_TÉCNICA"/>
    <s v="LMNZZ658"/>
    <s v="TIPO I"/>
    <s v="TERRESTRE"/>
    <s v="CASSIANI PEREZ RAUL RAMIRO"/>
    <n v="1"/>
    <n v="0"/>
    <n v="65960.072302"/>
    <n v="75096.394270399993"/>
    <n v="65960.072302"/>
    <m/>
    <m/>
    <m/>
    <m/>
    <m/>
    <m/>
    <m/>
  </r>
  <r>
    <s v="TUNJA"/>
    <x v="5"/>
    <x v="5"/>
    <n v="15516"/>
    <s v="TA-25-1108214"/>
    <n v="71308"/>
    <s v="ORDEN DE CAMBIO"/>
    <s v="BOYACA"/>
    <s v="PAIPA"/>
    <s v="PAIPA VILLA VIANEY"/>
    <s v="REDEBAN"/>
    <s v="FO-25-1533422"/>
    <d v="2025-09-15T15:07:00"/>
    <d v="2025-09-16T09:12:00"/>
    <m/>
    <s v="CIERRE"/>
    <s v="RETIRO VOLUNTARIO"/>
    <s v="CB UNO A UNO"/>
    <s v="CB UNO A UNO"/>
    <s v="EJECUTADO_EXITOSO"/>
    <s v="CIERRE EXITOSO"/>
    <s v="15/09/2025 SE REALIZA CIERRE RETIRO CB BANCOLOMBIA RETIRANDO EQUIPO DESK/3500-LECTOR CB - BASÉ SOPORTE -FUENTE DE PODER AVISO EXTERIOR -FLANGGER -DISPLAY DE HORARIO,SE DESTRUYE PUBLICIDAD EN SITIO., ENTREGA LOS EQUIPOS LIZBETH ANDELA PACHONGO"/>
    <s v="VISITA_TÉCNICA"/>
    <s v="SV00C131"/>
    <s v="TIPO II"/>
    <s v="TERRESTRE"/>
    <s v="ALVARADO MORENO CRISTHIAN"/>
    <n v="1"/>
    <n v="0"/>
    <n v="144967.87232000002"/>
    <n v="140395.6348884"/>
    <n v="144967.87232000002"/>
    <m/>
    <m/>
    <m/>
    <m/>
    <m/>
    <m/>
    <m/>
  </r>
  <r>
    <s v="VILLAVICENCIO"/>
    <x v="3"/>
    <x v="3"/>
    <n v="50001"/>
    <s v="TA-25-1108013"/>
    <n v="57544"/>
    <s v="ORDEN DE CAMBIO"/>
    <s v="META"/>
    <s v="VILLAVICENCIO"/>
    <s v="BARRIO SABANA VILLAVICENCIO"/>
    <s v="REDEBAN"/>
    <s v="FO-25-1533065"/>
    <d v="2025-09-15T15:20:00"/>
    <d v="2025-09-15T16:22:00"/>
    <m/>
    <s v="CIERRE"/>
    <s v="RETIRO VOLUNTARIO"/>
    <s v="UNO A UNO"/>
    <s v="CB UNO A UNO"/>
    <s v="EJECUTADO_EXITOSO"/>
    <s v="CIERRE EXITOSO"/>
    <s v="15/09/2025 SE REALIZA RETIRO DE EQUIPOS POR CAMBIO DE RAZÓN SOCIAL SE RECOGE EQUIPOS POR ENTREGA VOLUNTARIA DEL COMERCIO"/>
    <s v="VISITA_TÉCNICA"/>
    <s v="9A08Z411"/>
    <s v="TIPO I"/>
    <s v="TERRESTRE"/>
    <s v="ROZO JIMENEZ EDGAR ARMANDO"/>
    <n v="1"/>
    <n v="0"/>
    <n v="65960.072302"/>
    <n v="75096.394270399993"/>
    <n v="65960.072302"/>
    <m/>
    <m/>
    <m/>
    <m/>
    <m/>
    <m/>
    <m/>
  </r>
  <r>
    <s v="SINCELEJO"/>
    <x v="0"/>
    <x v="0"/>
    <n v="70001"/>
    <s v="TA-25-1107942"/>
    <n v="67060"/>
    <s v="ORDEN DE CAMBIO"/>
    <s v="SUCRE"/>
    <s v="SINCELEJO"/>
    <s v="BARRIO BOSTON SINCELEJO 4"/>
    <s v="REDEBAN"/>
    <s v="FO-25-1532962"/>
    <d v="2025-09-15T14:20:00"/>
    <d v="2025-09-15T16:20:00"/>
    <m/>
    <s v="CIERRE"/>
    <s v="RETIRO VOLUNTARIO"/>
    <s v="CB UNO A UNO"/>
    <s v="CB UNO A UNO"/>
    <s v="EJECUTADO_EXITOSO"/>
    <s v="CIERRE EXITOSO"/>
    <s v="15/09/2025 SE VISITA SITIO SE VERIFICA INFORMACIÓN SE REALIZA CIERRE VOLUNTARIO POR CAMBIO DE RAZON SOCIAL. SE RETIRA DATÁFONO ESCÁNER, EQUIPOS FUNCIONALES."/>
    <s v="VISITA_TÉCNICA"/>
    <s v="6Z0IZ017"/>
    <s v="TIPO I"/>
    <s v="TERRESTRE"/>
    <s v="SANTOS GUZMAN CHRISTIAN FELIPE"/>
    <n v="1"/>
    <n v="0"/>
    <n v="65960.072302"/>
    <n v="75096.394270399993"/>
    <n v="65960.072302"/>
    <m/>
    <m/>
    <m/>
    <m/>
    <m/>
    <m/>
    <m/>
  </r>
  <r>
    <s v="BOGOTA"/>
    <x v="4"/>
    <x v="4"/>
    <n v="11001"/>
    <s v="TA-25-1107264"/>
    <n v="56213"/>
    <s v="ORDEN DE CAMBIO"/>
    <s v="CUNDINAMARCA"/>
    <s v="BOGOTA"/>
    <s v="BARRIO SAN CIPRIANO BOGOTA 3"/>
    <s v="REDEBAN"/>
    <s v="FO-25-1532348"/>
    <d v="2025-09-15T12:07:00"/>
    <d v="2025-09-15T13:51:00"/>
    <m/>
    <s v="CIERRE"/>
    <s v="RETIRO VOLUNTARIO"/>
    <s v="UNO A UNO"/>
    <s v="CB UNO A UNO"/>
    <s v="EJECUTADO_EXITOSO"/>
    <s v="PARCIAL EXITOSO ACCESORIOS"/>
    <s v="15/09/2025 SE REALIZA VISITA DE CAMPO DONDE SE RETIRA EQUIPO SIN NOVEDAD, NO SE RETIRA LECTOR: 940683 DEBIDO A QUE NO ESTÁ EN PUNTO SE INFORMA NOVEDAD A CLIENTE DEL EQUIPO FALTANTE YA QUE DEBE SER ENTREGADO."/>
    <s v="VISITA_TÉCNICA"/>
    <s v="XPMZZ098"/>
    <s v="TIPO I"/>
    <s v="TERRESTRE"/>
    <s v="LOZADA ROJAS CHRISTIAN ANDRES"/>
    <n v="1"/>
    <n v="0"/>
    <n v="65960.072302"/>
    <n v="75096.394270399993"/>
    <n v="65960.072302"/>
    <m/>
    <m/>
    <m/>
    <m/>
    <m/>
    <m/>
    <m/>
  </r>
  <r>
    <s v="MONTERIA"/>
    <x v="0"/>
    <x v="0"/>
    <n v="23162"/>
    <s v="LC-CS-25-000367"/>
    <n v="41553"/>
    <s v="ORDEN DE CAMBIO"/>
    <s v="CORDOBA"/>
    <s v="CERETE"/>
    <s v="ARRIO CENTRO CERETE 3"/>
    <s v="REDEBAN"/>
    <s v="FO-25-1526643"/>
    <d v="2025-09-13T09:00:00"/>
    <d v="2025-09-17T12:12:00"/>
    <m/>
    <s v="CIERRE"/>
    <s v="CIERRE"/>
    <s v="CB UNO A UNO"/>
    <s v="CB UNO A UNO"/>
    <s v="EJECUTADO_EXITOSO"/>
    <s v="CIERRE EXITOSO"/>
    <s v="13/09/2025 EN COMUNICACIÓN CON EL NÚMERO 3016554931 NOS INDICAN NÚERO EQUIVOCADO | 17/09/2025 SE VISITA SITIO SE REALIZA CIERRE CB OK. SE RETIRA DATAFONO ICT 220, LECTOR NO SE ENCUENTRA EN SITIO."/>
    <s v="VISITA_TÉCNICA"/>
    <s v="GZ0T886"/>
    <s v="TIPO I"/>
    <s v="TERRESTRE"/>
    <s v="COGOLLO VERTEL EDER LUIS"/>
    <n v="1"/>
    <n v="0"/>
    <n v="65960.072302"/>
    <n v="75096.394270399993"/>
    <n v="65960.072302"/>
    <m/>
    <m/>
    <m/>
    <m/>
    <m/>
    <m/>
    <m/>
  </r>
  <r>
    <s v="BOGOTA"/>
    <x v="4"/>
    <x v="4"/>
    <n v="25286"/>
    <s v="LC-CS-25-000368"/>
    <n v="68556"/>
    <s v="ORDEN DE CAMBIO"/>
    <s v="CUNDINAMARCA"/>
    <s v="FUNZA"/>
    <s v="BARRIO PROVIVIENDA FUNZA"/>
    <s v="REDEBAN"/>
    <s v="FO-25-1526660"/>
    <d v="2025-09-13T09:00:00"/>
    <d v="2025-09-16T14:24:00"/>
    <m/>
    <s v="CIERRE"/>
    <s v="CIERRE"/>
    <s v="CB UNO A UNO"/>
    <s v="CB UNO A UNO"/>
    <s v="EJECUTADO_EXITOSO"/>
    <s v="CIERRE EXITOSO"/>
    <s v="13/09/2025 EN COMUNICACIÓN CON EL NÚMERO 3118007777 NOS CONFIRMAN LA SOLICITUD, DATOS CORRECTOS. SE ESCALA PARA VISITA | 16/09/2025 SE RETIRA DATÁFONO Y LECTURA, CB REALIZA DISPOSICIÓN FINAL DE LA PUBLICIDAD"/>
    <s v="VISITA_TÉCNICA"/>
    <s v="A100R558"/>
    <s v="TIPO II"/>
    <s v="TERRESTRE"/>
    <s v="MICHELI LOPEZ MIGUEL ANGEL"/>
    <n v="1"/>
    <n v="0"/>
    <n v="144967.87232000002"/>
    <n v="140395.6348884"/>
    <n v="144967.87232000002"/>
    <m/>
    <m/>
    <m/>
    <m/>
    <m/>
    <m/>
    <m/>
  </r>
  <r>
    <s v="BOGOTA"/>
    <x v="4"/>
    <x v="4"/>
    <n v="25290"/>
    <s v="LC-CS-25-000369"/>
    <n v="79303"/>
    <s v="ORDEN DE CAMBIO"/>
    <s v="CUNDINAMARCA"/>
    <s v="FUSAGASUGA"/>
    <s v="BARRIO LA INDEPENDENCIA FUSAGA"/>
    <s v="REDEBAN"/>
    <s v="FO-25-1526656"/>
    <d v="2025-09-13T09:00:00"/>
    <d v="2025-09-16T11:57:00"/>
    <m/>
    <s v="CIERRE"/>
    <s v="CIERRE"/>
    <s v="CB UNO A UNO"/>
    <s v="CB UNO A UNO"/>
    <s v="EJECUTADO_EXITOSO"/>
    <s v="CIERRE EXITOSO"/>
    <s v="13/09/2025 EN COMUNICACIÓN CON LA SRA ANDREA ALAPE GOMEZ AL NÚMERO 3133528303 NOS CONFIRMA LA SOLICITUD, DATOS CORRECTOS. SE ESCALA PARA VISITA | 16/09/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s v="VISITA_TÉCNICA"/>
    <s v="A4WZZ830"/>
    <s v="TIPO II"/>
    <s v="TERRESTRE"/>
    <s v="GALEANO SORIANO JUAN DAVID"/>
    <n v="1"/>
    <n v="0"/>
    <n v="144967.87232000002"/>
    <n v="140395.6348884"/>
    <n v="144967.87232000002"/>
    <m/>
    <m/>
    <m/>
    <m/>
    <m/>
    <m/>
    <m/>
  </r>
  <r>
    <s v="CUCUTA"/>
    <x v="5"/>
    <x v="5"/>
    <n v="54498"/>
    <s v="LC-CS-25-000371"/>
    <n v="80794"/>
    <s v="ORDEN DE CAMBIO"/>
    <s v="NORTE DE SANTANDER"/>
    <s v="OCAÑA"/>
    <s v="BARRIO BAMBO OCAÑA"/>
    <s v="REDEBAN"/>
    <s v="FO-25-1526652"/>
    <d v="2025-09-13T09:00:00"/>
    <d v="2025-09-16T12:17:00"/>
    <m/>
    <s v="CIERRE"/>
    <s v="CIERRE"/>
    <s v="UNO A UNO"/>
    <s v="UNO A UNO"/>
    <s v="EJECUTADO_EXITOSO"/>
    <s v="CIERRE EXITOSO"/>
    <s v="13/09/2025 SE INTENTA COMUNICACIÓN AL NÚMRO 3166241404 SUENA PERO NO HAY CONTACTO, SE INTENTARÁ NUEVAMENTE | 15/09/2025 EN COMUNICACIÓN CON LA SRA MARIA DEL CARMEN DURAN BAYONA AL NÚMERO 3166241404 NOS CONFIRMA LA SOLICITUD, DATOS CORRECTOS. SE ESCALA PARA VISITA | 16/09/2025 SE REALIZA VISITA AL COMERCIO SE HACE DE RETIRO DE DATÁFONO LECTOR DE BARRAS MAGIC BOX Y BASE CON SUS RESPECTIVOS CABLES PUBLICIDAD FUE DESTRUIDA DELANTE DEL CLIENTE"/>
    <s v="VISITA_TÉCNICA"/>
    <s v="F7ZZZ997"/>
    <s v="TIPO IV"/>
    <s v="TERRESTRE"/>
    <s v="GONZALEZ ESTUPIÑAN YEISON WALTER ANTONIO"/>
    <n v="1"/>
    <n v="0"/>
    <n v="479588.87655000004"/>
    <n v="196536.5258152"/>
    <n v="479588.87655000004"/>
    <m/>
    <m/>
    <m/>
    <m/>
    <m/>
    <m/>
    <m/>
  </r>
  <r>
    <s v="CALI"/>
    <x v="2"/>
    <x v="2"/>
    <n v="76001"/>
    <s v="LC-CS-25-000372"/>
    <n v="80587"/>
    <s v="ORDEN DE CAMBIO"/>
    <s v="VALLE DEL CAUCA"/>
    <s v="CALI"/>
    <s v="BARRIO  EL SENA CALI"/>
    <s v="REDEBAN"/>
    <s v="FO-25-1526639"/>
    <d v="2025-09-13T09:00:00"/>
    <d v="2025-09-15T11:40:00"/>
    <m/>
    <s v="CIERRE"/>
    <s v="CIERRE"/>
    <s v="UNO A UNO"/>
    <s v="UNO A UNO"/>
    <s v="EJECUTADO_EXITOSO"/>
    <s v="CIERRE EXITOSO"/>
    <s v="13/09/2025 SE INTENTA COMUNICACIÓN A LOS NÚMEROS 3156016170-3192755358 SUENA PERO NO HAY CONTACTO, SE INTENTARÁ NUEVAMENTE | 15/09/2025 SE INTENTA COMUNICACIÓN A LOS NÚMEROS 3156016170-3192755358 SUENA PERO NO HAY CONTACTO, SE INTENTARÁ NUEVAMENTE | 15/09/2025 SE RETIRA PUBLICIDAD, DATÁFONO, LECTOR, PINPAD Y HUD SE DESTRUYE PUBLICIDAD EN SITIO"/>
    <s v="VISITA_TÉCNICA"/>
    <s v="V6ZZZ843"/>
    <s v="TIPO I"/>
    <s v="TERRESTRE"/>
    <s v="CUERO RUIZ JHONNY"/>
    <n v="1"/>
    <n v="0"/>
    <n v="65960.072302"/>
    <n v="75096.394270399993"/>
    <n v="65960.072302"/>
    <m/>
    <m/>
    <m/>
    <m/>
    <m/>
    <m/>
    <m/>
  </r>
  <r>
    <s v="CALI"/>
    <x v="2"/>
    <x v="2"/>
    <n v="19548"/>
    <s v="LC-CS-25-000373"/>
    <n v="54135"/>
    <s v="ORDEN DE CAMBIO"/>
    <s v="CAUCA"/>
    <s v="PIENDAMO"/>
    <s v="BARRIO FATIMA PIENDAMO"/>
    <s v="REDEBAN"/>
    <s v="FO-25-1526649"/>
    <d v="2025-09-13T09:00:00"/>
    <d v="2025-09-18T11:24:00"/>
    <m/>
    <s v="CIERRE"/>
    <s v="RECUPERACION DE EQUIPOS"/>
    <s v="CB UNO A UNO"/>
    <s v="CB UNO A UNO"/>
    <s v="EJECUTADO_EXITOSO"/>
    <s v="CIERRE EXITOSO"/>
    <s v="13/09/2025 SE INTENTA COMUNICACIÓN A LOS NÚMEROS 3154914959-3154351786 SUENA PERO NO HAY CONTACTO, SE INTENTARÁ NUEVAMENTE | 15/09/2025 EN COMUNICACIÓN CON EL SR HOLGER CAMPO AL NÚMERO 3154351786 NOS CONFIRMA LA SOLICITUD, DATOS CORRECTOS. SE ESCALA PARA VISITA, POR FAVOR RECOGER EN HORARIO 7:30 AM-5:00 PM | 18/09/2025 SE INBGRESA SE RECOGE EQUIPOS ESTADO OK DISPLAY LEGAL DE HORRIO Y AVISO EXTERIOR SE DESTRUYE EN SITIO PUBLICIDAD"/>
    <s v="VISITA_TÉCNICA"/>
    <s v="XP3ZZ027"/>
    <s v="TIPO III"/>
    <s v="TERRESTRE"/>
    <s v="GIMBUEL LASSO LUIS GERMAN"/>
    <n v="1"/>
    <n v="0"/>
    <n v="275728.78077800001"/>
    <n v="196536.5258152"/>
    <n v="275728.78077800001"/>
    <m/>
    <m/>
    <m/>
    <m/>
    <m/>
    <m/>
    <m/>
  </r>
  <r>
    <s v="VILLAVICENCIO"/>
    <x v="3"/>
    <x v="3"/>
    <n v="50001"/>
    <s v="LC-CS-25-000374"/>
    <n v="76622"/>
    <s v="ORDEN DE CAMBIO"/>
    <s v="META"/>
    <s v="VILLAVICENCIO"/>
    <s v="BARRIO CATUMARE VILLAVICENCIO"/>
    <s v="REDEBAN"/>
    <s v="FO-25-1526663"/>
    <d v="2025-09-13T09:00:00"/>
    <d v="2025-09-15T12:00:00"/>
    <m/>
    <s v="CIERRE"/>
    <s v="RECUPERACION DE EQUIPOS"/>
    <s v="CB UNO A UNO"/>
    <s v="CB UNO A UNO"/>
    <s v="EJECUTADO_EXITOSO"/>
    <s v="CIERRE EXITOSO"/>
    <s v="13/09/2025 EN COMUNICACIÓN CON EL SR DIEGO FERNANDO CORTES GUTIERREZ AL NÚMERO 3125532721 NOS CONFIRMA LA SOLICITUD, DATOS CORRECTOS. SE ESCALA PARA VISITA, POR FAVOR LLAMAR ANTES DE DESPLAZARSE | 15/09/2025 SE REALIZA CIERRE A SOLCIITUD DE CLIENTE"/>
    <s v="VISITA_TÉCNICA"/>
    <s v="V14ZZ298"/>
    <s v="TIPO I"/>
    <s v="TERRESTRE"/>
    <s v="PEDREROS CONTRERAS MICHAEL STEVENS"/>
    <n v="1"/>
    <n v="0"/>
    <n v="65960.072302"/>
    <n v="75096.394270399993"/>
    <n v="65960.072302"/>
    <m/>
    <m/>
    <m/>
    <m/>
    <m/>
    <m/>
    <m/>
  </r>
  <r>
    <s v="SANTA MARTA"/>
    <x v="0"/>
    <x v="0"/>
    <n v="44430"/>
    <s v="LC-CS-25-000348"/>
    <n v="63581"/>
    <s v="ORDEN DE CAMBIO"/>
    <s v="LA GUAJIRA"/>
    <s v="MAICAO"/>
    <s v="DISTRICOL VOIPCELL SOLUTIONS"/>
    <s v="REDEBAN"/>
    <s v="FO-25-1526701"/>
    <d v="2025-09-13T09:00:00"/>
    <d v="2025-09-17T09:46:00"/>
    <m/>
    <s v="CIERRE"/>
    <s v="CIERRE"/>
    <s v="AGREGADOR"/>
    <s v="DISTRICOL"/>
    <s v="EJECUTADO_EXITOSO"/>
    <s v="CIERRE EXITOSO"/>
    <s v="13/09/2025 EN COMUNICACIÓN CON EL HIJO DE LA SRA YOLANDA SILENE NEIRA AROCA AL NÚMERO 3008398735 NOS CONFIRMA LA SOLICITUD, DATOS CORRECTOS, INDICA QUE SI PUEDEN HACER LA RECOLECCIÓN DE LOS EQUIPOS LO MÁS PRONTO POSIBLE. SE ESCALA PARA VISITA, POR FAVOR LLAMAR ANTES DE DESPLAZARSE | 16/09/2025 SE REALIZA CIERRE DE CORRESPONSAL BANCARIO A SATISFACCIÓN DEL CLIENTE, SE RETIRAN DATAFONOS LECTORAS Y PIN PAD"/>
    <s v="VISITA_TÉCNICA"/>
    <s v="KA00Y516, NN007655"/>
    <s v="TIPO IV"/>
    <s v="TERRESTRE"/>
    <s v="THOMAS  CAMPO SIGIFREDO SEGUNDO"/>
    <n v="1"/>
    <n v="0"/>
    <n v="479588.87655000004"/>
    <n v="196536.5258152"/>
    <n v="479588.87655000004"/>
    <m/>
    <m/>
    <m/>
    <m/>
    <m/>
    <m/>
    <m/>
  </r>
  <r>
    <s v="YOPAL"/>
    <x v="3"/>
    <x v="3"/>
    <n v="85001"/>
    <s v="LC-CS-25-000349"/>
    <n v="73661"/>
    <s v="ORDEN DE CAMBIO"/>
    <s v="CASANARE"/>
    <s v="YOPAL"/>
    <s v="DISTRICOL GRUPO GARYED SAS"/>
    <s v="REDEBAN"/>
    <s v="FO-25-1526704"/>
    <d v="2025-09-13T09:00:00"/>
    <d v="2025-09-15T11:07:00"/>
    <m/>
    <s v="CIERRE"/>
    <s v="CIERRE"/>
    <s v="AGREGADOR"/>
    <s v="DISTRICOL"/>
    <s v="EJECUTADO_EXITOSO"/>
    <s v="CIERRE EXITOSO"/>
    <s v="13/09/2025 EN COMUNICACIÓN CON LA SRA ANGIE ELIZABETH TOCA LEMUS AL NÚMERO 3103396539 NOS CONFIRMA LA SOLICITUD, DATOS CORRECTOS. SE ESCALA PARA VISITA | 15/09/2025 SE VISITA DIRECCIÓN INDICA POR LA SEÑORA GINA SALAZAR, ENTEGA VOLUNTARIAMENTE DATAFONO LECTOR PINPAD Y HUB. INDICA NO SABER DE LA PUBLICIDAD. NO SE REGISTRA FOTO TIRILLA, NO PERMITEN CONECTAR EQUIPOS."/>
    <s v="VISITA_TÉCNICA"/>
    <s v="EF02Z338"/>
    <s v="TIPO I"/>
    <s v="TERRESTRE"/>
    <s v="BERNAL ELAICA EDGAR ALEXIS"/>
    <n v="1"/>
    <n v="0"/>
    <n v="65960.072302"/>
    <n v="75096.394270399993"/>
    <n v="65960.072302"/>
    <m/>
    <m/>
    <m/>
    <m/>
    <m/>
    <m/>
    <m/>
  </r>
  <r>
    <s v="MONTERIA"/>
    <x v="0"/>
    <x v="0"/>
    <n v="5495"/>
    <s v="LC-CS-25-000350"/>
    <n v="76320"/>
    <s v="ORDEN DE CAMBIO"/>
    <s v="ANTIOQUIA"/>
    <s v="NECHI"/>
    <s v="DISTRICOL DR0GUERIA NAZARETH"/>
    <s v="REDEBAN"/>
    <s v="FO-25-1526694"/>
    <d v="2025-09-13T09:00:00"/>
    <d v="2025-09-22T12:00:00"/>
    <m/>
    <s v="CIERRE"/>
    <s v="CIERRE"/>
    <s v="AGREGADOR"/>
    <s v="DISTRICOL"/>
    <s v="EJECUTADO_EXITOSO"/>
    <s v="CIERRE EXITOSO"/>
    <s v="13/09/2025 SE INTENTA COMUNICACIÓN AL NÚMERO 3127490762SUENA PERO NO HAY CONTACTO, SE INTENTARÁ NUEVAMENTE | 15/09/2025 SE INTENTA COMUNICACIÓN AL NÚMERO 3127490762 SUENA PERO NO HAY CONTACTO, SE INTENTARÁ NUEVAMENTE | 15/09/2025 EN COMUNICACIÓN CON EL SR ALEXIS VARGAS AL NÚMERO 3127490762 NOS CONFIRMA LA SOLICITUD, DATOS CORRECTOS. SE ESCALA PARA VISITA | 16/09/2025 NO ES POSIBLE REALIZAR CIERRE POR VÍAS CERRADAS. | 22/09/2025 SE VISITA SITIO, SE RETIRAN EQUIPOS, DATAFONO, LECTOR, BASE FUENTE OK. PUBLICIDAD NO SE ENCUENTRA EN SITIO. CIERRE EXITOSO"/>
    <s v="VISITA_TÉCNICA"/>
    <s v="V10OZ397"/>
    <s v="TIPO III"/>
    <s v="TERRESTRE"/>
    <s v="COGOLLO VERTEL EDER LUIS"/>
    <n v="1"/>
    <n v="0"/>
    <n v="275728.78077800001"/>
    <n v="196536.5258152"/>
    <n v="275728.78077800001"/>
    <m/>
    <m/>
    <m/>
    <m/>
    <m/>
    <m/>
    <m/>
  </r>
  <r>
    <s v="BUCARAMANGA"/>
    <x v="5"/>
    <x v="5"/>
    <n v="68689"/>
    <s v="LC-CS-25-000351"/>
    <n v="77033"/>
    <s v="ORDEN DE CAMBIO"/>
    <s v="SANTANDER"/>
    <s v="SAN VICENTE DE CHUCURI"/>
    <s v="DISTRICOL MISCELANEA NUEVAVIDA"/>
    <s v="REDEBAN"/>
    <s v="FO-25-1526725"/>
    <d v="2025-09-13T09:00:00"/>
    <d v="2025-09-16T08:27:00"/>
    <m/>
    <s v="CIERRE"/>
    <s v="CIERRE"/>
    <s v="AGREGADOR"/>
    <s v="DISTRICOL"/>
    <s v="EJECUTADO_EXITOSO"/>
    <s v="CIERRE EXITOSO"/>
    <s v="13/09/2025 SE INTENTA COMUNICACIÓN AL NÚMERO 3213434300 SE ENCUENTRA APAGADO, SE INTENTARÁ NUEVAMENTE | 15/09/2025 SE HCE PRESENCIA EN COMERCIO SE REALIZA RETIRO DE UN DATAFONO CON SUS RESPECTIVOS ACCESORIOS"/>
    <s v="VISITA_TÉCNICA"/>
    <s v="LM5ZZ658"/>
    <s v="TIPO III"/>
    <s v="TERRESTRE"/>
    <s v="BARRERA ORTEGA MARLON STWAR"/>
    <n v="1"/>
    <n v="0"/>
    <n v="275728.78077800001"/>
    <n v="196536.5258152"/>
    <n v="275728.78077800001"/>
    <m/>
    <m/>
    <m/>
    <m/>
    <m/>
    <m/>
    <m/>
  </r>
  <r>
    <s v="BUCARAMANGA"/>
    <x v="5"/>
    <x v="5"/>
    <n v="68001"/>
    <s v="LC-CS-25-000352"/>
    <n v="77840"/>
    <s v="ORDEN DE CAMBIO"/>
    <s v="SANTANDER"/>
    <s v="BUCARAMANGA"/>
    <s v="DISTRICOL AMCOR SOLUCIONES"/>
    <s v="REDEBAN"/>
    <s v="FO-25-1526711"/>
    <d v="2025-09-13T09:00:00"/>
    <d v="2025-09-16T15:36:00"/>
    <m/>
    <s v="CIERRE"/>
    <s v="CIERRE"/>
    <s v="AGREGADOR"/>
    <s v="DISTRICOL"/>
    <s v="EJECUTADO_EXITOSO"/>
    <s v="CIERRE EXITOSO"/>
    <s v="13/09/2025 EN COMUNICACIÓN CON LA SRA JEIMMY MARCELA PICO VARGAS AL NÚMERO 3012710828 NOS CONFIRMA LA SOLICITUD, DATOS CORRECTOS. SE ESCALA PARA VISITA | 16/09/2025 EN. COMUNICACIÓN CON LA SEÑORA JEIMY AL NUMERO 3012710828 MANIFIESTA Q POR FAVOR PASAR EL DIA DE HOY DESPUES DE LAS 2PM | 16/09/2025 SE RETIRA DATAFONO ,LECTOR , CABLES Y FUENTE DE PODER, CIERRE EXITOSO"/>
    <s v="VISITA_TÉCNICA"/>
    <s v="A1MZZ024"/>
    <s v="TIPO I"/>
    <s v="TERRESTRE"/>
    <s v="GELVEZ MOGOLLON JOSE ELISEO"/>
    <n v="1"/>
    <n v="0"/>
    <n v="65960.072302"/>
    <n v="75096.394270399993"/>
    <n v="65960.072302"/>
    <m/>
    <m/>
    <m/>
    <m/>
    <m/>
    <m/>
    <m/>
  </r>
  <r>
    <s v="BOGOTA"/>
    <x v="4"/>
    <x v="4"/>
    <n v="11001"/>
    <s v="LC-CS-25-000354"/>
    <n v="36932"/>
    <s v="ORDEN DE CAMBIO"/>
    <s v="CUNDINAMARCA"/>
    <s v="BOGOTA"/>
    <s v="PTM BOGOTA CERAQUE"/>
    <s v="REDEBAN"/>
    <s v="FO-25-1526668"/>
    <d v="2025-09-13T09:00:00"/>
    <d v="2025-09-15T14:04: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DATAFONO 1 SX5ZZ543 DATAFONO 2 AA00I281 COMERCIO II0XZ899"/>
    <s v="TIPO I"/>
    <s v="TERRESTRE"/>
    <s v="ZAPATA LOPEZ EDWARD ASDRUBAL"/>
    <n v="1"/>
    <n v="0"/>
    <n v="65960.072302"/>
    <n v="75096.394270399993"/>
    <n v="65960.072302"/>
    <m/>
    <m/>
    <m/>
    <m/>
    <m/>
    <m/>
    <m/>
  </r>
  <r>
    <s v="APARTADO"/>
    <x v="1"/>
    <x v="1"/>
    <n v="5837"/>
    <s v="LC-CS-25-000355"/>
    <n v="38815"/>
    <s v="ORDEN DE CAMBIO"/>
    <s v="ANTIOQUIA"/>
    <s v="TURBO"/>
    <s v="PTM TURBO MILAN SARI"/>
    <s v="REDEBAN"/>
    <s v="FO-25-1526678"/>
    <d v="2025-09-13T09:00:00"/>
    <d v="2025-09-15T14:07: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9A04Z727"/>
    <s v="TIPO II"/>
    <s v="TERRESTRE"/>
    <s v="ZAPATA LOPEZ EDWARD ASDRUBAL"/>
    <n v="1"/>
    <n v="0"/>
    <n v="144967.87232000002"/>
    <n v="140395.6348884"/>
    <n v="144967.87232000002"/>
    <m/>
    <m/>
    <m/>
    <m/>
    <m/>
    <m/>
    <m/>
  </r>
  <r>
    <s v="BOGOTA"/>
    <x v="4"/>
    <x v="4"/>
    <n v="11001"/>
    <s v="LC-CS-25-000356"/>
    <n v="39032"/>
    <s v="ORDEN DE CAMBIO"/>
    <s v="CUNDINAMARCA"/>
    <s v="BOGOTA"/>
    <s v="PTM BOGOTA BRAMARION"/>
    <s v="REDEBAN"/>
    <s v="FO-25-1526673"/>
    <d v="2025-09-13T09:00:00"/>
    <d v="2025-09-15T11:43: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9A06Z044 - II0YZ702"/>
    <s v="TIPO I"/>
    <s v="TERRESTRE"/>
    <s v="ZAPATA LOPEZ EDWARD ASDRUBAL"/>
    <n v="1"/>
    <n v="0"/>
    <n v="65960.072302"/>
    <n v="75096.394270399993"/>
    <n v="65960.072302"/>
    <m/>
    <m/>
    <m/>
    <m/>
    <m/>
    <m/>
    <m/>
  </r>
  <r>
    <s v="MEDELLIN"/>
    <x v="1"/>
    <x v="1"/>
    <n v="5088"/>
    <s v="LC-CS-25-000357"/>
    <n v="39180"/>
    <s v="ORDEN DE CAMBIO"/>
    <s v="ANTIOQUIA"/>
    <s v="BELLO"/>
    <s v="PTM BELLO MERCA PUES"/>
    <s v="REDEBAN"/>
    <s v="FO-25-1526714"/>
    <d v="2025-09-13T09:00:00"/>
    <d v="2025-09-15T11:50: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GZ05Z922 - II00T241"/>
    <s v="TIPO I"/>
    <s v="TERRESTRE"/>
    <s v="ZAPATA LOPEZ EDWARD ASDRUBAL"/>
    <n v="1"/>
    <n v="0"/>
    <n v="65960.072302"/>
    <n v="75096.394270399993"/>
    <n v="65960.072302"/>
    <m/>
    <m/>
    <m/>
    <m/>
    <m/>
    <m/>
    <m/>
  </r>
  <r>
    <s v="BOGOTA"/>
    <x v="4"/>
    <x v="4"/>
    <n v="11001"/>
    <s v="LC-CS-25-000358"/>
    <n v="39203"/>
    <s v="ORDEN DE CAMBIO"/>
    <s v="CUNDINAMARCA"/>
    <s v="BOGOTA"/>
    <s v="PTM BOGOTA GOMARKETING"/>
    <s v="REDEBAN"/>
    <s v="FO-25-1526686"/>
    <d v="2025-09-13T09:00:00"/>
    <d v="2025-09-15T10:26:00"/>
    <m/>
    <s v="CIERRE"/>
    <s v="RECUPERACION DE EQUIPOS"/>
    <s v="AGREGADOR"/>
    <s v="COMCARD - PTM"/>
    <s v="EJECUTADO_EXITOSO"/>
    <s v="PARCIAL EXITOSO ACCESORIOS"/>
    <s v="13/09/2025 SE INTENTA COMUNICACIÓN AL NÚMERO 3215116962 SE ENCUENTRA APAGADO, SE INTENTARÁ NUEVAMENTE | 15/09/2025 SE INTENTA COMUNICACIÓN AL NÚMERO 3215116962 SE ENCUENTRA APAGADO, SE INTENTARÁ NUEVAMENTE | 15/09/2025 SE REALIZA RECLAMO DE EQUIPOS EN PTM MEDELLIN. NOTA: FALTO LA LECTORA NO FUE ENVIADO LECTOR: 523629"/>
    <s v="VISITA_TÉCNICA"/>
    <s v="GZ05Z870"/>
    <s v="TIPO I"/>
    <s v="TERRESTRE"/>
    <s v="ZAPATA LOPEZ EDWARD ASDRUBAL"/>
    <n v="1"/>
    <n v="0"/>
    <n v="65960.072302"/>
    <n v="75096.394270399993"/>
    <n v="65960.072302"/>
    <m/>
    <m/>
    <m/>
    <m/>
    <m/>
    <m/>
    <m/>
  </r>
  <r>
    <s v="CALI"/>
    <x v="2"/>
    <x v="2"/>
    <n v="76001"/>
    <s v="LC-CS-25-000360"/>
    <n v="47249"/>
    <s v="ORDEN DE CAMBIO"/>
    <s v="VALLE DEL CAUCA"/>
    <s v="CALI"/>
    <s v="PTM  CALI  ISA BOUTIQUE"/>
    <s v="REDEBAN"/>
    <s v="FO-25-1526721"/>
    <d v="2025-09-13T09:00:00"/>
    <d v="2025-09-15T11:57: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LA OFICINA DE PRM MEDELLÍN"/>
    <s v="VISITA_TÉCNICA"/>
    <s v="TR00D556"/>
    <s v="TIPO I"/>
    <s v="TERRESTRE"/>
    <s v="ZAPATA LOPEZ EDWARD ASDRUBAL"/>
    <n v="1"/>
    <n v="0"/>
    <n v="65960.072302"/>
    <n v="75096.394270399993"/>
    <n v="65960.072302"/>
    <m/>
    <m/>
    <m/>
    <m/>
    <m/>
    <m/>
    <m/>
  </r>
  <r>
    <s v="CUCUTA"/>
    <x v="5"/>
    <x v="5"/>
    <n v="54001"/>
    <s v="LC-CS-25-000361"/>
    <n v="47449"/>
    <s v="ORDEN DE CAMBIO"/>
    <s v="NORTE DE SANTANDER"/>
    <s v="CUCUTA"/>
    <s v="PTM CUCUTA MARLON MARTINEZ CENTRO INTEGRAL DE BELLE"/>
    <s v="REDEBAN"/>
    <s v="FO-25-1526730"/>
    <d v="2025-09-13T09:00:00"/>
    <d v="2025-09-15T14:14: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GB00G978"/>
    <s v="TIPO I"/>
    <s v="TERRESTRE"/>
    <s v="ZAPATA LOPEZ EDWARD ASDRUBAL"/>
    <n v="1"/>
    <n v="0"/>
    <n v="65960.072302"/>
    <n v="75096.394270399993"/>
    <n v="65960.072302"/>
    <m/>
    <m/>
    <m/>
    <m/>
    <m/>
    <m/>
    <m/>
  </r>
  <r>
    <s v="MEDELLIN"/>
    <x v="1"/>
    <x v="1"/>
    <n v="5318"/>
    <s v="LC-CS-25-000363"/>
    <n v="58143"/>
    <s v="ORDEN DE CAMBIO"/>
    <s v="ANTIOQUIA"/>
    <s v="GUARNE"/>
    <s v="PTM GUARNE BLOQUES Y PREFABRIC"/>
    <s v="REDEBAN"/>
    <s v="FO-25-1526697"/>
    <d v="2025-09-13T09:00:00"/>
    <d v="2025-09-15T14:10: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EN PTM MEDELLÍN"/>
    <s v="VISITA_TÉCNICA"/>
    <s v="TJZZZ334 - TUZZZ915"/>
    <s v="TIPO II"/>
    <s v="TERRESTRE"/>
    <s v="ZAPATA LOPEZ EDWARD ASDRUBAL"/>
    <n v="1"/>
    <n v="0"/>
    <n v="144967.87232000002"/>
    <n v="140395.6348884"/>
    <n v="144967.87232000002"/>
    <m/>
    <m/>
    <m/>
    <m/>
    <m/>
    <m/>
    <m/>
  </r>
  <r>
    <s v="MEDELLIN"/>
    <x v="1"/>
    <x v="1"/>
    <n v="5360"/>
    <s v="LC-CS-25-000364"/>
    <n v="65104"/>
    <s v="ORDEN DE CAMBIO"/>
    <s v="ANTIOQUIA"/>
    <s v="ITAGUI"/>
    <s v="PTM ITAGUI HELADOS ALEJA"/>
    <s v="REDEBAN"/>
    <s v="FO-25-1526718"/>
    <d v="2025-09-13T09:00:00"/>
    <d v="2025-09-15T11:12:00"/>
    <m/>
    <s v="CIERRE"/>
    <s v="RECUPERACION DE EQUIPOS"/>
    <s v="AGREGADOR"/>
    <s v="COMCARD - PTM"/>
    <s v="EJECUTADO_EXITOSO"/>
    <s v="CIERRE EXITOSO"/>
    <s v="13/09/2025 SE INTENTA COMUNICACIÓN AL NÚMERO 3215116962 SE ENCUENTRA APAGADO, SE INTENTARÁ NUEVAMENTE | 15/09/2025 SE INTENTA COMUNICACIÓN AL NÚMERO 3215116962 SE ENCUENTRA APAGADO, SE INTENTARÁ NUEVAMENTE | 15/09/2025 SE RECLAMAN EQUIPOS RN LA OFICINA DE PTM MEDELLÍN"/>
    <s v="VISITA_TÉCNICA"/>
    <s v="1A007814 - 1A007345"/>
    <s v="TIPO I"/>
    <s v="TERRESTRE"/>
    <s v="ZAPATA LOPEZ EDWARD ASDRUBAL"/>
    <n v="1"/>
    <n v="0"/>
    <n v="65960.072302"/>
    <n v="75096.394270399993"/>
    <n v="65960.072302"/>
    <m/>
    <m/>
    <m/>
    <m/>
    <m/>
    <m/>
    <m/>
  </r>
  <r>
    <s v="BOGOTA"/>
    <x v="4"/>
    <x v="4"/>
    <n v="11001"/>
    <s v="LC-CS-25-000365"/>
    <n v="68439"/>
    <s v="ORDEN DE CAMBIO"/>
    <s v="CUNDINAMARCA"/>
    <s v="BOGOTA"/>
    <s v="PTM BOGOTA REYES MULTISERVICI"/>
    <s v="REDEBAN"/>
    <s v="FO-25-1526682"/>
    <d v="2025-09-13T09:00:00"/>
    <d v="2025-09-15T14:57:00"/>
    <m/>
    <s v="CIERRE"/>
    <s v="RECUPERACION DE EQUIPOS"/>
    <s v="AGREGADOR"/>
    <s v="COMCARD - PTM"/>
    <s v="EJECUTADO_EXITOSO"/>
    <s v="CIERRE EXITOSO"/>
    <s v="15/09/2025 SE INTENTA COMUNICACIÓN AL NÚMERO 3206578031 SE ENCUENTRA APAGADO, SE INTENTARÁ NUEVAMENTE | 15/09/2025 SE INTENTA COMUNICACIÓN AL NÚMERO 3206578031 SUENA PERO NO HAY CONTACTO, SE INTENTARÁ NUEVAMENTE | 15/09/2025 SE INTENTA COMUNICACIÓN AL NÚMERO 3206578031 SUENA PERO NO HAY CONTACTO | 15/09/2025 SE REALIZA RETIRO DE DATÁFONO Y LECTORA"/>
    <s v="VISITA_TÉCNICA"/>
    <s v="A100H163"/>
    <s v="TIPO I"/>
    <s v="TERRESTRE"/>
    <s v="ALARCON AREVALO JOHAN STIVEN"/>
    <n v="1"/>
    <n v="0"/>
    <n v="65960.072302"/>
    <n v="75096.394270399993"/>
    <n v="65960.072302"/>
    <m/>
    <m/>
    <m/>
    <m/>
    <m/>
    <m/>
    <m/>
  </r>
  <r>
    <s v="BUCARAMANGA"/>
    <x v="5"/>
    <x v="5"/>
    <n v="13670"/>
    <s v="TA-25-1098465"/>
    <n v="49196"/>
    <s v="ORDEN DE CAMBIO"/>
    <s v="BOLIVAR"/>
    <s v="SAN PABLO"/>
    <s v="BARRIO LA VICTORIA SAN PABLO 1"/>
    <s v="REDEBAN"/>
    <s v="FO-25-1517832"/>
    <d v="2025-09-12T07:50:00"/>
    <d v="2025-09-13T12:25:00"/>
    <m/>
    <s v="CIERRE"/>
    <s v="RETIRO VOLUNTARIO"/>
    <s v="UNO A UNO"/>
    <s v="CB UNO A UNO"/>
    <s v="EJECUTADO_EXITOSO"/>
    <s v="CIERRE EXITOSO"/>
    <s v="12/09/2025 CLIENTE ENTREGA VOLUNTARIAMENTE LECTOR DE BARRAS FALTANTE DE CIERRE DE CB  , EN DIRECCIÓN DIFERENTE"/>
    <s v="VISITA_TÉCNICA"/>
    <s v="NO APLICA "/>
    <s v="TIPO IV ESPECIAL"/>
    <s v="TERRESTRE/FLUVIAL"/>
    <s v="HERRERA LUQUE SAUL JAVIER"/>
    <n v="1"/>
    <n v="0"/>
    <n v="479588.87655000004"/>
    <n v="196536.5258152"/>
    <n v="479588.87655000004"/>
    <m/>
    <m/>
    <m/>
    <m/>
    <m/>
    <m/>
    <m/>
  </r>
  <r>
    <s v="MEDELLIN"/>
    <x v="1"/>
    <x v="1"/>
    <n v="5088"/>
    <s v="LC-CS-25-000323"/>
    <n v="73538"/>
    <s v="ORDEN DE CAMBIO"/>
    <s v="ANTIOQUIA"/>
    <s v="BELLO"/>
    <s v="BARRIO BELLO BELLO 18"/>
    <s v="REDEBAN"/>
    <s v="FO-25-1516549"/>
    <d v="2025-09-11T15:50:00"/>
    <d v="2025-09-16T08:24:00"/>
    <m/>
    <s v="CIERRE"/>
    <s v="CIERRE"/>
    <s v="UNO A UNO"/>
    <s v="UNO A UNO"/>
    <s v="EJECUTADO_EXITOSO"/>
    <s v="CIERRE EXITOSO"/>
    <s v="12/09/2025 SE INTENTA COMUNICACIÓN AL NÚMERO 3028662954 SUENA PERO NO HAY CONTACTO, SE INTENTARÁ NUEVAMENTE | 12/09/2025 SE INTENTA COMUNICACIÓN AL NÚMERO 3028662954 SUENA PERO NO HAY CONTACTO, SE INTENTARÁ NUEVAMENTE | 13/09/2025 SE INTENTA COMUNICACIÓN AL NÚMERO 3028662954 SUENA PERO NO HAY CONTACTO | 15/09/2025 SE REALIZA RECOGIDA DE EQUIPOS POR CIERRE DE CB, USUARIO REALIZA DISPOSICIÓN FINAL DE LA PUBLICIDAD, ENTREGA LOS EQUIPOS EN OTRA DIRECCIÓN YA QUE VENDIÓ EL LOCAL."/>
    <s v="VISITA_TÉCNICA"/>
    <s v="SV00W463"/>
    <s v="TIPO I"/>
    <s v="TERRESTRE"/>
    <s v="RAMIREZ TABARES JUAN DIEGO"/>
    <n v="1"/>
    <n v="0"/>
    <n v="65960.072302"/>
    <n v="75096.394270399993"/>
    <n v="65960.072302"/>
    <m/>
    <m/>
    <m/>
    <m/>
    <m/>
    <m/>
    <m/>
  </r>
  <r>
    <s v="MEDELLIN"/>
    <x v="1"/>
    <x v="1"/>
    <n v="5631"/>
    <s v="LC-CS-25-000324"/>
    <n v="73711"/>
    <s v="ORDEN DE CAMBIO"/>
    <s v="ANTIOQUIA"/>
    <s v="SABANETA"/>
    <s v="BARRIO SABANETA SABANETA 10"/>
    <s v="REDEBAN"/>
    <s v="FO-25-1516487"/>
    <d v="2025-09-11T15:50:00"/>
    <d v="2025-09-12T15:47:00"/>
    <m/>
    <s v="CIERRE"/>
    <s v="CIERRE"/>
    <s v="UNO A UNO"/>
    <s v="UNO A UNO"/>
    <s v="EJECUTADO_EXITOSO"/>
    <s v="CIERRE EXITOSO"/>
    <s v="12/09/2025 CIERRE EXITOSO SIN PUBLICIDAD CB INFORMA QUE LE DIÓ DISPOSICIÓN FINAL"/>
    <s v="VISITA_TÉCNICA"/>
    <s v="EG03Z565"/>
    <s v="TIPO I"/>
    <s v="TERRESTRE"/>
    <s v="CASTAÑEDA PALACIO CARLOS FELIPE"/>
    <n v="1"/>
    <n v="0"/>
    <n v="65960.072302"/>
    <n v="75096.394270399993"/>
    <n v="65960.072302"/>
    <m/>
    <m/>
    <m/>
    <m/>
    <m/>
    <m/>
    <m/>
  </r>
  <r>
    <s v="BARRANQUILLA"/>
    <x v="0"/>
    <x v="0"/>
    <n v="8001"/>
    <s v="LC-CS-25-000325"/>
    <n v="78502"/>
    <s v="ORDEN DE CAMBIO"/>
    <s v="ATLANTICO"/>
    <s v="BARRANQUILLA"/>
    <s v="BARRIO SANTUARIO BARRANQUILLA"/>
    <s v="REDEBAN"/>
    <s v="FO-25-1516498"/>
    <d v="2025-09-11T15:50:00"/>
    <d v="2025-09-13T10:43:00"/>
    <m/>
    <s v="CIERRE"/>
    <s v="CIERRE"/>
    <s v="CB UNO A UNO"/>
    <s v="CB UNO A UNO"/>
    <s v="EJECUTADO_EXITOSO"/>
    <s v="CIERRE EXITOSO"/>
    <s v="12/09/2025 SE INTENTA COMUNICACIÓN A LOS NÚMEROS 3017562734 APAGADO-3246803654 MARCACION ERRADA, SE INTENTARÁ NUEVAMENTE | 12/09/2025 SE INTENTA COMUNICACIÓN A LOS NÚMEROS 3017562734 APAGADO-3246803654 MARCACION ERRADA, SE INTENTARÁ NUEVAMENTE | 13/09/2025 SE INTENTA COMUNICACIÓN A LOS NÚMEROS 3017562734 SUENA PERO NO HAY CONTACTO | 12/09/2025 SE RETIRAN EQUIPOS Y ACCESORIOS EN BUEN ESTADO X CIERRE DEL CB, LA ENTREGA LA HACE LA SEÑORA YUSELIS VELASCO"/>
    <s v="VISITA_TÉCNICA"/>
    <s v="F1LZZ910"/>
    <s v="TIPO I"/>
    <s v="TERRESTRE"/>
    <s v="DE AVILA SIADES ALBERTO ENRIQUE"/>
    <n v="1"/>
    <n v="0"/>
    <n v="65960.072302"/>
    <n v="75096.394270399993"/>
    <n v="65960.072302"/>
    <m/>
    <m/>
    <m/>
    <m/>
    <m/>
    <m/>
    <m/>
  </r>
  <r>
    <s v="CARTAGENA"/>
    <x v="0"/>
    <x v="0"/>
    <n v="13001"/>
    <s v="LC-CS-25-000326"/>
    <n v="74078"/>
    <s v="ORDEN DE CAMBIO"/>
    <s v="BOLIVAR"/>
    <s v="CARTAGENA"/>
    <s v="BARRIO NUEVO CAMPESTRE CARTAGE"/>
    <s v="REDEBAN"/>
    <s v="FO-25-1516462"/>
    <d v="2025-09-11T15:50:00"/>
    <d v="2025-09-12T16:32:00"/>
    <m/>
    <s v="CIERRE"/>
    <s v="CIERRE"/>
    <s v="UNO A UNO"/>
    <s v="UNO A UNO"/>
    <s v="EJECUTADO_EXITOSO"/>
    <s v="CIERRE EXITOSO"/>
    <s v="12/09/2025 EN COMUNICACIÓN CON EL SR WILLMAN ESTEBAN MARTINEZ PORRAS AL NÚMERO 3106421500 NOS INDICA QUE LOS EQUIPOS SE LOS HA ENTREGADO HA ANDRE MARTINEZ GESTOR DE REDEBAN EN PLAZUELA MAYOR CARTAGENA | 12/09/2025 SE REALIZA CIERRE DE CORRESPONSAL EN DIRECCIÓN DIFERENTE COMERCIO ENTREGO EL LOCAL SOLO SE RETIRAN LOS EQUIPOS CLIENTE CON LA MUDANZA INFORMA QUE DESTRUYERON"/>
    <s v="VISITA_TÉCNICA"/>
    <s v="UV0PZ158"/>
    <s v="TIPO I"/>
    <s v="TERRESTRE"/>
    <s v="MARTINEZ SALGUEDO ANDRES AUGUSTO"/>
    <n v="1"/>
    <n v="0"/>
    <n v="65960.072302"/>
    <n v="75096.394270399993"/>
    <n v="65960.072302"/>
    <m/>
    <m/>
    <m/>
    <m/>
    <m/>
    <m/>
    <m/>
  </r>
  <r>
    <s v="NEIVA"/>
    <x v="3"/>
    <x v="3"/>
    <n v="41006"/>
    <s v="LC-CS-25-000330"/>
    <n v="64279"/>
    <s v="ORDEN DE CAMBIO"/>
    <s v="HUILA"/>
    <s v="ACEVEDO"/>
    <s v="BARRIO VEREDA SAN MARCOS ACEVE"/>
    <s v="REDEBAN"/>
    <s v="FO-25-1516567"/>
    <d v="2025-09-11T15:50:00"/>
    <d v="2025-09-12T15:26:00"/>
    <m/>
    <s v="CIERRE"/>
    <s v="CIERRE"/>
    <s v="UNO A UNO"/>
    <s v="CB UNO A UNO"/>
    <s v="EJECUTADO_EXITOSO"/>
    <s v="CIERRE EXITOSO"/>
    <s v="12/09/2025 SE REALIZA VISITA AL PUNTO, SE RETIRA CON ÉXITO: BASE ,DATAFONO, LECTORA , FUENTE DE PODER , PACHCORD, EN BUEN ESTADO GENERAL .SE RETIRA DE FACHADA PUNTO  AVISO EXTERIOR ,Y FLANGED .LOS CUALES SE DESTRUYEN EN PUNTO POR DETERIORO . CIERRE EXISOTOSO."/>
    <s v="VISITA_TÉCNICA"/>
    <s v="AA000816"/>
    <s v="TIPO III"/>
    <s v="TERRESTRE"/>
    <s v="DEVIA REINOSO JUAN CARLOS"/>
    <n v="1"/>
    <n v="0"/>
    <n v="275728.78077800001"/>
    <n v="196536.5258152"/>
    <n v="275728.78077800001"/>
    <m/>
    <m/>
    <m/>
    <m/>
    <m/>
    <m/>
    <m/>
  </r>
  <r>
    <s v="VILLAVICENCIO"/>
    <x v="3"/>
    <x v="3"/>
    <n v="50001"/>
    <s v="LC-CS-25-000331"/>
    <n v="37839"/>
    <s v="ORDEN DE CAMBIO"/>
    <s v="META"/>
    <s v="VILLAVICENCIO"/>
    <s v="ARRIO SAN ANTONIO VILLAVICENC"/>
    <s v="REDEBAN"/>
    <s v="FO-25-1516506"/>
    <d v="2025-09-11T15:50:00"/>
    <d v="2025-09-12T15:18:00"/>
    <m/>
    <s v="CIERRE"/>
    <s v="CIERRE"/>
    <s v="UNO A UNO"/>
    <s v="CB UNO A UNO"/>
    <s v="EJECUTADO_EXITOSO"/>
    <s v="CIERRE EXITOSO"/>
    <s v="12/09/2025 SE REALIZA CIERRE CB SE RECUPERA DATÁFONO Y LECTOR PINPAD Y HUB SIN NOVEDAD"/>
    <s v="VISITA_TÉCNICA"/>
    <s v="GZ00P231"/>
    <s v="TIPO I"/>
    <s v="TERRESTRE"/>
    <s v="CASTRILLON URREA LONDIER LEANDRO"/>
    <n v="1"/>
    <n v="0"/>
    <n v="65960.072302"/>
    <n v="75096.394270399993"/>
    <n v="65960.072302"/>
    <m/>
    <m/>
    <m/>
    <m/>
    <m/>
    <m/>
    <m/>
  </r>
  <r>
    <s v="VILLAVICENCIO"/>
    <x v="3"/>
    <x v="3"/>
    <n v="50001"/>
    <s v="LC-CS-25-000332"/>
    <n v="67755"/>
    <s v="ORDEN DE CAMBIO"/>
    <s v="META"/>
    <s v="VILLAVICENCIO"/>
    <s v="BARRIO LA ANTONIA VILLAVICENCI"/>
    <s v="REDEBAN"/>
    <s v="FO-25-1516513"/>
    <d v="2025-09-11T15:50:00"/>
    <d v="2025-09-12T15:16:00"/>
    <m/>
    <s v="CIERRE"/>
    <s v="CIERRE"/>
    <s v="UNO A UNO"/>
    <s v="CB UNO A UNO"/>
    <s v="EJECUTADO_EXITOSO"/>
    <s v="CIERRE EXITOSO"/>
    <s v="12/09/2025 SE REALIZA CIERRE CB SE RECUPERA DATÁFONO Y LECTOR OK SIN NOVEDAD"/>
    <s v="VISITA_TÉCNICA"/>
    <s v="6A8ZZ271"/>
    <s v="TIPO I"/>
    <s v="TERRESTRE"/>
    <s v="CASTRILLON URREA LONDIER LEANDRO"/>
    <n v="1"/>
    <n v="0"/>
    <n v="65960.072302"/>
    <n v="75096.394270399993"/>
    <n v="65960.072302"/>
    <m/>
    <m/>
    <m/>
    <m/>
    <m/>
    <m/>
    <m/>
  </r>
  <r>
    <s v="VILLAVICENCIO"/>
    <x v="3"/>
    <x v="3"/>
    <n v="50001"/>
    <s v="LC-CS-25-000333"/>
    <n v="76288"/>
    <s v="ORDEN DE CAMBIO"/>
    <s v="META"/>
    <s v="VILLAVICENCIO"/>
    <s v="BARRIO LA PRIMAVERA VILLAVICENCIO"/>
    <s v="REDEBAN"/>
    <s v="FO-25-1516469"/>
    <d v="2025-09-11T15:50:00"/>
    <d v="2025-09-12T15:20:00"/>
    <m/>
    <s v="CIERRE"/>
    <s v="CIERRE"/>
    <s v="UNO A UNO"/>
    <s v="UNO A UNO"/>
    <s v="EJECUTADO_EXITOSO"/>
    <s v="CIERRE EXITOSO"/>
    <s v="12/09/2025 SE REALIZA VISITA AL CB POR SOLICITUD DE CIERRE, SE RECUPERAN LOS EQUIPOS TODO P"/>
    <s v="VISITA_TÉCNICA"/>
    <s v="EGO0Z152"/>
    <s v="TIPO I"/>
    <s v="TERRESTRE"/>
    <s v="MOLINA CASTRO JAVIER ALBERTO"/>
    <n v="1"/>
    <n v="0"/>
    <n v="65960.072302"/>
    <n v="75096.394270399993"/>
    <n v="65960.072302"/>
    <m/>
    <m/>
    <m/>
    <m/>
    <m/>
    <m/>
    <m/>
  </r>
  <r>
    <s v="PASTO"/>
    <x v="2"/>
    <x v="2"/>
    <n v="52540"/>
    <s v="LC-CS-25-000334"/>
    <n v="68379"/>
    <s v="ORDEN DE CAMBIO"/>
    <s v="NARIÑO"/>
    <s v="POLICARPA"/>
    <s v="CALLE CENTRAL POLICARPA"/>
    <s v="REDEBAN"/>
    <s v="FO-25-1516576"/>
    <d v="2025-09-11T15:50:00"/>
    <d v="2025-09-15T13:59:00"/>
    <m/>
    <s v="CIERRE"/>
    <s v="CIERRE"/>
    <s v="CB UNO A UNO"/>
    <s v="CB UNO A UNO"/>
    <s v="EJECUTADO_EXITOSO"/>
    <s v="CIERRE EXITOSO"/>
    <s v="12/09/2025 EN COMUNICACIÓN CON LA SRA DORIS ESPERANZA ORTEGA ROSERO AL NÚMERO 3117617142 NOS CONFIRMA LA SOLICITUD, DATOS CORRECTOS. SE ESCALA PARA VISITA | 15/09/2025 SE REALIZA CIERRE DE CORRESPONSAL BANCARIO SE RETIRA DATAFONO LECTOR BASE FUENTE PUBLICIDAD FUE DESTRUIDA POR CLIENTE CANTIDAD DE ROLLOS RETIRADOS CERO CIERRE EXITOSO"/>
    <s v="VISITA_TÉCNICA"/>
    <s v="AALFZ716"/>
    <s v="TIPO IV"/>
    <s v="TERRESTRE"/>
    <s v="BRAVO MADROÑERO OSCAR ESTEBAN"/>
    <n v="1"/>
    <n v="0"/>
    <n v="479588.87655000004"/>
    <n v="196536.5258152"/>
    <n v="479588.87655000004"/>
    <m/>
    <m/>
    <m/>
    <m/>
    <m/>
    <m/>
    <m/>
  </r>
  <r>
    <s v="PEREIRA"/>
    <x v="2"/>
    <x v="6"/>
    <n v="63130"/>
    <s v="LC-CS-25-000335"/>
    <n v="72726"/>
    <s v="ORDEN DE CAMBIO"/>
    <s v="QUINDIO"/>
    <s v="CALARCA"/>
    <s v="CALARCA LLANITOS GUARALA"/>
    <s v="REDEBAN"/>
    <s v="FO-25-1516555"/>
    <d v="2025-09-11T15:50:00"/>
    <d v="2025-09-17T09:30:00"/>
    <m/>
    <s v="CIERRE"/>
    <s v="CIERRE"/>
    <s v="CB UNO A UNO"/>
    <s v="CB UNO A UNO"/>
    <s v="EJECUTADO_EXITOSO"/>
    <s v="CIERRE EXITOSO"/>
    <s v="12/09/2025 EN COMUNICACIÓN CON LA SRA MARIA LEONISA PEÑUELA LONDOÑO AL NÚMERO 3122502865 NOS CONFIRMA LA SOLICITUD, DATOS CORRECTOS. SE ESCALA PARA VISITA, POR FAVOR LLAMAR ANTES DE DESPLAZARSE | 16/09/2025 SE VISITA COMERCIO SE REALIZA CIERRE CB SE RETIRA DATÁFONO LECTORA Y BASE SE DESTRUYE PUBLICIDAD EN SITIO"/>
    <s v="VISITA_TÉCNICA"/>
    <s v="EF00R103"/>
    <s v="TIPO II"/>
    <s v="TERRESTRE"/>
    <s v="LOAIZA LOPEZ JHON FREDDY"/>
    <n v="1"/>
    <n v="0"/>
    <n v="144967.87232000002"/>
    <n v="140395.6348884"/>
    <n v="144967.87232000002"/>
    <m/>
    <m/>
    <m/>
    <m/>
    <m/>
    <m/>
    <m/>
  </r>
  <r>
    <s v="SINCELEJO"/>
    <x v="0"/>
    <x v="0"/>
    <n v="70001"/>
    <s v="LC-CS-25-000336"/>
    <n v="57868"/>
    <s v="ORDEN DE CAMBIO"/>
    <s v="SUCRE"/>
    <s v="SINCELEJO"/>
    <s v="BARRIO PIONEROS SINCELEJO 3"/>
    <s v="REDEBAN"/>
    <s v="FO-25-1516480"/>
    <d v="2025-09-11T15:50:00"/>
    <d v="2025-09-12T15:49:00"/>
    <m/>
    <s v="CIERRE"/>
    <s v="CIERRE"/>
    <s v="CB UNO A UNO"/>
    <s v="CB UNO A UNO"/>
    <s v="EJECUTADO_EXITOSO"/>
    <s v="CIERRE EXITOSO"/>
    <s v="12/09/2025 SE VISITA SITIO SE VERIFICA INFORMACIÓN SE REALIZA RETIRO DE DATÁFONO ESCANEAR, COMERCIO  SIN PUBLICIDAD."/>
    <s v="VISITA_TÉCNICA"/>
    <s v="9GZZZ909"/>
    <s v="TIPO I"/>
    <s v="TERRESTRE"/>
    <s v="SANTOS GUZMAN CHRISTIAN FELIPE"/>
    <n v="1"/>
    <n v="0"/>
    <n v="65960.072302"/>
    <n v="75096.394270399993"/>
    <n v="65960.072302"/>
    <m/>
    <m/>
    <m/>
    <m/>
    <m/>
    <m/>
    <m/>
  </r>
  <r>
    <s v="SINCELEJO"/>
    <x v="0"/>
    <x v="0"/>
    <n v="70001"/>
    <s v="LC-CS-25-000337"/>
    <n v="78616"/>
    <s v="ORDEN DE CAMBIO"/>
    <s v="SUCRE"/>
    <s v="SINCELEJO"/>
    <s v="BARRIO 7 DE AGOSTO SINCELEJO"/>
    <s v="REDEBAN"/>
    <s v="FO-25-1516472"/>
    <d v="2025-09-11T15:50:00"/>
    <d v="2025-09-12T16:35:00"/>
    <m/>
    <s v="CIERRE"/>
    <s v="CIERRE"/>
    <s v="UNO A UNO"/>
    <s v="UNO A UNO"/>
    <s v="EJECUTADO_EXITOSO"/>
    <s v="CIERRE EXITOSO"/>
    <s v="12/09/2025 EN COMUNICACIÓN CON EL CLIENTE AL NÚMERO 3102675282 NOS INDICA QUE LOS EQUIPOS FUERON RECOGIDOS EL DIA DE HOY 12-09 | 12/09/2025 SE VISITA SITIO SE VERIFICA INFORMACIÓN SE REALIZA RETIRO DE DATÁFONO ESCANEAR, COMERCIO  SIN PUBLICIDAD."/>
    <s v="VISITA_TÉCNICA"/>
    <s v="F1MZZ645"/>
    <s v="TIPO I"/>
    <s v="TERRESTRE"/>
    <s v="SANTOS GUZMAN CHRISTIAN FELIPE"/>
    <n v="1"/>
    <n v="0"/>
    <n v="65960.072302"/>
    <n v="75096.394270399993"/>
    <n v="65960.072302"/>
    <m/>
    <m/>
    <m/>
    <m/>
    <m/>
    <m/>
    <m/>
  </r>
  <r>
    <s v="VILLAVICENCIO"/>
    <x v="3"/>
    <x v="3"/>
    <n v="95001"/>
    <s v="LC-CS-25-000341"/>
    <n v="64487"/>
    <s v="ORDEN DE CAMBIO"/>
    <s v="GUAVIARE"/>
    <s v="SAN JOSE DEL GUAVIARE"/>
    <s v="BARRIO VILLA ANGELA SAN JOSE D"/>
    <s v="REDEBAN"/>
    <s v="FO-25-1516491"/>
    <d v="2025-09-11T15:50:00"/>
    <d v="2025-09-16T14:21:00"/>
    <m/>
    <s v="CIERRE"/>
    <s v="CIERRE"/>
    <s v="UNO A UNO"/>
    <s v="CB UNO A UNO"/>
    <s v="EJECUTADO_EXITOSO"/>
    <s v="CIERRE EXITOSO"/>
    <s v="12/09/2025 SE INTENTA COMUNICACIÓN AL NÚMERO 3138293717 SUENA PERO NO HAY CONTACTO, SE INTENTARÁ NUEVAMENTE | 12/09/2025 SE INTENTA COMUNICACIÓN AL NÚMERO 3138293717 SUENA PERO NO HAY CONTACTO, SE INTENTARÁ NUEVAMENTE | 13/09/2025 SE INTENTA COMUNICACIÓN AL NÚMERO 3138293717 SUENA PERO NO HAY CONTACTO, SE INTENTARÁ NUEVAMENTE | 16/09/2025 SE REALIZA VISITA A CB SE RECUPERA DATÁFONO Y LECTOR OK SIN NOVEDADES"/>
    <s v="VISITA_TÉCNICA"/>
    <s v="7A002395"/>
    <s v="TIPO IV"/>
    <s v="TERRESTRE"/>
    <s v="CASTRILLON URREA LONDIER LEANDRO"/>
    <n v="1"/>
    <n v="0"/>
    <n v="479588.87655000004"/>
    <n v="196536.5258152"/>
    <n v="479588.87655000004"/>
    <m/>
    <m/>
    <m/>
    <m/>
    <m/>
    <m/>
    <m/>
  </r>
  <r>
    <s v="BOGOTA"/>
    <x v="4"/>
    <x v="4"/>
    <n v="11001"/>
    <s v="LC-CS-25-000342"/>
    <n v="40518"/>
    <s v="ORDEN DE CAMBIO"/>
    <s v="CUNDINAMARCA"/>
    <s v="BOGOTA"/>
    <s v="BARRIO KENNEDY CENTRAL BOGOTA"/>
    <s v="REDEBAN"/>
    <s v="FO-25-1516502"/>
    <d v="2025-09-11T15:50:00"/>
    <d v="2025-09-12T17:34:00"/>
    <m/>
    <s v="CIERRE"/>
    <s v="CIERRE"/>
    <s v="CB UNO A UNO"/>
    <s v="CB UNO A UNO"/>
    <s v="EJECUTADO_EXITOSO"/>
    <s v="CIERRE EXITOSO"/>
    <s v="12/09/2025 SE INTENTA COMUICACIÓN AL NÚMERO 3163947273-SUSPENDIDO NO HAY CONTACTO | 12/09/2025 SE REALIZA RETIRO DE DATÁFONO, HUB, LECTORA Y PINPAD"/>
    <s v="VISITA_TÉCNICA"/>
    <s v="9B00K395"/>
    <s v="TIPO I"/>
    <s v="TERRESTRE"/>
    <s v="ALARCON AREVALO JOHAN STIVEN"/>
    <n v="1"/>
    <n v="0"/>
    <n v="65960.072302"/>
    <n v="75096.394270399993"/>
    <n v="65960.072302"/>
    <m/>
    <m/>
    <m/>
    <m/>
    <m/>
    <m/>
    <m/>
  </r>
  <r>
    <s v="BOGOTA"/>
    <x v="4"/>
    <x v="4"/>
    <n v="11001"/>
    <s v="LC-CS-25-000344"/>
    <n v="75365"/>
    <s v="ORDEN DE CAMBIO"/>
    <s v="CUNDINAMARCA"/>
    <s v="BOGOTA"/>
    <s v="BARRIO DANUBIO AZAUL BOGOTA"/>
    <s v="REDEBAN"/>
    <s v="FO-25-1523495 | FO-25-1516540"/>
    <d v="2025-09-11T15:50:00"/>
    <d v="2025-09-13T12:13:00"/>
    <m/>
    <s v="CIERRE"/>
    <s v="CIERRE"/>
    <s v="UNO A UNO"/>
    <s v="UNO A UNO"/>
    <s v="EJECUTADO_EXITOSO"/>
    <s v="CIERRE EXITOSO"/>
    <s v="12/09/2025 EN COMUNICACIÓN CON LA SRA LAURA DANIELA VARGAS VANEGAS AL NÚMERO 3103101824 NOS CONFIRMA LA SOLICITUD, DATOS CORRECTOS. SE ESCALA PARA VISITA | 12/09/2025 SE VISITA COMERCIO POR CIERRE. AL LLEGAR A LA DIRECCIÓN ESTE SE ENCUENTRA CERRADO SE PROCEDE A GENERAR COMUNICACIÓN TELEFÓNICA AL NÚMERO 313 302 3847 DONDE ATIENDE TITULAR Y CONFIRMA REPROGRAMAR VISITA YA QUE EN EL LUGAR NO SE ENCUENTRA NADIE Y SE DEBE PROGRAMAR CON UN DÍA DE ANTICIPACIÓN LA RECOGIDA DE LOS EQUIPOS SE PROCEDE A FINALIZAR ACTIVIDAD SIN MÁS NOVEDAD_x000a_13/09/2025 SE REALIZA GESTIÓN TELEFÓNICA CON CLIENTE AL NÚMERO +57 310 3101824 DONDE LA CLIENTE SOLICITA RECOGER EQUIPO EN CONJUNTO RESIDENCIAL RESERVA DEL PORTAL LOCALIDAD USME, SE PROCEDE A REALIZAR RECOGIDA EN PUNTO ACORDADO DONDE CLIENTE ENTREGA DATÁFONO, BASE,LECTORA,MAGICBOX,CABLE DE RED FUENTE DE PODER ,SE REALIZAN IMPRESIONES DE PRUEBA OK Y SE COMPLETA CIERRE DE PUNTO SIN NOVEDAD CLIENTE MANIFIESTA QUE LA PUBLICIDAD YA LA BOTO A LA BASURA."/>
    <s v="VISITA_TÉCNICA"/>
    <s v="NO APLICA _x000a_10008839"/>
    <s v="TIPO I"/>
    <s v="TERRESTRE"/>
    <s v="ROZO ROZO WILLIAM ASDRUBAL"/>
    <n v="1"/>
    <n v="0"/>
    <n v="65960.072302"/>
    <n v="75096.394270399993"/>
    <n v="65960.072302"/>
    <m/>
    <m/>
    <m/>
    <m/>
    <m/>
    <m/>
    <m/>
  </r>
  <r>
    <s v="CALI"/>
    <x v="2"/>
    <x v="2"/>
    <n v="76001"/>
    <s v="LC-CS-25-000346"/>
    <n v="53153"/>
    <s v="ORDEN DE CAMBIO"/>
    <s v="VALLE DEL CAUCA"/>
    <s v="CALI"/>
    <s v="BARRIO MARROQUIN 2 CALI 4"/>
    <s v="REDEBAN"/>
    <s v="FO-25-1516571"/>
    <d v="2025-09-11T15:50:00"/>
    <d v="2025-09-12T16:12:00"/>
    <m/>
    <s v="CIERRE"/>
    <s v="RECUPERACION DE EQUIPOS"/>
    <s v="UNO A UNO"/>
    <s v="CB UNO A UNO"/>
    <s v="EJECUTADO_EXITOSO"/>
    <s v="CIERRE EXITOSO"/>
    <s v="12/09/2025 SE RETIRA DATÁFONO Y LECTORA NO SE RETIRA PUBLICIDAD YA QUE LOS ENTREGAN OTRA DIRECCIÓN CLIENTE NO FIRMA"/>
    <s v="VISITA_TÉCNICA"/>
    <s v="9C0NZ363"/>
    <s v="TIPO I"/>
    <s v="TERRESTRE"/>
    <s v="CUERO RUIZ JHONNY"/>
    <n v="1"/>
    <n v="0"/>
    <n v="65960.072302"/>
    <n v="75096.394270399993"/>
    <n v="65960.072302"/>
    <m/>
    <m/>
    <m/>
    <m/>
    <m/>
    <m/>
    <m/>
  </r>
  <r>
    <s v="BOGOTA"/>
    <x v="4"/>
    <x v="4"/>
    <n v="11001"/>
    <s v="LC-CS-25-000318"/>
    <n v="45415"/>
    <s v="ORDEN DE CAMBIO"/>
    <s v="CUNDINAMARCA"/>
    <s v="BOGOTA"/>
    <s v="BARRIO RESTREPO BOGOTA 7"/>
    <s v="REDEBAN"/>
    <s v="FO-25-1511634"/>
    <d v="2025-09-11T08:00:00"/>
    <d v="2025-09-12T15:10:00"/>
    <m/>
    <s v="CIERRE"/>
    <s v="RECUPERACION DE EQUIPOS"/>
    <s v="CB UNO A UNO"/>
    <s v="CB UNO A UNO"/>
    <s v="EJECUTADO_EXITOSO"/>
    <s v="CIERRE EXITOSO"/>
    <s v="11/09/2025 EN COMUNICACIÓN CON EL SR CARLOS MORENO  AL NÚMERO 3146259714 NOS CONFIRMA LA SOLICITUD, DATOS CORRECTOS. SE ESCALA PARA VISITA, PREFERIBLEMENTE DE 08:00 AM A 05:00 PM POR FAVOR LLAMAR ANTES DE DESPLAZARSE | 12/09/2025 SE RECIBE DATOFONO ACCESORIOS, PINPAD, HUB, LECTORA. NO HABÍA PUBLICIDAD"/>
    <s v="VISITA_TÉCNICA"/>
    <s v="AC0MZ766"/>
    <s v="TIPO I"/>
    <s v="TERRESTRE"/>
    <s v="ALARCON AREVALO JOHAN STIVEN"/>
    <n v="1"/>
    <n v="0"/>
    <n v="65960.072302"/>
    <n v="75096.394270399993"/>
    <n v="65960.072302"/>
    <m/>
    <m/>
    <m/>
    <m/>
    <m/>
    <m/>
    <m/>
  </r>
  <r>
    <s v="BOGOTA"/>
    <x v="4"/>
    <x v="4"/>
    <n v="11001"/>
    <s v="LC-CS-25-000319"/>
    <n v="59070"/>
    <s v="ORDEN DE CAMBIO"/>
    <s v="CUNDINAMARCA"/>
    <s v="BOGOTA"/>
    <s v="BARRIO TOBERIN BOGOTA 11"/>
    <s v="REDEBAN"/>
    <s v="FO-25-1511628"/>
    <d v="2025-09-11T08:00:00"/>
    <d v="2025-09-12T15:11:00"/>
    <m/>
    <s v="CIERRE"/>
    <s v="RECUPERACION DE EQUIPOS"/>
    <s v="UNO A UNO"/>
    <s v="CB UNO A UNO"/>
    <s v="EJECUTADO_EXITOSO"/>
    <s v="CIERRE EXITOSO"/>
    <s v="11/09/2025 SE INTENTA COMUNICACIÓN AL NÚMERO 3123109019 SUENA PERO NO HAY CONTACTO, SE INTENTARÁ NUEVAMENTE | 11/09/2025 SE INTENTA COMUNICACIÓN AL NÚMERO 3123109019 SUENA PERO NO HAY CONTACTO, SE INTENTARÁ NUEVAMENTE | 11/09/2025 SE INTENTA COMUNICACIÓN AL NÚMERO 3123109019 SE ENCUENTRA APAGADO-NO HAY CONTACTO | 12/09/2025 CIERRE EXITOSO SE RETIRA DATAFONO Y LECTORA NO CUENTA CON PUBLICIDAD"/>
    <s v="VISITA_TÉCNICA"/>
    <s v="MA002229"/>
    <s v="TIPO I"/>
    <s v="TERRESTRE"/>
    <s v="HERNANDEZ NARANJO OSCAR EDUARDO"/>
    <n v="1"/>
    <n v="0"/>
    <n v="65960.072302"/>
    <n v="75096.394270399993"/>
    <n v="65960.072302"/>
    <m/>
    <m/>
    <m/>
    <m/>
    <m/>
    <m/>
    <m/>
  </r>
  <r>
    <s v="BARRANQUILLA"/>
    <x v="0"/>
    <x v="0"/>
    <n v="8001"/>
    <s v="LC-CS-25-000320"/>
    <n v="62032"/>
    <s v="ORDEN DE CAMBIO"/>
    <s v="ATLANTICO"/>
    <s v="BARRANQUILLA"/>
    <s v="BARRIO GALAN BARRANQUILLA"/>
    <s v="REDEBAN"/>
    <s v="FO-25-1511654"/>
    <d v="2025-09-11T08:00:00"/>
    <d v="2025-09-11T17:04:00"/>
    <m/>
    <s v="CIERRE"/>
    <s v="RECUPERACION DE EQUIPOS"/>
    <s v="UNO A UNO"/>
    <s v="CB UNO A UNO"/>
    <s v="EJECUTADO_EXITOSO"/>
    <s v="CIERRE EXITOSO"/>
    <s v="11/09/2025 EN COMUNICACIÓN CON LA SRA MARGIE GUSMAN AL NÚMERO 3007834043 NOS CONFIRMA LA SOLICITUD, DATOS CORRECTOS. SE ESCALA PARA VISITA, POR FAVOR LLAMAR ANTES DE DESPLAZARSE | 11/09/2025 SE REALIZA CIERRE DEL CB EN LA KRA 19 # 21-27, LA ENTREGA LA HACE EL SEÑOR JAVIER CASTRO _x000a_AL ENCENDER EL EQUIPO SE EVIDENCIA QUE EL DATAFONO SOLO ESTÁ COMO ADQIRENCIA Y NO TIENE HABILITADO EL MODULO DE CORRESPONSAL, POR LO CUAL NO SE PUEDEN ANEXAR PRUEBAS"/>
    <s v="VISITA_TÉCNICA"/>
    <s v="JA00P736  -  OA00E872"/>
    <s v="TIPO I"/>
    <s v="TERRESTRE"/>
    <s v="DE AVILA SIADES ALBERTO ENRIQUE"/>
    <n v="1"/>
    <n v="0"/>
    <n v="65960.072302"/>
    <n v="75096.394270399993"/>
    <n v="65960.072302"/>
    <m/>
    <m/>
    <m/>
    <m/>
    <m/>
    <m/>
    <m/>
  </r>
  <r>
    <s v="PASTO"/>
    <x v="2"/>
    <x v="2"/>
    <n v="52427"/>
    <s v="TA-25-1086180"/>
    <n v="41473"/>
    <s v="ORDEN DE CAMBIO"/>
    <s v="NARIÑO"/>
    <s v="MAGUI"/>
    <s v="PTM MAGUI DROGAS LA PLAYITA"/>
    <s v="REDEBAN"/>
    <s v="FO-25-1506022"/>
    <d v="2025-09-10T09:10:00"/>
    <d v="2025-09-12T12:57:00"/>
    <m/>
    <s v="CIERRE"/>
    <s v="RETIRO VOLUNTARIO"/>
    <s v="AGREGADOR"/>
    <s v="COMCARD - PTM"/>
    <s v="EJECUTADO_EXITOSO"/>
    <s v="CIERRE EXITOSO"/>
    <s v="11/09/2025 SE RECIBEN EQUIPOS DE CB BANCOLOMBIA ENVIADOS POR CLIENTE PARA CIERRE VOLUNTARIO A BODEGA LCOM PASTO, SE RECIBEN EQUIPOS EN BUEN ESTADO SIN ACCESORIOS NI PUBLICIDAD, CLIENTE INFORMO QUE REALIZO DISPOSICIÓN FINAL DE ELEMENTOS NO ENTREGADOS, SE EJECUTA CIERRE EXITOSO."/>
    <s v="VISITA_TÉCNICA"/>
    <s v="AB0TZ547 "/>
    <s v="TIPO IV ESPECIAL"/>
    <s v="FLUVIAL"/>
    <s v="REMICIO AMADO JOHN HEBER"/>
    <n v="1"/>
    <n v="0"/>
    <n v="479588.87655000004"/>
    <n v="196536.5258152"/>
    <n v="479588.87655000004"/>
    <m/>
    <m/>
    <m/>
    <m/>
    <m/>
    <m/>
    <m/>
  </r>
  <r>
    <s v="APARTADO"/>
    <x v="1"/>
    <x v="1"/>
    <n v="5490"/>
    <s v="LC-CS-25-000294"/>
    <n v="10790"/>
    <s v="ORDEN DE CAMBIO"/>
    <s v="ANTIOQUIA"/>
    <s v="NECOCLI"/>
    <s v="EL TOTUMO"/>
    <s v="REDEBAN"/>
    <s v="FO-25-1504303"/>
    <d v="2025-09-09T15:44:00"/>
    <d v="2025-09-12T13:42:00"/>
    <m/>
    <s v="CIERRE"/>
    <s v="CIERRE"/>
    <s v="CB UNO A UNO"/>
    <s v="CB UNO A UNO"/>
    <s v="EJECUTADO_EXITOSO"/>
    <s v="CIERRE EXITOSO"/>
    <s v="09/09/2025 SE INTENTA COMUNICACIÓN AL NÚMERO 3113864304 SUENA PERO NO HAY CONTACTO, SE INTENTARÁ NUEVAMENTE | 10/09/2025 SE INTENTA COMUNICACIÓN AL NÚMERO 3113864304 SUENA PERO NO HAY CONTACTO, SE INTENTARÁ NUEVAMENTE | 10/09/2025 SE INTENTA COMUNICACIÓN AL NÚMERO 3113864304 SUENA PERO NO HAY CONTACTO | 12/09/2025 SE RETIRA DATAFONOS,LECTORA, Y LETRERO EXTERIOR"/>
    <s v="VISITA_TÉCNICA"/>
    <s v="IZ1ZZ972"/>
    <s v="TIPO II"/>
    <s v="TERRESTRE"/>
    <s v="SALDARRIAGA MIRANDA SANTIAGO"/>
    <n v="1"/>
    <n v="0"/>
    <n v="144967.87232000002"/>
    <n v="140395.6348884"/>
    <n v="144967.87232000002"/>
    <m/>
    <m/>
    <m/>
    <m/>
    <m/>
    <m/>
    <m/>
  </r>
  <r>
    <s v="CALI"/>
    <x v="2"/>
    <x v="2"/>
    <n v="76834"/>
    <s v="LC-CS-25-000295"/>
    <n v="74819"/>
    <s v="ORDEN DE CAMBIO"/>
    <s v="VALLE DEL CAUCA"/>
    <s v="TULUA"/>
    <s v="BARRIO CESPEDES TULUÁ"/>
    <s v="REDEBAN"/>
    <s v="FO-25-1504323"/>
    <d v="2025-09-09T15:44:00"/>
    <d v="2025-09-12T13:24:00"/>
    <m/>
    <s v="CIERRE"/>
    <s v="CIERRE"/>
    <s v="UNO A UNO"/>
    <s v="UNO A UNO"/>
    <s v="EJECUTADO_EXITOSO"/>
    <s v="CIERRE EXITOSO"/>
    <s v="09/09/2025 EN COMUNICACIÓN CON EL SR JULIO EDUARDO DOMINGUEZ CAÑAS AL NÚMERO 3173813357 NOS CONFIRMA LA SOLICITUD, DATOS CORRECTOS. SE ESCALA PARA VISITA | 12/09/2025 EN LA VISITA TÉCNICA SE REALIZÓ LA DESINSTALACIÓN DE LA PUBLICIDAD, DATÁFONO Y LECTOR EN BUEN ESTADO LA PUBLICIDAD SE DESTRUYE EN EL SITIO."/>
    <s v="VISITA_TÉCNICA"/>
    <s v="MNPZZ769"/>
    <s v="TIPO II"/>
    <s v="TERRESTRE"/>
    <s v="SANCHEZ URREGO ROBINSON DAVID"/>
    <n v="1"/>
    <n v="0"/>
    <n v="144967.87232000002"/>
    <n v="140395.6348884"/>
    <n v="144967.87232000002"/>
    <m/>
    <m/>
    <m/>
    <m/>
    <m/>
    <m/>
    <m/>
  </r>
  <r>
    <s v="MANIZALES"/>
    <x v="2"/>
    <x v="6"/>
    <n v="17001"/>
    <s v="LC-CS-25-000296"/>
    <n v="61417"/>
    <s v="ORDEN DE CAMBIO"/>
    <s v="CALDAS"/>
    <s v="MANIZALES"/>
    <s v="BARRIO LAS COLINAS MANIZALES"/>
    <s v="REDEBAN"/>
    <s v="FO-25-1504417"/>
    <d v="2025-09-09T15:44:00"/>
    <d v="2025-09-10T10:08:00"/>
    <m/>
    <s v="CIERRE"/>
    <s v="CIERRE"/>
    <s v="CB UNO A UNO"/>
    <s v="CB UNO A UNO"/>
    <s v="EJECUTADO_EXITOSO"/>
    <s v="CIERRE EXITOSO"/>
    <s v="09/09/2025 SE INTENTA COMUNICACIÓN AL NÚMERO 604389366 PERO NO HAY CONTACTO, SE INTENTARÁ NUEVAMENTE | 10/09/2025 SE INTENTA COMUNICACIÓN AL NÚMERO 604389366 PERO NO HAY CONTACTO, SE INTENTARÁ NUEVAMENTE | 10/09/2025 SE REALIZA CIERRE SE RETIRAN EQUIPOS DATÁFONO Y LECTOR, SE DESINSTALA AVISO Y DISPLAY DE HORARIOS SE DESTRUYEN EN SITIO POR MAL ESTADO, ENTREGA 60 ROLLOS"/>
    <s v="VISITA_TÉCNICA"/>
    <s v="KA00J376"/>
    <s v="TIPO I"/>
    <s v="TERRESTRE"/>
    <s v="AGUIRRE HENAO RAUL EDUARDO"/>
    <n v="1"/>
    <n v="0"/>
    <n v="65960.072302"/>
    <n v="75096.394270399993"/>
    <n v="65960.072302"/>
    <m/>
    <m/>
    <m/>
    <m/>
    <m/>
    <m/>
    <m/>
  </r>
  <r>
    <s v="BOGOTA"/>
    <x v="4"/>
    <x v="4"/>
    <n v="11001"/>
    <s v="LC-CS-25-000297"/>
    <n v="68189"/>
    <s v="ORDEN DE CAMBIO"/>
    <s v="CUNDINAMARCA"/>
    <s v="BOGOTA"/>
    <s v="VERAGUAS BOGOTA3"/>
    <s v="REDEBAN"/>
    <s v="FO-25-1504411"/>
    <d v="2025-09-09T15:44:00"/>
    <d v="2025-09-10T13:26:00"/>
    <m/>
    <s v="CIERRE"/>
    <s v="CIERRE"/>
    <s v="UNO A UNO"/>
    <s v="CB UNO A UNO"/>
    <s v="EJECUTADO_EXITOSO"/>
    <s v="CIERRE EXITOSO"/>
    <s v="09/09/2025 EN COMUNICACIÓN CON LA SRA MIRLET KATHERINE AVILA MURCIA AL NÚMERO 3045481078 NOS CONFIRMA LA SOLICITUD, DATOS CORRECTOS. SE ESCALA PARA VISITA | 10/09/2025 SE RETIRAN EQUIPOS SIN NINGUNA NOVEDAD"/>
    <s v="VISITA_TÉCNICA"/>
    <s v="9L08Z792"/>
    <s v="TIPO I"/>
    <s v="TERRESTRE"/>
    <s v="ARIAS QUILINDO JULIAN"/>
    <n v="1"/>
    <n v="0"/>
    <n v="65960.072302"/>
    <n v="75096.394270399993"/>
    <n v="65960.072302"/>
    <m/>
    <m/>
    <m/>
    <m/>
    <m/>
    <m/>
    <m/>
  </r>
  <r>
    <s v="NEIVA"/>
    <x v="3"/>
    <x v="3"/>
    <n v="41001"/>
    <s v="LC-CS-25-000298"/>
    <n v="20654"/>
    <s v="ORDEN DE CAMBIO"/>
    <s v="HUILA"/>
    <s v="NEIVA"/>
    <s v="BARRIO CALIXTO III NEIVA"/>
    <s v="REDEBAN"/>
    <s v="FO-25-1504378"/>
    <d v="2025-09-09T15:44:00"/>
    <d v="2025-09-10T16:01:00"/>
    <m/>
    <s v="CIERRE"/>
    <s v="CIERRE"/>
    <s v="CB UNO A UNO"/>
    <s v="CB UNO A UNO"/>
    <s v="EJECUTADO_EXITOSO"/>
    <s v="CIERRE EXITOSO"/>
    <s v="09/09/2025 EN COMUNICACIÓN CON EL SR CARLOS EDUARDO HERRERA MOSQUERA AL NÚMERO 3112111440 NOS CONFIRMA LA SOLICITUD, DATOS CORRECTOS. SE ESCALA PARA VISITA | 10/09/2025 SE REALIZA RETIRO DE DATAFONOS Y LECTORAS DE BARRAS"/>
    <s v="VISITA_TÉCNICA"/>
    <s v="AAAAS340 - HA006869"/>
    <s v="TIPO I"/>
    <s v="TERRESTRE"/>
    <s v="DIAZ VARGAS JONATHAN MIGUEL"/>
    <n v="1"/>
    <n v="0"/>
    <n v="65960.072302"/>
    <n v="75096.394270399993"/>
    <n v="65960.072302"/>
    <m/>
    <m/>
    <m/>
    <m/>
    <m/>
    <m/>
    <m/>
  </r>
  <r>
    <s v="IBAGUE"/>
    <x v="3"/>
    <x v="3"/>
    <n v="73563"/>
    <s v="LC-CS-25-000299"/>
    <n v="63816"/>
    <s v="ORDEN DE CAMBIO"/>
    <s v="TOLIMA"/>
    <s v="PRADO"/>
    <s v="BARRIO COMERCIO PRADO"/>
    <s v="REDEBAN"/>
    <s v="FO-25-1504426"/>
    <d v="2025-09-09T15:44:00"/>
    <d v="2025-09-11T13:08:00"/>
    <m/>
    <s v="CIERRE"/>
    <s v="CIERRE"/>
    <s v="CB UNO A UNO"/>
    <s v="CB UNO A UNO"/>
    <s v="EJECUTADO_EXITOSO"/>
    <s v="CIERRE EXITOSO"/>
    <s v="09/09/2025 SE INTENTA COMUNICACIÓN AL NÚMERO 3155884263 SE ENCUENTRA APAGADO, SE INTENTARÁ NUEVAMENTE | 10/09/2025 SE INTENTA COMUNICACIÓN AL NÚMERO 3155884263 SE ENCUENTRA APAGADO, SE INTENTARÁ NUEVAMENTE | 10/09/2025 SE INTENTA COMUNICACIÓN AL NÚMERO 3155884263 SE ENCUENTRA APAGADO | 11/09/2025 CLIENTE ENTREGA 2 DATAFONOS , 2 LECTOR DE BARRAS , 2 CARGADORES DATAFONOS, 2 CABLES DATAFONOS, 2 MAGIC BOX, 1 CABLE PIN PAD ,  PIN PAD , AVISO EXTERIOR DETERIORADO SE DESTRUYE EN SITIO Y ROLLOS RBM . CIERRE EXITOSO ."/>
    <s v="VISITA_TÉCNICA"/>
    <s v="TV00E585-TVDZZ991-JA00X324"/>
    <s v="TIPO III"/>
    <s v="TERRESTRE"/>
    <s v="ANDRADE HERNANDEZ JUAN CARLOS"/>
    <n v="1"/>
    <n v="0"/>
    <n v="275728.78077800001"/>
    <n v="196536.5258152"/>
    <n v="275728.78077800001"/>
    <m/>
    <m/>
    <m/>
    <m/>
    <m/>
    <m/>
    <m/>
  </r>
  <r>
    <s v="MEDELLIN"/>
    <x v="1"/>
    <x v="1"/>
    <n v="5001"/>
    <s v="LC-CS-25-000300"/>
    <n v="73450"/>
    <s v="ORDEN DE CAMBIO"/>
    <s v="ANTIOQUIA"/>
    <s v="MEDELLIN"/>
    <s v="PTM MEDELLIN  REJAS BLANCAS MA"/>
    <s v="REDEBAN"/>
    <s v="FO-25-1504396"/>
    <d v="2025-09-09T15:44:00"/>
    <d v="2025-09-11T13:58:00"/>
    <m/>
    <s v="CIERRE"/>
    <s v="CIERRE"/>
    <s v="AGREGADOR"/>
    <s v="COMCARD - PTM"/>
    <s v="EJECUTADO_EXITOSO"/>
    <s v="CIERRE EXITOSO"/>
    <s v="09/09/2025 EN COMUNICACIÓN CON LA SRA VERONICA MAYERLIS ZAPATA GALLO AL NÚMERO 3004444976 NOS CONFIRMA LA SOLICITUD, DATOS CORRECTOS. SE ESCALA PARA VISITA, POR FAVOR LLAMAR ANTES DE DESPLAZARSE | 11/09/2025 SE RETIRA DATÁFONO Y LECTOR DE CÓDIGO DE BARRAS EN BUEN ESTADO POR CIERRE DEL CORRESPONSAL"/>
    <s v="VISITA_TÉCNICA"/>
    <s v="MN00X978-NN00E817"/>
    <s v="TIPO I"/>
    <s v="TERRESTRE"/>
    <s v="BARRIENTOS HERNANDEZ CRISTIAN HORACIO"/>
    <n v="1"/>
    <n v="0"/>
    <n v="65960.072302"/>
    <n v="75096.394270399993"/>
    <n v="65960.072302"/>
    <m/>
    <m/>
    <m/>
    <m/>
    <m/>
    <m/>
    <m/>
  </r>
  <r>
    <s v="BOGOTA"/>
    <x v="4"/>
    <x v="4"/>
    <n v="11001"/>
    <s v="LC-CS-25-000301"/>
    <n v="58245"/>
    <s v="ORDEN DE CAMBIO"/>
    <s v="CUNDINAMARCA"/>
    <s v="BOGOTA"/>
    <s v="PTM BOGOTA FERRETERIA LUCIMAR"/>
    <s v="REDEBAN"/>
    <s v="FO-25-1504359"/>
    <d v="2025-09-09T15:44:00"/>
    <d v="2025-09-12T13:29:00"/>
    <m/>
    <s v="CIERRE"/>
    <s v="CIERRE"/>
    <s v="AGREGADOR"/>
    <s v="COMCARD - PTM"/>
    <s v="EJECUTADO_EXITOSO"/>
    <s v="CIERRE EXITOSO"/>
    <s v="09/09/2025 EN COMUNICACIÓN CON LA SRA NIDIA VARELA AL NÚMERO 3114618192 NOS CONFIRMA LA SOLICITUD, DATOS CORRECTOS. SE ESCALA PARA VISITA | 11/09/2025 SE REALIZA DESMONTE DE PUBLICIDAD, AVISO EXTERIOR, FLANGED, DISPLAY LEGAL, SE RETIRA DATAFONO Y LECTOR DE BARRAS POR CIERRE CB BANCOLOMBIA"/>
    <s v="VISITA_TÉCNICA"/>
    <s v="TWZZZ089 - TSZZZ729"/>
    <s v="TIPO I"/>
    <s v="TERRESTRE"/>
    <s v="MURCIA HERNANDEZ HARVEY IGNACIO"/>
    <n v="1"/>
    <n v="0"/>
    <n v="65960.072302"/>
    <n v="75096.394270399993"/>
    <n v="65960.072302"/>
    <m/>
    <m/>
    <m/>
    <m/>
    <m/>
    <m/>
    <m/>
  </r>
  <r>
    <s v="MEDELLIN"/>
    <x v="1"/>
    <x v="1"/>
    <n v="5360"/>
    <s v="LC-CS-25-000302"/>
    <n v="78213"/>
    <s v="ORDEN DE CAMBIO"/>
    <s v="ANTIOQUIA"/>
    <s v="ITAGUI"/>
    <s v="DISTRICOL RUTA LUJOS Y ACC"/>
    <s v="REDEBAN"/>
    <s v="FO-25-1504336"/>
    <d v="2025-09-09T15:44:00"/>
    <d v="2025-09-10T13:20:00"/>
    <m/>
    <s v="CIERRE"/>
    <s v="CIERRE"/>
    <s v="AGREGADOR"/>
    <s v="DISTRICOL"/>
    <s v="EJECUTADO_EXITOSO"/>
    <s v="CIERRE EXITOSO"/>
    <s v="10/09/2025 SE INTENTA COMUNICACIÓN AL NÚMERO 3216426545 SUENA PERO NO HAY CONTACTO, SE INTENTARÁ NUEVAMENTE | 10/09/2025 SE INTENTA COMUNICACIÓN AL NÚMERO 3216426545 SUENA PERO NO HAY CONTACTO, SE INTENTARÁ NUEVAMENTE | 10/09/2025 SE REALIZA CIERRE DE CB SE RECOGE 1 DATAFONO 1 LECTOR 1 BASE Y ACC"/>
    <s v="VISITA_TÉCNICA"/>
    <s v="SXNZZ015"/>
    <s v="TIPO I"/>
    <s v="TERRESTRE"/>
    <s v="MONTOYA VELEZ ANDRES FELIPE"/>
    <n v="1"/>
    <n v="0"/>
    <n v="65960.072302"/>
    <n v="75096.394270399993"/>
    <n v="65960.072302"/>
    <m/>
    <m/>
    <m/>
    <m/>
    <m/>
    <m/>
    <m/>
  </r>
  <r>
    <s v="PEREIRA"/>
    <x v="2"/>
    <x v="6"/>
    <n v="66001"/>
    <s v="LC-CS-25-000303"/>
    <n v="44863"/>
    <s v="ORDEN DE CAMBIO"/>
    <s v="RISARALDA"/>
    <s v="PEREIRA"/>
    <s v="PTM LUMBER BARBER SHOP"/>
    <s v="REDEBAN"/>
    <s v="FO-25-1520710 | FO-25-1504342"/>
    <d v="2025-09-09T15:44:00"/>
    <d v="2025-09-12T15:41:00"/>
    <m/>
    <s v="CIERRE"/>
    <s v="CIERRE"/>
    <s v="AGREGADOR"/>
    <s v="COMCARD - PTM"/>
    <s v="EJECUTADO_EXITOSO"/>
    <s v="CIERRE EXITOSO"/>
    <s v="10/09/2025 EN COMUNICACIÓN CON EL SR CARLOS ANDRES QUICENO AL NÚMERO 3106648827 NOS CONFIRMA LA SOLICITUD, DATOS CORRECTOS. SE ESCALA PARA VISITA, POR FAVOR LLAMAR ANTES DE DESPLAZARSE | 12/09/2025 SE LLEGA AL PUNTO, SE ENCUENTRA CERRADO, SE LLAMA AL CLIENTE E INDICA QUE POR FAVOR SE VISITE EL DÍA DE MAÑANA EN TORRE CENTRAL, YA QUE SE ENCONTRA FUERA DE LA CIUDAD._x000a_12/09/2025 SE RETIRA CB BANCOLOMBIA DE LA DIRECCIÓN TORRE CENTRAL PISO 1 LC 121 DATÁFONO, BASE, LECTORA, HUB, PIN PAD, MAGIC BOX, EL CLIENTE INDICA QUE VOTO LA PUBLICIDAD YA QUE TODA ESTABA EN MAL ESTADO."/>
    <s v="VISITA_TÉCNICA"/>
    <s v="NO APLICA_x000a_GB0KZ170-AB1FZ676"/>
    <s v="TIPO I"/>
    <s v="TERRESTRE"/>
    <s v="FRANCO CAÑAVERAL YAMID RAUL"/>
    <n v="1"/>
    <n v="0"/>
    <n v="65960.072302"/>
    <n v="75096.394270399993"/>
    <n v="65960.072302"/>
    <m/>
    <m/>
    <m/>
    <m/>
    <m/>
    <m/>
    <m/>
  </r>
  <r>
    <s v="MEDELLIN"/>
    <x v="1"/>
    <x v="1"/>
    <n v="5631"/>
    <s v="LC-CS-25-000304"/>
    <n v="71441"/>
    <s v="ORDEN DE CAMBIO"/>
    <s v="ANTIOQUIA"/>
    <s v="SABANETA"/>
    <s v="DISTRICOL MASCOTIENDA EL MUNDO"/>
    <s v="REDEBAN"/>
    <s v="FO-25-1504366"/>
    <d v="2025-09-09T15:44:00"/>
    <d v="2025-09-10T13:22:00"/>
    <m/>
    <s v="CIERRE"/>
    <s v="CIERRE"/>
    <s v="AGREGADOR"/>
    <s v="DISTRICOL"/>
    <s v="EJECUTADO_EXITOSO"/>
    <s v="CIERRE EXITOSO"/>
    <s v="10/09/2025 EN COMUNICACIÓN CON EL SR MATEO GALEANO ALVAREZ AL NÚMERO 3113341440 NOS CONFIRMA LA SOLICITUD, DATOS CORRECTOS. SE ESCALA PARA VISITA | 10/09/2025 SE REALIZA CIERRE DE CB"/>
    <s v="VISITA_TÉCNICA"/>
    <s v="TV00C974"/>
    <s v="TIPO I"/>
    <s v="TERRESTRE"/>
    <s v="HERNANDEZ CHAVARRIA JUAN CAMILO"/>
    <n v="1"/>
    <n v="0"/>
    <n v="65960.072302"/>
    <n v="75096.394270399993"/>
    <n v="65960.072302"/>
    <m/>
    <m/>
    <m/>
    <m/>
    <m/>
    <m/>
    <m/>
  </r>
  <r>
    <s v="MONTERIA"/>
    <x v="0"/>
    <x v="0"/>
    <n v="23001"/>
    <s v="LC-CS-25-000305"/>
    <n v="74327"/>
    <s v="ORDEN DE CAMBIO"/>
    <s v="CORDOBA"/>
    <s v="MONTERIA"/>
    <s v="DISTRICOL ABBI SHOPS COLOMBIA"/>
    <s v="REDEBAN"/>
    <s v="FO-25-1504328"/>
    <d v="2025-09-09T15:44:00"/>
    <d v="2025-09-10T11:22:00"/>
    <m/>
    <s v="CIERRE"/>
    <s v="CIERRE"/>
    <s v="AGREGADOR"/>
    <s v="DISTRICOL"/>
    <s v="EJECUTADO_EXITOSO"/>
    <s v="CIERRE EXITOSO"/>
    <s v="10/09/2025 EN COMUNICACIÓN CON LA SRA FABIANA ELENA YANES MORELO AL NÚMERO 3043250272 NOS CONFIRMA LA SOLICITUD. SE ESCALA PARA VISTA, POR FAVOR LLAMAR ANTES DE DESPLAZARSE PARA CONFIRMAR DIRECCIÓN DE ENTREGA | 10/09/2025 SE VISITA SITIO, SE RETIRAN EQUIPOS, DATAFONO, LECTOR DE BARRAS  BASE Y CABLES EN BUEN ESTADO ."/>
    <s v="VISITA_TÉCNICA"/>
    <s v="EF8ZZ127"/>
    <s v="TIPO I"/>
    <s v="TERRESTRE"/>
    <s v="COGOLLO VERTEL EDER LUIS"/>
    <n v="1"/>
    <n v="0"/>
    <n v="65960.072302"/>
    <n v="75096.394270399993"/>
    <n v="65960.072302"/>
    <m/>
    <m/>
    <m/>
    <m/>
    <m/>
    <m/>
    <m/>
  </r>
  <r>
    <s v="APARTADO"/>
    <x v="1"/>
    <x v="1"/>
    <n v="5045"/>
    <s v="LC-CS-25-000307"/>
    <n v="36801"/>
    <s v="ORDEN DE CAMBIO"/>
    <s v="ANTIOQUIA"/>
    <s v="APARTADO"/>
    <s v="DISTRICOL DROGUERIA ODISEA REA"/>
    <s v="REDEBAN"/>
    <s v="FO-25-1504311"/>
    <d v="2025-09-09T15:44:00"/>
    <d v="2025-09-11T14:41:00"/>
    <m/>
    <s v="CIERRE"/>
    <s v="CIERRE"/>
    <s v="AGREGADOR"/>
    <s v="DISTRICOL"/>
    <s v="EJECUTADO_EXITOSO"/>
    <s v="CIERRE EXITOSO"/>
    <s v="10/09/2025 SE INTENTA COMUNICACIÓN A LOS NÚMEROS 3017637326-3122474388 SUENA PERO NO HAY CONTACTO, SE INTENTARÁ NUEVAMENTE | 10/09/2025 SE INTENTA COMUNICACIÓN A LOS NÚMEROS 3017637326-3122474388 SUENA PERO NO HAY CONTACTO, SE INTENTARÁ NUEVAMENTE | 10/09/2025 SE INTENTA COMUNICACIÓN A LOS NÚMEROS 3017637326-3122474388 SUENA PERO NO HAY CONTACTO | 11/09/2025 SE RETIRA DATÁFONO Y LECTORA, LA PUBLICIDAD EL USUARIO DIO DISPOSICIÓN FINAL."/>
    <s v="VISITA_TÉCNICA"/>
    <s v="AB00H305"/>
    <s v="TIPO I"/>
    <s v="TERRESTRE"/>
    <s v="SALDARRIAGA MIRANDA SANTIAGO"/>
    <n v="1"/>
    <n v="0"/>
    <n v="65960.072302"/>
    <n v="75096.394270399993"/>
    <n v="65960.072302"/>
    <m/>
    <m/>
    <m/>
    <m/>
    <m/>
    <m/>
    <m/>
  </r>
  <r>
    <s v="BUCARAMANGA"/>
    <x v="5"/>
    <x v="5"/>
    <n v="68001"/>
    <s v="LC-CS-25-000308"/>
    <n v="60286"/>
    <s v="ORDEN DE CAMBIO"/>
    <s v="SANTANDER"/>
    <s v="BUCARAMANGA"/>
    <s v="DISTRICOL MULTIPAGOS DELICIAS"/>
    <s v="REDEBAN"/>
    <s v="FO-25-1504352"/>
    <d v="2025-09-09T15:44:00"/>
    <d v="2025-09-10T15:40:00"/>
    <m/>
    <s v="CIERRE"/>
    <s v="CIERRE"/>
    <s v="AGREGADOR"/>
    <s v="DISTRICOL"/>
    <s v="EJECUTADO_EXITOSO"/>
    <s v="CIERRE EXITOSO"/>
    <s v="10/09/2025 SE INTENTA COMUNICACIÓN AL NÚMERO 3148766795 SE ENCUENTRA APAGADO, SE INTENTARÁ NUEVAMENTE | 10/09/2025 SE INTENTA COMUNICACIÓN AL NÚMERO 3148766795 SE ENCUENTRA APAGADO, SE INTENTARÁ NUEVAMENTE | 10/09/2025 SE INTENTA COMUNICACIÓN AL NÚMERO 3148766795 SE ENCUENTRA APAGADO | 10/09/2025 SE REALIZA VISITA A LA DIRECCIÓN INDICADA POR EL CLIENTE SE RETIRA DATAFONO Y LECTORA CON SUS RESPECTIVOS ACCESORIOS"/>
    <s v="VISITA_TÉCNICA"/>
    <s v="90ZZZ186"/>
    <s v="TIPO I"/>
    <s v="TERRESTRE"/>
    <s v="MARIÑO PABON JORGE ENRIQUE"/>
    <n v="1"/>
    <n v="0"/>
    <n v="65960.072302"/>
    <n v="75096.394270399993"/>
    <n v="65960.072302"/>
    <m/>
    <m/>
    <m/>
    <m/>
    <m/>
    <m/>
    <m/>
  </r>
  <r>
    <s v="BUCARAMANGA"/>
    <x v="5"/>
    <x v="5"/>
    <n v="68679"/>
    <s v="LC-CS-25-000310"/>
    <n v="48931"/>
    <s v="ORDEN DE CAMBIO"/>
    <s v="SANTANDER"/>
    <s v="SAN GIL"/>
    <s v="DISTRICOL MULTISERVICIOS A Y C"/>
    <s v="REDEBAN"/>
    <s v="FO-25-1504307"/>
    <d v="2025-09-09T15:44:00"/>
    <d v="2025-09-11T08:40:00"/>
    <m/>
    <s v="CIERRE"/>
    <s v="CIERRE"/>
    <s v="AGREGADOR"/>
    <s v="DISTRICOL"/>
    <s v="EJECUTADO_EXITOSO"/>
    <s v="CIERRE EXITOSO"/>
    <s v="10/09/2025 SE INTENTA COMUNICACIÓN AL NÚMERO 3045524496 SUENA PERO NO HAY CNTACTO, SE INTENTARÁ NUEVAMENTE | 10/09/2025 SE INTENTA COMUNICACIÓN AL NÚMERO 3045524496 SUENA PERO NO HAY CNTACTO, SE INTENTARÁ NUEVAMENTE | 10/09/2025 SE INTENTA COMUNICACIÓN AL NÚMERO 3045524496 SUENA PERO NO HAY CNTACTO | 11/09/2025 SE REALIZA RETIRO DE DATÁFONO, LECTOR DE BARRAS, PINPAD Y HUB, SE DESINTALA PUBLICIDAD."/>
    <s v="VISITA_TÉCNICA"/>
    <s v="AD00M863"/>
    <s v="TIPO II"/>
    <s v="TERRESTRE"/>
    <s v="MARTINEZ FLOREZ DONIS ALBERTO"/>
    <n v="1"/>
    <n v="0"/>
    <n v="144967.87232000002"/>
    <n v="140395.6348884"/>
    <n v="144967.87232000002"/>
    <m/>
    <m/>
    <m/>
    <m/>
    <m/>
    <m/>
    <m/>
  </r>
  <r>
    <s v="CUCUTA"/>
    <x v="5"/>
    <x v="5"/>
    <n v="54001"/>
    <s v="LC-CS-25-000311"/>
    <n v="58236"/>
    <s v="ORDEN DE CAMBIO"/>
    <s v="NORTE DE SANTANDER"/>
    <s v="CUCUTA"/>
    <s v="PTM CUCUTA DROGUERIA VILLA NU"/>
    <s v="REDEBAN"/>
    <s v="FO-25-1504348"/>
    <d v="2025-09-09T15:44:00"/>
    <d v="2025-09-18T12:30:00"/>
    <m/>
    <s v="CIERRE"/>
    <s v="CIERRE"/>
    <s v="AGREGADOR"/>
    <s v="COMCARD - PTM"/>
    <s v="EJECUTADO_EXITOSO"/>
    <s v="CIERRE EXITOSO"/>
    <s v="10/09/2025 SE INTENTA COMUNICACIÓN AL NÚMERO 3232051080 SUENA PERO NO HAY CONTACTO, SE INTENTARÁ NUEVAMENTE | 10/09/2025 EN COMUNICACIÓN CON EL SR FABIAN VILLAMIZAR VILLAMIZAR AL NÚMERO 3232051080 NOS CONFIRMA LA SOLICITUD, DATOS CORRECTOS. SE ESCALA PARA VISITA | 10/09/2025 SE REALIZA LLAMADA TELEFÓNICA AL NÚMERO 3232051080 SE HABLÓ CON EL SR FABIÁN Y MANIFIESTA TENER LOS EQUIPOS EN EL MUNICIPIO DE CHITAGA | 11/09/2025 SE REALIZA LLAMADA TELEFÓNICA AL NÚMERO 3232051080 SE HABLÓ CON EL SR FABIÁN MANIFIESTA QUE NO TIENE LA DISPONIBILIDAD PARA REALIZA EL ENVÍO DE LOS EQUIPOS, QUE DESEA REALIZAR LA ENTREGA DE LOS EQUIPOS EN EL MUNICIPIO DE CHITAGA | 16/09/2025 SE REALIZÓ LLAMADA TELEFÓNICA AL NÚMERO 3232051080 SE HABLÓ CON EL SEÑOR FABIÁN INDICA QUE  SE ENCUENTRA DISPONIBLE APARTIR DEL DÍA 17/09/2025 EN EL MUNICIPIO DE CHITAGA TIPOLOGÍA 3 PARA REALIZAR LA ENTREGA DE LOS EQUIPOS SE LE INFORMA A EL COORDINADOR DE LA ZONA PARA ESCALAR CON LA RED. | 17/09/2025 &quot;SE ESCALA EL CASO PARA SU CONOCIM"/>
    <s v="VISITA_TÉCNICA"/>
    <s v="TWZZZ080"/>
    <s v="TIPO I"/>
    <s v="TERRESTRE"/>
    <s v="MORA VEGA JEAMPIER"/>
    <n v="1"/>
    <n v="0"/>
    <n v="65960.072302"/>
    <n v="75096.394270399993"/>
    <n v="65960.072302"/>
    <m/>
    <m/>
    <m/>
    <m/>
    <m/>
    <m/>
    <m/>
  </r>
  <r>
    <s v="CUCUTA"/>
    <x v="5"/>
    <x v="5"/>
    <n v="54001"/>
    <s v="LC-CS-25-000312"/>
    <n v="61613"/>
    <s v="ORDEN DE CAMBIO"/>
    <s v="NORTE DE SANTANDER"/>
    <s v="CUCUTA"/>
    <s v="PTM CUCUTA MEGA REPUESTOS DAN"/>
    <s v="REDEBAN"/>
    <s v="FO-25-1504372"/>
    <d v="2025-09-09T15:44:00"/>
    <d v="2025-09-10T16:03:00"/>
    <m/>
    <s v="CIERRE"/>
    <s v="CIERRE"/>
    <s v="AGREGADOR"/>
    <s v="COMCARD - PTM"/>
    <s v="EJECUTADO_EXITOSO"/>
    <s v="CIERRE EXITOSO"/>
    <s v="10/09/2025 SE INTENTA COMUNICACIÓN AL NÚMERO 3134527180 SUENA PERO NO HAY CONTACTO, SE INTENTARÁ NUEVAMENTE | 10/09/2025 SE INTENTA COMUNICACIÓN AL NÚMERO 3134527180 SUENA PERO NO HAY CONTACTO, SE INTENTARÁ NUEVAMENTE | 10/09/2025 SE INTENTA COMUNICACIÓN AL NÚMERO 3134527180 SUENA PERO NO HAY CONTACTO | 10/09/2025 SE REALIZA VISITA, SE RETIRA DATAFONO Y LECTOR DE BARRAS"/>
    <s v="VISITA_TÉCNICA"/>
    <s v="NA00J398 - OA008042"/>
    <s v="TIPO I"/>
    <s v="TERRESTRE"/>
    <s v="PACHECO BUITRAGO JAVIER ALONSO"/>
    <n v="1"/>
    <n v="0"/>
    <n v="65960.072302"/>
    <n v="75096.394270399993"/>
    <n v="65960.072302"/>
    <m/>
    <m/>
    <m/>
    <m/>
    <m/>
    <m/>
    <m/>
  </r>
  <r>
    <s v="IBAGUE"/>
    <x v="3"/>
    <x v="3"/>
    <n v="73001"/>
    <s v="LC-CS-25-000313"/>
    <n v="69873"/>
    <s v="ORDEN DE CAMBIO"/>
    <s v="TOLIMA"/>
    <s v="IBAGUE"/>
    <s v="PTM IBAGUE  MISCELÁNEA MACAREN"/>
    <s v="REDEBAN"/>
    <s v="FO-25-1504402"/>
    <d v="2025-09-09T15:44:00"/>
    <d v="2025-09-10T11:16:00"/>
    <m/>
    <s v="CIERRE"/>
    <s v="CIERRE"/>
    <s v="AGREGADOR"/>
    <s v="COMCARD - PTM"/>
    <s v="EJECUTADO_EXITOSO"/>
    <s v="CIERRE EXITOSO"/>
    <s v="10/09/2025 SE INTENTA COMUNICACIÓN AL NÚMERO 3204162165 SUENA PERO NO HAY CONTACTO, SE INTENTARÁ NUEVAMENTE | 10/09/2025 SE RETIRA: DATÁFONO, LECTOR, BASE PARA DATÁFONO, PATCHCORD, CABLE Y FUENTE DE PODER. CLIENTE HACE DISPOSICIÓN FINAL DE PUBLICIDAD"/>
    <s v="VISITA_TÉCNICA"/>
    <s v="SV003269 - SV003339"/>
    <s v="TIPO I"/>
    <s v="TERRESTRE"/>
    <s v="VARGAS HERRERA JHON JAIRO"/>
    <n v="1"/>
    <n v="0"/>
    <n v="65960.072302"/>
    <n v="75096.394270399993"/>
    <n v="65960.072302"/>
    <m/>
    <m/>
    <m/>
    <m/>
    <m/>
    <m/>
    <m/>
  </r>
  <r>
    <s v="IBAGUE"/>
    <x v="3"/>
    <x v="3"/>
    <n v="73001"/>
    <s v="LC-CS-25-000314"/>
    <n v="78043"/>
    <s v="ORDEN DE CAMBIO"/>
    <s v="TOLIMA"/>
    <s v="IBAGUE"/>
    <s v="PTM IBAGUE PUNTOSERVIS IBAGUE"/>
    <s v="REDEBAN"/>
    <s v="FO-25-1504318"/>
    <d v="2025-09-09T15:44:00"/>
    <d v="2025-09-10T10:45:00"/>
    <m/>
    <s v="CIERRE"/>
    <s v="CIERRE"/>
    <s v="AGREGADOR"/>
    <s v="COMCARD - PTM"/>
    <s v="EJECUTADO_EXITOSO"/>
    <s v="CIERRE EXITOSO"/>
    <s v="10/09/2025 EN COMUNICACIÓN CON LA SRA YULY ALEJANDRA CASTRO LOPEZ AL NÚMERO 3017872966 NOS CONFIRMA LA SOLICITUD, DATOS CORRECTOS. SE ESCALA PARA VISITA, POR FAVOR LLAMAR ANTES DE DESPLAZARSE | 10/09/2025 SE RETIRA: BASE PARA DATÁFONO, LECTOR DE BARRAS, BASE PARA DATÁFONO, PIN PAD, HUB, PATCHCORD, CABLE Y FUENTE DE PODER. CLIENTE HACE DISPOSICIÓN FINAL DE PUBLICIDAD"/>
    <s v="VISITA_TÉCNICA"/>
    <s v="LMMZZ538 - LN0ZZ588"/>
    <s v="TIPO I"/>
    <s v="TERRESTRE"/>
    <s v="VARGAS HERRERA JHON JAIRO"/>
    <n v="1"/>
    <n v="0"/>
    <n v="65960.072302"/>
    <n v="75096.394270399993"/>
    <n v="65960.072302"/>
    <m/>
    <m/>
    <m/>
    <m/>
    <m/>
    <m/>
    <m/>
  </r>
  <r>
    <s v="CUCUTA"/>
    <x v="5"/>
    <x v="5"/>
    <n v="54001"/>
    <s v="LC-CS-25-000316"/>
    <n v="71022"/>
    <s v="ORDEN DE CAMBIO"/>
    <s v="NORTE DE SANTANDER"/>
    <s v="CUCUTA"/>
    <s v="DISTRICOL CENTROPAG"/>
    <s v="REDEBAN"/>
    <s v="FO-25-1504389"/>
    <d v="2025-09-09T15:44:00"/>
    <d v="2025-09-10T13:23:00"/>
    <m/>
    <s v="CIERRE"/>
    <s v="RECUPERACION DE EQUIPOS"/>
    <s v="AGREGADOR"/>
    <s v="DISTRICOL"/>
    <s v="EJECUTADO_EXITOSO"/>
    <s v="CIERRE EXITOSO"/>
    <s v="10/09/2025 EN COMUNICACIÓN CON EL CLIENTE AL NÚMERO 3104864932 NOS CONFIRMA LA SOLICITUD, DATOS CORRECTOS. SE ESCALA PARA VISITA | 10/09/2025 SE REALIZA CIERRE DE CB SE RECOGE 1 DATAFONO , 1 LECTOR , Y ACC NO SE RECOGE PUBLICIDAD"/>
    <s v="VISITA_TÉCNICA"/>
    <s v="MN00C096"/>
    <s v="TIPO I"/>
    <s v="TERRESTRE"/>
    <s v="MONTOYA VELEZ ANDRES FELIPE"/>
    <n v="1"/>
    <n v="0"/>
    <n v="65960.072302"/>
    <n v="75096.394270399993"/>
    <n v="65960.072302"/>
    <m/>
    <m/>
    <m/>
    <m/>
    <m/>
    <m/>
    <m/>
  </r>
  <r>
    <s v="BOGOTA"/>
    <x v="4"/>
    <x v="4"/>
    <n v="11001"/>
    <s v="LC-CS-25-000289"/>
    <n v="76221"/>
    <s v="ORDEN DE CAMBIO"/>
    <s v="CUNDINAMARCA"/>
    <s v="BOGOTA"/>
    <s v="BARRIO CASA LINDA BOGOTA 3"/>
    <s v="REDEBAN"/>
    <s v="FO-25-1497731"/>
    <d v="2025-09-08T14:12:00"/>
    <d v="2025-09-09T15:17:00"/>
    <m/>
    <s v="CIERRE"/>
    <s v="CIERRE"/>
    <s v="UNO A UNO"/>
    <s v="UNO A UNO"/>
    <s v="EJECUTADO_EXITOSO"/>
    <s v="CIERRE EXITOSO"/>
    <s v="08/09/2025 EN COMUNICACIÓN CON LA SRA ALICIA RODRIGUEZ GAMBA AL NÚMERO 3112372849 NOS CONFIRMA LA SOLICITUD, DATOS CORRECTOS. SE ESCALA PARA VISITA, POR FAVOR LLAMAR ANTES DE DESPLAZARSE | 09/09/2025 SE REALIZA RETIRO DE EQUIPOS"/>
    <s v="VISITA_TÉCNICA"/>
    <s v="A40NZ730"/>
    <s v="TIPO I"/>
    <s v="TERRESTRE"/>
    <s v="ARIAS QUILINDO JULIAN"/>
    <n v="1"/>
    <n v="0"/>
    <n v="65960.072302"/>
    <n v="75096.394270399993"/>
    <n v="65960.072302"/>
    <m/>
    <m/>
    <m/>
    <m/>
    <m/>
    <m/>
    <m/>
  </r>
  <r>
    <s v="MANIZALES"/>
    <x v="2"/>
    <x v="6"/>
    <n v="17042"/>
    <s v="LC-CS-25-000290"/>
    <n v="72257"/>
    <s v="ORDEN DE CAMBIO"/>
    <s v="CALDAS"/>
    <s v="ANSERMA"/>
    <s v="BARRIO CENTRO ANSERMA 10"/>
    <s v="REDEBAN"/>
    <s v="FO-25-1503876 | FO-25-1497744"/>
    <d v="2025-09-08T14:12:00"/>
    <d v="2025-09-10T13:40:00"/>
    <m/>
    <s v="CIERRE"/>
    <s v="CIERRE"/>
    <s v="CB UNO A UNO"/>
    <s v="CB UNO A UNO"/>
    <s v="EJECUTADO_EXITOSO"/>
    <s v="CIERRE EXITOSO"/>
    <s v="08/09/2025 SE INTENTA COMUNICACIÓN A LOS NÚMEROS 3155437009-3059542559 SUENA PERO NO HAY CONTACTO, SE INTENTARÁ NUEVAMENTE | 08/09/2025 SE INTENTA COMUNICACIÓN A LOS NÚMEROS 3155437009-3059542559 SUENA PERO NO HAY CONTACTO, SE INTENTARÁ NUEVAMENTE | 09/09/2025 SE REALIZA INTENTO DE COMUNICACIÓN CON USUARIO PERO NO RESPONDE, SE LLEGA A LA DIRECCIÓN DEL COMERCIO PERO SE ENCUENTRA CERRADO, NO ES POSIBLE RETIRAR EQUIPOS_x000a_10/09/2025 VISITAMOS COMERCIO REALIZAMOS RETIRO DE DATÁFONO CON LECTOR DE BARRAS, DESMONTAMOS PUBLICIDAD Y LA DESTRUIMOS EN EL PUNTO NO RETIRAMOS ROLLO YA QUE NO TIENE."/>
    <s v="VISITA_TÉCNICA"/>
    <s v="ON00N703"/>
    <s v="TIPO II"/>
    <s v="TERRESTRE"/>
    <s v="ARROYAVE CANO MANUEL GUILLERMO"/>
    <n v="1"/>
    <n v="0"/>
    <n v="144967.87232000002"/>
    <n v="140395.6348884"/>
    <n v="144967.87232000002"/>
    <m/>
    <m/>
    <m/>
    <m/>
    <m/>
    <m/>
    <m/>
  </r>
  <r>
    <s v="CALI"/>
    <x v="2"/>
    <x v="2"/>
    <n v="76001"/>
    <s v="LC-CS-25-000291"/>
    <n v="78601"/>
    <s v="ORDEN DE CAMBIO"/>
    <s v="VALLE DEL CAUCA"/>
    <s v="CALI"/>
    <s v="BARRIO SANTA RITA CALI  1"/>
    <s v="REDEBAN"/>
    <s v="FO-25-1497736"/>
    <d v="2025-09-08T14:12:00"/>
    <d v="2025-09-09T15:21:00"/>
    <m/>
    <s v="CIERRE"/>
    <s v="CIERRE"/>
    <s v="CB UNO A UNO"/>
    <s v="CB UNO A UNO"/>
    <s v="EJECUTADO_EXITOSO"/>
    <s v="CIERRE EXITOSO"/>
    <s v="08/09/2025 SE INTENTA COMUNICACIÓN AL NÚMERO 3186146791 SUENA PERO NO HAY CONTACTO, SE INTENTARÁ NUEVAMENTE | 08/09/2025 EN COMUNICACIÓN CON LA SRA ANGELICA MARIA RODRIGUEZ AL NÚMERO 3186146791 NOS CONFIRMA LA SOLIICTUD, DATOS CORRECTOS. SE ESCALA PARA VISITA, POR FAVOR LLAMAR ANTES DE DESPLAZARSE | 09/09/2025 SE RETIRA EQUIPO, LECTOR, ACCESORIOS Y PUBLICIDAD, CIERRE CB BANCOLOMBIA PURO"/>
    <s v="VISITA_TÉCNICA"/>
    <s v="F1MZZ630"/>
    <s v="TIPO I"/>
    <s v="TERRESTRE"/>
    <s v="PAREDES CASTILLO DIEGO"/>
    <n v="1"/>
    <n v="0"/>
    <n v="65960.072302"/>
    <n v="75096.394270399993"/>
    <n v="65960.072302"/>
    <m/>
    <m/>
    <m/>
    <m/>
    <m/>
    <m/>
    <m/>
  </r>
  <r>
    <s v="IBAGUE"/>
    <x v="3"/>
    <x v="3"/>
    <n v="73001"/>
    <s v="LC-CS-25-000292"/>
    <n v="80887"/>
    <s v="ORDEN DE CAMBIO"/>
    <s v="TOLIMA"/>
    <s v="IBAGUE"/>
    <s v="BARRIO LA GAVIOTA IBAGUE 9"/>
    <s v="REDEBAN"/>
    <s v="FO-25-1497751"/>
    <d v="2025-09-08T14:12:00"/>
    <d v="2025-09-09T16:55:00"/>
    <m/>
    <s v="CIERRE"/>
    <s v="CIERRE"/>
    <s v="UNO A UNO"/>
    <s v="UNO A UNO"/>
    <s v="EJECUTADO_EXITOSO"/>
    <s v="CIERRE EXITOSO"/>
    <s v="08/09/2025 EN COMUNICACIÓN CON LA SRA ANGELICA LEÓN AL NÚMERO | 09/09/2025 SE RETIRA: DATÁFONO, LECTOR, BASE, PATCHCORD, CAJA MAGIC BOX, FUENTE Y CABLE DESK2600. CLIENTE HACE DISPOSICIÓN FINAL DE PUBLICIDAD"/>
    <s v="VISITA_TÉCNICA"/>
    <s v="FGZZZ891"/>
    <s v="TIPO I"/>
    <s v="TERRESTRE"/>
    <s v="VARGAS HERRERA JHON JAIRO"/>
    <n v="1"/>
    <n v="0"/>
    <n v="65960.072302"/>
    <n v="75096.394270399993"/>
    <n v="65960.072302"/>
    <m/>
    <m/>
    <m/>
    <m/>
    <m/>
    <m/>
    <m/>
  </r>
  <r>
    <s v="IBAGUE"/>
    <x v="3"/>
    <x v="3"/>
    <n v="73671"/>
    <s v="LC-CS-25-000293"/>
    <n v="62416"/>
    <s v="ORDEN DE CAMBIO"/>
    <s v="TOLIMA"/>
    <s v="SALDAÑA"/>
    <s v="BARRIO VIA SALDANA GUAMO SALDA"/>
    <s v="REDEBAN"/>
    <s v="FO-25-1497758"/>
    <d v="2025-09-08T14:12:00"/>
    <d v="2025-09-09T15:23:00"/>
    <m/>
    <s v="CIERRE"/>
    <s v="RECUPERACION DE EQUIPOS"/>
    <s v="UNO A UNO"/>
    <s v="CB UNO A UNO"/>
    <s v="EJECUTADO_EXITOSO"/>
    <s v="CIERRE EXITOSO"/>
    <s v="08/09/2025 EN COMUNICACIÓN CON LA SRA BIBIANA GOMEZ JARAMILLO AL NÚMERO 3212151143 NOS CONFIRMA LA SOLICITUD, DATOS CORRECTOS. SE ESCALA PARA VIISTA, POR FAVOR LLAMAR ANTES DE DESPLAZARSE | 09/09/2025 SE VISITA DIRECCIÓN DE RETIRO LA PERSONA QUE ATIENDE HACE ENTREGA DE MANERA VOLUNTARIA DE DATÁFONO, LECTOR, NO PUBLICIDAD,NO ROLLOS"/>
    <s v="VISITA_TÉCNICA"/>
    <s v="HA00M912"/>
    <s v="TIPO II"/>
    <s v="TERRESTRE"/>
    <s v="GUTIERREZ  CAMILO ANDRES"/>
    <n v="1"/>
    <n v="0"/>
    <n v="144967.87232000002"/>
    <n v="140395.6348884"/>
    <n v="144967.87232000002"/>
    <m/>
    <m/>
    <m/>
    <m/>
    <m/>
    <m/>
    <m/>
  </r>
  <r>
    <s v="MEDELLIN"/>
    <x v="1"/>
    <x v="1"/>
    <n v="5001"/>
    <s v="LC-CS-25-000268"/>
    <n v="79671"/>
    <s v="ORDEN DE CAMBIO"/>
    <s v="ANTIOQUIA"/>
    <s v="MEDELLIN"/>
    <s v="BARRIO CENTRO MEDELLIN 106"/>
    <s v="REDEBAN"/>
    <s v="FO-25-1487708"/>
    <d v="2025-09-05T16:50:00"/>
    <d v="2025-09-08T14:43:00"/>
    <m/>
    <s v="CIERRE"/>
    <s v="CIERRE"/>
    <s v="UNO A UNO"/>
    <s v="UNO A UNO"/>
    <s v="EJECUTADO_EXITOSO"/>
    <s v="CIERRE EXITOSO"/>
    <s v="06/09/2025 SE INTENTA COMUNICACIÓN AL NÚMERO 3147575266 SUENA PERO NO HAY CONTACTO. SE INTENTARÁ NUEVAMENTE | 06/09/2025 SE INTENTA COMUNICACIÓN AL NÚMERO 3147575266 SUENA PERO NO HAY CONTACTO. SE INTENTARÁ NUEVAMENTE | 08/09/2025 SE INTENTA COMUNICACIÓN AL NÚMERO 3147575266 SUENA PERO NO HAY CONTACTO | 08/09/2025 RETIRO DE DATAFONO Y LECTOR OK PUBLICIDAD RETIRADA AVISO DISPLAY FLANYER DESTRUYE EN SITIO"/>
    <s v="VISITA_TÉCNICA"/>
    <s v="SXUZZ197"/>
    <s v="TIPO I"/>
    <s v="TERRESTRE"/>
    <s v="PAREJA ECHAVARRIA JHON DAVID"/>
    <n v="1"/>
    <n v="0"/>
    <n v="65960.072302"/>
    <n v="75096.394270399993"/>
    <n v="65960.072302"/>
    <m/>
    <m/>
    <m/>
    <m/>
    <m/>
    <m/>
    <m/>
  </r>
  <r>
    <s v="NEIVA"/>
    <x v="3"/>
    <x v="3"/>
    <n v="18785"/>
    <s v="LC-CS-25-000271"/>
    <n v="64761"/>
    <s v="ORDEN DE CAMBIO"/>
    <s v="CAQUETA"/>
    <s v="SOLITA"/>
    <s v="BARRIO VILLA DEL LAGO SOLITA"/>
    <s v="REDEBAN"/>
    <s v="FO-25-1487679"/>
    <d v="2025-09-05T16:50:00"/>
    <d v="2025-09-09T10:32:00"/>
    <m/>
    <s v="CIERRE"/>
    <s v="CIERRE"/>
    <s v="CB UNO A UNO"/>
    <s v="CB UNO A UNO"/>
    <s v="EJECUTADO_EXITOSO"/>
    <s v="CIERRE EXITOSO"/>
    <s v="06/09/2025 EN COMUNICACIÓN CON LA SRA JASMENNY PINZON AL NÚMERO 3124155580 NOS CONFIRMA LA SOLICITUD, DATOS CORRECTOS. SE ESCALA PARA VISTA | 09/09/2025 SE REALIZA RETIRO DE DATÁFONO, LECTORA Y ACCESORIOS, CLIENTE NO CUENTA CON PUBLICIDAD, CIERRE EXITOSO."/>
    <s v="VISITA_TÉCNICA"/>
    <s v="3A003138"/>
    <s v="TIPO IV"/>
    <s v="TERRESTRE"/>
    <s v="BERMUDEZ SANCHEZ JOSE NEYBER"/>
    <n v="1"/>
    <n v="0"/>
    <n v="479588.87655000004"/>
    <n v="196536.5258152"/>
    <n v="479588.87655000004"/>
    <m/>
    <m/>
    <m/>
    <m/>
    <m/>
    <m/>
    <m/>
  </r>
  <r>
    <s v="BOGOTA"/>
    <x v="4"/>
    <x v="4"/>
    <n v="25754"/>
    <s v="LC-CS-25-000273"/>
    <n v="78263"/>
    <s v="ORDEN DE CAMBIO"/>
    <s v="CUNDINAMARCA"/>
    <s v="SOACHA"/>
    <s v="BARRIO LEON XIII SOACHA 10"/>
    <s v="REDEBAN"/>
    <s v="FO-25-1487670"/>
    <d v="2025-09-05T16:50:00"/>
    <d v="2025-09-08T15:12:00"/>
    <m/>
    <s v="CIERRE"/>
    <s v="CIERRE"/>
    <s v="UNO A UNO"/>
    <s v="UNO A UNO"/>
    <s v="EJECUTADO_EXITOSO"/>
    <s v="CIERRE EXITOSO"/>
    <s v="06/09/2025 SE INTENTA COMUNICACIÓN A LOS NÚMEROS  3103960512-3134956198 SUENA PERO NO HAY CONTACTO. SE INTENTARÁ NUEVAMENTE | 06/09/2025 SE INTENTA COMUNICACIÓN A LOS NÚMEROS  3103960512 APAGADO-3134956198 EQUIVOCADO, SE INTENTARÁ NUEVAMENTE | 08/09/2025 RETIRO DE EQUIPOS POR CIERRE DE CB CON PUBLICIDAD EN SITIO"/>
    <s v="VISITA_TÉCNICA"/>
    <s v="SXNZZ065"/>
    <s v="TIPO I"/>
    <s v="TERRESTRE"/>
    <s v="BUSTOS MORA DIEGO MANUEL"/>
    <n v="1"/>
    <n v="0"/>
    <n v="65960.072302"/>
    <n v="75096.394270399993"/>
    <n v="65960.072302"/>
    <m/>
    <m/>
    <m/>
    <m/>
    <m/>
    <m/>
    <m/>
  </r>
  <r>
    <s v="BOGOTA"/>
    <x v="4"/>
    <x v="4"/>
    <n v="25899"/>
    <s v="LC-CS-25-000274"/>
    <n v="68819"/>
    <s v="ORDEN DE CAMBIO"/>
    <s v="CUNDINAMARCA"/>
    <s v="ZIPAQUIRA"/>
    <s v="BARRIO ALGARRA 3 ZIPAQUIRA ZIP"/>
    <s v="REDEBAN"/>
    <s v="FO-25-1502165 | FO-25-1497880 | FO-25-1487695"/>
    <d v="2025-09-05T16:50:00"/>
    <d v="2025-09-12T13:02:00"/>
    <m/>
    <s v="CIERRE"/>
    <s v="CIERRE"/>
    <s v="CB UNO A UNO"/>
    <s v="CB UNO A UNO"/>
    <s v="EJECUTADO_EXITOSO"/>
    <s v="CIERRE EXITOSO"/>
    <s v="06/09/2025 SE INTENTA COMUNICACIÓN AL NÚMERO 3124488792 SE ENCUENTRA APAGADO, SE INTENTARÁ NUEVAMENTE | 06/09/2025 SE INTENTA COMUNICACIÓN AL NÚMERO 3124488792 SE ENCUENTRA APAGADO, SE INTENTARÁ NUEVAMENTE | 08/09/2025 SE INTENTA COMUNICACIÓN AL NÚMERO 3124488792 SE ENCUENTRA APAGADO | 08/09/2025 SE REALIZA VISITA DE CAMPO DONDE SE RETIRA EQUIPOS SIN NOVEDAD, NO SE REALIZA DESMONTE DEL AVISO EXTERIOR YA QUE NO SE PUEDE RETIRAR AVISO PORQUE HAY UNOS VEHÍCULOS ESTACIONADOS , SEGÚN REPORTE DEL COMERCIO LOS RETIRAN EN LA TARDE. ADICIONAL EL COMERCIO TIENE UN PARASOL DONDE IMPIDE EL RETIRO DEL AVISO. ESTO LIMITA EL DESMONTE DEL AVISO, SE INFORMA A SUPERVISOR DE DICHA NOVEDAD QUIEN ESCALA A REDEBAN(SEBASTIÁN GONZÁLES)  DONDE NOS SOLICITAN REPROGRAMAR ACTIVIDAD PARA DESMONTE DEL AVISO._x000a_09/09/2025 SE LLEGA A COMERCIO EL CUAL SE ENCUENTRA CERRADO SE REALIZA INTENTOS DE COMUNICACIÓN CON CLIENTE A NÚMERO REGISTRADO 3124488792 EL CUAL SE ENCUENTRA CERRADO SE ESCALA CON COORDINADOR DE ZONA Y SE REPOGRAMA_x000a_11/"/>
    <s v="VISITA_TÉCNICA"/>
    <s v="AALUZ245_x000a_NA_x000a_LOS EQUIPOS YA FUERON RETIRADOS PREVIAMENTE "/>
    <s v="TIPO II"/>
    <s v="TERRESTRE"/>
    <s v="ROMERO ROJAS BREIDY JHOHAN"/>
    <n v="1"/>
    <n v="0"/>
    <n v="144967.87232000002"/>
    <n v="140395.6348884"/>
    <n v="144967.87232000002"/>
    <m/>
    <m/>
    <m/>
    <m/>
    <m/>
    <m/>
    <m/>
  </r>
  <r>
    <s v="CUCUTA"/>
    <x v="5"/>
    <x v="5"/>
    <n v="54001"/>
    <s v="LC-CS-25-000275"/>
    <n v="41917"/>
    <s v="ORDEN DE CAMBIO"/>
    <s v="NORTE DE SANTANDER"/>
    <s v="CUCUTA"/>
    <s v="BARRIO EL CENTRO CUCUTA 13"/>
    <s v="REDEBAN"/>
    <s v="FO-25-1487660"/>
    <d v="2025-09-05T16:50:00"/>
    <d v="2025-09-09T16:34:00"/>
    <m/>
    <s v="CIERRE"/>
    <s v="CIERRE"/>
    <s v="CB UNO A UNO"/>
    <s v="COOGUASIMALES"/>
    <s v="EJECUTADO_EXITOSO"/>
    <s v="CIERRE EXITOSO"/>
    <s v="06/09/2025 SE INTENTA COMUNICACIÓN AL NÚMERO 3124857645 SUENA PERO NO HAY CONTACTO, SE INTENTARÁ NUEVAMENTE | 06/09/2025 EN COMUNICACIÓN CON EL USUARIO COGUASIMALES SERVICE SAS AL NÚMERO  3124857645 NOS CONFIRMA A SOLICITUD, DATOS CORRECTOS. SE ESCALA PARA VISITA, POR FAVOR LLAMAR ANTES DE DESPLAZARSE | 08/09/2025 SE REALIZÓ LLAMADA TELEFÓNICA AL NÚMERO 3124857645 SE HABLÓ CON LA SRA  TUJEI SUÁREZ Y MANIFIESTA QUE AÚN NO TIENEN LOS EQUIPOS EN LA DIRECCIÓN ASIGNADA, QUE NOS CONFIRMA  EL DÍA 09/09/2025 EN HORAS AM | 09/09/2025 SE REALIZÓ VISITA A LA DIRECCIÓN ASIGNADA POR EL CLIENTE Y SE RETIRA DATAFONO LECTORA, PRUEBAS EXITOSAS"/>
    <s v="VISITA_TÉCNICA"/>
    <s v="9A0ZZ024"/>
    <s v="TIPO I"/>
    <s v="TERRESTRE"/>
    <s v="MORA VEGA JEAMPIER"/>
    <n v="1"/>
    <n v="0"/>
    <n v="65960.072302"/>
    <n v="75096.394270399993"/>
    <n v="65960.072302"/>
    <m/>
    <m/>
    <m/>
    <m/>
    <m/>
    <m/>
    <m/>
  </r>
  <r>
    <s v="CUCUTA"/>
    <x v="5"/>
    <x v="5"/>
    <n v="54720"/>
    <s v="LC-CS-25-000276"/>
    <n v="66242"/>
    <s v="ORDEN DE CAMBIO"/>
    <s v="NORTE DE SANTANDER"/>
    <s v="SARDINATA"/>
    <s v="BARRIO SAN MARTIN SARDINATA"/>
    <s v="REDEBAN"/>
    <s v="FO-25-1487673"/>
    <d v="2025-09-05T16:50:00"/>
    <d v="2025-09-12T13:10:00"/>
    <m/>
    <s v="CIERRE"/>
    <s v="CIERRE"/>
    <s v="UNO A UNO"/>
    <s v="CB UNO A UNO"/>
    <s v="EJECUTADO_EXITOSO"/>
    <s v="CIERRE EXITOSO"/>
    <s v="06/09/2025 EN COMUNICACIÓN CON EL SR KEVIN DANIEL CELIS LAGUADO AL NÚMERO 3223724329 NOS CONFIRMA LA SOLICITUD, DATOS CORRECTOS. SE ESCALA PARA VISITA | 08/09/2025 SE COMUNICA CON LA CLIENTE  PAOLA AL # 3114957659, NOS INFORMA QUE EN EL DIA DE HOY NO ESTAN EN EL MUNICIPIO, QUE PASEN MAÑANA EN HORAS AM, SE PROGRAMA VISITA PARA MAÑANA MARTES 9/09. | 09/09/2025 SE PROGRAMA VISITA PARA EL DIA DE MAÑANA YA QUE SE PRESENTE CIERRE EN LA VIA CUCUTA A SARDINATA DEBIBO A UNA PROTESAS EN LA VIA. SE PROGRAMA VISITA 10/09/25 | 10/09/2025 SE COMUNICA  CON EL CLIENTE, NOS INFORMA QUE HOY TUVO QUE SALIR DE VIAJE, SE PROGRAMA VISITA PARA MAÑANA 11/09 | 12/09/2025 SE REALIZA RECOGIDA DE EQUIPOS RBM EXITOSA."/>
    <s v="VISITA_TÉCNICA"/>
    <s v="2A00L320"/>
    <s v="TIPO II"/>
    <s v="TERRESTRE"/>
    <s v="NARANJO AFANADOR RUBEN JESUS"/>
    <n v="1"/>
    <n v="0"/>
    <n v="144967.87232000002"/>
    <n v="140395.6348884"/>
    <n v="144967.87232000002"/>
    <m/>
    <m/>
    <m/>
    <m/>
    <m/>
    <m/>
    <m/>
  </r>
  <r>
    <s v="PEREIRA"/>
    <x v="2"/>
    <x v="6"/>
    <n v="63001"/>
    <s v="LC-CS-25-000277"/>
    <n v="27445"/>
    <s v="ORDEN DE CAMBIO"/>
    <s v="QUINDIO"/>
    <s v="ARMENIA"/>
    <s v="BARRIO LA UNION ARMENIA"/>
    <s v="REDEBAN"/>
    <s v="FO-25-1487701"/>
    <d v="2025-09-05T16:50:00"/>
    <d v="2025-09-08T16:50:00"/>
    <m/>
    <s v="CIERRE"/>
    <s v="CIERRE"/>
    <s v="CB UNO A UNO"/>
    <s v="CB UNO A UNO"/>
    <s v="EJECUTADO_EXITOSO"/>
    <s v="CIERRE EXITOSO"/>
    <s v="06/09/2025 SE INTENTA COMUNICACIÓN AL NÚMERO 3137104008 SUENA PERO NO HAY CONTACTO, SE INTENTARÁ NUEVAMENTE | 06/09/2025 SE INTENTA COMUNICACIÓN AL NÚMERO 3137104008 SUENA PERO NO HAY CONTACTO, SE INTENTARÁ NUEVAMENTE | 08/09/2025 SE INTENTA COMUNICACIÓN AL NÚMERO 3137104008 SUENA PERO NO HAY CONTACTO | 08/09/2025 SE VISITA COMERCIO SE REALIZÓ DESINSTALACION DATAFONO Y LECTOR, CB SIN PUBLICIDAD."/>
    <s v="VISITA_TÉCNICA"/>
    <s v="9999P790-BBBBE665"/>
    <s v="TIPO II"/>
    <s v="TERRESTRE"/>
    <s v="SANCHEZ SOLORZANO JUAN SEBASTIAN"/>
    <n v="1"/>
    <n v="0"/>
    <n v="144967.87232000002"/>
    <n v="140395.6348884"/>
    <n v="144967.87232000002"/>
    <m/>
    <m/>
    <m/>
    <m/>
    <m/>
    <m/>
    <m/>
  </r>
  <r>
    <s v="CALI"/>
    <x v="2"/>
    <x v="2"/>
    <n v="76001"/>
    <s v="LC-CS-25-000278"/>
    <n v="74925"/>
    <s v="ORDEN DE CAMBIO"/>
    <s v="VALLE DEL CAUCA"/>
    <s v="CALI"/>
    <s v="BARRIO EL SENA CALI"/>
    <s v="REDEBAN"/>
    <s v="FO-25-1487704"/>
    <d v="2025-09-05T16:50:00"/>
    <d v="2025-09-06T14:59:00"/>
    <m/>
    <s v="CIERRE"/>
    <s v="CIERRE"/>
    <s v="UNO A UNO"/>
    <s v="UNO A UNO"/>
    <s v="EJECUTADO_EXITOSO"/>
    <s v="CIERRE EXITOSO"/>
    <s v="06/09/2025 SE INTENTA COMUNICACIÓN AL NÚMERO 3017178986 SUENA PERO NO HAY CONTACTO, SE INTENTARÁ NUEVAMENTE | 06/09/2025 SE INTENTA COMUNICACIÓN AL NÚMERO 3017178986 SUENA PERO NO HAY CONTACTO, SE INTENTARÁ NUEVAMENTE | 06/09/2025 SE RETIRA DATÁFONO Y LECTOR SE DESTRUYE PUBLICIDAD"/>
    <s v="VISITA_TÉCNICA"/>
    <s v="SVUZZ268"/>
    <s v="TIPO I"/>
    <s v="TERRESTRE"/>
    <s v="CUERO RUIZ JHONNY"/>
    <n v="1"/>
    <n v="0"/>
    <n v="65960.072302"/>
    <n v="75096.394270399993"/>
    <n v="65960.072302"/>
    <m/>
    <m/>
    <m/>
    <m/>
    <m/>
    <m/>
    <m/>
  </r>
  <r>
    <s v="CALI"/>
    <x v="2"/>
    <x v="2"/>
    <n v="76109"/>
    <s v="LC-CS-25-000279"/>
    <n v="57873"/>
    <s v="ORDEN DE CAMBIO"/>
    <s v="VALLE DEL CAUCA"/>
    <s v="BUENAVENTURA"/>
    <s v="BARRIO CENTRO BUENAVENTURA 8"/>
    <s v="REDEBAN"/>
    <s v="FO-25-1487692"/>
    <d v="2025-09-05T16:50:00"/>
    <d v="2025-09-08T15:07:00"/>
    <m/>
    <s v="CIERRE"/>
    <s v="CIERRE"/>
    <s v="UNO A UNO"/>
    <s v="CB UNO A UNO"/>
    <s v="EJECUTADO_EXITOSO"/>
    <s v="CIERRE EXITOSO"/>
    <s v="06/09/2025 SE INTENTA COMUNICACIÓN AL NÚMERO 3104384866 SUENA PERO NO HAY CONTACTO, SE INTENTARÁ NUEVAMENTE | 06/09/2025 SE INTENTA COMUNICACIÓN AL NÚMERO 3104384866 SUENA PERO NO HAY CONTACTO, SE INTENTARÁ NUEVAMENTE | 08/09/2025 SE INTENTA COMUNICACIÓN AL NÚMERO 3104384866 SUENA PERO NO HAY CONTACTO | 08/09/2025 SE VISITA ESTABLECIMIENTO, SE RETIRAN EQUIPOS EN BUEN ESTADO Y SE DESTRUYE PUBLICIDAD."/>
    <s v="VISITA_TÉCNICA"/>
    <s v="9GZZZ920"/>
    <s v="TIPO III"/>
    <s v="TERRESTRE"/>
    <s v="BOLAÑOS TABORDA JORGE ENRIQUE"/>
    <n v="1"/>
    <n v="0"/>
    <n v="275728.78077800001"/>
    <n v="196536.5258152"/>
    <n v="275728.78077800001"/>
    <m/>
    <m/>
    <m/>
    <m/>
    <m/>
    <m/>
    <m/>
  </r>
  <r>
    <s v="CALI"/>
    <x v="2"/>
    <x v="2"/>
    <n v="76520"/>
    <s v="LC-CS-25-000280"/>
    <n v="80616"/>
    <s v="ORDEN DE CAMBIO"/>
    <s v="VALLE DEL CAUCA"/>
    <s v="PALMIRA"/>
    <s v="BARRIO LOS CRISTALES PALMIRA 1"/>
    <s v="REDEBAN"/>
    <s v="FO-25-1487667"/>
    <d v="2025-09-05T16:50:00"/>
    <d v="2025-09-08T11:23:00"/>
    <m/>
    <s v="CIERRE"/>
    <s v="CIERRE"/>
    <s v="UNO A UNO"/>
    <s v="UNO A UNO"/>
    <s v="EJECUTADO_EXITOSO"/>
    <s v="CIERRE EXITOSO"/>
    <s v="06/09/2025 EN COMUNICACIÓN CON LA SRA CLAUDIA VIVIANA PINCHAO BURGOS AL NÚMERO 3168587618 NOS CONFIRMA LA SOLICITUD, DATOS CORRECTOS. SE ESCALA PARA VISITA | 08/09/2025 EN LA VISITA TÉCNICA SE RECOLECTÓ EL DATÁFONO, LECTOR, MAGIC BOX 2600 Y BASE SOPORTE DE DATÁFONO EN BUEN ESTADO, LA PUBLICIDAD SE DESTRUYE EN EL SITIO."/>
    <s v="VISITA_TÉCNICA"/>
    <s v="V8ZZZ411"/>
    <s v="TIPO I"/>
    <s v="TERRESTRE"/>
    <s v="SANCHEZ URREGO ROBINSON DAVID"/>
    <n v="1"/>
    <n v="0"/>
    <n v="65960.072302"/>
    <n v="75096.394270399993"/>
    <n v="65960.072302"/>
    <m/>
    <m/>
    <m/>
    <m/>
    <m/>
    <m/>
    <m/>
  </r>
  <r>
    <s v="BOGOTA"/>
    <x v="4"/>
    <x v="4"/>
    <n v="11001"/>
    <s v="LC-CS-25-000283"/>
    <n v="17141"/>
    <s v="ORDEN DE CAMBIO"/>
    <s v="CUNDINAMARCA"/>
    <s v="BOGOTA"/>
    <s v="BARRIO BOSA LIBERTAD"/>
    <s v="REDEBAN"/>
    <s v="FO-25-1487689"/>
    <d v="2025-09-05T16:50:00"/>
    <d v="2025-09-08T15:10:00"/>
    <m/>
    <s v="CIERRE"/>
    <s v="CIERRE"/>
    <s v="UNO A UNO"/>
    <s v="UNO A UNO"/>
    <s v="EJECUTADO_EXITOSO"/>
    <s v="CIERRE EXITOSO"/>
    <s v="06/09/2025 SE INTENTA COMUNICACIÓN AL NÚMERO 3105578702 SUENA PERO NO HAY CPNTACTO, SE INTENTARÁ NUEVAMENTE | 06/09/2025 SE INTENTA COMUNICACIÓN AL NÚMERO 3105578702 SUENA PERO NO HAY CPNTACTO, SE INTENTARÁ NUEVAMENTE | 08/09/2025 SE INTENTA COMUNICACIÓN AL NÚMERO 3105578702 SUENA PERO NO HAY CONTACTO | 08/09/2025 SE REALIZA EL RETIRO DE EQUIPO DE CB BANCOLOMBIA SIN NOVEDAD"/>
    <s v="VISITA_TÉCNICA"/>
    <s v="11RZZ953"/>
    <s v="TIPO I"/>
    <s v="TERRESTRE"/>
    <s v="ORTIZ MARTINEZ STIVEN"/>
    <n v="1"/>
    <n v="0"/>
    <n v="65960.072302"/>
    <n v="75096.394270399993"/>
    <n v="65960.072302"/>
    <m/>
    <m/>
    <m/>
    <m/>
    <m/>
    <m/>
    <m/>
  </r>
  <r>
    <s v="BOGOTA"/>
    <x v="4"/>
    <x v="4"/>
    <n v="11001"/>
    <s v="LC-CS-25-000284"/>
    <n v="34684"/>
    <s v="ORDEN DE CAMBIO"/>
    <s v="CUNDINAMARCA"/>
    <s v="BOGOTA"/>
    <s v="BARRIO MIRANDELA 1 BOGOTA"/>
    <s v="REDEBAN"/>
    <s v="FO-25-1487682"/>
    <d v="2025-09-05T16:50:00"/>
    <d v="2025-09-09T15:10:00"/>
    <m/>
    <s v="CIERRE"/>
    <s v="CIERRE"/>
    <s v="CB UNO A UNO"/>
    <s v="CB UNO A UNO"/>
    <s v="EJECUTADO_EXITOSO"/>
    <s v="CIERRE EXITOSO"/>
    <s v="06/09/2025 EN COMUNICACIÓN CON EL SR JOSE ELVER PINZON RIAÑO AL NÚMERO 3002179370 NOS CONFIRMA LA SOLIICTUD, DATOS CORRECTOS. SE ESCALA PARA VISITA | 09/09/2025 SE VISITA COMERCIO, SE REALIZAN CIERRE DE CB BANCOLOMBIA, SE RETIRA DATÁFONO, LECTOR DE BARRAS, CABLEADO, NO UPS, NO PUBLICIDAD."/>
    <s v="VISITA_TÉCNICA"/>
    <s v="AA00I218"/>
    <s v="TIPO I"/>
    <s v="TERRESTRE"/>
    <s v="VEGA MANRIQUE JONATAN MAURICIO"/>
    <n v="1"/>
    <n v="0"/>
    <n v="65960.072302"/>
    <n v="75096.394270399993"/>
    <n v="65960.072302"/>
    <m/>
    <m/>
    <m/>
    <m/>
    <m/>
    <m/>
    <m/>
  </r>
  <r>
    <s v="BOGOTA"/>
    <x v="4"/>
    <x v="4"/>
    <n v="11001"/>
    <s v="LC-CS-25-000286"/>
    <n v="61248"/>
    <s v="ORDEN DE CAMBIO"/>
    <s v="CUNDINAMARCA"/>
    <s v="BOGOTA"/>
    <s v="BARRIO SANTA SOFIA BOGOTA"/>
    <s v="REDEBAN"/>
    <s v="FO-25-1487711"/>
    <d v="2025-09-05T16:50:00"/>
    <d v="2025-09-09T10:11:00"/>
    <m/>
    <s v="CIERRE"/>
    <s v="CIERRE"/>
    <s v="UNO A UNO"/>
    <s v="CB UNO A UNO"/>
    <s v="EJECUTADO_EXITOSO"/>
    <s v="CIERRE EXITOSO"/>
    <s v="06/09/2025 EN COMUNICACIÓN CON LA SRA DIANA MARCELA ARIZA BERNAL AL NÚMERO 3152766553 NOS CONFIRMA LA SOLICITUD, DATOS CORRECTOS. SE ESCALA PARA VISITA, POR FAVOR LLAMAR ANTES DE DESPLAZARSE | 09/09/2025 SE RETIRA POS"/>
    <s v="VISITA_TÉCNICA"/>
    <s v="9TZZZ356"/>
    <s v="TIPO I"/>
    <s v="TERRESTRE"/>
    <s v="GONZALEZ FANDIÑO SANTIAGO ERNESTO"/>
    <n v="1"/>
    <n v="0"/>
    <n v="65960.072302"/>
    <n v="75096.394270399993"/>
    <n v="65960.072302"/>
    <m/>
    <m/>
    <m/>
    <m/>
    <m/>
    <m/>
    <m/>
  </r>
  <r>
    <s v="MEDELLIN"/>
    <x v="1"/>
    <x v="1"/>
    <n v="5001"/>
    <s v="LC-CS-25-000287"/>
    <n v="75311"/>
    <s v="ORDEN DE CAMBIO"/>
    <s v="ANTIOQUIA"/>
    <s v="MEDELLIN"/>
    <s v="BARRIO CENTRO MEDELLIN  103"/>
    <s v="REDEBAN"/>
    <s v="FO-25-1487698"/>
    <d v="2025-09-05T16:50:00"/>
    <d v="2025-09-08T14:54:00"/>
    <m/>
    <s v="CIERRE"/>
    <s v="RECUPERACION DE EQUIPOS"/>
    <s v="UNO A UNO"/>
    <s v="UNO A UNO"/>
    <s v="EJECUTADO_EXITOSO"/>
    <s v="CIERRE EXITOSO"/>
    <s v="06/09/2025 EN COMUNICACIÓN CON LA SRA JENNIFER GOMEZ AL NÚMERO 3128807653 NOS CONFIRMA LA SOLICITUD, INDICA QUE LA DIRECCIÓN PARA LA RECOLECCIÓN DE LOS EQUIPOS ES CL  56 N° 41-170 APARTAMENTO 503 TORRES SANTA CATALINA. SE ESCALA PARA VISITA, POR FAVOR LLAMAR ANTES DE DESPLAZARSE | 08/09/2025 SE REALIZA RETIRO DE DATAFONO Y LECTOR OK SOLO SE RETIRA DISPLAY HORARIO"/>
    <s v="VISITA_TÉCNICA"/>
    <s v="LM003498"/>
    <s v="TIPO I"/>
    <s v="TERRESTRE"/>
    <s v="PAREJA ECHAVARRIA JHON DAVID"/>
    <n v="1"/>
    <n v="0"/>
    <n v="65960.072302"/>
    <n v="75096.394270399993"/>
    <n v="65960.072302"/>
    <m/>
    <m/>
    <m/>
    <m/>
    <m/>
    <m/>
    <m/>
  </r>
  <r>
    <s v="MEDELLIN"/>
    <x v="1"/>
    <x v="1"/>
    <n v="5266"/>
    <s v="LC-CS-25-000263"/>
    <n v="64680"/>
    <s v="ORDEN DE CAMBIO"/>
    <s v="ANTIOQUIA"/>
    <s v="ENVIGADO"/>
    <s v="DISTRICOL DROGUERIA AMERICANA"/>
    <s v="REDEBAN"/>
    <s v="FO-25-1487550"/>
    <d v="2025-09-05T16:22:00"/>
    <d v="2025-09-08T15:28:00"/>
    <m/>
    <s v="CIERRE"/>
    <s v="RECUPERACION DE EQUIPOS"/>
    <s v="AGREGADOR"/>
    <s v="DISTRICOL"/>
    <s v="EJECUTADO_EXITOSO"/>
    <s v="CIERRE EXITOSO"/>
    <s v="05/09/2025 EN COMUNICACIÓN CON LA SRA MARLEN ROJAS AL NÚMERO 3137341056 NOS CONFIRMA LA SOLICITUD, DATOS CORRECTOS. SE ESCALA PARA VISITA, POR FAVOR LLAMAR ANES DE DESPLAZARSE | 08/09/2025 SE REALIZA CIERRE DE CB SE RECOGE 1 DATAFONO 1 LECTOR 1 PINOS CON ACC"/>
    <s v="VISITA_TÉCNICA"/>
    <s v="3A003057"/>
    <s v="TIPO I"/>
    <s v="TERRESTRE"/>
    <s v="MONTOYA VELEZ ANDRES FELIPE"/>
    <n v="1"/>
    <n v="0"/>
    <n v="65960.072302"/>
    <n v="75096.394270399993"/>
    <n v="65960.072302"/>
    <m/>
    <m/>
    <m/>
    <m/>
    <m/>
    <m/>
    <m/>
  </r>
  <r>
    <s v="VALLEDUPAR"/>
    <x v="0"/>
    <x v="0"/>
    <n v="20001"/>
    <s v="LC-CS-25-000264"/>
    <n v="75703"/>
    <s v="ORDEN DE CAMBIO"/>
    <s v="CESAR"/>
    <s v="VALLEDUPAR"/>
    <s v="DISTRICOL DM SERVICIOS Y SUMIN"/>
    <s v="REDEBAN"/>
    <s v="FO-25-1487544"/>
    <d v="2025-09-05T16:22:00"/>
    <d v="2025-09-08T15:26:00"/>
    <m/>
    <s v="CIERRE"/>
    <s v="RECUPERACION DE EQUIPOS"/>
    <s v="AGREGADOR"/>
    <s v="DISTRICOL"/>
    <s v="EJECUTADO_EXITOSO"/>
    <s v="CIERRE EXITOSO"/>
    <s v="05/09/2025 EN COMUNICACIÓN CON LA SRA MARLEN ROJAS AL NÚMERO 3137341056 NOS CONFIRMA LA SOLICITUD, DATOS CORRECTOS. SE ESCALA PARA VISITA, POR FAVOR LLAMAR ANES DE DESPLAZARSE | 08/09/2025 SE REALIZA CIERRE DE CB SE RECOGE 1 DATAFONO , 1 LECTOR , 1 PINPAD Y TODOS LOS ACC CON BASE Y CABLES"/>
    <s v="VISITA_TÉCNICA"/>
    <s v="1000R521"/>
    <s v="TIPO I"/>
    <s v="TERRESTRE"/>
    <s v="MONTOYA VELEZ ANDRES FELIPE"/>
    <n v="1"/>
    <n v="0"/>
    <n v="65960.072302"/>
    <n v="75096.394270399993"/>
    <n v="65960.072302"/>
    <m/>
    <m/>
    <m/>
    <m/>
    <m/>
    <m/>
    <m/>
  </r>
  <r>
    <s v="SANTA MARTA"/>
    <x v="0"/>
    <x v="0"/>
    <n v="44430"/>
    <s v="LC-CS-25-000265"/>
    <n v="79898"/>
    <s v="ORDEN DE CAMBIO"/>
    <s v="LA GUAJIRA"/>
    <s v="MAICAO"/>
    <s v="DISTRICOL COMERCIALIZADORA"/>
    <s v="REDEBAN"/>
    <s v="FO-25-1487539"/>
    <d v="2025-09-05T16:22:00"/>
    <d v="2025-09-08T15:23:00"/>
    <m/>
    <s v="CIERRE"/>
    <s v="RECUPERACION DE EQUIPOS"/>
    <s v="AGREGADOR"/>
    <s v="DISTRICOL"/>
    <s v="EJECUTADO_EXITOSO"/>
    <s v="CIERRE EXITOSO"/>
    <s v="05/09/2025 EN COMUNICACIÓN CON LA SRA MARLEN ROJAS AL NÚMERO 3137341056 NOS CONFIRMA LA SOLICITUD, DATOS CORRECTOS. SE ESCALA PARA VISITA, POR FAVOR LLAMAR ANES DE DESPLAZARSE | 08/09/2025 SE REALIZA CIERRE DE CB, SE RECOGE UN DATAFONO , 1 LECTOR OK"/>
    <s v="VISITA_TÉCNICA"/>
    <s v="SAUZZ961"/>
    <s v="TIPO IV"/>
    <s v="TERRESTRE"/>
    <s v="MONTOYA VELEZ ANDRES FELIPE"/>
    <n v="1"/>
    <n v="0"/>
    <n v="479588.87655000004"/>
    <n v="196536.5258152"/>
    <n v="479588.87655000004"/>
    <m/>
    <m/>
    <m/>
    <m/>
    <m/>
    <m/>
    <m/>
  </r>
  <r>
    <s v="PEREIRA"/>
    <x v="2"/>
    <x v="6"/>
    <n v="63594"/>
    <s v="LC-CS-25-000266"/>
    <n v="67248"/>
    <s v="ORDEN DE CAMBIO"/>
    <s v="QUINDIO"/>
    <s v="QUIMBAYA"/>
    <s v="DISTRICOL RC RODRIGUEZ LACTEOS"/>
    <s v="REDEBAN"/>
    <s v="FO-25-1487555"/>
    <d v="2025-09-05T16:22:00"/>
    <d v="2025-09-08T15:18:00"/>
    <m/>
    <s v="CIERRE"/>
    <s v="RECUPERACION DE EQUIPOS"/>
    <s v="AGREGADOR"/>
    <s v="DISTRICOL"/>
    <s v="EJECUTADO_EXITOSO"/>
    <s v="CIERRE EXITOSO"/>
    <s v="05/09/2025 EN COMUNICACIÓN CON LA SRA MARLEN ROJAS AL NÚMERO 3137341056 NOS CONFIRMA LA SOLICITUD, DATOS CORRECTOS. SE ESCALA PARA VISITA, POR FAVOR LLAMAR ANES DE DESPLAZARSE | 08/09/2025 SE REALIZA CIERRE DE CB Y SE RECOGE DATAFONO JUNTO CON LECTOR DÉ CODIGO DE BARRAS Y CABLES. | 08/09/2025 SE REALIZA CIERRE DE CB Y SE RECOGE UN DATAFONO CON LECTOR DE CODIGO DE BARRAS Y SUS CABLES"/>
    <s v="VISITA_TÉCNICA"/>
    <s v="AAJ05702"/>
    <s v="TIPO II"/>
    <s v="TERRESTRE"/>
    <s v="MONTOYA VELEZ ANDRES FELIPE"/>
    <n v="1"/>
    <n v="0"/>
    <n v="144967.87232000002"/>
    <n v="140395.6348884"/>
    <n v="144967.87232000002"/>
    <m/>
    <m/>
    <m/>
    <m/>
    <m/>
    <m/>
    <m/>
  </r>
  <r>
    <s v="BUCARAMANGA"/>
    <x v="5"/>
    <x v="5"/>
    <n v="81736"/>
    <s v="LC-CS-25-000267"/>
    <n v="67912"/>
    <s v="ORDEN DE CAMBIO"/>
    <s v="ARAUCA"/>
    <s v="SARAVENA"/>
    <s v="DISTRICOL COMBO BURGER"/>
    <s v="REDEBAN"/>
    <s v="FO-25-1487534"/>
    <d v="2025-09-05T16:22:00"/>
    <d v="2025-09-08T15:21:00"/>
    <m/>
    <s v="CIERRE"/>
    <s v="RECUPERACION DE EQUIPOS"/>
    <s v="AGREGADOR"/>
    <s v="DISTRICOL"/>
    <s v="EJECUTADO_EXITOSO"/>
    <s v="CIERRE EXITOSO"/>
    <s v="05/09/2025 EN COMUNICACIÓN CON LA SRA MARLEN ROJAS AL NÚMERO 3137341056 NOS CONFIRMA LA SOLICITUD, DATOS CORRECTOS. SE ESCALA PARA VISITA, POR FAVOR LLAMAR ANES DE DESPLAZARSE | 08/09/2025 SE REALIZA CIERRE DE CB SE RECOGE 1 DATAFONO, 1 LECTOR OK"/>
    <s v="VISITA_TÉCNICA"/>
    <s v="AAJ0T852"/>
    <s v="TIPO IV ESPECIAL"/>
    <s v="AEREO"/>
    <s v="MONTOYA VELEZ ANDRES FELIPE"/>
    <n v="1"/>
    <n v="0"/>
    <n v="988462.96268840006"/>
    <n v="196536.5258152"/>
    <n v="988462.96268840006"/>
    <m/>
    <m/>
    <m/>
    <m/>
    <m/>
    <m/>
    <m/>
  </r>
  <r>
    <s v="CALI"/>
    <x v="2"/>
    <x v="2"/>
    <n v="76001"/>
    <s v="LC-CS-25-000224"/>
    <n v="52581"/>
    <s v="ORDEN DE CAMBIO"/>
    <s v="VALLE DEL CAUCA"/>
    <s v="CALI"/>
    <s v="BARRIO ALAMOS CALI"/>
    <s v="REDEBAN"/>
    <s v="FO-25-1480023"/>
    <d v="2025-09-04T15:31:00"/>
    <d v="2025-09-05T13:37:00"/>
    <m/>
    <s v="CIERRE"/>
    <s v="CIERRE"/>
    <s v="CB UNO A UNO"/>
    <s v="CB UNO A UNO"/>
    <s v="EJECUTADO_EXITOSO"/>
    <s v="CIERRE EXITOSO"/>
    <s v="04/09/2025 SE INTENTA COMUNICACIÓN AL NÚMERO 3137364225 SUENA PERO NO HAY CONTACTO. SE INTENTARÁ NUEVAMENTE | 05/09/2025 EN COMUNICACIÓN CON EL SR ROLANDO POSADA PARRA AL NÚMERO 3137364225 NOS CONFIRMA LA SOLICITUD, DATOS CORRECTOS. SE ESCALA PARA VISITA | 05/09/2025 SE REALIZA VISITA TÉCNICO SE RETIRA EQUIPOS Y PUBLICIDAD"/>
    <s v="VISITA_TÉCNICA"/>
    <s v="9Z0GZ572"/>
    <s v="TIPO I"/>
    <s v="TERRESTRE"/>
    <s v="ESCOBAR LENIS JUAN SEBASTIAN"/>
    <n v="1"/>
    <n v="0"/>
    <n v="65960.072302"/>
    <n v="75096.394270399993"/>
    <n v="65960.072302"/>
    <m/>
    <m/>
    <m/>
    <m/>
    <m/>
    <m/>
    <m/>
  </r>
  <r>
    <s v="MEDELLIN"/>
    <x v="1"/>
    <x v="1"/>
    <n v="5129"/>
    <s v="LC-CS-25-000225"/>
    <n v="28846"/>
    <s v="ORDEN DE CAMBIO"/>
    <s v="ANTIOQUIA"/>
    <s v="CALDAS"/>
    <s v="BARRIO PARQUE 3 CALDAS"/>
    <s v="REDEBAN"/>
    <s v="FO-25-1480046"/>
    <d v="2025-09-04T15:31:00"/>
    <d v="2025-09-06T15:04:00"/>
    <m/>
    <s v="CIERRE"/>
    <s v="CIERRE"/>
    <s v="CB UNO A UNO"/>
    <s v="CB UNO A UNO"/>
    <s v="EJECUTADO_EXITOSO"/>
    <s v="CIERRE EXITOSO"/>
    <s v="04/09/2025 EN COMUNICACIÓN CON EL USUARIO AGROVENTAS DEL SUROESTE SAS AL NÚMERO 3103842477 NOS CONFIRMA LA SOLICITUD, DATOS CORRECTOS. SE ESCALA PARA VISITA | 06/09/2025 CIERRE EXITOSO SIN PUBLICIDAD CB INFORMA QUE LE DIÓ DISPOSICIÓN FINAL"/>
    <s v="VISITA_TÉCNICA"/>
    <s v="9C00B065"/>
    <s v="TIPO I"/>
    <s v="TERRESTRE"/>
    <s v="CASTAÑEDA PALACIO CARLOS FELIPE"/>
    <n v="1"/>
    <n v="0"/>
    <n v="65960.072302"/>
    <n v="75096.394270399993"/>
    <n v="65960.072302"/>
    <m/>
    <m/>
    <m/>
    <m/>
    <m/>
    <m/>
    <m/>
  </r>
  <r>
    <s v="PEREIRA"/>
    <x v="2"/>
    <x v="6"/>
    <n v="66001"/>
    <s v="LC-CS-25-000226"/>
    <n v="80041"/>
    <s v="ORDEN DE CAMBIO"/>
    <s v="RISARALDA"/>
    <s v="PEREIRA"/>
    <s v="BARRIO AV 30 AGOSTO PEREIRA 1"/>
    <s v="REDEBAN"/>
    <s v="FO-25-1479921"/>
    <d v="2025-09-04T15:31:00"/>
    <d v="2025-09-05T15:09:00"/>
    <m/>
    <s v="CIERRE"/>
    <s v="CIERRE"/>
    <s v="UNO A UNO"/>
    <s v="UNO A UNO"/>
    <s v="EJECUTADO_EXITOSO"/>
    <s v="CIERRE EXITOSO"/>
    <s v="04/09/2025 EN COMUNICACIÓN CON EL SR ALEJANDRO RUBA AL NÚMERO 3128236360 NOS CONFIRMALA SOLICITUD, DATOS CORRECTOS. SE ESCALA PARA VISITA | 05/09/2025 SE VISITA COMERCIO SE REALIZA CIERRE CB SE RETIRA DATÁFONO BASE LECTORA CLIENTE REALIZA DISPOSICIÓN FINAL DE PUBLICIDAD"/>
    <s v="VISITA_TÉCNICA"/>
    <s v="SAXZZ508"/>
    <s v="TIPO I"/>
    <s v="TERRESTRE"/>
    <s v="LOAIZA LOPEZ JHON FREDDY"/>
    <n v="1"/>
    <n v="0"/>
    <n v="65960.072302"/>
    <n v="75096.394270399993"/>
    <n v="65960.072302"/>
    <m/>
    <m/>
    <m/>
    <m/>
    <m/>
    <m/>
    <m/>
  </r>
  <r>
    <s v="BARRANQUILLA"/>
    <x v="0"/>
    <x v="0"/>
    <n v="8001"/>
    <s v="LC-CS-25-000227"/>
    <n v="46386"/>
    <s v="ORDEN DE CAMBIO"/>
    <s v="ATLANTICO"/>
    <s v="BARRANQUILLA"/>
    <s v="BARRIO SANTO DOMINGO BARRANQUI"/>
    <s v="REDEBAN"/>
    <s v="FO-25-1479914"/>
    <d v="2025-09-04T15:31:00"/>
    <d v="2025-09-09T16:32:00"/>
    <m/>
    <s v="CIERRE"/>
    <s v="CIERRE"/>
    <s v="CB UNO A UNO"/>
    <s v="CB UNO A UNO"/>
    <s v="EJECUTADO_EXITOSO"/>
    <s v="CIERRE EXITOSO"/>
    <s v="04/09/2025 EN COMUNICACIÓN CON LA SRA MARGARITA TULIA ARMENTA MOJICA AL NÚMERO 3015840414 NOS CONFIRMA LA SOLICITUD, DATOS CORRECTOS. SE ESCALA PARA VISITA | 09/09/2025 SE REALIZA VISITA SE PROCEDE A RECIBIR PUBLICIDAD, SOLO AVISO EXTERIOR Y EQUIPOS: DATAFONO,LECTOR FUENTE DE PODER NO TIENE BASE ,ROLLOS CONSUMIÓ ,CIERRE EXITOSO ,RECUPERACIÓN DE EQUIPOS OK"/>
    <s v="VISITA_TÉCNICA"/>
    <s v="XP006271"/>
    <s v="TIPO I"/>
    <s v="TERRESTRE"/>
    <s v="PORRAS CASTRO DARLON NASCK"/>
    <n v="1"/>
    <n v="0"/>
    <n v="65960.072302"/>
    <n v="75096.394270399993"/>
    <n v="65960.072302"/>
    <m/>
    <m/>
    <m/>
    <m/>
    <m/>
    <m/>
    <m/>
  </r>
  <r>
    <s v="PEREIRA"/>
    <x v="2"/>
    <x v="6"/>
    <n v="76147"/>
    <s v="LC-CS-25-000228"/>
    <n v="40038"/>
    <s v="ORDEN DE CAMBIO"/>
    <s v="VALLE DEL CAUCA"/>
    <s v="CARTAGO"/>
    <s v="BARRIO SAN CARLOS CARTAGO"/>
    <s v="REDEBAN"/>
    <s v="FO-25-1479943"/>
    <d v="2025-09-04T15:31:00"/>
    <d v="2025-09-05T15:33:00"/>
    <m/>
    <s v="CIERRE"/>
    <s v="CIERRE"/>
    <s v="CB UNO A UNO"/>
    <s v="CB UNO A UNO"/>
    <s v="EJECUTADO_EXITOSO"/>
    <s v="CIERRE EXITOSO"/>
    <s v="04/09/2025 EN COMUNICACIÓN CON EL SR WILLINGTON ANDRES REYES APONTE AL NÚMERO 3042001878 NOS CONFIRMA LA SOLICITUD, INDICA QUE LA DIRECCIÓN PARA LA RECOLECCIÓN DE LOS EQUIPOS ES CL 34 3B N 15, POR FAVOR LLMARA ANTES DE DESPLAZARSE | 05/09/2025 SE RETIRA DATÁFONO, BASE, LECTORA, FLANGER Y AVISO EXTERIOR EN LA DIRECCIÓN CL 34 #3 BN-15, SE DESTRUYE LA PUBLICIDAD EN SITIO, EL DISPLAY LEGAL INDICA EL CLIENTE QUE NUNCA SE LO DIERON."/>
    <s v="VISITA_TÉCNICA"/>
    <s v="AARZZ624-9A0RZ733"/>
    <s v="TIPO I"/>
    <s v="TERRESTRE"/>
    <s v="FRANCO CAÑAVERAL YAMID RAUL"/>
    <n v="1"/>
    <n v="0"/>
    <n v="65960.072302"/>
    <n v="75096.394270399993"/>
    <n v="65960.072302"/>
    <m/>
    <m/>
    <m/>
    <m/>
    <m/>
    <m/>
    <m/>
  </r>
  <r>
    <s v="BOGOTA"/>
    <x v="4"/>
    <x v="4"/>
    <n v="25513"/>
    <s v="LC-CS-25-000230"/>
    <n v="60473"/>
    <s v="ORDEN DE CAMBIO"/>
    <s v="CUNDINAMARCA"/>
    <s v="PACHO"/>
    <s v="BARRIO FUENTE PACHO"/>
    <s v="REDEBAN"/>
    <s v="FO-25-1479993"/>
    <d v="2025-09-04T15:31:00"/>
    <d v="2025-09-05T15:19:00"/>
    <m/>
    <s v="CIERRE"/>
    <s v="CIERRE"/>
    <s v="UNO A UNO"/>
    <s v="CB UNO A UNO"/>
    <s v="EJECUTADO_EXITOSO"/>
    <s v="CIERRE EXITOSO"/>
    <s v="04/09/2025 EN COMUNICACIÓN CON LA SRA MARIA FABIOLA RODRIGUEZ GARNICA AL NÚMERO 3125103920 NOS CONFIRMA LA SOLICITUD, DATOS CORRECTOS. SE ESCALA PARA VISITA, POR FAVOR LLAMAR ANTES DE DESPLAZARSE | 05/09/2025 SE VISITA COMERCIO POR CIERRE DE PUNTO DONDE NO HAY PUBLICIDAD EXISTENTE SE RECOGE DATÁFONO LECTORA BASE ,FUENTE DE PODER CABLE DE RED , SE REALIZAN IMPRESIONES DE PRUEBA OK Y SE COMPLETA CIERRE SIN NOVEDAD"/>
    <s v="VISITA_TÉCNICA"/>
    <s v="KA00C854"/>
    <s v="TIPO III"/>
    <s v="TERRESTRE"/>
    <s v="ROMERO ROJAS BREIDY JHOHAN"/>
    <n v="1"/>
    <n v="0"/>
    <n v="275728.78077800001"/>
    <n v="196536.5258152"/>
    <n v="275728.78077800001"/>
    <m/>
    <m/>
    <m/>
    <m/>
    <m/>
    <m/>
    <m/>
  </r>
  <r>
    <s v="NEIVA"/>
    <x v="3"/>
    <x v="3"/>
    <n v="41001"/>
    <s v="LC-CS-25-000231"/>
    <n v="20590"/>
    <s v="ORDEN DE CAMBIO"/>
    <s v="HUILA"/>
    <s v="NEIVA"/>
    <s v="BARRIO CENTRO XLVI NEIVA"/>
    <s v="REDEBAN"/>
    <s v="FO-25-1479869"/>
    <d v="2025-09-04T15:31:00"/>
    <d v="2025-09-05T15:29:00"/>
    <m/>
    <s v="CIERRE"/>
    <s v="CIERRE"/>
    <s v="CB UNO A UNO"/>
    <s v="CB UNO A UNO"/>
    <s v="EJECUTADO_EXITOSO"/>
    <s v="CIERRE EXITOSO"/>
    <s v="04/09/2025 SE INTENTA COMUNICACIÓN AL NÚMERO 3153697355 SUENA PERO NO HAY CONTACTO. SE INTENTARÁ NUEVAMENTE | 05/09/2025 EN COMUNICACIÓN CON EL USUARIO CENTRO EMPRESARIAL ANDINO S.A.S AL NÚMERO 3153697355 NOS CONFIRMAN LA SOLICITUD, DATOS CORRECTOS. SE ESCALA PARA VISITA | 05/09/2025 CLIENTE ENTREGA 2 DATÁFONO, 2 LECTORES , 2 PIN PAD , 2 HUB, CABLE MAGIC BOX, FUENTE DE PODER DATÁFONOS, ROLLOSPALEL RBM CLIENTE INDICA NO HAY , PUBLICIDAD SE DESTRUYE EN SITIO POR DETERIORO , SE TOMA EVIDENCIA FOTOGRÁFICA"/>
    <s v="VISITA_TÉCNICA"/>
    <s v="GB00V525-9C00X860"/>
    <s v="TIPO I"/>
    <s v="TERRESTRE"/>
    <s v="ANDRADE HERNANDEZ JUAN CARLOS"/>
    <n v="1"/>
    <n v="0"/>
    <n v="65960.072302"/>
    <n v="75096.394270399993"/>
    <n v="65960.072302"/>
    <m/>
    <m/>
    <m/>
    <m/>
    <m/>
    <m/>
    <m/>
  </r>
  <r>
    <s v="PEREIRA"/>
    <x v="2"/>
    <x v="6"/>
    <n v="63001"/>
    <s v="LC-CS-25-000232"/>
    <n v="79971"/>
    <s v="ORDEN DE CAMBIO"/>
    <s v="QUINDIO"/>
    <s v="ARMENIA"/>
    <s v="BARRIO URB VERACRUZ II ARMENIA"/>
    <s v="REDEBAN"/>
    <s v="FO-25-1480028"/>
    <d v="2025-09-04T15:31:00"/>
    <d v="2025-09-05T15:39:00"/>
    <m/>
    <s v="CIERRE"/>
    <s v="CIERRE"/>
    <s v="UNO A UNO"/>
    <s v="UNO A UNO"/>
    <s v="EJECUTADO_EXITOSO"/>
    <s v="CIERRE EXITOSO"/>
    <s v="04/09/2025 EN COMUNICACIÓN CON EL SR RUBIEL VENEGAS DONCEL AL NÚMERO 3167030399 NOS CONFIRMA LA SOLICITUD, DATOS CORRECTOS. SE ESCALA PARA VISITA, EL USUARIO NOS INDICA QUE PREFERIBLEMENTE EN LA MAÑANA, POR FAVOR LLAMAR ANTES DE DESPLAZARSE | 05/09/2025 VISITAMOS COMERCIO REALIZAMOS RETIRO DE DATÁFONO CON LECTOR DE BARRAS, PUBLICIDAD NO TIENE CLIENTE HIZO DISPOSICIÓN FINAL RETIRAMOS 16 ROLLOS."/>
    <s v="VISITA_TÉCNICA"/>
    <s v="SAXZZ566"/>
    <s v="TIPO II"/>
    <s v="TERRESTRE"/>
    <s v="ARROYAVE CANO MANUEL GUILLERMO"/>
    <n v="1"/>
    <n v="0"/>
    <n v="144967.87232000002"/>
    <n v="140395.6348884"/>
    <n v="144967.87232000002"/>
    <m/>
    <m/>
    <m/>
    <m/>
    <m/>
    <m/>
    <m/>
  </r>
  <r>
    <s v="CUCUTA"/>
    <x v="5"/>
    <x v="5"/>
    <n v="54001"/>
    <s v="LC-CS-25-000233"/>
    <n v="76234"/>
    <s v="ORDEN DE CAMBIO"/>
    <s v="NORTE DE SANTANDER"/>
    <s v="CUCUTA"/>
    <s v="BARRIO EL TRIGAL DEL NORTE CUCUTA"/>
    <s v="REDEBAN"/>
    <s v="FO-25-1479862"/>
    <d v="2025-09-04T15:31:00"/>
    <d v="2025-09-08T09:20:00"/>
    <m/>
    <s v="CIERRE"/>
    <s v="CIERRE"/>
    <s v="UNO A UNO"/>
    <s v="UNO A UNO"/>
    <s v="EJECUTADO_EXITOSO"/>
    <s v="CIERRE EXITOSO"/>
    <s v="04/09/2025 EN COMUNICACIÓN CON LA SRA MARIA DEL CARMEN ARANGO ISCALA AL NÚMERO 3235839724 NOS CONFIRMA LA SOLICITUD, DATOS CORRCTOS. SE ESCALA PARA VISITA, USUARIO INDICA PREFERIBLEMENTE EN LA TARDE, POR FAVOR LLAMAR ANTES DE DESPLAZARSE | 06/09/2025 SE REALIZA RECUPERACION DE EQUIPOS EXITOSA."/>
    <s v="VISITA_TÉCNICA"/>
    <s v="A40NZ743"/>
    <s v="TIPO I"/>
    <s v="TERRESTRE"/>
    <s v="NARANJO AFANADOR RUBEN JESUS"/>
    <n v="1"/>
    <n v="0"/>
    <n v="65960.072302"/>
    <n v="75096.394270399993"/>
    <n v="65960.072302"/>
    <m/>
    <m/>
    <m/>
    <m/>
    <m/>
    <m/>
    <m/>
  </r>
  <r>
    <s v="IBAGUE"/>
    <x v="3"/>
    <x v="3"/>
    <n v="73124"/>
    <s v="LC-CS-25-000235"/>
    <n v="42847"/>
    <s v="ORDEN DE CAMBIO"/>
    <s v="TOLIMA"/>
    <s v="CAJAMARCA"/>
    <s v="BARRIO CENTRO CAJAMARCA 7"/>
    <s v="REDEBAN"/>
    <s v="FO-25-1479876"/>
    <d v="2025-09-04T15:31:00"/>
    <d v="2025-09-08T15:36:00"/>
    <m/>
    <s v="CIERRE"/>
    <s v="CIERRE"/>
    <s v="CB UNO A UNO"/>
    <s v="CB UNO A UNO"/>
    <s v="EJECUTADO_EXITOSO"/>
    <s v="CIERRE EXITOSO"/>
    <s v="05/09/2025 SE INTENTA COMUNICACIÓN AL NÚMERO 3204008140 SUENA PERO NO HAY CONTACTO. SE INTENTARÁ NUEVAMENTE | 05/09/2025 SE INTENTA COMUNICACIÓN AL NÚMERO 3204008140 SUENA PERO NO HAY CONTACTO. SE INTENTARÁ NUEVAMENTE | 08/09/2025 SE VISITA DIRECCIÓN INDICADA DE CB LA PERSONA QUE ATIENDE HACE ENTREGA DE MANERA VOLUNTARIA DE DATÁFONO ,LECTOR ,NO PUBLICIDAD,NO ROLLOS"/>
    <s v="VISITA_TÉCNICA"/>
    <s v="9B00K401"/>
    <s v="TIPO II"/>
    <s v="TERRESTRE"/>
    <s v="GUTIERREZ  CAMILO ANDRES"/>
    <n v="1"/>
    <n v="0"/>
    <n v="144967.87232000002"/>
    <n v="140395.6348884"/>
    <n v="144967.87232000002"/>
    <m/>
    <m/>
    <m/>
    <m/>
    <m/>
    <m/>
    <m/>
  </r>
  <r>
    <s v="BUCARAMANGA"/>
    <x v="5"/>
    <x v="5"/>
    <n v="68001"/>
    <s v="LC-CS-25-000236"/>
    <n v="53039"/>
    <s v="ORDEN DE CAMBIO"/>
    <s v="SANTANDER"/>
    <s v="BUCARAMANGA"/>
    <s v="BARRIO SAN FRANCISCO BUCARAMAN"/>
    <s v="REDEBAN"/>
    <s v="FO-25-1479926"/>
    <d v="2025-09-04T15:31:00"/>
    <d v="2025-09-05T23:03:00"/>
    <m/>
    <s v="CIERRE"/>
    <s v="CIERRE"/>
    <s v="CB UNO A UNO"/>
    <s v="CB UNO A UNO"/>
    <s v="EJECUTADO_EXITOSO"/>
    <s v="CIERRE EXITOSO"/>
    <s v="05/09/2025 SE INTENTA COMUNICACIÓN A LOS NÚMEROS 3104000240-3244593043 NO HAY CONTACTO. SE INTENTARÁ NUEVAMENTE | 05/09/2025 EN COMUNICACIÓN CON EL SR EDGAR AUGUSTO FIGUEROA BOHORQUEZ AL NÚMERO 3244593043 NOS CONFIRMA LA SOLIICTUD, DATOS CORRECTOS. SE ESCALA PARA VISITA-PREGUNTAR POR LA SR YENNY, POR FAVOR LLAMAR ANTES DE DESPLAZARSE | 05/09/2025 SE HACE PRESENCIA EN COMERCIO SE REALIZA RETIRO DE 1 DATAFONO CON SU RESPECTIVO LECTOR DE BARRAS FUENTE DE PODER Y BRAZO DE SOPORTE"/>
    <s v="VISITA_TÉCNICA"/>
    <s v="BA0LZ843"/>
    <s v="TIPO I"/>
    <s v="TERRESTRE"/>
    <s v="ORTEBARRERAGA MARLON STWAR"/>
    <n v="1"/>
    <n v="0"/>
    <n v="65960.072302"/>
    <n v="75096.394270399993"/>
    <n v="65960.072302"/>
    <m/>
    <m/>
    <m/>
    <m/>
    <m/>
    <m/>
    <m/>
  </r>
  <r>
    <s v="BOGOTA"/>
    <x v="4"/>
    <x v="4"/>
    <n v="11001"/>
    <s v="LC-CS-25-000237"/>
    <n v="71987"/>
    <s v="ORDEN DE CAMBIO"/>
    <s v="CUNDINAMARCA"/>
    <s v="BOGOTA"/>
    <s v="CUNDINAMARCA BOGOTA 2"/>
    <s v="REDEBAN"/>
    <s v="FO-25-1486475 | FO-25-1479985"/>
    <d v="2025-09-04T15:31:00"/>
    <d v="2025-09-06T15:59:00"/>
    <m/>
    <s v="CIERRE"/>
    <s v="CIERRE"/>
    <s v="UNO A UNO"/>
    <s v="UNO A UNO"/>
    <s v="EJECUTADO_EXITOSO"/>
    <s v="CIERRE EXITOSO"/>
    <s v="05/09/2025 EN COMUNICACIÓN CON LA SRA LUZ MARINA VELASQUEZ VILLAMIL AL NÚMERO 3103429736 NOS CONFIRMA LA SOLICITUD, DATOS CORRECTOS. SE ESCALA PARA VISITA | 05/09/2025 SE LLEGA AL COMERCIO Y SE VÁLIDA QUE SE ENCUENTRA CERRADO_x000a_06/09/2025 SE REALIZA VISITA DE CAMPO DONDE SE RETIRA EQUIPO SIN NOVEDAD"/>
    <s v="VISITA_TÉCNICA"/>
    <s v="NA_x000a_LN00M197"/>
    <s v="TIPO I"/>
    <s v="TERRESTRE"/>
    <s v="LOZADA ROJAS CHRISTIAN ANDRES"/>
    <n v="1"/>
    <n v="0"/>
    <n v="65960.072302"/>
    <n v="75096.394270399993"/>
    <n v="65960.072302"/>
    <m/>
    <m/>
    <m/>
    <m/>
    <m/>
    <m/>
    <m/>
  </r>
  <r>
    <s v="NEIVA"/>
    <x v="3"/>
    <x v="3"/>
    <n v="18753"/>
    <s v="LC-CS-25-000238"/>
    <n v="41857"/>
    <s v="ORDEN DE CAMBIO"/>
    <s v="CAQUETA"/>
    <s v="SAN VICENTE DEL CAGUAN"/>
    <s v="BARRIO CENTRO SAN VICENTE DEL"/>
    <s v="REDEBAN"/>
    <s v="FO-25-1479996"/>
    <d v="2025-09-04T15:31:00"/>
    <d v="2025-09-05T13:29:00"/>
    <m/>
    <s v="CIERRE"/>
    <s v="CIERRE"/>
    <s v="CB UNO A UNO"/>
    <s v="CB UNO A UNO"/>
    <s v="EJECUTADO_EXITOSO"/>
    <s v="CIERRE EXITOSO"/>
    <s v="05/09/2025 SE INTENTA COMUNICAIÓN AL NÚMERO 3108545347 SE ENCUENTRA APAGADO. SE INTENTARÁ NUEVAMENTE | 05/09/2025 SE INTENTA COMUNICAIÓN AL NÚMERO 3108545347 SE ENCUENTRA APAGADO. SE INTENTARÁ NUEVAMENTE | 05/09/2025 SE REALIZA RETIRO DE DATÁFONO, LECTORA Y AVISO EXTERIOR, EL AVISO EXTERIOR SE DESTRUYE, CIERRE ÉXITOSO"/>
    <s v="VISITA_TÉCNICA"/>
    <s v="9A0XZ082"/>
    <s v="TIPO IV ESPECIAL"/>
    <s v="TERRESTRE / AEREO"/>
    <s v="BERMUDEZ SANCHEZ JOSE NEYBER"/>
    <n v="1"/>
    <n v="0"/>
    <n v="479588.87655000004"/>
    <n v="196536.5258152"/>
    <n v="479588.87655000004"/>
    <m/>
    <m/>
    <m/>
    <m/>
    <m/>
    <m/>
    <m/>
  </r>
  <r>
    <s v="MONTERIA"/>
    <x v="0"/>
    <x v="0"/>
    <n v="23001"/>
    <s v="LC-CS-25-000239"/>
    <n v="65511"/>
    <s v="ORDEN DE CAMBIO"/>
    <s v="CORDOBA"/>
    <s v="MONTERIA"/>
    <s v="BARRIO LA JULIA MONTERIA"/>
    <s v="REDEBAN"/>
    <s v="FO-25-1480054"/>
    <d v="2025-09-04T15:31:00"/>
    <d v="2025-09-05T16:36:00"/>
    <m/>
    <s v="CIERRE"/>
    <s v="CIERRE"/>
    <s v="CB UNO A UNO"/>
    <s v="CB UNO A UNO"/>
    <s v="EJECUTADO_EXITOSO"/>
    <s v="CIERRE EXITOSO"/>
    <s v="05/09/2025 EN COMUNICACIÓN CON EL SR EDUARDO ANTONIO PERNETT HERNANDEZ AL NÚMERO 3106337807 NOS CONFIRMA LA SOLICITUD, DATOS CORRECTOS. SE ESCALA PARA VISITA | 05/09/2025 SE REALIZA CIERRE DEL CB BANCOLOMBIA, SE RECUPERA DATAFONO, LECTORA DE BARRA, BASE SOPORTE , ROLLOS,SOLO ENTREGA AVISO EXTERIOR INDICA  ENCARGADO QUE LA DEMÁS PUBLICIDAD SE EXTRAVÍO, SE VALIDA PLACAS TERMINAL DE LOS EQUIPOS CIERRE DE CORRESPONSAL EXITOSO"/>
    <s v="VISITA_TÉCNICA"/>
    <s v="7A00D875"/>
    <s v="TIPO I"/>
    <s v="TERRESTRE"/>
    <s v="ARRAZOLA HERNANDEZ NICOLAS AUGUSTO"/>
    <n v="1"/>
    <n v="0"/>
    <n v="65960.072302"/>
    <n v="75096.394270399993"/>
    <n v="65960.072302"/>
    <m/>
    <m/>
    <m/>
    <m/>
    <m/>
    <m/>
    <m/>
  </r>
  <r>
    <s v="BUCARAMANGA"/>
    <x v="5"/>
    <x v="5"/>
    <n v="13670"/>
    <s v="LC-CS-25-000242"/>
    <n v="49196"/>
    <s v="ORDEN DE CAMBIO"/>
    <s v="BOLIVAR"/>
    <s v="SAN PABLO"/>
    <s v="BARRIO LA VICTORIA SAN PABLO 1"/>
    <s v="REDEBAN"/>
    <s v="FO-25-1479907"/>
    <d v="2025-09-04T15:31:00"/>
    <d v="2025-09-10T07:48:00"/>
    <m/>
    <s v="CIERRE"/>
    <s v="RECUPERACION DE EQUIPOS"/>
    <s v="UNO A UNO"/>
    <s v="CB UNO A UNO"/>
    <s v="EJECUTADO_EXITOSO"/>
    <s v="PARCIAL EXITOSO ACCESORIOS"/>
    <s v="05/09/2025 EN COMUNICACIÓN CON LA SA DANNY ALVARADO VANEGAS AL NÚMERO 3183800827 NOS CONFIRMA LA SOLICITUD, DATOS CORRECTOS. SE ESCALA PARA VISITA | 06/09/2025 SE ESTABLECE COMUNICACIÓN CON LA SEÑORA DANIS AL NÚMERO 3183800827 VIA WHATSAPP QUIEN INFORMA QUE ME PUEDE HACER ENTREGA DE LOS EQUIPOS EL DIA MARTES EN EM TRANSCURSO DEL DIA | 10/09/2025 SE HACE PRESENCIA EN COMERCIO SE REALIZA RETIRO DE 1 DATAFONO CON SU RESPECTIVO  BRAZO DE SOPORTE Y FUENTE DE PODER, NO SE ENCONTRO LECTOR CON PLACA 903672"/>
    <s v="VISITA_TÉCNICA"/>
    <s v="TR00M968"/>
    <s v="TIPO IV ESPECIAL"/>
    <s v="TERRESTRE/FLUVIAL"/>
    <s v="ORTEBARRERAGA MARLON STWAR"/>
    <n v="1"/>
    <n v="0"/>
    <n v="479588.87655000004"/>
    <n v="196536.5258152"/>
    <n v="479588.87655000004"/>
    <m/>
    <m/>
    <m/>
    <m/>
    <m/>
    <m/>
    <m/>
  </r>
  <r>
    <s v="BOGOTA"/>
    <x v="4"/>
    <x v="4"/>
    <n v="11001"/>
    <s v="LC-CS-25-000243"/>
    <n v="57327"/>
    <s v="ORDEN DE CAMBIO"/>
    <s v="CUNDINAMARCA"/>
    <s v="BOGOTA"/>
    <s v="BARRIO PINAR BOGOTA"/>
    <s v="REDEBAN"/>
    <s v="FO-25-1479872"/>
    <d v="2025-09-04T15:31:00"/>
    <d v="2025-09-05T13:53:00"/>
    <m/>
    <s v="CIERRE"/>
    <s v="RECUPERACION DE EQUIPOS"/>
    <s v="CB UNO A UNO"/>
    <s v="CB UNO A UNO"/>
    <s v="EJECUTADO_EXITOSO"/>
    <s v="CIERRE EXITOSO"/>
    <s v="05/09/2025 SE INTENTA COMUNICACIÓN A LOS NÚMEROS 3102951644-3203334439 NO HAY CONTACTO. SE INTENTARÁ NUEVAMENTE | 05/09/2025 EN COMUNICACIÓN CON EL SR DAVID MORENO AL NÚMERO 3102951644 NOS CONFIRMA LA SOLICITUD, DATOS OCRRECTOS. SE ESCALA PARA VISTA | 05/09/2025 SE REALIZA RETIRO DE DATAFONO DESK3500, LECTOR DE BARRAS SYMBOL, PINPAD DESK 1500, HUB TRIPP-LITE, POR CIERRE CB BANCOLOMBIA."/>
    <s v="VISITA_TÉCNICA"/>
    <s v="TRSZZ894"/>
    <s v="TIPO I"/>
    <s v="TERRESTRE"/>
    <s v="MURCIA HERNANDEZ HARVEY IGNACIO"/>
    <n v="1"/>
    <n v="0"/>
    <n v="65960.072302"/>
    <n v="75096.394270399993"/>
    <n v="65960.072302"/>
    <m/>
    <m/>
    <m/>
    <m/>
    <m/>
    <m/>
    <m/>
  </r>
  <r>
    <s v="VILLAVICENCIO"/>
    <x v="3"/>
    <x v="3"/>
    <n v="50001"/>
    <s v="LC-CS-25-000244"/>
    <n v="72605"/>
    <s v="ORDEN DE CAMBIO"/>
    <s v="META"/>
    <s v="VILLAVICENCIO"/>
    <s v="BARRIO VIZCAYA VILLAVICENCIO 5"/>
    <s v="REDEBAN"/>
    <s v="FO-25-1479883"/>
    <d v="2025-09-04T15:31:00"/>
    <d v="2025-09-05T13:12:00"/>
    <m/>
    <s v="CIERRE"/>
    <s v="RECUPERACION DE EQUIPOS"/>
    <s v="UNO A UNO"/>
    <s v="UNO A UNO"/>
    <s v="EJECUTADO_EXITOSO"/>
    <s v="CIERRE EXITOSO"/>
    <s v="05/09/2025 EN COMUNICACIÓN CON LA SRA NATALIA BERNAL AL NÚMERO 3217515950 NOS INDICA QUE LOS EQUIPOS FUERON RECOGIDOS EL DIA DE HOY 05-09 | 05/09/2025 SE REALIZA CIERRE CB SE RECUPERA DATÁFONO Y LECTOR OK SIN NOVEDAD"/>
    <s v="VISITA_TÉCNICA"/>
    <s v="UV00N139"/>
    <s v="TIPO I"/>
    <s v="TERRESTRE"/>
    <s v="CASTRILLON URREA LONDIER LEANDRO"/>
    <n v="1"/>
    <n v="0"/>
    <n v="65960.072302"/>
    <n v="75096.394270399993"/>
    <n v="65960.072302"/>
    <m/>
    <m/>
    <m/>
    <m/>
    <m/>
    <m/>
    <m/>
  </r>
  <r>
    <s v="MEDELLIN"/>
    <x v="1"/>
    <x v="1"/>
    <n v="5088"/>
    <s v="LC-CS-25-000245"/>
    <n v="73498"/>
    <s v="ORDEN DE CAMBIO"/>
    <s v="ANTIOQUIA"/>
    <s v="BELLO"/>
    <s v="BARRIO BELLO BELLO 17"/>
    <s v="REDEBAN"/>
    <s v="FO-25-1479866"/>
    <d v="2025-09-04T15:31:00"/>
    <d v="2025-09-05T23:01:00"/>
    <m/>
    <s v="CIERRE"/>
    <s v="RECUPERACION DE EQUIPOS"/>
    <s v="CB UNO A UNO"/>
    <s v="CB UNO A UNO"/>
    <s v="EJECUTADO_EXITOSO"/>
    <s v="CIERRE EXITOSO"/>
    <s v="05/09/2025 EN COMUNICACIÓN CON LA SRA PAOLA AL NÚMERO 6043627429 NOS CONFIRMA LA SOLICITUD, DATOS CORRECTOS. SE ESCALA PARA VISITA, POR FAVOR LLAMAR ANTES DE DESPLAZARSE | 05/09/2025 CIERRE EXITOSO DE CORRESPONSAL BANCOLOMBIA  SE EJECUTA EL PROCESO DE CIERRE DEL CORRESPONSAL DE MANERA SATISFACTORIA, CUMPLIENDO CON LOS PROTOCOLOS ESTABLECIDOS. DURANTE LA INTERVENCIÓN, SE REALIZA EL RETIRO FÍSICO DE LOS SIGUIENTES DISPOSITIVOS: DATÁFONO, LECTOR DE BARRAS Y UNIDAD MAGIC BOX. TODOS LOS ELEMENTOS FUERON DESMONTADOS SIN INCIDENTES Y SE ENCUENTRAN EN BUEN ESTADO PARA SU POSTERIOR GESTIÓN O REUBICACIÓN."/>
    <s v="VISITA_TÉCNICA"/>
    <s v="ON00Y636"/>
    <s v="TIPO I"/>
    <s v="TERRESTRE"/>
    <s v="MARTINEZ TOVAR OSCAR DAVID"/>
    <n v="1"/>
    <n v="0"/>
    <n v="65960.072302"/>
    <n v="75096.394270399993"/>
    <n v="65960.072302"/>
    <m/>
    <m/>
    <m/>
    <m/>
    <m/>
    <m/>
    <m/>
  </r>
  <r>
    <s v="NEIVA"/>
    <x v="3"/>
    <x v="3"/>
    <n v="41001"/>
    <s v="LC-CS-25-000246"/>
    <n v="75830"/>
    <s v="ORDEN DE CAMBIO"/>
    <s v="HUILA"/>
    <s v="NEIVA"/>
    <s v="BARRIO EL CENTRO NEIVA 10"/>
    <s v="REDEBAN"/>
    <s v="FO-25-1479932"/>
    <d v="2025-09-04T15:31:00"/>
    <d v="2025-09-05T13:18:00"/>
    <m/>
    <s v="CIERRE"/>
    <s v="RECUPERACION DE EQUIPOS"/>
    <s v="CB UNO A UNO"/>
    <s v="CB UNO A UNO"/>
    <s v="EJECUTADO_EXITOSO"/>
    <s v="CIERRE EXITOSO"/>
    <s v="05/09/2025 EN COMUNICACIÓN CON EL SR LUIS AL NÚMERO 3173643797 NOS CONFIRMA LA SOLICITUD. SE ESCALA PARA VISITA, POR FAVOR LLMAR ANTES DE DESPLAZARSE PARA CONFIRMAR DIRECCIÓN DE ENTREGA | 05/09/2025 CLIENTE ENTREGA DATAFONO , LECTOR DE BARRAS , CABLE MAGIC BOX, FUENTE DE PODER DATÁFONO,PIN PAD ,HUB ,3 ROLLOS PAPEL RBM , PUBLICIDAD CLIENTE HIZO DISPOSICIÓN FINAL"/>
    <s v="VISITA_TÉCNICA"/>
    <s v="FA01Z349"/>
    <s v="TIPO I"/>
    <s v="TERRESTRE"/>
    <s v="ANDRADE HERNANDEZ JUAN CARLOS"/>
    <n v="1"/>
    <n v="0"/>
    <n v="65960.072302"/>
    <n v="75096.394270399993"/>
    <n v="65960.072302"/>
    <m/>
    <m/>
    <m/>
    <m/>
    <m/>
    <m/>
    <m/>
  </r>
  <r>
    <s v="PASTO"/>
    <x v="2"/>
    <x v="2"/>
    <n v="86749"/>
    <s v="LC-CS-25-000247"/>
    <n v="76649"/>
    <s v="ORDEN DE CAMBIO"/>
    <s v="PUTUMAYO"/>
    <s v="SIBUNDOY"/>
    <s v="BARRIO COMERCIAL SIBUNDOY 1"/>
    <s v="REDEBAN"/>
    <s v="FO-25-1479970"/>
    <d v="2025-09-04T15:31:00"/>
    <d v="2025-09-08T09:34:00"/>
    <m/>
    <s v="CIERRE"/>
    <s v="RECUPERACION DE EQUIPOS"/>
    <s v="UNO A UNO"/>
    <s v="UNO A UNO"/>
    <s v="EJECUTADO_EXITOSO"/>
    <s v="CIERRE EXITOSO"/>
    <s v="05/09/2025 EN COMUNICACIÓN CON LA SRA AIDA LUZDARI ROJAS ROSERO AL NÚMERO 3137120425 NOS INDICA QUE LOS EQUIPOS FUERON RECOGIDOS EL DIA 04-09 | 08/09/2025 SE VISITA CB. SE RECOGEN EQUIPOS POR CIERRE DE CB. SE RETIRA DATAFONO, LECTORA, BASE, CABLEADO EN BUEN ESTADO. CB NO CUENTA CON PUBLICIDAD, CLIENTE HIZO DISPOSICIÓN FINAL. CIERRE EXITOSO"/>
    <s v="VISITA_TÉCNICA"/>
    <s v="LA2ZZ432"/>
    <s v="TIPO III"/>
    <s v="TERRESTRE"/>
    <s v="CASTILLO HERRERA ALEX RICARDO"/>
    <n v="1"/>
    <n v="0"/>
    <n v="275728.78077800001"/>
    <n v="196536.5258152"/>
    <n v="275728.78077800001"/>
    <m/>
    <m/>
    <m/>
    <m/>
    <m/>
    <m/>
    <m/>
  </r>
  <r>
    <s v="APARTADO"/>
    <x v="1"/>
    <x v="1"/>
    <n v="5045"/>
    <s v="LC-CS-25-000248"/>
    <n v="44405"/>
    <s v="ORDEN DE CAMBIO"/>
    <s v="ANTIOQUIA"/>
    <s v="APARTADO"/>
    <s v="DISTRICOL MISCELANEA ARTEMISA"/>
    <s v="REDEBAN"/>
    <s v="FO-25-1479980"/>
    <d v="2025-09-04T15:31:00"/>
    <d v="2025-09-08T13:51:00"/>
    <m/>
    <s v="CIERRE"/>
    <s v="CIERRE"/>
    <s v="AGREGADOR"/>
    <s v="DISTRICOL"/>
    <s v="EJECUTADO_EXITOSO"/>
    <s v="CIERRE EXITOSO"/>
    <s v="05/09/2025 EN COMUNICACIÓNCON LA SRA MARIA DOLORES MESA MUÑOZ AL NÚMERO 3003975816 NOS CONFIRMA LA SOLICITUD, DATOS CORRECTOS. SE ESCALA PARA VISITA, POR FAVOR LLAMAR ANTES DE DESPLAZARSE | 08/09/2025 DESMONTE CB PURO"/>
    <s v="VISITA_TÉCNICA"/>
    <s v="AB19Z210"/>
    <s v="TIPO I"/>
    <s v="TERRESTRE"/>
    <s v="CASTRO HENAO DANIEL ESTEBAN"/>
    <n v="1"/>
    <n v="0"/>
    <n v="65960.072302"/>
    <n v="75096.394270399993"/>
    <n v="65960.072302"/>
    <m/>
    <m/>
    <m/>
    <m/>
    <m/>
    <m/>
    <m/>
  </r>
  <r>
    <s v="MONTERIA"/>
    <x v="0"/>
    <x v="0"/>
    <n v="5895"/>
    <s v="LC-CS-25-000249"/>
    <n v="44732"/>
    <s v="ORDEN DE CAMBIO"/>
    <s v="ANTIOQUIA"/>
    <s v="ZARAGOZA"/>
    <s v="DISTRICOL EXITO ACCESORIOS"/>
    <s v="REDEBAN"/>
    <s v="FO-25-1479859"/>
    <d v="2025-09-04T15:31:00"/>
    <d v="2025-09-08T15:34:00"/>
    <m/>
    <s v="CIERRE"/>
    <s v="CIERRE"/>
    <s v="AGREGADOR"/>
    <s v="DISTRICOL"/>
    <s v="EJECUTADO_EXITOSO"/>
    <s v="CIERRE EXITOSO"/>
    <s v="05/09/2025 SE INTENTA COMUNICACIÓN A LOS NÚMEROS 3223102114-3103672233 SUENA PERO NO HAY CONTACTO. SE INTENTARÁ NUEVAMENTE | 05/09/2025 EN COMUNICACIÓN CON LA SRA NINI JOHANA MOSQUERA MENA AL NÚMERO 3103672233 NOS CONFIRMA LA SOLIICTUD, DATOS CORRECTOS. SE ESCALA PARA VISITA, POR FAVOR LLAMAR ANTES DE DESPLAZARSE | 08/09/2025 SE VISITA SITIO, SE RETIRAN EQUIPOS, DATAFONO Y LECTOR DE BARRAS OK._x000a_SE REALIZA CIERRE EXITOSO"/>
    <s v="VISITA_TÉCNICA"/>
    <s v="AB1EZ033"/>
    <s v="TIPO IV"/>
    <s v="TERRESTRE"/>
    <s v="COGOLLO VERTEL EDER LUIS"/>
    <n v="1"/>
    <n v="0"/>
    <n v="479588.87655000004"/>
    <n v="196536.5258152"/>
    <n v="479588.87655000004"/>
    <m/>
    <m/>
    <m/>
    <m/>
    <m/>
    <m/>
    <m/>
  </r>
  <r>
    <s v="TUNJA"/>
    <x v="5"/>
    <x v="5"/>
    <n v="68077"/>
    <s v="LC-CS-25-000251"/>
    <n v="49731"/>
    <s v="ORDEN DE CAMBIO"/>
    <s v="SANTANDER"/>
    <s v="BARBOSA"/>
    <s v="DISTRICOL MARJU SERVICIOS"/>
    <s v="REDEBAN"/>
    <s v="FO-25-1479961"/>
    <d v="2025-09-04T15:31:00"/>
    <d v="2025-09-05T15:36:00"/>
    <m/>
    <s v="CIERRE"/>
    <s v="CIERRE"/>
    <s v="AGREGADOR"/>
    <s v="DISTRICOL"/>
    <s v="EJECUTADO_EXITOSO"/>
    <s v="CIERRE EXITOSO"/>
    <s v="05/09/2025 EN COMUNICACIÓN CON EL SR JUAN DAVID ACEVEDO MENDEZ AL NÚMERO 3186511453 NOS CONFIRMA LA SOLICITUD, DATOS CORRECTOS. SE ESCALA PARA VISITA | 05/09/2025 EN COMUNICACIÓN CON EL CLIENTE AL NÚMERO CELULAR 3186511453 SEÑOR DAVID ACEVEDO INDICA QUE HORARIO DEL COMERCIO ATIENDEN VISITA DESPUÉS DE LAS 2:00 PM | 05/09/2025 SE REALIZA CIERRE RETIRO CB  BANCOLOMBIA RETIRANDO EQUIPO DESK/3500-LECTOR CB - BASE SOPORTE -FUENTE DE PODER AVISO EXTERIOR 1.50 METROS -FLANGGER- DISPLAY DE HORARIO , SE DESTRUYE PUBLICIDAD EN SITIO, ENTREGA LOS EQUIPOS MARTHA MÉNDEZ"/>
    <s v="VISITA_TÉCNICA"/>
    <s v="AD00S310"/>
    <s v="TIPO II"/>
    <s v="TERRESTRE"/>
    <s v="ALVARADO MORENO CRISTHIAN"/>
    <n v="1"/>
    <n v="0"/>
    <n v="144967.87232000002"/>
    <n v="140395.6348884"/>
    <n v="144967.87232000002"/>
    <m/>
    <m/>
    <m/>
    <m/>
    <m/>
    <m/>
    <m/>
  </r>
  <r>
    <s v="BOGOTA"/>
    <x v="4"/>
    <x v="4"/>
    <n v="11001"/>
    <s v="LC-CS-25-000252"/>
    <n v="51063"/>
    <s v="ORDEN DE CAMBIO"/>
    <s v="CUNDINAMARCA"/>
    <s v="BOGOTA"/>
    <s v="PTM  BOGOTA FERRETERIA 2000"/>
    <s v="REDEBAN"/>
    <s v="FO-25-1480000"/>
    <d v="2025-09-04T15:31:00"/>
    <d v="2025-09-05T15:24:00"/>
    <m/>
    <s v="CIERRE"/>
    <s v="CIERRE"/>
    <s v="AGREGADOR"/>
    <s v="COMCARD - PTM"/>
    <s v="EJECUTADO_EXITOSO"/>
    <s v="CIERRE EXITOSO"/>
    <s v="05/09/2025 EN COMUNICACIÓN CON EL SR EDWIN ORLANDO GALINDO FRANCO AL NÚMERO 3222184552 NOS CONFIRMA LA SOLICITUD, DATOS CORRECTOS. SE ESCALA PARA VISITA, POR FAVOR LLAMAR ANTES DE DESPLAZARSE | 05/09/2025 DURANTE LA VISITA TECNICA SE REALIZA RETIRO DE DATAFONO, A SOLICITUD DE CLIENTE, COMERCIO INDICA QUE NO DESEA QUEDAR COMO ADQUIRENTE INDICA QUE RETIREMOS EL DATAFONO SE RETIRA LECTOR DE CODIGO DE BARRAS POR CIERRE DE PUNTO PUBLICIDAD FUE RETIRADA Y DESTRUIDA POR COMERCIO INDICAN"/>
    <s v="VISITA_TÉCNICA"/>
    <s v="BA02Z973-9T6ZZ325"/>
    <s v="TIPO I"/>
    <s v="TERRESTRE"/>
    <s v="GALEANO SORIANO JUAN DAVID"/>
    <n v="1"/>
    <n v="0"/>
    <n v="65960.072302"/>
    <n v="75096.394270399993"/>
    <n v="65960.072302"/>
    <m/>
    <m/>
    <m/>
    <m/>
    <m/>
    <m/>
    <m/>
  </r>
  <r>
    <s v="PEREIRA"/>
    <x v="2"/>
    <x v="6"/>
    <n v="76100"/>
    <s v="LC-CS-25-000255"/>
    <n v="68242"/>
    <s v="ORDEN DE CAMBIO"/>
    <s v="VALLE DEL CAUCA"/>
    <s v="BOLIVAR"/>
    <s v="DISTRICOL DROG CAFECEN BOLIVAR"/>
    <s v="REDEBAN"/>
    <s v="FO-25-1479949"/>
    <d v="2025-09-04T15:31:00"/>
    <d v="2025-09-08T15:31:00"/>
    <m/>
    <s v="CIERRE"/>
    <s v="CIERRE"/>
    <s v="AGREGADOR"/>
    <s v="DISTRICOL"/>
    <s v="EJECUTADO_EXITOSO"/>
    <s v="CIERRE EXITOSO"/>
    <s v="05/09/2025 EN COMUNICACIÓN CON LA SRA MAYER ESPINOSA OROZCO AL NÚMERO 3173360582 NOS CONFRIMA LA SOLICITUD, DATOS CORRECTOS. SE ESCALA PARA VISTA | 08/09/2025 SE RETIRA DATÁFONO, BASE, LECTORA, PIN PAD, HUB Y AVISO EXTERIOR, EL CLIENTE INDICA QUE EL DISPLAY LEGAR Y EL FLANGER SE LE PERDIÓ, SE DESTRUYE LA PUBLICIDAD EN SITIO."/>
    <s v="VISITA_TÉCNICA"/>
    <s v="A1006463"/>
    <s v="TIPO II"/>
    <s v="TERRESTRE"/>
    <s v="FRANCO CAÑAVERAL YAMID RAUL"/>
    <n v="1"/>
    <n v="0"/>
    <n v="144967.87232000002"/>
    <n v="140395.6348884"/>
    <n v="144967.87232000002"/>
    <m/>
    <m/>
    <m/>
    <m/>
    <m/>
    <m/>
    <m/>
  </r>
  <r>
    <s v="BUCARAMANGA"/>
    <x v="5"/>
    <x v="5"/>
    <n v="68276"/>
    <s v="LC-CS-25-000257"/>
    <n v="74342"/>
    <s v="ORDEN DE CAMBIO"/>
    <s v="SANTANDER"/>
    <s v="FLORIDABLANCA"/>
    <s v="PTM FLORIDABLANCA LOGISTICA MY"/>
    <s v="REDEBAN"/>
    <s v="FO-25-1480008"/>
    <d v="2025-09-04T15:31:00"/>
    <d v="2025-09-05T13:34:00"/>
    <m/>
    <s v="CIERRE"/>
    <s v="CIERRE"/>
    <s v="AGREGADOR"/>
    <s v="COMCARD - PTM"/>
    <s v="EJECUTADO_EXITOSO"/>
    <s v="CIERRE EXITOSO"/>
    <s v="05/09/2025 EN COMUNICACIÓN CON LA SRA DORIS ELENA SOTO SOTO AL NÚMERO 3123626812 NOS CONFRIMA LA SOLICITUD, DATOS CORRECTOS. SE ESCALA PARA VISTA | 05/09/2025 SE ESTABLECE CONTACTO TELEFÓNICO AL NÚMERO 3123626812 CON LA SEÑORA  DORIS QUIEN NOS INDICA QUE LLEGARA SOBRE LAS 11 AM PARA SACAR UNAS COSAS DEL LOCAL Y APROVECHAR PARA PODER ENTREGAR LOS EQUIPOS | 05/09/2025 SE REALIZA RETIRO DE DATAFONO , LECTORA, HUB, PIN PAD NO SE REALIZAN PRUEBAS NO SE ENCUENTRA PUBLICIDAD EN SITIO"/>
    <s v="VISITA_TÉCNICA"/>
    <s v="EF8ZZ142/EF8ZZ428"/>
    <s v="TIPO I"/>
    <s v="TERRESTRE"/>
    <s v="REYES RAMIREZ DIEGO ALEXANDER"/>
    <n v="1"/>
    <n v="0"/>
    <n v="65960.072302"/>
    <n v="75096.394270399993"/>
    <n v="65960.072302"/>
    <m/>
    <m/>
    <m/>
    <m/>
    <m/>
    <m/>
    <m/>
  </r>
  <r>
    <s v="CARTAGENA"/>
    <x v="0"/>
    <x v="0"/>
    <n v="13001"/>
    <s v="LC-CS-25-000258"/>
    <n v="74675"/>
    <s v="ORDEN DE CAMBIO"/>
    <s v="BOLIVAR"/>
    <s v="CARTAGENA"/>
    <s v="PTM CARTAGENA  ICONO 777"/>
    <s v="REDEBAN"/>
    <s v="FO-25-1479956"/>
    <d v="2025-09-04T15:31:00"/>
    <d v="2025-09-11T11:34:00"/>
    <m/>
    <s v="CIERRE"/>
    <s v="CIERRE"/>
    <s v="AGREGADOR"/>
    <s v="COMCARD - PTM"/>
    <s v="EJECUTADO_EXITOSO"/>
    <s v="CIERRE EXITOSO"/>
    <s v="05/09/2025 EN COMUNICACIÓN CON EL SR JOEL ENRIQUE ALVAREZ CONTRERAS  AL NÚMERO 3008705250  NOS CONFRIMA LA SOLICITUD, DATOS CORRECTOS. SE ESCALA PARA VISTA, POR FAVOR LLMAR ANTES DE DESPLAZARSE | 11/09/2025 SE LLAMA AL CLIENTE INFORMA QUE ENTREGA LOS EQUIPOS EL DÍA DE MAÑANA EN LA MAÑANA | 11/09/2025 CLIENTE ENTREGA EQUIPO Y LECTOR AEN BUEN ESTADO NO TIENE PUBLICIDAD TODO OK"/>
    <s v="VISITA_TÉCNICA"/>
    <s v="EGQZZ167"/>
    <s v="TIPO I"/>
    <s v="TERRESTRE"/>
    <s v="CANEDO HERRERA ALEXANDER"/>
    <n v="1"/>
    <n v="0"/>
    <n v="65960.072302"/>
    <n v="75096.394270399993"/>
    <n v="65960.072302"/>
    <m/>
    <m/>
    <m/>
    <m/>
    <m/>
    <m/>
    <m/>
  </r>
  <r>
    <s v="BUCARAMANGA"/>
    <x v="5"/>
    <x v="5"/>
    <n v="20710"/>
    <s v="LC-CS-25-000259"/>
    <n v="78746"/>
    <s v="ORDEN DE CAMBIO"/>
    <s v="CESAR"/>
    <s v="SAN ALBERTO"/>
    <s v="PTM SAN ALBERTO MULTIPAGOS LA"/>
    <s v="REDEBAN"/>
    <s v="FO-25-1480039"/>
    <d v="2025-09-04T15:31:00"/>
    <d v="2025-09-10T15:24:00"/>
    <m/>
    <s v="CIERRE"/>
    <s v="CIERRE"/>
    <s v="AGREGADOR"/>
    <s v="COMCARD - PTM"/>
    <s v="EJECUTADO_EXITOSO"/>
    <s v="CIERRE EXITOSO"/>
    <s v="05/09/2025 EN COMUNICACIÓN CON EL SR  RAFAEL ANTONIO CAMARON FLORES AL NÚMERO 3006029888 NOS CONFRIMA LA SOLICITUD, DATOS CORRECTOS. SE ESCALA PARA VISTA-PREFERIBLEMENTE A LAS 13:00, POR FAVOR LLMAR ANTES DE DESPLAZARSE | 05/09/2025 EN COMUNICACIÓN CON EL SEÑOR RAFAEL INFORMA Q POR FAVOR PASAR DESPUES DEL DIA LUNES 8 DE SEPTIEMBRE DEPSUES DE LAS 2PM ,PUEDE HACER ENTREGA DE LOS EQUIPOS MANIFIESTA Q EN HORAS DE LA MAÑANA NO ESTA DISPONIBLE | 09/09/2025 EN COMUNICACIÓN CON EL SEÑOR RAFAEL AL NUMERO 3006029888 NO INFORMA A POR FAVOR PASAR MAÑANA MIERCOLES 10 DE SEPTIEMBRE DESPUES DE LA 1PM,DEBIDO A Q MAÑANA ESTA DISPONIBLE PARA LA ENTREGA DE EQUIPOS, SE LE INFORMA Q SE ESTARA VISITANDO MAÑANA COMO EL CLIENTE INDICA | 10/09/2025 SE RETIRA DATAFONO LECTOR CABLES Y FUENTE DE PODER Y BASE , CIERRE EXITOSO"/>
    <s v="VISITA_TÉCNICA"/>
    <s v="LMQZZ748-LMQZZ736"/>
    <s v="TIPO III"/>
    <s v="TERRESTRE"/>
    <s v="GELVEZ MOGOLLON JOSE ELISEO"/>
    <n v="1"/>
    <n v="0"/>
    <n v="275728.78077800001"/>
    <n v="196536.5258152"/>
    <n v="275728.78077800001"/>
    <m/>
    <m/>
    <m/>
    <m/>
    <m/>
    <m/>
    <m/>
  </r>
  <r>
    <s v="BOGOTA"/>
    <x v="4"/>
    <x v="4"/>
    <n v="11001"/>
    <s v="LC-CS-25-000262"/>
    <n v="80995"/>
    <s v="ORDEN DE CAMBIO"/>
    <s v="CUNDINAMARCA"/>
    <s v="BOGOTA"/>
    <s v="DISTRICOL CENTRO DE SERVICIOS"/>
    <s v="REDEBAN"/>
    <s v="FO-25-1480017"/>
    <d v="2025-09-04T15:31:00"/>
    <d v="2025-09-05T15:20:00"/>
    <m/>
    <s v="CIERRE"/>
    <s v="CIERRE"/>
    <s v="AGREGADOR"/>
    <s v="DISTRICOL"/>
    <s v="EJECUTADO_EXITOSO"/>
    <s v="CIERRE EXITOSO"/>
    <s v="05/09/2025 EN COMUNICACIÓN CON LA SRA DORIS CARVAJAL MUÑOZ AL NÚMERO 3219462379 NOS CONFIRMA LA SOLICITUD, DATOS CORRECTOS. SE ESCALA PARA VISITA, POR FAVOR LLMAR ANTES DE DESPLAZARSE | 05/09/2025 RETIRO DE EQUIPOS POR CIERRE DEL CB SIN PUBLICIDAD EN SITIO AL BAJARLA EL CLIENTE SE DAÑÓ"/>
    <s v="VISITA_TÉCNICA"/>
    <s v="FJZZZ940"/>
    <s v="TIPO I"/>
    <s v="TERRESTRE"/>
    <s v="BUSTOS MORA DIEGO MANUEL"/>
    <n v="1"/>
    <n v="0"/>
    <n v="65960.072302"/>
    <n v="75096.394270399993"/>
    <n v="65960.072302"/>
    <m/>
    <m/>
    <m/>
    <m/>
    <m/>
    <m/>
    <m/>
  </r>
  <r>
    <s v="BOGOTA"/>
    <x v="4"/>
    <x v="4"/>
    <n v="73148"/>
    <s v="TA-25-1057975"/>
    <n v="49675"/>
    <s v="ORDEN DE CAMBIO"/>
    <s v="TOLIMA"/>
    <s v="CARMEN DE APICALA"/>
    <s v="BARRIO CENTRO CARMEN DE APICALA  2"/>
    <s v="REDEBAN"/>
    <s v="FO-25-1469018"/>
    <d v="2025-09-03T14:16:00"/>
    <d v="2025-09-03T22:38:00"/>
    <m/>
    <s v="CIERRE"/>
    <s v="RETIRO VOLUNTARIO"/>
    <s v="UNO A UNO"/>
    <s v="CB UNO A UNO"/>
    <s v="EJECUTADO_EXITOSO"/>
    <s v="CIERRE EXITOSO"/>
    <s v="03/09/2025 SE VISITA DIRECCIÓN DE RETIRO CUNDAY TOLIMA LA PERSONA QUE ATIENDE HACÉ ENTREGA DE MANERA VOLUNTARIA DE DATÁFONO, LECTOR,NO PUBLICIDAD,NO ROLLOS"/>
    <s v="VISITA_TÉCNICA"/>
    <s v="II00Q106"/>
    <s v="TIPO II"/>
    <s v="TERRESTRE"/>
    <s v="GUTIERREZ  CAMILO ANDRES"/>
    <n v="1"/>
    <n v="0"/>
    <n v="144967.87232000002"/>
    <n v="140395.6348884"/>
    <n v="144967.87232000002"/>
    <m/>
    <m/>
    <m/>
    <m/>
    <m/>
    <m/>
    <m/>
  </r>
  <r>
    <s v="PASTO"/>
    <x v="2"/>
    <x v="2"/>
    <n v="52323"/>
    <s v="LC-CS-25-000216"/>
    <n v="45928"/>
    <s v="ORDEN DE CAMBIO"/>
    <s v="NARIÑO"/>
    <s v="GUALMATAN"/>
    <s v="PTM  GUALMATAN  PUNTOSERVIS GU"/>
    <s v="REDEBAN"/>
    <s v="FO-25-1457716"/>
    <d v="2025-09-01T13:25:00"/>
    <d v="2025-09-03T13:48:00"/>
    <m/>
    <s v="CIERRE"/>
    <s v="RECUPERACION DE EQUIPOS"/>
    <s v="AGREGADOR"/>
    <s v="COMCARD - PTM"/>
    <s v="EJECUTADO_EXITOSO"/>
    <s v="CIERRE EXITOSO"/>
    <s v="02/09/2025 EN COMUNICACIÓN CON LA SRA ROCIO USAMAN AL NÚMERO 3177974772 NOS CONFIRMA LA SOLICITUD, DATOS CORRECTOS. SE ESCALA PARA VISITA | 03/09/2025 SE REALIZA CIERRE DE CORRESPONSAL BANCARIO SE RETIRA DATAFONO LECTOR FUENTE FLANGER DEMÁS PUBLICIDAD FUE DESTRUIDA POR CLIENTE INFORMA NO SE RETIRA ROLLOS CIERRE EXITOSO"/>
    <s v="VISITA_TÉCNICA"/>
    <s v="TR000975"/>
    <s v="TIPO II"/>
    <s v="TERRESTRE"/>
    <s v="BRAVO MADROÑERO OSCAR ESTEBAN"/>
    <n v="1"/>
    <n v="0"/>
    <n v="144967.87232000002"/>
    <n v="140395.6348884"/>
    <n v="144967.87232000002"/>
    <m/>
    <m/>
    <m/>
    <m/>
    <m/>
    <m/>
    <m/>
  </r>
  <r>
    <s v="PEREIRA"/>
    <x v="2"/>
    <x v="6"/>
    <n v="66170"/>
    <s v="LC-CS-25-000217"/>
    <n v="51571"/>
    <s v="ORDEN DE CAMBIO"/>
    <s v="RISARALDA"/>
    <s v="DOSQUEBRADAS"/>
    <s v="PTM DOSQUEBRADAS MOTOSHOP"/>
    <s v="REDEBAN"/>
    <s v="FO-25-1457687"/>
    <d v="2025-09-01T13:25:00"/>
    <d v="2025-09-02T15:34:00"/>
    <m/>
    <s v="CIERRE"/>
    <s v="RECUPERACION DE EQUIPOS"/>
    <s v="AGREGADOR"/>
    <s v="COMCARD - PTM"/>
    <s v="EJECUTADO_EXITOSO"/>
    <s v="CIERRE EXITOSO"/>
    <s v="02/09/2025 EN COMUNICACIÓN CON LA SRA ADRIANA BADILLO AL NÚMERO 3215116269 NOS CONFIRMA LA SOLICITUD, DATOS CORRECTOS. SE ESCALA PARA VISITA | 02/09/2025 CIERRE EXITOSO SIN PUBLICIDAD SE RECOGE EN OFICINA DE PTM"/>
    <s v="VISITA_TÉCNICA"/>
    <s v="TR08Z460"/>
    <s v="TIPO I"/>
    <s v="TERRESTRE"/>
    <s v="CASTAÑEDA PALACIO CARLOS FELIPE"/>
    <n v="1"/>
    <n v="0"/>
    <n v="65960.072302"/>
    <n v="75096.394270399993"/>
    <n v="65960.072302"/>
    <m/>
    <m/>
    <m/>
    <m/>
    <m/>
    <m/>
    <m/>
  </r>
  <r>
    <s v="SANTA MARTA"/>
    <x v="0"/>
    <x v="0"/>
    <n v="47268"/>
    <s v="LC-CS-25-000218"/>
    <n v="53238"/>
    <s v="ORDEN DE CAMBIO"/>
    <s v="MAGDALENA"/>
    <s v="EL RETEN"/>
    <s v="PTM EL RETEN SERVIFRIOMAR"/>
    <s v="REDEBAN"/>
    <s v="FO-25-1457708"/>
    <d v="2025-09-01T13:25:00"/>
    <d v="2025-09-04T16:19:00"/>
    <m/>
    <s v="CIERRE"/>
    <s v="RECUPERACION DE EQUIPOS"/>
    <s v="AGREGADOR"/>
    <s v="COMCARD - PTM"/>
    <s v="EJECUTADO_EXITOSO"/>
    <s v="CIERRE EXITOSO"/>
    <s v="02/09/2025 SE INTENTA COMUNICACIÓN AL NÚEMERO 3229450762 SE ENCUENTRA APAGADO. SE INTENTARÁ NUEVAMENTE | 02/09/2025 SE INTENTA COMUNICACIÓN AL NÚEMERO 3229450762 SE ENCUENTRA APAGADO. SE INTENTARÁ NUEVAMENTE | 02/09/2025 SE INTENTA COMUNICACIÓN AL NÚEMERO 3229450762 SE ENCUENTRA APAGADO. SE INTENTARÁ NUEVAMENTE | 04/09/2025 SE REALIZA LA VISITA, NO SE ENCUENTRA EL CORRESPONSAL EN EL RETÉN SE HACE GESTIÓN TELEFÓNICA, EL USUARIO NO RESPONDE LA LLAMADA, EL COORDINADOR ENTREGÓ OTRO CONTACTO DEL CB, SE HACE  GESTIÓN TELEFÓNICA EL USUARIO INFORMA QUE ESTÁ EN ARACATACA CON LOS EQUIPOS, Y QUE EL CORRESPONSAL YA ESTÁ CERRADO SE ACUERDA UN PUNTO DE ENCUENTRO PARA ENTREGA Y RECUPERACIÓN DE EQUIPOS, SE RETIRAN DATÁFONO Y LECTORA"/>
    <s v="VISITA_TÉCNICA"/>
    <s v="TR0MZ930"/>
    <s v="TIPO III"/>
    <s v="TERRESTRE"/>
    <s v="THOMAS  CAMPO SIGIFREDO SEGUNDO"/>
    <n v="1"/>
    <n v="0"/>
    <n v="275728.78077800001"/>
    <n v="196536.5258152"/>
    <n v="275728.78077800001"/>
    <m/>
    <m/>
    <m/>
    <m/>
    <m/>
    <m/>
    <m/>
  </r>
  <r>
    <s v="BOGOTA"/>
    <x v="4"/>
    <x v="4"/>
    <n v="11001"/>
    <s v="LC-CS-25-000219"/>
    <n v="57507"/>
    <s v="ORDEN DE CAMBIO"/>
    <s v="CUNDINAMARCA"/>
    <s v="BOGOTA"/>
    <s v="PTM BOGOTA DROGUERIA LEALFARMA"/>
    <s v="REDEBAN"/>
    <s v="FO-25-1457693"/>
    <d v="2025-09-01T13:25:00"/>
    <d v="2025-09-02T15:28:00"/>
    <m/>
    <s v="CIERRE"/>
    <s v="RECUPERACION DE EQUIPOS"/>
    <s v="AGREGADOR"/>
    <s v="COMCARD - PTM"/>
    <s v="EJECUTADO_EXITOSO"/>
    <s v="PARCIAL EXITOSO ACCESORIOS"/>
    <s v="02/09/2025 EN COMUNICACIÓN CON LA SRA ADRIANA BADILLO AL NÚMERO 3215116269 NOS CONFIRMA LA SOLICITUD, DATOS CORRECTOS. SE ESCALA PARA VISITA | 02/09/2025 CIERRE EXITOSO SIN PUBLICIDAD SE RECOGE EN OFICINA DE PTM CB LLEGÓ SIN LECTOR"/>
    <s v="VISITA_TÉCNICA"/>
    <s v="IIWZZ568 - AAKZZ118"/>
    <s v="TIPO I"/>
    <s v="TERRESTRE"/>
    <s v="CASTAÑEDA PALACIO CARLOS FELIPE"/>
    <n v="1"/>
    <n v="0"/>
    <n v="65960.072302"/>
    <n v="75096.394270399993"/>
    <n v="65960.072302"/>
    <m/>
    <m/>
    <m/>
    <m/>
    <m/>
    <m/>
    <m/>
  </r>
  <r>
    <s v="BOGOTA"/>
    <x v="4"/>
    <x v="4"/>
    <n v="11001"/>
    <s v="LC-CS-25-000220"/>
    <n v="58621"/>
    <s v="ORDEN DE CAMBIO"/>
    <s v="CUNDINAMARCA"/>
    <s v="BOGOTA"/>
    <s v="PTM BOGOTA ANDYCOM RF"/>
    <s v="REDEBAN"/>
    <s v="FO-25-1457705"/>
    <d v="2025-09-01T13:25:00"/>
    <d v="2025-09-02T15:45:00"/>
    <m/>
    <s v="CIERRE"/>
    <s v="RECUPERACION DE EQUIPOS"/>
    <s v="AGREGADOR"/>
    <s v="COMCARD - PTM"/>
    <s v="EJECUTADO_EXITOSO"/>
    <s v="PARCIAL EXITOSO ACCESORIOS"/>
    <s v="02/09/2025 EN COMUNICACIÓN CON LA SRA ADRIANA BADILLO AL NÚMERO 3215116269 NOS CONFIRMA LA SOLICITUD, DATOS CORRECTOS. SE ESCALA PARA VISITA | 02/09/2025 CIERRE EXITOSO SE RECOGE EN LA OFICINA DE PTM CB LLEGÓ SIN LECTOR"/>
    <s v="VISITA_TÉCNICA"/>
    <s v="IVZZZ936 - IWZZZ046"/>
    <s v="TIPO I"/>
    <s v="TERRESTRE"/>
    <s v="CASTAÑEDA PALACIO CARLOS FELIPE"/>
    <n v="1"/>
    <n v="0"/>
    <n v="65960.072302"/>
    <n v="75096.394270399993"/>
    <n v="65960.072302"/>
    <m/>
    <m/>
    <m/>
    <m/>
    <m/>
    <m/>
    <m/>
  </r>
  <r>
    <s v="NEIVA"/>
    <x v="3"/>
    <x v="3"/>
    <n v="41524"/>
    <s v="LC-CS-25-000221"/>
    <n v="63404"/>
    <s v="ORDEN DE CAMBIO"/>
    <s v="HUILA"/>
    <s v="PALERMO"/>
    <s v="PTM PALERMO TIENDA TABIO"/>
    <s v="REDEBAN"/>
    <s v="FO-25-1457676"/>
    <d v="2025-09-01T13:25:00"/>
    <d v="2025-09-02T15:13:00"/>
    <m/>
    <s v="CIERRE"/>
    <s v="RECUPERACION DE EQUIPOS"/>
    <s v="AGREGADOR"/>
    <s v="COMCARD - PTM"/>
    <s v="EJECUTADO_EXITOSO"/>
    <s v="CIERRE EXITOSO"/>
    <s v="02/09/2025 EN COMUNICACIÓN CON LA SRA ADRIANA BADILLO AL NÚMERO 3215116269 NOS CONFIRMA LA SOLICITUD, DATOS CORRECTOS. SE ESCALA PARA VISITA | 02/09/2025 CIERRE EXITOSO SE RECOGE EN LA OFICINA DE PTM"/>
    <s v="VISITA_TÉCNICA"/>
    <s v="MA00W058 - MA00V111"/>
    <s v="TIPO I"/>
    <s v="TERRESTRE"/>
    <s v="CASTAÑEDA PALACIO CARLOS FELIPE"/>
    <n v="1"/>
    <n v="0"/>
    <n v="65960.072302"/>
    <n v="75096.394270399993"/>
    <n v="65960.072302"/>
    <m/>
    <m/>
    <m/>
    <m/>
    <m/>
    <m/>
    <m/>
  </r>
  <r>
    <s v="CALI"/>
    <x v="2"/>
    <x v="2"/>
    <n v="19455"/>
    <s v="LC-CS-25-000222"/>
    <n v="71470"/>
    <s v="ORDEN DE CAMBIO"/>
    <s v="CAUCA"/>
    <s v="MIRANDA"/>
    <s v="PTMMIRANDARYAN AGROPECUARIA"/>
    <s v="REDEBAN"/>
    <s v="FO-25-1457680"/>
    <d v="2025-09-01T13:25:00"/>
    <d v="2025-09-02T15:19:00"/>
    <m/>
    <s v="CIERRE"/>
    <s v="RECUPERACION DE EQUIPOS"/>
    <s v="AGREGADOR"/>
    <s v="COMCARD - PTM"/>
    <s v="EJECUTADO_EXITOSO"/>
    <s v="CIERRE EXITOSO"/>
    <s v="02/09/2025 EN COMUNICACIÓN CON LA SRA ADRIANA BADILLO AL NÚMERO 3215116269 NOS INDICA QUE LOS EQUIPOS YA FUERON RECOGIDOS | 02/09/2025 CIERRE EXITOSO SE RECOGE EN OFICINA DE PTM"/>
    <s v="VISITA_TÉCNICA"/>
    <s v="UV00B372"/>
    <s v="TIPO III"/>
    <s v="TERRESTRE"/>
    <s v="CASTAÑEDA PALACIO CARLOS FELIPE"/>
    <n v="1"/>
    <n v="0"/>
    <n v="275728.78077800001"/>
    <n v="196536.5258152"/>
    <n v="275728.78077800001"/>
    <m/>
    <m/>
    <m/>
    <m/>
    <m/>
    <m/>
    <m/>
  </r>
  <r>
    <s v="CUCUTA"/>
    <x v="5"/>
    <x v="5"/>
    <n v="54001"/>
    <s v="LC-CS-25-000210"/>
    <n v="76000"/>
    <s v="ORDEN DE CAMBIO"/>
    <s v="NORTE DE SANTANDER"/>
    <s v="CUCUTA"/>
    <s v="BARRIO VALLESTER CUCUTA  1"/>
    <s v="REDEBAN"/>
    <s v="FO-25-1450713"/>
    <d v="2025-08-29T16:52:00"/>
    <d v="2025-09-04T16:13:00"/>
    <m/>
    <s v="CIERRE"/>
    <s v="CIERRE"/>
    <s v="UNO A UNO"/>
    <s v="UNO A UNO"/>
    <s v="EJECUTADO_EXITOSO"/>
    <s v="CIERRE EXITOSO"/>
    <s v="30/08/2025 EN COMUNICACIÓN CON LA SRA KATHERINA CHIA AL NÚMERO 3162653075 NOS CONFIRMA LA SOLICITUD, DATOS CORRECTOS. SE ESCALA PARA VISITA | 04/09/2025 SE REALIZÓ VISITA A LA DIRECCIÓN ASIGNADA POR EL CLIENTE Y SE RECOGE DATAFONO, LECTORA PUBLICIDAD FUE DESTRUIDA POR EL CLIENTE"/>
    <s v="VISITA_TÉCNICA"/>
    <s v="LM0BZ644"/>
    <s v="TIPO I"/>
    <s v="TERRESTRE"/>
    <s v="MORA VEGA JEAMPIER"/>
    <n v="1"/>
    <n v="0"/>
    <n v="65960.072302"/>
    <n v="75096.394270399993"/>
    <n v="65960.072302"/>
    <m/>
    <m/>
    <m/>
    <m/>
    <m/>
    <m/>
    <m/>
  </r>
  <r>
    <s v="CALI"/>
    <x v="2"/>
    <x v="2"/>
    <n v="76001"/>
    <s v="LC-CS-25-000213"/>
    <n v="67145"/>
    <s v="ORDEN DE CAMBIO"/>
    <s v="VALLE DEL CAUCA"/>
    <s v="CALI"/>
    <s v="BARRIO ANDES CALI"/>
    <s v="REDEBAN"/>
    <s v="FO-25-1450724"/>
    <d v="2025-08-29T16:52:00"/>
    <d v="2025-09-02T13:14:00"/>
    <m/>
    <s v="CIERRE"/>
    <s v="RECUPERACION DE EQUIPOS"/>
    <s v="CB UNO A UNO"/>
    <s v="CB UNO A UNO"/>
    <s v="EJECUTADO_EXITOSO"/>
    <s v="CIERRE EXITOSO"/>
    <s v="30/08/2025 EN COMUNICACIÓN CON LA SRA BRITANY ASTRID VALENCIA MEDINA AL NÚMERO 3225187275 NOS CONFRIMA LA SOLICITUD, DATOS CORRECTOS. SE ESCALA PARA VISITA | 01/09/2025 SE VISITA EL COMERCIO, SE REALIZA CIERRE CB BANCOLOMBIA POR SOLICITUD DEL BANCO, SE RETIRA DATAFONO, LECTORA, ACCESORIOS EN BUEN ESTADO. SE DESTRUYE EN SITIO EL AVISO EXTERIOR, DISPLAY DE HORARIO, CLIENTE INFORMA NO TIENE EL FLANGER"/>
    <s v="VISITA_TÉCNICA"/>
    <s v="9L000646"/>
    <s v="TIPO I"/>
    <s v="TERRESTRE"/>
    <s v="HERRERA MONAR GEOVANNY"/>
    <n v="1"/>
    <n v="0"/>
    <n v="65960.072302"/>
    <n v="75096.394270399993"/>
    <n v="65960.072302"/>
    <m/>
    <m/>
    <m/>
    <m/>
    <m/>
    <m/>
    <m/>
  </r>
  <r>
    <s v="PASTO"/>
    <x v="2"/>
    <x v="2"/>
    <n v="52786"/>
    <s v="LC-CS-25-000215"/>
    <n v="76328"/>
    <s v="ORDEN DE CAMBIO"/>
    <s v="NARIÑO"/>
    <s v="TAMINANGO"/>
    <s v="BARRIO EL PODER TAMINANGO 2"/>
    <s v="REDEBAN"/>
    <s v="FO-25-1450730"/>
    <d v="2025-08-29T16:52:00"/>
    <d v="2025-09-01T15:47:00"/>
    <m/>
    <s v="CIERRE"/>
    <s v="RECUPERACION DE EQUIPOS"/>
    <s v="UNO A UNO"/>
    <s v="UNO A UNO"/>
    <s v="EJECUTADO_EXITOSO"/>
    <s v="CIERRE EXITOSO"/>
    <s v="30/08/2025 EN COMUNICACIÓN CON LA SRA ANDREA MUÑOZ AL NÚMERO 3102443114 NOS CONFIRMA LA SOLICITUD, DATOS CORRECTOS. SE ESCALA PARA VISITA | 01/09/2025 SE REALIZA CIERRE DE CORRESPONSAL BANCARIO SE RETIRA DATAFONO LECTOR BASE FUENTE AVISO EXTERIOR DISPLAY FLANGER FUERON DESTRUIDOS NO SE RETIRA ROLLOS CIERRE EXITOSO"/>
    <s v="VISITA_TÉCNICA"/>
    <s v="V10OZ405"/>
    <s v="TIPO II"/>
    <s v="TERRESTRE"/>
    <s v="BRAVO MADROÑERO OSCAR ESTEBAN"/>
    <n v="1"/>
    <n v="0"/>
    <n v="144967.87232000002"/>
    <n v="140395.6348884"/>
    <n v="144967.87232000002"/>
    <m/>
    <m/>
    <m/>
    <m/>
    <m/>
    <m/>
    <m/>
  </r>
  <r>
    <s v="BOGOTA"/>
    <x v="4"/>
    <x v="4"/>
    <n v="25596"/>
    <s v="LC-CS-25-000184"/>
    <n v="66899"/>
    <s v="ORDEN DE CAMBIO"/>
    <s v="CUNDINAMARCA"/>
    <s v="QUIPILE"/>
    <s v="BARRIO QUIPILE QUIPILE"/>
    <s v="REDEBAN"/>
    <s v="FO-25-1442497"/>
    <d v="2025-08-28T16:50:00"/>
    <d v="2025-09-03T14:20:00"/>
    <m/>
    <s v="CIERRE"/>
    <s v="CIERRE"/>
    <s v="CB UNO A UNO"/>
    <s v="CB UNO A UNO"/>
    <s v="EJECUTADO_EXITOSO"/>
    <s v="PARCIAL EXITOSO ACCESORIOS"/>
    <s v="29/08/2025 EN COMUNICACIÓN CON LA SRA ALCIRA PLAZAS HUERTAS AL NÚMERO  3125008625 NOS CONFRIMA LA SOLICITUD, DATOS CORRECTOS. SE ESCALA PARA VISITA | 03/09/2025 SE REALIZA DESMONTE DE EQUIPOS , NO SE EN ENCUENTRA LECTOR 845833"/>
    <s v="VISITA_TÉCNICA"/>
    <s v="4A0AZ427"/>
    <s v="TIPO III"/>
    <s v="TERRESTRE"/>
    <s v="CEDEÑO AMAYA JORGE LUIS"/>
    <n v="1"/>
    <n v="0"/>
    <n v="275728.78077800001"/>
    <n v="196536.5258152"/>
    <n v="275728.78077800001"/>
    <m/>
    <m/>
    <m/>
    <m/>
    <m/>
    <m/>
    <m/>
  </r>
  <r>
    <s v="VILLAVICENCIO"/>
    <x v="3"/>
    <x v="3"/>
    <n v="50006"/>
    <s v="LC-CS-25-000188"/>
    <n v="54517"/>
    <s v="ORDEN DE CAMBIO"/>
    <s v="META"/>
    <s v="ACACIAS"/>
    <s v="BARRIO MANCERA ACACIAS 2"/>
    <s v="REDEBAN"/>
    <s v="FO-25-1442489"/>
    <d v="2025-08-28T16:50:00"/>
    <d v="2025-09-01T15:54:00"/>
    <m/>
    <s v="CIERRE"/>
    <s v="CIERRE"/>
    <s v="CB UNO A UNO"/>
    <s v="CB UNO A UNO"/>
    <s v="EJECUTADO_EXITOSO"/>
    <s v="CIERRE EXITOSO"/>
    <s v="29/08/2025 SE INTENTA COMUNICACIÓN AL NÚMERO 3214290139 SUENA PERO NO HAY CONTACTO. SE INTENTARÁ NUEVAMENTE | 01/09/2025 SE REALIZA CIERRE A SOLICITUD DE CLIENTE, SE RETIRA DATAFONO Y LECTORA"/>
    <s v="VISITA_TÉCNICA"/>
    <s v="II5ZZ098"/>
    <s v="TIPO II"/>
    <s v="TERRESTRE"/>
    <s v="PEDREROS CONTRERAS MICHAEL STEVENS"/>
    <n v="1"/>
    <n v="0"/>
    <n v="144967.87232000002"/>
    <n v="140395.6348884"/>
    <n v="144967.87232000002"/>
    <m/>
    <m/>
    <m/>
    <m/>
    <m/>
    <m/>
    <m/>
  </r>
  <r>
    <s v="CUCUTA"/>
    <x v="5"/>
    <x v="5"/>
    <n v="54001"/>
    <s v="LC-CS-25-000192"/>
    <n v="79065"/>
    <s v="ORDEN DE CAMBIO"/>
    <s v="NORTE DE SANTANDER"/>
    <s v="CUCUTA"/>
    <s v="BARRIO TOLEDO PLATA CUCUTA 3"/>
    <s v="REDEBAN"/>
    <s v="FO-25-1442564"/>
    <d v="2025-08-28T16:50:00"/>
    <d v="2025-09-01T15:58:00"/>
    <m/>
    <s v="CIERRE"/>
    <s v="CIERRE"/>
    <s v="CB UNO A UNO"/>
    <s v="CB UNO A UNO"/>
    <s v="EJECUTADO_EXITOSO"/>
    <s v="CIERRE EXITOSO"/>
    <s v="29/08/2025 EN COMUNICACIÓN CON LA SRA DESIDET LAZARO GALVIS AL NÚMERO 3223318521 NOS CONFIRMA LA SOLICITUD, DATOS CORRECTOS. SE ESCALA PARA VISITA | 01/09/2025 SE RETIRÓ DATAFONO LECTOR BASE Y ACCESORIOS PUBLICIDAD FUE DESTRUIDA POR EL COMERCIO POR SU MAL ESTADO ROLLOS FUERON USADOS POR EL CB"/>
    <s v="VISITA_TÉCNICA"/>
    <s v="SASZZ640"/>
    <s v="TIPO I"/>
    <s v="TERRESTRE"/>
    <s v="DURAN ACOSTA FRANK YONNY"/>
    <n v="1"/>
    <n v="0"/>
    <n v="65960.072302"/>
    <n v="75096.394270399993"/>
    <n v="65960.072302"/>
    <m/>
    <m/>
    <m/>
    <m/>
    <m/>
    <m/>
    <m/>
  </r>
  <r>
    <s v="CALI"/>
    <x v="2"/>
    <x v="2"/>
    <n v="76001"/>
    <s v="LC-CS-25-000197"/>
    <n v="79547"/>
    <s v="ORDEN DE CAMBIO"/>
    <s v="VALLE DEL CAUCA"/>
    <s v="CALI"/>
    <s v="BARRIO MANZANARES CALI 1"/>
    <s v="REDEBAN"/>
    <s v="FO-25-1442590"/>
    <d v="2025-08-28T16:50:00"/>
    <d v="2025-09-02T15:49:00"/>
    <m/>
    <s v="CIERRE"/>
    <s v="CIERRE"/>
    <s v="UNO A UNO"/>
    <s v="UNO A UNO"/>
    <s v="EJECUTADO_EXITOSO"/>
    <s v="CIERRE EXITOSO"/>
    <s v="29/08/2025 EN COMUNICACIÓN CON EL SR DANIEL ALFREDO VICTORIA AL NÚMERO 3117017911 NOS CONFIRMA LA SOLICITUD, INDICA QUE LA DIRECCIÓN PARA LA RECOLECCIÓN DE LOS EQUIPOS ES  MZ 8 CASA 139 POBLADO CAMPESTRE. SE ESCALA PARA VISITA, POR FAVOR LLAMAR ANTES DE DESPLAZARSE | 30/08/2025 SE HABLA CON EL SR DANIEL VICTORIA E INDICA QUE EL LOCAL HACE APROXIMADAMENTE UN MES Y MEDIO LO CERRO Y QUE LOS EQUIPOS LOS TIENE EN CANDELARIA POBLADO CAMPESTRE MANZANA 8 CASA 139, PERO QUE EL DIA DE HOY NO VA A ESTAR EN LA CASA PORQUE TIENE QUE SALIR A REALIZAR UNAS DILIGENCIAS DEBIDO A QUE FUE VITIMA DE ROBO POR PARTE DE LA PERSONA QUE TENIA ENCARGADA DEL LOCAL, EL CLIENTE PIDE PROGRAR VISITA PARA LA PRÓXIMA SEMANA | 02/09/2025 SE LLAMA AL CLIENTE SE VISITA EN LA DIRECCIÓN INDICADA EN CANDELARIA, SE REALIZA EL CIERRE POR SOLICITUD DEL BANCO, RETIRO DATAFONO, LECTORA, ACCESORIOS EN BUEN ESTADO. LA PUBLICIDAD SE DESTRUYE EN SITIO AVISO EXTERIOR, FLANGER, DISPLAY HORARIO"/>
    <s v="VISITA_TÉCNICA"/>
    <s v="LMUZZ981"/>
    <s v="TIPO I"/>
    <s v="TERRESTRE"/>
    <s v="HERRERA MONAR GEOVANNY"/>
    <n v="1"/>
    <n v="0"/>
    <n v="65960.072302"/>
    <n v="75096.394270399993"/>
    <n v="65960.072302"/>
    <m/>
    <m/>
    <m/>
    <m/>
    <m/>
    <m/>
    <m/>
  </r>
  <r>
    <s v="VILLAVICENCIO"/>
    <x v="3"/>
    <x v="3"/>
    <n v="95001"/>
    <s v="LC-CS-25-000198"/>
    <n v="77975"/>
    <s v="ORDEN DE CAMBIO"/>
    <s v="GUAVIARE"/>
    <s v="SAN JOSE DEL GUAVIARE"/>
    <s v="BARRIO LA GRANJA SAN JOSE DEL"/>
    <s v="REDEBAN"/>
    <s v="FO-25-1442684"/>
    <d v="2025-08-28T16:50:00"/>
    <d v="2025-09-03T15:24:00"/>
    <m/>
    <s v="CIERRE"/>
    <s v="CIERRE"/>
    <s v="CB UNO A UNO"/>
    <s v="CB UNO A UNO"/>
    <s v="EJECUTADO_EXITOSO"/>
    <s v="CIERRE EXITOSO"/>
    <s v="29/08/2025 EN COMUNICACIÓN CON EL SR JHON FABER ARBOLEDA GOMEZ AL NÚMERO 3175212050 NOS CONFIRMA LA SOLICITUD, DATOS CORRECTOS. SE ESCALA PARA VISITA, POR FAVOR LLAMAR ANTES DE DESPLAZARSE | 03/09/2025 SE REALIZA CIERRE CB SE RECUPERA DATÁFONO Y LECTOR OK SIN NOVEDADES"/>
    <s v="VISITA_TÉCNICA"/>
    <s v="A1PZZ084"/>
    <s v="TIPO IV"/>
    <s v="TERRESTRE"/>
    <s v="CASTRILLON URREA LONDIER LEANDRO"/>
    <n v="1"/>
    <n v="0"/>
    <n v="479588.87655000004"/>
    <n v="196536.5258152"/>
    <n v="479588.87655000004"/>
    <m/>
    <m/>
    <m/>
    <m/>
    <m/>
    <m/>
    <m/>
  </r>
  <r>
    <s v="MEDELLIN"/>
    <x v="1"/>
    <x v="1"/>
    <n v="5034"/>
    <s v="LC-CS-25-000200"/>
    <n v="10694"/>
    <s v="ORDEN DE CAMBIO"/>
    <s v="ANTIOQUIA"/>
    <s v="ANDES"/>
    <s v="SANTA RITA - ANDES"/>
    <s v="REDEBAN"/>
    <s v="FO-25-1442480"/>
    <d v="2025-08-28T16:50:00"/>
    <d v="2025-09-04T08:51:00"/>
    <m/>
    <s v="CIERRE"/>
    <s v="CIERRE"/>
    <s v="CB UNO A UNO"/>
    <s v="CB UNO A UNO"/>
    <s v="EJECUTADO_EXITOSO"/>
    <s v="CIERRE EXITOSO"/>
    <s v="29/08/2025 SE INTENTA COMUNICACIÓN AL NÚMERO 320570962 SE ENCUENTRA APAGADO. SE INTENTARÁ NUEVAMENTE | 29/08/2025 SE INTENTA COMUNICACIÓN AL NÚMERO 320570962 SE ENCUENTRA APAGADO. SE INTENTARÁ NUEVAMENTE | 29/08/2025 SE INTENTA COMUNICACIÓN AL NÚMERO 320570962 SE ENCUENTRA APAGADO | 04/09/2025 SE HABLA CON CLIENTE E INFORMA QUE EST FUERA DEL PAÍS ME DIJO Q LOS EQUIPOS LOS ENCONTRABA EN ANDES ME DIÓ UN CONTACTO EL CONTACTO ME DIJOBQ NOS ENCONTRÁBAMOS EN EL COLEGIO JUAN DE DIOS EN ANDES Y ENTREGAN LOS EQUIPOS EXITOSMANTE"/>
    <s v="VISITA_TÉCNICA"/>
    <s v="IZ8ZZ417"/>
    <s v="TIPO III"/>
    <s v="TERRESTRE"/>
    <s v="ALVAREZ ARENAS VICTOR HUGO"/>
    <n v="1"/>
    <n v="0"/>
    <n v="275728.78077800001"/>
    <n v="196536.5258152"/>
    <n v="275728.78077800001"/>
    <m/>
    <m/>
    <m/>
    <m/>
    <m/>
    <m/>
    <m/>
  </r>
  <r>
    <s v="IBAGUE"/>
    <x v="3"/>
    <x v="3"/>
    <n v="73671"/>
    <s v="LC-CS-25-000173"/>
    <n v="46187"/>
    <s v="ORDEN DE CAMBIO"/>
    <s v="TOLIMA"/>
    <s v="SALDAÑA"/>
    <s v="BARRIO CENTRO SALDANA"/>
    <s v="REDEBAN"/>
    <s v="FO-25-1437785"/>
    <d v="2025-08-27T16:37:00"/>
    <d v="2025-09-01T16:01:00"/>
    <m/>
    <s v="CIERRE"/>
    <s v="CIERRE"/>
    <s v="CB UNO A UNO"/>
    <s v="CB UNO A UNO"/>
    <s v="EJECUTADO_EXITOSO"/>
    <s v="CIERRE EXITOSO"/>
    <s v="28/08/2025 SE INTENTA COMUNICACIÓN AL NÚMERO 3143583978 SE ENCUENTRA APAGADO. SE INTENTARÁ MÁS TARDE | 28/08/2025 SE INTENTA COMUNICACIÓN AL NÚMERO 3143583978 SE ENCUENTRA APAGADO. SE INTENTARÁ MÁS TARDE | 28/08/2025 SE INTENTA COMUNICACIÓN AL NÚMERO 3143583978 SE ENCUENTRA APAGADO | 01/09/2025 SE RETIRA: DATÁFONO, LECTOR DE BARRAS, CABLE MAGIC BOX, CABLE Y FUENTE DE PODER. CLIENTE HACE DISPOSICIÓN FINAL DE PUBLICIDAD."/>
    <s v="VISITA_TÉCNICA"/>
    <s v="II003188 - 9A0FZ027"/>
    <s v="TIPO II"/>
    <s v="TERRESTRE"/>
    <s v="VARGAS HERRERA JHON JAIRO"/>
    <n v="1"/>
    <n v="0"/>
    <n v="144967.87232000002"/>
    <n v="140395.6348884"/>
    <n v="144967.87232000002"/>
    <m/>
    <m/>
    <m/>
    <m/>
    <m/>
    <m/>
    <m/>
  </r>
  <r>
    <s v="TUNJA"/>
    <x v="5"/>
    <x v="5"/>
    <n v="68385"/>
    <s v="LC-CS-25-000172"/>
    <n v="46972"/>
    <s v="ORDEN DE CAMBIO"/>
    <s v="SANTANDER"/>
    <s v="LANDAZURI"/>
    <s v="PTM  LANDAZURI  TECHNO SNOW"/>
    <s v="REDEBAN"/>
    <s v="FO-25-1436799"/>
    <d v="2025-08-27T08:00:00"/>
    <d v="2025-09-02T14:18:00"/>
    <m/>
    <s v="CIERRE"/>
    <s v="CIERRE"/>
    <s v="AGREGADOR"/>
    <s v="COMCARD - PTM"/>
    <s v="EJECUTADO_EXITOSO"/>
    <s v="CIERRE EXITOSO"/>
    <s v="28/08/2025 SE INTENTA COMUNICACIÓN AL NÚMERO 6050962 PERO NO HAY CONTACTO. SE INTENTARÁ NUEVAMENTE | 28/08/2025 SE INTENTA COMUNICACIÓN AL NÚMERO 6050962 PERO NO HAY CONTACTO. SE INTENTARÁ NUEVAMENTE | 28/08/2025 SE INTENTA COMUNICACIÓN AL NÚMERO 6050962 PERO NO HAY CONTACTO | 29/08/2025 EN COMUNICACIÓN CON EL SEÑOR DANIEL FONTECHA AL NÚMERO DE CONTACTO 311 2826328, DONDE NOS COMENTA QUE DICHO CIERRE ESTÁ EN EL CORREGIMIENTO MIRA LINDO, NOS INFORMA QUE POR EL PÉSIMO ESTADO EN EL QUE SE ENCUENTRA LA CARRETERA NO HAY PASO PARA DICHA ZONA COMENTA QUE ÉL ENVIARÁ LOS EQUIPOS A LA CIUDAD DE BUCARAMANGA PARA REALIZAR EL RESPECTIVO CIERRE DE LA ORDEN | 01/09/2025 SE COMUNICA EL SR DANIEL FONTECHA DEL NÚMERO DE CONTACTO 311 2826328 COMENTA QUE ES POSIBLE ENTREGAR DICHO DATÁFONO EN EL MUNICIPIO DE BARBOSA / SANTANDER YA QUE SE DESPLAZARA POR CUESTIONES PERSONALES Y ALLA HARIA LA ENTREGA SOBRE EL MEDIO DIA, LLAMARA PARA CONFIRMAR | 02/09/2025 SE ESTABLECE COMUNICACIÓN CON SR DANIEL FONTECHA AL NÚMERO "/>
    <s v="VISITA_TÉCNICA"/>
    <s v="AD00C206"/>
    <s v="TIPO III"/>
    <s v="TERRESTRE"/>
    <s v="RODRIGUEZ MURCIA YERSON IVAN"/>
    <n v="1"/>
    <n v="0"/>
    <n v="275728.78077800001"/>
    <n v="196536.5258152"/>
    <n v="275728.78077800001"/>
    <m/>
    <m/>
    <m/>
    <m/>
    <m/>
    <m/>
    <m/>
  </r>
  <r>
    <s v="BUCARAMANGA"/>
    <x v="5"/>
    <x v="5"/>
    <n v="81001"/>
    <s v="LC-CS-25-000146"/>
    <n v="68105"/>
    <s v="ORDEN DE CAMBIO"/>
    <s v="ARAUCA"/>
    <s v="ARAUCA"/>
    <s v="PTM ARAUCA SERVIMATIS"/>
    <s v="REDEBAN"/>
    <s v="FO-25-1424035"/>
    <d v="2025-08-26T08:00:00"/>
    <d v="2025-09-11T09:31:00"/>
    <m/>
    <s v="CIERRE"/>
    <s v="CIERRE"/>
    <s v="AGREGADOR"/>
    <s v="COMCARD - PTM"/>
    <s v="EJECUTADO_EXITOSO"/>
    <s v="CIERRE EXITOSO"/>
    <s v="26/08/2025 SE INTENTA COMUNICACIÓN A LOS NÚMEROS 3116343222-6050962 SUENA PERO NO HAY CONACTO. SE INTENTARÁ NUEVAMENTE | 26/08/2025 SE INTENTA COMUNICACIÓN A LOS NÚMEROS 3116343222-6050962 SUENA PERO NO HAY CONACTO. SE INTENTARÁ NUEVAMENTE | 26/08/2025 SE INTENTA COMUNICACIÓN A LOS NÚMEROS 3116343222-6050962 SUENA PERO NO HAY CONACTO | 01/09/2025 SE REALIZA LLAMADA TELEFÓNICA SE HABLA CON LA SEÑORA JENNIFER SUESCUN, PARA REALIZAR VISITA PARA RETIRAR EQUIPOS Y SE LE.IMFORMA QUE SALIMOS DESDE BUCARAMANGA Y EN  MOMENTOS NO TENEMOS LA DISPONIBILIDAD DE EL VUELO ALA CIUDAD DE ARAUCA POR LO ANTERIOR SE REAGENDA Y SE LLLMA | 09/09/2025 EN COMUNICACIÓN CON LA SEÑORA JENIFER AL MOVIL 311 6343222  VÍA CHAT, SE CONFIRMA DISPONIBILIDAD DE ATENCIÓN PARA EL DÍA JUEVES 11 DE SEPTIEMBRE DESPUÉS DE LAS 9AM. | 11/09/2025 SE REALIZA VISITA A COMERCIO Y SE RETIRA DATAFONO LECTOR Y FUENTE, SE REALIZA DESMONTE Y DESTRUCCIÓN DE AVISO EXTERIOR"/>
    <s v="VISITA_TÉCNICA"/>
    <s v="9T01Z866"/>
    <s v="TIPO IV ESPECIAL"/>
    <s v="AEREO"/>
    <s v="SANTOS GONZALEZ JOHAN FABIAN"/>
    <n v="1"/>
    <n v="0"/>
    <n v="988462.96268840006"/>
    <n v="196536.5258152"/>
    <n v="988462.96268840006"/>
    <m/>
    <m/>
    <m/>
    <m/>
    <m/>
    <m/>
    <m/>
  </r>
  <r>
    <s v="PASTO"/>
    <x v="2"/>
    <x v="2"/>
    <n v="52203"/>
    <s v="LC-CS-25-000167"/>
    <n v="49060"/>
    <s v="ORDEN DE CAMBIO"/>
    <s v="NARIÑO"/>
    <s v="COLON"/>
    <s v="BARRIO LA MILAGROSA CORR DE VI"/>
    <s v="REDEBAN"/>
    <s v="FO-25-1430281"/>
    <d v="2025-08-26T08:00:00"/>
    <d v="2025-09-01T16:09:00"/>
    <m/>
    <s v="CIERRE"/>
    <s v="RECUPERACION DE EQUIPOS"/>
    <s v="UNO A UNO"/>
    <s v="CB UNO A UNO"/>
    <s v="EJECUTADO_EXITOSO"/>
    <s v="CIERRE EXITOSO"/>
    <s v="27/08/2025 EN COMUNICACIÓN CON EL SR MANIEL JESUS BURBANO AL NÚMERO 3137877117 NOS CONFIRMA LA SOLICITUD, DATOS CORRECTOS. SE ESCALA PARA VISITA, POR FAVOR LLAMAR ANTES DE DESPLAZARSE | 01/09/2025 SE REALIZÓ ENCUENTRO CON USUARIO EN LA CIUDAD DE PASTO YA QUE ES DONDE TIENE LOS EQUIPOS, EL DESTRUYÓ LA PUBLICIDAD, SE RETIRÓ DATAFONO Y LECTORA, CIERRE OK"/>
    <s v="VISITA_TÉCNICA"/>
    <s v="AD00O697"/>
    <s v="TIPO IV"/>
    <s v="TERRESTRE"/>
    <s v="GUERRERO RAMIREZ OSCAR DARIO"/>
    <n v="1"/>
    <n v="0"/>
    <n v="479588.87655000004"/>
    <n v="196536.5258152"/>
    <n v="479588.87655000004"/>
    <m/>
    <m/>
    <m/>
    <m/>
    <m/>
    <m/>
    <m/>
  </r>
  <r>
    <s v="PASTO"/>
    <x v="2"/>
    <x v="2"/>
    <n v="52838"/>
    <s v="LC-CS-25-000168"/>
    <n v="53979"/>
    <s v="ORDEN DE CAMBIO"/>
    <s v="NARIÑO"/>
    <s v="TUQUERRES"/>
    <s v="BARRIO PAILERIA TUQUERRES 1"/>
    <s v="REDEBAN"/>
    <s v="FO-25-1430303"/>
    <d v="2025-08-26T08:00:00"/>
    <d v="2025-09-08T14:39:00"/>
    <m/>
    <s v="CIERRE"/>
    <s v="RECUPERACION DE EQUIPOS"/>
    <s v="UNO A UNO"/>
    <s v="CB UNO A UNO"/>
    <s v="EJECUTADO_EXITOSO"/>
    <s v="CIERRE EXITOSO"/>
    <s v="27/08/2025 SE INTENTA COMUNICACIÓN A LOS NÚMEROS 3024045888-3136156268 SUENAN PERO NO HAY CONTACTO. SE INTENTARÁ NUEVAMENTE | 27/08/2025 EN COMUNICACIÓN CON LA SRA NATHALI RUANO COMUNICACIÓN AL  NÚMERO 3024045888 NOS CONFIRMA LA SOLICITUD, DATOS CORRECTOS. SE ESCALA  PARA VISITA | 27/08/2025 NO SÉ ALCANZA A REALIZAR VISITA POR RETRASO EN ANTERIOR ACTIVIDAD POR CAÍDA DE LA WEB DE REDEBAN. CLIENTE INFORMA QUE TIENE QUE SALIR A HACER DILIGENCIAS PERSONALES | 08/09/2025 SE VISITA CLIENTE EN DIRECCIÓN INDICADA PARA RETIRO DE EQUIPOS POR CIERRE DE CB. SE RETIRA DATAFONO Y LECTORA EN BUEN ESTADO.CIERRE EXITOSO"/>
    <s v="VISITA_TÉCNICA"/>
    <s v="XP2ZZ000"/>
    <s v="TIPO II"/>
    <s v="TERRESTRE"/>
    <s v="CASTILLO HERRERA ALEX RICARDO"/>
    <n v="1"/>
    <n v="0"/>
    <n v="144967.87232000002"/>
    <n v="140395.6348884"/>
    <n v="144967.87232000002"/>
    <m/>
    <m/>
    <m/>
    <m/>
    <m/>
    <m/>
    <m/>
  </r>
  <r>
    <s v="MEDELLIN"/>
    <x v="1"/>
    <x v="1"/>
    <n v="5079"/>
    <s v="LC-CS-25-000130"/>
    <n v="62137"/>
    <s v="ORDEN DE CAMBIO"/>
    <s v="ANTIOQUIA"/>
    <s v="BARBOSA"/>
    <s v="BARRIO HATILLO BARBOSA 1"/>
    <s v="REDEBAN"/>
    <s v="FO-25-1446260 | FO-25-1424150"/>
    <d v="2025-08-25T08:00:00"/>
    <d v="2025-09-02T07:37:00"/>
    <m/>
    <s v="CIERRE"/>
    <s v="CIERRE"/>
    <s v="UNO A UNO"/>
    <s v="CB UNO A UNO"/>
    <s v="EJECUTADO_EXITOSO"/>
    <s v="CIERRE EXITOSO"/>
    <s v="26/08/2025 EN COMUNICACIÓN CON EL SR ELKIN ANDRÉS BEDOYA SANCHEZ AL NÚMERO 3208982165 NOS CONFIRMA LA SOLICITUD, DATOS CORRECTOS. SE ESCALA PARA  VISITA | 29/08/2025 SE VISTA PUNTO Y EN COMERCIO OPERA OTRO COMERCIO CON OTRO CB EN COMUNICACIÓN CON EL CLIENTE INDICA QUE ENTREGA EN COPACABANA_x000a_01/09/2025 SE REALIZA CONTACTO TELEFÓNICO CON EL USUARIO PARA VALIDAR EL CIERRE DEL CORRESPONSAL. DURANTE LA LLAMADA, EL USUARIO INFORMA QUE NO SE ENCUENTRA EN LA DIRECCIÓN INICIALMENTE REGISTRADA, POR LO CUAL COORDINA LA ENTREGA DE LOS EQUIPOS EN UNA UBICACIÓN ALTERNATIVA.  _x000a_EN EL NUEVO PUNTO DE ENCUENTRO, SE PROCEDE AL RETIRO DEL DATÁFONO Y LECTOR AMBOS EN BUEN ESTADO FÍSICO Y FUNCIONAL.  _x000a_CIERRE CONFIRMADO Y EQUIPOS RECUPERADOS SIN NOVEDADES."/>
    <s v="VISITA_TÉCNICA"/>
    <s v="NA_x000a_MA00L642"/>
    <s v="TIPO II"/>
    <s v="TERRESTRE"/>
    <s v="MARTINEZ TOVAR OSCAR DAVID"/>
    <n v="1"/>
    <n v="0"/>
    <n v="144967.87232000002"/>
    <n v="140395.6348884"/>
    <n v="144967.87232000002"/>
    <m/>
    <m/>
    <m/>
    <m/>
    <m/>
    <m/>
    <m/>
  </r>
  <r>
    <s v="BOGOTA"/>
    <x v="4"/>
    <x v="4"/>
    <n v="73148"/>
    <s v="LC-CS-25-000137"/>
    <n v="57869"/>
    <s v="ORDEN DE CAMBIO"/>
    <s v="TOLIMA"/>
    <s v="CARMEN DE APICALA"/>
    <s v="BARRIO CENTRO CARMEN DE APICAL"/>
    <s v="REDEBAN"/>
    <s v="FO-25-1424118"/>
    <d v="2025-08-25T08:00:00"/>
    <d v="2025-09-03T15:17:00"/>
    <m/>
    <s v="CIERRE"/>
    <s v="CIERRE"/>
    <s v="CB UNO A UNO"/>
    <s v="CB UNO A UNO"/>
    <s v="EJECUTADO_EXITOSO"/>
    <s v="CIERRE EXITOSO"/>
    <s v="26/08/2025 EN COMUNICACIÓN CON EL SR YANCY RODRÍGUEZ SALAZAR AL NÚMERO 3126850261 NOS CONFIRMA LA SOLICITUD, DATOS CORRECTOS. SE ESCALA PARA VISITA | 03/09/2025 SE VISITA DIRECCIÓN NUEVA DE RETIRO CUNDAY TOLIMA LA PERSONA QUE ATIENDE HACE LA ENTREGA DE MANERA VOLUNTARIA DE DATÁFONO,LECTOR NO PUBLICIDAD,NO ROLLOS"/>
    <s v="VISITA_TÉCNICA"/>
    <s v="9GZZZ911"/>
    <s v="TIPO II"/>
    <s v="TERRESTRE"/>
    <s v="GUTIERREZ  CAMILO ANDRES"/>
    <n v="1"/>
    <n v="0"/>
    <n v="144967.87232000002"/>
    <n v="140395.6348884"/>
    <n v="144967.87232000002"/>
    <m/>
    <m/>
    <m/>
    <m/>
    <m/>
    <m/>
    <m/>
  </r>
  <r>
    <s v="BOGOTA"/>
    <x v="4"/>
    <x v="4"/>
    <n v="25320"/>
    <n v="2796103"/>
    <n v="49580"/>
    <s v="ORDEN DE CAMBIO"/>
    <s v="CUNDINAMARCA"/>
    <s v="GUADUAS"/>
    <s v="PTM GUADUAS EL PUNTO LA SEGUND"/>
    <s v="REDEBAN"/>
    <s v="FO-25-1585476"/>
    <d v="2025-09-25T16:51:00"/>
    <d v="2025-09-29T12:26:00"/>
    <m/>
    <s v="BASEDATAFONO"/>
    <s v="BASE DATAFONO"/>
    <s v="AGREGADOR"/>
    <s v="COMCARD - PTM"/>
    <s v="EJECUTADO_EXITOSO"/>
    <s v="EJECUTADO EXITOSO"/>
    <s v="25/09/2025 POR FAVOR, COMUNICARSE CON USUARIO PARA CONFIRMAR UBICACION, SOLICITUD Y PROGRAMAR VISITA TECNICA | 29/09/2025 SE REALIZA LA ENTREGA E INSTALACIÓN DE BASE DE DATAFONO SIN NOVEDAD"/>
    <s v="VISITA_TÉCNICA"/>
    <s v="II00Q011"/>
    <s v="TIPO III"/>
    <s v="TERRESTRE"/>
    <s v="ORTIZ MARTINEZ STIVEN"/>
    <n v="1"/>
    <n v="0"/>
    <n v="275728.78077800001"/>
    <n v="196536.5258152"/>
    <n v="275728.78077800001"/>
    <m/>
    <m/>
    <m/>
    <m/>
    <m/>
    <m/>
    <m/>
  </r>
  <r>
    <s v="MEDELLIN"/>
    <x v="1"/>
    <x v="1"/>
    <n v="5001"/>
    <n v="2795292"/>
    <n v="24790"/>
    <s v="ORDEN DE CAMBIO"/>
    <s v="ANTIOQUIA"/>
    <s v="MEDELLIN"/>
    <s v="COMCARD MEDELLIN SAN COSME"/>
    <s v="REDEBAN"/>
    <s v="FO-25-1585066"/>
    <d v="2025-09-25T15:51:00"/>
    <d v="2025-09-26T15:28:00"/>
    <m/>
    <s v="BASEDATAFONO"/>
    <s v="BASE DATAFONO"/>
    <s v="AGREGADOR"/>
    <s v="COMCARD - PTM"/>
    <s v="EJECUTADO_CANCELADO"/>
    <s v="PETICIÓN USUARIO"/>
    <s v="25/09/2025 POR FAVOR, COMUNICARSE CON USUARIO PARA CONFIRMAR UBICACION, SOLICITUD Y PROGRAMAR VISITA TECNICA | 26/09/2025 CB NO AUTORIZA INSTALAR EL TIPO DE BASE DISPONIBLE EN EL MOMENTO YA QUE NO LE ENCAJA CORRECTAMENTE POR ESTO NO SE REALIZA INSTALACIÓN DE BASE"/>
    <s v="VISITA_TÉCNICA"/>
    <s v="ABGZZ558"/>
    <s v="TIPO I"/>
    <s v="TERRESTRE"/>
    <s v="PAREJA ECHAVARRIA JHON DAVID"/>
    <n v="1"/>
    <n v="0"/>
    <n v="65960.072302"/>
    <n v="75096.394270399993"/>
    <n v="65960.072302"/>
    <m/>
    <m/>
    <m/>
    <m/>
    <m/>
    <m/>
    <m/>
  </r>
  <r>
    <s v="BUCARAMANGA"/>
    <x v="5"/>
    <x v="5"/>
    <n v="68547"/>
    <n v="14122107"/>
    <n v="44989"/>
    <s v="ORDEN DE CAMBIO"/>
    <s v="SANTANDER"/>
    <s v="PIEDECUESTA"/>
    <s v="DISTRICOL MANTINET"/>
    <s v="REDEBAN"/>
    <s v="FO-25-1583020"/>
    <d v="2025-09-24T08:00:00"/>
    <d v="2025-09-29T16:44:00"/>
    <m/>
    <s v="PINPAD"/>
    <s v="PINPAD"/>
    <s v="AGREGADOR"/>
    <s v="DISTRICOL"/>
    <s v="EJECUTADO_EXITOSO"/>
    <s v="EJECUTADO EXITOSO"/>
    <s v="25/09/2025 POR FAVOR, COMUNICARSE CON USUARIO PARA CONFIRMAR UBICACION, SOLICITUD Y PROGRAMAR VISITA TECNICA | 29/09/2025 SE VISITA COMERCIO SE REALIZA CAMBIO DE EQUIPO DATÁFONO OK, SE INSTALA EQUIPO PINPAD VERSION 10.3 OK, LECTOR DE BARRAS OK, PINPAD POK, PRUEBAS OK, CB OPERATIVO"/>
    <s v="VISITA_TÉCNICA"/>
    <s v="AAJVZ989"/>
    <s v="TIPO II"/>
    <s v="TERRESTRE"/>
    <s v="BARAJAS BERMUDEZ YAHIR MAURICIO"/>
    <n v="1"/>
    <n v="0"/>
    <n v="144967.87232000002"/>
    <n v="140395.6348884"/>
    <n v="144967.87232000002"/>
    <m/>
    <m/>
    <m/>
    <m/>
    <m/>
    <m/>
    <m/>
  </r>
  <r>
    <s v="CUCUTA"/>
    <x v="5"/>
    <x v="5"/>
    <n v="54498"/>
    <n v="14128001"/>
    <n v="78292"/>
    <s v="ORDEN DE CAMBIO"/>
    <s v="NORTE DE SANTANDER"/>
    <s v="OCAÑA"/>
    <s v="DISTRICOL AUTOSERVICIO OCANA"/>
    <s v="REDEBAN"/>
    <s v="FO-25-1583017"/>
    <d v="2025-09-24T08:00:00"/>
    <d v="2025-09-27T09:11:00"/>
    <m/>
    <s v="PINPAD"/>
    <s v="PINPAD"/>
    <s v="AGREGADOR"/>
    <s v="DISTRICOL"/>
    <s v="EJECUTADO_EXITOSO"/>
    <s v="EJECUTADO EXITOSO"/>
    <s v="25/09/2025 POR FAVOR, COMUNICARSE CON USUARIO PARA CONFIRMAR UBICACION, SOLICITUD Y PROGRAMAR VISITA TECNICA | 26/09/2025 SE REALIZA CAMBIO DE DATÁFONO POR TECNOLOGÍA, SE INSTALA PINPAD, MAGIBOX, PRUEBAS Y LIMPIEZA DE EQUIPOS OK."/>
    <s v="VISITA_TÉCNICA"/>
    <s v="SXOZZ551"/>
    <s v="TIPO IV"/>
    <s v="TERRESTRE"/>
    <s v="MARTINEZ FLOREZ DONIS ALBERTO"/>
    <n v="1"/>
    <n v="0"/>
    <n v="479588.87655000004"/>
    <n v="196536.5258152"/>
    <n v="479588.87655000004"/>
    <m/>
    <m/>
    <m/>
    <m/>
    <m/>
    <m/>
    <m/>
  </r>
  <r>
    <s v="VALLEDUPAR"/>
    <x v="0"/>
    <x v="0"/>
    <n v="20001"/>
    <n v="2792682"/>
    <n v="54136"/>
    <s v="ORDEN DE CAMBIO"/>
    <s v="CESAR"/>
    <s v="VALLEDUPAR"/>
    <s v="BARRIO LA POPA VALLEDUPAR 2"/>
    <s v="REDEBAN"/>
    <s v="FO-25-1582433"/>
    <d v="2025-09-25T10:18:00"/>
    <d v="2025-09-26T12:15:00"/>
    <m/>
    <s v="BASEDATAFONO"/>
    <s v="BASE DATAFONO"/>
    <s v="CB UNO A UNO"/>
    <s v="CB UNO A UNO"/>
    <s v="EJECUTADO_EXITOSO"/>
    <s v="EJECUTADO EXITOSO"/>
    <s v="25/09/2025 POR FAVOR, COMUNICARSE CON USUARIO PARA CONFIRMAR UBICACION, SOLICITUD Y PROGRAMAR VISITA TECNICA | 26/09/2025 SE REALIZA INSTALACIÓN DE BASE PARA DATÁFONO"/>
    <s v="VISITA_TÉCNICA"/>
    <s v="XP3ZZ028"/>
    <s v="TIPO I"/>
    <s v="TERRESTRE"/>
    <s v="MAESTRE MENGUAL EDGAR ENRIQUE"/>
    <n v="1"/>
    <n v="0"/>
    <n v="65960.072302"/>
    <n v="75096.394270399993"/>
    <n v="65960.072302"/>
    <m/>
    <m/>
    <m/>
    <m/>
    <m/>
    <m/>
    <m/>
  </r>
  <r>
    <s v="MEDELLIN"/>
    <x v="1"/>
    <x v="1"/>
    <n v="5266"/>
    <n v="2788070"/>
    <n v="15747"/>
    <s v="ORDEN DE CAMBIO"/>
    <s v="ANTIOQUIA"/>
    <s v="ENVIGADO"/>
    <s v="OPRAP EXITO BULEVAR ENVIGADO"/>
    <s v="REDEBAN"/>
    <s v="FO-25-1577931"/>
    <d v="2025-09-24T12:33:00"/>
    <d v="2025-09-26T10:54:00"/>
    <m/>
    <s v="BASEDATAFONO"/>
    <s v="BASE DATAFONO"/>
    <s v="ROBUSTO"/>
    <s v="OPRAP"/>
    <s v="EJECUTADO_EXITOSO"/>
    <s v="EJECUTADO EXITOSO"/>
    <s v="24/09/2025 POR FAVOR, COMUNICARSE CON USUARIO PARA CONFIRMAR UBICACION, SOLICITUD Y PROGRAMAR VISITA TECNICA | 26/09/2025 SE REALIZA INSTALACIÓN DE BASE NUEVA POR DAÑO EN LA ANTERIOR"/>
    <s v="VISITA_TÉCNICA"/>
    <s v="CZZZZ110"/>
    <s v="TIPO I"/>
    <s v="TERRESTRE"/>
    <s v="HERNANDEZ CHAVARRIA JUAN CAMILO"/>
    <n v="1"/>
    <n v="0"/>
    <n v="65960.072302"/>
    <n v="75096.394270399993"/>
    <n v="65960.072302"/>
    <m/>
    <m/>
    <m/>
    <m/>
    <m/>
    <m/>
    <m/>
  </r>
  <r>
    <s v="CALI"/>
    <x v="2"/>
    <x v="2"/>
    <n v="76248"/>
    <n v="2787503"/>
    <n v="79556"/>
    <s v="ORDEN DE CAMBIO"/>
    <s v="VALLE DEL CAUCA"/>
    <s v="EL CERRITO"/>
    <s v="BARRIO EL PORVENIR EL CERRITO 1"/>
    <s v="REDEBAN"/>
    <s v="FO-25-1576800"/>
    <d v="2025-09-24T11:24:00"/>
    <d v="2025-09-25T11:40:00"/>
    <m/>
    <s v="BASEDATAFONO"/>
    <s v="BASE DATAFONO"/>
    <s v="UNO A UNO"/>
    <s v="UNO A UNO"/>
    <s v="EJECUTADO_EXITOSO"/>
    <s v="EJECUTADO EXITOSO"/>
    <s v="24/09/2025 POR FAVOR, COMUNICARSE CON USUARIO PARA CONFIRMAR UBICACION, SOLICITUD Y PROGRAMAR VISITA TECNICA | 25/09/2025 SE VISITA CORRESPONSAL Y SE REEMPLAZA BASE POR DETERIORO. SE FIJA NUEVAMENTE CON PEGANTE ORIGINAL DE LA BASE."/>
    <s v="VISITA_TÉCNICA"/>
    <s v="LMUZZ990"/>
    <s v="TIPO II"/>
    <s v="TERRESTRE"/>
    <s v="BOLAÑOS TABORDA JORGE ENRIQUE"/>
    <n v="1"/>
    <n v="0"/>
    <n v="144967.87232000002"/>
    <n v="140395.6348884"/>
    <n v="144967.87232000002"/>
    <m/>
    <m/>
    <m/>
    <m/>
    <m/>
    <m/>
    <m/>
  </r>
  <r>
    <s v="PASTO"/>
    <x v="2"/>
    <x v="2"/>
    <n v="52001"/>
    <n v="2786111"/>
    <n v="76204"/>
    <s v="ORDEN DE CAMBIO"/>
    <s v="NARIÑO"/>
    <s v="PASTO"/>
    <s v="DISTRICOL DROGUERIA KAFAR"/>
    <s v="REDEBAN"/>
    <s v="FO-25-1575631"/>
    <d v="2025-09-24T09:22:00"/>
    <d v="2025-09-24T16:18:00"/>
    <m/>
    <s v="BASEDATAFONO"/>
    <s v="BASE DATAFONO"/>
    <s v="AGREGADOR"/>
    <s v="DISTRICOL"/>
    <s v="EJECUTADO_EXITOSO"/>
    <s v="EJECUTADO EXITOSO"/>
    <s v="24/09/2025 POR FAVOR, COMUNICARSE CON USUARIO PARA CONFIRMAR UBICACION, SOLICITUD Y PROGRAMAR VISITA TECNICA | 24/09/2025 SE REALIZÓ LA INSTALACIÓN DE BASE POR DAÑO, SE ENCONTRÓ ROTA LA BASE, SE EJECUTAN PRUEBAS TX EXITOSAS QUEDA OPERATIVO."/>
    <s v="VISITA_TÉCNICA"/>
    <s v="FA0GZ496 "/>
    <s v="TIPO I"/>
    <s v="TERRESTRE"/>
    <s v="REMICIO AMADO JOHN HEBER"/>
    <n v="1"/>
    <n v="0"/>
    <n v="65960.072302"/>
    <n v="75096.394270399993"/>
    <n v="65960.072302"/>
    <m/>
    <m/>
    <m/>
    <m/>
    <m/>
    <m/>
    <m/>
  </r>
  <r>
    <s v="BOGOTA"/>
    <x v="4"/>
    <x v="4"/>
    <n v="25322"/>
    <n v="2785468"/>
    <n v="77623"/>
    <s v="ORDEN DE CAMBIO"/>
    <s v="CUNDINAMARCA"/>
    <s v="GUASCA"/>
    <s v="BARRIO VERDAD VILLA CAROLINA G"/>
    <s v="REDEBAN"/>
    <s v="FO-25-1575249"/>
    <d v="2025-09-24T08:48:00"/>
    <d v="2025-09-29T15:53:00"/>
    <m/>
    <s v="BASEDATAFONO"/>
    <s v="BASE DATAFONO"/>
    <s v="CB UNO A UNO"/>
    <s v="CB UNO A UNO"/>
    <s v="EJECUTADO_EXITOSO"/>
    <s v="EJECUTADO EXITOSO"/>
    <s v="24/09/2025 POR FAVOR, COMUNICARSE CON USUARIO PARA CONFIRMAR UBICACION, SOLICITUD Y PROGRAMAR VISITA TECNICA | 29/09/2025 SE LLEGA A DIRECCIÓN INDICA , Y POR DAÑO  SE CAMBIA BASE DATÁFONO, SE AJUSTA CON SU RESPECTIVA CINTA A BASE DE VIDRIO"/>
    <s v="VISITA_TÉCNICA"/>
    <s v="F1JZZ372"/>
    <s v="TIPO II"/>
    <s v="TERRESTRE"/>
    <s v="GARCIA PASTRANA KEVIN FERNANDO"/>
    <n v="1"/>
    <n v="0"/>
    <n v="144967.87232000002"/>
    <n v="140395.6348884"/>
    <n v="144967.87232000002"/>
    <m/>
    <m/>
    <m/>
    <m/>
    <m/>
    <m/>
    <m/>
  </r>
  <r>
    <s v="PEREIRA"/>
    <x v="2"/>
    <x v="6"/>
    <n v="66400"/>
    <n v="2783619"/>
    <n v="49695"/>
    <s v="ORDEN DE CAMBIO"/>
    <s v="RISARALDA"/>
    <s v="LA VIRGINIA"/>
    <s v="PTM LA VIRGINIA PAPELERIA UNIC"/>
    <s v="REDEBAN"/>
    <s v="FO-25-1573902"/>
    <d v="2025-09-23T16:16:00"/>
    <d v="2025-09-24T10:44:00"/>
    <m/>
    <s v="BASEDATAFONO"/>
    <s v="BASE DATAFONO"/>
    <s v="AGREGADOR"/>
    <s v="COMCARD - PTM"/>
    <s v="EJECUTADO_EXITOSO"/>
    <s v="EJECUTADO EXITOSO"/>
    <s v="23/09/2025 POR FAVOR, COMUNICARSE CON USUARIO PARA CONFIRMAR UBICACION, SOLICITUD Y PROGRAMAR VISITA TECNICA | 24/09/2025 VISITAMOS COMERCIO REALIZAMOS INSTALACIÓN DE BASE DATAFONO YA QUE LA QUE TENIA SE DAÑO."/>
    <s v="VISITA_TÉCNICA"/>
    <s v="AD00S274"/>
    <s v="TIPO I"/>
    <s v="TERRESTRE"/>
    <s v="ARROYAVE CANO MANUEL GUILLERMO"/>
    <n v="1"/>
    <n v="0"/>
    <n v="65960.072302"/>
    <n v="75096.394270399993"/>
    <n v="65960.072302"/>
    <m/>
    <m/>
    <m/>
    <m/>
    <m/>
    <m/>
    <m/>
  </r>
  <r>
    <s v="PASTO"/>
    <x v="2"/>
    <x v="2"/>
    <n v="52378"/>
    <n v="2782494"/>
    <n v="73171"/>
    <s v="ORDEN DE CAMBIO"/>
    <s v="NARIÑO"/>
    <s v="LA CRUZ"/>
    <s v="DISTRICOL LEMPE"/>
    <s v="REDEBAN"/>
    <s v="FO-25-1573319"/>
    <d v="2025-09-23T15:02:00"/>
    <d v="2025-09-26T10:43:00"/>
    <m/>
    <s v="BASEDATAFONO"/>
    <s v="BASE DATAFONO"/>
    <s v="AGREGADOR"/>
    <s v="DISTRICOL"/>
    <s v="EJECUTADO_EXITOSO"/>
    <s v="EJECUTADO EXITOSO"/>
    <s v="23/09/2025 POR FAVOR, COMUNICARSE CON USUARIO PARA CONFIRMAR UBICACION, SOLICITUD Y PROGRAMAR VISITA TECNICA | 26/09/2025 SE REALIZA COMUNICACIÓN TELEFÓNICA CON EL SEÑOR LUIS PARA CONFIRMAR VISITA Y PIDE SE LE ENVIÉ LA BASE POR MENSAJERÍA YA QUE POR DAÑOS EN LA VÍA ESTÁ MUY DIFÍCIL EL DESPLAZAMIENTO A LA ZONA. SE REALIZA ENVÍO DE UNA BASE CON SU RESPECTIVO ADHESIVO Y TORNILLOS. SE ESPERA CONFIRMACIÓN POR PARTE DEL CLIENTE PARA CERRAR ACTIVIDAD. CLIENTE CONFIRMA RECEPCIÓN DEL PAQUETE."/>
    <s v="ENVIO"/>
    <s v="N/A"/>
    <s v="TIPO III"/>
    <s v="TERRESTRE"/>
    <s v="CASTILLO HERRERA ALEX RICARDO"/>
    <n v="1"/>
    <n v="0"/>
    <n v="275728.78077800001"/>
    <n v="196536.5258152"/>
    <n v="275728.78077800001"/>
    <m/>
    <m/>
    <m/>
    <m/>
    <m/>
    <m/>
    <m/>
  </r>
  <r>
    <s v="SANTA MARTA"/>
    <x v="0"/>
    <x v="0"/>
    <n v="44430"/>
    <n v="14109134"/>
    <n v="46317"/>
    <s v="ORDEN DE CAMBIO"/>
    <s v="LA GUAJIRA"/>
    <s v="MAICAO"/>
    <s v="PTM  MAICAO VOICELL MAICAO"/>
    <s v="REDEBAN"/>
    <s v="FO-25-1572426"/>
    <d v="2025-09-22T08:00:00"/>
    <d v="2025-09-26T07:23:00"/>
    <m/>
    <s v="PINPAD"/>
    <s v="PINPAD"/>
    <s v="AGREGADOR"/>
    <s v="COMCARD - PTM"/>
    <s v="EJECUTADO_EXITOSO"/>
    <s v="EJECUTADO EXITOSO"/>
    <s v="23/09/2025 POR FAVOR, COMUNICARSE CON USUARIO PARA CONFIRMAR UBICACION, SOLICITUD Y PROGRAMAR VISITA TECNICA | 26/09/2025 BUENAS TARDES SE VISITA CB Y SE LE HACE LA INSTALACIÓN DEL PIN PAD 1500"/>
    <s v="VISITA_TÉCNICA"/>
    <s v="BA005161"/>
    <s v="TIPO IV"/>
    <s v="TERRESTRE"/>
    <s v="BENITEZ CARVAJAL ALVARO JAVIER"/>
    <n v="1"/>
    <n v="0"/>
    <n v="479588.87655000004"/>
    <n v="196536.5258152"/>
    <n v="479588.87655000004"/>
    <m/>
    <m/>
    <m/>
    <m/>
    <m/>
    <m/>
    <m/>
  </r>
  <r>
    <s v="APARTADO"/>
    <x v="1"/>
    <x v="1"/>
    <n v="5172"/>
    <n v="14108892"/>
    <n v="39952"/>
    <s v="ORDEN DE CAMBIO"/>
    <s v="ANTIOQUIA"/>
    <s v="CHIGORODO"/>
    <s v="BARRIO CENTRO CHIGORODO"/>
    <s v="REDEBAN"/>
    <s v="FO-25-1572231"/>
    <d v="2025-09-23T08:00:00"/>
    <d v="2025-09-30T16:14:00"/>
    <m/>
    <s v="PINPAD"/>
    <s v="PINPAD"/>
    <s v="CB UNO A UNO"/>
    <s v="CB UNO A UNO"/>
    <s v="EJECUTADO_EXITOSO"/>
    <s v="EJECUTADO EXITOSO"/>
    <s v="23/09/2025 SE REALIZA COMUNICACIÓN CON CB AL NUMERO 3117219930 SE CONFIRMAN DATOS DE LA SOLICITUD SE ESCALA PARA VISITA | 30/09/2025 SE REALIZA INSTALACIÓN PIN PAD."/>
    <s v="VISITA_TÉCNICA"/>
    <s v="9A0FZ574"/>
    <s v="TIPO II"/>
    <s v="TERRESTRE"/>
    <s v="CASTRO HENAO DANIEL ESTEBAN"/>
    <n v="1"/>
    <n v="0"/>
    <n v="144967.87232000002"/>
    <n v="140395.6348884"/>
    <n v="144967.87232000002"/>
    <m/>
    <m/>
    <m/>
    <m/>
    <m/>
    <m/>
    <m/>
  </r>
  <r>
    <s v="MEDELLIN"/>
    <x v="1"/>
    <x v="1"/>
    <n v="5001"/>
    <n v="2779983"/>
    <n v="40107"/>
    <s v="ORDEN DE CAMBIO"/>
    <s v="ANTIOQUIA"/>
    <s v="MEDELLIN"/>
    <s v="PTM MED LA MARAVILLA 83"/>
    <s v="REDEBAN"/>
    <s v="FO-25-1569653"/>
    <d v="2025-09-23T10:13:00"/>
    <d v="2025-09-24T11:47:00"/>
    <m/>
    <s v="BASEDATAFONO"/>
    <s v="BASE DATAFONO"/>
    <s v="AGREGADOR"/>
    <s v="COMCARD - PTM"/>
    <s v="EJECUTADO_EXITOSO"/>
    <s v="EJECUTADO EXITOSO"/>
    <s v="23/09/2025 SE INTENTA COMUNICACION CON CB AL NUMERO 3123698605 NO FUE POSIBLE CONFIRMAR SOLICITUD POR FAVOR LLAMAR ANTES DE REALIZAR VISITA | 24/09/2025 ENTREGA DE BASE OK"/>
    <s v="VISITA_TÉCNICA"/>
    <s v="GZ0GZ349"/>
    <s v="TIPO I"/>
    <s v="TERRESTRE"/>
    <s v="CARDONA MOLINA BROLIN STIVEN"/>
    <n v="1"/>
    <n v="0"/>
    <n v="65960.072302"/>
    <n v="75096.394270399993"/>
    <n v="65960.072302"/>
    <m/>
    <m/>
    <m/>
    <m/>
    <m/>
    <m/>
    <m/>
  </r>
  <r>
    <s v="CUCUTA"/>
    <x v="5"/>
    <x v="5"/>
    <n v="54498"/>
    <n v="2777728"/>
    <n v="79245"/>
    <s v="ORDEN DE CAMBIO"/>
    <s v="NORTE DE SANTANDER"/>
    <s v="OCAÑA"/>
    <s v="DISTRICOL DROGUERIA Y PERFUMER"/>
    <s v="REDEBAN"/>
    <s v="FO-25-1568010"/>
    <d v="2025-09-22T17:31:00"/>
    <d v="2025-09-23T13:34:00"/>
    <m/>
    <s v="BASEDATAFONO"/>
    <s v="BASE DATAFONO"/>
    <s v="AGREGADOR"/>
    <s v="DISTRICOL"/>
    <s v="EJECUTADO_EXITOSO"/>
    <s v="EJECUTADO EXITOSO"/>
    <s v="23/09/2025 POR FAVOR, COMUNICARSE CON USUARIO PARA CONFIRMAR UBICACION, SOLICITUD Y PROGRAMAR VISITA TECNICA | 23/09/2025 SE VISITA COMERCIO Y SE INSTALA BASE, TODO OK."/>
    <s v="VISITA_TÉCNICA"/>
    <s v="A4WZZ122"/>
    <s v="TIPO IV"/>
    <s v="TERRESTRE"/>
    <s v="TORRES MANTILLA JOSE DANIEL"/>
    <n v="1"/>
    <n v="0"/>
    <n v="479588.87655000004"/>
    <n v="196536.5258152"/>
    <n v="479588.87655000004"/>
    <m/>
    <m/>
    <m/>
    <m/>
    <m/>
    <m/>
    <m/>
  </r>
  <r>
    <s v="MEDELLIN"/>
    <x v="1"/>
    <x v="1"/>
    <n v="5318"/>
    <n v="2776887"/>
    <n v="27017"/>
    <s v="ORDEN DE CAMBIO"/>
    <s v="ANTIOQUIA"/>
    <s v="GUARNE"/>
    <s v="ARRIO PARQUE PRINCIPAL III GU"/>
    <s v="REDEBAN"/>
    <s v="FO-25-1566516"/>
    <d v="2025-09-22T16:15:00"/>
    <d v="2025-09-24T11:43:00"/>
    <m/>
    <s v="BASEDATAFONO"/>
    <s v="BASE DATAFONO"/>
    <s v="CB UNO A UNO"/>
    <s v="CB UNO A UNO"/>
    <s v="EJECUTADO_EXITOSO"/>
    <s v="EJECUTADO EXITOSO"/>
    <s v="22/09/2025 POR FAVOR, COMUNICARSE CON USUARIO PARA CONFIRMAR UBICACION, SOLICITUD Y PROGRAMAR VISITA TECNICA | 24/09/2025 SE REALIZA INSTALACIÓN DE BASE YA QUE NUNCA HAN TENIDO"/>
    <s v="VISITA_TÉCNICA"/>
    <s v="9UZZZ709"/>
    <s v="TIPO II"/>
    <s v="TERRESTRE"/>
    <s v="ZAPATA LOPEZ EDWARD ASDRUBAL"/>
    <n v="1"/>
    <n v="0"/>
    <n v="144967.87232000002"/>
    <n v="140395.6348884"/>
    <n v="144967.87232000002"/>
    <m/>
    <m/>
    <m/>
    <m/>
    <m/>
    <m/>
    <m/>
  </r>
  <r>
    <s v="MEDELLIN"/>
    <x v="1"/>
    <x v="1"/>
    <n v="5001"/>
    <n v="2776804"/>
    <n v="76570"/>
    <s v="ORDEN DE CAMBIO"/>
    <s v="ANTIOQUIA"/>
    <s v="MEDELLIN"/>
    <s v="PTM MEDELLINAMY FRAGANCIAS GIR"/>
    <s v="REDEBAN"/>
    <s v="FO-25-1566270"/>
    <d v="2025-09-22T15:46:00"/>
    <d v="2025-09-24T10:02:00"/>
    <m/>
    <s v="BASEDATAFONO"/>
    <s v="BASE DATAFONO"/>
    <s v="AGREGADOR"/>
    <s v="COMCARD - PTM"/>
    <s v="EJECUTADO_CANCELADO"/>
    <s v="PETICIÓN USUARIO"/>
    <s v="22/09/2025 POR FAVOR, COMUNICARSE CON USUARIO PARA CONFIRMAR UBICACION, SOLICITUD Y PROGRAMAR VISITA TECNICA | 24/09/2025 SE LLEGA AL PUNTO Y EL CLIENTE NO SE ENCUENTRA, SE LLAMA AL CLIENTE Y ESTE APRUEBA DEJAR LA BASE AL FRENTE EN UN LOCAL, SE LE DEJA BASE ARMADA Y SE DAN LAS INDICACIONES PARA PEGARLA AL CLIENTE"/>
    <s v="VISITA_TÉCNICA"/>
    <s v="NONE"/>
    <s v="TIPO I"/>
    <s v="TERRESTRE"/>
    <s v="CARDONA MOLINA BROLIN STIVEN"/>
    <n v="1"/>
    <n v="0"/>
    <n v="65960.072302"/>
    <n v="75096.394270399993"/>
    <n v="65960.072302"/>
    <m/>
    <m/>
    <m/>
    <m/>
    <m/>
    <m/>
    <m/>
  </r>
  <r>
    <s v="CALI"/>
    <x v="2"/>
    <x v="2"/>
    <n v="76001"/>
    <n v="2776007"/>
    <n v="69846"/>
    <s v="ORDEN DE CAMBIO"/>
    <s v="VALLE DEL CAUCA"/>
    <s v="CALI"/>
    <s v="PTM CALI  CENTRAL POINT ZONA G"/>
    <s v="REDEBAN"/>
    <s v="FO-25-1565884"/>
    <d v="2025-09-22T14:41:00"/>
    <d v="2025-09-24T11:33:00"/>
    <m/>
    <s v="BASEDATAFONO"/>
    <s v="BASE DATAFONO"/>
    <s v="AGREGADOR"/>
    <s v="COMCARD - PTM"/>
    <s v="EJECUTADO_EXITOSO"/>
    <s v="EJECUTADO EXITOSO"/>
    <s v="22/09/2025 POR FAVOR, COMUNICARSE CON USUARIO PARA CONFIRMAR UBICACION, SOLICITUD Y PROGRAMAR VISITA TECNICA | 24/09/2025 SE REALIZA INSTALACIÓN DE BASE NUEVA PARA DATÁFONO, CB BANCOLOMBIA PURO, PRUEBAS OK"/>
    <s v="VISITA_TÉCNICA"/>
    <s v="A33ZZ262"/>
    <s v="TIPO I"/>
    <s v="TERRESTRE"/>
    <s v="PAREDES CASTILLO DIEGO"/>
    <n v="1"/>
    <n v="0"/>
    <n v="65960.072302"/>
    <n v="75096.394270399993"/>
    <n v="65960.072302"/>
    <m/>
    <m/>
    <m/>
    <m/>
    <m/>
    <m/>
    <m/>
  </r>
  <r>
    <s v="TUNJA"/>
    <x v="5"/>
    <x v="5"/>
    <n v="15001"/>
    <n v="2775453"/>
    <n v="68014"/>
    <s v="ORDEN DE CAMBIO"/>
    <s v="BOYACA"/>
    <s v="TUNJA"/>
    <s v="DISTRICOL GEMMA COLORS"/>
    <s v="REDEBAN"/>
    <s v="FO-25-1565887"/>
    <d v="2025-09-22T14:02:00"/>
    <d v="2025-09-23T11:13:00"/>
    <m/>
    <s v="BASEDATAFONO"/>
    <s v="BASE DATAFONO"/>
    <s v="AGREGADOR"/>
    <s v="DISTRICOL"/>
    <s v="EJECUTADO_EXITOSO"/>
    <s v="EJECUTADO EXITOSO"/>
    <s v="22/09/2025 POR FAVOR, COMUNICARSE CON USUARIO PARA CONFIRMAR UBICACION, SOLICITUD Y PROGRAMAR VISITA TECNICA | 23/09/2025 SE REALIZA CAMBIO DE BASE POR DAÑO PRUEBAS EXITOSAS"/>
    <s v="VISITA_TÉCNICA"/>
    <s v="AAL0V564"/>
    <s v="TIPO I"/>
    <s v="TERRESTRE"/>
    <s v="GONZALEZ GONZALEZ MARIO ALBERTO"/>
    <n v="1"/>
    <n v="0"/>
    <n v="65960.072302"/>
    <n v="75096.394270399993"/>
    <n v="65960.072302"/>
    <m/>
    <m/>
    <m/>
    <m/>
    <m/>
    <m/>
    <m/>
  </r>
  <r>
    <s v="MONTERIA"/>
    <x v="0"/>
    <x v="0"/>
    <n v="23466"/>
    <n v="2775327"/>
    <n v="44450"/>
    <s v="ORDEN DE CAMBIO"/>
    <s v="CORDOBA"/>
    <s v="MONTELIBANO"/>
    <s v="DISTRICOL PAPELERIA Y VARIEDAD"/>
    <s v="REDEBAN"/>
    <s v="FO-25-1565892"/>
    <d v="2025-09-22T13:33:00"/>
    <d v="2025-09-24T13:42:00"/>
    <m/>
    <s v="BASEDATAFONO"/>
    <s v="BASE DATAFONO"/>
    <s v="AGREGADOR"/>
    <s v="DISTRICOL"/>
    <s v="EJECUTADO_EXITOSO"/>
    <s v="EJECUTADO EXITOSO"/>
    <s v="22/09/2025 POR FAVOR, COMUNICARSE CON USUARIO PARA CONFIRMAR UBICACION, SOLICITUD Y PROGRAMAR VISITA TECNICA | 24/09/2025 SE REALIZÓ INSTALACIÓN DE BASE PARA DATAFONO, EL CLIENTE INFORMA QUE LA BASE ANTERIOR SE PARTIÓ. SE INSTALA BASE SIN NOVEDAD."/>
    <s v="VISITA_TÉCNICA"/>
    <s v="GA07Z866"/>
    <s v="TIPO IV"/>
    <s v="TERRESTRE"/>
    <s v="CALDERA SALCEDO CARLOS JULIO"/>
    <n v="1"/>
    <n v="0"/>
    <n v="479588.87655000004"/>
    <n v="196536.5258152"/>
    <n v="479588.87655000004"/>
    <m/>
    <m/>
    <m/>
    <m/>
    <m/>
    <m/>
    <m/>
  </r>
  <r>
    <s v="BOGOTA"/>
    <x v="4"/>
    <x v="4"/>
    <n v="25815"/>
    <n v="2775141"/>
    <n v="49514"/>
    <s v="ORDEN DE CAMBIO"/>
    <s v="CUNDINAMARCA"/>
    <s v="TOCAIMA"/>
    <s v="DISTRICOL SHEKINA T"/>
    <s v="REDEBAN"/>
    <s v="FO-25-1565090"/>
    <d v="2025-09-22T12:59:00"/>
    <d v="2025-09-25T16:10:00"/>
    <m/>
    <s v="BASEDATAFONO"/>
    <s v="BASE DATAFONO"/>
    <s v="AGREGADOR"/>
    <s v="DISTRICOL"/>
    <s v="EJECUTADO_EXITOSO"/>
    <s v="EJECUTADO EXITOSO"/>
    <s v="22/09/2025 POR FAVOR, COMUNICARSE CON USUARIO PARA CONFIRMAR UBICACION, SOLICITUD Y PROGRAMAR VISITA TECNICA | 25/09/2025 SE REALIZA VISITA DE CAMPO DONDE SE INSTALA BASE DE ACUERDO A INDICACIONES DEL CLIENTE."/>
    <s v="VISITA_TÉCNICA"/>
    <s v="AD00Q092"/>
    <s v="TIPO III"/>
    <s v="TERRESTRE"/>
    <s v="LOZADA ROJAS CHRISTIAN ANDRES"/>
    <n v="1"/>
    <n v="0"/>
    <n v="275728.78077800001"/>
    <n v="196536.5258152"/>
    <n v="275728.78077800001"/>
    <m/>
    <m/>
    <m/>
    <m/>
    <m/>
    <m/>
    <m/>
  </r>
  <r>
    <s v="PEREIRA"/>
    <x v="2"/>
    <x v="6"/>
    <n v="66001"/>
    <n v="2774924"/>
    <n v="74597"/>
    <s v="ORDEN DE CAMBIO"/>
    <s v="RISARALDA"/>
    <s v="PEREIRA"/>
    <s v="BARRIO CENTRO PEREIRA 48"/>
    <s v="REDEBAN"/>
    <s v="FO-25-1564390"/>
    <d v="2025-09-22T12:16:00"/>
    <d v="2025-09-23T10:18:00"/>
    <m/>
    <s v="BASEDATAFONO"/>
    <s v="BASE DATAFONO"/>
    <s v="CB UNO A UNO"/>
    <s v="CB UNO A UNO"/>
    <s v="EJECUTADO_EXITOSO"/>
    <s v="EJECUTADO EXITOSO"/>
    <s v="22/09/2025 POR FAVOR, COMUNICARSE CON USUARIO PARA CONFIRMAR UBICACION, SOLICITUD Y PROGRAMAR VISITA TECNICA | 23/09/2025 SE INSTALA BASE DE DATÁFONO, YA QUE LA ANTERIOR BASE SE PARTIÓ."/>
    <s v="VISITA_TÉCNICA"/>
    <s v="TVHZZ347"/>
    <s v="TIPO I"/>
    <s v="TERRESTRE"/>
    <s v="FRANCO CAÑAVERAL YAMID RAUL"/>
    <n v="1"/>
    <n v="0"/>
    <n v="65960.072302"/>
    <n v="75096.394270399993"/>
    <n v="65960.072302"/>
    <m/>
    <m/>
    <m/>
    <m/>
    <m/>
    <m/>
    <m/>
  </r>
  <r>
    <s v="MONTERIA"/>
    <x v="0"/>
    <x v="0"/>
    <n v="23068"/>
    <n v="2773167"/>
    <n v="64427"/>
    <s v="ORDEN DE CAMBIO"/>
    <s v="CORDOBA"/>
    <s v="AYAPEL"/>
    <s v="BARRIO LLERAS CAMARGO AYAPEL"/>
    <s v="REDEBAN"/>
    <s v="FO-25-1563383"/>
    <d v="2025-09-22T10:08:00"/>
    <d v="2025-09-22T16:39:00"/>
    <m/>
    <s v="BASEDATAFONO"/>
    <s v="BASE DATAFONO"/>
    <s v="CB UNO A UNO"/>
    <s v="CB UNO A UNO"/>
    <s v="EJECUTADO_EXITOSO"/>
    <s v="EJECUTADO EXITOSO"/>
    <s v="22/09/2025 POR FAVOR, COMUNICARSE CON USUARIO PARA CONFIRMAR UBICACION, SOLICITUD Y PROGRAMAR VISITA TECNICA | 22/09/2025 SE REALIZA CAMBIO DE BASE SOPORTE PARA EL DATAFONO, CAMBIO EFECTUADO POR DAÑO EN LA BASE ENCONTRADA, ESTÁ PARTIDA, NUEVA BASE INSTALADA OPERATIVA OK"/>
    <s v="VISITA_TÉCNICA"/>
    <s v="7A002335"/>
    <s v="TIPO III"/>
    <s v="TERRESTRE"/>
    <s v="GONZALEZ FERRER JESUS ALEXANDER"/>
    <n v="1"/>
    <n v="0"/>
    <n v="275728.78077800001"/>
    <n v="196536.5258152"/>
    <n v="275728.78077800001"/>
    <m/>
    <m/>
    <m/>
    <m/>
    <m/>
    <m/>
    <m/>
  </r>
  <r>
    <s v="MEDELLIN"/>
    <x v="1"/>
    <x v="1"/>
    <n v="5360"/>
    <n v="2771827"/>
    <n v="75758"/>
    <s v="ORDEN DE CAMBIO"/>
    <s v="ANTIOQUIA"/>
    <s v="ITAGUI"/>
    <s v="PTM ITAGUI  FRUVER LA VIRGEN I"/>
    <s v="REDEBAN"/>
    <s v="FO-25-1562204"/>
    <d v="2025-09-22T08:34:00"/>
    <d v="2025-09-23T10:16:00"/>
    <m/>
    <s v="BASEDATAFONO"/>
    <s v="BASE DATAFONO"/>
    <s v="AGREGADOR"/>
    <s v="COMCARD - PTM"/>
    <s v="EJECUTADO_EXITOSO"/>
    <s v="EJECUTADO EXITOSO"/>
    <s v="22/09/2025 POR FAVOR, COMUNICARSE CON USUARIO PARA CONFIRMAR UBICACION, SOLICITUD Y PROGRAMAR VISITA TECNICA | 23/09/2025 SE REALIZÓ FIJADO DE BASE"/>
    <s v="VISITA_TÉCNICA"/>
    <s v="LM00V365"/>
    <s v="TIPO I"/>
    <s v="TERRESTRE"/>
    <s v="CASTAÑEDA PALACIO CARLOS FELIPE"/>
    <n v="1"/>
    <n v="0"/>
    <n v="65960.072302"/>
    <n v="75096.394270399993"/>
    <n v="65960.072302"/>
    <m/>
    <m/>
    <m/>
    <m/>
    <m/>
    <m/>
    <m/>
  </r>
  <r>
    <s v="MEDELLIN"/>
    <x v="1"/>
    <x v="1"/>
    <n v="5001"/>
    <n v="2769575"/>
    <n v="41161"/>
    <s v="ORDEN DE CAMBIO"/>
    <s v="ANTIOQUIA"/>
    <s v="MEDELLIN"/>
    <s v="PAGAFACIL ARKADIA"/>
    <s v="REDEBAN"/>
    <s v="FO-25-1559202"/>
    <d v="2025-09-20T11:34:00"/>
    <d v="2025-09-22T11:56:00"/>
    <m/>
    <s v="BASEDATAFONO"/>
    <s v="BASE DATAFONO"/>
    <s v="ROBUSTO"/>
    <s v="PAGAFACIL"/>
    <s v="EJECUTADO_EXITOSO"/>
    <s v="EJECUTADO EXITOSO"/>
    <s v="20/09/2025 POR FAVOR, COMUNICARSE CON USUARIO PARA CONFIRMAR UBICACION, SOLICITUD Y PROGRAMAR VISITA TECNICA | 22/09/2025 SE REALIZA INSTALACIÓN DE UNA BASE DEBÍA A EXTRAVÍO, Y OTRO DEBIDO A DAÑO QUE DAÑO DONDE SE PEGA"/>
    <s v="VISITA_TÉCNICA"/>
    <s v="GZ0OZ428 - GZ0OZ427"/>
    <s v="TIPO I"/>
    <s v="TERRESTRE"/>
    <s v="QUINTERO SANCHEZ JUAN SEBASTIAN"/>
    <n v="1"/>
    <n v="0"/>
    <n v="65960.072302"/>
    <n v="75096.394270399993"/>
    <n v="65960.072302"/>
    <m/>
    <m/>
    <m/>
    <m/>
    <m/>
    <m/>
    <m/>
  </r>
  <r>
    <s v="CALI"/>
    <x v="2"/>
    <x v="2"/>
    <n v="76130"/>
    <n v="2761575"/>
    <n v="78755"/>
    <s v="ORDEN DE CAMBIO"/>
    <s v="VALLE DEL CAUCA"/>
    <s v="CANDELARIA"/>
    <s v="DISTRICOL METALMETALLICA"/>
    <s v="REDEBAN"/>
    <s v="FO-25-1549561"/>
    <d v="2025-09-18T14:09:00"/>
    <d v="2025-09-19T13:17:00"/>
    <m/>
    <s v="BASEDATAFONO"/>
    <s v="BASE DATAFONO"/>
    <s v="AGREGADOR"/>
    <s v="DISTRICOL"/>
    <s v="EJECUTADO_EXITOSO"/>
    <s v="EJECUTADO EXITOSO"/>
    <s v="18/09/2025 POR FAVOR, COMUNICARSE CON USUARIO PARA CONFIRMAR UBICACION, SOLICITUD Y PROGRAMAR VISITA TECNICA | 19/09/2025 SE REALIZA INSTALACIÓN DE NUEVA BASE PARA DATAFONO DEBIDO A QUE NO TENÍA."/>
    <s v="VISITA_TÉCNICA"/>
    <s v="SXRZZ979"/>
    <s v="TIPO II"/>
    <s v="TERRESTRE"/>
    <s v="MONTERO MUESES GIAN CARLO"/>
    <n v="1"/>
    <n v="0"/>
    <n v="144967.87232000002"/>
    <n v="140395.6348884"/>
    <n v="144967.87232000002"/>
    <m/>
    <m/>
    <m/>
    <m/>
    <m/>
    <m/>
    <m/>
  </r>
  <r>
    <s v="CUCUTA"/>
    <x v="5"/>
    <x v="5"/>
    <n v="54518"/>
    <n v="2756998"/>
    <n v="66058"/>
    <s v="ORDEN DE CAMBIO"/>
    <s v="NORTE DE SANTANDER"/>
    <s v="PAMPLONA"/>
    <s v="DISTRICOL EURO CYBER COM"/>
    <s v="REDEBAN"/>
    <s v="FO-25-1547246"/>
    <d v="2025-09-17T16:39:00"/>
    <d v="2025-09-19T08:20:00"/>
    <m/>
    <s v="BASEDATAFONO"/>
    <s v="BASE DATAFONO"/>
    <s v="AGREGADOR"/>
    <s v="DISTRICOL"/>
    <s v="EJECUTADO_EXITOSO"/>
    <s v="EJECUTADO EXITOSO"/>
    <s v="18/09/2025 POR FAVOR, COMUNICARSE CON USUARIO PARA CONFIRMAR UBICACION, SOLICITUD Y PROGRAMAR VISITA TECNICA | 18/09/2025 SE REALIZÓ VISITA AL COMERCIO Y SE INSTALA BASE PARA DATAFONO TODO OK"/>
    <s v="VISITA_TÉCNICA"/>
    <s v="7A00K520"/>
    <s v="TIPO III"/>
    <s v="TERRESTRE"/>
    <s v="MORA VEGA JEAMPIER"/>
    <n v="1"/>
    <n v="0"/>
    <n v="275728.78077800001"/>
    <n v="196536.5258152"/>
    <n v="275728.78077800001"/>
    <m/>
    <m/>
    <m/>
    <m/>
    <m/>
    <m/>
    <m/>
  </r>
  <r>
    <s v="MEDELLIN"/>
    <x v="1"/>
    <x v="1"/>
    <n v="5001"/>
    <n v="2751255"/>
    <n v="73625"/>
    <s v="ORDEN DE CAMBIO"/>
    <s v="ANTIOQUIA"/>
    <s v="MEDELLIN"/>
    <s v="BARRIO TERMINAL DE TRANSPORTE"/>
    <s v="REDEBAN"/>
    <s v="FO-25-1540778"/>
    <d v="2025-09-17T08:00:00"/>
    <d v="2025-09-20T11:36:00"/>
    <m/>
    <s v="BASEDATAFONO"/>
    <s v="BASE DATAFONO"/>
    <s v="CB UNO A UNO"/>
    <s v="CB UNO A UNO"/>
    <s v="EJECUTADO_CANCELADO"/>
    <s v="USUARIO NO RECIBE PEDIDO"/>
    <s v="17/09/2025 POR FAVOR, COMUNICARSE CON USUARIO PARA CONFIRMAR UBICACION, SOLICITUD Y PROGRAMAR VISITA TECNICA | 20/09/2025 SE CANCELA ACTIVIDAD YA QUE MIGRARON LOS EQUIPOS A WOMPI"/>
    <s v="VISITA_TÉCNICA"/>
    <s v="NO APLICA "/>
    <s v="TIPO I"/>
    <s v="TERRESTRE"/>
    <s v="BADEL ACUÑA LUIS ALBERTO"/>
    <n v="1"/>
    <n v="0"/>
    <n v="65960.072302"/>
    <n v="75096.394270399993"/>
    <n v="65960.072302"/>
    <m/>
    <m/>
    <m/>
    <m/>
    <m/>
    <m/>
    <m/>
  </r>
  <r>
    <s v="VILLAVICENCIO"/>
    <x v="3"/>
    <x v="3"/>
    <n v="95001"/>
    <n v="2750603"/>
    <n v="78566"/>
    <s v="ORDEN DE CAMBIO"/>
    <s v="GUAVIARE"/>
    <s v="SAN JOSE DEL GUAVIARE"/>
    <s v="BARRIO PPRVENIR SAN JOSE DEL G"/>
    <s v="REDEBAN"/>
    <s v="FO-25-1539052"/>
    <d v="2025-09-16T16:11:00"/>
    <d v="2025-09-22T10:51:00"/>
    <m/>
    <s v="BASEDATAFONO"/>
    <s v="BASE DATAFONO"/>
    <s v="CB UNO A UNO"/>
    <s v="CB UNO A UNO"/>
    <s v="EJECUTADO_EXITOSO"/>
    <s v="EJECUTADO EXITOSO"/>
    <s v="16/09/2025 POR FAVOR, COMUNICARSE CON USUARIO PARA CONFIRMAR UBICACION, SOLICITUD Y PROGRAMAR VISITA TECNICA | 22/09/2025 SE REALIZA VISITA AL CB POR SOLICITUD DE BASE DESPEGADA, SE REALIZA LOS AJUSTES DE LA BASE Y SE DEJA TODO OK"/>
    <s v="VISITA_TÉCNICA"/>
    <s v="F1LZZ974"/>
    <s v="TIPO IV"/>
    <s v="TERRESTRE"/>
    <s v="MOLINA CASTRO JAVIER ALBERTO"/>
    <n v="1"/>
    <n v="0"/>
    <n v="479588.87655000004"/>
    <n v="196536.5258152"/>
    <n v="479588.87655000004"/>
    <m/>
    <m/>
    <m/>
    <m/>
    <m/>
    <m/>
    <m/>
  </r>
  <r>
    <s v="BARRANQUILLA"/>
    <x v="0"/>
    <x v="0"/>
    <n v="8436"/>
    <n v="2749671"/>
    <n v="47498"/>
    <s v="ORDEN DE CAMBIO"/>
    <s v="ATLANTICO"/>
    <s v="MANATI"/>
    <s v="DISTRICOL CENTRAL DE MANATI"/>
    <s v="REDEBAN"/>
    <s v="FO-25-1539054"/>
    <d v="2025-09-16T14:46:00"/>
    <d v="2025-09-19T14:54:00"/>
    <m/>
    <s v="BASEDATAFONO"/>
    <s v="BASE DATAFONO"/>
    <s v="AGREGADOR"/>
    <s v="DISTRICOL"/>
    <s v="EJECUTADO_EXITOSO"/>
    <s v="EJECUTADO EXITOSO"/>
    <s v="16/09/2025 POR FAVOR, COMUNICARSE CON USUARIO PARA CONFIRMAR UBICACION, SOLICITUD Y PROGRAMAR VISITA TECNICA | 19/09/2025 SE REMPLAZA BASE DEL DATAFONO , LA QUE TENÍA SE PARTIÓ"/>
    <s v="VISITA_TÉCNICA"/>
    <s v="7A003839"/>
    <s v="TIPO II"/>
    <s v="TERRESTRE"/>
    <s v="DE AVILA SIADES ALBERTO ENRIQUE"/>
    <n v="1"/>
    <n v="0"/>
    <n v="144967.87232000002"/>
    <n v="140395.6348884"/>
    <n v="144967.87232000002"/>
    <m/>
    <m/>
    <m/>
    <m/>
    <m/>
    <m/>
    <m/>
  </r>
  <r>
    <s v="SINCELEJO"/>
    <x v="0"/>
    <x v="0"/>
    <n v="70221"/>
    <n v="2748180"/>
    <n v="78758"/>
    <s v="ORDEN DE CAMBIO"/>
    <s v="SUCRE"/>
    <s v="COVEÑAS"/>
    <s v="DISTRICOL DROGUERIA NUEVA GENE"/>
    <s v="REDEBAN"/>
    <s v="FO-25-1536975"/>
    <d v="2025-09-16T11:59:00"/>
    <d v="2025-09-19T16:17:00"/>
    <m/>
    <s v="BASEDATAFONO"/>
    <s v="BASE DATAFONO"/>
    <s v="AGREGADOR"/>
    <s v="DISTRICOL"/>
    <s v="EJECUTADO_EXITOSO"/>
    <s v="EJECUTADO EXITOSO"/>
    <s v="16/09/2025 POR FAVOR, COMUNICARSE CON USUARIO PARA CONFIRMAR UBICACION, SOLICITUD Y PROGRAMAR VISITA TECNICA | 19/09/2025 SE VISITA SITIO SE VERIFICA INFORMACIÓN, SE REALIZA INSTALACIÓN DE BASE DE SOPORTEDE DATÁFONO, SE ENCONTRABA DESPEGADA SE PROCEDIÓ A ATONILLAR EN LA VITRINA AUTORIZADO POR LA ENCARGADA, EL CB SE ENCUENTRA FUNCIONANDO NORMALMENTE."/>
    <s v="VISITA_TÉCNICA"/>
    <s v="SXRZZ982"/>
    <s v="TIPO II"/>
    <s v="TERRESTRE"/>
    <s v="SANTOS GUZMAN CHRISTIAN FELIPE"/>
    <n v="1"/>
    <n v="0"/>
    <n v="144967.87232000002"/>
    <n v="140395.6348884"/>
    <n v="144967.87232000002"/>
    <m/>
    <m/>
    <m/>
    <m/>
    <m/>
    <m/>
    <m/>
  </r>
  <r>
    <s v="CUCUTA"/>
    <x v="5"/>
    <x v="5"/>
    <n v="54001"/>
    <n v="2747926"/>
    <n v="57163"/>
    <s v="ORDEN DE CAMBIO"/>
    <s v="NORTE DE SANTANDER"/>
    <s v="CUCUTA"/>
    <s v="PTM CUCUTA DROGUERIA FARMABLUE"/>
    <s v="REDEBAN"/>
    <s v="FO-25-1536842"/>
    <d v="2025-09-16T11:22:00"/>
    <d v="2025-09-17T12:03:00"/>
    <m/>
    <s v="BASEDATAFONO"/>
    <s v="BASE DATAFONO"/>
    <s v="AGREGADOR"/>
    <s v="COMCARD - PTM"/>
    <s v="EJECUTADO_EXITOSO"/>
    <s v="EJECUTADO EXITOSO"/>
    <s v="16/09/2025 POR FAVOR, COMUNICARSE CON USUARIO PARA CONFIRMAR UBICACION, SOLICITUD Y PROGRAMAR VISITA TECNICA | 17/09/2025 SE REALIZA INSTALACIÓN DE BASE DE DATAFONO OK"/>
    <s v="VISITA_TÉCNICA"/>
    <s v="TRSZZ730"/>
    <s v="TIPO I"/>
    <s v="TERRESTRE"/>
    <s v="DURAN ACOSTA FRANK YONNY"/>
    <n v="1"/>
    <n v="0"/>
    <n v="65960.072302"/>
    <n v="75096.394270399993"/>
    <n v="65960.072302"/>
    <m/>
    <m/>
    <m/>
    <m/>
    <m/>
    <m/>
    <m/>
  </r>
  <r>
    <s v="VILLAVICENCIO"/>
    <x v="3"/>
    <x v="3"/>
    <n v="50568"/>
    <n v="2744896"/>
    <n v="63371"/>
    <s v="ORDEN DE CAMBIO"/>
    <s v="META"/>
    <s v="PUERTO GAITAN"/>
    <s v="BARRIO VEREDA PUERTO TRIUNFO P"/>
    <s v="REDEBAN"/>
    <s v="FO-25-1535004"/>
    <d v="2025-09-16T08:00:00"/>
    <d v="2025-09-18T08:31:00"/>
    <m/>
    <s v="BASEDATAFONO"/>
    <s v="BASE DATAFONO"/>
    <s v="CB UNO A UNO"/>
    <s v="CB UNO A UNO"/>
    <s v="EJECUTADO_EXITOSO"/>
    <s v="EJECUTADO EXITOSO"/>
    <s v="16/09/2025 POR FAVOR, COMUNICARSE CON USUARIO PARA CONFIRMAR UBICACION, SOLICITUD Y PROGRAMAR VISITA TECNICA | 17/09/2025 SE INSTALA BASE RBM YA QUE LA QUE TENIA EL CLIENTE SE LE ROMPIO"/>
    <s v="VISITA_TÉCNICA"/>
    <s v="LA000V303"/>
    <s v="TIPO III"/>
    <s v="TERRESTRE"/>
    <s v="PEDREROS CONTRERAS MICHAEL STEVENS"/>
    <n v="1"/>
    <n v="0"/>
    <n v="275728.78077800001"/>
    <n v="196536.5258152"/>
    <n v="275728.78077800001"/>
    <m/>
    <m/>
    <m/>
    <m/>
    <m/>
    <m/>
    <m/>
  </r>
  <r>
    <s v="MEDELLIN"/>
    <x v="1"/>
    <x v="1"/>
    <n v="5001"/>
    <n v="2744003"/>
    <n v="79919"/>
    <s v="ORDEN DE CAMBIO"/>
    <s v="ANTIOQUIA"/>
    <s v="MEDELLIN"/>
    <s v="DISTRICOL PAPELER COLORIN C"/>
    <s v="REDEBAN"/>
    <s v="FO-25-1533898"/>
    <d v="2025-09-15T15:52:00"/>
    <d v="2025-09-16T11:25:00"/>
    <m/>
    <s v="BASEDATAFONO"/>
    <s v="BASE DATAFONO"/>
    <s v="AGREGADOR"/>
    <s v="DISTRICOL"/>
    <s v="EJECUTADO_EXITOSO"/>
    <s v="EJECUTADO EXITOSO"/>
    <s v="15/09/2025 POR FAVOR, COMUNICARSE CON USUARIO PARA CONFIRMAR UBICACION, SOLICITUD Y PROGRAMAR VISITA TECNICA | 16/09/2025 SE CAMBIA BASE DE DATAFONO PORQUE LA QUE ESTABA SE PARTIÓ EN DOS"/>
    <s v="VISITA_TÉCNICA"/>
    <s v="SAUZZ934"/>
    <s v="TIPO I"/>
    <s v="TERRESTRE"/>
    <s v="RUA ALVAREZ RICHARD ANDRES"/>
    <n v="1"/>
    <n v="0"/>
    <n v="65960.072302"/>
    <n v="75096.394270399993"/>
    <n v="65960.072302"/>
    <m/>
    <m/>
    <m/>
    <m/>
    <m/>
    <m/>
    <m/>
  </r>
  <r>
    <s v="MEDELLIN"/>
    <x v="1"/>
    <x v="1"/>
    <n v="5088"/>
    <n v="2738996"/>
    <n v="35802"/>
    <s v="ORDEN DE CAMBIO"/>
    <s v="ANTIOQUIA"/>
    <s v="BELLO"/>
    <s v="DISTRICOL MARIA AUXILIADORA BE"/>
    <s v="REDEBAN"/>
    <s v="FO-25-1530806"/>
    <d v="2025-09-15T08:06:00"/>
    <d v="2025-09-17T09:04:00"/>
    <m/>
    <s v="BASEDATAFONO"/>
    <s v="BASE DATAFONO"/>
    <s v="AGREGADOR"/>
    <s v="DISTRICOL"/>
    <s v="EJECUTADO_EXITOSO"/>
    <s v="EJECUTADO EXITOSO"/>
    <s v="16/09/2025 SE REALIZA CAMBIO DE BASE DEL DATAFONO YS QUE LA ANTERIOR SE DAÑÓ POR CAÍDA"/>
    <s v="VISITA_TÉCNICA"/>
    <s v="AB006747"/>
    <s v="TIPO I"/>
    <s v="TERRESTRE"/>
    <s v="ZAPATA LOPEZ EDWARD ASDRUBAL"/>
    <n v="1"/>
    <n v="0"/>
    <n v="65960.072302"/>
    <n v="75096.394270399993"/>
    <n v="65960.072302"/>
    <m/>
    <m/>
    <m/>
    <m/>
    <m/>
    <m/>
    <m/>
  </r>
  <r>
    <s v="BUCARAMANGA"/>
    <x v="5"/>
    <x v="5"/>
    <n v="68689"/>
    <n v="14052009"/>
    <n v="62029"/>
    <s v="ORDEN DE CAMBIO"/>
    <s v="SANTANDER"/>
    <s v="SAN VICENTE DE CHUCURI"/>
    <s v="DISTRICOL EL TORCIO"/>
    <s v="REDEBAN"/>
    <s v="FO-25-1523936"/>
    <d v="2025-09-12T17:37:00"/>
    <d v="2025-09-15T12:30:00"/>
    <m/>
    <s v="PINPAD"/>
    <s v="PINPAD"/>
    <s v="AGREGADOR"/>
    <s v="DISTRICOL"/>
    <s v="EJECUTADO_EXITOSO"/>
    <s v="EJECUTADO EXITOSO"/>
    <s v="13/09/2025 POR FAVOR, COMUNICARSE CON USUARIO PARA CONFIRMAR UBICACION, SOLICITUD Y PROGRAMAR VISITA TECNICA | 15/09/2025 SE HACE PRESENCIA EN COMERCIO SE REALIZA INSTALACIÓN DE 1 PIN PAD CON SU RESPECTIVO ACCESORIO SE REALIZA CAMBIO DE DATAFONO PPR TECNOLOGÍA PRUEBAS OK SE CREAN USUARIOS Y CONTRASEÑA"/>
    <s v="VISITA_TÉCNICA"/>
    <s v="KA00M301"/>
    <s v="TIPO III"/>
    <s v="TERRESTRE"/>
    <s v="BARRERA ORTEGA MARLON STWAR"/>
    <n v="1"/>
    <n v="0"/>
    <n v="275728.78077800001"/>
    <n v="196536.5258152"/>
    <n v="275728.78077800001"/>
    <m/>
    <m/>
    <m/>
    <m/>
    <m/>
    <m/>
    <m/>
  </r>
  <r>
    <s v="BOGOTA"/>
    <x v="4"/>
    <x v="4"/>
    <n v="11001"/>
    <n v="2733332"/>
    <n v="76790"/>
    <s v="ORDEN DE CAMBIO"/>
    <s v="CUNDINAMARCA"/>
    <s v="BOGOTA"/>
    <s v="BARRIO VALVANERA  BOGOTA"/>
    <s v="REDEBAN"/>
    <s v="FO-25-1519505"/>
    <d v="2025-09-12T10:52:00"/>
    <d v="2025-09-13T11:57:00"/>
    <m/>
    <s v="BASEDATAFONO"/>
    <s v="BASE DATAFONO"/>
    <s v="CB UNO A UNO"/>
    <s v="CB UNO A UNO"/>
    <s v="EJECUTADO_EXITOSO"/>
    <s v="EJECUTADO EXITOSO"/>
    <s v="12/09/2025 POR FAVOR, COMUNICARSE CON USUARIO PARA CONFIRMAR UBICACION, SOLICITUD Y PROGRAMAR VISITA TECNICA | 13/09/2025 SE REALIZA CAMBIO DE BASE YA QUE LA ANTERIOR SUFRIÓ DAÑO"/>
    <s v="VISITA_TÉCNICA"/>
    <s v="105ZZ336"/>
    <s v="TIPO I"/>
    <s v="TERRESTRE"/>
    <s v="ARIAS QUILINDO JULIAN"/>
    <n v="1"/>
    <n v="0"/>
    <n v="65960.072302"/>
    <n v="75096.394270399993"/>
    <n v="65960.072302"/>
    <m/>
    <m/>
    <m/>
    <m/>
    <m/>
    <m/>
    <m/>
  </r>
  <r>
    <s v="MEDELLIN"/>
    <x v="1"/>
    <x v="1"/>
    <n v="5001"/>
    <n v="2732726"/>
    <n v="27659"/>
    <s v="ORDEN DE CAMBIO"/>
    <s v="ANTIOQUIA"/>
    <s v="MEDELLIN"/>
    <s v="DISTRICOL TIENDA MARIA VANESSA"/>
    <s v="REDEBAN"/>
    <s v="FO-25-1519509"/>
    <d v="2025-09-12T09:59:00"/>
    <d v="2025-09-13T11:38:00"/>
    <m/>
    <s v="BASEDATAFONO"/>
    <s v="BASE DATAFONO"/>
    <s v="AGREGADOR"/>
    <s v="DISTRICOL"/>
    <s v="EJECUTADO_CANCELADO"/>
    <s v="PETICIÓN USUARIO"/>
    <s v="12/09/2025 POR FAVOR, COMUNICARSE CON USUARIO PARA CONFIRMAR UBICACION, SOLICITUD Y PROGRAMAR VISITA TECNICA | 13/09/2025 SE LLAMA AL CLIENTE EN MÚLTIPLES OCASIONES, NO CONTESTA, SE LLEGA AL PUNTO Y LA PERSONA ENCARGADA DICE QUE EL CLIENTE NO LE DIJO NADA Y NO PUEDE ATENDER"/>
    <s v="VISITA_TÉCNICA"/>
    <s v="NONE"/>
    <s v="TIPO I"/>
    <s v="TERRESTRE"/>
    <s v="CARDONA MOLINA BROLIN STIVEN"/>
    <n v="1"/>
    <n v="0"/>
    <n v="65960.072302"/>
    <n v="75096.394270399993"/>
    <n v="65960.072302"/>
    <m/>
    <m/>
    <m/>
    <m/>
    <m/>
    <m/>
    <m/>
  </r>
  <r>
    <s v="CALI"/>
    <x v="2"/>
    <x v="2"/>
    <n v="19698"/>
    <n v="14010607"/>
    <n v="47114"/>
    <s v="ORDEN DE CAMBIO"/>
    <s v="CAUCA"/>
    <s v="SANTANDER DE QUILICHAO"/>
    <s v="BARRIO VILLAS DE QUILICHAO SAN"/>
    <s v="REDEBAN"/>
    <s v="FO-25-1520253"/>
    <d v="2025-09-11T17:14:00"/>
    <d v="2025-09-13T11:37:00"/>
    <m/>
    <s v="PINPAD"/>
    <s v="PINPAD"/>
    <s v="CB UNO A UNO"/>
    <s v="CB UNO A UNO"/>
    <s v="EJECUTADO_EXITOSO"/>
    <s v="EJECUTADO EXITOSO"/>
    <s v="12/09/2025 EN COMUNICACIÓN CON LA SEÑORA LORENA VASQUEZ AL NÚMERO 3135906822 CONFIRMA SOLICITUD, TIENE PENDIENTE LA ACTUALIZACIÓN DE LA DIRECCIÓN EN EL EQUIPO. SE ESCALA PARA VISITA | 13/09/2025 SE REALIZA INSTALACIÓN DE PINPAD DESK 1600 CB BANCOLOMBIA PURO, PRUEBAS OK"/>
    <s v="VISITA_TÉCNICA"/>
    <s v="9C00D629"/>
    <s v="TIPO II"/>
    <s v="TERRESTRE"/>
    <s v="PAREDES CASTILLO DIEGO"/>
    <n v="1"/>
    <n v="0"/>
    <n v="144967.87232000002"/>
    <n v="140395.6348884"/>
    <n v="144967.87232000002"/>
    <m/>
    <m/>
    <m/>
    <m/>
    <m/>
    <m/>
    <m/>
  </r>
  <r>
    <s v="VALLEDUPAR"/>
    <x v="0"/>
    <x v="0"/>
    <n v="20011"/>
    <n v="14017444"/>
    <n v="61957"/>
    <s v="ORDEN DE CAMBIO"/>
    <s v="CESAR"/>
    <s v="AGUACHICA"/>
    <s v="BARRIO IDEMA AGUACHICA"/>
    <s v="REDEBAN"/>
    <s v="FO-25-1520265"/>
    <d v="2025-09-11T17:14:00"/>
    <d v="2025-09-17T15:10:00"/>
    <m/>
    <s v="PINPAD"/>
    <s v="PINPAD"/>
    <s v="CB UNO A UNO"/>
    <s v="CB UNO A UNO"/>
    <s v="EJECUTADO_EXITOSO"/>
    <s v="EJECUTADO EXITOSO"/>
    <s v="12/09/2025 EN COMUNICACIÓN CON EL SEÑOR EDILBERTO AVILA AL NÚMERO 3177197937 CONFIRMA SOLICITUD. SE ESCALA PARA VISITA | 17/09/2025 SE REALIZA INSTALACIÓN DE PINPAD, YA QUE EL CLIENTE CUENTA CON CABIDA DE SEGURIDAD Y VIDRIO,EN SITIO HAY INSTALADO UN DESK 2600, SE REALIZAN PRUEBAS DEJANDO SERVICIO FUNCIONAL AL 100 %"/>
    <s v="VISITA_TÉCNICA"/>
    <s v="SIZZZ928"/>
    <s v="TIPO IV"/>
    <s v="TERRESTRE"/>
    <s v="MONTES DIAZ JOHN FRED"/>
    <n v="1"/>
    <n v="0"/>
    <n v="479588.87655000004"/>
    <n v="196536.5258152"/>
    <n v="479588.87655000004"/>
    <m/>
    <m/>
    <m/>
    <m/>
    <m/>
    <m/>
    <m/>
  </r>
  <r>
    <s v="BOGOTA"/>
    <x v="4"/>
    <x v="4"/>
    <n v="25290"/>
    <n v="14022858"/>
    <n v="77671"/>
    <s v="ORDEN DE CAMBIO"/>
    <s v="CUNDINAMARCA"/>
    <s v="FUSAGASUGA"/>
    <s v="BARRIO GRAN COLOMBIA FUSAGASUG"/>
    <s v="REDEBAN"/>
    <s v="FO-25-1520246"/>
    <d v="2025-09-11T17:14:00"/>
    <d v="2025-09-17T09:10:00"/>
    <m/>
    <s v="PINPAD"/>
    <s v="PINPAD"/>
    <s v="CB UNO A UNO"/>
    <s v="CB UNO A UNO"/>
    <s v="EJECUTADO_EXITOSO"/>
    <s v="EJECUTADO EXITOSO"/>
    <s v="12/09/2025 EN COMUNICACIÓN CON LA SERÑOA ANDREA PEDRAZA AL NÚMERO 3142788223 CONFIRMA SOLICITUD, DATOS CORRECTOS. SE ESCALA PARA VISITA | 17/09/2025 SE REALIZA VISITA DE CAMPO PARA REALIZAR  INSTALACIÓN DE PIN PAD AL VALIDAR DATÁFONO DE CLIENTE NO CORRESPONDE CON LA TECNOLOGÍA DEL PIN PAD SE PROCEDE AL CAMBIO DE DATÁFONO SE INSTALA PIN PAD Y HUB PRUEBAS OKAY PARÁMETROS OKAY USUARIOS OKAY A CONFORMIDAD DEL CLIENTE"/>
    <s v="VISITA_TÉCNICA"/>
    <s v="10LZZ942"/>
    <s v="TIPO II"/>
    <s v="TERRESTRE"/>
    <s v="GALEANO SORIANO JUAN DAVID"/>
    <n v="1"/>
    <n v="0"/>
    <n v="144967.87232000002"/>
    <n v="140395.6348884"/>
    <n v="144967.87232000002"/>
    <m/>
    <m/>
    <m/>
    <m/>
    <m/>
    <m/>
    <m/>
  </r>
  <r>
    <s v="MEDELLIN"/>
    <x v="1"/>
    <x v="1"/>
    <n v="5148"/>
    <n v="14024034"/>
    <n v="75034"/>
    <s v="ORDEN DE CAMBIO"/>
    <s v="ANTIOQUIA"/>
    <s v="EL CARMEN DE VIBORAL"/>
    <s v="BARRIO CENTRO EL CARMEN DE VIB"/>
    <s v="REDEBAN"/>
    <s v="FO-25-1520272"/>
    <d v="2025-09-11T17:14:00"/>
    <d v="2025-09-16T11:26:00"/>
    <m/>
    <s v="PINPAD"/>
    <s v="PINPAD"/>
    <s v="CB UNO A UNO"/>
    <s v="CB UNO A UNO"/>
    <s v="EJECUTADO_EXITOSO"/>
    <s v="EJECUTADO EXITOSO"/>
    <s v="12/09/2025 SE INTENTA COMUNICACIÓN AL NÚMERO 3147413192  PERO NO HAY RESPUESTA . SE ESCALA PARA VISITA, POR FAVOR LLAMAR ANTES DE DESPLAZARSE | 16/09/2025 SE REALIZA INSTALACIÓN DE PINPAD"/>
    <s v="VISITA_TÉCNICA"/>
    <s v="NRZZZ518"/>
    <s v="TIPO II"/>
    <s v="TERRESTRE"/>
    <s v="HERNANDEZ CHAVARRIA JUAN CAMILO"/>
    <n v="1"/>
    <n v="0"/>
    <n v="144967.87232000002"/>
    <n v="140395.6348884"/>
    <n v="144967.87232000002"/>
    <m/>
    <m/>
    <m/>
    <m/>
    <m/>
    <m/>
    <m/>
  </r>
  <r>
    <s v="CALI"/>
    <x v="2"/>
    <x v="2"/>
    <n v="19142"/>
    <n v="14031852"/>
    <n v="72263"/>
    <s v="ORDEN DE CAMBIO"/>
    <s v="CAUCA"/>
    <s v="CALOTO"/>
    <s v="BARRIO LA UNION CALOTO 4"/>
    <s v="REDEBAN"/>
    <s v="FO-25-1526893 | FO-25-1520274"/>
    <d v="2025-09-11T17:14:00"/>
    <d v="2025-09-17T17:20:00"/>
    <m/>
    <s v="PINPAD"/>
    <s v="PINPAD"/>
    <s v="CB UNO A UNO"/>
    <s v="CB UNO A UNO"/>
    <s v="EJECUTADO_EXITOSO"/>
    <s v="EJECUTADO EXITOSO"/>
    <s v="12/09/2025 EN COMUNICACIÓN CON LA SEÑORA LIDA YANETH AL NÚMERO 3213300176 CONFIRMA SOLICITUD, DATOS CORRECTOS. SE ESCALA PARA VISITA | 13/09/2025 NO SE PUDO INSTALAR EL PINPAD PORQUE NO SINCRONIZO CON EL EQUIPO POR QUE EL CABLE USB DEL PINPAD ESTABA MALO, NO SE PUDO CAMBIAR EQUIPO PORQUE QUE YA  NO HABIA SOPORTE POR PARTE DE REDEBAN, SE REPROGRAMA INSTALACIÓN DEL PINPAD, CB BANCOLOMBIA PURO_x000a_17/09/2025 SE REALIZA INSTALACIÓN DE PINPAD DESK 1600, CB BANCOLOMBIA PURO, PRUEBAS OK"/>
    <s v="VISITA_TÉCNICA"/>
    <s v="ON00N709"/>
    <s v="TIPO II"/>
    <s v="TERRESTRE"/>
    <s v="PAREDES CASTILLO DIEGO"/>
    <n v="2"/>
    <n v="0"/>
    <n v="144967.87232000002"/>
    <n v="140395.6348884"/>
    <n v="289935.74464000005"/>
    <m/>
    <m/>
    <m/>
    <m/>
    <m/>
    <m/>
    <m/>
  </r>
  <r>
    <s v="MEDELLIN"/>
    <x v="1"/>
    <x v="1"/>
    <n v="5266"/>
    <n v="2727914"/>
    <n v="27316"/>
    <s v="ORDEN DE CAMBIO"/>
    <s v="ANTIOQUIA"/>
    <s v="ENVIGADO"/>
    <s v="MULTIPAGAS CONSUMO ENVIGADO 2"/>
    <s v="REDEBAN"/>
    <s v="FO-25-1514330"/>
    <d v="2025-09-11T11:54:00"/>
    <d v="2025-09-15T14:34:00"/>
    <m/>
    <s v="BASEDATAFONO"/>
    <s v="BASE DATAFONO"/>
    <s v="ROBUSTO"/>
    <s v="MULTIPAGAS"/>
    <s v="EJECUTADO_EXITOSO"/>
    <s v="EJECUTADO EXITOSO"/>
    <s v="11/09/2025 POR FAVOR, COMUNICARSE CON USUARIO PARA CONFIRMAR UBICACION, SOLICITUD Y PROGRAMAR VISITA TECNICA | 15/09/2025 SE REALIZA CAMBIO DE BASE DE DATOS DATAFONO YA QUE SE CAÍA YA QUE NO TIENE PEGA OK"/>
    <s v="VISITA_TÉCNICA"/>
    <s v="999VZ134"/>
    <s v="TIPO I"/>
    <s v="TERRESTRE"/>
    <s v="MONTOYA VELEZ ANDRES FELIPE"/>
    <n v="1"/>
    <n v="0"/>
    <n v="65960.072302"/>
    <n v="75096.394270399993"/>
    <n v="65960.072302"/>
    <m/>
    <m/>
    <m/>
    <m/>
    <m/>
    <m/>
    <m/>
  </r>
  <r>
    <s v="BOGOTA"/>
    <x v="4"/>
    <x v="4"/>
    <n v="11001"/>
    <n v="2727276"/>
    <n v="18239"/>
    <s v="ORDEN DE CAMBIO"/>
    <s v="CUNDINAMARCA"/>
    <s v="BOGOTA"/>
    <s v="PAGAFACIL CENTRO DE PAGOS FONT"/>
    <s v="REDEBAN"/>
    <s v="FO-25-1513994"/>
    <d v="2025-09-11T11:02:00"/>
    <d v="2025-09-13T14:50:00"/>
    <m/>
    <s v="BASEDATAFONO"/>
    <s v="BASE DATAFONO"/>
    <s v="ROBUSTO"/>
    <s v="PAGAFACIL"/>
    <s v="EJECUTADO_EXITOSO"/>
    <s v="EJECUTADO EXITOSO"/>
    <s v="11/09/2025 POR FAVOR, COMUNICARSE CON USUARIO PARA CONFIRMAR UBICACION, SOLICITUD Y PROGRAMAR VISITA TECNICA | 13/09/2025 SE REALIZA INSTALACIÓN DE BASE PARA DATAFONO"/>
    <s v="VISITA_TÉCNICA"/>
    <s v="AA6ZZ124"/>
    <s v="TIPO I"/>
    <s v="TERRESTRE"/>
    <s v="MURCIA HERNANDEZ HARVEY IGNACIO"/>
    <n v="1"/>
    <n v="0"/>
    <n v="65960.072302"/>
    <n v="75096.394270399993"/>
    <n v="65960.072302"/>
    <m/>
    <m/>
    <m/>
    <m/>
    <m/>
    <m/>
    <m/>
  </r>
  <r>
    <s v="VALLEDUPAR"/>
    <x v="0"/>
    <x v="0"/>
    <n v="20011"/>
    <n v="14048255"/>
    <n v="80468"/>
    <s v="ORDEN DE CAMBIO"/>
    <s v="CESAR"/>
    <s v="AGUACHICA"/>
    <s v="DISTRICOL TALLER MOTOGUEVARA 1"/>
    <s v="REDEBAN"/>
    <s v="FO-25-1514004"/>
    <d v="2025-09-11T09:14:00"/>
    <d v="2025-09-17T15:16:00"/>
    <m/>
    <s v="PINPAD"/>
    <s v="PINPAD"/>
    <s v="AGREGADOR"/>
    <s v="DISTRICOL"/>
    <s v="EJECUTADO_EXITOSO"/>
    <s v="EJECUTADO EXITOSO"/>
    <s v="11/09/2025 SE INTENTA COMUNICACIÓN AL NÚMERO 3105838177. SE ESCALA PARA VISITA, POR FAVOR LLAMAR ANTES DE DESPLAZARSE | 17/09/2025 SE REALIZA INSTALACIÓN DE PINPAD, YA QUE EL CLIENTE CUENTA CON CABINA Y VIDRIO DE SEGURIDAD, EN SITIO HAY DESK 2600, SE REALIZAN PRUEBAS DEJANDO SERVICIO FUNCIONAL AL 100 %"/>
    <s v="VISITA_TÉCNICA"/>
    <s v="SDZZZ917"/>
    <s v="TIPO IV"/>
    <s v="TERRESTRE"/>
    <s v="MONTES DIAZ JOHN FRED"/>
    <n v="1"/>
    <n v="0"/>
    <n v="479588.87655000004"/>
    <n v="196536.5258152"/>
    <n v="479588.87655000004"/>
    <m/>
    <m/>
    <m/>
    <m/>
    <m/>
    <m/>
    <m/>
  </r>
  <r>
    <s v="PEREIRA"/>
    <x v="2"/>
    <x v="6"/>
    <n v="66001"/>
    <n v="14048262"/>
    <n v="79902"/>
    <s v="ORDEN DE CAMBIO"/>
    <s v="RISARALDA"/>
    <s v="PEREIRA"/>
    <s v="DISTRICOL MULTICENTER DEL CAFE"/>
    <s v="REDEBAN"/>
    <s v="FO-25-1514002"/>
    <d v="2025-09-11T09:14:00"/>
    <d v="2025-09-12T11:23:00"/>
    <m/>
    <s v="PINPAD"/>
    <s v="PINPAD"/>
    <s v="AGREGADOR"/>
    <s v="DISTRICOL"/>
    <s v="EJECUTADO_EXITOSO"/>
    <s v="EJECUTADO EXITOSO"/>
    <s v="11/09/2025 SE INTENTA COMUNICACIÓN AL NÚMERO 3105838177. SE ESCALA PARA VISITA, POR FAVOR LLAMAR ANTES DE DESPLAZARSE | 12/09/2025 SE INSTALA PIN PAD Y SE REALIZAN PRUEBAS OK"/>
    <s v="VISITA_TÉCNICA"/>
    <s v="SAUZZ968"/>
    <s v="TIPO I"/>
    <s v="TERRESTRE"/>
    <s v="FRANCO CAÑAVERAL YAMID RAUL"/>
    <n v="1"/>
    <n v="0"/>
    <n v="65960.072302"/>
    <n v="75096.394270399993"/>
    <n v="65960.072302"/>
    <m/>
    <m/>
    <m/>
    <m/>
    <m/>
    <m/>
    <m/>
  </r>
  <r>
    <s v="BUCARAMANGA"/>
    <x v="5"/>
    <x v="5"/>
    <n v="68679"/>
    <n v="14048807"/>
    <n v="62505"/>
    <s v="ORDEN DE CAMBIO"/>
    <s v="SANTANDER"/>
    <s v="SAN GIL"/>
    <s v="DISTRICOL MENSAJERIA TAZ"/>
    <s v="REDEBAN"/>
    <s v="FO-25-1514012"/>
    <d v="2025-09-11T09:14:00"/>
    <d v="2025-09-16T15:54:00"/>
    <m/>
    <s v="PINPAD"/>
    <s v="PINPAD"/>
    <s v="AGREGADOR"/>
    <s v="DISTRICOL"/>
    <s v="EJECUTADO_EXITOSO"/>
    <s v="EJECUTADO EXITOSO"/>
    <s v="11/09/2025 SE INTENTA COMUNICACIÓN AL NÚMERO 3105838177 - 3504528441. SE ESCALA PARA VISITA, POR FAVOR LLAMAR ANTES DE DESPLAZARSE | 16/09/2025 INSTALACIÓN DE PINPAD, CAMBIO DE DATAFONO POR COMPATIBILIDAD, BORRADO E INYECCION DE SO +VER 10.5N, CONFIGURACION CB OK, CUBRE CLAVE OK, PRUEBAS OK."/>
    <s v="VISITA_TÉCNICA"/>
    <s v="KA00O669"/>
    <s v="TIPO II"/>
    <s v="TERRESTRE"/>
    <s v="SANTOS GONZALEZ JOHAN FABIAN"/>
    <n v="1"/>
    <n v="0"/>
    <n v="144967.87232000002"/>
    <n v="140395.6348884"/>
    <n v="144967.87232000002"/>
    <m/>
    <m/>
    <m/>
    <m/>
    <m/>
    <m/>
    <m/>
  </r>
  <r>
    <s v="BUCARAMANGA"/>
    <x v="5"/>
    <x v="5"/>
    <n v="68406"/>
    <n v="2724475"/>
    <n v="66064"/>
    <s v="ORDEN DE CAMBIO"/>
    <s v="SANTANDER"/>
    <s v="LEBRIJA"/>
    <s v="PAPELERIA Y MISCELANEA LAEL"/>
    <s v="REDEBAN"/>
    <s v="FO-25-1513115"/>
    <d v="2025-09-10T17:12:00"/>
    <d v="2025-09-12T17:00:00"/>
    <m/>
    <s v="BASEDATAFONO"/>
    <s v="BASE DATAFONO"/>
    <s v="AGREGADOR"/>
    <s v="DISTRICOL"/>
    <s v="EJECUTADO_EXITOSO"/>
    <s v="EJECUTADO EXITOSO"/>
    <s v="11/09/2025 POR FAVOR, COMUNICARSE CON USUARIO PARA CONFIRMAR UBICACION, SOLICITUD Y PROGRAMAR VISITA TECNICA | 12/09/2025 INSTALACIÓN DE BASE PARA DATAFONO SE ENCONTRÓ PARTIDA"/>
    <s v="VISITA_TÉCNICA"/>
    <s v="7A00K526"/>
    <s v="TIPO II"/>
    <s v="TERRESTRE"/>
    <s v="PEÑA DIAZ IVAN YESID"/>
    <n v="1"/>
    <n v="0"/>
    <n v="144967.87232000002"/>
    <n v="140395.6348884"/>
    <n v="144967.87232000002"/>
    <m/>
    <m/>
    <m/>
    <m/>
    <m/>
    <m/>
    <m/>
  </r>
  <r>
    <s v="MEDELLIN"/>
    <x v="1"/>
    <x v="1"/>
    <n v="5001"/>
    <n v="2722340"/>
    <n v="29997"/>
    <s v="ORDEN DE CAMBIO"/>
    <s v="ANTIOQUIA"/>
    <s v="MEDELLIN"/>
    <s v="PAGAFACIL VIVA LAURELES"/>
    <s v="REDEBAN"/>
    <s v="FO-25-1508627"/>
    <d v="2025-09-10T12:24:00"/>
    <d v="2025-09-11T14:07:00"/>
    <m/>
    <s v="BASEDATAFONO"/>
    <s v="BASE DATAFONO"/>
    <s v="ROBUSTO"/>
    <s v="PAGAFACIL"/>
    <s v="EJECUTADO_EXITOSO"/>
    <s v="EJECUTADO EXITOSO"/>
    <s v="11/09/2025 ENTREGA E INSTALACIÓN DE BASES OK"/>
    <s v="VISITA_TÉCNICA"/>
    <s v="BBNZZ972"/>
    <s v="TIPO I"/>
    <s v="TERRESTRE"/>
    <s v="CARDONA MOLINA BROLIN STIVEN"/>
    <n v="1"/>
    <n v="0"/>
    <n v="65960.072302"/>
    <n v="75096.394270399993"/>
    <n v="65960.072302"/>
    <m/>
    <m/>
    <m/>
    <m/>
    <m/>
    <m/>
    <m/>
  </r>
  <r>
    <s v="BOGOTA"/>
    <x v="4"/>
    <x v="4"/>
    <n v="11001"/>
    <n v="2720596"/>
    <n v="69144"/>
    <s v="ORDEN DE CAMBIO"/>
    <s v="CUNDINAMARCA"/>
    <s v="BOGOTA"/>
    <s v="PTM BOGOTA DISTRIBUIDORA Y EDI"/>
    <s v="REDEBAN"/>
    <s v="FO-25-1507045"/>
    <d v="2025-09-10T10:25:00"/>
    <d v="2025-09-11T12:31:00"/>
    <m/>
    <s v="BASEDATAFONO"/>
    <s v="BASE DATAFONO"/>
    <s v="AGREGADOR"/>
    <s v="COMCARD - PTM"/>
    <s v="EJECUTADO_EXITOSO"/>
    <s v="EJECUTADO EXITOSO"/>
    <s v="10/09/2025 POR FAVOR, COMUNICARSE CON USUARIO PARA CONFIRMAR UBICACION, SOLICITUD Y PROGRAMAR VISITA TECNICA | 11/09/2025 INSTALACIÓN DE BASE LAGA DATÁFONO YA QUE SE ROMPIÓ LA QUE TENÍA"/>
    <s v="VISITA_TÉCNICA"/>
    <s v="A103Z550"/>
    <s v="TIPO I"/>
    <s v="TERRESTRE"/>
    <s v="GOMEZ VEGA DAVID SNEYDER"/>
    <n v="1"/>
    <n v="0"/>
    <n v="65960.072302"/>
    <n v="75096.394270399993"/>
    <n v="65960.072302"/>
    <m/>
    <m/>
    <m/>
    <m/>
    <m/>
    <m/>
    <m/>
  </r>
  <r>
    <s v="MANIZALES"/>
    <x v="2"/>
    <x v="6"/>
    <n v="17442"/>
    <n v="2720664"/>
    <n v="43268"/>
    <s v="ORDEN DE CAMBIO"/>
    <s v="CALDAS"/>
    <s v="MARMATO"/>
    <s v="BARRIO ATRIO MARMATO"/>
    <s v="REDEBAN"/>
    <s v="FO-25-1507054"/>
    <d v="2025-09-10T10:11:00"/>
    <d v="2025-09-11T14:21:00"/>
    <m/>
    <s v="BASEDATAFONO"/>
    <s v="BASE DATAFONO"/>
    <s v="CB UNO A UNO"/>
    <s v="CB UNO A UNO"/>
    <s v="EJECUTADO_EXITOSO"/>
    <s v="EJECUTADO EXITOSO"/>
    <s v="10/09/2025 POR FAVOR, COMUNICARSE CON USUARIO PARA CONFIRMAR UBICACION, SOLICITUD Y PROGRAMAR VISITA TECNICA | 11/09/2025 SE REALIZA VISITA SE INSTALA BASE PARA DATÁFONO YA QUE LA ANTERIOR SE LE DESPEGO Y ESTA EN MAL ESTADO, QUEDA SERVICIO OK"/>
    <s v="VISITA_TÉCNICA"/>
    <s v="9ACZZ024"/>
    <s v="TIPO II"/>
    <s v="TERRESTRE"/>
    <s v="AGUIRRE HENAO RAUL EDUARDO"/>
    <n v="1"/>
    <n v="0"/>
    <n v="144967.87232000002"/>
    <n v="140395.6348884"/>
    <n v="144967.87232000002"/>
    <m/>
    <m/>
    <m/>
    <m/>
    <m/>
    <m/>
    <m/>
  </r>
  <r>
    <s v="BOGOTA"/>
    <x v="4"/>
    <x v="4"/>
    <n v="25754"/>
    <s v="TA-25-1084701"/>
    <n v="50027"/>
    <s v="ORDEN DE CAMBIO"/>
    <s v="CUNDINAMARCA"/>
    <s v="SOACHA"/>
    <s v="BARRIO SOACHA COMPARTIR SOACHA"/>
    <s v="REDEBAN"/>
    <s v="FO-25-1503662"/>
    <d v="2025-09-09T14:49:00"/>
    <d v="2025-09-10T14:00:00"/>
    <m/>
    <s v="BASEDATAFONO"/>
    <s v="BASE DATAFONO"/>
    <s v="CB UNO A UNO"/>
    <s v="CB UNO A UNO"/>
    <s v="EJECUTADO_EXITOSO"/>
    <s v="EJECUTADO EXITOSO"/>
    <s v="10/09/2025 SE REALIZA INSTALACIÓN DE BASE POR DAÑO DE PARTIÓ SERVICIO OK NO SE MANIPULA TERMINAL"/>
    <s v="VISITA_TÉCNICA"/>
    <s v="II00S511"/>
    <s v="TIPO I"/>
    <s v="TERRESTRE"/>
    <s v="BUSTOS MORA DIEGO MANUEL"/>
    <n v="1"/>
    <n v="0"/>
    <n v="65960.072302"/>
    <n v="75096.394270399993"/>
    <n v="65960.072302"/>
    <m/>
    <m/>
    <m/>
    <m/>
    <m/>
    <m/>
    <m/>
  </r>
  <r>
    <s v="BOGOTA"/>
    <x v="4"/>
    <x v="4"/>
    <n v="25754"/>
    <n v="2716573"/>
    <n v="50027"/>
    <s v="ORDEN DE CAMBIO"/>
    <s v="CUNDINAMARCA"/>
    <s v="SOACHA"/>
    <s v="BARRIO SOACHA COMPARTIR SOACHA"/>
    <s v="REDEBAN"/>
    <s v="FO-25-1504492"/>
    <d v="2025-09-09T14:49:00"/>
    <d v="2025-09-10T13:58:00"/>
    <m/>
    <s v="BASEDATAFONO"/>
    <s v="BASE DATAFONO"/>
    <s v="CB UNO A UNO"/>
    <s v="CB UNO A UNO"/>
    <s v="SOLICITUD_CANCELADA"/>
    <s v="OC REPETIDA"/>
    <s v="09/09/2025 POR FAVOR, COMUNICARSE CON USUARIO PARA CONFIRMAR UBICACION, SOLICITUD Y PROGRAMAR VISITA TECNICA | 10/09/2025 SE EJECUTÓ INSTALACIÓN DE BASE CON TA 1084701"/>
    <s v="VISITA_TÉCNICA"/>
    <s v="0"/>
    <s v="TIPO I"/>
    <s v="TERRESTRE"/>
    <s v="BUSTOS MORA DIEGO MANUEL"/>
    <n v="1"/>
    <n v="0"/>
    <n v="65960.072302"/>
    <n v="75096.394270399993"/>
    <n v="65960.072302"/>
    <m/>
    <m/>
    <m/>
    <m/>
    <m/>
    <m/>
    <m/>
  </r>
  <r>
    <s v="CALI"/>
    <x v="2"/>
    <x v="2"/>
    <n v="76130"/>
    <n v="2716513"/>
    <n v="79756"/>
    <s v="ORDEN DE CAMBIO"/>
    <s v="VALLE DEL CAUCA"/>
    <s v="CANDELARIA"/>
    <s v="BARRIO VILLAGORGONA CANDELARIA"/>
    <s v="REDEBAN"/>
    <s v="FO-25-1503666"/>
    <d v="2025-09-09T14:28:00"/>
    <d v="2025-09-10T14:09:00"/>
    <m/>
    <s v="BASEDATAFONO"/>
    <s v="BASE DATAFONO"/>
    <s v="CB UNO A UNO"/>
    <s v="CB UNO A UNO"/>
    <s v="EJECUTADO_EXITOSO"/>
    <s v="EJECUTADO EXITOSO"/>
    <s v="09/09/2025 POR FAVOR, COMUNICARSE CON USUARIO PARA CONFIRMAR UBICACION, SOLICITUD Y PROGRAMAR VISITA TECNICA | 10/09/2025 SE LLEGA AL COMERCIO Y CLIENTE TIENE LA BASE PEGADA NO SE INTERVIENE EQUIPO"/>
    <s v="VISITA_TÉCNICA"/>
    <s v="F1XZZ070"/>
    <s v="TIPO II"/>
    <s v="TERRESTRE"/>
    <s v="CUERO RUIZ JHONNY"/>
    <n v="1"/>
    <n v="0"/>
    <n v="144967.87232000002"/>
    <n v="140395.6348884"/>
    <n v="144967.87232000002"/>
    <m/>
    <m/>
    <m/>
    <m/>
    <m/>
    <m/>
    <m/>
  </r>
  <r>
    <s v="CALI"/>
    <x v="2"/>
    <x v="2"/>
    <n v="76520"/>
    <n v="2709444"/>
    <n v="25097"/>
    <s v="ORDEN DE CAMBIO"/>
    <s v="VALLE DEL CAUCA"/>
    <s v="PALMIRA"/>
    <s v="MULTIPAGAS UNICENTRO PALMIRA"/>
    <s v="REDEBAN"/>
    <s v="FO-25-1497233"/>
    <d v="2025-09-08T13:39:00"/>
    <d v="2025-09-08T15:49:00"/>
    <m/>
    <s v="BASEDATAFONO"/>
    <s v="BASE DATAFONO"/>
    <s v="ROBUSTO"/>
    <s v="MULTIPAGAS"/>
    <s v="EJECUTADO_EXITOSO"/>
    <s v="EJECUTADO EXITOSO"/>
    <s v="08/09/2025 POR FAVOR, COMUNICARSE CON USUARIO PARA CONFIRMAR UBICACION, SOLICITUD Y PROGRAMAR VISITA TECNICA | 08/09/2025 EN LA VISITA TÉCNICA SE REALIZÓ LA INSTALACIÓN DE LA BASE SOPORTE DE EL DATÁFONO YA QUE LA ANTERIOR SE ENCONTRÓ PARTIDA."/>
    <s v="VISITA_TÉCNICA"/>
    <s v="A000A125"/>
    <s v="TIPO I"/>
    <s v="TERRESTRE"/>
    <s v="SANCHEZ URREGO ROBINSON DAVID"/>
    <n v="1"/>
    <n v="0"/>
    <n v="65960.072302"/>
    <n v="75096.394270399993"/>
    <n v="65960.072302"/>
    <m/>
    <m/>
    <m/>
    <m/>
    <m/>
    <m/>
    <m/>
  </r>
  <r>
    <s v="BOGOTA"/>
    <x v="4"/>
    <x v="4"/>
    <n v="11001"/>
    <n v="2709556"/>
    <n v="72528"/>
    <s v="ORDEN DE CAMBIO"/>
    <s v="CUNDINAMARCA"/>
    <s v="BOGOTA"/>
    <s v="SUPERMERCADO Y CIGARRERIA LA 1"/>
    <s v="REDEBAN"/>
    <s v="FO-25-1497324"/>
    <d v="2025-09-08T13:36:00"/>
    <d v="2025-09-09T15:31:00"/>
    <m/>
    <s v="BASEDATAFONO"/>
    <s v="BASE DATAFONO"/>
    <s v="CB UNO A UNO"/>
    <s v="CB UNO A UNO"/>
    <s v="EJECUTADO_EXITOSO"/>
    <s v="EJECUTADO EXITOSO"/>
    <s v="08/09/2025 POR FAVOR, COMUNICARSE CON USUARIO PARA CONFIRMAR UBICACION, SOLICITUD Y PROGRAMAR VISITA TECNICA | 09/09/2025 LA BASE SE ENCONTRABA CON DAÑO YA QUE SE INCLINABA Y NO GENERA ESTABILIDAD PARA EL EQUIPO"/>
    <s v="VISITA_TÉCNICA"/>
    <s v="TV00L343"/>
    <s v="TIPO I"/>
    <s v="TERRESTRE"/>
    <s v="ALARCON AREVALO JOHAN STIVEN"/>
    <n v="1"/>
    <n v="0"/>
    <n v="65960.072302"/>
    <n v="75096.394270399993"/>
    <n v="65960.072302"/>
    <m/>
    <m/>
    <m/>
    <m/>
    <m/>
    <m/>
    <m/>
  </r>
  <r>
    <s v="BOGOTA"/>
    <x v="4"/>
    <x v="4"/>
    <n v="11001"/>
    <n v="2708996"/>
    <n v="34385"/>
    <s v="ORDEN DE CAMBIO"/>
    <s v="CUNDINAMARCA"/>
    <s v="BOGOTA"/>
    <s v="REVAL MULTIPLAZA"/>
    <s v="REDEBAN"/>
    <s v="FO-25-1495456"/>
    <d v="2025-09-08T12:04:00"/>
    <d v="2025-09-09T15:40:00"/>
    <m/>
    <s v="BASEDATAFONO"/>
    <s v="BASE DATAFONO"/>
    <s v="ROBUSTO"/>
    <s v="REVAL"/>
    <s v="EJECUTADO_EXITOSO"/>
    <s v="EJECUTADO EXITOSO"/>
    <s v="08/09/2025 POR FAVOR, COMUNICARSE CON USUARIO PARA CONFIRMAR UBICACION, SOLICITUD Y PROGRAMAR VISITA TECNICA | 09/09/2025 SE INSTALA BASE"/>
    <s v="VISITA_TÉCNICA"/>
    <s v="7ZZZZ946"/>
    <s v="TIPO I"/>
    <s v="TERRESTRE"/>
    <s v="CEDEÑO AMAYA JORGE LUIS"/>
    <n v="1"/>
    <n v="0"/>
    <n v="65960.072302"/>
    <n v="75096.394270399993"/>
    <n v="65960.072302"/>
    <m/>
    <m/>
    <m/>
    <m/>
    <m/>
    <m/>
    <m/>
  </r>
  <r>
    <s v="BOGOTA"/>
    <x v="4"/>
    <x v="4"/>
    <n v="11001"/>
    <n v="2707013"/>
    <n v="25841"/>
    <s v="ORDEN DE CAMBIO"/>
    <s v="CUNDINAMARCA"/>
    <s v="BOGOTA"/>
    <s v="REDY SANTA HELENITA"/>
    <s v="REDEBAN"/>
    <s v="FO-25-1494484"/>
    <d v="2025-09-08T09:34:00"/>
    <d v="2025-09-08T16:16:00"/>
    <m/>
    <s v="BASEDATAFONO"/>
    <s v="BASE DATAFONO"/>
    <s v="ROBUSTO"/>
    <s v="REDY"/>
    <s v="EJECUTADO_EXITOSO"/>
    <s v="EJECUTADO EXITOSO"/>
    <s v="08/09/2025 POR FAVOR, COMUNICARSE CON USUARIO PARA CONFIRMAR UBICACION, SOLICITUD Y PROGRAMAR VISITA TECNICA | 08/09/2025 INSTALACION BASE"/>
    <s v="VISITA_TÉCNICA"/>
    <s v="A02ZZ475"/>
    <s v="TIPO I"/>
    <s v="TERRESTRE"/>
    <s v="GONZALEZ FANDIÑO SANTIAGO ERNESTO"/>
    <n v="1"/>
    <n v="0"/>
    <n v="65960.072302"/>
    <n v="75096.394270399993"/>
    <n v="65960.072302"/>
    <m/>
    <m/>
    <m/>
    <m/>
    <m/>
    <m/>
    <m/>
  </r>
  <r>
    <s v="CALI"/>
    <x v="2"/>
    <x v="2"/>
    <n v="76130"/>
    <n v="14004738"/>
    <n v="78755"/>
    <s v="ORDEN DE CAMBIO"/>
    <s v="VALLE DEL CAUCA"/>
    <s v="CANDELARIA"/>
    <s v="DISTRICOL METALMETALLICA"/>
    <s v="REDEBAN"/>
    <s v="FO-25-1487719"/>
    <d v="2025-09-05T17:07:00"/>
    <d v="2025-09-06T12:24:00"/>
    <m/>
    <s v="PINPAD"/>
    <s v="PINPAD"/>
    <s v="AGREGADOR"/>
    <s v="DISTRICOL"/>
    <s v="EJECUTADO_EXITOSO"/>
    <s v="EJECUTADO EXITOSO"/>
    <s v="06/09/2025 SE REALIZA INSTALACIÓN DE PIN PAD EN CB BANCOLOMBIA PURO, SE INSTALA PIN PAD Y CABLE DE PIN PAD DESK1600, SE REALIZAN PRUEBAS OK."/>
    <s v="VISITA_TÉCNICA"/>
    <s v="FKZZZ700"/>
    <s v="TIPO II"/>
    <s v="TERRESTRE"/>
    <s v="MONTERO MUESES GIAN CARLO"/>
    <n v="1"/>
    <n v="0"/>
    <n v="144967.87232000002"/>
    <n v="140395.6348884"/>
    <n v="144967.87232000002"/>
    <m/>
    <m/>
    <m/>
    <m/>
    <m/>
    <m/>
    <m/>
  </r>
  <r>
    <s v="CALI"/>
    <x v="2"/>
    <x v="2"/>
    <n v="76001"/>
    <n v="14011396"/>
    <n v="73771"/>
    <s v="ORDEN DE CAMBIO"/>
    <s v="VALLE DEL CAUCA"/>
    <s v="CALI"/>
    <s v="PTM CALI CELLTRONIKS"/>
    <s v="REDEBAN"/>
    <s v="FO-25-1487717"/>
    <d v="2025-09-05T17:07:00"/>
    <d v="2025-09-07T15:01:00"/>
    <m/>
    <s v="PINPAD"/>
    <s v="PINPAD"/>
    <s v="AGREGADOR"/>
    <s v="COMCARD - PTM"/>
    <s v="EJECUTADO_EXITOSO"/>
    <s v="EJECUTADO EXITOSO"/>
    <s v="06/08/2025 POR FAVOR, COMUNICARSE CON USUARIO PARA CONFIRMAR UBICACION, SOLICITUD Y PROGRAMAR VISITA TECNICA | 06/09/2025 SE VISITA EL COMERCIO, SE REALIZA CAMBIO DE EQUIPO POR TECNOLOGÍA DESK 2600 PARA INSTALAR PINPAD COMPATIBLE DESK 1600, PRUEBAS OK, TELECARGA TRNA"/>
    <s v="VISITA_TÉCNICA"/>
    <s v="0N04Z866"/>
    <s v="TIPO I"/>
    <s v="TERRESTRE"/>
    <s v="HERRERA MONAR GEOVANNY"/>
    <n v="1"/>
    <n v="0"/>
    <n v="65960.072302"/>
    <n v="75096.394270399993"/>
    <n v="65960.072302"/>
    <m/>
    <m/>
    <m/>
    <m/>
    <m/>
    <m/>
    <m/>
  </r>
  <r>
    <s v="APARTADO"/>
    <x v="1"/>
    <x v="1"/>
    <n v="5837"/>
    <n v="2702578"/>
    <n v="70130"/>
    <s v="ORDEN DE CAMBIO"/>
    <s v="ANTIOQUIA"/>
    <s v="TURBO"/>
    <s v="PTM TURBO COLPAGOS TURBO ANTIO"/>
    <s v="REDEBAN"/>
    <s v="FO-25-1487568"/>
    <d v="2025-09-05T16:14:00"/>
    <d v="2025-09-10T14:36:00"/>
    <m/>
    <s v="BASEDATAFONO"/>
    <s v="BASE DATAFONO"/>
    <s v="AGREGADOR"/>
    <s v="COMCARD - PTM"/>
    <s v="EJECUTADO_EXITOSO"/>
    <s v="EJECUTADO EXITOSO"/>
    <s v="05/09/2025 POR FAVOR, COMUNICARSE CON USUARIO PARA CONFIRMAR UBICACION, SOLICITUD Y PROGRAMAR VISITA TECNICA | 10/09/2025 INSTALACION BASE DATAFONO"/>
    <s v="VISITA_TÉCNICA"/>
    <s v="A30EZ526"/>
    <s v="TIPO II"/>
    <s v="TERRESTRE"/>
    <s v="CASTRO HENAO DANIEL ESTEBAN"/>
    <n v="1"/>
    <n v="0"/>
    <n v="144967.87232000002"/>
    <n v="140395.6348884"/>
    <n v="144967.87232000002"/>
    <m/>
    <m/>
    <m/>
    <m/>
    <m/>
    <m/>
    <m/>
  </r>
  <r>
    <s v="CARTAGENA"/>
    <x v="0"/>
    <x v="0"/>
    <n v="13001"/>
    <n v="2694480"/>
    <n v="49860"/>
    <s v="ORDEN DE CAMBIO"/>
    <s v="BOLIVAR"/>
    <s v="CARTAGENA"/>
    <s v="BARRIO EL PRADO CARTAGENA DE I"/>
    <s v="REDEBAN"/>
    <s v="FO-25-1476782"/>
    <d v="2025-09-04T11:26:00"/>
    <d v="2025-09-06T12:13:00"/>
    <m/>
    <s v="BASEDATAFONO"/>
    <s v="BASE DATAFONO"/>
    <s v="CB UNO A UNO"/>
    <s v="CB UNO A UNO"/>
    <s v="EJECUTADO_EXITOSO"/>
    <s v="EJECUTADO EXITOSO"/>
    <s v="04/09/2025 POR FAVOR, COMUNICARSE CON USUARIO PARA CONFIRMAR UBICACION, SOLICITUD Y PROGRAMAR VISITA TECNICA | 06/09/2025 SE REALIZA INSTALACIÓN DE BASE QUEDA OK CLIENTE NO TENÍA BASE"/>
    <s v="VISITA_TÉCNICA"/>
    <s v="BA00T624"/>
    <s v="TIPO I"/>
    <s v="TERRESTRE"/>
    <s v="CANEDO HERRERA ALEXANDER"/>
    <n v="1"/>
    <n v="0"/>
    <n v="65960.072302"/>
    <n v="75096.394270399993"/>
    <n v="65960.072302"/>
    <m/>
    <m/>
    <m/>
    <m/>
    <m/>
    <m/>
    <m/>
  </r>
  <r>
    <s v="BARRANQUILLA"/>
    <x v="0"/>
    <x v="0"/>
    <n v="8001"/>
    <n v="2693858"/>
    <n v="79343"/>
    <s v="ORDEN DE CAMBIO"/>
    <s v="ATLANTICO"/>
    <s v="BARRANQUILLA"/>
    <s v="BARRIO PRADO BARRANQUILLA 12"/>
    <s v="REDEBAN"/>
    <s v="FO-25-1476796"/>
    <d v="2025-09-04T10:26:00"/>
    <d v="2025-09-05T23:36:00"/>
    <m/>
    <s v="BASEDATAFONO"/>
    <s v="BASE DATAFONO"/>
    <s v="CB UNO A UNO"/>
    <s v="CB UNO A UNO"/>
    <s v="GESTIÓN_TELEFONICA"/>
    <s v="CANCELADO POR EL USUARIO"/>
    <s v="04/09/2025 POR FAVOR, COMUNICARSE CON USUARIO PARA CONFIRMAR UBICACION, SOLICITUD Y PROGRAMAR VISITA TECNICA | 05/09/2025 SE CONTACTO VÍA TELÉFONICA AL USUARIO MANIFESTANDO QUE YA EL DÍA DE AYER LE DIERON SOLUCIÓN CON VISITA TÉCNICA A LA BASE QUEDANDO FIJA Y OPERATIVA"/>
    <s v="SOPORTE_TELEFÓNICO"/>
    <s v="10XZZ881"/>
    <s v="TIPO I"/>
    <s v="TERRESTRE"/>
    <s v="VILLACOB VILLACOB ELKIN EDUARDO"/>
    <n v="0"/>
    <n v="0"/>
    <n v="41241.0800752"/>
    <n v="0"/>
    <n v="41241.0800752"/>
    <m/>
    <m/>
    <m/>
    <m/>
    <m/>
    <m/>
    <m/>
  </r>
  <r>
    <s v="MONTERIA"/>
    <x v="0"/>
    <x v="0"/>
    <n v="23162"/>
    <n v="14010926"/>
    <n v="76304"/>
    <s v="ORDEN DE CAMBIO"/>
    <s v="CORDOBA"/>
    <s v="CERETE"/>
    <s v="BARRIO CENTRO CERETE 12"/>
    <s v="REDEBAN"/>
    <s v="FO-25-1485116"/>
    <d v="2025-09-04T08:24:00"/>
    <d v="2025-09-06T10:39:00"/>
    <m/>
    <s v="PINPAD"/>
    <s v="PINPAD"/>
    <s v="CB UNO A UNO"/>
    <s v="CB UNO A UNO"/>
    <s v="EJECUTADO_EXITOSO"/>
    <s v="EJECUTADO EXITOSO"/>
    <s v="05/09/2025 POR FAVOR, COMUNICARSE CON USUARIO PARA CONFIRMAR UBICACION, SOLICITUD Y PROGRAMAR VISITA TECNICA | 06/09/2025 SE REALIZA INSTALACIÓN DE PINPAD OK, CABINA OK, PRUEBAS OK"/>
    <s v="VISITA_TÉCNICA"/>
    <s v="V10OZ381"/>
    <s v="TIPO I"/>
    <s v="TERRESTRE"/>
    <s v="COGOLLO ROSSO CAMILO ANDRES"/>
    <n v="1"/>
    <n v="0"/>
    <n v="65960.072302"/>
    <n v="75096.394270399993"/>
    <n v="65960.072302"/>
    <m/>
    <m/>
    <m/>
    <m/>
    <m/>
    <m/>
    <m/>
  </r>
  <r>
    <s v="NEIVA"/>
    <x v="3"/>
    <x v="3"/>
    <n v="41001"/>
    <n v="2691509"/>
    <n v="51049"/>
    <s v="ORDEN DE CAMBIO"/>
    <s v="HUILA"/>
    <s v="NEIVA"/>
    <s v="BARRIO GRANJAS NEIVA 1"/>
    <s v="REDEBAN"/>
    <s v="FO-25-1473783"/>
    <d v="2025-09-04T08:00:00"/>
    <d v="2025-09-04T16:54:00"/>
    <m/>
    <s v="BASEDATAFONO"/>
    <s v="BASE DATAFONO"/>
    <s v="UNO A UNO"/>
    <s v="CB UNO A UNO"/>
    <s v="EJECUTADO_EXITOSO"/>
    <s v="EJECUTADO EXITOSO"/>
    <s v="04/09/2025 SE REALIZA VISITA AL PUNTO, SE EVIDENCIA BASE SE ENCUENTRA DESAJUSTADA DE UN TORNILLO, SE REALIZA AJUSTE DE TORNILLO BASE QUEDA FUNCIONANDO OK, NO ES NECESARIO CAMBIAR BASE ."/>
    <s v="VISITA_TÉCNICA"/>
    <s v="AD04Z088"/>
    <s v="TIPO I"/>
    <s v="TERRESTRE"/>
    <s v="DEVIA REINOSO JUAN CARLOS"/>
    <n v="1"/>
    <n v="0"/>
    <n v="65960.072302"/>
    <n v="75096.394270399993"/>
    <n v="65960.072302"/>
    <m/>
    <m/>
    <m/>
    <m/>
    <m/>
    <m/>
    <m/>
  </r>
  <r>
    <s v="BUCARAMANGA"/>
    <x v="5"/>
    <x v="5"/>
    <n v="68001"/>
    <n v="2685439"/>
    <n v="67006"/>
    <s v="ORDEN DE CAMBIO"/>
    <s v="SANTANDER"/>
    <s v="BUCARAMANGA"/>
    <s v="PTM BUCARAMNAGA TIENDA SURTY F"/>
    <s v="REDEBAN"/>
    <s v="FO-25-1470418"/>
    <d v="2025-09-03T08:30:00"/>
    <d v="2025-09-04T17:03:00"/>
    <m/>
    <s v="BASEDATAFONO"/>
    <s v="BASE DATAFONO"/>
    <s v="AGREGADOR"/>
    <s v="COMCARD - PTM"/>
    <s v="EJECUTADO_EXITOSO"/>
    <s v="EJECUTADO EXITOSO"/>
    <s v="03/09/2025 POR FAVOR, COMUNICARSE CON USUARIO PARA CONFIRMAR UBICACION, SOLICITUD Y PROGRAMAR VISITA TECNICA | 04/09/2025 SE ENCUENTRA BASE DESPEGADA , SE PROCEDE A PEGAR Y QUEDA OK , DATAFONO OPERATIVO VISITA EXITOSA"/>
    <s v="VISITA_TÉCNICA"/>
    <s v="6Z0HZ401"/>
    <s v="TIPO I"/>
    <s v="TERRESTRE"/>
    <s v="GELVEZ MOGOLLON JOSE ELISEO"/>
    <n v="1"/>
    <n v="0"/>
    <n v="65960.072302"/>
    <n v="75096.394270399993"/>
    <n v="65960.072302"/>
    <m/>
    <m/>
    <m/>
    <m/>
    <m/>
    <m/>
    <m/>
  </r>
  <r>
    <s v="BOGOTA"/>
    <x v="4"/>
    <x v="4"/>
    <n v="11001"/>
    <n v="2686546"/>
    <n v="79607"/>
    <s v="ORDEN DE CAMBIO"/>
    <s v="CUNDINAMARCA"/>
    <s v="BOGOTA"/>
    <s v="BARRIO SAN CIPRIANO BOGOTA 4"/>
    <s v="REDEBAN"/>
    <s v="FO-25-1470393"/>
    <d v="2025-09-03T09:47:00"/>
    <d v="2025-09-04T13:53:00"/>
    <m/>
    <s v="BASEDATAFONO"/>
    <s v="BASE DATAFONO"/>
    <s v="UNO A UNO"/>
    <s v="UNO A UNO"/>
    <s v="EJECUTADO_EXITOSO"/>
    <s v="EJECUTADO EXITOSO"/>
    <s v="03/09/2025 POR FAVOR, COMUNICARSE CON USUARIO PARA CONFIRMAR UBICACION, SOLICITUD Y PROGRAMAR VISITA TECNICA | 04/09/2025 SE REALIZA VISITA DE CAMPO ENCONTRADO QUE BASE SE ROMPIÓ, POR LA ANTERIOR SE CAMBIA BASEY SE INSTALA DE ACUERDO A INDICACIONES DEL CLIENTE."/>
    <s v="VISITA_TÉCNICA"/>
    <s v="SXUZZ133"/>
    <s v="TIPO I"/>
    <s v="TERRESTRE"/>
    <s v="LOZADA ROJAS CHRISTIAN ANDRES"/>
    <n v="1"/>
    <n v="0"/>
    <n v="65960.072302"/>
    <n v="75096.394270399993"/>
    <n v="65960.072302"/>
    <m/>
    <m/>
    <m/>
    <m/>
    <m/>
    <m/>
    <m/>
  </r>
  <r>
    <s v="BUCARAMANGA"/>
    <x v="5"/>
    <x v="5"/>
    <n v="68001"/>
    <n v="2688280"/>
    <n v="71679"/>
    <s v="ORDEN DE CAMBIO"/>
    <s v="SANTANDER"/>
    <s v="BUCARAMANGA"/>
    <s v="PTM BUCARAMANGA  PAPELERIA ABA"/>
    <s v="REDEBAN"/>
    <s v="FO-25-1470389"/>
    <d v="2025-09-03T11:42:00"/>
    <d v="2025-09-04T13:47:00"/>
    <m/>
    <s v="BASEDATAFONO"/>
    <s v="BASE DATAFONO"/>
    <s v="AGREGADOR"/>
    <s v="COMCARD - PTM"/>
    <s v="EJECUTADO_EXITOSO"/>
    <s v="EJECUTADO EXITOSO"/>
    <s v="03/09/2025 POR FAVOR, COMUNICARSE CON USUARIO PARA CONFIRMAR UBICACION, SOLICITUD Y PROGRAMAR VISITA TECNICA | 04/09/2025 SE REALIZA INSTALACIÓN DE BASE DE DATAFONO YA QUE LA OTRA SE PARTIO, NO SE INTERVIENE TERMINAL"/>
    <s v="VISITA_TÉCNICA"/>
    <s v="MN00G322"/>
    <s v="TIPO I"/>
    <s v="TERRESTRE"/>
    <s v="REYES RAMIREZ DIEGO ALEXANDER"/>
    <n v="1"/>
    <n v="0"/>
    <n v="65960.072302"/>
    <n v="75096.394270399993"/>
    <n v="65960.072302"/>
    <m/>
    <m/>
    <m/>
    <m/>
    <m/>
    <m/>
    <m/>
  </r>
  <r>
    <s v="BOGOTA"/>
    <x v="4"/>
    <x v="4"/>
    <n v="25320"/>
    <n v="2688297"/>
    <n v="37319"/>
    <s v="ORDEN DE CAMBIO"/>
    <s v="CUNDINAMARCA"/>
    <s v="GUADUAS"/>
    <s v="BARRIO SAN JOSE GUADUAS"/>
    <s v="REDEBAN"/>
    <s v="FO-25-1470387"/>
    <d v="2025-09-03T11:45:00"/>
    <d v="2025-09-09T11:19:00"/>
    <m/>
    <s v="BASEDATAFONO"/>
    <s v="BASE DATAFONO"/>
    <s v="CB UNO A UNO"/>
    <s v="CB UNO A UNO"/>
    <s v="EJECUTADO_EXITOSO"/>
    <s v="EJECUTADO EXITOSO"/>
    <s v="03/09/2025 POR FAVOR, COMUNICARSE CON USUARIO PARA CONFIRMAR UBICACION, SOLICITUD Y PROGRAMAR VISITA TECNICA | 09/09/2025 SE REALIZA CAMBIO DE BASE PARA DATAFONO"/>
    <s v="VISITA_TÉCNICA"/>
    <s v="GZ00L495"/>
    <s v="TIPO III"/>
    <s v="TERRESTRE"/>
    <s v="MURCIA HERNANDEZ HARVEY IGNACIO"/>
    <n v="1"/>
    <n v="0"/>
    <n v="275728.78077800001"/>
    <n v="196536.5258152"/>
    <n v="275728.78077800001"/>
    <m/>
    <m/>
    <m/>
    <m/>
    <m/>
    <m/>
    <m/>
  </r>
  <r>
    <s v="BARRANQUILLA"/>
    <x v="0"/>
    <x v="0"/>
    <n v="8001"/>
    <n v="2689169"/>
    <n v="79343"/>
    <s v="ORDEN DE CAMBIO"/>
    <s v="ATLANTICO"/>
    <s v="BARRANQUILLA"/>
    <s v="BARRIO PRADO BARRANQUILLA 12"/>
    <s v="REDEBAN"/>
    <s v="FO-25-1470379"/>
    <d v="2025-09-03T13:55:00"/>
    <d v="2025-09-04T16:58:00"/>
    <m/>
    <s v="BASEDATAFONO"/>
    <s v="BASE DATAFONO"/>
    <s v="CB UNO A UNO"/>
    <s v="CB UNO A UNO"/>
    <s v="EJECUTADO_EXITOSO"/>
    <s v="EJECUTADO EXITOSO"/>
    <s v="03/09/2025 POR FAVOR, COMUNICARSE CON USUARIO PARA CONFIRMAR UBICACION, SOLICITUD Y PROGRAMAR VISITA TECNICA | 04/09/2025 SE REALIZA VISITA SE PEGA BASE DATAFONO Y QUEDA OPERATIVO SE REALIZAN PRUEBAS DE CORRECTO FUNCIONAMIENTO"/>
    <s v="VISITA_TÉCNICA"/>
    <s v="10XZZ881"/>
    <s v="TIPO I"/>
    <s v="TERRESTRE"/>
    <s v="VILLACOB VILLACOB ELKIN EDUARDO"/>
    <n v="1"/>
    <n v="0"/>
    <n v="65960.072302"/>
    <n v="75096.394270399993"/>
    <n v="65960.072302"/>
    <m/>
    <m/>
    <m/>
    <m/>
    <m/>
    <m/>
    <m/>
  </r>
  <r>
    <s v="PEREIRA"/>
    <x v="2"/>
    <x v="6"/>
    <n v="76147"/>
    <n v="2689088"/>
    <n v="56073"/>
    <s v="ORDEN DE CAMBIO"/>
    <s v="VALLE DEL CAUCA"/>
    <s v="CARTAGO"/>
    <s v="DISTRICOL DROMEDICAR CARTAGO 3"/>
    <s v="REDEBAN"/>
    <s v="FO-25-1470382"/>
    <d v="2025-09-03T13:51:00"/>
    <d v="2025-09-05T23:48:00"/>
    <m/>
    <s v="BASEDATAFONO"/>
    <s v="BASE DATAFONO"/>
    <s v="AGREGADOR"/>
    <s v="DISTRICOL"/>
    <s v="EJECUTADO_EXITOSO"/>
    <s v="EJECUTADO EXITOSO"/>
    <s v="03/09/2025 POR FAVOR, COMUNICARSE CON USUARIO PARA CONFIRMAR UBICACION, SOLICITUD Y PROGRAMAR VISITA TECNICA | 05/09/2025 SE PEGA NUEVAMENTE LA BASE EN LA SUPERFICIE CON TORNILLOS."/>
    <s v="VISITA_TÉCNICA"/>
    <s v="9BMZZ434"/>
    <s v="TIPO I"/>
    <s v="TERRESTRE"/>
    <s v="FRANCO CAÑAVERAL YAMID RAUL"/>
    <n v="1"/>
    <n v="0"/>
    <n v="65960.072302"/>
    <n v="75096.394270399993"/>
    <n v="65960.072302"/>
    <m/>
    <m/>
    <m/>
    <m/>
    <m/>
    <m/>
    <m/>
  </r>
  <r>
    <s v="BOGOTA"/>
    <x v="4"/>
    <x v="4"/>
    <n v="11001"/>
    <n v="13788240"/>
    <n v="39869"/>
    <s v="ORDEN DE CAMBIO"/>
    <s v="CUNDINAMARCA"/>
    <s v="BOGOTA"/>
    <s v="PTM BOGOTA DULF@"/>
    <s v="REDEBAN"/>
    <s v="FO-25-1470404"/>
    <d v="2025-09-03T08:53:00"/>
    <d v="2025-09-06T12:06:00"/>
    <m/>
    <s v="PINPAD"/>
    <s v="PINPAD"/>
    <s v="AGREGADOR"/>
    <s v="COMCARD - PTM"/>
    <s v="EJECUTADO_EXITOSO"/>
    <s v="EJECUTADO EXITOSO"/>
    <s v="03/09/2025 SE INTENTA COMUNICACION CON EL SEÑOR DULFARY ROLDAN AL NUMERO 3128614890 PERO NO HAY RESPUESTA, SE ESCALA PARA VISITA TECNICA | 06/09/2025 SE REALIZA VISITA DE CAMPO DONDE SE INSTALA PINPAD, SE CAMBIO POS POR COMPATIBILIDAD, PRUEBAS CUPO Y USUARIO OK"/>
    <s v="VISITA_TÉCNICA"/>
    <s v="AB0DZ391"/>
    <s v="TIPO I"/>
    <s v="TERRESTRE"/>
    <s v="LOZADA ROJAS CHRISTIAN ANDRES"/>
    <n v="1"/>
    <n v="0"/>
    <n v="65960.072302"/>
    <n v="75096.394270399993"/>
    <n v="65960.072302"/>
    <m/>
    <m/>
    <m/>
    <m/>
    <m/>
    <m/>
    <m/>
  </r>
  <r>
    <s v="SINCELEJO"/>
    <x v="0"/>
    <x v="0"/>
    <n v="70708"/>
    <n v="13793179"/>
    <n v="40527"/>
    <s v="ORDEN DE CAMBIO"/>
    <s v="SUCRE"/>
    <s v="SAN MARCOS"/>
    <s v="DISTRICOL MOTO NISSI"/>
    <s v="REDEBAN"/>
    <s v="FO-25-1470412"/>
    <d v="2025-09-03T08:53:00"/>
    <d v="2025-09-09T15:55:00"/>
    <m/>
    <s v="PINPAD"/>
    <s v="PINPAD"/>
    <s v="AGREGADOR"/>
    <s v="DISTRICOL"/>
    <s v="EJECUTADO_EXITOSO"/>
    <s v="EJECUTADO EXITOSO"/>
    <s v="03/09/2025 SE INTENTA COMUICACION CON LA SEÑORA KELLY DAHIANA  AL NUMERO 3165179103 PERO NO HAY RESPUESTA SE ESCALA PARA VISITA TECNNICA | 09/09/2025 SE INSTALA PINPAD OK, SE CAMBIA DATAFONO POR INCOMPATIBILIDAD DE TECNOLOGÍA PRUEBAS OK"/>
    <s v="VISITA_TÉCNICA"/>
    <s v="GZ0LZ804"/>
    <s v="TIPO III"/>
    <s v="TERRESTRE"/>
    <s v="COGOLLO ROSSO CAMILO ANDRES"/>
    <n v="1"/>
    <n v="0"/>
    <n v="275728.78077800001"/>
    <n v="196536.5258152"/>
    <n v="275728.78077800001"/>
    <m/>
    <m/>
    <m/>
    <m/>
    <m/>
    <m/>
    <m/>
  </r>
  <r>
    <s v="CUCUTA"/>
    <x v="5"/>
    <x v="5"/>
    <n v="54001"/>
    <n v="13793190"/>
    <n v="80481"/>
    <s v="ORDEN DE CAMBIO"/>
    <s v="NORTE DE SANTANDER"/>
    <s v="CUCUTA"/>
    <s v="DISTRICOL SUPER PAGOS MOROCHO"/>
    <s v="REDEBAN"/>
    <s v="FO-25-1470402"/>
    <d v="2025-09-03T08:53:00"/>
    <d v="2025-09-06T00:00:00"/>
    <m/>
    <s v="PINPAD"/>
    <s v="PINPAD"/>
    <s v="AGREGADOR"/>
    <s v="DISTRICOL"/>
    <s v="EJECUTADO_EXITOSO"/>
    <s v="EJECUTADO EXITOSO"/>
    <s v="03/09/2025 SE INTENTA COMUNICACION CON LA SEÑORA KELLY DAHIANA AL NUMERO 3147403633 PERO NO HAY RESPUESTA, SE ESCALA PARA VISITA TECNICA | 05/09/2025 SE INSTALA PIN PAD SE REALIZAN CIERRES Y PRUEBAS OK"/>
    <s v="VISITA_TÉCNICA"/>
    <s v="SDZZZ928"/>
    <s v="TIPO I"/>
    <s v="TERRESTRE"/>
    <s v="DURAN ACOSTA FRANK YONNY"/>
    <n v="1"/>
    <n v="0"/>
    <n v="65960.072302"/>
    <n v="75096.394270399993"/>
    <n v="65960.072302"/>
    <m/>
    <m/>
    <m/>
    <m/>
    <m/>
    <m/>
    <m/>
  </r>
  <r>
    <s v="PASTO"/>
    <x v="2"/>
    <x v="2"/>
    <n v="86568"/>
    <n v="13978227"/>
    <n v="75212"/>
    <s v="ORDEN DE CAMBIO"/>
    <s v="PUTUMAYO"/>
    <s v="PUERTO ASIS"/>
    <s v="DISTRICOL SYSTEMSERVIS"/>
    <s v="REDEBAN"/>
    <s v="FO-25-1470406"/>
    <d v="2025-09-03T08:53:00"/>
    <d v="2025-09-10T09:33:00"/>
    <m/>
    <s v="PINPAD"/>
    <s v="PINPAD"/>
    <s v="AGREGADOR"/>
    <s v="DISTRICOL"/>
    <s v="EJECUTADO_EXITOSO"/>
    <s v="EJECUTADO EXITOSO"/>
    <s v="03/09/2025 SE INTENTA COMUICACION CON LA SEÑORA YESENIA ALVAREZ   AL NUMERO 3148145839 PERO NO HAY RESPUESTA SE ESCALA PARA VISITA TECNNICA | 09/09/2025 SE ENCUENTRA PROBLEMAS EN LA VIA PARA EL DESPLAZAMIENTO A PUERTO ASIS NO SE LOGRA TRANSPORTE, SE ESTA EN ESPERA PARA PODER LLEGAR AL SITIO | 10/09/2025 SE VISITA EL CB PARA REALIZAR INSTALACIÓN DE PIN PAD JUNTO CON HUB, SE HACEN PRUEBAS OK, CORRESPONSAL OPERATIVO"/>
    <s v="VISITA_TÉCNICA"/>
    <s v="OWZZZ969"/>
    <s v="TIPO IV"/>
    <s v="TERRESTRE"/>
    <s v="GUERRERO RAMIREZ OSCAR DARIO"/>
    <n v="1"/>
    <n v="0"/>
    <n v="479588.87655000004"/>
    <n v="196536.5258152"/>
    <n v="479588.87655000004"/>
    <m/>
    <m/>
    <m/>
    <m/>
    <m/>
    <m/>
    <m/>
  </r>
  <r>
    <s v="PASTO"/>
    <x v="2"/>
    <x v="2"/>
    <n v="52001"/>
    <n v="13994072"/>
    <n v="71539"/>
    <s v="ORDEN DE CAMBIO"/>
    <s v="NARIÑO"/>
    <s v="PASTO"/>
    <s v="DISTRICOL EL CACHORRO REBAJA"/>
    <s v="REDEBAN"/>
    <s v="FO-25-1470409"/>
    <d v="2025-09-03T08:53:00"/>
    <d v="2025-09-05T15:33:00"/>
    <m/>
    <s v="PINPAD"/>
    <s v="PINPAD"/>
    <s v="AGREGADOR"/>
    <s v="DISTRICOL"/>
    <s v="EJECUTADO_EXITOSO"/>
    <s v="EJECUTADO EXITOSO"/>
    <s v="03/09/2025 SE INTENTA COMUICACION CON LA SEÑORA YESENIA ALVAREZ AL NUMERO 3165179103 PERO NO HAY RESPUESTA SE ESCALA PARA VISITA TECNNICA | 05/09/2025 SE REALIZÓ LA INSTALACIÓN DE PINPAD Y HUB SE EJECUTAN PRUEBAS TX EXITOSAS QUEDA OPERATIVO."/>
    <s v="VISITA_TÉCNICA"/>
    <s v="A30KZ106"/>
    <s v="TIPO I"/>
    <s v="TERRESTRE"/>
    <s v="REMICIO AMADO JOHN HEBER"/>
    <n v="1"/>
    <n v="0"/>
    <n v="65960.072302"/>
    <n v="75096.394270399993"/>
    <n v="65960.072302"/>
    <m/>
    <m/>
    <m/>
    <m/>
    <m/>
    <m/>
    <m/>
  </r>
  <r>
    <s v="CALI"/>
    <x v="2"/>
    <x v="2"/>
    <n v="76520"/>
    <n v="2680490"/>
    <n v="15413"/>
    <s v="ORDEN DE CAMBIO"/>
    <s v="VALLE DEL CAUCA"/>
    <s v="PALMIRA"/>
    <s v="REVAL ORIP PALMIRA"/>
    <s v="REDEBAN"/>
    <s v="FO-25-1461240"/>
    <d v="2025-09-02T11:07:00"/>
    <d v="2025-09-03T15:37:00"/>
    <m/>
    <s v="BASEDATAFONO"/>
    <s v="BASE DATAFONO"/>
    <s v="ROBUSTO"/>
    <s v="REVAL"/>
    <s v="EJECUTADO_EXITOSO"/>
    <s v="EJECUTADO EXITOSO"/>
    <s v="03/09/2025 EN OA VISITA TÉCNICA SE REALIZÓ LA INSTALACIÓN DE LA BASE SOPORTE DE DATÁFONO YA QUE SE ENCONTRÓ QUE LA ANTERIOR SE HABÍA PARTIDO,SE INSTALA OK EN EL SITIO DONDE EL USUARIO LO SOLICITO."/>
    <s v="VISITA_TÉCNICA"/>
    <s v="JARZZ723"/>
    <s v="TIPO I"/>
    <s v="TERRESTRE"/>
    <s v="SANCHEZ URREGO ROBINSON DAVID"/>
    <n v="1"/>
    <n v="0"/>
    <n v="65960.072302"/>
    <n v="75096.394270399993"/>
    <n v="65960.072302"/>
    <m/>
    <m/>
    <m/>
    <m/>
    <m/>
    <m/>
    <m/>
  </r>
  <r>
    <s v="BARRANQUILLA"/>
    <x v="0"/>
    <x v="0"/>
    <n v="8001"/>
    <n v="2677296"/>
    <n v="67792"/>
    <s v="ORDEN DE CAMBIO"/>
    <s v="ATLANTICO"/>
    <s v="BARRANQUILLA"/>
    <s v="BARRIO CENTRO BARRANQUILLA 46"/>
    <s v="REDEBAN"/>
    <s v="FO-25-1460061"/>
    <d v="2025-09-02T08:00:00"/>
    <d v="2025-09-03T15:32:00"/>
    <m/>
    <s v="BASEDATAFONO"/>
    <s v="BASE DATAFONO"/>
    <s v="CB UNO A UNO"/>
    <s v="CB UNO A UNO"/>
    <s v="EJECUTADO_EXITOSO"/>
    <s v="EJECUTADO EXITOSO"/>
    <s v="02/09/2025 POR FAVOR, COMUNICARSE CON USUARIO PARA CONFIRMAR UBICACION, SOLICITUD Y PROGRAMAR VISITA TECNICA | 03/09/2025 SE REALIZA VISITA SE ENCUENTRA LA BASE PARTIDA Y SE HACE EL CAMBIO QUE DA OPERATIVO"/>
    <s v="VISITA_TÉCNICA"/>
    <s v="9L00R801"/>
    <s v="TIPO I"/>
    <s v="TERRESTRE"/>
    <s v="VILLACOB VILLACOB ELKIN EDUARDO"/>
    <n v="1"/>
    <n v="0"/>
    <n v="65960.072302"/>
    <n v="75096.394270399993"/>
    <n v="65960.072302"/>
    <m/>
    <m/>
    <m/>
    <m/>
    <m/>
    <m/>
    <m/>
  </r>
  <r>
    <s v="TUNJA"/>
    <x v="5"/>
    <x v="5"/>
    <n v="15001"/>
    <n v="13978000"/>
    <n v="34559"/>
    <s v="ORDEN DE CAMBIO"/>
    <s v="BOYACA"/>
    <s v="TUNJA"/>
    <s v="BARRIO VILLA BACHUE TUNJA"/>
    <s v="REDEBAN"/>
    <s v="FO-25-1456130"/>
    <d v="2025-09-01T11:17:00"/>
    <d v="2025-09-08T17:03:00"/>
    <m/>
    <s v="PINPAD"/>
    <s v="PINPAD"/>
    <s v="CB UNO A UNO"/>
    <s v="CB UNO A UNO"/>
    <s v="EJECUTADO_EXITOSO"/>
    <s v="EJECUTADO EXITOSO"/>
    <s v="01/09/2025 POR FAVOR, COMUNICARSE CON USUARIO PARA CONFIRMAR UBICACION, SOLICITUD Y PROGRAMAR VISITA TECNICA | 08/09/2025 SE VISITA CB INSTALACION PIN PAD... PRUEBAS EXITOSAS"/>
    <s v="VISITA_TÉCNICA"/>
    <s v="BL01A229"/>
    <s v="TIPO I"/>
    <s v="TERRESTRE"/>
    <s v="GONZALEZ GONZALEZ MARIO ALBERTO"/>
    <n v="1"/>
    <n v="0"/>
    <n v="65960.072302"/>
    <n v="75096.394270399993"/>
    <n v="65960.072302"/>
    <m/>
    <m/>
    <m/>
    <m/>
    <m/>
    <m/>
    <m/>
  </r>
  <r>
    <s v="MEDELLIN"/>
    <x v="1"/>
    <x v="1"/>
    <n v="5887"/>
    <n v="13990755"/>
    <n v="68727"/>
    <s v="ORDEN DE CAMBIO"/>
    <s v="ANTIOQUIA"/>
    <s v="YARUMAL"/>
    <s v="BARRIO ALTO YARUMAL"/>
    <s v="REDEBAN"/>
    <s v="FO-25-1456132"/>
    <d v="2025-09-01T11:17:00"/>
    <d v="2025-09-03T15:42:00"/>
    <m/>
    <s v="PINPAD"/>
    <s v="PINPAD"/>
    <s v="CB UNO A UNO"/>
    <s v="CB UNO A UNO"/>
    <s v="EJECUTADO_EXITOSO"/>
    <s v="EJECUTADO EXITOSO"/>
    <s v="01/09/2025 POR FAVOR, COMUNICARSE CON USUARIO PARA CONFIRMAR UBICACION, SOLICITUD Y PROGRAMAR VISITA TECNICA | 03/09/2025 SE INSTALA PINPAD A PETICIÓN DEL USUARIO, ES NECESARIO CAMBIAR DATÁFONO POR TECNOLOGÍA NUEVA QUE SEA COMPATIBLE CON EL PINPAD"/>
    <s v="VISITA_TÉCNICA"/>
    <s v="9L0UZ981"/>
    <s v="TIPO III"/>
    <s v="TERRESTRE"/>
    <s v="BARRIENTOS HERNANDEZ CRISTIAN HORACIO"/>
    <n v="1"/>
    <n v="0"/>
    <n v="275728.78077800001"/>
    <n v="196536.5258152"/>
    <n v="275728.78077800001"/>
    <m/>
    <m/>
    <m/>
    <m/>
    <m/>
    <m/>
    <m/>
  </r>
  <r>
    <s v="BOGOTA"/>
    <x v="4"/>
    <x v="4"/>
    <n v="25754"/>
    <n v="2672132"/>
    <n v="67120"/>
    <s v="ORDEN DE CAMBIO"/>
    <s v="CUNDINAMARCA"/>
    <s v="SOACHA"/>
    <s v="BARRIO EL TREBOL SOACHA SOACHA"/>
    <s v="REDEBAN"/>
    <s v="FO-25-1454198"/>
    <d v="2025-09-01T10:26:00"/>
    <d v="2025-09-01T17:04:00"/>
    <m/>
    <s v="BASEDATAFONO"/>
    <s v="BASE DATAFONO"/>
    <s v="CB UNO A UNO"/>
    <s v="CB UNO A UNO"/>
    <s v="EJECUTADO_EXITOSO"/>
    <s v="EJECUTADO EXITOSO"/>
    <s v="01/09/2025 POR FAVOR, COMUNICARSE CON USUARIO PARA CONFIRMAR UBICACION, SOLICITUD Y PROGRAMAR VISITA TECNICA | 01/09/2025 SE REALIZA CAMBIO DE BASE PARA DATAFONO YA QUE LA ANTERIOR PERDIÓ EL PEGANTE DE CAYÓ Y FRACTURÓ, NO SE MANIPULA TERMINAL"/>
    <s v="VISITA_TÉCNICA"/>
    <s v="9L000621"/>
    <s v="TIPO I"/>
    <s v="TERRESTRE"/>
    <s v="BUSTOS MORA DIEGO MANUEL"/>
    <n v="1"/>
    <n v="0"/>
    <n v="65960.072302"/>
    <n v="75096.394270399993"/>
    <n v="65960.072302"/>
    <m/>
    <m/>
    <m/>
    <m/>
    <m/>
    <m/>
    <m/>
  </r>
  <r>
    <s v="VILLAVICENCIO"/>
    <x v="3"/>
    <x v="3"/>
    <n v="50001"/>
    <n v="2670010"/>
    <n v="51421"/>
    <s v="ORDEN DE CAMBIO"/>
    <s v="META"/>
    <s v="VILLAVICENCIO"/>
    <s v="BARRIO SAN ISIDRO VILLAVICENCI"/>
    <s v="REDEBAN"/>
    <s v="FO-25-1453850"/>
    <d v="2025-09-01T08:12:00"/>
    <d v="2025-09-02T12:57:00"/>
    <m/>
    <s v="BASEDATAFONO"/>
    <s v="BASE DATAFONO"/>
    <s v="CB UNO A UNO"/>
    <s v="CB UNO A UNO"/>
    <s v="EJECUTADO_EXITOSO"/>
    <s v="EJECUTADO EXITOSO"/>
    <s v="01/09/2025 POR FAVOR, COMUNICARSE CON USUARIO PARA CONFIRMAR UBICACION, SOLICITUD Y PROGRAMAR VISITA TECNICA | 02/09/2025 SE REALIZA VISITA AL CB POR SOLICITUD DE BASA DAÑADA, SE HACE EL CAMBIO DE LA BASE QUEDA TODO OK"/>
    <s v="VISITA_TÉCNICA"/>
    <s v="GB07Z997"/>
    <s v="TIPO I"/>
    <s v="TERRESTRE"/>
    <s v="MOLINA CASTRO JAVIER ALBERTO"/>
    <n v="1"/>
    <n v="0"/>
    <n v="65960.072302"/>
    <n v="75096.394270399993"/>
    <n v="65960.072302"/>
    <m/>
    <m/>
    <m/>
    <m/>
    <m/>
    <m/>
    <m/>
  </r>
  <r>
    <s v="BOGOTA"/>
    <x v="4"/>
    <x v="4"/>
    <n v="11001"/>
    <n v="2670377"/>
    <n v="75536"/>
    <s v="ORDEN DE CAMBIO"/>
    <s v="CUNDINAMARCA"/>
    <s v="BOGOTA"/>
    <s v="PTM BOGOTA DROGUERIA ALBAN 72"/>
    <s v="REDEBAN"/>
    <s v="FO-25-1453843"/>
    <d v="2025-09-01T08:43:00"/>
    <d v="2025-09-01T15:20:00"/>
    <m/>
    <s v="BASEDATAFONO"/>
    <s v="BASE DATAFONO"/>
    <s v="AGREGADOR"/>
    <s v="COMCARD - PTM"/>
    <s v="EJECUTADO_EXITOSO"/>
    <s v="EJECUTADO EXITOSO"/>
    <s v="01/09/2025 POR FAVOR, COMUNICARSE CON USUARIO PARA CONFIRMAR UBICACION, SOLICITUD Y PROGRAMAR VISITA TECNICA | 01/09/2025 SE REALIZA INSTALACIÓN DE BASE PARA DATAFONO YA QUE LA ANTERIOR SE ROMPIÓ NO SE MANIPULA TERMINAL"/>
    <s v="VISITA_TÉCNICA"/>
    <s v="SX00J093"/>
    <s v="TIPO I"/>
    <s v="TERRESTRE"/>
    <s v="BUSTOS MORA DIEGO MANUEL"/>
    <n v="1"/>
    <n v="0"/>
    <n v="65960.072302"/>
    <n v="75096.394270399993"/>
    <n v="65960.072302"/>
    <m/>
    <m/>
    <m/>
    <m/>
    <m/>
    <m/>
    <m/>
  </r>
  <r>
    <s v="CALI"/>
    <x v="2"/>
    <x v="2"/>
    <n v="76001"/>
    <n v="2668478"/>
    <n v="35510"/>
    <s v="ORDEN DE CAMBIO"/>
    <s v="VALLE DEL CAUCA"/>
    <s v="CALI"/>
    <s v="REDY LA PRIMERA"/>
    <s v="REDEBAN"/>
    <s v="FO-25-1450483"/>
    <d v="2025-09-01T08:00:00"/>
    <d v="2025-09-02T13:01:00"/>
    <m/>
    <s v="BASEDATAFONO"/>
    <s v="BASE DATAFONO"/>
    <s v="ROBUSTO"/>
    <s v="REDY"/>
    <s v="EJECUTADO_EXITOSO"/>
    <s v="EJECUTADO EXITOSO"/>
    <s v="30/08/2025 POR FAVOR, COMUNICARSE CON USUARIO PARA CONFIRMAR UBICACION, SOLICITUD Y PROGRAMAR VISITA TECNICA | 02/09/2025 EN LA VISITA TÉCNICA SE REALIZÓ LA INSTALACIÓN DE LA BASE SOPORTE DE EL DATÁFONO YA QUE LA ANTERIOR SE HABÍA PARTIDO,SE INSTALO DONDE EL USUARIO LO SUGIERE ."/>
    <s v="VISITA_TÉCNICA"/>
    <s v="GZ001385"/>
    <s v="TIPO I"/>
    <s v="TERRESTRE"/>
    <s v="SANCHEZ URREGO ROBINSON DAVID"/>
    <n v="1"/>
    <n v="0"/>
    <n v="65960.072302"/>
    <n v="75096.394270399993"/>
    <n v="65960.072302"/>
    <m/>
    <m/>
    <m/>
    <m/>
    <m/>
    <m/>
    <m/>
  </r>
  <r>
    <s v="BOGOTA"/>
    <x v="4"/>
    <x v="4"/>
    <n v="11001"/>
    <n v="2668216"/>
    <n v="77725"/>
    <s v="ORDEN DE CAMBIO"/>
    <s v="CUNDINAMARCA"/>
    <s v="BOGOTA"/>
    <s v="PTM BOGOTA PAPELERIA LAS CRAYO"/>
    <s v="REDEBAN"/>
    <s v="FO-25-1449879"/>
    <d v="2025-08-30T11:06:00"/>
    <d v="2025-09-01T14:29:00"/>
    <m/>
    <s v="BASEDATAFONO"/>
    <s v="BASE DATAFONO"/>
    <s v="AGREGADOR"/>
    <s v="COMCARD - PTM"/>
    <s v="EJECUTADO_EXITOSO"/>
    <s v="EJECUTADO EXITOSO"/>
    <s v="30/08/2025 POR FAVOR, COMUNICARSE CON USUARIO PARA CONFIRMAR UBICACION, SOLICITUD Y PROGRAMAR VISITA TECNICA | 01/09/2025 SE REALIZA ENTREGA E INSTALACIÓN DE BASE DE DATAFONO POR DAÑO SE PARTIO"/>
    <s v="VISITA_TÉCNICA"/>
    <s v="10NZZ015-10MZZ829"/>
    <s v="TIPO I"/>
    <s v="TERRESTRE"/>
    <s v="ORTIZ MARTINEZ STIVEN"/>
    <n v="1"/>
    <n v="0"/>
    <n v="65960.072302"/>
    <n v="75096.394270399993"/>
    <n v="65960.072302"/>
    <m/>
    <m/>
    <m/>
    <m/>
    <m/>
    <m/>
    <m/>
  </r>
  <r>
    <s v="MANIZALES"/>
    <x v="2"/>
    <x v="6"/>
    <n v="17001"/>
    <n v="2650071"/>
    <n v="16838"/>
    <s v="ORDEN DE CAMBIO"/>
    <s v="CALDAS"/>
    <s v="MANIZALES"/>
    <s v="LA FUENTE MANIZALES"/>
    <s v="REDEBAN"/>
    <s v="FO-25-1432414"/>
    <d v="2025-08-27T08:43:00"/>
    <d v="2025-09-02T10:40:00"/>
    <m/>
    <s v="BASEDATAFONO"/>
    <s v="BASE DATAFONO"/>
    <s v="CB UNO A UNO"/>
    <s v="MERCALDAS"/>
    <s v="EJECUTADO_EXITOSO"/>
    <s v="EJECUTADO EXITOSO"/>
    <s v="27/08/2025 POR FAVOR, COMUNICARSE CON USUARIO PARA CONFIRMAR UBICACION, SOLICITUD Y PROGRAMAR VISITA TECNICA | 01/09/2025 SE PEGAN 2 BASES PARA EL DATÁFONO SE ENCONTRABAN EN BUEN ESTADO SE USAN LAS QUE TENIA EL COMERCIO"/>
    <s v="VISITA_TÉCNICA"/>
    <s v="SA00M791 F10KZ123"/>
    <s v="TIPO I"/>
    <s v="TERRESTRE"/>
    <s v="AGUIRRE HENAO RAUL EDUARDO"/>
    <n v="1"/>
    <n v="0"/>
    <n v="65960.072302"/>
    <n v="75096.394270399993"/>
    <n v="65960.072302"/>
    <m/>
    <m/>
    <m/>
    <m/>
    <m/>
    <m/>
    <m/>
  </r>
  <r>
    <s v="CARTAGENA"/>
    <x v="0"/>
    <x v="0"/>
    <n v="13001"/>
    <n v="2646817"/>
    <n v="50115"/>
    <s v="ORDEN DE CAMBIO"/>
    <s v="BOLIVAR"/>
    <s v="CARTAGENA"/>
    <s v="BARRIO CARACOLES CARTAGENA DE"/>
    <s v="REDEBAN"/>
    <s v="FO-25-1428172"/>
    <d v="2025-08-26T13:46:00"/>
    <d v="2025-09-01T10:13:00"/>
    <m/>
    <s v="BASEDATAFONO"/>
    <s v="BASE DATAFONO"/>
    <s v="CB UNO A UNO"/>
    <s v="CB UNO A UNO"/>
    <s v="EJECUTADO_EXITOSO"/>
    <s v="EJECUTADO EXITOSO"/>
    <s v="26/08/2025 POR FAVOR, COMUNICARSE CON USUARIO PARA CONFIRMAR UBICACION, SOLICITUD Y PROGRAMAR VISITA TECNICA | 01/09/2025 SE REALIZA CAMBIO DE BASE DE DATAFONO POR DAÑO DE LA ANTERIOR, SE DEJA TODO OK"/>
    <s v="VISITA_TÉCNICA"/>
    <s v="II00U006"/>
    <s v="TIPO I"/>
    <s v="TERRESTRE"/>
    <s v="MARTINEZ SALGUEDO ANDRES AUGUSTO"/>
    <n v="1"/>
    <n v="0"/>
    <n v="65960.072302"/>
    <n v="75096.394270399993"/>
    <n v="65960.072302"/>
    <m/>
    <m/>
    <m/>
    <m/>
    <m/>
    <m/>
    <m/>
  </r>
  <r>
    <s v="BOGOTA"/>
    <x v="4"/>
    <x v="4"/>
    <n v="11001"/>
    <n v="14085903"/>
    <n v="62353"/>
    <s v="ORDEN DE CAMBIO"/>
    <s v="CUNDINAMARCA"/>
    <s v="BOGOTA"/>
    <s v="BARRIO MOLINOS 1 BOGOTA 1"/>
    <s v="REDEBAN"/>
    <s v="FO-25-1572256"/>
    <d v="2025-09-23T08:00:00"/>
    <d v="2025-09-24T11:25:00"/>
    <m/>
    <s v="TRASLADO"/>
    <s v="TRASLADO EXTERNO"/>
    <s v="CB UNO A UNO"/>
    <s v="CB UNO A UNO"/>
    <s v="EJECUTADO_EXITOSO"/>
    <s v="EJECUTADO EXITOSO"/>
    <s v="23/09/2025 SE INTENTA COMUNICACIÓN CON CB AL NUMERO 3115411294 NO ES POSIBLE VALIDAR SOLICITUD POR FAVOR LLAMAR ANTES DE REALIZAR VISITA | 24/09/2025 SE REALIZA TRASLADO DE EQUIPOS Y CONFIGURACION"/>
    <s v="VISITA_TÉCNICA"/>
    <s v="0A00C275"/>
    <s v="TIPO I"/>
    <s v="TERRESTRE"/>
    <s v="GONZALEZ FANDIÑO SANTIAGO ERNESTO"/>
    <n v="1"/>
    <n v="0"/>
    <n v="65960.072302"/>
    <n v="75096.394270399993"/>
    <n v="65960.072302"/>
    <m/>
    <m/>
    <m/>
    <m/>
    <m/>
    <m/>
    <m/>
  </r>
  <r>
    <s v="BUCARAMANGA"/>
    <x v="5"/>
    <x v="5"/>
    <n v="13688"/>
    <n v="14081105"/>
    <n v="77291"/>
    <s v="ORDEN DE CAMBIO"/>
    <s v="BOLIVAR"/>
    <s v="SANTA ROSA DEL SUR"/>
    <s v="BARRIO EL CARMEN SANTA ROSA DE"/>
    <s v="REDEBAN"/>
    <s v="FO-25-1572254"/>
    <d v="2025-09-23T08:00:00"/>
    <d v="2025-09-24T10:56:00"/>
    <m/>
    <s v="TRASLADO"/>
    <s v="TRASLADO EXTERNO"/>
    <s v="CB UNO A UNO"/>
    <s v="CB UNO A UNO"/>
    <s v="EJECUTADO_EXITOSO"/>
    <s v="EJECUTADO EXITOSO"/>
    <s v="23/09/2025 SE REALIZA COMUNICACIÓN CON CB AL NUMERO 3174117974 SE CONFIRMAN DATOS DE LA SOLICITUD SE ESCALA PARA VISITA | 24/09/2025 SE HACE PRESENCIA EN COMERCIO SE REALIZA ACTUALIZACIÓN DE DIRECCIÓN EN EL EQUIPO Y EN EM SISTEMA SE REALIZA PRUEBAS OK"/>
    <s v="VISITA_TÉCNICA"/>
    <s v="FACZZ328"/>
    <s v="TIPO IV ESPECIAL"/>
    <s v="TERRESTRE/FLUVIAL"/>
    <s v="BARRERA ORTEGA MARLON STWAR"/>
    <n v="1"/>
    <n v="0"/>
    <n v="479588.87655000004"/>
    <n v="196536.5258152"/>
    <n v="479588.87655000004"/>
    <m/>
    <m/>
    <m/>
    <m/>
    <m/>
    <m/>
    <m/>
  </r>
  <r>
    <s v="CARTAGENA"/>
    <x v="0"/>
    <x v="0"/>
    <n v="13001"/>
    <n v="14086465"/>
    <n v="54859"/>
    <s v="ORDEN DE CAMBIO"/>
    <s v="BOLIVAR"/>
    <s v="CARTAGENA"/>
    <s v="BARRIO CENTRO CARTAGENA DE IND"/>
    <s v="REDEBAN"/>
    <s v="FO-25-1572252"/>
    <d v="2025-09-23T08:00:00"/>
    <d v="2025-09-29T17:44:00"/>
    <m/>
    <s v="TRASLADO"/>
    <s v="TRASLADO EXTERNO"/>
    <s v="CB UNO A UNO"/>
    <s v="CB UNO A UNO"/>
    <s v="EJECUTADO_EXITOSO"/>
    <s v="EJECUTADO EXITOSO"/>
    <s v="23/09/2025 SE REALIZA COMUNICACIÓN CON CB AL NUMERO 3116871159 SE CONFIRMAN DATOS DE LA SOLICITUD SE ESCALA PARA VISITA | 30/09/2025 SE REALIZA TRASLADO DE LOS EQUIPOS SE INICIALIZS SALE LA DIRECCIÓN NUEVA SE HACEN PRUEBAS TODO OK | 30/09/2025 SE REALIZA TRASLADO DEL CB EQUIPO LECTORA SE HACEN PRUEBAS"/>
    <s v="VISITA_TÉCNICA"/>
    <s v="II9ZZ838"/>
    <s v="TIPO I"/>
    <s v="TERRESTRE"/>
    <s v="CANEDO HERRERA ALEXANDER"/>
    <n v="1"/>
    <n v="0"/>
    <n v="65960.072302"/>
    <n v="75096.394270399993"/>
    <n v="65960.072302"/>
    <m/>
    <m/>
    <m/>
    <m/>
    <m/>
    <m/>
    <m/>
  </r>
  <r>
    <s v="YOPAL"/>
    <x v="3"/>
    <x v="3"/>
    <n v="85250"/>
    <n v="14074730"/>
    <n v="78556"/>
    <s v="ORDEN DE CAMBIO"/>
    <s v="CASANARE"/>
    <s v="PAZ DE ARIPORO"/>
    <s v="BARRIO LOS CENTAUROS PAZ DE AR"/>
    <s v="REDEBAN"/>
    <s v="FO-25-1572249"/>
    <d v="2025-09-23T08:00:00"/>
    <d v="2025-09-24T11:09:00"/>
    <m/>
    <s v="TRASLADO"/>
    <s v="TRASLADO EXTERNO"/>
    <s v="CB UNO A UNO"/>
    <s v="CB UNO A UNO"/>
    <s v="EJECUTADO_EXITOSO"/>
    <s v="EJECUTADO EXITOSO"/>
    <s v="23/09/2025 SE REALIZA COMUNICACIÓN CON CB AL NUMERO 3227104049 SE CONFIRMAN DATOS DE LA SOLICITUD SE ESCALA PARA VISITA | 24/09/2025 SE REALIZA TRASLADO DE EQUIPOS SE ENTREGA OPERATIVO SIN NOVEDAD"/>
    <s v="VISITA_TÉCNICA"/>
    <s v="F1LZZ964"/>
    <s v="TIPO II"/>
    <s v="TERRESTRE"/>
    <s v="ROZO JIMENEZ EDGAR ARMANDO"/>
    <n v="1"/>
    <n v="0"/>
    <n v="144967.87232000002"/>
    <n v="140395.6348884"/>
    <n v="144967.87232000002"/>
    <m/>
    <m/>
    <m/>
    <m/>
    <m/>
    <m/>
    <m/>
  </r>
  <r>
    <s v="VILLAVICENCIO"/>
    <x v="3"/>
    <x v="3"/>
    <n v="50006"/>
    <n v="14062494"/>
    <n v="70500"/>
    <s v="ORDEN DE CAMBIO"/>
    <s v="META"/>
    <s v="ACACIAS"/>
    <s v="BARRIO SAMAN ACACIAS 2"/>
    <s v="REDEBAN"/>
    <s v="FO-25-1572246"/>
    <d v="2025-09-23T08:00:00"/>
    <d v="2025-09-29T13:11:00"/>
    <m/>
    <s v="TRASLADO"/>
    <s v="TRASLADO EXTERNO"/>
    <s v="CB UNO A UNO"/>
    <s v="CB UNO A UNO"/>
    <s v="EJECUTADO_EXITOSO"/>
    <s v="EJECUTADO EXITOSO"/>
    <s v="23/09/2025 SE REALIZA COMUNICACIÓN CON CB AL NUMERO 3133975308 SE CONFIRMAN DATOS DE LA SOLICITUD SE ESCALA PARA VISITA | 29/09/2025 SE REALIZA VISITA AL CB POR SOLICITUD DE TRASLADO POR MOTIVO NUEVA DIRECCIÓN, SE REALIZA LA INIALIZACION"/>
    <s v="VISITA_TÉCNICA"/>
    <s v="ON008907-LM00T820"/>
    <s v="TIPO II"/>
    <s v="TERRESTRE"/>
    <s v="MOLINA CASTRO JAVIER ALBERTO"/>
    <n v="1"/>
    <n v="0"/>
    <n v="144967.87232000002"/>
    <n v="140395.6348884"/>
    <n v="144967.87232000002"/>
    <m/>
    <m/>
    <m/>
    <m/>
    <m/>
    <m/>
    <m/>
  </r>
  <r>
    <s v="VILLAVICENCIO"/>
    <x v="3"/>
    <x v="3"/>
    <n v="50001"/>
    <n v="14074349"/>
    <n v="47291"/>
    <s v="ORDEN DE CAMBIO"/>
    <s v="META"/>
    <s v="VILLAVICENCIO"/>
    <s v="BARRIO CANTARRANA VILLAVICENCI"/>
    <s v="REDEBAN"/>
    <s v="FO-25-1599881 | FO-25-1572242"/>
    <d v="2025-09-23T08:00:00"/>
    <d v="2025-09-29T16:02:00"/>
    <m/>
    <s v="TRASLADO"/>
    <s v="TRASLADO EXTERNO"/>
    <s v="UNO A UNO"/>
    <s v="CB UNO A UNO"/>
    <s v="EJECUTADO_EXITOSO"/>
    <s v="EJECUTADO EXITOSO"/>
    <s v="23/09/2025 SE REALIZA COMUNICACIÓN CON CB AL NUMERO 3204769642 SE CONFIRMAN DATOS DE LA SOLICITUD SE ESCALA PARA VISITA | 27/09/2025 SE LLEGA AL COMERCIO NO ESTÁ LA PERSONA AUTORIZA SE TRATA DE UBICAR AL CLIENTE Y NO CONTESTA_x000a_30/09/2025 SE REALIZA TRASLADO SE INICIALIZAR SE ACTUALIZA DIRECCIÓN SE ENTREGA  OPERATIVO AL COMERCIO"/>
    <s v="VISITA_TÉCNICA"/>
    <s v="TR00D599"/>
    <s v="TIPO I"/>
    <s v="TERRESTRE"/>
    <s v="ROZO JIMENEZ EDGAR ARMANDO"/>
    <n v="2"/>
    <n v="0"/>
    <n v="65960.072302"/>
    <n v="75096.394270399993"/>
    <n v="131920.144604"/>
    <m/>
    <m/>
    <m/>
    <m/>
    <m/>
    <m/>
    <m/>
  </r>
  <r>
    <s v="IBAGUE"/>
    <x v="3"/>
    <x v="3"/>
    <n v="73001"/>
    <n v="14079368"/>
    <n v="23472"/>
    <s v="ORDEN DE CAMBIO"/>
    <s v="TOLIMA"/>
    <s v="IBAGUE"/>
    <s v="BARRIO CALARCA IV IBAGUE"/>
    <s v="REDEBAN"/>
    <s v="FO-25-1572239"/>
    <d v="2025-09-23T08:00:00"/>
    <d v="2025-09-24T15:43:00"/>
    <m/>
    <s v="TRASLADO"/>
    <s v="TRASLADO EXTERNO"/>
    <s v="UNO A UNO"/>
    <s v="CB UNO A UNO"/>
    <s v="EJECUTADO_EXITOSO"/>
    <s v="EJECUTADO EXITOSO"/>
    <s v="23/09/2025 SE INTENTA COMUNICACIÓN CON CB AL NUMERO 322947848 NO ES POSIBLE VALIDAR SOLICITUD POR FAVOR LLAMAR ANTES DE REALIZAR VISITA | 25/09/2025 SE REALIZA TRASLADO EXTERNO,CONFIGURACION DE PARÁMETROS DE COMUNICACIÓN,SE INICIALIZA DATÁFONO PARA TOMAR CAMBIO DE NUEVA DIRECCIÓN , NO FUE POSIBLE TRANSACCIONES DE EXITOSAS SE ENCUENTRA BLOQUEADO POR LA ENTIDAD _x000a_INFORMA QUE DEBE LLAMAR ALA LÍNEA 01800095334  SOLICITAR EL DESBLOQUEO"/>
    <s v="VISITA_TÉCNICA"/>
    <s v="ABC03642"/>
    <s v="TIPO I"/>
    <s v="TERRESTRE"/>
    <s v="GUTIERREZ  CAMILO ANDRES"/>
    <n v="1"/>
    <n v="0"/>
    <n v="65960.072302"/>
    <n v="75096.394270399993"/>
    <n v="65960.072302"/>
    <m/>
    <m/>
    <m/>
    <m/>
    <m/>
    <m/>
    <m/>
  </r>
  <r>
    <s v="NEIVA"/>
    <x v="3"/>
    <x v="3"/>
    <n v="41359"/>
    <n v="14089799"/>
    <n v="76732"/>
    <s v="ORDEN DE CAMBIO"/>
    <s v="HUILA"/>
    <s v="ISNOS"/>
    <s v="BARRIO CENTRO ISNOS 3"/>
    <s v="REDEBAN"/>
    <s v="FO-25-1572236"/>
    <d v="2025-09-23T08:00:00"/>
    <d v="2025-09-24T14:44:00"/>
    <m/>
    <s v="TRASLADO"/>
    <s v="TRASLADO EXTERNO"/>
    <s v="UNO A UNO"/>
    <s v="UNO A UNO"/>
    <s v="EJECUTADO_EXITOSO"/>
    <s v="EJECUTADO EXITOSO"/>
    <s v="23/09/2025 SE INTENTA COMUNICACIÓN CON CB AL NUMERO 3024912252 NO ES POSIBLE VALIDAR SOLICITUD POR FAVOR LLAMAR ANTES DE REALIZAR VISITA | 24/09/2025 SE REALIZA VISITA AL PUNTO,SE TRASLADA CON ÉXITO, BASE , DATAFONO, PUBLICIDAD. PRUEBAS CB OK, SE INICIALIZA EQUIPO SE DEJA CON VR9.90, SE ACTUALIZA DIRECCIÓN EN VAUCHER"/>
    <s v="VISITA_TÉCNICA"/>
    <s v="SA2ZZ144"/>
    <s v="TIPO IV"/>
    <s v="TERRESTRE"/>
    <s v="DEVIA REINOSO JUAN CARLOS"/>
    <n v="1"/>
    <n v="0"/>
    <n v="479588.87655000004"/>
    <n v="196536.5258152"/>
    <n v="479588.87655000004"/>
    <m/>
    <m/>
    <m/>
    <m/>
    <m/>
    <m/>
    <m/>
  </r>
  <r>
    <s v="CALI"/>
    <x v="2"/>
    <x v="2"/>
    <n v="76364"/>
    <n v="14081909"/>
    <n v="14926"/>
    <s v="ORDEN DE CAMBIO"/>
    <s v="VALLE DEL CAUCA"/>
    <s v="JAMUNDI"/>
    <s v="BARRIO PORTAL DE JAMUNDI"/>
    <s v="REDEBAN"/>
    <s v="FO-25-1572227"/>
    <d v="2025-09-23T08:00:00"/>
    <d v="2025-09-24T15:03:00"/>
    <m/>
    <s v="TRASLADO"/>
    <s v="TRASLADO EXTERNO"/>
    <s v="CB UNO A UNO"/>
    <s v="CB UNO A UNO"/>
    <s v="EJECUTADO_EXITOSO"/>
    <s v="EJECUTADO EXITOSO"/>
    <s v="23/09/2025 SE REALIZA COMUNICACIÓN CON CB AL NUMERO 3166038455 SE CONFIRMAN DATOS DE LA SOLICITUD SE ESCALA PARA VISITA | 24/09/2025 SE REALIZA TRASLADO DEL CB SIN NOVEDAD ESPECIAL._x000a_SE REALIZARON PRUEBAS OPERATIVAS SIN NOVEDAD."/>
    <s v="VISITA_TÉCNICA"/>
    <s v="BL08Z035"/>
    <s v="TIPO II"/>
    <s v="TERRESTRE"/>
    <s v="TORRES GARCIA JENDRY JOSE"/>
    <n v="1"/>
    <n v="0"/>
    <n v="144967.87232000002"/>
    <n v="140395.6348884"/>
    <n v="144967.87232000002"/>
    <m/>
    <m/>
    <m/>
    <m/>
    <m/>
    <m/>
    <m/>
  </r>
  <r>
    <s v="VILLAVICENCIO"/>
    <x v="3"/>
    <x v="3"/>
    <n v="50001"/>
    <n v="14070408"/>
    <n v="13573"/>
    <s v="ORDEN DE CAMBIO"/>
    <s v="META"/>
    <s v="VILLAVICENCIO"/>
    <s v="BARRIO BARZAL VILLAVICENCIO"/>
    <s v="REDEBAN"/>
    <s v="FO-25-1572223"/>
    <d v="2025-09-23T08:00:00"/>
    <d v="2025-09-26T13:09:00"/>
    <m/>
    <s v="TRASLADO"/>
    <s v="TRASLADO EXTERNO"/>
    <s v="UNO A UNO"/>
    <s v="CB UNO A UNO"/>
    <s v="EJECUTADO_EXITOSO"/>
    <s v="EJECUTADO EXITOSO"/>
    <s v="23/09/2025 SE INTENTA COMUNICACIÓN CON CB AL NUMERO 3015069630 NO ES POSIBLE VALIDAR SOLICITUD POR FAVOR LLAMAR ANTES DE REALIZAR VISITA | 26/09/2025 SE REALIZA TRASLADO EXITOSO OK SIN NOVEDADES SE REALIZAN PRUEBAS FALLIDAS PUNTO CUENTA CON BLOQUEO DE ENTIDAD SE LE INFORMA AL CLIENTE DEBE LLAMAR A LA LÍNEA PARA SOLICITAR ACTIVACIÓN DE PUNTO"/>
    <s v="VISITA_TÉCNICA"/>
    <s v="JAATZ746"/>
    <s v="TIPO I"/>
    <s v="TERRESTRE"/>
    <s v="CASTRILLON URREA LONDIER LEANDRO"/>
    <n v="1"/>
    <n v="0"/>
    <n v="65960.072302"/>
    <n v="75096.394270399993"/>
    <n v="65960.072302"/>
    <m/>
    <m/>
    <m/>
    <m/>
    <m/>
    <m/>
    <m/>
  </r>
  <r>
    <s v="NEIVA"/>
    <x v="3"/>
    <x v="3"/>
    <n v="41668"/>
    <n v="14095040"/>
    <n v="38592"/>
    <s v="ORDEN DE CAMBIO"/>
    <s v="HUILA"/>
    <s v="SAN AGUSTIN"/>
    <s v="DISTRICOL CELLPHONE LATINOS"/>
    <s v="REDEBAN"/>
    <s v="FO-25-1565896"/>
    <d v="2025-09-19T08:00:00"/>
    <d v="2025-09-24T11:14:00"/>
    <m/>
    <s v="TRASLADO"/>
    <s v="TRASLADO EXTERNO"/>
    <s v="AGREGADOR"/>
    <s v="DISTRICOL"/>
    <s v="EJECUTADO_EXITOSO"/>
    <s v="EJECUTADO EXITOSO"/>
    <s v="22/09/2025 SE INTENTA COMUNICACION CON CB AL NUMERO 3123698605 NO FUE POSIBLE CONFIRMAR SOLICITUD POR FAVOR LLAMAR ANTES DE REALIZAR VISITA | 24/09/2025 SE REALIZA VISITA AL PUNTO,SE TRASLADA CON EXITO DATAFONO, LECTORA, SE INICIALIZA EQUIPO SE ACTUALIZA DIRECCIÓN EN VAUCHER. NO SE REALIZAN PRUEBAS EXITOSAS YA QUE EL CB SE ENCUENTRA BLOQUEADO POR EL TRASLADO. SE LE INDICA AL CLIENTE QUE DEBE LLAMAR AL BANCO PARA SOLICITAR DESBLOQUEO."/>
    <s v="VISITA_TÉCNICA"/>
    <s v="9A01Z174"/>
    <s v="TIPO IV"/>
    <s v="TERRESTRE"/>
    <s v="DEVIA REINOSO JUAN CARLOS"/>
    <n v="1"/>
    <n v="0"/>
    <n v="479588.87655000004"/>
    <n v="196536.5258152"/>
    <n v="479588.87655000004"/>
    <m/>
    <m/>
    <m/>
    <m/>
    <m/>
    <m/>
    <m/>
  </r>
  <r>
    <s v="MEDELLIN"/>
    <x v="1"/>
    <x v="1"/>
    <n v="5088"/>
    <n v="14095042"/>
    <n v="68795"/>
    <s v="ORDEN DE CAMBIO"/>
    <s v="ANTIOQUIA"/>
    <s v="BELLO"/>
    <s v="DISTRICOL VARIED ESQUINA AZUL"/>
    <s v="REDEBAN"/>
    <s v="FO-25-1554592"/>
    <d v="2025-09-19T12:45:00"/>
    <d v="2025-09-22T12:10:00"/>
    <m/>
    <s v="TRASLADO"/>
    <s v="TRASLADO EXTERNO"/>
    <s v="AGREGADOR"/>
    <s v="DISTRICOL"/>
    <s v="EJECUTADO_EXITOSO"/>
    <s v="EJECUTADO EXITOSO"/>
    <s v="19/09/2025 SE INTENTA COMUNICACION AL NUMERO 3137535747 NO ES POSIBLE VALIDAR SOLICITUD POR FAVOR VALIDAR ANTES DE VISITAR | 22/09/2025 SE REALIZA VISITA TÉCNICA PROGRAMADA PARA EJECUTAR EL TRASLADO EXTERNO DEL CORRESPONSAL BANCOLOMBIA. EL USUARIO EN SITIO CONFIRMA SU IDENTIDAD CONFORME AL PROTOCOLO DE SEGURIDAD. SE PROCEDE CON LA VALIDACIÓN INTEGRAL DEL ENTORNO OPERATIVO, VERIFICANDO CONECTIVIDAD, ESTADO DE EQUIPOS Y CONDICIONES FÍSICAS DEL NUEVO PUNTO._x000a__x000a_UNA VEZ CONFIRMADAS LAS CONDICIONES ÓPTIMAS, SE EFECTÚA EL TRASLADO EXITOSO DEL DISPOSITIVO/DATÁFONO, SEGUIDO DE PRUEBAS FUNCIONALES COMPLETAS. LAS PRUEBAS INCLUYEN CONEXIÓN A RED, PROCESAMIENTO DE TRANSACCIONES Y TODAS CON RESULTADOS SATISFACTORIOS. EL PUNTO QUEDA HABILITADO Y OPERATIVO PARA ATENCIÓN AL PÚBLICO."/>
    <s v="VISITA_TÉCNICA"/>
    <s v="AALUZ221"/>
    <s v="TIPO I"/>
    <s v="TERRESTRE"/>
    <s v="RIOS CASTRILLON JUAN SEBASTIAN"/>
    <n v="1"/>
    <n v="0"/>
    <n v="65960.072302"/>
    <n v="75096.394270399993"/>
    <n v="65960.072302"/>
    <m/>
    <m/>
    <m/>
    <m/>
    <m/>
    <m/>
    <m/>
  </r>
  <r>
    <s v="MEDELLIN"/>
    <x v="1"/>
    <x v="1"/>
    <n v="5001"/>
    <n v="14072669"/>
    <n v="50146"/>
    <s v="ORDEN DE CAMBIO"/>
    <s v="ANTIOQUIA"/>
    <s v="MEDELLIN"/>
    <s v="PTM  MEDELLIN  PELUDITOS DE CO"/>
    <s v="REDEBAN"/>
    <s v="FO-25-1551352"/>
    <d v="2025-09-18T15:58:00"/>
    <d v="2025-09-20T13:33:00"/>
    <m/>
    <s v="TRASLADO"/>
    <s v="TRASLADO EXTERNO"/>
    <s v="AGREGADOR"/>
    <s v="COMCARD - PTM"/>
    <s v="EJECUTADO_EXITOSO"/>
    <s v="EJECUTADO EXITOSO"/>
    <s v="19/09/2025 SE INTENTA COMUNICACON CON CB AL 3016236727 PERO NO FUE POSIBLE VALIDAR SOLICITUD POR FAVOR LLAMAR ANTES DE DESPLAZARSE | 20/09/2025 SE REALIZA TRASLADO EXTERNO, SE REALIZA INICIALIZACION Y AUN NO HAN ACTUALIZADO LA DIRECCIÓN NUEVA, SE ESCALA"/>
    <s v="VISITA_TÉCNICA"/>
    <s v="GB00V336"/>
    <s v="TIPO I"/>
    <s v="TERRESTRE"/>
    <s v="BADEL ACUÑA LUIS ALBERTO"/>
    <n v="1"/>
    <n v="0"/>
    <n v="65960.072302"/>
    <n v="75096.394270399993"/>
    <n v="65960.072302"/>
    <m/>
    <m/>
    <m/>
    <m/>
    <m/>
    <m/>
    <m/>
  </r>
  <r>
    <s v="NEIVA"/>
    <x v="3"/>
    <x v="3"/>
    <n v="18150"/>
    <n v="14026222"/>
    <n v="48756"/>
    <s v="ORDEN DE CAMBIO"/>
    <s v="CAQUETA"/>
    <s v="CARTAGENA DEL CHAIRA"/>
    <s v="BARRIO COMUNEROS CARTAGENA SEL"/>
    <s v="REDEBAN"/>
    <s v="FO-25-1546045"/>
    <d v="2025-09-17T17:16:00"/>
    <d v="2025-09-24T11:38:00"/>
    <m/>
    <s v="TRASLADO"/>
    <s v="TRASLADO EXTERNO"/>
    <s v="CB UNO A UNO"/>
    <s v="CB UNO A UNO"/>
    <s v="EJECUTADO_EXITOSO"/>
    <s v="EJECUTADO EXITOSO"/>
    <s v="18/09/2025 EN COMUNICACIÓN CON CB AL NUMERO 3157586520 CONFIRMA LOS DATOS DE LA SOLICITUD SE ESCALA PARA VISITA | 24/09/2025 SE REALIZA TRASLADO EXTERNO SIN NOVEDAD, SE REALIZA BORRADO DE APLICACIÓN Y CONFIGURACIÓN DE PARÁMETROS, SE REALIZAN PRUEBAS CB OK SE DEJÁ OPERATIVO."/>
    <s v="VISITA_TÉCNICA"/>
    <s v="II00K360 - OA00M840"/>
    <s v="TIPO IV ESPECIAL"/>
    <s v="TERRESTRE"/>
    <s v="BERMUDEZ SANCHEZ JOSE NEYBER"/>
    <n v="1"/>
    <n v="0"/>
    <n v="479588.87655000004"/>
    <n v="196536.5258152"/>
    <n v="479588.87655000004"/>
    <m/>
    <m/>
    <m/>
    <m/>
    <m/>
    <m/>
    <m/>
  </r>
  <r>
    <s v="CUCUTA"/>
    <x v="5"/>
    <x v="5"/>
    <n v="54001"/>
    <n v="14044870"/>
    <n v="41849"/>
    <s v="ORDEN DE CAMBIO"/>
    <s v="NORTE DE SANTANDER"/>
    <s v="CUCUTA"/>
    <s v="BARRIO LA LIBERTAD CUCUTA 5"/>
    <s v="REDEBAN"/>
    <s v="FO-25-1546058"/>
    <d v="2025-09-17T17:16:00"/>
    <d v="2025-09-19T16:32:00"/>
    <m/>
    <s v="TRASLADO"/>
    <s v="TRASLADO EXTERNO"/>
    <s v="UNO A UNO"/>
    <s v="CB UNO A UNO"/>
    <s v="EJECUTADO_EXITOSO"/>
    <s v="EJECUTADO EXITOSO"/>
    <s v="18/09/2025 SE INTENTA COMUNICACIÓN CON CB AL NUMERO 3134233115  NO FUE POSIBLE VALIDAR LA SOLICITUD POR FAVOR LLAMAR ANTES DE DESPLAZARSE | 19/09/2025 SE REALIZA VISITA, SE REALIZA TRASLADO EXTERNO, NO SE REALIZAN PRUEBAS YA QUE EL PUNTO SE ENCUENTRA BLOQUEADO"/>
    <s v="VISITA_TÉCNICA"/>
    <s v="9A0X592"/>
    <s v="TIPO I"/>
    <s v="TERRESTRE"/>
    <s v="PACHECO BUITRAGO JAVIER ALONSO"/>
    <n v="1"/>
    <n v="0"/>
    <n v="65960.072302"/>
    <n v="75096.394270399993"/>
    <n v="65960.072302"/>
    <m/>
    <m/>
    <m/>
    <m/>
    <m/>
    <m/>
    <m/>
  </r>
  <r>
    <s v="IBAGUE"/>
    <x v="3"/>
    <x v="3"/>
    <n v="73001"/>
    <n v="14049441"/>
    <n v="65077"/>
    <s v="ORDEN DE CAMBIO"/>
    <s v="TOLIMA"/>
    <s v="IBAGUE"/>
    <s v="BARRIO JORDAN I ETAPA IBAGUE"/>
    <s v="REDEBAN"/>
    <s v="FO-25-1546040"/>
    <d v="2025-09-17T17:16:00"/>
    <d v="2025-09-19T10:40:00"/>
    <m/>
    <s v="TRASLADO"/>
    <s v="TRASLADO EXTERNO"/>
    <s v="CB UNO A UNO"/>
    <s v="CB UNO A UNO"/>
    <s v="EJECUTADO_EXITOSO"/>
    <s v="EJECUTADO EXITOSO"/>
    <s v="18/09/2025 EN COMUNICACIÓN CON CB AL NUMERO 3118477007 CONFIRMA LOS DATOS DE LA SOLICITUD SE ESCALA PARA VISITA | 19/09/2025 SE REALIZA TRASLADO EXTERNO DE DIRECCIÓN ANTIGUA MZ 2 CASA 24 PUERTA 3 A DIRECCIÓN NUEVA CL 83A #6-25; NO ES POSIBLE REALIZAR PRUEBAS CB BLOQUEADO POR TRASLADO EXTERNO SE COMUNICA CON BANCOLOMBIA NO ES POSIBLE DESBLOQUEAR."/>
    <s v="VISITA_TÉCNICA"/>
    <s v="6Z005745"/>
    <s v="TIPO I"/>
    <s v="TERRESTRE"/>
    <s v="BARRAGAN TAFUR EDWIN ESTEBAN"/>
    <n v="1"/>
    <n v="0"/>
    <n v="65960.072302"/>
    <n v="75096.394270399993"/>
    <n v="65960.072302"/>
    <m/>
    <m/>
    <m/>
    <m/>
    <m/>
    <m/>
    <m/>
  </r>
  <r>
    <s v="BOGOTA"/>
    <x v="4"/>
    <x v="4"/>
    <n v="11001"/>
    <n v="14068297"/>
    <n v="54492"/>
    <s v="ORDEN DE CAMBIO"/>
    <s v="CUNDINAMARCA"/>
    <s v="BOGOTA"/>
    <s v="PTM BOGOTA PAPIROMANIA S II"/>
    <s v="REDEBAN"/>
    <s v="FO-25-1542636"/>
    <d v="2025-09-17T09:34:00"/>
    <d v="2025-09-18T13:27:00"/>
    <m/>
    <s v="TRASLADO"/>
    <s v="TRASLADO EXTERNO"/>
    <s v="AGREGADOR"/>
    <s v="COMCARD - PTM"/>
    <s v="EJECUTADO_EXITOSO"/>
    <s v="EJECUTADO EXITOSO"/>
    <s v="17/09/2025 EN COMUNICACIÓN AL NUMERO 3133213699 CON CB SE CONFIRMAN DATOS DE LA SOLICITUD ESCALA PARA VISITA | 18/09/2025 TRASLADO EXITOSO SE ACTUALIZA DIRECCIÓN SIN PRUEBAS CB SE ENCUTRA BLOQUEADO POR LA ENTIDAD Y POR PTM"/>
    <s v="VISITA_TÉCNICA"/>
    <s v="TR7ZZ575 II5ZZ135"/>
    <s v="TIPO I"/>
    <s v="TERRESTRE"/>
    <s v="HERNANDEZ NARANJO OSCAR EDUARDO"/>
    <n v="1"/>
    <n v="0"/>
    <n v="65960.072302"/>
    <n v="75096.394270399993"/>
    <n v="65960.072302"/>
    <m/>
    <m/>
    <m/>
    <m/>
    <m/>
    <m/>
    <m/>
  </r>
  <r>
    <s v="CALI"/>
    <x v="2"/>
    <x v="2"/>
    <n v="76001"/>
    <n v="14065990"/>
    <n v="79882"/>
    <s v="ORDEN DE CAMBIO"/>
    <s v="VALLE DEL CAUCA"/>
    <s v="CALI"/>
    <s v="DISTRICOL AURORA COMERCIAL"/>
    <s v="REDEBAN"/>
    <s v="FO-25-1559478 | FO-25-1542633"/>
    <d v="2025-09-17T09:34:00"/>
    <d v="2025-09-23T12:18:00"/>
    <m/>
    <s v="TRASLADO"/>
    <s v="TRASLADO EXTERNO"/>
    <s v="AGREGADOR"/>
    <s v="DISTRICOL"/>
    <s v="EJECUTADO_EXITOSO"/>
    <s v="EJECUTADO EXITOSO"/>
    <s v="17/09/2025 SE INTENTA COMUNICACIÓN CON CB 3022327753 NO ES POSIBLE VALIDAR SOLICITUD POR FAVOR LLAMAR ANTES DE DESPLAZARSE | 20/09/2025 SE VISITÓ ESTABLECIMIENTO Y CLIENTE INFORMÓ QUE ADECUACIÓN AÚN NO ESTÁ DISPONIBLE. PIDE REPROGRAMAR VISITA PARA DÍA 23/09/2025_x000a_23/09/2025 SE INSTALA DATÁFONO Y LECTORA SE VERIFICA CAMBIO DE DIRECCIÓN Y ESTAN TROCADAS SE ESCALA A REDEBAN Y QUEDAN EN HACERLO REMOTAMENTE"/>
    <s v="VISITA_TÉCNICA"/>
    <s v="SAUZZ976"/>
    <s v="TIPO I"/>
    <s v="TERRESTRE"/>
    <s v="HENAO CARDONA DIEGO FERNANDO"/>
    <n v="2"/>
    <n v="0"/>
    <n v="65960.072302"/>
    <n v="75096.394270399993"/>
    <n v="131920.144604"/>
    <m/>
    <m/>
    <m/>
    <m/>
    <m/>
    <m/>
    <m/>
  </r>
  <r>
    <s v="NEIVA"/>
    <x v="3"/>
    <x v="3"/>
    <n v="18150"/>
    <n v="14055324"/>
    <n v="71104"/>
    <s v="ORDEN DE CAMBIO"/>
    <s v="CAQUETA"/>
    <s v="CARTAGENA DEL CHAIRA"/>
    <s v="DISTRICOL JUANES V.I.P"/>
    <s v="REDEBAN"/>
    <s v="FO-25-1542410"/>
    <d v="2025-09-15T12:23:00"/>
    <d v="2025-09-24T10:03:00"/>
    <m/>
    <s v="TRASLADO"/>
    <s v="TRASLADO EXTERNO"/>
    <s v="AGREGADOR"/>
    <s v="DISTRICOL"/>
    <s v="EJECUTADO_EXITOSO"/>
    <s v="EJECUTADO EXITOSO"/>
    <s v="17/09/2025 EN COMUNICACIÓN AL NUMERO 3184379456  CON CB SE CONFIRMAN DATOS DE LA SOLICITUD ESCALA PARA VISITA | 24/09/2025 SE REALIZA TRASLADO EXTERNO SIN NOVEDAD, SE BORRA APLICACIÓN Y SE CONFIGURA PARÁMETROS, SE INICIALIZA Y QUEDA OPERATIVO, PRUEBAS CB OK."/>
    <s v="VISITA_TÉCNICA"/>
    <s v="NN00B526"/>
    <s v="TIPO IV ESPECIAL"/>
    <s v="TERRESTRE"/>
    <s v="BERMUDEZ SANCHEZ JOSE NEYBER"/>
    <n v="1"/>
    <n v="0"/>
    <n v="479588.87655000004"/>
    <n v="196536.5258152"/>
    <n v="479588.87655000004"/>
    <m/>
    <m/>
    <m/>
    <m/>
    <m/>
    <m/>
    <m/>
  </r>
  <r>
    <s v="BARRANQUILLA"/>
    <x v="0"/>
    <x v="0"/>
    <n v="8001"/>
    <n v="14048388"/>
    <n v="50687"/>
    <s v="ORDEN DE CAMBIO"/>
    <s v="ATLANTICO"/>
    <s v="BARRANQUILLA"/>
    <s v="PTM BARRANQUILLA VARIEDADES CA"/>
    <s v="REDEBAN"/>
    <s v="FO-25-1542393"/>
    <d v="2025-09-15T12:23:00"/>
    <d v="2025-09-18T16:02:00"/>
    <m/>
    <s v="TRASLADO"/>
    <s v="TRASLADO EXTERNO"/>
    <s v="AGREGADOR"/>
    <s v="COMCARD - PTM"/>
    <s v="EJECUTADO_EXITOSO"/>
    <s v="EJECUTADO EXITOSO"/>
    <s v="17/09/2025 EN COMUNICACIÓN  AL NUMERO  3225901675  CON CB SE CONFIRMAN DATOS DE LA SOLICITUD ESCALA PARA VISITA | 18/09/2025 SE REALIZA VISITA SE POR ESE A REALIZAR TRASLADO EXTERNO AL CLIENTE SE LE COLOCA AVISO EXTERIOR ,SE INCIALIZA DOS TERMINALES QUE TIENE EL CLIENTE ,SE CAMBIA DE DIRECCIÓN SE HACEN PRUEBAS Y TODO OK,CB OPERATIVOS"/>
    <s v="VISITA_TÉCNICA"/>
    <s v="CB:ON006633-CB:II004863-CO:JA00I232"/>
    <s v="TIPO I"/>
    <s v="TERRESTRE"/>
    <s v="PORRAS CASTRO DARLON NASCK"/>
    <n v="1"/>
    <n v="0"/>
    <n v="65960.072302"/>
    <n v="75096.394270399993"/>
    <n v="65960.072302"/>
    <m/>
    <m/>
    <m/>
    <m/>
    <m/>
    <m/>
    <m/>
  </r>
  <r>
    <s v="MEDELLIN"/>
    <x v="1"/>
    <x v="1"/>
    <n v="5667"/>
    <n v="14048472"/>
    <n v="35566"/>
    <s v="ORDEN DE CAMBIO"/>
    <s v="ANTIOQUIA"/>
    <s v="SAN RAFAEL"/>
    <s v="COMCARD SAN RAFAEL PINK"/>
    <s v="REDEBAN"/>
    <s v="FO-25-1542397"/>
    <d v="2025-09-15T12:23:00"/>
    <d v="2025-09-18T10:34:00"/>
    <m/>
    <s v="TRASLADO"/>
    <s v="TRASLADO EXTERNO"/>
    <s v="AGREGADOR"/>
    <s v="COMCARD - PTM"/>
    <s v="EJECUTADO_EXITOSO"/>
    <s v="EJECUTADO EXITOSO"/>
    <s v="17/09/2025 EN COMUNICACIÓN  AL NUMERO  3206917500 CON CB SE CONFIRMAN DATOS DE LA SOLICITUD ESCALA PARA VISITA | 18/09/2025 SE HACE TRASLADO OK NO SE HACEN PRUEBAS EXITOSAS YA QUÉ CB SE ENCUENTRA BLOQUEADO NO ES POSIBLE ACTIVAR LA TERMINAL"/>
    <s v="VISITA_TÉCNICA"/>
    <s v="AA004666"/>
    <s v="TIPO III"/>
    <s v="TERRESTRE"/>
    <s v="DIAZ ZABALA FRANCIS DUBAN"/>
    <n v="1"/>
    <n v="0"/>
    <n v="275728.78077800001"/>
    <n v="196536.5258152"/>
    <n v="275728.78077800001"/>
    <m/>
    <m/>
    <m/>
    <m/>
    <m/>
    <m/>
    <m/>
  </r>
  <r>
    <s v="CUCUTA"/>
    <x v="5"/>
    <x v="5"/>
    <n v="54001"/>
    <n v="14055485"/>
    <n v="52769"/>
    <s v="ORDEN DE CAMBIO"/>
    <s v="NORTE DE SANTANDER"/>
    <s v="CUCUTA"/>
    <s v="DISTRICOL VARIEDADES DORIANA"/>
    <s v="REDEBAN"/>
    <s v="FO-25-1542405"/>
    <d v="2025-09-15T12:23:00"/>
    <d v="2025-09-18T11:07:00"/>
    <m/>
    <s v="TRASLADO"/>
    <s v="TRASLADO EXTERNO"/>
    <s v="AGREGADOR"/>
    <s v="DISTRICOL"/>
    <s v="EJECUTADO_EXITOSO"/>
    <s v="EJECUTADO EXITOSO"/>
    <s v="17/09/2025 SE INTENTA COMUNICACIÓN CON CB 3133474742  NO ES POSIBLE VALIDAR SOLICITUD POR FAVOR LLAMAR ANTES DE DESPLAZARSE | 18/09/2025 SE REALIZA TRASLADO EXITOSO, CB OPERATIVO."/>
    <s v="VISITA_TÉCNICA"/>
    <s v="9C0IZ879"/>
    <s v="TIPO I"/>
    <s v="TERRESTRE"/>
    <s v="NARANJO AFANADOR RUBEN JESUS"/>
    <n v="1"/>
    <n v="0"/>
    <n v="65960.072302"/>
    <n v="75096.394270399993"/>
    <n v="65960.072302"/>
    <m/>
    <m/>
    <m/>
    <m/>
    <m/>
    <m/>
    <m/>
  </r>
  <r>
    <s v="BUCARAMANGA"/>
    <x v="5"/>
    <x v="5"/>
    <n v="81736"/>
    <n v="14003245"/>
    <n v="47026"/>
    <s v="ORDEN DE CAMBIO"/>
    <s v="ARAUCA"/>
    <s v="SARAVENA"/>
    <s v="BARRIO CORREGIMIENTO PUERTO NA"/>
    <s v="REDEBAN"/>
    <s v="FO-25-1526878"/>
    <d v="2025-09-11T17:14:00"/>
    <d v="2025-09-22T16:29:00"/>
    <m/>
    <s v="TRASLADO"/>
    <s v="TRASLADO EXTERNO"/>
    <s v="CB UNO A UNO"/>
    <s v="CB UNO A UNO"/>
    <s v="EJECUTADO_EXITOSO"/>
    <s v="EJECUTADO EXITOSO"/>
    <s v="14/09/2025 EN COMUNICACIÓN CON LA SEÑORA MILEYDI DURAN ROMERO AL NÚMERO 3013365268, CONFIRMA TRASLADO EXTERNO, CONFIRMA  DATOS E INFORMA QURE LOS EQUIPOS SE ENCUENTRAN UBICADOS EN LA NUEVA DIRECCION, SE ESCALA PARA VISITA | 18/09/2025 SE COMUNICA CON EL CB AL NÚMERO DE TELÉFONO 3013365268 , SE LE INDICA A LA SEÑORITA MILEYDI QUE APENAS TENGAMOS VUELO ESTAREMOS VISITANDO PARA REALIZAR EL TRASLADO , CLIENTE INDICA NO TENER INCONVENIENTE QUE ELLA ESPERA | 22/09/2025 SE REALIZA TRASLADO EXTERNO , SE DEJA INSTALADO DATÁFONO, LECTOR DE BARRAS , BASE DE DATAFONO , CAMBIO DE DIRECCIÓN EXITOSA"/>
    <s v="VISITA_TÉCNICA"/>
    <s v="TR00B963"/>
    <s v="TIPO IV ESPECIAL"/>
    <s v="AEREO"/>
    <s v="HERRERA LUQUE SAUL JAVIER"/>
    <n v="1"/>
    <n v="0"/>
    <n v="988462.96268840006"/>
    <n v="196536.5258152"/>
    <n v="988462.96268840006"/>
    <m/>
    <m/>
    <m/>
    <m/>
    <m/>
    <m/>
    <m/>
  </r>
  <r>
    <s v="CUCUTA"/>
    <x v="5"/>
    <x v="5"/>
    <n v="54001"/>
    <n v="13985067"/>
    <n v="77305"/>
    <s v="ORDEN DE CAMBIO"/>
    <s v="NORTE DE SANTANDER"/>
    <s v="CUCUTA"/>
    <s v="BARRIO TOLEDO PLATA CUCUTA  2"/>
    <s v="REDEBAN"/>
    <s v="FO-25-1520276"/>
    <d v="2025-09-11T17:14:00"/>
    <d v="2025-09-13T11:03:00"/>
    <m/>
    <s v="TRASLADO"/>
    <s v="TRASLADO EXTERNO"/>
    <s v="CB UNO A UNO"/>
    <s v="CB UNO A UNO"/>
    <s v="EJECUTADO_EXITOSO"/>
    <s v="EJECUTADO EXITOSO"/>
    <s v="12/09/2025 EN COMUNICACIÓN CON LA SEÑORA LEIDY PAOLA MORA AL NÚMERO 3042459085 CONFIRMA SOLICITUD, DATOS CORRECTOS. SE ESCALA PARA VISITA | 12/09/2025 EN COMUNICACIÓN CON EL CLIENTE ME INFORMA LA SRA PAOLA CONTRERAS 3125957602 QUE EL DÍA DE HOY EL COMERCIO NO ABRIÓ DEBIDO A QUE SE ENCUENTRAN REALIZANDO UNOS TRABAJOS ELÉCTRICOS Y SOLDADURA EN EL COMERCIO ME SOLICITO PROGRAMAR VISITA PARA EL DÍA DE MAÑANA PARA LAS HORAS DE LA MAÑANA, SE PROGRAMA VISITA POR DISPONIBILIDAD DEL CLIENTE PARA EL DÍA 13-09-25 | 13/09/2025 SE REALIZA TRASLADO SE INSTALA DATAFONO LECTOR BASE Y PUBLICIDAD SE DEJA NUEVA VERSIÓN CIERRES Y PRUEBAS OK"/>
    <s v="VISITA_TÉCNICA"/>
    <s v="FACZZ882"/>
    <s v="TIPO I"/>
    <s v="TERRESTRE"/>
    <s v="DURAN ACOSTA FRANK YONNY"/>
    <n v="1"/>
    <n v="0"/>
    <n v="65960.072302"/>
    <n v="75096.394270399993"/>
    <n v="65960.072302"/>
    <m/>
    <m/>
    <m/>
    <m/>
    <m/>
    <m/>
    <m/>
  </r>
  <r>
    <s v="VILLAVICENCIO"/>
    <x v="3"/>
    <x v="3"/>
    <n v="95001"/>
    <n v="14009856"/>
    <n v="52483"/>
    <s v="ORDEN DE CAMBIO"/>
    <s v="GUAVIARE"/>
    <s v="SAN JOSE DEL GUAVIARE"/>
    <s v="BARRIO CENTRO SAN JOSE DEL GUA"/>
    <s v="REDEBAN"/>
    <s v="FO-25-1520269"/>
    <d v="2025-09-11T17:14:00"/>
    <d v="2025-09-16T10:43:00"/>
    <m/>
    <s v="TRASLADO"/>
    <s v="TRASLADO EXTERNO"/>
    <s v="CB UNO A UNO"/>
    <s v="CB UNO A UNO"/>
    <s v="EJECUTADO_EXITOSO"/>
    <s v="EJECUTADO EXITOSO"/>
    <s v="12/09/2025 EN COMUNICACIÓN CON LA SEÑORA ALEJANDRA AL NÚMERO 3165389401 CONFIRMA SOLICITUD, DATOS CORRECTOS. SE ESCALA PARA VISITA | 16/09/2025 SE REALIZA TRASLADO EXITOSO PRUEBAS FALLIDAS POR BLOQUEO EN PUNTO SE LE INFORMA AL CLIENTE DEBE LLAMAR A LA LÍNEA 01800095344 PARA SOLICITAR ACTIVACIÓN DE PUNTO TRASLADO OK"/>
    <s v="VISITA_TÉCNICA"/>
    <s v="II0DZ124"/>
    <s v="TIPO IV"/>
    <s v="TERRESTRE"/>
    <s v="CASTRILLON URREA LONDIER LEANDRO"/>
    <n v="1"/>
    <n v="0"/>
    <n v="479588.87655000004"/>
    <n v="196536.5258152"/>
    <n v="479588.87655000004"/>
    <m/>
    <m/>
    <m/>
    <m/>
    <m/>
    <m/>
    <m/>
  </r>
  <r>
    <s v="PEREIRA"/>
    <x v="2"/>
    <x v="6"/>
    <n v="63001"/>
    <n v="14026255"/>
    <n v="48664"/>
    <s v="ORDEN DE CAMBIO"/>
    <s v="QUINDIO"/>
    <s v="ARMENIA"/>
    <s v="BARRIO ARMENIA QUINDIO 3"/>
    <s v="REDEBAN"/>
    <s v="FO-25-1520236"/>
    <d v="2025-09-11T17:14:00"/>
    <d v="2025-09-17T10:06:00"/>
    <m/>
    <s v="TRASLADO"/>
    <s v="TRASLADO EXTERNO"/>
    <s v="UNO A UNO"/>
    <s v="CB UNO A UNO"/>
    <s v="EJECUTADO_EXITOSO"/>
    <s v="EJECUTADO EXITOSO"/>
    <s v="12/09/2025 SE INTENTA COMUNICACIÓN A LOS NÚMEROS 3225702788 - 3146394705 PERO NO HAY RESPUESTA SE VA A CORREO DE VOZ. SE ESCALA PARA VISITA, POR FAVOR LLAMAR ANTES DE DESPLAZARSE | 17/09/2025 SE VISITA COMERCIO SE REALIZÓ TRASLADO EXTERNO, SE REALIZÓ INICIALIZACIÓN EXITOSA CAMBIO DE DIRECCIÓN EXITOSA,"/>
    <s v="VISITA_TÉCNICA"/>
    <s v="AD00L203"/>
    <s v="TIPO II"/>
    <s v="TERRESTRE"/>
    <s v="SANCHEZ SOLORZANO JUAN SEBASTIAN"/>
    <n v="1"/>
    <n v="0"/>
    <n v="144967.87232000002"/>
    <n v="140395.6348884"/>
    <n v="144967.87232000002"/>
    <m/>
    <m/>
    <m/>
    <m/>
    <m/>
    <m/>
    <m/>
  </r>
  <r>
    <s v="BOGOTA"/>
    <x v="4"/>
    <x v="4"/>
    <n v="25269"/>
    <n v="14030947"/>
    <n v="69881"/>
    <s v="ORDEN DE CAMBIO"/>
    <s v="CUNDINAMARCA"/>
    <s v="FACATATIVA"/>
    <s v="BARRIO CRUCE EL ROSAL FACATATI"/>
    <s v="REDEBAN"/>
    <s v="FO-25-1520267"/>
    <d v="2025-09-11T17:14:00"/>
    <d v="2025-09-16T15:32:00"/>
    <m/>
    <s v="TRASLADO"/>
    <s v="TRASLADO EXTERNO"/>
    <s v="CB UNO A UNO"/>
    <s v="CB UNO A UNO"/>
    <s v="EJECUTADO_EXITOSO"/>
    <s v="CIERRE EXITOSO"/>
    <s v="12/09/2025 EN COMUNICACIÓN CON LA SEÑORA NANCY ESTELA FRANCO AL NÚMERO 3225269110 CONFIRMA SOLICITUD. SE ESCALA PARA VISITA | 16/09/2025 SE REALIZA TRASLADO DE DATÁFONO, LECTORA, SE INICIALIZA Y CONFIGURA, PRUEBAS EN RECHAZO POR BLOQUEO DE TRASLADO"/>
    <s v="VISITA_TÉCNICA"/>
    <s v="TV000642"/>
    <s v="TIPO II"/>
    <s v="TERRESTRE"/>
    <s v="MICHELI LOPEZ MIGUEL ANGEL"/>
    <n v="1"/>
    <n v="0"/>
    <n v="144967.87232000002"/>
    <n v="140395.6348884"/>
    <n v="144967.87232000002"/>
    <m/>
    <m/>
    <m/>
    <m/>
    <m/>
    <m/>
    <m/>
  </r>
  <r>
    <s v="CALI"/>
    <x v="2"/>
    <x v="2"/>
    <n v="76834"/>
    <n v="14045264"/>
    <n v="46191"/>
    <s v="ORDEN DE CAMBIO"/>
    <s v="VALLE DEL CAUCA"/>
    <s v="TULUA"/>
    <s v="BARRIO TERCER MILENIO TULUA"/>
    <s v="REDEBAN"/>
    <s v="FO-25-1520263"/>
    <d v="2025-09-11T17:14:00"/>
    <d v="2025-09-15T14:39:00"/>
    <m/>
    <s v="TRASLADO"/>
    <s v="TRASLADO EXTERNO"/>
    <s v="CB UNO A UNO"/>
    <s v="CB UNO A UNO"/>
    <s v="EJECUTADO_EXITOSO"/>
    <s v="EJECUTADO EXITOSO"/>
    <s v="12/09/2025 SE INTENTA COMUNICACIÓN AL NÚMERO 3161526207 PERO NO HAY RESPUESTA. SE ESCALA PARA VISITA, POR FAVOR LLAMAR ANTES DE DESPLAZARSE | 15/09/2025 EN LA VISITA TÉCNICA SE ENCUENTRA QUE EL CLIENTE YA HABÍA TRASLADADO LOS EQUIPOS Y PUBLICIDAD,SE REALIZÓ LA INICIALIZACIÓN OK,SE ACTUALIZA LA INFORMACIÓN OK,ME COMUNIQUE A LA LÍNEA DE BANCOLOMBIA PARA SOLICITAR EL DESBLOQUEO PARA REALIZAR LAS PRUEBAS, DEJANDO EL SERVICIO OPERATIVO,SE LE INFORMA A EL USUARIO QUE SE DEBE COMUNICAR AL DIA SIGUIENTE DE COMPLETADA LA ACTIVIDAD PARA SOLICITAR EL DESBLOQUEO DEL PUNTO ."/>
    <s v="VISITA_TÉCNICA"/>
    <s v="II003192 // AD09Z807"/>
    <s v="TIPO II"/>
    <s v="TERRESTRE"/>
    <s v="SANCHEZ URREGO ROBINSON DAVID"/>
    <n v="1"/>
    <n v="0"/>
    <n v="144967.87232000002"/>
    <n v="140395.6348884"/>
    <n v="144967.87232000002"/>
    <m/>
    <m/>
    <m/>
    <m/>
    <m/>
    <m/>
    <m/>
  </r>
  <r>
    <s v="CALI"/>
    <x v="2"/>
    <x v="2"/>
    <n v="76318"/>
    <n v="14045495"/>
    <n v="66941"/>
    <s v="ORDEN DE CAMBIO"/>
    <s v="VALLE DEL CAUCA"/>
    <s v="GUACARI"/>
    <s v="BARRIO VIA PICHICHI CRR SONSO"/>
    <s v="REDEBAN"/>
    <s v="FO-25-1520238"/>
    <d v="2025-09-11T17:14:00"/>
    <d v="2025-09-13T10:56:00"/>
    <m/>
    <s v="TRASLADO"/>
    <s v="TRASLADO EXTERNO"/>
    <s v="CB UNO A UNO"/>
    <s v="CB UNO A UNO"/>
    <s v="EJECUTADO_EXITOSO"/>
    <s v="EJECUTADO EXITOSO"/>
    <s v="12/09/2025 SE INTENTA COMUNICACIÓN AL NÚMERO 3153979311 PERO NO HAY RESPUESTA SE VA A CORREO DE VOZ. SE ESCALA PARA VISITA, POR FAVOR LLAMAR ANTES DE DESPLAZARSE | 13/09/2025 SE LLAMA AL CLIENTE SE VÁLIDA EL TRASLADO EXTERNO EN LA DIRECCIÓN INDICADA POR EL CLIENTE, SE INICIALIZA TERMINAL PARA ACTUALIZAR LA DIRECCIÓN, EL CB ESTÁ BLOQUEADO POR EL BANCO LA PRUEBA SALE CON RECHAZO GENERAL"/>
    <s v="VISITA_TÉCNICA"/>
    <s v="4A0AZ469"/>
    <s v="TIPO II"/>
    <s v="TERRESTRE"/>
    <s v="HERRERA MONAR GEOVANNY"/>
    <n v="1"/>
    <n v="0"/>
    <n v="144967.87232000002"/>
    <n v="140395.6348884"/>
    <n v="144967.87232000002"/>
    <m/>
    <m/>
    <m/>
    <m/>
    <m/>
    <m/>
    <m/>
  </r>
  <r>
    <s v="PEREIRA"/>
    <x v="2"/>
    <x v="6"/>
    <n v="76895"/>
    <n v="14049722"/>
    <n v="50404"/>
    <s v="ORDEN DE CAMBIO"/>
    <s v="VALLE DEL CAUCA"/>
    <s v="ZARZAL"/>
    <s v="BARRIO CENTRO ZARZAL 5"/>
    <s v="REDEBAN"/>
    <s v="FO-25-1520260"/>
    <d v="2025-09-11T17:14:00"/>
    <d v="2025-09-12T14:41:00"/>
    <m/>
    <s v="TRASLADO"/>
    <s v="TRASLADO EXTERNO"/>
    <s v="CB UNO A UNO"/>
    <s v="CB UNO A UNO"/>
    <s v="EJECUTADO_EXITOSO"/>
    <s v="EJECUTADO EXITOSO"/>
    <s v="12/09/2025 SE INTENTA COMUNICACIÓN A LOS NÚMEROS 3148550940 - 3218734152 PERO NO HAY RESPUESTA. SE ESCALA PARA VISITA, POR FAVOR LLAMAR ANTES DE DESPLAZARSE | 12/09/2025 VISITAMOS COMERCIO REALIZAMOS TRASLADO EXTERNO DE DATÁFONO CON LECTOR DE BARRAS LO INICIALIZAMOS, REALIZAMOS LLAMADA A LA LINEA PARA SOLICITAR EL DESBLOQUEO DEL CORRESPONSAL Y PODER HACER PRUEBAS PERO LUEGO DE 30 MINUTOS NO LO DESBLOQUEARON NO ES POSIBLE HACER PRUEBAS EXITOSAS YA QUE EL COMERCIO ESTA BLOQUEADO."/>
    <s v="VISITA_TÉCNICA"/>
    <s v="XP00W529"/>
    <s v="TIPO III"/>
    <s v="TERRESTRE"/>
    <s v="ARROYAVE CANO MANUEL GUILLERMO"/>
    <n v="1"/>
    <n v="0"/>
    <n v="275728.78077800001"/>
    <n v="196536.5258152"/>
    <n v="275728.78077800001"/>
    <m/>
    <m/>
    <m/>
    <m/>
    <m/>
    <m/>
    <m/>
  </r>
  <r>
    <s v="CALI"/>
    <x v="2"/>
    <x v="2"/>
    <n v="76001"/>
    <n v="13998589"/>
    <n v="33651"/>
    <s v="ORDEN DE CAMBIO"/>
    <s v="VALLE DEL CAUCA"/>
    <s v="CALI"/>
    <s v="BARRIO EL TRONCAL CALI"/>
    <s v="REDEBAN"/>
    <s v="FO-25-1514023"/>
    <d v="2025-09-10T17:12:00"/>
    <d v="2025-09-12T10:27:00"/>
    <m/>
    <s v="TRASLADO"/>
    <s v="TRASLADO EXTERNO"/>
    <s v="UNO A UNO"/>
    <s v="CB UNO A UNO"/>
    <s v="EJECUTADO_EXITOSO"/>
    <s v="EJECUTADO EXITOSO"/>
    <s v="11/09/2025 EN COMUNICACIÓN CON EL SEÑOR JUAN CARLOS MOLANO  AL NÚMERO 3155997750 CONFIRMA SOLICITUD, DATOS CORRECTOS. SOLICITA QUE SE CONTACTEN POR WHATSAPP | 12/09/2025 SE LLAMA AL CLIENTE SE VÁLIDA EL TRASLADO EXTERNO EN LA DIRECCIÓN INDICADA POR EL CLIENTE, SE INICIALIZA TERMINAL PARA ACTUALIZAR LA DIRECCIÓN, EL CB ESTÁ BLOQUEADO POR EL BANCO LA PRUEBA SALE CON RECHAZO GENERAL"/>
    <s v="VISITA_TÉCNICA"/>
    <s v="1AZZZ549"/>
    <s v="TIPO I"/>
    <s v="TERRESTRE"/>
    <s v="HERRERA MONAR GEOVANNY"/>
    <n v="1"/>
    <n v="0"/>
    <n v="65960.072302"/>
    <n v="75096.394270399993"/>
    <n v="65960.072302"/>
    <m/>
    <m/>
    <m/>
    <m/>
    <m/>
    <m/>
    <m/>
  </r>
  <r>
    <s v="BOGOTA"/>
    <x v="4"/>
    <x v="4"/>
    <n v="11001"/>
    <n v="14026264"/>
    <n v="57770"/>
    <s v="ORDEN DE CAMBIO"/>
    <s v="CUNDINAMARCA"/>
    <s v="BOGOTA"/>
    <s v="PTM VOGOTA MEGALIMPIO SAS"/>
    <s v="REDEBAN"/>
    <s v="FO-25-1514008"/>
    <d v="2025-09-11T09:14:00"/>
    <d v="2025-09-13T10:59:00"/>
    <m/>
    <s v="TRASLADO"/>
    <s v="TRASLADO EXTERNO"/>
    <s v="AGREGADOR"/>
    <s v="COMCARD - PTM"/>
    <s v="EJECUTADO_EXITOSO"/>
    <s v="EJECUTADO EXITOSO"/>
    <s v="11/09/2025 EN COMUNICACIÓN CON LA SEÑORA DIANA KATHERINE MARIN MORALES AL NÚMERO 3115763317 CONFIRMA SOLICITUD, DATOS CORRECTOS. | 13/09/2025 ACTUALIZACIÓN DE DIRECCIÓN OK PRUEBAS CON BLOQUEO POR BANCOLOMBIA"/>
    <s v="VISITA_TÉCNICA"/>
    <s v="TSZZZ626"/>
    <s v="TIPO I"/>
    <s v="TERRESTRE"/>
    <s v="GOMEZ VEGA DAVID SNEYDER"/>
    <n v="1"/>
    <n v="0"/>
    <n v="65960.072302"/>
    <n v="75096.394270399993"/>
    <n v="65960.072302"/>
    <m/>
    <m/>
    <m/>
    <m/>
    <m/>
    <m/>
    <m/>
  </r>
  <r>
    <s v="MONTERIA"/>
    <x v="0"/>
    <x v="0"/>
    <n v="23417"/>
    <n v="14026339"/>
    <n v="36757"/>
    <s v="ORDEN DE CAMBIO"/>
    <s v="CORDOBA"/>
    <s v="LORICA"/>
    <s v="PTM LORICA AL INSTANTE"/>
    <s v="REDEBAN"/>
    <s v="FO-25-1513998"/>
    <d v="2025-09-11T09:14:00"/>
    <d v="2025-09-12T16:17:00"/>
    <m/>
    <s v="TRASLADO"/>
    <s v="TRASLADO EXTERNO"/>
    <s v="AGREGADOR"/>
    <s v="COMCARD - PTM"/>
    <s v="EJECUTADO_EXITOSO"/>
    <s v="EJECUTADO EXITOSO"/>
    <s v="11/09/2025 EN COMUNICACIÓN CON LA SEÑORA CECILIA CUELLO AL NÚMERO 3145888824 CONFIRMA SOLICITUD, DATOS CORRECTOS. | 12/09/2025 SE REALIZA TRASLADO DE CORRESPONSAL BANCOLOMBIA A NUEVA DIRECCIÓN OK, EQUIPOS TRASLADADOS, DATAFONO DEKS 2600 PLACA 1255902, LECTOR DE BARRAS PLACA 534068 Y MAGIBOX SERIAL 241637317561324755920802, TODO EN BUEN ESTADO, NO SE REALIZAN PRUEBAS DE TRANSACCIONES, EQUIPO BLOQUEADO POR LA ENTIDAD, SE SOLITA DESBLOQUEADO PERO NO FUE POSIBLE, CLIENTE CB VALIDA SALDO ANTES Y DESPUÉS DEL TRASLADO OK"/>
    <s v="VISITA_TÉCNICA"/>
    <s v="AB00G723 ; LA009641"/>
    <s v="TIPO II"/>
    <s v="TERRESTRE"/>
    <s v="GONZALEZ FERRER JESUS ALEXANDER"/>
    <n v="1"/>
    <n v="0"/>
    <n v="144967.87232000002"/>
    <n v="140395.6348884"/>
    <n v="144967.87232000002"/>
    <m/>
    <m/>
    <m/>
    <m/>
    <m/>
    <m/>
    <m/>
  </r>
  <r>
    <s v="BOGOTA"/>
    <x v="4"/>
    <x v="4"/>
    <n v="11001"/>
    <n v="14026371"/>
    <n v="60233"/>
    <s v="ORDEN DE CAMBIO"/>
    <s v="CUNDINAMARCA"/>
    <s v="BOGOTA"/>
    <s v="PTM BOGOTA J K RONALD LOAIZA"/>
    <s v="REDEBAN"/>
    <s v="FO-25-1524855 | FO-25-1514015"/>
    <d v="2025-09-11T09:14:00"/>
    <d v="2025-09-17T13:14:00"/>
    <m/>
    <s v="TRASLADO"/>
    <s v="TRASLADO EXTERNO"/>
    <s v="AGREGADOR"/>
    <s v="COMCARD - PTM"/>
    <s v="EJECUTADO_EXITOSO"/>
    <s v="EJECUTADO EXITOSO"/>
    <s v="11/09/2025 SE INTENTA COMUNICACIÓN AL NÚMERO 3043365706. SE ESCALA PARA VISITA, POR FAVOR LLAMAR ANTES DE DESPLAZARSE | 13/09/2025 SE LLEGA AL COMERCIO SE VALÍA CERRADO SE MARCA EL NÚMERO DE CONTACTO 3043365706 NADIE RESPONDE SÍ DEJA EVIDENCIA FOTOGRÁFICA DEL PUNTO CERRADO Y DIRECCIÓN_x000a_17/09/2025 SE REALIZA TRASLADO EXTERNO PRUEBA NO YA QUE EL CB SE ENCUENTRA BLOQUEADO POR ENTIDAD BANCARIA SE LE INFORMA COMUNICARSE CON ENTIDAD PARA EL DESBLOQUEO"/>
    <s v="VISITA_TÉCNICA"/>
    <s v="NA00B104-NA00B064"/>
    <s v="TIPO I"/>
    <s v="TERRESTRE"/>
    <s v="ORTIZ MARTINEZ STIVEN"/>
    <n v="2"/>
    <n v="0"/>
    <n v="65960.072302"/>
    <n v="75096.394270399993"/>
    <n v="131920.144604"/>
    <m/>
    <m/>
    <m/>
    <m/>
    <m/>
    <m/>
    <m/>
  </r>
  <r>
    <s v="MEDELLIN"/>
    <x v="1"/>
    <x v="1"/>
    <n v="5266"/>
    <n v="13993355"/>
    <n v="12499"/>
    <s v="ORDEN DE CAMBIO"/>
    <s v="ANTIOQUIA"/>
    <s v="ENVIGADO"/>
    <s v="BARRIO GUADALCANAL"/>
    <s v="REDEBAN"/>
    <s v="FO-25-1514019"/>
    <d v="2025-09-10T17:12:00"/>
    <d v="2025-09-12T11:56:00"/>
    <m/>
    <s v="TRASLADO"/>
    <s v="TRASLADO INTERNO"/>
    <s v="UNO A UNO"/>
    <s v="CB UNO A UNO"/>
    <s v="EJECUTADO_EXITOSO"/>
    <s v="EJECUTADO EXITOSO"/>
    <s v="11/09/2025 EN COMUNICACIÓN CON LA SEÑORA SANDRA MILENA RINCON  AL NÚMERO 3502462331 CONFIRMA SOLICITUD, POR FAVOR LLAMAR ANTES DE DESPLAZARSE, USUARIA MANIFIESTA QUE REQUIERE EL SERVICION CON URGENCIA, LOS HORARIOS SON L -V 8-4PM SABADO 8 - 11AM | 16/09/2025 SE REALIZA INICIALIZACION PARA CAMBIO DE DIRECCIÓN, EQUIPO AUN NO ACTUALIZA DIRECCIÓN"/>
    <s v="VISITA_TÉCNICA"/>
    <s v="JAAAU918"/>
    <s v="TIPO I"/>
    <s v="TERRESTRE"/>
    <s v="HERNANDEZ CHAVARRIA JUAN CAMILO"/>
    <n v="1"/>
    <n v="0"/>
    <n v="65960.072302"/>
    <n v="75096.394270399993"/>
    <n v="65960.072302"/>
    <m/>
    <m/>
    <m/>
    <m/>
    <m/>
    <m/>
    <m/>
  </r>
  <r>
    <s v="CALI"/>
    <x v="2"/>
    <x v="2"/>
    <n v="19001"/>
    <n v="14000585"/>
    <n v="65134"/>
    <s v="ORDEN DE CAMBIO"/>
    <s v="CAUCA"/>
    <s v="POPAYAN"/>
    <s v="BARRIO TORRES POPAYAN"/>
    <s v="REDEBAN"/>
    <s v="FO-25-1514030"/>
    <d v="2025-09-10T17:12:00"/>
    <d v="2025-09-12T12:48:00"/>
    <m/>
    <s v="TRASLADO"/>
    <s v="TRASLADO EXTERNO"/>
    <s v="CB UNO A UNO"/>
    <s v="CB UNO A UNO"/>
    <s v="EJECUTADO_EXITOSO"/>
    <s v="EJECUTADO EXITOSO"/>
    <s v="11/09/2025 EN COMUNICACIÓN CON LA SEÑORA PAOLA ANDREA MAMIAM AL NÚMERO 3135381600 CONFIRMA SOLICITUD, DATOS CORRECTOS. | 12/09/2025 SE  INGRESA SE FORMATIO EQUIPO SE INSTALA SISTEMA OPERATIVO VERSION CREACION DE USUARIOS SE ACTUALIZA DIRECCION OK SE LLAMA A LA ENTIDAD PERO CONTINUA BLOQUEO PRUEBAS GENERA RECHAZO GENERAL"/>
    <s v="VISITA_TÉCNICA"/>
    <s v="1A007844"/>
    <s v="TIPO III"/>
    <s v="TERRESTRE"/>
    <s v="GIMBUEL LASSO LUIS GERMAN"/>
    <n v="1"/>
    <n v="0"/>
    <n v="275728.78077800001"/>
    <n v="196536.5258152"/>
    <n v="275728.78077800001"/>
    <m/>
    <m/>
    <m/>
    <m/>
    <m/>
    <m/>
    <m/>
  </r>
  <r>
    <s v="BOGOTA"/>
    <x v="4"/>
    <x v="4"/>
    <n v="11001"/>
    <n v="14004841"/>
    <n v="74511"/>
    <s v="ORDEN DE CAMBIO"/>
    <s v="CUNDINAMARCA"/>
    <s v="BOGOTA"/>
    <s v="BARRIO MODELO NORTE BOGOTA 1"/>
    <s v="REDEBAN"/>
    <s v="FO-25-1514044"/>
    <d v="2025-09-10T17:12:00"/>
    <d v="2025-09-12T12:20:00"/>
    <m/>
    <s v="TRASLADO"/>
    <s v="TRASLADO EXTERNO"/>
    <s v="CB UNO A UNO"/>
    <s v="CB UNO A UNO"/>
    <s v="EJECUTADO_EXITOSO"/>
    <s v="EJECUTADO EXITOSO"/>
    <s v="11/09/2025 EN COMUNICACIÓN CON EL SEÑOR FRANCISCO CORTES  AL NÚMERO 3003083268 CONFIRMA SOLICITUD, DATOS CORRECTOS. SOLICITA QUE SE CONTACTEN ANTES DE DESPLAZARSE | 12/09/2025 SE REALIZA INICIALIZACION DE DATAFONO, SE ACTUALIZA DIRECCIÓN EN VOCHUER, NO ES POSIBLE HACER PRUEBAS EXITOSAS POR BLOQUEO TRASLADO, SE INSTALA AVISO EXTERIOR, NO TIENE FLANGED NI DISPLAY LEGAL."/>
    <s v="VISITA_TÉCNICA"/>
    <s v="TVDZZ275"/>
    <s v="TIPO I"/>
    <s v="TERRESTRE"/>
    <s v="MURCIA HERNANDEZ HARVEY IGNACIO"/>
    <n v="1"/>
    <n v="0"/>
    <n v="65960.072302"/>
    <n v="75096.394270399993"/>
    <n v="65960.072302"/>
    <m/>
    <m/>
    <m/>
    <m/>
    <m/>
    <m/>
    <m/>
  </r>
  <r>
    <s v="BOGOTA"/>
    <x v="4"/>
    <x v="4"/>
    <n v="11001"/>
    <n v="14007279"/>
    <n v="68572"/>
    <s v="ORDEN DE CAMBIO"/>
    <s v="CUNDINAMARCA"/>
    <s v="BOGOTA"/>
    <s v="BARRIO CARVAJAL BOGOTA 13"/>
    <s v="REDEBAN"/>
    <s v="FO-25-1514037"/>
    <d v="2025-09-10T17:12:00"/>
    <d v="2025-09-13T09:49:00"/>
    <m/>
    <s v="TRASLADO"/>
    <s v="TRASLADO EXTERNO"/>
    <s v="CB UNO A UNO"/>
    <s v="CB UNO A UNO"/>
    <s v="EJECUTADO_EXITOSO"/>
    <s v="EJECUTADO EXITOSO"/>
    <s v="11/09/2025 EN COMUNICACIÓN CON LA SEÑORA NORMA HOYOS AL NÚMERO 3002292238 CONFIRMA SOLICITUD, DATOS CORRECTOS. | 13/09/2025 SE REALIZA TRASLADO DE CORRESPONSAL OK VERIFICACIÓN DE DIRECCIÓN NUEVA OK CORRESPONSAL BLOQUEADO POR ENTIDAD BANCARIA RG"/>
    <s v="VISITA_TÉCNICA"/>
    <s v="A100R574"/>
    <s v="TIPO I"/>
    <s v="TERRESTRE"/>
    <s v="GOMEZ VEGA DAVID SNEYDER"/>
    <n v="1"/>
    <n v="0"/>
    <n v="65960.072302"/>
    <n v="75096.394270399993"/>
    <n v="65960.072302"/>
    <m/>
    <m/>
    <m/>
    <m/>
    <m/>
    <m/>
    <m/>
  </r>
  <r>
    <s v="BOGOTA"/>
    <x v="4"/>
    <x v="4"/>
    <n v="25843"/>
    <n v="14020552"/>
    <n v="78846"/>
    <s v="ORDEN DE CAMBIO"/>
    <s v="CUNDINAMARCA"/>
    <s v="VILLA DE SAN DIEGO DE UBATE"/>
    <s v="BARRIO LA LEGUA VILLA DE SAN D"/>
    <s v="REDEBAN"/>
    <s v="FO-25-1514027"/>
    <d v="2025-09-10T17:12:00"/>
    <d v="2025-09-16T13:44:00"/>
    <m/>
    <s v="TRASLADO"/>
    <s v="TRASLADO EXTERNO"/>
    <s v="CB UNO A UNO"/>
    <s v="CB UNO A UNO"/>
    <s v="EJECUTADO_EXITOSO"/>
    <s v="EJECUTADO EXITOSO"/>
    <s v="11/09/2025 SE INTENTA COMUNICACIÓN A LOS NÚMEROS 3013348844 - 310574819. SE ESCALA PARA VISITA, POR FAVOR LLAMAR ANTES DE DESPLAZARSE | 16/09/2025 SE VISITA COMERCIO, SE EVIDENCIA QUE YA LOS EQUIPOS ESTÁN EN EL PUNTO, SE ACTUALIZA INFORMACIÓN INICIALIZANDO EL EQUIPO PARA QUE TOME LA NUEVA DIRECCIÓN PERO NO TOMA LA NUEVA DIRECCIÓN, SE ESCALA CON DANIEL MURCIA Y EL INDICA QUE REALIZARÁN UNA ACTUALIZACIÓN REMOTA PARA QUE EL EQUIPO TOME LA NUEVA DIRECCIÓN Y QUEDE OPERATIVO EL CB, NO UPS, NO SE ALTERAN USUARIOS."/>
    <s v="VISITA_TÉCNICA"/>
    <s v="V1SZZ228"/>
    <s v="TIPO II"/>
    <s v="TERRESTRE"/>
    <s v="VEGA MANRIQUE JONATAN MAURICIO"/>
    <n v="1"/>
    <n v="0"/>
    <n v="144967.87232000002"/>
    <n v="140395.6348884"/>
    <n v="144967.87232000002"/>
    <m/>
    <m/>
    <m/>
    <m/>
    <m/>
    <m/>
    <m/>
  </r>
  <r>
    <s v="CALI"/>
    <x v="2"/>
    <x v="2"/>
    <n v="76001"/>
    <n v="14026491"/>
    <n v="79048"/>
    <s v="ORDEN DE CAMBIO"/>
    <s v="VALLE DEL CAUCA"/>
    <s v="CALI"/>
    <s v="BARRIO LAS PALMAS CALI"/>
    <s v="REDEBAN"/>
    <s v="FO-25-1514039"/>
    <d v="2025-09-10T17:12:00"/>
    <d v="2025-09-13T14:46:00"/>
    <m/>
    <s v="TRASLADO"/>
    <s v="TRASLADO INTERNO"/>
    <s v="CB UNO A UNO"/>
    <s v="CB UNO A UNO"/>
    <s v="EJECUTADO_EXITOSO"/>
    <s v="EJECUTADO EXITOSO"/>
    <s v="11/09/2025 EN COMUNICACIÓN CON EL SEÑOR BRAYAN ALEJANDRO BOLAÑOS AL NÚMERO 3183718608 CONFIRMA SOLICITUD, DATOS CORRECTOS. | 13/09/2025 SE REALIZA TRASLADO INTERNO, SE TRASLADAN EQUIPOS Y ACCESORIOS, SE REALIZA ACOMETIDA DE DATOS DE 10MTS, SE INSTALA NUEVA BASE PARA DATAFONO, SE REALIZAN PRUEBAS OK."/>
    <s v="VISITA_TÉCNICA"/>
    <s v="SASZZ623"/>
    <s v="TIPO I"/>
    <s v="TERRESTRE"/>
    <s v="MONTERO MUESES GIAN CARLO"/>
    <n v="1"/>
    <n v="0"/>
    <n v="65960.072302"/>
    <n v="75096.394270399993"/>
    <n v="65960.072302"/>
    <m/>
    <m/>
    <m/>
    <m/>
    <m/>
    <m/>
    <m/>
  </r>
  <r>
    <s v="MEDELLIN"/>
    <x v="1"/>
    <x v="1"/>
    <n v="5001"/>
    <n v="14011780"/>
    <n v="21956"/>
    <s v="ORDEN DE CAMBIO"/>
    <s v="ANTIOQUIA"/>
    <s v="MEDELLIN"/>
    <s v="COMCARD MED BELENCITO CIBER LA"/>
    <s v="REDEBAN"/>
    <s v="FO-25-1503427"/>
    <d v="2025-09-09T09:23:00"/>
    <d v="2025-09-10T15:12:00"/>
    <m/>
    <s v="TRASLADO"/>
    <s v="TRASLADO EXTERNO"/>
    <s v="AGREGADOR"/>
    <s v="COMCARD - PTM"/>
    <s v="EJECUTADO_EXITOSO"/>
    <s v="EJECUTADO EXITOSO"/>
    <s v="09/09/2025 EN COMUNICACIÓN CON EL SEÑOR MARIO LOPEZ AL NÚMERO 3104675394 CONFIRMA SOLICITUD, DATOS CORRECTOS. SE ESCALA PARA VISITA | 11/09/2025 SE REALIZA TRASLADO EXTERNO"/>
    <s v="VISITA_TÉCNICA"/>
    <s v="TRNZZ208-AAYZZ911-6Z00J333"/>
    <s v="TIPO I"/>
    <s v="TERRESTRE"/>
    <s v="BADEL ACUÑA LUIS ALBERTO"/>
    <n v="1"/>
    <n v="0"/>
    <n v="65960.072302"/>
    <n v="75096.394270399993"/>
    <n v="65960.072302"/>
    <m/>
    <m/>
    <m/>
    <m/>
    <m/>
    <m/>
    <m/>
  </r>
  <r>
    <s v="IBAGUE"/>
    <x v="3"/>
    <x v="3"/>
    <n v="73001"/>
    <n v="14012710"/>
    <n v="77766"/>
    <s v="ORDEN DE CAMBIO"/>
    <s v="TOLIMA"/>
    <s v="IBAGUE"/>
    <s v="DISTRICOL SKY VARIEDADES"/>
    <s v="REDEBAN"/>
    <s v="FO-25-1503421"/>
    <d v="2025-09-09T09:23:00"/>
    <d v="2025-09-10T16:03:00"/>
    <m/>
    <s v="TRASLADO"/>
    <s v="TRASLADO EXTERNO"/>
    <s v="AGREGADOR"/>
    <s v="DISTRICOL"/>
    <s v="EJECUTADO_EXITOSO"/>
    <s v="EJECUTADO EXITOSO"/>
    <s v="09/09/2025 EN COMUNICACIÓN CON EL SEÑORA LUDY JOHANA DIAZ ANTURY AL NÚMERO 3176779937 VÍA WHATSAPP CONFIRMA SOLICITUD, DATOS CORRECTOS. SE ESCALA PARA VISITA | 10/09/2025 SE HACE TRASLADO SIN PROBLEMAS. SE HACE PRUEBAS DE TRANSACCIONES TODO OK"/>
    <s v="VISITA_TÉCNICA"/>
    <s v="10NZZ056"/>
    <s v="TIPO I"/>
    <s v="TERRESTRE"/>
    <s v="VARGAS HERRERA JHON JAIRO"/>
    <n v="1"/>
    <n v="0"/>
    <n v="65960.072302"/>
    <n v="75096.394270399993"/>
    <n v="65960.072302"/>
    <m/>
    <m/>
    <m/>
    <m/>
    <m/>
    <m/>
    <m/>
  </r>
  <r>
    <s v="BOGOTA"/>
    <x v="4"/>
    <x v="4"/>
    <n v="11001"/>
    <n v="14013012"/>
    <n v="80470"/>
    <s v="ORDEN DE CAMBIO"/>
    <s v="CUNDINAMARCA"/>
    <s v="BOGOTA"/>
    <s v="DISTRICOL NIZA COMUNICACIONES"/>
    <s v="REDEBAN"/>
    <s v="FO-25-1503438"/>
    <d v="2025-09-09T09:23:00"/>
    <d v="2025-09-10T14:27:00"/>
    <m/>
    <s v="TRASLADO"/>
    <s v="TRASLADO EXTERNO"/>
    <s v="AGREGADOR"/>
    <s v="DISTRICOL"/>
    <s v="EJECUTADO_EXITOSO"/>
    <s v="EJECUTADO EXITOSO"/>
    <s v="09/09/2025 EN COMUNICACIÓN CON EL SEÑORA FABIOLA ROBAYO CASTILLO AL NÚMERO 3108062793 VÍA WHATSAPP CONFIRMA SOLICITUD, DATOS CORRECTOS. SE ESCALA PARA VISITA | 10/09/2025 SE REALIZA INICIALIZACION DE DATAFONO, SE VALIDA USUARIOS, SE VALIDA LECTOR DE BARRAS, SE ENCUENTRA EQUIPOS Y PUBLICIDAD EN NUEVA UBICACIÓN, SE REALIZA CIERRE PARCIAL Y EL CONTEO DE TX PARECE ESTAR COMPLETO DESPUÉS DE LA INICIALIZACION, SE INFORMA NOVEDAD EN CIERRES A PAOLA GARZÓN DE REDEBAN."/>
    <s v="VISITA_TÉCNICA"/>
    <s v="SDZZZ943"/>
    <s v="TIPO I"/>
    <s v="TERRESTRE"/>
    <s v="MURCIA HERNANDEZ HARVEY IGNACIO"/>
    <n v="1"/>
    <n v="0"/>
    <n v="65960.072302"/>
    <n v="75096.394270399993"/>
    <n v="65960.072302"/>
    <m/>
    <m/>
    <m/>
    <m/>
    <m/>
    <m/>
    <m/>
  </r>
  <r>
    <s v="MEDELLIN"/>
    <x v="1"/>
    <x v="1"/>
    <n v="5736"/>
    <n v="14013074"/>
    <n v="65414"/>
    <s v="ORDEN DE CAMBIO"/>
    <s v="ANTIOQUIA"/>
    <s v="SEGOVIA"/>
    <s v="DISTRICOL VARIEDADES BHETEL"/>
    <s v="REDEBAN"/>
    <s v="FO-25-1503409"/>
    <d v="2025-09-09T09:23:00"/>
    <d v="2025-09-15T15:09:00"/>
    <m/>
    <s v="TRASLADO"/>
    <s v="TRASLADO EXTERNO"/>
    <s v="AGREGADOR"/>
    <s v="DISTRICOL"/>
    <s v="EJECUTADO_EXITOSO"/>
    <s v="EJECUTADO EXITOSO"/>
    <s v="09/09/2025 EN COMUNICACIÓN CON EL SEÑORA INGRID TATIANA MATTOS AL NÚMERO 3155457397 VÍA WHATSAPP CONFIRMA SOLICITUD, DATOS CORRECTOS. SE ESCALA PARA VISITA | 15/09/2025 SE REALIZA TRASLADO EXTERNO DE CB OK DATAFONO Y LECTOR OK"/>
    <s v="VISITA_TÉCNICA"/>
    <s v="6A00D648"/>
    <s v="TIPO IV"/>
    <s v="TERRESTRE"/>
    <s v="PAREJA ECHAVARRIA JHON DAVID"/>
    <n v="1"/>
    <n v="0"/>
    <n v="479588.87655000004"/>
    <n v="196536.5258152"/>
    <n v="479588.87655000004"/>
    <m/>
    <m/>
    <m/>
    <m/>
    <m/>
    <m/>
    <m/>
  </r>
  <r>
    <s v="PEREIRA"/>
    <x v="2"/>
    <x v="6"/>
    <n v="76622"/>
    <n v="14030445"/>
    <n v="13200"/>
    <s v="ORDEN DE CAMBIO"/>
    <s v="VALLE DEL CAUCA"/>
    <s v="ROLDANILLO"/>
    <s v="MULTIPAGAS ROLDANILLO"/>
    <s v="REDEBAN"/>
    <s v="FO-25-1503600"/>
    <d v="2025-09-09T09:23:00"/>
    <d v="2025-09-10T15:16:00"/>
    <m/>
    <s v="TRASLADO"/>
    <s v="TRASLADO EXTERNO"/>
    <s v="ROBUSTO"/>
    <s v="MULTIPAGAS"/>
    <s v="EJECUTADO_EXITOSO"/>
    <s v="EJECUTADO EXITOSO"/>
    <s v="09/09/2025 EN COMUNICACIÓN CON EL USUARIO CRISTHIAN CARDONA NÚMERO 3146938721 VÍA WHATSAPP CONFIRMA SOLICITUD, DATOS CORRECTOS. SE ESCALA PARA VISITA | 11/09/2025 SE VISITA COMERCIO SE REALIZA TRASLADO CB SE INSTALA DATÁFONO LECTORA Y BASE SE REALIZA PRUEBAS OK"/>
    <s v="VISITA_TÉCNICA"/>
    <s v="JALZZ269-JALZZ268-JALZZ267-JALZZ266-JAATZ085"/>
    <s v="TIPO III"/>
    <s v="TERRESTRE"/>
    <s v="LOAIZA LOPEZ JHON FREDDY"/>
    <n v="1"/>
    <n v="0"/>
    <n v="275728.78077800001"/>
    <n v="196536.5258152"/>
    <n v="275728.78077800001"/>
    <m/>
    <m/>
    <m/>
    <m/>
    <m/>
    <m/>
    <m/>
  </r>
  <r>
    <s v="PEREIRA"/>
    <x v="2"/>
    <x v="6"/>
    <n v="66170"/>
    <n v="13959331"/>
    <n v="76590"/>
    <s v="ORDEN DE CAMBIO"/>
    <s v="RISARALDA"/>
    <s v="DOSQUEBRADAS"/>
    <s v="BARRIO LAGUITOS LA PRADERA DOS"/>
    <s v="REDEBAN"/>
    <s v="FO-25-1485126"/>
    <d v="2025-09-04T08:24:00"/>
    <d v="2025-09-08T12:06:00"/>
    <m/>
    <s v="TRASLADO"/>
    <s v="TRASLADO EXTERNO"/>
    <s v="CB UNO A UNO"/>
    <s v="CB UNO A UNO"/>
    <s v="EJECUTADO_EXITOSO"/>
    <s v="EJECUTADO EXITOSO"/>
    <s v="05/09/2025 POR FAVOR, COMUNICARSE CON USUARIO PARA CONFIRMAR UBICACION, SOLICITUD Y PROGRAMAR VISITA TECNICA | 08/09/2025 SE VISITA COMERCIO SE REALIZA TRASLADO CB SE INSTALA Y CONFIGURA DATÁFONO LECTORA Y BASE SE INSTALA PUBLICIDAD SE REALIZA PRUEBAS OK"/>
    <s v="VISITA_TÉCNICA"/>
    <s v="V14ZZ266"/>
    <s v="TIPO I"/>
    <s v="TERRESTRE"/>
    <s v="LOAIZA LOPEZ JHON FREDDY"/>
    <n v="1"/>
    <n v="0"/>
    <n v="65960.072302"/>
    <n v="75096.394270399993"/>
    <n v="65960.072302"/>
    <m/>
    <m/>
    <m/>
    <m/>
    <m/>
    <m/>
    <m/>
  </r>
  <r>
    <s v="PEREIRA"/>
    <x v="2"/>
    <x v="6"/>
    <n v="66170"/>
    <n v="13951122"/>
    <n v="72300"/>
    <s v="ORDEN DE CAMBIO"/>
    <s v="RISARALDA"/>
    <s v="DOSQUEBRADAS"/>
    <s v="DOSQUEBRADAS CAMPESTRE A"/>
    <s v="REDEBAN"/>
    <s v="FO-25-1485094"/>
    <d v="2025-09-04T08:24:00"/>
    <d v="2025-09-08T14:25:00"/>
    <m/>
    <s v="TRASLADO"/>
    <s v="TRASLADO EXTERNO"/>
    <s v="CB UNO A UNO"/>
    <s v="CB UNO A UNO"/>
    <s v="EJECUTADO_EXITOSO"/>
    <s v="EJECUTADO EXITOSO"/>
    <s v="05/09/2025 POR FAVOR, COMUNICARSE CON USUARIO PARA CONFIRMAR UBICACION, SOLICITUD Y PROGRAMAR VISITA TECNICA | 08/09/2025 SE VISITA COMERCIO SE REALIZA TRASLADO CB SE INSTALA DATÁFONO LECTORA Y BASE SE INSTALA PUBLICIDAD SE REALIZA PRUEBAS OK"/>
    <s v="VISITA_TÉCNICA"/>
    <s v="0N00N746"/>
    <s v="TIPO I"/>
    <s v="TERRESTRE"/>
    <s v="LOAIZA LOPEZ JHON FREDDY"/>
    <n v="1"/>
    <n v="0"/>
    <n v="65960.072302"/>
    <n v="75096.394270399993"/>
    <n v="65960.072302"/>
    <m/>
    <m/>
    <m/>
    <m/>
    <m/>
    <m/>
    <m/>
  </r>
  <r>
    <s v="BUCARAMANGA"/>
    <x v="5"/>
    <x v="5"/>
    <n v="81300"/>
    <n v="13947168"/>
    <n v="45143"/>
    <s v="ORDEN DE CAMBIO"/>
    <s v="ARAUCA"/>
    <s v="FORTUL"/>
    <s v="BARRIO RAMIREZ FORTUL"/>
    <s v="REDEBAN"/>
    <s v="FO-25-1485120"/>
    <d v="2025-09-04T08:24:00"/>
    <d v="2025-09-10T08:53:00"/>
    <m/>
    <s v="TRASLADO"/>
    <s v="TRASLADO EXTERNO"/>
    <s v="CB UNO A UNO"/>
    <s v="CB UNO A UNO"/>
    <s v="EJECUTADO_EXITOSO"/>
    <s v="EJECUTADO EXITOSO"/>
    <s v="05/09/2025 POR FAVOR, COMUNICARSE CON USUARIO PARA CONFIRMAR UBICACION, SOLICITUD Y PROGRAMAR VISITA TECNICA | 10/09/2025 SE REALIZA TRASLADO DE CB, SE VALIDA DIRECCION OK, EQUIPO CON VERSION 9.90, CUBRE CLAVE OK, CONFIGURACION CB OK, PRUEBAS OK."/>
    <s v="VISITA_TÉCNICA"/>
    <s v="AC0IZ732"/>
    <s v="TIPO IV ESPECIAL"/>
    <s v="AEREO"/>
    <s v="SANTOS GONZALEZ JOHAN FABIAN"/>
    <n v="1"/>
    <n v="0"/>
    <n v="988462.96268840006"/>
    <n v="196536.5258152"/>
    <n v="988462.96268840006"/>
    <m/>
    <m/>
    <m/>
    <m/>
    <m/>
    <m/>
    <m/>
  </r>
  <r>
    <s v="NEIVA"/>
    <x v="3"/>
    <x v="3"/>
    <n v="18001"/>
    <n v="13947444"/>
    <n v="77627"/>
    <s v="ORDEN DE CAMBIO"/>
    <s v="CAQUETA"/>
    <s v="FLORENCIA"/>
    <s v="BARRIO CENTRO FLORENCIA 36"/>
    <s v="REDEBAN"/>
    <s v="FO-25-1485091"/>
    <d v="2025-09-04T08:24:00"/>
    <d v="2025-09-08T17:05:00"/>
    <m/>
    <s v="TRASLADO"/>
    <s v="TRASLADO EXTERNO"/>
    <s v="UNO A UNO"/>
    <s v="UNO A UNO"/>
    <s v="EJECUTADO_EXITOSO"/>
    <s v="EJECUTADO EXITOSO"/>
    <s v="05/09/2025 POR FAVOR, COMUNICARSE CON USUARIO PARA CONFIRMAR UBICACION, SOLICITUD Y PROGRAMAR VISITA TECNICA | 08/09/2025 SE REALIZA TRASLADO EXTERNO SIN NOVEDAD, SE DEJA INSTALADO EQUIPOS SE REALIZAN PRUEBAS CB OK SE DEJA OPERATIVO."/>
    <s v="VISITA_TÉCNICA"/>
    <s v="F1JZZ376"/>
    <s v="TIPO IV"/>
    <s v="TERRESTRE"/>
    <s v="BERMUDEZ SANCHEZ JOSE NEYBER"/>
    <n v="1"/>
    <n v="0"/>
    <n v="479588.87655000004"/>
    <n v="196536.5258152"/>
    <n v="479588.87655000004"/>
    <m/>
    <m/>
    <m/>
    <m/>
    <m/>
    <m/>
    <m/>
  </r>
  <r>
    <s v="PASTO"/>
    <x v="2"/>
    <x v="2"/>
    <n v="52001"/>
    <n v="13951430"/>
    <n v="79567"/>
    <s v="ORDEN DE CAMBIO"/>
    <s v="NARIÑO"/>
    <s v="PASTO"/>
    <s v="BARRIO SAN MIGUEL DE JONGOVITO PASTO"/>
    <s v="REDEBAN"/>
    <s v="FO-25-1485104"/>
    <d v="2025-09-04T08:24:00"/>
    <d v="2025-09-12T13:26:00"/>
    <m/>
    <s v="TRASLADO"/>
    <s v="TRASLADO EXTERNO"/>
    <s v="UNO A UNO"/>
    <s v="UNO A UNO"/>
    <s v="EJECUTADO_EXITOSO"/>
    <s v="EJECUTADO EXITOSO"/>
    <s v="05/09/2025 POR FAVOR, COMUNICARSE CON USUARIO PARA CONFIRMAR UBICACION, SOLICITUD Y PROGRAMAR VISITA TECNICA | 06/09/2025 SE REALIZA LLAMADA TELEFÓNICA PARA CONFIRMAR VISITA PERO LA CLIENTE INFORMA QUE SE ENCUENTRA EN UNAS DILIGENCIAS MÉDICAS POR LO CUAL NO ME PUEDE ATENDER EL DÍA DE HOY Y SOLICITA EL FAVOR SE LE VISITE EL DÍA LUNES QUE YA SE ENCUENTRA EN EL COMERCIO | 10/09/2025 SE HABLA CON EL CLIENTE, QUIEN SOLICITA SEA VISITADA EL DIA VIERNES YA QUE SE TIENE PROBLEMAS DE CORTES DE ENERGIA EN LA ZONA Y NO ES POSIBLE LA MANIPULACION DEL DATAFONO. | 12/09/2025 SE REALIZÓ EL TRASLADO DE CB BANCOLOMBIA CLIENTE YA TENÍA EQUIPOS INSTALADOS SOLO SE INSTALA AVISO EXTERNO Y CONFIGURACIÓN DE LA NUEVA DIRECCIÓN EN DATÁFONO, SE EJECUTAN PRUEBAS TX EXITOSAS QUEDA OPERATIVO."/>
    <s v="VISITA_TÉCNICA"/>
    <s v="LMVZZ001 "/>
    <s v="TIPO I"/>
    <s v="TERRESTRE"/>
    <s v="REMICIO AMADO JOHN HEBER"/>
    <n v="1"/>
    <n v="0"/>
    <n v="65960.072302"/>
    <n v="75096.394270399993"/>
    <n v="65960.072302"/>
    <m/>
    <m/>
    <m/>
    <m/>
    <m/>
    <m/>
    <m/>
  </r>
  <r>
    <s v="VILLAVICENCIO"/>
    <x v="3"/>
    <x v="3"/>
    <n v="50568"/>
    <n v="13951834"/>
    <n v="67483"/>
    <s v="ORDEN DE CAMBIO"/>
    <s v="META"/>
    <s v="PUERTO GAITAN"/>
    <s v="BARRIO VILLA VALENTINA PUERTO"/>
    <s v="REDEBAN"/>
    <s v="FO-25-1485111"/>
    <d v="2025-09-04T08:24:00"/>
    <d v="2025-09-08T16:00:00"/>
    <m/>
    <s v="TRASLADO"/>
    <s v="TRASLADO EXTERNO"/>
    <s v="CB UNO A UNO"/>
    <s v="CB UNO A UNO"/>
    <s v="EJECUTADO_EXITOSO"/>
    <s v="EJECUTADO EXITOSO"/>
    <s v="05/09/2025 POR FAVOR, COMUNICARSE CON USUARIO PARA CONFIRMAR UBICACION, SOLICITUD Y PROGRAMAR VISITA TECNICA | 08/09/2025 PARO ARROCEROS Y ACCIDENTE E. VÍA | 08/09/2025 SE REALIZA TRASLADO SE CORRESPONSAL SE INICIALIZAR Y ACTUALIZA DIRECCIÓN SE ENTREGA  SIN NOVEDAD"/>
    <s v="VISITA_TÉCNICA"/>
    <s v="6A0ZZ365"/>
    <s v="TIPO III"/>
    <s v="TERRESTRE"/>
    <s v="ROZO JIMENEZ EDGAR ARMANDO"/>
    <n v="1"/>
    <n v="0"/>
    <n v="275728.78077800001"/>
    <n v="196536.5258152"/>
    <n v="275728.78077800001"/>
    <m/>
    <m/>
    <m/>
    <m/>
    <m/>
    <m/>
    <m/>
  </r>
  <r>
    <s v="CALI"/>
    <x v="2"/>
    <x v="2"/>
    <n v="76001"/>
    <n v="13956951"/>
    <n v="79364"/>
    <s v="ORDEN DE CAMBIO"/>
    <s v="VALLE DEL CAUCA"/>
    <s v="CALI"/>
    <s v="BARRIO CIUDAD JARDIN CALI 3"/>
    <s v="REDEBAN"/>
    <s v="FO-25-1485122"/>
    <d v="2025-09-04T08:24:00"/>
    <d v="2025-09-06T10:43:00"/>
    <m/>
    <s v="TRASLADO"/>
    <s v="TRASLADO EXTERNO"/>
    <s v="UNO A UNO"/>
    <s v="UNO A UNO"/>
    <s v="EJECUTADO_EXITOSO"/>
    <s v="EJECUTADO EXITOSO"/>
    <s v="05/09/2025 POR FAVOR, COMUNICARSE CON USUARIO PARA CONFIRMAR UBICACION, SOLICITUD Y PROGRAMAR VISITA TECNICA | 06/09/2025 SE REALIZA TRASLADO EXTERNO, SE INICIALIZA EQUIPO, PERO CB QUEDA BLOQUEADO POR ENTIDAD BANCARIA._x000a_SE LLAMA A LA LINEA PARA SOLICITAR DESBLOQUEO TEMPORAL, PERO NO FUE REALIZADO."/>
    <s v="VISITA_TÉCNICA"/>
    <s v="10XZZ902"/>
    <s v="TIPO I"/>
    <s v="TERRESTRE"/>
    <s v="TORRES GARCIA JENDRY JOSE"/>
    <n v="1"/>
    <n v="0"/>
    <n v="65960.072302"/>
    <n v="75096.394270399993"/>
    <n v="65960.072302"/>
    <m/>
    <m/>
    <m/>
    <m/>
    <m/>
    <m/>
    <m/>
  </r>
  <r>
    <s v="VILLAVICENCIO"/>
    <x v="3"/>
    <x v="3"/>
    <n v="50001"/>
    <n v="13969860"/>
    <n v="79202"/>
    <s v="ORDEN DE CAMBIO"/>
    <s v="META"/>
    <s v="VILLAVICENCIO"/>
    <s v="BARRIO OLIMPICO VILLAVICENCIO 4"/>
    <s v="REDEBAN"/>
    <s v="FO-25-1485088"/>
    <d v="2025-09-04T08:24:00"/>
    <d v="2025-09-05T17:21:00"/>
    <m/>
    <s v="TRASLADO"/>
    <s v="TRASLADO EXTERNO"/>
    <s v="UNO A UNO"/>
    <s v="UNO A UNO"/>
    <s v="EJECUTADO_EXITOSO"/>
    <s v="EJECUTADO EXITOSO"/>
    <s v="05/09/2025 POR FAVOR, COMUNICARSE CON USUARIO PARA CONFIRMAR UBICACION, SOLICITUD Y PROGRAMAR VISITA TECNICA | 05/09/2025 SE REALIZA TRASLADO OK SE REALIZAN PRUEBAS EXITOSAS SE EVIDENCIA QUE DIRECCIÓN EN EL VAUCHER NO CAMBIA SE REALIZA ESCALAMIENTO,  POR PARTE DE REDEBAN SE SOLICITA CAMBIO DE EQUIPO BAJO LA  TA-25-1071111"/>
    <s v="VISITA_TÉCNICA"/>
    <s v="A4UZZ556"/>
    <s v="TIPO I"/>
    <s v="TERRESTRE"/>
    <s v="CASTRILLON URREA LONDIER LEANDRO"/>
    <n v="1"/>
    <n v="0"/>
    <n v="65960.072302"/>
    <n v="75096.394270399993"/>
    <n v="65960.072302"/>
    <m/>
    <m/>
    <m/>
    <m/>
    <m/>
    <m/>
    <m/>
  </r>
  <r>
    <s v="CUCUTA"/>
    <x v="5"/>
    <x v="5"/>
    <n v="54001"/>
    <n v="13971847"/>
    <n v="65897"/>
    <s v="ORDEN DE CAMBIO"/>
    <s v="NORTE DE SANTANDER"/>
    <s v="CUCUTA"/>
    <s v="BARRIO QUINTA BOSCH CUCUTA 4"/>
    <s v="REDEBAN"/>
    <s v="FO-25-1485096"/>
    <d v="2025-09-04T08:24:00"/>
    <d v="2025-09-06T11:55:00"/>
    <m/>
    <s v="TRASLADO"/>
    <s v="TRASLADO EXTERNO"/>
    <s v="CB UNO A UNO"/>
    <s v="CB UNO A UNO"/>
    <s v="EJECUTADO_EXITOSO"/>
    <s v="EJECUTADO EXITOSO"/>
    <s v="05/09/2025 POR FAVOR, COMUNICARSE CON USUARIO PARA CONFIRMAR UBICACION, SOLICITUD Y PROGRAMAR VISITA TECNICA | 06/09/2025 SE VISITA COMERCIO, SE REALIZA TRASLADO EXITOSO PRUEBAS OK, CB OPERATIVO."/>
    <s v="VISITA_TÉCNICA"/>
    <s v="3A00G811"/>
    <s v="TIPO I"/>
    <s v="TERRESTRE"/>
    <s v="NARANJO AFANADOR RUBEN JESUS"/>
    <n v="1"/>
    <n v="0"/>
    <n v="65960.072302"/>
    <n v="75096.394270399993"/>
    <n v="65960.072302"/>
    <m/>
    <m/>
    <m/>
    <m/>
    <m/>
    <m/>
    <m/>
  </r>
  <r>
    <s v="MONTERIA"/>
    <x v="0"/>
    <x v="0"/>
    <n v="23417"/>
    <n v="13978228"/>
    <n v="41231"/>
    <s v="ORDEN DE CAMBIO"/>
    <s v="CORDOBA"/>
    <s v="LORICA"/>
    <s v="BARRIO CORREGIMIENTO SAN ANTER"/>
    <s v="REDEBAN"/>
    <s v="FO-25-1485100"/>
    <d v="2025-09-04T08:24:00"/>
    <d v="2025-09-06T13:53:00"/>
    <m/>
    <s v="TRASLADO"/>
    <s v="TRASLADO EXTERNO"/>
    <s v="CB UNO A UNO"/>
    <s v="CB UNO A UNO"/>
    <s v="EJECUTADO_EXITOSO"/>
    <s v="EJECUTADO EXITOSO"/>
    <s v="05/09/2025 POR FAVOR, COMUNICARSE CON USUARIO PARA CONFIRMAR UBICACION, SOLICITUD Y PROGRAMAR VISITA TECNICA | 06/09/2025 SE REALIZÓ TRASLADO EXTERNO DE CB BANCOLOMBIA, PRUEBAS OK, TELECARGA DRNA, LOS EQUIPOS (DATAFONO, EL CLIENTE INFORMA QUE NO ENCUENTRA EL LECTOR DE CÓDIGO DE BARRAS) Y PUBLICIDAD FUERON TRASLADADOS DESDE EL CGT HASTA EL MUNICIPIO DE LORICA."/>
    <s v="VISITA_TÉCNICA"/>
    <s v="TXZZZ468"/>
    <s v="TIPO II"/>
    <s v="TERRESTRE"/>
    <s v="CALDERA SALCEDO CARLOS JULIO"/>
    <n v="1"/>
    <n v="0"/>
    <n v="144967.87232000002"/>
    <n v="140395.6348884"/>
    <n v="144967.87232000002"/>
    <m/>
    <m/>
    <m/>
    <m/>
    <m/>
    <m/>
    <m/>
  </r>
  <r>
    <s v="YOPAL"/>
    <x v="3"/>
    <x v="3"/>
    <n v="85139"/>
    <n v="13978395"/>
    <n v="74494"/>
    <s v="ORDEN DE CAMBIO"/>
    <s v="CASANARE"/>
    <s v="MANI"/>
    <s v="BARRIO LA FLORIDA MANI"/>
    <s v="REDEBAN"/>
    <s v="FO-25-1485086"/>
    <d v="2025-09-04T08:24:00"/>
    <d v="2025-09-08T10:57:00"/>
    <m/>
    <s v="TRASLADO"/>
    <s v="TRASLADO EXTERNO"/>
    <s v="CB UNO A UNO"/>
    <s v="CB UNO A UNO"/>
    <s v="EJECUTADO_EXITOSO"/>
    <s v="EJECUTADO EXITOSO"/>
    <s v="05/09/2025 POR FAVOR, COMUNICARSE CON USUARIO PARA CONFIRMAR UBICACION, SOLICITUD Y PROGRAMAR VISITA TECNICA | 08/09/2025 SE VISITA COMERCIO, SE REALIZA TRASLADO OK. PRUEBAS OK. OPERATIVO EL SERVICIO"/>
    <s v="VISITA_TÉCNICA"/>
    <s v="TVCZZ244"/>
    <s v="TIPO II"/>
    <s v="TERRESTRE"/>
    <s v="BERNAL ELAICA EDGAR ALEXIS"/>
    <n v="1"/>
    <n v="0"/>
    <n v="144967.87232000002"/>
    <n v="140395.6348884"/>
    <n v="144967.87232000002"/>
    <m/>
    <m/>
    <m/>
    <m/>
    <m/>
    <m/>
    <m/>
  </r>
  <r>
    <s v="BUCARAMANGA"/>
    <x v="5"/>
    <x v="5"/>
    <n v="68001"/>
    <n v="13963900"/>
    <n v="31584"/>
    <s v="ORDEN DE CAMBIO"/>
    <s v="SANTANDER"/>
    <s v="BUCARAMANGA"/>
    <s v="COMCARD B MANGA MUNDO ARTES"/>
    <s v="REDEBAN"/>
    <s v="FO-25-1470416"/>
    <d v="2025-09-03T08:53:00"/>
    <d v="2025-09-04T08:49:00"/>
    <m/>
    <s v="TRASLADO"/>
    <s v="TRASLADO EXTERNO"/>
    <s v="AGREGADOR"/>
    <s v="COMCARD - PTM"/>
    <s v="EJECUTADO_EXITOSO"/>
    <s v="EJECUTADO EXITOSO"/>
    <s v="03/09/2025 EN COMUNICACION CON EL SEÑOR LUIS ALBERTO AL NUMERO 3174394570 CONFIRMA QUE TIENEN LOS EQUIPOS EN LA NUEVA DIRECCION Y QUE LA RED A LA QUE ESTAN ASOCIADOS ES REDEBAN | 04/09/2025 SE TRASLADA DATAFONO, LECTOR , HUB , PINPAD, SE INICIALIZA DATAFONO, SE ACTUALIZA DIRECCIÓN, PRUEBAS RECHAZADAS , DEBIDO A QUE WL CLIENTE MANIFIESTA QUE SE ENCUENTRA BLOQUEADO, SE LE INDICA Q DEBE LLAMAR AL BANCO PARA Q LA DESBLOQUEEN, SE CIERRA ORDEN TRASLADO EXITOSO"/>
    <s v="VISITA_TÉCNICA"/>
    <s v="1111G412-TRZZZ743"/>
    <s v="TIPO I"/>
    <s v="TERRESTRE"/>
    <s v="GELVEZ MOGOLLON JOSE ELISEO"/>
    <n v="1"/>
    <n v="0"/>
    <n v="65960.072302"/>
    <n v="75096.394270399993"/>
    <n v="65960.072302"/>
    <m/>
    <m/>
    <m/>
    <m/>
    <m/>
    <m/>
    <m/>
  </r>
  <r>
    <s v="BOGOTA"/>
    <x v="4"/>
    <x v="4"/>
    <n v="25299"/>
    <n v="13985663"/>
    <n v="57151"/>
    <s v="ORDEN DE CAMBIO"/>
    <s v="CUNDINAMARCA"/>
    <s v="GAMA"/>
    <s v="PTM GAMA DROGUERIA JHBB"/>
    <s v="REDEBAN"/>
    <s v="FO-25-1470414"/>
    <d v="2025-09-03T08:53:00"/>
    <d v="2025-09-08T16:07:00"/>
    <m/>
    <s v="TRASLADO"/>
    <s v="TRASLADO EXTERNO"/>
    <s v="AGREGADOR"/>
    <s v="COMCARD - PTM"/>
    <s v="EJECUTADO_EXITOSO"/>
    <s v="EJECUTADO EXITOSO"/>
    <s v="03/09/2025 SE INTENTA COMUNICACION CON LA SEÑORA MARIA HELENA  BELTRAN AL NUMERO 3124765201 PERO NO HAY RESPUESTA, SE ESCALA PARA VISITA TECNICA | 08/09/2025 SE REALIZA TRANSLADO DE CORRESPONSAL BANCARIO CON BRAZO, LECTOR DE BARRAS Y DATAFONO, SE CREAN USUARIOS DE CB INDICADOS POR EL CLIENTE, SE REALIZA PRUEBAS CB QUEDA CON RECHAZO POR UN BLOQUEO CON LA ENTIDAD INDICA CAC"/>
    <s v="VISITA_TÉCNICA"/>
    <s v="TRSZZ718"/>
    <s v="TIPO III"/>
    <s v="TERRESTRE"/>
    <s v="GALEANO SORIANO JUAN DAVID"/>
    <n v="1"/>
    <n v="0"/>
    <n v="275728.78077800001"/>
    <n v="196536.5258152"/>
    <n v="275728.78077800001"/>
    <m/>
    <m/>
    <m/>
    <m/>
    <m/>
    <m/>
    <m/>
  </r>
  <r>
    <s v="BUCARAMANGA"/>
    <x v="5"/>
    <x v="5"/>
    <n v="13688"/>
    <n v="13967220"/>
    <n v="67317"/>
    <s v="ORDEN DE CAMBIO"/>
    <s v="BOLIVAR"/>
    <s v="SANTA ROSA DEL SUR"/>
    <s v="DISTRICOL SERVITIENDA LA BENDI"/>
    <s v="REDEBAN"/>
    <s v="FO-25-1456169"/>
    <d v="2025-09-01T10:55:00"/>
    <d v="2025-09-02T11:38:00"/>
    <m/>
    <s v="TRASLADO"/>
    <s v="TRASLADO EXTERNO"/>
    <s v="AGREGADOR"/>
    <s v="DISTRICOL"/>
    <s v="EJECUTADO_EXITOSO"/>
    <s v="EJECUTADO EXITOSO"/>
    <s v="01/09/2025 POR FAVOR, COMUNICARSE CON USUARIO PARA CONFIRMAR UBICACION, SOLICITUD Y PROGRAMAR VISITA TECNICA | 02/09/2025 VISITA PARA TRASLADO EXTERNO DEL CB"/>
    <s v="VISITA_TÉCNICA"/>
    <s v="6A0TZ905"/>
    <s v="TIPO IV ESPECIAL"/>
    <s v="TERRESTRE/FLUVIAL"/>
    <s v="PEÑA DIAZ IVAN YESID"/>
    <n v="1"/>
    <n v="0"/>
    <n v="479588.87655000004"/>
    <n v="196536.5258152"/>
    <n v="479588.87655000004"/>
    <m/>
    <m/>
    <m/>
    <m/>
    <m/>
    <m/>
    <m/>
  </r>
  <r>
    <s v="IBAGUE"/>
    <x v="3"/>
    <x v="3"/>
    <n v="73001"/>
    <n v="13920901"/>
    <n v="59170"/>
    <s v="ORDEN DE CAMBIO"/>
    <s v="TOLIMA"/>
    <s v="IBAGUE"/>
    <s v="BARRIO EL CARMEN IBAGUE 7"/>
    <s v="REDEBAN"/>
    <s v="FO-25-1456135"/>
    <d v="2025-09-01T11:17:00"/>
    <d v="2025-09-02T16:46:00"/>
    <m/>
    <s v="TRASLADO"/>
    <s v="TRASLADO EXTERNO"/>
    <s v="CB UNO A UNO"/>
    <s v="CB UNO A UNO"/>
    <s v="EJECUTADO_EXITOSO"/>
    <s v="EJECUTADO EXITOSO"/>
    <s v="01/09/2025 POR FAVOR, COMUNICARSE CON USUARIO PARA CONFIRMAR UBICACION, SOLICITUD Y PROGRAMAR VISITA TECNICA | 02/09/2025 SE REALIZA TRASLADO EXTERNO,CONFIGURACION DE PARÁMETROS DE COMUNICACIÓN,SE INICIALIZA DATÁFONO PARA TOMAR CAMBIO DE NUEVA DIRECCIÓN DE REALIZA TRANSACCIONES DE PRUEBA O.K"/>
    <s v="VISITA_TÉCNICA"/>
    <s v="OA001777"/>
    <s v="TIPO I"/>
    <s v="TERRESTRE"/>
    <s v="GUTIERREZ  CAMILO ANDRES"/>
    <n v="1"/>
    <n v="0"/>
    <n v="65960.072302"/>
    <n v="75096.394270399993"/>
    <n v="65960.072302"/>
    <m/>
    <m/>
    <m/>
    <m/>
    <m/>
    <m/>
    <m/>
  </r>
  <r>
    <s v="VILLAVICENCIO"/>
    <x v="3"/>
    <x v="3"/>
    <n v="50001"/>
    <n v="13930670"/>
    <n v="43732"/>
    <s v="ORDEN DE CAMBIO"/>
    <s v="META"/>
    <s v="VILLAVICENCIO"/>
    <s v="BARRIO ESPERANZA VILLAVICENCIO"/>
    <s v="REDEBAN"/>
    <s v="FO-25-1456148"/>
    <d v="2025-09-01T11:17:00"/>
    <d v="2025-09-02T15:16:00"/>
    <m/>
    <s v="TRASLADO"/>
    <s v="TRASLADO EXTERNO"/>
    <s v="CB UNO A UNO"/>
    <s v="CB UNO A UNO"/>
    <s v="EJECUTADO_EXITOSO"/>
    <s v="EJECUTADO EXITOSO"/>
    <s v="01/09/2025 POR FAVOR, COMUNICARSE CON USUARIO PARA CONFIRMAR UBICACION, SOLICITUD Y PROGRAMAR VISITA TECNICA | 04/09/2025 SE REALIZA VISITA A CB PARA  TRASLADO"/>
    <s v="VISITA_TÉCNICA"/>
    <s v="ABHZZ461"/>
    <s v="TIPO I"/>
    <s v="TERRESTRE"/>
    <s v="ROZO JIMENEZ EDGAR ARMANDO"/>
    <n v="1"/>
    <n v="0"/>
    <n v="65960.072302"/>
    <n v="75096.394270399993"/>
    <n v="65960.072302"/>
    <m/>
    <m/>
    <m/>
    <m/>
    <m/>
    <m/>
    <m/>
  </r>
  <r>
    <s v="IBAGUE"/>
    <x v="3"/>
    <x v="3"/>
    <n v="73268"/>
    <n v="13932085"/>
    <n v="78296"/>
    <s v="ORDEN DE CAMBIO"/>
    <s v="TOLIMA"/>
    <s v="ESPINAL"/>
    <s v="BARRIO CENTRO ESPINAL 25"/>
    <s v="REDEBAN"/>
    <s v="FO-25-1456138"/>
    <d v="2025-09-01T11:17:00"/>
    <d v="2025-09-03T13:54:00"/>
    <m/>
    <s v="TRASLADO"/>
    <s v="TRASLADO EXTERNO"/>
    <s v="CB UNO A UNO"/>
    <s v="CB UNO A UNO"/>
    <s v="EJECUTADO_EXITOSO"/>
    <s v="EJECUTADO EXITOSO"/>
    <s v="01/09/2025 POR FAVOR, COMUNICARSE CON USUARIO PARA CONFIRMAR UBICACION, SOLICITUD Y PROGRAMAR VISITA TECNICA | 03/09/2025 SE HACE TRASLADO DE CORRESPONSAL SIN NOVEDAD. NO SE HACEN PRUEBAS DE TRANSACCIONES PORQUE EL CB BANCOLOMBIA ESTÁ BLOQUEADO, SE LLAMA A LA LÍNEA DE ATENCIÓN AL CLIENTE CB Y ME DICEN QUE EN 10 MINUTOS HAGA PRUEBAS, PASAN MÁS DE 15 MINUTOS Y PERSISTE EL RECHAZO GENERAL. LLAMAN POR SEGUNDA VEZ, ME INDICAN QUE GENERARON UNA ALERTA ROJA Y QUE EN 10 MINUTOS HAGA PRUEBAS, DESPUÉS DE 15 MINUTOS DE LA LLAMADA, EL RECHAZO GENERAL SIGUE. ME RETIRO DEL CB SIN HACER PRUEBAS ÉXITOS POR ORDEN DE MI JEFE KEVIN BUSTOS."/>
    <s v="VISITA_TÉCNICA"/>
    <s v="SXOZZ555"/>
    <s v="TIPO II"/>
    <s v="TERRESTRE"/>
    <s v="VARGAS HERRERA JHON JAIRO"/>
    <n v="1"/>
    <n v="0"/>
    <n v="144967.87232000002"/>
    <n v="140395.6348884"/>
    <n v="144967.87232000002"/>
    <m/>
    <m/>
    <m/>
    <m/>
    <m/>
    <m/>
    <m/>
  </r>
  <r>
    <s v="NEIVA"/>
    <x v="3"/>
    <x v="3"/>
    <n v="18001"/>
    <n v="13933724"/>
    <n v="80142"/>
    <s v="ORDEN DE CAMBIO"/>
    <s v="CAQUETA"/>
    <s v="FLORENCIA"/>
    <s v="BARRIO AIRES FLORENCIA"/>
    <s v="REDEBAN"/>
    <s v="FO-25-1456144"/>
    <d v="2025-09-01T11:17:00"/>
    <d v="2025-09-03T12:25:00"/>
    <m/>
    <s v="TRASLADO"/>
    <s v="TRASLADO EXTERNO"/>
    <s v="UNO A UNO"/>
    <s v="UNO A UNO"/>
    <s v="EJECUTADO_EXITOSO"/>
    <s v="EJECUTADO EXITOSO"/>
    <s v="01/09/2025 POR FAVOR, COMUNICARSE CON USUARIO PARA CONFIRMAR UBICACION, SOLICITUD Y PROGRAMAR VISITA TECNICA | 03/09/2025 SE REALIZA TRASLADO EXTERNO SIN NOVEDAD, PUBLICIDAD INSTALADA. PRUEBAS CB OK SE DEJA OPERATIVO"/>
    <s v="VISITA_TÉCNICA"/>
    <s v="F1ZZZ692"/>
    <s v="TIPO IV"/>
    <s v="TERRESTRE"/>
    <s v="BERMUDEZ SANCHEZ JOSE NEYBER"/>
    <n v="1"/>
    <n v="0"/>
    <n v="479588.87655000004"/>
    <n v="196536.5258152"/>
    <n v="479588.87655000004"/>
    <m/>
    <m/>
    <m/>
    <m/>
    <m/>
    <m/>
    <m/>
  </r>
  <r>
    <s v="MEDELLIN"/>
    <x v="1"/>
    <x v="1"/>
    <n v="5001"/>
    <n v="13945506"/>
    <n v="69513"/>
    <s v="ORDEN DE CAMBIO"/>
    <s v="ANTIOQUIA"/>
    <s v="MEDELLIN"/>
    <s v="BARRIO LA FLORESTA MEDELLIN 1"/>
    <s v="REDEBAN"/>
    <s v="FO-25-1456128"/>
    <d v="2025-09-01T11:17:00"/>
    <d v="2025-09-02T13:04:00"/>
    <m/>
    <s v="TRASLADO"/>
    <s v="TRASLADO INTERNO"/>
    <s v="CB UNO A UNO"/>
    <s v="CB UNO A UNO"/>
    <s v="EJECUTADO_EXITOSO"/>
    <s v="EJECUTADO EXITOSO"/>
    <s v="01/09/2025 POR FAVOR, COMUNICARSE CON USUARIO PARA CONFIRMAR UBICACION, SOLICITUD Y PROGRAMAR VISITA TECNICA | 02/09/2025 SE REALIZA TRASLADO INTERNO, TODO OK"/>
    <s v="VISITA_TÉCNICA"/>
    <s v="EG004505"/>
    <s v="TIPO I"/>
    <s v="TERRESTRE"/>
    <s v="QUINTERO SANCHEZ JUAN SEBASTIAN"/>
    <n v="1"/>
    <n v="0"/>
    <n v="65960.072302"/>
    <n v="75096.394270399993"/>
    <n v="65960.072302"/>
    <m/>
    <m/>
    <m/>
    <m/>
    <m/>
    <m/>
    <m/>
  </r>
  <r>
    <s v="BOGOTA"/>
    <x v="4"/>
    <x v="4"/>
    <n v="11001"/>
    <n v="13963865"/>
    <n v="52829"/>
    <s v="ORDEN DE CAMBIO"/>
    <s v="CUNDINAMARCA"/>
    <s v="BOGOTA"/>
    <s v="PTM BOGOTA VARIEDADES HONEY"/>
    <s v="REDEBAN"/>
    <s v="FO-25-1456167"/>
    <d v="2025-09-01T10:55:00"/>
    <d v="2025-09-02T13:02:00"/>
    <m/>
    <s v="TRASLADO"/>
    <s v="TRASLADO EXTERNO"/>
    <s v="AGREGADOR"/>
    <s v="COMCARD - PTM"/>
    <s v="EJECUTADO_EXITOSO"/>
    <s v="EJECUTADO EXITOSO"/>
    <s v="01/09/2025 POR FAVOR, COMUNICARSE CON USUARIO PARA CONFIRMAR UBICACION, SOLICITUD Y PROGRAMAR VISITA TECNICA | 02/09/2025 SE REALIZA TRASLADO DE CORRESPONSAL BANCARIO CON BRAZO, LECTOR DE BARRAS Y DATAFONO, SE CREAN USUARIOS DE CB INDICADOS POR EL CLIENTE, SE REALIZA PRUEBAS CB QUEDA CON RECHAZO POR UN BLOQUEO CON LA ENTIDAD INDICA CAC"/>
    <s v="VISITA_TÉCNICA"/>
    <s v="BA0IZ132-TR0FZ314"/>
    <s v="TIPO I"/>
    <s v="TERRESTRE"/>
    <s v="LOZADA ROJAS CHRISTIAN ANDRES"/>
    <n v="1"/>
    <n v="0"/>
    <n v="65960.072302"/>
    <n v="75096.394270399993"/>
    <n v="65960.072302"/>
    <m/>
    <m/>
    <m/>
    <m/>
    <m/>
    <m/>
    <m/>
  </r>
  <r>
    <s v="BOGOTA"/>
    <x v="4"/>
    <x v="4"/>
    <n v="11001"/>
    <n v="13963934"/>
    <n v="60774"/>
    <s v="ORDEN DE CAMBIO"/>
    <s v="CUNDINAMARCA"/>
    <s v="BOGOTA"/>
    <s v="PTM BOGOTA SUPER MARKET VILLA"/>
    <s v="REDEBAN"/>
    <s v="FO-25-1456163"/>
    <d v="2025-09-01T10:55:00"/>
    <d v="2025-09-03T14:03:00"/>
    <m/>
    <s v="TRASLADO"/>
    <s v="TRASLADO EXTERNO"/>
    <s v="AGREGADOR"/>
    <s v="COMCARD - PTM"/>
    <s v="EJECUTADO_EXITOSO"/>
    <s v="EJECUTADO EXITOSO"/>
    <s v="01/09/2025 POR FAVOR, COMUNICARSE CON USUARIO PARA CONFIRMAR UBICACION, SOLICITUD Y PROGRAMAR VISITA TECNICA | 03/09/2025 BUEN DÍA, SE LLEGA A DIRECCIÓN DE COMERCIO SE ENCUENTRA CERRADO, EN CONVERSACIÓN TELEFÓNICA CON LA CLIENTE INDICA QUE REALIZA APERTURA A LAS 9:30AM | 04/09/2025 SE REALIZA TRASLADO EXTERNO DE EQUIPOS, SE INSTALA AVISO EXTERIOR, EL FLANGED INDICA EL COMERCIO QUE SE LO ROBARON, PUNTO INACTIVO POR SOLICITUD DE TRASLADO VALIDADO POR EL CLIENTE CON LA LINEA 018000953344."/>
    <s v="VISITA_TÉCNICA"/>
    <s v="FUA0G658-HA00F857"/>
    <s v="TIPO I"/>
    <s v="TERRESTRE"/>
    <s v="MURCIA HERNANDEZ HARVEY IGNACIO"/>
    <n v="1"/>
    <n v="0"/>
    <n v="65960.072302"/>
    <n v="75096.394270399993"/>
    <n v="65960.072302"/>
    <m/>
    <m/>
    <m/>
    <m/>
    <m/>
    <m/>
    <m/>
  </r>
  <r>
    <s v="CALI"/>
    <x v="2"/>
    <x v="2"/>
    <n v="19548"/>
    <n v="13930512"/>
    <n v="64074"/>
    <s v="ORDEN DE CAMBIO"/>
    <s v="CAUCA"/>
    <s v="PIENDAMO"/>
    <s v="BARRIO CENTRO PIENDAMO 3"/>
    <s v="REDEBAN"/>
    <s v="FO-25-1434042"/>
    <d v="2025-08-27T10:05:00"/>
    <d v="2025-09-05T15:09:00"/>
    <m/>
    <s v="TRASLADO"/>
    <s v="TRASLADO EXTERNO"/>
    <s v="CB UNO A UNO"/>
    <s v="CB UNO A UNO"/>
    <s v="EJECUTADO_EXITOSO"/>
    <s v="EJECUTADO EXITOSO"/>
    <s v="27/08/2025 POR FAVOR, COMUNICARSE CON USUARIO PARA CONFIRMAR UBICACION, SOLICITUD Y PROGRAMAR VISITA TECNICA | 03/09/2025 NO SE LOGRA DESPLAZAMIENTO EL DIA DE HOY POR PROBLEMAS EN LA VIA QUE COMUNICA AL MUNICIPIO, CIERRE, SE REALIZARA VALIDACION EL DIA DE MAÑANA, SE LE INFORMA AL CLIENTE | 05/09/2025 SE INGRESA SE FORMATIO EQUIPO SE INSTALA SISTEMA OPERATIVO VERSION CREACION DE USUARIOS SE ACTUALIZA DIRECCION PRUEBAS OK TELECARG DRNA"/>
    <s v="VISITA_TÉCNICA"/>
    <s v="OA00O687"/>
    <s v="TIPO III"/>
    <s v="TERRESTRE"/>
    <s v="GIMBUEL LASSO LUIS GERMAN"/>
    <n v="1"/>
    <n v="0"/>
    <n v="275728.78077800001"/>
    <n v="196536.5258152"/>
    <n v="275728.78077800001"/>
    <m/>
    <m/>
    <m/>
    <m/>
    <m/>
    <m/>
    <m/>
  </r>
  <r>
    <m/>
    <x v="6"/>
    <x v="7"/>
    <m/>
    <m/>
    <m/>
    <m/>
    <m/>
    <m/>
    <m/>
    <m/>
    <m/>
    <m/>
    <m/>
    <m/>
    <m/>
    <m/>
    <m/>
    <m/>
    <m/>
    <m/>
    <m/>
    <m/>
    <m/>
    <m/>
    <m/>
    <m/>
    <m/>
    <m/>
    <m/>
    <m/>
    <n v="70068670.224105105"/>
    <m/>
    <m/>
    <m/>
    <m/>
    <m/>
    <m/>
    <m/>
  </r>
  <r>
    <m/>
    <x v="6"/>
    <x v="7"/>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8">
  <r>
    <s v="MEDELLIN"/>
    <x v="0"/>
    <x v="0"/>
    <n v="5034"/>
    <n v="2651788"/>
    <n v="67452"/>
    <s v="ORDEN DE CAMBIO"/>
    <s v="ANTIOQUIA"/>
    <s v="ANDES"/>
    <s v="BARRIO CRR SANTA RITA ANDES"/>
    <s v="REDEBAN"/>
    <s v="FO-25-1435765"/>
    <d v="2025-08-27T10:54:00"/>
    <d v="2025-09-01T08:24:00"/>
    <m/>
    <s v="ROLLOS"/>
    <s v="ROLLOS"/>
    <s v="CB UNO A UNO"/>
    <s v="CB UNO A UNO"/>
    <s v="EJECUTADO_EXITOSO"/>
    <s v="EJECUTADO EXITOSO"/>
    <s v="27/08/2025 SE CONFIRMA DATOS CON CB, DATOS CORRECTOS, SE ACTUALIZAN. SE REALIZA ENVIO DE ROLLOS CON GUIA | 01/09/2025 SE ENVÍA ROLLOS EN FLOTA DESDE ANDES HASTA C/TO SANTA RITA. CLIENTE NOS COMFIMA RECIBIDO"/>
    <s v="ENVÍO"/>
    <m/>
    <s v="TIPO III"/>
    <s v="TERRESTRE"/>
    <s v="DIAZ ZABALA FRANCIS DUBAN"/>
    <n v="0"/>
    <n v="35779.500569199998"/>
    <n v="0"/>
    <n v="35779.500569199998"/>
    <m/>
    <m/>
    <m/>
    <m/>
    <m/>
  </r>
  <r>
    <s v="MONTERIA"/>
    <x v="1"/>
    <x v="1"/>
    <n v="23686"/>
    <n v="2659511"/>
    <n v="74914"/>
    <s v="ORDEN DE CAMBIO"/>
    <s v="CORDOBA"/>
    <s v="SAN PELAYO"/>
    <s v="BARRIO OTRO SAN PELAYO 2"/>
    <s v="REDEBAN"/>
    <s v="FO-25-1440866"/>
    <d v="2025-08-28T14:09:00"/>
    <d v="2025-09-01T08:29:00"/>
    <m/>
    <s v="ROLLOS"/>
    <s v="ROLLOS"/>
    <s v="CB UNO A UNO"/>
    <s v="CB UNO A UNO"/>
    <s v="EJECUTADO_EXITOSO"/>
    <s v="EJECUTADO EXITOSO"/>
    <s v="28/08/2025 SE ESCALA AL COORDINADOR DE ZONA PARA ENTREGA DE ROLLOS EN SITIO | 30/08/2025 COMERCIO SE ENCUENTRA CERRADO, HORA DE LLEGADA 1:50 SE LLAMA AL ENCARGADO DEL CB INDICA QUE RETOMAN ACTIVIDAD NUEVAMENTE A LAS 2:00 PM | 01/09/2025 SE REALIZAENTEEGA DE 30 ROLLOS PARA EL CB BANCOLOMBIA, NO SE MANIPULAN EQUIPOS"/>
    <s v="VISITA_TÉCNICA"/>
    <m/>
    <s v="TIPO II"/>
    <s v="TERRESTRE"/>
    <s v="ARRAZOLA HERNANDEZ NICOLAS AUGUSTO"/>
    <n v="1"/>
    <n v="67654.12000000001"/>
    <n v="0"/>
    <n v="67654.12000000001"/>
    <m/>
    <m/>
    <m/>
    <m/>
    <m/>
  </r>
  <r>
    <s v="CALI"/>
    <x v="2"/>
    <x v="2"/>
    <n v="76001"/>
    <n v="2649622"/>
    <n v="70125"/>
    <s v="ORDEN DE CAMBIO"/>
    <s v="VALLE DEL CAUCA"/>
    <s v="CALI"/>
    <s v="PTM CALI  AUTOSERVICIO EL CRUC"/>
    <s v="REDEBAN"/>
    <s v="FO-25-1432799"/>
    <d v="2025-08-27T08:00:00"/>
    <d v="2025-09-01T08:33:00"/>
    <m/>
    <s v="ROLLOS"/>
    <s v="ROLLOS"/>
    <s v="AGREGADOR"/>
    <s v="COMCARD - PTM"/>
    <s v="EJECUTADO_EXITOSO"/>
    <s v="EJECUTADO EXITOSO"/>
    <s v="27/08/2025 SE ESCALA AL COORDINADOR DE ZONA PARA ENTREGA DE ROLLOS EN SITIO | 01/09/2025 SE REALIZA ENTREGA DE 30 ROLLOS TÉRMICOS EN EL CB SIN NOVEDAD."/>
    <s v="VISITA_TÉCNICA"/>
    <m/>
    <s v="TIPO I"/>
    <s v="TERRESTRE"/>
    <s v="TORRES GARCIA JENDRY JOSE"/>
    <n v="1"/>
    <n v="35779.500569199998"/>
    <n v="0"/>
    <n v="35779.500569199998"/>
    <m/>
    <m/>
    <m/>
    <m/>
    <m/>
  </r>
  <r>
    <s v="BUCARAMANGA"/>
    <x v="3"/>
    <x v="3"/>
    <n v="68307"/>
    <n v="2666146"/>
    <n v="79867"/>
    <s v="ORDEN DE CAMBIO"/>
    <s v="SANTANDER"/>
    <s v="GIRON"/>
    <s v="BARRIO VEREDA CHOCOITA SECTOR TRES ESQUINAS GIRON"/>
    <s v="REDEBAN"/>
    <s v="FO-25-1447000"/>
    <d v="2025-08-29T15:22:00"/>
    <d v="2025-09-01T08:39:00"/>
    <m/>
    <s v="ROLLOS"/>
    <s v="ROLLOS"/>
    <s v="UNO A UNO"/>
    <s v="UNO A UNO"/>
    <s v="EJECUTADO_EXITOSO"/>
    <s v="EJECUTADO EXITOSO"/>
    <s v="29/08/2025 SE ESCALA A LA RED PARA AUTORIZACIÓN DE ROLLOS - LA RED AUTORIZA - SE ESCALA AL COORDINADOR DE ZONA PARA ENTREGA DE ROLLOS EN SITIO | 01/09/2025 SE REALIZA VISITA A COMERCIO Y SE ENTREGAN 10 ROLLOS"/>
    <s v="VISITA_TÉCNICA"/>
    <m/>
    <s v="TIPO I"/>
    <s v="TERRESTRE"/>
    <s v="SANTOS GONZALEZ JOHAN FABIAN"/>
    <n v="1"/>
    <n v="35779.500569199998"/>
    <n v="0"/>
    <n v="35779.500569199998"/>
    <m/>
    <m/>
    <m/>
    <m/>
    <m/>
  </r>
  <r>
    <s v="CALI"/>
    <x v="2"/>
    <x v="2"/>
    <n v="19001"/>
    <n v="2667092"/>
    <n v="79829"/>
    <s v="ORDEN DE CAMBIO"/>
    <s v="CAUCA"/>
    <s v="POPAYAN"/>
    <s v="BARRIO JIMENA POPAYAN"/>
    <s v="REDEBAN"/>
    <s v="FO-25-1446987"/>
    <d v="2025-08-29T17:48:00"/>
    <d v="2025-09-01T08:43:00"/>
    <m/>
    <s v="ROLLOS"/>
    <s v="ROLLOS"/>
    <s v="UNO A UNO"/>
    <s v="UNO A UNO"/>
    <s v="EJECUTADO_EXITOSO"/>
    <s v="EJECUTADO EXITOSO"/>
    <s v="29/08/2025 SE ESCALA AL COORDINADOR DE ZONA PARA ENTREGA DE ROLLOS EN SITIO | 01/09/2025 SE INGRESA SE ENTREGA 10 ROLLOS RBM"/>
    <s v="VISITA_TÉCNICA"/>
    <m/>
    <s v="TIPO III"/>
    <s v="TERRESTRE"/>
    <s v="GIMBUEL LASSO LUIS GERMAN"/>
    <n v="1"/>
    <n v="35779.500569199998"/>
    <n v="0"/>
    <n v="35779.500569199998"/>
    <m/>
    <m/>
    <m/>
    <m/>
    <m/>
  </r>
  <r>
    <s v="CARTAGENA"/>
    <x v="1"/>
    <x v="1"/>
    <n v="13836"/>
    <n v="2651861"/>
    <n v="45924"/>
    <s v="ORDEN DE CAMBIO"/>
    <s v="BOLIVAR"/>
    <s v="TURBACO"/>
    <s v="PTM TURBACO MULTISERVICIOS LBM"/>
    <s v="REDEBAN"/>
    <s v="FO-25-1433748"/>
    <d v="2025-08-27T11:09:00"/>
    <d v="2025-09-01T08:46:00"/>
    <m/>
    <s v="ROLLOS"/>
    <s v="ROLLOS"/>
    <s v="AGREGADOR"/>
    <s v="COMCARD - PTM"/>
    <s v="EJECUTADO_EXITOSO"/>
    <s v="EJECUTADO EXITOSO"/>
    <s v="27/08/2025 SE ESCALA AL COORDINADOR DE ZONA PARA ENTREGA DE ROLLOS EN SITIO | 01/09/2025 SE REALIZA ENTREGA DE 60 ROLLOS PARA EL CORRESPONSAL"/>
    <s v="VISITA_TÉCNICA"/>
    <m/>
    <s v="TIPO II"/>
    <s v="TERRESTRE"/>
    <s v="MARTINEZ SALGUEDO ANDRES AUGUSTO"/>
    <n v="1"/>
    <n v="67654.12000000001"/>
    <n v="0"/>
    <n v="67654.12000000001"/>
    <m/>
    <m/>
    <m/>
    <m/>
    <m/>
  </r>
  <r>
    <s v="CARTAGENA"/>
    <x v="1"/>
    <x v="1"/>
    <n v="13001"/>
    <n v="2653839"/>
    <n v="75954"/>
    <s v="ORDEN DE CAMBIO"/>
    <s v="BOLIVAR"/>
    <s v="CARTAGENA"/>
    <s v="MULTIPAGAS GRAN MANZANA"/>
    <s v="REDEBAN"/>
    <s v="FO-25-1435518"/>
    <d v="2025-08-27T15:09:00"/>
    <d v="2025-09-01T10:35:00"/>
    <m/>
    <s v="ROLLOS"/>
    <s v="ROLLOS"/>
    <s v="ROBUSTO"/>
    <s v="MULTIPAGAS"/>
    <s v="EJECUTADO_EXITOSO"/>
    <s v="EJECUTADO EXITOSO"/>
    <s v="27/08/2025 SE ESCALA AL COORDINADOR DE ZONA PARA ENTREGA DE ROLLOS EN SITIO | 01/09/2025 SE REALIZA ENTREGA DE 70 ROLLOS PARA EL CORRESPONSAL"/>
    <s v="VISITA_TÉCNICA"/>
    <m/>
    <s v="TIPO I"/>
    <s v="TERRESTRE"/>
    <s v="MARTINEZ SALGUEDO ANDRES AUGUSTO"/>
    <n v="1"/>
    <n v="35779.500569199998"/>
    <n v="0"/>
    <n v="35779.500569199998"/>
    <m/>
    <m/>
    <m/>
    <m/>
    <m/>
  </r>
  <r>
    <s v="CUCUTA"/>
    <x v="3"/>
    <x v="3"/>
    <n v="54001"/>
    <n v="2653210"/>
    <n v="78901"/>
    <s v="ORDEN DE CAMBIO"/>
    <s v="NORTE DE SANTANDER"/>
    <s v="CUCUTA"/>
    <s v="BARRIO LA FLORESTA CUCUTA"/>
    <s v="REDEBAN"/>
    <s v="FO-25-1434591"/>
    <d v="2025-08-27T13:58:00"/>
    <d v="2025-09-01T10:39:00"/>
    <m/>
    <s v="ROLLOS"/>
    <s v="ROLLOS"/>
    <s v="CB UNO A UNO"/>
    <s v="CB UNO A UNO"/>
    <s v="EJECUTADO_EXITOSO"/>
    <s v="EJECUTADO EXITOSO"/>
    <s v="27/08/2025 SE ESCALA AL COORDINADOR DE ZONA PARA ENTREGA DE ROLLOS EN SITIO | 01/09/2025 SE REALIZA ENTREGA DE 20 ROLLOS RBM EN DIRECCIÓN DE CÚCUTA POR PETICIÓN DEL CLIENTE"/>
    <s v="VISITA_TÉCNICA"/>
    <m/>
    <s v="TIPO I"/>
    <s v="TERRESTRE"/>
    <s v="DURAN ACOSTA FRANK YONNY"/>
    <n v="1"/>
    <n v="35779.500569199998"/>
    <n v="0"/>
    <n v="35779.500569199998"/>
    <m/>
    <m/>
    <m/>
    <m/>
    <m/>
  </r>
  <r>
    <s v="MEDELLIN"/>
    <x v="0"/>
    <x v="0"/>
    <n v="5113"/>
    <n v="2661163"/>
    <n v="72821"/>
    <s v="ORDEN DE CAMBIO"/>
    <s v="ANTIOQUIA"/>
    <s v="BURITICA"/>
    <s v="BARRIO PARQUE PRINCIPAL BURTIC"/>
    <s v="REDEBAN"/>
    <s v="FO-25-1441336"/>
    <d v="2025-08-28T17:11:00"/>
    <d v="2025-09-01T11:21:00"/>
    <m/>
    <s v="ROLLOS"/>
    <s v="ROLLOS"/>
    <s v="CB UNO A UNO"/>
    <s v="CB UNO A UNO"/>
    <s v="EJECUTADO_EXITOSO"/>
    <s v="EJECUTADO EXITOSO"/>
    <s v="28/08/2025 SE ESCALA AL COORDINADOR DE ZONA PARA ENTREGA DE ROLLOS EN SITIO | 01/09/2025 ENVÍO DE 100 ROLLOS A CB OK CONFIRMADO RECLAMO POR CLIENTE"/>
    <s v="ENVÍO"/>
    <m/>
    <s v="TIPO IV"/>
    <s v="TERRESTRE"/>
    <s v="PAREJA ECHAVARRIA JHON DAVID"/>
    <n v="0"/>
    <n v="35779.500569199998"/>
    <n v="0"/>
    <n v="35779.500569199998"/>
    <m/>
    <m/>
    <m/>
    <m/>
    <m/>
  </r>
  <r>
    <s v="VALLEDUPAR"/>
    <x v="1"/>
    <x v="1"/>
    <n v="20011"/>
    <n v="2656265"/>
    <n v="46546"/>
    <s v="ORDEN DE CAMBIO"/>
    <s v="CESAR"/>
    <s v="AGUACHICA"/>
    <s v="DISTRICOL EDS MACK"/>
    <s v="REDEBAN"/>
    <s v="FO-25-1437729"/>
    <d v="2025-08-28T08:40:00"/>
    <d v="2025-09-01T11:26:00"/>
    <m/>
    <s v="ROLLOS"/>
    <s v="ROLLOS"/>
    <s v="AGREGADOR"/>
    <s v="DISTRICOL"/>
    <s v="EJECUTADO_EXITOSO"/>
    <s v="EJECUTADO EXITOSO"/>
    <s v="28/08/2025 SE CONFIRMA DATOS CON CB, DATOS CORRECTOS, SE ACTUALIZAN. SE REALIZA ENVIO DE ROLLOS CON GUIA | 01/09/2025 SE REALIZA ENVIO DE 30 ROLLOS, CON LA GUIA 2205447146 SERVIENTREGA. SE CONFIRMA ENTREGA EXITOSA POR PARTE DE LA TRANSPORTADORA_x000a_."/>
    <s v="ENVÍO"/>
    <m/>
    <s v="TIPO IV"/>
    <s v="TERRESTRE"/>
    <m/>
    <n v="0"/>
    <n v="35779.500569199998"/>
    <n v="0"/>
    <n v="35779.500569199998"/>
    <m/>
    <m/>
    <m/>
    <m/>
    <m/>
  </r>
  <r>
    <s v="TUNJA"/>
    <x v="3"/>
    <x v="3"/>
    <n v="15238"/>
    <n v="2667325"/>
    <n v="63427"/>
    <s v="ORDEN DE CAMBIO"/>
    <s v="BOYACA"/>
    <s v="DUITAMA"/>
    <s v="BARRIO VEREDA TOCOGUA SECTOR O"/>
    <s v="REDEBAN"/>
    <s v="FO-25-1446984"/>
    <d v="2025-08-30T09:00:00"/>
    <d v="2025-09-01T11:37:00"/>
    <m/>
    <s v="ROLLOS"/>
    <s v="ROLLOS"/>
    <s v="UNO A UNO"/>
    <s v="CB UNO A UNO"/>
    <s v="EJECUTADO_EXITOSO"/>
    <s v="EJECUTADO EXITOSO"/>
    <s v="29/08/2025 SE ESCALA AL COORDINADOR DE ZONA PARA ENTREGA DE ROLLOS EN SITIO | 30/08/2025 SE REALIZA ENVÍO DE PAPELERÍA CALLE 22 # 40A- 30 AVENIDA CAMILO TORRES DUITAMA BOYACÁ DIRECCIÓN SUMINISTRADA POR EL CLIENTE"/>
    <s v="ENVÍO"/>
    <m/>
    <s v="TIPO II"/>
    <s v="TERRESTRE"/>
    <s v="RODRIGUEZ MURCIA YERSON IVAN"/>
    <n v="0"/>
    <n v="35779.500569199998"/>
    <n v="0"/>
    <n v="35779.500569199998"/>
    <m/>
    <m/>
    <m/>
    <m/>
    <m/>
  </r>
  <r>
    <s v="APARTADO"/>
    <x v="0"/>
    <x v="0"/>
    <n v="27810"/>
    <n v="2637589"/>
    <n v="77976"/>
    <s v="ORDEN DE CAMBIO"/>
    <s v="CHOCO"/>
    <s v="UNION PANAMERICANA"/>
    <s v="BARRIO CL DEL COMERCIO UNION P"/>
    <s v="REDEBAN"/>
    <s v="FO-25-1421372"/>
    <d v="2025-08-25T09:49:00"/>
    <d v="2025-09-01T12:33:00"/>
    <m/>
    <s v="ROLLOS"/>
    <s v="ROLLOS"/>
    <s v="CB UNO A UNO"/>
    <s v="CB UNO A UNO"/>
    <s v="EJECUTADO_EXITOSO"/>
    <s v="EJECUTADO EXITOSO"/>
    <s v="25/08/2025 SE CONFIRMA DATOS CON CB, DATOS CORRECTOS, SE ACTUALIZAN. SE REALIZA ENVIO DE ROLLOS CON GUIA | 27/08/2025 SE REALIZA ENVÍO DE ROLLOS"/>
    <s v="ENVÍO"/>
    <m/>
    <s v="TIPO IV"/>
    <s v="TERRESTRE"/>
    <s v="HERNANDEZ CHAVARRIA JUAN CAMILO"/>
    <n v="0"/>
    <n v="35779.500569199998"/>
    <n v="0"/>
    <n v="35779.500569199998"/>
    <m/>
    <m/>
    <m/>
    <m/>
    <m/>
  </r>
  <r>
    <s v="BOGOTA"/>
    <x v="4"/>
    <x v="4"/>
    <n v="11001"/>
    <n v="2668295"/>
    <n v="80208"/>
    <s v="ORDEN DE CAMBIO"/>
    <s v="CUNDINAMARCA"/>
    <s v="BOGOTA"/>
    <s v="PTM BOGOTA LA OFICINA PAPELERI"/>
    <s v="REDEBAN"/>
    <s v="FO-25-1450150"/>
    <d v="2025-09-01T08:00:00"/>
    <d v="2025-09-01T15:11:00"/>
    <m/>
    <s v="ROLLOS"/>
    <s v="ROLLOS"/>
    <s v="AGREGADOR"/>
    <s v="COMCARD - PTM"/>
    <s v="EJECUTADO_EXITOSO"/>
    <s v="EJECUTADO EXITOSO"/>
    <s v="01/09/2025 SE VISITA COMERCIO CB BANCOLOMBIA, SE ENTREGAN ROLLOS DE PAPEL SOLICITADOS PARA EL DATÁFONO, NO UPS, NO SE MANIPULAN EQUIPOS."/>
    <s v="VISITA_TÉCNICA"/>
    <m/>
    <s v="TIPO I"/>
    <s v="TERRESTRE"/>
    <s v="VEGA MANRIQUE JONATAN MAURICIO"/>
    <n v="1"/>
    <n v="35779.500569199998"/>
    <n v="0"/>
    <n v="35779.500569199998"/>
    <m/>
    <m/>
    <m/>
    <m/>
    <m/>
  </r>
  <r>
    <s v="BUCARAMANGA"/>
    <x v="3"/>
    <x v="3"/>
    <n v="68001"/>
    <n v="2668378"/>
    <n v="60115"/>
    <s v="ORDEN DE CAMBIO"/>
    <s v="SANTANDER"/>
    <s v="BUCARAMANGA"/>
    <s v="BARRIO GIRARDOT BUCARAMANGA 5"/>
    <s v="REDEBAN"/>
    <s v="FO-25-1449967"/>
    <d v="2025-09-01T08:00:00"/>
    <d v="2025-09-01T15:14:00"/>
    <m/>
    <s v="ROLLOS"/>
    <s v="ROLLOS"/>
    <s v="CB UNO A UNO"/>
    <s v="CB UNO A UNO"/>
    <s v="EJECUTADO_EXITOSO"/>
    <s v="EJECUTADO EXITOSO"/>
    <s v="30/08/2025 SE ESCALA AL COORDINADOR DE ZONA PARA ENTREGA DE ROLLOS EN SITIO | 01/09/2025 SE VISITA COMERCIO SE ENTREGA ROLLOS EN SITIO"/>
    <s v="VISITA_TÉCNICA"/>
    <m/>
    <s v="TIPO I"/>
    <s v="TERRESTRE"/>
    <s v="HERRERA LUQUE SAUL JAVIER"/>
    <n v="1"/>
    <n v="35779.500569199998"/>
    <n v="0"/>
    <n v="35779.500569199998"/>
    <m/>
    <m/>
    <m/>
    <m/>
    <m/>
  </r>
  <r>
    <s v="CARTAGENA"/>
    <x v="1"/>
    <x v="1"/>
    <n v="13001"/>
    <n v="2668383"/>
    <n v="24749"/>
    <s v="ORDEN DE CAMBIO"/>
    <s v="BOLIVAR"/>
    <s v="CARTAGENA"/>
    <s v="BARRIO LA QUINTA CARTAGENA D"/>
    <s v="REDEBAN"/>
    <s v="FO-25-1449953"/>
    <d v="2025-09-01T08:00:00"/>
    <d v="2025-09-01T15:24:00"/>
    <m/>
    <s v="ROLLOS"/>
    <s v="ROLLOS"/>
    <s v="CB UNO A UNO"/>
    <s v="CB UNO A UNO"/>
    <s v="EJECUTADO_EXITOSO"/>
    <s v="EJECUTADO EXITOSO"/>
    <s v="30/08/2025 SE ESCALA AL COORDINADOR DE ZONA PARA ENTREGA DE ROLLOS EN SITIO | 01/09/2025 SE  ENTREGAN 20 ROLLOS"/>
    <s v="VISITA_TÉCNICA"/>
    <m/>
    <s v="TIPO I"/>
    <s v="TERRESTRE"/>
    <s v="CANEDO HERRERA ALEXANDER"/>
    <n v="1"/>
    <n v="35779.500569199998"/>
    <n v="0"/>
    <n v="35779.500569199998"/>
    <m/>
    <m/>
    <m/>
    <m/>
    <m/>
  </r>
  <r>
    <s v="CARTAGENA"/>
    <x v="1"/>
    <x v="1"/>
    <n v="13001"/>
    <n v="2640863"/>
    <n v="40484"/>
    <s v="ORDEN DE CAMBIO"/>
    <s v="BOLIVAR"/>
    <s v="CARTAGENA"/>
    <s v="DISTRICOL FERRETERIA LA HORMIG"/>
    <s v="REDEBAN"/>
    <s v="FO-25-1422234"/>
    <d v="2025-08-25T15:20:00"/>
    <d v="2025-09-01T15:27:00"/>
    <m/>
    <s v="ROLLOS"/>
    <s v="ROLLOS"/>
    <s v="AGREGADOR"/>
    <s v="DISTRICOL"/>
    <s v="EJECUTADO_EXITOSO"/>
    <s v="EJECUTADO EXITOSO"/>
    <s v="25/08/2025 SE ESCALA AL COORDINADOR DE ZONA PARA ENTREGA DE ROLLOS EN SITIO | 01/09/2025 SE REALIZA ENTREGA DE 40 ROLLOS PARA EL CORRESPONSAL"/>
    <s v="VISITA_TÉCNICA"/>
    <m/>
    <s v="TIPO I"/>
    <s v="TERRESTRE"/>
    <s v="MARTINEZ SALGUEDO ANDRES AUGUSTO"/>
    <n v="1"/>
    <n v="35779.500569199998"/>
    <n v="0"/>
    <n v="35779.500569199998"/>
    <m/>
    <m/>
    <m/>
    <m/>
    <m/>
  </r>
  <r>
    <s v="CARTAGENA"/>
    <x v="1"/>
    <x v="1"/>
    <n v="13001"/>
    <n v="2645119"/>
    <n v="80127"/>
    <s v="ORDEN DE CAMBIO"/>
    <s v="BOLIVAR"/>
    <s v="CARTAGENA"/>
    <s v="BARRIO BICENTENARIO CARTAGENA DE INDIAS 3"/>
    <s v="REDEBAN"/>
    <s v="FO-25-1425340"/>
    <d v="2025-08-26T10:27:00"/>
    <d v="2025-09-01T15:40:00"/>
    <m/>
    <s v="ROLLOS"/>
    <s v="ROLLOS"/>
    <s v="UNO A UNO"/>
    <s v="UNO A UNO"/>
    <s v="EJECUTADO_EXITOSO"/>
    <s v="EJECUTADO EXITOSO"/>
    <s v="26/08/2025 SE ESCALA AL COORDINADOR DE ZONA PARA ENTREGA DE ROLLOS EN SITIO | 01/09/2025 SE REALIZA ENTREGA DE 20 ROLLOS PARA EL CORRESPONSAL"/>
    <s v="VISITA_TÉCNICA"/>
    <m/>
    <s v="TIPO I"/>
    <s v="TERRESTRE"/>
    <s v="MARTINEZ SALGUEDO ANDRES AUGUSTO"/>
    <n v="1"/>
    <n v="35779.500569199998"/>
    <n v="0"/>
    <n v="35779.500569199998"/>
    <m/>
    <m/>
    <m/>
    <m/>
    <m/>
  </r>
  <r>
    <s v="BOGOTA"/>
    <x v="4"/>
    <x v="4"/>
    <n v="25899"/>
    <n v="2653489"/>
    <n v="67534"/>
    <s v="ORDEN DE CAMBIO"/>
    <s v="CUNDINAMARCA"/>
    <s v="ZIPAQUIRA"/>
    <s v="BARRIO VILLA DEL ROSARIO ZIPAQ"/>
    <s v="REDEBAN"/>
    <s v="FO-25-1434989"/>
    <d v="2025-08-27T14:40:00"/>
    <d v="2025-09-01T15:44:00"/>
    <m/>
    <s v="ROLLOS"/>
    <s v="ROLLOS"/>
    <s v="CB UNO A UNO"/>
    <s v="CB UNO A UNO"/>
    <s v="EJECUTADO_EXITOSO"/>
    <s v="EJECUTADO EXITOSO"/>
    <s v="27/08/2025 SE ESCALA AL COORDINADOR DE ZONA PARA ENTREGA DE ROLLOS EN SITIO | 01/09/2025 SE REALIZA VISITA DE CAMPO DONDE SE ENTREGA 70 ROLLOS NO SE MANIPULA EQUIPOS"/>
    <s v="VISITA_TÉCNICA"/>
    <m/>
    <s v="TIPO II"/>
    <s v="TERRESTRE"/>
    <s v="LOZADA ROJAS CHRISTIAN ANDRES"/>
    <n v="1"/>
    <n v="67654.12000000001"/>
    <n v="0"/>
    <n v="67654.12000000001"/>
    <m/>
    <m/>
    <m/>
    <m/>
    <m/>
  </r>
  <r>
    <s v="CALI"/>
    <x v="2"/>
    <x v="2"/>
    <n v="76520"/>
    <n v="2649731"/>
    <n v="42232"/>
    <s v="ORDEN DE CAMBIO"/>
    <s v="VALLE DEL CAUCA"/>
    <s v="PALMIRA"/>
    <s v="BARRIO CENTRO PALMIRA 6"/>
    <s v="REDEBAN"/>
    <s v="FO-25-1436109"/>
    <d v="2025-08-27T08:00:00"/>
    <d v="2025-09-01T15:47:00"/>
    <m/>
    <s v="ROLLOS"/>
    <s v="ROLLOS"/>
    <s v="CB UNO A UNO"/>
    <s v="CB UNO A UNO"/>
    <s v="EJECUTADO_EXITOSO"/>
    <s v="EJECUTADO EXITOSO"/>
    <s v="01/09/2025 EN LA VISITA TÉCNICA SE REALIZÓ LA ENTREGA DE 40 ROLLOS TERMICOS DE REDEBAN PARA EL CB"/>
    <s v="VISITA_TÉCNICA"/>
    <m/>
    <s v="TIPO I"/>
    <s v="TERRESTRE"/>
    <s v="SANCHEZ URREGO ROBINSON DAVID"/>
    <n v="1"/>
    <n v="35779.500569199998"/>
    <n v="0"/>
    <n v="35779.500569199998"/>
    <m/>
    <m/>
    <m/>
    <m/>
    <m/>
  </r>
  <r>
    <s v="MEDELLIN"/>
    <x v="0"/>
    <x v="0"/>
    <n v="5607"/>
    <n v="2656871"/>
    <n v="37079"/>
    <s v="ORDEN DE CAMBIO"/>
    <s v="ANTIOQUIA"/>
    <s v="RETIRO"/>
    <s v="DISTRICOL CONSTRUCCIONES INMUN"/>
    <s v="REDEBAN"/>
    <s v="FO-25-1437713"/>
    <d v="2025-08-28T09:18:00"/>
    <d v="2025-09-01T15:50:00"/>
    <m/>
    <s v="ROLLOS"/>
    <s v="ROLLOS"/>
    <s v="AGREGADOR"/>
    <s v="DISTRICOL"/>
    <s v="EJECUTADO_EXITOSO"/>
    <s v="EJECUTADO EXITOSO"/>
    <s v="28/08/2025 SE ESCALA AL COORDINADOR DE ZONA PARA ENTREGA DE ROLLOS EN SITIO | 01/09/2025 SE ENTREGARON 40 ROLLOS"/>
    <s v="VISITA_TÉCNICA"/>
    <m/>
    <s v="TIPO II"/>
    <s v="TERRESTRE"/>
    <s v="CASTAÑEDA PALACIO CARLOS FELIPE"/>
    <n v="1"/>
    <n v="67654.12000000001"/>
    <n v="0"/>
    <n v="67654.12000000001"/>
    <m/>
    <m/>
    <m/>
    <m/>
    <m/>
  </r>
  <r>
    <s v="VILLAVICENCIO"/>
    <x v="5"/>
    <x v="5"/>
    <n v="50001"/>
    <n v="2669198"/>
    <n v="79664"/>
    <s v="ORDEN DE CAMBIO"/>
    <s v="META"/>
    <s v="VILLAVICENCIO"/>
    <s v="BARRIO VILLA DEL ORIENTE VILLA"/>
    <s v="REDEBAN"/>
    <s v="FO-25-1454128"/>
    <d v="2025-08-31T13:44:00"/>
    <d v="2025-09-01T16:20:00"/>
    <m/>
    <s v="ROLLOS"/>
    <s v="ROLLOS"/>
    <s v="CB UNO A UNO"/>
    <s v="CB UNO A UNO"/>
    <s v="EJECUTADO_EXITOSO"/>
    <s v="EJECUTADO EXITOSO"/>
    <s v="01/09/2025 SE ESCALA A LA RED PARA AUTORIZACIÓN DE ROLLOS - LA RED AUTORIZA 10 - SE ESCALA AL COORDINADOR DE ZONA PARA ENTREGA DE ROLLOS EN SITIO | 01/09/2025 SE REALIZA VISITA AL CB POR SOLICITUD DE ROLLOS, SE ENTREGAN TODO OK"/>
    <s v="VISITA_TÉCNICA"/>
    <m/>
    <s v="TIPO I"/>
    <s v="TERRESTRE"/>
    <s v="MOLINA CASTRO JAVIER ALBERTO"/>
    <n v="1"/>
    <n v="35779.500569199998"/>
    <n v="0"/>
    <n v="35779.500569199998"/>
    <m/>
    <m/>
    <m/>
    <m/>
    <m/>
  </r>
  <r>
    <s v="BUCARAMANGA"/>
    <x v="3"/>
    <x v="3"/>
    <n v="68547"/>
    <n v="2668318"/>
    <n v="59587"/>
    <s v="ORDEN DE CAMBIO"/>
    <s v="SANTANDER"/>
    <s v="PIEDECUESTA"/>
    <s v="DISTRICOL DROGUERIA BARILOCHE"/>
    <s v="REDEBAN"/>
    <s v="FO-25-1454260"/>
    <d v="2025-08-30T11:05:00"/>
    <d v="2025-09-01T16:23:00"/>
    <m/>
    <s v="ROLLOS"/>
    <s v="ROLLOS"/>
    <s v="AGREGADOR"/>
    <s v="DISTRICOL"/>
    <s v="EJECUTADO_EXITOSO"/>
    <s v="EJECUTADO EXITOSO"/>
    <s v="01/09/2025 SE ESCALA A LA RED PARA AUTORIZACIÓN DE ROLLOS - LA RED AUTORIZA 20 - SE ESCALA AL COORDINADOR DE ZONA PARA ENTREGA DE ROLLOS EN SITIO | 01/09/2025 SE HACE PRESENCIA EN COMERCIO SE REALIZA ENTREGA DE 20 ROLLOS"/>
    <s v="VISITA_TÉCNICA"/>
    <m/>
    <s v="TIPO II"/>
    <s v="TERRESTRE"/>
    <s v="ORTEBARRERAGA MARLON STWAR"/>
    <n v="1"/>
    <n v="67654.12000000001"/>
    <n v="0"/>
    <n v="67654.12000000001"/>
    <m/>
    <m/>
    <m/>
    <m/>
    <m/>
  </r>
  <r>
    <s v="MONTERIA"/>
    <x v="1"/>
    <x v="1"/>
    <n v="23001"/>
    <n v="2668187"/>
    <n v="79780"/>
    <s v="ORDEN DE CAMBIO"/>
    <s v="CORDOBA"/>
    <s v="MONTERIA"/>
    <s v="BARRIO LA JULIA MONTERIA 2"/>
    <s v="REDEBAN"/>
    <s v="FO-25-1454263"/>
    <d v="2025-08-30T10:02:00"/>
    <d v="2025-09-01T16:25:00"/>
    <m/>
    <s v="ROLLOS"/>
    <s v="ROLLOS"/>
    <s v="UNO A UNO"/>
    <s v="UNO A UNO"/>
    <s v="EJECUTADO_EXITOSO"/>
    <s v="EJECUTADO EXITOSO"/>
    <s v="01/09/2025 SE ESCALA A LA RED PARA AUTORIZACIÓN DE ROLLOS - LA RED AUTORIZA 10- SE ESCALA AL COORDINADOR DE ZONA PARA ENTREGA DE ROLLOS EN SITIO | 01/09/2025 SE REALIZA VISITA TÉCNICA PARA ENTREGA DE 10 ROLLOS PARA DATAFONO, NO SE INTERVIENE TERMINAL Y LA ENTREGA SE REALIZA SIN NOVEDAD."/>
    <s v="VISITA_TÉCNICA"/>
    <m/>
    <s v="TIPO I"/>
    <s v="TERRESTRE"/>
    <s v="CASSIANI PEREZ RAUL RAMIRO"/>
    <n v="1"/>
    <n v="35779.500569199998"/>
    <n v="0"/>
    <n v="35779.500569199998"/>
    <m/>
    <m/>
    <m/>
    <m/>
    <m/>
  </r>
  <r>
    <s v="BUCARAMANGA"/>
    <x v="3"/>
    <x v="3"/>
    <n v="68276"/>
    <n v="2673920"/>
    <n v="51879"/>
    <s v="ORDEN DE CAMBIO"/>
    <s v="SANTANDER"/>
    <s v="FLORIDABLANCA"/>
    <s v="PTM FLORIDABLANCA MAY DETALLES"/>
    <s v="REDEBAN"/>
    <s v="FO-25-1455740"/>
    <d v="2025-09-01T12:09:00"/>
    <d v="2025-09-01T16:29:00"/>
    <m/>
    <s v="ROLLOS"/>
    <s v="ROLLOS"/>
    <s v="AGREGADOR"/>
    <s v="COMCARD - PTM"/>
    <s v="EJECUTADO_EXITOSO"/>
    <s v="EJECUTADO EXITOSO"/>
    <s v="01/09/2025 SE ESCALA AL COORDINADOR DE ZONA PARA ENTREGA DE ROLLOS EN SITIO | 01/09/2025 SE REALIZA ENTREGA DE 30 ROLLOS CON VISITA."/>
    <s v="VISITA_TÉCNICA"/>
    <m/>
    <s v="TIPO I"/>
    <s v="TERRESTRE"/>
    <s v="MARTINEZ FLOREZ DONIS ALBERTO"/>
    <n v="1"/>
    <n v="35779.500569199998"/>
    <n v="0"/>
    <n v="35779.500569199998"/>
    <m/>
    <m/>
    <m/>
    <m/>
    <m/>
  </r>
  <r>
    <s v="SANTA MARTA"/>
    <x v="1"/>
    <x v="1"/>
    <n v="47001"/>
    <n v="2651055"/>
    <n v="69772"/>
    <s v="ORDEN DE CAMBIO"/>
    <s v="MAGDALENA"/>
    <s v="SANTA MARTA"/>
    <s v="PTM SANTA MARTA  LA TIENDA PE"/>
    <s v="REDEBAN"/>
    <s v="FO-25-1432755"/>
    <d v="2025-08-27T09:57:00"/>
    <d v="2025-09-01T16:36:00"/>
    <m/>
    <s v="ROLLOS"/>
    <s v="ROLLOS"/>
    <s v="AGREGADOR"/>
    <s v="COMCARD - PTM"/>
    <s v="EJECUTADO_EXITOSO"/>
    <s v="EJECUTADO EXITOSO"/>
    <s v="27/08/2025 SE ESCALA AL COORDINADOR DE ZONA PARA ENTREGA DE ROLLOS EN SITIO | 01/09/2025 SE REALIZA ENTREGA DE 20 ROLLOS PARA DATÁFONO A SATISFACCIÓN DEL CLIENTE"/>
    <s v="VISITA_TÉCNICA"/>
    <m/>
    <s v="TIPO I"/>
    <s v="TERRESTRE"/>
    <s v="THOMAS  CAMPO SIGIFREDO SEGUNDO"/>
    <n v="1"/>
    <n v="35779.500569199998"/>
    <n v="0"/>
    <n v="35779.500569199998"/>
    <m/>
    <m/>
    <m/>
    <m/>
    <m/>
  </r>
  <r>
    <s v="BUCARAMANGA"/>
    <x v="3"/>
    <x v="3"/>
    <n v="68655"/>
    <n v="2653739"/>
    <n v="41731"/>
    <s v="ORDEN DE CAMBIO"/>
    <s v="SANTANDER"/>
    <s v="SABANA DE TORRES"/>
    <s v="BARRIO SAN RAFAEL DE PAYOA SAB"/>
    <s v="REDEBAN"/>
    <s v="FO-25-1441382"/>
    <d v="2025-08-27T14:56:00"/>
    <d v="2025-09-02T08:27:00"/>
    <m/>
    <s v="ROLLOS"/>
    <s v="ROLLOS"/>
    <s v="CB UNO A UNO"/>
    <s v="CB UNO A UNO"/>
    <s v="EJECUTADO_EXITOSO"/>
    <s v="EJECUTADO EXITOSO"/>
    <s v="28/08/2025 SE CONFIRMA DATOS CON CB, DATOS CORRECTOS, SE ACTUALIZAN. SE REALIZA ENVIO DE ROLLOS CON GUIA | 02/09/2025 SE REALIZA ENVIO DE 30 ROLLOS, CON LA GUIA 2187690667 SERVIENTREGA. SE CONFIRMA ENTREGA EXITOSA POR PARTE DE LA TRANSPORTADORA"/>
    <s v="ENVÍO"/>
    <m/>
    <s v="TIPO III"/>
    <s v="TERRESTRE"/>
    <m/>
    <n v="0"/>
    <n v="35779.500569199998"/>
    <n v="0"/>
    <n v="35779.500569199998"/>
    <m/>
    <m/>
    <m/>
    <m/>
    <m/>
  </r>
  <r>
    <s v="BUCARAMANGA"/>
    <x v="3"/>
    <x v="3"/>
    <n v="68655"/>
    <n v="2651088"/>
    <n v="79951"/>
    <s v="ORDEN DE CAMBIO"/>
    <s v="SANTANDER"/>
    <s v="SABANA DE TORRES"/>
    <s v="BARRIO PORVENIR SABANA DE TORRES"/>
    <s v="REDEBAN"/>
    <s v="FO-25-1433901"/>
    <d v="2025-08-27T10:04:00"/>
    <d v="2025-09-02T08:28:00"/>
    <m/>
    <s v="ROLLOS"/>
    <s v="ROLLOS"/>
    <s v="UNO A UNO"/>
    <s v="UNO A UNO"/>
    <s v="EJECUTADO_EXITOSO"/>
    <s v="EJECUTADO EXITOSO"/>
    <s v="27/08/2025 SE CONFIRMA DATOS CON CB, DATOS CORRECTOS, SE ACTUALIZAN. SE REALIZA ENVIO DE ROLLOS CON GUIA | 02/09/2025 SE REALIZA ENVIO DE 10 ROLLOS, CON LA GUIA 2187690660 SERVIENTREGA. SE CONFIRMA ENTREGA EXITOSA POR PARTE DE LA TRANSPORTADORA"/>
    <s v="ENVÍO"/>
    <m/>
    <s v="TIPO III"/>
    <s v="TERRESTRE"/>
    <m/>
    <n v="0"/>
    <n v="35779.500569199998"/>
    <n v="0"/>
    <n v="35779.500569199998"/>
    <m/>
    <m/>
    <m/>
    <m/>
    <m/>
  </r>
  <r>
    <s v="MEDELLIN"/>
    <x v="0"/>
    <x v="0"/>
    <n v="5240"/>
    <n v="2668269"/>
    <n v="79188"/>
    <s v="ORDEN DE CAMBIO"/>
    <s v="ANTIOQUIA"/>
    <s v="EBEJICO"/>
    <s v="BARRIO EBEJICO EBEJICO"/>
    <s v="REDEBAN"/>
    <s v="FO-25-1449971"/>
    <d v="2025-09-01T08:00:00"/>
    <d v="2025-09-02T09:00:00"/>
    <m/>
    <s v="ROLLOS"/>
    <s v="ROLLOS"/>
    <s v="CB UNO A UNO"/>
    <s v="CB UNO A UNO"/>
    <s v="EJECUTADO_EXITOSO"/>
    <s v="EJECUTADO EXITOSO"/>
    <s v="30/08/2025 SE ESCALA AL COORDINADOR DE ZONA PARA ENTREGA DE ROLLOS EN SITIO | 01/09/2025 SE ENVÍAN 20 ROLLOS OK, CLIENTE CONFIRMA RECIBIDO"/>
    <s v="ENVÍO"/>
    <m/>
    <s v="TIPO II"/>
    <s v="TERRESTRE"/>
    <s v="QUINTERO SANCHEZ JUAN SEBASTIAN"/>
    <n v="0"/>
    <n v="35779.500569199998"/>
    <n v="0"/>
    <n v="35779.500569199998"/>
    <m/>
    <m/>
    <m/>
    <m/>
    <m/>
  </r>
  <r>
    <s v="VILLAVICENCIO"/>
    <x v="5"/>
    <x v="5"/>
    <n v="50001"/>
    <n v="2668272"/>
    <n v="75352"/>
    <s v="ORDEN DE CAMBIO"/>
    <s v="META"/>
    <s v="VILLAVICENCIO"/>
    <s v="BARRIO SAN BENITO VILLAVICENCI"/>
    <s v="REDEBAN"/>
    <s v="FO-25-1449957"/>
    <d v="2025-09-01T08:00:00"/>
    <d v="2025-09-02T09:03:00"/>
    <m/>
    <s v="ROLLOS"/>
    <s v="ROLLOS"/>
    <s v="CB UNO A UNO"/>
    <s v="CB UNO A UNO"/>
    <s v="EJECUTADO_EXITOSO"/>
    <s v="EJECUTADO EXITOSO"/>
    <s v="30/08/2025 SE ESCALA AL COORDINADOR DE ZONA PARA ENTREGA DE ROLLOS EN SITIO | 01/09/2025 SE REALIZA VISITA A CB POR SOLICITUD DE ROLLOS, SE ENTREGAN TODO OK"/>
    <s v="VISITA_TÉCNICA"/>
    <m/>
    <s v="TIPO I"/>
    <s v="TERRESTRE"/>
    <s v="MOLINA CASTRO JAVIER ALBERTO"/>
    <n v="1"/>
    <n v="35779.500569199998"/>
    <n v="0"/>
    <n v="35779.500569199998"/>
    <m/>
    <m/>
    <m/>
    <m/>
    <m/>
  </r>
  <r>
    <s v="SANTA MARTA"/>
    <x v="1"/>
    <x v="1"/>
    <n v="47001"/>
    <n v="2668381"/>
    <n v="62635"/>
    <s v="ORDEN DE CAMBIO"/>
    <s v="MAGDALENA"/>
    <s v="SANTA MARTA"/>
    <s v="PTM SANTA MARTA MERCADITO LA D"/>
    <s v="REDEBAN"/>
    <s v="FO-25-1449962"/>
    <d v="2025-09-01T08:00:00"/>
    <d v="2025-09-02T09:11:00"/>
    <m/>
    <s v="ROLLOS"/>
    <s v="ROLLOS"/>
    <s v="AGREGADOR"/>
    <s v="COMCARD - PTM"/>
    <s v="EJECUTADO_EXITOSO"/>
    <s v="EJECUTADO EXITOSO"/>
    <s v="30/08/2025 SE ESCALA AL COORDINADOR DE ZONA PARA ENTREGA DE ROLLOS EN SITIO | 01/09/2025 SE REALIZA ENTREGA DE 20 ROLLOS ARA DATÁFONO A SATISFACCION DEL CLIENTE"/>
    <s v="VISITA_TÉCNICA"/>
    <m/>
    <s v="TIPO I"/>
    <s v="TERRESTRE"/>
    <s v="THOMAS  CAMPO SIGIFREDO SEGUNDO"/>
    <n v="1"/>
    <n v="35779.500569199998"/>
    <n v="0"/>
    <n v="35779.500569199998"/>
    <m/>
    <m/>
    <m/>
    <m/>
    <m/>
  </r>
  <r>
    <s v="BARRANQUILLA"/>
    <x v="1"/>
    <x v="1"/>
    <n v="8001"/>
    <n v="2668096"/>
    <n v="60303"/>
    <s v="ORDEN DE CAMBIO"/>
    <s v="ATLANTICO"/>
    <s v="BARRANQUILLA"/>
    <s v="BARRIO LA CUMBRE BARRANQUILLA"/>
    <s v="REDEBAN"/>
    <s v="FO-25-1449465"/>
    <d v="2025-08-30T11:08:00"/>
    <d v="2025-09-02T09:16:00"/>
    <m/>
    <s v="ROLLOS"/>
    <s v="ROLLOS"/>
    <s v="CB UNO A UNO"/>
    <s v="CB UNO A UNO"/>
    <s v="EJECUTADO_EXITOSO"/>
    <s v="EJECUTADO EXITOSO"/>
    <s v="30/08/2025 SE ESCALA AL COORDINADOR DE ZONA PARA ENTREGA DE ROLLOS EN SITIO | 01/09/2025 SE REALIZA VISITA SE PROCEDE A ENTREGAR 20 UNIDADES DE ROLLOS AL CLIENTE"/>
    <s v="VISITA_TÉCNICA"/>
    <m/>
    <s v="TIPO I"/>
    <s v="TERRESTRE"/>
    <s v="PORRAS CASTRO DARLON NASCK"/>
    <n v="1"/>
    <n v="35779.500569199998"/>
    <n v="0"/>
    <n v="35779.500569199998"/>
    <m/>
    <m/>
    <m/>
    <m/>
    <m/>
  </r>
  <r>
    <s v="PEREIRA"/>
    <x v="2"/>
    <x v="6"/>
    <n v="66001"/>
    <n v="2667471"/>
    <n v="79401"/>
    <s v="ORDEN DE CAMBIO"/>
    <s v="RISARALDA"/>
    <s v="PEREIRA"/>
    <s v="BARRIO CIRCUNVALAR PEREIRA 1"/>
    <s v="REDEBAN"/>
    <s v="FO-25-1448070"/>
    <d v="2025-08-30T09:00:00"/>
    <d v="2025-09-02T09:21:00"/>
    <m/>
    <s v="ROLLOS"/>
    <s v="ROLLOS"/>
    <s v="UNO A UNO"/>
    <s v="UNO A UNO"/>
    <s v="EJECUTADO_EXITOSO"/>
    <s v="EJECUTADO EXITOSO"/>
    <s v="01/09/2025 SE VISITA COMERCIO SE ENCUENTRA CERRADO EN COMUNICACIÓN CON EL SEÑOR LUIS DÍAZ AL NÚMERO 3226699150 AUTORIZA ENTREGA AL SEÑOR CARLOS DE LA CASETA AL FRENTE SE RE ALOZA ENTREGA DE 10 ROLLOS DE PAPEL PARA DATÁFONO"/>
    <s v="VISITA_TÉCNICA"/>
    <m/>
    <s v="TIPO I"/>
    <s v="TERRESTRE"/>
    <s v="LOAIZA LOPEZ JHON FREDDY"/>
    <n v="1"/>
    <n v="35779.500569199998"/>
    <n v="0"/>
    <n v="35779.500569199998"/>
    <m/>
    <m/>
    <m/>
    <m/>
    <m/>
  </r>
  <r>
    <s v="BOGOTA"/>
    <x v="4"/>
    <x v="4"/>
    <n v="11001"/>
    <n v="2667954"/>
    <n v="66343"/>
    <s v="ORDEN DE CAMBIO"/>
    <s v="CUNDINAMARCA"/>
    <s v="BOGOTA"/>
    <s v="BARRIO TIBABUYES BOGOTA"/>
    <s v="REDEBAN"/>
    <s v="FO-25-1448642"/>
    <d v="2025-08-30T09:31:00"/>
    <d v="2025-09-02T09:25:00"/>
    <m/>
    <s v="ROLLOS"/>
    <s v="ROLLOS"/>
    <s v="UNO A UNO"/>
    <s v="CB UNO A UNO"/>
    <s v="EJECUTADO_EXITOSO"/>
    <s v="EJECUTADO EXITOSO"/>
    <s v="30/08/2025 SE ESCALA AL COORDINADOR DE ZONA PARA ENTREGA DE ROLLOS EN SITIO | 01/09/2025 SE REALIZA ENTREGA DE 10 ROLLOS"/>
    <s v="VISITA_TÉCNICA"/>
    <m/>
    <s v="TIPO I"/>
    <s v="TERRESTRE"/>
    <s v="MURCIA HERNANDEZ HARVEY IGNACIO"/>
    <n v="1"/>
    <n v="35779.500569199998"/>
    <n v="0"/>
    <n v="35779.500569199998"/>
    <m/>
    <m/>
    <m/>
    <m/>
    <m/>
  </r>
  <r>
    <s v="VALLEDUPAR"/>
    <x v="1"/>
    <x v="1"/>
    <n v="20001"/>
    <n v="2669071"/>
    <n v="61189"/>
    <s v="ORDEN DE CAMBIO"/>
    <s v="CESAR"/>
    <s v="VALLEDUPAR"/>
    <s v="BARRIO CENTRAL DE ABASTOS VALL"/>
    <s v="REDEBAN"/>
    <s v="FO-25-1453068"/>
    <d v="2025-08-31T09:28:00"/>
    <d v="2025-09-02T09:25:00"/>
    <m/>
    <s v="ROLLOS"/>
    <s v="ROLLOS"/>
    <s v="CB UNO A UNO"/>
    <s v="CB UNO A UNO"/>
    <s v="EJECUTADO_EXITOSO"/>
    <s v="EJECUTADO EXITOSO"/>
    <s v="01/09/2025 SE ESCALA AL COORDINADOR DE ZONA PARA ENTREGA DE ROLLOS EN SITIO | 02/09/2025 SE REALIZA ENTREGA DE 30 ROLLOS EN SITIO"/>
    <s v="VISITA_TÉCNICA"/>
    <m/>
    <s v="TIPO I"/>
    <s v="TERRESTRE"/>
    <s v="MONTES DIAZ JOHN FRED"/>
    <n v="1"/>
    <n v="35779.500569199998"/>
    <n v="0"/>
    <n v="35779.500569199998"/>
    <m/>
    <m/>
    <m/>
    <m/>
    <m/>
  </r>
  <r>
    <s v="MEDELLIN"/>
    <x v="0"/>
    <x v="0"/>
    <n v="5088"/>
    <n v="2666172"/>
    <n v="75710"/>
    <s v="ORDEN DE CAMBIO"/>
    <s v="ANTIOQUIA"/>
    <s v="BELLO"/>
    <s v="PTM VEREDA GRANIZAL ALTOS ORIE"/>
    <s v="REDEBAN"/>
    <s v="FO-25-1446974"/>
    <d v="2025-08-29T15:30:00"/>
    <d v="2025-09-02T09:27:00"/>
    <m/>
    <s v="ROLLOS"/>
    <s v="ROLLOS"/>
    <s v="AGREGADOR"/>
    <s v="COMCARD - PTM"/>
    <s v="EJECUTADO_EXITOSO"/>
    <s v="EJECUTADO EXITOSO"/>
    <s v="29/08/2025 SE ESCALA AL COORDINADOR DE ZONA PARA ENTREGA DE ROLLOS EN SITIO | 01/09/2025 ENTREGA DE 20 ROLLOS EN SITIO OK"/>
    <s v="VISITA_TÉCNICA"/>
    <m/>
    <s v="TIPO I"/>
    <s v="TERRESTRE"/>
    <s v="PAREJA ECHAVARRIA JHON DAVID"/>
    <n v="1"/>
    <n v="35779.500569199998"/>
    <n v="0"/>
    <n v="35779.500569199998"/>
    <m/>
    <m/>
    <m/>
    <m/>
    <m/>
  </r>
  <r>
    <s v="YOPAL"/>
    <x v="5"/>
    <x v="5"/>
    <n v="85001"/>
    <n v="2669844"/>
    <n v="79926"/>
    <s v="ORDEN DE CAMBIO"/>
    <s v="CASANARE"/>
    <s v="YOPAL"/>
    <s v="DISTRICOL MINITIENDA DE LA 100"/>
    <s v="REDEBAN"/>
    <s v="FO-25-1454153"/>
    <d v="2025-09-01T08:00:00"/>
    <d v="2025-09-02T09:28:00"/>
    <m/>
    <s v="ROLLOS"/>
    <s v="ROLLOS"/>
    <s v="AGREGADOR"/>
    <s v="DISTRICOL"/>
    <s v="EJECUTADO_EXITOSO"/>
    <s v="EJECUTADO EXITOSO"/>
    <s v="01/09/2025 SE ESCALA A LA RED PARA AUTORIZACIÓN DE ROLLOS - LA RED AUTORIZA 10 - SE ESCALA AL COORDINADOR DE ZONA PARA ENTREGA DE ROLLOS EN SITIO | 02/09/2025 EN COMUNICACIÓN CON EL SEÑOR PEDRO AVILA AL NUMERO 3212665693, INDICA SE ENVIEN LOS ROLLOS EN LA RUTA URBANO. RECIBIDO OK"/>
    <s v="ENVÍO"/>
    <m/>
    <s v="TIPO I"/>
    <s v="TERRESTRE"/>
    <s v="BERNAL ELAICA EDGAR ALEXIS"/>
    <n v="0"/>
    <n v="35779.500569199998"/>
    <n v="0"/>
    <n v="35779.500569199998"/>
    <m/>
    <m/>
    <m/>
    <m/>
    <m/>
  </r>
  <r>
    <s v="BOGOTA"/>
    <x v="4"/>
    <x v="4"/>
    <n v="25645"/>
    <n v="2666806"/>
    <n v="63015"/>
    <s v="ORDEN DE CAMBIO"/>
    <s v="CUNDINAMARCA"/>
    <s v="SAN ANTONIO DEL TEQUENDAMA"/>
    <s v="BARRIO FINCA LA HERRADURA SAN"/>
    <s v="REDEBAN"/>
    <s v="FO-25-1446855"/>
    <d v="2025-08-29T16:13:00"/>
    <d v="2025-09-02T09:31:00"/>
    <m/>
    <s v="ROLLOS"/>
    <s v="ROLLOS"/>
    <s v="CB UNO A UNO"/>
    <s v="CB UNO A UNO"/>
    <s v="EJECUTADO_EXITOSO"/>
    <s v="EJECUTADO EXITOSO"/>
    <s v="29/08/2025 SE ESCALA AL COORDINADOR DE ZONA PARA ENTREGA DE ROLLOS EN SITIO | 01/09/2025 DURANTE LA VISITA TECNICA SE REALIZA ENTREGA DE ROLLOS PARA DATÁFONO NO SE MANIPULAN EQUIPOS SIN NOVEDAD EN ENTREGA"/>
    <s v="VISITA_TÉCNICA"/>
    <m/>
    <s v="TIPO II"/>
    <s v="TERRESTRE"/>
    <s v="GALEANO SORIANO JUAN DAVID"/>
    <n v="1"/>
    <n v="67654.12000000001"/>
    <n v="0"/>
    <n v="67654.12000000001"/>
    <m/>
    <m/>
    <m/>
    <m/>
    <m/>
  </r>
  <r>
    <s v="MONTERIA"/>
    <x v="1"/>
    <x v="1"/>
    <n v="23001"/>
    <n v="2668222"/>
    <n v="78878"/>
    <s v="ORDEN DE CAMBIO"/>
    <s v="CORDOBA"/>
    <s v="MONTERIA"/>
    <s v="BARRIO CHUCHURUBI MONTERIA 6"/>
    <s v="REDEBAN"/>
    <s v="FO-25-1454254"/>
    <d v="2025-08-30T11:14:00"/>
    <d v="2025-09-02T09:31:00"/>
    <m/>
    <s v="ROLLOS"/>
    <s v="ROLLOS"/>
    <s v="CB UNO A UNO"/>
    <s v="CB UNO A UNO"/>
    <s v="EJECUTADO_EXITOSO"/>
    <s v="EJECUTADO EXITOSO"/>
    <s v="01/09/2025 SE ESCALA A LA RED PARA AUTORIZACIÓN DE ROLLOS - LA RED AUTORIZA 20 - SE ESCALA AL COORDINADOR DE ZONA PARA ENTREGA DE ROLLOS EN SITIO | 01/09/2025 SE REALIZA VISITA TÉCNICA PARA ENTREGA DE 20 ROLLOS PARA DATAFONO, NO SE INTERVIENE TERMINAL Y LA ENTREGA SE REALIZA SIN NOVEDAD"/>
    <s v="VISITA_TÉCNICA"/>
    <m/>
    <s v="TIPO I"/>
    <s v="TERRESTRE"/>
    <s v="CASSIANI PEREZ RAUL RAMIRO"/>
    <n v="1"/>
    <n v="35779.500569199998"/>
    <n v="0"/>
    <n v="35779.500569199998"/>
    <m/>
    <m/>
    <m/>
    <m/>
    <m/>
  </r>
  <r>
    <s v="VALLEDUPAR"/>
    <x v="1"/>
    <x v="1"/>
    <n v="20001"/>
    <n v="2667956"/>
    <n v="79659"/>
    <s v="ORDEN DE CAMBIO"/>
    <s v="CESAR"/>
    <s v="VALLEDUPAR"/>
    <s v="BARRIO CIUDADELA 450 ANOS VALL"/>
    <s v="REDEBAN"/>
    <s v="FO-25-1454268"/>
    <d v="2025-08-30T09:33:00"/>
    <d v="2025-09-02T09:34:00"/>
    <m/>
    <s v="ROLLOS"/>
    <s v="ROLLOS"/>
    <s v="CB UNO A UNO"/>
    <s v="CB UNO A UNO"/>
    <s v="EJECUTADO_EXITOSO"/>
    <s v="EJECUTADO EXITOSO"/>
    <s v="01/09/2025 SE ESCALA A LA RED PARA AUTORIZACIÓN DE ROLLOS - LA RED AUTORIZA 20 - SE ESCALA AL COORDINADOR DE ZONA PARA ENTREGA DE ROLLOS EN SITIO | 01/09/2025 SE REALIZA ENTREGA DE 20 ROLLOS EN SITIO"/>
    <s v="VISITA_TÉCNICA"/>
    <m/>
    <s v="TIPO I"/>
    <s v="TERRESTRE"/>
    <s v="MONTES DIAZ JOHN FRED"/>
    <n v="1"/>
    <n v="35779.500569199998"/>
    <n v="0"/>
    <n v="35779.500569199998"/>
    <m/>
    <m/>
    <m/>
    <m/>
    <m/>
  </r>
  <r>
    <s v="VILLAVICENCIO"/>
    <x v="5"/>
    <x v="5"/>
    <n v="50680"/>
    <n v="2667175"/>
    <n v="53446"/>
    <s v="ORDEN DE CAMBIO"/>
    <s v="META"/>
    <s v="SAN CARLOS DE GUAROA"/>
    <s v="BARRIO INSPECCION LA PALMERA S"/>
    <s v="REDEBAN"/>
    <s v="FO-25-1446846"/>
    <d v="2025-08-29T17:23:00"/>
    <d v="2025-09-02T09:35:00"/>
    <m/>
    <s v="ROLLOS"/>
    <s v="ROLLOS"/>
    <s v="CB UNO A UNO"/>
    <s v="CB UNO A UNO"/>
    <s v="EJECUTADO_EXITOSO"/>
    <s v="EJECUTADO EXITOSO"/>
    <s v="29/08/2025 SE ESCALA AL COORDINADOR DE ZONA PARA ENTREGA DE ROLLOS EN SITIO | 01/09/2025 SE REALIZA ENTREGA EN SITIO DE 40 ROLLOS RBM"/>
    <s v="VISITA_TÉCNICA"/>
    <m/>
    <s v="TIPO II"/>
    <s v="TERRESTRE"/>
    <s v="CASTRILLON URREA LONDIER LEANDRO"/>
    <n v="1"/>
    <n v="67654.12000000001"/>
    <n v="0"/>
    <n v="67654.12000000001"/>
    <m/>
    <m/>
    <m/>
    <m/>
    <m/>
  </r>
  <r>
    <s v="TUNJA"/>
    <x v="3"/>
    <x v="3"/>
    <n v="15001"/>
    <n v="2671110"/>
    <n v="77149"/>
    <s v="ORDEN DE CAMBIO"/>
    <s v="BOYACA"/>
    <s v="TUNJA"/>
    <s v="BARRIO SAN FRANCISCO TUNJA 1"/>
    <s v="REDEBAN"/>
    <s v="FO-25-1455168"/>
    <d v="2025-09-01T09:23:00"/>
    <d v="2025-09-02T09:37:00"/>
    <m/>
    <s v="ROLLOS"/>
    <s v="ROLLOS"/>
    <s v="CB UNO A UNO"/>
    <s v="CB UNO A UNO"/>
    <s v="EJECUTADO_EXITOSO"/>
    <s v="EJECUTADO EXITOSO"/>
    <s v="01/09/2025 SE ESCALA AL COORDINADOR DE ZONA PARA ENTREGA DE ROLLOS EN SITIO | 01/09/2025 ENTREGA DE 50 ROLLOS CON VISITA EXITOSA"/>
    <s v="VISITA_TÉCNICA"/>
    <m/>
    <s v="TIPO I"/>
    <s v="TERRESTRE"/>
    <s v="HERRERA GARZON JEYSON STEVENT"/>
    <n v="1"/>
    <n v="35779.500569199998"/>
    <n v="0"/>
    <n v="35779.500569199998"/>
    <m/>
    <m/>
    <m/>
    <m/>
    <m/>
  </r>
  <r>
    <s v="CUCUTA"/>
    <x v="3"/>
    <x v="3"/>
    <n v="54405"/>
    <n v="2665502"/>
    <n v="77314"/>
    <s v="ORDEN DE CAMBIO"/>
    <s v="NORTE DE SANTANDER"/>
    <s v="LOS PATIOS"/>
    <s v="BARRIO TIERRA LINDA LOS PATIOS"/>
    <s v="REDEBAN"/>
    <s v="FO-25-1445838"/>
    <d v="2025-08-29T14:01:00"/>
    <d v="2025-09-02T09:40:00"/>
    <m/>
    <s v="ROLLOS"/>
    <s v="ROLLOS"/>
    <s v="CB UNO A UNO"/>
    <s v="CB UNO A UNO"/>
    <s v="EJECUTADO_EXITOSO"/>
    <s v="EJECUTADO EXITOSO"/>
    <s v="29/08/2025 SE ESCALA AL COORDINADOR DE ZONA PARA ENTREGA DE ROLLOS EN SITIO | 01/09/2025 SE REALIZA VISITA, SE ENTREGAN 20 ROLLOS"/>
    <s v="VISITA_TÉCNICA"/>
    <m/>
    <s v="TIPO I"/>
    <s v="TERRESTRE"/>
    <s v="PACHECO BUITRAGO JAVIER ALONSO"/>
    <n v="1"/>
    <n v="35779.500569199998"/>
    <n v="0"/>
    <n v="35779.500569199998"/>
    <m/>
    <m/>
    <m/>
    <m/>
    <m/>
  </r>
  <r>
    <s v="BUCARAMANGA"/>
    <x v="3"/>
    <x v="3"/>
    <n v="68547"/>
    <n v="2673904"/>
    <n v="80332"/>
    <s v="ORDEN DE CAMBIO"/>
    <s v="SANTANDER"/>
    <s v="PIEDECUESTA"/>
    <s v="PTM PIEDECUESTA MISCELANEA Y T"/>
    <s v="REDEBAN"/>
    <s v="FO-25-1455743"/>
    <d v="2025-09-01T12:03:00"/>
    <d v="2025-09-02T09:40:00"/>
    <m/>
    <s v="ROLLOS"/>
    <s v="ROLLOS"/>
    <s v="AGREGADOR"/>
    <s v="COMCARD - PTM"/>
    <s v="EJECUTADO_EXITOSO"/>
    <s v="EJECUTADO EXITOSO"/>
    <s v="01/09/2025 SE ESCALA AL COORDINADOR DE ZONA PARA ENTREGA DE ROLLOS EN SITIO | 02/09/2025 SE VISITA COMERCIO SE REALIZA LA ENTREGA DE 20 ROLLOS RBM CB OPERATIVO"/>
    <s v="VISITA_TÉCNICA"/>
    <m/>
    <s v="TIPO II"/>
    <s v="TERRESTRE"/>
    <s v="BARAJAS BERMUDEZ YAHIR MAURICIO"/>
    <n v="1"/>
    <n v="67654.12000000001"/>
    <n v="0"/>
    <n v="67654.12000000001"/>
    <m/>
    <m/>
    <m/>
    <m/>
    <m/>
  </r>
  <r>
    <s v="MONTERIA"/>
    <x v="1"/>
    <x v="1"/>
    <n v="23001"/>
    <n v="2664648"/>
    <n v="77902"/>
    <s v="ORDEN DE CAMBIO"/>
    <s v="CORDOBA"/>
    <s v="MONTERIA"/>
    <s v="BARRIO VRD LOS CEDROS MONTERIA"/>
    <s v="REDEBAN"/>
    <s v="FO-25-1444633"/>
    <d v="2025-08-29T11:48:00"/>
    <d v="2025-09-02T09:45:00"/>
    <m/>
    <s v="ROLLOS"/>
    <s v="ROLLOS"/>
    <s v="UNO A UNO"/>
    <s v="UNO A UNO"/>
    <s v="EJECUTADO_EXITOSO"/>
    <s v="EJECUTADO EXITOSO"/>
    <s v="29/08/2025 SE ESCALA AL COORDINADOR DE ZONA PARA ENTREGA DE ROLLOS EN SITIO | 01/09/2025 SE ENTREGAN 10 ROLLOS CON VISITA OK"/>
    <s v="VISITA_TÉCNICA"/>
    <m/>
    <s v="TIPO I"/>
    <s v="TERRESTRE"/>
    <s v="COGOLLO VERTEL EDER LUIS"/>
    <n v="1"/>
    <n v="35779.500569199998"/>
    <n v="0"/>
    <n v="35779.500569199998"/>
    <m/>
    <m/>
    <m/>
    <m/>
    <m/>
  </r>
  <r>
    <s v="CALI"/>
    <x v="2"/>
    <x v="2"/>
    <n v="76248"/>
    <n v="2658743"/>
    <n v="79300"/>
    <s v="ORDEN DE CAMBIO"/>
    <s v="VALLE DEL CAUCA"/>
    <s v="EL CERRITO"/>
    <s v="BARRIO CORREGIMIENTO SANTA ELE"/>
    <s v="REDEBAN"/>
    <s v="FO-25-1439075"/>
    <d v="2025-08-28T11:48:00"/>
    <d v="2025-09-02T09:47:00"/>
    <m/>
    <s v="ROLLOS"/>
    <s v="ROLLOS"/>
    <s v="CB UNO A UNO"/>
    <s v="CB UNO A UNO"/>
    <s v="EJECUTADO_EXITOSO"/>
    <s v="EJECUTADO EXITOSO"/>
    <s v="28/08/2025 SE ESCALA AL COORDINADOR DE ZONA PARA ENTREGA DE ROLLOS EN SITIO | 01/09/2025 EN LA VISITA TÉCNICA SE REALIZÓ LA ENTREGA DE 90 ROLLOS DE REDEBAN PARA EL CB"/>
    <s v="VISITA_TÉCNICA"/>
    <m/>
    <s v="TIPO II"/>
    <s v="TERRESTRE"/>
    <s v="SANCHEZ URREGO ROBINSON DAVID"/>
    <n v="1"/>
    <n v="67654.12000000001"/>
    <n v="0"/>
    <n v="67654.12000000001"/>
    <m/>
    <m/>
    <m/>
    <m/>
    <m/>
  </r>
  <r>
    <s v="MONTERIA"/>
    <x v="1"/>
    <x v="1"/>
    <n v="23417"/>
    <n v="2659721"/>
    <n v="77545"/>
    <s v="ORDEN DE CAMBIO"/>
    <s v="CORDOBA"/>
    <s v="LORICA"/>
    <s v="BARRIO CORREGIMIENTO MATA DE C"/>
    <s v="REDEBAN"/>
    <s v="FO-25-1440853"/>
    <d v="2025-08-28T14:33:00"/>
    <d v="2025-09-02T09:54:00"/>
    <m/>
    <s v="ROLLOS"/>
    <s v="ROLLOS"/>
    <s v="CB UNO A UNO"/>
    <s v="CB UNO A UNO"/>
    <s v="EJECUTADO_EXITOSO"/>
    <s v="EJECUTADO EXITOSO"/>
    <s v="28/08/2025 SE ESCALA AL COORDINADOR DE ZONA PARA ENTREGA DE ROLLOS EN SITIO | 01/09/2025 SE ENTREGAN 10 ROLLOS CON VISITA OK"/>
    <s v="VISITA_TÉCNICA"/>
    <m/>
    <s v="TIPO II"/>
    <s v="TERRESTRE"/>
    <s v="COGOLLO VERTEL EDER LUIS"/>
    <n v="1"/>
    <n v="67654.12000000001"/>
    <n v="0"/>
    <n v="67654.12000000001"/>
    <m/>
    <m/>
    <m/>
    <m/>
    <m/>
  </r>
  <r>
    <s v="CUCUTA"/>
    <x v="3"/>
    <x v="3"/>
    <n v="54874"/>
    <n v="2661200"/>
    <n v="79155"/>
    <s v="ORDEN DE CAMBIO"/>
    <s v="NORTE DE SANTANDER"/>
    <s v="VILLA DEL ROSARIO"/>
    <s v="BARRIO URB TRAPICHES VILLA DEL ROSARIO"/>
    <s v="REDEBAN"/>
    <s v="FO-25-1441339"/>
    <d v="2025-08-28T16:51:00"/>
    <d v="2025-09-02T09:57:00"/>
    <m/>
    <s v="ROLLOS"/>
    <s v="ROLLOS"/>
    <s v="UNO A UNO"/>
    <s v="UNO A UNO"/>
    <s v="EJECUTADO_EXITOSO"/>
    <s v="EJECUTADO EXITOSO"/>
    <s v="28/08/2025 SE ESCALA AL COORDINADOR DE ZONA PARA ENTREGA DE ROLLOS EN SITIO | 01/09/2025 SE REALIZA VISITA, SE ENTREGAN 10 ROLLOS"/>
    <s v="VISITA_TÉCNICA"/>
    <m/>
    <s v="TIPO I"/>
    <s v="TERRESTRE"/>
    <s v="PACHECO BUITRAGO JAVIER ALONSO"/>
    <n v="1"/>
    <n v="35779.500569199998"/>
    <n v="0"/>
    <n v="35779.500569199998"/>
    <m/>
    <m/>
    <m/>
    <m/>
    <m/>
  </r>
  <r>
    <s v="BOGOTA"/>
    <x v="4"/>
    <x v="4"/>
    <n v="11001"/>
    <n v="2664678"/>
    <n v="80655"/>
    <s v="ORDEN DE CAMBIO"/>
    <s v="CUNDINAMARCA"/>
    <s v="BOGOTA"/>
    <s v="BARRIO PRADERA BOGOTA"/>
    <s v="REDEBAN"/>
    <s v="FO-25-1444607"/>
    <d v="2025-08-29T12:00:00"/>
    <d v="2025-09-02T09:57:00"/>
    <m/>
    <s v="ROLLOS"/>
    <s v="ROLLOS"/>
    <s v="UNO A UNO"/>
    <s v="UNO A UNO"/>
    <s v="EJECUTADO_EXITOSO"/>
    <s v="EJECUTADO EXITOSO"/>
    <s v="29/08/2025 SE ESCALA AL COORDINADOR DE ZONA PARA ENTREGA DE ROLLOS EN SITIO | 01/09/2025 SE REALIZA LA ENTREGA DE 20 ROLLOS"/>
    <s v="VISITA_TÉCNICA"/>
    <m/>
    <s v="TIPO I"/>
    <s v="TERRESTRE"/>
    <s v="ORTIZ MARTINEZ STIVEN"/>
    <n v="1"/>
    <n v="35779.500569199998"/>
    <n v="0"/>
    <n v="35779.500569199998"/>
    <m/>
    <m/>
    <m/>
    <m/>
    <m/>
  </r>
  <r>
    <s v="PASTO"/>
    <x v="2"/>
    <x v="2"/>
    <n v="52001"/>
    <n v="2660986"/>
    <n v="69397"/>
    <s v="ORDEN DE CAMBIO"/>
    <s v="NARIÑO"/>
    <s v="PASTO"/>
    <s v="BARRIO CENTRO PASTO 28"/>
    <s v="REDEBAN"/>
    <s v="FO-25-1441343"/>
    <d v="2025-08-28T16:46:00"/>
    <d v="2025-09-02T10:00:00"/>
    <m/>
    <s v="ROLLOS"/>
    <s v="ROLLOS"/>
    <s v="CB UNO A UNO"/>
    <s v="CB UNO A UNO"/>
    <s v="EJECUTADO_CANCELADO"/>
    <s v="PETICIÓN USUARIO"/>
    <s v="28/08/2025 SE ESCALA AL COORDINADOR DE ZONA PARA ENTREGA DE ROLLOS EN SITIO | 01/09/2025 NO SE PUEDE REALIZAR LA ENTREGA DE PAPELERÍA SOLICITADA DE RBM YA QUE EL CLIENTE YA ESTA MIGRADO A WOMPI DESDE EL 28/08/25. SE LE INDICA AL CLIENTE QUE DEBE REALIZAR LA SOLICITUD POR LA LÍNEA INFORMANDO QUE YA PERTENECE A WOMPI"/>
    <s v="VISITA_TÉCNICA"/>
    <m/>
    <s v="TIPO I"/>
    <s v="TERRESTRE"/>
    <s v="REMICIO AMADO JOHN HEBER"/>
    <n v="1"/>
    <n v="35779.500569199998"/>
    <n v="0"/>
    <n v="35779.500569199998"/>
    <m/>
    <m/>
    <m/>
    <m/>
    <m/>
  </r>
  <r>
    <s v="BUCARAMANGA"/>
    <x v="3"/>
    <x v="3"/>
    <n v="68176"/>
    <n v="2659409"/>
    <n v="79365"/>
    <s v="ORDEN DE CAMBIO"/>
    <s v="SANTANDER"/>
    <s v="CHIMA"/>
    <s v="BARRIO CHIMA CHIMA"/>
    <s v="REDEBAN"/>
    <s v="FO-25-1441378"/>
    <d v="2025-08-28T13:54:00"/>
    <d v="2025-09-02T10:05:00"/>
    <m/>
    <s v="ROLLOS"/>
    <s v="ROLLOS"/>
    <s v="CB UNO A UNO"/>
    <s v="CB UNO A UNO"/>
    <s v="EJECUTADO_EXITOSO"/>
    <s v="EJECUTADO EXITOSO"/>
    <s v="28/08/2025 SE CONFIRMA DATOS CON CB, DATOS CORRECTOS, SE ACTUALIZAN. SE REALIZA ENVIO DE ROLLOS CON GUIA | 01/09/2025 SE HACE ENVIO DE 20 ROLLOS POR INTERRAPIDISIMO"/>
    <s v="ENVÍO"/>
    <m/>
    <s v="TIPO IV"/>
    <s v="TERRESTRE"/>
    <s v="GELVEZ MOGOLLON JOSE ELISEO"/>
    <n v="0"/>
    <n v="35779.500569199998"/>
    <n v="0"/>
    <n v="35779.500569199998"/>
    <m/>
    <m/>
    <m/>
    <m/>
    <m/>
  </r>
  <r>
    <s v="MEDELLIN"/>
    <x v="0"/>
    <x v="0"/>
    <n v="5318"/>
    <n v="2664301"/>
    <n v="59771"/>
    <s v="ORDEN DE CAMBIO"/>
    <s v="ANTIOQUIA"/>
    <s v="GUARNE"/>
    <s v="PTM GUARNE AGROMEJIA"/>
    <s v="REDEBAN"/>
    <s v="FO-25-1444134"/>
    <d v="2025-08-29T11:07:00"/>
    <d v="2025-09-02T10:13:00"/>
    <m/>
    <s v="ROLLOS"/>
    <s v="ROLLOS"/>
    <s v="AGREGADOR"/>
    <s v="COMCARD - PTM"/>
    <s v="EJECUTADO_EXITOSO"/>
    <s v="EJECUTADO EXITOSO"/>
    <s v="29/08/2025 SE ESCALA AL COORDINADOR DE ZONA PARA ENTREGA DE ROLLOS EN SITIO | 01/09/2025 SE ENTREGARON 20 ROLLOS"/>
    <s v="VISITA_TÉCNICA"/>
    <m/>
    <s v="TIPO II"/>
    <s v="TERRESTRE"/>
    <s v="CASTAÑEDA PALACIO CARLOS FELIPE"/>
    <n v="1"/>
    <n v="67654.12000000001"/>
    <n v="0"/>
    <n v="67654.12000000001"/>
    <m/>
    <m/>
    <m/>
    <m/>
    <m/>
  </r>
  <r>
    <s v="IBAGUE"/>
    <x v="5"/>
    <x v="5"/>
    <n v="73319"/>
    <n v="2662665"/>
    <n v="70201"/>
    <s v="ORDEN DE CAMBIO"/>
    <s v="TOLIMA"/>
    <s v="GUAMO"/>
    <s v="BARRIO VEREDA LA CHAMBA"/>
    <s v="REDEBAN"/>
    <s v="FO-25-1442984"/>
    <d v="2025-08-29T09:07:00"/>
    <d v="2025-09-02T10:17:00"/>
    <m/>
    <s v="ROLLOS"/>
    <s v="ROLLOS"/>
    <s v="UNO A UNO"/>
    <s v="CB UNO A UNO"/>
    <s v="EJECUTADO_EXITOSO"/>
    <s v="EJECUTADO EXITOSO"/>
    <s v="29/08/2025 SE ESCALA AL COORDINADOR DE ZONA PARA ENTREGA DE ROLLOS EN SITIO | 01/09/2025 SE ENTREGA 10 ROLLOS CON VISITA"/>
    <s v="VISITA_TÉCNICA"/>
    <m/>
    <s v="TIPO II"/>
    <s v="TERRESTRE"/>
    <s v="VARGAS HERRERA JHON JAIRO"/>
    <n v="1"/>
    <n v="67654.12000000001"/>
    <n v="0"/>
    <n v="67654.12000000001"/>
    <m/>
    <m/>
    <m/>
    <m/>
    <m/>
  </r>
  <r>
    <s v="MEDELLIN"/>
    <x v="0"/>
    <x v="0"/>
    <n v="27787"/>
    <n v="2620796"/>
    <n v="61972"/>
    <s v="ORDEN DE CAMBIO"/>
    <s v="CHOCO"/>
    <s v="TADO"/>
    <s v="BARRIO TADO TADO"/>
    <s v="REDEBAN"/>
    <s v="FO-25-1399364"/>
    <d v="2025-08-20T15:45:00"/>
    <d v="2025-09-02T10:40:00"/>
    <m/>
    <s v="ROLLOS"/>
    <s v="ROLLOS"/>
    <s v="CB UNO A UNO"/>
    <s v="CB UNO A UNO"/>
    <s v="EJECUTADO_EXITOSO"/>
    <s v="EJECUTADO EXITOSO"/>
    <s v="20/08/2025 SE ESCALA AL COORDINADOR DE ZONA PARA ENTREGA DE ROLLOS EN SITIO | 27/08/2025 SE COMUNICA CON EL CB VÍA WHATSAPP DONDE INDICA QUE AUN NO RECIBE LOS ROLLOS | 01/09/2025 EN COMUNICACIÓN CON EL USUARIO, INDICA QUE AÚN NO RECIBE PAPELERÍA. SE INFORMA GUIA | 02/09/2025 20-08 SE REALIZA ENVIO DE ROLLOS ** 02-09 SE CONFIRMA ENTREGA EXITOSA CON EL USUARIO"/>
    <s v="ENVÍO"/>
    <m/>
    <s v="TIPO IV ESPECIAL"/>
    <s v="AEREO"/>
    <m/>
    <n v="0"/>
    <n v="35779.500569199998"/>
    <n v="0"/>
    <n v="35779.500569199998"/>
    <m/>
    <m/>
    <m/>
    <m/>
    <m/>
  </r>
  <r>
    <s v="PASTO"/>
    <x v="2"/>
    <x v="2"/>
    <n v="52490"/>
    <n v="2629093"/>
    <n v="78095"/>
    <s v="ORDEN DE CAMBIO"/>
    <s v="NARIÑO"/>
    <s v="OLAYA HERRERA"/>
    <s v="BARRIO NATAL OLAYA HERRERA 1"/>
    <s v="REDEBAN"/>
    <s v="FO-25-1411383"/>
    <d v="2025-08-22T08:23:00"/>
    <d v="2025-09-02T10:45:00"/>
    <m/>
    <s v="ROLLOS"/>
    <s v="ROLLOS"/>
    <s v="CB UNO A UNO"/>
    <s v="CB UNO A UNO"/>
    <s v="EJECUTADO_EXITOSO"/>
    <s v="EJECUTADO EXITOSO"/>
    <s v="22/08/2025 SE CONFIRMA DATOS CON CB, DATOS CORRECTOS, SE ACTUALIZAN. SE REALIZA ENVIO DE  ROLLOS CON GUIA | 29/08/2025 SE COMUNICA CON EL USUARIO DONDE INFORMA QUE AUN NO RECIBE LOS ROLLOS | 01/09/2025 EN COMUNICACIÓN CON EL USUARIO, INDICA QUE AÚN NO RECIBE PAPELERÍA. SE INFORMA GUIA | 02/09/2025 22-08 SE REALIZA ENVIO DE ROLLOS ** 02-08 SE CONFIRMA ENTREGA EXITOSA CON EL USUARIO"/>
    <s v="ENVÍO"/>
    <m/>
    <s v="TIPO IV ESPECIAL"/>
    <s v="FLUVIAL"/>
    <m/>
    <n v="0"/>
    <n v="35779.500569199998"/>
    <n v="0"/>
    <n v="35779.500569199998"/>
    <m/>
    <m/>
    <m/>
    <m/>
    <m/>
  </r>
  <r>
    <s v="VALLEDUPAR"/>
    <x v="1"/>
    <x v="1"/>
    <n v="20295"/>
    <n v="2641153"/>
    <n v="69565"/>
    <s v="ORDEN DE CAMBIO"/>
    <s v="CESAR"/>
    <s v="GAMARRA"/>
    <s v="DISTRICOL REPRESENTACIONES IDA"/>
    <s v="REDEBAN"/>
    <s v="FO-25-1422507"/>
    <d v="2025-08-25T15:39:00"/>
    <d v="2025-09-02T11:01:00"/>
    <m/>
    <s v="ROLLOS"/>
    <s v="ROLLOS"/>
    <s v="AGREGADOR"/>
    <s v="DISTRICOL"/>
    <s v="EJECUTADO_EXITOSO"/>
    <s v="EJECUTADO EXITOSO"/>
    <s v="25/08/2025 SE CONFIRMA DATOS CON CB, DATOS CORRECTOS, SE ACTUALIZAN. SE REALIZA ENVIO DE ROLLOS CON GUIA | 01/09/2025 EN COMUNICACIÓN CON EL USUARIO, INDICA QUE AÚN NO RECIBE PAPELERÍA. SE INFORMA GUIA | 02/09/2025 25-08 SE REALIZA ENVIO DE ROLLOS ** 02-09 SE CONFIRMA ENTREGA EXITOSA CON EL USUARIO"/>
    <s v="ENVÍO"/>
    <m/>
    <s v="TIPO IV"/>
    <s v="TERRESTRE"/>
    <m/>
    <n v="0"/>
    <n v="35779.500569199998"/>
    <n v="0"/>
    <n v="35779.500569199998"/>
    <m/>
    <m/>
    <m/>
    <m/>
    <m/>
  </r>
  <r>
    <s v="IBAGUE"/>
    <x v="5"/>
    <x v="5"/>
    <n v="73675"/>
    <n v="2654743"/>
    <n v="45934"/>
    <s v="ORDEN DE CAMBIO"/>
    <s v="TOLIMA"/>
    <s v="SAN ANTONIO"/>
    <s v="PTM SAN ANTONIO  MISCELANEA WC"/>
    <s v="REDEBAN"/>
    <s v="FO-25-1436186"/>
    <d v="2025-08-27T16:49:00"/>
    <d v="2025-09-02T11:24:00"/>
    <m/>
    <s v="ROLLOS"/>
    <s v="ROLLOS"/>
    <s v="AGREGADOR"/>
    <s v="COMCARD - PTM"/>
    <s v="EJECUTADO_EXITOSO"/>
    <s v="EJECUTADO EXITOSO"/>
    <s v="27/08/2025 SE CONFIRMA DATOS CON CB, DATOS CORRECTOS, SE ACTUALIZAN. SE REALIZA ENVIO DE ROLLOS CON GUIA | 02/09/2025 27-08 SE REALIZA ENVIO DE ROLLOS ** 02-09 SE CONFIRMA ENTREGA EXITOSA POR TRANSPORTADORA"/>
    <s v="ENVÍO"/>
    <m/>
    <s v="TIPO IV"/>
    <s v="TERRESTRE"/>
    <m/>
    <n v="0"/>
    <n v="35779.500569199998"/>
    <n v="0"/>
    <n v="35779.500569199998"/>
    <m/>
    <m/>
    <m/>
    <m/>
    <m/>
  </r>
  <r>
    <s v="CALI"/>
    <x v="2"/>
    <x v="2"/>
    <n v="76001"/>
    <n v="2669122"/>
    <n v="78508"/>
    <s v="ORDEN DE CAMBIO"/>
    <s v="VALLE DEL CAUCA"/>
    <s v="CALI"/>
    <s v="BARRIO MARROQUIN II CALI"/>
    <s v="REDEBAN"/>
    <s v="FO-25-1453079"/>
    <d v="2025-08-31T07:27:00"/>
    <d v="2025-09-02T12:08:00"/>
    <m/>
    <s v="ROLLOS"/>
    <s v="ROLLOS"/>
    <s v="CB UNO A UNO"/>
    <s v="CB UNO A UNO"/>
    <s v="EJECUTADO_EXITOSO"/>
    <s v="EJECUTADO EXITOSO"/>
    <s v="01/09/2025 SE ESCALA AL COORDINADOR DE ZONA PARA ENTREGA DE ROLLOS EN SITIO | 02/09/2025 SE REALIZA ENTREGA DE 20 ROLLOS CON VISITA, NO SE INTERVIENE EQUIPOS"/>
    <s v="VISITA_TÉCNICA"/>
    <m/>
    <s v="TIPO I"/>
    <s v="TERRESTRE"/>
    <s v="HERRERA MONAR GEOVANNY"/>
    <n v="1"/>
    <n v="35779.500569199998"/>
    <n v="0"/>
    <n v="35779.500569199998"/>
    <m/>
    <m/>
    <m/>
    <m/>
    <m/>
  </r>
  <r>
    <s v="MEDELLIN"/>
    <x v="0"/>
    <x v="0"/>
    <n v="5001"/>
    <n v="2641297"/>
    <n v="79919"/>
    <s v="ORDEN DE CAMBIO"/>
    <s v="ANTIOQUIA"/>
    <s v="MEDELLIN"/>
    <s v="DISTRICOL PAPELER COLORIN C"/>
    <s v="REDEBAN"/>
    <s v="FO-25-1422547"/>
    <d v="2025-08-25T15:54:00"/>
    <d v="2025-09-02T12:09:00"/>
    <m/>
    <s v="ROLLOS"/>
    <s v="ROLLOS"/>
    <s v="AGREGADOR"/>
    <s v="DISTRICOL"/>
    <s v="EJECUTADO_EXITOSO"/>
    <s v="EJECUTADO EXITOSO"/>
    <s v="25/08/2025 SE ESCALA A LA RED PARA AUTORIZACIÓN DE ROLLOS - LA RED AUTORIZA - SE ESCALA PARA ENTREGA CON CABIFY | 29/08/2025 28-8 SE REALIZA ENTREGA DE 10 ROLLOS POR EL OPERADOR CABIFY"/>
    <s v="VISITA_TÉCNICA"/>
    <m/>
    <s v="TIPO I"/>
    <s v="TERRESTRE"/>
    <s v="AYALA ROMERO MAYKOL DANILO"/>
    <n v="1"/>
    <n v="35779.500569199998"/>
    <n v="0"/>
    <n v="35779.500569199998"/>
    <m/>
    <m/>
    <m/>
    <m/>
    <m/>
  </r>
  <r>
    <s v="YOPAL"/>
    <x v="5"/>
    <x v="5"/>
    <n v="85010"/>
    <n v="2670531"/>
    <n v="39888"/>
    <s v="ORDEN DE CAMBIO"/>
    <s v="CASANARE"/>
    <s v="AGUAZUL"/>
    <s v="DISTRICOL DROGUERIA COLFAN"/>
    <s v="REDEBAN"/>
    <s v="FO-25-1453113"/>
    <d v="2025-09-01T08:45:00"/>
    <d v="2025-09-02T12:17:00"/>
    <m/>
    <s v="ROLLOS"/>
    <s v="ROLLOS"/>
    <s v="AGREGADOR"/>
    <s v="DISTRICOL"/>
    <s v="EJECUTADO_EXITOSO"/>
    <s v="EJECUTADO EXITOSO"/>
    <s v="01/09/2025 SE ESCALA AL COORDINADOR DE ZONA PARA ENTREGA DE ROLLOS EN SITIO | 02/09/2025 EN COMUNICACIÓN CON LA SEÑORA ANGELA RIAÑO AL NUMERO 3133719483, INDICA SE ENVIEN LOS ROLLOS POR SERVICIO DE FLOTA. RECIBIDO OK"/>
    <s v="ENVÍO"/>
    <m/>
    <s v="TIPO II"/>
    <s v="TERRESTRE"/>
    <s v="BERNAL ELAICA EDGAR ALEXIS"/>
    <n v="0"/>
    <n v="35779.500569199998"/>
    <n v="0"/>
    <n v="35779.500569199998"/>
    <m/>
    <m/>
    <m/>
    <m/>
    <m/>
  </r>
  <r>
    <s v="MANIZALES"/>
    <x v="2"/>
    <x v="6"/>
    <n v="17001"/>
    <n v="2672301"/>
    <n v="79701"/>
    <s v="ORDEN DE CAMBIO"/>
    <s v="CALDAS"/>
    <s v="MANIZALES"/>
    <s v="PTM MANIZALES PAPELERIA NATYCE"/>
    <s v="REDEBAN"/>
    <s v="FO-25-1455122"/>
    <d v="2025-09-01T10:16:00"/>
    <d v="2025-09-02T12:19:00"/>
    <m/>
    <s v="ROLLOS"/>
    <s v="ROLLOS"/>
    <s v="AGREGADOR"/>
    <s v="COMCARD - PTM"/>
    <s v="EJECUTADO_EXITOSO"/>
    <s v="EJECUTADO EXITOSO"/>
    <s v="01/09/2025 SE ESCALA AL COORDINADOR DE ZONA PARA ENTREGA DE ROLLOS EN SITIO | 02/09/2025 VISITAMOS COMERCIO REALIZAMOS ENTREGA DE 30 ROLLOS."/>
    <s v="VISITA_TÉCNICA"/>
    <m/>
    <s v="TIPO I"/>
    <s v="TERRESTRE"/>
    <s v="ARROYAVE CANO MANUEL GUILLERMO"/>
    <n v="1"/>
    <n v="35779.500569199998"/>
    <n v="0"/>
    <n v="35779.500569199998"/>
    <m/>
    <m/>
    <m/>
    <m/>
    <m/>
  </r>
  <r>
    <s v="BOGOTA"/>
    <x v="4"/>
    <x v="4"/>
    <n v="11001"/>
    <n v="2676419"/>
    <n v="79339"/>
    <s v="ORDEN DE CAMBIO"/>
    <s v="CUNDINAMARCA"/>
    <s v="BOGOTA"/>
    <s v="PTM BOGOTA MERCADOS MARIA"/>
    <s v="REDEBAN"/>
    <s v="FO-25-1458461"/>
    <d v="2025-09-01T16:25:00"/>
    <d v="2025-09-02T13:52:00"/>
    <m/>
    <s v="ROLLOS"/>
    <s v="ROLLOS"/>
    <s v="AGREGADOR"/>
    <s v="COMCARD - PTM"/>
    <s v="EJECUTADO_EXITOSO"/>
    <s v="EJECUTADO EXITOSO"/>
    <s v="02/09/2025 SE ESCALA AL COORDINADOR DE ZONA PARA ENTREGA DE ROLLOS EN SITIO | 02/09/2025 SE REALIZA ENTREGA DE 20 ROLLOS."/>
    <s v="VISITA_TÉCNICA"/>
    <m/>
    <s v="TIPO I"/>
    <s v="TERRESTRE"/>
    <s v="GALINDO ROJAS LUIS FELIPE"/>
    <n v="1"/>
    <n v="35779.500569199998"/>
    <n v="0"/>
    <n v="35779.500569199998"/>
    <m/>
    <m/>
    <m/>
    <m/>
    <m/>
  </r>
  <r>
    <s v="CALI"/>
    <x v="2"/>
    <x v="2"/>
    <n v="76834"/>
    <n v="2668993"/>
    <n v="80313"/>
    <s v="ORDEN DE CAMBIO"/>
    <s v="VALLE DEL CAUCA"/>
    <s v="TULUA"/>
    <s v="BARRIO GGTO AGUACLARA TULUA"/>
    <s v="REDEBAN"/>
    <s v="FO-25-1453076"/>
    <d v="2025-08-31T09:26:00"/>
    <d v="2025-09-02T14:08:00"/>
    <m/>
    <s v="ROLLOS"/>
    <s v="ROLLOS"/>
    <s v="UNO A UNO"/>
    <s v="UNO A UNO"/>
    <s v="EJECUTADO_EXITOSO"/>
    <s v="EJECUTADO EXITOSO"/>
    <s v="01/09/2025 SE ESCALA AL COORDINADOR DE ZONA PARA ENTREGA DE ROLLOS EN SITIO | 02/09/2025 SE VISITA CORRESPONSAL Y SE REALIZA ENTREGA DE 20 ROLLOS"/>
    <s v="VISITA_TÉCNICA"/>
    <m/>
    <s v="TIPO II"/>
    <s v="TERRESTRE"/>
    <s v="BOLAÑOS TABORDA JORGE ENRIQUE"/>
    <n v="1"/>
    <n v="67654.12000000001"/>
    <n v="0"/>
    <n v="67654.12000000001"/>
    <m/>
    <m/>
    <m/>
    <m/>
    <m/>
  </r>
  <r>
    <s v="BOGOTA"/>
    <x v="4"/>
    <x v="4"/>
    <n v="11001"/>
    <n v="2671023"/>
    <n v="46936"/>
    <s v="ORDEN DE CAMBIO"/>
    <s v="CUNDINAMARCA"/>
    <s v="BOGOTA"/>
    <s v="BARRIO SAN CRISTOBAL BOGOTA 3"/>
    <s v="REDEBAN"/>
    <s v="FO-25-1454144"/>
    <d v="2025-09-01T09:11:00"/>
    <d v="2025-09-02T14:15:00"/>
    <m/>
    <s v="ROLLOS"/>
    <s v="ROLLOS"/>
    <s v="CB UNO A UNO"/>
    <s v="CB UNO A UNO"/>
    <s v="EJECUTADO_EXITOSO"/>
    <s v="EJECUTADO EXITOSO"/>
    <s v="01/09/2025 SE ESCALA A LA RED PARA AUTORIZACIÓN DE ROLLOS - LA RED AUTORIZA 30 - SE ESCALA AL COORDINADOR DE ZONA PARA ENTREGA DE ROLLOS EN SITIO | 02/09/2025 SE RESLIZA ENTREGA DE 30 ROLLOS"/>
    <s v="VISITA_TÉCNICA"/>
    <m/>
    <s v="TIPO I"/>
    <s v="TERRESTRE"/>
    <s v="GALINDO ROJAS LUIS FELIPE"/>
    <n v="1"/>
    <n v="35779.500569199998"/>
    <n v="0"/>
    <n v="35779.500569199998"/>
    <m/>
    <m/>
    <m/>
    <m/>
    <m/>
  </r>
  <r>
    <s v="CALI"/>
    <x v="2"/>
    <x v="2"/>
    <n v="76001"/>
    <n v="2668292"/>
    <n v="35510"/>
    <s v="ORDEN DE CAMBIO"/>
    <s v="VALLE DEL CAUCA"/>
    <s v="CALI"/>
    <s v="REDY LA PRIMERA"/>
    <s v="REDEBAN"/>
    <s v="FO-25-1454237"/>
    <d v="2025-09-01T08:00:00"/>
    <d v="2025-09-02T14:18:00"/>
    <m/>
    <s v="ROLLOS"/>
    <s v="ROLLOS"/>
    <s v="ROBUSTO"/>
    <s v="REDY"/>
    <s v="EJECUTADO_EXITOSO"/>
    <s v="EJECUTADO EXITOSO"/>
    <s v="01/09/2025 SE ESCALA A LA RED PARA AUTORIZACIÓN DE ROLLOS - LA RED AUTORIZA 120- SE ESCALA AL COORDINADOR DE ZONA PARA ENTREGA DE ROLLOS EN SITIO | 02/09/2025 EN LA VISITA TÉCNICA SE REALIZÓ LA ENTREGA DE 120 ROLLOS DE REDEBAN PARA EL CB"/>
    <s v="VISITA_TÉCNICA"/>
    <m/>
    <s v="TIPO I"/>
    <s v="TERRESTRE"/>
    <s v="SANCHEZ URREGO ROBINSON DAVID"/>
    <n v="1"/>
    <n v="35779.500569199998"/>
    <n v="0"/>
    <n v="35779.500569199998"/>
    <m/>
    <m/>
    <m/>
    <m/>
    <m/>
  </r>
  <r>
    <s v="BOGOTA"/>
    <x v="4"/>
    <x v="4"/>
    <n v="25286"/>
    <n v="2667603"/>
    <n v="79847"/>
    <s v="ORDEN DE CAMBIO"/>
    <s v="CUNDINAMARCA"/>
    <s v="FUNZA"/>
    <s v="BARRIO CENTRO FUNZA FUNZA"/>
    <s v="REDEBAN"/>
    <s v="FO-25-1454273"/>
    <d v="2025-08-30T09:00:00"/>
    <d v="2025-09-02T14:20:00"/>
    <m/>
    <s v="ROLLOS"/>
    <s v="ROLLOS"/>
    <s v="UNO A UNO"/>
    <s v="UNO A UNO"/>
    <s v="EJECUTADO_EXITOSO"/>
    <s v="EJECUTADO EXITOSO"/>
    <s v="01/09/2025 SE ESCALA A LA RED PARA AUTORIZACIÓN DE ROLLOS - LA RED AUTORIZA 10 - SE ESCALA AL COORDINADOR DE ZONA PARA ENTREGA DE ROLLOS EN SITIO | 02/09/2025 ENTREGA DE 10 ROLLOS NO SE MANIPULAN EQUIPOS"/>
    <s v="VISITA_TÉCNICA"/>
    <m/>
    <s v="TIPO II"/>
    <s v="TERRESTRE"/>
    <s v="HERNANDEZ NARANJO OSCAR EDUARDO"/>
    <n v="1"/>
    <n v="67654.12000000001"/>
    <n v="0"/>
    <n v="67654.12000000001"/>
    <m/>
    <m/>
    <m/>
    <m/>
    <m/>
  </r>
  <r>
    <s v="BOGOTA"/>
    <x v="4"/>
    <x v="4"/>
    <n v="11001"/>
    <n v="2672916"/>
    <n v="62512"/>
    <s v="ORDEN DE CAMBIO"/>
    <s v="CUNDINAMARCA"/>
    <s v="BOGOTA"/>
    <s v="DISTRICOL DON PAGO HERNANDEZ"/>
    <s v="REDEBAN"/>
    <s v="FO-25-1455097"/>
    <d v="2025-09-01T10:59:00"/>
    <d v="2025-09-02T14:24:00"/>
    <m/>
    <s v="ROLLOS"/>
    <s v="ROLLOS"/>
    <s v="AGREGADOR"/>
    <s v="DISTRICOL"/>
    <s v="EJECUTADO_EXITOSO"/>
    <s v="EJECUTADO EXITOSO"/>
    <s v="01/09/2025 SE ESCALA AL COORDINADOR DE ZONA PARA ENTREGA DE ROLLOS EN SITIO | 02/09/2025 SE REALIZA ENTREGA DE 10 ROLLOS"/>
    <s v="VISITA_TÉCNICA"/>
    <m/>
    <s v="TIPO I"/>
    <s v="TERRESTRE"/>
    <s v="ORTIZ MARTINEZ STIVEN"/>
    <n v="1"/>
    <n v="35779.500569199998"/>
    <n v="0"/>
    <n v="35779.500569199998"/>
    <m/>
    <m/>
    <m/>
    <m/>
    <m/>
  </r>
  <r>
    <s v="CALI"/>
    <x v="2"/>
    <x v="2"/>
    <n v="76001"/>
    <n v="2671709"/>
    <n v="78638"/>
    <s v="ORDEN DE CAMBIO"/>
    <s v="VALLE DEL CAUCA"/>
    <s v="CALI"/>
    <s v="DISTRICOL VMJ BOCHALEMA"/>
    <s v="REDEBAN"/>
    <s v="FO-25-1455146"/>
    <d v="2025-09-01T09:51:00"/>
    <d v="2025-09-02T14:29:00"/>
    <m/>
    <s v="ROLLOS"/>
    <s v="ROLLOS"/>
    <s v="AGREGADOR"/>
    <s v="DISTRICOL"/>
    <s v="EJECUTADO_EXITOSO"/>
    <s v="EJECUTADO EXITOSO"/>
    <s v="01/09/2025 SE ESCALA AL COORDINADOR DE ZONA PARA ENTREGA DE ROLLOS EN SITIO | 02/09/2025 SE REALIZA ENTREGA DE 70 ROLLOS."/>
    <s v="VISITA_TÉCNICA"/>
    <m/>
    <s v="TIPO I"/>
    <s v="TERRESTRE"/>
    <s v="MONTERO MUESES GIAN CARLO"/>
    <n v="1"/>
    <n v="35779.500569199998"/>
    <n v="0"/>
    <n v="35779.500569199998"/>
    <m/>
    <m/>
    <m/>
    <m/>
    <m/>
  </r>
  <r>
    <s v="CALI"/>
    <x v="2"/>
    <x v="2"/>
    <n v="76001"/>
    <n v="2674361"/>
    <n v="78268"/>
    <s v="ORDEN DE CAMBIO"/>
    <s v="VALLE DEL CAUCA"/>
    <s v="CALI"/>
    <s v="BARRIO ALFONSO BONILLA ARAGON"/>
    <s v="REDEBAN"/>
    <s v="FO-25-1455997"/>
    <d v="2025-09-01T13:22:00"/>
    <d v="2025-09-02T14:32:00"/>
    <m/>
    <s v="ROLLOS"/>
    <s v="ROLLOS"/>
    <s v="CB UNO A UNO"/>
    <s v="CB UNO A UNO"/>
    <s v="EJECUTADO_EXITOSO"/>
    <s v="EJECUTADO EXITOSO"/>
    <s v="01/09/2025 SE ESCALA AL COORDINADOR DE ZONA PARA ENTREGA DE ROLLOS EN SITIO | 02/09/2025 SE REALIZA ENTREGA DE 40 ROLLOS CON VISITA, NO SE INTERVIENE EQUIPOS"/>
    <s v="VISITA_TÉCNICA"/>
    <m/>
    <s v="TIPO I"/>
    <s v="TERRESTRE"/>
    <s v="HERRERA MONAR GEOVANNY"/>
    <n v="1"/>
    <n v="35779.500569199998"/>
    <n v="0"/>
    <n v="35779.500569199998"/>
    <m/>
    <m/>
    <m/>
    <m/>
    <m/>
  </r>
  <r>
    <s v="YOPAL"/>
    <x v="5"/>
    <x v="5"/>
    <n v="85001"/>
    <n v="2668400"/>
    <n v="65649"/>
    <s v="ORDEN DE CAMBIO"/>
    <s v="CASANARE"/>
    <s v="YOPAL"/>
    <s v="BARRIO EL OASIS YOPAL"/>
    <s v="REDEBAN"/>
    <s v="FO-25-1449460"/>
    <d v="2025-08-30T11:11:00"/>
    <d v="2025-09-02T14:36:00"/>
    <m/>
    <s v="ROLLOS"/>
    <s v="ROLLOS"/>
    <s v="CB UNO A UNO"/>
    <s v="CB UNO A UNO"/>
    <s v="EJECUTADO_EXITOSO"/>
    <s v="EJECUTADO EXITOSO"/>
    <s v="30/08/2025 SE ESCALA AL COORDINADOR DE ZONA PARA ENTREGA DE ROLLOS EN SITIO | 02/09/2025 SE VISITA COMERCIO, SE ENTREGAN 150 ROLLOS OK"/>
    <s v="VISITA_TÉCNICA"/>
    <m/>
    <s v="TIPO I"/>
    <s v="TERRESTRE"/>
    <s v="BERNAL ELAICA EDGAR ALEXIS"/>
    <n v="1"/>
    <n v="35779.500569199998"/>
    <n v="0"/>
    <n v="35779.500569199998"/>
    <m/>
    <m/>
    <m/>
    <m/>
    <m/>
  </r>
  <r>
    <s v="BARRANQUILLA"/>
    <x v="1"/>
    <x v="1"/>
    <n v="8634"/>
    <n v="2667915"/>
    <n v="76916"/>
    <s v="ORDEN DE CAMBIO"/>
    <s v="ATLANTICO"/>
    <s v="SABANAGRANDE"/>
    <s v="BARRIO VILLA SOFIA SABANAGRAND"/>
    <s v="REDEBAN"/>
    <s v="FO-25-1448057"/>
    <d v="2025-08-30T09:00:00"/>
    <d v="2025-09-02T14:41:00"/>
    <m/>
    <s v="ROLLOS"/>
    <s v="ROLLOS"/>
    <s v="CB UNO A UNO"/>
    <s v="CB UNO A UNO"/>
    <s v="EJECUTADO_EXITOSO"/>
    <s v="EJECUTADO EXITOSO"/>
    <s v="30/08/2025 SE ESCALA AL COORDINADOR DE ZONA PARA ENTREGA DE ROLLOS EN SITIO | 02/09/2025 SE ENTREGAN 20 ROLLOS DE LA RED RBM EXITOSOS"/>
    <s v="VISITA_TÉCNICA"/>
    <m/>
    <s v="TIPO II"/>
    <s v="TERRESTRE"/>
    <s v="PEÑALOZA GUTIERREZ RAFAEL GUSTAVO"/>
    <n v="1"/>
    <n v="67654.12000000001"/>
    <n v="0"/>
    <n v="67654.12000000001"/>
    <m/>
    <m/>
    <m/>
    <m/>
    <m/>
  </r>
  <r>
    <s v="BOGOTA"/>
    <x v="4"/>
    <x v="4"/>
    <n v="73449"/>
    <n v="2666381"/>
    <n v="79702"/>
    <s v="ORDEN DE CAMBIO"/>
    <s v="TOLIMA"/>
    <s v="MELGAR"/>
    <s v="PTM MELGAR MULTISERVICIOS ICAC"/>
    <s v="REDEBAN"/>
    <s v="FO-25-1446417"/>
    <d v="2025-08-29T15:53:00"/>
    <d v="2025-09-02T14:45:00"/>
    <m/>
    <s v="ROLLOS"/>
    <s v="ROLLOS"/>
    <s v="AGREGADOR"/>
    <s v="COMCARD - PTM"/>
    <s v="EJECUTADO_EXITOSO"/>
    <s v="EJECUTADO EXITOSO"/>
    <s v="29/08/2025 SE ESCALA AL COORDINADOR DE ZONA PARA ENTREGA DE ROLLOS EN SITIO | 02/09/2025 ENTREGA DE ROLLOS OK"/>
    <s v="VISITA_TÉCNICA"/>
    <m/>
    <s v="TIPO II"/>
    <s v="TERRESTRE"/>
    <s v="GOMEZ VEGA DAVID SNEYDER"/>
    <n v="1"/>
    <n v="67654.12000000001"/>
    <n v="0"/>
    <n v="67654.12000000001"/>
    <m/>
    <m/>
    <m/>
    <m/>
    <m/>
  </r>
  <r>
    <s v="PASTO"/>
    <x v="2"/>
    <x v="2"/>
    <n v="86001"/>
    <n v="2658871"/>
    <n v="79192"/>
    <s v="ORDEN DE CAMBIO"/>
    <s v="PUTUMAYO"/>
    <s v="MOCOA"/>
    <s v="BARRIO CENTRO MOCOA 3"/>
    <s v="REDEBAN"/>
    <s v="FO-25-1441381"/>
    <d v="2025-08-28T12:22:00"/>
    <d v="2025-09-02T14:54:00"/>
    <m/>
    <s v="ROLLOS"/>
    <s v="ROLLOS"/>
    <s v="CB UNO A UNO"/>
    <s v="CB UNO A UNO"/>
    <s v="EJECUTADO_EXITOSO"/>
    <s v="EJECUTADO EXITOSO"/>
    <s v="28/08/2025 SE CONFIRMA DATOS CON CB, DATOS CORRECTOS, SE ACTUALIZAN. SE REALIZA ENVIO DE ROLLOS CON GUIA | 02/09/2025 28-08 SE REALIZA ENVIO DE ROLLOS ** 02-09 SE CONFIRMA ENTREGA EXITOSA CON EL USUARIO"/>
    <s v="ENVÍO"/>
    <m/>
    <s v="TIPO IV"/>
    <s v="TERRESTRE"/>
    <m/>
    <n v="0"/>
    <n v="35779.500569199998"/>
    <n v="0"/>
    <n v="35779.500569199998"/>
    <m/>
    <m/>
    <m/>
    <m/>
    <m/>
  </r>
  <r>
    <s v="BOGOTA"/>
    <x v="4"/>
    <x v="4"/>
    <n v="11001"/>
    <n v="2674367"/>
    <n v="37197"/>
    <s v="ORDEN DE CAMBIO"/>
    <s v="CUNDINAMARCA"/>
    <s v="BOGOTA"/>
    <s v="BARRIO SAN CRISTOBAL NORTE BOG"/>
    <s v="REDEBAN"/>
    <s v="FO-25-1455988"/>
    <d v="2025-09-01T13:26:00"/>
    <d v="2025-09-02T14:59:00"/>
    <m/>
    <s v="ROLLOS"/>
    <s v="ROLLOS"/>
    <s v="CB UNO A UNO"/>
    <s v="CB UNO A UNO"/>
    <s v="EJECUTADO_EXITOSO"/>
    <s v="EJECUTADO EXITOSO"/>
    <s v="01/09/2025 SE ESCALA AL COORDINADOR DE ZONA PARA ENTREGA DE ROLLOS EN SITIO | 02/09/2025 SE VISITA COMERCIO, SE ENTREGAN ROLLOS DE PAPEL SOLICITADOS PARA EL DATÁFONO, NO UPS, NO SE MANIPULAN EQUIPOS."/>
    <s v="VISITA_TÉCNICA"/>
    <m/>
    <s v="TIPO I"/>
    <s v="TERRESTRE"/>
    <s v="VEGA MANRIQUE JONATAN MAURICIO"/>
    <n v="1"/>
    <n v="35779.500569199998"/>
    <n v="0"/>
    <n v="35779.500569199998"/>
    <m/>
    <m/>
    <m/>
    <m/>
    <m/>
  </r>
  <r>
    <s v="CALI"/>
    <x v="2"/>
    <x v="2"/>
    <n v="76364"/>
    <n v="2674503"/>
    <n v="80025"/>
    <s v="ORDEN DE CAMBIO"/>
    <s v="VALLE DEL CAUCA"/>
    <s v="JAMUNDI"/>
    <s v="BARRIO BONANZA JAMUNDI  2"/>
    <s v="REDEBAN"/>
    <s v="FO-25-1456005"/>
    <d v="2025-09-01T13:17:00"/>
    <d v="2025-09-02T15:06:00"/>
    <m/>
    <s v="ROLLOS"/>
    <s v="ROLLOS"/>
    <s v="UNO A UNO"/>
    <s v="UNO A UNO"/>
    <s v="EJECUTADO_EXITOSO"/>
    <s v="EJECUTADO EXITOSO"/>
    <s v="01/09/2025 SE ESCALA AL COORDINADOR DE ZONA PARA ENTREGA DE ROLLOS EN SITIO | 02/09/2025 SE REALIZA ENTREGA DE 20 ROLLOS"/>
    <s v="VISITA_TÉCNICA"/>
    <m/>
    <s v="TIPO II"/>
    <s v="TERRESTRE"/>
    <s v="MONTERO MUESES GIAN CARLO"/>
    <n v="1"/>
    <n v="67654.12000000001"/>
    <n v="0"/>
    <n v="67654.12000000001"/>
    <m/>
    <m/>
    <m/>
    <m/>
    <m/>
  </r>
  <r>
    <s v="BUCARAMANGA"/>
    <x v="3"/>
    <x v="3"/>
    <n v="68001"/>
    <n v="2676342"/>
    <n v="35362"/>
    <s v="ORDEN DE CAMBIO"/>
    <s v="SANTANDER"/>
    <s v="BUCARAMANGA"/>
    <s v="COMCARD B/MANGA ZORAIDA"/>
    <s v="REDEBAN"/>
    <s v="FO-25-1457323"/>
    <d v="2025-09-01T16:14:00"/>
    <d v="2025-09-02T15:14:00"/>
    <m/>
    <s v="ROLLOS"/>
    <s v="ROLLOS"/>
    <s v="AGREGADOR"/>
    <s v="COMCARD - PTM"/>
    <s v="EJECUTADO_EXITOSO"/>
    <s v="EJECUTADO EXITOSO"/>
    <s v="01/09/2025 SE ESCALA AL COORDINADOR DE ZONA PARA ENTREGA DE ROLLOS EN SITIO | 02/09/2025 SE REALIZA VISITA AL COMERCIO SE ENTREGAN 90 ROLLOS DE REDEBAN"/>
    <s v="VISITA_TÉCNICA"/>
    <m/>
    <s v="TIPO I"/>
    <s v="TERRESTRE"/>
    <s v="MARIÑO PABON JORGE ENRIQUE"/>
    <n v="1"/>
    <n v="35779.500569199998"/>
    <n v="0"/>
    <n v="35779.500569199998"/>
    <m/>
    <m/>
    <m/>
    <m/>
    <m/>
  </r>
  <r>
    <s v="MEDELLIN"/>
    <x v="0"/>
    <x v="0"/>
    <n v="5001"/>
    <n v="2650631"/>
    <n v="73788"/>
    <s v="ORDEN DE CAMBIO"/>
    <s v="ANTIOQUIA"/>
    <s v="MEDELLIN"/>
    <s v="BARRIO LA CANDELARIA MEDLLIN"/>
    <s v="REDEBAN"/>
    <s v="FO-25-1432767"/>
    <d v="2025-08-27T09:19:00"/>
    <d v="2025-09-02T15:52:00"/>
    <m/>
    <s v="ROLLOS"/>
    <s v="ROLLOS"/>
    <s v="CB UNO A UNO"/>
    <s v="CB UNO A UNO"/>
    <s v="EJECUTADO_EXITOSO"/>
    <s v="EJECUTADO EXITOSO"/>
    <s v="27/08/2025 SE ESCALA PARA ENVIO POR CABIFY | 02/09/2025 SE REALIZA ENTREGA DE 50 ROLLOS POR EL OPERADOR CABIFY"/>
    <s v="VISITA_TÉCNICA"/>
    <m/>
    <s v="TIPO I"/>
    <s v="TERRESTRE"/>
    <s v="GOMEZ FERRARO JOHANA"/>
    <n v="1"/>
    <n v="35779.500569199998"/>
    <n v="0"/>
    <n v="35779.500569199998"/>
    <m/>
    <m/>
    <m/>
    <m/>
    <m/>
  </r>
  <r>
    <s v="MEDELLIN"/>
    <x v="0"/>
    <x v="0"/>
    <n v="5001"/>
    <n v="2648979"/>
    <n v="39834"/>
    <s v="ORDEN DE CAMBIO"/>
    <s v="ANTIOQUIA"/>
    <s v="MEDELLIN"/>
    <s v="PTM MED MISCELANEA ARCOIRIS"/>
    <s v="REDEBAN"/>
    <s v="FO-25-1432817"/>
    <d v="2025-08-27T08:00:00"/>
    <d v="2025-09-02T15:54:00"/>
    <m/>
    <s v="ROLLOS"/>
    <s v="ROLLOS"/>
    <s v="AGREGADOR"/>
    <s v="COMCARD - PTM"/>
    <s v="EJECUTADO_EXITOSO"/>
    <s v="EJECUTADO EXITOSO"/>
    <s v="27/08/2025 SE ESCALA PARA ENVIO POR CABIFY | 02/09/2025 SE REALIZA ENTREGA DE 130 ROLLOS POR EL OPERADOR CABIFY"/>
    <s v="VISITA_TÉCNICA"/>
    <m/>
    <s v="TIPO I"/>
    <s v="TERRESTRE"/>
    <s v="GOMEZ FERRARO JOHANA"/>
    <n v="1"/>
    <n v="35779.500569199998"/>
    <n v="0"/>
    <n v="35779.500569199998"/>
    <m/>
    <m/>
    <m/>
    <m/>
    <m/>
  </r>
  <r>
    <s v="MEDELLIN"/>
    <x v="0"/>
    <x v="0"/>
    <n v="5308"/>
    <n v="2649040"/>
    <n v="78939"/>
    <s v="ORDEN DE CAMBIO"/>
    <s v="ANTIOQUIA"/>
    <s v="GIRARDOTA"/>
    <s v="DISTRICOL MINIMERCADO DETODITO"/>
    <s v="REDEBAN"/>
    <s v="FO-25-1436116"/>
    <d v="2025-08-27T08:00:00"/>
    <d v="2025-09-02T15:55:00"/>
    <m/>
    <s v="ROLLOS"/>
    <s v="ROLLOS"/>
    <s v="AGREGADOR"/>
    <s v="DISTRICOL"/>
    <s v="EJECUTADO_EXITOSO"/>
    <s v="EJECUTADO EXITOSO"/>
    <s v="02/09/2025 SE REALIZA ENTREGA DE 50 ROLLOS POR EL OPERADOR CABIFY"/>
    <s v="VISITA_TÉCNICA"/>
    <m/>
    <s v="TIPO I"/>
    <s v="TERRESTRE"/>
    <s v="GOMEZ FERRARO JOHANA"/>
    <n v="1"/>
    <n v="35779.500569199998"/>
    <n v="0"/>
    <n v="35779.500569199998"/>
    <m/>
    <m/>
    <m/>
    <m/>
    <m/>
  </r>
  <r>
    <s v="MEDELLIN"/>
    <x v="0"/>
    <x v="0"/>
    <n v="5001"/>
    <n v="2650299"/>
    <n v="78146"/>
    <s v="ORDEN DE CAMBIO"/>
    <s v="ANTIOQUIA"/>
    <s v="MEDELLIN"/>
    <s v="PTM MEDELLIN ELOASIS DE CARPIN"/>
    <s v="REDEBAN"/>
    <s v="FO-25-1432769"/>
    <d v="2025-08-27T09:08:00"/>
    <d v="2025-09-02T15:55:00"/>
    <m/>
    <s v="ROLLOS"/>
    <s v="ROLLOS"/>
    <s v="AGREGADOR"/>
    <s v="COMCARD - PTM"/>
    <s v="EJECUTADO_EXITOSO"/>
    <s v="EJECUTADO EXITOSO"/>
    <s v="27/08/2025 SE ESCALA PARA ENVIO POR CABIFY | 02/09/2025 SE REALIZA ENTREGA DE 90 ROLLOS POR EL OPERADOR CABIFY"/>
    <s v="VISITA_TÉCNICA"/>
    <m/>
    <s v="TIPO I"/>
    <s v="TERRESTRE"/>
    <s v="GOMEZ FERRARO JOHANA"/>
    <n v="1"/>
    <n v="35779.500569199998"/>
    <n v="0"/>
    <n v="35779.500569199998"/>
    <m/>
    <m/>
    <m/>
    <m/>
    <m/>
  </r>
  <r>
    <s v="MEDELLIN"/>
    <x v="0"/>
    <x v="0"/>
    <n v="5088"/>
    <n v="2649053"/>
    <n v="68795"/>
    <s v="ORDEN DE CAMBIO"/>
    <s v="ANTIOQUIA"/>
    <s v="BELLO"/>
    <s v="DISTRICOL VARIED ESQUINA AZUL"/>
    <s v="REDEBAN"/>
    <s v="FO-25-1432812"/>
    <d v="2025-08-27T08:00:00"/>
    <d v="2025-09-02T15:56:00"/>
    <m/>
    <s v="ROLLOS"/>
    <s v="ROLLOS"/>
    <s v="AGREGADOR"/>
    <s v="DISTRICOL"/>
    <s v="EJECUTADO_EXITOSO"/>
    <s v="EJECUTADO EXITOSO"/>
    <s v="27/08/2025 SE ESCALA PARA ENVIO POR CABIFY | 02/09/2025 SE REALIZA ENTREGA DE 40 ROLLOS POR EL OPERADOR CABIFY"/>
    <s v="VISITA_TÉCNICA"/>
    <m/>
    <s v="TIPO I"/>
    <s v="TERRESTRE"/>
    <s v="GOMEZ FERRARO JOHANA"/>
    <n v="1"/>
    <n v="35779.500569199998"/>
    <n v="0"/>
    <n v="35779.500569199998"/>
    <m/>
    <m/>
    <m/>
    <m/>
    <m/>
  </r>
  <r>
    <s v="MEDELLIN"/>
    <x v="0"/>
    <x v="0"/>
    <n v="5088"/>
    <n v="2650350"/>
    <n v="79661"/>
    <s v="ORDEN DE CAMBIO"/>
    <s v="ANTIOQUIA"/>
    <s v="BELLO"/>
    <s v="BARRIO PACHELY BELLO 1"/>
    <s v="REDEBAN"/>
    <s v="FO-25-1436103"/>
    <d v="2025-08-27T09:01:00"/>
    <d v="2025-09-02T15:57:00"/>
    <m/>
    <s v="ROLLOS"/>
    <s v="ROLLOS"/>
    <s v="CB UNO A UNO"/>
    <s v="CB UNO A UNO"/>
    <s v="EJECUTADO_EXITOSO"/>
    <s v="EJECUTADO EXITOSO"/>
    <s v="02/09/2025 SE REALIZA ENTREGA DE 20 ROLLOS POR EL OPERADOR CABIFY"/>
    <s v="VISITA_TÉCNICA"/>
    <m/>
    <s v="TIPO I"/>
    <s v="TERRESTRE"/>
    <s v="GOMEZ FERRARO JOHANA"/>
    <n v="1"/>
    <n v="35779.500569199998"/>
    <n v="0"/>
    <n v="35779.500569199998"/>
    <m/>
    <m/>
    <m/>
    <m/>
    <m/>
  </r>
  <r>
    <s v="MEDELLIN"/>
    <x v="0"/>
    <x v="0"/>
    <n v="5088"/>
    <n v="2651256"/>
    <n v="41093"/>
    <s v="ORDEN DE CAMBIO"/>
    <s v="ANTIOQUIA"/>
    <s v="BELLO"/>
    <s v="BARRIO LAS GRANJAS BELLO"/>
    <s v="REDEBAN"/>
    <s v="FO-25-1436100"/>
    <d v="2025-08-27T10:09:00"/>
    <d v="2025-09-02T15:58:00"/>
    <m/>
    <s v="ROLLOS"/>
    <s v="ROLLOS"/>
    <s v="CB UNO A UNO"/>
    <s v="CB UNO A UNO"/>
    <s v="EJECUTADO_EXITOSO"/>
    <s v="EJECUTADO EXITOSO"/>
    <s v="02/09/2025 SE REALIZA ENTREGA DE 70 ROLLOS POR EL OPERADOR CABIFY"/>
    <s v="VISITA_TÉCNICA"/>
    <m/>
    <s v="TIPO I"/>
    <s v="TERRESTRE"/>
    <s v="GOMEZ FERRARO JOHANA"/>
    <n v="1"/>
    <n v="35779.500569199998"/>
    <n v="0"/>
    <n v="35779.500569199998"/>
    <m/>
    <m/>
    <m/>
    <m/>
    <m/>
  </r>
  <r>
    <s v="MEDELLIN"/>
    <x v="0"/>
    <x v="0"/>
    <n v="5308"/>
    <n v="2652884"/>
    <n v="34272"/>
    <s v="ORDEN DE CAMBIO"/>
    <s v="ANTIOQUIA"/>
    <s v="GIRARDOTA"/>
    <s v="BARRIO AUTOPISTA NORTE GIRARDO"/>
    <s v="REDEBAN"/>
    <s v="FO-25-1434596"/>
    <d v="2025-08-27T13:19:00"/>
    <d v="2025-09-02T15:58:00"/>
    <m/>
    <s v="ROLLOS"/>
    <s v="ROLLOS"/>
    <s v="UNO A UNO"/>
    <s v="CB UNO A UNO"/>
    <s v="EJECUTADO_EXITOSO"/>
    <s v="EJECUTADO EXITOSO"/>
    <s v="27/08/2025 SE ESCALA PARA ENVIO POR CABIFY | 02/09/2025 SE REALIZA ENTREGA DE 10 ROLLOS POR EL OPERADOR CABIFY"/>
    <s v="VISITA_TÉCNICA"/>
    <m/>
    <s v="TIPO I"/>
    <s v="TERRESTRE"/>
    <s v="GOMEZ FERRARO JOHANA"/>
    <n v="1"/>
    <n v="35779.500569199998"/>
    <n v="0"/>
    <n v="35779.500569199998"/>
    <m/>
    <m/>
    <m/>
    <m/>
    <m/>
  </r>
  <r>
    <s v="MEDELLIN"/>
    <x v="0"/>
    <x v="0"/>
    <n v="5001"/>
    <n v="2652151"/>
    <n v="65732"/>
    <s v="ORDEN DE CAMBIO"/>
    <s v="ANTIOQUIA"/>
    <s v="MEDELLIN"/>
    <s v="BARRIO PALMITAS COMUNA 50 MEDE"/>
    <s v="REDEBAN"/>
    <s v="FO-25-1433745"/>
    <d v="2025-08-27T11:26:00"/>
    <d v="2025-09-02T15:59:00"/>
    <m/>
    <s v="ROLLOS"/>
    <s v="ROLLOS"/>
    <s v="CB UNO A UNO"/>
    <s v="CB UNO A UNO"/>
    <s v="EJECUTADO_EXITOSO"/>
    <s v="EJECUTADO EXITOSO"/>
    <s v="27/08/2025 SE ESCALA PARA ENVIO POR CABIFY | 02/09/2025 SE REALIZA ENTREGA DE 20 ROLLOS POR EL OPERADOR CABIFY"/>
    <s v="VISITA_TÉCNICA"/>
    <m/>
    <s v="TIPO I"/>
    <s v="TERRESTRE"/>
    <s v="GOMEZ FERRARO JOHANA"/>
    <n v="1"/>
    <n v="35779.500569199998"/>
    <n v="0"/>
    <n v="35779.500569199998"/>
    <m/>
    <m/>
    <m/>
    <m/>
    <m/>
  </r>
  <r>
    <s v="MEDELLIN"/>
    <x v="0"/>
    <x v="0"/>
    <n v="5001"/>
    <n v="2653094"/>
    <n v="79674"/>
    <s v="ORDEN DE CAMBIO"/>
    <s v="ANTIOQUIA"/>
    <s v="MEDELLIN"/>
    <s v="BARRIO CASTILLA MEDELLIN 17"/>
    <s v="REDEBAN"/>
    <s v="FO-25-1434595"/>
    <d v="2025-08-27T13:55:00"/>
    <d v="2025-09-02T16:00:00"/>
    <m/>
    <s v="ROLLOS"/>
    <s v="ROLLOS"/>
    <s v="CB UNO A UNO"/>
    <s v="CB UNO A UNO"/>
    <s v="EJECUTADO_EXITOSO"/>
    <s v="EJECUTADO EXITOSO"/>
    <s v="27/08/2025 SE ESCALA PARA ENVIO POR CABIFY | 02/09/2025 SE REALIZA ENTREGA DE 10 ROLLOS POR EL OPERADOR CABIFY"/>
    <s v="VISITA_TÉCNICA"/>
    <m/>
    <s v="TIPO I"/>
    <s v="TERRESTRE"/>
    <s v="GOMEZ FERRARO JOHANA"/>
    <n v="1"/>
    <n v="35779.500569199998"/>
    <n v="0"/>
    <n v="35779.500569199998"/>
    <m/>
    <m/>
    <m/>
    <m/>
    <m/>
  </r>
  <r>
    <s v="MEDELLIN"/>
    <x v="0"/>
    <x v="0"/>
    <n v="5001"/>
    <n v="2654083"/>
    <n v="11915"/>
    <s v="ORDEN DE CAMBIO"/>
    <s v="ANTIOQUIA"/>
    <s v="MEDELLIN"/>
    <s v="SAN CRISTOBAL PARQUE - ANTIOQU"/>
    <s v="REDEBAN"/>
    <s v="FO-25-1435510"/>
    <d v="2025-08-27T15:42:00"/>
    <d v="2025-09-02T16:01:00"/>
    <m/>
    <s v="ROLLOS"/>
    <s v="ROLLOS"/>
    <s v="CB UNO A UNO"/>
    <s v="CB UNO A UNO"/>
    <s v="EJECUTADO_EXITOSO"/>
    <s v="EJECUTADO EXITOSO"/>
    <s v="27/08/2025 SE ESCALA PARA ENVIO POR CABIFY | 02/09/2025 SE REALIZA ENTREGA DE 70 ROLLOS POR EL OPERADOR CABIFY"/>
    <s v="VISITA_TÉCNICA"/>
    <m/>
    <s v="TIPO I"/>
    <s v="TERRESTRE"/>
    <s v="GOMEZ FERRARO JOHANA"/>
    <n v="1"/>
    <n v="35779.500569199998"/>
    <n v="0"/>
    <n v="35779.500569199998"/>
    <m/>
    <m/>
    <m/>
    <m/>
    <m/>
  </r>
  <r>
    <s v="MEDELLIN"/>
    <x v="0"/>
    <x v="0"/>
    <n v="5088"/>
    <n v="2659358"/>
    <n v="76074"/>
    <s v="ORDEN DE CAMBIO"/>
    <s v="ANTIOQUIA"/>
    <s v="BELLO"/>
    <s v="BARRIO VRD JALISCO BELLO"/>
    <s v="REDEBAN"/>
    <s v="FO-25-1440872"/>
    <d v="2025-08-28T13:50:00"/>
    <d v="2025-09-02T16:01:00"/>
    <m/>
    <s v="ROLLOS"/>
    <s v="ROLLOS"/>
    <m/>
    <m/>
    <s v="EJECUTADO_EXITOSO"/>
    <s v="EJECUTADO EXITOSO"/>
    <s v="28/08/2025 SE ESCALA PARA ENVIO POR CABIFY | 02/09/2025 SE REALIZA ENTREGA DE 10 ROLLOS POR EL OPERADOR CABIFY"/>
    <s v="VISITA_TÉCNICA"/>
    <m/>
    <s v="TIPO I"/>
    <s v="TERRESTRE"/>
    <s v="GOMEZ FERRARO JOHANA"/>
    <n v="1"/>
    <n v="35779.500569199998"/>
    <n v="0"/>
    <n v="35779.500569199998"/>
    <m/>
    <m/>
    <m/>
    <m/>
    <m/>
  </r>
  <r>
    <s v="MEDELLIN"/>
    <x v="0"/>
    <x v="0"/>
    <n v="5088"/>
    <n v="2660407"/>
    <n v="79917"/>
    <s v="ORDEN DE CAMBIO"/>
    <s v="ANTIOQUIA"/>
    <s v="BELLO"/>
    <s v="DISTRICOL PAPELERIA SALO"/>
    <s v="REDEBAN"/>
    <s v="FO-25-1440840"/>
    <d v="2025-08-28T15:35:00"/>
    <d v="2025-09-02T16:02:00"/>
    <m/>
    <s v="ROLLOS"/>
    <s v="ROLLOS"/>
    <s v="AGREGADOR"/>
    <s v="DISTRICOL"/>
    <s v="EJECUTADO_EXITOSO"/>
    <s v="EJECUTADO EXITOSO"/>
    <s v="28/08/2025 SE ESCALA PARA ENVIO POR CABIFY | 02/09/2025 SE REALIZA ENTREGA DE 10 ROLLOS POR EL OPERADOR CABIFY"/>
    <s v="VISITA_TÉCNICA"/>
    <m/>
    <s v="TIPO I"/>
    <s v="TERRESTRE"/>
    <s v="GOMEZ FERRARO JOHANA"/>
    <n v="1"/>
    <n v="35779.500569199998"/>
    <n v="0"/>
    <n v="35779.500569199998"/>
    <m/>
    <m/>
    <m/>
    <m/>
    <m/>
  </r>
  <r>
    <s v="MEDELLIN"/>
    <x v="0"/>
    <x v="0"/>
    <n v="5088"/>
    <n v="2665284"/>
    <n v="65856"/>
    <s v="ORDEN DE CAMBIO"/>
    <s v="ANTIOQUIA"/>
    <s v="BELLO"/>
    <s v="BARRIO MESA BELLO"/>
    <s v="REDEBAN"/>
    <s v="FO-25-1445844"/>
    <d v="2025-08-29T13:51:00"/>
    <d v="2025-09-02T16:03:00"/>
    <m/>
    <s v="ROLLOS"/>
    <s v="ROLLOS"/>
    <s v="CB UNO A UNO"/>
    <s v="CB UNO A UNO"/>
    <s v="EJECUTADO_EXITOSO"/>
    <s v="EJECUTADO EXITOSO"/>
    <s v="29/08/2025 SE ESCALA PARA ENVIO POR CABIFY | 02/09/2025 SE REALIZA ENTREGA DE 30 ROLLOS POR EL OPERADOR CABIFY"/>
    <s v="VISITA_TÉCNICA"/>
    <m/>
    <s v="TIPO I"/>
    <s v="TERRESTRE"/>
    <s v="GOMEZ FERRARO JOHANA"/>
    <n v="1"/>
    <n v="35779.500569199998"/>
    <n v="0"/>
    <n v="35779.500569199998"/>
    <m/>
    <m/>
    <m/>
    <m/>
    <m/>
  </r>
  <r>
    <s v="MEDELLIN"/>
    <x v="0"/>
    <x v="0"/>
    <n v="5088"/>
    <n v="2666166"/>
    <n v="18323"/>
    <s v="ORDEN DE CAMBIO"/>
    <s v="ANTIOQUIA"/>
    <s v="BELLO"/>
    <s v="LAS CABANAS III BELLO"/>
    <s v="REDEBAN"/>
    <s v="FO-25-1446424"/>
    <d v="2025-08-29T15:29:00"/>
    <d v="2025-09-02T16:03:00"/>
    <m/>
    <s v="ROLLOS"/>
    <s v="ROLLOS"/>
    <s v="CB UNO A UNO"/>
    <s v="CB UNO A UNO"/>
    <s v="EJECUTADO_EXITOSO"/>
    <s v="EJECUTADO EXITOSO"/>
    <s v="29/08/2025 SE ESCALA AL COORDINADOR DE ZONA PARA ENTREGA DE ROLLOS EN SITIO | 02/09/2025 SE REALIZA ENTREGA DE 30 ROLLOS POR EL OPERADOR CABIFY"/>
    <s v="VISITA_TÉCNICA"/>
    <m/>
    <s v="TIPO I"/>
    <s v="TERRESTRE"/>
    <s v="GOMEZ FERRARO JOHANA"/>
    <n v="1"/>
    <n v="35779.500569199998"/>
    <n v="0"/>
    <n v="35779.500569199998"/>
    <m/>
    <m/>
    <m/>
    <m/>
    <m/>
  </r>
  <r>
    <s v="MEDELLIN"/>
    <x v="0"/>
    <x v="0"/>
    <n v="5360"/>
    <n v="2660404"/>
    <n v="58298"/>
    <s v="ORDEN DE CAMBIO"/>
    <s v="ANTIOQUIA"/>
    <s v="ITAGUI"/>
    <s v="BARRIO SANTA MARIA ITAGUI 8"/>
    <s v="REDEBAN"/>
    <s v="FO-25-1440841"/>
    <d v="2025-08-28T15:34:00"/>
    <d v="2025-09-02T16:04:00"/>
    <m/>
    <s v="ROLLOS"/>
    <s v="ROLLOS"/>
    <s v="CB UNO A UNO"/>
    <s v="CB UNO A UNO"/>
    <s v="EJECUTADO_EXITOSO"/>
    <s v="EJECUTADO EXITOSO"/>
    <s v="28/08/2025 SE ESCALA PARA ENVIO POR CABIFY | 02/09/2025 SE REALIZA ENTREGA DE 80 ROLLOS POR EL OPERADOR CABIFY"/>
    <s v="VISITA_TÉCNICA"/>
    <m/>
    <s v="TIPO I"/>
    <s v="TERRESTRE"/>
    <s v="GOMEZ FERRARO JOHANA"/>
    <n v="1"/>
    <n v="35779.500569199998"/>
    <n v="0"/>
    <n v="35779.500569199998"/>
    <m/>
    <m/>
    <m/>
    <m/>
    <m/>
  </r>
  <r>
    <s v="MEDELLIN"/>
    <x v="0"/>
    <x v="0"/>
    <n v="5001"/>
    <n v="2657760"/>
    <n v="75014"/>
    <s v="ORDEN DE CAMBIO"/>
    <s v="ANTIOQUIA"/>
    <s v="MEDELLIN"/>
    <s v="PTM MEDELLIN LA REJA MORADA"/>
    <s v="REDEBAN"/>
    <s v="FO-25-1439096"/>
    <d v="2025-08-28T10:35:00"/>
    <d v="2025-09-02T16:05:00"/>
    <m/>
    <s v="ROLLOS"/>
    <s v="ROLLOS"/>
    <s v="AGREGADOR"/>
    <s v="COMCARD - PTM"/>
    <s v="EJECUTADO_EXITOSO"/>
    <s v="EJECUTADO EXITOSO"/>
    <s v="28/08/2025 SE ESCALA PARA ENVIO POR CABIFY | 02/09/2025 SE REALIZA ENTREGA DE 40 ROLLOS POR EL OPERADOR CABIFY"/>
    <s v="VISITA_TÉCNICA"/>
    <m/>
    <s v="TIPO I"/>
    <s v="TERRESTRE"/>
    <s v="GOMEZ FERRARO JOHANA"/>
    <n v="1"/>
    <n v="35779.500569199998"/>
    <n v="0"/>
    <n v="35779.500569199998"/>
    <m/>
    <m/>
    <m/>
    <m/>
    <m/>
  </r>
  <r>
    <s v="MEDELLIN"/>
    <x v="0"/>
    <x v="0"/>
    <n v="5001"/>
    <n v="2660308"/>
    <n v="79924"/>
    <s v="ORDEN DE CAMBIO"/>
    <s v="ANTIOQUIA"/>
    <s v="MEDELLIN"/>
    <s v="DISTRICOL DROGUERIA MILENIOSS"/>
    <s v="REDEBAN"/>
    <s v="FO-25-1441352"/>
    <d v="2025-08-28T15:18:00"/>
    <d v="2025-09-02T16:05:00"/>
    <m/>
    <s v="ROLLOS"/>
    <s v="ROLLOS"/>
    <s v="AGREGADOR"/>
    <s v="DISTRICOL"/>
    <s v="EJECUTADO_EXITOSO"/>
    <s v="EJECUTADO EXITOSO"/>
    <s v="28/08/2025 SE ESCALA A LA RED PARA AUTORIZACIÓN DE ROLLOS - LA RED AUTORIZA -SE ESCALA PARA ENVIO POR CABIFY | 02/09/2025 SE REALIZA ENTREGA DE 10 ROLLOS POR EL OPERADOR CABIFY"/>
    <s v="VISITA_TÉCNICA"/>
    <m/>
    <s v="TIPO I"/>
    <s v="TERRESTRE"/>
    <s v="GOMEZ FERRARO JOHANA"/>
    <n v="1"/>
    <n v="35779.500569199998"/>
    <n v="0"/>
    <n v="35779.500569199998"/>
    <m/>
    <m/>
    <m/>
    <m/>
    <m/>
  </r>
  <r>
    <s v="MEDELLIN"/>
    <x v="0"/>
    <x v="0"/>
    <n v="5001"/>
    <n v="2660576"/>
    <n v="52284"/>
    <s v="ORDEN DE CAMBIO"/>
    <s v="ANTIOQUIA"/>
    <s v="MEDELLIN"/>
    <s v="BARRIO CENTRO MEDELLIN SECTOR"/>
    <s v="REDEBAN"/>
    <s v="FO-25-1440834"/>
    <d v="2025-08-28T16:03:00"/>
    <d v="2025-09-02T16:06:00"/>
    <m/>
    <s v="ROLLOS"/>
    <s v="ROLLOS"/>
    <s v="CB UNO A UNO"/>
    <s v="CB UNO A UNO"/>
    <s v="EJECUTADO_EXITOSO"/>
    <s v="EJECUTADO EXITOSO"/>
    <s v="28/08/2025 SE ESCALA PARA ENVIO POR CABIFY | 02/09/2025 SE REALIZA ENTREGA DE 120 ROLLOS POR EL OPERADOR CABIFY"/>
    <s v="VISITA_TÉCNICA"/>
    <m/>
    <s v="TIPO I"/>
    <s v="TERRESTRE"/>
    <s v="GOMEZ FERRARO JOHANA"/>
    <n v="1"/>
    <n v="35779.500569199998"/>
    <n v="0"/>
    <n v="35779.500569199998"/>
    <m/>
    <m/>
    <m/>
    <m/>
    <m/>
  </r>
  <r>
    <s v="MEDELLIN"/>
    <x v="0"/>
    <x v="0"/>
    <n v="5001"/>
    <n v="2660798"/>
    <n v="79708"/>
    <s v="ORDEN DE CAMBIO"/>
    <s v="ANTIOQUIA"/>
    <s v="MEDELLIN"/>
    <s v="PTM FARMA AHORRO LA 84 MEDELLI"/>
    <s v="REDEBAN"/>
    <s v="FO-25-1441342"/>
    <d v="2025-08-28T16:48:00"/>
    <d v="2025-09-02T16:07:00"/>
    <m/>
    <s v="ROLLOS"/>
    <s v="ROLLOS"/>
    <s v="AGREGADOR"/>
    <s v="COMCARD - PTM"/>
    <s v="EJECUTADO_EXITOSO"/>
    <s v="EJECUTADO EXITOSO"/>
    <s v="28/08/2025 SE ESCALA PARA ENVIO POR CABIFY | 02/09/2025 SE REALIZA ENTREGA DE 20 ROLLOS POR EL OPERADOR CABIFY"/>
    <s v="VISITA_TÉCNICA"/>
    <m/>
    <s v="TIPO I"/>
    <s v="TERRESTRE"/>
    <s v="GOMEZ FERRARO JOHANA"/>
    <n v="1"/>
    <n v="35779.500569199998"/>
    <n v="0"/>
    <n v="35779.500569199998"/>
    <m/>
    <m/>
    <m/>
    <m/>
    <m/>
  </r>
  <r>
    <s v="MEDELLIN"/>
    <x v="0"/>
    <x v="0"/>
    <n v="5001"/>
    <n v="2660953"/>
    <n v="25581"/>
    <s v="ORDEN DE CAMBIO"/>
    <s v="ANTIOQUIA"/>
    <s v="MEDELLIN"/>
    <s v="COMCARD MED TIENDA EL PLAN"/>
    <s v="REDEBAN"/>
    <s v="FO-25-1441350"/>
    <d v="2025-08-28T16:34:00"/>
    <d v="2025-09-02T16:07:00"/>
    <m/>
    <s v="ROLLOS"/>
    <s v="ROLLOS"/>
    <s v="AGREGADOR"/>
    <s v="COMCARD - PTM"/>
    <s v="EJECUTADO_EXITOSO"/>
    <s v="EJECUTADO EXITOSO"/>
    <s v="28/08/2025 SE ESCALA PARA ENVIO POR CABIFY | 02/09/2025 SE REALIZA ENTREGA DE 80 ROLLOS POR EL OPERADOR CABIFY"/>
    <s v="VISITA_TÉCNICA"/>
    <m/>
    <s v="TIPO I"/>
    <s v="TERRESTRE"/>
    <s v="GOMEZ FERRARO JOHANA"/>
    <n v="1"/>
    <n v="35779.500569199998"/>
    <n v="0"/>
    <n v="35779.500569199998"/>
    <m/>
    <m/>
    <m/>
    <m/>
    <m/>
  </r>
  <r>
    <s v="MEDELLIN"/>
    <x v="0"/>
    <x v="0"/>
    <n v="5001"/>
    <n v="2667330"/>
    <n v="24052"/>
    <s v="ORDEN DE CAMBIO"/>
    <s v="ANTIOQUIA"/>
    <s v="MEDELLIN"/>
    <s v="COMCARD MANRIQUE ESTACIO N"/>
    <s v="REDEBAN"/>
    <s v="FO-25-1446980"/>
    <d v="2025-08-30T09:00:00"/>
    <d v="2025-09-02T16:08:00"/>
    <m/>
    <s v="ROLLOS"/>
    <s v="ROLLOS"/>
    <s v="AGREGADOR"/>
    <s v="COMCARD - PTM"/>
    <s v="EJECUTADO_EXITOSO"/>
    <s v="EJECUTADO EXITOSO"/>
    <s v="29/08/2025 SE ESCALA A LA RED PARA AUTORIZACIÓN DE ROLLOS - LA RED AUTORIZA - SE ESCALA AL COORDINADOR DE ZONA PARA ENTREGA DE ROLLOS EN SITIO | 02/09/2025 SE REALIZA ENTREGA DE 150 ROLLOS POR EL OPERADOR CABIFY"/>
    <s v="VISITA_TÉCNICA"/>
    <m/>
    <s v="TIPO I"/>
    <s v="TERRESTRE"/>
    <s v="GOMEZ FERRARO JOHANA"/>
    <n v="1"/>
    <n v="35779.500569199998"/>
    <n v="0"/>
    <n v="35779.500569199998"/>
    <m/>
    <m/>
    <m/>
    <m/>
    <m/>
  </r>
  <r>
    <s v="MEDELLIN"/>
    <x v="0"/>
    <x v="0"/>
    <n v="5001"/>
    <n v="2664608"/>
    <n v="80082"/>
    <s v="ORDEN DE CAMBIO"/>
    <s v="ANTIOQUIA"/>
    <s v="MEDELLIN"/>
    <s v="BARRIO EL PLAYON MEDELLIN 2"/>
    <s v="REDEBAN"/>
    <s v="FO-25-1447011"/>
    <d v="2025-08-29T11:36:00"/>
    <d v="2025-09-02T16:09:00"/>
    <m/>
    <s v="ROLLOS"/>
    <s v="ROLLOS"/>
    <s v="UNO A UNO"/>
    <s v="UNO A UNO"/>
    <s v="EJECUTADO_EXITOSO"/>
    <s v="EJECUTADO EXITOSO"/>
    <s v="29/08/2025 SE ESCALA A LA RED PARA AUTORIZACIÓN DE ROLLOS - LA RED AUTORIZA - SE ESCALA PARA ENVIO POR CABIFY | 02/09/2025 SE REALIZA ENTREGA DE 10 ROLLOS POR EL OPERADOR CABIFY"/>
    <s v="VISITA_TÉCNICA"/>
    <m/>
    <s v="TIPO I"/>
    <s v="TERRESTRE"/>
    <s v="GOMEZ FERRARO JOHANA"/>
    <n v="1"/>
    <n v="35779.500569199998"/>
    <n v="0"/>
    <n v="35779.500569199998"/>
    <m/>
    <m/>
    <m/>
    <m/>
    <m/>
  </r>
  <r>
    <s v="MEDELLIN"/>
    <x v="0"/>
    <x v="0"/>
    <n v="5631"/>
    <n v="2660765"/>
    <n v="37477"/>
    <s v="ORDEN DE CAMBIO"/>
    <s v="ANTIOQUIA"/>
    <s v="SABANETA"/>
    <s v="BARRIO MAYORCA SABANETA"/>
    <s v="REDEBAN"/>
    <s v="FO-25-1441349"/>
    <d v="2025-08-28T16:37:00"/>
    <d v="2025-09-02T16:10:00"/>
    <m/>
    <s v="ROLLOS"/>
    <s v="ROLLOS"/>
    <s v="CB UNO A UNO"/>
    <s v="CB UNO A UNO"/>
    <s v="EJECUTADO_EXITOSO"/>
    <s v="EJECUTADO EXITOSO"/>
    <s v="28/08/2025 SE ESCALA PARA ENVIO POR CABIFY | 02/09/2025 SE REALIZA ENTREGA DE 90 ROLLOS POR EL OPERADOR CABIFY"/>
    <s v="VISITA_TÉCNICA"/>
    <m/>
    <s v="TIPO I"/>
    <s v="TERRESTRE"/>
    <s v="GOMEZ FERRARO JOHANA"/>
    <n v="1"/>
    <n v="35779.500569199998"/>
    <n v="0"/>
    <n v="35779.500569199998"/>
    <m/>
    <m/>
    <m/>
    <m/>
    <m/>
  </r>
  <r>
    <s v="MEDELLIN"/>
    <x v="0"/>
    <x v="0"/>
    <n v="5001"/>
    <n v="2665259"/>
    <n v="42637"/>
    <s v="ORDEN DE CAMBIO"/>
    <s v="ANTIOQUIA"/>
    <s v="MEDELLIN"/>
    <s v="BARRIO REAL LAS VEGAS POBLADO"/>
    <s v="REDEBAN"/>
    <s v="FO-25-1445845"/>
    <d v="2025-08-29T13:31:00"/>
    <d v="2025-09-02T16:10:00"/>
    <m/>
    <s v="ROLLOS"/>
    <s v="ROLLOS"/>
    <s v="CB UNO A UNO"/>
    <s v="CB UNO A UNO"/>
    <s v="EJECUTADO_EXITOSO"/>
    <s v="EJECUTADO EXITOSO"/>
    <s v="29/08/2025 SE ESCALA PARA ENVIO POR CABIFY | 02/09/2025 SE REALIZA ENTREGA DE 10 ROLLOS POR EL OPERADOR CABIFY"/>
    <s v="VISITA_TÉCNICA"/>
    <m/>
    <s v="TIPO I"/>
    <s v="TERRESTRE"/>
    <s v="GOMEZ FERRARO JOHANA"/>
    <n v="1"/>
    <n v="35779.500569199998"/>
    <n v="0"/>
    <n v="35779.500569199998"/>
    <m/>
    <m/>
    <m/>
    <m/>
    <m/>
  </r>
  <r>
    <s v="BUCARAMANGA"/>
    <x v="3"/>
    <x v="3"/>
    <n v="68001"/>
    <n v="2681518"/>
    <n v="24848"/>
    <s v="ORDEN DE CAMBIO"/>
    <s v="SANTANDER"/>
    <s v="BUCARAMANGA"/>
    <s v="BARRIO MUTIS IV BUCARAMANGA"/>
    <s v="REDEBAN"/>
    <s v="FO-25-1461710"/>
    <d v="2025-09-02T12:26:00"/>
    <d v="2025-09-02T16:30:00"/>
    <m/>
    <s v="ROLLOS"/>
    <s v="ROLLOS"/>
    <s v="CB UNO A UNO"/>
    <s v="CB UNO A UNO"/>
    <s v="EJECUTADO_EXITOSO"/>
    <s v="EJECUTADO EXITOSO"/>
    <s v="02/09/2025 SE ESCALA AL COORDINADOR DE ZONA PARA ENTREGA DE ROLLOS EN SITIO | 02/09/2025 SE HACE ENTREGA DE 20 ROLLOS A LA SRA ALBA LUZ CARREÑO"/>
    <s v="VISITA_TÉCNICA"/>
    <m/>
    <s v="TIPO I"/>
    <s v="TERRESTRE"/>
    <s v="GONZALEZ ESTUPIÑAN YEISON WALTER ANTONIO"/>
    <n v="1"/>
    <n v="35779.500569199998"/>
    <n v="0"/>
    <n v="35779.500569199998"/>
    <m/>
    <m/>
    <m/>
    <m/>
    <m/>
  </r>
  <r>
    <s v="BARRANQUILLA"/>
    <x v="1"/>
    <x v="1"/>
    <n v="8001"/>
    <n v="2678230"/>
    <n v="46387"/>
    <s v="ORDEN DE CAMBIO"/>
    <s v="ATLANTICO"/>
    <s v="BARRANQUILLA"/>
    <s v="BARRIO CENTRO BARRANQUILLA 23"/>
    <s v="REDEBAN"/>
    <s v="FO-25-1459232"/>
    <d v="2025-09-02T08:37:00"/>
    <d v="2025-09-02T16:34:00"/>
    <m/>
    <s v="ROLLOS"/>
    <s v="ROLLOS"/>
    <s v="CB UNO A UNO"/>
    <s v="CB UNO A UNO"/>
    <s v="EJECUTADO_EXITOSO"/>
    <s v="EJECUTADO EXITOSO"/>
    <s v="02/09/2025 SE ESCALA AL COORDINADOR DE ZONA PARA ENTREGA DE ROLLOS EN SITIO | 02/09/2025 SE REALIZA VISITA SE ENTREGA 40 ROLLOS"/>
    <s v="VISITA_TÉCNICA"/>
    <m/>
    <s v="TIPO I"/>
    <s v="TERRESTRE"/>
    <s v="VILLACOB VILLACOB ELKIN EDUARDO"/>
    <n v="1"/>
    <n v="35779.500569199998"/>
    <n v="0"/>
    <n v="35779.500569199998"/>
    <m/>
    <m/>
    <m/>
    <m/>
    <m/>
  </r>
  <r>
    <s v="NEIVA"/>
    <x v="5"/>
    <x v="5"/>
    <n v="41001"/>
    <n v="2677265"/>
    <n v="79111"/>
    <s v="ORDEN DE CAMBIO"/>
    <s v="HUILA"/>
    <s v="NEIVA"/>
    <s v="BARRIO CHAPINERO NEIVA 2"/>
    <s v="REDEBAN"/>
    <s v="FO-25-1458425"/>
    <d v="2025-09-02T08:00:00"/>
    <d v="2025-09-02T16:38:00"/>
    <m/>
    <s v="ROLLOS"/>
    <s v="ROLLOS"/>
    <s v="CB UNO A UNO"/>
    <s v="CB UNO A UNO"/>
    <s v="EJECUTADO_EXITOSO"/>
    <s v="EJECUTADO EXITOSO"/>
    <s v="02/09/2025 SE ESCALA AL COORDINADOR DE ZONA PARA ENTREGA DE ROLLOS EN SITIO | 02/09/2025 SE REALIZA VISITA AL PUNTO , SE ENTREGAN 10 ROLLOS PAPEL RBM ."/>
    <s v="VISITA_TÉCNICA"/>
    <m/>
    <s v="TIPO I"/>
    <s v="TERRESTRE"/>
    <s v="DEVIA REINOSO JUAN CARLOS"/>
    <n v="1"/>
    <n v="35779.500569199998"/>
    <n v="0"/>
    <n v="35779.500569199998"/>
    <m/>
    <m/>
    <m/>
    <m/>
    <m/>
  </r>
  <r>
    <s v="BUCARAMANGA"/>
    <x v="3"/>
    <x v="3"/>
    <n v="68547"/>
    <n v="2677281"/>
    <n v="45077"/>
    <s v="ORDEN DE CAMBIO"/>
    <s v="SANTANDER"/>
    <s v="PIEDECUESTA"/>
    <s v="DISTRICOL SALON DE BELLEZA DIM"/>
    <s v="REDEBAN"/>
    <s v="FO-25-1458422"/>
    <d v="2025-09-02T08:00:00"/>
    <d v="2025-09-02T16:43:00"/>
    <m/>
    <s v="ROLLOS"/>
    <s v="ROLLOS"/>
    <s v="AGREGADOR"/>
    <s v="DISTRICOL"/>
    <s v="EJECUTADO_EXITOSO"/>
    <s v="EJECUTADO EXITOSO"/>
    <s v="02/09/2025 SE ESCALA AL COORDINADOR DE ZONA PARA ENTREGA DE ROLLOS EN SITIO | 02/09/2025 SE VISITA COMERCIO SE REALIZA LA ENTREGA DE 40 ROLLOS RBM CB OPERATIVO"/>
    <s v="VISITA_TÉCNICA"/>
    <m/>
    <s v="TIPO II"/>
    <s v="TERRESTRE"/>
    <s v="BARAJAS BERMUDEZ YAHIR MAURICIO"/>
    <n v="1"/>
    <n v="67654.12000000001"/>
    <n v="0"/>
    <n v="67654.12000000001"/>
    <m/>
    <m/>
    <m/>
    <m/>
    <m/>
  </r>
  <r>
    <s v="IBAGUE"/>
    <x v="5"/>
    <x v="5"/>
    <n v="73504"/>
    <n v="2663005"/>
    <n v="69618"/>
    <s v="ORDEN DE CAMBIO"/>
    <s v="TOLIMA"/>
    <s v="ORTEGA"/>
    <s v="DISTRICOL TELECOM. CHILATRA"/>
    <s v="REDEBAN"/>
    <s v="FO-25-1463381"/>
    <d v="2025-08-29T09:17:00"/>
    <d v="2025-09-02T16:47:00"/>
    <m/>
    <s v="ROLLOS"/>
    <s v="ROLLOS"/>
    <s v="AGREGADOR"/>
    <s v="DISTRICOL"/>
    <s v="GESTIÓN_TELEFONICA"/>
    <s v="CANCELADO POR EL USUARIO"/>
    <s v="02/09/2025 02-09 SE INTENTA COMUNICACION CON EL CB EN VARIAS OCACIONES SIN RESPUESTA, SE PROCEDE A CERRAR YA QUE NO HAY CONTACTO CON EL USUARIO"/>
    <s v="SOPORTE_TELEFÓNICO"/>
    <m/>
    <s v="TIPO III"/>
    <s v="TERRESTRE"/>
    <m/>
    <n v="0"/>
    <n v="41241.0800752"/>
    <n v="0"/>
    <n v="41241.0800752"/>
    <m/>
    <m/>
    <m/>
    <m/>
    <m/>
  </r>
  <r>
    <s v="CALI"/>
    <x v="2"/>
    <x v="2"/>
    <n v="76001"/>
    <n v="2671822"/>
    <n v="17275"/>
    <s v="ORDEN DE CAMBIO"/>
    <s v="VALLE DEL CAUCA"/>
    <s v="CALI"/>
    <s v="BARRIO EL REFUGIO II CALI"/>
    <s v="REDEBAN"/>
    <s v="FO-25-1455142"/>
    <d v="2025-09-01T09:53:00"/>
    <d v="2025-09-02T16:47:00"/>
    <m/>
    <s v="ROLLOS"/>
    <s v="ROLLOS"/>
    <s v="CB UNO A UNO"/>
    <s v="CB UNO A UNO"/>
    <s v="EJECUTADO_EXITOSO"/>
    <s v="EJECUTADO EXITOSO"/>
    <s v="01/09/2025 SE ESCALA AL COORDINADOR DE ZONA PARA ENTREGA DE ROLLOS EN SITIO | 02/09/2025 SE REALIZA ENTREGA DE 80 ROLLOS TÉRMICOS EN EL CB SIN NOVEDAD."/>
    <s v="VISITA_TÉCNICA"/>
    <m/>
    <s v="TIPO I"/>
    <s v="TERRESTRE"/>
    <s v="TORRES GARCIA JENDRY JOSE"/>
    <n v="1"/>
    <n v="35779.500569199998"/>
    <n v="0"/>
    <n v="35779.500569199998"/>
    <m/>
    <m/>
    <m/>
    <m/>
    <m/>
  </r>
  <r>
    <s v="PASTO"/>
    <x v="2"/>
    <x v="2"/>
    <n v="52317"/>
    <n v="2671838"/>
    <n v="80018"/>
    <s v="ORDEN DE CAMBIO"/>
    <s v="NARIÑO"/>
    <s v="GUACHUCAL"/>
    <s v="BARRIO GAITAN GUACHUCAL"/>
    <s v="REDEBAN"/>
    <s v="FO-25-1455136"/>
    <d v="2025-09-01T09:55:00"/>
    <d v="2025-09-02T16:52:00"/>
    <m/>
    <s v="ROLLOS"/>
    <s v="ROLLOS"/>
    <s v="UNO A UNO"/>
    <s v="UNO A UNO"/>
    <s v="EJECUTADO_EXITOSO"/>
    <s v="EJECUTADO EXITOSO"/>
    <s v="01/09/2025 SE ESCALA AL COORDINADOR DE ZONA PARA ENTREGA DE ROLLOS EN SITIO | 02/09/2025 SE ESTABLECE COMUNICACIÓN CON CLIENTE SOLICITA ENVIAR ROLLOS YA QUE NO SE ENCUENTRA EN EL MUNICIPIO SE REALIZA ENVIO CONFIRMA ENTREGA DE 10 ROLLOS EN EL MUNICIPIO"/>
    <s v="ENVÍO"/>
    <m/>
    <s v="TIPO II"/>
    <s v="TERRESTRE"/>
    <s v="BRAVO MADROÑERO OSCAR ESTEBAN"/>
    <n v="0"/>
    <n v="35779.500569199998"/>
    <n v="0"/>
    <n v="35779.500569199998"/>
    <m/>
    <m/>
    <m/>
    <m/>
    <m/>
  </r>
  <r>
    <s v="CALI"/>
    <x v="2"/>
    <x v="2"/>
    <n v="76001"/>
    <n v="2670481"/>
    <n v="74059"/>
    <s v="ORDEN DE CAMBIO"/>
    <s v="VALLE DEL CAUCA"/>
    <s v="CALI"/>
    <s v="BARRIO SANTO DOMINGO CALI  3"/>
    <s v="REDEBAN"/>
    <s v="FO-25-1453282"/>
    <d v="2025-09-01T08:48:00"/>
    <d v="2025-09-02T16:56:00"/>
    <m/>
    <s v="ROLLOS"/>
    <s v="ROLLOS"/>
    <s v="CB UNO A UNO"/>
    <s v="CB UNO A UNO"/>
    <s v="EJECUTADO_EXITOSO"/>
    <s v="EJECUTADO EXITOSO"/>
    <s v="01/09/2025 SE ESCALA AL COORDINADOR DE ZONA PARA ENTREGA DE ROLLOS EN SITIO | 02/09/2025 SE REALIZA ENTREGA DE 20 ROLLOS TÉRMICOS EN EL CB SIN NOVEDAD."/>
    <s v="VISITA_TÉCNICA"/>
    <m/>
    <s v="TIPO I"/>
    <s v="TERRESTRE"/>
    <s v="TORRES GARCIA JENDRY JOSE"/>
    <n v="1"/>
    <n v="35779.500569199998"/>
    <n v="0"/>
    <n v="35779.500569199998"/>
    <m/>
    <m/>
    <m/>
    <m/>
    <m/>
  </r>
  <r>
    <s v="CALI"/>
    <x v="2"/>
    <x v="2"/>
    <n v="76001"/>
    <n v="2673923"/>
    <n v="25730"/>
    <s v="ORDEN DE CAMBIO"/>
    <s v="VALLE DEL CAUCA"/>
    <s v="CALI"/>
    <s v="BARRIO CHIMINANGOS CALI"/>
    <s v="REDEBAN"/>
    <s v="FO-25-1455736"/>
    <d v="2025-09-01T12:09:00"/>
    <d v="2025-09-02T16:56:00"/>
    <m/>
    <s v="ROLLOS"/>
    <s v="ROLLOS"/>
    <s v="CB UNO A UNO"/>
    <s v="CB UNO A UNO"/>
    <s v="EJECUTADO_EXITOSO"/>
    <s v="EJECUTADO EXITOSO"/>
    <s v="01/09/2025 SE ESCALA AL COORDINADOR DE ZONA PARA ENTREGA DE ROLLOS EN SITIO | 02/09/2025 EN LA VISITA TÉCNICA SE REALIZÓ LA ENTREGA DE 60 ROLLOS TERMICOS DE REDEBAN PARA EL CB"/>
    <s v="VISITA_TÉCNICA"/>
    <m/>
    <s v="TIPO I"/>
    <s v="TERRESTRE"/>
    <s v="SANCHEZ URREGO ROBINSON DAVID"/>
    <n v="1"/>
    <n v="35779.500569199998"/>
    <n v="0"/>
    <n v="35779.500569199998"/>
    <m/>
    <m/>
    <m/>
    <m/>
    <m/>
  </r>
  <r>
    <s v="SANTA MARTA"/>
    <x v="1"/>
    <x v="1"/>
    <n v="47001"/>
    <n v="2671852"/>
    <n v="33144"/>
    <s v="ORDEN DE CAMBIO"/>
    <s v="MAGDALENA"/>
    <s v="SANTA MARTA"/>
    <s v="BARRIO GAIRA SANTA MARTA 1"/>
    <s v="REDEBAN"/>
    <s v="FO-25-1455131"/>
    <d v="2025-09-01T09:57:00"/>
    <d v="2025-09-02T17:00:00"/>
    <m/>
    <s v="ROLLOS"/>
    <s v="ROLLOS"/>
    <s v="CB UNO A UNO"/>
    <s v="CB UNO A UNO"/>
    <s v="EJECUTADO_EXITOSO"/>
    <s v="EJECUTADO EXITOSO"/>
    <s v="01/09/2025 SE ESCALA AL COORDINADOR DE ZONA PARA ENTREGA DE ROLLOS EN SITIO | 02/09/2025 SE REALIZA ENTREGA DE 20 ROLLOS PARA DATÁFONO A SATISFACCIÓN DEL CLIENTE"/>
    <s v="VISITA_TÉCNICA"/>
    <m/>
    <s v="TIPO I"/>
    <s v="TERRESTRE"/>
    <s v="THOMAS  CAMPO SIGIFREDO SEGUNDO"/>
    <n v="1"/>
    <n v="35779.500569199998"/>
    <n v="0"/>
    <n v="35779.500569199998"/>
    <m/>
    <m/>
    <m/>
    <m/>
    <m/>
  </r>
  <r>
    <s v="CALI"/>
    <x v="2"/>
    <x v="2"/>
    <n v="19821"/>
    <n v="2669905"/>
    <n v="73550"/>
    <s v="ORDEN DE CAMBIO"/>
    <s v="CAUCA"/>
    <s v="TORIBIO"/>
    <s v="BARRIO EL CENTRO TORIBIO"/>
    <s v="REDEBAN"/>
    <s v="FO-25-1455803"/>
    <d v="2025-09-01T08:00:00"/>
    <d v="2025-09-02T17:05:00"/>
    <m/>
    <s v="ROLLOS"/>
    <s v="ROLLOS"/>
    <s v="CB UNO A UNO"/>
    <s v="CB UNO A UNO"/>
    <s v="EJECUTADO_EXITOSO"/>
    <s v="EJECUTADO EXITOSO"/>
    <s v="01/09/2025 SE CONFIRMA DATOS CON CB, DATOS CORRECTOS, SE ACTUALIZAN. SE REALIZA ENVIO DE ROLLOS CON GUIA | 02/09/2025 SE REALIZÓ EL ENVÍO DE 50 ROLLOS DE REDEBAN PARA EL CB,SE CONFIRMA EL ENVÍO CON EL CLIENTE,SE ENVIAN AL INTERRAPIDISIMO DE TORIBIO CAUCA,AGRACE LA COLABORACIÓN BRINDADA"/>
    <s v="ENVÍO"/>
    <m/>
    <s v="TIPO III"/>
    <s v="TERRESTRE"/>
    <s v="SANCHEZ URREGO ROBINSON DAVID"/>
    <n v="0"/>
    <n v="35779.500569199998"/>
    <n v="0"/>
    <n v="35779.500569199998"/>
    <m/>
    <m/>
    <m/>
    <m/>
    <m/>
  </r>
  <r>
    <s v="SINCELEJO"/>
    <x v="1"/>
    <x v="1"/>
    <n v="70742"/>
    <n v="2650092"/>
    <n v="62017"/>
    <s v="ORDEN DE CAMBIO"/>
    <s v="SUCRE"/>
    <s v="SAN LUIS DE SINCE"/>
    <s v="PTM SINCE DISTRIBUIDORA SINCE"/>
    <s v="REDEBAN"/>
    <s v="FO-25-1436104"/>
    <d v="2025-08-27T08:49:00"/>
    <d v="2025-09-02T17:13:00"/>
    <m/>
    <s v="ROLLOS"/>
    <s v="ROLLOS"/>
    <s v="AGREGADOR"/>
    <s v="COMCARD - PTM"/>
    <s v="EJECUTADO_EXITOSO"/>
    <s v="EJECUTADO EXITOSO"/>
    <s v="02/09/2025 SE VISITA COMERCIO Y SE HACE ENTREGA DE 40 ROLLOS A LA SEÑORA TANIA URANGO."/>
    <s v="VISITA_TÉCNICA"/>
    <m/>
    <s v="TIPO II"/>
    <s v="TERRESTRE"/>
    <s v="CACERES HERNANDEZ ANDRES"/>
    <n v="1"/>
    <n v="67654.12000000001"/>
    <n v="0"/>
    <n v="67654.12000000001"/>
    <m/>
    <m/>
    <m/>
    <m/>
    <m/>
  </r>
  <r>
    <s v="APARTADO"/>
    <x v="0"/>
    <x v="0"/>
    <n v="5480"/>
    <n v="2649128"/>
    <n v="78222"/>
    <s v="ORDEN DE CAMBIO"/>
    <s v="ANTIOQUIA"/>
    <s v="MUTATA"/>
    <s v="DISTRICOL GRANERO AHORRAMAS"/>
    <s v="REDEBAN"/>
    <s v="FO-25-1432804"/>
    <d v="2025-08-27T08:00:00"/>
    <d v="2025-09-02T17:16:00"/>
    <m/>
    <s v="ROLLOS"/>
    <s v="ROLLOS"/>
    <s v="AGREGADOR"/>
    <s v="DISTRICOL"/>
    <s v="EJECUTADO_EXITOSO"/>
    <s v="EJECUTADO EXITOSO"/>
    <s v="27/08/2025 SE ESCALA AL COORDINADOR DE ZONA PARA ENTREGA DE ROLLOS EN SITIO | 02/09/2025 SE ENVIA 30 ROLLOS POR FLOTA Y SE COMPARTE GUIA CON EL USUARIO Y CONFIMA CON EL USUARIO"/>
    <s v="ENVÍO"/>
    <m/>
    <s v="TIPO II"/>
    <s v="TERRESTRE"/>
    <s v="SALDARRIAGA MIRANDA SANTIAGO"/>
    <n v="0"/>
    <n v="35779.500569199998"/>
    <n v="0"/>
    <n v="35779.500569199998"/>
    <m/>
    <m/>
    <m/>
    <m/>
    <m/>
  </r>
  <r>
    <s v="MONTERIA"/>
    <x v="1"/>
    <x v="1"/>
    <n v="23001"/>
    <n v="2678577"/>
    <n v="75394"/>
    <s v="ORDEN DE CAMBIO"/>
    <s v="CORDOBA"/>
    <s v="MONTERIA"/>
    <s v="BARRIO CENTRO MONTERIA 57"/>
    <s v="REDEBAN"/>
    <s v="FO-25-1459226"/>
    <d v="2025-09-02T08:58:00"/>
    <d v="2025-09-03T07:19:00"/>
    <m/>
    <s v="ROLLOS"/>
    <s v="ROLLOS"/>
    <s v="CB UNO A UNO"/>
    <s v="CB UNO A UNO"/>
    <s v="EJECUTADO_EXITOSO"/>
    <s v="EJECUTADO EXITOSO"/>
    <s v="02/09/2025 SE ESCALA AL COORDINADOR DE ZONA PARA ENTREGA DE ROLLOS EN SITIO | 02/09/2025 SE REALIZA ENTREGA DE 20 ROLLOS EN EL PUNTO SIN NOVEDAD, EN LA ENTREGA NO SE MANIPULAN EQUIPOS"/>
    <s v="VISITA_TÉCNICA"/>
    <m/>
    <s v="TIPO I"/>
    <s v="TERRESTRE"/>
    <s v="GONZALEZ FERRER JESUS ALEXANDER"/>
    <n v="1"/>
    <n v="35779.500569199998"/>
    <n v="0"/>
    <n v="35779.500569199998"/>
    <m/>
    <m/>
    <m/>
    <m/>
    <m/>
  </r>
  <r>
    <s v="PASTO"/>
    <x v="2"/>
    <x v="2"/>
    <n v="52001"/>
    <n v="2673613"/>
    <n v="72162"/>
    <s v="ORDEN DE CAMBIO"/>
    <s v="NARIÑO"/>
    <s v="PASTO"/>
    <s v="DISTRICOL PAP Y MARKET CLIP"/>
    <s v="REDEBAN"/>
    <s v="FO-25-1455118"/>
    <d v="2025-09-01T11:38:00"/>
    <d v="2025-09-03T07:22:00"/>
    <m/>
    <s v="ROLLOS"/>
    <s v="ROLLOS"/>
    <s v="AGREGADOR"/>
    <s v="DISTRICOL"/>
    <s v="EJECUTADO_EXITOSO"/>
    <s v="EJECUTADO EXITOSO"/>
    <s v="01/09/2025 SE ESCALA AL COORDINADOR DE ZONA PARA ENTREGA DE ROLLOS EN SITIO | 02/09/2025 SE REALIZÓ LA ENTREGA DE PAPELERÍA SOLICITADA NO SE MANIPULA CB CLIENTE INFORMA QUE SE ENCUENTRA OPERATIVO."/>
    <s v="VISITA_TÉCNICA"/>
    <m/>
    <s v="TIPO I"/>
    <s v="TERRESTRE"/>
    <s v="REMICIO AMADO JOHN HEBER"/>
    <n v="1"/>
    <n v="35779.500569199998"/>
    <n v="0"/>
    <n v="35779.500569199998"/>
    <m/>
    <m/>
    <m/>
    <m/>
    <m/>
  </r>
  <r>
    <s v="BOGOTA"/>
    <x v="4"/>
    <x v="4"/>
    <n v="11001"/>
    <n v="2675264"/>
    <n v="54163"/>
    <s v="ORDEN DE CAMBIO"/>
    <s v="CUNDINAMARCA"/>
    <s v="BOGOTA"/>
    <s v="BARRIO BARIO SAN LUIS BOGOTA"/>
    <s v="REDEBAN"/>
    <s v="FO-25-1456687"/>
    <d v="2025-09-01T14:59:00"/>
    <d v="2025-09-03T07:26:00"/>
    <m/>
    <s v="ROLLOS"/>
    <s v="ROLLOS"/>
    <s v="CB UNO A UNO"/>
    <s v="CB UNO A UNO"/>
    <s v="EJECUTADO_EXITOSO"/>
    <s v="EJECUTADO EXITOSO"/>
    <s v="01/09/2025 SE ESCALA AL COORDINADOR DE ZONA PARA ENTREGA DE ROLLOS EN SITIO | 02/09/2025 SE VISITA COMERCIO, SE ENTREGAN ROLLOS DE PAPEL SOLICITADOS PARA EL DATÁFONO, NO UPS, NO SE MANIPULAN EQUIPOS"/>
    <s v="VISITA_TÉCNICA"/>
    <m/>
    <s v="TIPO I"/>
    <s v="TERRESTRE"/>
    <s v="VEGA MANRIQUE JONATAN MAURICIO"/>
    <n v="1"/>
    <n v="35779.500569199998"/>
    <n v="0"/>
    <n v="35779.500569199998"/>
    <m/>
    <m/>
    <m/>
    <m/>
    <m/>
  </r>
  <r>
    <s v="BOGOTA"/>
    <x v="4"/>
    <x v="4"/>
    <n v="11001"/>
    <n v="2672908"/>
    <n v="76939"/>
    <s v="ORDEN DE CAMBIO"/>
    <s v="CUNDINAMARCA"/>
    <s v="BOGOTA"/>
    <s v="BARRIO TINTAL KENNEDY BOGOTA"/>
    <s v="REDEBAN"/>
    <s v="FO-25-1455101"/>
    <d v="2025-09-01T10:58:00"/>
    <d v="2025-09-03T07:33:00"/>
    <m/>
    <s v="ROLLOS"/>
    <s v="ROLLOS"/>
    <s v="CB UNO A UNO"/>
    <s v="CB UNO A UNO"/>
    <s v="EJECUTADO_EXITOSO"/>
    <s v="EJECUTADO EXITOSO"/>
    <s v="01/09/2025 SE ESCALA AL COORDINADOR DE ZONA PARA ENTREGA DE ROLLOS EN SITIO | 02/09/2025 DURANTE LA VISITA TECNICA SE REALIZA ENTREGA DE 30 ROLLOS PARA DATÁFONO NO SE MANIPULAN EQUIPOS SIN NOVEDAD EN ENTREGA"/>
    <s v="VISITA_TÉCNICA"/>
    <m/>
    <s v="TIPO I"/>
    <s v="TERRESTRE"/>
    <s v="LOZADA ROJAS CHRISTIAN ANDRES"/>
    <n v="1"/>
    <n v="35779.500569199998"/>
    <n v="0"/>
    <n v="35779.500569199998"/>
    <m/>
    <m/>
    <m/>
    <m/>
    <m/>
  </r>
  <r>
    <s v="IBAGUE"/>
    <x v="5"/>
    <x v="5"/>
    <n v="73001"/>
    <n v="2668541"/>
    <n v="55940"/>
    <s v="ORDEN DE CAMBIO"/>
    <s v="TOLIMA"/>
    <s v="IBAGUE"/>
    <s v="BARRIO DEPARTAMENTAL IBAGUE 1"/>
    <s v="REDEBAN"/>
    <s v="FO-25-1453105"/>
    <d v="2025-09-01T08:00:00"/>
    <d v="2025-09-03T07:43:00"/>
    <m/>
    <s v="ROLLOS"/>
    <s v="ROLLOS"/>
    <s v="CB UNO A UNO"/>
    <s v="CB UNO A UNO"/>
    <s v="EJECUTADO_CANCELADO"/>
    <s v="PETICIÓN RED"/>
    <s v="01/09/2025 SE ESCALA AL COORDINADOR DE ZONA PARA ENTREGA DE ROLLOS EN SITIO | 02/09/2025 SE LLEGA AL SITIO PARA REALIZAR ENTREGA DE ROLLOS REDEBAN, PERO SE EVIDENCIA QUE EL DATÁFONO YA FUE MIGRADO A WOMPI; NO ES POSIBLE ENTREGAR ROLLOS."/>
    <s v="VISITA_TÉCNICA"/>
    <m/>
    <s v="TIPO I"/>
    <s v="TERRESTRE"/>
    <s v="BARRAGAN TAFUR EDWIN ESTEBAN"/>
    <n v="1"/>
    <n v="35779.500569199998"/>
    <n v="0"/>
    <n v="35779.500569199998"/>
    <m/>
    <m/>
    <m/>
    <m/>
    <m/>
  </r>
  <r>
    <s v="CALI"/>
    <x v="2"/>
    <x v="2"/>
    <n v="76130"/>
    <n v="2670463"/>
    <n v="45534"/>
    <s v="ORDEN DE CAMBIO"/>
    <s v="VALLE DEL CAUCA"/>
    <s v="CANDELARIA"/>
    <s v="PTM CANDELARIA  SERVICENTRO TE"/>
    <s v="REDEBAN"/>
    <s v="FO-25-1453122"/>
    <d v="2025-09-01T08:43:00"/>
    <d v="2025-09-03T07:48:00"/>
    <m/>
    <s v="ROLLOS"/>
    <s v="ROLLOS"/>
    <s v="AGREGADOR"/>
    <s v="COMCARD - PTM"/>
    <s v="EJECUTADO_EXITOSO"/>
    <s v="EJECUTADO EXITOSO"/>
    <s v="01/09/2025 SE ESCALA AL COORDINADOR DE ZONA PARA ENTREGA DE ROLLOS EN SITIO | 02/09/2025 SE REALIZA ENTREGA DE 60 ROLLOS CON VISITA, NO SE INTERVIENE EQUIPOS"/>
    <s v="VISITA_TÉCNICA"/>
    <m/>
    <s v="TIPO II"/>
    <s v="TERRESTRE"/>
    <s v="HERRERA MONAR GEOVANNY"/>
    <n v="1"/>
    <n v="67654.12000000001"/>
    <n v="0"/>
    <n v="67654.12000000001"/>
    <m/>
    <m/>
    <m/>
    <m/>
    <m/>
  </r>
  <r>
    <s v="CALI"/>
    <x v="2"/>
    <x v="2"/>
    <n v="76001"/>
    <n v="2668591"/>
    <n v="79289"/>
    <s v="ORDEN DE CAMBIO"/>
    <s v="VALLE DEL CAUCA"/>
    <s v="CALI"/>
    <s v="BARRIO FLORALIA CALI 10"/>
    <s v="REDEBAN"/>
    <s v="FO-25-1454136"/>
    <d v="2025-09-01T08:00:00"/>
    <d v="2025-09-03T08:06:00"/>
    <m/>
    <s v="ROLLOS"/>
    <s v="ROLLOS"/>
    <s v="CB UNO A UNO"/>
    <s v="CB UNO A UNO"/>
    <s v="EJECUTADO_EXITOSO"/>
    <s v="EJECUTADO EXITOSO"/>
    <s v="01/09/2025 SE ESCALA A LA RED PARA AUTORIZACIÓN DE ROLLOS - LA RED AUTORIZA 40- SE ESCALA AL COORDINADOR DE ZONA PARA ENTREGA DE ROLLOS EN SITIO | 02/09/2025 EN LA VISITA TÉCNICA SE REALIZÓ LA ENTREGA DE 40 ROLLOS TERMICOS DE REDEBAN PARA EL CB"/>
    <s v="VISITA_TÉCNICA"/>
    <m/>
    <s v="TIPO I"/>
    <s v="TERRESTRE"/>
    <s v="SANCHEZ URREGO ROBINSON DAVID"/>
    <n v="1"/>
    <n v="35779.500569199998"/>
    <n v="0"/>
    <n v="35779.500569199998"/>
    <m/>
    <m/>
    <m/>
    <m/>
    <m/>
  </r>
  <r>
    <s v="VALLEDUPAR"/>
    <x v="1"/>
    <x v="1"/>
    <n v="20517"/>
    <n v="2663921"/>
    <n v="62746"/>
    <s v="ORDEN DE CAMBIO"/>
    <s v="CESAR"/>
    <s v="PAILITAS"/>
    <s v="BARRIO COREGIMIENTO LAS VEGAS"/>
    <s v="REDEBAN"/>
    <s v="FO-25-1446869"/>
    <d v="2025-08-29T10:43:00"/>
    <d v="2025-09-03T08:29:00"/>
    <m/>
    <s v="ROLLOS"/>
    <s v="ROLLOS"/>
    <s v="CB UNO A UNO"/>
    <s v="CB UNO A UNO"/>
    <s v="EJECUTADO_EXITOSO"/>
    <s v="EJECUTADO EXITOSO"/>
    <s v="29/08/2025 SE CONFIRMA DATOS CON CB, DATOS CORRECTOS, SE ACTUALIZAN. SE REALIZA ENVIO DE ROLLOS CON GUIA | 03/09/2025 SE REALIZA ENVIO DE 20 ROLLOS A OFICINA PRINCIPAL DE INTERRAPIDISIMO EN PAILITAS SOLICITADA POR CLIENTE"/>
    <s v="ENVÍO"/>
    <m/>
    <s v="TIPO IV"/>
    <s v="TERRESTRE"/>
    <s v="MAESTRE MENGUAL EDGAR ENRIQUE"/>
    <n v="0"/>
    <n v="35779.500569199998"/>
    <n v="0"/>
    <n v="35779.500569199998"/>
    <m/>
    <m/>
    <m/>
    <m/>
    <m/>
  </r>
  <r>
    <s v="CALI"/>
    <x v="2"/>
    <x v="2"/>
    <n v="19532"/>
    <n v="2665442"/>
    <n v="79400"/>
    <s v="ORDEN DE CAMBIO"/>
    <s v="CAUCA"/>
    <s v="PATIA"/>
    <s v="BARRIO PABLO VI PATIA"/>
    <s v="REDEBAN"/>
    <s v="FO-25-1447006"/>
    <d v="2025-08-29T13:57:00"/>
    <d v="2025-09-03T08:50:00"/>
    <m/>
    <s v="ROLLOS"/>
    <s v="ROLLOS"/>
    <s v="CB UNO A UNO"/>
    <s v="CB UNO A UNO"/>
    <s v="EJECUTADO_EXITOSO"/>
    <s v="EJECUTADO EXITOSO"/>
    <s v="29/08/2025 SE ESCALA A LA RED PARA AUTORIZACIÓN DE ROLLOS - LA RED AUTORIZA - SE CONFIRMA DATOS CON CB, DATOS CORRECTOS, SE ACTUALIZAN. SE REALIZA ENVIO DE ROLLOS CON GUIA | 03/09/2025 29-08 SE REALIZA ENVIO DE ROLLOS ** 03-09 SE CONFIRMA ENTREGA EXITOSA POR TRANSPORTADORA"/>
    <s v="ENVÍO"/>
    <m/>
    <s v="TIPO IV"/>
    <s v="TERRESTRE"/>
    <m/>
    <n v="0"/>
    <n v="35779.500569199998"/>
    <n v="0"/>
    <n v="35779.500569199998"/>
    <m/>
    <m/>
    <m/>
    <m/>
    <m/>
  </r>
  <r>
    <s v="CUCUTA"/>
    <x v="3"/>
    <x v="3"/>
    <n v="54001"/>
    <n v="2673102"/>
    <n v="78348"/>
    <s v="ORDEN DE CAMBIO"/>
    <s v="NORTE DE SANTANDER"/>
    <s v="CUCUTA"/>
    <s v="BARRIO PRADOS DEL NORTE CUCUTA"/>
    <s v="REDEBAN"/>
    <s v="FO-25-1455093"/>
    <d v="2025-09-01T11:10:00"/>
    <d v="2025-09-03T09:09:00"/>
    <m/>
    <s v="ROLLOS"/>
    <s v="ROLLOS"/>
    <s v="CB UNO A UNO"/>
    <s v="CB UNO A UNO"/>
    <s v="EJECUTADO_EXITOSO"/>
    <s v="EJECUTADO EXITOSO"/>
    <s v="01/09/2025 SE ESCALA AL COORDINADOR DE ZONA PARA ENTREGA DE ROLLOS EN SITIO | 02/09/2025 SE REALIZA ENTREGA DE 20 ROLLOS RBM OK"/>
    <s v="VISITA_TÉCNICA"/>
    <m/>
    <s v="TIPO I"/>
    <s v="TERRESTRE"/>
    <s v="DURAN ACOSTA FRANK YONNY"/>
    <n v="1"/>
    <n v="35779.500569199998"/>
    <n v="0"/>
    <n v="35779.500569199998"/>
    <m/>
    <m/>
    <m/>
    <m/>
    <m/>
  </r>
  <r>
    <s v="BOGOTA"/>
    <x v="4"/>
    <x v="4"/>
    <n v="11001"/>
    <n v="2675187"/>
    <n v="74514"/>
    <s v="ORDEN DE CAMBIO"/>
    <s v="CUNDINAMARCA"/>
    <s v="BOGOTA"/>
    <s v="BARRIO PRIMAVERA EL TINTAL BOG"/>
    <s v="REDEBAN"/>
    <s v="FO-25-1456692"/>
    <d v="2025-09-01T14:55:00"/>
    <d v="2025-09-03T09:14:00"/>
    <m/>
    <s v="ROLLOS"/>
    <s v="ROLLOS"/>
    <s v="CB UNO A UNO"/>
    <s v="CB UNO A UNO"/>
    <s v="EJECUTADO_EXITOSO"/>
    <s v="EJECUTADO EXITOSO"/>
    <s v="01/09/2025 SE ESCALA AL COORDINADOR DE ZONA PARA ENTREGA DE ROLLOS EN SITIO | 02/09/2025 DURANTE LA VISITA TECNICA SE REALIZA ENTREGA DE 40 ROLLOS PARA DATÁFONO NO SE MANIPULAN EQUIPOS SIN NOVEDAD EN ENTREGA"/>
    <s v="VISITA_TÉCNICA"/>
    <m/>
    <s v="TIPO I"/>
    <s v="TERRESTRE"/>
    <s v="LOZADA ROJAS CHRISTIAN ANDRES"/>
    <n v="1"/>
    <n v="35779.500569199998"/>
    <n v="0"/>
    <n v="35779.500569199998"/>
    <m/>
    <m/>
    <m/>
    <m/>
    <m/>
  </r>
  <r>
    <s v="SINCELEJO"/>
    <x v="1"/>
    <x v="1"/>
    <n v="70742"/>
    <n v="2668109"/>
    <n v="65313"/>
    <s v="ORDEN DE CAMBIO"/>
    <s v="SUCRE"/>
    <s v="SAN LUIS DE SINCE"/>
    <s v="BARRIO PUEBLO NUEVO SAN LUIS D"/>
    <s v="REDEBAN"/>
    <s v="FO-25-1448063"/>
    <d v="2025-08-30T09:00:00"/>
    <d v="2025-09-03T09:24:00"/>
    <m/>
    <s v="ROLLOS"/>
    <s v="ROLLOS"/>
    <s v="CB UNO A UNO"/>
    <s v="CB UNO A UNO"/>
    <s v="EJECUTADO_EXITOSO"/>
    <s v="EJECUTADO EXITOSO"/>
    <s v="02/09/2025 SE VISITA COMERCIO Y SE HACE ENTREGA DE 10 ROLLOS A LA SEÑORA MÓNICA RODRÍGUEZ."/>
    <s v="VISITA_TÉCNICA"/>
    <m/>
    <s v="TIPO II"/>
    <s v="TERRESTRE"/>
    <s v="CACERES HERNANDEZ ANDRES"/>
    <n v="1"/>
    <n v="67654.12000000001"/>
    <n v="0"/>
    <n v="67654.12000000001"/>
    <m/>
    <m/>
    <m/>
    <m/>
    <m/>
  </r>
  <r>
    <s v="MEDELLIN"/>
    <x v="0"/>
    <x v="0"/>
    <n v="5686"/>
    <n v="2666451"/>
    <n v="79382"/>
    <s v="ORDEN DE CAMBIO"/>
    <s v="ANTIOQUIA"/>
    <s v="SANTA ROSA DE OSOS"/>
    <s v="BARRIO SECTOR CALLE CALDAS SANTA ROSA DE OSOS"/>
    <s v="REDEBAN"/>
    <s v="FO-25-1446421"/>
    <d v="2025-08-29T15:53:00"/>
    <d v="2025-09-03T09:27:00"/>
    <m/>
    <s v="ROLLOS"/>
    <s v="ROLLOS"/>
    <s v="UNO A UNO"/>
    <s v="UNO A UNO"/>
    <s v="EJECUTADO_EXITOSO"/>
    <s v="EJECUTADO EXITOSO"/>
    <s v="29/08/2025 SE ESCALA AL COORDINADOR DE ZONA PARA ENTREGA DE ROLLOS EN SITIO | 03/09/2025 SE ENVÍAN 10 ROLLOS OK, CLIENTE CONFIRMA RECIBIDO"/>
    <s v="ENVÍO"/>
    <m/>
    <s v="TIPO II"/>
    <s v="TERRESTRE"/>
    <s v="QUINTERO SANCHEZ JUAN SEBASTIAN"/>
    <n v="0"/>
    <n v="35779.500569199998"/>
    <n v="0"/>
    <n v="35779.500569199998"/>
    <m/>
    <m/>
    <m/>
    <m/>
    <m/>
  </r>
  <r>
    <s v="MONTERIA"/>
    <x v="1"/>
    <x v="1"/>
    <n v="23001"/>
    <n v="2675534"/>
    <n v="70627"/>
    <s v="ORDEN DE CAMBIO"/>
    <s v="CORDOBA"/>
    <s v="MONTERIA"/>
    <s v="BARRIO EL DORADO MONTERIA 10"/>
    <s v="REDEBAN"/>
    <s v="FO-25-1456999"/>
    <d v="2025-09-01T15:16:00"/>
    <d v="2025-09-03T09:30:00"/>
    <m/>
    <s v="ROLLOS"/>
    <s v="ROLLOS"/>
    <s v="CB UNO A UNO"/>
    <s v="CB UNO A UNO"/>
    <s v="EJECUTADO_EXITOSO"/>
    <s v="EJECUTADO EXITOSO"/>
    <s v="01/09/2025 SE ESCALA AL COORDINADOR DE ZONA PARA ENTREGA DE ROLLOS EN SITIO | 02/09/2025 SE REALIZA VISITA PARA ENTREGAR 70 ROLLOS, NO SE MANIPULA DATAFONO ENTREGA OK"/>
    <s v="VISITA_TÉCNICA"/>
    <m/>
    <s v="TIPO I"/>
    <s v="TERRESTRE"/>
    <s v="COGOLLO ROSSO CAMILO ANDRES"/>
    <n v="1"/>
    <n v="35779.500569199998"/>
    <n v="0"/>
    <n v="35779.500569199998"/>
    <m/>
    <m/>
    <m/>
    <m/>
    <m/>
  </r>
  <r>
    <s v="BOGOTA"/>
    <x v="4"/>
    <x v="4"/>
    <n v="11001"/>
    <n v="2676807"/>
    <n v="79933"/>
    <s v="ORDEN DE CAMBIO"/>
    <s v="CUNDINAMARCA"/>
    <s v="BOGOTA"/>
    <s v="BARRIO PARAISO BOGOTA 7"/>
    <s v="REDEBAN"/>
    <s v="FO-25-1458447"/>
    <d v="2025-09-01T16:53:00"/>
    <d v="2025-09-03T09:38:00"/>
    <m/>
    <s v="ROLLOS"/>
    <s v="ROLLOS"/>
    <s v="UNO A UNO"/>
    <s v="UNO A UNO"/>
    <s v="EJECUTADO_EXITOSO"/>
    <s v="EJECUTADO EXITOSO"/>
    <s v="02/09/2025 SE ESCALA AL COORDINADOR DE ZONA PARA ENTREGA DE ROLLOS EN SITIO | 02/09/2025 SE VISITA CORRESPONSAL BANCARIO PARA ENTREGA DE 10 ROLLOS TÉRMICOS NO SE MANIPULA EQUIPO Y SE COMPLETA ENTREGA SIN NOVEDAD"/>
    <s v="VISITA_TÉCNICA"/>
    <m/>
    <s v="TIPO I"/>
    <s v="TERRESTRE"/>
    <s v="ROMERO ROJAS BREIDY JHOHAN"/>
    <n v="1"/>
    <n v="35779.500569199998"/>
    <n v="0"/>
    <n v="35779.500569199998"/>
    <m/>
    <m/>
    <m/>
    <m/>
    <m/>
  </r>
  <r>
    <s v="MANIZALES"/>
    <x v="2"/>
    <x v="6"/>
    <n v="17001"/>
    <n v="2676547"/>
    <n v="79393"/>
    <s v="ORDEN DE CAMBIO"/>
    <s v="CALDAS"/>
    <s v="MANIZALES"/>
    <s v="BARRIO SAN SEBASTIAN MANIZALES"/>
    <s v="REDEBAN"/>
    <s v="FO-25-1458452"/>
    <d v="2025-09-01T16:37:00"/>
    <d v="2025-09-03T09:41:00"/>
    <m/>
    <s v="ROLLOS"/>
    <s v="ROLLOS"/>
    <s v="CB UNO A UNO"/>
    <s v="CB UNO A UNO"/>
    <s v="EJECUTADO_EXITOSO"/>
    <s v="EJECUTADO EXITOSO"/>
    <s v="02/09/2025 SE ESCALA AL COORDINADOR DE ZONA PARA ENTREGA DE ROLLOS EN SITIO | 02/09/2025 VISITAMOS COMERCIO REALIZAMOS ENTREGA DE 10 ROLLOS."/>
    <s v="VISITA_TÉCNICA"/>
    <m/>
    <s v="TIPO I"/>
    <s v="TERRESTRE"/>
    <s v="ARROYAVE CANO MANUEL GUILLERMO"/>
    <n v="1"/>
    <n v="35779.500569199998"/>
    <n v="0"/>
    <n v="35779.500569199998"/>
    <m/>
    <m/>
    <m/>
    <m/>
    <m/>
  </r>
  <r>
    <s v="NEIVA"/>
    <x v="5"/>
    <x v="5"/>
    <n v="41001"/>
    <n v="2664811"/>
    <n v="80534"/>
    <s v="ORDEN DE CAMBIO"/>
    <s v="HUILA"/>
    <s v="NEIVA"/>
    <s v="BARRIO EL TRIANGULO NEIVA 2"/>
    <s v="REDEBAN"/>
    <s v="FO-25-1444617"/>
    <d v="2025-08-29T11:59:00"/>
    <d v="2025-09-03T09:43:00"/>
    <m/>
    <s v="ROLLOS"/>
    <s v="ROLLOS"/>
    <s v="UNO A UNO"/>
    <s v="UNO A UNO"/>
    <s v="EJECUTADO_EXITOSO"/>
    <s v="EJECUTADO EXITOSO"/>
    <s v="29/08/2025 SE ESCALA AL COORDINADOR DE ZONA PARA ENTREGA DE ROLLOS EN SITIO | 02/09/2025 SE REALIZA VISITA AL PUNTO SE ENTREGAN 20 ROLLOS PAPEL RBM"/>
    <s v="VISITA_TÉCNICA"/>
    <m/>
    <s v="TIPO I"/>
    <s v="TERRESTRE"/>
    <s v="DEVIA REINOSO JUAN CARLOS"/>
    <n v="1"/>
    <n v="35779.500569199998"/>
    <n v="0"/>
    <n v="35779.500569199998"/>
    <m/>
    <m/>
    <m/>
    <m/>
    <m/>
  </r>
  <r>
    <s v="NEIVA"/>
    <x v="5"/>
    <x v="5"/>
    <n v="41001"/>
    <n v="2661328"/>
    <n v="74260"/>
    <s v="ORDEN DE CAMBIO"/>
    <s v="HUILA"/>
    <s v="NEIVA"/>
    <s v="BARRIO TIMACO NEIVA"/>
    <s v="REDEBAN"/>
    <s v="FO-25-1441333"/>
    <d v="2025-08-29T08:00:00"/>
    <d v="2025-09-03T10:09:00"/>
    <m/>
    <s v="ROLLOS"/>
    <s v="ROLLOS"/>
    <s v="UNO A UNO"/>
    <s v="UNO A UNO"/>
    <s v="EJECUTADO_CANCELADO"/>
    <s v="USUARIO NO RECIBE PEDIDO"/>
    <s v="28/08/2025 SE ESCALA AL COORDINADOR DE ZONA PARA ENTREGA DE ROLLOS EN SITIO | 02/09/2025 SE LLEGA A SITIO, SE EVIDENCIA CB MIGRADO A WOMPI, NO SE ENTREGA ROLLOS."/>
    <s v="VISITA_TÉCNICA"/>
    <m/>
    <s v="TIPO I"/>
    <s v="TERRESTRE"/>
    <s v="DIAZ VARGAS JONATHAN MIGUEL"/>
    <n v="1"/>
    <n v="35779.500569199998"/>
    <n v="0"/>
    <n v="35779.500569199998"/>
    <m/>
    <m/>
    <m/>
    <m/>
    <m/>
  </r>
  <r>
    <s v="BOGOTA"/>
    <x v="4"/>
    <x v="4"/>
    <n v="11001"/>
    <n v="2661331"/>
    <n v="45412"/>
    <s v="ORDEN DE CAMBIO"/>
    <s v="CUNDINAMARCA"/>
    <s v="BOGOTA"/>
    <s v="BARRIO ORQUIDEAS BOGOTA 3"/>
    <s v="REDEBAN"/>
    <s v="FO-25-1441329"/>
    <d v="2025-08-29T08:00:00"/>
    <d v="2025-09-03T10:18:00"/>
    <m/>
    <s v="ROLLOS"/>
    <s v="ROLLOS"/>
    <s v="CB UNO A UNO"/>
    <s v="CB UNO A UNO"/>
    <s v="EJECUTADO_CANCELADO"/>
    <s v="USUARIO NO RECIBE PEDIDO"/>
    <s v="28/08/2025 SE ESCALA AL COORDINADOR DE ZONA PARA ENTREGA DE ROLLOS EN SITIO | 02/09/2025 SE REALIZA VISITA A CB PARA REALIZAR ENTREGA DE ROLLOS ,YA TIENEN MIGRADO A DATAFONO DE WOMPI NO SE REALIZA ENTREGA"/>
    <s v="VISITA_TÉCNICA"/>
    <m/>
    <s v="TIPO I"/>
    <s v="TERRESTRE"/>
    <s v="GALINDO ROJAS LUIS FELIPE"/>
    <n v="1"/>
    <n v="35779.500569199998"/>
    <n v="0"/>
    <n v="35779.500569199998"/>
    <m/>
    <m/>
    <m/>
    <m/>
    <m/>
  </r>
  <r>
    <s v="NEIVA"/>
    <x v="5"/>
    <x v="5"/>
    <n v="41298"/>
    <n v="2666123"/>
    <n v="80150"/>
    <s v="ORDEN DE CAMBIO"/>
    <s v="HUILA"/>
    <s v="GARZON"/>
    <s v="BARRIO EL ROSARIO GARZON 1"/>
    <s v="REDEBAN"/>
    <s v="FO-25-1446861"/>
    <d v="2025-08-29T15:15:00"/>
    <d v="2025-09-03T10:21:00"/>
    <m/>
    <s v="ROLLOS"/>
    <s v="ROLLOS"/>
    <s v="UNO A UNO"/>
    <s v="UNO A UNO"/>
    <s v="EJECUTADO_EXITOSO"/>
    <s v="EJECUTADO EXITOSO"/>
    <s v="29/08/2025 SE CONFIRMA DATOS CON CB, DATOS CORRECTOS, SE ACTUALIZAN. SE REALIZA ENVIO DE ROLLOS CON GUIA | 03/09/2025 SE REALIZA ENVIO DE 20 ROLLOS, CON LA GUIA 2235596022 SERVIENTREGA. SE CONFIRMA ENTREGA EXITOSA POR PARTE DE LA TRANSPORTADORA_x000a_."/>
    <s v="ENVÍO"/>
    <m/>
    <s v="TIPO III"/>
    <s v="TERRESTRE"/>
    <m/>
    <n v="0"/>
    <n v="35779.500569199998"/>
    <n v="0"/>
    <n v="35779.500569199998"/>
    <m/>
    <m/>
    <m/>
    <m/>
    <m/>
  </r>
  <r>
    <s v="MONTERIA"/>
    <x v="1"/>
    <x v="1"/>
    <n v="23807"/>
    <n v="2660105"/>
    <n v="61829"/>
    <s v="ORDEN DE CAMBIO"/>
    <s v="CORDOBA"/>
    <s v="TIERRALTA"/>
    <s v="BARRIO CENTRO TIERRALTA 4"/>
    <s v="REDEBAN"/>
    <s v="FO-25-1441393"/>
    <d v="2025-08-28T14:55:00"/>
    <d v="2025-09-03T10:22:00"/>
    <m/>
    <s v="ROLLOS"/>
    <s v="ROLLOS"/>
    <s v="CB UNO A UNO"/>
    <s v="CB UNO A UNO"/>
    <s v="EJECUTADO_EXITOSO"/>
    <s v="EJECUTADO EXITOSO"/>
    <s v="28/08/2025 SE CONFIRMA DATOS CON CB, DATOS CORRECTOS, SE ACTUALIZAN. SE REALIZA ENVIO DE ROLLOS CON GUIA | 02/09/2025 EN COMUNICACIÓN CON EL USUARIO, INDICA QUE AÚN NO RECIBE PAPELERÍA. SE INFORMA GUIA | 03/09/2025 SE REALIZA ENVIO DE 50 ROLLOS, CON LA GUIA 2265100359 SERVIENTREGA. SE CONFIRMA ENTREGA EXITOSA POR PARTE DE LA TRANSPORTADORA_x000a_."/>
    <s v="ENVÍO"/>
    <m/>
    <s v="TIPO III"/>
    <s v="TERRESTRE"/>
    <m/>
    <n v="0"/>
    <n v="35779.500569199998"/>
    <n v="0"/>
    <n v="35779.500569199998"/>
    <m/>
    <m/>
    <m/>
    <m/>
    <m/>
  </r>
  <r>
    <s v="NEIVA"/>
    <x v="5"/>
    <x v="5"/>
    <n v="41298"/>
    <n v="2667913"/>
    <n v="79890"/>
    <s v="ORDEN DE CAMBIO"/>
    <s v="HUILA"/>
    <s v="GARZON"/>
    <s v="DISTRICOL REY DE LA ECONOMÍA"/>
    <s v="REDEBAN"/>
    <s v="FO-25-1454377"/>
    <d v="2025-08-30T09:00:00"/>
    <d v="2025-09-03T10:23:00"/>
    <m/>
    <s v="ROLLOS"/>
    <s v="ROLLOS"/>
    <s v="AGREGADOR"/>
    <s v="DISTRICOL"/>
    <s v="EJECUTADO_EXITOSO"/>
    <s v="EJECUTADO EXITOSO"/>
    <s v="01/09/2025 SE ESCALA A LA RED PARA AUTORIZACIÓN DE ROLLOS - LA RED AUTORIZA 10 - SE REALIZA ENVIO DE ROLLOS CON GUIA | 02/09/2025 EN COMUNICACIÓN CON EL USUARIO, INDICA QUE AÚN NO RECIBE PAPELERÍA. SE INFORMA GUIA | 03/09/2025 SE REALIZA ENVIO DE 10 ROLLOS, CON LA GUIA 2235596024 SERVIENTREGA. SE CONFIRMA ENTREGA EXITOSA POR PARTE DE LA TRANSPORTADORA_x000a_."/>
    <s v="ENVÍO"/>
    <m/>
    <s v="TIPO III"/>
    <s v="TERRESTRE"/>
    <m/>
    <n v="0"/>
    <n v="35779.500569199998"/>
    <n v="0"/>
    <n v="35779.500569199998"/>
    <m/>
    <m/>
    <m/>
    <m/>
    <m/>
  </r>
  <r>
    <s v="NEIVA"/>
    <x v="5"/>
    <x v="5"/>
    <n v="41676"/>
    <n v="2673044"/>
    <n v="80191"/>
    <s v="ORDEN DE CAMBIO"/>
    <s v="HUILA"/>
    <s v="SANTA MARIA"/>
    <s v="BARRIO BRICEÑO SANTA MARIA"/>
    <s v="REDEBAN"/>
    <s v="FO-25-1455793"/>
    <d v="2025-09-01T11:03:00"/>
    <d v="2025-09-03T10:37:00"/>
    <m/>
    <s v="ROLLOS"/>
    <s v="ROLLOS"/>
    <s v="UNO A UNO"/>
    <s v="UNO A UNO"/>
    <s v="EJECUTADO_EXITOSO"/>
    <s v="EJECUTADO EXITOSO"/>
    <s v="01/09/2025 SE CONFIRMA DATOS CON CB, DATOS CORRECTOS, SE ACTUALIZAN. SE REALIZA ENVIO DE ROLLOS CON GUIA | 02/09/2025 EN COMUNICACIÓN CON EL USUARIO, INDICA QUE AÚN NO RECIBE PAPELERÍA. SE INFORMA GUIA | 01/09/2025 SE ENVÍA 20 ROLLOS SIN NOVEDAD , SE INFORMA AL CLIENTE Y SE ENVÍA FOTO DE LA GUÍA ."/>
    <s v="ENVÍO"/>
    <m/>
    <s v="TIPO III"/>
    <s v="TERRESTRE"/>
    <s v="ANDRADE HERNANDEZ JUAN CARLOS"/>
    <n v="0"/>
    <n v="35779.500569199998"/>
    <n v="0"/>
    <n v="35779.500569199998"/>
    <m/>
    <m/>
    <m/>
    <m/>
    <m/>
  </r>
  <r>
    <s v="BOGOTA"/>
    <x v="4"/>
    <x v="4"/>
    <n v="11001"/>
    <n v="2674227"/>
    <n v="78946"/>
    <s v="ORDEN DE CAMBIO"/>
    <s v="CUNDINAMARCA"/>
    <s v="BOGOTA"/>
    <s v="BARRUI CIUDAD MONTES BOGOTA"/>
    <s v="REDEBAN"/>
    <s v="FO-25-1455723"/>
    <d v="2025-09-01T12:42:00"/>
    <d v="2025-09-03T10:49:00"/>
    <m/>
    <s v="ROLLOS"/>
    <s v="ROLLOS"/>
    <s v="CB UNO A UNO"/>
    <s v="CB UNO A UNO"/>
    <s v="EJECUTADO_CANCELADO"/>
    <s v="CB CERRADO - DESOCUPADO"/>
    <s v="01/09/2025 SE ESCALA AL COORDINADOR DE ZONA PARA ENTREGA DE ROLLOS EN SITIO | 03/09/2025 SE LLEGA AL COMERCIO PARA REALIZAR LA ENTREGA DE LA PAPELERÍA SE VALÍA CERRADO SE MARCA EL NÚMERO DE CONTACTO 3123121795 NADIE RESPONDÍ SE DEJA EVIDENCIA  FOTOGRÁFICA AL SITIO"/>
    <s v="VISITA_TÉCNICA"/>
    <m/>
    <s v="TIPO I"/>
    <s v="TERRESTRE"/>
    <s v="GOMEZ VEGA DAVID SNEYDER"/>
    <n v="1"/>
    <n v="35779.500569199998"/>
    <n v="0"/>
    <n v="35779.500569199998"/>
    <m/>
    <m/>
    <m/>
    <m/>
    <m/>
  </r>
  <r>
    <s v="MONTERIA"/>
    <x v="1"/>
    <x v="1"/>
    <n v="23001"/>
    <n v="2676294"/>
    <n v="79518"/>
    <s v="ORDEN DE CAMBIO"/>
    <s v="CORDOBA"/>
    <s v="MONTERIA"/>
    <s v="BARRIO URB CARACOLI MONTERIA"/>
    <s v="REDEBAN"/>
    <s v="FO-25-1458469"/>
    <d v="2025-09-01T16:23:00"/>
    <d v="2025-09-03T10:55:00"/>
    <m/>
    <s v="ROLLOS"/>
    <s v="ROLLOS"/>
    <s v="CB UNO A UNO"/>
    <s v="CB UNO A UNO"/>
    <s v="EJECUTADO_EXITOSO"/>
    <s v="EJECUTADO EXITOSO"/>
    <s v="02/09/2025 SE ESCALA AL COORDINADOR DE ZONA PARA ENTREGA DE ROLLOS EN SITIO | 02/09/2025 SE REALIZA ENTREGA DE 20 ROLLOS EN EL PUNTO SIN NOVEDAD, EN LA ENTREGA NO SE MANIPULAN EQUIPOS"/>
    <s v="VISITA_TÉCNICA"/>
    <m/>
    <s v="TIPO I"/>
    <s v="TERRESTRE"/>
    <s v="GONZALEZ FERRER JESUS ALEXANDER"/>
    <n v="1"/>
    <n v="35779.500569199998"/>
    <n v="0"/>
    <n v="35779.500569199998"/>
    <m/>
    <m/>
    <m/>
    <m/>
    <m/>
  </r>
  <r>
    <s v="CUCUTA"/>
    <x v="3"/>
    <x v="3"/>
    <n v="54498"/>
    <n v="2669248"/>
    <n v="56776"/>
    <s v="ORDEN DE CAMBIO"/>
    <s v="NORTE DE SANTANDER"/>
    <s v="OCAÑA"/>
    <s v="BARRIO JOSE ANTONIO GALAN OCAN"/>
    <s v="REDEBAN"/>
    <s v="FO-25-1453146"/>
    <d v="2025-08-31T12:19:00"/>
    <d v="2025-09-03T10:56:00"/>
    <m/>
    <s v="ROLLOS"/>
    <s v="ROLLOS"/>
    <s v="CB UNO A UNO"/>
    <s v="CB UNO A UNO"/>
    <s v="EJECUTADO_EXITOSO"/>
    <s v="EJECUTADO EXITOSO"/>
    <s v="01/09/2025 SE REALIZA ENVIO DE ROLLOS CON GUIA | 03/09/2025 31-08 SE REALIZA ENVIO DE ROLLOS ** 03-09 SE CONFIRMA ENTREGA EXITOSA CON EL USUARIO"/>
    <s v="ENVÍO"/>
    <m/>
    <s v="TIPO IV"/>
    <s v="TERRESTRE"/>
    <m/>
    <n v="0"/>
    <n v="35779.500569199998"/>
    <n v="0"/>
    <n v="35779.500569199998"/>
    <m/>
    <m/>
    <m/>
    <m/>
    <m/>
  </r>
  <r>
    <s v="BOGOTA"/>
    <x v="4"/>
    <x v="4"/>
    <n v="11001"/>
    <n v="2675363"/>
    <n v="25523"/>
    <s v="ORDEN DE CAMBIO"/>
    <s v="CUNDINAMARCA"/>
    <s v="BOGOTA"/>
    <s v="PAGAFACIL TERMINAL TRANSPORTE"/>
    <s v="REDEBAN"/>
    <s v="FO-25-1460155"/>
    <d v="2025-09-01T14:58:00"/>
    <d v="2025-09-03T11:01:00"/>
    <m/>
    <s v="ROLLOS"/>
    <s v="ROLLOS"/>
    <s v="ROBUSTO"/>
    <s v="PAGAFACIL"/>
    <s v="EJECUTADO_EXITOSO"/>
    <s v="EJECUTADO EXITOSO"/>
    <s v="02/09/2025 SE ESCALA A LA RED PARA AUTORIZACIÓN DE ROLLOS - LA RED AUTORIZA 230 - SE ESCALA AL COORDINADOR DE ZONA PARA ENTREGA DE ROLLOS EN SITIO | 03/09/2025 SE REALIZA ENTREGA DE 230 ROLLOS ,NO SE MANIPULAN EQUIPOS"/>
    <s v="VISITA_TÉCNICA"/>
    <m/>
    <s v="TIPO I"/>
    <s v="TERRESTRE"/>
    <s v="GALINDO ROJAS LUIS FELIPE"/>
    <n v="1"/>
    <n v="35779.500569199998"/>
    <n v="0"/>
    <n v="35779.500569199998"/>
    <m/>
    <m/>
    <m/>
    <m/>
    <m/>
  </r>
  <r>
    <s v="CUCUTA"/>
    <x v="3"/>
    <x v="3"/>
    <n v="54498"/>
    <n v="2655161"/>
    <n v="38301"/>
    <s v="ORDEN DE CAMBIO"/>
    <s v="NORTE DE SANTANDER"/>
    <s v="OCAÑA"/>
    <s v="BARRIO JOSE ANTONIO GALAN OCAN"/>
    <s v="REDEBAN"/>
    <s v="FO-25-1441373"/>
    <d v="2025-08-28T08:00:00"/>
    <d v="2025-09-03T11:03:00"/>
    <m/>
    <s v="ROLLOS"/>
    <s v="ROLLOS"/>
    <s v="CB UNO A UNO"/>
    <s v="CB UNO A UNO"/>
    <s v="EJECUTADO_EXITOSO"/>
    <s v="EJECUTADO EXITOSO"/>
    <s v="28/08/2025 SE ESCALA A LA RED PARA AUTORIZACIÓN DE ROLLOS - LA RED AUTORIZA - SE CONFIRMA DATOS CON CB, DATOS CORRECTOS, SE ACTUALIZAN. SE REALIZA ENVIO DE ROLLOS CON GUIA | 02/09/2025 EN COMUNICACIÓN CON EL USUARIO, INDICA QUE AÚN NO RECIBE PAPELERÍA. SE INFORMA GUIA | 03/09/2025 28-08 SE REALIZA ENVIO DE ROLLOS ** 03-09 SE CONFIRMA ENTREGA EXITOSA CON EL USUARIO"/>
    <s v="ENVÍO"/>
    <m/>
    <s v="TIPO IV"/>
    <s v="TERRESTRE"/>
    <m/>
    <n v="0"/>
    <n v="35779.500569199998"/>
    <n v="0"/>
    <n v="35779.500569199998"/>
    <m/>
    <m/>
    <m/>
    <m/>
    <m/>
  </r>
  <r>
    <s v="MEDELLIN"/>
    <x v="0"/>
    <x v="0"/>
    <n v="5001"/>
    <n v="2652770"/>
    <n v="40284"/>
    <s v="ORDEN DE CAMBIO"/>
    <s v="ANTIOQUIA"/>
    <s v="MEDELLIN"/>
    <s v="BARRIO 12 DE MARZO MEDELLIN"/>
    <s v="REDEBAN"/>
    <s v="FO-25-1436088"/>
    <d v="2025-08-27T12:20:00"/>
    <d v="2025-09-03T11:06:00"/>
    <m/>
    <s v="ROLLOS"/>
    <s v="ROLLOS"/>
    <s v="CB UNO A UNO"/>
    <s v="CB UNO A UNO"/>
    <s v="EJECUTADO_EXITOSO"/>
    <s v="EJECUTADO EXITOSO"/>
    <s v="03/09/2025 SE REALIZA ENTREGA DE 50 ROLLOS POR EL OPERADOR CABIFY"/>
    <s v="VISITA_TÉCNICA"/>
    <m/>
    <s v="TIPO I"/>
    <s v="TERRESTRE"/>
    <s v="GOMEZ FERRARO JOHANA"/>
    <n v="1"/>
    <n v="35779.500569199998"/>
    <n v="0"/>
    <n v="35779.500569199998"/>
    <m/>
    <m/>
    <m/>
    <m/>
    <m/>
  </r>
  <r>
    <s v="APARTADO"/>
    <x v="0"/>
    <x v="0"/>
    <n v="5045"/>
    <n v="2674173"/>
    <n v="79270"/>
    <s v="ORDEN DE CAMBIO"/>
    <s v="ANTIOQUIA"/>
    <s v="APARTADO"/>
    <s v="DISTRICOL TIENDA SALOME LA 95"/>
    <s v="REDEBAN"/>
    <s v="FO-25-1460181"/>
    <d v="2025-09-01T12:55:00"/>
    <d v="2025-09-03T11:06:00"/>
    <m/>
    <s v="ROLLOS"/>
    <s v="ROLLOS"/>
    <s v="AGREGADOR"/>
    <s v="DISTRICOL"/>
    <s v="EJECUTADO_EXITOSO"/>
    <s v="EJECUTADO EXITOSO"/>
    <s v="02/09/2025 SE ESCALA A LA RED PARA AUTORIZACIÓN DE ROLLOS - LA RED AUTORIZA 30 - SE ESCALA AL COORDINADOR DE ZONA PARA ENTREGA DE ROLLOS EN SITIO | 03/09/2025 ENTREGA ROLLOS EN SITIO"/>
    <s v="VISITA_TÉCNICA"/>
    <m/>
    <s v="TIPO I"/>
    <s v="TERRESTRE"/>
    <s v="CASTRO HENAO DANIEL ESTEBAN"/>
    <n v="1"/>
    <n v="35779.500569199998"/>
    <n v="0"/>
    <n v="35779.500569199998"/>
    <m/>
    <m/>
    <m/>
    <m/>
    <m/>
  </r>
  <r>
    <s v="MONTERIA"/>
    <x v="1"/>
    <x v="1"/>
    <n v="23001"/>
    <n v="2673035"/>
    <n v="78543"/>
    <s v="ORDEN DE CAMBIO"/>
    <s v="CORDOBA"/>
    <s v="MONTERIA"/>
    <s v="BARRIO CENTRO MONTERIA  29"/>
    <s v="REDEBAN"/>
    <s v="FO-25-1460214"/>
    <d v="2025-09-01T11:02:00"/>
    <d v="2025-09-03T11:10:00"/>
    <m/>
    <s v="ROLLOS"/>
    <s v="ROLLOS"/>
    <s v="CB UNO A UNO"/>
    <s v="CB UNO A UNO"/>
    <s v="EJECUTADO_EXITOSO"/>
    <s v="EJECUTADO EXITOSO"/>
    <s v="02/09/2025 SE ESCALA A LA RED PARA AUTORIZACIÓN DE ROLLOS - LA RED AUTORIZA 20 - SE ESCALA AL COORDINADOR DE ZONA PARA ENTREGA DE ROLLOS EN SITIO | 03/09/2025 SE REALIZA VISITA PARA ENTREGAR 20 ROLLOS, NO SE MANIPULA DATAFONO, ENTREGA OK"/>
    <s v="VISITA_TÉCNICA"/>
    <m/>
    <s v="TIPO I"/>
    <s v="TERRESTRE"/>
    <s v="COGOLLO ROSSO CAMILO ANDRES"/>
    <n v="1"/>
    <n v="35779.500569199998"/>
    <n v="0"/>
    <n v="35779.500569199998"/>
    <m/>
    <m/>
    <m/>
    <m/>
    <m/>
  </r>
  <r>
    <s v="BUCARAMANGA"/>
    <x v="3"/>
    <x v="3"/>
    <n v="68001"/>
    <n v="2672123"/>
    <n v="78979"/>
    <s v="ORDEN DE CAMBIO"/>
    <s v="SANTANDER"/>
    <s v="BUCARAMANGA"/>
    <s v="PTM BUCARAMANGA PAPELERIA LA C"/>
    <s v="REDEBAN"/>
    <s v="FO-25-1460225"/>
    <d v="2025-09-01T10:10:00"/>
    <d v="2025-09-03T11:13:00"/>
    <m/>
    <s v="ROLLOS"/>
    <s v="ROLLOS"/>
    <s v="AGREGADOR"/>
    <s v="COMCARD - PTM"/>
    <s v="EJECUTADO_EXITOSO"/>
    <s v="EJECUTADO EXITOSO"/>
    <s v="02/09/2025 SE ESCALA A LA RED PARA AUTORIZACIÓN DE ROLLOS - LA RED AUTORIZA 20 - SE ESCALA AL COORDINADOR DE ZONA PARA ENTREGA DE ROLLOS EN SITIO | 02/09/2025 SE HACE ENTREGA DE 20 ROLLOS A LA SRA LINA MALDONADO"/>
    <s v="VISITA_TÉCNICA"/>
    <m/>
    <s v="TIPO I"/>
    <s v="TERRESTRE"/>
    <s v="GONZALEZ ESTUPIÑAN YEISON WALTER ANTONIO"/>
    <n v="1"/>
    <n v="35779.500569199998"/>
    <n v="0"/>
    <n v="35779.500569199998"/>
    <m/>
    <m/>
    <m/>
    <m/>
    <m/>
  </r>
  <r>
    <s v="MONTERIA"/>
    <x v="1"/>
    <x v="1"/>
    <n v="23001"/>
    <n v="2681545"/>
    <n v="79109"/>
    <s v="ORDEN DE CAMBIO"/>
    <s v="CORDOBA"/>
    <s v="MONTERIA"/>
    <s v="BARRIO VILLA ANA I MONTERIA"/>
    <s v="REDEBAN"/>
    <s v="FO-25-1463062"/>
    <d v="2025-09-02T12:45:00"/>
    <d v="2025-09-03T11:15:00"/>
    <m/>
    <s v="ROLLOS"/>
    <s v="ROLLOS"/>
    <s v="CB UNO A UNO"/>
    <s v="CB UNO A UNO"/>
    <s v="EJECUTADO_EXITOSO"/>
    <s v="EJECUTADO EXITOSO"/>
    <s v="02/09/2025 SE ESCALA A LA RED PARA AUTORIZACIÓN DE ROLLOS - LA RED AUTORIZA 10 - SE ESCALA AL COORDINADOR DE ZONA PARA ENTREGA DE ROLLOS EN SITIO | 03/09/2025 SE REALIZA VISITA PARA ENTREGAR 10 ROLLOS, NO SE MANIPULA DATAFONO, ENTREGA OK"/>
    <s v="VISITA_TÉCNICA"/>
    <m/>
    <s v="TIPO I"/>
    <s v="TERRESTRE"/>
    <s v="COGOLLO ROSSO CAMILO ANDRES"/>
    <n v="1"/>
    <n v="35779.500569199998"/>
    <n v="0"/>
    <n v="35779.500569199998"/>
    <m/>
    <m/>
    <m/>
    <m/>
    <m/>
  </r>
  <r>
    <s v="NEIVA"/>
    <x v="5"/>
    <x v="5"/>
    <n v="18001"/>
    <n v="2668470"/>
    <n v="79385"/>
    <s v="ORDEN DE CAMBIO"/>
    <s v="CAQUETA"/>
    <s v="FLORENCIA"/>
    <s v="BARRIO CENTRO FLORENCIA 37"/>
    <s v="REDEBAN"/>
    <s v="FO-25-1454372"/>
    <d v="2025-09-01T08:00:00"/>
    <d v="2025-09-03T11:19:00"/>
    <m/>
    <s v="ROLLOS"/>
    <s v="ROLLOS"/>
    <s v="CB UNO A UNO"/>
    <s v="CB UNO A UNO"/>
    <s v="EJECUTADO_EXITOSO"/>
    <s v="EJECUTADO EXITOSO"/>
    <s v="01/09/2025 SE ESCALA A LA RED PARA AUTORIZACIÓN DE ROLLOS - LA RED AUTORIZA 10 - SE ESCALA AL COORDINADOR DE ZONA PARA ENTREGA DE ROLLOS EN SITIO | 03/09/2025 SE REALIZA ENTREGA DE 10 ROLLOS RBM, ENTREGA EXITOSA"/>
    <s v="VISITA_TÉCNICA"/>
    <m/>
    <s v="TIPO IV"/>
    <s v="TERRESTRE"/>
    <s v="BERMUDEZ SANCHEZ JOSE NEYBER"/>
    <n v="1"/>
    <n v="35779.500569199998"/>
    <n v="0"/>
    <n v="35779.500569199998"/>
    <m/>
    <m/>
    <m/>
    <m/>
    <m/>
  </r>
  <r>
    <s v="CALI"/>
    <x v="2"/>
    <x v="2"/>
    <n v="76001"/>
    <n v="2681719"/>
    <n v="78703"/>
    <s v="ORDEN DE CAMBIO"/>
    <s v="VALLE DEL CAUCA"/>
    <s v="CALI"/>
    <s v="PTM CALI VARIEDADES LEYJO"/>
    <s v="REDEBAN"/>
    <s v="FO-25-1463057"/>
    <d v="2025-09-02T13:02:00"/>
    <d v="2025-09-03T11:19:00"/>
    <m/>
    <s v="ROLLOS"/>
    <s v="ROLLOS"/>
    <s v="AGREGADOR"/>
    <s v="COMCARD - PTM"/>
    <s v="EJECUTADO_EXITOSO"/>
    <s v="EJECUTADO EXITOSO"/>
    <s v="02/09/2025 SE ESCALA A LA RED PARA AUTORIZACIÓN DE ROLLOS - LA RED AUTORIZA 30 - SE ESCALA AL COORDINADOR DE ZONA PARA ENTREGA DE ROLLOS EN SITIO | 03/09/2025 SE ENTREGAN 30 ROLLOS A JHON EDER LARA"/>
    <s v="VISITA_TÉCNICA"/>
    <m/>
    <s v="TIPO I"/>
    <s v="TERRESTRE"/>
    <s v="CUERO RUIZ JHONNY"/>
    <n v="1"/>
    <n v="35779.500569199998"/>
    <n v="0"/>
    <n v="35779.500569199998"/>
    <m/>
    <m/>
    <m/>
    <m/>
    <m/>
  </r>
  <r>
    <s v="BUCARAMANGA"/>
    <x v="3"/>
    <x v="3"/>
    <n v="68745"/>
    <n v="2675545"/>
    <n v="45511"/>
    <s v="ORDEN DE CAMBIO"/>
    <s v="SANTANDER"/>
    <s v="SIMACOTA"/>
    <s v="PTM SIMACOTA  GOLLIS"/>
    <s v="REDEBAN"/>
    <s v="FO-25-1458476"/>
    <d v="2025-09-01T15:20:00"/>
    <d v="2025-09-03T11:26:00"/>
    <m/>
    <s v="ROLLOS"/>
    <s v="ROLLOS"/>
    <s v="AGREGADOR"/>
    <s v="COMCARD - PTM"/>
    <s v="EJECUTADO_EXITOSO"/>
    <s v="EJECUTADO EXITOSO"/>
    <s v="02/09/2025 SE ESCALA AL COORDINADOR DE ZONA PARA ENTREGA DE ROLLOS EN SITIO | 02/09/2025 SE ENTREGA ROLLOS DÓNDE INDICA EL CLIENTE"/>
    <s v="VISITA_TÉCNICA"/>
    <m/>
    <s v="TIPO III"/>
    <s v="TERRESTRE"/>
    <s v="HERRERA LUQUE SAUL JAVIER"/>
    <n v="1"/>
    <n v="35779.500569199998"/>
    <n v="0"/>
    <n v="35779.500569199998"/>
    <m/>
    <m/>
    <m/>
    <m/>
    <m/>
  </r>
  <r>
    <s v="NEIVA"/>
    <x v="5"/>
    <x v="5"/>
    <n v="18001"/>
    <n v="2662175"/>
    <n v="77817"/>
    <s v="ORDEN DE CAMBIO"/>
    <s v="CAQUETA"/>
    <s v="FLORENCIA"/>
    <s v="BARRIO LAS AVENIDAS FLORENCIA"/>
    <s v="REDEBAN"/>
    <s v="FO-25-1443001"/>
    <d v="2025-08-29T08:22:00"/>
    <d v="2025-09-03T11:39:00"/>
    <m/>
    <s v="ROLLOS"/>
    <s v="ROLLOS"/>
    <s v="CB UNO A UNO"/>
    <s v="CB UNO A UNO"/>
    <s v="EJECUTADO_EXITOSO"/>
    <s v="EJECUTADO EXITOSO"/>
    <s v="29/08/2025 SE ESCALA AL COORDINADOR DE ZONA PARA ENTREGA DE ROLLOS EN SITIO | 03/09/2025 SE REALIZA ENTREGA DE 20 ROLLOS RBM EN SITIO, ENTREGA EXITOSA."/>
    <s v="VISITA_TÉCNICA"/>
    <m/>
    <s v="TIPO IV"/>
    <s v="TERRESTRE"/>
    <s v="BERMUDEZ SANCHEZ JOSE NEYBER"/>
    <n v="1"/>
    <n v="35779.500569199998"/>
    <n v="0"/>
    <n v="35779.500569199998"/>
    <m/>
    <m/>
    <m/>
    <m/>
    <m/>
  </r>
  <r>
    <s v="VILLAVICENCIO"/>
    <x v="5"/>
    <x v="5"/>
    <n v="50711"/>
    <n v="2661621"/>
    <n v="79875"/>
    <s v="ORDEN DE CAMBIO"/>
    <s v="META"/>
    <s v="VISTAHERMOSA"/>
    <s v="BARRIO CENTRO VISTAHERMOSA"/>
    <s v="REDEBAN"/>
    <s v="FO-25-1446875"/>
    <d v="2025-08-29T08:00:00"/>
    <d v="2025-09-03T11:42:00"/>
    <m/>
    <s v="ROLLOS"/>
    <s v="ROLLOS"/>
    <s v="UNO A UNO"/>
    <s v="UNO A UNO"/>
    <s v="EJECUTADO_EXITOSO"/>
    <s v="EJECUTADO EXITOSO"/>
    <s v="29/08/2025 SE CONFIRMA DATOS CON CB, DATOS CORRECTOS, SE ACTUALIZAN. SE REALIZA ENVIO DE ROLLOS CON GUIA | 02/09/2025 EN COMUNICACIÓN CON EL USUARIO, INDICA QUE AÚN NO RECIBE PAPELERÍA. SE INFORMA GUIA | 01/09/2025 SE REALIZA ENVÍO DE 10 ROLLOS RBM A DIRECCIÓN SOLICITA POR EL SEÑOR ANDRÉS CARVAJAL"/>
    <s v="ENVÍO"/>
    <m/>
    <s v="TIPO III"/>
    <s v="TERRESTRE"/>
    <s v="CASTRILLON URREA LONDIER LEANDRO"/>
    <n v="0"/>
    <n v="35779.500569199998"/>
    <n v="0"/>
    <n v="35779.500569199998"/>
    <m/>
    <m/>
    <m/>
    <m/>
    <m/>
  </r>
  <r>
    <s v="NEIVA"/>
    <x v="5"/>
    <x v="5"/>
    <n v="18001"/>
    <n v="2668191"/>
    <n v="77198"/>
    <s v="ORDEN DE CAMBIO"/>
    <s v="CAQUETA"/>
    <s v="FLORENCIA"/>
    <s v="BARRIO NUEVA FLORENCIA FLORENC"/>
    <s v="REDEBAN"/>
    <s v="FO-25-1448631"/>
    <d v="2025-08-30T10:10:00"/>
    <d v="2025-09-03T11:44:00"/>
    <m/>
    <s v="ROLLOS"/>
    <s v="ROLLOS"/>
    <s v="CB UNO A UNO"/>
    <s v="CB UNO A UNO"/>
    <s v="EJECUTADO_EXITOSO"/>
    <s v="EJECUTADO EXITOSO"/>
    <s v="30/08/2025 SE ESCALA AL COORDINADOR DE ZONA PARA ENTREGA DE ROLLOS EN SITIO | 03/09/2025 SE REALIZA ENTREGA DE 50 ROLLOS RBM EN SITIO ENTREGA EXITOSA"/>
    <s v="VISITA_TÉCNICA"/>
    <m/>
    <s v="TIPO IV"/>
    <s v="TERRESTRE"/>
    <s v="BERMUDEZ SANCHEZ JOSE NEYBER"/>
    <n v="1"/>
    <n v="35779.500569199998"/>
    <n v="0"/>
    <n v="35779.500569199998"/>
    <m/>
    <m/>
    <m/>
    <m/>
    <m/>
  </r>
  <r>
    <s v="PASTO"/>
    <x v="2"/>
    <x v="2"/>
    <n v="52079"/>
    <n v="2655176"/>
    <n v="61220"/>
    <s v="ORDEN DE CAMBIO"/>
    <s v="NARIÑO"/>
    <s v="BARBACOAS"/>
    <s v="BARRIO LAS DELICIAS BARBACOAS"/>
    <s v="REDEBAN"/>
    <s v="FO-25-1439122"/>
    <d v="2025-08-28T08:00:00"/>
    <d v="2025-09-03T11:53:00"/>
    <m/>
    <s v="ROLLOS"/>
    <s v="ROLLOS"/>
    <s v="CB UNO A UNO"/>
    <s v="CB UNO A UNO"/>
    <s v="EJECUTADO_EXITOSO"/>
    <s v="EJECUTADO EXITOSO"/>
    <s v="28/08/2025 SE CONFIRMA DATOS CON CB, DATOS CORRECTOS, SE ACTUALIZAN. SE REALIZA ENVIO DE ROLLOS CON GUIA | 02/09/2025 EN COMUNICACIÓN CON EL USUARIO, INDICA QUE AÚN NO RECIBE PAPELERÍA. SE INFORMA GUIA | 29/08/2025 SE REALIZA ENVIO DE 20 ROLLOS POR SOLICITUD DE CLIENTE SE LE INFORMA NÚMERO DE GUÍA PARA RECLAMAR EN OFICINA PRINCIPAL"/>
    <s v="ENVÍO"/>
    <m/>
    <s v="TIPO IV"/>
    <s v="TERRESTRE"/>
    <s v="BRAVO MADROÑERO OSCAR ESTEBAN"/>
    <n v="0"/>
    <n v="35779.500569199998"/>
    <n v="0"/>
    <n v="35779.500569199998"/>
    <m/>
    <m/>
    <m/>
    <m/>
    <m/>
  </r>
  <r>
    <s v="MEDELLIN"/>
    <x v="0"/>
    <x v="0"/>
    <n v="5129"/>
    <n v="2668275"/>
    <n v="71375"/>
    <s v="ORDEN DE CAMBIO"/>
    <s v="ANTIOQUIA"/>
    <s v="CALDAS"/>
    <s v="BARRIO SECTOR LOS LAGOS CALDAS"/>
    <s v="REDEBAN"/>
    <s v="FO-25-1449950"/>
    <d v="2025-09-01T08:00:00"/>
    <d v="2025-09-03T12:01:00"/>
    <m/>
    <s v="ROLLOS"/>
    <s v="ROLLOS"/>
    <s v="CB UNO A UNO"/>
    <s v="CB UNO A UNO"/>
    <s v="EJECUTADO_EXITOSO"/>
    <s v="EJECUTADO EXITOSO"/>
    <s v="30/08/2025 SE ESCALA AL COORDINADOR DE ZONA PARA ENTREGA DE ROLLOS EN SITIO | 03/09/2025 SE REALIZA ENTREGA DE ROLLOS, SIN NOVEDAD"/>
    <s v="VISITA_TÉCNICA"/>
    <m/>
    <s v="TIPO I"/>
    <s v="TERRESTRE"/>
    <s v="HERNANDEZ CHAVARRIA JUAN CAMILO"/>
    <n v="1"/>
    <n v="35779.500569199998"/>
    <n v="0"/>
    <n v="35779.500569199998"/>
    <m/>
    <m/>
    <m/>
    <m/>
    <m/>
  </r>
  <r>
    <s v="IBAGUE"/>
    <x v="5"/>
    <x v="5"/>
    <n v="73275"/>
    <n v="2667089"/>
    <n v="50899"/>
    <s v="ORDEN DE CAMBIO"/>
    <s v="TOLIMA"/>
    <s v="FLANDES"/>
    <s v="BARRIO CONDOMINIO LOS MANGOS"/>
    <s v="REDEBAN"/>
    <s v="FO-25-1446894"/>
    <d v="2025-08-29T17:46:00"/>
    <d v="2025-09-03T12:04:00"/>
    <m/>
    <s v="ROLLOS"/>
    <s v="ROLLOS"/>
    <s v="UNO A UNO"/>
    <s v="CB UNO A UNO"/>
    <s v="EJECUTADO_EXITOSO"/>
    <s v="EJECUTADO EXITOSO"/>
    <s v="29/08/2025 SE ESCALA AL COORDINADOR DE ZONA PARA ENTREGA DE ROLLOS EN SITIO | 03/09/2025 SE REALIZA LA ENTREGA DE 10 EN DIRECCIÓN INDICADA"/>
    <s v="VISITA_TÉCNICA"/>
    <m/>
    <s v="TIPO II"/>
    <s v="TERRESTRE"/>
    <s v="GUTIERREZ  CAMILO ANDRES"/>
    <n v="1"/>
    <n v="67654.12000000001"/>
    <n v="0"/>
    <n v="67654.12000000001"/>
    <m/>
    <m/>
    <m/>
    <m/>
    <m/>
  </r>
  <r>
    <s v="NEIVA"/>
    <x v="5"/>
    <x v="5"/>
    <n v="41001"/>
    <n v="2663639"/>
    <n v="74471"/>
    <s v="ORDEN DE CAMBIO"/>
    <s v="HUILA"/>
    <s v="NEIVA"/>
    <s v="BARRIO QUEBRADITAS NEIVA"/>
    <s v="REDEBAN"/>
    <s v="FO-25-1443913"/>
    <d v="2025-08-29T10:20:00"/>
    <d v="2025-09-03T12:08:00"/>
    <m/>
    <s v="ROLLOS"/>
    <s v="ROLLOS"/>
    <s v="CB UNO A UNO"/>
    <s v="CB UNO A UNO"/>
    <s v="EJECUTADO_EXITOSO"/>
    <s v="EJECUTADO EXITOSO"/>
    <s v="29/08/2025 SE ESCALA AL COORDINADOR DE ZONA PARA ENTREGA DE ROLLOS EN SITIO | 03/09/2025 SE LLEGA A SITIO, SE ENTREGA 20 ROLLOS RBM"/>
    <s v="VISITA_TÉCNICA"/>
    <m/>
    <s v="TIPO I"/>
    <s v="TERRESTRE"/>
    <s v="DIAZ VARGAS JONATHAN MIGUEL"/>
    <n v="1"/>
    <n v="35779.500569199998"/>
    <n v="0"/>
    <n v="35779.500569199998"/>
    <m/>
    <m/>
    <m/>
    <m/>
    <m/>
  </r>
  <r>
    <s v="BUCARAMANGA"/>
    <x v="3"/>
    <x v="3"/>
    <n v="68689"/>
    <n v="2682726"/>
    <n v="29583"/>
    <s v="ORDEN DE CAMBIO"/>
    <s v="SANTANDER"/>
    <s v="SAN VICENTE DE CHUCURI"/>
    <s v="BARRIO SAN VICENTE DE CHUCURI"/>
    <s v="REDEBAN"/>
    <s v="FO-25-1463205"/>
    <d v="2025-09-02T14:53:00"/>
    <d v="2025-09-03T12:08:00"/>
    <m/>
    <s v="ROLLOS"/>
    <s v="ROLLOS"/>
    <s v="CB UNO A UNO"/>
    <s v="CB UNO A UNO"/>
    <s v="EJECUTADO_EXITOSO"/>
    <s v="EJECUTADO EXITOSO"/>
    <s v="02/09/2025 SE REALIZA ENVIO DE ROLLOS CON GUIA | 03/09/2025 SE REALIZA ENTREGA DE 30 ROLLOS CON VISITA EN DIRECCIÓN INDICADA POR EL USUARIO"/>
    <s v="VISITA_TÉCNICA"/>
    <m/>
    <s v="TIPO III"/>
    <s v="TERRESTRE"/>
    <s v="REYES RAMIREZ DIEGO ALEXANDER"/>
    <n v="1"/>
    <n v="35779.500569199998"/>
    <n v="0"/>
    <n v="35779.500569199998"/>
    <m/>
    <m/>
    <m/>
    <m/>
    <m/>
  </r>
  <r>
    <s v="CALI"/>
    <x v="2"/>
    <x v="2"/>
    <n v="76001"/>
    <n v="2681026"/>
    <n v="20548"/>
    <s v="ORDEN DE CAMBIO"/>
    <s v="VALLE DEL CAUCA"/>
    <s v="CALI"/>
    <s v="BARRIO CIUDADELA TERRANOVA CAL"/>
    <s v="REDEBAN"/>
    <s v="FO-25-1461724"/>
    <d v="2025-09-02T11:40:00"/>
    <d v="2025-09-03T12:14:00"/>
    <m/>
    <s v="ROLLOS"/>
    <s v="ROLLOS"/>
    <s v="CB UNO A UNO"/>
    <s v="CB UNO A UNO"/>
    <s v="EJECUTADO_EXITOSO"/>
    <s v="EJECUTADO EXITOSO"/>
    <s v="02/09/2025 SE ESCALA AL COORDINADOR DE ZONA PARA ENTREGA DE ROLLOS EN SITIO | 03/09/2025 SE VISITA CORRESPONSAL Y SE REALIZA ENTREGA DE 40 ROLLOS"/>
    <s v="VISITA_TÉCNICA"/>
    <m/>
    <s v="TIPO I"/>
    <s v="TERRESTRE"/>
    <s v="BOLAÑOS TABORDA JORGE ENRIQUE"/>
    <n v="1"/>
    <n v="35779.500569199998"/>
    <n v="0"/>
    <n v="35779.500569199998"/>
    <m/>
    <m/>
    <m/>
    <m/>
    <m/>
  </r>
  <r>
    <s v="MANIZALES"/>
    <x v="2"/>
    <x v="6"/>
    <n v="17001"/>
    <n v="2681381"/>
    <n v="79310"/>
    <s v="ORDEN DE CAMBIO"/>
    <s v="CALDAS"/>
    <s v="MANIZALES"/>
    <s v="BARRIO LINARES MANIZALES 5"/>
    <s v="REDEBAN"/>
    <s v="FO-25-1461706"/>
    <d v="2025-09-02T12:31:00"/>
    <d v="2025-09-03T12:18:00"/>
    <m/>
    <s v="ROLLOS"/>
    <s v="ROLLOS"/>
    <s v="CB UNO A UNO"/>
    <s v="CB UNO A UNO"/>
    <s v="EJECUTADO_EXITOSO"/>
    <s v="EJECUTADO EXITOSO"/>
    <s v="02/09/2025 SE ESCALA AL COORDINADOR DE ZONA PARA ENTREGA DE ROLLOS EN SITIO | 03/09/2025 SE ENTREGAN 110 ROLLOS."/>
    <s v="VISITA_TÉCNICA"/>
    <m/>
    <s v="TIPO I"/>
    <s v="TERRESTRE"/>
    <s v="FRANCO CAÑAVERAL YAMID RAUL"/>
    <n v="1"/>
    <n v="35779.500569199998"/>
    <n v="0"/>
    <n v="35779.500569199998"/>
    <m/>
    <m/>
    <m/>
    <m/>
    <m/>
  </r>
  <r>
    <s v="BOGOTA"/>
    <x v="4"/>
    <x v="4"/>
    <n v="11001"/>
    <n v="2681635"/>
    <n v="41088"/>
    <s v="ORDEN DE CAMBIO"/>
    <s v="CUNDINAMARCA"/>
    <s v="BOGOTA"/>
    <s v="BARRIO ANDES BOGOTA 2"/>
    <s v="REDEBAN"/>
    <s v="FO-25-1461698"/>
    <d v="2025-09-02T13:06:00"/>
    <d v="2025-09-03T12:21:00"/>
    <m/>
    <s v="ROLLOS"/>
    <s v="ROLLOS"/>
    <s v="CB UNO A UNO"/>
    <s v="COOGUASIMALES"/>
    <s v="EJECUTADO_EXITOSO"/>
    <s v="EJECUTADO EXITOSO"/>
    <s v="02/09/2025 SE ESCALA A LA RED PARA AUTORIZACIÓN DE ROLLOS - LA RED AUTORIZA 80 - SE ESCALA AL COORDINADOR DE ZONA PARA ENTREGA DE ROLLOS EN SITIO | 03/09/2025 SE REALIZA ENTREGA DE 30 ROLLOS NO SE MANIPULAN TERMINALES"/>
    <s v="VISITA_TÉCNICA"/>
    <m/>
    <s v="TIPO I"/>
    <s v="TERRESTRE"/>
    <s v="SOTO LONDOÑO FREDY ALEXANDER"/>
    <n v="1"/>
    <n v="35779.500569199998"/>
    <n v="0"/>
    <n v="35779.500569199998"/>
    <m/>
    <m/>
    <m/>
    <m/>
    <m/>
  </r>
  <r>
    <s v="MONTERIA"/>
    <x v="1"/>
    <x v="1"/>
    <n v="23001"/>
    <n v="2673901"/>
    <n v="78431"/>
    <s v="ORDEN DE CAMBIO"/>
    <s v="CORDOBA"/>
    <s v="MONTERIA"/>
    <s v="BARRIO LAS VINAS MONTERIA"/>
    <s v="REDEBAN"/>
    <s v="FO-25-1460195"/>
    <d v="2025-09-01T12:02:00"/>
    <d v="2025-09-03T12:28:00"/>
    <m/>
    <s v="ROLLOS"/>
    <s v="ROLLOS"/>
    <s v="CB UNO A UNO"/>
    <s v="CB UNO A UNO"/>
    <s v="EJECUTADO_EXITOSO"/>
    <s v="EJECUTADO EXITOSO"/>
    <s v="02/09/2025 SE ESCALA A LA RED PARA AUTORIZACIÓN DE ROLLOS - LA RED AUTORIZA 20 - SE ESCALA AL COORDINADOR DE ZONA PARA ENTREGA DE ROLLOS EN SITIO | 03/09/2025 SE REALIZA VISITA PARA ENTREGAR 20 ROLLOS, NO SE MANIPULA DATAFONO ENTREGA OK"/>
    <s v="VISITA_TÉCNICA"/>
    <m/>
    <s v="TIPO I"/>
    <s v="TERRESTRE"/>
    <s v="COGOLLO ROSSO CAMILO ANDRES"/>
    <n v="1"/>
    <n v="35779.500569199998"/>
    <n v="0"/>
    <n v="35779.500569199998"/>
    <m/>
    <m/>
    <m/>
    <m/>
    <m/>
  </r>
  <r>
    <s v="BOGOTA"/>
    <x v="4"/>
    <x v="4"/>
    <n v="25286"/>
    <n v="2674319"/>
    <n v="80017"/>
    <s v="ORDEN DE CAMBIO"/>
    <s v="CUNDINAMARCA"/>
    <s v="FUNZA"/>
    <s v="BARRIO ZUAME FUNZA FUNZA"/>
    <s v="REDEBAN"/>
    <s v="FO-25-1460185"/>
    <d v="2025-09-01T12:54:00"/>
    <d v="2025-09-03T12:37:00"/>
    <m/>
    <s v="ROLLOS"/>
    <s v="ROLLOS"/>
    <s v="UNO A UNO"/>
    <s v="UNO A UNO"/>
    <s v="EJECUTADO_EXITOSO"/>
    <s v="EJECUTADO EXITOSO"/>
    <s v="02/09/2025 SE ESCALA A LA RED PARA AUTORIZACIÓN DE ROLLOS - LA RED AUTORIZA 10 - SE ESCALA AL COORDINADOR DE ZONA PARA ENTREGA DE ROLLOS EN SITIO | 03/09/2025 SE VISITA COMERCIO PARA ENTREGA 10 ROLLOS TÉRMICOS NO SE MANIPULA EQUIPO Y SE COMPLETA ENTREGA SIN NOVEDAD"/>
    <s v="VISITA_TÉCNICA"/>
    <m/>
    <s v="TIPO II"/>
    <s v="TERRESTRE"/>
    <s v="ROMERO ROJAS BREIDY JHOHAN"/>
    <n v="1"/>
    <n v="67654.12000000001"/>
    <n v="0"/>
    <n v="67654.12000000001"/>
    <m/>
    <m/>
    <m/>
    <m/>
    <m/>
  </r>
  <r>
    <s v="PEREIRA"/>
    <x v="2"/>
    <x v="6"/>
    <n v="66170"/>
    <n v="2668463"/>
    <n v="79237"/>
    <s v="ORDEN DE CAMBIO"/>
    <s v="RISARALDA"/>
    <s v="DOSQUEBRADAS"/>
    <s v="DISTRICOL VARIEDADES LEON"/>
    <s v="REDEBAN"/>
    <s v="FO-25-1454244"/>
    <d v="2025-09-01T08:00:00"/>
    <d v="2025-09-03T12:39:00"/>
    <m/>
    <s v="ROLLOS"/>
    <s v="ROLLOS"/>
    <s v="AGREGADOR"/>
    <s v="DISTRICOL"/>
    <s v="EJECUTADO_EXITOSO"/>
    <s v="EJECUTADO EXITOSO"/>
    <s v="01/09/2025 SE ESCALA A LA RED PARA AUTORIZACIÓN DE ROLLOS - LA RED AUTORIZA 20 - SE ESCALA AL COORDINADOR DE ZONA PARA ENTREGA DE ROLLOS EN SITIO | 03/09/2025 VISITAMOS COMERCIO REALIZAMOS ENTREGA DE 20 ROLLOS."/>
    <s v="VISITA_TÉCNICA"/>
    <m/>
    <s v="TIPO I"/>
    <s v="TERRESTRE"/>
    <s v="ARROYAVE CANO MANUEL GUILLERMO"/>
    <n v="1"/>
    <n v="35779.500569199998"/>
    <n v="0"/>
    <n v="35779.500569199998"/>
    <m/>
    <m/>
    <m/>
    <m/>
    <m/>
  </r>
  <r>
    <s v="MONTERIA"/>
    <x v="1"/>
    <x v="1"/>
    <n v="23675"/>
    <n v="2674424"/>
    <n v="79652"/>
    <s v="ORDEN DE CAMBIO"/>
    <s v="CORDOBA"/>
    <s v="SAN BERNARDO DEL VIENTO"/>
    <s v="BARRIO GUAYABAL SAN BERNARDO D"/>
    <s v="REDEBAN"/>
    <s v="FO-25-1460164"/>
    <d v="2025-09-01T13:35:00"/>
    <d v="2025-09-03T12:41:00"/>
    <m/>
    <s v="ROLLOS"/>
    <s v="ROLLOS"/>
    <s v="CB UNO A UNO"/>
    <s v="CB UNO A UNO"/>
    <s v="EJECUTADO_EXITOSO"/>
    <s v="EJECUTADO EXITOSO"/>
    <s v="02/09/2025 SE ESCALA A LA RED PARA AUTORIZACIÓN DE ROLLOS - LA RED AUTORIZA 30 - SE ESCALA AL COORDINADOR DE ZONA PARA ENTREGA DE ROLLOS EN SITIO | 03/09/2025 SE ENTREGAN 30 ROLLOS CON VISITA OK"/>
    <s v="VISITA_TÉCNICA"/>
    <m/>
    <s v="TIPO II"/>
    <s v="TERRESTRE"/>
    <s v="COGOLLO VERTEL EDER LUIS"/>
    <n v="1"/>
    <n v="67654.12000000001"/>
    <n v="0"/>
    <n v="67654.12000000001"/>
    <m/>
    <m/>
    <m/>
    <m/>
    <m/>
  </r>
  <r>
    <s v="PEREIRA"/>
    <x v="2"/>
    <x v="6"/>
    <n v="66170"/>
    <n v="2675705"/>
    <n v="80008"/>
    <s v="ORDEN DE CAMBIO"/>
    <s v="RISARALDA"/>
    <s v="DOSQUEBRADAS"/>
    <s v="BARRIO CAMPESTRE C DOSQUEBRADAS"/>
    <s v="REDEBAN"/>
    <s v="FO-25-1460149"/>
    <d v="2025-09-01T15:19:00"/>
    <d v="2025-09-03T12:44:00"/>
    <m/>
    <s v="ROLLOS"/>
    <s v="ROLLOS"/>
    <s v="UNO A UNO"/>
    <s v="UNO A UNO"/>
    <s v="EJECUTADO_EXITOSO"/>
    <s v="EJECUTADO EXITOSO"/>
    <s v="02/09/2025 SE ESCALA A LA RED PARA AUTORIZACIÓN DE ROLLOS - LA RED AUTORIZA 20 - SE ESCALA AL COORDINADOR DE ZONA PARA ENTREGA DE ROLLOS EN SITIO | 03/09/2025 VISITAMOS COMERCIO REALIZAMOS ENTREGA DE 20 ROLLOS."/>
    <s v="VISITA_TÉCNICA"/>
    <m/>
    <s v="TIPO I"/>
    <s v="TERRESTRE"/>
    <s v="ARROYAVE CANO MANUEL GUILLERMO"/>
    <n v="1"/>
    <n v="35779.500569199998"/>
    <n v="0"/>
    <n v="35779.500569199998"/>
    <m/>
    <m/>
    <m/>
    <m/>
    <m/>
  </r>
  <r>
    <s v="BOGOTA"/>
    <x v="4"/>
    <x v="4"/>
    <n v="25286"/>
    <n v="2676650"/>
    <n v="76006"/>
    <s v="ORDEN DE CAMBIO"/>
    <s v="CUNDINAMARCA"/>
    <s v="FUNZA"/>
    <s v="BARRIO LA CITA FUNZA 1"/>
    <s v="REDEBAN"/>
    <s v="FO-25-1460136"/>
    <d v="2025-09-01T16:39:00"/>
    <d v="2025-09-03T12:47:00"/>
    <m/>
    <s v="ROLLOS"/>
    <s v="ROLLOS"/>
    <s v="CB UNO A UNO"/>
    <s v="CB UNO A UNO"/>
    <s v="EJECUTADO_EXITOSO"/>
    <s v="EJECUTADO EXITOSO"/>
    <s v="02/09/2025 SE ESCALA A LA RED PARA AUTORIZACIÓN DE ROLLOS - LA RED AUTORIZA 40 - SE ESCALA AL COORDINADOR DE ZONA PARA ENTREGA DE ROLLOS EN SITIO | 03/09/2025 SE VISITA COMERCIO PARA ENTREGA DE 40 ROLLOS TÉRMICOS NO SE MANIPULA EQUIPO Y SE COMPLETA ENTREGA SIN NOVEDAD"/>
    <s v="VISITA_TÉCNICA"/>
    <m/>
    <s v="TIPO II"/>
    <s v="TERRESTRE"/>
    <s v="ROMERO ROJAS BREIDY JHOHAN"/>
    <n v="1"/>
    <n v="67654.12000000001"/>
    <n v="0"/>
    <n v="67654.12000000001"/>
    <m/>
    <m/>
    <m/>
    <m/>
    <m/>
  </r>
  <r>
    <s v="CALI"/>
    <x v="2"/>
    <x v="2"/>
    <n v="76001"/>
    <n v="2678320"/>
    <n v="70538"/>
    <s v="ORDEN DE CAMBIO"/>
    <s v="VALLE DEL CAUCA"/>
    <s v="CALI"/>
    <s v="EL CANEY CALI 3"/>
    <s v="REDEBAN"/>
    <s v="FO-25-1459239"/>
    <d v="2025-09-02T08:32:00"/>
    <d v="2025-09-03T12:52:00"/>
    <m/>
    <s v="ROLLOS"/>
    <s v="ROLLOS"/>
    <s v="CB UNO A UNO"/>
    <s v="CB UNO A UNO"/>
    <s v="EJECUTADO_EXITOSO"/>
    <s v="EJECUTADO EXITOSO"/>
    <s v="02/09/2025 SE ESCALA AL COORDINADOR DE ZONA PARA ENTREGA DE ROLLOS EN SITIO | 03/09/2025 SE REALIZA ENTREGA DE 110 ROLLOS."/>
    <s v="VISITA_TÉCNICA"/>
    <m/>
    <s v="TIPO I"/>
    <s v="TERRESTRE"/>
    <s v="MONTERO MUESES GIAN CARLO"/>
    <n v="1"/>
    <n v="35779.500569199998"/>
    <n v="0"/>
    <n v="35779.500569199998"/>
    <m/>
    <m/>
    <m/>
    <m/>
    <m/>
  </r>
  <r>
    <s v="PEREIRA"/>
    <x v="2"/>
    <x v="6"/>
    <n v="66170"/>
    <n v="2676964"/>
    <n v="79555"/>
    <s v="ORDEN DE CAMBIO"/>
    <s v="RISARALDA"/>
    <s v="DOSQUEBRADAS"/>
    <s v="BARRIO VENUS I Y II DOSQUEBRAD"/>
    <s v="REDEBAN"/>
    <s v="FO-25-1458438"/>
    <d v="2025-09-01T17:27:00"/>
    <d v="2025-09-03T12:55:00"/>
    <m/>
    <s v="ROLLOS"/>
    <s v="ROLLOS"/>
    <s v="CB UNO A UNO"/>
    <s v="CB UNO A UNO"/>
    <s v="EJECUTADO_EXITOSO"/>
    <s v="EJECUTADO EXITOSO"/>
    <s v="02/09/2025 SE ESCALA AL COORDINADOR DE ZONA PARA ENTREGA DE ROLLOS EN SITIO | 03/09/2025 VISITAMOS PUNTO REALIZAMOS ENTREGA DE 20 ROLLOS."/>
    <s v="VISITA_TÉCNICA"/>
    <m/>
    <s v="TIPO I"/>
    <s v="TERRESTRE"/>
    <s v="ARROYAVE CANO MANUEL GUILLERMO"/>
    <n v="1"/>
    <n v="35779.500569199998"/>
    <n v="0"/>
    <n v="35779.500569199998"/>
    <m/>
    <m/>
    <m/>
    <m/>
    <m/>
  </r>
  <r>
    <s v="BOGOTA"/>
    <x v="4"/>
    <x v="4"/>
    <n v="25200"/>
    <n v="2674215"/>
    <n v="80376"/>
    <s v="ORDEN DE CAMBIO"/>
    <s v="CUNDINAMARCA"/>
    <s v="COGUA"/>
    <s v="BARRIO CENTRO COGUA 8"/>
    <s v="REDEBAN"/>
    <s v="FO-25-1455728"/>
    <d v="2025-09-01T12:36:00"/>
    <d v="2025-09-03T12:58:00"/>
    <m/>
    <s v="ROLLOS"/>
    <s v="ROLLOS"/>
    <s v="UNO A UNO"/>
    <s v="UNO A UNO"/>
    <s v="EJECUTADO_EXITOSO"/>
    <s v="EJECUTADO EXITOSO"/>
    <s v="01/09/2025 SE ESCALA AL COORDINADOR DE ZONA PARA ENTREGA DE ROLLOS EN SITIO | 03/09/2025 SE VISITA COMERCIO CB BANCOLOMBIA, SE ENTREGAN ROLLOS DE PAPEL SOLICITADOS PARA EL DATÁFONO, NO UPS, NO SE MANIPULAN EQUIPOS."/>
    <s v="VISITA_TÉCNICA"/>
    <m/>
    <s v="TIPO II"/>
    <s v="TERRESTRE"/>
    <s v="VEGA MANRIQUE JONATAN MAURICIO"/>
    <n v="1"/>
    <n v="67654.12000000001"/>
    <n v="0"/>
    <n v="67654.12000000001"/>
    <m/>
    <m/>
    <m/>
    <m/>
    <m/>
  </r>
  <r>
    <s v="PEREIRA"/>
    <x v="2"/>
    <x v="6"/>
    <n v="66170"/>
    <n v="2672816"/>
    <n v="80663"/>
    <s v="ORDEN DE CAMBIO"/>
    <s v="RISARALDA"/>
    <s v="DOSQUEBRADAS"/>
    <s v="BARRIO SANTIAGO LONDOÑO DOSQUEBRADAS  1"/>
    <s v="REDEBAN"/>
    <s v="FO-25-1455106"/>
    <d v="2025-09-01T10:53:00"/>
    <d v="2025-09-03T13:03:00"/>
    <m/>
    <s v="ROLLOS"/>
    <s v="ROLLOS"/>
    <s v="UNO A UNO"/>
    <s v="UNO A UNO"/>
    <s v="EJECUTADO_EXITOSO"/>
    <s v="EJECUTADO EXITOSO"/>
    <s v="01/09/2025 SE ESCALA AL COORDINADOR DE ZONA PARA ENTREGA DE ROLLOS EN SITIO | 03/09/2025 VISITAMOS PUNTO REALIZAMOS ENTREGA DE 20 ROLLOS."/>
    <s v="VISITA_TÉCNICA"/>
    <m/>
    <s v="TIPO I"/>
    <s v="TERRESTRE"/>
    <s v="ARROYAVE CANO MANUEL GUILLERMO"/>
    <n v="1"/>
    <n v="35779.500569199998"/>
    <n v="0"/>
    <n v="35779.500569199998"/>
    <m/>
    <m/>
    <m/>
    <m/>
    <m/>
  </r>
  <r>
    <s v="BOGOTA"/>
    <x v="4"/>
    <x v="4"/>
    <n v="25899"/>
    <n v="2668228"/>
    <n v="80092"/>
    <s v="ORDEN DE CAMBIO"/>
    <s v="CUNDINAMARCA"/>
    <s v="ZIPAQUIRA"/>
    <s v="BARRIO ZIPAQUIRÁ ZIPAQUIRÁ"/>
    <s v="REDEBAN"/>
    <s v="FO-25-1454250"/>
    <d v="2025-08-30T11:20:00"/>
    <d v="2025-09-03T13:05:00"/>
    <m/>
    <s v="ROLLOS"/>
    <s v="ROLLOS"/>
    <s v="UNO A UNO"/>
    <s v="UNO A UNO"/>
    <s v="EJECUTADO_EXITOSO"/>
    <s v="EJECUTADO EXITOSO"/>
    <s v="01/09/2025 SE ESCALA A LA RED PARA AUTORIZACIÓN DE ROLLOS - LA RED AUTORIZA 10 - SE ESCALA AL COORDINADOR DE ZONA PARA ENTREGA DE ROLLOS EN SITIO | 03/09/2025 SE VISITA COMERCIO CB BANCOLOMBIA, SE ENTREGAN ROLLOS DE PAPEL SOLICITADOS PARA EL DATÁFONO, NO UPS, NO SE MANIPULAN EQUIPOS."/>
    <s v="VISITA_TÉCNICA"/>
    <m/>
    <s v="TIPO II"/>
    <s v="TERRESTRE"/>
    <s v="VEGA MANRIQUE JONATAN MAURICIO"/>
    <n v="1"/>
    <n v="67654.12000000001"/>
    <n v="0"/>
    <n v="67654.12000000001"/>
    <m/>
    <m/>
    <m/>
    <m/>
    <m/>
  </r>
  <r>
    <s v="MONTERIA"/>
    <x v="1"/>
    <x v="1"/>
    <n v="23466"/>
    <n v="2635442"/>
    <n v="38188"/>
    <s v="ORDEN DE CAMBIO"/>
    <s v="CORDOBA"/>
    <s v="MONTELIBANO"/>
    <s v="PTM MONTELIBANO ELILAU"/>
    <s v="REDEBAN"/>
    <s v="FO-25-1416919"/>
    <d v="2025-08-25T08:07:00"/>
    <d v="2025-09-03T15:12:00"/>
    <m/>
    <s v="ROLLOS"/>
    <s v="ROLLOS"/>
    <s v="AGREGADOR"/>
    <s v="COMCARD - PTM"/>
    <s v="EJECUTADO_EXITOSO"/>
    <s v="EJECUTADO EXITOSO"/>
    <s v="24/08/2025 SE CONFIRMA DATOS CON CB, DATOS CORRECTOS, SE ACTUALIZAN. SE REALIZA ENVIO DE ROLLOS CON GUIA | 26/08/2025 LOGISTICO INFORMA CAIDA DE SERVIENTREGA PARA GENERAR GUIAS | 01/09/2025 EN COMUNICACIÓN CON EL USUARIO, INDICA QUE AÚN NO RECIBE PAPELERÍA. SE INFORMA GUIA | 03/09/2025 25-08 SE REALIZA ENVIO DE ROLLOS ** 03-09 SE CONFIRMA ENTREGA EXITOSA POR TRANSPORTADORA"/>
    <s v="ENVÍO"/>
    <m/>
    <s v="TIPO IV"/>
    <s v="TERRESTRE"/>
    <m/>
    <n v="0"/>
    <n v="35779.500569199998"/>
    <n v="0"/>
    <n v="35779.500569199998"/>
    <m/>
    <m/>
    <m/>
    <m/>
    <m/>
  </r>
  <r>
    <s v="CUCUTA"/>
    <x v="3"/>
    <x v="3"/>
    <n v="54498"/>
    <n v="2659624"/>
    <n v="80796"/>
    <s v="ORDEN DE CAMBIO"/>
    <s v="NORTE DE SANTANDER"/>
    <s v="OCAÑA"/>
    <s v="BARRIO EL CARMEN OCAÑA 1"/>
    <s v="REDEBAN"/>
    <s v="FO-25-1441395"/>
    <d v="2025-08-28T14:26:00"/>
    <d v="2025-09-03T15:35:00"/>
    <m/>
    <s v="ROLLOS"/>
    <s v="ROLLOS"/>
    <s v="UNO A UNO"/>
    <s v="UNO A UNO"/>
    <s v="EJECUTADO_EXITOSO"/>
    <s v="EJECUTADO EXITOSO"/>
    <s v="28/08/2025 SE CONFIRMA DATOS CON CB, DATOS CORRECTOS, SE ACTUALIZAN. SE REALIZA ENVIO DE ROLLOS CON GUIA | 02/09/2025 EN COMUNICACIÓN CON EL USUARIO, INDICA QUE AÚN NO RECIBE PAPELERÍA. SE INFORMA GUIA | 03/09/2025 28-08 SE REALIZA ENVIO DE ROLLOS ** 03-09 SE CONFIRMA ENTREGA EXITOSA POR TRANSPORTADORA"/>
    <s v="ENVÍO"/>
    <m/>
    <s v="TIPO IV"/>
    <s v="TERRESTRE"/>
    <m/>
    <n v="0"/>
    <n v="35779.500569199998"/>
    <n v="0"/>
    <n v="35779.500569199998"/>
    <m/>
    <m/>
    <m/>
    <m/>
    <m/>
  </r>
  <r>
    <s v="CARTAGENA"/>
    <x v="1"/>
    <x v="1"/>
    <n v="13001"/>
    <n v="2680470"/>
    <n v="40484"/>
    <s v="ORDEN DE CAMBIO"/>
    <s v="BOLIVAR"/>
    <s v="CARTAGENA"/>
    <s v="DISTRICOL FERRETERIA LA HORMIG"/>
    <s v="REDEBAN"/>
    <s v="FO-25-1463089"/>
    <d v="2025-09-02T11:02:00"/>
    <d v="2025-09-03T15:46:00"/>
    <m/>
    <s v="ROLLOS"/>
    <s v="ROLLOS"/>
    <s v="AGREGADOR"/>
    <s v="DISTRICOL"/>
    <s v="EJECUTADO_EXITOSO"/>
    <s v="EJECUTADO EXITOSO"/>
    <s v="02/09/2025 SE ESCALA A LA RED PARA AUTORIZACIÓN DE ROLLOS - LA RED AUTORIZA 30 - SE ESCALA AL COORDINADOR DE ZONA PARA ENTREGA DE ROLLOS EN SITIO | 03/09/2025 SE ENTREGAN 30 ROLLOS"/>
    <s v="VISITA_TÉCNICA"/>
    <m/>
    <s v="TIPO I"/>
    <s v="TERRESTRE"/>
    <s v="CANEDO HERRERA ALEXANDER"/>
    <n v="1"/>
    <n v="35779.500569199998"/>
    <n v="0"/>
    <n v="35779.500569199998"/>
    <m/>
    <m/>
    <m/>
    <m/>
    <m/>
  </r>
  <r>
    <s v="PASTO"/>
    <x v="2"/>
    <x v="2"/>
    <n v="86569"/>
    <n v="2667339"/>
    <n v="44997"/>
    <s v="ORDEN DE CAMBIO"/>
    <s v="PUTUMAYO"/>
    <s v="PUERTO CAICEDO"/>
    <s v="DISTRICOL MERCACENTRO J&amp;M"/>
    <s v="REDEBAN"/>
    <s v="FO-25-1454355"/>
    <d v="2025-08-30T09:00:00"/>
    <d v="2025-09-03T15:48:00"/>
    <m/>
    <s v="ROLLOS"/>
    <s v="ROLLOS"/>
    <s v="AGREGADOR"/>
    <s v="DISTRICOL"/>
    <s v="EJECUTADO_EXITOSO"/>
    <s v="EJECUTADO EXITOSO"/>
    <s v="01/09/2025 SE ESCALA A LA RED PARA AUTORIZACIÓN DE ROLLOS - LA RED AUTORIZA 120 - SE REALIZA ENVIO DE ROLLOS CON GUIA | 03/09/2025 30-08 SE REALIZA ENVIO DE ROLLOS ** 03-09 SE CONFIRMA ENTREGA EXITOSA CON EL USUARIO"/>
    <s v="ENVÍO"/>
    <m/>
    <s v="TIPO IV"/>
    <s v="TERRESTRE"/>
    <m/>
    <n v="0"/>
    <n v="35779.500569199998"/>
    <n v="0"/>
    <n v="35779.500569199998"/>
    <m/>
    <m/>
    <m/>
    <m/>
    <m/>
  </r>
  <r>
    <s v="APARTADO"/>
    <x v="0"/>
    <x v="0"/>
    <n v="5172"/>
    <n v="2665726"/>
    <n v="73417"/>
    <s v="ORDEN DE CAMBIO"/>
    <s v="ANTIOQUIA"/>
    <s v="CHIGORODO"/>
    <s v="BARRIO EL JARDIN CHIGORODO 1"/>
    <s v="REDEBAN"/>
    <s v="FO-25-1445825"/>
    <d v="2025-08-29T14:28:00"/>
    <d v="2025-09-03T15:58:00"/>
    <m/>
    <s v="ROLLOS"/>
    <s v="ROLLOS"/>
    <s v="CB UNO A UNO"/>
    <s v="CB UNO A UNO"/>
    <s v="EJECUTADO_EXITOSO"/>
    <s v="EJECUTADO EXITOSO"/>
    <s v="29/08/2025 SE ESCALA AL COORDINADOR DE ZONA PARA ENTREGA DE ROLLOS EN SITIO | 03/09/2025 ENVÍO ROLLOS DIRECTO CON EL CONDUCTOR, ENTREGA CONFIRMADA CON EL CLIENTE."/>
    <s v="ENVÍO"/>
    <m/>
    <s v="TIPO II"/>
    <s v="TERRESTRE"/>
    <s v="CASTRO HENAO DANIEL ESTEBAN"/>
    <n v="0"/>
    <n v="35779.500569199998"/>
    <n v="0"/>
    <n v="35779.500569199998"/>
    <m/>
    <m/>
    <m/>
    <m/>
    <m/>
  </r>
  <r>
    <s v="CARTAGENA"/>
    <x v="1"/>
    <x v="1"/>
    <n v="13001"/>
    <n v="2666921"/>
    <n v="66218"/>
    <s v="ORDEN DE CAMBIO"/>
    <s v="BOLIVAR"/>
    <s v="CARTAGENA"/>
    <s v="BARRIO CALLE PRINCIPAL CARTAGE"/>
    <s v="REDEBAN"/>
    <s v="FO-25-1446852"/>
    <d v="2025-08-29T16:25:00"/>
    <d v="2025-09-03T15:59:00"/>
    <m/>
    <s v="ROLLOS"/>
    <s v="ROLLOS"/>
    <s v="CB UNO A UNO"/>
    <s v="CB UNO A UNO"/>
    <s v="EJECUTADO_EXITOSO"/>
    <s v="EJECUTADO EXITOSO"/>
    <s v="29/08/2025 SE ESCALA AL COORDINADOR DE ZONA PARA ENTREGA DE ROLLOS EN SITIO | 03/09/2025 LOS ROLLOS SE LE ENTREGAN AL CLIENTE EN CARTAGENA ES UN CORREGIMIENTO Y SE ENCUENTRA EN CARTAGENA NO SE ANEXA TIRILLA DE PRUEBA"/>
    <s v="VISITA_TÉCNICA"/>
    <m/>
    <s v="TIPO I"/>
    <s v="TERRESTRE"/>
    <s v="CANEDO HERRERA ALEXANDER"/>
    <n v="1"/>
    <n v="35779.500569199998"/>
    <n v="0"/>
    <n v="35779.500569199998"/>
    <m/>
    <m/>
    <m/>
    <m/>
    <m/>
  </r>
  <r>
    <s v="VILLAVICENCIO"/>
    <x v="5"/>
    <x v="5"/>
    <n v="50001"/>
    <n v="2681064"/>
    <n v="79430"/>
    <s v="ORDEN DE CAMBIO"/>
    <s v="META"/>
    <s v="VILLAVICENCIO"/>
    <s v="BARRIO PORTALES EL LLANO VILLA"/>
    <s v="REDEBAN"/>
    <s v="FO-25-1463083"/>
    <d v="2025-09-02T11:45:00"/>
    <d v="2025-09-03T16:11:00"/>
    <m/>
    <s v="ROLLOS"/>
    <s v="ROLLOS"/>
    <s v="CB UNO A UNO"/>
    <s v="CB UNO A UNO"/>
    <s v="EJECUTADO_EXITOSO"/>
    <s v="EJECUTADO EXITOSO"/>
    <s v="02/09/2025 SE ESCALA A LA RED PARA AUTORIZACIÓN DE ROLLOS - LA RED AUTORIZA 20 - SE ESCALA AL COORDINADOR DE ZONA PARA ENTREGA DE ROLLOS EN SITIO | 03/09/2025 SE REALIZA VISITA AL CB POR SOLICITUD DE ROLLOS, SE ENTREGAN TODO OK"/>
    <s v="VISITA_TÉCNICA"/>
    <m/>
    <s v="TIPO I"/>
    <s v="TERRESTRE"/>
    <s v="MOLINA CASTRO JAVIER ALBERTO"/>
    <n v="1"/>
    <n v="35779.500569199998"/>
    <n v="0"/>
    <n v="35779.500569199998"/>
    <m/>
    <m/>
    <m/>
    <m/>
    <m/>
  </r>
  <r>
    <s v="MEDELLIN"/>
    <x v="0"/>
    <x v="0"/>
    <n v="5001"/>
    <n v="2674148"/>
    <n v="81039"/>
    <s v="ORDEN DE CAMBIO"/>
    <s v="ANTIOQUIA"/>
    <s v="MEDELLIN"/>
    <s v="DISTRICOL CARNES LAS MERCEDES"/>
    <s v="REDEBAN"/>
    <s v="FO-25-1455717"/>
    <d v="2025-09-01T12:45:00"/>
    <d v="2025-09-03T16:18:00"/>
    <m/>
    <s v="ROLLOS"/>
    <s v="ROLLOS"/>
    <s v="AGREGADOR"/>
    <s v="DISTRICOL"/>
    <s v="EJECUTADO_EXITOSO"/>
    <s v="EJECUTADO EXITOSO"/>
    <s v="01/09/2025 SE ESCALA AL COORDINADOR DE ZONA PARA ENTREGA DE ROLLOS EN SITIO | 03/09/2025 SE REALIZA ENTREGA DE 20 ROLLOS POR EL OPERADOR CABIFY"/>
    <s v="VISITA_TÉCNICA"/>
    <m/>
    <s v="TIPO I"/>
    <s v="TERRESTRE"/>
    <s v="GOMEZ FERRARO JOHANA"/>
    <n v="1"/>
    <n v="35779.500569199998"/>
    <n v="0"/>
    <n v="35779.500569199998"/>
    <m/>
    <m/>
    <m/>
    <m/>
    <m/>
  </r>
  <r>
    <s v="MEDELLIN"/>
    <x v="0"/>
    <x v="0"/>
    <n v="5001"/>
    <n v="2668524"/>
    <n v="27656"/>
    <s v="ORDEN DE CAMBIO"/>
    <s v="ANTIOQUIA"/>
    <s v="MEDELLIN"/>
    <s v="DISTRICOL TECNOLOGIA JP2"/>
    <s v="REDEBAN"/>
    <s v="FO-25-1450257"/>
    <d v="2025-09-01T08:00:00"/>
    <d v="2025-09-03T16:19:00"/>
    <m/>
    <s v="ROLLOS"/>
    <s v="ROLLOS"/>
    <s v="AGREGADOR"/>
    <s v="DISTRICOL"/>
    <s v="EJECUTADO_EXITOSO"/>
    <s v="EJECUTADO EXITOSO"/>
    <s v="03/09/2025 SE REALIZA ENTREGA DE 80 ROLLOS POR EL OPERADOR CABIFY"/>
    <s v="VISITA_TÉCNICA"/>
    <m/>
    <s v="TIPO I"/>
    <s v="TERRESTRE"/>
    <s v="GOMEZ FERRARO JOHANA"/>
    <n v="1"/>
    <n v="35779.500569199998"/>
    <n v="0"/>
    <n v="35779.500569199998"/>
    <m/>
    <m/>
    <m/>
    <m/>
    <m/>
  </r>
  <r>
    <s v="MEDELLIN"/>
    <x v="0"/>
    <x v="0"/>
    <n v="5001"/>
    <n v="2670829"/>
    <n v="28228"/>
    <s v="ORDEN DE CAMBIO"/>
    <s v="ANTIOQUIA"/>
    <s v="MEDELLIN"/>
    <s v="COMCARD MED LA HONDA 3"/>
    <s v="REDEBAN"/>
    <s v="FO-25-1453362"/>
    <d v="2025-09-01T09:08:00"/>
    <d v="2025-09-03T16:20:00"/>
    <m/>
    <s v="ROLLOS"/>
    <s v="ROLLOS"/>
    <s v="AGREGADOR"/>
    <s v="COMCARD - PTM"/>
    <s v="EJECUTADO_EXITOSO"/>
    <s v="EJECUTADO EXITOSO"/>
    <s v="01/09/2025 SE ESCALA AL COORDINADOR DE ZONA PARA ENTREGA DE ROLLOS EN SITIO | 03/09/2025 SE REALIZA ENTREGA DE 60 ROLLOS POR EL OPERADOR CABIFY"/>
    <s v="VISITA_TÉCNICA"/>
    <m/>
    <s v="TIPO I"/>
    <s v="TERRESTRE"/>
    <s v="GOMEZ FERRARO JOHANA"/>
    <n v="1"/>
    <n v="35779.500569199998"/>
    <n v="0"/>
    <n v="35779.500569199998"/>
    <m/>
    <m/>
    <m/>
    <m/>
    <m/>
  </r>
  <r>
    <s v="MONTERIA"/>
    <x v="1"/>
    <x v="1"/>
    <n v="23660"/>
    <n v="2672580"/>
    <n v="79250"/>
    <s v="ORDEN DE CAMBIO"/>
    <s v="CORDOBA"/>
    <s v="SAHAGUN"/>
    <s v="DISTRICOL PETER PAN CAFETERIA"/>
    <s v="REDEBAN"/>
    <s v="FO-25-1460219"/>
    <d v="2025-09-01T10:50:00"/>
    <d v="2025-09-03T16:20:00"/>
    <m/>
    <s v="ROLLOS"/>
    <s v="ROLLOS"/>
    <s v="AGREGADOR"/>
    <s v="DISTRICOL"/>
    <s v="EJECUTADO_EXITOSO"/>
    <s v="EJECUTADO EXITOSO"/>
    <s v="02/09/2025 SE ESCALA A LA RED PARA AUTORIZACIÓN DE ROLLOS - LA RED AUTORIZA 10 - SE ESCALA AL COORDINADOR DE ZONA PARA ENTREGA DE ROLLOS EN SITIO | 03/09/2025 SE REALIZA VISITA TÉCNICA PARA ENTREGA DE 10 ROLLOS PARA DATAFONO, NO SE INTERVIENE TERMINAL Y LA ENTREGA SE REALIZA SIN NOVEDAD."/>
    <s v="VISITA_TÉCNICA"/>
    <m/>
    <s v="TIPO II"/>
    <s v="TERRESTRE"/>
    <s v="CASSIANI PEREZ RAUL RAMIRO"/>
    <n v="1"/>
    <n v="67654.12000000001"/>
    <n v="0"/>
    <n v="67654.12000000001"/>
    <m/>
    <m/>
    <m/>
    <m/>
    <m/>
  </r>
  <r>
    <s v="MEDELLIN"/>
    <x v="0"/>
    <x v="0"/>
    <n v="5001"/>
    <n v="2674296"/>
    <n v="53768"/>
    <s v="ORDEN DE CAMBIO"/>
    <s v="ANTIOQUIA"/>
    <s v="MEDELLIN"/>
    <s v="PTM MEDELLIN TIMBRAMOS Y SERVI"/>
    <s v="REDEBAN"/>
    <s v="FO-25-1456010"/>
    <d v="2025-09-01T13:15:00"/>
    <d v="2025-09-03T16:21:00"/>
    <m/>
    <s v="ROLLOS"/>
    <s v="ROLLOS"/>
    <s v="AGREGADOR"/>
    <s v="COMCARD - PTM"/>
    <s v="EJECUTADO_EXITOSO"/>
    <s v="EJECUTADO EXITOSO"/>
    <s v="01/09/2025 SE ESCALA AL COORDINADOR DE ZONA PARA ENTREGA DE ROLLOS EN SITIO | 03/09/2025 SE REALIZA ENTREGA DE 80 ROLLOS POR EL OPERADOR CABIFY"/>
    <s v="VISITA_TÉCNICA"/>
    <m/>
    <s v="TIPO I"/>
    <s v="TERRESTRE"/>
    <s v="GOMEZ FERRARO JOHANA"/>
    <n v="1"/>
    <n v="35779.500569199998"/>
    <n v="0"/>
    <n v="35779.500569199998"/>
    <m/>
    <m/>
    <m/>
    <m/>
    <m/>
  </r>
  <r>
    <s v="MEDELLIN"/>
    <x v="0"/>
    <x v="0"/>
    <n v="5088"/>
    <n v="2668017"/>
    <n v="74980"/>
    <s v="ORDEN DE CAMBIO"/>
    <s v="ANTIOQUIA"/>
    <s v="BELLO"/>
    <s v="PTM BELLO TIENDA DE BELLEZA MA"/>
    <s v="REDEBAN"/>
    <s v="FO-25-1447970"/>
    <d v="2025-08-30T09:00:00"/>
    <d v="2025-09-03T16:22:00"/>
    <m/>
    <s v="ROLLOS"/>
    <s v="ROLLOS"/>
    <s v="AGREGADOR"/>
    <s v="COMCARD - PTM"/>
    <s v="EJECUTADO_EXITOSO"/>
    <s v="EJECUTADO EXITOSO"/>
    <s v="03/09/2025 SE REALIZA ENTREGA DE 90 ROLLOS POR EL OPERADOR CABIFY"/>
    <s v="VISITA_TÉCNICA"/>
    <m/>
    <s v="TIPO I"/>
    <s v="TERRESTRE"/>
    <s v="GOMEZ FERRARO JOHANA"/>
    <n v="1"/>
    <n v="35779.500569199998"/>
    <n v="0"/>
    <n v="35779.500569199998"/>
    <m/>
    <m/>
    <m/>
    <m/>
    <m/>
  </r>
  <r>
    <s v="MEDELLIN"/>
    <x v="0"/>
    <x v="0"/>
    <n v="5001"/>
    <n v="2671290"/>
    <n v="66272"/>
    <s v="ORDEN DE CAMBIO"/>
    <s v="ANTIOQUIA"/>
    <s v="MEDELLIN"/>
    <s v="BARRIO LA PLAYITA MEDELLIN"/>
    <s v="REDEBAN"/>
    <s v="FO-25-1455156"/>
    <d v="2025-09-01T09:33:00"/>
    <d v="2025-09-03T16:23:00"/>
    <m/>
    <s v="ROLLOS"/>
    <s v="ROLLOS"/>
    <s v="CB UNO A UNO"/>
    <s v="CB UNO A UNO"/>
    <s v="EJECUTADO_EXITOSO"/>
    <s v="EJECUTADO EXITOSO"/>
    <s v="01/09/2025 SE ESCALA AL COORDINADOR DE ZONA PARA ENTREGA DE ROLLOS EN SITIO | 03/09/2025 SE REALIZA ENTREGA DE 50 ROLLOS POR EL OPERADOR CABIFY"/>
    <s v="VISITA_TÉCNICA"/>
    <m/>
    <s v="TIPO I"/>
    <s v="TERRESTRE"/>
    <s v="GOMEZ FERRARO JOHANA"/>
    <n v="1"/>
    <n v="35779.500569199998"/>
    <n v="0"/>
    <n v="35779.500569199998"/>
    <m/>
    <m/>
    <m/>
    <m/>
    <m/>
  </r>
  <r>
    <s v="MEDELLIN"/>
    <x v="0"/>
    <x v="0"/>
    <n v="5088"/>
    <n v="2672095"/>
    <n v="74040"/>
    <s v="ORDEN DE CAMBIO"/>
    <s v="ANTIOQUIA"/>
    <s v="BELLO"/>
    <s v="OPRAP ESTACIÓN NIQUIA"/>
    <s v="REDEBAN"/>
    <s v="FO-25-1455130"/>
    <d v="2025-09-01T10:15:00"/>
    <d v="2025-09-03T16:23:00"/>
    <m/>
    <s v="ROLLOS"/>
    <s v="ROLLOS"/>
    <s v="ROBUSTO"/>
    <s v="OPRAP"/>
    <s v="EJECUTADO_EXITOSO"/>
    <s v="EJECUTADO EXITOSO"/>
    <s v="01/09/2025 SE ESCALA AL COORDINADOR DE ZONA PARA ENTREGA DE ROLLOS EN SITIO | 03/09/2025 SE REALIZA ENTREGA DE 90 ROLLOS POR EL OPERADOR CABIFY"/>
    <s v="VISITA_TÉCNICA"/>
    <m/>
    <s v="TIPO I"/>
    <s v="TERRESTRE"/>
    <s v="GOMEZ FERRARO JOHANA"/>
    <n v="1"/>
    <n v="35779.500569199998"/>
    <n v="0"/>
    <n v="35779.500569199998"/>
    <m/>
    <m/>
    <m/>
    <m/>
    <m/>
  </r>
  <r>
    <s v="MEDELLIN"/>
    <x v="0"/>
    <x v="0"/>
    <n v="5088"/>
    <n v="2674561"/>
    <n v="79917"/>
    <s v="ORDEN DE CAMBIO"/>
    <s v="ANTIOQUIA"/>
    <s v="BELLO"/>
    <s v="DISTRICOL PAPELERIA SALO"/>
    <s v="REDEBAN"/>
    <s v="FO-25-1456697"/>
    <d v="2025-09-01T13:56:00"/>
    <d v="2025-09-03T16:24:00"/>
    <m/>
    <s v="ROLLOS"/>
    <s v="ROLLOS"/>
    <s v="AGREGADOR"/>
    <s v="DISTRICOL"/>
    <s v="EJECUTADO_EXITOSO"/>
    <s v="EJECUTADO EXITOSO"/>
    <s v="01/09/2025 SE ESCALA AL COORDINADOR DE ZONA PARA ENTREGA DE ROLLOS EN SITIO | 03/09/2025 SE REALIZA ENTREGA DE 10 ROLLOS POR EL OPERADOR CABIFY"/>
    <s v="VISITA_TÉCNICA"/>
    <m/>
    <s v="TIPO I"/>
    <s v="TERRESTRE"/>
    <s v="GOMEZ FERRARO JOHANA"/>
    <n v="1"/>
    <n v="35779.500569199998"/>
    <n v="0"/>
    <n v="35779.500569199998"/>
    <m/>
    <m/>
    <m/>
    <m/>
    <m/>
  </r>
  <r>
    <s v="MEDELLIN"/>
    <x v="0"/>
    <x v="0"/>
    <n v="5360"/>
    <n v="2668803"/>
    <n v="79372"/>
    <s v="ORDEN DE CAMBIO"/>
    <s v="ANTIOQUIA"/>
    <s v="ITAGUI"/>
    <s v="BARRIO ITAGUI ITAGUI 31"/>
    <s v="REDEBAN"/>
    <s v="FO-25-1453092"/>
    <d v="2025-09-01T08:00:00"/>
    <d v="2025-09-03T16:25:00"/>
    <m/>
    <s v="ROLLOS"/>
    <s v="ROLLOS"/>
    <s v="UNO A UNO"/>
    <s v="UNO A UNO"/>
    <s v="EJECUTADO_EXITOSO"/>
    <s v="EJECUTADO EXITOSO"/>
    <s v="01/09/2025 SE ESCALA PARA ENVIO POR CABIFY | 03/09/2025 SE REALIZA ENTREGA DE 10 ROLLOS POR EL OPERADOR CABIFY"/>
    <s v="VISITA_TÉCNICA"/>
    <m/>
    <s v="TIPO I"/>
    <s v="TERRESTRE"/>
    <s v="GOMEZ FERRARO JOHANA"/>
    <n v="1"/>
    <n v="35779.500569199998"/>
    <n v="0"/>
    <n v="35779.500569199998"/>
    <m/>
    <m/>
    <m/>
    <m/>
    <m/>
  </r>
  <r>
    <s v="YOPAL"/>
    <x v="5"/>
    <x v="5"/>
    <n v="85001"/>
    <n v="2672997"/>
    <n v="74496"/>
    <s v="ORDEN DE CAMBIO"/>
    <s v="CASANARE"/>
    <s v="YOPAL"/>
    <s v="BARRIO 20 DE JULIO YOPAL 2"/>
    <s v="REDEBAN"/>
    <s v="FO-25-1460207"/>
    <d v="2025-09-01T11:09:00"/>
    <d v="2025-09-03T16:25:00"/>
    <m/>
    <s v="ROLLOS"/>
    <s v="ROLLOS"/>
    <s v="CB UNO A UNO"/>
    <s v="CB UNO A UNO"/>
    <s v="EJECUTADO_EXITOSO"/>
    <s v="EJECUTADO EXITOSO"/>
    <s v="02/09/2025 SE ESCALA A LA RED PARA AUTORIZACIÓN DE ROLLOS - LA RED AUTORIZA 80 - SE ESCALA AL COORDINADOR DE ZONA PARA ENTREGA DE ROLLOS EN SITIO | 03/09/2025 SE VISITA COMERCIO SE ENTREGAN 80 ROLLOS OK"/>
    <s v="VISITA_TÉCNICA"/>
    <m/>
    <s v="TIPO I"/>
    <s v="TERRESTRE"/>
    <s v="BERNAL ELAICA EDGAR ALEXIS"/>
    <n v="1"/>
    <n v="35779.500569199998"/>
    <n v="0"/>
    <n v="35779.500569199998"/>
    <m/>
    <m/>
    <m/>
    <m/>
    <m/>
  </r>
  <r>
    <s v="MEDELLIN"/>
    <x v="0"/>
    <x v="0"/>
    <n v="5360"/>
    <n v="2674234"/>
    <n v="12494"/>
    <s v="ORDEN DE CAMBIO"/>
    <s v="ANTIOQUIA"/>
    <s v="ITAGUI"/>
    <s v="PAGAFACIL  PLAZA MAYORISTA"/>
    <s v="REDEBAN"/>
    <s v="FO-25-1455722"/>
    <d v="2025-09-01T12:43:00"/>
    <d v="2025-09-03T16:25:00"/>
    <m/>
    <s v="ROLLOS"/>
    <s v="ROLLOS"/>
    <s v="ROBUSTO"/>
    <s v="PAGAFACIL"/>
    <s v="EJECUTADO_EXITOSO"/>
    <s v="EJECUTADO EXITOSO"/>
    <s v="01/09/2025 SE ESCALA AL COORDINADOR DE ZONA PARA ENTREGA DE ROLLOS EN SITIO | 03/09/2025 SE REALIZA ENTREGA DE 550 ROLLOS POR EL OPERADOR CABIFY"/>
    <s v="VISITA_TÉCNICA"/>
    <m/>
    <s v="TIPO I"/>
    <s v="TERRESTRE"/>
    <s v="GOMEZ FERRARO JOHANA"/>
    <n v="1"/>
    <n v="35779.500569199998"/>
    <n v="0"/>
    <n v="35779.500569199998"/>
    <m/>
    <m/>
    <m/>
    <m/>
    <m/>
  </r>
  <r>
    <s v="BOGOTA"/>
    <x v="4"/>
    <x v="4"/>
    <n v="11001"/>
    <n v="2673523"/>
    <n v="79280"/>
    <s v="ORDEN DE CAMBIO"/>
    <s v="CUNDINAMARCA"/>
    <s v="BOGOTA"/>
    <s v="BARRIO LA GAITANA BOGOTA 3"/>
    <s v="REDEBAN"/>
    <s v="FO-25-1460200"/>
    <d v="2025-09-01T11:39:00"/>
    <d v="2025-09-03T16:28:00"/>
    <m/>
    <s v="ROLLOS"/>
    <s v="ROLLOS"/>
    <s v="CB UNO A UNO"/>
    <s v="CB UNO A UNO"/>
    <s v="EJECUTADO_EXITOSO"/>
    <s v="EJECUTADO EXITOSO"/>
    <s v="02/09/2025 SE ESCALA A LA RED PARA AUTORIZACIÓN DE ROLLOS - LA RED AUTORIZA 30 - SE ESCALA AL COORDINADOR DE ZONA PARA ENTREGA DE ROLLOS EN SITIO | 03/09/2025 SE REALIZA ENTREGA DE 30 ROLLOS"/>
    <s v="VISITA_TÉCNICA"/>
    <m/>
    <s v="TIPO I"/>
    <s v="TERRESTRE"/>
    <s v="MURCIA HERNANDEZ HARVEY IGNACIO"/>
    <n v="1"/>
    <n v="35779.500569199998"/>
    <n v="0"/>
    <n v="35779.500569199998"/>
    <m/>
    <m/>
    <m/>
    <m/>
    <m/>
  </r>
  <r>
    <s v="VALLEDUPAR"/>
    <x v="1"/>
    <x v="1"/>
    <n v="20250"/>
    <n v="2677628"/>
    <n v="10042"/>
    <s v="ORDEN DE CAMBIO"/>
    <s v="CESAR"/>
    <s v="EL PASO"/>
    <s v="AL PASO CESAR"/>
    <s v="REDEBAN"/>
    <s v="FO-25-1458420"/>
    <d v="2025-09-02T08:00:00"/>
    <d v="2025-09-03T16:37:00"/>
    <m/>
    <s v="ROLLOS"/>
    <s v="ROLLOS"/>
    <s v="CB UNO A UNO"/>
    <s v="CB UNO A UNO"/>
    <s v="EJECUTADO_EXITOSO"/>
    <s v="EJECUTADO EXITOSO"/>
    <s v="02/09/2025 SE REALIZA ENVIO DE ROLLOS CON GUIA | 03/09/2025 SE REALIZA ENVIO DE 50 ROLLOS, CON LA GUIA 2205447153 SERVIENTREGA. SE CONFIRMA ENTREGA EXITOSA POR PARTE DE LA TRANSPORTADORA_x000a_."/>
    <s v="ENVÍO"/>
    <m/>
    <s v="TIPO III"/>
    <s v="TERRESTRE"/>
    <m/>
    <n v="0"/>
    <n v="35779.500569199998"/>
    <n v="0"/>
    <n v="35779.500569199998"/>
    <m/>
    <m/>
    <m/>
    <m/>
    <m/>
  </r>
  <r>
    <s v="CALI"/>
    <x v="2"/>
    <x v="2"/>
    <n v="19845"/>
    <n v="2671830"/>
    <n v="72269"/>
    <s v="ORDEN DE CAMBIO"/>
    <s v="CAUCA"/>
    <s v="VILLA RICA"/>
    <s v="VILLA RICA LOS ALMENDROS"/>
    <s v="REDEBAN"/>
    <s v="FO-25-1455801"/>
    <d v="2025-09-01T09:54:00"/>
    <d v="2025-09-03T16:39:00"/>
    <m/>
    <s v="ROLLOS"/>
    <s v="ROLLOS"/>
    <s v="CB UNO A UNO"/>
    <s v="CB UNO A UNO"/>
    <s v="EJECUTADO_EXITOSO"/>
    <s v="EJECUTADO EXITOSO"/>
    <s v="01/09/2025 SE CONFIRMA DATOS CON CB, DATOS CORRECTOS, SE ACTUALIZAN. SE REALIZA ENVIO DE ROLLOS CON GUIA | 03/09/2025 SE REALIZA ENVIO DE 30 ROLLOS, CON LA GUIA 2185553762 SERVIENTREGA. SE CONFIRMA ENTREGA EXITOSA POR PARTE DE LA TRANSPORTADORA_x000a_."/>
    <s v="ENVÍO"/>
    <m/>
    <s v="TIPO IV"/>
    <s v="TERRESTRE"/>
    <m/>
    <n v="0"/>
    <n v="35779.500569199998"/>
    <n v="0"/>
    <n v="35779.500569199998"/>
    <m/>
    <m/>
    <m/>
    <m/>
    <m/>
  </r>
  <r>
    <s v="CALI"/>
    <x v="2"/>
    <x v="2"/>
    <n v="76890"/>
    <n v="2674239"/>
    <n v="27839"/>
    <s v="ORDEN DE CAMBIO"/>
    <s v="VALLE DEL CAUCA"/>
    <s v="YOTOCO"/>
    <s v="SANTA BARBARA YOTOCO VALLE DEL"/>
    <s v="REDEBAN"/>
    <s v="FO-25-1455718"/>
    <d v="2025-09-01T12:44:00"/>
    <d v="2025-09-03T16:49:00"/>
    <m/>
    <s v="ROLLOS"/>
    <s v="ROLLOS"/>
    <s v="CB UNO A UNO"/>
    <s v="CB UNO A UNO"/>
    <s v="EJECUTADO_EXITOSO"/>
    <s v="EJECUTADO EXITOSO"/>
    <s v="01/09/2025 SE ESCALA AL COORDINADOR DE ZONA PARA ENTREGA DE ROLLOS EN SITIO | 03/09/2025 SE REALIZA ENTREGA DE 60 ROLLOS TÉRMICOS EN EL CB SIN NOVEDAD."/>
    <s v="VISITA_TÉCNICA"/>
    <m/>
    <s v="TIPO II"/>
    <s v="TERRESTRE"/>
    <s v="TORRES GARCIA JENDRY JOSE"/>
    <n v="1"/>
    <n v="67654.12000000001"/>
    <n v="0"/>
    <n v="67654.12000000001"/>
    <m/>
    <m/>
    <m/>
    <m/>
    <m/>
  </r>
  <r>
    <s v="CALI"/>
    <x v="2"/>
    <x v="2"/>
    <n v="76001"/>
    <n v="2676717"/>
    <n v="77006"/>
    <s v="ORDEN DE CAMBIO"/>
    <s v="VALLE DEL CAUCA"/>
    <s v="CALI"/>
    <s v="BARRIO DEPARTAMENTAL O PANAMER"/>
    <s v="REDEBAN"/>
    <s v="FO-25-1458443"/>
    <d v="2025-09-01T16:55:00"/>
    <d v="2025-09-03T16:51:00"/>
    <m/>
    <s v="ROLLOS"/>
    <s v="ROLLOS"/>
    <s v="CB UNO A UNO"/>
    <s v="CB UNO A UNO"/>
    <s v="EJECUTADO_EXITOSO"/>
    <s v="EJECUTADO EXITOSO"/>
    <s v="02/09/2025 SE ESCALA AL COORDINADOR DE ZONA PARA ENTREGA DE ROLLOS EN SITIO | 03/09/2025 SE REALIZA ENTREGA DE 20 ROLLOS"/>
    <s v="VISITA_TÉCNICA"/>
    <m/>
    <s v="TIPO I"/>
    <s v="TERRESTRE"/>
    <s v="MONTERO MUESES GIAN CARLO"/>
    <n v="1"/>
    <n v="35779.500569199998"/>
    <n v="0"/>
    <n v="35779.500569199998"/>
    <m/>
    <m/>
    <m/>
    <m/>
    <m/>
  </r>
  <r>
    <s v="BOGOTA"/>
    <x v="4"/>
    <x v="4"/>
    <n v="25200"/>
    <n v="2678855"/>
    <n v="70278"/>
    <s v="ORDEN DE CAMBIO"/>
    <s v="CUNDINAMARCA"/>
    <s v="COGUA"/>
    <s v="BARRIO VIA EL ALTICO COGUA"/>
    <s v="REDEBAN"/>
    <s v="FO-25-1459768"/>
    <d v="2025-09-02T09:11:00"/>
    <d v="2025-09-03T16:54:00"/>
    <m/>
    <s v="ROLLOS"/>
    <s v="ROLLOS"/>
    <s v="CB UNO A UNO"/>
    <s v="CB UNO A UNO"/>
    <s v="EJECUTADO_EXITOSO"/>
    <s v="EJECUTADO EXITOSO"/>
    <s v="02/09/2025 SE ESCALA AL COORDINADOR DE ZONA PARA ENTREGA DE ROLLOS EN SITIO | 03/09/2025 SE VISITA COMERCIO CB BANCOLOMBIA, SE ENTREGAN ROLLOS DE PAPEL SOLICITADOS PARA EL DATÁFONO, NO UPS, NO SE MANIPULAN EQUIPOS."/>
    <s v="VISITA_TÉCNICA"/>
    <m/>
    <s v="TIPO II"/>
    <s v="TERRESTRE"/>
    <s v="VEGA MANRIQUE JONATAN MAURICIO"/>
    <n v="1"/>
    <n v="67654.12000000001"/>
    <n v="0"/>
    <n v="67654.12000000001"/>
    <m/>
    <m/>
    <m/>
    <m/>
    <m/>
  </r>
  <r>
    <s v="BOGOTA"/>
    <x v="4"/>
    <x v="4"/>
    <n v="25473"/>
    <n v="2675561"/>
    <n v="79945"/>
    <s v="ORDEN DE CAMBIO"/>
    <s v="CUNDINAMARCA"/>
    <s v="MOSQUERA"/>
    <s v="BARRIO VILLA SAJONIA"/>
    <s v="REDEBAN"/>
    <s v="FO-25-1456990"/>
    <d v="2025-09-01T15:23:00"/>
    <d v="2025-09-03T16:57:00"/>
    <m/>
    <s v="ROLLOS"/>
    <s v="ROLLOS"/>
    <s v="UNO A UNO"/>
    <s v="UNO A UNO"/>
    <s v="EJECUTADO_EXITOSO"/>
    <s v="EJECUTADO EXITOSO"/>
    <s v="01/09/2025 SE ESCALA AL COORDINADOR DE ZONA PARA ENTREGA DE ROLLOS EN SITIO | 03/09/2025 SE VISITA CB PARA ENTREGA DE 10 ROLLOS TÉRMICOS AL LLEGAR A LA DIRECCIÓN REGISTRADA EL LOCAL ESTÁ CERRADO, SE EFECTÚA COMUNICACIÓN TELEFÓNICA Y CLIENTE SOLICITA DEJAR EL COMERCIO DE AL LADO EL CUAL ES UN SPA DE UÑAS Y SE COMPLETA ENTREGA SIN MÁS NOVEDAD"/>
    <s v="VISITA_TÉCNICA"/>
    <m/>
    <s v="TIPO I"/>
    <s v="TERRESTRE"/>
    <s v="ROMERO ROJAS BREIDY JHOHAN"/>
    <n v="1"/>
    <n v="35779.500569199998"/>
    <n v="0"/>
    <n v="35779.500569199998"/>
    <m/>
    <m/>
    <m/>
    <m/>
    <m/>
  </r>
  <r>
    <s v="BOGOTA"/>
    <x v="4"/>
    <x v="4"/>
    <n v="25286"/>
    <n v="2676890"/>
    <n v="79301"/>
    <s v="ORDEN DE CAMBIO"/>
    <s v="CUNDINAMARCA"/>
    <s v="FUNZA"/>
    <s v="BARRIO MARTINEZ RICO FUNZA FUN"/>
    <s v="REDEBAN"/>
    <s v="FO-25-1458434"/>
    <d v="2025-09-01T17:44:00"/>
    <d v="2025-09-03T17:00:00"/>
    <m/>
    <s v="ROLLOS"/>
    <s v="ROLLOS"/>
    <s v="CB UNO A UNO"/>
    <s v="CB UNO A UNO"/>
    <s v="EJECUTADO_EXITOSO"/>
    <s v="EJECUTADO EXITOSO"/>
    <s v="02/09/2025 SE ESCALA AL COORDINADOR DE ZONA PARA ENTREGA DE ROLLOS EN SITIO | 03/09/2025 SE VISITA COMERCIO PARA ENTREGA DE 10 ROLLOS TÉRMICOS NO SE MANIPULA EQUIPO Y SE COMPLETA ENTREGA SIN NOVEDAD"/>
    <s v="VISITA_TÉCNICA"/>
    <m/>
    <s v="TIPO II"/>
    <s v="TERRESTRE"/>
    <s v="ROMERO ROJAS BREIDY JHOHAN"/>
    <n v="1"/>
    <n v="67654.12000000001"/>
    <n v="0"/>
    <n v="67654.12000000001"/>
    <m/>
    <m/>
    <m/>
    <m/>
    <m/>
  </r>
  <r>
    <s v="BOGOTA"/>
    <x v="4"/>
    <x v="4"/>
    <n v="11001"/>
    <n v="2673633"/>
    <n v="62715"/>
    <s v="ORDEN DE CAMBIO"/>
    <s v="CUNDINAMARCA"/>
    <s v="BOGOTA"/>
    <s v="BARRIO RINCON BOGOTA 6"/>
    <s v="REDEBAN"/>
    <s v="FO-25-1455108"/>
    <d v="2025-09-01T11:41:00"/>
    <d v="2025-09-03T17:03:00"/>
    <m/>
    <s v="ROLLOS"/>
    <s v="ROLLOS"/>
    <s v="CB UNO A UNO"/>
    <s v="CB UNO A UNO"/>
    <s v="EJECUTADO_EXITOSO"/>
    <s v="EJECUTADO EXITOSO"/>
    <s v="01/09/2025 SE ESCALA AL COORDINADOR DE ZONA PARA ENTREGA DE ROLLOS EN SITIO | 03/09/2025 SE REALIZA ENTREGA DE 30 ROLLOS"/>
    <s v="VISITA_TÉCNICA"/>
    <m/>
    <s v="TIPO I"/>
    <s v="TERRESTRE"/>
    <s v="MURCIA HERNANDEZ HARVEY IGNACIO"/>
    <n v="1"/>
    <n v="35779.500569199998"/>
    <n v="0"/>
    <n v="35779.500569199998"/>
    <m/>
    <m/>
    <m/>
    <m/>
    <m/>
  </r>
  <r>
    <s v="APARTADO"/>
    <x v="0"/>
    <x v="0"/>
    <n v="5490"/>
    <n v="2672380"/>
    <n v="80782"/>
    <s v="ORDEN DE CAMBIO"/>
    <s v="ANTIOQUIA"/>
    <s v="NECOCLI"/>
    <s v="BARRIO CL PRINCIPAL CORREGIMIENTO EL TOTUMO NECOCLI ANTI  NECOCLI"/>
    <s v="REDEBAN"/>
    <s v="FO-25-1455115"/>
    <d v="2025-09-01T10:32:00"/>
    <d v="2025-09-03T17:05:00"/>
    <m/>
    <s v="ROLLOS"/>
    <s v="ROLLOS"/>
    <s v="UNO A UNO"/>
    <s v="UNO A UNO"/>
    <s v="EJECUTADO_EXITOSO"/>
    <s v="EJECUTADO EXITOSO"/>
    <s v="01/09/2025 SE ESCALA AL COORDINADOR DE ZONA PARA ENTREGA DE ROLLOS EN SITIO | 03/09/2025 ENVÍO ROLLOS POR FLOTA, ENTREGA CONFIRMADA CON EL CLIENTE"/>
    <s v="ENVÍO"/>
    <m/>
    <s v="TIPO II"/>
    <s v="TERRESTRE"/>
    <s v="CASTRO HENAO DANIEL ESTEBAN"/>
    <n v="0"/>
    <n v="35779.500569199998"/>
    <n v="0"/>
    <n v="35779.500569199998"/>
    <m/>
    <m/>
    <m/>
    <m/>
    <m/>
  </r>
  <r>
    <s v="MEDELLIN"/>
    <x v="0"/>
    <x v="0"/>
    <n v="5088"/>
    <n v="2674097"/>
    <n v="40285"/>
    <s v="ORDEN DE CAMBIO"/>
    <s v="ANTIOQUIA"/>
    <s v="BELLO"/>
    <s v="BARRIO SAN FELIX BELLO 2"/>
    <s v="REDEBAN"/>
    <s v="FO-25-1455733"/>
    <d v="2025-09-01T12:34:00"/>
    <d v="2025-09-03T17:15:00"/>
    <m/>
    <s v="ROLLOS"/>
    <s v="ROLLOS"/>
    <s v="CB UNO A UNO"/>
    <s v="CB UNO A UNO"/>
    <s v="EJECUTADO_EXITOSO"/>
    <s v="EJECUTADO EXITOSO"/>
    <s v="01/09/2025 SE ESCALA AL COORDINADOR DE ZONA PARA ENTREGA DE ROLLOS EN SITIO | 03/09/2025 SE ENTREGAN 20 ROLLOS OK"/>
    <s v="VISITA_TÉCNICA"/>
    <m/>
    <s v="TIPO I"/>
    <s v="TERRESTRE"/>
    <s v="QUINTERO SANCHEZ JUAN SEBASTIAN"/>
    <n v="1"/>
    <n v="35779.500569199998"/>
    <n v="0"/>
    <n v="35779.500569199998"/>
    <m/>
    <m/>
    <m/>
    <m/>
    <m/>
  </r>
  <r>
    <s v="PASTO"/>
    <x v="2"/>
    <x v="2"/>
    <n v="86568"/>
    <n v="2655232"/>
    <n v="79117"/>
    <s v="ORDEN DE CAMBIO"/>
    <s v="PUTUMAYO"/>
    <s v="PUERTO ASIS"/>
    <s v="BARRIO URB VIA A SANTANA PUERT"/>
    <s v="REDEBAN"/>
    <s v="FO-25-1441372"/>
    <d v="2025-08-28T08:00:00"/>
    <d v="2025-09-03T17:18:00"/>
    <m/>
    <s v="ROLLOS"/>
    <s v="ROLLOS"/>
    <s v="CB UNO A UNO"/>
    <s v="CB UNO A UNO"/>
    <s v="EJECUTADO_EXITOSO"/>
    <s v="EJECUTADO EXITOSO"/>
    <s v="28/08/2025 SE ESCALA A LA RED PARA AUTORIZACIÓN DE ROLLOS - LA RED AUTORIZA - SE CONFIRMA DATOS CON CB, DATOS CORRECTOS, SE ACTUALIZAN. SE REALIZA ENVIO DE ROLLOS CON GUIA | 02/09/2025 EN COMUNICACIÓN CON EL USUARIO, INDICA QUE AÚN NO RECIBE PAPELERÍA. SE INFORMA GUIA | 03/09/2025 28-08 SE REALIZA ENVIO DE ROLLOS ** 03-09 SE CONFIRMA ENTREGA EXITOSA CON EL USUARIO"/>
    <s v="ENVÍO"/>
    <m/>
    <s v="TIPO IV"/>
    <s v="TERRESTRE"/>
    <m/>
    <n v="0"/>
    <n v="35779.500569199998"/>
    <n v="0"/>
    <n v="35779.500569199998"/>
    <m/>
    <m/>
    <m/>
    <m/>
    <m/>
  </r>
  <r>
    <s v="PASTO"/>
    <x v="2"/>
    <x v="2"/>
    <n v="52490"/>
    <n v="2655202"/>
    <n v="80173"/>
    <s v="ORDEN DE CAMBIO"/>
    <s v="NARIÑO"/>
    <s v="OLAYA HERRERA"/>
    <s v="BARRIO PUNTA ABAJO OLAYA HERRERA"/>
    <s v="REDEBAN"/>
    <s v="FO-25-1441374"/>
    <d v="2025-08-28T08:00:00"/>
    <d v="2025-09-03T17:49:00"/>
    <m/>
    <s v="ROLLOS"/>
    <s v="ROLLOS"/>
    <s v="UNO A UNO"/>
    <s v="UNO A UNO"/>
    <s v="EJECUTADO_EXITOSO"/>
    <s v="EJECUTADO EXITOSO"/>
    <s v="28/08/2025 SE ESCALA A LA RED PARA AUTORIZACIÓN DE ROLLOS - LA RED AUTORIZA - SE CONFIRMA DATOS CON CB, DATOS CORRECTOS, SE ACTUALIZAN. SE REALIZA ENVIO DE ROLLOS CON GUIA | 02/09/2025 EN COMUNICACIÓN CON EL USUARIO, INDICA QUE AÚN NO RECIBE PAPELERÍA. SE INFORMA GUIA | 03/09/2025 28-08 SE REALIZA ENVIO DE ROLLOS ** 03-09 SE CONFIRMA ENTREGA EXITOSA CON EL USUARIO"/>
    <s v="ENVÍO"/>
    <m/>
    <s v="TIPO IV ESPECIAL"/>
    <s v="FLUVIAL"/>
    <m/>
    <n v="0"/>
    <n v="35779.500569199998"/>
    <n v="0"/>
    <n v="35779.500569199998"/>
    <m/>
    <m/>
    <m/>
    <m/>
    <m/>
  </r>
  <r>
    <s v="CUCUTA"/>
    <x v="3"/>
    <x v="3"/>
    <n v="54001"/>
    <n v="2641356"/>
    <n v="59643"/>
    <s v="ORDEN DE CAMBIO"/>
    <s v="NORTE DE SANTANDER"/>
    <s v="CUCUTA"/>
    <s v="BARRIO VEREDA BELLAVISTA CUCUT"/>
    <s v="REDEBAN"/>
    <s v="FO-25-1422207"/>
    <d v="2025-08-25T15:58:00"/>
    <d v="2025-09-04T08:35:00"/>
    <m/>
    <s v="ROLLOS"/>
    <s v="ROLLOS"/>
    <s v="CB UNO A UNO"/>
    <s v="CB UNO A UNO"/>
    <s v="EJECUTADO_EXITOSO"/>
    <s v="EJECUTADO EXITOSO"/>
    <s v="25/08/2025 SE ESCALA AL COORDINADOR DE ZONA PARA ENTREGA DE ROLLOS EN SITIO | 01/09/2025 EN COMUNICACIÓN CON EL USUARIO, INDICA QUE AÚN NO RECIBE PAPELERÍA. SE INFORMA GUIA | 02/09/2025 SE SOLICITA AL CLIENTE, RECOGER EN LA OFICINA DE LA TRANSPORTADORA | 30/08/2025 SE REALIZÓ LLAMADA TELEFÓNICA Y SE HABLÓ CON LA SR VANESSA INDICA QUE LE PODEMOS ENVIAR LOS ROLLOS POR LA TRANSPORTADORA INTERAPIDSIMO, SE REALIZA ENVÍO DE 30 ROLLOS NÚMERO DE GUÍA 700167672535"/>
    <s v="ENVÍO"/>
    <m/>
    <s v="TIPO I"/>
    <s v="TERRESTRE"/>
    <s v="MORA VEGA JEAMPIER"/>
    <n v="0"/>
    <n v="35779.500569199998"/>
    <n v="0"/>
    <n v="35779.500569199998"/>
    <m/>
    <m/>
    <m/>
    <m/>
    <m/>
  </r>
  <r>
    <s v="PASTO"/>
    <x v="2"/>
    <x v="2"/>
    <n v="52490"/>
    <n v="2634687"/>
    <n v="64004"/>
    <s v="ORDEN DE CAMBIO"/>
    <s v="NARIÑO"/>
    <s v="OLAYA HERRERA"/>
    <s v="BARRIO BARRIO POLICARPA OLAYA"/>
    <s v="REDEBAN"/>
    <s v="FO-25-1415275"/>
    <d v="2025-08-25T08:00:00"/>
    <d v="2025-09-04T08:43:00"/>
    <m/>
    <s v="ROLLOS"/>
    <s v="ROLLOS"/>
    <s v="CB UNO A UNO"/>
    <s v="CB UNO A UNO"/>
    <s v="EJECUTADO_EXITOSO"/>
    <s v="EJECUTADO EXITOSO"/>
    <s v="23/08/2025 SE CONFIRMA DATOS CON CB, DATOS CORRECTOS, SE ACTUALIZAN. SE REALIZA ENVIO DE ROLLOS CON GUIA | 01/09/2025 EN COMUNICACIÓN CON EL USUARIO, SE SOLICITA RECOGER PAPELERÍA EN OFICINA DE TRANSPORTADORA | 02/09/2025 SE SOLICITA NUEVAMENTE RECOGER PAPELERÍA EN OFICINA DE TRANSPORTADORA | 25/08/2025 SE REALIZA ENVIO DE 120 ROLLOS POR SOLICITUD DE CLIENTE SE LE INFORMA NÚMERO DE GUÍA PARA RECLAMAR EN OFICINA PRINCIPAL"/>
    <s v="ENVÍO"/>
    <m/>
    <s v="TIPO IV ESPECIAL"/>
    <s v="FLUVIAL"/>
    <s v="GOMEZ FERRARO JOHANA"/>
    <n v="0"/>
    <n v="35779.500569199998"/>
    <n v="0"/>
    <n v="35779.500569199998"/>
    <m/>
    <m/>
    <m/>
    <m/>
    <m/>
  </r>
  <r>
    <s v="MONTERIA"/>
    <x v="1"/>
    <x v="1"/>
    <n v="5250"/>
    <n v="2657291"/>
    <n v="79845"/>
    <s v="ORDEN DE CAMBIO"/>
    <s v="ANTIOQUIA"/>
    <s v="EL BAGRE"/>
    <s v="BARRIO PORTUGAL EL BAGRE  4"/>
    <s v="REDEBAN"/>
    <s v="FO-25-1441396"/>
    <d v="2025-08-28T10:00:00"/>
    <d v="2025-09-04T09:02:00"/>
    <m/>
    <s v="ROLLOS"/>
    <s v="ROLLOS"/>
    <s v="CB UNO A UNO"/>
    <s v="CB UNO A UNO"/>
    <s v="EJECUTADO_EXITOSO"/>
    <s v="EJECUTADO EXITOSO"/>
    <s v="28/08/2025 SE CONFIRMA DATOS CON CB, DATOS CORRECTOS, SE ACTUALIZAN. SE REALIZA ENVIO DE ROLLOS CON GUIA | 03/09/2025 EN COMUNICACIÓN CON EL USUARIO, INDICA QUE AÚN NO RECIBE PAPELERÍA | 04/09/2025 8-08 SE REALIZA ENVIO DE ROLLOS ** 04-09 SE CONFIRMA ENTREGA EXITOSA POR TRANSPORTADORA"/>
    <s v="ENVÍO"/>
    <m/>
    <s v="TIPO IV"/>
    <s v="TERRESTRE"/>
    <m/>
    <n v="0"/>
    <n v="35779.500569199998"/>
    <n v="0"/>
    <n v="35779.500569199998"/>
    <m/>
    <m/>
    <m/>
    <m/>
    <m/>
  </r>
  <r>
    <s v="PEREIRA"/>
    <x v="2"/>
    <x v="6"/>
    <n v="76147"/>
    <n v="2689093"/>
    <n v="56073"/>
    <s v="ORDEN DE CAMBIO"/>
    <s v="VALLE DEL CAUCA"/>
    <s v="CARTAGO"/>
    <s v="DISTRICOL DROMEDICAR CARTAGO 3"/>
    <s v="REDEBAN"/>
    <s v="FO-25-1470115"/>
    <d v="2025-09-03T13:52:00"/>
    <d v="2025-09-04T09:25:00"/>
    <m/>
    <s v="ROLLOS"/>
    <s v="ROLLOS"/>
    <s v="AGREGADOR"/>
    <s v="DISTRICOL"/>
    <s v="EJECUTADO_EXITOSO"/>
    <s v="EJECUTADO EXITOSO"/>
    <s v="05/09/2025 SE ESCALA AL COORDINADOR DE ZONA PARA ENTREGA DE ROLLOS EN SITIO | 04/09/2025 VISITAMOS COMERCIO REALIZAMOS ENTREGA DE 30 ROLLOS."/>
    <s v="VISITA_TÉCNICA"/>
    <m/>
    <s v="TIPO I"/>
    <s v="TERRESTRE"/>
    <s v="ARROYAVE CANO MANUEL GUILLERMO"/>
    <n v="1"/>
    <n v="35779.500569199998"/>
    <n v="0"/>
    <n v="35779.500569199998"/>
    <m/>
    <m/>
    <m/>
    <m/>
    <m/>
  </r>
  <r>
    <s v="BARRANQUILLA"/>
    <x v="1"/>
    <x v="1"/>
    <n v="8001"/>
    <n v="2685451"/>
    <n v="79841"/>
    <s v="ORDEN DE CAMBIO"/>
    <s v="ATLANTICO"/>
    <s v="BARRANQUILLA"/>
    <s v="BARRIO CARRIZAL BARRANQUILLA 12"/>
    <s v="REDEBAN"/>
    <s v="FO-25-1465007"/>
    <d v="2025-09-03T08:33:00"/>
    <d v="2025-09-04T09:29:00"/>
    <m/>
    <s v="ROLLOS"/>
    <s v="ROLLOS"/>
    <s v="UNO A UNO"/>
    <s v="UNO A UNO"/>
    <s v="EJECUTADO_EXITOSO"/>
    <s v="EJECUTADO EXITOSO"/>
    <s v="03/09/2025 SE ESCALA AL COORDINADOR DE ZONA PARA ENTREGA DE ROLLOS EN SITIO | 03/09/2025 SE REALIZA VISITA SE ENTREGA 10 ROLLOS"/>
    <s v="VISITA_TÉCNICA"/>
    <m/>
    <s v="TIPO I"/>
    <s v="TERRESTRE"/>
    <s v="VILLACOB VILLACOB ELKIN EDUARDO"/>
    <n v="1"/>
    <n v="35779.500569199998"/>
    <n v="0"/>
    <n v="35779.500569199998"/>
    <m/>
    <m/>
    <m/>
    <m/>
    <m/>
  </r>
  <r>
    <s v="BUCARAMANGA"/>
    <x v="3"/>
    <x v="3"/>
    <n v="68307"/>
    <n v="2684390"/>
    <n v="77310"/>
    <s v="ORDEN DE CAMBIO"/>
    <s v="SANTANDER"/>
    <s v="GIRON"/>
    <s v="BARRIO VILLA CAMPESTRE 3 GIRON"/>
    <s v="REDEBAN"/>
    <s v="FO-25-1464322"/>
    <d v="2025-09-03T08:00:00"/>
    <d v="2025-09-04T09:34:00"/>
    <m/>
    <s v="ROLLOS"/>
    <s v="ROLLOS"/>
    <s v="CB UNO A UNO"/>
    <s v="CB UNO A UNO"/>
    <s v="EJECUTADO_EXITOSO"/>
    <s v="EJECUTADO EXITOSO"/>
    <s v="03/09/2025 SE ESCALA AL COORDINADOR DE ZONA PARA ENTREGA DE ROLLOS EN SITIO | 04/09/2025 SE REALIZA VISITA A COMERCIO Y SE ENTREGAN 30 ROLLOS CON VISITA NO SE MANIPULA EQUIPOS"/>
    <s v="VISITA_TÉCNICA"/>
    <m/>
    <s v="TIPO I"/>
    <s v="TERRESTRE"/>
    <s v="SANTOS GONZALEZ JOHAN FABIAN"/>
    <n v="1"/>
    <n v="35779.500569199998"/>
    <n v="0"/>
    <n v="35779.500569199998"/>
    <m/>
    <m/>
    <m/>
    <m/>
    <m/>
  </r>
  <r>
    <s v="CUCUTA"/>
    <x v="3"/>
    <x v="3"/>
    <n v="54874"/>
    <n v="2683853"/>
    <n v="78996"/>
    <s v="ORDEN DE CAMBIO"/>
    <s v="NORTE DE SANTANDER"/>
    <s v="VILLA DEL ROSARIO"/>
    <s v="PTM VILLA DEL ROSARIO PAPELERI"/>
    <s v="REDEBAN"/>
    <s v="FO-25-1463656"/>
    <d v="2025-09-02T16:47:00"/>
    <d v="2025-09-04T09:39:00"/>
    <m/>
    <s v="ROLLOS"/>
    <s v="ROLLOS"/>
    <s v="AGREGADOR"/>
    <s v="COMCARD - PTM"/>
    <s v="EJECUTADO_EXITOSO"/>
    <s v="EJECUTADO EXITOSO"/>
    <s v="02/09/2025 SE ESCALA AL COORDINADOR DE ZONA PARA ENTREGA DE ROLLOS EN SITIO | 03/09/2025 SE REALIZA VISITA, SE ENTREGAN 10 ROLLOS"/>
    <s v="VISITA_TÉCNICA"/>
    <m/>
    <s v="TIPO I"/>
    <s v="TERRESTRE"/>
    <s v="PACHECO BUITRAGO JAVIER ALONSO"/>
    <n v="1"/>
    <n v="35779.500569199998"/>
    <n v="0"/>
    <n v="35779.500569199998"/>
    <m/>
    <m/>
    <m/>
    <m/>
    <m/>
  </r>
  <r>
    <s v="PEREIRA"/>
    <x v="2"/>
    <x v="6"/>
    <n v="66170"/>
    <n v="2677187"/>
    <n v="79380"/>
    <s v="ORDEN DE CAMBIO"/>
    <s v="RISARALDA"/>
    <s v="DOSQUEBRADAS"/>
    <s v="BARRIO ZONA INDUSTRIALES LA MA"/>
    <s v="REDEBAN"/>
    <s v="FO-25-1463105"/>
    <d v="2025-09-02T08:00:00"/>
    <d v="2025-09-04T09:42:00"/>
    <m/>
    <s v="ROLLOS"/>
    <s v="ROLLOS"/>
    <s v="CB UNO A UNO"/>
    <s v="CB UNO A UNO"/>
    <s v="EJECUTADO_EXITOSO"/>
    <s v="EJECUTADO EXITOSO"/>
    <s v="02/09/2025 SE ESCALA A LA RED PARA AUTORIZACIÓN DE ROLLOS - LA RED AUTORIZA 20 - SE ESCALA AL COORDINADOR DE ZONA PARA ENTREGA DE ROLLOS EN SITIO | 04/09/2025 SE VISITA COMERCIO SE REALIZA ENTREGA DE 20 ROLLOS DE PAPEL PARA DATÁFONO"/>
    <s v="VISITA_TÉCNICA"/>
    <m/>
    <s v="TIPO I"/>
    <s v="TERRESTRE"/>
    <s v="LOAIZA LOPEZ JHON FREDDY"/>
    <n v="1"/>
    <n v="35779.500569199998"/>
    <n v="0"/>
    <n v="35779.500569199998"/>
    <m/>
    <m/>
    <m/>
    <m/>
    <m/>
  </r>
  <r>
    <s v="VALLEDUPAR"/>
    <x v="1"/>
    <x v="1"/>
    <n v="20400"/>
    <n v="2648484"/>
    <n v="79099"/>
    <s v="ORDEN DE CAMBIO"/>
    <s v="CESAR"/>
    <s v="LA JAGUA DE IBIRICO"/>
    <s v="BARRI LA YE LA JAGUA DE IBIRIC"/>
    <s v="REDEBAN"/>
    <s v="FO-25-1430447"/>
    <d v="2025-08-26T16:58:00"/>
    <d v="2025-09-04T09:43:00"/>
    <m/>
    <s v="ROLLOS"/>
    <s v="ROLLOS"/>
    <s v="CB UNO A UNO"/>
    <s v="CB UNO A UNO"/>
    <s v="EJECUTADO_EXITOSO"/>
    <s v="EJECUTADO EXITOSO"/>
    <s v="26/08/2025 SE CONFIRMA DATOS CON CB, DATOS CORRECTOS, SE ACTUALIZAN. SE REALIZA ENVIO DE ROLLOS CON GUIA | 02/09/2025 EN COMUNICACIÓN CON EL USUARIO, INDICA QUE AÚN NO RECIBE PAPELERÍA. SE INFORMA GUIA | 04/09/2025 SE REALIZA ENVIO DE 10 ROLLOS, CON LA GUIA 2205447143 SERVIENTREGA. SE CONFIRMA ENTREGA EXITOSA POR PARTE DE LA TRANSPORTADORA"/>
    <s v="ENVÍO"/>
    <m/>
    <s v="TIPO III"/>
    <s v="TERRESTRE"/>
    <m/>
    <n v="0"/>
    <n v="35779.500569199998"/>
    <n v="0"/>
    <n v="35779.500569199998"/>
    <m/>
    <m/>
    <m/>
    <m/>
    <m/>
  </r>
  <r>
    <s v="CUCUTA"/>
    <x v="3"/>
    <x v="3"/>
    <n v="54001"/>
    <n v="2677029"/>
    <n v="78643"/>
    <s v="ORDEN DE CAMBIO"/>
    <s v="NORTE DE SANTANDER"/>
    <s v="CUCUTA"/>
    <s v="PTM CUCUTA GOTAS DE ROCIO"/>
    <s v="REDEBAN"/>
    <s v="FO-25-1463111"/>
    <d v="2025-09-02T08:00:00"/>
    <d v="2025-09-04T09:48:00"/>
    <m/>
    <s v="ROLLOS"/>
    <s v="ROLLOS"/>
    <s v="AGREGADOR"/>
    <s v="COMCARD - PTM"/>
    <s v="EJECUTADO_EXITOSO"/>
    <s v="EJECUTADO EXITOSO"/>
    <s v="02/09/2025 SE ESCALA A LA RED PARA AUTORIZACIÓN DE ROLLOS - LA RED AUTORIZA 30 - SE ESCALA AL COORDINADOR DE ZONA PARA ENTREGA DE ROLLOS EN SITIO | 03/09/2025 SE REALIZA VISITA, SE ENTREGAN 30 ROLLOS"/>
    <s v="VISITA_TÉCNICA"/>
    <m/>
    <s v="TIPO I"/>
    <s v="TERRESTRE"/>
    <s v="PACHECO BUITRAGO JAVIER ALONSO"/>
    <n v="1"/>
    <n v="35779.500569199998"/>
    <n v="0"/>
    <n v="35779.500569199998"/>
    <m/>
    <m/>
    <m/>
    <m/>
    <m/>
  </r>
  <r>
    <s v="CALI"/>
    <x v="2"/>
    <x v="2"/>
    <n v="76109"/>
    <n v="2630734"/>
    <n v="72976"/>
    <s v="ORDEN DE CAMBIO"/>
    <s v="VALLE DEL CAUCA"/>
    <s v="BUENAVENTURA"/>
    <s v="EL CARMEN BUENAVENTURA"/>
    <s v="REDEBAN"/>
    <s v="FO-25-1411899"/>
    <d v="2025-08-22T10:48:00"/>
    <d v="2025-09-04T09:50:00"/>
    <m/>
    <s v="ROLLOS"/>
    <s v="ROLLOS"/>
    <s v="CB UNO A UNO"/>
    <s v="CB UNO A UNO"/>
    <s v="EJECUTADO_EXITOSO"/>
    <s v="EJECUTADO EXITOSO"/>
    <s v="22/08/2025 SE CONFIRMA DATOS CON CB, DATOS CORRECTOS, SE ACTUALIZAN. SE REALIZA ENVIO DE  ROLLOS CON GUIA | 29/08/2025 SE COMUNICA CON EL USUARIO DONDE INFORMA QUE AUN NO RECIBE LOS ROLLOS | 01/09/2025 EN COMUNICACIÓN CON EL USUARIO, INDICA QUE AÚN NO RECIBE PAPELERÍA. SE INFORMA GUIA | 04/09/2025 SE REALIZA ENVIO DE 50 ROLLOS, CON LA GUIA 2185553759 SERVIENTREGA. SE CONFIRMA ENTREGA EXITOSA POR PARTE DE LA TRANSPORTADORA"/>
    <s v="ENVÍO"/>
    <m/>
    <s v="TIPO III"/>
    <s v="TERRESTRE"/>
    <m/>
    <n v="0"/>
    <n v="35779.500569199998"/>
    <n v="0"/>
    <n v="35779.500569199998"/>
    <m/>
    <m/>
    <m/>
    <m/>
    <m/>
  </r>
  <r>
    <s v="VALLEDUPAR"/>
    <x v="1"/>
    <x v="1"/>
    <n v="20517"/>
    <n v="2676394"/>
    <n v="60322"/>
    <s v="ORDEN DE CAMBIO"/>
    <s v="CESAR"/>
    <s v="PAILITAS"/>
    <s v="BARRIO CENTRO PAILITAS 1"/>
    <s v="REDEBAN"/>
    <s v="FO-25-1457892"/>
    <d v="2025-09-01T16:27:00"/>
    <d v="2025-09-04T09:51:00"/>
    <m/>
    <s v="ROLLOS"/>
    <s v="ROLLOS"/>
    <s v="CB UNO A UNO"/>
    <s v="CB UNO A UNO"/>
    <s v="EJECUTADO_EXITOSO"/>
    <s v="EJECUTADO EXITOSO"/>
    <s v="01/09/2025 SE REALIZA ENVIO DE ROLLOS CON GUIA | 04/09/2025 SE REALIZA ENVIO DE 30 ROLLOS, CON LA GUIA 2205447152 SERVIENTREGA. SE CONFIRMA ENTREGA EXITOSA POR PARTE DE LA TRANSPORTADORA"/>
    <s v="ENVÍO"/>
    <m/>
    <s v="TIPO IV"/>
    <s v="TERRESTRE"/>
    <m/>
    <n v="0"/>
    <n v="35779.500569199998"/>
    <n v="0"/>
    <n v="35779.500569199998"/>
    <m/>
    <m/>
    <m/>
    <m/>
    <m/>
  </r>
  <r>
    <s v="BUCARAMANGA"/>
    <x v="3"/>
    <x v="3"/>
    <n v="13688"/>
    <n v="2664333"/>
    <n v="77943"/>
    <s v="ORDEN DE CAMBIO"/>
    <s v="BOLIVAR"/>
    <s v="SANTA ROSA DEL SUR"/>
    <s v="DISTRICOL BUEN QUILATE JOYAS"/>
    <s v="REDEBAN"/>
    <s v="FO-25-1446867"/>
    <d v="2025-08-29T11:16:00"/>
    <d v="2025-09-04T09:59:00"/>
    <m/>
    <s v="ROLLOS"/>
    <s v="ROLLOS"/>
    <s v="AGREGADOR"/>
    <s v="DISTRICOL"/>
    <s v="EJECUTADO_EXITOSO"/>
    <s v="EJECUTADO EXITOSO"/>
    <s v="29/08/2025 SE CONFIRMA DATOS CON CB, DATOS CORRECTOS, SE ACTUALIZAN. SE REALIZA ENVIO DE ROLLOS CON GUIA | 03/09/2025 EN COMUNICACIÓN CON EL USUARIO, INDICA QUE AÚN NO RECIBE PAPELERÍA. SE INFORMA GUIA | 04/09/2025 29-08 SE REALIZA ENVIO DE ROLLOS ** 04-09 SE CONFIRMA ENTREGA EXITOSA CON EL USUARIO"/>
    <s v="ENVÍO"/>
    <m/>
    <s v="TIPO IV ESPECIAL"/>
    <s v="TERRESTRE/FLUVIAL"/>
    <m/>
    <n v="0"/>
    <n v="35779.500569199998"/>
    <n v="0"/>
    <n v="35779.500569199998"/>
    <m/>
    <m/>
    <m/>
    <m/>
    <m/>
  </r>
  <r>
    <s v="MEDELLIN"/>
    <x v="0"/>
    <x v="0"/>
    <n v="5150"/>
    <n v="2667905"/>
    <n v="10622"/>
    <s v="ORDEN DE CAMBIO"/>
    <s v="ANTIOQUIA"/>
    <s v="CAROLINA"/>
    <s v="CAROLINA"/>
    <s v="REDEBAN"/>
    <s v="FO-25-1447982"/>
    <d v="2025-08-30T09:00:00"/>
    <d v="2025-09-04T10:03:00"/>
    <m/>
    <s v="ROLLOS"/>
    <s v="ROLLOS"/>
    <s v="CB UNO A UNO"/>
    <s v="CB UNO A UNO"/>
    <s v="EJECUTADO_EXITOSO"/>
    <s v="EJECUTADO EXITOSO"/>
    <s v="02/09/2025 EN COMUNICACIÓN CON EL USUARIO, INDICA QUE AÚN NO RECIBE PAPELERÍA. SE INFORMA GUIA | 04/09/2025 30-08 SE REALIZA ENVIO DE ROLLOS ** 04-09 SE CONFIRMA ENTREGA EXITOSA CON EL USUARIO"/>
    <s v="ENVÍO"/>
    <m/>
    <s v="TIPO III"/>
    <s v="TERRESTRE"/>
    <m/>
    <n v="0"/>
    <n v="35779.500569199998"/>
    <n v="0"/>
    <n v="35779.500569199998"/>
    <m/>
    <m/>
    <m/>
    <m/>
    <m/>
  </r>
  <r>
    <s v="IBAGUE"/>
    <x v="5"/>
    <x v="5"/>
    <n v="73001"/>
    <n v="2679061"/>
    <n v="79240"/>
    <s v="ORDEN DE CAMBIO"/>
    <s v="TOLIMA"/>
    <s v="IBAGUE"/>
    <s v="DISTRICOL VARIEDADES NORLY"/>
    <s v="REDEBAN"/>
    <s v="FO-25-1463093"/>
    <d v="2025-09-02T09:31:00"/>
    <d v="2025-09-04T10:05:00"/>
    <m/>
    <s v="ROLLOS"/>
    <s v="ROLLOS"/>
    <s v="AGREGADOR"/>
    <s v="DISTRICOL"/>
    <s v="EJECUTADO_EXITOSO"/>
    <s v="EJECUTADO EXITOSO"/>
    <s v="02/09/2025 SE ESCALA A LA RED PARA AUTORIZACIÓN DE ROLLOS - LA RED AUTORIZA 20 - SE ESCALA AL COORDINADOR DE ZONA PARA ENTREGA DE ROLLOS EN SITIO | 04/09/2025 SE REALIZA ENTREGA 20 ROLLOS POR SOLICITUD DEL CLIENTE."/>
    <s v="VISITA_TÉCNICA"/>
    <m/>
    <s v="TIPO I"/>
    <s v="TERRESTRE"/>
    <s v="BARRAGAN TAFUR EDWIN ESTEBAN"/>
    <n v="1"/>
    <n v="35779.500569199998"/>
    <n v="0"/>
    <n v="35779.500569199998"/>
    <m/>
    <m/>
    <m/>
    <m/>
    <m/>
  </r>
  <r>
    <s v="APARTADO"/>
    <x v="0"/>
    <x v="0"/>
    <n v="27615"/>
    <n v="2638984"/>
    <n v="61319"/>
    <s v="ORDEN DE CAMBIO"/>
    <s v="CHOCO"/>
    <s v="RIOSUCIO"/>
    <s v="DISTRICOL TELMIS"/>
    <s v="REDEBAN"/>
    <s v="FO-25-1421355"/>
    <d v="2025-08-25T11:28:00"/>
    <d v="2025-09-04T10:06:00"/>
    <m/>
    <s v="ROLLOS"/>
    <s v="ROLLOS"/>
    <s v="AGREGADOR"/>
    <s v="DISTRICOL"/>
    <s v="EJECUTADO_EXITOSO"/>
    <s v="EJECUTADO EXITOSO"/>
    <s v="25/08/2025 SE CONFIRMA DATOS CON CB, DATOS CORRECTOS, SE ACTUALIZAN. SE REALIZA ENVIO DE ROLLOS CON GUIA | 01/09/2025 EN COMUNICACIÓN CON EL USUARIO, INDICA QUE AÚN NO RECIBE PAPELERÍA. SE INFORMA GUIA | 02/09/2025 EN COMUNICACIÓN CON EL USUARIO, INDICA QUE AÚN NO RECIBE PAPELERÍA | 04/09/2025 25-08 SE REALIZA ENVIO DE ROLLOS ** 04-09 SE CONFIRMA ENTREGA EXITOSA CON EL USUARIO"/>
    <s v="ENVÍO"/>
    <m/>
    <s v="TIPO IV ESPECIAL"/>
    <s v="TERRESTRE/FLUVIAL"/>
    <m/>
    <n v="0"/>
    <n v="35779.500569199998"/>
    <n v="0"/>
    <n v="35779.500569199998"/>
    <m/>
    <m/>
    <m/>
    <m/>
    <m/>
  </r>
  <r>
    <s v="CUCUTA"/>
    <x v="3"/>
    <x v="3"/>
    <n v="54874"/>
    <n v="2680546"/>
    <n v="80549"/>
    <s v="ORDEN DE CAMBIO"/>
    <s v="NORTE DE SANTANDER"/>
    <s v="VILLA DEL ROSARIO"/>
    <s v="BARRIO TRAPICHES VILLA DEL ROSARIO"/>
    <s v="REDEBAN"/>
    <s v="FO-25-1460567"/>
    <d v="2025-09-02T11:03:00"/>
    <d v="2025-09-04T10:11:00"/>
    <m/>
    <s v="ROLLOS"/>
    <s v="ROLLOS"/>
    <s v="UNO A UNO"/>
    <s v="UNO A UNO"/>
    <s v="EJECUTADO_EXITOSO"/>
    <s v="EJECUTADO EXITOSO"/>
    <s v="02/09/2025 SE ESCALA AL COORDINADOR DE ZONA PARA ENTREGA DE ROLLOS EN SITIO | 03/09/2025 SE REALIZA VISITA, SE ENTREGAN 20 ROLLOS"/>
    <s v="VISITA_TÉCNICA"/>
    <m/>
    <s v="TIPO I"/>
    <s v="TERRESTRE"/>
    <s v="PACHECO BUITRAGO JAVIER ALONSO"/>
    <n v="1"/>
    <n v="35779.500569199998"/>
    <n v="0"/>
    <n v="35779.500569199998"/>
    <m/>
    <m/>
    <m/>
    <m/>
    <m/>
  </r>
  <r>
    <s v="APARTADO"/>
    <x v="0"/>
    <x v="0"/>
    <n v="5837"/>
    <n v="2658690"/>
    <n v="23916"/>
    <s v="ORDEN DE CAMBIO"/>
    <s v="ANTIOQUIA"/>
    <s v="TURBO"/>
    <s v="COMCARD TURBO MICROMERC EL PRI"/>
    <s v="REDEBAN"/>
    <s v="FO-25-1439068"/>
    <d v="2025-08-28T12:01:00"/>
    <d v="2025-09-04T10:14:00"/>
    <m/>
    <s v="ROLLOS"/>
    <s v="ROLLOS"/>
    <s v="AGREGADOR"/>
    <s v="COMCARD - PTM"/>
    <s v="EJECUTADO_EXITOSO"/>
    <s v="EJECUTADO EXITOSO"/>
    <s v="28/08/2025 SE ESCALA AL COORDINADOR DE ZONA PARA ENTREGA DE ROLLOS EN SITIO | 04/09/2025 ENVÍO DIRECTO CON EL CONDUCTOR, ENTREGA CONFIRMADA CON EL CLIENTE."/>
    <s v="ENVÍO"/>
    <m/>
    <s v="TIPO II"/>
    <s v="TERRESTRE"/>
    <s v="SALDARRIAGA MIRANDA SANTIAGO"/>
    <n v="0"/>
    <n v="35779.500569199998"/>
    <n v="0"/>
    <n v="35779.500569199998"/>
    <m/>
    <m/>
    <m/>
    <m/>
    <m/>
  </r>
  <r>
    <s v="CALI"/>
    <x v="2"/>
    <x v="2"/>
    <n v="76111"/>
    <n v="2678940"/>
    <n v="68408"/>
    <s v="ORDEN DE CAMBIO"/>
    <s v="VALLE DEL CAUCA"/>
    <s v="GUADALAJARA DE BUGA"/>
    <s v="BARRIO EL ALBERQUE GUADALAJARA"/>
    <s v="REDEBAN"/>
    <s v="FO-25-1459764"/>
    <d v="2025-09-02T09:15:00"/>
    <d v="2025-09-04T10:17:00"/>
    <m/>
    <s v="ROLLOS"/>
    <s v="ROLLOS"/>
    <s v="UNO A UNO"/>
    <s v="CB UNO A UNO"/>
    <s v="EJECUTADO_EXITOSO"/>
    <s v="EJECUTADO EXITOSO"/>
    <s v="02/09/2025 SE ESCALA AL COORDINADOR DE ZONA PARA ENTREGA DE ROLLOS EN SITIO | 03/09/2025 SE REALIZA ENTREGA DE 10 ROLLOS TÉRMICOS EN EL CB SIN NOVEDAD."/>
    <s v="VISITA_TÉCNICA"/>
    <m/>
    <s v="TIPO II"/>
    <s v="TERRESTRE"/>
    <s v="TORRES GARCIA JENDRY JOSE"/>
    <n v="1"/>
    <n v="67654.12000000001"/>
    <n v="0"/>
    <n v="67654.12000000001"/>
    <m/>
    <m/>
    <m/>
    <m/>
    <m/>
  </r>
  <r>
    <s v="BARRANQUILLA"/>
    <x v="1"/>
    <x v="1"/>
    <n v="8758"/>
    <n v="2678771"/>
    <n v="80424"/>
    <s v="ORDEN DE CAMBIO"/>
    <s v="ATLANTICO"/>
    <s v="SOLEDAD"/>
    <s v="BARRIO MANANTIAL SOLEDAD 10"/>
    <s v="REDEBAN"/>
    <s v="FO-25-1459761"/>
    <d v="2025-09-02T09:16:00"/>
    <d v="2025-09-04T10:22:00"/>
    <m/>
    <s v="ROLLOS"/>
    <s v="ROLLOS"/>
    <s v="UNO A UNO"/>
    <s v="UNO A UNO"/>
    <s v="EJECUTADO_EXITOSO"/>
    <s v="EJECUTADO EXITOSO"/>
    <s v="02/09/2025 SE ESCALA AL COORDINADOR DE ZONA PARA ENTREGA DE ROLLOS EN SITIO | 03/09/2025 SE REALIZA VISITA SE ENTREGA 20 ROLLOS"/>
    <s v="VISITA_TÉCNICA"/>
    <m/>
    <s v="TIPO I"/>
    <s v="TERRESTRE"/>
    <s v="VILLACOB VILLACOB ELKIN EDUARDO"/>
    <n v="1"/>
    <n v="35779.500569199998"/>
    <n v="0"/>
    <n v="35779.500569199998"/>
    <m/>
    <m/>
    <m/>
    <m/>
    <m/>
  </r>
  <r>
    <s v="IBAGUE"/>
    <x v="5"/>
    <x v="5"/>
    <n v="73001"/>
    <n v="2668686"/>
    <n v="75021"/>
    <s v="ORDEN DE CAMBIO"/>
    <s v="TOLIMA"/>
    <s v="IBAGUE"/>
    <s v="PTM IBAGUE MUNDO CREATIVO LYL"/>
    <s v="REDEBAN"/>
    <s v="FO-25-1453085"/>
    <d v="2025-09-01T08:00:00"/>
    <d v="2025-09-04T10:26:00"/>
    <m/>
    <s v="ROLLOS"/>
    <s v="ROLLOS"/>
    <s v="AGREGADOR"/>
    <s v="COMCARD - PTM"/>
    <s v="EJECUTADO_EXITOSO"/>
    <s v="EJECUTADO EXITOSO"/>
    <s v="01/09/2025 SE ESCALA AL COORDINADOR DE ZONA PARA ENTREGA DE ROLLOS EN SITIO | 04/09/2025 SE REALIZA ENTREGA DE 40 ROLLOS POR SOLICITUD DEL CLIENTE."/>
    <s v="VISITA_TÉCNICA"/>
    <m/>
    <s v="TIPO I"/>
    <s v="TERRESTRE"/>
    <s v="BARRAGAN TAFUR EDWIN ESTEBAN"/>
    <n v="1"/>
    <n v="35779.500569199998"/>
    <n v="0"/>
    <n v="35779.500569199998"/>
    <m/>
    <m/>
    <m/>
    <m/>
    <m/>
  </r>
  <r>
    <s v="BUCARAMANGA"/>
    <x v="3"/>
    <x v="3"/>
    <n v="68615"/>
    <n v="2677647"/>
    <n v="63032"/>
    <s v="ORDEN DE CAMBIO"/>
    <s v="SANTANDER"/>
    <s v="RIONEGRO"/>
    <s v="BARRIO VILLA ESPERANZA CORREGI"/>
    <s v="REDEBAN"/>
    <s v="FO-25-1458682"/>
    <d v="2025-09-02T08:00:00"/>
    <d v="2025-09-04T10:47:00"/>
    <m/>
    <s v="ROLLOS"/>
    <s v="ROLLOS"/>
    <s v="CB UNO A UNO"/>
    <s v="CB UNO A UNO"/>
    <s v="EJECUTADO_EXITOSO"/>
    <s v="EJECUTADO EXITOSO"/>
    <s v="02/09/2025 SE ESCALA AL COORDINADOR DE ZONA PARA ENTREGA DE ROLLOS EN SITIO | 04/09/2025 SE REALIZA ENVÍO DE 20 ROLLOS POR LA FLOTA LUSITANIA COMO LO SOLICITO EL CLIENTE. SE CONFIRMA RECEPCIÓN CON USUARIO"/>
    <s v="ENVÍO"/>
    <m/>
    <s v="TIPO II"/>
    <s v="TERRESTRE"/>
    <s v="GONZALEZ ESTUPIÑAN YEISON WALTER ANTONIO"/>
    <n v="0"/>
    <n v="35779.500569199998"/>
    <n v="0"/>
    <n v="35779.500569199998"/>
    <m/>
    <m/>
    <m/>
    <m/>
    <m/>
  </r>
  <r>
    <s v="BUCARAMANGA"/>
    <x v="3"/>
    <x v="3"/>
    <n v="68820"/>
    <n v="2686007"/>
    <n v="65635"/>
    <s v="ORDEN DE CAMBIO"/>
    <s v="SANTANDER"/>
    <s v="TONA"/>
    <s v="BARRIO CORREGIMIENTO LA CORCOV"/>
    <s v="REDEBAN"/>
    <s v="FO-25-1468736"/>
    <d v="2025-09-03T09:07:00"/>
    <d v="2025-09-04T12:31:00"/>
    <m/>
    <s v="ROLLOS"/>
    <s v="ROLLOS"/>
    <s v="UNO A UNO"/>
    <s v="CB UNO A UNO"/>
    <s v="EJECUTADO_EXITOSO"/>
    <s v="EJECUTADO EXITOSO"/>
    <s v="03/09/2025 EN COMUNICACIÓN CON EL CB, CONFIRMA DATOS CORRECTOS-SE ESCALA AL COORDINADOR DE ZONA PARA ENTREGA DE ROLLOS EN SITIO | 04/09/2025 SE REALIZA ENTREGA DE 10 ROLLOS AL SR EMERSON MENDOZA, A LA DIRECCIÓN DADA POR EL MISMO CLIENTE CLL 59 30 80 CÓNUCOS"/>
    <s v="VISITA_TÉCNICA"/>
    <m/>
    <s v="TIPO II"/>
    <s v="TERRESTRE"/>
    <s v="GONZALEZ ESTUPIÑAN YEISON WALTER ANTONIO"/>
    <n v="1"/>
    <n v="67654.12000000001"/>
    <n v="0"/>
    <n v="67654.12000000001"/>
    <m/>
    <m/>
    <m/>
    <m/>
    <m/>
  </r>
  <r>
    <s v="BOGOTA"/>
    <x v="4"/>
    <x v="4"/>
    <n v="11001"/>
    <n v="2688509"/>
    <n v="32046"/>
    <s v="ORDEN DE CAMBIO"/>
    <s v="CUNDINAMARCA"/>
    <s v="BOGOTA"/>
    <s v="OPRAP CAFAM FLORESTA"/>
    <s v="REDEBAN"/>
    <s v="FO-25-1468701"/>
    <d v="2025-09-03T11:48:00"/>
    <d v="2025-09-04T12:39:00"/>
    <m/>
    <s v="ROLLOS"/>
    <s v="ROLLOS"/>
    <s v="ROBUSTO"/>
    <s v="OPRAP"/>
    <s v="EJECUTADO_EXITOSO"/>
    <s v="EJECUTADO EXITOSO"/>
    <s v="04/09/2025 DURANTE LA VISITA TECNICA SE REALIZA ENTREGA DE 110 ROLLOS PARA DATÁFONO NO SE MANIPULAN EQUIPOS SIN NOVEDAD EN ENTREGA"/>
    <s v="VISITA_TÉCNICA"/>
    <m/>
    <s v="TIPO I"/>
    <s v="TERRESTRE"/>
    <s v="LOZADA ROJAS CHRISTIAN ANDRES"/>
    <n v="1"/>
    <n v="35779.500569199998"/>
    <n v="0"/>
    <n v="35779.500569199998"/>
    <m/>
    <m/>
    <m/>
    <m/>
    <m/>
  </r>
  <r>
    <s v="CARTAGENA"/>
    <x v="1"/>
    <x v="1"/>
    <n v="13873"/>
    <n v="2661433"/>
    <n v="71584"/>
    <s v="ORDEN DE CAMBIO"/>
    <s v="BOLIVAR"/>
    <s v="VILLANUEVA"/>
    <s v="BARRIO CALLE REAL"/>
    <s v="REDEBAN"/>
    <s v="FO-25-1441319"/>
    <d v="2025-08-29T08:00:00"/>
    <d v="2025-09-04T12:43:00"/>
    <m/>
    <s v="ROLLOS"/>
    <s v="ROLLOS"/>
    <s v="CB UNO A UNO"/>
    <s v="CB UNO A UNO"/>
    <s v="EJECUTADO_EXITOSO"/>
    <s v="EJECUTADO EXITOSO"/>
    <s v="28/08/2025 SE ESCALA AL COORDINADOR DE ZONA PARA ENTREGA DE ROLLOS EN SITIO | 04/09/2025 SE REALIZA ENTREGA DE 10 ROLLOS PARA CORRESPONSAL"/>
    <s v="VISITA_TÉCNICA"/>
    <m/>
    <s v="TIPO II"/>
    <s v="TERRESTRE"/>
    <s v="MARTINEZ SALGUEDO ANDRES AUGUSTO"/>
    <n v="1"/>
    <n v="67654.12000000001"/>
    <n v="0"/>
    <n v="67654.12000000001"/>
    <m/>
    <m/>
    <m/>
    <m/>
    <m/>
  </r>
  <r>
    <s v="VILLAVICENCIO"/>
    <x v="5"/>
    <x v="5"/>
    <n v="50001"/>
    <n v="2685084"/>
    <n v="31710"/>
    <s v="ORDEN DE CAMBIO"/>
    <s v="META"/>
    <s v="VILLAVICENCIO"/>
    <s v="BARRIO HACARITAMA 2 VILLAVICEN"/>
    <s v="REDEBAN"/>
    <s v="FO-25-1465018"/>
    <d v="2025-09-03T08:11:00"/>
    <d v="2025-09-04T12:46:00"/>
    <m/>
    <s v="ROLLOS"/>
    <s v="ROLLOS"/>
    <s v="CB UNO A UNO"/>
    <s v="CB UNO A UNO"/>
    <s v="EJECUTADO_EXITOSO"/>
    <s v="EJECUTADO EXITOSO"/>
    <s v="03/09/2025 SE ESCALA AL COORDINADOR DE ZONA PARA ENTREGA DE ROLLOS EN SITIO | 04/09/2025 SE REALIZA LA VISITA AL CB POR SOLICITUD DE ROLLOS, SE ENTREGAN SIN NOVEDAD"/>
    <s v="VISITA_TÉCNICA"/>
    <m/>
    <s v="TIPO I"/>
    <s v="TERRESTRE"/>
    <s v="MOLINA CASTRO JAVIER ALBERTO"/>
    <n v="1"/>
    <n v="35779.500569199998"/>
    <n v="0"/>
    <n v="35779.500569199998"/>
    <m/>
    <m/>
    <m/>
    <m/>
    <m/>
  </r>
  <r>
    <s v="BOGOTA"/>
    <x v="4"/>
    <x v="4"/>
    <n v="25175"/>
    <n v="2684447"/>
    <n v="66657"/>
    <s v="ORDEN DE CAMBIO"/>
    <s v="CUNDINAMARCA"/>
    <s v="CHIA"/>
    <s v="BARRIO FONQUETA CHIA"/>
    <s v="REDEBAN"/>
    <s v="FO-25-1464291"/>
    <d v="2025-09-03T08:00:00"/>
    <d v="2025-09-04T12:49:00"/>
    <m/>
    <s v="ROLLOS"/>
    <s v="ROLLOS"/>
    <s v="CB UNO A UNO"/>
    <s v="CB UNO A UNO"/>
    <s v="EJECUTADO_EXITOSO"/>
    <s v="EJECUTADO EXITOSO"/>
    <s v="03/09/2025 SE ESCALA AL COORDINADOR DE ZONA PARA ENTREGA DE ROLLOS EN SITIO | 04/09/2025 ENTREGA DE ROLLOS EJECUTADO OK"/>
    <s v="VISITA_TÉCNICA"/>
    <m/>
    <s v="TIPO II"/>
    <s v="TERRESTRE"/>
    <s v="GOMEZ VEGA DAVID SNEYDER"/>
    <n v="1"/>
    <n v="67654.12000000001"/>
    <n v="0"/>
    <n v="67654.12000000001"/>
    <m/>
    <m/>
    <m/>
    <m/>
    <m/>
  </r>
  <r>
    <s v="CALI"/>
    <x v="2"/>
    <x v="2"/>
    <n v="76001"/>
    <n v="2687023"/>
    <n v="77646"/>
    <s v="ORDEN DE CAMBIO"/>
    <s v="VALLE DEL CAUCA"/>
    <s v="CALI"/>
    <s v="BARRIO MANUELA BELTRAN CALI 2"/>
    <s v="REDEBAN"/>
    <s v="FO-25-1466805"/>
    <d v="2025-09-03T10:20:00"/>
    <d v="2025-09-04T12:53:00"/>
    <m/>
    <s v="ROLLOS"/>
    <s v="ROLLOS"/>
    <s v="CB UNO A UNO"/>
    <s v="CB UNO A UNO"/>
    <s v="EJECUTADO_EXITOSO"/>
    <s v="EJECUTADO EXITOSO"/>
    <s v="03/09/2025 EN COMUNICACIÓN CON EL CB, CONFIRMA DATOS CORRECTOS-SE ESCALA AL COORDINADOR DE ZONA PARA ENTREGA DE ROLLOS EN SITIO | 04/09/2025 SE ENTREGAN 30 ROLLOS A MARIELA APONTE"/>
    <s v="VISITA_TÉCNICA"/>
    <m/>
    <s v="TIPO I"/>
    <s v="TERRESTRE"/>
    <s v="CUERO RUIZ JHONNY"/>
    <n v="1"/>
    <n v="35779.500569199998"/>
    <n v="0"/>
    <n v="35779.500569199998"/>
    <m/>
    <m/>
    <m/>
    <m/>
    <m/>
  </r>
  <r>
    <s v="BOGOTA"/>
    <x v="4"/>
    <x v="4"/>
    <n v="11001"/>
    <n v="2689338"/>
    <n v="76822"/>
    <s v="ORDEN DE CAMBIO"/>
    <s v="CUNDINAMARCA"/>
    <s v="BOGOTA"/>
    <s v="PTM BOGOTA SOLUCIONES Y LOGIST"/>
    <s v="REDEBAN"/>
    <s v="FO-25-1469984"/>
    <d v="2025-09-03T14:12:00"/>
    <d v="2025-09-04T12:56:00"/>
    <m/>
    <s v="ROLLOS"/>
    <s v="ROLLOS"/>
    <s v="AGREGADOR"/>
    <s v="COMCARD - PTM"/>
    <s v="EJECUTADO_EXITOSO"/>
    <s v="EJECUTADO EXITOSO"/>
    <s v="03/09/2025 SE ESCALA AL COORDINADOR DE ZONA PARA ENTREGA DE ROLLOS EN SITIO | 04/09/2025 ENTREGA DE 30 ROLLOS NO SE MANIPULAN EQUIPOS"/>
    <s v="VISITA_TÉCNICA"/>
    <m/>
    <s v="TIPO I"/>
    <s v="TERRESTRE"/>
    <s v="HERNANDEZ NARANJO OSCAR EDUARDO"/>
    <n v="1"/>
    <n v="35779.500569199998"/>
    <n v="0"/>
    <n v="35779.500569199998"/>
    <m/>
    <m/>
    <m/>
    <m/>
    <m/>
  </r>
  <r>
    <s v="BUCARAMANGA"/>
    <x v="3"/>
    <x v="3"/>
    <n v="68547"/>
    <n v="2688181"/>
    <n v="44865"/>
    <s v="ORDEN DE CAMBIO"/>
    <s v="SANTANDER"/>
    <s v="PIEDECUESTA"/>
    <s v="PTM PIEDECUESTA MISCELANEA Y C"/>
    <s v="REDEBAN"/>
    <s v="FO-25-1469444"/>
    <d v="2025-09-03T11:38:00"/>
    <d v="2025-09-04T12:59:00"/>
    <m/>
    <s v="ROLLOS"/>
    <s v="ROLLOS"/>
    <s v="AGREGADOR"/>
    <s v="COMCARD - PTM"/>
    <s v="EJECUTADO_EXITOSO"/>
    <s v="EJECUTADO EXITOSO"/>
    <s v="03/09/2025 EN COMUNICACIÓN CON EL CB, CONFIRMA DATOS CORRECTOS-SE ESCALA AL COORDINADOR DE ZONA PARA ENTREGA DE ROLLOS EN SITIO | 04/09/2025 SE VISITA COMERCIO SE REALIZA LA ENTREGA DE 50 ROLLOS RBM CB OPERATIVO"/>
    <s v="VISITA_TÉCNICA"/>
    <m/>
    <s v="TIPO II"/>
    <s v="TERRESTRE"/>
    <s v="BARAJAS BERMUDEZ YAHIR MAURICIO"/>
    <n v="1"/>
    <n v="67654.12000000001"/>
    <n v="0"/>
    <n v="67654.12000000001"/>
    <m/>
    <m/>
    <m/>
    <m/>
    <m/>
  </r>
  <r>
    <s v="BOGOTA"/>
    <x v="4"/>
    <x v="4"/>
    <n v="25126"/>
    <n v="2690627"/>
    <n v="74202"/>
    <s v="ORDEN DE CAMBIO"/>
    <s v="CUNDINAMARCA"/>
    <s v="CAJICA"/>
    <s v="BARRIO EL MISTERIO CAJICÁ"/>
    <s v="REDEBAN"/>
    <s v="FO-25-1470107"/>
    <d v="2025-09-03T16:13:00"/>
    <d v="2025-09-04T13:03:00"/>
    <m/>
    <s v="ROLLOS"/>
    <s v="ROLLOS"/>
    <s v="CB UNO A UNO"/>
    <s v="CB UNO A UNO"/>
    <s v="EJECUTADO_EXITOSO"/>
    <s v="EJECUTADO EXITOSO"/>
    <s v="03/09/2025 SE ESCALA AL COORDINADOR DE ZONA PARA ENTREGA DE ROLLOS EN SITIO | 04/09/2025 ENTREGA DE ROLLOS EJECUTADO OK"/>
    <s v="VISITA_TÉCNICA"/>
    <m/>
    <s v="TIPO II"/>
    <s v="TERRESTRE"/>
    <s v="GOMEZ VEGA DAVID SNEYDER"/>
    <n v="1"/>
    <n v="67654.12000000001"/>
    <n v="0"/>
    <n v="67654.12000000001"/>
    <m/>
    <m/>
    <m/>
    <m/>
    <m/>
  </r>
  <r>
    <s v="BOGOTA"/>
    <x v="4"/>
    <x v="4"/>
    <n v="11001"/>
    <n v="2684085"/>
    <n v="27194"/>
    <s v="ORDEN DE CAMBIO"/>
    <s v="CUNDINAMARCA"/>
    <s v="BOGOTA"/>
    <s v="PAGAFACIL PORTO ALEGRE"/>
    <s v="REDEBAN"/>
    <s v="FO-25-1463639"/>
    <d v="2025-09-02T17:11:00"/>
    <d v="2025-09-04T13:05:00"/>
    <m/>
    <s v="ROLLOS"/>
    <s v="ROLLOS"/>
    <s v="ROBUSTO"/>
    <s v="PAGAFACIL"/>
    <s v="EJECUTADO_EXITOSO"/>
    <s v="EJECUTADO EXITOSO"/>
    <s v="02/09/2025 SE ESCALA AL COORDINADOR DE ZONA PARA ENTREGA DE ROLLOS EN SITIO | 04/09/2025 DURANTE LA VISITA TECNICA SE REALIZA ENTREGA DE 170 ROLLOS PARA DATÁFONO NO SE MANIPULAN EQUIPOS SIN NOVEDAD EN ENTREGA"/>
    <s v="VISITA_TÉCNICA"/>
    <m/>
    <s v="TIPO I"/>
    <s v="TERRESTRE"/>
    <s v="LOZADA ROJAS CHRISTIAN ANDRES"/>
    <n v="1"/>
    <n v="35779.500569199998"/>
    <n v="0"/>
    <n v="35779.500569199998"/>
    <m/>
    <m/>
    <m/>
    <m/>
    <m/>
  </r>
  <r>
    <s v="TUNJA"/>
    <x v="3"/>
    <x v="3"/>
    <n v="15500"/>
    <n v="2690219"/>
    <n v="75457"/>
    <s v="ORDEN DE CAMBIO"/>
    <s v="BOYACA"/>
    <s v="OICATA"/>
    <s v="BARRIO VEREDA PORAVITA OICATA"/>
    <s v="REDEBAN"/>
    <s v="FO-25-1469968"/>
    <d v="2025-09-03T15:40:00"/>
    <d v="2025-09-04T13:08:00"/>
    <m/>
    <s v="ROLLOS"/>
    <s v="ROLLOS"/>
    <s v="UNO A UNO"/>
    <s v="UNO A UNO"/>
    <s v="EJECUTADO_EXITOSO"/>
    <s v="EJECUTADO EXITOSO"/>
    <s v="03/09/2025 SE ESCALA AL COORDINADOR DE ZONA PARA ENTREGA DE ROLLOS EN SITIO | 04/09/2025 ENTREGA DE 10 ROLLOS CON VISITA EXITOSA"/>
    <s v="VISITA_TÉCNICA"/>
    <m/>
    <s v="TIPO II"/>
    <s v="TERRESTRE"/>
    <s v="HERRERA GARZON JEYSON STEVENT"/>
    <n v="1"/>
    <n v="67654.12000000001"/>
    <n v="0"/>
    <n v="67654.12000000001"/>
    <m/>
    <m/>
    <m/>
    <m/>
    <m/>
  </r>
  <r>
    <s v="BOGOTA"/>
    <x v="4"/>
    <x v="4"/>
    <n v="25123"/>
    <n v="2669508"/>
    <n v="47647"/>
    <s v="ORDEN DE CAMBIO"/>
    <s v="CUNDINAMARCA"/>
    <s v="CACHIPAY"/>
    <s v="DISTRICOL STATION CYBER"/>
    <s v="REDEBAN"/>
    <s v="FO-25-1453064"/>
    <d v="2025-08-31T17:15:00"/>
    <d v="2025-09-04T13:15:00"/>
    <m/>
    <s v="ROLLOS"/>
    <s v="ROLLOS"/>
    <s v="AGREGADOR"/>
    <s v="DISTRICOL"/>
    <s v="EJECUTADO_EXITOSO"/>
    <s v="EJECUTADO EXITOSO"/>
    <s v="01/09/2025 SE ESCALA AL COORDINADOR DE ZONA PARA ENTREGA DE ROLLOS EN SITIO | 04/09/2025 DURANTE LA VISITA TECNICA SE REALIZA ENTREGA DE ROLLOS PARA DATÁFONO NO SE MANIPULAN EQUIPOS SIN NOVEDAD EN ENTREGA"/>
    <s v="VISITA_TÉCNICA"/>
    <m/>
    <s v="TIPO II"/>
    <s v="TERRESTRE"/>
    <s v="GALEANO SORIANO JUAN DAVID"/>
    <n v="1"/>
    <n v="67654.12000000001"/>
    <n v="0"/>
    <n v="67654.12000000001"/>
    <m/>
    <m/>
    <m/>
    <m/>
    <m/>
  </r>
  <r>
    <s v="CUCUTA"/>
    <x v="3"/>
    <x v="3"/>
    <n v="54720"/>
    <n v="2674443"/>
    <n v="77628"/>
    <s v="ORDEN DE CAMBIO"/>
    <s v="NORTE DE SANTANDER"/>
    <s v="SARDINATA"/>
    <s v="BARRIO LAS MERCEDES SARDINATA"/>
    <s v="REDEBAN"/>
    <s v="FO-25-1456699"/>
    <d v="2025-09-01T13:50:00"/>
    <d v="2025-09-04T13:18:00"/>
    <m/>
    <s v="ROLLOS"/>
    <s v="ROLLOS"/>
    <s v="CB UNO A UNO"/>
    <s v="CB UNO A UNO"/>
    <s v="EJECUTADO_EXITOSO"/>
    <s v="EJECUTADO EXITOSO"/>
    <s v="01/09/2025 SE ESCALA AL COORDINADOR DE ZONA PARA ENTREGA DE ROLLOS EN SITIO | 04/09/2025 SE REALIZA VISITA, SE ENTREGAN 10 ROLLOS, DATAFONO NO SE ENCUENTRA EN LA DIRECCIÓN DE ENTREGA"/>
    <s v="VISITA_TÉCNICA"/>
    <m/>
    <s v="TIPO II"/>
    <s v="TERRESTRE"/>
    <s v="PACHECO BUITRAGO JAVIER ALONSO"/>
    <n v="1"/>
    <n v="67654.12000000001"/>
    <n v="0"/>
    <n v="67654.12000000001"/>
    <m/>
    <m/>
    <m/>
    <m/>
    <m/>
  </r>
  <r>
    <s v="BOGOTA"/>
    <x v="4"/>
    <x v="4"/>
    <n v="11001"/>
    <n v="2689853"/>
    <n v="79607"/>
    <s v="ORDEN DE CAMBIO"/>
    <s v="CUNDINAMARCA"/>
    <s v="BOGOTA"/>
    <s v="BARRIO SAN CIPRIANO BOGOTA 4"/>
    <s v="REDEBAN"/>
    <s v="FO-25-1469978"/>
    <d v="2025-09-03T14:59:00"/>
    <d v="2025-09-04T13:21:00"/>
    <m/>
    <s v="ROLLOS"/>
    <s v="ROLLOS"/>
    <s v="UNO A UNO"/>
    <s v="UNO A UNO"/>
    <s v="EJECUTADO_EXITOSO"/>
    <s v="EJECUTADO EXITOSO"/>
    <s v="03/09/2025 SE ESCALA AL COORDINADOR DE ZONA PARA ENTREGA DE ROLLOS EN SITIO | 04/09/2025 DURANTE LA VISITA TECNICA SE REALIZA ENTREGA DE 10 ROLLOS PARA DATÁFONO NO SE MANIPULAN EQUIPOS SIN NOVEDAD EN ENTREGA"/>
    <s v="VISITA_TÉCNICA"/>
    <m/>
    <s v="TIPO I"/>
    <s v="TERRESTRE"/>
    <s v="LOZADA ROJAS CHRISTIAN ANDRES"/>
    <n v="1"/>
    <n v="35779.500569199998"/>
    <n v="0"/>
    <n v="35779.500569199998"/>
    <m/>
    <m/>
    <m/>
    <m/>
    <m/>
  </r>
  <r>
    <s v="CUCUTA"/>
    <x v="3"/>
    <x v="3"/>
    <n v="54498"/>
    <n v="2659781"/>
    <n v="80794"/>
    <s v="ORDEN DE CAMBIO"/>
    <s v="NORTE DE SANTANDER"/>
    <s v="OCAÑA"/>
    <s v="BARRIO BAMBO OCAÑA"/>
    <s v="REDEBAN"/>
    <s v="FO-25-1441394"/>
    <d v="2025-08-28T14:43:00"/>
    <d v="2025-09-04T13:38:00"/>
    <m/>
    <s v="ROLLOS"/>
    <s v="ROLLOS"/>
    <s v="UNO A UNO"/>
    <s v="UNO A UNO"/>
    <s v="EJECUTADO_EXITOSO"/>
    <s v="EJECUTADO EXITOSO"/>
    <s v="28/08/2025 SE CONFIRMA DATOS CON CB, DATOS CORRECTOS, SE ACTUALIZAN. SE REALIZA ENVIO DE ROLLOS CON GUIA | 29/08/2025 CONFIRMO CAMBIO DE GUIA DEBIO A ERROR AL REGISTRAR EN PLATAFORMA POR FAVOR TENER PRESENTE YA QUE EN SYTEX SE SUBIO LA GUIA SERVIENTREGA 2187690668_x000a__x000a_CAMBIO ANEXO GUIA SERVIENTREGA 2187690670 | 02/09/2025 EN COMUNICACIÓN CON EL USUARIO, INDICA QUE AÚN NO RECIBE PAPELERÍA. SE INFORMA GUIA | 04/09/2025 28-08 SE REALIZA ENVIO DE ROLLOS ** 04-09 SE CONFIRMA ENTREGA EXITOSA POR TRANSPORTADORA"/>
    <s v="ENVÍO"/>
    <m/>
    <s v="TIPO IV"/>
    <s v="TERRESTRE"/>
    <m/>
    <n v="0"/>
    <n v="35779.500569199998"/>
    <n v="0"/>
    <n v="35779.500569199998"/>
    <m/>
    <m/>
    <m/>
    <m/>
    <m/>
  </r>
  <r>
    <s v="PASTO"/>
    <x v="2"/>
    <x v="2"/>
    <n v="52399"/>
    <n v="2668054"/>
    <n v="80379"/>
    <s v="ORDEN DE CAMBIO"/>
    <s v="NARIÑO"/>
    <s v="LA UNION"/>
    <s v="BARRIO LAS AMERICAS LA UNION 1"/>
    <s v="REDEBAN"/>
    <s v="FO-25-1449468"/>
    <d v="2025-08-30T09:37:00"/>
    <d v="2025-09-04T14:41:00"/>
    <m/>
    <s v="ROLLOS"/>
    <s v="ROLLOS"/>
    <s v="UNO A UNO"/>
    <s v="UNO A UNO"/>
    <s v="EJECUTADO_EXITOSO"/>
    <s v="EJECUTADO EXITOSO"/>
    <s v="30/08/2025 SE REALIZA ENVIO DE ROLLOS CON GUIA | 02/09/2025 EN COMUNICACIÓN CON EL USUARIO, INDICA QUE AÚN NO RECIBE PAPELERÍA. SE INFORMA GUIA | 04/09/2025 SE REALIZA ENVIO DE 20 ROLLOS, CON LA GUIA 2185553758 SERVIENTREGA. SE CONFIRMA ENTREGA EXITOSA POR PARTE DE LA TRANSPORTADORA"/>
    <s v="ENVÍO"/>
    <m/>
    <s v="TIPO III"/>
    <s v="TERRESTRE"/>
    <m/>
    <n v="0"/>
    <n v="35779.500569199998"/>
    <n v="0"/>
    <n v="35779.500569199998"/>
    <m/>
    <m/>
    <m/>
    <m/>
    <m/>
  </r>
  <r>
    <s v="IBAGUE"/>
    <x v="5"/>
    <x v="5"/>
    <n v="73001"/>
    <n v="2680858"/>
    <n v="63466"/>
    <s v="ORDEN DE CAMBIO"/>
    <s v="TOLIMA"/>
    <s v="IBAGUE"/>
    <s v="BARRIO CORDOBA IBAGUE 1"/>
    <s v="REDEBAN"/>
    <s v="FO-25-1461727"/>
    <d v="2025-09-02T11:27:00"/>
    <d v="2025-09-04T14:55:00"/>
    <m/>
    <s v="ROLLOS"/>
    <s v="ROLLOS"/>
    <s v="UNO A UNO"/>
    <s v="CB UNO A UNO"/>
    <s v="EJECUTADO_CANCELADO"/>
    <s v="CB CERRADO - DESOCUPADO"/>
    <s v="02/09/2025 SE ESCALA AL COORDINADOR DE ZONA PARA ENTREGA DE ROLLOS EN SITIO | 04/09/2025 SE LLEGA AL SITIO PARA REALIZAR ENTREGA DE ROLLOS, PERO EL COMERCIO SE ENCUENTRA CERRADO; SE COMUNICA AL NÚMERO 3155092648 SIN NINGÚN RESULTADO"/>
    <s v="VISITA_TÉCNICA"/>
    <m/>
    <s v="TIPO I"/>
    <s v="TERRESTRE"/>
    <s v="BARRAGAN TAFUR EDWIN ESTEBAN"/>
    <n v="1"/>
    <n v="35779.500569199998"/>
    <n v="0"/>
    <n v="35779.500569199998"/>
    <m/>
    <m/>
    <m/>
    <m/>
    <m/>
  </r>
  <r>
    <s v="MEDELLIN"/>
    <x v="0"/>
    <x v="0"/>
    <n v="5615"/>
    <n v="2692461"/>
    <n v="67935"/>
    <s v="ORDEN DE CAMBIO"/>
    <s v="ANTIOQUIA"/>
    <s v="RIONEGRO"/>
    <s v="PTM RIONEGRO GRANERO MIXTO EL"/>
    <s v="REDEBAN"/>
    <s v="FO-25-1473158"/>
    <d v="2025-09-04T08:22:00"/>
    <d v="2025-09-04T15:02:00"/>
    <m/>
    <s v="ROLLOS"/>
    <s v="ROLLOS"/>
    <s v="AGREGADOR"/>
    <s v="COMCARD - PTM"/>
    <s v="EJECUTADO_EXITOSO"/>
    <s v="EJECUTADO EXITOSO"/>
    <s v="04/09/2025 SE ESCALA AL COORDINADOR DE ZONA PARA ENTREGA DE ROLLOS EN SITIO | 04/09/2025 SE REALIZA LA ENTREGA DE 20 ROLLOS DE CB AL ENCARAGDO SALVADOR RENDÓN"/>
    <s v="VISITA_TÉCNICA"/>
    <m/>
    <s v="TIPO II"/>
    <s v="TERRESTRE"/>
    <s v="MONTOYA VELEZ ANDRES FELIPE"/>
    <n v="1"/>
    <n v="67654.12000000001"/>
    <n v="0"/>
    <n v="67654.12000000001"/>
    <m/>
    <m/>
    <m/>
    <m/>
    <m/>
  </r>
  <r>
    <s v="BOGOTA"/>
    <x v="4"/>
    <x v="4"/>
    <n v="25286"/>
    <n v="2684514"/>
    <n v="63772"/>
    <s v="ORDEN DE CAMBIO"/>
    <s v="CUNDINAMARCA"/>
    <s v="FUNZA"/>
    <s v="BARRIO PORVENIR FUNZA 3"/>
    <s v="REDEBAN"/>
    <s v="FO-25-1464314"/>
    <d v="2025-09-03T08:00:00"/>
    <d v="2025-09-04T15:11:00"/>
    <m/>
    <s v="ROLLOS"/>
    <s v="ROLLOS"/>
    <s v="CB UNO A UNO"/>
    <s v="CB UNO A UNO"/>
    <s v="EJECUTADO_EXITOSO"/>
    <s v="EJECUTADO EXITOSO"/>
    <s v="03/09/2025 SE ESCALA AL COORDINADOR DE ZONA PARA ENTREGA DE ROLLOS EN SITIO | 04/09/2025 SE REALIZA ENTREGA DE ROLLOS REQUERIDOS"/>
    <s v="VISITA_TÉCNICA"/>
    <m/>
    <s v="TIPO II"/>
    <s v="TERRESTRE"/>
    <s v="CEDEÑO AMAYA JORGE LUIS"/>
    <n v="1"/>
    <n v="67654.12000000001"/>
    <n v="0"/>
    <n v="67654.12000000001"/>
    <m/>
    <m/>
    <m/>
    <m/>
    <m/>
  </r>
  <r>
    <s v="TUNJA"/>
    <x v="3"/>
    <x v="3"/>
    <n v="15001"/>
    <n v="2686711"/>
    <n v="76286"/>
    <s v="ORDEN DE CAMBIO"/>
    <s v="BOYACA"/>
    <s v="TUNJA"/>
    <s v="DISTRICOL RECAUDOS J"/>
    <s v="REDEBAN"/>
    <s v="FO-25-1466810"/>
    <d v="2025-09-03T10:00:00"/>
    <d v="2025-09-04T15:21:00"/>
    <m/>
    <s v="ROLLOS"/>
    <s v="ROLLOS"/>
    <s v="AGREGADOR"/>
    <s v="DISTRICOL"/>
    <s v="EJECUTADO_EXITOSO"/>
    <s v="EJECUTADO EXITOSO"/>
    <s v="03/09/2025 EN COMUNICACIÓN CON EL CB, CONFIRMA DATOS CORRECTOS-SE ESCALA AL COORDINADOR DE ZONA PARA ENTREGA DE ROLLOS EN SITIO | 04/09/2025 ENTREGA DE 10 ROLLOS CON VIDITA EXITOSA"/>
    <s v="VISITA_TÉCNICA"/>
    <m/>
    <s v="TIPO I"/>
    <s v="TERRESTRE"/>
    <s v="HERRERA GARZON JEYSON STEVENT"/>
    <n v="1"/>
    <n v="35779.500569199998"/>
    <n v="0"/>
    <n v="35779.500569199998"/>
    <m/>
    <m/>
    <m/>
    <m/>
    <m/>
  </r>
  <r>
    <s v="MEDELLIN"/>
    <x v="0"/>
    <x v="0"/>
    <n v="5282"/>
    <n v="2671153"/>
    <n v="80445"/>
    <s v="ORDEN DE CAMBIO"/>
    <s v="ANTIOQUIA"/>
    <s v="FREDONIA"/>
    <s v="BARRIO CENTRO FREDONIA"/>
    <s v="REDEBAN"/>
    <s v="FO-25-1455158"/>
    <d v="2025-09-01T09:30:00"/>
    <d v="2025-09-04T15:22:00"/>
    <m/>
    <s v="ROLLOS"/>
    <s v="ROLLOS"/>
    <s v="UNO A UNO"/>
    <s v="UNO A UNO"/>
    <s v="EJECUTADO_EXITOSO"/>
    <s v="EJECUTADO EXITOSO"/>
    <s v="01/09/2025 SE ESCALA AL COORDINADOR DE ZONA PARA ENTREGA DE ROLLOS EN SITIO | 04/09/2025 SE ENVÍAN 20 ROLLOS OK. SE CONFIRMAR RECEPCION CON USUARIO"/>
    <s v="ENVÍO"/>
    <m/>
    <s v="TIPO II"/>
    <s v="TERRESTRE"/>
    <s v="QUINTERO SANCHEZ JUAN SEBASTIAN"/>
    <n v="0"/>
    <n v="35779.500569199998"/>
    <n v="0"/>
    <n v="35779.500569199998"/>
    <m/>
    <m/>
    <m/>
    <m/>
    <m/>
  </r>
  <r>
    <s v="IBAGUE"/>
    <x v="5"/>
    <x v="5"/>
    <n v="73001"/>
    <n v="2686244"/>
    <n v="55066"/>
    <s v="ORDEN DE CAMBIO"/>
    <s v="TOLIMA"/>
    <s v="IBAGUE"/>
    <s v="BARRIO HIPODROMO IBAGUE 6"/>
    <s v="REDEBAN"/>
    <s v="FO-25-1468728"/>
    <d v="2025-09-03T09:27:00"/>
    <d v="2025-09-04T15:26:00"/>
    <m/>
    <s v="ROLLOS"/>
    <s v="ROLLOS"/>
    <s v="CB UNO A UNO"/>
    <s v="CB UNO A UNO"/>
    <s v="EJECUTADO_EXITOSO"/>
    <s v="EJECUTADO EXITOSO"/>
    <s v="03/09/2025 EN COMUNICACIÓN CON EL CB, CONFIRMA DATOS CORRECTOS-SE ESCALA AL COORDINADOR DE ZONA PARA ENTREGA DE ROLLOS EN SITIO | 04/09/2025 SE REALIZA LA ENTREGA DE 40 ROLLOS EN DIRECCIÓN INDICADA"/>
    <s v="VISITA_TÉCNICA"/>
    <m/>
    <s v="TIPO I"/>
    <s v="TERRESTRE"/>
    <s v="GUTIERREZ  CAMILO ANDRES"/>
    <n v="1"/>
    <n v="35779.500569199998"/>
    <n v="0"/>
    <n v="35779.500569199998"/>
    <m/>
    <m/>
    <m/>
    <m/>
    <m/>
  </r>
  <r>
    <s v="MEDELLIN"/>
    <x v="0"/>
    <x v="0"/>
    <n v="5615"/>
    <n v="2687252"/>
    <n v="59316"/>
    <s v="ORDEN DE CAMBIO"/>
    <s v="ANTIOQUIA"/>
    <s v="RIONEGRO"/>
    <s v="PTM MEDELLIN OAZYS INVERSIONES"/>
    <s v="REDEBAN"/>
    <s v="FO-25-1469467"/>
    <d v="2025-09-03T10:44:00"/>
    <d v="2025-09-04T15:35:00"/>
    <m/>
    <s v="ROLLOS"/>
    <s v="ROLLOS"/>
    <s v="AGREGADOR"/>
    <s v="COMCARD - PTM"/>
    <s v="EJECUTADO_EXITOSO"/>
    <s v="EJECUTADO EXITOSO"/>
    <s v="04/09/2025 SE REALIZA LA ENTREGA DE 40 ROLLOS DE CB A LA ENCARGADA JENNIFER MORALES"/>
    <s v="VISITA_TÉCNICA"/>
    <m/>
    <s v="TIPO II"/>
    <s v="TERRESTRE"/>
    <s v="MONTOYA VELEZ ANDRES FELIPE"/>
    <n v="1"/>
    <n v="67654.12000000001"/>
    <n v="0"/>
    <n v="67654.12000000001"/>
    <m/>
    <m/>
    <m/>
    <m/>
    <m/>
  </r>
  <r>
    <s v="MONTERIA"/>
    <x v="1"/>
    <x v="1"/>
    <n v="23300"/>
    <n v="2690233"/>
    <n v="79697"/>
    <s v="ORDEN DE CAMBIO"/>
    <s v="CORDOBA"/>
    <s v="COTORRA"/>
    <s v="PTM COTORRA PAGA FACIL"/>
    <s v="REDEBAN"/>
    <s v="FO-25-1469963"/>
    <d v="2025-09-03T15:43:00"/>
    <d v="2025-09-04T15:42:00"/>
    <m/>
    <s v="ROLLOS"/>
    <s v="ROLLOS"/>
    <s v="AGREGADOR"/>
    <s v="COMCARD - PTM"/>
    <s v="EJECUTADO_EXITOSO"/>
    <s v="EJECUTADO EXITOSO"/>
    <s v="03/09/2025 SE ESCALA AL COORDINADOR DE ZONA PARA ENTREGA DE ROLLOS EN SITIO | 04/09/2025 SE ENTREGAN 20 ROLLOS CON VISITA OK"/>
    <s v="VISITA_TÉCNICA"/>
    <m/>
    <s v="TIPO II"/>
    <s v="TERRESTRE"/>
    <s v="COGOLLO VERTEL EDER LUIS"/>
    <n v="1"/>
    <n v="67654.12000000001"/>
    <n v="0"/>
    <n v="67654.12000000001"/>
    <m/>
    <m/>
    <m/>
    <m/>
    <m/>
  </r>
  <r>
    <s v="BOGOTA"/>
    <x v="4"/>
    <x v="4"/>
    <n v="25286"/>
    <n v="2689243"/>
    <n v="79302"/>
    <s v="ORDEN DE CAMBIO"/>
    <s v="CUNDINAMARCA"/>
    <s v="FUNZA"/>
    <s v="BARRIO PORVENIR FUNZA 5"/>
    <s v="REDEBAN"/>
    <s v="FO-25-1470110"/>
    <d v="2025-09-03T14:11:00"/>
    <d v="2025-09-04T15:47:00"/>
    <m/>
    <s v="ROLLOS"/>
    <s v="ROLLOS"/>
    <s v="CB UNO A UNO"/>
    <s v="CB UNO A UNO"/>
    <s v="EJECUTADO_EXITOSO"/>
    <s v="EJECUTADO EXITOSO"/>
    <s v="04/09/2025 SE ESCALA AL COORDINADOR DE ZONA PARA ENTREGA DE ROLLOS EN SITIO | 04/09/2025 SE REALIZA ENTREGA DE ROLLOS"/>
    <s v="VISITA_TÉCNICA"/>
    <m/>
    <s v="TIPO II"/>
    <s v="TERRESTRE"/>
    <s v="CEDEÑO AMAYA JORGE LUIS"/>
    <n v="1"/>
    <n v="67654.12000000001"/>
    <n v="0"/>
    <n v="67654.12000000001"/>
    <m/>
    <m/>
    <m/>
    <m/>
    <m/>
  </r>
  <r>
    <s v="MONTERIA"/>
    <x v="1"/>
    <x v="1"/>
    <n v="23686"/>
    <n v="2670456"/>
    <n v="78364"/>
    <s v="ORDEN DE CAMBIO"/>
    <s v="CORDOBA"/>
    <s v="SAN PELAYO"/>
    <s v="BARRIO CORREGIMIENTO PUERTO NU"/>
    <s v="REDEBAN"/>
    <s v="FO-25-1453132"/>
    <d v="2025-09-01T08:42:00"/>
    <d v="2025-09-04T15:58:00"/>
    <m/>
    <s v="ROLLOS"/>
    <s v="ROLLOS"/>
    <s v="CB UNO A UNO"/>
    <s v="CB UNO A UNO"/>
    <s v="EJECUTADO_EXITOSO"/>
    <s v="EJECUTADO EXITOSO"/>
    <s v="01/09/2025 SE ESCALA AL COORDINADOR DE ZONA PARA ENTREGA DE ROLLOS EN SITIO | 04/09/2025 SE ENTREGAN 20 ROLLOS CON VISITA OK"/>
    <s v="VISITA_TÉCNICA"/>
    <m/>
    <s v="TIPO II"/>
    <s v="TERRESTRE"/>
    <s v="COGOLLO VERTEL EDER LUIS"/>
    <n v="1"/>
    <n v="67654.12000000001"/>
    <n v="0"/>
    <n v="67654.12000000001"/>
    <m/>
    <m/>
    <m/>
    <m/>
    <m/>
  </r>
  <r>
    <s v="PASTO"/>
    <x v="2"/>
    <x v="2"/>
    <n v="52001"/>
    <n v="2688919"/>
    <n v="79822"/>
    <s v="ORDEN DE CAMBIO"/>
    <s v="NARIÑO"/>
    <s v="PASTO"/>
    <s v="BARR LA MINGA PASTO"/>
    <s v="REDEBAN"/>
    <s v="FO-25-1474509"/>
    <d v="2025-09-03T13:05:00"/>
    <d v="2025-09-04T15:58:00"/>
    <m/>
    <s v="ROLLOS"/>
    <s v="ROLLOS"/>
    <s v="CB UNO A UNO"/>
    <s v="CB UNO A UNO"/>
    <s v="EJECUTADO_EXITOSO"/>
    <s v="EJECUTADO EXITOSO"/>
    <s v="04/09/2025 SE VISITA EL CB PARA ENTREGAR 10 ROLLOS, ENTREGA OK"/>
    <s v="VISITA_TÉCNICA"/>
    <m/>
    <s v="TIPO I"/>
    <s v="TERRESTRE"/>
    <s v="GUERRERO RAMIREZ OSCAR DARIO"/>
    <n v="1"/>
    <n v="35779.500569199998"/>
    <n v="0"/>
    <n v="35779.500569199998"/>
    <m/>
    <m/>
    <m/>
    <m/>
    <m/>
  </r>
  <r>
    <s v="CUCUTA"/>
    <x v="3"/>
    <x v="3"/>
    <n v="54001"/>
    <n v="2679264"/>
    <n v="28544"/>
    <s v="ORDEN DE CAMBIO"/>
    <s v="NORTE DE SANTANDER"/>
    <s v="CUCUTA"/>
    <s v="BARRIO FUERA DEL MUNICIPIO DE"/>
    <s v="REDEBAN"/>
    <s v="FO-25-1459756"/>
    <d v="2025-09-02T09:33:00"/>
    <d v="2025-09-04T16:03:00"/>
    <m/>
    <s v="ROLLOS"/>
    <s v="ROLLOS"/>
    <s v="CB UNO A UNO"/>
    <s v="CB UNO A UNO"/>
    <s v="EJECUTADO_EXITOSO"/>
    <s v="EJECUTADO EXITOSO"/>
    <s v="02/09/2025 SE ESCALA AL COORDINADOR DE ZONA PARA ENTREGA DE ROLLOS EN SITIO | 04/09/2025 SE ENTREGAN 20 ROLLOS"/>
    <s v="VISITA_TÉCNICA"/>
    <m/>
    <s v="TIPO I"/>
    <s v="TERRESTRE"/>
    <s v="PACHECO BUITRAGO JAVIER ALONSO"/>
    <n v="1"/>
    <n v="35779.500569199998"/>
    <n v="0"/>
    <n v="35779.500569199998"/>
    <m/>
    <m/>
    <m/>
    <m/>
    <m/>
  </r>
  <r>
    <s v="MONTERIA"/>
    <x v="1"/>
    <x v="1"/>
    <n v="23001"/>
    <n v="2666597"/>
    <n v="77615"/>
    <s v="ORDEN DE CAMBIO"/>
    <s v="CORDOBA"/>
    <s v="MONTERIA"/>
    <s v="BARRIO VRD SANTA FE MONTERIA"/>
    <s v="REDEBAN"/>
    <s v="FO-25-1454277"/>
    <d v="2025-08-29T16:19:00"/>
    <d v="2025-09-04T16:05:00"/>
    <m/>
    <s v="ROLLOS"/>
    <s v="ROLLOS"/>
    <s v="CB UNO A UNO"/>
    <s v="CB UNO A UNO"/>
    <s v="EJECUTADO_EXITOSO"/>
    <s v="EJECUTADO EXITOSO"/>
    <s v="01/09/2025 SE ESCALA A LA RED PARA AUTORIZACIÓN DE ROLLOS - LA RED AUTORIZA 20 - SE ESCALA AL COORDINADOR DE ZONA PARA ENTREGA DE ROLLOS EN SITIO | 04/09/2025 SE REALIZA LA ENTREGA DE 20 ROLLOS PARA EL CB BANCOLOMBIA, CB SOLICITA POR FAVOR, LOS ROLLOS SEAN *ENTREGADOS A LA DIRECCIÓN CALLE 59 #7-60 EDIFICIO ANANDA LA CASTELLANA, MONTERÍA- CÓRDOBA*"/>
    <s v="VISITA_TÉCNICA"/>
    <m/>
    <s v="TIPO I"/>
    <s v="TERRESTRE"/>
    <s v="ARRAZOLA HERNANDEZ NICOLAS AUGUSTO"/>
    <n v="1"/>
    <n v="35779.500569199998"/>
    <n v="0"/>
    <n v="35779.500569199998"/>
    <m/>
    <m/>
    <m/>
    <m/>
    <m/>
  </r>
  <r>
    <s v="CARTAGENA"/>
    <x v="1"/>
    <x v="1"/>
    <n v="13001"/>
    <n v="2680070"/>
    <n v="79505"/>
    <s v="ORDEN DE CAMBIO"/>
    <s v="BOLIVAR"/>
    <s v="CARTAGENA"/>
    <s v="BARRIO DAN FRANCISCO CARTAGENA"/>
    <s v="REDEBAN"/>
    <s v="FO-25-1460279"/>
    <d v="2025-09-02T10:34:00"/>
    <d v="2025-09-04T16:09:00"/>
    <m/>
    <s v="ROLLOS"/>
    <s v="ROLLOS"/>
    <s v="CB UNO A UNO"/>
    <s v="CB UNO A UNO"/>
    <s v="EJECUTADO_EXITOSO"/>
    <s v="EJECUTADO EXITOSO"/>
    <s v="02/09/2025 SE ESCALA AL COORDINADOR DE ZONA PARA ENTREGA DE ROLLOS EN SITIO | 04/09/2025 SE ENTREGAN 20 ROLLOS"/>
    <s v="VISITA_TÉCNICA"/>
    <m/>
    <s v="TIPO I"/>
    <s v="TERRESTRE"/>
    <s v="CANEDO HERRERA ALEXANDER"/>
    <n v="1"/>
    <n v="35779.500569199998"/>
    <n v="0"/>
    <n v="35779.500569199998"/>
    <m/>
    <m/>
    <m/>
    <m/>
    <m/>
  </r>
  <r>
    <s v="MEDELLIN"/>
    <x v="0"/>
    <x v="0"/>
    <n v="5059"/>
    <n v="2688870"/>
    <n v="16613"/>
    <s v="ORDEN DE CAMBIO"/>
    <s v="ANTIOQUIA"/>
    <s v="ARMENIA"/>
    <s v="366 SAN DIEGO PLAZA OLIMPICA"/>
    <s v="REDEBAN"/>
    <s v="FO-25-1479893"/>
    <d v="2025-09-03T12:48:00"/>
    <d v="2025-09-04T16:14:00"/>
    <m/>
    <s v="ROLLOS"/>
    <s v="ROLLOS"/>
    <m/>
    <m/>
    <s v="SOLICITUD_CANCELADA"/>
    <s v="CANCELADO POR LA ENTIDAD"/>
    <s v="04/09/2025 SE ESCALA CASO PARA SU ATENCION POR PARTE DE LA RED ...RESPUESTA DE LA RED: SE CIERRA - QUEDA RADICADO BAJO EL TICKET XXXXXXX AL AREA ENCARGADA"/>
    <s v="SOPORTE_TELEFÓNICO"/>
    <m/>
    <s v="TIPO II"/>
    <s v="TERRESTRE"/>
    <m/>
    <n v="0"/>
    <n v="41241.0800752"/>
    <n v="0"/>
    <n v="41241.0800752"/>
    <m/>
    <m/>
    <m/>
    <m/>
    <m/>
  </r>
  <r>
    <s v="MEDELLIN"/>
    <x v="0"/>
    <x v="0"/>
    <n v="5001"/>
    <n v="2673788"/>
    <n v="78231"/>
    <s v="ORDEN DE CAMBIO"/>
    <s v="ANTIOQUIA"/>
    <s v="MEDELLIN"/>
    <s v="DISTRICOL RODAMIENTOS PRADO"/>
    <s v="REDEBAN"/>
    <s v="FO-25-1460003"/>
    <d v="2025-09-01T12:01:00"/>
    <d v="2025-09-04T16:17:00"/>
    <m/>
    <s v="ROLLOS"/>
    <s v="ROLLOS"/>
    <s v="AGREGADOR"/>
    <s v="DISTRICOL"/>
    <s v="EJECUTADO_EXITOSO"/>
    <s v="EJECUTADO EXITOSO"/>
    <s v="02/09/2025 SE ESCALA A LA RED PARA AUTORIZACIÓN DE ROLLOS - LA RED AUTORIZA 20 - SE ESCALA PARA ENVIO POR CABIFY | 04/09/2025 SE REALIZA ENTREGA DE 20 ROLLOS POR EL OPERADOR CABIFY"/>
    <s v="VISITA_TÉCNICA"/>
    <m/>
    <s v="TIPO I"/>
    <s v="TERRESTRE"/>
    <s v="GOMEZ FERRARO JOHANA"/>
    <n v="1"/>
    <n v="35779.500569199998"/>
    <n v="0"/>
    <n v="35779.500569199998"/>
    <m/>
    <m/>
    <m/>
    <m/>
    <m/>
  </r>
  <r>
    <s v="SANTA MARTA"/>
    <x v="1"/>
    <x v="1"/>
    <n v="44001"/>
    <n v="2688275"/>
    <n v="19763"/>
    <s v="ORDEN DE CAMBIO"/>
    <s v="LA GUAJIRA"/>
    <s v="RIOHACHA"/>
    <s v="MULTIPAGAS RIOHACHA"/>
    <s v="REDEBAN"/>
    <s v="FO-25-1479895"/>
    <d v="2025-09-03T11:41:00"/>
    <d v="2025-09-04T16:17:00"/>
    <m/>
    <s v="ROLLOS"/>
    <s v="ROLLOS"/>
    <s v="ROBUSTO"/>
    <s v="MULTIPAGAS"/>
    <s v="GESTIÓN_TELEFONICA"/>
    <s v="CANCELADO POR EL USUARIO"/>
    <s v="04/09/2025 SE REALIZA COMUNICACION CON EL USUARIO DONDE INDICA QUE NO REQUIERE ROLLOS"/>
    <s v="SOPORTE_TELEFÓNICO"/>
    <m/>
    <s v="TIPO III"/>
    <s v="TERRESTRE"/>
    <m/>
    <n v="0"/>
    <n v="41241.0800752"/>
    <n v="0"/>
    <n v="41241.0800752"/>
    <m/>
    <m/>
    <m/>
    <m/>
    <m/>
  </r>
  <r>
    <s v="MEDELLIN"/>
    <x v="0"/>
    <x v="0"/>
    <n v="5001"/>
    <n v="2674091"/>
    <n v="79162"/>
    <s v="ORDEN DE CAMBIO"/>
    <s v="ANTIOQUIA"/>
    <s v="MEDELLIN"/>
    <s v="BARRIO LA CANDELARIA CENTRO ME"/>
    <s v="REDEBAN"/>
    <s v="FO-25-1460001"/>
    <d v="2025-09-01T12:33:00"/>
    <d v="2025-09-04T16:18:00"/>
    <m/>
    <s v="ROLLOS"/>
    <s v="ROLLOS"/>
    <s v="CB UNO A UNO"/>
    <s v="CB UNO A UNO"/>
    <s v="EJECUTADO_EXITOSO"/>
    <s v="EJECUTADO EXITOSO"/>
    <s v="02/09/2025 SE ESCALA A LA RED PARA AUTORIZACIÓN DE ROLLOS - LA RED AUTORIZA 20 - SE ESCALA PARA ENVIO POR CABIFY | 04/09/2025 SE REALIZA ENTREGA DE 20 ROLLOS POR EL OPERADOR CABIFY"/>
    <s v="VISITA_TÉCNICA"/>
    <m/>
    <s v="TIPO I"/>
    <s v="TERRESTRE"/>
    <s v="GOMEZ FERRARO JOHANA"/>
    <n v="1"/>
    <n v="35779.500569199998"/>
    <n v="0"/>
    <n v="35779.500569199998"/>
    <m/>
    <m/>
    <m/>
    <m/>
    <m/>
  </r>
  <r>
    <s v="MEDELLIN"/>
    <x v="0"/>
    <x v="0"/>
    <n v="5001"/>
    <n v="2681914"/>
    <n v="69517"/>
    <s v="ORDEN DE CAMBIO"/>
    <s v="ANTIOQUIA"/>
    <s v="MEDELLIN"/>
    <s v="BARRIO ENCISO MEDELLIN 18"/>
    <s v="REDEBAN"/>
    <s v="FO-25-1462015"/>
    <d v="2025-09-02T13:48:00"/>
    <d v="2025-09-04T16:22:00"/>
    <m/>
    <s v="ROLLOS"/>
    <s v="ROLLOS"/>
    <s v="CB UNO A UNO"/>
    <s v="CB UNO A UNO"/>
    <s v="EJECUTADO_EXITOSO"/>
    <s v="EJECUTADO EXITOSO"/>
    <s v="02/09/2025 SE ESCALA PARA ENVIO POR CABIFY | 04/09/2025 SE REALIZA ENTREGA DE 20 ROLLOS POR EL OPERADOR CABIFY"/>
    <s v="VISITA_TÉCNICA"/>
    <m/>
    <s v="TIPO I"/>
    <s v="TERRESTRE"/>
    <s v="GOMEZ FERRARO JOHANA"/>
    <n v="1"/>
    <n v="35779.500569199998"/>
    <n v="0"/>
    <n v="35779.500569199998"/>
    <m/>
    <m/>
    <m/>
    <m/>
    <m/>
  </r>
  <r>
    <s v="MEDELLIN"/>
    <x v="0"/>
    <x v="0"/>
    <n v="5001"/>
    <n v="2681882"/>
    <n v="24263"/>
    <s v="ORDEN DE CAMBIO"/>
    <s v="ANTIOQUIA"/>
    <s v="MEDELLIN"/>
    <s v="COMCARD VILLATINA 1"/>
    <s v="REDEBAN"/>
    <s v="FO-25-1462050"/>
    <d v="2025-09-02T14:12:00"/>
    <d v="2025-09-04T16:23:00"/>
    <m/>
    <s v="ROLLOS"/>
    <s v="ROLLOS"/>
    <s v="AGREGADOR"/>
    <s v="COMCARD - PTM"/>
    <s v="EJECUTADO_EXITOSO"/>
    <s v="EJECUTADO EXITOSO"/>
    <s v="02/09/2025 SE ESCALA AL COORDINADOR DE ZONA PARA ENTREGA DE ROLLOS EN SITIO | 04/09/2025 SE REALIZA ENTREGA DE 120 ROLLOS POR EL OPERADOR CABIFY"/>
    <s v="VISITA_TÉCNICA"/>
    <m/>
    <s v="TIPO I"/>
    <s v="TERRESTRE"/>
    <s v="GOMEZ FERRARO JOHANA"/>
    <n v="1"/>
    <n v="35779.500569199998"/>
    <n v="0"/>
    <n v="35779.500569199998"/>
    <m/>
    <m/>
    <m/>
    <m/>
    <m/>
  </r>
  <r>
    <s v="MEDELLIN"/>
    <x v="0"/>
    <x v="0"/>
    <n v="5360"/>
    <n v="2683818"/>
    <n v="79012"/>
    <s v="ORDEN DE CAMBIO"/>
    <s v="ANTIOQUIA"/>
    <s v="ITAGUI"/>
    <s v="PTM ITAGUI TIENDA VENTINOVE"/>
    <s v="REDEBAN"/>
    <s v="FO-25-1463669"/>
    <d v="2025-09-02T16:33:00"/>
    <d v="2025-09-04T16:24:00"/>
    <m/>
    <s v="ROLLOS"/>
    <s v="ROLLOS"/>
    <s v="AGREGADOR"/>
    <s v="COMCARD - PTM"/>
    <s v="EJECUTADO_EXITOSO"/>
    <s v="EJECUTADO EXITOSO"/>
    <s v="02/09/2025 SE ESCALA PARA ENVIO POR CABIFY | 04/09/2025 SE REALIZA ENTREGA DE 10 ROLLOS POR EL OPERADOR CABIFY"/>
    <s v="VISITA_TÉCNICA"/>
    <m/>
    <s v="TIPO I"/>
    <s v="TERRESTRE"/>
    <s v="GOMEZ FERRARO JOHANA"/>
    <n v="1"/>
    <n v="35779.500569199998"/>
    <n v="0"/>
    <n v="35779.500569199998"/>
    <m/>
    <m/>
    <m/>
    <m/>
    <m/>
  </r>
  <r>
    <s v="CALI"/>
    <x v="2"/>
    <x v="2"/>
    <n v="76126"/>
    <n v="2679965"/>
    <n v="73569"/>
    <s v="ORDEN DE CAMBIO"/>
    <s v="VALLE DEL CAUCA"/>
    <s v="CALIMA"/>
    <s v="DISTRICOL ATCELL"/>
    <s v="REDEBAN"/>
    <s v="FO-25-1460297"/>
    <d v="2025-09-02T10:26:00"/>
    <d v="2025-09-04T16:29:00"/>
    <m/>
    <s v="ROLLOS"/>
    <s v="ROLLOS"/>
    <s v="AGREGADOR"/>
    <s v="DISTRICOL"/>
    <s v="EJECUTADO_EXITOSO"/>
    <s v="EJECUTADO EXITOSO"/>
    <s v="02/09/2025 SE ESCALA AL COORDINADOR DE ZONA PARA ENTREGA DE ROLLOS EN SITIO | 04/09/2025 SE REALIZA ENTREGA DE 20 ROLLOS TÉRMICOS EN EL CB SIN NOVEDAD."/>
    <s v="VISITA_TÉCNICA"/>
    <m/>
    <s v="TIPO II"/>
    <s v="TERRESTRE"/>
    <s v="TORRES GARCIA JENDRY JOSE"/>
    <n v="1"/>
    <n v="67654.12000000001"/>
    <n v="0"/>
    <n v="67654.12000000001"/>
    <m/>
    <m/>
    <m/>
    <m/>
    <m/>
  </r>
  <r>
    <s v="MONTERIA"/>
    <x v="1"/>
    <x v="1"/>
    <n v="5154"/>
    <n v="2688584"/>
    <n v="56714"/>
    <s v="ORDEN DE CAMBIO"/>
    <s v="ANTIOQUIA"/>
    <s v="CAUCASIA"/>
    <s v="DISTRICOL GRANJA EL PARAISO"/>
    <s v="REDEBAN"/>
    <s v="FO-25-1469440"/>
    <d v="2025-09-03T12:14:00"/>
    <d v="2025-09-04T16:35:00"/>
    <m/>
    <s v="ROLLOS"/>
    <s v="ROLLOS"/>
    <s v="AGREGADOR"/>
    <s v="DISTRICOL"/>
    <s v="EJECUTADO_EXITOSO"/>
    <s v="EJECUTADO EXITOSO"/>
    <s v="04/09/2025 SE REALIZA VISITA TÉCNICA PARA ENTREGA DE 40 ROLLOS PARA DATAFONO, NO SE INTERVIENE TERMINAL Y LA ENTREGA SE REALIZA SIN NOVEDAD."/>
    <s v="VISITA_TÉCNICA"/>
    <m/>
    <s v="TIPO II"/>
    <s v="TERRESTRE"/>
    <s v="CASSIANI PEREZ RAUL RAMIRO"/>
    <n v="1"/>
    <n v="67654.12000000001"/>
    <n v="0"/>
    <n v="67654.12000000001"/>
    <m/>
    <m/>
    <m/>
    <m/>
    <m/>
  </r>
  <r>
    <s v="SINCELEJO"/>
    <x v="1"/>
    <x v="1"/>
    <n v="70001"/>
    <n v="2677909"/>
    <n v="79914"/>
    <s v="ORDEN DE CAMBIO"/>
    <s v="SUCRE"/>
    <s v="SINCELEJO"/>
    <s v="DISTRICOL LA VICTORIA DROGUERI"/>
    <s v="REDEBAN"/>
    <s v="FO-25-1463096"/>
    <d v="2025-09-02T08:08:00"/>
    <d v="2025-09-04T16:41:00"/>
    <m/>
    <s v="ROLLOS"/>
    <s v="ROLLOS"/>
    <s v="AGREGADOR"/>
    <s v="DISTRICOL"/>
    <s v="EJECUTADO_EXITOSO"/>
    <s v="EJECUTADO EXITOSO"/>
    <s v="02/09/2025 SE ESCALA A LA RED PARA AUTORIZACIÓN DE ROLLOS - LA RED AUTORIZA 10 - SE ESCALA AL COORDINADOR DE ZONA PARA ENTREGA DE ROLLOS EN SITIO | 04/09/2025 SE VISITA COMERCIO Y SE HACE ENTREGA DE 10 ROLLOS A LA SEÑORA MAYERLIS AGUAS."/>
    <s v="VISITA_TÉCNICA"/>
    <m/>
    <s v="TIPO I"/>
    <s v="TERRESTRE"/>
    <s v="CACERES HERNANDEZ ANDRES"/>
    <n v="1"/>
    <n v="35779.500569199998"/>
    <n v="0"/>
    <n v="35779.500569199998"/>
    <m/>
    <m/>
    <m/>
    <m/>
    <m/>
  </r>
  <r>
    <s v="CALI"/>
    <x v="2"/>
    <x v="2"/>
    <n v="76126"/>
    <n v="2673138"/>
    <n v="45910"/>
    <s v="ORDEN DE CAMBIO"/>
    <s v="VALLE DEL CAUCA"/>
    <s v="CALIMA"/>
    <s v="BARRIO CENTRO CALIMA 1"/>
    <s v="REDEBAN"/>
    <s v="FO-25-1455125"/>
    <d v="2025-09-01T11:16:00"/>
    <d v="2025-09-04T16:50:00"/>
    <m/>
    <s v="ROLLOS"/>
    <s v="ROLLOS"/>
    <s v="CB UNO A UNO"/>
    <s v="CB UNO A UNO"/>
    <s v="EJECUTADO_EXITOSO"/>
    <s v="EJECUTADO EXITOSO"/>
    <s v="01/09/2025 SE ESCALA AL COORDINADOR DE ZONA PARA ENTREGA DE ROLLOS EN SITIO | 04/09/2025 SE REALIZA ENTREGA DE 90 ROLLOS TÉRMICOS EN EL CB SIN NOVEDAD."/>
    <s v="VISITA_TÉCNICA"/>
    <m/>
    <s v="TIPO II"/>
    <s v="TERRESTRE"/>
    <s v="TORRES GARCIA JENDRY JOSE"/>
    <n v="1"/>
    <n v="67654.12000000001"/>
    <n v="0"/>
    <n v="67654.12000000001"/>
    <m/>
    <m/>
    <m/>
    <m/>
    <m/>
  </r>
  <r>
    <s v="BARRANQUILLA"/>
    <x v="1"/>
    <x v="1"/>
    <n v="8758"/>
    <n v="2639827"/>
    <n v="66131"/>
    <s v="ORDEN DE CAMBIO"/>
    <s v="ATLANTICO"/>
    <s v="SOLEDAD"/>
    <s v="BARRIO BRISAS DE SEVILLA SOLED"/>
    <s v="REDEBAN"/>
    <s v="FO-25-1420875"/>
    <d v="2025-08-25T13:13:00"/>
    <d v="2025-09-05T08:28:00"/>
    <m/>
    <s v="ROLLOS"/>
    <s v="ROLLOS"/>
    <s v="CB UNO A UNO"/>
    <s v="CB UNO A UNO"/>
    <s v="EJECUTADO_CANCELADO"/>
    <s v="USUARIO NO RECIBE PEDIDO"/>
    <s v="25/08/2025 SE ESCALA AL COORDINADOR DE ZONA PARA ENTREGA DE ROLLOS EN SITIO | 26/08/2025 SE REALIZA VISITA TÉCNICA, SE LLEGA A LA PORTERÍA DEL CONJUNTO RESIDENCIAL, SE LLAMA A EL CLIENTE Y NO RESPONDE LAS LLAMADAS, PERSONAL DE SEGURIDAD NO PERMITE EL INGRESO,  NO FUE POSIBLE ENTREGAR LOS ROLLOS."/>
    <s v="VISITA_TÉCNICA"/>
    <m/>
    <s v="TIPO I"/>
    <s v="TERRESTRE"/>
    <s v="DE AGUAS MUÑOZ DAVID JOSE"/>
    <n v="1"/>
    <n v="35779.500569199998"/>
    <n v="0"/>
    <n v="35779.500569199998"/>
    <m/>
    <m/>
    <m/>
    <m/>
    <m/>
  </r>
  <r>
    <s v="MEDELLIN"/>
    <x v="0"/>
    <x v="0"/>
    <n v="5001"/>
    <n v="2668108"/>
    <n v="25042"/>
    <s v="ORDEN DE CAMBIO"/>
    <s v="ANTIOQUIA"/>
    <s v="MEDELLIN"/>
    <s v="BARRIO SAN JAVIER XI MEDELLIN"/>
    <s v="REDEBAN"/>
    <s v="FO-25-1447979"/>
    <d v="2025-08-30T09:00:00"/>
    <d v="2025-09-05T08:35:00"/>
    <m/>
    <s v="ROLLOS"/>
    <s v="ROLLOS"/>
    <s v="CB UNO A UNO"/>
    <s v="CB UNO A UNO"/>
    <s v="EJECUTADO_EXITOSO"/>
    <s v="EJECUTADO EXITOSO"/>
    <s v="05/09/2025 SE REALIZA ENTREGA DE 70 ROLLOS POR EL OPERADOR CABIFY"/>
    <s v="VISITA_TÉCNICA"/>
    <m/>
    <s v="TIPO I"/>
    <s v="TERRESTRE"/>
    <s v="GOMEZ FERRARO JOHANA"/>
    <n v="1"/>
    <n v="35779.500569199998"/>
    <n v="0"/>
    <n v="35779.500569199998"/>
    <m/>
    <m/>
    <m/>
    <m/>
    <m/>
  </r>
  <r>
    <s v="MEDELLIN"/>
    <x v="0"/>
    <x v="0"/>
    <n v="5001"/>
    <n v="2667908"/>
    <n v="27663"/>
    <s v="ORDEN DE CAMBIO"/>
    <s v="ANTIOQUIA"/>
    <s v="MEDELLIN"/>
    <s v="BARRIO ROBLEDO 2 MEDELLIN"/>
    <s v="REDEBAN"/>
    <s v="FO-25-1447981"/>
    <d v="2025-08-30T09:00:00"/>
    <d v="2025-09-05T08:43:00"/>
    <m/>
    <s v="ROLLOS"/>
    <s v="ROLLOS"/>
    <s v="CB UNO A UNO"/>
    <s v="CB UNO A UNO"/>
    <s v="EJECUTADO_EXITOSO"/>
    <s v="EJECUTADO EXITOSO"/>
    <s v="05/09/2025 SE REALIZA ENTREGA DE 50 ROLLOS POR EL OPERADOR CABIFY"/>
    <s v="VISITA_TÉCNICA"/>
    <m/>
    <s v="TIPO I"/>
    <s v="TERRESTRE"/>
    <s v="GOMEZ FERRARO JOHANA"/>
    <n v="1"/>
    <n v="35779.500569199998"/>
    <n v="0"/>
    <n v="35779.500569199998"/>
    <m/>
    <m/>
    <m/>
    <m/>
    <m/>
  </r>
  <r>
    <s v="MEDELLIN"/>
    <x v="0"/>
    <x v="0"/>
    <n v="5001"/>
    <n v="2668240"/>
    <n v="37784"/>
    <s v="ORDEN DE CAMBIO"/>
    <s v="ANTIOQUIA"/>
    <s v="MEDELLIN"/>
    <s v="BARRIO MANRIQUE MEDELLIN 6"/>
    <s v="REDEBAN"/>
    <s v="FO-25-1449456"/>
    <d v="2025-08-30T11:53:00"/>
    <d v="2025-09-05T08:50:00"/>
    <m/>
    <s v="ROLLOS"/>
    <s v="ROLLOS"/>
    <s v="CB UNO A UNO"/>
    <s v="CB UNO A UNO"/>
    <s v="EJECUTADO_EXITOSO"/>
    <s v="EJECUTADO EXITOSO"/>
    <s v="30/08/2025 SE ESCALA PARA ENVIO POR CABIFY | 05/09/2025 SE REALIZA ENTREGA DE 80 ROLLOS POR EL OPERADOR CABIFY"/>
    <s v="VISITA_TÉCNICA"/>
    <m/>
    <s v="TIPO I"/>
    <s v="TERRESTRE"/>
    <s v="GOMEZ FERRARO JOHANA"/>
    <n v="1"/>
    <n v="35779.500569199998"/>
    <n v="0"/>
    <n v="35779.500569199998"/>
    <m/>
    <m/>
    <m/>
    <m/>
    <m/>
  </r>
  <r>
    <s v="MEDELLIN"/>
    <x v="0"/>
    <x v="0"/>
    <n v="5001"/>
    <n v="2675532"/>
    <n v="79438"/>
    <s v="ORDEN DE CAMBIO"/>
    <s v="ANTIOQUIA"/>
    <s v="MEDELLIN"/>
    <s v="BARRIO CAICEDO MEDELLIN  14"/>
    <s v="REDEBAN"/>
    <s v="FO-25-1457002"/>
    <d v="2025-09-01T15:15:00"/>
    <d v="2025-09-05T08:51:00"/>
    <m/>
    <s v="ROLLOS"/>
    <s v="ROLLOS"/>
    <s v="CB UNO A UNO"/>
    <s v="CB UNO A UNO"/>
    <s v="EJECUTADO_EXITOSO"/>
    <s v="EJECUTADO EXITOSO"/>
    <s v="01/09/2025 SE ESCALA AL COORDINADOR DE ZONA PARA ENTREGA DE ROLLOS EN SITIO | 05/09/2025 SE REALIZA ENTREGA DE 30 ROLLOS POR EL OPERADOR CABIFY"/>
    <s v="VISITA_TÉCNICA"/>
    <m/>
    <s v="TIPO I"/>
    <s v="TERRESTRE"/>
    <s v="GOMEZ FERRARO JOHANA"/>
    <n v="1"/>
    <n v="35779.500569199998"/>
    <n v="0"/>
    <n v="35779.500569199998"/>
    <m/>
    <m/>
    <m/>
    <m/>
    <m/>
  </r>
  <r>
    <s v="MEDELLIN"/>
    <x v="0"/>
    <x v="0"/>
    <n v="5001"/>
    <n v="2674314"/>
    <n v="68653"/>
    <s v="ORDEN DE CAMBIO"/>
    <s v="ANTIOQUIA"/>
    <s v="MEDELLIN"/>
    <s v="BARRIO MANRIQUE CENTRAL MEDELL"/>
    <s v="REDEBAN"/>
    <s v="FO-25-1455715"/>
    <d v="2025-09-01T12:49:00"/>
    <d v="2025-09-05T08:52:00"/>
    <m/>
    <s v="ROLLOS"/>
    <s v="ROLLOS"/>
    <s v="CB UNO A UNO"/>
    <s v="CB UNO A UNO"/>
    <s v="EJECUTADO_EXITOSO"/>
    <s v="EJECUTADO EXITOSO"/>
    <s v="01/09/2025 SE ESCALA AL COORDINADOR DE ZONA PARA ENTREGA DE ROLLOS EN SITIO | 05/09/2025 SE REALIZA ENTREGA DE 10 ROLLOS POR EL OPERADOR CABIFY"/>
    <s v="VISITA_TÉCNICA"/>
    <m/>
    <s v="TIPO I"/>
    <s v="TERRESTRE"/>
    <s v="GOMEZ FERRARO JOHANA"/>
    <n v="1"/>
    <n v="35779.500569199998"/>
    <n v="0"/>
    <n v="35779.500569199998"/>
    <m/>
    <m/>
    <m/>
    <m/>
    <m/>
  </r>
  <r>
    <s v="MEDELLIN"/>
    <x v="0"/>
    <x v="0"/>
    <n v="5001"/>
    <n v="2674335"/>
    <n v="62819"/>
    <s v="ORDEN DE CAMBIO"/>
    <s v="ANTIOQUIA"/>
    <s v="MEDELLIN"/>
    <s v="BARRIO SANTA CRUZ LA ROSA MEDE"/>
    <s v="REDEBAN"/>
    <s v="FO-25-1459999"/>
    <d v="2025-09-01T13:09:00"/>
    <d v="2025-09-05T08:56:00"/>
    <m/>
    <s v="ROLLOS"/>
    <s v="ROLLOS"/>
    <s v="CB UNO A UNO"/>
    <s v="CB UNO A UNO"/>
    <s v="EJECUTADO_EXITOSO"/>
    <s v="EJECUTADO EXITOSO"/>
    <s v="02/09/2025 SE ESCALA A LA RED PARA AUTORIZACIÓN DE ROLLOS - LA RED AUTORIZA 50 - SE ESCALA PARA ENVIO POR CABIFY | 05/09/2025 SE REALIZA ENTREGA DE 60 ROLLOS POR EL OPERADOR CABIFY"/>
    <s v="VISITA_TÉCNICA"/>
    <m/>
    <s v="TIPO I"/>
    <s v="TERRESTRE"/>
    <s v="GOMEZ FERRARO JOHANA"/>
    <n v="1"/>
    <n v="35779.500569199998"/>
    <n v="0"/>
    <n v="35779.500569199998"/>
    <m/>
    <m/>
    <m/>
    <m/>
    <m/>
  </r>
  <r>
    <s v="MEDELLIN"/>
    <x v="0"/>
    <x v="0"/>
    <n v="5001"/>
    <n v="2675490"/>
    <n v="70420"/>
    <s v="ORDEN DE CAMBIO"/>
    <s v="ANTIOQUIA"/>
    <s v="MEDELLIN"/>
    <s v="DISTRICOL TIENDA ECONOMIA JR"/>
    <s v="REDEBAN"/>
    <s v="FO-25-1459992"/>
    <d v="2025-09-01T15:17:00"/>
    <d v="2025-09-05T08:57:00"/>
    <m/>
    <s v="ROLLOS"/>
    <s v="ROLLOS"/>
    <s v="AGREGADOR"/>
    <s v="DISTRICOL"/>
    <s v="EJECUTADO_EXITOSO"/>
    <s v="EJECUTADO EXITOSO"/>
    <s v="02/09/2025 SE ESCALA A LA RED PARA AUTORIZACIÓN DE ROLLOS - LA RED AUTORIZA 90 - SE ESCALA PARA ENVIO POR CABIFY | 05/09/2025 SE REALIZA ENTREGA DE 100 ROLLOS POR EL OPERADOR CABIFY"/>
    <s v="VISITA_TÉCNICA"/>
    <m/>
    <s v="TIPO I"/>
    <s v="TERRESTRE"/>
    <s v="GOMEZ FERRARO JOHANA"/>
    <n v="1"/>
    <n v="35779.500569199998"/>
    <n v="0"/>
    <n v="35779.500569199998"/>
    <m/>
    <m/>
    <m/>
    <m/>
    <m/>
  </r>
  <r>
    <s v="MEDELLIN"/>
    <x v="0"/>
    <x v="0"/>
    <n v="5001"/>
    <n v="2676544"/>
    <n v="64645"/>
    <s v="ORDEN DE CAMBIO"/>
    <s v="ANTIOQUIA"/>
    <s v="MEDELLIN"/>
    <s v="DISTRICOL DISTRICELL VG"/>
    <s v="REDEBAN"/>
    <s v="FO-25-1458457"/>
    <d v="2025-09-01T16:36:00"/>
    <d v="2025-09-05T08:58:00"/>
    <m/>
    <s v="ROLLOS"/>
    <s v="ROLLOS"/>
    <s v="AGREGADOR"/>
    <s v="DISTRICOL"/>
    <s v="EJECUTADO_EXITOSO"/>
    <s v="EJECUTADO EXITOSO"/>
    <s v="02/09/2025 SE ESCALA PARA ENVIO POR CABIFY | 05/09/2025 SE REALIZA ENTREGA DE 30 ROLLOS POR EL OPERADOR CABIFY"/>
    <s v="VISITA_TÉCNICA"/>
    <m/>
    <s v="TIPO I"/>
    <s v="TERRESTRE"/>
    <s v="GOMEZ FERRARO JOHANA"/>
    <n v="1"/>
    <n v="35779.500569199998"/>
    <n v="0"/>
    <n v="35779.500569199998"/>
    <m/>
    <m/>
    <m/>
    <m/>
    <m/>
  </r>
  <r>
    <s v="MEDELLIN"/>
    <x v="0"/>
    <x v="0"/>
    <n v="5001"/>
    <n v="2679653"/>
    <n v="79165"/>
    <s v="ORDEN DE CAMBIO"/>
    <s v="ANTIOQUIA"/>
    <s v="MEDELLIN"/>
    <s v="BARRIO VILLA HERMOSA MEDELLIN"/>
    <s v="REDEBAN"/>
    <s v="FO-25-1460303"/>
    <d v="2025-09-02T10:09:00"/>
    <d v="2025-09-05T08:58:00"/>
    <m/>
    <s v="ROLLOS"/>
    <s v="ROLLOS"/>
    <s v="CB UNO A UNO"/>
    <s v="CB UNO A UNO"/>
    <s v="EJECUTADO_EXITOSO"/>
    <s v="EJECUTADO EXITOSO"/>
    <s v="02/09/2025 SE ESCALA PARA ENVIO POR CABIFY | 05/09/2025 SE REALIZA ENTREGA DE 30 ROLLOS POR EL OPERADOR CABIFY"/>
    <s v="VISITA_TÉCNICA"/>
    <m/>
    <s v="TIPO I"/>
    <s v="TERRESTRE"/>
    <s v="GOMEZ FERRARO JOHANA"/>
    <n v="1"/>
    <n v="35779.500569199998"/>
    <n v="0"/>
    <n v="35779.500569199998"/>
    <m/>
    <m/>
    <m/>
    <m/>
    <m/>
  </r>
  <r>
    <s v="MEDELLIN"/>
    <x v="0"/>
    <x v="0"/>
    <n v="5001"/>
    <n v="2679960"/>
    <n v="74711"/>
    <s v="ORDEN DE CAMBIO"/>
    <s v="ANTIOQUIA"/>
    <s v="MEDELLIN"/>
    <s v="BARRIO SANTO DOMINGO MEDELLIN"/>
    <s v="REDEBAN"/>
    <s v="FO-25-1460301"/>
    <d v="2025-09-02T10:24:00"/>
    <d v="2025-09-05T09:00:00"/>
    <m/>
    <s v="ROLLOS"/>
    <s v="ROLLOS"/>
    <s v="CB UNO A UNO"/>
    <s v="CB UNO A UNO"/>
    <s v="EJECUTADO_EXITOSO"/>
    <s v="EJECUTADO EXITOSO"/>
    <s v="02/09/2025 SE ESCALA PARA ENVIO POR CABIFY | 05/09/2025 SE REALIZA ENTREGA DE 140 ROLLOS POR EL OPERADOR CABIFY"/>
    <s v="VISITA_TÉCNICA"/>
    <m/>
    <s v="TIPO I"/>
    <s v="TERRESTRE"/>
    <s v="GOMEZ FERRARO JOHANA"/>
    <n v="1"/>
    <n v="35779.500569199998"/>
    <n v="0"/>
    <n v="35779.500569199998"/>
    <m/>
    <m/>
    <m/>
    <m/>
    <m/>
  </r>
  <r>
    <s v="MEDELLIN"/>
    <x v="0"/>
    <x v="0"/>
    <n v="5001"/>
    <n v="2683821"/>
    <n v="80086"/>
    <s v="ORDEN DE CAMBIO"/>
    <s v="ANTIOQUIA"/>
    <s v="MEDELLIN"/>
    <s v="BARRIO MANRIQUE MEDELLIN 28"/>
    <s v="REDEBAN"/>
    <s v="FO-25-1463665"/>
    <d v="2025-09-02T16:34:00"/>
    <d v="2025-09-05T09:02:00"/>
    <m/>
    <s v="ROLLOS"/>
    <s v="ROLLOS"/>
    <s v="UNO A UNO"/>
    <s v="UNO A UNO"/>
    <s v="EJECUTADO_EXITOSO"/>
    <s v="EJECUTADO EXITOSO"/>
    <s v="02/09/2025 SE ESCALA PARA ENVIO POR CABIFY | 05/09/2025 SE REALIZA ENTREGA DE 10 ROLLOS POR EL OPERADOR CABIFY"/>
    <s v="VISITA_TÉCNICA"/>
    <m/>
    <s v="TIPO I"/>
    <s v="TERRESTRE"/>
    <s v="GOMEZ FERRARO JOHANA"/>
    <n v="1"/>
    <n v="35779.500569199998"/>
    <n v="0"/>
    <n v="35779.500569199998"/>
    <m/>
    <m/>
    <m/>
    <m/>
    <m/>
  </r>
  <r>
    <s v="MEDELLIN"/>
    <x v="0"/>
    <x v="0"/>
    <n v="5001"/>
    <n v="2681607"/>
    <n v="79167"/>
    <s v="ORDEN DE CAMBIO"/>
    <s v="ANTIOQUIA"/>
    <s v="MEDELLIN"/>
    <s v="BARRIO CASTILLA MEDELLIN 16"/>
    <s v="REDEBAN"/>
    <s v="FO-25-1462979"/>
    <d v="2025-09-02T12:46:00"/>
    <d v="2025-09-05T09:03:00"/>
    <m/>
    <s v="ROLLOS"/>
    <s v="ROLLOS"/>
    <s v="CB UNO A UNO"/>
    <s v="CB UNO A UNO"/>
    <s v="EJECUTADO_EXITOSO"/>
    <s v="EJECUTADO EXITOSO"/>
    <s v="02/09/2025 SE ESCALA A LA RED PARA AUTORIZACIÓN DE ROLLOS - LA RED AUTORIZA 30 - SE ESCALA PARA ENVIO POR CABIFY | 05/09/2025 SE REALIZA ENTREGA DE 30 ROLLOS POR EL OPERADOR CABIFY"/>
    <s v="VISITA_TÉCNICA"/>
    <m/>
    <s v="TIPO I"/>
    <s v="TERRESTRE"/>
    <s v="GOMEZ FERRARO JOHANA"/>
    <n v="1"/>
    <n v="35779.500569199998"/>
    <n v="0"/>
    <n v="35779.500569199998"/>
    <m/>
    <m/>
    <m/>
    <m/>
    <m/>
  </r>
  <r>
    <s v="MEDELLIN"/>
    <x v="0"/>
    <x v="0"/>
    <n v="27075"/>
    <n v="2668464"/>
    <n v="73899"/>
    <s v="ORDEN DE CAMBIO"/>
    <s v="CHOCO"/>
    <s v="BAHIA SOLANO"/>
    <s v="BARRIO FLLO CASTRO BAHIA SOLAN"/>
    <s v="REDEBAN"/>
    <s v="FO-25-1454351"/>
    <d v="2025-09-01T08:00:00"/>
    <d v="2025-09-05T09:45:00"/>
    <m/>
    <s v="ROLLOS"/>
    <s v="ROLLOS"/>
    <s v="CB UNO A UNO"/>
    <s v="CB UNO A UNO"/>
    <s v="EJECUTADO_EXITOSO"/>
    <s v="EJECUTADO EXITOSO"/>
    <s v="01/09/2025 SE ESCALA A LA RED PARA AUTORIZACIÓN DE ROLLOS - LA RED AUTORIZA 30- SE REALIZA ENVIO DE ROLLOS CON GUIA | 05/09/2025 SE ENVÍAN 30 ROLLOS OK. SE CONFIRMAR RECEPCION CON USUARIO"/>
    <s v="ENVÍO"/>
    <m/>
    <s v="TIPO IV ESPECIAL"/>
    <s v="AEREO"/>
    <s v="QUINTERO SANCHEZ JUAN SEBASTIAN"/>
    <n v="0"/>
    <n v="35779.500569199998"/>
    <n v="0"/>
    <n v="35779.500569199998"/>
    <m/>
    <m/>
    <m/>
    <m/>
    <m/>
  </r>
  <r>
    <s v="SANTA MARTA"/>
    <x v="1"/>
    <x v="1"/>
    <n v="47245"/>
    <n v="2663312"/>
    <n v="79631"/>
    <s v="ORDEN DE CAMBIO"/>
    <s v="MAGDALENA"/>
    <s v="EL BANCO"/>
    <s v="BARRIO PUEBLO NUEVO EL BANCO 1"/>
    <s v="REDEBAN"/>
    <s v="FO-25-1446872"/>
    <d v="2025-08-29T09:48:00"/>
    <d v="2025-09-05T09:50:00"/>
    <m/>
    <s v="ROLLOS"/>
    <s v="ROLLOS"/>
    <s v="UNO A UNO"/>
    <s v="UNO A UNO"/>
    <s v="EJECUTADO_EXITOSO"/>
    <s v="EJECUTADO EXITOSO"/>
    <s v="29/08/2025 SE CONFIRMA DATOS CON CB, DATOS CORRECTOS, SE ACTUALIZAN. SE REALIZA ENVIO DE ROLLOS CON GUIA | 02/09/2025 EN COMUNICACIÓN CON EL USUARIO, INDICA QUE AÚN NO RECIBE PAPELERÍA. SE INFORMA GUIA | 05/09/2025 29-08 SE REALIZA ENVIO DE ROLLOS ** 05-09 SE CONFIRMA ENTREGA EXITOSA CON EL USUARIO"/>
    <s v="ENVÍO"/>
    <m/>
    <s v="TIPO IV"/>
    <s v="TERRESTRE"/>
    <m/>
    <n v="0"/>
    <n v="35779.500569199998"/>
    <n v="0"/>
    <n v="35779.500569199998"/>
    <m/>
    <m/>
    <m/>
    <m/>
    <m/>
  </r>
  <r>
    <s v="VALLEDUPAR"/>
    <x v="1"/>
    <x v="1"/>
    <n v="20178"/>
    <n v="2664368"/>
    <n v="58869"/>
    <s v="ORDEN DE CAMBIO"/>
    <s v="CESAR"/>
    <s v="CHIRIGUANA"/>
    <s v="BARRIO CENTRO CHIRIGUANA 1"/>
    <s v="REDEBAN"/>
    <s v="FO-25-1446866"/>
    <d v="2025-08-29T11:25:00"/>
    <d v="2025-09-05T10:15:00"/>
    <m/>
    <s v="ROLLOS"/>
    <s v="ROLLOS"/>
    <s v="CB UNO A UNO"/>
    <s v="CB UNO A UNO"/>
    <s v="EJECUTADO_EXITOSO"/>
    <s v="EJECUTADO EXITOSO"/>
    <s v="29/08/2025 SE CONFIRMA DATOS CON CB, DATOS CORRECTOS, SE ACTUALIZAN. SE REALIZA ENVIO DE ROLLOS CON GUIA | 03/09/2025 EN COMUNICACIÓN CON EL USUARIO, INDICA QUE AÚN NO RECIBE PAPELERÍA. SE INFORMA GUIA | 05/09/2025 29-08 SE REALIZA ENVIO DE ROLLOS ** 05-09 SE CONFIRMA PEDIDO EN LA OFICINA DE LA TRANSPORTADORA, SE LE INFORMA AL USUARIO PARA QUE SE ACERQUE A LAS INSTALACIONES A RECIBIR EL PEDIDO. SE NOTIFICA CIERRE DE SOLICITUD"/>
    <s v="ENVÍO"/>
    <m/>
    <s v="TIPO III"/>
    <s v="TERRESTRE"/>
    <m/>
    <n v="0"/>
    <n v="35779.500569199998"/>
    <n v="0"/>
    <n v="35779.500569199998"/>
    <m/>
    <m/>
    <m/>
    <m/>
    <m/>
  </r>
  <r>
    <s v="MONTERIA"/>
    <x v="1"/>
    <x v="1"/>
    <n v="5154"/>
    <n v="2667135"/>
    <n v="80840"/>
    <s v="ORDEN DE CAMBIO"/>
    <s v="ANTIOQUIA"/>
    <s v="CAUCASIA"/>
    <s v="PTM CAUCASIA VARIEDADES LERS"/>
    <s v="REDEBAN"/>
    <s v="FO-25-1446849"/>
    <d v="2025-08-29T17:05:00"/>
    <d v="2025-09-05T10:15:00"/>
    <m/>
    <s v="ROLLOS"/>
    <s v="ROLLOS"/>
    <s v="AGREGADOR"/>
    <s v="COMCARD - PTM"/>
    <s v="EJECUTADO_EXITOSO"/>
    <s v="EJECUTADO EXITOSO"/>
    <s v="29/08/2025 SE ESCALA AL COORDINADOR DE ZONA PARA ENTREGA DE ROLLOS EN SITIO | 04/09/2025 SE REALIZA VISITA TÉCNICA PARA ENTREGA DE 20 ROLLOS PARA DATAFONO, NO SE INTERVIENE TERMINAL Y LA ENTREGA SE REALIZA SIN NOVEDAD."/>
    <s v="VISITA_TÉCNICA"/>
    <m/>
    <s v="TIPO II"/>
    <s v="TERRESTRE"/>
    <s v="CASSIANI PEREZ RAUL RAMIRO"/>
    <n v="1"/>
    <n v="67654.12000000001"/>
    <n v="0"/>
    <n v="67654.12000000001"/>
    <m/>
    <m/>
    <m/>
    <m/>
    <m/>
  </r>
  <r>
    <s v="CARTAGENA"/>
    <x v="1"/>
    <x v="1"/>
    <n v="13001"/>
    <n v="2666110"/>
    <n v="51235"/>
    <s v="ORDEN DE CAMBIO"/>
    <s v="BOLIVAR"/>
    <s v="CARTAGENA"/>
    <s v="BARRIO CANAPOTE CARTAGENA DE I"/>
    <s v="REDEBAN"/>
    <s v="FO-25-1446425"/>
    <d v="2025-08-29T15:12:00"/>
    <d v="2025-09-05T10:17:00"/>
    <m/>
    <s v="ROLLOS"/>
    <s v="ROLLOS"/>
    <s v="CB UNO A UNO"/>
    <s v="CB UNO A UNO"/>
    <s v="EJECUTADO_EXITOSO"/>
    <s v="EJECUTADO EXITOSO"/>
    <s v="29/08/2025 SE ESCALA AL COORDINADOR DE ZONA PARA ENTREGA DE ROLLOS EN SITIO | 04/09/2025 NOVEDAD DE DESPLAZAMIENTO, FUERTE LLUVIA EN LA VÍA , | 04/09/2025 SE REALIZA ENTREGA DE 40 ROLLOS PARA EL CORRESPONSAL"/>
    <s v="VISITA_TÉCNICA"/>
    <m/>
    <s v="TIPO I"/>
    <s v="TERRESTRE"/>
    <s v="MARTINEZ SALGUEDO ANDRES AUGUSTO"/>
    <n v="1"/>
    <n v="35779.500569199998"/>
    <n v="0"/>
    <n v="35779.500569199998"/>
    <m/>
    <m/>
    <m/>
    <m/>
    <m/>
  </r>
  <r>
    <s v="VALLEDUPAR"/>
    <x v="1"/>
    <x v="1"/>
    <n v="20001"/>
    <n v="2692198"/>
    <n v="79152"/>
    <s v="ORDEN DE CAMBIO"/>
    <s v="CESAR"/>
    <s v="VALLEDUPAR"/>
    <s v="BARRIO LAS DELICIAS VALLEDUPAR"/>
    <s v="REDEBAN"/>
    <s v="FO-25-1480502"/>
    <d v="2025-09-04T08:04:00"/>
    <d v="2025-09-05T10:19:00"/>
    <m/>
    <s v="ROLLOS"/>
    <s v="ROLLOS"/>
    <s v="CB UNO A UNO"/>
    <s v="CB UNO A UNO"/>
    <s v="EJECUTADO_EXITOSO"/>
    <s v="EJECUTADO EXITOSO"/>
    <s v="04/09/2025 SE ESCALA A LA RED PARA AUTORIZACIÓN DE ROLLOS - LA RED AUTORIZA - SE ESCALA AL COORDINADOR DE ZONA PARA ENTREGA DE ROLLOS EN SITIO | 05/09/2025 SE REALIZA ENTREGA DE 20 ROLLOS EN DIRECCIÓN"/>
    <s v="VISITA_TÉCNICA"/>
    <m/>
    <s v="TIPO I"/>
    <s v="TERRESTRE"/>
    <s v="MAESTRE MENGUAL EDGAR ENRIQUE"/>
    <n v="1"/>
    <n v="35779.500569199998"/>
    <n v="0"/>
    <n v="35779.500569199998"/>
    <m/>
    <m/>
    <m/>
    <m/>
    <m/>
  </r>
  <r>
    <s v="BUCARAMANGA"/>
    <x v="3"/>
    <x v="3"/>
    <n v="68001"/>
    <n v="2695113"/>
    <n v="79878"/>
    <s v="ORDEN DE CAMBIO"/>
    <s v="SANTANDER"/>
    <s v="BUCARAMANGA"/>
    <s v="BARRIO MUTUALIDAD BUCARAMANGA 1"/>
    <s v="REDEBAN"/>
    <s v="FO-25-1480483"/>
    <d v="2025-09-04T12:00:00"/>
    <d v="2025-09-05T10:22:00"/>
    <m/>
    <s v="ROLLOS"/>
    <s v="ROLLOS"/>
    <s v="UNO A UNO"/>
    <s v="UNO A UNO"/>
    <s v="EJECUTADO_EXITOSO"/>
    <s v="EJECUTADO EXITOSO"/>
    <s v="04/09/2025 SE ESCALA A LA RED PARA AUTORIZACIÓN DE ROLLOS - LA RED AUTORIZA - SE ESCALA AL COORDINADOR DE ZONA PARA ENTREGA DE ROLLOS EN SITIO | 05/09/2025 SE HACE PRESENCIA EN COMERCIO SE REALIZA ENTREGA DE 20 ROLLOS"/>
    <s v="VISITA_TÉCNICA"/>
    <m/>
    <s v="TIPO I"/>
    <s v="TERRESTRE"/>
    <s v="ORTEBARRERAGA MARLON STWAR"/>
    <n v="1"/>
    <n v="35779.500569199998"/>
    <n v="0"/>
    <n v="35779.500569199998"/>
    <m/>
    <m/>
    <m/>
    <m/>
    <m/>
  </r>
  <r>
    <s v="CALI"/>
    <x v="2"/>
    <x v="2"/>
    <n v="76001"/>
    <n v="2697128"/>
    <n v="71642"/>
    <s v="ORDEN DE CAMBIO"/>
    <s v="VALLE DEL CAUCA"/>
    <s v="CALI"/>
    <s v="BARRIO POBLADO II CALI 1"/>
    <s v="REDEBAN"/>
    <s v="FO-25-1480447"/>
    <d v="2025-09-04T16:30:00"/>
    <d v="2025-09-05T10:25:00"/>
    <m/>
    <s v="ROLLOS"/>
    <s v="ROLLOS"/>
    <s v="CB UNO A UNO"/>
    <s v="CB UNO A UNO"/>
    <s v="EJECUTADO_EXITOSO"/>
    <s v="EJECUTADO EXITOSO"/>
    <s v="04/09/2025 SE ESCALA AL COORDINADOR DE ZONA PARA ENTREGA DE ROLLOS EN SITIO | 05/09/2025 SE ENTREGAN 20 ROLLOS A ANDRÉS FELIPE CARTAGENA"/>
    <s v="VISITA_TÉCNICA"/>
    <m/>
    <s v="TIPO I"/>
    <s v="TERRESTRE"/>
    <s v="CUERO RUIZ JHONNY"/>
    <n v="1"/>
    <n v="35779.500569199998"/>
    <n v="0"/>
    <n v="35779.500569199998"/>
    <m/>
    <m/>
    <m/>
    <m/>
    <m/>
  </r>
  <r>
    <s v="CALI"/>
    <x v="2"/>
    <x v="2"/>
    <n v="76001"/>
    <n v="2694927"/>
    <n v="80324"/>
    <s v="ORDEN DE CAMBIO"/>
    <s v="VALLE DEL CAUCA"/>
    <s v="CALI"/>
    <s v="PTM CALI DISTRIBUIDORA MAGDALE"/>
    <s v="REDEBAN"/>
    <s v="FO-25-1477099"/>
    <d v="2025-09-04T11:56:00"/>
    <d v="2025-09-05T10:28:00"/>
    <m/>
    <s v="ROLLOS"/>
    <s v="ROLLOS"/>
    <s v="AGREGADOR"/>
    <s v="COMCARD - PTM"/>
    <s v="EJECUTADO_EXITOSO"/>
    <s v="EJECUTADO EXITOSO"/>
    <s v="04/09/2025 SE ESCALA AL COORDINADOR DE ZONA PARA ENTREGA DE ROLLOS EN SITIO | 05/09/2025 SE ENTREGAN 20 ROLLOS A LEONARDO CALDERON"/>
    <s v="VISITA_TÉCNICA"/>
    <m/>
    <s v="TIPO I"/>
    <s v="TERRESTRE"/>
    <s v="CUERO RUIZ JHONNY"/>
    <n v="1"/>
    <n v="35779.500569199998"/>
    <n v="0"/>
    <n v="35779.500569199998"/>
    <m/>
    <m/>
    <m/>
    <m/>
    <m/>
  </r>
  <r>
    <s v="BOGOTA"/>
    <x v="4"/>
    <x v="4"/>
    <n v="25754"/>
    <n v="2688884"/>
    <n v="79017"/>
    <s v="ORDEN DE CAMBIO"/>
    <s v="CUNDINAMARCA"/>
    <s v="SOACHA"/>
    <s v="PTM SOACHA VARIEDADES SARALUCI"/>
    <s v="REDEBAN"/>
    <s v="FO-25-1474520"/>
    <d v="2025-09-03T12:54:00"/>
    <d v="2025-09-05T10:33:00"/>
    <m/>
    <s v="ROLLOS"/>
    <s v="ROLLOS"/>
    <s v="AGREGADOR"/>
    <s v="COMCARD - PTM"/>
    <s v="EJECUTADO_EXITOSO"/>
    <s v="EJECUTADO EXITOSO"/>
    <s v="04/09/2025 SE ESCALA A LA RED PARA AUTORIZACIÓN DE ROLLOS - LA RED AUTORIZA - SE ESCALA AL COORDINADOR DE ZONA PARA ENTREGA DE ROLLOS EN SITIO | 04/09/2025 DURANTE LA VISITA TECNICA SE REALIZA ENTREGA DE ROLLOS PARA DATÁFONO NO SE MANIPULAN EQUIPOS SIN NOVEDAD EN ENTREGA"/>
    <s v="VISITA_TÉCNICA"/>
    <m/>
    <s v="TIPO I"/>
    <s v="TERRESTRE"/>
    <s v="GALEANO SORIANO JUAN DAVID"/>
    <n v="1"/>
    <n v="35779.500569199998"/>
    <n v="0"/>
    <n v="35779.500569199998"/>
    <m/>
    <m/>
    <m/>
    <m/>
    <m/>
  </r>
  <r>
    <s v="CUCUTA"/>
    <x v="3"/>
    <x v="3"/>
    <n v="54001"/>
    <n v="2692328"/>
    <n v="46413"/>
    <s v="ORDEN DE CAMBIO"/>
    <s v="NORTE DE SANTANDER"/>
    <s v="CUCUTA"/>
    <s v="BARRIO LA ESPERANZA CUCUTA"/>
    <s v="REDEBAN"/>
    <s v="FO-25-1473166"/>
    <d v="2025-09-04T08:02:00"/>
    <d v="2025-09-05T10:41:00"/>
    <m/>
    <s v="ROLLOS"/>
    <s v="ROLLOS"/>
    <s v="CB UNO A UNO"/>
    <s v="CB UNO A UNO"/>
    <s v="EJECUTADO_EXITOSO"/>
    <s v="EJECUTADO EXITOSO"/>
    <s v="04/09/2025 SE REALIZA ENVIO DE ROLLOS CON GUIA | 05/09/2025 SE REALIZÓ VISITA AL COMERCIO Y SE HIZO ENTREGA DE 10 ROLLOS TODO OK"/>
    <s v="VISITA_TÉCNICA"/>
    <m/>
    <s v="TIPO I"/>
    <s v="TERRESTRE"/>
    <s v="MORA VEGA JEAMPIER"/>
    <n v="1"/>
    <n v="35779.500569199998"/>
    <n v="0"/>
    <n v="35779.500569199998"/>
    <m/>
    <m/>
    <m/>
    <m/>
    <m/>
  </r>
  <r>
    <s v="VILLAVICENCIO"/>
    <x v="5"/>
    <x v="5"/>
    <n v="50711"/>
    <n v="2680254"/>
    <n v="77153"/>
    <s v="ORDEN DE CAMBIO"/>
    <s v="META"/>
    <s v="VISTAHERMOSA"/>
    <s v="BARRIO CENTRO VISTAHERMOSA 8"/>
    <s v="REDEBAN"/>
    <s v="FO-25-1461760"/>
    <d v="2025-09-02T10:40:00"/>
    <d v="2025-09-05T10:42:00"/>
    <m/>
    <s v="ROLLOS"/>
    <s v="ROLLOS"/>
    <s v="CB UNO A UNO"/>
    <s v="CB UNO A UNO"/>
    <s v="EJECUTADO_EXITOSO"/>
    <s v="EJECUTADO EXITOSO"/>
    <s v="02/09/2025 SE CONFIRMA DATOS CON CB, DATOS CORRECTOS, SE ACTUALIZAN. SE REALIZA ENVIO DE ROLLOS CON GUIA | 03/09/2025 SE REALIZA ENVÍO POR SOLICITUD DE 40 ROLLOS ALA CIUDAD DE VISTA HERMOSA- META POR MEDIO DE TRANSPORTADORA INTERRAPIDISIMO"/>
    <s v="ENVÍO"/>
    <m/>
    <s v="TIPO III"/>
    <s v="TERRESTRE"/>
    <s v="MOLINA CASTRO JAVIER ALBERTO"/>
    <n v="0"/>
    <n v="35779.500569199998"/>
    <n v="0"/>
    <n v="35779.500569199998"/>
    <m/>
    <m/>
    <m/>
    <m/>
    <m/>
  </r>
  <r>
    <s v="BARRANQUILLA"/>
    <x v="1"/>
    <x v="1"/>
    <n v="8001"/>
    <n v="2688212"/>
    <n v="27937"/>
    <s v="ORDEN DE CAMBIO"/>
    <s v="ATLANTICO"/>
    <s v="BARRANQUILLA"/>
    <s v="BARRIO LAS MORAS BARRANQUILLA"/>
    <s v="REDEBAN"/>
    <s v="FO-25-1470311"/>
    <d v="2025-09-03T11:28:00"/>
    <d v="2025-09-05T10:48:00"/>
    <m/>
    <s v="ROLLOS"/>
    <s v="ROLLOS"/>
    <s v="CB UNO A UNO"/>
    <s v="CB UNO A UNO"/>
    <s v="EJECUTADO_EXITOSO"/>
    <s v="EJECUTADO EXITOSO"/>
    <s v="03/09/2025 SE ESCALA AL COORDINADOR DE ZONA PARA ENTREGA DE ROLLOS EN SITIO | 05/09/2025 SE REALIZA VISITA SE ENTREGA 160 ROLLOS"/>
    <s v="VISITA_TÉCNICA"/>
    <m/>
    <s v="TIPO I"/>
    <s v="TERRESTRE"/>
    <s v="VILLACOB VILLACOB ELKIN EDUARDO"/>
    <n v="1"/>
    <n v="35779.500569199998"/>
    <n v="0"/>
    <n v="35779.500569199998"/>
    <m/>
    <m/>
    <m/>
    <m/>
    <m/>
  </r>
  <r>
    <s v="MEDELLIN"/>
    <x v="0"/>
    <x v="0"/>
    <n v="5079"/>
    <n v="2675742"/>
    <n v="67243"/>
    <s v="ORDEN DE CAMBIO"/>
    <s v="ANTIOQUIA"/>
    <s v="BARBOSA"/>
    <s v="DISTRICOL MERCA EXPRES HATILLO"/>
    <s v="REDEBAN"/>
    <s v="FO-25-1456985"/>
    <d v="2025-09-01T15:27:00"/>
    <d v="2025-09-05T10:58:00"/>
    <m/>
    <s v="ROLLOS"/>
    <s v="ROLLOS"/>
    <s v="AGREGADOR"/>
    <s v="DISTRICOL"/>
    <s v="EJECUTADO_EXITOSO"/>
    <s v="EJECUTADO EXITOSO"/>
    <s v="01/09/2025 SE ESCALA AL COORDINADOR DE ZONA PARA ENTREGA DE ROLLOS EN SITIO | 05/09/2025 SE ENTREGA ROLLOS OK"/>
    <s v="VISITA_TÉCNICA"/>
    <m/>
    <s v="TIPO II"/>
    <s v="TERRESTRE"/>
    <s v="DIAZ ZABALA FRANCIS DUBAN"/>
    <n v="1"/>
    <n v="67654.12000000001"/>
    <n v="0"/>
    <n v="67654.12000000001"/>
    <m/>
    <m/>
    <m/>
    <m/>
    <m/>
  </r>
  <r>
    <s v="SINCELEJO"/>
    <x v="1"/>
    <x v="1"/>
    <n v="70001"/>
    <n v="2687623"/>
    <n v="17903"/>
    <s v="ORDEN DE CAMBIO"/>
    <s v="SUCRE"/>
    <s v="SINCELEJO"/>
    <s v="BARRIO CENTRO CORREGIMIENTO LA"/>
    <s v="REDEBAN"/>
    <s v="FO-25-1470315"/>
    <d v="2025-09-03T10:53:00"/>
    <d v="2025-09-05T11:02:00"/>
    <m/>
    <s v="ROLLOS"/>
    <s v="ROLLOS"/>
    <s v="UNO A UNO"/>
    <s v="CB UNO A UNO"/>
    <s v="EJECUTADO_EXITOSO"/>
    <s v="EJECUTADO EXITOSO"/>
    <s v="03/09/2025 SE ESCALA AL COORDINADOR DE ZONA PARA ENTREGA DE ROLLOS EN SITIO | 04/09/2025 SE VISITA COMERCIO Y SE HACE ENTREGA DE 10 ROLLOS AL SEÑOR RAFAEL TAMARA."/>
    <s v="VISITA_TÉCNICA"/>
    <m/>
    <s v="TIPO I"/>
    <s v="TERRESTRE"/>
    <s v="CACERES HERNANDEZ ANDRES"/>
    <n v="1"/>
    <n v="35779.500569199998"/>
    <n v="0"/>
    <n v="35779.500569199998"/>
    <m/>
    <m/>
    <m/>
    <m/>
    <m/>
  </r>
  <r>
    <s v="BUCARAMANGA"/>
    <x v="3"/>
    <x v="3"/>
    <n v="68406"/>
    <n v="2688880"/>
    <n v="65933"/>
    <s v="ORDEN DE CAMBIO"/>
    <s v="SANTANDER"/>
    <s v="LEBRIJA"/>
    <s v="PTM LEBRIJA MARKET PURTUGAL"/>
    <s v="REDEBAN"/>
    <s v="FO-25-1470161"/>
    <d v="2025-09-03T12:53:00"/>
    <d v="2025-09-05T11:04:00"/>
    <m/>
    <s v="ROLLOS"/>
    <s v="ROLLOS"/>
    <s v="AGREGADOR"/>
    <s v="COMCARD - PTM"/>
    <s v="EJECUTADO_EXITOSO"/>
    <s v="EJECUTADO EXITOSO"/>
    <s v="09/09/2025 SE ESCALA AL COORDINADOR DE ZONA PARA ENTREGA DE ROLLOS EN SITIO | 05/09/2025 SE REALIZA VISITA A COMERCIO Y SE ENTREGAN 20 ROLLOS CON VISITA NO SE MANIPULA EQUIPOS"/>
    <s v="VISITA_TÉCNICA"/>
    <m/>
    <s v="TIPO II"/>
    <s v="TERRESTRE"/>
    <s v="SANTOS GONZALEZ JOHAN FABIAN"/>
    <n v="1"/>
    <n v="67654.12000000001"/>
    <n v="0"/>
    <n v="67654.12000000001"/>
    <m/>
    <m/>
    <m/>
    <m/>
    <m/>
  </r>
  <r>
    <s v="CUCUTA"/>
    <x v="3"/>
    <x v="3"/>
    <n v="54001"/>
    <n v="2684445"/>
    <n v="80596"/>
    <s v="ORDEN DE CAMBIO"/>
    <s v="NORTE DE SANTANDER"/>
    <s v="CUCUTA"/>
    <s v="BARRIO NUEVO ESCOBAL CUCUTA 4"/>
    <s v="REDEBAN"/>
    <s v="FO-25-1464295"/>
    <d v="2025-09-03T08:00:00"/>
    <d v="2025-09-05T11:06:00"/>
    <m/>
    <s v="ROLLOS"/>
    <s v="ROLLOS"/>
    <s v="UNO A UNO"/>
    <s v="UNO A UNO"/>
    <s v="EJECUTADO_EXITOSO"/>
    <s v="EJECUTADO EXITOSO"/>
    <s v="03/09/2025 SE ESCALA AL COORDINADOR DE ZONA PARA ENTREGA DE ROLLOS EN SITIO | 04/09/2025 SE REALIZÓ VISITA AL COMERCIO Y SE ENCUENTRA DE 20 ROLLOS TODO OK"/>
    <s v="VISITA_TÉCNICA"/>
    <m/>
    <s v="TIPO I"/>
    <s v="TERRESTRE"/>
    <s v="MORA VEGA JEAMPIER"/>
    <n v="1"/>
    <n v="35779.500569199998"/>
    <n v="0"/>
    <n v="35779.500569199998"/>
    <m/>
    <m/>
    <m/>
    <m/>
    <m/>
  </r>
  <r>
    <s v="MEDELLIN"/>
    <x v="0"/>
    <x v="0"/>
    <n v="5079"/>
    <n v="2676898"/>
    <n v="69774"/>
    <s v="ORDEN DE CAMBIO"/>
    <s v="ANTIOQUIA"/>
    <s v="BARBOSA"/>
    <s v="PTM BARBOSA  UNICASA DE MI HOG"/>
    <s v="REDEBAN"/>
    <s v="FO-25-1462989"/>
    <d v="2025-09-01T17:46:00"/>
    <d v="2025-09-05T11:10:00"/>
    <m/>
    <s v="ROLLOS"/>
    <s v="ROLLOS"/>
    <s v="AGREGADOR"/>
    <s v="COMCARD - PTM"/>
    <s v="EJECUTADO_EXITOSO"/>
    <s v="EJECUTADO EXITOSO"/>
    <s v="02/09/2025 SE ESCALA A LA RED PARA AUTORIZACIÓN DE ROLLOS - LA RED AUTORIZA 30 - SE ESCALA AL COORDINADOR DE ZONA PARA ENTREGA DE ROLLOS EN SITIO | 05/09/2025 SE ENTREGA ROLLOS OK"/>
    <s v="VISITA_TÉCNICA"/>
    <m/>
    <s v="TIPO II"/>
    <s v="TERRESTRE"/>
    <s v="DIAZ ZABALA FRANCIS DUBAN"/>
    <n v="1"/>
    <n v="67654.12000000001"/>
    <n v="0"/>
    <n v="67654.12000000001"/>
    <m/>
    <m/>
    <m/>
    <m/>
    <m/>
  </r>
  <r>
    <s v="MEDELLIN"/>
    <x v="0"/>
    <x v="0"/>
    <n v="5001"/>
    <n v="2676612"/>
    <n v="25160"/>
    <s v="ORDEN DE CAMBIO"/>
    <s v="ANTIOQUIA"/>
    <s v="MEDELLIN"/>
    <s v="REDY PLAZA DE FLORES"/>
    <s v="REDEBAN"/>
    <s v="FO-25-1458459"/>
    <d v="2025-09-01T16:29:00"/>
    <d v="2025-09-05T11:28:00"/>
    <m/>
    <s v="ROLLOS"/>
    <s v="ROLLOS"/>
    <s v="ROBUSTO"/>
    <s v="REDY"/>
    <s v="EJECUTADO_EXITOSO"/>
    <s v="EJECUTADO EXITOSO"/>
    <s v="02/09/2025 SE ESCALA PARA ENVIO POR CABIFY | 05/09/2025 SE REALIZA ENTREGA DE 370 ROLLOS POR EL OPERADOR CABIFY"/>
    <s v="VISITA_TÉCNICA"/>
    <m/>
    <s v="TIPO I"/>
    <s v="TERRESTRE"/>
    <s v="GOMEZ FERRARO JOHANA"/>
    <n v="1"/>
    <n v="35779.500569199998"/>
    <n v="0"/>
    <n v="35779.500569199998"/>
    <m/>
    <m/>
    <m/>
    <m/>
    <m/>
  </r>
  <r>
    <s v="MEDELLIN"/>
    <x v="0"/>
    <x v="0"/>
    <n v="5001"/>
    <n v="2688497"/>
    <n v="80338"/>
    <s v="ORDEN DE CAMBIO"/>
    <s v="ANTIOQUIA"/>
    <s v="MEDELLIN"/>
    <s v="PTM MEDELLIN VARIEDADES MYR"/>
    <s v="REDEBAN"/>
    <s v="FO-25-1468698"/>
    <d v="2025-09-03T12:08:00"/>
    <d v="2025-09-05T11:29:00"/>
    <m/>
    <s v="ROLLOS"/>
    <s v="ROLLOS"/>
    <s v="AGREGADOR"/>
    <s v="COMCARD - PTM"/>
    <s v="EJECUTADO_EXITOSO"/>
    <s v="EJECUTADO EXITOSO"/>
    <s v="03/09/2025 EN COMUNICACIÓN CON EL CB, CONFIRMA DATOS CORRECTOS-SE ESCALA AL COORDINADOR DE ZONA PARA ENTREGA DE ROLLOS EN SITIO | 05/09/2025 SE REALIZA ENTREGA DE 20 ROLLOS POR EL OPERADOR CABIFY"/>
    <s v="VISITA_TÉCNICA"/>
    <m/>
    <s v="TIPO I"/>
    <s v="TERRESTRE"/>
    <s v="GOMEZ FERRARO JOHANA"/>
    <n v="1"/>
    <n v="35779.500569199998"/>
    <n v="0"/>
    <n v="35779.500569199998"/>
    <m/>
    <m/>
    <m/>
    <m/>
    <m/>
  </r>
  <r>
    <s v="MEDELLIN"/>
    <x v="0"/>
    <x v="0"/>
    <n v="5001"/>
    <n v="2686861"/>
    <n v="68253"/>
    <s v="ORDEN DE CAMBIO"/>
    <s v="ANTIOQUIA"/>
    <s v="MEDELLIN"/>
    <s v="PAYON MEDELLIN"/>
    <s v="REDEBAN"/>
    <s v="FO-25-1466809"/>
    <d v="2025-09-03T10:18:00"/>
    <d v="2025-09-05T11:31:00"/>
    <m/>
    <s v="ROLLOS"/>
    <s v="ROLLOS"/>
    <s v="CB UNO A UNO"/>
    <s v="CB UNO A UNO"/>
    <s v="EJECUTADO_EXITOSO"/>
    <s v="EJECUTADO EXITOSO"/>
    <s v="03/09/2025 EN COMUNICACIÓN CON EL CB, CONFIRMA DATOS CORRECTOS-SE ESCALA AL COORDINADOR DE ZONA PARA ENTREGA DE ROLLOS EN SITIO | 05/09/2025 SE REALIZA ENTREGA DE 80 ROLLOS POR EL OPERADOR CABIFY"/>
    <s v="VISITA_TÉCNICA"/>
    <m/>
    <s v="TIPO I"/>
    <s v="TERRESTRE"/>
    <s v="GOMEZ FERRARO JOHANA"/>
    <n v="1"/>
    <n v="35779.500569199998"/>
    <n v="0"/>
    <n v="35779.500569199998"/>
    <m/>
    <m/>
    <m/>
    <m/>
    <m/>
  </r>
  <r>
    <s v="BOGOTA"/>
    <x v="4"/>
    <x v="4"/>
    <n v="25758"/>
    <n v="2681749"/>
    <n v="29007"/>
    <s v="ORDEN DE CAMBIO"/>
    <s v="CUNDINAMARCA"/>
    <s v="SOPO"/>
    <s v="ARRIO BRICENO 6 SOPO"/>
    <s v="REDEBAN"/>
    <s v="FO-25-1462016"/>
    <d v="2025-09-02T13:25:00"/>
    <d v="2025-09-05T11:44:00"/>
    <m/>
    <s v="ROLLOS"/>
    <s v="ROLLOS"/>
    <s v="CB UNO A UNO"/>
    <s v="CB UNO A UNO"/>
    <s v="EJECUTADO_EXITOSO"/>
    <s v="EJECUTADO EXITOSO"/>
    <s v="02/09/2025 SE ESCALA AL COORDINADOR DE ZONA PARA ENTREGA DE ROLLOS EN SITIO | 05/09/2025 SE REALIZA ENTREGA DE 60 ROLLOS PARA DATAFONO NO SE MANIPULA TERMINAL"/>
    <s v="VISITA_TÉCNICA"/>
    <m/>
    <s v="TIPO II"/>
    <s v="TERRESTRE"/>
    <s v="BUSTOS MORA DIEGO MANUEL"/>
    <n v="1"/>
    <n v="67654.12000000001"/>
    <n v="0"/>
    <n v="67654.12000000001"/>
    <m/>
    <m/>
    <m/>
    <m/>
    <m/>
  </r>
  <r>
    <s v="CUCUTA"/>
    <x v="3"/>
    <x v="3"/>
    <n v="54001"/>
    <n v="2668428"/>
    <n v="79378"/>
    <s v="ORDEN DE CAMBIO"/>
    <s v="NORTE DE SANTANDER"/>
    <s v="CUCUTA"/>
    <s v="BARRIO DOÑA NIDIA CUCUTA 4"/>
    <s v="REDEBAN"/>
    <s v="FO-25-1449452"/>
    <d v="2025-08-30T11:53:00"/>
    <d v="2025-09-05T11:48:00"/>
    <m/>
    <s v="ROLLOS"/>
    <s v="ROLLOS"/>
    <s v="UNO A UNO"/>
    <s v="UNO A UNO"/>
    <s v="EJECUTADO_EXITOSO"/>
    <s v="EJECUTADO EXITOSO"/>
    <s v="30/08/2025 SE ESCALA AL COORDINADOR DE ZONA PARA ENTREGA DE ROLLOS EN SITIO | 05/09/2025 SE REALIZA ENTREGA DE 10 ROLLOS RBM OK"/>
    <s v="VISITA_TÉCNICA"/>
    <m/>
    <s v="TIPO I"/>
    <s v="TERRESTRE"/>
    <s v="DURAN ACOSTA FRANK YONNY"/>
    <n v="1"/>
    <n v="35779.500569199998"/>
    <n v="0"/>
    <n v="35779.500569199998"/>
    <m/>
    <m/>
    <m/>
    <m/>
    <m/>
  </r>
  <r>
    <s v="VALLEDUPAR"/>
    <x v="1"/>
    <x v="1"/>
    <n v="20011"/>
    <n v="2664680"/>
    <n v="78972"/>
    <s v="ORDEN DE CAMBIO"/>
    <s v="CESAR"/>
    <s v="AGUACHICA"/>
    <s v="PTM LOS COCOS AGUACHICA AUTOSE"/>
    <s v="REDEBAN"/>
    <s v="FO-25-1447010"/>
    <d v="2025-08-29T12:01:00"/>
    <d v="2025-09-05T11:57:00"/>
    <m/>
    <s v="ROLLOS"/>
    <s v="ROLLOS"/>
    <s v="AGREGADOR"/>
    <s v="COMCARD - PTM"/>
    <s v="EJECUTADO_EXITOSO"/>
    <s v="EJECUTADO EXITOSO"/>
    <s v="29/08/2025 SE ESCALA A LA RED PARA AUTORIZACIÓN DE ROLLOS - LA RED AUTORIZA - SE CONFIRMA DATOS CON CB, DATOS CORRECTOS, SE ACTUALIZAN. SE REALIZA ENVIO DE ROLLOS CON GUIA | 03/09/2025 EN COMUNICACIÓN CON EL USUARIO, INDICA QUE AÚN NO RECIBE PAPELERÍA. SE INFORMA GUIA | 05/09/2025 29-08 SE REALIZA ENVIO DE ROLLOS ** 05-09 SE CONFIRMA ENTREGA EXITOSA CON EL USUARIO"/>
    <s v="ENVÍO"/>
    <m/>
    <s v="TIPO IV"/>
    <s v="TERRESTRE"/>
    <m/>
    <n v="0"/>
    <n v="35779.500569199998"/>
    <n v="0"/>
    <n v="35779.500569199998"/>
    <m/>
    <m/>
    <m/>
    <m/>
    <m/>
  </r>
  <r>
    <s v="CARTAGENA"/>
    <x v="1"/>
    <x v="1"/>
    <n v="13001"/>
    <n v="2671031"/>
    <n v="37199"/>
    <s v="ORDEN DE CAMBIO"/>
    <s v="BOLIVAR"/>
    <s v="CARTAGENA"/>
    <s v="PAGAFACIL  MAMONAL"/>
    <s v="REDEBAN"/>
    <s v="FO-25-1453355"/>
    <d v="2025-09-01T09:12:00"/>
    <d v="2025-09-05T12:12:00"/>
    <m/>
    <s v="ROLLOS"/>
    <s v="ROLLOS"/>
    <s v="ROBUSTO"/>
    <s v="PAGAFACIL"/>
    <s v="EJECUTADO_EXITOSO"/>
    <s v="EJECUTADO EXITOSO"/>
    <s v="01/09/2025 SE ESCALA AL COORDINADOR DE ZONA PARA ENTREGA DE ROLLOS EN SITIO | 05/09/2025 SE ENTREGAN 90 ROLLOS"/>
    <s v="VISITA_TÉCNICA"/>
    <m/>
    <s v="TIPO I"/>
    <s v="TERRESTRE"/>
    <s v="CANEDO HERRERA ALEXANDER"/>
    <n v="1"/>
    <n v="35779.500569199998"/>
    <n v="0"/>
    <n v="35779.500569199998"/>
    <m/>
    <m/>
    <m/>
    <m/>
    <m/>
  </r>
  <r>
    <s v="CUCUTA"/>
    <x v="3"/>
    <x v="3"/>
    <n v="54001"/>
    <n v="2671379"/>
    <n v="67132"/>
    <s v="ORDEN DE CAMBIO"/>
    <s v="NORTE DE SANTANDER"/>
    <s v="CUCUTA"/>
    <s v="BARRIO PUERTO LLERAS CUCUTA 1"/>
    <s v="REDEBAN"/>
    <s v="FO-25-1455152"/>
    <d v="2025-09-01T09:37:00"/>
    <d v="2025-09-05T12:17:00"/>
    <m/>
    <s v="ROLLOS"/>
    <s v="ROLLOS"/>
    <s v="CB UNO A UNO"/>
    <s v="CB UNO A UNO"/>
    <s v="EJECUTADO_EXITOSO"/>
    <s v="EJECUTADO EXITOSO"/>
    <s v="01/09/2025 SE ESCALA AL COORDINADOR DE ZONA PARA ENTREGA DE ROLLOS EN SITIO | 05/09/2025 SE REALIZÓ VISITA AL COMERCIO Y SE HIZO ENTREGA DE 10 ROLLOS TODO OK"/>
    <s v="VISITA_TÉCNICA"/>
    <m/>
    <s v="TIPO I"/>
    <s v="TERRESTRE"/>
    <s v="MORA VEGA JEAMPIER"/>
    <n v="1"/>
    <n v="35779.500569199998"/>
    <n v="0"/>
    <n v="35779.500569199998"/>
    <m/>
    <m/>
    <m/>
    <m/>
    <m/>
  </r>
  <r>
    <s v="MONTERIA"/>
    <x v="1"/>
    <x v="1"/>
    <n v="23555"/>
    <n v="2671240"/>
    <n v="79402"/>
    <s v="ORDEN DE CAMBIO"/>
    <s v="CORDOBA"/>
    <s v="PLANETA RICA"/>
    <s v="BARRIO LA INMACULA PLANETA RIC"/>
    <s v="REDEBAN"/>
    <s v="FO-25-1455163"/>
    <d v="2025-09-01T09:27:00"/>
    <d v="2025-09-05T12:20:00"/>
    <m/>
    <s v="ROLLOS"/>
    <s v="ROLLOS"/>
    <s v="CB UNO A UNO"/>
    <s v="CB UNO A UNO"/>
    <s v="EJECUTADO_EXITOSO"/>
    <s v="EJECUTADO EXITOSO"/>
    <s v="01/09/2025 SE ESCALA AL COORDINADOR DE ZONA PARA ENTREGA DE ROLLOS EN SITIO | 05/09/2025 SE REALIZÓ ENTREGA DE 10 ROLLOS PARA CB BANCOLOMBIA, NO SE MANIPULÓ EQUIPOS."/>
    <s v="VISITA_TÉCNICA"/>
    <m/>
    <s v="TIPO II"/>
    <s v="TERRESTRE"/>
    <s v="CALDERA SALCEDO CARLOS JULIO"/>
    <n v="1"/>
    <n v="67654.12000000001"/>
    <n v="0"/>
    <n v="67654.12000000001"/>
    <m/>
    <m/>
    <m/>
    <m/>
    <m/>
  </r>
  <r>
    <s v="IBAGUE"/>
    <x v="5"/>
    <x v="5"/>
    <n v="73504"/>
    <n v="2667026"/>
    <n v="68402"/>
    <s v="ORDEN DE CAMBIO"/>
    <s v="TOLIMA"/>
    <s v="ORTEGA"/>
    <s v="PUEBLO NUEVO ORTEGA"/>
    <s v="REDEBAN"/>
    <s v="FO-25-1448002"/>
    <d v="2025-08-29T16:56:00"/>
    <d v="2025-09-05T12:22:00"/>
    <m/>
    <s v="ROLLOS"/>
    <s v="ROLLOS"/>
    <s v="UNO A UNO"/>
    <s v="CB UNO A UNO"/>
    <s v="EJECUTADO_EXITOSO"/>
    <s v="EJECUTADO EXITOSO"/>
    <s v="03/09/2025 EN COMUNICACIÓN CON EL USUARIO, INDICA QUE AÚN NO RECIBE PAPELERÍA. SE INFORMA GUIA | 05/09/2025 30-08- SE ENVIAN ROLLOS** 05-09 SE CONFIRMA ENTREGA EXITOS CON EL USUARIO"/>
    <s v="ENVÍO"/>
    <m/>
    <s v="TIPO III"/>
    <s v="TERRESTRE"/>
    <m/>
    <n v="0"/>
    <n v="35779.500569199998"/>
    <n v="0"/>
    <n v="35779.500569199998"/>
    <m/>
    <m/>
    <m/>
    <m/>
    <m/>
  </r>
  <r>
    <s v="CARTAGENA"/>
    <x v="1"/>
    <x v="1"/>
    <n v="13657"/>
    <n v="2674343"/>
    <n v="38271"/>
    <s v="ORDEN DE CAMBIO"/>
    <s v="BOLIVAR"/>
    <s v="SAN JUAN NEPOMUCENO"/>
    <s v="BARRIO LA TRONCAL SAN JUAN DE"/>
    <s v="REDEBAN"/>
    <s v="FO-25-1460171"/>
    <d v="2025-09-01T13:11:00"/>
    <d v="2025-09-05T12:24:00"/>
    <m/>
    <s v="ROLLOS"/>
    <s v="ROLLOS"/>
    <s v="CB UNO A UNO"/>
    <s v="CB UNO A UNO"/>
    <s v="EJECUTADO_EXITOSO"/>
    <s v="EJECUTADO EXITOSO"/>
    <s v="02/09/2025 SE ESCALA A LA RED PARA AUTORIZACIÓN DE ROLLOS - LA RED AUTORIZA 30 - SE ESCALA AL COORDINADOR DE ZONA PARA ENTREGA DE ROLLOS EN SITIO | 05/09/2025 SE REALIZA ENTREGA DE 30 ROLLOS PARA EL CORRESPONSAL"/>
    <s v="VISITA_TÉCNICA"/>
    <m/>
    <s v="TIPO II"/>
    <s v="TERRESTRE"/>
    <s v="MARTINEZ SALGUEDO ANDRES AUGUSTO"/>
    <n v="1"/>
    <n v="67654.12000000001"/>
    <n v="0"/>
    <n v="67654.12000000001"/>
    <m/>
    <m/>
    <m/>
    <m/>
    <m/>
  </r>
  <r>
    <s v="CUCUTA"/>
    <x v="3"/>
    <x v="3"/>
    <n v="54001"/>
    <n v="2681736"/>
    <n v="57130"/>
    <s v="ORDEN DE CAMBIO"/>
    <s v="NORTE DE SANTANDER"/>
    <s v="CUCUTA"/>
    <s v="BARRIO FUERA DEL MUNICIPIO DE"/>
    <s v="REDEBAN"/>
    <s v="FO-25-1461695"/>
    <d v="2025-09-02T13:13:00"/>
    <d v="2025-09-05T12:35:00"/>
    <m/>
    <s v="ROLLOS"/>
    <s v="ROLLOS"/>
    <s v="UNO A UNO"/>
    <s v="CB UNO A UNO"/>
    <s v="EJECUTADO_EXITOSO"/>
    <s v="EJECUTADO EXITOSO"/>
    <s v="02/09/2025 SE ESCALA A LA RED PARA AUTORIZACIÓN DE ROLLOS - LA RED AUTORIZA 30 - SE ESCALA AL COORDINADOR DE ZONA PARA ENTREGA DE ROLLOS EN SITIO | 05/09/2025 SE REALIZÓ VISITA AL COMERCIO Y SE HIZO ENTREGA DE 10 ROLLOS TODO OK"/>
    <s v="VISITA_TÉCNICA"/>
    <m/>
    <s v="TIPO I"/>
    <s v="TERRESTRE"/>
    <s v="MORA VEGA JEAMPIER"/>
    <n v="1"/>
    <n v="35779.500569199998"/>
    <n v="0"/>
    <n v="35779.500569199998"/>
    <m/>
    <m/>
    <m/>
    <m/>
    <m/>
  </r>
  <r>
    <s v="BUCARAMANGA"/>
    <x v="3"/>
    <x v="3"/>
    <n v="68418"/>
    <n v="2681474"/>
    <n v="49017"/>
    <s v="ORDEN DE CAMBIO"/>
    <s v="SANTANDER"/>
    <s v="LOS SANTOS"/>
    <s v="DISTRICOL CNDLUBLOSLINDEROS"/>
    <s v="REDEBAN"/>
    <s v="FO-25-1461714"/>
    <d v="2025-09-02T12:24:00"/>
    <d v="2025-09-05T12:47:00"/>
    <m/>
    <s v="ROLLOS"/>
    <s v="ROLLOS"/>
    <s v="AGREGADOR"/>
    <s v="DISTRICOL"/>
    <s v="EJECUTADO_EXITOSO"/>
    <s v="EJECUTADO EXITOSO"/>
    <s v="02/09/2025 SE ESCALA AL COORDINADOR DE ZONA PARA ENTREGA DE ROLLOS EN SITIO | 03/09/2025 SE VALIDA DATOS Y DIRECCIÓN DE ENVÍO CON EL SEÑOR ALEXANDER AL MOVIL 3186992853, SE REALIZA ENVIO CON EMPRESA INTERRAPIDISIMO NÚMERO DE GUIA#."/>
    <s v="ENVÍO"/>
    <m/>
    <s v="TIPO II"/>
    <s v="TERRESTRE"/>
    <s v="SANTOS GONZALEZ JOHAN FABIAN"/>
    <n v="0"/>
    <n v="35779.500569199998"/>
    <n v="0"/>
    <n v="35779.500569199998"/>
    <m/>
    <m/>
    <m/>
    <m/>
    <m/>
  </r>
  <r>
    <s v="BUCARAMANGA"/>
    <x v="3"/>
    <x v="3"/>
    <n v="68001"/>
    <n v="2697476"/>
    <n v="32201"/>
    <s v="ORDEN DE CAMBIO"/>
    <s v="SANTANDER"/>
    <s v="BUCARAMANGA"/>
    <s v="COMCARD B MANGA NORTE"/>
    <s v="REDEBAN"/>
    <s v="FO-25-1482242"/>
    <d v="2025-09-04T17:55:00"/>
    <d v="2025-09-05T13:06:00"/>
    <m/>
    <s v="ROLLOS"/>
    <s v="ROLLOS"/>
    <s v="AGREGADOR"/>
    <s v="COMCARD - PTM"/>
    <s v="EJECUTADO_EXITOSO"/>
    <s v="EJECUTADO EXITOSO"/>
    <s v="05/09/2025 SE ESCALA AL COORDINADOR DE ZONA PARA ENTREGA DE ROLLOS EN SITIO | 05/09/2025 SE HACE PRESENCIA EN COMERCIO SE REALIZA ENTREGA DE 10 ROLLOS"/>
    <s v="VISITA_TÉCNICA"/>
    <m/>
    <s v="TIPO I"/>
    <s v="TERRESTRE"/>
    <s v="ORTEBARRERAGA MARLON STWAR"/>
    <n v="1"/>
    <n v="35779.500569199998"/>
    <n v="0"/>
    <n v="35779.500569199998"/>
    <m/>
    <m/>
    <m/>
    <m/>
    <m/>
  </r>
  <r>
    <s v="VILLAVICENCIO"/>
    <x v="5"/>
    <x v="5"/>
    <n v="50689"/>
    <n v="2679752"/>
    <n v="80461"/>
    <s v="ORDEN DE CAMBIO"/>
    <s v="META"/>
    <s v="SAN MARTIN"/>
    <s v="BARRIO FUNDADORES SAN MARTIN 9"/>
    <s v="REDEBAN"/>
    <s v="FO-25-1460306"/>
    <d v="2025-09-02T10:08:00"/>
    <d v="2025-09-05T13:18:00"/>
    <m/>
    <s v="ROLLOS"/>
    <s v="ROLLOS"/>
    <s v="UNO A UNO"/>
    <s v="UNO A UNO"/>
    <s v="EJECUTADO_EXITOSO"/>
    <s v="EJECUTADO EXITOSO"/>
    <s v="02/09/2025 SE ESCALA AL COORDINADOR DE ZONA PARA ENTREGA DE ROLLOS EN SITIO | 05/09/2025 SE REALIZA VISITA A CB POR SOLICITUD DE ROLLOS, SE REALIZA SIN NOVEDAD"/>
    <s v="VISITA_TÉCNICA"/>
    <m/>
    <s v="TIPO II"/>
    <s v="TERRESTRE"/>
    <s v="MOLINA CASTRO JAVIER ALBERTO"/>
    <n v="1"/>
    <n v="67654.12000000001"/>
    <n v="0"/>
    <n v="67654.12000000001"/>
    <m/>
    <m/>
    <m/>
    <m/>
    <m/>
  </r>
  <r>
    <s v="MEDELLIN"/>
    <x v="0"/>
    <x v="0"/>
    <n v="5440"/>
    <n v="2681041"/>
    <n v="48203"/>
    <s v="ORDEN DE CAMBIO"/>
    <s v="ANTIOQUIA"/>
    <s v="MARINILLA"/>
    <s v="DISTRICOL MINIMAX LAS MERCEDES"/>
    <s v="REDEBAN"/>
    <s v="FO-25-1461720"/>
    <d v="2025-09-02T11:42:00"/>
    <d v="2025-09-05T13:21:00"/>
    <m/>
    <s v="ROLLOS"/>
    <s v="ROLLOS"/>
    <s v="AGREGADOR"/>
    <s v="DISTRICOL"/>
    <s v="EJECUTADO_EXITOSO"/>
    <s v="EJECUTADO EXITOSO"/>
    <s v="02/09/2025 SE ESCALA AL COORDINADOR DE ZONA PARA ENTREGA DE ROLLOS EN SITIO | 05/09/2025 SE REALIZA LA ENTREGA DE 30 ROLLOS DE CB A LA ENCARGADA KATI VELA"/>
    <s v="VISITA_TÉCNICA"/>
    <m/>
    <s v="TIPO II"/>
    <s v="TERRESTRE"/>
    <s v="MONTOYA VELEZ ANDRES FELIPE"/>
    <n v="1"/>
    <n v="67654.12000000001"/>
    <n v="0"/>
    <n v="67654.12000000001"/>
    <m/>
    <m/>
    <m/>
    <m/>
    <m/>
  </r>
  <r>
    <s v="CALI"/>
    <x v="2"/>
    <x v="2"/>
    <n v="19001"/>
    <n v="2694463"/>
    <n v="80184"/>
    <s v="ORDEN DE CAMBIO"/>
    <s v="CAUCA"/>
    <s v="POPAYAN"/>
    <s v="BARRIO LOS HOYOS POPAYAN 9"/>
    <s v="REDEBAN"/>
    <s v="FO-25-1480552"/>
    <d v="2025-09-04T11:22:00"/>
    <d v="2025-09-05T13:21:00"/>
    <m/>
    <s v="ROLLOS"/>
    <s v="ROLLOS"/>
    <s v="UNO A UNO"/>
    <s v="UNO A UNO"/>
    <s v="EJECUTADO_EXITOSO"/>
    <s v="EJECUTADO EXITOSO"/>
    <s v="04/09/2025 SE ESCALA A LA RED PARA AUTORIZACIÓN DE ROLLOS - LA RED AUTORIZA - SE ESCALA AL COORDINADOR DE ZONA PARA ENTREGA DE ROLLOS EN SITIO | 05/09/2025 SE INGRESA SE ENTREGA 20 ROLLOS RBM"/>
    <s v="VISITA_TÉCNICA"/>
    <m/>
    <s v="TIPO III"/>
    <s v="TERRESTRE"/>
    <s v="GIMBUEL LASSO LUIS GERMAN"/>
    <n v="1"/>
    <n v="35779.500569199998"/>
    <n v="0"/>
    <n v="35779.500569199998"/>
    <m/>
    <m/>
    <m/>
    <m/>
    <m/>
  </r>
  <r>
    <s v="MONTERIA"/>
    <x v="1"/>
    <x v="1"/>
    <n v="23001"/>
    <n v="2680669"/>
    <n v="77932"/>
    <s v="ORDEN DE CAMBIO"/>
    <s v="CORDOBA"/>
    <s v="MONTERIA"/>
    <s v="BARRIO  CGT EL SABANAL MONTERI"/>
    <s v="REDEBAN"/>
    <s v="FO-25-1461732"/>
    <d v="2025-09-02T11:24:00"/>
    <d v="2025-09-05T13:23:00"/>
    <m/>
    <s v="ROLLOS"/>
    <s v="ROLLOS"/>
    <s v="CB UNO A UNO"/>
    <s v="CB UNO A UNO"/>
    <s v="EJECUTADO_EXITOSO"/>
    <s v="EJECUTADO EXITOSO"/>
    <s v="02/09/2025 SE ESCALA AL COORDINADOR DE ZONA PARA ENTREGA DE ROLLOS EN SITIO | 04/09/2025 SE REALIZA ENTREGA DE 10 ROLLOS PARA EL CB BANCOLOMBIA, LOS ROLLOS SE ENVÍAN EN MOTOTAXI HACIA EL CORREGIMIENTO EL SABANAL POR PETICIÓN DEL CLIENTE CB,SE CONFIRMA POR LLAMADA TELEFÓNICA QUE LA SEÑORA IRIS BAZA RECIBE LOS ROLLOS 5:08"/>
    <s v="VISITA_TÉCNICA"/>
    <m/>
    <s v="TIPO I"/>
    <s v="TERRESTRE"/>
    <s v="ARRAZOLA HERNANDEZ NICOLAS AUGUSTO"/>
    <n v="1"/>
    <n v="35779.500569199998"/>
    <n v="0"/>
    <n v="35779.500569199998"/>
    <m/>
    <m/>
    <m/>
    <m/>
    <m/>
  </r>
  <r>
    <s v="BUCARAMANGA"/>
    <x v="3"/>
    <x v="3"/>
    <n v="68307"/>
    <n v="2695278"/>
    <n v="79389"/>
    <s v="ORDEN DE CAMBIO"/>
    <s v="SANTANDER"/>
    <s v="GIRON"/>
    <s v="BARRIO CASALINDA GIRON"/>
    <s v="REDEBAN"/>
    <s v="FO-25-1478120"/>
    <d v="2025-09-04T13:18:00"/>
    <d v="2025-09-05T13:25:00"/>
    <m/>
    <s v="ROLLOS"/>
    <s v="ROLLOS"/>
    <s v="CB UNO A UNO"/>
    <s v="CB UNO A UNO"/>
    <s v="EJECUTADO_EXITOSO"/>
    <s v="EJECUTADO EXITOSO"/>
    <s v="04/09/2025 SE ESCALA AL COORDINADOR DE ZONA PARA ENTREGA DE ROLLOS EN SITIO | 05/09/2025 SE LLEGA A SITIO Y LOCAL SE ENCUENTRA CERRADO, SE VALIDA CON LA SEÑORA SANDRA AL MOVIL E INDICA QUE ELLA EL DÍA DE HOY ABRE HASTA DESPUÉS DE LAS 2PM, SOLICITA QUE SE LOS DEJEN EN EL LOCAL DEL LADO, SE DEJAN ROLLOS EN LOCAL VECINO POR PETICIÓN DE CLIENTE"/>
    <s v="VISITA_TÉCNICA"/>
    <m/>
    <s v="TIPO I"/>
    <s v="TERRESTRE"/>
    <s v="SANTOS GONZALEZ JOHAN FABIAN"/>
    <n v="1"/>
    <n v="35779.500569199998"/>
    <n v="0"/>
    <n v="35779.500569199998"/>
    <m/>
    <m/>
    <m/>
    <m/>
    <m/>
  </r>
  <r>
    <s v="MONTERIA"/>
    <x v="1"/>
    <x v="1"/>
    <n v="23001"/>
    <n v="2695245"/>
    <n v="74152"/>
    <s v="ORDEN DE CAMBIO"/>
    <s v="CORDOBA"/>
    <s v="MONTERIA"/>
    <s v="BARRIO URBANIZACION SAMARIA MO"/>
    <s v="REDEBAN"/>
    <s v="FO-25-1477174"/>
    <d v="2025-09-04T12:54:00"/>
    <d v="2025-09-05T13:29:00"/>
    <m/>
    <s v="ROLLOS"/>
    <s v="ROLLOS"/>
    <s v="CB UNO A UNO"/>
    <s v="CB UNO A UNO"/>
    <s v="EJECUTADO_EXITOSO"/>
    <s v="EJECUTADO EXITOSO"/>
    <s v="04/09/2025 SE ESCALA AL COORDINADOR DE ZONA PARA ENTREGA DE ROLLOS EN SITIO | 05/09/2025 SE REALIZA LA ENTREGA DE 50 ROLLOS PARA EL CB BANCOLOMBIA, NO SE MANIPULA EQUIPOS"/>
    <s v="VISITA_TÉCNICA"/>
    <m/>
    <s v="TIPO I"/>
    <s v="TERRESTRE"/>
    <s v="ARRAZOLA HERNANDEZ NICOLAS AUGUSTO"/>
    <n v="1"/>
    <n v="35779.500569199998"/>
    <n v="0"/>
    <n v="35779.500569199998"/>
    <m/>
    <m/>
    <m/>
    <m/>
    <m/>
  </r>
  <r>
    <s v="BOGOTA"/>
    <x v="4"/>
    <x v="4"/>
    <n v="25758"/>
    <n v="2681601"/>
    <n v="80064"/>
    <s v="ORDEN DE CAMBIO"/>
    <s v="CUNDINAMARCA"/>
    <s v="SOPO"/>
    <s v="BARRIO CENTRO SOPO"/>
    <s v="REDEBAN"/>
    <s v="FO-25-1463068"/>
    <d v="2025-09-02T12:41:00"/>
    <d v="2025-09-05T13:31:00"/>
    <m/>
    <s v="ROLLOS"/>
    <s v="ROLLOS"/>
    <s v="UNO A UNO"/>
    <s v="UNO A UNO"/>
    <s v="EJECUTADO_EXITOSO"/>
    <s v="EJECUTADO EXITOSO"/>
    <s v="02/09/2025 SE ESCALA A LA RED PARA AUTORIZACIÓN DE ROLLOS - LA RED AUTORIZA 10 - SE ESCALA AL COORDINADOR DE ZONA PARA ENTREGA DE ROLLOS EN SITIO | 05/09/2025 SE REALIZA ENTREGA DE 10 ROLLOS PARA DATAFONO NO SE MANIPULA TERMINAL, CLIENTE PIDE QUE SEAN MÁS ROLLOS DE PUNTA FURIOSA POR TAN POQUITOS"/>
    <s v="VISITA_TÉCNICA"/>
    <m/>
    <s v="TIPO II"/>
    <s v="TERRESTRE"/>
    <s v="BUSTOS MORA DIEGO MANUEL"/>
    <n v="1"/>
    <n v="67654.12000000001"/>
    <n v="0"/>
    <n v="67654.12000000001"/>
    <m/>
    <m/>
    <m/>
    <m/>
    <m/>
  </r>
  <r>
    <s v="BUCARAMANGA"/>
    <x v="3"/>
    <x v="3"/>
    <n v="68001"/>
    <n v="2695108"/>
    <n v="18904"/>
    <s v="ORDEN DE CAMBIO"/>
    <s v="SANTANDER"/>
    <s v="BUCARAMANGA"/>
    <s v="PAGAFACIL PROFESIONALES"/>
    <s v="REDEBAN"/>
    <s v="FO-25-1477092"/>
    <d v="2025-09-04T11:56:00"/>
    <d v="2025-09-05T13:33:00"/>
    <m/>
    <s v="ROLLOS"/>
    <s v="ROLLOS"/>
    <s v="ROBUSTO"/>
    <s v="PAGAFACIL"/>
    <s v="EJECUTADO_EXITOSO"/>
    <s v="EJECUTADO EXITOSO"/>
    <s v="04/09/2025 SE ESCALA AL COORDINADOR DE ZONA PARA ENTREGA DE ROLLOS EN SITIO | 05/09/2025 SE VISITA COMERCIO,SE REALIZA LA ENTREGA DE 180 ROLLOS RBM CB OPERATIVO"/>
    <s v="VISITA_TÉCNICA"/>
    <m/>
    <s v="TIPO I"/>
    <s v="TERRESTRE"/>
    <s v="BARAJAS BERMUDEZ YAHIR MAURICIO"/>
    <n v="1"/>
    <n v="35779.500569199998"/>
    <n v="0"/>
    <n v="35779.500569199998"/>
    <m/>
    <m/>
    <m/>
    <m/>
    <m/>
  </r>
  <r>
    <s v="MONTERIA"/>
    <x v="1"/>
    <x v="1"/>
    <n v="23555"/>
    <n v="2684528"/>
    <n v="80183"/>
    <s v="ORDEN DE CAMBIO"/>
    <s v="CORDOBA"/>
    <s v="PLANETA RICA"/>
    <s v="BARRIO BRASILIA PLANETA RICA 2"/>
    <s v="REDEBAN"/>
    <s v="FO-25-1464299"/>
    <d v="2025-09-03T08:00:00"/>
    <d v="2025-09-05T13:34:00"/>
    <m/>
    <s v="ROLLOS"/>
    <s v="ROLLOS"/>
    <s v="UNO A UNO"/>
    <s v="UNO A UNO"/>
    <s v="EJECUTADO_EXITOSO"/>
    <s v="EJECUTADO EXITOSO"/>
    <s v="03/09/2025 SE ESCALA AL COORDINADOR DE ZONA PARA ENTREGA DE ROLLOS EN SITIO | 05/09/2025 SE REALIZÓ ENTREGA DE 20 ROLLOS PARA CB BANCOLOMBIA, NO SE MANIPULÓ EQUIPOS."/>
    <s v="VISITA_TÉCNICA"/>
    <m/>
    <s v="TIPO II"/>
    <s v="TERRESTRE"/>
    <s v="CALDERA SALCEDO CARLOS JULIO"/>
    <n v="1"/>
    <n v="67654.12000000001"/>
    <n v="0"/>
    <n v="67654.12000000001"/>
    <m/>
    <m/>
    <m/>
    <m/>
    <m/>
  </r>
  <r>
    <s v="BOGOTA"/>
    <x v="4"/>
    <x v="4"/>
    <n v="11001"/>
    <n v="2695181"/>
    <n v="79348"/>
    <s v="ORDEN DE CAMBIO"/>
    <s v="CUNDINAMARCA"/>
    <s v="BOGOTA"/>
    <s v="BARRIO CAMPIÑA BOGOTA 2"/>
    <s v="REDEBAN"/>
    <s v="FO-25-1477082"/>
    <d v="2025-09-04T12:20:00"/>
    <d v="2025-09-05T13:36:00"/>
    <m/>
    <s v="ROLLOS"/>
    <s v="ROLLOS"/>
    <s v="UNO A UNO"/>
    <s v="UNO A UNO"/>
    <s v="EJECUTADO_EXITOSO"/>
    <s v="EJECUTADO EXITOSO"/>
    <s v="04/09/2025 SE ESCALA AL COORDINADOR DE ZONA PARA ENTREGA DE ROLLOS EN SITIO | 05/09/2025 SE REALIZA ENTREGA DE 10 ROLLOS"/>
    <s v="VISITA_TÉCNICA"/>
    <m/>
    <s v="TIPO I"/>
    <s v="TERRESTRE"/>
    <s v="MURCIA HERNANDEZ HARVEY IGNACIO"/>
    <n v="1"/>
    <n v="35779.500569199998"/>
    <n v="0"/>
    <n v="35779.500569199998"/>
    <m/>
    <m/>
    <m/>
    <m/>
    <m/>
  </r>
  <r>
    <s v="VILLAVICENCIO"/>
    <x v="5"/>
    <x v="5"/>
    <n v="50313"/>
    <n v="2685177"/>
    <n v="58536"/>
    <s v="ORDEN DE CAMBIO"/>
    <s v="META"/>
    <s v="GRANADA"/>
    <s v="BARRIO CENTRO EL POBLADO PUERT"/>
    <s v="REDEBAN"/>
    <s v="FO-25-1465033"/>
    <d v="2025-09-03T08:10:00"/>
    <d v="2025-09-05T13:37:00"/>
    <m/>
    <s v="ROLLOS"/>
    <s v="ROLLOS"/>
    <s v="CB UNO A UNO"/>
    <s v="CB UNO A UNO"/>
    <s v="EJECUTADO_EXITOSO"/>
    <s v="EJECUTADO EXITOSO"/>
    <s v="03/09/2025 SE ESCALA AL COORDINADOR DE ZONA PARA ENTREGA DE ROLLOS EN SITIO | 05/09/2025 SE REALIZA VISITA AL CB POR SOLICITUD DE ROLLOS, SE ENTREGAN SIN NOVDEDAD"/>
    <s v="VISITA_TÉCNICA"/>
    <m/>
    <s v="TIPO II"/>
    <s v="TERRESTRE"/>
    <s v="MOLINA CASTRO JAVIER ALBERTO"/>
    <n v="1"/>
    <n v="67654.12000000001"/>
    <n v="0"/>
    <n v="67654.12000000001"/>
    <m/>
    <m/>
    <m/>
    <m/>
    <m/>
  </r>
  <r>
    <s v="BOGOTA"/>
    <x v="4"/>
    <x v="4"/>
    <n v="11001"/>
    <n v="2685313"/>
    <n v="60273"/>
    <s v="ORDEN DE CAMBIO"/>
    <s v="CUNDINAMARCA"/>
    <s v="BOGOTA"/>
    <s v="OPRAP CENTRO COMERCIAL CARRERA"/>
    <s v="REDEBAN"/>
    <s v="FO-25-1476734"/>
    <d v="2025-09-03T08:18:00"/>
    <d v="2025-09-05T13:39:00"/>
    <m/>
    <s v="ROLLOS"/>
    <s v="ROLLOS"/>
    <s v="ROBUSTO"/>
    <s v="OPRAP"/>
    <s v="EJECUTADO_EXITOSO"/>
    <s v="EJECUTADO EXITOSO"/>
    <s v="04/09/2025 SE ESCALA A LA RED PARA AUTORIZACIÓN DE ROLLOS - LA RED AUTORIZA - SE ESCALA AL COORDINADOR DE ZONA PARA ENTREGA DE ROLLOS EN SITIO | 05/09/2025 SE REALIZA ENTREGA DE ROLLOS"/>
    <s v="VISITA_TÉCNICA"/>
    <m/>
    <s v="TIPO I"/>
    <s v="TERRESTRE"/>
    <s v="CEDEÑO AMAYA JORGE LUIS"/>
    <n v="1"/>
    <n v="35779.500569199998"/>
    <n v="0"/>
    <n v="35779.500569199998"/>
    <m/>
    <m/>
    <m/>
    <m/>
    <m/>
  </r>
  <r>
    <s v="BOGOTA"/>
    <x v="4"/>
    <x v="4"/>
    <n v="11001"/>
    <n v="2686844"/>
    <n v="49448"/>
    <s v="ORDEN DE CAMBIO"/>
    <s v="CUNDINAMARCA"/>
    <s v="BOGOTA"/>
    <s v="BARRIO LAS FERIAS BOGOTA 3"/>
    <s v="REDEBAN"/>
    <s v="FO-25-1476721"/>
    <d v="2025-09-03T10:13:00"/>
    <d v="2025-09-05T13:43:00"/>
    <m/>
    <s v="ROLLOS"/>
    <s v="ROLLOS"/>
    <s v="CB UNO A UNO"/>
    <s v="CB UNO A UNO"/>
    <s v="EJECUTADO_EXITOSO"/>
    <s v="EJECUTADO EXITOSO"/>
    <s v="04/09/2025 SE ESCALA A LA RED PARA AUTORIZACIÓN DE ROLLOS - LA RED AUTORIZA - SE ESCALA AL COORDINADOR DE ZONA PARA ENTREGA DE ROLLOS EN SITIO | 05/09/2025 SE REALIZA ENTREGA DE 50 ROLLOS"/>
    <s v="VISITA_TÉCNICA"/>
    <m/>
    <s v="TIPO I"/>
    <s v="TERRESTRE"/>
    <s v="MURCIA HERNANDEZ HARVEY IGNACIO"/>
    <n v="1"/>
    <n v="35779.500569199998"/>
    <n v="0"/>
    <n v="35779.500569199998"/>
    <m/>
    <m/>
    <m/>
    <m/>
    <m/>
  </r>
  <r>
    <s v="MONTERIA"/>
    <x v="1"/>
    <x v="1"/>
    <n v="23001"/>
    <n v="2686872"/>
    <n v="77931"/>
    <s v="ORDEN DE CAMBIO"/>
    <s v="CORDOBA"/>
    <s v="MONTERIA"/>
    <s v="BARRIO CANTACLARO MONTERIA 9"/>
    <s v="REDEBAN"/>
    <s v="FO-25-1476715"/>
    <d v="2025-09-03T10:23:00"/>
    <d v="2025-09-05T13:47:00"/>
    <m/>
    <s v="ROLLOS"/>
    <s v="ROLLOS"/>
    <s v="CB UNO A UNO"/>
    <s v="CB UNO A UNO"/>
    <s v="EJECUTADO_EXITOSO"/>
    <s v="EJECUTADO EXITOSO"/>
    <s v="04/09/2025 SE ESCALA A LA RED PARA AUTORIZACIÓN DE ROLLOS - LA RED AUTORIZA - SE ESCALA AL COORDINADOR DE ZONA PARA ENTREGA DE ROLLOS EN SITIO | 05/09/2025 SE REALIZA ENTREGA DE 20 ROLLOS PARA EL CB BANCOLOMBIA, NO SE MANIPULA EQUIPOS"/>
    <s v="VISITA_TÉCNICA"/>
    <m/>
    <s v="TIPO I"/>
    <s v="TERRESTRE"/>
    <s v="ARRAZOLA HERNANDEZ NICOLAS AUGUSTO"/>
    <n v="1"/>
    <n v="35779.500569199998"/>
    <n v="0"/>
    <n v="35779.500569199998"/>
    <m/>
    <m/>
    <m/>
    <m/>
    <m/>
  </r>
  <r>
    <s v="MANIZALES"/>
    <x v="2"/>
    <x v="6"/>
    <n v="17524"/>
    <n v="2686886"/>
    <n v="10148"/>
    <s v="ORDEN DE CAMBIO"/>
    <s v="CALDAS"/>
    <s v="PALESTINA"/>
    <s v="ARAUCA - CALDAS"/>
    <s v="REDEBAN"/>
    <s v="FO-25-1466798"/>
    <d v="2025-09-03T10:26:00"/>
    <d v="2025-09-05T13:50:00"/>
    <m/>
    <s v="ROLLOS"/>
    <s v="ROLLOS"/>
    <s v="CB UNO A UNO"/>
    <s v="CB UNO A UNO"/>
    <s v="EJECUTADO_EXITOSO"/>
    <s v="EJECUTADO EXITOSO"/>
    <s v="03/09/2025 EN COMUNICACIÓN CON EL CB, CONFIRMA DATOS CORRECTOS-SE ESCALA AL COORDINADOR DE ZONA PARA ENTREGA DE ROLLOS EN SITIO | 05/09/2025 SE ENTREGAN 170 ROLLOS EN EL COMERCIO NO SE MANIPULAN EQUIPOS"/>
    <s v="VISITA_TÉCNICA"/>
    <m/>
    <s v="TIPO II"/>
    <s v="TERRESTRE"/>
    <s v="AGUIRRE HENAO RAUL EDUARDO"/>
    <n v="1"/>
    <n v="67654.12000000001"/>
    <n v="0"/>
    <n v="67654.12000000001"/>
    <m/>
    <m/>
    <m/>
    <m/>
    <m/>
  </r>
  <r>
    <s v="MONTERIA"/>
    <x v="1"/>
    <x v="1"/>
    <n v="23555"/>
    <n v="2686507"/>
    <n v="80390"/>
    <s v="ORDEN DE CAMBIO"/>
    <s v="CORDOBA"/>
    <s v="PLANETA RICA"/>
    <s v="BARRIO PRADO PLANETA RICA"/>
    <s v="REDEBAN"/>
    <s v="FO-25-1468716"/>
    <d v="2025-09-03T09:40:00"/>
    <d v="2025-09-05T13:53:00"/>
    <m/>
    <s v="ROLLOS"/>
    <s v="ROLLOS"/>
    <s v="UNO A UNO"/>
    <s v="UNO A UNO"/>
    <s v="EJECUTADO_EXITOSO"/>
    <s v="EJECUTADO EXITOSO"/>
    <s v="03/09/2025 EN COMUNICACIÓN CON EL CB, CONFIRMA DATOS CORRECTOS-SE ESCALA AL COORDINADOR DE ZONA PARA ENTREGA DE ROLLOS EN SITIO | 05/09/2025 SE REALIZÓ ENTREGA DE 20 ROLLOS PARA CB BANCOLOMBIA, NO SE MANIPULÓ EQUIPOS."/>
    <s v="VISITA_TÉCNICA"/>
    <m/>
    <s v="TIPO II"/>
    <s v="TERRESTRE"/>
    <s v="CALDERA SALCEDO CARLOS JULIO"/>
    <n v="1"/>
    <n v="67654.12000000001"/>
    <n v="0"/>
    <n v="67654.12000000001"/>
    <m/>
    <m/>
    <m/>
    <m/>
    <m/>
  </r>
  <r>
    <s v="MONTERIA"/>
    <x v="1"/>
    <x v="1"/>
    <n v="23001"/>
    <n v="2691039"/>
    <n v="41552"/>
    <s v="ORDEN DE CAMBIO"/>
    <s v="CORDOBA"/>
    <s v="MONTERIA"/>
    <s v="BARRIO EL PARAISO MONTERIA"/>
    <s v="REDEBAN"/>
    <s v="FO-25-1470667"/>
    <d v="2025-09-03T17:03:00"/>
    <d v="2025-09-05T13:57:00"/>
    <m/>
    <s v="ROLLOS"/>
    <s v="ROLLOS"/>
    <s v="CB UNO A UNO"/>
    <s v="CB UNO A UNO"/>
    <s v="EJECUTADO_EXITOSO"/>
    <s v="EJECUTADO EXITOSO"/>
    <s v="03/09/2025 SE ESCALA AL COORDINADOR DE ZONA PARA ENTREGA DE ROLLOS EN SITIO | 05/09/2025 SE REALIZA LA ENTREGA DE 180 ROLLOS PARA EL CB BANCOLOMBIA, NO SE MANIPULAN EQUIPOS"/>
    <s v="VISITA_TÉCNICA"/>
    <m/>
    <s v="TIPO I"/>
    <s v="TERRESTRE"/>
    <s v="ARRAZOLA HERNANDEZ NICOLAS AUGUSTO"/>
    <n v="1"/>
    <n v="35779.500569199998"/>
    <n v="0"/>
    <n v="35779.500569199998"/>
    <m/>
    <m/>
    <m/>
    <m/>
    <m/>
  </r>
  <r>
    <s v="CALI"/>
    <x v="2"/>
    <x v="2"/>
    <n v="76001"/>
    <n v="2690773"/>
    <n v="78742"/>
    <s v="ORDEN DE CAMBIO"/>
    <s v="VALLE DEL CAUCA"/>
    <s v="CALI"/>
    <s v="PTM CALI PAPELERIA Y MISCELANE"/>
    <s v="REDEBAN"/>
    <s v="FO-25-1470673"/>
    <d v="2025-09-03T16:41:00"/>
    <d v="2025-09-05T14:03:00"/>
    <m/>
    <s v="ROLLOS"/>
    <s v="ROLLOS"/>
    <s v="AGREGADOR"/>
    <s v="COMCARD - PTM"/>
    <s v="EJECUTADO_EXITOSO"/>
    <s v="EJECUTADO EXITOSO"/>
    <s v="03/09/2025 SE ESCALA AL COORDINADOR DE ZONA PARA ENTREGA DE ROLLOS EN SITIO | 05/09/2025 SE REALIZA ENTREGA DE 20 ROLLOS."/>
    <s v="VISITA_TÉCNICA"/>
    <m/>
    <s v="TIPO I"/>
    <s v="TERRESTRE"/>
    <s v="MONTERO MUESES GIAN CARLO"/>
    <n v="1"/>
    <n v="35779.500569199998"/>
    <n v="0"/>
    <n v="35779.500569199998"/>
    <m/>
    <m/>
    <m/>
    <m/>
    <m/>
  </r>
  <r>
    <s v="MANIZALES"/>
    <x v="2"/>
    <x v="6"/>
    <n v="17524"/>
    <n v="2699088"/>
    <n v="58401"/>
    <s v="ORDEN DE CAMBIO"/>
    <s v="CALDAS"/>
    <s v="PALESTINA"/>
    <s v="BARRIO CENTRO PALESTINA 6"/>
    <s v="REDEBAN"/>
    <s v="FO-25-1483663"/>
    <d v="2025-09-05T09:20:00"/>
    <d v="2025-09-05T15:00:00"/>
    <m/>
    <s v="ROLLOS"/>
    <s v="ROLLOS"/>
    <s v="CB UNO A UNO"/>
    <s v="CB UNO A UNO"/>
    <s v="EJECUTADO_EXITOSO"/>
    <s v="EJECUTADO EXITOSO"/>
    <s v="05/09/2025 SE ESCALA AL COORDINADOR DE ZONA PARA ENTREGA DE ROLLOS EN SITIO | 05/09/2025 SE ENTREGAN 30 ROLLOS EN EL COMERCIO NO SE MANIPULAN EQUIPOS"/>
    <s v="VISITA_TÉCNICA"/>
    <m/>
    <s v="TIPO II"/>
    <s v="TERRESTRE"/>
    <s v="AGUIRRE HENAO RAUL EDUARDO"/>
    <n v="1"/>
    <n v="67654.12000000001"/>
    <n v="0"/>
    <n v="67654.12000000001"/>
    <m/>
    <m/>
    <m/>
    <m/>
    <m/>
  </r>
  <r>
    <s v="PASTO"/>
    <x v="2"/>
    <x v="2"/>
    <n v="52001"/>
    <n v="2695189"/>
    <n v="52949"/>
    <s v="ORDEN DE CAMBIO"/>
    <s v="NARIÑO"/>
    <s v="PASTO"/>
    <s v="PTM PASTO AUTOSERVICIO SURTIFA"/>
    <s v="REDEBAN"/>
    <s v="FO-25-1477075"/>
    <d v="2025-09-04T12:21:00"/>
    <d v="2025-09-05T15:07:00"/>
    <m/>
    <s v="ROLLOS"/>
    <s v="ROLLOS"/>
    <s v="AGREGADOR"/>
    <s v="COMCARD - PTM"/>
    <s v="EJECUTADO_EXITOSO"/>
    <s v="EJECUTADO EXITOSO"/>
    <s v="04/09/2025 SE ESCALA AL COORDINADOR DE ZONA PARA ENTREGA DE ROLLOS EN SITIO | 05/09/2025 SE REALIZÓ LA ENTREGA DE PAPELERÍA SOLICITADA NO SE MANIPULA CB CLIENTE INFORMA QUE SE ENCUENTRA OPERATIVO"/>
    <s v="VISITA_TÉCNICA"/>
    <m/>
    <s v="TIPO I"/>
    <s v="TERRESTRE"/>
    <s v="REMICIO AMADO JOHN HEBER"/>
    <n v="1"/>
    <n v="35779.500569199998"/>
    <n v="0"/>
    <n v="35779.500569199998"/>
    <m/>
    <m/>
    <m/>
    <m/>
    <m/>
  </r>
  <r>
    <s v="CARTAGENA"/>
    <x v="1"/>
    <x v="1"/>
    <n v="13001"/>
    <n v="2685783"/>
    <n v="17204"/>
    <s v="ORDEN DE CAMBIO"/>
    <s v="BOLIVAR"/>
    <s v="CARTAGENA"/>
    <s v="BARRIO MAMONAL II CARTAGENA"/>
    <s v="REDEBAN"/>
    <s v="FO-25-1476729"/>
    <d v="2025-09-03T08:59:00"/>
    <d v="2025-09-05T15:16:00"/>
    <m/>
    <s v="ROLLOS"/>
    <s v="ROLLOS"/>
    <s v="CB UNO A UNO"/>
    <s v="CB UNO A UNO"/>
    <s v="EJECUTADO_EXITOSO"/>
    <s v="EJECUTADO EXITOSO"/>
    <s v="04/09/2025 SE ESCALA A LA RED PARA AUTORIZACIÓN DE ROLLOS - LA RED AUTORIZA - SE ESCALA AL COORDINADOR DE ZONA PARA ENTREGA DE ROLLOS EN SITIO | 05/09/2025 SE ENTREGAN 30 ROLLOS"/>
    <s v="VISITA_TÉCNICA"/>
    <m/>
    <s v="TIPO I"/>
    <s v="TERRESTRE"/>
    <s v="CANEDO HERRERA ALEXANDER"/>
    <n v="1"/>
    <n v="35779.500569199998"/>
    <n v="0"/>
    <n v="35779.500569199998"/>
    <m/>
    <m/>
    <m/>
    <m/>
    <m/>
  </r>
  <r>
    <s v="BUCARAMANGA"/>
    <x v="3"/>
    <x v="3"/>
    <n v="68001"/>
    <n v="2693779"/>
    <n v="80722"/>
    <s v="ORDEN DE CAMBIO"/>
    <s v="SANTANDER"/>
    <s v="BUCARAMANGA"/>
    <s v="BARRIO ALARCON BUCARAMANGA 5"/>
    <s v="REDEBAN"/>
    <s v="FO-25-1475041"/>
    <d v="2025-09-04T10:22:00"/>
    <d v="2025-09-05T15:23:00"/>
    <m/>
    <s v="ROLLOS"/>
    <s v="ROLLOS"/>
    <s v="UNO A UNO"/>
    <s v="UNO A UNO"/>
    <s v="EJECUTADO_EXITOSO"/>
    <s v="EJECUTADO EXITOSO"/>
    <s v="04/09/2025 SE ESCALA AL COORDINADOR DE ZONA PARA ENTREGA DE ROLLOS EN SITIO | 05/09/2025 ENTREGA DE 20 ROLLOS PARA DATAFONO"/>
    <s v="VISITA_TÉCNICA"/>
    <m/>
    <s v="TIPO I"/>
    <s v="TERRESTRE"/>
    <s v="PEÑA DIAZ IVAN YESID"/>
    <n v="1"/>
    <n v="35779.500569199998"/>
    <n v="0"/>
    <n v="35779.500569199998"/>
    <m/>
    <m/>
    <m/>
    <m/>
    <m/>
  </r>
  <r>
    <s v="CALI"/>
    <x v="2"/>
    <x v="2"/>
    <n v="19001"/>
    <n v="2679249"/>
    <n v="79197"/>
    <s v="ORDEN DE CAMBIO"/>
    <s v="CAUCA"/>
    <s v="POPAYAN"/>
    <s v="BARRIO MARIA OCCIDENTE POPAYAN"/>
    <s v="REDEBAN"/>
    <s v="FO-25-1463121"/>
    <d v="2025-09-02T09:32:00"/>
    <d v="2025-09-05T15:29:00"/>
    <m/>
    <s v="ROLLOS"/>
    <s v="ROLLOS"/>
    <s v="CB UNO A UNO"/>
    <s v="CB UNO A UNO"/>
    <s v="EJECUTADO_EXITOSO"/>
    <s v="EJECUTADO EXITOSO"/>
    <s v="02/09/2025 SE ESCALA A LA RED PARA AUTORIZACIÓN DE ROLLOS - LA RED AUTORIZA 20 - SE ESCALA AL COORDINADOR DE ZONA PARA ENTREGA DE ROLLOS EN SITIO | 05/09/2025 SE INGRESA SE ENTREGA 20 ROLLOS RBM"/>
    <s v="VISITA_TÉCNICA"/>
    <m/>
    <s v="TIPO III"/>
    <s v="TERRESTRE"/>
    <s v="GIMBUEL LASSO LUIS GERMAN"/>
    <n v="1"/>
    <n v="35779.500569199998"/>
    <n v="0"/>
    <n v="35779.500569199998"/>
    <m/>
    <m/>
    <m/>
    <m/>
    <m/>
  </r>
  <r>
    <s v="CALI"/>
    <x v="2"/>
    <x v="2"/>
    <n v="19001"/>
    <n v="2677849"/>
    <n v="79949"/>
    <s v="ORDEN DE CAMBIO"/>
    <s v="CAUCA"/>
    <s v="POPAYAN"/>
    <s v="BARRIO EL MIRADOR POPAYAN"/>
    <s v="REDEBAN"/>
    <s v="FO-25-1458676"/>
    <d v="2025-09-02T08:10:00"/>
    <d v="2025-09-05T15:36:00"/>
    <m/>
    <s v="ROLLOS"/>
    <s v="ROLLOS"/>
    <s v="CB UNO A UNO"/>
    <s v="CB UNO A UNO"/>
    <s v="EJECUTADO_EXITOSO"/>
    <s v="EJECUTADO EXITOSO"/>
    <s v="02/09/2025 SE ESCALA AL COORDINADOR DE ZONA PARA ENTREGA DE ROLLOS EN SITIO | 05/09/2025 SE INGRESA SE ENTRA 20 ROLLOS RBM"/>
    <s v="VISITA_TÉCNICA"/>
    <m/>
    <s v="TIPO III"/>
    <s v="TERRESTRE"/>
    <s v="GIMBUEL LASSO LUIS GERMAN"/>
    <n v="1"/>
    <n v="35779.500569199998"/>
    <n v="0"/>
    <n v="35779.500569199998"/>
    <m/>
    <m/>
    <m/>
    <m/>
    <m/>
  </r>
  <r>
    <s v="CALI"/>
    <x v="2"/>
    <x v="2"/>
    <n v="76001"/>
    <n v="2692172"/>
    <n v="59423"/>
    <s v="ORDEN DE CAMBIO"/>
    <s v="VALLE DEL CAUCA"/>
    <s v="CALI"/>
    <s v="DISTRICOL MULTIPAGOS SJM"/>
    <s v="REDEBAN"/>
    <s v="FO-25-1473172"/>
    <d v="2025-09-04T08:00:00"/>
    <d v="2025-09-05T15:39:00"/>
    <m/>
    <s v="ROLLOS"/>
    <s v="ROLLOS"/>
    <s v="AGREGADOR"/>
    <s v="DISTRICOL"/>
    <s v="EJECUTADO_EXITOSO"/>
    <s v="EJECUTADO EXITOSO"/>
    <s v="04/09/2025 SE CONFIRMA DATOS CON CB, DATOS CORRECTOS, SE ACTUALIZAN. SE REALIZA ENVIO DE ROLLOS CON GUIA | 05/09/2025 SE ENTREGAN 30 ROLLOS A CAROLINA VELEZ"/>
    <s v="VISITA_TÉCNICA"/>
    <m/>
    <s v="TIPO I"/>
    <s v="TERRESTRE"/>
    <s v="CUERO RUIZ JHONNY"/>
    <n v="1"/>
    <n v="35779.500569199998"/>
    <n v="0"/>
    <n v="35779.500569199998"/>
    <m/>
    <m/>
    <m/>
    <m/>
    <m/>
  </r>
  <r>
    <s v="PEREIRA"/>
    <x v="2"/>
    <x v="6"/>
    <n v="66001"/>
    <n v="2690114"/>
    <n v="80045"/>
    <s v="ORDEN DE CAMBIO"/>
    <s v="RISARALDA"/>
    <s v="PEREIRA"/>
    <s v="BARRIO CERRITOS PEREIRA 4"/>
    <s v="REDEBAN"/>
    <s v="FO-25-1474441"/>
    <d v="2025-09-03T15:19:00"/>
    <d v="2025-09-05T15:43:00"/>
    <m/>
    <s v="ROLLOS"/>
    <s v="ROLLOS"/>
    <s v="UNO A UNO"/>
    <s v="UNO A UNO"/>
    <s v="EJECUTADO_EXITOSO"/>
    <s v="EJECUTADO EXITOSO"/>
    <s v="04/09/2025 SE ESCALA A LA RED PARA AUTORIZACIÓN DE ROLLOS - LA RED AUTORIZA - SE ESCALA AL COORDINADOR DE ZONA PARA ENTREGA DE ROLLOS EN SITIO | 05/09/2025 SE ENTREGAN 10 ROLLOS."/>
    <s v="VISITA_TÉCNICA"/>
    <m/>
    <s v="TIPO I"/>
    <s v="TERRESTRE"/>
    <s v="FRANCO CAÑAVERAL YAMID RAUL"/>
    <n v="1"/>
    <n v="35779.500569199998"/>
    <n v="0"/>
    <n v="35779.500569199998"/>
    <m/>
    <m/>
    <m/>
    <m/>
    <m/>
  </r>
  <r>
    <s v="PEREIRA"/>
    <x v="2"/>
    <x v="6"/>
    <n v="63130"/>
    <n v="2693311"/>
    <n v="11734"/>
    <s v="ORDEN DE CAMBIO"/>
    <s v="QUINDIO"/>
    <s v="CALARCA"/>
    <s v="BARCELONA  QUINDIO"/>
    <s v="REDEBAN"/>
    <s v="FO-25-1473920"/>
    <d v="2025-09-04T09:32:00"/>
    <d v="2025-09-05T15:47:00"/>
    <m/>
    <s v="ROLLOS"/>
    <s v="ROLLOS"/>
    <s v="CB UNO A UNO"/>
    <s v="CB UNO A UNO"/>
    <s v="EJECUTADO_EXITOSO"/>
    <s v="EJECUTADO EXITOSO"/>
    <s v="04/09/2025 SE ESCALA AL COORDINADOR DE ZONA PARA ENTREGA DE ROLLOS EN SITIO | 05/09/2025 SE VISITA COMERCIO SE REALIZÓ ENTREGA DE 100 ROLLOS"/>
    <s v="VISITA_TÉCNICA"/>
    <m/>
    <s v="TIPO II"/>
    <s v="TERRESTRE"/>
    <s v="SANCHEZ SOLORZANO JUAN SEBASTIAN"/>
    <n v="1"/>
    <n v="67654.12000000001"/>
    <n v="0"/>
    <n v="67654.12000000001"/>
    <m/>
    <m/>
    <m/>
    <m/>
    <m/>
  </r>
  <r>
    <s v="CALI"/>
    <x v="2"/>
    <x v="2"/>
    <n v="19548"/>
    <n v="2604767"/>
    <n v="57115"/>
    <s v="ORDEN DE CAMBIO"/>
    <s v="CAUCA"/>
    <s v="PIENDAMO"/>
    <s v="BARRIO LUZ DEL PARAISO PIENDAM"/>
    <s v="REDEBAN"/>
    <s v="FO-25-1381747"/>
    <d v="2025-08-15T15:04:00"/>
    <d v="2025-09-05T15:55:00"/>
    <m/>
    <s v="ROLLOS"/>
    <s v="ROLLOS"/>
    <s v="CB UNO A UNO"/>
    <s v="CB UNO A UNO"/>
    <s v="EJECUTADO_EXITOSO"/>
    <s v="EJECUTADO EXITOSO"/>
    <s v="15/08/2025 SE REALIZA ENVIO ROLLOS CON GUIA | 21/08/2025 EN COMUNICACIÓN CON EL USUARIO, INDICA QUE AÚN NO RECIBE PAPELERÍA. SE INFORMA GUIA | 29/08/2025 ATENDIENDO A TU SOLICITUD Y TRAS VALIDAR LA GUÍA #2185553729, TE INFORMO QUE HE REALIZADO UNA GESTIÓN CON EL ÁREA LOGÍSTICA BAJO EL RADICADO #86352492, SOLICITANDO EL CAMBIO DE DIRECCIÓN DEL ENVÍO Y EL REDIRECCIONAMIENTO CON LOS DATOS CORRECTOS. DE IGUAL MANERA, RECOMENDÉ EL CASO A LA REGIONAL ENCARGADA, SOLICITANDO PRIORIDAD EN EL PROCESO. EN ESTE CASO, QUEDAMOS A LA ESPERA DE LA PRONTA MOVILIZACIÓN Y ENTREGA DEL ENVÍO. | 03/09/2025 GUÍA EN DEVOLUCIÓN CON LA OBSERVACIÓN: SE NEGÓ A RECIBIR | 05/09/2025 15-08 SE REALIZA ENVIO DE ROLLOS** 05-09 SE CONFIRMA ENTREGA EXITOSA CON EL USUARIO"/>
    <s v="ENVÍO"/>
    <m/>
    <s v="TIPO III"/>
    <s v="TERRESTRE"/>
    <m/>
    <n v="0"/>
    <n v="35779.500569199998"/>
    <n v="0"/>
    <n v="35779.500569199998"/>
    <m/>
    <m/>
    <m/>
    <m/>
    <m/>
  </r>
  <r>
    <s v="CALI"/>
    <x v="2"/>
    <x v="2"/>
    <n v="76890"/>
    <n v="2693026"/>
    <n v="31228"/>
    <s v="ORDEN DE CAMBIO"/>
    <s v="VALLE DEL CAUCA"/>
    <s v="YOTOCO"/>
    <s v="COMCARD CALI FUENTE LA 23"/>
    <s v="REDEBAN"/>
    <s v="FO-25-1473998"/>
    <d v="2025-09-04T09:10:00"/>
    <d v="2025-09-05T16:01:00"/>
    <m/>
    <s v="ROLLOS"/>
    <s v="ROLLOS"/>
    <s v="AGREGADOR"/>
    <s v="COMCARD - PTM"/>
    <s v="EJECUTADO_EXITOSO"/>
    <s v="EJECUTADO EXITOSO"/>
    <s v="04/09/2025 SE ESCALA AL COORDINADOR DE ZONA PARA ENTREGA DE ROLLOS EN SITIO | 05/09/2025 SE ENTREGAN 50 ROLLOS EN BUEN ESTADO"/>
    <s v="VISITA_TÉCNICA"/>
    <m/>
    <s v="TIPO II"/>
    <s v="TERRESTRE"/>
    <s v="ESCOBAR LENIS JUAN SEBASTIAN"/>
    <n v="1"/>
    <n v="67654.12000000001"/>
    <n v="0"/>
    <n v="67654.12000000001"/>
    <m/>
    <m/>
    <m/>
    <m/>
    <m/>
  </r>
  <r>
    <s v="PEREIRA"/>
    <x v="2"/>
    <x v="6"/>
    <n v="66001"/>
    <n v="2693691"/>
    <n v="45858"/>
    <s v="ORDEN DE CAMBIO"/>
    <s v="RISARALDA"/>
    <s v="PEREIRA"/>
    <s v="DISTRICOL MULTISERVICIOS PAGOS"/>
    <s v="REDEBAN"/>
    <s v="FO-25-1480494"/>
    <d v="2025-09-04T10:08:00"/>
    <d v="2025-09-05T16:01:00"/>
    <m/>
    <s v="ROLLOS"/>
    <s v="ROLLOS"/>
    <s v="AGREGADOR"/>
    <s v="DISTRICOL"/>
    <s v="EJECUTADO_EXITOSO"/>
    <s v="EJECUTADO EXITOSO"/>
    <s v="04/09/2025 SE ESCALA A LA RED PARA AUTORIZACIÓN DE ROLLOS - LA RED AUTORIZA - SE ESCALA AL COORDINADOR DE ZONA PARA ENTREGA DE ROLLOS EN SITIO | 05/09/2025 EN COMUNICACIÓN CON LA SEÑORA ANGÉLICA MORALES POR MOTIVO DE FUERA MAYOR AUTORIZA ENTREGA DE 20 ROLLOS DE PAPEL PARA DATÁFONO A LA SEÑORA MARÍA AGUIRRE EN MZ I CS 137 EL NARANJAL VECINA"/>
    <s v="VISITA_TÉCNICA"/>
    <m/>
    <s v="TIPO I"/>
    <s v="TERRESTRE"/>
    <s v="LOAIZA LOPEZ JHON FREDDY"/>
    <n v="1"/>
    <n v="35779.500569199998"/>
    <n v="0"/>
    <n v="35779.500569199998"/>
    <m/>
    <m/>
    <m/>
    <m/>
    <m/>
  </r>
  <r>
    <s v="CALI"/>
    <x v="2"/>
    <x v="2"/>
    <n v="76364"/>
    <n v="2691608"/>
    <n v="72977"/>
    <s v="ORDEN DE CAMBIO"/>
    <s v="VALLE DEL CAUCA"/>
    <s v="JAMUNDI"/>
    <s v="BARRIO CORREGIMIENTO VILLA COL"/>
    <s v="REDEBAN"/>
    <s v="FO-25-1472343"/>
    <d v="2025-09-04T08:00:00"/>
    <d v="2025-09-05T16:09:00"/>
    <m/>
    <s v="ROLLOS"/>
    <s v="ROLLOS"/>
    <s v="CB UNO A UNO"/>
    <s v="CB UNO A UNO"/>
    <s v="EJECUTADO_EXITOSO"/>
    <s v="EJECUTADO EXITOSO"/>
    <s v="04/09/2025 SE ESCALA AL COORDINADOR DE ZONA PARA ENTREGA DE ROLLOS EN SITIO | 05/09/2025 SE VISITA DIRECCIÓN ASIGNADA PARA ENTREGA Y SE DEJAN 20 ROLLOS"/>
    <s v="VISITA_TÉCNICA"/>
    <m/>
    <s v="TIPO II"/>
    <s v="TERRESTRE"/>
    <s v="BOLAÑOS TABORDA JORGE ENRIQUE"/>
    <n v="1"/>
    <n v="67654.12000000001"/>
    <n v="0"/>
    <n v="67654.12000000001"/>
    <m/>
    <m/>
    <m/>
    <m/>
    <m/>
  </r>
  <r>
    <s v="PEREIRA"/>
    <x v="2"/>
    <x v="6"/>
    <n v="76147"/>
    <n v="2695274"/>
    <n v="80128"/>
    <s v="ORDEN DE CAMBIO"/>
    <s v="VALLE DEL CAUCA"/>
    <s v="CARTAGO"/>
    <s v="BARRIO SAN NICOLAS CARTAGO 3"/>
    <s v="REDEBAN"/>
    <s v="FO-25-1478123"/>
    <d v="2025-09-04T13:16:00"/>
    <d v="2025-09-05T16:15:00"/>
    <m/>
    <s v="ROLLOS"/>
    <s v="ROLLOS"/>
    <s v="UNO A UNO"/>
    <s v="UNO A UNO"/>
    <s v="EJECUTADO_EXITOSO"/>
    <s v="EJECUTADO EXITOSO"/>
    <s v="04/09/2025 SE ESCALA AL COORDINADOR DE ZONA PARA ENTREGA DE ROLLOS EN SITIO | 05/09/2025 SE ENTREGAN 20 ROLLOS."/>
    <s v="VISITA_TÉCNICA"/>
    <m/>
    <s v="TIPO I"/>
    <s v="TERRESTRE"/>
    <s v="FRANCO CAÑAVERAL YAMID RAUL"/>
    <n v="1"/>
    <n v="35779.500569199998"/>
    <n v="0"/>
    <n v="35779.500569199998"/>
    <m/>
    <m/>
    <m/>
    <m/>
    <m/>
  </r>
  <r>
    <s v="MEDELLIN"/>
    <x v="0"/>
    <x v="0"/>
    <n v="5088"/>
    <n v="2673913"/>
    <n v="77422"/>
    <s v="ORDEN DE CAMBIO"/>
    <s v="ANTIOQUIA"/>
    <s v="BELLO"/>
    <s v="DISTRICOL CARNICER BARENAS I"/>
    <s v="REDEBAN"/>
    <s v="FO-25-1460002"/>
    <d v="2025-09-01T12:06:00"/>
    <d v="2025-09-05T16:20:00"/>
    <m/>
    <s v="ROLLOS"/>
    <s v="ROLLOS"/>
    <s v="AGREGADOR"/>
    <s v="DISTRICOL"/>
    <s v="EJECUTADO_EXITOSO"/>
    <s v="EJECUTADO EXITOSO"/>
    <s v="02/09/2025 SE ESCALA A LA RED PARA AUTORIZACIÓN DE ROLLOS - LA RED AUTORIZA 40 - SE ESCALA PARA ENVIO POR CABIFY | 05/09/2025 SE REALIZA ENTREGA DE 50 ROLLOS POR EL OPERADOR CABIFY"/>
    <s v="VISITA_TÉCNICA"/>
    <m/>
    <s v="TIPO I"/>
    <s v="TERRESTRE"/>
    <s v="ATEHORTUA VASQUEZ ANA SOFIA"/>
    <n v="1"/>
    <n v="35779.500569199998"/>
    <n v="0"/>
    <n v="35779.500569199998"/>
    <m/>
    <m/>
    <m/>
    <m/>
    <m/>
  </r>
  <r>
    <s v="MEDELLIN"/>
    <x v="0"/>
    <x v="0"/>
    <n v="5088"/>
    <n v="2674501"/>
    <n v="80224"/>
    <s v="ORDEN DE CAMBIO"/>
    <s v="ANTIOQUIA"/>
    <s v="BELLO"/>
    <s v="PTM BELLO AUTOSERVICIO El PORV"/>
    <s v="REDEBAN"/>
    <s v="FO-25-1459997"/>
    <d v="2025-09-01T13:16:00"/>
    <d v="2025-09-05T16:28:00"/>
    <m/>
    <s v="ROLLOS"/>
    <s v="ROLLOS"/>
    <s v="AGREGADOR"/>
    <s v="COMCARD - PTM"/>
    <s v="EJECUTADO_EXITOSO"/>
    <s v="EJECUTADO EXITOSO"/>
    <s v="02/09/2025 SE ESCALA A LA RED PARA AUTORIZACIÓN DE ROLLOS - LA RED AUTORIZA 20 - SE ESCALA PARA ENVIO POR CABIFY | 05/09/2025 SE REALIZA ENTREGA DE 20 ROLLOS POR EL OPERADOR CABIFY"/>
    <s v="VISITA_TÉCNICA"/>
    <m/>
    <s v="TIPO I"/>
    <s v="TERRESTRE"/>
    <s v="ATEHORTUA VASQUEZ ANA SOFIA"/>
    <n v="1"/>
    <n v="35779.500569199998"/>
    <n v="0"/>
    <n v="35779.500569199998"/>
    <m/>
    <m/>
    <m/>
    <m/>
    <m/>
  </r>
  <r>
    <s v="MEDELLIN"/>
    <x v="0"/>
    <x v="0"/>
    <n v="5212"/>
    <n v="2676842"/>
    <n v="79369"/>
    <s v="ORDEN DE CAMBIO"/>
    <s v="ANTIOQUIA"/>
    <s v="COPACABANA"/>
    <s v="BARRIO PIEDRAS BLANCAS COPACAB"/>
    <s v="REDEBAN"/>
    <s v="FO-25-1462992"/>
    <d v="2025-09-01T17:17:00"/>
    <d v="2025-09-05T16:29:00"/>
    <m/>
    <s v="ROLLOS"/>
    <s v="ROLLOS"/>
    <s v="CB UNO A UNO"/>
    <s v="CB UNO A UNO"/>
    <s v="EJECUTADO_EXITOSO"/>
    <s v="EJECUTADO EXITOSO"/>
    <s v="02/09/2025 SE ESCALA A LA RED PARA AUTORIZACIÓN DE ROLLOS - LA RED AUTORIZA 20 - SE ESCALA PARA ENVIO POR CABIFY | 05/09/2025 SE REALIZA ENTREGA DE 20 ROLLOS POR EL OPERADOR CABIFY"/>
    <s v="VISITA_TÉCNICA"/>
    <m/>
    <s v="TIPO I"/>
    <s v="TERRESTRE"/>
    <s v="ATEHORTUA VASQUEZ ANA SOFIA"/>
    <n v="1"/>
    <n v="35779.500569199998"/>
    <n v="0"/>
    <n v="35779.500569199998"/>
    <m/>
    <m/>
    <m/>
    <m/>
    <m/>
  </r>
  <r>
    <s v="MEDELLIN"/>
    <x v="0"/>
    <x v="0"/>
    <n v="5088"/>
    <n v="2679330"/>
    <n v="76688"/>
    <s v="ORDEN DE CAMBIO"/>
    <s v="ANTIOQUIA"/>
    <s v="BELLO"/>
    <s v="DISTRICOL TECNOLANDIA"/>
    <s v="REDEBAN"/>
    <s v="FO-25-1459755"/>
    <d v="2025-09-02T09:43:00"/>
    <d v="2025-09-05T16:30:00"/>
    <m/>
    <s v="ROLLOS"/>
    <s v="ROLLOS"/>
    <s v="AGREGADOR"/>
    <s v="DISTRICOL"/>
    <s v="EJECUTADO_EXITOSO"/>
    <s v="EJECUTADO EXITOSO"/>
    <s v="02/09/2025 SE ESCALA AL COORDINADOR DE ZONA PARA ENTREGA DE ROLLOS EN SITIO | 05/09/2025 SE REALIZA ENTREGA DE 40 ROLLOS POR EL OPERADOR CABIFY"/>
    <s v="VISITA_TÉCNICA"/>
    <m/>
    <s v="TIPO I"/>
    <s v="TERRESTRE"/>
    <s v="ATEHORTUA VASQUEZ ANA SOFIA"/>
    <n v="1"/>
    <n v="35779.500569199998"/>
    <n v="0"/>
    <n v="35779.500569199998"/>
    <m/>
    <m/>
    <m/>
    <m/>
    <m/>
  </r>
  <r>
    <s v="MEDELLIN"/>
    <x v="0"/>
    <x v="0"/>
    <n v="5088"/>
    <n v="2680283"/>
    <n v="48749"/>
    <s v="ORDEN DE CAMBIO"/>
    <s v="ANTIOQUIA"/>
    <s v="BELLO"/>
    <s v="BARRIO VILLAS DEL SOL NIQUIA B"/>
    <s v="REDEBAN"/>
    <s v="FO-25-1462985"/>
    <d v="2025-09-02T10:46:00"/>
    <d v="2025-09-05T16:31:00"/>
    <m/>
    <s v="ROLLOS"/>
    <s v="ROLLOS"/>
    <s v="CB UNO A UNO"/>
    <s v="CB UNO A UNO"/>
    <s v="EJECUTADO_EXITOSO"/>
    <s v="EJECUTADO EXITOSO"/>
    <s v="02/09/2025 SE ESCALA A LA RED PARA AUTORIZACIÓN DE ROLLOS - LA RED AUTORIZA 90 - SE ESCALA PARA ENVIO POR CABIFY | 05/09/2025 SE REALIZA ENTREGA DE 80 ROLLOS POR EL OPERADOR CABIFY"/>
    <s v="VISITA_TÉCNICA"/>
    <m/>
    <s v="TIPO I"/>
    <s v="TERRESTRE"/>
    <s v="ATEHORTUA VASQUEZ ANA SOFIA"/>
    <n v="1"/>
    <n v="35779.500569199998"/>
    <n v="0"/>
    <n v="35779.500569199998"/>
    <m/>
    <m/>
    <m/>
    <m/>
    <m/>
  </r>
  <r>
    <s v="BUCARAMANGA"/>
    <x v="3"/>
    <x v="3"/>
    <n v="68001"/>
    <n v="2697548"/>
    <n v="79985"/>
    <s v="ORDEN DE CAMBIO"/>
    <s v="SANTANDER"/>
    <s v="BUCARAMANGA"/>
    <s v="BARRIO SAN FRANCISCO BUCARAMANGA  19"/>
    <s v="REDEBAN"/>
    <s v="FO-25-1485442"/>
    <d v="2025-09-05T08:00:00"/>
    <d v="2025-09-05T16:31:00"/>
    <m/>
    <s v="ROLLOS"/>
    <s v="ROLLOS"/>
    <s v="UNO A UNO"/>
    <s v="UNO A UNO"/>
    <s v="EJECUTADO_EXITOSO"/>
    <s v="EJECUTADO EXITOSO"/>
    <s v="05/09/2025 SE ESCALA A LA RED PARA AUTORIZACIÓN DE ROLLOS - LA RED AUTORIZA - SE ESCALA AL COORDINADOR DE ZONA PARA ENTREGA DE ROLLOS EN SITIO | 05/09/2025 SE VISITA COMERCIO SE HACE ENTREGA DE 20 ROLLOS"/>
    <s v="VISITA_TÉCNICA"/>
    <m/>
    <s v="TIPO I"/>
    <s v="TERRESTRE"/>
    <s v="GELVEZ MOGOLLON JOSE ELISEO"/>
    <n v="1"/>
    <n v="35779.500569199998"/>
    <n v="0"/>
    <n v="35779.500569199998"/>
    <m/>
    <m/>
    <m/>
    <m/>
    <m/>
  </r>
  <r>
    <s v="MEDELLIN"/>
    <x v="0"/>
    <x v="0"/>
    <n v="5001"/>
    <n v="2677243"/>
    <n v="69964"/>
    <s v="ORDEN DE CAMBIO"/>
    <s v="ANTIOQUIA"/>
    <s v="MEDELLIN"/>
    <s v="PTM MEDELLIN  DEPOSITO Y FERRE"/>
    <s v="REDEBAN"/>
    <s v="FO-25-1459246"/>
    <d v="2025-09-02T08:00:00"/>
    <d v="2025-09-05T16:33:00"/>
    <m/>
    <s v="ROLLOS"/>
    <s v="ROLLOS"/>
    <s v="AGREGADOR"/>
    <s v="COMCARD - PTM"/>
    <s v="EJECUTADO_EXITOSO"/>
    <s v="EJECUTADO EXITOSO"/>
    <s v="05/09/2025 SE REALIZA ENTREGA DE 20 ROLLOS POR EL OPERADOR CABIFY"/>
    <s v="VISITA_TÉCNICA"/>
    <m/>
    <s v="TIPO I"/>
    <s v="TERRESTRE"/>
    <s v="ATEHORTUA VASQUEZ ANA SOFIA"/>
    <n v="1"/>
    <n v="35779.500569199998"/>
    <n v="0"/>
    <n v="35779.500569199998"/>
    <m/>
    <m/>
    <m/>
    <m/>
    <m/>
  </r>
  <r>
    <s v="MEDELLIN"/>
    <x v="0"/>
    <x v="0"/>
    <n v="5001"/>
    <n v="2680887"/>
    <n v="75617"/>
    <s v="ORDEN DE CAMBIO"/>
    <s v="ANTIOQUIA"/>
    <s v="MEDELLIN"/>
    <s v="DISTRICOL TIENDA DE MASCOTAS P"/>
    <s v="REDEBAN"/>
    <s v="FO-25-1462984"/>
    <d v="2025-09-02T11:32:00"/>
    <d v="2025-09-05T16:34:00"/>
    <m/>
    <s v="ROLLOS"/>
    <s v="ROLLOS"/>
    <s v="AGREGADOR"/>
    <s v="DISTRICOL"/>
    <s v="EJECUTADO_EXITOSO"/>
    <s v="EJECUTADO EXITOSO"/>
    <s v="02/09/2025 SE ESCALA A LA RED PARA AUTORIZACIÓN DE ROLLOS - LA RED AUTORIZA 80 - SE ESCALA PARA ENVIO POR CABIFY | 05/09/2025 SE REALIZA ENTREGA DE 70 ROLLOS POR EL OPERADOR CABIFY"/>
    <s v="VISITA_TÉCNICA"/>
    <m/>
    <s v="TIPO I"/>
    <s v="TERRESTRE"/>
    <s v="ATEHORTUA VASQUEZ ANA SOFIA"/>
    <n v="1"/>
    <n v="35779.500569199998"/>
    <n v="0"/>
    <n v="35779.500569199998"/>
    <m/>
    <m/>
    <m/>
    <m/>
    <m/>
  </r>
  <r>
    <s v="MEDELLIN"/>
    <x v="0"/>
    <x v="0"/>
    <n v="5001"/>
    <n v="2681054"/>
    <n v="79919"/>
    <s v="ORDEN DE CAMBIO"/>
    <s v="ANTIOQUIA"/>
    <s v="MEDELLIN"/>
    <s v="DISTRICOL PAPELER COLORIN C"/>
    <s v="REDEBAN"/>
    <s v="FO-25-1462980"/>
    <d v="2025-09-02T11:44:00"/>
    <d v="2025-09-05T16:35:00"/>
    <m/>
    <s v="ROLLOS"/>
    <s v="ROLLOS"/>
    <s v="AGREGADOR"/>
    <s v="DISTRICOL"/>
    <s v="EJECUTADO_EXITOSO"/>
    <s v="EJECUTADO EXITOSO"/>
    <s v="02/09/2025 SE ESCALA A LA RED PARA AUTORIZACIÓN DE ROLLOS - LA RED AUTORIZA 10 - SE ESCALA PARA ENVIO POR CABIFY | 05/09/2025 SE REALIZA ENTREGA DE 10 ROLLOS POR EL OPERADOR CABIFY"/>
    <s v="VISITA_TÉCNICA"/>
    <m/>
    <s v="TIPO I"/>
    <s v="TERRESTRE"/>
    <s v="ATEHORTUA VASQUEZ ANA SOFIA"/>
    <n v="1"/>
    <n v="35779.500569199998"/>
    <n v="0"/>
    <n v="35779.500569199998"/>
    <m/>
    <m/>
    <m/>
    <m/>
    <m/>
  </r>
  <r>
    <s v="MEDELLIN"/>
    <x v="0"/>
    <x v="0"/>
    <n v="5001"/>
    <n v="2678047"/>
    <n v="79924"/>
    <s v="ORDEN DE CAMBIO"/>
    <s v="ANTIOQUIA"/>
    <s v="MEDELLIN"/>
    <s v="DISTRICOL DROGUERIA MILENIOSS"/>
    <s v="REDEBAN"/>
    <s v="FO-25-1458805"/>
    <d v="2025-09-02T08:21:00"/>
    <d v="2025-09-05T16:36:00"/>
    <m/>
    <s v="ROLLOS"/>
    <s v="ROLLOS"/>
    <s v="AGREGADOR"/>
    <s v="DISTRICOL"/>
    <s v="EJECUTADO_EXITOSO"/>
    <s v="EJECUTADO EXITOSO"/>
    <s v="05/09/2025 SE REALIZA ENTREGA DE 10 ROLLOS POR EL OPERADOR CABIFY"/>
    <s v="VISITA_TÉCNICA"/>
    <m/>
    <s v="TIPO I"/>
    <s v="TERRESTRE"/>
    <s v="ATEHORTUA VASQUEZ ANA SOFIA"/>
    <n v="1"/>
    <n v="35779.500569199998"/>
    <n v="0"/>
    <n v="35779.500569199998"/>
    <m/>
    <m/>
    <m/>
    <m/>
    <m/>
  </r>
  <r>
    <s v="SINCELEJO"/>
    <x v="1"/>
    <x v="1"/>
    <n v="70742"/>
    <n v="2697475"/>
    <n v="38627"/>
    <s v="ORDEN DE CAMBIO"/>
    <s v="SUCRE"/>
    <s v="SAN LUIS DE SINCE"/>
    <s v="BARRIO CENTRO SAN LUIS DE SINC"/>
    <s v="REDEBAN"/>
    <s v="FO-25-1482249"/>
    <d v="2025-09-04T17:54:00"/>
    <d v="2025-09-05T16:36:00"/>
    <m/>
    <s v="ROLLOS"/>
    <s v="ROLLOS"/>
    <s v="CB UNO A UNO"/>
    <s v="CB UNO A UNO"/>
    <s v="EJECUTADO_EXITOSO"/>
    <s v="EJECUTADO EXITOSO"/>
    <s v="05/09/2025 SE ESCALA AL COORDINADOR DE ZONA PARA ENTREGA DE ROLLOS EN SITIO | 05/09/2025 SE VISITA COMERCIO Y SE HACE ENTREGA DE 10 ROLLOS AL SEÑOR FABIÁN PINEDA NAVARRO."/>
    <s v="VISITA_TÉCNICA"/>
    <m/>
    <s v="TIPO II"/>
    <s v="TERRESTRE"/>
    <s v="CACERES HERNANDEZ ANDRES"/>
    <n v="1"/>
    <n v="67654.12000000001"/>
    <n v="0"/>
    <n v="67654.12000000001"/>
    <m/>
    <m/>
    <m/>
    <m/>
    <m/>
  </r>
  <r>
    <s v="MEDELLIN"/>
    <x v="0"/>
    <x v="0"/>
    <n v="5360"/>
    <n v="2682826"/>
    <n v="26791"/>
    <s v="ORDEN DE CAMBIO"/>
    <s v="ANTIOQUIA"/>
    <s v="ITAGUI"/>
    <s v="COMCARD ITAGUI MAGNA"/>
    <s v="REDEBAN"/>
    <s v="FO-25-1462908"/>
    <d v="2025-09-02T15:09:00"/>
    <d v="2025-09-05T16:37:00"/>
    <m/>
    <s v="ROLLOS"/>
    <s v="ROLLOS"/>
    <s v="AGREGADOR"/>
    <s v="COMCARD - PTM"/>
    <s v="EJECUTADO_EXITOSO"/>
    <s v="EJECUTADO EXITOSO"/>
    <s v="02/09/2025 SE ESCALA PARA ENVIO POR CABIFY | 05/09/2025 SE REALIZA ENTREGA DE 30 ROLLOS POR EL OPERADOR CABIFY"/>
    <s v="VISITA_TÉCNICA"/>
    <m/>
    <s v="TIPO I"/>
    <s v="TERRESTRE"/>
    <s v="ATEHORTUA VASQUEZ ANA SOFIA"/>
    <n v="1"/>
    <n v="35779.500569199998"/>
    <n v="0"/>
    <n v="35779.500569199998"/>
    <m/>
    <m/>
    <m/>
    <m/>
    <m/>
  </r>
  <r>
    <s v="MEDELLIN"/>
    <x v="0"/>
    <x v="0"/>
    <n v="5308"/>
    <n v="2689660"/>
    <n v="27317"/>
    <s v="ORDEN DE CAMBIO"/>
    <s v="ANTIOQUIA"/>
    <s v="GIRARDOTA"/>
    <s v="MULTIPAGAS GIRARDOTA 2"/>
    <s v="REDEBAN"/>
    <s v="FO-25-1469867"/>
    <d v="2025-09-03T14:54:00"/>
    <d v="2025-09-05T16:38:00"/>
    <m/>
    <s v="ROLLOS"/>
    <s v="ROLLOS"/>
    <s v="ROBUSTO"/>
    <s v="MULTIPAGAS"/>
    <s v="EJECUTADO_EXITOSO"/>
    <s v="EJECUTADO EXITOSO"/>
    <s v="03/09/2025 SE ESCALA PARA ENVIO POR CABIFY | 05/09/2025 SE REALIZA ENTREGA DE 220 ROLLOS POR EL OPERADOR CABIFY"/>
    <s v="VISITA_TÉCNICA"/>
    <m/>
    <s v="TIPO I"/>
    <s v="TERRESTRE"/>
    <s v="ATEHORTUA VASQUEZ ANA SOFIA"/>
    <n v="1"/>
    <n v="35779.500569199998"/>
    <n v="0"/>
    <n v="35779.500569199998"/>
    <m/>
    <m/>
    <m/>
    <m/>
    <m/>
  </r>
  <r>
    <s v="MEDELLIN"/>
    <x v="0"/>
    <x v="0"/>
    <n v="5088"/>
    <n v="2691504"/>
    <n v="69093"/>
    <s v="ORDEN DE CAMBIO"/>
    <s v="ANTIOQUIA"/>
    <s v="BELLO"/>
    <s v="PTM BELLO GRANERO EL JULI"/>
    <s v="REDEBAN"/>
    <s v="FO-25-1472361"/>
    <d v="2025-09-04T08:00:00"/>
    <d v="2025-09-05T16:39:00"/>
    <m/>
    <s v="ROLLOS"/>
    <s v="ROLLOS"/>
    <s v="AGREGADOR"/>
    <s v="COMCARD - PTM"/>
    <s v="EJECUTADO_EXITOSO"/>
    <s v="EJECUTADO EXITOSO"/>
    <s v="04/09/2025 SE ESCALA PARA ENVIO POR CABIFY | 05/09/2025 SE REALIZA ENTREGA DE 90 ROLLOS POR EL OPERADOR CABIFY"/>
    <s v="VISITA_TÉCNICA"/>
    <m/>
    <s v="TIPO I"/>
    <s v="TERRESTRE"/>
    <s v="ATEHORTUA VASQUEZ ANA SOFIA"/>
    <n v="1"/>
    <n v="35779.500569199998"/>
    <n v="0"/>
    <n v="35779.500569199998"/>
    <m/>
    <m/>
    <m/>
    <m/>
    <m/>
  </r>
  <r>
    <s v="MEDELLIN"/>
    <x v="0"/>
    <x v="0"/>
    <n v="5088"/>
    <n v="2690304"/>
    <n v="20988"/>
    <s v="ORDEN DE CAMBIO"/>
    <s v="ANTIOQUIA"/>
    <s v="BELLO"/>
    <s v="COMCARD BELLO AYE"/>
    <s v="REDEBAN"/>
    <s v="FO-25-1469855"/>
    <d v="2025-09-03T15:38:00"/>
    <d v="2025-09-05T16:40:00"/>
    <m/>
    <s v="ROLLOS"/>
    <s v="ROLLOS"/>
    <s v="AGREGADOR"/>
    <s v="COMCARD - PTM"/>
    <s v="EJECUTADO_EXITOSO"/>
    <s v="EJECUTADO EXITOSO"/>
    <s v="03/09/2025 SE ESCALA PARA ENVIO POR CABIFY | 05/09/2025 SE REALIZA ENTREGA DE 30 ROLLOS POR EL OPERADOR CABIFY"/>
    <s v="VISITA_TÉCNICA"/>
    <m/>
    <s v="TIPO I"/>
    <s v="TERRESTRE"/>
    <s v="ATEHORTUA VASQUEZ ANA SOFIA"/>
    <n v="1"/>
    <n v="35779.500569199998"/>
    <n v="0"/>
    <n v="35779.500569199998"/>
    <m/>
    <m/>
    <m/>
    <m/>
    <m/>
  </r>
  <r>
    <s v="MEDELLIN"/>
    <x v="0"/>
    <x v="0"/>
    <n v="5360"/>
    <n v="2691373"/>
    <n v="19571"/>
    <s v="ORDEN DE CAMBIO"/>
    <s v="ANTIOQUIA"/>
    <s v="ITAGUI"/>
    <s v="COMCARD ITAGUI TODOLINUX"/>
    <s v="REDEBAN"/>
    <s v="FO-25-1472351"/>
    <d v="2025-09-04T08:00:00"/>
    <d v="2025-09-05T16:41:00"/>
    <m/>
    <s v="ROLLOS"/>
    <s v="ROLLOS"/>
    <s v="AGREGADOR"/>
    <s v="COMCARD - PTM"/>
    <s v="EJECUTADO_EXITOSO"/>
    <s v="EJECUTADO EXITOSO"/>
    <s v="04/09/2025 SE ESCALA PARA ENVIO POR CABIFY | 05/09/2025 SE REALIZA ENTREGA DE 110 ROLLOS POR EL OPERADOR CABIFY"/>
    <s v="VISITA_TÉCNICA"/>
    <m/>
    <s v="TIPO I"/>
    <s v="TERRESTRE"/>
    <s v="ATEHORTUA VASQUEZ ANA SOFIA"/>
    <n v="1"/>
    <n v="35779.500569199998"/>
    <n v="0"/>
    <n v="35779.500569199998"/>
    <m/>
    <m/>
    <m/>
    <m/>
    <m/>
  </r>
  <r>
    <s v="MEDELLIN"/>
    <x v="0"/>
    <x v="0"/>
    <n v="5360"/>
    <n v="2688889"/>
    <n v="79832"/>
    <s v="ORDEN DE CAMBIO"/>
    <s v="ANTIOQUIA"/>
    <s v="ITAGUI"/>
    <s v="PTM ITAGUI CELUMASTER BT ITAGU"/>
    <s v="REDEBAN"/>
    <s v="FO-25-1469871"/>
    <d v="2025-09-03T12:56:00"/>
    <d v="2025-09-05T16:42:00"/>
    <m/>
    <s v="ROLLOS"/>
    <s v="ROLLOS"/>
    <s v="AGREGADOR"/>
    <s v="COMCARD - PTM"/>
    <s v="EJECUTADO_EXITOSO"/>
    <s v="EJECUTADO EXITOSO"/>
    <s v="03/09/2025 SE ESCALA PARA ENVIO POR CABIFY | 05/09/2025 SE REALIZA ENTREGA DE 10 ROLLOS POR EL OPERADOR CABIFY"/>
    <s v="VISITA_TÉCNICA"/>
    <m/>
    <s v="TIPO I"/>
    <s v="TERRESTRE"/>
    <s v="ATEHORTUA VASQUEZ ANA SOFIA"/>
    <n v="1"/>
    <n v="35779.500569199998"/>
    <n v="0"/>
    <n v="35779.500569199998"/>
    <m/>
    <m/>
    <m/>
    <m/>
    <m/>
  </r>
  <r>
    <s v="MEDELLIN"/>
    <x v="0"/>
    <x v="0"/>
    <n v="5360"/>
    <n v="2687946"/>
    <n v="18551"/>
    <s v="ORDEN DE CAMBIO"/>
    <s v="ANTIOQUIA"/>
    <s v="ITAGUI"/>
    <s v="BARRIO SIMON BOLIVAR II ITAGUI"/>
    <s v="REDEBAN"/>
    <s v="FO-25-1469459"/>
    <d v="2025-09-03T11:20:00"/>
    <d v="2025-09-05T16:43:00"/>
    <m/>
    <s v="ROLLOS"/>
    <s v="ROLLOS"/>
    <s v="CB UNO A UNO"/>
    <s v="CB UNO A UNO"/>
    <s v="EJECUTADO_EXITOSO"/>
    <s v="EJECUTADO EXITOSO"/>
    <s v="03/09/2025 EN COMUNICACIÓN CON EL CB, CONFIRMA DATOS CORRECTOS-SE ESCALA AL COORDINADOR DE ZONA PARA ENTREGA DE ROLLOS EN SITIO | 05/09/2025 SE REALIZA ENTREGA DE 100 ROLLOS POR EL OPERADOR CABIFY"/>
    <s v="VISITA_TÉCNICA"/>
    <m/>
    <s v="TIPO I"/>
    <s v="TERRESTRE"/>
    <s v="ATEHORTUA VASQUEZ ANA SOFIA"/>
    <n v="1"/>
    <n v="35779.500569199998"/>
    <n v="0"/>
    <n v="35779.500569199998"/>
    <m/>
    <m/>
    <m/>
    <m/>
    <m/>
  </r>
  <r>
    <s v="BOGOTA"/>
    <x v="4"/>
    <x v="4"/>
    <n v="73449"/>
    <n v="2674363"/>
    <n v="70536"/>
    <s v="ORDEN DE CAMBIO"/>
    <s v="TOLIMA"/>
    <s v="MELGAR"/>
    <s v="VEREDA SAN JOSE DE LA COLORADA"/>
    <s v="REDEBAN"/>
    <s v="FO-25-1455992"/>
    <d v="2025-09-01T13:24:00"/>
    <d v="2025-09-05T17:00:00"/>
    <m/>
    <s v="ROLLOS"/>
    <s v="ROLLOS"/>
    <s v="CB UNO A UNO"/>
    <s v="CB UNO A UNO"/>
    <s v="EJECUTADO_EXITOSO"/>
    <s v="EJECUTADO EXITOSO"/>
    <s v="01/09/2025 SE ESCALA AL COORDINADOR DE ZONA PARA ENTREGA DE ROLLOS EN SITIO | 05/09/2025 ENTREGA DE ROLLOS EJECUTADO OK"/>
    <s v="VISITA_TÉCNICA"/>
    <m/>
    <s v="TIPO II"/>
    <s v="TERRESTRE"/>
    <s v="GOMEZ VEGA DAVID SNEYDER"/>
    <n v="1"/>
    <n v="67654.12000000001"/>
    <n v="0"/>
    <n v="67654.12000000001"/>
    <m/>
    <m/>
    <m/>
    <m/>
    <m/>
  </r>
  <r>
    <s v="BOGOTA"/>
    <x v="4"/>
    <x v="4"/>
    <n v="11001"/>
    <n v="2697335"/>
    <n v="62358"/>
    <s v="ORDEN DE CAMBIO"/>
    <s v="CUNDINAMARCA"/>
    <s v="BOGOTA"/>
    <s v="BARRIO VILLA ANITA BOGOTA"/>
    <s v="REDEBAN"/>
    <s v="FO-25-1487201"/>
    <d v="2025-09-04T17:26:00"/>
    <d v="2025-09-05T17:03:00"/>
    <m/>
    <s v="ROLLOS"/>
    <s v="ROLLOS"/>
    <s v="CB UNO A UNO"/>
    <s v="CB UNO A UNO"/>
    <s v="GESTIÓN_TELEFONICA"/>
    <s v="CANCELADO POR LA RED-SOPORTE TELEFONICO"/>
    <s v="05/09/2025 SE PROCEDE A CERRAR ESTE CASO POR SOLICITUD DE LA RED CON EL SIGUIENTE COMENTARIO:SOLICITO ROLLOS RECIENTEMENTE Y LA CANT TX NO SUPERA LA CANT DE ROLLOS QUE SE LE ENTREGARON EN LA ULTIMA VISITA"/>
    <s v="SOPORTE_TELEFÓNICO"/>
    <m/>
    <s v="TIPO I"/>
    <s v="TERRESTRE"/>
    <m/>
    <n v="0"/>
    <n v="41241.0800752"/>
    <n v="0"/>
    <n v="41241.0800752"/>
    <m/>
    <m/>
    <m/>
    <m/>
    <m/>
  </r>
  <r>
    <s v="VILLAVICENCIO"/>
    <x v="5"/>
    <x v="5"/>
    <n v="50689"/>
    <n v="2675728"/>
    <n v="67973"/>
    <s v="ORDEN DE CAMBIO"/>
    <s v="META"/>
    <s v="SAN MARTIN"/>
    <s v="PAGAFACIL SAN MARTIN"/>
    <s v="REDEBAN"/>
    <s v="FO-25-1460142"/>
    <d v="2025-09-01T15:22:00"/>
    <d v="2025-09-05T17:05:00"/>
    <m/>
    <s v="ROLLOS"/>
    <s v="ROLLOS"/>
    <s v="ROBUSTO"/>
    <s v="PAGAFACIL"/>
    <s v="EJECUTADO_EXITOSO"/>
    <s v="EJECUTADO EXITOSO"/>
    <s v="02/09/2025 SE ESCALA A LA RED PARA AUTORIZACIÓN DE ROLLOS - LA RED AUTORIZA 60 - SE ESCALA AL COORDINADOR DE ZONA PARA ENTREGA DE ROLLOS EN SITIO | 05/09/2025 SE REALIZA VISITA AL CB POR SOLICITUD DE ROLLOS, SE ENTREGAN SIN NOVEDAD"/>
    <s v="VISITA_TÉCNICA"/>
    <m/>
    <s v="TIPO II"/>
    <s v="TERRESTRE"/>
    <s v="MOLINA CASTRO JAVIER ALBERTO"/>
    <n v="1"/>
    <n v="67654.12000000001"/>
    <n v="0"/>
    <n v="67654.12000000001"/>
    <m/>
    <m/>
    <m/>
    <m/>
    <m/>
  </r>
  <r>
    <s v="CUCUTA"/>
    <x v="3"/>
    <x v="3"/>
    <n v="54498"/>
    <n v="2697168"/>
    <n v="42524"/>
    <s v="ORDEN DE CAMBIO"/>
    <s v="NORTE DE SANTANDER"/>
    <s v="OCAÑA"/>
    <s v="BARRIO SANTA CLARA OCANA 1"/>
    <s v="REDEBAN"/>
    <s v="FO-25-1487202"/>
    <d v="2025-09-04T16:45:00"/>
    <d v="2025-09-05T17:07:00"/>
    <m/>
    <s v="ROLLOS"/>
    <s v="ROLLOS"/>
    <s v="CB UNO A UNO"/>
    <s v="CB UNO A UNO"/>
    <s v="GESTIÓN_TELEFONICA"/>
    <s v="CANCELADO POR LA RED-SOPORTE TELEFONICO"/>
    <s v="05/09/2025 SE PROCEDE A CERRAR ESTE CASO POR SOLICITUD DE LA RED CON EL SIGUIENTE COMENTARIO: SOLICITO ROLLOS RECIENTEMENTE Y LA CANT TX NO SUPERA LA CANT DE ROLLOS QUE SE LE ENTREGARON EN LA ULTIMA VISITA"/>
    <s v="SOPORTE_TELEFÓNICO"/>
    <m/>
    <s v="TIPO IV"/>
    <s v="TERRESTRE"/>
    <m/>
    <n v="0"/>
    <n v="41241.0800752"/>
    <n v="0"/>
    <n v="41241.0800752"/>
    <m/>
    <m/>
    <m/>
    <m/>
    <m/>
  </r>
  <r>
    <s v="SINCELEJO"/>
    <x v="1"/>
    <x v="1"/>
    <n v="70001"/>
    <n v="2695617"/>
    <n v="79914"/>
    <s v="ORDEN DE CAMBIO"/>
    <s v="SUCRE"/>
    <s v="SINCELEJO"/>
    <s v="DISTRICOL LA VICTORIA DROGUERI"/>
    <s v="REDEBAN"/>
    <s v="FO-25-1487206"/>
    <d v="2025-09-04T13:47:00"/>
    <d v="2025-09-05T17:10:00"/>
    <m/>
    <s v="ROLLOS"/>
    <s v="ROLLOS"/>
    <s v="AGREGADOR"/>
    <s v="DISTRICOL"/>
    <s v="GESTIÓN_TELEFONICA"/>
    <s v="CANCELADO POR LA RED-SOPORTE TELEFONICO"/>
    <s v="05/09/2025 SE PROCEDE A CERRAR ESTE CASO POR SOLICITUD DE LA RED CON EL SIGUIENTE COMENTARIO: SOLICITO ROLLOS RECIENTEMENTE Y LA CANT TX NO SUPERA LA CANT DE ROLLOS QUE SE LE ENTREGARON EN LA ULTIMA VISITA"/>
    <s v="SOPORTE_TELEFÓNICO"/>
    <m/>
    <s v="TIPO I"/>
    <s v="TERRESTRE"/>
    <m/>
    <n v="0"/>
    <n v="41241.0800752"/>
    <n v="0"/>
    <n v="41241.0800752"/>
    <m/>
    <m/>
    <m/>
    <m/>
    <m/>
  </r>
  <r>
    <s v="NEIVA"/>
    <x v="5"/>
    <x v="5"/>
    <n v="41001"/>
    <n v="2674686"/>
    <n v="79811"/>
    <s v="ORDEN DE CAMBIO"/>
    <s v="HUILA"/>
    <s v="NEIVA"/>
    <s v="BARRIO ALTOS DEL LIMONAR NEIVA"/>
    <s v="REDEBAN"/>
    <s v="FO-25-1460160"/>
    <d v="2025-09-01T14:14:00"/>
    <d v="2025-09-05T17:12:00"/>
    <m/>
    <s v="ROLLOS"/>
    <s v="ROLLOS"/>
    <s v="CB UNO A UNO"/>
    <s v="CB UNO A UNO"/>
    <s v="EJECUTADO_EXITOSO"/>
    <s v="EJECUTADO EXITOSO"/>
    <s v="02/09/2025 SE ESCALA A LA RED PARA AUTORIZACIÓN DE ROLLOS - LA RED AUTORIZA 10 - SE ESCALA AL COORDINADOR DE ZONA PARA ENTREGA DE ROLLOS EN SITIO | 05/09/2025 SE LLEGA A SITIO, SE ENTREGAN 10 ROLLOS RBM"/>
    <s v="VISITA_TÉCNICA"/>
    <m/>
    <s v="TIPO I"/>
    <s v="TERRESTRE"/>
    <s v="DIAZ VARGAS JONATHAN MIGUEL"/>
    <n v="1"/>
    <n v="35779.500569199998"/>
    <n v="0"/>
    <n v="35779.500569199998"/>
    <m/>
    <m/>
    <m/>
    <m/>
    <m/>
  </r>
  <r>
    <s v="BUCARAMANGA"/>
    <x v="3"/>
    <x v="3"/>
    <n v="68276"/>
    <n v="2699603"/>
    <n v="78317"/>
    <s v="ORDEN DE CAMBIO"/>
    <s v="SANTANDER"/>
    <s v="FLORIDABLANCA"/>
    <s v="BARRIO PALMERAS 2 FLORIDABLANC"/>
    <s v="REDEBAN"/>
    <s v="FO-25-1483651"/>
    <d v="2025-09-05T09:54:00"/>
    <d v="2025-09-05T17:13:00"/>
    <m/>
    <s v="ROLLOS"/>
    <s v="ROLLOS"/>
    <s v="CB UNO A UNO"/>
    <s v="CB UNO A UNO"/>
    <s v="EJECUTADO_EXITOSO"/>
    <s v="EJECUTADO EXITOSO"/>
    <s v="05/09/2025 SE ESCALA AL COORDINADOR DE ZONA PARA ENTREGA DE ROLLOS EN SITIO | 05/09/2025 SE VISITA COMERCIO SE REALIZA LA ENTREGA DE 20 ROLLOS RBM CB OPERATIVO"/>
    <s v="VISITA_TÉCNICA"/>
    <m/>
    <s v="TIPO I"/>
    <s v="TERRESTRE"/>
    <s v="BARAJAS BERMUDEZ YAHIR MAURICIO"/>
    <n v="1"/>
    <n v="35779.500569199998"/>
    <n v="0"/>
    <n v="35779.500569199998"/>
    <m/>
    <m/>
    <m/>
    <m/>
    <m/>
  </r>
  <r>
    <s v="PEREIRA"/>
    <x v="2"/>
    <x v="6"/>
    <n v="63001"/>
    <n v="2693158"/>
    <n v="79595"/>
    <s v="ORDEN DE CAMBIO"/>
    <s v="QUINDIO"/>
    <s v="ARMENIA"/>
    <s v="BARRIO CIUDAD DORADA ARMENIA 4"/>
    <s v="REDEBAN"/>
    <s v="FO-25-1480499"/>
    <d v="2025-09-04T09:17:00"/>
    <d v="2025-09-05T17:19:00"/>
    <m/>
    <s v="ROLLOS"/>
    <s v="ROLLOS"/>
    <s v="CB UNO A UNO"/>
    <s v="CB UNO A UNO"/>
    <s v="EJECUTADO_EXITOSO"/>
    <s v="EJECUTADO EXITOSO"/>
    <s v="04/09/2025 SE ESCALA A LA RED PARA AUTORIZACIÓN DE ROLLOS - LA RED AUTORIZA - SE ESCALA AL COORDINADOR DE ZONA PARA ENTREGA DE ROLLOS EN SITIO | 05/09/2025 VISITAMOS COMERCIO REALIZAMOS ENTREGA DE 10 ROLLOS."/>
    <s v="VISITA_TÉCNICA"/>
    <m/>
    <s v="TIPO II"/>
    <s v="TERRESTRE"/>
    <s v="ARROYAVE CANO MANUEL GUILLERMO"/>
    <n v="1"/>
    <n v="67654.12000000001"/>
    <n v="0"/>
    <n v="67654.12000000001"/>
    <m/>
    <m/>
    <m/>
    <m/>
    <m/>
  </r>
  <r>
    <s v="MONTERIA"/>
    <x v="1"/>
    <x v="1"/>
    <n v="23162"/>
    <n v="2694319"/>
    <n v="79762"/>
    <s v="ORDEN DE CAMBIO"/>
    <s v="CORDOBA"/>
    <s v="CERETE"/>
    <s v="BARRIO SAN FRANCISCO CERETE"/>
    <s v="REDEBAN"/>
    <s v="FO-25-1480491"/>
    <d v="2025-09-04T10:55:00"/>
    <d v="2025-09-05T17:25:00"/>
    <m/>
    <s v="ROLLOS"/>
    <s v="ROLLOS"/>
    <s v="UNO A UNO"/>
    <s v="UNO A UNO"/>
    <s v="EJECUTADO_EXITOSO"/>
    <s v="EJECUTADO EXITOSO"/>
    <s v="04/09/2025 SE ESCALA A LA RED PARA AUTORIZACIÓN DE ROLLOS - LA RED AUTORIZA - SE ESCALA AL COORDINADOR DE ZONA PARA ENTREGA DE ROLLOS EN SITIO | 05/09/2025 SE REALIZA LA ENTREGA DE 10 ROLLOS PARA EL CB BANCOLOMBIA, NO SE MANIPULAN EQUIPOS"/>
    <s v="VISITA_TÉCNICA"/>
    <m/>
    <s v="TIPO I"/>
    <s v="TERRESTRE"/>
    <s v="ARRAZOLA HERNANDEZ NICOLAS AUGUSTO"/>
    <n v="1"/>
    <n v="35779.500569199998"/>
    <n v="0"/>
    <n v="35779.500569199998"/>
    <m/>
    <m/>
    <m/>
    <m/>
    <m/>
  </r>
  <r>
    <s v="VILLAVICENCIO"/>
    <x v="5"/>
    <x v="5"/>
    <n v="50226"/>
    <n v="2691256"/>
    <n v="70547"/>
    <s v="ORDEN DE CAMBIO"/>
    <s v="META"/>
    <s v="CUMARAL"/>
    <s v="BARRIO VEREDA VERACRUZ CUMARAL"/>
    <s v="REDEBAN"/>
    <s v="FO-25-1470659"/>
    <d v="2025-09-04T08:00:00"/>
    <d v="2025-09-05T17:29:00"/>
    <m/>
    <s v="ROLLOS"/>
    <s v="ROLLOS"/>
    <s v="CB UNO A UNO"/>
    <s v="CB UNO A UNO"/>
    <s v="EJECUTADO_EXITOSO"/>
    <s v="EJECUTADO EXITOSO"/>
    <s v="03/09/2025 SE ESCALA AL COORDINADOR DE ZONA PARA ENTREGA DE ROLLOS EN SITIO | 05/09/2025 SE REALIZA ENTREGA DE 30 ROLLOS RBM"/>
    <s v="VISITA_TÉCNICA"/>
    <m/>
    <s v="TIPO II"/>
    <s v="TERRESTRE"/>
    <s v="PEDREROS CONTRERAS MICHAEL STEVENS"/>
    <n v="1"/>
    <n v="67654.12000000001"/>
    <n v="0"/>
    <n v="67654.12000000001"/>
    <m/>
    <m/>
    <m/>
    <m/>
    <m/>
  </r>
  <r>
    <s v="SANTA MARTA"/>
    <x v="1"/>
    <x v="1"/>
    <n v="47980"/>
    <n v="2666210"/>
    <n v="47824"/>
    <s v="ORDEN DE CAMBIO"/>
    <s v="MAGDALENA"/>
    <s v="ZONA BANANERA"/>
    <s v="DISTRICOL REMATES ELDAMAR"/>
    <s v="REDEBAN"/>
    <s v="FO-25-1446997"/>
    <d v="2025-08-29T15:22:00"/>
    <d v="2025-09-05T17:52:00"/>
    <m/>
    <s v="ROLLOS"/>
    <s v="ROLLOS"/>
    <s v="AGREGADOR"/>
    <s v="DISTRICOL"/>
    <s v="EJECUTADO_EXITOSO"/>
    <s v="EJECUTADO EXITOSO"/>
    <s v="29/08/2025 SE ESCALA A LA RED PARA AUTORIZACIÓN DE ROLLOS - LA RED AUTORIZA - SE ESCALA AL COORDINADOR DE ZONA PARA ENTREGA DE ROLLOS EN SITIO | 05/09/2025 SE RETRASA EL INICIO DE LA ACTIVIDAD POR TRONCAL DE ORIENTE CERRADA POR PARTE DE CAMPESINOS DE LA SIERRA, QUE ESTÁN ABRIENDO LA VÍA CADA MEDIA HORA | 05/09/2025 SE REALIZA ENTREGA DE 30 ROLLOS PARA DATÁFONO A SATISFACCIÓN DEL CLIENTE"/>
    <s v="VISITA_TÉCNICA"/>
    <m/>
    <s v="TIPO II"/>
    <s v="TERRESTRE"/>
    <s v="THOMAS  CAMPO SIGIFREDO SEGUNDO"/>
    <n v="1"/>
    <n v="67654.12000000001"/>
    <n v="0"/>
    <n v="67654.12000000001"/>
    <m/>
    <m/>
    <m/>
    <m/>
    <m/>
  </r>
  <r>
    <s v="SINCELEJO"/>
    <x v="1"/>
    <x v="1"/>
    <n v="70001"/>
    <n v="2689132"/>
    <n v="79254"/>
    <s v="ORDEN DE CAMBIO"/>
    <s v="SUCRE"/>
    <s v="SINCELEJO"/>
    <s v="DISTRICOL MED FARMA  2"/>
    <s v="REDEBAN"/>
    <s v="FO-25-1474485"/>
    <d v="2025-09-03T13:30:00"/>
    <d v="2025-09-05T18:04:00"/>
    <m/>
    <s v="ROLLOS"/>
    <s v="ROLLOS"/>
    <s v="AGREGADOR"/>
    <s v="DISTRICOL"/>
    <s v="EJECUTADO_EXITOSO"/>
    <s v="EJECUTADO EXITOSO"/>
    <s v="04/09/2025 SE ESCALA A LA RED PARA AUTORIZACIÓN DE ROLLOS - LA RED AUTORIZA - SE ESCALA AL COORDINADOR DE ZONA PARA ENTREGA DE ROLLOS EN SITIO | 05/09/2025 SE VISITA COMERCIO Y SE HACE ENTREGA DE 30 ROLLO AL SEÑOR LUIS SANTOS."/>
    <s v="VISITA_TÉCNICA"/>
    <m/>
    <s v="TIPO I"/>
    <s v="TERRESTRE"/>
    <s v="CACERES HERNANDEZ ANDRES"/>
    <n v="1"/>
    <n v="35779.500569199998"/>
    <n v="0"/>
    <n v="35779.500569199998"/>
    <m/>
    <m/>
    <m/>
    <m/>
    <m/>
  </r>
  <r>
    <s v="BUCARAMANGA"/>
    <x v="3"/>
    <x v="3"/>
    <n v="68001"/>
    <n v="2702790"/>
    <n v="33506"/>
    <s v="ORDEN DE CAMBIO"/>
    <s v="SANTANDER"/>
    <s v="BUCARAMANGA"/>
    <s v="BARRIO CENTRO BUCARAMANGA 1"/>
    <s v="REDEBAN"/>
    <s v="FO-25-1487311"/>
    <d v="2025-09-05T16:59:00"/>
    <d v="2025-09-06T12:13:00"/>
    <m/>
    <s v="ROLLOS"/>
    <s v="ROLLOS"/>
    <s v="CB UNO A UNO"/>
    <s v="CB UNO A UNO"/>
    <s v="EJECUTADO_EXITOSO"/>
    <s v="EJECUTADO EXITOSO"/>
    <s v="05/09/2025 SE ESCALA AL COORDINADOR DE ZONA PARA ENTREGA DE ROLLOS EN SITIO | 06/09/2025 SE VISITA COMERCIO SE HACE ENTREGA DE 20 ROLLOS DAYANA RIVEROS"/>
    <s v="VISITA_TÉCNICA"/>
    <m/>
    <s v="TIPO I"/>
    <s v="TERRESTRE"/>
    <s v="GELVEZ MOGOLLON JOSE ELISEO"/>
    <n v="1"/>
    <n v="35779.500569199998"/>
    <n v="0"/>
    <n v="35779.500569199998"/>
    <m/>
    <m/>
    <m/>
    <m/>
    <m/>
  </r>
  <r>
    <s v="NEIVA"/>
    <x v="5"/>
    <x v="5"/>
    <n v="41001"/>
    <n v="2702495"/>
    <n v="66967"/>
    <s v="ORDEN DE CAMBIO"/>
    <s v="HUILA"/>
    <s v="NEIVA"/>
    <s v="PTM NEIVA MISCELANEA BOSQUES"/>
    <s v="REDEBAN"/>
    <s v="FO-25-1487090"/>
    <d v="2025-09-05T16:13:00"/>
    <d v="2025-09-06T12:16:00"/>
    <m/>
    <s v="ROLLOS"/>
    <s v="ROLLOS"/>
    <s v="AGREGADOR"/>
    <s v="COMCARD - PTM"/>
    <s v="EJECUTADO_EXITOSO"/>
    <s v="EJECUTADO EXITOSO"/>
    <s v="05/09/2025 SE ESCALA AL COORDINADOR DE ZONA PARA ENTREGA DE ROLLOS EN SITIO | 06/09/2025 SE ENTREGA 20 TOLLOS SIN NOVEDAD"/>
    <s v="VISITA_TÉCNICA"/>
    <m/>
    <s v="TIPO I"/>
    <s v="TERRESTRE"/>
    <s v="ANDRADE HERNANDEZ JUAN CARLOS"/>
    <n v="1"/>
    <n v="35779.500569199998"/>
    <n v="0"/>
    <n v="35779.500569199998"/>
    <m/>
    <m/>
    <m/>
    <m/>
    <m/>
  </r>
  <r>
    <s v="BUCARAMANGA"/>
    <x v="3"/>
    <x v="3"/>
    <n v="68001"/>
    <n v="2701294"/>
    <n v="69120"/>
    <s v="ORDEN DE CAMBIO"/>
    <s v="SANTANDER"/>
    <s v="BUCARAMANGA"/>
    <s v="PTM BUCARAMANGA FRUTOS SECOS L"/>
    <s v="REDEBAN"/>
    <s v="FO-25-1486499"/>
    <d v="2025-09-05T13:17:00"/>
    <d v="2025-09-06T12:19:00"/>
    <m/>
    <s v="ROLLOS"/>
    <s v="ROLLOS"/>
    <s v="AGREGADOR"/>
    <s v="COMCARD - PTM"/>
    <s v="EJECUTADO_EXITOSO"/>
    <s v="EJECUTADO EXITOSO"/>
    <s v="05/09/2025 SE ESCALA AL COORDINADOR DE ZONA PARA ENTREGA DE ROLLOS EN SITIO | 06/09/2025 SE REALIZA ENTREGA DE 30 ROLLOS CON VISITA NO SE MANIPULA TERMINAL"/>
    <s v="VISITA_TÉCNICA"/>
    <m/>
    <s v="TIPO I"/>
    <s v="TERRESTRE"/>
    <s v="REYES RAMIREZ DIEGO ALEXANDER"/>
    <n v="1"/>
    <n v="35779.500569199998"/>
    <n v="0"/>
    <n v="35779.500569199998"/>
    <m/>
    <m/>
    <m/>
    <m/>
    <m/>
  </r>
  <r>
    <s v="BOGOTA"/>
    <x v="4"/>
    <x v="4"/>
    <n v="25754"/>
    <n v="2701536"/>
    <n v="57241"/>
    <s v="ORDEN DE CAMBIO"/>
    <s v="CUNDINAMARCA"/>
    <s v="SOACHA"/>
    <s v="BARRIO LEON XIII SOACHA 6"/>
    <s v="REDEBAN"/>
    <s v="FO-25-1486495"/>
    <d v="2025-09-05T13:46:00"/>
    <d v="2025-09-06T12:21:00"/>
    <m/>
    <s v="ROLLOS"/>
    <s v="ROLLOS"/>
    <s v="CB UNO A UNO"/>
    <s v="CB UNO A UNO"/>
    <s v="EJECUTADO_EXITOSO"/>
    <s v="EJECUTADO EXITOSO"/>
    <s v="05/09/2025 SE ESCALA AL COORDINADOR DE ZONA PARA ENTREGA DE ROLLOS EN SITIO | 06/09/2025 DURANTE LA VISITA TECNICA SE REALIZA ENTREGA DE ROLLOS PARA DATÁFONO NO SE MANIPULAN EQUIPOS SIN NOVEDAD EN ENTREGA"/>
    <s v="VISITA_TÉCNICA"/>
    <m/>
    <s v="TIPO I"/>
    <s v="TERRESTRE"/>
    <s v="GALEANO SORIANO JUAN DAVID"/>
    <n v="1"/>
    <n v="35779.500569199998"/>
    <n v="0"/>
    <n v="35779.500569199998"/>
    <m/>
    <m/>
    <m/>
    <m/>
    <m/>
  </r>
  <r>
    <s v="VALLEDUPAR"/>
    <x v="1"/>
    <x v="1"/>
    <n v="20001"/>
    <n v="2701474"/>
    <n v="78443"/>
    <s v="ORDEN DE CAMBIO"/>
    <s v="CESAR"/>
    <s v="VALLEDUPAR"/>
    <s v="BARRIO CICERON MAESTRE VALLEDU"/>
    <s v="REDEBAN"/>
    <s v="FO-25-1486489"/>
    <d v="2025-09-05T14:17:00"/>
    <d v="2025-09-06T12:25:00"/>
    <m/>
    <s v="ROLLOS"/>
    <s v="ROLLOS"/>
    <s v="CB UNO A UNO"/>
    <s v="CB UNO A UNO"/>
    <s v="EJECUTADO_EXITOSO"/>
    <s v="EJECUTADO EXITOSO"/>
    <s v="05/09/2025 SE ESCALA AL COORDINADOR DE ZONA PARA ENTREGA DE ROLLOS EN SITIO | 06/09/2025 SE REALZA ENTREGA DE 20 ROLLOS EN DIRECCIÓN DE CB"/>
    <s v="VISITA_TÉCNICA"/>
    <m/>
    <s v="TIPO I"/>
    <s v="TERRESTRE"/>
    <s v="MAESTRE MENGUAL EDGAR ENRIQUE"/>
    <n v="1"/>
    <n v="35779.500569199998"/>
    <n v="0"/>
    <n v="35779.500569199998"/>
    <m/>
    <m/>
    <m/>
    <m/>
    <m/>
  </r>
  <r>
    <s v="TUNJA"/>
    <x v="3"/>
    <x v="3"/>
    <n v="15238"/>
    <n v="2701016"/>
    <n v="80881"/>
    <s v="ORDEN DE CAMBIO"/>
    <s v="BOYACA"/>
    <s v="DUITAMA"/>
    <s v="BARRIO LIBERTADOR DUITAMA 1"/>
    <s v="REDEBAN"/>
    <s v="FO-25-1486315"/>
    <d v="2025-09-05T12:00:00"/>
    <d v="2025-09-06T12:27:00"/>
    <m/>
    <s v="ROLLOS"/>
    <s v="ROLLOS"/>
    <s v="UNO A UNO"/>
    <s v="UNO A UNO"/>
    <s v="EJECUTADO_EXITOSO"/>
    <s v="EJECUTADO EXITOSO"/>
    <s v="05/09/2025 SE ESCALA AL COORDINADOR DE ZONA PARA ENTREGA DE ROLLOS EN SITIO | 06/09/2025 SE REALIZA ENTREGA DE 20 ROLLOS CON VISITA"/>
    <s v="VISITA_TÉCNICA"/>
    <m/>
    <s v="TIPO II"/>
    <s v="TERRESTRE"/>
    <s v="RODRIGUEZ MURCIA YERSON IVAN"/>
    <n v="1"/>
    <n v="67654.12000000001"/>
    <n v="0"/>
    <n v="67654.12000000001"/>
    <m/>
    <m/>
    <m/>
    <m/>
    <m/>
  </r>
  <r>
    <s v="MONTERIA"/>
    <x v="1"/>
    <x v="1"/>
    <n v="23001"/>
    <n v="2696825"/>
    <n v="80167"/>
    <s v="ORDEN DE CAMBIO"/>
    <s v="CORDOBA"/>
    <s v="MONTERIA"/>
    <s v="BARRIO MONTERIA MODERNO MONTERIA"/>
    <s v="REDEBAN"/>
    <s v="FO-25-1485456"/>
    <d v="2025-09-04T15:49:00"/>
    <d v="2025-09-06T12:30:00"/>
    <m/>
    <s v="ROLLOS"/>
    <s v="ROLLOS"/>
    <s v="UNO A UNO"/>
    <s v="UNO A UNO"/>
    <s v="EJECUTADO_EXITOSO"/>
    <s v="EJECUTADO EXITOSO"/>
    <s v="05/09/2025 SE ESCALA A LA RED PARA AUTORIZACIÓN DE ROLLOS - LA RED AUTORIZA - SE ESCALA AL COORDINADOR DE ZONA PARA ENTREGA DE ROLLOS EN SITIO | 06/09/2025 SE REALIZA ENTREGA DE 20 ROLLOS PARA EL CB BANCOLOMBIA, NO SE MANIPULA EQUIPOS"/>
    <s v="VISITA_TÉCNICA"/>
    <m/>
    <s v="TIPO I"/>
    <s v="TERRESTRE"/>
    <s v="ARRAZOLA HERNANDEZ NICOLAS AUGUSTO"/>
    <n v="1"/>
    <n v="35779.500569199998"/>
    <n v="0"/>
    <n v="35779.500569199998"/>
    <m/>
    <m/>
    <m/>
    <m/>
    <m/>
  </r>
  <r>
    <s v="SINCELEJO"/>
    <x v="1"/>
    <x v="1"/>
    <n v="70001"/>
    <n v="2697546"/>
    <n v="76685"/>
    <s v="ORDEN DE CAMBIO"/>
    <s v="SUCRE"/>
    <s v="SINCELEJO"/>
    <s v="BARRIO LA PAJUELA SINCELEJO 4"/>
    <s v="REDEBAN"/>
    <s v="FO-25-1485445"/>
    <d v="2025-09-05T08:00:00"/>
    <d v="2025-09-06T12:33:00"/>
    <m/>
    <s v="ROLLOS"/>
    <s v="ROLLOS"/>
    <s v="CB UNO A UNO"/>
    <s v="CB UNO A UNO"/>
    <s v="EJECUTADO_EXITOSO"/>
    <s v="EJECUTADO EXITOSO"/>
    <s v="05/09/2025 SE ESCALA A LA RED PARA AUTORIZACIÓN DE ROLLOS - LA RED AUTORIZA - SE ESCALA AL COORDINADOR DE ZONA PARA ENTREGA DE ROLLOS EN SITIO | 06/09/2025 SE VISITA SITIO SE VERIFICA INFORMACIÓN SE REALIZA ENTREGA DE ROLLOS RBM NO SE MANIPULA EQUIPOS, FIRMA QUIEN RECIBE LOS ROLLOS."/>
    <s v="VISITA_TÉCNICA"/>
    <m/>
    <s v="TIPO I"/>
    <s v="TERRESTRE"/>
    <s v="SANTOS GUZMAN CHRISTIAN FELIPE"/>
    <n v="1"/>
    <n v="35779.500569199998"/>
    <n v="0"/>
    <n v="35779.500569199998"/>
    <m/>
    <m/>
    <m/>
    <m/>
    <m/>
  </r>
  <r>
    <s v="VALLEDUPAR"/>
    <x v="1"/>
    <x v="1"/>
    <n v="20001"/>
    <n v="2698472"/>
    <n v="79804"/>
    <s v="ORDEN DE CAMBIO"/>
    <s v="CESAR"/>
    <s v="VALLEDUPAR"/>
    <s v="BARRIO LA NEVADA VALLEDUPAR  4"/>
    <s v="REDEBAN"/>
    <s v="FO-25-1485435"/>
    <d v="2025-09-05T08:34:00"/>
    <d v="2025-09-06T12:35:00"/>
    <m/>
    <s v="ROLLOS"/>
    <s v="ROLLOS"/>
    <s v="CB UNO A UNO"/>
    <s v="CB UNO A UNO"/>
    <s v="EJECUTADO_EXITOSO"/>
    <s v="EJECUTADO EXITOSO"/>
    <s v="05/09/2025 SE ESCALA A LA RED PARA AUTORIZACIÓN DE ROLLOS - LA RED AUTORIZA - SE ESCALA AL COORDINADOR DE ZONA PARA ENTREGA DE ROLLOS EN SITIO | 06/09/2025 SE REALIZA ENTREGA DE 20 ROLLOS EN DIRECCIÓN DE CB"/>
    <s v="VISITA_TÉCNICA"/>
    <m/>
    <s v="TIPO I"/>
    <s v="TERRESTRE"/>
    <s v="MAESTRE MENGUAL EDGAR ENRIQUE"/>
    <n v="1"/>
    <n v="35779.500569199998"/>
    <n v="0"/>
    <n v="35779.500569199998"/>
    <m/>
    <m/>
    <m/>
    <m/>
    <m/>
  </r>
  <r>
    <s v="PEREIRA"/>
    <x v="2"/>
    <x v="6"/>
    <n v="66001"/>
    <n v="2689000"/>
    <n v="55247"/>
    <s v="ORDEN DE CAMBIO"/>
    <s v="RISARALDA"/>
    <s v="PEREIRA"/>
    <s v="DISTRICOL VILLAFARMA PLUS"/>
    <s v="REDEBAN"/>
    <s v="FO-25-1483938"/>
    <d v="2025-09-03T13:00:00"/>
    <d v="2025-09-06T12:58:00"/>
    <m/>
    <s v="ROLLOS"/>
    <s v="ROLLOS"/>
    <s v="AGREGADOR"/>
    <s v="DISTRICOL"/>
    <s v="EJECUTADO_EXITOSO"/>
    <s v="EJECUTADO EXITOSO"/>
    <s v="05/09/2025 SE ESCALA AL COORDINADOR DE ZONA PARA ENTREGA DE ROLLOS EN SITIO | 06/09/2025 VISITAMOS COMERCIO REALIZAMOS ENTREGA DE 40 ROLLOS."/>
    <s v="VISITA_TÉCNICA"/>
    <m/>
    <s v="TIPO I"/>
    <s v="TERRESTRE"/>
    <s v="ARROYAVE CANO MANUEL GUILLERMO"/>
    <n v="1"/>
    <n v="35779.500569199998"/>
    <n v="0"/>
    <n v="35779.500569199998"/>
    <m/>
    <m/>
    <m/>
    <m/>
    <m/>
  </r>
  <r>
    <s v="CALI"/>
    <x v="2"/>
    <x v="2"/>
    <n v="76001"/>
    <n v="2699203"/>
    <n v="74290"/>
    <s v="ORDEN DE CAMBIO"/>
    <s v="VALLE DEL CAUCA"/>
    <s v="CALI"/>
    <s v="BARRIO OLAYA HERRERA CALI 1"/>
    <s v="REDEBAN"/>
    <s v="FO-25-1483660"/>
    <d v="2025-09-05T09:21:00"/>
    <d v="2025-09-06T13:14:00"/>
    <m/>
    <s v="ROLLOS"/>
    <s v="ROLLOS"/>
    <s v="CB UNO A UNO"/>
    <s v="CB UNO A UNO"/>
    <s v="EJECUTADO_CANCELADO"/>
    <s v="USUARIO NO RECIBE PEDIDO"/>
    <s v="05/09/2025 SE ESCALA AL COORDINADOR DE ZONA PARA ENTREGA DE ROLLOS EN SITIO | 06/09/2025 CLIENTE NO RECIBE ROLLOS YA QUE TIENE MUCHOS, EL SOLICITO FUE DE WOMPI. SE LE INDICA QUE DEBE DE VOLVER A LLAMAR ESPECIFICANDO QUE SON PARA WOMPI"/>
    <s v="VISITA_TÉCNICA"/>
    <m/>
    <s v="TIPO I"/>
    <s v="TERRESTRE"/>
    <s v="CUERO RUIZ JHONNY"/>
    <n v="1"/>
    <n v="35779.500569199998"/>
    <n v="0"/>
    <n v="35779.500569199998"/>
    <m/>
    <m/>
    <m/>
    <m/>
    <m/>
  </r>
  <r>
    <s v="CALI"/>
    <x v="2"/>
    <x v="2"/>
    <n v="76001"/>
    <n v="2695382"/>
    <n v="68005"/>
    <s v="ORDEN DE CAMBIO"/>
    <s v="VALLE DEL CAUCA"/>
    <s v="CALI"/>
    <s v="POTRERO GRANDE CALI VALL DEL C"/>
    <s v="REDEBAN"/>
    <s v="FO-25-1478110"/>
    <d v="2025-09-04T13:29:00"/>
    <d v="2025-09-06T13:21:00"/>
    <m/>
    <s v="ROLLOS"/>
    <s v="ROLLOS"/>
    <s v="CB UNO A UNO"/>
    <s v="CB UNO A UNO"/>
    <s v="EJECUTADO_EXITOSO"/>
    <s v="EJECUTADO EXITOSO"/>
    <s v="04/09/2025 SE ESCALA AL COORDINADOR DE ZONA PARA ENTREGA DE ROLLOS EN SITIO | 06/09/2025 EN LA VISITA TÉCNICA SE REALIZÓ LA ENTREGA DE 40 ROLLOS TERMICOS DE REDEBAN PARA EL CB"/>
    <s v="VISITA_TÉCNICA"/>
    <m/>
    <s v="TIPO I"/>
    <s v="TERRESTRE"/>
    <s v="SANCHEZ URREGO ROBINSON DAVID"/>
    <n v="1"/>
    <n v="35779.500569199998"/>
    <n v="0"/>
    <n v="35779.500569199998"/>
    <m/>
    <m/>
    <m/>
    <m/>
    <m/>
  </r>
  <r>
    <s v="CUCUTA"/>
    <x v="3"/>
    <x v="3"/>
    <n v="54001"/>
    <n v="2684520"/>
    <n v="79069"/>
    <s v="ORDEN DE CAMBIO"/>
    <s v="NORTE DE SANTANDER"/>
    <s v="CUCUTA"/>
    <s v="BARRIO GUAIMARAL CUCUTA 12"/>
    <s v="REDEBAN"/>
    <s v="FO-25-1476758"/>
    <d v="2025-09-03T08:00:00"/>
    <d v="2025-09-06T13:25:00"/>
    <m/>
    <s v="ROLLOS"/>
    <s v="ROLLOS"/>
    <s v="CB UNO A UNO"/>
    <s v="CB UNO A UNO"/>
    <s v="EJECUTADO_EXITOSO"/>
    <s v="EJECUTADO EXITOSO"/>
    <s v="04/09/2025 SE ESCALA A LA RED PARA AUTORIZACIÓN DE ROLLOS - LA RED AUTORIZA - SE ESCALA AL COORDINADOR DE ZONA PARA ENTREGA DE ROLLOS EN SITIO | 06/09/2025 SE REALIZA ENTREGA DE 30 ROLLOS RBM OK"/>
    <s v="VISITA_TÉCNICA"/>
    <m/>
    <s v="TIPO I"/>
    <s v="TERRESTRE"/>
    <s v="DURAN ACOSTA FRANK YONNY"/>
    <n v="1"/>
    <n v="35779.500569199998"/>
    <n v="0"/>
    <n v="35779.500569199998"/>
    <m/>
    <m/>
    <m/>
    <m/>
    <m/>
  </r>
  <r>
    <s v="PEREIRA"/>
    <x v="2"/>
    <x v="6"/>
    <n v="63001"/>
    <n v="2687431"/>
    <n v="28176"/>
    <s v="ORDEN DE CAMBIO"/>
    <s v="QUINDIO"/>
    <s v="ARMENIA"/>
    <s v="BARRIO LA TEBAITA ARMENIA QUIN"/>
    <s v="REDEBAN"/>
    <s v="FO-25-1476707"/>
    <d v="2025-09-03T10:42:00"/>
    <d v="2025-09-06T13:34:00"/>
    <m/>
    <s v="ROLLOS"/>
    <s v="ROLLOS"/>
    <s v="CB UNO A UNO"/>
    <s v="CB UNO A UNO"/>
    <s v="EJECUTADO_EXITOSO"/>
    <s v="EJECUTADO EXITOSO"/>
    <s v="04/09/2025 SE ESCALA A LA RED PARA AUTORIZACIÓN DE ROLLOS - LA RED AUTORIZA - SE ESCALA AL COORDINADOR DE ZONA PARA ENTREGA DE ROLLOS EN SITIO | 06/09/2025 SE VISITA COMERCIO SE REALIZÓ ENTREGA DE 20 ROLLOS"/>
    <s v="VISITA_TÉCNICA"/>
    <m/>
    <s v="TIPO II"/>
    <s v="TERRESTRE"/>
    <s v="SANCHEZ SOLORZANO JUAN SEBASTIAN"/>
    <n v="1"/>
    <n v="67654.12000000001"/>
    <n v="0"/>
    <n v="67654.12000000001"/>
    <m/>
    <m/>
    <m/>
    <m/>
    <m/>
  </r>
  <r>
    <s v="CARTAGENA"/>
    <x v="1"/>
    <x v="1"/>
    <n v="13001"/>
    <n v="2674103"/>
    <n v="26687"/>
    <s v="ORDEN DE CAMBIO"/>
    <s v="BOLIVAR"/>
    <s v="CARTAGENA"/>
    <s v="BARRIO LA CONCEPCION URB BARU"/>
    <s v="REDEBAN"/>
    <s v="FO-25-1460190"/>
    <d v="2025-09-01T12:30:00"/>
    <d v="2025-09-06T14:09:00"/>
    <m/>
    <s v="ROLLOS"/>
    <s v="ROLLOS"/>
    <s v="CB UNO A UNO"/>
    <s v="CB UNO A UNO"/>
    <s v="EJECUTADO_EXITOSO"/>
    <s v="EJECUTADO EXITOSO"/>
    <s v="02/09/2025 SE ESCALA A LA RED PARA AUTORIZACIÓN DE ROLLOS - LA RED AUTORIZA 40 - SE ESCALA AL COORDINADOR DE ZONA PARA ENTREGA DE ROLLOS EN SITIO | 06/09/2025 SE REALIZA ENTREGA DE 40 ROLLOS PARA CORRESPONSAL"/>
    <s v="VISITA_TÉCNICA"/>
    <m/>
    <s v="TIPO I"/>
    <s v="TERRESTRE"/>
    <s v="MARTINEZ SALGUEDO ANDRES AUGUSTO"/>
    <n v="1"/>
    <n v="35779.500569199998"/>
    <n v="0"/>
    <n v="35779.500569199998"/>
    <m/>
    <m/>
    <m/>
    <m/>
    <m/>
  </r>
  <r>
    <s v="PEREIRA"/>
    <x v="2"/>
    <x v="6"/>
    <n v="76845"/>
    <n v="2674407"/>
    <n v="76070"/>
    <s v="ORDEN DE CAMBIO"/>
    <s v="VALLE DEL CAUCA"/>
    <s v="ULLOA"/>
    <s v="BARRIO SECTOR MOCTEZUMA ULLOA"/>
    <s v="REDEBAN"/>
    <s v="FO-25-1456001"/>
    <d v="2025-09-01T13:20:00"/>
    <d v="2025-09-06T14:13:00"/>
    <m/>
    <s v="ROLLOS"/>
    <s v="ROLLOS"/>
    <s v="CB UNO A UNO"/>
    <s v="CB UNO A UNO"/>
    <s v="EJECUTADO_EXITOSO"/>
    <s v="EJECUTADO EXITOSO"/>
    <s v="01/09/2025 SE ESCALA AL COORDINADOR DE ZONA PARA ENTREGA DE ROLLOS EN SITIO | 06/09/2025 SE ENTREGAN 10 ROLLOS."/>
    <s v="VISITA_TÉCNICA"/>
    <m/>
    <s v="TIPO II"/>
    <s v="TERRESTRE"/>
    <s v="FRANCO CAÑAVERAL YAMID RAUL"/>
    <n v="1"/>
    <n v="67654.12000000001"/>
    <n v="0"/>
    <n v="67654.12000000001"/>
    <m/>
    <m/>
    <m/>
    <m/>
    <m/>
  </r>
  <r>
    <s v="PEREIRA"/>
    <x v="2"/>
    <x v="6"/>
    <n v="63470"/>
    <n v="2680048"/>
    <n v="80456"/>
    <s v="ORDEN DE CAMBIO"/>
    <s v="QUINDIO"/>
    <s v="MONTENEGRO"/>
    <s v="BARRIO CIUDAD ALEGRIA MONTENEGRO"/>
    <s v="REDEBAN"/>
    <s v="FO-25-1460292"/>
    <d v="2025-09-02T10:32:00"/>
    <d v="2025-09-06T15:55:00"/>
    <m/>
    <s v="ROLLOS"/>
    <s v="ROLLOS"/>
    <s v="UNO A UNO"/>
    <s v="UNO A UNO"/>
    <s v="EJECUTADO_EXITOSO"/>
    <s v="EJECUTADO EXITOSO"/>
    <s v="02/09/2025 SE ESCALA AL COORDINADOR DE ZONA PARA ENTREGA DE ROLLOS EN SITIO | 06/09/2025 SE VISITA COMERCIO SE REALIZÓ ENTREGA DE 20 ROLLOS"/>
    <s v="VISITA_TÉCNICA"/>
    <m/>
    <s v="TIPO II"/>
    <s v="TERRESTRE"/>
    <s v="SANCHEZ SOLORZANO JUAN SEBASTIAN"/>
    <n v="1"/>
    <n v="67654.12000000001"/>
    <n v="0"/>
    <n v="67654.12000000001"/>
    <m/>
    <m/>
    <m/>
    <m/>
    <m/>
  </r>
  <r>
    <s v="SINCELEJO"/>
    <x v="1"/>
    <x v="1"/>
    <n v="70742"/>
    <n v="2681529"/>
    <n v="27088"/>
    <s v="ORDEN DE CAMBIO"/>
    <s v="SUCRE"/>
    <s v="SAN LUIS DE SINCE"/>
    <s v="BARRIO CENTRO SAN LUIS DE SINC"/>
    <s v="REDEBAN"/>
    <s v="FO-25-1463071"/>
    <d v="2025-09-02T12:32:00"/>
    <d v="2025-09-06T16:18:00"/>
    <m/>
    <s v="ROLLOS"/>
    <s v="ROLLOS"/>
    <s v="CB UNO A UNO"/>
    <s v="CB UNO A UNO"/>
    <s v="EJECUTADO_EXITOSO"/>
    <s v="EJECUTADO EXITOSO"/>
    <s v="02/09/2025 SE ESCALA A LA RED PARA AUTORIZACIÓN DE ROLLOS - LA RED AUTORIZA 240- SE ESCALA AL COORDINADOR DE ZONA PARA ENTREGA DE ROLLOS EN SITIO | 05/09/2025 SE VISITA COMERCIO Y SE HACE ENTREGA DE 240 ROLLOS AL SEÑOR HUMBERTO ROMERO."/>
    <s v="VISITA_TÉCNICA"/>
    <m/>
    <s v="TIPO II"/>
    <s v="TERRESTRE"/>
    <s v="CACERES HERNANDEZ ANDRES"/>
    <n v="1"/>
    <n v="67654.12000000001"/>
    <n v="0"/>
    <n v="67654.12000000001"/>
    <m/>
    <m/>
    <m/>
    <m/>
    <m/>
  </r>
  <r>
    <s v="VALLEDUPAR"/>
    <x v="1"/>
    <x v="1"/>
    <n v="44279"/>
    <n v="2684202"/>
    <n v="79086"/>
    <s v="ORDEN DE CAMBIO"/>
    <s v="LA GUAJIRA"/>
    <s v="FONSECA"/>
    <s v="BARRIO PRIMERO DE JULIO FONSEC"/>
    <s v="REDEBAN"/>
    <s v="FO-25-1463647"/>
    <d v="2025-09-02T17:08:00"/>
    <d v="2025-09-06T16:22:00"/>
    <m/>
    <s v="ROLLOS"/>
    <s v="ROLLOS"/>
    <s v="CB UNO A UNO"/>
    <s v="CB UNO A UNO"/>
    <s v="EJECUTADO_EXITOSO"/>
    <s v="EJECUTADO EXITOSO"/>
    <s v="02/09/2025 SE ESCALA AL COORDINADOR DE ZONA PARA ENTREGA DE ROLLOS EN SITIO | 06/09/2025 BUENAS TARDES SE HACE ENTREGA DE 10 ROLLOS. SE HACE ENTREGA AL LADO DEL LOCAL"/>
    <s v="VISITA_TÉCNICA"/>
    <m/>
    <s v="TIPO II"/>
    <s v="TERRESTRE"/>
    <s v="BENITEZ CARVAJAL ALVARO JAVIER"/>
    <n v="1"/>
    <n v="67654.12000000001"/>
    <n v="0"/>
    <n v="67654.12000000001"/>
    <m/>
    <m/>
    <m/>
    <m/>
    <m/>
  </r>
  <r>
    <s v="VALLEDUPAR"/>
    <x v="1"/>
    <x v="1"/>
    <n v="44098"/>
    <n v="2685109"/>
    <n v="80139"/>
    <s v="ORDEN DE CAMBIO"/>
    <s v="LA GUAJIRA"/>
    <s v="DISTRACCION"/>
    <s v="BARRIO RINCON GUAPO RINCON GUAPO DISTRACCION"/>
    <s v="REDEBAN"/>
    <s v="FO-25-1476743"/>
    <d v="2025-09-03T08:00:00"/>
    <d v="2025-09-06T16:50:00"/>
    <m/>
    <s v="ROLLOS"/>
    <s v="ROLLOS"/>
    <s v="UNO A UNO"/>
    <s v="UNO A UNO"/>
    <s v="EJECUTADO_EXITOSO"/>
    <s v="EJECUTADO EXITOSO"/>
    <s v="04/09/2025 SE ESCALA A LA RED PARA AUTORIZACIÓN DE ROLLOS - LA RED AUTORIZA - SE ESCALA AL COORDINADOR DE ZONA PARA ENTREGA DE ROLLOS EN SITIO | 06/09/2025 BUENOS DÍAS SE VISITA CB Y SE LE HACE ENTREGA DE 20 ROLLOS"/>
    <s v="VISITA_TÉCNICA"/>
    <m/>
    <s v="TIPO II"/>
    <s v="TERRESTRE"/>
    <s v="BENITEZ CARVAJAL ALVARO JAVIER"/>
    <n v="1"/>
    <n v="67654.12000000001"/>
    <n v="0"/>
    <n v="67654.12000000001"/>
    <m/>
    <m/>
    <m/>
    <m/>
    <m/>
  </r>
  <r>
    <s v="PEREIRA"/>
    <x v="2"/>
    <x v="6"/>
    <n v="63001"/>
    <n v="2684611"/>
    <n v="79972"/>
    <s v="ORDEN DE CAMBIO"/>
    <s v="QUINDIO"/>
    <s v="ARMENIA"/>
    <s v="BARRIO CENTRO ARMENIA 26"/>
    <s v="REDEBAN"/>
    <s v="FO-25-1464318"/>
    <d v="2025-09-03T08:00:00"/>
    <d v="2025-09-06T17:05:00"/>
    <m/>
    <s v="ROLLOS"/>
    <s v="ROLLOS"/>
    <s v="UNO A UNO"/>
    <s v="UNO A UNO"/>
    <s v="EJECUTADO_EXITOSO"/>
    <s v="EJECUTADO EXITOSO"/>
    <s v="03/09/2025 SE ESCALA AL COORDINADOR DE ZONA PARA ENTREGA DE ROLLOS EN SITIO | 05/09/2025 VISITAMOS COMERCIO REALIZAMOS ENTREGA DE 10 ROLLOS."/>
    <s v="VISITA_TÉCNICA"/>
    <m/>
    <s v="TIPO II"/>
    <s v="TERRESTRE"/>
    <s v="ARROYAVE CANO MANUEL GUILLERMO"/>
    <n v="1"/>
    <n v="67654.12000000001"/>
    <n v="0"/>
    <n v="67654.12000000001"/>
    <m/>
    <m/>
    <m/>
    <m/>
    <m/>
  </r>
  <r>
    <s v="IBAGUE"/>
    <x v="5"/>
    <x v="5"/>
    <n v="73001"/>
    <n v="2686121"/>
    <n v="80560"/>
    <s v="ORDEN DE CAMBIO"/>
    <s v="TOLIMA"/>
    <s v="IBAGUE"/>
    <s v="BARRIO MODELIA 1 IBAGUE 2"/>
    <s v="REDEBAN"/>
    <s v="FO-25-1466813"/>
    <d v="2025-09-03T09:20:00"/>
    <d v="2025-09-06T17:07:00"/>
    <m/>
    <s v="ROLLOS"/>
    <s v="ROLLOS"/>
    <s v="UNO A UNO"/>
    <s v="UNO A UNO"/>
    <s v="EJECUTADO_EXITOSO"/>
    <s v="EJECUTADO EXITOSO"/>
    <s v="03/09/2025 EN COMUNICACIÓN CON EL CB, CONFIRMA DATOS CORRECTOS-SE ESCALA AL COORDINADOR DE ZONA PARA ENTREGA DE ROLLOS EN SITIO | 05/09/2025 SE REALIZA ENTREGA DE 20 ROLLOS POR SOLICITUD DEL CLIENTE."/>
    <s v="VISITA_TÉCNICA"/>
    <m/>
    <s v="TIPO I"/>
    <s v="TERRESTRE"/>
    <s v="BARRAGAN TAFUR EDWIN ESTEBAN"/>
    <n v="1"/>
    <n v="35779.500569199998"/>
    <n v="0"/>
    <n v="35779.500569199998"/>
    <m/>
    <m/>
    <m/>
    <m/>
    <m/>
  </r>
  <r>
    <s v="CALI"/>
    <x v="2"/>
    <x v="2"/>
    <n v="76111"/>
    <n v="2686206"/>
    <n v="72945"/>
    <s v="ORDEN DE CAMBIO"/>
    <s v="VALLE DEL CAUCA"/>
    <s v="GUADALAJARA DE BUGA"/>
    <s v="BARRIO CENTRO GUADALAJARA DE B"/>
    <s v="REDEBAN"/>
    <s v="FO-25-1470318"/>
    <d v="2025-09-03T09:21:00"/>
    <d v="2025-09-06T17:09:00"/>
    <m/>
    <s v="ROLLOS"/>
    <s v="ROLLOS"/>
    <s v="CB UNO A UNO"/>
    <s v="CB UNO A UNO"/>
    <s v="EJECUTADO_EXITOSO"/>
    <s v="EJECUTADO EXITOSO"/>
    <s v="03/09/2025 SE ESCALA AL COORDINADOR DE ZONA PARA ENTREGA DE ROLLOS EN SITIO | 05/09/2025 EN LA VISITA TÉCNICA SE REALIZÓ LA ENTREGA DE 10 ROLLOS DE REDEBAN PARA EL CB"/>
    <s v="VISITA_TÉCNICA"/>
    <m/>
    <s v="TIPO II"/>
    <s v="TERRESTRE"/>
    <s v="SANCHEZ URREGO ROBINSON DAVID"/>
    <n v="1"/>
    <n v="67654.12000000001"/>
    <n v="0"/>
    <n v="67654.12000000001"/>
    <m/>
    <m/>
    <m/>
    <m/>
    <m/>
  </r>
  <r>
    <s v="IBAGUE"/>
    <x v="5"/>
    <x v="5"/>
    <n v="73001"/>
    <n v="2687064"/>
    <n v="57074"/>
    <s v="ORDEN DE CAMBIO"/>
    <s v="TOLIMA"/>
    <s v="IBAGUE"/>
    <s v="PTM IBAGUE VARIEDADES DIZA"/>
    <s v="REDEBAN"/>
    <s v="FO-25-1466794"/>
    <d v="2025-09-03T10:29:00"/>
    <d v="2025-09-06T17:25:00"/>
    <m/>
    <s v="ROLLOS"/>
    <s v="ROLLOS"/>
    <s v="AGREGADOR"/>
    <s v="COMCARD - PTM"/>
    <s v="EJECUTADO_EXITOSO"/>
    <s v="EJECUTADO EXITOSO"/>
    <s v="03/09/2025 EN COMUNICACIÓN CON EL CB, CONFIRMA DATOS CORRECTOS-SE ESCALA AL COORDINADOR DE ZONA PARA ENTREGA DE ROLLOS EN SITIO | 05/09/2025 SE REALIZA ENTREGA DE 30 ROLLOS POR SOLICITUD DEL CLIENTE."/>
    <s v="VISITA_TÉCNICA"/>
    <m/>
    <s v="TIPO I"/>
    <s v="TERRESTRE"/>
    <s v="BARRAGAN TAFUR EDWIN ESTEBAN"/>
    <n v="1"/>
    <n v="35779.500569199998"/>
    <n v="0"/>
    <n v="35779.500569199998"/>
    <m/>
    <m/>
    <m/>
    <m/>
    <m/>
  </r>
  <r>
    <s v="BUCARAMANGA"/>
    <x v="3"/>
    <x v="3"/>
    <n v="68001"/>
    <n v="2687459"/>
    <n v="21056"/>
    <s v="ORDEN DE CAMBIO"/>
    <s v="SANTANDER"/>
    <s v="BUCARAMANGA"/>
    <s v="EXXON ANTONIA SANTOS BUCARAMAN"/>
    <s v="REDEBAN"/>
    <s v="FO-25-1476701"/>
    <d v="2025-09-03T10:47:00"/>
    <d v="2025-09-06T17:29:00"/>
    <m/>
    <s v="ROLLOS"/>
    <s v="ROLLOS"/>
    <s v="CB UNO A UNO"/>
    <s v="CB UNO A UNO"/>
    <s v="EJECUTADO_EXITOSO"/>
    <s v="EJECUTADO EXITOSO"/>
    <s v="04/09/2025 SE ESCALA A LA RED PARA AUTORIZACIÓN DE ROLLOS - LA RED AUTORIZA - SE ESCALA AL COORDINADOR DE ZONA PARA ENTREGA DE ROLLOS EN SITIO | 06/09/2025 SE VISITA COMERCIO SE REALIZA LA ENTREGA DE 30 ROLLOS RBM CB OPERATIVO"/>
    <s v="VISITA_TÉCNICA"/>
    <m/>
    <s v="TIPO I"/>
    <s v="TERRESTRE"/>
    <s v="BARAJAS BERMUDEZ YAHIR MAURICIO"/>
    <n v="1"/>
    <n v="35779.500569199998"/>
    <n v="0"/>
    <n v="35779.500569199998"/>
    <m/>
    <m/>
    <m/>
    <m/>
    <m/>
  </r>
  <r>
    <s v="PEREIRA"/>
    <x v="2"/>
    <x v="6"/>
    <n v="66001"/>
    <n v="2687665"/>
    <n v="30807"/>
    <s v="ORDEN DE CAMBIO"/>
    <s v="RISARALDA"/>
    <s v="PEREIRA"/>
    <s v="BARRIO TRIBUNAS"/>
    <s v="REDEBAN"/>
    <s v="FO-25-1469507"/>
    <d v="2025-09-03T11:01:00"/>
    <d v="2025-09-06T17:33:00"/>
    <m/>
    <s v="ROLLOS"/>
    <s v="ROLLOS"/>
    <s v="CB UNO A UNO"/>
    <s v="CB UNO A UNO"/>
    <s v="EJECUTADO_CANCELADO"/>
    <s v="PETICIÓN RED"/>
    <s v="03/09/2025 EN COMUNICACIÓN CON EL CB, CONFIRMA DATOS CORRECTOS-SE ESCALA AL COORDINADOR DE ZONA PARA ENTREGA DE ROLLOS EN SITIO | 05/09/2025 VISITAMOS COMERCIO NO REALIZAMOS ENTREGA DE ROLLOS YA QUE EL COMERCIO TIENE EFECTY YA ES LA SEGUNDA VISITA QUE SE CANCELA POR LO MISMO SE REALIZA NUEVAMENTE ESCALAMIENTO CON REDEBAN, NO SE FIRMA CONTROL DE VISITA."/>
    <s v="VISITA_TÉCNICA"/>
    <m/>
    <s v="TIPO I"/>
    <s v="TERRESTRE"/>
    <s v="ARROYAVE CANO MANUEL GUILLERMO"/>
    <n v="1"/>
    <n v="35779.500569199998"/>
    <n v="0"/>
    <n v="35779.500569199998"/>
    <m/>
    <m/>
    <m/>
    <m/>
    <m/>
  </r>
  <r>
    <s v="PASTO"/>
    <x v="2"/>
    <x v="2"/>
    <n v="52788"/>
    <n v="2688229"/>
    <n v="79955"/>
    <s v="ORDEN DE CAMBIO"/>
    <s v="NARIÑO"/>
    <s v="TANGUA"/>
    <s v="BARRIO SAN RAFAEL TANGUA 1"/>
    <s v="REDEBAN"/>
    <s v="FO-25-1469451"/>
    <d v="2025-09-03T11:34:00"/>
    <d v="2025-09-06T17:36:00"/>
    <m/>
    <s v="ROLLOS"/>
    <s v="ROLLOS"/>
    <s v="UNO A UNO"/>
    <s v="UNO A UNO"/>
    <s v="EJECUTADO_EXITOSO"/>
    <s v="EJECUTADO EXITOSO"/>
    <s v="03/09/2025 EN COMUNICACIÓN CON EL CB, CONFIRMA DATOS CORRECTOS-SE ESCALA AL COORDINADOR DE ZONA PARA ENTREGA DE ROLLOS EN SITIO | 05/09/2025 SE REALIZÓ LA ENTREGA DE PAPELERÍA SOLICITADA NO SE MANIPULA CB CLIENTE INFORMA QUE SE ENCUENTRA OPERATIVO"/>
    <s v="VISITA_TÉCNICA"/>
    <m/>
    <s v="TIPO II"/>
    <s v="TERRESTRE"/>
    <s v="REMICIO AMADO JOHN HEBER"/>
    <n v="1"/>
    <n v="67654.12000000001"/>
    <n v="0"/>
    <n v="67654.12000000001"/>
    <m/>
    <m/>
    <m/>
    <m/>
    <m/>
  </r>
  <r>
    <s v="CUCUTA"/>
    <x v="3"/>
    <x v="3"/>
    <n v="54001"/>
    <n v="2688198"/>
    <n v="80943"/>
    <s v="ORDEN DE CAMBIO"/>
    <s v="NORTE DE SANTANDER"/>
    <s v="CUCUTA"/>
    <s v="BARRIO NUEVO HORIZONTE CUCUTA 6"/>
    <s v="REDEBAN"/>
    <s v="FO-25-1470307"/>
    <d v="2025-09-03T11:47:00"/>
    <d v="2025-09-06T17:39:00"/>
    <m/>
    <s v="ROLLOS"/>
    <s v="ROLLOS"/>
    <s v="UNO A UNO"/>
    <s v="UNO A UNO"/>
    <s v="EJECUTADO_EXITOSO"/>
    <s v="EJECUTADO EXITOSO"/>
    <s v="03/09/2025 SE ESCALA AL COORDINADOR DE ZONA PARA ENTREGA DE ROLLOS EN SITIO | 05/09/2025 SE ENTREGAN 20 ROLLOS OK"/>
    <s v="VISITA_TÉCNICA"/>
    <m/>
    <s v="TIPO I"/>
    <s v="TERRESTRE"/>
    <s v="NARANJO AFANADOR RUBEN JESUS"/>
    <n v="1"/>
    <n v="35779.500569199998"/>
    <n v="0"/>
    <n v="35779.500569199998"/>
    <m/>
    <m/>
    <m/>
    <m/>
    <m/>
  </r>
  <r>
    <s v="PASTO"/>
    <x v="2"/>
    <x v="2"/>
    <n v="52001"/>
    <n v="2689037"/>
    <n v="35859"/>
    <s v="ORDEN DE CAMBIO"/>
    <s v="NARIÑO"/>
    <s v="PASTO"/>
    <s v="BARRIO EL TEJAR PASTO 1"/>
    <s v="REDEBAN"/>
    <s v="FO-25-1470127"/>
    <d v="2025-09-03T13:26:00"/>
    <d v="2025-09-06T17:41:00"/>
    <m/>
    <s v="ROLLOS"/>
    <s v="ROLLOS"/>
    <s v="CB UNO A UNO"/>
    <s v="CB UNO A UNO"/>
    <s v="EJECUTADO_EXITOSO"/>
    <s v="EJECUTADO EXITOSO"/>
    <s v="07/09/2025 SE ESCALA AL COORDINADOR DE ZONA PARA ENTREGA DE ROLLOS EN SITIO | 06/09/2025 SE REALIZA ENTREGA DE 30 ROLLOS EN EL COMERCIO"/>
    <s v="VISITA_TÉCNICA"/>
    <m/>
    <s v="TIPO I"/>
    <s v="TERRESTRE"/>
    <s v="PAZ MARTINEZ RICHARD HUMBERTO"/>
    <n v="1"/>
    <n v="35779.500569199998"/>
    <n v="0"/>
    <n v="35779.500569199998"/>
    <m/>
    <m/>
    <m/>
    <m/>
    <m/>
  </r>
  <r>
    <s v="BOGOTA"/>
    <x v="4"/>
    <x v="4"/>
    <n v="11001"/>
    <n v="2689200"/>
    <n v="80118"/>
    <s v="ORDEN DE CAMBIO"/>
    <s v="CUNDINAMARCA"/>
    <s v="BOGOTA"/>
    <s v="BARRIO SAN FRANCISCO BOGOTA 14"/>
    <s v="REDEBAN"/>
    <s v="FO-25-1474477"/>
    <d v="2025-09-03T13:54:00"/>
    <d v="2025-09-06T17:44:00"/>
    <m/>
    <s v="ROLLOS"/>
    <s v="ROLLOS"/>
    <s v="UNO A UNO"/>
    <s v="UNO A UNO"/>
    <s v="EJECUTADO_EXITOSO"/>
    <s v="EJECUTADO EXITOSO"/>
    <s v="04/09/2025 SE ESCALA A LA RED PARA AUTORIZACIÓN DE ROLLOS - LA RED AUTORIZA - SE ESCALA AL COORDINADOR DE ZONA PARA ENTREGA DE ROLLOS EN SITIO | 05/09/2025 DURANTE LA VISITA TECNICA SE REALIZA ENTREGA DE ROLLOS PARA DATÁFONO NO SE MANIPULAN EQUIPOS SIN NOVEDAD EN ENTREGA"/>
    <s v="VISITA_TÉCNICA"/>
    <m/>
    <s v="TIPO I"/>
    <s v="TERRESTRE"/>
    <s v="GALEANO SORIANO JUAN DAVID"/>
    <n v="1"/>
    <n v="35779.500569199998"/>
    <n v="0"/>
    <n v="35779.500569199998"/>
    <m/>
    <m/>
    <m/>
    <m/>
    <m/>
  </r>
  <r>
    <s v="BOGOTA"/>
    <x v="4"/>
    <x v="4"/>
    <n v="25286"/>
    <n v="2689513"/>
    <n v="76006"/>
    <s v="ORDEN DE CAMBIO"/>
    <s v="CUNDINAMARCA"/>
    <s v="FUNZA"/>
    <s v="BARRIO LA CITA FUNZA 1"/>
    <s v="REDEBAN"/>
    <s v="FO-25-1474470"/>
    <d v="2025-09-03T14:29:00"/>
    <d v="2025-09-06T17:50:00"/>
    <m/>
    <s v="ROLLOS"/>
    <s v="ROLLOS"/>
    <s v="CB UNO A UNO"/>
    <s v="CB UNO A UNO"/>
    <s v="EJECUTADO_EXITOSO"/>
    <s v="EJECUTADO EXITOSO"/>
    <s v="04/09/2025 SE ESCALA A LA RED PARA AUTORIZACIÓN DE ROLLOS - LA RED AUTORIZA - SE ESCALA AL COORDINADOR DE ZONA PARA ENTREGA DE ROLLOS EN SITIO | 06/09/2025 SE REALIZA ENTREGA DE ROLLOS"/>
    <s v="VISITA_TÉCNICA"/>
    <m/>
    <s v="TIPO II"/>
    <s v="TERRESTRE"/>
    <s v="CEDEÑO AMAYA JORGE LUIS"/>
    <n v="1"/>
    <n v="67654.12000000001"/>
    <n v="0"/>
    <n v="67654.12000000001"/>
    <m/>
    <m/>
    <m/>
    <m/>
    <m/>
  </r>
  <r>
    <s v="CALI"/>
    <x v="2"/>
    <x v="2"/>
    <n v="76001"/>
    <n v="2689946"/>
    <n v="79048"/>
    <s v="ORDEN DE CAMBIO"/>
    <s v="VALLE DEL CAUCA"/>
    <s v="CALI"/>
    <s v="BARRIO LAS PALMAS CALI"/>
    <s v="REDEBAN"/>
    <s v="FO-25-1474450"/>
    <d v="2025-09-03T15:21:00"/>
    <d v="2025-09-06T17:53:00"/>
    <m/>
    <s v="ROLLOS"/>
    <s v="ROLLOS"/>
    <s v="CB UNO A UNO"/>
    <s v="CB UNO A UNO"/>
    <s v="EJECUTADO_EXITOSO"/>
    <s v="EJECUTADO EXITOSO"/>
    <s v="04/09/2025 SE ESCALA A LA RED PARA AUTORIZACIÓN DE ROLLOS - LA RED AUTORIZA - SE ESCALA AL COORDINADOR DE ZONA PARA ENTREGA DE ROLLOS EN SITIO | 06/09/2025 SE REALIZA ENTREGA DE 10 ROLLOS TÉRMICOS EN EL CB SIN NOVEDAD."/>
    <s v="VISITA_TÉCNICA"/>
    <m/>
    <s v="TIPO I"/>
    <s v="TERRESTRE"/>
    <s v="TORRES GARCIA JENDRY JOSE"/>
    <n v="1"/>
    <n v="35779.500569199998"/>
    <n v="0"/>
    <n v="35779.500569199998"/>
    <m/>
    <m/>
    <m/>
    <m/>
    <m/>
  </r>
  <r>
    <s v="CUCUTA"/>
    <x v="3"/>
    <x v="3"/>
    <n v="54001"/>
    <n v="2690230"/>
    <n v="79066"/>
    <s v="ORDEN DE CAMBIO"/>
    <s v="NORTE DE SANTANDER"/>
    <s v="CUCUTA"/>
    <s v="BARRIO AEROPUERTO CUCUTA 20"/>
    <s v="REDEBAN"/>
    <s v="FO-25-1474430"/>
    <d v="2025-09-03T15:41:00"/>
    <d v="2025-09-06T17:57:00"/>
    <m/>
    <s v="ROLLOS"/>
    <s v="ROLLOS"/>
    <s v="CB UNO A UNO"/>
    <s v="CB UNO A UNO"/>
    <s v="EJECUTADO_EXITOSO"/>
    <s v="EJECUTADO EXITOSO"/>
    <s v="04/09/2025 SE ESCALA A LA RED PARA AUTORIZACIÓN DE ROLLOS - LA RED AUTORIZA - SE ESCALA AL COORDINADOR DE ZONA PARA ENTREGA DE ROLLOS EN SITIO | 05/09/2025 SE REALIZA ENTREGA DE 10 ROLLOS RBM OK"/>
    <s v="VISITA_TÉCNICA"/>
    <m/>
    <s v="TIPO I"/>
    <s v="TERRESTRE"/>
    <s v="DURAN ACOSTA FRANK YONNY"/>
    <n v="1"/>
    <n v="35779.500569199998"/>
    <n v="0"/>
    <n v="35779.500569199998"/>
    <m/>
    <m/>
    <m/>
    <m/>
    <m/>
  </r>
  <r>
    <s v="MEDELLIN"/>
    <x v="0"/>
    <x v="0"/>
    <n v="5376"/>
    <n v="2690620"/>
    <n v="79331"/>
    <s v="ORDEN DE CAMBIO"/>
    <s v="ANTIOQUIA"/>
    <s v="LA CEJA"/>
    <s v="BARRIO LA CEJA LA CEJA 10"/>
    <s v="REDEBAN"/>
    <s v="FO-25-1469958"/>
    <d v="2025-09-03T16:12:00"/>
    <d v="2025-09-06T18:00:00"/>
    <m/>
    <s v="ROLLOS"/>
    <s v="ROLLOS"/>
    <s v="CB UNO A UNO"/>
    <s v="CB UNO A UNO"/>
    <s v="EJECUTADO_EXITOSO"/>
    <s v="EJECUTADO EXITOSO"/>
    <s v="03/09/2025 SE ESCALA AL COORDINADOR DE ZONA PARA ENTREGA DE ROLLOS EN SITIO | 05/09/2025 SE REALIZA LA ENTREGA DE 20 ROLLOS SE HABLA CON EL USUARIO Y SE DEJAN CON EL SEÑOR DE AL FRENTE XON ESTEBAN ZULUAGA"/>
    <s v="VISITA_TÉCNICA"/>
    <m/>
    <s v="TIPO II"/>
    <s v="TERRESTRE"/>
    <s v="MONTOYA VELEZ ANDRES FELIPE"/>
    <n v="1"/>
    <n v="67654.12000000001"/>
    <n v="0"/>
    <n v="67654.12000000001"/>
    <m/>
    <m/>
    <m/>
    <m/>
    <m/>
  </r>
  <r>
    <s v="CALI"/>
    <x v="2"/>
    <x v="2"/>
    <n v="76111"/>
    <n v="2691020"/>
    <n v="80603"/>
    <s v="ORDEN DE CAMBIO"/>
    <s v="VALLE DEL CAUCA"/>
    <s v="GUADALAJARA DE BUGA"/>
    <s v="BARRIO SANTA BARBARA GUADALAJARA DE BUGA 5"/>
    <s v="REDEBAN"/>
    <s v="FO-25-1470670"/>
    <d v="2025-09-03T17:00:00"/>
    <d v="2025-09-06T18:03:00"/>
    <m/>
    <s v="ROLLOS"/>
    <s v="ROLLOS"/>
    <s v="UNO A UNO"/>
    <s v="UNO A UNO"/>
    <s v="EJECUTADO_EXITOSO"/>
    <s v="EJECUTADO EXITOSO"/>
    <s v="03/09/2025 SE ESCALA AL COORDINADOR DE ZONA PARA ENTREGA DE ROLLOS EN SITIO | 05/09/2025 EN LA VISITA TÉCNICA SE REALIZÓ LA ENTREGA DE 20 ROLLOS TERMICOS DE REDEBAN PARA EL CB."/>
    <s v="VISITA_TÉCNICA"/>
    <m/>
    <s v="TIPO II"/>
    <s v="TERRESTRE"/>
    <s v="SANCHEZ URREGO ROBINSON DAVID"/>
    <n v="1"/>
    <n v="67654.12000000001"/>
    <n v="0"/>
    <n v="67654.12000000001"/>
    <m/>
    <m/>
    <m/>
    <m/>
    <m/>
  </r>
  <r>
    <s v="BUCARAMANGA"/>
    <x v="3"/>
    <x v="3"/>
    <n v="68679"/>
    <n v="2693390"/>
    <n v="61382"/>
    <s v="ORDEN DE CAMBIO"/>
    <s v="SANTANDER"/>
    <s v="SAN GIL"/>
    <s v="BARRIO PABLO VI SAN GIL"/>
    <s v="REDEBAN"/>
    <s v="FO-25-1473908"/>
    <d v="2025-09-04T09:50:00"/>
    <d v="2025-09-06T18:11:00"/>
    <m/>
    <s v="ROLLOS"/>
    <s v="ROLLOS"/>
    <s v="CB UNO A UNO"/>
    <s v="CB UNO A UNO"/>
    <s v="GESTIÓN_TELEFONICA"/>
    <s v="CANCELADO POR EL USUARIO"/>
    <s v="04/09/2025 SE ESCALA AL COORDINADOR DE ZONA PARA ENTREGA DE ROLLOS EN SITIO | 05/09/2025 SE COMUNICA CON EL SEÑOR RAÚL AL NÚMERO DE TELÉFONO 3023746762 PARA ENTREGA DE ROLLOS , PERO INDICA QUE ESE NO ES CÓDIGO DE CORRESPONSAL NI TAMPOCO LA DIRECCIÓN , QUE ELLOS ESTÁN UBICADOS SAN JOSÉ DE PILETA , SE LOGRA LA COMUNICACIÓN CON LA PERSONA DEL CORRESPONSAL AL NÚMERO DE TELÉFONO 320 4366205 PERO LA SEÑORITA PAULA INDICA QUE NO HA SOLICITADO ROLLOS PARA EL CB , SE ESCALA CON COORDINADOR DÓNDE INDICA CERRAR LA ORDEN"/>
    <s v="SOPORTE_TELEFÓNICO"/>
    <m/>
    <s v="TIPO II"/>
    <s v="TERRESTRE"/>
    <s v="HERRERA LUQUE SAUL JAVIER"/>
    <n v="0"/>
    <n v="41241.0800752"/>
    <n v="0"/>
    <n v="41241.0800752"/>
    <m/>
    <m/>
    <m/>
    <m/>
    <m/>
  </r>
  <r>
    <s v="CALI"/>
    <x v="2"/>
    <x v="2"/>
    <n v="76001"/>
    <n v="2702640"/>
    <n v="78268"/>
    <s v="ORDEN DE CAMBIO"/>
    <s v="VALLE DEL CAUCA"/>
    <s v="CALI"/>
    <s v="BARRIO ALFONSO BONILLA ARAGON"/>
    <s v="REDEBAN"/>
    <s v="FO-25-1487317"/>
    <d v="2025-09-05T16:18:00"/>
    <d v="2025-09-07T10:00:00"/>
    <m/>
    <s v="ROLLOS"/>
    <s v="ROLLOS"/>
    <s v="CB UNO A UNO"/>
    <s v="CB UNO A UNO"/>
    <s v="EJECUTADO_EXITOSO"/>
    <s v="EJECUTADO EXITOSO"/>
    <s v="05/09/2025 SE ESCALA AL COORDINADOR DE ZONA PARA ENTREGA DE ROLLOS EN SITIO | 06/09/2025 EN LA VISITA TÉCNICA SE REALIZÓ LA ENTREGA DE 40 ROLLOS TERMICOS DE REDEBAN PARA EL CB"/>
    <s v="VISITA_TÉCNICA"/>
    <m/>
    <s v="TIPO I"/>
    <s v="TERRESTRE"/>
    <s v="SANCHEZ URREGO ROBINSON DAVID"/>
    <n v="1"/>
    <n v="35779.500569199998"/>
    <n v="0"/>
    <n v="35779.500569199998"/>
    <m/>
    <m/>
    <m/>
    <m/>
    <m/>
  </r>
  <r>
    <s v="TUNJA"/>
    <x v="3"/>
    <x v="3"/>
    <n v="15001"/>
    <n v="2702273"/>
    <n v="80571"/>
    <s v="ORDEN DE CAMBIO"/>
    <s v="BOYACA"/>
    <s v="TUNJA"/>
    <s v="DISTRICOL FERRETERIA JN SANDOV"/>
    <s v="REDEBAN"/>
    <s v="FO-25-1486874"/>
    <d v="2025-09-05T15:38:00"/>
    <d v="2025-09-07T10:03:00"/>
    <m/>
    <s v="ROLLOS"/>
    <s v="ROLLOS"/>
    <s v="AGREGADOR"/>
    <s v="DISTRICOL"/>
    <s v="EJECUTADO_EXITOSO"/>
    <s v="EJECUTADO EXITOSO"/>
    <s v="05/09/2025 SE ESCALA AL COORDINADOR DE ZONA PARA ENTREGA DE ROLLOS EN SITIO | 06/09/2025 SE REALIZA ENTREGA EN SITIO DE 20 ROLLOS REDEBAN RECIBE PAPELERIA DORA SANDOVAL"/>
    <s v="VISITA_TÉCNICA"/>
    <m/>
    <s v="TIPO I"/>
    <s v="TERRESTRE"/>
    <s v="ALVARADO MORENO CRISTHIAN"/>
    <n v="1"/>
    <n v="35779.500569199998"/>
    <n v="0"/>
    <n v="35779.500569199998"/>
    <m/>
    <m/>
    <m/>
    <m/>
    <m/>
  </r>
  <r>
    <s v="CALI"/>
    <x v="2"/>
    <x v="2"/>
    <n v="76001"/>
    <n v="2701241"/>
    <n v="79989"/>
    <s v="ORDEN DE CAMBIO"/>
    <s v="VALLE DEL CAUCA"/>
    <s v="CALI"/>
    <s v="BARRIO COMUNEROS I CALI 2"/>
    <s v="REDEBAN"/>
    <s v="FO-25-1485551"/>
    <d v="2025-09-05T12:43:00"/>
    <d v="2025-09-07T10:05:00"/>
    <m/>
    <s v="ROLLOS"/>
    <s v="ROLLOS"/>
    <s v="UNO A UNO"/>
    <s v="UNO A UNO"/>
    <s v="EJECUTADO_EXITOSO"/>
    <s v="EJECUTADO EXITOSO"/>
    <s v="05/09/2025 SE ESCALA AL COORDINADOR DE ZONA PARA ENTREGA DE ROLLOS EN SITIO | 06/09/2025 EN LA VISITA TÉCNICA SE REALIZÓ LA ENTREGA DE 10 ROLLOS DE REDEBAN PARA EL CB"/>
    <s v="VISITA_TÉCNICA"/>
    <m/>
    <s v="TIPO I"/>
    <s v="TERRESTRE"/>
    <s v="SANCHEZ URREGO ROBINSON DAVID"/>
    <n v="1"/>
    <n v="35779.500569199998"/>
    <n v="0"/>
    <n v="35779.500569199998"/>
    <m/>
    <m/>
    <m/>
    <m/>
    <m/>
  </r>
  <r>
    <s v="BOGOTA"/>
    <x v="4"/>
    <x v="4"/>
    <n v="11001"/>
    <n v="2695621"/>
    <n v="79043"/>
    <s v="ORDEN DE CAMBIO"/>
    <s v="CUNDINAMARCA"/>
    <s v="BOGOTA"/>
    <s v="BARRIO LA CABANA BOGOTA"/>
    <s v="REDEBAN"/>
    <s v="FO-25-1485472"/>
    <d v="2025-09-04T13:48:00"/>
    <d v="2025-09-07T10:07:00"/>
    <m/>
    <s v="ROLLOS"/>
    <s v="ROLLOS"/>
    <s v="CB UNO A UNO"/>
    <s v="CB UNO A UNO"/>
    <s v="EJECUTADO_EXITOSO"/>
    <s v="EJECUTADO EXITOSO"/>
    <s v="05/09/2025 SE ESCALA A LA RED PARA AUTORIZACIÓN DE ROLLOS - LA RED AUTORIZA - SE ESCALA AL COORDINADOR DE ZONA PARA ENTREGA DE ROLLOS EN SITIO | 06/09/2025 ENTREGA DE 20 ROLLOS NO SE MANIPULAN EQUIPOS"/>
    <s v="VISITA_TÉCNICA"/>
    <m/>
    <s v="TIPO I"/>
    <s v="TERRESTRE"/>
    <s v="HERNANDEZ NARANJO OSCAR EDUARDO"/>
    <n v="1"/>
    <n v="35779.500569199998"/>
    <n v="0"/>
    <n v="35779.500569199998"/>
    <m/>
    <m/>
    <m/>
    <m/>
    <m/>
  </r>
  <r>
    <s v="CALI"/>
    <x v="2"/>
    <x v="2"/>
    <n v="76892"/>
    <n v="2696865"/>
    <n v="79709"/>
    <s v="ORDEN DE CAMBIO"/>
    <s v="VALLE DEL CAUCA"/>
    <s v="YUMBO"/>
    <s v="PTM YUMBO PAPELERIA MILU YUMBO"/>
    <s v="REDEBAN"/>
    <s v="FO-25-1485453"/>
    <d v="2025-09-04T15:59:00"/>
    <d v="2025-09-07T10:08:00"/>
    <m/>
    <s v="ROLLOS"/>
    <s v="ROLLOS"/>
    <s v="AGREGADOR"/>
    <s v="COMCARD - PTM"/>
    <s v="EJECUTADO_EXITOSO"/>
    <s v="EJECUTADO EXITOSO"/>
    <s v="05/09/2025 SE ESCALA A LA RED PARA AUTORIZACIÓN DE ROLLOS - LA RED AUTORIZA - SE ESCALA AL COORDINADOR DE ZONA PARA ENTREGA DE ROLLOS EN SITIO | 06/09/2025 SE VISITA CORRESPONSAL Y SE ENTREGAN 10 ROLLOS"/>
    <s v="VISITA_TÉCNICA"/>
    <m/>
    <s v="TIPO I"/>
    <s v="TERRESTRE"/>
    <s v="BOLAÑOS TABORDA JORGE ENRIQUE"/>
    <n v="1"/>
    <n v="35779.500569199998"/>
    <n v="0"/>
    <n v="35779.500569199998"/>
    <m/>
    <m/>
    <m/>
    <m/>
    <m/>
  </r>
  <r>
    <s v="CUCUTA"/>
    <x v="3"/>
    <x v="3"/>
    <n v="54001"/>
    <n v="2700253"/>
    <n v="74995"/>
    <s v="ORDEN DE CAMBIO"/>
    <s v="NORTE DE SANTANDER"/>
    <s v="CUCUTA"/>
    <s v="PTM CUCUTA AUTOLUJOS Y SERVICI"/>
    <s v="REDEBAN"/>
    <s v="FO-25-1484340"/>
    <d v="2025-09-05T11:06:00"/>
    <d v="2025-09-07T10:17:00"/>
    <m/>
    <s v="ROLLOS"/>
    <s v="ROLLOS"/>
    <s v="AGREGADOR"/>
    <s v="COMCARD - PTM"/>
    <s v="EJECUTADO_EXITOSO"/>
    <s v="EJECUTADO EXITOSO"/>
    <s v="05/09/2025 SE ESCALA AL COORDINADOR DE ZONA PARA ENTREGA DE ROLLOS EN SITIO | 06/09/2025 SE ENTREGAN 20 ROLLOS"/>
    <s v="VISITA_TÉCNICA"/>
    <m/>
    <s v="TIPO I"/>
    <s v="TERRESTRE"/>
    <s v="NARANJO AFANADOR RUBEN JESUS"/>
    <n v="1"/>
    <n v="35779.500569199998"/>
    <n v="0"/>
    <n v="35779.500569199998"/>
    <m/>
    <m/>
    <m/>
    <m/>
    <m/>
  </r>
  <r>
    <s v="TUNJA"/>
    <x v="3"/>
    <x v="3"/>
    <n v="15646"/>
    <n v="2699761"/>
    <n v="24809"/>
    <s v="ORDEN DE CAMBIO"/>
    <s v="BOYACA"/>
    <s v="SAMACA"/>
    <s v="DINASTIA SAMACA BOYACA"/>
    <s v="REDEBAN"/>
    <s v="FO-25-1483992"/>
    <d v="2025-09-05T10:23:00"/>
    <d v="2025-09-07T10:20:00"/>
    <m/>
    <s v="ROLLOS"/>
    <s v="ROLLOS"/>
    <s v="CB UNO A UNO"/>
    <s v="CB UNO A UNO"/>
    <s v="EJECUTADO_EXITOSO"/>
    <s v="EJECUTADO EXITOSO"/>
    <s v="05/09/2025 SE ESCALA AL COORDINADOR DE ZONA PARA ENTREGA DE ROLLOS EN SITIO | 06/09/2025 SE REALIZA ENTREGA DE 40 ROLLOS CON VISITA."/>
    <s v="VISITA_TÉCNICA"/>
    <m/>
    <s v="TIPO II"/>
    <s v="TERRESTRE"/>
    <s v="SOLER HOYOS CRISTIAN LEONARDO"/>
    <n v="1"/>
    <n v="67654.12000000001"/>
    <n v="0"/>
    <n v="67654.12000000001"/>
    <m/>
    <m/>
    <m/>
    <m/>
    <m/>
  </r>
  <r>
    <s v="SANTA MARTA"/>
    <x v="1"/>
    <x v="1"/>
    <n v="47189"/>
    <n v="2698806"/>
    <n v="25031"/>
    <s v="ORDEN DE CAMBIO"/>
    <s v="MAGDALENA"/>
    <s v="CIENAGA"/>
    <s v="ARRIO ISLA DEL ROSARIO CIENAG"/>
    <s v="REDEBAN"/>
    <s v="FO-25-1483678"/>
    <d v="2025-09-05T08:42:00"/>
    <d v="2025-09-07T10:24:00"/>
    <m/>
    <s v="ROLLOS"/>
    <s v="ROLLOS"/>
    <s v="CB UNO A UNO"/>
    <s v="CB UNO A UNO"/>
    <s v="EJECUTADO_EXITOSO"/>
    <s v="EJECUTADO EXITOSO"/>
    <s v="05/09/2025 SE ESCALA AL COORDINADOR DE ZONA PARA ENTREGA DE ROLLOS EN SITIO | 06/09/2025 SE REALIZA ENTREGA DE 30 ROLLOS PARA DATÁFONO A SATISFACCIÓN DEL CLIENTE"/>
    <s v="VISITA_TÉCNICA"/>
    <m/>
    <s v="TIPO II"/>
    <s v="TERRESTRE"/>
    <m/>
    <n v="1"/>
    <n v="67654.12000000001"/>
    <n v="0"/>
    <n v="67654.12000000001"/>
    <m/>
    <m/>
    <m/>
    <m/>
    <m/>
  </r>
  <r>
    <s v="CUCUTA"/>
    <x v="3"/>
    <x v="3"/>
    <n v="54001"/>
    <n v="2692368"/>
    <n v="17879"/>
    <s v="ORDEN DE CAMBIO"/>
    <s v="NORTE DE SANTANDER"/>
    <s v="CUCUTA"/>
    <s v="PAGAFACIL VENTURA PLAZA"/>
    <s v="REDEBAN"/>
    <s v="FO-25-1473162"/>
    <d v="2025-09-04T08:20:00"/>
    <d v="2025-09-07T10:51:00"/>
    <m/>
    <s v="ROLLOS"/>
    <s v="ROLLOS"/>
    <s v="ROBUSTO"/>
    <s v="PAGAFACIL"/>
    <s v="EJECUTADO_EXITOSO"/>
    <s v="EJECUTADO EXITOSO"/>
    <s v="04/09/2025 SE ESCALA AL COORDINADOR DE ZONA PARA ENTREGA DE ROLLOS EN SITIO | 06/09/2025 SE REALIZÓ VISITA AL COMERCIO Y SE HIZO ENTREGA DE 210 ROLLOS TODO OK"/>
    <s v="VISITA_TÉCNICA"/>
    <m/>
    <s v="TIPO I"/>
    <s v="TERRESTRE"/>
    <s v="MORA VEGA JEAMPIER"/>
    <n v="1"/>
    <n v="35779.500569199998"/>
    <n v="0"/>
    <n v="35779.500569199998"/>
    <m/>
    <m/>
    <m/>
    <m/>
    <m/>
  </r>
  <r>
    <s v="MEDELLIN"/>
    <x v="0"/>
    <x v="0"/>
    <n v="5129"/>
    <n v="2691507"/>
    <n v="31014"/>
    <s v="ORDEN DE CAMBIO"/>
    <s v="ANTIOQUIA"/>
    <s v="CALDAS"/>
    <s v="BARRIO VEREDA PRIMAVERA"/>
    <s v="REDEBAN"/>
    <s v="FO-25-1472352"/>
    <d v="2025-09-04T08:00:00"/>
    <d v="2025-09-07T10:57:00"/>
    <m/>
    <s v="ROLLOS"/>
    <s v="ROLLOS"/>
    <s v="CB UNO A UNO"/>
    <s v="CB UNO A UNO"/>
    <s v="EJECUTADO_EXITOSO"/>
    <s v="EJECUTADO EXITOSO"/>
    <s v="04/09/2025 SE ESCALA AL COORDINADOR DE ZONA PARA ENTREGA DE ROLLOS EN SITIO | 06/09/2025 SE ENTREGARON 40 ROLLOS"/>
    <s v="VISITA_TÉCNICA"/>
    <m/>
    <s v="TIPO I"/>
    <s v="TERRESTRE"/>
    <s v="CASTAÑEDA PALACIO CARLOS FELIPE"/>
    <n v="1"/>
    <n v="35779.500569199998"/>
    <n v="0"/>
    <n v="35779.500569199998"/>
    <m/>
    <m/>
    <m/>
    <m/>
    <m/>
  </r>
  <r>
    <s v="IBAGUE"/>
    <x v="5"/>
    <x v="5"/>
    <n v="73001"/>
    <n v="2691311"/>
    <n v="38939"/>
    <s v="ORDEN DE CAMBIO"/>
    <s v="TOLIMA"/>
    <s v="IBAGUE"/>
    <s v="BARRIO COELLO COCORA IBAGUE"/>
    <s v="REDEBAN"/>
    <s v="FO-25-1470664"/>
    <d v="2025-09-03T17:37:00"/>
    <d v="2025-09-07T11:28:00"/>
    <m/>
    <s v="ROLLOS"/>
    <s v="ROLLOS"/>
    <s v="CB UNO A UNO"/>
    <s v="CB UNO A UNO"/>
    <s v="EJECUTADO_EXITOSO"/>
    <s v="EJECUTADO EXITOSO"/>
    <s v="03/09/2025 SE ESCALA AL COORDINADOR DE ZONA PARA ENTREGA DE ROLLOS EN SITIO | 06/09/2025 SE REALIZA LA ENTREGA DE 10 ROLLOS EN DIRECCIÓN INDICADA"/>
    <s v="VISITA_TÉCNICA"/>
    <m/>
    <s v="TIPO I"/>
    <s v="TERRESTRE"/>
    <s v="GUTIERREZ  CAMILO ANDRES"/>
    <n v="1"/>
    <n v="35779.500569199998"/>
    <n v="0"/>
    <n v="35779.500569199998"/>
    <m/>
    <m/>
    <m/>
    <m/>
    <m/>
  </r>
  <r>
    <s v="YOPAL"/>
    <x v="5"/>
    <x v="5"/>
    <n v="85139"/>
    <n v="2694803"/>
    <n v="21214"/>
    <s v="ORDEN DE CAMBIO"/>
    <s v="CASANARE"/>
    <s v="MANI"/>
    <s v="EL PROGRESO MANI CASANARE"/>
    <s v="REDEBAN"/>
    <s v="FO-25-1480486"/>
    <d v="2025-09-04T11:29:00"/>
    <d v="2025-09-07T11:39:00"/>
    <m/>
    <s v="ROLLOS"/>
    <s v="ROLLOS"/>
    <s v="CB UNO A UNO"/>
    <s v="CB UNO A UNO"/>
    <s v="EJECUTADO_EXITOSO"/>
    <s v="EJECUTADO EXITOSO"/>
    <s v="04/09/2025 SE ESCALA A LA RED PARA AUTORIZACIÓN DE ROLLOS - LA RED AUTORIZA - SE ESCALA AL COORDINADOR DE ZONA PARA ENTREGA DE ROLLOS EN SITIO | 07/09/2025 EN COMUNICACIÓN CON LA SEÑORA ROCIO DUARTE AL NÚMERO 3152504344, INDICA SE ENVIEN LOS ROLLOS POR SERVICIO DE TAXIS. RECIBIDO OK"/>
    <s v="ENVÍO"/>
    <m/>
    <s v="TIPO II"/>
    <s v="TERRESTRE"/>
    <s v="BERNAL ELAICA EDGAR ALEXIS"/>
    <n v="0"/>
    <n v="35779.500569199998"/>
    <n v="0"/>
    <n v="35779.500569199998"/>
    <m/>
    <m/>
    <m/>
    <m/>
    <m/>
  </r>
  <r>
    <s v="SINCELEJO"/>
    <x v="1"/>
    <x v="1"/>
    <n v="70717"/>
    <n v="2688865"/>
    <n v="79683"/>
    <s v="ORDEN DE CAMBIO"/>
    <s v="SUCRE"/>
    <s v="SAN PEDRO"/>
    <s v="BARRIO SAN MARTIN SAN PEDRO  2"/>
    <s v="REDEBAN"/>
    <s v="FO-25-1474530"/>
    <d v="2025-09-03T12:47:00"/>
    <d v="2025-09-07T11:51:00"/>
    <m/>
    <s v="ROLLOS"/>
    <s v="ROLLOS"/>
    <s v="UNO A UNO"/>
    <s v="UNO A UNO"/>
    <s v="EJECUTADO_EXITOSO"/>
    <s v="EJECUTADO EXITOSO"/>
    <s v="04/09/2025 SE ESCALA A LA RED PARA AUTORIZACIÓN DE ROLLOS - LA RED AUTORIZA - SE ESCALA AL COORDINADOR DE ZONA PARA ENTREGA DE ROLLOS EN SITIO | 07/09/2025 SE PROCEDE A ENVIAR ROLLOS POR FLOTA INFORMAL, SE CONFIRMA LA RECEPCIÓN DE LOS ROLLOS CON LA SEÑORA LUISA BANQUET."/>
    <s v="ENVÍO"/>
    <m/>
    <s v="TIPO II"/>
    <s v="TERRESTRE"/>
    <s v="SANTOS GUZMAN CHRISTIAN FELIPE"/>
    <n v="0"/>
    <n v="35779.500569199998"/>
    <n v="0"/>
    <n v="35779.500569199998"/>
    <m/>
    <m/>
    <m/>
    <m/>
    <m/>
  </r>
  <r>
    <s v="YOPAL"/>
    <x v="5"/>
    <x v="5"/>
    <n v="85162"/>
    <n v="2684385"/>
    <n v="47060"/>
    <s v="ORDEN DE CAMBIO"/>
    <s v="CASANARE"/>
    <s v="MONTERREY"/>
    <s v="BARRIO VEREDA EL GUAFAL MONTER"/>
    <s v="REDEBAN"/>
    <s v="FO-25-1476765"/>
    <d v="2025-09-03T08:00:00"/>
    <d v="2025-09-07T11:54:00"/>
    <m/>
    <s v="ROLLOS"/>
    <s v="ROLLOS"/>
    <s v="CB UNO A UNO"/>
    <s v="CB UNO A UNO"/>
    <s v="EJECUTADO_EXITOSO"/>
    <s v="EJECUTADO EXITOSO"/>
    <s v="04/09/2025 SE ESCALA A LA RED PARA AUTORIZACIÓN DE ROLLOS - LA RED AUTORIZA - SE ESCALA AL COORDINADOR DE ZONA PARA ENTREGA DE ROLLOS EN SITIO | 07/09/2025 EN COMUNICACIÓN CON EL SEÑOR LUIS IBAÑEZ AL NUMERO 3218847539, INDICA SE ENVIEN LOS ROLLOS POR SERVICIO DE TAXIS. RECIBIDO OK"/>
    <s v="ENVÍO"/>
    <m/>
    <s v="TIPO II"/>
    <s v="TERRESTRE"/>
    <s v="BERNAL ELAICA EDGAR ALEXIS"/>
    <n v="0"/>
    <n v="35779.500569199998"/>
    <n v="0"/>
    <n v="35779.500569199998"/>
    <m/>
    <m/>
    <m/>
    <m/>
    <m/>
  </r>
  <r>
    <s v="APARTADO"/>
    <x v="0"/>
    <x v="0"/>
    <n v="5837"/>
    <n v="2690148"/>
    <n v="70359"/>
    <s v="ORDEN DE CAMBIO"/>
    <s v="ANTIOQUIA"/>
    <s v="TURBO"/>
    <s v="BARRIO CRR EL TRES TURBO"/>
    <s v="REDEBAN"/>
    <s v="FO-25-1469972"/>
    <d v="2025-09-03T15:26:00"/>
    <d v="2025-09-08T08:49:00"/>
    <m/>
    <s v="ROLLOS"/>
    <s v="ROLLOS"/>
    <s v="CB UNO A UNO"/>
    <s v="CB UNO A UNO"/>
    <s v="EJECUTADO_EXITOSO"/>
    <s v="EJECUTADO EXITOSO"/>
    <s v="03/09/2025 SE ESCALA AL COORDINADOR DE ZONA PARA ENTREGA DE ROLLOS EN SITIO | 08/09/2025 ENTREGA DE 40 ROLLOS"/>
    <s v="VISITA_TÉCNICA"/>
    <m/>
    <s v="TIPO II"/>
    <s v="TERRESTRE"/>
    <s v="SALDARRIAGA MIRANDA SANTIAGO"/>
    <n v="1"/>
    <n v="67654.12000000001"/>
    <n v="0"/>
    <n v="67654.12000000001"/>
    <m/>
    <m/>
    <m/>
    <m/>
    <m/>
  </r>
  <r>
    <s v="APARTADO"/>
    <x v="0"/>
    <x v="0"/>
    <n v="27615"/>
    <n v="2675730"/>
    <n v="67368"/>
    <s v="ORDEN DE CAMBIO"/>
    <s v="CHOCO"/>
    <s v="RIOSUCIO"/>
    <s v="BARRIO CENTRO RIOSUCIO 2"/>
    <s v="REDEBAN"/>
    <s v="FO-25-1459864"/>
    <d v="2025-09-01T15:23:00"/>
    <d v="2025-09-08T08:51:00"/>
    <m/>
    <s v="ROLLOS"/>
    <s v="ROLLOS"/>
    <s v="CB UNO A UNO"/>
    <s v="CB UNO A UNO"/>
    <s v="EJECUTADO_EXITOSO"/>
    <s v="EJECUTADO EXITOSO"/>
    <s v="02/09/2025 SE ESCALA A LA RED PARA AUTORIZACIÓN DE ROLLOS - LA RED AUTORIZA 40- SE REALIZA ENVIO DE ROLLOS CON GUIA | 03/09/2025 SE ENVÍAN 40 ROLLOS OK"/>
    <s v="ENVÍO"/>
    <m/>
    <s v="TIPO IV ESPECIAL"/>
    <s v="TERRESTRE/FLUVIAL"/>
    <s v="QUINTERO SANCHEZ JUAN SEBASTIAN"/>
    <n v="0"/>
    <n v="35779.500569199998"/>
    <n v="0"/>
    <n v="35779.500569199998"/>
    <m/>
    <m/>
    <m/>
    <m/>
    <m/>
  </r>
  <r>
    <s v="PASTO"/>
    <x v="2"/>
    <x v="2"/>
    <n v="52838"/>
    <n v="2667178"/>
    <n v="44577"/>
    <s v="ORDEN DE CAMBIO"/>
    <s v="NARIÑO"/>
    <s v="TUQUERRES"/>
    <s v="DISTRICOL INGENIERIA ALPA"/>
    <s v="REDEBAN"/>
    <s v="FO-25-1446836"/>
    <d v="2025-08-29T17:25:00"/>
    <d v="2025-09-08T08:52:00"/>
    <m/>
    <s v="ROLLOS"/>
    <s v="ROLLOS"/>
    <s v="AGREGADOR"/>
    <s v="DISTRICOL"/>
    <s v="EJECUTADO_EXITOSO"/>
    <s v="EJECUTADO EXITOSO"/>
    <s v="29/08/2025 SE ESCALA AL COORDINADOR DE ZONA PARA ENTREGA DE ROLLOS EN SITIO | 05/09/2025 SE REALIZÓ DESPLAZAMIENTO HASTA EL MUNICIPIO DE TUQUERRES Y SE CONTACTO A CLIENTE PARA ENVIO DE ROLLOS AL CB EN EL CGT SE SANTANDER, SE REALIZARÁ CIERRE DE LA VISITA UNA VEZ CONFIRME LA RECEPCIÓN DE LOS ROLLOS"/>
    <s v="VISITA_TÉCNICA"/>
    <m/>
    <s v="TIPO II"/>
    <s v="TERRESTRE"/>
    <s v="GUERRERO RAMIREZ OSCAR DARIO"/>
    <n v="1"/>
    <n v="67654.12000000001"/>
    <n v="0"/>
    <n v="67654.12000000001"/>
    <m/>
    <m/>
    <m/>
    <m/>
    <m/>
  </r>
  <r>
    <s v="MEDELLIN"/>
    <x v="0"/>
    <x v="0"/>
    <n v="27361"/>
    <n v="2682224"/>
    <n v="46061"/>
    <s v="ORDEN DE CAMBIO"/>
    <s v="CHOCO"/>
    <s v="ISTMINA"/>
    <s v="BARRIO CUBIS ISTMINA 7"/>
    <s v="REDEBAN"/>
    <s v="FO-25-1463209"/>
    <d v="2025-09-02T14:22:00"/>
    <d v="2025-09-08T08:54:00"/>
    <m/>
    <s v="ROLLOS"/>
    <s v="ROLLOS"/>
    <s v="CB UNO A UNO"/>
    <s v="CB UNO A UNO"/>
    <s v="EJECUTADO_EXITOSO"/>
    <s v="EJECUTADO EXITOSO"/>
    <s v="02/09/2025 SE REALIZA ENVIO DE ROLLOS CON GUIA | 04/09/2025 EN COMUNICACIÓN CON EL USUARIO, INDICA QUE AÚN NO RECIBE PAPELERÍA. SE INFORMA GUIA | 04/09/2025 SE ENVIARON 60 ROLLOS POR INTERRAPIDISIMO"/>
    <s v="ENVÍO"/>
    <m/>
    <s v="TIPO IV ESPECIAL"/>
    <s v="AEREO"/>
    <s v="CASTAÑEDA PALACIO CARLOS FELIPE"/>
    <n v="0"/>
    <n v="35779.500569199998"/>
    <n v="0"/>
    <n v="35779.500569199998"/>
    <m/>
    <m/>
    <m/>
    <m/>
    <m/>
  </r>
  <r>
    <s v="PASTO"/>
    <x v="2"/>
    <x v="2"/>
    <n v="52540"/>
    <n v="2684547"/>
    <n v="55514"/>
    <s v="ORDEN DE CAMBIO"/>
    <s v="NARIÑO"/>
    <s v="POLICARPA"/>
    <s v="DISTRICOL VAR MUNDO DIGITAL"/>
    <s v="REDEBAN"/>
    <s v="FO-25-1464403"/>
    <d v="2025-09-03T08:00:00"/>
    <d v="2025-09-08T08:57:00"/>
    <m/>
    <s v="ROLLOS"/>
    <s v="ROLLOS"/>
    <s v="AGREGADOR"/>
    <s v="DISTRICOL"/>
    <s v="EJECUTADO_EXITOSO"/>
    <s v="EJECUTADO EXITOSO"/>
    <s v="03/09/2025 SE REALIZA ENVIO DE ROLLOS CON GUIA | 05/09/2025 SE REALIZÓ EL ENVÍO DE PAPELERÍA SOLICITADA SE ENTREGA COPIA DE GUÍA AL CLIENTE PARA QUE RECLAME EN OFICINA"/>
    <s v="ENVÍO"/>
    <m/>
    <s v="TIPO IV"/>
    <s v="TERRESTRE"/>
    <s v="REMICIO AMADO JOHN HEBER"/>
    <n v="0"/>
    <n v="35779.500569199998"/>
    <n v="0"/>
    <n v="35779.500569199998"/>
    <m/>
    <m/>
    <m/>
    <m/>
    <m/>
  </r>
  <r>
    <s v="MONTERIA"/>
    <x v="1"/>
    <x v="1"/>
    <n v="23466"/>
    <n v="2688270"/>
    <n v="73046"/>
    <s v="ORDEN DE CAMBIO"/>
    <s v="CORDOBA"/>
    <s v="MONTELIBANO"/>
    <s v="DISTRICOL RESTAURANTE LICETH"/>
    <s v="REDEBAN"/>
    <s v="FO-25-1470291"/>
    <d v="2025-09-03T11:40:00"/>
    <d v="2025-09-08T08:59:00"/>
    <m/>
    <s v="ROLLOS"/>
    <s v="ROLLOS"/>
    <s v="AGREGADOR"/>
    <s v="DISTRICOL"/>
    <s v="EJECUTADO_EXITOSO"/>
    <s v="EJECUTADO EXITOSO"/>
    <s v="03/09/2025 SE CONFIRMA DATOS CON CB, DATOS CORRECTOS, SE ACTUALIZAN. SE REALIZA ENVIO DE ROLLOS CON GUIA | 05/09/2025 SE SOLICITA A USUARIO, RECOGER PAPELERÍA EN OFICINA DE TRANSPORTADORA | 04/09/2025 SE REALIZA ENVÍO DE 20 ROLLOS PARA EL CB BANCOLOMBIA,SE COMUNICA SR MIREYA JULIO SOLICITA ROLLOS GRACIAS SOLICITA QUE POR FAVOR SE LOS DEJEN INTERRAPISISIMO MONTELIBANO CORDOBA, SE LLAMA A LA SEÑORA MÍREYA JULIO SE LE INDICA QUE YA FUERON ENVIADOS LOS ROLLOS POR INTERRAPIDISIMO"/>
    <s v="ENVÍO"/>
    <m/>
    <s v="TIPO IV"/>
    <s v="TERRESTRE"/>
    <s v="ARRAZOLA HERNANDEZ NICOLAS AUGUSTO"/>
    <n v="0"/>
    <n v="35779.500569199998"/>
    <n v="0"/>
    <n v="35779.500569199998"/>
    <m/>
    <m/>
    <m/>
    <m/>
    <m/>
  </r>
  <r>
    <s v="MANIZALES"/>
    <x v="2"/>
    <x v="6"/>
    <n v="17873"/>
    <n v="2704440"/>
    <n v="80811"/>
    <s v="ORDEN DE CAMBIO"/>
    <s v="CALDAS"/>
    <s v="VILLAMARIA"/>
    <s v="BARRIO LA FLORIDA VILLAMARIA"/>
    <s v="REDEBAN"/>
    <s v="FO-25-1490346"/>
    <d v="2025-09-08T08:00:00"/>
    <d v="2025-09-08T09:51:00"/>
    <m/>
    <s v="ROLLOS"/>
    <s v="ROLLOS"/>
    <s v="UNO A UNO"/>
    <s v="UNO A UNO"/>
    <s v="EJECUTADO_EXITOSO"/>
    <s v="EJECUTADO EXITOSO"/>
    <s v="06/09/2025 SE ESCALA AL COORDINADOR DE ZONA PARA ENTREGA DE ROLLOS EN SITIO | 08/09/2025 SE ENTREGAN 20 ROLLOS EN EL COMERCIO NO SE MANIPULAN EQUIPOS"/>
    <s v="VISITA_TÉCNICA"/>
    <m/>
    <s v="TIPO I"/>
    <s v="TERRESTRE"/>
    <s v="AGUIRRE HENAO RAUL EDUARDO"/>
    <n v="1"/>
    <n v="35779.500569199998"/>
    <n v="0"/>
    <n v="35779.500569199998"/>
    <m/>
    <m/>
    <m/>
    <m/>
    <m/>
  </r>
  <r>
    <s v="PASTO"/>
    <x v="2"/>
    <x v="2"/>
    <n v="52490"/>
    <n v="2671704"/>
    <n v="72718"/>
    <s v="ORDEN DE CAMBIO"/>
    <s v="NARIÑO"/>
    <s v="OLAYA HERRERA"/>
    <s v="BARRIO  LA ISLA OLAYA HERRERA"/>
    <s v="REDEBAN"/>
    <s v="FO-25-1459867"/>
    <d v="2025-09-01T09:50:00"/>
    <d v="2025-09-08T10:02:00"/>
    <m/>
    <s v="ROLLOS"/>
    <s v="ROLLOS"/>
    <s v="CB UNO A UNO"/>
    <s v="CB UNO A UNO"/>
    <s v="EJECUTADO_EXITOSO"/>
    <s v="EJECUTADO EXITOSO"/>
    <s v="02/09/2025 SE ESCALA A LA RED PARA AUTORIZACIÓN DE ROLLOS - LA RED AUTORIZA 20- SE REALIZA ENVIO DE ROLLOS CON GUIA | 05/09/2025 EN COMUNICACIÓN CON EL USUARIO, INDICA QUE AÚN NO RECIBE PAPELERÍA. SE INFORMA GUIA | 08/09/2025 SE REALIZA ENVIO DE 20 ROLLOS, CON LA GUIA 2185553761 SERVIENTREGA. SE CONFIRMA ENTREGA EXITOSA POR PARTE DE LA TRANSPORTADORA"/>
    <s v="ENVÍO"/>
    <m/>
    <s v="TIPO IV ESPECIAL"/>
    <s v="FLUVIAL"/>
    <m/>
    <n v="0"/>
    <n v="35779.500569199998"/>
    <n v="0"/>
    <n v="35779.500569199998"/>
    <m/>
    <m/>
    <m/>
    <m/>
    <m/>
  </r>
  <r>
    <s v="BUCARAMANGA"/>
    <x v="3"/>
    <x v="3"/>
    <n v="68081"/>
    <n v="2689004"/>
    <n v="53211"/>
    <s v="ORDEN DE CAMBIO"/>
    <s v="SANTANDER"/>
    <s v="BARRANCABERMEJA"/>
    <s v="BARRIO CORREGIMIENTO EL CENTRO"/>
    <s v="REDEBAN"/>
    <s v="FO-25-1470684"/>
    <d v="2025-09-03T13:01:00"/>
    <d v="2025-09-08T10:08:00"/>
    <m/>
    <s v="ROLLOS"/>
    <s v="ROLLOS"/>
    <s v="CB UNO A UNO"/>
    <s v="CB UNO A UNO"/>
    <s v="EJECUTADO_EXITOSO"/>
    <s v="EJECUTADO EXITOSO"/>
    <s v="03/09/2025 SE REALIZA ENVIO DE ROLLOS CON GUIA | 08/09/2025 SE REALIZA ENVIO DE 30 ROLLOS, CON LA GUIA 2187690680 SERVIENTREGA. SE CONFIRMA ENTREGA EXITOSA POR PARTE DE LA TRANSPORTADORA"/>
    <s v="ENVÍO"/>
    <m/>
    <s v="TIPO III"/>
    <s v="TERRESTRE"/>
    <m/>
    <n v="0"/>
    <n v="35779.500569199998"/>
    <n v="0"/>
    <n v="35779.500569199998"/>
    <m/>
    <m/>
    <m/>
    <m/>
    <m/>
  </r>
  <r>
    <s v="TUNJA"/>
    <x v="3"/>
    <x v="3"/>
    <n v="15778"/>
    <n v="2625651"/>
    <n v="80357"/>
    <s v="ORDEN DE CAMBIO"/>
    <s v="BOYACA"/>
    <s v="SUTATENZA"/>
    <s v="BARRIO CENTRO SUTATENZA 1"/>
    <s v="REDEBAN"/>
    <s v="FO-25-1406137"/>
    <d v="2025-08-21T12:12:00"/>
    <d v="2025-09-08T10:08:00"/>
    <m/>
    <s v="ROLLOS"/>
    <s v="ROLLOS"/>
    <s v="UNO A UNO"/>
    <s v="UNO A UNO"/>
    <s v="EJECUTADO_EXITOSO"/>
    <s v="EJECUTADO EXITOSO"/>
    <s v="21/08/2025 SE CONFIRMA DATOS CON CB, DATOS CORRECTOS, SE ACTUALIZAN. SE REALIZA ENVIO DE  ROLLOS CON GUIA | 01/09/2025 EN COMUNICACIÓN CON EL USUARIO, INDICA QUE AÚN NO RECIBE PAPELERÍA. SE INFORMA GUIA | 02/09/2025 EN COMUNICACIÓN CON EL USUARIO, INDICA QUE AÚN NO RECIBE PAPELERÍA | 08/09/2025 SE REALIZA ENVIO DE 20 ROLLOS, CON LA GUIA 2235596008 SERVIENTREGA. SE CONFIRMA ENTREGA EXITOSA POR PARTE DE LA TRANSPORTADORA"/>
    <s v="ENVÍO"/>
    <m/>
    <s v="TIPO III"/>
    <s v="TERRESTRE"/>
    <m/>
    <n v="0"/>
    <n v="35779.500569199998"/>
    <n v="0"/>
    <n v="35779.500569199998"/>
    <m/>
    <m/>
    <m/>
    <m/>
    <m/>
  </r>
  <r>
    <s v="CUCUTA"/>
    <x v="3"/>
    <x v="3"/>
    <n v="54498"/>
    <n v="2659103"/>
    <n v="79816"/>
    <s v="ORDEN DE CAMBIO"/>
    <s v="NORTE DE SANTANDER"/>
    <s v="OCAÑA"/>
    <s v="BARRIO MODELO OCAÑA"/>
    <s v="REDEBAN"/>
    <s v="FO-25-1440888"/>
    <d v="2025-08-28T12:53:00"/>
    <d v="2025-09-08T10:09:00"/>
    <m/>
    <s v="ROLLOS"/>
    <s v="ROLLOS"/>
    <s v="UNO A UNO"/>
    <s v="UNO A UNO"/>
    <s v="EJECUTADO_EXITOSO"/>
    <s v="EJECUTADO EXITOSO"/>
    <s v="28/08/2025 SE CONFIRMA DATOS CON CB, DATOS CORRECTOS, SE ACTUALIZAN. SE REALIZA ENVIO DE ROLLOS CON GUIA | 02/09/2025 EN COMUNICACIÓN CON EL USUARIO, INDICA QUE AÚN NO RECIBE PAPELERÍA. SE INFORMA GUIA | 03/09/2025 EN COMUNICACIÓN CON EL USUARIO, INDICA QUE AÚN NO RECIBE PAPELERÍA | 08/09/2025 SE REALIZA ENVIO DE 10 ROLLOS, CON LA GUIA 2187690665 SERVIENTREGA. SE CONFIRMA ENTREGA EXITOSA POR PARTE DE LA TRANSPORTADORA"/>
    <s v="ENVÍO"/>
    <m/>
    <s v="TIPO IV"/>
    <s v="TERRESTRE"/>
    <m/>
    <n v="0"/>
    <n v="35779.500569199998"/>
    <n v="0"/>
    <n v="35779.500569199998"/>
    <m/>
    <m/>
    <m/>
    <m/>
    <m/>
  </r>
  <r>
    <s v="TUNJA"/>
    <x v="3"/>
    <x v="3"/>
    <n v="15176"/>
    <n v="2697098"/>
    <n v="79366"/>
    <s v="ORDEN DE CAMBIO"/>
    <s v="BOYACA"/>
    <s v="CHIQUINQUIRA"/>
    <s v="BARRIO BOYACA ALTO CHIQUINQUIR"/>
    <s v="REDEBAN"/>
    <s v="FO-25-1485410"/>
    <d v="2025-09-04T16:31:00"/>
    <d v="2025-09-08T10:09:00"/>
    <m/>
    <s v="ROLLOS"/>
    <s v="ROLLOS"/>
    <s v="CB UNO A UNO"/>
    <s v="CB UNO A UNO"/>
    <s v="EJECUTADO_EXITOSO"/>
    <s v="EJECUTADO EXITOSO"/>
    <s v="05/09/2025 SE ESCALA A LA RED PARA AUTORIZACIÓN DE ROLLOS - LA RED AUTORIZA - SE REALIZA ENVIO DE ROLLOS CON GUIA | 08/09/2025 SE REALIZA ENVIO DE 10 ROLLOS, CON LA GUIA 2235596042 SERVIENTREGA. SE CONFIRMA ENTREGA EXITOSA POR PARTE DE LA TRANSPORTADORA"/>
    <s v="ENVÍO"/>
    <m/>
    <s v="TIPO III"/>
    <s v="TERRESTRE"/>
    <m/>
    <n v="0"/>
    <n v="35779.500569199998"/>
    <n v="0"/>
    <n v="35779.500569199998"/>
    <m/>
    <m/>
    <m/>
    <m/>
    <m/>
  </r>
  <r>
    <s v="MEDELLIN"/>
    <x v="0"/>
    <x v="0"/>
    <n v="5591"/>
    <n v="2665718"/>
    <n v="79854"/>
    <s v="ORDEN DE CAMBIO"/>
    <s v="ANTIOQUIA"/>
    <s v="PUERTO TRIUNFO"/>
    <s v="BARRIO PTO TRIUNFO PUERTO TRIU"/>
    <s v="REDEBAN"/>
    <s v="FO-25-1446862"/>
    <d v="2025-08-29T14:26:00"/>
    <d v="2025-09-08T10:10:00"/>
    <m/>
    <s v="ROLLOS"/>
    <s v="ROLLOS"/>
    <s v="CB UNO A UNO"/>
    <s v="CB UNO A UNO"/>
    <s v="EJECUTADO_EXITOSO"/>
    <s v="EJECUTADO EXITOSO"/>
    <s v="29/08/2025 SE CONFIRMA DATOS CON CB, DATOS CORRECTOS, SE ACTUALIZAN. SE REALIZA ENVIO DE ROLLOS CON GUIA | 03/09/2025 EN COMUNICACIÓN CON EL USUARIO, INDICA QUE AÚN NO RECIBE PAPELERÍA. SE INFORMA GUIA | 08/09/2025 SE REALIZA ENVIO DE 20 ROLLOS, CON LA GUIA 284607391 SERVIENTREGA. SE CONFIRMA ENTREGA EXITOSA POR PARTE DE LA TRANSPORTADORA"/>
    <s v="ENVÍO"/>
    <m/>
    <s v="TIPO IV"/>
    <s v="TERRESTRE"/>
    <m/>
    <n v="0"/>
    <n v="35779.500569199998"/>
    <n v="0"/>
    <n v="35779.500569199998"/>
    <m/>
    <m/>
    <m/>
    <m/>
    <m/>
  </r>
  <r>
    <s v="SANTA MARTA"/>
    <x v="1"/>
    <x v="1"/>
    <n v="44001"/>
    <n v="2697439"/>
    <n v="45167"/>
    <s v="ORDEN DE CAMBIO"/>
    <s v="LA GUAJIRA"/>
    <s v="RIOHACHA"/>
    <s v="PTM RIOHACHA TIENDA EL PARQUE"/>
    <s v="REDEBAN"/>
    <s v="FO-25-1482252"/>
    <d v="2025-09-04T17:25:00"/>
    <d v="2025-09-08T10:10:00"/>
    <m/>
    <s v="ROLLOS"/>
    <s v="ROLLOS"/>
    <s v="AGREGADOR"/>
    <s v="COMCARD - PTM"/>
    <s v="EJECUTADO_EXITOSO"/>
    <s v="EJECUTADO EXITOSO"/>
    <s v="05/09/2025 SE REALIZA ENVIO DE ROLLOS CON GUIA | 08/09/2025 SE REALIZA ENVIO DE 40 ROLLOS, CON LA GUIA 2205447159 SERVIENTREGA. SE CONFIRMA ENTREGA EXITOSA POR PARTE DE LA TRANSPORTADORA"/>
    <s v="ENVÍO"/>
    <m/>
    <s v="TIPO III"/>
    <s v="TERRESTRE"/>
    <m/>
    <n v="0"/>
    <n v="35779.500569199998"/>
    <n v="0"/>
    <n v="35779.500569199998"/>
    <m/>
    <m/>
    <m/>
    <m/>
    <m/>
  </r>
  <r>
    <s v="IBAGUE"/>
    <x v="5"/>
    <x v="5"/>
    <n v="73504"/>
    <n v="2668687"/>
    <n v="53991"/>
    <s v="ORDEN DE CAMBIO"/>
    <s v="TOLIMA"/>
    <s v="ORTEGA"/>
    <s v="BARRIO EL VERGEL ORTEGA"/>
    <s v="REDEBAN"/>
    <s v="FO-25-1458673"/>
    <d v="2025-09-01T08:00:00"/>
    <d v="2025-09-08T10:12:00"/>
    <m/>
    <s v="ROLLOS"/>
    <s v="ROLLOS"/>
    <s v="UNO A UNO"/>
    <s v="CB UNO A UNO"/>
    <s v="EJECUTADO_EXITOSO"/>
    <s v="EJECUTADO EXITOSO"/>
    <s v="02/09/2025 SE CONFIRMA DATOS CON CB, DATOS CORRECTOS, SE ACTUALIZAN. SE REALIZA ENVIO DE ROLLOS CON GUIA | 03/09/2025 EN COMUNICACIÓN CON EL USUARIO, INDICA QUE AÚN NO RECIBE PAPELERÍA. SE INFORMA GUIA | 05/09/2025 EN COMUNICACIÓN CON EL USUARIO, INDICA QUE AÚN NO RECIBE PAPELERÍA | 08/09/2025 SE REALIZA ENVIO DE 10 ROLLOS, CON LA GUIA 2235596026 SERVIENTREGA. SE CONFIRMA ENTREGA EXITOSA POR PARTE DE LA TRANSPORTADORA"/>
    <s v="ENVÍO"/>
    <m/>
    <s v="TIPO III"/>
    <s v="TERRESTRE"/>
    <m/>
    <n v="0"/>
    <n v="35779.500569199998"/>
    <n v="0"/>
    <n v="35779.500569199998"/>
    <m/>
    <m/>
    <m/>
    <m/>
    <m/>
  </r>
  <r>
    <s v="CALI"/>
    <x v="2"/>
    <x v="2"/>
    <n v="19212"/>
    <n v="2668522"/>
    <n v="24471"/>
    <s v="ORDEN DE CAMBIO"/>
    <s v="CAUCA"/>
    <s v="CORINTO"/>
    <s v="BARRIO XVI CORINTO"/>
    <s v="REDEBAN"/>
    <s v="FO-25-1457882"/>
    <d v="2025-09-01T08:00:00"/>
    <d v="2025-09-08T10:13:00"/>
    <m/>
    <s v="ROLLOS"/>
    <s v="ROLLOS"/>
    <s v="CB UNO A UNO"/>
    <s v="CB UNO A UNO"/>
    <s v="EJECUTADO_EXITOSO"/>
    <s v="EJECUTADO EXITOSO"/>
    <s v="01/09/2025 SE CONFIRMA DATOS CON CB, DATOS CORRECTOS, SE ACTUALIZAN. SE REALIZA ENVIO DE ROLLOS CON GUIA | 05/09/2025 EN COMUNICACIÓN CON EL USUARIO, INDICA QUE AÚN NO RECIBE PAPELERÍA. SE INFORMA GUIA | 08/09/2025 SE REALIZA ENVIO DE 90 ROLLOS, CON LA GUIA 2185553760 SERVIENTREGA. SE CONFIRMA ENTREGA EXITOSA POR PARTE DE LA TRANSPORTADORA"/>
    <s v="ENVÍO"/>
    <m/>
    <s v="TIPO III"/>
    <s v="TERRESTRE"/>
    <m/>
    <n v="0"/>
    <n v="35779.500569199998"/>
    <n v="0"/>
    <n v="35779.500569199998"/>
    <m/>
    <m/>
    <m/>
    <m/>
    <m/>
  </r>
  <r>
    <s v="BUCARAMANGA"/>
    <x v="3"/>
    <x v="3"/>
    <n v="81001"/>
    <n v="2668624"/>
    <n v="79030"/>
    <s v="ORDEN DE CAMBIO"/>
    <s v="ARAUCA"/>
    <s v="ARAUCA"/>
    <s v="BARRIO SAN LUCAS ARAUCA 1"/>
    <s v="REDEBAN"/>
    <s v="FO-25-1457881"/>
    <d v="2025-09-01T08:00:00"/>
    <d v="2025-09-08T10:14:00"/>
    <m/>
    <s v="ROLLOS"/>
    <s v="ROLLOS"/>
    <s v="CB UNO A UNO"/>
    <s v="CB UNO A UNO"/>
    <s v="EJECUTADO_EXITOSO"/>
    <s v="EJECUTADO EXITOSO"/>
    <s v="01/09/2025 SE CONFIRMA DATOS CON CB, DATOS CORRECTOS, SE ACTUALIZAN. SE REALIZA ENVIO DE ROLLOS CON GUIA | 05/09/2025 EN COMUNICACIÓN CON EL USUARIO, INDICA QUE AÚN NO RECIBE PAPELERÍA. SE INFORMA GUIA | 08/09/2025 SE REALIZA ENVIO DE 20 ROLLOS, CON LA GUIA 2187690674 SERVIENTREGA. SE CONFIRMA ENTREGA EXITOSA POR PARTE DE LA TRANSPORTADORA"/>
    <s v="ENVÍO"/>
    <m/>
    <s v="TIPO IV ESPECIAL"/>
    <s v="AEREO"/>
    <m/>
    <n v="0"/>
    <n v="35779.500569199998"/>
    <n v="0"/>
    <n v="35779.500569199998"/>
    <m/>
    <m/>
    <m/>
    <m/>
    <m/>
  </r>
  <r>
    <s v="APARTADO"/>
    <x v="0"/>
    <x v="0"/>
    <n v="5665"/>
    <n v="2674152"/>
    <n v="80395"/>
    <s v="ORDEN DE CAMBIO"/>
    <s v="ANTIOQUIA"/>
    <s v="SAN PEDRO DE URABA"/>
    <s v="BARRIO 16 DE MAYO SAN PEDRO DE URABA SAN PEDRO DE URABA"/>
    <s v="REDEBAN"/>
    <s v="FO-25-1456047"/>
    <d v="2025-09-01T12:46:00"/>
    <d v="2025-09-08T10:15:00"/>
    <m/>
    <s v="ROLLOS"/>
    <s v="ROLLOS"/>
    <s v="UNO A UNO"/>
    <s v="UNO A UNO"/>
    <s v="EJECUTADO_EXITOSO"/>
    <s v="EJECUTADO EXITOSO"/>
    <s v="01/09/2025 SE CONFIRMA DATOS CON CB, DATOS CORRECTOS, SE ACTUALIZAN. SE REALIZA ENVIO DE ROLLOS CON GUIA | 03/09/2025 EN COMUNICACIÓN CON EL USUARIO, INDICA QUE AÚN NO RECIBE PAPELERÍA. SE INFORMA GUIA | 05/09/2025 EN COMUNICACIÓN CON EL USUARIO, INDICA QUE AÚN NO RECIBE PAPELERÍA | 08/09/2025 SE REALIZA ENVIO DE 20 ROLLOS, CON LA GUIA 284607395 SERVIENTREGA. SE CONFIRMA ENTREGA EXITOSA POR PARTE DE LA TRANSPORTADORA"/>
    <s v="ENVÍO"/>
    <m/>
    <s v="TIPO III"/>
    <s v="TERRESTRE"/>
    <m/>
    <n v="0"/>
    <n v="35779.500569199998"/>
    <n v="0"/>
    <n v="35779.500569199998"/>
    <m/>
    <m/>
    <m/>
    <m/>
    <m/>
  </r>
  <r>
    <s v="CUCUTA"/>
    <x v="3"/>
    <x v="3"/>
    <n v="54810"/>
    <n v="2674722"/>
    <n v="71626"/>
    <s v="ORDEN DE CAMBIO"/>
    <s v="NORTE DE SANTANDER"/>
    <s v="TIBU"/>
    <s v="BARRIO LAS DELICIAS TIBU 7"/>
    <s v="REDEBAN"/>
    <s v="FO-25-1457230"/>
    <d v="2025-09-01T14:19:00"/>
    <d v="2025-09-08T10:16:00"/>
    <m/>
    <s v="ROLLOS"/>
    <s v="ROLLOS"/>
    <s v="CB UNO A UNO"/>
    <s v="CB UNO A UNO"/>
    <s v="EJECUTADO_EXITOSO"/>
    <s v="EJECUTADO EXITOSO"/>
    <s v="01/09/2025 SE REALIZA ENVIO DE ROLLOS CON GUIA | 05/09/2025 EN COMUNICACIÓN CON EL USUARIO, INDICA QUE AÚN NO RECIBE PAPELERÍA. SE INFORMA GUIA | 08/09/2025 SE REALIZA ENVIO DE 30 ROLLOS, CON LA GUIA 2187690673 SERVIENTREGA. SE CONFIRMA ENTREGA EXITOSA POR PARTE DE LA TRANSPORTADORA"/>
    <s v="ENVÍO"/>
    <m/>
    <s v="TIPO IV ESPECIAL"/>
    <s v="TERRESTRE"/>
    <m/>
    <n v="0"/>
    <n v="35779.500569199998"/>
    <n v="0"/>
    <n v="35779.500569199998"/>
    <m/>
    <m/>
    <m/>
    <m/>
    <m/>
  </r>
  <r>
    <s v="MEDELLIN"/>
    <x v="0"/>
    <x v="0"/>
    <n v="5756"/>
    <n v="2679550"/>
    <n v="45981"/>
    <s v="ORDEN DE CAMBIO"/>
    <s v="ANTIOQUIA"/>
    <s v="SONSON"/>
    <s v="BARRIO JERUSALEN SONSON"/>
    <s v="REDEBAN"/>
    <s v="FO-25-1460325"/>
    <d v="2025-09-02T09:48:00"/>
    <d v="2025-09-08T10:39:00"/>
    <m/>
    <s v="ROLLOS"/>
    <s v="ROLLOS"/>
    <s v="CB UNO A UNO"/>
    <s v="CB UNO A UNO"/>
    <s v="EJECUTADO_EXITOSO"/>
    <s v="EJECUTADO EXITOSO"/>
    <s v="02/09/2025 SE CONFIRMA DATOS CON CB, DATOS CORRECTOS, SE ACTUALIZAN. SE REALIZA ENVIO DE ROLLOS CON GUIA | 08/09/2025 SE REALIZA ENVIO DE 60 ROLLOS, CON LA GUIA 284607397 SERVIENTREGA. SE CONFIRMA ENTREGA EXITOSA POR PARTE DE LA TRANSPORTADORA"/>
    <s v="ENVÍO"/>
    <m/>
    <s v="TIPO III"/>
    <s v="TERRESTRE"/>
    <m/>
    <n v="0"/>
    <n v="35779.500569199998"/>
    <n v="0"/>
    <n v="35779.500569199998"/>
    <m/>
    <m/>
    <m/>
    <m/>
    <m/>
  </r>
  <r>
    <s v="MEDELLIN"/>
    <x v="0"/>
    <x v="0"/>
    <n v="5604"/>
    <n v="2681525"/>
    <n v="52838"/>
    <s v="ORDEN DE CAMBIO"/>
    <s v="ANTIOQUIA"/>
    <s v="REMEDIOS"/>
    <s v="DISTRICOL DISTRIBUIDORA Y Y Y"/>
    <s v="REDEBAN"/>
    <s v="FO-25-1465072"/>
    <d v="2025-09-02T12:29:00"/>
    <d v="2025-09-08T10:43:00"/>
    <m/>
    <s v="ROLLOS"/>
    <s v="ROLLOS"/>
    <s v="AGREGADOR"/>
    <s v="DISTRICOL"/>
    <s v="EJECUTADO_EXITOSO"/>
    <s v="EJECUTADO EXITOSO"/>
    <s v="03/09/2025 SE CONFIRMA DATOS CON CB, DATOS CORRECTOS, SE ACTUALIZAN. SE REALIZA ENVIO DE ROLLOS CON GUIA | 08/09/2025 SE REALIZA ENVIO DE 20 ROLLOS, CON LA GUIA 284607400 SERVIENTREGA. SE CONFIRMA ENTREGA EXITOSA POR PARTE DE LA TRANSPORTADORA"/>
    <s v="ENVÍO"/>
    <m/>
    <s v="TIPO IV"/>
    <s v="TERRESTRE"/>
    <m/>
    <n v="0"/>
    <n v="35779.500569199998"/>
    <n v="0"/>
    <n v="35779.500569199998"/>
    <m/>
    <m/>
    <m/>
    <m/>
    <m/>
  </r>
  <r>
    <s v="MANIZALES"/>
    <x v="2"/>
    <x v="6"/>
    <n v="17001"/>
    <n v="2704319"/>
    <n v="79105"/>
    <s v="ORDEN DE CAMBIO"/>
    <s v="CALDAS"/>
    <s v="MANIZALES"/>
    <s v="BARRIO CARIBE MANIZALES"/>
    <s v="REDEBAN"/>
    <s v="FO-25-1490365"/>
    <d v="2025-09-08T08:00:00"/>
    <d v="2025-09-08T11:10:00"/>
    <m/>
    <s v="ROLLOS"/>
    <s v="ROLLOS"/>
    <s v="CB UNO A UNO"/>
    <s v="CB UNO A UNO"/>
    <s v="EJECUTADO_EXITOSO"/>
    <s v="EJECUTADO EXITOSO"/>
    <s v="06/09/2025 SE ESCALA AL COORDINADOR DE ZONA PARA ENTREGA DE ROLLOS EN SITIO | 08/09/2025 SE ENTREGAN 30 ROLLOS EN EL COMERCIO NO SE MANIPULAN EQUIPOS"/>
    <s v="VISITA_TÉCNICA"/>
    <m/>
    <s v="TIPO I"/>
    <s v="TERRESTRE"/>
    <s v="AGUIRRE HENAO RAUL EDUARDO"/>
    <n v="1"/>
    <n v="35779.500569199998"/>
    <n v="0"/>
    <n v="35779.500569199998"/>
    <m/>
    <m/>
    <m/>
    <m/>
    <m/>
  </r>
  <r>
    <s v="CALI"/>
    <x v="2"/>
    <x v="2"/>
    <n v="76130"/>
    <n v="2704250"/>
    <n v="80213"/>
    <s v="ORDEN DE CAMBIO"/>
    <s v="VALLE DEL CAUCA"/>
    <s v="CANDELARIA"/>
    <s v="PTM CANDELARIA NEW REVOLUTION"/>
    <s v="REDEBAN"/>
    <s v="FO-25-1490354"/>
    <d v="2025-09-08T08:00:00"/>
    <d v="2025-09-08T11:12:00"/>
    <m/>
    <s v="ROLLOS"/>
    <s v="ROLLOS"/>
    <s v="AGREGADOR"/>
    <s v="COMCARD - PTM"/>
    <s v="EJECUTADO_CANCELADO"/>
    <s v="CB CERRADO - DESOCUPADO"/>
    <s v="06/09/2025 SE ESCALA AL COORDINADOR DE ZONA PARA ENTREGA DE ROLLOS EN SITIO | 08/09/2025 SE LLEGA A SITIO Y SE ENCUENTRA CB CERRADO, SE INTENTO COMUNICACIÓN Y EL TELÉFONO SE VA A BUZÓN FO-25-1490354"/>
    <s v="VISITA_TÉCNICA"/>
    <m/>
    <s v="TIPO II"/>
    <s v="TERRESTRE"/>
    <s v="TORRES GARCIA JENDRY JOSE"/>
    <n v="1"/>
    <n v="67654.12000000001"/>
    <n v="0"/>
    <n v="67654.12000000001"/>
    <m/>
    <m/>
    <m/>
    <m/>
    <m/>
  </r>
  <r>
    <s v="NEIVA"/>
    <x v="5"/>
    <x v="5"/>
    <n v="41551"/>
    <n v="2684082"/>
    <n v="79826"/>
    <s v="ORDEN DE CAMBIO"/>
    <s v="HUILA"/>
    <s v="PITALITO"/>
    <s v="BARRIO CALAMO PITALITO 3"/>
    <s v="REDEBAN"/>
    <s v="FO-25-1465069"/>
    <d v="2025-09-02T17:11:00"/>
    <d v="2025-09-08T11:16:00"/>
    <m/>
    <s v="ROLLOS"/>
    <s v="ROLLOS"/>
    <s v="UNO A UNO"/>
    <s v="UNO A UNO"/>
    <s v="EJECUTADO_EXITOSO"/>
    <s v="EJECUTADO EXITOSO"/>
    <s v="03/09/2025 SE CONFIRMA DATOS CON CB, DATOS CORRECTOS, SE ACTUALIZAN. SE REALIZA ENVIO DE ROLLOS CON GUIA | 08/09/2025 SE REALIZA ENVIO DE 10 ROLLOS, CON LA GUIA 2235596030 SERVIENTREGA. SE CONFIRMA ENTREGA EXITOSA POR PARTE DE LA TRANSPORTADORA"/>
    <s v="ENVÍO"/>
    <m/>
    <s v="TIPO III"/>
    <s v="TERRESTRE"/>
    <m/>
    <n v="0"/>
    <n v="35779.500569199998"/>
    <n v="0"/>
    <n v="35779.500569199998"/>
    <m/>
    <m/>
    <m/>
    <m/>
    <m/>
  </r>
  <r>
    <s v="BOGOTA"/>
    <x v="4"/>
    <x v="4"/>
    <n v="11001"/>
    <n v="2703885"/>
    <n v="19535"/>
    <s v="ORDEN DE CAMBIO"/>
    <s v="CUNDINAMARCA"/>
    <s v="BOGOTA"/>
    <s v="REVAL AVENIDA 127"/>
    <s v="REDEBAN"/>
    <s v="FO-25-1489246"/>
    <d v="2025-09-06T09:03:00"/>
    <d v="2025-09-08T11:17:00"/>
    <m/>
    <s v="ROLLOS"/>
    <s v="ROLLOS"/>
    <s v="ROBUSTO"/>
    <s v="REVAL"/>
    <s v="EJECUTADO_EXITOSO"/>
    <s v="EJECUTADO EXITOSO"/>
    <s v="06/09/2025 SE ESCALA AL COORDINADOR DE ZONA PARA ENTREGA DE ROLLOS WOMPI EN SITIO | 08/09/2025 SE VISITA CB BANCOLOMBIA, SE ENTREGAN ROLLOS DE PAPEL SOLICITADOS PARA EL DATÁFONO, NO UPS, NO SE MANIPULAN EQUIPOS"/>
    <s v="VISITA_TÉCNICA"/>
    <m/>
    <s v="TIPO I"/>
    <s v="TERRESTRE"/>
    <s v="VEGA MANRIQUE JONATAN MAURICIO"/>
    <n v="1"/>
    <n v="35779.500569199998"/>
    <n v="0"/>
    <n v="35779.500569199998"/>
    <m/>
    <m/>
    <m/>
    <m/>
    <m/>
  </r>
  <r>
    <s v="NEIVA"/>
    <x v="5"/>
    <x v="5"/>
    <n v="41551"/>
    <n v="2684984"/>
    <n v="79827"/>
    <s v="ORDEN DE CAMBIO"/>
    <s v="HUILA"/>
    <s v="PITALITO"/>
    <s v="BARRIO CALAMO PITALITO 2"/>
    <s v="REDEBAN"/>
    <s v="FO-25-1474697"/>
    <d v="2025-09-03T08:00:00"/>
    <d v="2025-09-08T11:18:00"/>
    <m/>
    <s v="ROLLOS"/>
    <s v="ROLLOS"/>
    <s v="UNO A UNO"/>
    <s v="UNO A UNO"/>
    <s v="EJECUTADO_EXITOSO"/>
    <s v="EJECUTADO EXITOSO"/>
    <s v="04/09/2025 SE ESCALA A LA RED PARA AUTORIZACIÓN DE ROLLOS - LA RED AUTORIZA - SE REALIZA ENVIO DE ROLLOS CON GUIA | 08/09/2025 SE REALIZA ENVIO DE 10 ROLLOS, CON LA GUIA 2235596037 SERVIENTREGA. SE CONFIRMA ENTREGA EXITOSA POR PARTE DE LA TRANSPORTADORA"/>
    <s v="ENVÍO"/>
    <m/>
    <s v="TIPO III"/>
    <s v="TERRESTRE"/>
    <m/>
    <n v="0"/>
    <n v="35779.500569199998"/>
    <n v="0"/>
    <n v="35779.500569199998"/>
    <m/>
    <m/>
    <m/>
    <m/>
    <m/>
  </r>
  <r>
    <s v="VILLAVICENCIO"/>
    <x v="5"/>
    <x v="5"/>
    <n v="50568"/>
    <n v="2685185"/>
    <n v="79407"/>
    <s v="ORDEN DE CAMBIO"/>
    <s v="META"/>
    <s v="PUERTO GAITAN"/>
    <s v="BARRIO VEREDA CRISTALINA PUERT"/>
    <s v="REDEBAN"/>
    <s v="FO-25-1474085"/>
    <d v="2025-09-03T08:14:00"/>
    <d v="2025-09-08T11:20:00"/>
    <m/>
    <s v="ROLLOS"/>
    <s v="ROLLOS"/>
    <s v="CB UNO A UNO"/>
    <s v="CB UNO A UNO"/>
    <s v="EJECUTADO_EXITOSO"/>
    <s v="EJECUTADO EXITOSO"/>
    <s v="04/09/2025 SE ESCALA A LA RED PARA AUTORIZACIÓN DE ROLLOS - LA RED AUTORIZA - SE REALIZA ENVIO DE ROLLOS CON GUIA | 08/09/2025 SE REALIZA ENVIO DE 10 ROLLOS, CON LA GUIA 2235596036 SERVIENTREGA. SE CONFIRMA ENTREGA EXITOSA POR PARTE DE LA TRANSPORTADORA"/>
    <s v="ENVÍO"/>
    <m/>
    <s v="TIPO III"/>
    <s v="TERRESTRE"/>
    <m/>
    <n v="0"/>
    <n v="35779.500569199998"/>
    <n v="0"/>
    <n v="35779.500569199998"/>
    <m/>
    <m/>
    <m/>
    <m/>
    <m/>
  </r>
  <r>
    <s v="VALLEDUPAR"/>
    <x v="1"/>
    <x v="1"/>
    <n v="20011"/>
    <n v="2685300"/>
    <n v="10052"/>
    <s v="ORDEN DE CAMBIO"/>
    <s v="CESAR"/>
    <s v="AGUACHICA"/>
    <s v="BARRIO  MARIA EUGENIA"/>
    <s v="REDEBAN"/>
    <s v="FO-25-1467132"/>
    <d v="2025-09-03T08:15:00"/>
    <d v="2025-09-08T11:21:00"/>
    <m/>
    <s v="ROLLOS"/>
    <s v="ROLLOS"/>
    <s v="CB UNO A UNO"/>
    <s v="CB UNO A UNO"/>
    <s v="EJECUTADO_EXITOSO"/>
    <s v="EJECUTADO EXITOSO"/>
    <s v="03/09/2025 EN COMUNICACIÓN CON EL CB, CONFIRMA DATOS CORRECTOS-SE ESCALA AL COORDINADOR DE ZONA PARA ENTREGA DE ROLLOS EN SITIO | 08/09/2025 SE REALIZA ENVIO DE 20 ROLLOS, CON LA GUIA 2205447156 SERVIENTREGA. SE CONFIRMA ENTREGA EXITOSA POR PARTE DE LA TRANSPORTADORA"/>
    <s v="ENVÍO"/>
    <m/>
    <s v="TIPO IV"/>
    <s v="TERRESTRE"/>
    <m/>
    <n v="0"/>
    <n v="35779.500569199998"/>
    <n v="0"/>
    <n v="35779.500569199998"/>
    <m/>
    <m/>
    <m/>
    <m/>
    <m/>
  </r>
  <r>
    <s v="BUCARAMANGA"/>
    <x v="3"/>
    <x v="3"/>
    <n v="68655"/>
    <n v="2687007"/>
    <n v="66824"/>
    <s v="ORDEN DE CAMBIO"/>
    <s v="SANTANDER"/>
    <s v="SABANA DE TORRES"/>
    <s v="BARRIO VEREDA PROVINCIA SABANA"/>
    <s v="REDEBAN"/>
    <s v="FO-25-1467129"/>
    <d v="2025-09-03T10:18:00"/>
    <d v="2025-09-08T11:22:00"/>
    <m/>
    <s v="ROLLOS"/>
    <s v="ROLLOS"/>
    <s v="CB UNO A UNO"/>
    <s v="CB UNO A UNO"/>
    <s v="EJECUTADO_EXITOSO"/>
    <s v="EJECUTADO EXITOSO"/>
    <s v="03/09/2025 EN COMUNICACIÓN CON EL CB, CONFIRMA DATOS CORRECTOS-SE ESCALA AL COORDINADOR DE ZONA PARA ENTREGA DE ROLLOS EN SITIO | 08/09/2025 SE REALIZA ENVIO DE 10 ROLLOS, CON LA GUIA 2187690677 SERVIENTREGA. SE CONFIRMA ENTREGA EXITOSA POR PARTE DE LA TRANSPORTADORA"/>
    <s v="ENVÍO"/>
    <m/>
    <s v="TIPO III"/>
    <s v="TERRESTRE"/>
    <m/>
    <n v="0"/>
    <n v="35779.500569199998"/>
    <n v="0"/>
    <n v="35779.500569199998"/>
    <m/>
    <m/>
    <m/>
    <m/>
    <m/>
  </r>
  <r>
    <s v="SANTA MARTA"/>
    <x v="1"/>
    <x v="1"/>
    <n v="44001"/>
    <n v="2688200"/>
    <n v="32299"/>
    <s v="ORDEN DE CAMBIO"/>
    <s v="LA GUAJIRA"/>
    <s v="RIOHACHA"/>
    <s v="MULTIPAGAS VIVA WAJIRA"/>
    <s v="REDEBAN"/>
    <s v="FO-25-1469131"/>
    <d v="2025-09-03T11:26:00"/>
    <d v="2025-09-08T11:23:00"/>
    <m/>
    <s v="ROLLOS"/>
    <s v="ROLLOS"/>
    <s v="ROBUSTO"/>
    <s v="MULTIPAGAS"/>
    <s v="EJECUTADO_EXITOSO"/>
    <s v="EJECUTADO EXITOSO"/>
    <s v="03/09/2025 SE CONFIRMA DATOS CON CB, DATOS CORRECTOS, SE REALIZA ENVIO DE ROLLOS CON GUIA | 08/09/2025 SE REALIZA ENVIO DE 160 ROLLOS, CON LA GUIA 2205447157 SERVIENTREGA. SE CONFIRMA ENTREGA EXITOSA POR PARTE DE LA TRANSPORTADORA"/>
    <s v="ENVÍO"/>
    <m/>
    <s v="TIPO III"/>
    <s v="TERRESTRE"/>
    <m/>
    <n v="0"/>
    <n v="35779.500569199998"/>
    <n v="0"/>
    <n v="35779.500569199998"/>
    <m/>
    <m/>
    <m/>
    <m/>
    <m/>
  </r>
  <r>
    <s v="TUNJA"/>
    <x v="3"/>
    <x v="3"/>
    <n v="15757"/>
    <n v="2688065"/>
    <n v="80307"/>
    <s v="ORDEN DE CAMBIO"/>
    <s v="BOYACA"/>
    <s v="SOCHA"/>
    <s v="BARRIO CENTRO SOCHA 2"/>
    <s v="REDEBAN"/>
    <s v="FO-25-1474073"/>
    <d v="2025-09-03T11:29:00"/>
    <d v="2025-09-08T11:25:00"/>
    <m/>
    <s v="ROLLOS"/>
    <s v="ROLLOS"/>
    <s v="UNO A UNO"/>
    <s v="UNO A UNO"/>
    <s v="EJECUTADO_EXITOSO"/>
    <s v="EJECUTADO EXITOSO"/>
    <s v="03/09/2025 EN COMUNICACIÓN CON EL CB, CONFIRMA DATOS CORRECTOS- SE REALIZA ENVIO DE ROLLOS CON GUIA | 08/09/2025 SE REALIZA ENVIO DE 20 ROLLOS, CON LA GUIA 2235596034 SERVIENTREGA. SE CONFIRMA ENTREGA EXITOSA POR PARTE DE LA TRANSPORTADORA"/>
    <s v="ENVÍO"/>
    <m/>
    <s v="TIPO III"/>
    <s v="TERRESTRE"/>
    <m/>
    <n v="0"/>
    <n v="35779.500569199998"/>
    <n v="0"/>
    <n v="35779.500569199998"/>
    <m/>
    <m/>
    <m/>
    <m/>
    <m/>
  </r>
  <r>
    <s v="BOGOTA"/>
    <x v="4"/>
    <x v="4"/>
    <n v="25307"/>
    <n v="2688224"/>
    <n v="78487"/>
    <s v="ORDEN DE CAMBIO"/>
    <s v="CUNDINAMARCA"/>
    <s v="GIRARDOT"/>
    <s v="PTM GIRARDOT SYS SOLUCIONES IN"/>
    <s v="REDEBAN"/>
    <s v="FO-25-1469129"/>
    <d v="2025-09-03T11:31:00"/>
    <d v="2025-09-08T11:26:00"/>
    <m/>
    <s v="ROLLOS"/>
    <s v="ROLLOS"/>
    <s v="AGREGADOR"/>
    <s v="COMCARD - PTM"/>
    <s v="EJECUTADO_EXITOSO"/>
    <s v="EJECUTADO EXITOSO"/>
    <s v="03/09/2025 SE CONFIRMA DATOS CON CB, DATOS CORRECTOS, SE REALIZA ENVIO DE ROLLOS CON GUIA | 08/09/2025 SE REALIZA ENVIO DE 40 ROLLOS, CON LA GUIA 2235596032 SERVIENTREGA. SE CONFIRMA ENTREGA EXITOSA POR PARTE DE LA TRANSPORTADORA"/>
    <s v="ENVÍO"/>
    <m/>
    <s v="TIPO III"/>
    <s v="TERRESTRE"/>
    <m/>
    <n v="0"/>
    <n v="35779.500569199998"/>
    <n v="0"/>
    <n v="35779.500569199998"/>
    <m/>
    <m/>
    <m/>
    <m/>
    <m/>
  </r>
  <r>
    <s v="BUCARAMANGA"/>
    <x v="3"/>
    <x v="3"/>
    <n v="68081"/>
    <n v="2688894"/>
    <n v="57719"/>
    <s v="ORDEN DE CAMBIO"/>
    <s v="SANTANDER"/>
    <s v="BARRANCABERMEJA"/>
    <s v="BARRIO BARRANCABERMEJA BARRANC"/>
    <s v="REDEBAN"/>
    <s v="FO-25-1470685"/>
    <d v="2025-09-03T12:57:00"/>
    <d v="2025-09-08T11:26:00"/>
    <m/>
    <s v="ROLLOS"/>
    <s v="ROLLOS"/>
    <s v="CB UNO A UNO"/>
    <s v="CB UNO A UNO"/>
    <s v="EJECUTADO_EXITOSO"/>
    <s v="EJECUTADO EXITOSO"/>
    <s v="03/09/2025 SE REALIZA ENVIO DE ROLLOS CON GUIA | 08/09/2025 SE REALIZA ENVIO DE 30 ROLLOS, CON LA GUIA 2187690681 SERVIENTREGA. SE CONFIRMA ENTREGA EXITOSA POR PARTE DE LA TRANSPORTADORA"/>
    <s v="ENVÍO"/>
    <m/>
    <s v="TIPO III"/>
    <s v="TERRESTRE"/>
    <m/>
    <n v="0"/>
    <n v="35779.500569199998"/>
    <n v="0"/>
    <n v="35779.500569199998"/>
    <m/>
    <m/>
    <m/>
    <m/>
    <m/>
  </r>
  <r>
    <s v="BARRANQUILLA"/>
    <x v="1"/>
    <x v="1"/>
    <n v="8001"/>
    <n v="2700526"/>
    <n v="65596"/>
    <s v="ORDEN DE CAMBIO"/>
    <s v="ATLANTICO"/>
    <s v="BARRANQUILLA"/>
    <s v="BARRIO SANTUARIO BARRANQUILLA"/>
    <s v="REDEBAN"/>
    <s v="FO-25-1485226"/>
    <d v="2025-09-05T11:16:00"/>
    <d v="2025-09-08T11:27:00"/>
    <m/>
    <s v="ROLLOS"/>
    <s v="ROLLOS"/>
    <s v="CB UNO A UNO"/>
    <s v="CB UNO A UNO"/>
    <s v="EJECUTADO_EXITOSO"/>
    <s v="EJECUTADO EXITOSO"/>
    <s v="05/09/2025 SE ESCALA AL COORDINADOR DE ZONA PARA ENTREGA DE ROLLOS EN SITIO | 08/09/2025 SE REALIZA VISITA SE ENTREGA 110 ROLLOS"/>
    <s v="VISITA_TÉCNICA"/>
    <m/>
    <s v="TIPO I"/>
    <s v="TERRESTRE"/>
    <s v="VILLACOB VILLACOB ELKIN EDUARDO"/>
    <n v="1"/>
    <n v="35779.500569199998"/>
    <n v="0"/>
    <n v="35779.500569199998"/>
    <m/>
    <m/>
    <m/>
    <m/>
    <m/>
  </r>
  <r>
    <s v="NEIVA"/>
    <x v="5"/>
    <x v="5"/>
    <n v="18001"/>
    <n v="2687396"/>
    <n v="77355"/>
    <s v="ORDEN DE CAMBIO"/>
    <s v="CAQUETA"/>
    <s v="FLORENCIA"/>
    <s v="BARRIO CENTRO FLORENCIA  36"/>
    <s v="REDEBAN"/>
    <s v="FO-25-1468707"/>
    <d v="2025-09-03T10:49:00"/>
    <d v="2025-09-08T11:38:00"/>
    <m/>
    <s v="ROLLOS"/>
    <s v="ROLLOS"/>
    <s v="CB UNO A UNO"/>
    <s v="CB UNO A UNO"/>
    <s v="EJECUTADO_EXITOSO"/>
    <s v="EJECUTADO EXITOSO"/>
    <s v="03/09/2025 SE ESCALA AL COORDINADOR DE ZONA PARA ENTREGA DE ROLLOS EN SITIO | 08/09/2025 SE REALIZA ENTREGA DE 10 ROLLOS RBM EN SITIO, ENTREGA EXITOSA"/>
    <s v="VISITA_TÉCNICA"/>
    <m/>
    <s v="TIPO IV"/>
    <s v="TERRESTRE"/>
    <s v="BERMUDEZ SANCHEZ JOSE NEYBER"/>
    <n v="1"/>
    <n v="35779.500569199998"/>
    <n v="0"/>
    <n v="35779.500569199998"/>
    <m/>
    <m/>
    <m/>
    <m/>
    <m/>
  </r>
  <r>
    <s v="BUCARAMANGA"/>
    <x v="3"/>
    <x v="3"/>
    <n v="68001"/>
    <n v="2704947"/>
    <n v="65802"/>
    <s v="ORDEN DE CAMBIO"/>
    <s v="SANTANDER"/>
    <s v="BUCARAMANGA"/>
    <s v="BARRIO BUCARAMANGA BUCARAMANGA"/>
    <s v="REDEBAN"/>
    <s v="FO-25-1492138"/>
    <d v="2025-09-07T09:15:00"/>
    <d v="2025-09-08T11:43:00"/>
    <m/>
    <s v="ROLLOS"/>
    <s v="ROLLOS"/>
    <s v="CB UNO A UNO"/>
    <s v="CB UNO A UNO"/>
    <s v="EJECUTADO_EXITOSO"/>
    <s v="EJECUTADO EXITOSO"/>
    <s v="07/09/2025 SE ESCALA AL COORDINADOR DE ZONA PARA ENTREGA DE ROLLOS WOMPI EN SITIO | 08/09/2025 SE REALIZA ENTREGA DE 60 ROLLOS CON VISITA."/>
    <s v="VISITA_TÉCNICA"/>
    <m/>
    <s v="TIPO I"/>
    <s v="TERRESTRE"/>
    <s v="MARTINEZ FLOREZ DONIS ALBERTO"/>
    <n v="1"/>
    <n v="35779.500569199998"/>
    <n v="0"/>
    <n v="35779.500569199998"/>
    <m/>
    <m/>
    <m/>
    <m/>
    <m/>
  </r>
  <r>
    <s v="BOGOTA"/>
    <x v="4"/>
    <x v="4"/>
    <n v="11001"/>
    <n v="2704178"/>
    <n v="77337"/>
    <s v="ORDEN DE CAMBIO"/>
    <s v="CUNDINAMARCA"/>
    <s v="BOGOTA"/>
    <s v="BARRIO EL DIAMANTE BOGOTA"/>
    <s v="REDEBAN"/>
    <s v="FO-25-1489938"/>
    <d v="2025-09-08T08:00:00"/>
    <d v="2025-09-08T11:44:00"/>
    <m/>
    <s v="ROLLOS"/>
    <s v="ROLLOS"/>
    <s v="UNO A UNO"/>
    <s v="UNO A UNO"/>
    <s v="EJECUTADO_EXITOSO"/>
    <s v="EJECUTADO EXITOSO"/>
    <s v="06/09/2025 SE ESCALA AL COORDINADOR DE ZONA PARA ENTREGA DE ROLLOS EN SITIO | 08/09/2025 ENTREGA DE ROLLOS EJECUTADO OK"/>
    <s v="VISITA_TÉCNICA"/>
    <m/>
    <s v="TIPO I"/>
    <s v="TERRESTRE"/>
    <s v="GOMEZ VEGA DAVID SNEYDER"/>
    <n v="1"/>
    <n v="35779.500569199998"/>
    <n v="0"/>
    <n v="35779.500569199998"/>
    <m/>
    <m/>
    <m/>
    <m/>
    <m/>
  </r>
  <r>
    <s v="NEIVA"/>
    <x v="5"/>
    <x v="5"/>
    <n v="18001"/>
    <n v="2702146"/>
    <n v="79385"/>
    <s v="ORDEN DE CAMBIO"/>
    <s v="CAQUETA"/>
    <s v="FLORENCIA"/>
    <s v="BARRIO CENTRO FLORENCIA 37"/>
    <s v="REDEBAN"/>
    <s v="FO-25-1488998"/>
    <d v="2025-09-05T15:16:00"/>
    <d v="2025-09-08T11:46:00"/>
    <m/>
    <s v="ROLLOS"/>
    <s v="ROLLOS"/>
    <s v="CB UNO A UNO"/>
    <s v="CB UNO A UNO"/>
    <s v="EJECUTADO_EXITOSO"/>
    <s v="EJECUTADO EXITOSO"/>
    <s v="08/09/2025 SE REALIZA ENTREGA DE 70 ROLLOS RBM EN SITIO ENTREGA EXITOSA"/>
    <s v="VISITA_TÉCNICA"/>
    <m/>
    <s v="TIPO IV"/>
    <s v="TERRESTRE"/>
    <s v="BERMUDEZ SANCHEZ JOSE NEYBER"/>
    <n v="1"/>
    <n v="35779.500569199998"/>
    <n v="0"/>
    <n v="35779.500569199998"/>
    <m/>
    <m/>
    <m/>
    <m/>
    <m/>
  </r>
  <r>
    <s v="CARTAGENA"/>
    <x v="1"/>
    <x v="1"/>
    <n v="13001"/>
    <n v="2681380"/>
    <n v="75903"/>
    <s v="ORDEN DE CAMBIO"/>
    <s v="BOLIVAR"/>
    <s v="CARTAGENA"/>
    <s v="BARRIO PUERTA DE LOS ALPES CAR"/>
    <s v="REDEBAN"/>
    <s v="FO-25-1463078"/>
    <d v="2025-09-02T12:30:00"/>
    <d v="2025-09-08T11:52:00"/>
    <m/>
    <s v="ROLLOS"/>
    <s v="ROLLOS"/>
    <s v="CB UNO A UNO"/>
    <s v="CB UNO A UNO"/>
    <s v="EJECUTADO_EXITOSO"/>
    <s v="EJECUTADO EXITOSO"/>
    <s v="02/09/2025 SE ESCALA A LA RED PARA AUTORIZACIÓN DE ROLLOS - LA RED AUTORIZA 20 - SE ESCALA AL COORDINADOR DE ZONA PARA ENTREGA DE ROLLOS EN SITIO | 08/09/2025 SE ENTREGAN 20 ROLLOS"/>
    <s v="VISITA_TÉCNICA"/>
    <m/>
    <s v="TIPO I"/>
    <s v="TERRESTRE"/>
    <s v="CANEDO HERRERA ALEXANDER"/>
    <n v="1"/>
    <n v="35779.500569199998"/>
    <n v="0"/>
    <n v="35779.500569199998"/>
    <m/>
    <m/>
    <m/>
    <m/>
    <m/>
  </r>
  <r>
    <s v="BOGOTA"/>
    <x v="4"/>
    <x v="4"/>
    <n v="25754"/>
    <n v="2704342"/>
    <n v="58326"/>
    <s v="ORDEN DE CAMBIO"/>
    <s v="CUNDINAMARCA"/>
    <s v="SOACHA"/>
    <s v="BARRIO SAN MATEO SOACHA 14"/>
    <s v="REDEBAN"/>
    <s v="FO-25-1490341"/>
    <d v="2025-09-08T08:00:00"/>
    <d v="2025-09-08T11:57:00"/>
    <m/>
    <s v="ROLLOS"/>
    <s v="ROLLOS"/>
    <s v="CB UNO A UNO"/>
    <s v="CB UNO A UNO"/>
    <s v="EJECUTADO_EXITOSO"/>
    <s v="EJECUTADO EXITOSO"/>
    <s v="06/09/2025 SE ESCALA AL COORDINADOR DE ZONA PARA ENTREGA DE ROLLOS EN SITIO | 08/09/2025 ENTREGA DE 30 ROLLOS PARA DATAFONO NO SE MANIPULA TERMINAL"/>
    <s v="VISITA_TÉCNICA"/>
    <m/>
    <s v="TIPO I"/>
    <s v="TERRESTRE"/>
    <s v="BUSTOS MORA DIEGO MANUEL"/>
    <n v="1"/>
    <n v="35779.500569199998"/>
    <n v="0"/>
    <n v="35779.500569199998"/>
    <m/>
    <m/>
    <m/>
    <m/>
    <m/>
  </r>
  <r>
    <s v="CALI"/>
    <x v="2"/>
    <x v="2"/>
    <n v="76248"/>
    <n v="2702152"/>
    <n v="79080"/>
    <s v="ORDEN DE CAMBIO"/>
    <s v="VALLE DEL CAUCA"/>
    <s v="EL CERRITO"/>
    <s v="BARRIO EL PORVENIR CRR EL PLAC"/>
    <s v="REDEBAN"/>
    <s v="FO-25-1489608"/>
    <d v="2025-09-05T15:17:00"/>
    <d v="2025-09-08T12:00:00"/>
    <m/>
    <s v="ROLLOS"/>
    <s v="ROLLOS"/>
    <s v="CB UNO A UNO"/>
    <s v="CB UNO A UNO"/>
    <s v="EJECUTADO_EXITOSO"/>
    <s v="EJECUTADO EXITOSO"/>
    <s v="06/09/2025 SE ESCALA AL COORDINADOR DE ZONA PARA ENTREGA DE ROLLOS EN SITIO | 08/09/2025 EN LA VISITA TÉCNICA SE REALIZÓ LA ENTREGA DE 40 ROLLOS TERMICOS DE REDEBAN PARA EL CB"/>
    <s v="VISITA_TÉCNICA"/>
    <m/>
    <s v="TIPO II"/>
    <s v="TERRESTRE"/>
    <s v="SANCHEZ URREGO ROBINSON DAVID"/>
    <n v="1"/>
    <n v="67654.12000000001"/>
    <n v="0"/>
    <n v="67654.12000000001"/>
    <m/>
    <m/>
    <m/>
    <m/>
    <m/>
  </r>
  <r>
    <s v="CALI"/>
    <x v="2"/>
    <x v="2"/>
    <n v="76001"/>
    <n v="2700934"/>
    <n v="35512"/>
    <s v="ORDEN DE CAMBIO"/>
    <s v="VALLE DEL CAUCA"/>
    <s v="CALI"/>
    <s v="REDY VILLANUEVA"/>
    <s v="REDEBAN"/>
    <s v="FO-25-1489623"/>
    <d v="2025-09-05T11:56:00"/>
    <d v="2025-09-08T12:06:00"/>
    <m/>
    <s v="ROLLOS"/>
    <s v="ROLLOS"/>
    <s v="ROBUSTO"/>
    <s v="REDY"/>
    <s v="EJECUTADO_EXITOSO"/>
    <s v="EJECUTADO EXITOSO"/>
    <s v="06/09/2025 SE ESCALA AL COORDINADOR DE ZONA PARA ENTREGA DE ROLLOS EN SITIO | 08/09/2025 SE ENTREGAN 210 ROLLOS A ANGIE AGUDELO"/>
    <s v="VISITA_TÉCNICA"/>
    <m/>
    <s v="TIPO I"/>
    <s v="TERRESTRE"/>
    <s v="CUERO RUIZ JHONNY"/>
    <n v="1"/>
    <n v="35779.500569199998"/>
    <n v="0"/>
    <n v="35779.500569199998"/>
    <m/>
    <m/>
    <m/>
    <m/>
    <m/>
  </r>
  <r>
    <s v="APARTADO"/>
    <x v="0"/>
    <x v="0"/>
    <n v="5045"/>
    <n v="2696329"/>
    <n v="80131"/>
    <s v="ORDEN DE CAMBIO"/>
    <s v="ANTIOQUIA"/>
    <s v="APARTADO"/>
    <s v="BARRIO ORTIZ APARTADO 1"/>
    <s v="REDEBAN"/>
    <s v="FO-25-1485461"/>
    <d v="2025-09-04T14:58:00"/>
    <d v="2025-09-08T12:10:00"/>
    <m/>
    <s v="ROLLOS"/>
    <s v="ROLLOS"/>
    <s v="UNO A UNO"/>
    <s v="UNO A UNO"/>
    <s v="EJECUTADO_EXITOSO"/>
    <s v="EJECUTADO EXITOSO"/>
    <s v="05/09/2025 SE ESCALA A LA RED PARA AUTORIZACIÓN DE ROLLOS - LA RED AUTORIZA - SE ESCALA AL COORDINADOR DE ZONA PARA ENTREGA DE ROLLOS EN SITIO | 08/09/2025 ENTREGA ROLLOS EN SITIO"/>
    <s v="VISITA_TÉCNICA"/>
    <m/>
    <s v="TIPO I"/>
    <s v="TERRESTRE"/>
    <s v="CASTRO HENAO DANIEL ESTEBAN"/>
    <n v="1"/>
    <n v="35779.500569199998"/>
    <n v="0"/>
    <n v="35779.500569199998"/>
    <m/>
    <m/>
    <m/>
    <m/>
    <m/>
  </r>
  <r>
    <s v="BARRANQUILLA"/>
    <x v="1"/>
    <x v="1"/>
    <n v="8001"/>
    <n v="2704019"/>
    <n v="77194"/>
    <s v="ORDEN DE CAMBIO"/>
    <s v="ATLANTICO"/>
    <s v="BARRANQUILLA"/>
    <s v="BARRIO VILLANUEVA BARRANQUILLA"/>
    <s v="REDEBAN"/>
    <s v="FO-25-1489243"/>
    <d v="2025-09-06T09:52:00"/>
    <d v="2025-09-08T12:13:00"/>
    <m/>
    <s v="ROLLOS"/>
    <s v="ROLLOS"/>
    <s v="CB UNO A UNO"/>
    <s v="CB UNO A UNO"/>
    <s v="EJECUTADO_EXITOSO"/>
    <s v="EJECUTADO EXITOSO"/>
    <s v="06/09/2025 SE ESCALA AL COORDINADOR DE ZONA PARA ENTREGA DE ROLLOS WOMPI EN SITIO | 08/09/2025 SE REALIZA VISITA SE ENTREGA 30 ROLLOS"/>
    <s v="VISITA_TÉCNICA"/>
    <m/>
    <s v="TIPO I"/>
    <s v="TERRESTRE"/>
    <s v="VILLACOB VILLACOB ELKIN EDUARDO"/>
    <n v="1"/>
    <n v="35779.500569199998"/>
    <n v="0"/>
    <n v="35779.500569199998"/>
    <m/>
    <m/>
    <m/>
    <m/>
    <m/>
  </r>
  <r>
    <s v="CALI"/>
    <x v="2"/>
    <x v="2"/>
    <n v="19698"/>
    <n v="2702259"/>
    <n v="79574"/>
    <s v="ORDEN DE CAMBIO"/>
    <s v="CAUCA"/>
    <s v="SANTANDER DE QUILICHAO"/>
    <s v="BARRIO PANAMERICANO SANTANDER DE QUILICHAO 2"/>
    <s v="REDEBAN"/>
    <s v="FO-25-1486881"/>
    <d v="2025-09-05T15:33:00"/>
    <d v="2025-09-08T12:15:00"/>
    <m/>
    <s v="ROLLOS"/>
    <s v="ROLLOS"/>
    <s v="UNO A UNO"/>
    <s v="UNO A UNO"/>
    <s v="EJECUTADO_EXITOSO"/>
    <s v="EJECUTADO EXITOSO"/>
    <s v="05/09/2025 SE ESCALA AL COORDINADOR DE ZONA PARA ENTREGA DE ROLLOS EN SITIO | 08/09/2025 SE REALIZA ENTREGA DE 10 ROLLOS, POR SOLICITUD  DE LA CLIENTE SE ENTREGARON EN SEGUIDA EN LA HELADERA, YA QUE LA CLIENTA HABIA SALIDO A REALIZAR UNAS DILIGENCIAS"/>
    <s v="VISITA_TÉCNICA"/>
    <m/>
    <s v="TIPO II"/>
    <s v="TERRESTRE"/>
    <s v="PAREDES CASTILLO DIEGO"/>
    <n v="1"/>
    <n v="67654.12000000001"/>
    <n v="0"/>
    <n v="67654.12000000001"/>
    <m/>
    <m/>
    <m/>
    <m/>
    <m/>
  </r>
  <r>
    <s v="BARRANQUILLA"/>
    <x v="1"/>
    <x v="1"/>
    <n v="8001"/>
    <n v="2703935"/>
    <n v="67792"/>
    <s v="ORDEN DE CAMBIO"/>
    <s v="ATLANTICO"/>
    <s v="BARRANQUILLA"/>
    <s v="BARRIO CENTRO BARRANQUILLA 46"/>
    <s v="REDEBAN"/>
    <s v="FO-25-1489232"/>
    <d v="2025-09-06T10:09:00"/>
    <d v="2025-09-08T12:24:00"/>
    <m/>
    <s v="ROLLOS"/>
    <s v="ROLLOS"/>
    <s v="CB UNO A UNO"/>
    <s v="CB UNO A UNO"/>
    <s v="EJECUTADO_EXITOSO"/>
    <s v="EJECUTADO EXITOSO"/>
    <s v="06/09/2025 SE ESCALA AL COORDINADOR DE ZONA PARA ENTREGA DE ROLLOS WOMPI EN SITIO | 08/09/2025 SE REALIZA VISITA SE ENTREGA 30 ROLLOS"/>
    <s v="VISITA_TÉCNICA"/>
    <m/>
    <s v="TIPO I"/>
    <s v="TERRESTRE"/>
    <s v="VILLACOB VILLACOB ELKIN EDUARDO"/>
    <n v="1"/>
    <n v="35779.500569199998"/>
    <n v="0"/>
    <n v="35779.500569199998"/>
    <m/>
    <m/>
    <m/>
    <m/>
    <m/>
  </r>
  <r>
    <s v="CARTAGENA"/>
    <x v="1"/>
    <x v="1"/>
    <n v="13657"/>
    <n v="2674262"/>
    <n v="13693"/>
    <s v="ORDEN DE CAMBIO"/>
    <s v="BOLIVAR"/>
    <s v="SAN JUAN NEPOMUCENO"/>
    <s v="SECTOR NOGALES"/>
    <s v="REDEBAN"/>
    <s v="FO-25-1460175"/>
    <d v="2025-09-01T12:56:00"/>
    <d v="2025-09-08T12:33:00"/>
    <m/>
    <s v="ROLLOS"/>
    <s v="ROLLOS"/>
    <s v="CB UNO A UNO"/>
    <s v="CB UNO A UNO"/>
    <s v="EJECUTADO_EXITOSO"/>
    <s v="EJECUTADO EXITOSO"/>
    <s v="02/09/2025 SE ESCALA A LA RED PARA AUTORIZACIÓN DE ROLLOS - LA RED AUTORIZA 20 - SE ESCALA AL COORDINADOR DE ZONA PARA ENTREGA DE ROLLOS EN SITIO | 08/09/2025 SE REALIZA ENTREGA DE 20 ROLLOS PARA EL CORRESPONSAL"/>
    <s v="VISITA_TÉCNICA"/>
    <m/>
    <s v="TIPO II"/>
    <s v="TERRESTRE"/>
    <s v="MARTINEZ SALGUEDO ANDRES AUGUSTO"/>
    <n v="1"/>
    <n v="67654.12000000001"/>
    <n v="0"/>
    <n v="67654.12000000001"/>
    <m/>
    <m/>
    <m/>
    <m/>
    <m/>
  </r>
  <r>
    <s v="CALI"/>
    <x v="2"/>
    <x v="2"/>
    <n v="76563"/>
    <n v="2701101"/>
    <n v="79650"/>
    <s v="ORDEN DE CAMBIO"/>
    <s v="VALLE DEL CAUCA"/>
    <s v="PRADERA"/>
    <s v="BARRIO CENTRO PRADERA 9"/>
    <s v="REDEBAN"/>
    <s v="FO-25-1485263"/>
    <d v="2025-09-05T12:16:00"/>
    <d v="2025-09-08T12:47:00"/>
    <m/>
    <s v="ROLLOS"/>
    <s v="ROLLOS"/>
    <s v="UNO A UNO"/>
    <s v="UNO A UNO"/>
    <s v="EJECUTADO_EXITOSO"/>
    <s v="EJECUTADO EXITOSO"/>
    <s v="05/09/2025 SE ESCALA AL COORDINADOR DE ZONA PARA ENTREGA DE ROLLOS EN SITIO | 08/09/2025 SE REALIZA ENTREGA DE 10 ROLLOS TÉRMICOS EN EL CB SIN NOVEDAD."/>
    <s v="VISITA_TÉCNICA"/>
    <m/>
    <s v="TIPO II"/>
    <s v="TERRESTRE"/>
    <s v="TORRES GARCIA JENDRY JOSE"/>
    <n v="1"/>
    <n v="67654.12000000001"/>
    <n v="0"/>
    <n v="67654.12000000001"/>
    <m/>
    <m/>
    <m/>
    <m/>
    <m/>
  </r>
  <r>
    <s v="CALI"/>
    <x v="2"/>
    <x v="2"/>
    <n v="76001"/>
    <n v="2703412"/>
    <n v="79548"/>
    <s v="ORDEN DE CAMBIO"/>
    <s v="VALLE DEL CAUCA"/>
    <s v="CALI"/>
    <s v="BARRIO CIUDADELA DEL RIO CALI"/>
    <s v="REDEBAN"/>
    <s v="FO-25-1488592"/>
    <d v="2025-09-06T07:24:00"/>
    <d v="2025-09-08T12:48:00"/>
    <m/>
    <s v="ROLLOS"/>
    <s v="ROLLOS"/>
    <s v="CB UNO A UNO"/>
    <s v="CB UNO A UNO"/>
    <s v="EJECUTADO_EXITOSO"/>
    <s v="EJECUTADO EXITOSO"/>
    <s v="08/09/2025 SE REALIZA ENTREGA DE 20 ROLLOS EN DIRECCIÓN DIFERENTE A LA DEL CB. CLL 120M #24-30"/>
    <s v="VISITA_TÉCNICA"/>
    <m/>
    <s v="TIPO I"/>
    <s v="TERRESTRE"/>
    <s v="MONTERO MUESES GIAN CARLO"/>
    <n v="1"/>
    <n v="35779.500569199998"/>
    <n v="0"/>
    <n v="35779.500569199998"/>
    <m/>
    <m/>
    <m/>
    <m/>
    <m/>
  </r>
  <r>
    <s v="BUCARAMANGA"/>
    <x v="3"/>
    <x v="3"/>
    <n v="68615"/>
    <n v="2703160"/>
    <n v="56068"/>
    <s v="ORDEN DE CAMBIO"/>
    <s v="SANTANDER"/>
    <s v="RIONEGRO"/>
    <s v="DISTRICOL VARIEDADES SAMY PAPA"/>
    <s v="REDEBAN"/>
    <s v="FO-25-1489255"/>
    <d v="2025-09-05T17:35:00"/>
    <d v="2025-09-08T12:49:00"/>
    <m/>
    <s v="ROLLOS"/>
    <s v="ROLLOS"/>
    <s v="AGREGADOR"/>
    <s v="DISTRICOL"/>
    <s v="EJECUTADO_EXITOSO"/>
    <s v="EJECUTADO EXITOSO"/>
    <s v="06/09/2025 SE ESCALA AL COORDINADOR DE ZONA PARA ENTREGA DE ROLLOS WOMPI EN SITIO | 08/09/2025 ENVÍO DE ROLLOS POR FLOTA A SOLICITUD DE SEÑORA ISAURA ,SE VERIFICA LA LLEGADA Y POSTERIOR ENTREGA AL COMERCIO"/>
    <s v="ENVÍO"/>
    <m/>
    <s v="TIPO II"/>
    <s v="TERRESTRE"/>
    <s v="PEÑA DIAZ IVAN YESID"/>
    <n v="0"/>
    <n v="35779.500569199998"/>
    <n v="0"/>
    <n v="35779.500569199998"/>
    <m/>
    <m/>
    <m/>
    <m/>
    <m/>
  </r>
  <r>
    <s v="CARTAGENA"/>
    <x v="1"/>
    <x v="1"/>
    <n v="13001"/>
    <n v="2681713"/>
    <n v="79054"/>
    <s v="ORDEN DE CAMBIO"/>
    <s v="BOLIVAR"/>
    <s v="CARTAGENA"/>
    <s v="BARRIO LA GAITA CARTAGENA DE I"/>
    <s v="REDEBAN"/>
    <s v="FO-25-1461701"/>
    <d v="2025-09-02T12:55:00"/>
    <d v="2025-09-08T12:54:00"/>
    <m/>
    <s v="ROLLOS"/>
    <s v="ROLLOS"/>
    <s v="CB UNO A UNO"/>
    <s v="CB UNO A UNO"/>
    <s v="EJECUTADO_EXITOSO"/>
    <s v="EJECUTADO EXITOSO"/>
    <s v="02/09/2025 SE ESCALA AL COORDINADOR DE ZONA PARA ENTREGA DE ROLLOS EN SITIO | 08/09/2025 SE ENTREGAN 60 ROLLOS"/>
    <s v="VISITA_TÉCNICA"/>
    <m/>
    <s v="TIPO I"/>
    <s v="TERRESTRE"/>
    <s v="CANEDO HERRERA ALEXANDER"/>
    <n v="1"/>
    <n v="35779.500569199998"/>
    <n v="0"/>
    <n v="35779.500569199998"/>
    <m/>
    <m/>
    <m/>
    <m/>
    <m/>
  </r>
  <r>
    <s v="MEDELLIN"/>
    <x v="0"/>
    <x v="0"/>
    <n v="5088"/>
    <n v="2674452"/>
    <n v="79806"/>
    <s v="ORDEN DE CAMBIO"/>
    <s v="ANTIOQUIA"/>
    <s v="BELLO"/>
    <s v="BARRIO  VEREDA LA CHINA  CORRE"/>
    <s v="REDEBAN"/>
    <s v="FO-25-1459996"/>
    <d v="2025-09-01T13:52:00"/>
    <d v="2025-09-08T13:06:00"/>
    <m/>
    <s v="ROLLOS"/>
    <s v="ROLLOS"/>
    <s v="CB UNO A UNO"/>
    <s v="CB UNO A UNO"/>
    <s v="EJECUTADO_EXITOSO"/>
    <s v="EJECUTADO EXITOSO"/>
    <s v="02/09/2025 SE ESCALA A LA RED PARA AUTORIZACIÓN DE ROLLOS - LA RED AUTORIZA 10 - SE ESCALA PARA ENVIO POR CABIFY | 08/09/2025 SE REALIZA ENTREGA DE 10 ROLLOS POR EL OPERADOR CABIFY"/>
    <s v="VISITA_TÉCNICA"/>
    <m/>
    <s v="TIPO I"/>
    <s v="TERRESTRE"/>
    <s v="DIAZ ACOSTA MARIA ISABEL"/>
    <n v="1"/>
    <n v="35779.500569199998"/>
    <n v="0"/>
    <n v="35779.500569199998"/>
    <m/>
    <m/>
    <m/>
    <m/>
    <m/>
  </r>
  <r>
    <s v="MEDELLIN"/>
    <x v="0"/>
    <x v="0"/>
    <n v="5088"/>
    <n v="2681432"/>
    <n v="79918"/>
    <s v="ORDEN DE CAMBIO"/>
    <s v="ANTIOQUIA"/>
    <s v="BELLO"/>
    <s v="DISTRICOL DEPOSITO LA VIRGEN"/>
    <s v="REDEBAN"/>
    <s v="FO-25-1461718"/>
    <d v="2025-09-02T12:12:00"/>
    <d v="2025-09-08T13:07:00"/>
    <m/>
    <s v="ROLLOS"/>
    <s v="ROLLOS"/>
    <s v="AGREGADOR"/>
    <s v="DISTRICOL"/>
    <s v="EJECUTADO_EXITOSO"/>
    <s v="EJECUTADO EXITOSO"/>
    <s v="02/09/2025 SE ESCALA PARA ENVIO POR CABIFY | 08/09/2025 SE REALIZA ENTREGA DE 10 ROLLOS POR EL OPERADOR CABIFY"/>
    <s v="VISITA_TÉCNICA"/>
    <m/>
    <s v="TIPO I"/>
    <s v="TERRESTRE"/>
    <s v="DIAZ ACOSTA MARIA ISABEL"/>
    <n v="1"/>
    <n v="35779.500569199998"/>
    <n v="0"/>
    <n v="35779.500569199998"/>
    <m/>
    <m/>
    <m/>
    <m/>
    <m/>
  </r>
  <r>
    <s v="MEDELLIN"/>
    <x v="0"/>
    <x v="0"/>
    <n v="5001"/>
    <n v="2697436"/>
    <n v="80553"/>
    <s v="ORDEN DE CAMBIO"/>
    <s v="ANTIOQUIA"/>
    <s v="MEDELLIN"/>
    <s v="BARRIO BELEN RINCON MEDELLIN 1"/>
    <s v="REDEBAN"/>
    <s v="FO-25-1482254"/>
    <d v="2025-09-04T17:24:00"/>
    <d v="2025-09-08T13:08:00"/>
    <m/>
    <s v="ROLLOS"/>
    <s v="ROLLOS"/>
    <s v="UNO A UNO"/>
    <s v="UNO A UNO"/>
    <s v="EJECUTADO_EXITOSO"/>
    <s v="EJECUTADO EXITOSO"/>
    <s v="05/09/2025 SE ESCALA PARA ENVIO POR CABIFY | 08/09/2025 SE REALIZA ENTREGA DE 20 ROLLOS POR EL OPERADOR CABIFY"/>
    <s v="VISITA_TÉCNICA"/>
    <m/>
    <s v="TIPO I"/>
    <s v="TERRESTRE"/>
    <s v="DIAZ ACOSTA MARIA ISABEL"/>
    <n v="1"/>
    <n v="35779.500569199998"/>
    <n v="0"/>
    <n v="35779.500569199998"/>
    <m/>
    <m/>
    <m/>
    <m/>
    <m/>
  </r>
  <r>
    <s v="MEDELLIN"/>
    <x v="0"/>
    <x v="0"/>
    <n v="5360"/>
    <n v="2691378"/>
    <n v="74444"/>
    <s v="ORDEN DE CAMBIO"/>
    <s v="ANTIOQUIA"/>
    <s v="ITAGUI"/>
    <s v="DISTRICOL MYLE"/>
    <s v="REDEBAN"/>
    <s v="FO-25-1480471"/>
    <d v="2025-09-04T08:00:00"/>
    <d v="2025-09-08T13:10:00"/>
    <m/>
    <s v="ROLLOS"/>
    <s v="ROLLOS"/>
    <s v="AGREGADOR"/>
    <s v="DISTRICOL"/>
    <s v="EJECUTADO_EXITOSO"/>
    <s v="EJECUTADO EXITOSO"/>
    <s v="04/09/2025 SE ESCALA A LA RED PARA AUTORIZACIÓN DE ROLLOS - LA RED AUTORIZA - SE ESCALA PARA ENVIO POR CABIFY | 08/09/2025 SE REALIZA ENTREGA DE 50 ROLLOS POR EL OPERADOR CABIFY"/>
    <s v="VISITA_TÉCNICA"/>
    <m/>
    <s v="TIPO I"/>
    <s v="TERRESTRE"/>
    <s v="DIAZ ACOSTA MARIA ISABEL"/>
    <n v="1"/>
    <n v="35779.500569199998"/>
    <n v="0"/>
    <n v="35779.500569199998"/>
    <m/>
    <m/>
    <m/>
    <m/>
    <m/>
  </r>
  <r>
    <s v="MEDELLIN"/>
    <x v="0"/>
    <x v="0"/>
    <n v="5360"/>
    <n v="2692721"/>
    <n v="76827"/>
    <s v="ORDEN DE CAMBIO"/>
    <s v="ANTIOQUIA"/>
    <s v="ITAGUI"/>
    <s v="PTM ITAGUI PROVIMAX DROGUERIA"/>
    <s v="REDEBAN"/>
    <s v="FO-25-1480469"/>
    <d v="2025-09-04T08:33:00"/>
    <d v="2025-09-08T13:10:00"/>
    <m/>
    <s v="ROLLOS"/>
    <s v="ROLLOS"/>
    <s v="AGREGADOR"/>
    <s v="COMCARD - PTM"/>
    <s v="EJECUTADO_EXITOSO"/>
    <s v="EJECUTADO EXITOSO"/>
    <s v="04/09/2025 SE ESCALA A LA RED PARA AUTORIZACIÓN DE ROLLOS - LA RED AUTORIZA - SE ESCALA PARA ENVIO POR CABIFY | 08/09/2025 SE REALIZA ENTREGA DE 60 ROLLOS POR EL OPERADOR CABIFY"/>
    <s v="VISITA_TÉCNICA"/>
    <m/>
    <s v="TIPO I"/>
    <s v="TERRESTRE"/>
    <s v="DIAZ ACOSTA MARIA ISABEL"/>
    <n v="1"/>
    <n v="35779.500569199998"/>
    <n v="0"/>
    <n v="35779.500569199998"/>
    <m/>
    <m/>
    <m/>
    <m/>
    <m/>
  </r>
  <r>
    <s v="MEDELLIN"/>
    <x v="0"/>
    <x v="0"/>
    <n v="5631"/>
    <n v="2696386"/>
    <n v="79928"/>
    <s v="ORDEN DE CAMBIO"/>
    <s v="ANTIOQUIA"/>
    <s v="SABANETA"/>
    <s v="DISTRICOL MERCADOS JUSTO AQUI"/>
    <s v="REDEBAN"/>
    <s v="FO-25-1480450"/>
    <d v="2025-09-04T15:23:00"/>
    <d v="2025-09-08T13:11:00"/>
    <m/>
    <s v="ROLLOS"/>
    <s v="ROLLOS"/>
    <s v="AGREGADOR"/>
    <s v="DISTRICOL"/>
    <s v="EJECUTADO_EXITOSO"/>
    <s v="EJECUTADO EXITOSO"/>
    <s v="04/09/2025 SE ESCALA PARA ENVIO POR CABIFY | 08/09/2025 SE REALIZA ENTREGA DE 10 ROLLOS POR EL OPERADOR CABIFY"/>
    <s v="VISITA_TÉCNICA"/>
    <m/>
    <s v="TIPO I"/>
    <s v="TERRESTRE"/>
    <s v="DIAZ ACOSTA MARIA ISABEL"/>
    <n v="1"/>
    <n v="35779.500569199998"/>
    <n v="0"/>
    <n v="35779.500569199998"/>
    <m/>
    <m/>
    <m/>
    <m/>
    <m/>
  </r>
  <r>
    <s v="MEDELLIN"/>
    <x v="0"/>
    <x v="0"/>
    <n v="5001"/>
    <n v="2699331"/>
    <n v="31447"/>
    <s v="ORDEN DE CAMBIO"/>
    <s v="ANTIOQUIA"/>
    <s v="MEDELLIN"/>
    <s v="BARRIO AGUACATALA 3"/>
    <s v="REDEBAN"/>
    <s v="FO-25-1483613"/>
    <d v="2025-09-05T09:33:00"/>
    <d v="2025-09-08T13:12:00"/>
    <m/>
    <s v="ROLLOS"/>
    <s v="ROLLOS"/>
    <s v="UNO A UNO"/>
    <s v="CB UNO A UNO"/>
    <s v="EJECUTADO_EXITOSO"/>
    <s v="EJECUTADO EXITOSO"/>
    <s v="05/09/2025 SE ESCALA PARA ENVIO POR CABIFY | 08/09/2025 SE REALIZA ENTREGA DE 10 ROLLOS POR EL OPERADOR CABIFY"/>
    <s v="VISITA_TÉCNICA"/>
    <m/>
    <s v="TIPO I"/>
    <s v="TERRESTRE"/>
    <s v="DIAZ ACOSTA MARIA ISABEL"/>
    <n v="1"/>
    <n v="35779.500569199998"/>
    <n v="0"/>
    <n v="35779.500569199998"/>
    <m/>
    <m/>
    <m/>
    <m/>
    <m/>
  </r>
  <r>
    <s v="BOGOTA"/>
    <x v="4"/>
    <x v="4"/>
    <n v="11001"/>
    <n v="2704259"/>
    <n v="15745"/>
    <s v="ORDEN DE CAMBIO"/>
    <s v="CUNDINAMARCA"/>
    <s v="BOGOTA"/>
    <s v="OPRAP CCILA CENTRO MAYOR"/>
    <s v="REDEBAN"/>
    <s v="FO-25-1490349"/>
    <d v="2025-09-08T08:00:00"/>
    <d v="2025-09-08T14:30:00"/>
    <m/>
    <s v="ROLLOS"/>
    <s v="ROLLOS"/>
    <s v="ROBUSTO"/>
    <s v="OPRAP"/>
    <s v="EJECUTADO_EXITOSO"/>
    <s v="EJECUTADO EXITOSO"/>
    <s v="06/09/2025 SE ESCALA AL COORDINADOR DE ZONA PARA ENTREGA DE ROLLOS EN SITIO | 08/09/2025 SE VISITA COMERCIO PARA ENTREGA DE 280 ROLLOS TÉRMICOS NO SE MANIPULA EQUIPO Y SE COMPLETA ENTREGA SIN NOVEDAD"/>
    <s v="VISITA_TÉCNICA"/>
    <m/>
    <s v="TIPO I"/>
    <s v="TERRESTRE"/>
    <s v="ROMERO ROJAS BREIDY JHOHAN"/>
    <n v="1"/>
    <n v="35779.500569199998"/>
    <n v="0"/>
    <n v="35779.500569199998"/>
    <m/>
    <m/>
    <m/>
    <m/>
    <m/>
  </r>
  <r>
    <s v="CALI"/>
    <x v="2"/>
    <x v="2"/>
    <n v="19110"/>
    <n v="2703984"/>
    <n v="37308"/>
    <s v="ORDEN DE CAMBIO"/>
    <s v="CAUCA"/>
    <s v="BUENOS AIRES"/>
    <s v="BARRIO CENTRO BUENOS AIRES 1"/>
    <s v="REDEBAN"/>
    <s v="FO-25-1489583"/>
    <d v="2025-09-06T11:22:00"/>
    <d v="2025-09-08T14:32:00"/>
    <m/>
    <s v="ROLLOS"/>
    <s v="ROLLOS"/>
    <s v="CB UNO A UNO"/>
    <s v="CB UNO A UNO"/>
    <s v="EJECUTADO_EXITOSO"/>
    <s v="EJECUTADO EXITOSO"/>
    <s v="06/09/2025 SE ESCALA AL COORDINADOR DE ZONA PARA ENTREGA DE ROLLOS EN SITIO | 08/09/2025 SE REALIZA ENTREGA DE 60 ROLLOS"/>
    <s v="VISITA_TÉCNICA"/>
    <m/>
    <s v="TIPO II"/>
    <s v="TERRESTRE"/>
    <s v="PAREDES CASTILLO DIEGO"/>
    <n v="1"/>
    <n v="67654.12000000001"/>
    <n v="0"/>
    <n v="67654.12000000001"/>
    <m/>
    <m/>
    <m/>
    <m/>
    <m/>
  </r>
  <r>
    <s v="MONTERIA"/>
    <x v="1"/>
    <x v="1"/>
    <n v="23001"/>
    <n v="2703948"/>
    <n v="47447"/>
    <s v="ORDEN DE CAMBIO"/>
    <s v="CORDOBA"/>
    <s v="MONTERIA"/>
    <s v="PTM MONTERIA  MULTISERVICIOS E"/>
    <s v="REDEBAN"/>
    <s v="FO-25-1489225"/>
    <d v="2025-09-06T10:20:00"/>
    <d v="2025-09-08T14:34:00"/>
    <m/>
    <s v="ROLLOS"/>
    <s v="ROLLOS"/>
    <s v="AGREGADOR"/>
    <s v="COMCARD - PTM"/>
    <s v="EJECUTADO_EXITOSO"/>
    <s v="EJECUTADO EXITOSO"/>
    <s v="06/09/2025 SE ESCALA AL COORDINADOR DE ZONA PARA ENTREGA DE ROLLOS WOMPI EN SITIO | 08/09/2025 SE REALIZA ENTREGA DE 30 ROLLOS EN EL PUNTO SIN NOVEDAD, EN LA ENTREGA NO SE MANIPULAN EQUIPOS"/>
    <s v="VISITA_TÉCNICA"/>
    <m/>
    <s v="TIPO I"/>
    <s v="TERRESTRE"/>
    <s v="GONZALEZ FERRER JESUS ALEXANDER"/>
    <n v="1"/>
    <n v="35779.500569199998"/>
    <n v="0"/>
    <n v="35779.500569199998"/>
    <m/>
    <m/>
    <m/>
    <m/>
    <m/>
  </r>
  <r>
    <s v="BOGOTA"/>
    <x v="4"/>
    <x v="4"/>
    <n v="25899"/>
    <n v="2701647"/>
    <n v="76754"/>
    <s v="ORDEN DE CAMBIO"/>
    <s v="CUNDINAMARCA"/>
    <s v="ZIPAQUIRA"/>
    <s v="BARRIO SAMARIA ZIPAQUIRA"/>
    <s v="REDEBAN"/>
    <s v="FO-25-1486484"/>
    <d v="2025-09-05T14:30:00"/>
    <d v="2025-09-08T14:36:00"/>
    <m/>
    <s v="ROLLOS"/>
    <s v="ROLLOS"/>
    <s v="CB UNO A UNO"/>
    <s v="CB UNO A UNO"/>
    <s v="EJECUTADO_EXITOSO"/>
    <s v="EJECUTADO EXITOSO"/>
    <s v="05/09/2025 SE ESCALA AL COORDINADOR DE ZONA PARA ENTREGA DE ROLLOS EN SITIO | 08/09/2025 DURANTE LA VISITA TECNICA SE REALIZA ENTREGA DE ROLLOS PARA DATÁFONO NO SE MANIPULAN EQUIPOS SIN NOVEDAD EN ENTREGA"/>
    <s v="VISITA_TÉCNICA"/>
    <m/>
    <s v="TIPO II"/>
    <s v="TERRESTRE"/>
    <s v="LOZADA ROJAS CHRISTIAN ANDRES"/>
    <n v="1"/>
    <n v="67654.12000000001"/>
    <n v="0"/>
    <n v="67654.12000000001"/>
    <m/>
    <m/>
    <m/>
    <m/>
    <m/>
  </r>
  <r>
    <s v="MEDELLIN"/>
    <x v="0"/>
    <x v="0"/>
    <n v="5212"/>
    <n v="2693020"/>
    <n v="23511"/>
    <s v="ORDEN DE CAMBIO"/>
    <s v="ANTIOQUIA"/>
    <s v="COPACABANA"/>
    <s v="BARRIO EL NORAL COPACABANA"/>
    <s v="REDEBAN"/>
    <s v="FO-25-1474006"/>
    <d v="2025-09-04T09:08:00"/>
    <d v="2025-09-08T14:40:00"/>
    <m/>
    <s v="ROLLOS"/>
    <s v="ROLLOS"/>
    <s v="CB UNO A UNO"/>
    <s v="CB UNO A UNO"/>
    <s v="EJECUTADO_EXITOSO"/>
    <s v="EJECUTADO EXITOSO"/>
    <s v="04/09/2025 SE ESCALA AL COORDINADOR DE ZONA PARA ENTREGA DE ROLLOS EN SITIO | 08/09/2025 SE REALIZA VISITA TÉCNICA AL CORRESPONSAL BANCOLOMBIA CON EL PROPÓSITO DE ENTREGAR 30 ROLLOS REDEBAN DESTINADOS AL FUNCIONAMIENTO OPERATIVO DE LOS DATÁFONOS. LA ENTREGA SE EFECTÚA DE MANERA EXITOSA AL USUARIO ENCARGADO, ASEGURANDO LA CORRECTA RECEPCIÓN DEL MATERIAL Y EL CUMPLIMIENTO DE LOS PROTOCOLOS ESTABLECIDOS. SE DEJA CONSTANCIA DEL PROCESO CONFORME Y SIN NOVEDADES."/>
    <s v="VISITA_TÉCNICA"/>
    <m/>
    <s v="TIPO I"/>
    <s v="TERRESTRE"/>
    <s v="MARTINEZ TOVAR OSCAR DAVID"/>
    <n v="1"/>
    <n v="35779.500569199998"/>
    <n v="0"/>
    <n v="35779.500569199998"/>
    <m/>
    <m/>
    <m/>
    <m/>
    <m/>
  </r>
  <r>
    <s v="BOGOTA"/>
    <x v="4"/>
    <x v="4"/>
    <n v="25899"/>
    <n v="2696081"/>
    <n v="25558"/>
    <s v="ORDEN DE CAMBIO"/>
    <s v="CUNDINAMARCA"/>
    <s v="ZIPAQUIRA"/>
    <s v="BARRIO ALAMEDA SAN RAFAEL ZI"/>
    <s v="REDEBAN"/>
    <s v="FO-25-1479044"/>
    <d v="2025-09-04T14:47:00"/>
    <d v="2025-09-08T14:41:00"/>
    <m/>
    <s v="ROLLOS"/>
    <s v="ROLLOS"/>
    <s v="CB UNO A UNO"/>
    <s v="CB UNO A UNO"/>
    <s v="EJECUTADO_EXITOSO"/>
    <s v="EJECUTADO EXITOSO"/>
    <s v="04/09/2025 SE ESCALA AL COORDINADOR DE ZONA PARA ENTREGA DE ROLLOS EN SITIO | 08/09/2025 DURANTE LA VISITA TECNICA SE REALIZA ENTREGA DE ROLLOS PARA DATÁFONO NO SE MANIPULAN EQUIPOS SIN NOVEDAD EN ENTREGA"/>
    <s v="VISITA_TÉCNICA"/>
    <m/>
    <s v="TIPO II"/>
    <s v="TERRESTRE"/>
    <s v="LOZADA ROJAS CHRISTIAN ANDRES"/>
    <n v="1"/>
    <n v="67654.12000000001"/>
    <n v="0"/>
    <n v="67654.12000000001"/>
    <m/>
    <m/>
    <m/>
    <m/>
    <m/>
  </r>
  <r>
    <s v="BOGOTA"/>
    <x v="4"/>
    <x v="4"/>
    <n v="25899"/>
    <n v="2695958"/>
    <n v="23068"/>
    <s v="ORDEN DE CAMBIO"/>
    <s v="CUNDINAMARCA"/>
    <s v="ZIPAQUIRA"/>
    <s v="BARRIO VD SAN JORGE ZIPAQUIRA"/>
    <s v="REDEBAN"/>
    <s v="FO-25-1479059"/>
    <d v="2025-09-04T14:36:00"/>
    <d v="2025-09-08T14:43:00"/>
    <m/>
    <s v="ROLLOS"/>
    <s v="ROLLOS"/>
    <s v="CB UNO A UNO"/>
    <s v="CB UNO A UNO"/>
    <s v="EJECUTADO_EXITOSO"/>
    <s v="EJECUTADO EXITOSO"/>
    <s v="04/09/2025 SE ESCALA AL COORDINADOR DE ZONA PARA ENTREGA DE ROLLOS EN SITIO | 08/09/2025 DURANTE LA VISITA TECNICA SE REALIZA ENTREGA DE ROLLOS PARA DATÁFONO NO SE MANIPULAN EQUIPOS SIN NOVEDAD EN ENTREGA"/>
    <s v="VISITA_TÉCNICA"/>
    <m/>
    <s v="TIPO II"/>
    <s v="TERRESTRE"/>
    <s v="LOZADA ROJAS CHRISTIAN ANDRES"/>
    <n v="1"/>
    <n v="67654.12000000001"/>
    <n v="0"/>
    <n v="67654.12000000001"/>
    <m/>
    <m/>
    <m/>
    <m/>
    <m/>
  </r>
  <r>
    <s v="MEDELLIN"/>
    <x v="0"/>
    <x v="0"/>
    <n v="5308"/>
    <n v="2697167"/>
    <n v="48752"/>
    <s v="ORDEN DE CAMBIO"/>
    <s v="ANTIOQUIA"/>
    <s v="GIRARDOTA"/>
    <s v="BARRIO VEREDA EL PARAISO GIRAR"/>
    <s v="REDEBAN"/>
    <s v="FO-25-1480444"/>
    <d v="2025-09-04T16:44:00"/>
    <d v="2025-09-08T14:46:00"/>
    <m/>
    <s v="ROLLOS"/>
    <s v="ROLLOS"/>
    <s v="CB UNO A UNO"/>
    <s v="CB UNO A UNO"/>
    <s v="EJECUTADO_EXITOSO"/>
    <s v="EJECUTADO EXITOSO"/>
    <s v="04/09/2025 SE ESCALA AL COORDINADOR DE ZONA PARA ENTREGA DE ROLLOS EN SITIO | 08/09/2025 SE REALIZA VISITA TÉCNICA AL CORRESPONSAL BANCOLOMBIA CON EL OBJETIVO DE ENTREGAR 20 ROLLOS REDEBAN. AL LLEGAR AL ESTABLECIMIENTO, SE ENCUENTRA CERRADO Y SIN PERSONAL DISPONIBLE PARA RECIBIR EL MATERIAL._x000a__x000a_SE CONTACTA TELEFÓNICAMENTE AL USUARIO RESPONSABLE, QUIEN AUTORIZA QUE LOS ROLLOS SEAN DEJADOS EN EL LOCAL CONTIGUO, BAJO CUSTODIA DEL SEÑOR WILSON, COMERCIANTE VECINO. SE LE EXPLICA LA SITUACIÓN Y SE LE SOLICITA EL FAVOR DE RECIBIR LOS ROLLOS Y ENTREGARLOS POSTERIORMENTE AL ENCARGADO DEL CORRESPONSAL BANCOLOMBIA. EL SEÑOR WILSON ACCEDE VOLUNTARIAMENTE Y CONFIRMA QUE PUEDE HACERSE CARGO DE LA ENTREGA._x000a__x000a_ LA ENTREGA SE REALIZA SIN INCONVENIENTES, PERO NO SE OBTIENE TIRILLA, DADO QUE EL COMERCIO PRINCIPAL PERMANECE CERRADO AL MOMENTO DE LA VISITA."/>
    <s v="VISITA_TÉCNICA"/>
    <m/>
    <s v="TIPO I"/>
    <s v="TERRESTRE"/>
    <s v="MARTINEZ TOVAR OSCAR DAVID"/>
    <n v="1"/>
    <n v="35779.500569199998"/>
    <n v="0"/>
    <n v="35779.500569199998"/>
    <m/>
    <m/>
    <m/>
    <m/>
    <m/>
  </r>
  <r>
    <s v="BOGOTA"/>
    <x v="4"/>
    <x v="4"/>
    <n v="11001"/>
    <n v="2695569"/>
    <n v="33186"/>
    <s v="ORDEN DE CAMBIO"/>
    <s v="CUNDINAMARCA"/>
    <s v="BOGOTA"/>
    <s v="BARRIO SUBA GAITANA BOGOTA 1"/>
    <s v="REDEBAN"/>
    <s v="FO-25-1485469"/>
    <d v="2025-09-04T14:08:00"/>
    <d v="2025-09-08T14:48:00"/>
    <m/>
    <s v="ROLLOS"/>
    <s v="ROLLOS"/>
    <s v="CB UNO A UNO"/>
    <s v="CB UNO A UNO"/>
    <s v="EJECUTADO_EXITOSO"/>
    <s v="EJECUTADO EXITOSO"/>
    <s v="05/09/2025 SE ESCALA A LA RED PARA AUTORIZACIÓN DE ROLLOS - LA RED AUTORIZA - SE ESCALA AL COORDINADOR DE ZONA PARA ENTREGA DE ROLLOS EN SITIO | 08/09/2025 SE VISITA CB BANCOLOMBIA, SE ENTREGAN ROLLOS DE PAPEL SOLICITADOS PARA EL DATÁFONO, NO UPS, NO SE MANIPULAN EQUIPOS"/>
    <s v="VISITA_TÉCNICA"/>
    <m/>
    <s v="TIPO I"/>
    <s v="TERRESTRE"/>
    <s v="VEGA MANRIQUE JONATAN MAURICIO"/>
    <n v="1"/>
    <n v="35779.500569199998"/>
    <n v="0"/>
    <n v="35779.500569199998"/>
    <m/>
    <m/>
    <m/>
    <m/>
    <m/>
  </r>
  <r>
    <s v="MEDELLIN"/>
    <x v="0"/>
    <x v="0"/>
    <n v="5591"/>
    <n v="2675484"/>
    <n v="71181"/>
    <s v="ORDEN DE CAMBIO"/>
    <s v="ANTIOQUIA"/>
    <s v="PUERTO TRIUNFO"/>
    <s v="DISTRICOL SUM. DONDE LA NEGRA"/>
    <s v="REDEBAN"/>
    <s v="FO-25-1458479"/>
    <d v="2025-09-01T15:17:00"/>
    <d v="2025-09-08T14:50:00"/>
    <m/>
    <s v="ROLLOS"/>
    <s v="ROLLOS"/>
    <s v="AGREGADOR"/>
    <s v="DISTRICOL"/>
    <s v="EJECUTADO_EXITOSO"/>
    <s v="EJECUTADO EXITOSO"/>
    <s v="02/09/2025 SE ESCALA AL COORDINADOR DE ZONA PARA ENTREGA DE ROLLOS EN SITIO | 08/09/2025 ENVÍO DE 30 ROLLOS A CB OK CONFIRMADO RECLAMO CON CLIENTE"/>
    <s v="ENVÍO"/>
    <m/>
    <s v="TIPO IV"/>
    <s v="TERRESTRE"/>
    <s v="PAREJA ECHAVARRIA JHON DAVID"/>
    <n v="0"/>
    <n v="35779.500569199998"/>
    <n v="0"/>
    <n v="35779.500569199998"/>
    <m/>
    <m/>
    <m/>
    <m/>
    <m/>
  </r>
  <r>
    <s v="CARTAGENA"/>
    <x v="1"/>
    <x v="1"/>
    <n v="13001"/>
    <n v="2682529"/>
    <n v="80126"/>
    <s v="ORDEN DE CAMBIO"/>
    <s v="BOLIVAR"/>
    <s v="CARTAGENA"/>
    <s v="BARRIO ALBORNOZ SEC COLINAS DE BARRAZA 3 CARTAGENA DE INDIAS"/>
    <s v="REDEBAN"/>
    <s v="FO-25-1462909"/>
    <d v="2025-09-02T14:46:00"/>
    <d v="2025-09-08T14:51:00"/>
    <m/>
    <s v="ROLLOS"/>
    <s v="ROLLOS"/>
    <s v="UNO A UNO"/>
    <s v="UNO A UNO"/>
    <s v="EJECUTADO_EXITOSO"/>
    <s v="EJECUTADO EXITOSO"/>
    <s v="02/09/2025 SE ESCALA AL COORDINADOR DE ZONA PARA ENTREGA DE ROLLOS EN SITIO | 08/09/2025 SE ENTREGAN LOS ROLLOS EN OTRA DIRECCIÓN DONDE LA MAMA DEL CLIENTE YA QUE EL ACCESO EN ESTOS MOMENTOS ES COMPLICADO YA QUE HA LLOVIDO MUCHO Y ESTÁ LLENO DE BARRO"/>
    <s v="VISITA_TÉCNICA"/>
    <m/>
    <s v="TIPO I"/>
    <s v="TERRESTRE"/>
    <s v="CANEDO HERRERA ALEXANDER"/>
    <n v="1"/>
    <n v="35779.500569199998"/>
    <n v="0"/>
    <n v="35779.500569199998"/>
    <m/>
    <m/>
    <m/>
    <m/>
    <m/>
  </r>
  <r>
    <s v="CUCUTA"/>
    <x v="3"/>
    <x v="3"/>
    <n v="54418"/>
    <n v="2671305"/>
    <n v="79104"/>
    <s v="ORDEN DE CAMBIO"/>
    <s v="NORTE DE SANTANDER"/>
    <s v="LOURDES"/>
    <s v="BARRIO LA PALMA LOURDES 1"/>
    <s v="REDEBAN"/>
    <s v="FO-25-1458486"/>
    <d v="2025-09-01T09:23:00"/>
    <d v="2025-09-08T14:54:00"/>
    <m/>
    <s v="ROLLOS"/>
    <s v="ROLLOS"/>
    <s v="UNO A UNO"/>
    <s v="UNO A UNO"/>
    <s v="EJECUTADO_EXITOSO"/>
    <s v="EJECUTADO EXITOSO"/>
    <s v="02/09/2025 SE ESCALA AL COORDINADOR DE ZONA PARA ENTREGA DE ROLLOS EN SITIO | 08/09/2025 SE REALIZÓ VISITA A LA DIRECCIÓN ASIGNADA POR EL CLIENTE Y SE HIZO LA ENTREGA DE 10 ROLLOS TODO OK"/>
    <s v="VISITA_TÉCNICA"/>
    <m/>
    <s v="TIPO III"/>
    <s v="TERRESTRE"/>
    <s v="MORA VEGA JEAMPIER"/>
    <n v="1"/>
    <n v="35779.500569199998"/>
    <n v="0"/>
    <n v="35779.500569199998"/>
    <m/>
    <m/>
    <m/>
    <m/>
    <m/>
  </r>
  <r>
    <s v="TUNJA"/>
    <x v="3"/>
    <x v="3"/>
    <n v="15001"/>
    <n v="2704450"/>
    <n v="46126"/>
    <s v="ORDEN DE CAMBIO"/>
    <s v="BOYACA"/>
    <s v="TUNJA"/>
    <s v="BARRIO JORDAN TUNJA"/>
    <s v="REDEBAN"/>
    <s v="FO-25-1492157"/>
    <d v="2025-09-08T08:00:00"/>
    <d v="2025-09-08T14:56:00"/>
    <m/>
    <s v="ROLLOS"/>
    <s v="ROLLOS"/>
    <s v="CB UNO A UNO"/>
    <s v="CB UNO A UNO"/>
    <s v="EJECUTADO_EXITOSO"/>
    <s v="EJECUTADO EXITOSO"/>
    <s v="07/09/2025 SE ESCALA AL COORDINADOR DE ZONA PARA ENTREGA DE ROLLOS WOMPI EN SITIO | 08/09/2025 SE VISITA CB ENTREGA 30 ROLLOS"/>
    <s v="VISITA_TÉCNICA"/>
    <m/>
    <s v="TIPO I"/>
    <s v="TERRESTRE"/>
    <s v="GONZALEZ GONZALEZ MARIO ALBERTO"/>
    <n v="1"/>
    <n v="35779.500569199998"/>
    <n v="0"/>
    <n v="35779.500569199998"/>
    <m/>
    <m/>
    <m/>
    <m/>
    <m/>
  </r>
  <r>
    <s v="CALI"/>
    <x v="2"/>
    <x v="2"/>
    <n v="76001"/>
    <n v="2703668"/>
    <n v="76059"/>
    <s v="ORDEN DE CAMBIO"/>
    <s v="VALLE DEL CAUCA"/>
    <s v="CALI"/>
    <s v="BARRIO PUEBLO PANCE CALI"/>
    <s v="REDEBAN"/>
    <s v="FO-25-1488588"/>
    <d v="2025-09-06T07:28:00"/>
    <d v="2025-09-08T15:35:00"/>
    <m/>
    <s v="ROLLOS"/>
    <s v="ROLLOS"/>
    <m/>
    <m/>
    <s v="EJECUTADO_EXITOSO"/>
    <s v="EJECUTADO EXITOSO"/>
    <s v="08/09/2025 SE REALIZA ENTREGA DE 20 ROLLOS CON VISITA, NO SE INTERVIENE EQUIPOS"/>
    <s v="VISITA_TÉCNICA"/>
    <m/>
    <s v="TIPO I"/>
    <s v="TERRESTRE"/>
    <s v="HERRERA MONAR GEOVANNY"/>
    <n v="1"/>
    <n v="35779.500569199998"/>
    <n v="0"/>
    <n v="35779.500569199998"/>
    <m/>
    <m/>
    <m/>
    <m/>
    <m/>
  </r>
  <r>
    <s v="CALI"/>
    <x v="2"/>
    <x v="2"/>
    <n v="76001"/>
    <n v="2704044"/>
    <n v="11471"/>
    <s v="ORDEN DE CAMBIO"/>
    <s v="VALLE DEL CAUCA"/>
    <s v="CALI"/>
    <s v="BARRIO PANAMERICANO II"/>
    <s v="REDEBAN"/>
    <s v="FO-25-1489220"/>
    <d v="2025-09-06T10:25:00"/>
    <d v="2025-09-08T15:37:00"/>
    <m/>
    <s v="ROLLOS"/>
    <s v="ROLLOS"/>
    <s v="CB UNO A UNO"/>
    <s v="CB UNO A UNO"/>
    <s v="EJECUTADO_EXITOSO"/>
    <s v="EJECUTADO EXITOSO"/>
    <s v="06/09/2025 SE ESCALA AL COORDINADOR DE ZONA PARA ENTREGA DE ROLLOS WOMPI EN SITIO | 08/09/2025 SE ENTREGAN 100 ROLLOS EN BUEN ESTADO"/>
    <s v="VISITA_TÉCNICA"/>
    <m/>
    <s v="TIPO I"/>
    <s v="TERRESTRE"/>
    <s v="ESCOBAR LENIS JUAN SEBASTIAN"/>
    <n v="1"/>
    <n v="35779.500569199998"/>
    <n v="0"/>
    <n v="35779.500569199998"/>
    <m/>
    <m/>
    <m/>
    <m/>
    <m/>
  </r>
  <r>
    <s v="MEDELLIN"/>
    <x v="0"/>
    <x v="0"/>
    <n v="5088"/>
    <n v="2684386"/>
    <n v="77330"/>
    <s v="ORDEN DE CAMBIO"/>
    <s v="ANTIOQUIA"/>
    <s v="BELLO"/>
    <s v="BARRIO EL PINAR BELLO   2"/>
    <s v="REDEBAN"/>
    <s v="FO-25-1464325 | FO-25-1490985"/>
    <d v="2025-09-03T08:00:00"/>
    <d v="2025-09-08T15:40:00"/>
    <m/>
    <s v="ROLLOS"/>
    <s v="ROLLOS"/>
    <s v="CB UNO A UNO"/>
    <s v="CB UNO A UNO"/>
    <s v="EJECUTADO_EXITOSO"/>
    <s v="EJECUTADO EXITOSO"/>
    <s v="5/09/2025 SE VISITA COMERCIO Y SE ENCUENTRA LOCAL CERRADO, COMERCIO OPERA DESPUES DE LA 1 PM|08/09/2025 SE ENTREGA ROLLOS OK"/>
    <s v="VISITA_TÉCNICA"/>
    <m/>
    <s v="TIPO I"/>
    <s v="TERRESTRE"/>
    <s v="DIAZ ZABALA FRANCIS DUBAN"/>
    <n v="2"/>
    <n v="35779.500569199998"/>
    <n v="0"/>
    <n v="71559.001138399995"/>
    <m/>
    <m/>
    <m/>
    <m/>
    <m/>
  </r>
  <r>
    <s v="CALI"/>
    <x v="2"/>
    <x v="2"/>
    <n v="76001"/>
    <n v="2704033"/>
    <n v="36121"/>
    <s v="ORDEN DE CAMBIO"/>
    <s v="VALLE DEL CAUCA"/>
    <s v="CALI"/>
    <s v="BARRIO ALCAZARES CALI 1"/>
    <s v="REDEBAN"/>
    <s v="FO-25-1489236"/>
    <d v="2025-09-06T10:03:00"/>
    <d v="2025-09-08T15:43:00"/>
    <m/>
    <s v="ROLLOS"/>
    <s v="ROLLOS"/>
    <s v="CB UNO A UNO"/>
    <s v="CB UNO A UNO"/>
    <s v="EJECUTADO_CANCELADO"/>
    <s v="USUARIO NO RECIBE PEDIDO"/>
    <s v="06/09/2025 SE ESCALA AL COORDINADOR DE ZONA PARA ENTREGA DE ROLLOS WOMPI EN SITIO | 08/09/2025 CLIENTE SOLICITO ROLLOS DE WOMPI PERO LA ACTIVIDAD SALE RBM SE LE EXPLICA QUE DEBE LLAMAR SOLICITANDO LOS ROLLOS PERO ESPECIFICANDO QUE SON PARA WOMPI"/>
    <s v="VISITA_TÉCNICA"/>
    <m/>
    <s v="TIPO I"/>
    <s v="TERRESTRE"/>
    <s v="CUERO RUIZ JHONNY"/>
    <n v="1"/>
    <n v="35779.500569199998"/>
    <n v="0"/>
    <n v="35779.500569199998"/>
    <m/>
    <m/>
    <m/>
    <m/>
    <m/>
  </r>
  <r>
    <s v="MONTERIA"/>
    <x v="1"/>
    <x v="1"/>
    <n v="23555"/>
    <n v="2704063"/>
    <n v="10186"/>
    <s v="ORDEN DE CAMBIO"/>
    <s v="CORDOBA"/>
    <s v="PLANETA RICA"/>
    <s v="PLANETA RICA"/>
    <s v="REDEBAN"/>
    <s v="FO-25-1489502"/>
    <d v="2025-09-06T11:10:00"/>
    <d v="2025-09-08T15:46:00"/>
    <m/>
    <s v="ROLLOS"/>
    <s v="ROLLOS"/>
    <s v="CB UNO A UNO"/>
    <s v="CB UNO A UNO"/>
    <s v="EJECUTADO_EXITOSO"/>
    <s v="EJECUTADO EXITOSO"/>
    <s v="06/09/2025 SE ESCALA AL COORDINADOR DE ZONA PARA ENTREGA DE ROLLOS EN SITIO | 08/09/2025 SE REALIZA VISITA PARA ENTREGAR 40 ROLLOS, NO SE MANIPULA DATAFONO ENTREGA OK"/>
    <s v="VISITA_TÉCNICA"/>
    <m/>
    <s v="TIPO II"/>
    <s v="TERRESTRE"/>
    <s v="COGOLLO ROSSO CAMILO ANDRES"/>
    <n v="1"/>
    <n v="67654.12000000001"/>
    <n v="0"/>
    <n v="67654.12000000001"/>
    <m/>
    <m/>
    <m/>
    <m/>
    <m/>
  </r>
  <r>
    <s v="BARRANQUILLA"/>
    <x v="1"/>
    <x v="1"/>
    <n v="8758"/>
    <n v="2698316"/>
    <n v="79419"/>
    <s v="ORDEN DE CAMBIO"/>
    <s v="ATLANTICO"/>
    <s v="SOLEDAD"/>
    <s v="BARRIO EL RIO SOLEDAD"/>
    <s v="REDEBAN"/>
    <s v="FO-25-1482237"/>
    <d v="2025-09-05T08:00:00"/>
    <d v="2025-09-08T16:23:00"/>
    <m/>
    <s v="ROLLOS"/>
    <s v="ROLLOS"/>
    <s v="CB UNO A UNO"/>
    <s v="CB UNO A UNO"/>
    <s v="EJECUTADO_EXITOSO"/>
    <s v="EJECUTADO EXITOSO"/>
    <s v="05/09/2025 SE ESCALA AL COORDINADOR DE ZONA PARA ENTREGA DE ROLLOS EN SITIO | 08/09/2025 SE REALIZA VISITA SE ENTREGA 30 ROLLOS"/>
    <s v="VISITA_TÉCNICA"/>
    <m/>
    <s v="TIPO I"/>
    <s v="TERRESTRE"/>
    <s v="VILLACOB VILLACOB ELKIN EDUARDO"/>
    <n v="1"/>
    <n v="35779.500569199998"/>
    <n v="0"/>
    <n v="35779.500569199998"/>
    <m/>
    <m/>
    <m/>
    <m/>
    <m/>
  </r>
  <r>
    <s v="CUCUTA"/>
    <x v="3"/>
    <x v="3"/>
    <n v="54001"/>
    <n v="2699615"/>
    <n v="79861"/>
    <s v="ORDEN DE CAMBIO"/>
    <s v="NORTE DE SANTANDER"/>
    <s v="CUCUTA"/>
    <s v="BARRIO EL CENTRO CUCUTA 83"/>
    <s v="REDEBAN"/>
    <s v="FO-25-1483635"/>
    <d v="2025-09-05T09:56:00"/>
    <d v="2025-09-08T16:25:00"/>
    <m/>
    <s v="ROLLOS"/>
    <s v="ROLLOS"/>
    <s v="UNO A UNO"/>
    <s v="UNO A UNO"/>
    <s v="EJECUTADO_EXITOSO"/>
    <s v="EJECUTADO EXITOSO"/>
    <s v="05/09/2025 SE ESCALA AL COORDINADOR DE ZONA PARA ENTREGA DE ROLLOS EN SITIO | 08/09/2025 SE REALIZÓ VISITA AL COMERCIO Y SE HIZO ENTREGA DE 10 ROLLOS TODO OK"/>
    <s v="VISITA_TÉCNICA"/>
    <m/>
    <s v="TIPO I"/>
    <s v="TERRESTRE"/>
    <s v="MORA VEGA JEAMPIER"/>
    <n v="1"/>
    <n v="35779.500569199998"/>
    <n v="0"/>
    <n v="35779.500569199998"/>
    <m/>
    <m/>
    <m/>
    <m/>
    <m/>
  </r>
  <r>
    <s v="CUCUTA"/>
    <x v="3"/>
    <x v="3"/>
    <n v="54001"/>
    <n v="2701092"/>
    <n v="25923"/>
    <s v="ORDEN DE CAMBIO"/>
    <s v="NORTE DE SANTANDER"/>
    <s v="CUCUTA"/>
    <s v="BARRIO COLSAG CUCUTA"/>
    <s v="REDEBAN"/>
    <s v="FO-25-1485558"/>
    <d v="2025-09-05T12:32:00"/>
    <d v="2025-09-08T17:05:00"/>
    <m/>
    <s v="ROLLOS"/>
    <s v="ROLLOS"/>
    <s v="CB UNO A UNO"/>
    <s v="CB UNO A UNO"/>
    <s v="EJECUTADO_EXITOSO"/>
    <s v="EJECUTADO EXITOSO"/>
    <s v="05/09/2025 SE ESCALA AL COORDINADOR DE ZONA PARA ENTREGA DE ROLLOS EN SITIO | 08/09/2025 SE REALIZA VISITA, SE ENTREGAN 10 ROLLOS"/>
    <s v="VISITA_TÉCNICA"/>
    <m/>
    <s v="TIPO I"/>
    <s v="TERRESTRE"/>
    <s v="PACHECO BUITRAGO JAVIER ALONSO"/>
    <n v="1"/>
    <n v="35779.500569199998"/>
    <n v="0"/>
    <n v="35779.500569199998"/>
    <m/>
    <m/>
    <m/>
    <m/>
    <m/>
  </r>
  <r>
    <s v="APARTADO"/>
    <x v="0"/>
    <x v="0"/>
    <n v="5480"/>
    <n v="2677733"/>
    <n v="72231"/>
    <s v="ORDEN DE CAMBIO"/>
    <s v="ANTIOQUIA"/>
    <s v="MUTATA"/>
    <s v="CENTRO MUTATA ANTIOQUIA"/>
    <s v="REDEBAN"/>
    <s v="FO-25-1463101"/>
    <d v="2025-09-02T08:00:00"/>
    <d v="2025-09-09T07:37:00"/>
    <m/>
    <s v="ROLLOS"/>
    <s v="ROLLOS"/>
    <s v="CB UNO A UNO"/>
    <s v="CB UNO A UNO"/>
    <s v="EJECUTADO_EXITOSO"/>
    <s v="EJECUTADO EXITOSO"/>
    <s v="02/09/2025 SE ESCALA A LA RED PARA AUTORIZACIÓN DE ROLLOS - LA RED AUTORIZA 30 - SE ESCALA AL COORDINADOR DE ZONA PARA ENTREGA DE ROLLOS EN SITIO | 08/09/2025 SE ENVIAN 30 ROLLOS POR FLOTA SE LE COMPARTE LA GUIA AL USUARIO Y CONFIRMA EL RECIBIDO 1 HORA DESPUES"/>
    <s v="ENVÍO"/>
    <m/>
    <s v="TIPO II"/>
    <s v="TERRESTRE"/>
    <s v="SALDARRIAGA MIRANDA SANTIAGO"/>
    <n v="0"/>
    <n v="35779.500569199998"/>
    <n v="0"/>
    <n v="35779.500569199998"/>
    <m/>
    <m/>
    <m/>
    <m/>
    <m/>
  </r>
  <r>
    <s v="CUCUTA"/>
    <x v="3"/>
    <x v="3"/>
    <n v="54405"/>
    <n v="2705309"/>
    <n v="58424"/>
    <s v="ORDEN DE CAMBIO"/>
    <s v="NORTE DE SANTANDER"/>
    <s v="LOS PATIOS"/>
    <s v="BARRIO URB LA FLORESTA LOS PAT"/>
    <s v="REDEBAN"/>
    <s v="FO-25-1492850"/>
    <d v="2025-09-07T17:07:00"/>
    <d v="2025-09-09T07:48:00"/>
    <m/>
    <s v="ROLLOS"/>
    <s v="ROLLOS"/>
    <s v="UNO A UNO"/>
    <s v="CB UNO A UNO"/>
    <s v="EJECUTADO_EXITOSO"/>
    <s v="EJECUTADO EXITOSO"/>
    <s v="08/09/2025 SE ESCALA AL COORDINADOR DE ZONA PARA ENTREGA DE ROLLOS EN SITIO | 08/09/2025 SE REALIZA VISITA, SE ENTREGAN 10 ROLLOS"/>
    <s v="VISITA_TÉCNICA"/>
    <m/>
    <s v="TIPO I"/>
    <s v="TERRESTRE"/>
    <s v="PACHECO BUITRAGO JAVIER ALONSO"/>
    <n v="1"/>
    <n v="35779.500569199998"/>
    <n v="0"/>
    <n v="35779.500569199998"/>
    <m/>
    <m/>
    <m/>
    <m/>
    <m/>
  </r>
  <r>
    <s v="CARTAGENA"/>
    <x v="1"/>
    <x v="1"/>
    <n v="13001"/>
    <n v="2680155"/>
    <n v="66179"/>
    <s v="ORDEN DE CAMBIO"/>
    <s v="BOLIVAR"/>
    <s v="CARTAGENA"/>
    <s v="PTM CARTAGENA RESTAURANTE Y FU"/>
    <s v="REDEBAN"/>
    <s v="FO-25-1460288"/>
    <d v="2025-09-02T10:33:00"/>
    <d v="2025-09-09T07:54:00"/>
    <m/>
    <s v="ROLLOS"/>
    <s v="ROLLOS"/>
    <s v="AGREGADOR"/>
    <s v="COMCARD - PTM"/>
    <s v="EJECUTADO_EXITOSO"/>
    <s v="EJECUTADO EXITOSO"/>
    <s v="02/09/2025 SE ESCALA AL COORDINADOR DE ZONA PARA ENTREGA DE ROLLOS EN SITIO | 08/09/2025 SE MANDA ROLLOS POR FLOTA CON CARRO CON CONDUCTOR SE LLAMA AL CLIENTE PARA QUE INFORME CUANDO LOS TENGA CEL 3503780384 SE LLAMA NUEVAMENTE AL CLIENTE INFORMA QUE YA TIENE LOS ROLLOS TODO OK"/>
    <s v="ENVÍO"/>
    <m/>
    <s v="TIPO I"/>
    <s v="TERRESTRE"/>
    <s v="CANEDO HERRERA ALEXANDER"/>
    <n v="0"/>
    <n v="35779.500569199998"/>
    <n v="0"/>
    <n v="35779.500569199998"/>
    <m/>
    <m/>
    <m/>
    <m/>
    <m/>
  </r>
  <r>
    <s v="BUCARAMANGA"/>
    <x v="3"/>
    <x v="3"/>
    <n v="13688"/>
    <n v="2679529"/>
    <n v="79252"/>
    <s v="ORDEN DE CAMBIO"/>
    <s v="BOLIVAR"/>
    <s v="SANTA ROSA DEL SUR"/>
    <s v="DISTRICOL PUNTOSERVIS"/>
    <s v="REDEBAN"/>
    <s v="FO-25-1463118"/>
    <d v="2025-09-02T09:45:00"/>
    <d v="2025-09-09T08:41:00"/>
    <m/>
    <s v="ROLLOS"/>
    <s v="ROLLOS"/>
    <s v="AGREGADOR"/>
    <s v="DISTRICOL"/>
    <s v="EJECUTADO_EXITOSO"/>
    <s v="EJECUTADO EXITOSO"/>
    <s v="02/09/2025 SE ESCALA A LA RED PARA AUTORIZACIÓN DE ROLLOS - LA RED AUTORIZA 20- SE REALIZA ENVIO DE ROLLOS CON GUIA"/>
    <s v="ENVÍO"/>
    <m/>
    <s v="TIPO IV ESPECIAL"/>
    <s v="TERRESTRE/FLUVIAL"/>
    <m/>
    <n v="0"/>
    <n v="35779.500569199998"/>
    <n v="0"/>
    <n v="35779.500569199998"/>
    <m/>
    <m/>
    <m/>
    <m/>
    <m/>
  </r>
  <r>
    <s v="VILLAVICENCIO"/>
    <x v="5"/>
    <x v="5"/>
    <n v="50001"/>
    <n v="2711941"/>
    <n v="74509"/>
    <s v="ORDEN DE CAMBIO"/>
    <s v="META"/>
    <s v="VILLAVICENCIO"/>
    <s v="BARRIO VILLA ORIENTE VILLAVICE"/>
    <s v="REDEBAN"/>
    <s v="FO-25-1499300"/>
    <d v="2025-09-08T17:58:00"/>
    <d v="2025-09-09T09:17:00"/>
    <m/>
    <s v="ROLLOS"/>
    <s v="ROLLOS"/>
    <s v="CB UNO A UNO"/>
    <s v="CB UNO A UNO"/>
    <s v="EJECUTADO_EXITOSO"/>
    <s v="EJECUTADO EXITOSO"/>
    <s v="09/09/2025 SE REALIZA ENTREGA EN SITIO DE 30 ROLLOS OK SIN NOVEDAD"/>
    <s v="VISITA_TÉCNICA"/>
    <m/>
    <s v="TIPO I"/>
    <s v="TERRESTRE"/>
    <s v="CASTRILLON URREA LONDIER LEANDRO"/>
    <n v="1"/>
    <n v="35779.500569199998"/>
    <n v="0"/>
    <n v="35779.500569199998"/>
    <m/>
    <m/>
    <m/>
    <m/>
    <m/>
  </r>
  <r>
    <s v="PEREIRA"/>
    <x v="2"/>
    <x v="6"/>
    <n v="66001"/>
    <n v="2707740"/>
    <n v="75385"/>
    <s v="ORDEN DE CAMBIO"/>
    <s v="RISARALDA"/>
    <s v="PEREIRA"/>
    <s v="BARRIO SAN FERNANDO PEREIRA 2"/>
    <s v="REDEBAN"/>
    <s v="FO-25-1495137"/>
    <d v="2025-09-08T10:20:00"/>
    <d v="2025-09-09T09:19:00"/>
    <m/>
    <s v="ROLLOS"/>
    <s v="ROLLOS"/>
    <s v="CB UNO A UNO"/>
    <s v="CB UNO A UNO"/>
    <s v="EJECUTADO_EXITOSO"/>
    <s v="EJECUTADO EXITOSO"/>
    <s v="08/09/2025 SE ESCALA AL COORDINADOR DE ZONA PARA ENTREGA DE ROLLOS EN SITIO | 09/09/2025 VISITAMOS COMERCIO REALIZAMOS ENTREGA DE 70 ROLLOS."/>
    <s v="VISITA_TÉCNICA"/>
    <m/>
    <s v="TIPO I"/>
    <s v="TERRESTRE"/>
    <s v="ARROYAVE CANO MANUEL GUILLERMO"/>
    <n v="1"/>
    <n v="35779.500569199998"/>
    <n v="0"/>
    <n v="35779.500569199998"/>
    <m/>
    <m/>
    <m/>
    <m/>
    <m/>
  </r>
  <r>
    <s v="CALI"/>
    <x v="2"/>
    <x v="2"/>
    <n v="19001"/>
    <n v="2704040"/>
    <n v="36076"/>
    <s v="ORDEN DE CAMBIO"/>
    <s v="CAUCA"/>
    <s v="POPAYAN"/>
    <s v="BARRIO LOS JAZMINES POPAYAN"/>
    <s v="REDEBAN"/>
    <s v="FO-25-1489186"/>
    <d v="2025-09-06T10:08:00"/>
    <d v="2025-09-09T09:47:00"/>
    <m/>
    <s v="ROLLOS"/>
    <s v="ROLLOS"/>
    <s v="CB UNO A UNO"/>
    <s v="CB UNO A UNO"/>
    <s v="GESTIÓN_TELEFONICA"/>
    <s v="CANCELADO POR EL USUARIO"/>
    <s v="06/09/2025 SE REALIZA ENVIO DE ROLLOS CON GUIA | 09/09/2025 SE REALIZA LLAMADA CON EL CLIENTE INFORMA YA TIENE LA NUEVA RED DE WOMPI SE LE INFORMA DEBE VOLVER A LLAMAR Y SOLICITAR ROLLOS WOMPI YA QUE NO ESPECIFICO Y LLEGO LA ORDEN PARA ENTREGA DE ROLLOS REDEBAN POR ORDENES SUOERIORES NO ES PERMITIDO ENTREGAR ROLLOS RBM"/>
    <s v="SOPORTE_TELEFÓNICO"/>
    <m/>
    <s v="TIPO III"/>
    <s v="TERRESTRE"/>
    <s v="GIMBUEL LASSO LUIS GERMAN"/>
    <n v="0"/>
    <n v="41241.0800752"/>
    <n v="0"/>
    <n v="41241.0800752"/>
    <m/>
    <m/>
    <m/>
    <m/>
    <m/>
  </r>
  <r>
    <s v="BARRANQUILLA"/>
    <x v="1"/>
    <x v="1"/>
    <n v="8001"/>
    <n v="2709560"/>
    <n v="73676"/>
    <s v="ORDEN DE CAMBIO"/>
    <s v="ATLANTICO"/>
    <s v="BARRANQUILLA"/>
    <s v="PTM BARRANQUILLA PUNTO SERVIS"/>
    <s v="REDEBAN"/>
    <s v="FO-25-1498292"/>
    <d v="2025-09-08T13:37:00"/>
    <d v="2025-09-09T10:04:00"/>
    <m/>
    <s v="ROLLOS"/>
    <s v="ROLLOS"/>
    <s v="AGREGADOR"/>
    <s v="COMCARD - PTM"/>
    <s v="EJECUTADO_EXITOSO"/>
    <s v="EJECUTADO EXITOSO"/>
    <s v="12/09/2025 SE ESCALA AL COORDINADOR DE ZONA PARA ENTREGA DE ROLLOS EN SITIO | 09/09/2025 SE REALIZA VISITA SE ENTREGA 30 ROLLOS"/>
    <s v="VISITA_TÉCNICA"/>
    <m/>
    <s v="TIPO I"/>
    <s v="TERRESTRE"/>
    <s v="VILLACOB VILLACOB ELKIN EDUARDO"/>
    <n v="1"/>
    <n v="35779.500569199998"/>
    <n v="0"/>
    <n v="35779.500569199998"/>
    <m/>
    <m/>
    <m/>
    <m/>
    <m/>
  </r>
  <r>
    <s v="PASTO"/>
    <x v="2"/>
    <x v="2"/>
    <n v="52258"/>
    <n v="2695196"/>
    <n v="43602"/>
    <s v="ORDEN DE CAMBIO"/>
    <s v="NARIÑO"/>
    <s v="EL TABLON DE GOMEZ"/>
    <s v="PTM EL TABLON DE GOMEZ TIENDA"/>
    <s v="REDEBAN"/>
    <s v="FO-25-1477067"/>
    <d v="2025-09-04T12:22:00"/>
    <d v="2025-09-09T10:11:00"/>
    <m/>
    <s v="ROLLOS"/>
    <s v="ROLLOS"/>
    <s v="AGREGADOR"/>
    <s v="COMCARD - PTM"/>
    <s v="EJECUTADO_EXITOSO"/>
    <s v="EJECUTADO EXITOSO"/>
    <s v="04/09/2025 SE ESCALA AL COORDINADOR DE ZONA PARA ENTREGA DE ROLLOS EN SITIO | 09/09/2025 SE REALIZÓ ENVÍO DE 40 ROLLOS AL CB, SE CERRARA ACTIVIDAD UNA VEZ EL USUARIO CONFIRME SU RECEPCIÓN"/>
    <s v="ENVÍO"/>
    <m/>
    <s v="TIPO II"/>
    <s v="TERRESTRE"/>
    <s v="GUERRERO RAMIREZ OSCAR DARIO"/>
    <n v="0"/>
    <n v="35779.500569199998"/>
    <n v="0"/>
    <n v="35779.500569199998"/>
    <m/>
    <m/>
    <m/>
    <m/>
    <m/>
  </r>
  <r>
    <s v="CALI"/>
    <x v="2"/>
    <x v="2"/>
    <n v="76001"/>
    <n v="2707726"/>
    <n v="59018"/>
    <s v="ORDEN DE CAMBIO"/>
    <s v="VALLE DEL CAUCA"/>
    <s v="CALI"/>
    <s v="REDY MORICHAL"/>
    <s v="REDEBAN"/>
    <s v="FO-25-1495144"/>
    <d v="2025-09-08T10:17:00"/>
    <d v="2025-09-09T10:13:00"/>
    <m/>
    <s v="ROLLOS"/>
    <s v="ROLLOS"/>
    <s v="ROBUSTO"/>
    <s v="REDY"/>
    <s v="EJECUTADO_EXITOSO"/>
    <s v="EJECUTADO EXITOSO"/>
    <s v="08/09/2025 SE ESCALA AL COORDINADOR DE ZONA PARA ENTREGA DE ROLLOS EN SITIO | 09/09/2025 SE ENTREGAN 170 ROLLOS A KELLY MANJARRES"/>
    <s v="VISITA_TÉCNICA"/>
    <m/>
    <s v="TIPO I"/>
    <s v="TERRESTRE"/>
    <s v="CUERO RUIZ JHONNY"/>
    <n v="1"/>
    <n v="35779.500569199998"/>
    <n v="0"/>
    <n v="35779.500569199998"/>
    <m/>
    <m/>
    <m/>
    <m/>
    <m/>
  </r>
  <r>
    <s v="CARTAGENA"/>
    <x v="1"/>
    <x v="1"/>
    <n v="13001"/>
    <n v="2691388"/>
    <n v="74147"/>
    <s v="ORDEN DE CAMBIO"/>
    <s v="BOLIVAR"/>
    <s v="CARTAGENA"/>
    <s v="PTM CARTAGENA MOVIL CELTYN"/>
    <s v="REDEBAN"/>
    <s v="FO-25-1480505"/>
    <d v="2025-09-04T08:00:00"/>
    <d v="2025-09-09T10:22:00"/>
    <m/>
    <s v="ROLLOS"/>
    <s v="ROLLOS"/>
    <s v="AGREGADOR"/>
    <s v="COMCARD - PTM"/>
    <s v="EJECUTADO_EXITOSO"/>
    <s v="EJECUTADO EXITOSO"/>
    <s v="04/09/2025 SE ESCALA A LA RED PARA AUTORIZACIÓN DE ROLLOS - LA RED AUTORIZA - SE ESCALA AL COORDINADOR DE ZONA PARA ENTREGA DE ROLLOS EN SITIO | 09/09/2025 SE ENTREGAN 110 ROLLOS"/>
    <s v="VISITA_TÉCNICA"/>
    <m/>
    <s v="TIPO I"/>
    <s v="TERRESTRE"/>
    <s v="CANEDO HERRERA ALEXANDER"/>
    <n v="1"/>
    <n v="35779.500569199998"/>
    <n v="0"/>
    <n v="35779.500569199998"/>
    <m/>
    <m/>
    <m/>
    <m/>
    <m/>
  </r>
  <r>
    <s v="PEREIRA"/>
    <x v="2"/>
    <x v="6"/>
    <n v="66001"/>
    <n v="2698829"/>
    <n v="65799"/>
    <s v="ORDEN DE CAMBIO"/>
    <s v="RISARALDA"/>
    <s v="PEREIRA"/>
    <s v="BARRIO LA FLORIDA PEREIRA"/>
    <s v="REDEBAN"/>
    <s v="FO-25-1483673"/>
    <d v="2025-09-05T08:50:00"/>
    <d v="2025-09-09T10:22:00"/>
    <m/>
    <s v="ROLLOS"/>
    <s v="ROLLOS"/>
    <s v="CB UNO A UNO"/>
    <s v="CB UNO A UNO"/>
    <s v="EJECUTADO_EXITOSO"/>
    <s v="EJECUTADO EXITOSO"/>
    <s v="05/09/2025 SE ESCALA AL COORDINADOR DE ZONA PARA ENTREGA DE ROLLOS EN SITIO | 09/09/2025 SE ENTREGAN 20 ROLLOS."/>
    <s v="VISITA_TÉCNICA"/>
    <m/>
    <s v="TIPO I"/>
    <s v="TERRESTRE"/>
    <s v="FRANCO CAÑAVERAL YAMID RAUL"/>
    <n v="1"/>
    <n v="35779.500569199998"/>
    <n v="0"/>
    <n v="35779.500569199998"/>
    <m/>
    <m/>
    <m/>
    <m/>
    <m/>
  </r>
  <r>
    <s v="BOGOTA"/>
    <x v="4"/>
    <x v="4"/>
    <n v="11001"/>
    <n v="2695462"/>
    <n v="67945"/>
    <s v="ORDEN DE CAMBIO"/>
    <s v="CUNDINAMARCA"/>
    <s v="BOGOTA"/>
    <s v="PTM BOGOTA CACHARRERIA LA 159"/>
    <s v="REDEBAN"/>
    <s v="FO-25-1478116"/>
    <d v="2025-09-04T13:20:00"/>
    <d v="2025-09-09T10:26:00"/>
    <m/>
    <s v="ROLLOS"/>
    <s v="ROLLOS"/>
    <s v="AGREGADOR"/>
    <s v="COMCARD - PTM"/>
    <s v="EJECUTADO_EXITOSO"/>
    <s v="EJECUTADO EXITOSO"/>
    <s v="04/09/2025 SE ESCALA AL COORDINADOR DE ZONA PARA ENTREGA DE ROLLOS EN SITIO | 09/09/2025 SE VISITA COMERCIO CB BANCOLOMBIA, SE ENTREGAN ROLLOS DE PAPEL SOLICITADOS PARA EL DATÁFONO, NO UPS, NO SE MANIPULAN EQUIPOS"/>
    <s v="VISITA_TÉCNICA"/>
    <m/>
    <s v="TIPO I"/>
    <s v="TERRESTRE"/>
    <s v="VEGA MANRIQUE JONATAN MAURICIO"/>
    <n v="1"/>
    <n v="35779.500569199998"/>
    <n v="0"/>
    <n v="35779.500569199998"/>
    <m/>
    <m/>
    <m/>
    <m/>
    <m/>
  </r>
  <r>
    <s v="BUCARAMANGA"/>
    <x v="3"/>
    <x v="3"/>
    <n v="68689"/>
    <n v="2695306"/>
    <n v="40695"/>
    <s v="ORDEN DE CAMBIO"/>
    <s v="SANTANDER"/>
    <s v="SAN VICENTE DE CHUCURI"/>
    <s v="PTM TIENDA LE CENTRAL DE YARIM"/>
    <s v="REDEBAN"/>
    <s v="FO-25-1480549"/>
    <d v="2025-09-04T12:29:00"/>
    <d v="2025-09-09T10:28:00"/>
    <m/>
    <s v="ROLLOS"/>
    <s v="ROLLOS"/>
    <s v="AGREGADOR"/>
    <s v="COMCARD - PTM"/>
    <s v="EJECUTADO_EXITOSO"/>
    <s v="EJECUTADO EXITOSO"/>
    <s v="04/09/2025 SE ESCALA A LA RED PARA AUTORIZACIÓN DE ROLLOS - LA RED AUTORIZA - SE ESCALA AL COORDINADOR DE ZONA PARA ENTREGA DE ROLLOS EN SITIO | 09/09/2025 SE ENVIA 40 ROLLOS SE ADJUNTA GUIA,CLIENTE CONFIRMA RECIBIDO"/>
    <s v="ENVÍO"/>
    <m/>
    <s v="TIPO III"/>
    <s v="TERRESTRE"/>
    <s v="GELVEZ MOGOLLON JOSE ELISEO"/>
    <n v="0"/>
    <n v="35779.500569199998"/>
    <n v="0"/>
    <n v="35779.500569199998"/>
    <m/>
    <m/>
    <m/>
    <m/>
    <m/>
  </r>
  <r>
    <s v="IBAGUE"/>
    <x v="5"/>
    <x v="5"/>
    <n v="73001"/>
    <n v="2704095"/>
    <n v="72071"/>
    <s v="ORDEN DE CAMBIO"/>
    <s v="TOLIMA"/>
    <s v="IBAGUE"/>
    <s v="BARRIO EL SALADO IBAGUE TOLIMA"/>
    <s v="REDEBAN"/>
    <s v="FO-25-1489942"/>
    <d v="2025-09-08T08:00:00"/>
    <d v="2025-09-09T10:32:00"/>
    <m/>
    <s v="ROLLOS"/>
    <s v="ROLLOS"/>
    <s v="CB UNO A UNO"/>
    <s v="CB UNO A UNO"/>
    <s v="EJECUTADO_EXITOSO"/>
    <s v="EJECUTADO EXITOSO"/>
    <s v="06/09/2025 SE ESCALA AL COORDINADOR DE ZONA PARA ENTREGA DE ROLLOS EN SITIO | 09/09/2025 SE ENTREGA 60 ROLLOS CON VISITA"/>
    <s v="VISITA_TÉCNICA"/>
    <m/>
    <s v="TIPO I"/>
    <s v="TERRESTRE"/>
    <s v="VARGAS HERRERA JHON JAIRO"/>
    <n v="1"/>
    <n v="35779.500569199998"/>
    <n v="0"/>
    <n v="35779.500569199998"/>
    <m/>
    <m/>
    <m/>
    <m/>
    <m/>
  </r>
  <r>
    <s v="BOGOTA"/>
    <x v="4"/>
    <x v="4"/>
    <n v="11001"/>
    <n v="2709881"/>
    <n v="44238"/>
    <s v="ORDEN DE CAMBIO"/>
    <s v="CUNDINAMARCA"/>
    <s v="BOGOTA"/>
    <s v="PTM  MR CAFETERIA"/>
    <s v="REDEBAN"/>
    <s v="FO-25-1498279"/>
    <d v="2025-09-08T14:32:00"/>
    <d v="2025-09-09T10:34:00"/>
    <m/>
    <s v="ROLLOS"/>
    <s v="ROLLOS"/>
    <s v="AGREGADOR"/>
    <s v="COMCARD - PTM"/>
    <s v="EJECUTADO_EXITOSO"/>
    <s v="EJECUTADO EXITOSO"/>
    <s v="12/09/2025 SE ESCALA AL COORDINADOR DE ZONA PARA ENTREGA DE ROLLOS EN SITIO | 09/09/2025 SE ENTREGAN 10 ROLLOS, SIN MANIPULACIÓN DEL DATAFONO, SIN NOVEDAD."/>
    <s v="SOPORTE_TELEFÓNICO"/>
    <m/>
    <s v="TIPO I"/>
    <s v="TERRESTRE"/>
    <s v="ARIAS QUILINDO JULIAN"/>
    <n v="0"/>
    <n v="41241.0800752"/>
    <n v="0"/>
    <n v="41241.0800752"/>
    <m/>
    <m/>
    <m/>
    <m/>
    <m/>
  </r>
  <r>
    <s v="CARTAGENA"/>
    <x v="1"/>
    <x v="1"/>
    <n v="13001"/>
    <n v="2688892"/>
    <n v="50243"/>
    <s v="ORDEN DE CAMBIO"/>
    <s v="BOLIVAR"/>
    <s v="CARTAGENA"/>
    <s v="BARRIO CRESPO CARTAGENA DE IND"/>
    <s v="REDEBAN"/>
    <s v="FO-25-1470142"/>
    <d v="2025-09-03T12:56:00"/>
    <d v="2025-09-09T10:42:00"/>
    <m/>
    <s v="ROLLOS"/>
    <s v="ROLLOS"/>
    <s v="CB UNO A UNO"/>
    <s v="CB UNO A UNO"/>
    <s v="EJECUTADO_EXITOSO"/>
    <s v="EJECUTADO EXITOSO"/>
    <s v="08/09/2025 SE ESCALA AL COORDINADOR DE ZONA PARA ENTREGA DE ROLLOS EN SITIO | 09/09/2025 SE REALIZA ENTREGA DE 70 ROLLOS PARA EL CORRESPONSAL"/>
    <s v="VISITA_TÉCNICA"/>
    <m/>
    <s v="TIPO I"/>
    <s v="TERRESTRE"/>
    <s v="MARTINEZ SALGUEDO ANDRES AUGUSTO"/>
    <n v="1"/>
    <n v="35779.500569199998"/>
    <n v="0"/>
    <n v="35779.500569199998"/>
    <m/>
    <m/>
    <m/>
    <m/>
    <m/>
  </r>
  <r>
    <s v="TUNJA"/>
    <x v="3"/>
    <x v="3"/>
    <n v="15806"/>
    <n v="2684986"/>
    <n v="79728"/>
    <s v="ORDEN DE CAMBIO"/>
    <s v="BOYACA"/>
    <s v="TIBASOSA"/>
    <s v="PTM TIBASOSA ENCANTOS BELLEZA"/>
    <s v="REDEBAN"/>
    <s v="FO-25-1476750"/>
    <d v="2025-09-03T08:00:00"/>
    <d v="2025-09-09T10:48:00"/>
    <m/>
    <s v="ROLLOS"/>
    <s v="ROLLOS"/>
    <s v="AGREGADOR"/>
    <s v="COMCARD - PTM"/>
    <s v="EJECUTADO_EXITOSO"/>
    <s v="EJECUTADO EXITOSO"/>
    <s v="04/09/2025 SE ESCALA A LA RED PARA AUTORIZACIÓN DE ROLLOS - LA RED AUTORIZA - SE ESCALA AL COORDINADOR DE ZONA PARA ENTREGA DE ROLLOS EN SITIO | 05/09/2025 SE REALIZA ENVIO DE 10 ROLLOS A CB"/>
    <s v="ENVÍO"/>
    <m/>
    <s v="TIPO II"/>
    <s v="TERRESTRE"/>
    <s v="GONZALEZ GONZALEZ MARIO ALBERTO"/>
    <n v="0"/>
    <n v="35779.500569199998"/>
    <n v="0"/>
    <n v="35779.500569199998"/>
    <m/>
    <m/>
    <m/>
    <m/>
    <m/>
  </r>
  <r>
    <s v="NEIVA"/>
    <x v="5"/>
    <x v="5"/>
    <n v="41001"/>
    <n v="2704519"/>
    <n v="77969"/>
    <s v="ORDEN DE CAMBIO"/>
    <s v="HUILA"/>
    <s v="NEIVA"/>
    <s v="BARRIO CANDIDO LEGUIZAMO NEIVA 1"/>
    <s v="REDEBAN"/>
    <s v="FO-25-1492146"/>
    <d v="2025-09-08T08:00:00"/>
    <d v="2025-09-09T11:12:00"/>
    <m/>
    <s v="ROLLOS"/>
    <s v="ROLLOS"/>
    <s v="UNO A UNO"/>
    <s v="UNO A UNO"/>
    <s v="EJECUTADO_EXITOSO"/>
    <s v="EJECUTADO EXITOSO"/>
    <s v="07/09/2025 SE ESCALA AL COORDINADOR DE ZONA PARA ENTREGA DE ROLLOS WOMPI EN SITIO | 09/09/2025 SE LLEGA A SITIO, SE ENTREGAN 10 ROLLOS RBM"/>
    <s v="VISITA_TÉCNICA"/>
    <m/>
    <s v="TIPO I"/>
    <s v="TERRESTRE"/>
    <s v="DIAZ VARGAS JONATHAN MIGUEL"/>
    <n v="1"/>
    <n v="35779.500569199998"/>
    <n v="0"/>
    <n v="35779.500569199998"/>
    <m/>
    <m/>
    <m/>
    <m/>
    <m/>
  </r>
  <r>
    <s v="CALI"/>
    <x v="2"/>
    <x v="2"/>
    <n v="76892"/>
    <n v="2694039"/>
    <n v="28208"/>
    <s v="ORDEN DE CAMBIO"/>
    <s v="VALLE DEL CAUCA"/>
    <s v="YUMBO"/>
    <s v="BARRIO MIRAVALLE YUMBO"/>
    <s v="REDEBAN"/>
    <s v="FO-25-1475034"/>
    <d v="2025-09-04T10:33:00"/>
    <d v="2025-09-09T11:16:00"/>
    <m/>
    <s v="ROLLOS"/>
    <s v="ROLLOS"/>
    <s v="CB UNO A UNO"/>
    <s v="CB UNO A UNO"/>
    <s v="EJECUTADO_EXITOSO"/>
    <s v="EJECUTADO EXITOSO"/>
    <s v="04/09/2025 SE ESCALA AL COORDINADOR DE ZONA PARA ENTREGA DE ROLLOS EN SITIO | 09/09/2025 SE REALIZA ENTREGA DE 30 ROLLOS TÉRMICOS EN EL CB SIN NOVEDAD."/>
    <s v="VISITA_TÉCNICA"/>
    <m/>
    <s v="TIPO I"/>
    <s v="TERRESTRE"/>
    <s v="TORRES GARCIA JENDRY JOSE"/>
    <n v="1"/>
    <n v="35779.500569199998"/>
    <n v="0"/>
    <n v="35779.500569199998"/>
    <m/>
    <m/>
    <m/>
    <m/>
    <m/>
  </r>
  <r>
    <s v="CALI"/>
    <x v="2"/>
    <x v="2"/>
    <n v="76001"/>
    <n v="2707682"/>
    <n v="73737"/>
    <s v="ORDEN DE CAMBIO"/>
    <s v="VALLE DEL CAUCA"/>
    <s v="CALI"/>
    <s v="BARRIO COMUNEROS I CALI"/>
    <s v="REDEBAN"/>
    <s v="FO-25-1495130"/>
    <d v="2025-09-08T10:31:00"/>
    <d v="2025-09-09T11:19:00"/>
    <m/>
    <s v="ROLLOS"/>
    <s v="ROLLOS"/>
    <s v="CB UNO A UNO"/>
    <s v="CB UNO A UNO"/>
    <s v="EJECUTADO_EXITOSO"/>
    <s v="EJECUTADO EXITOSO"/>
    <s v="08/09/2025 SE ESCALA AL COORDINADOR DE ZONA PARA ENTREGA DE ROLLOS EN SITIO | 09/09/2025 SE ENTREGAN 70 ROLLOS A ADRIANA CABRERA"/>
    <s v="VISITA_TÉCNICA"/>
    <m/>
    <s v="TIPO I"/>
    <s v="TERRESTRE"/>
    <s v="CUERO RUIZ JHONNY"/>
    <n v="1"/>
    <n v="35779.500569199998"/>
    <n v="0"/>
    <n v="35779.500569199998"/>
    <m/>
    <m/>
    <m/>
    <m/>
    <m/>
  </r>
  <r>
    <s v="CARTAGENA"/>
    <x v="1"/>
    <x v="1"/>
    <n v="13001"/>
    <n v="2688431"/>
    <n v="79205"/>
    <s v="ORDEN DE CAMBIO"/>
    <s v="BOLIVAR"/>
    <s v="CARTAGENA"/>
    <s v="BARRIO ALTOS DE SAN ISIDRO CAR"/>
    <s v="REDEBAN"/>
    <s v="FO-25-1470301"/>
    <d v="2025-09-03T11:54:00"/>
    <d v="2025-09-09T11:24:00"/>
    <m/>
    <s v="ROLLOS"/>
    <s v="ROLLOS"/>
    <s v="CB UNO A UNO"/>
    <s v="CB UNO A UNO"/>
    <s v="EJECUTADO_EXITOSO"/>
    <s v="EJECUTADO EXITOSO"/>
    <s v="03/09/2025 SE ESCALA AL COORDINADOR DE ZONA PARA ENTREGA DE ROLLOS EN SITIO | 09/09/2025 SE REALIZA ENTREGA DE 20 ROLLOS PARA EL CORRESPONSAL"/>
    <s v="VISITA_TÉCNICA"/>
    <m/>
    <s v="TIPO I"/>
    <s v="TERRESTRE"/>
    <s v="MARTINEZ SALGUEDO ANDRES AUGUSTO"/>
    <n v="1"/>
    <n v="35779.500569199998"/>
    <n v="0"/>
    <n v="35779.500569199998"/>
    <m/>
    <m/>
    <m/>
    <m/>
    <m/>
  </r>
  <r>
    <s v="BOGOTA"/>
    <x v="4"/>
    <x v="4"/>
    <n v="11001"/>
    <n v="2710207"/>
    <n v="80241"/>
    <s v="ORDEN DE CAMBIO"/>
    <s v="CUNDINAMARCA"/>
    <s v="BOGOTA"/>
    <s v="BARRIO BOSA LAURELES BOGOTA 5"/>
    <s v="REDEBAN"/>
    <s v="FO-25-1498264"/>
    <d v="2025-09-08T14:38:00"/>
    <d v="2025-09-09T11:26:00"/>
    <m/>
    <s v="ROLLOS"/>
    <s v="ROLLOS"/>
    <s v="UNO A UNO"/>
    <s v="UNO A UNO"/>
    <s v="EJECUTADO_EXITOSO"/>
    <s v="EJECUTADO EXITOSO"/>
    <s v="12/09/2025 SE ESCALA AL COORDINADOR DE ZONA PARA ENTREGA DE ROLLOS EN SITIO | 09/09/2025 ENTREGA DE 20 ROLLOS NO SE MANIPULAN EQUIPOS"/>
    <s v="VISITA_TÉCNICA"/>
    <m/>
    <s v="TIPO I"/>
    <s v="TERRESTRE"/>
    <s v="HERNANDEZ NARANJO OSCAR EDUARDO"/>
    <n v="1"/>
    <n v="35779.500569199998"/>
    <n v="0"/>
    <n v="35779.500569199998"/>
    <m/>
    <m/>
    <m/>
    <m/>
    <m/>
  </r>
  <r>
    <s v="PEREIRA"/>
    <x v="2"/>
    <x v="6"/>
    <n v="66170"/>
    <n v="2712209"/>
    <n v="79238"/>
    <s v="ORDEN DE CAMBIO"/>
    <s v="RISARALDA"/>
    <s v="DOSQUEBRADAS"/>
    <s v="DISTRICOL VARIEDADES MIFER"/>
    <s v="REDEBAN"/>
    <s v="FO-25-1501299"/>
    <d v="2025-09-09T08:00:00"/>
    <d v="2025-09-09T11:27:00"/>
    <m/>
    <s v="ROLLOS"/>
    <s v="ROLLOS"/>
    <s v="AGREGADOR"/>
    <s v="DISTRICOL"/>
    <s v="EJECUTADO_EXITOSO"/>
    <s v="EJECUTADO EXITOSO"/>
    <s v="09/09/2025 SE ESCALA AL COORDINADOR DE ZONA PARA ENTREGA DE ROLLOS EN SITIO | 09/09/2025 SE VISITA COMERCIO SE REALIZA ENTREGA DE 30 ROLLOS DE PAPEL PARA DATÁFONO"/>
    <s v="VISITA_TÉCNICA"/>
    <m/>
    <s v="TIPO I"/>
    <s v="TERRESTRE"/>
    <s v="LOAIZA LOPEZ JHON FREDDY"/>
    <n v="1"/>
    <n v="35779.500569199998"/>
    <n v="0"/>
    <n v="35779.500569199998"/>
    <m/>
    <m/>
    <m/>
    <m/>
    <m/>
  </r>
  <r>
    <s v="CARTAGENA"/>
    <x v="1"/>
    <x v="1"/>
    <n v="13001"/>
    <n v="2709182"/>
    <n v="47539"/>
    <s v="ORDEN DE CAMBIO"/>
    <s v="BOLIVAR"/>
    <s v="CARTAGENA"/>
    <s v="BARRIO EL CARMELO CARTAGENA DE"/>
    <s v="REDEBAN"/>
    <s v="FO-25-1498307"/>
    <d v="2025-09-08T12:49:00"/>
    <d v="2025-09-09T11:30:00"/>
    <m/>
    <s v="ROLLOS"/>
    <s v="ROLLOS"/>
    <s v="CB UNO A UNO"/>
    <s v="CB UNO A UNO"/>
    <s v="EJECUTADO_EXITOSO"/>
    <s v="EJECUTADO EXITOSO"/>
    <s v="09/09/2025 SE REALIZA ENTREGA DE 100 ROLLOS PARA EL CORRESPONSAL"/>
    <s v="VISITA_TÉCNICA"/>
    <m/>
    <s v="TIPO I"/>
    <s v="TERRESTRE"/>
    <s v="MARTINEZ SALGUEDO ANDRES AUGUSTO"/>
    <n v="1"/>
    <n v="35779.500569199998"/>
    <n v="0"/>
    <n v="35779.500569199998"/>
    <m/>
    <m/>
    <m/>
    <m/>
    <m/>
  </r>
  <r>
    <s v="BUCARAMANGA"/>
    <x v="3"/>
    <x v="3"/>
    <n v="68276"/>
    <n v="2706283"/>
    <n v="70771"/>
    <s v="ORDEN DE CAMBIO"/>
    <s v="SANTANDER"/>
    <s v="FLORIDABLANCA"/>
    <s v="DISTRICOL TIENDA EL PARAISO"/>
    <s v="REDEBAN"/>
    <s v="FO-25-1499309"/>
    <d v="2025-09-08T08:46:00"/>
    <d v="2025-09-09T11:32:00"/>
    <m/>
    <s v="ROLLOS"/>
    <s v="ROLLOS"/>
    <s v="AGREGADOR"/>
    <s v="DISTRICOL"/>
    <s v="EJECUTADO_EXITOSO"/>
    <s v="EJECUTADO EXITOSO"/>
    <s v="09/09/2025 SE REALIZA ENTREGA DE 60 ROLLOS CON VISITA."/>
    <s v="VISITA_TÉCNICA"/>
    <m/>
    <s v="TIPO I"/>
    <s v="TERRESTRE"/>
    <s v="MARTINEZ FLOREZ DONIS ALBERTO"/>
    <n v="1"/>
    <n v="35779.500569199998"/>
    <n v="0"/>
    <n v="35779.500569199998"/>
    <m/>
    <m/>
    <m/>
    <m/>
    <m/>
  </r>
  <r>
    <s v="BOGOTA"/>
    <x v="4"/>
    <x v="4"/>
    <n v="25126"/>
    <n v="2704144"/>
    <n v="80355"/>
    <s v="ORDEN DE CAMBIO"/>
    <s v="CUNDINAMARCA"/>
    <s v="CAJICA"/>
    <s v="BARRIO GRAN COLOMBIA CAJICA 1"/>
    <s v="REDEBAN"/>
    <s v="FO-25-1489506"/>
    <d v="2025-09-06T11:07:00"/>
    <d v="2025-09-09T11:35:00"/>
    <m/>
    <s v="ROLLOS"/>
    <s v="ROLLOS"/>
    <s v="UNO A UNO"/>
    <s v="UNO A UNO"/>
    <s v="EJECUTADO_EXITOSO"/>
    <s v="EJECUTADO EXITOSO"/>
    <s v="06/09/2025 SE ESCALA AL COORDINADOR DE ZONA PARA ENTREGA DE ROLLOS EN SITIO | 09/09/2025 SE ENTREGA 20 ROLLOS"/>
    <s v="VISITA_TÉCNICA"/>
    <m/>
    <s v="TIPO II"/>
    <s v="TERRESTRE"/>
    <s v="ORTIZ MARTINEZ STIVEN"/>
    <n v="1"/>
    <n v="67654.12000000001"/>
    <n v="0"/>
    <n v="67654.12000000001"/>
    <m/>
    <m/>
    <m/>
    <m/>
    <m/>
  </r>
  <r>
    <s v="BOGOTA"/>
    <x v="4"/>
    <x v="4"/>
    <n v="11001"/>
    <n v="2709324"/>
    <n v="79526"/>
    <s v="ORDEN DE CAMBIO"/>
    <s v="CUNDINAMARCA"/>
    <s v="BOGOTA"/>
    <s v="BARRIO SAN BENITO BOGOTA 5"/>
    <s v="REDEBAN"/>
    <s v="FO-25-1498315"/>
    <d v="2025-09-08T12:38:00"/>
    <d v="2025-09-09T11:36:00"/>
    <m/>
    <s v="ROLLOS"/>
    <s v="ROLLOS"/>
    <s v="CB UNO A UNO"/>
    <s v="CB UNO A UNO"/>
    <s v="EJECUTADO_EXITOSO"/>
    <s v="EJECUTADO EXITOSO"/>
    <s v="09/09/2025 SE ENTREGAN 30 ROLLOS SIN MANIPULACIÓN DEL DATAFONO SIN NOVEDAD"/>
    <s v="VISITA_TÉCNICA"/>
    <m/>
    <s v="TIPO I"/>
    <s v="TERRESTRE"/>
    <s v="ARIAS QUILINDO JULIAN"/>
    <n v="1"/>
    <n v="35779.500569199998"/>
    <n v="0"/>
    <n v="35779.500569199998"/>
    <m/>
    <m/>
    <m/>
    <m/>
    <m/>
  </r>
  <r>
    <s v="MEDELLIN"/>
    <x v="0"/>
    <x v="0"/>
    <n v="5607"/>
    <n v="2677033"/>
    <n v="46112"/>
    <s v="ORDEN DE CAMBIO"/>
    <s v="ANTIOQUIA"/>
    <s v="RETIRO"/>
    <s v="PTM RETIRO MI REGALO DE DIOS"/>
    <s v="REDEBAN"/>
    <s v="FO-25-1458430"/>
    <d v="2025-09-02T08:00:00"/>
    <d v="2025-09-09T11:46:00"/>
    <m/>
    <s v="ROLLOS"/>
    <s v="ROLLOS"/>
    <s v="AGREGADOR"/>
    <s v="COMCARD - PTM"/>
    <s v="EJECUTADO_EXITOSO"/>
    <s v="EJECUTADO EXITOSO"/>
    <s v="02/09/2025 SE ESCALA AL COORDINADOR DE ZONA PARA ENTREGA DE ROLLOS EN SITIO | 09/09/2025 SE REALIZA ENTREGA DE ROLLOS"/>
    <s v="VISITA_TÉCNICA"/>
    <m/>
    <s v="TIPO II"/>
    <s v="TERRESTRE"/>
    <s v="HERNANDEZ CHAVARRIA JUAN CAMILO"/>
    <n v="1"/>
    <n v="67654.12000000001"/>
    <n v="0"/>
    <n v="67654.12000000001"/>
    <m/>
    <m/>
    <m/>
    <m/>
    <m/>
  </r>
  <r>
    <s v="NEIVA"/>
    <x v="5"/>
    <x v="5"/>
    <n v="18753"/>
    <n v="2685442"/>
    <n v="78967"/>
    <s v="ORDEN DE CAMBIO"/>
    <s v="CAQUETA"/>
    <s v="SAN VICENTE DEL CAGUAN"/>
    <s v="BARRIO EL RIUNFO SAN VICENTE D"/>
    <s v="REDEBAN"/>
    <s v="FO-25-1474081"/>
    <d v="2025-09-03T08:31:00"/>
    <d v="2025-09-09T12:15:00"/>
    <m/>
    <s v="ROLLOS"/>
    <s v="ROLLOS"/>
    <s v="CB UNO A UNO"/>
    <s v="CB UNO A UNO"/>
    <s v="EJECUTADO_EXITOSO"/>
    <s v="EJECUTADO EXITOSO"/>
    <s v="04/09/2025 SE ESCALA A LA RED PARA AUTORIZACIÓN DE ROLLOS - LA RED AUTORIZA - SE REALIZA ENVIO DE ROLLOS CON GUIA | 09/09/2025 SE REALIZA ENVIO DE 10 ROLLOS, CON LA GUIA 2235596035 SERVIENTREGA. SE CONFIRMA ENTREGA EXITOSA POR PARTE DE LA TRANSPORTADORA"/>
    <s v="ENVÍO"/>
    <m/>
    <s v="TIPO IV ESPECIAL"/>
    <s v="TERRESTRE / AEREO"/>
    <m/>
    <n v="0"/>
    <n v="35779.500569199998"/>
    <n v="0"/>
    <n v="35779.500569199998"/>
    <m/>
    <m/>
    <m/>
    <m/>
    <m/>
  </r>
  <r>
    <s v="BUCARAMANGA"/>
    <x v="3"/>
    <x v="3"/>
    <n v="68575"/>
    <n v="2692928"/>
    <n v="73235"/>
    <s v="ORDEN DE CAMBIO"/>
    <s v="SANTANDER"/>
    <s v="PUERTO WILCHES"/>
    <s v="DISTRICOL SOLUCIONES STEVEN"/>
    <s v="REDEBAN"/>
    <s v="FO-25-1474016"/>
    <d v="2025-09-04T09:02:00"/>
    <d v="2025-09-09T12:16:00"/>
    <m/>
    <s v="ROLLOS"/>
    <s v="ROLLOS"/>
    <s v="AGREGADOR"/>
    <s v="DISTRICOL"/>
    <s v="EJECUTADO_EXITOSO"/>
    <s v="EJECUTADO EXITOSO"/>
    <s v="04/09/2025 SE CONFIRMA DATOS CON CB, DATOS CORRECTOS, SE ACTUALIZAN. SE REALIZA ENVIO DE ROLLOS CON GUIA | 09/09/2025 SE REALIZA ENVIO DE 30 ROLLOS, CON LA GUIA 2187690682 SERVIENTREGA. SE CONFIRMA ENTREGA EXITOSA POR PARTE DE LA TRANSPORTADORA"/>
    <s v="ENVÍO"/>
    <m/>
    <s v="TIPO IV"/>
    <s v="TERRESTRE"/>
    <m/>
    <n v="0"/>
    <n v="35779.500569199998"/>
    <n v="0"/>
    <n v="35779.500569199998"/>
    <m/>
    <m/>
    <m/>
    <m/>
    <m/>
  </r>
  <r>
    <s v="BUCARAMANGA"/>
    <x v="3"/>
    <x v="3"/>
    <n v="5893"/>
    <n v="2690138"/>
    <n v="10306"/>
    <s v="ORDEN DE CAMBIO"/>
    <s v="ANTIOQUIA"/>
    <s v="YONDO"/>
    <s v="YONDO - ANTIOQUIA"/>
    <s v="REDEBAN"/>
    <s v="FO-25-1470683"/>
    <d v="2025-09-03T15:24:00"/>
    <d v="2025-09-09T12:19:00"/>
    <m/>
    <s v="ROLLOS"/>
    <s v="ROLLOS"/>
    <s v="CB UNO A UNO"/>
    <s v="CB UNO A UNO"/>
    <s v="EJECUTADO_EXITOSO"/>
    <s v="EJECUTADO EXITOSO"/>
    <s v="03/09/2025 SE REALIZA ENVIO DE ROLLOS CON GUIA | 09/09/2025 SE REALIZA ENVIO DE 40 ROLLOS, CON LA GUIA 2187690679 SERVIENTREGA. SE CONFIRMA ENTREGA EXITOSA POR PARTE DE LA TRANSPORTADORA"/>
    <s v="ENVÍO"/>
    <m/>
    <s v="TIPO IV"/>
    <s v="TERRESTRE"/>
    <m/>
    <n v="0"/>
    <n v="35779.500569199998"/>
    <n v="0"/>
    <n v="35779.500569199998"/>
    <m/>
    <m/>
    <m/>
    <m/>
    <m/>
  </r>
  <r>
    <s v="VILLAVICENCIO"/>
    <x v="5"/>
    <x v="5"/>
    <n v="50568"/>
    <n v="2688282"/>
    <n v="55327"/>
    <s v="ORDEN DE CAMBIO"/>
    <s v="META"/>
    <s v="PUERTO GAITAN"/>
    <s v="BARRIO POPULAR PUERTO GAITAN 3"/>
    <s v="REDEBAN"/>
    <s v="FO-25-1470290"/>
    <d v="2025-09-03T11:43:00"/>
    <d v="2025-09-09T12:21:00"/>
    <m/>
    <s v="ROLLOS"/>
    <s v="ROLLOS"/>
    <s v="CB UNO A UNO"/>
    <s v="CB UNO A UNO"/>
    <s v="EJECUTADO_EXITOSO"/>
    <s v="EJECUTADO EXITOSO"/>
    <s v="03/09/2025 SE CONFIRMA DATOS CON CB, DATOS CORRECTOS, SE ACTUALIZAN. SE REALIZA ENVIO DE ROLLOS CON GUIA | 09/09/2025 SE REALIZA ENVIO DE 40 ROLLOS, CON LA GUIA 2235596033 SERVIENTREGA. SE CONFIRMA ENTREGA EXITOSA POR PARTE DE LA TRANSPORTADORA"/>
    <s v="ENVÍO"/>
    <m/>
    <s v="TIPO III"/>
    <s v="TERRESTRE"/>
    <m/>
    <n v="0"/>
    <n v="35779.500569199998"/>
    <n v="0"/>
    <n v="35779.500569199998"/>
    <m/>
    <m/>
    <m/>
    <m/>
    <m/>
  </r>
  <r>
    <s v="VALLEDUPAR"/>
    <x v="1"/>
    <x v="1"/>
    <n v="20011"/>
    <n v="2692281"/>
    <n v="79026"/>
    <s v="ORDEN DE CAMBIO"/>
    <s v="CESAR"/>
    <s v="AGUACHICA"/>
    <s v="BARRIO UNION AGUACHICA 2"/>
    <s v="REDEBAN"/>
    <s v="FO-25-1480561"/>
    <d v="2025-09-04T08:21:00"/>
    <d v="2025-09-09T12:30:00"/>
    <m/>
    <s v="ROLLOS"/>
    <s v="ROLLOS"/>
    <s v="CB UNO A UNO"/>
    <s v="CB UNO A UNO"/>
    <s v="EJECUTADO_EXITOSO"/>
    <s v="EJECUTADO EXITOSO"/>
    <s v="04/09/2025 SE ESCALA A LA RED PARA AUTORIZACIÓN DE ROLLOS - LA RED AUTORIZA - SE REALIZA ENVIO DE ROLLOS CON GUIA | 09/09/2025 SE REALIZA ENVIO DE 30 ROLLOS, CON LA GUIA 2205447158 SERVIENTREGA. SE CONFIRMA ENTREGA EXITOSA POR PARTE DE LA TRANSPORTADORA"/>
    <s v="ENVÍO"/>
    <m/>
    <s v="TIPO IV"/>
    <s v="TERRESTRE"/>
    <m/>
    <n v="0"/>
    <n v="35779.500569199998"/>
    <n v="0"/>
    <n v="35779.500569199998"/>
    <m/>
    <m/>
    <m/>
    <m/>
    <m/>
  </r>
  <r>
    <s v="MANIZALES"/>
    <x v="2"/>
    <x v="6"/>
    <n v="17524"/>
    <n v="2704243"/>
    <n v="52003"/>
    <s v="ORDEN DE CAMBIO"/>
    <s v="CALDAS"/>
    <s v="PALESTINA"/>
    <s v="BARRIO CENTRO PALESTINA 5"/>
    <s v="REDEBAN"/>
    <s v="FO-25-1490359"/>
    <d v="2025-09-08T08:00:00"/>
    <d v="2025-09-09T12:33:00"/>
    <m/>
    <s v="ROLLOS"/>
    <s v="ROLLOS"/>
    <s v="CB UNO A UNO"/>
    <s v="CB UNO A UNO"/>
    <s v="EJECUTADO_EXITOSO"/>
    <s v="EJECUTADO EXITOSO"/>
    <s v="06/09/2025 SE ESCALA AL COORDINADOR DE ZONA PARA ENTREGA DE ROLLOS EN SITIO | 09/09/2025 SE ENTREGAN 30 ROLLOS."/>
    <s v="VISITA_TÉCNICA"/>
    <m/>
    <s v="TIPO II"/>
    <s v="TERRESTRE"/>
    <s v="FRANCO CAÑAVERAL YAMID RAUL"/>
    <n v="1"/>
    <n v="67654.12000000001"/>
    <n v="0"/>
    <n v="67654.12000000001"/>
    <m/>
    <m/>
    <m/>
    <m/>
    <m/>
  </r>
  <r>
    <s v="MEDELLIN"/>
    <x v="0"/>
    <x v="0"/>
    <n v="5079"/>
    <n v="2691464"/>
    <n v="42680"/>
    <s v="ORDEN DE CAMBIO"/>
    <s v="ANTIOQUIA"/>
    <s v="BARBOSA"/>
    <s v="PTM BARBOSA EL PORVENIR"/>
    <s v="REDEBAN"/>
    <s v="FO-25-1472348"/>
    <d v="2025-09-04T08:00:00"/>
    <d v="2025-09-09T12:48:00"/>
    <m/>
    <s v="ROLLOS"/>
    <s v="ROLLOS"/>
    <s v="AGREGADOR"/>
    <s v="COMCARD - PTM"/>
    <s v="EJECUTADO_EXITOSO"/>
    <s v="EJECUTADO EXITOSO"/>
    <s v="04/09/2025 SE ESCALA AL COORDINADOR DE ZONA PARA ENTREGA DE ROLLOS EN SITIO | 09/09/2025 SE ENTREGAN 40 ROLLOS OK"/>
    <s v="VISITA_TÉCNICA"/>
    <m/>
    <s v="TIPO II"/>
    <s v="TERRESTRE"/>
    <s v="QUINTERO SANCHEZ JUAN SEBASTIAN"/>
    <n v="1"/>
    <n v="67654.12000000001"/>
    <n v="0"/>
    <n v="67654.12000000001"/>
    <m/>
    <m/>
    <m/>
    <m/>
    <m/>
  </r>
  <r>
    <s v="BARRANQUILLA"/>
    <x v="1"/>
    <x v="1"/>
    <n v="8001"/>
    <n v="2705177"/>
    <n v="79840"/>
    <s v="ORDEN DE CAMBIO"/>
    <s v="ATLANTICO"/>
    <s v="BARRANQUILLA"/>
    <s v="BARRIO CIUDADELA 20 DE JULIO BARRANQUILLA  11"/>
    <s v="REDEBAN"/>
    <s v="FO-25-1492844"/>
    <d v="2025-09-08T08:00:00"/>
    <d v="2025-09-09T12:57:00"/>
    <m/>
    <s v="ROLLOS"/>
    <s v="ROLLOS"/>
    <s v="UNO A UNO"/>
    <s v="UNO A UNO"/>
    <s v="EJECUTADO_EXITOSO"/>
    <s v="EJECUTADO EXITOSO"/>
    <s v="08/09/2025 SE ESCALA AL COORDINADOR DE ZONA PARA ENTREGA DE ROLLOS EN SITIO | 09/09/2025 SE REALIZA VISITA SE ENTREGA 10 ROLLOS"/>
    <s v="VISITA_TÉCNICA"/>
    <m/>
    <s v="TIPO I"/>
    <s v="TERRESTRE"/>
    <s v="VILLACOB VILLACOB ELKIN EDUARDO"/>
    <n v="1"/>
    <n v="35779.500569199998"/>
    <n v="0"/>
    <n v="35779.500569199998"/>
    <m/>
    <m/>
    <m/>
    <m/>
    <m/>
  </r>
  <r>
    <s v="MEDELLIN"/>
    <x v="0"/>
    <x v="0"/>
    <n v="5079"/>
    <n v="2700735"/>
    <n v="49691"/>
    <s v="ORDEN DE CAMBIO"/>
    <s v="ANTIOQUIA"/>
    <s v="BARBOSA"/>
    <s v="PTM BARBOSA DROGUERIA SANTA MA"/>
    <s v="REDEBAN"/>
    <s v="FO-25-1486325"/>
    <d v="2025-09-05T11:39:00"/>
    <d v="2025-09-09T12:58:00"/>
    <m/>
    <s v="ROLLOS"/>
    <s v="ROLLOS"/>
    <s v="AGREGADOR"/>
    <s v="COMCARD - PTM"/>
    <s v="EJECUTADO_EXITOSO"/>
    <s v="EJECUTADO EXITOSO"/>
    <s v="05/09/2025 SE ESCALA AL COORDINADOR DE ZONA PARA ENTREGA DE ROLLOS EN SITIO | 09/09/2025 SE ENTREGAN 30 ROLLOS OK"/>
    <s v="VISITA_TÉCNICA"/>
    <m/>
    <s v="TIPO II"/>
    <s v="TERRESTRE"/>
    <s v="QUINTERO SANCHEZ JUAN SEBASTIAN"/>
    <n v="1"/>
    <n v="67654.12000000001"/>
    <n v="0"/>
    <n v="67654.12000000001"/>
    <m/>
    <m/>
    <m/>
    <m/>
    <m/>
  </r>
  <r>
    <s v="NEIVA"/>
    <x v="5"/>
    <x v="5"/>
    <n v="41020"/>
    <n v="2708498"/>
    <n v="72586"/>
    <s v="ORDEN DE CAMBIO"/>
    <s v="HUILA"/>
    <s v="ALGECIRAS"/>
    <s v="VEREDA EL PARAISO ALGECIRAS"/>
    <s v="REDEBAN"/>
    <s v="FO-25-1498326"/>
    <d v="2025-09-08T11:26:00"/>
    <d v="2025-09-09T13:04:00"/>
    <m/>
    <s v="ROLLOS"/>
    <s v="ROLLOS"/>
    <s v="CB UNO A UNO"/>
    <s v="CB UNO A UNO"/>
    <s v="EJECUTADO_EXITOSO"/>
    <s v="EJECUTADO EXITOSO"/>
    <s v="09/09/2025 SE ESCALA AL COORDINADOR DE ZONA PARA ENTREGA DE ROLLOS WOMPI EN SITIO | 09/09/2025 SE REALIZA VISITA EN ALGECIRAS, SE DEJAN ROLLOS EN LA DIRECCIÓN INDICADA POR EL CLIENTE"/>
    <s v="VISITA_TÉCNICA"/>
    <m/>
    <s v="TIPO II"/>
    <s v="TERRESTRE"/>
    <s v="DEVIA REINOSO JUAN CARLOS"/>
    <n v="1"/>
    <n v="67654.12000000001"/>
    <n v="0"/>
    <n v="67654.12000000001"/>
    <m/>
    <m/>
    <m/>
    <m/>
    <m/>
  </r>
  <r>
    <s v="BOGOTA"/>
    <x v="4"/>
    <x v="4"/>
    <n v="11001"/>
    <n v="2710836"/>
    <n v="30438"/>
    <s v="ORDEN DE CAMBIO"/>
    <s v="CUNDINAMARCA"/>
    <s v="BOGOTA"/>
    <s v="OPRAP VIVA FONTIBON"/>
    <s v="REDEBAN"/>
    <s v="FO-25-1498689"/>
    <d v="2025-09-08T09:01:00"/>
    <d v="2025-09-09T13:07:00"/>
    <m/>
    <s v="ROLLOS"/>
    <s v="ROLLOS"/>
    <s v="ROBUSTO"/>
    <s v="OPRAP"/>
    <s v="EJECUTADO_EXITOSO"/>
    <s v="EJECUTADO EXITOSO"/>
    <s v="09/09/2025 SE REALIZA ENTREGA DE 100 ROLLOS SIN NOVEDAD"/>
    <s v="VISITA_TÉCNICA"/>
    <m/>
    <s v="TIPO I"/>
    <s v="TERRESTRE"/>
    <s v="ALARCON AREVALO JOHAN STIVEN"/>
    <n v="1"/>
    <n v="35779.500569199998"/>
    <n v="0"/>
    <n v="35779.500569199998"/>
    <m/>
    <m/>
    <m/>
    <m/>
    <m/>
  </r>
  <r>
    <s v="BOGOTA"/>
    <x v="4"/>
    <x v="4"/>
    <n v="25754"/>
    <n v="2709570"/>
    <n v="79576"/>
    <s v="ORDEN DE CAMBIO"/>
    <s v="CUNDINAMARCA"/>
    <s v="SOACHA"/>
    <s v="BARRIO RICAURTE SOACHA"/>
    <s v="REDEBAN"/>
    <s v="FO-25-1498289"/>
    <d v="2025-09-08T13:45:00"/>
    <d v="2025-09-09T13:09:00"/>
    <m/>
    <s v="ROLLOS"/>
    <s v="ROLLOS"/>
    <s v="UNO A UNO"/>
    <s v="UNO A UNO"/>
    <s v="EJECUTADO_EXITOSO"/>
    <s v="EJECUTADO EXITOSO"/>
    <s v="12/09/2025 SE ESCALA AL COORDINADOR DE ZONA PARA ENTREGA DE ROLLOS EN SITIO | 09/09/2025 DURANTE LA VISITA TECNICA SE REALIZA ENTREGA DE ROLLOS PARA DATÁFONO NO SE MANIPULAN EQUIPOS SIN NOVEDAD EN ENTREGA"/>
    <s v="VISITA_TÉCNICA"/>
    <m/>
    <s v="TIPO I"/>
    <s v="TERRESTRE"/>
    <s v="GALEANO SORIANO JUAN DAVID"/>
    <n v="1"/>
    <n v="35779.500569199998"/>
    <n v="0"/>
    <n v="35779.500569199998"/>
    <m/>
    <m/>
    <m/>
    <m/>
    <m/>
  </r>
  <r>
    <s v="VILLAVICENCIO"/>
    <x v="5"/>
    <x v="5"/>
    <n v="50223"/>
    <n v="2702946"/>
    <n v="80364"/>
    <s v="ORDEN DE CAMBIO"/>
    <s v="META"/>
    <s v="CUBARRAL"/>
    <s v="BARRIO EL JARDIN CUBARRAL"/>
    <s v="REDEBAN"/>
    <s v="FO-25-1487314"/>
    <d v="2025-09-05T16:55:00"/>
    <d v="2025-09-09T13:27:00"/>
    <m/>
    <s v="ROLLOS"/>
    <s v="ROLLOS"/>
    <s v="UNO A UNO"/>
    <s v="UNO A UNO"/>
    <s v="EJECUTADO_EXITOSO"/>
    <s v="EJECUTADO EXITOSO"/>
    <s v="05/09/2025 SE ESCALA AL COORDINADOR DE ZONA PARA ENTREGA DE ROLLOS EN SITIO | 09/09/2025 SE REALIZA VISITA AL CB POR SOLICITUD DE ROLLOS, SE ENTREGAN SIN NOVEDAD"/>
    <s v="VISITA_TÉCNICA"/>
    <m/>
    <s v="TIPO II"/>
    <s v="TERRESTRE"/>
    <s v="MOLINA CASTRO JAVIER ALBERTO"/>
    <n v="1"/>
    <n v="67654.12000000001"/>
    <n v="0"/>
    <n v="67654.12000000001"/>
    <m/>
    <m/>
    <m/>
    <m/>
    <m/>
  </r>
  <r>
    <s v="BOGOTA"/>
    <x v="4"/>
    <x v="4"/>
    <n v="25175"/>
    <n v="2689006"/>
    <n v="19510"/>
    <s v="ORDEN DE CAMBIO"/>
    <s v="CUNDINAMARCA"/>
    <s v="CHIA"/>
    <s v="SABANA NORTE JUMBO CHIA"/>
    <s v="REDEBAN"/>
    <s v="FO-25-1474493"/>
    <d v="2025-09-03T13:02:00"/>
    <d v="2025-09-09T13:32:00"/>
    <m/>
    <s v="ROLLOS"/>
    <s v="ROLLOS"/>
    <s v="ROBUSTO"/>
    <s v="OPRAP"/>
    <s v="EJECUTADO_EXITOSO"/>
    <s v="EJECUTADO EXITOSO"/>
    <s v="04/09/2025 SE ESCALA A LA RED PARA AUTORIZACIÓN DE ROLLOS - LA RED AUTORIZA - SE ESCALA AL COORDINADOR DE ZONA PARA ENTREGA DE ROLLOS EN SITIO | 09/09/2025 SE REALIZA LA ENTREGA DE 60 ROLLOS"/>
    <s v="VISITA_TÉCNICA"/>
    <m/>
    <s v="TIPO II"/>
    <s v="TERRESTRE"/>
    <s v="ORTIZ MARTINEZ STIVEN"/>
    <n v="1"/>
    <n v="67654.12000000001"/>
    <n v="0"/>
    <n v="67654.12000000001"/>
    <m/>
    <m/>
    <m/>
    <m/>
    <m/>
  </r>
  <r>
    <s v="BUCARAMANGA"/>
    <x v="3"/>
    <x v="3"/>
    <n v="68001"/>
    <n v="2712058"/>
    <n v="80658"/>
    <s v="ORDEN DE CAMBIO"/>
    <s v="SANTANDER"/>
    <s v="BUCARAMANGA"/>
    <s v="BARRIO BUCARAMANGA BUCARAMANAGA 1"/>
    <s v="REDEBAN"/>
    <s v="FO-25-1499296"/>
    <d v="2025-09-09T08:00:00"/>
    <d v="2025-09-09T13:45:00"/>
    <m/>
    <s v="ROLLOS"/>
    <s v="ROLLOS"/>
    <s v="UNO A UNO"/>
    <s v="UNO A UNO"/>
    <s v="EJECUTADO_EXITOSO"/>
    <s v="EJECUTADO EXITOSO"/>
    <s v="08/09/2025 SE ESCALA AL COORDINADOR DE ZONA PARA ENTREGA DE ROLLOS EN SITIO | 09/09/2025 SE REALIZA ENTREGA DE 20 ROLLOS CON VISITA."/>
    <s v="VISITA_TÉCNICA"/>
    <m/>
    <s v="TIPO I"/>
    <s v="TERRESTRE"/>
    <s v="MARTINEZ FLOREZ DONIS ALBERTO"/>
    <n v="1"/>
    <n v="35779.500569199998"/>
    <n v="0"/>
    <n v="35779.500569199998"/>
    <m/>
    <m/>
    <m/>
    <m/>
    <m/>
  </r>
  <r>
    <s v="BUCARAMANGA"/>
    <x v="3"/>
    <x v="3"/>
    <n v="68001"/>
    <n v="2714742"/>
    <n v="79856"/>
    <s v="ORDEN DE CAMBIO"/>
    <s v="SANTANDER"/>
    <s v="BUCARAMANGA"/>
    <s v="BARRIO LA CONCORDIA BUCARAMANGA 18"/>
    <s v="REDEBAN"/>
    <s v="FO-25-1502014"/>
    <d v="2025-09-09T14:56:00"/>
    <d v="2025-09-09T14:56:00"/>
    <m/>
    <s v="ROLLOS"/>
    <s v="ROLLOS"/>
    <s v="UNO A UNO"/>
    <s v="UNO A UNO"/>
    <s v="EJECUTADO_EXITOSO"/>
    <s v="EJECUTADO EXITOSO"/>
    <s v="09/09/2025 SE ESCALA AL COORDINADOR DE ZONA PARA ENTREGA DE ROLLOS EN SITIO | 09/09/2025 SE HACE ENTREGA DE 10 ROLLOS A LA SRTA JENNY JIMÉNEZ"/>
    <s v="VISITA_TÉCNICA"/>
    <m/>
    <s v="TIPO I"/>
    <s v="TERRESTRE"/>
    <s v="GONZALEZ ESTUPIÑAN YEISON WALTER ANTONIO"/>
    <n v="1"/>
    <n v="35779.500569199998"/>
    <n v="0"/>
    <n v="35779.500569199998"/>
    <m/>
    <m/>
    <m/>
    <m/>
    <m/>
  </r>
  <r>
    <s v="BOGOTA"/>
    <x v="4"/>
    <x v="4"/>
    <n v="25754"/>
    <n v="2711704"/>
    <n v="76429"/>
    <s v="ORDEN DE CAMBIO"/>
    <s v="CUNDINAMARCA"/>
    <s v="SOACHA"/>
    <s v="BARRIO QUINTAS DE LA LAGUNA SO"/>
    <s v="REDEBAN"/>
    <s v="FO-25-1499306"/>
    <d v="2025-09-08T16:48:00"/>
    <d v="2025-09-09T14:59:00"/>
    <m/>
    <s v="ROLLOS"/>
    <s v="ROLLOS"/>
    <s v="CB UNO A UNO"/>
    <s v="CB UNO A UNO"/>
    <s v="EJECUTADO_EXITOSO"/>
    <s v="EJECUTADO EXITOSO"/>
    <s v="08/09/2025 SE ESCALA AL COORDINADOR DE ZONA PARA ENTREGA DE ROLLOS EN SITIO | 09/09/2025 DURANTE LA VISITA TECNICA SE REALIZA ENTREGA DE ROLLOS PARA DATÁFONO NO SE MANIPULAN EQUIPOS SIN NOVEDAD EN ENTREGA"/>
    <s v="VISITA_TÉCNICA"/>
    <m/>
    <s v="TIPO I"/>
    <s v="TERRESTRE"/>
    <s v="GALEANO SORIANO JUAN DAVID"/>
    <n v="1"/>
    <n v="35779.500569199998"/>
    <n v="0"/>
    <n v="35779.500569199998"/>
    <m/>
    <m/>
    <m/>
    <m/>
    <m/>
  </r>
  <r>
    <s v="YOPAL"/>
    <x v="5"/>
    <x v="5"/>
    <n v="85410"/>
    <n v="2711617"/>
    <n v="78770"/>
    <s v="ORDEN DE CAMBIO"/>
    <s v="CASANARE"/>
    <s v="TAURAMENA"/>
    <s v="DISTRICOL DROGUERIA LA SALUD S"/>
    <s v="REDEBAN"/>
    <s v="FO-25-1499303"/>
    <d v="2025-09-08T16:49:00"/>
    <d v="2025-09-09T15:01:00"/>
    <m/>
    <s v="ROLLOS"/>
    <s v="ROLLOS"/>
    <s v="AGREGADOR"/>
    <s v="DISTRICOL"/>
    <s v="EJECUTADO_EXITOSO"/>
    <s v="EJECUTADO EXITOSO"/>
    <s v="08/09/2025 SE ESCALA AL COORDINADOR DE ZONA PARA ENTREGA DE ROLLOS EN SITIO | 09/09/2025 EN COMUNICACIÓN CON LA SEÑORA LAURA GUEVARA AL NUMERO 3103379792, INDICA SE ENVIEN LOS ROLLOS POR SERVICIO DE TAXIS. RECIBIDO OK"/>
    <s v="ENVÍO"/>
    <m/>
    <s v="TIPO II"/>
    <s v="TERRESTRE"/>
    <s v="BERNAL ELAICA EDGAR ALEXIS"/>
    <n v="0"/>
    <n v="35779.500569199998"/>
    <n v="0"/>
    <n v="35779.500569199998"/>
    <m/>
    <m/>
    <m/>
    <m/>
    <m/>
  </r>
  <r>
    <s v="MONTERIA"/>
    <x v="1"/>
    <x v="1"/>
    <n v="23189"/>
    <n v="2699752"/>
    <n v="37736"/>
    <s v="ORDEN DE CAMBIO"/>
    <s v="CORDOBA"/>
    <s v="CIENAGA DE ORO"/>
    <s v="BARRIO CENTRO CIENAGA DE ORO 1"/>
    <s v="REDEBAN"/>
    <s v="FO-25-1483997"/>
    <d v="2025-09-05T10:21:00"/>
    <d v="2025-09-09T15:03:00"/>
    <m/>
    <s v="ROLLOS"/>
    <s v="ROLLOS"/>
    <s v="CB UNO A UNO"/>
    <s v="CB UNO A UNO"/>
    <s v="EJECUTADO_EXITOSO"/>
    <s v="EJECUTADO EXITOSO"/>
    <s v="05/09/2025 SE ESCALA AL COORDINADOR DE ZONA PARA ENTREGA DE ROLLOS EN SITIO | 09/09/2025 SE REALIZA ENTREGA DE 70 ROLLOS EN EL PUNTO SIN NOVEDAD, EN LA ENTREGA NO SE MANIPULAN EQUIPOS"/>
    <s v="VISITA_TÉCNICA"/>
    <m/>
    <s v="TIPO II"/>
    <s v="TERRESTRE"/>
    <s v="GONZALEZ FERRER JESUS ALEXANDER"/>
    <n v="1"/>
    <n v="67654.12000000001"/>
    <n v="0"/>
    <n v="67654.12000000001"/>
    <m/>
    <m/>
    <m/>
    <m/>
    <m/>
  </r>
  <r>
    <s v="BUCARAMANGA"/>
    <x v="3"/>
    <x v="3"/>
    <n v="68307"/>
    <n v="2704066"/>
    <n v="79867"/>
    <s v="ORDEN DE CAMBIO"/>
    <s v="SANTANDER"/>
    <s v="GIRON"/>
    <s v="BARRIO VEREDA CHOCOITA SECTOR TRES ESQUINAS GIRON"/>
    <s v="REDEBAN"/>
    <s v="FO-25-1501311"/>
    <d v="2025-09-06T11:12:00"/>
    <d v="2025-09-09T15:04:00"/>
    <m/>
    <s v="ROLLOS"/>
    <s v="ROLLOS"/>
    <s v="UNO A UNO"/>
    <s v="UNO A UNO"/>
    <s v="EJECUTADO_EXITOSO"/>
    <s v="EJECUTADO EXITOSO"/>
    <s v="09/09/2025 SE CONFIRMA DATOS CON CB, DATOS CORRECTOS, SE ACTUALIZAN. SE REALIZA ENVIO DE ROLLOS CON GUIA | 09/09/2025 SE VISITA COMERCIO SE HACE ENTREGA DE 10 ROLLOS"/>
    <s v="VISITA_TÉCNICA"/>
    <m/>
    <s v="TIPO I"/>
    <s v="TERRESTRE"/>
    <s v="GELVEZ MOGOLLON JOSE ELISEO"/>
    <n v="1"/>
    <n v="35779.500569199998"/>
    <n v="0"/>
    <n v="35779.500569199998"/>
    <m/>
    <m/>
    <m/>
    <m/>
    <m/>
  </r>
  <r>
    <s v="BUCARAMANGA"/>
    <x v="3"/>
    <x v="3"/>
    <n v="68001"/>
    <n v="2700716"/>
    <n v="26983"/>
    <s v="ORDEN DE CAMBIO"/>
    <s v="SANTANDER"/>
    <s v="BUCARAMANGA"/>
    <s v="BARRIO ALARCON 2 BUCARAMANGA"/>
    <s v="REDEBAN"/>
    <s v="FO-25-1501340"/>
    <d v="2025-09-05T11:35:00"/>
    <d v="2025-09-09T15:06:00"/>
    <m/>
    <s v="ROLLOS"/>
    <s v="ROLLOS"/>
    <s v="CB UNO A UNO"/>
    <s v="CB UNO A UNO"/>
    <s v="EJECUTADO_EXITOSO"/>
    <s v="EJECUTADO EXITOSO"/>
    <s v="09/09/2025 SE CONFIRMA DATOS CON CB, DATOS CORRECTOS, SE ACTUALIZAN. SE REALIZA ENVIO DE ROLLOS CON GUIA | 09/09/2025 SE REALIZA ENTREGA DE 110 ROLOOS A LA SRTA ALEJANDRA CASTILLO"/>
    <s v="VISITA_TÉCNICA"/>
    <m/>
    <s v="TIPO I"/>
    <s v="TERRESTRE"/>
    <s v="GONZALEZ ESTUPIÑAN YEISON WALTER ANTONIO"/>
    <n v="1"/>
    <n v="35779.500569199998"/>
    <n v="0"/>
    <n v="35779.500569199998"/>
    <m/>
    <m/>
    <m/>
    <m/>
    <m/>
  </r>
  <r>
    <s v="BUCARAMANGA"/>
    <x v="3"/>
    <x v="3"/>
    <n v="68001"/>
    <n v="2704260"/>
    <n v="74094"/>
    <s v="ORDEN DE CAMBIO"/>
    <s v="SANTANDER"/>
    <s v="BUCARAMANGA"/>
    <s v="BARRIO CONCORDIA BUCARAMANGA 4"/>
    <s v="REDEBAN"/>
    <s v="FO-25-1501306"/>
    <d v="2025-09-08T08:00:00"/>
    <d v="2025-09-09T15:10:00"/>
    <m/>
    <s v="ROLLOS"/>
    <s v="ROLLOS"/>
    <s v="CB UNO A UNO"/>
    <s v="CB UNO A UNO"/>
    <s v="EJECUTADO_EXITOSO"/>
    <s v="EJECUTADO EXITOSO"/>
    <s v="09/09/2025 SE CONFIRMA DATOS CON CB, DATOS CORRECTOS, SE ACTUALIZAN. SE REALIZA ENVIO DE ROLLOS CON GUIA | 09/09/2025 SE VISITA COMERCIO SE HACE ENTREGA DE 20 ROLLOS"/>
    <s v="VISITA_TÉCNICA"/>
    <m/>
    <s v="TIPO I"/>
    <s v="TERRESTRE"/>
    <s v="GELVEZ MOGOLLON JOSE ELISEO"/>
    <n v="1"/>
    <n v="35779.500569199998"/>
    <n v="0"/>
    <n v="35779.500569199998"/>
    <m/>
    <m/>
    <m/>
    <m/>
    <m/>
  </r>
  <r>
    <s v="MEDELLIN"/>
    <x v="0"/>
    <x v="0"/>
    <n v="5001"/>
    <n v="2695586"/>
    <n v="79433"/>
    <s v="ORDEN DE CAMBIO"/>
    <s v="ANTIOQUIA"/>
    <s v="MEDELLIN"/>
    <s v="BARRIO TRINIDAD MEDELLIN 8"/>
    <s v="REDEBAN"/>
    <s v="FO-25-1485466"/>
    <d v="2025-09-04T14:09:00"/>
    <d v="2025-09-09T15:17:00"/>
    <m/>
    <s v="ROLLOS"/>
    <s v="ROLLOS"/>
    <s v="CB UNO A UNO"/>
    <s v="CB UNO A UNO"/>
    <s v="EJECUTADO_EXITOSO"/>
    <s v="EJECUTADO EXITOSO"/>
    <s v="05/09/2025 SE ESCALA A LA RED PARA AUTORIZACIÓN DE ROLLOS - LA RED AUTORIZA - SE ESCALA AL COORDINADOR DE ZONA PARA ENTREGA DE ROLLOS EN SITIO | 09/09/2025 SE REALIZA ENTREGA DE 20 ROLLOS POR EL OPERADOR CABIFY"/>
    <s v="VISITA_TÉCNICA"/>
    <m/>
    <s v="TIPO I"/>
    <s v="TERRESTRE"/>
    <s v="ATEHORTUA VASQUEZ ANA SOFIA"/>
    <n v="1"/>
    <n v="35779.500569199998"/>
    <n v="0"/>
    <n v="35779.500569199998"/>
    <m/>
    <m/>
    <m/>
    <m/>
    <m/>
  </r>
  <r>
    <s v="MEDELLIN"/>
    <x v="0"/>
    <x v="0"/>
    <n v="5001"/>
    <n v="2703769"/>
    <n v="27302"/>
    <s v="ORDEN DE CAMBIO"/>
    <s v="ANTIOQUIA"/>
    <s v="MEDELLIN"/>
    <s v="PAGAFACIL SAN ANTONIO DE PRADO"/>
    <s v="REDEBAN"/>
    <s v="FO-25-1489251"/>
    <d v="2025-09-06T09:00:00"/>
    <d v="2025-09-09T15:19:00"/>
    <m/>
    <s v="ROLLOS"/>
    <s v="ROLLOS"/>
    <s v="ROBUSTO"/>
    <s v="PAGAFACIL"/>
    <s v="EJECUTADO_EXITOSO"/>
    <s v="EJECUTADO EXITOSO"/>
    <s v="06/09/2025 SE ESCALA PARA ENVIO POR CABIFY | 09/09/2025 SE REALIZA ENTREGA DE 100 ROLLOS POR EL OPERADOR CABIFY"/>
    <s v="VISITA_TÉCNICA"/>
    <m/>
    <s v="TIPO I"/>
    <s v="TERRESTRE"/>
    <s v="ATEHORTUA VASQUEZ ANA SOFIA"/>
    <n v="1"/>
    <n v="35779.500569199998"/>
    <n v="0"/>
    <n v="35779.500569199998"/>
    <m/>
    <m/>
    <m/>
    <m/>
    <m/>
  </r>
  <r>
    <s v="PEREIRA"/>
    <x v="2"/>
    <x v="6"/>
    <n v="66001"/>
    <n v="2699719"/>
    <n v="18137"/>
    <s v="ORDEN DE CAMBIO"/>
    <s v="RISARALDA"/>
    <s v="PEREIRA"/>
    <s v="BARRIO COREGIMIENTO DE ARABIA"/>
    <s v="REDEBAN"/>
    <s v="FO-25-1501344"/>
    <d v="2025-09-05T10:11:00"/>
    <d v="2025-09-09T15:21:00"/>
    <m/>
    <s v="ROLLOS"/>
    <s v="ROLLOS"/>
    <s v="CB UNO A UNO"/>
    <s v="CB UNO A UNO"/>
    <s v="EJECUTADO_EXITOSO"/>
    <s v="EJECUTADO EXITOSO"/>
    <s v="09/09/2025 SE CONFIRMA DATOS CON CB, DATOS CORRECTOS, SE ACTUALIZAN. SE REALIZA ENVIO DE ROLLOS CON GUIA | 09/09/2025 SE VISITA COMERCIO SE REALIZA ENTREGA DE 60 ROLLOS DE PAPEL PARA DATÁFONO"/>
    <s v="VISITA_TÉCNICA"/>
    <m/>
    <s v="TIPO I"/>
    <s v="TERRESTRE"/>
    <s v="LOAIZA LOPEZ JHON FREDDY"/>
    <n v="1"/>
    <n v="35779.500569199998"/>
    <n v="0"/>
    <n v="35779.500569199998"/>
    <m/>
    <m/>
    <m/>
    <m/>
    <m/>
  </r>
  <r>
    <s v="MEDELLIN"/>
    <x v="0"/>
    <x v="0"/>
    <n v="5001"/>
    <n v="2700650"/>
    <n v="50085"/>
    <s v="ORDEN DE CAMBIO"/>
    <s v="ANTIOQUIA"/>
    <s v="MEDELLIN"/>
    <s v="PTM MEDELLIN  VARIEDADES MI TE"/>
    <s v="REDEBAN"/>
    <s v="FO-25-1486333"/>
    <d v="2025-09-05T11:29:00"/>
    <d v="2025-09-09T15:21:00"/>
    <m/>
    <s v="ROLLOS"/>
    <s v="ROLLOS"/>
    <s v="AGREGADOR"/>
    <s v="COMCARD - PTM"/>
    <s v="EJECUTADO_EXITOSO"/>
    <s v="EJECUTADO EXITOSO"/>
    <s v="05/09/2025 SE ESCALA AL COORDINADOR DE ZONA PARA ENTREGA DE ROLLOS EN SITIO | 09/09/2025 SE REALIZA ENTREGA DE 20 ROLLOS POR EL OPERADOR CABIFY"/>
    <s v="VISITA_TÉCNICA"/>
    <m/>
    <s v="TIPO I"/>
    <s v="TERRESTRE"/>
    <s v="ATEHORTUA VASQUEZ ANA SOFIA"/>
    <n v="1"/>
    <n v="35779.500569199998"/>
    <n v="0"/>
    <n v="35779.500569199998"/>
    <m/>
    <m/>
    <m/>
    <m/>
    <m/>
  </r>
  <r>
    <s v="MEDELLIN"/>
    <x v="0"/>
    <x v="0"/>
    <n v="5631"/>
    <n v="2704089"/>
    <n v="80232"/>
    <s v="ORDEN DE CAMBIO"/>
    <s v="ANTIOQUIA"/>
    <s v="SABANETA"/>
    <s v="PTM SABANETA INKOMPRA"/>
    <s v="REDEBAN"/>
    <s v="FO-25-1489947"/>
    <d v="2025-09-08T08:00:00"/>
    <d v="2025-09-09T15:23:00"/>
    <m/>
    <s v="ROLLOS"/>
    <s v="ROLLOS"/>
    <s v="AGREGADOR"/>
    <s v="COMCARD - PTM"/>
    <s v="EJECUTADO_EXITOSO"/>
    <s v="EJECUTADO EXITOSO"/>
    <s v="06/09/2025 SE ESCALA PARA ENVIO POR CABIFY | 09/09/2025 SE REALIZA ENTREGA DE 40 ROLLOS POR EL OPERADOR CABIFY"/>
    <s v="VISITA_TÉCNICA"/>
    <m/>
    <s v="TIPO I"/>
    <s v="TERRESTRE"/>
    <s v="ATEHORTUA VASQUEZ ANA SOFIA"/>
    <n v="1"/>
    <n v="35779.500569199998"/>
    <n v="0"/>
    <n v="35779.500569199998"/>
    <m/>
    <m/>
    <m/>
    <m/>
    <m/>
  </r>
  <r>
    <s v="SANTA MARTA"/>
    <x v="1"/>
    <x v="1"/>
    <n v="47001"/>
    <n v="2694350"/>
    <n v="70063"/>
    <s v="ORDEN DE CAMBIO"/>
    <s v="MAGDALENA"/>
    <s v="SANTA MARTA"/>
    <s v="BARRIO GAIRA SANTA MARTA 9"/>
    <s v="REDEBAN"/>
    <s v="FO-25-1475024"/>
    <d v="2025-09-04T11:01:00"/>
    <d v="2025-09-09T15:24:00"/>
    <m/>
    <s v="ROLLOS"/>
    <s v="ROLLOS"/>
    <s v="CB UNO A UNO"/>
    <s v="CB UNO A UNO"/>
    <s v="EJECUTADO_EXITOSO"/>
    <s v="EJECUTADO EXITOSO"/>
    <s v="04/09/2025 SE ESCALA AL COORDINADOR DE ZONA PARA ENTREGA DE ROLLOS EN SITIO | 09/09/2025 SE REALIZA ENTREGA DE 10 ROLLOS PARA DATÁFONO A SATISFACCIÓN DEL CLIENTE"/>
    <s v="VISITA_TÉCNICA"/>
    <m/>
    <s v="TIPO I"/>
    <s v="TERRESTRE"/>
    <s v="THOMAS  CAMPO SIGIFREDO SEGUNDO"/>
    <n v="1"/>
    <n v="35779.500569199998"/>
    <n v="0"/>
    <n v="35779.500569199998"/>
    <m/>
    <m/>
    <m/>
    <m/>
    <m/>
  </r>
  <r>
    <s v="MEDELLIN"/>
    <x v="0"/>
    <x v="0"/>
    <n v="5088"/>
    <n v="2687844"/>
    <n v="25168"/>
    <s v="ORDEN DE CAMBIO"/>
    <s v="ANTIOQUIA"/>
    <s v="BELLO"/>
    <s v="OPRAP CC PUERTA DEL NORTE"/>
    <s v="REDEBAN"/>
    <s v="FO-25-1469463"/>
    <d v="2025-09-03T11:10:00"/>
    <d v="2025-09-09T15:26:00"/>
    <m/>
    <s v="ROLLOS"/>
    <s v="ROLLOS"/>
    <s v="ROBUSTO"/>
    <s v="OPRAP"/>
    <s v="EJECUTADO_EXITOSO"/>
    <s v="EJECUTADO EXITOSO"/>
    <s v="03/09/2025 EN COMUNICACIÓN CON EL CB, CONFIRMA DATOS CORRECTOS-SE ESCALA AL COORDINADOR DE ZONA PARA ENTREGA DE ROLLOS EN SITIO | 09/09/2025 SE REALIZA ENTREGA DE 210 ROLLOS POR EL OPERADOR CABIFY"/>
    <s v="VISITA_TÉCNICA"/>
    <m/>
    <s v="TIPO I"/>
    <s v="TERRESTRE"/>
    <s v="ATEHORTUA VASQUEZ ANA SOFIA"/>
    <n v="1"/>
    <n v="35779.500569199998"/>
    <n v="0"/>
    <n v="35779.500569199998"/>
    <m/>
    <m/>
    <m/>
    <m/>
    <m/>
  </r>
  <r>
    <s v="MEDELLIN"/>
    <x v="0"/>
    <x v="0"/>
    <n v="5001"/>
    <n v="2699271"/>
    <n v="27670"/>
    <s v="ORDEN DE CAMBIO"/>
    <s v="ANTIOQUIA"/>
    <s v="MEDELLIN"/>
    <s v="BARRIO TRECE DE NOVIEMBRE MEDE"/>
    <s v="REDEBAN"/>
    <s v="FO-25-1483611"/>
    <d v="2025-09-05T09:39:00"/>
    <d v="2025-09-09T15:28:00"/>
    <m/>
    <s v="ROLLOS"/>
    <s v="ROLLOS"/>
    <s v="CB UNO A UNO"/>
    <s v="CB UNO A UNO"/>
    <s v="EJECUTADO_EXITOSO"/>
    <s v="EJECUTADO EXITOSO"/>
    <s v="05/09/2025 SE ESCALA PARA ENVIO POR CABIFY | 09/09/2025 SE REALIZA ENTREGA DE 140 ROLLOS POR EL OPERADOR CABIFY"/>
    <s v="VISITA_TÉCNICA"/>
    <m/>
    <s v="TIPO I"/>
    <s v="TERRESTRE"/>
    <s v="ATEHORTUA VASQUEZ ANA SOFIA"/>
    <n v="1"/>
    <n v="35779.500569199998"/>
    <n v="0"/>
    <n v="35779.500569199998"/>
    <m/>
    <m/>
    <m/>
    <m/>
    <m/>
  </r>
  <r>
    <s v="MEDELLIN"/>
    <x v="0"/>
    <x v="0"/>
    <n v="5001"/>
    <n v="2693370"/>
    <n v="79266"/>
    <s v="ORDEN DE CAMBIO"/>
    <s v="ANTIOQUIA"/>
    <s v="MEDELLIN"/>
    <s v="DISTRICOL VARIEDADES AUSTIN"/>
    <s v="REDEBAN"/>
    <s v="FO-25-1480468"/>
    <d v="2025-09-04T09:47:00"/>
    <d v="2025-09-09T15:30:00"/>
    <m/>
    <s v="ROLLOS"/>
    <s v="ROLLOS"/>
    <s v="AGREGADOR"/>
    <s v="DISTRICOL"/>
    <s v="EJECUTADO_EXITOSO"/>
    <s v="EJECUTADO EXITOSO"/>
    <s v="04/09/2025 SE ESCALA A LA RED PARA AUTORIZACIÓN DE ROLLOS - LA RED AUTORIZA - SE ESCALA PARA ENVIO POR CABIFY | 09/09/2025 SE REALIZA ENTREGA DE 30 ROLLOS POR EL OPERADOR CABIFY"/>
    <s v="VISITA_TÉCNICA"/>
    <m/>
    <s v="TIPO I"/>
    <s v="TERRESTRE"/>
    <s v="ATEHORTUA VASQUEZ ANA SOFIA"/>
    <n v="1"/>
    <n v="35779.500569199998"/>
    <n v="0"/>
    <n v="35779.500569199998"/>
    <m/>
    <m/>
    <m/>
    <m/>
    <m/>
  </r>
  <r>
    <s v="MEDELLIN"/>
    <x v="0"/>
    <x v="0"/>
    <n v="5001"/>
    <n v="2694119"/>
    <n v="80229"/>
    <s v="ORDEN DE CAMBIO"/>
    <s v="ANTIOQUIA"/>
    <s v="MEDELLIN"/>
    <s v="PTM MEDELLIN DROGUERIA VITAL S"/>
    <s v="REDEBAN"/>
    <s v="FO-25-1475031"/>
    <d v="2025-09-04T10:46:00"/>
    <d v="2025-09-09T15:31:00"/>
    <m/>
    <s v="ROLLOS"/>
    <s v="ROLLOS"/>
    <s v="AGREGADOR"/>
    <s v="COMCARD - PTM"/>
    <s v="EJECUTADO_EXITOSO"/>
    <s v="EJECUTADO EXITOSO"/>
    <s v="04/09/2025 SE ESCALA PARA ENVIO POR CABIFY | 09/09/2025 SE REALIZA ENTREGA DE 20 ROLLOS POR EL OPERADOR CABIFY"/>
    <s v="VISITA_TÉCNICA"/>
    <m/>
    <s v="TIPO I"/>
    <s v="TERRESTRE"/>
    <s v="ATEHORTUA VASQUEZ ANA SOFIA"/>
    <n v="1"/>
    <n v="35779.500569199998"/>
    <n v="0"/>
    <n v="35779.500569199998"/>
    <m/>
    <m/>
    <m/>
    <m/>
    <m/>
  </r>
  <r>
    <s v="MEDELLIN"/>
    <x v="0"/>
    <x v="0"/>
    <n v="5001"/>
    <n v="2695112"/>
    <n v="76486"/>
    <s v="ORDEN DE CAMBIO"/>
    <s v="ANTIOQUIA"/>
    <s v="MEDELLIN"/>
    <s v="PTM MEDELLIN  M F AUTOSERVICIO"/>
    <s v="REDEBAN"/>
    <s v="FO-25-1477089"/>
    <d v="2025-09-04T11:57:00"/>
    <d v="2025-09-09T15:33:00"/>
    <m/>
    <s v="ROLLOS"/>
    <s v="ROLLOS"/>
    <s v="AGREGADOR"/>
    <s v="COMCARD - PTM"/>
    <s v="EJECUTADO_EXITOSO"/>
    <s v="EJECUTADO EXITOSO"/>
    <s v="04/09/2025 SE ESCALA PARA ENVIO POR CABIFY | 09/09/2025 SE REALIZA ENTREGA DE 40 ROLLOS POR EL OPERADOR CABIFY"/>
    <s v="VISITA_TÉCNICA"/>
    <m/>
    <s v="TIPO I"/>
    <s v="TERRESTRE"/>
    <s v="ATEHORTUA VASQUEZ ANA SOFIA"/>
    <n v="1"/>
    <n v="35779.500569199998"/>
    <n v="0"/>
    <n v="35779.500569199998"/>
    <m/>
    <m/>
    <m/>
    <m/>
    <m/>
  </r>
  <r>
    <s v="MEDELLIN"/>
    <x v="0"/>
    <x v="0"/>
    <n v="5001"/>
    <n v="2695689"/>
    <n v="73769"/>
    <s v="ORDEN DE CAMBIO"/>
    <s v="ANTIOQUIA"/>
    <s v="MEDELLIN"/>
    <s v="PTM MEDELLIN POMPOSO DECORACIO"/>
    <s v="REDEBAN"/>
    <s v="FO-25-1479072"/>
    <d v="2025-09-04T14:17:00"/>
    <d v="2025-09-09T15:34:00"/>
    <m/>
    <s v="ROLLOS"/>
    <s v="ROLLOS"/>
    <s v="AGREGADOR"/>
    <s v="COMCARD - PTM"/>
    <s v="EJECUTADO_EXITOSO"/>
    <s v="EJECUTADO EXITOSO"/>
    <s v="04/09/2025 SE ESCALA PARA ENVIO POR CABIFY | 09/09/2025 SE REALIZA ENTREGA DE 90 ROLLOS POR EL OPERADOR CABIFY"/>
    <s v="VISITA_TÉCNICA"/>
    <m/>
    <s v="TIPO I"/>
    <s v="TERRESTRE"/>
    <s v="ATEHORTUA VASQUEZ ANA SOFIA"/>
    <n v="1"/>
    <n v="35779.500569199998"/>
    <n v="0"/>
    <n v="35779.500569199998"/>
    <m/>
    <m/>
    <m/>
    <m/>
    <m/>
  </r>
  <r>
    <s v="MEDELLIN"/>
    <x v="0"/>
    <x v="0"/>
    <n v="5088"/>
    <n v="2694291"/>
    <n v="73598"/>
    <s v="ORDEN DE CAMBIO"/>
    <s v="ANTIOQUIA"/>
    <s v="BELLO"/>
    <s v="PTM BELLO  GRANERO LA DIVISA V"/>
    <s v="REDEBAN"/>
    <s v="FO-25-1480467"/>
    <d v="2025-09-04T11:01:00"/>
    <d v="2025-09-09T15:36:00"/>
    <m/>
    <s v="ROLLOS"/>
    <s v="ROLLOS"/>
    <s v="AGREGADOR"/>
    <s v="COMCARD - PTM"/>
    <s v="EJECUTADO_EXITOSO"/>
    <s v="EJECUTADO EXITOSO"/>
    <s v="04/09/2025 SE ESCALA A LA RED PARA AUTORIZACIÓN DE ROLLOS - LA RED AUTORIZA - SE ESCALA PARA ENVIO POR CABIFY | 09/09/2025 SE REALIZA ENTREGA DE 50 ROLLOS POR EL OPERADOR CABIFY"/>
    <s v="VISITA_TÉCNICA"/>
    <m/>
    <s v="TIPO I"/>
    <s v="TERRESTRE"/>
    <s v="ATEHORTUA VASQUEZ ANA SOFIA"/>
    <n v="1"/>
    <n v="35779.500569199998"/>
    <n v="0"/>
    <n v="35779.500569199998"/>
    <m/>
    <m/>
    <m/>
    <m/>
    <m/>
  </r>
  <r>
    <s v="MEDELLIN"/>
    <x v="0"/>
    <x v="0"/>
    <n v="5088"/>
    <n v="2697617"/>
    <n v="35802"/>
    <s v="ORDEN DE CAMBIO"/>
    <s v="ANTIOQUIA"/>
    <s v="BELLO"/>
    <s v="DISTRICOL MARIA AUXILIADORA BE"/>
    <s v="REDEBAN"/>
    <s v="FO-25-1482240"/>
    <d v="2025-09-05T08:00:00"/>
    <d v="2025-09-09T15:38:00"/>
    <m/>
    <s v="ROLLOS"/>
    <s v="ROLLOS"/>
    <s v="AGREGADOR"/>
    <s v="DISTRICOL"/>
    <s v="EJECUTADO_EXITOSO"/>
    <s v="EJECUTADO EXITOSO"/>
    <s v="05/09/2025 SE ESCALA PARA ENVIO POR CABIFY | 09/09/2025 SE REALIZA ENTREGA DE 90 ROLLOS POR EL OPERADOR CABIFY"/>
    <s v="VISITA_TÉCNICA"/>
    <m/>
    <s v="TIPO I"/>
    <s v="TERRESTRE"/>
    <s v="ATEHORTUA VASQUEZ ANA SOFIA"/>
    <n v="1"/>
    <n v="35779.500569199998"/>
    <n v="0"/>
    <n v="35779.500569199998"/>
    <m/>
    <m/>
    <m/>
    <m/>
    <m/>
  </r>
  <r>
    <s v="MEDELLIN"/>
    <x v="0"/>
    <x v="0"/>
    <n v="5001"/>
    <n v="2693767"/>
    <n v="76218"/>
    <s v="ORDEN DE CAMBIO"/>
    <s v="ANTIOQUIA"/>
    <s v="MEDELLIN"/>
    <s v="BARRIO ROBLEDO PILARICA MEDELL"/>
    <s v="REDEBAN"/>
    <s v="FO-25-1475047"/>
    <d v="2025-09-04T10:14:00"/>
    <d v="2025-09-09T15:40:00"/>
    <m/>
    <s v="ROLLOS"/>
    <s v="ROLLOS"/>
    <s v="CB UNO A UNO"/>
    <s v="CB UNO A UNO"/>
    <s v="EJECUTADO_EXITOSO"/>
    <s v="EJECUTADO EXITOSO"/>
    <s v="04/09/2025 SE ESCALA PARA ENVIO POR CABIFY | 09/09/2025 SE REALIZA ENTREGA DE 20 ROLLOS POR EL OPERADOR CABIFY"/>
    <s v="VISITA_TÉCNICA"/>
    <m/>
    <s v="TIPO I"/>
    <s v="TERRESTRE"/>
    <s v="ATEHORTUA VASQUEZ ANA SOFIA"/>
    <n v="1"/>
    <n v="35779.500569199998"/>
    <n v="0"/>
    <n v="35779.500569199998"/>
    <m/>
    <m/>
    <m/>
    <m/>
    <m/>
  </r>
  <r>
    <s v="MEDELLIN"/>
    <x v="0"/>
    <x v="0"/>
    <n v="5001"/>
    <n v="2699122"/>
    <n v="34173"/>
    <s v="ORDEN DE CAMBIO"/>
    <s v="ANTIOQUIA"/>
    <s v="MEDELLIN"/>
    <s v="BARRIO 12 DE OCTUBRE MEDELLIN"/>
    <s v="REDEBAN"/>
    <s v="FO-25-1483615"/>
    <d v="2025-09-05T09:17:00"/>
    <d v="2025-09-09T15:42:00"/>
    <m/>
    <s v="ROLLOS"/>
    <s v="ROLLOS"/>
    <s v="CB UNO A UNO"/>
    <s v="CB UNO A UNO"/>
    <s v="EJECUTADO_EXITOSO"/>
    <s v="EJECUTADO EXITOSO"/>
    <s v="05/09/2025 SE ESCALA PARA ENVIO POR CABIFY | 09/09/2025 SE REALIZA ENTREGA DE 170 ROLLOS POR EL OPERADOR CABIFY"/>
    <s v="VISITA_TÉCNICA"/>
    <m/>
    <s v="TIPO I"/>
    <s v="TERRESTRE"/>
    <s v="ATEHORTUA VASQUEZ ANA SOFIA"/>
    <n v="1"/>
    <n v="35779.500569199998"/>
    <n v="0"/>
    <n v="35779.500569199998"/>
    <m/>
    <m/>
    <m/>
    <m/>
    <m/>
  </r>
  <r>
    <s v="SANTA MARTA"/>
    <x v="1"/>
    <x v="1"/>
    <n v="47001"/>
    <n v="2703982"/>
    <n v="77141"/>
    <s v="ORDEN DE CAMBIO"/>
    <s v="MAGDALENA"/>
    <s v="SANTA MARTA"/>
    <s v="BARRIO URB CURINCA SANTA MARTA"/>
    <s v="REDEBAN"/>
    <s v="FO-25-1489497"/>
    <d v="2025-09-06T11:11:00"/>
    <d v="2025-09-09T15:51:00"/>
    <m/>
    <s v="ROLLOS"/>
    <s v="ROLLOS"/>
    <s v="CB UNO A UNO"/>
    <s v="CB UNO A UNO"/>
    <s v="EJECUTADO_EXITOSO"/>
    <s v="EJECUTADO EXITOSO"/>
    <s v="06/09/2025 SE ESCALA AL COORDINADOR DE ZONA PARA ENTREGA DE ROLLOS EN SITIO | 09/09/2025 SE REALIZA ENTREGA DE 30 ROLLOS PARA DATÁFONO A SATISFACCIÓN DEL CLIENTE"/>
    <s v="VISITA_TÉCNICA"/>
    <m/>
    <s v="TIPO I"/>
    <s v="TERRESTRE"/>
    <s v="THOMAS  CAMPO SIGIFREDO SEGUNDO"/>
    <n v="1"/>
    <n v="35779.500569199998"/>
    <n v="0"/>
    <n v="35779.500569199998"/>
    <m/>
    <m/>
    <m/>
    <m/>
    <m/>
  </r>
  <r>
    <s v="BUCARAMANGA"/>
    <x v="3"/>
    <x v="3"/>
    <n v="68001"/>
    <n v="2700975"/>
    <n v="80354"/>
    <s v="ORDEN DE CAMBIO"/>
    <s v="SANTANDER"/>
    <s v="BUCARAMANGA"/>
    <s v="BARRIO DIAMANTE 2 BUCARAMANGA 2"/>
    <s v="REDEBAN"/>
    <s v="FO-25-1501325"/>
    <d v="2025-09-05T12:07:00"/>
    <d v="2025-09-09T15:57:00"/>
    <m/>
    <s v="ROLLOS"/>
    <s v="ROLLOS"/>
    <s v="UNO A UNO"/>
    <s v="UNO A UNO"/>
    <s v="EJECUTADO_EXITOSO"/>
    <s v="EJECUTADO EXITOSO"/>
    <s v="09/09/2025 SE CONFIRMA DATOS CON CB, DATOS CORRECTOS, SE ACTUALIZAN. SE REALIZA ENVIO DE ROLLOS CON GUIA | 09/09/2025 SE VISITA COMERCIO SE REALIZA LA ENTREGA DE 30 ROLLOS RBM CB OPERATIVO"/>
    <s v="VISITA_TÉCNICA"/>
    <m/>
    <s v="TIPO I"/>
    <s v="TERRESTRE"/>
    <s v="BARAJAS BERMUDEZ YAHIR MAURICIO"/>
    <n v="1"/>
    <n v="35779.500569199998"/>
    <n v="0"/>
    <n v="35779.500569199998"/>
    <m/>
    <m/>
    <m/>
    <m/>
    <m/>
  </r>
  <r>
    <s v="SANTA MARTA"/>
    <x v="1"/>
    <x v="1"/>
    <n v="47001"/>
    <n v="2703300"/>
    <n v="76036"/>
    <s v="ORDEN DE CAMBIO"/>
    <s v="MAGDALENA"/>
    <s v="SANTA MARTA"/>
    <s v="BARRIO SANTA CRUZ SANTA MARTA"/>
    <s v="REDEBAN"/>
    <s v="FO-25-1488598"/>
    <d v="2025-09-06T18:13:00"/>
    <d v="2025-09-09T16:05:00"/>
    <m/>
    <s v="ROLLOS"/>
    <s v="ROLLOS"/>
    <s v="CB UNO A UNO"/>
    <s v="CB UNO A UNO"/>
    <s v="EJECUTADO_EXITOSO"/>
    <s v="EJECUTADO EXITOSO"/>
    <s v="06/09/2025 SE ESCALA AL COORDINADOR DE ZONA PARA ENTREGA DE ROLLOS EN SITIO | 09/09/2025 SE REALIZA ENTREGA DE 40 ROLLOS PARA DATÁFONO A SATISFACCIÓN DEL CLIENTE"/>
    <s v="VISITA_TÉCNICA"/>
    <m/>
    <s v="TIPO I"/>
    <s v="TERRESTRE"/>
    <s v="THOMAS  CAMPO SIGIFREDO SEGUNDO"/>
    <n v="1"/>
    <n v="35779.500569199998"/>
    <n v="0"/>
    <n v="35779.500569199998"/>
    <m/>
    <m/>
    <m/>
    <m/>
    <m/>
  </r>
  <r>
    <s v="YOPAL"/>
    <x v="5"/>
    <x v="5"/>
    <n v="85001"/>
    <n v="2714597"/>
    <n v="34913"/>
    <s v="ORDEN DE CAMBIO"/>
    <s v="CASANARE"/>
    <s v="YOPAL"/>
    <s v="BARRIO VILLA BENILDA YOPAL"/>
    <s v="REDEBAN"/>
    <s v="FO-25-1502018"/>
    <d v="2025-09-09T11:24:00"/>
    <d v="2025-09-09T16:07:00"/>
    <m/>
    <s v="ROLLOS"/>
    <s v="ROLLOS"/>
    <s v="CB UNO A UNO"/>
    <s v="CB UNO A UNO"/>
    <s v="EJECUTADO_EXITOSO"/>
    <s v="EJECUTADO EXITOSO"/>
    <s v="09/09/2025 SE ESCALA AL COORDINADOR DE ZONA PARA ENTREGA DE ROLLOS EN SITIO | 09/09/2025 SE VISITA COMERCIO SE ENTREGAN 120 ROLLOS OK"/>
    <s v="VISITA_TÉCNICA"/>
    <m/>
    <s v="TIPO I"/>
    <s v="TERRESTRE"/>
    <s v="BERNAL ELAICA EDGAR ALEXIS"/>
    <n v="1"/>
    <n v="35779.500569199998"/>
    <n v="0"/>
    <n v="35779.500569199998"/>
    <m/>
    <m/>
    <m/>
    <m/>
    <m/>
  </r>
  <r>
    <s v="CALI"/>
    <x v="2"/>
    <x v="2"/>
    <n v="76306"/>
    <n v="2709980"/>
    <n v="63571"/>
    <s v="ORDEN DE CAMBIO"/>
    <s v="VALLE DEL CAUCA"/>
    <s v="GINEBRA"/>
    <s v="BARRIO COSTA RICA GINEBRA 2"/>
    <s v="REDEBAN"/>
    <s v="FO-25-1498274"/>
    <d v="2025-09-08T14:33:00"/>
    <d v="2025-09-09T16:46:00"/>
    <m/>
    <s v="ROLLOS"/>
    <s v="ROLLOS"/>
    <s v="CB UNO A UNO"/>
    <s v="CB UNO A UNO"/>
    <s v="EJECUTADO_EXITOSO"/>
    <s v="EJECUTADO EXITOSO"/>
    <s v="12/09/2025 SE ESCALA AL COORDINADOR DE ZONA PARA ENTREGA DE ROLLOS EN SITIO | 09/09/2025 EN LA VISITA TÉCNICA SE REALIZÓ LA ENTREGA DE 50 ROLLOS TERMICOS DE REDEBAN PARA EL CB"/>
    <s v="VISITA_TÉCNICA"/>
    <m/>
    <s v="TIPO II"/>
    <s v="TERRESTRE"/>
    <s v="SANCHEZ URREGO ROBINSON DAVID"/>
    <n v="1"/>
    <n v="67654.12000000001"/>
    <n v="0"/>
    <n v="67654.12000000001"/>
    <m/>
    <m/>
    <m/>
    <m/>
    <m/>
  </r>
  <r>
    <s v="CALI"/>
    <x v="2"/>
    <x v="2"/>
    <n v="76248"/>
    <n v="2710670"/>
    <n v="15355"/>
    <s v="ORDEN DE CAMBIO"/>
    <s v="VALLE DEL CAUCA"/>
    <s v="EL CERRITO"/>
    <s v="BARRIO EL CERRITO SANTA ELENA"/>
    <s v="REDEBAN"/>
    <s v="FO-25-1498698"/>
    <d v="2025-09-08T17:53:00"/>
    <d v="2025-09-10T07:55:00"/>
    <m/>
    <s v="ROLLOS"/>
    <s v="ROLLOS"/>
    <s v="CB UNO A UNO"/>
    <s v="CB UNO A UNO"/>
    <s v="EJECUTADO_EXITOSO"/>
    <s v="EJECUTADO EXITOSO"/>
    <s v="09/09/2025 EN LA VISITA TÉCNICA SE REALIZÓ LA ENTREGA DE 50 ROLLOS DE REDEBAN PARA EL CB"/>
    <s v="VISITA_TÉCNICA"/>
    <m/>
    <s v="TIPO II"/>
    <s v="TERRESTRE"/>
    <s v="SANCHEZ URREGO ROBINSON DAVID"/>
    <n v="1"/>
    <n v="67654.12000000001"/>
    <n v="0"/>
    <n v="67654.12000000001"/>
    <m/>
    <m/>
    <m/>
    <m/>
    <m/>
  </r>
  <r>
    <s v="MEDELLIN"/>
    <x v="0"/>
    <x v="0"/>
    <n v="5240"/>
    <n v="2689940"/>
    <n v="79188"/>
    <s v="ORDEN DE CAMBIO"/>
    <s v="ANTIOQUIA"/>
    <s v="EBEJICO"/>
    <s v="BARRIO EBEJICO EBEJICO"/>
    <s v="REDEBAN"/>
    <s v="FO-25-1469861"/>
    <d v="2025-09-03T15:21:00"/>
    <d v="2025-09-10T08:02:00"/>
    <m/>
    <s v="ROLLOS"/>
    <s v="ROLLOS"/>
    <s v="CB UNO A UNO"/>
    <s v="CB UNO A UNO"/>
    <s v="EJECUTADO_EXITOSO"/>
    <s v="EJECUTADO EXITOSO"/>
    <s v="03/09/2025 SE ESCALA PARA ENVIO POR CABIFY | 09/09/2025 SE ENVIAN 20 ROLLOS, CLIENTE INDICA QUE YA LOS RECIBIÓ"/>
    <s v="ENVÍO"/>
    <m/>
    <s v="TIPO II"/>
    <s v="TERRESTRE"/>
    <s v="BADEL ACUÑA LUIS ALBERTO"/>
    <n v="0"/>
    <n v="35779.500569199998"/>
    <n v="0"/>
    <n v="35779.500569199998"/>
    <m/>
    <m/>
    <m/>
    <m/>
    <m/>
  </r>
  <r>
    <s v="BUCARAMANGA"/>
    <x v="3"/>
    <x v="3"/>
    <n v="68755"/>
    <n v="2685980"/>
    <n v="33903"/>
    <s v="ORDEN DE CAMBIO"/>
    <s v="SANTANDER"/>
    <s v="SOCORRO"/>
    <s v="BARRIO LA CULEBRA SOCORRO"/>
    <s v="REDEBAN"/>
    <s v="FO-25-1467130"/>
    <d v="2025-09-03T09:16:00"/>
    <d v="2025-09-10T08:29:00"/>
    <m/>
    <s v="ROLLOS"/>
    <s v="ROLLOS"/>
    <s v="CB UNO A UNO"/>
    <s v="CB UNO A UNO"/>
    <s v="EJECUTADO_EXITOSO"/>
    <s v="EJECUTADO EXITOSO"/>
    <s v="03/09/2025 EN COMUNICACIÓN CON EL CB, CONFIRMA DATOS CORRECTOS-SE ESCALA AL COORDINADOR DE ZONA PARA ENTREGA DE ROLLOS EN SITIO | 10/09/2025 SE ENVIARON ROLLOS POR SERVIENTREGA"/>
    <s v="ENVÍO"/>
    <m/>
    <s v="TIPO III"/>
    <s v="TERRESTRE"/>
    <m/>
    <n v="0"/>
    <n v="35779.500569199998"/>
    <n v="0"/>
    <n v="35779.500569199998"/>
    <m/>
    <m/>
    <m/>
    <m/>
    <m/>
  </r>
  <r>
    <s v="MEDELLIN"/>
    <x v="0"/>
    <x v="0"/>
    <n v="5360"/>
    <n v="2690821"/>
    <n v="75434"/>
    <s v="ORDEN DE CAMBIO"/>
    <s v="ANTIOQUIA"/>
    <s v="ITAGUI"/>
    <s v="BARRIO ITAGUI ITAGUI 26"/>
    <s v="REDEBAN"/>
    <s v="FO-25-1470676"/>
    <d v="2025-09-03T16:37:00"/>
    <d v="2025-09-10T09:05:00"/>
    <m/>
    <s v="ROLLOS"/>
    <s v="ROLLOS"/>
    <s v="CB UNO A UNO"/>
    <s v="CB UNO A UNO"/>
    <s v="EJECUTADO_EXITOSO"/>
    <s v="EJECUTADO EXITOSO"/>
    <s v="03/09/2025 SE ESCALA AL COORDINADOR DE ZONA PARA ENTREGA DE ROLLOS EN SITIO | 10/09/2025 SE REALIZA ENTREGA DE 50 ROLLOS POR EL OPERADOR CABIFY"/>
    <s v="VISITA_TÉCNICA"/>
    <m/>
    <s v="TIPO I"/>
    <s v="TERRESTRE"/>
    <s v="ATEHORTUA VASQUEZ ANA SOFIA"/>
    <n v="1"/>
    <n v="35779.500569199998"/>
    <n v="0"/>
    <n v="35779.500569199998"/>
    <m/>
    <m/>
    <m/>
    <m/>
    <m/>
  </r>
  <r>
    <s v="MEDELLIN"/>
    <x v="0"/>
    <x v="0"/>
    <n v="5380"/>
    <n v="2691343"/>
    <n v="30484"/>
    <s v="ORDEN DE CAMBIO"/>
    <s v="ANTIOQUIA"/>
    <s v="LA ESTRELLA"/>
    <s v="COMCARD ESTRELLA RED J H"/>
    <s v="REDEBAN"/>
    <s v="FO-25-1470658"/>
    <d v="2025-09-04T08:00:00"/>
    <d v="2025-09-10T09:07:00"/>
    <m/>
    <s v="ROLLOS"/>
    <s v="ROLLOS"/>
    <s v="AGREGADOR"/>
    <s v="COMCARD - PTM"/>
    <s v="EJECUTADO_EXITOSO"/>
    <s v="EJECUTADO EXITOSO"/>
    <s v="03/09/2025 SE ESCALA AL COORDINADOR DE ZONA PARA ENTREGA DE ROLLOS EN SITIO | 10/09/2025 SE REALIZA ENTREGA DE 20 ROLLOS POR EL OPERADOR CABIFY"/>
    <s v="VISITA_TÉCNICA"/>
    <m/>
    <s v="TIPO I"/>
    <s v="TERRESTRE"/>
    <s v="ATEHORTUA VASQUEZ ANA SOFIA"/>
    <n v="1"/>
    <n v="35779.500569199998"/>
    <n v="0"/>
    <n v="35779.500569199998"/>
    <m/>
    <m/>
    <m/>
    <m/>
    <m/>
  </r>
  <r>
    <s v="MEDELLIN"/>
    <x v="0"/>
    <x v="0"/>
    <n v="5360"/>
    <n v="2687028"/>
    <n v="78984"/>
    <s v="ORDEN DE CAMBIO"/>
    <s v="ANTIOQUIA"/>
    <s v="ITAGUI"/>
    <s v="PTM MEDELLIN MERCA EXPRESS EL"/>
    <s v="REDEBAN"/>
    <s v="FO-25-1466804"/>
    <d v="2025-09-03T10:21:00"/>
    <d v="2025-09-10T09:08:00"/>
    <m/>
    <s v="ROLLOS"/>
    <s v="ROLLOS"/>
    <s v="AGREGADOR"/>
    <s v="COMCARD - PTM"/>
    <s v="EJECUTADO_EXITOSO"/>
    <s v="EJECUTADO EXITOSO"/>
    <s v="03/09/2025 EN COMUNICACIÓN CON EL CB, CONFIRMA DATOS CORRECTOS-SE ESCALA AL COORDINADOR DE ZONA PARA ENTREGA DE ROLLOS EN SITIO | 10/09/2025 SE REALIZA ENTREGA DE 20 ROLLOS POR EL OPERADOR CABIFY"/>
    <s v="VISITA_TÉCNICA"/>
    <m/>
    <s v="TIPO I"/>
    <s v="TERRESTRE"/>
    <s v="ATEHORTUA VASQUEZ ANA SOFIA"/>
    <n v="1"/>
    <n v="35779.500569199998"/>
    <n v="0"/>
    <n v="35779.500569199998"/>
    <m/>
    <m/>
    <m/>
    <m/>
    <m/>
  </r>
  <r>
    <s v="CALI"/>
    <x v="2"/>
    <x v="2"/>
    <n v="76001"/>
    <n v="2714786"/>
    <n v="79288"/>
    <s v="ORDEN DE CAMBIO"/>
    <s v="VALLE DEL CAUCA"/>
    <s v="CALI"/>
    <s v="BARRIO CHARCO AZUL CALI"/>
    <s v="REDEBAN"/>
    <s v="FO-25-1504831"/>
    <d v="2025-09-09T11:11:00"/>
    <d v="2025-09-10T09:13:00"/>
    <m/>
    <s v="ROLLOS"/>
    <s v="ROLLOS"/>
    <s v="CB UNO A UNO"/>
    <s v="CB UNO A UNO"/>
    <s v="EJECUTADO_EXITOSO"/>
    <s v="EJECUTADO EXITOSO"/>
    <s v="09/09/2025 SE ESCALA AL COORDINADOR DE ZONA PARA ENTREGA DE ROLLOS EN SITIO | 10/09/2025 SE ENTREGAN 20 ROLLOS A JOSE FANOR CASTRO PALACIO"/>
    <s v="VISITA_TÉCNICA"/>
    <m/>
    <s v="TIPO I"/>
    <s v="TERRESTRE"/>
    <s v="CUERO RUIZ JHONNY"/>
    <n v="1"/>
    <n v="35779.500569199998"/>
    <n v="0"/>
    <n v="35779.500569199998"/>
    <m/>
    <m/>
    <m/>
    <m/>
    <m/>
  </r>
  <r>
    <s v="BUCARAMANGA"/>
    <x v="3"/>
    <x v="3"/>
    <n v="68001"/>
    <n v="2707956"/>
    <n v="74163"/>
    <s v="ORDEN DE CAMBIO"/>
    <s v="SANTANDER"/>
    <s v="BUCARAMANGA"/>
    <s v="BARRIO COLORADOS BUCARAMANGA"/>
    <s v="REDEBAN"/>
    <s v="FO-25-1501253"/>
    <d v="2025-09-08T10:45:00"/>
    <d v="2025-09-10T09:15:00"/>
    <m/>
    <s v="ROLLOS"/>
    <s v="ROLLOS"/>
    <s v="CB UNO A UNO"/>
    <s v="CB UNO A UNO"/>
    <s v="EJECUTADO_EXITOSO"/>
    <s v="EJECUTADO EXITOSO"/>
    <s v="09/09/2025 SE CONFIRMA DATOS CON CB, DATOS CORRECTOS, SE ACTUALIZAN. SE REALIZA ENVIO DE ROLLOS CON GUIA | 10/09/2025 SE VISITA COMERCIO SE HACE ENTREGA DE 30 ROLLOS"/>
    <s v="VISITA_TÉCNICA"/>
    <m/>
    <s v="TIPO I"/>
    <s v="TERRESTRE"/>
    <s v="GELVEZ MOGOLLON JOSE ELISEO"/>
    <n v="1"/>
    <n v="35779.500569199998"/>
    <n v="0"/>
    <n v="35779.500569199998"/>
    <m/>
    <m/>
    <m/>
    <m/>
    <m/>
  </r>
  <r>
    <s v="VALLEDUPAR"/>
    <x v="1"/>
    <x v="1"/>
    <n v="20621"/>
    <n v="2706843"/>
    <n v="78155"/>
    <s v="ORDEN DE CAMBIO"/>
    <s v="CESAR"/>
    <s v="LA PAZ"/>
    <s v="BARRIO EL CERRITO LA PAZ"/>
    <s v="REDEBAN"/>
    <s v="FO-25-1501289"/>
    <d v="2025-09-08T09:23:00"/>
    <d v="2025-09-10T09:17:00"/>
    <m/>
    <s v="ROLLOS"/>
    <s v="ROLLOS"/>
    <s v="CB UNO A UNO"/>
    <s v="CB UNO A UNO"/>
    <s v="EJECUTADO_EXITOSO"/>
    <s v="EJECUTADO EXITOSO"/>
    <s v="09/09/2025 SE CONFIRMA DATOS CON CB, DATOS CORRECTOS, SE ACTUALIZAN. SE REALIZA ENVIO DE ROLLOS CON GUIA | 10/09/2025 SE REALIZA ENTREGA DE 20 ROLLOS EN SITIO"/>
    <s v="VISITA_TÉCNICA"/>
    <m/>
    <s v="TIPO II"/>
    <s v="TERRESTRE"/>
    <s v="MONTES DIAZ JOHN FRED"/>
    <n v="1"/>
    <n v="67654.12000000001"/>
    <n v="0"/>
    <n v="67654.12000000001"/>
    <m/>
    <m/>
    <m/>
    <m/>
    <m/>
  </r>
  <r>
    <s v="BOGOTA"/>
    <x v="4"/>
    <x v="4"/>
    <n v="11001"/>
    <n v="2714783"/>
    <n v="78974"/>
    <s v="ORDEN DE CAMBIO"/>
    <s v="CUNDINAMARCA"/>
    <s v="BOGOTA"/>
    <s v="PTM BOGOTA PUNTOSERVIS BOGOTA"/>
    <s v="REDEBAN"/>
    <s v="FO-25-1502157"/>
    <d v="2025-09-09T18:18:00"/>
    <d v="2025-09-10T09:25:00"/>
    <m/>
    <s v="ROLLOS"/>
    <s v="ROLLOS"/>
    <s v="AGREGADOR"/>
    <s v="COMCARD - PTM"/>
    <s v="EJECUTADO_EXITOSO"/>
    <s v="EJECUTADO EXITOSO"/>
    <s v="09/09/2025 SE ESCALA AL COORDINADOR DE ZONA PARA ENTREGA DE ROLLOS EN SITIO | 10/09/2025 SE VISITA COMERCIO PARA ENTREGA DE 20 ROLLOS TÉRMICOS NO SE MANIPULA EQUIPO Y SE COMPLETA ENTREGA SIN NOVEDAD"/>
    <s v="VISITA_TÉCNICA"/>
    <m/>
    <s v="TIPO I"/>
    <s v="TERRESTRE"/>
    <s v="ROMERO ROJAS BREIDY JHOHAN"/>
    <n v="1"/>
    <n v="35779.500569199998"/>
    <n v="0"/>
    <n v="35779.500569199998"/>
    <m/>
    <m/>
    <m/>
    <m/>
    <m/>
  </r>
  <r>
    <s v="CARTAGENA"/>
    <x v="1"/>
    <x v="1"/>
    <n v="13836"/>
    <n v="2704375"/>
    <n v="79801"/>
    <s v="ORDEN DE CAMBIO"/>
    <s v="BOLIVAR"/>
    <s v="TURBACO"/>
    <s v="BARRIO URB ASTURIAS TURBACO"/>
    <s v="REDEBAN"/>
    <s v="FO-25-1492154"/>
    <d v="2025-09-08T08:00:00"/>
    <d v="2025-09-10T09:27:00"/>
    <m/>
    <s v="ROLLOS"/>
    <s v="ROLLOS"/>
    <s v="UNO A UNO"/>
    <s v="UNO A UNO"/>
    <s v="EJECUTADO_EXITOSO"/>
    <s v="EJECUTADO EXITOSO"/>
    <s v="07/09/2025 SE ESCALA AL COORDINADOR DE ZONA PARA ENTREGA DE ROLLOS WOMPI EN SITIO | 10/09/2025 SE REALIZA ENTREGA DE 10 ROLLOS PARA EL CORRESPONSAL"/>
    <s v="VISITA_TÉCNICA"/>
    <m/>
    <s v="TIPO II"/>
    <s v="TERRESTRE"/>
    <s v="MARTINEZ SALGUEDO ANDRES AUGUSTO"/>
    <n v="1"/>
    <n v="67654.12000000001"/>
    <n v="0"/>
    <n v="67654.12000000001"/>
    <m/>
    <m/>
    <m/>
    <m/>
    <m/>
  </r>
  <r>
    <s v="MEDELLIN"/>
    <x v="0"/>
    <x v="0"/>
    <n v="5318"/>
    <n v="2709336"/>
    <n v="78056"/>
    <s v="ORDEN DE CAMBIO"/>
    <s v="ANTIOQUIA"/>
    <s v="GUARNE"/>
    <s v="PTM GUARNE TIENDA EMMANUEL GUA"/>
    <s v="REDEBAN"/>
    <s v="FO-25-1498296"/>
    <d v="2025-09-08T12:52:00"/>
    <d v="2025-09-10T09:30:00"/>
    <m/>
    <s v="ROLLOS"/>
    <s v="ROLLOS"/>
    <s v="AGREGADOR"/>
    <s v="COMCARD - PTM"/>
    <s v="EJECUTADO_EXITOSO"/>
    <s v="EJECUTADO EXITOSO"/>
    <s v="10/09/2025 SE ENTREGA ROLLOS OK"/>
    <s v="VISITA_TÉCNICA"/>
    <m/>
    <s v="TIPO II"/>
    <s v="TERRESTRE"/>
    <s v="DIAZ ZABALA FRANCIS DUBAN"/>
    <n v="1"/>
    <n v="67654.12000000001"/>
    <n v="0"/>
    <n v="67654.12000000001"/>
    <m/>
    <m/>
    <m/>
    <m/>
    <m/>
  </r>
  <r>
    <s v="CARTAGENA"/>
    <x v="1"/>
    <x v="1"/>
    <n v="13836"/>
    <n v="2704981"/>
    <n v="54819"/>
    <s v="ORDEN DE CAMBIO"/>
    <s v="BOLIVAR"/>
    <s v="TURBACO"/>
    <s v="BARRIO VILLA ANDREA TURBACO"/>
    <s v="REDEBAN"/>
    <s v="FO-25-1492135"/>
    <d v="2025-09-07T11:45:00"/>
    <d v="2025-09-10T09:32:00"/>
    <m/>
    <s v="ROLLOS"/>
    <s v="ROLLOS"/>
    <s v="CB UNO A UNO"/>
    <s v="CB UNO A UNO"/>
    <s v="EJECUTADO_EXITOSO"/>
    <s v="EJECUTADO EXITOSO"/>
    <s v="07/09/2025 SE ESCALA AL COORDINADOR DE ZONA PARA ENTREGA DE ROLLOS WOMPI EN SITIO | 10/09/2025 SE REALIZA ENTREGA DE 110 ROLLOS PARA EL CORRESPONSAL"/>
    <s v="VISITA_TÉCNICA"/>
    <m/>
    <s v="TIPO II"/>
    <s v="TERRESTRE"/>
    <s v="MARTINEZ SALGUEDO ANDRES AUGUSTO"/>
    <n v="1"/>
    <n v="67654.12000000001"/>
    <n v="0"/>
    <n v="67654.12000000001"/>
    <m/>
    <m/>
    <m/>
    <m/>
    <m/>
  </r>
  <r>
    <s v="BUCARAMANGA"/>
    <x v="3"/>
    <x v="3"/>
    <n v="68276"/>
    <n v="2715835"/>
    <n v="47353"/>
    <s v="ORDEN DE CAMBIO"/>
    <s v="SANTANDER"/>
    <s v="FLORIDABLANCA"/>
    <s v="PTM  FLORIDABLANCA  MISCELANEA"/>
    <s v="REDEBAN"/>
    <s v="FO-25-1504158"/>
    <d v="2025-09-09T12:38:00"/>
    <d v="2025-09-10T10:23:00"/>
    <m/>
    <s v="ROLLOS"/>
    <s v="ROLLOS"/>
    <s v="AGREGADOR"/>
    <s v="COMCARD - PTM"/>
    <s v="EJECUTADO_EXITOSO"/>
    <s v="EJECUTADO EXITOSO"/>
    <s v="09/09/2025 SE ESCALA AL COORDINADOR DE ZONA PARA ENTREGA DE ROLLOS EN SITIO | 10/09/2025 ENTREGA SE 90 ROLLOS PARA DATAFONO"/>
    <s v="VISITA_TÉCNICA"/>
    <m/>
    <s v="TIPO I"/>
    <s v="TERRESTRE"/>
    <s v="PEÑA DIAZ IVAN YESID"/>
    <n v="1"/>
    <n v="35779.500569199998"/>
    <n v="0"/>
    <n v="35779.500569199998"/>
    <m/>
    <m/>
    <m/>
    <m/>
    <m/>
  </r>
  <r>
    <s v="MEDELLIN"/>
    <x v="0"/>
    <x v="0"/>
    <n v="5360"/>
    <n v="2715870"/>
    <n v="42596"/>
    <s v="ORDEN DE CAMBIO"/>
    <s v="ANTIOQUIA"/>
    <s v="ITAGUI"/>
    <s v="BARRIO OLIVARES ITAGUI"/>
    <s v="REDEBAN"/>
    <s v="FO-25-1504237"/>
    <d v="2025-09-09T12:59:00"/>
    <d v="2025-09-10T10:26:00"/>
    <m/>
    <s v="ROLLOS"/>
    <s v="ROLLOS"/>
    <s v="CB UNO A UNO"/>
    <s v="CB UNO A UNO"/>
    <s v="EJECUTADO_EXITOSO"/>
    <s v="EJECUTADO EXITOSO"/>
    <s v="10/09/2025 SE REALIZA ENTREGA DE ROLLOS"/>
    <s v="VISITA_TÉCNICA"/>
    <m/>
    <s v="TIPO I"/>
    <s v="TERRESTRE"/>
    <s v="HERNANDEZ CHAVARRIA JUAN CAMILO"/>
    <n v="1"/>
    <n v="35779.500569199998"/>
    <n v="0"/>
    <n v="35779.500569199998"/>
    <m/>
    <m/>
    <m/>
    <m/>
    <m/>
  </r>
  <r>
    <s v="CARTAGENA"/>
    <x v="1"/>
    <x v="1"/>
    <n v="13836"/>
    <n v="2697636"/>
    <n v="58754"/>
    <s v="ORDEN DE CAMBIO"/>
    <s v="BOLIVAR"/>
    <s v="TURBACO"/>
    <s v="PTM TURBACO DROGUERIA Y VARIED"/>
    <s v="REDEBAN"/>
    <s v="FO-25-1485439"/>
    <d v="2025-09-05T08:00:00"/>
    <d v="2025-09-10T10:29:00"/>
    <m/>
    <s v="ROLLOS"/>
    <s v="ROLLOS"/>
    <s v="AGREGADOR"/>
    <s v="COMCARD - PTM"/>
    <s v="EJECUTADO_EXITOSO"/>
    <s v="EJECUTADO EXITOSO"/>
    <s v="05/09/2025 SE ESCALA A LA RED PARA AUTORIZACIÓN DE ROLLOS - LA RED AUTORIZA - SE ESCALA AL COORDINADOR DE ZONA PARA ENTREGA DE ROLLOS EN SITIO | 10/09/2025 SE REALIZA ENTREGA EN EL LOCAL DE AL LADO A PETICIÓN DEL USUARIO YA QUE NO A ABIERTO AUN EL NEGOCIO Y SE DEMORA EN LLEGAR POR LO TANTO SE DEJAN 30 ROLLOS PARA EL CORRESPONSAL EN EL LOCAL DE AL LADO"/>
    <s v="VISITA_TÉCNICA"/>
    <m/>
    <s v="TIPO II"/>
    <s v="TERRESTRE"/>
    <s v="MARTINEZ SALGUEDO ANDRES AUGUSTO"/>
    <n v="1"/>
    <n v="67654.12000000001"/>
    <n v="0"/>
    <n v="67654.12000000001"/>
    <m/>
    <m/>
    <m/>
    <m/>
    <m/>
  </r>
  <r>
    <s v="MANIZALES"/>
    <x v="2"/>
    <x v="6"/>
    <n v="17001"/>
    <n v="2713543"/>
    <n v="61817"/>
    <s v="ORDEN DE CAMBIO"/>
    <s v="CALDAS"/>
    <s v="MANIZALES"/>
    <s v="BARRIO LINARES MANIZALES 1"/>
    <s v="REDEBAN"/>
    <s v="FO-25-1501884"/>
    <d v="2025-09-09T16:34:00"/>
    <d v="2025-09-10T10:32:00"/>
    <m/>
    <s v="ROLLOS"/>
    <s v="ROLLOS"/>
    <s v="UNO A UNO"/>
    <s v="CB UNO A UNO"/>
    <s v="EJECUTADO_EXITOSO"/>
    <s v="EJECUTADO EXITOSO"/>
    <s v="09/09/2025 SE ESCALA AL COORDINADOR DE ZONA PARA ENTREGA DE ROLLOS EN SITIO | 10/09/2025 SE ENTREGAN 10 ROLLOS EN EL COMERCIO NO SE MANIPULAN EQUIPOS"/>
    <s v="VISITA_TÉCNICA"/>
    <m/>
    <s v="TIPO I"/>
    <s v="TERRESTRE"/>
    <s v="AGUIRRE HENAO RAUL EDUARDO"/>
    <n v="1"/>
    <n v="35779.500569199998"/>
    <n v="0"/>
    <n v="35779.500569199998"/>
    <m/>
    <m/>
    <m/>
    <m/>
    <m/>
  </r>
  <r>
    <s v="CALI"/>
    <x v="2"/>
    <x v="2"/>
    <n v="76130"/>
    <n v="2701601"/>
    <n v="79756"/>
    <s v="ORDEN DE CAMBIO"/>
    <s v="VALLE DEL CAUCA"/>
    <s v="CANDELARIA"/>
    <s v="BARRIO VILLAGORGONA CANDELARIA"/>
    <s v="REDEBAN"/>
    <s v="FO-25-1501322"/>
    <d v="2025-09-05T14:06:00"/>
    <d v="2025-09-10T10:35:00"/>
    <m/>
    <s v="ROLLOS"/>
    <s v="ROLLOS"/>
    <s v="CB UNO A UNO"/>
    <s v="CB UNO A UNO"/>
    <s v="EJECUTADO_EXITOSO"/>
    <s v="EJECUTADO EXITOSO"/>
    <s v="09/09/2025 SE CONFIRMA DATOS CON CB, DATOS CORRECTOS, SE ACTUALIZAN. SE REALIZA ENVIO DE ROLLOS CON GUIA | 10/09/2025 SE ENTREGAN 10 ROLLOS A JUAN CARLOS ANDUQUIA"/>
    <s v="VISITA_TÉCNICA"/>
    <m/>
    <s v="TIPO II"/>
    <s v="TERRESTRE"/>
    <s v="CUERO RUIZ JHONNY"/>
    <n v="1"/>
    <n v="67654.12000000001"/>
    <n v="0"/>
    <n v="67654.12000000001"/>
    <m/>
    <m/>
    <m/>
    <m/>
    <m/>
  </r>
  <r>
    <s v="PASTO"/>
    <x v="2"/>
    <x v="2"/>
    <n v="86568"/>
    <n v="2688467"/>
    <n v="79115"/>
    <s v="ORDEN DE CAMBIO"/>
    <s v="PUTUMAYO"/>
    <s v="PUERTO ASIS"/>
    <s v="BARRIO CAMILO TORRES PUERTO AS"/>
    <s v="REDEBAN"/>
    <s v="FO-25-1469127"/>
    <d v="2025-09-03T12:02:00"/>
    <d v="2025-09-10T10:37:00"/>
    <m/>
    <s v="ROLLOS"/>
    <s v="ROLLOS"/>
    <s v="CB UNO A UNO"/>
    <s v="CB UNO A UNO"/>
    <s v="EJECUTADO_EXITOSO"/>
    <s v="EJECUTADO EXITOSO"/>
    <s v="03/09/2025 SE CONFIRMA DATOS CON CB, DATOS CORRECTOS, SE REALIZA ENVIO DE ROLLOS CON GUIA | 10/09/2025 SE ENVIAN ROLLOS"/>
    <s v="ENVÍO"/>
    <m/>
    <s v="TIPO IV"/>
    <s v="TERRESTRE"/>
    <m/>
    <n v="0"/>
    <n v="35779.500569199998"/>
    <n v="0"/>
    <n v="35779.500569199998"/>
    <m/>
    <m/>
    <m/>
    <m/>
    <m/>
  </r>
  <r>
    <s v="CARTAGENA"/>
    <x v="1"/>
    <x v="1"/>
    <n v="13001"/>
    <n v="2689134"/>
    <n v="66624"/>
    <s v="ORDEN DE CAMBIO"/>
    <s v="BOLIVAR"/>
    <s v="CARTAGENA"/>
    <s v="PTM CARTAGENA PHARMA PLUS CTG"/>
    <s v="REDEBAN"/>
    <s v="FO-25-1470121"/>
    <d v="2025-09-03T13:31:00"/>
    <d v="2025-09-10T10:42:00"/>
    <m/>
    <s v="ROLLOS"/>
    <s v="ROLLOS"/>
    <s v="AGREGADOR"/>
    <s v="COMCARD - PTM"/>
    <s v="EJECUTADO_EXITOSO"/>
    <s v="EJECUTADO EXITOSO"/>
    <s v="06/09/2025 SE ESCALA AL COORDINADOR DE ZONA PARA ENTREGA DE ROLLOS EN SITIO | 10/09/2025 SE REALIZA ENTREGA DE 30 ROLLOS PARA EL CORRESPONSAL"/>
    <s v="VISITA_TÉCNICA"/>
    <m/>
    <s v="TIPO I"/>
    <s v="TERRESTRE"/>
    <s v="MARTINEZ SALGUEDO ANDRES AUGUSTO"/>
    <n v="1"/>
    <n v="35779.500569199998"/>
    <n v="0"/>
    <n v="35779.500569199998"/>
    <m/>
    <m/>
    <m/>
    <m/>
    <m/>
  </r>
  <r>
    <s v="MEDELLIN"/>
    <x v="0"/>
    <x v="0"/>
    <n v="5079"/>
    <n v="2710687"/>
    <n v="79623"/>
    <s v="ORDEN DE CAMBIO"/>
    <s v="ANTIOQUIA"/>
    <s v="BARBOSA"/>
    <s v="BARRIO BARBOSA AUTOPISTA BARBO"/>
    <s v="REDEBAN"/>
    <s v="FO-25-1501226"/>
    <d v="2025-09-08T15:22:00"/>
    <d v="2025-09-10T10:44:00"/>
    <m/>
    <s v="ROLLOS"/>
    <s v="ROLLOS"/>
    <s v="CB UNO A UNO"/>
    <s v="CB UNO A UNO"/>
    <s v="EJECUTADO_EXITOSO"/>
    <s v="EJECUTADO EXITOSO"/>
    <s v="09/09/2025 SE CONFIRMA DATOS CON CB, DATOS CORRECTOS, SE ACTUALIZAN. SE REALIZA ENVIO DE ROLLOS CON GUIA | 10/09/2025 SE REALIZA ENTREGA DE 20 ROLLOS OK"/>
    <s v="VISITA_TÉCNICA"/>
    <m/>
    <s v="TIPO II"/>
    <s v="TERRESTRE"/>
    <s v="ZAPATA LOPEZ EDWARD ASDRUBAL"/>
    <n v="1"/>
    <n v="67654.12000000001"/>
    <n v="0"/>
    <n v="67654.12000000001"/>
    <m/>
    <m/>
    <m/>
    <m/>
    <m/>
  </r>
  <r>
    <s v="CALI"/>
    <x v="2"/>
    <x v="2"/>
    <n v="76520"/>
    <n v="2714728"/>
    <n v="79566"/>
    <s v="ORDEN DE CAMBIO"/>
    <s v="VALLE DEL CAUCA"/>
    <s v="PALMIRA"/>
    <s v="BARRIO PARQUES DE LA ITALIA PA"/>
    <s v="REDEBAN"/>
    <s v="FO-25-1504842"/>
    <d v="2025-09-09T10:47:00"/>
    <d v="2025-09-10T10:47:00"/>
    <m/>
    <s v="ROLLOS"/>
    <s v="ROLLOS"/>
    <s v="CB UNO A UNO"/>
    <s v="CB UNO A UNO"/>
    <s v="EJECUTADO_EXITOSO"/>
    <s v="EJECUTADO EXITOSO"/>
    <s v="09/09/2025 SE ESCALA AL COORDINADOR DE ZONA PARA ENTREGA DE ROLLOS EN SITIO | 10/09/2025 EN LA VISITA TÉCNICA SE REALIZÓ LA ENTREGA DE 70 ROLLOS TÉRMICOS DE REDEBAN PARA EL CB"/>
    <s v="VISITA_TÉCNICA"/>
    <m/>
    <s v="TIPO I"/>
    <s v="TERRESTRE"/>
    <s v="SANCHEZ URREGO ROBINSON DAVID"/>
    <n v="1"/>
    <n v="35779.500569199998"/>
    <n v="0"/>
    <n v="35779.500569199998"/>
    <m/>
    <m/>
    <m/>
    <m/>
    <m/>
  </r>
  <r>
    <s v="PASTO"/>
    <x v="2"/>
    <x v="2"/>
    <n v="52356"/>
    <n v="2707405"/>
    <n v="58340"/>
    <s v="ORDEN DE CAMBIO"/>
    <s v="NARIÑO"/>
    <s v="IPIALES"/>
    <s v="BARRIO LAS ORQUIDEAS IPILAES"/>
    <s v="REDEBAN"/>
    <s v="FO-25-1495155"/>
    <d v="2025-09-08T09:53:00"/>
    <d v="2025-09-10T11:03:00"/>
    <m/>
    <s v="ROLLOS"/>
    <s v="ROLLOS"/>
    <s v="CB UNO A UNO"/>
    <s v="CB UNO A UNO"/>
    <s v="EJECUTADO_EXITOSO"/>
    <s v="EJECUTADO EXITOSO"/>
    <s v="08/09/2025 SE ESCALA AL COORDINADOR DE ZONA PARA ENTREGA DE ROLLOS EN SITIO | 10/09/2025 SE REALIZA ENTREGA DE 20 ROLLOS EN LA CASA DEL CLIENTE A PETICIÓN SUYA YA QUE NO SE ENCUENTRA EN EL CB. ENTREGA EXITOSA"/>
    <s v="VISITA_TÉCNICA"/>
    <m/>
    <s v="TIPO II"/>
    <s v="TERRESTRE"/>
    <s v="CASTILLO HERRERA ALEX RICARDO"/>
    <n v="1"/>
    <n v="67654.12000000001"/>
    <n v="0"/>
    <n v="67654.12000000001"/>
    <m/>
    <m/>
    <m/>
    <m/>
    <m/>
  </r>
  <r>
    <s v="CARTAGENA"/>
    <x v="1"/>
    <x v="1"/>
    <n v="13052"/>
    <n v="2706638"/>
    <n v="79876"/>
    <s v="ORDEN DE CAMBIO"/>
    <s v="BOLIVAR"/>
    <s v="ARJONA"/>
    <s v="PTM ARJONA VARIEDADES Y PAPELE"/>
    <s v="REDEBAN"/>
    <s v="FO-25-1498334"/>
    <d v="2025-09-08T09:09:00"/>
    <d v="2025-09-10T11:05:00"/>
    <m/>
    <s v="ROLLOS"/>
    <s v="ROLLOS"/>
    <s v="AGREGADOR"/>
    <s v="COMCARD - PTM"/>
    <s v="EJECUTADO_EXITOSO"/>
    <s v="EJECUTADO EXITOSO"/>
    <s v="09/09/2025 SE ESCALA AL COORDINADOR DE ZONA PARA ENTREGA DE ROLLOS WOMPI EN SITIO | 10/09/2025 SE REALIZA ENTREGA DE 10 ROLLOS PARA EL CORRESPONSAL"/>
    <s v="VISITA_TÉCNICA"/>
    <m/>
    <s v="TIPO II"/>
    <s v="TERRESTRE"/>
    <s v="MARTINEZ SALGUEDO ANDRES AUGUSTO"/>
    <n v="1"/>
    <n v="67654.12000000001"/>
    <n v="0"/>
    <n v="67654.12000000001"/>
    <m/>
    <m/>
    <m/>
    <m/>
    <m/>
  </r>
  <r>
    <s v="VILLAVICENCIO"/>
    <x v="5"/>
    <x v="5"/>
    <n v="50606"/>
    <n v="2706462"/>
    <n v="53873"/>
    <s v="ORDEN DE CAMBIO"/>
    <s v="META"/>
    <s v="RESTREPO"/>
    <s v="BARRIO SIMON BOLIVAR RESTREPO"/>
    <s v="REDEBAN"/>
    <s v="FO-25-1498339"/>
    <d v="2025-09-08T09:08:00"/>
    <d v="2025-09-10T11:07:00"/>
    <m/>
    <s v="ROLLOS"/>
    <s v="ROLLOS"/>
    <s v="UNO A UNO"/>
    <s v="CB UNO A UNO"/>
    <s v="EJECUTADO_EXITOSO"/>
    <s v="EJECUTADO EXITOSO"/>
    <s v="09/09/2025 SE ESCALA AL COORDINADOR DE ZONA PARA ENTREGA DE ROLLOS WOMPI EN SITIO | 10/09/2025 SE ENTREGAN 10 ROLLOS RBM EN DIRECCIÓN DIFERENTE YA QUE CLIENTE NO SE ENCUENTRA Y ACEPTA ENTREGA EN OTRA DIRECCIÓN"/>
    <s v="VISITA_TÉCNICA"/>
    <m/>
    <s v="TIPO II"/>
    <s v="TERRESTRE"/>
    <s v="PEDREROS CONTRERAS MICHAEL STEVENS"/>
    <n v="1"/>
    <n v="67654.12000000001"/>
    <n v="0"/>
    <n v="67654.12000000001"/>
    <m/>
    <m/>
    <m/>
    <m/>
    <m/>
  </r>
  <r>
    <s v="MANIZALES"/>
    <x v="2"/>
    <x v="6"/>
    <n v="17001"/>
    <n v="2709204"/>
    <n v="79393"/>
    <s v="ORDEN DE CAMBIO"/>
    <s v="CALDAS"/>
    <s v="MANIZALES"/>
    <s v="BARRIO SAN SEBASTIAN MANIZALES"/>
    <s v="REDEBAN"/>
    <s v="FO-25-1501233"/>
    <d v="2025-09-08T12:14:00"/>
    <d v="2025-09-10T11:08:00"/>
    <m/>
    <s v="ROLLOS"/>
    <s v="ROLLOS"/>
    <s v="CB UNO A UNO"/>
    <s v="CB UNO A UNO"/>
    <s v="EJECUTADO_EXITOSO"/>
    <s v="EJECUTADO EXITOSO"/>
    <s v="09/09/2025 SE CONFIRMA DATOS CON CB, DATOS CORRECTOS, SE ACTUALIZAN. SE REALIZA ENVIO DE ROLLOS CON GUIA | 10/09/2025 SE ENTREGAN 10 ROLLOS EN EL COMERCIO NO SE MANIPULAN EQUIPOS"/>
    <s v="VISITA_TÉCNICA"/>
    <m/>
    <s v="TIPO I"/>
    <s v="TERRESTRE"/>
    <s v="AGUIRRE HENAO RAUL EDUARDO"/>
    <n v="1"/>
    <n v="35779.500569199998"/>
    <n v="0"/>
    <n v="35779.500569199998"/>
    <m/>
    <m/>
    <m/>
    <m/>
    <m/>
  </r>
  <r>
    <s v="BUCARAMANGA"/>
    <x v="3"/>
    <x v="3"/>
    <n v="68689"/>
    <n v="2698432"/>
    <n v="48790"/>
    <s v="ORDEN DE CAMBIO"/>
    <s v="SANTANDER"/>
    <s v="SAN VICENTE DE CHUCURI"/>
    <s v="BARRIO LA BOMBA SAN VICENTE DE"/>
    <s v="REDEBAN"/>
    <s v="FO-25-1483687"/>
    <d v="2025-09-05T08:20:00"/>
    <d v="2025-09-10T11:11:00"/>
    <m/>
    <s v="ROLLOS"/>
    <s v="ROLLOS"/>
    <s v="CB UNO A UNO"/>
    <s v="CB UNO A UNO"/>
    <s v="EJECUTADO_EXITOSO"/>
    <s v="EJECUTADO EXITOSO"/>
    <s v="05/09/2025 SE REALIZA ENVIO DE ROLLOS CON GUIA | 10/09/2025 SE REALIZA ENVIO DE 40 ROLLOS, CON LA GUIA 2187690685 SERVIENTREGA. SE CONFIRMA ENTREGA EXITOSA POR PARTE DE LA TRANSPORTADORA"/>
    <s v="ENVÍO"/>
    <m/>
    <s v="TIPO III"/>
    <s v="TERRESTRE"/>
    <m/>
    <n v="0"/>
    <n v="35779.500569199998"/>
    <n v="0"/>
    <n v="35779.500569199998"/>
    <m/>
    <m/>
    <m/>
    <m/>
    <m/>
  </r>
  <r>
    <s v="CUCUTA"/>
    <x v="3"/>
    <x v="3"/>
    <n v="54800"/>
    <n v="2697329"/>
    <n v="74127"/>
    <s v="ORDEN DE CAMBIO"/>
    <s v="NORTE DE SANTANDER"/>
    <s v="TEORAMA"/>
    <s v="BARRIO SAN JUANCITO TEORAMA"/>
    <s v="REDEBAN"/>
    <s v="FO-25-1482255"/>
    <d v="2025-09-04T17:23:00"/>
    <d v="2025-09-10T11:13:00"/>
    <m/>
    <s v="ROLLOS"/>
    <s v="ROLLOS"/>
    <s v="CB UNO A UNO"/>
    <s v="CB UNO A UNO"/>
    <s v="EJECUTADO_EXITOSO"/>
    <s v="EJECUTADO EXITOSO"/>
    <s v="05/09/2025 SE REALIZA ENVIO DE ROLLOS CON GUIA | 10/09/2025 SE REALIZA ENVIO DE 30 ROLLOS, CON LA GUIA 2187690684 SERVIENTREGA. SE CONFIRMA ENTREGA EXITOSA POR PARTE DE LA TRANSPORTADORA"/>
    <s v="ENVÍO"/>
    <m/>
    <s v="TIPO IV"/>
    <s v="TERRESTRE"/>
    <m/>
    <n v="0"/>
    <n v="35779.500569199998"/>
    <n v="0"/>
    <n v="35779.500569199998"/>
    <m/>
    <m/>
    <m/>
    <m/>
    <m/>
  </r>
  <r>
    <s v="NEIVA"/>
    <x v="5"/>
    <x v="5"/>
    <n v="18753"/>
    <n v="2684644"/>
    <n v="55337"/>
    <s v="ORDEN DE CAMBIO"/>
    <s v="CAQUETA"/>
    <s v="SAN VICENTE DEL CAGUAN"/>
    <s v="BARRIO TRES ESQUINAS DEL CAGUA"/>
    <s v="REDEBAN"/>
    <s v="FO-25-1465068"/>
    <d v="2025-09-03T08:00:00"/>
    <d v="2025-09-10T11:14:00"/>
    <m/>
    <s v="ROLLOS"/>
    <s v="ROLLOS"/>
    <s v="UNO A UNO"/>
    <s v="CB UNO A UNO"/>
    <s v="EJECUTADO_EXITOSO"/>
    <s v="EJECUTADO EXITOSO"/>
    <s v="03/09/2025 SE CONFIRMA DATOS CON CB, DATOS CORRECTOS, SE ACTUALIZAN. SE REALIZA ENVIO DE ROLLOS CON GUIA | 10/09/2025 SE REALIZA ENVIO DE 10 ROLLOS, CON LA GUIA 2235596029 SERVIENTREGA. SE CONFIRMA ENTREGA EXITOSA POR PARTE DE LA TRANSPORTADORA"/>
    <s v="ENVÍO"/>
    <m/>
    <s v="TIPO IV ESPECIAL"/>
    <s v="TERRESTRE / AEREO"/>
    <m/>
    <n v="0"/>
    <n v="35779.500569199998"/>
    <n v="0"/>
    <n v="35779.500569199998"/>
    <m/>
    <m/>
    <m/>
    <m/>
    <m/>
  </r>
  <r>
    <s v="MONTERIA"/>
    <x v="1"/>
    <x v="1"/>
    <n v="23466"/>
    <n v="2676644"/>
    <n v="75587"/>
    <s v="ORDEN DE CAMBIO"/>
    <s v="CORDOBA"/>
    <s v="MONTELIBANO"/>
    <s v="PTM MONTELIBANO SE PAPELERÍA Y"/>
    <s v="REDEBAN"/>
    <s v="FO-25-1460328"/>
    <d v="2025-09-01T16:39:00"/>
    <d v="2025-09-10T11:15:00"/>
    <m/>
    <s v="ROLLOS"/>
    <s v="ROLLOS"/>
    <s v="AGREGADOR"/>
    <s v="COMCARD - PTM"/>
    <s v="EJECUTADO_EXITOSO"/>
    <s v="EJECUTADO EXITOSO"/>
    <s v="02/09/2025 SE CONFIRMA DATOS CON CB, DATOS CORRECTOS, SE ACTUALIZAN. SE REALIZA ENVIO DE ROLLOS CON GUIA | 10/09/2025 SE REALIZA ENVIO DE 40 ROLLOS, CON LA GUIA 2265100365 SERVIENTREGA. SE CONFIRMA ENTREGA EXITOSA POR PARTE DE LA TRANSPORTADORA"/>
    <s v="ENVÍO"/>
    <m/>
    <s v="TIPO IV"/>
    <s v="TERRESTRE"/>
    <m/>
    <n v="0"/>
    <n v="35779.500569199998"/>
    <n v="0"/>
    <n v="35779.500569199998"/>
    <m/>
    <m/>
    <m/>
    <m/>
    <m/>
  </r>
  <r>
    <s v="BUCARAMANGA"/>
    <x v="3"/>
    <x v="3"/>
    <n v="68418"/>
    <n v="2713210"/>
    <n v="19292"/>
    <s v="ORDEN DE CAMBIO"/>
    <s v="SANTANDER"/>
    <s v="LOS SANTOS"/>
    <s v="BARRIO SECTOR MERCADO CAMPESIN"/>
    <s v="REDEBAN"/>
    <s v="FO-25-1501236"/>
    <d v="2025-09-09T08:35:00"/>
    <d v="2025-09-10T11:20:00"/>
    <m/>
    <s v="ROLLOS"/>
    <s v="ROLLOS"/>
    <s v="CB UNO A UNO"/>
    <s v="CB UNO A UNO"/>
    <s v="EJECUTADO_EXITOSO"/>
    <s v="EJECUTADO EXITOSO"/>
    <s v="09/09/2025 SE ESCALA AL COORDINADOR DE ZONA PARA ENTREGA DE ROLLOS EN SITIO | 10/09/2025 SE HACE PRESENCIA EN COMERCIO SE REALIZA ENTREGA DE 50 ROLLOS"/>
    <s v="VISITA_TÉCNICA"/>
    <m/>
    <s v="TIPO II"/>
    <s v="TERRESTRE"/>
    <s v="ORTEBARRERAGA MARLON STWAR"/>
    <n v="1"/>
    <n v="67654.12000000001"/>
    <n v="0"/>
    <n v="67654.12000000001"/>
    <m/>
    <m/>
    <m/>
    <m/>
    <m/>
  </r>
  <r>
    <s v="BOGOTA"/>
    <x v="4"/>
    <x v="4"/>
    <n v="25754"/>
    <n v="2715230"/>
    <n v="66477"/>
    <s v="ORDEN DE CAMBIO"/>
    <s v="CUNDINAMARCA"/>
    <s v="SOACHA"/>
    <s v="BARRIO SOACHA COMPARTIR SOACHA"/>
    <s v="REDEBAN"/>
    <s v="FO-25-1502256"/>
    <d v="2025-09-09T18:18:00"/>
    <d v="2025-09-10T11:27:00"/>
    <m/>
    <s v="ROLLOS"/>
    <s v="ROLLOS"/>
    <s v="CB UNO A UNO"/>
    <s v="CB UNO A UNO"/>
    <s v="EJECUTADO_EXITOSO"/>
    <s v="EJECUTADO EXITOSO"/>
    <s v="09/09/2025 SE ESCALA AL COORDINADOR DE ZONA PARA ENTREGA DE ROLLOS EN SITIO | 10/09/2025 ENTREGA DE 50 ROLLOS PARA DATAFONO NO SE MANIPULA TERMINAL"/>
    <s v="VISITA_TÉCNICA"/>
    <m/>
    <s v="TIPO I"/>
    <s v="TERRESTRE"/>
    <s v="BUSTOS MORA DIEGO MANUEL"/>
    <n v="1"/>
    <n v="35779.500569199998"/>
    <n v="0"/>
    <n v="35779.500569199998"/>
    <m/>
    <m/>
    <m/>
    <m/>
    <m/>
  </r>
  <r>
    <s v="CALI"/>
    <x v="2"/>
    <x v="2"/>
    <n v="76001"/>
    <n v="2716644"/>
    <n v="79753"/>
    <s v="ORDEN DE CAMBIO"/>
    <s v="VALLE DEL CAUCA"/>
    <s v="CALI"/>
    <s v="BARRIO CENTRO CALI 42"/>
    <s v="REDEBAN"/>
    <s v="FO-25-1504082"/>
    <d v="2025-09-09T14:46:00"/>
    <d v="2025-09-10T11:31:00"/>
    <m/>
    <s v="ROLLOS"/>
    <s v="ROLLOS"/>
    <s v="CB UNO A UNO"/>
    <s v="CB UNO A UNO"/>
    <s v="EJECUTADO_EXITOSO"/>
    <s v="EJECUTADO EXITOSO"/>
    <s v="09/09/2025 SE ESCALA AL COORDINADOR DE ZONA PARA ENTREGA DE ROLLOS EN SITIO | 10/09/2025 SE REALIZA ENTREGA DE 20 ROLLOS."/>
    <s v="VISITA_TÉCNICA"/>
    <m/>
    <s v="TIPO I"/>
    <s v="TERRESTRE"/>
    <s v="MONTERO MUESES GIAN CARLO"/>
    <n v="1"/>
    <n v="35779.500569199998"/>
    <n v="0"/>
    <n v="35779.500569199998"/>
    <m/>
    <m/>
    <m/>
    <m/>
    <m/>
  </r>
  <r>
    <s v="IBAGUE"/>
    <x v="5"/>
    <x v="5"/>
    <n v="73001"/>
    <n v="2716064"/>
    <n v="46773"/>
    <s v="ORDEN DE CAMBIO"/>
    <s v="TOLIMA"/>
    <s v="IBAGUE"/>
    <s v="PTM IBAGUE INTERPLAY"/>
    <s v="REDEBAN"/>
    <s v="FO-25-1504120"/>
    <d v="2025-09-09T14:00:00"/>
    <d v="2025-09-10T11:33:00"/>
    <m/>
    <s v="ROLLOS"/>
    <s v="ROLLOS"/>
    <s v="AGREGADOR"/>
    <s v="COMCARD - PTM"/>
    <s v="EJECUTADO_EXITOSO"/>
    <s v="EJECUTADO EXITOSO"/>
    <s v="09/09/2025 SE ESCALA AL COORDINADOR DE ZONA PARA ENTREGA DE ROLLOS EN SITIO | 10/09/2025 SE ENTREGA 60 ROLLOS CON VISITA"/>
    <s v="VISITA_TÉCNICA"/>
    <m/>
    <s v="TIPO I"/>
    <s v="TERRESTRE"/>
    <s v="VARGAS HERRERA JHON JAIRO"/>
    <n v="1"/>
    <n v="35779.500569199998"/>
    <n v="0"/>
    <n v="35779.500569199998"/>
    <m/>
    <m/>
    <m/>
    <m/>
    <m/>
  </r>
  <r>
    <s v="PEREIRA"/>
    <x v="2"/>
    <x v="6"/>
    <n v="76147"/>
    <n v="2716914"/>
    <n v="20921"/>
    <s v="ORDEN DE CAMBIO"/>
    <s v="VALLE DEL CAUCA"/>
    <s v="CARTAGO"/>
    <s v="MULTIPAGAS CARTAGO CENTRO"/>
    <s v="REDEBAN"/>
    <s v="FO-25-1506317"/>
    <d v="2025-09-09T15:06:00"/>
    <d v="2025-09-10T11:34:00"/>
    <m/>
    <s v="ROLLOS"/>
    <s v="ROLLOS"/>
    <s v="ROBUSTO"/>
    <s v="MULTIPAGAS"/>
    <s v="EJECUTADO_EXITOSO"/>
    <s v="EJECUTADO EXITOSO"/>
    <s v="10/09/2025 SE ESCALA AL COORDINADOR DE ZONA PARA ENTREGA DE ROLLOS EN SITIO | 10/09/2025 SE VISITA COMERCIO SE REALIZA ENTREGA DE 370 ROLLOS DE PAPEL PARA DATÁFONO"/>
    <s v="VISITA_TÉCNICA"/>
    <m/>
    <s v="TIPO I"/>
    <s v="TERRESTRE"/>
    <s v="LOAIZA LOPEZ JHON FREDDY"/>
    <n v="1"/>
    <n v="35779.500569199998"/>
    <n v="0"/>
    <n v="35779.500569199998"/>
    <m/>
    <m/>
    <m/>
    <m/>
    <m/>
  </r>
  <r>
    <s v="CALI"/>
    <x v="2"/>
    <x v="2"/>
    <n v="76364"/>
    <n v="2713919"/>
    <n v="79304"/>
    <s v="ORDEN DE CAMBIO"/>
    <s v="VALLE DEL CAUCA"/>
    <s v="JAMUNDI"/>
    <s v="BARRIO SOCHAMATE JAMUNDI"/>
    <s v="REDEBAN"/>
    <s v="FO-25-1504856"/>
    <d v="2025-09-09T09:33:00"/>
    <d v="2025-09-10T11:36:00"/>
    <m/>
    <s v="ROLLOS"/>
    <s v="ROLLOS"/>
    <s v="CB UNO A UNO"/>
    <s v="CB UNO A UNO"/>
    <s v="EJECUTADO_EXITOSO"/>
    <s v="EJECUTADO EXITOSO"/>
    <s v="09/09/2025 SE ESCALA AL COORDINADOR DE ZONA PARA ENTREGA DE ROLLOS EN SITIO | 10/09/2025 SE REALIZA ENTREGA DE 40 ROLLOS TÉRMICOS EN EL CB SIN NOVEDAD."/>
    <s v="VISITA_TÉCNICA"/>
    <m/>
    <s v="TIPO II"/>
    <s v="TERRESTRE"/>
    <s v="TORRES GARCIA JENDRY JOSE"/>
    <n v="1"/>
    <n v="67654.12000000001"/>
    <n v="0"/>
    <n v="67654.12000000001"/>
    <m/>
    <m/>
    <m/>
    <m/>
    <m/>
  </r>
  <r>
    <s v="PEREIRA"/>
    <x v="2"/>
    <x v="6"/>
    <n v="63001"/>
    <n v="2709276"/>
    <n v="20487"/>
    <s v="ORDEN DE CAMBIO"/>
    <s v="QUINDIO"/>
    <s v="ARMENIA"/>
    <s v="MULTIPAGAS UNICENTRO ARMENIA"/>
    <s v="REDEBAN"/>
    <s v="FO-25-1498301"/>
    <d v="2025-09-08T12:51:00"/>
    <d v="2025-09-10T11:38:00"/>
    <m/>
    <s v="ROLLOS"/>
    <s v="ROLLOS"/>
    <s v="ROBUSTO"/>
    <s v="MULTIPAGAS"/>
    <s v="EJECUTADO_EXITOSO"/>
    <s v="EJECUTADO EXITOSO"/>
    <s v="10/09/2025 SE VISITA COMERCIO SE REALIZÓ ENTREGA DE 200 ROLLOS"/>
    <s v="VISITA_TÉCNICA"/>
    <m/>
    <s v="TIPO II"/>
    <s v="TERRESTRE"/>
    <s v="SANCHEZ SOLORZANO JUAN SEBASTIAN"/>
    <n v="1"/>
    <n v="67654.12000000001"/>
    <n v="0"/>
    <n v="67654.12000000001"/>
    <m/>
    <m/>
    <m/>
    <m/>
    <m/>
  </r>
  <r>
    <s v="BUCARAMANGA"/>
    <x v="3"/>
    <x v="3"/>
    <n v="68418"/>
    <n v="2715638"/>
    <n v="51006"/>
    <s v="ORDEN DE CAMBIO"/>
    <s v="SANTANDER"/>
    <s v="LOS SANTOS"/>
    <s v="BARRIO JERIDAS LOS SANTOS"/>
    <s v="REDEBAN"/>
    <s v="FO-25-1504173"/>
    <d v="2025-09-09T12:09:00"/>
    <d v="2025-09-10T11:40:00"/>
    <m/>
    <s v="ROLLOS"/>
    <s v="ROLLOS"/>
    <s v="CB UNO A UNO"/>
    <s v="CB UNO A UNO"/>
    <s v="EJECUTADO_EXITOSO"/>
    <s v="EJECUTADO EXITOSO"/>
    <s v="09/09/2025 SE ESCALA AL COORDINADOR DE ZONA PARA ENTREGA DE ROLLOS EN SITIO | 10/09/2025 SE HACE PRESENCIA EN COMERCIO SE REALIZA ENTREGA DE 30 ROLLOS"/>
    <s v="VISITA_TÉCNICA"/>
    <m/>
    <s v="TIPO II"/>
    <s v="TERRESTRE"/>
    <s v="ORTEBARRERAGA MARLON STWAR"/>
    <n v="1"/>
    <n v="67654.12000000001"/>
    <n v="0"/>
    <n v="67654.12000000001"/>
    <m/>
    <m/>
    <m/>
    <m/>
    <m/>
  </r>
  <r>
    <s v="MEDELLIN"/>
    <x v="0"/>
    <x v="0"/>
    <n v="5148"/>
    <n v="2698396"/>
    <n v="69818"/>
    <s v="ORDEN DE CAMBIO"/>
    <s v="ANTIOQUIA"/>
    <s v="EL CARMEN DE VIBORAL"/>
    <s v="DISTRICOL DISTB. SUM. ORIENTE"/>
    <s v="REDEBAN"/>
    <s v="FO-25-1483619"/>
    <d v="2025-09-05T08:24:00"/>
    <d v="2025-09-10T11:42:00"/>
    <m/>
    <s v="ROLLOS"/>
    <s v="ROLLOS"/>
    <s v="AGREGADOR"/>
    <s v="DISTRICOL"/>
    <s v="EJECUTADO_EXITOSO"/>
    <s v="EJECUTADO EXITOSO"/>
    <s v="05/09/2025 SE ESCALA AL COORDINADOR DE ZONA PARA ENTREGA DE ROLLOS EN SITIO | 10/09/2025 SE ENTREGA ROLLOS OK"/>
    <s v="VISITA_TÉCNICA"/>
    <m/>
    <s v="TIPO II"/>
    <s v="TERRESTRE"/>
    <s v="DIAZ ZABALA FRANCIS DUBAN"/>
    <n v="1"/>
    <n v="67654.12000000001"/>
    <n v="0"/>
    <n v="67654.12000000001"/>
    <m/>
    <m/>
    <m/>
    <m/>
    <m/>
  </r>
  <r>
    <s v="CALI"/>
    <x v="2"/>
    <x v="2"/>
    <n v="76001"/>
    <n v="2715602"/>
    <n v="48410"/>
    <s v="ORDEN DE CAMBIO"/>
    <s v="VALLE DEL CAUCA"/>
    <s v="CALI"/>
    <s v="BARRIO SANTANDER CALI"/>
    <s v="REDEBAN"/>
    <s v="FO-25-1504818"/>
    <d v="2025-09-09T11:58:00"/>
    <d v="2025-09-10T11:43:00"/>
    <m/>
    <s v="ROLLOS"/>
    <s v="ROLLOS"/>
    <s v="CB UNO A UNO"/>
    <s v="CB UNO A UNO"/>
    <s v="EJECUTADO_EXITOSO"/>
    <s v="EJECUTADO EXITOSO"/>
    <s v="09/09/2025 SE ESCALA AL COORDINADOR DE ZONA PARA ENTREGA DE ROLLOS EN SITIO | 10/09/2025 SE REALIZA ENTREGA DE 70 ROLLOS REDEBAN"/>
    <s v="VISITA_TÉCNICA"/>
    <m/>
    <s v="TIPO I"/>
    <s v="TERRESTRE"/>
    <s v="MONTERO MUESES GIAN CARLO"/>
    <n v="1"/>
    <n v="35779.500569199998"/>
    <n v="0"/>
    <n v="35779.500569199998"/>
    <m/>
    <m/>
    <m/>
    <m/>
    <m/>
  </r>
  <r>
    <s v="CUCUTA"/>
    <x v="3"/>
    <x v="3"/>
    <n v="54820"/>
    <n v="2705864"/>
    <n v="38877"/>
    <s v="ORDEN DE CAMBIO"/>
    <s v="NORTE DE SANTANDER"/>
    <s v="TOLEDO"/>
    <s v="BARRIO CENTENARIO TOLEDO"/>
    <s v="REDEBAN"/>
    <s v="FO-25-1495217"/>
    <d v="2025-09-08T08:21:00"/>
    <d v="2025-09-10T11:43:00"/>
    <m/>
    <s v="ROLLOS"/>
    <s v="ROLLOS"/>
    <s v="CB UNO A UNO"/>
    <s v="CB UNO A UNO"/>
    <s v="EJECUTADO_EXITOSO"/>
    <s v="EJECUTADO EXITOSO"/>
    <s v="08/09/2025 SE REALIZA ENVIO DE 20 ROLLOS EXITOSO."/>
    <s v="ENVÍO"/>
    <m/>
    <s v="TIPO IV"/>
    <s v="TERRESTRE"/>
    <s v="NARANJO AFANADOR RUBEN JESUS"/>
    <n v="0"/>
    <n v="35779.500569199998"/>
    <n v="0"/>
    <n v="35779.500569199998"/>
    <m/>
    <m/>
    <m/>
    <m/>
    <m/>
  </r>
  <r>
    <s v="APARTADO"/>
    <x v="0"/>
    <x v="0"/>
    <n v="5837"/>
    <n v="2698941"/>
    <n v="40600"/>
    <s v="ORDEN DE CAMBIO"/>
    <s v="ANTIOQUIA"/>
    <s v="TURBO"/>
    <s v="BARRIO FRONTINITO TURBO"/>
    <s v="REDEBAN"/>
    <s v="FO-25-1483668"/>
    <d v="2025-09-05T09:04:00"/>
    <d v="2025-09-10T11:45:00"/>
    <m/>
    <s v="ROLLOS"/>
    <s v="ROLLOS"/>
    <s v="CB UNO A UNO"/>
    <s v="CB UNO A UNO"/>
    <s v="EJECUTADO_EXITOSO"/>
    <s v="EJECUTADO EXITOSO"/>
    <s v="05/09/2025 SE ESCALA AL COORDINADOR DE ZONA PARA ENTREGA DE ROLLOS EN SITIO | 10/09/2025 SE REALIZA ENTREGA DE ROLLOS EN SITIO"/>
    <s v="VISITA_TÉCNICA"/>
    <m/>
    <s v="TIPO II"/>
    <s v="TERRESTRE"/>
    <s v="CASTRO HENAO DANIEL ESTEBAN"/>
    <n v="1"/>
    <n v="67654.12000000001"/>
    <n v="0"/>
    <n v="67654.12000000001"/>
    <m/>
    <m/>
    <m/>
    <m/>
    <m/>
  </r>
  <r>
    <s v="CUCUTA"/>
    <x v="3"/>
    <x v="3"/>
    <n v="54099"/>
    <n v="2700775"/>
    <n v="79740"/>
    <s v="ORDEN DE CAMBIO"/>
    <s v="NORTE DE SANTANDER"/>
    <s v="BOCHALEMA"/>
    <s v="BARRIO LA CORDIALIDAD  BOCHALEMA"/>
    <s v="REDEBAN"/>
    <s v="FO-25-1486320"/>
    <d v="2025-09-05T11:47:00"/>
    <d v="2025-09-10T11:46:00"/>
    <m/>
    <s v="ROLLOS"/>
    <s v="ROLLOS"/>
    <s v="UNO A UNO"/>
    <s v="UNO A UNO"/>
    <s v="EJECUTADO_EXITOSO"/>
    <s v="EJECUTADO EXITOSO"/>
    <s v="05/09/2025 SE ESCALA AL COORDINADOR DE ZONA PARA ENTREGA DE ROLLOS EN SITIO | 09/09/2025 SE REALIZA ENVÍO DE 10 ROLLOS RBM OK"/>
    <s v="ENVÍO"/>
    <m/>
    <s v="TIPO II"/>
    <s v="TERRESTRE"/>
    <s v="DURAN ACOSTA FRANK YONNY"/>
    <n v="0"/>
    <n v="35779.500569199998"/>
    <n v="0"/>
    <n v="35779.500569199998"/>
    <m/>
    <m/>
    <m/>
    <m/>
    <m/>
  </r>
  <r>
    <s v="APARTADO"/>
    <x v="0"/>
    <x v="0"/>
    <n v="5837"/>
    <n v="2704203"/>
    <n v="58301"/>
    <s v="ORDEN DE CAMBIO"/>
    <s v="ANTIOQUIA"/>
    <s v="TURBO"/>
    <s v="BARRIO EL TRES TURBO"/>
    <s v="REDEBAN"/>
    <s v="FO-25-1489949"/>
    <d v="2025-09-06T11:46:00"/>
    <d v="2025-09-10T11:48:00"/>
    <m/>
    <s v="ROLLOS"/>
    <s v="ROLLOS"/>
    <s v="CB UNO A UNO"/>
    <s v="CB UNO A UNO"/>
    <s v="EJECUTADO_EXITOSO"/>
    <s v="EJECUTADO EXITOSO"/>
    <s v="06/09/2025 SE ESCALA AL COORDINADOR DE ZONA PARA ENTREGA DE ROLLOS EN SITIO | 10/09/2025 ENTREGA DE ROLLOS EN SITIO"/>
    <s v="VISITA_TÉCNICA"/>
    <m/>
    <s v="TIPO II"/>
    <s v="TERRESTRE"/>
    <s v="CASTRO HENAO DANIEL ESTEBAN"/>
    <n v="1"/>
    <n v="67654.12000000001"/>
    <n v="0"/>
    <n v="67654.12000000001"/>
    <m/>
    <m/>
    <m/>
    <m/>
    <m/>
  </r>
  <r>
    <s v="CALI"/>
    <x v="2"/>
    <x v="2"/>
    <n v="76001"/>
    <n v="2714791"/>
    <n v="80824"/>
    <s v="ORDEN DE CAMBIO"/>
    <s v="VALLE DEL CAUCA"/>
    <s v="CALI"/>
    <s v="OPRAP CENTRO COMERCIAL LA ESTACIÓN"/>
    <s v="REDEBAN"/>
    <s v="FO-25-1502152"/>
    <d v="2025-09-09T18:14:00"/>
    <d v="2025-09-10T11:55:00"/>
    <m/>
    <s v="ROLLOS"/>
    <s v="ROLLOS"/>
    <s v="ROBUSTO"/>
    <s v="OPRAP"/>
    <s v="EJECUTADO_EXITOSO"/>
    <s v="EJECUTADO EXITOSO"/>
    <s v="09/09/2025 SE ESCALA AL COORDINADOR DE ZONA PARA ENTREGA DE ROLLOS EN SITIO | 10/09/2025 SE REALIZA ENTREGA DE 80 ROLLOS REDEBAN."/>
    <s v="VISITA_TÉCNICA"/>
    <m/>
    <s v="TIPO I"/>
    <s v="TERRESTRE"/>
    <s v="MONTERO MUESES GIAN CARLO"/>
    <n v="1"/>
    <n v="35779.500569199998"/>
    <n v="0"/>
    <n v="35779.500569199998"/>
    <m/>
    <m/>
    <m/>
    <m/>
    <m/>
  </r>
  <r>
    <s v="BOGOTA"/>
    <x v="4"/>
    <x v="4"/>
    <n v="11001"/>
    <n v="2697134"/>
    <n v="59186"/>
    <s v="ORDEN DE CAMBIO"/>
    <s v="CUNDINAMARCA"/>
    <s v="BOGOTA"/>
    <s v="BARRIO CHAPINERO ALTO PARDO RU"/>
    <s v="REDEBAN"/>
    <s v="FO-25-1485448"/>
    <d v="2025-09-04T16:32:00"/>
    <d v="2025-09-10T11:58:00"/>
    <m/>
    <s v="ROLLOS"/>
    <s v="ROLLOS"/>
    <s v="CB UNO A UNO"/>
    <s v="CB UNO A UNO"/>
    <s v="EJECUTADO_EXITOSO"/>
    <s v="EJECUTADO EXITOSO"/>
    <s v="05/09/2025 SE ESCALA A LA RED PARA AUTORIZACIÓN DE ROLLOS - LA RED AUTORIZA - SE ESCALA AL COORDINADOR DE ZONA PARA ENTREGA DE ROLLOS EN SITIO | 10/09/2025 SE VISITA COMERCIO PARA ENTREGA DE 20 ROLLOS TÉRMICOS NO SE MANIPULA EQUIPO Y SE COMPLETA ENTREGA SIN NOVEDAD"/>
    <s v="VISITA_TÉCNICA"/>
    <m/>
    <s v="TIPO I"/>
    <s v="TERRESTRE"/>
    <s v="ROMERO ROJAS BREIDY JHOHAN"/>
    <n v="1"/>
    <n v="35779.500569199998"/>
    <n v="0"/>
    <n v="35779.500569199998"/>
    <m/>
    <m/>
    <m/>
    <m/>
    <m/>
  </r>
  <r>
    <s v="CALI"/>
    <x v="2"/>
    <x v="2"/>
    <n v="76890"/>
    <n v="2693699"/>
    <n v="73023"/>
    <s v="ORDEN DE CAMBIO"/>
    <s v="VALLE DEL CAUCA"/>
    <s v="YOTOCO"/>
    <s v="DISTRICOL LOGISTICA SHALOM"/>
    <s v="REDEBAN"/>
    <s v="FO-25-1475050"/>
    <d v="2025-09-04T10:09:00"/>
    <d v="2025-09-10T12:06:00"/>
    <m/>
    <s v="ROLLOS"/>
    <s v="ROLLOS"/>
    <s v="AGREGADOR"/>
    <s v="DISTRICOL"/>
    <s v="EJECUTADO_EXITOSO"/>
    <s v="EJECUTADO EXITOSO"/>
    <s v="04/09/2025 SE ESCALA AL COORDINADOR DE ZONA PARA ENTREGA DE ROLLOS EN SITIO | 10/09/2025 SE VISITA CORRESPONSAL Y SE REALIZA ENTREGA DE 10 ROLLOS"/>
    <s v="VISITA_TÉCNICA"/>
    <m/>
    <s v="TIPO II"/>
    <s v="TERRESTRE"/>
    <s v="BOLAÑOS TABORDA JORGE ENRIQUE"/>
    <n v="1"/>
    <n v="67654.12000000001"/>
    <n v="0"/>
    <n v="67654.12000000001"/>
    <m/>
    <m/>
    <m/>
    <m/>
    <m/>
  </r>
  <r>
    <s v="CUCUTA"/>
    <x v="3"/>
    <x v="3"/>
    <n v="54001"/>
    <n v="2700956"/>
    <n v="58266"/>
    <s v="ORDEN DE CAMBIO"/>
    <s v="NORTE DE SANTANDER"/>
    <s v="CUCUTA"/>
    <s v="DISTRICOL VENTA SUMINISTROS CA"/>
    <s v="REDEBAN"/>
    <s v="FO-25-1501333"/>
    <d v="2025-09-05T12:01:00"/>
    <d v="2025-09-10T12:28:00"/>
    <m/>
    <s v="ROLLOS"/>
    <s v="ROLLOS"/>
    <s v="AGREGADOR"/>
    <s v="DISTRICOL"/>
    <s v="EJECUTADO_EXITOSO"/>
    <s v="EJECUTADO EXITOSO"/>
    <s v="09/09/2025 SE CONFIRMA DATOS CON CB, DATOS CORRECTOS, SE ACTUALIZAN. SE REALIZA ENVIO DE ROLLOS CON GUIA | 10/09/2025 SE PROGRAMA VISITA PARA MAÑANA YA QUE COMERCIO TRABAJA HASTA MEDIO DIA. | 10/09/2025 SE REALIZA ENTREGA DE 60 ROLLOS RBM OK"/>
    <s v="VISITA_TÉCNICA"/>
    <m/>
    <s v="TIPO I"/>
    <s v="TERRESTRE"/>
    <s v="DURAN ACOSTA FRANK YONNY"/>
    <n v="1"/>
    <n v="35779.500569199998"/>
    <n v="0"/>
    <n v="35779.500569199998"/>
    <m/>
    <m/>
    <m/>
    <m/>
    <m/>
  </r>
  <r>
    <s v="BOGOTA"/>
    <x v="4"/>
    <x v="4"/>
    <n v="25754"/>
    <n v="2713093"/>
    <n v="80698"/>
    <s v="ORDEN DE CAMBIO"/>
    <s v="CUNDINAMARCA"/>
    <s v="SOACHA"/>
    <s v="BARRIO SAN HUMBERTO SOACHA 3"/>
    <s v="REDEBAN"/>
    <s v="FO-25-1501256"/>
    <d v="2025-09-09T08:29:00"/>
    <d v="2025-09-10T13:40:00"/>
    <m/>
    <s v="ROLLOS"/>
    <s v="ROLLOS"/>
    <s v="UNO A UNO"/>
    <s v="UNO A UNO"/>
    <s v="EJECUTADO_EXITOSO"/>
    <s v="EJECUTADO EXITOSO"/>
    <s v="09/09/2025 SE ESCALA AL COORDINADOR DE ZONA PARA ENTREGA DE ROLLOS EN SITIO | 10/09/2025 ENTREGA DE 60 ROLLOS PARA DATAFONO NO SE MANIPULA TERMINAL"/>
    <s v="VISITA_TÉCNICA"/>
    <m/>
    <s v="TIPO I"/>
    <s v="TERRESTRE"/>
    <s v="BUSTOS MORA DIEGO MANUEL"/>
    <n v="1"/>
    <n v="35779.500569199998"/>
    <n v="0"/>
    <n v="35779.500569199998"/>
    <m/>
    <m/>
    <m/>
    <m/>
    <m/>
  </r>
  <r>
    <s v="BOGOTA"/>
    <x v="4"/>
    <x v="4"/>
    <n v="25175"/>
    <n v="2715879"/>
    <n v="57534"/>
    <s v="ORDEN DE CAMBIO"/>
    <s v="CUNDINAMARCA"/>
    <s v="CHIA"/>
    <s v="BARRIO CENTRO DE CHIA CHIA"/>
    <s v="REDEBAN"/>
    <s v="FO-25-1504145"/>
    <d v="2025-09-09T13:05:00"/>
    <d v="2025-09-10T13:44:00"/>
    <m/>
    <s v="ROLLOS"/>
    <s v="ROLLOS"/>
    <s v="CB UNO A UNO"/>
    <s v="CB UNO A UNO"/>
    <s v="EJECUTADO_EXITOSO"/>
    <s v="EJECUTADO EXITOSO"/>
    <s v="09/09/2025 SE ESCALA AL COORDINADOR DE ZONA PARA ENTREGA DE ROLLOS EN SITIO | 10/09/2025 SE VISITA COMERCIO CB BANCOLOMBIA, SE ENTREGAN ROLLOS DE PAPEL SOLICITADOS PARA EL DATÁFONO, NO UPS, NO SE MANIPULAN EQUIPOS."/>
    <s v="VISITA_TÉCNICA"/>
    <m/>
    <s v="TIPO II"/>
    <s v="TERRESTRE"/>
    <s v="VEGA MANRIQUE JONATAN MAURICIO"/>
    <n v="1"/>
    <n v="67654.12000000001"/>
    <n v="0"/>
    <n v="67654.12000000001"/>
    <m/>
    <m/>
    <m/>
    <m/>
    <m/>
  </r>
  <r>
    <s v="VALLEDUPAR"/>
    <x v="1"/>
    <x v="1"/>
    <n v="20013"/>
    <n v="2700184"/>
    <n v="79176"/>
    <s v="ORDEN DE CAMBIO"/>
    <s v="CESAR"/>
    <s v="AGUSTIN CODAZZI"/>
    <s v="BARRIO SAN VICENTE AGUSTIN COD"/>
    <s v="REDEBAN"/>
    <s v="FO-25-1484346"/>
    <d v="2025-09-05T11:03:00"/>
    <d v="2025-09-10T13:57:00"/>
    <m/>
    <s v="ROLLOS"/>
    <s v="ROLLOS"/>
    <s v="CB UNO A UNO"/>
    <s v="CB UNO A UNO"/>
    <s v="EJECUTADO_EXITOSO"/>
    <s v="EJECUTADO EXITOSO"/>
    <s v="05/09/2025 SE ESCALA AL COORDINADOR DE ZONA PARA ENTREGA DE ROLLOS EN SITIO | 10/09/2025 SE REALIZA ENTREGA DE 10 ROLLOS EN SITIO"/>
    <s v="VISITA_TÉCNICA"/>
    <m/>
    <s v="TIPO II"/>
    <s v="TERRESTRE"/>
    <s v="MONTES DIAZ JOHN FRED"/>
    <n v="1"/>
    <n v="67654.12000000001"/>
    <n v="0"/>
    <n v="67654.12000000001"/>
    <m/>
    <m/>
    <m/>
    <m/>
    <m/>
  </r>
  <r>
    <s v="BOGOTA"/>
    <x v="4"/>
    <x v="4"/>
    <n v="11001"/>
    <n v="2714803"/>
    <n v="70346"/>
    <s v="ORDEN DE CAMBIO"/>
    <s v="CUNDINAMARCA"/>
    <s v="BOGOTA"/>
    <s v="BARRIO BOSA BRASILIA BOGOTA 3"/>
    <s v="REDEBAN"/>
    <s v="FO-25-1504847"/>
    <d v="2025-09-09T10:45:00"/>
    <d v="2025-09-10T14:14:00"/>
    <m/>
    <s v="ROLLOS"/>
    <s v="ROLLOS"/>
    <s v="CB UNO A UNO"/>
    <s v="CB UNO A UNO"/>
    <s v="EJECUTADO_EXITOSO"/>
    <s v="EJECUTADO EXITOSO"/>
    <s v="09/09/2025 SE ESCALA AL COORDINADOR DE ZONA PARA ENTREGA DE ROLLOS EN SITIO | 10/09/2025 SE ENTREGAN 30 ROLLOS, SIN MANIPULACIÓN DEL DATAFONO SIN NOVEDAD"/>
    <s v="VISITA_TÉCNICA"/>
    <m/>
    <s v="TIPO I"/>
    <s v="TERRESTRE"/>
    <s v="ARIAS QUILINDO JULIAN"/>
    <n v="1"/>
    <n v="35779.500569199998"/>
    <n v="0"/>
    <n v="35779.500569199998"/>
    <m/>
    <m/>
    <m/>
    <m/>
    <m/>
  </r>
  <r>
    <s v="BOGOTA"/>
    <x v="4"/>
    <x v="4"/>
    <n v="11001"/>
    <n v="2714934"/>
    <n v="75803"/>
    <s v="ORDEN DE CAMBIO"/>
    <s v="CUNDINAMARCA"/>
    <s v="BOGOTA"/>
    <s v="BARRIO BOSA PORVENIR BOGOTA 10"/>
    <s v="REDEBAN"/>
    <s v="FO-25-1504836"/>
    <d v="2025-09-09T10:59:00"/>
    <d v="2025-09-10T14:39:00"/>
    <m/>
    <s v="ROLLOS"/>
    <s v="ROLLOS"/>
    <s v="CB UNO A UNO"/>
    <s v="CB UNO A UNO"/>
    <s v="EJECUTADO_EXITOSO"/>
    <s v="EJECUTADO EXITOSO"/>
    <s v="09/09/2025 SE ESCALA AL COORDINADOR DE ZONA PARA ENTREGA DE ROLLOS EN SITIO | 10/09/2025 SE ENTREGAN 30 ROLLOS, SIN MANIPULACIÓN DEL DATAFONO SIN NOVEDAD"/>
    <s v="SOPORTE_TELEFÓNICO"/>
    <m/>
    <s v="TIPO I"/>
    <s v="TERRESTRE"/>
    <s v="ARIAS QUILINDO JULIAN"/>
    <n v="0"/>
    <n v="41241.0800752"/>
    <n v="0"/>
    <n v="41241.0800752"/>
    <m/>
    <m/>
    <m/>
    <m/>
    <m/>
  </r>
  <r>
    <s v="VALLEDUPAR"/>
    <x v="1"/>
    <x v="1"/>
    <n v="20001"/>
    <n v="2714371"/>
    <n v="79153"/>
    <s v="ORDEN DE CAMBIO"/>
    <s v="CESAR"/>
    <s v="VALLEDUPAR"/>
    <s v="BARRIO PRIMERO DE MAYO VALLEDU"/>
    <s v="REDEBAN"/>
    <s v="FO-25-1504850"/>
    <d v="2025-09-09T10:17:00"/>
    <d v="2025-09-10T14:41:00"/>
    <m/>
    <s v="ROLLOS"/>
    <s v="ROLLOS"/>
    <s v="CB UNO A UNO"/>
    <s v="CB UNO A UNO"/>
    <s v="EJECUTADO_EXITOSO"/>
    <s v="EJECUTADO EXITOSO"/>
    <s v="09/09/2025 SE ESCALA AL COORDINADOR DE ZONA PARA ENTREGA DE ROLLOS EN SITIO | 10/09/2025 BUENAS TARDES SE VISITA CB Y SE LE HACE ENTREGA DE 20 ROLLOS"/>
    <s v="VISITA_TÉCNICA"/>
    <m/>
    <s v="TIPO I"/>
    <s v="TERRESTRE"/>
    <s v="BENITEZ CARVAJAL ALVARO JAVIER"/>
    <n v="1"/>
    <n v="35779.500569199998"/>
    <n v="0"/>
    <n v="35779.500569199998"/>
    <m/>
    <m/>
    <m/>
    <m/>
    <m/>
  </r>
  <r>
    <s v="BOGOTA"/>
    <x v="4"/>
    <x v="4"/>
    <n v="11001"/>
    <n v="2709170"/>
    <n v="54492"/>
    <s v="ORDEN DE CAMBIO"/>
    <s v="CUNDINAMARCA"/>
    <s v="BOGOTA"/>
    <s v="PTM BOGOTA PAPIROMANIA S II"/>
    <s v="REDEBAN"/>
    <s v="FO-25-1498312"/>
    <d v="2025-09-08T12:40:00"/>
    <d v="2025-09-10T14:45:00"/>
    <m/>
    <s v="ROLLOS"/>
    <s v="ROLLOS"/>
    <s v="AGREGADOR"/>
    <s v="COMCARD - PTM"/>
    <s v="EJECUTADO_CANCELADO"/>
    <s v="DIRECCION ERRADA"/>
    <s v="10/09/2025 SE REALIZA DESPLAZAMIENTO A LA DIRECCIÓN INDICADA EN LA TA, CB NO FUNCIONA EN ESTA DIRECCIÓN, SE ENCUENTRA UBICADO EN LA CARRERA 103D 83-18, SE REPORTA A REDEBAN INDICAN NO REALIZAR ENTREGA DE ROLLOS."/>
    <s v="VISITA_TÉCNICA"/>
    <m/>
    <s v="TIPO I"/>
    <s v="TERRESTRE"/>
    <s v="MURCIA HERNANDEZ HARVEY IGNACIO"/>
    <n v="1"/>
    <n v="35779.500569199998"/>
    <n v="0"/>
    <n v="35779.500569199998"/>
    <m/>
    <m/>
    <m/>
    <m/>
    <m/>
  </r>
  <r>
    <s v="CALI"/>
    <x v="2"/>
    <x v="2"/>
    <n v="19698"/>
    <n v="2716175"/>
    <n v="34285"/>
    <s v="ORDEN DE CAMBIO"/>
    <s v="CAUCA"/>
    <s v="SANTANDER DE QUILICHAO"/>
    <s v="BARRIO PARQUE PRINCIPAL SANTAN"/>
    <s v="REDEBAN"/>
    <s v="FO-25-1504112"/>
    <d v="2025-09-09T14:01:00"/>
    <d v="2025-09-10T14:47:00"/>
    <m/>
    <s v="ROLLOS"/>
    <s v="ROLLOS"/>
    <s v="CB UNO A UNO"/>
    <s v="CB UNO A UNO"/>
    <s v="EJECUTADO_EXITOSO"/>
    <s v="EJECUTADO EXITOSO"/>
    <s v="09/09/2025 SE ESCALA AL COORDINADOR DE ZONA PARA ENTREGA DE ROLLOS EN SITIO | 10/09/2025 SE REALIZA ENTREGA DE 100 ROLLOS TÉRMICOS EN EL CB SIN NOVEDAD."/>
    <s v="VISITA_TÉCNICA"/>
    <m/>
    <s v="TIPO II"/>
    <s v="TERRESTRE"/>
    <s v="TORRES GARCIA JENDRY JOSE"/>
    <n v="1"/>
    <n v="67654.12000000001"/>
    <n v="0"/>
    <n v="67654.12000000001"/>
    <m/>
    <m/>
    <m/>
    <m/>
    <m/>
  </r>
  <r>
    <s v="VILLAVICENCIO"/>
    <x v="5"/>
    <x v="5"/>
    <n v="50400"/>
    <n v="2705234"/>
    <n v="78905"/>
    <s v="ORDEN DE CAMBIO"/>
    <s v="META"/>
    <s v="LEJANIAS"/>
    <s v="BARRIO CACAYAL CL PRINCIPAL LE"/>
    <s v="REDEBAN"/>
    <s v="FO-25-1493215"/>
    <d v="2025-09-07T17:08:00"/>
    <d v="2025-09-10T14:59:00"/>
    <m/>
    <s v="ROLLOS"/>
    <s v="ROLLOS"/>
    <s v="CB UNO A UNO"/>
    <s v="CB UNO A UNO"/>
    <s v="EJECUTADO_EXITOSO"/>
    <s v="EJECUTADO EXITOSO"/>
    <s v="10/09/2025 SE LE INDICA AL CLIENTE QUE ESTA EL PAQUETE ESTA EN LA OFICINA PRINCIPAL QUE YA PUEDE RECLAMAR | 08/09/2025 SE REALIZA ENVÍO DE 30 ROLLOS POR INTERAPIDISIMO SIN NOVEDAD"/>
    <s v="ENVÍO"/>
    <m/>
    <s v="TIPO III"/>
    <s v="TERRESTRE"/>
    <s v="CASTRILLON URREA LONDIER LEANDRO"/>
    <n v="0"/>
    <n v="35779.500569199998"/>
    <n v="0"/>
    <n v="35779.500569199998"/>
    <m/>
    <m/>
    <m/>
    <m/>
    <m/>
  </r>
  <r>
    <s v="TUNJA"/>
    <x v="3"/>
    <x v="3"/>
    <n v="15367"/>
    <n v="2691025"/>
    <n v="79853"/>
    <s v="ORDEN DE CAMBIO"/>
    <s v="BOYACA"/>
    <s v="JENESANO"/>
    <s v="BARRIO CENTRO JENESANO  6"/>
    <s v="REDEBAN"/>
    <s v="FO-25-1480509"/>
    <d v="2025-09-03T17:02:00"/>
    <d v="2025-09-10T15:00:00"/>
    <m/>
    <s v="ROLLOS"/>
    <s v="ROLLOS"/>
    <s v="CB UNO A UNO"/>
    <s v="CB UNO A UNO"/>
    <s v="EJECUTADO_EXITOSO"/>
    <s v="EJECUTADO EXITOSO"/>
    <s v="04/09/2025 SE ESCALA A LA RED PARA AUTORIZACIÓN DE ROLLOS - LA RED AUTORIZA - SE ESCALA AL COORDINADOR DE ZONA PARA ENTREGA DE ROLLOS EN SITIO | 06/09/2025 ENVÍO DE 10 ROLLOS INTERRAPIDICIMO EXITOSA 700168355975"/>
    <s v="ENVÍO"/>
    <m/>
    <s v="TIPO II"/>
    <s v="TERRESTRE"/>
    <s v="HERRERA GARZON JEYSON STEVENT"/>
    <n v="0"/>
    <n v="35779.500569199998"/>
    <n v="0"/>
    <n v="35779.500569199998"/>
    <m/>
    <m/>
    <m/>
    <m/>
    <m/>
  </r>
  <r>
    <s v="BOGOTA"/>
    <x v="4"/>
    <x v="4"/>
    <n v="25286"/>
    <n v="2713170"/>
    <n v="80017"/>
    <s v="ORDEN DE CAMBIO"/>
    <s v="CUNDINAMARCA"/>
    <s v="FUNZA"/>
    <s v="BARRIO ZUAME FUNZA FUNZA"/>
    <s v="REDEBAN"/>
    <s v="FO-25-1501229"/>
    <d v="2025-09-09T08:47:00"/>
    <d v="2025-09-10T15:03:00"/>
    <m/>
    <s v="ROLLOS"/>
    <s v="ROLLOS"/>
    <s v="UNO A UNO"/>
    <s v="UNO A UNO"/>
    <s v="EJECUTADO_EXITOSO"/>
    <s v="EJECUTADO EXITOSO"/>
    <s v="09/09/2025 SE ESCALA AL COORDINADOR DE ZONA PARA ENTREGA DE ROLLOS EN SITIO | 10/09/2025 SE REALIZA ENTREGA DE ROLLOS EN EL COMERCIO"/>
    <s v="VISITA_TÉCNICA"/>
    <m/>
    <s v="TIPO II"/>
    <s v="TERRESTRE"/>
    <s v="CEDEÑO AMAYA JORGE LUIS"/>
    <n v="1"/>
    <n v="67654.12000000001"/>
    <n v="0"/>
    <n v="67654.12000000001"/>
    <m/>
    <m/>
    <m/>
    <m/>
    <m/>
  </r>
  <r>
    <s v="BOGOTA"/>
    <x v="4"/>
    <x v="4"/>
    <n v="25592"/>
    <n v="2702587"/>
    <n v="10472"/>
    <s v="ORDEN DE CAMBIO"/>
    <s v="CUNDINAMARCA"/>
    <s v="QUEBRADANEGRA"/>
    <s v="QUEBRADANEGRA - CUNDINAMARCA"/>
    <s v="REDEBAN"/>
    <s v="FO-25-1489296"/>
    <d v="2025-09-05T16:17:00"/>
    <d v="2025-09-10T15:16:00"/>
    <m/>
    <s v="ROLLOS"/>
    <s v="ROLLOS"/>
    <s v="CB UNO A UNO"/>
    <s v="CB UNO A UNO"/>
    <s v="EJECUTADO_EXITOSO"/>
    <s v="EJECUTADO EXITOSO"/>
    <s v="06/09/2025 SE CONFIRMA DATOS CON CB, DATOS CORRECTOS, SE ACTUALIZAN. SE REALIZA ENVIO DE ROLLOS CON GUIA | 10/09/2025 SE LLAMA AL CLIENTE Y NO HAY RESPUESTA, SE LE DEJA MENSAJE INDICANDOLE QUE EL PEDIDO YA ESTA EN LA OFICINA PRINCIPAL. | 09/09/2025 SE REALIZA ENVÍO DE ROLLOS POR INTERAPIDISIMO PREVIO CONTACTO CON CLIENTE CONFIRMANDO OFICINA PRINCIPAL DE LAS INSPECCIÓN LA MAGDALENA EN QUEBRADA NEGRA CUNDINAMARCA ENVÍO REALIZADO EL DÍA 8 DE SEP  A LAS 11:22 HORAS EN ESPERA QUE EL CLIENTE CONFIRME RECIBIDO DEL PAQUETE _x000a__x000a_9-9-25 CONFIRMACIÓN DE ENTREGA OK"/>
    <s v="ENVÍO"/>
    <m/>
    <s v="TIPO III"/>
    <s v="TERRESTRE"/>
    <s v="BUSTOS MORA DIEGO MANUEL"/>
    <n v="0"/>
    <n v="35779.500569199998"/>
    <n v="0"/>
    <n v="35779.500569199998"/>
    <m/>
    <m/>
    <m/>
    <m/>
    <m/>
  </r>
  <r>
    <s v="BOGOTA"/>
    <x v="4"/>
    <x v="4"/>
    <n v="11001"/>
    <n v="2716519"/>
    <n v="42663"/>
    <s v="ORDEN DE CAMBIO"/>
    <s v="CUNDINAMARCA"/>
    <s v="BOGOTA"/>
    <s v="BARRIO BOSA PORVENIR BOGOTA 2"/>
    <s v="REDEBAN"/>
    <s v="FO-25-1504086"/>
    <d v="2025-09-09T14:30:00"/>
    <d v="2025-09-10T15:20:00"/>
    <m/>
    <s v="ROLLOS"/>
    <s v="ROLLOS"/>
    <s v="CB UNO A UNO"/>
    <s v="CB UNO A UNO"/>
    <s v="EJECUTADO_EXITOSO"/>
    <s v="EJECUTADO EXITOSO"/>
    <s v="09/09/2025 SE ESCALA AL COORDINADOR DE ZONA PARA ENTREGA DE ROLLOS EN SITIO | 10/09/2025 SE ENTREGAN 40 ROLLOS, SIN MANIPULACIÓN DEL DATAFONO SIN NOVEDAD"/>
    <s v="VISITA_TÉCNICA"/>
    <m/>
    <s v="TIPO I"/>
    <s v="TERRESTRE"/>
    <s v="ARIAS QUILINDO JULIAN"/>
    <n v="1"/>
    <n v="35779.500569199998"/>
    <n v="0"/>
    <n v="35779.500569199998"/>
    <m/>
    <m/>
    <m/>
    <m/>
    <m/>
  </r>
  <r>
    <s v="VALLEDUPAR"/>
    <x v="1"/>
    <x v="1"/>
    <n v="20614"/>
    <n v="2699489"/>
    <n v="48996"/>
    <s v="ORDEN DE CAMBIO"/>
    <s v="CESAR"/>
    <s v="RIO DE ORO"/>
    <s v="DISTRICOL TLMOTOREPUESTOS MYG"/>
    <s v="REDEBAN"/>
    <s v="FO-25-1487296"/>
    <d v="2025-09-05T10:08:00"/>
    <d v="2025-09-10T15:24:00"/>
    <m/>
    <s v="ROLLOS"/>
    <s v="ROLLOS"/>
    <s v="AGREGADOR"/>
    <s v="DISTRICOL"/>
    <s v="EJECUTADO_EXITOSO"/>
    <s v="EJECUTADO EXITOSO"/>
    <s v="05/09/2025 SE REALIZA ENVIO DE ROLLOS CON GUIA | 10/09/2025 SE INTENTA COMUNICAR CON EL CLIENTE POR LLAMADA Y NO HAY RESPUESTA, SE LE DEJA MENSAJE DE WHASAPP Y SE LE INNDICA QUE SU PEDIDO YA ESTA EN LA OFICINA PRINCIPAL Y QUE PUEDE RECOGER. | 07/09/2025 SE REALIZA ENVÍO DE 30 ROLLOS A LA OFICINA DE  INTERRAPIDISIMO DE SAN MARTÍN CESAR A SOLICITUD DEL CLIENTE"/>
    <s v="ENVÍO"/>
    <m/>
    <s v="TIPO IV"/>
    <s v="TERRESTRE"/>
    <s v="MAESTRE MENGUAL EDGAR ENRIQUE"/>
    <n v="0"/>
    <n v="35779.500569199998"/>
    <n v="0"/>
    <n v="35779.500569199998"/>
    <m/>
    <m/>
    <m/>
    <m/>
    <m/>
  </r>
  <r>
    <s v="BOGOTA"/>
    <x v="4"/>
    <x v="4"/>
    <n v="25175"/>
    <n v="2713205"/>
    <n v="72687"/>
    <s v="ORDEN DE CAMBIO"/>
    <s v="CUNDINAMARCA"/>
    <s v="CHIA"/>
    <s v="CHIA CENTRO HISTORICO"/>
    <s v="REDEBAN"/>
    <s v="FO-25-1501246"/>
    <d v="2025-09-09T08:34:00"/>
    <d v="2025-09-10T15:26:00"/>
    <m/>
    <s v="ROLLOS"/>
    <s v="ROLLOS"/>
    <s v="CB UNO A UNO"/>
    <s v="CB UNO A UNO"/>
    <s v="EJECUTADO_EXITOSO"/>
    <s v="EJECUTADO EXITOSO"/>
    <s v="09/09/2025 SE ESCALA AL COORDINADOR DE ZONA PARA ENTREGA DE ROLLOS EN SITIO | 10/09/2025 SE VISITA COMERCIO CB BANCOLOMBIA, SE ENTREGAN ROLLOS DE PAPEL SOLICITADOS PARA EL DATÁFONO, NO UPS, NO SE MANIPULAN EQUIPOS."/>
    <s v="VISITA_TÉCNICA"/>
    <m/>
    <s v="TIPO II"/>
    <s v="TERRESTRE"/>
    <s v="VEGA MANRIQUE JONATAN MAURICIO"/>
    <n v="1"/>
    <n v="67654.12000000001"/>
    <n v="0"/>
    <n v="67654.12000000001"/>
    <m/>
    <m/>
    <m/>
    <m/>
    <m/>
  </r>
  <r>
    <s v="CALI"/>
    <x v="2"/>
    <x v="2"/>
    <n v="19780"/>
    <n v="2704292"/>
    <n v="57224"/>
    <s v="ORDEN DE CAMBIO"/>
    <s v="CAUCA"/>
    <s v="SUAREZ"/>
    <s v="BARRIO EL CENTRO SUAREZ"/>
    <s v="REDEBAN"/>
    <s v="FO-25-1509566"/>
    <d v="2025-09-08T08:00:00"/>
    <d v="2025-09-10T15:27:00"/>
    <m/>
    <s v="ROLLOS"/>
    <s v="ROLLOS"/>
    <s v="CB UNO A UNO"/>
    <s v="CB UNO A UNO"/>
    <s v="GESTIÓN_TELEFONICA"/>
    <s v="CANCELADO POR LA RED-SOPORTE TELEFONICO"/>
    <s v="10/09/2025 SE LLAMA AL NUMERO DE CONTACTO DURANTE VARIOS DÍAS Y EN HORARIOS DIFERENTES, PERO NO ES POSIBLE CONTACTAR.  SE CIERRA EL REPORTE"/>
    <s v="SOPORTE_TELEFÓNICO"/>
    <m/>
    <s v="TIPO III"/>
    <s v="TERRESTRE"/>
    <m/>
    <n v="0"/>
    <n v="41241.0800752"/>
    <n v="0"/>
    <n v="41241.0800752"/>
    <m/>
    <m/>
    <m/>
    <m/>
    <m/>
  </r>
  <r>
    <s v="MEDELLIN"/>
    <x v="0"/>
    <x v="0"/>
    <n v="5001"/>
    <n v="2701593"/>
    <n v="73916"/>
    <s v="ORDEN DE CAMBIO"/>
    <s v="ANTIOQUIA"/>
    <s v="MEDELLIN"/>
    <s v="BARRIO ROBLEDO AURES 3 MEDELLI"/>
    <s v="REDEBAN"/>
    <s v="FO-25-1486478"/>
    <d v="2025-09-05T14:13:00"/>
    <d v="2025-09-10T15:44:00"/>
    <m/>
    <s v="ROLLOS"/>
    <s v="ROLLOS"/>
    <s v="CB UNO A UNO"/>
    <s v="CB UNO A UNO"/>
    <s v="EJECUTADO_EXITOSO"/>
    <s v="EJECUTADO EXITOSO"/>
    <s v="05/09/2025 SE ESCALA PARA ENVIO POR CABIFY | 10/09/2025 SE REALIZA ENTREGA DE 80 ROLLOS POR EL OPERADOR CABIFY"/>
    <s v="VISITA_TÉCNICA"/>
    <m/>
    <s v="TIPO I"/>
    <s v="TERRESTRE"/>
    <s v="ATEHORTUA VASQUEZ ANA SOFIA"/>
    <n v="1"/>
    <n v="35779.500569199998"/>
    <n v="0"/>
    <n v="35779.500569199998"/>
    <m/>
    <m/>
    <m/>
    <m/>
    <m/>
  </r>
  <r>
    <s v="MEDELLIN"/>
    <x v="0"/>
    <x v="0"/>
    <n v="5001"/>
    <n v="2701844"/>
    <n v="80638"/>
    <s v="ORDEN DE CAMBIO"/>
    <s v="ANTIOQUIA"/>
    <s v="MEDELLIN"/>
    <s v="BARRIO LA 80 MEDELLIN 1"/>
    <s v="REDEBAN"/>
    <s v="FO-25-1486477"/>
    <d v="2025-09-05T14:42:00"/>
    <d v="2025-09-10T15:46:00"/>
    <m/>
    <s v="ROLLOS"/>
    <s v="ROLLOS"/>
    <s v="UNO A UNO"/>
    <s v="UNO A UNO"/>
    <s v="EJECUTADO_EXITOSO"/>
    <s v="EJECUTADO EXITOSO"/>
    <s v="05/09/2025 SE ESCALA PARA ENVIO POR CABIFY | 10/09/2025 SE REALIZA ENTREGA DE 20 ROLLOS POR EL OPERADOR CABIFY"/>
    <s v="VISITA_TÉCNICA"/>
    <m/>
    <s v="TIPO I"/>
    <s v="TERRESTRE"/>
    <s v="ATEHORTUA VASQUEZ ANA SOFIA"/>
    <n v="1"/>
    <n v="35779.500569199998"/>
    <n v="0"/>
    <n v="35779.500569199998"/>
    <m/>
    <m/>
    <m/>
    <m/>
    <m/>
  </r>
  <r>
    <s v="MEDELLIN"/>
    <x v="0"/>
    <x v="0"/>
    <n v="5088"/>
    <n v="2709131"/>
    <n v="13531"/>
    <s v="ORDEN DE CAMBIO"/>
    <s v="ANTIOQUIA"/>
    <s v="BELLO"/>
    <s v="BARRIO LA GABRIELA III BELLO"/>
    <s v="REDEBAN"/>
    <s v="FO-25-1498319"/>
    <d v="2025-09-08T12:17:00"/>
    <d v="2025-09-10T15:48:00"/>
    <m/>
    <s v="ROLLOS"/>
    <s v="ROLLOS"/>
    <s v="CB UNO A UNO"/>
    <s v="CB UNO A UNO"/>
    <s v="EJECUTADO_EXITOSO"/>
    <s v="EJECUTADO EXITOSO"/>
    <s v="10/09/2025 SE REALIZA ENTREGA DE 140 ROLLOS POR EL OPERADOR CABIFY"/>
    <s v="VISITA_TÉCNICA"/>
    <m/>
    <s v="TIPO I"/>
    <s v="TERRESTRE"/>
    <s v="ATEHORTUA VASQUEZ ANA SOFIA"/>
    <n v="1"/>
    <n v="35779.500569199998"/>
    <n v="0"/>
    <n v="35779.500569199998"/>
    <m/>
    <m/>
    <m/>
    <m/>
    <m/>
  </r>
  <r>
    <s v="MEDELLIN"/>
    <x v="0"/>
    <x v="0"/>
    <n v="5001"/>
    <n v="2707712"/>
    <n v="80317"/>
    <s v="ORDEN DE CAMBIO"/>
    <s v="ANTIOQUIA"/>
    <s v="MEDELLIN"/>
    <s v="BARRIO CASTILLA MEDELLIN MEDELLIN"/>
    <s v="REDEBAN"/>
    <s v="FO-25-1495149"/>
    <d v="2025-09-08T10:14:00"/>
    <d v="2025-09-10T15:49:00"/>
    <m/>
    <s v="ROLLOS"/>
    <s v="ROLLOS"/>
    <s v="UNO A UNO"/>
    <s v="UNO A UNO"/>
    <s v="EJECUTADO_EXITOSO"/>
    <s v="EJECUTADO EXITOSO"/>
    <s v="08/09/2025 SE ESCALA PARA ENVIO POR CABIFY | 10/09/2025 SE REALIZA ENTREGA DE 20 ROLLOS POR EL OPERADOR CABIFY"/>
    <s v="VISITA_TÉCNICA"/>
    <m/>
    <s v="TIPO I"/>
    <s v="TERRESTRE"/>
    <s v="ATEHORTUA VASQUEZ ANA SOFIA"/>
    <n v="1"/>
    <n v="35779.500569199998"/>
    <n v="0"/>
    <n v="35779.500569199998"/>
    <m/>
    <m/>
    <m/>
    <m/>
    <m/>
  </r>
  <r>
    <s v="MONTERIA"/>
    <x v="1"/>
    <x v="1"/>
    <n v="23466"/>
    <n v="2707687"/>
    <n v="60755"/>
    <s v="ORDEN DE CAMBIO"/>
    <s v="CORDOBA"/>
    <s v="MONTELIBANO"/>
    <s v="PTM MONTELIBANO MISELANEA T Y"/>
    <s v="REDEBAN"/>
    <s v="FO-25-1510282"/>
    <d v="2025-09-08T10:32:00"/>
    <d v="2025-09-10T15:50:00"/>
    <m/>
    <s v="ROLLOS"/>
    <s v="ROLLOS"/>
    <s v="AGREGADOR"/>
    <s v="COMCARD - PTM"/>
    <s v="GESTIÓN_TELEFONICA"/>
    <s v="CANCELADO POR LA RED-SOPORTE TELEFONICO"/>
    <s v="10/09/2025 SE LLAMA AL USUARIO EN DIAS Y HORARIOS DIFERENTES PERO NO ES POSIBLE CONTACTAR PARA REALIZAR EL ENVIO"/>
    <s v="SOPORTE_TELEFÓNICO"/>
    <m/>
    <s v="TIPO IV"/>
    <s v="TERRESTRE"/>
    <m/>
    <n v="0"/>
    <n v="41241.0800752"/>
    <n v="0"/>
    <n v="41241.0800752"/>
    <m/>
    <m/>
    <m/>
    <m/>
    <m/>
  </r>
  <r>
    <s v="MEDELLIN"/>
    <x v="0"/>
    <x v="0"/>
    <n v="5001"/>
    <n v="2708289"/>
    <n v="62022"/>
    <s v="ORDEN DE CAMBIO"/>
    <s v="ANTIOQUIA"/>
    <s v="MEDELLIN"/>
    <s v="DISTRICOL MERKAFAMY"/>
    <s v="REDEBAN"/>
    <s v="FO-25-1498333"/>
    <d v="2025-09-08T11:13:00"/>
    <d v="2025-09-10T15:51:00"/>
    <m/>
    <s v="ROLLOS"/>
    <s v="ROLLOS"/>
    <s v="AGREGADOR"/>
    <s v="DISTRICOL"/>
    <s v="EJECUTADO_EXITOSO"/>
    <s v="EJECUTADO EXITOSO"/>
    <s v="09/09/2025 SE ESCALA AL COORDINADOR DE ZONA PARA ENTREGA DE ROLLOS WOMPI EN SITIO | 10/09/2025 SE REALIZA ENTREGA DE 80 ROLLOS POR EL OPERADOR CABIFY"/>
    <s v="VISITA_TÉCNICA"/>
    <m/>
    <s v="TIPO I"/>
    <s v="TERRESTRE"/>
    <s v="ATEHORTUA VASQUEZ ANA SOFIA"/>
    <n v="1"/>
    <n v="35779.500569199998"/>
    <n v="0"/>
    <n v="35779.500569199998"/>
    <m/>
    <m/>
    <m/>
    <m/>
    <m/>
  </r>
  <r>
    <s v="MEDELLIN"/>
    <x v="0"/>
    <x v="0"/>
    <n v="5001"/>
    <n v="2709874"/>
    <n v="79004"/>
    <s v="ORDEN DE CAMBIO"/>
    <s v="ANTIOQUIA"/>
    <s v="MEDELLIN"/>
    <s v="PTM MEDELLIN PAPELERIA LORE"/>
    <s v="REDEBAN"/>
    <s v="FO-25-1498284"/>
    <d v="2025-09-08T14:30:00"/>
    <d v="2025-09-10T15:52:00"/>
    <m/>
    <s v="ROLLOS"/>
    <s v="ROLLOS"/>
    <s v="AGREGADOR"/>
    <s v="COMCARD - PTM"/>
    <s v="EJECUTADO_EXITOSO"/>
    <s v="EJECUTADO EXITOSO"/>
    <s v="12/09/2025 SE ESCALA AL COORDINADOR DE ZONA PARA ENTREGA DE ROLLOS EN SITIO | 10/09/2025 SE REALIZA ENTREGA DE 40 ROLLOS POR EL OPERADOR CABIFY"/>
    <s v="VISITA_TÉCNICA"/>
    <m/>
    <s v="TIPO I"/>
    <s v="TERRESTRE"/>
    <s v="ATEHORTUA VASQUEZ ANA SOFIA"/>
    <n v="1"/>
    <n v="35779.500569199998"/>
    <n v="0"/>
    <n v="35779.500569199998"/>
    <m/>
    <m/>
    <m/>
    <m/>
    <m/>
  </r>
  <r>
    <s v="MEDELLIN"/>
    <x v="0"/>
    <x v="0"/>
    <n v="5001"/>
    <n v="2712054"/>
    <n v="73507"/>
    <s v="ORDEN DE CAMBIO"/>
    <s v="ANTIOQUIA"/>
    <s v="MEDELLIN"/>
    <s v="BARRIO SANTA CRUZ MEDELLIN"/>
    <s v="REDEBAN"/>
    <s v="FO-25-1499299"/>
    <d v="2025-09-09T08:00:00"/>
    <d v="2025-09-10T15:54:00"/>
    <m/>
    <s v="ROLLOS"/>
    <s v="ROLLOS"/>
    <s v="CB UNO A UNO"/>
    <s v="CB UNO A UNO"/>
    <s v="EJECUTADO_EXITOSO"/>
    <s v="EJECUTADO EXITOSO"/>
    <s v="08/09/2025 SE ESCALA AL COORDINADOR DE ZONA PARA ENTREGA DE ROLLOS EN SITIO | 10/09/2025 SE REALIZA ENTREGA DE 90 ROLLOS POR EL OPERADOR CABIFY"/>
    <s v="VISITA_TÉCNICA"/>
    <m/>
    <s v="TIPO I"/>
    <s v="TERRESTRE"/>
    <s v="ATEHORTUA VASQUEZ ANA SOFIA"/>
    <n v="1"/>
    <n v="35779.500569199998"/>
    <n v="0"/>
    <n v="35779.500569199998"/>
    <m/>
    <m/>
    <m/>
    <m/>
    <m/>
  </r>
  <r>
    <s v="VALLEDUPAR"/>
    <x v="1"/>
    <x v="1"/>
    <n v="20001"/>
    <n v="2704980"/>
    <n v="78444"/>
    <s v="ORDEN DE CAMBIO"/>
    <s v="CESAR"/>
    <s v="VALLEDUPAR"/>
    <s v="BARRIO ENRIQUE PUPO VALLEDUPAR"/>
    <s v="REDEBAN"/>
    <s v="FO-25-1501298"/>
    <d v="2025-09-07T11:37:00"/>
    <d v="2025-09-10T15:58:00"/>
    <m/>
    <s v="ROLLOS"/>
    <s v="ROLLOS"/>
    <s v="CB UNO A UNO"/>
    <s v="CB UNO A UNO"/>
    <s v="EJECUTADO_EXITOSO"/>
    <s v="EJECUTADO EXITOSO"/>
    <s v="09/09/2025 SE CONFIRMA DATOS CON CB, DATOS CORRECTOS, SE ACTUALIZAN. SE REALIZA ENVIO DE ROLLOS CON GUIA | 10/09/2025 BUENAS TARDES SE VISITA CB Y SE LE HACE ENTREGA DE 60 ROLLOS"/>
    <s v="VISITA_TÉCNICA"/>
    <m/>
    <s v="TIPO I"/>
    <s v="TERRESTRE"/>
    <s v="BENITEZ CARVAJAL ALVARO JAVIER"/>
    <n v="1"/>
    <n v="35779.500569199998"/>
    <n v="0"/>
    <n v="35779.500569199998"/>
    <m/>
    <m/>
    <m/>
    <m/>
    <m/>
  </r>
  <r>
    <s v="CALI"/>
    <x v="2"/>
    <x v="2"/>
    <n v="76377"/>
    <n v="2716197"/>
    <n v="64106"/>
    <s v="ORDEN DE CAMBIO"/>
    <s v="VALLE DEL CAUCA"/>
    <s v="LA CUMBRE"/>
    <s v="BARRIO CENTRO LA CUMBRE 3"/>
    <s v="REDEBAN"/>
    <s v="FO-25-1504105"/>
    <d v="2025-09-09T14:12:00"/>
    <d v="2025-09-10T16:00:00"/>
    <m/>
    <s v="ROLLOS"/>
    <s v="ROLLOS"/>
    <s v="CB UNO A UNO"/>
    <s v="CB UNO A UNO"/>
    <s v="EJECUTADO_EXITOSO"/>
    <s v="EJECUTADO EXITOSO"/>
    <s v="09/09/2025 SE ESCALA AL COORDINADOR DE ZONA PARA ENTREGA DE ROLLOS EN SITIO | 10/09/2025 SE REALIZA ENTREGA DE 40 ROLLOS CON VISITA, NO SE INTERVIENE EQUIPOS"/>
    <s v="VISITA_TÉCNICA"/>
    <m/>
    <s v="TIPO II"/>
    <s v="TERRESTRE"/>
    <s v="HERRERA MONAR GEOVANNY"/>
    <n v="1"/>
    <n v="67654.12000000001"/>
    <n v="0"/>
    <n v="67654.12000000001"/>
    <m/>
    <m/>
    <m/>
    <m/>
    <m/>
  </r>
  <r>
    <s v="SANTA MARTA"/>
    <x v="1"/>
    <x v="1"/>
    <n v="44090"/>
    <n v="2676344"/>
    <n v="41834"/>
    <s v="ORDEN DE CAMBIO"/>
    <s v="LA GUAJIRA"/>
    <s v="DIBULLA"/>
    <s v="BARRIO TRONCAL DEL CARIBE DIBU"/>
    <s v="REDEBAN"/>
    <s v="FO-25-1465075"/>
    <d v="2025-09-01T16:15:00"/>
    <d v="2025-09-10T16:31:00"/>
    <m/>
    <s v="ROLLOS"/>
    <s v="ROLLOS"/>
    <s v="UNO A UNO"/>
    <s v="CB UNO A UNO"/>
    <s v="EJECUTADO_EXITOSO"/>
    <s v="EJECUTADO EXITOSO"/>
    <s v="03/09/2025 SE CONFIRMA DATOS CON CB, DATOS CORRECTOS, SE ACTUALIZAN. SE REALIZA ENVIO DE ROLLOS CON GUIA | 10/09/2025 SE INTENTA COMUNICACION VIA TELEFONICA PERO NO HAY RESPUESTA, SE LE DEJA MENSAJE VIA WHASAAP, CLIENTE RESPONDE QUE LE LLEGARON HOY LOS ROLLOS | 10/09/2025 SE ENVIAN ROLLOS POR SERVIENTREGA"/>
    <s v="ENVÍO"/>
    <m/>
    <s v="TIPO III"/>
    <s v="TERRESTRE"/>
    <m/>
    <n v="0"/>
    <n v="35779.500569199998"/>
    <n v="0"/>
    <n v="35779.500569199998"/>
    <m/>
    <m/>
    <m/>
    <m/>
    <m/>
  </r>
  <r>
    <s v="CALI"/>
    <x v="2"/>
    <x v="2"/>
    <n v="76606"/>
    <n v="2709049"/>
    <n v="79122"/>
    <s v="ORDEN DE CAMBIO"/>
    <s v="VALLE DEL CAUCA"/>
    <s v="RESTREPO"/>
    <s v="BARRIO CENTRO RESTREPO  6"/>
    <s v="REDEBAN"/>
    <s v="FO-25-1501243"/>
    <d v="2025-09-08T12:05:00"/>
    <d v="2025-09-10T16:36:00"/>
    <m/>
    <s v="ROLLOS"/>
    <s v="ROLLOS"/>
    <s v="CB UNO A UNO"/>
    <s v="CB UNO A UNO"/>
    <s v="EJECUTADO_EXITOSO"/>
    <s v="EJECUTADO EXITOSO"/>
    <s v="09/09/2025 SE CONFIRMA DATOS CON CB, DATOS CORRECTOS, SE ACTUALIZAN. SE REALIZA ENVIO DE ROLLOS CON GUIA | 10/09/2025 SE LLAMA AL CLIENTE AL NÚMERO 3145888360 LA SEÑORA MARÍA ALEJANDRA INDICA QUE PUEDE RECIBIR LOS ROLLOS POR FLOTA YA QUE LA OFICINA DE LA EMPRESA DE BUSES QUEDA CERCA DE SU NEGOCIO. SE ENVÍAN POR FLOTA Y SE CONFIRMÓ CON EL CLIENTE QUE LOS RECIBIÓ EXITOSAMENTE."/>
    <s v="ENVÍO"/>
    <m/>
    <s v="TIPO II"/>
    <s v="TERRESTRE"/>
    <s v="HERRERA MONAR GEOVANNY"/>
    <n v="0"/>
    <n v="35779.500569199998"/>
    <n v="0"/>
    <n v="35779.500569199998"/>
    <m/>
    <m/>
    <m/>
    <m/>
    <m/>
  </r>
  <r>
    <s v="NEIVA"/>
    <x v="5"/>
    <x v="5"/>
    <n v="18001"/>
    <n v="2711814"/>
    <n v="77627"/>
    <s v="ORDEN DE CAMBIO"/>
    <s v="CAQUETA"/>
    <s v="FLORENCIA"/>
    <s v="BARRIO CENTRO FLORENCIA 36"/>
    <s v="REDEBAN"/>
    <s v="FO-25-1501617"/>
    <d v="2025-09-08T16:58:00"/>
    <d v="2025-09-10T16:41:00"/>
    <m/>
    <s v="ROLLOS"/>
    <s v="ROLLOS"/>
    <s v="UNO A UNO"/>
    <s v="UNO A UNO"/>
    <s v="EJECUTADO_EXITOSO"/>
    <s v="EJECUTADO EXITOSO"/>
    <s v="09/09/2025 SE ESCALA AL COORDINADOR DE ZONA PARA ENTREGA DE ROLLOS EN SITIO | 10/09/2025 SE REALIZA ENTREGA DE 10 ROLLOS RBM EN SITIO ENTREGA EXITOSA"/>
    <s v="VISITA_TÉCNICA"/>
    <m/>
    <s v="TIPO IV"/>
    <s v="TERRESTRE"/>
    <s v="BERMUDEZ SANCHEZ JOSE NEYBER"/>
    <n v="1"/>
    <n v="35779.500569199998"/>
    <n v="0"/>
    <n v="35779.500569199998"/>
    <m/>
    <m/>
    <m/>
    <m/>
    <m/>
  </r>
  <r>
    <s v="APARTADO"/>
    <x v="0"/>
    <x v="0"/>
    <n v="5837"/>
    <n v="2695234"/>
    <n v="70565"/>
    <s v="ORDEN DE CAMBIO"/>
    <s v="ANTIOQUIA"/>
    <s v="TURBO"/>
    <s v="PTM TURBO TIENDA JHAN &amp; NEVIS"/>
    <s v="REDEBAN"/>
    <s v="FO-25-1477183"/>
    <d v="2025-09-04T12:42:00"/>
    <d v="2025-09-10T17:16:00"/>
    <m/>
    <s v="ROLLOS"/>
    <s v="ROLLOS"/>
    <s v="AGREGADOR"/>
    <s v="COMCARD - PTM"/>
    <s v="EJECUTADO_EXITOSO"/>
    <s v="EJECUTADO EXITOSO"/>
    <s v="04/09/2025 SE ESCALA AL COORDINADOR DE ZONA PARA ENTREGA DE ROLLOS EN SITIO | 10/09/2025 SE ENVÍAN 20 ROLLOS CON EL CONDUCTOR, EL SEÑOR NO COMPARTE FOTO DEL DOCUMENTO, YA SE VALIDO CON EL USUARIO YA LOS RECIBIÓ"/>
    <s v="ENVÍO"/>
    <m/>
    <s v="TIPO II"/>
    <s v="TERRESTRE"/>
    <s v="SALDARRIAGA MIRANDA SANTIAGO"/>
    <n v="0"/>
    <n v="35779.500569199998"/>
    <n v="0"/>
    <n v="35779.500569199998"/>
    <m/>
    <m/>
    <m/>
    <m/>
    <m/>
  </r>
  <r>
    <s v="MEDELLIN"/>
    <x v="0"/>
    <x v="0"/>
    <n v="5686"/>
    <n v="2706504"/>
    <n v="15580"/>
    <s v="ORDEN DE CAMBIO"/>
    <s v="ANTIOQUIA"/>
    <s v="SANTA ROSA DE OSOS"/>
    <s v="ARAGON STA ROSA DE OSOS"/>
    <s v="REDEBAN"/>
    <s v="FO-25-1498343"/>
    <d v="2025-09-08T08:59:00"/>
    <d v="2025-09-11T07:34:00"/>
    <m/>
    <s v="ROLLOS"/>
    <s v="ROLLOS"/>
    <s v="CB UNO A UNO"/>
    <s v="CB UNO A UNO"/>
    <s v="EJECUTADO_EXITOSO"/>
    <s v="EJECUTADO EXITOSO"/>
    <s v="10/09/2025 SE ESTABLECE CONTACTO TELEFÓNICO CON EL RESPONSABLE DEL CORRESPONSAL BANCOLOMBIA PARA CONFIRMAR EL DESPACHO DE 50 ROLLOS REDEBAN. DURANTE LA LLAMADA, SE INFORMA AL USUARIO QUE EL ENVÍO SERÁ REALIZADO A TRAVÉS DEL CONDUCTOR DE LA EMPRESA COOPETRANSA, QUIEN SE ENCARGARÁ DE LA ENTREGA DIRECTA._x000a__x000a_EL USUARIO CONFIRMA HABER ENTENDIDO EL PROCEDIMIENTO Y MANIFIESTA QUE ESTARÁ ATENTO A RECIBIR EL PAQUETE. POSTERIORMENTE, EL MISMO USUARIO REPORTA LA RECEPCIÓN EXITOSA DE LOS ROLLOS, SIN PRESENTAR NOVEDADES NI OBSERVACIONES ADICIONALES._x000a__x000a_ESTADO DEL ENVÍO: ENTREGADO CORRECTAMENTE  _x000a_MEDIO DE TRANSPORTE: CONDUCTOR COOPETRANSA  _x000a_ OBSERVACIONES: SIN NOVEDADES"/>
    <s v="ENVÍO"/>
    <m/>
    <s v="TIPO II"/>
    <s v="TERRESTRE"/>
    <s v="MARTINEZ TOVAR OSCAR DAVID"/>
    <n v="0"/>
    <n v="35779.500569199998"/>
    <n v="0"/>
    <n v="35779.500569199998"/>
    <m/>
    <m/>
    <m/>
    <m/>
    <m/>
  </r>
  <r>
    <s v="MEDELLIN"/>
    <x v="0"/>
    <x v="0"/>
    <n v="5088"/>
    <n v="2700090"/>
    <n v="15615"/>
    <s v="ORDEN DE CAMBIO"/>
    <s v="ANTIOQUIA"/>
    <s v="BELLO"/>
    <s v="PAGAFACIL PARQUE DE BELLO"/>
    <s v="REDEBAN"/>
    <s v="FO-25-1484203"/>
    <d v="2025-09-05T10:49:00"/>
    <d v="2025-09-11T09:35:00"/>
    <m/>
    <s v="ROLLOS"/>
    <s v="ROLLOS"/>
    <s v="ROBUSTO"/>
    <s v="PAGAFACIL"/>
    <s v="EJECUTADO_EXITOSO"/>
    <s v="EJECUTADO EXITOSO"/>
    <s v="05/09/2025 SE ESCALA PARA ENVIO POR CABIFY | 11/09/2025 SE REALIZA ENTREGA DE 300 ROLLOS POR EL OPERADOR CABIFY"/>
    <s v="VISITA_TÉCNICA"/>
    <m/>
    <s v="TIPO I"/>
    <s v="TERRESTRE"/>
    <s v="ATEHORTUA VASQUEZ ANA SOFIA"/>
    <n v="1"/>
    <n v="35779.500569199998"/>
    <n v="0"/>
    <n v="35779.500569199998"/>
    <m/>
    <m/>
    <m/>
    <m/>
    <m/>
  </r>
  <r>
    <s v="MEDELLIN"/>
    <x v="0"/>
    <x v="0"/>
    <n v="5088"/>
    <n v="2701044"/>
    <n v="35462"/>
    <s v="ORDEN DE CAMBIO"/>
    <s v="ANTIOQUIA"/>
    <s v="BELLO"/>
    <s v="COMCARD BELLO MILE Y SAMU"/>
    <s v="REDEBAN"/>
    <s v="FO-25-1486312"/>
    <d v="2025-09-05T12:10:00"/>
    <d v="2025-09-11T09:37:00"/>
    <m/>
    <s v="ROLLOS"/>
    <s v="ROLLOS"/>
    <s v="AGREGADOR"/>
    <s v="COMCARD - PTM"/>
    <s v="EJECUTADO_EXITOSO"/>
    <s v="EJECUTADO EXITOSO"/>
    <s v="05/09/2025 SE ESCALA PARA ENVIO POR CABIFY | 11/09/2025 SE REALIZA ENTREGA DE 70 ROLLOS POR EL OPERADOR CABIFY"/>
    <s v="VISITA_TÉCNICA"/>
    <m/>
    <s v="TIPO I"/>
    <s v="TERRESTRE"/>
    <s v="ATEHORTUA VASQUEZ ANA SOFIA"/>
    <n v="1"/>
    <n v="35779.500569199998"/>
    <n v="0"/>
    <n v="35779.500569199998"/>
    <m/>
    <m/>
    <m/>
    <m/>
    <m/>
  </r>
  <r>
    <s v="MEDELLIN"/>
    <x v="0"/>
    <x v="0"/>
    <n v="5001"/>
    <n v="2707761"/>
    <n v="77592"/>
    <s v="ORDEN DE CAMBIO"/>
    <s v="ANTIOQUIA"/>
    <s v="MEDELLIN"/>
    <s v="OPRAP ESTACION SAN ANTONIO"/>
    <s v="REDEBAN"/>
    <s v="FO-25-1495134"/>
    <d v="2025-09-08T10:26:00"/>
    <d v="2025-09-11T09:39:00"/>
    <m/>
    <s v="ROLLOS"/>
    <s v="ROLLOS"/>
    <s v="ROBUSTO"/>
    <s v="OPRAP"/>
    <s v="EJECUTADO_EXITOSO"/>
    <s v="EJECUTADO EXITOSO"/>
    <s v="08/09/2025 SE ESCALA PARA ENVIO POR CABIFY | 11/09/2025 SE REALIZA ENTREGA DE 60 ROLLOS POR EL OPERADOR CABIFY"/>
    <s v="VISITA_TÉCNICA"/>
    <m/>
    <s v="TIPO I"/>
    <s v="TERRESTRE"/>
    <s v="ATEHORTUA VASQUEZ ANA SOFIA"/>
    <n v="1"/>
    <n v="35779.500569199998"/>
    <n v="0"/>
    <n v="35779.500569199998"/>
    <m/>
    <m/>
    <m/>
    <m/>
    <m/>
  </r>
  <r>
    <s v="NEIVA"/>
    <x v="5"/>
    <x v="5"/>
    <n v="18001"/>
    <n v="2706263"/>
    <n v="53542"/>
    <s v="ORDEN DE CAMBIO"/>
    <s v="CAQUETA"/>
    <s v="FLORENCIA"/>
    <s v="DISTRICOL VARIEDADES MARY"/>
    <s v="REDEBAN"/>
    <s v="FO-25-1501631"/>
    <d v="2025-09-08T08:42:00"/>
    <d v="2025-09-11T10:02:00"/>
    <m/>
    <s v="ROLLOS"/>
    <s v="ROLLOS"/>
    <s v="AGREGADOR"/>
    <s v="DISTRICOL"/>
    <s v="EJECUTADO_EXITOSO"/>
    <s v="EJECUTADO EXITOSO"/>
    <s v="09/09/2025 SE ESCALA AL COORDINADOR DE ZONA PARA ENTREGA DE ROLLOS EN SITIO | 11/09/2025 SE REALIZA ENTREGA DE 30 ROLLOS RBM EN SITIO ENTREGA EXITOSA"/>
    <s v="VISITA_TÉCNICA"/>
    <m/>
    <s v="TIPO IV"/>
    <s v="TERRESTRE"/>
    <s v="BERMUDEZ SANCHEZ JOSE NEYBER"/>
    <n v="1"/>
    <n v="35779.500569199998"/>
    <n v="0"/>
    <n v="35779.500569199998"/>
    <m/>
    <m/>
    <m/>
    <m/>
    <m/>
  </r>
  <r>
    <s v="PASTO"/>
    <x v="2"/>
    <x v="2"/>
    <n v="52693"/>
    <n v="2693852"/>
    <n v="50658"/>
    <s v="ORDEN DE CAMBIO"/>
    <s v="NARIÑO"/>
    <s v="SAN PABLO"/>
    <s v="PTM SAN PABLO SUPERMERCADO DEL"/>
    <s v="REDEBAN"/>
    <s v="FO-25-1485331"/>
    <d v="2025-09-04T10:25:00"/>
    <d v="2025-09-11T10:14:00"/>
    <m/>
    <s v="ROLLOS"/>
    <s v="ROLLOS"/>
    <s v="AGREGADOR"/>
    <s v="COMCARD - PTM"/>
    <s v="EJECUTADO_EXITOSO"/>
    <s v="EJECUTADO EXITOSO"/>
    <s v="05/09/2025 SE CONFIRMA DATOS CON CB, DATOS CORRECTOS, SE ACTUALIZAN. SE REALIZA ENVIO DE ROLLOS CON GUIA | 11/09/2025 SE ENVIAN ROLLOS POR SERVIENTREGA"/>
    <s v="ENVÍO"/>
    <m/>
    <s v="TIPO IV"/>
    <s v="TERRESTRE"/>
    <m/>
    <n v="0"/>
    <n v="35779.500569199998"/>
    <n v="0"/>
    <n v="35779.500569199998"/>
    <m/>
    <m/>
    <m/>
    <m/>
    <m/>
  </r>
  <r>
    <s v="BOGOTA"/>
    <x v="4"/>
    <x v="4"/>
    <n v="11001"/>
    <n v="2718474"/>
    <n v="75342"/>
    <s v="ORDEN DE CAMBIO"/>
    <s v="CUNDINAMARCA"/>
    <s v="BOGOTA"/>
    <s v="PTM BOGOTA SOLUCIONES LA ADOQU"/>
    <s v="REDEBAN"/>
    <s v="FO-25-1506269"/>
    <d v="2025-09-10T08:00:00"/>
    <d v="2025-09-11T10:18:00"/>
    <m/>
    <s v="ROLLOS"/>
    <s v="ROLLOS"/>
    <s v="AGREGADOR"/>
    <s v="COMCARD - PTM"/>
    <s v="EJECUTADO_EXITOSO"/>
    <s v="EJECUTADO EXITOSO"/>
    <s v="10/09/2025 SE ESCALA AL COORDINADOR DE ZONA PARA ENTREGA DE ROLLOS EN SITIO | 11/09/2025 SE VISITA COMERCIO CB BANCOLOMBIA, SE ENTREGAN ROLLOS DE PAPEL SOLICITADOS PARA EL DATÁFONO, NO UPS, NO SE MANIPULAN EQUIPOS."/>
    <s v="VISITA_TÉCNICA"/>
    <m/>
    <s v="TIPO I"/>
    <s v="TERRESTRE"/>
    <s v="VEGA MANRIQUE JONATAN MAURICIO"/>
    <n v="1"/>
    <n v="35779.500569199998"/>
    <n v="0"/>
    <n v="35779.500569199998"/>
    <m/>
    <m/>
    <m/>
    <m/>
    <m/>
  </r>
  <r>
    <s v="APARTADO"/>
    <x v="0"/>
    <x v="0"/>
    <n v="27615"/>
    <n v="2694890"/>
    <n v="40760"/>
    <s v="ORDEN DE CAMBIO"/>
    <s v="CHOCO"/>
    <s v="RIOSUCIO"/>
    <s v="DISTRICOL COMERCIALIZADORA LM"/>
    <s v="REDEBAN"/>
    <s v="FO-25-1484211"/>
    <d v="2025-09-04T11:45:00"/>
    <d v="2025-09-11T10:18:00"/>
    <m/>
    <s v="ROLLOS"/>
    <s v="ROLLOS"/>
    <s v="AGREGADOR"/>
    <s v="DISTRICOL"/>
    <s v="EJECUTADO_EXITOSO"/>
    <s v="EJECUTADO EXITOSO"/>
    <s v="05/09/2025 SE CONFIRMA DATOS CON CB, DATOS CORRECTOS, SE ACTUALIZAN. SE REALIZA ENVIO DE ROLLOS CON GUIA | 08/09/2025 SE ENVÍAN 10 ROLLOS EXITOSAMENTE POR TRANSPORTADORA INTERRAPIDISIMOS"/>
    <s v="ENVÍO"/>
    <m/>
    <s v="TIPO IV ESPECIAL"/>
    <s v="TERRESTRE/FLUVIAL"/>
    <s v="BARRIENTOS HERNANDEZ CRISTIAN HORACIO"/>
    <n v="0"/>
    <n v="35779.500569199998"/>
    <n v="0"/>
    <n v="35779.500569199998"/>
    <m/>
    <m/>
    <m/>
    <m/>
    <m/>
  </r>
  <r>
    <s v="BOGOTA"/>
    <x v="4"/>
    <x v="4"/>
    <n v="11001"/>
    <n v="2718546"/>
    <n v="47191"/>
    <s v="ORDEN DE CAMBIO"/>
    <s v="CUNDINAMARCA"/>
    <s v="BOGOTA"/>
    <s v="PTM BOGOTA  SOLUCIONES DINDALI"/>
    <s v="REDEBAN"/>
    <s v="FO-25-1506264"/>
    <d v="2025-09-10T08:00:00"/>
    <d v="2025-09-11T10:24:00"/>
    <m/>
    <s v="ROLLOS"/>
    <s v="ROLLOS"/>
    <s v="AGREGADOR"/>
    <s v="COMCARD - PTM"/>
    <s v="EJECUTADO_EXITOSO"/>
    <s v="EJECUTADO EXITOSO"/>
    <s v="10/09/2025 SE ESCALA AL COORDINADOR DE ZONA PARA ENTREGA DE ROLLOS EN SITIO | 11/09/2025 SE REALIZA LA ENTREGA DE 40 ROLLOS"/>
    <s v="VISITA_TÉCNICA"/>
    <m/>
    <s v="TIPO I"/>
    <s v="TERRESTRE"/>
    <s v="ORTIZ MARTINEZ STIVEN"/>
    <n v="1"/>
    <n v="35779.500569199998"/>
    <n v="0"/>
    <n v="35779.500569199998"/>
    <m/>
    <m/>
    <m/>
    <m/>
    <m/>
  </r>
  <r>
    <s v="BOGOTA"/>
    <x v="4"/>
    <x v="4"/>
    <n v="11001"/>
    <n v="2715754"/>
    <n v="31115"/>
    <s v="ORDEN DE CAMBIO"/>
    <s v="CUNDINAMARCA"/>
    <s v="BOGOTA"/>
    <s v="BARRIO SUBA BILBAO"/>
    <s v="REDEBAN"/>
    <s v="FO-25-1504153"/>
    <d v="2025-09-09T12:40:00"/>
    <d v="2025-09-11T10:54:00"/>
    <m/>
    <s v="ROLLOS"/>
    <s v="ROLLOS"/>
    <s v="CB UNO A UNO"/>
    <s v="CB UNO A UNO"/>
    <s v="EJECUTADO_EXITOSO"/>
    <s v="EJECUTADO EXITOSO"/>
    <s v="09/09/2025 SE ESCALA AL COORDINADOR DE ZONA PARA ENTREGA DE ROLLOS EN SITIO | 11/09/2025 SE VISITA COMERCIO CB BANCOLOMBIA, SE ENTREGAN ROLLOS DE PAPEL SOLICITADOS PARA EL DATÁFONO, NO UPS, NO SE MANIPULAN EQUIPOS."/>
    <s v="VISITA_TÉCNICA"/>
    <m/>
    <s v="TIPO I"/>
    <s v="TERRESTRE"/>
    <s v="VEGA MANRIQUE JONATAN MAURICIO"/>
    <n v="1"/>
    <n v="35779.500569199998"/>
    <n v="0"/>
    <n v="35779.500569199998"/>
    <m/>
    <m/>
    <m/>
    <m/>
    <m/>
  </r>
  <r>
    <s v="MEDELLIN"/>
    <x v="0"/>
    <x v="0"/>
    <n v="5887"/>
    <n v="2661355"/>
    <n v="79340"/>
    <s v="ORDEN DE CAMBIO"/>
    <s v="ANTIOQUIA"/>
    <s v="YARUMAL"/>
    <s v="BARRIO SECTOR EL VOLGA YAURUMA"/>
    <s v="REDEBAN"/>
    <s v="FO-25-1448647"/>
    <d v="2025-08-29T08:00:00"/>
    <d v="2025-09-11T11:01:00"/>
    <m/>
    <s v="ROLLOS"/>
    <s v="ROLLOS"/>
    <s v="CB UNO A UNO"/>
    <s v="CB UNO A UNO"/>
    <s v="EJECUTADO_EXITOSO"/>
    <s v="EJECUTADO EXITOSO"/>
    <s v="30/08/2025 SE CONFIRMA DATOS CON CB, DATOS CORRECTOS, SE ACTUALIZAN. SE REALIZA ENVIO DE ROLLOS CON GUIA | 02/09/2025 EN COMUNICACIÓN CON EL USUARIO, INDICA QUE AÚN NO RECIBE PAPELERÍA. SE INFORMA GUIA | 04/09/2025 EN COMUNICACIÓN CON EL USUARIO, INDICA QUE AÚN NO RECIBE PAPELERÍA | 11/09/2025 SE REALIZA ENVIO DE 40 ROLLOS, CON LA GUIA 284607392 SERVIENTREGA. SE CONFIRMA ENTREGA EXITOSA POR PARTE DE LA TRANSPORTADORA"/>
    <s v="ENVÍO"/>
    <m/>
    <s v="TIPO III"/>
    <s v="TERRESTRE"/>
    <m/>
    <n v="0"/>
    <n v="35779.500569199998"/>
    <n v="0"/>
    <n v="35779.500569199998"/>
    <m/>
    <m/>
    <m/>
    <m/>
    <m/>
  </r>
  <r>
    <s v="BARRANQUILLA"/>
    <x v="1"/>
    <x v="1"/>
    <n v="8758"/>
    <n v="2717973"/>
    <n v="79141"/>
    <s v="ORDEN DE CAMBIO"/>
    <s v="ATLANTICO"/>
    <s v="SOLEDAD"/>
    <s v="BARRIO VILLA LOZANO SOLEDAD"/>
    <s v="REDEBAN"/>
    <s v="FO-25-1511992"/>
    <d v="2025-09-09T16:50:00"/>
    <d v="2025-09-11T11:02:00"/>
    <m/>
    <s v="ROLLOS"/>
    <s v="ROLLOS"/>
    <s v="CB UNO A UNO"/>
    <s v="CB UNO A UNO"/>
    <s v="EJECUTADO_EXITOSO"/>
    <s v="EJECUTADO EXITOSO"/>
    <s v="11/09/2025 EN COMUNICACIÓN CON EL CB, CONFIRMA DATOS CORRECTOS-SE ESCALA AL COORDINADOR DE ZONA PARA ENTREGA DE ROLLOS EN SITIO | 11/09/2025 SE REALIZA VISITA SE ENTREGA 10 ROLLOS"/>
    <s v="VISITA_TÉCNICA"/>
    <m/>
    <s v="TIPO I"/>
    <s v="TERRESTRE"/>
    <s v="VILLACOB VILLACOB ELKIN EDUARDO"/>
    <n v="1"/>
    <n v="35779.500569199998"/>
    <n v="0"/>
    <n v="35779.500569199998"/>
    <m/>
    <m/>
    <m/>
    <m/>
    <m/>
  </r>
  <r>
    <s v="MONTERIA"/>
    <x v="1"/>
    <x v="1"/>
    <n v="5250"/>
    <n v="2667047"/>
    <n v="58297"/>
    <s v="ORDEN DE CAMBIO"/>
    <s v="ANTIOQUIA"/>
    <s v="EL BAGRE"/>
    <s v="BARRIO BRR EL PORVENIR EL BAGR"/>
    <s v="REDEBAN"/>
    <s v="FO-25-1447999"/>
    <d v="2025-08-29T17:06:00"/>
    <d v="2025-09-11T11:03:00"/>
    <m/>
    <s v="ROLLOS"/>
    <s v="ROLLOS"/>
    <s v="CB UNO A UNO"/>
    <s v="CB UNO A UNO"/>
    <s v="EJECUTADO_EXITOSO"/>
    <s v="EJECUTADO EXITOSO"/>
    <s v="03/09/2025 EN COMUNICACIÓN CON EL USUARIO, INDICA QUE AÚN NO RECIBE PAPELERÍA. SE INFORMA GUIA} | 11/09/2025 SE REALIZA ENVIO DE 40 ROLLOS, CON LA GUIA 2265100363 SERVIENTREGA. SE CONFIRMA ENTREGA EXITOSA POR PARTE DE LA TRANSPORTADORA"/>
    <s v="ENVÍO"/>
    <m/>
    <s v="TIPO IV"/>
    <s v="TERRESTRE"/>
    <m/>
    <n v="0"/>
    <n v="35779.500569199998"/>
    <n v="0"/>
    <n v="35779.500569199998"/>
    <m/>
    <m/>
    <m/>
    <m/>
    <m/>
  </r>
  <r>
    <s v="MONTERIA"/>
    <x v="1"/>
    <x v="1"/>
    <n v="5495"/>
    <n v="2665333"/>
    <n v="79812"/>
    <s v="ORDEN DE CAMBIO"/>
    <s v="ANTIOQUIA"/>
    <s v="NECHI"/>
    <s v="BARRIO CENTRO NECHI 2"/>
    <s v="REDEBAN"/>
    <s v="FO-25-1446865"/>
    <d v="2025-08-29T13:38:00"/>
    <d v="2025-09-11T11:04:00"/>
    <m/>
    <s v="ROLLOS"/>
    <s v="ROLLOS"/>
    <s v="CB UNO A UNO"/>
    <s v="CB UNO A UNO"/>
    <s v="EJECUTADO_EXITOSO"/>
    <s v="EJECUTADO EXITOSO"/>
    <s v="29/08/2025 SE CONFIRMA DATOS CON CB, DATOS CORRECTOS, SE ACTUALIZAN. SE REALIZA ENVIO DE ROLLOS CON GUIA | 05/09/2025 EN COMUNICACIÓN CON EL USUARIO, INDICA QUE AÚN NO RECIBE PAPELERÍA | 11/09/2025 SE REALIZA ENVIO DE 10 ROLLOS, CON LA GUIA 2265100361 SERVIENTREGA. SE CONFIRMA ENTREGA EXITOSA POR PARTE DE LA TRANSPORTADORA"/>
    <s v="ENVÍO"/>
    <m/>
    <s v="TIPO III"/>
    <s v="TERRESTRE"/>
    <m/>
    <n v="0"/>
    <n v="35779.500569199998"/>
    <n v="0"/>
    <n v="35779.500569199998"/>
    <m/>
    <m/>
    <m/>
    <m/>
    <m/>
  </r>
  <r>
    <s v="PASTO"/>
    <x v="2"/>
    <x v="2"/>
    <n v="86568"/>
    <n v="2654302"/>
    <n v="32486"/>
    <s v="ORDEN DE CAMBIO"/>
    <s v="PUTUMAYO"/>
    <s v="PUERTO ASIS"/>
    <s v="DISTRICOL SERVIPLOTTER PUERTO"/>
    <s v="REDEBAN"/>
    <s v="FO-25-1435941"/>
    <d v="2025-08-27T15:47:00"/>
    <d v="2025-09-11T11:06:00"/>
    <m/>
    <s v="ROLLOS"/>
    <s v="ROLLOS"/>
    <s v="AGREGADOR"/>
    <s v="DISTRICOL"/>
    <s v="EJECUTADO_EXITOSO"/>
    <s v="EJECUTADO EXITOSO"/>
    <s v="27/08/2025 SE CONFIRMA DATOS CON CB, DATOS CORRECTOS, SE ACTUALIZAN. SE REALIZA ENVIO DE ROLLOS CON GUIA | 02/09/2025 EN COMUNICACIÓN CON EL USUARIO, INDICA QUE AÚN NO RECIBE PAPELERÍA. SE INFORMA GUIA | 11/09/2025 SE REALIZA ENVIO DE 10 ROLLOS, CON LA GUIA 2185553750 SERVIENTREGA. SE CONFIRMA ENTREGA EXITOSA POR PARTE DE LA TRANSPORTADORA"/>
    <s v="ENVÍO"/>
    <m/>
    <s v="TIPO IV"/>
    <s v="TERRESTRE"/>
    <m/>
    <n v="0"/>
    <n v="35779.500569199998"/>
    <n v="0"/>
    <n v="35779.500569199998"/>
    <m/>
    <m/>
    <m/>
    <m/>
    <m/>
  </r>
  <r>
    <s v="MEDELLIN"/>
    <x v="0"/>
    <x v="0"/>
    <n v="5284"/>
    <n v="2631776"/>
    <n v="79306"/>
    <s v="ORDEN DE CAMBIO"/>
    <s v="ANTIOQUIA"/>
    <s v="FRONTINO"/>
    <s v="BARRIO PARQUE PRINCIPAL FRONTI"/>
    <s v="REDEBAN"/>
    <s v="FO-25-1409840"/>
    <d v="2025-08-22T13:09:00"/>
    <d v="2025-09-11T11:07:00"/>
    <m/>
    <s v="ROLLOS"/>
    <s v="ROLLOS"/>
    <s v="CB UNO A UNO"/>
    <s v="CB UNO A UNO"/>
    <s v="EJECUTADO_EXITOSO"/>
    <s v="EJECUTADO EXITOSO"/>
    <s v="22/08/2025 SE CONFIRMA DATOS CON CB, DATOS CORRECTOS, SE ACTUALIZAN. SE REALIZA ENVIO DE  ROLLOS CON GUIA | 29/08/2025 SE COMUNICA CON EL USUARIO DONDE INFORMA QUE AUN NO RECIBE LOS ROLLOS | 29/08/2025 SE ESCALA A SERVIENTREGA YA QUE NO SE TIENE MOVIENTO DESDE EL 25 Y EL USUARIO INDICA QUE AUN NO RECIBE LOS ROLLOS | 01/09/2025 EN COMUNICACIÓN CON EL USUARIO, INDICA QUE AÚN NO RECIBE PAPELERÍA | 03/09/2025 EN COMUNICACIÓN CON EL USUARIO, INDICA QUE AÚN NO RECIBE PAPELERÍA | 11/09/2025 SE REALIZA ENVIO DE 20 ROLLOS, CON LA GUIA 284607378 SERVIENTREGA. SE CONFIRMA ENTREGA EXITOSA POR PARTE DE LA TRANSPORTADORA"/>
    <s v="ENVÍO"/>
    <m/>
    <s v="TIPO IV"/>
    <s v="TERRESTRE"/>
    <m/>
    <n v="0"/>
    <n v="35779.500569199998"/>
    <n v="0"/>
    <n v="35779.500569199998"/>
    <m/>
    <m/>
    <m/>
    <m/>
    <m/>
  </r>
  <r>
    <s v="APARTADO"/>
    <x v="0"/>
    <x v="0"/>
    <n v="27615"/>
    <n v="2689825"/>
    <n v="75304"/>
    <s v="ORDEN DE CAMBIO"/>
    <s v="CHOCO"/>
    <s v="RIOSUCIO"/>
    <s v="DISTRICOL CAMPOAGROP S.A.S"/>
    <s v="REDEBAN"/>
    <s v="FO-25-1480512"/>
    <d v="2025-09-03T14:55:00"/>
    <d v="2025-09-11T11:09:00"/>
    <m/>
    <s v="ROLLOS"/>
    <s v="ROLLOS"/>
    <s v="AGREGADOR"/>
    <s v="DISTRICOL"/>
    <s v="EJECUTADO_EXITOSO"/>
    <s v="EJECUTADO EXITOSO"/>
    <s v="04/09/2025 SE ESCALA A LA RED PARA AUTORIZACIÓN DE ROLLOS - LA RED AUTORIZA - SE REALIZA ENVIO DE ROLLOS CON GUIA | 11/09/2025 SE COMUNICA CON EL CLIENTE Y NO HA RECIBIDO EL PAQUETE | 11/09/2025 SE REALIZA ENVIO DE 20 ROLLOS, CON LA GUIA 284607401 SERVIENTREGA. SE CONFIRMA ENTREGA EXITOSA POR PARTE DE LA TRANSPORTADORA"/>
    <s v="ENVÍO"/>
    <m/>
    <s v="TIPO IV ESPECIAL"/>
    <s v="TERRESTRE/FLUVIAL"/>
    <m/>
    <n v="0"/>
    <n v="35779.500569199998"/>
    <n v="0"/>
    <n v="35779.500569199998"/>
    <m/>
    <m/>
    <m/>
    <m/>
    <m/>
  </r>
  <r>
    <s v="NEIVA"/>
    <x v="5"/>
    <x v="5"/>
    <n v="18460"/>
    <n v="2668170"/>
    <n v="68550"/>
    <s v="ORDEN DE CAMBIO"/>
    <s v="CAQUETA"/>
    <s v="MILAN"/>
    <s v="BARRIO GETUCHA MILAN"/>
    <s v="REDEBAN"/>
    <s v="FO-25-1457883"/>
    <d v="2025-08-30T09:44:00"/>
    <d v="2025-09-11T11:10:00"/>
    <m/>
    <s v="ROLLOS"/>
    <s v="ROLLOS"/>
    <s v="UNO A UNO"/>
    <s v="CB UNO A UNO"/>
    <s v="EJECUTADO_EXITOSO"/>
    <s v="EJECUTADO EXITOSO"/>
    <s v="01/09/2025 SE CONFIRMA DATOS CON CB, DATOS CORRECTOS, SE ACTUALIZAN. SE REALIZA ENVIO DE ROLLOS CON GUIA | 11/09/2025 SE REALIZA ENVIO DE 10 ROLLOS, CON LA GUIA 2235596025 SERVIENTREGA. SE CONFIRMA ENTREGA EXITOSA POR PARTE DE LA TRANSPORTADORA"/>
    <s v="ENVÍO"/>
    <m/>
    <s v="TIPO IV"/>
    <s v="TERRESTRE"/>
    <m/>
    <n v="0"/>
    <n v="35779.500569199998"/>
    <n v="0"/>
    <n v="35779.500569199998"/>
    <m/>
    <m/>
    <m/>
    <m/>
    <m/>
  </r>
  <r>
    <s v="MEDELLIN"/>
    <x v="0"/>
    <x v="0"/>
    <n v="5113"/>
    <n v="2669204"/>
    <n v="80604"/>
    <s v="ORDEN DE CAMBIO"/>
    <s v="ANTIOQUIA"/>
    <s v="BURITICA"/>
    <s v="BARRIO SABANITAS BURITICA"/>
    <s v="REDEBAN"/>
    <s v="FO-25-1455788"/>
    <d v="2025-08-31T10:11:00"/>
    <d v="2025-09-11T11:12:00"/>
    <m/>
    <s v="ROLLOS"/>
    <s v="ROLLOS"/>
    <s v="UNO A UNO"/>
    <s v="UNO A UNO"/>
    <s v="EJECUTADO_EXITOSO"/>
    <s v="EJECUTADO EXITOSO"/>
    <s v="01/09/2025 SE CONFIRMA DATOS CON CB, DATOS CORRECTOS, SE ACTUALIZAN. SE REALIZA ENVIO DE ROLLOS CON GUIA | 02/09/2025 EN COMUNICACIÓN CON EL USUARIO, INDICA QUE AÚN NO RECIBE PAPELERÍA. SE INFORMA GUIA | 11/09/2025 SE REALIZA ENVIO DE 20 ROLLOS, CON LA GUIA 284607394 SERVIENTREGA. SE CONFIRMA ENTREGA EXITOSA POR PARTE DE LA TRANSPORTADORA"/>
    <s v="ENVÍO"/>
    <m/>
    <s v="TIPO IV"/>
    <s v="TERRESTRE"/>
    <m/>
    <n v="0"/>
    <n v="35779.500569199998"/>
    <n v="0"/>
    <n v="35779.500569199998"/>
    <m/>
    <m/>
    <m/>
    <m/>
    <m/>
  </r>
  <r>
    <s v="MEDELLIN"/>
    <x v="0"/>
    <x v="0"/>
    <n v="5670"/>
    <n v="2669061"/>
    <n v="18516"/>
    <s v="ORDEN DE CAMBIO"/>
    <s v="ANTIOQUIA"/>
    <s v="SAN ROQUE"/>
    <s v="CALLE EL COMERCIO SAN ROQUE"/>
    <s v="REDEBAN"/>
    <s v="FO-25-1454133"/>
    <d v="2025-08-31T08:29:00"/>
    <d v="2025-09-11T11:13:00"/>
    <m/>
    <s v="ROLLOS"/>
    <s v="ROLLOS"/>
    <s v="CB UNO A UNO"/>
    <s v="CB UNO A UNO"/>
    <s v="EJECUTADO_EXITOSO"/>
    <s v="EJECUTADO EXITOSO"/>
    <s v="01/09/2025 SE ESCALA A LA RED PARA AUTORIZACIÓN DE ROLLOS - LA RED AUTORIZA 40 - SE REALIZA ENVIO DE ROLLOS CON GUIA | 02/09/2025 EN COMUNICACIÓN CON EL USUARIO, INDICA QUE AÚN NO RECIBE PAPELERÍA. SE INFORMA GUIA | 04/09/2025 EN COMUNICACIÓN CON EL USUARIO, INDICA QUE AÚN NO RECIBE PAPELERÍA | 11/09/2025 SE REALIZA ENVIO DE 50 ROLLOS, CON LA GUIA 284607393 SERVIENTREGA. SE CONFIRMA ENTREGA EXITOSA POR PARTE DE LA TRANSPORTADORA"/>
    <s v="ENVÍO"/>
    <m/>
    <s v="TIPO III"/>
    <s v="TERRESTRE"/>
    <m/>
    <n v="0"/>
    <n v="35779.500569199998"/>
    <n v="0"/>
    <n v="35779.500569199998"/>
    <m/>
    <m/>
    <m/>
    <m/>
    <m/>
  </r>
  <r>
    <s v="BOGOTA"/>
    <x v="4"/>
    <x v="4"/>
    <n v="25430"/>
    <n v="2716670"/>
    <n v="79309"/>
    <s v="ORDEN DE CAMBIO"/>
    <s v="CUNDINAMARCA"/>
    <s v="MADRID"/>
    <s v="BARRIO LA PROSPERIDAD MADRID"/>
    <s v="REDEBAN"/>
    <s v="FO-25-1504073"/>
    <d v="2025-09-09T14:51:00"/>
    <d v="2025-09-11T11:14:00"/>
    <m/>
    <s v="ROLLOS"/>
    <s v="ROLLOS"/>
    <s v="CB UNO A UNO"/>
    <s v="CB UNO A UNO"/>
    <s v="EJECUTADO_EXITOSO"/>
    <s v="EJECUTADO EXITOSO"/>
    <s v="09/09/2025 SE ESCALA AL COORDINADOR DE ZONA PARA ENTREGA DE ROLLOS EN SITIO | 11/09/2025 SE REALIZA ENTREGA DE ROLLOS EN EL COMERCIO"/>
    <s v="VISITA_TÉCNICA"/>
    <m/>
    <s v="TIPO II"/>
    <s v="TERRESTRE"/>
    <s v="CEDEÑO AMAYA JORGE LUIS"/>
    <n v="1"/>
    <n v="67654.12000000001"/>
    <n v="0"/>
    <n v="67654.12000000001"/>
    <m/>
    <m/>
    <m/>
    <m/>
    <m/>
  </r>
  <r>
    <s v="CARTAGENA"/>
    <x v="1"/>
    <x v="1"/>
    <n v="13001"/>
    <n v="2712729"/>
    <n v="62923"/>
    <s v="ORDEN DE CAMBIO"/>
    <s v="BOLIVAR"/>
    <s v="CARTAGENA"/>
    <s v="PTM CARTAGENA PAPELERIA Y VARI"/>
    <s v="REDEBAN"/>
    <s v="FO-25-1501291"/>
    <d v="2025-09-09T08:00:00"/>
    <d v="2025-09-11T11:54:00"/>
    <m/>
    <s v="ROLLOS"/>
    <s v="ROLLOS"/>
    <s v="AGREGADOR"/>
    <s v="COMCARD - PTM"/>
    <s v="EJECUTADO_EXITOSO"/>
    <s v="EJECUTADO EXITOSO"/>
    <s v="09/09/2025 SE ESCALA AL COORDINADOR DE ZONA PARA ENTREGA DE ROLLOS EN SITIO | 11/09/2025 SE REALIZA ENTREGA DE 120 ROLLOS PARA EL CORRESPONSAL"/>
    <s v="VISITA_TÉCNICA"/>
    <m/>
    <s v="TIPO I"/>
    <s v="TERRESTRE"/>
    <s v="MARTINEZ SALGUEDO ANDRES AUGUSTO"/>
    <n v="1"/>
    <n v="35779.500569199998"/>
    <n v="0"/>
    <n v="35779.500569199998"/>
    <m/>
    <m/>
    <m/>
    <m/>
    <m/>
  </r>
  <r>
    <s v="CARTAGENA"/>
    <x v="1"/>
    <x v="1"/>
    <n v="13001"/>
    <n v="2720025"/>
    <n v="60513"/>
    <s v="ORDEN DE CAMBIO"/>
    <s v="BOLIVAR"/>
    <s v="CARTAGENA"/>
    <s v="PTM CARTAGENA PAPELERIA WILMAR"/>
    <s v="REDEBAN"/>
    <s v="FO-25-1507641"/>
    <d v="2025-09-10T09:07:00"/>
    <d v="2025-09-11T12:13:00"/>
    <m/>
    <s v="ROLLOS"/>
    <s v="ROLLOS"/>
    <s v="AGREGADOR"/>
    <s v="COMCARD - PTM"/>
    <s v="EJECUTADO_EXITOSO"/>
    <s v="EJECUTADO EXITOSO"/>
    <s v="10/09/2025 SE ESCALA AL COORDINADOR DE ZONA PARA ENTREGA DE ROLLOS EN SITIO | 11/09/2025 SE REALIZA ENTREGA DE 60 ROLLOS PARA EL CORRESPONSAL"/>
    <s v="VISITA_TÉCNICA"/>
    <m/>
    <s v="TIPO I"/>
    <s v="TERRESTRE"/>
    <s v="MARTINEZ SALGUEDO ANDRES AUGUSTO"/>
    <n v="1"/>
    <n v="35779.500569199998"/>
    <n v="0"/>
    <n v="35779.500569199998"/>
    <m/>
    <m/>
    <m/>
    <m/>
    <m/>
  </r>
  <r>
    <s v="BOGOTA"/>
    <x v="4"/>
    <x v="4"/>
    <n v="11001"/>
    <n v="2715591"/>
    <n v="56044"/>
    <s v="ORDEN DE CAMBIO"/>
    <s v="CUNDINAMARCA"/>
    <s v="BOGOTA"/>
    <s v="OPRAP CENTRO COMERCIAL LO NUES"/>
    <s v="REDEBAN"/>
    <s v="FO-25-1504167"/>
    <d v="2025-09-09T12:10:00"/>
    <d v="2025-09-11T12:27:00"/>
    <m/>
    <s v="ROLLOS"/>
    <s v="ROLLOS"/>
    <s v="ROBUSTO"/>
    <s v="OPRAP"/>
    <s v="EJECUTADO_EXITOSO"/>
    <s v="EJECUTADO EXITOSO"/>
    <s v="09/09/2025 SE ESCALA AL COORDINADOR DE ZONA PARA ENTREGA DE ROLLOS EN SITIO | 11/09/2025 SE REALIZA ENTREGA DE 140 ROLLOS"/>
    <s v="VISITA_TÉCNICA"/>
    <m/>
    <s v="TIPO I"/>
    <s v="TERRESTRE"/>
    <s v="MURCIA HERNANDEZ HARVEY IGNACIO"/>
    <n v="1"/>
    <n v="35779.500569199998"/>
    <n v="0"/>
    <n v="35779.500569199998"/>
    <m/>
    <m/>
    <m/>
    <m/>
    <m/>
  </r>
  <r>
    <s v="MONTERIA"/>
    <x v="1"/>
    <x v="1"/>
    <n v="5250"/>
    <n v="2661989"/>
    <n v="79078"/>
    <s v="ORDEN DE CAMBIO"/>
    <s v="ANTIOQUIA"/>
    <s v="EL BAGRE"/>
    <s v="BARRIO LAS DELICIAS EL BAGRE"/>
    <s v="REDEBAN"/>
    <s v="FO-25-1446874"/>
    <d v="2025-08-29T08:00:00"/>
    <d v="2025-09-11T13:44:00"/>
    <m/>
    <s v="ROLLOS"/>
    <s v="ROLLOS"/>
    <s v="CB UNO A UNO"/>
    <s v="CB UNO A UNO"/>
    <s v="EJECUTADO_EXITOSO"/>
    <s v="EJECUTADO EXITOSO"/>
    <s v="29/08/2025 SE CONFIRMA DATOS CON CB, DATOS CORRECTOS, SE ACTUALIZAN. SE REALIZA ENVIO DE ROLLOS CON GUIA | 04/09/2025 EN COMUNICACIÓN CON EL USUARIO, INDICA QUE AÚN NO RECIBE PAPELERÍA. SE INFORMA GUIA | 11/09/2025 SE REALIZA ENVIO DE 10 ROLLOS, CON LA GUIA 2265100362 SERVIENTREGA. SE CONFIRMA ENTREGA EXITOSA POR PARTE DE LA TRANSPORTADORA"/>
    <s v="ENVÍO"/>
    <m/>
    <s v="TIPO IV"/>
    <s v="TERRESTRE"/>
    <m/>
    <n v="0"/>
    <n v="35779.500569199998"/>
    <n v="0"/>
    <n v="35779.500569199998"/>
    <m/>
    <m/>
    <m/>
    <m/>
    <m/>
  </r>
  <r>
    <s v="MEDELLIN"/>
    <x v="0"/>
    <x v="0"/>
    <n v="5364"/>
    <n v="2666168"/>
    <n v="80446"/>
    <s v="ORDEN DE CAMBIO"/>
    <s v="ANTIOQUIA"/>
    <s v="JARDIN"/>
    <s v="BARRIO LA AVENIDA SECTOR ESTADIO JARDIN"/>
    <s v="REDEBAN"/>
    <s v="FO-25-1446860"/>
    <d v="2025-08-29T15:29:00"/>
    <d v="2025-09-11T13:46:00"/>
    <m/>
    <s v="ROLLOS"/>
    <s v="ROLLOS"/>
    <s v="UNO A UNO"/>
    <s v="UNO A UNO"/>
    <s v="EJECUTADO_EXITOSO"/>
    <s v="EJECUTADO EXITOSO"/>
    <s v="29/08/2025 SE CONFIRMA DATOS CON CB, DATOS CORRECTOS, SE ACTUALIZAN. SE REALIZA ENVIO DE ROLLOS CON GUIA | 03/09/2025 EN COMUNICACIÓN CON EL USUARIO, INDICA QUE AÚN NO RECIBE PAPELERÍA. SE INFORMA GUIA | 11/09/2025 SE REALIZA ENVIO DE 20 ROLLOS, CON LA GUIA 284607390 SERVIENTREGA. SE CONFIRMA ENTREGA EXITOSA POR PARTE DE LA TRANSPORTADORA"/>
    <s v="ENVÍO"/>
    <m/>
    <s v="TIPO III"/>
    <s v="TERRESTRE"/>
    <m/>
    <n v="0"/>
    <n v="35779.500569199998"/>
    <n v="0"/>
    <n v="35779.500569199998"/>
    <m/>
    <m/>
    <m/>
    <m/>
    <m/>
  </r>
  <r>
    <s v="PEREIRA"/>
    <x v="2"/>
    <x v="6"/>
    <n v="66170"/>
    <n v="2715620"/>
    <n v="79237"/>
    <s v="ORDEN DE CAMBIO"/>
    <s v="RISARALDA"/>
    <s v="DOSQUEBRADAS"/>
    <s v="DISTRICOL VARIEDADES LEON"/>
    <s v="REDEBAN"/>
    <s v="FO-25-1504815"/>
    <d v="2025-09-09T12:04:00"/>
    <d v="2025-09-11T13:47:00"/>
    <m/>
    <s v="ROLLOS"/>
    <s v="ROLLOS"/>
    <s v="AGREGADOR"/>
    <s v="DISTRICOL"/>
    <s v="EJECUTADO_EXITOSO"/>
    <s v="EJECUTADO EXITOSO"/>
    <s v="09/09/2025 SE ESCALA AL COORDINADOR DE ZONA PARA ENTREGA DE ROLLOS EN SITIO | 11/09/2025 SE ENTREGAN 70 ROLLOS."/>
    <s v="VISITA_TÉCNICA"/>
    <m/>
    <s v="TIPO I"/>
    <s v="TERRESTRE"/>
    <s v="FRANCO CAÑAVERAL YAMID RAUL"/>
    <n v="1"/>
    <n v="35779.500569199998"/>
    <n v="0"/>
    <n v="35779.500569199998"/>
    <m/>
    <m/>
    <m/>
    <m/>
    <m/>
  </r>
  <r>
    <s v="PASTO"/>
    <x v="2"/>
    <x v="2"/>
    <n v="86568"/>
    <n v="2650611"/>
    <n v="57321"/>
    <s v="ORDEN DE CAMBIO"/>
    <s v="PUTUMAYO"/>
    <s v="PUERTO ASIS"/>
    <s v="BARRIO VDA LA CARMELITA PUERTO"/>
    <s v="REDEBAN"/>
    <s v="FO-25-1436102"/>
    <d v="2025-08-27T09:13:00"/>
    <d v="2025-09-11T13:50:00"/>
    <m/>
    <s v="ROLLOS"/>
    <s v="ROLLOS"/>
    <s v="CB UNO A UNO"/>
    <s v="CB UNO A UNO"/>
    <s v="EJECUTADO_EXITOSO"/>
    <s v="EJECUTADO EXITOSO"/>
    <s v="02/09/2025 EN COMUNICACIÓN CON EL USUARIO, INDICA QUE AÚN NO RECIBE PAPELERÍA. SE INFORMA GUIA | 03/09/2025 EN COMUNICACIÓN CON EL USUARIO, INDICA QUE AÚN NO RECIBE PAPELERÍA | 11/09/2025 SE REALIZA ENVIO DE 10 ROLLOS, CON LA GUIA 2185553751 SERVIENTREGA. SE CONFIRMA ENTREGA EXITOSA POR PARTE DE LA TRANSPORTADORA"/>
    <s v="ENVÍO"/>
    <m/>
    <s v="TIPO IV"/>
    <s v="TERRESTRE"/>
    <m/>
    <n v="0"/>
    <n v="35779.500569199998"/>
    <n v="0"/>
    <n v="35779.500569199998"/>
    <m/>
    <m/>
    <m/>
    <m/>
    <m/>
  </r>
  <r>
    <s v="APARTADO"/>
    <x v="0"/>
    <x v="0"/>
    <n v="27615"/>
    <n v="2647721"/>
    <n v="39537"/>
    <s v="ORDEN DE CAMBIO"/>
    <s v="CHOCO"/>
    <s v="RIOSUCIO"/>
    <s v="PTM RIOSUCIO MALAYON"/>
    <s v="REDEBAN"/>
    <s v="FO-25-1430186"/>
    <d v="2025-08-26T15:13:00"/>
    <d v="2025-09-11T13:51:00"/>
    <m/>
    <s v="ROLLOS"/>
    <s v="ROLLOS"/>
    <s v="AGREGADOR"/>
    <s v="COMCARD - PTM"/>
    <s v="EJECUTADO_EXITOSO"/>
    <s v="EJECUTADO EXITOSO"/>
    <s v="26/08/2025 SE ESCALA AL COORDINADOR DE ZONA PARA ENTREGA DE ROLLOS EN SITIO | 02/09/2025 EN COMUNICACIÓN CON EL USUARIO, INDICA QUE AÚN NO RECIBE PAPELERÍA. SE INFORMA GUIA | 11/09/2025 SE REALIZA ENVIO DE 70 ROLLOS, CON LA GUIA 284607388 SERVIENTREGA. SE CONFIRMA ENTREGA EXITOSA POR PARTE DE LA TRANSPORTADORA"/>
    <s v="ENVÍO"/>
    <m/>
    <s v="TIPO IV ESPECIAL"/>
    <s v="TERRESTRE/FLUVIAL"/>
    <m/>
    <n v="0"/>
    <n v="35779.500569199998"/>
    <n v="0"/>
    <n v="35779.500569199998"/>
    <m/>
    <m/>
    <m/>
    <m/>
    <m/>
  </r>
  <r>
    <s v="MEDELLIN"/>
    <x v="0"/>
    <x v="0"/>
    <n v="27075"/>
    <n v="2641619"/>
    <n v="47277"/>
    <s v="ORDEN DE CAMBIO"/>
    <s v="CHOCO"/>
    <s v="BAHIA SOLANO"/>
    <s v="BARRIO PANQUIACO BAHIA SOLANO"/>
    <s v="REDEBAN"/>
    <s v="FO-25-1422564"/>
    <d v="2025-08-25T16:16:00"/>
    <d v="2025-09-11T13:57:00"/>
    <m/>
    <s v="ROLLOS"/>
    <s v="ROLLOS"/>
    <s v="CB UNO A UNO"/>
    <s v="CB UNO A UNO"/>
    <s v="EJECUTADO_EXITOSO"/>
    <s v="EJECUTADO EXITOSO"/>
    <s v="25/08/2025 SE CONFIRMA DATOS CON CB, DATOS CORRECTOS, SE ACTUALIZAN. SE REALIZA ENVIO DE ROLLOS CON GUIA | 01/09/2025 EN COMUNICACIÓN CON EL USUARIO, INDICA QUE AÚN NO RECIBE PAPELERÍA. SE INFORMA GUIA | 03/09/2025 EN COMUNICACIÓN CON EL USUARIO, INDICA QUE AÚN NO RECIBE PAPELERÍA | 11/09/2025 SE REALIZA ENVIO DE 20 ROLLOS, CON LA GUIA 284607384 SERVIENTREGA. SE CONFIRMA ENTREGA EXITOSA POR PARTE DE LA TRANSPORTADORA"/>
    <s v="ENVÍO"/>
    <m/>
    <s v="TIPO IV ESPECIAL"/>
    <s v="AEREO"/>
    <m/>
    <n v="0"/>
    <n v="35779.500569199998"/>
    <n v="0"/>
    <n v="35779.500569199998"/>
    <m/>
    <m/>
    <m/>
    <m/>
    <m/>
  </r>
  <r>
    <s v="MONTERIA"/>
    <x v="1"/>
    <x v="1"/>
    <n v="5250"/>
    <n v="2671862"/>
    <n v="79213"/>
    <s v="ORDEN DE CAMBIO"/>
    <s v="ANTIOQUIA"/>
    <s v="EL BAGRE"/>
    <s v="BARRIO PORTUGAL EL BAGRE  3"/>
    <s v="REDEBAN"/>
    <s v="FO-25-1455800"/>
    <d v="2025-09-01T09:57:00"/>
    <d v="2025-09-11T14:02:00"/>
    <m/>
    <s v="ROLLOS"/>
    <s v="ROLLOS"/>
    <s v="CB UNO A UNO"/>
    <s v="CB UNO A UNO"/>
    <s v="EJECUTADO_EXITOSO"/>
    <s v="EJECUTADO EXITOSO"/>
    <s v="01/09/2025 SE CONFIRMA DATOS CON CB, DATOS CORRECTOS, SE ACTUALIZAN. SE REALIZA ENVIO DE ROLLOS CON GUIA | 05/09/2025 EN COMUNICACIÓN CON EL USUARIO, INDICA QUE AÚN NO RECIBE PAPELERÍA. SE INFORMA GUIA | 11/09/2025 SE REALIZA ENVIO DE 10 ROLLOS, CON LA GUIA 2265100364 SERVIENTREGA. SE CONFIRMA ENTREGA EXITOSA POR PARTE DE LA TRANSPORTADORA"/>
    <s v="ENVÍO"/>
    <m/>
    <s v="TIPO IV"/>
    <s v="TERRESTRE"/>
    <m/>
    <n v="0"/>
    <n v="35779.500569199998"/>
    <n v="0"/>
    <n v="35779.500569199998"/>
    <m/>
    <m/>
    <m/>
    <m/>
    <m/>
  </r>
  <r>
    <s v="VALLEDUPAR"/>
    <x v="1"/>
    <x v="1"/>
    <n v="20178"/>
    <n v="2673397"/>
    <n v="61163"/>
    <s v="ORDEN DE CAMBIO"/>
    <s v="CESAR"/>
    <s v="CHIRIGUANA"/>
    <s v="DISTRICOL MERK PAISA RH"/>
    <s v="REDEBAN"/>
    <s v="FO-25-1455791"/>
    <d v="2025-09-01T11:34:00"/>
    <d v="2025-09-11T14:04:00"/>
    <m/>
    <s v="ROLLOS"/>
    <s v="ROLLOS"/>
    <s v="AGREGADOR"/>
    <s v="DISTRICOL"/>
    <s v="EJECUTADO_EXITOSO"/>
    <s v="EJECUTADO EXITOSO"/>
    <s v="01/09/2025 SE CONFIRMA DATOS CON CB, DATOS CORRECTOS, SE ACTUALIZAN. SE REALIZA ENVIO DE ROLLOS CON GUIA | 05/09/2025 EN COMUNICACIÓN CON EL USUARIO, INDICA QUE AÚN NO RECIBE PAPELERÍA. SE INFORMA GUIA | 11/09/2025 SE REALIZA ENVIO DE 70 ROLLOS, CON LA GUIA 2205447151 SERVIENTREGA. SE CONFIRMA ENTREGA EXITOSA POR PARTE DE LA TRANSPORTADORA"/>
    <s v="ENVÍO"/>
    <m/>
    <s v="TIPO III"/>
    <s v="TERRESTRE"/>
    <m/>
    <n v="0"/>
    <n v="35779.500569199998"/>
    <n v="0"/>
    <n v="35779.500569199998"/>
    <m/>
    <m/>
    <m/>
    <m/>
    <m/>
  </r>
  <r>
    <s v="MEDELLIN"/>
    <x v="0"/>
    <x v="0"/>
    <n v="5088"/>
    <n v="2712207"/>
    <n v="79729"/>
    <s v="ORDEN DE CAMBIO"/>
    <s v="ANTIOQUIA"/>
    <s v="BELLO"/>
    <s v="PTM BELLO AUTOSERVICIO JOHA"/>
    <s v="REDEBAN"/>
    <s v="FO-25-1501132"/>
    <d v="2025-09-09T08:00:00"/>
    <d v="2025-09-11T14:05:00"/>
    <m/>
    <s v="ROLLOS"/>
    <s v="ROLLOS"/>
    <s v="AGREGADOR"/>
    <s v="COMCARD - PTM"/>
    <s v="EJECUTADO_EXITOSO"/>
    <s v="EJECUTADO EXITOSO"/>
    <s v="09/09/2025 SE ESCALA PARA ENVIO POR CABIFY | 11/09/2025 SE REALIZA ENTREGA DE 20 ROLLOS POR EL OPERADOR CABIFY"/>
    <s v="VISITA_TÉCNICA"/>
    <m/>
    <s v="TIPO I"/>
    <s v="TERRESTRE"/>
    <s v="DIAZ ACOSTA MARIA ISABEL"/>
    <n v="1"/>
    <n v="35779.500569199998"/>
    <n v="0"/>
    <n v="35779.500569199998"/>
    <m/>
    <m/>
    <m/>
    <m/>
    <m/>
  </r>
  <r>
    <s v="MEDELLIN"/>
    <x v="0"/>
    <x v="0"/>
    <n v="5001"/>
    <n v="2701088"/>
    <n v="80082"/>
    <s v="ORDEN DE CAMBIO"/>
    <s v="ANTIOQUIA"/>
    <s v="MEDELLIN"/>
    <s v="BARRIO EL PLAYON MEDELLIN 2"/>
    <s v="REDEBAN"/>
    <s v="FO-25-1501146"/>
    <d v="2025-09-05T12:31:00"/>
    <d v="2025-09-11T14:06:00"/>
    <m/>
    <s v="ROLLOS"/>
    <s v="ROLLOS"/>
    <s v="UNO A UNO"/>
    <s v="UNO A UNO"/>
    <s v="EJECUTADO_EXITOSO"/>
    <s v="EJECUTADO EXITOSO"/>
    <s v="09/09/2025 SE ESCALA PARA ENVIO POR CABIFY | 11/09/2025 SE REALIZA ENTREGA DE 10 ROLLOS POR EL OPERADOR CABIFY"/>
    <s v="VISITA_TÉCNICA"/>
    <m/>
    <s v="TIPO I"/>
    <s v="TERRESTRE"/>
    <s v="DIAZ ACOSTA MARIA ISABEL"/>
    <n v="1"/>
    <n v="35779.500569199998"/>
    <n v="0"/>
    <n v="35779.500569199998"/>
    <m/>
    <m/>
    <m/>
    <m/>
    <m/>
  </r>
  <r>
    <s v="MEDELLIN"/>
    <x v="0"/>
    <x v="0"/>
    <n v="5001"/>
    <n v="2710649"/>
    <n v="79441"/>
    <s v="ORDEN DE CAMBIO"/>
    <s v="ANTIOQUIA"/>
    <s v="MEDELLIN"/>
    <s v="BARRIO ANTONIO NARINO MEDELLIN"/>
    <s v="REDEBAN"/>
    <s v="FO-25-1501130"/>
    <d v="2025-09-08T15:15:00"/>
    <d v="2025-09-11T14:07:00"/>
    <m/>
    <s v="ROLLOS"/>
    <s v="ROLLOS"/>
    <s v="CB UNO A UNO"/>
    <s v="CB UNO A UNO"/>
    <s v="EJECUTADO_EXITOSO"/>
    <s v="EJECUTADO EXITOSO"/>
    <s v="09/09/2025 SE ESCALA PARA ENVIO POR CABIFY | 11/09/2025 SE REALIZA ENTREGA DE 30 ROLLOS POR EL OPERADOR CABIFY"/>
    <s v="VISITA_TÉCNICA"/>
    <m/>
    <s v="TIPO I"/>
    <s v="TERRESTRE"/>
    <s v="DIAZ ACOSTA MARIA ISABEL"/>
    <n v="1"/>
    <n v="35779.500569199998"/>
    <n v="0"/>
    <n v="35779.500569199998"/>
    <m/>
    <m/>
    <m/>
    <m/>
    <m/>
  </r>
  <r>
    <s v="MEDELLIN"/>
    <x v="0"/>
    <x v="0"/>
    <n v="5001"/>
    <n v="2711382"/>
    <n v="80086"/>
    <s v="ORDEN DE CAMBIO"/>
    <s v="ANTIOQUIA"/>
    <s v="MEDELLIN"/>
    <s v="BARRIO MANRIQUE MEDELLIN 28"/>
    <s v="REDEBAN"/>
    <s v="FO-25-1501126"/>
    <d v="2025-09-08T16:44:00"/>
    <d v="2025-09-11T14:08:00"/>
    <m/>
    <s v="ROLLOS"/>
    <s v="ROLLOS"/>
    <s v="UNO A UNO"/>
    <s v="UNO A UNO"/>
    <s v="EJECUTADO_EXITOSO"/>
    <s v="EJECUTADO EXITOSO"/>
    <s v="09/09/2025 SE ESCALA PARA ENVIO POR CABIFY | 11/09/2025 SE REALIZA ENTREGA DE 10 ROLLOS POR EL OPERADOR CABIFY"/>
    <s v="VISITA_TÉCNICA"/>
    <m/>
    <s v="TIPO I"/>
    <s v="TERRESTRE"/>
    <s v="DIAZ ACOSTA MARIA ISABEL"/>
    <n v="1"/>
    <n v="35779.500569199998"/>
    <n v="0"/>
    <n v="35779.500569199998"/>
    <m/>
    <m/>
    <m/>
    <m/>
    <m/>
  </r>
  <r>
    <s v="MEDELLIN"/>
    <x v="0"/>
    <x v="0"/>
    <n v="5001"/>
    <n v="2712895"/>
    <n v="79432"/>
    <s v="ORDEN DE CAMBIO"/>
    <s v="ANTIOQUIA"/>
    <s v="MEDELLIN"/>
    <s v="BARRIO CAICEDO MEDELLIN 13"/>
    <s v="REDEBAN"/>
    <s v="FO-25-1501128"/>
    <d v="2025-09-09T08:31:00"/>
    <d v="2025-09-11T14:09:00"/>
    <m/>
    <s v="ROLLOS"/>
    <s v="ROLLOS"/>
    <s v="CB UNO A UNO"/>
    <s v="CB UNO A UNO"/>
    <s v="EJECUTADO_EXITOSO"/>
    <s v="EJECUTADO EXITOSO"/>
    <s v="09/09/2025 SE ESCALA PARA ENVIO POR CABIFY | 11/09/2025 SE REALIZA ENTREGA DE 20 ROLLOS POR EL OPERADOR CABIFY"/>
    <s v="VISITA_TÉCNICA"/>
    <m/>
    <s v="TIPO I"/>
    <s v="TERRESTRE"/>
    <s v="DIAZ ACOSTA MARIA ISABEL"/>
    <n v="1"/>
    <n v="35779.500569199998"/>
    <n v="0"/>
    <n v="35779.500569199998"/>
    <m/>
    <m/>
    <m/>
    <m/>
    <m/>
  </r>
  <r>
    <s v="MEDELLIN"/>
    <x v="0"/>
    <x v="0"/>
    <n v="5001"/>
    <n v="2713242"/>
    <n v="76057"/>
    <s v="ORDEN DE CAMBIO"/>
    <s v="ANTIOQUIA"/>
    <s v="MEDELLIN"/>
    <s v="PTM MEDELLIN TIENDA LAS PAISAS"/>
    <s v="REDEBAN"/>
    <s v="FO-25-1501124"/>
    <d v="2025-09-09T08:45:00"/>
    <d v="2025-09-11T14:11:00"/>
    <m/>
    <s v="ROLLOS"/>
    <s v="ROLLOS"/>
    <s v="AGREGADOR"/>
    <s v="COMCARD - PTM"/>
    <s v="EJECUTADO_EXITOSO"/>
    <s v="EJECUTADO EXITOSO"/>
    <s v="09/09/2025 SE ESCALA PARA ENVIO POR CABIFY | 11/09/2025 SE REALIZA ENTREGA DE 50 ROLLOS POR EL OPERADOR CABIFY"/>
    <s v="VISITA_TÉCNICA"/>
    <m/>
    <s v="TIPO I"/>
    <s v="TERRESTRE"/>
    <s v="DIAZ ACOSTA MARIA ISABEL"/>
    <n v="1"/>
    <n v="35779.500569199998"/>
    <n v="0"/>
    <n v="35779.500569199998"/>
    <m/>
    <m/>
    <m/>
    <m/>
    <m/>
  </r>
  <r>
    <s v="MEDELLIN"/>
    <x v="0"/>
    <x v="0"/>
    <n v="5001"/>
    <n v="2715176"/>
    <n v="79676"/>
    <s v="ORDEN DE CAMBIO"/>
    <s v="ANTIOQUIA"/>
    <s v="MEDELLIN"/>
    <s v="BARRIO CALASANZ MEDELLIN  7"/>
    <s v="REDEBAN"/>
    <s v="FO-25-1503852"/>
    <d v="2025-09-09T11:34:00"/>
    <d v="2025-09-11T14:12:00"/>
    <m/>
    <s v="ROLLOS"/>
    <s v="ROLLOS"/>
    <s v="UNO A UNO"/>
    <s v="UNO A UNO"/>
    <s v="EJECUTADO_EXITOSO"/>
    <s v="EJECUTADO EXITOSO"/>
    <s v="09/09/2025 SE ESCALA PARA ENVIO POR CABIFY | 11/09/2025 SE REALIZA ENTREGA DE 10 ROLLOS POR EL OPERADOR CABIFY"/>
    <s v="VISITA_TÉCNICA"/>
    <m/>
    <s v="TIPO I"/>
    <s v="TERRESTRE"/>
    <s v="DIAZ ACOSTA MARIA ISABEL"/>
    <n v="1"/>
    <n v="35779.500569199998"/>
    <n v="0"/>
    <n v="35779.500569199998"/>
    <m/>
    <m/>
    <m/>
    <m/>
    <m/>
  </r>
  <r>
    <s v="MEDELLIN"/>
    <x v="0"/>
    <x v="0"/>
    <n v="5001"/>
    <n v="2716612"/>
    <n v="75145"/>
    <s v="ORDEN DE CAMBIO"/>
    <s v="ANTIOQUIA"/>
    <s v="MEDELLIN"/>
    <s v="BARRIO ENCISO MEDELLIN 21"/>
    <s v="REDEBAN"/>
    <s v="FO-25-1503847"/>
    <d v="2025-09-09T14:39:00"/>
    <d v="2025-09-11T14:13:00"/>
    <m/>
    <s v="ROLLOS"/>
    <s v="ROLLOS"/>
    <s v="CB UNO A UNO"/>
    <s v="CB UNO A UNO"/>
    <s v="EJECUTADO_EXITOSO"/>
    <s v="EJECUTADO EXITOSO"/>
    <s v="09/09/2025 SE ESCALA PARA ENVIO POR CABIFY | 11/09/2025 SE REALIZA ENTREGA DE 70 ROLLOS POR EL OPERADOR CABIFY"/>
    <s v="VISITA_TÉCNICA"/>
    <m/>
    <s v="TIPO I"/>
    <s v="TERRESTRE"/>
    <s v="DIAZ ACOSTA MARIA ISABEL"/>
    <n v="1"/>
    <n v="35779.500569199998"/>
    <n v="0"/>
    <n v="35779.500569199998"/>
    <m/>
    <m/>
    <m/>
    <m/>
    <m/>
  </r>
  <r>
    <s v="CUCUTA"/>
    <x v="3"/>
    <x v="3"/>
    <n v="54001"/>
    <n v="2716131"/>
    <n v="78295"/>
    <s v="ORDEN DE CAMBIO"/>
    <s v="NORTE DE SANTANDER"/>
    <s v="CUCUTA"/>
    <s v="BARRIO CALLEJON CUCUTA 19"/>
    <s v="REDEBAN"/>
    <s v="FO-25-1504138"/>
    <d v="2025-09-09T13:40:00"/>
    <d v="2025-09-11T14:22:00"/>
    <m/>
    <s v="ROLLOS"/>
    <s v="ROLLOS"/>
    <s v="CB UNO A UNO"/>
    <s v="CB UNO A UNO"/>
    <s v="EJECUTADO_EXITOSO"/>
    <s v="EJECUTADO EXITOSO"/>
    <s v="09/09/2025 SE ESCALA AL COORDINADOR DE ZONA PARA ENTREGA DE ROLLOS EN SITIO | 11/09/2025 SE REALIZÓ VISITA AL COMERCIO Y SE HIZO ENTREGA DE 20 ROLLOS TODO OK"/>
    <s v="VISITA_TÉCNICA"/>
    <m/>
    <s v="TIPO I"/>
    <s v="TERRESTRE"/>
    <s v="MORA VEGA JEAMPIER"/>
    <n v="1"/>
    <n v="35779.500569199998"/>
    <n v="0"/>
    <n v="35779.500569199998"/>
    <m/>
    <m/>
    <m/>
    <m/>
    <m/>
  </r>
  <r>
    <s v="MEDELLIN"/>
    <x v="0"/>
    <x v="0"/>
    <n v="5088"/>
    <n v="2715858"/>
    <n v="81107"/>
    <s v="ORDEN DE CAMBIO"/>
    <s v="ANTIOQUIA"/>
    <s v="BELLO"/>
    <s v="BARRIO EL PINAR BELLO 3"/>
    <s v="REDEBAN"/>
    <s v="FO-25-1504241"/>
    <d v="2025-09-09T12:54:00"/>
    <d v="2025-09-11T14:24:00"/>
    <m/>
    <s v="ROLLOS"/>
    <s v="ROLLOS"/>
    <s v="UNO A UNO"/>
    <s v="UNO A UNO"/>
    <s v="EJECUTADO_EXITOSO"/>
    <s v="EJECUTADO EXITOSO"/>
    <s v="11/09/2025 SE ENTREGAN 10 ROLLOS"/>
    <s v="VISITA_TÉCNICA"/>
    <m/>
    <s v="TIPO I"/>
    <s v="TERRESTRE"/>
    <s v="BARRIENTOS HERNANDEZ CRISTIAN HORACIO"/>
    <n v="1"/>
    <n v="35779.500569199998"/>
    <n v="0"/>
    <n v="35779.500569199998"/>
    <m/>
    <m/>
    <m/>
    <m/>
    <m/>
  </r>
  <r>
    <s v="APARTADO"/>
    <x v="0"/>
    <x v="0"/>
    <n v="27615"/>
    <n v="2574368"/>
    <n v="76760"/>
    <s v="ORDEN DE CAMBIO"/>
    <s v="CHOCO"/>
    <s v="RIOSUCIO"/>
    <s v="BARRIO ESCOBAR AL LADO DEL COL"/>
    <s v="REDEBAN"/>
    <s v="FO-25-1354750"/>
    <d v="2025-08-11T08:00:00"/>
    <d v="2025-09-11T14:35:00"/>
    <m/>
    <s v="ROLLOS"/>
    <s v="ROLLOS"/>
    <s v="CB UNO A UNO"/>
    <s v="CB UNO A UNO"/>
    <s v="EJECUTADO_CANCELADO"/>
    <s v="DIRECCION ERRADA"/>
    <s v="09/08/2025 SE REALIZA ENVIO ROLLOS CON GUIA | 19/08/2025 ENVIO AUN NO SE HA ENTREGADO PRESENTA LA SIGUIENTE NOVEDAD EN PLATAFORMAS (REASIGNACION DE ZONA) | 20/08/2025 EN COMUNICACIÓN CON EL USUARIO, INDICA QUE AÚN NO RECIBE PAPELERÍA. SE INFORMA GUIA | 26/08/2025 EN COMUNICACIÓN CON EL USUARIO VIA WHATSAPP, INDICA QUE AÚN NO RECIBE PAPELERÍA | 27/08/2025 EN COMUNICACIÓN CON EL USUARIO VIA WHATSAPP, INDICA QUE AÚN NO RECIBE PAPELERÍA | 01/09/2025 EN COMUNICACIÓN CON EL USUARIO, INDICA QUE AÚN NO RECIBE PAPELERÍA | 11/09/2025"/>
    <s v="ENVÍO"/>
    <m/>
    <s v="TIPO IV ESPECIAL"/>
    <s v="TERRESTRE/FLUVIAL"/>
    <m/>
    <n v="0"/>
    <n v="35779.500569199998"/>
    <n v="0"/>
    <n v="35779.500569199998"/>
    <m/>
    <m/>
    <m/>
    <m/>
    <m/>
  </r>
  <r>
    <s v="PEREIRA"/>
    <x v="2"/>
    <x v="6"/>
    <n v="66001"/>
    <n v="2718114"/>
    <n v="36388"/>
    <s v="ORDEN DE CAMBIO"/>
    <s v="RISARALDA"/>
    <s v="PEREIRA"/>
    <s v="BARRIO CORREGIMIENTO LA ESTREL"/>
    <s v="REDEBAN"/>
    <s v="FO-25-1512892"/>
    <d v="2025-09-09T17:10:00"/>
    <d v="2025-09-11T14:38:00"/>
    <m/>
    <s v="ROLLOS"/>
    <s v="ROLLOS"/>
    <s v="CB UNO A UNO"/>
    <s v="CB UNO A UNO"/>
    <s v="EJECUTADO_EXITOSO"/>
    <s v="EJECUTADO EXITOSO"/>
    <s v="11/09/2025 SE ESCALA AL COORDINADOR DE ZONA PARA ENTREGA DE ROLLOS EN SITIO | 11/09/2025 VISITAMOS COMERCIO REALIZAMOS ENTREGA DE 30 ROLLOS."/>
    <s v="VISITA_TÉCNICA"/>
    <m/>
    <s v="TIPO I"/>
    <s v="TERRESTRE"/>
    <s v="ARROYAVE CANO MANUEL GUILLERMO"/>
    <n v="1"/>
    <n v="35779.500569199998"/>
    <n v="0"/>
    <n v="35779.500569199998"/>
    <m/>
    <m/>
    <m/>
    <m/>
    <m/>
  </r>
  <r>
    <s v="SINCELEJO"/>
    <x v="1"/>
    <x v="1"/>
    <n v="70001"/>
    <n v="2707818"/>
    <n v="79137"/>
    <s v="ORDEN DE CAMBIO"/>
    <s v="SUCRE"/>
    <s v="SINCELEJO"/>
    <s v="BARRIO VILLA MADY SINCELEJO"/>
    <s v="REDEBAN"/>
    <s v="FO-25-1501277"/>
    <d v="2025-09-08T10:21:00"/>
    <d v="2025-09-11T14:41:00"/>
    <m/>
    <s v="ROLLOS"/>
    <s v="ROLLOS"/>
    <s v="CB UNO A UNO"/>
    <s v="CB UNO A UNO"/>
    <s v="EJECUTADO_EXITOSO"/>
    <s v="EJECUTADO EXITOSO"/>
    <s v="09/09/2025 SE CONFIRMA DATOS CON CB, DATOS CORRECTOS, SE ACTUALIZAN. SE REALIZA ENVIO DE ROLLOS CON GUIA | 11/09/2025 SE VISITA SITIO SE VERIFICA INFORMACIÓN SE REALIZA ENTREGA DE ROLLOS RBM NO SE MANIPULA EQUIPOS, FIRMA QUIEN RECIBE LOS ROLLOS."/>
    <s v="VISITA_TÉCNICA"/>
    <m/>
    <s v="TIPO I"/>
    <s v="TERRESTRE"/>
    <s v="SANTOS GUZMAN CHRISTIAN FELIPE"/>
    <n v="1"/>
    <n v="35779.500569199998"/>
    <n v="0"/>
    <n v="35779.500569199998"/>
    <m/>
    <m/>
    <m/>
    <m/>
    <m/>
  </r>
  <r>
    <s v="BOGOTA"/>
    <x v="4"/>
    <x v="4"/>
    <n v="11001"/>
    <n v="2718110"/>
    <n v="76531"/>
    <s v="ORDEN DE CAMBIO"/>
    <s v="CUNDINAMARCA"/>
    <s v="BOGOTA"/>
    <s v="BARRIO MOLINOS SUR BOGOTA"/>
    <s v="REDEBAN"/>
    <s v="FO-25-1512901"/>
    <d v="2025-09-09T17:07:00"/>
    <d v="2025-09-11T14:43:00"/>
    <m/>
    <s v="ROLLOS"/>
    <s v="ROLLOS"/>
    <s v="CB UNO A UNO"/>
    <s v="CB UNO A UNO"/>
    <s v="EJECUTADO_EXITOSO"/>
    <s v="EJECUTADO EXITOSO"/>
    <s v="11/09/2025 SE ESCALA AL COORDINADOR DE ZONA PARA ENTREGA DE ROLLOS EN SITIO | 11/09/2025 SE ENTREGAN 50 ROLLOS SIN MANIPULACIÓN DEL DATAFONO SIN NOVEDAD"/>
    <s v="VISITA_TÉCNICA"/>
    <m/>
    <s v="TIPO I"/>
    <s v="TERRESTRE"/>
    <s v="ARIAS QUILINDO JULIAN"/>
    <n v="1"/>
    <n v="35779.500569199998"/>
    <n v="0"/>
    <n v="35779.500569199998"/>
    <m/>
    <m/>
    <m/>
    <m/>
    <m/>
  </r>
  <r>
    <s v="CARTAGENA"/>
    <x v="1"/>
    <x v="1"/>
    <n v="13001"/>
    <n v="2717340"/>
    <n v="70899"/>
    <s v="ORDEN DE CAMBIO"/>
    <s v="BOLIVAR"/>
    <s v="CARTAGENA"/>
    <s v="PTM CARTAGENA  CELL TOUCH SAN"/>
    <s v="REDEBAN"/>
    <s v="FO-25-1506289"/>
    <d v="2025-09-09T15:55:00"/>
    <d v="2025-09-11T14:52:00"/>
    <m/>
    <s v="ROLLOS"/>
    <s v="ROLLOS"/>
    <s v="AGREGADOR"/>
    <s v="COMCARD - PTM"/>
    <s v="EJECUTADO_EXITOSO"/>
    <s v="EJECUTADO EXITOSO"/>
    <s v="10/09/2025 SE ESCALA AL COORDINADOR DE ZONA PARA ENTREGA DE ROLLOS EN SITIO | 11/09/2025 SE REALIZA ENTREGA DE 140 ROLLOS PARA EL CORRESPONSAL"/>
    <s v="VISITA_TÉCNICA"/>
    <m/>
    <s v="TIPO I"/>
    <s v="TERRESTRE"/>
    <s v="MARTINEZ SALGUEDO ANDRES AUGUSTO"/>
    <n v="1"/>
    <n v="35779.500569199998"/>
    <n v="0"/>
    <n v="35779.500569199998"/>
    <m/>
    <m/>
    <m/>
    <m/>
    <m/>
  </r>
  <r>
    <s v="CARTAGENA"/>
    <x v="1"/>
    <x v="1"/>
    <n v="13001"/>
    <n v="2718465"/>
    <n v="69777"/>
    <s v="ORDEN DE CAMBIO"/>
    <s v="BOLIVAR"/>
    <s v="CARTAGENA"/>
    <s v="PTM CARTAGENA  DROGUERIA Y VAR"/>
    <s v="REDEBAN"/>
    <s v="FO-25-1506273"/>
    <d v="2025-09-10T08:00:00"/>
    <d v="2025-09-11T15:03:00"/>
    <m/>
    <s v="ROLLOS"/>
    <s v="ROLLOS"/>
    <s v="AGREGADOR"/>
    <s v="COMCARD - PTM"/>
    <s v="EJECUTADO_EXITOSO"/>
    <s v="EJECUTADO EXITOSO"/>
    <s v="10/09/2025 SE ESCALA AL COORDINADOR DE ZONA PARA ENTREGA DE ROLLOS EN SITIO | 11/09/2025 SE REALIZA ENTREGA DE 70 ROLLOS PARA EL CORRESPONSAL"/>
    <s v="VISITA_TÉCNICA"/>
    <m/>
    <s v="TIPO I"/>
    <s v="TERRESTRE"/>
    <s v="MARTINEZ SALGUEDO ANDRES AUGUSTO"/>
    <n v="1"/>
    <n v="35779.500569199998"/>
    <n v="0"/>
    <n v="35779.500569199998"/>
    <m/>
    <m/>
    <m/>
    <m/>
    <m/>
  </r>
  <r>
    <s v="MONTERIA"/>
    <x v="1"/>
    <x v="1"/>
    <n v="5154"/>
    <n v="2718479"/>
    <n v="44420"/>
    <s v="ORDEN DE CAMBIO"/>
    <s v="ANTIOQUIA"/>
    <s v="CAUCASIA"/>
    <s v="DISTRICOL MAXBARATO"/>
    <s v="REDEBAN"/>
    <s v="FO-25-1506257"/>
    <d v="2025-09-10T08:00:00"/>
    <d v="2025-09-11T15:07:00"/>
    <m/>
    <s v="ROLLOS"/>
    <s v="ROLLOS"/>
    <s v="AGREGADOR"/>
    <s v="DISTRICOL"/>
    <s v="EJECUTADO_EXITOSO"/>
    <s v="EJECUTADO EXITOSO"/>
    <s v="10/09/2025 SE ESCALA AL COORDINADOR DE ZONA PARA ENTREGA DE ROLLOS EN SITIO | 11/09/2025 SE REALIZA VISITA TÉCNICA PARA ENTREGA DE 20 ROLLOS PARA DATAFONO, NO SE INTERVIENE TERMINAL Y LA ENTREGA SE REALIZA SIN NOVEDAD"/>
    <s v="VISITA_TÉCNICA"/>
    <m/>
    <s v="TIPO II"/>
    <s v="TERRESTRE"/>
    <s v="CASSIANI PEREZ RAUL RAMIRO"/>
    <n v="1"/>
    <n v="67654.12000000001"/>
    <n v="0"/>
    <n v="67654.12000000001"/>
    <m/>
    <m/>
    <m/>
    <m/>
    <m/>
  </r>
  <r>
    <s v="APARTADO"/>
    <x v="0"/>
    <x v="0"/>
    <n v="27615"/>
    <n v="2576413"/>
    <n v="42849"/>
    <s v="ORDEN DE CAMBIO"/>
    <s v="CHOCO"/>
    <s v="RIOSUCIO"/>
    <s v="DISTRICOL TECNO CHUI ACCESORIO"/>
    <s v="REDEBAN"/>
    <s v="FO-25-1360239"/>
    <d v="2025-08-11T08:44:00"/>
    <d v="2025-09-11T15:08:00"/>
    <m/>
    <s v="ROLLOS"/>
    <s v="ROLLOS"/>
    <s v="AGREGADOR"/>
    <s v="DISTRICOL"/>
    <s v="EJECUTADO_EXITOSO"/>
    <s v="EJECUTADO EXITOSO"/>
    <s v="11/08/2025 11-08 SE REALIZA ENVIO ROLLOS CON GUIA | 20/08/2025 EN COMUNICACIÓN CON EL USUARIO, INDICA QUE AÚN NO RECIBE PAPELERÍA. SE INFORMA GUIA | 22/08/2025 EN COMUNICACIÓN CON EL USUARIO, INDICA QUE AÚN NO RECIBE PAPELERÍA | 27/08/2025 EN COMUNICACIÓN CON EL USUARIO VIA WHATSAPP, INDICA QUE AÚN NO RECIBE PAPELERÍA | 11/09/2025 SE COMUNICA CON EL CLIENTE E INDICA QUE YA LE LLEGARON LOS ROLLOS"/>
    <s v="ENVÍO"/>
    <m/>
    <s v="TIPO IV ESPECIAL"/>
    <s v="TERRESTRE/FLUVIAL"/>
    <m/>
    <n v="0"/>
    <n v="35779.500569199998"/>
    <n v="0"/>
    <n v="35779.500569199998"/>
    <m/>
    <m/>
    <m/>
    <m/>
    <m/>
  </r>
  <r>
    <s v="BUCARAMANGA"/>
    <x v="3"/>
    <x v="3"/>
    <n v="68001"/>
    <n v="2718544"/>
    <n v="74095"/>
    <s v="ORDEN DE CAMBIO"/>
    <s v="SANTANDER"/>
    <s v="BUCARAMANGA"/>
    <s v="BARRIO SANTA BARBARA BUCARAMAN"/>
    <s v="REDEBAN"/>
    <s v="FO-25-1512866"/>
    <d v="2025-09-10T08:00:00"/>
    <d v="2025-09-11T15:13:00"/>
    <m/>
    <s v="ROLLOS"/>
    <s v="ROLLOS"/>
    <s v="UNO A UNO"/>
    <s v="UNO A UNO"/>
    <s v="EJECUTADO_EXITOSO"/>
    <s v="EJECUTADO EXITOSO"/>
    <s v="11/09/2025 SE ESCALA AL COORDINADOR DE ZONA PARA ENTREGA DE ROLLOS EN SITIO | 11/09/2025 SE HACE PRESENCIA EN COMERCIO SE REALIZA ENTREGA DE 10 ROLLOS"/>
    <s v="VISITA_TÉCNICA"/>
    <m/>
    <s v="TIPO I"/>
    <s v="TERRESTRE"/>
    <s v="BARRERA ORTEGA MARLON STWAR"/>
    <n v="1"/>
    <n v="35779.500569199998"/>
    <n v="0"/>
    <n v="35779.500569199998"/>
    <m/>
    <m/>
    <m/>
    <m/>
    <m/>
  </r>
  <r>
    <s v="CARTAGENA"/>
    <x v="1"/>
    <x v="1"/>
    <n v="13001"/>
    <n v="2719410"/>
    <n v="71068"/>
    <s v="ORDEN DE CAMBIO"/>
    <s v="BOLIVAR"/>
    <s v="CARTAGENA"/>
    <s v="PTM CARTAGENA  LA BENDICION DE"/>
    <s v="REDEBAN"/>
    <s v="FO-25-1506245"/>
    <d v="2025-09-10T08:00:00"/>
    <d v="2025-09-11T15:18:00"/>
    <m/>
    <s v="ROLLOS"/>
    <s v="ROLLOS"/>
    <s v="AGREGADOR"/>
    <s v="COMCARD - PTM"/>
    <s v="EJECUTADO_EXITOSO"/>
    <s v="EJECUTADO EXITOSO"/>
    <s v="10/09/2025 SE ESCALA AL COORDINADOR DE ZONA PARA ENTREGA DE ROLLOS EN SITIO | 11/09/2025 SE REALIZA ENTREGA DE 60 ROLLOS PARA EL CORRESPONSAL"/>
    <s v="VISITA_TÉCNICA"/>
    <m/>
    <s v="TIPO I"/>
    <s v="TERRESTRE"/>
    <s v="MARTINEZ SALGUEDO ANDRES AUGUSTO"/>
    <n v="1"/>
    <n v="35779.500569199998"/>
    <n v="0"/>
    <n v="35779.500569199998"/>
    <m/>
    <m/>
    <m/>
    <m/>
    <m/>
  </r>
  <r>
    <s v="BARRANQUILLA"/>
    <x v="1"/>
    <x v="1"/>
    <n v="8001"/>
    <n v="2713922"/>
    <n v="79039"/>
    <s v="ORDEN DE CAMBIO"/>
    <s v="ATLANTICO"/>
    <s v="BARRANQUILLA"/>
    <s v="BARRIO CENTRO BARRANQUILLA 56"/>
    <s v="REDEBAN"/>
    <s v="FO-25-1501870"/>
    <d v="2025-09-09T09:39:00"/>
    <d v="2025-09-11T15:21:00"/>
    <m/>
    <s v="ROLLOS"/>
    <s v="ROLLOS"/>
    <s v="CB UNO A UNO"/>
    <s v="CB UNO A UNO"/>
    <s v="EJECUTADO_EXITOSO"/>
    <s v="EJECUTADO EXITOSO"/>
    <s v="09/09/2025 SE ESCALA AL COORDINADOR DE ZONA PARA ENTREGA DE ROLLOS EN SITIO | 11/09/2025 SE REALIZA VISITA SE ENTREGA 20 ROLLOS"/>
    <s v="VISITA_TÉCNICA"/>
    <m/>
    <s v="TIPO I"/>
    <s v="TERRESTRE"/>
    <s v="VILLACOB VILLACOB ELKIN EDUARDO"/>
    <n v="1"/>
    <n v="35779.500569199998"/>
    <n v="0"/>
    <n v="35779.500569199998"/>
    <m/>
    <m/>
    <m/>
    <m/>
    <m/>
  </r>
  <r>
    <s v="CUCUTA"/>
    <x v="3"/>
    <x v="3"/>
    <n v="54001"/>
    <n v="2710719"/>
    <n v="41855"/>
    <s v="ORDEN DE CAMBIO"/>
    <s v="NORTE DE SANTANDER"/>
    <s v="CUCUTA"/>
    <s v="BARRIO FUERA DEL MUNICIPIO DE"/>
    <s v="REDEBAN"/>
    <s v="FO-25-1498695"/>
    <d v="2025-09-08T20:11:00"/>
    <d v="2025-09-11T15:29:00"/>
    <m/>
    <s v="ROLLOS"/>
    <s v="ROLLOS"/>
    <s v="CB UNO A UNO"/>
    <s v="CB UNO A UNO"/>
    <s v="EJECUTADO_EXITOSO"/>
    <s v="EJECUTADO EXITOSO"/>
    <s v="11/09/2025 SE REALIZÓ VISITA A LA DIRECCIÓN ASIGNADA POR EL CLIENTE Y SE LE HIZO ENTREGA DE 10 ROLLOS TODO OK"/>
    <s v="VISITA_TÉCNICA"/>
    <m/>
    <s v="TIPO I"/>
    <s v="TERRESTRE"/>
    <s v="MORA VEGA JEAMPIER"/>
    <n v="1"/>
    <n v="35779.500569199998"/>
    <n v="0"/>
    <n v="35779.500569199998"/>
    <m/>
    <m/>
    <m/>
    <m/>
    <m/>
  </r>
  <r>
    <s v="BUCARAMANGA"/>
    <x v="3"/>
    <x v="3"/>
    <n v="68001"/>
    <n v="2720112"/>
    <n v="66429"/>
    <s v="ORDEN DE CAMBIO"/>
    <s v="SANTANDER"/>
    <s v="BUCARAMANGA"/>
    <s v="BARRIO CENTRO BUCARAMANGA 64"/>
    <s v="REDEBAN"/>
    <s v="FO-25-1512844"/>
    <d v="2025-09-10T09:11:00"/>
    <d v="2025-09-11T15:31:00"/>
    <m/>
    <s v="ROLLOS"/>
    <s v="ROLLOS"/>
    <s v="CB UNO A UNO"/>
    <s v="CB UNO A UNO"/>
    <s v="EJECUTADO_EXITOSO"/>
    <s v="EJECUTADO EXITOSO"/>
    <s v="11/09/2025 SE ESCALA AL COORDINADOR DE ZONA PARA ENTREGA DE ROLLOS EN SITIO | 11/09/2025 SE HACE PRESENCIA EN COMERCIO SE REALIZA ENTREGA DE 50 ROLLOS"/>
    <s v="VISITA_TÉCNICA"/>
    <m/>
    <s v="TIPO I"/>
    <s v="TERRESTRE"/>
    <s v="BARRERA ORTEGA MARLON STWAR"/>
    <n v="1"/>
    <n v="35779.500569199998"/>
    <n v="0"/>
    <n v="35779.500569199998"/>
    <m/>
    <m/>
    <m/>
    <m/>
    <m/>
  </r>
  <r>
    <s v="CUCUTA"/>
    <x v="3"/>
    <x v="3"/>
    <n v="54001"/>
    <n v="2719661"/>
    <n v="58759"/>
    <s v="ORDEN DE CAMBIO"/>
    <s v="NORTE DE SANTANDER"/>
    <s v="CUCUTA"/>
    <s v="PTM CUCUTA VARIEDADES BENDICI"/>
    <s v="REDEBAN"/>
    <s v="FO-25-1507646"/>
    <d v="2025-09-10T08:47:00"/>
    <d v="2025-09-11T15:39:00"/>
    <m/>
    <s v="ROLLOS"/>
    <s v="ROLLOS"/>
    <s v="AGREGADOR"/>
    <s v="COMCARD - PTM"/>
    <s v="EJECUTADO_EXITOSO"/>
    <s v="EJECUTADO EXITOSO"/>
    <s v="10/09/2025 SE ESCALA AL COORDINADOR DE ZONA PARA ENTREGA DE ROLLOS EN SITIO | 11/09/2025 SE REALIZA ENTREGA DE 20 ROLLOS RBM OK"/>
    <s v="VISITA_TÉCNICA"/>
    <m/>
    <s v="TIPO I"/>
    <s v="TERRESTRE"/>
    <s v="DURAN ACOSTA FRANK YONNY"/>
    <n v="1"/>
    <n v="35779.500569199998"/>
    <n v="0"/>
    <n v="35779.500569199998"/>
    <m/>
    <m/>
    <m/>
    <m/>
    <m/>
  </r>
  <r>
    <s v="MEDELLIN"/>
    <x v="0"/>
    <x v="0"/>
    <n v="5001"/>
    <n v="2703522"/>
    <n v="71292"/>
    <s v="ORDEN DE CAMBIO"/>
    <s v="ANTIOQUIA"/>
    <s v="MEDELLIN"/>
    <s v="PTM MEDELLIN VARIEDADES Y DETA"/>
    <s v="REDEBAN"/>
    <s v="FO-25-1489252"/>
    <d v="2025-09-06T09:00:00"/>
    <d v="2025-09-11T15:39:00"/>
    <m/>
    <s v="ROLLOS"/>
    <s v="ROLLOS"/>
    <s v="AGREGADOR"/>
    <s v="COMCARD - PTM"/>
    <s v="EJECUTADO_EXITOSO"/>
    <s v="EJECUTADO EXITOSO"/>
    <s v="06/09/2025 SE ESCALA PARA ENVIO POR CABIFY | 11/09/2025 SE REALIZA ENTREGA DE 30 ROLLOS POR EL OPERADOR CABIFY"/>
    <s v="VISITA_TÉCNICA"/>
    <m/>
    <s v="TIPO I"/>
    <s v="TERRESTRE"/>
    <s v="ATEHORTUA VASQUEZ ANA SOFIA"/>
    <n v="1"/>
    <n v="35779.500569199998"/>
    <n v="0"/>
    <n v="35779.500569199998"/>
    <m/>
    <m/>
    <m/>
    <m/>
    <m/>
  </r>
  <r>
    <s v="MEDELLIN"/>
    <x v="0"/>
    <x v="0"/>
    <n v="5001"/>
    <n v="2702135"/>
    <n v="78058"/>
    <s v="ORDEN DE CAMBIO"/>
    <s v="ANTIOQUIA"/>
    <s v="MEDELLIN"/>
    <s v="PTM MEDELLIN TIENDA COSTEPAISA"/>
    <s v="REDEBAN"/>
    <s v="FO-25-1486884"/>
    <d v="2025-09-05T15:14:00"/>
    <d v="2025-09-11T15:40:00"/>
    <m/>
    <s v="ROLLOS"/>
    <s v="ROLLOS"/>
    <s v="AGREGADOR"/>
    <s v="COMCARD - PTM"/>
    <s v="EJECUTADO_EXITOSO"/>
    <s v="EJECUTADO EXITOSO"/>
    <s v="05/09/2025 SE ESCALA AL COORDINADOR DE ZONA PARA ENTREGA DE ROLLOS EN SITIO | 11/09/2025 SE REALIZA ENTREGA DE 40 ROLLOS POR EL OPERADOR CABIFY"/>
    <s v="VISITA_TÉCNICA"/>
    <m/>
    <s v="TIPO I"/>
    <s v="TERRESTRE"/>
    <s v="ATEHORTUA VASQUEZ ANA SOFIA"/>
    <n v="1"/>
    <n v="35779.500569199998"/>
    <n v="0"/>
    <n v="35779.500569199998"/>
    <m/>
    <m/>
    <m/>
    <m/>
    <m/>
  </r>
  <r>
    <s v="MEDELLIN"/>
    <x v="0"/>
    <x v="0"/>
    <n v="5001"/>
    <n v="2704239"/>
    <n v="61788"/>
    <s v="ORDEN DE CAMBIO"/>
    <s v="ANTIOQUIA"/>
    <s v="MEDELLIN"/>
    <s v="BARRIO LA AMERICA MEDELLIN 10"/>
    <s v="REDEBAN"/>
    <s v="FO-25-1490364"/>
    <d v="2025-09-08T08:00:00"/>
    <d v="2025-09-11T15:42:00"/>
    <m/>
    <s v="ROLLOS"/>
    <s v="ROLLOS"/>
    <s v="CB UNO A UNO"/>
    <s v="CB UNO A UNO"/>
    <s v="EJECUTADO_EXITOSO"/>
    <s v="EJECUTADO EXITOSO"/>
    <s v="06/09/2025 SE ESCALA AL COORDINADOR DE ZONA PARA ENTREGA DE ROLLOS EN SITIO | 11/09/2025 SE REALIZA ENTREGA DE 180 ROLLOS POR EL OPERADOR CABIFY"/>
    <s v="VISITA_TÉCNICA"/>
    <m/>
    <s v="TIPO I"/>
    <s v="TERRESTRE"/>
    <s v="ATEHORTUA VASQUEZ ANA SOFIA"/>
    <n v="1"/>
    <n v="35779.500569199998"/>
    <n v="0"/>
    <n v="35779.500569199998"/>
    <m/>
    <m/>
    <m/>
    <m/>
    <m/>
  </r>
  <r>
    <s v="MEDELLIN"/>
    <x v="0"/>
    <x v="0"/>
    <n v="5360"/>
    <n v="2692364"/>
    <n v="35259"/>
    <s v="ORDEN DE CAMBIO"/>
    <s v="ANTIOQUIA"/>
    <s v="ITAGUI"/>
    <s v="PAGAFACIL PLAZA MAYORISTA II"/>
    <s v="REDEBAN"/>
    <s v="FO-25-1473283"/>
    <d v="2025-09-04T08:18:00"/>
    <d v="2025-09-11T15:45:00"/>
    <m/>
    <s v="ROLLOS"/>
    <s v="ROLLOS"/>
    <s v="ROBUSTO"/>
    <s v="PAGAFACIL"/>
    <s v="EJECUTADO_EXITOSO"/>
    <s v="EJECUTADO EXITOSO"/>
    <s v="04/09/2025 SE ESCALA PARA ENVIO POR CABIFY | 11/09/2025 SE REALIZA ENTREGA DE 220 ROLLOS POR EL OPERADOR CABIFY"/>
    <s v="VISITA_TÉCNICA"/>
    <m/>
    <s v="TIPO I"/>
    <s v="TERRESTRE"/>
    <s v="ATEHORTUA VASQUEZ ANA SOFIA"/>
    <n v="1"/>
    <n v="35779.500569199998"/>
    <n v="0"/>
    <n v="35779.500569199998"/>
    <m/>
    <m/>
    <m/>
    <m/>
    <m/>
  </r>
  <r>
    <s v="MEDELLIN"/>
    <x v="0"/>
    <x v="0"/>
    <n v="5360"/>
    <n v="2707691"/>
    <n v="21971"/>
    <s v="ORDEN DE CAMBIO"/>
    <s v="ANTIOQUIA"/>
    <s v="ITAGUI"/>
    <s v="COMCARD ITAGUI MAYORISTA TKS"/>
    <s v="REDEBAN"/>
    <s v="FO-25-1495129"/>
    <d v="2025-09-08T10:35:00"/>
    <d v="2025-09-11T15:47:00"/>
    <m/>
    <s v="ROLLOS"/>
    <s v="ROLLOS"/>
    <s v="AGREGADOR"/>
    <s v="COMCARD - PTM"/>
    <s v="EJECUTADO_EXITOSO"/>
    <s v="EJECUTADO EXITOSO"/>
    <s v="08/09/2025 SE ESCALA PARA ENVIO POR CABIFY | 11/09/2025 SE REALIZA ENTREGA DE 50 ROLLOS POR EL OPERADOR CABIFY"/>
    <s v="VISITA_TÉCNICA"/>
    <m/>
    <s v="TIPO I"/>
    <s v="TERRESTRE"/>
    <s v="ATEHORTUA VASQUEZ ANA SOFIA"/>
    <n v="1"/>
    <n v="35779.500569199998"/>
    <n v="0"/>
    <n v="35779.500569199998"/>
    <m/>
    <m/>
    <m/>
    <m/>
    <m/>
  </r>
  <r>
    <s v="MEDELLIN"/>
    <x v="0"/>
    <x v="0"/>
    <n v="5360"/>
    <n v="2709653"/>
    <n v="47440"/>
    <s v="ORDEN DE CAMBIO"/>
    <s v="ANTIOQUIA"/>
    <s v="ITAGUI"/>
    <s v="OPRAP SUPERCENTRO DE LA MODA"/>
    <s v="REDEBAN"/>
    <s v="FO-25-1498287"/>
    <d v="2025-09-08T14:02:00"/>
    <d v="2025-09-11T15:48:00"/>
    <m/>
    <s v="ROLLOS"/>
    <s v="ROLLOS"/>
    <s v="ROBUSTO"/>
    <s v="OPRAP"/>
    <s v="EJECUTADO_EXITOSO"/>
    <s v="EJECUTADO EXITOSO"/>
    <s v="12/09/2025 SE ESCALA AL COORDINADOR DE ZONA PARA ENTREGA DE ROLLOS EN SITIO | 11/09/2025 SE REALIZA ENTREGA DE 140 ROLLOS POR EL OPERADOR CABIFY"/>
    <s v="VISITA_TÉCNICA"/>
    <m/>
    <s v="TIPO I"/>
    <s v="TERRESTRE"/>
    <s v="ATEHORTUA VASQUEZ ANA SOFIA"/>
    <n v="1"/>
    <n v="35779.500569199998"/>
    <n v="0"/>
    <n v="35779.500569199998"/>
    <m/>
    <m/>
    <m/>
    <m/>
    <m/>
  </r>
  <r>
    <s v="CARTAGENA"/>
    <x v="1"/>
    <x v="1"/>
    <n v="13001"/>
    <n v="2702240"/>
    <n v="74500"/>
    <s v="ORDEN DE CAMBIO"/>
    <s v="BOLIVAR"/>
    <s v="CARTAGENA"/>
    <s v="BARRIO LAS PALMERAS CARTAGENA"/>
    <s v="REDEBAN"/>
    <s v="FO-25-1501318"/>
    <d v="2025-09-05T15:28:00"/>
    <d v="2025-09-11T15:49:00"/>
    <m/>
    <s v="ROLLOS"/>
    <s v="ROLLOS"/>
    <s v="CB UNO A UNO"/>
    <s v="CB UNO A UNO"/>
    <s v="EJECUTADO_EXITOSO"/>
    <s v="EJECUTADO EXITOSO"/>
    <s v="09/09/2025 SE CONFIRMA DATOS CON CB, DATOS CORRECTOS, SE ACTUALIZAN. SE REALIZA ENVIO DE ROLLOS CON GUIA | 11/09/2025 SE REALIZA ENTREGA DE 80 ROLLOS PARA EL CORRESPONSAL"/>
    <s v="VISITA_TÉCNICA"/>
    <m/>
    <s v="TIPO I"/>
    <s v="TERRESTRE"/>
    <s v="MARTINEZ SALGUEDO ANDRES AUGUSTO"/>
    <n v="1"/>
    <n v="35779.500569199998"/>
    <n v="0"/>
    <n v="35779.500569199998"/>
    <m/>
    <m/>
    <m/>
    <m/>
    <m/>
  </r>
  <r>
    <s v="MEDELLIN"/>
    <x v="0"/>
    <x v="0"/>
    <n v="5001"/>
    <n v="2707523"/>
    <n v="10276"/>
    <s v="ORDEN DE CAMBIO"/>
    <s v="ANTIOQUIA"/>
    <s v="MEDELLIN"/>
    <s v="BARRIO GUAYABAL"/>
    <s v="REDEBAN"/>
    <s v="FO-25-1495152"/>
    <d v="2025-09-08T09:58:00"/>
    <d v="2025-09-11T15:50:00"/>
    <m/>
    <s v="ROLLOS"/>
    <s v="ROLLOS"/>
    <s v="CB UNO A UNO"/>
    <s v="CB UNO A UNO"/>
    <s v="EJECUTADO_EXITOSO"/>
    <s v="EJECUTADO EXITOSO"/>
    <s v="08/09/2025 SE ESCALA PARA ENVIO POR CABIFY | 11/09/2025 SE REALIZA ENTREGA DE 140 ROLLOS POR EL OPERADOR CABIFY"/>
    <s v="VISITA_TÉCNICA"/>
    <m/>
    <s v="TIPO I"/>
    <s v="TERRESTRE"/>
    <s v="ATEHORTUA VASQUEZ ANA SOFIA"/>
    <n v="1"/>
    <n v="35779.500569199998"/>
    <n v="0"/>
    <n v="35779.500569199998"/>
    <m/>
    <m/>
    <m/>
    <m/>
    <m/>
  </r>
  <r>
    <s v="PASTO"/>
    <x v="2"/>
    <x v="2"/>
    <n v="52001"/>
    <n v="2715479"/>
    <n v="44295"/>
    <s v="ORDEN DE CAMBIO"/>
    <s v="NARIÑO"/>
    <s v="PASTO"/>
    <s v="DISTRICOL CATAMBUCO XPRESS"/>
    <s v="REDEBAN"/>
    <s v="FO-25-1504182"/>
    <d v="2025-09-09T12:06:00"/>
    <d v="2025-09-11T16:22:00"/>
    <m/>
    <s v="ROLLOS"/>
    <s v="ROLLOS"/>
    <s v="AGREGADOR"/>
    <s v="DISTRICOL"/>
    <s v="EJECUTADO_EXITOSO"/>
    <s v="EJECUTADO EXITOSO"/>
    <s v="09/09/2025 SE ESCALA AL COORDINADOR DE ZONA PARA ENTREGA DE ROLLOS EN SITIO | 11/09/2025 SE REALIZÓ LA ENTREGA DE PAPELERÍA SOLICITADA NO SE MANIPULA CB CLIENTE INFORMA QUE SE ENCUENTRA OPERATIVO"/>
    <s v="VISITA_TÉCNICA"/>
    <m/>
    <s v="TIPO I"/>
    <s v="TERRESTRE"/>
    <s v="REMICIO AMADO JOHN HEBER"/>
    <n v="1"/>
    <n v="35779.500569199998"/>
    <n v="0"/>
    <n v="35779.500569199998"/>
    <m/>
    <m/>
    <m/>
    <m/>
    <m/>
  </r>
  <r>
    <s v="TUNJA"/>
    <x v="3"/>
    <x v="3"/>
    <n v="15861"/>
    <n v="2718213"/>
    <n v="50347"/>
    <s v="ORDEN DE CAMBIO"/>
    <s v="BOYACA"/>
    <s v="VENTAQUEMADA"/>
    <s v="BARRIO VEREDA PUENTE DE BOYACA"/>
    <s v="REDEBAN"/>
    <s v="FO-25-1512896"/>
    <d v="2025-09-09T17:08:00"/>
    <d v="2025-09-11T16:50:00"/>
    <m/>
    <s v="ROLLOS"/>
    <s v="ROLLOS"/>
    <s v="CB UNO A UNO"/>
    <s v="CB UNO A UNO"/>
    <s v="EJECUTADO_EXITOSO"/>
    <s v="EJECUTADO EXITOSO"/>
    <s v="11/09/2025 SE ESCALA AL COORDINADOR DE ZONA PARA ENTREGA DE ROLLOS EN SITIO | 11/09/2025 SE VISITA CB ENTREGA 60 ROLLOS"/>
    <s v="VISITA_TÉCNICA"/>
    <m/>
    <s v="TIPO II"/>
    <s v="TERRESTRE"/>
    <s v="GONZALEZ GONZALEZ MARIO ALBERTO"/>
    <n v="1"/>
    <n v="67654.12000000001"/>
    <n v="0"/>
    <n v="67654.12000000001"/>
    <m/>
    <m/>
    <m/>
    <m/>
    <m/>
  </r>
  <r>
    <s v="VALLEDUPAR"/>
    <x v="1"/>
    <x v="1"/>
    <n v="13074"/>
    <n v="2701031"/>
    <n v="80515"/>
    <s v="ORDEN DE CAMBIO"/>
    <s v="BOLIVAR"/>
    <s v="BARRANCO DE LOBA"/>
    <s v="BARRIO SAMARITANA BARRANCO DE LOBA"/>
    <s v="REDEBAN"/>
    <s v="FO-25-1495634"/>
    <d v="2025-09-05T12:06:00"/>
    <d v="2025-09-11T22:06:00"/>
    <m/>
    <s v="ROLLOS"/>
    <s v="ROLLOS"/>
    <s v="UNO A UNO"/>
    <s v="UNO A UNO"/>
    <s v="EJECUTADO_EXITOSO"/>
    <s v="EJECUTADO EXITOSO"/>
    <m/>
    <s v="ENVÍO"/>
    <m/>
    <s v="TIPO IV"/>
    <s v="TERRESTRE"/>
    <m/>
    <n v="0"/>
    <n v="35779.500569199998"/>
    <n v="0"/>
    <n v="35779.500569199998"/>
    <m/>
    <m/>
    <m/>
    <m/>
    <m/>
  </r>
  <r>
    <s v="MEDELLIN"/>
    <x v="0"/>
    <x v="0"/>
    <n v="27205"/>
    <n v="2698790"/>
    <n v="78530"/>
    <s v="ORDEN DE CAMBIO"/>
    <s v="CHOCO"/>
    <s v="CONDOTO"/>
    <s v="BARRIO PLATINERO CONDOTO CHOCO"/>
    <s v="REDEBAN"/>
    <s v="FO-25-1484205"/>
    <d v="2025-09-05T08:51:00"/>
    <d v="2025-09-11T22:19:00"/>
    <m/>
    <s v="ROLLOS"/>
    <s v="ROLLOS"/>
    <s v="CB UNO A UNO"/>
    <s v="CB UNO A UNO"/>
    <s v="EJECUTADO_EXITOSO"/>
    <s v="EJECUTADO EXITOSO"/>
    <s v="05/09/2025 SE CONFIRMA DATOS CON CB, DATOS CORRECTOS, SE ACTUALIZAN. SE REALIZA ENVIO DE ROLLOS CON GUIA | 08/09/2025 SE ENVÍAN 30 ROLLOS POR LA TRANSPORTADORA INTERRAPIDISIMO EXITOSAMENTE"/>
    <s v="ENVÍO"/>
    <m/>
    <s v="TIPO IV ESPECIAL"/>
    <s v="AEREO"/>
    <s v="BARRIENTOS HERNANDEZ CRISTIAN HORACIO"/>
    <n v="0"/>
    <n v="35779.500569199998"/>
    <n v="0"/>
    <n v="35779.500569199998"/>
    <m/>
    <m/>
    <m/>
    <m/>
    <m/>
  </r>
  <r>
    <s v="NEIVA"/>
    <x v="5"/>
    <x v="5"/>
    <n v="41396"/>
    <n v="2699196"/>
    <n v="80738"/>
    <s v="ORDEN DE CAMBIO"/>
    <s v="HUILA"/>
    <s v="LA PLATA"/>
    <s v="BARRIO LA POLA LA PLATA 5"/>
    <s v="REDEBAN"/>
    <s v="FO-25-1489304"/>
    <d v="2025-09-05T09:45:00"/>
    <d v="2025-09-11T22:23:00"/>
    <m/>
    <s v="ROLLOS"/>
    <s v="ROLLOS"/>
    <s v="UNO A UNO"/>
    <s v="UNO A UNO"/>
    <s v="EJECUTADO_EXITOSO"/>
    <s v="EJECUTADO EXITOSO"/>
    <s v="06/09/2025 SE CONFIRMA DATOS CON CB, DATOS CORRECTOS, SE ACTUALIZAN. SE REALIZA ENVIO DE ROLLOS CON GUIA | 10/09/2025 SE COMUNICA CON EL CLIENTE, SE LE PREGUNTA SI YA RECIBIO LOS ROLLOS E INDICA QUE NO SABE QUE VA AVERIGUAR | 09/09/2025 SE REALIZA ENVÍO DE 30 ROLLOS RBM POR INTERRAPIDISIMO"/>
    <s v="ENVÍO"/>
    <m/>
    <s v="TIPO III"/>
    <s v="TERRESTRE"/>
    <s v="DIAZ VARGAS JONATHAN MIGUEL"/>
    <n v="0"/>
    <n v="35779.500569199998"/>
    <n v="0"/>
    <n v="35779.500569199998"/>
    <m/>
    <m/>
    <m/>
    <m/>
    <m/>
  </r>
  <r>
    <s v="VILLAVICENCIO"/>
    <x v="5"/>
    <x v="5"/>
    <n v="95001"/>
    <n v="2704163"/>
    <n v="80059"/>
    <s v="ORDEN DE CAMBIO"/>
    <s v="GUAVIARE"/>
    <s v="SAN JOSE DEL GUAVIARE"/>
    <s v="BARRIO EL PORVENIR SAN JOSE DEL GUAVIARE 4"/>
    <s v="REDEBAN"/>
    <s v="FO-25-1489957"/>
    <d v="2025-09-06T11:48:00"/>
    <d v="2025-09-11T22:30:00"/>
    <m/>
    <s v="ROLLOS"/>
    <s v="ROLLOS"/>
    <s v="UNO A UNO"/>
    <s v="UNO A UNO"/>
    <s v="EJECUTADO_EXITOSO"/>
    <s v="EJECUTADO EXITOSO"/>
    <s v="06/09/2025 SE REALIZA ENVIO DE ROLLOS CON GUIA | 11/09/2025 SE REALIZA ENVIO DE 20 ROLLOS, CON LA GUIA 2235596043 SERVIENTREGA. SE CONFIRMA ENTREGA EXITOSA POR PARTE DE LA TRANSPORTADORA"/>
    <s v="ENVÍO"/>
    <m/>
    <s v="TIPO IV"/>
    <s v="TERRESTRE"/>
    <m/>
    <n v="0"/>
    <n v="35779.500569199998"/>
    <n v="0"/>
    <n v="35779.500569199998"/>
    <m/>
    <m/>
    <m/>
    <m/>
    <m/>
  </r>
  <r>
    <s v="CALI"/>
    <x v="2"/>
    <x v="2"/>
    <n v="76109"/>
    <n v="2703689"/>
    <n v="54281"/>
    <s v="ORDEN DE CAMBIO"/>
    <s v="VALLE DEL CAUCA"/>
    <s v="BUENAVENTURA"/>
    <s v="BARRIO PUERTO MERISALDE CALLE"/>
    <s v="REDEBAN"/>
    <s v="FO-25-1489294"/>
    <d v="2025-09-06T09:00:00"/>
    <d v="2025-09-11T22:31:00"/>
    <m/>
    <s v="ROLLOS"/>
    <s v="ROLLOS"/>
    <s v="CB UNO A UNO"/>
    <s v="CB UNO A UNO"/>
    <s v="EJECUTADO_EXITOSO"/>
    <s v="EJECUTADO EXITOSO"/>
    <s v="06/09/2025 SE CONFIRMA DATOS CON CB, DATOS CORRECTOS, SE ACTUALIZAN. SE REALIZA ENVIO DE ROLLOS CON GUIA | 11/09/2025 SE REALIZA ENVIO DE 20 ROLLOS, CON LA GUIA 2185553769 SERVIENTREGA. SE CONFIRMA ENTREGA EXITOSA POR PARTE DE LA TRANSPORTADORA"/>
    <s v="ENVÍO"/>
    <m/>
    <s v="TIPO III"/>
    <s v="TERRESTRE"/>
    <m/>
    <n v="0"/>
    <n v="35779.500569199998"/>
    <n v="0"/>
    <n v="35779.500569199998"/>
    <m/>
    <m/>
    <m/>
    <m/>
    <m/>
  </r>
  <r>
    <s v="CALI"/>
    <x v="2"/>
    <x v="2"/>
    <n v="19780"/>
    <n v="2703856"/>
    <n v="38438"/>
    <s v="ORDEN DE CAMBIO"/>
    <s v="CAUCA"/>
    <s v="SUAREZ"/>
    <s v="BARRIO CALLE DEL ORO SUAREZ 1"/>
    <s v="REDEBAN"/>
    <s v="FO-25-1488809"/>
    <d v="2025-09-06T09:00:00"/>
    <d v="2025-09-11T22:33:00"/>
    <m/>
    <s v="ROLLOS"/>
    <s v="ROLLOS"/>
    <s v="CB UNO A UNO"/>
    <s v="CB UNO A UNO"/>
    <s v="EJECUTADO_EXITOSO"/>
    <s v="EJECUTADO EXITOSO"/>
    <s v="11/09/2025 SE REALIZA ENVIO DE 50 ROLLOS, CON LA GUIA 2185553770 SERVIENTREGA. SE CONFIRMA ENTREGA EXITOSA POR PARTE DE LA TRANSPORTADORA"/>
    <s v="ENVÍO"/>
    <m/>
    <s v="TIPO III"/>
    <s v="TERRESTRE"/>
    <m/>
    <n v="0"/>
    <n v="35779.500569199998"/>
    <n v="0"/>
    <n v="35779.500569199998"/>
    <m/>
    <m/>
    <m/>
    <m/>
    <m/>
  </r>
  <r>
    <s v="SANTA MARTA"/>
    <x v="1"/>
    <x v="1"/>
    <n v="47245"/>
    <n v="2699377"/>
    <n v="79631"/>
    <s v="ORDEN DE CAMBIO"/>
    <s v="MAGDALENA"/>
    <s v="EL BANCO"/>
    <s v="BARRIO PUEBLO NUEVO EL BANCO 1"/>
    <s v="REDEBAN"/>
    <s v="FO-25-1488456"/>
    <d v="2025-09-05T09:48:00"/>
    <d v="2025-09-11T22:34:00"/>
    <m/>
    <s v="ROLLOS"/>
    <s v="ROLLOS"/>
    <s v="UNO A UNO"/>
    <s v="UNO A UNO"/>
    <s v="EJECUTADO_EXITOSO"/>
    <s v="EJECUTADO EXITOSO"/>
    <s v="11/09/2025 SE REALIZA ENVIO DE 10 ROLLOS, CON LA GUIA 2205447160 SERVIENTREGA. SE CONFIRMA ENTREGA EXITOSA POR PARTE DE LA TRANSPORTADORA"/>
    <s v="ENVÍO"/>
    <m/>
    <s v="TIPO IV"/>
    <s v="TERRESTRE"/>
    <m/>
    <n v="0"/>
    <n v="35779.500569199998"/>
    <n v="0"/>
    <n v="35779.500569199998"/>
    <m/>
    <m/>
    <m/>
    <m/>
    <m/>
  </r>
  <r>
    <s v="MEDELLIN"/>
    <x v="0"/>
    <x v="0"/>
    <n v="5591"/>
    <n v="2702885"/>
    <n v="69348"/>
    <s v="ORDEN DE CAMBIO"/>
    <s v="ANTIOQUIA"/>
    <s v="PUERTO TRIUNFO"/>
    <s v="PAGAFACIL PUERTO TRIUNFO"/>
    <s v="REDEBAN"/>
    <s v="FO-25-1487294"/>
    <d v="2025-09-05T16:58:00"/>
    <d v="2025-09-11T22:36:00"/>
    <m/>
    <s v="ROLLOS"/>
    <s v="ROLLOS"/>
    <s v="ROBUSTO"/>
    <s v="PAGAFACIL"/>
    <s v="EJECUTADO_EXITOSO"/>
    <s v="EJECUTADO EXITOSO"/>
    <s v="05/09/2025 SE REALIZA ENVIO DE ROLLOS CON GUIA | 11/09/2025 SE REALIZA ENVIO DE 150 ROLLOS, CON LA GUIA 368692140 SERVIENTREGA. SE CONFIRMA ENTREGA EXITOSA POR PARTE DE LA TRANSPORTADORA"/>
    <s v="ENVÍO"/>
    <m/>
    <s v="TIPO IV"/>
    <s v="TERRESTRE"/>
    <m/>
    <n v="0"/>
    <n v="35779.500569199998"/>
    <n v="0"/>
    <n v="35779.500569199998"/>
    <m/>
    <m/>
    <m/>
    <m/>
    <m/>
  </r>
  <r>
    <s v="CUCUTA"/>
    <x v="3"/>
    <x v="3"/>
    <n v="54720"/>
    <n v="2704834"/>
    <n v="77576"/>
    <s v="ORDEN DE CAMBIO"/>
    <s v="NORTE DE SANTANDER"/>
    <s v="SARDINATA"/>
    <s v="BARRIO EL BAHO SARDINATA"/>
    <s v="REDEBAN"/>
    <s v="FO-25-1492141"/>
    <d v="2025-09-07T08:00:00"/>
    <d v="2025-09-12T08:00:00"/>
    <m/>
    <s v="ROLLOS"/>
    <s v="ROLLOS"/>
    <s v="CB UNO A UNO"/>
    <s v="CB UNO A UNO"/>
    <s v="EJECUTADO_EXITOSO"/>
    <s v="EJECUTADO EXITOSO"/>
    <s v="07/09/2025 SE ESCALA AL COORDINADOR DE ZONA PARA ENTREGA DE ROLLOS WOMPI EN SITIO | 12/09/2025 SE ENTREGAN 20 ROLLOS OK"/>
    <s v="VISITA_TÉCNICA"/>
    <m/>
    <s v="TIPO II"/>
    <s v="TERRESTRE"/>
    <s v="NARANJO AFANADOR RUBEN JESUS"/>
    <n v="1"/>
    <n v="67654.12000000001"/>
    <n v="0"/>
    <n v="67654.12000000001"/>
    <m/>
    <m/>
    <m/>
    <m/>
    <m/>
  </r>
  <r>
    <s v="CALI"/>
    <x v="2"/>
    <x v="2"/>
    <n v="76364"/>
    <n v="2720910"/>
    <n v="70780"/>
    <s v="ORDEN DE CAMBIO"/>
    <s v="VALLE DEL CAUCA"/>
    <s v="JAMUNDI"/>
    <s v="DISTRICOL COMPUTECNOLOGIAS MUL"/>
    <s v="REDEBAN"/>
    <s v="FO-25-1507637"/>
    <d v="2025-09-10T10:27:00"/>
    <d v="2025-09-12T08:17:00"/>
    <m/>
    <s v="ROLLOS"/>
    <s v="ROLLOS"/>
    <s v="AGREGADOR"/>
    <s v="DISTRICOL"/>
    <s v="EJECUTADO_EXITOSO"/>
    <s v="EJECUTADO EXITOSO"/>
    <s v="10/09/2025 SE ESCALA AL COORDINADOR DE ZONA PARA ENTREGA DE ROLLOS EN SITIO | 12/09/2025 SE REALIZA ENTREGA DE 50 ROLLOS CON VISITA, NO SE INTERVIENE EQUIPOS"/>
    <s v="VISITA_TÉCNICA"/>
    <m/>
    <s v="TIPO II"/>
    <s v="TERRESTRE"/>
    <s v="HERRERA MONAR GEOVANNY"/>
    <n v="1"/>
    <n v="67654.12000000001"/>
    <n v="0"/>
    <n v="67654.12000000001"/>
    <m/>
    <m/>
    <m/>
    <m/>
    <m/>
  </r>
  <r>
    <s v="APARTADO"/>
    <x v="0"/>
    <x v="0"/>
    <n v="27615"/>
    <n v="2634502"/>
    <n v="48823"/>
    <s v="ORDEN DE CAMBIO"/>
    <s v="CHOCO"/>
    <s v="RIOSUCIO"/>
    <s v="DISTRICOL EDS JULY CH"/>
    <s v="REDEBAN"/>
    <s v="FO-25-1414615"/>
    <d v="2025-08-23T10:27:00"/>
    <d v="2025-09-12T08:28:00"/>
    <m/>
    <s v="ROLLOS"/>
    <s v="ROLLOS"/>
    <s v="AGREGADOR"/>
    <s v="DISTRICOL"/>
    <s v="EJECUTADO_EXITOSO"/>
    <s v="EJECUTADO EXITOSO"/>
    <s v="23/08/2025 SE CONFIRMA DATOS CON CB, DATOS CORRECTOS, SE ACTUALIZAN. SE REALIZA ENVIO DE ROLLOS CON GUIA | 29/08/2025 SE COMUNICA CON EL USUARIO DONDE INFORMA QUE AUN NO RECIBE LOS ROLLOS | 01/09/2025 EN COMUNICACIÓN CON EL USUARIO, INDICA QUE AÚN NO RECIBE PAPELERÍA. SE INFORMA GUIA | 03/09/2025 EN COMUNICACIÓN CON EL USUARIO, INDICA QUE AÚN NO RECIBE PAPELERÍA | 12/09/2025 EN COMUNICACION CON LA CLIENTE INDICA QUE HOY VA IR A RECOGER LOS ROLLOS A LA OFICINA PRINCIPAL | 12/09/2025 SE REALIZA ENVIO DE 40 ROLLOS, CON LA GUIA 284607381 SERVIENTREGA. SE CONFIRMA ENTREGA EXITOSA POR PARTE DE LA TRANSPORTADORA"/>
    <s v="ENVÍO"/>
    <m/>
    <s v="TIPO IV ESPECIAL"/>
    <s v="TERRESTRE/FLUVIAL"/>
    <m/>
    <n v="0"/>
    <n v="35779.500569199998"/>
    <n v="0"/>
    <n v="35779.500569199998"/>
    <m/>
    <m/>
    <m/>
    <m/>
    <m/>
  </r>
  <r>
    <s v="MONTERIA"/>
    <x v="1"/>
    <x v="1"/>
    <n v="23807"/>
    <n v="2694524"/>
    <n v="79796"/>
    <s v="ORDEN DE CAMBIO"/>
    <s v="CORDOBA"/>
    <s v="TIERRALTA"/>
    <s v="BARRIO CENTRO TIERRALTA 14"/>
    <s v="REDEBAN"/>
    <s v="FO-25-1485329"/>
    <d v="2025-09-04T11:10:00"/>
    <d v="2025-09-12T08:31:00"/>
    <m/>
    <s v="ROLLOS"/>
    <s v="ROLLOS"/>
    <s v="UNO A UNO"/>
    <s v="UNO A UNO"/>
    <s v="EJECUTADO_EXITOSO"/>
    <s v="EJECUTADO EXITOSO"/>
    <s v="05/09/2025 SE CONFIRMA DATOS CON CB, DATOS CORRECTOS, SE ACTUALIZAN. SE REALIZA ENVIO DE ROLLOS CON GUIA | 12/09/2025 SE REALIZA ENVIO DE 10 ROLLOS, CON LA GUIA 2265100366 SERVIENTREGA. SE CONFIRMA ENTREGA EXITOSA POR PARTE DE LA TRANSPORTADORA"/>
    <s v="ENVÍO"/>
    <m/>
    <s v="TIPO III"/>
    <s v="TERRESTRE"/>
    <m/>
    <n v="0"/>
    <n v="35779.500569199998"/>
    <n v="0"/>
    <n v="35779.500569199998"/>
    <m/>
    <m/>
    <m/>
    <m/>
    <m/>
  </r>
  <r>
    <s v="CALI"/>
    <x v="2"/>
    <x v="2"/>
    <n v="19548"/>
    <n v="2692786"/>
    <n v="79824"/>
    <s v="ORDEN DE CAMBIO"/>
    <s v="CAUCA"/>
    <s v="PIENDAMO"/>
    <s v="BARRIO GALAN PIENDAMO 1"/>
    <s v="REDEBAN"/>
    <s v="FO-25-1480558"/>
    <d v="2025-09-04T08:45:00"/>
    <d v="2025-09-12T08:32:00"/>
    <m/>
    <s v="ROLLOS"/>
    <s v="ROLLOS"/>
    <s v="CB UNO A UNO"/>
    <s v="CB UNO A UNO"/>
    <s v="EJECUTADO_EXITOSO"/>
    <s v="EJECUTADO EXITOSO"/>
    <s v="04/09/2025 SE ESCALA A LA RED PARA AUTORIZACIÓN DE ROLLOS - LA RED AUTORIZA - SE REALIZA ENVIO DE ROLLOS CON GUIA | 10/09/2025 SE COMUNICA CON EL CLIENTE E INDICA QUE TODAVIA NO LE HAN LLEGADO LOS ROLLOS | 12/09/2025 SE REALIZA ENVIO DE 10 ROLLOS, CON LA GUIA 2185553766 SERVIENTREGA. SE CONFIRMA ENTREGA EXITOSA POR PARTE DE LA TRANSPORTADORA"/>
    <s v="ENVÍO"/>
    <m/>
    <s v="TIPO III"/>
    <s v="TERRESTRE"/>
    <m/>
    <n v="0"/>
    <n v="35779.500569199998"/>
    <n v="0"/>
    <n v="35779.500569199998"/>
    <m/>
    <m/>
    <m/>
    <m/>
    <m/>
  </r>
  <r>
    <s v="BUCARAMANGA"/>
    <x v="3"/>
    <x v="3"/>
    <n v="81794"/>
    <n v="2685632"/>
    <n v="47596"/>
    <s v="ORDEN DE CAMBIO"/>
    <s v="ARAUCA"/>
    <s v="TAME"/>
    <s v="BARRIO VEREDA EL BOTALON TAME"/>
    <s v="REDEBAN"/>
    <s v="FO-25-1474078"/>
    <d v="2025-09-03T08:47:00"/>
    <d v="2025-09-12T08:34:00"/>
    <m/>
    <s v="ROLLOS"/>
    <s v="ROLLOS"/>
    <s v="CB UNO A UNO"/>
    <s v="CB UNO A UNO"/>
    <s v="EJECUTADO_EXITOSO"/>
    <s v="EJECUTADO EXITOSO"/>
    <s v="04/09/2025 SE ESCALA A LA RED PARA AUTORIZACIÓN DE ROLLOS - LA RED AUTORIZA - SE REALIZA ENVIO DE ROLLOS CON GUIA | 12/09/2025 SE REALIZA ENVIO DE 50 ROLLOS, CON LA GUIA 2187690683 SERVIENTREGA. SE CONFIRMA ENTREGA EXITOSA POR PARTE DE LA TRANSPORTADORA"/>
    <s v="ENVÍO"/>
    <m/>
    <s v="TIPO IV ESPECIAL"/>
    <s v="AEREO"/>
    <m/>
    <n v="0"/>
    <n v="35779.500569199998"/>
    <n v="0"/>
    <n v="35779.500569199998"/>
    <m/>
    <m/>
    <m/>
    <m/>
    <m/>
  </r>
  <r>
    <s v="PASTO"/>
    <x v="2"/>
    <x v="2"/>
    <n v="52835"/>
    <n v="2689095"/>
    <n v="51953"/>
    <s v="ORDEN DE CAMBIO"/>
    <s v="NARIÑO"/>
    <s v="SAN ANDRES DE TUMACO"/>
    <s v="BARRIO IMBILI SAN ANDRES DE TU"/>
    <s v="REDEBAN"/>
    <s v="FO-25-1474020"/>
    <d v="2025-09-03T13:53:00"/>
    <d v="2025-09-12T08:35:00"/>
    <m/>
    <s v="ROLLOS"/>
    <s v="ROLLOS"/>
    <s v="CB UNO A UNO"/>
    <s v="CB UNO A UNO"/>
    <s v="EJECUTADO_EXITOSO"/>
    <s v="EJECUTADO EXITOSO"/>
    <s v="04/09/2025 SE ESCALA AL COORDINADOR DE ZONA PARA ENTREGA DE ROLLOS EN SITIO | 10/09/2025 SE INTENTA COMUNICACION CON EL CLIENTE VIA TELEFONICA Y NO HAY RESPUESTA, SE LE INDICA POR EL WHASAAP Y DICE QUE NO LE HAN ENTREGADO LOS ROLLOS | 12/09/2025 SE REALIZA ENVIO DE 20 ROLLOS, CON LA GUIA 2185553765 SERVIENTREGA. SE CONFIRMA ENTREGA EXITOSA POR PARTE DE LA TRANSPORTADORA"/>
    <s v="ENVÍO"/>
    <m/>
    <s v="TIPO IV"/>
    <s v="TERRESTRE"/>
    <m/>
    <n v="0"/>
    <n v="35779.500569199998"/>
    <n v="0"/>
    <n v="35779.500569199998"/>
    <m/>
    <m/>
    <m/>
    <m/>
    <m/>
  </r>
  <r>
    <s v="CUCUTA"/>
    <x v="3"/>
    <x v="3"/>
    <n v="54810"/>
    <n v="2680552"/>
    <n v="68613"/>
    <s v="ORDEN DE CAMBIO"/>
    <s v="NORTE DE SANTANDER"/>
    <s v="TIBU"/>
    <s v="DISTRICOL LA PRINCIPAL JB"/>
    <s v="REDEBAN"/>
    <s v="FO-25-1465074"/>
    <d v="2025-09-02T11:04:00"/>
    <d v="2025-09-12T08:36:00"/>
    <m/>
    <s v="ROLLOS"/>
    <s v="ROLLOS"/>
    <s v="AGREGADOR"/>
    <s v="DISTRICOL"/>
    <s v="EJECUTADO_EXITOSO"/>
    <s v="EJECUTADO EXITOSO"/>
    <s v="03/09/2025 SE CONFIRMA DATOS CON CB, DATOS CORRECTOS, SE ACTUALIZAN. SE REALIZA ENVIO DE ROLLOS CON GUIA | 09/09/2025 SE LLAMA AL USUARIO Y NO HA RECIBIDO EL PAQUETE, SE MIRA EN SISMELENIO Y NO HAY NOVEDAD CON LA GUIA | 12/09/2025 SE REALIZA ENVIO DE 10 ROLLOS, CON LA GUIA 2187690676 SERVIENTREGA. SE CONFIRMA ENTREGA EXITOSA POR PARTE DE LA TRANSPORTADORA"/>
    <s v="ENVÍO"/>
    <m/>
    <s v="TIPO IV ESPECIAL"/>
    <s v="TERRESTRE"/>
    <m/>
    <n v="0"/>
    <n v="35779.500569199998"/>
    <n v="0"/>
    <n v="35779.500569199998"/>
    <m/>
    <m/>
    <m/>
    <m/>
    <m/>
  </r>
  <r>
    <s v="APARTADO"/>
    <x v="0"/>
    <x v="0"/>
    <n v="27615"/>
    <n v="2685247"/>
    <n v="71207"/>
    <s v="ORDEN DE CAMBIO"/>
    <s v="CHOCO"/>
    <s v="RIOSUCIO"/>
    <s v="RIOSUCIO BAJIRA"/>
    <s v="REDEBAN"/>
    <s v="FO-25-1465066"/>
    <d v="2025-09-03T08:12:00"/>
    <d v="2025-09-12T08:38:00"/>
    <m/>
    <s v="ROLLOS"/>
    <s v="ROLLOS"/>
    <s v="UNO A UNO"/>
    <s v="UNO A UNO"/>
    <s v="EJECUTADO_EXITOSO"/>
    <s v="EJECUTADO EXITOSO"/>
    <s v="03/09/2025 SE REALIZA ENVIO DE ROLLOS CON GUIA | 10/09/2025 SE COMUNICA CON EL CLIENTE VIA TELEFONICA E INDICA QUE NO LE HAN LLEGADO LOS ROLLOS | 12/09/2025 SE REALIZA ENVIO DE 10 ROLLOS, CON LA GUIA 284607399 SERVIENTREGA. SE CONFIRMA ENTREGA EXITOSA POR PARTE DE LA TRANSPORTADORA"/>
    <s v="ENVÍO"/>
    <m/>
    <s v="TIPO IV ESPECIAL"/>
    <s v="TERRESTRE/FLUVIAL"/>
    <m/>
    <n v="0"/>
    <n v="35779.500569199998"/>
    <n v="0"/>
    <n v="35779.500569199998"/>
    <m/>
    <m/>
    <m/>
    <m/>
    <m/>
  </r>
  <r>
    <s v="MEDELLIN"/>
    <x v="0"/>
    <x v="0"/>
    <n v="5088"/>
    <n v="2701028"/>
    <n v="36304"/>
    <s v="ORDEN DE CAMBIO"/>
    <s v="ANTIOQUIA"/>
    <s v="BELLO"/>
    <s v="DISTRICOL CENTRAL DE CELULARES"/>
    <s v="REDEBAN"/>
    <s v="FO-25-1501148"/>
    <d v="2025-09-05T12:04:00"/>
    <d v="2025-09-12T08:59:00"/>
    <m/>
    <s v="ROLLOS"/>
    <s v="ROLLOS"/>
    <s v="AGREGADOR"/>
    <s v="DISTRICOL"/>
    <s v="EJECUTADO_EXITOSO"/>
    <s v="EJECUTADO EXITOSO"/>
    <s v="09/09/2025 SE ESCALA PARA ENVIO POR CABIFY | 12/09/2025 SE REALIZA ENTREGA DE 40 ROLLOS POR EL OPERADOR CABIFY"/>
    <s v="VISITA_TÉCNICA"/>
    <m/>
    <s v="TIPO I"/>
    <s v="TERRESTRE"/>
    <s v="ATEHORTUA VASQUEZ ANA SOFIA"/>
    <n v="1"/>
    <n v="35779.500569199998"/>
    <n v="0"/>
    <n v="35779.500569199998"/>
    <m/>
    <m/>
    <m/>
    <m/>
    <m/>
  </r>
  <r>
    <s v="MEDELLIN"/>
    <x v="0"/>
    <x v="0"/>
    <n v="5212"/>
    <n v="2707967"/>
    <n v="79232"/>
    <s v="ORDEN DE CAMBIO"/>
    <s v="ANTIOQUIA"/>
    <s v="COPACABANA"/>
    <s v="DISTRICOL FRUVER PAGUE"/>
    <s v="REDEBAN"/>
    <s v="FO-25-1501137"/>
    <d v="2025-09-08T10:46:00"/>
    <d v="2025-09-12T09:00:00"/>
    <m/>
    <s v="ROLLOS"/>
    <s v="ROLLOS"/>
    <s v="AGREGADOR"/>
    <s v="DISTRICOL"/>
    <s v="EJECUTADO_EXITOSO"/>
    <s v="EJECUTADO EXITOSO"/>
    <s v="09/09/2025 SE ESCALA PARA ENVIO POR CABIFY | 12/09/2025 SE REALIZA ENTREGA DE 20 ROLLOS POR EL OPERADOR CABIFY"/>
    <s v="VISITA_TÉCNICA"/>
    <m/>
    <s v="TIPO I"/>
    <s v="TERRESTRE"/>
    <s v="ATEHORTUA VASQUEZ ANA SOFIA"/>
    <n v="1"/>
    <n v="35779.500569199998"/>
    <n v="0"/>
    <n v="35779.500569199998"/>
    <m/>
    <m/>
    <m/>
    <m/>
    <m/>
  </r>
  <r>
    <s v="MEDELLIN"/>
    <x v="0"/>
    <x v="0"/>
    <n v="5001"/>
    <n v="2708013"/>
    <n v="79920"/>
    <s v="ORDEN DE CAMBIO"/>
    <s v="ANTIOQUIA"/>
    <s v="MEDELLIN"/>
    <s v="DISTRICOL VARIEDADES GARCIA"/>
    <s v="REDEBAN"/>
    <s v="FO-25-1501142"/>
    <d v="2025-09-08T10:38:00"/>
    <d v="2025-09-12T09:02:00"/>
    <m/>
    <s v="ROLLOS"/>
    <s v="ROLLOS"/>
    <s v="AGREGADOR"/>
    <s v="DISTRICOL"/>
    <s v="EJECUTADO_EXITOSO"/>
    <s v="EJECUTADO EXITOSO"/>
    <s v="09/09/2025 SE ESCALA PARA ENVIO POR CABIFY | 12/09/2025 SE REALIZA ENTREGA DE 10 ROLLOS POR EL OPERADOR CABIFY"/>
    <s v="VISITA_TÉCNICA"/>
    <m/>
    <s v="TIPO I"/>
    <s v="TERRESTRE"/>
    <s v="ATEHORTUA VASQUEZ ANA SOFIA"/>
    <n v="1"/>
    <n v="35779.500569199998"/>
    <n v="0"/>
    <n v="35779.500569199998"/>
    <m/>
    <m/>
    <m/>
    <m/>
    <m/>
  </r>
  <r>
    <s v="BOGOTA"/>
    <x v="4"/>
    <x v="4"/>
    <n v="11001"/>
    <n v="2723270"/>
    <n v="38476"/>
    <s v="ORDEN DE CAMBIO"/>
    <s v="CUNDINAMARCA"/>
    <s v="BOGOTA"/>
    <s v="BARRIO VEINTE DE JULIO BOGOTA"/>
    <s v="REDEBAN"/>
    <s v="FO-25-1516019"/>
    <d v="2025-09-10T14:54:00"/>
    <d v="2025-09-12T09:37:00"/>
    <m/>
    <s v="ROLLOS"/>
    <s v="ROLLOS"/>
    <s v="CB UNO A UNO"/>
    <s v="CB UNO A UNO"/>
    <s v="EJECUTADO_CANCELADO"/>
    <s v="USUARIO NO RECIBE PEDIDO"/>
    <s v="11/09/2025 SE ESCALA AL COORDINADOR DE ZONA PARA ENTREGA DE ROLLOS EN SITIO | 12/09/2025 SE VISITA COMERCIO PARA ENTREGA DE ROLLOS REDEBAN AL LLEGAR AL COMERCIO SE EVIDENCIA CUENTA CON EQUIPOS WOMPI POR LO QUE NO ES POSIBLE ENTREGAR ROLLOS Y SE CIERRA VISITA SIN MÁS NOVEDAD"/>
    <s v="VISITA_TÉCNICA"/>
    <m/>
    <s v="TIPO I"/>
    <s v="TERRESTRE"/>
    <s v="ROMERO ROJAS BREIDY JHOHAN"/>
    <n v="1"/>
    <n v="35779.500569199998"/>
    <n v="0"/>
    <n v="35779.500569199998"/>
    <m/>
    <m/>
    <m/>
    <m/>
    <m/>
  </r>
  <r>
    <s v="CALI"/>
    <x v="2"/>
    <x v="2"/>
    <n v="76001"/>
    <n v="2722450"/>
    <n v="80248"/>
    <s v="ORDEN DE CAMBIO"/>
    <s v="VALLE DEL CAUCA"/>
    <s v="CALI"/>
    <s v="BARRIO NUEVA FLORESTA  CALI"/>
    <s v="REDEBAN"/>
    <s v="FO-25-1516073"/>
    <d v="2025-09-10T13:33:00"/>
    <d v="2025-09-12T09:46:00"/>
    <m/>
    <s v="ROLLOS"/>
    <s v="ROLLOS"/>
    <s v="UNO A UNO"/>
    <s v="UNO A UNO"/>
    <s v="EJECUTADO_EXITOSO"/>
    <s v="EJECUTADO EXITOSO"/>
    <s v="11/09/2025 SE ESCALA AL COORDINADOR DE ZONA PARA ENTREGA DE ROLLOS EN SITIO | 12/09/2025 SE ENTREGAN 10 ROLLOS A JESSICA BEDOYA"/>
    <s v="VISITA_TÉCNICA"/>
    <m/>
    <s v="TIPO I"/>
    <s v="TERRESTRE"/>
    <s v="CUERO RUIZ JHONNY"/>
    <n v="1"/>
    <n v="35779.500569199998"/>
    <n v="0"/>
    <n v="35779.500569199998"/>
    <m/>
    <m/>
    <m/>
    <m/>
    <m/>
  </r>
  <r>
    <s v="VALLEDUPAR"/>
    <x v="1"/>
    <x v="1"/>
    <n v="20001"/>
    <n v="2708894"/>
    <n v="61190"/>
    <s v="ORDEN DE CAMBIO"/>
    <s v="CESAR"/>
    <s v="VALLEDUPAR"/>
    <s v="BARRIO VILLAMIRIAN VALLEDUPAR"/>
    <s v="REDEBAN"/>
    <s v="FO-25-1498322"/>
    <d v="2025-09-08T12:08:00"/>
    <d v="2025-09-12T09:49:00"/>
    <m/>
    <s v="ROLLOS"/>
    <s v="ROLLOS"/>
    <s v="CB UNO A UNO"/>
    <s v="CB UNO A UNO"/>
    <s v="EJECUTADO_EXITOSO"/>
    <s v="EJECUTADO EXITOSO"/>
    <s v="09/09/2025 SE ESCALA AL COORDINADOR DE ZONA PARA ENTREGA DE ROLLOS WOMPI EN SITIO | 12/09/2025 BUENOS DÍAS SE VISITA CB Y SE LE HACE ENTREGA DE 100 ROLLOS"/>
    <s v="VISITA_TÉCNICA"/>
    <m/>
    <s v="TIPO I"/>
    <s v="TERRESTRE"/>
    <s v="BENITEZ CARVAJAL ALVARO JAVIER"/>
    <n v="1"/>
    <n v="35779.500569199998"/>
    <n v="0"/>
    <n v="35779.500569199998"/>
    <m/>
    <m/>
    <m/>
    <m/>
    <m/>
  </r>
  <r>
    <s v="MEDELLIN"/>
    <x v="0"/>
    <x v="0"/>
    <n v="5318"/>
    <n v="2721027"/>
    <n v="75962"/>
    <s v="ORDEN DE CAMBIO"/>
    <s v="ANTIOQUIA"/>
    <s v="GUARNE"/>
    <s v="PTM GUARNE FERRELECTRICOS PASO"/>
    <s v="REDEBAN"/>
    <s v="FO-25-1507632"/>
    <d v="2025-09-10T10:30:00"/>
    <d v="2025-09-12T09:52:00"/>
    <m/>
    <s v="ROLLOS"/>
    <s v="ROLLOS"/>
    <s v="AGREGADOR"/>
    <s v="COMCARD - PTM"/>
    <s v="EJECUTADO_EXITOSO"/>
    <s v="EJECUTADO EXITOSO"/>
    <s v="10/09/2025 SE ESCALA AL COORDINADOR DE ZONA PARA ENTREGA DE ROLLOS EN SITIO | 12/09/2025 SE ENTREGAN 110 ROLLOS A MAURICIO"/>
    <s v="VISITA_TÉCNICA"/>
    <m/>
    <s v="TIPO II"/>
    <s v="TERRESTRE"/>
    <s v="ALVAREZ ARENAS VICTOR HUGO"/>
    <n v="1"/>
    <n v="67654.12000000001"/>
    <n v="0"/>
    <n v="67654.12000000001"/>
    <m/>
    <m/>
    <m/>
    <m/>
    <m/>
  </r>
  <r>
    <s v="CALI"/>
    <x v="2"/>
    <x v="2"/>
    <n v="76109"/>
    <n v="2711106"/>
    <n v="79355"/>
    <s v="ORDEN DE CAMBIO"/>
    <s v="VALLE DEL CAUCA"/>
    <s v="BUENAVENTURA"/>
    <s v="BARRIO PUNTA DEL ESTE BUENAVEN"/>
    <s v="REDEBAN"/>
    <s v="FO-25-1501711"/>
    <d v="2025-09-08T15:51:00"/>
    <d v="2025-09-12T09:55:00"/>
    <m/>
    <s v="ROLLOS"/>
    <s v="ROLLOS"/>
    <s v="CB UNO A UNO"/>
    <s v="CB UNO A UNO"/>
    <s v="EJECUTADO_EXITOSO"/>
    <s v="EJECUTADO EXITOSO"/>
    <s v="09/09/2025 SE REALIZA ENVIO DE ROLLOS CON GUIA | 12/09/2025 SE REALIZA ENVIO DE 10 ROLLOS, CON LA GUIA 2185553776 SERVIENTREGA. SE CONFIRMA ENTREGA EXITOSA POR PARTE DE LA TRANSPORTADORA"/>
    <s v="ENVÍO"/>
    <m/>
    <s v="TIPO III"/>
    <s v="TERRESTRE"/>
    <m/>
    <n v="0"/>
    <n v="35779.500569199998"/>
    <n v="0"/>
    <n v="35779.500569199998"/>
    <m/>
    <m/>
    <m/>
    <m/>
    <m/>
  </r>
  <r>
    <s v="TUNJA"/>
    <x v="3"/>
    <x v="3"/>
    <n v="15176"/>
    <n v="2711350"/>
    <n v="79763"/>
    <s v="ORDEN DE CAMBIO"/>
    <s v="BOYACA"/>
    <s v="CHIQUINQUIRA"/>
    <s v="BARRIO LA POLA CHIQUINQUIRA 2"/>
    <s v="REDEBAN"/>
    <s v="FO-25-1501702"/>
    <d v="2025-09-08T16:27:00"/>
    <d v="2025-09-12T09:57:00"/>
    <m/>
    <s v="ROLLOS"/>
    <s v="ROLLOS"/>
    <s v="CB UNO A UNO"/>
    <s v="CB UNO A UNO"/>
    <s v="EJECUTADO_EXITOSO"/>
    <s v="EJECUTADO EXITOSO"/>
    <s v="09/09/2025 SE REALIZA ENVIO DE ROLLOS CON GUIA | 12/09/2025 SE REALIZA ENVIO DE 10 ROLLOS, CON LA GUIA 2235596049 SERVIENTREGA. SE CONFIRMA ENTREGA EXITOSA POR PARTE DE LA TRANSPORTADORA"/>
    <s v="ENVÍO"/>
    <m/>
    <s v="TIPO III"/>
    <s v="TERRESTRE"/>
    <m/>
    <n v="0"/>
    <n v="35779.500569199998"/>
    <n v="0"/>
    <n v="35779.500569199998"/>
    <m/>
    <m/>
    <m/>
    <m/>
    <m/>
  </r>
  <r>
    <s v="BOGOTA"/>
    <x v="4"/>
    <x v="4"/>
    <n v="25269"/>
    <n v="2724663"/>
    <n v="80013"/>
    <s v="ORDEN DE CAMBIO"/>
    <s v="CUNDINAMARCA"/>
    <s v="FACATATIVA"/>
    <s v="BARRIO VILLA NUEVA FACATATIVA FACTATIVA"/>
    <s v="REDEBAN"/>
    <s v="FO-25-1515976"/>
    <d v="2025-09-11T08:00:00"/>
    <d v="2025-09-12T09:58:00"/>
    <m/>
    <s v="ROLLOS"/>
    <s v="ROLLOS"/>
    <s v="UNO A UNO"/>
    <s v="UNO A UNO"/>
    <s v="EJECUTADO_EXITOSO"/>
    <s v="EJECUTADO EXITOSO"/>
    <s v="11/09/2025 SE ESCALA AL COORDINADOR DE ZONA PARA ENTREGA DE ROLLOS EN SITIO | 12/09/2025 DURANTE LA VISITA TECNICA SE REALIZA ENTREGA DE ROLLOS PARA DATÁFONO NO SE MANIPULAN EQUIPOS SIN NOVEDAD EN ENTREGA"/>
    <s v="VISITA_TÉCNICA"/>
    <m/>
    <s v="TIPO II"/>
    <s v="TERRESTRE"/>
    <s v="LOZADA ROJAS CHRISTIAN ANDRES"/>
    <n v="1"/>
    <n v="67654.12000000001"/>
    <n v="0"/>
    <n v="67654.12000000001"/>
    <m/>
    <m/>
    <m/>
    <m/>
    <m/>
  </r>
  <r>
    <s v="IBAGUE"/>
    <x v="5"/>
    <x v="5"/>
    <n v="73411"/>
    <n v="2711483"/>
    <n v="79700"/>
    <s v="ORDEN DE CAMBIO"/>
    <s v="TOLIMA"/>
    <s v="LIBANO"/>
    <s v="PTM LIBANO TIENDA NATURISTA VI"/>
    <s v="REDEBAN"/>
    <s v="FO-25-1501696"/>
    <d v="2025-09-08T16:42:00"/>
    <d v="2025-09-12T09:59:00"/>
    <m/>
    <s v="ROLLOS"/>
    <s v="ROLLOS"/>
    <s v="AGREGADOR"/>
    <s v="COMCARD - PTM"/>
    <s v="EJECUTADO_EXITOSO"/>
    <s v="EJECUTADO EXITOSO"/>
    <s v="09/09/2025 SE REALIZA ENVIO DE ROLLOS CON GUIA | 12/09/2025 SE REALIZA ENVIO DE 10 ROLLOS, CON LA GUIA 2235596050 SERVIENTREGA. SE CONFIRMA ENTREGA EXITOSA POR PARTE DE LA TRANSPORTADORA"/>
    <s v="ENVÍO"/>
    <m/>
    <s v="TIPO III"/>
    <s v="TERRESTRE"/>
    <m/>
    <n v="0"/>
    <n v="35779.500569199998"/>
    <n v="0"/>
    <n v="35779.500569199998"/>
    <m/>
    <m/>
    <m/>
    <m/>
    <m/>
  </r>
  <r>
    <s v="NEIVA"/>
    <x v="5"/>
    <x v="5"/>
    <n v="41298"/>
    <n v="2713200"/>
    <n v="79890"/>
    <s v="ORDEN DE CAMBIO"/>
    <s v="HUILA"/>
    <s v="GARZON"/>
    <s v="DISTRICOL REY DE LA ECONOMÍA"/>
    <s v="REDEBAN"/>
    <s v="FO-25-1501690"/>
    <d v="2025-09-09T08:33:00"/>
    <d v="2025-09-12T10:01:00"/>
    <m/>
    <s v="ROLLOS"/>
    <s v="ROLLOS"/>
    <s v="AGREGADOR"/>
    <s v="DISTRICOL"/>
    <s v="EJECUTADO_EXITOSO"/>
    <s v="EJECUTADO EXITOSO"/>
    <s v="09/09/2025 SE REALIZA ENVIO DE ROLLOS CON GUIA | 12/09/2025 SE REALIZA ENVIO DE 10 ROLLOS, CON LA GUIA 2235596048 SERVIENTREGA. SE CONFIRMA ENTREGA EXITOSA POR PARTE DE LA TRANSPORTADORA"/>
    <s v="ENVÍO"/>
    <m/>
    <s v="TIPO III"/>
    <s v="TERRESTRE"/>
    <m/>
    <n v="0"/>
    <n v="35779.500569199998"/>
    <n v="0"/>
    <n v="35779.500569199998"/>
    <m/>
    <m/>
    <m/>
    <m/>
    <m/>
  </r>
  <r>
    <s v="VALLEDUPAR"/>
    <x v="1"/>
    <x v="1"/>
    <n v="20032"/>
    <n v="2712754"/>
    <n v="79223"/>
    <s v="ORDEN DE CAMBIO"/>
    <s v="CESAR"/>
    <s v="ASTREA"/>
    <s v="DISTRICOL INFINITE BY IRIS NAV"/>
    <s v="REDEBAN"/>
    <s v="FO-25-1501692"/>
    <d v="2025-09-09T08:00:00"/>
    <d v="2025-09-12T10:02:00"/>
    <m/>
    <s v="ROLLOS"/>
    <s v="ROLLOS"/>
    <s v="AGREGADOR"/>
    <s v="DISTRICOL"/>
    <s v="EJECUTADO_EXITOSO"/>
    <s v="EJECUTADO EXITOSO"/>
    <s v="09/09/2025 SE REALIZA ENVIO DE ROLLOS CON GUIA | 12/09/2025 SE REALIZA ENVIO DE 10 ROLLOS, CON LA GUIA 2205447162 SERVIENTREGA. SE CONFIRMA ENTREGA EXITOSA POR PARTE DE LA TRANSPORTADORA"/>
    <s v="ENVÍO"/>
    <m/>
    <s v="TIPO III"/>
    <s v="TERRESTRE"/>
    <m/>
    <n v="0"/>
    <n v="35779.500569199998"/>
    <n v="0"/>
    <n v="35779.500569199998"/>
    <m/>
    <m/>
    <m/>
    <m/>
    <m/>
  </r>
  <r>
    <s v="MEDELLIN"/>
    <x v="0"/>
    <x v="0"/>
    <n v="5858"/>
    <n v="2708371"/>
    <n v="81231"/>
    <s v="ORDEN DE CAMBIO"/>
    <s v="ANTIOQUIA"/>
    <s v="VEGACHI"/>
    <s v="DISTRICOL CELUMOVIL VEGACHI"/>
    <s v="REDEBAN"/>
    <s v="FO-25-1498622"/>
    <d v="2025-09-08T11:12:00"/>
    <d v="2025-09-12T10:04:00"/>
    <m/>
    <s v="ROLLOS"/>
    <s v="ROLLOS"/>
    <s v="AGREGADOR"/>
    <s v="DISTRICOL"/>
    <s v="EJECUTADO_EXITOSO"/>
    <s v="EJECUTADO EXITOSO"/>
    <s v="09/09/2025 SE ESCALA AL COORDINADOR DE ZONA PARA ENTREGA DE ROLLOS WOMPI EN SITIO | 12/09/2025 SE REALIZA ENVIO DE 20 ROLLOS, CON LA GUIA 284607406 SERVIENTREGA. SE CONFIRMA ENTREGA EXITOSA POR PARTE DE LA TRANSPORTADORA"/>
    <s v="ENVÍO"/>
    <m/>
    <s v="TIPO III"/>
    <s v="TERRESTRE"/>
    <m/>
    <n v="0"/>
    <n v="35779.500569199998"/>
    <n v="0"/>
    <n v="35779.500569199998"/>
    <m/>
    <m/>
    <m/>
    <m/>
    <m/>
  </r>
  <r>
    <s v="MEDELLIN"/>
    <x v="0"/>
    <x v="0"/>
    <n v="5120"/>
    <n v="2709566"/>
    <n v="78218"/>
    <s v="ORDEN DE CAMBIO"/>
    <s v="ANTIOQUIA"/>
    <s v="CACERES"/>
    <s v="DISTRICOL PIAMONTE"/>
    <s v="REDEBAN"/>
    <s v="FO-25-1498620"/>
    <d v="2025-09-08T13:43:00"/>
    <d v="2025-09-12T10:05:00"/>
    <m/>
    <s v="ROLLOS"/>
    <s v="ROLLOS"/>
    <s v="AGREGADOR"/>
    <s v="DISTRICOL"/>
    <s v="EJECUTADO_EXITOSO"/>
    <s v="EJECUTADO EXITOSO"/>
    <s v="09/09/2025 SE ESCALA AL COORDINADOR DE ZONA PARA ENTREGA DE ROLLOS WOMPI EN SITIO | 12/09/2025 SE REALIZA ENVIO DE 20 ROLLOS, CON LA GUIA 284607405 SERVIENTREGA. SE CONFIRMA ENTREGA EXITOSA POR PARTE DE LA TRANSPORTADORA"/>
    <s v="ENVÍO"/>
    <m/>
    <s v="TIPO IV"/>
    <s v="TERRESTRE"/>
    <m/>
    <n v="0"/>
    <n v="35779.500569199998"/>
    <n v="0"/>
    <n v="35779.500569199998"/>
    <m/>
    <m/>
    <m/>
    <m/>
    <m/>
  </r>
  <r>
    <s v="CALI"/>
    <x v="2"/>
    <x v="2"/>
    <n v="19807"/>
    <n v="2704518"/>
    <n v="79798"/>
    <s v="ORDEN DE CAMBIO"/>
    <s v="CAUCA"/>
    <s v="TIMBIO"/>
    <s v="BARRIO SAN JUDAS TIMBIO 1"/>
    <s v="REDEBAN"/>
    <s v="FO-25-1495224"/>
    <d v="2025-09-08T08:00:00"/>
    <d v="2025-09-12T10:08:00"/>
    <m/>
    <s v="ROLLOS"/>
    <s v="ROLLOS"/>
    <s v="UNO A UNO"/>
    <s v="UNO A UNO"/>
    <s v="EJECUTADO_EXITOSO"/>
    <s v="EJECUTADO EXITOSO"/>
    <s v="12/09/2025 SE REALIZA ENVIO DE 10 ROLLOS, CON LA GUIA 2185553771 SERVIENTREGA. SE CONFIRMA ENTREGA EXITOSA POR PARTE DE LA TRANSPORTADORA"/>
    <s v="ENVÍO"/>
    <m/>
    <s v="TIPO III"/>
    <s v="TERRESTRE"/>
    <m/>
    <n v="0"/>
    <n v="35779.500569199998"/>
    <n v="0"/>
    <n v="35779.500569199998"/>
    <m/>
    <m/>
    <m/>
    <m/>
    <m/>
  </r>
  <r>
    <s v="NEIVA"/>
    <x v="5"/>
    <x v="5"/>
    <n v="41298"/>
    <n v="2708020"/>
    <n v="61199"/>
    <s v="ORDEN DE CAMBIO"/>
    <s v="HUILA"/>
    <s v="GARZON"/>
    <s v="BARRIO EL LIMONAR GARZON 1"/>
    <s v="REDEBAN"/>
    <s v="FO-25-1495206"/>
    <d v="2025-09-08T10:39:00"/>
    <d v="2025-09-12T10:09:00"/>
    <m/>
    <s v="ROLLOS"/>
    <s v="ROLLOS"/>
    <s v="CB UNO A UNO"/>
    <s v="CB UNO A UNO"/>
    <s v="EJECUTADO_EXITOSO"/>
    <s v="EJECUTADO EXITOSO"/>
    <s v="12/09/2025 SE REALIZA ENVIO DE 70 ROLLOS, CON LA GUIA 2235596045 SERVIENTREGA. SE CONFIRMA ENTREGA EXITOSA POR PARTE DE LA TRANSPORTADORA"/>
    <s v="ENVÍO"/>
    <m/>
    <s v="TIPO III"/>
    <s v="TERRESTRE"/>
    <m/>
    <n v="0"/>
    <n v="35779.500569199998"/>
    <n v="0"/>
    <n v="35779.500569199998"/>
    <m/>
    <m/>
    <m/>
    <m/>
    <m/>
  </r>
  <r>
    <s v="BUCARAMANGA"/>
    <x v="3"/>
    <x v="3"/>
    <n v="68081"/>
    <n v="2706320"/>
    <n v="79224"/>
    <s v="ORDEN DE CAMBIO"/>
    <s v="SANTANDER"/>
    <s v="BARRANCABERMEJA"/>
    <s v="DISTRICOL DEVILUNA VARIEDADES"/>
    <s v="REDEBAN"/>
    <s v="FO-25-1495215"/>
    <d v="2025-09-08T08:52:00"/>
    <d v="2025-09-12T10:11:00"/>
    <m/>
    <s v="ROLLOS"/>
    <s v="ROLLOS"/>
    <s v="AGREGADOR"/>
    <s v="DISTRICOL"/>
    <s v="EJECUTADO_EXITOSO"/>
    <s v="EJECUTADO EXITOSO"/>
    <s v="12/09/2025 SE REALIZA ENVIO DE 20 ROLLOS, CON LA GUIA 2187690690 SERVIENTREGA. SE CONFIRMA ENTREGA EXITOSA POR PARTE DE LA TRANSPORTADORA"/>
    <s v="ENVÍO"/>
    <m/>
    <s v="TIPO III"/>
    <s v="TERRESTRE"/>
    <m/>
    <n v="0"/>
    <n v="35779.500569199998"/>
    <n v="0"/>
    <n v="35779.500569199998"/>
    <m/>
    <m/>
    <m/>
    <m/>
    <m/>
  </r>
  <r>
    <s v="BUCARAMANGA"/>
    <x v="3"/>
    <x v="3"/>
    <n v="68689"/>
    <n v="2707850"/>
    <n v="42492"/>
    <s v="ORDEN DE CAMBIO"/>
    <s v="SANTANDER"/>
    <s v="SAN VICENTE DE CHUCURI"/>
    <s v="PTM CHUCURI LA HOGARENA"/>
    <s v="REDEBAN"/>
    <s v="FO-25-1495209"/>
    <d v="2025-09-08T10:25:00"/>
    <d v="2025-09-12T10:12:00"/>
    <m/>
    <s v="ROLLOS"/>
    <s v="ROLLOS"/>
    <s v="AGREGADOR"/>
    <s v="COMCARD - PTM"/>
    <s v="EJECUTADO_EXITOSO"/>
    <s v="EJECUTADO EXITOSO"/>
    <s v="12/09/2025 SE REALIZA ENVIO DE 20 ROLLOS, CON LA GUIA 2187690689 SERVIENTREGA. SE CONFIRMA ENTREGA EXITOSA POR PARTE DE LA TRANSPORTADORA"/>
    <s v="ENVÍO"/>
    <m/>
    <s v="TIPO III"/>
    <s v="TERRESTRE"/>
    <m/>
    <n v="0"/>
    <n v="35779.500569199998"/>
    <n v="0"/>
    <n v="35779.500569199998"/>
    <m/>
    <m/>
    <m/>
    <m/>
    <m/>
  </r>
  <r>
    <s v="CUCUTA"/>
    <x v="3"/>
    <x v="3"/>
    <n v="54820"/>
    <n v="2704602"/>
    <n v="79880"/>
    <s v="ORDEN DE CAMBIO"/>
    <s v="NORTE DE SANTANDER"/>
    <s v="TOLEDO"/>
    <s v="BARRIO CENTRO SAN BERNARDO DE BATA TOLEDO"/>
    <s v="REDEBAN"/>
    <s v="FO-25-1493238"/>
    <d v="2025-09-08T08:00:00"/>
    <d v="2025-09-12T10:14:00"/>
    <m/>
    <s v="ROLLOS"/>
    <s v="ROLLOS"/>
    <s v="UNO A UNO"/>
    <s v="UNO A UNO"/>
    <s v="EJECUTADO_EXITOSO"/>
    <s v="EJECUTADO EXITOSO"/>
    <s v="12/09/2025 SE REALIZA ENVIO DE 10 ROLLOS, CON LA GUIA 2187690687 SERVIENTREGA. SE CONFIRMA ENTREGA EXITOSA POR PARTE DE LA TRANSPORTADORA"/>
    <s v="ENVÍO"/>
    <m/>
    <s v="TIPO IV"/>
    <s v="TERRESTRE"/>
    <m/>
    <n v="0"/>
    <n v="35779.500569199998"/>
    <n v="0"/>
    <n v="35779.500569199998"/>
    <m/>
    <m/>
    <m/>
    <m/>
    <m/>
  </r>
  <r>
    <s v="CUCUTA"/>
    <x v="3"/>
    <x v="3"/>
    <n v="54820"/>
    <n v="2704958"/>
    <n v="15726"/>
    <s v="ORDEN DE CAMBIO"/>
    <s v="NORTE DE SANTANDER"/>
    <s v="TOLEDO"/>
    <s v="BARRIO CENTRO TOLEDO"/>
    <s v="REDEBAN"/>
    <s v="FO-25-1493228"/>
    <d v="2025-09-10T10:02:00"/>
    <d v="2025-09-12T10:16:00"/>
    <m/>
    <s v="ROLLOS"/>
    <s v="ROLLOS"/>
    <s v="CB UNO A UNO"/>
    <s v="CB UNO A UNO"/>
    <s v="EJECUTADO_EXITOSO"/>
    <s v="EJECUTADO EXITOSO"/>
    <s v="12/09/2025 SE REALIZA ENVIO DE 40 ROLLOS, CON LA GUIA 2187690686 SERVIENTREGA. SE CONFIRMA ENTREGA EXITOSA POR PARTE DE LA TRANSPORTADORA"/>
    <s v="ENVÍO"/>
    <m/>
    <s v="TIPO IV"/>
    <s v="TERRESTRE"/>
    <m/>
    <n v="0"/>
    <n v="35779.500569199998"/>
    <n v="0"/>
    <n v="35779.500569199998"/>
    <m/>
    <m/>
    <m/>
    <m/>
    <m/>
  </r>
  <r>
    <s v="NEIVA"/>
    <x v="5"/>
    <x v="5"/>
    <n v="18753"/>
    <n v="2704521"/>
    <n v="78968"/>
    <s v="ORDEN DE CAMBIO"/>
    <s v="CAQUETA"/>
    <s v="SAN VICENTE DEL CAGUAN"/>
    <s v="BARRIO CENTRO SAN VICENTE EL C"/>
    <s v="REDEBAN"/>
    <s v="FO-25-1493231"/>
    <d v="2025-09-08T08:00:00"/>
    <d v="2025-09-12T10:17:00"/>
    <m/>
    <s v="ROLLOS"/>
    <s v="ROLLOS"/>
    <s v="CB UNO A UNO"/>
    <s v="CB UNO A UNO"/>
    <s v="EJECUTADO_EXITOSO"/>
    <s v="EJECUTADO EXITOSO"/>
    <s v="12/09/2025 SE REALIZA ENVIO DE 20 ROLLOS, CON LA GUIA 2235596044 SERVIENTREGA. SE CONFIRMA ENTREGA EXITOSA POR PARTE DE LA TRANSPORTADORA"/>
    <s v="ENVÍO"/>
    <m/>
    <s v="TIPO IV ESPECIAL"/>
    <s v="TERRESTRE / AEREO"/>
    <m/>
    <n v="0"/>
    <n v="35779.500569199998"/>
    <n v="0"/>
    <n v="35779.500569199998"/>
    <m/>
    <m/>
    <m/>
    <m/>
    <m/>
  </r>
  <r>
    <s v="VALLEDUPAR"/>
    <x v="1"/>
    <x v="1"/>
    <n v="44650"/>
    <n v="2713782"/>
    <n v="79251"/>
    <s v="ORDEN DE CAMBIO"/>
    <s v="LA GUAJIRA"/>
    <s v="SAN JUAN DEL CESAR"/>
    <s v="DISTRICOL DROGUERIA EL ALFARER"/>
    <s v="REDEBAN"/>
    <s v="FO-25-1501876"/>
    <d v="2025-09-09T21:36:00"/>
    <d v="2025-09-12T10:19:00"/>
    <m/>
    <s v="ROLLOS"/>
    <s v="ROLLOS"/>
    <s v="AGREGADOR"/>
    <s v="DISTRICOL"/>
    <s v="EJECUTADO_EXITOSO"/>
    <s v="EJECUTADO EXITOSO"/>
    <s v="09/09/2025 SE ESCALA AL COORDINADOR DE ZONA PARA ENTREGA DE ROLLOS EN SITIO | 12/09/2025 SE REALIZA ENTREGA DE 10 ROLLOS EN SITIO"/>
    <s v="VISITA_TÉCNICA"/>
    <m/>
    <s v="TIPO II"/>
    <s v="TERRESTRE"/>
    <s v="MONTES DIAZ JOHN FRED"/>
    <n v="1"/>
    <n v="67654.12000000001"/>
    <n v="0"/>
    <n v="67654.12000000001"/>
    <m/>
    <m/>
    <m/>
    <m/>
    <m/>
  </r>
  <r>
    <s v="CALI"/>
    <x v="2"/>
    <x v="2"/>
    <n v="19001"/>
    <n v="2684419"/>
    <n v="45730"/>
    <s v="ORDEN DE CAMBIO"/>
    <s v="CAUCA"/>
    <s v="POPAYAN"/>
    <s v="DISTRICOL TIENDA LA ESQUINA"/>
    <s v="REDEBAN"/>
    <s v="FO-25-1464411"/>
    <d v="2025-09-03T08:00:00"/>
    <d v="2025-09-12T10:19:00"/>
    <m/>
    <s v="ROLLOS"/>
    <s v="ROLLOS"/>
    <s v="AGREGADOR"/>
    <s v="DISTRICOL"/>
    <s v="EJECUTADO_EXITOSO"/>
    <s v="EJECUTADO EXITOSO"/>
    <s v="03/09/2025 SE ESCALA AL COORDINADOR DE ZONA PARA ENTREGA DE ROLLOS EN SITIO | 10/09/2025 SE COMUNICA CON EL CLIENTE E INDICA QUE NO HA PODIDO RECOGER EL PAQUEE POR FALTA DE TIEMPO | 05/09/2025 SE ENVÍAN 30 ROLLOS A ANDRÉS CAMILO GONZÁLEZ"/>
    <s v="ENVÍO"/>
    <m/>
    <s v="TIPO III"/>
    <s v="TERRESTRE"/>
    <s v="CUERO RUIZ JHONNY"/>
    <n v="0"/>
    <n v="35779.500569199998"/>
    <n v="0"/>
    <n v="35779.500569199998"/>
    <m/>
    <m/>
    <m/>
    <m/>
    <m/>
  </r>
  <r>
    <s v="BUCARAMANGA"/>
    <x v="3"/>
    <x v="3"/>
    <n v="68276"/>
    <n v="2723546"/>
    <n v="45317"/>
    <s v="ORDEN DE CAMBIO"/>
    <s v="SANTANDER"/>
    <s v="FLORIDABLANCA"/>
    <s v="PTM FLORIDABLANCA ANVEL MULTIS"/>
    <s v="REDEBAN"/>
    <s v="FO-25-1515010"/>
    <d v="2025-09-10T15:17:00"/>
    <d v="2025-09-12T10:24:00"/>
    <m/>
    <s v="ROLLOS"/>
    <s v="ROLLOS"/>
    <s v="AGREGADOR"/>
    <s v="COMCARD - PTM"/>
    <s v="EJECUTADO_EXITOSO"/>
    <s v="EJECUTADO EXITOSO"/>
    <s v="11/09/2025 SE ESCALA AL COORDINADOR DE ZONA PARA ENTREGA DE ROLLOS EN SITIO | 12/09/2025 SE REALIZA ENTREGA DE 20 ROLLOS C9N VISITA NO SE MANIPULA TERMINAL"/>
    <s v="VISITA_TÉCNICA"/>
    <m/>
    <s v="TIPO I"/>
    <s v="TERRESTRE"/>
    <s v="REYES RAMIREZ DIEGO ALEXANDER"/>
    <n v="1"/>
    <n v="35779.500569199998"/>
    <n v="0"/>
    <n v="35779.500569199998"/>
    <m/>
    <m/>
    <m/>
    <m/>
    <m/>
  </r>
  <r>
    <s v="MONTERIA"/>
    <x v="1"/>
    <x v="1"/>
    <n v="23001"/>
    <n v="2726701"/>
    <n v="74579"/>
    <s v="ORDEN DE CAMBIO"/>
    <s v="CORDOBA"/>
    <s v="MONTERIA"/>
    <s v="PTM MONTERIA VARIEDADES TIKAMP"/>
    <s v="REDEBAN"/>
    <s v="FO-25-1514995"/>
    <d v="2025-09-11T09:50:00"/>
    <d v="2025-09-12T10:26:00"/>
    <m/>
    <s v="ROLLOS"/>
    <s v="ROLLOS"/>
    <s v="AGREGADOR"/>
    <s v="COMCARD - PTM"/>
    <s v="EJECUTADO_EXITOSO"/>
    <s v="EJECUTADO EXITOSO"/>
    <s v="11/09/2025 SE ESCALA AL COORDINADOR DE ZONA PARA ENTREGA DE ROLLOS EN SITIO | 12/09/2025 SE REALIZA VISITA PARA ENTREGAR 30 ROLLOS, NO SE MANIPULA DATÁFONO ENTREGA OK"/>
    <s v="VISITA_TÉCNICA"/>
    <m/>
    <s v="TIPO I"/>
    <s v="TERRESTRE"/>
    <s v="COGOLLO ROSSO CAMILO ANDRES"/>
    <n v="1"/>
    <n v="35779.500569199998"/>
    <n v="0"/>
    <n v="35779.500569199998"/>
    <m/>
    <m/>
    <m/>
    <m/>
    <m/>
  </r>
  <r>
    <s v="MEDELLIN"/>
    <x v="0"/>
    <x v="0"/>
    <n v="5001"/>
    <n v="2693622"/>
    <n v="80555"/>
    <s v="ORDEN DE CAMBIO"/>
    <s v="ANTIOQUIA"/>
    <s v="MEDELLIN"/>
    <s v="BARRIO POBLADO MEDELLIN MEDELLIN"/>
    <s v="REDEBAN"/>
    <s v="FO-25-1473905"/>
    <d v="2025-09-04T09:56:00"/>
    <d v="2025-09-12T10:50:00"/>
    <m/>
    <s v="ROLLOS"/>
    <s v="ROLLOS"/>
    <s v="UNO A UNO"/>
    <s v="UNO A UNO"/>
    <s v="EJECUTADO_EXITOSO"/>
    <s v="EJECUTADO EXITOSO"/>
    <s v="04/09/2025 SE ESCALA PARA ENVIO POR CABIFY | 12/09/2025 SE CIERRA VISITA TECNICA EXITOSA YA QUE CABIFY ENTREGO PERO NO NOS ACTUALIZARON EN LA PLATAFORMA, LLAMAMOS Y CONFIRMAMOS QUE LA ENTREGA FUE EXITOSA EL DIA 12-09-2025"/>
    <s v="VISITA_TÉCNICA"/>
    <m/>
    <s v="TIPO I"/>
    <s v="TERRESTRE"/>
    <m/>
    <n v="1"/>
    <n v="35779.500569199998"/>
    <n v="0"/>
    <n v="35779.500569199998"/>
    <m/>
    <m/>
    <m/>
    <m/>
    <m/>
  </r>
  <r>
    <s v="BARRANQUILLA"/>
    <x v="1"/>
    <x v="1"/>
    <n v="8001"/>
    <n v="2724668"/>
    <n v="79598"/>
    <s v="ORDEN DE CAMBIO"/>
    <s v="ATLANTICO"/>
    <s v="BARRANQUILLA"/>
    <s v="BARRIO LA MAGDALENA BARRANQUILLA  4"/>
    <s v="REDEBAN"/>
    <s v="FO-25-1515973"/>
    <d v="2025-09-11T08:00:00"/>
    <d v="2025-09-12T11:04:00"/>
    <m/>
    <s v="ROLLOS"/>
    <s v="ROLLOS"/>
    <s v="UNO A UNO"/>
    <s v="UNO A UNO"/>
    <s v="EJECUTADO_EXITOSO"/>
    <s v="EJECUTADO EXITOSO"/>
    <s v="11/09/2025 SE ESCALA AL COORDINADOR DE ZONA PARA ENTREGA DE ROLLOS EN SITIO | 12/09/2025 SE REALIZA VISITA SE ENTREGA 30 ROLLOS"/>
    <s v="VISITA_TÉCNICA"/>
    <m/>
    <s v="TIPO I"/>
    <s v="TERRESTRE"/>
    <s v="VILLACOB VILLACOB ELKIN EDUARDO"/>
    <n v="1"/>
    <n v="35779.500569199998"/>
    <n v="0"/>
    <n v="35779.500569199998"/>
    <m/>
    <m/>
    <m/>
    <m/>
    <m/>
  </r>
  <r>
    <s v="MEDELLIN"/>
    <x v="0"/>
    <x v="0"/>
    <n v="5440"/>
    <n v="2718714"/>
    <n v="53282"/>
    <s v="ORDEN DE CAMBIO"/>
    <s v="ANTIOQUIA"/>
    <s v="MARINILLA"/>
    <s v="DISTRICOL CASITADELOSPAISASELD"/>
    <s v="REDEBAN"/>
    <s v="FO-25-1506252"/>
    <d v="2025-09-10T08:00:00"/>
    <d v="2025-09-12T11:05:00"/>
    <m/>
    <s v="ROLLOS"/>
    <s v="ROLLOS"/>
    <s v="AGREGADOR"/>
    <s v="DISTRICOL"/>
    <s v="EJECUTADO_EXITOSO"/>
    <s v="EJECUTADO EXITOSO"/>
    <s v="10/09/2025 SE ESCALA AL COORDINADOR DE ZONA PARA ENTREGA DE ROLLOS EN SITIO | 12/09/2025 SE ENTREGAN 20 ROLLOS A SRA BERTA"/>
    <s v="VISITA_TÉCNICA"/>
    <m/>
    <s v="TIPO II"/>
    <s v="TERRESTRE"/>
    <s v="ALVAREZ ARENAS VICTOR HUGO"/>
    <n v="1"/>
    <n v="67654.12000000001"/>
    <n v="0"/>
    <n v="67654.12000000001"/>
    <m/>
    <m/>
    <m/>
    <m/>
    <m/>
  </r>
  <r>
    <s v="CALI"/>
    <x v="2"/>
    <x v="2"/>
    <n v="76001"/>
    <n v="2722119"/>
    <n v="79182"/>
    <s v="ORDEN DE CAMBIO"/>
    <s v="VALLE DEL CAUCA"/>
    <s v="CALI"/>
    <s v="BARRIO REFUGIO CALI 1"/>
    <s v="REDEBAN"/>
    <s v="FO-25-1516085"/>
    <d v="2025-09-10T12:08:00"/>
    <d v="2025-09-12T11:07:00"/>
    <m/>
    <s v="ROLLOS"/>
    <s v="ROLLOS"/>
    <s v="CB UNO A UNO"/>
    <s v="CB UNO A UNO"/>
    <s v="EJECUTADO_EXITOSO"/>
    <s v="EJECUTADO EXITOSO"/>
    <s v="11/09/2025 SE ESCALA AL COORDINADOR DE ZONA PARA ENTREGA DE ROLLOS EN SITIO | 12/09/2025 SE ENTREGARON 20 ROLLOS EN BUEN ESTADO"/>
    <s v="VISITA_TÉCNICA"/>
    <m/>
    <s v="TIPO I"/>
    <s v="TERRESTRE"/>
    <s v="ESCOBAR LENIS JUAN SEBASTIAN"/>
    <n v="1"/>
    <n v="35779.500569199998"/>
    <n v="0"/>
    <n v="35779.500569199998"/>
    <m/>
    <m/>
    <m/>
    <m/>
    <m/>
  </r>
  <r>
    <s v="BOGOTA"/>
    <x v="4"/>
    <x v="4"/>
    <n v="11001"/>
    <n v="2722100"/>
    <n v="29601"/>
    <s v="ORDEN DE CAMBIO"/>
    <s v="CUNDINAMARCA"/>
    <s v="BOGOTA"/>
    <s v="OPRAP ISIERRA 100"/>
    <s v="REDEBAN"/>
    <s v="FO-25-1516093"/>
    <d v="2025-09-10T11:59:00"/>
    <d v="2025-09-12T11:09:00"/>
    <m/>
    <s v="ROLLOS"/>
    <s v="ROLLOS"/>
    <s v="ROBUSTO"/>
    <s v="OPRAP"/>
    <s v="EJECUTADO_EXITOSO"/>
    <s v="EJECUTADO EXITOSO"/>
    <s v="11/09/2025 SE ESCALA AL COORDINADOR DE ZONA PARA ENTREGA DE ROLLOS EN SITIO | 12/09/2025 ENTREGA DE 140 ROLLOS NO SE MANIPULAN EQUIPOS"/>
    <s v="VISITA_TÉCNICA"/>
    <m/>
    <s v="TIPO I"/>
    <s v="TERRESTRE"/>
    <s v="HERNANDEZ NARANJO OSCAR EDUARDO"/>
    <n v="1"/>
    <n v="35779.500569199998"/>
    <n v="0"/>
    <n v="35779.500569199998"/>
    <m/>
    <m/>
    <m/>
    <m/>
    <m/>
  </r>
  <r>
    <s v="BUCARAMANGA"/>
    <x v="3"/>
    <x v="3"/>
    <n v="68406"/>
    <n v="2723650"/>
    <n v="63410"/>
    <s v="ORDEN DE CAMBIO"/>
    <s v="SANTANDER"/>
    <s v="LEBRIJA"/>
    <s v="PTM LEBRIJA SUPER TODO EL PARA"/>
    <s v="REDEBAN"/>
    <s v="FO-25-1515006"/>
    <d v="2025-09-10T15:36:00"/>
    <d v="2025-09-12T11:13:00"/>
    <m/>
    <s v="ROLLOS"/>
    <s v="ROLLOS"/>
    <s v="AGREGADOR"/>
    <s v="COMCARD - PTM"/>
    <s v="EJECUTADO_EXITOSO"/>
    <s v="EJECUTADO EXITOSO"/>
    <s v="11/09/2025 SE ESCALA AL COORDINADOR DE ZONA PARA ENTREGA DE ROLLOS EN SITIO | 12/09/2025 VISITA PA ENTREGA 20 ROLLOS PARA DATAFONO SE ENTREGAN EN EL PARQUE DE LEBRIJA A SOLICITUD DE LA SEÑORA YA QUE EL HIJO ARLEY SE ENCONTRABA ALLÁ Y EL CB ESTÁ EN UNA VEREDAJENNY"/>
    <s v="VISITA_TÉCNICA"/>
    <m/>
    <s v="TIPO II"/>
    <s v="TERRESTRE"/>
    <s v="PEÑA DIAZ IVAN YESID"/>
    <n v="1"/>
    <n v="67654.12000000001"/>
    <n v="0"/>
    <n v="67654.12000000001"/>
    <m/>
    <m/>
    <m/>
    <m/>
    <m/>
  </r>
  <r>
    <s v="BARRANQUILLA"/>
    <x v="1"/>
    <x v="1"/>
    <n v="8001"/>
    <n v="2721063"/>
    <n v="18786"/>
    <s v="ORDEN DE CAMBIO"/>
    <s v="ATLANTICO"/>
    <s v="BARRANQUILLA"/>
    <s v="BARRIO CEVILLAR V BARRANQUILLA"/>
    <s v="REDEBAN"/>
    <s v="FO-25-1516339"/>
    <d v="2025-09-10T10:39:00"/>
    <d v="2025-09-12T11:15:00"/>
    <m/>
    <s v="ROLLOS"/>
    <s v="ROLLOS"/>
    <s v="CB UNO A UNO"/>
    <s v="CB UNO A UNO"/>
    <s v="EJECUTADO_EXITOSO"/>
    <s v="EJECUTADO EXITOSO"/>
    <s v="11/09/2025 SE ESCALA AL COORDINADOR DE ZONA PARA ENTREGA DE ROLLOS EN SITIO | 12/09/2025 SE REALIZA VISITA SE ENTREGA 90 ROLLOS"/>
    <s v="VISITA_TÉCNICA"/>
    <m/>
    <s v="TIPO I"/>
    <s v="TERRESTRE"/>
    <s v="VILLACOB VILLACOB ELKIN EDUARDO"/>
    <n v="1"/>
    <n v="35779.500569199998"/>
    <n v="0"/>
    <n v="35779.500569199998"/>
    <m/>
    <m/>
    <m/>
    <m/>
    <m/>
  </r>
  <r>
    <s v="APARTADO"/>
    <x v="0"/>
    <x v="0"/>
    <n v="5837"/>
    <n v="2715166"/>
    <n v="41224"/>
    <s v="ORDEN DE CAMBIO"/>
    <s v="ANTIOQUIA"/>
    <s v="TURBO"/>
    <s v="BARRIO EL 3 TURBO"/>
    <s v="REDEBAN"/>
    <s v="FO-25-1504826"/>
    <d v="2025-09-09T11:32:00"/>
    <d v="2025-09-12T11:16:00"/>
    <m/>
    <s v="ROLLOS"/>
    <s v="ROLLOS"/>
    <s v="CB UNO A UNO"/>
    <s v="CB UNO A UNO"/>
    <s v="EJECUTADO_EXITOSO"/>
    <s v="EJECUTADO EXITOSO"/>
    <s v="09/09/2025 SE ESCALA AL COORDINADOR DE ZONA PARA ENTREGA DE ROLLOS EN SITIO | 12/09/2025 ENTREGA DE 110 ROLLOS"/>
    <s v="VISITA_TÉCNICA"/>
    <m/>
    <s v="TIPO II"/>
    <s v="TERRESTRE"/>
    <s v="SALDARRIAGA MIRANDA SANTIAGO"/>
    <n v="1"/>
    <n v="67654.12000000001"/>
    <n v="0"/>
    <n v="67654.12000000001"/>
    <m/>
    <m/>
    <m/>
    <m/>
    <m/>
  </r>
  <r>
    <s v="TUNJA"/>
    <x v="3"/>
    <x v="3"/>
    <n v="15001"/>
    <n v="2724812"/>
    <n v="74087"/>
    <s v="ORDEN DE CAMBIO"/>
    <s v="BOYACA"/>
    <s v="TUNJA"/>
    <s v="BARRIO LOS PATRIOTAS TUNJA"/>
    <s v="REDEBAN"/>
    <s v="FO-25-1516146"/>
    <d v="2025-09-11T08:00:00"/>
    <d v="2025-09-12T11:25:00"/>
    <m/>
    <s v="ROLLOS"/>
    <s v="ROLLOS"/>
    <s v="CB UNO A UNO"/>
    <s v="CB UNO A UNO"/>
    <s v="EJECUTADO_EXITOSO"/>
    <s v="EJECUTADO EXITOSO"/>
    <s v="11/09/2025 SE ESCALA AL COORDINADOR DE ZONA PARA ENTREGA DE ROLLOS EN SITIO | 12/09/2025 ENTREGA EXITOSA DE 60 ROLLOS,"/>
    <s v="VISITA_TÉCNICA"/>
    <m/>
    <s v="TIPO I"/>
    <s v="TERRESTRE"/>
    <s v="HERRERA GARZON JEYSON STEVENT"/>
    <n v="1"/>
    <n v="35779.500569199998"/>
    <n v="0"/>
    <n v="35779.500569199998"/>
    <m/>
    <m/>
    <m/>
    <m/>
    <m/>
  </r>
  <r>
    <s v="CUCUTA"/>
    <x v="3"/>
    <x v="3"/>
    <n v="54405"/>
    <n v="2721427"/>
    <n v="73004"/>
    <s v="ORDEN DE CAMBIO"/>
    <s v="NORTE DE SANTANDER"/>
    <s v="LOS PATIOS"/>
    <s v="DISTRICOL JORNADA MOVIL AJ"/>
    <s v="REDEBAN"/>
    <s v="FO-25-1515188"/>
    <d v="2025-09-10T11:10:00"/>
    <d v="2025-09-12T11:26:00"/>
    <m/>
    <s v="ROLLOS"/>
    <s v="ROLLOS"/>
    <s v="AGREGADOR"/>
    <s v="DISTRICOL"/>
    <s v="EJECUTADO_EXITOSO"/>
    <s v="EJECUTADO EXITOSO"/>
    <s v="11/09/2025 SE ESCALA AL COORDINADOR DE ZONA PARA ENTREGA DE ROLLOS EN SITIO | 12/09/2025 SE REALIZA VISITA, SE ENTREGAN 60 ROLLOS"/>
    <s v="VISITA_TÉCNICA"/>
    <m/>
    <s v="TIPO I"/>
    <s v="TERRESTRE"/>
    <s v="PACHECO BUITRAGO JAVIER ALONSO"/>
    <n v="1"/>
    <n v="35779.500569199998"/>
    <n v="0"/>
    <n v="35779.500569199998"/>
    <m/>
    <m/>
    <m/>
    <m/>
    <m/>
  </r>
  <r>
    <s v="MEDELLIN"/>
    <x v="0"/>
    <x v="0"/>
    <n v="5001"/>
    <n v="2701349"/>
    <n v="33406"/>
    <s v="ORDEN DE CAMBIO"/>
    <s v="ANTIOQUIA"/>
    <s v="MEDELLIN"/>
    <s v="BARRIO CORREGIMIENTO DE PLAMIT"/>
    <s v="REDEBAN"/>
    <s v="FO-25-1486479"/>
    <d v="2025-09-05T13:16:00"/>
    <d v="2025-09-12T11:37:00"/>
    <m/>
    <s v="ROLLOS"/>
    <s v="ROLLOS"/>
    <s v="CB UNO A UNO"/>
    <s v="CB UNO A UNO"/>
    <s v="EJECUTADO_EXITOSO"/>
    <s v="EJECUTADO EXITOSO"/>
    <s v="05/09/2025 SE ESCALA PARA ENVIO POR CABIFY | 12/09/2025 SE ENTREGAN ROLLOS EXITOSOS, SE HACE MANUAL POR QUE NO SALE EL ENTREGADO EN PLATAFORMA"/>
    <s v="VISITA_TÉCNICA"/>
    <m/>
    <s v="TIPO I"/>
    <s v="TERRESTRE"/>
    <m/>
    <n v="1"/>
    <n v="35779.500569199998"/>
    <n v="0"/>
    <n v="35779.500569199998"/>
    <m/>
    <m/>
    <m/>
    <m/>
    <m/>
  </r>
  <r>
    <s v="BOGOTA"/>
    <x v="4"/>
    <x v="4"/>
    <n v="11001"/>
    <n v="2724746"/>
    <n v="38419"/>
    <s v="ORDEN DE CAMBIO"/>
    <s v="CUNDINAMARCA"/>
    <s v="BOGOTA"/>
    <s v="REDY TEQUENDAMA"/>
    <s v="REDEBAN"/>
    <s v="FO-25-1515980"/>
    <d v="2025-09-11T08:00:00"/>
    <d v="2025-09-12T11:49:00"/>
    <m/>
    <s v="ROLLOS"/>
    <s v="ROLLOS"/>
    <s v="ROBUSTO"/>
    <s v="REDY"/>
    <s v="EJECUTADO_EXITOSO"/>
    <s v="EJECUTADO EXITOSO"/>
    <s v="11/09/2025 SE ESCALA AL COORDINADOR DE ZONA PARA ENTREGA DE ROLLOS EN SITIO | 12/09/2025 SE VISITA COMERCIO PARA ENTREGA DE 160 ROLLOS TÉRMICOS NO SE MANIPULA EQUIPO Y SE COMPLETA ENTREGA SIN NOVEDAD"/>
    <s v="VISITA_TÉCNICA"/>
    <m/>
    <s v="TIPO I"/>
    <s v="TERRESTRE"/>
    <s v="ROMERO ROJAS BREIDY JHOHAN"/>
    <n v="1"/>
    <n v="35779.500569199998"/>
    <n v="0"/>
    <n v="35779.500569199998"/>
    <m/>
    <m/>
    <m/>
    <m/>
    <m/>
  </r>
  <r>
    <s v="BOGOTA"/>
    <x v="4"/>
    <x v="4"/>
    <n v="25430"/>
    <n v="2719637"/>
    <n v="79308"/>
    <s v="ORDEN DE CAMBIO"/>
    <s v="CUNDINAMARCA"/>
    <s v="MADRID"/>
    <s v="BARRIO MADRID MADRID 13"/>
    <s v="REDEBAN"/>
    <s v="FO-25-1512852"/>
    <d v="2025-09-10T08:41:00"/>
    <d v="2025-09-12T11:50:00"/>
    <m/>
    <s v="ROLLOS"/>
    <s v="ROLLOS"/>
    <s v="CB UNO A UNO"/>
    <s v="CB UNO A UNO"/>
    <s v="EJECUTADO_EXITOSO"/>
    <s v="EJECUTADO EXITOSO"/>
    <s v="11/09/2025 SE ESCALA AL COORDINADOR DE ZONA PARA ENTREGA DE ROLLOS EN SITIO | 12/09/2025 DURANTE LA VISITA TECNICA SE REALIZA ENTREGA DE ROLLOS PARA DATÁFONO NO SE MANIPULAN EQUIPOS SIN NOVEDAD EN ENTREGA"/>
    <s v="VISITA_TÉCNICA"/>
    <m/>
    <s v="TIPO II"/>
    <s v="TERRESTRE"/>
    <s v="LOZADA ROJAS CHRISTIAN ANDRES"/>
    <n v="1"/>
    <n v="67654.12000000001"/>
    <n v="0"/>
    <n v="67654.12000000001"/>
    <m/>
    <m/>
    <m/>
    <m/>
    <m/>
  </r>
  <r>
    <s v="PEREIRA"/>
    <x v="2"/>
    <x v="6"/>
    <n v="76823"/>
    <n v="2718340"/>
    <n v="80631"/>
    <s v="ORDEN DE CAMBIO"/>
    <s v="VALLE DEL CAUCA"/>
    <s v="TORO"/>
    <s v="BARRIO PALERMO TORO"/>
    <s v="REDEBAN"/>
    <s v="FO-25-1512879"/>
    <d v="2025-09-10T08:00:00"/>
    <d v="2025-09-12T11:52:00"/>
    <m/>
    <s v="ROLLOS"/>
    <s v="ROLLOS"/>
    <s v="UNO A UNO"/>
    <s v="UNO A UNO"/>
    <s v="EJECUTADO_EXITOSO"/>
    <s v="EJECUTADO EXITOSO"/>
    <s v="11/09/2025 SE ESCALA AL COORDINADOR DE ZONA PARA ENTREGA DE ROLLOS EN SITIO | 12/09/2025 VISITAMOS COMERCIO REALIZAMOS ENTREGA DE 20 ROLLOS."/>
    <s v="VISITA_TÉCNICA"/>
    <m/>
    <s v="TIPO II"/>
    <s v="TERRESTRE"/>
    <s v="ARROYAVE CANO MANUEL GUILLERMO"/>
    <n v="1"/>
    <n v="67654.12000000001"/>
    <n v="0"/>
    <n v="67654.12000000001"/>
    <m/>
    <m/>
    <m/>
    <m/>
    <m/>
  </r>
  <r>
    <s v="APARTADO"/>
    <x v="0"/>
    <x v="0"/>
    <n v="5837"/>
    <n v="2718005"/>
    <n v="37273"/>
    <s v="ORDEN DE CAMBIO"/>
    <s v="ANTIOQUIA"/>
    <s v="TURBO"/>
    <s v="DISTRICOL GRANERO CARPAL SURTI"/>
    <s v="REDEBAN"/>
    <s v="FO-25-1506284"/>
    <d v="2025-09-09T16:51:00"/>
    <d v="2025-09-12T11:54:00"/>
    <m/>
    <s v="ROLLOS"/>
    <s v="ROLLOS"/>
    <s v="AGREGADOR"/>
    <s v="DISTRICOL"/>
    <s v="EJECUTADO_EXITOSO"/>
    <s v="EJECUTADO EXITOSO"/>
    <s v="10/09/2025 SE ESCALA AL COORDINADOR DE ZONA PARA ENTREGA DE ROLLOS EN SITIO | 12/09/2025 SE ENVÍA 40 ROLLOS EN FLOTA CON EL CONDUCTOR, EL SEÑOR NO DEJA TOMAR FOTO DEL DOCUMENTO. SE COMPARTE GUIA AL USUARIO Y CONFIRMA EL ENVÍO CON EL USUARIO"/>
    <s v="ENVÍO"/>
    <m/>
    <s v="TIPO II"/>
    <s v="TERRESTRE"/>
    <s v="SALDARRIAGA MIRANDA SANTIAGO"/>
    <n v="0"/>
    <n v="35779.500569199998"/>
    <n v="0"/>
    <n v="35779.500569199998"/>
    <m/>
    <m/>
    <m/>
    <m/>
    <m/>
  </r>
  <r>
    <s v="CALI"/>
    <x v="2"/>
    <x v="2"/>
    <n v="76130"/>
    <n v="2716355"/>
    <n v="79756"/>
    <s v="ORDEN DE CAMBIO"/>
    <s v="VALLE DEL CAUCA"/>
    <s v="CANDELARIA"/>
    <s v="BARRIO VILLAGORGONA CANDELARIA"/>
    <s v="REDEBAN"/>
    <s v="FO-25-1504092"/>
    <d v="2025-09-09T14:25:00"/>
    <d v="2025-09-12T11:56:00"/>
    <m/>
    <s v="ROLLOS"/>
    <s v="ROLLOS"/>
    <s v="CB UNO A UNO"/>
    <s v="CB UNO A UNO"/>
    <s v="EJECUTADO_EXITOSO"/>
    <s v="EJECUTADO EXITOSO"/>
    <s v="09/09/2025 SE ESCALA AL COORDINADOR DE ZONA PARA ENTREGA DE ROLLOS EN SITIO | 12/09/2025 SE REALIZA ENTREGA DE 10 ROLLOS."/>
    <s v="VISITA_TÉCNICA"/>
    <m/>
    <s v="TIPO II"/>
    <s v="TERRESTRE"/>
    <s v="MONTERO MUESES GIAN CARLO"/>
    <n v="1"/>
    <n v="67654.12000000001"/>
    <n v="0"/>
    <n v="67654.12000000001"/>
    <m/>
    <m/>
    <m/>
    <m/>
    <m/>
  </r>
  <r>
    <s v="MEDELLIN"/>
    <x v="0"/>
    <x v="0"/>
    <n v="5615"/>
    <n v="2718171"/>
    <n v="31845"/>
    <s v="ORDEN DE CAMBIO"/>
    <s v="ANTIOQUIA"/>
    <s v="RIONEGRO"/>
    <s v="BARRIO AEROPUERTO JOSE MARIA C"/>
    <s v="REDEBAN"/>
    <s v="FO-25-1512335"/>
    <d v="2025-09-09T17:57:00"/>
    <d v="2025-09-12T11:57:00"/>
    <m/>
    <s v="ROLLOS"/>
    <s v="ROLLOS"/>
    <s v="CB UNO A UNO"/>
    <s v="CB UNO A UNO"/>
    <s v="EJECUTADO_EXITOSO"/>
    <s v="EJECUTADO EXITOSO"/>
    <s v="11/09/2025 EN COMUNICACIÓN CON EL CB, CONFIRMA DATOS CORRECTOS-SE ESCALA AL COORDINADOR DE ZONA PARA ENTREGA DE ROLLOS EN SITIO | 12/09/2025 SE ENTREGAN 70 ROLLOS A LILIANA OSA"/>
    <s v="VISITA_TÉCNICA"/>
    <m/>
    <s v="TIPO II"/>
    <s v="TERRESTRE"/>
    <s v="ALVAREZ ARENAS VICTOR HUGO"/>
    <n v="1"/>
    <n v="67654.12000000001"/>
    <n v="0"/>
    <n v="67654.12000000001"/>
    <m/>
    <m/>
    <m/>
    <m/>
    <m/>
  </r>
  <r>
    <s v="MEDELLIN"/>
    <x v="0"/>
    <x v="0"/>
    <n v="5615"/>
    <n v="2707789"/>
    <n v="13329"/>
    <s v="ORDEN DE CAMBIO"/>
    <s v="ANTIOQUIA"/>
    <s v="RIONEGRO"/>
    <s v="VDA PONTEZUELA RIONEGRO"/>
    <s v="REDEBAN"/>
    <s v="FO-25-1501266"/>
    <d v="2025-09-08T10:30:00"/>
    <d v="2025-09-12T11:59:00"/>
    <m/>
    <s v="ROLLOS"/>
    <s v="ROLLOS"/>
    <s v="CB UNO A UNO"/>
    <s v="CB UNO A UNO"/>
    <s v="EJECUTADO_EXITOSO"/>
    <s v="EJECUTADO EXITOSO"/>
    <s v="09/09/2025 SE CONFIRMA DATOS CON CB, DATOS CORRECTOS, SE ACTUALIZAN. SE REALIZA ENVIO DE ROLLOS CON GUIA | 12/09/2025 SE ENTREGAN 40 ROLLOS. A ISABEL"/>
    <s v="VISITA_TÉCNICA"/>
    <m/>
    <s v="TIPO II"/>
    <s v="TERRESTRE"/>
    <s v="ALVAREZ ARENAS VICTOR HUGO"/>
    <n v="1"/>
    <n v="67654.12000000001"/>
    <n v="0"/>
    <n v="67654.12000000001"/>
    <m/>
    <m/>
    <m/>
    <m/>
    <m/>
  </r>
  <r>
    <s v="MONTERIA"/>
    <x v="1"/>
    <x v="1"/>
    <n v="23001"/>
    <n v="2720228"/>
    <n v="78878"/>
    <s v="ORDEN DE CAMBIO"/>
    <s v="CORDOBA"/>
    <s v="MONTERIA"/>
    <s v="BARRIO CHUCHURUBI MONTERIA 6"/>
    <s v="REDEBAN"/>
    <s v="FO-25-1516257"/>
    <d v="2025-09-10T09:39:00"/>
    <d v="2025-09-12T12:01:00"/>
    <m/>
    <s v="ROLLOS"/>
    <s v="ROLLOS"/>
    <s v="CB UNO A UNO"/>
    <s v="CB UNO A UNO"/>
    <s v="EJECUTADO_EXITOSO"/>
    <s v="EJECUTADO EXITOSO"/>
    <s v="11/09/2025 SE ESCALA AL COORDINADOR DE ZONA PARA ENTREGA DE ROLLOS EN SITIO, DATOS CONFIRMADOS POR CB | 12/09/2025 SE REALIZA VISITA PARA ENTREGAR 30 ROLLOS, NO SE MANIPULA DATÁFONO ENTREGA OK"/>
    <s v="VISITA_TÉCNICA"/>
    <m/>
    <s v="TIPO I"/>
    <s v="TERRESTRE"/>
    <s v="COGOLLO ROSSO CAMILO ANDRES"/>
    <n v="1"/>
    <n v="35779.500569199998"/>
    <n v="0"/>
    <n v="35779.500569199998"/>
    <m/>
    <m/>
    <m/>
    <m/>
    <m/>
  </r>
  <r>
    <s v="BOGOTA"/>
    <x v="4"/>
    <x v="4"/>
    <n v="25286"/>
    <n v="2721694"/>
    <n v="63000"/>
    <s v="ORDEN DE CAMBIO"/>
    <s v="CUNDINAMARCA"/>
    <s v="FUNZA"/>
    <s v="BARRIO BELLIZCA FUNZA 1"/>
    <s v="REDEBAN"/>
    <s v="FO-25-1516113"/>
    <d v="2025-09-10T11:29:00"/>
    <d v="2025-09-12T12:27:00"/>
    <m/>
    <s v="ROLLOS"/>
    <s v="ROLLOS"/>
    <s v="UNO A UNO"/>
    <s v="CB UNO A UNO"/>
    <s v="EJECUTADO_EXITOSO"/>
    <s v="EJECUTADO EXITOSO"/>
    <s v="11/09/2025 SE ESCALA AL COORDINADOR DE ZONA PARA ENTREGA DE ROLLOS EN SITIO | 12/09/2025 DURANTE LA VISITA TECNICA SE REALIZA ENTREGA DE ROLLOS PARA DATÁFONO NO SE MANIPULAN EQUIPOS SIN NOVEDAD EN ENTREGA"/>
    <s v="VISITA_TÉCNICA"/>
    <m/>
    <s v="TIPO II"/>
    <s v="TERRESTRE"/>
    <s v="LOZADA ROJAS CHRISTIAN ANDRES"/>
    <n v="1"/>
    <n v="67654.12000000001"/>
    <n v="0"/>
    <n v="67654.12000000001"/>
    <m/>
    <m/>
    <m/>
    <m/>
    <m/>
  </r>
  <r>
    <s v="SANTA MARTA"/>
    <x v="1"/>
    <x v="1"/>
    <n v="47001"/>
    <n v="2727158"/>
    <n v="71534"/>
    <s v="ORDEN DE CAMBIO"/>
    <s v="MAGDALENA"/>
    <s v="SANTA MARTA"/>
    <s v="PTM CORREGIMIENTO BURITICA ADD"/>
    <s v="REDEBAN"/>
    <s v="FO-25-1514991"/>
    <d v="2025-09-11T10:39:00"/>
    <d v="2025-09-12T12:30:00"/>
    <m/>
    <s v="ROLLOS"/>
    <s v="ROLLOS"/>
    <s v="AGREGADOR"/>
    <s v="COMCARD - PTM"/>
    <s v="EJECUTADO_EXITOSO"/>
    <s v="EJECUTADO EXITOSO"/>
    <s v="11/09/2025 SE ESCALA AL COORDINADOR DE ZONA PARA ENTREGA DE ROLLOS EN SITIO | 12/09/2025 SE REALIZA ENTREGA DE 40 ROLLOS AORA DATÁFONO A SATISFACCIÓN DEL CLIENTE"/>
    <s v="VISITA_TÉCNICA"/>
    <m/>
    <s v="TIPO I"/>
    <s v="TERRESTRE"/>
    <s v="THOMAS  CAMPO SIGIFREDO SEGUNDO"/>
    <n v="1"/>
    <n v="35779.500569199998"/>
    <n v="0"/>
    <n v="35779.500569199998"/>
    <m/>
    <m/>
    <m/>
    <m/>
    <m/>
  </r>
  <r>
    <s v="CALI"/>
    <x v="2"/>
    <x v="2"/>
    <n v="76001"/>
    <n v="2722687"/>
    <n v="78511"/>
    <s v="ORDEN DE CAMBIO"/>
    <s v="VALLE DEL CAUCA"/>
    <s v="CALI"/>
    <s v="BARRIO ALFONSO BONILLA ARAGON"/>
    <s v="REDEBAN"/>
    <s v="FO-25-1516055"/>
    <d v="2025-09-10T13:46:00"/>
    <d v="2025-09-12T12:42:00"/>
    <m/>
    <s v="ROLLOS"/>
    <s v="ROLLOS"/>
    <s v="CB UNO A UNO"/>
    <s v="CB UNO A UNO"/>
    <s v="EJECUTADO_EXITOSO"/>
    <s v="EJECUTADO EXITOSO"/>
    <s v="11/09/2025 SE ESCALA AL COORDINADOR DE ZONA PARA ENTREGA DE ROLLOS EN SITIO | 12/09/2025 SE ENTREGAN 70 ROLLOS A VOLKER TABORDA RIVERA"/>
    <s v="VISITA_TÉCNICA"/>
    <m/>
    <s v="TIPO I"/>
    <s v="TERRESTRE"/>
    <s v="CUERO RUIZ JHONNY"/>
    <n v="1"/>
    <n v="35779.500569199998"/>
    <n v="0"/>
    <n v="35779.500569199998"/>
    <m/>
    <m/>
    <m/>
    <m/>
    <m/>
  </r>
  <r>
    <s v="CALI"/>
    <x v="2"/>
    <x v="2"/>
    <n v="76130"/>
    <n v="2720954"/>
    <n v="45911"/>
    <s v="ORDEN DE CAMBIO"/>
    <s v="VALLE DEL CAUCA"/>
    <s v="CANDELARIA"/>
    <s v="BARRIO CENTRO CANDELARIA 1"/>
    <s v="REDEBAN"/>
    <s v="FO-25-1512830"/>
    <d v="2025-09-10T10:38:00"/>
    <d v="2025-09-12T13:00:00"/>
    <m/>
    <s v="ROLLOS"/>
    <s v="ROLLOS"/>
    <s v="CB UNO A UNO"/>
    <s v="CB UNO A UNO"/>
    <s v="EJECUTADO_EXITOSO"/>
    <s v="EJECUTADO EXITOSO"/>
    <s v="11/09/2025 SE ESCALA AL COORDINADOR DE ZONA PARA ENTREGA DE ROLLOS EN SITIO | 12/09/2025 SE REALIZA ENTREGA DE 30 ROLLOS"/>
    <s v="VISITA_TÉCNICA"/>
    <m/>
    <s v="TIPO II"/>
    <s v="TERRESTRE"/>
    <s v="MONTERO MUESES GIAN CARLO"/>
    <n v="1"/>
    <n v="67654.12000000001"/>
    <n v="0"/>
    <n v="67654.12000000001"/>
    <m/>
    <m/>
    <m/>
    <m/>
    <m/>
  </r>
  <r>
    <s v="CALI"/>
    <x v="2"/>
    <x v="2"/>
    <n v="76606"/>
    <n v="2724366"/>
    <n v="80053"/>
    <s v="ORDEN DE CAMBIO"/>
    <s v="VALLE DEL CAUCA"/>
    <s v="RESTREPO"/>
    <s v="BARRIO CABECERA MUNICIPAL RESTREPO"/>
    <s v="REDEBAN"/>
    <s v="FO-25-1515991"/>
    <d v="2025-09-10T17:14:00"/>
    <d v="2025-09-12T13:01:00"/>
    <m/>
    <s v="ROLLOS"/>
    <s v="ROLLOS"/>
    <s v="UNO A UNO"/>
    <s v="UNO A UNO"/>
    <s v="EJECUTADO_EXITOSO"/>
    <s v="EJECUTADO EXITOSO"/>
    <s v="11/09/2025 SE ESCALA AL COORDINADOR DE ZONA PARA ENTREGA DE ROLLOS EN SITIO | 12/09/2025 SE REALIZA ENTREGA DE 40 ROLLOS"/>
    <s v="VISITA_TÉCNICA"/>
    <m/>
    <s v="TIPO II"/>
    <s v="TERRESTRE"/>
    <s v="PAREDES CASTILLO DIEGO"/>
    <n v="1"/>
    <n v="67654.12000000001"/>
    <n v="0"/>
    <n v="67654.12000000001"/>
    <m/>
    <m/>
    <m/>
    <m/>
    <m/>
  </r>
  <r>
    <s v="BOGOTA"/>
    <x v="4"/>
    <x v="4"/>
    <n v="25754"/>
    <n v="2722785"/>
    <n v="79325"/>
    <s v="ORDEN DE CAMBIO"/>
    <s v="CUNDINAMARCA"/>
    <s v="SOACHA"/>
    <s v="BARRIO SOACHA COMPARTIR SOACHA 9"/>
    <s v="REDEBAN"/>
    <s v="FO-25-1516036"/>
    <d v="2025-09-10T14:24:00"/>
    <d v="2025-09-12T13:03:00"/>
    <m/>
    <s v="ROLLOS"/>
    <s v="ROLLOS"/>
    <s v="UNO A UNO"/>
    <s v="UNO A UNO"/>
    <s v="EJECUTADO_EXITOSO"/>
    <s v="EJECUTADO EXITOSO"/>
    <s v="11/09/2025 SE ESCALA AL COORDINADOR DE ZONA PARA ENTREGA DE ROLLOS EN SITIO | 12/09/2025 SE REALIZA ENTREGA DE 10 ROLLOS PARA DATAFONO NO SE MANIPULA TERMINAL"/>
    <s v="VISITA_TÉCNICA"/>
    <m/>
    <s v="TIPO I"/>
    <s v="TERRESTRE"/>
    <s v="BUSTOS MORA DIEGO MANUEL"/>
    <n v="1"/>
    <n v="35779.500569199998"/>
    <n v="0"/>
    <n v="35779.500569199998"/>
    <m/>
    <m/>
    <m/>
    <m/>
    <m/>
  </r>
  <r>
    <s v="MONTERIA"/>
    <x v="1"/>
    <x v="1"/>
    <n v="23001"/>
    <n v="2729940"/>
    <n v="73162"/>
    <s v="ORDEN DE CAMBIO"/>
    <s v="CORDOBA"/>
    <s v="MONTERIA"/>
    <s v="DISTRICOL FERREAGRO LA 97"/>
    <s v="REDEBAN"/>
    <s v="FO-25-1519158"/>
    <d v="2025-09-11T16:24:00"/>
    <d v="2025-09-12T13:24:00"/>
    <m/>
    <s v="ROLLOS"/>
    <s v="ROLLOS"/>
    <s v="AGREGADOR"/>
    <s v="DISTRICOL"/>
    <s v="EJECUTADO_EXITOSO"/>
    <s v="EJECUTADO EXITOSO"/>
    <s v="12/09/2025 SE ESCALA AL COORDINADOR DE ZONA PARA ENTREGA DE ROLLOS EN SITIO | 12/09/2025 SE REALIZA LA ENTREGA DE 30 ROLLOS PARA EL CB BANCOLOMBIA, NO SE MANIPULAN EQUIPOS"/>
    <s v="VISITA_TÉCNICA"/>
    <m/>
    <s v="TIPO I"/>
    <s v="TERRESTRE"/>
    <s v="ARRAZOLA HERNANDEZ NICOLAS AUGUSTO"/>
    <n v="1"/>
    <n v="35779.500569199998"/>
    <n v="0"/>
    <n v="35779.500569199998"/>
    <m/>
    <m/>
    <m/>
    <m/>
    <m/>
  </r>
  <r>
    <s v="BUCARAMANGA"/>
    <x v="3"/>
    <x v="3"/>
    <n v="68406"/>
    <n v="2717083"/>
    <n v="76733"/>
    <s v="ORDEN DE CAMBIO"/>
    <s v="SANTANDER"/>
    <s v="LEBRIJA"/>
    <s v="BARRIO FINCA EL PLACER LEBRIJA"/>
    <s v="REDEBAN"/>
    <s v="FO-25-1513273"/>
    <d v="2025-09-09T15:41:00"/>
    <d v="2025-09-12T13:30:00"/>
    <m/>
    <s v="ROLLOS"/>
    <s v="ROLLOS"/>
    <s v="CB UNO A UNO"/>
    <s v="CB UNO A UNO"/>
    <s v="EJECUTADO_EXITOSO"/>
    <s v="EJECUTADO EXITOSO"/>
    <s v="11/09/2025 SE ESCALA AL COORDINADOR DE ZONA PARA ENTREGA DE ROLLOS EN SITIO | 12/09/2025 VISITA PARA ENTREGA DE ROLLOS , LOS CUALES SE DEJAN EN LA DIRECCIÓN INDICADA EN LA ORDEN   POR EL SEÑOR PABLO AFANADOR"/>
    <s v="VISITA_TÉCNICA"/>
    <m/>
    <s v="TIPO II"/>
    <s v="TERRESTRE"/>
    <s v="PEÑA DIAZ IVAN YESID"/>
    <n v="1"/>
    <n v="67654.12000000001"/>
    <n v="0"/>
    <n v="67654.12000000001"/>
    <m/>
    <m/>
    <m/>
    <m/>
    <m/>
  </r>
  <r>
    <s v="VILLAVICENCIO"/>
    <x v="5"/>
    <x v="5"/>
    <n v="50568"/>
    <n v="2720201"/>
    <n v="31389"/>
    <s v="ORDEN DE CAMBIO"/>
    <s v="META"/>
    <s v="PUERTO GAITAN"/>
    <s v="BARRIO LA CRISTALINA 2"/>
    <s v="REDEBAN"/>
    <s v="FO-25-1518683"/>
    <d v="2025-09-10T09:30:00"/>
    <d v="2025-09-12T14:16:00"/>
    <m/>
    <s v="ROLLOS"/>
    <s v="ROLLOS"/>
    <s v="CB UNO A UNO"/>
    <s v="CB UNO A UNO"/>
    <s v="EJECUTADO_EXITOSO"/>
    <s v="EJECUTADO EXITOSO"/>
    <s v="12/09/2025 SE ESCALA AL COORDINADOR DE ZONA PARA ENTREGA DE ROLLOS EN SITIO | 12/09/2025 SE REALIZA ENTREGA EN DIRECCIÓN SOLICITA POR TITULAR DE 30 ROLLOS RBM"/>
    <s v="VISITA_TÉCNICA"/>
    <m/>
    <s v="TIPO III"/>
    <s v="TERRESTRE"/>
    <s v="CASTRILLON URREA LONDIER LEANDRO"/>
    <n v="1"/>
    <n v="35779.500569199998"/>
    <n v="0"/>
    <n v="35779.500569199998"/>
    <m/>
    <m/>
    <m/>
    <m/>
    <m/>
  </r>
  <r>
    <s v="CALI"/>
    <x v="2"/>
    <x v="2"/>
    <n v="19418"/>
    <n v="2681701"/>
    <n v="38870"/>
    <s v="ORDEN DE CAMBIO"/>
    <s v="CAUCA"/>
    <s v="LOPEZ"/>
    <s v="BARRIO CENTRO LOPEZ DE MICAY"/>
    <s v="REDEBAN"/>
    <s v="FO-25-1467133"/>
    <d v="2025-09-02T12:42:00"/>
    <d v="2025-09-12T14:33:00"/>
    <m/>
    <s v="ROLLOS"/>
    <s v="ROLLOS"/>
    <s v="CB UNO A UNO"/>
    <s v="CB UNO A UNO"/>
    <s v="EJECUTADO_EXITOSO"/>
    <s v="EJECUTADO EXITOSO"/>
    <s v="03/09/2025 EN COMUNICACIÓN CON EL CB, CONFIRMA DATOS CORRECTOS-SE ESCALA AL COORDINADOR DE ZONA PARA ENTREGA DE ROLLOS EN SITIO | 10/09/2025 SE COMUNICA CON CLIENTE VIA WHASAPP Y ME INFORMA QUE TODAVIA NO LE HAN LLEGADO LOS ROLLOS, QUE SE DEMORAN BASTABTE YA QUE ES UNA ZONA DE DIFICIL ASCESO | 12/09/2025 CLIENTE INDICA QUE HOY SE ACERCA A LA OFICINA, ESPERANDO CONFIRMACION OARA CERRAR | 12/09/2025 SE ENVIAN 30 ROLLOS A YENNY ANGULO RIAS"/>
    <s v="ENVÍO"/>
    <m/>
    <s v="TIPO IV"/>
    <s v="TERRESTRE"/>
    <s v="CUERO RUIZ JHONNY"/>
    <n v="0"/>
    <n v="35779.500569199998"/>
    <n v="0"/>
    <n v="35779.500569199998"/>
    <m/>
    <m/>
    <m/>
    <m/>
    <m/>
  </r>
  <r>
    <s v="MANIZALES"/>
    <x v="2"/>
    <x v="6"/>
    <n v="17001"/>
    <n v="2727073"/>
    <n v="59652"/>
    <s v="ORDEN DE CAMBIO"/>
    <s v="CALDAS"/>
    <s v="MANIZALES"/>
    <s v="PAGAFACIL  MANIZALES EL AHORR"/>
    <s v="REDEBAN"/>
    <s v="FO-25-1519180"/>
    <d v="2025-09-11T10:39:00"/>
    <d v="2025-09-12T15:10:00"/>
    <m/>
    <s v="ROLLOS"/>
    <s v="ROLLOS"/>
    <s v="ROBUSTO"/>
    <s v="PAGAFACIL"/>
    <s v="EJECUTADO_EXITOSO"/>
    <s v="EJECUTADO EXITOSO"/>
    <s v="12/09/2025 SE ESCALA AL COORDINADOR DE ZONA PARA ENTREGA DE ROLLOS EN SITIO | 12/09/2025 SE ENTREGAN 20 ROLLOS EN EL COMERCIO NO SE MANIPULAN EQUIPOS USUARIO INDICA QUE SON MUY POCOS"/>
    <s v="VISITA_TÉCNICA"/>
    <m/>
    <s v="TIPO I"/>
    <s v="TERRESTRE"/>
    <s v="AGUIRRE HENAO RAUL EDUARDO"/>
    <n v="1"/>
    <n v="35779.500569199998"/>
    <n v="0"/>
    <n v="35779.500569199998"/>
    <m/>
    <m/>
    <m/>
    <m/>
    <m/>
  </r>
  <r>
    <s v="CUCUTA"/>
    <x v="3"/>
    <x v="3"/>
    <n v="54001"/>
    <n v="2725972"/>
    <n v="80216"/>
    <s v="ORDEN DE CAMBIO"/>
    <s v="NORTE DE SANTANDER"/>
    <s v="CUCUTA"/>
    <s v="PTM CUCUTA PAPELERIA Y VARIEDA"/>
    <s v="REDEBAN"/>
    <s v="FO-25-1514998"/>
    <d v="2025-09-11T08:57:00"/>
    <d v="2025-09-12T15:13:00"/>
    <m/>
    <s v="ROLLOS"/>
    <s v="ROLLOS"/>
    <s v="AGREGADOR"/>
    <s v="COMCARD - PTM"/>
    <s v="EJECUTADO_EXITOSO"/>
    <s v="EJECUTADO EXITOSO"/>
    <s v="11/09/2025 SE ESCALA AL COORDINADOR DE ZONA PARA ENTREGA DE ROLLOS EN SITIO | 12/09/2025 SE REALIZÓ VISITA AL COMERCIO Y SE HIZO ENTREGA DE 10 ROLLOS TODO OK"/>
    <s v="VISITA_TÉCNICA"/>
    <m/>
    <s v="TIPO I"/>
    <s v="TERRESTRE"/>
    <s v="MORA VEGA JEAMPIER"/>
    <n v="1"/>
    <n v="35779.500569199998"/>
    <n v="0"/>
    <n v="35779.500569199998"/>
    <m/>
    <m/>
    <m/>
    <m/>
    <m/>
  </r>
  <r>
    <s v="BOGOTA"/>
    <x v="4"/>
    <x v="4"/>
    <n v="11001"/>
    <n v="2718434"/>
    <n v="68574"/>
    <s v="ORDEN DE CAMBIO"/>
    <s v="CUNDINAMARCA"/>
    <s v="BOGOTA"/>
    <s v="BARRIO LA CHUCUA BOGOTA 1"/>
    <s v="REDEBAN"/>
    <s v="FO-25-1512871"/>
    <d v="2025-09-10T08:00:00"/>
    <d v="2025-09-12T15:15:00"/>
    <m/>
    <s v="ROLLOS"/>
    <s v="ROLLOS"/>
    <s v="CB UNO A UNO"/>
    <s v="CB UNO A UNO"/>
    <s v="EJECUTADO_EXITOSO"/>
    <s v="EJECUTADO EXITOSO"/>
    <s v="11/09/2025 SE ESCALA AL COORDINADOR DE ZONA PARA ENTREGA DE ROLLOS EN SITIO | 12/09/2025 SE REALIZA ENTREGA DE 20 ROLLOS REDEBAN"/>
    <s v="VISITA_TÉCNICA"/>
    <m/>
    <s v="TIPO I"/>
    <s v="TERRESTRE"/>
    <s v="MURCIA HERNANDEZ HARVEY IGNACIO"/>
    <n v="1"/>
    <n v="35779.500569199998"/>
    <n v="0"/>
    <n v="35779.500569199998"/>
    <m/>
    <m/>
    <m/>
    <m/>
    <m/>
  </r>
  <r>
    <s v="MONTERIA"/>
    <x v="1"/>
    <x v="1"/>
    <n v="23162"/>
    <n v="2711085"/>
    <n v="58877"/>
    <s v="ORDEN DE CAMBIO"/>
    <s v="CORDOBA"/>
    <s v="CERETE"/>
    <s v="BARRIO CORREGIMIENTO RABOLARGO"/>
    <s v="REDEBAN"/>
    <s v="FO-25-1501218"/>
    <d v="2025-09-08T16:12:00"/>
    <d v="2025-09-12T15:18:00"/>
    <m/>
    <s v="ROLLOS"/>
    <s v="ROLLOS"/>
    <s v="CB UNO A UNO"/>
    <s v="CB UNO A UNO"/>
    <s v="EJECUTADO_EXITOSO"/>
    <s v="EJECUTADO EXITOSO"/>
    <s v="09/09/2025 SE CONFIRMA DATOS CON CB, DATOS CORRECTOS, SE ACTUALIZAN. SE REALIZA ENVIO DE ROLLOS CON GUIA | 12/09/2025 SE REALIZA ENVÍO DE 20 ROLLOS REDEBAN EN MOTOTAXI INFORMAL DESDE CERETE AL CORREGIMIETO RABOLARGO, SE CONFIRMAR RECIBIDO POR PARTE DEL CLIENTE SIN NOVEDAD"/>
    <s v="ENVÍO"/>
    <m/>
    <s v="TIPO I"/>
    <s v="TERRESTRE"/>
    <s v="GONZALEZ FERRER JESUS ALEXANDER"/>
    <n v="0"/>
    <n v="35779.500569199998"/>
    <n v="0"/>
    <n v="35779.500569199998"/>
    <m/>
    <m/>
    <m/>
    <m/>
    <m/>
  </r>
  <r>
    <s v="CALI"/>
    <x v="2"/>
    <x v="2"/>
    <n v="76001"/>
    <n v="2724873"/>
    <n v="69060"/>
    <s v="ORDEN DE CAMBIO"/>
    <s v="VALLE DEL CAUCA"/>
    <s v="CALI"/>
    <s v="ALIRIO MORA CALI"/>
    <s v="REDEBAN"/>
    <s v="FO-25-1515969"/>
    <d v="2025-09-11T08:00:00"/>
    <d v="2025-09-12T15:21:00"/>
    <m/>
    <s v="ROLLOS"/>
    <s v="ROLLOS"/>
    <s v="CB UNO A UNO"/>
    <s v="CB UNO A UNO"/>
    <s v="EJECUTADO_EXITOSO"/>
    <s v="EJECUTADO EXITOSO"/>
    <s v="11/09/2025 SE ESCALA AL COORDINADOR DE ZONA PARA ENTREGA DE ROLLOS EN SITIO | 12/09/2025 SE REALIZA ENTREGA DE 30 ROLLOS CON VISITA, NO SE INTERVIENE EQUIPOS"/>
    <s v="VISITA_TÉCNICA"/>
    <m/>
    <s v="TIPO I"/>
    <s v="TERRESTRE"/>
    <s v="HERRERA MONAR GEOVANNY"/>
    <n v="1"/>
    <n v="35779.500569199998"/>
    <n v="0"/>
    <n v="35779.500569199998"/>
    <m/>
    <m/>
    <m/>
    <m/>
    <m/>
  </r>
  <r>
    <s v="VILLAVICENCIO"/>
    <x v="5"/>
    <x v="5"/>
    <n v="50573"/>
    <n v="2712653"/>
    <n v="71485"/>
    <s v="ORDEN DE CAMBIO"/>
    <s v="META"/>
    <s v="PUERTO LOPEZ"/>
    <s v="BARRIO JARDIN META"/>
    <s v="REDEBAN"/>
    <s v="FO-25-1501280"/>
    <d v="2025-09-09T08:00:00"/>
    <d v="2025-09-12T15:22:00"/>
    <m/>
    <s v="ROLLOS"/>
    <s v="ROLLOS"/>
    <s v="CB UNO A UNO"/>
    <s v="CB UNO A UNO"/>
    <s v="EJECUTADO_EXITOSO"/>
    <s v="EJECUTADO EXITOSO"/>
    <s v="09/09/2025 SE ESCALA AL COORDINADOR DE ZONA PARA ENTREGA DE ROLLOS EN SITIO | 12/09/2025 SE VISITA CB Y SE REALIZA ENTREGA DE 40 ROLLOS DE PAPEL TERMICO PARA DATAFONO"/>
    <s v="VISITA_TÉCNICA"/>
    <m/>
    <s v="TIPO II"/>
    <s v="TERRESTRE"/>
    <s v="GARZON RUIZ LUIS MIGUEL"/>
    <n v="1"/>
    <n v="67654.12000000001"/>
    <n v="0"/>
    <n v="67654.12000000001"/>
    <m/>
    <m/>
    <m/>
    <m/>
    <m/>
  </r>
  <r>
    <s v="BOGOTA"/>
    <x v="4"/>
    <x v="4"/>
    <n v="25175"/>
    <n v="2717460"/>
    <n v="59693"/>
    <s v="ORDEN DE CAMBIO"/>
    <s v="CUNDINAMARCA"/>
    <s v="CHIA"/>
    <s v="BARRIO SAMARIA CHIA 1"/>
    <s v="REDEBAN"/>
    <s v="FO-25-1512000"/>
    <d v="2025-09-09T16:02:00"/>
    <d v="2025-09-12T15:24:00"/>
    <m/>
    <s v="ROLLOS"/>
    <s v="ROLLOS"/>
    <s v="CB UNO A UNO"/>
    <s v="CB UNO A UNO"/>
    <s v="EJECUTADO_EXITOSO"/>
    <s v="EJECUTADO EXITOSO"/>
    <s v="11/09/2025 EN COMUNICACIÓN CON EL CB, CONFIRMA DATOS CORRECTOS-SE ESCALA AL COORDINADOR DE ZONA PARA ENTREGA DE ROLLOS EN SITIO | 12/09/2025 SE VISITA COMERCIO CB BANCOLOMBIA, SE ENTREGAN ROLLOS DE PAPEL SOLICITADOS PARA EL DATÁFONO, NO UPS, NO SE MANIPULAN EQUIPOS"/>
    <s v="VISITA_TÉCNICA"/>
    <m/>
    <s v="TIPO II"/>
    <s v="TERRESTRE"/>
    <s v="VEGA MANRIQUE JONATAN MAURICIO"/>
    <n v="1"/>
    <n v="67654.12000000001"/>
    <n v="0"/>
    <n v="67654.12000000001"/>
    <m/>
    <m/>
    <m/>
    <m/>
    <m/>
  </r>
  <r>
    <s v="NEIVA"/>
    <x v="5"/>
    <x v="5"/>
    <n v="41001"/>
    <n v="2716949"/>
    <n v="67122"/>
    <s v="ORDEN DE CAMBIO"/>
    <s v="HUILA"/>
    <s v="NEIVA"/>
    <s v="BARRIO GUALANDAY NEIVA 3"/>
    <s v="REDEBAN"/>
    <s v="FO-25-1512005"/>
    <d v="2025-09-09T15:16:00"/>
    <d v="2025-09-12T15:25:00"/>
    <m/>
    <s v="ROLLOS"/>
    <s v="ROLLOS"/>
    <s v="CB UNO A UNO"/>
    <s v="CB UNO A UNO"/>
    <s v="EJECUTADO_EXITOSO"/>
    <s v="EJECUTADO EXITOSO"/>
    <s v="11/09/2025 EN COMUNICACIÓN CON EL CB, CONFIRMA DATOS CORRECTOS-SE ESCALA AL COORDINADOR DE ZONA PARA ENTREGA DE ROLLOS EN SITIO | 12/09/2025 SE LLEGA A SITIO, SE ENTREGAN 60 ROLLOS RBM"/>
    <s v="VISITA_TÉCNICA"/>
    <m/>
    <s v="TIPO I"/>
    <s v="TERRESTRE"/>
    <s v="DIAZ VARGAS JONATHAN MIGUEL"/>
    <n v="1"/>
    <n v="35779.500569199998"/>
    <n v="0"/>
    <n v="35779.500569199998"/>
    <m/>
    <m/>
    <m/>
    <m/>
    <m/>
  </r>
  <r>
    <s v="CUCUTA"/>
    <x v="3"/>
    <x v="3"/>
    <n v="54001"/>
    <n v="2717870"/>
    <n v="78077"/>
    <s v="ORDEN DE CAMBIO"/>
    <s v="NORTE DE SANTANDER"/>
    <s v="CUCUTA"/>
    <s v="BARRIO COLSAG CUCUTA 5"/>
    <s v="REDEBAN"/>
    <s v="FO-25-1512912"/>
    <d v="2025-09-09T16:52:00"/>
    <d v="2025-09-12T15:27:00"/>
    <m/>
    <s v="ROLLOS"/>
    <s v="ROLLOS"/>
    <s v="CB UNO A UNO"/>
    <s v="CB UNO A UNO"/>
    <s v="EJECUTADO_EXITOSO"/>
    <s v="EJECUTADO EXITOSO"/>
    <s v="11/09/2025 SE ESCALA AL COORDINADOR DE ZONA PARA ENTREGA DE ROLLOS EN SITIO | 12/09/2025 SE REALIZÓ VISITA AL COMERCIO Y SE HIZO ENTREGA DE 10 ROLLOS TODO OK"/>
    <s v="VISITA_TÉCNICA"/>
    <m/>
    <s v="TIPO I"/>
    <s v="TERRESTRE"/>
    <s v="MORA VEGA JEAMPIER"/>
    <n v="1"/>
    <n v="35779.500569199998"/>
    <n v="0"/>
    <n v="35779.500569199998"/>
    <m/>
    <m/>
    <m/>
    <m/>
    <m/>
  </r>
  <r>
    <s v="MONTERIA"/>
    <x v="1"/>
    <x v="1"/>
    <n v="23660"/>
    <n v="2709894"/>
    <n v="36867"/>
    <s v="ORDEN DE CAMBIO"/>
    <s v="CORDOBA"/>
    <s v="SAHAGUN"/>
    <s v="BARRIO SAHAGUN CORDOBA"/>
    <s v="REDEBAN"/>
    <s v="FO-25-1498268"/>
    <d v="2025-09-08T14:35:00"/>
    <d v="2025-09-12T15:28:00"/>
    <m/>
    <s v="ROLLOS"/>
    <s v="ROLLOS"/>
    <s v="CB UNO A UNO"/>
    <s v="CB UNO A UNO"/>
    <s v="EJECUTADO_EXITOSO"/>
    <s v="EJECUTADO EXITOSO"/>
    <s v="12/09/2025 SE ESCALA AL COORDINADOR DE ZONA PARA ENTREGA DE ROLLOS EN SITIO | 12/09/2025 SE ENTREGAN 50 ROLLOS CON VISITA OK"/>
    <s v="VISITA_TÉCNICA"/>
    <m/>
    <s v="TIPO II"/>
    <s v="TERRESTRE"/>
    <s v="COGOLLO VERTEL EDER LUIS"/>
    <n v="1"/>
    <n v="67654.12000000001"/>
    <n v="0"/>
    <n v="67654.12000000001"/>
    <m/>
    <m/>
    <m/>
    <m/>
    <m/>
  </r>
  <r>
    <s v="APARTADO"/>
    <x v="0"/>
    <x v="0"/>
    <n v="5837"/>
    <n v="2712879"/>
    <n v="37813"/>
    <s v="ORDEN DE CAMBIO"/>
    <s v="ANTIOQUIA"/>
    <s v="TURBO"/>
    <s v="PTM TURBO SURTIVARIEDADES"/>
    <s v="REDEBAN"/>
    <s v="FO-25-1501270"/>
    <d v="2025-09-09T08:26:00"/>
    <d v="2025-09-12T15:29:00"/>
    <m/>
    <s v="ROLLOS"/>
    <s v="ROLLOS"/>
    <s v="AGREGADOR"/>
    <s v="COMCARD - PTM"/>
    <s v="EJECUTADO_EXITOSO"/>
    <s v="EJECUTADO EXITOSO"/>
    <s v="09/09/2025 SE ESCALA AL COORDINADOR DE ZONA PARA ENTREGA DE ROLLOS EN SITIO | 12/09/2025 SE ENVÍA 20 ROLLOS CON EL CONDUCTOR Y SE CONFIRMO ENTREGA CON LA USUARIA"/>
    <s v="ENVÍO"/>
    <m/>
    <s v="TIPO II"/>
    <s v="TERRESTRE"/>
    <s v="SALDARRIAGA MIRANDA SANTIAGO"/>
    <n v="0"/>
    <n v="35779.500569199998"/>
    <n v="0"/>
    <n v="35779.500569199998"/>
    <m/>
    <m/>
    <m/>
    <m/>
    <m/>
  </r>
  <r>
    <s v="CALI"/>
    <x v="2"/>
    <x v="2"/>
    <n v="76834"/>
    <n v="2719985"/>
    <n v="40573"/>
    <s v="ORDEN DE CAMBIO"/>
    <s v="VALLE DEL CAUCA"/>
    <s v="TULUA"/>
    <s v="BARRIO CENTRO TULUA 11"/>
    <s v="REDEBAN"/>
    <s v="FO-25-1512837"/>
    <d v="2025-09-10T09:24:00"/>
    <d v="2025-09-12T15:32:00"/>
    <m/>
    <s v="ROLLOS"/>
    <s v="ROLLOS"/>
    <s v="CB UNO A UNO"/>
    <s v="CB UNO A UNO"/>
    <s v="EJECUTADO_EXITOSO"/>
    <s v="EJECUTADO EXITOSO"/>
    <s v="11/09/2025 SE ESCALA AL COORDINADOR DE ZONA PARA ENTREGA DE ROLLOS EN SITIO | 12/09/2025 SE VISITA CORRESPONSAL Y SE REALIZA ENTREGA DE 50 ROLLOS"/>
    <s v="VISITA_TÉCNICA"/>
    <m/>
    <s v="TIPO II"/>
    <s v="TERRESTRE"/>
    <s v="BOLAÑOS TABORDA JORGE ENRIQUE"/>
    <n v="1"/>
    <n v="67654.12000000001"/>
    <n v="0"/>
    <n v="67654.12000000001"/>
    <m/>
    <m/>
    <m/>
    <m/>
    <m/>
  </r>
  <r>
    <s v="MONTERIA"/>
    <x v="1"/>
    <x v="1"/>
    <n v="23660"/>
    <n v="2724472"/>
    <n v="57695"/>
    <s v="ORDEN DE CAMBIO"/>
    <s v="CORDOBA"/>
    <s v="SAHAGUN"/>
    <s v="BARRIO CORREGIMIENTO COLOMBOY"/>
    <s v="REDEBAN"/>
    <s v="FO-25-1515998"/>
    <d v="2025-09-10T17:11:00"/>
    <d v="2025-09-12T15:34:00"/>
    <m/>
    <s v="ROLLOS"/>
    <s v="ROLLOS"/>
    <s v="CB UNO A UNO"/>
    <s v="CB UNO A UNO"/>
    <s v="EJECUTADO_EXITOSO"/>
    <s v="EJECUTADO EXITOSO"/>
    <s v="11/09/2025 SE ESCALA AL COORDINADOR DE ZONA PARA ENTREGA DE ROLLOS EN SITIO | 12/09/2025 SE ENTREGAN 30 ROLLOS CON VISITA OK"/>
    <s v="VISITA_TÉCNICA"/>
    <m/>
    <s v="TIPO II"/>
    <s v="TERRESTRE"/>
    <s v="COGOLLO VERTEL EDER LUIS"/>
    <n v="1"/>
    <n v="67654.12000000001"/>
    <n v="0"/>
    <n v="67654.12000000001"/>
    <m/>
    <m/>
    <m/>
    <m/>
    <m/>
  </r>
  <r>
    <s v="BOGOTA"/>
    <x v="4"/>
    <x v="4"/>
    <n v="11001"/>
    <n v="2722334"/>
    <n v="43591"/>
    <s v="ORDEN DE CAMBIO"/>
    <s v="CUNDINAMARCA"/>
    <s v="BOGOTA"/>
    <s v="BARRIO AURES II BOGOTA 1"/>
    <s v="REDEBAN"/>
    <s v="FO-25-1516079"/>
    <d v="2025-09-10T12:22:00"/>
    <d v="2025-09-12T15:36:00"/>
    <m/>
    <s v="ROLLOS"/>
    <s v="ROLLOS"/>
    <s v="CB UNO A UNO"/>
    <s v="CB UNO A UNO"/>
    <s v="EJECUTADO_EXITOSO"/>
    <s v="EJECUTADO EXITOSO"/>
    <s v="11/09/2025 SE ESCALA AL COORDINADOR DE ZONA PARA ENTREGA DE ROLLOS EN SITIO | 12/09/2025 SE REALIZA ENTREGA DE 130 ROLLOS REDEBAN"/>
    <s v="VISITA_TÉCNICA"/>
    <m/>
    <s v="TIPO I"/>
    <s v="TERRESTRE"/>
    <s v="MURCIA HERNANDEZ HARVEY IGNACIO"/>
    <n v="1"/>
    <n v="35779.500569199998"/>
    <n v="0"/>
    <n v="35779.500569199998"/>
    <m/>
    <m/>
    <m/>
    <m/>
    <m/>
  </r>
  <r>
    <s v="NEIVA"/>
    <x v="5"/>
    <x v="5"/>
    <n v="18001"/>
    <n v="2722562"/>
    <n v="60810"/>
    <s v="ORDEN DE CAMBIO"/>
    <s v="CAQUETA"/>
    <s v="FLORENCIA"/>
    <s v="BARRIO CENTRO FLORENCIA 17"/>
    <s v="REDEBAN"/>
    <s v="FO-25-1518195"/>
    <d v="2025-09-10T13:41:00"/>
    <d v="2025-09-12T15:40:00"/>
    <m/>
    <s v="ROLLOS"/>
    <s v="ROLLOS"/>
    <s v="CB UNO A UNO"/>
    <s v="CB UNO A UNO"/>
    <s v="EJECUTADO_EXITOSO"/>
    <s v="EJECUTADO EXITOSO"/>
    <s v="12/09/2025 SE ESCALA AL COORDINADOR DE ZONA PARA ENTREGA DE ROLLOS EN SITIO | 12/09/2025 SE REALIZA ENTREGA DE 40 ROLLOS RBM EN SITIO ENTREGA EXITOSA"/>
    <s v="VISITA_TÉCNICA"/>
    <m/>
    <s v="TIPO IV"/>
    <s v="TERRESTRE"/>
    <s v="BERMUDEZ SANCHEZ JOSE NEYBER"/>
    <n v="1"/>
    <n v="35779.500569199998"/>
    <n v="0"/>
    <n v="35779.500569199998"/>
    <m/>
    <m/>
    <m/>
    <m/>
    <m/>
  </r>
  <r>
    <s v="NEIVA"/>
    <x v="5"/>
    <x v="5"/>
    <n v="18001"/>
    <n v="2722006"/>
    <n v="64419"/>
    <s v="ORDEN DE CAMBIO"/>
    <s v="CAQUETA"/>
    <s v="FLORENCIA"/>
    <s v="BARRIO CENTRO FLORENCIA 31"/>
    <s v="REDEBAN"/>
    <s v="FO-25-1518199"/>
    <d v="2025-09-10T11:44:00"/>
    <d v="2025-09-12T15:41:00"/>
    <m/>
    <s v="ROLLOS"/>
    <s v="ROLLOS"/>
    <s v="CB UNO A UNO"/>
    <s v="CB UNO A UNO"/>
    <s v="EJECUTADO_EXITOSO"/>
    <s v="EJECUTADO EXITOSO"/>
    <s v="12/09/2025 SE ESCALA AL COORDINADOR DE ZONA PARA ENTREGA DE ROLLOS EN SITIO | 12/09/2025 SE REALIZA ENTREGA DE 60 ROLLOS RBM EN SITIO ENTREGA EXITOSA"/>
    <s v="VISITA_TÉCNICA"/>
    <m/>
    <s v="TIPO IV"/>
    <s v="TERRESTRE"/>
    <s v="BERMUDEZ SANCHEZ JOSE NEYBER"/>
    <n v="1"/>
    <n v="35779.500569199998"/>
    <n v="0"/>
    <n v="35779.500569199998"/>
    <m/>
    <m/>
    <m/>
    <m/>
    <m/>
  </r>
  <r>
    <s v="CARTAGENA"/>
    <x v="1"/>
    <x v="1"/>
    <n v="13001"/>
    <n v="2721507"/>
    <n v="48506"/>
    <s v="ORDEN DE CAMBIO"/>
    <s v="BOLIVAR"/>
    <s v="CARTAGENA"/>
    <s v="BARRIO LA CONSOLATA CARTAGENA"/>
    <s v="REDEBAN"/>
    <s v="FO-25-1516135"/>
    <d v="2025-09-10T11:05:00"/>
    <d v="2025-09-12T16:29:00"/>
    <m/>
    <s v="ROLLOS"/>
    <s v="ROLLOS"/>
    <s v="CB UNO A UNO"/>
    <s v="CB UNO A UNO"/>
    <s v="EJECUTADO_EXITOSO"/>
    <s v="EJECUTADO EXITOSO"/>
    <s v="11/09/2025 SE ESCALA AL COORDINADOR DE ZONA PARA ENTREGA DE ROLLOS EN SITIO | 12/09/2025 SE REALIZA ENTREGA DE 80 ROLLOS PARA EL CORRESPONSAL"/>
    <s v="VISITA_TÉCNICA"/>
    <m/>
    <s v="TIPO I"/>
    <s v="TERRESTRE"/>
    <s v="MARTINEZ SALGUEDO ANDRES AUGUSTO"/>
    <n v="1"/>
    <n v="35779.500569199998"/>
    <n v="0"/>
    <n v="35779.500569199998"/>
    <m/>
    <m/>
    <m/>
    <m/>
    <m/>
  </r>
  <r>
    <s v="PEREIRA"/>
    <x v="2"/>
    <x v="6"/>
    <n v="66001"/>
    <n v="2728596"/>
    <n v="80388"/>
    <s v="ORDEN DE CAMBIO"/>
    <s v="RISARALDA"/>
    <s v="PEREIRA"/>
    <s v="BARRIO TINAJAS PEREIRA"/>
    <s v="REDEBAN"/>
    <s v="FO-25-1522240"/>
    <d v="2025-09-11T14:22:00"/>
    <d v="2025-09-12T16:46:00"/>
    <m/>
    <s v="ROLLOS"/>
    <s v="ROLLOS"/>
    <s v="UNO A UNO"/>
    <s v="UNO A UNO"/>
    <s v="EJECUTADO_EXITOSO"/>
    <s v="EJECUTADO EXITOSO"/>
    <s v="12/09/2025 SE ESCALA AL COORDINADOR DE ZONA PARA ENTREGA DE ROLLOS EN SITIO | 12/09/2025 SE ENTREGAN 10 ROLLOS."/>
    <s v="VISITA_TÉCNICA"/>
    <m/>
    <s v="TIPO I"/>
    <s v="TERRESTRE"/>
    <s v="FRANCO CAÑAVERAL YAMID RAUL"/>
    <n v="1"/>
    <n v="35779.500569199998"/>
    <n v="0"/>
    <n v="35779.500569199998"/>
    <m/>
    <m/>
    <m/>
    <m/>
    <m/>
  </r>
  <r>
    <s v="VILLAVICENCIO"/>
    <x v="5"/>
    <x v="5"/>
    <n v="50001"/>
    <n v="2717648"/>
    <n v="41234"/>
    <s v="ORDEN DE CAMBIO"/>
    <s v="META"/>
    <s v="VILLAVICENCIO"/>
    <s v="BARRIO CIUDAD PORFIA VILLAVICE"/>
    <s v="REDEBAN"/>
    <s v="FO-25-1513266"/>
    <d v="2025-09-09T16:20:00"/>
    <d v="2025-09-12T17:01:00"/>
    <m/>
    <s v="ROLLOS"/>
    <s v="ROLLOS"/>
    <s v="CB UNO A UNO"/>
    <s v="CB UNO A UNO"/>
    <s v="EJECUTADO_EXITOSO"/>
    <s v="EJECUTADO EXITOSO"/>
    <s v="11/09/2025 SE ESCALA AL COORDINADOR DE ZONA PARA ENTREGA DE ROLLOS EN SITIO | 12/09/2025 SE REALIZA ENTREGA DE 70 ROLLOS AL COMERCIO"/>
    <s v="VISITA_TÉCNICA"/>
    <m/>
    <s v="TIPO I"/>
    <s v="TERRESTRE"/>
    <s v="ROZO JIMENEZ EDGAR ARMANDO"/>
    <n v="1"/>
    <n v="35779.500569199998"/>
    <n v="0"/>
    <n v="35779.500569199998"/>
    <m/>
    <m/>
    <m/>
    <m/>
    <m/>
  </r>
  <r>
    <s v="BOGOTA"/>
    <x v="4"/>
    <x v="4"/>
    <n v="25175"/>
    <n v="2722693"/>
    <n v="38148"/>
    <s v="ORDEN DE CAMBIO"/>
    <s v="CUNDINAMARCA"/>
    <s v="CHIA"/>
    <s v="BARRIO CENTRO CHIA 12"/>
    <s v="REDEBAN"/>
    <s v="FO-25-1516049"/>
    <d v="2025-09-10T13:49:00"/>
    <d v="2025-09-12T17:05:00"/>
    <m/>
    <s v="ROLLOS"/>
    <s v="ROLLOS"/>
    <s v="CB UNO A UNO"/>
    <s v="CB UNO A UNO"/>
    <s v="EJECUTADO_EXITOSO"/>
    <s v="EJECUTADO EXITOSO"/>
    <s v="11/09/2025 SE ESCALA AL COORDINADOR DE ZONA PARA ENTREGA DE ROLLOS EN SITIO | 12/09/2025 SE VISITA COMERCIO CB BANCOLOMBIA, SE ENTREGAN ROLLOS DE PAPEL SOLICITADOS PARA EL DATÁFONO, NO UPS, NO SE MANIPULAN EQUIPOS"/>
    <s v="VISITA_TÉCNICA"/>
    <m/>
    <s v="TIPO II"/>
    <s v="TERRESTRE"/>
    <s v="VEGA MANRIQUE JONATAN MAURICIO"/>
    <n v="1"/>
    <n v="67654.12000000001"/>
    <n v="0"/>
    <n v="67654.12000000001"/>
    <m/>
    <m/>
    <m/>
    <m/>
    <m/>
  </r>
  <r>
    <s v="BOGOTA"/>
    <x v="4"/>
    <x v="4"/>
    <n v="11001"/>
    <n v="2724161"/>
    <n v="78946"/>
    <s v="ORDEN DE CAMBIO"/>
    <s v="CUNDINAMARCA"/>
    <s v="BOGOTA"/>
    <s v="BARRUI CIUDAD MONTES BOGOTA"/>
    <s v="REDEBAN"/>
    <s v="FO-25-1516009"/>
    <d v="2025-09-10T16:34:00"/>
    <d v="2025-09-13T00:02:00"/>
    <m/>
    <s v="ROLLOS"/>
    <s v="ROLLOS"/>
    <s v="CB UNO A UNO"/>
    <s v="CB UNO A UNO"/>
    <s v="EJECUTADO_EXITOSO"/>
    <s v="EJECUTADO EXITOSO"/>
    <s v="11/09/2025 SE ESCALA AL COORDINADOR DE ZONA PARA ENTREGA DE ROLLOS EN SITIO | 13/09/2025 SE ENTREGAN 10 ROLLOS SIN NOVEDAD"/>
    <s v="VISITA_TÉCNICA"/>
    <m/>
    <s v="TIPO I"/>
    <s v="TERRESTRE"/>
    <s v="ARIAS QUILINDO JULIAN"/>
    <n v="1"/>
    <n v="35779.500569199998"/>
    <n v="0"/>
    <n v="35779.500569199998"/>
    <m/>
    <m/>
    <m/>
    <m/>
    <m/>
  </r>
  <r>
    <s v="BUCARAMANGA"/>
    <x v="3"/>
    <x v="3"/>
    <n v="68615"/>
    <n v="2717809"/>
    <n v="61459"/>
    <s v="ORDEN DE CAMBIO"/>
    <s v="SANTANDER"/>
    <s v="RIONEGRO"/>
    <s v="BARRIO PAPAYAL RIONEGRO"/>
    <s v="REDEBAN"/>
    <s v="FO-25-1512917"/>
    <d v="2025-09-09T16:29:00"/>
    <d v="2025-09-13T07:52:00"/>
    <m/>
    <s v="ROLLOS"/>
    <s v="ROLLOS"/>
    <s v="CB UNO A UNO"/>
    <s v="CB UNO A UNO"/>
    <s v="EJECUTADO_EXITOSO"/>
    <s v="EJECUTADO EXITOSO"/>
    <s v="11/09/2025 SE ESCALA AL COORDINADOR DE ZONA PARA ENTREGA DE ROLLOS EN SITIO | 12/09/2025 SE REALIZA ENVIO DE 40 ROLLOS MEDIANTE FLOTA SE CONFIRMA RECEPCIÓN DE ROLLOS CON LA USUARIA"/>
    <s v="ENVÍO"/>
    <m/>
    <s v="TIPO II"/>
    <s v="TERRESTRE"/>
    <s v="REYES RAMIREZ DIEGO ALEXANDER"/>
    <n v="0"/>
    <n v="35779.500569199998"/>
    <n v="0"/>
    <n v="35779.500569199998"/>
    <m/>
    <m/>
    <m/>
    <m/>
    <m/>
  </r>
  <r>
    <s v="BOGOTA"/>
    <x v="4"/>
    <x v="4"/>
    <n v="25754"/>
    <n v="2721534"/>
    <n v="31703"/>
    <s v="ORDEN DE CAMBIO"/>
    <s v="CUNDINAMARCA"/>
    <s v="SOACHA"/>
    <s v="OPRAP VENTURA TERREROS"/>
    <s v="REDEBAN"/>
    <s v="FO-25-1516129"/>
    <d v="2025-09-10T11:08:00"/>
    <d v="2025-09-13T07:59:00"/>
    <m/>
    <s v="ROLLOS"/>
    <s v="ROLLOS"/>
    <s v="ROBUSTO"/>
    <s v="OPRAP"/>
    <s v="EJECUTADO_EXITOSO"/>
    <s v="EJECUTADO EXITOSO"/>
    <s v="11/09/2025 SE ESCALA AL COORDINADOR DE ZONA PARA ENTREGA DE ROLLOS EN SITIO | 12/09/2025 SE REALIZA ENTREGA DE 160 ROLLOS PARA DATAFONO NO SE MANIPULA TERMINAL"/>
    <s v="VISITA_TÉCNICA"/>
    <m/>
    <s v="TIPO I"/>
    <s v="TERRESTRE"/>
    <s v="BUSTOS MORA DIEGO MANUEL"/>
    <n v="1"/>
    <n v="35779.500569199998"/>
    <n v="0"/>
    <n v="35779.500569199998"/>
    <m/>
    <m/>
    <m/>
    <m/>
    <m/>
  </r>
  <r>
    <s v="NEIVA"/>
    <x v="5"/>
    <x v="5"/>
    <n v="41306"/>
    <n v="2718560"/>
    <n v="75514"/>
    <s v="ORDEN DE CAMBIO"/>
    <s v="HUILA"/>
    <s v="GIGANTE"/>
    <s v="BARRIO TRES ESQUINAS GIGANTE"/>
    <s v="REDEBAN"/>
    <s v="FO-25-1512860"/>
    <d v="2025-09-10T08:00:00"/>
    <d v="2025-09-13T08:03:00"/>
    <m/>
    <s v="ROLLOS"/>
    <s v="ROLLOS"/>
    <s v="CB UNO A UNO"/>
    <s v="CB UNO A UNO"/>
    <s v="EJECUTADO_EXITOSO"/>
    <s v="EJECUTADO EXITOSO"/>
    <s v="11/09/2025 SE ESCALA AL COORDINADOR DE ZONA PARA ENTREGA DE ROLLOS EN SITIO | 12/09/2025 SE REALIZA VISITA AL PUNTO SE ENTREGAN 50 ROLLOS PAPEL RBM , CLIENTE RECIBE A SATISFACCIÓN"/>
    <s v="VISITA_TÉCNICA"/>
    <m/>
    <s v="TIPO II"/>
    <s v="TERRESTRE"/>
    <s v="DEVIA REINOSO JUAN CARLOS"/>
    <n v="1"/>
    <n v="67654.12000000001"/>
    <n v="0"/>
    <n v="67654.12000000001"/>
    <m/>
    <m/>
    <m/>
    <m/>
    <m/>
  </r>
  <r>
    <s v="CARTAGENA"/>
    <x v="1"/>
    <x v="1"/>
    <n v="13001"/>
    <n v="2716687"/>
    <n v="49050"/>
    <s v="ORDEN DE CAMBIO"/>
    <s v="BOLIVAR"/>
    <s v="CARTAGENA"/>
    <s v="BARRIO EL LIBANO CARTAGENA DE"/>
    <s v="REDEBAN"/>
    <s v="FO-25-1512011"/>
    <d v="2025-09-09T14:54:00"/>
    <d v="2025-09-13T11:42:00"/>
    <m/>
    <s v="ROLLOS"/>
    <s v="ROLLOS"/>
    <s v="CB UNO A UNO"/>
    <s v="CB UNO A UNO"/>
    <s v="GESTIÓN_TELEFONICA"/>
    <s v="CANCELADO POR LA ENTIDAD-SOPORTE TELEFONICO"/>
    <s v="11/09/2025 EN COMUNICACIÓN CON EL CB, CONFIRMA DATOS CORRECTOS-SE ESCALA AL COORDINADOR DE ZONA PARA ENTREGA DE ROLLOS EN SITIO | 12/09/2025 NO SE PUEDEN ENTREGAR SE ENCUENTRA | 13/09/2025 SE REALIZA  GESTIÓN TELEFONICA, INDICA QUE EL COMERCIO SE ENCUENTRA MIGRADO DESDE EL 28 DE AGOSTO, POR TAL MOTIVO NO SE LE ABASTECEN ROLLOS REDEBAN POR INDICACIONES DE LA RED"/>
    <s v="SOPORTE_TELEFÓNICO"/>
    <m/>
    <s v="TIPO I"/>
    <s v="TERRESTRE"/>
    <s v="MARTINEZ SALGUEDO ANDRES AUGUSTO"/>
    <n v="0"/>
    <n v="41241.0800752"/>
    <n v="0"/>
    <n v="41241.0800752"/>
    <m/>
    <m/>
    <m/>
    <m/>
    <m/>
  </r>
  <r>
    <s v="BOGOTA"/>
    <x v="4"/>
    <x v="4"/>
    <n v="11001"/>
    <n v="2722570"/>
    <n v="69694"/>
    <s v="ORDEN DE CAMBIO"/>
    <s v="CUNDINAMARCA"/>
    <s v="BOGOTA"/>
    <s v="PTM BOGOTA  ANNY FOTOGRAFIA Y"/>
    <s v="REDEBAN"/>
    <s v="FO-25-1515018"/>
    <d v="2025-09-10T13:47:00"/>
    <d v="2025-09-13T11:48:00"/>
    <m/>
    <s v="ROLLOS"/>
    <s v="ROLLOS"/>
    <s v="AGREGADOR"/>
    <s v="COMCARD - PTM"/>
    <s v="EJECUTADO_EXITOSO"/>
    <s v="EJECUTADO EXITOSO"/>
    <s v="11/09/2025 SE ESCALA AL COORDINADOR DE ZONA PARA ENTREGA DE ROLLOS EN SITIO | 13/09/2025 ENTREGA DE ROLLOS EJECUTADO OK"/>
    <s v="VISITA_TÉCNICA"/>
    <m/>
    <s v="TIPO I"/>
    <s v="TERRESTRE"/>
    <s v="GOMEZ VEGA DAVID SNEYDER"/>
    <n v="1"/>
    <n v="35779.500569199998"/>
    <n v="0"/>
    <n v="35779.500569199998"/>
    <m/>
    <m/>
    <m/>
    <m/>
    <m/>
  </r>
  <r>
    <s v="PEREIRA"/>
    <x v="2"/>
    <x v="6"/>
    <n v="63001"/>
    <n v="2724449"/>
    <n v="79275"/>
    <s v="ORDEN DE CAMBIO"/>
    <s v="QUINDIO"/>
    <s v="ARMENIA"/>
    <s v="BARRIO LA CASTILLA ARMENIA"/>
    <s v="REDEBAN"/>
    <s v="FO-25-1516003"/>
    <d v="2025-09-10T17:05:00"/>
    <d v="2025-09-13T11:53:00"/>
    <m/>
    <s v="ROLLOS"/>
    <s v="ROLLOS"/>
    <s v="CB UNO A UNO"/>
    <s v="CB UNO A UNO"/>
    <s v="EJECUTADO_EXITOSO"/>
    <s v="EJECUTADO EXITOSO"/>
    <s v="11/09/2025 SE ESCALA AL COORDINADOR DE ZONA PARA ENTREGA DE ROLLOS EN SITIO | 13/09/2025 SE VISITA COMERCIO SE REALIZÓ ENTREGA DE 10 ROLLOS, SE ENTREGAN ROLLOS A MADRE DEL TITULAR DEL CH PERO COMENTA QUE ELLA NO SABE MANEJAR EL DATAFONO POR TAL MOTIVÓ NO SE SUBE EVIDENCIA DE VOUCHER"/>
    <s v="VISITA_TÉCNICA"/>
    <m/>
    <s v="TIPO II"/>
    <s v="TERRESTRE"/>
    <s v="SANCHEZ SOLORZANO JUAN SEBASTIAN"/>
    <n v="1"/>
    <n v="67654.12000000001"/>
    <n v="0"/>
    <n v="67654.12000000001"/>
    <m/>
    <m/>
    <m/>
    <m/>
    <m/>
  </r>
  <r>
    <s v="MEDELLIN"/>
    <x v="0"/>
    <x v="0"/>
    <n v="5001"/>
    <n v="2722597"/>
    <n v="74659"/>
    <s v="ORDEN DE CAMBIO"/>
    <s v="ANTIOQUIA"/>
    <s v="MEDELLIN"/>
    <s v="PTM VEREDA BARRO BLANCO MEDELL"/>
    <s v="REDEBAN"/>
    <s v="FO-25-1515080"/>
    <d v="2025-09-10T14:03:00"/>
    <d v="2025-09-13T11:57:00"/>
    <m/>
    <s v="ROLLOS"/>
    <s v="ROLLOS"/>
    <s v="AGREGADOR"/>
    <s v="COMCARD - PTM"/>
    <s v="EJECUTADO_EXITOSO"/>
    <s v="EJECUTADO EXITOSO"/>
    <s v="11/09/2025 SE ESCALA AL COORDINADOR DE ZONA PARA ENTREGA DE ROLLOS EN SITIO | 13/09/2025 ENTREGA DE 40 ROLLOS EN SITIO OK"/>
    <s v="VISITA_TÉCNICA"/>
    <m/>
    <s v="TIPO I"/>
    <s v="TERRESTRE"/>
    <s v="PAREJA ECHAVARRIA JHON DAVID"/>
    <n v="1"/>
    <n v="35779.500569199998"/>
    <n v="0"/>
    <n v="35779.500569199998"/>
    <m/>
    <m/>
    <m/>
    <m/>
    <m/>
  </r>
  <r>
    <s v="CALI"/>
    <x v="2"/>
    <x v="2"/>
    <n v="76001"/>
    <n v="2723059"/>
    <n v="76579"/>
    <s v="ORDEN DE CAMBIO"/>
    <s v="VALLE DEL CAUCA"/>
    <s v="CALI"/>
    <s v="BARRIO COMFENALCO CALI 1"/>
    <s v="REDEBAN"/>
    <s v="FO-25-1516023"/>
    <d v="2025-09-10T14:48:00"/>
    <d v="2025-09-13T12:06:00"/>
    <m/>
    <s v="ROLLOS"/>
    <s v="ROLLOS"/>
    <s v="CB UNO A UNO"/>
    <s v="CB UNO A UNO"/>
    <s v="EJECUTADO_EXITOSO"/>
    <s v="EJECUTADO EXITOSO"/>
    <s v="11/09/2025 SE ESCALA AL COORDINADOR DE ZONA PARA ENTREGA DE ROLLOS EN SITIO | 13/09/2025 SE REALIZA ENTREGA DE 70 ROLLOS TÉRMICOS EN EL CB SIN NOVEDAD"/>
    <s v="VISITA_TÉCNICA"/>
    <m/>
    <s v="TIPO I"/>
    <s v="TERRESTRE"/>
    <s v="TORRES GARCIA JENDRY JOSE"/>
    <n v="1"/>
    <n v="35779.500569199998"/>
    <n v="0"/>
    <n v="35779.500569199998"/>
    <m/>
    <m/>
    <m/>
    <m/>
    <m/>
  </r>
  <r>
    <s v="SANTA MARTA"/>
    <x v="1"/>
    <x v="1"/>
    <n v="47980"/>
    <n v="2721663"/>
    <n v="49584"/>
    <s v="ORDEN DE CAMBIO"/>
    <s v="MAGDALENA"/>
    <s v="ZONA BANANERA"/>
    <s v="PTM ZONA BANANERA VARIEDADES"/>
    <s v="REDEBAN"/>
    <s v="FO-25-1515023"/>
    <d v="2025-09-10T11:25:00"/>
    <d v="2025-09-13T12:10:00"/>
    <m/>
    <s v="ROLLOS"/>
    <s v="ROLLOS"/>
    <s v="AGREGADOR"/>
    <s v="COMCARD - PTM"/>
    <s v="EJECUTADO_EXITOSO"/>
    <s v="EJECUTADO EXITOSO"/>
    <s v="11/09/2025 SE ESCALA AL COORDINADOR DE ZONA PARA ENTREGA DE ROLLOS EN SITIO | 13/09/2025 SE REALIZA ENTREGA DE 10 ROLLOS PARA DATÁFONO A SATISFACCIÓN DEL CLIENTE, SE ENTREGA EN DIRECCIÓN DIFERENTE YA QUE EL COMERCIO ESTÁ CERRADO"/>
    <s v="VISITA_TÉCNICA"/>
    <m/>
    <s v="TIPO II"/>
    <s v="TERRESTRE"/>
    <s v="THOMAS  CAMPO SIGIFREDO SEGUNDO"/>
    <n v="1"/>
    <n v="67654.12000000001"/>
    <n v="0"/>
    <n v="67654.12000000001"/>
    <m/>
    <m/>
    <m/>
    <m/>
    <m/>
  </r>
  <r>
    <s v="MANIZALES"/>
    <x v="2"/>
    <x v="6"/>
    <n v="17614"/>
    <n v="2721747"/>
    <n v="50274"/>
    <s v="ORDEN DE CAMBIO"/>
    <s v="CALDAS"/>
    <s v="RIOSUCIO"/>
    <s v="MULTIPAGAS RIOSUCIO"/>
    <s v="REDEBAN"/>
    <s v="FO-25-1516105"/>
    <d v="2025-09-10T11:32:00"/>
    <d v="2025-09-13T12:16:00"/>
    <m/>
    <s v="ROLLOS"/>
    <s v="ROLLOS"/>
    <s v="ROBUSTO"/>
    <s v="MULTIPAGAS"/>
    <s v="EJECUTADO_EXITOSO"/>
    <s v="EJECUTADO EXITOSO"/>
    <s v="11/09/2025 SE ESCALA AL COORDINADOR DE ZONA PARA ENTREGA DE ROLLOS EN SITIO | 13/09/2025 SE ENVIAN 120 ROLLOS POR FLOTA POR PETICIÓN DEL USUARIO SE CONFIRMA QUE LOS RECIBE EN EL LOCAL"/>
    <s v="ENVÍO"/>
    <m/>
    <s v="TIPO II"/>
    <s v="TERRESTRE"/>
    <s v="AGUIRRE HENAO RAUL EDUARDO"/>
    <n v="0"/>
    <n v="35779.500569199998"/>
    <n v="0"/>
    <n v="35779.500569199998"/>
    <m/>
    <m/>
    <m/>
    <m/>
    <m/>
  </r>
  <r>
    <s v="SANTA MARTA"/>
    <x v="1"/>
    <x v="1"/>
    <n v="47189"/>
    <n v="2704080"/>
    <n v="12040"/>
    <s v="ORDEN DE CAMBIO"/>
    <s v="MAGDALENA"/>
    <s v="CIENAGA"/>
    <s v="ZONA BANANERA   MAGDALENA"/>
    <s v="REDEBAN"/>
    <s v="FO-25-1489952"/>
    <d v="2025-09-06T11:36:00"/>
    <d v="2025-09-13T12:22:00"/>
    <m/>
    <s v="ROLLOS"/>
    <s v="ROLLOS"/>
    <s v="CB UNO A UNO"/>
    <s v="CB UNO A UNO"/>
    <s v="EJECUTADO_EXITOSO"/>
    <s v="EJECUTADO EXITOSO"/>
    <s v="06/09/2025 SE ESCALA AL COORDINADOR DE ZONA PARA ENTREGA DE ROLLOS EN SITIO | 13/09/2025 SE REALIZ AENTEGA DE 50 ROLLOS PARA DATÁFONO A SATISFACCION DEL CLIENTE"/>
    <s v="VISITA_TÉCNICA"/>
    <m/>
    <s v="TIPO II"/>
    <s v="TERRESTRE"/>
    <s v="THOMAS  CAMPO SIGIFREDO SEGUNDO"/>
    <n v="1"/>
    <n v="67654.12000000001"/>
    <n v="0"/>
    <n v="67654.12000000001"/>
    <m/>
    <m/>
    <m/>
    <m/>
    <m/>
  </r>
  <r>
    <s v="BOGOTA"/>
    <x v="4"/>
    <x v="4"/>
    <n v="11001"/>
    <n v="2718550"/>
    <n v="74887"/>
    <s v="ORDEN DE CAMBIO"/>
    <s v="CUNDINAMARCA"/>
    <s v="BOGOTA"/>
    <s v="BARRIO PATIO BONITO 3 BOGOTA"/>
    <s v="REDEBAN"/>
    <s v="FO-25-1513257"/>
    <d v="2025-09-10T08:00:00"/>
    <d v="2025-09-13T12:29:00"/>
    <m/>
    <s v="ROLLOS"/>
    <s v="ROLLOS"/>
    <s v="CB UNO A UNO"/>
    <s v="CB UNO A UNO"/>
    <s v="EJECUTADO_EXITOSO"/>
    <s v="EJECUTADO EXITOSO"/>
    <s v="11/09/2025 SE ESCALA AL COORDINADOR DE ZONA PARA ENTREGA DE ROLLOS EN SITIO | 13/09/2025 SE REALIZA LA ENTREGA DE 80 ROLLOS REDEBAN"/>
    <s v="VISITA_TÉCNICA"/>
    <m/>
    <s v="TIPO I"/>
    <s v="TERRESTRE"/>
    <s v="ALARCON AREVALO JOHAN STIVEN"/>
    <n v="1"/>
    <n v="35779.500569199998"/>
    <n v="0"/>
    <n v="35779.500569199998"/>
    <m/>
    <m/>
    <m/>
    <m/>
    <m/>
  </r>
  <r>
    <s v="PASTO"/>
    <x v="2"/>
    <x v="2"/>
    <n v="52240"/>
    <n v="2724567"/>
    <n v="69678"/>
    <s v="ORDEN DE CAMBIO"/>
    <s v="NARIÑO"/>
    <s v="CHACHAGUI"/>
    <s v="PTM CHCHAGUI NARINO DROGUERIA"/>
    <s v="REDEBAN"/>
    <s v="FO-25-1515002"/>
    <d v="2025-09-10T17:34:00"/>
    <d v="2025-09-13T12:34:00"/>
    <m/>
    <s v="ROLLOS"/>
    <s v="ROLLOS"/>
    <s v="AGREGADOR"/>
    <s v="COMCARD - PTM"/>
    <s v="EJECUTADO_EXITOSO"/>
    <s v="EJECUTADO EXITOSO"/>
    <s v="11/09/2025 SE ESCALA AL COORDINADOR DE ZONA PARA ENTREGA DE ROLLOS EN SITIO | 13/09/2025 SE REALIZA ENTREGA DE 40 ROLLOS EN EL COMERCIO"/>
    <s v="VISITA_TÉCNICA"/>
    <m/>
    <s v="TIPO II"/>
    <s v="TERRESTRE"/>
    <s v="PAZ MARTINEZ RICHARD HUMBERTO"/>
    <n v="1"/>
    <n v="67654.12000000001"/>
    <n v="0"/>
    <n v="67654.12000000001"/>
    <m/>
    <m/>
    <m/>
    <m/>
    <m/>
  </r>
  <r>
    <s v="VILLAVICENCIO"/>
    <x v="5"/>
    <x v="5"/>
    <n v="50001"/>
    <n v="2735150"/>
    <n v="75272"/>
    <s v="ORDEN DE CAMBIO"/>
    <s v="META"/>
    <s v="VILLAVICENCIO"/>
    <s v="BARRIO VILLA MELIDA VILLAVICEN"/>
    <s v="REDEBAN"/>
    <s v="FO-25-1523354"/>
    <d v="2025-09-12T15:15:00"/>
    <d v="2025-09-13T12:38:00"/>
    <m/>
    <s v="ROLLOS"/>
    <s v="ROLLOS"/>
    <s v="CB UNO A UNO"/>
    <s v="CB UNO A UNO"/>
    <s v="EJECUTADO_EXITOSO"/>
    <s v="EJECUTADO EXITOSO"/>
    <s v="13/09/2025 SE ESCALA AL COORDINADOR DE ZONA PARA ENTREGA DE ROLLOS EN SITIO | 13/09/2025 SE REALIZA VISITA AL CB POR SOLICITUD DE ROLLOS, SE ENTREGAN AL USUARIO SIN NOVEDAD"/>
    <s v="VISITA_TÉCNICA"/>
    <m/>
    <s v="TIPO I"/>
    <s v="TERRESTRE"/>
    <s v="MOLINA CASTRO JAVIER ALBERTO"/>
    <n v="1"/>
    <n v="35779.500569199998"/>
    <n v="0"/>
    <n v="35779.500569199998"/>
    <m/>
    <m/>
    <m/>
    <m/>
    <m/>
  </r>
  <r>
    <s v="PEREIRA"/>
    <x v="2"/>
    <x v="6"/>
    <n v="66001"/>
    <n v="2729110"/>
    <n v="79902"/>
    <s v="ORDEN DE CAMBIO"/>
    <s v="RISARALDA"/>
    <s v="PEREIRA"/>
    <s v="DISTRICOL MULTICENTER DEL CAFE"/>
    <s v="REDEBAN"/>
    <s v="FO-25-1519175"/>
    <d v="2025-09-11T14:50:00"/>
    <d v="2025-09-13T12:45:00"/>
    <m/>
    <s v="ROLLOS"/>
    <s v="ROLLOS"/>
    <s v="AGREGADOR"/>
    <s v="DISTRICOL"/>
    <s v="EJECUTADO_EXITOSO"/>
    <s v="EJECUTADO EXITOSO"/>
    <s v="12/09/2025 SE ESCALA AL COORDINADOR DE ZONA PARA ENTREGA DE ROLLOS EN SITIO | 13/09/2025 VISITAMOS COMERCIO REALIZAMOS ENTREGA DE 20 ROLLOS."/>
    <s v="VISITA_TÉCNICA"/>
    <m/>
    <s v="TIPO I"/>
    <s v="TERRESTRE"/>
    <s v="ARROYAVE CANO MANUEL GUILLERMO"/>
    <n v="1"/>
    <n v="35779.500569199998"/>
    <n v="0"/>
    <n v="35779.500569199998"/>
    <m/>
    <m/>
    <m/>
    <m/>
    <m/>
  </r>
  <r>
    <s v="VALLEDUPAR"/>
    <x v="1"/>
    <x v="1"/>
    <n v="20001"/>
    <n v="2729358"/>
    <n v="77590"/>
    <s v="ORDEN DE CAMBIO"/>
    <s v="CESAR"/>
    <s v="VALLEDUPAR"/>
    <s v="BARRIO CENTRO VALLEDUPAR 31"/>
    <s v="REDEBAN"/>
    <s v="FO-25-1522221"/>
    <d v="2025-09-11T15:36:00"/>
    <d v="2025-09-13T12:50:00"/>
    <m/>
    <s v="ROLLOS"/>
    <s v="ROLLOS"/>
    <s v="CB UNO A UNO"/>
    <s v="CB UNO A UNO"/>
    <s v="EJECUTADO_EXITOSO"/>
    <s v="EJECUTADO EXITOSO"/>
    <s v="12/09/2025 SE ESCALA AL COORDINADOR DE ZONA PARA ENTREGA DE ROLLOS EN SITIO | 13/09/2025 SE REALIZA ENTREGA DE 30 ROLLOS EN SITIO"/>
    <s v="VISITA_TÉCNICA"/>
    <m/>
    <s v="TIPO I"/>
    <s v="TERRESTRE"/>
    <s v="MONTES DIAZ JOHN FRED"/>
    <n v="1"/>
    <n v="35779.500569199998"/>
    <n v="0"/>
    <n v="35779.500569199998"/>
    <m/>
    <m/>
    <m/>
    <m/>
    <m/>
  </r>
  <r>
    <s v="BOGOTA"/>
    <x v="4"/>
    <x v="4"/>
    <n v="11001"/>
    <n v="2734415"/>
    <n v="79743"/>
    <s v="ORDEN DE CAMBIO"/>
    <s v="CUNDINAMARCA"/>
    <s v="BOGOTA"/>
    <s v="BARRIO BOSA LAURELES BOGOTA 4"/>
    <s v="REDEBAN"/>
    <s v="FO-25-1522085"/>
    <d v="2025-09-12T13:14:00"/>
    <d v="2025-09-13T12:54:00"/>
    <m/>
    <s v="ROLLOS"/>
    <s v="ROLLOS"/>
    <s v="CB UNO A UNO"/>
    <s v="CB UNO A UNO"/>
    <s v="EJECUTADO_EXITOSO"/>
    <s v="EJECUTADO EXITOSO"/>
    <s v="12/09/2025 SE ESCALA AL COORDINADOR DE ZONA PARA ENTREGA DE ROLLOS EN SITIO | 13/09/2025 SE ENTREGAN 50 ROLLOS"/>
    <s v="VISITA_TÉCNICA"/>
    <m/>
    <s v="TIPO I"/>
    <s v="TERRESTRE"/>
    <s v="ORTIZ MARTINEZ STIVEN"/>
    <n v="1"/>
    <n v="35779.500569199998"/>
    <n v="0"/>
    <n v="35779.500569199998"/>
    <m/>
    <m/>
    <m/>
    <m/>
    <m/>
  </r>
  <r>
    <s v="BOGOTA"/>
    <x v="4"/>
    <x v="4"/>
    <n v="11001"/>
    <n v="2728130"/>
    <n v="59396"/>
    <s v="ORDEN DE CAMBIO"/>
    <s v="CUNDINAMARCA"/>
    <s v="BOGOTA"/>
    <s v="BARRIO BOSA EL CORZO BOGOTA"/>
    <s v="REDEBAN"/>
    <s v="FO-25-1522261"/>
    <d v="2025-09-11T12:29:00"/>
    <d v="2025-09-13T12:57:00"/>
    <m/>
    <s v="ROLLOS"/>
    <s v="ROLLOS"/>
    <s v="CB UNO A UNO"/>
    <s v="CB UNO A UNO"/>
    <s v="EJECUTADO_EXITOSO"/>
    <s v="EJECUTADO EXITOSO"/>
    <s v="12/09/2025 SE ESCALA AL COORDINADOR DE ZONA PARA ENTREGA DE ROLLOS EN SITIO | 13/09/2025 ENTREGA DE 20 ROLLOS NO SE MANIPULAN EQUIPOS"/>
    <s v="VISITA_TÉCNICA"/>
    <m/>
    <s v="TIPO I"/>
    <s v="TERRESTRE"/>
    <s v="HERNANDEZ NARANJO OSCAR EDUARDO"/>
    <n v="1"/>
    <n v="35779.500569199998"/>
    <n v="0"/>
    <n v="35779.500569199998"/>
    <m/>
    <m/>
    <m/>
    <m/>
    <m/>
  </r>
  <r>
    <s v="CALI"/>
    <x v="2"/>
    <x v="2"/>
    <n v="76001"/>
    <n v="2725767"/>
    <n v="59017"/>
    <s v="ORDEN DE CAMBIO"/>
    <s v="VALLE DEL CAUCA"/>
    <s v="CALI"/>
    <s v="REDY GUADALUPE"/>
    <s v="REDEBAN"/>
    <s v="FO-25-1519183"/>
    <d v="2025-09-11T08:32:00"/>
    <d v="2025-09-13T13:05:00"/>
    <m/>
    <s v="ROLLOS"/>
    <s v="ROLLOS"/>
    <s v="ROBUSTO"/>
    <s v="REDY"/>
    <s v="EJECUTADO_EXITOSO"/>
    <s v="EJECUTADO EXITOSO"/>
    <s v="12/09/2025 SE ESCALA AL COORDINADOR DE ZONA PARA ENTREGA DE ROLLOS EN SITIO | 13/09/2025 SE REALIZA ENTREGA DE 180 ROLLOS"/>
    <s v="VISITA_TÉCNICA"/>
    <m/>
    <s v="TIPO I"/>
    <s v="TERRESTRE"/>
    <s v="MONTERO MUESES GIAN CARLO"/>
    <n v="1"/>
    <n v="35779.500569199998"/>
    <n v="0"/>
    <n v="35779.500569199998"/>
    <m/>
    <m/>
    <m/>
    <m/>
    <m/>
  </r>
  <r>
    <s v="CALI"/>
    <x v="2"/>
    <x v="2"/>
    <n v="76520"/>
    <n v="2734334"/>
    <n v="76022"/>
    <s v="ORDEN DE CAMBIO"/>
    <s v="VALLE DEL CAUCA"/>
    <s v="PALMIRA"/>
    <s v="BARRIO LA TROCHA PALMIRA"/>
    <s v="REDEBAN"/>
    <s v="FO-25-1522091"/>
    <d v="2025-09-12T13:01:00"/>
    <d v="2025-09-13T13:12:00"/>
    <m/>
    <s v="ROLLOS"/>
    <s v="ROLLOS"/>
    <s v="CB UNO A UNO"/>
    <s v="CB UNO A UNO"/>
    <s v="EJECUTADO_EXITOSO"/>
    <s v="EJECUTADO EXITOSO"/>
    <s v="12/09/2025 SE ESCALA AL COORDINADOR DE ZONA PARA ENTREGA DE ROLLOS EN SITIO | 13/09/2025 EN LA VISITA TÉCNICA SE REALIZÓ LA ENTREGA DE 20 ROLLOS TERMICOS DE REDEBAN PARA EL"/>
    <s v="VISITA_TÉCNICA"/>
    <m/>
    <s v="TIPO I"/>
    <s v="TERRESTRE"/>
    <s v="SANCHEZ URREGO ROBINSON DAVID"/>
    <n v="1"/>
    <n v="35779.500569199998"/>
    <n v="0"/>
    <n v="35779.500569199998"/>
    <m/>
    <m/>
    <m/>
    <m/>
    <m/>
  </r>
  <r>
    <s v="BUCARAMANGA"/>
    <x v="3"/>
    <x v="3"/>
    <n v="68547"/>
    <n v="2731924"/>
    <n v="49347"/>
    <s v="ORDEN DE CAMBIO"/>
    <s v="SANTANDER"/>
    <s v="PIEDECUESTA"/>
    <s v="BARRIO VEREDA LA CRISTALINA PI"/>
    <s v="REDEBAN"/>
    <s v="FO-25-1522193"/>
    <d v="2025-09-12T09:02:00"/>
    <d v="2025-09-13T13:25:00"/>
    <m/>
    <s v="ROLLOS"/>
    <s v="ROLLOS"/>
    <s v="CB UNO A UNO"/>
    <s v="CB UNO A UNO"/>
    <s v="EJECUTADO_EXITOSO"/>
    <s v="EJECUTADO EXITOSO"/>
    <s v="12/09/2025 SE ESCALA AL COORDINADOR DE ZONA PARA ENTREGA DE ROLLOS EN SITIO | 13/09/2025 SE VISITA COMERCIO SE REALIZA LA ENTREGA DE 10 ROLLOS RBM CB OPERATIVO"/>
    <s v="VISITA_TÉCNICA"/>
    <m/>
    <s v="TIPO II"/>
    <s v="TERRESTRE"/>
    <s v="BARAJAS BERMUDEZ YAHIR MAURICIO"/>
    <n v="1"/>
    <n v="67654.12000000001"/>
    <n v="0"/>
    <n v="67654.12000000001"/>
    <m/>
    <m/>
    <m/>
    <m/>
    <m/>
  </r>
  <r>
    <s v="BOGOTA"/>
    <x v="4"/>
    <x v="4"/>
    <n v="11001"/>
    <n v="2733614"/>
    <n v="23142"/>
    <s v="ORDEN DE CAMBIO"/>
    <s v="CUNDINAMARCA"/>
    <s v="BOGOTA"/>
    <s v="BARRIO ROMA IV BOGOTA"/>
    <s v="REDEBAN"/>
    <s v="FO-25-1522152"/>
    <d v="2025-09-12T11:13:00"/>
    <d v="2025-09-13T13:31:00"/>
    <m/>
    <s v="ROLLOS"/>
    <s v="ROLLOS"/>
    <s v="CB UNO A UNO"/>
    <s v="CB UNO A UNO"/>
    <s v="EJECUTADO_CANCELADO"/>
    <s v="CB CERRADO - DESOCUPADO"/>
    <s v="12/09/2025 SE ESCALA AL COORDINADOR DE ZONA PARA ENTREGA DE ROLLOS EN SITIO | 13/09/2025 SE LLEGA A COMERCIO EL CUAL SE ENCUENTRA CERRADO SE REALIZA INTENTOS DE COMUNICACIÓN CON CLIENTE UBALDO CARMONA  A NÚMERO REGISTRADO 3132081074 TIMBRA Y NADIE CONTESTA SE ADJUNTA REGISTRADO FOTOGRÁFICOS"/>
    <s v="VISITA_TÉCNICA"/>
    <m/>
    <s v="TIPO I"/>
    <s v="TERRESTRE"/>
    <s v="ORTIZ MARTINEZ STIVEN"/>
    <n v="1"/>
    <n v="35779.500569199998"/>
    <n v="0"/>
    <n v="35779.500569199998"/>
    <m/>
    <m/>
    <m/>
    <m/>
    <m/>
  </r>
  <r>
    <s v="CALI"/>
    <x v="2"/>
    <x v="2"/>
    <n v="76520"/>
    <n v="2725827"/>
    <n v="76643"/>
    <s v="ORDEN DE CAMBIO"/>
    <s v="VALLE DEL CAUCA"/>
    <s v="PALMIRA"/>
    <s v="BARRIO ZONA FRANCA PALMIRA"/>
    <s v="REDEBAN"/>
    <s v="FO-25-1522362"/>
    <d v="2025-09-11T08:37:00"/>
    <d v="2025-09-13T13:35:00"/>
    <m/>
    <s v="ROLLOS"/>
    <s v="ROLLOS"/>
    <s v="UNO A UNO"/>
    <s v="UNO A UNO"/>
    <s v="EJECUTADO_CANCELADO"/>
    <s v="CB CERRADO - DESOCUPADO"/>
    <s v="13/09/2025 SE ESCALA AL COORDINADOR DE ZONA PARA ENTREGA DE ROLLOS EN SITIO | 13/09/2025 EN LA VISITA TÉCNICA REALIZADA SE ENCONTRÓ EL COMERCIO CERRADO SE INTENTÓ ESTABLECER COMUNICACIÓN TELEFÓNICA CON EL CLIENTE ANTES DE REALIZAR LA VISITA Y DURANTE LA VISITA PERO NO HUBO RESPUESTA, SE PIDIÓ INFORMACIÓN EN LA PARTE ADMINISTRATIVA DE LA ZONA FRANCA ME DICEN QUE LOS SÁBADOS NO ESTÁN ABRIENDO EL CORRESPONSAL NO ME BRINDARON MÁS INFORMACIÓN NI TAMPOCO RECIBIERON LOS ROLLOS PORQUE NO ESTÁN AUTORIZADOS."/>
    <s v="VISITA_TÉCNICA"/>
    <m/>
    <s v="TIPO I"/>
    <s v="TERRESTRE"/>
    <s v="SANCHEZ URREGO ROBINSON DAVID"/>
    <n v="1"/>
    <n v="35779.500569199998"/>
    <n v="0"/>
    <n v="35779.500569199998"/>
    <m/>
    <m/>
    <m/>
    <m/>
    <m/>
  </r>
  <r>
    <s v="BOGOTA"/>
    <x v="4"/>
    <x v="4"/>
    <n v="11001"/>
    <n v="2734061"/>
    <n v="79615"/>
    <s v="ORDEN DE CAMBIO"/>
    <s v="CUNDINAMARCA"/>
    <s v="BOGOTA"/>
    <s v="BARRIO SANTA LUCIA BOGOTA 11"/>
    <s v="REDEBAN"/>
    <s v="FO-25-1522120"/>
    <d v="2025-09-12T12:39:00"/>
    <d v="2025-09-13T13:39:00"/>
    <m/>
    <s v="ROLLOS"/>
    <s v="ROLLOS"/>
    <s v="CB UNO A UNO"/>
    <s v="CB UNO A UNO"/>
    <s v="EJECUTADO_EXITOSO"/>
    <s v="EJECUTADO EXITOSO"/>
    <s v="12/09/2025 SE ESCALA AL COORDINADOR DE ZONA PARA ENTREGA DE ROLLOS EN SITIO | 13/09/2025 SE ENTREGAN 10 ROLLOS SIN MANIPULACIÓN DEL DATAFONO SIN NOVEDAD"/>
    <s v="VISITA_TÉCNICA"/>
    <m/>
    <s v="TIPO I"/>
    <s v="TERRESTRE"/>
    <s v="ARIAS QUILINDO JULIAN"/>
    <n v="1"/>
    <n v="35779.500569199998"/>
    <n v="0"/>
    <n v="35779.500569199998"/>
    <m/>
    <m/>
    <m/>
    <m/>
    <m/>
  </r>
  <r>
    <s v="CALI"/>
    <x v="2"/>
    <x v="2"/>
    <n v="76248"/>
    <n v="2734312"/>
    <n v="34820"/>
    <s v="ORDEN DE CAMBIO"/>
    <s v="VALLE DEL CAUCA"/>
    <s v="EL CERRITO"/>
    <s v="BARRIO EL PLACER EL CERRITO"/>
    <s v="REDEBAN"/>
    <s v="FO-25-1522108"/>
    <d v="2025-09-12T12:47:00"/>
    <d v="2025-09-13T13:41:00"/>
    <m/>
    <s v="ROLLOS"/>
    <s v="ROLLOS"/>
    <s v="CB UNO A UNO"/>
    <s v="CB UNO A UNO"/>
    <s v="EJECUTADO_EXITOSO"/>
    <s v="EJECUTADO EXITOSO"/>
    <s v="12/09/2025 SE ESCALA AL COORDINADOR DE ZONA PARA ENTREGA DE ROLLOS EN SITIO | 13/09/2025 SE REALIZA ENTREGA DE 60 ROLLOS CON VISITA, NO SE INTERVIENE EQUIPOS"/>
    <s v="VISITA_TÉCNICA"/>
    <m/>
    <s v="TIPO II"/>
    <s v="TERRESTRE"/>
    <s v="HERRERA MONAR GEOVANNY"/>
    <n v="1"/>
    <n v="67654.12000000001"/>
    <n v="0"/>
    <n v="67654.12000000001"/>
    <m/>
    <m/>
    <m/>
    <m/>
    <m/>
  </r>
  <r>
    <s v="NEIVA"/>
    <x v="5"/>
    <x v="5"/>
    <n v="41001"/>
    <n v="2727972"/>
    <n v="18492"/>
    <s v="ORDEN DE CAMBIO"/>
    <s v="HUILA"/>
    <s v="NEIVA"/>
    <s v="BARRIO SIGLO XXI NEIVA"/>
    <s v="REDEBAN"/>
    <s v="FO-25-1522268"/>
    <d v="2025-09-11T12:15:00"/>
    <d v="2025-09-13T13:50:00"/>
    <m/>
    <s v="ROLLOS"/>
    <s v="ROLLOS"/>
    <s v="CB UNO A UNO"/>
    <s v="CB UNO A UNO"/>
    <s v="EJECUTADO_EXITOSO"/>
    <s v="EJECUTADO EXITOSO"/>
    <s v="12/09/2025 SE ESCALA AL COORDINADOR DE ZONA PARA ENTREGA DE ROLLOS EN SITIO | 13/09/2025 SE REALIZA VISITA AL PUNTO SE ENTREGAN 150 ROLLOS PAPEL RBM CLIENTE RECIBE A SATISFACCIÓN"/>
    <s v="VISITA_TÉCNICA"/>
    <m/>
    <s v="TIPO I"/>
    <s v="TERRESTRE"/>
    <s v="DEVIA REINOSO JUAN CARLOS"/>
    <n v="1"/>
    <n v="35779.500569199998"/>
    <n v="0"/>
    <n v="35779.500569199998"/>
    <m/>
    <m/>
    <m/>
    <m/>
    <m/>
  </r>
  <r>
    <s v="BOGOTA"/>
    <x v="4"/>
    <x v="4"/>
    <n v="11001"/>
    <n v="2734283"/>
    <n v="80934"/>
    <s v="ORDEN DE CAMBIO"/>
    <s v="CUNDINAMARCA"/>
    <s v="BOGOTA"/>
    <s v="BARRIO BOSA CARBONEL BOGOTA 1"/>
    <s v="REDEBAN"/>
    <s v="FO-25-1522102"/>
    <d v="2025-09-12T12:53:00"/>
    <d v="2025-09-13T14:22:00"/>
    <m/>
    <s v="ROLLOS"/>
    <s v="ROLLOS"/>
    <s v="UNO A UNO"/>
    <s v="UNO A UNO"/>
    <s v="EJECUTADO_EXITOSO"/>
    <s v="EJECUTADO EXITOSO"/>
    <s v="12/09/2025 SE ESCALA AL COORDINADOR DE ZONA PARA ENTREGA DE ROLLOS EN SITIO | 13/09/2025 SE REALIZA LA ENTREGA DE 30 ROLLOS"/>
    <s v="VISITA_TÉCNICA"/>
    <m/>
    <s v="TIPO I"/>
    <s v="TERRESTRE"/>
    <s v="ORTIZ MARTINEZ STIVEN"/>
    <n v="1"/>
    <n v="35779.500569199998"/>
    <n v="0"/>
    <n v="35779.500569199998"/>
    <m/>
    <m/>
    <m/>
    <m/>
    <m/>
  </r>
  <r>
    <s v="BOGOTA"/>
    <x v="4"/>
    <x v="4"/>
    <n v="25754"/>
    <n v="2732500"/>
    <n v="31178"/>
    <s v="ORDEN DE CAMBIO"/>
    <s v="CUNDINAMARCA"/>
    <s v="SOACHA"/>
    <s v="BARRIO SOACHA SAN NICOLAS"/>
    <s v="REDEBAN"/>
    <s v="FO-25-1522190"/>
    <d v="2025-09-12T09:37:00"/>
    <d v="2025-09-13T14:28:00"/>
    <m/>
    <s v="ROLLOS"/>
    <s v="ROLLOS"/>
    <s v="CB UNO A UNO"/>
    <s v="CB UNO A UNO"/>
    <s v="EJECUTADO_EXITOSO"/>
    <s v="EJECUTADO EXITOSO"/>
    <s v="12/09/2025 SE ESCALA AL COORDINADOR DE ZONA PARA ENTREGA DE ROLLOS EN SITIO | 13/09/2025 ENTREGA DE 20 ROLLOS PARA DATAFONO NO SE MANIPULA TERMINAL"/>
    <s v="VISITA_TÉCNICA"/>
    <m/>
    <s v="TIPO I"/>
    <s v="TERRESTRE"/>
    <s v="BUSTOS MORA DIEGO MANUEL"/>
    <n v="1"/>
    <n v="35779.500569199998"/>
    <n v="0"/>
    <n v="35779.500569199998"/>
    <m/>
    <m/>
    <m/>
    <m/>
    <m/>
  </r>
  <r>
    <s v="BARRANQUILLA"/>
    <x v="1"/>
    <x v="1"/>
    <n v="8433"/>
    <n v="2727022"/>
    <n v="79944"/>
    <s v="ORDEN DE CAMBIO"/>
    <s v="ATLANTICO"/>
    <s v="MALAMBO"/>
    <s v="BARRIO CENTRO MALAMBO 6"/>
    <s v="REDEBAN"/>
    <s v="FO-25-1522305"/>
    <d v="2025-09-11T10:26:00"/>
    <d v="2025-09-13T14:54:00"/>
    <m/>
    <s v="ROLLOS"/>
    <s v="ROLLOS"/>
    <s v="UNO A UNO"/>
    <s v="UNO A UNO"/>
    <s v="EJECUTADO_EXITOSO"/>
    <s v="EJECUTADO EXITOSO"/>
    <s v="13/09/2025 SE ESCALA AL COORDINADOR DE ZONA PARA ENTREGA DE ROLLOS EN SITIO | 13/09/2025 SE REALIZA VISITA TÉCNICA ,SE PROCEDE A ENTREGAR 10 UNIDADES DE ROLLOS"/>
    <s v="VISITA_TÉCNICA"/>
    <m/>
    <s v="TIPO II"/>
    <s v="TERRESTRE"/>
    <s v="PORRAS CASTRO DARLON NASCK"/>
    <n v="1"/>
    <n v="67654.12000000001"/>
    <n v="0"/>
    <n v="67654.12000000001"/>
    <m/>
    <m/>
    <m/>
    <m/>
    <m/>
  </r>
  <r>
    <s v="CALI"/>
    <x v="2"/>
    <x v="2"/>
    <n v="19142"/>
    <n v="2725727"/>
    <n v="59833"/>
    <s v="ORDEN DE CAMBIO"/>
    <s v="CAUCA"/>
    <s v="CALOTO"/>
    <s v="BARRIO CENTRO CALOTO 2"/>
    <s v="REDEBAN"/>
    <s v="FO-25-1522374"/>
    <d v="2025-09-11T08:25:00"/>
    <d v="2025-09-13T14:58:00"/>
    <m/>
    <s v="ROLLOS"/>
    <s v="ROLLOS"/>
    <s v="CB UNO A UNO"/>
    <s v="CB UNO A UNO"/>
    <s v="EJECUTADO_EXITOSO"/>
    <s v="EJECUTADO EXITOSO"/>
    <s v="13/09/2025 SE ESCALA AL COORDINADOR DE ZONA PARA ENTREGA DE ROLLOS EN SITIO | 13/09/2025 SE REALIZA ENTREGA DE 210 ROLLOS"/>
    <s v="VISITA_TÉCNICA"/>
    <m/>
    <s v="TIPO II"/>
    <s v="TERRESTRE"/>
    <s v="PAREDES CASTILLO DIEGO"/>
    <n v="1"/>
    <n v="67654.12000000001"/>
    <n v="0"/>
    <n v="67654.12000000001"/>
    <m/>
    <m/>
    <m/>
    <m/>
    <m/>
  </r>
  <r>
    <s v="TUNJA"/>
    <x v="3"/>
    <x v="3"/>
    <n v="15001"/>
    <n v="2728133"/>
    <n v="33106"/>
    <s v="ORDEN DE CAMBIO"/>
    <s v="BOYACA"/>
    <s v="TUNJA"/>
    <s v="BARRIO CENTRO TUNJA"/>
    <s v="REDEBAN"/>
    <s v="FO-25-1522256"/>
    <d v="2025-09-11T12:32:00"/>
    <d v="2025-09-13T15:00:00"/>
    <m/>
    <s v="ROLLOS"/>
    <s v="ROLLOS"/>
    <s v="CB UNO A UNO"/>
    <s v="CB UNO A UNO"/>
    <s v="EJECUTADO_EXITOSO"/>
    <s v="EJECUTADO EXITOSO"/>
    <s v="12/09/2025 SE ESCALA AL COORDINADOR DE ZONA PARA ENTREGA DE ROLLOS EN SITIO | 13/09/2025 ENTREGA EXITOSA DE 70 ROLLOS"/>
    <s v="VISITA_TÉCNICA"/>
    <m/>
    <s v="TIPO I"/>
    <s v="TERRESTRE"/>
    <s v="HERRERA GARZON JEYSON STEVENT"/>
    <n v="1"/>
    <n v="35779.500569199998"/>
    <n v="0"/>
    <n v="35779.500569199998"/>
    <m/>
    <m/>
    <m/>
    <m/>
    <m/>
  </r>
  <r>
    <s v="BUCARAMANGA"/>
    <x v="3"/>
    <x v="3"/>
    <n v="68001"/>
    <n v="2726687"/>
    <n v="26983"/>
    <s v="ORDEN DE CAMBIO"/>
    <s v="SANTANDER"/>
    <s v="BUCARAMANGA"/>
    <s v="BARRIO ALARCON 2 BUCARAMANGA"/>
    <s v="REDEBAN"/>
    <s v="FO-25-1522314"/>
    <d v="2025-09-11T10:09:00"/>
    <d v="2025-09-13T15:09:00"/>
    <m/>
    <s v="ROLLOS"/>
    <s v="ROLLOS"/>
    <s v="CB UNO A UNO"/>
    <s v="CB UNO A UNO"/>
    <s v="EJECUTADO_EXITOSO"/>
    <s v="EJECUTADO EXITOSO"/>
    <s v="13/09/2025 SE ESCALA AL COORDINADOR DE ZONA PARA ENTREGA DE ROLLOS EN SITIO | 13/09/2025 SE VISITA COMERCIO SE HACE ENTREGA DE 110 ROLLOS"/>
    <s v="VISITA_TÉCNICA"/>
    <m/>
    <s v="TIPO I"/>
    <s v="TERRESTRE"/>
    <s v="GELVEZ MOGOLLON JOSE ELISEO"/>
    <n v="1"/>
    <n v="35779.500569199998"/>
    <n v="0"/>
    <n v="35779.500569199998"/>
    <m/>
    <m/>
    <m/>
    <m/>
    <m/>
  </r>
  <r>
    <s v="VALLEDUPAR"/>
    <x v="1"/>
    <x v="1"/>
    <n v="20001"/>
    <n v="2726336"/>
    <n v="77329"/>
    <s v="ORDEN DE CAMBIO"/>
    <s v="CESAR"/>
    <s v="VALLEDUPAR"/>
    <s v="BARRIO  CICERON MAESTRE VALLED"/>
    <s v="REDEBAN"/>
    <s v="FO-25-1522348"/>
    <d v="2025-09-11T09:20:00"/>
    <d v="2025-09-13T15:18:00"/>
    <m/>
    <s v="ROLLOS"/>
    <s v="ROLLOS"/>
    <s v="CB UNO A UNO"/>
    <s v="CB UNO A UNO"/>
    <s v="EJECUTADO_EXITOSO"/>
    <s v="EJECUTADO EXITOSO"/>
    <s v="13/09/2025 SE ESCALA AL COORDINADOR DE ZONA PARA ENTREGA DE ROLLOS EN SITIO | 13/09/2025 SE REALIZA ENTREGA DE 10 ROLLOS EN SITIO"/>
    <s v="VISITA_TÉCNICA"/>
    <m/>
    <s v="TIPO I"/>
    <s v="TERRESTRE"/>
    <s v="MONTES DIAZ JOHN FRED"/>
    <n v="1"/>
    <n v="35779.500569199998"/>
    <n v="0"/>
    <n v="35779.500569199998"/>
    <m/>
    <m/>
    <m/>
    <m/>
    <m/>
  </r>
  <r>
    <s v="BOGOTA"/>
    <x v="4"/>
    <x v="4"/>
    <n v="11001"/>
    <n v="2727351"/>
    <n v="78237"/>
    <s v="ORDEN DE CAMBIO"/>
    <s v="CUNDINAMARCA"/>
    <s v="BOGOTA"/>
    <s v="BARRIO LLANO GRANDE  PATIO BON"/>
    <s v="REDEBAN"/>
    <s v="FO-25-1522299"/>
    <d v="2025-09-11T11:06:00"/>
    <d v="2025-09-13T15:24:00"/>
    <m/>
    <s v="ROLLOS"/>
    <s v="ROLLOS"/>
    <s v="CB UNO A UNO"/>
    <s v="CB UNO A UNO"/>
    <s v="EJECUTADO_EXITOSO"/>
    <s v="EJECUTADO EXITOSO"/>
    <s v="13/09/2025 SE ESCALA AL COORDINADOR DE ZONA PARA ENTREGA DE ROLLOS EN SITIO | 13/09/2025 SE ENTREGAN 20 ROLLOS SIN MANIPULACIÓN DEL DATAFONO SIN NOVEDAD"/>
    <s v="VISITA_TÉCNICA"/>
    <m/>
    <s v="TIPO I"/>
    <s v="TERRESTRE"/>
    <s v="ARIAS QUILINDO JULIAN"/>
    <n v="1"/>
    <n v="35779.500569199998"/>
    <n v="0"/>
    <n v="35779.500569199998"/>
    <m/>
    <m/>
    <m/>
    <m/>
    <m/>
  </r>
  <r>
    <s v="BUCARAMANGA"/>
    <x v="3"/>
    <x v="3"/>
    <n v="68001"/>
    <n v="2727942"/>
    <n v="79045"/>
    <s v="ORDEN DE CAMBIO"/>
    <s v="SANTANDER"/>
    <s v="BUCARAMANGA"/>
    <s v="BARRIO LA VICTORIA BUCARAMANGA"/>
    <s v="REDEBAN"/>
    <s v="FO-25-1522280"/>
    <d v="2025-09-11T12:04:00"/>
    <d v="2025-09-13T15:29:00"/>
    <m/>
    <s v="ROLLOS"/>
    <s v="ROLLOS"/>
    <s v="CB UNO A UNO"/>
    <s v="CB UNO A UNO"/>
    <s v="EJECUTADO_EXITOSO"/>
    <s v="EJECUTADO EXITOSO"/>
    <s v="12/09/2025 SE ESCALA AL COORDINADOR DE ZONA PARA ENTREGA DE ROLLOS EN SITIO | 13/09/2025 SE HACE ENTREGA DE 30 ROLLOS A LA SRA KAROL VALBUENA"/>
    <s v="VISITA_TÉCNICA"/>
    <m/>
    <s v="TIPO I"/>
    <s v="TERRESTRE"/>
    <s v="GONZALEZ ESTUPIÑAN YEISON WALTER ANTONIO"/>
    <n v="1"/>
    <n v="35779.500569199998"/>
    <n v="0"/>
    <n v="35779.500569199998"/>
    <m/>
    <m/>
    <m/>
    <m/>
    <m/>
  </r>
  <r>
    <s v="BOGOTA"/>
    <x v="4"/>
    <x v="4"/>
    <n v="11001"/>
    <n v="2728215"/>
    <n v="51547"/>
    <s v="ORDEN DE CAMBIO"/>
    <s v="CUNDINAMARCA"/>
    <s v="BOGOTA"/>
    <s v="BARRIO SANTO DOMINGO BOGOTA"/>
    <s v="REDEBAN"/>
    <s v="FO-25-1522246"/>
    <d v="2025-09-11T12:39:00"/>
    <d v="2025-09-13T15:33:00"/>
    <m/>
    <s v="ROLLOS"/>
    <s v="ROLLOS"/>
    <s v="CB UNO A UNO"/>
    <s v="CB UNO A UNO"/>
    <s v="EJECUTADO_EXITOSO"/>
    <s v="EJECUTADO EXITOSO"/>
    <s v="12/09/2025 SE ESCALA AL COORDINADOR DE ZONA PARA ENTREGA DE ROLLOS EN SITIO | 13/09/2025 SE ENTREGAN 130 ROLLOS SIN MANIPULACIÓN DEL DATAFONO SIN NOVEDAD"/>
    <s v="VISITA_TÉCNICA"/>
    <m/>
    <s v="TIPO I"/>
    <s v="TERRESTRE"/>
    <s v="ARIAS QUILINDO JULIAN"/>
    <n v="1"/>
    <n v="35779.500569199998"/>
    <n v="0"/>
    <n v="35779.500569199998"/>
    <m/>
    <m/>
    <m/>
    <m/>
    <m/>
  </r>
  <r>
    <s v="SINCELEJO"/>
    <x v="1"/>
    <x v="1"/>
    <n v="70001"/>
    <n v="2733211"/>
    <n v="80968"/>
    <s v="ORDEN DE CAMBIO"/>
    <s v="SUCRE"/>
    <s v="SINCELEJO"/>
    <s v="BARRIO VEINTE DE JULIO SINCELEJO"/>
    <s v="REDEBAN"/>
    <s v="FO-25-1522161"/>
    <d v="2025-09-12T10:30:00"/>
    <d v="2025-09-13T15:41:00"/>
    <m/>
    <s v="ROLLOS"/>
    <s v="ROLLOS"/>
    <s v="UNO A UNO"/>
    <s v="UNO A UNO"/>
    <s v="EJECUTADO_EXITOSO"/>
    <s v="EJECUTADO EXITOSO"/>
    <s v="12/09/2025 SE ESCALA AL COORDINADOR DE ZONA PARA ENTREGA DE ROLLOS EN SITIO | 13/09/2025 SE VISITA COMERCIO Y SE HACE ENTREGA DE 10 ROLLOS A LA SEÑORA DILIA GONZÁLEZ."/>
    <s v="VISITA_TÉCNICA"/>
    <m/>
    <s v="TIPO I"/>
    <s v="TERRESTRE"/>
    <s v="CACERES HERNANDEZ ANDRES"/>
    <n v="1"/>
    <n v="35779.500569199998"/>
    <n v="0"/>
    <n v="35779.500569199998"/>
    <m/>
    <m/>
    <m/>
    <m/>
    <m/>
  </r>
  <r>
    <s v="MONTERIA"/>
    <x v="1"/>
    <x v="1"/>
    <n v="23001"/>
    <n v="2733673"/>
    <n v="66563"/>
    <s v="ORDEN DE CAMBIO"/>
    <s v="CORDOBA"/>
    <s v="MONTERIA"/>
    <s v="BARRIO LOS EBANOS MONTERIA"/>
    <s v="REDEBAN"/>
    <s v="FO-25-1522144"/>
    <d v="2025-09-12T11:26:00"/>
    <d v="2025-09-13T15:44:00"/>
    <m/>
    <s v="ROLLOS"/>
    <s v="ROLLOS"/>
    <s v="CB UNO A UNO"/>
    <s v="CB UNO A UNO"/>
    <s v="EJECUTADO_EXITOSO"/>
    <s v="EJECUTADO EXITOSO"/>
    <s v="12/09/2025 SE ESCALA AL COORDINADOR DE ZONA PARA ENTREGA DE ROLLOS EN SITIO | 13/09/2025 SE REALIZA LA ENTREGA DE 20 ROLLOS PARA EL CB BANCOLOMBIA, NO SE MANIPULA LOS EQUIPOS"/>
    <s v="VISITA_TÉCNICA"/>
    <m/>
    <s v="TIPO I"/>
    <s v="TERRESTRE"/>
    <s v="ARRAZOLA HERNANDEZ NICOLAS AUGUSTO"/>
    <n v="1"/>
    <n v="35779.500569199998"/>
    <n v="0"/>
    <n v="35779.500569199998"/>
    <m/>
    <m/>
    <m/>
    <m/>
    <m/>
  </r>
  <r>
    <s v="SINCELEJO"/>
    <x v="1"/>
    <x v="1"/>
    <n v="70001"/>
    <n v="2728931"/>
    <n v="79913"/>
    <s v="ORDEN DE CAMBIO"/>
    <s v="SUCRE"/>
    <s v="SINCELEJO"/>
    <s v="DISTRICOL DROGAS C&amp;P"/>
    <s v="REDEBAN"/>
    <s v="FO-25-1519169"/>
    <d v="2025-09-11T14:53:00"/>
    <d v="2025-09-13T15:47:00"/>
    <m/>
    <s v="ROLLOS"/>
    <s v="ROLLOS"/>
    <s v="AGREGADOR"/>
    <s v="DISTRICOL"/>
    <s v="EJECUTADO_EXITOSO"/>
    <s v="EJECUTADO EXITOSO"/>
    <s v="12/09/2025 SE ESCALA AL COORDINADOR DE ZONA PARA ENTREGA DE ROLLOS EN SITIO | 13/09/2025 SE VISITA COMERCIO Y SE HACE ENTREGA DE 10 ROLLOS AL SEÑOR LUIS ALBERTO CONTRERAS."/>
    <s v="VISITA_TÉCNICA"/>
    <m/>
    <s v="TIPO I"/>
    <s v="TERRESTRE"/>
    <s v="CACERES HERNANDEZ ANDRES"/>
    <n v="1"/>
    <n v="35779.500569199998"/>
    <n v="0"/>
    <n v="35779.500569199998"/>
    <m/>
    <m/>
    <m/>
    <m/>
    <m/>
  </r>
  <r>
    <s v="SANTA MARTA"/>
    <x v="1"/>
    <x v="1"/>
    <n v="47980"/>
    <n v="2717885"/>
    <n v="72897"/>
    <s v="ORDEN DE CAMBIO"/>
    <s v="MAGDALENA"/>
    <s v="ZONA BANANERA"/>
    <s v="ZONA BANANERA CENTRO"/>
    <s v="REDEBAN"/>
    <s v="FO-25-1512905"/>
    <d v="2025-09-09T17:01:00"/>
    <d v="2025-09-13T15:53:00"/>
    <m/>
    <s v="ROLLOS"/>
    <s v="ROLLOS"/>
    <s v="CB UNO A UNO"/>
    <s v="CB UNO A UNO"/>
    <s v="EJECUTADO_EXITOSO"/>
    <s v="EJECUTADO EXITOSO"/>
    <s v="11/09/2025 SE ESCALA AL COORDINADOR DE ZONA PARA ENTREGA DE ROLLOS EN SITIO | 13/09/2025 SE REALIZA ENTREGAS DE 30 ROLLOS PARA DATÁFONO A SATISFACCIÓN DEL CLIENTE"/>
    <s v="VISITA_TÉCNICA"/>
    <m/>
    <s v="TIPO II"/>
    <s v="TERRESTRE"/>
    <s v="THOMAS  CAMPO SIGIFREDO SEGUNDO"/>
    <n v="1"/>
    <n v="67654.12000000001"/>
    <n v="0"/>
    <n v="67654.12000000001"/>
    <m/>
    <m/>
    <m/>
    <m/>
    <m/>
  </r>
  <r>
    <s v="BUCARAMANGA"/>
    <x v="3"/>
    <x v="3"/>
    <n v="13688"/>
    <n v="2720208"/>
    <n v="59354"/>
    <s v="ORDEN DE CAMBIO"/>
    <s v="BOLIVAR"/>
    <s v="SANTA ROSA DEL SUR"/>
    <s v="BARRIO SAN LUCAS SANTA ROSA DE"/>
    <s v="REDEBAN"/>
    <s v="FO-25-1509129"/>
    <d v="2025-09-10T09:32:00"/>
    <d v="2025-09-13T16:49:00"/>
    <m/>
    <s v="ROLLOS"/>
    <s v="ROLLOS"/>
    <s v="CB UNO A UNO"/>
    <s v="CB UNO A UNO"/>
    <s v="EJECUTADO_EXITOSO"/>
    <s v="EJECUTADO EXITOSO"/>
    <s v="10/09/2025 SE CONFRIMAN DATOS Y RED, SE REALIZA ENVIO DE ROLLOS CON GUIA | 13/09/2025 SE REALIZA ENVIO DE 10 ROLLOS, CON LA GUIA 2187690692 SERVIENTREGA. SE CONFIRMA ENTREGA EXITOSA POR PARTE DE LA TRANSPORTADORA"/>
    <s v="ENVÍO"/>
    <m/>
    <s v="TIPO IV ESPECIAL"/>
    <s v="TERRESTRE/FLUVIAL"/>
    <m/>
    <n v="0"/>
    <n v="35779.500569199998"/>
    <n v="0"/>
    <n v="35779.500569199998"/>
    <m/>
    <m/>
    <m/>
    <m/>
    <m/>
  </r>
  <r>
    <s v="VALLEDUPAR"/>
    <x v="1"/>
    <x v="1"/>
    <n v="20383"/>
    <n v="2717087"/>
    <n v="42378"/>
    <s v="ORDEN DE CAMBIO"/>
    <s v="CESAR"/>
    <s v="LA GLORIA"/>
    <s v="BARRIO LA MATA LA GLORIA CESAR"/>
    <s v="REDEBAN"/>
    <s v="FO-25-1509136"/>
    <d v="2025-09-09T15:43:00"/>
    <d v="2025-09-13T16:51:00"/>
    <m/>
    <s v="ROLLOS"/>
    <s v="ROLLOS"/>
    <s v="CB UNO A UNO"/>
    <s v="CB UNO A UNO"/>
    <s v="EJECUTADO_EXITOSO"/>
    <s v="EJECUTADO EXITOSO"/>
    <s v="10/09/2025 SE CONFRIMAN DATOS Y RED, SE REALIZA ENVIO DE ROLLOS CON GUIA | 13/09/2025 SE REALIZA ENVIO DE 30 ROLLOS, CON LA GUIA 2205447165 SERVIENTREGA. SE CONFIRMA ENTREGA EXITOSA POR PARTE DE LA TRANSPORTADORA"/>
    <s v="ENVÍO"/>
    <m/>
    <s v="TIPO IV"/>
    <s v="TERRESTRE"/>
    <m/>
    <n v="0"/>
    <n v="35779.500569199998"/>
    <n v="0"/>
    <n v="35779.500569199998"/>
    <m/>
    <m/>
    <m/>
    <m/>
    <m/>
  </r>
  <r>
    <s v="BUCARAMANGA"/>
    <x v="3"/>
    <x v="3"/>
    <n v="68081"/>
    <n v="2720274"/>
    <n v="10446"/>
    <s v="ORDEN DE CAMBIO"/>
    <s v="SANTANDER"/>
    <s v="BARRANCABERMEJA"/>
    <s v="CENTRO ALEGRE SANTANDER"/>
    <s v="REDEBAN"/>
    <s v="FO-25-1509127"/>
    <d v="2025-09-10T09:50:00"/>
    <d v="2025-09-13T16:52:00"/>
    <m/>
    <s v="ROLLOS"/>
    <s v="ROLLOS"/>
    <s v="CB UNO A UNO"/>
    <s v="CB UNO A UNO"/>
    <s v="EJECUTADO_EXITOSO"/>
    <s v="EJECUTADO EXITOSO"/>
    <s v="10/09/2025 SE CONFRIMAN DATOS Y RED, SE REALIZA ENVIO DE ROLLOS CON GUIA | 13/09/2025 SE REALIZA ENVIO DE 120 ROLLOS, CON LA GUIA 380284292 SERVIENTREGA. SE CONFIRMA ENTREGA EXITOSA POR PARTE DE LA TRANSPORTADORA"/>
    <s v="ENVÍO"/>
    <m/>
    <s v="TIPO III"/>
    <s v="TERRESTRE"/>
    <m/>
    <n v="0"/>
    <n v="35779.500569199998"/>
    <n v="0"/>
    <n v="35779.500569199998"/>
    <m/>
    <m/>
    <m/>
    <m/>
    <m/>
  </r>
  <r>
    <s v="SANTA MARTA"/>
    <x v="1"/>
    <x v="1"/>
    <n v="44090"/>
    <n v="2718437"/>
    <n v="72103"/>
    <s v="ORDEN DE CAMBIO"/>
    <s v="LA GUAJIRA"/>
    <s v="DIBULLA"/>
    <s v="PTM LA GUAJIRA  VARIEDADES AYS"/>
    <s v="REDEBAN"/>
    <s v="FO-25-1506518"/>
    <d v="2025-09-10T08:00:00"/>
    <d v="2025-09-13T16:54:00"/>
    <m/>
    <s v="ROLLOS"/>
    <s v="ROLLOS"/>
    <s v="AGREGADOR"/>
    <s v="COMCARD - PTM"/>
    <s v="EJECUTADO_EXITOSO"/>
    <s v="EJECUTADO EXITOSO"/>
    <s v="10/09/2025 SE REALIZA ENVIO DE ROLLOS CON GUIA | 13/09/2025 SE REALIZA ENVIO DE 20 ROLLOS, CON LA GUIA 2205447164 SERVIENTREGA. SE CONFIRMA ENTREGA EXITOSA POR PARTE DE LA TRANSPORTADORA"/>
    <s v="ENVÍO"/>
    <m/>
    <s v="TIPO III"/>
    <s v="TERRESTRE"/>
    <m/>
    <n v="0"/>
    <n v="35779.500569199998"/>
    <n v="0"/>
    <n v="35779.500569199998"/>
    <m/>
    <m/>
    <m/>
    <m/>
    <m/>
  </r>
  <r>
    <s v="TUNJA"/>
    <x v="3"/>
    <x v="3"/>
    <n v="15686"/>
    <n v="2712156"/>
    <n v="81025"/>
    <s v="ORDEN DE CAMBIO"/>
    <s v="BOYACA"/>
    <s v="SANTANA"/>
    <s v="DISTRICOL KAROLAY PLATINUM"/>
    <s v="REDEBAN"/>
    <s v="FO-25-1503673"/>
    <d v="2025-09-09T08:00:00"/>
    <d v="2025-09-13T16:56:00"/>
    <m/>
    <s v="ROLLOS"/>
    <s v="ROLLOS"/>
    <s v="AGREGADOR"/>
    <s v="DISTRICOL"/>
    <s v="EJECUTADO_EXITOSO"/>
    <s v="EJECUTADO EXITOSO"/>
    <s v="09/09/2025 SE LLAMA AL 3112019359; SE CONTACTA A  NANCY SANCHEZ SE CONFIRMA SOLICITUD, DATOS DE ENVIO Y DIRECCION | 13/09/2025 SE REALIZA ENVIO DE 20 ROLLOS, CON LA GUIA 2235596052 SERVIENTREGA. SE CONFIRMA ENTREGA EXITOSA POR PARTE DE LA TRANSPORTADORA"/>
    <s v="ENVÍO"/>
    <m/>
    <s v="TIPO III"/>
    <s v="TERRESTRE"/>
    <m/>
    <n v="0"/>
    <n v="35779.500569199998"/>
    <n v="0"/>
    <n v="35779.500569199998"/>
    <m/>
    <m/>
    <m/>
    <m/>
    <m/>
  </r>
  <r>
    <s v="VILLAVICENCIO"/>
    <x v="5"/>
    <x v="5"/>
    <n v="50568"/>
    <n v="2710212"/>
    <n v="79119"/>
    <s v="ORDEN DE CAMBIO"/>
    <s v="META"/>
    <s v="PUERTO GAITAN"/>
    <s v="BARRIO VILLA FLOR PUERTO GAITAN 2"/>
    <s v="REDEBAN"/>
    <s v="FO-25-1503683"/>
    <d v="2025-09-08T14:40:00"/>
    <d v="2025-09-13T16:57:00"/>
    <m/>
    <s v="ROLLOS"/>
    <s v="ROLLOS"/>
    <s v="UNO A UNO"/>
    <s v="UNO A UNO"/>
    <s v="EJECUTADO_EXITOSO"/>
    <s v="EJECUTADO EXITOSO"/>
    <s v="09/09/2025 SE LLAMA AL 3209841029; SE CONTACTA A  VIVIANA HERNANDEZ SE CONFIRMA SOLICITUD, DATOS DE ENVIO Y DIRECCION | 13/09/2025 SE REALIZA ENVIO DE 10 ROLLOS, CON LA GUIA 2235596053 SERVIENTREGA. SE CONFIRMA ENTREGA EXITOSA POR PARTE DE LA TRANSPORTADORA"/>
    <s v="ENVÍO"/>
    <m/>
    <s v="TIPO III"/>
    <s v="TERRESTRE"/>
    <m/>
    <n v="0"/>
    <n v="35779.500569199998"/>
    <n v="0"/>
    <n v="35779.500569199998"/>
    <m/>
    <m/>
    <m/>
    <m/>
    <m/>
  </r>
  <r>
    <s v="PASTO"/>
    <x v="2"/>
    <x v="2"/>
    <n v="52835"/>
    <n v="2705859"/>
    <n v="79952"/>
    <s v="ORDEN DE CAMBIO"/>
    <s v="NARIÑO"/>
    <s v="SAN ANDRES DE TUMACO"/>
    <s v="BARRIO VRD TANGAREAL SAN ANDRES DE TUMACO"/>
    <s v="REDEBAN"/>
    <s v="FO-25-1495223"/>
    <d v="2025-09-08T08:19:00"/>
    <d v="2025-09-13T16:58:00"/>
    <m/>
    <s v="ROLLOS"/>
    <s v="ROLLOS"/>
    <s v="UNO A UNO"/>
    <s v="UNO A UNO"/>
    <s v="EJECUTADO_EXITOSO"/>
    <s v="EJECUTADO EXITOSO"/>
    <s v="13/09/2025 SE REALIZA ENVIO DE 10 ROLLOS, CON LA GUIA 2185553772 SERVIENTREGA. SE CONFIRMA ENTREGA EXITOSA POR PARTE DE LA TRANSPORTADORA"/>
    <s v="ENVÍO"/>
    <m/>
    <s v="TIPO IV"/>
    <s v="TERRESTRE"/>
    <m/>
    <n v="0"/>
    <n v="35779.500569199998"/>
    <n v="0"/>
    <n v="35779.500569199998"/>
    <m/>
    <m/>
    <m/>
    <m/>
    <m/>
  </r>
  <r>
    <s v="BOGOTA"/>
    <x v="4"/>
    <x v="4"/>
    <n v="25754"/>
    <n v="2726459"/>
    <n v="35017"/>
    <s v="ORDEN DE CAMBIO"/>
    <s v="CUNDINAMARCA"/>
    <s v="SOACHA"/>
    <s v="BARRIO SANTA ANA SOACHA 1"/>
    <s v="REDEBAN"/>
    <s v="FO-25-1522333"/>
    <d v="2025-09-11T09:38:00"/>
    <d v="2025-09-14T15:24:00"/>
    <m/>
    <s v="ROLLOS"/>
    <s v="ROLLOS"/>
    <s v="CB UNO A UNO"/>
    <s v="CB UNO A UNO"/>
    <s v="EJECUTADO_EXITOSO"/>
    <s v="EJECUTADO EXITOSO"/>
    <s v="13/09/2025 SE ESCALA AL COORDINADOR DE ZONA PARA ENTREGA DE ROLLOS EN SITIO | 13/09/2025 ENTREGA DE 30 ROLLOS PARA DATAFONO NO SE MANIPULA TERMINAL DE DEJAN EN PORTERÍA POR SOLICITUD DEL CLIENTE NO SE TOMA FOTO DEL VOUCHER RECIBE GUSTA DE SEGURIDAD ALEJANDRO CAMACHO PLACA 640"/>
    <s v="VISITA_TÉCNICA"/>
    <m/>
    <s v="TIPO I"/>
    <s v="TERRESTRE"/>
    <s v="BUSTOS MORA DIEGO MANUEL"/>
    <n v="1"/>
    <n v="35779.500569199998"/>
    <n v="0"/>
    <n v="35779.500569199998"/>
    <m/>
    <m/>
    <m/>
    <m/>
    <m/>
  </r>
  <r>
    <s v="CALI"/>
    <x v="2"/>
    <x v="2"/>
    <n v="19532"/>
    <n v="2704264"/>
    <n v="79400"/>
    <s v="ORDEN DE CAMBIO"/>
    <s v="CAUCA"/>
    <s v="PATIA"/>
    <s v="BARRIO PABLO VI PATIA"/>
    <s v="REDEBAN"/>
    <s v="FO-25-1501714"/>
    <d v="2025-09-08T08:00:00"/>
    <d v="2025-09-15T07:47:00"/>
    <m/>
    <s v="ROLLOS"/>
    <s v="ROLLOS"/>
    <s v="CB UNO A UNO"/>
    <s v="CB UNO A UNO"/>
    <s v="EJECUTADO_EXITOSO"/>
    <s v="EJECUTADO EXITOSO"/>
    <s v="09/09/2025 SE REALIZA ENVIO DE ROLLOS CON GUIA | 15/09/2025 SE REALIZA ENVIO DE 10 ROLLOS, CON LA GUIA 2185553774 SERVIENTREGA. SE CONFIRMA ENTREGA EXITOSA POR PARTE DE LA TRANSPORTADORA"/>
    <s v="ENVÍO"/>
    <m/>
    <s v="TIPO IV"/>
    <s v="TERRESTRE"/>
    <m/>
    <n v="0"/>
    <n v="35779.500569199998"/>
    <n v="0"/>
    <n v="35779.500569199998"/>
    <m/>
    <m/>
    <m/>
    <m/>
    <m/>
  </r>
  <r>
    <s v="MEDELLIN"/>
    <x v="0"/>
    <x v="0"/>
    <n v="5129"/>
    <n v="2706137"/>
    <n v="77447"/>
    <s v="ORDEN DE CAMBIO"/>
    <s v="ANTIOQUIA"/>
    <s v="CALDAS"/>
    <s v="BARRIO VDA LA CORRALA CALDAS 1"/>
    <s v="REDEBAN"/>
    <s v="FO-25-1498347"/>
    <d v="2025-09-08T08:39:00"/>
    <d v="2025-09-15T08:10:00"/>
    <m/>
    <s v="ROLLOS"/>
    <s v="ROLLOS"/>
    <s v="CB UNO A UNO"/>
    <s v="CB UNO A UNO"/>
    <s v="EJECUTADO_EXITOSO"/>
    <s v="EJECUTADO EXITOSO"/>
    <s v="09/09/2025 SE ESCALA AL COORDINADOR DE ZONA PARA ENTREGA DE ROLLOS WOMPI EN SITIO | 15/09/2025 SE REALIZA ENTREGA DE 30 ROLLOS POR EL OPERADOR CABIFY"/>
    <s v="VISITA_TÉCNICA"/>
    <m/>
    <s v="TIPO I"/>
    <s v="TERRESTRE"/>
    <s v="AYALA ROMERO MAYKOL DANILO"/>
    <n v="1"/>
    <n v="35779.500569199998"/>
    <n v="0"/>
    <n v="35779.500569199998"/>
    <m/>
    <m/>
    <m/>
    <m/>
    <m/>
  </r>
  <r>
    <s v="APARTADO"/>
    <x v="0"/>
    <x v="0"/>
    <n v="5837"/>
    <n v="2691442"/>
    <n v="53958"/>
    <s v="ORDEN DE CAMBIO"/>
    <s v="ANTIOQUIA"/>
    <s v="TURBO"/>
    <s v="BARRIO 29 DE NOVIEMBRE NUEVA C"/>
    <s v="REDEBAN"/>
    <s v="FO-25-1472355"/>
    <d v="2025-09-04T08:00:00"/>
    <d v="2025-09-15T09:53:00"/>
    <m/>
    <s v="ROLLOS"/>
    <s v="ROLLOS"/>
    <s v="CB UNO A UNO"/>
    <s v="CB UNO A UNO"/>
    <s v="EJECUTADO_EXITOSO"/>
    <s v="EJECUTADO EXITOSO"/>
    <s v="04/09/2025 SE ESCALA AL COORDINADOR DE ZONA PARA ENTREGA DE ROLLOS EN SITIO | 10/09/2025 SE ENVÍAN 60 ROLLOS POR INTERRAPIDISIMO Y SE COMPARTE GUIA CON LA USUARIA"/>
    <s v="ENVÍO"/>
    <m/>
    <s v="TIPO II"/>
    <s v="TERRESTRE"/>
    <s v="SALDARRIAGA MIRANDA SANTIAGO"/>
    <n v="0"/>
    <n v="35779.500569199998"/>
    <n v="0"/>
    <n v="35779.500569199998"/>
    <m/>
    <m/>
    <m/>
    <m/>
    <m/>
  </r>
  <r>
    <s v="MEDELLIN"/>
    <x v="0"/>
    <x v="0"/>
    <n v="5642"/>
    <n v="2710157"/>
    <n v="67936"/>
    <s v="ORDEN DE CAMBIO"/>
    <s v="ANTIOQUIA"/>
    <s v="SALGAR"/>
    <s v="PTM SALGAR EL REPUESTAZO SALGA"/>
    <s v="REDEBAN"/>
    <s v="FO-25-1498259"/>
    <d v="2025-09-08T14:48:00"/>
    <d v="2025-09-15T09:58:00"/>
    <m/>
    <s v="ROLLOS"/>
    <s v="ROLLOS"/>
    <s v="AGREGADOR"/>
    <s v="COMCARD - PTM"/>
    <s v="EJECUTADO_EXITOSO"/>
    <s v="EJECUTADO EXITOSO"/>
    <s v="12/09/2025 SE ESCALA AL COORDINADOR DE ZONA PARA ENTREGA DE ROLLOS EN SITIO | 14/09/2025 SE REALIZA ENVIO DE 10 ROLLOS DE CB POR LA FLOTA SE COORDINA CON USUARIO LA RECOGIDA OK SE CONFIRMA RECIBIDO POR PARTE DE USUARIO, RECLAMADO EN LA FLOTA."/>
    <s v="ENVÍO"/>
    <m/>
    <s v="TIPO II"/>
    <s v="TERRESTRE"/>
    <s v="MONTOYA VELEZ ANDRES FELIPE"/>
    <n v="0"/>
    <n v="35779.500569199998"/>
    <n v="0"/>
    <n v="35779.500569199998"/>
    <m/>
    <m/>
    <m/>
    <m/>
    <m/>
  </r>
  <r>
    <s v="TUNJA"/>
    <x v="3"/>
    <x v="3"/>
    <n v="15759"/>
    <n v="2716319"/>
    <n v="79655"/>
    <s v="ORDEN DE CAMBIO"/>
    <s v="BOYACA"/>
    <s v="SOGAMOSO"/>
    <s v="BARRIO LA PRADERA SOGAMOSO  3"/>
    <s v="REDEBAN"/>
    <s v="FO-25-1504098"/>
    <d v="2025-09-09T14:19:00"/>
    <d v="2025-09-15T10:24:00"/>
    <m/>
    <s v="ROLLOS"/>
    <s v="ROLLOS"/>
    <s v="CB UNO A UNO"/>
    <s v="CB UNO A UNO"/>
    <s v="EJECUTADO_EXITOSO"/>
    <s v="EJECUTADO EXITOSO"/>
    <s v="09/09/2025 SE ESCALA AL COORDINADOR DE ZONA PARA ENTREGA DE ROLLOS EN SITIO | 11/09/2025 SE REALIZA ENVIO DE 30 ROLLOS POR LA TRANSPORTADORA INTERRAPIDISIMO A NOMBRE DE LA SEÑORA ESPERANZA SOSA QUIEN EN COMUNICACIÓN ACEPTA LE REALICEN EL ENVIO DE LA PAPELERÍA"/>
    <s v="ENVÍO"/>
    <m/>
    <s v="TIPO II"/>
    <s v="TERRESTRE"/>
    <s v="ALVARADO MORENO CRISTHIAN"/>
    <n v="0"/>
    <n v="35779.500569199998"/>
    <n v="0"/>
    <n v="35779.500569199998"/>
    <m/>
    <m/>
    <m/>
    <m/>
    <m/>
  </r>
  <r>
    <s v="CARTAGENA"/>
    <x v="1"/>
    <x v="1"/>
    <n v="13001"/>
    <n v="2725025"/>
    <n v="75846"/>
    <s v="ORDEN DE CAMBIO"/>
    <s v="BOLIVAR"/>
    <s v="CARTAGENA"/>
    <s v="BARRIO SAN FERNANDO SECTOR LA"/>
    <s v="REDEBAN"/>
    <s v="FO-25-1515964"/>
    <d v="2025-09-11T08:00:00"/>
    <d v="2025-09-15T10:26:00"/>
    <m/>
    <s v="ROLLOS"/>
    <s v="ROLLOS"/>
    <s v="UNO A UNO"/>
    <s v="UNO A UNO"/>
    <s v="EJECUTADO_EXITOSO"/>
    <s v="EJECUTADO EXITOSO"/>
    <s v="11/09/2025 SE ESCALA AL COORDINADOR DE ZONA PARA ENTREGA DE ROLLOS EN SITIO | 14/09/2025 SE REALIZA ENTREGA DE 10 ROLLOS PARA EL CORRESPONSAL"/>
    <s v="VISITA_TÉCNICA"/>
    <m/>
    <s v="TIPO I"/>
    <s v="TERRESTRE"/>
    <s v="MARTINEZ SALGUEDO ANDRES AUGUSTO"/>
    <n v="1"/>
    <n v="35779.500569199998"/>
    <n v="0"/>
    <n v="35779.500569199998"/>
    <m/>
    <m/>
    <m/>
    <m/>
    <m/>
  </r>
  <r>
    <s v="BARRANQUILLA"/>
    <x v="1"/>
    <x v="1"/>
    <n v="8001"/>
    <n v="2737146"/>
    <n v="79037"/>
    <s v="ORDEN DE CAMBIO"/>
    <s v="ATLANTICO"/>
    <s v="BARRANQUILLA"/>
    <s v="BARRIO GALAN BARRANQUILLA 7"/>
    <s v="REDEBAN"/>
    <s v="FO-25-1525938"/>
    <d v="2025-09-13T10:09:00"/>
    <d v="2025-09-15T10:33:00"/>
    <m/>
    <s v="ROLLOS"/>
    <s v="ROLLOS"/>
    <s v="CB UNO A UNO"/>
    <s v="CB UNO A UNO"/>
    <s v="EJECUTADO_EXITOSO"/>
    <s v="EJECUTADO EXITOSO"/>
    <s v="13/09/2025 SE ESCALA AL COORDINADOR DE ZONA PARA ENTREGA DE ROLLOS EN SITIO | 15/09/2025 SE REALIZA VISITA SE ENTREGA 50 ROLLOS"/>
    <s v="VISITA_TÉCNICA"/>
    <m/>
    <s v="TIPO I"/>
    <s v="TERRESTRE"/>
    <s v="VILLACOB VILLACOB ELKIN EDUARDO"/>
    <n v="1"/>
    <n v="35779.500569199998"/>
    <n v="0"/>
    <n v="35779.500569199998"/>
    <m/>
    <m/>
    <m/>
    <m/>
    <m/>
  </r>
  <r>
    <s v="VALLEDUPAR"/>
    <x v="1"/>
    <x v="1"/>
    <n v="20001"/>
    <n v="2732264"/>
    <n v="15428"/>
    <s v="ORDEN DE CAMBIO"/>
    <s v="CESAR"/>
    <s v="VALLEDUPAR"/>
    <s v="BARRIO LA COLMENA - PATILLAL"/>
    <s v="REDEBAN"/>
    <s v="FO-25-1522185"/>
    <d v="2025-09-12T09:51:00"/>
    <d v="2025-09-15T10:37:00"/>
    <m/>
    <s v="ROLLOS"/>
    <s v="ROLLOS"/>
    <s v="CB UNO A UNO"/>
    <s v="CB UNO A UNO"/>
    <s v="EJECUTADO_EXITOSO"/>
    <s v="EJECUTADO EXITOSO"/>
    <s v="12/09/2025 SE ESCALA AL COORDINADOR DE ZONA PARA ENTREGA DE ROLLOS EN SITIO | 13/09/2025 SE REALIZA ENVIO DE 30 ROLLOS POR FLOTA AL CLIENTE, EL TRANSPORTE ES INFORMAL Y POR LO TANTO NO CUENTA CON GUIA, SE COMUNICA CON LA SEÑORA MARIANA HINOJOSA E INDICA QUE YA RECIBIO LOS ROLLOS EN EL PUNTO"/>
    <s v="ENVÍO"/>
    <m/>
    <s v="TIPO I"/>
    <s v="TERRESTRE"/>
    <s v="MONTES DIAZ JOHN FRED"/>
    <n v="0"/>
    <n v="35779.500569199998"/>
    <n v="0"/>
    <n v="35779.500569199998"/>
    <m/>
    <m/>
    <m/>
    <m/>
    <m/>
  </r>
  <r>
    <s v="CUCUTA"/>
    <x v="3"/>
    <x v="3"/>
    <n v="54001"/>
    <n v="2731776"/>
    <n v="80595"/>
    <s v="ORDEN DE CAMBIO"/>
    <s v="NORTE DE SANTANDER"/>
    <s v="CUCUTA"/>
    <s v="BARRIO LA PLAYA CUCUTA 14"/>
    <s v="REDEBAN"/>
    <s v="FO-25-1522198"/>
    <d v="2025-09-12T08:58:00"/>
    <d v="2025-09-15T10:39:00"/>
    <m/>
    <s v="ROLLOS"/>
    <s v="ROLLOS"/>
    <s v="UNO A UNO"/>
    <s v="UNO A UNO"/>
    <s v="EJECUTADO_CANCELADO"/>
    <s v="CB CERRADO - DESOCUPADO"/>
    <s v="12/09/2025 SE ESCALA AL COORDINADOR DE ZONA PARA ENTREGA DE ROLLOS EN SITIO | 14/09/2025 SE VISITA COMERCIO, SE ENCUENTRA CERRADO, SE LE INFORMA AL CLIENTE QUE SE COMUNIQUE CON LA ENTIDAD Y SOLICITE ROLLOS"/>
    <s v="VISITA_TÉCNICA"/>
    <m/>
    <s v="TIPO I"/>
    <s v="TERRESTRE"/>
    <s v="NARANJO AFANADOR RUBEN JESUS"/>
    <n v="1"/>
    <n v="35779.500569199998"/>
    <n v="0"/>
    <n v="35779.500569199998"/>
    <m/>
    <m/>
    <m/>
    <m/>
    <m/>
  </r>
  <r>
    <s v="VILLAVICENCIO"/>
    <x v="5"/>
    <x v="5"/>
    <n v="50001"/>
    <n v="2729769"/>
    <n v="80551"/>
    <s v="ORDEN DE CAMBIO"/>
    <s v="META"/>
    <s v="VILLAVICENCIO"/>
    <s v="BARRIO 13 DE MAYO VILLAVICENCIO 1"/>
    <s v="REDEBAN"/>
    <s v="FO-25-1522215"/>
    <d v="2025-09-11T16:05:00"/>
    <d v="2025-09-15T10:42:00"/>
    <m/>
    <s v="ROLLOS"/>
    <s v="ROLLOS"/>
    <s v="UNO A UNO"/>
    <s v="UNO A UNO"/>
    <s v="EJECUTADO_EXITOSO"/>
    <s v="EJECUTADO EXITOSO"/>
    <s v="12/09/2025 SE ESCALA AL COORDINADOR DE ZONA PARA ENTREGA DE ROLLOS EN SITIO | 13/09/2025 SE REALIZA VISITA AL CB POR SOLICITUD DE ROLLOS, SE ENTREGAN SIN NOVEDAD"/>
    <s v="VISITA_TÉCNICA"/>
    <m/>
    <s v="TIPO I"/>
    <s v="TERRESTRE"/>
    <s v="MOLINA CASTRO JAVIER ALBERTO"/>
    <n v="1"/>
    <n v="35779.500569199998"/>
    <n v="0"/>
    <n v="35779.500569199998"/>
    <m/>
    <m/>
    <m/>
    <m/>
    <m/>
  </r>
  <r>
    <s v="BUCARAMANGA"/>
    <x v="3"/>
    <x v="3"/>
    <n v="68001"/>
    <n v="2730611"/>
    <n v="80868"/>
    <s v="ORDEN DE CAMBIO"/>
    <s v="SANTANDER"/>
    <s v="BUCARAMANGA"/>
    <s v="BARRIO TERMINAL DE BUCARAMANGA BUCARAMANGA"/>
    <s v="REDEBAN"/>
    <s v="FO-25-1522209"/>
    <d v="2025-09-12T08:00:00"/>
    <d v="2025-09-15T10:48:00"/>
    <m/>
    <s v="ROLLOS"/>
    <s v="ROLLOS"/>
    <s v="UNO A UNO"/>
    <s v="UNO A UNO"/>
    <s v="EJECUTADO_EXITOSO"/>
    <s v="EJECUTADO EXITOSO"/>
    <s v="12/09/2025 SE ESCALA AL COORDINADOR DE ZONA PARA ENTREGA DE ROLLOS EN SITIO | 15/09/2025 SE VISITA COMERCIO SE HACE ENTREGA DE 20 ROLLOS"/>
    <s v="VISITA_TÉCNICA"/>
    <m/>
    <s v="TIPO I"/>
    <s v="TERRESTRE"/>
    <s v="GELVEZ MOGOLLON JOSE ELISEO"/>
    <n v="1"/>
    <n v="35779.500569199998"/>
    <n v="0"/>
    <n v="35779.500569199998"/>
    <m/>
    <m/>
    <m/>
    <m/>
    <m/>
  </r>
  <r>
    <s v="BUCARAMANGA"/>
    <x v="3"/>
    <x v="3"/>
    <n v="68276"/>
    <n v="2737439"/>
    <n v="64388"/>
    <s v="ORDEN DE CAMBIO"/>
    <s v="SANTANDER"/>
    <s v="FLORIDABLANCA"/>
    <s v="DISTRICOL PAPELERIA 3 COLORES"/>
    <s v="REDEBAN"/>
    <s v="FO-25-1525262"/>
    <d v="2025-09-15T08:00:00"/>
    <d v="2025-09-15T11:17:00"/>
    <m/>
    <s v="ROLLOS"/>
    <s v="ROLLOS"/>
    <s v="AGREGADOR"/>
    <s v="DISTRICOL"/>
    <s v="EJECUTADO_EXITOSO"/>
    <s v="EJECUTADO EXITOSO"/>
    <s v="13/09/2025 SE ESCALA AL COORDINADOR DE ZONA PARA ENTREGA DE ROLLOS EN SITIO | 15/09/2025 SE REALIZA ENTREGA DE 40 ROLLOS CON VISITA NO SE MANIPULA TERMINAL"/>
    <s v="VISITA_TÉCNICA"/>
    <m/>
    <s v="TIPO I"/>
    <s v="TERRESTRE"/>
    <s v="REYES RAMIREZ DIEGO ALEXANDER"/>
    <n v="1"/>
    <n v="35779.500569199998"/>
    <n v="0"/>
    <n v="35779.500569199998"/>
    <m/>
    <m/>
    <m/>
    <m/>
    <m/>
  </r>
  <r>
    <s v="BOGOTA"/>
    <x v="4"/>
    <x v="4"/>
    <n v="11001"/>
    <n v="2733738"/>
    <n v="62715"/>
    <s v="ORDEN DE CAMBIO"/>
    <s v="CUNDINAMARCA"/>
    <s v="BOGOTA"/>
    <s v="BARRIO RINCON BOGOTA 6"/>
    <s v="REDEBAN"/>
    <s v="FO-25-1522134"/>
    <d v="2025-09-12T11:39:00"/>
    <d v="2025-09-15T11:24:00"/>
    <m/>
    <s v="ROLLOS"/>
    <s v="ROLLOS"/>
    <s v="CB UNO A UNO"/>
    <s v="CB UNO A UNO"/>
    <s v="EJECUTADO_EXITOSO"/>
    <s v="EJECUTADO EXITOSO"/>
    <s v="12/09/2025 SE ESCALA AL COORDINADOR DE ZONA PARA ENTREGA DE ROLLOS EN SITIO | 15/09/2025 SE ENTREGAN 40 ROLLOS SIN MANIPULACIÓN DEL DATAFONO SIN NOVEDAD"/>
    <s v="VISITA_TÉCNICA"/>
    <m/>
    <s v="TIPO I"/>
    <s v="TERRESTRE"/>
    <s v="ARIAS QUILINDO JULIAN"/>
    <n v="1"/>
    <n v="35779.500569199998"/>
    <n v="0"/>
    <n v="35779.500569199998"/>
    <m/>
    <m/>
    <m/>
    <m/>
    <m/>
  </r>
  <r>
    <s v="PEREIRA"/>
    <x v="2"/>
    <x v="6"/>
    <n v="63001"/>
    <n v="2737614"/>
    <n v="81051"/>
    <s v="ORDEN DE CAMBIO"/>
    <s v="QUINDIO"/>
    <s v="ARMENIA"/>
    <s v="BARRIO GIBRALTAR ARMENIA"/>
    <s v="REDEBAN"/>
    <s v="FO-25-1527041"/>
    <d v="2025-09-15T08:00:00"/>
    <d v="2025-09-15T11:35:00"/>
    <m/>
    <s v="ROLLOS"/>
    <s v="ROLLOS"/>
    <s v="UNO A UNO"/>
    <s v="UNO A UNO"/>
    <s v="EJECUTADO_EXITOSO"/>
    <s v="EJECUTADO EXITOSO"/>
    <s v="15/09/2025 SE VISITA COMERCIO SE REALIZÓ ENTREGA DE 20 ROLLOS"/>
    <s v="VISITA_TÉCNICA"/>
    <m/>
    <s v="TIPO II"/>
    <s v="TERRESTRE"/>
    <s v="SANCHEZ SOLORZANO JUAN SEBASTIAN"/>
    <n v="1"/>
    <n v="67654.12000000001"/>
    <n v="0"/>
    <n v="67654.12000000001"/>
    <m/>
    <m/>
    <m/>
    <m/>
    <m/>
  </r>
  <r>
    <s v="BUCARAMANGA"/>
    <x v="3"/>
    <x v="3"/>
    <n v="68081"/>
    <n v="2708418"/>
    <n v="38190"/>
    <s v="ORDEN DE CAMBIO"/>
    <s v="SANTANDER"/>
    <s v="BARRANCABERMEJA"/>
    <s v="PTM BARRANCABERMEJA REAL"/>
    <s v="REDEBAN"/>
    <s v="FO-25-1495204"/>
    <d v="2025-09-08T11:07:00"/>
    <d v="2025-09-15T11:37:00"/>
    <m/>
    <s v="ROLLOS"/>
    <s v="ROLLOS"/>
    <s v="AGREGADOR"/>
    <s v="COMCARD - PTM"/>
    <s v="EJECUTADO_EXITOSO"/>
    <s v="EJECUTADO EXITOSO"/>
    <s v="15/09/2025 SE REALIZA ENVIO DE 20 ROLLOS, CON LA GUIA 2187690688 SERVIENTREGA. SE CONFIRMA ENTREGA EXITOSA CON EL USUARIO"/>
    <s v="ENVÍO"/>
    <m/>
    <s v="TIPO III"/>
    <s v="TERRESTRE"/>
    <m/>
    <n v="0"/>
    <n v="35779.500569199998"/>
    <n v="0"/>
    <n v="35779.500569199998"/>
    <m/>
    <m/>
    <m/>
    <m/>
    <m/>
  </r>
  <r>
    <s v="MONTERIA"/>
    <x v="1"/>
    <x v="1"/>
    <n v="23466"/>
    <n v="2708959"/>
    <n v="80492"/>
    <s v="ORDEN DE CAMBIO"/>
    <s v="CORDOBA"/>
    <s v="MONTELIBANO"/>
    <s v="DISTRICOL ENCANTO Y CANELA"/>
    <s v="REDEBAN"/>
    <s v="FO-25-1495614"/>
    <d v="2025-09-08T11:56:00"/>
    <d v="2025-09-15T11:43:00"/>
    <m/>
    <s v="ROLLOS"/>
    <s v="ROLLOS"/>
    <s v="AGREGADOR"/>
    <s v="DISTRICOL"/>
    <s v="EJECUTADO_EXITOSO"/>
    <s v="EJECUTADO EXITOSO"/>
    <s v="12/09/2025 SE COMUNICA CON EL CLIENTE E INDICA QUE NO LE HAN LLEGADO LOS ROLLOS | 15/09/2025 SE REALIZA ENVIO DE 40 ROLLOS, CON LA GUIA 2265100368 SERVIENTREGA. SE CONFIRMA ENTREGA EXITOSA CON EL USUARIO"/>
    <s v="ENVÍO"/>
    <m/>
    <s v="TIPO IV"/>
    <s v="TERRESTRE"/>
    <m/>
    <n v="0"/>
    <n v="35779.500569199998"/>
    <n v="0"/>
    <n v="35779.500569199998"/>
    <m/>
    <m/>
    <m/>
    <m/>
    <m/>
  </r>
  <r>
    <s v="BOGOTA"/>
    <x v="4"/>
    <x v="4"/>
    <n v="11001"/>
    <n v="2737038"/>
    <n v="79281"/>
    <s v="ORDEN DE CAMBIO"/>
    <s v="CUNDINAMARCA"/>
    <s v="BOGOTA"/>
    <s v="BARRIO LOMBARDIA BOGOTA"/>
    <s v="REDEBAN"/>
    <s v="FO-25-1525943"/>
    <d v="2025-09-13T10:09:00"/>
    <d v="2025-09-15T11:47:00"/>
    <m/>
    <s v="ROLLOS"/>
    <s v="ROLLOS"/>
    <s v="CB UNO A UNO"/>
    <s v="CB UNO A UNO"/>
    <s v="EJECUTADO_EXITOSO"/>
    <s v="EJECUTADO EXITOSO"/>
    <s v="13/09/2025 SE ESCALA AL COORDINADOR DE ZONA PARA ENTREGA DE ROLLOS EN SITIO | 15/09/2025 SE ENTREGAN 50 ROLLOS SIN MANIPULACIÓN DEL DATAFONO SIN NOVEDAD"/>
    <s v="VISITA_TÉCNICA"/>
    <m/>
    <s v="TIPO I"/>
    <s v="TERRESTRE"/>
    <s v="ARIAS QUILINDO JULIAN"/>
    <n v="1"/>
    <n v="35779.500569199998"/>
    <n v="0"/>
    <n v="35779.500569199998"/>
    <m/>
    <m/>
    <m/>
    <m/>
    <m/>
  </r>
  <r>
    <s v="VILLAVICENCIO"/>
    <x v="5"/>
    <x v="5"/>
    <n v="50006"/>
    <n v="2736034"/>
    <n v="61568"/>
    <s v="ORDEN DE CAMBIO"/>
    <s v="META"/>
    <s v="ACACIAS"/>
    <s v="BARRIO CENTRO POBLADO DINJAMAR"/>
    <s v="REDEBAN"/>
    <s v="FO-25-1523308"/>
    <d v="2025-09-12T17:13:00"/>
    <d v="2025-09-15T12:20:00"/>
    <m/>
    <s v="ROLLOS"/>
    <s v="ROLLOS"/>
    <s v="CB UNO A UNO"/>
    <s v="CB UNO A UNO"/>
    <s v="EJECUTADO_EXITOSO"/>
    <s v="EJECUTADO EXITOSO"/>
    <s v="13/09/2025 SE ESCALA AL COORDINADOR DE ZONA PARA ENTREGA DE ROLLOS EN SITIO | 15/09/2025 SE REALIZA ENTREGA EN DIRECCIÓN SOLICITA POR TITULAR OK SIN NOVEDAD SE ENTREGAN 30 ROLLOS RBM"/>
    <s v="VISITA_TÉCNICA"/>
    <m/>
    <s v="TIPO II"/>
    <s v="TERRESTRE"/>
    <s v="CASTRILLON URREA LONDIER LEANDRO"/>
    <n v="1"/>
    <n v="67654.12000000001"/>
    <n v="0"/>
    <n v="67654.12000000001"/>
    <m/>
    <m/>
    <m/>
    <m/>
    <m/>
  </r>
  <r>
    <s v="BARRANQUILLA"/>
    <x v="1"/>
    <x v="1"/>
    <n v="88564"/>
    <n v="2704359"/>
    <n v="78491"/>
    <s v="ORDEN DE CAMBIO"/>
    <s v="ARCHIPIELAGO DE SAN ANDRES Y PROVIDENCIA"/>
    <s v="PROVIDENCIA"/>
    <s v="PTM PROVIDENCIA PROVIDENCE SER"/>
    <s v="REDEBAN"/>
    <s v="FO-25-1495225"/>
    <d v="2025-09-08T08:00:00"/>
    <d v="2025-09-15T12:57:00"/>
    <m/>
    <s v="ROLLOS"/>
    <s v="ROLLOS"/>
    <s v="AGREGADOR"/>
    <s v="COMCARD - PTM"/>
    <s v="EJECUTADO_EXITOSO"/>
    <s v="EJECUTADO EXITOSO"/>
    <s v="09/09/2025 SE ENVÍA 10 ROLLOS POR TRANSPORTADORA INTERRAPIDISIMO"/>
    <s v="ENVÍO"/>
    <m/>
    <s v="TIPO IV ESPECIAL"/>
    <s v="AEREO"/>
    <s v="VILLACOB VILLACOB ELKIN EDUARDO"/>
    <n v="0"/>
    <n v="35779.500569199998"/>
    <n v="0"/>
    <n v="35779.500569199998"/>
    <m/>
    <m/>
    <m/>
    <m/>
    <m/>
  </r>
  <r>
    <s v="BUCARAMANGA"/>
    <x v="3"/>
    <x v="3"/>
    <n v="68575"/>
    <n v="2710203"/>
    <n v="43132"/>
    <s v="ORDEN DE CAMBIO"/>
    <s v="SANTANDER"/>
    <s v="PUERTO WILCHES"/>
    <s v="BARRIO CRR PUENTE SOGAMOSO PUE"/>
    <s v="REDEBAN"/>
    <s v="FO-25-1498617"/>
    <d v="2025-09-08T14:37:00"/>
    <d v="2025-09-15T13:07:00"/>
    <m/>
    <s v="ROLLOS"/>
    <s v="ROLLOS"/>
    <s v="CB UNO A UNO"/>
    <s v="CB UNO A UNO"/>
    <s v="EJECUTADO_EXITOSO"/>
    <s v="EJECUTADO EXITOSO"/>
    <s v="09/09/2025 EN ESPERA QUE CLIENTE CONFIRME LA DIRECCIÓN CORRECTA, DEBIDO QUE ORDEN TIENE DOS REFERENCIAS DE ENTREGA | 10/09/2025 SE INTENTA COMUNICAR CON EL CLIENTE Y NO HAY RESPUESTA | 09/09/2025 SE CONTACTA AL CLIENTE, SE REALIZA ENVÍO DE ROLLOS"/>
    <s v="ENVÍO"/>
    <m/>
    <s v="TIPO IV"/>
    <s v="TERRESTRE"/>
    <s v="HERRERA LUQUE SAUL JAVIER"/>
    <n v="0"/>
    <n v="35779.500569199998"/>
    <n v="0"/>
    <n v="35779.500569199998"/>
    <m/>
    <m/>
    <m/>
    <m/>
    <m/>
  </r>
  <r>
    <s v="VILLAVICENCIO"/>
    <x v="5"/>
    <x v="5"/>
    <n v="50568"/>
    <n v="2710587"/>
    <n v="63151"/>
    <s v="ORDEN DE CAMBIO"/>
    <s v="META"/>
    <s v="PUERTO GAITAN"/>
    <s v="BARRIO RESGUARDO WACOYO ZONA R"/>
    <s v="REDEBAN"/>
    <s v="FO-25-1501626"/>
    <d v="2025-09-08T15:23:00"/>
    <d v="2025-09-15T13:22:00"/>
    <m/>
    <s v="ROLLOS"/>
    <s v="ROLLOS"/>
    <s v="CB UNO A UNO"/>
    <s v="CB UNO A UNO"/>
    <s v="EJECUTADO_EXITOSO"/>
    <s v="EJECUTADO EXITOSO"/>
    <s v="09/09/2025 SE REALIZA ENVIO DE ROLLOS CON GUIA | 09/09/2025 SE REALIZA ENVÍO DE 20 ROLLOS A LA OFICINA PRINCIPAL DE PUERTO GAITAN POR TRANSPORTADORA INTER RAPIDÍSIMO GUIA NO 700168576287"/>
    <s v="ENVÍO"/>
    <m/>
    <s v="TIPO III"/>
    <s v="TERRESTRE"/>
    <s v="GARZON RUIZ LUIS MIGUEL"/>
    <n v="0"/>
    <n v="35779.500569199998"/>
    <n v="0"/>
    <n v="35779.500569199998"/>
    <m/>
    <m/>
    <m/>
    <m/>
    <m/>
  </r>
  <r>
    <s v="CALI"/>
    <x v="2"/>
    <x v="2"/>
    <n v="19256"/>
    <n v="2710440"/>
    <n v="79938"/>
    <s v="ORDEN DE CAMBIO"/>
    <s v="CAUCA"/>
    <s v="EL TAMBO"/>
    <s v="BARRIO CORR PIAGUA EL TAMBO"/>
    <s v="REDEBAN"/>
    <s v="FO-25-1503681"/>
    <d v="2025-09-08T15:04:00"/>
    <d v="2025-09-15T13:29:00"/>
    <m/>
    <s v="ROLLOS"/>
    <s v="ROLLOS"/>
    <s v="UNO A UNO"/>
    <s v="UNO A UNO"/>
    <s v="EJECUTADO_EXITOSO"/>
    <s v="EJECUTADO EXITOSO"/>
    <s v="09/09/2025 SE LLAMA AL 3117556691; SE CONTACTA A  SISNEY SANCHEZ URREA SE CONFIRMA SOLICITUD, DATOS DE ENVIO Y DIRECCION | 15/09/2025 SE REALIZA ENVIO DE 40 ROLLOS, CON LA GUIA 2185553775 SERVIENTREGA. SE CONFIRMA ENTREGA EXITOSA CON EL USUARIO"/>
    <s v="ENVÍO"/>
    <m/>
    <s v="TIPO III"/>
    <s v="TERRESTRE"/>
    <m/>
    <n v="0"/>
    <n v="35779.500569199998"/>
    <n v="0"/>
    <n v="35779.500569199998"/>
    <m/>
    <m/>
    <m/>
    <m/>
    <m/>
  </r>
  <r>
    <s v="MEDELLIN"/>
    <x v="0"/>
    <x v="0"/>
    <n v="5591"/>
    <n v="2711353"/>
    <n v="75767"/>
    <s v="ORDEN DE CAMBIO"/>
    <s v="ANTIOQUIA"/>
    <s v="PUERTO TRIUNFO"/>
    <s v="PTM PUERTO TRIUNFO FARMASALUD"/>
    <s v="REDEBAN"/>
    <s v="FO-25-1501699"/>
    <d v="2025-09-08T16:28:00"/>
    <d v="2025-09-15T13:37:00"/>
    <m/>
    <s v="ROLLOS"/>
    <s v="ROLLOS"/>
    <s v="AGREGADOR"/>
    <s v="COMCARD - PTM"/>
    <s v="EJECUTADO_EXITOSO"/>
    <s v="EJECUTADO EXITOSO"/>
    <s v="09/09/2025 SE REALIZA ENVIO DE ROLLOS CON GUIA | 15/09/2025 SE REALIZA ENVIO DE 40 ROLLOS, CON LA GUIA 284607408 SERVIENTREGA. SE CONFIRMA ENTREGA EXITOSA POR PARTE DE LA TRANSPORTADORA"/>
    <s v="ENVÍO"/>
    <m/>
    <s v="TIPO IV"/>
    <s v="TERRESTRE"/>
    <m/>
    <n v="0"/>
    <n v="35779.500569199998"/>
    <n v="0"/>
    <n v="35779.500569199998"/>
    <m/>
    <m/>
    <m/>
    <m/>
    <m/>
  </r>
  <r>
    <s v="VALLEDUPAR"/>
    <x v="1"/>
    <x v="1"/>
    <n v="20175"/>
    <n v="2711162"/>
    <n v="78514"/>
    <s v="ORDEN DE CAMBIO"/>
    <s v="CESAR"/>
    <s v="CHIMICHAGUA"/>
    <s v="BARRIO CENTRO CHIMICHAGUA 15"/>
    <s v="REDEBAN"/>
    <s v="FO-25-1501705"/>
    <d v="2025-09-08T16:12:00"/>
    <d v="2025-09-15T13:41:00"/>
    <m/>
    <s v="ROLLOS"/>
    <s v="ROLLOS"/>
    <s v="CB UNO A UNO"/>
    <s v="CB UNO A UNO"/>
    <s v="EJECUTADO_EXITOSO"/>
    <s v="EJECUTADO EXITOSO"/>
    <s v="09/09/2025 SE REALIZA ENVIO DE ROLLOS CON GUIA | 15/09/2025 SE REALIZA ENVIO DE 20 ROLLOS, CON LA GUIA 2205447163 SERVIENTREGA. SE CONFIRMA ENTREGA EXITOSA POR PARTE DE LA TRANSPORTADORA"/>
    <s v="ENVÍO"/>
    <m/>
    <s v="TIPO IV"/>
    <s v="TERRESTRE"/>
    <m/>
    <n v="0"/>
    <n v="35779.500569199998"/>
    <n v="0"/>
    <n v="35779.500569199998"/>
    <m/>
    <m/>
    <m/>
    <m/>
    <m/>
  </r>
  <r>
    <s v="BUCARAMANGA"/>
    <x v="3"/>
    <x v="3"/>
    <n v="54385"/>
    <n v="2710844"/>
    <n v="74219"/>
    <s v="ORDEN DE CAMBIO"/>
    <s v="NORTE DE SANTANDER"/>
    <s v="LA ESPERANZA"/>
    <s v="PTM LA ESPERANZA  TIENDA VECIN"/>
    <s v="REDEBAN"/>
    <s v="FO-25-1503680"/>
    <d v="2025-09-08T15:40:00"/>
    <d v="2025-09-15T13:44:00"/>
    <m/>
    <s v="ROLLOS"/>
    <s v="ROLLOS"/>
    <s v="AGREGADOR"/>
    <s v="COMCARD - PTM"/>
    <s v="EJECUTADO_EXITOSO"/>
    <s v="EJECUTADO EXITOSO"/>
    <s v="09/09/2025 SE LLAMA AL 3127695093; SE CONTACTA A  YEFERSON PABON SE CONFIRMA SOLICITUD, DATOS DE ENVIO Y DIRECCION | 15/09/2025 SE REALIZA ENVIO DE 40 ROLLOS, CON LA GUIA 2187690691 SERVIENTREGA. SE CONFIRMA ENTREGA EXITOSA CON EL USUARIO"/>
    <s v="ENVÍO"/>
    <m/>
    <s v="TIPO III"/>
    <s v="TERRESTRE"/>
    <m/>
    <n v="0"/>
    <n v="35779.500569199998"/>
    <n v="0"/>
    <n v="35779.500569199998"/>
    <m/>
    <m/>
    <m/>
    <m/>
    <m/>
  </r>
  <r>
    <s v="CARTAGENA"/>
    <x v="1"/>
    <x v="1"/>
    <n v="13683"/>
    <n v="2716216"/>
    <n v="50677"/>
    <s v="ORDEN DE CAMBIO"/>
    <s v="BOLIVAR"/>
    <s v="SANTA ROSA"/>
    <s v="BARRIO EL TAMARINDO SANTA ROSA"/>
    <s v="REDEBAN"/>
    <s v="FO-25-1504126"/>
    <d v="2025-09-09T13:53:00"/>
    <d v="2025-09-15T13:57:00"/>
    <m/>
    <s v="ROLLOS"/>
    <s v="ROLLOS"/>
    <s v="CB UNO A UNO"/>
    <s v="CB UNO A UNO"/>
    <s v="EJECUTADO_EXITOSO"/>
    <s v="EJECUTADO EXITOSO"/>
    <s v="09/09/2025 SE ESCALA AL COORDINADOR DE ZONA PARA ENTREGA DE ROLLOS EN SITIO | 15/09/2025 SE REALIZA ENTREGA DE 100 ROLLOS PARA EL CORRESPONSAL"/>
    <s v="VISITA_TÉCNICA"/>
    <m/>
    <s v="TIPO II"/>
    <s v="TERRESTRE"/>
    <s v="MARTINEZ SALGUEDO ANDRES AUGUSTO"/>
    <n v="1"/>
    <n v="67654.12000000001"/>
    <n v="0"/>
    <n v="67654.12000000001"/>
    <m/>
    <m/>
    <m/>
    <m/>
    <m/>
  </r>
  <r>
    <s v="MEDELLIN"/>
    <x v="0"/>
    <x v="0"/>
    <n v="5664"/>
    <n v="2723275"/>
    <n v="10438"/>
    <s v="ORDEN DE CAMBIO"/>
    <s v="ANTIOQUIA"/>
    <s v="SAN PEDRO DE LOS MILAGROS"/>
    <s v="CHINA - ANTIOQUIA"/>
    <s v="REDEBAN"/>
    <s v="FO-25-1516216"/>
    <d v="2025-09-10T14:54:00"/>
    <d v="2025-09-15T14:00:00"/>
    <m/>
    <s v="ROLLOS"/>
    <s v="ROLLOS"/>
    <s v="CB UNO A UNO"/>
    <s v="CB UNO A UNO"/>
    <s v="EJECUTADO_EXITOSO"/>
    <s v="EJECUTADO EXITOSO"/>
    <s v="15/09/2025 SE ENTREGAN 50 ROLLOS A DANIELA"/>
    <s v="VISITA_TÉCNICA"/>
    <m/>
    <s v="TIPO II"/>
    <s v="TERRESTRE"/>
    <s v="ALVAREZ ARENAS VICTOR HUGO"/>
    <n v="1"/>
    <n v="67654.12000000001"/>
    <n v="0"/>
    <n v="67654.12000000001"/>
    <m/>
    <m/>
    <m/>
    <m/>
    <m/>
  </r>
  <r>
    <s v="BOGOTA"/>
    <x v="4"/>
    <x v="4"/>
    <n v="11001"/>
    <n v="2728343"/>
    <n v="50871"/>
    <s v="ORDEN DE CAMBIO"/>
    <s v="CUNDINAMARCA"/>
    <s v="BOGOTA"/>
    <s v="PTM BOGOTA LA BODEGUITA BOSANA"/>
    <s v="REDEBAN"/>
    <s v="FO-25-1515238"/>
    <d v="2025-09-11T13:47:00"/>
    <d v="2025-09-15T14:07:00"/>
    <m/>
    <s v="ROLLOS"/>
    <s v="ROLLOS"/>
    <s v="AGREGADOR"/>
    <s v="COMCARD - PTM"/>
    <s v="EJECUTADO_EXITOSO"/>
    <s v="EJECUTADO EXITOSO"/>
    <s v="13/09/2025 SE ENTREGAN 40 ROLLOS SIN MANIPULACIÓN DEL DATAFONO SIN NOVEDAD"/>
    <s v="VISITA_TÉCNICA"/>
    <m/>
    <s v="TIPO I"/>
    <s v="TERRESTRE"/>
    <s v="ARIAS QUILINDO JULIAN"/>
    <n v="1"/>
    <n v="35779.500569199998"/>
    <n v="0"/>
    <n v="35779.500569199998"/>
    <m/>
    <m/>
    <m/>
    <m/>
    <m/>
  </r>
  <r>
    <s v="BUCARAMANGA"/>
    <x v="3"/>
    <x v="3"/>
    <n v="68276"/>
    <n v="2731509"/>
    <n v="31589"/>
    <s v="ORDEN DE CAMBIO"/>
    <s v="SANTANDER"/>
    <s v="FLORIDABLANCA"/>
    <s v="BARRIO FLORIDABLANCA 4 FLORIDA"/>
    <s v="REDEBAN"/>
    <s v="FO-25-1522203"/>
    <d v="2025-09-12T08:05:00"/>
    <d v="2025-09-15T14:09:00"/>
    <m/>
    <s v="ROLLOS"/>
    <s v="ROLLOS"/>
    <s v="CB UNO A UNO"/>
    <s v="CB UNO A UNO"/>
    <s v="EJECUTADO_EXITOSO"/>
    <s v="EJECUTADO EXITOSO"/>
    <s v="12/09/2025 SE ESCALA AL COORDINADOR DE ZONA PARA ENTREGA DE ROLLOS EN SITIO | 15/09/2025 SE REALIZA ENTREGA DE 20 ROLLOS CON VISITA NO SE MANIPULA TERMINAL"/>
    <s v="VISITA_TÉCNICA"/>
    <m/>
    <s v="TIPO I"/>
    <s v="TERRESTRE"/>
    <s v="REYES RAMIREZ DIEGO ALEXANDER"/>
    <n v="1"/>
    <n v="35779.500569199998"/>
    <n v="0"/>
    <n v="35779.500569199998"/>
    <m/>
    <m/>
    <m/>
    <m/>
    <m/>
  </r>
  <r>
    <s v="BOGOTA"/>
    <x v="4"/>
    <x v="4"/>
    <n v="25754"/>
    <n v="2737482"/>
    <n v="79577"/>
    <s v="ORDEN DE CAMBIO"/>
    <s v="CUNDINAMARCA"/>
    <s v="SOACHA"/>
    <s v="BARRIO LAGOS DE MALIBU SOACHA"/>
    <s v="REDEBAN"/>
    <s v="FO-25-1527045"/>
    <d v="2025-09-15T08:00:00"/>
    <d v="2025-09-15T14:10:00"/>
    <m/>
    <s v="ROLLOS"/>
    <s v="ROLLOS"/>
    <s v="CB UNO A UNO"/>
    <s v="CB UNO A UNO"/>
    <s v="EJECUTADO_EXITOSO"/>
    <s v="EJECUTADO EXITOSO"/>
    <s v="15/09/2025 DURANTE LA VISITA TECNICA PARA REALIZA ENTREGA DE ROLLOS PARA DATÁFONO CORRESPONSAL SE ENCUENTRA CERRADO SE LLAMA AL CELULAR EL CUAL CLIENTE INDICA POR LLAMADA LA ENTREGA DE ROLLOS EN UN DIRECCIÓN ALEDAÑA AL CORRESPONSAL"/>
    <s v="VISITA_TÉCNICA"/>
    <m/>
    <s v="TIPO I"/>
    <s v="TERRESTRE"/>
    <s v="GALEANO SORIANO JUAN DAVID"/>
    <n v="1"/>
    <n v="35779.500569199998"/>
    <n v="0"/>
    <n v="35779.500569199998"/>
    <m/>
    <m/>
    <m/>
    <m/>
    <m/>
  </r>
  <r>
    <s v="BOGOTA"/>
    <x v="4"/>
    <x v="4"/>
    <n v="25754"/>
    <n v="2737055"/>
    <n v="79654"/>
    <s v="ORDEN DE CAMBIO"/>
    <s v="CUNDINAMARCA"/>
    <s v="SOACHA"/>
    <s v="BARRIO PRADO VEGAS SOACHA 2"/>
    <s v="REDEBAN"/>
    <s v="FO-25-1525933"/>
    <d v="2025-09-13T10:27:00"/>
    <d v="2025-09-15T14:11:00"/>
    <m/>
    <s v="ROLLOS"/>
    <s v="ROLLOS"/>
    <s v="CB UNO A UNO"/>
    <s v="CB UNO A UNO"/>
    <s v="EJECUTADO_EXITOSO"/>
    <s v="EJECUTADO EXITOSO"/>
    <s v="13/09/2025 SE ESCALA AL COORDINADOR DE ZONA PARA ENTREGA DE ROLLOS EN SITIO | 15/09/2025 DURANTE LA VISITA TECNICA SE REALIZA ENTREGA DE ROLLOS PARA DATÁFONO NO SE MANIPULAN EQUIPOS SIN NOVEDAD EN ENTREGA"/>
    <s v="VISITA_TÉCNICA"/>
    <m/>
    <s v="TIPO I"/>
    <s v="TERRESTRE"/>
    <s v="GALEANO SORIANO JUAN DAVID"/>
    <n v="1"/>
    <n v="35779.500569199998"/>
    <n v="0"/>
    <n v="35779.500569199998"/>
    <m/>
    <m/>
    <m/>
    <m/>
    <m/>
  </r>
  <r>
    <s v="BOGOTA"/>
    <x v="4"/>
    <x v="4"/>
    <n v="11001"/>
    <n v="2734359"/>
    <n v="18238"/>
    <s v="ORDEN DE CAMBIO"/>
    <s v="CUNDINAMARCA"/>
    <s v="BOGOTA"/>
    <s v="OPRAP CENTRO COMERCIAL CALIMA"/>
    <s v="REDEBAN"/>
    <s v="FO-25-1523385"/>
    <d v="2025-09-12T13:23:00"/>
    <d v="2025-09-15T14:14:00"/>
    <m/>
    <s v="ROLLOS"/>
    <s v="ROLLOS"/>
    <s v="ROBUSTO"/>
    <s v="OPRAP"/>
    <s v="EJECUTADO_EXITOSO"/>
    <s v="EJECUTADO EXITOSO"/>
    <s v="13/09/2025 SE ESCALA AL COORDINADOR DE ZONA PARA ENTREGA DE ROLLOS EN SITIO | 15/09/2025 SE REALIZA LA ENTREGA DE 260 ROLLOS"/>
    <s v="VISITA_TÉCNICA"/>
    <m/>
    <s v="TIPO I"/>
    <s v="TERRESTRE"/>
    <s v="ALARCON AREVALO JOHAN STIVEN"/>
    <n v="1"/>
    <n v="35779.500569199998"/>
    <n v="0"/>
    <n v="35779.500569199998"/>
    <m/>
    <m/>
    <m/>
    <m/>
    <m/>
  </r>
  <r>
    <s v="BOGOTA"/>
    <x v="4"/>
    <x v="4"/>
    <n v="11001"/>
    <n v="2735603"/>
    <n v="78237"/>
    <s v="ORDEN DE CAMBIO"/>
    <s v="CUNDINAMARCA"/>
    <s v="BOGOTA"/>
    <s v="BARRIO LLANO GRANDE  PATIO BON"/>
    <s v="REDEBAN"/>
    <s v="FO-25-1523350"/>
    <d v="2025-09-12T15:45:00"/>
    <d v="2025-09-15T14:16:00"/>
    <m/>
    <s v="ROLLOS"/>
    <s v="ROLLOS"/>
    <s v="CB UNO A UNO"/>
    <s v="CB UNO A UNO"/>
    <s v="EJECUTADO_EXITOSO"/>
    <s v="EJECUTADO EXITOSO"/>
    <s v="13/09/2025 SE ESCALA AL COORDINADOR DE ZONA PARA ENTREGA DE ROLLOS EN SITIO | 15/09/2025 SE REALIZA LA ENTREGA DE 20 ROLLOS"/>
    <s v="VISITA_TÉCNICA"/>
    <m/>
    <s v="TIPO I"/>
    <s v="TERRESTRE"/>
    <s v="ORTIZ MARTINEZ STIVEN"/>
    <n v="1"/>
    <n v="35779.500569199998"/>
    <n v="0"/>
    <n v="35779.500569199998"/>
    <m/>
    <m/>
    <m/>
    <m/>
    <m/>
  </r>
  <r>
    <s v="VILLAVICENCIO"/>
    <x v="5"/>
    <x v="5"/>
    <n v="50313"/>
    <n v="2735468"/>
    <n v="78903"/>
    <s v="ORDEN DE CAMBIO"/>
    <s v="META"/>
    <s v="GRANADA"/>
    <s v="BARRIO PARAISO GRANADA"/>
    <s v="REDEBAN"/>
    <s v="FO-25-1523339"/>
    <d v="2025-09-12T15:49:00"/>
    <d v="2025-09-15T14:19:00"/>
    <m/>
    <s v="ROLLOS"/>
    <s v="ROLLOS"/>
    <s v="CB UNO A UNO"/>
    <s v="CB UNO A UNO"/>
    <s v="EJECUTADO_EXITOSO"/>
    <s v="EJECUTADO EXITOSO"/>
    <s v="13/09/2025 SE ESCALA AL COORDINADOR DE ZONA PARA ENTREGA DE ROLLOS EN SITIO | 15/09/2025 SE REALIZA ENTREGA DE 20 ROLLOS  EN DIRECCIÓN SOLICITADA POR TITULAR OK SIN NOVEDADES"/>
    <s v="VISITA_TÉCNICA"/>
    <m/>
    <s v="TIPO II"/>
    <s v="TERRESTRE"/>
    <s v="CASTRILLON URREA LONDIER LEANDRO"/>
    <n v="1"/>
    <n v="67654.12000000001"/>
    <n v="0"/>
    <n v="67654.12000000001"/>
    <m/>
    <m/>
    <m/>
    <m/>
    <m/>
  </r>
  <r>
    <s v="CARTAGENA"/>
    <x v="1"/>
    <x v="1"/>
    <n v="13001"/>
    <n v="2737761"/>
    <n v="69768"/>
    <s v="ORDEN DE CAMBIO"/>
    <s v="BOLIVAR"/>
    <s v="CARTAGENA"/>
    <s v="PTM CARTAGENA CRISTO TE AMA PA"/>
    <s v="REDEBAN"/>
    <s v="FO-25-1527027"/>
    <d v="2025-09-15T08:00:00"/>
    <d v="2025-09-15T14:25:00"/>
    <m/>
    <s v="ROLLOS"/>
    <s v="ROLLOS"/>
    <s v="AGREGADOR"/>
    <s v="COMCARD - PTM"/>
    <s v="EJECUTADO_EXITOSO"/>
    <s v="EJECUTADO EXITOSO"/>
    <s v="14/09/2025 SE ESCALA AL COORDINADOR DE ZONA PARA ENTREGA DE ROLLOS EN SITIO | 15/09/2025 SE REALIZA ENTREGA DE 40 ROLLOS PARA EL CORRESPONSAL"/>
    <s v="VISITA_TÉCNICA"/>
    <m/>
    <s v="TIPO I"/>
    <s v="TERRESTRE"/>
    <s v="MARTINEZ SALGUEDO ANDRES AUGUSTO"/>
    <n v="1"/>
    <n v="35779.500569199998"/>
    <n v="0"/>
    <n v="35779.500569199998"/>
    <m/>
    <m/>
    <m/>
    <m/>
    <m/>
  </r>
  <r>
    <s v="CALI"/>
    <x v="2"/>
    <x v="2"/>
    <n v="76001"/>
    <n v="2737433"/>
    <n v="80122"/>
    <s v="ORDEN DE CAMBIO"/>
    <s v="VALLE DEL CAUCA"/>
    <s v="CALI"/>
    <s v="BARRIO ANDRES SANIN CALI 4"/>
    <s v="REDEBAN"/>
    <s v="FO-25-1525269"/>
    <d v="2025-09-15T08:00:00"/>
    <d v="2025-09-15T14:28:00"/>
    <m/>
    <s v="ROLLOS"/>
    <s v="ROLLOS"/>
    <s v="UNO A UNO"/>
    <s v="UNO A UNO"/>
    <s v="EJECUTADO_EXITOSO"/>
    <s v="EJECUTADO EXITOSO"/>
    <s v="13/09/2025 SE ESCALA AL COORDINADOR DE ZONA PARA ENTREGA DE ROLLOS EN SITIO | 15/09/2025 SE ENTREGAN 20 ROLLOS A FREDY ALEGRIA"/>
    <s v="VISITA_TÉCNICA"/>
    <m/>
    <s v="TIPO I"/>
    <s v="TERRESTRE"/>
    <s v="CUERO RUIZ JHONNY"/>
    <n v="1"/>
    <n v="35779.500569199998"/>
    <n v="0"/>
    <n v="35779.500569199998"/>
    <m/>
    <m/>
    <m/>
    <m/>
    <m/>
  </r>
  <r>
    <s v="VILLAVICENCIO"/>
    <x v="5"/>
    <x v="5"/>
    <n v="50568"/>
    <n v="2711355"/>
    <n v="64587"/>
    <s v="ORDEN DE CAMBIO"/>
    <s v="META"/>
    <s v="PUERTO GAITAN"/>
    <s v="BARRIO ZONA RURAL PUERTO GAITA"/>
    <s v="REDEBAN"/>
    <s v="FO-25-1501622"/>
    <d v="2025-09-08T16:29:00"/>
    <d v="2025-09-15T15:19:00"/>
    <m/>
    <s v="ROLLOS"/>
    <s v="ROLLOS"/>
    <s v="CB UNO A UNO"/>
    <s v="CB UNO A UNO"/>
    <s v="EJECUTADO_EXITOSO"/>
    <s v="EJECUTADO EXITOSO"/>
    <s v="09/09/2025 SE REALIZA ENVIO DE ROLLOS CON GUIA | 15/09/2025 SE REALIZA ENVÍO DE 10 ROLLOS DE PAPEL TERMICO PARA DATÁFONO A LA OFICINA PRINCIPAL DE INTERAPIDISIMO EN PUERTO GAITAN POR MEDIO DE TRANSPORTADORA INTER RAPIDÍSIMO"/>
    <s v="ENVÍO"/>
    <m/>
    <s v="TIPO III"/>
    <s v="TERRESTRE"/>
    <s v="GARZON RUIZ LUIS MIGUEL"/>
    <n v="0"/>
    <n v="35779.500569199998"/>
    <n v="0"/>
    <n v="35779.500569199998"/>
    <m/>
    <m/>
    <m/>
    <m/>
    <m/>
  </r>
  <r>
    <s v="CUCUTA"/>
    <x v="3"/>
    <x v="3"/>
    <n v="54743"/>
    <n v="2712159"/>
    <n v="78891"/>
    <s v="ORDEN DE CAMBIO"/>
    <s v="NORTE DE SANTANDER"/>
    <s v="SILOS"/>
    <s v="BARRIO RINCON SILOS"/>
    <s v="REDEBAN"/>
    <s v="FO-25-1501613"/>
    <d v="2025-09-09T08:00:00"/>
    <d v="2025-09-15T15:38:00"/>
    <m/>
    <s v="ROLLOS"/>
    <s v="ROLLOS"/>
    <s v="CB UNO A UNO"/>
    <s v="CB UNO A UNO"/>
    <s v="EJECUTADO_EXITOSO"/>
    <s v="EJECUTADO EXITOSO"/>
    <s v="09/09/2025 SE REALIZA ENVIO DE ROLLOS CON GUIA | 09/09/2025 SE REALIZA ENVIO DE 10 ROLLOS EXITOSO"/>
    <s v="ENVÍO"/>
    <m/>
    <s v="TIPO IV"/>
    <s v="TERRESTRE"/>
    <s v="NARANJO AFANADOR RUBEN JESUS"/>
    <n v="0"/>
    <n v="35779.500569199998"/>
    <n v="0"/>
    <n v="35779.500569199998"/>
    <m/>
    <m/>
    <m/>
    <m/>
    <m/>
  </r>
  <r>
    <s v="CALI"/>
    <x v="2"/>
    <x v="2"/>
    <n v="19548"/>
    <n v="2716192"/>
    <n v="57115"/>
    <s v="ORDEN DE CAMBIO"/>
    <s v="CAUCA"/>
    <s v="PIENDAMO"/>
    <s v="BARRIO LUZ DEL PARAISO PIENDAM"/>
    <s v="REDEBAN"/>
    <s v="FO-25-1509079"/>
    <d v="2025-09-09T14:09:00"/>
    <d v="2025-09-15T15:39:00"/>
    <m/>
    <s v="ROLLOS"/>
    <s v="ROLLOS"/>
    <s v="CB UNO A UNO"/>
    <s v="CB UNO A UNO"/>
    <s v="EJECUTADO_EXITOSO"/>
    <s v="EJECUTADO EXITOSO"/>
    <s v="10/09/2025 SE CONFRIMAN DATOS Y RED, SE REALIZA ENVIO DE ROLLOS CON GUIA | 11/09/2025 SE ENVIAN 30 ROLLOS A LUZ SÁNCHEZ"/>
    <s v="ENVÍO"/>
    <m/>
    <s v="TIPO III"/>
    <s v="TERRESTRE"/>
    <s v="CUERO RUIZ JHONNY"/>
    <n v="0"/>
    <n v="35779.500569199998"/>
    <n v="0"/>
    <n v="35779.500569199998"/>
    <m/>
    <m/>
    <m/>
    <m/>
    <m/>
  </r>
  <r>
    <s v="BUCARAMANGA"/>
    <x v="3"/>
    <x v="3"/>
    <n v="68755"/>
    <n v="2720157"/>
    <n v="78440"/>
    <s v="ORDEN DE CAMBIO"/>
    <s v="SANTANDER"/>
    <s v="SOCORRO"/>
    <s v="BARRIO SOCORRO SOCORRO"/>
    <s v="REDEBAN"/>
    <s v="FO-25-1516320"/>
    <d v="2025-09-10T09:26:00"/>
    <d v="2025-09-15T15:41:00"/>
    <m/>
    <s v="ROLLOS"/>
    <s v="ROLLOS"/>
    <s v="CB UNO A UNO"/>
    <s v="CB UNO A UNO"/>
    <s v="EJECUTADO_EXITOSO"/>
    <s v="EJECUTADO EXITOSO"/>
    <s v="11/09/2025 SE REALIZA ENVIO DE ROLLOS CON GUIA | 12/09/2025 SE COMUNICA CON EL SEÑOR EYMAR GUTIÉRREZ Y SE LE INFORMA DEL ENVIO DE 20 ROLLOS RBM CB OPERATIVO"/>
    <s v="ENVÍO"/>
    <m/>
    <s v="TIPO III"/>
    <s v="TERRESTRE"/>
    <s v="BARAJAS BERMUDEZ YAHIR MAURICIO"/>
    <n v="0"/>
    <n v="35779.500569199998"/>
    <n v="0"/>
    <n v="35779.500569199998"/>
    <m/>
    <m/>
    <m/>
    <m/>
    <m/>
  </r>
  <r>
    <s v="TUNJA"/>
    <x v="3"/>
    <x v="3"/>
    <n v="15759"/>
    <n v="2730242"/>
    <n v="73160"/>
    <s v="ORDEN DE CAMBIO"/>
    <s v="BOYACA"/>
    <s v="SOGAMOSO"/>
    <s v="DISTRICOL VARIEDADES Y PAPELER"/>
    <s v="REDEBAN"/>
    <s v="FO-25-1519154"/>
    <d v="2025-09-11T17:03:00"/>
    <d v="2025-09-15T15:43:00"/>
    <m/>
    <s v="ROLLOS"/>
    <s v="ROLLOS"/>
    <s v="AGREGADOR"/>
    <s v="DISTRICOL"/>
    <s v="EJECUTADO_EXITOSO"/>
    <s v="EJECUTADO EXITOSO"/>
    <s v="12/09/2025 SE ESCALA AL COORDINADOR DE ZONA PARA ENTREGA DE ROLLOS EN SITIO | 13/09/2025 SE REALIZA ENVÍO DE PAPELERÍA POR LA TRANSPORTADORA INTERRAPIDISIMO ,SE CONFIRMA DIRECCIÓN CON EL CLIENTE AL NÚMERO CELULAR 3114406400 SEÑORA LISBETH COROMOTO  QUIEN ACEPTA ENVIO ."/>
    <s v="ENVÍO"/>
    <m/>
    <s v="TIPO II"/>
    <s v="TERRESTRE"/>
    <s v="ALVARADO MORENO CRISTHIAN"/>
    <n v="0"/>
    <n v="35779.500569199998"/>
    <n v="0"/>
    <n v="35779.500569199998"/>
    <m/>
    <m/>
    <m/>
    <m/>
    <m/>
  </r>
  <r>
    <s v="TUNJA"/>
    <x v="3"/>
    <x v="3"/>
    <n v="15759"/>
    <n v="2734256"/>
    <n v="79418"/>
    <s v="ORDEN DE CAMBIO"/>
    <s v="BOYACA"/>
    <s v="SOGAMOSO"/>
    <s v="BARRIO GUSTAVO JIMENEZ SOGAMOS"/>
    <s v="REDEBAN"/>
    <s v="FO-25-1522116"/>
    <d v="2025-09-12T12:39:00"/>
    <d v="2025-09-15T15:46:00"/>
    <m/>
    <s v="ROLLOS"/>
    <s v="ROLLOS"/>
    <s v="CB UNO A UNO"/>
    <s v="CB UNO A UNO"/>
    <s v="EJECUTADO_EXITOSO"/>
    <s v="EJECUTADO EXITOSO"/>
    <s v="12/09/2025 SE ESCALA AL COORDINADOR DE ZONA PARA ENTREGA DE ROLLOS EN SITIO | 13/09/2025 SE REALIZA ENVÍO DE PAPELERÍA POR LA TRANSPORTADORA INTERRAPIDISIMO ,SE CONFIRMA DIRECCIÓN CON EL CLIENTE , EN COMUNICACIÓN CON LA SEÑORA GLORIA CÁRDENAS QUIEN ACEPTA ENVIO  INDICANDO QUE POR FAVOR EL EMVIO SE REALICE A NOMBRE DE LA DUEÑA DEL PUNTO LORENA NATALY MERCHAN CON CC 1058038415"/>
    <s v="ENVÍO"/>
    <m/>
    <s v="TIPO II"/>
    <s v="TERRESTRE"/>
    <s v="ALVARADO MORENO CRISTHIAN"/>
    <n v="0"/>
    <n v="35779.500569199998"/>
    <n v="0"/>
    <n v="35779.500569199998"/>
    <m/>
    <m/>
    <m/>
    <m/>
    <m/>
  </r>
  <r>
    <s v="TUNJA"/>
    <x v="3"/>
    <x v="3"/>
    <n v="15759"/>
    <n v="2734257"/>
    <n v="80755"/>
    <s v="ORDEN DE CAMBIO"/>
    <s v="BOYACA"/>
    <s v="SOGAMOSO"/>
    <s v="BARRIO GUSTAVO JIMENEZ SOGAMOSO 4"/>
    <s v="REDEBAN"/>
    <s v="FO-25-1522112"/>
    <d v="2025-09-12T12:40:00"/>
    <d v="2025-09-15T15:48:00"/>
    <m/>
    <s v="ROLLOS"/>
    <s v="ROLLOS"/>
    <s v="UNO A UNO"/>
    <s v="UNO A UNO"/>
    <s v="EJECUTADO_EXITOSO"/>
    <s v="EJECUTADO EXITOSO"/>
    <s v="12/09/2025 SE ESCALA AL COORDINADOR DE ZONA PARA ENTREGA DE ROLLOS EN SITIO | 13/09/2025 SE REALIZA ENVÍO DE PAPELERÍA POR LA TRANSPORTADORA INTERRAPIDISIMO ,SE CONFIRMA DIRECCIÓN CON EL CLIENTE , EN COMUNICACIÓN CON LA SEÑORA GLORIA CÁRDENAS QUIEN ACEPTA ENVIO  INDICANDO QUE POR FAVOR EL EMVIO SE REALICE A NOMBRE DE LA DUEÑA DEL PUNTO LORENA NATALY MERCHAN CON CC 1058038415"/>
    <s v="ENVÍO"/>
    <m/>
    <s v="TIPO II"/>
    <s v="TERRESTRE"/>
    <s v="ALVARADO MORENO CRISTHIAN"/>
    <n v="0"/>
    <n v="35779.500569199998"/>
    <n v="0"/>
    <n v="35779.500569199998"/>
    <m/>
    <m/>
    <m/>
    <m/>
    <m/>
  </r>
  <r>
    <s v="MONTERIA"/>
    <x v="1"/>
    <x v="1"/>
    <n v="23466"/>
    <n v="2714470"/>
    <n v="58880"/>
    <s v="ORDEN DE CAMBIO"/>
    <s v="CORDOBA"/>
    <s v="MONTELIBANO"/>
    <s v="BARRIO CORREGIMIENTO EL PALMAR"/>
    <s v="REDEBAN"/>
    <s v="FO-25-1503670"/>
    <d v="2025-09-09T10:37:00"/>
    <d v="2025-09-15T16:20:00"/>
    <m/>
    <s v="ROLLOS"/>
    <s v="ROLLOS"/>
    <s v="CB UNO A UNO"/>
    <s v="CB UNO A UNO"/>
    <s v="EJECUTADO_EXITOSO"/>
    <s v="EJECUTADO EXITOSO"/>
    <s v="09/09/2025 SE LLAMA AL 3207079641; SE CONTACTA A  BENITO GABRIEL MARTINEZ SE CONFIRMA SOLICITUD, DATOS DE ENVIO Y DIRECCION | 11/09/2025 SE REALIZA ENVIA DE 20 ROLLOS PARA EL CB BANCOLOMBIA, POR LA MENSAJERÍA DE INTERRAPIDISIMO, SE COMOMUNICA CON EL SEÑOR BENITO MARTINEZ PARA QUE PUEDE RECLAMAR EN OFICINA PRINCIPAL EN MONTELIBANO"/>
    <s v="ENVÍO"/>
    <m/>
    <s v="TIPO IV"/>
    <s v="TERRESTRE"/>
    <s v="ARRAZOLA HERNANDEZ NICOLAS AUGUSTO"/>
    <n v="0"/>
    <n v="35779.500569199998"/>
    <n v="0"/>
    <n v="35779.500569199998"/>
    <m/>
    <m/>
    <m/>
    <m/>
    <m/>
  </r>
  <r>
    <s v="PASTO"/>
    <x v="2"/>
    <x v="2"/>
    <n v="86568"/>
    <n v="2714942"/>
    <n v="78962"/>
    <s v="ORDEN DE CAMBIO"/>
    <s v="PUTUMAYO"/>
    <s v="PUERTO ASIS"/>
    <s v="BARRIO OBRERO I PUERTO ASIS"/>
    <s v="REDEBAN"/>
    <s v="FO-25-1509083"/>
    <d v="2025-09-09T11:00:00"/>
    <d v="2025-09-15T16:22:00"/>
    <m/>
    <s v="ROLLOS"/>
    <s v="ROLLOS"/>
    <s v="CB UNO A UNO"/>
    <s v="CB UNO A UNO"/>
    <s v="EJECUTADO_EXITOSO"/>
    <s v="EJECUTADO EXITOSO"/>
    <s v="10/09/2025 SE CONFRIMAN DATOS Y RED, SE REALIZA ENVIO DE ROLLOS CON GUIA | 11/09/2025 SE REALIZÓ EL ENVÍO DE PAPELERÍA SOLICITADA SE ENTREGA COPIA DE GUÍA AL CLIENTE PARA QUE RECLAME EN OFICINA."/>
    <s v="ENVÍO"/>
    <m/>
    <s v="TIPO IV"/>
    <s v="TERRESTRE"/>
    <s v="REMICIO AMADO JOHN HEBER"/>
    <n v="0"/>
    <n v="35779.500569199998"/>
    <n v="0"/>
    <n v="35779.500569199998"/>
    <m/>
    <m/>
    <m/>
    <m/>
    <m/>
  </r>
  <r>
    <s v="VALLEDUPAR"/>
    <x v="1"/>
    <x v="1"/>
    <n v="20383"/>
    <n v="2716495"/>
    <n v="48818"/>
    <s v="ORDEN DE CAMBIO"/>
    <s v="CESAR"/>
    <s v="LA GLORIA"/>
    <s v="DISTRICOL INTERPLANET LAURA"/>
    <s v="REDEBAN"/>
    <s v="FO-25-1509533"/>
    <d v="2025-09-09T14:44:00"/>
    <d v="2025-09-15T16:25:00"/>
    <m/>
    <s v="ROLLOS"/>
    <s v="ROLLOS"/>
    <s v="AGREGADOR"/>
    <s v="DISTRICOL"/>
    <s v="EJECUTADO_EXITOSO"/>
    <s v="EJECUTADO EXITOSO"/>
    <s v="10/09/2025 SE REALIZA ENVIO DE ROLLOS CON GUIA | 12/09/2025 BUENOS DÍAS SE ENVÍAN 30 ROLLOS POR INTERRAPIDISIMO"/>
    <s v="ENVÍO"/>
    <m/>
    <s v="TIPO IV"/>
    <s v="TERRESTRE"/>
    <s v="BENITEZ CARVAJAL ALVARO JAVIER"/>
    <n v="0"/>
    <n v="35779.500569199998"/>
    <n v="0"/>
    <n v="35779.500569199998"/>
    <m/>
    <m/>
    <m/>
    <m/>
    <m/>
  </r>
  <r>
    <s v="VALLEDUPAR"/>
    <x v="1"/>
    <x v="1"/>
    <n v="20383"/>
    <n v="2716650"/>
    <n v="59417"/>
    <s v="ORDEN DE CAMBIO"/>
    <s v="CESAR"/>
    <s v="LA GLORIA"/>
    <s v="DISTRICOL EMMANUEL ALEJANDRO"/>
    <s v="REDEBAN"/>
    <s v="FO-25-1509530"/>
    <d v="2025-09-09T14:47:00"/>
    <d v="2025-09-15T16:26:00"/>
    <m/>
    <s v="ROLLOS"/>
    <s v="ROLLOS"/>
    <s v="AGREGADOR"/>
    <s v="DISTRICOL"/>
    <s v="EJECUTADO_EXITOSO"/>
    <s v="EJECUTADO EXITOSO"/>
    <s v="10/09/2025 SE REALIZA ENVIO DE ROLLOS CON GUIA | 12/09/2025 BUENOS DÍAS SE ENVIA POR INTERRAPIDISIMO 30 ROLLOS A LA MATA"/>
    <s v="ENVÍO"/>
    <m/>
    <s v="TIPO IV"/>
    <s v="TERRESTRE"/>
    <s v="BENITEZ CARVAJAL ALVARO JAVIER"/>
    <n v="0"/>
    <n v="35779.500569199998"/>
    <n v="0"/>
    <n v="35779.500569199998"/>
    <m/>
    <m/>
    <m/>
    <m/>
    <m/>
  </r>
  <r>
    <s v="MEDELLIN"/>
    <x v="0"/>
    <x v="0"/>
    <n v="5579"/>
    <n v="2722260"/>
    <n v="22285"/>
    <s v="ORDEN DE CAMBIO"/>
    <s v="ANTIOQUIA"/>
    <s v="PUERTO BERRIO"/>
    <s v="PUEBLO NUEVO AM"/>
    <s v="REDEBAN"/>
    <s v="FO-25-1518756"/>
    <d v="2025-09-10T12:39:00"/>
    <d v="2025-09-15T16:28:00"/>
    <m/>
    <s v="ROLLOS"/>
    <s v="ROLLOS"/>
    <s v="CB UNO A UNO"/>
    <s v="CB UNO A UNO"/>
    <s v="EJECUTADO_EXITOSO"/>
    <s v="EJECUTADO EXITOSO"/>
    <s v="12/09/2025 SE REALIZA ENVIO DE ROLLOS CON GUIA | 13/09/2025 SE REALIZA EL ENVIO POR INTERRAPIDISIMO OK"/>
    <s v="ENVÍO"/>
    <m/>
    <s v="TIPO III"/>
    <s v="TERRESTRE"/>
    <s v="MONTOYA VELEZ ANDRES FELIPE"/>
    <n v="0"/>
    <n v="35779.500569199998"/>
    <n v="0"/>
    <n v="35779.500569199998"/>
    <m/>
    <m/>
    <m/>
    <m/>
    <m/>
  </r>
  <r>
    <s v="BUCARAMANGA"/>
    <x v="3"/>
    <x v="3"/>
    <n v="68051"/>
    <n v="2722904"/>
    <n v="48618"/>
    <s v="ORDEN DE CAMBIO"/>
    <s v="SANTANDER"/>
    <s v="ARATOCA"/>
    <s v="BARRIO VEREDA SAN PEDRO ARATOC"/>
    <s v="REDEBAN"/>
    <s v="FO-25-1516042"/>
    <d v="2025-09-10T14:07:00"/>
    <d v="2025-09-15T16:30:00"/>
    <m/>
    <s v="ROLLOS"/>
    <s v="ROLLOS"/>
    <s v="CB UNO A UNO"/>
    <s v="CB UNO A UNO"/>
    <s v="EJECUTADO_EXITOSO"/>
    <s v="EJECUTADO EXITOSO"/>
    <s v="11/09/2025 SE ESCALA AL COORDINADOR DE ZONA PARA ENTREGA DE ROLLOS EN SITIO | 12/09/2025 EN COMUNICACIÓN TELEFÓNICA CON LA SEÑORA MELISSA MANTILLA ALVAREZ NOS INDICA REALIZAR ENVÍO POR INTERRAPIDISIMO OFICINA PRINCIPAL ARATOCA"/>
    <s v="ENVÍO"/>
    <m/>
    <s v="TIPO II"/>
    <s v="TERRESTRE"/>
    <s v="MARIÑO PABON JORGE ENRIQUE"/>
    <n v="0"/>
    <n v="35779.500569199998"/>
    <n v="0"/>
    <n v="35779.500569199998"/>
    <m/>
    <m/>
    <m/>
    <m/>
    <m/>
  </r>
  <r>
    <s v="MEDELLIN"/>
    <x v="0"/>
    <x v="0"/>
    <n v="5652"/>
    <n v="2726407"/>
    <n v="79226"/>
    <s v="ORDEN DE CAMBIO"/>
    <s v="ANTIOQUIA"/>
    <s v="SAN FRANCISCO"/>
    <s v="DISTRICOL DROGUERIA SAN PACHO"/>
    <s v="REDEBAN"/>
    <s v="FO-25-1519334"/>
    <d v="2025-09-11T09:28:00"/>
    <d v="2025-09-15T16:32:00"/>
    <m/>
    <s v="ROLLOS"/>
    <s v="ROLLOS"/>
    <s v="AGREGADOR"/>
    <s v="DISTRICOL"/>
    <s v="EJECUTADO_EXITOSO"/>
    <s v="EJECUTADO EXITOSO"/>
    <s v="12/09/2025 SE REALIZA ENVIO DE ROLLOS CON GUIA | 13/09/2025 SE REALIZA EL ENVIO DE 30 ROLLOS POR INTERRAPIDISIMO OK"/>
    <s v="ENVÍO"/>
    <m/>
    <s v="TIPO III"/>
    <s v="TERRESTRE"/>
    <s v="MONTOYA VELEZ ANDRES FELIPE"/>
    <n v="0"/>
    <n v="35779.500569199998"/>
    <n v="0"/>
    <n v="35779.500569199998"/>
    <m/>
    <m/>
    <m/>
    <m/>
    <m/>
  </r>
  <r>
    <s v="BUCARAMANGA"/>
    <x v="3"/>
    <x v="3"/>
    <n v="81794"/>
    <n v="2736271"/>
    <n v="49445"/>
    <s v="ORDEN DE CAMBIO"/>
    <s v="ARAUCA"/>
    <s v="TAME"/>
    <s v="BARRIO VEREDA PUERTO JORDAN TA"/>
    <s v="REDEBAN"/>
    <s v="FO-25-1524417"/>
    <d v="2025-09-13T09:00:00"/>
    <d v="2025-09-15T16:34:00"/>
    <m/>
    <s v="ROLLOS"/>
    <s v="ROLLOS"/>
    <s v="CB UNO A UNO"/>
    <s v="CB UNO A UNO"/>
    <s v="EJECUTADO_EXITOSO"/>
    <s v="EJECUTADO EXITOSO"/>
    <s v="15/09/2025 SE REALIZA ENVÍO DE 20 ROLLOS POR INTERRAPIDISIMO A PUERTO JORDAN, SEGÚN INDICACIONES SYTEX."/>
    <s v="ENVÍO"/>
    <m/>
    <s v="TIPO IV ESPECIAL"/>
    <s v="AEREO"/>
    <s v="MARTINEZ FLOREZ DONIS ALBERTO"/>
    <n v="0"/>
    <n v="35779.500569199998"/>
    <n v="0"/>
    <n v="35779.500569199998"/>
    <m/>
    <m/>
    <m/>
    <m/>
    <m/>
  </r>
  <r>
    <s v="TUNJA"/>
    <x v="3"/>
    <x v="3"/>
    <n v="15212"/>
    <n v="2732250"/>
    <n v="79734"/>
    <s v="ORDEN DE CAMBIO"/>
    <s v="BOYACA"/>
    <s v="COPER"/>
    <s v="BARRIO CENTRO COPER 1"/>
    <s v="REDEBAN"/>
    <s v="FO-25-1521691"/>
    <d v="2025-09-12T09:45:00"/>
    <d v="2025-09-15T16:35:00"/>
    <m/>
    <s v="ROLLOS"/>
    <s v="ROLLOS"/>
    <s v="UNO A UNO"/>
    <s v="UNO A UNO"/>
    <s v="EJECUTADO_EXITOSO"/>
    <s v="EJECUTADO EXITOSO"/>
    <s v="12/09/2025 SE REALIZA ENVIO DE ROLLOS CON GUIA | 13/09/2025 SE REALIZA ENVÍO PAPELERÍA POR TRASPORTADORA INTERAPIDISIMO OFICINA PRINCIPAL COPER BOYACÁ"/>
    <s v="ENVÍO"/>
    <m/>
    <s v="TIPO III"/>
    <s v="TERRESTRE"/>
    <s v="RODRIGUEZ MURCIA YERSON IVAN"/>
    <n v="0"/>
    <n v="35779.500569199998"/>
    <n v="0"/>
    <n v="35779.500569199998"/>
    <m/>
    <m/>
    <m/>
    <m/>
    <m/>
  </r>
  <r>
    <s v="YOPAL"/>
    <x v="5"/>
    <x v="5"/>
    <n v="85010"/>
    <n v="2725898"/>
    <n v="19788"/>
    <s v="ORDEN DE CAMBIO"/>
    <s v="CASANARE"/>
    <s v="AGUAZUL"/>
    <s v="CENTRO AGUAZUL CASANARE"/>
    <s v="REDEBAN"/>
    <s v="FO-25-1522357"/>
    <d v="2025-09-11T08:58:00"/>
    <d v="2025-09-15T16:45:00"/>
    <m/>
    <s v="ROLLOS"/>
    <s v="ROLLOS"/>
    <s v="CB UNO A UNO"/>
    <s v="CB UNO A UNO"/>
    <s v="EJECUTADO_EXITOSO"/>
    <s v="EJECUTADO EXITOSO"/>
    <s v="13/09/2025 SE ESCALA AL COORDINADOR DE ZONA PARA ENTREGA DE ROLLOS EN SITIO | 15/09/2025 EN COMUNICACIÓN CON EL SEÑOR WILLIAM CRUZ AL NUMERO 3125067138, INDICA SE ENVIEN LOS ROLLOS POR SERVICIO DE TAXIS. RECIBIDO OK."/>
    <s v="ENVÍO"/>
    <m/>
    <s v="TIPO II"/>
    <s v="TERRESTRE"/>
    <s v="BERNAL ELAICA EDGAR ALEXIS"/>
    <n v="0"/>
    <n v="35779.500569199998"/>
    <n v="0"/>
    <n v="35779.500569199998"/>
    <m/>
    <m/>
    <m/>
    <m/>
    <m/>
  </r>
  <r>
    <s v="CUCUTA"/>
    <x v="3"/>
    <x v="3"/>
    <n v="54001"/>
    <n v="2727793"/>
    <n v="77275"/>
    <s v="ORDEN DE CAMBIO"/>
    <s v="NORTE DE SANTANDER"/>
    <s v="CUCUTA"/>
    <s v="BARRIO PESCADERO CUCUTA  1"/>
    <s v="REDEBAN"/>
    <s v="FO-25-1522274 | FO-25-1531614"/>
    <d v="2025-09-11T12:06:00"/>
    <d v="2025-09-16T08:57:00"/>
    <m/>
    <s v="ROLLOS"/>
    <s v="ROLLOS"/>
    <s v="CB UNO A UNO"/>
    <s v="CB UNO A UNO"/>
    <s v="EJECUTADO_EXITOSO"/>
    <s v="EJECUTADO EXITOSO"/>
    <s v="13/09/2025 SE REALIZA VISITA SE ENCONTRO CERRADO NO SE LOGRO COMUNICACIÓN CON EL CLIENTE SE PROGRAMA NUEVA VISITA|15/09/2025 SE REALIZA ENTREGA DE 30 ROLLOS RBM OK"/>
    <s v="VISITA_TÉCNICA"/>
    <m/>
    <s v="TIPO I"/>
    <s v="TERRESTRE"/>
    <s v="DURAN ACOSTA FRANK YONNY"/>
    <n v="2"/>
    <n v="35779.500569199998"/>
    <n v="0"/>
    <n v="71559.001138399995"/>
    <m/>
    <m/>
    <m/>
    <m/>
    <m/>
  </r>
  <r>
    <s v="MEDELLIN"/>
    <x v="0"/>
    <x v="0"/>
    <n v="5001"/>
    <n v="2716285"/>
    <n v="28238"/>
    <s v="ORDEN DE CAMBIO"/>
    <s v="ANTIOQUIA"/>
    <s v="MEDELLIN"/>
    <s v="BARRIO VEREDA SANTA ELENA MEDE"/>
    <s v="REDEBAN"/>
    <s v="FO-25-1503850"/>
    <d v="2025-09-09T14:19:00"/>
    <d v="2025-09-16T10:47:00"/>
    <m/>
    <s v="ROLLOS"/>
    <s v="ROLLOS"/>
    <s v="CB UNO A UNO"/>
    <s v="CB UNO A UNO"/>
    <s v="EJECUTADO_EXITOSO"/>
    <s v="EJECUTADO EXITOSO"/>
    <s v="09/09/2025 SE ESCALA PARA ENVIO POR CABIFY | 16/09/2025 SE REALIZA ENTREGA DE 80 ROLLOS POR EL OPERADOR CABIFY"/>
    <s v="VISITA_TÉCNICA"/>
    <m/>
    <s v="TIPO I"/>
    <s v="TERRESTRE"/>
    <s v="TORO CARDONA ELIZABETH"/>
    <n v="1"/>
    <n v="35779.500569199998"/>
    <n v="0"/>
    <n v="35779.500569199998"/>
    <m/>
    <m/>
    <m/>
    <m/>
    <m/>
  </r>
  <r>
    <s v="NEIVA"/>
    <x v="5"/>
    <x v="5"/>
    <n v="18001"/>
    <n v="2733586"/>
    <n v="76268"/>
    <s v="ORDEN DE CAMBIO"/>
    <s v="CAQUETA"/>
    <s v="FLORENCIA"/>
    <s v="BARRIO CENTRO FLORENCIA 31"/>
    <s v="REDEBAN"/>
    <s v="FO-25-1521680"/>
    <d v="2025-09-12T11:20:00"/>
    <d v="2025-09-16T10:49:00"/>
    <m/>
    <s v="ROLLOS"/>
    <s v="ROLLOS"/>
    <s v="CB UNO A UNO"/>
    <s v="CB UNO A UNO"/>
    <s v="EJECUTADO_EXITOSO"/>
    <s v="EJECUTADO EXITOSO"/>
    <s v="12/09/2025 SE ESCALA AL COORDINADOR DE ZONA PARA ENTREGA DE ROLLOS EN SITIO | 15/09/2025 SE REALIZA ENTREGA DE 30 ROLLOS RBM EN SITIO ENTREGA EXITOSA"/>
    <s v="VISITA_TÉCNICA"/>
    <m/>
    <s v="TIPO IV"/>
    <s v="TERRESTRE"/>
    <s v="BERMUDEZ SANCHEZ JOSE NEYBER"/>
    <n v="1"/>
    <n v="35779.500569199998"/>
    <n v="0"/>
    <n v="35779.500569199998"/>
    <m/>
    <m/>
    <m/>
    <m/>
    <m/>
  </r>
  <r>
    <s v="CALI"/>
    <x v="2"/>
    <x v="2"/>
    <n v="19001"/>
    <n v="2716693"/>
    <n v="45732"/>
    <s v="ORDEN DE CAMBIO"/>
    <s v="CAUCA"/>
    <s v="POPAYAN"/>
    <s v="DISTRICOL DELIFRUVER BOSQUES"/>
    <s v="REDEBAN"/>
    <s v="FO-25-1507826"/>
    <d v="2025-09-09T14:57:00"/>
    <d v="2025-09-16T10:51:00"/>
    <m/>
    <s v="ROLLOS"/>
    <s v="ROLLOS"/>
    <s v="AGREGADOR"/>
    <s v="DISTRICOL"/>
    <s v="EJECUTADO_EXITOSO"/>
    <s v="EJECUTADO EXITOSO"/>
    <s v="10/09/2025 SE ESCALA AL COORDINADOR DE ZONA PARA ENTREGA DE ROLLOS EN SITIO | 13/09/2025 SE INGRESA SE ENTREGA 40 ROLLOS RBM"/>
    <s v="VISITA_TÉCNICA"/>
    <m/>
    <s v="TIPO III"/>
    <s v="TERRESTRE"/>
    <s v="GIMBUEL LASSO LUIS GERMAN"/>
    <n v="1"/>
    <n v="35779.500569199998"/>
    <n v="0"/>
    <n v="35779.500569199998"/>
    <m/>
    <m/>
    <m/>
    <m/>
    <m/>
  </r>
  <r>
    <s v="CALI"/>
    <x v="2"/>
    <x v="2"/>
    <n v="76364"/>
    <n v="2726957"/>
    <n v="55655"/>
    <s v="ORDEN DE CAMBIO"/>
    <s v="VALLE DEL CAUCA"/>
    <s v="JAMUNDI"/>
    <s v="DISTRICOL COMPUGAMES POTRERITO"/>
    <s v="REDEBAN"/>
    <s v="FO-25-1515174"/>
    <d v="2025-09-11T10:24:00"/>
    <d v="2025-09-16T11:07:00"/>
    <m/>
    <s v="ROLLOS"/>
    <s v="ROLLOS"/>
    <s v="AGREGADOR"/>
    <s v="DISTRICOL"/>
    <s v="EJECUTADO_EXITOSO"/>
    <s v="EJECUTADO EXITOSO"/>
    <s v="11/09/2025 SE ESCALA AL COORDINADOR DE ZONA PARA ENTREGA DE ROLLOS EN SITIO | 15/09/2025 SE REALIZA ENTREGA DE 50 ROLLOS TÉRMICOS EN EL CB SIN NOVEDAD."/>
    <s v="VISITA_TÉCNICA"/>
    <m/>
    <s v="TIPO II"/>
    <s v="TERRESTRE"/>
    <s v="TORRES GARCIA JENDRY JOSE"/>
    <n v="1"/>
    <n v="67654.12000000001"/>
    <n v="0"/>
    <n v="67654.12000000001"/>
    <m/>
    <m/>
    <m/>
    <m/>
    <m/>
  </r>
  <r>
    <s v="CALI"/>
    <x v="2"/>
    <x v="2"/>
    <n v="76111"/>
    <n v="2728758"/>
    <n v="67382"/>
    <s v="ORDEN DE CAMBIO"/>
    <s v="VALLE DEL CAUCA"/>
    <s v="GUADALAJARA DE BUGA"/>
    <s v="BARRIO CENTRO GUADALAJARA DE B"/>
    <s v="REDEBAN"/>
    <s v="FO-25-1519425"/>
    <d v="2025-09-11T14:31:00"/>
    <d v="2025-09-16T11:09:00"/>
    <m/>
    <s v="ROLLOS"/>
    <s v="ROLLOS"/>
    <s v="CB UNO A UNO"/>
    <s v="CB UNO A UNO"/>
    <s v="EJECUTADO_EXITOSO"/>
    <s v="EJECUTADO EXITOSO"/>
    <s v="12/09/2025 SE ESCALA AL COORDINADOR DE ZONA PARA ENTREGA DE ROLLOS EN SITIO | 15/09/2025 EN LA VISITA TÉCNICA SE REALIZÓ LA ENTREGA DE 30 ROLLOS TERMICOS DE REDEBAN PARA EL CB"/>
    <s v="VISITA_TÉCNICA"/>
    <m/>
    <s v="TIPO II"/>
    <s v="TERRESTRE"/>
    <s v="SANCHEZ URREGO ROBINSON DAVID"/>
    <n v="1"/>
    <n v="67654.12000000001"/>
    <n v="0"/>
    <n v="67654.12000000001"/>
    <m/>
    <m/>
    <m/>
    <m/>
    <m/>
  </r>
  <r>
    <s v="VILLAVICENCIO"/>
    <x v="5"/>
    <x v="5"/>
    <n v="50001"/>
    <n v="2729183"/>
    <n v="63789"/>
    <s v="ORDEN DE CAMBIO"/>
    <s v="META"/>
    <s v="VILLAVICENCIO"/>
    <s v="BARRIO VEREDA BELLA SUIZA"/>
    <s v="REDEBAN"/>
    <s v="FO-25-1522229"/>
    <d v="2025-09-11T15:07:00"/>
    <d v="2025-09-16T11:11:00"/>
    <m/>
    <s v="ROLLOS"/>
    <s v="ROLLOS"/>
    <s v="CB UNO A UNO"/>
    <s v="CB UNO A UNO"/>
    <s v="EJECUTADO_EXITOSO"/>
    <s v="EJECUTADO EXITOSO"/>
    <s v="12/09/2025 SE ESCALA AL COORDINADOR DE ZONA PARA ENTREGA DE ROLLOS EN SITIO | 16/09/2025 SE ENTREGAN 30 ROLLOS RBM, POR AUTORIZACIÓN DE CLIENTE SE ENTREGAN EN FRENTE YA QUE ELLA NO SE ENCUENTRA EN EL COMERCIO"/>
    <s v="VISITA_TÉCNICA"/>
    <m/>
    <s v="TIPO I"/>
    <s v="TERRESTRE"/>
    <s v="PEDREROS CONTRERAS MICHAEL STEVENS"/>
    <n v="1"/>
    <n v="35779.500569199998"/>
    <n v="0"/>
    <n v="35779.500569199998"/>
    <m/>
    <m/>
    <m/>
    <m/>
    <m/>
  </r>
  <r>
    <s v="CALI"/>
    <x v="2"/>
    <x v="2"/>
    <n v="76892"/>
    <n v="2737037"/>
    <n v="79592"/>
    <s v="ORDEN DE CAMBIO"/>
    <s v="VALLE DEL CAUCA"/>
    <s v="YUMBO"/>
    <s v="BARRIO SAN JORGE YUMBO 2"/>
    <s v="REDEBAN"/>
    <s v="FO-25-1525946"/>
    <d v="2025-09-13T10:07:00"/>
    <d v="2025-09-16T11:13:00"/>
    <m/>
    <s v="ROLLOS"/>
    <s v="ROLLOS"/>
    <s v="CB UNO A UNO"/>
    <s v="CB UNO A UNO"/>
    <s v="EJECUTADO_EXITOSO"/>
    <s v="EJECUTADO EXITOSO"/>
    <s v="13/09/2025 SE ESCALA AL COORDINADOR DE ZONA PARA ENTREGA DE ROLLOS EN SITIO | 15/09/2025 SE REALIZA ENTREGA DE 20 ROLLOS CON VISITA, NO SE INTERVIENE EQUIPOS"/>
    <s v="VISITA_TÉCNICA"/>
    <m/>
    <s v="TIPO I"/>
    <s v="TERRESTRE"/>
    <s v="HERRERA MONAR GEOVANNY"/>
    <n v="1"/>
    <n v="35779.500569199998"/>
    <n v="0"/>
    <n v="35779.500569199998"/>
    <m/>
    <m/>
    <m/>
    <m/>
    <m/>
  </r>
  <r>
    <s v="MONTERIA"/>
    <x v="1"/>
    <x v="1"/>
    <n v="23675"/>
    <n v="2737272"/>
    <n v="77867"/>
    <s v="ORDEN DE CAMBIO"/>
    <s v="CORDOBA"/>
    <s v="SAN BERNARDO DEL VIENTO"/>
    <s v="PTM SAN BERNARDO DEL VIENTO MO"/>
    <s v="REDEBAN"/>
    <s v="FO-25-1525266"/>
    <d v="2025-09-15T08:00:00"/>
    <d v="2025-09-16T11:16:00"/>
    <m/>
    <s v="ROLLOS"/>
    <s v="ROLLOS"/>
    <s v="AGREGADOR"/>
    <s v="COMCARD - PTM"/>
    <s v="EJECUTADO_EXITOSO"/>
    <s v="EJECUTADO EXITOSO"/>
    <s v="13/09/2025 SE ESCALA AL COORDINADOR DE ZONA PARA ENTREGA DE ROLLOS EN SITIO | 15/09/2025 SE REALIZA VISITA TÉCNICA PARA ENTREGA DE 20 ROLLOS PARA DATAFONO, NO SE INTERVIENE TERMINAL Y LA ENTREGA SE REALIZA SIN NOVEDAD."/>
    <s v="VISITA_TÉCNICA"/>
    <m/>
    <s v="TIPO II"/>
    <s v="TERRESTRE"/>
    <s v="CASSIANI PEREZ RAUL RAMIRO"/>
    <n v="1"/>
    <n v="67654.12000000001"/>
    <n v="0"/>
    <n v="67654.12000000001"/>
    <m/>
    <m/>
    <m/>
    <m/>
    <m/>
  </r>
  <r>
    <s v="BOGOTA"/>
    <x v="4"/>
    <x v="4"/>
    <n v="25754"/>
    <n v="2737475"/>
    <n v="77809"/>
    <s v="ORDEN DE CAMBIO"/>
    <s v="CUNDINAMARCA"/>
    <s v="SOACHA"/>
    <s v="BARRIO CAMILO TORRES 2 SECTOR"/>
    <s v="REDEBAN"/>
    <s v="FO-25-1525917"/>
    <d v="2025-09-15T08:00:00"/>
    <d v="2025-09-16T11:24:00"/>
    <m/>
    <s v="ROLLOS"/>
    <s v="ROLLOS"/>
    <s v="CB UNO A UNO"/>
    <s v="CB UNO A UNO"/>
    <s v="EJECUTADO_EXITOSO"/>
    <s v="EJECUTADO EXITOSO"/>
    <s v="13/09/2025 SE ESCALA AL COORDINADOR DE ZONA PARA ENTREGA DE ROLLOS EN SITIO | 15/09/2025 DURANTE LA VISITA TECNICA SE REALIZA ENTREGA DE 20  ROLLOS PARA DATÁFONO NO SE MANIPULAN EQUIPOS SIN NOVEDAD EN ENTREGA"/>
    <s v="VISITA_TÉCNICA"/>
    <m/>
    <s v="TIPO I"/>
    <s v="TERRESTRE"/>
    <s v="GALEANO SORIANO JUAN DAVID"/>
    <n v="1"/>
    <n v="35779.500569199998"/>
    <n v="0"/>
    <n v="35779.500569199998"/>
    <m/>
    <m/>
    <m/>
    <m/>
    <m/>
  </r>
  <r>
    <s v="CUCUTA"/>
    <x v="3"/>
    <x v="3"/>
    <n v="54001"/>
    <n v="2741164"/>
    <n v="80595"/>
    <s v="ORDEN DE CAMBIO"/>
    <s v="NORTE DE SANTANDER"/>
    <s v="CUCUTA"/>
    <s v="BARRIO LA PLAYA CUCUTA 14"/>
    <s v="REDEBAN"/>
    <s v="FO-25-1532574"/>
    <d v="2025-09-15T10:43:00"/>
    <d v="2025-09-16T11:27:00"/>
    <m/>
    <s v="ROLLOS"/>
    <s v="ROLLOS"/>
    <s v="UNO A UNO"/>
    <s v="UNO A UNO"/>
    <s v="EJECUTADO_EXITOSO"/>
    <s v="EJECUTADO EXITOSO"/>
    <s v="15/09/2025 SE ESCALA AL COORDINADOR DE ZONA PARA ENTREGA DE ROLLOS EN SITIO | 15/09/2025 SE REALIZÓ VISITA AL COMERCIO Y SE HIZO ENTREGA DE 20 ROLLOS TODO OK"/>
    <s v="VISITA_TÉCNICA"/>
    <m/>
    <s v="TIPO I"/>
    <s v="TERRESTRE"/>
    <s v="MORA VEGA JEAMPIER"/>
    <n v="1"/>
    <n v="35779.500569199998"/>
    <n v="0"/>
    <n v="35779.500569199998"/>
    <m/>
    <m/>
    <m/>
    <m/>
    <m/>
  </r>
  <r>
    <s v="CALI"/>
    <x v="2"/>
    <x v="2"/>
    <n v="76001"/>
    <n v="2738173"/>
    <n v="81317"/>
    <s v="ORDEN DE CAMBIO"/>
    <s v="VALLE DEL CAUCA"/>
    <s v="CALI"/>
    <s v="PTM CALI COLMENA SIEMPRE DIVAS"/>
    <s v="REDEBAN"/>
    <s v="FO-25-1527023"/>
    <d v="2025-09-14T12:04:00"/>
    <d v="2025-09-16T11:31:00"/>
    <m/>
    <s v="ROLLOS"/>
    <s v="ROLLOS"/>
    <s v="AGREGADOR"/>
    <s v="COMCARD - PTM"/>
    <s v="EJECUTADO_EXITOSO"/>
    <s v="EJECUTADO EXITOSO"/>
    <s v="14/09/2025 SE ESCALA AL COORDINADOR DE ZONA PARA ENTREGA DE ROLLOS EN SITIO | 15/09/2025 SE ENTREGAN 20 ROLLOS A FREDY CAICEDO"/>
    <s v="VISITA_TÉCNICA"/>
    <m/>
    <s v="TIPO I"/>
    <s v="TERRESTRE"/>
    <s v="CUERO RUIZ JHONNY"/>
    <n v="1"/>
    <n v="35779.500569199998"/>
    <n v="0"/>
    <n v="35779.500569199998"/>
    <m/>
    <m/>
    <m/>
    <m/>
    <m/>
  </r>
  <r>
    <s v="BUCARAMANGA"/>
    <x v="3"/>
    <x v="3"/>
    <n v="68547"/>
    <n v="2735146"/>
    <n v="80332"/>
    <s v="ORDEN DE CAMBIO"/>
    <s v="SANTANDER"/>
    <s v="PIEDECUESTA"/>
    <s v="PTM PIEDECUESTA MISCELANEA Y T"/>
    <s v="REDEBAN"/>
    <s v="FO-25-1523357"/>
    <d v="2025-09-12T15:12:00"/>
    <d v="2025-09-16T11:33:00"/>
    <m/>
    <s v="ROLLOS"/>
    <s v="ROLLOS"/>
    <s v="AGREGADOR"/>
    <s v="COMCARD - PTM"/>
    <s v="EJECUTADO_EXITOSO"/>
    <s v="EJECUTADO EXITOSO"/>
    <s v="13/09/2025 SE ESCALA AL COORDINADOR DE ZONA PARA ENTREGA DE ROLLOS EN SITIO | 15/09/2025 ENTREGA DE 20 ROLLOS"/>
    <s v="VISITA_TÉCNICA"/>
    <m/>
    <s v="TIPO II"/>
    <s v="TERRESTRE"/>
    <s v="PEÑA DIAZ IVAN YESID"/>
    <n v="1"/>
    <n v="67654.12000000001"/>
    <n v="0"/>
    <n v="67654.12000000001"/>
    <m/>
    <m/>
    <m/>
    <m/>
    <m/>
  </r>
  <r>
    <s v="BARRANQUILLA"/>
    <x v="1"/>
    <x v="1"/>
    <n v="8001"/>
    <n v="2735558"/>
    <n v="76929"/>
    <s v="ORDEN DE CAMBIO"/>
    <s v="ATLANTICO"/>
    <s v="BARRANQUILLA"/>
    <s v="BARRIO ALAMEDA DEL RIO BARRANQ"/>
    <s v="REDEBAN"/>
    <s v="FO-25-1523330"/>
    <d v="2025-09-12T16:03:00"/>
    <d v="2025-09-16T11:41:00"/>
    <m/>
    <s v="ROLLOS"/>
    <s v="ROLLOS"/>
    <s v="CB UNO A UNO"/>
    <s v="CB UNO A UNO"/>
    <s v="EJECUTADO_EXITOSO"/>
    <s v="EJECUTADO EXITOSO"/>
    <s v="13/09/2025 SE ESCALA AL COORDINADOR DE ZONA PARA ENTREGA DE ROLLOS EN SITIO | 15/09/2025 SE REALIZA VISITA SE ENTREGA 10 ROLLOS. NO SE LE TOMA FOTO A LA TIRILLA YA QUE EL DATAFONO ESTÁ DAÑADO Y SE LE INFORMA QUE SE COMUNIQUE A LA LINEA"/>
    <s v="VISITA_TÉCNICA"/>
    <m/>
    <s v="TIPO I"/>
    <s v="TERRESTRE"/>
    <s v="VILLACOB VILLACOB ELKIN EDUARDO"/>
    <n v="1"/>
    <n v="35779.500569199998"/>
    <n v="0"/>
    <n v="35779.500569199998"/>
    <m/>
    <m/>
    <m/>
    <m/>
    <m/>
  </r>
  <r>
    <s v="VALLEDUPAR"/>
    <x v="1"/>
    <x v="1"/>
    <n v="20001"/>
    <n v="2741713"/>
    <n v="76357"/>
    <s v="ORDEN DE CAMBIO"/>
    <s v="CESAR"/>
    <s v="VALLEDUPAR"/>
    <s v="BARRIO CENTRO VALLEDUPAR 30"/>
    <s v="REDEBAN"/>
    <s v="FO-25-1532083"/>
    <d v="2025-09-15T11:18:00"/>
    <d v="2025-09-16T11:50:00"/>
    <m/>
    <s v="ROLLOS"/>
    <s v="ROLLOS"/>
    <s v="CB UNO A UNO"/>
    <s v="CB UNO A UNO"/>
    <s v="EJECUTADO_EXITOSO"/>
    <s v="EJECUTADO EXITOSO"/>
    <s v="15/09/2025 SE ESCALA AL COORDINADOR DE ZONA PARA ENTREGA DE ROLLOS EN SITIO | 16/09/2025 SE REALIZA ENTREGA DE 20 ROLLOS EN SITIO"/>
    <s v="VISITA_TÉCNICA"/>
    <m/>
    <s v="TIPO I"/>
    <s v="TERRESTRE"/>
    <s v="MONTES DIAZ JOHN FRED"/>
    <n v="1"/>
    <n v="35779.500569199998"/>
    <n v="0"/>
    <n v="35779.500569199998"/>
    <m/>
    <m/>
    <m/>
    <m/>
    <m/>
  </r>
  <r>
    <s v="NEIVA"/>
    <x v="5"/>
    <x v="5"/>
    <n v="41396"/>
    <n v="2715955"/>
    <n v="61732"/>
    <s v="ORDEN DE CAMBIO"/>
    <s v="HUILA"/>
    <s v="LA PLATA"/>
    <s v="DISTRICOL DETALLES CON AMOR"/>
    <s v="REDEBAN"/>
    <s v="FO-25-1507767"/>
    <d v="2025-09-09T13:21:00"/>
    <d v="2025-09-16T12:11:00"/>
    <m/>
    <s v="ROLLOS"/>
    <s v="ROLLOS"/>
    <s v="AGREGADOR"/>
    <s v="DISTRICOL"/>
    <s v="EJECUTADO_EXITOSO"/>
    <s v="EJECUTADO EXITOSO"/>
    <s v="10/09/2025 SE REALIZA ENVIO DE ROLLOS CON GUIA | 16/09/2025 16-09 EN COMUNICACIÓN CON EL SEÑOR LUIS ALEJANDRO ROSERO AL NÚMERO 3214574029 VÍA WHATSAPP, CONFIRMA QUE YA RECIBIÓ LOS ROLLOS."/>
    <s v="ENVÍO"/>
    <m/>
    <s v="TIPO III"/>
    <s v="TERRESTRE"/>
    <m/>
    <n v="0"/>
    <n v="35779.500569199998"/>
    <n v="0"/>
    <n v="35779.500569199998"/>
    <m/>
    <m/>
    <m/>
    <m/>
    <m/>
  </r>
  <r>
    <s v="VALLEDUPAR"/>
    <x v="1"/>
    <x v="1"/>
    <n v="20001"/>
    <n v="2737591"/>
    <n v="72573"/>
    <s v="ORDEN DE CAMBIO"/>
    <s v="CESAR"/>
    <s v="VALLEDUPAR"/>
    <s v="BARRIO DONGOND VALLEDUPAR"/>
    <s v="REDEBAN"/>
    <s v="FO-25-1527033"/>
    <d v="2025-09-15T08:00:00"/>
    <d v="2025-09-16T12:14:00"/>
    <m/>
    <s v="ROLLOS"/>
    <s v="ROLLOS"/>
    <s v="CB UNO A UNO"/>
    <s v="CB UNO A UNO"/>
    <s v="EJECUTADO_EXITOSO"/>
    <s v="EJECUTADO EXITOSO"/>
    <s v="14/09/2025 SE ESCALA AL COORDINADOR DE ZONA PARA ENTREGA DE ROLLOS EN SITIO | 16/09/2025 SE REALIZA ENTREGA DE 40 ROLLOS EN SITIO"/>
    <s v="VISITA_TÉCNICA"/>
    <m/>
    <s v="TIPO I"/>
    <s v="TERRESTRE"/>
    <s v="MONTES DIAZ JOHN FRED"/>
    <n v="1"/>
    <n v="35779.500569199998"/>
    <n v="0"/>
    <n v="35779.500569199998"/>
    <m/>
    <m/>
    <m/>
    <m/>
    <m/>
  </r>
  <r>
    <s v="VALLEDUPAR"/>
    <x v="1"/>
    <x v="1"/>
    <n v="20001"/>
    <n v="2735922"/>
    <n v="79659"/>
    <s v="ORDEN DE CAMBIO"/>
    <s v="CESAR"/>
    <s v="VALLEDUPAR"/>
    <s v="BARRIO CIUDADELA 450 ANOS VALL"/>
    <s v="REDEBAN"/>
    <s v="FO-25-1523317"/>
    <d v="2025-09-12T16:27:00"/>
    <d v="2025-09-16T12:26:00"/>
    <m/>
    <s v="ROLLOS"/>
    <s v="ROLLOS"/>
    <s v="CB UNO A UNO"/>
    <s v="CB UNO A UNO"/>
    <s v="EJECUTADO_EXITOSO"/>
    <s v="EJECUTADO EXITOSO"/>
    <s v="13/09/2025 SE ESCALA AL COORDINADOR DE ZONA PARA ENTREGA DE ROLLOS EN SITIO | 16/09/2025 SE REALIZA ENTREGA DE 20 ROLLOS EN SITIO"/>
    <s v="VISITA_TÉCNICA"/>
    <m/>
    <s v="TIPO I"/>
    <s v="TERRESTRE"/>
    <s v="MONTES DIAZ JOHN FRED"/>
    <n v="1"/>
    <n v="35779.500569199998"/>
    <n v="0"/>
    <n v="35779.500569199998"/>
    <m/>
    <m/>
    <m/>
    <m/>
    <m/>
  </r>
  <r>
    <s v="CARTAGENA"/>
    <x v="1"/>
    <x v="1"/>
    <n v="13836"/>
    <n v="2716201"/>
    <n v="78442"/>
    <s v="ORDEN DE CAMBIO"/>
    <s v="BOLIVAR"/>
    <s v="TURBACO"/>
    <s v="BARRIO CALLE REAL TURBACO"/>
    <s v="REDEBAN"/>
    <s v="FO-25-1504134"/>
    <d v="2025-09-09T13:49:00"/>
    <d v="2025-09-16T12:41:00"/>
    <m/>
    <s v="ROLLOS"/>
    <s v="ROLLOS"/>
    <s v="UNO A UNO"/>
    <s v="UNO A UNO"/>
    <s v="EJECUTADO_EXITOSO"/>
    <s v="EJECUTADO EXITOSO"/>
    <s v="09/09/2025 SE ESCALA AL COORDINADOR DE ZONA PARA ENTREGA DE ROLLOS EN SITIO | 16/09/2025 SE REALIZA ENTREGA DE 10 ROLLOS PARA EL CORRESPONSAL"/>
    <s v="VISITA_TÉCNICA"/>
    <m/>
    <s v="TIPO II"/>
    <s v="TERRESTRE"/>
    <s v="MARTINEZ SALGUEDO ANDRES AUGUSTO"/>
    <n v="1"/>
    <n v="67654.12000000001"/>
    <n v="0"/>
    <n v="67654.12000000001"/>
    <m/>
    <m/>
    <m/>
    <m/>
    <m/>
  </r>
  <r>
    <s v="VALLEDUPAR"/>
    <x v="1"/>
    <x v="1"/>
    <n v="20383"/>
    <n v="2716705"/>
    <n v="63899"/>
    <s v="ORDEN DE CAMBIO"/>
    <s v="CESAR"/>
    <s v="LA GLORIA"/>
    <s v="BARRIO CORREGIMIENTO LA MATA L"/>
    <s v="REDEBAN"/>
    <s v="FO-25-1513644"/>
    <d v="2025-09-09T14:45:00"/>
    <d v="2025-09-16T13:01:00"/>
    <m/>
    <s v="ROLLOS"/>
    <s v="ROLLOS"/>
    <s v="CB UNO A UNO"/>
    <s v="CB UNO A UNO"/>
    <s v="EJECUTADO_EXITOSO"/>
    <s v="EJECUTADO EXITOSO"/>
    <s v="16/09/2025 SE CONFIRMA ENTREGA EXITOSA POR PARTE DE LA TRANSPORTADORA CON GUÍA 2205447166"/>
    <s v="ENVÍO"/>
    <m/>
    <s v="TIPO IV"/>
    <s v="TERRESTRE"/>
    <m/>
    <n v="0"/>
    <n v="35779.500569199998"/>
    <n v="0"/>
    <n v="35779.500569199998"/>
    <m/>
    <m/>
    <m/>
    <m/>
    <m/>
  </r>
  <r>
    <s v="MEDELLIN"/>
    <x v="0"/>
    <x v="0"/>
    <n v="5308"/>
    <n v="2717536"/>
    <n v="30201"/>
    <s v="ORDEN DE CAMBIO"/>
    <s v="ANTIOQUIA"/>
    <s v="GIRARDOTA"/>
    <s v="BARRIO GIRARDOTA PARQUE GIRARD"/>
    <s v="REDEBAN"/>
    <s v="FO-25-1512344"/>
    <d v="2025-09-09T16:07:00"/>
    <d v="2025-09-16T13:12:00"/>
    <m/>
    <s v="ROLLOS"/>
    <s v="ROLLOS"/>
    <s v="CB UNO A UNO"/>
    <s v="CB UNO A UNO"/>
    <s v="EJECUTADO_EXITOSO"/>
    <s v="EJECUTADO EXITOSO"/>
    <s v="11/09/2025 EN COMUNICACIÓN CON EL CB, CONFIRMA DATOS CORRECTOS-SE ESCALA SE ESCALA PARA ENVIO POR CABIFY | 16/09/2025 SE REALIZA ENTREGA DE 160 ROLLOS POR EL OPERADOR CABIFY"/>
    <s v="VISITA_TÉCNICA"/>
    <m/>
    <s v="TIPO I"/>
    <s v="TERRESTRE"/>
    <s v="TORO CARDONA ELIZABETH"/>
    <n v="1"/>
    <n v="35779.500569199998"/>
    <n v="0"/>
    <n v="35779.500569199998"/>
    <m/>
    <m/>
    <m/>
    <m/>
    <m/>
  </r>
  <r>
    <s v="TUNJA"/>
    <x v="3"/>
    <x v="3"/>
    <n v="15861"/>
    <n v="2737080"/>
    <n v="58654"/>
    <s v="ORDEN DE CAMBIO"/>
    <s v="BOYACA"/>
    <s v="VENTAQUEMADA"/>
    <s v="BARRIO VEREDA BOJIRQUE VENTAQU"/>
    <s v="REDEBAN"/>
    <s v="FO-25-1524880"/>
    <d v="2025-09-13T12:44:00"/>
    <d v="2025-09-16T13:30:00"/>
    <m/>
    <s v="ROLLOS"/>
    <s v="ROLLOS"/>
    <s v="UNO A UNO"/>
    <s v="CB UNO A UNO"/>
    <s v="EJECUTADO_EXITOSO"/>
    <s v="EJECUTADO EXITOSO"/>
    <s v="16/09/2025 SE REALIZA ENTREGA 10 ROLLOS"/>
    <s v="VISITA_TÉCNICA"/>
    <m/>
    <s v="TIPO II"/>
    <s v="TERRESTRE"/>
    <s v="GONZALEZ GONZALEZ MARIO ALBERTO"/>
    <n v="1"/>
    <n v="67654.12000000001"/>
    <n v="0"/>
    <n v="67654.12000000001"/>
    <m/>
    <m/>
    <m/>
    <m/>
    <m/>
  </r>
  <r>
    <s v="BOGOTA"/>
    <x v="4"/>
    <x v="4"/>
    <n v="25743"/>
    <n v="2732990"/>
    <n v="23694"/>
    <s v="ORDEN DE CAMBIO"/>
    <s v="CUNDINAMARCA"/>
    <s v="SILVANIA"/>
    <s v="BARRIO IPM SUBIA SILVANIA"/>
    <s v="REDEBAN"/>
    <s v="FO-25-1522164"/>
    <d v="2025-09-12T10:23:00"/>
    <d v="2025-09-16T13:31:00"/>
    <m/>
    <s v="ROLLOS"/>
    <s v="ROLLOS"/>
    <s v="CB UNO A UNO"/>
    <s v="CB UNO A UNO"/>
    <s v="EJECUTADO_EXITOSO"/>
    <s v="EJECUTADO EXITOSO"/>
    <s v="12/09/2025 SE ESCALA AL COORDINADOR DE ZONA PARA ENTREGA DE ROLLOS EN SITIO | 16/09/2025 DURANTE LA VISITA TECNICA SE REALIZA ENTREGA DE ROLLOS PARA DATÁFONO NO SE MANIPULAN EQUIPOS SIN NOVEDAD EN ENTREGA"/>
    <s v="VISITA_TÉCNICA"/>
    <m/>
    <s v="TIPO II"/>
    <s v="TERRESTRE"/>
    <s v="GALEANO SORIANO JUAN DAVID"/>
    <n v="1"/>
    <n v="67654.12000000001"/>
    <n v="0"/>
    <n v="67654.12000000001"/>
    <m/>
    <m/>
    <m/>
    <m/>
    <m/>
  </r>
  <r>
    <s v="BOGOTA"/>
    <x v="4"/>
    <x v="4"/>
    <n v="25386"/>
    <n v="2718277"/>
    <n v="79640"/>
    <s v="ORDEN DE CAMBIO"/>
    <s v="CUNDINAMARCA"/>
    <s v="LA MESA"/>
    <s v="BARRIO BARRIO EL RECREO LA MES"/>
    <s v="REDEBAN"/>
    <s v="FO-25-1512887"/>
    <d v="2025-09-09T17:31:00"/>
    <d v="2025-09-16T13:41:00"/>
    <m/>
    <s v="ROLLOS"/>
    <s v="ROLLOS"/>
    <s v="CB UNO A UNO"/>
    <s v="CB UNO A UNO"/>
    <s v="EJECUTADO_EXITOSO"/>
    <s v="EJECUTADO EXITOSO"/>
    <s v="11/09/2025 SE ESCALA AL COORDINADOR DE ZONA PARA ENTREGA DE ROLLOS EN SITIO | 16/09/2025 ENTREGA DE 10 ROLLOS EJECUTADO OK"/>
    <s v="VISITA_TÉCNICA"/>
    <m/>
    <s v="TIPO II"/>
    <s v="TERRESTRE"/>
    <s v="GOMEZ VEGA DAVID SNEYDER"/>
    <n v="1"/>
    <n v="67654.12000000001"/>
    <n v="0"/>
    <n v="67654.12000000001"/>
    <m/>
    <m/>
    <m/>
    <m/>
    <m/>
  </r>
  <r>
    <s v="CALI"/>
    <x v="2"/>
    <x v="2"/>
    <n v="76520"/>
    <n v="2743974"/>
    <n v="69712"/>
    <s v="ORDEN DE CAMBIO"/>
    <s v="VALLE DEL CAUCA"/>
    <s v="PALMIRA"/>
    <s v="DISTRICOL SR SERVICIOS ROZO"/>
    <s v="REDEBAN"/>
    <s v="FO-25-1534088"/>
    <d v="2025-09-15T16:06:00"/>
    <d v="2025-09-16T13:43:00"/>
    <m/>
    <s v="ROLLOS"/>
    <s v="ROLLOS"/>
    <s v="AGREGADOR"/>
    <s v="DISTRICOL"/>
    <s v="EJECUTADO_EXITOSO"/>
    <s v="EJECUTADO EXITOSO"/>
    <s v="15/09/2025 SE ESCALA AL COORDINADOR DE ZONA PARA ENTREGA DE ROLLOS EN SITIO | 16/09/2025 EN LA VISITA TÉCNICA SE REALIZÓ LA ENTREGA DE 50 ROLLOS DE REDEBAN PARA EL CB"/>
    <s v="VISITA_TÉCNICA"/>
    <m/>
    <s v="TIPO I"/>
    <s v="TERRESTRE"/>
    <s v="SANCHEZ URREGO ROBINSON DAVID"/>
    <n v="1"/>
    <n v="35779.500569199998"/>
    <n v="0"/>
    <n v="35779.500569199998"/>
    <m/>
    <m/>
    <m/>
    <m/>
    <m/>
  </r>
  <r>
    <s v="PASTO"/>
    <x v="2"/>
    <x v="2"/>
    <n v="86568"/>
    <n v="2724808"/>
    <n v="79116"/>
    <s v="ORDEN DE CAMBIO"/>
    <s v="PUTUMAYO"/>
    <s v="PUERTO ASIS"/>
    <s v="BARRIO EL CENTRO PUERTO ASIS 1"/>
    <s v="REDEBAN"/>
    <s v="FO-25-1518872"/>
    <d v="2025-09-11T08:00:00"/>
    <d v="2025-09-16T14:28:00"/>
    <m/>
    <s v="ROLLOS"/>
    <s v="ROLLOS"/>
    <s v="CB UNO A UNO"/>
    <s v="CB UNO A UNO"/>
    <s v="EJECUTADO_EXITOSO"/>
    <s v="EJECUTADO EXITOSO"/>
    <s v="12/09/2025 SE REALIZA ENVIO DE ROLLOS CON GUIA | 13/09/2025 SE REALIZA ENVIO DE 30 ROLLOS POR SOLICITUD DE CLIENTE SE LE INFORMA A CLIENTE NÚMERO DE GUÍA PARA RECLAMAR"/>
    <s v="ENVÍO"/>
    <m/>
    <s v="TIPO IV"/>
    <s v="TERRESTRE"/>
    <s v="BRAVO MADROÑERO OSCAR ESTEBAN"/>
    <n v="0"/>
    <n v="35779.500569199998"/>
    <n v="0"/>
    <n v="35779.500569199998"/>
    <m/>
    <m/>
    <m/>
    <m/>
    <m/>
  </r>
  <r>
    <s v="BUCARAMANGA"/>
    <x v="3"/>
    <x v="3"/>
    <n v="68770"/>
    <n v="2719657"/>
    <n v="80065"/>
    <s v="ORDEN DE CAMBIO"/>
    <s v="SANTANDER"/>
    <s v="SUAITA"/>
    <s v="BARRIO OLIVAL SUAITA"/>
    <s v="REDEBAN"/>
    <s v="FO-25-1516665"/>
    <d v="2025-09-10T08:46:00"/>
    <d v="2025-09-16T14:30:00"/>
    <m/>
    <s v="ROLLOS"/>
    <s v="ROLLOS"/>
    <s v="UNO A UNO"/>
    <s v="UNO A UNO"/>
    <s v="EJECUTADO_EXITOSO"/>
    <s v="EJECUTADO EXITOSO"/>
    <s v="11/09/2025 SE REALIZA ENVIO DE ROLLOS CON GUIA | 12/09/2025 SE COMUNICA CON LA SEÑORITA ANGIE ULLOA Y SE LE INFORMA DEL ENVIO DE 20 ROLLOS RBM CB OPERATIVO"/>
    <s v="ENVÍO"/>
    <m/>
    <s v="TIPO III"/>
    <s v="TERRESTRE"/>
    <s v="BARAJAS BERMUDEZ YAHIR MAURICIO"/>
    <n v="0"/>
    <n v="35779.500569199998"/>
    <n v="0"/>
    <n v="35779.500569199998"/>
    <m/>
    <m/>
    <m/>
    <m/>
    <m/>
  </r>
  <r>
    <s v="IBAGUE"/>
    <x v="5"/>
    <x v="5"/>
    <n v="73411"/>
    <n v="2717490"/>
    <n v="79897"/>
    <s v="ORDEN DE CAMBIO"/>
    <s v="TOLIMA"/>
    <s v="LIBANO"/>
    <s v="DISTRICOL VARIEDADES MUNDO CEL"/>
    <s v="REDEBAN"/>
    <s v="FO-25-1513642"/>
    <d v="2025-09-09T16:09:00"/>
    <d v="2025-09-16T14:47:00"/>
    <m/>
    <s v="ROLLOS"/>
    <s v="ROLLOS"/>
    <s v="AGREGADOR"/>
    <s v="DISTRICOL"/>
    <s v="EJECUTADO_EXITOSO"/>
    <s v="EJECUTADO EXITOSO"/>
    <s v="16/09/2025 SE CONFIRMA ENTREGA EXITOSA PORPARTE DE LA TRANSPORTADORA"/>
    <s v="ENVÍO"/>
    <m/>
    <s v="TIPO III"/>
    <s v="TERRESTRE"/>
    <m/>
    <n v="0"/>
    <n v="35779.500569199998"/>
    <n v="0"/>
    <n v="35779.500569199998"/>
    <m/>
    <m/>
    <m/>
    <m/>
    <m/>
  </r>
  <r>
    <s v="SINCELEJO"/>
    <x v="1"/>
    <x v="1"/>
    <n v="70708"/>
    <n v="2714901"/>
    <n v="80805"/>
    <s v="ORDEN DE CAMBIO"/>
    <s v="SUCRE"/>
    <s v="SAN MARCOS"/>
    <s v="BARRIO SUCRE SAN MARCOS 1"/>
    <s v="REDEBAN"/>
    <s v="FO-25-1515495"/>
    <d v="2025-09-09T10:49:00"/>
    <d v="2025-09-16T14:58:00"/>
    <m/>
    <s v="ROLLOS"/>
    <s v="ROLLOS"/>
    <s v="UNO A UNO"/>
    <s v="UNO A UNO"/>
    <s v="EJECUTADO_EXITOSO"/>
    <s v="EJECUTADO EXITOSO"/>
    <s v="16/09/2025 16-09 SE CONFIRMA ENTREGA EXITOSA POR PARTE DE LA TRANSPORTADORA"/>
    <s v="ENVÍO"/>
    <m/>
    <s v="TIPO III"/>
    <s v="TERRESTRE"/>
    <m/>
    <n v="0"/>
    <n v="35779.500569199998"/>
    <n v="0"/>
    <n v="35779.500569199998"/>
    <m/>
    <m/>
    <m/>
    <m/>
    <m/>
  </r>
  <r>
    <s v="BUCARAMANGA"/>
    <x v="3"/>
    <x v="3"/>
    <n v="68001"/>
    <n v="2748226"/>
    <n v="67847"/>
    <s v="ORDEN DE CAMBIO"/>
    <s v="SANTANDER"/>
    <s v="BUCARAMANGA"/>
    <s v="OPRAP ÉXITO BUCARAMANGA CENTRO"/>
    <s v="REDEBAN"/>
    <s v="FO-25-1537037"/>
    <d v="2025-09-16T11:46:00"/>
    <d v="2025-09-16T15:04:00"/>
    <m/>
    <s v="ROLLOS"/>
    <s v="ROLLOS"/>
    <s v="ROBUSTO"/>
    <s v="OPRAP"/>
    <s v="EJECUTADO_EXITOSO"/>
    <s v="EJECUTADO EXITOSO"/>
    <s v="16/09/2025 SE REALIZA ENTREGA DE 80 ROLLOS CON VISITA NO SE MANIPULA TERMINAL"/>
    <s v="VISITA_TÉCNICA"/>
    <m/>
    <s v="TIPO I"/>
    <s v="TERRESTRE"/>
    <s v="REYES RAMIREZ DIEGO ALEXANDER"/>
    <n v="1"/>
    <n v="35779.500569199998"/>
    <n v="0"/>
    <n v="35779.500569199998"/>
    <m/>
    <m/>
    <m/>
    <m/>
    <m/>
  </r>
  <r>
    <s v="BARRANQUILLA"/>
    <x v="1"/>
    <x v="1"/>
    <n v="8832"/>
    <n v="2745914"/>
    <n v="69552"/>
    <s v="ORDEN DE CAMBIO"/>
    <s v="ATLANTICO"/>
    <s v="TUBARA"/>
    <s v="BARRIO EL LLANO TUBARA"/>
    <s v="REDEBAN"/>
    <s v="FO-25-1535210"/>
    <d v="2025-09-16T08:21:00"/>
    <d v="2025-09-16T15:07:00"/>
    <m/>
    <s v="ROLLOS"/>
    <s v="ROLLOS"/>
    <s v="CB UNO A UNO"/>
    <s v="CB UNO A UNO"/>
    <s v="EJECUTADO_EXITOSO"/>
    <s v="EJECUTADO EXITOSO"/>
    <s v="16/09/2025 SE ESCALA AL COORDINADOR DE ZONA PARA ENTREGA DE ROLLOS EN SITIO | 16/09/2025 SE REALIZA VISITA SE ENTREGA 90 ROLLOS"/>
    <s v="VISITA_TÉCNICA"/>
    <m/>
    <s v="TIPO II"/>
    <s v="TERRESTRE"/>
    <s v="VILLACOB VILLACOB ELKIN EDUARDO"/>
    <n v="1"/>
    <n v="67654.12000000001"/>
    <n v="0"/>
    <n v="67654.12000000001"/>
    <m/>
    <m/>
    <m/>
    <m/>
    <m/>
  </r>
  <r>
    <s v="NEIVA"/>
    <x v="5"/>
    <x v="5"/>
    <n v="41001"/>
    <n v="2747214"/>
    <n v="12834"/>
    <s v="ORDEN DE CAMBIO"/>
    <s v="HUILA"/>
    <s v="NEIVA"/>
    <s v="BARRIO ALTICO NEIVA"/>
    <s v="REDEBAN"/>
    <s v="FO-25-1536236"/>
    <d v="2025-09-16T10:18:00"/>
    <d v="2025-09-16T15:16:00"/>
    <m/>
    <s v="ROLLOS"/>
    <s v="ROLLOS"/>
    <s v="CB UNO A UNO"/>
    <s v="CB UNO A UNO"/>
    <s v="EJECUTADO_EXITOSO"/>
    <s v="EJECUTADO EXITOSO"/>
    <s v="16/09/2025 SE ESCALA AL COORDINADOR DE ZONA PARA ENTREGA DE ROLLOS EN SITIO | 16/09/2025 SE ENTREGA 160 ROLLOS SIN NOVEDAD"/>
    <s v="VISITA_TÉCNICA"/>
    <m/>
    <s v="TIPO I"/>
    <s v="TERRESTRE"/>
    <s v="ANDRADE HERNANDEZ JUAN CARLOS"/>
    <n v="1"/>
    <n v="35779.500569199998"/>
    <n v="0"/>
    <n v="35779.500569199998"/>
    <m/>
    <m/>
    <m/>
    <m/>
    <m/>
  </r>
  <r>
    <s v="MEDELLIN"/>
    <x v="0"/>
    <x v="0"/>
    <n v="5001"/>
    <n v="2720412"/>
    <n v="80091"/>
    <s v="ORDEN DE CAMBIO"/>
    <s v="ANTIOQUIA"/>
    <s v="MEDELLIN"/>
    <s v="BARRIO CAICEDO MEDELLIN 15"/>
    <s v="REDEBAN"/>
    <s v="FO-25-1512333"/>
    <d v="2025-09-10T09:41:00"/>
    <d v="2025-09-16T15:45:00"/>
    <m/>
    <s v="ROLLOS"/>
    <s v="ROLLOS"/>
    <s v="CB UNO A UNO"/>
    <s v="CB UNO A UNO"/>
    <s v="EJECUTADO_EXITOSO"/>
    <s v="EJECUTADO EXITOSO"/>
    <s v="11/09/2025 EN COMUNICACIÓN CON EL CB, CONFIRMA DATOS CORRECTOS-SE ESCALA SE ESCALA PARA ENVIO POR CABIFY | 16/09/2025 SE REALIZA ENTREGA DE 30 ROLLOS POR EL OPERADOR CABIFY"/>
    <s v="VISITA_TÉCNICA"/>
    <m/>
    <s v="TIPO I"/>
    <s v="TERRESTRE"/>
    <s v="TORO CARDONA ELIZABETH"/>
    <n v="1"/>
    <n v="35779.500569199998"/>
    <n v="0"/>
    <n v="35779.500569199998"/>
    <m/>
    <m/>
    <m/>
    <m/>
    <m/>
  </r>
  <r>
    <s v="MEDELLIN"/>
    <x v="0"/>
    <x v="0"/>
    <n v="5001"/>
    <n v="2726203"/>
    <n v="79924"/>
    <s v="ORDEN DE CAMBIO"/>
    <s v="ANTIOQUIA"/>
    <s v="MEDELLIN"/>
    <s v="DISTRICOL DROGUERIA MILENIOSS"/>
    <s v="REDEBAN"/>
    <s v="FO-25-1515178"/>
    <d v="2025-09-11T09:02:00"/>
    <d v="2025-09-16T15:46:00"/>
    <m/>
    <s v="ROLLOS"/>
    <s v="ROLLOS"/>
    <s v="AGREGADOR"/>
    <s v="DISTRICOL"/>
    <s v="EJECUTADO_EXITOSO"/>
    <s v="EJECUTADO EXITOSO"/>
    <s v="11/09/2025 SE ESCALA PARA ENVIO POR CABIFY | 16/09/2025 SE REALIZA ENTREGA DE 40 ROLLOS POR EL OPERADOR CABIFY"/>
    <s v="VISITA_TÉCNICA"/>
    <m/>
    <s v="TIPO I"/>
    <s v="TERRESTRE"/>
    <s v="TORO CARDONA ELIZABETH"/>
    <n v="1"/>
    <n v="35779.500569199998"/>
    <n v="0"/>
    <n v="35779.500569199998"/>
    <m/>
    <m/>
    <m/>
    <m/>
    <m/>
  </r>
  <r>
    <s v="MEDELLIN"/>
    <x v="0"/>
    <x v="0"/>
    <n v="5001"/>
    <n v="2723478"/>
    <n v="48426"/>
    <s v="ORDEN DE CAMBIO"/>
    <s v="ANTIOQUIA"/>
    <s v="MEDELLIN"/>
    <s v="PTM RED MEDELLIN LA CASA DEL"/>
    <s v="REDEBAN"/>
    <s v="FO-25-1515060"/>
    <d v="2025-09-10T15:23:00"/>
    <d v="2025-09-16T15:46:00"/>
    <m/>
    <s v="ROLLOS"/>
    <s v="ROLLOS"/>
    <s v="AGREGADOR"/>
    <s v="COMCARD - PTM"/>
    <s v="EJECUTADO_EXITOSO"/>
    <s v="EJECUTADO EXITOSO"/>
    <s v="11/09/2025 SE ESCALA PARA ENVIO POR CABIFY | 16/09/2025 SE REALIZA ENTREGA DE 110 ROLLOS POR EL OPERADOR CABIFY"/>
    <s v="VISITA_TÉCNICA"/>
    <m/>
    <s v="TIPO I"/>
    <s v="TERRESTRE"/>
    <s v="TORO CARDONA ELIZABETH"/>
    <n v="1"/>
    <n v="35779.500569199998"/>
    <n v="0"/>
    <n v="35779.500569199998"/>
    <m/>
    <m/>
    <m/>
    <m/>
    <m/>
  </r>
  <r>
    <s v="MEDELLIN"/>
    <x v="0"/>
    <x v="0"/>
    <n v="5088"/>
    <n v="2728640"/>
    <n v="80715"/>
    <s v="ORDEN DE CAMBIO"/>
    <s v="ANTIOQUIA"/>
    <s v="BELLO"/>
    <s v="DISTRICOL ABARROTES EL PUERTO"/>
    <s v="REDEBAN"/>
    <s v="FO-25-1519285"/>
    <d v="2025-09-11T14:20:00"/>
    <d v="2025-09-16T15:47:00"/>
    <m/>
    <s v="ROLLOS"/>
    <s v="ROLLOS"/>
    <s v="AGREGADOR"/>
    <s v="DISTRICOL"/>
    <s v="EJECUTADO_EXITOSO"/>
    <s v="EJECUTADO EXITOSO"/>
    <s v="12/09/2025 SE ESCALA PARA ENVIO POR CABIFY | 16/09/2025 SE REALIZA ENTREGA DE 20 ROLLOS POR EL OPERADOR CABIFY"/>
    <s v="VISITA_TÉCNICA"/>
    <m/>
    <s v="TIPO I"/>
    <s v="TERRESTRE"/>
    <s v="TORO CARDONA ELIZABETH"/>
    <n v="1"/>
    <n v="35779.500569199998"/>
    <n v="0"/>
    <n v="35779.500569199998"/>
    <m/>
    <m/>
    <m/>
    <m/>
    <m/>
  </r>
  <r>
    <s v="MEDELLIN"/>
    <x v="0"/>
    <x v="0"/>
    <n v="5088"/>
    <n v="2718090"/>
    <n v="40185"/>
    <s v="ORDEN DE CAMBIO"/>
    <s v="ANTIOQUIA"/>
    <s v="BELLO"/>
    <s v="BARRIO MANCHESTER BELLO 1"/>
    <s v="REDEBAN"/>
    <s v="FO-25-1512343"/>
    <d v="2025-09-09T17:42:00"/>
    <d v="2025-09-16T15:47:00"/>
    <m/>
    <s v="ROLLOS"/>
    <s v="ROLLOS"/>
    <s v="UNO A UNO"/>
    <s v="CB UNO A UNO"/>
    <s v="EJECUTADO_EXITOSO"/>
    <s v="EJECUTADO EXITOSO"/>
    <s v="11/09/2025 EN COMUNICACIÓN CON EL CB, CONFIRMA DATOS CORRECTOS-SE ESCALA SE ESCALA PARA ENVIO POR CABIFY | 16/09/2025 SE REALIZA ENTREGA DE 10 ROLLOS POR EL OPERADOR CABIFY"/>
    <s v="VISITA_TÉCNICA"/>
    <m/>
    <s v="TIPO I"/>
    <s v="TERRESTRE"/>
    <s v="TORO CARDONA ELIZABETH"/>
    <n v="1"/>
    <n v="35779.500569199998"/>
    <n v="0"/>
    <n v="35779.500569199998"/>
    <m/>
    <m/>
    <m/>
    <m/>
    <m/>
  </r>
  <r>
    <s v="MEDELLIN"/>
    <x v="0"/>
    <x v="0"/>
    <n v="5088"/>
    <n v="2720502"/>
    <n v="34705"/>
    <s v="ORDEN DE CAMBIO"/>
    <s v="ANTIOQUIA"/>
    <s v="BELLO"/>
    <s v="BARRIO ZAMORA BELLO 2"/>
    <s v="REDEBAN"/>
    <s v="FO-25-1512329"/>
    <d v="2025-09-10T09:55:00"/>
    <d v="2025-09-16T15:48:00"/>
    <m/>
    <s v="ROLLOS"/>
    <s v="ROLLOS"/>
    <s v="CB UNO A UNO"/>
    <s v="CB UNO A UNO"/>
    <s v="EJECUTADO_EXITOSO"/>
    <s v="EJECUTADO EXITOSO"/>
    <s v="11/09/2025 EN COMUNICACIÓN CON EL CB, CONFIRMA DATOS CORRECTOS-SE ESCALA SE ESCALA PARA ENVIO POR CABIFY | 16/09/2025 SE REALIZA ENTREGA DE 90 ROLLOS POR EL OPERADOR CABIFY"/>
    <s v="VISITA_TÉCNICA"/>
    <m/>
    <s v="TIPO I"/>
    <s v="TERRESTRE"/>
    <s v="TORO CARDONA ELIZABETH"/>
    <n v="1"/>
    <n v="35779.500569199998"/>
    <n v="0"/>
    <n v="35779.500569199998"/>
    <m/>
    <m/>
    <m/>
    <m/>
    <m/>
  </r>
  <r>
    <s v="MEDELLIN"/>
    <x v="0"/>
    <x v="0"/>
    <n v="5088"/>
    <n v="2736282"/>
    <n v="77873"/>
    <s v="ORDEN DE CAMBIO"/>
    <s v="ANTIOQUIA"/>
    <s v="BELLO"/>
    <s v="PTM BELLO ZEA COSMETICS"/>
    <s v="REDEBAN"/>
    <s v="FO-25-1523297"/>
    <d v="2025-09-13T09:00:00"/>
    <d v="2025-09-16T15:49:00"/>
    <m/>
    <s v="ROLLOS"/>
    <s v="ROLLOS"/>
    <s v="AGREGADOR"/>
    <s v="COMCARD - PTM"/>
    <s v="EJECUTADO_EXITOSO"/>
    <s v="EJECUTADO EXITOSO"/>
    <s v="13/09/2025 SE ESCALA AL COORDINADOR DE ZONA PARA ENTREGA DE ROLLOS EN SITIO | 16/09/2025 SE REALIZA ENTREGA DE 60 ROLLOS POR EL OPERADOR CABIFY"/>
    <s v="VISITA_TÉCNICA"/>
    <m/>
    <s v="TIPO I"/>
    <s v="TERRESTRE"/>
    <s v="TORO CARDONA ELIZABETH"/>
    <n v="1"/>
    <n v="35779.500569199998"/>
    <n v="0"/>
    <n v="35779.500569199998"/>
    <m/>
    <m/>
    <m/>
    <m/>
    <m/>
  </r>
  <r>
    <s v="MEDELLIN"/>
    <x v="0"/>
    <x v="0"/>
    <n v="5001"/>
    <n v="2721659"/>
    <n v="42532"/>
    <s v="ORDEN DE CAMBIO"/>
    <s v="ANTIOQUIA"/>
    <s v="MEDELLIN"/>
    <s v="PTM METROPOLIS AAA"/>
    <s v="REDEBAN"/>
    <s v="FO-25-1515065"/>
    <d v="2025-09-10T11:24:00"/>
    <d v="2025-09-16T15:49:00"/>
    <m/>
    <s v="ROLLOS"/>
    <s v="ROLLOS"/>
    <s v="AGREGADOR"/>
    <s v="COMCARD - PTM"/>
    <s v="EJECUTADO_EXITOSO"/>
    <s v="EJECUTADO EXITOSO"/>
    <s v="11/09/2025 SE ESCALA PARA ENVIO POR CABIFY | 16/09/2025 SE REALIZA ENTREGA DE 80 ROLLOS POR EL OPERADOR CABIFY"/>
    <s v="VISITA_TÉCNICA"/>
    <m/>
    <s v="TIPO I"/>
    <s v="TERRESTRE"/>
    <s v="TORO CARDONA ELIZABETH"/>
    <n v="1"/>
    <n v="35779.500569199998"/>
    <n v="0"/>
    <n v="35779.500569199998"/>
    <m/>
    <m/>
    <m/>
    <m/>
    <m/>
  </r>
  <r>
    <s v="MEDELLIN"/>
    <x v="0"/>
    <x v="0"/>
    <n v="5088"/>
    <n v="2735760"/>
    <n v="29998"/>
    <s v="ORDEN DE CAMBIO"/>
    <s v="ANTIOQUIA"/>
    <s v="BELLO"/>
    <s v="BARRIO BELLO LA 2000"/>
    <s v="REDEBAN"/>
    <s v="FO-25-1523316"/>
    <d v="2025-09-12T16:28:00"/>
    <d v="2025-09-16T15:50:00"/>
    <m/>
    <s v="ROLLOS"/>
    <s v="ROLLOS"/>
    <s v="CB UNO A UNO"/>
    <s v="CB UNO A UNO"/>
    <s v="EJECUTADO_EXITOSO"/>
    <s v="EJECUTADO EXITOSO"/>
    <s v="13/09/2025 SE ESCALA AL COORDINADOR DE ZONA PARA ENTREGA DE ROLLOS EN SITIO | 16/09/2025 SE REALIZA ENTREGA DE 80 ROLLOS POR EL OPERADOR CABIFY"/>
    <s v="VISITA_TÉCNICA"/>
    <m/>
    <s v="TIPO I"/>
    <s v="TERRESTRE"/>
    <s v="TORO CARDONA ELIZABETH"/>
    <n v="1"/>
    <n v="35779.500569199998"/>
    <n v="0"/>
    <n v="35779.500569199998"/>
    <m/>
    <m/>
    <m/>
    <m/>
    <m/>
  </r>
  <r>
    <s v="MEDELLIN"/>
    <x v="0"/>
    <x v="0"/>
    <n v="5001"/>
    <n v="2722791"/>
    <n v="79837"/>
    <s v="ORDEN DE CAMBIO"/>
    <s v="ANTIOQUIA"/>
    <s v="MEDELLIN"/>
    <s v="PTM MEDELLIN D I J  TECHNOLOGY"/>
    <s v="REDEBAN"/>
    <s v="FO-25-1515063"/>
    <d v="2025-09-10T14:26:00"/>
    <d v="2025-09-16T15:50:00"/>
    <m/>
    <s v="ROLLOS"/>
    <s v="ROLLOS"/>
    <s v="AGREGADOR"/>
    <s v="COMCARD - PTM"/>
    <s v="EJECUTADO_EXITOSO"/>
    <s v="EJECUTADO EXITOSO"/>
    <s v="11/09/2025 SE ESCALA PARA ENVIO POR CABIFY | 16/09/2025 SE REALIZA ENTREGA DE 70 ROLLOS POR EL OPERADOR CABIFY"/>
    <s v="VISITA_TÉCNICA"/>
    <m/>
    <s v="TIPO I"/>
    <s v="TERRESTRE"/>
    <s v="TORO CARDONA ELIZABETH"/>
    <n v="1"/>
    <n v="35779.500569199998"/>
    <n v="0"/>
    <n v="35779.500569199998"/>
    <m/>
    <m/>
    <m/>
    <m/>
    <m/>
  </r>
  <r>
    <s v="MEDELLIN"/>
    <x v="0"/>
    <x v="0"/>
    <n v="5001"/>
    <n v="2722726"/>
    <n v="80199"/>
    <s v="ORDEN DE CAMBIO"/>
    <s v="ANTIOQUIA"/>
    <s v="MEDELLIN"/>
    <s v="BARRIO AURES MEDELLIN"/>
    <s v="REDEBAN"/>
    <s v="FO-25-1516220"/>
    <d v="2025-09-10T14:05:00"/>
    <d v="2025-09-16T15:50:00"/>
    <m/>
    <s v="ROLLOS"/>
    <s v="ROLLOS"/>
    <s v="UNO A UNO"/>
    <s v="UNO A UNO"/>
    <s v="EJECUTADO_EXITOSO"/>
    <s v="EJECUTADO EXITOSO"/>
    <s v="11/09/2025 SE ESCALA PARA ENVIO POR CABIFY | 16/09/2025 SE REALIZA ENTREGA DE 20 ROLLOS POR EL OPERADOR CABIFY"/>
    <s v="VISITA_TÉCNICA"/>
    <m/>
    <s v="TIPO I"/>
    <s v="TERRESTRE"/>
    <s v="TORO CARDONA ELIZABETH"/>
    <n v="1"/>
    <n v="35779.500569199998"/>
    <n v="0"/>
    <n v="35779.500569199998"/>
    <m/>
    <m/>
    <m/>
    <m/>
    <m/>
  </r>
  <r>
    <s v="MEDELLIN"/>
    <x v="0"/>
    <x v="0"/>
    <n v="5001"/>
    <n v="2728132"/>
    <n v="79021"/>
    <s v="ORDEN DE CAMBIO"/>
    <s v="ANTIOQUIA"/>
    <s v="MEDELLIN"/>
    <s v="PTM MEDELLIN SUPERMERCADO TRAV"/>
    <s v="REDEBAN"/>
    <s v="FO-25-1515106"/>
    <d v="2025-09-11T12:31:00"/>
    <d v="2025-09-16T15:51:00"/>
    <m/>
    <s v="ROLLOS"/>
    <s v="ROLLOS"/>
    <s v="AGREGADOR"/>
    <s v="COMCARD - PTM"/>
    <s v="EJECUTADO_EXITOSO"/>
    <s v="EJECUTADO EXITOSO"/>
    <s v="11/09/2025 SE ESCALA PARA ENVIO POR CABIFY | 16/09/2025 SE REALIZA ENTREGA DE 60 ROLLOS POR EL OPERADOR CABIFY"/>
    <s v="VISITA_TÉCNICA"/>
    <m/>
    <s v="TIPO I"/>
    <s v="TERRESTRE"/>
    <s v="TORO CARDONA ELIZABETH"/>
    <n v="1"/>
    <n v="35779.500569199998"/>
    <n v="0"/>
    <n v="35779.500569199998"/>
    <m/>
    <m/>
    <m/>
    <m/>
    <m/>
  </r>
  <r>
    <s v="MEDELLIN"/>
    <x v="0"/>
    <x v="0"/>
    <n v="5001"/>
    <n v="2725760"/>
    <n v="25042"/>
    <s v="ORDEN DE CAMBIO"/>
    <s v="ANTIOQUIA"/>
    <s v="MEDELLIN"/>
    <s v="BARRIO SAN JAVIER XI MEDELLIN"/>
    <s v="REDEBAN"/>
    <s v="FO-25-1522561"/>
    <d v="2025-09-11T08:31:00"/>
    <d v="2025-09-16T15:51:00"/>
    <m/>
    <s v="ROLLOS"/>
    <s v="ROLLOS"/>
    <s v="CB UNO A UNO"/>
    <s v="CB UNO A UNO"/>
    <s v="EJECUTADO_EXITOSO"/>
    <s v="EJECUTADO EXITOSO"/>
    <s v="13/09/2025 SE ESCALA AL COORDINADOR DE ZONA PARA ENTREGA DE ROLLOS EN SITIO | 16/09/2025 SE REALIZA ENTREGA DE 70 ROLLOS POR EL OPERADOR CABIFY"/>
    <s v="VISITA_TÉCNICA"/>
    <m/>
    <s v="TIPO I"/>
    <s v="TERRESTRE"/>
    <s v="TORO CARDONA ELIZABETH"/>
    <n v="1"/>
    <n v="35779.500569199998"/>
    <n v="0"/>
    <n v="35779.500569199998"/>
    <m/>
    <m/>
    <m/>
    <m/>
    <m/>
  </r>
  <r>
    <s v="MEDELLIN"/>
    <x v="0"/>
    <x v="0"/>
    <n v="5001"/>
    <n v="2724462"/>
    <n v="79836"/>
    <s v="ORDEN DE CAMBIO"/>
    <s v="ANTIOQUIA"/>
    <s v="MEDELLIN"/>
    <s v="PTM MEDELLIN MINIMERCADO H Y R"/>
    <s v="REDEBAN"/>
    <s v="FO-25-1515055"/>
    <d v="2025-09-10T17:07:00"/>
    <d v="2025-09-16T15:51:00"/>
    <m/>
    <s v="ROLLOS"/>
    <s v="ROLLOS"/>
    <s v="AGREGADOR"/>
    <s v="COMCARD - PTM"/>
    <s v="EJECUTADO_EXITOSO"/>
    <s v="EJECUTADO EXITOSO"/>
    <s v="11/09/2025 SE ESCALA PARA ENVIO POR CABIFY | 16/09/2025 SE REALIZA ENTREGA DE 30 ROLLOS POR EL OPERADOR CABIFY"/>
    <s v="VISITA_TÉCNICA"/>
    <m/>
    <s v="TIPO I"/>
    <s v="TERRESTRE"/>
    <s v="TORO CARDONA ELIZABETH"/>
    <n v="1"/>
    <n v="35779.500569199998"/>
    <n v="0"/>
    <n v="35779.500569199998"/>
    <m/>
    <m/>
    <m/>
    <m/>
    <m/>
  </r>
  <r>
    <s v="MEDELLIN"/>
    <x v="0"/>
    <x v="0"/>
    <n v="5001"/>
    <n v="2728291"/>
    <n v="80761"/>
    <s v="ORDEN DE CAMBIO"/>
    <s v="ANTIOQUIA"/>
    <s v="MEDELLIN"/>
    <s v="BARRIO CAICEDO MEDELLIN 17"/>
    <s v="REDEBAN"/>
    <s v="FO-25-1522559"/>
    <d v="2025-09-11T13:44:00"/>
    <d v="2025-09-16T15:52:00"/>
    <m/>
    <s v="ROLLOS"/>
    <s v="ROLLOS"/>
    <s v="UNO A UNO"/>
    <s v="UNO A UNO"/>
    <s v="EJECUTADO_EXITOSO"/>
    <s v="EJECUTADO EXITOSO"/>
    <s v="13/09/2025 SE ESCALA AL COORDINADOR DE ZONA PARA ENTREGA DE ROLLOS EN SITIO | 16/09/2025 SE REALIZA ENTREGA DE 20 ROLLOS POR EL OPERADOR CABIFY"/>
    <s v="VISITA_TÉCNICA"/>
    <m/>
    <s v="TIPO I"/>
    <s v="TERRESTRE"/>
    <s v="TORO CARDONA ELIZABETH"/>
    <n v="1"/>
    <n v="35779.500569199998"/>
    <n v="0"/>
    <n v="35779.500569199998"/>
    <m/>
    <m/>
    <m/>
    <m/>
    <m/>
  </r>
  <r>
    <s v="MEDELLIN"/>
    <x v="0"/>
    <x v="0"/>
    <n v="5001"/>
    <n v="2728458"/>
    <n v="33405"/>
    <s v="ORDEN DE CAMBIO"/>
    <s v="ANTIOQUIA"/>
    <s v="MEDELLIN"/>
    <s v="BARRIO LLANADITAS MEDELLIN"/>
    <s v="REDEBAN"/>
    <s v="FO-25-1522557"/>
    <d v="2025-09-11T13:56:00"/>
    <d v="2025-09-16T15:53:00"/>
    <m/>
    <s v="ROLLOS"/>
    <s v="ROLLOS"/>
    <s v="CB UNO A UNO"/>
    <s v="CB UNO A UNO"/>
    <s v="EJECUTADO_EXITOSO"/>
    <s v="EJECUTADO EXITOSO"/>
    <s v="13/09/2025 SE ESCALA AL COORDINADOR DE ZONA PARA ENTREGA DE ROLLOS EN SITIO | 16/09/2025 SE REALIZA ENTREGA DE 40 ROLLOS POR EL OPERADOR CABIFY"/>
    <s v="VISITA_TÉCNICA"/>
    <m/>
    <s v="TIPO I"/>
    <s v="TERRESTRE"/>
    <s v="TORO CARDONA ELIZABETH"/>
    <n v="1"/>
    <n v="35779.500569199998"/>
    <n v="0"/>
    <n v="35779.500569199998"/>
    <m/>
    <m/>
    <m/>
    <m/>
    <m/>
  </r>
  <r>
    <s v="MEDELLIN"/>
    <x v="0"/>
    <x v="0"/>
    <n v="5001"/>
    <n v="2722658"/>
    <n v="79919"/>
    <s v="ORDEN DE CAMBIO"/>
    <s v="ANTIOQUIA"/>
    <s v="MEDELLIN"/>
    <s v="DISTRICOL PAPELER COLORIN C"/>
    <s v="REDEBAN"/>
    <s v="FO-25-1515182"/>
    <d v="2025-09-10T13:31:00"/>
    <d v="2025-09-16T15:53:00"/>
    <m/>
    <s v="ROLLOS"/>
    <s v="ROLLOS"/>
    <s v="AGREGADOR"/>
    <s v="DISTRICOL"/>
    <s v="EJECUTADO_EXITOSO"/>
    <s v="EJECUTADO EXITOSO"/>
    <s v="11/09/2025 SE ESCALA PARA ENVIO POR CABIFY | 16/09/2025 SE REALIZA ENTREGA DE 60 ROLLOS POR EL OPERADOR CABIFY"/>
    <s v="VISITA_TÉCNICA"/>
    <m/>
    <s v="TIPO I"/>
    <s v="TERRESTRE"/>
    <s v="TORO CARDONA ELIZABETH"/>
    <n v="1"/>
    <n v="35779.500569199998"/>
    <n v="0"/>
    <n v="35779.500569199998"/>
    <m/>
    <m/>
    <m/>
    <m/>
    <m/>
  </r>
  <r>
    <s v="MEDELLIN"/>
    <x v="0"/>
    <x v="0"/>
    <n v="5360"/>
    <n v="2718367"/>
    <n v="76636"/>
    <s v="ORDEN DE CAMBIO"/>
    <s v="ANTIOQUIA"/>
    <s v="ITAGUI"/>
    <s v="PTM ITAGUI MERCALAN EXPRESS PI"/>
    <s v="REDEBAN"/>
    <s v="FO-25-1506282"/>
    <d v="2025-09-10T08:00:00"/>
    <d v="2025-09-16T15:53:00"/>
    <m/>
    <s v="ROLLOS"/>
    <s v="ROLLOS"/>
    <s v="AGREGADOR"/>
    <s v="COMCARD - PTM"/>
    <s v="EJECUTADO_EXITOSO"/>
    <s v="EJECUTADO EXITOSO"/>
    <s v="10/09/2025 SE ESCALA PARA ENVIO POR CABIFY | 16/09/2025 SE REALIZA ENTREGA DE 40 ROLLOS POR EL OPERADOR CABIFY"/>
    <s v="VISITA_TÉCNICA"/>
    <m/>
    <s v="TIPO I"/>
    <s v="TERRESTRE"/>
    <s v="TORO CARDONA ELIZABETH"/>
    <n v="1"/>
    <n v="35779.500569199998"/>
    <n v="0"/>
    <n v="35779.500569199998"/>
    <m/>
    <m/>
    <m/>
    <m/>
    <m/>
  </r>
  <r>
    <s v="MEDELLIN"/>
    <x v="0"/>
    <x v="0"/>
    <n v="5631"/>
    <n v="2720866"/>
    <n v="79007"/>
    <s v="ORDEN DE CAMBIO"/>
    <s v="ANTIOQUIA"/>
    <s v="SABANETA"/>
    <s v="PTM SABANETA PAPELERIA Y RECAR"/>
    <s v="REDEBAN"/>
    <s v="FO-25-1507630"/>
    <d v="2025-09-10T10:31:00"/>
    <d v="2025-09-16T15:54:00"/>
    <m/>
    <s v="ROLLOS"/>
    <s v="ROLLOS"/>
    <s v="AGREGADOR"/>
    <s v="COMCARD - PTM"/>
    <s v="EJECUTADO_EXITOSO"/>
    <s v="EJECUTADO EXITOSO"/>
    <s v="10/09/2025 SE ESCALA PARA ENVIO POR CABIFY | 16/09/2025 SE REALIZA ENTREGA DE 30 ROLLOS POR EL OPERADOR CABIFY"/>
    <s v="VISITA_TÉCNICA"/>
    <m/>
    <s v="TIPO I"/>
    <s v="TERRESTRE"/>
    <s v="TORO CARDONA ELIZABETH"/>
    <n v="1"/>
    <n v="35779.500569199998"/>
    <n v="0"/>
    <n v="35779.500569199998"/>
    <m/>
    <m/>
    <m/>
    <m/>
    <m/>
  </r>
  <r>
    <s v="MEDELLIN"/>
    <x v="0"/>
    <x v="0"/>
    <n v="5001"/>
    <n v="2721951"/>
    <n v="79333"/>
    <s v="ORDEN DE CAMBIO"/>
    <s v="ANTIOQUIA"/>
    <s v="MEDELLIN"/>
    <s v="BARRIO SAN ANTONIO DE PRADO ME"/>
    <s v="REDEBAN"/>
    <s v="FO-25-1516223"/>
    <d v="2025-09-10T11:45:00"/>
    <d v="2025-09-16T15:55:00"/>
    <m/>
    <s v="ROLLOS"/>
    <s v="ROLLOS"/>
    <s v="CB UNO A UNO"/>
    <s v="CB UNO A UNO"/>
    <s v="EJECUTADO_EXITOSO"/>
    <s v="EJECUTADO EXITOSO"/>
    <s v="11/09/2025 SE ESCALA PARA ENVIO POR CABIFY | 16/09/2025 SE REALIZA ENTREGA DE 30 ROLLOS POR EL OPERADOR CABIFY"/>
    <s v="VISITA_TÉCNICA"/>
    <m/>
    <s v="TIPO I"/>
    <s v="TERRESTRE"/>
    <s v="TORO CARDONA ELIZABETH"/>
    <n v="1"/>
    <n v="35779.500569199998"/>
    <n v="0"/>
    <n v="35779.500569199998"/>
    <m/>
    <m/>
    <m/>
    <m/>
    <m/>
  </r>
  <r>
    <s v="MEDELLIN"/>
    <x v="0"/>
    <x v="0"/>
    <n v="5001"/>
    <n v="2729187"/>
    <n v="67455"/>
    <s v="ORDEN DE CAMBIO"/>
    <s v="ANTIOQUIA"/>
    <s v="MEDELLIN"/>
    <s v="PTM MEDELLIN SERVICIOS VIVINET"/>
    <s v="REDEBAN"/>
    <s v="FO-25-1519282"/>
    <d v="2025-09-11T15:09:00"/>
    <d v="2025-09-16T15:56:00"/>
    <m/>
    <s v="ROLLOS"/>
    <s v="ROLLOS"/>
    <s v="AGREGADOR"/>
    <s v="COMCARD - PTM"/>
    <s v="EJECUTADO_EXITOSO"/>
    <s v="EJECUTADO EXITOSO"/>
    <s v="12/09/2025 SE ESCALA PARA ENVIO POR CABIFY | 16/09/2025 SE REALIZA ENTREGA DE 150 ROLLOS POR EL OPERADOR CABIFY"/>
    <s v="VISITA_TÉCNICA"/>
    <m/>
    <s v="TIPO I"/>
    <s v="TERRESTRE"/>
    <s v="TORO CARDONA ELIZABETH"/>
    <n v="1"/>
    <n v="35779.500569199998"/>
    <n v="0"/>
    <n v="35779.500569199998"/>
    <m/>
    <m/>
    <m/>
    <m/>
    <m/>
  </r>
  <r>
    <s v="MEDELLIN"/>
    <x v="0"/>
    <x v="0"/>
    <n v="5360"/>
    <n v="2723077"/>
    <n v="10364"/>
    <s v="ORDEN DE CAMBIO"/>
    <s v="ANTIOQUIA"/>
    <s v="ITAGUI"/>
    <s v="BARRIO EL CARMELO"/>
    <s v="REDEBAN"/>
    <s v="FO-25-1516214"/>
    <d v="2025-09-10T14:54:00"/>
    <d v="2025-09-16T15:56:00"/>
    <m/>
    <s v="ROLLOS"/>
    <s v="ROLLOS"/>
    <s v="CB UNO A UNO"/>
    <s v="CB UNO A UNO"/>
    <s v="EJECUTADO_EXITOSO"/>
    <s v="EJECUTADO EXITOSO"/>
    <s v="11/09/2025 SE ESCALA PARA ENVIO POR CABIFY | 16/09/2025 SE REALIZA ENTREGA DE 180 ROLLOS POR EL OPERADOR CABIFY"/>
    <s v="VISITA_TÉCNICA"/>
    <m/>
    <s v="TIPO I"/>
    <s v="TERRESTRE"/>
    <s v="TORO CARDONA ELIZABETH"/>
    <n v="1"/>
    <n v="35779.500569199998"/>
    <n v="0"/>
    <n v="35779.500569199998"/>
    <m/>
    <m/>
    <m/>
    <m/>
    <m/>
  </r>
  <r>
    <s v="MEDELLIN"/>
    <x v="0"/>
    <x v="0"/>
    <n v="5001"/>
    <n v="2722145"/>
    <n v="67846"/>
    <s v="ORDEN DE CAMBIO"/>
    <s v="ANTIOQUIA"/>
    <s v="MEDELLIN"/>
    <s v="OPRAP ESTACIÓN AGUACATALA"/>
    <s v="REDEBAN"/>
    <s v="FO-25-1516222"/>
    <d v="2025-09-10T12:26:00"/>
    <d v="2025-09-16T15:56:00"/>
    <m/>
    <s v="ROLLOS"/>
    <s v="ROLLOS"/>
    <s v="ROBUSTO"/>
    <s v="OPRAP"/>
    <s v="EJECUTADO_EXITOSO"/>
    <s v="EJECUTADO EXITOSO"/>
    <s v="11/09/2025 SE ESCALA PARA ENVIO POR CABIFY | 16/09/2025 SE REALIZA ENTREGA DE 170 ROLLOS POR EL OPERADOR CABIFY"/>
    <s v="VISITA_TÉCNICA"/>
    <m/>
    <s v="TIPO I"/>
    <s v="TERRESTRE"/>
    <s v="TORO CARDONA ELIZABETH"/>
    <n v="1"/>
    <n v="35779.500569199998"/>
    <n v="0"/>
    <n v="35779.500569199998"/>
    <m/>
    <m/>
    <m/>
    <m/>
    <m/>
  </r>
  <r>
    <s v="MEDELLIN"/>
    <x v="0"/>
    <x v="0"/>
    <n v="5001"/>
    <n v="2735199"/>
    <n v="80084"/>
    <s v="ORDEN DE CAMBIO"/>
    <s v="ANTIOQUIA"/>
    <s v="MEDELLIN"/>
    <s v="BARRIO LA FLORESTA MEDELLIN 3"/>
    <s v="REDEBAN"/>
    <s v="FO-25-1523353"/>
    <d v="2025-09-12T15:29:00"/>
    <d v="2025-09-16T15:57:00"/>
    <m/>
    <s v="ROLLOS"/>
    <s v="ROLLOS"/>
    <s v="UNO A UNO"/>
    <s v="UNO A UNO"/>
    <s v="EJECUTADO_EXITOSO"/>
    <s v="EJECUTADO EXITOSO"/>
    <s v="13/09/2025 SE ESCALA AL COORDINADOR DE ZONA PARA ENTREGA DE ROLLOS EN SITIO | 16/09/2025 SE REALIZA ENTREGA DE 10 ROLLOS POR EL OPERADOR CABIFY"/>
    <s v="VISITA_TÉCNICA"/>
    <m/>
    <s v="TIPO I"/>
    <s v="TERRESTRE"/>
    <s v="TORO CARDONA ELIZABETH"/>
    <n v="1"/>
    <n v="35779.500569199998"/>
    <n v="0"/>
    <n v="35779.500569199998"/>
    <m/>
    <m/>
    <m/>
    <m/>
    <m/>
  </r>
  <r>
    <s v="MEDELLIN"/>
    <x v="0"/>
    <x v="0"/>
    <n v="5001"/>
    <n v="2734051"/>
    <n v="31964"/>
    <s v="ORDEN DE CAMBIO"/>
    <s v="ANTIOQUIA"/>
    <s v="MEDELLIN"/>
    <s v="COMCARD MED RED FERREPARA"/>
    <s v="REDEBAN"/>
    <s v="FO-25-1522552"/>
    <d v="2025-09-12T12:31:00"/>
    <d v="2025-09-16T15:57:00"/>
    <m/>
    <s v="ROLLOS"/>
    <s v="ROLLOS"/>
    <s v="AGREGADOR"/>
    <s v="COMCARD - PTM"/>
    <s v="EJECUTADO_EXITOSO"/>
    <s v="EJECUTADO EXITOSO"/>
    <s v="13/09/2025 SE ESCALA AL COORDINADOR DE ZONA PARA ENTREGA DE ROLLOS EN SITIO | 16/09/2025 SE REALIZA ENTREGA DE 40 ROLLOS POR EL OPERADOR CABIFY"/>
    <s v="VISITA_TÉCNICA"/>
    <m/>
    <s v="TIPO I"/>
    <s v="TERRESTRE"/>
    <s v="TORO CARDONA ELIZABETH"/>
    <n v="1"/>
    <n v="35779.500569199998"/>
    <n v="0"/>
    <n v="35779.500569199998"/>
    <m/>
    <m/>
    <m/>
    <m/>
    <m/>
  </r>
  <r>
    <s v="MEDELLIN"/>
    <x v="0"/>
    <x v="0"/>
    <n v="5001"/>
    <n v="2730360"/>
    <n v="80507"/>
    <s v="ORDEN DE CAMBIO"/>
    <s v="ANTIOQUIA"/>
    <s v="MEDELLIN"/>
    <s v="DISTRICOL MONARCA"/>
    <s v="REDEBAN"/>
    <s v="FO-25-1519276"/>
    <d v="2025-09-11T17:34:00"/>
    <d v="2025-09-16T15:57:00"/>
    <m/>
    <s v="ROLLOS"/>
    <s v="ROLLOS"/>
    <s v="AGREGADOR"/>
    <s v="DISTRICOL"/>
    <s v="EJECUTADO_EXITOSO"/>
    <s v="EJECUTADO EXITOSO"/>
    <s v="12/09/2025 SE ESCALA PARA ENVIO POR CABIFY | 16/09/2025 SE REALIZA ENTREGA DE 20 ROLLOS POR EL OPERADOR CABIFY"/>
    <s v="VISITA_TÉCNICA"/>
    <m/>
    <s v="TIPO I"/>
    <s v="TERRESTRE"/>
    <s v="TORO CARDONA ELIZABETH"/>
    <n v="1"/>
    <n v="35779.500569199998"/>
    <n v="0"/>
    <n v="35779.500569199998"/>
    <m/>
    <m/>
    <m/>
    <m/>
    <m/>
  </r>
  <r>
    <s v="MEDELLIN"/>
    <x v="0"/>
    <x v="0"/>
    <n v="5001"/>
    <n v="2734111"/>
    <n v="79161"/>
    <s v="ORDEN DE CAMBIO"/>
    <s v="ANTIOQUIA"/>
    <s v="MEDELLIN"/>
    <s v="BARR FLORENCIA MEDELLIN"/>
    <s v="REDEBAN"/>
    <s v="FO-25-1522554"/>
    <d v="2025-09-12T12:04:00"/>
    <d v="2025-09-16T15:58:00"/>
    <m/>
    <s v="ROLLOS"/>
    <s v="ROLLOS"/>
    <s v="CB UNO A UNO"/>
    <s v="CB UNO A UNO"/>
    <s v="EJECUTADO_EXITOSO"/>
    <s v="EJECUTADO EXITOSO"/>
    <s v="13/09/2025 SE ESCALA AL COORDINADOR DE ZONA PARA ENTREGA DE ROLLOS EN SITIO | 16/09/2025 SE REALIZA ENTREGA DE 30 ROLLOS POR EL OPERADOR CABIFY"/>
    <s v="VISITA_TÉCNICA"/>
    <m/>
    <s v="TIPO I"/>
    <s v="TERRESTRE"/>
    <s v="TORO CARDONA ELIZABETH"/>
    <n v="1"/>
    <n v="35779.500569199998"/>
    <n v="0"/>
    <n v="35779.500569199998"/>
    <m/>
    <m/>
    <m/>
    <m/>
    <m/>
  </r>
  <r>
    <s v="MEDELLIN"/>
    <x v="0"/>
    <x v="0"/>
    <n v="5001"/>
    <n v="2733486"/>
    <n v="79001"/>
    <s v="ORDEN DE CAMBIO"/>
    <s v="ANTIOQUIA"/>
    <s v="MEDELLIN"/>
    <s v="PTM MEDELLIN MERCADO FAMILIAR"/>
    <s v="REDEBAN"/>
    <s v="FO-25-1522556"/>
    <d v="2025-09-12T11:27:00"/>
    <d v="2025-09-16T15:59:00"/>
    <m/>
    <s v="ROLLOS"/>
    <s v="ROLLOS"/>
    <s v="AGREGADOR"/>
    <s v="COMCARD - PTM"/>
    <s v="EJECUTADO_EXITOSO"/>
    <s v="EJECUTADO EXITOSO"/>
    <s v="13/09/2025 SE ESCALA AL COORDINADOR DE ZONA PARA ENTREGA DE ROLLOS EN SITIO | 16/09/2025 SE REALIZA ENTREGA DE 60 ROLLOS POR EL OPERADOR CABIFY"/>
    <s v="VISITA_TÉCNICA"/>
    <m/>
    <s v="TIPO I"/>
    <s v="TERRESTRE"/>
    <s v="TORO CARDONA ELIZABETH"/>
    <n v="1"/>
    <n v="35779.500569199998"/>
    <n v="0"/>
    <n v="35779.500569199998"/>
    <m/>
    <m/>
    <m/>
    <m/>
    <m/>
  </r>
  <r>
    <s v="MEDELLIN"/>
    <x v="0"/>
    <x v="0"/>
    <n v="5001"/>
    <n v="2731555"/>
    <n v="24600"/>
    <s v="ORDEN DE CAMBIO"/>
    <s v="ANTIOQUIA"/>
    <s v="MEDELLIN"/>
    <s v="REDY MEDELLIN MORAVIA"/>
    <s v="REDEBAN"/>
    <s v="FO-25-1519374"/>
    <d v="2025-09-12T08:31:00"/>
    <d v="2025-09-16T15:59:00"/>
    <m/>
    <s v="ROLLOS"/>
    <s v="ROLLOS"/>
    <s v="ROBUSTO"/>
    <s v="REDY"/>
    <s v="EJECUTADO_EXITOSO"/>
    <s v="EJECUTADO EXITOSO"/>
    <s v="12/09/2025 SE ESCALA PARA ENVIO POR CABIFY | 16/09/2025 SE REALIZA ENTREGA DE 230 ROLLOS POR EL OPERADOR CABIFY"/>
    <s v="VISITA_TÉCNICA"/>
    <m/>
    <s v="TIPO I"/>
    <s v="TERRESTRE"/>
    <s v="TORO CARDONA ELIZABETH"/>
    <n v="1"/>
    <n v="35779.500569199998"/>
    <n v="0"/>
    <n v="35779.500569199998"/>
    <m/>
    <m/>
    <m/>
    <m/>
    <m/>
  </r>
  <r>
    <s v="MEDELLIN"/>
    <x v="0"/>
    <x v="0"/>
    <n v="5001"/>
    <n v="2730642"/>
    <n v="45206"/>
    <s v="ORDEN DE CAMBIO"/>
    <s v="ANTIOQUIA"/>
    <s v="MEDELLIN"/>
    <s v="DISTRICOL CAJITA DE ILUSIONES"/>
    <s v="REDEBAN"/>
    <s v="FO-25-1519380"/>
    <d v="2025-09-12T08:00:00"/>
    <d v="2025-09-16T15:59:00"/>
    <m/>
    <s v="ROLLOS"/>
    <s v="ROLLOS"/>
    <s v="AGREGADOR"/>
    <s v="DISTRICOL"/>
    <s v="EJECUTADO_EXITOSO"/>
    <s v="EJECUTADO EXITOSO"/>
    <s v="12/09/2025 SE ESCALA PARA ENVIO POR CABIFY | 16/09/2025 SE REALIZA ENTREGA DE 30 ROLLOS POR EL OPERADOR CABIFY"/>
    <s v="VISITA_TÉCNICA"/>
    <m/>
    <s v="TIPO I"/>
    <s v="TERRESTRE"/>
    <s v="TORO CARDONA ELIZABETH"/>
    <n v="1"/>
    <n v="35779.500569199998"/>
    <n v="0"/>
    <n v="35779.500569199998"/>
    <m/>
    <m/>
    <m/>
    <m/>
    <m/>
  </r>
  <r>
    <s v="SANTA MARTA"/>
    <x v="1"/>
    <x v="1"/>
    <n v="44430"/>
    <n v="2733330"/>
    <n v="81114"/>
    <s v="ORDEN DE CAMBIO"/>
    <s v="LA GUAJIRA"/>
    <s v="MAICAO"/>
    <s v="DISTRICOL SAANTINA S.A.S"/>
    <s v="REDEBAN"/>
    <s v="FO-25-1525889"/>
    <d v="2025-09-12T10:51:00"/>
    <d v="2025-09-16T16:44:00"/>
    <m/>
    <s v="ROLLOS"/>
    <s v="ROLLOS"/>
    <s v="AGREGADOR"/>
    <s v="DISTRICOL"/>
    <s v="EJECUTADO_EXITOSO"/>
    <s v="EJECUTADO EXITOSO"/>
    <s v="13/09/2025 SE ENVIAN ROLLOS POR OPERADOR LOGISTICO | 16/09/2025 SE REALIZA ENVIO DE 10 ROLLOS, CON LA GUIA 2205447173 SERVIENTREGA. SE CONFIRMA ENTREGA EXITOSA CON EL USUARIO"/>
    <s v="ENVÍO"/>
    <m/>
    <s v="TIPO IV"/>
    <s v="TERRESTRE"/>
    <m/>
    <n v="0"/>
    <n v="35779.500569199998"/>
    <n v="0"/>
    <n v="35779.500569199998"/>
    <m/>
    <m/>
    <m/>
    <m/>
    <m/>
  </r>
  <r>
    <s v="VALLEDUPAR"/>
    <x v="1"/>
    <x v="1"/>
    <n v="20032"/>
    <n v="2737042"/>
    <n v="79223"/>
    <s v="ORDEN DE CAMBIO"/>
    <s v="CESAR"/>
    <s v="ASTREA"/>
    <s v="DISTRICOL INFINITE BY IRIS NAV"/>
    <s v="REDEBAN"/>
    <s v="FO-25-1524413"/>
    <d v="2025-09-13T10:15:00"/>
    <d v="2025-09-16T16:46:00"/>
    <m/>
    <s v="ROLLOS"/>
    <s v="ROLLOS"/>
    <s v="AGREGADOR"/>
    <s v="DISTRICOL"/>
    <s v="EJECUTADO_EXITOSO"/>
    <s v="EJECUTADO EXITOSO"/>
    <s v="16/09/2025 SE REALIZA ENVIO DE 40 ROLLOS, CON LA GUIA 2205447171 SERVIENTREGA. SE CONFIRMA ENTREGA EXITOSA CON EL USUARIO"/>
    <s v="ENVÍO"/>
    <m/>
    <s v="TIPO III"/>
    <s v="TERRESTRE"/>
    <m/>
    <n v="0"/>
    <n v="35779.500569199998"/>
    <n v="0"/>
    <n v="35779.500569199998"/>
    <m/>
    <m/>
    <m/>
    <m/>
    <m/>
  </r>
  <r>
    <s v="VILLAVICENCIO"/>
    <x v="5"/>
    <x v="5"/>
    <n v="50711"/>
    <n v="2709222"/>
    <n v="58544"/>
    <s v="ORDEN DE CAMBIO"/>
    <s v="META"/>
    <s v="VISTAHERMOSA"/>
    <s v="BARRIO VEREDA PALESTINA ZONA R"/>
    <s v="REDEBAN"/>
    <s v="FO-25-1498621"/>
    <d v="2025-09-08T12:24:00"/>
    <d v="2025-09-16T16:48:00"/>
    <m/>
    <s v="ROLLOS"/>
    <s v="ROLLOS"/>
    <s v="CB UNO A UNO"/>
    <s v="CB UNO A UNO"/>
    <s v="EJECUTADO_EXITOSO"/>
    <s v="EJECUTADO EXITOSO"/>
    <s v="09/09/2025 SE ESCALA AL COORDINADOR DE ZONA PARA ENTREGA DE ROLLOS WOMPI EN SITIO | 15/09/2025 EN COMUNICACION CON EL USUARIO VIA WHATSAPP INDICA QUE AUN NO RECIBE LSO ROLLOS | 16/09/2025 SE REALIZA ENVIO DE 40 ROLLOS, CON LA GUIA 2235596046 SERVIENTREGA. SE CONFIRMA ENTREGA EXITOSA CON EL USUARIO"/>
    <s v="ENVÍO"/>
    <m/>
    <s v="TIPO III"/>
    <s v="TERRESTRE"/>
    <m/>
    <n v="0"/>
    <n v="35779.500569199998"/>
    <n v="0"/>
    <n v="35779.500569199998"/>
    <m/>
    <m/>
    <m/>
    <m/>
    <m/>
  </r>
  <r>
    <s v="BOGOTA"/>
    <x v="4"/>
    <x v="4"/>
    <n v="25386"/>
    <n v="2719179"/>
    <n v="75258"/>
    <s v="ORDEN DE CAMBIO"/>
    <s v="CUNDINAMARCA"/>
    <s v="LA MESA"/>
    <s v="BARRIO SAN JOAQUIN LA MESA 1"/>
    <s v="REDEBAN"/>
    <s v="FO-25-1512856"/>
    <d v="2025-09-10T08:00:00"/>
    <d v="2025-09-16T16:54:00"/>
    <m/>
    <s v="ROLLOS"/>
    <s v="ROLLOS"/>
    <s v="CB UNO A UNO"/>
    <s v="CB UNO A UNO"/>
    <s v="EJECUTADO_EXITOSO"/>
    <s v="EJECUTADO EXITOSO"/>
    <s v="11/09/2025 SE ESCALA AL COORDINADOR DE ZONA PARA ENTREGA DE ROLLOS EN SITIO | 16/09/2025 ENTREGA DE 20 ROLLOS EJECUTADO OK"/>
    <s v="VISITA_TÉCNICA"/>
    <m/>
    <s v="TIPO II"/>
    <s v="TERRESTRE"/>
    <s v="GOMEZ VEGA DAVID SNEYDER"/>
    <n v="1"/>
    <n v="67654.12000000001"/>
    <n v="0"/>
    <n v="67654.12000000001"/>
    <m/>
    <m/>
    <m/>
    <m/>
    <m/>
  </r>
  <r>
    <s v="BOGOTA"/>
    <x v="4"/>
    <x v="4"/>
    <n v="25200"/>
    <n v="2722871"/>
    <n v="68808"/>
    <s v="ORDEN DE CAMBIO"/>
    <s v="CUNDINAMARCA"/>
    <s v="COGUA"/>
    <s v="BARRIO CENTRO COGUA 6"/>
    <s v="REDEBAN"/>
    <s v="FO-25-1516030"/>
    <d v="2025-09-10T14:25:00"/>
    <d v="2025-09-16T16:59:00"/>
    <m/>
    <s v="ROLLOS"/>
    <s v="ROLLOS"/>
    <s v="CB UNO A UNO"/>
    <s v="CB UNO A UNO"/>
    <s v="EJECUTADO_EXITOSO"/>
    <s v="EJECUTADO EXITOSO"/>
    <s v="11/09/2025 SE ESCALA AL COORDINADOR DE ZONA PARA ENTREGA DE ROLLOS EN SITIO | 16/09/2025 SE ENTREGAN 40 ROLLOS SIN NOVEDAD"/>
    <s v="VISITA_TÉCNICA"/>
    <m/>
    <s v="TIPO II"/>
    <s v="TERRESTRE"/>
    <s v="GARCIA PASTRANA KEVIN FERNANDO"/>
    <n v="1"/>
    <n v="67654.12000000001"/>
    <n v="0"/>
    <n v="67654.12000000001"/>
    <m/>
    <m/>
    <m/>
    <m/>
    <m/>
  </r>
  <r>
    <s v="CUCUTA"/>
    <x v="3"/>
    <x v="3"/>
    <n v="54820"/>
    <n v="2712053"/>
    <n v="78631"/>
    <s v="ORDEN DE CAMBIO"/>
    <s v="NORTE DE SANTANDER"/>
    <s v="TOLEDO"/>
    <s v="BARRIO TOLEDO TOLEDO 2"/>
    <s v="REDEBAN"/>
    <s v="FO-25-1503676"/>
    <d v="2025-09-09T08:00:00"/>
    <d v="2025-09-16T16:59:00"/>
    <m/>
    <s v="ROLLOS"/>
    <s v="ROLLOS"/>
    <s v="UNO A UNO"/>
    <s v="UNO A UNO"/>
    <s v="EJECUTADO_EXITOSO"/>
    <s v="EJECUTADO EXITOSO"/>
    <s v="09/09/2025 SE LLAMA AL 3102125826; SE CONTACTA A  MAIDEN ROCIO ULLOA ROMERO SE CONFIRMA SOLICITUD, DATOS DE ENVIO Y DIRECCION | 11/09/2025 SE INTENTA CONTACTAR TELEFÓNICAMENTE AL CLIENTE PARA CONFIRMAR DATOS DE ENVÍO, PERO EL NÚMERO DE CONTACTO SE VA A BUZÓN._x000a__x000a_3112019359 | 16/09/2025 SE REALIZA ENVÍO POR INTERRAPIDISIMO _x000a__x000a_GUIA 700168993844"/>
    <s v="ENVÍO"/>
    <m/>
    <s v="TIPO IV"/>
    <s v="TERRESTRE"/>
    <s v="PACHECO BUITRAGO JAVIER ALONSO"/>
    <n v="0"/>
    <n v="35779.500569199998"/>
    <n v="0"/>
    <n v="35779.500569199998"/>
    <m/>
    <m/>
    <m/>
    <m/>
    <m/>
  </r>
  <r>
    <s v="BARRANQUILLA"/>
    <x v="1"/>
    <x v="1"/>
    <n v="8638"/>
    <n v="2721586"/>
    <n v="30597"/>
    <s v="ORDEN DE CAMBIO"/>
    <s v="ATLANTICO"/>
    <s v="SABANALARGA"/>
    <s v="BARRIO SABANALARGA SABANALARGA"/>
    <s v="REDEBAN"/>
    <s v="FO-25-1516123"/>
    <d v="2025-09-10T11:19:00"/>
    <d v="2025-09-16T17:07:00"/>
    <m/>
    <s v="ROLLOS"/>
    <s v="ROLLOS"/>
    <s v="CB UNO A UNO"/>
    <s v="CB UNO A UNO"/>
    <s v="EJECUTADO_EXITOSO"/>
    <s v="EJECUTADO EXITOSO"/>
    <s v="11/09/2025 SE ESCALA AL COORDINADOR DE ZONA PARA ENTREGA DE ROLLOS EN SITIO | 16/09/2025 SE REALIZA VISITA SE ENTREGAN 50 ROLLOS AL CLIENTE ,ROLLOS OK"/>
    <s v="VISITA_TÉCNICA"/>
    <m/>
    <s v="TIPO II"/>
    <s v="TERRESTRE"/>
    <s v="PORRAS CASTRO DARLON NASCK"/>
    <n v="1"/>
    <n v="67654.12000000001"/>
    <n v="0"/>
    <n v="67654.12000000001"/>
    <m/>
    <m/>
    <m/>
    <m/>
    <m/>
  </r>
  <r>
    <s v="SANTA MARTA"/>
    <x v="1"/>
    <x v="1"/>
    <n v="44001"/>
    <n v="2722332"/>
    <n v="39382"/>
    <s v="ORDEN DE CAMBIO"/>
    <s v="LA GUAJIRA"/>
    <s v="RIOHACHA"/>
    <s v="DISTRICOL UTILIDADES Y VARIEDA"/>
    <s v="REDEBAN"/>
    <s v="FO-25-1516308"/>
    <d v="2025-09-10T12:21:00"/>
    <d v="2025-09-17T07:51:00"/>
    <m/>
    <s v="ROLLOS"/>
    <s v="ROLLOS"/>
    <s v="AGREGADOR"/>
    <s v="DISTRICOL"/>
    <s v="EJECUTADO_EXITOSO"/>
    <s v="EJECUTADO EXITOSO"/>
    <s v="11/09/2025 SE REALIZA ENVIO DE ROLLOS CON GUIA | 17/09/2025 SE REALIZA ENVIO DE 60 ROLLOS, CON LA GUIA 2205447167 SERVIENTREGA. SE CONFIRMA ENTREGA EXITOSA POR PARTE DE LA TRANSPORTADORA"/>
    <s v="ENVÍO"/>
    <m/>
    <s v="TIPO III"/>
    <s v="TERRESTRE"/>
    <m/>
    <n v="0"/>
    <n v="35779.500569199998"/>
    <n v="0"/>
    <n v="35779.500569199998"/>
    <m/>
    <m/>
    <m/>
    <m/>
    <m/>
  </r>
  <r>
    <s v="MEDELLIN"/>
    <x v="0"/>
    <x v="0"/>
    <n v="5887"/>
    <n v="2719274"/>
    <n v="79340"/>
    <s v="ORDEN DE CAMBIO"/>
    <s v="ANTIOQUIA"/>
    <s v="YARUMAL"/>
    <s v="BARRIO SECTOR EL VOLGA YAURUMA"/>
    <s v="REDEBAN"/>
    <s v="FO-25-1509131"/>
    <d v="2025-09-10T08:27:00"/>
    <d v="2025-09-17T07:51:00"/>
    <m/>
    <s v="ROLLOS"/>
    <s v="ROLLOS"/>
    <s v="CB UNO A UNO"/>
    <s v="CB UNO A UNO"/>
    <s v="EJECUTADO_EXITOSO"/>
    <s v="EJECUTADO EXITOSO"/>
    <s v="10/09/2025 SE CONFRIMAN DATOS Y RED, SE REALIZA ENVIO DE ROLLOS CON GUIA | 17/09/2025 SE REALIZA ENVIO DE 40 ROLLOS, CON LA GUIA 284607410 SERVIENTREGA. SE CONFIRMA ENTREGA EXITOSA POR PARTE DE LA TRANSPORTADORA"/>
    <s v="ENVÍO"/>
    <m/>
    <s v="TIPO III"/>
    <s v="TERRESTRE"/>
    <m/>
    <n v="0"/>
    <n v="35779.500569199998"/>
    <n v="0"/>
    <n v="35779.500569199998"/>
    <m/>
    <m/>
    <m/>
    <m/>
    <m/>
  </r>
  <r>
    <s v="IBAGUE"/>
    <x v="5"/>
    <x v="5"/>
    <n v="73443"/>
    <n v="2726360"/>
    <n v="79778"/>
    <s v="ORDEN DE CAMBIO"/>
    <s v="TOLIMA"/>
    <s v="MARIQUITA"/>
    <s v="BARRIO CENTRO SAN SEBASTIAN DE"/>
    <s v="REDEBAN"/>
    <s v="FO-25-1519640"/>
    <d v="2025-09-11T09:27:00"/>
    <d v="2025-09-17T07:52:00"/>
    <m/>
    <s v="ROLLOS"/>
    <s v="ROLLOS"/>
    <s v="CB UNO A UNO"/>
    <s v="CB UNO A UNO"/>
    <s v="EJECUTADO_EXITOSO"/>
    <s v="EJECUTADO EXITOSO"/>
    <s v="12/09/2025 SE REALIZA ENVIO DE ROLLOS CON GUIA | 17/09/2025 SE REALIZA ENVIO DE 20 ROLLOS, CON LA GUIA 2235596063 SERVIENTREGA. SE CONFIRMA ENTREGA EXITOSA POR PARTE DE LA TRANSPORTADORA"/>
    <s v="ENVÍO"/>
    <m/>
    <s v="TIPO III"/>
    <s v="TERRESTRE"/>
    <m/>
    <n v="0"/>
    <n v="35779.500569199998"/>
    <n v="0"/>
    <n v="35779.500569199998"/>
    <m/>
    <m/>
    <m/>
    <m/>
    <m/>
  </r>
  <r>
    <s v="CALI"/>
    <x v="2"/>
    <x v="2"/>
    <n v="76109"/>
    <n v="2724641"/>
    <n v="79616"/>
    <s v="ORDEN DE CAMBIO"/>
    <s v="VALLE DEL CAUCA"/>
    <s v="BUENAVENTURA"/>
    <s v="BARRIO  LOS TUBOS  PARTE BAJA"/>
    <s v="REDEBAN"/>
    <s v="FO-25-1518882"/>
    <d v="2025-09-11T08:00:00"/>
    <d v="2025-09-17T07:52:00"/>
    <m/>
    <s v="ROLLOS"/>
    <s v="ROLLOS"/>
    <s v="CB UNO A UNO"/>
    <s v="CB UNO A UNO"/>
    <s v="EJECUTADO_EXITOSO"/>
    <s v="EJECUTADO EXITOSO"/>
    <s v="12/09/2025 SE REALIZA ENVIO DE ROLLOS CON GUIA | 17/09/2025 SE REALIZA ENVIO DE 60 ROLLOS, CON LA GUIA 2185553782 SERVIENTREGA. SE CONFIRMA ENTREGA EXITOSA POR PARTE DE LA TRANSPORTADORA"/>
    <s v="ENVÍO"/>
    <m/>
    <s v="TIPO III"/>
    <s v="TERRESTRE"/>
    <m/>
    <n v="0"/>
    <n v="35779.500569199998"/>
    <n v="0"/>
    <n v="35779.500569199998"/>
    <m/>
    <m/>
    <m/>
    <m/>
    <m/>
  </r>
  <r>
    <s v="MEDELLIN"/>
    <x v="0"/>
    <x v="0"/>
    <n v="5591"/>
    <n v="2728658"/>
    <n v="75149"/>
    <s v="ORDEN DE CAMBIO"/>
    <s v="ANTIOQUIA"/>
    <s v="PUERTO TRIUNFO"/>
    <s v="BARRIO CALLE PRINCIPAL PUERTO"/>
    <s v="REDEBAN"/>
    <s v="FO-25-1520150"/>
    <d v="2025-09-11T14:26:00"/>
    <d v="2025-09-17T07:53:00"/>
    <m/>
    <s v="ROLLOS"/>
    <s v="ROLLOS"/>
    <s v="CB UNO A UNO"/>
    <s v="CB UNO A UNO"/>
    <s v="EJECUTADO_EXITOSO"/>
    <s v="EJECUTADO EXITOSO"/>
    <s v="12/09/2025 SE REALIZA ENVIO DE ROLLOS CON GUIA | 17/09/2025 SE REALIZA ENVIO DE 20 ROLLOS, CON LA GUIA 284607414 SERVIENTREGA. SE CONFIRMA ENTREGA EXITOSA POR PARTE DE LA TRANSPORTADORA"/>
    <s v="ENVÍO"/>
    <m/>
    <s v="TIPO IV"/>
    <s v="TERRESTRE"/>
    <m/>
    <n v="0"/>
    <n v="35779.500569199998"/>
    <n v="0"/>
    <n v="35779.500569199998"/>
    <m/>
    <m/>
    <m/>
    <m/>
    <m/>
  </r>
  <r>
    <s v="NEIVA"/>
    <x v="5"/>
    <x v="5"/>
    <n v="41503"/>
    <n v="2726454"/>
    <n v="80385"/>
    <s v="ORDEN DE CAMBIO"/>
    <s v="HUILA"/>
    <s v="OPORAPA"/>
    <s v="BARRIO EL CENTRO OPORAPA"/>
    <s v="REDEBAN"/>
    <s v="FO-25-1520154"/>
    <d v="2025-09-11T09:37:00"/>
    <d v="2025-09-17T07:53:00"/>
    <m/>
    <s v="ROLLOS"/>
    <s v="ROLLOS"/>
    <s v="UNO A UNO"/>
    <s v="UNO A UNO"/>
    <s v="EJECUTADO_EXITOSO"/>
    <s v="EJECUTADO EXITOSO"/>
    <s v="12/09/2025 SE REALIZA ENVIO DE ROLLOS CON GUIA | 17/09/2025 SE REALIZA ENVIO DE 20 ROLLOS, CON LA GUIA 2235596064 SERVIENTREGA. SE CONFIRMA ENTREGA EXITOSA POR PARTE DE LA TRANSPORTADORA"/>
    <s v="ENVÍO"/>
    <m/>
    <s v="TIPO IV"/>
    <s v="TERRESTRE"/>
    <m/>
    <n v="0"/>
    <n v="35779.500569199998"/>
    <n v="0"/>
    <n v="35779.500569199998"/>
    <m/>
    <m/>
    <m/>
    <m/>
    <m/>
  </r>
  <r>
    <s v="TUNJA"/>
    <x v="3"/>
    <x v="3"/>
    <n v="15176"/>
    <n v="2730441"/>
    <n v="79366"/>
    <s v="ORDEN DE CAMBIO"/>
    <s v="BOYACA"/>
    <s v="CHIQUINQUIRA"/>
    <s v="BARRIO BOYACA ALTO CHIQUINQUIR"/>
    <s v="REDEBAN"/>
    <s v="FO-25-1519637"/>
    <d v="2025-09-12T08:00:00"/>
    <d v="2025-09-17T07:55:00"/>
    <m/>
    <s v="ROLLOS"/>
    <s v="ROLLOS"/>
    <s v="CB UNO A UNO"/>
    <s v="CB UNO A UNO"/>
    <s v="EJECUTADO_EXITOSO"/>
    <s v="EJECUTADO EXITOSO"/>
    <s v="12/09/2025 SE REALIZA ENVIO DE ROLLOS CON GUIA | 17/09/2025 SE REALIZA ENVIO DE 30 ROLLOS, CON LA GUIA 2235596062 SERVIENTREGA. SE CONFIRMA ENTREGA EXITOSA POR PARTE DE LA TRANSPORTADORA"/>
    <s v="ENVÍO"/>
    <m/>
    <s v="TIPO III"/>
    <s v="TERRESTRE"/>
    <m/>
    <n v="0"/>
    <n v="35779.500569199998"/>
    <n v="0"/>
    <n v="35779.500569199998"/>
    <m/>
    <m/>
    <m/>
    <m/>
    <m/>
  </r>
  <r>
    <s v="BUCARAMANGA"/>
    <x v="3"/>
    <x v="3"/>
    <n v="20710"/>
    <n v="2729299"/>
    <n v="79703"/>
    <s v="ORDEN DE CAMBIO"/>
    <s v="CESAR"/>
    <s v="SAN ALBERTO"/>
    <s v="PTM SAN ALBERTO DROGUERIA PREC"/>
    <s v="REDEBAN"/>
    <s v="FO-25-1519165"/>
    <d v="2025-09-11T15:48:00"/>
    <d v="2025-09-17T07:59:00"/>
    <m/>
    <s v="ROLLOS"/>
    <s v="ROLLOS"/>
    <s v="AGREGADOR"/>
    <s v="COMCARD - PTM"/>
    <s v="EJECUTADO_EXITOSO"/>
    <s v="EJECUTADO EXITOSO"/>
    <s v="12/09/2025 SE REALIZA ENVIO DE ROLLOS CON GUIA | 17/09/2025 SE REALIZA ENVIO DE 70 ROLLOS, CON LA GUIA 2187690693 SERVIENTREGA. SE CONFIRMA ENTREGA EXITOSA POR PARTE DE LA TRANSPORTADORA"/>
    <s v="ENVÍO"/>
    <m/>
    <s v="TIPO III"/>
    <s v="TERRESTRE"/>
    <m/>
    <n v="0"/>
    <n v="35779.500569199998"/>
    <n v="0"/>
    <n v="35779.500569199998"/>
    <m/>
    <m/>
    <m/>
    <m/>
    <m/>
  </r>
  <r>
    <s v="NEIVA"/>
    <x v="5"/>
    <x v="5"/>
    <n v="41396"/>
    <n v="2720990"/>
    <n v="77239"/>
    <s v="ORDEN DE CAMBIO"/>
    <s v="HUILA"/>
    <s v="LA PLATA"/>
    <s v="BARRIO LA POLA LA PLATA  4"/>
    <s v="REDEBAN"/>
    <s v="FO-25-1516310"/>
    <d v="2025-09-10T10:45:00"/>
    <d v="2025-09-17T08:00:00"/>
    <m/>
    <s v="ROLLOS"/>
    <s v="ROLLOS"/>
    <s v="CB UNO A UNO"/>
    <s v="CB UNO A UNO"/>
    <s v="EJECUTADO_EXITOSO"/>
    <s v="EJECUTADO EXITOSO"/>
    <s v="11/09/2025 SE REALIZA ENVIO DE ROLLOS CON GUIA | 15/09/2025 SE REALIZA ENVÍO DE  30 ROLLOS RBM AL SEÑOR DANIEL VELA CON C.C 12202301"/>
    <s v="ENVÍO"/>
    <m/>
    <s v="TIPO III"/>
    <s v="TERRESTRE"/>
    <s v="DIAZ VARGAS JONATHAN MIGUEL"/>
    <n v="0"/>
    <n v="35779.500569199998"/>
    <n v="0"/>
    <n v="35779.500569199998"/>
    <m/>
    <m/>
    <m/>
    <m/>
    <m/>
  </r>
  <r>
    <s v="APARTADO"/>
    <x v="0"/>
    <x v="0"/>
    <n v="5045"/>
    <n v="2721891"/>
    <n v="56081"/>
    <s v="ORDEN DE CAMBIO"/>
    <s v="ANTIOQUIA"/>
    <s v="APARTADO"/>
    <s v="DISTRICOL PAPELERIA Y VARIEDAD"/>
    <s v="REDEBAN"/>
    <s v="FO-25-1515184"/>
    <d v="2025-09-10T11:57:00"/>
    <d v="2025-09-17T08:13:00"/>
    <m/>
    <s v="ROLLOS"/>
    <s v="ROLLOS"/>
    <s v="AGREGADOR"/>
    <s v="DISTRICOL"/>
    <s v="EJECUTADO_EXITOSO"/>
    <s v="EJECUTADO EXITOSO"/>
    <s v="11/09/2025 SE ESCALA AL COORDINADOR DE ZONA PARA ENTREGA DE ROLLOS EN SITIO | 16/09/2025 SE ENVÍA 80 ROLLOS CON EL CONDUCTOR JAIME AGUDELO Y SE CONFIRMO EL RECIBIDO DE LA USUARIA"/>
    <s v="ENVÍO"/>
    <m/>
    <s v="TIPO I"/>
    <s v="TERRESTRE"/>
    <s v="SALDARRIAGA MIRANDA SANTIAGO"/>
    <n v="0"/>
    <n v="35779.500569199998"/>
    <n v="0"/>
    <n v="35779.500569199998"/>
    <m/>
    <m/>
    <m/>
    <m/>
    <m/>
  </r>
  <r>
    <s v="PEREIRA"/>
    <x v="2"/>
    <x v="6"/>
    <n v="63130"/>
    <n v="2725904"/>
    <n v="80585"/>
    <s v="ORDEN DE CAMBIO"/>
    <s v="QUINDIO"/>
    <s v="CALARCA"/>
    <s v="BARRIO LA HUERTA CALARCA"/>
    <s v="REDEBAN"/>
    <s v="FO-25-1522368"/>
    <d v="2025-09-11T08:36:00"/>
    <d v="2025-09-17T08:52:00"/>
    <m/>
    <s v="ROLLOS"/>
    <s v="ROLLOS"/>
    <s v="UNO A UNO"/>
    <s v="UNO A UNO"/>
    <s v="EJECUTADO_EXITOSO"/>
    <s v="EJECUTADO EXITOSO"/>
    <s v="13/09/2025 SE ESCALA AL COORDINADOR DE ZONA PARA ENTREGA DE ROLLOS EN SITIO | 16/09/2025 SE VISITA COMERCIO SE REALIZA ENTREGA DE 10 ROLLOS DE PAPEL PARA DATÁFONO"/>
    <s v="VISITA_TÉCNICA"/>
    <m/>
    <s v="TIPO II"/>
    <s v="TERRESTRE"/>
    <s v="LOAIZA LOPEZ JHON FREDDY"/>
    <n v="1"/>
    <n v="67654.12000000001"/>
    <n v="0"/>
    <n v="67654.12000000001"/>
    <m/>
    <m/>
    <m/>
    <m/>
    <m/>
  </r>
  <r>
    <s v="PASTO"/>
    <x v="2"/>
    <x v="2"/>
    <n v="52678"/>
    <n v="2720164"/>
    <n v="78992"/>
    <s v="ORDEN DE CAMBIO"/>
    <s v="NARIÑO"/>
    <s v="SAMANIEGO"/>
    <s v="PTM SAMANIEGO DIAZMART"/>
    <s v="REDEBAN"/>
    <s v="FO-25-1516317"/>
    <d v="2025-09-10T09:27:00"/>
    <d v="2025-09-17T09:07:00"/>
    <m/>
    <s v="ROLLOS"/>
    <s v="ROLLOS"/>
    <s v="AGREGADOR"/>
    <s v="COMCARD - PTM"/>
    <s v="EJECUTADO_EXITOSO"/>
    <s v="EJECUTADO EXITOSO"/>
    <s v="11/09/2025 SE REALIZA ENVIO DE ROLLOS CON GUIA | 17/09/2025 SE REALIZA ENVIO DE 10 ROLLOS, CON LA GUIA 2185553780 SERVIENTREGA. SE CONFIRMA ENTREGA EXITOSA CON EL USUARIO"/>
    <s v="ENVÍO"/>
    <m/>
    <s v="TIPO III"/>
    <s v="TERRESTRE"/>
    <m/>
    <n v="0"/>
    <n v="35779.500569199998"/>
    <n v="0"/>
    <n v="35779.500569199998"/>
    <m/>
    <m/>
    <m/>
    <m/>
    <m/>
  </r>
  <r>
    <s v="NEIVA"/>
    <x v="5"/>
    <x v="5"/>
    <n v="41797"/>
    <n v="2726429"/>
    <n v="58905"/>
    <s v="ORDEN DE CAMBIO"/>
    <s v="HUILA"/>
    <s v="TESALIA"/>
    <s v="BARRIO POBLADO PACARNI TESALIA"/>
    <s v="REDEBAN"/>
    <s v="FO-25-1522340"/>
    <d v="2025-09-11T09:32:00"/>
    <d v="2025-09-17T09:13:00"/>
    <m/>
    <s v="ROLLOS"/>
    <s v="ROLLOS"/>
    <s v="CB UNO A UNO"/>
    <s v="CB UNO A UNO"/>
    <s v="EJECUTADO_EXITOSO"/>
    <s v="EJECUTADO EXITOSO"/>
    <s v="13/09/2025 SE ESCALA AL COORDINADOR DE ZONA PARA ENTREGA DE ROLLOS EN SITIO | 16/09/2025 SE REALIZA ENTREGA DE 20 ROLLOS EN TESALIA SEGÚN PETICIÓN USUARIO"/>
    <s v="VISITA_TÉCNICA"/>
    <m/>
    <s v="TIPO II"/>
    <s v="TERRESTRE"/>
    <s v="DEVIA REINOSO JUAN CARLOS"/>
    <n v="1"/>
    <n v="67654.12000000001"/>
    <n v="0"/>
    <n v="67654.12000000001"/>
    <m/>
    <m/>
    <m/>
    <m/>
    <m/>
  </r>
  <r>
    <s v="BOGOTA"/>
    <x v="4"/>
    <x v="4"/>
    <n v="25175"/>
    <n v="2726601"/>
    <n v="66080"/>
    <s v="ORDEN DE CAMBIO"/>
    <s v="CUNDINAMARCA"/>
    <s v="CHIA"/>
    <s v="BARRIO CERCA DE PIEDRA CHIA"/>
    <s v="REDEBAN"/>
    <s v="FO-25-1522327"/>
    <d v="2025-09-11T09:48:00"/>
    <d v="2025-09-17T09:30:00"/>
    <m/>
    <s v="ROLLOS"/>
    <s v="ROLLOS"/>
    <s v="CB UNO A UNO"/>
    <s v="CB UNO A UNO"/>
    <s v="EJECUTADO_EXITOSO"/>
    <s v="EJECUTADO EXITOSO"/>
    <s v="13/09/2025 SE ESCALA AL COORDINADOR DE ZONA PARA ENTREGA DE ROLLOS EN SITIO | 16/09/2025 SE ENTREGAN 30 ROLLOS SIN NOVEDAD"/>
    <s v="VISITA_TÉCNICA"/>
    <m/>
    <s v="TIPO II"/>
    <s v="TERRESTRE"/>
    <s v="GARCIA PASTRANA KEVIN FERNANDO"/>
    <n v="1"/>
    <n v="67654.12000000001"/>
    <n v="0"/>
    <n v="67654.12000000001"/>
    <m/>
    <m/>
    <m/>
    <m/>
    <m/>
  </r>
  <r>
    <s v="TUNJA"/>
    <x v="3"/>
    <x v="3"/>
    <n v="15325"/>
    <n v="2720885"/>
    <n v="79851"/>
    <s v="ORDEN DE CAMBIO"/>
    <s v="BOYACA"/>
    <s v="GUAYATA"/>
    <s v="BARRIO CENTRO GUAYATA 5"/>
    <s v="REDEBAN"/>
    <s v="FO-25-1518760"/>
    <d v="2025-09-10T10:34:00"/>
    <d v="2025-09-17T09:59:00"/>
    <m/>
    <s v="ROLLOS"/>
    <s v="ROLLOS"/>
    <s v="UNO A UNO"/>
    <s v="UNO A UNO"/>
    <s v="EJECUTADO_EXITOSO"/>
    <s v="EJECUTADO EXITOSO"/>
    <s v="12/09/2025 SE REALIZA ENVIO DE ROLLOS CON GUIA | 17/09/2025 SE REALIZA ENVIO DE 10 ROLLOS, CON LA GUIA 2235596061 SERVIENTREGA. SE CONFIRMA ENTREGA EXITOSA CON EL USUARIO"/>
    <s v="ENVÍO"/>
    <m/>
    <s v="TIPO III"/>
    <s v="TERRESTRE"/>
    <m/>
    <n v="0"/>
    <n v="35779.500569199998"/>
    <n v="0"/>
    <n v="35779.500569199998"/>
    <m/>
    <m/>
    <m/>
    <m/>
    <m/>
  </r>
  <r>
    <s v="IBAGUE"/>
    <x v="5"/>
    <x v="5"/>
    <n v="73001"/>
    <n v="2727923"/>
    <n v="49348"/>
    <s v="ORDEN DE CAMBIO"/>
    <s v="TOLIMA"/>
    <s v="IBAGUE"/>
    <s v="BARRIO EL SALADO IBAGUE 3"/>
    <s v="REDEBAN"/>
    <s v="FO-25-1522292"/>
    <d v="2025-09-11T11:56:00"/>
    <d v="2025-09-17T10:09:00"/>
    <m/>
    <s v="ROLLOS"/>
    <s v="ROLLOS"/>
    <s v="CB UNO A UNO"/>
    <s v="CB UNO A UNO"/>
    <s v="EJECUTADO_EXITOSO"/>
    <s v="EJECUTADO EXITOSO"/>
    <s v="12/09/2025 SE ESCALA AL COORDINADOR DE ZONA PARA ENTREGA DE ROLLOS EN SITIO | 16/09/2025 SE ENTREGA 90 ROLLOS CON VISITA"/>
    <s v="VISITA_TÉCNICA"/>
    <m/>
    <s v="TIPO I"/>
    <s v="TERRESTRE"/>
    <s v="VARGAS HERRERA JHON JAIRO"/>
    <n v="1"/>
    <n v="35779.500569199998"/>
    <n v="0"/>
    <n v="35779.500569199998"/>
    <m/>
    <m/>
    <m/>
    <m/>
    <m/>
  </r>
  <r>
    <s v="APARTADO"/>
    <x v="0"/>
    <x v="0"/>
    <n v="5837"/>
    <n v="2723185"/>
    <n v="42486"/>
    <s v="ORDEN DE CAMBIO"/>
    <s v="ANTIOQUIA"/>
    <s v="TURBO"/>
    <s v="PTM TURBO DESEABLE DE ALBEIRO"/>
    <s v="REDEBAN"/>
    <s v="FO-25-1515014"/>
    <d v="2025-09-10T14:53:00"/>
    <d v="2025-09-17T10:34:00"/>
    <m/>
    <s v="ROLLOS"/>
    <s v="ROLLOS"/>
    <s v="AGREGADOR"/>
    <s v="COMCARD - PTM"/>
    <s v="EJECUTADO_EXITOSO"/>
    <s v="EJECUTADO EXITOSO"/>
    <s v="11/09/2025 SE ESCALA AL COORDINADOR DE ZONA PARA ENTREGA DE ROLLOS EN SITIO | 16/09/2025 SE ENVÍAN 30 ROLLOS CON EL CONDUCTOR Y SE CONFIRMO EL RECIBIDO CON EL USUARIO"/>
    <s v="ENVÍO"/>
    <m/>
    <s v="TIPO II"/>
    <s v="TERRESTRE"/>
    <s v="SALDARRIAGA MIRANDA SANTIAGO"/>
    <n v="0"/>
    <n v="35779.500569199998"/>
    <n v="0"/>
    <n v="35779.500569199998"/>
    <m/>
    <m/>
    <m/>
    <m/>
    <m/>
  </r>
  <r>
    <s v="CALI"/>
    <x v="2"/>
    <x v="2"/>
    <n v="76001"/>
    <n v="2738191"/>
    <n v="78981"/>
    <s v="ORDEN DE CAMBIO"/>
    <s v="VALLE DEL CAUCA"/>
    <s v="CALI"/>
    <s v="PTM CALI VARIEDADES LUISANGEL"/>
    <s v="REDEBAN"/>
    <s v="FO-25-1527019"/>
    <d v="2025-09-14T13:00:00"/>
    <d v="2025-09-17T10:41:00"/>
    <m/>
    <s v="ROLLOS"/>
    <s v="ROLLOS"/>
    <s v="AGREGADOR"/>
    <s v="COMCARD - PTM"/>
    <s v="EJECUTADO_EXITOSO"/>
    <s v="EJECUTADO EXITOSO"/>
    <s v="14/09/2025 SE ESCALA AL COORDINADOR DE ZONA PARA ENTREGA DE ROLLOS EN SITIO | 16/09/2025 SE ENTREGAN 30 ROLLOS A NATALIA RIVAS"/>
    <s v="VISITA_TÉCNICA"/>
    <m/>
    <s v="TIPO I"/>
    <s v="TERRESTRE"/>
    <s v="CUERO RUIZ JHONNY"/>
    <n v="1"/>
    <n v="35779.500569199998"/>
    <n v="0"/>
    <n v="35779.500569199998"/>
    <m/>
    <m/>
    <m/>
    <m/>
    <m/>
  </r>
  <r>
    <s v="PEREIRA"/>
    <x v="2"/>
    <x v="6"/>
    <n v="63001"/>
    <n v="2736928"/>
    <n v="51278"/>
    <s v="ORDEN DE CAMBIO"/>
    <s v="QUINDIO"/>
    <s v="ARMENIA"/>
    <s v="PTM ARMENIA LA SEN@L"/>
    <s v="REDEBAN"/>
    <s v="FO-25-1524884"/>
    <d v="2025-09-13T09:08:00"/>
    <d v="2025-09-17T10:41:00"/>
    <m/>
    <s v="ROLLOS"/>
    <s v="ROLLOS"/>
    <s v="AGREGADOR"/>
    <s v="COMCARD - PTM"/>
    <s v="EJECUTADO_EXITOSO"/>
    <s v="EJECUTADO EXITOSO"/>
    <s v="16/09/2025 SE VISITA COMERCIO SE REALIZA ENTREGA DE 50 ROLLOS DE PAPEL PARA DATÁFONO"/>
    <s v="VISITA_TÉCNICA"/>
    <m/>
    <s v="TIPO II"/>
    <s v="TERRESTRE"/>
    <s v="LOAIZA LOPEZ JHON FREDDY"/>
    <n v="1"/>
    <n v="67654.12000000001"/>
    <n v="0"/>
    <n v="67654.12000000001"/>
    <m/>
    <m/>
    <m/>
    <m/>
    <m/>
  </r>
  <r>
    <s v="APARTADO"/>
    <x v="0"/>
    <x v="0"/>
    <n v="5837"/>
    <n v="2723233"/>
    <n v="44260"/>
    <s v="ORDEN DE CAMBIO"/>
    <s v="ANTIOQUIA"/>
    <s v="TURBO"/>
    <s v="DISTRICOL LA ESMERALDA NUEVA C"/>
    <s v="REDEBAN"/>
    <s v="FO-25-1515179"/>
    <d v="2025-09-10T14:45:00"/>
    <d v="2025-09-17T10:44:00"/>
    <m/>
    <s v="ROLLOS"/>
    <s v="ROLLOS"/>
    <s v="AGREGADOR"/>
    <s v="DISTRICOL"/>
    <s v="EJECUTADO_EXITOSO"/>
    <s v="EJECUTADO EXITOSO"/>
    <s v="11/09/2025 SE ESCALA AL COORDINADOR DE ZONA PARA ENTREGA DE ROLLOS EN SITIO | 16/09/2025 SE ENVÍAN 10 ROLLOS Y SE CONFIRMO LA RECOGIDA POR EL CLIENTE"/>
    <s v="ENVÍO"/>
    <m/>
    <s v="TIPO II"/>
    <s v="TERRESTRE"/>
    <s v="SALDARRIAGA MIRANDA SANTIAGO"/>
    <n v="0"/>
    <n v="35779.500569199998"/>
    <n v="0"/>
    <n v="35779.500569199998"/>
    <m/>
    <m/>
    <m/>
    <m/>
    <m/>
  </r>
  <r>
    <s v="BOGOTA"/>
    <x v="4"/>
    <x v="4"/>
    <n v="25899"/>
    <n v="2734834"/>
    <n v="76703"/>
    <s v="ORDEN DE CAMBIO"/>
    <s v="CUNDINAMARCA"/>
    <s v="ZIPAQUIRA"/>
    <s v="BARRIO LAS VILLAS ZIPAQUIRA 1"/>
    <s v="REDEBAN"/>
    <s v="FO-25-1523366"/>
    <d v="2025-09-12T14:38:00"/>
    <d v="2025-09-17T10:51:00"/>
    <m/>
    <s v="ROLLOS"/>
    <s v="ROLLOS"/>
    <s v="CB UNO A UNO"/>
    <s v="CB UNO A UNO"/>
    <s v="EJECUTADO_EXITOSO"/>
    <s v="EJECUTADO EXITOSO"/>
    <s v="13/09/2025 SE ESCALA AL COORDINADOR DE ZONA PARA ENTREGA DE ROLLOS EN SITIO | 16/09/2025 SE ENTREGAN 30 ROLLOS SIN NOVEDAD"/>
    <s v="VISITA_TÉCNICA"/>
    <m/>
    <s v="TIPO II"/>
    <s v="TERRESTRE"/>
    <s v="GARCIA PASTRANA KEVIN FERNANDO"/>
    <n v="1"/>
    <n v="67654.12000000001"/>
    <n v="0"/>
    <n v="67654.12000000001"/>
    <m/>
    <m/>
    <m/>
    <m/>
    <m/>
  </r>
  <r>
    <s v="APARTADO"/>
    <x v="0"/>
    <x v="0"/>
    <n v="5490"/>
    <n v="2723971"/>
    <n v="69538"/>
    <s v="ORDEN DE CAMBIO"/>
    <s v="ANTIOQUIA"/>
    <s v="NECOCLI"/>
    <s v="BARRIO CORR ZAPATA"/>
    <s v="REDEBAN"/>
    <s v="FO-25-1516016"/>
    <d v="2025-09-10T16:12:00"/>
    <d v="2025-09-17T10:52:00"/>
    <m/>
    <s v="ROLLOS"/>
    <s v="ROLLOS"/>
    <s v="CB UNO A UNO"/>
    <s v="CB UNO A UNO"/>
    <s v="EJECUTADO_EXITOSO"/>
    <s v="EJECUTADO EXITOSO"/>
    <s v="11/09/2025 SE ESCALA AL COORDINADOR DE ZONA PARA ENTREGA DE ROLLOS EN SITIO | 16/09/2025 SE ENVÍA 20 ROLLOS POR FLOTA Y SE CONFIRMA RECIBIDO POR EL USUARIO"/>
    <s v="ENVÍO"/>
    <m/>
    <s v="TIPO II"/>
    <s v="TERRESTRE"/>
    <s v="SALDARRIAGA MIRANDA SANTIAGO"/>
    <n v="0"/>
    <n v="35779.500569199998"/>
    <n v="0"/>
    <n v="35779.500569199998"/>
    <m/>
    <m/>
    <m/>
    <m/>
    <m/>
  </r>
  <r>
    <s v="IBAGUE"/>
    <x v="5"/>
    <x v="5"/>
    <n v="73001"/>
    <n v="2733030"/>
    <n v="62916"/>
    <s v="ORDEN DE CAMBIO"/>
    <s v="TOLIMA"/>
    <s v="IBAGUE"/>
    <s v="BARRIO NACIONAL IBAGUE"/>
    <s v="REDEBAN"/>
    <s v="FO-25-1522169"/>
    <d v="2025-09-12T10:22:00"/>
    <d v="2025-09-17T10:54:00"/>
    <m/>
    <s v="ROLLOS"/>
    <s v="ROLLOS"/>
    <s v="CB UNO A UNO"/>
    <s v="CB UNO A UNO"/>
    <s v="EJECUTADO_EXITOSO"/>
    <s v="EJECUTADO EXITOSO"/>
    <s v="12/09/2025 SE ESCALA AL COORDINADOR DE ZONA PARA ENTREGA DE ROLLOS EN SITIO | 16/09/2025 SE ENTREGA 40 ROLLOS"/>
    <s v="VISITA_TÉCNICA"/>
    <m/>
    <s v="TIPO I"/>
    <s v="TERRESTRE"/>
    <s v="VARGAS HERRERA JHON JAIRO"/>
    <n v="1"/>
    <n v="35779.500569199998"/>
    <n v="0"/>
    <n v="35779.500569199998"/>
    <m/>
    <m/>
    <m/>
    <m/>
    <m/>
  </r>
  <r>
    <s v="IBAGUE"/>
    <x v="5"/>
    <x v="5"/>
    <n v="73319"/>
    <n v="2733243"/>
    <n v="67493"/>
    <s v="ORDEN DE CAMBIO"/>
    <s v="TOLIMA"/>
    <s v="GUAMO"/>
    <s v="BARRIO CENTRO GUAMO 9"/>
    <s v="REDEBAN"/>
    <s v="FO-25-1522155"/>
    <d v="2025-09-12T10:41:00"/>
    <d v="2025-09-17T10:58:00"/>
    <m/>
    <s v="ROLLOS"/>
    <s v="ROLLOS"/>
    <s v="CB UNO A UNO"/>
    <s v="CB UNO A UNO"/>
    <s v="EJECUTADO_EXITOSO"/>
    <s v="EJECUTADO EXITOSO"/>
    <s v="12/09/2025 SE ESCALA AL COORDINADOR DE ZONA PARA ENTREGA DE ROLLOS EN SITIO | 16/09/2025 SE VISITA CB DIRECCIÓN INDICADA SE HACE ENTREGA DE 30 ROLLOS"/>
    <s v="VISITA_TÉCNICA"/>
    <m/>
    <s v="TIPO II"/>
    <s v="TERRESTRE"/>
    <s v="GUTIERREZ  CAMILO ANDRES"/>
    <n v="1"/>
    <n v="67654.12000000001"/>
    <n v="0"/>
    <n v="67654.12000000001"/>
    <m/>
    <m/>
    <m/>
    <m/>
    <m/>
  </r>
  <r>
    <s v="BOGOTA"/>
    <x v="4"/>
    <x v="4"/>
    <n v="25175"/>
    <n v="2735870"/>
    <n v="19510"/>
    <s v="ORDEN DE CAMBIO"/>
    <s v="CUNDINAMARCA"/>
    <s v="CHIA"/>
    <s v="SABANA NORTE JUMBO CHIA"/>
    <s v="REDEBAN"/>
    <s v="FO-25-1523312"/>
    <d v="2025-09-12T16:45:00"/>
    <d v="2025-09-17T11:00:00"/>
    <m/>
    <s v="ROLLOS"/>
    <s v="ROLLOS"/>
    <s v="ROBUSTO"/>
    <s v="OPRAP"/>
    <s v="EJECUTADO_EXITOSO"/>
    <s v="EJECUTADO EXITOSO"/>
    <s v="13/09/2025 SE ESCALA AL COORDINADOR DE ZONA PARA ENTREGA DE ROLLOS EN SITIO | 16/09/2025 SE ENTREGAN 190 ROLLOS SIN NOVEDAD"/>
    <s v="VISITA_TÉCNICA"/>
    <m/>
    <s v="TIPO II"/>
    <s v="TERRESTRE"/>
    <s v="GARCIA PASTRANA KEVIN FERNANDO"/>
    <n v="1"/>
    <n v="67654.12000000001"/>
    <n v="0"/>
    <n v="67654.12000000001"/>
    <m/>
    <m/>
    <m/>
    <m/>
    <m/>
  </r>
  <r>
    <s v="IBAGUE"/>
    <x v="5"/>
    <x v="5"/>
    <n v="73001"/>
    <n v="2737228"/>
    <n v="57074"/>
    <s v="ORDEN DE CAMBIO"/>
    <s v="TOLIMA"/>
    <s v="IBAGUE"/>
    <s v="PTM IBAGUE VARIEDADES DIZA"/>
    <s v="REDEBAN"/>
    <s v="FO-25-1525277"/>
    <d v="2025-09-13T11:10:00"/>
    <d v="2025-09-17T11:09:00"/>
    <m/>
    <s v="ROLLOS"/>
    <s v="ROLLOS"/>
    <s v="AGREGADOR"/>
    <s v="COMCARD - PTM"/>
    <s v="EJECUTADO_EXITOSO"/>
    <s v="EJECUTADO EXITOSO"/>
    <s v="13/09/2025 SE ESCALA AL COORDINADOR DE ZONA PARA ENTREGA DE ROLLOS EN SITIO | 16/09/2025 SE ENTREGA 30 ROLLOS"/>
    <s v="VISITA_TÉCNICA"/>
    <m/>
    <s v="TIPO I"/>
    <s v="TERRESTRE"/>
    <s v="VARGAS HERRERA JHON JAIRO"/>
    <n v="1"/>
    <n v="35779.500569199998"/>
    <n v="0"/>
    <n v="35779.500569199998"/>
    <m/>
    <m/>
    <m/>
    <m/>
    <m/>
  </r>
  <r>
    <s v="PASTO"/>
    <x v="2"/>
    <x v="2"/>
    <n v="52001"/>
    <n v="2733996"/>
    <n v="78656"/>
    <s v="ORDEN DE CAMBIO"/>
    <s v="NARIÑO"/>
    <s v="PASTO"/>
    <s v="DISTRICOL MAKROS EXPRES"/>
    <s v="REDEBAN"/>
    <s v="FO-25-1522125"/>
    <d v="2025-09-12T12:10:00"/>
    <d v="2025-09-17T11:17:00"/>
    <m/>
    <s v="ROLLOS"/>
    <s v="ROLLOS"/>
    <s v="AGREGADOR"/>
    <s v="DISTRICOL"/>
    <s v="EJECUTADO_EXITOSO"/>
    <s v="EJECUTADO EXITOSO"/>
    <s v="12/09/2025 SE ESCALA AL COORDINADOR DE ZONA PARA ENTREGA DE ROLLOS EN SITIO | 16/09/2025 SE REALIZÓ LA ENTREGA DE PAPELERÍA SOLICITADA NO SE MANIPULA CB CLIENTE INFORMA QUE SE ENCUENTRA OPERATIVO"/>
    <s v="VISITA_TÉCNICA"/>
    <m/>
    <s v="TIPO I"/>
    <s v="TERRESTRE"/>
    <s v="REMICIO AMADO JOHN HEBER"/>
    <n v="1"/>
    <n v="35779.500569199998"/>
    <n v="0"/>
    <n v="35779.500569199998"/>
    <m/>
    <m/>
    <m/>
    <m/>
    <m/>
  </r>
  <r>
    <s v="BUCARAMANGA"/>
    <x v="3"/>
    <x v="3"/>
    <n v="68547"/>
    <n v="2741957"/>
    <n v="78051"/>
    <s v="ORDEN DE CAMBIO"/>
    <s v="SANTANDER"/>
    <s v="PIEDECUESTA"/>
    <s v="PTM PIEDECUESTA DROGUERIA NUEV"/>
    <s v="REDEBAN"/>
    <s v="FO-25-1534256"/>
    <d v="2025-09-15T11:50:00"/>
    <d v="2025-09-17T11:35:00"/>
    <m/>
    <s v="ROLLOS"/>
    <s v="ROLLOS"/>
    <s v="AGREGADOR"/>
    <s v="COMCARD - PTM"/>
    <s v="EJECUTADO_EXITOSO"/>
    <s v="EJECUTADO EXITOSO"/>
    <s v="15/09/2025 SE ESCALA AL COORDINADOR DE ZONA PARA ENTREGA DE ROLLOS EN SITIO | 16/09/2025 SE VISITA COMERCIO SE REALIZA LA ENTREGA DE 10 ROLLOS RBM CB OPERATIVO"/>
    <s v="VISITA_TÉCNICA"/>
    <m/>
    <s v="TIPO II"/>
    <s v="TERRESTRE"/>
    <s v="BARAJAS BERMUDEZ YAHIR MAURICIO"/>
    <n v="1"/>
    <n v="67654.12000000001"/>
    <n v="0"/>
    <n v="67654.12000000001"/>
    <m/>
    <m/>
    <m/>
    <m/>
    <m/>
  </r>
  <r>
    <s v="BARRANQUILLA"/>
    <x v="1"/>
    <x v="1"/>
    <n v="8638"/>
    <n v="2744006"/>
    <n v="61179"/>
    <s v="ORDEN DE CAMBIO"/>
    <s v="ATLANTICO"/>
    <s v="SABANALARGA"/>
    <s v="BARRIO CRUZ DE MAYO SABANALARG"/>
    <s v="REDEBAN"/>
    <s v="FO-25-1534092"/>
    <d v="2025-09-15T15:54:00"/>
    <d v="2025-09-17T11:48:00"/>
    <m/>
    <s v="ROLLOS"/>
    <s v="ROLLOS"/>
    <s v="CB UNO A UNO"/>
    <s v="CB UNO A UNO"/>
    <s v="EJECUTADO_EXITOSO"/>
    <s v="EJECUTADO EXITOSO"/>
    <s v="15/09/2025 SE ESCALA AL COORDINADOR DE ZONA PARA ENTREGA DE ROLLOS EN SITIO | 16/09/2025 SE REALIZA VISITA SE PROCEDE A ENTREGAR 20 UNIDADES DE ROLLOS AL CIENTE"/>
    <s v="VISITA_TÉCNICA"/>
    <m/>
    <s v="TIPO II"/>
    <s v="TERRESTRE"/>
    <s v="PORRAS CASTRO DARLON NASCK"/>
    <n v="1"/>
    <n v="67654.12000000001"/>
    <n v="0"/>
    <n v="67654.12000000001"/>
    <m/>
    <m/>
    <m/>
    <m/>
    <m/>
  </r>
  <r>
    <s v="BUCARAMANGA"/>
    <x v="3"/>
    <x v="3"/>
    <n v="68001"/>
    <n v="2740052"/>
    <n v="73832"/>
    <s v="ORDEN DE CAMBIO"/>
    <s v="SANTANDER"/>
    <s v="BUCARAMANGA"/>
    <s v="BARRIO BUCARAMANGA BUCARAMANGA"/>
    <s v="REDEBAN"/>
    <s v="FO-25-1533996"/>
    <d v="2025-09-15T09:27:00"/>
    <d v="2025-09-17T11:54:00"/>
    <m/>
    <s v="ROLLOS"/>
    <s v="ROLLOS"/>
    <s v="CB UNO A UNO"/>
    <s v="CB UNO A UNO"/>
    <s v="EJECUTADO_EXITOSO"/>
    <s v="EJECUTADO EXITOSO"/>
    <s v="15/09/2025 SE ESCALA AL COORDINADOR DE ZONA PARA ENTREGA DE ROLLOS EN SITIO | 16/09/2025 SE VISITA COMERCIO SE ENTREGA ROLLOS EN SITIO"/>
    <s v="VISITA_TÉCNICA"/>
    <m/>
    <s v="TIPO I"/>
    <s v="TERRESTRE"/>
    <s v="HERRERA LUQUE SAUL JAVIER"/>
    <n v="1"/>
    <n v="35779.500569199998"/>
    <n v="0"/>
    <n v="35779.500569199998"/>
    <m/>
    <m/>
    <m/>
    <m/>
    <m/>
  </r>
  <r>
    <s v="BARRANQUILLA"/>
    <x v="1"/>
    <x v="1"/>
    <n v="8606"/>
    <n v="2742665"/>
    <n v="75354"/>
    <s v="ORDEN DE CAMBIO"/>
    <s v="ATLANTICO"/>
    <s v="REPELON"/>
    <s v="BARRIO MARCOS LOPERA REPELON"/>
    <s v="REDEBAN"/>
    <s v="FO-25-1533291"/>
    <d v="2025-09-15T14:04:00"/>
    <d v="2025-09-17T11:58:00"/>
    <m/>
    <s v="ROLLOS"/>
    <s v="ROLLOS"/>
    <s v="CB UNO A UNO"/>
    <s v="CB UNO A UNO"/>
    <s v="EJECUTADO_EXITOSO"/>
    <s v="EJECUTADO EXITOSO"/>
    <s v="16/09/2025 SE REALIZA VISITA SE ENTREGA 100 UNIDADES DE ROLLOS"/>
    <s v="VISITA_TÉCNICA"/>
    <m/>
    <s v="TIPO II"/>
    <s v="TERRESTRE"/>
    <s v="PORRAS CASTRO DARLON NASCK"/>
    <n v="1"/>
    <n v="67654.12000000001"/>
    <n v="0"/>
    <n v="67654.12000000001"/>
    <m/>
    <m/>
    <m/>
    <m/>
    <m/>
  </r>
  <r>
    <s v="MONTERIA"/>
    <x v="1"/>
    <x v="1"/>
    <n v="23001"/>
    <n v="2742268"/>
    <n v="45553"/>
    <s v="ORDEN DE CAMBIO"/>
    <s v="CORDOBA"/>
    <s v="MONTERIA"/>
    <s v="DISTRICOL DISTRIBUCIONES NACA"/>
    <s v="REDEBAN"/>
    <s v="FO-25-1532571"/>
    <d v="2025-09-15T12:26:00"/>
    <d v="2025-09-17T12:00:00"/>
    <m/>
    <s v="ROLLOS"/>
    <s v="ROLLOS"/>
    <s v="AGREGADOR"/>
    <s v="DISTRICOL"/>
    <s v="EJECUTADO_EXITOSO"/>
    <s v="EJECUTADO EXITOSO"/>
    <s v="15/09/2025 SE ESCALA AL COORDINADOR DE ZONA PARA ENTREGA DE ROLLOS EN SITIO | 16/09/2025 SE REALIZA VISITA TÉCNICA PARA ENTREGA DE 10 ROLLOS PARA DATÁFONO, NO SE INTERVIENE TERMINAL Y LA ENTREGA SE REALIZA SIN NOVEDAD."/>
    <s v="VISITA_TÉCNICA"/>
    <m/>
    <s v="TIPO I"/>
    <s v="TERRESTRE"/>
    <s v="CASSIANI PEREZ RAUL RAMIRO"/>
    <n v="1"/>
    <n v="35779.500569199998"/>
    <n v="0"/>
    <n v="35779.500569199998"/>
    <m/>
    <m/>
    <m/>
    <m/>
    <m/>
  </r>
  <r>
    <s v="VILLAVICENCIO"/>
    <x v="5"/>
    <x v="5"/>
    <n v="50001"/>
    <n v="2753566"/>
    <n v="32532"/>
    <s v="ORDEN DE CAMBIO"/>
    <s v="META"/>
    <s v="VILLAVICENCIO"/>
    <s v="ARA0523 CIUDAD MILENIO"/>
    <s v="REDEBAN"/>
    <s v="FO-25-1542771"/>
    <d v="2025-09-17T10:24:00"/>
    <d v="2025-09-17T12:01:00"/>
    <m/>
    <s v="ROLLOS"/>
    <s v="ROLLOS"/>
    <s v="RETAIL"/>
    <s v="TIENDAS ARA"/>
    <s v="GESTIÓN_TELEFONICA"/>
    <s v="CANCELADO POR LA RED-SOPORTE TELEFONICO"/>
    <m/>
    <s v="SOPORTE_TELEFÓNICO"/>
    <m/>
    <s v="TIPO I"/>
    <s v="TERRESTRE"/>
    <m/>
    <n v="0"/>
    <n v="41241.0800752"/>
    <n v="0"/>
    <n v="41241.0800752"/>
    <m/>
    <m/>
    <m/>
    <m/>
    <m/>
  </r>
  <r>
    <s v="MEDELLIN"/>
    <x v="0"/>
    <x v="0"/>
    <n v="5001"/>
    <n v="2721776"/>
    <n v="24519"/>
    <s v="ORDEN DE CAMBIO"/>
    <s v="ANTIOQUIA"/>
    <s v="MEDELLIN"/>
    <s v="DOCE DE OCTUBRE MEDELLIN ANTIO"/>
    <s v="REDEBAN"/>
    <s v="FO-25-1522396"/>
    <d v="2025-09-10T11:43:00"/>
    <d v="2025-09-17T12:07:00"/>
    <m/>
    <s v="ROLLOS"/>
    <s v="ROLLOS"/>
    <s v="CB UNO A UNO"/>
    <s v="CB UNO A UNO"/>
    <s v="EJECUTADO_EXITOSO"/>
    <s v="EJECUTADO EXITOSO"/>
    <s v="13/09/2025 SE ESCALA AL COORDINADOR DE ZONA PARA ENTREGA DE ROLLOS EN SITIO | 17/09/2025 ENTREGA DE ROLLOS OK"/>
    <s v="VISITA_TÉCNICA"/>
    <m/>
    <s v="TIPO I"/>
    <s v="TERRESTRE"/>
    <s v="CARDONA MOLINA BROLIN STIVEN"/>
    <n v="1"/>
    <n v="35779.500569199998"/>
    <n v="0"/>
    <n v="35779.500569199998"/>
    <m/>
    <m/>
    <m/>
    <m/>
    <m/>
  </r>
  <r>
    <s v="CALI"/>
    <x v="2"/>
    <x v="2"/>
    <n v="76520"/>
    <n v="2742003"/>
    <n v="51967"/>
    <s v="ORDEN DE CAMBIO"/>
    <s v="VALLE DEL CAUCA"/>
    <s v="PALMIRA"/>
    <s v="BARRIO CENTRO PALMIRA 10"/>
    <s v="REDEBAN"/>
    <s v="FO-25-1532423"/>
    <d v="2025-09-15T11:42:00"/>
    <d v="2025-09-17T12:08:00"/>
    <m/>
    <s v="ROLLOS"/>
    <s v="ROLLOS"/>
    <s v="CB UNO A UNO"/>
    <s v="CB UNO A UNO"/>
    <s v="EJECUTADO_EXITOSO"/>
    <s v="EJECUTADO EXITOSO"/>
    <s v="15/09/2025 SE ESCALA AL COORDINADOR DE ZONA PARA ENTREGA DE ROLLOS EN SITIO | 16/09/2025 EN LA VISITA TÉCNICA SE REALIZÓ LA ENTREGA DE 30 ROLLOS TERMICOS DE REDEBAN PARA EL CB"/>
    <s v="VISITA_TÉCNICA"/>
    <m/>
    <s v="TIPO I"/>
    <s v="TERRESTRE"/>
    <s v="SANCHEZ URREGO ROBINSON DAVID"/>
    <n v="1"/>
    <n v="35779.500569199998"/>
    <n v="0"/>
    <n v="35779.500569199998"/>
    <m/>
    <m/>
    <m/>
    <m/>
    <m/>
  </r>
  <r>
    <s v="NEIVA"/>
    <x v="5"/>
    <x v="5"/>
    <n v="18001"/>
    <n v="2743551"/>
    <n v="77961"/>
    <s v="ORDEN DE CAMBIO"/>
    <s v="CAQUETA"/>
    <s v="FLORENCIA"/>
    <s v="BARRIO EL CENTRO FLORENCIA"/>
    <s v="REDEBAN"/>
    <s v="FO-25-1533840"/>
    <d v="2025-09-15T15:16:00"/>
    <d v="2025-09-17T12:09:00"/>
    <m/>
    <s v="ROLLOS"/>
    <s v="ROLLOS"/>
    <s v="CB UNO A UNO"/>
    <s v="CB UNO A UNO"/>
    <s v="EJECUTADO_EXITOSO"/>
    <s v="EJECUTADO EXITOSO"/>
    <s v="15/09/2025 SE ESCALA AL COORDINADOR DE ZONA PARA ENTREGA DE ROLLOS EN SITIO | 16/09/2025 SE REALIZA ENTREGA DE 20 ROLLOS RBM EN SITIO, ENTREGA EXITOSA."/>
    <s v="VISITA_TÉCNICA"/>
    <m/>
    <s v="TIPO IV"/>
    <s v="TERRESTRE"/>
    <s v="BERMUDEZ SANCHEZ JOSE NEYBER"/>
    <n v="1"/>
    <n v="35779.500569199998"/>
    <n v="0"/>
    <n v="35779.500569199998"/>
    <m/>
    <m/>
    <m/>
    <m/>
    <m/>
  </r>
  <r>
    <s v="MONTERIA"/>
    <x v="1"/>
    <x v="1"/>
    <n v="23001"/>
    <n v="2741399"/>
    <n v="32599"/>
    <s v="ORDEN DE CAMBIO"/>
    <s v="CORDOBA"/>
    <s v="MONTERIA"/>
    <s v="BARRIO LA PRADERA MONTERIA 1"/>
    <s v="REDEBAN"/>
    <s v="FO-25-1532091"/>
    <d v="2025-09-15T11:15:00"/>
    <d v="2025-09-17T12:09:00"/>
    <m/>
    <s v="ROLLOS"/>
    <s v="ROLLOS"/>
    <s v="CB UNO A UNO"/>
    <s v="CB UNO A UNO"/>
    <s v="EJECUTADO_EXITOSO"/>
    <s v="EJECUTADO EXITOSO"/>
    <s v="15/09/2025 SE ESCALA AL COORDINADOR DE ZONA PARA ENTREGA DE ROLLOS EN SITIO | 16/09/2025 SE REALIZA VISITA TÉCNICA PARA ENTREGA DE 50 ROLLOS PARA DATÁFONO, NO SE INTERVIENE TERMINAL Y LA ENTREGA SE REALIZA SIN NOVEDAD."/>
    <s v="VISITA_TÉCNICA"/>
    <m/>
    <s v="TIPO I"/>
    <s v="TERRESTRE"/>
    <s v="CASSIANI PEREZ RAUL RAMIRO"/>
    <n v="1"/>
    <n v="35779.500569199998"/>
    <n v="0"/>
    <n v="35779.500569199998"/>
    <m/>
    <m/>
    <m/>
    <m/>
    <m/>
  </r>
  <r>
    <s v="TUNJA"/>
    <x v="3"/>
    <x v="3"/>
    <n v="15835"/>
    <n v="2742072"/>
    <n v="80060"/>
    <s v="ORDEN DE CAMBIO"/>
    <s v="BOYACA"/>
    <s v="TURMEQUE"/>
    <s v="BARRIO CENTRO TURMQUE"/>
    <s v="REDEBAN"/>
    <s v="FO-25-1532419"/>
    <d v="2025-09-15T12:10:00"/>
    <d v="2025-09-17T12:11:00"/>
    <m/>
    <s v="ROLLOS"/>
    <s v="ROLLOS"/>
    <s v="UNO A UNO"/>
    <s v="UNO A UNO"/>
    <s v="EJECUTADO_EXITOSO"/>
    <s v="EJECUTADO EXITOSO"/>
    <s v="15/09/2025 SE ESCALA AL COORDINADOR DE ZONA PARA ENTREGA DE ROLLOS EN SITIO | 16/09/2025 SE VISITA CB ENTREGA 10 ROLLOS"/>
    <s v="VISITA_TÉCNICA"/>
    <m/>
    <s v="TIPO II"/>
    <s v="TERRESTRE"/>
    <s v="GONZALEZ GONZALEZ MARIO ALBERTO"/>
    <n v="1"/>
    <n v="67654.12000000001"/>
    <n v="0"/>
    <n v="67654.12000000001"/>
    <m/>
    <m/>
    <m/>
    <m/>
    <m/>
  </r>
  <r>
    <s v="CALI"/>
    <x v="2"/>
    <x v="2"/>
    <n v="76001"/>
    <n v="2737368"/>
    <n v="60959"/>
    <s v="ORDEN DE CAMBIO"/>
    <s v="VALLE DEL CAUCA"/>
    <s v="CALI"/>
    <s v="BARRIO LLANO VERDE CALI"/>
    <s v="REDEBAN"/>
    <s v="FO-25-1525254"/>
    <d v="2025-09-15T08:00:00"/>
    <d v="2025-09-17T12:17:00"/>
    <m/>
    <s v="ROLLOS"/>
    <s v="ROLLOS"/>
    <s v="CB UNO A UNO"/>
    <s v="CB UNO A UNO"/>
    <s v="EJECUTADO_CANCELADO"/>
    <s v="PETICIÓN RED"/>
    <s v="13/09/2025 SE ESCALA AL COORDINADOR DE ZONA PARA ENTREGA DE ROLLOS EN SITIO | 17/09/2025 SE CANCELA ENTREGA DE ROLLOS, POR MOTIVO QUE EL CB FUE MIGRADO A WOMPI."/>
    <s v="VISITA_TÉCNICA"/>
    <m/>
    <s v="TIPO I"/>
    <s v="TERRESTRE"/>
    <s v="TORRES GARCIA JENDRY JOSE"/>
    <n v="1"/>
    <n v="35779.500569199998"/>
    <n v="0"/>
    <n v="35779.500569199998"/>
    <m/>
    <m/>
    <m/>
    <m/>
    <m/>
  </r>
  <r>
    <s v="BARRANQUILLA"/>
    <x v="1"/>
    <x v="1"/>
    <n v="8078"/>
    <n v="2741437"/>
    <n v="80235"/>
    <s v="ORDEN DE CAMBIO"/>
    <s v="ATLANTICO"/>
    <s v="BARANOA"/>
    <s v="BARRIO LOMA FRESCA BARANOA BARANOA"/>
    <s v="REDEBAN"/>
    <s v="FO-25-1532096"/>
    <d v="2025-09-15T11:01:00"/>
    <d v="2025-09-17T12:18:00"/>
    <m/>
    <s v="ROLLOS"/>
    <s v="ROLLOS"/>
    <s v="UNO A UNO"/>
    <s v="UNO A UNO"/>
    <s v="EJECUTADO_EXITOSO"/>
    <s v="EJECUTADO EXITOSO"/>
    <s v="15/09/2025 SE ESCALA AL COORDINADOR DE ZONA PARA ENTREGA DE ROLLOS EN SITIO | 16/09/2025 SE REALIZA VISITA SE PROCEDE A ENTREGAR 20 UNIDADES DE ROLLOS AL CLIENTE"/>
    <s v="VISITA_TÉCNICA"/>
    <m/>
    <s v="TIPO II"/>
    <s v="TERRESTRE"/>
    <s v="PORRAS CASTRO DARLON NASCK"/>
    <n v="1"/>
    <n v="67654.12000000001"/>
    <n v="0"/>
    <n v="67654.12000000001"/>
    <m/>
    <m/>
    <m/>
    <m/>
    <m/>
  </r>
  <r>
    <s v="BOGOTA"/>
    <x v="4"/>
    <x v="4"/>
    <n v="11001"/>
    <n v="2739210"/>
    <n v="79041"/>
    <s v="ORDEN DE CAMBIO"/>
    <s v="CUNDINAMARCA"/>
    <s v="BOGOTA"/>
    <s v="BARRIO AMPARO CANIZARES BOGOTA"/>
    <s v="REDEBAN"/>
    <s v="FO-25-1530532"/>
    <d v="2025-09-15T08:13:00"/>
    <d v="2025-09-17T12:18:00"/>
    <m/>
    <s v="ROLLOS"/>
    <s v="ROLLOS"/>
    <s v="CB UNO A UNO"/>
    <s v="CB UNO A UNO"/>
    <s v="EJECUTADO_EXITOSO"/>
    <s v="EJECUTADO EXITOSO"/>
    <s v="15/09/2025 SE ESCALA AL COORDINADOR DE ZONA PARA ENTREGA DE ROLLOS EN SITIO | 16/09/2025 DURANTE LA VISITA TECNICA SE REALIZA ENTREGA DE ROLLOS PARA DATÁFONO NO SE MANIPULAN EQUIPOS SIN NOVEDAD EN ENTREGA"/>
    <s v="VISITA_TÉCNICA"/>
    <m/>
    <s v="TIPO I"/>
    <s v="TERRESTRE"/>
    <s v="LOZADA ROJAS CHRISTIAN ANDRES"/>
    <n v="1"/>
    <n v="35779.500569199998"/>
    <n v="0"/>
    <n v="35779.500569199998"/>
    <m/>
    <m/>
    <m/>
    <m/>
    <m/>
  </r>
  <r>
    <s v="BARRANQUILLA"/>
    <x v="1"/>
    <x v="1"/>
    <n v="88001"/>
    <n v="2750337"/>
    <n v="78493"/>
    <s v="ORDEN DE CAMBIO"/>
    <s v="ARCHIPIELAGO DE SAN ANDRES Y PROVIDENCIA"/>
    <s v="SAN ANDRES"/>
    <s v="PTM SAN ANDRES Y PROVIDENCIA A"/>
    <s v="REDEBAN"/>
    <s v="FO-25-1542881"/>
    <d v="2025-09-16T15:46:00"/>
    <d v="2025-09-17T12:19:00"/>
    <m/>
    <s v="ROLLOS"/>
    <s v="ROLLOS"/>
    <s v="AGREGADOR"/>
    <s v="COMCARD - PTM"/>
    <s v="GESTIÓN_TELEFONICA"/>
    <s v="CANCELADO POR LA RED-SOPORTE TELEFONICO"/>
    <m/>
    <s v="SOPORTE_TELEFÓNICO"/>
    <m/>
    <s v="TIPO IV ESPECIAL"/>
    <s v="AEREO"/>
    <m/>
    <n v="0"/>
    <n v="41241.0800752"/>
    <n v="0"/>
    <n v="41241.0800752"/>
    <m/>
    <m/>
    <m/>
    <m/>
    <m/>
  </r>
  <r>
    <s v="BOGOTA"/>
    <x v="4"/>
    <x v="4"/>
    <n v="25817"/>
    <n v="2726666"/>
    <n v="46178"/>
    <s v="ORDEN DE CAMBIO"/>
    <s v="CUNDINAMARCA"/>
    <s v="TOCANCIPA"/>
    <s v="BARRIO TOCANCIPA TOCANCIPA"/>
    <s v="REDEBAN"/>
    <s v="FO-25-1522322"/>
    <d v="2025-09-11T10:03:00"/>
    <d v="2025-09-17T12:21:00"/>
    <m/>
    <s v="ROLLOS"/>
    <s v="ROLLOS"/>
    <s v="UNO A UNO"/>
    <s v="CB UNO A UNO"/>
    <s v="EJECUTADO_EXITOSO"/>
    <s v="EJECUTADO EXITOSO"/>
    <s v="13/09/2025 SE ESCALA AL COORDINADOR DE ZONA PARA ENTREGA DE ROLLOS EN SITIO | 17/09/2025 DURANTE LA VISITA TECNICA SE REALIZA ENTREGA DE ROLLOS PARA DATÁFONO NO SE MANIPULAN EQUIPOS SIN NOVEDAD EN ENTREGA"/>
    <s v="VISITA_TÉCNICA"/>
    <m/>
    <s v="TIPO II"/>
    <s v="TERRESTRE"/>
    <s v="LOZADA ROJAS CHRISTIAN ANDRES"/>
    <n v="1"/>
    <n v="67654.12000000001"/>
    <n v="0"/>
    <n v="67654.12000000001"/>
    <m/>
    <m/>
    <m/>
    <m/>
    <m/>
  </r>
  <r>
    <s v="BOGOTA"/>
    <x v="4"/>
    <x v="4"/>
    <n v="25899"/>
    <n v="2740426"/>
    <n v="60245"/>
    <s v="ORDEN DE CAMBIO"/>
    <s v="CUNDINAMARCA"/>
    <s v="ZIPAQUIRA"/>
    <s v="BARRIO VEREDA SAN JORGE ZIPAQU"/>
    <s v="REDEBAN"/>
    <s v="FO-25-1531086"/>
    <d v="2025-09-15T09:44:00"/>
    <d v="2025-09-17T12:26:00"/>
    <m/>
    <s v="ROLLOS"/>
    <s v="ROLLOS"/>
    <s v="UNO A UNO"/>
    <s v="CB UNO A UNO"/>
    <s v="EJECUTADO_EXITOSO"/>
    <s v="EJECUTADO EXITOSO"/>
    <s v="15/09/2025 SE ESCALA AL COORDINADOR DE ZONA PARA ENTREGA DE ROLLOS EN SITIO | 16/09/2025 SE ENTREGAN 10 ROLLOS SIN NOVEDAD"/>
    <s v="VISITA_TÉCNICA"/>
    <m/>
    <s v="TIPO II"/>
    <s v="TERRESTRE"/>
    <s v="GARCIA PASTRANA KEVIN FERNANDO"/>
    <n v="1"/>
    <n v="67654.12000000001"/>
    <n v="0"/>
    <n v="67654.12000000001"/>
    <m/>
    <m/>
    <m/>
    <m/>
    <m/>
  </r>
  <r>
    <s v="PEREIRA"/>
    <x v="2"/>
    <x v="6"/>
    <n v="66400"/>
    <n v="2740688"/>
    <n v="23461"/>
    <s v="ORDEN DE CAMBIO"/>
    <s v="RISARALDA"/>
    <s v="LA VIRGINIA"/>
    <s v="BARRIO LA VIRGINIA V LA VIRGIN"/>
    <s v="REDEBAN"/>
    <s v="FO-25-1531528"/>
    <d v="2025-09-15T10:10:00"/>
    <d v="2025-09-17T12:29:00"/>
    <m/>
    <s v="ROLLOS"/>
    <s v="ROLLOS"/>
    <s v="CB UNO A UNO"/>
    <s v="CB UNO A UNO"/>
    <s v="EJECUTADO_EXITOSO"/>
    <s v="EJECUTADO EXITOSO"/>
    <s v="15/09/2025 SE ESCALA AL COORDINADOR DE ZONA PARA ENTREGA DE ROLLOS EN SITIO | 16/09/2025 VISITAMOS COMERCIO REALIZAMOS ENTREGA DE 20 ROLLOS."/>
    <s v="VISITA_TÉCNICA"/>
    <m/>
    <s v="TIPO I"/>
    <s v="TERRESTRE"/>
    <s v="ARROYAVE CANO MANUEL GUILLERMO"/>
    <n v="1"/>
    <n v="35779.500569199998"/>
    <n v="0"/>
    <n v="35779.500569199998"/>
    <m/>
    <m/>
    <m/>
    <m/>
    <m/>
  </r>
  <r>
    <s v="IBAGUE"/>
    <x v="5"/>
    <x v="5"/>
    <n v="73217"/>
    <n v="2726171"/>
    <n v="65767"/>
    <s v="ORDEN DE CAMBIO"/>
    <s v="TOLIMA"/>
    <s v="COYAIMA"/>
    <s v="BARRIO LA MAGDALENA CORREGIMIE"/>
    <s v="REDEBAN"/>
    <s v="FO-25-1519641"/>
    <d v="2025-09-11T09:18:00"/>
    <d v="2025-09-17T12:29:00"/>
    <m/>
    <s v="ROLLOS"/>
    <s v="ROLLOS"/>
    <s v="CB UNO A UNO"/>
    <s v="CB UNO A UNO"/>
    <s v="EJECUTADO_EXITOSO"/>
    <s v="EJECUTADO EXITOSO"/>
    <s v="12/09/2025 SE REALIZA ENVIO DE ROLLOS CON GUIA | 16/09/2025 SE INTENTA COMUNICACIÓN AL NÚMERO 3003593280 PARA INFORMAR QUE LOS ROL.LOS SE ENCUENTRAN EN LA OFICINA PARA RECLAMAR, QUEDAMOS ATENTOS A LA RESPUESTA | 15/09/2025 SE ENVIA 30 ROLLOS A LA PRINCIPAL DE INTER RÁPIDO DE COYAIMA"/>
    <s v="ENVÍO"/>
    <m/>
    <s v="TIPO III"/>
    <s v="TERRESTRE"/>
    <s v="VARGAS HERRERA JHON JAIRO"/>
    <n v="0"/>
    <n v="35779.500569199998"/>
    <n v="0"/>
    <n v="35779.500569199998"/>
    <m/>
    <m/>
    <m/>
    <m/>
    <m/>
  </r>
  <r>
    <s v="BOGOTA"/>
    <x v="4"/>
    <x v="4"/>
    <n v="25126"/>
    <n v="2739633"/>
    <n v="76713"/>
    <s v="ORDEN DE CAMBIO"/>
    <s v="CUNDINAMARCA"/>
    <s v="CAJICA"/>
    <s v="BARRIO CAPELLANIA CAJICA 7"/>
    <s v="REDEBAN"/>
    <s v="FO-25-1530587"/>
    <d v="2025-09-15T08:57:00"/>
    <d v="2025-09-17T12:37:00"/>
    <m/>
    <s v="ROLLOS"/>
    <s v="ROLLOS"/>
    <s v="CB UNO A UNO"/>
    <s v="CB UNO A UNO"/>
    <s v="EJECUTADO_EXITOSO"/>
    <s v="EJECUTADO EXITOSO"/>
    <s v="15/09/2025 SE ESCALA AL COORDINADOR DE ZONA PARA ENTREGA DE ROLLOS EN SITIO | 16/09/2025 SE ENTREGAN 40 ROLLOS SIN NOVEDAD"/>
    <s v="VISITA_TÉCNICA"/>
    <m/>
    <s v="TIPO II"/>
    <s v="TERRESTRE"/>
    <s v="GARCIA PASTRANA KEVIN FERNANDO"/>
    <n v="1"/>
    <n v="67654.12000000001"/>
    <n v="0"/>
    <n v="67654.12000000001"/>
    <m/>
    <m/>
    <m/>
    <m/>
    <m/>
  </r>
  <r>
    <s v="BOGOTA"/>
    <x v="4"/>
    <x v="4"/>
    <n v="94001"/>
    <n v="2723467"/>
    <n v="53385"/>
    <s v="ORDEN DE CAMBIO"/>
    <s v="GUAINIA"/>
    <s v="INIRIDA"/>
    <s v="BARRIO PUERTO INIRIDA INIRIDA"/>
    <s v="REDEBAN"/>
    <s v="FO-25-1518329"/>
    <d v="2025-09-10T15:21:00"/>
    <d v="2025-09-17T12:43:00"/>
    <m/>
    <s v="ROLLOS"/>
    <s v="ROLLOS"/>
    <s v="CB UNO A UNO"/>
    <s v="CB UNO A UNO"/>
    <s v="EJECUTADO_EXITOSO"/>
    <s v="EJECUTADO EXITOSO"/>
    <s v="12/09/2025 SE REALIZA ENVIO DE ROLLOS CON GUIA | 13/09/2025 SE REALIZA EL ENVÍO DE 40 ROLLOS POR INTER_x000a_NÚMERO DE GUÍA  700169038559"/>
    <s v="ENVÍO"/>
    <m/>
    <s v="TIPO IV ESPECIAL"/>
    <s v="AEREO"/>
    <s v="ORTIZ MARTINEZ STIVEN"/>
    <n v="0"/>
    <n v="35779.500569199998"/>
    <n v="0"/>
    <n v="35779.500569199998"/>
    <m/>
    <m/>
    <m/>
    <m/>
    <m/>
  </r>
  <r>
    <s v="IBAGUE"/>
    <x v="5"/>
    <x v="5"/>
    <n v="73624"/>
    <n v="2743492"/>
    <n v="55678"/>
    <s v="ORDEN DE CAMBIO"/>
    <s v="TOLIMA"/>
    <s v="ROVIRA"/>
    <s v="BARRIO CENTRO ROVIRA 5"/>
    <s v="REDEBAN"/>
    <s v="FO-25-1534275"/>
    <d v="2025-09-15T15:17:00"/>
    <d v="2025-09-17T12:52:00"/>
    <m/>
    <s v="ROLLOS"/>
    <s v="ROLLOS"/>
    <s v="UNO A UNO"/>
    <s v="CB UNO A UNO"/>
    <s v="EJECUTADO_EXITOSO"/>
    <s v="EJECUTADO EXITOSO"/>
    <s v="15/09/2025 SE REALIZA ENVIO DE ROLLOS CON GUIA | 16/09/2025 SE REALIZA ENVÍO DE 10 ROLLOS POR SOLICITUD DEL CLIENTE ALA DIRECCIÓN ASIGNADA."/>
    <s v="ENVÍO"/>
    <m/>
    <s v="TIPO III"/>
    <s v="TERRESTRE"/>
    <s v="BARRAGAN TAFUR EDWIN ESTEBAN"/>
    <n v="0"/>
    <n v="35779.500569199998"/>
    <n v="0"/>
    <n v="35779.500569199998"/>
    <m/>
    <m/>
    <m/>
    <m/>
    <m/>
  </r>
  <r>
    <s v="APARTADO"/>
    <x v="0"/>
    <x v="0"/>
    <n v="5665"/>
    <n v="2677642"/>
    <n v="61117"/>
    <s v="ORDEN DE CAMBIO"/>
    <s v="ANTIOQUIA"/>
    <s v="SAN PEDRO DE URABA"/>
    <s v="BARRIO CL PRINCIPAL CORR SANTA"/>
    <s v="REDEBAN"/>
    <s v="FO-25-1458419"/>
    <d v="2025-09-02T08:00:00"/>
    <d v="2025-09-17T12:55:00"/>
    <m/>
    <s v="ROLLOS"/>
    <s v="ROLLOS"/>
    <s v="CB UNO A UNO"/>
    <s v="CB UNO A UNO"/>
    <s v="EJECUTADO_EXITOSO"/>
    <s v="EJECUTADO EXITOSO"/>
    <s v="02/09/2025 SE REALIZA ENVIO DE ROLLOS CON GUIA | 17/09/2025 SE REALIZA ENVIO DE 40 ROLLOS, CON LA GUIA 284607411 SERVIENTREGA. SE CONFIRMA ENTREGA EXITOSA POR PARTE DE LA TRANSPORTADORA"/>
    <s v="ENVÍO"/>
    <m/>
    <s v="TIPO III"/>
    <s v="TERRESTRE"/>
    <m/>
    <n v="0"/>
    <n v="35779.500569199998"/>
    <n v="0"/>
    <n v="35779.500569199998"/>
    <m/>
    <m/>
    <m/>
    <m/>
    <m/>
  </r>
  <r>
    <s v="TUNJA"/>
    <x v="3"/>
    <x v="3"/>
    <n v="15686"/>
    <n v="2732281"/>
    <n v="11150"/>
    <s v="ORDEN DE CAMBIO"/>
    <s v="BOYACA"/>
    <s v="SANTANA"/>
    <s v="SANTANA   BOYACA"/>
    <s v="REDEBAN"/>
    <s v="FO-25-1525890"/>
    <d v="2025-09-12T09:54:00"/>
    <d v="2025-09-17T12:56:00"/>
    <m/>
    <s v="ROLLOS"/>
    <s v="ROLLOS"/>
    <s v="CB UNO A UNO"/>
    <s v="CB UNO A UNO"/>
    <s v="EJECUTADO_EXITOSO"/>
    <s v="EJECUTADO EXITOSO"/>
    <s v="13/09/2025 SE ENVIAN ROLLOS POR OPERADOR LOGISTICO | 17/09/2025 SE REALIZA ENVIO DE 120 ROLLOS, CON LA GUIA 2235596067 SERVIENTREGA. SE CONFIRMA ENTREGA EXITOSA POR PARTE DE LA TRANSPORTADORA"/>
    <s v="ENVÍO"/>
    <m/>
    <s v="TIPO III"/>
    <s v="TERRESTRE"/>
    <m/>
    <n v="0"/>
    <n v="35779.500569199998"/>
    <n v="0"/>
    <n v="35779.500569199998"/>
    <m/>
    <m/>
    <m/>
    <m/>
    <m/>
  </r>
  <r>
    <s v="MONTERIA"/>
    <x v="1"/>
    <x v="1"/>
    <n v="23807"/>
    <n v="2726976"/>
    <n v="80410"/>
    <s v="ORDEN DE CAMBIO"/>
    <s v="CORDOBA"/>
    <s v="TIERRALTA"/>
    <s v="BARRIO CENTRO TIERRALTA 15"/>
    <s v="REDEBAN"/>
    <s v="FO-25-1520152"/>
    <d v="2025-09-11T10:27:00"/>
    <d v="2025-09-17T12:56:00"/>
    <m/>
    <s v="ROLLOS"/>
    <s v="ROLLOS"/>
    <s v="UNO A UNO"/>
    <s v="UNO A UNO"/>
    <s v="EJECUTADO_EXITOSO"/>
    <s v="EJECUTADO EXITOSO"/>
    <s v="12/09/2025 SE REALIZA ENVIO DE ROLLOS CON GUIA | 17/09/2025 SE REALIZA ENVIO DE 30 ROLLOS, CON LA GUIA 2265100370 SERVIENTREGA. SE CONFIRMA ENTREGA EXITOSA POR PARTE DE LA TRANSPORTADORA"/>
    <s v="ENVÍO"/>
    <m/>
    <s v="TIPO III"/>
    <s v="TERRESTRE"/>
    <m/>
    <n v="0"/>
    <n v="35779.500569199998"/>
    <n v="0"/>
    <n v="35779.500569199998"/>
    <m/>
    <m/>
    <m/>
    <m/>
    <m/>
  </r>
  <r>
    <s v="MEDELLIN"/>
    <x v="0"/>
    <x v="0"/>
    <n v="5145"/>
    <n v="2722590"/>
    <n v="79942"/>
    <s v="ORDEN DE CAMBIO"/>
    <s v="ANTIOQUIA"/>
    <s v="CARAMANTA"/>
    <s v="BARRIO CARAMANTA CARAMANTA"/>
    <s v="REDEBAN"/>
    <s v="FO-25-1518750"/>
    <d v="2025-09-10T13:58:00"/>
    <d v="2025-09-17T13:01:00"/>
    <m/>
    <s v="ROLLOS"/>
    <s v="ROLLOS"/>
    <s v="UNO A UNO"/>
    <s v="UNO A UNO"/>
    <s v="EJECUTADO_EXITOSO"/>
    <s v="EJECUTADO EXITOSO"/>
    <s v="12/09/2025 SE REALIZA ENVIO DE ROLLOS CON GUIA | 16/09/2025 SE INTENTA COMUNICACIÓN AL NÚMERO 3007079942 PERO NO HAY RESPUESTA SE DEJA EL MENSAJE PPOR WHATSAPP INFORMANDO QUE LOS ROLLOS YA SE ENCUENTRAN EN LA OFICINA PARA RECLAMAR, PENDIENTE RESPUESTA | 13/09/2025 SE REALIZA ENVIO DE 20 ROLLOS DE CB POR INTERRAPIDISIMO OK"/>
    <s v="ENVÍO"/>
    <m/>
    <s v="TIPO III"/>
    <s v="TERRESTRE"/>
    <s v="MONTOYA VELEZ ANDRES FELIPE"/>
    <n v="0"/>
    <n v="35779.500569199998"/>
    <n v="0"/>
    <n v="35779.500569199998"/>
    <m/>
    <m/>
    <m/>
    <m/>
    <m/>
  </r>
  <r>
    <s v="SANTA MARTA"/>
    <x v="1"/>
    <x v="1"/>
    <n v="44090"/>
    <n v="2723742"/>
    <n v="38593"/>
    <s v="ORDEN DE CAMBIO"/>
    <s v="LA GUAJIRA"/>
    <s v="DIBULLA"/>
    <s v="DISTRICOL CARNICERIA SALAMAR"/>
    <s v="REDEBAN"/>
    <s v="FO-25-1518884"/>
    <d v="2025-09-10T15:53:00"/>
    <d v="2025-09-17T13:12:00"/>
    <m/>
    <s v="ROLLOS"/>
    <s v="ROLLOS"/>
    <s v="AGREGADOR"/>
    <s v="DISTRICOL"/>
    <s v="EJECUTADO_EXITOSO"/>
    <s v="EJECUTADO EXITOSO"/>
    <s v="12/09/2025 SE REALIZA ENVIO DE ROLLOS CON GUIA | 17/09/2025 SE REALIZA ENVIO DE 30 ROLLOS, CON LA GUIA 2205447168 SERVIENTREGA. SE CONFIRMA ENTREGA EXITOSA CON EL USUARIO"/>
    <s v="ENVÍO"/>
    <m/>
    <s v="TIPO III"/>
    <s v="TERRESTRE"/>
    <m/>
    <n v="0"/>
    <n v="35779.500569199998"/>
    <n v="0"/>
    <n v="35779.500569199998"/>
    <m/>
    <m/>
    <m/>
    <m/>
    <m/>
  </r>
  <r>
    <s v="CUCUTA"/>
    <x v="3"/>
    <x v="3"/>
    <n v="54720"/>
    <n v="2729039"/>
    <n v="69850"/>
    <s v="ORDEN DE CAMBIO"/>
    <s v="NORTE DE SANTANDER"/>
    <s v="SARDINATA"/>
    <s v="BAR EL CENTRO CORRG LAS MERCED"/>
    <s v="REDEBAN"/>
    <s v="FO-25-1522234"/>
    <d v="2025-09-11T14:58:00"/>
    <d v="2025-09-17T13:23:00"/>
    <m/>
    <s v="ROLLOS"/>
    <s v="ROLLOS"/>
    <s v="CB UNO A UNO"/>
    <s v="CB UNO A UNO"/>
    <s v="EJECUTADO_EXITOSO"/>
    <s v="EJECUTADO EXITOSO"/>
    <s v="12/09/2025 SE ESCALA AL COORDINADOR DE ZONA PARA ENTREGA DE ROLLOS EN SITIO | 17/09/2025 SE REALIZA VISITA, SE ENTREGAN 10 ROLLOS, DATAFONO NO SE ENCUENTRA EN LA DIRECCIÓN DE ENTREGA"/>
    <s v="VISITA_TÉCNICA"/>
    <m/>
    <s v="TIPO II"/>
    <s v="TERRESTRE"/>
    <s v="PACHECO BUITRAGO JAVIER ALONSO"/>
    <n v="1"/>
    <n v="67654.12000000001"/>
    <n v="0"/>
    <n v="67654.12000000001"/>
    <m/>
    <m/>
    <m/>
    <m/>
    <m/>
  </r>
  <r>
    <s v="APARTADO"/>
    <x v="0"/>
    <x v="0"/>
    <n v="5837"/>
    <n v="2733641"/>
    <n v="79383"/>
    <s v="ORDEN DE CAMBIO"/>
    <s v="ANTIOQUIA"/>
    <s v="TURBO"/>
    <s v="BARRIO CGT NUEVA COLONIA TURBO"/>
    <s v="REDEBAN"/>
    <s v="FO-25-1522148"/>
    <d v="2025-09-12T11:19:00"/>
    <d v="2025-09-17T13:26:00"/>
    <m/>
    <s v="ROLLOS"/>
    <s v="ROLLOS"/>
    <s v="CB UNO A UNO"/>
    <s v="CB UNO A UNO"/>
    <s v="EJECUTADO_EXITOSO"/>
    <s v="EJECUTADO EXITOSO"/>
    <s v="12/09/2025 SE ESCALA AL COORDINADOR DE ZONA PARA ENTREGA DE ROLLOS EN SITIO | 16/09/2025 ENVÍO 20 ROLLOS DIRECTO CON EL CONDUCTOR"/>
    <s v="ENVÍO"/>
    <m/>
    <s v="TIPO II"/>
    <s v="TERRESTRE"/>
    <s v="CASTRO HENAO DANIEL ESTEBAN"/>
    <n v="0"/>
    <n v="35779.500569199998"/>
    <n v="0"/>
    <n v="35779.500569199998"/>
    <m/>
    <m/>
    <m/>
    <m/>
    <m/>
  </r>
  <r>
    <s v="APARTADO"/>
    <x v="0"/>
    <x v="0"/>
    <n v="5490"/>
    <n v="2734323"/>
    <n v="77956"/>
    <s v="ORDEN DE CAMBIO"/>
    <s v="ANTIOQUIA"/>
    <s v="NECOCLI"/>
    <s v="BARRIO  AUTOPISTA AL MAR 2 NEC"/>
    <s v="REDEBAN"/>
    <s v="FO-25-1522096"/>
    <d v="2025-09-12T12:54:00"/>
    <d v="2025-09-17T13:28:00"/>
    <m/>
    <s v="ROLLOS"/>
    <s v="ROLLOS"/>
    <s v="CB UNO A UNO"/>
    <s v="CB UNO A UNO"/>
    <s v="EJECUTADO_EXITOSO"/>
    <s v="EJECUTADO EXITOSO"/>
    <s v="12/09/2025 SE ESCALA AL COORDINADOR DE ZONA PARA ENTREGA DE ROLLOS EN SITIO | 16/09/2025 ENVÍO 20 ROLLOS DIRECTAMENTE CON EL CONDUCTOR, ENTREGA CONFIRMADA CON EL CLIENTE"/>
    <s v="ENVÍO"/>
    <m/>
    <s v="TIPO II"/>
    <s v="TERRESTRE"/>
    <s v="CASTRO HENAO DANIEL ESTEBAN"/>
    <n v="0"/>
    <n v="35779.500569199998"/>
    <n v="0"/>
    <n v="35779.500569199998"/>
    <m/>
    <m/>
    <m/>
    <m/>
    <m/>
  </r>
  <r>
    <s v="MONTERIA"/>
    <x v="1"/>
    <x v="1"/>
    <n v="5154"/>
    <n v="2737461"/>
    <n v="55526"/>
    <s v="ORDEN DE CAMBIO"/>
    <s v="ANTIOQUIA"/>
    <s v="CAUCASIA"/>
    <s v="DISTRICOL VARIEDADES INTERPLEY"/>
    <s v="REDEBAN"/>
    <s v="FO-25-1525921"/>
    <d v="2025-09-15T08:00:00"/>
    <d v="2025-09-17T13:30:00"/>
    <m/>
    <s v="ROLLOS"/>
    <s v="ROLLOS"/>
    <s v="AGREGADOR"/>
    <s v="DISTRICOL"/>
    <s v="EJECUTADO_EXITOSO"/>
    <s v="EJECUTADO EXITOSO"/>
    <s v="13/09/2025 SE ESCALA AL COORDINADOR DE ZONA PARA ENTREGA DE ROLLOS EN SITIO | 16/09/2025 SE ENVÍAN 30 ROLLOS POR TRANSPORTE MOTO TAXI HASTA SITIO. SE CONFIRMA RECIBIDO POR PARTE DEL CB."/>
    <s v="ENVÍO"/>
    <m/>
    <s v="TIPO II"/>
    <s v="TERRESTRE"/>
    <s v="COGOLLO VERTEL EDER LUIS"/>
    <n v="0"/>
    <n v="35779.500569199998"/>
    <n v="0"/>
    <n v="35779.500569199998"/>
    <m/>
    <m/>
    <m/>
    <m/>
    <m/>
  </r>
  <r>
    <s v="PEREIRA"/>
    <x v="2"/>
    <x v="6"/>
    <n v="66001"/>
    <n v="2736435"/>
    <n v="79401"/>
    <s v="ORDEN DE CAMBIO"/>
    <s v="RISARALDA"/>
    <s v="PEREIRA"/>
    <s v="BARRIO CIRCUNVALAR PEREIRA 1"/>
    <s v="REDEBAN"/>
    <s v="FO-25-1523293"/>
    <d v="2025-09-13T09:00:00"/>
    <d v="2025-09-17T13:39:00"/>
    <m/>
    <s v="ROLLOS"/>
    <s v="ROLLOS"/>
    <s v="UNO A UNO"/>
    <s v="UNO A UNO"/>
    <s v="EJECUTADO_EXITOSO"/>
    <s v="EJECUTADO EXITOSO"/>
    <s v="13/09/2025 SE ESCALA AL COORDINADOR DE ZONA PARA ENTREGA DE ROLLOS EN SITIO | 17/09/2025 EN COMUNICACIÓN CON EL SR LUIS DÍAZ INDICA QUE POR FAVOR LO DEJE CON EL SEÑOR DEL CARRITO DE DULCES."/>
    <s v="VISITA_TÉCNICA"/>
    <m/>
    <s v="TIPO I"/>
    <s v="TERRESTRE"/>
    <s v="FRANCO CAÑAVERAL YAMID RAUL"/>
    <n v="1"/>
    <n v="35779.500569199998"/>
    <n v="0"/>
    <n v="35779.500569199998"/>
    <m/>
    <m/>
    <m/>
    <m/>
    <m/>
  </r>
  <r>
    <s v="PEREIRA"/>
    <x v="2"/>
    <x v="6"/>
    <n v="66170"/>
    <n v="2722679"/>
    <n v="79186"/>
    <s v="ORDEN DE CAMBIO"/>
    <s v="RISARALDA"/>
    <s v="DOSQUEBRADAS"/>
    <s v="BARRIO SANTIAGO LONDONO FRAILE"/>
    <s v="REDEBAN"/>
    <s v="FO-25-1516064"/>
    <d v="2025-09-10T13:43:00"/>
    <d v="2025-09-17T13:42:00"/>
    <m/>
    <s v="ROLLOS"/>
    <s v="ROLLOS"/>
    <s v="CB UNO A UNO"/>
    <s v="CB UNO A UNO"/>
    <s v="EJECUTADO_EXITOSO"/>
    <s v="EJECUTADO EXITOSO"/>
    <s v="11/09/2025 SE ESCALA AL COORDINADOR DE ZONA PARA ENTREGA DE ROLLOS EN SITIO | 17/09/2025 SE VISITA COMERCIO SE REALIZA ENTREGA DE 30 ROLLOS DE PAPEL PARA DATÁFONO"/>
    <s v="VISITA_TÉCNICA"/>
    <m/>
    <s v="TIPO I"/>
    <s v="TERRESTRE"/>
    <s v="LOAIZA LOPEZ JHON FREDDY"/>
    <n v="1"/>
    <n v="35779.500569199998"/>
    <n v="0"/>
    <n v="35779.500569199998"/>
    <m/>
    <m/>
    <m/>
    <m/>
    <m/>
  </r>
  <r>
    <s v="VILLAVICENCIO"/>
    <x v="5"/>
    <x v="5"/>
    <n v="50590"/>
    <n v="2745070"/>
    <n v="80458"/>
    <s v="ORDEN DE CAMBIO"/>
    <s v="META"/>
    <s v="PUERTO RICO"/>
    <s v="BARRIO PRIMAVERA PUERTO RICO"/>
    <s v="REDEBAN"/>
    <s v="FO-25-1543693"/>
    <d v="2025-09-16T08:00:00"/>
    <d v="2025-09-17T13:47:00"/>
    <m/>
    <s v="ROLLOS"/>
    <s v="ROLLOS"/>
    <s v="UNO A UNO"/>
    <s v="UNO A UNO"/>
    <s v="GESTIÓN_TELEFONICA"/>
    <s v="CANCELADO POR EL USUARIO"/>
    <s v="17/09/2025 SE INTENTÓ COMUNICACIÓN CON EL USUARIO EN VARIAS OCASIONES. SE PROCEDE A CANCELAR LA SOLICITUD PORQUE SE LLAMA EN DÍAS Y HORARIOS DIFERENTES Y NO SE OBTIENE RESPUESTA"/>
    <s v="SOPORTE_TELEFÓNICO"/>
    <m/>
    <s v="TIPO IV"/>
    <s v="TERRESTRE"/>
    <m/>
    <n v="0"/>
    <n v="41241.0800752"/>
    <n v="0"/>
    <n v="41241.0800752"/>
    <m/>
    <m/>
    <m/>
    <m/>
    <m/>
  </r>
  <r>
    <s v="CALI"/>
    <x v="2"/>
    <x v="2"/>
    <n v="76001"/>
    <n v="2740257"/>
    <n v="52905"/>
    <s v="ORDEN DE CAMBIO"/>
    <s v="VALLE DEL CAUCA"/>
    <s v="CALI"/>
    <s v="BARRIO ORIENTE CALI"/>
    <s v="REDEBAN"/>
    <s v="FO-25-1531093"/>
    <d v="2025-09-15T09:39:00"/>
    <d v="2025-09-17T14:02:00"/>
    <m/>
    <s v="ROLLOS"/>
    <s v="ROLLOS"/>
    <s v="CB UNO A UNO"/>
    <s v="CB UNO A UNO"/>
    <s v="EJECUTADO_EXITOSO"/>
    <s v="EJECUTADO EXITOSO"/>
    <s v="15/09/2025 SE ESCALA AL COORDINADOR DE ZONA PARA ENTREGA DE ROLLOS EN SITIO | 16/09/2025 SE ENTREGAN 60 ROLLOS A YOLIMA BONILLA"/>
    <s v="VISITA_TÉCNICA"/>
    <m/>
    <s v="TIPO I"/>
    <s v="TERRESTRE"/>
    <s v="CUERO RUIZ JHONNY"/>
    <n v="1"/>
    <n v="35779.500569199998"/>
    <n v="0"/>
    <n v="35779.500569199998"/>
    <m/>
    <m/>
    <m/>
    <m/>
    <m/>
  </r>
  <r>
    <s v="CALI"/>
    <x v="2"/>
    <x v="2"/>
    <n v="76001"/>
    <n v="2733815"/>
    <n v="72729"/>
    <s v="ORDEN DE CAMBIO"/>
    <s v="VALLE DEL CAUCA"/>
    <s v="CALI"/>
    <s v="BARRIO EL CANEY CALI 4"/>
    <s v="REDEBAN"/>
    <s v="FO-25-1522139"/>
    <d v="2025-09-12T11:38:00"/>
    <d v="2025-09-17T14:12:00"/>
    <m/>
    <s v="ROLLOS"/>
    <s v="ROLLOS"/>
    <s v="CB UNO A UNO"/>
    <s v="CB UNO A UNO"/>
    <s v="EJECUTADO_EXITOSO"/>
    <s v="EJECUTADO EXITOSO"/>
    <s v="12/09/2025 SE ESCALA AL COORDINADOR DE ZONA PARA ENTREGA DE ROLLOS EN SITIO | 17/09/2025 SE REALIZA ENTREGA DE 40 ROLLOS TÉRMICOS EN EL CB SIN NOVEDAD."/>
    <s v="VISITA_TÉCNICA"/>
    <m/>
    <s v="TIPO I"/>
    <s v="TERRESTRE"/>
    <s v="TORRES GARCIA JENDRY JOSE"/>
    <n v="1"/>
    <n v="35779.500569199998"/>
    <n v="0"/>
    <n v="35779.500569199998"/>
    <m/>
    <m/>
    <m/>
    <m/>
    <m/>
  </r>
  <r>
    <s v="MANIZALES"/>
    <x v="2"/>
    <x v="6"/>
    <n v="17001"/>
    <n v="2748376"/>
    <n v="15094"/>
    <s v="ORDEN DE CAMBIO"/>
    <s v="CALDAS"/>
    <s v="MANIZALES"/>
    <s v="BARRIO BLOQUES DE NORTE MANIZA"/>
    <s v="REDEBAN"/>
    <s v="FO-25-1537446"/>
    <d v="2025-09-16T12:24:00"/>
    <d v="2025-09-17T14:14:00"/>
    <m/>
    <s v="ROLLOS"/>
    <s v="ROLLOS"/>
    <s v="CB UNO A UNO"/>
    <s v="CB UNO A UNO"/>
    <s v="EJECUTADO_EXITOSO"/>
    <s v="EJECUTADO EXITOSO"/>
    <s v="16/09/2025 SE ESCALA AL COORDINADOR DE ZONA PARA ENTREGA DE ROLLOS EN SITIO | 17/09/2025 ENTREGAN 100 ROLLOS EN EL COMERCIO NO SE MANIPULAN EQUIPOS"/>
    <s v="VISITA_TÉCNICA"/>
    <m/>
    <s v="TIPO I"/>
    <s v="TERRESTRE"/>
    <s v="AGUIRRE HENAO RAUL EDUARDO"/>
    <n v="1"/>
    <n v="35779.500569199998"/>
    <n v="0"/>
    <n v="35779.500569199998"/>
    <m/>
    <m/>
    <m/>
    <m/>
    <m/>
  </r>
  <r>
    <s v="BOGOTA"/>
    <x v="4"/>
    <x v="4"/>
    <n v="25754"/>
    <n v="2735686"/>
    <n v="48371"/>
    <s v="ORDEN DE CAMBIO"/>
    <s v="CUNDINAMARCA"/>
    <s v="SOACHA"/>
    <s v="BARRIO SOACHA CIUDAD VERDE SOA"/>
    <s v="REDEBAN"/>
    <s v="FO-25-1523323"/>
    <d v="2025-09-12T16:13:00"/>
    <d v="2025-09-17T14:20:00"/>
    <m/>
    <s v="ROLLOS"/>
    <s v="ROLLOS"/>
    <s v="CB UNO A UNO"/>
    <s v="CB UNO A UNO"/>
    <s v="EJECUTADO_EXITOSO"/>
    <s v="EJECUTADO EXITOSO"/>
    <s v="13/09/2025 SE ESCALA AL COORDINADOR DE ZONA PARA ENTREGA DE ROLLOS EN SITIO | 17/09/2025 SE REALIZA ENTREGA DE 30 ROLLOS PARA DATAFONO NO SE MANIPULA TERMINAL"/>
    <s v="VISITA_TÉCNICA"/>
    <m/>
    <s v="TIPO I"/>
    <s v="TERRESTRE"/>
    <s v="BUSTOS MORA DIEGO MANUEL"/>
    <n v="1"/>
    <n v="35779.500569199998"/>
    <n v="0"/>
    <n v="35779.500569199998"/>
    <m/>
    <m/>
    <m/>
    <m/>
    <m/>
  </r>
  <r>
    <s v="VILLAVICENCIO"/>
    <x v="5"/>
    <x v="5"/>
    <n v="50001"/>
    <n v="2748551"/>
    <n v="79430"/>
    <s v="ORDEN DE CAMBIO"/>
    <s v="META"/>
    <s v="VILLAVICENCIO"/>
    <s v="BARRIO PORTALES EL LLANO VILLA"/>
    <s v="REDEBAN"/>
    <s v="FO-25-1537443"/>
    <d v="2025-09-16T12:32:00"/>
    <d v="2025-09-17T14:21:00"/>
    <m/>
    <s v="ROLLOS"/>
    <s v="ROLLOS"/>
    <s v="CB UNO A UNO"/>
    <s v="CB UNO A UNO"/>
    <s v="EJECUTADO_EXITOSO"/>
    <s v="EJECUTADO EXITOSO"/>
    <s v="16/09/2025 SE ESCALA AL COORDINADOR DE ZONA PARA ENTREGA DE ROLLOS EN SITIO | 17/09/2025 SE VISITA CB Y SE REALIZA ENTREGA DE 20 ROLLOS DE PAPEL TERMICO PARA DATÁFONO"/>
    <s v="VISITA_TÉCNICA"/>
    <m/>
    <s v="TIPO I"/>
    <s v="TERRESTRE"/>
    <s v="GARZON RUIZ LUIS MIGUEL"/>
    <n v="1"/>
    <n v="35779.500569199998"/>
    <n v="0"/>
    <n v="35779.500569199998"/>
    <m/>
    <m/>
    <m/>
    <m/>
    <m/>
  </r>
  <r>
    <s v="PEREIRA"/>
    <x v="2"/>
    <x v="6"/>
    <n v="66001"/>
    <n v="2748712"/>
    <n v="32017"/>
    <s v="ORDEN DE CAMBIO"/>
    <s v="RISARALDA"/>
    <s v="PEREIRA"/>
    <s v="BARRIO CERRITOS PEREIRA"/>
    <s v="REDEBAN"/>
    <s v="FO-25-1537681"/>
    <d v="2025-09-16T13:03:00"/>
    <d v="2025-09-17T14:28:00"/>
    <m/>
    <s v="ROLLOS"/>
    <s v="ROLLOS"/>
    <s v="CB UNO A UNO"/>
    <s v="CB UNO A UNO"/>
    <s v="EJECUTADO_EXITOSO"/>
    <s v="EJECUTADO EXITOSO"/>
    <s v="16/09/2025 SE ESCALA AL COORDINADOR DE ZONA PARA ENTREGA DE ROLLOS EN SITIO | 17/09/2025 SE ENTREGAN 20 ROLLOS."/>
    <s v="VISITA_TÉCNICA"/>
    <m/>
    <s v="TIPO I"/>
    <s v="TERRESTRE"/>
    <s v="FRANCO CAÑAVERAL YAMID RAUL"/>
    <n v="1"/>
    <n v="35779.500569199998"/>
    <n v="0"/>
    <n v="35779.500569199998"/>
    <m/>
    <m/>
    <m/>
    <m/>
    <m/>
  </r>
  <r>
    <s v="BOGOTA"/>
    <x v="4"/>
    <x v="4"/>
    <n v="25260"/>
    <n v="2747360"/>
    <n v="25669"/>
    <s v="ORDEN DE CAMBIO"/>
    <s v="CUNDINAMARCA"/>
    <s v="EL ROSAL"/>
    <s v="BARRIO CRUCE EL ROSAL"/>
    <s v="REDEBAN"/>
    <s v="FO-25-1536428"/>
    <d v="2025-09-16T10:30:00"/>
    <d v="2025-09-17T14:30:00"/>
    <m/>
    <s v="ROLLOS"/>
    <s v="ROLLOS"/>
    <s v="UNO A UNO"/>
    <s v="CB UNO A UNO"/>
    <s v="EJECUTADO_EXITOSO"/>
    <s v="EJECUTADO EXITOSO"/>
    <s v="16/09/2025 SE ESCALA AL COORDINADOR DE ZONA PARA ENTREGA DE ROLLOS EN SITIO | 17/09/2025 SE REALIZA ENTREGA DE 10 ROLLOS REDEBAN"/>
    <s v="VISITA_TÉCNICA"/>
    <m/>
    <s v="TIPO II"/>
    <s v="TERRESTRE"/>
    <s v="MURCIA HERNANDEZ HARVEY IGNACIO"/>
    <n v="1"/>
    <n v="67654.12000000001"/>
    <n v="0"/>
    <n v="67654.12000000001"/>
    <m/>
    <m/>
    <m/>
    <m/>
    <m/>
  </r>
  <r>
    <s v="BUCARAMANGA"/>
    <x v="3"/>
    <x v="3"/>
    <n v="68406"/>
    <n v="2746558"/>
    <n v="79699"/>
    <s v="ORDEN DE CAMBIO"/>
    <s v="SANTANDER"/>
    <s v="LEBRIJA"/>
    <s v="PTM LEBRIJA TIENDA BRISAS EL M"/>
    <s v="REDEBAN"/>
    <s v="FO-25-1536256"/>
    <d v="2025-09-16T09:18:00"/>
    <d v="2025-09-17T14:32:00"/>
    <m/>
    <s v="ROLLOS"/>
    <s v="ROLLOS"/>
    <s v="AGREGADOR"/>
    <s v="COMCARD - PTM"/>
    <s v="EJECUTADO_EXITOSO"/>
    <s v="EJECUTADO EXITOSO"/>
    <s v="16/09/2025 SE ESCALA AL COORDINADOR DE ZONA PARA ENTREGA DE ROLLOS EN SITIO | 17/09/2025 SE VISITA COMERCIO SE HACE WNTREGA DE 10 ROLLOS"/>
    <s v="VISITA_TÉCNICA"/>
    <m/>
    <s v="TIPO II"/>
    <s v="TERRESTRE"/>
    <s v="GELVEZ MOGOLLON JOSE ELISEO"/>
    <n v="1"/>
    <n v="67654.12000000001"/>
    <n v="0"/>
    <n v="67654.12000000001"/>
    <m/>
    <m/>
    <m/>
    <m/>
    <m/>
  </r>
  <r>
    <s v="BOGOTA"/>
    <x v="4"/>
    <x v="4"/>
    <n v="25754"/>
    <n v="2748841"/>
    <n v="50837"/>
    <s v="ORDEN DE CAMBIO"/>
    <s v="CUNDINAMARCA"/>
    <s v="SOACHA"/>
    <s v="BARRIO BOCHICA SOACHA"/>
    <s v="REDEBAN"/>
    <s v="FO-25-1537702"/>
    <d v="2025-09-16T13:34:00"/>
    <d v="2025-09-17T14:35:00"/>
    <m/>
    <s v="ROLLOS"/>
    <s v="ROLLOS"/>
    <s v="CB UNO A UNO"/>
    <s v="CB UNO A UNO"/>
    <s v="EJECUTADO_EXITOSO"/>
    <s v="EJECUTADO EXITOSO"/>
    <s v="16/09/2025 SE ESCALA AL COORDINADOR DE ZONA PARA ENTREGA DE ROLLOS EN SITIO | 17/09/2025 ENTREGA DE 60 ROLLOS PARA DATAFONO NO SE MANIPULA TERMINAL"/>
    <s v="VISITA_TÉCNICA"/>
    <m/>
    <s v="TIPO I"/>
    <s v="TERRESTRE"/>
    <s v="BUSTOS MORA DIEGO MANUEL"/>
    <n v="1"/>
    <n v="35779.500569199998"/>
    <n v="0"/>
    <n v="35779.500569199998"/>
    <m/>
    <m/>
    <m/>
    <m/>
    <m/>
  </r>
  <r>
    <s v="CARTAGENA"/>
    <x v="1"/>
    <x v="1"/>
    <n v="13001"/>
    <n v="2747241"/>
    <n v="80661"/>
    <s v="ORDEN DE CAMBIO"/>
    <s v="BOLIVAR"/>
    <s v="CARTAGENA"/>
    <s v="BARRIO TORICES CARTAGENA DE INDIAS 7"/>
    <s v="REDEBAN"/>
    <s v="FO-25-1536227"/>
    <d v="2025-09-16T10:25:00"/>
    <d v="2025-09-17T14:35:00"/>
    <m/>
    <s v="ROLLOS"/>
    <s v="ROLLOS"/>
    <s v="UNO A UNO"/>
    <s v="UNO A UNO"/>
    <s v="EJECUTADO_EXITOSO"/>
    <s v="EJECUTADO EXITOSO"/>
    <s v="16/09/2025 SE ESCALA AL COORDINADOR DE ZONA PARA ENTREGA DE ROLLOS EN SITIO | 17/09/2025 SE ENTREGAN 20 ROLLOS"/>
    <s v="VISITA_TÉCNICA"/>
    <m/>
    <s v="TIPO I"/>
    <s v="TERRESTRE"/>
    <s v="CANEDO HERRERA ALEXANDER"/>
    <n v="1"/>
    <n v="35779.500569199998"/>
    <n v="0"/>
    <n v="35779.500569199998"/>
    <m/>
    <m/>
    <m/>
    <m/>
    <m/>
  </r>
  <r>
    <s v="BOGOTA"/>
    <x v="4"/>
    <x v="4"/>
    <n v="11001"/>
    <n v="2747062"/>
    <n v="45993"/>
    <s v="ORDEN DE CAMBIO"/>
    <s v="CUNDINAMARCA"/>
    <s v="BOGOTA"/>
    <s v="BARRIO KENNEDY BOGOTA 4"/>
    <s v="REDEBAN"/>
    <s v="FO-25-1536242"/>
    <d v="2025-09-16T10:11:00"/>
    <d v="2025-09-17T14:37:00"/>
    <m/>
    <s v="ROLLOS"/>
    <s v="ROLLOS"/>
    <s v="CB UNO A UNO"/>
    <s v="CB UNO A UNO"/>
    <s v="EJECUTADO_EXITOSO"/>
    <s v="EJECUTADO EXITOSO"/>
    <s v="16/09/2025 SE ESCALA AL COORDINADOR DE ZONA PARA ENTREGA DE ROLLOS EN SITIO | 17/09/2025 SE ENTREGAN 20 ROLLOS SIN NOVEDAD"/>
    <s v="VISITA_TÉCNICA"/>
    <m/>
    <s v="TIPO I"/>
    <s v="TERRESTRE"/>
    <s v="GARCIA PASTRANA KEVIN FERNANDO"/>
    <n v="1"/>
    <n v="35779.500569199998"/>
    <n v="0"/>
    <n v="35779.500569199998"/>
    <m/>
    <m/>
    <m/>
    <m/>
    <m/>
  </r>
  <r>
    <s v="BOGOTA"/>
    <x v="4"/>
    <x v="4"/>
    <n v="25758"/>
    <n v="2748690"/>
    <n v="80064"/>
    <s v="ORDEN DE CAMBIO"/>
    <s v="CUNDINAMARCA"/>
    <s v="SOPO"/>
    <s v="BARRIO CENTRO SOPO"/>
    <s v="REDEBAN"/>
    <s v="FO-25-1538407"/>
    <d v="2025-09-16T13:45:00"/>
    <d v="2025-09-17T14:41:00"/>
    <m/>
    <s v="ROLLOS"/>
    <s v="ROLLOS"/>
    <s v="UNO A UNO"/>
    <s v="UNO A UNO"/>
    <s v="EJECUTADO_EXITOSO"/>
    <s v="EJECUTADO EXITOSO"/>
    <s v="16/09/2025 SE ESCALA AL COORDINADOR DE ZONA PARA ENTREGA DE ROLLOS EN SITIO | 17/09/2025 DURANTE LA VISITA TECNICA SE REALIZA ENTREGA DE ROLLOS PARA DATÁFONO NO SE MANIPULAN EQUIPOS SIN NOVEDAD EN ENTREGA"/>
    <s v="VISITA_TÉCNICA"/>
    <m/>
    <s v="TIPO II"/>
    <s v="TERRESTRE"/>
    <s v="LOZADA ROJAS CHRISTIAN ANDRES"/>
    <n v="1"/>
    <n v="67654.12000000001"/>
    <n v="0"/>
    <n v="67654.12000000001"/>
    <m/>
    <m/>
    <m/>
    <m/>
    <m/>
  </r>
  <r>
    <s v="CALI"/>
    <x v="2"/>
    <x v="2"/>
    <n v="76001"/>
    <n v="2751037"/>
    <n v="79991"/>
    <s v="ORDEN DE CAMBIO"/>
    <s v="VALLE DEL CAUCA"/>
    <s v="CALI"/>
    <s v="BARRIO LOS GUADUALES CALI"/>
    <s v="REDEBAN"/>
    <s v="FO-25-1539453"/>
    <d v="2025-09-16T17:07:00"/>
    <d v="2025-09-17T14:46:00"/>
    <m/>
    <s v="ROLLOS"/>
    <s v="ROLLOS"/>
    <s v="UNO A UNO"/>
    <s v="UNO A UNO"/>
    <s v="EJECUTADO_EXITOSO"/>
    <s v="EJECUTADO EXITOSO"/>
    <s v="16/09/2025 SE ESCALA AL COORDINADOR DE ZONA PARA ENTREGA DE ROLLOS EN SITIO | 17/09/2025 LA VISITA TECNICA REALIZADA AL COMERCIO SE LLEGA AL SITIO SE INFORMA EL MOTIVO DE LA VISITA SE ENTREGAN 10 ROLLOS TERMICOS AL CLIENTE LA CLIENTE RECIBE RALLOS"/>
    <s v="VISITA_TÉCNICA"/>
    <m/>
    <s v="TIPO I"/>
    <s v="TERRESTRE"/>
    <s v="BENAVIDES ARANGO RAFAEL JOSE"/>
    <n v="1"/>
    <n v="35779.500569199998"/>
    <n v="0"/>
    <n v="35779.500569199998"/>
    <m/>
    <m/>
    <m/>
    <m/>
    <m/>
  </r>
  <r>
    <s v="VILLAVICENCIO"/>
    <x v="5"/>
    <x v="5"/>
    <n v="50001"/>
    <n v="2750997"/>
    <n v="75336"/>
    <s v="ORDEN DE CAMBIO"/>
    <s v="META"/>
    <s v="VILLAVICENCIO"/>
    <s v="BARRIO VILLA JULIANA VILLAVICE"/>
    <s v="REDEBAN"/>
    <s v="FO-25-1539440"/>
    <d v="2025-09-16T17:16:00"/>
    <d v="2025-09-17T14:50:00"/>
    <m/>
    <s v="ROLLOS"/>
    <s v="ROLLOS"/>
    <s v="CB UNO A UNO"/>
    <s v="CB UNO A UNO"/>
    <s v="EJECUTADO_EXITOSO"/>
    <s v="EJECUTADO EXITOSO"/>
    <s v="16/09/2025 SE ESCALA AL COORDINADOR DE ZONA PARA ENTREGA DE ROLLOS EN SITIO | 17/09/2025 SE VISITA CB Y SE REALIZA ENTREGA DE 40! ROLLOS DE PAPEL TERMICO PARA DATÁFONO"/>
    <s v="VISITA_TÉCNICA"/>
    <m/>
    <s v="TIPO I"/>
    <s v="TERRESTRE"/>
    <s v="GARZON RUIZ LUIS MIGUEL"/>
    <n v="1"/>
    <n v="35779.500569199998"/>
    <n v="0"/>
    <n v="35779.500569199998"/>
    <m/>
    <m/>
    <m/>
    <m/>
    <m/>
  </r>
  <r>
    <s v="BUCARAMANGA"/>
    <x v="3"/>
    <x v="3"/>
    <n v="68001"/>
    <n v="2751277"/>
    <n v="21345"/>
    <s v="ORDEN DE CAMBIO"/>
    <s v="SANTANDER"/>
    <s v="BUCARAMANGA"/>
    <s v="BARRIO GARCIA ROVIRA III  BUCA"/>
    <s v="REDEBAN"/>
    <s v="FO-25-1540421"/>
    <d v="2025-09-17T08:00:00"/>
    <d v="2025-09-17T14:59:00"/>
    <m/>
    <s v="ROLLOS"/>
    <s v="ROLLOS"/>
    <s v="CB UNO A UNO"/>
    <s v="CB UNO A UNO"/>
    <s v="EJECUTADO_EXITOSO"/>
    <s v="EJECUTADO EXITOSO"/>
    <s v="17/09/2025 SE ESCALA AL COORDINADOR DE ZONA PARA ENTREGA DE ROLLOS EN SITIO | 17/09/2025 SE ESTÁ VALIDANDO DISPONIBILIDAD DEL CLIENTE , AÚN NO SE TIENE COMUNICACIÓN CON CB | 17/09/2025 SE VISITA COMERCIO SE ENTREGA 50 ROLLOS EN SITIO"/>
    <s v="VISITA_TÉCNICA"/>
    <m/>
    <s v="TIPO I"/>
    <s v="TERRESTRE"/>
    <s v="HERRERA LUQUE SAUL JAVIER"/>
    <n v="1"/>
    <n v="35779.500569199998"/>
    <n v="0"/>
    <n v="35779.500569199998"/>
    <m/>
    <m/>
    <m/>
    <m/>
    <m/>
  </r>
  <r>
    <s v="BOGOTA"/>
    <x v="4"/>
    <x v="4"/>
    <n v="25175"/>
    <n v="2747833"/>
    <n v="74507"/>
    <s v="ORDEN DE CAMBIO"/>
    <s v="CUNDINAMARCA"/>
    <s v="CHIA"/>
    <s v="BARRIO VRD FONQUETA CHIA"/>
    <s v="REDEBAN"/>
    <s v="FO-25-1537063"/>
    <d v="2025-09-16T11:12:00"/>
    <d v="2025-09-17T15:00:00"/>
    <m/>
    <s v="ROLLOS"/>
    <s v="ROLLOS"/>
    <s v="CB UNO A UNO"/>
    <s v="CB UNO A UNO"/>
    <s v="EJECUTADO_EXITOSO"/>
    <s v="EJECUTADO EXITOSO"/>
    <s v="17/09/2025 DURANTE LA VISITA TECNICA SE REALIZA ENTREGA DE ROLLOS PARA DATÁFONO NO SE MANIPULAN EQUIPOS SIN NOVEDAD EN ENTREGA"/>
    <s v="VISITA_TÉCNICA"/>
    <m/>
    <s v="TIPO II"/>
    <s v="TERRESTRE"/>
    <s v="LOZADA ROJAS CHRISTIAN ANDRES"/>
    <n v="1"/>
    <n v="67654.12000000001"/>
    <n v="0"/>
    <n v="67654.12000000001"/>
    <m/>
    <m/>
    <m/>
    <m/>
    <m/>
  </r>
  <r>
    <s v="BOGOTA"/>
    <x v="4"/>
    <x v="4"/>
    <n v="11001"/>
    <n v="2747991"/>
    <n v="80343"/>
    <s v="ORDEN DE CAMBIO"/>
    <s v="CUNDINAMARCA"/>
    <s v="BOGOTA"/>
    <s v="BARRIO RESTREPO OCCIDENTAL BOGOTA 2"/>
    <s v="REDEBAN"/>
    <s v="FO-25-1537049"/>
    <d v="2025-09-16T11:37:00"/>
    <d v="2025-09-17T15:08:00"/>
    <m/>
    <s v="ROLLOS"/>
    <s v="ROLLOS"/>
    <s v="UNO A UNO"/>
    <s v="UNO A UNO"/>
    <s v="EJECUTADO_EXITOSO"/>
    <s v="EJECUTADO EXITOSO"/>
    <s v="17/09/2025 ENTREGA DE ROLLOS EJECUTADO OK"/>
    <s v="VISITA_TÉCNICA"/>
    <m/>
    <s v="TIPO I"/>
    <s v="TERRESTRE"/>
    <s v="GOMEZ VEGA DAVID SNEYDER"/>
    <n v="1"/>
    <n v="35779.500569199998"/>
    <n v="0"/>
    <n v="35779.500569199998"/>
    <m/>
    <m/>
    <m/>
    <m/>
    <m/>
  </r>
  <r>
    <s v="CUCUTA"/>
    <x v="3"/>
    <x v="3"/>
    <n v="54001"/>
    <n v="2747937"/>
    <n v="57163"/>
    <s v="ORDEN DE CAMBIO"/>
    <s v="NORTE DE SANTANDER"/>
    <s v="CUCUTA"/>
    <s v="PTM CUCUTA DROGUERIA FARMABLUE"/>
    <s v="REDEBAN"/>
    <s v="FO-25-1537052"/>
    <d v="2025-09-16T11:24:00"/>
    <d v="2025-09-17T15:15:00"/>
    <m/>
    <s v="ROLLOS"/>
    <s v="ROLLOS"/>
    <s v="AGREGADOR"/>
    <s v="COMCARD - PTM"/>
    <s v="EJECUTADO_EXITOSO"/>
    <s v="EJECUTADO EXITOSO"/>
    <s v="17/09/2025 SE REALIZA ENTREGA DE 20 ROLLOS RBM OK"/>
    <s v="VISITA_TÉCNICA"/>
    <m/>
    <s v="TIPO I"/>
    <s v="TERRESTRE"/>
    <s v="DURAN ACOSTA FRANK YONNY"/>
    <n v="1"/>
    <n v="35779.500569199998"/>
    <n v="0"/>
    <n v="35779.500569199998"/>
    <m/>
    <m/>
    <m/>
    <m/>
    <m/>
  </r>
  <r>
    <s v="MANIZALES"/>
    <x v="2"/>
    <x v="6"/>
    <n v="17001"/>
    <n v="2748302"/>
    <n v="80103"/>
    <s v="ORDEN DE CAMBIO"/>
    <s v="CALDAS"/>
    <s v="MANIZALES"/>
    <s v="DISTRICOL TIENDA PLAN B"/>
    <s v="REDEBAN"/>
    <s v="FO-25-1537030"/>
    <d v="2025-09-16T11:55:00"/>
    <d v="2025-09-17T15:27:00"/>
    <m/>
    <s v="ROLLOS"/>
    <s v="ROLLOS"/>
    <s v="AGREGADOR"/>
    <s v="DISTRICOL"/>
    <s v="EJECUTADO_EXITOSO"/>
    <s v="EJECUTADO EXITOSO"/>
    <s v="17/09/2025 SE ENTREGAN 20 ROLLOS EN EL COMERCIO NO SE MANIPULAN EQUIPOS"/>
    <s v="VISITA_TÉCNICA"/>
    <m/>
    <s v="TIPO I"/>
    <s v="TERRESTRE"/>
    <s v="AGUIRRE HENAO RAUL EDUARDO"/>
    <n v="1"/>
    <n v="35779.500569199998"/>
    <n v="0"/>
    <n v="35779.500569199998"/>
    <m/>
    <m/>
    <m/>
    <m/>
    <m/>
  </r>
  <r>
    <s v="PEREIRA"/>
    <x v="2"/>
    <x v="6"/>
    <n v="66001"/>
    <n v="2749442"/>
    <n v="46624"/>
    <s v="ORDEN DE CAMBIO"/>
    <s v="RISARALDA"/>
    <s v="PEREIRA"/>
    <s v="PTM  PEREIRA  VARIEDADES ERIGI"/>
    <s v="REDEBAN"/>
    <s v="FO-25-1539080"/>
    <d v="2025-09-16T07:08:00"/>
    <d v="2025-09-17T15:45:00"/>
    <m/>
    <s v="ROLLOS"/>
    <s v="ROLLOS"/>
    <s v="AGREGADOR"/>
    <s v="COMCARD - PTM"/>
    <s v="EJECUTADO_EXITOSO"/>
    <s v="EJECUTADO EXITOSO"/>
    <s v="16/09/2025 SE ESCALA AL COORDINADOR DE ZONA PARA ENTREGA DE ROLLOS EN SITIO | 17/09/2025 VISITAMOS COMERCIO REALIZAMOS ENTREGA DE 30 ROLLOS."/>
    <s v="VISITA_TÉCNICA"/>
    <m/>
    <s v="TIPO I"/>
    <s v="TERRESTRE"/>
    <s v="ARROYAVE CANO MANUEL GUILLERMO"/>
    <n v="1"/>
    <n v="35779.500569199998"/>
    <n v="0"/>
    <n v="35779.500569199998"/>
    <m/>
    <m/>
    <m/>
    <m/>
    <m/>
  </r>
  <r>
    <s v="BOGOTA"/>
    <x v="4"/>
    <x v="4"/>
    <n v="25286"/>
    <n v="2748291"/>
    <n v="30351"/>
    <s v="ORDEN DE CAMBIO"/>
    <s v="CUNDINAMARCA"/>
    <s v="FUNZA"/>
    <s v="BARRIO SERREZUELITA FUNZA"/>
    <s v="REDEBAN"/>
    <s v="FO-25-1537454"/>
    <d v="2025-09-16T12:04:00"/>
    <d v="2025-09-17T15:55:00"/>
    <m/>
    <s v="ROLLOS"/>
    <s v="ROLLOS"/>
    <s v="CB UNO A UNO"/>
    <s v="CB UNO A UNO"/>
    <s v="EJECUTADO_EXITOSO"/>
    <s v="EJECUTADO EXITOSO"/>
    <s v="16/09/2025 SE ESCALA AL COORDINADOR DE ZONA PARA ENTREGA DE ROLLOS EN SITIO | 17/09/2025 SE DEJAN 100 ROLLOS"/>
    <s v="VISITA_TÉCNICA"/>
    <m/>
    <s v="TIPO II"/>
    <s v="TERRESTRE"/>
    <s v="INFANTE SIERRA MANUEL FERNANDO"/>
    <n v="1"/>
    <n v="67654.12000000001"/>
    <n v="0"/>
    <n v="67654.12000000001"/>
    <m/>
    <m/>
    <m/>
    <m/>
    <m/>
  </r>
  <r>
    <s v="SINCELEJO"/>
    <x v="1"/>
    <x v="1"/>
    <n v="70001"/>
    <n v="2748508"/>
    <n v="75347"/>
    <s v="ORDEN DE CAMBIO"/>
    <s v="SUCRE"/>
    <s v="SINCELEJO"/>
    <s v="BARRIO CENTRO SINCELEJO 22"/>
    <s v="REDEBAN"/>
    <s v="FO-25-1537450"/>
    <d v="2025-09-16T12:08:00"/>
    <d v="2025-09-17T16:01:00"/>
    <m/>
    <s v="ROLLOS"/>
    <s v="ROLLOS"/>
    <s v="CB UNO A UNO"/>
    <s v="CB UNO A UNO"/>
    <s v="EJECUTADO_EXITOSO"/>
    <s v="EJECUTADO EXITOSO"/>
    <s v="16/09/2025 SE ESCALA AL COORDINADOR DE ZONA PARA ENTREGA DE ROLLOS EN SITIO | 17/09/2025 SE VISITA SITIO SE VERIFICA INFORMACIÓN SE REALIZA ENTREGA DE40 ROLLOS RBM NO SE MANIPULA EQUIPOS, FIRMA QUIEN RECIBE LOS ROLLOS."/>
    <s v="VISITA_TÉCNICA"/>
    <m/>
    <s v="TIPO I"/>
    <s v="TERRESTRE"/>
    <s v="SANTOS GUZMAN CHRISTIAN FELIPE"/>
    <n v="1"/>
    <n v="35779.500569199998"/>
    <n v="0"/>
    <n v="35779.500569199998"/>
    <m/>
    <m/>
    <m/>
    <m/>
    <m/>
  </r>
  <r>
    <s v="CALI"/>
    <x v="2"/>
    <x v="2"/>
    <n v="76248"/>
    <n v="2748553"/>
    <n v="79299"/>
    <s v="ORDEN DE CAMBIO"/>
    <s v="VALLE DEL CAUCA"/>
    <s v="EL CERRITO"/>
    <s v="BARRIO LA ESTRELLA EL CERRITO"/>
    <s v="REDEBAN"/>
    <s v="FO-25-1537440"/>
    <d v="2025-09-16T12:35:00"/>
    <d v="2025-09-17T16:11:00"/>
    <m/>
    <s v="ROLLOS"/>
    <s v="ROLLOS"/>
    <s v="CB UNO A UNO"/>
    <s v="CB UNO A UNO"/>
    <s v="EJECUTADO_EXITOSO"/>
    <s v="EJECUTADO EXITOSO"/>
    <s v="16/09/2025 SE ESCALA AL COORDINADOR DE ZONA PARA ENTREGA DE ROLLOS EN SITIO | 17/09/2025 EN LA VISITA TÉCNICA SE REALIZÓ LA ENTREGA DE 50 ROLLOS DE REDEBAN PARA EL CB"/>
    <s v="VISITA_TÉCNICA"/>
    <m/>
    <s v="TIPO II"/>
    <s v="TERRESTRE"/>
    <s v="SANCHEZ URREGO ROBINSON DAVID"/>
    <n v="1"/>
    <n v="67654.12000000001"/>
    <n v="0"/>
    <n v="67654.12000000001"/>
    <m/>
    <m/>
    <m/>
    <m/>
    <m/>
  </r>
  <r>
    <s v="CUCUTA"/>
    <x v="3"/>
    <x v="3"/>
    <n v="54001"/>
    <n v="2748067"/>
    <n v="80264"/>
    <s v="ORDEN DE CAMBIO"/>
    <s v="NORTE DE SANTANDER"/>
    <s v="CUCUTA"/>
    <s v="BARRIO CLARET CUCUTA 4"/>
    <s v="REDEBAN"/>
    <s v="FO-25-1537045"/>
    <d v="2025-09-16T11:43:00"/>
    <d v="2025-09-17T16:11:00"/>
    <m/>
    <s v="ROLLOS"/>
    <s v="ROLLOS"/>
    <s v="UNO A UNO"/>
    <s v="UNO A UNO"/>
    <s v="EJECUTADO_EXITOSO"/>
    <s v="EJECUTADO EXITOSO"/>
    <s v="17/09/2025 SE REALIZA ENTREGA DE 20 ROLLOS RBM OK"/>
    <s v="VISITA_TÉCNICA"/>
    <m/>
    <s v="TIPO I"/>
    <s v="TERRESTRE"/>
    <s v="DURAN ACOSTA FRANK YONNY"/>
    <n v="1"/>
    <n v="35779.500569199998"/>
    <n v="0"/>
    <n v="35779.500569199998"/>
    <m/>
    <m/>
    <m/>
    <m/>
    <m/>
  </r>
  <r>
    <s v="CALI"/>
    <x v="2"/>
    <x v="2"/>
    <n v="76111"/>
    <n v="2749449"/>
    <n v="79089"/>
    <s v="ORDEN DE CAMBIO"/>
    <s v="VALLE DEL CAUCA"/>
    <s v="GUADALAJARA DE BUGA"/>
    <s v="BARRIO LA REVOLUCION  GUADALAJ"/>
    <s v="REDEBAN"/>
    <s v="FO-25-1539089"/>
    <d v="2025-09-16T17:31:00"/>
    <d v="2025-09-17T16:17:00"/>
    <m/>
    <s v="ROLLOS"/>
    <s v="ROLLOS"/>
    <s v="CB UNO A UNO"/>
    <s v="CB UNO A UNO"/>
    <s v="EJECUTADO_EXITOSO"/>
    <s v="EJECUTADO EXITOSO"/>
    <s v="16/09/2025 SE ESCALA AL COORDINADOR DE ZONA PARA ENTREGA DE ROLLOS EN SITIO | 17/09/2025 SE VISITA CORRESPONSAL Y SE REALIZA ENTREGA DE 20 ROLLOS"/>
    <s v="VISITA_TÉCNICA"/>
    <m/>
    <s v="TIPO II"/>
    <s v="TERRESTRE"/>
    <s v="BOLAÑOS TABORDA JORGE ENRIQUE"/>
    <n v="1"/>
    <n v="67654.12000000001"/>
    <n v="0"/>
    <n v="67654.12000000001"/>
    <m/>
    <m/>
    <m/>
    <m/>
    <m/>
  </r>
  <r>
    <s v="PASTO"/>
    <x v="2"/>
    <x v="2"/>
    <n v="52356"/>
    <n v="2745868"/>
    <n v="78711"/>
    <s v="ORDEN DE CAMBIO"/>
    <s v="NARIÑO"/>
    <s v="IPIALES"/>
    <s v="PTM IPIALES VARIEDADES Y TIEND"/>
    <s v="REDEBAN"/>
    <s v="FO-25-1536267"/>
    <d v="2025-09-16T08:32:00"/>
    <d v="2025-09-17T16:22:00"/>
    <m/>
    <s v="ROLLOS"/>
    <s v="ROLLOS"/>
    <s v="AGREGADOR"/>
    <s v="COMCARD - PTM"/>
    <s v="EJECUTADO_CANCELADO"/>
    <s v="PETICIÓN USUARIO"/>
    <s v="16/09/2025 SE ESCALA AL COORDINADOR DE ZONA PARA ENTREGA DE ROLLOS EN SITIO | 17/09/2025 SE REALIZA COMUNICACIÓN TELEFÓNICA CON LA SEÑORA CRISTINA CUASTUMAL PARA CONFIRMAR VISITA DE ENTREGA DE ROLLOS E INFORMA QUE EL CORRESPONSAL SE ENCUENTRA BLOQUEADO POR CIERRE, POR TANTO YA NO NECESITA LOS ROLLOS."/>
    <s v="SOPORTE_TELEFÓNICO"/>
    <m/>
    <s v="TIPO II"/>
    <s v="TERRESTRE"/>
    <s v="CASTILLO HERRERA ALEX RICARDO"/>
    <n v="0"/>
    <n v="41241.0800752"/>
    <n v="0"/>
    <n v="41241.0800752"/>
    <m/>
    <m/>
    <m/>
    <m/>
    <m/>
  </r>
  <r>
    <s v="BOGOTA"/>
    <x v="4"/>
    <x v="4"/>
    <n v="11001"/>
    <n v="2750866"/>
    <n v="72189"/>
    <s v="ORDEN DE CAMBIO"/>
    <s v="CUNDINAMARCA"/>
    <s v="BOGOTA"/>
    <s v="BOSA VILLA DE VELEN BOGOTA"/>
    <s v="REDEBAN"/>
    <s v="FO-25-1539475"/>
    <d v="2025-09-16T17:05:00"/>
    <d v="2025-09-17T16:23:00"/>
    <m/>
    <s v="ROLLOS"/>
    <s v="ROLLOS"/>
    <s v="CB UNO A UNO"/>
    <s v="CB UNO A UNO"/>
    <s v="EJECUTADO_EXITOSO"/>
    <s v="EJECUTADO EXITOSO"/>
    <s v="16/09/2025 SE ESCALA AL COORDINADOR DE ZONA PARA ENTREGA DE ROLLOS EN SITIO | 17/09/2025 SE REALIZA LA ENTREGA DE 20 ROLLOS"/>
    <s v="VISITA_TÉCNICA"/>
    <m/>
    <s v="TIPO I"/>
    <s v="TERRESTRE"/>
    <s v="ORTIZ MARTINEZ STIVEN"/>
    <n v="1"/>
    <n v="35779.500569199998"/>
    <n v="0"/>
    <n v="35779.500569199998"/>
    <m/>
    <m/>
    <m/>
    <m/>
    <m/>
  </r>
  <r>
    <s v="BOGOTA"/>
    <x v="4"/>
    <x v="4"/>
    <n v="11001"/>
    <n v="2742179"/>
    <n v="71167"/>
    <s v="ORDEN DE CAMBIO"/>
    <s v="CUNDINAMARCA"/>
    <s v="BOGOTA"/>
    <s v="BARRIO PATIO BONITO BOGOTA  24"/>
    <s v="REDEBAN"/>
    <s v="FO-25-1535303"/>
    <d v="2025-09-15T12:22:00"/>
    <d v="2025-09-17T16:29:00"/>
    <m/>
    <s v="ROLLOS"/>
    <s v="ROLLOS"/>
    <s v="CB UNO A UNO"/>
    <s v="CB UNO A UNO"/>
    <s v="EJECUTADO_EXITOSO"/>
    <s v="EJECUTADO EXITOSO"/>
    <s v="16/09/2025 SE ESCALA AL COORDINADOR DE ZONA PARA ENTREGA DE ROLLOS EN SITIO | 17/09/2025 SE ENTREGAN 40 ROLLOS SIN NOVEDAD"/>
    <s v="VISITA_TÉCNICA"/>
    <m/>
    <s v="TIPO I"/>
    <s v="TERRESTRE"/>
    <s v="GARCIA PASTRANA KEVIN FERNANDO"/>
    <n v="1"/>
    <n v="35779.500569199998"/>
    <n v="0"/>
    <n v="35779.500569199998"/>
    <m/>
    <m/>
    <m/>
    <m/>
    <m/>
  </r>
  <r>
    <s v="CALI"/>
    <x v="2"/>
    <x v="2"/>
    <n v="76126"/>
    <n v="2735630"/>
    <n v="44640"/>
    <s v="ORDEN DE CAMBIO"/>
    <s v="VALLE DEL CAUCA"/>
    <s v="CALIMA"/>
    <s v="DISTRICOL PROYECTAR SOLUCIONES"/>
    <s v="REDEBAN"/>
    <s v="FO-25-1523333"/>
    <d v="2025-09-12T15:53:00"/>
    <d v="2025-09-17T16:34:00"/>
    <m/>
    <s v="ROLLOS"/>
    <s v="ROLLOS"/>
    <s v="AGREGADOR"/>
    <s v="DISTRICOL"/>
    <s v="EJECUTADO_EXITOSO"/>
    <s v="EJECUTADO EXITOSO"/>
    <s v="13/09/2025 SE ESCALA AL COORDINADOR DE ZONA PARA ENTREGA DE ROLLOS EN SITIO | 17/09/2025 SE VISITA CORRESPONSAL Y SE REALIZA ENTREGA DE 60 ROLLOS"/>
    <s v="VISITA_TÉCNICA"/>
    <m/>
    <s v="TIPO II"/>
    <s v="TERRESTRE"/>
    <s v="BOLAÑOS TABORDA JORGE ENRIQUE"/>
    <n v="1"/>
    <n v="67654.12000000001"/>
    <n v="0"/>
    <n v="67654.12000000001"/>
    <m/>
    <m/>
    <m/>
    <m/>
    <m/>
  </r>
  <r>
    <s v="NEIVA"/>
    <x v="5"/>
    <x v="5"/>
    <n v="41551"/>
    <n v="2735754"/>
    <n v="79682"/>
    <s v="ORDEN DE CAMBIO"/>
    <s v="HUILA"/>
    <s v="PITALITO"/>
    <s v="BARRIO CACHINGOS PITALITO"/>
    <s v="REDEBAN"/>
    <s v="FO-25-1531181"/>
    <d v="2025-09-12T16:25:00"/>
    <d v="2025-09-17T16:36:00"/>
    <m/>
    <s v="ROLLOS"/>
    <s v="ROLLOS"/>
    <s v="UNO A UNO"/>
    <s v="UNO A UNO"/>
    <s v="EJECUTADO_EXITOSO"/>
    <s v="EJECUTADO EXITOSO"/>
    <s v="15/09/2025 SE REALIZA ENVIO DE ROLLOS CON GUIA | 16/09/2025 SE REALIZA ENVÍO DE 10 ROLLOS RBM POR INTERRAPIDISIMO"/>
    <s v="ENVÍO"/>
    <m/>
    <s v="TIPO III"/>
    <s v="TERRESTRE"/>
    <s v="DIAZ VARGAS JONATHAN MIGUEL"/>
    <n v="0"/>
    <n v="35779.500569199998"/>
    <n v="0"/>
    <n v="35779.500569199998"/>
    <m/>
    <m/>
    <m/>
    <m/>
    <m/>
  </r>
  <r>
    <s v="TUNJA"/>
    <x v="3"/>
    <x v="3"/>
    <n v="15001"/>
    <n v="2752499"/>
    <n v="28110"/>
    <s v="ORDEN DE CAMBIO"/>
    <s v="BOYACA"/>
    <s v="TUNJA"/>
    <s v="ARRIO CIUDADELA SOL DE ORIENT"/>
    <s v="REDEBAN"/>
    <s v="FO-25-1541230"/>
    <d v="2025-09-17T09:14:00"/>
    <d v="2025-09-17T16:37:00"/>
    <m/>
    <s v="ROLLOS"/>
    <s v="ROLLOS"/>
    <s v="CB UNO A UNO"/>
    <s v="CB UNO A UNO"/>
    <s v="EJECUTADO_EXITOSO"/>
    <s v="EJECUTADO EXITOSO"/>
    <s v="17/09/2025 SE ESCALA AL COORDINADOR DE ZONA PARA ENTREGA DE ROLLOS EN SITIO | 17/09/2025 SE VISITA CB ENTREGA 70 ROLLOS"/>
    <s v="VISITA_TÉCNICA"/>
    <m/>
    <s v="TIPO I"/>
    <s v="TERRESTRE"/>
    <s v="GONZALEZ GONZALEZ MARIO ALBERTO"/>
    <n v="1"/>
    <n v="35779.500569199998"/>
    <n v="0"/>
    <n v="35779.500569199998"/>
    <m/>
    <m/>
    <m/>
    <m/>
    <m/>
  </r>
  <r>
    <s v="PASTO"/>
    <x v="2"/>
    <x v="2"/>
    <n v="52356"/>
    <n v="2737172"/>
    <n v="79242"/>
    <s v="ORDEN DE CAMBIO"/>
    <s v="NARIÑO"/>
    <s v="IPIALES"/>
    <s v="DISTRICOL DROG LA MERCED"/>
    <s v="REDEBAN"/>
    <s v="FO-25-1525930"/>
    <d v="2025-09-13T10:49:00"/>
    <d v="2025-09-17T16:39:00"/>
    <m/>
    <s v="ROLLOS"/>
    <s v="ROLLOS"/>
    <s v="AGREGADOR"/>
    <s v="DISTRICOL"/>
    <s v="EJECUTADO_EXITOSO"/>
    <s v="EJECUTADO EXITOSO"/>
    <s v="13/09/2025 SE ESCALA AL COORDINADOR DE ZONA PARA ENTREGA DE ROLLOS EN SITIO | 17/09/2025 SE VISITA CB. SE REALIZA ENTREGA DE 10 ROLLOS. CLIENTE INFORMA QUE EL DATAFONO FUNCIONA CORRECTAMENTE. NO SÉ MANIPULA DATAFONO"/>
    <s v="VISITA_TÉCNICA"/>
    <m/>
    <s v="TIPO II"/>
    <s v="TERRESTRE"/>
    <s v="CASTILLO HERRERA ALEX RICARDO"/>
    <n v="1"/>
    <n v="67654.12000000001"/>
    <n v="0"/>
    <n v="67654.12000000001"/>
    <m/>
    <m/>
    <m/>
    <m/>
    <m/>
  </r>
  <r>
    <s v="PEREIRA"/>
    <x v="2"/>
    <x v="6"/>
    <n v="66001"/>
    <n v="2743375"/>
    <n v="70026"/>
    <s v="ORDEN DE CAMBIO"/>
    <s v="RISARALDA"/>
    <s v="PEREIRA"/>
    <s v="REDY PEREIRA"/>
    <s v="REDEBAN"/>
    <s v="FO-25-1535296"/>
    <d v="2025-09-15T15:07:00"/>
    <d v="2025-09-17T16:43:00"/>
    <m/>
    <s v="ROLLOS"/>
    <s v="ROLLOS"/>
    <s v="ROBUSTO"/>
    <s v="REDY"/>
    <s v="EJECUTADO_EXITOSO"/>
    <s v="EJECUTADO EXITOSO"/>
    <s v="16/09/2025 SE ESCALA AL COORDINADOR DE ZONA PARA ENTREGA DE ROLLOS EN SITIO | 17/09/2025 VISITAMOS COMERCIO REALIZAMOS ENTREGA DE 200 ROLLOS."/>
    <s v="VISITA_TÉCNICA"/>
    <m/>
    <s v="TIPO I"/>
    <s v="TERRESTRE"/>
    <s v="ARROYAVE CANO MANUEL GUILLERMO"/>
    <n v="1"/>
    <n v="35779.500569199998"/>
    <n v="0"/>
    <n v="35779.500569199998"/>
    <m/>
    <m/>
    <m/>
    <m/>
    <m/>
  </r>
  <r>
    <s v="IBAGUE"/>
    <x v="5"/>
    <x v="5"/>
    <n v="73001"/>
    <n v="2740156"/>
    <n v="80272"/>
    <s v="ORDEN DE CAMBIO"/>
    <s v="TOLIMA"/>
    <s v="IBAGUE"/>
    <s v="BARRIO JORDAN 8 ETAPA IBAGUE 3"/>
    <s v="REDEBAN"/>
    <s v="FO-25-1531097"/>
    <d v="2025-09-15T09:28:00"/>
    <d v="2025-09-17T16:45:00"/>
    <m/>
    <s v="ROLLOS"/>
    <s v="ROLLOS"/>
    <s v="UNO A UNO"/>
    <s v="UNO A UNO"/>
    <s v="EJECUTADO_EXITOSO"/>
    <s v="EJECUTADO EXITOSO"/>
    <s v="15/09/2025 SE ESCALA AL COORDINADOR DE ZONA PARA ENTREGA DE ROLLOS EN SITIO | 17/09/2025 SE REALIZA ENTREGA DE 20 ROLLOS POR SOLICITUD DEL CLIENTE."/>
    <s v="VISITA_TÉCNICA"/>
    <m/>
    <s v="TIPO I"/>
    <s v="TERRESTRE"/>
    <s v="BARRAGAN TAFUR EDWIN ESTEBAN"/>
    <n v="1"/>
    <n v="35779.500569199998"/>
    <n v="0"/>
    <n v="35779.500569199998"/>
    <m/>
    <m/>
    <m/>
    <m/>
    <m/>
  </r>
  <r>
    <s v="PEREIRA"/>
    <x v="2"/>
    <x v="6"/>
    <n v="66170"/>
    <n v="2736935"/>
    <n v="79380"/>
    <s v="ORDEN DE CAMBIO"/>
    <s v="RISARALDA"/>
    <s v="DOSQUEBRADAS"/>
    <s v="BARRIO ZONA INDUSTRIALES LA MA"/>
    <s v="REDEBAN"/>
    <s v="FO-25-1525949"/>
    <d v="2025-09-13T09:13:00"/>
    <d v="2025-09-17T16:46:00"/>
    <m/>
    <s v="ROLLOS"/>
    <s v="ROLLOS"/>
    <s v="CB UNO A UNO"/>
    <s v="CB UNO A UNO"/>
    <s v="EJECUTADO_EXITOSO"/>
    <s v="EJECUTADO EXITOSO"/>
    <s v="13/09/2025 SE ESCALA AL COORDINADOR DE ZONA PARA ENTREGA DE ROLLOS EN SITIO | 17/09/2025 SE VISITA COMERCIO SE REALIZA ENTREGA DE 20 ROLLOS DE PAPEL PARA DATÁFONO"/>
    <s v="VISITA_TÉCNICA"/>
    <m/>
    <s v="TIPO I"/>
    <s v="TERRESTRE"/>
    <s v="LOAIZA LOPEZ JHON FREDDY"/>
    <n v="1"/>
    <n v="35779.500569199998"/>
    <n v="0"/>
    <n v="35779.500569199998"/>
    <m/>
    <m/>
    <m/>
    <m/>
    <m/>
  </r>
  <r>
    <s v="VILLAVICENCIO"/>
    <x v="5"/>
    <x v="5"/>
    <n v="50226"/>
    <n v="2737481"/>
    <n v="79768"/>
    <s v="ORDEN DE CAMBIO"/>
    <s v="META"/>
    <s v="CUMARAL"/>
    <s v="BARRIO CENTRO CUMARAL  12"/>
    <s v="REDEBAN"/>
    <s v="FO-25-1527048"/>
    <d v="2025-09-15T08:00:00"/>
    <d v="2025-09-17T16:51:00"/>
    <m/>
    <s v="ROLLOS"/>
    <s v="ROLLOS"/>
    <s v="UNO A UNO"/>
    <s v="UNO A UNO"/>
    <s v="EJECUTADO_EXITOSO"/>
    <s v="EJECUTADO EXITOSO"/>
    <s v="17/09/2025 SE REALIZA ENTREGA DE ROLOOS AL COMERCIO SIN NOVEDAD"/>
    <s v="VISITA_TÉCNICA"/>
    <m/>
    <s v="TIPO II"/>
    <s v="TERRESTRE"/>
    <s v="ROZO JIMENEZ EDGAR ARMANDO"/>
    <n v="1"/>
    <n v="67654.12000000001"/>
    <n v="0"/>
    <n v="67654.12000000001"/>
    <m/>
    <m/>
    <m/>
    <m/>
    <m/>
  </r>
  <r>
    <s v="MEDELLIN"/>
    <x v="0"/>
    <x v="0"/>
    <n v="5440"/>
    <n v="2739614"/>
    <n v="79261"/>
    <s v="ORDEN DE CAMBIO"/>
    <s v="ANTIOQUIA"/>
    <s v="MARINILLA"/>
    <s v="DISTRICOL DROGUERIA EL CID"/>
    <s v="REDEBAN"/>
    <s v="FO-25-1530520"/>
    <d v="2025-09-15T08:53:00"/>
    <d v="2025-09-17T16:53:00"/>
    <m/>
    <s v="ROLLOS"/>
    <s v="ROLLOS"/>
    <s v="AGREGADOR"/>
    <s v="DISTRICOL"/>
    <s v="EJECUTADO_EXITOSO"/>
    <s v="EJECUTADO EXITOSO"/>
    <s v="15/09/2025 SE ESCALA AL COORDINADOR DE ZONA PARA ENTREGA DE ROLLOS EN SITIO | 17/09/2025 SE ENTREGAN 30 ROLLOS"/>
    <s v="VISITA_TÉCNICA"/>
    <m/>
    <s v="TIPO II"/>
    <s v="TERRESTRE"/>
    <s v="BADEL ACUÑA LUIS ALBERTO"/>
    <n v="1"/>
    <n v="67654.12000000001"/>
    <n v="0"/>
    <n v="67654.12000000001"/>
    <m/>
    <m/>
    <m/>
    <m/>
    <m/>
  </r>
  <r>
    <s v="SANTA MARTA"/>
    <x v="1"/>
    <x v="1"/>
    <n v="47555"/>
    <n v="2737367"/>
    <n v="79403"/>
    <s v="ORDEN DE CAMBIO"/>
    <s v="MAGDALENA"/>
    <s v="PLATO"/>
    <s v="BARRIO LOS GUYACANES PLATO"/>
    <s v="REDEBAN"/>
    <s v="FO-25-1525257"/>
    <d v="2025-09-15T08:00:00"/>
    <d v="2025-09-17T17:28:00"/>
    <m/>
    <s v="ROLLOS"/>
    <s v="ROLLOS"/>
    <s v="UNO A UNO"/>
    <s v="UNO A UNO"/>
    <s v="EJECUTADO_EXITOSO"/>
    <s v="EJECUTADO EXITOSO"/>
    <s v="13/09/2025 SE ENVIAN ROLLOS POR OPERADOR LOGISTICO | 17/09/2025 SE REALIZA ENVIO DE 10 ROLLOS, CON LA GUIA 2205447172 SERVIENTREGA. SE CONFIRMA ENTREGA EXITOSA POR PARTE DE LA TRANSPORTADORA"/>
    <s v="ENVÍO"/>
    <m/>
    <s v="TIPO IV"/>
    <s v="TERRESTRE"/>
    <m/>
    <n v="0"/>
    <n v="35779.500569199998"/>
    <n v="0"/>
    <n v="35779.500569199998"/>
    <m/>
    <m/>
    <m/>
    <m/>
    <m/>
  </r>
  <r>
    <s v="NEIVA"/>
    <x v="5"/>
    <x v="5"/>
    <n v="41298"/>
    <n v="2736314"/>
    <n v="58797"/>
    <s v="ORDEN DE CAMBIO"/>
    <s v="HUILA"/>
    <s v="GARZON"/>
    <s v="PTM GARZON PLASTI ZULUAGA"/>
    <s v="REDEBAN"/>
    <s v="FO-25-1524416"/>
    <d v="2025-09-13T09:00:00"/>
    <d v="2025-09-17T17:28:00"/>
    <m/>
    <s v="ROLLOS"/>
    <s v="ROLLOS"/>
    <s v="AGREGADOR"/>
    <s v="COMCARD - PTM"/>
    <s v="EJECUTADO_EXITOSO"/>
    <s v="EJECUTADO EXITOSO"/>
    <s v="17/09/2025 SE REALIZA ENVIO DE 60 ROLLOS, CON LA GUIA 2235596066 SERVIENTREGA. SE CONFIRMA ENTREGA EXITOSA POR PARTE DE LA TRANSPORTADORA"/>
    <s v="ENVÍO"/>
    <m/>
    <s v="TIPO III"/>
    <s v="TERRESTRE"/>
    <m/>
    <n v="0"/>
    <n v="35779.500569199998"/>
    <n v="0"/>
    <n v="35779.500569199998"/>
    <m/>
    <m/>
    <m/>
    <m/>
    <m/>
  </r>
  <r>
    <s v="TUNJA"/>
    <x v="3"/>
    <x v="3"/>
    <n v="15176"/>
    <n v="2742335"/>
    <n v="70922"/>
    <s v="ORDEN DE CAMBIO"/>
    <s v="BOYACA"/>
    <s v="CHIQUINQUIRA"/>
    <s v="BARRIO VEREDA SASA CHIQUINQUIR"/>
    <s v="REDEBAN"/>
    <s v="FO-25-1533866"/>
    <d v="2025-09-15T12:33:00"/>
    <d v="2025-09-17T17:29:00"/>
    <m/>
    <s v="ROLLOS"/>
    <s v="ROLLOS"/>
    <m/>
    <m/>
    <s v="EJECUTADO_EXITOSO"/>
    <s v="EJECUTADO EXITOSO"/>
    <s v="15/09/2025 SE REALIZA ENVIO DE ROLLOS CON GUIA | 17/09/2025 SE REALIZA ENVIO DE 10 ROLLOS, CON LA GUIA 2235596073 SERVIENTREGA. SE CONFIRMA ENTREGA EXITOSA POR PARTE DE LA TRANSPORTADORA"/>
    <s v="ENVÍO"/>
    <m/>
    <s v="TIPO III"/>
    <s v="TERRESTRE"/>
    <m/>
    <n v="0"/>
    <n v="35779.500569199998"/>
    <n v="0"/>
    <n v="35779.500569199998"/>
    <m/>
    <m/>
    <m/>
    <m/>
    <m/>
  </r>
  <r>
    <s v="MEDELLIN"/>
    <x v="0"/>
    <x v="0"/>
    <n v="5819"/>
    <n v="2725864"/>
    <n v="78282"/>
    <s v="ORDEN DE CAMBIO"/>
    <s v="ANTIOQUIA"/>
    <s v="TOLEDO"/>
    <s v="BARRIO CGT VALLE SECTOR PARQUE"/>
    <s v="REDEBAN"/>
    <s v="FO-25-1519644"/>
    <d v="2025-09-11T08:50:00"/>
    <d v="2025-09-17T17:33:00"/>
    <m/>
    <s v="ROLLOS"/>
    <s v="ROLLOS"/>
    <s v="CB UNO A UNO"/>
    <s v="CB UNO A UNO"/>
    <s v="EJECUTADO_EXITOSO"/>
    <s v="EJECUTADO EXITOSO"/>
    <s v="12/09/2025 SE REALIZA ENVIO DE ROLLOS CON GUIA | 17/09/2025 SE REALIZA ENVIO DE 30 ROLLOS, CON LA GUIA 284607413 SERVIENTREGA. SE CONFIRMA ENTREGA EXITOSA POR PARTE DE LA TRANSPORTADORA"/>
    <s v="ENVÍO"/>
    <m/>
    <s v="TIPO IV"/>
    <s v="TERRESTRE"/>
    <m/>
    <n v="0"/>
    <n v="35779.500569199998"/>
    <n v="0"/>
    <n v="35779.500569199998"/>
    <m/>
    <m/>
    <m/>
    <m/>
    <m/>
  </r>
  <r>
    <s v="MEDELLIN"/>
    <x v="0"/>
    <x v="0"/>
    <n v="5360"/>
    <n v="2729498"/>
    <n v="39187"/>
    <s v="ORDEN DE CAMBIO"/>
    <s v="ANTIOQUIA"/>
    <s v="ITAGUI"/>
    <s v="PTM ITAGUI PLAY BOX"/>
    <s v="REDEBAN"/>
    <s v="FO-25-1519278"/>
    <d v="2025-09-11T15:47:00"/>
    <d v="2025-09-17T18:03:00"/>
    <m/>
    <s v="ROLLOS"/>
    <s v="ROLLOS"/>
    <s v="AGREGADOR"/>
    <s v="COMCARD - PTM"/>
    <s v="EJECUTADO_EXITOSO"/>
    <s v="EJECUTADO EXITOSO"/>
    <s v="12/09/2025 SE ESCALA PARA ENVIO POR CABIFY | 17/09/2025 SE REALIZA ENTREGA DE 40 ROLLOS POR EL OPERADOR CABIFY"/>
    <s v="VISITA_TÉCNICA"/>
    <m/>
    <s v="TIPO I"/>
    <s v="TERRESTRE"/>
    <s v="AYALA ROMERO MAYKOL DANILO"/>
    <n v="1"/>
    <n v="35779.500569199998"/>
    <n v="0"/>
    <n v="35779.500569199998"/>
    <m/>
    <m/>
    <m/>
    <m/>
    <m/>
  </r>
  <r>
    <s v="MEDELLIN"/>
    <x v="0"/>
    <x v="0"/>
    <n v="5631"/>
    <n v="2727573"/>
    <n v="25173"/>
    <s v="ORDEN DE CAMBIO"/>
    <s v="ANTIOQUIA"/>
    <s v="SABANETA"/>
    <s v="OPRAP EURO SABANETA"/>
    <s v="REDEBAN"/>
    <s v="FO-25-1522560"/>
    <d v="2025-09-11T11:25:00"/>
    <d v="2025-09-17T18:04:00"/>
    <m/>
    <s v="ROLLOS"/>
    <s v="ROLLOS"/>
    <s v="ROBUSTO"/>
    <s v="OPRAP"/>
    <s v="EJECUTADO_EXITOSO"/>
    <s v="EJECUTADO EXITOSO"/>
    <s v="13/09/2025 SE ESCALA AL COORDINADOR DE ZONA PARA ENTREGA DE ROLLOS EN SITIO | 17/09/2025 SE REALIZA ENTREGA DE 130 ROLLOS POR EL OPERADOR CABIFY"/>
    <s v="VISITA_TÉCNICA"/>
    <m/>
    <s v="TIPO I"/>
    <s v="TERRESTRE"/>
    <s v="AYALA ROMERO MAYKOL DANILO"/>
    <n v="1"/>
    <n v="35779.500569199998"/>
    <n v="0"/>
    <n v="35779.500569199998"/>
    <m/>
    <m/>
    <m/>
    <m/>
    <m/>
  </r>
  <r>
    <s v="MEDELLIN"/>
    <x v="0"/>
    <x v="0"/>
    <n v="5129"/>
    <n v="2741698"/>
    <n v="81006"/>
    <s v="ORDEN DE CAMBIO"/>
    <s v="ANTIOQUIA"/>
    <s v="CALDAS"/>
    <s v="PTM CALDAS BOTANICASALOMON"/>
    <s v="REDEBAN"/>
    <s v="FO-25-1532429"/>
    <d v="2025-09-15T11:41:00"/>
    <d v="2025-09-17T18:05:00"/>
    <m/>
    <s v="ROLLOS"/>
    <s v="ROLLOS"/>
    <s v="AGREGADOR"/>
    <s v="COMCARD - PTM"/>
    <s v="EJECUTADO_EXITOSO"/>
    <s v="EJECUTADO EXITOSO"/>
    <s v="15/09/2025 SE ESCALA AL COORDINADOR DE ZONA PARA ENTREGA DE ROLLOS EN SITIO | 17/09/2025 SE REALIZA ENTREGA DE 20 ROLLOS POR EL OPERADOR CABIFY"/>
    <s v="VISITA_TÉCNICA"/>
    <m/>
    <s v="TIPO I"/>
    <s v="TERRESTRE"/>
    <s v="AYALA ROMERO MAYKOL DANILO"/>
    <n v="1"/>
    <n v="35779.500569199998"/>
    <n v="0"/>
    <n v="35779.500569199998"/>
    <m/>
    <m/>
    <m/>
    <m/>
    <m/>
  </r>
  <r>
    <s v="MEDELLIN"/>
    <x v="0"/>
    <x v="0"/>
    <n v="5088"/>
    <n v="2741678"/>
    <n v="42921"/>
    <s v="ORDEN DE CAMBIO"/>
    <s v="ANTIOQUIA"/>
    <s v="BELLO"/>
    <s v="PTM BELLO TIENDA LA PALMA"/>
    <s v="REDEBAN"/>
    <s v="FO-25-1534259"/>
    <d v="2025-09-15T11:34:00"/>
    <d v="2025-09-17T18:05:00"/>
    <m/>
    <s v="ROLLOS"/>
    <s v="ROLLOS"/>
    <s v="AGREGADOR"/>
    <s v="COMCARD - PTM"/>
    <s v="EJECUTADO_EXITOSO"/>
    <s v="EJECUTADO EXITOSO"/>
    <s v="15/09/2025 SE ESCALA AL COORDINADOR DE ZONA PARA ENTREGA DE ROLLOS EN SITIO | 17/09/2025 SE REALIZA ENTREGA DE 80 ROLLOS POR EL OPERADOR CABIFY"/>
    <s v="VISITA_TÉCNICA"/>
    <m/>
    <s v="TIPO I"/>
    <s v="TERRESTRE"/>
    <s v="AYALA ROMERO MAYKOL DANILO"/>
    <n v="1"/>
    <n v="35779.500569199998"/>
    <n v="0"/>
    <n v="35779.500569199998"/>
    <m/>
    <m/>
    <m/>
    <m/>
    <m/>
  </r>
  <r>
    <s v="MEDELLIN"/>
    <x v="0"/>
    <x v="0"/>
    <n v="5360"/>
    <n v="2742966"/>
    <n v="78212"/>
    <s v="ORDEN DE CAMBIO"/>
    <s v="ANTIOQUIA"/>
    <s v="ITAGUI"/>
    <s v="DISTRICOL CONSULTORES TOTAL SS"/>
    <s v="REDEBAN"/>
    <s v="FO-25-1533289"/>
    <d v="2025-09-15T14:29:00"/>
    <d v="2025-09-17T18:06:00"/>
    <m/>
    <s v="ROLLOS"/>
    <s v="ROLLOS"/>
    <s v="AGREGADOR"/>
    <s v="DISTRICOL"/>
    <s v="EJECUTADO_EXITOSO"/>
    <s v="EJECUTADO EXITOSO"/>
    <s v="17/09/2025 SE REALIZA ENTREGA DE 30 ROLLOS POR EL OPERADOR CABIFY"/>
    <s v="VISITA_TÉCNICA"/>
    <m/>
    <s v="TIPO I"/>
    <s v="TERRESTRE"/>
    <s v="AYALA ROMERO MAYKOL DANILO"/>
    <n v="1"/>
    <n v="35779.500569199998"/>
    <n v="0"/>
    <n v="35779.500569199998"/>
    <m/>
    <m/>
    <m/>
    <m/>
    <m/>
  </r>
  <r>
    <s v="MEDELLIN"/>
    <x v="0"/>
    <x v="0"/>
    <n v="5212"/>
    <n v="2737231"/>
    <n v="79291"/>
    <s v="ORDEN DE CAMBIO"/>
    <s v="ANTIOQUIA"/>
    <s v="COPACABANA"/>
    <s v="BARRIO PEDRERA COPACABANA"/>
    <s v="REDEBAN"/>
    <s v="FO-25-1525276"/>
    <d v="2025-09-13T11:14:00"/>
    <d v="2025-09-17T18:06:00"/>
    <m/>
    <s v="ROLLOS"/>
    <s v="ROLLOS"/>
    <s v="CB UNO A UNO"/>
    <s v="CB UNO A UNO"/>
    <s v="EJECUTADO_EXITOSO"/>
    <s v="EJECUTADO EXITOSO"/>
    <s v="13/09/2025 SE ESCALA AL COORDINADOR DE ZONA PARA ENTREGA DE ROLLOS EN SITIO | 17/09/2025 SE REALIZA ENTREGA DE 10 ROLLOS POR EL OPERADOR CABIFY"/>
    <s v="VISITA_TÉCNICA"/>
    <m/>
    <s v="TIPO I"/>
    <s v="TERRESTRE"/>
    <s v="AYALA ROMERO MAYKOL DANILO"/>
    <n v="1"/>
    <n v="35779.500569199998"/>
    <n v="0"/>
    <n v="35779.500569199998"/>
    <m/>
    <m/>
    <m/>
    <m/>
    <m/>
  </r>
  <r>
    <s v="MEDELLIN"/>
    <x v="0"/>
    <x v="0"/>
    <n v="5001"/>
    <n v="2742636"/>
    <n v="79000"/>
    <s v="ORDEN DE CAMBIO"/>
    <s v="ANTIOQUIA"/>
    <s v="MEDELLIN"/>
    <s v="PTM MEDELLIN DROGUERIA FARMAPL"/>
    <s v="REDEBAN"/>
    <s v="FO-25-1533296"/>
    <d v="2025-09-15T13:55:00"/>
    <d v="2025-09-17T18:07:00"/>
    <m/>
    <s v="ROLLOS"/>
    <s v="ROLLOS"/>
    <s v="AGREGADOR"/>
    <s v="COMCARD - PTM"/>
    <s v="EJECUTADO_EXITOSO"/>
    <s v="EJECUTADO EXITOSO"/>
    <s v="17/09/2025 SE REALIZA ENTREGA DE 10 ROLLOS POR EL OPERADOR CABIFY"/>
    <s v="VISITA_TÉCNICA"/>
    <m/>
    <s v="TIPO I"/>
    <s v="TERRESTRE"/>
    <s v="AYALA ROMERO MAYKOL DANILO"/>
    <n v="1"/>
    <n v="35779.500569199998"/>
    <n v="0"/>
    <n v="35779.500569199998"/>
    <m/>
    <m/>
    <m/>
    <m/>
    <m/>
  </r>
  <r>
    <s v="MEDELLIN"/>
    <x v="0"/>
    <x v="0"/>
    <n v="5001"/>
    <n v="2742415"/>
    <n v="79672"/>
    <s v="ORDEN DE CAMBIO"/>
    <s v="ANTIOQUIA"/>
    <s v="MEDELLIN"/>
    <s v="BARRIO BELEN MEDELLIN 14"/>
    <s v="REDEBAN"/>
    <s v="FO-25-1532698"/>
    <d v="2025-09-15T12:42:00"/>
    <d v="2025-09-17T18:07:00"/>
    <m/>
    <s v="ROLLOS"/>
    <s v="ROLLOS"/>
    <s v="UNO A UNO"/>
    <s v="UNO A UNO"/>
    <s v="EJECUTADO_EXITOSO"/>
    <s v="EJECUTADO EXITOSO"/>
    <s v="15/09/2025 SE ESCALA AL COORDINADOR DE ZONA PARA ENTREGA DE ROLLOS EN SITIO | 17/09/2025 SE REALIZA ENTREGA DE 10 ROLLOS POR EL OPERADOR CABIFY"/>
    <s v="VISITA_TÉCNICA"/>
    <m/>
    <s v="TIPO I"/>
    <s v="TERRESTRE"/>
    <s v="AYALA ROMERO MAYKOL DANILO"/>
    <n v="1"/>
    <n v="35779.500569199998"/>
    <n v="0"/>
    <n v="35779.500569199998"/>
    <m/>
    <m/>
    <m/>
    <m/>
    <m/>
  </r>
  <r>
    <s v="MEDELLIN"/>
    <x v="0"/>
    <x v="0"/>
    <n v="5001"/>
    <n v="2742460"/>
    <n v="80717"/>
    <s v="ORDEN DE CAMBIO"/>
    <s v="ANTIOQUIA"/>
    <s v="MEDELLIN"/>
    <s v="DISTRICOL VARIEDADES Y DETALLE"/>
    <s v="REDEBAN"/>
    <s v="FO-25-1532694"/>
    <d v="2025-09-15T13:04:00"/>
    <d v="2025-09-17T18:08:00"/>
    <m/>
    <s v="ROLLOS"/>
    <s v="ROLLOS"/>
    <s v="AGREGADOR"/>
    <s v="DISTRICOL"/>
    <s v="EJECUTADO_EXITOSO"/>
    <s v="EJECUTADO EXITOSO"/>
    <s v="15/09/2025 SE ESCALA AL COORDINADOR DE ZONA PARA ENTREGA DE ROLLOS EN SITIO | 17/09/2025 SE REALIZA ENTREGA DE 20 ROLLOS POR EL OPERADOR CABIFY"/>
    <s v="VISITA_TÉCNICA"/>
    <m/>
    <s v="TIPO I"/>
    <s v="TERRESTRE"/>
    <s v="AYALA ROMERO MAYKOL DANILO"/>
    <n v="1"/>
    <n v="35779.500569199998"/>
    <n v="0"/>
    <n v="35779.500569199998"/>
    <m/>
    <m/>
    <m/>
    <m/>
    <m/>
  </r>
  <r>
    <s v="MEDELLIN"/>
    <x v="0"/>
    <x v="0"/>
    <n v="5001"/>
    <n v="2737407"/>
    <n v="80228"/>
    <s v="ORDEN DE CAMBIO"/>
    <s v="ANTIOQUIA"/>
    <s v="MEDELLIN"/>
    <s v="PTM MEDELLIN MINI MERCADO LA 5"/>
    <s v="REDEBAN"/>
    <s v="FO-25-1534028"/>
    <d v="2025-09-13T11:59:00"/>
    <d v="2025-09-17T18:08:00"/>
    <m/>
    <s v="ROLLOS"/>
    <s v="ROLLOS"/>
    <s v="AGREGADOR"/>
    <s v="COMCARD - PTM"/>
    <s v="EJECUTADO_EXITOSO"/>
    <s v="EJECUTADO EXITOSO"/>
    <s v="15/09/2025 SE ESCALA AL COORDINADOR DE ZONA PARA ENTREGA DE ROLLOS EN SITIO | 17/09/2025 SE REALIZA ENTREGA DE 30 ROLLOS POR EL OPERADOR CABIFY"/>
    <s v="VISITA_TÉCNICA"/>
    <m/>
    <s v="TIPO I"/>
    <s v="TERRESTRE"/>
    <s v="AYALA ROMERO MAYKOL DANILO"/>
    <n v="1"/>
    <n v="35779.500569199998"/>
    <n v="0"/>
    <n v="35779.500569199998"/>
    <m/>
    <m/>
    <m/>
    <m/>
    <m/>
  </r>
  <r>
    <s v="MEDELLIN"/>
    <x v="0"/>
    <x v="0"/>
    <n v="5001"/>
    <n v="2743599"/>
    <n v="75033"/>
    <s v="ORDEN DE CAMBIO"/>
    <s v="ANTIOQUIA"/>
    <s v="MEDELLIN"/>
    <s v="PTM MEDELLIN FARMA TODO JM"/>
    <s v="REDEBAN"/>
    <s v="FO-25-1533735"/>
    <d v="2025-09-15T15:33:00"/>
    <d v="2025-09-17T18:09:00"/>
    <m/>
    <s v="ROLLOS"/>
    <s v="ROLLOS"/>
    <s v="AGREGADOR"/>
    <s v="COMCARD - PTM"/>
    <s v="EJECUTADO_EXITOSO"/>
    <s v="EJECUTADO EXITOSO"/>
    <s v="15/09/2025 SE ESCALA AL COORDINADOR DE ZONA PARA ENTREGA DE ROLLOS EN SITIO | 17/09/2025 SE REALIZA ENTREGA DE 70 ROLLOS POR EL OPERADOR CABIFY"/>
    <s v="VISITA_TÉCNICA"/>
    <m/>
    <s v="TIPO I"/>
    <s v="TERRESTRE"/>
    <s v="AYALA ROMERO MAYKOL DANILO"/>
    <n v="1"/>
    <n v="35779.500569199998"/>
    <n v="0"/>
    <n v="35779.500569199998"/>
    <m/>
    <m/>
    <m/>
    <m/>
    <m/>
  </r>
  <r>
    <s v="MEDELLIN"/>
    <x v="0"/>
    <x v="0"/>
    <n v="5001"/>
    <n v="2741574"/>
    <n v="26851"/>
    <s v="ORDEN DE CAMBIO"/>
    <s v="ANTIOQUIA"/>
    <s v="MEDELLIN"/>
    <s v="COMCARD MED MONARKS"/>
    <s v="REDEBAN"/>
    <s v="FO-25-1532095"/>
    <d v="2025-09-15T11:14:00"/>
    <d v="2025-09-17T18:09:00"/>
    <m/>
    <s v="ROLLOS"/>
    <s v="ROLLOS"/>
    <s v="AGREGADOR"/>
    <s v="COMCARD - PTM"/>
    <s v="EJECUTADO_EXITOSO"/>
    <s v="EJECUTADO EXITOSO"/>
    <s v="15/09/2025 SE ESCALA AL COORDINADOR DE ZONA PARA ENTREGA DE ROLLOS EN SITIO | 17/09/2025 SE REALIZA ENTREGA DE 30 ROLLOS POR EL OPERADOR CABIFY"/>
    <s v="VISITA_TÉCNICA"/>
    <m/>
    <s v="TIPO I"/>
    <s v="TERRESTRE"/>
    <s v="AYALA ROMERO MAYKOL DANILO"/>
    <n v="1"/>
    <n v="35779.500569199998"/>
    <n v="0"/>
    <n v="35779.500569199998"/>
    <m/>
    <m/>
    <m/>
    <m/>
    <m/>
  </r>
  <r>
    <s v="APARTADO"/>
    <x v="0"/>
    <x v="0"/>
    <n v="27615"/>
    <n v="2706720"/>
    <n v="73824"/>
    <s v="ORDEN DE CAMBIO"/>
    <s v="CHOCO"/>
    <s v="RIOSUCIO"/>
    <s v="BARRIO RIO SUCIO RIO SUCIO"/>
    <s v="REDEBAN"/>
    <s v="FO-25-1495213"/>
    <d v="2025-09-08T09:21:00"/>
    <d v="2025-09-17T18:24:00"/>
    <m/>
    <s v="ROLLOS"/>
    <s v="ROLLOS"/>
    <s v="CB UNO A UNO"/>
    <s v="CB UNO A UNO"/>
    <s v="EJECUTADO_EXITOSO"/>
    <s v="EJECUTADO EXITOSO"/>
    <s v="15/09/2025 SE INTENTA COMUNICACION FALLIDA CON EL USUARIO PARA VALIDAR LA RECEPCION DE LOS ROLLOS | 17/09/2025 SE REALIZA ENVIO DE 30 ROLLOS, CON LA GUIA 284607404 SERVIENTREGA. SE CONFIRMA ENTREGA EXITOSA CON EL USUARIO"/>
    <s v="ENVÍO"/>
    <m/>
    <s v="TIPO IV ESPECIAL"/>
    <s v="TERRESTRE/FLUVIAL"/>
    <m/>
    <n v="0"/>
    <n v="35779.500569199998"/>
    <n v="0"/>
    <n v="35779.500569199998"/>
    <m/>
    <m/>
    <m/>
    <m/>
    <m/>
  </r>
  <r>
    <s v="MONTERIA"/>
    <x v="1"/>
    <x v="1"/>
    <n v="5250"/>
    <n v="2725508"/>
    <n v="79079"/>
    <s v="ORDEN DE CAMBIO"/>
    <s v="ANTIOQUIA"/>
    <s v="EL BAGRE"/>
    <s v="BARRIO PORTUGAL EL BAGRE 2"/>
    <s v="REDEBAN"/>
    <s v="FO-25-1520155"/>
    <d v="2025-09-11T08:02:00"/>
    <d v="2025-09-18T07:47:00"/>
    <m/>
    <s v="ROLLOS"/>
    <s v="ROLLOS"/>
    <s v="CB UNO A UNO"/>
    <s v="CB UNO A UNO"/>
    <s v="EJECUTADO_EXITOSO"/>
    <s v="EJECUTADO EXITOSO"/>
    <s v="12/09/2025 SE REALIZA ENVIO DE ROLLOS CON GUIA | 18/09/2025 SE REALIZA ENVIO DE 70 ROLLOS, CON LA GUIA 2265100371 SERVIENTREGA. SE CONFIRMA ENTREGA EXITOSA CON EL USUARIO"/>
    <s v="ENVÍO"/>
    <m/>
    <s v="TIPO IV"/>
    <s v="TERRESTRE"/>
    <m/>
    <n v="0"/>
    <n v="35779.500569199998"/>
    <n v="0"/>
    <n v="35779.500569199998"/>
    <m/>
    <m/>
    <m/>
    <m/>
    <m/>
  </r>
  <r>
    <s v="PASTO"/>
    <x v="2"/>
    <x v="2"/>
    <n v="86568"/>
    <n v="2720650"/>
    <n v="79905"/>
    <s v="ORDEN DE CAMBIO"/>
    <s v="PUTUMAYO"/>
    <s v="PUERTO ASIS"/>
    <s v="DISTRICOL AGROFER Y MAQ ASIS"/>
    <s v="REDEBAN"/>
    <s v="FO-25-1509232"/>
    <d v="2025-09-10T10:09:00"/>
    <d v="2025-09-18T07:47:00"/>
    <m/>
    <s v="ROLLOS"/>
    <s v="ROLLOS"/>
    <s v="AGREGADOR"/>
    <s v="DISTRICOL"/>
    <s v="EJECUTADO_EXITOSO"/>
    <s v="EJECUTADO EXITOSO"/>
    <s v="10/09/2025 SE REALIZA ENVIO DE ROLLOS CON GUIA | 17/09/2025 SE COMUNICA CON EL USUARIO DONDE INFORMA QUE AUN NO RECIBE LOS ROLLOS | 18/09/2025 SE REALIZA ENVIO DE 20 ROLLOS, CON LA GUIA 2185553779 SERVIENTREGA. SE CONFIRMA ENTREGA EXITOSA CON EL USUARIO"/>
    <s v="ENVÍO"/>
    <m/>
    <s v="TIPO IV"/>
    <s v="TERRESTRE"/>
    <m/>
    <n v="0"/>
    <n v="35779.500569199998"/>
    <n v="0"/>
    <n v="35779.500569199998"/>
    <m/>
    <m/>
    <m/>
    <m/>
    <m/>
  </r>
  <r>
    <s v="PEREIRA"/>
    <x v="2"/>
    <x v="6"/>
    <n v="66170"/>
    <n v="2736053"/>
    <n v="79298"/>
    <s v="ORDEN DE CAMBIO"/>
    <s v="RISARALDA"/>
    <s v="DOSQUEBRADAS"/>
    <s v="BARRIO LA CAPILLA DOSQUEBRADAS"/>
    <s v="REDEBAN"/>
    <s v="FO-25-1523303"/>
    <d v="2025-09-12T17:32:00"/>
    <d v="2025-09-18T07:49:00"/>
    <m/>
    <s v="ROLLOS"/>
    <s v="ROLLOS"/>
    <s v="CB UNO A UNO"/>
    <s v="CB UNO A UNO"/>
    <s v="EJECUTADO_EXITOSO"/>
    <s v="EJECUTADO EXITOSO"/>
    <s v="13/09/2025 SE ESCALA AL COORDINADOR DE ZONA PARA ENTREGA DE ROLLOS EN SITIO | 17/09/2025 SE ENTREGAN 20 ROLLOS."/>
    <s v="VISITA_TÉCNICA"/>
    <m/>
    <s v="TIPO I"/>
    <s v="TERRESTRE"/>
    <s v="FRANCO CAÑAVERAL YAMID RAUL"/>
    <n v="1"/>
    <n v="35779.500569199998"/>
    <n v="0"/>
    <n v="35779.500569199998"/>
    <m/>
    <m/>
    <m/>
    <m/>
    <m/>
  </r>
  <r>
    <s v="CUCUTA"/>
    <x v="3"/>
    <x v="3"/>
    <n v="54518"/>
    <n v="2737478"/>
    <n v="80287"/>
    <s v="ORDEN DE CAMBIO"/>
    <s v="NORTE DE SANTANDER"/>
    <s v="PAMPLONA"/>
    <s v="BARRIO CENTRO PAMPLONA 24"/>
    <s v="REDEBAN"/>
    <s v="FO-25-1531173"/>
    <d v="2025-09-15T08:00:00"/>
    <d v="2025-09-18T07:55:00"/>
    <m/>
    <s v="ROLLOS"/>
    <s v="ROLLOS"/>
    <s v="UNO A UNO"/>
    <s v="UNO A UNO"/>
    <s v="EJECUTADO_EXITOSO"/>
    <s v="EJECUTADO EXITOSO"/>
    <s v="15/09/2025 SE REALIZA ENVIO DE ROLLOS POR FLOTA | 17/09/2025 SE REALIZÓ VISITA AL COMERCIO Y SE HIZO ENTREGA DE 20 ROLLOS TODO OK"/>
    <s v="VISITA_TÉCNICA"/>
    <m/>
    <s v="TIPO III"/>
    <s v="TERRESTRE"/>
    <s v="MORA VEGA JEAMPIER"/>
    <n v="1"/>
    <n v="35779.500569199998"/>
    <n v="0"/>
    <n v="35779.500569199998"/>
    <m/>
    <m/>
    <m/>
    <m/>
    <m/>
  </r>
  <r>
    <s v="BOGOTA"/>
    <x v="4"/>
    <x v="4"/>
    <n v="11001"/>
    <n v="2737656"/>
    <n v="68638"/>
    <s v="ORDEN DE CAMBIO"/>
    <s v="CUNDINAMARCA"/>
    <s v="BOGOTA"/>
    <s v="PTM BOGOTA CIGARRERIA 3 ESTREL"/>
    <s v="REDEBAN"/>
    <s v="FO-25-1527030"/>
    <d v="2025-09-15T08:00:00"/>
    <d v="2025-09-18T07:56:00"/>
    <m/>
    <s v="ROLLOS"/>
    <s v="ROLLOS"/>
    <s v="AGREGADOR"/>
    <s v="COMCARD - PTM"/>
    <s v="EJECUTADO_EXITOSO"/>
    <s v="EJECUTADO EXITOSO"/>
    <s v="14/09/2025 SE ESCALA AL COORDINADOR DE ZONA PARA ENTREGA DE ROLLOS EN SITIO | 17/09/2025 SE HACE ENTREGA DE 20 ROLLOS"/>
    <s v="VISITA_TÉCNICA"/>
    <m/>
    <s v="TIPO I"/>
    <s v="TERRESTRE"/>
    <s v="GONZALEZ FANDIÑO SANTIAGO ERNESTO"/>
    <n v="1"/>
    <n v="35779.500569199998"/>
    <n v="0"/>
    <n v="35779.500569199998"/>
    <m/>
    <m/>
    <m/>
    <m/>
    <m/>
  </r>
  <r>
    <s v="CUCUTA"/>
    <x v="3"/>
    <x v="3"/>
    <n v="54001"/>
    <n v="2739834"/>
    <n v="50697"/>
    <s v="ORDEN DE CAMBIO"/>
    <s v="NORTE DE SANTANDER"/>
    <s v="CUCUTA"/>
    <s v="PTM CUCUTA PUNTOSERVIS"/>
    <s v="REDEBAN"/>
    <s v="FO-25-1530982"/>
    <d v="2025-09-15T09:05:00"/>
    <d v="2025-09-18T07:59:00"/>
    <m/>
    <s v="ROLLOS"/>
    <s v="ROLLOS"/>
    <s v="AGREGADOR"/>
    <s v="COMCARD - PTM"/>
    <s v="EJECUTADO_EXITOSO"/>
    <s v="EJECUTADO EXITOSO"/>
    <s v="15/09/2025 SE ESCALA AL COORDINADOR DE ZONA PARA ENTREGA DE ROLLOS EN SITIO | 17/09/2025 SE ENTREGAN 20 ROLLOS OK"/>
    <s v="VISITA_TÉCNICA"/>
    <m/>
    <s v="TIPO I"/>
    <s v="TERRESTRE"/>
    <s v="NARANJO AFANADOR RUBEN JESUS"/>
    <n v="1"/>
    <n v="35779.500569199998"/>
    <n v="0"/>
    <n v="35779.500569199998"/>
    <m/>
    <m/>
    <m/>
    <m/>
    <m/>
  </r>
  <r>
    <s v="BOGOTA"/>
    <x v="4"/>
    <x v="4"/>
    <n v="25754"/>
    <n v="2740538"/>
    <n v="51182"/>
    <s v="ORDEN DE CAMBIO"/>
    <s v="CUNDINAMARCA"/>
    <s v="SOACHA"/>
    <s v="BARRIO LA AMISTAD SOACHA"/>
    <s v="REDEBAN"/>
    <s v="FO-25-1531113"/>
    <d v="2025-09-15T09:54:00"/>
    <d v="2025-09-18T08:22:00"/>
    <m/>
    <s v="ROLLOS"/>
    <s v="ROLLOS"/>
    <s v="CB UNO A UNO"/>
    <s v="CB UNO A UNO"/>
    <s v="EJECUTADO_EXITOSO"/>
    <s v="EJECUTADO EXITOSO"/>
    <s v="15/09/2025 SE ESCALA AL COORDINADOR DE ZONA PARA ENTREGA DE ROLLOS EN SITIO | 17/09/2025 ENTREGA DE 30 ROLLOS PARA DATAFONO NO SE MANIPULA TERMINAL"/>
    <s v="VISITA_TÉCNICA"/>
    <m/>
    <s v="TIPO I"/>
    <s v="TERRESTRE"/>
    <s v="BUSTOS MORA DIEGO MANUEL"/>
    <n v="1"/>
    <n v="35779.500569199998"/>
    <n v="0"/>
    <n v="35779.500569199998"/>
    <m/>
    <m/>
    <m/>
    <m/>
    <m/>
  </r>
  <r>
    <s v="PEREIRA"/>
    <x v="2"/>
    <x v="6"/>
    <n v="66075"/>
    <n v="2741045"/>
    <n v="80114"/>
    <s v="ORDEN DE CAMBIO"/>
    <s v="RISARALDA"/>
    <s v="BALBOA"/>
    <s v="BARRIO CENTRO BALBOA 4"/>
    <s v="REDEBAN"/>
    <s v="FO-25-1533983"/>
    <d v="2025-09-15T10:39:00"/>
    <d v="2025-09-18T08:24:00"/>
    <m/>
    <s v="ROLLOS"/>
    <s v="ROLLOS"/>
    <s v="UNO A UNO"/>
    <s v="UNO A UNO"/>
    <s v="EJECUTADO_EXITOSO"/>
    <s v="EJECUTADO EXITOSO"/>
    <s v="15/09/2025 SE ESCALA AL COORDINADOR DE ZONA PARA ENTREGA DE ROLLOS EN SITIO | 17/09/2025 SE ENTREGAN 20 ROLLOS"/>
    <s v="VISITA_TÉCNICA"/>
    <m/>
    <s v="TIPO II"/>
    <s v="TERRESTRE"/>
    <s v="FRANCO CAÑAVERAL YAMID RAUL"/>
    <n v="1"/>
    <n v="67654.12000000001"/>
    <n v="0"/>
    <n v="67654.12000000001"/>
    <m/>
    <m/>
    <m/>
    <m/>
    <m/>
  </r>
  <r>
    <s v="BOGOTA"/>
    <x v="4"/>
    <x v="4"/>
    <n v="11001"/>
    <n v="2750054"/>
    <n v="47025"/>
    <s v="ORDEN DE CAMBIO"/>
    <s v="CUNDINAMARCA"/>
    <s v="BOGOTA"/>
    <s v="BARRIO DINDALITO BOGOTA 9"/>
    <s v="REDEBAN"/>
    <s v="FO-25-1540481"/>
    <d v="2025-09-16T15:30:00"/>
    <d v="2025-09-18T09:06:00"/>
    <m/>
    <s v="ROLLOS"/>
    <s v="ROLLOS"/>
    <s v="CB UNO A UNO"/>
    <s v="CB UNO A UNO"/>
    <s v="EJECUTADO_EXITOSO"/>
    <s v="EJECUTADO EXITOSO"/>
    <s v="17/09/2025 SE ESCALA AL COORDINADOR DE ZONA PARA ENTREGA DE ROLLOS EN SITIO | 17/09/2025 DURANTE LA VISITA TECNICA SE REALIZA ENTREGA DE 20 ROLLOS PARA DATÁFONO NO SE MANIPULAN EQUIPOS SIN NOVEDAD EN ENTREGA"/>
    <s v="VISITA_TÉCNICA"/>
    <m/>
    <s v="TIPO I"/>
    <s v="TERRESTRE"/>
    <s v="LOZADA ROJAS CHRISTIAN ANDRES"/>
    <n v="1"/>
    <n v="35779.500569199998"/>
    <n v="0"/>
    <n v="35779.500569199998"/>
    <m/>
    <m/>
    <m/>
    <m/>
    <m/>
  </r>
  <r>
    <s v="CUCUTA"/>
    <x v="3"/>
    <x v="3"/>
    <n v="54001"/>
    <n v="2742714"/>
    <n v="77305"/>
    <s v="ORDEN DE CAMBIO"/>
    <s v="NORTE DE SANTANDER"/>
    <s v="CUCUTA"/>
    <s v="BARRIO TOLEDO PLATA CUCUTA  2"/>
    <s v="REDEBAN"/>
    <s v="FO-25-1533300"/>
    <d v="2025-09-15T13:47:00"/>
    <d v="2025-09-18T09:06:00"/>
    <m/>
    <s v="ROLLOS"/>
    <s v="ROLLOS"/>
    <s v="CB UNO A UNO"/>
    <s v="CB UNO A UNO"/>
    <s v="EJECUTADO_EXITOSO"/>
    <s v="EJECUTADO EXITOSO"/>
    <s v="17/09/2025 SE REALIZA ENTREGA DE 10 ROLLOS RBM OK"/>
    <s v="VISITA_TÉCNICA"/>
    <m/>
    <s v="TIPO I"/>
    <s v="TERRESTRE"/>
    <s v="DURAN ACOSTA FRANK YONNY"/>
    <n v="1"/>
    <n v="35779.500569199998"/>
    <n v="0"/>
    <n v="35779.500569199998"/>
    <m/>
    <m/>
    <m/>
    <m/>
    <m/>
  </r>
  <r>
    <s v="BOGOTA"/>
    <x v="4"/>
    <x v="4"/>
    <n v="11001"/>
    <n v="2750136"/>
    <n v="34821"/>
    <s v="ORDEN DE CAMBIO"/>
    <s v="CUNDINAMARCA"/>
    <s v="BOGOTA"/>
    <s v="BARRIO LAS PALMITAS BOGOTA"/>
    <s v="REDEBAN"/>
    <s v="FO-25-1540476"/>
    <d v="2025-09-16T15:32:00"/>
    <d v="2025-09-18T09:12:00"/>
    <m/>
    <s v="ROLLOS"/>
    <s v="ROLLOS"/>
    <s v="CB UNO A UNO"/>
    <s v="CB UNO A UNO"/>
    <s v="EJECUTADO_EXITOSO"/>
    <s v="EJECUTADO EXITOSO"/>
    <s v="17/09/2025 SE ESCALA AL COORDINADOR DE ZONA PARA ENTREGA DE ROLLOS EN SITIO | 17/09/2025 DURANTE LA VISITA TECNICA SE REALIZA ENTREGA DE 20 ROLLOS PARA DATÁFONO NO SE MANIPULAN EQUIPOS SIN NOVEDAD EN ENTREGA"/>
    <s v="VISITA_TÉCNICA"/>
    <m/>
    <s v="TIPO I"/>
    <s v="TERRESTRE"/>
    <s v="LOZADA ROJAS CHRISTIAN ANDRES"/>
    <n v="1"/>
    <n v="35779.500569199998"/>
    <n v="0"/>
    <n v="35779.500569199998"/>
    <m/>
    <m/>
    <m/>
    <m/>
    <m/>
  </r>
  <r>
    <s v="MONTERIA"/>
    <x v="1"/>
    <x v="1"/>
    <n v="23001"/>
    <n v="2751621"/>
    <n v="79109"/>
    <s v="ORDEN DE CAMBIO"/>
    <s v="CORDOBA"/>
    <s v="MONTERIA"/>
    <s v="BARRIO VILLA ANA I MONTERIA"/>
    <s v="REDEBAN"/>
    <s v="FO-25-1540413"/>
    <d v="2025-09-17T08:00:00"/>
    <d v="2025-09-18T09:44:00"/>
    <m/>
    <s v="ROLLOS"/>
    <s v="ROLLOS"/>
    <s v="CB UNO A UNO"/>
    <s v="CB UNO A UNO"/>
    <s v="EJECUTADO_EXITOSO"/>
    <s v="EJECUTADO EXITOSO"/>
    <s v="17/09/2025 SE ESCALA AL COORDINADOR DE ZONA PARA ENTREGA DE ROLLOS EN SITIO | 17/09/2025 SE ENTREGAN 10 ROLLOS CON VISITA OK"/>
    <s v="VISITA_TÉCNICA"/>
    <m/>
    <s v="TIPO I"/>
    <s v="TERRESTRE"/>
    <s v="COGOLLO VERTEL EDER LUIS"/>
    <n v="1"/>
    <n v="35779.500569199998"/>
    <n v="0"/>
    <n v="35779.500569199998"/>
    <m/>
    <m/>
    <m/>
    <m/>
    <m/>
  </r>
  <r>
    <s v="CUCUTA"/>
    <x v="3"/>
    <x v="3"/>
    <n v="54405"/>
    <n v="2753258"/>
    <n v="58424"/>
    <s v="ORDEN DE CAMBIO"/>
    <s v="NORTE DE SANTANDER"/>
    <s v="LOS PATIOS"/>
    <s v="BARRIO URB LA FLORESTA LOS PAT"/>
    <s v="REDEBAN"/>
    <s v="FO-25-1542129"/>
    <d v="2025-09-17T09:56:00"/>
    <d v="2025-09-18T10:07:00"/>
    <m/>
    <s v="ROLLOS"/>
    <s v="ROLLOS"/>
    <s v="UNO A UNO"/>
    <s v="CB UNO A UNO"/>
    <s v="EJECUTADO_EXITOSO"/>
    <s v="EJECUTADO EXITOSO"/>
    <s v="27/09/2025 SE ESCALA AL COORDINADOR DE ZONA PARA ENTREGA DE ROLLOS EN SITIO | 17/09/2025 SE REALIZA VISITA, SE ENTREGAN 10 ROLLOS"/>
    <s v="VISITA_TÉCNICA"/>
    <m/>
    <s v="TIPO I"/>
    <s v="TERRESTRE"/>
    <s v="PACHECO BUITRAGO JAVIER ALONSO"/>
    <n v="1"/>
    <n v="35779.500569199998"/>
    <n v="0"/>
    <n v="35779.500569199998"/>
    <m/>
    <m/>
    <m/>
    <m/>
    <m/>
  </r>
  <r>
    <s v="BOGOTA"/>
    <x v="4"/>
    <x v="4"/>
    <n v="11001"/>
    <n v="2750530"/>
    <n v="66048"/>
    <s v="ORDEN DE CAMBIO"/>
    <s v="CUNDINAMARCA"/>
    <s v="BOGOTA"/>
    <s v="BARRIO BOSA ESCOCIA BOGOTA 1"/>
    <s v="REDEBAN"/>
    <s v="FO-25-1540466"/>
    <d v="2025-09-16T16:24:00"/>
    <d v="2025-09-18T10:07:00"/>
    <m/>
    <s v="ROLLOS"/>
    <s v="ROLLOS"/>
    <s v="CB UNO A UNO"/>
    <s v="CB UNO A UNO"/>
    <s v="EJECUTADO_EXITOSO"/>
    <s v="EJECUTADO EXITOSO"/>
    <s v="17/09/2025 SE ESCALA AL COORDINADOR DE ZONA PARA ENTREGA DE ROLLOS EN SITIO | 17/09/2025 SE HACE ENTREGA DE 30 ROLLOS"/>
    <s v="VISITA_TÉCNICA"/>
    <m/>
    <s v="TIPO I"/>
    <s v="TERRESTRE"/>
    <s v="GONZALEZ FANDIÑO SANTIAGO ERNESTO"/>
    <n v="1"/>
    <n v="35779.500569199998"/>
    <n v="0"/>
    <n v="35779.500569199998"/>
    <m/>
    <m/>
    <m/>
    <m/>
    <m/>
  </r>
  <r>
    <s v="MEDELLIN"/>
    <x v="0"/>
    <x v="0"/>
    <n v="5543"/>
    <n v="2729340"/>
    <n v="30869"/>
    <s v="ORDEN DE CAMBIO"/>
    <s v="ANTIOQUIA"/>
    <s v="PEQUE"/>
    <s v="COMCARD PEQUE MALERH"/>
    <s v="REDEBAN"/>
    <s v="FO-25-1520146"/>
    <d v="2025-09-11T15:31:00"/>
    <d v="2025-09-18T10:08:00"/>
    <m/>
    <s v="ROLLOS"/>
    <s v="ROLLOS"/>
    <s v="AGREGADOR"/>
    <s v="COMCARD - PTM"/>
    <s v="EJECUTADO_EXITOSO"/>
    <s v="EJECUTADO EXITOSO"/>
    <s v="12/09/2025 SE REALIZA ENVIO DE ROLLOS CON GUIA | 18/09/2025 EN COMUNICACIÓN  AL NÚMERO 3105346123 EL SEÑOR ALEXIS INFORMA QUE YA RECLAMO LOS ROLLOS | 13/09/2025 SE REALIZA EL ENVIO DE 40 ROLLOS DE CB POR INTERRAPIDISIMO OK"/>
    <s v="ENVÍO"/>
    <m/>
    <s v="TIPO IV"/>
    <s v="TERRESTRE"/>
    <s v="MONTOYA VELEZ ANDRES FELIPE"/>
    <n v="0"/>
    <n v="35779.500569199998"/>
    <n v="0"/>
    <n v="35779.500569199998"/>
    <m/>
    <m/>
    <m/>
    <m/>
    <m/>
  </r>
  <r>
    <s v="CUCUTA"/>
    <x v="3"/>
    <x v="3"/>
    <n v="54001"/>
    <n v="2750933"/>
    <n v="80565"/>
    <s v="ORDEN DE CAMBIO"/>
    <s v="NORTE DE SANTANDER"/>
    <s v="CUCUTA"/>
    <s v="DISTRICOL SANTIAGO PHARMA PLUS"/>
    <s v="REDEBAN"/>
    <s v="FO-25-1540461"/>
    <d v="2025-09-16T16:54:00"/>
    <d v="2025-09-18T10:16:00"/>
    <m/>
    <s v="ROLLOS"/>
    <s v="ROLLOS"/>
    <s v="AGREGADOR"/>
    <s v="DISTRICOL"/>
    <s v="EJECUTADO_EXITOSO"/>
    <s v="EJECUTADO EXITOSO"/>
    <s v="17/09/2025 SE ESCALA AL COORDINADOR DE ZONA PARA ENTREGA DE ROLLOS EN SITIO | 17/09/2025 SE VISITA COMERCIO Y SE ENTREGAN 20 ROLLOS OK"/>
    <s v="VISITA_TÉCNICA"/>
    <m/>
    <s v="TIPO I"/>
    <s v="TERRESTRE"/>
    <s v="TORRES MANTILLA JOSE DANIEL"/>
    <n v="1"/>
    <n v="35779.500569199998"/>
    <n v="0"/>
    <n v="35779.500569199998"/>
    <m/>
    <m/>
    <m/>
    <m/>
    <m/>
  </r>
  <r>
    <s v="BUCARAMANGA"/>
    <x v="3"/>
    <x v="3"/>
    <n v="68276"/>
    <n v="2754611"/>
    <n v="57072"/>
    <s v="ORDEN DE CAMBIO"/>
    <s v="SANTANDER"/>
    <s v="FLORIDABLANCA"/>
    <s v="PTM FLORIDABLANCA MISCELANEA Y"/>
    <s v="REDEBAN"/>
    <s v="FO-25-1542895"/>
    <d v="2025-09-17T11:34:00"/>
    <d v="2025-09-18T10:17:00"/>
    <m/>
    <s v="ROLLOS"/>
    <s v="ROLLOS"/>
    <s v="AGREGADOR"/>
    <s v="COMCARD - PTM"/>
    <s v="EJECUTADO_EXITOSO"/>
    <s v="EJECUTADO EXITOSO"/>
    <s v="17/09/2025 SE ESCALA AL COORDINADOR DE ZONA PARA ENTREGA DE ROLLOS EN SITIO | 17/09/2025 SE REALIZA ENTREGA DE 20 ROLLOS CON VISITA"/>
    <s v="VISITA_TÉCNICA"/>
    <m/>
    <s v="TIPO I"/>
    <s v="TERRESTRE"/>
    <s v="REYES RAMIREZ DIEGO ALEXANDER"/>
    <n v="1"/>
    <n v="35779.500569199998"/>
    <n v="0"/>
    <n v="35779.500569199998"/>
    <m/>
    <m/>
    <m/>
    <m/>
    <m/>
  </r>
  <r>
    <s v="BUCARAMANGA"/>
    <x v="3"/>
    <x v="3"/>
    <n v="68001"/>
    <n v="2751225"/>
    <n v="71257"/>
    <s v="ORDEN DE CAMBIO"/>
    <s v="SANTANDER"/>
    <s v="BUCARAMANGA"/>
    <s v="PTM BUCARAMANGA PAPELERIA Y MI"/>
    <s v="REDEBAN"/>
    <s v="FO-25-1540445"/>
    <d v="2025-09-16T17:34:00"/>
    <d v="2025-09-18T10:22:00"/>
    <m/>
    <s v="ROLLOS"/>
    <s v="ROLLOS"/>
    <s v="AGREGADOR"/>
    <s v="COMCARD - PTM"/>
    <s v="EJECUTADO_EXITOSO"/>
    <s v="EJECUTADO EXITOSO"/>
    <s v="17/09/2025 SE ESCALA AL COORDINADOR DE ZONA PARA ENTREGA DE ROLLOS EN SITIO | 17/09/2025 SE REALIZA ENTREGA DE 60 ROLLOS"/>
    <s v="VISITA_TÉCNICA"/>
    <m/>
    <s v="TIPO I"/>
    <s v="TERRESTRE"/>
    <s v="REYES RAMIREZ DIEGO ALEXANDER"/>
    <n v="1"/>
    <n v="35779.500569199998"/>
    <n v="0"/>
    <n v="35779.500569199998"/>
    <m/>
    <m/>
    <m/>
    <m/>
    <m/>
  </r>
  <r>
    <s v="CALI"/>
    <x v="2"/>
    <x v="2"/>
    <n v="76520"/>
    <n v="2754570"/>
    <n v="76066"/>
    <s v="ORDEN DE CAMBIO"/>
    <s v="VALLE DEL CAUCA"/>
    <s v="PALMIRA"/>
    <s v="BARRIO PALMIRA ROZOO  PALMIRA"/>
    <s v="REDEBAN"/>
    <s v="FO-25-1542888"/>
    <d v="2025-09-17T11:41:00"/>
    <d v="2025-09-18T10:24:00"/>
    <m/>
    <s v="ROLLOS"/>
    <s v="ROLLOS"/>
    <m/>
    <m/>
    <s v="EJECUTADO_EXITOSO"/>
    <s v="EJECUTADO EXITOSO"/>
    <s v="17/09/2025 SE ESCALA AL COORDINADOR DE ZONA PARA ENTREGA DE ROLLOS EN SITIO | 18/09/2025 EN LA VISITA TÉCNICA SE REALIZÓ LA ENTREGA DE 20 ROLLOS TERMICOS DE REDEBAN PARA EL CB ,NO HAY ENERGÍA EN EL SITIO."/>
    <s v="VISITA_TÉCNICA"/>
    <m/>
    <s v="TIPO I"/>
    <s v="TERRESTRE"/>
    <s v="SANCHEZ URREGO ROBINSON DAVID"/>
    <n v="1"/>
    <n v="35779.500569199998"/>
    <n v="0"/>
    <n v="35779.500569199998"/>
    <m/>
    <m/>
    <m/>
    <m/>
    <m/>
  </r>
  <r>
    <s v="CALI"/>
    <x v="2"/>
    <x v="2"/>
    <n v="76001"/>
    <n v="2752261"/>
    <n v="78701"/>
    <s v="ORDEN DE CAMBIO"/>
    <s v="VALLE DEL CAUCA"/>
    <s v="CALI"/>
    <s v="PTM CALI SUPERMARKT Y SALSAMEN"/>
    <s v="REDEBAN"/>
    <s v="FO-25-1540906"/>
    <d v="2025-09-17T08:26:00"/>
    <d v="2025-09-18T10:26:00"/>
    <m/>
    <s v="ROLLOS"/>
    <s v="ROLLOS"/>
    <s v="AGREGADOR"/>
    <s v="COMCARD - PTM"/>
    <s v="EJECUTADO_EXITOSO"/>
    <s v="EJECUTADO EXITOSO"/>
    <s v="17/09/2025 SE ESCALA AL COORDINADOR DE ZONA PARA ENTREGA DE ROLLOS EN SITIO | 18/09/2025 SE REALIZA ENTREGA DE 10 ROLLOS CON VISITA, NO SE INTERVIENE EQUIPOS"/>
    <s v="VISITA_TÉCNICA"/>
    <m/>
    <s v="TIPO I"/>
    <s v="TERRESTRE"/>
    <s v="HERRERA MONAR GEOVANNY"/>
    <n v="1"/>
    <n v="35779.500569199998"/>
    <n v="0"/>
    <n v="35779.500569199998"/>
    <m/>
    <m/>
    <m/>
    <m/>
    <m/>
  </r>
  <r>
    <s v="CUCUTA"/>
    <x v="3"/>
    <x v="3"/>
    <n v="54405"/>
    <n v="2755430"/>
    <n v="80674"/>
    <s v="ORDEN DE CAMBIO"/>
    <s v="NORTE DE SANTANDER"/>
    <s v="LOS PATIOS"/>
    <s v="BARRIO DOCE DE OCTUBRE LOS PATIOS 4"/>
    <s v="REDEBAN"/>
    <s v="FO-25-1543846"/>
    <d v="2025-09-17T13:49:00"/>
    <d v="2025-09-18T10:27:00"/>
    <m/>
    <s v="ROLLOS"/>
    <s v="ROLLOS"/>
    <s v="UNO A UNO"/>
    <s v="UNO A UNO"/>
    <s v="EJECUTADO_EXITOSO"/>
    <s v="EJECUTADO EXITOSO"/>
    <s v="17/09/2025 SE ESCALA AL COORDINADOR DE ZONA PARA ENTREGA DE ROLLOS EN SITIO | 18/09/2025 SE VISITA COMERCIO Y SE ENTREGAN 20 ROLLOS OK."/>
    <s v="VISITA_TÉCNICA"/>
    <m/>
    <s v="TIPO I"/>
    <s v="TERRESTRE"/>
    <s v="TORRES MANTILLA JOSE DANIEL"/>
    <n v="1"/>
    <n v="35779.500569199998"/>
    <n v="0"/>
    <n v="35779.500569199998"/>
    <m/>
    <m/>
    <m/>
    <m/>
    <m/>
  </r>
  <r>
    <s v="CALI"/>
    <x v="2"/>
    <x v="2"/>
    <n v="76001"/>
    <n v="2753656"/>
    <n v="78638"/>
    <s v="ORDEN DE CAMBIO"/>
    <s v="VALLE DEL CAUCA"/>
    <s v="CALI"/>
    <s v="DISTRICOL VMJ BOCHALEMA"/>
    <s v="REDEBAN"/>
    <s v="FO-25-1542110"/>
    <d v="2025-09-17T10:20:00"/>
    <d v="2025-09-18T10:43:00"/>
    <m/>
    <s v="ROLLOS"/>
    <s v="ROLLOS"/>
    <s v="AGREGADOR"/>
    <s v="DISTRICOL"/>
    <s v="EJECUTADO_EXITOSO"/>
    <s v="EJECUTADO EXITOSO"/>
    <s v="27/09/2025 SE ESCALA AL COORDINADOR DE ZONA PARA ENTREGA DE ROLLOS EN SITIO | 18/09/2025 SE VISITA CORRESPONSAL Y SE REALIZA ENTREGA DE 70 ROLLOS"/>
    <s v="VISITA_TÉCNICA"/>
    <m/>
    <s v="TIPO I"/>
    <s v="TERRESTRE"/>
    <s v="BOLAÑOS TABORDA JORGE ENRIQUE"/>
    <n v="1"/>
    <n v="35779.500569199998"/>
    <n v="0"/>
    <n v="35779.500569199998"/>
    <m/>
    <m/>
    <m/>
    <m/>
    <m/>
  </r>
  <r>
    <s v="BOGOTA"/>
    <x v="4"/>
    <x v="4"/>
    <n v="11001"/>
    <n v="2748653"/>
    <n v="72329"/>
    <s v="ORDEN DE CAMBIO"/>
    <s v="CUNDINAMARCA"/>
    <s v="BOGOTA"/>
    <s v="BARRIO LAS MARGARITAS BOGOTA 4"/>
    <s v="REDEBAN"/>
    <s v="FO-25-1537676"/>
    <d v="2025-09-16T13:09:00"/>
    <d v="2025-09-18T10:44:00"/>
    <m/>
    <s v="ROLLOS"/>
    <s v="ROLLOS"/>
    <s v="CB UNO A UNO"/>
    <s v="CB UNO A UNO"/>
    <s v="EJECUTADO_EXITOSO"/>
    <s v="EJECUTADO EXITOSO"/>
    <s v="16/09/2025 SE ESCALA AL COORDINADOR DE ZONA PARA ENTREGA DE ROLLOS EN SITIO | 17/09/2025 SE ENTREGAN 20 ROLLOS SIN NOVEDAD"/>
    <s v="VISITA_TÉCNICA"/>
    <m/>
    <s v="TIPO I"/>
    <s v="TERRESTRE"/>
    <s v="GARCIA PASTRANA KEVIN FERNANDO"/>
    <n v="1"/>
    <n v="35779.500569199998"/>
    <n v="0"/>
    <n v="35779.500569199998"/>
    <m/>
    <m/>
    <m/>
    <m/>
    <m/>
  </r>
  <r>
    <s v="CUCUTA"/>
    <x v="3"/>
    <x v="3"/>
    <n v="54001"/>
    <n v="2745645"/>
    <n v="59778"/>
    <s v="ORDEN DE CAMBIO"/>
    <s v="NORTE DE SANTANDER"/>
    <s v="CUCUTA"/>
    <s v="PTM CUCUTA DROGUERIA FARMAPRAD"/>
    <s v="REDEBAN"/>
    <s v="FO-25-1535218"/>
    <d v="2025-09-16T08:03:00"/>
    <d v="2025-09-18T10:47:00"/>
    <m/>
    <s v="ROLLOS"/>
    <s v="ROLLOS"/>
    <s v="AGREGADOR"/>
    <s v="COMCARD - PTM"/>
    <s v="EJECUTADO_EXITOSO"/>
    <s v="EJECUTADO EXITOSO"/>
    <s v="16/09/2025 SE ESCALA AL COORDINADOR DE ZONA PARA ENTREGA DE ROLLOS EN SITIO | 17/09/2025 SE REALIZA VISITA, SE ENTREGAN 60 ROLLOS"/>
    <s v="VISITA_TÉCNICA"/>
    <m/>
    <s v="TIPO I"/>
    <s v="TERRESTRE"/>
    <s v="PACHECO BUITRAGO JAVIER ALONSO"/>
    <n v="1"/>
    <n v="35779.500569199998"/>
    <n v="0"/>
    <n v="35779.500569199998"/>
    <m/>
    <m/>
    <m/>
    <m/>
    <m/>
  </r>
  <r>
    <s v="CALI"/>
    <x v="2"/>
    <x v="2"/>
    <n v="76892"/>
    <n v="2755321"/>
    <n v="74065"/>
    <s v="ORDEN DE CAMBIO"/>
    <s v="VALLE DEL CAUCA"/>
    <s v="YUMBO"/>
    <s v="BARRIO VEREDA RINCON DAPA"/>
    <s v="REDEBAN"/>
    <s v="FO-25-1543852"/>
    <d v="2025-09-17T13:38:00"/>
    <d v="2025-09-18T10:50:00"/>
    <m/>
    <s v="ROLLOS"/>
    <s v="ROLLOS"/>
    <s v="CB UNO A UNO"/>
    <s v="CB UNO A UNO"/>
    <s v="EJECUTADO_EXITOSO"/>
    <s v="EJECUTADO EXITOSO"/>
    <s v="17/09/2025 SE ESCALA AL COORDINADOR DE ZONA PARA ENTREGA DE ROLLOS EN SITIO | 18/09/2025 SE REALIZA ENTREGA DE 40 ROLLOS"/>
    <s v="VISITA_TÉCNICA"/>
    <m/>
    <s v="TIPO I"/>
    <s v="TERRESTRE"/>
    <s v="PAREDES CASTILLO DIEGO"/>
    <n v="1"/>
    <n v="35779.500569199998"/>
    <n v="0"/>
    <n v="35779.500569199998"/>
    <m/>
    <m/>
    <m/>
    <m/>
    <m/>
  </r>
  <r>
    <s v="CALI"/>
    <x v="2"/>
    <x v="2"/>
    <n v="76892"/>
    <n v="2741703"/>
    <n v="79591"/>
    <s v="ORDEN DE CAMBIO"/>
    <s v="VALLE DEL CAUCA"/>
    <s v="YUMBO"/>
    <s v="BARRIO SAN JORGE YUMBO 1"/>
    <s v="REDEBAN"/>
    <s v="FO-25-1532088"/>
    <d v="2025-09-15T11:16:00"/>
    <d v="2025-09-18T10:55:00"/>
    <m/>
    <s v="ROLLOS"/>
    <s v="ROLLOS"/>
    <s v="CB UNO A UNO"/>
    <s v="CB UNO A UNO"/>
    <s v="EJECUTADO_EXITOSO"/>
    <s v="EJECUTADO EXITOSO"/>
    <s v="15/09/2025 SE ESCALA AL COORDINADOR DE ZONA PARA ENTREGA DE ROLLOS EN SITIO | 17/09/2025 LA VISITA TECNICA REALIZA AL COMERCIO SE LLEGA AL SITIO SE INFORMA EL MOTIVO DE LA VISITA SE ENTREGAN 10 ROLLOS TERMICOS AL CLIENTE EL CLIENTE RECIBE ROLLOS"/>
    <s v="VISITA_TÉCNICA"/>
    <m/>
    <s v="TIPO I"/>
    <s v="TERRESTRE"/>
    <s v="BENAVIDES ARANGO RAFAEL JOSE"/>
    <n v="1"/>
    <n v="35779.500569199998"/>
    <n v="0"/>
    <n v="35779.500569199998"/>
    <m/>
    <m/>
    <m/>
    <m/>
    <m/>
  </r>
  <r>
    <s v="YOPAL"/>
    <x v="5"/>
    <x v="5"/>
    <n v="85001"/>
    <n v="2745061"/>
    <n v="61691"/>
    <s v="ORDEN DE CAMBIO"/>
    <s v="CASANARE"/>
    <s v="YOPAL"/>
    <s v="BARRIO VEREDA QUEBRADA SECA YO"/>
    <s v="REDEBAN"/>
    <s v="FO-25-1535225"/>
    <d v="2025-09-16T08:00:00"/>
    <d v="2025-09-18T10:57:00"/>
    <m/>
    <s v="ROLLOS"/>
    <s v="ROLLOS"/>
    <s v="UNO A UNO"/>
    <s v="CB UNO A UNO"/>
    <s v="EJECUTADO_EXITOSO"/>
    <s v="EJECUTADO EXITOSO"/>
    <s v="16/09/2025 SE ESCALA AL COORDINADOR DE ZONA PARA ENTREGA DE ROLLOS EN SITIO | 17/09/2025 EN COMUNICACIÓN CON LA SEÑORA JENY LOPEZ AL NUMERO 3214715601, INDICA SE ENVIEN LOS ROLLOS POR SERVICIO DE FLOTA. RECIBIDO OK"/>
    <s v="ENVÍO"/>
    <m/>
    <s v="TIPO I"/>
    <s v="TERRESTRE"/>
    <s v="BERNAL ELAICA EDGAR ALEXIS"/>
    <n v="0"/>
    <n v="35779.500569199998"/>
    <n v="0"/>
    <n v="35779.500569199998"/>
    <m/>
    <m/>
    <m/>
    <m/>
    <m/>
  </r>
  <r>
    <s v="CALI"/>
    <x v="2"/>
    <x v="2"/>
    <n v="76126"/>
    <n v="2743457"/>
    <n v="79619"/>
    <s v="ORDEN DE CAMBIO"/>
    <s v="VALLE DEL CAUCA"/>
    <s v="CALIMA"/>
    <s v="BARRIO OBRERO CALIMA"/>
    <s v="REDEBAN"/>
    <s v="FO-25-1533736"/>
    <d v="2025-09-15T15:07:00"/>
    <d v="2025-09-18T11:02:00"/>
    <m/>
    <s v="ROLLOS"/>
    <s v="ROLLOS"/>
    <s v="CB UNO A UNO"/>
    <s v="CB UNO A UNO"/>
    <s v="EJECUTADO_EXITOSO"/>
    <s v="EJECUTADO EXITOSO"/>
    <s v="15/09/2025 SE ESCALA AL COORDINADOR DE ZONA PARA ENTREGA DE ROLLOS EN SITIO | 17/09/2025 SE VISITA CORRESPONSAL Y SE REALIZA ENTREGA DE 20 ROLLOS"/>
    <s v="VISITA_TÉCNICA"/>
    <m/>
    <s v="TIPO II"/>
    <s v="TERRESTRE"/>
    <s v="BOLAÑOS TABORDA JORGE ENRIQUE"/>
    <n v="1"/>
    <n v="67654.12000000001"/>
    <n v="0"/>
    <n v="67654.12000000001"/>
    <m/>
    <m/>
    <m/>
    <m/>
    <m/>
  </r>
  <r>
    <s v="NEIVA"/>
    <x v="5"/>
    <x v="5"/>
    <n v="41001"/>
    <n v="2754779"/>
    <n v="29925"/>
    <s v="ORDEN DE CAMBIO"/>
    <s v="HUILA"/>
    <s v="NEIVA"/>
    <s v="BARRIO RIVERA NORTE NEIVA"/>
    <s v="REDEBAN"/>
    <s v="FO-25-1543225"/>
    <d v="2025-09-17T12:15:00"/>
    <d v="2025-09-18T11:03:00"/>
    <m/>
    <s v="ROLLOS"/>
    <s v="ROLLOS"/>
    <s v="CB UNO A UNO"/>
    <s v="CB UNO A UNO"/>
    <s v="EJECUTADO_EXITOSO"/>
    <s v="EJECUTADO EXITOSO"/>
    <s v="17/09/2025 SE ESCALA AL COORDINADOR DE ZONA PARA ENTREGA DE ROLLOS EN SITIO | 18/09/2025 SE LLEGA A SITIO SE ENTREGAN 90 ROLLOS RBM"/>
    <s v="VISITA_TÉCNICA"/>
    <m/>
    <s v="TIPO I"/>
    <s v="TERRESTRE"/>
    <s v="DIAZ VARGAS JONATHAN MIGUEL"/>
    <n v="1"/>
    <n v="35779.500569199998"/>
    <n v="0"/>
    <n v="35779.500569199998"/>
    <m/>
    <m/>
    <m/>
    <m/>
    <m/>
  </r>
  <r>
    <s v="CALI"/>
    <x v="2"/>
    <x v="2"/>
    <n v="76834"/>
    <n v="2741087"/>
    <n v="78721"/>
    <s v="ORDEN DE CAMBIO"/>
    <s v="VALLE DEL CAUCA"/>
    <s v="TULUA"/>
    <s v="PTM TULUA AUTOSERVICIO LA VILL"/>
    <s v="REDEBAN"/>
    <s v="FO-25-1532101"/>
    <d v="2025-09-15T10:49:00"/>
    <d v="2025-09-18T11:03:00"/>
    <m/>
    <s v="ROLLOS"/>
    <s v="ROLLOS"/>
    <s v="AGREGADOR"/>
    <s v="COMCARD - PTM"/>
    <s v="EJECUTADO_EXITOSO"/>
    <s v="EJECUTADO EXITOSO"/>
    <s v="15/09/2025 SE ESCALA AL COORDINADOR DE ZONA PARA ENTREGA DE ROLLOS EN SITIO | 17/09/2025 SE REALIZA ENTREGA DE 50 ROLLOS."/>
    <s v="VISITA_TÉCNICA"/>
    <m/>
    <s v="TIPO II"/>
    <s v="TERRESTRE"/>
    <s v="MONTERO MUESES GIAN CARLO"/>
    <n v="1"/>
    <n v="67654.12000000001"/>
    <n v="0"/>
    <n v="67654.12000000001"/>
    <m/>
    <m/>
    <m/>
    <m/>
    <m/>
  </r>
  <r>
    <s v="VILLAVICENCIO"/>
    <x v="5"/>
    <x v="5"/>
    <n v="50001"/>
    <n v="2743250"/>
    <n v="13774"/>
    <s v="ORDEN DE CAMBIO"/>
    <s v="META"/>
    <s v="VILLAVICENCIO"/>
    <s v="BARRIO URB LA SABANA VILLAV"/>
    <s v="REDEBAN"/>
    <s v="FO-25-1533284"/>
    <d v="2025-09-15T14:48:00"/>
    <d v="2025-09-18T11:05:00"/>
    <m/>
    <s v="ROLLOS"/>
    <s v="ROLLOS"/>
    <s v="CB UNO A UNO"/>
    <s v="CB UNO A UNO"/>
    <s v="EJECUTADO_EXITOSO"/>
    <s v="EJECUTADO EXITOSO"/>
    <s v="17/09/2025 SE VISITA CB Y SE REALIZA ENTREGA DE 70 ROLLOS DE PAPEL TERMICO PARA DATÁFONO"/>
    <s v="VISITA_TÉCNICA"/>
    <m/>
    <s v="TIPO I"/>
    <s v="TERRESTRE"/>
    <s v="GARZON RUIZ LUIS MIGUEL"/>
    <n v="1"/>
    <n v="35779.500569199998"/>
    <n v="0"/>
    <n v="35779.500569199998"/>
    <m/>
    <m/>
    <m/>
    <m/>
    <m/>
  </r>
  <r>
    <s v="MEDELLIN"/>
    <x v="0"/>
    <x v="0"/>
    <n v="5001"/>
    <n v="2737149"/>
    <n v="79590"/>
    <s v="ORDEN DE CAMBIO"/>
    <s v="ANTIOQUIA"/>
    <s v="MEDELLIN"/>
    <s v="BARRIO PICACHO MEDELLIN 5"/>
    <s v="REDEBAN"/>
    <s v="FO-25-1525937"/>
    <d v="2025-09-13T10:10:00"/>
    <d v="2025-09-18T11:05:00"/>
    <m/>
    <s v="ROLLOS"/>
    <s v="ROLLOS"/>
    <s v="CB UNO A UNO"/>
    <s v="CB UNO A UNO"/>
    <s v="EJECUTADO_EXITOSO"/>
    <s v="EJECUTADO EXITOSO"/>
    <s v="13/09/2025 SE ESCALA AL COORDINADOR DE ZONA PARA ENTREGA DE ROLLOS EN SITIO | 18/09/2025 SE REALIZA ENTREGA DE 10 ROLLOS POR EL OPERADOR VELOCES CON LA GUIA V4001552216"/>
    <s v="VISITA_TÉCNICA"/>
    <m/>
    <s v="TIPO I"/>
    <s v="TERRESTRE"/>
    <s v="TORO CARDONA ELIZABETH"/>
    <n v="1"/>
    <n v="35779.500569199998"/>
    <n v="0"/>
    <n v="35779.500569199998"/>
    <m/>
    <m/>
    <m/>
    <m/>
    <m/>
  </r>
  <r>
    <s v="PEREIRA"/>
    <x v="2"/>
    <x v="6"/>
    <n v="63594"/>
    <n v="2743432"/>
    <n v="71224"/>
    <s v="ORDEN DE CAMBIO"/>
    <s v="QUINDIO"/>
    <s v="QUIMBAYA"/>
    <s v="REDY QUIMBAYA"/>
    <s v="REDEBAN"/>
    <s v="FO-25-1533744"/>
    <d v="2025-09-15T14:57:00"/>
    <d v="2025-09-18T11:06:00"/>
    <m/>
    <s v="ROLLOS"/>
    <s v="ROLLOS"/>
    <s v="ROBUSTO"/>
    <s v="REDY"/>
    <s v="EJECUTADO_EXITOSO"/>
    <s v="EJECUTADO EXITOSO"/>
    <s v="15/09/2025 SE ESCALA AL COORDINADOR DE ZONA PARA ENTREGA DE ROLLOS EN SITIO | 17/09/2025 SE VISITA COMERCIO SE REALIZÓ ENTREGA DE 70 ROLLOS"/>
    <s v="VISITA_TÉCNICA"/>
    <m/>
    <s v="TIPO II"/>
    <s v="TERRESTRE"/>
    <s v="SANCHEZ SOLORZANO JUAN SEBASTIAN"/>
    <n v="1"/>
    <n v="67654.12000000001"/>
    <n v="0"/>
    <n v="67654.12000000001"/>
    <m/>
    <m/>
    <m/>
    <m/>
    <m/>
  </r>
  <r>
    <s v="MEDELLIN"/>
    <x v="0"/>
    <x v="0"/>
    <n v="5001"/>
    <n v="2737232"/>
    <n v="81039"/>
    <s v="ORDEN DE CAMBIO"/>
    <s v="ANTIOQUIA"/>
    <s v="MEDELLIN"/>
    <s v="DISTRICOL CARNES LAS MERCEDES"/>
    <s v="REDEBAN"/>
    <s v="FO-25-1525274"/>
    <d v="2025-09-13T11:15:00"/>
    <d v="2025-09-18T11:06:00"/>
    <m/>
    <s v="ROLLOS"/>
    <s v="ROLLOS"/>
    <s v="AGREGADOR"/>
    <s v="DISTRICOL"/>
    <s v="EJECUTADO_EXITOSO"/>
    <s v="EJECUTADO EXITOSO"/>
    <s v="13/09/2025 SE ESCALA AL COORDINADOR DE ZONA PARA ENTREGA DE ROLLOS EN SITIO | 18/09/2025 SE REALIZA ENTREGA DE 20 ROLLOS POR EL OPERADOR VELOCES CON LA GUIA V4001552217"/>
    <s v="VISITA_TÉCNICA"/>
    <m/>
    <s v="TIPO I"/>
    <s v="TERRESTRE"/>
    <s v="TORO CARDONA ELIZABETH"/>
    <n v="1"/>
    <n v="35779.500569199998"/>
    <n v="0"/>
    <n v="35779.500569199998"/>
    <m/>
    <m/>
    <m/>
    <m/>
    <m/>
  </r>
  <r>
    <s v="CARTAGENA"/>
    <x v="1"/>
    <x v="1"/>
    <n v="13836"/>
    <n v="2730641"/>
    <n v="48796"/>
    <s v="ORDEN DE CAMBIO"/>
    <s v="BOLIVAR"/>
    <s v="TURBACO"/>
    <s v="PTM TURBACO  DROGUERIA LA GRAN"/>
    <s v="REDEBAN"/>
    <s v="FO-25-1519149"/>
    <d v="2025-09-12T08:00:00"/>
    <d v="2025-09-18T11:09:00"/>
    <m/>
    <s v="ROLLOS"/>
    <s v="ROLLOS"/>
    <s v="AGREGADOR"/>
    <s v="COMCARD - PTM"/>
    <s v="EJECUTADO_EXITOSO"/>
    <s v="EJECUTADO EXITOSO"/>
    <s v="12/09/2025 SE ESCALA AL COORDINADOR DE ZONA PARA ENTREGA DE ROLLOS EN SITIO | 18/09/2025 SE ENTREGAN 60 ROLLOS"/>
    <s v="VISITA_TÉCNICA"/>
    <m/>
    <s v="TIPO II"/>
    <s v="TERRESTRE"/>
    <s v="CANEDO HERRERA ALEXANDER"/>
    <n v="1"/>
    <n v="67654.12000000001"/>
    <n v="0"/>
    <n v="67654.12000000001"/>
    <m/>
    <m/>
    <m/>
    <m/>
    <m/>
  </r>
  <r>
    <s v="BOGOTA"/>
    <x v="4"/>
    <x v="4"/>
    <n v="11001"/>
    <n v="2755310"/>
    <n v="16360"/>
    <s v="ORDEN DE CAMBIO"/>
    <s v="CUNDINAMARCA"/>
    <s v="BOGOTA"/>
    <s v="OPRAP PLAZA AMERICAS LOCATEL"/>
    <s v="REDEBAN"/>
    <s v="FO-25-1543856"/>
    <d v="2025-09-17T13:32:00"/>
    <d v="2025-09-18T11:10:00"/>
    <m/>
    <s v="ROLLOS"/>
    <s v="ROLLOS"/>
    <s v="ROBUSTO"/>
    <s v="OPRAP"/>
    <s v="EJECUTADO_EXITOSO"/>
    <s v="EJECUTADO EXITOSO"/>
    <s v="17/09/2025 SE ESCALA AL COORDINADOR DE ZONA PARA ENTREGA DE ROLLOS EN SITIO | 18/09/2025 SE HACE ENTREGA DE 330 ROLLOS DE RBM"/>
    <s v="VISITA_TÉCNICA"/>
    <m/>
    <s v="TIPO I"/>
    <s v="TERRESTRE"/>
    <s v="GONZALEZ FANDIÑO SANTIAGO ERNESTO"/>
    <n v="1"/>
    <n v="35779.500569199998"/>
    <n v="0"/>
    <n v="35779.500569199998"/>
    <m/>
    <m/>
    <m/>
    <m/>
    <m/>
  </r>
  <r>
    <s v="MEDELLIN"/>
    <x v="0"/>
    <x v="0"/>
    <n v="5615"/>
    <n v="2742557"/>
    <n v="73716"/>
    <s v="ORDEN DE CAMBIO"/>
    <s v="ANTIOQUIA"/>
    <s v="RIONEGRO"/>
    <s v="BARRIO VEREDA LOS PINOS RIONEG"/>
    <s v="REDEBAN"/>
    <s v="FO-25-1533303"/>
    <d v="2025-09-15T13:33:00"/>
    <d v="2025-09-18T11:11:00"/>
    <m/>
    <s v="ROLLOS"/>
    <s v="ROLLOS"/>
    <s v="CB UNO A UNO"/>
    <s v="CB UNO A UNO"/>
    <s v="EJECUTADO_EXITOSO"/>
    <s v="EJECUTADO EXITOSO"/>
    <s v="17/09/2025 SE ENTREGAN 40 ROLLOS"/>
    <s v="VISITA_TÉCNICA"/>
    <m/>
    <s v="TIPO II"/>
    <s v="TERRESTRE"/>
    <s v="BADEL ACUÑA LUIS ALBERTO"/>
    <n v="1"/>
    <n v="67654.12000000001"/>
    <n v="0"/>
    <n v="67654.12000000001"/>
    <m/>
    <m/>
    <m/>
    <m/>
    <m/>
  </r>
  <r>
    <s v="BOGOTA"/>
    <x v="4"/>
    <x v="4"/>
    <n v="25286"/>
    <n v="2754394"/>
    <n v="80017"/>
    <s v="ORDEN DE CAMBIO"/>
    <s v="CUNDINAMARCA"/>
    <s v="FUNZA"/>
    <s v="BARRIO ZUAME FUNZA FUNZA"/>
    <s v="REDEBAN"/>
    <s v="FO-25-1542723"/>
    <d v="2025-09-17T11:26:00"/>
    <d v="2025-09-18T11:12:00"/>
    <m/>
    <s v="ROLLOS"/>
    <s v="ROLLOS"/>
    <s v="UNO A UNO"/>
    <s v="UNO A UNO"/>
    <s v="EJECUTADO_EXITOSO"/>
    <s v="EJECUTADO EXITOSO"/>
    <s v="17/09/2025 SE ESCALA AL COORDINADOR DE ZONA PARA ENTREGA DE ROLLOS EN SITIO | 18/09/2025 DURANTE LA VISITA TECNICA SE REALIZA ENTREGA DE ROLLOS PARA DATÁFONO NO SE MANIPULAN EQUIPOS"/>
    <s v="VISITA_TÉCNICA"/>
    <m/>
    <s v="TIPO II"/>
    <s v="TERRESTRE"/>
    <s v="GALEANO SORIANO JUAN DAVID"/>
    <n v="1"/>
    <n v="67654.12000000001"/>
    <n v="0"/>
    <n v="67654.12000000001"/>
    <m/>
    <m/>
    <m/>
    <m/>
    <m/>
  </r>
  <r>
    <s v="BOGOTA"/>
    <x v="4"/>
    <x v="4"/>
    <n v="25286"/>
    <n v="2744976"/>
    <n v="79889"/>
    <s v="ORDEN DE CAMBIO"/>
    <s v="CUNDINAMARCA"/>
    <s v="FUNZA"/>
    <s v="DISTRICOL PHARMACYPC"/>
    <s v="REDEBAN"/>
    <s v="FO-25-1535247"/>
    <d v="2025-09-16T08:00:00"/>
    <d v="2025-09-18T11:13:00"/>
    <m/>
    <s v="ROLLOS"/>
    <s v="ROLLOS"/>
    <s v="AGREGADOR"/>
    <s v="DISTRICOL"/>
    <s v="EJECUTADO_EXITOSO"/>
    <s v="EJECUTADO EXITOSO"/>
    <s v="16/09/2025 SE ESCALA AL COORDINADOR DE ZONA PARA ENTREGA DE ROLLOS EN SITIO | 17/09/2025 SE DEJAN 10 ROLLOS"/>
    <s v="VISITA_TÉCNICA"/>
    <m/>
    <s v="TIPO II"/>
    <s v="TERRESTRE"/>
    <s v="INFANTE SIERRA MANUEL FERNANDO"/>
    <n v="1"/>
    <n v="67654.12000000001"/>
    <n v="0"/>
    <n v="67654.12000000001"/>
    <m/>
    <m/>
    <m/>
    <m/>
    <m/>
  </r>
  <r>
    <s v="VILLAVICENCIO"/>
    <x v="5"/>
    <x v="5"/>
    <n v="50689"/>
    <n v="2752137"/>
    <n v="67973"/>
    <s v="ORDEN DE CAMBIO"/>
    <s v="META"/>
    <s v="SAN MARTIN"/>
    <s v="PAGAFACIL SAN MARTIN"/>
    <s v="REDEBAN"/>
    <s v="FO-25-1540910"/>
    <d v="2025-09-17T08:21:00"/>
    <d v="2025-09-18T11:15:00"/>
    <m/>
    <s v="ROLLOS"/>
    <s v="ROLLOS"/>
    <s v="ROBUSTO"/>
    <s v="PAGAFACIL"/>
    <s v="EJECUTADO_EXITOSO"/>
    <s v="EJECUTADO EXITOSO"/>
    <s v="17/09/2025 SE ESCALA AL COORDINADOR DE ZONA PARA ENTREGA DE ROLLOS EN SITIO | 18/09/2025 SE ENTREGAN 70 ROLLOS RBM"/>
    <s v="VISITA_TÉCNICA"/>
    <m/>
    <s v="TIPO II"/>
    <s v="TERRESTRE"/>
    <s v="PEDREROS CONTRERAS MICHAEL STEVENS"/>
    <n v="1"/>
    <n v="67654.12000000001"/>
    <n v="0"/>
    <n v="67654.12000000001"/>
    <m/>
    <m/>
    <m/>
    <m/>
    <m/>
  </r>
  <r>
    <s v="VILLAVICENCIO"/>
    <x v="5"/>
    <x v="5"/>
    <n v="50001"/>
    <n v="2743383"/>
    <n v="78921"/>
    <s v="ORDEN DE CAMBIO"/>
    <s v="META"/>
    <s v="VILLAVICENCIO"/>
    <s v="BARRIO SAN ANTONIO VILLAVICENC"/>
    <s v="REDEBAN"/>
    <s v="FO-25-1535293"/>
    <d v="2025-09-15T15:08:00"/>
    <d v="2025-09-18T11:17:00"/>
    <m/>
    <s v="ROLLOS"/>
    <s v="ROLLOS"/>
    <s v="CB UNO A UNO"/>
    <s v="CB UNO A UNO"/>
    <s v="EJECUTADO_EXITOSO"/>
    <s v="EJECUTADO EXITOSO"/>
    <s v="16/09/2025 SE ESCALA AL COORDINADOR DE ZONA PARA ENTREGA DE ROLLOS EN SITIO | 17/09/2025 SE REALIZA VISITA AL CB POR SOLICITUD DE 20 ROLLOS, SE ENTREGAN LOS ROLLOS SIN NOVEDAD"/>
    <s v="VISITA_TÉCNICA"/>
    <m/>
    <s v="TIPO I"/>
    <s v="TERRESTRE"/>
    <s v="MOLINA CASTRO JAVIER ALBERTO"/>
    <n v="1"/>
    <n v="35779.500569199998"/>
    <n v="0"/>
    <n v="35779.500569199998"/>
    <m/>
    <m/>
    <m/>
    <m/>
    <m/>
  </r>
  <r>
    <s v="CALI"/>
    <x v="2"/>
    <x v="2"/>
    <n v="76520"/>
    <n v="2742451"/>
    <n v="47232"/>
    <s v="ORDEN DE CAMBIO"/>
    <s v="VALLE DEL CAUCA"/>
    <s v="PALMIRA"/>
    <s v="BARRIO POTRERILLO PALMIRA"/>
    <s v="REDEBAN"/>
    <s v="FO-25-1532695"/>
    <d v="2025-09-15T13:00:00"/>
    <d v="2025-09-18T11:17:00"/>
    <m/>
    <s v="ROLLOS"/>
    <s v="ROLLOS"/>
    <s v="CB UNO A UNO"/>
    <s v="CB UNO A UNO"/>
    <s v="EJECUTADO_EXITOSO"/>
    <s v="EJECUTADO EXITOSO"/>
    <s v="15/09/2025 SE ESCALA AL COORDINADOR DE ZONA PARA ENTREGA DE ROLLOS EN SITIO | 17/09/2025 EN LA VISITA TÉCNICA SE REALIZÓ LA ENTREGA DE 30 ROLLOS TERMICOS DE REDEBAN PARA EL CB"/>
    <s v="VISITA_TÉCNICA"/>
    <m/>
    <s v="TIPO I"/>
    <s v="TERRESTRE"/>
    <s v="SANCHEZ URREGO ROBINSON DAVID"/>
    <n v="1"/>
    <n v="35779.500569199998"/>
    <n v="0"/>
    <n v="35779.500569199998"/>
    <m/>
    <m/>
    <m/>
    <m/>
    <m/>
  </r>
  <r>
    <s v="CALI"/>
    <x v="2"/>
    <x v="2"/>
    <n v="76248"/>
    <n v="2744979"/>
    <n v="72520"/>
    <s v="ORDEN DE CAMBIO"/>
    <s v="VALLE DEL CAUCA"/>
    <s v="EL CERRITO"/>
    <s v="PORVENIR DE CONFANDI"/>
    <s v="REDEBAN"/>
    <s v="FO-25-1535238"/>
    <d v="2025-09-16T08:00:00"/>
    <d v="2025-09-18T11:20:00"/>
    <m/>
    <s v="ROLLOS"/>
    <s v="ROLLOS"/>
    <s v="CB UNO A UNO"/>
    <s v="CB UNO A UNO"/>
    <s v="EJECUTADO_EXITOSO"/>
    <s v="EJECUTADO EXITOSO"/>
    <s v="16/09/2025 SE ESCALA AL COORDINADOR DE ZONA PARA ENTREGA DE ROLLOS EN SITIO | 17/09/2025 EN LA VISITA TÉCNICA SE REALIZÓ LA ENTREGA DE 50 ROLLOS DE REDEBAN PARA EL CB"/>
    <s v="VISITA_TÉCNICA"/>
    <m/>
    <s v="TIPO II"/>
    <s v="TERRESTRE"/>
    <s v="SANCHEZ URREGO ROBINSON DAVID"/>
    <n v="1"/>
    <n v="67654.12000000001"/>
    <n v="0"/>
    <n v="67654.12000000001"/>
    <m/>
    <m/>
    <m/>
    <m/>
    <m/>
  </r>
  <r>
    <s v="BOGOTA"/>
    <x v="4"/>
    <x v="4"/>
    <n v="11001"/>
    <n v="2751949"/>
    <n v="76822"/>
    <s v="ORDEN DE CAMBIO"/>
    <s v="CUNDINAMARCA"/>
    <s v="BOGOTA"/>
    <s v="PTM BOGOTA SOLUCIONES Y LOGIST"/>
    <s v="REDEBAN"/>
    <s v="FO-25-1540400"/>
    <d v="2025-09-17T08:00:00"/>
    <d v="2025-09-18T11:22:00"/>
    <m/>
    <s v="ROLLOS"/>
    <s v="ROLLOS"/>
    <s v="AGREGADOR"/>
    <s v="COMCARD - PTM"/>
    <s v="EJECUTADO_EXITOSO"/>
    <s v="EJECUTADO EXITOSO"/>
    <s v="17/09/2025 SE ESCALA AL COORDINADOR DE ZONA PARA ENTREGA DE ROLLOS EN SITIO | 18/09/2025 SE REALIZA ASIGNACIÓN DE ROLLOS"/>
    <s v="VISITA_TÉCNICA"/>
    <m/>
    <s v="TIPO I"/>
    <s v="TERRESTRE"/>
    <s v="BARRAGAN LAGOS JUAN MANUEL"/>
    <n v="1"/>
    <n v="35779.500569199998"/>
    <n v="0"/>
    <n v="35779.500569199998"/>
    <m/>
    <m/>
    <m/>
    <m/>
    <m/>
  </r>
  <r>
    <s v="CUCUTA"/>
    <x v="3"/>
    <x v="3"/>
    <n v="54001"/>
    <n v="2748676"/>
    <n v="79377"/>
    <s v="ORDEN DE CAMBIO"/>
    <s v="NORTE DE SANTANDER"/>
    <s v="CUCUTA"/>
    <s v="BARRIO EL CONTENTO CUCUTA 4"/>
    <s v="REDEBAN"/>
    <s v="FO-25-1537706"/>
    <d v="2025-09-16T13:33:00"/>
    <d v="2025-09-18T11:24:00"/>
    <m/>
    <s v="ROLLOS"/>
    <s v="ROLLOS"/>
    <s v="CB UNO A UNO"/>
    <s v="CB UNO A UNO"/>
    <s v="EJECUTADO_EXITOSO"/>
    <s v="EJECUTADO EXITOSO"/>
    <s v="16/09/2025 SE ESCALA AL COORDINADOR DE ZONA PARA ENTREGA DE ROLLOS EN SITIO | 18/09/2025 SE ENTREGAN 20 ROLLOS EXITOSO."/>
    <s v="VISITA_TÉCNICA"/>
    <m/>
    <s v="TIPO I"/>
    <s v="TERRESTRE"/>
    <s v="NARANJO AFANADOR RUBEN JESUS"/>
    <n v="1"/>
    <n v="35779.500569199998"/>
    <n v="0"/>
    <n v="35779.500569199998"/>
    <m/>
    <m/>
    <m/>
    <m/>
    <m/>
  </r>
  <r>
    <s v="MONTERIA"/>
    <x v="1"/>
    <x v="1"/>
    <n v="23001"/>
    <n v="2744576"/>
    <n v="79780"/>
    <s v="ORDEN DE CAMBIO"/>
    <s v="CORDOBA"/>
    <s v="MONTERIA"/>
    <s v="BARRIO LA JULIA MONTERIA 2"/>
    <s v="REDEBAN"/>
    <s v="FO-25-1535269"/>
    <d v="2025-09-15T16:58:00"/>
    <d v="2025-09-18T11:25:00"/>
    <m/>
    <s v="ROLLOS"/>
    <s v="ROLLOS"/>
    <s v="UNO A UNO"/>
    <s v="UNO A UNO"/>
    <s v="EJECUTADO_EXITOSO"/>
    <s v="EJECUTADO EXITOSO"/>
    <s v="16/09/2025 SE ESCALA AL COORDINADOR DE ZONA PARA ENTREGA DE ROLLOS EN SITIO | 17/09/2025 SE ENTREGAN 10 ROLLOS CON VISITA OK"/>
    <s v="VISITA_TÉCNICA"/>
    <m/>
    <s v="TIPO I"/>
    <s v="TERRESTRE"/>
    <s v="COGOLLO VERTEL EDER LUIS"/>
    <n v="1"/>
    <n v="35779.500569199998"/>
    <n v="0"/>
    <n v="35779.500569199998"/>
    <m/>
    <m/>
    <m/>
    <m/>
    <m/>
  </r>
  <r>
    <s v="BOGOTA"/>
    <x v="4"/>
    <x v="4"/>
    <n v="11001"/>
    <n v="2747809"/>
    <n v="59744"/>
    <s v="ORDEN DE CAMBIO"/>
    <s v="CUNDINAMARCA"/>
    <s v="BOGOTA"/>
    <s v="BARRIO ARBORIZADORA ALTA BOGOT"/>
    <s v="REDEBAN"/>
    <s v="FO-25-1537068"/>
    <d v="2025-09-16T11:04:00"/>
    <d v="2025-09-18T11:30:00"/>
    <m/>
    <s v="ROLLOS"/>
    <s v="ROLLOS"/>
    <s v="UNO A UNO"/>
    <s v="CB UNO A UNO"/>
    <s v="EJECUTADO_CANCELADO"/>
    <s v="CB CERRADO - DESOCUPADO"/>
    <s v="17/09/2025 SE ENCUENTRA COMERCIO CERRADO, SE COMUNICA CON EL CLIENTE ROSA MILLÁN TELÉFONO AL NÚMERO 3112553790 NO SE LOGRA COMUNICACIÓN, SE REAGENDA."/>
    <s v="VISITA_TÉCNICA"/>
    <m/>
    <s v="TIPO I"/>
    <s v="TERRESTRE"/>
    <s v="ARIAS QUILINDO JULIAN"/>
    <n v="1"/>
    <n v="35779.500569199998"/>
    <n v="0"/>
    <n v="35779.500569199998"/>
    <m/>
    <m/>
    <m/>
    <m/>
    <m/>
  </r>
  <r>
    <s v="BUCARAMANGA"/>
    <x v="3"/>
    <x v="3"/>
    <n v="68001"/>
    <n v="2755248"/>
    <n v="78979"/>
    <s v="ORDEN DE CAMBIO"/>
    <s v="SANTANDER"/>
    <s v="BUCARAMANGA"/>
    <s v="PTM BUCARAMANGA PAPELERIA LA C"/>
    <s v="REDEBAN"/>
    <s v="FO-25-1544053"/>
    <d v="2025-09-17T14:03:00"/>
    <d v="2025-09-18T11:32:00"/>
    <m/>
    <s v="ROLLOS"/>
    <s v="ROLLOS"/>
    <s v="AGREGADOR"/>
    <s v="COMCARD - PTM"/>
    <s v="EJECUTADO_EXITOSO"/>
    <s v="EJECUTADO EXITOSO"/>
    <s v="17/09/2025 SE ESCALA AL COORDINADOR DE ZONA PARA ENTREGA DE ROLLOS EN SITIO | 18/09/2025 SE REALIZA ENTREGA DE 30 ROLLOS CON VISITA NO SE MANIPULA TERMINAL"/>
    <s v="VISITA_TÉCNICA"/>
    <m/>
    <s v="TIPO I"/>
    <s v="TERRESTRE"/>
    <s v="REYES RAMIREZ DIEGO ALEXANDER"/>
    <n v="1"/>
    <n v="35779.500569199998"/>
    <n v="0"/>
    <n v="35779.500569199998"/>
    <m/>
    <m/>
    <m/>
    <m/>
    <m/>
  </r>
  <r>
    <s v="YOPAL"/>
    <x v="5"/>
    <x v="5"/>
    <n v="85001"/>
    <n v="2738421"/>
    <n v="79926"/>
    <s v="ORDEN DE CAMBIO"/>
    <s v="CASANARE"/>
    <s v="YOPAL"/>
    <s v="DISTRICOL MINITIENDA DE LA 100"/>
    <s v="REDEBAN"/>
    <s v="FO-25-1534022"/>
    <d v="2025-09-14T14:42:00"/>
    <d v="2025-09-18T11:41:00"/>
    <m/>
    <s v="ROLLOS"/>
    <s v="ROLLOS"/>
    <s v="AGREGADOR"/>
    <s v="DISTRICOL"/>
    <s v="EJECUTADO_EXITOSO"/>
    <s v="EJECUTADO EXITOSO"/>
    <s v="15/09/2025 SE ESCALA AL COORDINADOR DE ZONA PARA ENTREGA DE ROLLOS EN SITIO | 17/09/2025 EN COMUNICACIÓN CON EL SEÑOR PEDRO AVILA AL NUMERO 3212665693, PIDE EL FAVOR LE ENVIE LOS ROLLOS POR FLOTA DE RUTA. RECIBIDO OK"/>
    <s v="ENVÍO"/>
    <m/>
    <s v="TIPO I"/>
    <s v="TERRESTRE"/>
    <s v="BERNAL ELAICA EDGAR ALEXIS"/>
    <n v="0"/>
    <n v="35779.500569199998"/>
    <n v="0"/>
    <n v="35779.500569199998"/>
    <m/>
    <m/>
    <m/>
    <m/>
    <m/>
  </r>
  <r>
    <s v="NEIVA"/>
    <x v="5"/>
    <x v="5"/>
    <n v="18753"/>
    <n v="2715523"/>
    <n v="57516"/>
    <s v="ORDEN DE CAMBIO"/>
    <s v="CAQUETA"/>
    <s v="SAN VICENTE DEL CAGUAN"/>
    <s v="DISTRICOL SOLUCIONES LA CAQUET"/>
    <s v="REDEBAN"/>
    <s v="FO-25-1507771"/>
    <d v="2025-09-09T11:52:00"/>
    <d v="2025-09-18T11:47:00"/>
    <m/>
    <s v="ROLLOS"/>
    <s v="ROLLOS"/>
    <s v="AGREGADOR"/>
    <s v="DISTRICOL"/>
    <s v="EJECUTADO_EXITOSO"/>
    <s v="EJECUTADO EXITOSO"/>
    <s v="10/09/2025 SE REALIZA ENVIO DE ROLLOS CON GUIA | 16/09/2025 SE COMUNICA CON EL USUARIO DONDE INFORMA QUE AUN NO RECIBE LOS ROLLOS | 16/09/2025 SE REALIZA ENVIO DE 10 ROLLOS, CON LA GUIA 2235596057 SERVIENTREGA. SE CONFIRMA ENTREGA EXITOSA POR PARTE DE LA TRANSPORTADORA"/>
    <s v="ENVÍO"/>
    <m/>
    <s v="TIPO IV ESPECIAL"/>
    <s v="TERRESTRE / AEREO"/>
    <m/>
    <n v="0"/>
    <n v="35779.500569199998"/>
    <n v="0"/>
    <n v="35779.500569199998"/>
    <m/>
    <m/>
    <m/>
    <m/>
    <m/>
  </r>
  <r>
    <s v="BUCARAMANGA"/>
    <x v="3"/>
    <x v="3"/>
    <n v="68001"/>
    <n v="2751333"/>
    <n v="33506"/>
    <s v="ORDEN DE CAMBIO"/>
    <s v="SANTANDER"/>
    <s v="BUCARAMANGA"/>
    <s v="BARRIO CENTRO BUCARAMANGA 1"/>
    <s v="REDEBAN"/>
    <s v="FO-25-1540434"/>
    <d v="2025-09-17T08:00:00"/>
    <d v="2025-09-18T11:49:00"/>
    <m/>
    <s v="ROLLOS"/>
    <s v="ROLLOS"/>
    <s v="CB UNO A UNO"/>
    <s v="CB UNO A UNO"/>
    <s v="EJECUTADO_EXITOSO"/>
    <s v="EJECUTADO EXITOSO"/>
    <s v="17/09/2025 SE ESCALA AL COORDINADOR DE ZONA PARA ENTREGA DE ROLLOS EN SITIO | 18/09/2025 SE HACE PRESENCIA EN COMERCIO SE REALIZA ENTREGA DE 20 ROLLOS"/>
    <s v="VISITA_TÉCNICA"/>
    <m/>
    <s v="TIPO I"/>
    <s v="TERRESTRE"/>
    <s v="BARRERA ORTEGA MARLON STWAR"/>
    <n v="1"/>
    <n v="35779.500569199998"/>
    <n v="0"/>
    <n v="35779.500569199998"/>
    <m/>
    <m/>
    <m/>
    <m/>
    <m/>
  </r>
  <r>
    <s v="MEDELLIN"/>
    <x v="0"/>
    <x v="0"/>
    <n v="27205"/>
    <n v="2722594"/>
    <n v="78531"/>
    <s v="ORDEN DE CAMBIO"/>
    <s v="CHOCO"/>
    <s v="CONDOTO"/>
    <s v="BARRIO PLATINERO CONDOTO CHOCO CONDOTO"/>
    <s v="REDEBAN"/>
    <s v="FO-25-1518743"/>
    <d v="2025-09-10T14:01:00"/>
    <d v="2025-09-18T12:01:00"/>
    <m/>
    <s v="ROLLOS"/>
    <s v="ROLLOS"/>
    <s v="UNO A UNO"/>
    <s v="UNO A UNO"/>
    <s v="EJECUTADO_EXITOSO"/>
    <s v="EJECUTADO EXITOSO"/>
    <s v="12/09/2025 SE REALIZA ENVIO DE ROLLOS CON GUIA | 18/09/2025 EN COMUNICACIÓN AL NÚMERO 3227217666 INFORMA QUE HOY RECLAMA LOS ROLLOS EN LA OFICINA DE INTERRAPIDISIMO | 18/09/2025 EN COMUNICACIÓN CON LA SEÑORA CAROLINA MENA AL NÚMERO 3227217666 CONFIRMA QUE YA RECLAMO LOS ROLLOS | 13/09/2025 SE REALIZA EL ENVIO DE 10 ROLLOS DE CB POR INTERRAPIDISIMO OK"/>
    <s v="ENVÍO"/>
    <m/>
    <s v="TIPO IV ESPECIAL"/>
    <s v="AEREO"/>
    <s v="MONTOYA VELEZ ANDRES FELIPE"/>
    <n v="0"/>
    <n v="35779.500569199998"/>
    <n v="0"/>
    <n v="35779.500569199998"/>
    <m/>
    <m/>
    <m/>
    <m/>
    <m/>
  </r>
  <r>
    <s v="BUCARAMANGA"/>
    <x v="3"/>
    <x v="3"/>
    <n v="13688"/>
    <n v="2737585"/>
    <n v="77326"/>
    <s v="ORDEN DE CAMBIO"/>
    <s v="BOLIVAR"/>
    <s v="SANTA ROSA DEL SUR"/>
    <s v="BARRIO SAN LUQUITAS SANTA ROSA"/>
    <s v="REDEBAN"/>
    <s v="FO-25-1531170"/>
    <d v="2025-09-15T08:00:00"/>
    <d v="2025-09-18T12:04:00"/>
    <m/>
    <s v="ROLLOS"/>
    <s v="ROLLOS"/>
    <s v="CB UNO A UNO"/>
    <s v="CB UNO A UNO"/>
    <s v="EJECUTADO_EXITOSO"/>
    <s v="EJECUTADO EXITOSO"/>
    <s v="15/09/2025 SE REALIZA ENVIO DE ROLLOS CON GUIA | 18/09/2025 SE REALIZA ENVIO DE 20 ROLLOS, CON LA GUIA 2187690695 SERVIENTREGA. SE CONFIRMA ENTREGA EXITOSA POR PARTE DE LA TRANSPORTADORA"/>
    <s v="ENVÍO"/>
    <m/>
    <s v="TIPO IV ESPECIAL"/>
    <s v="TERRESTRE/FLUVIAL"/>
    <m/>
    <n v="0"/>
    <n v="35779.500569199998"/>
    <n v="0"/>
    <n v="35779.500569199998"/>
    <m/>
    <m/>
    <m/>
    <m/>
    <m/>
  </r>
  <r>
    <s v="MEDELLIN"/>
    <x v="0"/>
    <x v="0"/>
    <n v="27001"/>
    <n v="2729502"/>
    <n v="76854"/>
    <s v="ORDEN DE CAMBIO"/>
    <s v="CHOCO"/>
    <s v="QUIBDO"/>
    <s v="BARR CABI VIA YUTO QUIBDO"/>
    <s v="REDEBAN"/>
    <s v="FO-25-1521701"/>
    <d v="2025-09-11T15:49:00"/>
    <d v="2025-09-18T12:04:00"/>
    <m/>
    <s v="ROLLOS"/>
    <s v="ROLLOS"/>
    <s v="CB UNO A UNO"/>
    <s v="CB UNO A UNO"/>
    <s v="EJECUTADO_EXITOSO"/>
    <s v="EJECUTADO EXITOSO"/>
    <s v="12/09/2025 SE REALIZA ENVIO DE ROLLOS CON GUIA | 18/09/2025 SE REALIZA ENVIO DE 20 ROLLOS, CON LA GUIA 284607415 SERVIENTREGA. SE CONFIRMA ENTREGA EXITOSA POR PARTE DE LA TRANSPORTADORA"/>
    <s v="ENVÍO"/>
    <m/>
    <s v="TIPO IV ESPECIAL"/>
    <s v="AEREO"/>
    <m/>
    <n v="0"/>
    <n v="35779.500569199998"/>
    <n v="0"/>
    <n v="35779.500569199998"/>
    <m/>
    <m/>
    <m/>
    <m/>
    <m/>
  </r>
  <r>
    <s v="BUCARAMANGA"/>
    <x v="3"/>
    <x v="3"/>
    <n v="13688"/>
    <n v="2737702"/>
    <n v="61502"/>
    <s v="ORDEN DE CAMBIO"/>
    <s v="BOLIVAR"/>
    <s v="SANTA ROSA DEL SUR"/>
    <s v="BARRIO SAN LUQUITAS SANTA ROSA"/>
    <s v="REDEBAN"/>
    <s v="FO-25-1530203"/>
    <d v="2025-09-15T08:00:00"/>
    <d v="2025-09-18T12:06:00"/>
    <m/>
    <s v="ROLLOS"/>
    <s v="ROLLOS"/>
    <s v="CB UNO A UNO"/>
    <s v="CB UNO A UNO"/>
    <s v="EJECUTADO_EXITOSO"/>
    <s v="EJECUTADO EXITOSO"/>
    <s v="15/09/2025 SE ESCALA AL COORDINADOR DE ZONA PARA ENTREGA DE ROLLOS EN SITIO | 18/09/2025 SE REALIZA ENVIO DE 20 ROLLOS, CON LA GUIA 2187690695 SERVIENTREGA. SE CONFIRMA ENTREGA EXITOSA CON EL USUARIO"/>
    <s v="ENVÍO"/>
    <m/>
    <s v="TIPO IV ESPECIAL"/>
    <s v="TERRESTRE/FLUVIAL"/>
    <m/>
    <n v="0"/>
    <n v="35779.500569199998"/>
    <n v="0"/>
    <n v="35779.500569199998"/>
    <m/>
    <m/>
    <m/>
    <m/>
    <m/>
  </r>
  <r>
    <s v="CALI"/>
    <x v="2"/>
    <x v="2"/>
    <n v="19548"/>
    <n v="2737398"/>
    <n v="79824"/>
    <s v="ORDEN DE CAMBIO"/>
    <s v="CAUCA"/>
    <s v="PIENDAMO"/>
    <s v="BARRIO GALAN PIENDAMO 1"/>
    <s v="REDEBAN"/>
    <s v="FO-25-1530211"/>
    <d v="2025-09-15T08:00:00"/>
    <d v="2025-09-18T12:06:00"/>
    <m/>
    <s v="ROLLOS"/>
    <s v="ROLLOS"/>
    <s v="CB UNO A UNO"/>
    <s v="CB UNO A UNO"/>
    <s v="EJECUTADO_EXITOSO"/>
    <s v="EJECUTADO EXITOSO"/>
    <s v="15/09/2025 SE ESCALA AL COORDINADOR DE ZONA PARA ENTREGA DE ROLLOS EN SITIO | 18/09/2025 SE REALIZA ENVIO DE 10 ROLLOS, CON LA GUIA 2185553785 SERVIENTREGA. SE CONFIRMA ENTREGA EXITOSA POR PARTE DE LA TRANSPORTADORA"/>
    <s v="ENVÍO"/>
    <m/>
    <s v="TIPO III"/>
    <s v="TERRESTRE"/>
    <m/>
    <n v="0"/>
    <n v="35779.500569199998"/>
    <n v="0"/>
    <n v="35779.500569199998"/>
    <m/>
    <m/>
    <m/>
    <m/>
    <m/>
  </r>
  <r>
    <s v="CALI"/>
    <x v="2"/>
    <x v="2"/>
    <n v="19532"/>
    <n v="2737290"/>
    <n v="80177"/>
    <s v="ORDEN DE CAMBIO"/>
    <s v="CAUCA"/>
    <s v="PATIA"/>
    <s v="BARRIO LA CENTRAL PATIA 5"/>
    <s v="REDEBAN"/>
    <s v="FO-25-1525260"/>
    <d v="2025-09-15T08:00:00"/>
    <d v="2025-09-18T12:07:00"/>
    <m/>
    <s v="ROLLOS"/>
    <s v="ROLLOS"/>
    <s v="UNO A UNO"/>
    <s v="UNO A UNO"/>
    <s v="EJECUTADO_EXITOSO"/>
    <s v="EJECUTADO EXITOSO"/>
    <s v="13/09/2025 SE ENVIAN ROLLOS POR OPERADOR LOGISTICO | 18/09/2025 SE REALIZA ENVIO DE 10 ROLLOS, CON LA GUIA 2185553784 SERVIENTREGA. SE CONFIRMA ENTREGA EXITOSA POR PARTE DE LA TRANSPORTADORA"/>
    <s v="ENVÍO"/>
    <m/>
    <s v="TIPO IV"/>
    <s v="TERRESTRE"/>
    <m/>
    <n v="0"/>
    <n v="35779.500569199998"/>
    <n v="0"/>
    <n v="35779.500569199998"/>
    <m/>
    <m/>
    <m/>
    <m/>
    <m/>
  </r>
  <r>
    <s v="NEIVA"/>
    <x v="5"/>
    <x v="5"/>
    <n v="41791"/>
    <n v="2748123"/>
    <n v="56851"/>
    <s v="ORDEN DE CAMBIO"/>
    <s v="HUILA"/>
    <s v="TARQUI"/>
    <s v="BARRIO QUITURO TARQUI"/>
    <s v="REDEBAN"/>
    <s v="FO-25-1537523"/>
    <d v="2025-09-16T11:44:00"/>
    <d v="2025-09-18T12:09:00"/>
    <m/>
    <s v="ROLLOS"/>
    <s v="ROLLOS"/>
    <s v="CB UNO A UNO"/>
    <s v="CB UNO A UNO"/>
    <s v="EJECUTADO_EXITOSO"/>
    <s v="EJECUTADO EXITOSO"/>
    <s v="16/09/2025 SE REALIZA ENVIO DE ROLLOS CON GUIA | 18/09/2025 SE REALIZA ENVIO DE 10 ROLLOS, CON LA GUIA 2235596078 SERVIENTREGA. SE CONFIRMA ENTREGA EXITOSA POR PARTE DE LA TRANSPORTADORA"/>
    <s v="ENVÍO"/>
    <m/>
    <s v="TIPO III"/>
    <s v="TERRESTRE"/>
    <m/>
    <n v="0"/>
    <n v="35779.500569199998"/>
    <n v="0"/>
    <n v="35779.500569199998"/>
    <m/>
    <m/>
    <m/>
    <m/>
    <m/>
  </r>
  <r>
    <s v="CUCUTA"/>
    <x v="3"/>
    <x v="3"/>
    <n v="54810"/>
    <n v="2728211"/>
    <n v="49138"/>
    <s v="ORDEN DE CAMBIO"/>
    <s v="NORTE DE SANTANDER"/>
    <s v="TIBU"/>
    <s v="PTM TIBU FARMA YURI"/>
    <s v="REDEBAN"/>
    <s v="FO-25-1548508"/>
    <d v="2025-09-11T12:38:00"/>
    <d v="2025-09-18T12:14:00"/>
    <m/>
    <s v="ROLLOS"/>
    <s v="ROLLOS"/>
    <s v="AGREGADOR"/>
    <s v="COMCARD - PTM"/>
    <s v="EJECUTADO_EXITOSO"/>
    <s v="EJECUTADO EXITOSO"/>
    <s v="12/09/2025 SE ESCALA AL COORDINADOR DE ZONA PARA ENTREGA DE ROLLOS EN SITIO, A SOLICITUD DEL CB | 18/09/2025 SE VISITA DIRECCIÓN INDICADA POR EL CLIENTE Y SE ENTREGAN 40 ROLLOS OK."/>
    <s v="VISITA_TÉCNICA"/>
    <m/>
    <s v="TIPO IV ESPECIAL"/>
    <s v="TERRESTRE"/>
    <s v="TORRES MANTILLA JOSE DANIEL"/>
    <n v="1"/>
    <n v="35779.500569199998"/>
    <n v="0"/>
    <n v="35779.500569199998"/>
    <m/>
    <m/>
    <m/>
    <m/>
    <m/>
  </r>
  <r>
    <s v="MEDELLIN"/>
    <x v="0"/>
    <x v="0"/>
    <n v="5088"/>
    <n v="2738269"/>
    <n v="71701"/>
    <s v="ORDEN DE CAMBIO"/>
    <s v="ANTIOQUIA"/>
    <s v="BELLO"/>
    <s v="PTM BELLO  GRANERO DUCADO"/>
    <s v="REDEBAN"/>
    <s v="FO-25-1527018"/>
    <d v="2025-09-14T13:18:00"/>
    <d v="2025-09-18T12:20:00"/>
    <m/>
    <s v="ROLLOS"/>
    <s v="ROLLOS"/>
    <s v="AGREGADOR"/>
    <s v="COMCARD - PTM"/>
    <s v="EJECUTADO_EXITOSO"/>
    <s v="EJECUTADO EXITOSO"/>
    <s v="14/09/2025 SE ESCALA AL COORDINADOR DE ZONA PARA ENTREGA DE ROLLOS EN SITIO | 18/09/2025 SE REALIZA ENTREGA DE 40 ROLLOS POR EL OPERADOR VELOCES CON LA GUIA V4001552220"/>
    <s v="VISITA_TÉCNICA"/>
    <m/>
    <s v="TIPO I"/>
    <s v="TERRESTRE"/>
    <s v="TORO CARDONA ELIZABETH"/>
    <n v="1"/>
    <n v="35779.500569199998"/>
    <n v="0"/>
    <n v="35779.500569199998"/>
    <m/>
    <m/>
    <m/>
    <m/>
    <m/>
  </r>
  <r>
    <s v="MEDELLIN"/>
    <x v="0"/>
    <x v="0"/>
    <n v="5266"/>
    <n v="2737397"/>
    <n v="45383"/>
    <s v="ORDEN DE CAMBIO"/>
    <s v="ANTIOQUIA"/>
    <s v="ENVIGADO"/>
    <s v="PTM ENVIGADO DROGUERIA MILENIO"/>
    <s v="REDEBAN"/>
    <s v="FO-25-1525916"/>
    <d v="2025-09-15T08:00:00"/>
    <d v="2025-09-18T12:22:00"/>
    <m/>
    <s v="ROLLOS"/>
    <s v="ROLLOS"/>
    <s v="AGREGADOR"/>
    <s v="COMCARD - PTM"/>
    <s v="EJECUTADO_EXITOSO"/>
    <s v="EJECUTADO EXITOSO"/>
    <s v="13/09/2025 SE ESCALA AL COORDINADOR DE ZONA PARA ENTREGA DE ROLLOS EN SITIO | 18/09/2025 SE REALIZA ENTREGA DE 50 ROLLOS POR EL OPERADOR VELOCES CON LA GUIA V4001552223"/>
    <s v="VISITA_TÉCNICA"/>
    <m/>
    <s v="TIPO I"/>
    <s v="TERRESTRE"/>
    <s v="TORO CARDONA ELIZABETH"/>
    <n v="1"/>
    <n v="35779.500569199998"/>
    <n v="0"/>
    <n v="35779.500569199998"/>
    <m/>
    <m/>
    <m/>
    <m/>
    <m/>
  </r>
  <r>
    <s v="MEDELLIN"/>
    <x v="0"/>
    <x v="0"/>
    <n v="5088"/>
    <n v="2737701"/>
    <n v="45785"/>
    <s v="ORDEN DE CAMBIO"/>
    <s v="ANTIOQUIA"/>
    <s v="BELLO"/>
    <s v="PTM  BELLO PAPELERIA Y VARIEDA"/>
    <s v="REDEBAN"/>
    <s v="FO-25-1527039"/>
    <d v="2025-09-15T08:00:00"/>
    <d v="2025-09-18T12:26:00"/>
    <m/>
    <s v="ROLLOS"/>
    <s v="ROLLOS"/>
    <s v="AGREGADOR"/>
    <s v="COMCARD - PTM"/>
    <s v="EJECUTADO_EXITOSO"/>
    <s v="EJECUTADO EXITOSO"/>
    <s v="18/09/2025 SE REALIZA ENTREGA DE 110 ROLLOS POR EL OPERADOR VELOCES CON LA GUIA V4001552226"/>
    <s v="VISITA_TÉCNICA"/>
    <m/>
    <s v="TIPO I"/>
    <s v="TERRESTRE"/>
    <s v="TORO CARDONA ELIZABETH"/>
    <n v="1"/>
    <n v="35779.500569199998"/>
    <n v="0"/>
    <n v="35779.500569199998"/>
    <m/>
    <m/>
    <m/>
    <m/>
    <m/>
  </r>
  <r>
    <s v="MEDELLIN"/>
    <x v="0"/>
    <x v="0"/>
    <n v="5001"/>
    <n v="2737556"/>
    <n v="78204"/>
    <s v="ORDEN DE CAMBIO"/>
    <s v="ANTIOQUIA"/>
    <s v="MEDELLIN"/>
    <s v="BARRIO CASTILLA MEDELLIN 15"/>
    <s v="REDEBAN"/>
    <s v="FO-25-1527044"/>
    <d v="2025-09-15T08:00:00"/>
    <d v="2025-09-18T12:29:00"/>
    <m/>
    <s v="ROLLOS"/>
    <s v="ROLLOS"/>
    <s v="CB UNO A UNO"/>
    <s v="CB UNO A UNO"/>
    <s v="EJECUTADO_EXITOSO"/>
    <s v="EJECUTADO EXITOSO"/>
    <s v="14/09/2025 SE ESCALA AL COORDINADOR DE ZONA PARA ENTREGA DE ROLLOS EN SITIO | 18/09/2025 SE REALIZA ENTREGA DE 10 ROLLOS POR EL OPERADOR VELOCES CON LA GUIA V4001552227"/>
    <s v="VISITA_TÉCNICA"/>
    <m/>
    <s v="TIPO I"/>
    <s v="TERRESTRE"/>
    <s v="TORO CARDONA ELIZABETH"/>
    <n v="1"/>
    <n v="35779.500569199998"/>
    <n v="0"/>
    <n v="35779.500569199998"/>
    <m/>
    <m/>
    <m/>
    <m/>
    <m/>
  </r>
  <r>
    <s v="PASTO"/>
    <x v="2"/>
    <x v="2"/>
    <n v="52019"/>
    <n v="2746589"/>
    <n v="77213"/>
    <s v="ORDEN DE CAMBIO"/>
    <s v="NARIÑO"/>
    <s v="ALBAN"/>
    <s v="BARRIO SUR SAN ALBAN ALBAN"/>
    <s v="REDEBAN"/>
    <s v="FO-25-1536249"/>
    <d v="2025-09-16T09:25:00"/>
    <d v="2025-09-18T13:05:00"/>
    <m/>
    <s v="ROLLOS"/>
    <s v="ROLLOS"/>
    <s v="UNO A UNO"/>
    <s v="UNO A UNO"/>
    <s v="EJECUTADO_EXITOSO"/>
    <s v="EJECUTADO EXITOSO"/>
    <s v="16/09/2025 SE ESCALA AL COORDINADOR DE ZONA PARA ENTREGA DE ROLLOS EN SITIO | 18/09/2025 SE REALIZA ENVÍO DE 10 ROLLOS EN BUS POR SOLICITUD DE LA CLIENTE. CLIENTE CONFIRMA LA RECEPCIÓN DE LOS ROLLOS.. ENVÍO EXITOSO"/>
    <s v="ENVÍO"/>
    <m/>
    <s v="TIPO II"/>
    <s v="TERRESTRE"/>
    <s v="CASTILLO HERRERA ALEX RICARDO"/>
    <n v="0"/>
    <n v="35779.500569199998"/>
    <n v="0"/>
    <n v="35779.500569199998"/>
    <m/>
    <m/>
    <m/>
    <m/>
    <m/>
  </r>
  <r>
    <s v="CARTAGENA"/>
    <x v="1"/>
    <x v="1"/>
    <n v="13836"/>
    <n v="2750870"/>
    <n v="58754"/>
    <s v="ORDEN DE CAMBIO"/>
    <s v="BOLIVAR"/>
    <s v="TURBACO"/>
    <s v="PTM TURBACO DROGUERIA Y VARIED"/>
    <s v="REDEBAN"/>
    <s v="FO-25-1539447"/>
    <d v="2025-09-16T17:08:00"/>
    <d v="2025-09-18T13:19:00"/>
    <m/>
    <s v="ROLLOS"/>
    <s v="ROLLOS"/>
    <s v="AGREGADOR"/>
    <s v="COMCARD - PTM"/>
    <s v="EJECUTADO_EXITOSO"/>
    <s v="EJECUTADO EXITOSO"/>
    <s v="16/09/2025 SE ESCALA AL COORDINADOR DE ZONA PARA ENTREGA DE ROLLOS EN SITIO | 18/09/2025 SE ENTREGAN 70 ROLLOS"/>
    <s v="VISITA_TÉCNICA"/>
    <m/>
    <s v="TIPO II"/>
    <s v="TERRESTRE"/>
    <s v="CANEDO HERRERA ALEXANDER"/>
    <n v="1"/>
    <n v="67654.12000000001"/>
    <n v="0"/>
    <n v="67654.12000000001"/>
    <m/>
    <m/>
    <m/>
    <m/>
    <m/>
  </r>
  <r>
    <s v="MONTERIA"/>
    <x v="1"/>
    <x v="1"/>
    <n v="23189"/>
    <n v="2735231"/>
    <n v="66137"/>
    <s v="ORDEN DE CAMBIO"/>
    <s v="CORDOBA"/>
    <s v="CIENAGA DE ORO"/>
    <s v="BARRIO GRANADA CIENAGA DE ORO"/>
    <s v="REDEBAN"/>
    <s v="FO-25-1523363"/>
    <d v="2025-09-12T15:11:00"/>
    <d v="2025-09-18T13:22:00"/>
    <m/>
    <s v="ROLLOS"/>
    <s v="ROLLOS"/>
    <s v="CB UNO A UNO"/>
    <s v="CB UNO A UNO"/>
    <s v="EJECUTADO_EXITOSO"/>
    <s v="EJECUTADO EXITOSO"/>
    <s v="13/09/2025 SE ESCALA AL COORDINADOR DE ZONA PARA ENTREGA DE ROLLOS EN SITIO | 18/09/2025 SE REALIZA ENTREGA DE 20 ROLLOS PARA EL CB BANCOLOMBIA, NO SE MANIPULAN EQUIPOS"/>
    <s v="VISITA_TÉCNICA"/>
    <m/>
    <s v="TIPO II"/>
    <s v="TERRESTRE"/>
    <s v="ARRAZOLA HERNANDEZ NICOLAS AUGUSTO"/>
    <n v="1"/>
    <n v="67654.12000000001"/>
    <n v="0"/>
    <n v="67654.12000000001"/>
    <m/>
    <m/>
    <m/>
    <m/>
    <m/>
  </r>
  <r>
    <s v="BARRANQUILLA"/>
    <x v="1"/>
    <x v="1"/>
    <n v="8758"/>
    <n v="2746399"/>
    <n v="80501"/>
    <s v="ORDEN DE CAMBIO"/>
    <s v="ATLANTICO"/>
    <s v="SOLEDAD"/>
    <s v="DISTRICOL MUNDO AROMA JEY"/>
    <s v="REDEBAN"/>
    <s v="FO-25-1536251"/>
    <d v="2025-09-16T09:22:00"/>
    <d v="2025-09-18T13:23:00"/>
    <m/>
    <s v="ROLLOS"/>
    <s v="ROLLOS"/>
    <s v="AGREGADOR"/>
    <s v="DISTRICOL"/>
    <s v="EJECUTADO_EXITOSO"/>
    <s v="EJECUTADO EXITOSO"/>
    <s v="16/09/2025 SE ESCALA AL COORDINADOR DE ZONA PARA ENTREGA DE ROLLOS EN SITIO | 18/09/2025 SE REALIZA VISITA SE ENTREGA 20 ROLLOS"/>
    <s v="VISITA_TÉCNICA"/>
    <m/>
    <s v="TIPO I"/>
    <s v="TERRESTRE"/>
    <s v="VILLACOB VILLACOB ELKIN EDUARDO"/>
    <n v="1"/>
    <n v="35779.500569199998"/>
    <n v="0"/>
    <n v="35779.500569199998"/>
    <m/>
    <m/>
    <m/>
    <m/>
    <m/>
  </r>
  <r>
    <s v="BOGOTA"/>
    <x v="4"/>
    <x v="4"/>
    <n v="25269"/>
    <n v="2755593"/>
    <n v="79940"/>
    <s v="ORDEN DE CAMBIO"/>
    <s v="CUNDINAMARCA"/>
    <s v="FACATATIVA"/>
    <s v="BARRIO CENTRO FACATATIVA FACATATIVA 3"/>
    <s v="REDEBAN"/>
    <s v="FO-25-1544424"/>
    <d v="2025-09-17T14:47:00"/>
    <d v="2025-09-18T13:27:00"/>
    <m/>
    <s v="ROLLOS"/>
    <s v="ROLLOS"/>
    <s v="UNO A UNO"/>
    <s v="UNO A UNO"/>
    <s v="EJECUTADO_EXITOSO"/>
    <s v="EJECUTADO EXITOSO"/>
    <s v="17/09/2025 SE ESCALA AL COORDINADOR DE ZONA PARA ENTREGA DE ROLLOS EN SITIO | 18/09/2025 DURANTE LA VISITA TECNICA SE REALIZA ENTREGA DE 10 ROLLOS PARA DATÁFONO NO SE MANIPULAN EQUIPOS"/>
    <s v="VISITA_TÉCNICA"/>
    <m/>
    <s v="TIPO II"/>
    <s v="TERRESTRE"/>
    <s v="GALEANO SORIANO JUAN DAVID"/>
    <n v="1"/>
    <n v="67654.12000000001"/>
    <n v="0"/>
    <n v="67654.12000000001"/>
    <m/>
    <m/>
    <m/>
    <m/>
    <m/>
  </r>
  <r>
    <s v="BOGOTA"/>
    <x v="4"/>
    <x v="4"/>
    <n v="11001"/>
    <n v="2753415"/>
    <n v="46936"/>
    <s v="ORDEN DE CAMBIO"/>
    <s v="CUNDINAMARCA"/>
    <s v="BOGOTA"/>
    <s v="BARRIO SAN CRISTOBAL BOGOTA 3"/>
    <s v="REDEBAN"/>
    <s v="FO-25-1541843"/>
    <d v="2025-09-17T09:51:00"/>
    <d v="2025-09-18T13:32:00"/>
    <m/>
    <s v="ROLLOS"/>
    <s v="ROLLOS"/>
    <s v="CB UNO A UNO"/>
    <s v="CB UNO A UNO"/>
    <s v="EJECUTADO_EXITOSO"/>
    <s v="EJECUTADO EXITOSO"/>
    <s v="27/09/2025 SE ESCALA AL COORDINADOR DE ZONA PARA ENTREGA DE ROLLOS EN SITIO | 18/09/2025 SE VISITA COMERCIO CB BANCOLOMBIA, SE ENTREGAN 40 ROLLOS DE PAPELERÍA SOLICITADOS PARA EL DATAFONO, NO UPS, NO SE MANIPULAN EQUIPOS."/>
    <s v="VISITA_TÉCNICA"/>
    <m/>
    <s v="TIPO I"/>
    <s v="TERRESTRE"/>
    <s v="VEGA MANRIQUE JONATAN MAURICIO"/>
    <n v="1"/>
    <n v="35779.500569199998"/>
    <n v="0"/>
    <n v="35779.500569199998"/>
    <m/>
    <m/>
    <m/>
    <m/>
    <m/>
  </r>
  <r>
    <s v="BOGOTA"/>
    <x v="4"/>
    <x v="4"/>
    <n v="11001"/>
    <n v="2753735"/>
    <n v="54630"/>
    <s v="ORDEN DE CAMBIO"/>
    <s v="CUNDINAMARCA"/>
    <s v="BOGOTA"/>
    <s v="PAGAFACIL  METROPOLOS"/>
    <s v="REDEBAN"/>
    <s v="FO-25-1542120"/>
    <d v="2025-09-17T10:16:00"/>
    <d v="2025-09-18T13:40:00"/>
    <m/>
    <s v="ROLLOS"/>
    <s v="ROLLOS"/>
    <s v="ROBUSTO"/>
    <s v="PAGAFACIL"/>
    <s v="EJECUTADO_EXITOSO"/>
    <s v="EJECUTADO EXITOSO"/>
    <s v="27/09/2025 SE ESCALA AL COORDINADOR DE ZONA PARA ENTREGA DE ROLLOS EN SITIO | 18/09/2025 SE DEJAN 160 ROLLOS"/>
    <s v="VISITA_TÉCNICA"/>
    <m/>
    <s v="TIPO I"/>
    <s v="TERRESTRE"/>
    <s v="INFANTE SIERRA MANUEL FERNANDO"/>
    <n v="1"/>
    <n v="35779.500569199998"/>
    <n v="0"/>
    <n v="35779.500569199998"/>
    <m/>
    <m/>
    <m/>
    <m/>
    <m/>
  </r>
  <r>
    <s v="BUCARAMANGA"/>
    <x v="3"/>
    <x v="3"/>
    <n v="68001"/>
    <n v="2756483"/>
    <n v="79878"/>
    <s v="ORDEN DE CAMBIO"/>
    <s v="SANTANDER"/>
    <s v="BUCARAMANGA"/>
    <s v="BARRIO MUTUALIDAD BUCARAMANGA 1"/>
    <s v="REDEBAN"/>
    <s v="FO-25-1546430"/>
    <d v="2025-09-17T15:55:00"/>
    <d v="2025-09-18T14:38:00"/>
    <m/>
    <s v="ROLLOS"/>
    <s v="ROLLOS"/>
    <s v="UNO A UNO"/>
    <s v="UNO A UNO"/>
    <s v="EJECUTADO_EXITOSO"/>
    <s v="EJECUTADO EXITOSO"/>
    <s v="18/09/2025 SE ESCALA AL COORDINADOR DE ZONA PARA ENTREGA DE ROLLOS EN SITIO | 18/09/2025 SE HACE PRESENCIA EN COMERCIO SE REALIZA ENTREGA DE 10 ROLLOS"/>
    <s v="VISITA_TÉCNICA"/>
    <m/>
    <s v="TIPO I"/>
    <s v="TERRESTRE"/>
    <s v="BARRERA ORTEGA MARLON STWAR"/>
    <n v="1"/>
    <n v="35779.500569199998"/>
    <n v="0"/>
    <n v="35779.500569199998"/>
    <m/>
    <m/>
    <m/>
    <m/>
    <m/>
  </r>
  <r>
    <s v="CALI"/>
    <x v="2"/>
    <x v="2"/>
    <n v="76001"/>
    <n v="2753976"/>
    <n v="41049"/>
    <s v="ORDEN DE CAMBIO"/>
    <s v="VALLE DEL CAUCA"/>
    <s v="CALI"/>
    <s v="PTM WORLD BANKS TU RED DE PAGO"/>
    <s v="REDEBAN"/>
    <s v="FO-25-1542460"/>
    <d v="2025-09-17T10:55:00"/>
    <d v="2025-09-18T14:48:00"/>
    <m/>
    <s v="ROLLOS"/>
    <s v="ROLLOS"/>
    <s v="AGREGADOR"/>
    <s v="COMCARD - PTM"/>
    <s v="EJECUTADO_EXITOSO"/>
    <s v="EJECUTADO EXITOSO"/>
    <s v="17/09/2025 SE ESCALA AL COORDINADOR DE ZONA PARA ENTREGA DE ROLLOS EN SITIO | 18/09/2025 SE REALIZA ENTREGA DE 80 ROLLOS."/>
    <s v="VISITA_TÉCNICA"/>
    <m/>
    <s v="TIPO I"/>
    <s v="TERRESTRE"/>
    <s v="MONTERO MUESES GIAN CARLO"/>
    <n v="1"/>
    <n v="35779.500569199998"/>
    <n v="0"/>
    <n v="35779.500569199998"/>
    <m/>
    <m/>
    <m/>
    <m/>
    <m/>
  </r>
  <r>
    <s v="CUCUTA"/>
    <x v="3"/>
    <x v="3"/>
    <n v="54810"/>
    <n v="2730351"/>
    <n v="22699"/>
    <s v="ORDEN DE CAMBIO"/>
    <s v="NORTE DE SANTANDER"/>
    <s v="TIBU"/>
    <s v="BARRIO LIBERTADORES TIBU"/>
    <s v="REDEBAN"/>
    <s v="FO-25-1525892"/>
    <d v="2025-09-11T17:31:00"/>
    <d v="2025-09-18T14:51:00"/>
    <m/>
    <s v="ROLLOS"/>
    <s v="ROLLOS"/>
    <s v="CB UNO A UNO"/>
    <s v="CB UNO A UNO"/>
    <s v="EJECUTADO_EXITOSO"/>
    <s v="EJECUTADO EXITOSO"/>
    <s v="13/09/2025 SE ENVIAN ROLLOS POR OPERADOR LOGISTICO | 18/09/2025 SE REALIZA ENVIO DE 60 ROLLOS, CON LA GUIA 2187690696 SERVIENTREGA. SE CONFIRMA ENTREGA EXITOSA CON EL USUARIO"/>
    <s v="ENVÍO"/>
    <m/>
    <s v="TIPO IV ESPECIAL"/>
    <s v="TERRESTRE"/>
    <m/>
    <n v="0"/>
    <n v="35779.500569199998"/>
    <n v="0"/>
    <n v="35779.500569199998"/>
    <m/>
    <m/>
    <m/>
    <m/>
    <m/>
  </r>
  <r>
    <s v="CUCUTA"/>
    <x v="3"/>
    <x v="3"/>
    <n v="54810"/>
    <n v="2730284"/>
    <n v="22699"/>
    <s v="ORDEN DE CAMBIO"/>
    <s v="NORTE DE SANTANDER"/>
    <s v="TIBU"/>
    <s v="BARRIO LIBERTADORES TIBU"/>
    <s v="REDEBAN"/>
    <s v="FO-25-1521699"/>
    <d v="2025-09-11T17:27:00"/>
    <d v="2025-09-18T14:51:00"/>
    <m/>
    <s v="ROLLOS"/>
    <s v="ROLLOS"/>
    <s v="CB UNO A UNO"/>
    <s v="CB UNO A UNO"/>
    <s v="EJECUTADO_EXITOSO"/>
    <s v="EJECUTADO EXITOSO"/>
    <s v="12/09/2025 SE REALIZA ENVIO DE ROLLOS CON GUIA | 18/09/2025 SE REALIZA ENVIO DE 60 ROLLOS, CON LA GUIA 2187690694 SERVIENTREGA. SE CONFIRMA ENTREGA EXITOSA CON EL USUARIO"/>
    <s v="ENVÍO"/>
    <m/>
    <s v="TIPO IV ESPECIAL"/>
    <s v="TERRESTRE"/>
    <m/>
    <n v="0"/>
    <n v="35779.500569199998"/>
    <n v="0"/>
    <n v="35779.500569199998"/>
    <m/>
    <m/>
    <m/>
    <m/>
    <m/>
  </r>
  <r>
    <s v="MONTERIA"/>
    <x v="1"/>
    <x v="1"/>
    <n v="23001"/>
    <n v="2753659"/>
    <n v="77931"/>
    <s v="ORDEN DE CAMBIO"/>
    <s v="CORDOBA"/>
    <s v="MONTERIA"/>
    <s v="BARRIO CANTACLARO MONTERIA 9"/>
    <s v="REDEBAN"/>
    <s v="FO-25-1542115"/>
    <d v="2025-09-17T10:20:00"/>
    <d v="2025-09-18T14:53:00"/>
    <m/>
    <s v="ROLLOS"/>
    <s v="ROLLOS"/>
    <s v="CB UNO A UNO"/>
    <s v="CB UNO A UNO"/>
    <s v="EJECUTADO_EXITOSO"/>
    <s v="EJECUTADO EXITOSO"/>
    <s v="27/09/2025 SE ESCALA AL COORDINADOR DE ZONA PARA ENTREGA DE ROLLOS EN SITIO | 18/09/2025 SE REALIZÓ ENTREGA DE 30 ROLLOS PARA CB BANCOLOMBIA, NO SE MANIPULÓ EQUIPOS."/>
    <s v="VISITA_TÉCNICA"/>
    <m/>
    <s v="TIPO I"/>
    <s v="TERRESTRE"/>
    <s v="CALDERA SALCEDO CARLOS JULIO"/>
    <n v="1"/>
    <n v="35779.500569199998"/>
    <n v="0"/>
    <n v="35779.500569199998"/>
    <m/>
    <m/>
    <m/>
    <m/>
    <m/>
  </r>
  <r>
    <s v="BOGOTA"/>
    <x v="4"/>
    <x v="4"/>
    <n v="11001"/>
    <n v="2753419"/>
    <n v="57734"/>
    <s v="ORDEN DE CAMBIO"/>
    <s v="CUNDINAMARCA"/>
    <s v="BOGOTA"/>
    <s v="BARRIO BOSA BOGOTA 14"/>
    <s v="REDEBAN"/>
    <s v="FO-25-1541834"/>
    <d v="2025-09-17T09:52:00"/>
    <d v="2025-09-18T15:00:00"/>
    <m/>
    <s v="ROLLOS"/>
    <s v="ROLLOS"/>
    <s v="CB UNO A UNO"/>
    <s v="CB UNO A UNO"/>
    <s v="EJECUTADO_EXITOSO"/>
    <s v="EJECUTADO EXITOSO"/>
    <s v="27/09/2025 SE ESCALA AL COORDINADOR DE ZONA PARA ENTREGA DE ROLLOS EN SITIO | 18/09/2025 SE LLAMA AL USUARIO E INDICA QUE POR FAVOR LO DEJEN EN LA TIENDA DEL LADO, YA QUE SE ENCUENTRA CERRADO Y MAS RATO PASA A RECOERLOS"/>
    <s v="VISITA_TÉCNICA"/>
    <m/>
    <s v="TIPO I"/>
    <s v="TERRESTRE"/>
    <s v="BARRAGAN LAGOS JUAN MANUEL"/>
    <n v="1"/>
    <n v="35779.500569199998"/>
    <n v="0"/>
    <n v="35779.500569199998"/>
    <m/>
    <m/>
    <m/>
    <m/>
    <m/>
  </r>
  <r>
    <s v="TUNJA"/>
    <x v="3"/>
    <x v="3"/>
    <n v="15367"/>
    <n v="2752802"/>
    <n v="79853"/>
    <s v="ORDEN DE CAMBIO"/>
    <s v="BOYACA"/>
    <s v="JENESANO"/>
    <s v="BARRIO CENTRO JENESANO  6"/>
    <s v="REDEBAN"/>
    <s v="FO-25-1541235"/>
    <d v="2025-09-17T09:10:00"/>
    <d v="2025-09-18T15:07:00"/>
    <m/>
    <s v="ROLLOS"/>
    <s v="ROLLOS"/>
    <s v="CB UNO A UNO"/>
    <s v="CB UNO A UNO"/>
    <s v="EJECUTADO_EXITOSO"/>
    <s v="EJECUTADO EXITOSO"/>
    <s v="17/09/2025 SE ESCALA AL COORDINADOR DE ZONA PARA ENTREGA DE ROLLOS EN SITIO | 18/09/2025 SE REALIZA ENTREGA DE 10 ROLLOS CON VISITA."/>
    <s v="VISITA_TÉCNICA"/>
    <m/>
    <s v="TIPO II"/>
    <s v="TERRESTRE"/>
    <s v="SOLER HOYOS CRISTIAN LEONARDO"/>
    <n v="1"/>
    <n v="67654.12000000001"/>
    <n v="0"/>
    <n v="67654.12000000001"/>
    <m/>
    <m/>
    <m/>
    <m/>
    <m/>
  </r>
  <r>
    <s v="BOGOTA"/>
    <x v="4"/>
    <x v="4"/>
    <n v="25899"/>
    <n v="2750156"/>
    <n v="72705"/>
    <s v="ORDEN DE CAMBIO"/>
    <s v="CUNDINAMARCA"/>
    <s v="ZIPAQUIRA"/>
    <s v="BARRIO LA PAZ ZIPAQUIRA 4"/>
    <s v="REDEBAN"/>
    <s v="FO-25-1539093"/>
    <d v="2025-09-16T19:10:00"/>
    <d v="2025-09-18T15:14:00"/>
    <m/>
    <s v="ROLLOS"/>
    <s v="ROLLOS"/>
    <s v="UNO A UNO"/>
    <s v="UNO A UNO"/>
    <s v="EJECUTADO_EXITOSO"/>
    <s v="EJECUTADO EXITOSO"/>
    <s v="16/09/2025 SE ESCALA AL COORDINADOR DE ZONA PARA ENTREGA DE ROLLOS EN SITIO | 18/09/2025 SE VISITA COMERCIO PARA ENTREGA DE 10 ROLLOS TÉRMICOS NO SE MANIPULA EQUIPO Y SE COMPLETA ENTREGA SIN NOVEDAD"/>
    <s v="VISITA_TÉCNICA"/>
    <m/>
    <s v="TIPO II"/>
    <s v="TERRESTRE"/>
    <s v="ROMERO ROJAS BREIDY JHOHAN"/>
    <n v="1"/>
    <n v="67654.12000000001"/>
    <n v="0"/>
    <n v="67654.12000000001"/>
    <m/>
    <m/>
    <m/>
    <m/>
    <m/>
  </r>
  <r>
    <s v="PEREIRA"/>
    <x v="2"/>
    <x v="6"/>
    <n v="66001"/>
    <n v="2732862"/>
    <n v="75088"/>
    <s v="ORDEN DE CAMBIO"/>
    <s v="RISARALDA"/>
    <s v="PEREIRA"/>
    <s v="BARRIO VRD MORELIA PEREIRA"/>
    <s v="REDEBAN"/>
    <s v="FO-25-1522175"/>
    <d v="2025-09-12T10:18:00"/>
    <d v="2025-09-18T15:17:00"/>
    <m/>
    <s v="ROLLOS"/>
    <s v="ROLLOS"/>
    <s v="CB UNO A UNO"/>
    <s v="CB UNO A UNO"/>
    <s v="EJECUTADO_EXITOSO"/>
    <s v="EJECUTADO EXITOSO"/>
    <s v="12/09/2025 SE ESCALA AL COORDINADOR DE ZONA PARA ENTREGA DE ROLLOS EN SITIO | 18/09/2025 SE ENTREGAN 10 ROLLOS."/>
    <s v="VISITA_TÉCNICA"/>
    <m/>
    <s v="TIPO I"/>
    <s v="TERRESTRE"/>
    <s v="FRANCO CAÑAVERAL YAMID RAUL"/>
    <n v="1"/>
    <n v="35779.500569199998"/>
    <n v="0"/>
    <n v="35779.500569199998"/>
    <m/>
    <m/>
    <m/>
    <m/>
    <m/>
  </r>
  <r>
    <s v="MONTERIA"/>
    <x v="1"/>
    <x v="1"/>
    <n v="23660"/>
    <n v="2748948"/>
    <n v="45436"/>
    <s v="ORDEN DE CAMBIO"/>
    <s v="CORDOBA"/>
    <s v="SAHAGUN"/>
    <s v="DISTRICOL DROGUERIA Y VARIEDAD"/>
    <s v="REDEBAN"/>
    <s v="FO-25-1538403"/>
    <d v="2025-09-16T14:05:00"/>
    <d v="2025-09-18T15:20:00"/>
    <m/>
    <s v="ROLLOS"/>
    <s v="ROLLOS"/>
    <s v="AGREGADOR"/>
    <s v="DISTRICOL"/>
    <s v="EJECUTADO_EXITOSO"/>
    <s v="EJECUTADO EXITOSO"/>
    <s v="16/09/2025 SE ESCALA AL COORDINADOR DE ZONA PARA ENTREGA DE ROLLOS EN SITIO | 18/09/2025 SE REALIZA ENTREGA DE 30 ROLLOS PARA EL CB BANCOLOMBIA, NO SE MANIPULAN EQUIPOS"/>
    <s v="VISITA_TÉCNICA"/>
    <m/>
    <s v="TIPO II"/>
    <s v="TERRESTRE"/>
    <s v="ARRAZOLA HERNANDEZ NICOLAS AUGUSTO"/>
    <n v="1"/>
    <n v="67654.12000000001"/>
    <n v="0"/>
    <n v="67654.12000000001"/>
    <m/>
    <m/>
    <m/>
    <m/>
    <m/>
  </r>
  <r>
    <s v="PEREIRA"/>
    <x v="2"/>
    <x v="6"/>
    <n v="63272"/>
    <n v="2737238"/>
    <n v="42903"/>
    <s v="ORDEN DE CAMBIO"/>
    <s v="QUINDIO"/>
    <s v="FILANDIA"/>
    <s v="BARRIO CALLE LA CRUZ FILANDIA"/>
    <s v="REDEBAN"/>
    <s v="FO-25-1524877"/>
    <d v="2025-09-13T16:13:00"/>
    <d v="2025-09-18T15:24:00"/>
    <m/>
    <s v="ROLLOS"/>
    <s v="ROLLOS"/>
    <s v="UNO A UNO"/>
    <s v="UNO A UNO"/>
    <s v="EJECUTADO_EXITOSO"/>
    <s v="EJECUTADO EXITOSO"/>
    <s v="18/09/2025 SE VISITA COMERCIO SE REALIZÓ ENTREGA DE 10 ROLLOS"/>
    <s v="VISITA_TÉCNICA"/>
    <m/>
    <s v="TIPO II"/>
    <s v="TERRESTRE"/>
    <s v="SANCHEZ SOLORZANO JUAN SEBASTIAN"/>
    <n v="1"/>
    <n v="67654.12000000001"/>
    <n v="0"/>
    <n v="67654.12000000001"/>
    <m/>
    <m/>
    <m/>
    <m/>
    <m/>
  </r>
  <r>
    <s v="MONTERIA"/>
    <x v="1"/>
    <x v="1"/>
    <n v="23001"/>
    <n v="2755563"/>
    <n v="80219"/>
    <s v="ORDEN DE CAMBIO"/>
    <s v="CORDOBA"/>
    <s v="MONTERIA"/>
    <s v="PTM MONTERIA VARIEDADES EL IMP"/>
    <s v="REDEBAN"/>
    <s v="FO-25-1544432"/>
    <d v="2025-09-17T14:37:00"/>
    <d v="2025-09-18T15:26:00"/>
    <m/>
    <s v="ROLLOS"/>
    <s v="ROLLOS"/>
    <s v="AGREGADOR"/>
    <s v="COMCARD - PTM"/>
    <s v="EJECUTADO_EXITOSO"/>
    <s v="EJECUTADO EXITOSO"/>
    <s v="17/09/2025 SE ESCALA AL COORDINADOR DE ZONA PARA ENTREGA DE ROLLOS EN SITIO | 18/09/2025 SE REALIZÓ ENTREGA DE 20 ROLLOS PARA CB BANCOLOMBIA, NO SE MANIPULÓ EQUIPOS."/>
    <s v="VISITA_TÉCNICA"/>
    <m/>
    <s v="TIPO I"/>
    <s v="TERRESTRE"/>
    <s v="CALDERA SALCEDO CARLOS JULIO"/>
    <n v="1"/>
    <n v="35779.500569199998"/>
    <n v="0"/>
    <n v="35779.500569199998"/>
    <m/>
    <m/>
    <m/>
    <m/>
    <m/>
  </r>
  <r>
    <s v="IBAGUE"/>
    <x v="5"/>
    <x v="5"/>
    <n v="73001"/>
    <n v="2755187"/>
    <n v="48800"/>
    <s v="ORDEN DE CAMBIO"/>
    <s v="TOLIMA"/>
    <s v="IBAGUE"/>
    <s v="PTM IBAGUE  EVELYN ARIAS"/>
    <s v="REDEBAN"/>
    <s v="FO-25-1543862"/>
    <d v="2025-09-17T13:29:00"/>
    <d v="2025-09-18T15:29:00"/>
    <m/>
    <s v="ROLLOS"/>
    <s v="ROLLOS"/>
    <s v="AGREGADOR"/>
    <s v="COMCARD - PTM"/>
    <s v="EJECUTADO_EXITOSO"/>
    <s v="EJECUTADO EXITOSO"/>
    <s v="17/09/2025 SE ESCALA AL COORDINADOR DE ZONA PARA ENTREGA DE ROLLOS EN SITIO | 18/09/2025 SE HACE ENTREGA DE 70 PARA CB EN DIRECCIÓN INDICADA"/>
    <s v="VISITA_TÉCNICA"/>
    <m/>
    <s v="TIPO I"/>
    <s v="TERRESTRE"/>
    <s v="GUTIERREZ  CAMILO ANDRES"/>
    <n v="1"/>
    <n v="35779.500569199998"/>
    <n v="0"/>
    <n v="35779.500569199998"/>
    <m/>
    <m/>
    <m/>
    <m/>
    <m/>
  </r>
  <r>
    <s v="CALI"/>
    <x v="2"/>
    <x v="2"/>
    <n v="76001"/>
    <n v="2753984"/>
    <n v="63182"/>
    <s v="ORDEN DE CAMBIO"/>
    <s v="VALLE DEL CAUCA"/>
    <s v="CALI"/>
    <s v="PAGAFACIL  CARRERA 15"/>
    <s v="REDEBAN"/>
    <s v="FO-25-1542449"/>
    <d v="2025-09-17T10:56:00"/>
    <d v="2025-09-18T15:32:00"/>
    <m/>
    <s v="ROLLOS"/>
    <s v="ROLLOS"/>
    <s v="ROBUSTO"/>
    <s v="PAGAFACIL"/>
    <s v="EJECUTADO_EXITOSO"/>
    <s v="EJECUTADO EXITOSO"/>
    <s v="17/09/2025 SE ESCALA AL COORDINADOR DE ZONA PARA ENTREGA DE ROLLOS EN SITIO | 18/09/2025 SE REALIZA ENTREGA DE 160 ROLLOS"/>
    <s v="VISITA_TÉCNICA"/>
    <m/>
    <s v="TIPO I"/>
    <s v="TERRESTRE"/>
    <s v="MONTERO MUESES GIAN CARLO"/>
    <n v="1"/>
    <n v="35779.500569199998"/>
    <n v="0"/>
    <n v="35779.500569199998"/>
    <m/>
    <m/>
    <m/>
    <m/>
    <m/>
  </r>
  <r>
    <s v="PEREIRA"/>
    <x v="2"/>
    <x v="6"/>
    <n v="66170"/>
    <n v="2755144"/>
    <n v="80663"/>
    <s v="ORDEN DE CAMBIO"/>
    <s v="RISARALDA"/>
    <s v="DOSQUEBRADAS"/>
    <s v="BARRIO SANTIAGO LONDOÑO DOSQUEBRADAS  1"/>
    <s v="REDEBAN"/>
    <s v="FO-25-1543614"/>
    <d v="2025-09-17T12:54:00"/>
    <d v="2025-09-18T15:34:00"/>
    <m/>
    <s v="ROLLOS"/>
    <s v="ROLLOS"/>
    <s v="UNO A UNO"/>
    <s v="UNO A UNO"/>
    <s v="EJECUTADO_EXITOSO"/>
    <s v="EJECUTADO EXITOSO"/>
    <s v="17/09/2025 SE ESCALA AL COORDINADOR DE ZONA PARA ENTREGA DE ROLLOS EN SITIO | 18/09/2025 SE VISITA COMERCIO SE REALIZA ENTREGA DE 20 ROLLOS DE PAPEL PARA DATÁFONO"/>
    <s v="VISITA_TÉCNICA"/>
    <m/>
    <s v="TIPO I"/>
    <s v="TERRESTRE"/>
    <s v="LOAIZA LOPEZ JHON FREDDY"/>
    <n v="1"/>
    <n v="35779.500569199998"/>
    <n v="0"/>
    <n v="35779.500569199998"/>
    <m/>
    <m/>
    <m/>
    <m/>
    <m/>
  </r>
  <r>
    <s v="CALI"/>
    <x v="2"/>
    <x v="2"/>
    <n v="76001"/>
    <n v="2755793"/>
    <n v="62290"/>
    <s v="ORDEN DE CAMBIO"/>
    <s v="VALLE DEL CAUCA"/>
    <s v="CALI"/>
    <s v="REDY COMFANDI EL PRADO"/>
    <s v="REDEBAN"/>
    <s v="FO-25-1544418"/>
    <d v="2025-09-17T14:53:00"/>
    <d v="2025-09-18T15:39:00"/>
    <m/>
    <s v="ROLLOS"/>
    <s v="ROLLOS"/>
    <s v="ROBUSTO"/>
    <s v="REDY"/>
    <s v="EJECUTADO_EXITOSO"/>
    <s v="EJECUTADO EXITOSO"/>
    <s v="17/09/2025 SE ESCALA AL COORDINADOR DE ZONA PARA ENTREGA DE ROLLOS EN SITIO | 18/09/2025 SE REALIZA ENTREGA DE 60 ROLLOS. PERSONAL DEL CB NO ACCEDE A FIRMAR YA QUE ASEGURA QUE NUNCA HABÍAN PEDIDO TANTA INFORMACIÓN PARA UNA ENTREGA DE ROLLOS A PESAR DE HABERLE MOSTRADO EL CARNET Y LLAMADO A LA LÍNEA DEL BANCO."/>
    <s v="VISITA_TÉCNICA"/>
    <m/>
    <s v="TIPO I"/>
    <s v="TERRESTRE"/>
    <s v="MONTERO MUESES GIAN CARLO"/>
    <n v="1"/>
    <n v="35779.500569199998"/>
    <n v="0"/>
    <n v="35779.500569199998"/>
    <m/>
    <m/>
    <m/>
    <m/>
    <m/>
  </r>
  <r>
    <s v="VILLAVICENCIO"/>
    <x v="5"/>
    <x v="5"/>
    <n v="50683"/>
    <n v="2742406"/>
    <n v="77567"/>
    <s v="ORDEN DE CAMBIO"/>
    <s v="META"/>
    <s v="SAN JUAN DE ARAMA"/>
    <s v="BARRIO CENTRO SAN JUAN DE ARAM"/>
    <s v="REDEBAN"/>
    <s v="FO-25-1536203"/>
    <d v="2025-09-15T12:36:00"/>
    <d v="2025-09-18T15:39:00"/>
    <m/>
    <s v="ROLLOS"/>
    <s v="ROLLOS"/>
    <s v="CB UNO A UNO"/>
    <s v="CB UNO A UNO"/>
    <s v="EJECUTADO_EXITOSO"/>
    <s v="EJECUTADO EXITOSO"/>
    <s v="16/09/2025 SE REALIZA ENVIO DE ROLLOS CON GUIA | 18/09/2025 SE REALIZA ENVIO DE 40 ROLLOS, CON LA GUIA 2235596077 SERVIENTREGA. SE CONFIRMA ENTREGA EXITOSA CON EL USUARIO"/>
    <s v="ENVÍO"/>
    <m/>
    <s v="TIPO III"/>
    <s v="TERRESTRE"/>
    <m/>
    <n v="0"/>
    <n v="35779.500569199998"/>
    <n v="0"/>
    <n v="35779.500569199998"/>
    <m/>
    <m/>
    <m/>
    <m/>
    <m/>
  </r>
  <r>
    <s v="CALI"/>
    <x v="2"/>
    <x v="2"/>
    <n v="76109"/>
    <n v="2747079"/>
    <n v="79692"/>
    <s v="ORDEN DE CAMBIO"/>
    <s v="VALLE DEL CAUCA"/>
    <s v="BUENAVENTURA"/>
    <s v="PTM BUENAVENTURA DROGUERIA Y M"/>
    <s v="REDEBAN"/>
    <s v="FO-25-1536188"/>
    <d v="2025-09-16T10:15:00"/>
    <d v="2025-09-18T15:40:00"/>
    <m/>
    <s v="ROLLOS"/>
    <s v="ROLLOS"/>
    <s v="AGREGADOR"/>
    <s v="COMCARD - PTM"/>
    <s v="EJECUTADO_EXITOSO"/>
    <s v="EJECUTADO EXITOSO"/>
    <s v="16/09/2025 SE REALIZA ENVIO DE ROLLOS CON GUIA | 18/09/2025 SE REALIZA ENVIO DE 10 ROLLOS, CON LA GUIA 2185553789 SERVIENTREGA. SE CONFIRMA ENTREGA EXITOSA CON EL USUARIO"/>
    <s v="ENVÍO"/>
    <m/>
    <s v="TIPO III"/>
    <s v="TERRESTRE"/>
    <m/>
    <n v="0"/>
    <n v="35779.500569199998"/>
    <n v="0"/>
    <n v="35779.500569199998"/>
    <m/>
    <m/>
    <m/>
    <m/>
    <m/>
  </r>
  <r>
    <s v="BARRANQUILLA"/>
    <x v="1"/>
    <x v="1"/>
    <n v="47258"/>
    <n v="2754073"/>
    <n v="79081"/>
    <s v="ORDEN DE CAMBIO"/>
    <s v="MAGDALENA"/>
    <s v="EL PIÑON"/>
    <s v="BARRIO CENTRO EL PINON 1"/>
    <s v="REDEBAN"/>
    <s v="FO-25-1543136"/>
    <d v="2025-09-17T10:55:00"/>
    <d v="2025-09-18T15:48:00"/>
    <m/>
    <s v="ROLLOS"/>
    <s v="ROLLOS"/>
    <s v="CB UNO A UNO"/>
    <s v="CB UNO A UNO"/>
    <s v="EJECUTADO_EXITOSO"/>
    <s v="EJECUTADO EXITOSO"/>
    <s v="17/09/2025 SE ESCALA AL COORDINADOR DE ZONA PARA ENTREGA DE ROLLOS EN SITIO | 18/09/2025 SE REALIZA VISITA SE PROCEDE A ENTREGAR 10 UNIDADES DE ROLLOS AL CLIENTE EN LA DIRECCIÓN DADA POR EL MISMO CRA 15 # 57-276 CONJUNTO VILLA LINDA"/>
    <s v="VISITA_TÉCNICA"/>
    <m/>
    <s v="TIPO III"/>
    <s v="TERRESTRE"/>
    <s v="PORRAS CASTRO DARLON NASCK"/>
    <n v="1"/>
    <n v="35779.500569199998"/>
    <n v="0"/>
    <n v="35779.500569199998"/>
    <m/>
    <m/>
    <m/>
    <m/>
    <m/>
  </r>
  <r>
    <s v="CALI"/>
    <x v="2"/>
    <x v="2"/>
    <n v="76001"/>
    <n v="2754848"/>
    <n v="80937"/>
    <s v="ORDEN DE CAMBIO"/>
    <s v="VALLE DEL CAUCA"/>
    <s v="CALI"/>
    <s v="BARRIO UNION DE VIVIENDA POPULAR CALI"/>
    <s v="REDEBAN"/>
    <s v="FO-25-1543231"/>
    <d v="2025-09-17T12:06:00"/>
    <d v="2025-09-18T15:52:00"/>
    <m/>
    <s v="ROLLOS"/>
    <s v="ROLLOS"/>
    <s v="UNO A UNO"/>
    <s v="UNO A UNO"/>
    <s v="EJECUTADO_EXITOSO"/>
    <s v="EJECUTADO EXITOSO"/>
    <s v="17/09/2025 SE ESCALA AL COORDINADOR DE ZONA PARA ENTREGA DE ROLLOS EN SITIO | 18/09/2025 SE ENTREGAN 20 ROLLOS A OSMAR SUAZA"/>
    <s v="VISITA_TÉCNICA"/>
    <m/>
    <s v="TIPO I"/>
    <s v="TERRESTRE"/>
    <s v="CUERO RUIZ JHONNY"/>
    <n v="1"/>
    <n v="35779.500569199998"/>
    <n v="0"/>
    <n v="35779.500569199998"/>
    <m/>
    <m/>
    <m/>
    <m/>
    <m/>
  </r>
  <r>
    <s v="BUCARAMANGA"/>
    <x v="3"/>
    <x v="3"/>
    <n v="68547"/>
    <n v="2756299"/>
    <n v="54897"/>
    <s v="ORDEN DE CAMBIO"/>
    <s v="SANTANDER"/>
    <s v="PIEDECUESTA"/>
    <s v="BARRIO VEREDA CUROS SAN MIGUEL"/>
    <s v="REDEBAN"/>
    <s v="FO-25-1544795"/>
    <d v="2025-09-17T15:43:00"/>
    <d v="2025-09-18T15:59:00"/>
    <m/>
    <s v="ROLLOS"/>
    <s v="ROLLOS"/>
    <s v="CB UNO A UNO"/>
    <s v="CB UNO A UNO"/>
    <s v="EJECUTADO_EXITOSO"/>
    <s v="EJECUTADO EXITOSO"/>
    <s v="17/09/2025 SE ESCALA AL COORDINADOR DE ZONA PARA ENTREGA DE ROLLOS EN SITIO | 18/09/2025 SE VISITA COMERCIO SE REALIZA LA ENTREGA DE 20 ROLLOS RBM CB OPERATIVO"/>
    <s v="VISITA_TÉCNICA"/>
    <m/>
    <s v="TIPO II"/>
    <s v="TERRESTRE"/>
    <s v="BARAJAS BERMUDEZ YAHIR MAURICIO"/>
    <n v="1"/>
    <n v="67654.12000000001"/>
    <n v="0"/>
    <n v="67654.12000000001"/>
    <m/>
    <m/>
    <m/>
    <m/>
    <m/>
  </r>
  <r>
    <s v="MEDELLIN"/>
    <x v="0"/>
    <x v="0"/>
    <n v="5001"/>
    <n v="2739788"/>
    <n v="32245"/>
    <s v="ORDEN DE CAMBIO"/>
    <s v="ANTIOQUIA"/>
    <s v="MEDELLIN"/>
    <s v="COMCARD MED RED PARAISO MASCOT"/>
    <s v="REDEBAN"/>
    <s v="FO-25-1531104"/>
    <d v="2025-09-15T09:18:00"/>
    <d v="2025-09-18T16:12:00"/>
    <m/>
    <s v="ROLLOS"/>
    <s v="ROLLOS"/>
    <s v="AGREGADOR"/>
    <s v="COMCARD - PTM"/>
    <s v="EJECUTADO_EXITOSO"/>
    <s v="EJECUTADO EXITOSO"/>
    <s v="15/09/2025 SE ESCALA AL COORDINADOR DE ZONA PARA ENTREGA DE ROLLOS EN SITIO | 18/09/2025 SE REALIZA ENTREGA DE 50 ROLLOS POR EL OPERADOR VELOCES CON LA GUIA V4001552229"/>
    <s v="VISITA_TÉCNICA"/>
    <m/>
    <s v="TIPO I"/>
    <s v="TERRESTRE"/>
    <s v="TORO CARDONA ELIZABETH"/>
    <n v="1"/>
    <n v="35779.500569199998"/>
    <n v="0"/>
    <n v="35779.500569199998"/>
    <m/>
    <m/>
    <m/>
    <m/>
    <m/>
  </r>
  <r>
    <s v="MEDELLIN"/>
    <x v="0"/>
    <x v="0"/>
    <n v="5266"/>
    <n v="2736153"/>
    <n v="15747"/>
    <s v="ORDEN DE CAMBIO"/>
    <s v="ANTIOQUIA"/>
    <s v="ENVIGADO"/>
    <s v="OPRAP EXITO BULEVAR ENVIGADO"/>
    <s v="REDEBAN"/>
    <s v="FO-25-1523300"/>
    <d v="2025-09-12T17:34:00"/>
    <d v="2025-09-18T16:12:00"/>
    <m/>
    <s v="ROLLOS"/>
    <s v="ROLLOS"/>
    <s v="ROBUSTO"/>
    <s v="OPRAP"/>
    <s v="EJECUTADO_EXITOSO"/>
    <s v="EJECUTADO EXITOSO"/>
    <s v="13/09/2025 SE ESCALA AL COORDINADOR DE ZONA PARA ENTREGA DE ROLLOS EN SITIO | 18/09/2025 SE REALIZA ENTREGA DE 210 ROLLOS POR EL OPERADOR CABIFY"/>
    <s v="VISITA_TÉCNICA"/>
    <m/>
    <s v="TIPO I"/>
    <s v="TERRESTRE"/>
    <s v="TORO CARDONA ELIZABETH"/>
    <n v="1"/>
    <n v="35779.500569199998"/>
    <n v="0"/>
    <n v="35779.500569199998"/>
    <m/>
    <m/>
    <m/>
    <m/>
    <m/>
  </r>
  <r>
    <s v="MEDELLIN"/>
    <x v="0"/>
    <x v="0"/>
    <n v="5360"/>
    <n v="2731359"/>
    <n v="74138"/>
    <s v="ORDEN DE CAMBIO"/>
    <s v="ANTIOQUIA"/>
    <s v="ITAGUI"/>
    <s v="PTM ITAGUI SUPERMERCADO RANCHO"/>
    <s v="REDEBAN"/>
    <s v="FO-25-1519378"/>
    <d v="2025-09-12T08:03:00"/>
    <d v="2025-09-18T16:13:00"/>
    <m/>
    <s v="ROLLOS"/>
    <s v="ROLLOS"/>
    <s v="AGREGADOR"/>
    <s v="COMCARD - PTM"/>
    <s v="EJECUTADO_EXITOSO"/>
    <s v="EJECUTADO EXITOSO"/>
    <s v="12/09/2025 SE ESCALA PARA ENVIO POR CABIFY | 18/09/2025 SE REALIZA ENTREGA DE 70 ROLLOS POR EL OPERADOR CABIFY"/>
    <s v="VISITA_TÉCNICA"/>
    <m/>
    <s v="TIPO I"/>
    <s v="TERRESTRE"/>
    <s v="TORO CARDONA ELIZABETH"/>
    <n v="1"/>
    <n v="35779.500569199998"/>
    <n v="0"/>
    <n v="35779.500569199998"/>
    <m/>
    <m/>
    <m/>
    <m/>
    <m/>
  </r>
  <r>
    <s v="MEDELLIN"/>
    <x v="0"/>
    <x v="0"/>
    <n v="5088"/>
    <n v="2745202"/>
    <n v="77422"/>
    <s v="ORDEN DE CAMBIO"/>
    <s v="ANTIOQUIA"/>
    <s v="BELLO"/>
    <s v="DISTRICOL CARNICER BARENAS I"/>
    <s v="REDEBAN"/>
    <s v="FO-25-1535229"/>
    <d v="2025-09-16T08:00:00"/>
    <d v="2025-09-18T16:15:00"/>
    <m/>
    <s v="ROLLOS"/>
    <s v="ROLLOS"/>
    <s v="AGREGADOR"/>
    <s v="DISTRICOL"/>
    <s v="EJECUTADO_EXITOSO"/>
    <s v="EJECUTADO EXITOSO"/>
    <s v="16/09/2025 SE ESCALA AL COORDINADOR DE ZONA PARA ENTREGA DE ROLLOS EN SITIO | 18/09/2025 SE REALIZA ENTREGA DE 50 ROLLOS POR EL OPERADOR CABIFY"/>
    <s v="VISITA_TÉCNICA"/>
    <m/>
    <s v="TIPO I"/>
    <s v="TERRESTRE"/>
    <s v="TORO CARDONA ELIZABETH"/>
    <n v="1"/>
    <n v="35779.500569199998"/>
    <n v="0"/>
    <n v="35779.500569199998"/>
    <m/>
    <m/>
    <m/>
    <m/>
    <m/>
  </r>
  <r>
    <s v="MEDELLIN"/>
    <x v="0"/>
    <x v="0"/>
    <n v="5088"/>
    <n v="2751449"/>
    <n v="44243"/>
    <s v="ORDEN DE CAMBIO"/>
    <s v="ANTIOQUIA"/>
    <s v="BELLO"/>
    <s v="DISTRICOL KASANDRA"/>
    <s v="REDEBAN"/>
    <s v="FO-25-1540406"/>
    <d v="2025-09-17T08:00:00"/>
    <d v="2025-09-18T16:17:00"/>
    <m/>
    <s v="ROLLOS"/>
    <s v="ROLLOS"/>
    <s v="AGREGADOR"/>
    <s v="DISTRICOL"/>
    <s v="EJECUTADO_EXITOSO"/>
    <s v="EJECUTADO EXITOSO"/>
    <s v="17/09/2025 SE ESCALA AL COORDINADOR DE ZONA PARA ENTREGA DE ROLLOS EN SITIO | 18/09/2025 SE REALIZA ENTREGA DE 160 ROLLOS POR EL OPERADOR CABIFY"/>
    <s v="VISITA_TÉCNICA"/>
    <m/>
    <s v="TIPO I"/>
    <s v="TERRESTRE"/>
    <s v="TORO CARDONA ELIZABETH"/>
    <n v="1"/>
    <n v="35779.500569199998"/>
    <n v="0"/>
    <n v="35779.500569199998"/>
    <m/>
    <m/>
    <m/>
    <m/>
    <m/>
  </r>
  <r>
    <s v="MEDELLIN"/>
    <x v="0"/>
    <x v="0"/>
    <n v="5088"/>
    <n v="2745101"/>
    <n v="79154"/>
    <s v="ORDEN DE CAMBIO"/>
    <s v="ANTIOQUIA"/>
    <s v="BELLO"/>
    <s v="BARRIO PARIS BELLO BELLO"/>
    <s v="REDEBAN"/>
    <s v="FO-25-1535250"/>
    <d v="2025-09-16T08:00:00"/>
    <d v="2025-09-18T16:17:00"/>
    <m/>
    <s v="ROLLOS"/>
    <s v="ROLLOS"/>
    <s v="CB UNO A UNO"/>
    <s v="CB UNO A UNO"/>
    <s v="EJECUTADO_EXITOSO"/>
    <s v="EJECUTADO EXITOSO"/>
    <s v="16/09/2025 SE ESCALA AL COORDINADOR DE ZONA PARA ENTREGA DE ROLLOS EN SITIO | 18/09/2025 SE REALIZA ENTREGA DE 40 ROLLOS POR EL OPERADOR CABIFY"/>
    <s v="VISITA_TÉCNICA"/>
    <m/>
    <s v="TIPO I"/>
    <s v="TERRESTRE"/>
    <s v="TORO CARDONA ELIZABETH"/>
    <n v="1"/>
    <n v="35779.500569199998"/>
    <n v="0"/>
    <n v="35779.500569199998"/>
    <m/>
    <m/>
    <m/>
    <m/>
    <m/>
  </r>
  <r>
    <s v="BOGOTA"/>
    <x v="4"/>
    <x v="4"/>
    <n v="25754"/>
    <n v="2757610"/>
    <n v="81337"/>
    <s v="ORDEN DE CAMBIO"/>
    <s v="CUNDINAMARCA"/>
    <s v="SOACHA"/>
    <s v="PTM SOACHA MEGAINTERNET LA PUL"/>
    <s v="REDEBAN"/>
    <s v="FO-25-1546423"/>
    <d v="2025-09-18T08:00:00"/>
    <d v="2025-09-18T16:18:00"/>
    <m/>
    <s v="ROLLOS"/>
    <s v="ROLLOS"/>
    <s v="AGREGADOR"/>
    <s v="COMCARD - PTM"/>
    <s v="EJECUTADO_EXITOSO"/>
    <s v="EJECUTADO EXITOSO"/>
    <s v="18/09/2025 SE ESCALA AL COORDINADOR DE ZONA PARA ENTREGA DE ROLLOS EN SITIO | 18/09/2025 SE REALIZA LA ENTREGA DE 20 ROLLOS"/>
    <s v="VISITA_TÉCNICA"/>
    <m/>
    <s v="TIPO I"/>
    <s v="TERRESTRE"/>
    <s v="ORTIZ MARTINEZ STIVEN"/>
    <n v="1"/>
    <n v="35779.500569199998"/>
    <n v="0"/>
    <n v="35779.500569199998"/>
    <m/>
    <m/>
    <m/>
    <m/>
    <m/>
  </r>
  <r>
    <s v="MEDELLIN"/>
    <x v="0"/>
    <x v="0"/>
    <n v="5088"/>
    <n v="2751543"/>
    <n v="59783"/>
    <s v="ORDEN DE CAMBIO"/>
    <s v="ANTIOQUIA"/>
    <s v="BELLO"/>
    <s v="DISTRICOL TIENDA MIX J"/>
    <s v="REDEBAN"/>
    <s v="FO-25-1540408"/>
    <d v="2025-09-17T08:00:00"/>
    <d v="2025-09-18T16:19:00"/>
    <m/>
    <s v="ROLLOS"/>
    <s v="ROLLOS"/>
    <s v="AGREGADOR"/>
    <s v="DISTRICOL"/>
    <s v="EJECUTADO_EXITOSO"/>
    <s v="EJECUTADO EXITOSO"/>
    <s v="17/09/2025 SE ESCALA AL COORDINADOR DE ZONA PARA ENTREGA DE ROLLOS EN SITIO | 18/09/2025 SE REALIZA ENTREGA DE 100 ROLLOS POR EL OPERADOR CABIFY"/>
    <s v="VISITA_TÉCNICA"/>
    <m/>
    <s v="TIPO I"/>
    <s v="TERRESTRE"/>
    <s v="TORO CARDONA ELIZABETH"/>
    <n v="1"/>
    <n v="35779.500569199998"/>
    <n v="0"/>
    <n v="35779.500569199998"/>
    <m/>
    <m/>
    <m/>
    <m/>
    <m/>
  </r>
  <r>
    <s v="CARTAGENA"/>
    <x v="1"/>
    <x v="1"/>
    <n v="13836"/>
    <n v="2748495"/>
    <n v="45924"/>
    <s v="ORDEN DE CAMBIO"/>
    <s v="BOLIVAR"/>
    <s v="TURBACO"/>
    <s v="PTM TURBACO MULTISERVICIOS LBM"/>
    <s v="REDEBAN"/>
    <s v="FO-25-1537686"/>
    <d v="2025-09-16T12:47:00"/>
    <d v="2025-09-18T16:19:00"/>
    <m/>
    <s v="ROLLOS"/>
    <s v="ROLLOS"/>
    <s v="AGREGADOR"/>
    <s v="COMCARD - PTM"/>
    <s v="EJECUTADO_EXITOSO"/>
    <s v="EJECUTADO EXITOSO"/>
    <s v="16/09/2025 SE ESCALA AL COORDINADOR DE ZONA PARA ENTREGA DE ROLLOS EN SITIO | 18/09/2025 SE ENTREGAN 60 ROLLOS"/>
    <s v="VISITA_TÉCNICA"/>
    <m/>
    <s v="TIPO II"/>
    <s v="TERRESTRE"/>
    <s v="CANEDO HERRERA ALEXANDER"/>
    <n v="1"/>
    <n v="67654.12000000001"/>
    <n v="0"/>
    <n v="67654.12000000001"/>
    <m/>
    <m/>
    <m/>
    <m/>
    <m/>
  </r>
  <r>
    <s v="MEDELLIN"/>
    <x v="0"/>
    <x v="0"/>
    <n v="5129"/>
    <n v="2747837"/>
    <n v="78483"/>
    <s v="ORDEN DE CAMBIO"/>
    <s v="ANTIOQUIA"/>
    <s v="CALDAS"/>
    <s v="PTM DROGUERIA LA ESPECIALISTA"/>
    <s v="REDEBAN"/>
    <s v="FO-25-1537062"/>
    <d v="2025-09-16T11:15:00"/>
    <d v="2025-09-18T16:19:00"/>
    <m/>
    <s v="ROLLOS"/>
    <s v="ROLLOS"/>
    <s v="AGREGADOR"/>
    <s v="COMCARD - PTM"/>
    <s v="EJECUTADO_EXITOSO"/>
    <s v="EJECUTADO EXITOSO"/>
    <s v="18/09/2025 SE REALIZA ENTREGA DE 20 ROLLOS POR EL OPERADOR CABIFY"/>
    <s v="VISITA_TÉCNICA"/>
    <m/>
    <s v="TIPO I"/>
    <s v="TERRESTRE"/>
    <s v="TORO CARDONA ELIZABETH"/>
    <n v="1"/>
    <n v="35779.500569199998"/>
    <n v="0"/>
    <n v="35779.500569199998"/>
    <m/>
    <m/>
    <m/>
    <m/>
    <m/>
  </r>
  <r>
    <s v="MEDELLIN"/>
    <x v="0"/>
    <x v="0"/>
    <n v="5360"/>
    <n v="2743555"/>
    <n v="79832"/>
    <s v="ORDEN DE CAMBIO"/>
    <s v="ANTIOQUIA"/>
    <s v="ITAGUI"/>
    <s v="PTM ITAGUI CELUMASTER BT ITAGU"/>
    <s v="REDEBAN"/>
    <s v="FO-25-1535292"/>
    <d v="2025-09-15T15:19:00"/>
    <d v="2025-09-18T16:21:00"/>
    <m/>
    <s v="ROLLOS"/>
    <s v="ROLLOS"/>
    <s v="AGREGADOR"/>
    <s v="COMCARD - PTM"/>
    <s v="EJECUTADO_EXITOSO"/>
    <s v="EJECUTADO EXITOSO"/>
    <s v="16/09/2025 SE ESCALA AL COORDINADOR DE ZONA PARA ENTREGA DE ROLLOS EN SITIO | 18/09/2025 SE REALIZA ENTREGA DE 10 ROLLOS POR EL OPERADOR CABIFY"/>
    <s v="VISITA_TÉCNICA"/>
    <m/>
    <s v="TIPO I"/>
    <s v="TERRESTRE"/>
    <s v="TORO CARDONA ELIZABETH"/>
    <n v="1"/>
    <n v="35779.500569199998"/>
    <n v="0"/>
    <n v="35779.500569199998"/>
    <m/>
    <m/>
    <m/>
    <m/>
    <m/>
  </r>
  <r>
    <s v="MEDELLIN"/>
    <x v="0"/>
    <x v="0"/>
    <n v="5360"/>
    <n v="2751438"/>
    <n v="14762"/>
    <s v="ORDEN DE CAMBIO"/>
    <s v="ANTIOQUIA"/>
    <s v="ITAGUI"/>
    <s v="BARRIO SIMON BOLIVAR ITAGUI"/>
    <s v="REDEBAN"/>
    <s v="FO-25-1540544"/>
    <d v="2025-09-17T08:00:00"/>
    <d v="2025-09-18T16:22:00"/>
    <m/>
    <s v="ROLLOS"/>
    <s v="ROLLOS"/>
    <s v="CB UNO A UNO"/>
    <s v="CB UNO A UNO"/>
    <s v="EJECUTADO_EXITOSO"/>
    <s v="EJECUTADO EXITOSO"/>
    <s v="17/09/2025 SE ESCALA AL COORDINADOR DE ZONA PARA ENTREGA DE ROLLOS EN SITIO | 18/09/2025 SE REALIZA ENTREGA DE 70 ROLLOS POR EL OPERADOR CABIFY"/>
    <s v="VISITA_TÉCNICA"/>
    <m/>
    <s v="TIPO I"/>
    <s v="TERRESTRE"/>
    <s v="TORO CARDONA ELIZABETH"/>
    <n v="1"/>
    <n v="35779.500569199998"/>
    <n v="0"/>
    <n v="35779.500569199998"/>
    <m/>
    <m/>
    <m/>
    <m/>
    <m/>
  </r>
  <r>
    <s v="MEDELLIN"/>
    <x v="0"/>
    <x v="0"/>
    <n v="5360"/>
    <n v="2748087"/>
    <n v="77399"/>
    <s v="ORDEN DE CAMBIO"/>
    <s v="ANTIOQUIA"/>
    <s v="ITAGUI"/>
    <s v="BARRIO ITAGUI ITAGUI 28"/>
    <s v="REDEBAN"/>
    <s v="FO-25-1537035"/>
    <d v="2025-09-16T11:48:00"/>
    <d v="2025-09-18T16:22:00"/>
    <m/>
    <s v="ROLLOS"/>
    <s v="ROLLOS"/>
    <s v="CB UNO A UNO"/>
    <s v="CB UNO A UNO"/>
    <s v="EJECUTADO_EXITOSO"/>
    <s v="EJECUTADO EXITOSO"/>
    <s v="18/09/2025 SE REALIZA ENTREGA DE 50 ROLLOS POR EL OPERADOR CABIFY"/>
    <s v="VISITA_TÉCNICA"/>
    <m/>
    <s v="TIPO I"/>
    <s v="TERRESTRE"/>
    <s v="TORO CARDONA ELIZABETH"/>
    <n v="1"/>
    <n v="35779.500569199998"/>
    <n v="0"/>
    <n v="35779.500569199998"/>
    <m/>
    <m/>
    <m/>
    <m/>
    <m/>
  </r>
  <r>
    <s v="BOGOTA"/>
    <x v="4"/>
    <x v="4"/>
    <n v="25269"/>
    <n v="2745009"/>
    <n v="79939"/>
    <s v="ORDEN DE CAMBIO"/>
    <s v="CUNDINAMARCA"/>
    <s v="FACATATIVA"/>
    <s v="BARRIO CENTRO FACATATIVA 8"/>
    <s v="REDEBAN"/>
    <s v="FO-25-1535257"/>
    <d v="2025-09-16T08:00:00"/>
    <d v="2025-09-18T16:22:00"/>
    <m/>
    <s v="ROLLOS"/>
    <s v="ROLLOS"/>
    <s v="UNO A UNO"/>
    <s v="UNO A UNO"/>
    <s v="EJECUTADO_EXITOSO"/>
    <s v="EJECUTADO EXITOSO"/>
    <s v="16/09/2025 SE ESCALA AL COORDINADOR DE ZONA PARA ENTREGA DE ROLLOS EN SITIO | 18/09/2025 DURANTE LA VISITA TECNICA SE REALIZA ENTREGA DE 10 ROLLOS PARA DATÁFONO NO SE MANIPULAN EQUIPOS"/>
    <s v="VISITA_TÉCNICA"/>
    <m/>
    <s v="TIPO II"/>
    <s v="TERRESTRE"/>
    <s v="GALEANO SORIANO JUAN DAVID"/>
    <n v="1"/>
    <n v="67654.12000000001"/>
    <n v="0"/>
    <n v="67654.12000000001"/>
    <m/>
    <m/>
    <m/>
    <m/>
    <m/>
  </r>
  <r>
    <s v="CALI"/>
    <x v="2"/>
    <x v="2"/>
    <n v="76364"/>
    <n v="2744899"/>
    <n v="35197"/>
    <s v="ORDEN DE CAMBIO"/>
    <s v="VALLE DEL CAUCA"/>
    <s v="JAMUNDI"/>
    <s v="DISTRICOL RAPITIENDA LOS PAISA"/>
    <s v="REDEBAN"/>
    <s v="FO-25-1535254"/>
    <d v="2025-09-16T08:00:00"/>
    <d v="2025-09-18T16:23:00"/>
    <m/>
    <s v="ROLLOS"/>
    <s v="ROLLOS"/>
    <s v="AGREGADOR"/>
    <s v="DISTRICOL"/>
    <s v="EJECUTADO_EXITOSO"/>
    <s v="EJECUTADO EXITOSO"/>
    <s v="16/09/2025 SE ESCALA AL COORDINADOR DE ZONA PARA ENTREGA DE ROLLOS EN SITIO | 18/09/2025 SE REALIZA ENTREGA DE 180 ROLLOS TÉRMICOS EN EL CB SIN NOVEDAD."/>
    <s v="VISITA_TÉCNICA"/>
    <m/>
    <s v="TIPO II"/>
    <s v="TERRESTRE"/>
    <s v="TORRES GARCIA JENDRY JOSE"/>
    <n v="1"/>
    <n v="67654.12000000001"/>
    <n v="0"/>
    <n v="67654.12000000001"/>
    <m/>
    <m/>
    <m/>
    <m/>
    <m/>
  </r>
  <r>
    <s v="MEDELLIN"/>
    <x v="0"/>
    <x v="0"/>
    <n v="5001"/>
    <n v="2750619"/>
    <n v="79706"/>
    <s v="ORDEN DE CAMBIO"/>
    <s v="ANTIOQUIA"/>
    <s v="MEDELLIN"/>
    <s v="PTM MEDELLIN ESENCIAL STORE"/>
    <s v="REDEBAN"/>
    <s v="FO-25-1540474"/>
    <d v="2025-09-16T16:14:00"/>
    <d v="2025-09-18T16:24:00"/>
    <m/>
    <s v="ROLLOS"/>
    <s v="ROLLOS"/>
    <s v="AGREGADOR"/>
    <s v="COMCARD - PTM"/>
    <s v="EJECUTADO_EXITOSO"/>
    <s v="EJECUTADO EXITOSO"/>
    <s v="17/09/2025 SE ESCALA AL COORDINADOR DE ZONA PARA ENTREGA DE ROLLOS EN SITIO | 18/09/2025 SE REALIZA ENTREGA DE 20 ROLLOS POR EL OPERADOR CABIFY"/>
    <s v="VISITA_TÉCNICA"/>
    <m/>
    <s v="TIPO I"/>
    <s v="TERRESTRE"/>
    <s v="TORO CARDONA ELIZABETH"/>
    <n v="1"/>
    <n v="35779.500569199998"/>
    <n v="0"/>
    <n v="35779.500569199998"/>
    <m/>
    <m/>
    <m/>
    <m/>
    <m/>
  </r>
  <r>
    <s v="MEDELLIN"/>
    <x v="0"/>
    <x v="0"/>
    <n v="5001"/>
    <n v="2748529"/>
    <n v="49701"/>
    <s v="ORDEN DE CAMBIO"/>
    <s v="ANTIOQUIA"/>
    <s v="MEDELLIN"/>
    <s v="DISTRICOL DONDE MAQUINA"/>
    <s v="REDEBAN"/>
    <s v="FO-25-1537449"/>
    <d v="2025-09-16T12:17:00"/>
    <d v="2025-09-18T16:24:00"/>
    <m/>
    <s v="ROLLOS"/>
    <s v="ROLLOS"/>
    <s v="AGREGADOR"/>
    <s v="DISTRICOL"/>
    <s v="EJECUTADO_EXITOSO"/>
    <s v="EJECUTADO EXITOSO"/>
    <s v="18/09/2025 SE REALIZA ENTREGA DE 20 ROLLOS POR EL OPERADOR CABIFY"/>
    <s v="VISITA_TÉCNICA"/>
    <m/>
    <s v="TIPO I"/>
    <s v="TERRESTRE"/>
    <s v="TORO CARDONA ELIZABETH"/>
    <n v="1"/>
    <n v="35779.500569199998"/>
    <n v="0"/>
    <n v="35779.500569199998"/>
    <m/>
    <m/>
    <m/>
    <m/>
    <m/>
  </r>
  <r>
    <s v="MEDELLIN"/>
    <x v="0"/>
    <x v="0"/>
    <n v="5001"/>
    <n v="2744755"/>
    <n v="20663"/>
    <s v="ORDEN DE CAMBIO"/>
    <s v="ANTIOQUIA"/>
    <s v="MEDELLIN"/>
    <s v="COMCARD INFORMATIC SYSTEM"/>
    <s v="REDEBAN"/>
    <s v="FO-25-1535266"/>
    <d v="2025-09-15T17:29:00"/>
    <d v="2025-09-18T16:24:00"/>
    <m/>
    <s v="ROLLOS"/>
    <s v="ROLLOS"/>
    <s v="AGREGADOR"/>
    <s v="COMCARD - PTM"/>
    <s v="EJECUTADO_EXITOSO"/>
    <s v="EJECUTADO EXITOSO"/>
    <s v="16/09/2025 SE ESCALA AL COORDINADOR DE ZONA PARA ENTREGA DE ROLLOS EN SITIO | 18/09/2025 SE REALIZA ENTREGA DE 120 ROLLOS POR EL OPERADOR CABIFY"/>
    <s v="VISITA_TÉCNICA"/>
    <m/>
    <s v="TIPO I"/>
    <s v="TERRESTRE"/>
    <s v="TORO CARDONA ELIZABETH"/>
    <n v="1"/>
    <n v="35779.500569199998"/>
    <n v="0"/>
    <n v="35779.500569199998"/>
    <m/>
    <m/>
    <m/>
    <m/>
    <m/>
  </r>
  <r>
    <s v="MEDELLIN"/>
    <x v="0"/>
    <x v="0"/>
    <n v="5001"/>
    <n v="2751942"/>
    <n v="34016"/>
    <s v="ORDEN DE CAMBIO"/>
    <s v="ANTIOQUIA"/>
    <s v="MEDELLIN"/>
    <s v="COMCARD MED VARIEDADES GABY"/>
    <s v="REDEBAN"/>
    <s v="FO-25-1540404"/>
    <d v="2025-09-17T08:00:00"/>
    <d v="2025-09-18T16:27:00"/>
    <m/>
    <s v="ROLLOS"/>
    <s v="ROLLOS"/>
    <s v="AGREGADOR"/>
    <s v="COMCARD - PTM"/>
    <s v="EJECUTADO_EXITOSO"/>
    <s v="EJECUTADO EXITOSO"/>
    <s v="17/09/2025 SE ESCALA AL COORDINADOR DE ZONA PARA ENTREGA DE ROLLOS EN SITIO | 18/09/2025 SE REALIZA ENTREGA DE 40 ROLLOS POR EL OPERADOR CABIFY"/>
    <s v="VISITA_TÉCNICA"/>
    <m/>
    <s v="TIPO I"/>
    <s v="TERRESTRE"/>
    <s v="TORO CARDONA ELIZABETH"/>
    <n v="1"/>
    <n v="35779.500569199998"/>
    <n v="0"/>
    <n v="35779.500569199998"/>
    <m/>
    <m/>
    <m/>
    <m/>
    <m/>
  </r>
  <r>
    <s v="MEDELLIN"/>
    <x v="0"/>
    <x v="0"/>
    <n v="5631"/>
    <n v="2745135"/>
    <n v="73710"/>
    <s v="ORDEN DE CAMBIO"/>
    <s v="ANTIOQUIA"/>
    <s v="SABANETA"/>
    <s v="BARRIO SABANETA SABANETA 11"/>
    <s v="REDEBAN"/>
    <s v="FO-25-1535233"/>
    <d v="2025-09-16T08:00:00"/>
    <d v="2025-09-18T16:27:00"/>
    <m/>
    <s v="ROLLOS"/>
    <s v="ROLLOS"/>
    <s v="CB UNO A UNO"/>
    <s v="CB UNO A UNO"/>
    <s v="EJECUTADO_EXITOSO"/>
    <s v="EJECUTADO EXITOSO"/>
    <s v="16/09/2025 SE ESCALA AL COORDINADOR DE ZONA PARA ENTREGA DE ROLLOS EN SITIO | 18/09/2025 SE REALIZA ENTREGA DE 20 ROLLOS POR EL OPERADOR CABIFY"/>
    <s v="VISITA_TÉCNICA"/>
    <m/>
    <s v="TIPO I"/>
    <s v="TERRESTRE"/>
    <s v="TORO CARDONA ELIZABETH"/>
    <n v="1"/>
    <n v="35779.500569199998"/>
    <n v="0"/>
    <n v="35779.500569199998"/>
    <m/>
    <m/>
    <m/>
    <m/>
    <m/>
  </r>
  <r>
    <s v="SANTA MARTA"/>
    <x v="1"/>
    <x v="1"/>
    <n v="47001"/>
    <n v="2747909"/>
    <n v="33144"/>
    <s v="ORDEN DE CAMBIO"/>
    <s v="MAGDALENA"/>
    <s v="SANTA MARTA"/>
    <s v="BARRIO GAIRA SANTA MARTA 1"/>
    <s v="REDEBAN"/>
    <s v="FO-25-1537055"/>
    <d v="2025-09-16T11:17:00"/>
    <d v="2025-09-18T16:32:00"/>
    <m/>
    <s v="ROLLOS"/>
    <s v="ROLLOS"/>
    <s v="CB UNO A UNO"/>
    <s v="CB UNO A UNO"/>
    <s v="EJECUTADO_EXITOSO"/>
    <s v="EJECUTADO EXITOSO"/>
    <s v="18/09/2025 SE REALIZA ANETEGA DE 20 ROLLOS PARA DATÁFONO A SATURACION DEL CLIENTE"/>
    <s v="VISITA_TÉCNICA"/>
    <m/>
    <s v="TIPO I"/>
    <s v="TERRESTRE"/>
    <s v="THOMAS  CAMPO SIGIFREDO SEGUNDO"/>
    <n v="1"/>
    <n v="35779.500569199998"/>
    <n v="0"/>
    <n v="35779.500569199998"/>
    <m/>
    <m/>
    <m/>
    <m/>
    <m/>
  </r>
  <r>
    <s v="NEIVA"/>
    <x v="5"/>
    <x v="5"/>
    <n v="41306"/>
    <n v="2748176"/>
    <n v="73112"/>
    <s v="ORDEN DE CAMBIO"/>
    <s v="HUILA"/>
    <s v="GIGANTE"/>
    <s v="BARRIO EL CARMEN GIGANTE 1"/>
    <s v="REDEBAN"/>
    <s v="FO-25-1537026"/>
    <d v="2025-09-16T11:58:00"/>
    <d v="2025-09-18T16:36:00"/>
    <m/>
    <s v="ROLLOS"/>
    <s v="ROLLOS"/>
    <s v="CB UNO A UNO"/>
    <s v="CB UNO A UNO"/>
    <s v="EJECUTADO_EXITOSO"/>
    <s v="EJECUTADO EXITOSO"/>
    <s v="18/09/2025 SE ENTREGA 30 ROLLOS SIN NOVEDAD"/>
    <s v="VISITA_TÉCNICA"/>
    <m/>
    <s v="TIPO II"/>
    <s v="TERRESTRE"/>
    <s v="ANDRADE HERNANDEZ JUAN CARLOS"/>
    <n v="1"/>
    <n v="67654.12000000001"/>
    <n v="0"/>
    <n v="67654.12000000001"/>
    <m/>
    <m/>
    <m/>
    <m/>
    <m/>
  </r>
  <r>
    <s v="VILLAVICENCIO"/>
    <x v="5"/>
    <x v="5"/>
    <n v="50001"/>
    <n v="2751346"/>
    <n v="78304"/>
    <s v="ORDEN DE CAMBIO"/>
    <s v="META"/>
    <s v="VILLAVICENCIO"/>
    <s v="BARRIO PORFIA VILLAVICENCIO 2"/>
    <s v="REDEBAN"/>
    <s v="FO-25-1540427"/>
    <d v="2025-09-17T08:00:00"/>
    <d v="2025-09-18T16:40:00"/>
    <m/>
    <s v="ROLLOS"/>
    <s v="ROLLOS"/>
    <s v="CB UNO A UNO"/>
    <s v="CB UNO A UNO"/>
    <s v="EJECUTADO_EXITOSO"/>
    <s v="EJECUTADO EXITOSO"/>
    <s v="17/09/2025 SE ESCALA AL COORDINADOR DE ZONA PARA ENTREGA DE ROLLOS EN SITIO | 18/09/2025 SE VISITA Y SE REALIZA ENTREGA DE 20 ROLLOS DE PAPEL TERMICO PARA DATÁFONO"/>
    <s v="VISITA_TÉCNICA"/>
    <m/>
    <s v="TIPO I"/>
    <s v="TERRESTRE"/>
    <s v="GARZON RUIZ LUIS MIGUEL"/>
    <n v="1"/>
    <n v="35779.500569199998"/>
    <n v="0"/>
    <n v="35779.500569199998"/>
    <m/>
    <m/>
    <m/>
    <m/>
    <m/>
  </r>
  <r>
    <s v="CALI"/>
    <x v="2"/>
    <x v="2"/>
    <n v="19001"/>
    <n v="2743543"/>
    <n v="78991"/>
    <s v="ORDEN DE CAMBIO"/>
    <s v="CAUCA"/>
    <s v="POPAYAN"/>
    <s v="PTM POPAYAN DROGUERIA Y MINIMA"/>
    <s v="REDEBAN"/>
    <s v="FO-25-1533845"/>
    <d v="2025-09-15T15:15:00"/>
    <d v="2025-09-18T16:44:00"/>
    <m/>
    <s v="ROLLOS"/>
    <s v="ROLLOS"/>
    <s v="AGREGADOR"/>
    <s v="COMCARD - PTM"/>
    <s v="EJECUTADO_EXITOSO"/>
    <s v="EJECUTADO EXITOSO"/>
    <s v="15/09/2025 SE ESCALA AL COORDINADOR DE ZONA PARA ENTREGA DE ROLLOS EN SITIO | 18/09/2025 SE INGRESA SE ENTREGA 20 ROLLOS RBM"/>
    <s v="VISITA_TÉCNICA"/>
    <m/>
    <s v="TIPO III"/>
    <s v="TERRESTRE"/>
    <s v="GIMBUEL LASSO LUIS GERMAN"/>
    <n v="1"/>
    <n v="35779.500569199998"/>
    <n v="0"/>
    <n v="35779.500569199998"/>
    <m/>
    <m/>
    <m/>
    <m/>
    <m/>
  </r>
  <r>
    <s v="CALI"/>
    <x v="2"/>
    <x v="2"/>
    <n v="19698"/>
    <n v="2752957"/>
    <n v="76208"/>
    <s v="ORDEN DE CAMBIO"/>
    <s v="CAUCA"/>
    <s v="SANTANDER DE QUILICHAO"/>
    <s v="BARRIO EL DORADO SANTANDER DE"/>
    <s v="REDEBAN"/>
    <s v="FO-25-1541665"/>
    <d v="2025-09-17T09:29:00"/>
    <d v="2025-09-18T16:48:00"/>
    <m/>
    <s v="ROLLOS"/>
    <s v="ROLLOS"/>
    <s v="CB UNO A UNO"/>
    <s v="CB UNO A UNO"/>
    <s v="EJECUTADO_EXITOSO"/>
    <s v="EJECUTADO EXITOSO"/>
    <s v="17/09/2025 SE ESCALA AL COORDINADOR DE ZONA PARA ENTREGA DE ROLLOS EN SITIO | 18/09/2025 SE REALIZA ENTREGA DE 80 ROLLOS TÉRMICOS EN EL CB SIN NOVEDAD."/>
    <s v="VISITA_TÉCNICA"/>
    <m/>
    <s v="TIPO II"/>
    <s v="TERRESTRE"/>
    <s v="TORRES GARCIA JENDRY JOSE"/>
    <n v="1"/>
    <n v="67654.12000000001"/>
    <n v="0"/>
    <n v="67654.12000000001"/>
    <m/>
    <m/>
    <m/>
    <m/>
    <m/>
  </r>
  <r>
    <s v="CALI"/>
    <x v="2"/>
    <x v="2"/>
    <n v="76130"/>
    <n v="2754434"/>
    <n v="65910"/>
    <s v="ORDEN DE CAMBIO"/>
    <s v="VALLE DEL CAUCA"/>
    <s v="CANDELARIA"/>
    <s v="BARRIO JARDIN CANDELARIA"/>
    <s v="REDEBAN"/>
    <s v="FO-25-1542716"/>
    <d v="2025-09-17T11:30:00"/>
    <d v="2025-09-18T16:52:00"/>
    <m/>
    <s v="ROLLOS"/>
    <s v="ROLLOS"/>
    <s v="CB UNO A UNO"/>
    <s v="CB UNO A UNO"/>
    <s v="EJECUTADO_EXITOSO"/>
    <s v="EJECUTADO EXITOSO"/>
    <s v="17/09/2025 SE ESCALA AL COORDINADOR DE ZONA PARA ENTREGA DE ROLLOS EN SITIO | 18/09/2025 SE REALIZA ENTREGA DE 50 ROLLOS CON VISITA, NO SE INTERVIENE EQUIPOS"/>
    <s v="VISITA_TÉCNICA"/>
    <m/>
    <s v="TIPO II"/>
    <s v="TERRESTRE"/>
    <s v="HERRERA MONAR GEOVANNY"/>
    <n v="1"/>
    <n v="67654.12000000001"/>
    <n v="0"/>
    <n v="67654.12000000001"/>
    <m/>
    <m/>
    <m/>
    <m/>
    <m/>
  </r>
  <r>
    <s v="IBAGUE"/>
    <x v="5"/>
    <x v="5"/>
    <n v="73001"/>
    <n v="2757206"/>
    <n v="54471"/>
    <s v="ORDEN DE CAMBIO"/>
    <s v="TOLIMA"/>
    <s v="IBAGUE"/>
    <s v="BARRIO RICAURTE PARTE BAJA IBA"/>
    <s v="REDEBAN"/>
    <s v="FO-25-1545218"/>
    <d v="2025-09-17T16:43:00"/>
    <d v="2025-09-18T16:56:00"/>
    <m/>
    <s v="ROLLOS"/>
    <s v="ROLLOS"/>
    <s v="CB UNO A UNO"/>
    <s v="CB UNO A UNO"/>
    <s v="EJECUTADO_EXITOSO"/>
    <s v="EJECUTADO EXITOSO"/>
    <s v="17/09/2025 SE ESCALA AL COORDINADOR DE ZONA PARA ENTREGA DE ROLLOS EN SITIO | 18/09/2025 SE REALIZA ENTREGA DE 120 ROLLOS POR SOLICITUD DEL CLIENTE."/>
    <s v="VISITA_TÉCNICA"/>
    <m/>
    <s v="TIPO I"/>
    <s v="TERRESTRE"/>
    <s v="BARRAGAN TAFUR EDWIN ESTEBAN"/>
    <n v="1"/>
    <n v="35779.500569199998"/>
    <n v="0"/>
    <n v="35779.500569199998"/>
    <m/>
    <m/>
    <m/>
    <m/>
    <m/>
  </r>
  <r>
    <s v="CALI"/>
    <x v="2"/>
    <x v="2"/>
    <n v="76001"/>
    <n v="2737649"/>
    <n v="79048"/>
    <s v="ORDEN DE CAMBIO"/>
    <s v="VALLE DEL CAUCA"/>
    <s v="CALI"/>
    <s v="BARRIO LAS PALMAS CALI"/>
    <s v="REDEBAN"/>
    <s v="FO-25-1527036"/>
    <d v="2025-09-15T08:00:00"/>
    <d v="2025-09-18T17:01:00"/>
    <m/>
    <s v="ROLLOS"/>
    <s v="ROLLOS"/>
    <s v="CB UNO A UNO"/>
    <s v="CB UNO A UNO"/>
    <s v="EJECUTADO_EXITOSO"/>
    <s v="EJECUTADO EXITOSO"/>
    <s v="14/09/2025 SE ESCALA AL COORDINADOR DE ZONA PARA ENTREGA DE ROLLOS EN SITIO | 18/09/2025 SE ENTREGAN 10 ROLLOS EN BUEN ESTADO"/>
    <s v="VISITA_TÉCNICA"/>
    <m/>
    <s v="TIPO I"/>
    <s v="TERRESTRE"/>
    <s v="ESCOBAR LENIS JUAN SEBASTIAN"/>
    <n v="1"/>
    <n v="35779.500569199998"/>
    <n v="0"/>
    <n v="35779.500569199998"/>
    <m/>
    <m/>
    <m/>
    <m/>
    <m/>
  </r>
  <r>
    <s v="TUNJA"/>
    <x v="3"/>
    <x v="3"/>
    <n v="15238"/>
    <n v="2751099"/>
    <n v="74456"/>
    <s v="ORDEN DE CAMBIO"/>
    <s v="BOYACA"/>
    <s v="DUITAMA"/>
    <s v="BARRIO SIMON BOLIVAR DUITAMA 1"/>
    <s v="REDEBAN"/>
    <s v="FO-25-1540438"/>
    <d v="2025-09-16T17:38:00"/>
    <d v="2025-09-18T17:03:00"/>
    <m/>
    <s v="ROLLOS"/>
    <s v="ROLLOS"/>
    <s v="CB UNO A UNO"/>
    <s v="CB UNO A UNO"/>
    <s v="EJECUTADO_EXITOSO"/>
    <s v="EJECUTADO EXITOSO"/>
    <s v="17/09/2025 SE ESCALA AL COORDINADOR DE ZONA PARA ENTREGA DE ROLLOS EN SITIO | 18/09/2025 SE REALIZA ENTREGA DE 30 ROLLOS CON VISITA"/>
    <s v="VISITA_TÉCNICA"/>
    <m/>
    <s v="TIPO II"/>
    <s v="TERRESTRE"/>
    <s v="RODRIGUEZ MURCIA YERSON IVAN"/>
    <n v="1"/>
    <n v="67654.12000000001"/>
    <n v="0"/>
    <n v="67654.12000000001"/>
    <m/>
    <m/>
    <m/>
    <m/>
    <m/>
  </r>
  <r>
    <s v="VILLAVICENCIO"/>
    <x v="5"/>
    <x v="5"/>
    <n v="50001"/>
    <n v="2751006"/>
    <n v="80077"/>
    <s v="ORDEN DE CAMBIO"/>
    <s v="META"/>
    <s v="VILLAVICENCIO"/>
    <s v="BARRIO POPULAR VILLAVICENCIO 3"/>
    <s v="REDEBAN"/>
    <s v="FO-25-1540456"/>
    <d v="2025-09-16T16:59:00"/>
    <d v="2025-09-18T17:05:00"/>
    <m/>
    <s v="ROLLOS"/>
    <s v="ROLLOS"/>
    <s v="UNO A UNO"/>
    <s v="UNO A UNO"/>
    <s v="EJECUTADO_EXITOSO"/>
    <s v="EJECUTADO EXITOSO"/>
    <s v="17/09/2025 SE ESCALA AL COORDINADOR DE ZONA PARA ENTREGA DE ROLLOS EN SITIO | 18/09/2025 SE VISITA CB Y SE REALIZA ENTREGA DE 10 ROLLOS DE PAPEL TERMICO PARA DATÁFONO"/>
    <s v="VISITA_TÉCNICA"/>
    <m/>
    <s v="TIPO I"/>
    <s v="TERRESTRE"/>
    <s v="GARZON RUIZ LUIS MIGUEL"/>
    <n v="1"/>
    <n v="35779.500569199998"/>
    <n v="0"/>
    <n v="35779.500569199998"/>
    <m/>
    <m/>
    <m/>
    <m/>
    <m/>
  </r>
  <r>
    <s v="MEDELLIN"/>
    <x v="0"/>
    <x v="0"/>
    <n v="5001"/>
    <n v="2739415"/>
    <n v="44081"/>
    <s v="ORDEN DE CAMBIO"/>
    <s v="ANTIOQUIA"/>
    <s v="MEDELLIN"/>
    <s v="REDY CIUDAD DEL RIO"/>
    <s v="REDEBAN"/>
    <s v="FO-25-1530525"/>
    <d v="2025-09-15T08:34:00"/>
    <d v="2025-09-18T17:07:00"/>
    <m/>
    <s v="ROLLOS"/>
    <s v="ROLLOS"/>
    <s v="ROBUSTO"/>
    <s v="REDY"/>
    <s v="EJECUTADO_EXITOSO"/>
    <s v="EJECUTADO EXITOSO"/>
    <s v="15/09/2025 SE ESCALA AL COORDINADOR DE ZONA PARA ENTREGA DE ROLLOS EN SITIO | 18/09/2025 SE REALIZA ENTREGA DE 150 ROLLOS POR EL OPERADOR VELOCES CON LA GUIA V4001552228"/>
    <s v="VISITA_TÉCNICA"/>
    <m/>
    <s v="TIPO I"/>
    <s v="TERRESTRE"/>
    <s v="TORO CARDONA ELIZABETH"/>
    <n v="1"/>
    <n v="35779.500569199998"/>
    <n v="0"/>
    <n v="35779.500569199998"/>
    <m/>
    <m/>
    <m/>
    <m/>
    <m/>
  </r>
  <r>
    <s v="MEDELLIN"/>
    <x v="0"/>
    <x v="0"/>
    <n v="5360"/>
    <n v="2734092"/>
    <n v="79060"/>
    <s v="ORDEN DE CAMBIO"/>
    <s v="ANTIOQUIA"/>
    <s v="ITAGUI"/>
    <s v="BARRIO ITAGUI ITAGUI 30"/>
    <s v="REDEBAN"/>
    <s v="FO-25-1522551"/>
    <d v="2025-09-12T13:14:00"/>
    <d v="2025-09-18T17:42:00"/>
    <m/>
    <s v="ROLLOS"/>
    <s v="ROLLOS"/>
    <s v="CB UNO A UNO"/>
    <s v="CB UNO A UNO"/>
    <s v="EJECUTADO_EXITOSO"/>
    <s v="EJECUTADO EXITOSO"/>
    <s v="13/09/2025 SE ESCALA AL COORDINADOR DE ZONA PARA ENTREGA DE ROLLOS EN SITIO | 18/09/2025 SE REALIZA ENTREGA DE 20 ROLLOS POR EL OPERADOR CABIFY"/>
    <s v="VISITA_TÉCNICA"/>
    <m/>
    <s v="TIPO I"/>
    <s v="TERRESTRE"/>
    <s v="TORO CARDONA ELIZABETH"/>
    <n v="1"/>
    <n v="35779.500569199998"/>
    <n v="0"/>
    <n v="35779.500569199998"/>
    <m/>
    <m/>
    <m/>
    <m/>
    <m/>
  </r>
  <r>
    <s v="SANTA MARTA"/>
    <x v="1"/>
    <x v="1"/>
    <n v="47001"/>
    <n v="2732297"/>
    <n v="16963"/>
    <s v="ORDEN DE CAMBIO"/>
    <s v="MAGDALENA"/>
    <s v="SANTA MARTA"/>
    <s v="BARRIO GALICIA SANTA MARTA"/>
    <s v="REDEBAN"/>
    <s v="FO-25-1522181"/>
    <d v="2025-09-12T10:00:00"/>
    <d v="2025-09-19T07:58:00"/>
    <m/>
    <s v="ROLLOS"/>
    <s v="ROLLOS"/>
    <s v="CB UNO A UNO"/>
    <s v="CB UNO A UNO"/>
    <s v="EJECUTADO_EXITOSO"/>
    <s v="EJECUTADO EXITOSO"/>
    <s v="12/09/2025 SE ESCALA AL COORDINADOR DE ZONA PARA ENTREGA DE ROLLOS EN SITIO | 18/09/2025 SE REALIZA ENTREGA DE 30 ROLLOS PARA DATÁFONO A SATISFACCIÓN DEL CLIENTE"/>
    <s v="VISITA_TÉCNICA"/>
    <m/>
    <s v="TIPO I"/>
    <s v="TERRESTRE"/>
    <s v="THOMAS  CAMPO SIGIFREDO SEGUNDO"/>
    <n v="1"/>
    <n v="35779.500569199998"/>
    <n v="0"/>
    <n v="35779.500569199998"/>
    <m/>
    <m/>
    <m/>
    <m/>
    <m/>
  </r>
  <r>
    <s v="PASTO"/>
    <x v="2"/>
    <x v="2"/>
    <n v="52079"/>
    <n v="2731828"/>
    <n v="29701"/>
    <s v="ORDEN DE CAMBIO"/>
    <s v="NARIÑO"/>
    <s v="BARBACOAS"/>
    <s v="BARRIO CALLE CAUCA BARBACOAS"/>
    <s v="REDEBAN"/>
    <s v="FO-25-1521697"/>
    <d v="2025-09-12T08:51:00"/>
    <d v="2025-09-19T08:13:00"/>
    <m/>
    <s v="ROLLOS"/>
    <s v="ROLLOS"/>
    <s v="CB UNO A UNO"/>
    <s v="CB UNO A UNO"/>
    <s v="EJECUTADO_EXITOSO"/>
    <s v="EJECUTADO EXITOSO"/>
    <s v="12/09/2025 SE REALIZA ENVIO DE ROLLOS CON GUIA | 19/09/2025 SE REALIZA ENVIO DE 20 ROLLOS, CON LA GUIA 2185553783 SERVIENTREGA. SE CONFIRMA ENTREGA EXITOSA CON EL USUARIO"/>
    <s v="ENVÍO"/>
    <m/>
    <s v="TIPO IV"/>
    <s v="TERRESTRE"/>
    <m/>
    <n v="0"/>
    <n v="35779.500569199998"/>
    <n v="0"/>
    <n v="35779.500569199998"/>
    <m/>
    <m/>
    <m/>
    <m/>
    <m/>
  </r>
  <r>
    <s v="SINCELEJO"/>
    <x v="1"/>
    <x v="1"/>
    <n v="70001"/>
    <n v="2734611"/>
    <n v="36834"/>
    <s v="ORDEN DE CAMBIO"/>
    <s v="SUCRE"/>
    <s v="SINCELEJO"/>
    <s v="BARRIO ALTOS DE LA SABANA SINC"/>
    <s v="REDEBAN"/>
    <s v="FO-25-1523380"/>
    <d v="2025-09-12T13:53:00"/>
    <d v="2025-09-19T08:15:00"/>
    <m/>
    <s v="ROLLOS"/>
    <s v="ROLLOS"/>
    <s v="CB UNO A UNO"/>
    <s v="CB UNO A UNO"/>
    <s v="EJECUTADO_EXITOSO"/>
    <s v="EJECUTADO EXITOSO"/>
    <s v="13/09/2025 SE ESCALA AL COORDINADOR DE ZONA PARA ENTREGA DE ROLLOS EN SITIO | 19/09/2025 SE VISITA SITIO SE VERIFICA INFORMACIÓN SE REALIZA ENTREGA DE 50 ROLLOS RBM NO SE MANIPULA EQUIPOS, FIRMA QUIEN RECIBE LOS ROLLOS."/>
    <s v="VISITA_TÉCNICA"/>
    <m/>
    <s v="TIPO I"/>
    <s v="TERRESTRE"/>
    <s v="SANTOS GUZMAN CHRISTIAN FELIPE"/>
    <n v="1"/>
    <n v="35779.500569199998"/>
    <n v="0"/>
    <n v="35779.500569199998"/>
    <m/>
    <m/>
    <m/>
    <m/>
    <m/>
  </r>
  <r>
    <s v="CALI"/>
    <x v="2"/>
    <x v="2"/>
    <n v="19698"/>
    <n v="2737536"/>
    <n v="79253"/>
    <s v="ORDEN DE CAMBIO"/>
    <s v="CAUCA"/>
    <s v="SANTANDER DE QUILICHAO"/>
    <s v="DISTRICOL DISTRIALIMENTO SAMAN"/>
    <s v="REDEBAN"/>
    <s v="FO-25-1527051"/>
    <d v="2025-09-15T08:00:00"/>
    <d v="2025-09-19T08:18:00"/>
    <m/>
    <s v="ROLLOS"/>
    <s v="ROLLOS"/>
    <s v="AGREGADOR"/>
    <s v="DISTRICOL"/>
    <s v="EJECUTADO_EXITOSO"/>
    <s v="EJECUTADO EXITOSO"/>
    <s v="18/09/2025 SE REALIZA ENTREGA DE 20 ROLLOS TÉRMICOS EN EL CB SIN NOVEDAD."/>
    <s v="VISITA_TÉCNICA"/>
    <m/>
    <s v="TIPO II"/>
    <s v="TERRESTRE"/>
    <s v="TORRES GARCIA JENDRY JOSE"/>
    <n v="1"/>
    <n v="67654.12000000001"/>
    <n v="0"/>
    <n v="67654.12000000001"/>
    <m/>
    <m/>
    <m/>
    <m/>
    <m/>
  </r>
  <r>
    <s v="MONTERIA"/>
    <x v="1"/>
    <x v="1"/>
    <n v="23660"/>
    <n v="2737501"/>
    <n v="61133"/>
    <s v="ORDEN DE CAMBIO"/>
    <s v="CORDOBA"/>
    <s v="SAHAGUN"/>
    <s v="BARRIO VEREDA LA COROCITA SAHA"/>
    <s v="REDEBAN"/>
    <s v="FO-25-1525926"/>
    <d v="2025-09-15T08:00:00"/>
    <d v="2025-09-19T08:19:00"/>
    <m/>
    <s v="ROLLOS"/>
    <s v="ROLLOS"/>
    <s v="CB UNO A UNO"/>
    <s v="CB UNO A UNO"/>
    <s v="EJECUTADO_EXITOSO"/>
    <s v="EJECUTADO EXITOSO"/>
    <s v="13/09/2025 SE ESCALA AL COORDINADOR DE ZONA PARA ENTREGA DE ROLLOS EN SITIO | 18/09/2025 SE REALIZA ENTREGA DE 60 ROLLOS PARA EL CB BANCOLOMBIA, NO SE MANIPULAN EQUIPOS"/>
    <s v="VISITA_TÉCNICA"/>
    <m/>
    <s v="TIPO II"/>
    <s v="TERRESTRE"/>
    <s v="ARRAZOLA HERNANDEZ NICOLAS AUGUSTO"/>
    <n v="1"/>
    <n v="67654.12000000001"/>
    <n v="0"/>
    <n v="67654.12000000001"/>
    <m/>
    <m/>
    <m/>
    <m/>
    <m/>
  </r>
  <r>
    <s v="SINCELEJO"/>
    <x v="1"/>
    <x v="1"/>
    <n v="70717"/>
    <n v="2746330"/>
    <n v="79683"/>
    <s v="ORDEN DE CAMBIO"/>
    <s v="SUCRE"/>
    <s v="SAN PEDRO"/>
    <s v="BARRIO SAN MARTIN SAN PEDRO  2"/>
    <s v="REDEBAN"/>
    <s v="FO-25-1536263"/>
    <d v="2025-09-16T09:04:00"/>
    <d v="2025-09-19T08:21:00"/>
    <m/>
    <s v="ROLLOS"/>
    <s v="ROLLOS"/>
    <s v="UNO A UNO"/>
    <s v="UNO A UNO"/>
    <s v="EJECUTADO_EXITOSO"/>
    <s v="EJECUTADO EXITOSO"/>
    <s v="16/09/2025 SE ESCALA AL COORDINADOR DE ZONA PARA ENTREGA DE ROLLOS EN SITIO | 18/09/2025 SE VISITA COMERCIO Y SE HACE ENTREGA DE 10 ROLLOS A LA SEÑORA LUISA BANQUET."/>
    <s v="VISITA_TÉCNICA"/>
    <m/>
    <s v="TIPO II"/>
    <s v="TERRESTRE"/>
    <s v="CACERES HERNANDEZ ANDRES"/>
    <n v="1"/>
    <n v="67654.12000000001"/>
    <n v="0"/>
    <n v="67654.12000000001"/>
    <m/>
    <m/>
    <m/>
    <m/>
    <m/>
  </r>
  <r>
    <s v="PEREIRA"/>
    <x v="2"/>
    <x v="6"/>
    <n v="76147"/>
    <n v="2749657"/>
    <n v="26661"/>
    <s v="ORDEN DE CAMBIO"/>
    <s v="VALLE DEL CAUCA"/>
    <s v="CARTAGO"/>
    <s v="BARRIO ZARAGOZA 2 CARTAGO"/>
    <s v="REDEBAN"/>
    <s v="FO-25-1539073"/>
    <d v="2025-09-16T15:01:00"/>
    <d v="2025-09-19T08:22:00"/>
    <m/>
    <s v="ROLLOS"/>
    <s v="ROLLOS"/>
    <s v="CB UNO A UNO"/>
    <s v="CB UNO A UNO"/>
    <s v="EJECUTADO_EXITOSO"/>
    <s v="EJECUTADO EXITOSO"/>
    <s v="16/09/2025 SE ESCALA AL COORDINADOR DE ZONA PARA ENTREGA DE ROLLOS EN SITIO | 18/09/2025 VISITAMOS COMERCIO REALIZAMOS ENTREGA DE 10 ROLLOS."/>
    <s v="VISITA_TÉCNICA"/>
    <m/>
    <s v="TIPO I"/>
    <s v="TERRESTRE"/>
    <s v="ARROYAVE CANO MANUEL GUILLERMO"/>
    <n v="1"/>
    <n v="35779.500569199998"/>
    <n v="0"/>
    <n v="35779.500569199998"/>
    <m/>
    <m/>
    <m/>
    <m/>
    <m/>
  </r>
  <r>
    <s v="CALI"/>
    <x v="2"/>
    <x v="2"/>
    <n v="76130"/>
    <n v="2751035"/>
    <n v="52434"/>
    <s v="ORDEN DE CAMBIO"/>
    <s v="VALLE DEL CAUCA"/>
    <s v="CANDELARIA"/>
    <s v="BARRIO EL COMERCIO CANDELARIA"/>
    <s v="REDEBAN"/>
    <s v="FO-25-1539468"/>
    <d v="2025-09-16T17:06:00"/>
    <d v="2025-09-19T08:26:00"/>
    <m/>
    <s v="ROLLOS"/>
    <s v="ROLLOS"/>
    <s v="CB UNO A UNO"/>
    <s v="CB UNO A UNO"/>
    <s v="EJECUTADO_EXITOSO"/>
    <s v="EJECUTADO EXITOSO"/>
    <s v="16/09/2025 SE ESCALA AL COORDINADOR DE ZONA PARA ENTREGA DE ROLLOS EN SITIO | 18/09/2025 SE REALIZA ENTREGA DE 40 ROLLOS CON VISITA, NO SE INTERVIENE EQUIPOS"/>
    <s v="VISITA_TÉCNICA"/>
    <m/>
    <s v="TIPO II"/>
    <s v="TERRESTRE"/>
    <s v="HERRERA MONAR GEOVANNY"/>
    <n v="1"/>
    <n v="67654.12000000001"/>
    <n v="0"/>
    <n v="67654.12000000001"/>
    <m/>
    <m/>
    <m/>
    <m/>
    <m/>
  </r>
  <r>
    <s v="MEDELLIN"/>
    <x v="0"/>
    <x v="0"/>
    <n v="5376"/>
    <n v="2750858"/>
    <n v="74193"/>
    <s v="ORDEN DE CAMBIO"/>
    <s v="ANTIOQUIA"/>
    <s v="LA CEJA"/>
    <s v="BARRIO CORREGIMIENTO SAN JOSE"/>
    <s v="REDEBAN"/>
    <s v="FO-25-1539479"/>
    <d v="2025-09-16T17:03:00"/>
    <d v="2025-09-19T08:37:00"/>
    <m/>
    <s v="ROLLOS"/>
    <s v="ROLLOS"/>
    <s v="CB UNO A UNO"/>
    <s v="CB UNO A UNO"/>
    <s v="EJECUTADO_EXITOSO"/>
    <s v="EJECUTADO EXITOSO"/>
    <s v="16/09/2025 SE ESCALA AL COORDINADOR DE ZONA PARA ENTREGA DE ROLLOS EN SITIO | 19/09/2025 SE ENTREGARON 20 ROLLOS"/>
    <s v="VISITA_TÉCNICA"/>
    <m/>
    <s v="TIPO II"/>
    <s v="TERRESTRE"/>
    <s v="CASTAÑEDA PALACIO CARLOS FELIPE"/>
    <n v="1"/>
    <n v="67654.12000000001"/>
    <n v="0"/>
    <n v="67654.12000000001"/>
    <m/>
    <m/>
    <m/>
    <m/>
    <m/>
  </r>
  <r>
    <s v="APARTADO"/>
    <x v="0"/>
    <x v="0"/>
    <n v="5490"/>
    <n v="2740289"/>
    <n v="76447"/>
    <s v="ORDEN DE CAMBIO"/>
    <s v="ANTIOQUIA"/>
    <s v="NECOCLI"/>
    <s v="BARRIO CORREGIMIENTO PUEBLO NU"/>
    <s v="REDEBAN"/>
    <s v="FO-25-1534265"/>
    <d v="2025-09-15T09:45:00"/>
    <d v="2025-09-19T08:40:00"/>
    <m/>
    <s v="ROLLOS"/>
    <s v="ROLLOS"/>
    <s v="CB UNO A UNO"/>
    <s v="CB UNO A UNO"/>
    <s v="EJECUTADO_EXITOSO"/>
    <s v="EJECUTADO EXITOSO"/>
    <s v="15/09/2025 SE ESCALA AL COORDINADOR DE ZONA PARA ENTREGA DE ROLLOS EN SITIO | 18/09/2025 SE REALIZA ENVÍO DE 20 ROLLOS REDEBAN DESDE NECOCLI AL CORREGIMIENTO PUEBLO NUEVO EN FLOTA INFORMAL, SE CONFIRMA CON EL CLIENTE EL RECIBIDO OK"/>
    <s v="ENVÍO"/>
    <m/>
    <s v="TIPO II"/>
    <s v="TERRESTRE"/>
    <s v="GONZALEZ FERRER JESUS ALEXANDER"/>
    <n v="0"/>
    <n v="35779.500569199998"/>
    <n v="0"/>
    <n v="35779.500569199998"/>
    <m/>
    <m/>
    <m/>
    <m/>
    <m/>
  </r>
  <r>
    <s v="APARTADO"/>
    <x v="0"/>
    <x v="0"/>
    <n v="5837"/>
    <n v="2733853"/>
    <n v="38570"/>
    <s v="ORDEN DE CAMBIO"/>
    <s v="ANTIOQUIA"/>
    <s v="TURBO"/>
    <s v="DISTRICOL GRANERO Y VARIEDADES"/>
    <s v="REDEBAN"/>
    <s v="FO-25-1522129"/>
    <d v="2025-09-12T11:46:00"/>
    <d v="2025-09-19T08:42:00"/>
    <m/>
    <s v="ROLLOS"/>
    <s v="ROLLOS"/>
    <s v="AGREGADOR"/>
    <s v="DISTRICOL"/>
    <s v="EJECUTADO_EXITOSO"/>
    <s v="EJECUTADO EXITOSO"/>
    <s v="12/09/2025 SE ESCALA AL COORDINADOR DE ZONA PARA ENTREGA DE ROLLOS EN SITIO | 18/09/2025 ENVÍO DIRECTO CON EL CONDUCTOR, ENTREGA CONFIRMADA"/>
    <s v="ENVÍO"/>
    <m/>
    <s v="TIPO II"/>
    <s v="TERRESTRE"/>
    <s v="CASTRO HENAO DANIEL ESTEBAN"/>
    <n v="0"/>
    <n v="35779.500569199998"/>
    <n v="0"/>
    <n v="35779.500569199998"/>
    <m/>
    <m/>
    <m/>
    <m/>
    <m/>
  </r>
  <r>
    <s v="APARTADO"/>
    <x v="0"/>
    <x v="0"/>
    <n v="27615"/>
    <n v="2677653"/>
    <n v="67215"/>
    <s v="ORDEN DE CAMBIO"/>
    <s v="CHOCO"/>
    <s v="RIOSUCIO"/>
    <s v="BARRIO CENTRO RIOSUCIO 1"/>
    <s v="REDEBAN"/>
    <s v="FO-25-1460327"/>
    <d v="2025-09-02T08:00:00"/>
    <d v="2025-09-19T09:05:00"/>
    <m/>
    <s v="ROLLOS"/>
    <s v="ROLLOS"/>
    <s v="CB UNO A UNO"/>
    <s v="CB UNO A UNO"/>
    <s v="EJECUTADO_EXITOSO"/>
    <s v="EJECUTADO EXITOSO"/>
    <s v="02/09/2025 SE CONFIRMA DATOS CON CB, DATOS CORRECTOS, SE ACTUALIZAN. SE REALIZA ENVIO DE ROLLOS CON GUIA | 11/09/2025 SE COMUNICA CON EL CLIENTE Y NO LE HAN LLEGADO LOS ROLLOS | 12/09/2025 SE COMUICA CON EL CLIENTE E INDICA QUE O TIENE LOS ROLLOS TODAVIA | 19/09/2025 SE REALIZA ENVIO DE 70 ROLLOS, CON LA GUIA 284607398 SERVIENTREGA. SE CONFIRMA ENTREGA EXITOSA CON EL USUARIO"/>
    <s v="ENVÍO"/>
    <m/>
    <s v="TIPO IV ESPECIAL"/>
    <s v="TERRESTRE/FLUVIAL"/>
    <m/>
    <n v="0"/>
    <n v="35779.500569199998"/>
    <n v="0"/>
    <n v="35779.500569199998"/>
    <m/>
    <m/>
    <m/>
    <m/>
    <m/>
  </r>
  <r>
    <s v="MEDELLIN"/>
    <x v="0"/>
    <x v="0"/>
    <n v="27361"/>
    <n v="2707568"/>
    <n v="61589"/>
    <s v="ORDEN DE CAMBIO"/>
    <s v="CHOCO"/>
    <s v="ISTMINA"/>
    <s v="BARRIO OFFEL ISTMINA"/>
    <s v="REDEBAN"/>
    <s v="FO-25-1498623"/>
    <d v="2025-09-08T10:04:00"/>
    <d v="2025-09-19T09:07:00"/>
    <m/>
    <s v="ROLLOS"/>
    <s v="ROLLOS"/>
    <s v="CB UNO A UNO"/>
    <s v="CB UNO A UNO"/>
    <s v="EJECUTADO_EXITOSO"/>
    <s v="EJECUTADO EXITOSO"/>
    <s v="09/09/2025 SE ESCALA AL COORDINADOR DE ZONA PARA ENTREGA DE ROLLOS WOMPI EN SITIO | 15/09/2025 SE REALIZA COMUNICACION CON EL USUARIO AL NUMERO 3118597995 DONDE INDICA QUE AUN NO RECIBE LOS ROLLOS | 19/09/2025 SE REALIZA ENVIO DE 40 ROLLOS, CON LA GUIA 284607407 SERVIENTREGA. SE CONFIRMA ENTREGA EXITOSA POR PARTE DE LA TRANSPORTADORA"/>
    <s v="ENVÍO"/>
    <m/>
    <s v="TIPO IV ESPECIAL"/>
    <s v="AEREO"/>
    <m/>
    <n v="0"/>
    <n v="35779.500569199998"/>
    <n v="0"/>
    <n v="35779.500569199998"/>
    <m/>
    <m/>
    <m/>
    <m/>
    <m/>
  </r>
  <r>
    <s v="CALI"/>
    <x v="2"/>
    <x v="2"/>
    <n v="19418"/>
    <n v="2712321"/>
    <n v="68961"/>
    <s v="ORDEN DE CAMBIO"/>
    <s v="CAUCA"/>
    <s v="LOPEZ"/>
    <s v="BARRIO CENTRO LOPEZ DE MICAY"/>
    <s v="REDEBAN"/>
    <s v="FO-25-1509854"/>
    <d v="2025-09-09T08:00:00"/>
    <d v="2025-09-19T09:09:00"/>
    <m/>
    <s v="ROLLOS"/>
    <s v="ROLLOS"/>
    <s v="CB UNO A UNO"/>
    <s v="CB UNO A UNO"/>
    <s v="EJECUTADO_EXITOSO"/>
    <s v="EJECUTADO EXITOSO"/>
    <s v="10/09/2025 SE REALIZA ENVIO DE ROLLOS CON GUIA | 19/09/2025 SE REALIZA ENVIO DE 50 ROLLOS, CON LA GUIA 2185553778 SERVIENTREGA. SE CONFIRMA ENTREGA EXITOSA POR PARTE DE LA TRANSPORTADORA"/>
    <s v="ENVÍO"/>
    <m/>
    <s v="TIPO IV"/>
    <s v="TERRESTRE"/>
    <m/>
    <n v="0"/>
    <n v="35779.500569199998"/>
    <n v="0"/>
    <n v="35779.500569199998"/>
    <m/>
    <m/>
    <m/>
    <m/>
    <m/>
  </r>
  <r>
    <s v="PASTO"/>
    <x v="2"/>
    <x v="2"/>
    <n v="52835"/>
    <n v="2739067"/>
    <n v="41694"/>
    <s v="ORDEN DE CAMBIO"/>
    <s v="NARIÑO"/>
    <s v="SAN ANDRES DE TUMACO"/>
    <s v="BARRIO CENTRO SAN ANDRES DE TU"/>
    <s v="REDEBAN"/>
    <s v="FO-25-1530669"/>
    <d v="2025-09-15T08:14:00"/>
    <d v="2025-09-19T09:32:00"/>
    <m/>
    <s v="ROLLOS"/>
    <s v="ROLLOS"/>
    <s v="CB UNO A UNO"/>
    <s v="CB UNO A UNO"/>
    <s v="EJECUTADO_EXITOSO"/>
    <s v="EJECUTADO EXITOSO"/>
    <s v="15/09/2025 SE REALIZA ENVIO DE ROLLOS CON GUIA | 16/09/2025 SE REALIZÓ EL ENVÍO DE PAPELERÍA SOLICITADA SE ENTREGA COPIA DE GUÍA AL CLIENTE PARA QUE RECLAME EN OFICINA"/>
    <s v="ENVÍO"/>
    <m/>
    <s v="TIPO IV"/>
    <s v="TERRESTRE"/>
    <s v="REMICIO AMADO JOHN HEBER"/>
    <n v="0"/>
    <n v="35779.500569199998"/>
    <n v="0"/>
    <n v="35779.500569199998"/>
    <m/>
    <m/>
    <m/>
    <m/>
    <m/>
  </r>
  <r>
    <s v="PEREIRA"/>
    <x v="2"/>
    <x v="6"/>
    <n v="66001"/>
    <n v="2762927"/>
    <n v="71140"/>
    <s v="ORDEN DE CAMBIO"/>
    <s v="RISARALDA"/>
    <s v="PEREIRA"/>
    <s v="BARRIO EL PORVENIR PUERTO CALD"/>
    <s v="REDEBAN"/>
    <s v="FO-25-1550492"/>
    <d v="2025-09-18T16:17:00"/>
    <d v="2025-09-19T10:10:00"/>
    <m/>
    <s v="ROLLOS"/>
    <s v="ROLLOS"/>
    <s v="CB UNO A UNO"/>
    <s v="CB UNO A UNO"/>
    <s v="EJECUTADO_EXITOSO"/>
    <s v="EJECUTADO EXITOSO"/>
    <s v="18/09/2025 SE ESCALA AL COORDINADOR DE ZONA PARA ENTREGA DE ROLLOS EN SITIO | 19/09/2025 SE VISITA COMERCIO SE REALIZA ENTREGA DE 30 ROLLOS DE PAPEL PARA DATÁFONO"/>
    <s v="VISITA_TÉCNICA"/>
    <m/>
    <s v="TIPO I"/>
    <s v="TERRESTRE"/>
    <s v="LOAIZA LOPEZ JHON FREDDY"/>
    <n v="1"/>
    <n v="35779.500569199998"/>
    <n v="0"/>
    <n v="35779.500569199998"/>
    <m/>
    <m/>
    <m/>
    <m/>
    <m/>
  </r>
  <r>
    <s v="MEDELLIN"/>
    <x v="0"/>
    <x v="0"/>
    <n v="5670"/>
    <n v="2737082"/>
    <n v="18516"/>
    <s v="ORDEN DE CAMBIO"/>
    <s v="ANTIOQUIA"/>
    <s v="SAN ROQUE"/>
    <s v="CALLE EL COMERCIO SAN ROQUE"/>
    <s v="REDEBAN"/>
    <s v="FO-25-1525321"/>
    <d v="2025-09-13T11:20:00"/>
    <d v="2025-09-19T10:21:00"/>
    <m/>
    <s v="ROLLOS"/>
    <s v="ROLLOS"/>
    <s v="CB UNO A UNO"/>
    <s v="CB UNO A UNO"/>
    <s v="EJECUTADO_EXITOSO"/>
    <s v="EJECUTADO EXITOSO"/>
    <s v="13/09/2025 SE ENVIAN ROLLOS POR OPERADOR LOGISTICO | 19/09/2025 SE COMUNICA CON EL USUARIO DONDE INFORMA QUE AUN NO RECIBE LOS ROLLOS | 19/09/2025 SE REALIZA ENVIO DE 50 ROLLOS, CON LA GUIA 284607417 SERVIENTREGA. SE CONFIRMA ENTREGA EXITOSA CON EL USUARIO"/>
    <s v="ENVÍO"/>
    <m/>
    <s v="TIPO III"/>
    <s v="TERRESTRE"/>
    <m/>
    <n v="0"/>
    <n v="35779.500569199998"/>
    <n v="0"/>
    <n v="35779.500569199998"/>
    <m/>
    <m/>
    <m/>
    <m/>
    <m/>
  </r>
  <r>
    <s v="BOGOTA"/>
    <x v="4"/>
    <x v="4"/>
    <n v="25175"/>
    <n v="2757567"/>
    <n v="66657"/>
    <s v="ORDEN DE CAMBIO"/>
    <s v="CUNDINAMARCA"/>
    <s v="CHIA"/>
    <s v="BARRIO FONQUETA CHIA"/>
    <s v="REDEBAN"/>
    <s v="FO-25-1546418"/>
    <d v="2025-09-18T08:00:00"/>
    <d v="2025-09-19T10:28:00"/>
    <m/>
    <s v="ROLLOS"/>
    <s v="ROLLOS"/>
    <s v="CB UNO A UNO"/>
    <s v="CB UNO A UNO"/>
    <s v="EJECUTADO_EXITOSO"/>
    <s v="EJECUTADO EXITOSO"/>
    <s v="18/09/2025 SE ESCALA AL COORDINADOR DE ZONA PARA ENTREGA DE ROLLOS EN SITIO | 19/09/2025 SE VISITA COMERCIO CB BANCOLOMBIA, SE ENTREGAN ROLLOS DE PAPELERÍA SOLICITADOS PARA EL DATAFONO, NO UPS, NO SE MANIPULAN EQUIPOS."/>
    <s v="VISITA_TÉCNICA"/>
    <m/>
    <s v="TIPO II"/>
    <s v="TERRESTRE"/>
    <s v="VEGA MANRIQUE JONATAN MAURICIO"/>
    <n v="1"/>
    <n v="67654.12000000001"/>
    <n v="0"/>
    <n v="67654.12000000001"/>
    <m/>
    <m/>
    <m/>
    <m/>
    <m/>
  </r>
  <r>
    <s v="CALI"/>
    <x v="2"/>
    <x v="2"/>
    <n v="76001"/>
    <n v="2761102"/>
    <n v="26794"/>
    <s v="ORDEN DE CAMBIO"/>
    <s v="VALLE DEL CAUCA"/>
    <s v="CALI"/>
    <s v="REDY LA LUNA"/>
    <s v="REDEBAN"/>
    <s v="FO-25-1548877"/>
    <d v="2025-09-18T12:15:00"/>
    <d v="2025-09-19T10:33:00"/>
    <m/>
    <s v="ROLLOS"/>
    <s v="ROLLOS"/>
    <s v="ROBUSTO"/>
    <s v="REDY"/>
    <s v="EJECUTADO_EXITOSO"/>
    <s v="EJECUTADO EXITOSO"/>
    <s v="18/09/2025 SE ESCALA AL COORDINADOR DE ZONA PARA ENTREGA DE ROLLOS EN SITIO | 19/09/2025 SE REALIZA ENTREGA DE 350 ROLLOS CON VISITA, NO SE INTERVIENE EQUIPOS"/>
    <s v="VISITA_TÉCNICA"/>
    <m/>
    <s v="TIPO I"/>
    <s v="TERRESTRE"/>
    <s v="HERRERA MONAR GEOVANNY"/>
    <n v="1"/>
    <n v="35779.500569199998"/>
    <n v="0"/>
    <n v="35779.500569199998"/>
    <m/>
    <m/>
    <m/>
    <m/>
    <m/>
  </r>
  <r>
    <s v="BARRANQUILLA"/>
    <x v="1"/>
    <x v="1"/>
    <n v="88001"/>
    <n v="2763319"/>
    <n v="77088"/>
    <s v="ORDEN DE CAMBIO"/>
    <s v="ARCHIPIELAGO DE SAN ANDRES Y PROVIDENCIA"/>
    <s v="SAN ANDRES"/>
    <s v="BARRIO SAN LUIS GROUD ROAD SAN"/>
    <s v="REDEBAN"/>
    <s v="FO-25-1552873"/>
    <d v="2025-09-18T17:31:00"/>
    <d v="2025-09-19T10:35:00"/>
    <m/>
    <s v="ROLLOS"/>
    <s v="ROLLOS"/>
    <s v="CB UNO A UNO"/>
    <s v="CB UNO A UNO"/>
    <s v="GESTIÓN_TELEFONICA"/>
    <s v="CANCELADO POR LA RED-SOPORTE TELEFONICO"/>
    <m/>
    <s v="SOPORTE_TELEFÓNICO"/>
    <m/>
    <s v="TIPO IV ESPECIAL"/>
    <s v="AEREO"/>
    <m/>
    <n v="0"/>
    <n v="41241.0800752"/>
    <n v="0"/>
    <n v="41241.0800752"/>
    <m/>
    <m/>
    <m/>
    <m/>
    <m/>
  </r>
  <r>
    <s v="NEIVA"/>
    <x v="5"/>
    <x v="5"/>
    <n v="41001"/>
    <n v="2762350"/>
    <n v="80743"/>
    <s v="ORDEN DE CAMBIO"/>
    <s v="HUILA"/>
    <s v="NEIVA"/>
    <s v="BARRIO CAGUAN NEIVA 5"/>
    <s v="REDEBAN"/>
    <s v="FO-25-1550513"/>
    <d v="2025-09-18T15:23:00"/>
    <d v="2025-09-19T10:40:00"/>
    <m/>
    <s v="ROLLOS"/>
    <s v="ROLLOS"/>
    <s v="UNO A UNO"/>
    <s v="UNO A UNO"/>
    <s v="EJECUTADO_EXITOSO"/>
    <s v="EJECUTADO EXITOSO"/>
    <s v="18/09/2025 SE ESCALA AL COORDINADOR DE ZONA PARA ENTREGA DE ROLLOS EN SITIO | 19/09/2025 SE REALIZA VISITA AL PUNTO SE ENTREGAN 20 ROLLOS PAPEL RBM CLIENTE RECIBE A SATISFACCIÓN"/>
    <s v="VISITA_TÉCNICA"/>
    <m/>
    <s v="TIPO I"/>
    <s v="TERRESTRE"/>
    <s v="DEVIA REINOSO JUAN CARLOS"/>
    <n v="1"/>
    <n v="35779.500569199998"/>
    <n v="0"/>
    <n v="35779.500569199998"/>
    <m/>
    <m/>
    <m/>
    <m/>
    <m/>
  </r>
  <r>
    <s v="MEDELLIN"/>
    <x v="0"/>
    <x v="0"/>
    <n v="5234"/>
    <n v="2738165"/>
    <n v="47076"/>
    <s v="ORDEN DE CAMBIO"/>
    <s v="ANTIOQUIA"/>
    <s v="DABEIBA"/>
    <s v="PTM DABEIBA  ABARROTES LA ESQU"/>
    <s v="REDEBAN"/>
    <s v="FO-25-1531167"/>
    <d v="2025-09-14T11:22:00"/>
    <d v="2025-09-19T10:49:00"/>
    <m/>
    <s v="ROLLOS"/>
    <s v="ROLLOS"/>
    <s v="AGREGADOR"/>
    <s v="COMCARD - PTM"/>
    <s v="EJECUTADO_EXITOSO"/>
    <s v="EJECUTADO EXITOSO"/>
    <s v="15/09/2025 SE REALIZA ENVIO DE ROLLOS CON GUIA | 19/09/2025 SE REALIZA ENVIO DE 20 ROLLOS, CON LA GUIA 284607420 SERVIENTREGA. SE CONFIRMA ENTREGA EXITOSA CON EL USUARIO"/>
    <s v="ENVÍO"/>
    <m/>
    <s v="TIPO IV"/>
    <s v="TERRESTRE"/>
    <m/>
    <n v="0"/>
    <n v="35779.500569199998"/>
    <n v="0"/>
    <n v="35779.500569199998"/>
    <m/>
    <m/>
    <m/>
    <m/>
    <m/>
  </r>
  <r>
    <s v="VALLEDUPAR"/>
    <x v="1"/>
    <x v="1"/>
    <n v="13473"/>
    <n v="2728364"/>
    <n v="61347"/>
    <s v="ORDEN DE CAMBIO"/>
    <s v="BOLIVAR"/>
    <s v="MORALES"/>
    <s v="BARRIO MINA GALLO MORALES"/>
    <s v="REDEBAN"/>
    <s v="FO-25-1519639"/>
    <d v="2025-09-11T13:57:00"/>
    <d v="2025-09-19T11:00:00"/>
    <m/>
    <s v="ROLLOS"/>
    <s v="ROLLOS"/>
    <s v="CB UNO A UNO"/>
    <s v="CB UNO A UNO"/>
    <s v="EJECUTADO_EXITOSO"/>
    <s v="EJECUTADO EXITOSO"/>
    <s v="12/09/2025 SE REALIZA ENVIO DE ROLLOS CON GUIA | 18/09/2025 SE INTENTA COMUNICACIÓN AL NÚMERO 3148118261 CON USUARIA PARA VALIDAR SI YA RECIBIO PERO NO HAY RESPUESTA, TAMPOCO POR WHATSAPP | 19/09/2025 SE INTENTA COMUNICACIÓN AL NÚMERO 3148118261 CON USUARIA PARA VALIDAR SI YA RECIBIO PERO NO HAY RESPUESTA, TAMPOCO POR WHATSAPP | 19/09/2025 SE REALIZA ENVIO DE 20 ROLLOS, CON LA GUIA 2205447169 SERVIENTREGA. SE CONFIRMA ENTREGA EXITOSA POR PARTE DE LA TRANSPORTADORA"/>
    <s v="ENVÍO"/>
    <m/>
    <s v="TIPO IV"/>
    <s v="TERRESTRE"/>
    <m/>
    <n v="0"/>
    <n v="35779.500569199998"/>
    <n v="0"/>
    <n v="35779.500569199998"/>
    <m/>
    <m/>
    <m/>
    <m/>
    <m/>
  </r>
  <r>
    <s v="BOGOTA"/>
    <x v="4"/>
    <x v="4"/>
    <n v="11001"/>
    <n v="2734612"/>
    <n v="78637"/>
    <s v="ORDEN DE CAMBIO"/>
    <s v="CUNDINAMARCA"/>
    <s v="BOGOTA"/>
    <s v="PTM BOGOTA TEAMS TECNOLOGY"/>
    <s v="REDEBAN"/>
    <s v="FO-25-1523374"/>
    <d v="2025-09-12T13:55:00"/>
    <d v="2025-09-19T11:14:00"/>
    <m/>
    <s v="ROLLOS"/>
    <s v="ROLLOS"/>
    <s v="AGREGADOR"/>
    <s v="COMCARD - PTM"/>
    <s v="EJECUTADO_EXITOSO"/>
    <s v="EJECUTADO EXITOSO"/>
    <s v="13/09/2025 SE ESCALA AL COORDINADOR DE ZONA PARA ENTREGA DE ROLLOS EN SITIO | 17/09/2025 SE REALIZA LA ASIGNACIÓN DE ROLLOS"/>
    <s v="VISITA_TÉCNICA"/>
    <m/>
    <s v="TIPO I"/>
    <s v="TERRESTRE"/>
    <s v="BARRAGAN LAGOS JUAN MANUEL"/>
    <n v="1"/>
    <n v="35779.500569199998"/>
    <n v="0"/>
    <n v="35779.500569199998"/>
    <m/>
    <m/>
    <m/>
    <m/>
    <m/>
  </r>
  <r>
    <s v="NEIVA"/>
    <x v="5"/>
    <x v="5"/>
    <n v="18753"/>
    <n v="2741094"/>
    <n v="79520"/>
    <s v="ORDEN DE CAMBIO"/>
    <s v="CAQUETA"/>
    <s v="SAN VICENTE DEL CAGUAN"/>
    <s v="BARRIO CONSOLATA SAN VICENTE DEL CAGUAN"/>
    <s v="REDEBAN"/>
    <s v="FO-25-1532120"/>
    <d v="2025-09-15T10:52:00"/>
    <d v="2025-09-19T11:37:00"/>
    <m/>
    <s v="ROLLOS"/>
    <s v="ROLLOS"/>
    <s v="UNO A UNO"/>
    <s v="UNO A UNO"/>
    <s v="EJECUTADO_EXITOSO"/>
    <s v="EJECUTADO EXITOSO"/>
    <s v="15/09/2025 SE REALIZA ENVIO DE ROLLOS CON GUIA | 19/09/2025 SE REALIZA ENVIO DE 10 ROLLOS, CON LA GUIA 2235596072 SERVIENTREGA. SE CONFIRMA ENTREGA EXITOSA POR PARTE DE LA TRANSPORTADORA"/>
    <s v="ENVÍO"/>
    <m/>
    <s v="TIPO IV ESPECIAL"/>
    <s v="TERRESTRE / AEREO"/>
    <m/>
    <n v="0"/>
    <n v="35779.500569199998"/>
    <n v="0"/>
    <n v="35779.500569199998"/>
    <m/>
    <m/>
    <m/>
    <m/>
    <m/>
  </r>
  <r>
    <s v="NEIVA"/>
    <x v="5"/>
    <x v="5"/>
    <n v="18753"/>
    <n v="2739135"/>
    <n v="80402"/>
    <s v="ORDEN DE CAMBIO"/>
    <s v="CAQUETA"/>
    <s v="SAN VICENTE DEL CAGUAN"/>
    <s v="BARRIO CENTRO SAN VICENTE DEL CAGUAN 6"/>
    <s v="REDEBAN"/>
    <s v="FO-25-1534040"/>
    <d v="2025-09-15T08:11:00"/>
    <d v="2025-09-19T11:40:00"/>
    <m/>
    <s v="ROLLOS"/>
    <s v="ROLLOS"/>
    <s v="UNO A UNO"/>
    <s v="UNO A UNO"/>
    <s v="EJECUTADO_EXITOSO"/>
    <s v="EJECUTADO EXITOSO"/>
    <s v="15/09/2025 SE REALIZA ENVIO DE ROLLOS CON GUIA | 19/09/2025 SE REALIZA ENVIO DE 20 ROLLOS, CON LA GUIA 2235596074 SERVIENTREGA. SE CONFIRMA ENTREGA EXITOSA POR PARTE DE LA TRANSPORTADORA"/>
    <s v="ENVÍO"/>
    <m/>
    <s v="TIPO IV ESPECIAL"/>
    <s v="TERRESTRE / AEREO"/>
    <m/>
    <n v="0"/>
    <n v="35779.500569199998"/>
    <n v="0"/>
    <n v="35779.500569199998"/>
    <m/>
    <m/>
    <m/>
    <m/>
    <m/>
  </r>
  <r>
    <s v="MONTERIA"/>
    <x v="1"/>
    <x v="1"/>
    <n v="5154"/>
    <n v="2757756"/>
    <n v="78076"/>
    <s v="ORDEN DE CAMBIO"/>
    <s v="ANTIOQUIA"/>
    <s v="CAUCASIA"/>
    <s v="BARRIO CARACOLI CAUCASIA 4"/>
    <s v="REDEBAN"/>
    <s v="FO-25-1546397"/>
    <d v="2025-09-18T08:00:00"/>
    <d v="2025-09-19T11:42:00"/>
    <m/>
    <s v="ROLLOS"/>
    <s v="ROLLOS"/>
    <s v="CB UNO A UNO"/>
    <s v="CB UNO A UNO"/>
    <s v="EJECUTADO_EXITOSO"/>
    <s v="EJECUTADO EXITOSO"/>
    <s v="18/09/2025 SE ESCALA AL COORDINADOR DE ZONA PARA ENTREGA DE ROLLOS EN SITIO | 19/09/2025 SE REALIZA ENTREGA DE 10 ROLLOS PARA EL CB BANCOLOMBIA,NO SE MANIPULAN EQUIPOS"/>
    <s v="VISITA_TÉCNICA"/>
    <m/>
    <s v="TIPO II"/>
    <s v="TERRESTRE"/>
    <s v="ARRAZOLA HERNANDEZ NICOLAS AUGUSTO"/>
    <n v="1"/>
    <n v="67654.12000000001"/>
    <n v="0"/>
    <n v="67654.12000000001"/>
    <m/>
    <m/>
    <m/>
    <m/>
    <m/>
  </r>
  <r>
    <s v="CUCUTA"/>
    <x v="3"/>
    <x v="3"/>
    <n v="54001"/>
    <n v="2757087"/>
    <n v="78949"/>
    <s v="ORDEN DE CAMBIO"/>
    <s v="NORTE DE SANTANDER"/>
    <s v="CUCUTA"/>
    <s v="BARRIO SAN JOSE CUCUTA 4"/>
    <s v="REDEBAN"/>
    <s v="FO-25-1546264"/>
    <d v="2025-09-17T16:53:00"/>
    <d v="2025-09-19T11:48:00"/>
    <m/>
    <s v="ROLLOS"/>
    <s v="ROLLOS"/>
    <s v="UNO A UNO"/>
    <s v="UNO A UNO"/>
    <s v="EJECUTADO_EXITOSO"/>
    <s v="EJECUTADO EXITOSO"/>
    <s v="18/09/2025 SE ESCALA AL COORDINADOR DE ZONA PARA ENTREGA DE ROLLOS EN SITIO | 19/09/2025 SE VISITA COMERCIO Y SE ENTREGAN ROLLOS OK"/>
    <s v="VISITA_TÉCNICA"/>
    <m/>
    <s v="TIPO I"/>
    <s v="TERRESTRE"/>
    <s v="TORRES MANTILLA JOSE DANIEL"/>
    <n v="1"/>
    <n v="35779.500569199998"/>
    <n v="0"/>
    <n v="35779.500569199998"/>
    <m/>
    <m/>
    <m/>
    <m/>
    <m/>
  </r>
  <r>
    <s v="CUCUTA"/>
    <x v="3"/>
    <x v="3"/>
    <n v="54498"/>
    <n v="2751365"/>
    <n v="56776"/>
    <s v="ORDEN DE CAMBIO"/>
    <s v="NORTE DE SANTANDER"/>
    <s v="OCAÑA"/>
    <s v="BARRIO JOSE ANTONIO GALAN OCAN"/>
    <s v="REDEBAN"/>
    <s v="FO-25-1541468"/>
    <d v="2025-09-17T08:00:00"/>
    <d v="2025-09-19T11:48:00"/>
    <m/>
    <s v="ROLLOS"/>
    <s v="ROLLOS"/>
    <s v="CB UNO A UNO"/>
    <s v="CB UNO A UNO"/>
    <s v="EJECUTADO_EXITOSO"/>
    <s v="EJECUTADO EXITOSO"/>
    <s v="17/09/2025 SE REALIZA ENVIO DE ROLLOS CON GUIA | 19/09/2025 SE REALIZA ENVIO DE 40 ROLLOS, CON LA GUIA 2187690699 SERVIENTREGA. SE CONFIRMA ENTREGA EXITOSA POR PARTE DE LA TRANSPORTADORA"/>
    <s v="ENVÍO"/>
    <m/>
    <s v="TIPO IV"/>
    <s v="TERRESTRE"/>
    <m/>
    <n v="0"/>
    <n v="35779.500569199998"/>
    <n v="0"/>
    <n v="35779.500569199998"/>
    <m/>
    <m/>
    <m/>
    <m/>
    <m/>
  </r>
  <r>
    <s v="APARTADO"/>
    <x v="0"/>
    <x v="0"/>
    <n v="5837"/>
    <n v="2756970"/>
    <n v="77760"/>
    <s v="ORDEN DE CAMBIO"/>
    <s v="ANTIOQUIA"/>
    <s v="TURBO"/>
    <s v="PTM TURBO PUNTO SERVIS TURBO J"/>
    <s v="REDEBAN"/>
    <s v="FO-25-1545228"/>
    <d v="2025-09-17T16:32:00"/>
    <d v="2025-09-19T11:52:00"/>
    <m/>
    <s v="ROLLOS"/>
    <s v="ROLLOS"/>
    <s v="AGREGADOR"/>
    <s v="COMCARD - PTM"/>
    <s v="EJECUTADO_EXITOSO"/>
    <s v="EJECUTADO EXITOSO"/>
    <s v="17/09/2025 SE ESCALA AL COORDINADOR DE ZONA PARA ENTREGA DE ROLLOS EN SITIO | 19/09/2025 SE REALIZA ENTREGA DE 60 ROLLOS REDEBAN EN EL PUNTO SIN NOVEDAD, EN LA ENTREGA NO SE MANIPULAN EQUIPOS ENTREGA OK"/>
    <s v="VISITA_TÉCNICA"/>
    <m/>
    <s v="TIPO II"/>
    <s v="TERRESTRE"/>
    <s v="GONZALEZ FERRER JESUS ALEXANDER"/>
    <n v="1"/>
    <n v="67654.12000000001"/>
    <n v="0"/>
    <n v="67654.12000000001"/>
    <m/>
    <m/>
    <m/>
    <m/>
    <m/>
  </r>
  <r>
    <s v="APARTADO"/>
    <x v="0"/>
    <x v="0"/>
    <n v="5837"/>
    <n v="2757036"/>
    <n v="46113"/>
    <s v="ORDEN DE CAMBIO"/>
    <s v="ANTIOQUIA"/>
    <s v="TURBO"/>
    <s v="PTM  TURBO  VARIEDADES LINA Y"/>
    <s v="REDEBAN"/>
    <s v="FO-25-1545224"/>
    <d v="2025-09-17T16:36:00"/>
    <d v="2025-09-19T11:55:00"/>
    <m/>
    <s v="ROLLOS"/>
    <s v="ROLLOS"/>
    <s v="AGREGADOR"/>
    <s v="COMCARD - PTM"/>
    <s v="EJECUTADO_EXITOSO"/>
    <s v="EJECUTADO EXITOSO"/>
    <s v="17/09/2025 SE ESCALA AL COORDINADOR DE ZONA PARA ENTREGA DE ROLLOS EN SITIO | 19/09/2025 SE REALIZA ENTREGA DE 30 ROLLOS REDEBAN EN EL PUNTO, EN LA ENTREGA NO SE MANIPULAN EQUIPOS, ENTREGA OK"/>
    <s v="VISITA_TÉCNICA"/>
    <m/>
    <s v="TIPO II"/>
    <s v="TERRESTRE"/>
    <s v="GONZALEZ FERRER JESUS ALEXANDER"/>
    <n v="1"/>
    <n v="67654.12000000001"/>
    <n v="0"/>
    <n v="67654.12000000001"/>
    <m/>
    <m/>
    <m/>
    <m/>
    <m/>
  </r>
  <r>
    <s v="BOGOTA"/>
    <x v="4"/>
    <x v="4"/>
    <n v="25754"/>
    <n v="2760146"/>
    <n v="57241"/>
    <s v="ORDEN DE CAMBIO"/>
    <s v="CUNDINAMARCA"/>
    <s v="SOACHA"/>
    <s v="BARRIO LEON XIII SOACHA 6"/>
    <s v="REDEBAN"/>
    <s v="FO-25-1548204"/>
    <d v="2025-09-18T10:43:00"/>
    <d v="2025-09-19T11:59:00"/>
    <m/>
    <s v="ROLLOS"/>
    <s v="ROLLOS"/>
    <s v="CB UNO A UNO"/>
    <s v="CB UNO A UNO"/>
    <s v="EJECUTADO_EXITOSO"/>
    <s v="EJECUTADO EXITOSO"/>
    <s v="18/09/2025 SE ESCALA AL COORDINADOR DE ZONA PARA ENTREGA DE ROLLOS EN SITIO | 19/09/2025 ENTREGA DE 20 ROLLOS PARA DATAFONO NO SE MANIPULA TERMINAL"/>
    <s v="VISITA_TÉCNICA"/>
    <m/>
    <s v="TIPO I"/>
    <s v="TERRESTRE"/>
    <s v="BUSTOS MORA DIEGO MANUEL"/>
    <n v="1"/>
    <n v="35779.500569199998"/>
    <n v="0"/>
    <n v="35779.500569199998"/>
    <m/>
    <m/>
    <m/>
    <m/>
    <m/>
  </r>
  <r>
    <s v="CALI"/>
    <x v="2"/>
    <x v="2"/>
    <n v="76890"/>
    <n v="2757063"/>
    <n v="36290"/>
    <s v="ORDEN DE CAMBIO"/>
    <s v="VALLE DEL CAUCA"/>
    <s v="YOTOCO"/>
    <s v="PTM CALI COLMENA"/>
    <s v="REDEBAN"/>
    <s v="FO-25-1545213"/>
    <d v="2025-09-17T16:45:00"/>
    <d v="2025-09-19T12:00:00"/>
    <m/>
    <s v="ROLLOS"/>
    <s v="ROLLOS"/>
    <s v="AGREGADOR"/>
    <s v="COMCARD - PTM"/>
    <s v="EJECUTADO_EXITOSO"/>
    <s v="EJECUTADO EXITOSO"/>
    <s v="17/09/2025 SE ESCALA AL COORDINADOR DE ZONA PARA ENTREGA DE ROLLOS EN SITIO | 19/09/2025 SE REALIZA ENTREGA DE 30 ROLLOS"/>
    <s v="VISITA_TÉCNICA"/>
    <m/>
    <s v="TIPO II"/>
    <s v="TERRESTRE"/>
    <s v="PAREDES CASTILLO DIEGO"/>
    <n v="1"/>
    <n v="67654.12000000001"/>
    <n v="0"/>
    <n v="67654.12000000001"/>
    <m/>
    <m/>
    <m/>
    <m/>
    <m/>
  </r>
  <r>
    <s v="BUCARAMANGA"/>
    <x v="3"/>
    <x v="3"/>
    <n v="68307"/>
    <n v="2754908"/>
    <n v="76830"/>
    <s v="ORDEN DE CAMBIO"/>
    <s v="SANTANDER"/>
    <s v="GIRON"/>
    <s v="PTM GIRON SUPERMERCADO MERCANT"/>
    <s v="REDEBAN"/>
    <s v="FO-25-1543228"/>
    <d v="2025-09-17T12:12:00"/>
    <d v="2025-09-19T12:02:00"/>
    <m/>
    <s v="ROLLOS"/>
    <s v="ROLLOS"/>
    <s v="AGREGADOR"/>
    <s v="COMCARD - PTM"/>
    <s v="EJECUTADO_EXITOSO"/>
    <s v="EJECUTADO EXITOSO"/>
    <s v="17/09/2025 SE ESCALA AL COORDINADOR DE ZONA PARA ENTREGA DE ROLLOS EN SITIO | 19/09/2025 SE REALIZA VISITA A COMERCIO Y SE ENTREGAN 30 ROLLOS, NO SE MANIPULA EQUIPOS."/>
    <s v="VISITA_TÉCNICA"/>
    <m/>
    <s v="TIPO I"/>
    <s v="TERRESTRE"/>
    <s v="SANTOS GONZALEZ JOHAN FABIAN"/>
    <n v="1"/>
    <n v="35779.500569199998"/>
    <n v="0"/>
    <n v="35779.500569199998"/>
    <m/>
    <m/>
    <m/>
    <m/>
    <m/>
  </r>
  <r>
    <s v="CALI"/>
    <x v="2"/>
    <x v="2"/>
    <n v="76130"/>
    <n v="2760516"/>
    <n v="79620"/>
    <s v="ORDEN DE CAMBIO"/>
    <s v="VALLE DEL CAUCA"/>
    <s v="CANDELARIA"/>
    <s v="BARRIO MANZANARES SECTOR 11 - CANDELARIA CANDELARIA"/>
    <s v="REDEBAN"/>
    <s v="FO-25-1548530"/>
    <d v="2025-09-18T11:15:00"/>
    <d v="2025-09-19T12:07:00"/>
    <m/>
    <s v="ROLLOS"/>
    <s v="ROLLOS"/>
    <s v="UNO A UNO"/>
    <s v="UNO A UNO"/>
    <s v="EJECUTADO_EXITOSO"/>
    <s v="EJECUTADO EXITOSO"/>
    <s v="18/09/2025 SE ESCALA AL COORDINADOR DE ZONA PARA ENTREGA DE ROLLOS EN SITIO | 19/09/2025 SE REALIZA ENTREGA DE 10 ROLLOS."/>
    <s v="VISITA_TÉCNICA"/>
    <m/>
    <s v="TIPO II"/>
    <s v="TERRESTRE"/>
    <s v="MONTERO MUESES GIAN CARLO"/>
    <n v="1"/>
    <n v="67654.12000000001"/>
    <n v="0"/>
    <n v="67654.12000000001"/>
    <m/>
    <m/>
    <m/>
    <m/>
    <m/>
  </r>
  <r>
    <s v="BUCARAMANGA"/>
    <x v="3"/>
    <x v="3"/>
    <n v="68001"/>
    <n v="2760993"/>
    <n v="74162"/>
    <s v="ORDEN DE CAMBIO"/>
    <s v="SANTANDER"/>
    <s v="BUCARAMANGA"/>
    <s v="BARRIO BALCONES DEL SUR BUCARA"/>
    <s v="REDEBAN"/>
    <s v="FO-25-1548881"/>
    <d v="2025-09-18T12:12:00"/>
    <d v="2025-09-19T12:16:00"/>
    <m/>
    <s v="ROLLOS"/>
    <s v="ROLLOS"/>
    <s v="CB UNO A UNO"/>
    <s v="CB UNO A UNO"/>
    <s v="EJECUTADO_EXITOSO"/>
    <s v="EJECUTADO EXITOSO"/>
    <s v="18/09/2025 SE ESCALA AL COORDINADOR DE ZONA PARA ENTREGA DE ROLLOS EN SITIO | 19/09/2025 SE HACE PRESENCIA EN COMERCIO SE REALIZA ENTREGA DE 20 ROLLOS"/>
    <s v="VISITA_TÉCNICA"/>
    <m/>
    <s v="TIPO I"/>
    <s v="TERRESTRE"/>
    <s v="BARRERA ORTEGA MARLON STWAR"/>
    <n v="1"/>
    <n v="35779.500569199998"/>
    <n v="0"/>
    <n v="35779.500569199998"/>
    <m/>
    <m/>
    <m/>
    <m/>
    <m/>
  </r>
  <r>
    <s v="CALI"/>
    <x v="2"/>
    <x v="2"/>
    <n v="76001"/>
    <n v="2750503"/>
    <n v="71494"/>
    <s v="ORDEN DE CAMBIO"/>
    <s v="VALLE DEL CAUCA"/>
    <s v="CALI"/>
    <s v="PTMCALISUPPLY MISCELANEA"/>
    <s v="REDEBAN"/>
    <s v="FO-25-1539100"/>
    <d v="2025-09-16T16:19:00"/>
    <d v="2025-09-19T12:25:00"/>
    <m/>
    <s v="ROLLOS"/>
    <s v="ROLLOS"/>
    <s v="AGREGADOR"/>
    <s v="COMCARD - PTM"/>
    <s v="EJECUTADO_EXITOSO"/>
    <s v="EJECUTADO EXITOSO"/>
    <s v="16/09/2025 SE ESCALA AL COORDINADOR DE ZONA PARA ENTREGA DE ROLLOS EN SITIO | 19/09/2025 SE REALIZA ENTREGA DE 20 ROLLOS"/>
    <s v="VISITA_TÉCNICA"/>
    <m/>
    <s v="TIPO I"/>
    <s v="TERRESTRE"/>
    <s v="PAREDES CASTILLO DIEGO"/>
    <n v="1"/>
    <n v="35779.500569199998"/>
    <n v="0"/>
    <n v="35779.500569199998"/>
    <m/>
    <m/>
    <m/>
    <m/>
    <m/>
  </r>
  <r>
    <s v="MONTERIA"/>
    <x v="1"/>
    <x v="1"/>
    <n v="23660"/>
    <n v="2763026"/>
    <n v="46555"/>
    <s v="ORDEN DE CAMBIO"/>
    <s v="CORDOBA"/>
    <s v="SAHAGUN"/>
    <s v="DISTRICOL ALMACEN Y TALLER PA"/>
    <s v="REDEBAN"/>
    <s v="FO-25-1550644"/>
    <d v="2025-09-18T16:47:00"/>
    <d v="2025-09-19T12:28:00"/>
    <m/>
    <s v="ROLLOS"/>
    <s v="ROLLOS"/>
    <s v="AGREGADOR"/>
    <s v="DISTRICOL"/>
    <s v="EJECUTADO_EXITOSO"/>
    <s v="EJECUTADO EXITOSO"/>
    <s v="18/09/2025 SE ESCALA AL COORDINADOR DE ZONA PARA ENTREGA DE ROLLOS EN SITIO | 19/09/2025 SE REALIZA VISITA TÉCNICA PARA ENTREGA DE 30 ROLLOS PARA DATÁFONO, NO SE INTERVIENE TERMINAL Y LA ENTREGA SE REALIZA SIN NOVEDAD."/>
    <s v="VISITA_TÉCNICA"/>
    <m/>
    <s v="TIPO II"/>
    <s v="TERRESTRE"/>
    <s v="CASSIANI PEREZ RAUL RAMIRO"/>
    <n v="1"/>
    <n v="67654.12000000001"/>
    <n v="0"/>
    <n v="67654.12000000001"/>
    <m/>
    <m/>
    <m/>
    <m/>
    <m/>
  </r>
  <r>
    <s v="APARTADO"/>
    <x v="0"/>
    <x v="0"/>
    <n v="5837"/>
    <n v="2747709"/>
    <n v="80844"/>
    <s v="ORDEN DE CAMBIO"/>
    <s v="ANTIOQUIA"/>
    <s v="TURBO"/>
    <s v="PTM TURBO MICELANIA Y PAPELERI"/>
    <s v="REDEBAN"/>
    <s v="FO-25-1537071"/>
    <d v="2025-09-16T10:59:00"/>
    <d v="2025-09-19T12:28:00"/>
    <m/>
    <s v="ROLLOS"/>
    <s v="ROLLOS"/>
    <s v="AGREGADOR"/>
    <s v="COMCARD - PTM"/>
    <s v="EJECUTADO_EXITOSO"/>
    <s v="EJECUTADO EXITOSO"/>
    <s v="19/09/2025 SE REALIZA ENTREGA DE 20 ROLLOS EN EL PUNTO SIN NOVEDAD, EN LA ENTREGA NO SE MANIPULAN EQUIPOS OK"/>
    <s v="VISITA_TÉCNICA"/>
    <m/>
    <s v="TIPO II"/>
    <s v="TERRESTRE"/>
    <s v="GONZALEZ FERRER JESUS ALEXANDER"/>
    <n v="1"/>
    <n v="67654.12000000001"/>
    <n v="0"/>
    <n v="67654.12000000001"/>
    <m/>
    <m/>
    <m/>
    <m/>
    <m/>
  </r>
  <r>
    <s v="BOGOTA"/>
    <x v="4"/>
    <x v="4"/>
    <n v="25797"/>
    <n v="2744798"/>
    <n v="23995"/>
    <s v="ORDEN DE CAMBIO"/>
    <s v="CUNDINAMARCA"/>
    <s v="TENA"/>
    <s v="BARRIO CENTRO  TENA"/>
    <s v="REDEBAN"/>
    <s v="FO-25-1535262"/>
    <d v="2025-09-15T17:58:00"/>
    <d v="2025-09-19T12:30:00"/>
    <m/>
    <s v="ROLLOS"/>
    <s v="ROLLOS"/>
    <s v="UNO A UNO"/>
    <s v="UNO A UNO"/>
    <s v="EJECUTADO_EXITOSO"/>
    <s v="EJECUTADO EXITOSO"/>
    <s v="16/09/2025 SE ESCALA AL COORDINADOR DE ZONA PARA ENTREGA DE ROLLOS EN SITIO | 19/09/2025 DURANTE LA VISITA TECNICA SE REALIZA ENTREGA DE ROLLOS PARA DATÁFONO NO SE MANIPULAN EQUIPOS SIN NOVEDAD EN ENTREGA"/>
    <s v="VISITA_TÉCNICA"/>
    <m/>
    <s v="TIPO II"/>
    <s v="TERRESTRE"/>
    <s v="LOZADA ROJAS CHRISTIAN ANDRES"/>
    <n v="1"/>
    <n v="67654.12000000001"/>
    <n v="0"/>
    <n v="67654.12000000001"/>
    <m/>
    <m/>
    <m/>
    <m/>
    <m/>
  </r>
  <r>
    <s v="CUCUTA"/>
    <x v="3"/>
    <x v="3"/>
    <n v="54673"/>
    <n v="2744160"/>
    <n v="80300"/>
    <s v="ORDEN DE CAMBIO"/>
    <s v="NORTE DE SANTANDER"/>
    <s v="SAN CAYETANO"/>
    <s v="BARRIO SAN CAYETANO SAN CAYETANO"/>
    <s v="REDEBAN"/>
    <s v="FO-25-1534084"/>
    <d v="2025-09-15T16:17:00"/>
    <d v="2025-09-19T12:32:00"/>
    <m/>
    <s v="ROLLOS"/>
    <s v="ROLLOS"/>
    <s v="UNO A UNO"/>
    <s v="UNO A UNO"/>
    <s v="EJECUTADO_EXITOSO"/>
    <s v="EJECUTADO EXITOSO"/>
    <s v="15/09/2025 SE ESCALA AL COORDINADOR DE ZONA PARA ENTREGA DE ROLLOS EN SITIO | 19/09/2025 SE REALIZA ENTREGA DE 20 ROLLOS RBM OK"/>
    <s v="VISITA_TÉCNICA"/>
    <m/>
    <s v="TIPO II"/>
    <s v="TERRESTRE"/>
    <s v="DURAN ACOSTA FRANK YONNY"/>
    <n v="1"/>
    <n v="67654.12000000001"/>
    <n v="0"/>
    <n v="67654.12000000001"/>
    <m/>
    <m/>
    <m/>
    <m/>
    <m/>
  </r>
  <r>
    <s v="BARRANQUILLA"/>
    <x v="1"/>
    <x v="1"/>
    <n v="8638"/>
    <n v="2753957"/>
    <n v="67730"/>
    <s v="ORDEN DE CAMBIO"/>
    <s v="ATLANTICO"/>
    <s v="SABANALARGA"/>
    <s v="BARRIO CENTRO SABANALARGA 16"/>
    <s v="REDEBAN"/>
    <s v="FO-25-1542466"/>
    <d v="2025-09-17T10:51:00"/>
    <d v="2025-09-19T12:34:00"/>
    <m/>
    <s v="ROLLOS"/>
    <s v="ROLLOS"/>
    <s v="CB UNO A UNO"/>
    <s v="CB UNO A UNO"/>
    <s v="EJECUTADO_EXITOSO"/>
    <s v="EJECUTADO EXITOSO"/>
    <s v="17/09/2025 SE ESCALA AL COORDINADOR DE ZONA PARA ENTREGA DE ROLLOS EN SITIO | 19/09/2025 SE ENTREGAN 20 ROLLOS"/>
    <s v="VISITA_TÉCNICA"/>
    <m/>
    <s v="TIPO II"/>
    <s v="TERRESTRE"/>
    <s v="DE AVILA SIADES ALBERTO ENRIQUE"/>
    <n v="1"/>
    <n v="67654.12000000001"/>
    <n v="0"/>
    <n v="67654.12000000001"/>
    <m/>
    <m/>
    <m/>
    <m/>
    <m/>
  </r>
  <r>
    <s v="NEIVA"/>
    <x v="5"/>
    <x v="5"/>
    <n v="41359"/>
    <n v="2715034"/>
    <n v="80157"/>
    <s v="ORDEN DE CAMBIO"/>
    <s v="HUILA"/>
    <s v="ISNOS"/>
    <s v="BARRIO DIVINO NIÑO ISNOS 1"/>
    <s v="REDEBAN"/>
    <s v="FO-25-1503661"/>
    <d v="2025-09-09T11:15:00"/>
    <d v="2025-09-19T12:44:00"/>
    <m/>
    <s v="ROLLOS"/>
    <s v="ROLLOS"/>
    <s v="UNO A UNO"/>
    <s v="UNO A UNO"/>
    <s v="EJECUTADO_EXITOSO"/>
    <s v="EJECUTADO EXITOSO"/>
    <s v="09/09/2025 SE LLAMA AL 3233499631; SE CONTACTA A  NORBEY FERNANDO DIAZ SE CONFIRMA SOLICITUD, DATOS DE ENVIO Y DIRECCION | 16/09/2025 SE INTENTA REALIZAR COMUNICACION CON EL USURIO PARA VALIDAR LA RECEPCION DE LOS ROLLOS FALLIDA | 16/09/2025 EN COMUNICACIÓ CON EL USUARIO INFORMA QUE AÚN NO RECIBE ROLLOS | 19/09/2025 SE INTENTA COMUNICACION CON EL USUARIO FALLIDA PARA VALIDAR LA RECEPCION DE LOS ROLLOS | 19/09/2025 SE REALIZA ENVIO DE 10 ROLLOS, CON LA GUIA 2235596051 SERVIENTREGA. SE CONFIRMA ENTREGA EXITOSA CON EL USUARIO"/>
    <s v="ENVÍO"/>
    <m/>
    <s v="TIPO IV"/>
    <s v="TERRESTRE"/>
    <m/>
    <n v="0"/>
    <n v="35779.500569199998"/>
    <n v="0"/>
    <n v="35779.500569199998"/>
    <m/>
    <m/>
    <m/>
    <m/>
    <m/>
  </r>
  <r>
    <s v="MEDELLIN"/>
    <x v="0"/>
    <x v="0"/>
    <n v="5585"/>
    <n v="2723641"/>
    <n v="45191"/>
    <s v="ORDEN DE CAMBIO"/>
    <s v="ANTIOQUIA"/>
    <s v="PUERTO NARE"/>
    <s v="PTM PUERTO NARE COMUNICACIONES"/>
    <s v="REDEBAN"/>
    <s v="FO-25-1515251"/>
    <d v="2025-09-10T15:35:00"/>
    <d v="2025-09-19T12:50:00"/>
    <m/>
    <s v="ROLLOS"/>
    <s v="ROLLOS"/>
    <s v="AGREGADOR"/>
    <s v="COMCARD - PTM"/>
    <s v="EJECUTADO_EXITOSO"/>
    <s v="EJECUTADO EXITOSO"/>
    <s v="17/09/2025 SE COMUNICA CON EL USUARIO DONDE INFORMA QUE AUN NO RECIBE LOS ROLLOS | 19/09/2025 SE INTENTA COMUNICACION CON EL USUARIO FALLIDA PARA VALIDAR LA RECEPCION DE LOS ROLLOS | 19/09/2025 SE REALIZA ENVIO DE 90 ROLLOS, CON LA GUIA 368692141 SERVIENTREGA. SE CONFIRMA ENTREGA EXITOSA CON EL USUARIO"/>
    <s v="ENVÍO"/>
    <m/>
    <s v="TIPO IV"/>
    <s v="TERRESTRE"/>
    <m/>
    <n v="0"/>
    <n v="35779.500569199998"/>
    <n v="0"/>
    <n v="35779.500569199998"/>
    <m/>
    <m/>
    <m/>
    <m/>
    <m/>
  </r>
  <r>
    <s v="MONTERIA"/>
    <x v="1"/>
    <x v="1"/>
    <n v="23182"/>
    <n v="2734660"/>
    <n v="58182"/>
    <s v="ORDEN DE CAMBIO"/>
    <s v="CORDOBA"/>
    <s v="CHINU"/>
    <s v="DISTRICOL LA GRAN PARADA"/>
    <s v="REDEBAN"/>
    <s v="FO-25-1523370"/>
    <d v="2025-09-12T14:19:00"/>
    <d v="2025-09-19T13:21:00"/>
    <m/>
    <s v="ROLLOS"/>
    <s v="ROLLOS"/>
    <s v="AGREGADOR"/>
    <s v="DISTRICOL"/>
    <s v="EJECUTADO_EXITOSO"/>
    <s v="EJECUTADO EXITOSO"/>
    <s v="13/09/2025 SE ESCALA AL COORDINADOR DE ZONA PARA ENTREGA DE ROLLOS EN SITIO | 19/09/2025 SE REALIZA VISITA TÉCNICA PARA ENTREGA DE 20 ROLLOS PARA DATÁFONO, NO SE INTERVIENE TERMINAL Y LA ENTREGA SE REALIZA SIN NOVEDAD."/>
    <s v="VISITA_TÉCNICA"/>
    <m/>
    <s v="TIPO II"/>
    <s v="TERRESTRE"/>
    <s v="CASSIANI PEREZ RAUL RAMIRO"/>
    <n v="1"/>
    <n v="67654.12000000001"/>
    <n v="0"/>
    <n v="67654.12000000001"/>
    <m/>
    <m/>
    <m/>
    <m/>
    <m/>
  </r>
  <r>
    <s v="APARTADO"/>
    <x v="0"/>
    <x v="0"/>
    <n v="27615"/>
    <n v="2738991"/>
    <n v="75304"/>
    <s v="ORDEN DE CAMBIO"/>
    <s v="CHOCO"/>
    <s v="RIOSUCIO"/>
    <s v="DISTRICOL CAMPOAGROP S.A.S"/>
    <s v="REDEBAN"/>
    <s v="FO-25-1530160"/>
    <d v="2025-09-15T08:04:00"/>
    <d v="2025-09-19T13:47:00"/>
    <m/>
    <s v="ROLLOS"/>
    <s v="ROLLOS"/>
    <s v="AGREGADOR"/>
    <s v="DISTRICOL"/>
    <s v="EJECUTADO_EXITOSO"/>
    <s v="EJECUTADO EXITOSO"/>
    <s v="15/09/2025 SE REALIZA ENVIO DE ROLLOS CON GUIA | 19/09/2025 SE INTENTA COMUNICACION CON EL USUARIO FALLIDA PARA VALIDAR LA RECEPCION DE LOS ROLLOS | 19/09/2025 SE REALIZA ENVIO DE 20 ROLLOS, CON LA GUIA 284607419 SERVIENTREGA. SE CONFIRMA ENTREGA EXITOSA CON EL USUARIO"/>
    <s v="ENVÍO"/>
    <m/>
    <s v="TIPO IV ESPECIAL"/>
    <s v="TERRESTRE/FLUVIAL"/>
    <m/>
    <n v="0"/>
    <n v="35779.500569199998"/>
    <n v="0"/>
    <n v="35779.500569199998"/>
    <m/>
    <m/>
    <m/>
    <m/>
    <m/>
  </r>
  <r>
    <s v="NEIVA"/>
    <x v="5"/>
    <x v="5"/>
    <n v="18753"/>
    <n v="2741458"/>
    <n v="41343"/>
    <s v="ORDEN DE CAMBIO"/>
    <s v="CAQUETA"/>
    <s v="SAN VICENTE DEL CAGUAN"/>
    <s v="DISTRICOL CELU PARTES CAGUAN"/>
    <s v="REDEBAN"/>
    <s v="FO-25-1532118"/>
    <d v="2025-09-15T11:03:00"/>
    <d v="2025-09-19T13:52:00"/>
    <m/>
    <s v="ROLLOS"/>
    <s v="ROLLOS"/>
    <s v="AGREGADOR"/>
    <s v="DISTRICOL"/>
    <s v="EJECUTADO_EXITOSO"/>
    <s v="EJECUTADO EXITOSO"/>
    <s v="15/09/2025 SE REALIZA ENVIO DE ROLLOS CON GUIA | 19/09/2025 SE REALIZA ENVIO DE 80 ROLLOS, CON LA GUIA 2235596071 SERVIENTREGA. SE CONFIRMA ENTREGA EXITOSA POR PARTE DE LA TRANSPORTADORA"/>
    <s v="ENVÍO"/>
    <m/>
    <s v="TIPO IV ESPECIAL"/>
    <s v="TERRESTRE / AEREO"/>
    <m/>
    <n v="0"/>
    <n v="35779.500569199998"/>
    <n v="0"/>
    <n v="35779.500569199998"/>
    <m/>
    <m/>
    <m/>
    <m/>
    <m/>
  </r>
  <r>
    <s v="CARTAGENA"/>
    <x v="1"/>
    <x v="1"/>
    <n v="13667"/>
    <n v="2737600"/>
    <n v="11903"/>
    <s v="ORDEN DE CAMBIO"/>
    <s v="BOLIVAR"/>
    <s v="SAN MARTIN DE LOBA"/>
    <s v="SAN MARTIN DE LOBA"/>
    <s v="REDEBAN"/>
    <s v="FO-25-1530206"/>
    <d v="2025-09-15T08:00:00"/>
    <d v="2025-09-19T13:52:00"/>
    <m/>
    <s v="ROLLOS"/>
    <s v="ROLLOS"/>
    <s v="CB UNO A UNO"/>
    <s v="CB UNO A UNO"/>
    <s v="EJECUTADO_EXITOSO"/>
    <s v="EJECUTADO EXITOSO"/>
    <s v="15/09/2025 SE ESCALA AL COORDINADOR DE ZONA PARA ENTREGA DE ROLLOS EN SITIO | 19/09/2025 SE REALIZA ENVIO DE 50 ROLLOS, CON LA GUIA 2205447175 SERVIENTREGA. SE CONFIRMA ENTREGA EXITOSA CON EL USUARIO"/>
    <s v="ENVÍO"/>
    <m/>
    <s v="TIPO IV"/>
    <s v="TERRESTRE"/>
    <m/>
    <n v="0"/>
    <n v="35779.500569199998"/>
    <n v="0"/>
    <n v="35779.500569199998"/>
    <m/>
    <m/>
    <m/>
    <m/>
    <m/>
  </r>
  <r>
    <s v="MEDELLIN"/>
    <x v="0"/>
    <x v="0"/>
    <n v="5001"/>
    <n v="2737379"/>
    <n v="38012"/>
    <s v="ORDEN DE CAMBIO"/>
    <s v="ANTIOQUIA"/>
    <s v="MEDELLIN"/>
    <s v="BARRIO SANTO DOMINGO MEDELLIN"/>
    <s v="REDEBAN"/>
    <s v="FO-25-1525920"/>
    <d v="2025-09-15T08:00:00"/>
    <d v="2025-09-19T14:20:00"/>
    <m/>
    <s v="ROLLOS"/>
    <s v="ROLLOS"/>
    <s v="CB UNO A UNO"/>
    <s v="CB UNO A UNO"/>
    <s v="EJECUTADO_EXITOSO"/>
    <s v="EJECUTADO EXITOSO"/>
    <s v="13/09/2025 SE ESCALA AL COORDINADOR DE ZONA PARA ENTREGA DE ROLLOS EN SITIO | 19/09/2025 SE REALIZA ENTREGA DE 170 ROLLOS POR EL OPERADOR VELOCES CON LA GUIA V4001552224"/>
    <s v="VISITA_TÉCNICA"/>
    <m/>
    <s v="TIPO I"/>
    <s v="TERRESTRE"/>
    <s v="TORO CARDONA ELIZABETH"/>
    <n v="1"/>
    <n v="35779.500569199998"/>
    <n v="0"/>
    <n v="35779.500569199998"/>
    <m/>
    <m/>
    <m/>
    <m/>
    <m/>
  </r>
  <r>
    <s v="MEDELLIN"/>
    <x v="0"/>
    <x v="0"/>
    <n v="5001"/>
    <n v="2737459"/>
    <n v="45019"/>
    <s v="ORDEN DE CAMBIO"/>
    <s v="ANTIOQUIA"/>
    <s v="MEDELLIN"/>
    <s v="PTM MEDELLIN SERVINETSER"/>
    <s v="REDEBAN"/>
    <s v="FO-25-1525925"/>
    <d v="2025-09-15T08:00:00"/>
    <d v="2025-09-19T14:20:00"/>
    <m/>
    <s v="ROLLOS"/>
    <s v="ROLLOS"/>
    <s v="AGREGADOR"/>
    <s v="COMCARD - PTM"/>
    <s v="EJECUTADO_EXITOSO"/>
    <s v="EJECUTADO EXITOSO"/>
    <s v="13/09/2025 SE ESCALA AL COORDINADOR DE ZONA PARA ENTREGA DE ROLLOS EN SITIO | 19/09/2025 SE REALIZA ENTREGA DE 110 ROLLOS POR EL OPERADOR VELOCES CON LA GUIA V4001552225"/>
    <s v="VISITA_TÉCNICA"/>
    <m/>
    <s v="TIPO I"/>
    <s v="TERRESTRE"/>
    <s v="TORO CARDONA ELIZABETH"/>
    <n v="1"/>
    <n v="35779.500569199998"/>
    <n v="0"/>
    <n v="35779.500569199998"/>
    <m/>
    <m/>
    <m/>
    <m/>
    <m/>
  </r>
  <r>
    <s v="CUCUTA"/>
    <x v="3"/>
    <x v="3"/>
    <n v="54810"/>
    <n v="2751364"/>
    <n v="57755"/>
    <s v="ORDEN DE CAMBIO"/>
    <s v="NORTE DE SANTANDER"/>
    <s v="TIBU"/>
    <s v="PTM NORTE DE SANTANDER TIENDA"/>
    <s v="REDEBAN"/>
    <s v="FO-25-1543082"/>
    <d v="2025-09-07T08:00:00"/>
    <d v="2025-09-19T14:46:00"/>
    <m/>
    <s v="ROLLOS"/>
    <s v="ROLLOS"/>
    <s v="AGREGADOR"/>
    <s v="COMCARD - PTM"/>
    <s v="EJECUTADO_EXITOSO"/>
    <s v="EJECUTADO EXITOSO"/>
    <s v="19/09/2025 SE VISITA DIRECCIÓN INDICADA POR EL CLIENTE Y SE ENTREGAN 20 ROLLOS OK."/>
    <s v="VISITA_TÉCNICA"/>
    <m/>
    <s v="TIPO IV ESPECIAL"/>
    <s v="TERRESTRE"/>
    <s v="TORRES MANTILLA JOSE DANIEL"/>
    <n v="1"/>
    <n v="35779.500569199998"/>
    <n v="0"/>
    <n v="35779.500569199998"/>
    <m/>
    <m/>
    <m/>
    <m/>
    <m/>
  </r>
  <r>
    <s v="BOGOTA"/>
    <x v="4"/>
    <x v="4"/>
    <n v="11001"/>
    <n v="2761406"/>
    <n v="63727"/>
    <s v="ORDEN DE CAMBIO"/>
    <s v="CUNDINAMARCA"/>
    <s v="BOGOTA"/>
    <s v="BARRIO VILLA MAYOR BOGOTA 3"/>
    <s v="REDEBAN"/>
    <s v="FO-25-1550860"/>
    <d v="2025-09-18T13:06:00"/>
    <d v="2025-09-19T14:48:00"/>
    <m/>
    <s v="ROLLOS"/>
    <s v="ROLLOS"/>
    <s v="CB UNO A UNO"/>
    <s v="CB UNO A UNO"/>
    <s v="EJECUTADO_EXITOSO"/>
    <s v="EJECUTADO EXITOSO"/>
    <s v="18/09/2025 SE ESCALA AL COORDINADOR DE ZONA PARA ENTREGA DE ROLLOS EN SITIO | 19/09/2025 DURANTE LA VISITA TECNICA SE REALIZA ENTREGA DE ROLLOS PARA DATÁFONO NO SE MANIPULAN EQUIPOS"/>
    <s v="VISITA_TÉCNICA"/>
    <m/>
    <s v="TIPO I"/>
    <s v="TERRESTRE"/>
    <s v="GALEANO SORIANO JUAN DAVID"/>
    <n v="1"/>
    <n v="35779.500569199998"/>
    <n v="0"/>
    <n v="35779.500569199998"/>
    <m/>
    <m/>
    <m/>
    <m/>
    <m/>
  </r>
  <r>
    <s v="BOGOTA"/>
    <x v="4"/>
    <x v="4"/>
    <n v="25797"/>
    <n v="2762838"/>
    <n v="57792"/>
    <s v="ORDEN DE CAMBIO"/>
    <s v="CUNDINAMARCA"/>
    <s v="TENA"/>
    <s v="BARRIO VDA EL ROSARIO LA MESA"/>
    <s v="REDEBAN"/>
    <s v="FO-25-1550506"/>
    <d v="2025-09-18T16:11:00"/>
    <d v="2025-09-19T14:59:00"/>
    <m/>
    <s v="ROLLOS"/>
    <s v="ROLLOS"/>
    <s v="CB UNO A UNO"/>
    <s v="CB UNO A UNO"/>
    <s v="EJECUTADO_EXITOSO"/>
    <s v="EJECUTADO EXITOSO"/>
    <s v="18/09/2025 SE ESCALA AL COORDINADOR DE ZONA PARA ENTREGA DE ROLLOS EN SITIO | 19/09/2025 DURANTE LA VISITA TECNICA SE REALIZA ENTREGA DE ROLLOS PARA DATÁFONO NO SE MANIPULAN EQUIPOS SIN NOVEDAD EN ENTREGA"/>
    <s v="VISITA_TÉCNICA"/>
    <m/>
    <s v="TIPO II"/>
    <s v="TERRESTRE"/>
    <s v="LOZADA ROJAS CHRISTIAN ANDRES"/>
    <n v="1"/>
    <n v="67654.12000000001"/>
    <n v="0"/>
    <n v="67654.12000000001"/>
    <m/>
    <m/>
    <m/>
    <m/>
    <m/>
  </r>
  <r>
    <s v="BOGOTA"/>
    <x v="4"/>
    <x v="4"/>
    <n v="25754"/>
    <n v="2761152"/>
    <n v="58326"/>
    <s v="ORDEN DE CAMBIO"/>
    <s v="CUNDINAMARCA"/>
    <s v="SOACHA"/>
    <s v="BARRIO SAN MATEO SOACHA 14"/>
    <s v="REDEBAN"/>
    <s v="FO-25-1549099"/>
    <d v="2025-09-18T12:37:00"/>
    <d v="2025-09-19T15:03:00"/>
    <m/>
    <s v="ROLLOS"/>
    <s v="ROLLOS"/>
    <s v="CB UNO A UNO"/>
    <s v="CB UNO A UNO"/>
    <s v="EJECUTADO_EXITOSO"/>
    <s v="EJECUTADO EXITOSO"/>
    <s v="18/09/2025 SE ESCALA AL COORDINADOR DE ZONA PARA ENTREGA DE ROLLOS EN SITIO | 19/09/2025 SE REALIZA ENTREGA DE 30 ROLLOS PARA DATAFONO NO SE MANIPULA TERMINAL"/>
    <s v="VISITA_TÉCNICA"/>
    <m/>
    <s v="TIPO I"/>
    <s v="TERRESTRE"/>
    <s v="BUSTOS MORA DIEGO MANUEL"/>
    <n v="1"/>
    <n v="35779.500569199998"/>
    <n v="0"/>
    <n v="35779.500569199998"/>
    <m/>
    <m/>
    <m/>
    <m/>
    <m/>
  </r>
  <r>
    <s v="MEDELLIN"/>
    <x v="0"/>
    <x v="0"/>
    <n v="5667"/>
    <n v="2746577"/>
    <n v="79651"/>
    <s v="ORDEN DE CAMBIO"/>
    <s v="ANTIOQUIA"/>
    <s v="SAN RAFAEL"/>
    <s v="SAN RAFAEL SAN RAFAEL 5"/>
    <s v="REDEBAN"/>
    <s v="FO-25-1537525"/>
    <d v="2025-09-16T09:21:00"/>
    <d v="2025-09-19T15:13:00"/>
    <m/>
    <s v="ROLLOS"/>
    <s v="ROLLOS"/>
    <s v="UNO A UNO"/>
    <s v="UNO A UNO"/>
    <s v="EJECUTADO_EXITOSO"/>
    <s v="EJECUTADO EXITOSO"/>
    <s v="19/09/2025 SE INTENTA COMUNICACIÓN AL NÚMERO 3128456932 CON USUARIO PARA VALIDAR SI YA RECIBIO PERO NO HAY RESPUESTA, TAMPOCO POR WHATSAPP | 19/09/2025 EN COMUNICACIÓN CON EL USUARIO AL NÚMERO 3128456932 NOS INFORMA QUE LA SERVIENTREGA YA SE COMUNICÓ CON ELLA PARA QUE PASARA A RECOGER  LOS ROLLOS A LA TRANSPORTADORA | 19/09/2025 SE REALIZA ENVIO DE 10 ROLLOS, CON LA GUIA 284607424 SERVIENTREGA. SE CONFIRMA ENTREGA EXITOSA CON EL USUARIO"/>
    <s v="ENVÍO"/>
    <m/>
    <s v="TIPO III"/>
    <s v="TERRESTRE"/>
    <m/>
    <n v="0"/>
    <n v="35779.500569199998"/>
    <n v="0"/>
    <n v="35779.500569199998"/>
    <m/>
    <m/>
    <m/>
    <m/>
    <m/>
  </r>
  <r>
    <s v="BUCARAMANGA"/>
    <x v="3"/>
    <x v="3"/>
    <n v="68615"/>
    <n v="2755365"/>
    <n v="69616"/>
    <s v="ORDEN DE CAMBIO"/>
    <s v="SANTANDER"/>
    <s v="RIONEGRO"/>
    <s v="BARRIO UNIDO RIONEGRO"/>
    <s v="REDEBAN"/>
    <s v="FO-25-1544048"/>
    <d v="2025-09-17T14:05:00"/>
    <d v="2025-09-19T15:22:00"/>
    <m/>
    <s v="ROLLOS"/>
    <s v="ROLLOS"/>
    <s v="CB UNO A UNO"/>
    <s v="CB UNO A UNO"/>
    <s v="EJECUTADO_EXITOSO"/>
    <s v="EJECUTADO EXITOSO"/>
    <s v="17/09/2025 SE ESCALA AL COORDINADOR DE ZONA PARA ENTREGA DE ROLLOS EN SITIO | 19/09/2025 SE CONTACTA CLIENTE SE ENVÍA 40 ROLLOS A SAN RAFAEL , EN ESPERA DE CONFIRMACIÓN  RECIBIDO ... CLIENTE CONFIRMA QUE YA RECLAMÓ LOS ROLLOS"/>
    <s v="ENVÍO"/>
    <m/>
    <s v="TIPO II"/>
    <s v="TERRESTRE"/>
    <s v="HERRERA LUQUE SAUL JAVIER"/>
    <n v="0"/>
    <n v="35779.500569199998"/>
    <n v="0"/>
    <n v="35779.500569199998"/>
    <m/>
    <m/>
    <m/>
    <m/>
    <m/>
  </r>
  <r>
    <s v="BUCARAMANGA"/>
    <x v="3"/>
    <x v="3"/>
    <n v="68615"/>
    <n v="2754349"/>
    <n v="75776"/>
    <s v="ORDEN DE CAMBIO"/>
    <s v="SANTANDER"/>
    <s v="RIONEGRO"/>
    <s v="BARRIO RIONEGRO RIONEGRO 2"/>
    <s v="REDEBAN"/>
    <s v="FO-25-1542729"/>
    <d v="2025-09-17T11:16:00"/>
    <d v="2025-09-19T15:22:00"/>
    <m/>
    <s v="ROLLOS"/>
    <s v="ROLLOS"/>
    <s v="CB UNO A UNO"/>
    <s v="CB UNO A UNO"/>
    <s v="EJECUTADO_EXITOSO"/>
    <s v="EJECUTADO EXITOSO"/>
    <s v="17/09/2025 SE ESCALA AL COORDINADOR DE ZONA PARA ENTREGA DE ROLLOS EN SITIO | 17/09/2025 SE COMUNICA CON EL SEÑOR JHON OVIEDOAL NÚMERO DE TELÉFONO.  3105756695 NOS SOLICITA QUE PO FAVOR ENVIAROS LOS ROLLOS EL DÍA DE MAÑANA CON LA BUSETA DE LA MAÑANA , YA QUE EL DE LA TARDE PASA DIRECTO A PAPAYAL | 19/09/2025 SE CONTACTA CLIENTE, SE ENVÍA 10 ROLLOS A SAN RAFAEL, EN ESPERA LA CONFIRMACIÓN DEL CLIENTE DEL RECIBIDO DE LOS ROLLOS... CLIENTE CONFIRMA QUE YA RECLAMÓ LOS ROLLOS"/>
    <s v="ENVÍO"/>
    <m/>
    <s v="TIPO II"/>
    <s v="TERRESTRE"/>
    <s v="HERRERA LUQUE SAUL JAVIER"/>
    <n v="0"/>
    <n v="35779.500569199998"/>
    <n v="0"/>
    <n v="35779.500569199998"/>
    <m/>
    <m/>
    <m/>
    <m/>
    <m/>
  </r>
  <r>
    <s v="PEREIRA"/>
    <x v="2"/>
    <x v="6"/>
    <n v="66001"/>
    <n v="2755467"/>
    <n v="30807"/>
    <s v="ORDEN DE CAMBIO"/>
    <s v="RISARALDA"/>
    <s v="PEREIRA"/>
    <s v="BARRIO TRIBUNAS"/>
    <s v="REDEBAN"/>
    <s v="FO-25-1544041"/>
    <d v="2025-09-17T14:09:00"/>
    <d v="2025-09-19T15:26:00"/>
    <m/>
    <s v="ROLLOS"/>
    <s v="ROLLOS"/>
    <s v="CB UNO A UNO"/>
    <s v="CB UNO A UNO"/>
    <s v="EJECUTADO_EXITOSO"/>
    <s v="EJECUTADO EXITOSO"/>
    <s v="17/09/2025 SE ESCALA AL COORDINADOR DE ZONA PARA ENTREGA DE ROLLOS EN SITIO | 19/09/2025 VISITAMOS COMERCIO REALIZAMOS ENTREGA DE 20 ROLLOS, EL CORRESPONSAL TIENE EFECTY SE PREGUNTA CON REDEBAN YA QUE ES LA TERCERA VEZ QUE SOLICITAN ROLLOS Y ELLOS NOS AUTORIZAN LA ENTREGA DE LOS ROLLOS."/>
    <s v="VISITA_TÉCNICA"/>
    <m/>
    <s v="TIPO I"/>
    <s v="TERRESTRE"/>
    <s v="ARROYAVE CANO MANUEL GUILLERMO"/>
    <n v="1"/>
    <n v="35779.500569199998"/>
    <n v="0"/>
    <n v="35779.500569199998"/>
    <m/>
    <m/>
    <m/>
    <m/>
    <m/>
  </r>
  <r>
    <s v="BOGOTA"/>
    <x v="4"/>
    <x v="4"/>
    <n v="11001"/>
    <n v="2757252"/>
    <n v="79532"/>
    <s v="ORDEN DE CAMBIO"/>
    <s v="CUNDINAMARCA"/>
    <s v="BOGOTA"/>
    <s v="BARRIO BOSA BASILIA BOGOTA"/>
    <s v="REDEBAN"/>
    <s v="FO-25-1546260"/>
    <d v="2025-09-17T16:59:00"/>
    <d v="2025-09-19T15:33:00"/>
    <m/>
    <s v="ROLLOS"/>
    <s v="ROLLOS"/>
    <s v="CB UNO A UNO"/>
    <s v="CB UNO A UNO"/>
    <s v="EJECUTADO_EXITOSO"/>
    <s v="EJECUTADO EXITOSO"/>
    <s v="18/09/2025 SE ESCALA AL COORDINADOR DE ZONA PARA ENTREGA DE ROLLOS EN SITIO | 19/09/2025 ENTREGA DE 20 ROLLOS NO SE MANIPULAN EQUIPOS"/>
    <s v="VISITA_TÉCNICA"/>
    <m/>
    <s v="TIPO I"/>
    <s v="TERRESTRE"/>
    <s v="HERNANDEZ NARANJO OSCAR EDUARDO"/>
    <n v="1"/>
    <n v="35779.500569199998"/>
    <n v="0"/>
    <n v="35779.500569199998"/>
    <m/>
    <m/>
    <m/>
    <m/>
    <m/>
  </r>
  <r>
    <s v="BARRANQUILLA"/>
    <x v="1"/>
    <x v="1"/>
    <n v="8421"/>
    <n v="2753878"/>
    <n v="62738"/>
    <s v="ORDEN DE CAMBIO"/>
    <s v="ATLANTICO"/>
    <s v="LURUACO"/>
    <s v="BARRIO CENTRO LURUACO 4"/>
    <s v="REDEBAN"/>
    <s v="FO-25-1542472"/>
    <d v="2025-09-17T10:44:00"/>
    <d v="2025-09-19T15:35:00"/>
    <m/>
    <s v="ROLLOS"/>
    <s v="ROLLOS"/>
    <s v="CB UNO A UNO"/>
    <s v="CB UNO A UNO"/>
    <s v="EJECUTADO_EXITOSO"/>
    <s v="EJECUTADO EXITOSO"/>
    <s v="17/09/2025 SE ESCALA AL COORDINADOR DE ZONA PARA ENTREGA DE ROLLOS EN SITIO | 19/09/2025 SE ENTREGAN 30 ROLLOS"/>
    <s v="VISITA_TÉCNICA"/>
    <m/>
    <s v="TIPO II"/>
    <s v="TERRESTRE"/>
    <s v="DE AVILA SIADES ALBERTO ENRIQUE"/>
    <n v="1"/>
    <n v="67654.12000000001"/>
    <n v="0"/>
    <n v="67654.12000000001"/>
    <m/>
    <m/>
    <m/>
    <m/>
    <m/>
  </r>
  <r>
    <s v="BOGOTA"/>
    <x v="4"/>
    <x v="4"/>
    <n v="11001"/>
    <n v="2757299"/>
    <n v="35146"/>
    <s v="ORDEN DE CAMBIO"/>
    <s v="CUNDINAMARCA"/>
    <s v="BOGOTA"/>
    <s v="BARRIO BOSA LA PAZ 1 BOGOTA"/>
    <s v="REDEBAN"/>
    <s v="FO-25-1546248"/>
    <d v="2025-09-17T17:19:00"/>
    <d v="2025-09-19T15:38:00"/>
    <m/>
    <s v="ROLLOS"/>
    <s v="ROLLOS"/>
    <s v="UNO A UNO"/>
    <s v="UNO A UNO"/>
    <s v="EJECUTADO_EXITOSO"/>
    <s v="EJECUTADO EXITOSO"/>
    <s v="18/09/2025 SE ESCALA AL COORDINADOR DE ZONA PARA ENTREGA DE ROLLOS EN SITIO | 19/09/2025 ENTREGA DE 10 ROLLOS NO SE MANIPULAN EQUIPOS"/>
    <s v="VISITA_TÉCNICA"/>
    <m/>
    <s v="TIPO I"/>
    <s v="TERRESTRE"/>
    <s v="HERNANDEZ NARANJO OSCAR EDUARDO"/>
    <n v="1"/>
    <n v="35779.500569199998"/>
    <n v="0"/>
    <n v="35779.500569199998"/>
    <m/>
    <m/>
    <m/>
    <m/>
    <m/>
  </r>
  <r>
    <s v="PEREIRA"/>
    <x v="2"/>
    <x v="6"/>
    <n v="66001"/>
    <n v="2761788"/>
    <n v="69362"/>
    <s v="ORDEN DE CAMBIO"/>
    <s v="RISARALDA"/>
    <s v="PEREIRA"/>
    <s v="DISTRICOL TIENDA Y MISC SANTI"/>
    <s v="REDEBAN"/>
    <s v="FO-25-1550530"/>
    <d v="2025-09-18T14:43:00"/>
    <d v="2025-09-19T15:43:00"/>
    <m/>
    <s v="ROLLOS"/>
    <s v="ROLLOS"/>
    <s v="AGREGADOR"/>
    <s v="DISTRICOL"/>
    <s v="EJECUTADO_EXITOSO"/>
    <s v="EJECUTADO EXITOSO"/>
    <s v="18/09/2025 SE ESCALA AL COORDINADOR DE ZONA PARA ENTREGA DE ROLLOS EN SITIO | 19/09/2025 VISITAMOS COMERCIO REALIZAMOS ENTREGA DE 100 ROLLOS."/>
    <s v="VISITA_TÉCNICA"/>
    <m/>
    <s v="TIPO I"/>
    <s v="TERRESTRE"/>
    <s v="ARROYAVE CANO MANUEL GUILLERMO"/>
    <n v="1"/>
    <n v="35779.500569199998"/>
    <n v="0"/>
    <n v="35779.500569199998"/>
    <m/>
    <m/>
    <m/>
    <m/>
    <m/>
  </r>
  <r>
    <s v="BARRANQUILLA"/>
    <x v="1"/>
    <x v="1"/>
    <n v="8421"/>
    <n v="2754971"/>
    <n v="60161"/>
    <s v="ORDEN DE CAMBIO"/>
    <s v="ATLANTICO"/>
    <s v="LURUACO"/>
    <s v="BARRIO CENTRO LURUACO 2"/>
    <s v="REDEBAN"/>
    <s v="FO-25-1543620"/>
    <d v="2025-09-17T12:51:00"/>
    <d v="2025-09-19T15:43:00"/>
    <m/>
    <s v="ROLLOS"/>
    <s v="ROLLOS"/>
    <s v="CB UNO A UNO"/>
    <s v="CB UNO A UNO"/>
    <s v="EJECUTADO_EXITOSO"/>
    <s v="EJECUTADO EXITOSO"/>
    <s v="17/09/2025 SE ESCALA AL COORDINADOR DE ZONA PARA ENTREGA DE ROLLOS EN SITIO | 19/09/2025 SE ENTREGAN 20 ROLLOS"/>
    <s v="VISITA_TÉCNICA"/>
    <m/>
    <s v="TIPO II"/>
    <s v="TERRESTRE"/>
    <s v="DE AVILA SIADES ALBERTO ENRIQUE"/>
    <n v="1"/>
    <n v="67654.12000000001"/>
    <n v="0"/>
    <n v="67654.12000000001"/>
    <m/>
    <m/>
    <m/>
    <m/>
    <m/>
  </r>
  <r>
    <s v="CUCUTA"/>
    <x v="3"/>
    <x v="3"/>
    <n v="54001"/>
    <n v="2761589"/>
    <n v="79070"/>
    <s v="ORDEN DE CAMBIO"/>
    <s v="NORTE DE SANTANDER"/>
    <s v="CUCUTA"/>
    <s v="BARRIO BUENOS AIRES CUCUTA  5"/>
    <s v="REDEBAN"/>
    <s v="FO-25-1549573"/>
    <d v="2025-09-18T14:16:00"/>
    <d v="2025-09-19T15:58:00"/>
    <m/>
    <s v="ROLLOS"/>
    <s v="ROLLOS"/>
    <s v="CB UNO A UNO"/>
    <s v="CB UNO A UNO"/>
    <s v="EJECUTADO_EXITOSO"/>
    <s v="EJECUTADO EXITOSO"/>
    <s v="18/09/2025 SE ESCALA AL COORDINADOR DE ZONA PARA ENTREGA DE ROLLOS EN SITIO | 19/09/2025 SE REALIZA ENTREGA DE 20 ROLLOS RBM OK"/>
    <s v="VISITA_TÉCNICA"/>
    <m/>
    <s v="TIPO I"/>
    <s v="TERRESTRE"/>
    <s v="DURAN ACOSTA FRANK YONNY"/>
    <n v="1"/>
    <n v="35779.500569199998"/>
    <n v="0"/>
    <n v="35779.500569199998"/>
    <m/>
    <m/>
    <m/>
    <m/>
    <m/>
  </r>
  <r>
    <s v="BARRANQUILLA"/>
    <x v="1"/>
    <x v="1"/>
    <n v="8001"/>
    <n v="2760463"/>
    <n v="46387"/>
    <s v="ORDEN DE CAMBIO"/>
    <s v="ATLANTICO"/>
    <s v="BARRANQUILLA"/>
    <s v="BARRIO CENTRO BARRANQUILLA 23"/>
    <s v="REDEBAN"/>
    <s v="FO-25-1548525"/>
    <d v="2025-09-18T11:18:00"/>
    <d v="2025-09-19T16:00:00"/>
    <m/>
    <s v="ROLLOS"/>
    <s v="ROLLOS"/>
    <s v="CB UNO A UNO"/>
    <s v="CB UNO A UNO"/>
    <s v="EJECUTADO_EXITOSO"/>
    <s v="EJECUTADO EXITOSO"/>
    <s v="18/09/2025 SE ESCALA AL COORDINADOR DE ZONA PARA ENTREGA DE ROLLOS EN SITIO | 19/09/2025 SE REALIZA VISITA SE ENTREGA 40 ROLLOS"/>
    <s v="VISITA_TÉCNICA"/>
    <m/>
    <s v="TIPO I"/>
    <s v="TERRESTRE"/>
    <s v="VILLACOB VILLACOB ELKIN EDUARDO"/>
    <n v="1"/>
    <n v="35779.500569199998"/>
    <n v="0"/>
    <n v="35779.500569199998"/>
    <m/>
    <m/>
    <m/>
    <m/>
    <m/>
  </r>
  <r>
    <s v="CALI"/>
    <x v="2"/>
    <x v="2"/>
    <n v="76001"/>
    <n v="2759596"/>
    <n v="35514"/>
    <s v="ORDEN DE CAMBIO"/>
    <s v="VALLE DEL CAUCA"/>
    <s v="CALI"/>
    <s v="REDY BRISAS ALAMOS"/>
    <s v="REDEBAN"/>
    <s v="FO-25-1547842"/>
    <d v="2025-09-18T10:01:00"/>
    <d v="2025-09-19T16:03:00"/>
    <m/>
    <s v="ROLLOS"/>
    <s v="ROLLOS"/>
    <s v="ROBUSTO"/>
    <s v="REDY"/>
    <s v="EJECUTADO_EXITOSO"/>
    <s v="EJECUTADO EXITOSO"/>
    <s v="18/09/2025 SE ESCALA AL COORDINADOR DE ZONA PARA ENTREGA DE ROLLOS EN SITIO | 19/09/2025 SE REALIZA ENTREGA DE 120 ROLLOS TÉRMICOS EN EL CB SIN NOVEDAD."/>
    <s v="VISITA_TÉCNICA"/>
    <m/>
    <s v="TIPO I"/>
    <s v="TERRESTRE"/>
    <s v="TORRES GARCIA JENDRY JOSE"/>
    <n v="1"/>
    <n v="35779.500569199998"/>
    <n v="0"/>
    <n v="35779.500569199998"/>
    <m/>
    <m/>
    <m/>
    <m/>
    <m/>
  </r>
  <r>
    <s v="CALI"/>
    <x v="2"/>
    <x v="2"/>
    <n v="76001"/>
    <n v="2759574"/>
    <n v="42094"/>
    <s v="ORDEN DE CAMBIO"/>
    <s v="VALLE DEL CAUCA"/>
    <s v="CALI"/>
    <s v="PTM CALI COMUNICACIONES ANITA"/>
    <s v="REDEBAN"/>
    <s v="FO-25-1547795"/>
    <d v="2025-09-18T09:53:00"/>
    <d v="2025-09-19T16:05:00"/>
    <m/>
    <s v="ROLLOS"/>
    <s v="ROLLOS"/>
    <s v="AGREGADOR"/>
    <s v="COMCARD - PTM"/>
    <s v="EJECUTADO_EXITOSO"/>
    <s v="EJECUTADO EXITOSO"/>
    <s v="18/09/2025 SE ESCALA AL COORDINADOR DE ZONA PARA ENTREGA DE ROLLOS EN SITIO | 19/09/2025 SE REALIZA ENTREGA DE 80 ROLLOS CON VISITA, NO SE INTERVIENE EQUIPOS"/>
    <s v="VISITA_TÉCNICA"/>
    <m/>
    <s v="TIPO I"/>
    <s v="TERRESTRE"/>
    <s v="HERRERA MONAR GEOVANNY"/>
    <n v="1"/>
    <n v="35779.500569199998"/>
    <n v="0"/>
    <n v="35779.500569199998"/>
    <m/>
    <m/>
    <m/>
    <m/>
    <m/>
  </r>
  <r>
    <s v="MEDELLIN"/>
    <x v="0"/>
    <x v="0"/>
    <n v="5360"/>
    <n v="2753780"/>
    <n v="25889"/>
    <s v="ORDEN DE CAMBIO"/>
    <s v="ANTIOQUIA"/>
    <s v="ITAGUI"/>
    <s v="COMCARD ITAGUI LYJ"/>
    <s v="REDEBAN"/>
    <s v="FO-25-1542108"/>
    <d v="2025-09-17T10:24:00"/>
    <d v="2025-09-19T16:06:00"/>
    <m/>
    <s v="ROLLOS"/>
    <s v="ROLLOS"/>
    <s v="AGREGADOR"/>
    <s v="COMCARD - PTM"/>
    <s v="EJECUTADO_EXITOSO"/>
    <s v="EJECUTADO EXITOSO"/>
    <s v="17/09/2025 SE ESCALA AL COORDINADOR DE ZONA PARA ENTREGA DE ROLLOS EN SITIO | 19/09/2025 SE REALIZA ENTREGA DE 170 ROLLOS POR EL OPERADOR CABIFY"/>
    <s v="VISITA_TÉCNICA"/>
    <m/>
    <s v="TIPO I"/>
    <s v="TERRESTRE"/>
    <s v="AYALA ROMERO MAYKOL DANILO"/>
    <n v="1"/>
    <n v="35779.500569199998"/>
    <n v="0"/>
    <n v="35779.500569199998"/>
    <m/>
    <m/>
    <m/>
    <m/>
    <m/>
  </r>
  <r>
    <s v="MEDELLIN"/>
    <x v="0"/>
    <x v="0"/>
    <n v="5001"/>
    <n v="2753620"/>
    <n v="29623"/>
    <s v="ORDEN DE CAMBIO"/>
    <s v="ANTIOQUIA"/>
    <s v="MEDELLIN"/>
    <s v="PAGAFACIL LOS MOLINOS"/>
    <s v="REDEBAN"/>
    <s v="FO-25-1542124"/>
    <d v="2025-09-17T10:13:00"/>
    <d v="2025-09-19T16:06:00"/>
    <m/>
    <s v="ROLLOS"/>
    <s v="ROLLOS"/>
    <s v="ROBUSTO"/>
    <s v="PAGAFACIL"/>
    <s v="EJECUTADO_EXITOSO"/>
    <s v="EJECUTADO EXITOSO"/>
    <s v="27/09/2025 SE ESCALA AL COORDINADOR DE ZONA PARA ENTREGA DE ROLLOS EN SITIO | 19/09/2025 SE REALIZA ENTREGA DE 110 ROLLOS POR EL OPERADOR CABIFY"/>
    <s v="VISITA_TÉCNICA"/>
    <m/>
    <s v="TIPO I"/>
    <s v="TERRESTRE"/>
    <s v="AYALA ROMERO MAYKOL DANILO"/>
    <n v="1"/>
    <n v="35779.500569199998"/>
    <n v="0"/>
    <n v="35779.500569199998"/>
    <m/>
    <m/>
    <m/>
    <m/>
    <m/>
  </r>
  <r>
    <s v="MEDELLIN"/>
    <x v="0"/>
    <x v="0"/>
    <n v="5360"/>
    <n v="2754516"/>
    <n v="26969"/>
    <s v="ORDEN DE CAMBIO"/>
    <s v="ANTIOQUIA"/>
    <s v="ITAGUI"/>
    <s v="BARRIO SIMON BOLIVAR 3 ITAGUI"/>
    <s v="REDEBAN"/>
    <s v="FO-25-1542720"/>
    <d v="2025-09-17T11:29:00"/>
    <d v="2025-09-19T16:07:00"/>
    <m/>
    <s v="ROLLOS"/>
    <s v="ROLLOS"/>
    <s v="CB UNO A UNO"/>
    <s v="CB UNO A UNO"/>
    <s v="EJECUTADO_EXITOSO"/>
    <s v="EJECUTADO EXITOSO"/>
    <s v="17/09/2025 SE ESCALA AL COORDINADOR DE ZONA PARA ENTREGA DE ROLLOS EN SITIO | 19/09/2025 SE REALIZA ENTREGA DE 16 ROLLOS POR EL OPERADOR CABIFY"/>
    <s v="VISITA_TÉCNICA"/>
    <m/>
    <s v="TIPO I"/>
    <s v="TERRESTRE"/>
    <s v="AYALA ROMERO MAYKOL DANILO"/>
    <n v="1"/>
    <n v="35779.500569199998"/>
    <n v="0"/>
    <n v="35779.500569199998"/>
    <m/>
    <m/>
    <m/>
    <m/>
    <m/>
  </r>
  <r>
    <s v="CALI"/>
    <x v="2"/>
    <x v="2"/>
    <n v="76001"/>
    <n v="2757668"/>
    <n v="76228"/>
    <s v="ORDEN DE CAMBIO"/>
    <s v="VALLE DEL CAUCA"/>
    <s v="CALI"/>
    <s v="BARRIO ALTO MELENDEZ CALI"/>
    <s v="REDEBAN"/>
    <s v="FO-25-1546408"/>
    <d v="2025-09-18T08:00:00"/>
    <d v="2025-09-19T16:08:00"/>
    <m/>
    <s v="ROLLOS"/>
    <s v="ROLLOS"/>
    <s v="CB UNO A UNO"/>
    <s v="CB UNO A UNO"/>
    <s v="EJECUTADO_CANCELADO"/>
    <s v="PETICIÓN USUARIO"/>
    <s v="18/09/2025 SE ESCALA AL COORDINADOR DE ZONA PARA ENTREGA DE ROLLOS EN SITIO | 19/09/2025 SE REALIZÓ GESTIÓN TELEFÓNICA ANTES DE LLEGAR AL COMERCIO PARA CONFIRMAR CON EL CLIENTE LA VISITA, LA CLIENTA INFORMA QUE YA LE CAMBIARON EL DATÁFONO YA CUENTA CON EL DATÁFONO DE WOMPI, SE LE INFORMA QUE YA NO SE LE PUEDEN ENTREGAR LOS ROLLOS DE LA RED DE REDEBAN, DICE QUE EL DÍA DE MAÑANA SE COMUNICARÁ A LA LÍNEA PARA SOLICITAR LOS NUEVOS ROLLOS PARA EL DATÁFONO,"/>
    <s v="VISITA_TÉCNICA"/>
    <m/>
    <s v="TIPO I"/>
    <s v="TERRESTRE"/>
    <s v="SANCHEZ URREGO ROBINSON DAVID"/>
    <n v="1"/>
    <n v="35779.500569199998"/>
    <n v="0"/>
    <n v="35779.500569199998"/>
    <m/>
    <m/>
    <m/>
    <m/>
    <m/>
  </r>
  <r>
    <s v="MEDELLIN"/>
    <x v="0"/>
    <x v="0"/>
    <n v="5001"/>
    <n v="2757659"/>
    <n v="78172"/>
    <s v="ORDEN DE CAMBIO"/>
    <s v="ANTIOQUIA"/>
    <s v="MEDELLIN"/>
    <s v="PTM MEDELLIN DISTRIBUIDORA JT1"/>
    <s v="REDEBAN"/>
    <s v="FO-25-1546414"/>
    <d v="2025-09-18T08:00:00"/>
    <d v="2025-09-19T16:08:00"/>
    <m/>
    <s v="ROLLOS"/>
    <s v="ROLLOS"/>
    <s v="AGREGADOR"/>
    <s v="COMCARD - PTM"/>
    <s v="EJECUTADO_EXITOSO"/>
    <s v="EJECUTADO EXITOSO"/>
    <s v="18/09/2025 SE ESCALA AL COORDINADOR DE ZONA PARA ENTREGA DE ROLLOS EN SITIO | 19/09/2025 SE REALIZA ENTREGA DE 16 ROLLOS POR EL OPERADOR CABIFY"/>
    <s v="VISITA_TÉCNICA"/>
    <m/>
    <s v="TIPO I"/>
    <s v="TERRESTRE"/>
    <s v="AYALA ROMERO MAYKOL DANILO"/>
    <n v="1"/>
    <n v="35779.500569199998"/>
    <n v="0"/>
    <n v="35779.500569199998"/>
    <m/>
    <m/>
    <m/>
    <m/>
    <m/>
  </r>
  <r>
    <s v="BOGOTA"/>
    <x v="4"/>
    <x v="4"/>
    <n v="11001"/>
    <n v="2764395"/>
    <n v="60273"/>
    <s v="ORDEN DE CAMBIO"/>
    <s v="CUNDINAMARCA"/>
    <s v="BOGOTA"/>
    <s v="OPRAP CENTRO COMERCIAL CARRERA"/>
    <s v="REDEBAN"/>
    <s v="FO-25-1552321"/>
    <d v="2025-09-19T08:27:00"/>
    <d v="2025-09-19T16:10:00"/>
    <m/>
    <s v="ROLLOS"/>
    <s v="ROLLOS"/>
    <s v="ROBUSTO"/>
    <s v="OPRAP"/>
    <s v="EJECUTADO_EXITOSO"/>
    <s v="EJECUTADO EXITOSO"/>
    <s v="19/09/2025 SE ESCALA AL COORDINADOR DE ZONA PARA ENTREGA DE ROLLOS EN SITIO | 19/09/2025 SE REALIZA VISITA SE ENTREGA PAPELERÍA SOLICITADA"/>
    <s v="VISITA_TÉCNICA"/>
    <m/>
    <s v="TIPO I"/>
    <s v="TERRESTRE"/>
    <s v="JAIMES VALERO NELSON RICARDO"/>
    <n v="1"/>
    <n v="35779.500569199998"/>
    <n v="0"/>
    <n v="35779.500569199998"/>
    <m/>
    <m/>
    <m/>
    <m/>
    <m/>
  </r>
  <r>
    <s v="SINCELEJO"/>
    <x v="1"/>
    <x v="1"/>
    <n v="70713"/>
    <n v="2750169"/>
    <n v="79130"/>
    <s v="ORDEN DE CAMBIO"/>
    <s v="SUCRE"/>
    <s v="SAN ONOFRE"/>
    <s v="BARRIO SAN FRANCIOSCO SAN ONOF"/>
    <s v="REDEBAN"/>
    <s v="FO-25-1539097"/>
    <d v="2025-09-16T15:43:00"/>
    <d v="2025-09-19T16:11:00"/>
    <m/>
    <s v="ROLLOS"/>
    <s v="ROLLOS"/>
    <s v="CB UNO A UNO"/>
    <s v="CB UNO A UNO"/>
    <s v="EJECUTADO_EXITOSO"/>
    <s v="EJECUTADO EXITOSO"/>
    <s v="16/09/2025 SE ESCALA AL COORDINADOR DE ZONA PARA ENTREGA DE ROLLOS EN SITIO | 19/09/2025 SE VISITA SITIO SE VERIFICA INFORMACIÓN SE REALIZA ENTREGA DE ROLLOS RBM NO SE MANIPULA EQUIPOS, FIRMA QUIEN RECIBE LOS ROLLOS."/>
    <s v="VISITA_TÉCNICA"/>
    <m/>
    <s v="TIPO II"/>
    <s v="TERRESTRE"/>
    <s v="SANTOS GUZMAN CHRISTIAN FELIPE"/>
    <n v="1"/>
    <n v="67654.12000000001"/>
    <n v="0"/>
    <n v="67654.12000000001"/>
    <m/>
    <m/>
    <m/>
    <m/>
    <m/>
  </r>
  <r>
    <s v="VILLAVICENCIO"/>
    <x v="5"/>
    <x v="5"/>
    <n v="50680"/>
    <n v="2739261"/>
    <n v="80687"/>
    <s v="ORDEN DE CAMBIO"/>
    <s v="META"/>
    <s v="SAN CARLOS DE GUAROA"/>
    <s v="BARRIO CENTRO SAN CARLOS DE GUAROA 7"/>
    <s v="REDEBAN"/>
    <s v="FO-25-1530526"/>
    <d v="2025-09-15T08:25:00"/>
    <d v="2025-09-19T16:15:00"/>
    <m/>
    <s v="ROLLOS"/>
    <s v="ROLLOS"/>
    <s v="UNO A UNO"/>
    <s v="UNO A UNO"/>
    <s v="EJECUTADO_EXITOSO"/>
    <s v="EJECUTADO EXITOSO"/>
    <s v="15/09/2025 SE ESCALA AL COORDINADOR DE ZONA PARA ENTREGA DE ROLLOS EN SITIO | 19/09/2025 SE VISITA CB Y SE REALIZA ENTREGA DE 20 ROLLOS DE PAPEL TERMICO PARA DATÁFONO"/>
    <s v="VISITA_TÉCNICA"/>
    <m/>
    <s v="TIPO II"/>
    <s v="TERRESTRE"/>
    <s v="GARZON RUIZ LUIS MIGUEL"/>
    <n v="1"/>
    <n v="67654.12000000001"/>
    <n v="0"/>
    <n v="67654.12000000001"/>
    <m/>
    <m/>
    <m/>
    <m/>
    <m/>
  </r>
  <r>
    <s v="BOGOTA"/>
    <x v="4"/>
    <x v="4"/>
    <n v="11001"/>
    <n v="2764912"/>
    <n v="49448"/>
    <s v="ORDEN DE CAMBIO"/>
    <s v="CUNDINAMARCA"/>
    <s v="BOGOTA"/>
    <s v="BARRIO LAS FERIAS BOGOTA 3"/>
    <s v="REDEBAN"/>
    <s v="FO-25-1552310"/>
    <d v="2025-09-19T09:03:00"/>
    <d v="2025-09-19T16:16:00"/>
    <m/>
    <s v="ROLLOS"/>
    <s v="ROLLOS"/>
    <s v="CB UNO A UNO"/>
    <s v="CB UNO A UNO"/>
    <s v="EJECUTADO_EXITOSO"/>
    <s v="EJECUTADO EXITOSO"/>
    <s v="19/09/2025 SE ESCALA AL COORDINADOR DE ZONA PARA ENTREGA DE ROLLOS EN SITIO | 19/09/2025 SE ENTREGAN 70 ROLLOS"/>
    <s v="VISITA_TÉCNICA"/>
    <m/>
    <s v="TIPO I"/>
    <s v="TERRESTRE"/>
    <s v="BARRAGAN LAGOS JUAN MANUEL"/>
    <n v="1"/>
    <n v="35779.500569199998"/>
    <n v="0"/>
    <n v="35779.500569199998"/>
    <m/>
    <m/>
    <m/>
    <m/>
    <m/>
  </r>
  <r>
    <s v="VILLAVICENCIO"/>
    <x v="5"/>
    <x v="5"/>
    <n v="50711"/>
    <n v="2736987"/>
    <n v="62545"/>
    <s v="ORDEN DE CAMBIO"/>
    <s v="META"/>
    <s v="VISTAHERMOSA"/>
    <s v="PTM VISTAHERMOSA CACHARRERIA S"/>
    <s v="REDEBAN"/>
    <s v="FO-25-1524412"/>
    <d v="2025-09-13T10:16:00"/>
    <d v="2025-09-19T16:19:00"/>
    <m/>
    <s v="ROLLOS"/>
    <s v="ROLLOS"/>
    <s v="AGREGADOR"/>
    <s v="COMCARD - PTM"/>
    <s v="EJECUTADO_EXITOSO"/>
    <s v="EJECUTADO EXITOSO"/>
    <s v="19/09/2025 SE COMUNICA CON EL USUARIO DONDE INFORMA QUE AUN NO RECIBE LOS ROLLOS | 19/09/2025 SE REALIZA ENVIO DE 20 ROLLOS, CON LA GUIA 2235596065 SERVIENTREGA. SE CONFIRMA ENTREGA EXITOSA CON EL USUARIO"/>
    <s v="ENVÍO"/>
    <m/>
    <s v="TIPO III"/>
    <s v="TERRESTRE"/>
    <m/>
    <n v="0"/>
    <n v="35779.500569199998"/>
    <n v="0"/>
    <n v="35779.500569199998"/>
    <m/>
    <m/>
    <m/>
    <m/>
    <m/>
  </r>
  <r>
    <s v="CALI"/>
    <x v="2"/>
    <x v="2"/>
    <n v="76001"/>
    <n v="2766287"/>
    <n v="75110"/>
    <s v="ORDEN DE CAMBIO"/>
    <s v="VALLE DEL CAUCA"/>
    <s v="CALI"/>
    <s v="BARRIO PUERTOMALLARINO CALI"/>
    <s v="REDEBAN"/>
    <s v="FO-25-1554767"/>
    <d v="2025-09-19T11:22:00"/>
    <d v="2025-09-19T16:20:00"/>
    <m/>
    <s v="ROLLOS"/>
    <s v="ROLLOS"/>
    <s v="CB UNO A UNO"/>
    <s v="CB UNO A UNO"/>
    <s v="EJECUTADO_EXITOSO"/>
    <s v="EJECUTADO EXITOSO"/>
    <s v="19/09/2025 SE ESCALA AL COORDINADOR DE ZONA PARA ENTREGA DE ROLLOS EN SITIO | 19/09/2025 SE ENTREGAN 40 ROLLOS A DAÑANA TEJADA"/>
    <s v="VISITA_TÉCNICA"/>
    <m/>
    <s v="TIPO I"/>
    <s v="TERRESTRE"/>
    <s v="CUERO RUIZ JHONNY"/>
    <n v="1"/>
    <n v="35779.500569199998"/>
    <n v="0"/>
    <n v="35779.500569199998"/>
    <m/>
    <m/>
    <m/>
    <m/>
    <m/>
  </r>
  <r>
    <s v="IBAGUE"/>
    <x v="5"/>
    <x v="5"/>
    <n v="73555"/>
    <n v="2744564"/>
    <n v="79015"/>
    <s v="ORDEN DE CAMBIO"/>
    <s v="TOLIMA"/>
    <s v="PLANADAS"/>
    <s v="PTM PLANADAS HUEVOS DEL SUR DI"/>
    <s v="REDEBAN"/>
    <s v="FO-25-1536196"/>
    <d v="2025-09-15T16:54:00"/>
    <d v="2025-09-19T16:20:00"/>
    <m/>
    <s v="ROLLOS"/>
    <s v="ROLLOS"/>
    <s v="AGREGADOR"/>
    <s v="COMCARD - PTM"/>
    <s v="EJECUTADO_EXITOSO"/>
    <s v="EJECUTADO EXITOSO"/>
    <s v="16/09/2025 SE REALIZA ENVIO DE ROLLOS CON GUIA | 19/09/2025 SE REALIZA ENVIO DE 20 ROLLOS, CON LA GUIA 2235596076 SERVIENTREGA. SE CONFIRMA ENTREGA EXITOSA CON EL USUARIO"/>
    <s v="ENVÍO"/>
    <m/>
    <s v="TIPO IV"/>
    <s v="TERRESTRE"/>
    <m/>
    <n v="0"/>
    <n v="35779.500569199998"/>
    <n v="0"/>
    <n v="35779.500569199998"/>
    <m/>
    <m/>
    <m/>
    <m/>
    <m/>
  </r>
  <r>
    <s v="BOGOTA"/>
    <x v="4"/>
    <x v="4"/>
    <n v="25126"/>
    <n v="2766414"/>
    <n v="74635"/>
    <s v="ORDEN DE CAMBIO"/>
    <s v="CUNDINAMARCA"/>
    <s v="CAJICA"/>
    <s v="PTM CAJICA PAPELERIA POLOLAS ."/>
    <s v="REDEBAN"/>
    <s v="FO-25-1554759"/>
    <d v="2025-09-19T11:25:00"/>
    <d v="2025-09-19T16:24:00"/>
    <m/>
    <s v="ROLLOS"/>
    <s v="ROLLOS"/>
    <s v="AGREGADOR"/>
    <s v="COMCARD - PTM"/>
    <s v="EJECUTADO_EXITOSO"/>
    <s v="EJECUTADO EXITOSO"/>
    <s v="19/09/2025 SE ESCALA AL COORDINADOR DE ZONA PARA ENTREGA DE ROLLOS EN SITIO | 19/09/2025 SE VISITA COMERCIO CB BANCOLOMBIA, SE ENTREGAN ROLLOS DE PAPELERÍA SOLICITADOS PARA EL DATAFONO, NO UPS, NO SE MANIPULAN EQUIPOS"/>
    <s v="VISITA_TÉCNICA"/>
    <m/>
    <s v="TIPO II"/>
    <s v="TERRESTRE"/>
    <s v="VEGA MANRIQUE JONATAN MAURICIO"/>
    <n v="1"/>
    <n v="67654.12000000001"/>
    <n v="0"/>
    <n v="67654.12000000001"/>
    <m/>
    <m/>
    <m/>
    <m/>
    <m/>
  </r>
  <r>
    <s v="PEREIRA"/>
    <x v="2"/>
    <x v="6"/>
    <n v="66170"/>
    <n v="2762080"/>
    <n v="80008"/>
    <s v="ORDEN DE CAMBIO"/>
    <s v="RISARALDA"/>
    <s v="DOSQUEBRADAS"/>
    <s v="BARRIO CAMPESTRE C DOSQUEBRADAS"/>
    <s v="REDEBAN"/>
    <s v="FO-25-1550523"/>
    <d v="2025-09-18T15:07:00"/>
    <d v="2025-09-19T16:33:00"/>
    <m/>
    <s v="ROLLOS"/>
    <s v="ROLLOS"/>
    <s v="UNO A UNO"/>
    <s v="UNO A UNO"/>
    <s v="EJECUTADO_EXITOSO"/>
    <s v="EJECUTADO EXITOSO"/>
    <s v="18/09/2025 SE ESCALA AL COORDINADOR DE ZONA PARA ENTREGA DE ROLLOS EN SITIO | 19/09/2025 VISITAMOS COMERCIO ENTREGA DE 10 ROLLOS"/>
    <s v="VISITA_TÉCNICA"/>
    <m/>
    <s v="TIPO I"/>
    <s v="TERRESTRE"/>
    <s v="ARROYAVE CANO MANUEL GUILLERMO"/>
    <n v="1"/>
    <n v="35779.500569199998"/>
    <n v="0"/>
    <n v="35779.500569199998"/>
    <m/>
    <m/>
    <m/>
    <m/>
    <m/>
  </r>
  <r>
    <s v="MEDELLIN"/>
    <x v="0"/>
    <x v="0"/>
    <n v="5001"/>
    <n v="2737347"/>
    <n v="79705"/>
    <s v="ORDEN DE CAMBIO"/>
    <s v="ANTIOQUIA"/>
    <s v="MEDELLIN"/>
    <s v="PTM MEDELLIN ALPES MULTISERVIC"/>
    <s v="REDEBAN"/>
    <s v="FO-25-1525261"/>
    <d v="2025-09-15T08:00:00"/>
    <d v="2025-09-19T16:46:00"/>
    <m/>
    <s v="ROLLOS"/>
    <s v="ROLLOS"/>
    <s v="AGREGADOR"/>
    <s v="COMCARD - PTM"/>
    <s v="EJECUTADO_EXITOSO"/>
    <s v="EJECUTADO EXITOSO"/>
    <s v="13/09/2025 SE ESCALA AL COORDINADOR DE ZONA PARA ENTREGA DE ROLLOS EN SITIO | 19/09/2025 SE REALIZA ENTREGA DE 20 ROLLOS POR EL OPERADOR LOGISTICO VELOCES"/>
    <s v="VISITA_TÉCNICA"/>
    <m/>
    <s v="TIPO I"/>
    <s v="TERRESTRE"/>
    <s v="TORO CARDONA ELIZABETH"/>
    <n v="1"/>
    <n v="35779.500569199998"/>
    <n v="0"/>
    <n v="35779.500569199998"/>
    <m/>
    <m/>
    <m/>
    <m/>
    <m/>
  </r>
  <r>
    <s v="MONTERIA"/>
    <x v="1"/>
    <x v="1"/>
    <n v="23001"/>
    <n v="2761204"/>
    <n v="75461"/>
    <s v="ORDEN DE CAMBIO"/>
    <s v="CORDOBA"/>
    <s v="MONTERIA"/>
    <s v="BARRIO CENTRO MONTERIA 58"/>
    <s v="REDEBAN"/>
    <s v="FO-25-1548874"/>
    <d v="2025-09-18T12:17:00"/>
    <d v="2025-09-19T16:48:00"/>
    <m/>
    <s v="ROLLOS"/>
    <s v="ROLLOS"/>
    <s v="CB UNO A UNO"/>
    <s v="CB UNO A UNO"/>
    <s v="EJECUTADO_EXITOSO"/>
    <s v="EJECUTADO EXITOSO"/>
    <s v="18/09/2025 SE ESCALA AL COORDINADOR DE ZONA PARA ENTREGA DE ROLLOS EN SITIO | 19/09/2025 SE ENTREGAN 60 ROLLOS CON VISITA OK"/>
    <s v="VISITA_TÉCNICA"/>
    <m/>
    <s v="TIPO I"/>
    <s v="TERRESTRE"/>
    <s v="COGOLLO VERTEL EDER LUIS"/>
    <n v="1"/>
    <n v="35779.500569199998"/>
    <n v="0"/>
    <n v="35779.500569199998"/>
    <m/>
    <m/>
    <m/>
    <m/>
    <m/>
  </r>
  <r>
    <s v="CUCUTA"/>
    <x v="3"/>
    <x v="3"/>
    <n v="54874"/>
    <n v="2762727"/>
    <n v="80226"/>
    <s v="ORDEN DE CAMBIO"/>
    <s v="NORTE DE SANTANDER"/>
    <s v="VILLA DEL ROSARIO"/>
    <s v="PTM VILLA DEL ROSARIO TIENDA M"/>
    <s v="REDEBAN"/>
    <s v="FO-25-1550510"/>
    <d v="2025-09-18T16:10:00"/>
    <d v="2025-09-20T08:10:00"/>
    <m/>
    <s v="ROLLOS"/>
    <s v="ROLLOS"/>
    <s v="AGREGADOR"/>
    <s v="COMCARD - PTM"/>
    <s v="EJECUTADO_EXITOSO"/>
    <s v="EJECUTADO EXITOSO"/>
    <s v="18/09/2025 SE ESCALA AL COORDINADOR DE ZONA PARA ENTREGA DE ROLLOS EN SITIO | 19/09/2025 SE REALIZA VISITA, SE ENTREGAN 20 ROLLOS"/>
    <s v="VISITA_TÉCNICA"/>
    <m/>
    <s v="TIPO I"/>
    <s v="TERRESTRE"/>
    <s v="PACHECO BUITRAGO JAVIER ALONSO"/>
    <n v="1"/>
    <n v="35779.500569199998"/>
    <n v="0"/>
    <n v="35779.500569199998"/>
    <m/>
    <m/>
    <m/>
    <m/>
    <m/>
  </r>
  <r>
    <s v="YOPAL"/>
    <x v="5"/>
    <x v="5"/>
    <n v="85010"/>
    <n v="2763024"/>
    <n v="66208"/>
    <s v="ORDEN DE CAMBIO"/>
    <s v="CASANARE"/>
    <s v="AGUAZUL"/>
    <s v="DISTRICOL AUTOSERVICIO SURTIAL"/>
    <s v="REDEBAN"/>
    <s v="FO-25-1550649"/>
    <d v="2025-09-18T16:46:00"/>
    <d v="2025-09-20T08:59:00"/>
    <m/>
    <s v="ROLLOS"/>
    <s v="ROLLOS"/>
    <s v="AGREGADOR"/>
    <s v="DISTRICOL"/>
    <s v="EJECUTADO_EXITOSO"/>
    <s v="EJECUTADO EXITOSO"/>
    <s v="18/09/2025 SE ESCALA AL COORDINADOR DE ZONA PARA ENTREGA DE ROLLOS EN SITIO | 20/09/2025 SE REALIZA ENTREGA DE 30 ROLLOS AL CORRESPONSAL"/>
    <s v="VISITA_TÉCNICA"/>
    <m/>
    <s v="TIPO II"/>
    <s v="TERRESTRE"/>
    <s v="ROZO JIMENEZ EDGAR ARMANDO"/>
    <n v="1"/>
    <n v="67654.12000000001"/>
    <n v="0"/>
    <n v="67654.12000000001"/>
    <m/>
    <m/>
    <m/>
    <m/>
    <m/>
  </r>
  <r>
    <s v="VILLAVICENCIO"/>
    <x v="5"/>
    <x v="5"/>
    <n v="50568"/>
    <n v="2744980"/>
    <n v="58413"/>
    <s v="ORDEN DE CAMBIO"/>
    <s v="META"/>
    <s v="PUERTO GAITAN"/>
    <s v="BARRIO ZONA RURAL PUERTO GAITA"/>
    <s v="REDEBAN"/>
    <s v="FO-25-1536191"/>
    <d v="2025-09-16T08:00:00"/>
    <d v="2025-09-20T08:59:00"/>
    <m/>
    <s v="ROLLOS"/>
    <s v="ROLLOS"/>
    <s v="CB UNO A UNO"/>
    <s v="CB UNO A UNO"/>
    <s v="EJECUTADO_EXITOSO"/>
    <s v="EJECUTADO EXITOSO"/>
    <s v="16/09/2025 SE REALIZA ENVIO DE ROLLOS CON GUIA | 19/09/2025 EN COMUNICACIÓN CON EL USUARIO AL NÚMERO 3112952894 INFORMA QUE AÚN NO LE HAN LLEGADO LOS ROLLOS | 20/09/2025 SE REALIZA ENVIO DE 10 ROLLOS, CON LA GUIA 2235596075 SERVIENTREGA. SE CONFIRMA ENTREGA EXITOSA POR PARTE DE LA TRANSPORTADORA"/>
    <s v="ENVÍO"/>
    <m/>
    <s v="TIPO III"/>
    <s v="TERRESTRE"/>
    <m/>
    <n v="0"/>
    <n v="35779.500569199998"/>
    <n v="0"/>
    <n v="35779.500569199998"/>
    <m/>
    <m/>
    <m/>
    <m/>
    <m/>
  </r>
  <r>
    <s v="CALI"/>
    <x v="2"/>
    <x v="2"/>
    <n v="19548"/>
    <n v="2752773"/>
    <n v="79824"/>
    <s v="ORDEN DE CAMBIO"/>
    <s v="CAUCA"/>
    <s v="PIENDAMO"/>
    <s v="BARRIO GALAN PIENDAMO 1"/>
    <s v="REDEBAN"/>
    <s v="FO-25-1541459"/>
    <d v="2025-09-17T09:16:00"/>
    <d v="2025-09-20T09:01:00"/>
    <m/>
    <s v="ROLLOS"/>
    <s v="ROLLOS"/>
    <s v="CB UNO A UNO"/>
    <s v="CB UNO A UNO"/>
    <s v="EJECUTADO_EXITOSO"/>
    <s v="EJECUTADO EXITOSO"/>
    <s v="17/09/2025 SE REALIZA ENVIO DE ROLLOS CON GUIA | 20/09/2025 SE REALIZA ENVIO DE 10 ROLLOS, CON LA GUIA 2185553791 SERVIENTREGA. SE CONFIRMA ENTREGA EXITOSA POR PARTE DE LA TRANSPORTADORA"/>
    <s v="ENVÍO"/>
    <m/>
    <s v="TIPO III"/>
    <s v="TERRESTRE"/>
    <m/>
    <n v="0"/>
    <n v="35779.500569199998"/>
    <n v="0"/>
    <n v="35779.500569199998"/>
    <m/>
    <m/>
    <m/>
    <m/>
    <m/>
  </r>
  <r>
    <s v="NEIVA"/>
    <x v="5"/>
    <x v="5"/>
    <n v="41396"/>
    <n v="2753303"/>
    <n v="80378"/>
    <s v="ORDEN DE CAMBIO"/>
    <s v="HUILA"/>
    <s v="LA PLATA"/>
    <s v="BARRIO LA POLA  LA PLATA"/>
    <s v="REDEBAN"/>
    <s v="FO-25-1542277"/>
    <d v="2025-09-17T09:43:00"/>
    <d v="2025-09-20T09:02:00"/>
    <m/>
    <s v="ROLLOS"/>
    <s v="ROLLOS"/>
    <s v="UNO A UNO"/>
    <s v="UNO A UNO"/>
    <s v="EJECUTADO_EXITOSO"/>
    <s v="EJECUTADO EXITOSO"/>
    <s v="17/09/2025 SE REALIZA ENVIO DE ROLLOS CON GUIA | 20/09/2025 SE REALIZA ENVIO DE 20 ROLLOS, CON LA GUIA 2235596081 SERVIENTREGA. SE CONFIRMA ENTREGA EXITOSA POR PARTE DE LA TRANSPORTADORA"/>
    <s v="ENVÍO"/>
    <m/>
    <s v="TIPO III"/>
    <s v="TERRESTRE"/>
    <m/>
    <n v="0"/>
    <n v="35779.500569199998"/>
    <n v="0"/>
    <n v="35779.500569199998"/>
    <m/>
    <m/>
    <m/>
    <m/>
    <m/>
  </r>
  <r>
    <s v="SINCELEJO"/>
    <x v="1"/>
    <x v="1"/>
    <n v="70742"/>
    <n v="2749464"/>
    <n v="55924"/>
    <s v="ORDEN DE CAMBIO"/>
    <s v="SUCRE"/>
    <s v="SAN LUIS DE SINCE"/>
    <s v="DISTRICOL INVERS MARIATRINIDAD"/>
    <s v="REDEBAN"/>
    <s v="FO-25-1540489"/>
    <d v="2025-09-16T14:54:00"/>
    <d v="2025-09-20T09:03:00"/>
    <m/>
    <s v="ROLLOS"/>
    <s v="ROLLOS"/>
    <s v="AGREGADOR"/>
    <s v="DISTRICOL"/>
    <s v="EJECUTADO_EXITOSO"/>
    <s v="EJECUTADO EXITOSO"/>
    <s v="17/09/2025 SE ESCALA AL COORDINADOR DE ZONA PARA ENTREGA DE ROLLOS EN SITIO | 19/09/2025 SE VISITA COMERCIO Y SE HACE ENTREGA DE 160 ROLLOS A LA SEÑORA KATTY ARRIETA."/>
    <s v="VISITA_TÉCNICA"/>
    <m/>
    <s v="TIPO II"/>
    <s v="TERRESTRE"/>
    <s v="CACERES HERNANDEZ ANDRES"/>
    <n v="1"/>
    <n v="67654.12000000001"/>
    <n v="0"/>
    <n v="67654.12000000001"/>
    <m/>
    <m/>
    <m/>
    <m/>
    <m/>
  </r>
  <r>
    <s v="BOGOTA"/>
    <x v="4"/>
    <x v="4"/>
    <n v="11001"/>
    <n v="2741253"/>
    <n v="79600"/>
    <s v="ORDEN DE CAMBIO"/>
    <s v="CUNDINAMARCA"/>
    <s v="BOGOTA"/>
    <s v="BARRIO BOSA VILLA ANI BOGOTA"/>
    <s v="REDEBAN"/>
    <s v="FO-25-1532108"/>
    <d v="2025-09-15T10:47:00"/>
    <d v="2025-09-20T09:08:00"/>
    <m/>
    <s v="ROLLOS"/>
    <s v="ROLLOS"/>
    <s v="CB UNO A UNO"/>
    <s v="CB UNO A UNO"/>
    <s v="EJECUTADO_CANCELADO"/>
    <s v="CB CERRADO - DESOCUPADO"/>
    <s v="15/09/2025 SE ESCALA AL COORDINADOR DE ZONA PARA ENTREGA DE ROLLOS EN SITIO | 17/09/2025 SE LLEGA A COMERCIO EL CUAL SE ENCUENTRA CERRADO SE REALIZA INTENTOS DE COMUNICACIÓN CON CLIENTE A NÚMERO REGISTRADO 3203671757 NÚMERO APAGADO"/>
    <s v="VISITA_TÉCNICA"/>
    <m/>
    <s v="TIPO I"/>
    <s v="TERRESTRE"/>
    <s v="ORTIZ MARTINEZ STIVEN"/>
    <n v="1"/>
    <n v="35779.500569199998"/>
    <n v="0"/>
    <n v="35779.500569199998"/>
    <m/>
    <m/>
    <m/>
    <m/>
    <m/>
  </r>
  <r>
    <s v="MONTERIA"/>
    <x v="1"/>
    <x v="1"/>
    <n v="23001"/>
    <n v="2761936"/>
    <n v="76143"/>
    <s v="ORDEN DE CAMBIO"/>
    <s v="CORDOBA"/>
    <s v="MONTERIA"/>
    <s v="BARRIO CANTACLARO MONTERIA 7"/>
    <s v="REDEBAN"/>
    <s v="FO-25-1550527"/>
    <d v="2025-09-18T14:45:00"/>
    <d v="2025-09-20T09:10:00"/>
    <m/>
    <s v="ROLLOS"/>
    <s v="ROLLOS"/>
    <s v="CB UNO A UNO"/>
    <s v="CB UNO A UNO"/>
    <s v="EJECUTADO_EXITOSO"/>
    <s v="EJECUTADO EXITOSO"/>
    <s v="18/09/2025 SE ESCALA AL COORDINADOR DE ZONA PARA ENTREGA DE ROLLOS EN SITIO | 20/09/2025 SE ENTREGAN 60 ROLLOS CON VISITA OK"/>
    <s v="VISITA_TÉCNICA"/>
    <m/>
    <s v="TIPO I"/>
    <s v="TERRESTRE"/>
    <s v="COGOLLO VERTEL EDER LUIS"/>
    <n v="1"/>
    <n v="35779.500569199998"/>
    <n v="0"/>
    <n v="35779.500569199998"/>
    <m/>
    <m/>
    <m/>
    <m/>
    <m/>
  </r>
  <r>
    <s v="MEDELLIN"/>
    <x v="0"/>
    <x v="0"/>
    <n v="5736"/>
    <n v="2753524"/>
    <n v="79249"/>
    <s v="ORDEN DE CAMBIO"/>
    <s v="ANTIOQUIA"/>
    <s v="SEGOVIA"/>
    <s v="DISTRICOL FERRO IND MILAN"/>
    <s v="REDEBAN"/>
    <s v="FO-25-1542269"/>
    <d v="2025-09-17T10:11:00"/>
    <d v="2025-09-20T09:18:00"/>
    <m/>
    <s v="ROLLOS"/>
    <s v="ROLLOS"/>
    <s v="AGREGADOR"/>
    <s v="DISTRICOL"/>
    <s v="EJECUTADO_EXITOSO"/>
    <s v="EJECUTADO EXITOSO"/>
    <s v="17/09/2025 SE REALIZA ENVIO DE ROLLOS CON GUIA | 20/09/2025 SE REALIZA ENVIO DE 20 ROLLOS, CON LA GUIA 6345301343222 MANDAR Y SERVIR. SE CONFIRMA ENTREGA EXITOSA POR PARTE DE LA TRANSPORTADORA"/>
    <s v="ENVÍO"/>
    <m/>
    <s v="TIPO IV"/>
    <s v="TERRESTRE"/>
    <m/>
    <n v="0"/>
    <n v="35779.500569199998"/>
    <n v="0"/>
    <n v="35779.500569199998"/>
    <m/>
    <m/>
    <m/>
    <m/>
    <m/>
  </r>
  <r>
    <s v="MEDELLIN"/>
    <x v="0"/>
    <x v="0"/>
    <n v="5604"/>
    <n v="2759580"/>
    <n v="42856"/>
    <s v="ORDEN DE CAMBIO"/>
    <s v="ANTIOQUIA"/>
    <s v="REMEDIOS"/>
    <s v="DISTRICOL EDS ORRARES SAS"/>
    <s v="REDEBAN"/>
    <s v="FO-25-1548561"/>
    <d v="2025-09-18T09:55:00"/>
    <d v="2025-09-20T09:21:00"/>
    <m/>
    <s v="ROLLOS"/>
    <s v="ROLLOS"/>
    <s v="AGREGADOR"/>
    <s v="DISTRICOL"/>
    <s v="EJECUTADO_EXITOSO"/>
    <s v="EJECUTADO EXITOSO"/>
    <s v="18/09/2025 SE REALIZA ENVIO DE ROLLOS CON GUIA | 20/09/2025 SE REALIZA ENVIO DE 30 ROLLOS, CON LA GUIA 6345301344366 MANDAR Y SERVIR. SE CONFIRMA ENTREGA EXITOSA POR PARTE DE LA TRANSPORTADORA"/>
    <s v="ENVÍO"/>
    <m/>
    <s v="TIPO IV"/>
    <s v="TERRESTRE"/>
    <m/>
    <n v="0"/>
    <n v="35779.500569199998"/>
    <n v="0"/>
    <n v="35779.500569199998"/>
    <m/>
    <m/>
    <m/>
    <m/>
    <m/>
  </r>
  <r>
    <s v="MEDELLIN"/>
    <x v="0"/>
    <x v="0"/>
    <n v="5604"/>
    <n v="2757731"/>
    <n v="79823"/>
    <s v="ORDEN DE CAMBIO"/>
    <s v="ANTIOQUIA"/>
    <s v="REMEDIOS"/>
    <s v="BARRIO VDA MINA NUEVA REMEDIOS"/>
    <s v="REDEBAN"/>
    <s v="FO-25-1548840"/>
    <d v="2025-09-18T08:00:00"/>
    <d v="2025-09-20T09:23:00"/>
    <m/>
    <s v="ROLLOS"/>
    <s v="ROLLOS"/>
    <s v="UNO A UNO"/>
    <s v="UNO A UNO"/>
    <s v="EJECUTADO_EXITOSO"/>
    <s v="EJECUTADO EXITOSO"/>
    <s v="18/09/2025 SE REALIZA ENVIO DE ROLLOS CON GUIA | 20/09/2025 SE REALIZA ENVIO DE 10 ROLLOS, CON LA GUIA 6345301344479 MANDAR Y SERVIR. SE CONFIRMA ENTREGA EXITOSA POR PARTE DE LA TRANSPORTADORA"/>
    <s v="ENVÍO"/>
    <m/>
    <s v="TIPO IV"/>
    <s v="TERRESTRE"/>
    <m/>
    <n v="0"/>
    <n v="35779.500569199998"/>
    <n v="0"/>
    <n v="35779.500569199998"/>
    <m/>
    <m/>
    <m/>
    <m/>
    <m/>
  </r>
  <r>
    <s v="PASTO"/>
    <x v="2"/>
    <x v="2"/>
    <n v="52001"/>
    <n v="2762743"/>
    <n v="50655"/>
    <s v="ORDEN DE CAMBIO"/>
    <s v="NARIÑO"/>
    <s v="PASTO"/>
    <s v="PTM  PASTO  DONDE LUCHO EXPRES"/>
    <s v="REDEBAN"/>
    <s v="FO-25-1550497"/>
    <d v="2025-09-18T16:16:00"/>
    <d v="2025-09-20T09:28:00"/>
    <m/>
    <s v="ROLLOS"/>
    <s v="ROLLOS"/>
    <s v="AGREGADOR"/>
    <s v="COMCARD - PTM"/>
    <s v="EJECUTADO_EXITOSO"/>
    <s v="EJECUTADO EXITOSO"/>
    <s v="18/09/2025 SE ESCALA AL COORDINADOR DE ZONA PARA ENTREGA DE ROLLOS EN SITIO | 20/09/2025 SE VISITO EL CB PARA ENTREGAR 70 ROLLOS. ENTREGA OK"/>
    <s v="VISITA_TÉCNICA"/>
    <m/>
    <s v="TIPO I"/>
    <s v="TERRESTRE"/>
    <s v="GUERRERO RAMIREZ OSCAR DARIO"/>
    <n v="1"/>
    <n v="35779.500569199998"/>
    <n v="0"/>
    <n v="35779.500569199998"/>
    <m/>
    <m/>
    <m/>
    <m/>
    <m/>
  </r>
  <r>
    <s v="IBAGUE"/>
    <x v="5"/>
    <x v="5"/>
    <n v="73067"/>
    <n v="2744274"/>
    <n v="23585"/>
    <s v="ORDEN DE CAMBIO"/>
    <s v="TOLIMA"/>
    <s v="ATACO"/>
    <s v="CENTRO ATACO TOLIMA"/>
    <s v="REDEBAN"/>
    <s v="FO-25-1536198"/>
    <d v="2025-09-15T16:27:00"/>
    <d v="2025-09-20T09:45:00"/>
    <m/>
    <s v="ROLLOS"/>
    <s v="ROLLOS"/>
    <s v="CB UNO A UNO"/>
    <s v="CB UNO A UNO"/>
    <s v="EJECUTADO_EXITOSO"/>
    <s v="EJECUTADO EXITOSO"/>
    <s v="16/09/2025 SE REALIZA ENVIO DE ROLLOS CON GUIA | 17/09/2025 SE REALIZA ENVÍO DE 10 ROLLOS POR SOLICITUD DEL CLIENTE A LA DIRECCIÓN ASIGNADA."/>
    <s v="ENVÍO"/>
    <m/>
    <s v="TIPO III"/>
    <s v="TERRESTRE"/>
    <s v="BARRAGAN TAFUR EDWIN ESTEBAN"/>
    <n v="0"/>
    <n v="35779.500569199998"/>
    <n v="0"/>
    <n v="35779.500569199998"/>
    <m/>
    <m/>
    <m/>
    <m/>
    <m/>
  </r>
  <r>
    <s v="APARTADO"/>
    <x v="0"/>
    <x v="0"/>
    <n v="5045"/>
    <n v="2747781"/>
    <n v="79270"/>
    <s v="ORDEN DE CAMBIO"/>
    <s v="ANTIOQUIA"/>
    <s v="APARTADO"/>
    <s v="DISTRICOL TIENDA SALOME LA 95"/>
    <s v="REDEBAN"/>
    <s v="FO-25-1537058"/>
    <d v="2025-09-16T11:16:00"/>
    <d v="2025-09-20T09:58:00"/>
    <m/>
    <s v="ROLLOS"/>
    <s v="ROLLOS"/>
    <s v="AGREGADOR"/>
    <s v="DISTRICOL"/>
    <s v="EJECUTADO_EXITOSO"/>
    <s v="EJECUTADO EXITOSO"/>
    <s v="20/09/2025 ENTREGA ROLLOS EN SITIO"/>
    <s v="VISITA_TÉCNICA"/>
    <m/>
    <s v="TIPO I"/>
    <s v="TERRESTRE"/>
    <s v="CASTRO HENAO DANIEL ESTEBAN"/>
    <n v="1"/>
    <n v="35779.500569199998"/>
    <n v="0"/>
    <n v="35779.500569199998"/>
    <m/>
    <m/>
    <m/>
    <m/>
    <m/>
  </r>
  <r>
    <s v="MONTERIA"/>
    <x v="1"/>
    <x v="1"/>
    <n v="23001"/>
    <n v="2766765"/>
    <n v="68357"/>
    <s v="ORDEN DE CAMBIO"/>
    <s v="CORDOBA"/>
    <s v="MONTERIA"/>
    <s v="BARRIO JUAN XXIII MONTERIA 6"/>
    <s v="REDEBAN"/>
    <s v="FO-25-1554733"/>
    <d v="2025-09-19T12:22:00"/>
    <d v="2025-09-20T09:59:00"/>
    <m/>
    <s v="ROLLOS"/>
    <s v="ROLLOS"/>
    <s v="CB UNO A UNO"/>
    <s v="CB UNO A UNO"/>
    <s v="EJECUTADO_EXITOSO"/>
    <s v="EJECUTADO EXITOSO"/>
    <s v="19/09/2025 SE ESCALA AL COORDINADOR DE ZONA PARA ENTREGA DE ROLLOS EN SITIO | 20/09/2025 SE ENTREGAN 40 ROLLOS CON VISITA OK"/>
    <s v="VISITA_TÉCNICA"/>
    <m/>
    <s v="TIPO I"/>
    <s v="TERRESTRE"/>
    <s v="COGOLLO VERTEL EDER LUIS"/>
    <n v="1"/>
    <n v="35779.500569199998"/>
    <n v="0"/>
    <n v="35779.500569199998"/>
    <m/>
    <m/>
    <m/>
    <m/>
    <m/>
  </r>
  <r>
    <s v="VILLAVICENCIO"/>
    <x v="5"/>
    <x v="5"/>
    <n v="50001"/>
    <n v="2766749"/>
    <n v="17689"/>
    <s v="ORDEN DE CAMBIO"/>
    <s v="META"/>
    <s v="VILLAVICENCIO"/>
    <s v="MULTIPAGAS  SUC 364 MAIZARO"/>
    <s v="REDEBAN"/>
    <s v="FO-25-1554741"/>
    <d v="2025-09-19T12:13:00"/>
    <d v="2025-09-20T10:23:00"/>
    <m/>
    <s v="ROLLOS"/>
    <s v="ROLLOS"/>
    <s v="ROBUSTO"/>
    <s v="MULTIPAGAS"/>
    <s v="EJECUTADO_EXITOSO"/>
    <s v="EJECUTADO EXITOSO"/>
    <s v="19/09/2025 SE ESCALA AL COORDINADOR DE ZONA PARA ENTREGA DE ROLLOS EN SITIO | 20/09/2025 SE REALIZA VISITA AL CB POR SOLICITUD DE ROLLOS, SE ENTREGAN LOS ROLLOS SIN NOVEDAD"/>
    <s v="VISITA_TÉCNICA"/>
    <m/>
    <s v="TIPO I"/>
    <s v="TERRESTRE"/>
    <s v="MOLINA CASTRO JAVIER ALBERTO"/>
    <n v="1"/>
    <n v="35779.500569199998"/>
    <n v="0"/>
    <n v="35779.500569199998"/>
    <m/>
    <m/>
    <m/>
    <m/>
    <m/>
  </r>
  <r>
    <s v="MEDELLIN"/>
    <x v="0"/>
    <x v="0"/>
    <n v="5819"/>
    <n v="2748837"/>
    <n v="31149"/>
    <s v="ORDEN DE CAMBIO"/>
    <s v="ANTIOQUIA"/>
    <s v="TOLEDO"/>
    <s v="BARRIO EL VALLE 2"/>
    <s v="REDEBAN"/>
    <s v="FO-25-1539239"/>
    <d v="2025-09-16T13:32:00"/>
    <d v="2025-09-20T10:34:00"/>
    <m/>
    <s v="ROLLOS"/>
    <s v="ROLLOS"/>
    <s v="CB UNO A UNO"/>
    <s v="CB UNO A UNO"/>
    <s v="EJECUTADO_EXITOSO"/>
    <s v="EJECUTADO EXITOSO"/>
    <s v="20/09/2025 SE REALIZA ENTREGA DE 20 ROLLOS | 20/09/2025 SE REALIZA ENTREGA DE 20 ROLLOS"/>
    <s v="VISITA_TÉCNICA"/>
    <m/>
    <s v="TIPO IV"/>
    <s v="TERRESTRE"/>
    <s v="MARIN PIEDRAHITA JIMMY ALEXIS"/>
    <n v="1"/>
    <n v="35779.500569199998"/>
    <n v="0"/>
    <n v="35779.500569199998"/>
    <m/>
    <m/>
    <m/>
    <m/>
    <m/>
  </r>
  <r>
    <s v="VILLAVICENCIO"/>
    <x v="5"/>
    <x v="5"/>
    <n v="50568"/>
    <n v="2739711"/>
    <n v="43190"/>
    <s v="ORDEN DE CAMBIO"/>
    <s v="META"/>
    <s v="PUERTO GAITAN"/>
    <s v="BARRIO ZONA RURAL PUERTO GAITA"/>
    <s v="REDEBAN"/>
    <s v="FO-25-1532197"/>
    <d v="2025-09-15T08:55:00"/>
    <d v="2025-09-20T10:38:00"/>
    <m/>
    <s v="ROLLOS"/>
    <s v="ROLLOS"/>
    <s v="CB UNO A UNO"/>
    <s v="CB UNO A UNO"/>
    <s v="EJECUTADO_EXITOSO"/>
    <s v="EJECUTADO EXITOSO"/>
    <s v="15/09/2025 SE REALIZA ENVIO DE ROLLOS CON GUIA | 16/09/2025 SE REALIZA ENVÍO DE 10 ROLLOS DE PAPEL TERMICO PARA DATÁFONO POR TRANSPORTADORA INTER RAPIDÍSIMO GUIA NO 700169306195 A LA OFICINA PRINCIPAL DE PUERTO GAITAN"/>
    <s v="ENVÍO"/>
    <m/>
    <s v="TIPO III"/>
    <s v="TERRESTRE"/>
    <s v="GARZON RUIZ LUIS MIGUEL"/>
    <n v="0"/>
    <n v="35779.500569199998"/>
    <n v="0"/>
    <n v="35779.500569199998"/>
    <m/>
    <m/>
    <m/>
    <m/>
    <m/>
  </r>
  <r>
    <s v="MEDELLIN"/>
    <x v="0"/>
    <x v="0"/>
    <n v="5756"/>
    <n v="2737821"/>
    <n v="13081"/>
    <s v="ORDEN DE CAMBIO"/>
    <s v="ANTIOQUIA"/>
    <s v="SONSON"/>
    <s v="LA DANTA SONSON"/>
    <s v="REDEBAN"/>
    <s v="FO-25-1532202"/>
    <d v="2025-09-15T08:00:00"/>
    <d v="2025-09-20T10:42:00"/>
    <m/>
    <s v="ROLLOS"/>
    <s v="ROLLOS"/>
    <s v="CB UNO A UNO"/>
    <s v="CB UNO A UNO"/>
    <s v="EJECUTADO_EXITOSO"/>
    <s v="EJECUTADO EXITOSO"/>
    <s v="15/09/2025 SE REALIZA ENVIO DE ROLLOS CON GUIA | 20/09/2025 SE ENVIAN 30 ROLLOS, CLIENTE INDICA QUE YA LOS RECIBIÓ"/>
    <s v="ENVÍO"/>
    <m/>
    <s v="TIPO III"/>
    <s v="TERRESTRE"/>
    <s v="BADEL ACUÑA LUIS ALBERTO"/>
    <n v="0"/>
    <n v="35779.500569199998"/>
    <n v="0"/>
    <n v="35779.500569199998"/>
    <m/>
    <m/>
    <m/>
    <m/>
    <m/>
  </r>
  <r>
    <s v="MANIZALES"/>
    <x v="2"/>
    <x v="6"/>
    <n v="17524"/>
    <n v="2741075"/>
    <n v="10148"/>
    <s v="ORDEN DE CAMBIO"/>
    <s v="CALDAS"/>
    <s v="PALESTINA"/>
    <s v="ARAUCA - CALDAS"/>
    <s v="REDEBAN"/>
    <s v="FO-25-1534260"/>
    <d v="2025-09-15T10:46:00"/>
    <d v="2025-09-20T11:06:00"/>
    <m/>
    <s v="ROLLOS"/>
    <s v="ROLLOS"/>
    <s v="CB UNO A UNO"/>
    <s v="CB UNO A UNO"/>
    <s v="EJECUTADO_EXITOSO"/>
    <s v="EJECUTADO EXITOSO"/>
    <s v="15/09/2025 SE ESCALA AL COORDINADOR DE ZONA PARA ENTREGA DE ROLLOS EN SITIO | 20/09/2025 SE ENTREGAN 170 ROLLOS EN EL COMERCIO NO SE MANIPULAN EQUIPOS"/>
    <s v="VISITA_TÉCNICA"/>
    <m/>
    <s v="TIPO II"/>
    <s v="TERRESTRE"/>
    <s v="AGUIRRE HENAO RAUL EDUARDO"/>
    <n v="1"/>
    <n v="67654.12000000001"/>
    <n v="0"/>
    <n v="67654.12000000001"/>
    <m/>
    <m/>
    <m/>
    <m/>
    <m/>
  </r>
  <r>
    <s v="BARRANQUILLA"/>
    <x v="1"/>
    <x v="1"/>
    <n v="8372"/>
    <n v="2742312"/>
    <n v="78958"/>
    <s v="ORDEN DE CAMBIO"/>
    <s v="ATLANTICO"/>
    <s v="JUAN DE ACOSTA"/>
    <s v="BARRIO CENTTRO JUAN DE ACOSTA"/>
    <s v="REDEBAN"/>
    <s v="FO-25-1536271"/>
    <d v="2025-09-15T12:21:00"/>
    <d v="2025-09-20T11:21:00"/>
    <m/>
    <s v="ROLLOS"/>
    <s v="ROLLOS"/>
    <s v="CB UNO A UNO"/>
    <s v="CB UNO A UNO"/>
    <s v="EJECUTADO_EXITOSO"/>
    <s v="EJECUTADO EXITOSO"/>
    <s v="16/09/2025 SE ESCALA AL COORDINADOR DE ZONA PARA ENTREGA DE ROLLOS EN SITIO | 20/09/2025 SE REALIZA VISITA SE ENCUENTRA CERRADO. SE CONTACTA AL USUARIO POR TELÉFONO EL CUAL MANIFIESTA QUE NO SE ENCUENTRA EN EL MUNICIPIO Y QUE LE  DEJE    LOS 20 ROLLOS EN EL LOCAL DE AL LADO. NO SE TOMA FOTO A TIRILLA, NO SE DEJAN OBSERVACIONES EN LA FOTO DE TIRILLA YA QUE NO HAY DONDE PONER OBSERVACIONES."/>
    <s v="VISITA_TÉCNICA"/>
    <m/>
    <s v="TIPO II"/>
    <s v="TERRESTRE"/>
    <s v="VILLACOB VILLACOB ELKIN EDUARDO"/>
    <n v="1"/>
    <n v="67654.12000000001"/>
    <n v="0"/>
    <n v="67654.12000000001"/>
    <m/>
    <m/>
    <m/>
    <m/>
    <m/>
  </r>
  <r>
    <s v="CALI"/>
    <x v="2"/>
    <x v="2"/>
    <n v="76001"/>
    <n v="2760079"/>
    <n v="69366"/>
    <s v="ORDEN DE CAMBIO"/>
    <s v="VALLE DEL CAUCA"/>
    <s v="CALI"/>
    <s v="DISTRICOL MULTINET JC"/>
    <s v="REDEBAN"/>
    <s v="FO-25-1548198"/>
    <d v="2025-09-18T10:47:00"/>
    <d v="2025-09-20T12:01:00"/>
    <m/>
    <s v="ROLLOS"/>
    <s v="ROLLOS"/>
    <s v="AGREGADOR"/>
    <s v="DISTRICOL"/>
    <s v="EJECUTADO_EXITOSO"/>
    <s v="EJECUTADO EXITOSO"/>
    <s v="18/09/2025 SE ESCALA AL COORDINADOR DE ZONA PARA ENTREGA DE ROLLOS EN SITIO | 20/09/2025 LA VISITA TÉCNICA REALIZADA AL COMERCIO SE LLEGA AL SITIO SE INFORMA EL MOTIVO DEL VISITA SE ENTREGAN 130 ROLLOS TÉRMICOS AL CLIENTE EL CLIENTE RECIBE ROLLOS"/>
    <s v="VISITA_TÉCNICA"/>
    <m/>
    <s v="TIPO I"/>
    <s v="TERRESTRE"/>
    <s v="BENAVIDES ARANGO RAFAEL JOSE"/>
    <n v="1"/>
    <n v="35779.500569199998"/>
    <n v="0"/>
    <n v="35779.500569199998"/>
    <m/>
    <m/>
    <m/>
    <m/>
    <m/>
  </r>
  <r>
    <s v="PEREIRA"/>
    <x v="2"/>
    <x v="6"/>
    <n v="66170"/>
    <n v="2760212"/>
    <n v="80843"/>
    <s v="ORDEN DE CAMBIO"/>
    <s v="RISARALDA"/>
    <s v="DOSQUEBRADAS"/>
    <s v="PTM DOSQUEBRADAS APOTEOSICA PE"/>
    <s v="REDEBAN"/>
    <s v="FO-25-1548315"/>
    <d v="2025-09-18T10:56:00"/>
    <d v="2025-09-20T12:17:00"/>
    <m/>
    <s v="ROLLOS"/>
    <s v="ROLLOS"/>
    <s v="AGREGADOR"/>
    <s v="COMCARD - PTM"/>
    <s v="EJECUTADO_EXITOSO"/>
    <s v="EJECUTADO EXITOSO"/>
    <s v="18/09/2025 SE ESCALA AL COORDINADOR DE ZONA PARA ENTREGA DE ROLLOS EN SITIO | 20/09/2025 VISITAMOS COMERCIO REALIZAMOS ENTREGA DE 20 ROLLOS."/>
    <s v="VISITA_TÉCNICA"/>
    <m/>
    <s v="TIPO I"/>
    <s v="TERRESTRE"/>
    <s v="ARROYAVE CANO MANUEL GUILLERMO"/>
    <n v="1"/>
    <n v="35779.500569199998"/>
    <n v="0"/>
    <n v="35779.500569199998"/>
    <m/>
    <m/>
    <m/>
    <m/>
    <m/>
  </r>
  <r>
    <s v="SANTA MARTA"/>
    <x v="1"/>
    <x v="1"/>
    <n v="47001"/>
    <n v="2749626"/>
    <n v="75270"/>
    <s v="ORDEN DE CAMBIO"/>
    <s v="MAGDALENA"/>
    <s v="SANTA MARTA"/>
    <s v="BARRIO ASOCOM SANTA MARTA"/>
    <s v="REDEBAN"/>
    <s v="FO-25-1538399"/>
    <d v="2025-09-16T14:40:00"/>
    <d v="2025-09-20T12:26:00"/>
    <m/>
    <s v="ROLLOS"/>
    <s v="ROLLOS"/>
    <s v="CB UNO A UNO"/>
    <s v="CB UNO A UNO"/>
    <s v="EJECUTADO_EXITOSO"/>
    <s v="EJECUTADO EXITOSO"/>
    <s v="16/09/2025 SE ESCALA AL COORDINADOR DE ZONA PARA ENTREGA DE ROLLOS EN SITIO | 20/09/2025 SE REALIZA ENTREGA DE 50 ROLLOS PARA DATÁFONO A SATISFACCIÓN DEL CLIENTE"/>
    <s v="VISITA_TÉCNICA"/>
    <m/>
    <s v="TIPO I"/>
    <s v="TERRESTRE"/>
    <s v="THOMAS  CAMPO SIGIFREDO SEGUNDO"/>
    <n v="1"/>
    <n v="35779.500569199998"/>
    <n v="0"/>
    <n v="35779.500569199998"/>
    <m/>
    <m/>
    <m/>
    <m/>
    <m/>
  </r>
  <r>
    <s v="SANTA MARTA"/>
    <x v="1"/>
    <x v="1"/>
    <n v="47001"/>
    <n v="2748765"/>
    <n v="66088"/>
    <s v="ORDEN DE CAMBIO"/>
    <s v="MAGDALENA"/>
    <s v="SANTA MARTA"/>
    <s v="BARRIO CIUDAD EQUIDAD SANTA MA"/>
    <s v="REDEBAN"/>
    <s v="FO-25-1538412"/>
    <d v="2025-09-16T13:36:00"/>
    <d v="2025-09-20T12:37:00"/>
    <m/>
    <s v="ROLLOS"/>
    <s v="ROLLOS"/>
    <s v="CB UNO A UNO"/>
    <s v="CB UNO A UNO"/>
    <s v="EJECUTADO_EXITOSO"/>
    <s v="EJECUTADO EXITOSO"/>
    <s v="20/09/2025 SE REALIZA ENTREGA DE 70 ROLLOS PARA DATÁFONO A SATISFACCIÓN DEL CLIENTE"/>
    <s v="VISITA_TÉCNICA"/>
    <m/>
    <s v="TIPO I"/>
    <s v="TERRESTRE"/>
    <s v="THOMAS  CAMPO SIGIFREDO SEGUNDO"/>
    <n v="1"/>
    <n v="35779.500569199998"/>
    <n v="0"/>
    <n v="35779.500569199998"/>
    <m/>
    <m/>
    <m/>
    <m/>
    <m/>
  </r>
  <r>
    <s v="CUCUTA"/>
    <x v="3"/>
    <x v="3"/>
    <n v="54001"/>
    <n v="2764711"/>
    <n v="79508"/>
    <s v="ORDEN DE CAMBIO"/>
    <s v="NORTE DE SANTANDER"/>
    <s v="CUCUTA"/>
    <s v="BARRIO URB SAN MARTIN CUCUTA 1"/>
    <s v="REDEBAN"/>
    <s v="FO-25-1552316"/>
    <d v="2025-09-19T08:34:00"/>
    <d v="2025-09-20T12:41:00"/>
    <m/>
    <s v="ROLLOS"/>
    <s v="ROLLOS"/>
    <s v="CB UNO A UNO"/>
    <s v="CB UNO A UNO"/>
    <s v="EJECUTADO_EXITOSO"/>
    <s v="EJECUTADO EXITOSO"/>
    <s v="19/09/2025 SE ESCALA AL COORDINADOR DE ZONA PARA ENTREGA DE ROLLOS EN SITIO | 20/09/2025 SE REALIZA VISITA AL COMERCIO Y SE HIZO ENTREGA DE 80 ROLLOS TODO OK"/>
    <s v="VISITA_TÉCNICA"/>
    <m/>
    <s v="TIPO I"/>
    <s v="TERRESTRE"/>
    <s v="MORA VEGA JEAMPIER"/>
    <n v="1"/>
    <n v="35779.500569199998"/>
    <n v="0"/>
    <n v="35779.500569199998"/>
    <m/>
    <m/>
    <m/>
    <m/>
    <m/>
  </r>
  <r>
    <s v="BOGOTA"/>
    <x v="4"/>
    <x v="4"/>
    <n v="11001"/>
    <n v="2768158"/>
    <n v="43228"/>
    <s v="ORDEN DE CAMBIO"/>
    <s v="CUNDINAMARCA"/>
    <s v="BOGOTA"/>
    <s v="BARRIO QUINTAS DEL RECREO"/>
    <s v="REDEBAN"/>
    <s v="FO-25-1557244"/>
    <d v="2025-09-19T16:22:00"/>
    <d v="2025-09-20T12:48:00"/>
    <m/>
    <s v="ROLLOS"/>
    <s v="ROLLOS"/>
    <s v="CB UNO A UNO"/>
    <s v="CB UNO A UNO"/>
    <s v="EJECUTADO_EXITOSO"/>
    <s v="EJECUTADO EXITOSO"/>
    <s v="19/09/2025 SE ESCALA AL COORDINADOR DE ZONA PARA ENTREGA DE ROLLOS EN SITIO | 20/09/2025 SE REALIZA ENTREGA DE 20 ROLLOS PARA DATAFONO NO SE MANIPULA TERMINAL"/>
    <s v="VISITA_TÉCNICA"/>
    <m/>
    <s v="TIPO I"/>
    <s v="TERRESTRE"/>
    <s v="BUSTOS MORA DIEGO MANUEL"/>
    <n v="1"/>
    <n v="35779.500569199998"/>
    <n v="0"/>
    <n v="35779.500569199998"/>
    <m/>
    <m/>
    <m/>
    <m/>
    <m/>
  </r>
  <r>
    <s v="CALI"/>
    <x v="2"/>
    <x v="2"/>
    <n v="19256"/>
    <n v="2746476"/>
    <n v="80449"/>
    <s v="ORDEN DE CAMBIO"/>
    <s v="CAUCA"/>
    <s v="EL TAMBO"/>
    <s v="BARRIO LA CONCORDIA EL TAMBO"/>
    <s v="REDEBAN"/>
    <s v="FO-25-1537524"/>
    <d v="2025-09-16T09:27:00"/>
    <d v="2025-09-20T12:53:00"/>
    <m/>
    <s v="ROLLOS"/>
    <s v="ROLLOS"/>
    <s v="UNO A UNO"/>
    <s v="UNO A UNO"/>
    <s v="EJECUTADO_EXITOSO"/>
    <s v="EJECUTADO EXITOSO"/>
    <s v="16/09/2025 SE REALIZA ENVIO DE ROLLOS CON GUIA | 19/09/2025 SE INTENTA COMUNICACIÓN AL NÚMERO 3157693372 CON USUARIO PARA VALIDAR SI YA RECIBIO PERO NO HAY RESPUESTA, TAMPOCO POR WHATSAPP | 20/09/2025 SE REALIZA ENVIO DE 20 ROLLOS, CON LA GUIA 2185553788 SERVIENTREGA. SE CONFIRMA ENTREGA EXITOSA POR PARTE DEL USUARIO"/>
    <s v="ENVÍO"/>
    <m/>
    <s v="TIPO III"/>
    <s v="TERRESTRE"/>
    <m/>
    <n v="0"/>
    <n v="35779.500569199998"/>
    <n v="0"/>
    <n v="35779.500569199998"/>
    <m/>
    <m/>
    <m/>
    <m/>
    <m/>
  </r>
  <r>
    <s v="PEREIRA"/>
    <x v="2"/>
    <x v="6"/>
    <n v="66001"/>
    <n v="2765731"/>
    <n v="79247"/>
    <s v="ORDEN DE CAMBIO"/>
    <s v="RISARALDA"/>
    <s v="PEREIRA"/>
    <s v="DISTRICOL J S SOLUTIONS GROUP"/>
    <s v="REDEBAN"/>
    <s v="FO-25-1553199"/>
    <d v="2025-09-19T10:34:00"/>
    <d v="2025-09-20T13:02:00"/>
    <m/>
    <s v="ROLLOS"/>
    <s v="ROLLOS"/>
    <s v="AGREGADOR"/>
    <s v="DISTRICOL"/>
    <s v="EJECUTADO_EXITOSO"/>
    <s v="EJECUTADO EXITOSO"/>
    <s v="19/09/2025 SE ESCALA AL COORDINADOR DE ZONA PARA ENTREGA DE ROLLOS EN SITIO | 20/09/2025 SE ENTREGAN 20 ROLLOS"/>
    <s v="VISITA_TÉCNICA"/>
    <m/>
    <s v="TIPO I"/>
    <s v="TERRESTRE"/>
    <s v="FRANCO CAÑAVERAL YAMID RAUL"/>
    <n v="1"/>
    <n v="35779.500569199998"/>
    <n v="0"/>
    <n v="35779.500569199998"/>
    <m/>
    <m/>
    <m/>
    <m/>
    <m/>
  </r>
  <r>
    <s v="BOGOTA"/>
    <x v="4"/>
    <x v="4"/>
    <n v="25430"/>
    <n v="2763297"/>
    <n v="74755"/>
    <s v="ORDEN DE CAMBIO"/>
    <s v="CUNDINAMARCA"/>
    <s v="MADRID"/>
    <s v="BARRIO SAN CARLOS MADRID 3"/>
    <s v="REDEBAN"/>
    <s v="FO-25-1552376"/>
    <d v="2025-09-18T17:36:00"/>
    <d v="2025-09-20T13:12:00"/>
    <m/>
    <s v="ROLLOS"/>
    <s v="ROLLOS"/>
    <s v="CB UNO A UNO"/>
    <s v="CB UNO A UNO"/>
    <s v="EJECUTADO_EXITOSO"/>
    <s v="EJECUTADO EXITOSO"/>
    <s v="19/09/2025 SE ESCALA AL COORDINADOR DE ZONA PARA ENTREGA DE ROLLOS EN SITIO | 20/09/2025 DURANTE LA VISITA TECNICA SE REALIZA ENTREGA DE 50 ROLLOS PARA DATÁFONO NO SE MANIPULAN EQUIPOS"/>
    <s v="VISITA_TÉCNICA"/>
    <m/>
    <s v="TIPO II"/>
    <s v="TERRESTRE"/>
    <s v="GALEANO SORIANO JUAN DAVID"/>
    <n v="1"/>
    <n v="67654.12000000001"/>
    <n v="0"/>
    <n v="67654.12000000001"/>
    <m/>
    <m/>
    <m/>
    <m/>
    <m/>
  </r>
  <r>
    <s v="PEREIRA"/>
    <x v="2"/>
    <x v="6"/>
    <n v="66170"/>
    <n v="2768344"/>
    <n v="47883"/>
    <s v="ORDEN DE CAMBIO"/>
    <s v="RISARALDA"/>
    <s v="DOSQUEBRADAS"/>
    <s v="DISTRICOL DROGUERIA CENTRAL ME"/>
    <s v="REDEBAN"/>
    <s v="FO-25-1557238"/>
    <d v="2025-09-19T16:46:00"/>
    <d v="2025-09-20T13:15:00"/>
    <m/>
    <s v="ROLLOS"/>
    <s v="ROLLOS"/>
    <s v="AGREGADOR"/>
    <s v="DISTRICOL"/>
    <s v="EJECUTADO_EXITOSO"/>
    <s v="EJECUTADO EXITOSO"/>
    <s v="19/09/2025 SE ESCALA AL COORDINADOR DE ZONA PARA ENTREGA DE ROLLOS EN SITIO | 20/09/2025 SE ENTREGAN 120 ROLLOS"/>
    <s v="VISITA_TÉCNICA"/>
    <m/>
    <s v="TIPO I"/>
    <s v="TERRESTRE"/>
    <s v="FRANCO CAÑAVERAL YAMID RAUL"/>
    <n v="1"/>
    <n v="35779.500569199998"/>
    <n v="0"/>
    <n v="35779.500569199998"/>
    <m/>
    <m/>
    <m/>
    <m/>
    <m/>
  </r>
  <r>
    <s v="MONTERIA"/>
    <x v="1"/>
    <x v="1"/>
    <n v="23555"/>
    <n v="2757066"/>
    <n v="81022"/>
    <s v="ORDEN DE CAMBIO"/>
    <s v="CORDOBA"/>
    <s v="PLANETA RICA"/>
    <s v="DISTRICOL LA PATRONA CATERING"/>
    <s v="REDEBAN"/>
    <s v="FO-25-1545208"/>
    <d v="2025-09-17T16:46:00"/>
    <d v="2025-09-20T13:17:00"/>
    <m/>
    <s v="ROLLOS"/>
    <s v="ROLLOS"/>
    <s v="AGREGADOR"/>
    <s v="DISTRICOL"/>
    <s v="EJECUTADO_EXITOSO"/>
    <s v="EJECUTADO EXITOSO"/>
    <s v="17/09/2025 SE ESCALA AL COORDINADOR DE ZONA PARA ENTREGA DE ROLLOS EN SITIO | 20/09/2025 SE REALIZA ENTREGA DE 20 ROLLOS PARA CB BANCOLOMBIA, NO SE MANIPULAN EQUIPOS"/>
    <s v="VISITA_TÉCNICA"/>
    <m/>
    <s v="TIPO II"/>
    <s v="TERRESTRE"/>
    <s v="ARRAZOLA HERNANDEZ NICOLAS AUGUSTO"/>
    <n v="1"/>
    <n v="67654.12000000001"/>
    <n v="0"/>
    <n v="67654.12000000001"/>
    <m/>
    <m/>
    <m/>
    <m/>
    <m/>
  </r>
  <r>
    <s v="BOGOTA"/>
    <x v="4"/>
    <x v="4"/>
    <n v="25269"/>
    <n v="2764344"/>
    <n v="66659"/>
    <s v="ORDEN DE CAMBIO"/>
    <s v="CUNDINAMARCA"/>
    <s v="FACATATIVA"/>
    <s v="BARRIO CENTRO FACATATIVA 6"/>
    <s v="REDEBAN"/>
    <s v="FO-25-1552327"/>
    <d v="2025-09-19T08:10:00"/>
    <d v="2025-09-20T13:19:00"/>
    <m/>
    <s v="ROLLOS"/>
    <s v="ROLLOS"/>
    <s v="UNO A UNO"/>
    <s v="CB UNO A UNO"/>
    <s v="EJECUTADO_EXITOSO"/>
    <s v="EJECUTADO EXITOSO"/>
    <s v="19/09/2025 SE ESCALA AL COORDINADOR DE ZONA PARA ENTREGA DE ROLLOS EN SITIO | 20/09/2025 DURANTE LA VISITA TECNICA SE REALIZA ENTREGA DE ROLLOS PARA DATÁFONO NO SE MANIPULAN EQUIPOS"/>
    <s v="VISITA_TÉCNICA"/>
    <m/>
    <s v="TIPO II"/>
    <s v="TERRESTRE"/>
    <s v="GALEANO SORIANO JUAN DAVID"/>
    <n v="1"/>
    <n v="67654.12000000001"/>
    <n v="0"/>
    <n v="67654.12000000001"/>
    <m/>
    <m/>
    <m/>
    <m/>
    <m/>
  </r>
  <r>
    <s v="CARTAGENA"/>
    <x v="1"/>
    <x v="1"/>
    <n v="13836"/>
    <n v="2761095"/>
    <n v="79801"/>
    <s v="ORDEN DE CAMBIO"/>
    <s v="BOLIVAR"/>
    <s v="TURBACO"/>
    <s v="BARRIO URB ASTURIAS TURBACO"/>
    <s v="REDEBAN"/>
    <s v="FO-25-1549091"/>
    <d v="2025-09-18T12:54:00"/>
    <d v="2025-09-20T13:34:00"/>
    <m/>
    <s v="ROLLOS"/>
    <s v="ROLLOS"/>
    <s v="UNO A UNO"/>
    <s v="UNO A UNO"/>
    <s v="EJECUTADO_EXITOSO"/>
    <s v="EJECUTADO EXITOSO"/>
    <s v="18/09/2025 SE ESCALA AL COORDINADOR DE ZONA PARA ENTREGA DE ROLLOS EN SITIO | 20/09/2025 SE REALIZA ENTREGA DE 10 ROLLOS PARA EL CORRESPONSAL EN LA CASA DE LA MAMA DEL USUARIO A PETICIÓN DEL CLIENTE QUE QUEDA EN LA MISMA CUADRA DEL CORRESPONSAL DEBIDO A QUE TIENEN EL LOCAL CERRADO"/>
    <s v="VISITA_TÉCNICA"/>
    <m/>
    <s v="TIPO II"/>
    <s v="TERRESTRE"/>
    <s v="MARTINEZ SALGUEDO ANDRES AUGUSTO"/>
    <n v="1"/>
    <n v="67654.12000000001"/>
    <n v="0"/>
    <n v="67654.12000000001"/>
    <m/>
    <m/>
    <m/>
    <m/>
    <m/>
  </r>
  <r>
    <s v="CALI"/>
    <x v="2"/>
    <x v="2"/>
    <n v="76892"/>
    <n v="2762170"/>
    <n v="79443"/>
    <s v="ORDEN DE CAMBIO"/>
    <s v="VALLE DEL CAUCA"/>
    <s v="YUMBO"/>
    <s v="BARRIO GAITAN YUMBO"/>
    <s v="REDEBAN"/>
    <s v="FO-25-1550516"/>
    <d v="2025-09-18T15:23:00"/>
    <d v="2025-09-20T13:35:00"/>
    <m/>
    <s v="ROLLOS"/>
    <s v="ROLLOS"/>
    <s v="CB UNO A UNO"/>
    <s v="CB UNO A UNO"/>
    <s v="EJECUTADO_EXITOSO"/>
    <s v="EJECUTADO EXITOSO"/>
    <s v="18/09/2025 SE ESCALA AL COORDINADOR DE ZONA PARA ENTREGA DE ROLLOS EN SITIO | 20/09/2025 SE REALIZA ENTREGA DE 10 ROLLOS TÉRMICOS EN EL CB SIN NOVEDAD."/>
    <s v="VISITA_TÉCNICA"/>
    <m/>
    <s v="TIPO I"/>
    <s v="TERRESTRE"/>
    <s v="TORRES GARCIA JENDRY JOSE"/>
    <n v="1"/>
    <n v="35779.500569199998"/>
    <n v="0"/>
    <n v="35779.500569199998"/>
    <m/>
    <m/>
    <m/>
    <m/>
    <m/>
  </r>
  <r>
    <s v="PASTO"/>
    <x v="2"/>
    <x v="2"/>
    <n v="52786"/>
    <n v="2745040"/>
    <n v="66420"/>
    <s v="ORDEN DE CAMBIO"/>
    <s v="NARIÑO"/>
    <s v="TAMINANGO"/>
    <s v="BARRIO SANTA CLARA TAMINANGO"/>
    <s v="REDEBAN"/>
    <s v="FO-25-1535235"/>
    <d v="2025-09-16T08:00:00"/>
    <d v="2025-09-20T13:40:00"/>
    <m/>
    <s v="ROLLOS"/>
    <s v="ROLLOS"/>
    <s v="UNO A UNO"/>
    <s v="CB UNO A UNO"/>
    <s v="EJECUTADO_EXITOSO"/>
    <s v="EJECUTADO EXITOSO"/>
    <s v="16/09/2025 SE ESCALA AL COORDINADOR DE ZONA PARA ENTREGA DE ROLLOS EN SITIO | 20/09/2025 SE REALIZÓ EL ENVÍO DE PAPELERÍA SOLICITADA POR TRANSPORTE INTERMUNICIPAL, SE QUEDA PENDIENTE QUE EL CLIENTE CONFIRME LA RECEPCIÓN DEL ENVÍO EN EL TRANSCURSO DEL DÍA."/>
    <s v="ENVÍO"/>
    <m/>
    <s v="TIPO II"/>
    <s v="TERRESTRE"/>
    <s v="REMICIO AMADO JOHN HEBER"/>
    <n v="0"/>
    <n v="35779.500569199998"/>
    <n v="0"/>
    <n v="35779.500569199998"/>
    <m/>
    <m/>
    <m/>
    <m/>
    <m/>
  </r>
  <r>
    <s v="VILLAVICENCIO"/>
    <x v="5"/>
    <x v="5"/>
    <n v="50006"/>
    <n v="2763733"/>
    <n v="64328"/>
    <s v="ORDEN DE CAMBIO"/>
    <s v="META"/>
    <s v="ACACIAS"/>
    <s v="BARRIO CENTRO ACACIAS 14"/>
    <s v="REDEBAN"/>
    <s v="FO-25-1552355"/>
    <d v="2025-09-19T08:00:00"/>
    <d v="2025-09-20T13:43:00"/>
    <m/>
    <s v="ROLLOS"/>
    <s v="ROLLOS"/>
    <s v="CB UNO A UNO"/>
    <s v="CB UNO A UNO"/>
    <s v="EJECUTADO_EXITOSO"/>
    <s v="EJECUTADO EXITOSO"/>
    <s v="19/09/2025 SE ESCALA AL COORDINADOR DE ZONA PARA ENTREGA DE ROLLOS EN SITIO | 20/09/2025 SE VISITA CB Y SE REALIZA ENTREGA DE 30 ROLLOS DE PAPEL TERMICO PARA DATÁFONO"/>
    <s v="VISITA_TÉCNICA"/>
    <m/>
    <s v="TIPO II"/>
    <s v="TERRESTRE"/>
    <s v="GARZON RUIZ LUIS MIGUEL"/>
    <n v="1"/>
    <n v="67654.12000000001"/>
    <n v="0"/>
    <n v="67654.12000000001"/>
    <m/>
    <m/>
    <m/>
    <m/>
    <m/>
  </r>
  <r>
    <s v="VILLAVICENCIO"/>
    <x v="5"/>
    <x v="5"/>
    <n v="50001"/>
    <n v="2764890"/>
    <n v="46622"/>
    <s v="ORDEN DE CAMBIO"/>
    <s v="META"/>
    <s v="VILLAVICENCIO"/>
    <s v="PTM VILLAVICENCIO SURTI EXPRES"/>
    <s v="REDEBAN"/>
    <s v="FO-25-1553222"/>
    <d v="2025-09-19T09:36:00"/>
    <d v="2025-09-20T13:45:00"/>
    <m/>
    <s v="ROLLOS"/>
    <s v="ROLLOS"/>
    <s v="AGREGADOR"/>
    <s v="COMCARD - PTM"/>
    <s v="EJECUTADO_EXITOSO"/>
    <s v="EJECUTADO EXITOSO"/>
    <s v="19/09/2025 SE ESCALA AL COORDINADOR DE ZONA PARA ENTREGA DE ROLLOS EN SITIO | 20/09/2025 SE REALIZA VISTA AL CB POR SOLICITUD DE ROLLOS SE ENTREGAN SIN NOVEDAD TODO OK"/>
    <s v="VISITA_TÉCNICA"/>
    <m/>
    <s v="TIPO I"/>
    <s v="TERRESTRE"/>
    <s v="MOLINA CASTRO JAVIER ALBERTO"/>
    <n v="1"/>
    <n v="35779.500569199998"/>
    <n v="0"/>
    <n v="35779.500569199998"/>
    <m/>
    <m/>
    <m/>
    <m/>
    <m/>
  </r>
  <r>
    <s v="MONTERIA"/>
    <x v="1"/>
    <x v="1"/>
    <n v="23162"/>
    <n v="2749680"/>
    <n v="80359"/>
    <s v="ORDEN DE CAMBIO"/>
    <s v="CORDOBA"/>
    <s v="CERETE"/>
    <s v="BARRIO CORREGIMIENTO RABO LARGO CERTE"/>
    <s v="REDEBAN"/>
    <s v="FO-25-1539076"/>
    <d v="2025-09-16T07:08:00"/>
    <d v="2025-09-20T13:47:00"/>
    <m/>
    <s v="ROLLOS"/>
    <s v="ROLLOS"/>
    <s v="UNO A UNO"/>
    <s v="UNO A UNO"/>
    <s v="EJECUTADO_EXITOSO"/>
    <s v="EJECUTADO EXITOSO"/>
    <s v="16/09/2025 SE ESCALA AL COORDINADOR DE ZONA PARA ENTREGA DE ROLLOS EN SITIO | 20/09/2025 SE REALIZA ENVÍO DE 20 ROLLOS EN MOTOTAXI INFORMAL DESDE CERETE AL CORREGIMIETO RABOLARGO, SE CONFIRMA CON EL CLIENTE NELSON PETRO EL RECIBIDO DE LOS ROLLOS SIN NOVEDAD OK"/>
    <s v="ENVÍO"/>
    <m/>
    <s v="TIPO I"/>
    <s v="TERRESTRE"/>
    <s v="GONZALEZ FERRER JESUS ALEXANDER"/>
    <n v="0"/>
    <n v="35779.500569199998"/>
    <n v="0"/>
    <n v="35779.500569199998"/>
    <m/>
    <m/>
    <m/>
    <m/>
    <m/>
  </r>
  <r>
    <s v="PASTO"/>
    <x v="2"/>
    <x v="2"/>
    <n v="86568"/>
    <n v="2739600"/>
    <n v="79117"/>
    <s v="ORDEN DE CAMBIO"/>
    <s v="PUTUMAYO"/>
    <s v="PUERTO ASIS"/>
    <s v="BARRIO URB VIA A SANTANA PUERT"/>
    <s v="REDEBAN"/>
    <s v="FO-25-1534317"/>
    <d v="2025-09-15T08:50:00"/>
    <d v="2025-09-20T13:55:00"/>
    <m/>
    <s v="ROLLOS"/>
    <s v="ROLLOS"/>
    <s v="CB UNO A UNO"/>
    <s v="CB UNO A UNO"/>
    <s v="EJECUTADO_EXITOSO"/>
    <s v="EJECUTADO EXITOSO"/>
    <s v="15/09/2025 SE REALIZA ENVIO DE ROLLOS CON GUIA | 19/09/2025 SE COMUNICA CON EL USUARIO DONDE INFORMA QUE AUN NO RECIBE LOS ROLLOS | 20/09/2025 SE REALIZA ENVIO DE 20 ROLLOS, CON LA GUIA 2185553786 SERVIENTREGA. SE CONFIRMA ENTREGA EXITOSA POR PARTE DEL USUARIO"/>
    <s v="ENVÍO"/>
    <m/>
    <s v="TIPO IV"/>
    <s v="TERRESTRE"/>
    <m/>
    <n v="0"/>
    <n v="35779.500569199998"/>
    <n v="0"/>
    <n v="35779.500569199998"/>
    <m/>
    <m/>
    <m/>
    <m/>
    <m/>
  </r>
  <r>
    <s v="MEDELLIN"/>
    <x v="0"/>
    <x v="0"/>
    <n v="5234"/>
    <n v="2740136"/>
    <n v="51340"/>
    <s v="ORDEN DE CAMBIO"/>
    <s v="ANTIOQUIA"/>
    <s v="DABEIBA"/>
    <s v="PTM DABEIBA  LA GRAN ESQUINA R"/>
    <s v="REDEBAN"/>
    <s v="FO-25-1532195"/>
    <d v="2025-09-15T09:25:00"/>
    <d v="2025-09-20T13:57:00"/>
    <m/>
    <s v="ROLLOS"/>
    <s v="ROLLOS"/>
    <s v="AGREGADOR"/>
    <s v="COMCARD - PTM"/>
    <s v="EJECUTADO_EXITOSO"/>
    <s v="EJECUTADO EXITOSO"/>
    <s v="15/09/2025 SE REALIZA ENVIO DE ROLLOS CON GUIA | 19/09/2025 SE COMUNICA CON EL USUARIO DONDE INFORMA QUE AUN NO RECIBE LOS ROLLOS | 20/09/2025 SE INTENTA COMUNICACIÓN CON EL USUARIO PARA VALIDAR SI YA RECIBIÓ LOS ROLLOS AL NÚMERO 3104966472  PERO NO HAY CONTACTO | 20/09/2025 SE REALIZA ENVIO DE 40 ROLLOS, CON LA GUIA 284607421 SERVIENTREGA. SE CONFIRMA ENTREGA EXITOSA POR PARTE DEL USUARIO"/>
    <s v="ENVÍO"/>
    <m/>
    <s v="TIPO IV"/>
    <s v="TERRESTRE"/>
    <m/>
    <n v="0"/>
    <n v="35779.500569199998"/>
    <n v="0"/>
    <n v="35779.500569199998"/>
    <m/>
    <m/>
    <m/>
    <m/>
    <m/>
  </r>
  <r>
    <s v="VALLEDUPAR"/>
    <x v="1"/>
    <x v="1"/>
    <n v="20001"/>
    <n v="2761533"/>
    <n v="79804"/>
    <s v="ORDEN DE CAMBIO"/>
    <s v="CESAR"/>
    <s v="VALLEDUPAR"/>
    <s v="BARRIO LA NEVADA VALLEDUPAR  4"/>
    <s v="REDEBAN"/>
    <s v="FO-25-1556543"/>
    <d v="2025-09-18T13:38:00"/>
    <d v="2025-09-20T14:06:00"/>
    <m/>
    <s v="ROLLOS"/>
    <s v="ROLLOS"/>
    <s v="CB UNO A UNO"/>
    <s v="CB UNO A UNO"/>
    <s v="EJECUTADO_EXITOSO"/>
    <s v="EJECUTADO EXITOSO"/>
    <s v="19/09/2025 SE ESCALA AL COORDINADOR DE ZONA PARA ENTREGA DE ROLLOS EN SITIO | 20/09/2025 SE REALIZA ENTREGA DE ROLLOS EN DIRECCIÓN DE CB"/>
    <s v="VISITA_TÉCNICA"/>
    <m/>
    <s v="TIPO I"/>
    <s v="TERRESTRE"/>
    <s v="MAESTRE MENGUAL EDGAR ENRIQUE"/>
    <n v="1"/>
    <n v="35779.500569199998"/>
    <n v="0"/>
    <n v="35779.500569199998"/>
    <m/>
    <m/>
    <m/>
    <m/>
    <m/>
  </r>
  <r>
    <s v="BARRANQUILLA"/>
    <x v="1"/>
    <x v="1"/>
    <n v="8573"/>
    <n v="2767528"/>
    <n v="80392"/>
    <s v="ORDEN DE CAMBIO"/>
    <s v="ATLANTICO"/>
    <s v="PUERTO COLOMBIA"/>
    <s v="BARRIO BELLO MAR PUERTO COLOMBIA"/>
    <s v="REDEBAN"/>
    <s v="FO-25-1556418"/>
    <d v="2025-09-19T14:49:00"/>
    <d v="2025-09-21T10:00:00"/>
    <m/>
    <s v="ROLLOS"/>
    <s v="ROLLOS"/>
    <s v="UNO A UNO"/>
    <s v="UNO A UNO"/>
    <s v="EJECUTADO_EXITOSO"/>
    <s v="EJECUTADO EXITOSO"/>
    <s v="19/09/2025 SE ESCALA AL COORDINADOR DE ZONA PARA ENTREGA DE ROLLOS EN SITIO | 20/09/2025 SE ENTREGAN 20 ROLLOS"/>
    <s v="VISITA_TÉCNICA"/>
    <m/>
    <s v="TIPO II"/>
    <s v="TERRESTRE"/>
    <s v="DE AVILA SIADES ALBERTO ENRIQUE"/>
    <n v="1"/>
    <n v="67654.12000000001"/>
    <n v="0"/>
    <n v="67654.12000000001"/>
    <m/>
    <m/>
    <m/>
    <m/>
    <m/>
  </r>
  <r>
    <s v="CUCUTA"/>
    <x v="3"/>
    <x v="3"/>
    <n v="54001"/>
    <n v="2767047"/>
    <n v="77449"/>
    <s v="ORDEN DE CAMBIO"/>
    <s v="NORTE DE SANTANDER"/>
    <s v="CUCUTA"/>
    <s v="BARRIO CHAPINERO CUCUTA 12"/>
    <s v="REDEBAN"/>
    <s v="FO-25-1555878"/>
    <d v="2025-09-19T13:29:00"/>
    <d v="2025-09-21T10:10:00"/>
    <m/>
    <s v="ROLLOS"/>
    <s v="ROLLOS"/>
    <s v="CB UNO A UNO"/>
    <s v="CB UNO A UNO"/>
    <s v="EJECUTADO_EXITOSO"/>
    <s v="EJECUTADO EXITOSO"/>
    <s v="19/09/2025 SE ESCALA AL COORDINADOR DE ZONA PARA ENTREGA DE ROLLOS EN SITIO | 21/09/2025 SE ENTREGAN 30 ROLLOS EXITOSO"/>
    <s v="VISITA_TÉCNICA"/>
    <m/>
    <s v="TIPO I"/>
    <s v="TERRESTRE"/>
    <s v="NARANJO AFANADOR RUBEN JESUS"/>
    <n v="1"/>
    <n v="35779.500569199998"/>
    <n v="0"/>
    <n v="35779.500569199998"/>
    <m/>
    <m/>
    <m/>
    <m/>
    <m/>
  </r>
  <r>
    <s v="CUCUTA"/>
    <x v="3"/>
    <x v="3"/>
    <n v="54001"/>
    <n v="2760130"/>
    <n v="61653"/>
    <s v="ORDEN DE CAMBIO"/>
    <s v="NORTE DE SANTANDER"/>
    <s v="CUCUTA"/>
    <s v="PTM CUCUTA DROGUERIA CENTRAL P"/>
    <s v="REDEBAN"/>
    <s v="FO-25-1548211"/>
    <d v="2025-09-18T10:39:00"/>
    <d v="2025-09-21T10:48:00"/>
    <m/>
    <s v="ROLLOS"/>
    <s v="ROLLOS"/>
    <s v="AGREGADOR"/>
    <s v="COMCARD - PTM"/>
    <s v="EJECUTADO_EXITOSO"/>
    <s v="EJECUTADO EXITOSO"/>
    <s v="18/09/2025 SE ESCALA AL COORDINADOR DE ZONA PARA ENTREGA DE ROLLOS EN SITIO | 21/09/2025 SE ENTREGAN 20 ROLLOS EXITOSO"/>
    <s v="VISITA_TÉCNICA"/>
    <m/>
    <s v="TIPO I"/>
    <s v="TERRESTRE"/>
    <s v="NARANJO AFANADOR RUBEN JESUS"/>
    <n v="1"/>
    <n v="35779.500569199998"/>
    <n v="0"/>
    <n v="35779.500569199998"/>
    <m/>
    <m/>
    <m/>
    <m/>
    <m/>
  </r>
  <r>
    <s v="CALI"/>
    <x v="2"/>
    <x v="2"/>
    <n v="76109"/>
    <n v="2763044"/>
    <n v="79355"/>
    <s v="ORDEN DE CAMBIO"/>
    <s v="VALLE DEL CAUCA"/>
    <s v="BUENAVENTURA"/>
    <s v="BARRIO PUNTA DEL ESTE BUENAVEN"/>
    <s v="REDEBAN"/>
    <s v="FO-25-1551676"/>
    <d v="2025-09-18T16:56:00"/>
    <d v="2025-09-21T13:30:00"/>
    <m/>
    <s v="ROLLOS"/>
    <s v="ROLLOS"/>
    <s v="CB UNO A UNO"/>
    <s v="CB UNO A UNO"/>
    <s v="EJECUTADO_EXITOSO"/>
    <s v="EJECUTADO EXITOSO"/>
    <s v="19/09/2025 SE REALIZA ENVIO DE ROLLOS CON GUIA | 21/09/2025 SE REALIZA ENVIO DE 10 ROLLOS, CON LA GUIA 2185553795 SERVIENTREGA. SE CONFIRMA ENTREGA EXITOSA CON EL USUARIO"/>
    <s v="ENVÍO"/>
    <m/>
    <s v="TIPO III"/>
    <s v="TERRESTRE"/>
    <m/>
    <n v="0"/>
    <n v="35779.500569199998"/>
    <n v="0"/>
    <n v="35779.500569199998"/>
    <m/>
    <m/>
    <m/>
    <m/>
    <m/>
  </r>
  <r>
    <s v="NEIVA"/>
    <x v="5"/>
    <x v="5"/>
    <n v="41298"/>
    <n v="2764419"/>
    <n v="79890"/>
    <s v="ORDEN DE CAMBIO"/>
    <s v="HUILA"/>
    <s v="GARZON"/>
    <s v="DISTRICOL REY DE LA ECONOMÍA"/>
    <s v="REDEBAN"/>
    <s v="FO-25-1551671"/>
    <d v="2025-09-19T08:07:00"/>
    <d v="2025-09-21T13:32:00"/>
    <m/>
    <s v="ROLLOS"/>
    <s v="ROLLOS"/>
    <s v="AGREGADOR"/>
    <s v="DISTRICOL"/>
    <s v="EJECUTADO_EXITOSO"/>
    <s v="EJECUTADO EXITOSO"/>
    <s v="19/09/2025 SE REALIZA ENVIO DE ROLLOS CON GUIA | 21/09/2025 SE REALIZA ENVIO DE 10 ROLLOS, CON LA GUIA 2235596089 SERVIENTREGA. SE CONFIRMA ENTREGA EXITOSA POR PARTE DE LA TRANSPORTADORA"/>
    <s v="ENVÍO"/>
    <m/>
    <s v="TIPO III"/>
    <s v="TERRESTRE"/>
    <m/>
    <n v="0"/>
    <n v="35779.500569199998"/>
    <n v="0"/>
    <n v="35779.500569199998"/>
    <m/>
    <m/>
    <m/>
    <m/>
    <m/>
  </r>
  <r>
    <s v="NEIVA"/>
    <x v="5"/>
    <x v="5"/>
    <n v="41298"/>
    <n v="2764453"/>
    <n v="61199"/>
    <s v="ORDEN DE CAMBIO"/>
    <s v="HUILA"/>
    <s v="GARZON"/>
    <s v="BARRIO EL LIMONAR GARZON 1"/>
    <s v="REDEBAN"/>
    <s v="FO-25-1551669"/>
    <d v="2025-09-19T08:15:00"/>
    <d v="2025-09-21T13:34:00"/>
    <m/>
    <s v="ROLLOS"/>
    <s v="ROLLOS"/>
    <s v="CB UNO A UNO"/>
    <s v="CB UNO A UNO"/>
    <s v="EJECUTADO_EXITOSO"/>
    <s v="EJECUTADO EXITOSO"/>
    <s v="19/09/2025 SE REALIZA ENVIO DE ROLLOS CON GUIA | 21/09/2025 SE REALIZA ENVIO DE 70 ROLLOS, CON LA GUIA 2235596088 SERVIENTREGA. SE CONFIRMA ENTREGA EXITOSA POR PARTE DEL USUARIO"/>
    <s v="ENVÍO"/>
    <m/>
    <s v="TIPO III"/>
    <s v="TERRESTRE"/>
    <m/>
    <n v="0"/>
    <n v="35779.500569199998"/>
    <n v="0"/>
    <n v="35779.500569199998"/>
    <m/>
    <m/>
    <m/>
    <m/>
    <m/>
  </r>
  <r>
    <s v="MANIZALES"/>
    <x v="2"/>
    <x v="6"/>
    <n v="17662"/>
    <n v="2761254"/>
    <n v="19704"/>
    <s v="ORDEN DE CAMBIO"/>
    <s v="CALDAS"/>
    <s v="SAMANA"/>
    <s v="CENTRO SAMANA CALDAS"/>
    <s v="REDEBAN"/>
    <s v="FO-25-1549578"/>
    <d v="2025-09-18T12:39:00"/>
    <d v="2025-09-21T13:36:00"/>
    <m/>
    <s v="ROLLOS"/>
    <s v="ROLLOS"/>
    <s v="CB UNO A UNO"/>
    <s v="CB UNO A UNO"/>
    <s v="EJECUTADO_EXITOSO"/>
    <s v="EJECUTADO EXITOSO"/>
    <s v="18/09/2025 SE ESCALA AL COORDINADOR DE ZONA PARA ENTREGA DE ROLLOS EN SITIO | 21/09/2025 SE REALIZA ENVIO DE 30 ROLLOS, CON LA GUIA 3028503109 SERVIENTREGA. SE CONFIRMA ENTREGA EXITOSA POR PARTE DEL USUARIO"/>
    <s v="ENVÍO"/>
    <m/>
    <s v="TIPO IV"/>
    <s v="TERRESTRE"/>
    <m/>
    <n v="0"/>
    <n v="35779.500569199998"/>
    <n v="0"/>
    <n v="35779.500569199998"/>
    <m/>
    <m/>
    <m/>
    <m/>
    <m/>
  </r>
  <r>
    <s v="VILLAVICENCIO"/>
    <x v="5"/>
    <x v="5"/>
    <n v="50568"/>
    <n v="2760089"/>
    <n v="79120"/>
    <s v="ORDEN DE CAMBIO"/>
    <s v="META"/>
    <s v="PUERTO GAITAN"/>
    <s v="BARRIO POPULAR PUERTO GAITAN"/>
    <s v="REDEBAN"/>
    <s v="FO-25-1549150"/>
    <d v="2025-09-18T10:50:00"/>
    <d v="2025-09-21T13:37:00"/>
    <m/>
    <s v="ROLLOS"/>
    <s v="ROLLOS"/>
    <s v="CB UNO A UNO"/>
    <s v="CB UNO A UNO"/>
    <s v="EJECUTADO_EXITOSO"/>
    <s v="EJECUTADO EXITOSO"/>
    <s v="18/09/2025 SE REALIZA ENVIO DE ROLLOS CON GUIA | 21/09/2025 SE REALIZA ENVIO DE 20 ROLLOS, CON LA GUIA 2235596087 SERVIENTREGA. SE CONFIRMA ENTREGA EXITOSA POR PARTE DEL USUARIO"/>
    <s v="ENVÍO"/>
    <m/>
    <s v="TIPO III"/>
    <s v="TERRESTRE"/>
    <m/>
    <n v="0"/>
    <n v="35779.500569199998"/>
    <n v="0"/>
    <n v="35779.500569199998"/>
    <m/>
    <m/>
    <m/>
    <m/>
    <m/>
  </r>
  <r>
    <s v="BUCARAMANGA"/>
    <x v="3"/>
    <x v="3"/>
    <n v="81001"/>
    <n v="2752373"/>
    <n v="79031"/>
    <s v="ORDEN DE CAMBIO"/>
    <s v="ARAUCA"/>
    <s v="ARAUCA"/>
    <s v="BARRIO CENTRO ARAUCA 13"/>
    <s v="REDEBAN"/>
    <s v="FO-25-1541460"/>
    <d v="2025-09-17T08:54:00"/>
    <d v="2025-09-21T13:41:00"/>
    <m/>
    <s v="ROLLOS"/>
    <s v="ROLLOS"/>
    <s v="CB UNO A UNO"/>
    <s v="CB UNO A UNO"/>
    <s v="EJECUTADO_EXITOSO"/>
    <s v="EJECUTADO EXITOSO"/>
    <s v="17/09/2025 SE REALIZA ENVIO DE ROLLOS CON GUIA | 21/09/2025 SE REALIZA ENVIO DE 10 ROLLOS, CON LA GUIA 2187690698 SERVIENTREGA. SE CONFIRMA ENTREGA EXITOSA POR PARTE DE LA TRANSPORTADORA"/>
    <s v="ENVÍO"/>
    <m/>
    <s v="TIPO IV ESPECIAL"/>
    <s v="AEREO"/>
    <m/>
    <n v="0"/>
    <n v="35779.500569199998"/>
    <n v="0"/>
    <n v="35779.500569199998"/>
    <m/>
    <m/>
    <m/>
    <m/>
    <m/>
  </r>
  <r>
    <s v="SINCELEJO"/>
    <x v="1"/>
    <x v="1"/>
    <n v="70708"/>
    <n v="2744268"/>
    <n v="67337"/>
    <s v="ORDEN DE CAMBIO"/>
    <s v="SUCRE"/>
    <s v="SAN MARCOS"/>
    <s v="DISTRICOL PAGATODO SAN MARCOS"/>
    <s v="REDEBAN"/>
    <s v="FO-25-1537538"/>
    <d v="2025-09-15T16:25:00"/>
    <d v="2025-09-21T13:43:00"/>
    <m/>
    <s v="ROLLOS"/>
    <s v="ROLLOS"/>
    <s v="AGREGADOR"/>
    <s v="DISTRICOL"/>
    <s v="EJECUTADO_EXITOSO"/>
    <s v="EJECUTADO EXITOSO"/>
    <s v="19/09/2025 SE COMUNICA CON EL USUARIO DONDE INFORMA QUE AUN NO RECIBE LOS ROLLOS | 21/09/2025 SE REALIZA ENVIO DE 170 ROLLOS, CON LA GUIA 2265100374 SERVIENTREGA. SE CONFIRMA ENTREGA EXITOSA POR PARTE DE LA TRANSPORTADORA"/>
    <s v="ENVÍO"/>
    <m/>
    <s v="TIPO III"/>
    <s v="TERRESTRE"/>
    <m/>
    <n v="0"/>
    <n v="35779.500569199998"/>
    <n v="0"/>
    <n v="35779.500569199998"/>
    <m/>
    <m/>
    <m/>
    <m/>
    <m/>
  </r>
  <r>
    <s v="SANTA MARTA"/>
    <x v="1"/>
    <x v="1"/>
    <n v="44090"/>
    <n v="2737041"/>
    <n v="63200"/>
    <s v="ORDEN DE CAMBIO"/>
    <s v="LA GUAJIRA"/>
    <s v="DIBULLA"/>
    <s v="PTM DIBULLA TIENDA Y VARIEDADE"/>
    <s v="REDEBAN"/>
    <s v="FO-25-1532208"/>
    <d v="2025-09-13T10:15:00"/>
    <d v="2025-09-21T13:45:00"/>
    <m/>
    <s v="ROLLOS"/>
    <s v="ROLLOS"/>
    <s v="AGREGADOR"/>
    <s v="COMCARD - PTM"/>
    <s v="EJECUTADO_EXITOSO"/>
    <s v="EJECUTADO EXITOSO"/>
    <s v="15/09/2025 SE REALIZA ENVIO DE ROLLOS CON GUIA | 19/09/2025 SE INTENTA COMUNICACION CON EL USUARIO FALLIDA PARA VALIDAR LA RECEPCION DE LOS ROLLOS | 19/09/2025 SE INTENTA COMUNICACION CON EL USUARIO FALLIDA PARA VALIDAR LA RECEPCION DE LOS ROLLOS | 21/09/2025 SE REALIZA ENVIO DE 10 ROLLOS, CON LA GUIA 2205447176 SERVIENTREGA. SE CONFIRMA ENTREGA EXITOSA POR PARTE DE LA TRANSPORTADORA"/>
    <s v="ENVÍO"/>
    <m/>
    <s v="TIPO III"/>
    <s v="TERRESTRE"/>
    <m/>
    <n v="0"/>
    <n v="35779.500569199998"/>
    <n v="0"/>
    <n v="35779.500569199998"/>
    <m/>
    <m/>
    <m/>
    <m/>
    <m/>
  </r>
  <r>
    <s v="MEDELLIN"/>
    <x v="0"/>
    <x v="0"/>
    <n v="27075"/>
    <n v="2724807"/>
    <n v="67278"/>
    <s v="ORDEN DE CAMBIO"/>
    <s v="CHOCO"/>
    <s v="BAHIA SOLANO"/>
    <s v="BARRIO FILLO CASTRO BAHIA SOLA"/>
    <s v="REDEBAN"/>
    <s v="FO-25-1518880"/>
    <d v="2025-09-11T08:00:00"/>
    <d v="2025-09-21T13:47:00"/>
    <m/>
    <s v="ROLLOS"/>
    <s v="ROLLOS"/>
    <s v="CB UNO A UNO"/>
    <s v="CB UNO A UNO"/>
    <s v="EJECUTADO_EXITOSO"/>
    <s v="EJECUTADO EXITOSO"/>
    <s v="12/09/2025 SE REALIZA ENVIO DE ROLLOS CON GUIA | 17/09/2025 SE COMUNICA CON EL USUARIO DONDE INFORMA QUE AUN NO RECIBE LOS ROLLOS | 19/09/2025 SE COMUNICA CON EL USUARIO DONDE INFORMA QUE AUN NO RECIBE LOS ROLLOS | 21/09/2025 SE REALIZA ENVIO DE 30 ROLLOS, CON LA GUIA 284607412 SERVIENTREGA. SE CONFIRMA ENTREGA EXITOSA POR PARTE DE LA TRANSPORTADORA"/>
    <s v="ENVÍO"/>
    <m/>
    <s v="TIPO IV ESPECIAL"/>
    <s v="AEREO"/>
    <m/>
    <n v="0"/>
    <n v="35779.500569199998"/>
    <n v="0"/>
    <n v="35779.500569199998"/>
    <m/>
    <m/>
    <m/>
    <m/>
    <m/>
  </r>
  <r>
    <s v="TUNJA"/>
    <x v="3"/>
    <x v="3"/>
    <n v="15757"/>
    <n v="2757330"/>
    <n v="80307"/>
    <s v="ORDEN DE CAMBIO"/>
    <s v="BOYACA"/>
    <s v="SOCHA"/>
    <s v="BARRIO CENTRO SOCHA 2"/>
    <s v="REDEBAN"/>
    <s v="FO-25-1546954"/>
    <d v="2025-09-17T17:08:00"/>
    <d v="2025-09-21T13:52:00"/>
    <m/>
    <s v="ROLLOS"/>
    <s v="ROLLOS"/>
    <s v="UNO A UNO"/>
    <s v="UNO A UNO"/>
    <s v="EJECUTADO_EXITOSO"/>
    <s v="EJECUTADO EXITOSO"/>
    <s v="18/09/2025 SE REALIZA ENVIO DE ROLLOS CON GUIA | 21/09/2025 SE REALIZA ENVIO DE 20 ROLLOS, CON LA GUIA 2235596083 SERVIENTREGA. SE CONFIRMA ENTREGA EXITOSA POR PARTE DE LA TRANSPORTADORA"/>
    <s v="ENVÍO"/>
    <m/>
    <s v="TIPO III"/>
    <s v="TERRESTRE"/>
    <m/>
    <n v="0"/>
    <n v="35779.500569199998"/>
    <n v="0"/>
    <n v="35779.500569199998"/>
    <m/>
    <m/>
    <m/>
    <m/>
    <m/>
  </r>
  <r>
    <s v="PASTO"/>
    <x v="2"/>
    <x v="2"/>
    <n v="86001"/>
    <n v="2743561"/>
    <n v="79395"/>
    <s v="ORDEN DE CAMBIO"/>
    <s v="PUTUMAYO"/>
    <s v="MOCOA"/>
    <s v="BARRIO CENTRO MOCOA  4"/>
    <s v="REDEBAN"/>
    <s v="FO-25-1534273"/>
    <d v="2025-09-15T15:20:00"/>
    <d v="2025-09-21T13:52:00"/>
    <m/>
    <s v="ROLLOS"/>
    <s v="ROLLOS"/>
    <s v="UNO A UNO"/>
    <s v="UNO A UNO"/>
    <s v="EJECUTADO_EXITOSO"/>
    <s v="EJECUTADO EXITOSO"/>
    <s v="15/09/2025 SE REALIZA ENVIO DE ROLLOS CON GUIA | 19/09/2025 SE COMUNICA CON EL USUARIO DONDE INFORMA QUE AUN NO RECIBE LOS ROLLOS | 21/09/2025 SE REALIZA ENVIO DE 10 ROLLOS, CON LA GUIA 2185553787 SERVIENTREGA. SE CONFIRMA ENTREGA EXITOSA POR PARTE DE LA TRANSPORTADORA"/>
    <s v="ENVÍO"/>
    <m/>
    <s v="TIPO IV"/>
    <s v="TERRESTRE"/>
    <m/>
    <n v="0"/>
    <n v="35779.500569199998"/>
    <n v="0"/>
    <n v="35779.500569199998"/>
    <m/>
    <m/>
    <m/>
    <m/>
    <m/>
  </r>
  <r>
    <s v="NEIVA"/>
    <x v="5"/>
    <x v="5"/>
    <n v="41006"/>
    <n v="2753539"/>
    <n v="78173"/>
    <s v="ORDEN DE CAMBIO"/>
    <s v="HUILA"/>
    <s v="ACEVEDO"/>
    <s v="BARRIO ANDAKY ACEVEDO"/>
    <s v="REDEBAN"/>
    <s v="FO-25-1542264"/>
    <d v="2025-09-17T10:15:00"/>
    <d v="2025-09-21T14:03:00"/>
    <m/>
    <s v="ROLLOS"/>
    <s v="ROLLOS"/>
    <s v="CB UNO A UNO"/>
    <s v="CB UNO A UNO"/>
    <s v="EJECUTADO_EXITOSO"/>
    <s v="EJECUTADO EXITOSO"/>
    <s v="17/09/2025 SE REALIZA ENVIO DE ROLLOS CON GUIA | 18/09/2025 SE REALIZA ENVÍO DE 20 ROLLOS RBM POR INTERRAPIDISIMO"/>
    <s v="ENVÍO"/>
    <m/>
    <s v="TIPO III"/>
    <s v="TERRESTRE"/>
    <s v="DIAZ VARGAS JONATHAN MIGUEL"/>
    <n v="0"/>
    <n v="35779.500569199998"/>
    <n v="0"/>
    <n v="35779.500569199998"/>
    <m/>
    <m/>
    <m/>
    <m/>
    <m/>
  </r>
  <r>
    <s v="MEDELLIN"/>
    <x v="0"/>
    <x v="0"/>
    <n v="5001"/>
    <n v="2737477"/>
    <n v="78164"/>
    <s v="ORDEN DE CAMBIO"/>
    <s v="ANTIOQUIA"/>
    <s v="MEDELLIN"/>
    <s v="BARRIO JUAN 23 MEDELLIN 1"/>
    <s v="REDEBAN"/>
    <s v="FO-25-1525915"/>
    <d v="2025-09-15T08:00:00"/>
    <d v="2025-09-22T07:29:00"/>
    <m/>
    <s v="ROLLOS"/>
    <s v="ROLLOS"/>
    <s v="CB UNO A UNO"/>
    <s v="CB UNO A UNO"/>
    <s v="EJECUTADO_EXITOSO"/>
    <s v="EJECUTADO EXITOSO"/>
    <s v="13/09/2025 SE ESCALA AL COORDINADOR DE ZONA PARA ENTREGA DE ROLLOS EN SITIO | 22/09/2025 SE REALIZA ENTREGA DE 50 ROLLOS POR EL OPERADOR VELOCES CON LA GUIA V4001552222"/>
    <s v="VISITA_TÉCNICA"/>
    <m/>
    <s v="TIPO I"/>
    <s v="TERRESTRE"/>
    <s v="TORO CARDONA ELIZABETH"/>
    <n v="1"/>
    <n v="35779.500569199998"/>
    <n v="0"/>
    <n v="35779.500569199998"/>
    <m/>
    <m/>
    <m/>
    <m/>
    <m/>
  </r>
  <r>
    <s v="MONTERIA"/>
    <x v="1"/>
    <x v="1"/>
    <n v="23686"/>
    <n v="2744286"/>
    <n v="65428"/>
    <s v="ORDEN DE CAMBIO"/>
    <s v="CORDOBA"/>
    <s v="SAN PELAYO"/>
    <s v="BARRIO CORREGIMIENTO SAN ISIDR"/>
    <s v="REDEBAN"/>
    <s v="FO-25-1535288"/>
    <d v="2025-09-15T16:32:00"/>
    <d v="2025-09-22T07:54:00"/>
    <m/>
    <s v="ROLLOS"/>
    <s v="ROLLOS"/>
    <s v="CB UNO A UNO"/>
    <s v="CB UNO A UNO"/>
    <s v="EJECUTADO_EXITOSO"/>
    <s v="EJECUTADO EXITOSO"/>
    <s v="16/09/2025 SE ESCALA AL COORDINADOR DE ZONA PARA ENTREGA DE ROLLOS EN SITIO | 21/09/2025 SE REALIZA ENVÍO DE 30 ROLLOS REDEBAN DESDE SAN PELAYO AL CORREGIMIENTO SAN ISIDRO, SE CONFIRMA CON EL CLIENTE RECIBIDO SIN NOVEDAD"/>
    <s v="ENVÍO"/>
    <m/>
    <s v="TIPO II"/>
    <s v="TERRESTRE"/>
    <s v="GONZALEZ FERRER JESUS ALEXANDER"/>
    <n v="0"/>
    <n v="35779.500569199998"/>
    <n v="0"/>
    <n v="35779.500569199998"/>
    <m/>
    <m/>
    <m/>
    <m/>
    <m/>
  </r>
  <r>
    <s v="BUCARAMANGA"/>
    <x v="3"/>
    <x v="3"/>
    <n v="13688"/>
    <n v="2756161"/>
    <n v="80807"/>
    <s v="ORDEN DE CAMBIO"/>
    <s v="BOLIVAR"/>
    <s v="SANTA ROSA DEL SUR"/>
    <s v="BARRIO SAN MARTIN SANTA ROSA DEL SUR 3"/>
    <s v="REDEBAN"/>
    <s v="FO-25-1545182"/>
    <d v="2025-09-17T15:24:00"/>
    <d v="2025-09-22T08:04:00"/>
    <m/>
    <s v="ROLLOS"/>
    <s v="ROLLOS"/>
    <s v="UNO A UNO"/>
    <s v="UNO A UNO"/>
    <s v="EJECUTADO_EXITOSO"/>
    <s v="EJECUTADO EXITOSO"/>
    <s v="17/09/2025 SE REALIZA ENVIO DE ROLLOS CON GUIA | 18/09/2025 SR REALIZA ENVIO DE 20 ROLLOS POR INTERRAPIDISIMO A SOLICITUD DEL CLIENTE"/>
    <s v="ENVÍO"/>
    <m/>
    <s v="TIPO IV ESPECIAL"/>
    <s v="TERRESTRE/FLUVIAL"/>
    <s v="REYES RAMIREZ DIEGO ALEXANDER"/>
    <n v="0"/>
    <n v="35779.500569199998"/>
    <n v="0"/>
    <n v="35779.500569199998"/>
    <m/>
    <m/>
    <m/>
    <m/>
    <m/>
  </r>
  <r>
    <s v="VILLAVICENCIO"/>
    <x v="5"/>
    <x v="5"/>
    <n v="50330"/>
    <n v="2739492"/>
    <n v="70072"/>
    <s v="ORDEN DE CAMBIO"/>
    <s v="META"/>
    <s v="MESETAS"/>
    <s v="VIA PUERTO NARINO CENTRO MESET"/>
    <s v="REDEBAN"/>
    <s v="FO-25-1530663"/>
    <d v="2025-09-15T08:52:00"/>
    <d v="2025-09-22T08:09:00"/>
    <m/>
    <s v="ROLLOS"/>
    <s v="ROLLOS"/>
    <s v="UNO A UNO"/>
    <s v="CB UNO A UNO"/>
    <s v="EJECUTADO_EXITOSO"/>
    <s v="EJECUTADO EXITOSO"/>
    <s v="15/09/2025 SE REALIZA ENVIO DE ROLLOS CON GUIA | 18/09/2025 EN COMUNICACIÓN CON LA SEÑORA MILENA AL NÚMERO 3233251255 INFORMA QUE LOS VA RECLAMAR. QUEDAMOS A LA ESPERA | 22/09/2025 SE INTENTA COMUNICACION CON EL USUARIO FALLIDA PARA VALIDAR LA RECEPCION DE LOS ROLLOS | 16/09/2025 SE REALIZA ENVÍO DE 10 ROLLOS DE PAPEL TERMICO POR TRANSPORTADORA INTER RAPIDÍSIMO GUIA NO 700169304963"/>
    <s v="ENVÍO"/>
    <m/>
    <s v="TIPO III"/>
    <s v="TERRESTRE"/>
    <s v="GARZON RUIZ LUIS MIGUEL"/>
    <n v="0"/>
    <n v="35779.500569199998"/>
    <n v="0"/>
    <n v="35779.500569199998"/>
    <m/>
    <m/>
    <m/>
    <m/>
    <m/>
  </r>
  <r>
    <s v="PASTO"/>
    <x v="2"/>
    <x v="2"/>
    <n v="52835"/>
    <n v="2750855"/>
    <n v="56727"/>
    <s v="ORDEN DE CAMBIO"/>
    <s v="NARIÑO"/>
    <s v="SAN ANDRES DE TUMACO"/>
    <s v="DISTRICOL FERRE PANAMERICANA"/>
    <s v="REDEBAN"/>
    <s v="FO-25-1541577"/>
    <d v="2025-09-16T17:03:00"/>
    <d v="2025-09-22T08:28:00"/>
    <m/>
    <s v="ROLLOS"/>
    <s v="ROLLOS"/>
    <s v="AGREGADOR"/>
    <s v="DISTRICOL"/>
    <s v="EJECUTADO_EXITOSO"/>
    <s v="EJECUTADO EXITOSO"/>
    <s v="17/09/2025 SE REALIZA ENVIO DE ROLLOS CON GUIA | 17/09/2025 SE REALIZÓ EL ENVÍO DE PAPELERÍA SOLICITADA SE ENTREGA COPIA DE GUÍA AL CLIENTE PARA QUE RECLAME EN OFICINA"/>
    <s v="ENVÍO"/>
    <m/>
    <s v="TIPO IV"/>
    <s v="TERRESTRE"/>
    <s v="REMICIO AMADO JOHN HEBER"/>
    <n v="0"/>
    <n v="35779.500569199998"/>
    <n v="0"/>
    <n v="35779.500569199998"/>
    <m/>
    <m/>
    <m/>
    <m/>
    <m/>
  </r>
  <r>
    <s v="MONTERIA"/>
    <x v="1"/>
    <x v="1"/>
    <n v="23580"/>
    <n v="2755367"/>
    <n v="71201"/>
    <s v="ORDEN DE CAMBIO"/>
    <s v="CORDOBA"/>
    <s v="PUERTO LIBERTADOR"/>
    <s v="BARRIO VEREDA MINA EL ALACRAN"/>
    <s v="REDEBAN"/>
    <s v="FO-25-1545192"/>
    <d v="2025-09-17T14:07:00"/>
    <d v="2025-09-22T08:34:00"/>
    <m/>
    <s v="ROLLOS"/>
    <s v="ROLLOS"/>
    <s v="CB UNO A UNO"/>
    <s v="CB UNO A UNO"/>
    <s v="EJECUTADO_EXITOSO"/>
    <s v="EJECUTADO EXITOSO"/>
    <s v="17/09/2025 SE REALIZA ENVIO DE ROLLOS CON GUIA | 18/09/2025 SE REALIZA ENVÍO DE ROLLOS POR INTERRAPIDISIMO, PARA RECLAMAR EN OFICINA DE ENVÍOS EN PTO LIBERTADOR."/>
    <s v="ENVÍO"/>
    <m/>
    <s v="TIPO IV"/>
    <s v="TERRESTRE"/>
    <s v="CASSIANI PEREZ RAUL RAMIRO"/>
    <n v="0"/>
    <n v="35779.500569199998"/>
    <n v="0"/>
    <n v="35779.500569199998"/>
    <m/>
    <m/>
    <m/>
    <m/>
    <m/>
  </r>
  <r>
    <s v="SANTA MARTA"/>
    <x v="1"/>
    <x v="1"/>
    <n v="47245"/>
    <n v="2744758"/>
    <n v="79631"/>
    <s v="ORDEN DE CAMBIO"/>
    <s v="MAGDALENA"/>
    <s v="EL BANCO"/>
    <s v="BARRIO PUEBLO NUEVO EL BANCO 1"/>
    <s v="REDEBAN"/>
    <s v="FO-25-1536194"/>
    <d v="2025-09-15T17:30:00"/>
    <d v="2025-09-22T08:42:00"/>
    <m/>
    <s v="ROLLOS"/>
    <s v="ROLLOS"/>
    <s v="UNO A UNO"/>
    <s v="UNO A UNO"/>
    <s v="EJECUTADO_EXITOSO"/>
    <s v="EJECUTADO EXITOSO"/>
    <s v="16/09/2025 SE REALIZA ENVIO DE ROLLOS CON GUIA | 20/09/2025 EN COMUNICACIÓN CON EL USUARIO AL NÚMERO 3013791552 NOS INFORMA QUE AÚN NO LE HAN LLEGADO LOS ROLLOS | 22/09/2025 SE REALIZA ENVIO DE 10 ROLLOS, CON LA GUIA 2205447179 SERVIENTREGA. SE CONFIRMA ENTREGA EXITOSA POR PARTE DE LA TRANSPORTADORA"/>
    <s v="ENVÍO"/>
    <m/>
    <s v="TIPO IV"/>
    <s v="TERRESTRE"/>
    <m/>
    <n v="0"/>
    <n v="35779.500569199998"/>
    <n v="0"/>
    <n v="35779.500569199998"/>
    <m/>
    <m/>
    <m/>
    <m/>
    <m/>
  </r>
  <r>
    <s v="CALI"/>
    <x v="2"/>
    <x v="2"/>
    <n v="76001"/>
    <n v="2770108"/>
    <n v="32415"/>
    <s v="ORDEN DE CAMBIO"/>
    <s v="VALLE DEL CAUCA"/>
    <s v="CALI"/>
    <s v="BARRIO CENTRO SAN NICOLAS CALI"/>
    <s v="REDEBAN"/>
    <s v="FO-25-1560945"/>
    <d v="2025-09-22T08:00:00"/>
    <d v="2025-09-22T10:17:00"/>
    <m/>
    <s v="ROLLOS"/>
    <s v="ROLLOS"/>
    <s v="CB UNO A UNO"/>
    <s v="CB UNO A UNO"/>
    <s v="EJECUTADO_EXITOSO"/>
    <s v="EJECUTADO EXITOSO"/>
    <s v="21/09/2025 SE ESCALA AL COORDINADOR DE ZONA PARA ENTREGA DE ROLLOS EN SITIO | 22/09/2025 SE REALIZA ENTREGA DE 130 ROLLOS TÉRMICOS EN EL CB SIN NOVEDAD."/>
    <s v="VISITA_TÉCNICA"/>
    <m/>
    <s v="TIPO I"/>
    <s v="TERRESTRE"/>
    <s v="TORRES GARCIA JENDRY JOSE"/>
    <n v="1"/>
    <n v="35779.500569199998"/>
    <n v="0"/>
    <n v="35779.500569199998"/>
    <m/>
    <m/>
    <m/>
    <m/>
    <m/>
  </r>
  <r>
    <s v="PASTO"/>
    <x v="2"/>
    <x v="2"/>
    <n v="52685"/>
    <n v="2748607"/>
    <n v="67330"/>
    <s v="ORDEN DE CAMBIO"/>
    <s v="NARIÑO"/>
    <s v="SAN BERNARDO"/>
    <s v="DISTRICOL FERRO AGRO SAN BDO"/>
    <s v="REDEBAN"/>
    <s v="FO-25-1537437"/>
    <d v="2025-09-16T12:41:00"/>
    <d v="2025-09-22T10:43:00"/>
    <m/>
    <s v="ROLLOS"/>
    <s v="ROLLOS"/>
    <s v="AGREGADOR"/>
    <s v="DISTRICOL"/>
    <s v="EJECUTADO_EXITOSO"/>
    <s v="EJECUTADO EXITOSO"/>
    <s v="16/09/2025 SE ESCALA AL COORDINADOR DE ZONA PARA ENTREGA DE ROLLOS EN SITIO | 19/09/2025 SE REALIZA ENVÍO DE 10 ROLLOS POR INTER RAPIDISIMO POR SOLICITUD DEL CLIENTE. SE ENVÍA GUÍA A LA CLIENTE. ENVÍA GUÍA PARA RECEPCIÓN. ENVÍO EXITOSO"/>
    <s v="ENVÍO"/>
    <m/>
    <s v="TIPO II"/>
    <s v="TERRESTRE"/>
    <s v="CASTILLO HERRERA ALEX RICARDO"/>
    <n v="0"/>
    <n v="35779.500569199998"/>
    <n v="0"/>
    <n v="35779.500569199998"/>
    <m/>
    <m/>
    <m/>
    <m/>
    <m/>
  </r>
  <r>
    <s v="MEDELLIN"/>
    <x v="0"/>
    <x v="0"/>
    <n v="5284"/>
    <n v="2743454"/>
    <n v="79306"/>
    <s v="ORDEN DE CAMBIO"/>
    <s v="ANTIOQUIA"/>
    <s v="FRONTINO"/>
    <s v="BARRIO PARQUE PRINCIPAL FRONTI"/>
    <s v="REDEBAN"/>
    <s v="FO-25-1536202"/>
    <d v="2025-09-15T15:06:00"/>
    <d v="2025-09-22T11:10:00"/>
    <m/>
    <s v="ROLLOS"/>
    <s v="ROLLOS"/>
    <s v="CB UNO A UNO"/>
    <s v="CB UNO A UNO"/>
    <s v="EJECUTADO_EXITOSO"/>
    <s v="EJECUTADO EXITOSO"/>
    <s v="16/09/2025 SE REALIZA ENVIO DE ROLLOS CON GUIA | 19/09/2025 SE INTENTA COMUNICACION CON EL USUARIO FALLIDA PARA VALIDAR LA RECEPCION DE LOS ROLLOS | 22/09/2025 SE REALIZA ENVIO DE 20 ROLLOS, CON LA GUIA 284607422 SERVIENTREGA. SE CONFIRMA ENTREGA EXITOSA POR PARTE DE LA TRANSPORTADORA"/>
    <s v="ENVÍO"/>
    <m/>
    <s v="TIPO IV"/>
    <s v="TERRESTRE"/>
    <m/>
    <n v="0"/>
    <n v="35779.500569199998"/>
    <n v="0"/>
    <n v="35779.500569199998"/>
    <m/>
    <m/>
    <m/>
    <m/>
    <m/>
  </r>
  <r>
    <s v="SINCELEJO"/>
    <x v="1"/>
    <x v="1"/>
    <n v="70001"/>
    <n v="2769816"/>
    <n v="76685"/>
    <s v="ORDEN DE CAMBIO"/>
    <s v="SUCRE"/>
    <s v="SINCELEJO"/>
    <s v="BARRIO LA PAJUELA SINCELEJO 4"/>
    <s v="REDEBAN"/>
    <s v="FO-25-1560982"/>
    <d v="2025-09-22T08:00:00"/>
    <d v="2025-09-22T11:16:00"/>
    <m/>
    <s v="ROLLOS"/>
    <s v="ROLLOS"/>
    <s v="CB UNO A UNO"/>
    <s v="CB UNO A UNO"/>
    <s v="EJECUTADO_EXITOSO"/>
    <s v="EJECUTADO EXITOSO"/>
    <s v="21/09/2025 SE ESCALA AL COORDINADOR DE ZONA PARA ENTREGA DE ROLLOS EN SITIO | 22/09/2025 SE VISITA SITIO SE VERIFICA INFORMACIÓN SE REALIZA ENTREGA DE ROLLOS RBM NO SE MANIPULA EQUIPOS, FIRMA QUIEN RECIBE LOS ROLLOS."/>
    <s v="VISITA_TÉCNICA"/>
    <m/>
    <s v="TIPO I"/>
    <s v="TERRESTRE"/>
    <s v="SANTOS GUZMAN CHRISTIAN FELIPE"/>
    <n v="1"/>
    <n v="35779.500569199998"/>
    <n v="0"/>
    <n v="35779.500569199998"/>
    <m/>
    <m/>
    <m/>
    <m/>
    <m/>
  </r>
  <r>
    <s v="BOGOTA"/>
    <x v="4"/>
    <x v="4"/>
    <n v="11001"/>
    <n v="2770107"/>
    <n v="60871"/>
    <s v="ORDEN DE CAMBIO"/>
    <s v="CUNDINAMARCA"/>
    <s v="BOGOTA"/>
    <s v="BARRIO BOSA NOVA BOGOTA 2"/>
    <s v="REDEBAN"/>
    <s v="FO-25-1560948"/>
    <d v="2025-09-22T08:00:00"/>
    <d v="2025-09-22T11:19:00"/>
    <m/>
    <s v="ROLLOS"/>
    <s v="ROLLOS"/>
    <s v="CB UNO A UNO"/>
    <s v="CB UNO A UNO"/>
    <s v="EJECUTADO_EXITOSO"/>
    <s v="EJECUTADO EXITOSO"/>
    <s v="21/09/2025 SE ESCALA AL COORDINADOR DE ZONA PARA ENTREGA DE ROLLOS EN SITIO | 22/09/2025 ENTREGA DE 30 ROLLOS NO SE MANIPULAN EQUIPOS"/>
    <s v="VISITA_TÉCNICA"/>
    <m/>
    <s v="TIPO I"/>
    <s v="TERRESTRE"/>
    <s v="HERNANDEZ NARANJO OSCAR EDUARDO"/>
    <n v="1"/>
    <n v="35779.500569199998"/>
    <n v="0"/>
    <n v="35779.500569199998"/>
    <m/>
    <m/>
    <m/>
    <m/>
    <m/>
  </r>
  <r>
    <s v="CALI"/>
    <x v="2"/>
    <x v="2"/>
    <n v="76001"/>
    <n v="2765582"/>
    <n v="21492"/>
    <s v="ORDEN DE CAMBIO"/>
    <s v="VALLE DEL CAUCA"/>
    <s v="CALI"/>
    <s v="OPRAP CENTRO COMERCIAL PRYCA"/>
    <s v="REDEBAN"/>
    <s v="FO-25-1553203"/>
    <d v="2025-09-19T10:32:00"/>
    <d v="2025-09-22T11:23:00"/>
    <m/>
    <s v="ROLLOS"/>
    <s v="ROLLOS"/>
    <s v="ROBUSTO"/>
    <s v="OPRAP"/>
    <s v="EJECUTADO_EXITOSO"/>
    <s v="EJECUTADO EXITOSO"/>
    <s v="19/09/2025 SE ESCALA AL COORDINADOR DE ZONA PARA ENTREGA DE ROLLOS EN SITIO | 22/09/2025 SE REALIZA ENTREGA DE 200 ROLLOS TÉRMICOS EN EL CB SIN NOVEDAD."/>
    <s v="VISITA_TÉCNICA"/>
    <m/>
    <s v="TIPO I"/>
    <s v="TERRESTRE"/>
    <s v="TORRES GARCIA JENDRY JOSE"/>
    <n v="1"/>
    <n v="35779.500569199998"/>
    <n v="0"/>
    <n v="35779.500569199998"/>
    <m/>
    <m/>
    <m/>
    <m/>
    <m/>
  </r>
  <r>
    <s v="CALI"/>
    <x v="2"/>
    <x v="2"/>
    <n v="76364"/>
    <n v="2768056"/>
    <n v="76236"/>
    <s v="ORDEN DE CAMBIO"/>
    <s v="VALLE DEL CAUCA"/>
    <s v="JAMUNDI"/>
    <s v="BARRIO EL CASTILLO JAMUNDI"/>
    <s v="REDEBAN"/>
    <s v="FO-25-1557251"/>
    <d v="2025-09-19T16:14:00"/>
    <d v="2025-09-22T11:25:00"/>
    <m/>
    <s v="ROLLOS"/>
    <s v="ROLLOS"/>
    <s v="CB UNO A UNO"/>
    <s v="CB UNO A UNO"/>
    <s v="EJECUTADO_EXITOSO"/>
    <s v="EJECUTADO EXITOSO"/>
    <s v="19/09/2025 SE ESCALA AL COORDINADOR DE ZONA PARA ENTREGA DE ROLLOS EN SITIO | 22/09/2025 SE REALIZA ENTREGA DE 40 ROLLOS"/>
    <s v="VISITA_TÉCNICA"/>
    <m/>
    <s v="TIPO II"/>
    <s v="TERRESTRE"/>
    <s v="PAREDES CASTILLO DIEGO"/>
    <n v="1"/>
    <n v="67654.12000000001"/>
    <n v="0"/>
    <n v="67654.12000000001"/>
    <m/>
    <m/>
    <m/>
    <m/>
    <m/>
  </r>
  <r>
    <s v="BOGOTA"/>
    <x v="4"/>
    <x v="4"/>
    <n v="11001"/>
    <n v="2768588"/>
    <n v="80657"/>
    <s v="ORDEN DE CAMBIO"/>
    <s v="CUNDINAMARCA"/>
    <s v="BOGOTA"/>
    <s v="BARRIO GUACAMAYAS BOGOTA 3"/>
    <s v="REDEBAN"/>
    <s v="FO-25-1557537"/>
    <d v="2025-09-20T09:00:00"/>
    <d v="2025-09-22T11:26:00"/>
    <m/>
    <s v="ROLLOS"/>
    <s v="ROLLOS"/>
    <s v="UNO A UNO"/>
    <s v="UNO A UNO"/>
    <s v="EJECUTADO_EXITOSO"/>
    <s v="EJECUTADO EXITOSO"/>
    <s v="20/09/2025 SE ESCALA AL COORDINADOR DE ZONA PARA ENTREGA DE ROLLOS EN SITIO | 22/09/2025 SE ENTREGAN 20 ROLLOS SIN MANIPULACIÓN DEL DATAFONO SIN NOVEDAD"/>
    <s v="VISITA_TÉCNICA"/>
    <m/>
    <s v="TIPO I"/>
    <s v="TERRESTRE"/>
    <s v="ARIAS QUILINDO JULIAN"/>
    <n v="1"/>
    <n v="35779.500569199998"/>
    <n v="0"/>
    <n v="35779.500569199998"/>
    <m/>
    <m/>
    <m/>
    <m/>
    <m/>
  </r>
  <r>
    <s v="NEIVA"/>
    <x v="5"/>
    <x v="5"/>
    <n v="41298"/>
    <n v="2753654"/>
    <n v="74963"/>
    <s v="ORDEN DE CAMBIO"/>
    <s v="HUILA"/>
    <s v="GARZON"/>
    <s v="BARRIO BAJO SARTENEJO GARZON"/>
    <s v="REDEBAN"/>
    <s v="FO-25-1544367"/>
    <d v="2025-09-17T10:19:00"/>
    <d v="2025-09-22T11:32:00"/>
    <m/>
    <s v="ROLLOS"/>
    <s v="ROLLOS"/>
    <s v="UNO A UNO"/>
    <s v="UNO A UNO"/>
    <s v="EJECUTADO_EXITOSO"/>
    <s v="EJECUTADO EXITOSO"/>
    <s v="17/09/2025 SE REALIZA ENVIO DE ROLLOS CON GUIA | 22/09/2025 SE REALIZA ENVIO DE 10 ROLLOS, CON LA GUIA 2235596082 SERVIENTREGA. SE CONFIRMA ENTREGA EXITOSA POR PARTE DEL USUARIO"/>
    <s v="ENVÍO"/>
    <m/>
    <s v="TIPO III"/>
    <s v="TERRESTRE"/>
    <m/>
    <n v="0"/>
    <n v="35779.500569199998"/>
    <n v="0"/>
    <n v="35779.500569199998"/>
    <m/>
    <m/>
    <m/>
    <m/>
    <m/>
  </r>
  <r>
    <s v="MEDELLIN"/>
    <x v="0"/>
    <x v="0"/>
    <n v="5001"/>
    <n v="2688605"/>
    <n v="51983"/>
    <s v="ORDEN DE CAMBIO"/>
    <s v="ANTIOQUIA"/>
    <s v="MEDELLIN"/>
    <s v="BARRIO SECTOR EL RECREO MEDELL"/>
    <s v="REDEBAN"/>
    <s v="FO-25-1562723"/>
    <d v="2025-09-03T09:31:00"/>
    <d v="2025-09-22T11:35:00"/>
    <m/>
    <s v="ROLLOS"/>
    <s v="ROLLOS"/>
    <s v="CB UNO A UNO"/>
    <s v="CB UNO A UNO"/>
    <s v="EJECUTADO_EXITOSO"/>
    <s v="EJECUTADO EXITOSO"/>
    <s v="22/09/2025 SE ESCALA AL COORDINADOR DE ZONA PARA ENTREGA DE ROLLOS EN SITIO | 23/09/2025 SE REALIZA EL ENVIO POR OPERADOR LOGISTICO ENLACES DONDE NO REALIZAN LA ENTREGA POR LO CUAL SE CREA TA PARA VISITA TECNICA | 22/09/2025 SE LLEGA AL PUNTO SE ENCUENTRA CERRADO SE LLAMA AL CLIENTE E INFORMA QUE ESTÁ ENFERMA Y QUE SE LOS DEJARA EN UNA FARMACIA CERCANA QUE HABÍA"/>
    <s v="VISITA_TÉCNICA"/>
    <m/>
    <s v="TIPO I"/>
    <s v="TERRESTRE"/>
    <s v="ALVAREZ ARENAS VICTOR HUGO"/>
    <n v="1"/>
    <n v="35779.500569199998"/>
    <n v="0"/>
    <n v="35779.500569199998"/>
    <m/>
    <m/>
    <m/>
    <m/>
    <m/>
  </r>
  <r>
    <s v="IBAGUE"/>
    <x v="5"/>
    <x v="5"/>
    <n v="73001"/>
    <n v="2763079"/>
    <n v="80273"/>
    <s v="ORDEN DE CAMBIO"/>
    <s v="TOLIMA"/>
    <s v="IBAGUE"/>
    <s v="BARRIO CLARETH IBAGUE"/>
    <s v="REDEBAN"/>
    <s v="FO-25-1556538"/>
    <d v="2025-09-18T17:10:00"/>
    <d v="2025-09-22T11:35:00"/>
    <m/>
    <s v="ROLLOS"/>
    <s v="ROLLOS"/>
    <s v="UNO A UNO"/>
    <s v="UNO A UNO"/>
    <s v="EJECUTADO_EXITOSO"/>
    <s v="EJECUTADO EXITOSO"/>
    <s v="19/09/2025 SE ESCALA AL COORDINADOR DE ZONA PARA ENTREGA DE ROLLOS EN SITIO | 22/09/2025 SE ENTREGA 20 ROLLOS"/>
    <s v="VISITA_TÉCNICA"/>
    <m/>
    <s v="TIPO I"/>
    <s v="TERRESTRE"/>
    <s v="VARGAS HERRERA JHON JAIRO"/>
    <n v="1"/>
    <n v="35779.500569199998"/>
    <n v="0"/>
    <n v="35779.500569199998"/>
    <m/>
    <m/>
    <m/>
    <m/>
    <m/>
  </r>
  <r>
    <s v="PASTO"/>
    <x v="2"/>
    <x v="2"/>
    <n v="52210"/>
    <n v="2756252"/>
    <n v="79374"/>
    <s v="ORDEN DE CAMBIO"/>
    <s v="NARIÑO"/>
    <s v="CONTADERO"/>
    <s v="BARRIO PARQUE BOLIVAR CONTADAD"/>
    <s v="REDEBAN"/>
    <s v="FO-25-1544673"/>
    <d v="2025-09-17T15:27:00"/>
    <d v="2025-09-22T11:40:00"/>
    <m/>
    <s v="ROLLOS"/>
    <s v="ROLLOS"/>
    <s v="CB UNO A UNO"/>
    <s v="CB UNO A UNO"/>
    <s v="EJECUTADO_EXITOSO"/>
    <s v="EJECUTADO EXITOSO"/>
    <s v="17/09/2025 SE ESCALA AL COORDINADOR DE ZONA PARA ENTREGA DE ROLLOS EN SITIO | 22/09/2025 SE REALIZA ENTREGA DE 20 ROLLOS EN IPIALES POR SOLICITUD DEL CLIENTE YA QUE SE ENCUENTRA EN LA CIUDAD DE IPIALES REALIZANDO UNAS DILIGENCIAS PERSONALES POR LO CUAL NO SE ADJUNTA TIRILLA DE VOUCHER, ENTREGA DE ROLLOS OK"/>
    <s v="VISITA_TÉCNICA"/>
    <m/>
    <s v="TIPO II"/>
    <s v="TERRESTRE"/>
    <s v="PAZ MARTINEZ RICHARD HUMBERTO"/>
    <n v="1"/>
    <n v="67654.12000000001"/>
    <n v="0"/>
    <n v="67654.12000000001"/>
    <m/>
    <m/>
    <m/>
    <m/>
    <m/>
  </r>
  <r>
    <s v="BOGOTA"/>
    <x v="4"/>
    <x v="4"/>
    <n v="11001"/>
    <n v="2769420"/>
    <n v="49140"/>
    <s v="ORDEN DE CAMBIO"/>
    <s v="CUNDINAMARCA"/>
    <s v="BOGOTA"/>
    <s v="PTM  BOGOTA  INTERNET JR"/>
    <s v="REDEBAN"/>
    <s v="FO-25-1558458"/>
    <d v="2025-09-20T09:00:00"/>
    <d v="2025-09-22T11:42:00"/>
    <m/>
    <s v="ROLLOS"/>
    <s v="ROLLOS"/>
    <s v="AGREGADOR"/>
    <s v="COMCARD - PTM"/>
    <s v="EJECUTADO_EXITOSO"/>
    <s v="EJECUTADO EXITOSO"/>
    <s v="20/09/2025 SE ESCALA AL COORDINADOR DE ZONA PARA ENTREGA DE ROLLOS EN SITIO | 22/09/2025 SE ENTREGAN 60 ROLLOS SIN MANIPULACIÓN DEL DATAFONO SIN NOVEDAD"/>
    <s v="VISITA_TÉCNICA"/>
    <m/>
    <s v="TIPO I"/>
    <s v="TERRESTRE"/>
    <s v="ARIAS QUILINDO JULIAN"/>
    <n v="1"/>
    <n v="35779.500569199998"/>
    <n v="0"/>
    <n v="35779.500569199998"/>
    <m/>
    <m/>
    <m/>
    <m/>
    <m/>
  </r>
  <r>
    <s v="BOGOTA"/>
    <x v="4"/>
    <x v="4"/>
    <n v="25200"/>
    <n v="2769719"/>
    <n v="59504"/>
    <s v="ORDEN DE CAMBIO"/>
    <s v="CUNDINAMARCA"/>
    <s v="COGUA"/>
    <s v="BARRIO OSPINA COGUA COGUA"/>
    <s v="REDEBAN"/>
    <s v="FO-25-1559244"/>
    <d v="2025-09-20T11:31:00"/>
    <d v="2025-09-22T11:46:00"/>
    <m/>
    <s v="ROLLOS"/>
    <s v="ROLLOS"/>
    <s v="CB UNO A UNO"/>
    <s v="CB UNO A UNO"/>
    <s v="EJECUTADO_EXITOSO"/>
    <s v="EJECUTADO EXITOSO"/>
    <s v="20/09/2025 SE ESCALA AL COORDINADOR DE ZONA PARA ENTREGA DE ROLLOS EN SITIO | 22/09/2025 DURANTE LA VISITA TECNICA SE REALIZA ENTREGA DE 20 ROLLOS PARA DATÁFONO NO SE MANIPULAN EQUIPOS SIN NOVEDAD EN ENTREGA"/>
    <s v="VISITA_TÉCNICA"/>
    <m/>
    <s v="TIPO II"/>
    <s v="TERRESTRE"/>
    <s v="LOZADA ROJAS CHRISTIAN ANDRES"/>
    <n v="1"/>
    <n v="67654.12000000001"/>
    <n v="0"/>
    <n v="67654.12000000001"/>
    <m/>
    <m/>
    <m/>
    <m/>
    <m/>
  </r>
  <r>
    <s v="IBAGUE"/>
    <x v="5"/>
    <x v="5"/>
    <n v="73001"/>
    <n v="2769515"/>
    <n v="79096"/>
    <s v="ORDEN DE CAMBIO"/>
    <s v="TOLIMA"/>
    <s v="IBAGUE"/>
    <s v="BARRIO ANTARES 1 IBAGUE"/>
    <s v="REDEBAN"/>
    <s v="FO-25-1558780"/>
    <d v="2025-09-20T09:55:00"/>
    <d v="2025-09-22T11:58:00"/>
    <m/>
    <s v="ROLLOS"/>
    <s v="ROLLOS"/>
    <s v="CB UNO A UNO"/>
    <s v="CB UNO A UNO"/>
    <s v="EJECUTADO_EXITOSO"/>
    <s v="EJECUTADO EXITOSO"/>
    <s v="20/09/2025 SE ESCALA AL COORDINADOR DE ZONA PARA ENTREGA DE ROLLOS EN SITIO | 22/09/2025 SE ENTREGA 10 ROLLOS"/>
    <s v="VISITA_TÉCNICA"/>
    <m/>
    <s v="TIPO I"/>
    <s v="TERRESTRE"/>
    <s v="VARGAS HERRERA JHON JAIRO"/>
    <n v="1"/>
    <n v="35779.500569199998"/>
    <n v="0"/>
    <n v="35779.500569199998"/>
    <m/>
    <m/>
    <m/>
    <m/>
    <m/>
  </r>
  <r>
    <s v="VALLEDUPAR"/>
    <x v="1"/>
    <x v="1"/>
    <n v="13268"/>
    <n v="2749430"/>
    <n v="12070"/>
    <s v="ORDEN DE CAMBIO"/>
    <s v="BOLIVAR"/>
    <s v="EL PEÑON"/>
    <s v="EL PE#ON SANTANDER"/>
    <s v="REDEBAN"/>
    <s v="FO-25-1538686"/>
    <d v="2025-09-16T14:44:00"/>
    <d v="2025-09-22T11:58:00"/>
    <m/>
    <s v="ROLLOS"/>
    <s v="ROLLOS"/>
    <s v="CB UNO A UNO"/>
    <s v="CB UNO A UNO"/>
    <s v="EJECUTADO_EXITOSO"/>
    <s v="EJECUTADO EXITOSO"/>
    <s v="16/09/2025 SE REALIZA ENVIO DE ROLLOS CON GUIA | 22/09/2025 SE REALIZA ENVIO DE 20 ROLLOS, CON LA GUIA 2187690701 SERVIENTREGA. SE CONFIRMA ENTREGA EXITOSA POR PARTE DEL USUARIO"/>
    <s v="ENVÍO"/>
    <m/>
    <s v="TIPO IV"/>
    <s v="TERRESTRE"/>
    <m/>
    <n v="0"/>
    <n v="35779.500569199998"/>
    <n v="0"/>
    <n v="35779.500569199998"/>
    <m/>
    <m/>
    <m/>
    <m/>
    <m/>
  </r>
  <r>
    <s v="VALLEDUPAR"/>
    <x v="1"/>
    <x v="1"/>
    <n v="20383"/>
    <n v="2765427"/>
    <n v="11447"/>
    <s v="ORDEN DE CAMBIO"/>
    <s v="CESAR"/>
    <s v="LA GLORIA"/>
    <s v="LA MATA - CESAR"/>
    <s v="REDEBAN"/>
    <s v="FO-25-1552938"/>
    <d v="2025-09-19T10:02:00"/>
    <d v="2025-09-22T12:02:00"/>
    <m/>
    <s v="ROLLOS"/>
    <s v="ROLLOS"/>
    <s v="CB UNO A UNO"/>
    <s v="CB UNO A UNO"/>
    <s v="EJECUTADO_EXITOSO"/>
    <s v="EJECUTADO EXITOSO"/>
    <s v="19/09/2025 SE REALIZA ENVIO DE ROLLOS CON GUIA | 22/09/2025 SE REALIZA ENVIO DE 10 ROLLOS, CON LA GUIA 2205447186 SERVIENTREGA. SE CONFIRMA ENTREGA EXITOSA POR PARTE DEL USUARIO"/>
    <s v="ENVÍO"/>
    <m/>
    <s v="TIPO IV"/>
    <s v="TERRESTRE"/>
    <m/>
    <n v="0"/>
    <n v="35779.500569199998"/>
    <n v="0"/>
    <n v="35779.500569199998"/>
    <m/>
    <m/>
    <m/>
    <m/>
    <m/>
  </r>
  <r>
    <s v="SINCELEJO"/>
    <x v="1"/>
    <x v="1"/>
    <n v="70001"/>
    <n v="2744978"/>
    <n v="64477"/>
    <s v="ORDEN DE CAMBIO"/>
    <s v="SUCRE"/>
    <s v="SINCELEJO"/>
    <s v="BARRIO LAS AMERICAS SINCELEJO"/>
    <s v="REDEBAN"/>
    <s v="FO-25-1535243"/>
    <d v="2025-09-16T08:00:00"/>
    <d v="2025-09-22T12:06:00"/>
    <m/>
    <s v="ROLLOS"/>
    <s v="ROLLOS"/>
    <s v="CB UNO A UNO"/>
    <s v="CB UNO A UNO"/>
    <s v="EJECUTADO_EXITOSO"/>
    <s v="EJECUTADO EXITOSO"/>
    <s v="16/09/2025 SE ESCALA AL COORDINADOR DE ZONA PARA ENTREGA DE ROLLOS EN SITIO | 22/09/2025 SE VISITA SITIO SE VERIFICA INFORMACIÓN SE REALIZA ENTREGA DE ROLLOS RBM NO SE MANIPULA EQUIPOS, FIRMA QUIEN RECIBE LOS ROLLOS."/>
    <s v="VISITA_TÉCNICA"/>
    <m/>
    <s v="TIPO I"/>
    <s v="TERRESTRE"/>
    <s v="SANTOS GUZMAN CHRISTIAN FELIPE"/>
    <n v="1"/>
    <n v="35779.500569199998"/>
    <n v="0"/>
    <n v="35779.500569199998"/>
    <m/>
    <m/>
    <m/>
    <m/>
    <m/>
  </r>
  <r>
    <s v="IBAGUE"/>
    <x v="5"/>
    <x v="5"/>
    <n v="73001"/>
    <n v="2765447"/>
    <n v="13026"/>
    <s v="ORDEN DE CAMBIO"/>
    <s v="TOLIMA"/>
    <s v="IBAGUE"/>
    <s v="BARRIO LAS MARIAS ALVARADO"/>
    <s v="REDEBAN"/>
    <s v="FO-25-1553216"/>
    <d v="2025-09-19T10:06:00"/>
    <d v="2025-09-22T12:11:00"/>
    <m/>
    <s v="ROLLOS"/>
    <s v="ROLLOS"/>
    <s v="CB UNO A UNO"/>
    <s v="CB UNO A UNO"/>
    <s v="EJECUTADO_EXITOSO"/>
    <s v="EJECUTADO EXITOSO"/>
    <s v="19/09/2025 SE ESCALA AL COORDINADOR DE ZONA PARA ENTREGA DE ROLLOS EN SITIO | 22/09/2025 SE HACE LA ENTREGA DE 40 ROLLOS EN DIRECCIÓN INDICADA"/>
    <s v="VISITA_TÉCNICA"/>
    <m/>
    <s v="TIPO I"/>
    <s v="TERRESTRE"/>
    <s v="GUTIERREZ  CAMILO ANDRES"/>
    <n v="1"/>
    <n v="35779.500569199998"/>
    <n v="0"/>
    <n v="35779.500569199998"/>
    <m/>
    <m/>
    <m/>
    <m/>
    <m/>
  </r>
  <r>
    <s v="BUCARAMANGA"/>
    <x v="3"/>
    <x v="3"/>
    <n v="68276"/>
    <n v="2769367"/>
    <n v="45568"/>
    <s v="ORDEN DE CAMBIO"/>
    <s v="SANTANDER"/>
    <s v="FLORIDABLANCA"/>
    <s v="DISTRICOL MUNDO DE WANBA"/>
    <s v="REDEBAN"/>
    <s v="FO-25-1558452"/>
    <d v="2025-09-20T09:03:00"/>
    <d v="2025-09-22T12:23:00"/>
    <m/>
    <s v="ROLLOS"/>
    <s v="ROLLOS"/>
    <s v="AGREGADOR"/>
    <s v="DISTRICOL"/>
    <s v="EJECUTADO_EXITOSO"/>
    <s v="EJECUTADO EXITOSO"/>
    <s v="20/09/2025 SE ESCALA AL COORDINADOR DE ZONA PARA ENTREGA DE ROLLOS EN SITIO | 22/09/2025 SE REALIZA ENTREGA DE 30 ROLLOS CON VISITA."/>
    <s v="VISITA_TÉCNICA"/>
    <m/>
    <s v="TIPO I"/>
    <s v="TERRESTRE"/>
    <s v="MARTINEZ FLOREZ DONIS ALBERTO"/>
    <n v="1"/>
    <n v="35779.500569199998"/>
    <n v="0"/>
    <n v="35779.500569199998"/>
    <m/>
    <m/>
    <m/>
    <m/>
    <m/>
  </r>
  <r>
    <s v="CALI"/>
    <x v="2"/>
    <x v="2"/>
    <n v="76001"/>
    <n v="2768735"/>
    <n v="78703"/>
    <s v="ORDEN DE CAMBIO"/>
    <s v="VALLE DEL CAUCA"/>
    <s v="CALI"/>
    <s v="PTM CALI VARIEDADES LEYJO"/>
    <s v="REDEBAN"/>
    <s v="FO-25-1557543"/>
    <d v="2025-09-20T09:00:00"/>
    <d v="2025-09-22T13:45:00"/>
    <m/>
    <s v="ROLLOS"/>
    <s v="ROLLOS"/>
    <s v="AGREGADOR"/>
    <s v="COMCARD - PTM"/>
    <s v="EJECUTADO_EXITOSO"/>
    <s v="EJECUTADO EXITOSO"/>
    <s v="20/09/2025 SE ESCALA AL COORDINADOR DE ZONA PARA ENTREGA DE ROLLOS EN SITIO | 22/09/2025 SE REALIZA ENTREGA DE 10 ROLLOS."/>
    <s v="VISITA_TÉCNICA"/>
    <m/>
    <s v="TIPO I"/>
    <s v="TERRESTRE"/>
    <s v="MONTERO MUESES GIAN CARLO"/>
    <n v="1"/>
    <n v="35779.500569199998"/>
    <n v="0"/>
    <n v="35779.500569199998"/>
    <m/>
    <m/>
    <m/>
    <m/>
    <m/>
  </r>
  <r>
    <s v="CALI"/>
    <x v="2"/>
    <x v="2"/>
    <n v="76113"/>
    <n v="2769511"/>
    <n v="59286"/>
    <s v="ORDEN DE CAMBIO"/>
    <s v="VALLE DEL CAUCA"/>
    <s v="BUGALAGRANDE"/>
    <s v="BARRIO CENTRO BUGALAGRANDE 8"/>
    <s v="REDEBAN"/>
    <s v="FO-25-1558785"/>
    <d v="2025-09-20T09:50:00"/>
    <d v="2025-09-22T13:49:00"/>
    <m/>
    <s v="ROLLOS"/>
    <s v="ROLLOS"/>
    <s v="CB UNO A UNO"/>
    <s v="CB UNO A UNO"/>
    <s v="EJECUTADO_EXITOSO"/>
    <s v="EJECUTADO EXITOSO"/>
    <s v="20/09/2025 SE ESCALA AL COORDINADOR DE ZONA PARA ENTREGA DE ROLLOS EN SITIO | 22/09/2025 EN LA VISITA TÉCNICA SE REALIZÓ LA ENTREGA DE 30 ROLLOS TERMICOS DE REDEBAN PARA EL CB,SE DEJARON CON PERSONAL AUTORIZADO EN LA DIRECCIÓN BRINDADA POR EL CLIENTE YA QUE POR CUESTIÓN DE ORDEN PÚBLICO NO PUDO LLEGAR HASTA EL CB UBICADO EN EL CORREGIMIENTO DE GALICIA."/>
    <s v="VISITA_TÉCNICA"/>
    <m/>
    <s v="TIPO II"/>
    <s v="TERRESTRE"/>
    <s v="SANCHEZ URREGO ROBINSON DAVID"/>
    <n v="1"/>
    <n v="67654.12000000001"/>
    <n v="0"/>
    <n v="67654.12000000001"/>
    <m/>
    <m/>
    <m/>
    <m/>
    <m/>
  </r>
  <r>
    <s v="BOGOTA"/>
    <x v="4"/>
    <x v="4"/>
    <n v="25126"/>
    <n v="2769650"/>
    <n v="57532"/>
    <s v="ORDEN DE CAMBIO"/>
    <s v="CUNDINAMARCA"/>
    <s v="CAJICA"/>
    <s v="BARRIO CENTRO CAJICA 5"/>
    <s v="REDEBAN"/>
    <s v="FO-25-1559096"/>
    <d v="2025-09-20T10:57:00"/>
    <d v="2025-09-22T13:53:00"/>
    <m/>
    <s v="ROLLOS"/>
    <s v="ROLLOS"/>
    <s v="CB UNO A UNO"/>
    <s v="CB UNO A UNO"/>
    <s v="EJECUTADO_EXITOSO"/>
    <s v="EJECUTADO EXITOSO"/>
    <s v="20/09/2025 SE ESCALA AL COORDINADOR DE ZONA PARA ENTREGA DE ROLLOS EN SITIO | 22/09/2025 DURANTE LA VISITA TECNICA SE REALIZA ENTREGA DE 60 ROLLOS PARA DATÁFONO NO SE MANIPULAN EQUIPOS SIN NOVEDAD EN ENTREGA"/>
    <s v="VISITA_TÉCNICA"/>
    <m/>
    <s v="TIPO II"/>
    <s v="TERRESTRE"/>
    <s v="LOZADA ROJAS CHRISTIAN ANDRES"/>
    <n v="1"/>
    <n v="67654.12000000001"/>
    <n v="0"/>
    <n v="67654.12000000001"/>
    <m/>
    <m/>
    <m/>
    <m/>
    <m/>
  </r>
  <r>
    <s v="CALI"/>
    <x v="2"/>
    <x v="2"/>
    <n v="19698"/>
    <n v="2766319"/>
    <n v="80062"/>
    <s v="ORDEN DE CAMBIO"/>
    <s v="CAUCA"/>
    <s v="SANTANDER DE QUILICHAO"/>
    <s v="BARRIO CENTENARIO SANTANDER DE QUILICHAO 5"/>
    <s v="REDEBAN"/>
    <s v="FO-25-1554776"/>
    <d v="2025-09-19T11:10:00"/>
    <d v="2025-09-22T13:58:00"/>
    <m/>
    <s v="ROLLOS"/>
    <s v="ROLLOS"/>
    <s v="UNO A UNO"/>
    <s v="UNO A UNO"/>
    <s v="EJECUTADO_EXITOSO"/>
    <s v="EJECUTADO EXITOSO"/>
    <s v="19/09/2025 SE ESCALA AL COORDINADOR DE ZONA PARA ENTREGA DE ROLLOS EN SITIO | 22/09/2025 SE REALIZA ENTREGA DE 10 ROLLOS"/>
    <s v="VISITA_TÉCNICA"/>
    <m/>
    <s v="TIPO II"/>
    <s v="TERRESTRE"/>
    <s v="PAREDES CASTILLO DIEGO"/>
    <n v="1"/>
    <n v="67654.12000000001"/>
    <n v="0"/>
    <n v="67654.12000000001"/>
    <m/>
    <m/>
    <m/>
    <m/>
    <m/>
  </r>
  <r>
    <s v="BOGOTA"/>
    <x v="4"/>
    <x v="4"/>
    <n v="25899"/>
    <n v="2769904"/>
    <n v="43058"/>
    <s v="ORDEN DE CAMBIO"/>
    <s v="CUNDINAMARCA"/>
    <s v="ZIPAQUIRA"/>
    <s v="BARRIO CENTRO ZIPAQUIRA 3"/>
    <s v="REDEBAN"/>
    <s v="FO-25-1559598"/>
    <d v="2025-09-22T08:00:00"/>
    <d v="2025-09-22T14:03:00"/>
    <m/>
    <s v="ROLLOS"/>
    <s v="ROLLOS"/>
    <s v="CB UNO A UNO"/>
    <s v="CB UNO A UNO"/>
    <s v="EJECUTADO_EXITOSO"/>
    <s v="EJECUTADO EXITOSO"/>
    <s v="20/09/2025 SE ESCALA AL COORDINADOR DE ZONA PARA ENTREGA DE ROLLOS EN SITIO | 22/09/2025 DURANTE LA VISITA TECNICA SE REALIZA ENTREGA DE 100 ROLLOS PARA DATÁFONO NO SE MANIPULAN EQUIPOS SIN NOVEDAD EN ENTREGA"/>
    <s v="VISITA_TÉCNICA"/>
    <m/>
    <s v="TIPO II"/>
    <s v="TERRESTRE"/>
    <s v="LOZADA ROJAS CHRISTIAN ANDRES"/>
    <n v="1"/>
    <n v="67654.12000000001"/>
    <n v="0"/>
    <n v="67654.12000000001"/>
    <m/>
    <m/>
    <m/>
    <m/>
    <m/>
  </r>
  <r>
    <s v="BOGOTA"/>
    <x v="4"/>
    <x v="4"/>
    <n v="11001"/>
    <n v="2769903"/>
    <n v="62358"/>
    <s v="ORDEN DE CAMBIO"/>
    <s v="CUNDINAMARCA"/>
    <s v="BOGOTA"/>
    <s v="BARRIO VILLA ANITA BOGOTA"/>
    <s v="REDEBAN"/>
    <s v="FO-25-1559601"/>
    <d v="2025-09-22T08:00:00"/>
    <d v="2025-09-22T14:18:00"/>
    <m/>
    <s v="ROLLOS"/>
    <s v="ROLLOS"/>
    <s v="CB UNO A UNO"/>
    <s v="CB UNO A UNO"/>
    <s v="EJECUTADO_EXITOSO"/>
    <s v="EJECUTADO EXITOSO"/>
    <s v="20/09/2025 SE ESCALA AL COORDINADOR DE ZONA PARA ENTREGA DE ROLLOS EN SITIO | 22/09/2025 SE REALIZA LA ENTREGA DE 90 ROLLO"/>
    <s v="VISITA_TÉCNICA"/>
    <m/>
    <s v="TIPO I"/>
    <s v="TERRESTRE"/>
    <s v="ORTIZ MARTINEZ STIVEN"/>
    <n v="1"/>
    <n v="35779.500569199998"/>
    <n v="0"/>
    <n v="35779.500569199998"/>
    <m/>
    <m/>
    <m/>
    <m/>
    <m/>
  </r>
  <r>
    <s v="MEDELLIN"/>
    <x v="0"/>
    <x v="0"/>
    <n v="5318"/>
    <n v="2745546"/>
    <n v="53586"/>
    <s v="ORDEN DE CAMBIO"/>
    <s v="ANTIOQUIA"/>
    <s v="GUARNE"/>
    <s v="PTM GUARNE TIENDA SEDANOS"/>
    <s v="REDEBAN"/>
    <s v="FO-25-1535221"/>
    <d v="2025-09-16T08:00:00"/>
    <d v="2025-09-22T14:26:00"/>
    <m/>
    <s v="ROLLOS"/>
    <s v="ROLLOS"/>
    <s v="AGREGADOR"/>
    <s v="COMCARD - PTM"/>
    <s v="EJECUTADO_EXITOSO"/>
    <s v="EJECUTADO EXITOSO"/>
    <s v="16/09/2025 SE ESCALA AL COORDINADOR DE ZONA PARA ENTREGA DE ROLLOS EN SITIO | 22/09/2025 SE ENTREGA ROLLOS OK"/>
    <s v="VISITA_TÉCNICA"/>
    <m/>
    <s v="TIPO II"/>
    <s v="TERRESTRE"/>
    <s v="DIAZ ZABALA FRANCIS DUBAN"/>
    <n v="1"/>
    <n v="67654.12000000001"/>
    <n v="0"/>
    <n v="67654.12000000001"/>
    <m/>
    <m/>
    <m/>
    <m/>
    <m/>
  </r>
  <r>
    <s v="YOPAL"/>
    <x v="5"/>
    <x v="5"/>
    <n v="85250"/>
    <n v="2763817"/>
    <n v="67838"/>
    <s v="ORDEN DE CAMBIO"/>
    <s v="CASANARE"/>
    <s v="PAZ DE ARIPORO"/>
    <s v="BARRIO PANORAMA PAZ DE ARIPORO"/>
    <s v="REDEBAN"/>
    <s v="FO-25-1552344"/>
    <d v="2025-09-19T08:00:00"/>
    <d v="2025-09-22T14:32:00"/>
    <m/>
    <s v="ROLLOS"/>
    <s v="ROLLOS"/>
    <s v="CB UNO A UNO"/>
    <s v="CB UNO A UNO"/>
    <s v="EJECUTADO_EXITOSO"/>
    <s v="EJECUTADO EXITOSO"/>
    <s v="19/09/2025 SE ESCALA AL COORDINADOR DE ZONA PARA ENTREGA DE ROLLOS EN SITIO | 22/09/2025 SE REALIZA ENTREGA DE 20 ROLLOS AL CORRESPONSAL"/>
    <s v="VISITA_TÉCNICA"/>
    <m/>
    <s v="TIPO II"/>
    <s v="TERRESTRE"/>
    <s v="ROZO JIMENEZ EDGAR ARMANDO"/>
    <n v="1"/>
    <n v="67654.12000000001"/>
    <n v="0"/>
    <n v="67654.12000000001"/>
    <m/>
    <m/>
    <m/>
    <m/>
    <m/>
  </r>
  <r>
    <s v="MEDELLIN"/>
    <x v="0"/>
    <x v="0"/>
    <n v="5001"/>
    <n v="2755631"/>
    <n v="79668"/>
    <s v="ORDEN DE CAMBIO"/>
    <s v="ANTIOQUIA"/>
    <s v="MEDELLIN"/>
    <s v="BARRIO CAMPO VALDEZ MEDELLIN M"/>
    <s v="REDEBAN"/>
    <s v="FO-25-1556856"/>
    <d v="2025-09-17T14:29:00"/>
    <d v="2025-09-22T14:41:00"/>
    <m/>
    <s v="ROLLOS"/>
    <s v="ROLLOS"/>
    <s v="CB UNO A UNO"/>
    <s v="CB UNO A UNO"/>
    <s v="EJECUTADO_EXITOSO"/>
    <s v="EJECUTADO EXITOSO"/>
    <s v="19/09/2025 SE ESCALA AL COORDINADOR DE ZONA PARA ENTREGA DE ROLLOS EN SITIO | 22/09/2025 SE REALIZA L ENTREGA DE 20 ROLLOS DE REDEBAN OK"/>
    <s v="VISITA_TÉCNICA"/>
    <m/>
    <s v="TIPO I"/>
    <s v="TERRESTRE"/>
    <s v="MONTOYA VELEZ ANDRES FELIPE"/>
    <n v="1"/>
    <n v="35779.500569199998"/>
    <n v="0"/>
    <n v="35779.500569199998"/>
    <m/>
    <m/>
    <m/>
    <m/>
    <m/>
  </r>
  <r>
    <s v="BOGOTA"/>
    <x v="4"/>
    <x v="4"/>
    <n v="11001"/>
    <n v="2768608"/>
    <n v="63040"/>
    <s v="ORDEN DE CAMBIO"/>
    <s v="CUNDINAMARCA"/>
    <s v="BOGOTA"/>
    <s v="BARRIO JOSE ANTONIO GALAN BOGO"/>
    <s v="REDEBAN"/>
    <s v="FO-25-1557552"/>
    <d v="2025-09-19T17:40:00"/>
    <d v="2025-09-22T14:50:00"/>
    <m/>
    <s v="ROLLOS"/>
    <s v="ROLLOS"/>
    <s v="CB UNO A UNO"/>
    <s v="CB UNO A UNO"/>
    <s v="EJECUTADO_EXITOSO"/>
    <s v="EJECUTADO EXITOSO"/>
    <s v="20/09/2025 SE ESCALA AL COORDINADOR DE ZONA PARA ENTREGA DE ROLLOS EN SITIO | 22/09/2025 ENTREGA DE 30 ROLLOS PARA DATAFONO NO SE MANIPULA TERMINAL"/>
    <s v="VISITA_TÉCNICA"/>
    <m/>
    <s v="TIPO I"/>
    <s v="TERRESTRE"/>
    <s v="BUSTOS MORA DIEGO MANUEL"/>
    <n v="1"/>
    <n v="35779.500569199998"/>
    <n v="0"/>
    <n v="35779.500569199998"/>
    <m/>
    <m/>
    <m/>
    <m/>
    <m/>
  </r>
  <r>
    <s v="CALI"/>
    <x v="2"/>
    <x v="2"/>
    <n v="76001"/>
    <n v="2768064"/>
    <n v="76364"/>
    <s v="ORDEN DE CAMBIO"/>
    <s v="VALLE DEL CAUCA"/>
    <s v="CALI"/>
    <s v="PTM CALI COCOMASCOTAS"/>
    <s v="REDEBAN"/>
    <s v="FO-25-1557248"/>
    <d v="2025-09-19T16:16:00"/>
    <d v="2025-09-22T14:52:00"/>
    <m/>
    <s v="ROLLOS"/>
    <s v="ROLLOS"/>
    <s v="AGREGADOR"/>
    <s v="COMCARD - PTM"/>
    <s v="EJECUTADO_EXITOSO"/>
    <s v="EJECUTADO EXITOSO"/>
    <s v="19/09/2025 SE ESCALA AL COORDINADOR DE ZONA PARA ENTREGA DE ROLLOS EN SITIO | 22/09/2025 SE REALIZA ENTREGA DE 50 ROLLOS"/>
    <s v="VISITA_TÉCNICA"/>
    <m/>
    <s v="TIPO I"/>
    <s v="TERRESTRE"/>
    <s v="MONTERO MUESES GIAN CARLO"/>
    <n v="1"/>
    <n v="35779.500569199998"/>
    <n v="0"/>
    <n v="35779.500569199998"/>
    <m/>
    <m/>
    <m/>
    <m/>
    <m/>
  </r>
  <r>
    <s v="BOGOTA"/>
    <x v="4"/>
    <x v="4"/>
    <n v="25126"/>
    <n v="2769652"/>
    <n v="66656"/>
    <s v="ORDEN DE CAMBIO"/>
    <s v="CUNDINAMARCA"/>
    <s v="CAJICA"/>
    <s v="BARRIO CHUNTAME CAJICA 2"/>
    <s v="REDEBAN"/>
    <s v="FO-25-1559093"/>
    <d v="2025-09-20T10:58:00"/>
    <d v="2025-09-22T14:55:00"/>
    <m/>
    <s v="ROLLOS"/>
    <s v="ROLLOS"/>
    <s v="CB UNO A UNO"/>
    <s v="CB UNO A UNO"/>
    <s v="EJECUTADO_EXITOSO"/>
    <s v="EJECUTADO EXITOSO"/>
    <s v="20/09/2025 SE ESCALA AL COORDINADOR DE ZONA PARA ENTREGA DE ROLLOS EN SITIO | 22/09/2025 DURANTE LA VISITA TECNICA SE REALIZA ENTREGA DE 60 ROLLOS PARA DATÁFONO NO SE MANIPULAN EQUIPOS SIN NOVEDAD EN ENTREGA"/>
    <s v="VISITA_TÉCNICA"/>
    <m/>
    <s v="TIPO II"/>
    <s v="TERRESTRE"/>
    <s v="LOZADA ROJAS CHRISTIAN ANDRES"/>
    <n v="1"/>
    <n v="67654.12000000001"/>
    <n v="0"/>
    <n v="67654.12000000001"/>
    <m/>
    <m/>
    <m/>
    <m/>
    <m/>
  </r>
  <r>
    <s v="APARTADO"/>
    <x v="0"/>
    <x v="0"/>
    <n v="5837"/>
    <n v="2768630"/>
    <n v="44527"/>
    <s v="ORDEN DE CAMBIO"/>
    <s v="ANTIOQUIA"/>
    <s v="TURBO"/>
    <s v="DISTRICOL MISCELANEA MAPAL"/>
    <s v="REDEBAN"/>
    <s v="FO-25-1557549"/>
    <d v="2025-09-20T09:00:00"/>
    <d v="2025-09-22T14:57:00"/>
    <m/>
    <s v="ROLLOS"/>
    <s v="ROLLOS"/>
    <s v="AGREGADOR"/>
    <s v="DISTRICOL"/>
    <s v="EJECUTADO_EXITOSO"/>
    <s v="EJECUTADO EXITOSO"/>
    <s v="20/09/2025 SE ESCALA AL COORDINADOR DE ZONA PARA ENTREGA DE ROLLOS EN SITIO | 22/09/2025 ENVÍO ROLLOS DIRECTO CON EL CONDUCTOR, ENTREGA CONFIRMADA CON EL CLIENTE."/>
    <s v="ENVÍO"/>
    <m/>
    <s v="TIPO II"/>
    <s v="TERRESTRE"/>
    <s v="CASTRO HENAO DANIEL ESTEBAN"/>
    <n v="0"/>
    <n v="35779.500569199998"/>
    <n v="0"/>
    <n v="35779.500569199998"/>
    <m/>
    <m/>
    <m/>
    <m/>
    <m/>
  </r>
  <r>
    <s v="BOGOTA"/>
    <x v="4"/>
    <x v="4"/>
    <n v="25799"/>
    <n v="2754139"/>
    <n v="59613"/>
    <s v="ORDEN DE CAMBIO"/>
    <s v="CUNDINAMARCA"/>
    <s v="TENJO"/>
    <s v="DISTRICOL SUPERAGRO LYD"/>
    <s v="REDEBAN"/>
    <s v="FO-25-1542453"/>
    <d v="2025-09-17T10:56:00"/>
    <d v="2025-09-22T15:07:00"/>
    <m/>
    <s v="ROLLOS"/>
    <s v="ROLLOS"/>
    <s v="AGREGADOR"/>
    <s v="DISTRICOL"/>
    <s v="EJECUTADO_EXITOSO"/>
    <s v="EJECUTADO EXITOSO"/>
    <s v="17/09/2025 SE ESCALA AL COORDINADOR DE ZONA PARA ENTREGA DE ROLLOS EN SITIO | 22/09/2025 DURANTE LA VISITA TECNICA SE REALIZA ENTREGA DE ROLLOS PARA DATÁFONO NO SE MANIPULAN EQUIPOS SIN NOVEDAD EN ENTREGA"/>
    <s v="VISITA_TÉCNICA"/>
    <m/>
    <s v="TIPO II"/>
    <s v="TERRESTRE"/>
    <s v="LOZADA ROJAS CHRISTIAN ANDRES"/>
    <n v="1"/>
    <n v="67654.12000000001"/>
    <n v="0"/>
    <n v="67654.12000000001"/>
    <m/>
    <m/>
    <m/>
    <m/>
    <m/>
  </r>
  <r>
    <s v="PEREIRA"/>
    <x v="2"/>
    <x v="6"/>
    <n v="76400"/>
    <n v="2763323"/>
    <n v="79777"/>
    <s v="ORDEN DE CAMBIO"/>
    <s v="VALLE DEL CAUCA"/>
    <s v="LA UNION"/>
    <s v="BARRIO SAN PEDRO LA UNION  3"/>
    <s v="REDEBAN"/>
    <s v="FO-25-1552379"/>
    <d v="2025-09-18T17:33:00"/>
    <d v="2025-09-22T15:09:00"/>
    <m/>
    <s v="ROLLOS"/>
    <s v="ROLLOS"/>
    <s v="UNO A UNO"/>
    <s v="UNO A UNO"/>
    <s v="EJECUTADO_EXITOSO"/>
    <s v="EJECUTADO EXITOSO"/>
    <s v="19/09/2025 SE ESCALA AL COORDINADOR DE ZONA PARA ENTREGA DE ROLLOS EN SITIO | 22/09/2025 SE ENTREGAN 10 ROLLOS"/>
    <s v="VISITA_TÉCNICA"/>
    <m/>
    <s v="TIPO II"/>
    <s v="TERRESTRE"/>
    <s v="FRANCO CAÑAVERAL YAMID RAUL"/>
    <n v="1"/>
    <n v="67654.12000000001"/>
    <n v="0"/>
    <n v="67654.12000000001"/>
    <m/>
    <m/>
    <m/>
    <m/>
    <m/>
  </r>
  <r>
    <s v="TUNJA"/>
    <x v="3"/>
    <x v="3"/>
    <n v="15667"/>
    <n v="2744520"/>
    <n v="66222"/>
    <s v="ORDEN DE CAMBIO"/>
    <s v="BOYACA"/>
    <s v="SAN LUIS DE GACENO"/>
    <s v="BARRIO CENTRO SAN LUIS DE GACE"/>
    <s v="REDEBAN"/>
    <s v="FO-25-1537534"/>
    <d v="2025-09-15T16:44:00"/>
    <d v="2025-09-22T15:16:00"/>
    <m/>
    <s v="ROLLOS"/>
    <s v="ROLLOS"/>
    <s v="CB UNO A UNO"/>
    <s v="CB UNO A UNO"/>
    <s v="EJECUTADO_EXITOSO"/>
    <s v="EJECUTADO EXITOSO"/>
    <s v="16/09/2025 SE REALIZA ENVIO DE ROLLOS CON GUIA | 17/09/2025 SE REALIZA ENVIO 10 ROLLOS A CB"/>
    <s v="ENVÍO"/>
    <m/>
    <s v="TIPO III"/>
    <s v="TERRESTRE"/>
    <s v="GOMEZ FERRARO JOHANA"/>
    <n v="0"/>
    <n v="35779.500569199998"/>
    <n v="0"/>
    <n v="35779.500569199998"/>
    <m/>
    <m/>
    <m/>
    <m/>
    <m/>
  </r>
  <r>
    <s v="MEDELLIN"/>
    <x v="0"/>
    <x v="0"/>
    <n v="5088"/>
    <n v="2738302"/>
    <n v="65527"/>
    <s v="ORDEN DE CAMBIO"/>
    <s v="ANTIOQUIA"/>
    <s v="BELLO"/>
    <s v="DISTRICOL TIENDA JANET"/>
    <s v="REDEBAN"/>
    <s v="FO-25-1527026"/>
    <d v="2025-09-14T11:29:00"/>
    <d v="2025-09-22T15:48:00"/>
    <m/>
    <s v="ROLLOS"/>
    <s v="ROLLOS"/>
    <s v="AGREGADOR"/>
    <s v="DISTRICOL"/>
    <s v="EJECUTADO_EXITOSO"/>
    <s v="EJECUTADO EXITOSO"/>
    <s v="14/09/2025 SE ESCALA AL COORDINADOR DE ZONA PARA ENTREGA DE ROLLOS EN SITIO | 19/09/2025 EL OPERADOR HA REALIZADO INTENTO DE ENTREGA PERO COMERCIO CERRADO Y NO CONTESTA, SE ENCUENTRA REPROGRAMADO PARA SEGUNDO INTENTO | 22/09/2025 SE REALIZA ENTREGA DE 30 ROLLOS POR EL OPERADOR VELOCES CON LA GUIA V4001552218"/>
    <s v="VISITA_TÉCNICA"/>
    <m/>
    <s v="TIPO I"/>
    <s v="TERRESTRE"/>
    <s v="TORO CARDONA ELIZABETH"/>
    <n v="1"/>
    <n v="35779.500569199998"/>
    <n v="0"/>
    <n v="35779.500569199998"/>
    <m/>
    <m/>
    <m/>
    <m/>
    <m/>
  </r>
  <r>
    <s v="PEREIRA"/>
    <x v="2"/>
    <x v="6"/>
    <n v="76147"/>
    <n v="2767431"/>
    <n v="79183"/>
    <s v="ORDEN DE CAMBIO"/>
    <s v="VALLE DEL CAUCA"/>
    <s v="CARTAGO"/>
    <s v="BARRIO EL CARMEN CARTAGO 3"/>
    <s v="REDEBAN"/>
    <s v="FO-25-1556426"/>
    <d v="2025-09-19T14:28:00"/>
    <d v="2025-09-22T16:22:00"/>
    <m/>
    <s v="ROLLOS"/>
    <s v="ROLLOS"/>
    <s v="CB UNO A UNO"/>
    <s v="CB UNO A UNO"/>
    <s v="EJECUTADO_EXITOSO"/>
    <s v="EJECUTADO EXITOSO"/>
    <s v="19/09/2025 SE ESCALA AL COORDINADOR DE ZONA PARA ENTREGA DE ROLLOS EN SITIO | 22/09/2025 SE LLEGA AL PUNTO Y SE ENCUENTRA CERRADO, SE DEJA PARA VISITAR NUEVAMENTE EN LA TARDE. | 22/09/2025 SE ENTREGAN 10 ROLLOS"/>
    <s v="VISITA_TÉCNICA"/>
    <m/>
    <s v="TIPO I"/>
    <s v="TERRESTRE"/>
    <s v="FRANCO CAÑAVERAL YAMID RAUL"/>
    <n v="1"/>
    <n v="35779.500569199998"/>
    <n v="0"/>
    <n v="35779.500569199998"/>
    <m/>
    <m/>
    <m/>
    <m/>
    <m/>
  </r>
  <r>
    <s v="IBAGUE"/>
    <x v="5"/>
    <x v="5"/>
    <n v="73024"/>
    <n v="2744566"/>
    <n v="64798"/>
    <s v="ORDEN DE CAMBIO"/>
    <s v="TOLIMA"/>
    <s v="ALPUJARRA"/>
    <s v="BARRIO CENTRO POBLADO LA ARADA"/>
    <s v="REDEBAN"/>
    <s v="FO-25-1537530"/>
    <d v="2025-09-15T16:55:00"/>
    <d v="2025-09-22T16:30:00"/>
    <m/>
    <s v="ROLLOS"/>
    <s v="ROLLOS"/>
    <s v="UNO A UNO"/>
    <s v="CB UNO A UNO"/>
    <s v="EJECUTADO_EXITOSO"/>
    <s v="EJECUTADO EXITOSO"/>
    <s v="16/09/2025 SE REALIZA ENVIO DE ROLLOS CON GUIA | 17/09/2025 SE REALIZA ENVÍO DE 10 ROLLOS POR SOLICITUD DEL CLIENTE ALA DIRECCIÓN ASIGNADA."/>
    <s v="ENVÍO"/>
    <m/>
    <s v="TIPO IV"/>
    <s v="TERRESTRE"/>
    <s v="GOMEZ FERRARO JOHANA"/>
    <n v="0"/>
    <n v="35779.500569199998"/>
    <n v="0"/>
    <n v="35779.500569199998"/>
    <m/>
    <m/>
    <m/>
    <m/>
    <m/>
  </r>
  <r>
    <s v="APARTADO"/>
    <x v="0"/>
    <x v="0"/>
    <n v="5837"/>
    <n v="2769950"/>
    <n v="73555"/>
    <s v="ORDEN DE CAMBIO"/>
    <s v="ANTIOQUIA"/>
    <s v="TURBO"/>
    <s v="DISTRICOL CENTRAL DEL PVC Y AC"/>
    <s v="REDEBAN"/>
    <s v="FO-25-1560966"/>
    <d v="2025-09-22T08:00:00"/>
    <d v="2025-09-23T08:07:00"/>
    <m/>
    <s v="ROLLOS"/>
    <s v="ROLLOS"/>
    <s v="AGREGADOR"/>
    <s v="DISTRICOL"/>
    <s v="EJECUTADO_EXITOSO"/>
    <s v="EJECUTADO EXITOSO"/>
    <s v="21/09/2025 SE ESCALA AL COORDINADOR DE ZONA PARA ENTREGA DE ROLLOS EN SITIO | 22/09/2025 ENVÍO ROLLOS DIRECTO CON EL CONDUCTOR, ENTREGA CONFIRMADA CON EL CLIENTE."/>
    <s v="ENVÍO"/>
    <m/>
    <s v="TIPO II"/>
    <s v="TERRESTRE"/>
    <s v="CASTRO HENAO DANIEL ESTEBAN"/>
    <n v="0"/>
    <n v="35779.500569199998"/>
    <n v="0"/>
    <n v="35779.500569199998"/>
    <m/>
    <m/>
    <m/>
    <m/>
    <m/>
  </r>
  <r>
    <s v="BUCARAMANGA"/>
    <x v="3"/>
    <x v="3"/>
    <n v="68001"/>
    <n v="2772236"/>
    <n v="38090"/>
    <s v="ORDEN DE CAMBIO"/>
    <s v="SANTANDER"/>
    <s v="BUCARAMANGA"/>
    <s v="PTM B MANGA CLIP"/>
    <s v="REDEBAN"/>
    <s v="FO-25-1564145"/>
    <d v="2025-09-22T09:08:00"/>
    <d v="2025-09-23T08:10:00"/>
    <m/>
    <s v="ROLLOS"/>
    <s v="ROLLOS"/>
    <s v="AGREGADOR"/>
    <s v="COMCARD - PTM"/>
    <s v="EJECUTADO_EXITOSO"/>
    <s v="EJECUTADO EXITOSO"/>
    <s v="22/09/2025 SE ESCALA AL COORDINADOR DE ZONA PARA ENTREGA DE ROLLOS EN SITIO | 22/09/2025 ENTREGA DE 20 ROLLOS PARA DATÁFONO"/>
    <s v="VISITA_TÉCNICA"/>
    <m/>
    <s v="TIPO I"/>
    <s v="TERRESTRE"/>
    <s v="PEÑA DIAZ IVAN YESID"/>
    <n v="1"/>
    <n v="35779.500569199998"/>
    <n v="0"/>
    <n v="35779.500569199998"/>
    <m/>
    <m/>
    <m/>
    <m/>
    <m/>
  </r>
  <r>
    <s v="BUCARAMANGA"/>
    <x v="3"/>
    <x v="3"/>
    <n v="68001"/>
    <n v="2774780"/>
    <n v="78505"/>
    <s v="ORDEN DE CAMBIO"/>
    <s v="SANTANDER"/>
    <s v="BUCARAMANGA"/>
    <s v="BARRIO SAN FRANCISCO BUCARAMAN"/>
    <s v="REDEBAN"/>
    <s v="FO-25-1564449"/>
    <d v="2025-09-22T12:11:00"/>
    <d v="2025-09-23T08:12:00"/>
    <m/>
    <s v="ROLLOS"/>
    <s v="ROLLOS"/>
    <s v="CB UNO A UNO"/>
    <s v="CB UNO A UNO"/>
    <s v="EJECUTADO_EXITOSO"/>
    <s v="EJECUTADO EXITOSO"/>
    <s v="22/09/2025 SE ESCALA AL COORDINADOR DE ZONA PARA ENTREGA DE ROLLOS EN SITIO | 22/09/2025 SE REALIZA VISITA PARA ENTREGAR ROLLOS , PERO SE ENTREGÓ EN LA DIRECCIÓN CRA 5 # 3-03 A SOLICITUD DE USUARIO"/>
    <s v="VISITA_TÉCNICA"/>
    <m/>
    <s v="TIPO I"/>
    <s v="TERRESTRE"/>
    <s v="PEÑA DIAZ IVAN YESID"/>
    <n v="1"/>
    <n v="35779.500569199998"/>
    <n v="0"/>
    <n v="35779.500569199998"/>
    <m/>
    <m/>
    <m/>
    <m/>
    <m/>
  </r>
  <r>
    <s v="SANTA MARTA"/>
    <x v="1"/>
    <x v="1"/>
    <n v="47545"/>
    <n v="2746044"/>
    <n v="56170"/>
    <s v="ORDEN DE CAMBIO"/>
    <s v="MAGDALENA"/>
    <s v="PIJIÑO DEL CARMEN"/>
    <s v="DISTRICOL BON APPETIT AQ"/>
    <s v="REDEBAN"/>
    <s v="FO-25-1541474"/>
    <d v="2025-09-16T08:43:00"/>
    <d v="2025-09-23T08:13:00"/>
    <m/>
    <s v="ROLLOS"/>
    <s v="ROLLOS"/>
    <s v="AGREGADOR"/>
    <s v="DISTRICOL"/>
    <s v="EJECUTADO_EXITOSO"/>
    <s v="EJECUTADO EXITOSO"/>
    <s v="17/09/2025 SE REALIZA ENVIO DE ROLLOS CON GUIA | 19/09/2025 EN COMUNICACIÓN CON EL NÚMERO 3148417926 USUARIO NOS INFORMA QUE AUN NO HAN LLEGADO LOS ROLLOS | 20/09/2025 SE INTENTA COMUNICACIÓN CON EL USUARIO PARA VALIDAR SI YA RECIBIO LOS ROLLOS A LOS NÚMEROS 3126573943-3148417926  PERO NO HAY CONTACTO | 22/09/2025 EN COMUNICACIÓN CON EL NÚMERO 3148417926 USUARIO NOS INFORMA QUE AUN NO HAN LLEGADO LOS ROLLOS | 23/09/2025 SE REALIZA ENVIO DE 40 ROLLOS, CON LA GUIA 2205447181 SERVIENTREGA. SE CONFIRMA ENTREGA EXITOSA POR PARTE DEL USUARIO"/>
    <s v="ENVÍO"/>
    <m/>
    <s v="TIPO IV"/>
    <s v="TERRESTRE"/>
    <m/>
    <n v="0"/>
    <n v="35779.500569199998"/>
    <n v="0"/>
    <n v="35779.500569199998"/>
    <m/>
    <m/>
    <m/>
    <m/>
    <m/>
  </r>
  <r>
    <s v="BUCARAMANGA"/>
    <x v="3"/>
    <x v="3"/>
    <n v="68276"/>
    <n v="2774653"/>
    <n v="17257"/>
    <s v="ORDEN DE CAMBIO"/>
    <s v="SANTANDER"/>
    <s v="FLORIDABLANCA"/>
    <s v="BARRIO CIUDAD JARDIN FLORIDABL"/>
    <s v="REDEBAN"/>
    <s v="FO-25-1564464"/>
    <d v="2025-09-22T11:55:00"/>
    <d v="2025-09-23T08:16:00"/>
    <m/>
    <s v="ROLLOS"/>
    <s v="ROLLOS"/>
    <s v="CB UNO A UNO"/>
    <s v="CB UNO A UNO"/>
    <s v="EJECUTADO_EXITOSO"/>
    <s v="EJECUTADO EXITOSO"/>
    <s v="22/09/2025 SE ESCALA AL COORDINADOR DE ZONA PARA ENTREGA DE ROLLOS EN SITIO | 22/09/2025 SE REALIZA ENTREGA DE 40 ROLLOS CON VISITA NO SE MANIPULA TERMINAL"/>
    <s v="VISITA_TÉCNICA"/>
    <m/>
    <s v="TIPO I"/>
    <s v="TERRESTRE"/>
    <s v="REYES RAMIREZ DIEGO ALEXANDER"/>
    <n v="1"/>
    <n v="35779.500569199998"/>
    <n v="0"/>
    <n v="35779.500569199998"/>
    <m/>
    <m/>
    <m/>
    <m/>
    <m/>
  </r>
  <r>
    <s v="BUCARAMANGA"/>
    <x v="3"/>
    <x v="3"/>
    <n v="68001"/>
    <n v="2773028"/>
    <n v="46626"/>
    <s v="ORDEN DE CAMBIO"/>
    <s v="SANTANDER"/>
    <s v="BUCARAMANGA"/>
    <s v="PTM  BUCARAMANGA  LA GRAN ESQU"/>
    <s v="REDEBAN"/>
    <s v="FO-25-1564109"/>
    <d v="2025-09-22T09:50:00"/>
    <d v="2025-09-23T08:19:00"/>
    <m/>
    <s v="ROLLOS"/>
    <s v="ROLLOS"/>
    <s v="AGREGADOR"/>
    <s v="COMCARD - PTM"/>
    <s v="EJECUTADO_EXITOSO"/>
    <s v="EJECUTADO EXITOSO"/>
    <s v="22/09/2025 SE ESCALA AL COORDINADOR DE ZONA PARA ENTREGA DE ROLLOS EN SITIO | 22/09/2025 SE REALIZA ENTREGA DE 20 ROLLOS CON VISITA"/>
    <s v="VISITA_TÉCNICA"/>
    <m/>
    <s v="TIPO I"/>
    <s v="TERRESTRE"/>
    <s v="MARTINEZ FLOREZ DONIS ALBERTO"/>
    <n v="1"/>
    <n v="35779.500569199998"/>
    <n v="0"/>
    <n v="35779.500569199998"/>
    <m/>
    <m/>
    <m/>
    <m/>
    <m/>
  </r>
  <r>
    <s v="BUCARAMANGA"/>
    <x v="3"/>
    <x v="3"/>
    <n v="68001"/>
    <n v="2773694"/>
    <n v="46321"/>
    <s v="ORDEN DE CAMBIO"/>
    <s v="SANTANDER"/>
    <s v="BUCARAMANGA"/>
    <s v="PTM  BUCARAMANGA DROGUERIA MIR"/>
    <s v="REDEBAN"/>
    <s v="FO-25-1564062"/>
    <d v="2025-09-22T10:43:00"/>
    <d v="2025-09-23T08:22:00"/>
    <m/>
    <s v="ROLLOS"/>
    <s v="ROLLOS"/>
    <s v="AGREGADOR"/>
    <s v="COMCARD - PTM"/>
    <s v="EJECUTADO_EXITOSO"/>
    <s v="EJECUTADO EXITOSO"/>
    <s v="22/09/2025 SE ESCALA AL COORDINADOR DE ZONA PARA ENTREGA DE ROLLOS EN SITIO | 22/09/2025 SE REALIZA ENTREGA DE 40 ROLLOS CON VISITA."/>
    <s v="VISITA_TÉCNICA"/>
    <m/>
    <s v="TIPO I"/>
    <s v="TERRESTRE"/>
    <s v="MARTINEZ FLOREZ DONIS ALBERTO"/>
    <n v="1"/>
    <n v="35779.500569199998"/>
    <n v="0"/>
    <n v="35779.500569199998"/>
    <m/>
    <m/>
    <m/>
    <m/>
    <m/>
  </r>
  <r>
    <s v="APARTADO"/>
    <x v="0"/>
    <x v="0"/>
    <n v="5490"/>
    <n v="2763530"/>
    <n v="69669"/>
    <s v="ORDEN DE CAMBIO"/>
    <s v="ANTIOQUIA"/>
    <s v="NECOCLI"/>
    <s v="PTM ZAPATA MARANDIS"/>
    <s v="REDEBAN"/>
    <s v="FO-25-1552361"/>
    <d v="2025-09-19T08:00:00"/>
    <d v="2025-09-23T09:17:00"/>
    <m/>
    <s v="ROLLOS"/>
    <s v="ROLLOS"/>
    <s v="AGREGADOR"/>
    <s v="COMCARD - PTM"/>
    <s v="EJECUTADO_EXITOSO"/>
    <s v="EJECUTADO EXITOSO"/>
    <s v="19/09/2025 SE ESCALA AL COORDINADOR DE ZONA PARA ENTREGA DE ROLLOS EN SITIO | 22/09/2025 ENVÍO ROLLOS, POR FLOTA ENTREGA CONFIRMADA CON EL CLIENTE."/>
    <s v="ENVÍO"/>
    <m/>
    <s v="TIPO II"/>
    <s v="TERRESTRE"/>
    <s v="CASTRO HENAO DANIEL ESTEBAN"/>
    <n v="0"/>
    <n v="35779.500569199998"/>
    <n v="0"/>
    <n v="35779.500569199998"/>
    <m/>
    <m/>
    <m/>
    <m/>
    <m/>
  </r>
  <r>
    <s v="CALI"/>
    <x v="2"/>
    <x v="2"/>
    <n v="19110"/>
    <n v="2761253"/>
    <n v="44111"/>
    <s v="ORDEN DE CAMBIO"/>
    <s v="CAUCA"/>
    <s v="BUENOS AIRES"/>
    <s v="DISTRICOL VARIEDADES Y ESTILOS"/>
    <s v="REDEBAN"/>
    <s v="FO-25-1549096"/>
    <d v="2025-09-18T12:38:00"/>
    <d v="2025-09-23T09:25:00"/>
    <m/>
    <s v="ROLLOS"/>
    <s v="ROLLOS"/>
    <s v="AGREGADOR"/>
    <s v="DISTRICOL"/>
    <s v="EJECUTADO_EXITOSO"/>
    <s v="EJECUTADO EXITOSO"/>
    <s v="18/09/2025 SE ESCALA AL COORDINADOR DE ZONA PARA ENTREGA DE ROLLOS EN SITIO | 22/09/2025 SE REALIZA ENTREGA DE 80 ROLLOS"/>
    <s v="VISITA_TÉCNICA"/>
    <m/>
    <s v="TIPO II"/>
    <s v="TERRESTRE"/>
    <s v="PAREDES CASTILLO DIEGO"/>
    <n v="1"/>
    <n v="67654.12000000001"/>
    <n v="0"/>
    <n v="67654.12000000001"/>
    <m/>
    <m/>
    <m/>
    <m/>
    <m/>
  </r>
  <r>
    <s v="PASTO"/>
    <x v="2"/>
    <x v="2"/>
    <n v="52001"/>
    <n v="2761200"/>
    <n v="58336"/>
    <s v="ORDEN DE CAMBIO"/>
    <s v="NARIÑO"/>
    <s v="PASTO"/>
    <s v="BARRIO CENTRO PASTO 25"/>
    <s v="REDEBAN"/>
    <s v="FO-25-1556852"/>
    <d v="2025-09-18T12:14:00"/>
    <d v="2025-09-23T09:26:00"/>
    <m/>
    <s v="ROLLOS"/>
    <s v="ROLLOS"/>
    <s v="CB UNO A UNO"/>
    <s v="CB UNO A UNO"/>
    <s v="EJECUTADO_EXITOSO"/>
    <s v="EJECUTADO EXITOSO"/>
    <s v="19/09/2025 SE ESCALA AL COORDINADOR DE ZONA PARA ENTREGA DE ROLLOS EN SITIO | 22/09/2025 SE REALIZÓ LA ENTREGA DE 20 ROLLOS DE PAPELERÍA SOLICITADA NO SE MANIPULA CB CLIENTE INFORMA QUE SE ENCUENTRA OPERATIVO"/>
    <s v="VISITA_TÉCNICA"/>
    <m/>
    <s v="TIPO I"/>
    <s v="TERRESTRE"/>
    <s v="REMICIO AMADO JOHN HEBER"/>
    <n v="1"/>
    <n v="35779.500569199998"/>
    <n v="0"/>
    <n v="35779.500569199998"/>
    <m/>
    <m/>
    <m/>
    <m/>
    <m/>
  </r>
  <r>
    <s v="CUCUTA"/>
    <x v="3"/>
    <x v="3"/>
    <n v="54172"/>
    <n v="2763315"/>
    <n v="60860"/>
    <s v="ORDEN DE CAMBIO"/>
    <s v="NORTE DE SANTANDER"/>
    <s v="CHINACOTA"/>
    <s v="BARRIO FUERA DEL MUNICIPIO DE"/>
    <s v="REDEBAN"/>
    <s v="FO-25-1552385"/>
    <d v="2025-09-18T17:30:00"/>
    <d v="2025-09-23T09:29:00"/>
    <m/>
    <s v="ROLLOS"/>
    <s v="ROLLOS"/>
    <s v="CB UNO A UNO"/>
    <s v="CB UNO A UNO"/>
    <s v="EJECUTADO_EXITOSO"/>
    <s v="EJECUTADO EXITOSO"/>
    <s v="19/09/2025 SE ESCALA AL COORDINADOR DE ZONA PARA ENTREGA DE ROLLOS EN SITIO | 22/09/2025 SE REALIZA VISITA, SE ENTREGAN 20"/>
    <s v="VISITA_TÉCNICA"/>
    <m/>
    <s v="TIPO II"/>
    <s v="TERRESTRE"/>
    <s v="PACHECO BUITRAGO JAVIER ALONSO"/>
    <n v="1"/>
    <n v="67654.12000000001"/>
    <n v="0"/>
    <n v="67654.12000000001"/>
    <m/>
    <m/>
    <m/>
    <m/>
    <m/>
  </r>
  <r>
    <s v="VILLAVICENCIO"/>
    <x v="5"/>
    <x v="5"/>
    <n v="50573"/>
    <n v="2757290"/>
    <n v="73060"/>
    <s v="ORDEN DE CAMBIO"/>
    <s v="META"/>
    <s v="PUERTO LOPEZ"/>
    <s v="PAGAFACIL PUERTO LOPEZ"/>
    <s v="REDEBAN"/>
    <s v="FO-25-1546255"/>
    <d v="2025-09-17T17:16:00"/>
    <d v="2025-09-23T09:34:00"/>
    <m/>
    <s v="ROLLOS"/>
    <s v="ROLLOS"/>
    <s v="ROBUSTO"/>
    <s v="PAGAFACIL"/>
    <s v="EJECUTADO_EXITOSO"/>
    <s v="EJECUTADO EXITOSO"/>
    <s v="18/09/2025 SE ESCALA AL COORDINADOR DE ZONA PARA ENTREGA DE ROLLOS EN SITIO | 22/09/2025 SE REALIZA ENTREGA EN SITIO DE 80 ROLLOS RBM"/>
    <s v="VISITA_TÉCNICA"/>
    <m/>
    <s v="TIPO II"/>
    <s v="TERRESTRE"/>
    <s v="CASTRILLON URREA LONDIER LEANDRO"/>
    <n v="1"/>
    <n v="67654.12000000001"/>
    <n v="0"/>
    <n v="67654.12000000001"/>
    <m/>
    <m/>
    <m/>
    <m/>
    <m/>
  </r>
  <r>
    <s v="MEDELLIN"/>
    <x v="0"/>
    <x v="0"/>
    <n v="5318"/>
    <n v="2749487"/>
    <n v="60885"/>
    <s v="ORDEN DE CAMBIO"/>
    <s v="ANTIOQUIA"/>
    <s v="GUARNE"/>
    <s v="PTM GUARNE TIENDA CUATRO ESQU"/>
    <s v="REDEBAN"/>
    <s v="FO-25-1540484"/>
    <d v="2025-09-16T14:58:00"/>
    <d v="2025-09-23T09:41:00"/>
    <m/>
    <s v="ROLLOS"/>
    <s v="ROLLOS"/>
    <s v="AGREGADOR"/>
    <s v="COMCARD - PTM"/>
    <s v="EJECUTADO_EXITOSO"/>
    <s v="EJECUTADO EXITOSO"/>
    <s v="17/09/2025 SE ESCALA AL COORDINADOR DE ZONA PARA ENTREGA DE ROLLOS EN SITIO | 22/09/2025 SE ENTREGA ROLLOS OK"/>
    <s v="VISITA_TÉCNICA"/>
    <m/>
    <s v="TIPO II"/>
    <s v="TERRESTRE"/>
    <s v="DIAZ ZABALA FRANCIS DUBAN"/>
    <n v="1"/>
    <n v="67654.12000000001"/>
    <n v="0"/>
    <n v="67654.12000000001"/>
    <m/>
    <m/>
    <m/>
    <m/>
    <m/>
  </r>
  <r>
    <s v="BUCARAMANGA"/>
    <x v="3"/>
    <x v="3"/>
    <n v="68001"/>
    <n v="2775047"/>
    <n v="79985"/>
    <s v="ORDEN DE CAMBIO"/>
    <s v="SANTANDER"/>
    <s v="BUCARAMANGA"/>
    <s v="BARRIO SAN FRANCISCO BUCARAMANGA  19"/>
    <s v="REDEBAN"/>
    <s v="FO-25-1565293"/>
    <d v="2025-09-22T12:45:00"/>
    <d v="2025-09-23T09:47:00"/>
    <m/>
    <s v="ROLLOS"/>
    <s v="ROLLOS"/>
    <s v="UNO A UNO"/>
    <s v="UNO A UNO"/>
    <s v="EJECUTADO_EXITOSO"/>
    <s v="EJECUTADO EXITOSO"/>
    <s v="22/09/2025 SE ESCALA AL COORDINADOR DE ZONA PARA ENTREGA DE ROLLOS EN SITIO | 23/09/2025 SE REALIZA ENTREGA DE 10 ROLLOS A LA SRA LUCIA MENDOZA"/>
    <s v="VISITA_TÉCNICA"/>
    <m/>
    <s v="TIPO I"/>
    <s v="TERRESTRE"/>
    <s v="GONZALEZ ESTUPIÑAN YEISON WALTER ANTONIO"/>
    <n v="1"/>
    <n v="35779.500569199998"/>
    <n v="0"/>
    <n v="35779.500569199998"/>
    <m/>
    <m/>
    <m/>
    <m/>
    <m/>
  </r>
  <r>
    <s v="MEDELLIN"/>
    <x v="0"/>
    <x v="0"/>
    <n v="5756"/>
    <n v="2748652"/>
    <n v="13033"/>
    <s v="ORDEN DE CAMBIO"/>
    <s v="ANTIOQUIA"/>
    <s v="SONSON"/>
    <s v="SAN MIGUEL ANTIOQUIA"/>
    <s v="REDEBAN"/>
    <s v="FO-25-1539140"/>
    <d v="2025-09-16T13:08:00"/>
    <d v="2025-09-23T09:53:00"/>
    <m/>
    <s v="ROLLOS"/>
    <s v="ROLLOS"/>
    <s v="CB UNO A UNO"/>
    <s v="CB UNO A UNO"/>
    <s v="EJECUTADO_EXITOSO"/>
    <s v="EJECUTADO EXITOSO"/>
    <s v="16/09/2025 SE REALIZA ENVIO DE ROLLOS POR FLOTA | 23/09/2025 ENVÍO DE 60 ROLLOS A CB POR FLOTA OK RECLAMO CONFIRMADO POR USUARIO"/>
    <s v="ENVÍO"/>
    <m/>
    <s v="TIPO III"/>
    <s v="TERRESTRE"/>
    <s v="PAREJA ECHAVARRIA JHON DAVID"/>
    <n v="0"/>
    <n v="35779.500569199998"/>
    <n v="0"/>
    <n v="35779.500569199998"/>
    <m/>
    <m/>
    <m/>
    <m/>
    <m/>
  </r>
  <r>
    <s v="MEDELLIN"/>
    <x v="0"/>
    <x v="0"/>
    <n v="5756"/>
    <n v="2753337"/>
    <n v="71714"/>
    <s v="ORDEN DE CAMBIO"/>
    <s v="ANTIOQUIA"/>
    <s v="SONSON"/>
    <s v="DISTRICOL VARIEDADES LAS CA#AS"/>
    <s v="REDEBAN"/>
    <s v="FO-25-1542272"/>
    <d v="2025-09-17T09:50:00"/>
    <d v="2025-09-23T09:54:00"/>
    <m/>
    <s v="ROLLOS"/>
    <s v="ROLLOS"/>
    <s v="AGREGADOR"/>
    <s v="DISTRICOL"/>
    <s v="EJECUTADO_EXITOSO"/>
    <s v="EJECUTADO EXITOSO"/>
    <s v="17/09/2025 SE REALIZA ENVIO DE ROLLOS POR FLOTA | 23/09/2025 ENVÍO DE 20 ROLLOS A CB OK RECLAMO CONFIRMADO CON USUARIO"/>
    <s v="ENVÍO"/>
    <m/>
    <s v="TIPO III"/>
    <s v="TERRESTRE"/>
    <s v="PAREJA ECHAVARRIA JHON DAVID"/>
    <n v="0"/>
    <n v="35779.500569199998"/>
    <n v="0"/>
    <n v="35779.500569199998"/>
    <m/>
    <m/>
    <m/>
    <m/>
    <m/>
  </r>
  <r>
    <s v="SANTA MARTA"/>
    <x v="1"/>
    <x v="1"/>
    <n v="47318"/>
    <n v="2748798"/>
    <n v="80270"/>
    <s v="ORDEN DE CAMBIO"/>
    <s v="MAGDALENA"/>
    <s v="GUAMAL"/>
    <s v="BARRIO CENTRO GUAMAL 4"/>
    <s v="REDEBAN"/>
    <s v="FO-25-1541585"/>
    <d v="2025-09-16T13:47:00"/>
    <d v="2025-09-23T09:55:00"/>
    <m/>
    <s v="ROLLOS"/>
    <s v="ROLLOS"/>
    <s v="UNO A UNO"/>
    <s v="UNO A UNO"/>
    <s v="EJECUTADO_EXITOSO"/>
    <s v="EJECUTADO EXITOSO"/>
    <s v="17/09/2025 SE REALIZA ENVIO DE ROLLOS CON GUIA | 23/09/2025 SE CONFIRMA ENTREGA EXITOSA POR PARTE DE LA TRANSPORTADORA INTERRAPIDISIMO CON GUÍA 700169689506 | 21/09/2025 SE REALIZA ENVÍO DE 20 ROLLOS PARA DATÁFONO POR INTERRAPIDISIMO"/>
    <s v="ENVÍO"/>
    <m/>
    <s v="TIPO IV"/>
    <s v="TERRESTRE"/>
    <s v="THOMAS  CAMPO SIGIFREDO SEGUNDO"/>
    <n v="0"/>
    <n v="35779.500569199998"/>
    <n v="0"/>
    <n v="35779.500569199998"/>
    <m/>
    <m/>
    <m/>
    <m/>
    <m/>
  </r>
  <r>
    <s v="CALI"/>
    <x v="2"/>
    <x v="2"/>
    <n v="76001"/>
    <n v="2747196"/>
    <n v="22518"/>
    <s v="ORDEN DE CAMBIO"/>
    <s v="VALLE DEL CAUCA"/>
    <s v="CALI"/>
    <s v="BARRIO VILLA DEL PRADO CALI"/>
    <s v="REDEBAN"/>
    <s v="FO-25-1536432 | FO-25-1544976"/>
    <d v="2025-09-16T10:28:00"/>
    <d v="2025-09-23T10:03:00"/>
    <m/>
    <s v="ROLLOS"/>
    <s v="ROLLOS"/>
    <s v="CB UNO A UNO"/>
    <s v="CB UNO A UNO"/>
    <s v="EJECUTADO_CANCELADO"/>
    <s v="CB CERRADO - DESOCUPADO"/>
    <s v="17/09/2025 En la vista tecnica realizada al comercio se llega al sitio pero el lugar se encuentra cerrado se llama al numero indicado reiteradamente no contesta se toca en el lugar ya que parece una casa nadie contesta se encuentra todo cerrado se busca gente por la zona se encontro una persona un vecino y informa que el lugar abre entre 3:00 pm y 4:00 pm de la tarde a veces|23/09/2025 SE REALIZA LLAMADA AL CLIENTE PARA VALIDAR SI SI SE ENCUENTRA EN EL PUNTO YA QUE YA SE HABIA VISTADO UNA VEZ Y EL LOCAL ESTABA CERRADO, SE INTENTA COMUNICACION VARIAS VECES A LA QUINTA VEZ NOS ATIENDE UNA PERSONA QUE INDICA QUE ESTA MUY OCUPADA, PERO QUE EL CB YA HABRIRIA EN LA TARDE , SE LE INDICA QUE POR VENCIMIENTO DE LA ORDEN Y QUE COMO YA HABIAMOS REALIZADO UNA VISITA ANTERIOR SIN PODER ENTREGAR LOS ROLLOS POR EL LOCAL CERRADO, DEBEMOS CERRAR LA ORDEN Y PROCEDER A REALIZAR DE NUEVO LA SOLICITUD PARA LA ENTREGA."/>
    <s v="VISITA_TÉCNICA"/>
    <m/>
    <s v="TIPO I"/>
    <s v="TERRESTRE"/>
    <s v="BENAVIDES ARANGO RAFAEL JOSE"/>
    <n v="1"/>
    <n v="35779.500569199998"/>
    <n v="0"/>
    <n v="35779.500569199998"/>
    <m/>
    <m/>
    <m/>
    <m/>
    <m/>
  </r>
  <r>
    <s v="BOGOTA"/>
    <x v="4"/>
    <x v="4"/>
    <n v="11001"/>
    <n v="2776981"/>
    <n v="50783"/>
    <s v="ORDEN DE CAMBIO"/>
    <s v="CUNDINAMARCA"/>
    <s v="BOGOTA"/>
    <s v="BARRIO BOSQUE POPULAR BOGOTA 1"/>
    <s v="REDEBAN"/>
    <s v="FO-25-1567085"/>
    <d v="2025-09-22T16:22:00"/>
    <d v="2025-09-23T10:14:00"/>
    <m/>
    <s v="ROLLOS"/>
    <s v="ROLLOS"/>
    <s v="CB UNO A UNO"/>
    <s v="CB UNO A UNO"/>
    <s v="EJECUTADO_EXITOSO"/>
    <s v="EJECUTADO EXITOSO"/>
    <s v="22/09/2025 SE ESCALA AL COORDINADOR DE ZONA PARA ENTREGA DE ROLLOS EN SITIO | 23/09/2025 SE REALIZA ENTREGA DE 16 ROLLOS WOMPI"/>
    <s v="VISITA_TÉCNICA"/>
    <m/>
    <s v="TIPO I"/>
    <s v="TERRESTRE"/>
    <s v="MURCIA HERNANDEZ HARVEY IGNACIO"/>
    <n v="1"/>
    <n v="35779.500569199998"/>
    <n v="0"/>
    <n v="35779.500569199998"/>
    <m/>
    <m/>
    <m/>
    <m/>
    <m/>
  </r>
  <r>
    <s v="MEDELLIN"/>
    <x v="0"/>
    <x v="0"/>
    <n v="5615"/>
    <n v="2762741"/>
    <n v="63253"/>
    <s v="ORDEN DE CAMBIO"/>
    <s v="ANTIOQUIA"/>
    <s v="RIONEGRO"/>
    <s v="BARRIO VEREDA CUCHILLAS RIONEG"/>
    <s v="REDEBAN"/>
    <s v="FO-25-1550501"/>
    <d v="2025-09-18T16:13:00"/>
    <d v="2025-09-23T10:28:00"/>
    <m/>
    <s v="ROLLOS"/>
    <s v="ROLLOS"/>
    <s v="CB UNO A UNO"/>
    <s v="CB UNO A UNO"/>
    <s v="EJECUTADO_EXITOSO"/>
    <s v="EJECUTADO EXITOSO"/>
    <s v="18/09/2025 SE ESCALA AL COORDINADOR DE ZONA PARA ENTREGA DE ROLLOS EN SITIO | 23/09/2025 SE ENTREGAN 20 ROLLOS"/>
    <s v="VISITA_TÉCNICA"/>
    <m/>
    <s v="TIPO II"/>
    <s v="TERRESTRE"/>
    <s v="BARRIENTOS HERNANDEZ CRISTIAN HORACIO"/>
    <n v="1"/>
    <n v="67654.12000000001"/>
    <n v="0"/>
    <n v="67654.12000000001"/>
    <m/>
    <m/>
    <m/>
    <m/>
    <m/>
  </r>
  <r>
    <s v="CUCUTA"/>
    <x v="3"/>
    <x v="3"/>
    <n v="54001"/>
    <n v="2770061"/>
    <n v="77895"/>
    <s v="ORDEN DE CAMBIO"/>
    <s v="NORTE DE SANTANDER"/>
    <s v="CUCUTA"/>
    <s v="BARRIO PRADOS DEL ESTE CUCUTA"/>
    <s v="REDEBAN"/>
    <s v="FO-25-1560952"/>
    <d v="2025-09-22T08:00:00"/>
    <d v="2025-09-23T10:30:00"/>
    <m/>
    <s v="ROLLOS"/>
    <s v="ROLLOS"/>
    <s v="CB UNO A UNO"/>
    <s v="CB UNO A UNO"/>
    <s v="EJECUTADO_EXITOSO"/>
    <s v="EJECUTADO EXITOSO"/>
    <s v="21/09/2025 SE ESCALA AL COORDINADOR DE ZONA PARA ENTREGA DE ROLLOS EN SITIO | 23/09/2025 SE REALIZÓ VISITA AL COMERCIO Y SE HIZO ENTREGA DE 10 ROLLOS TODO OK"/>
    <s v="VISITA_TÉCNICA"/>
    <m/>
    <s v="TIPO I"/>
    <s v="TERRESTRE"/>
    <s v="MORA VEGA JEAMPIER"/>
    <n v="1"/>
    <n v="35779.500569199998"/>
    <n v="0"/>
    <n v="35779.500569199998"/>
    <m/>
    <m/>
    <m/>
    <m/>
    <m/>
  </r>
  <r>
    <s v="MONTERIA"/>
    <x v="1"/>
    <x v="1"/>
    <n v="23162"/>
    <n v="2773504"/>
    <n v="79762"/>
    <s v="ORDEN DE CAMBIO"/>
    <s v="CORDOBA"/>
    <s v="CERETE"/>
    <s v="BARRIO SAN FRANCISCO CERETE"/>
    <s v="REDEBAN"/>
    <s v="FO-25-1564070"/>
    <d v="2025-09-22T10:16:00"/>
    <d v="2025-09-23T10:32:00"/>
    <m/>
    <s v="ROLLOS"/>
    <s v="ROLLOS"/>
    <s v="UNO A UNO"/>
    <s v="UNO A UNO"/>
    <s v="EJECUTADO_EXITOSO"/>
    <s v="EJECUTADO EXITOSO"/>
    <s v="22/09/2025 SE ESCALA AL COORDINADOR DE ZONA PARA ENTREGA DE ROLLOS EN SITIO | 23/09/2025 SE ENTREGAN 10 ROLLOS CON VISITA OK"/>
    <s v="VISITA_TÉCNICA"/>
    <m/>
    <s v="TIPO I"/>
    <s v="TERRESTRE"/>
    <s v="COGOLLO VERTEL EDER LUIS"/>
    <n v="1"/>
    <n v="35779.500569199998"/>
    <n v="0"/>
    <n v="35779.500569199998"/>
    <m/>
    <m/>
    <m/>
    <m/>
    <m/>
  </r>
  <r>
    <s v="PASTO"/>
    <x v="2"/>
    <x v="2"/>
    <n v="52001"/>
    <n v="2772321"/>
    <n v="80496"/>
    <s v="ORDEN DE CAMBIO"/>
    <s v="NARIÑO"/>
    <s v="PASTO"/>
    <s v="DISTRICOL PAP Y VAR CLAUDIA"/>
    <s v="REDEBAN"/>
    <s v="FO-25-1564148"/>
    <d v="2025-09-22T09:06:00"/>
    <d v="2025-09-23T10:33:00"/>
    <m/>
    <s v="ROLLOS"/>
    <s v="ROLLOS"/>
    <s v="AGREGADOR"/>
    <s v="DISTRICOL"/>
    <s v="EJECUTADO_EXITOSO"/>
    <s v="EJECUTADO EXITOSO"/>
    <s v="22/09/2025 SE ESCALA AL COORDINADOR DE ZONA PARA ENTREGA DE ROLLOS EN SITIO | 23/09/2025 SE VISITA EL CB PARA ENTREGAR 20 ROLLOS, ENTREGA OK"/>
    <s v="VISITA_TÉCNICA"/>
    <m/>
    <s v="TIPO I"/>
    <s v="TERRESTRE"/>
    <s v="GUERRERO RAMIREZ OSCAR DARIO"/>
    <n v="1"/>
    <n v="35779.500569199998"/>
    <n v="0"/>
    <n v="35779.500569199998"/>
    <m/>
    <m/>
    <m/>
    <m/>
    <m/>
  </r>
  <r>
    <s v="BARRANQUILLA"/>
    <x v="1"/>
    <x v="1"/>
    <n v="47258"/>
    <n v="2758354"/>
    <n v="79937"/>
    <s v="ORDEN DE CAMBIO"/>
    <s v="MAGDALENA"/>
    <s v="EL PIÑON"/>
    <s v="BARRIO EL BACANO EL PIÑON"/>
    <s v="REDEBAN"/>
    <s v="FO-25-1548563"/>
    <d v="2025-09-18T08:00:00"/>
    <d v="2025-09-23T10:35:00"/>
    <m/>
    <s v="ROLLOS"/>
    <s v="ROLLOS"/>
    <s v="UNO A UNO"/>
    <s v="UNO A UNO"/>
    <s v="EJECUTADO_EXITOSO"/>
    <s v="EJECUTADO EXITOSO"/>
    <s v="18/09/2025 SE REALIZA ENVIO DE ROLLOS CON GUIA | 23/09/2025 SE CONFIRMA ENTREGA EXITOSA POR PARTE DE LA TRANSPORTADORA | 20/09/2025 SE REALIZA ENVÍO DE 20 ROLLOS PARA DATÁFONO PORINTERRAPIDISIMO"/>
    <s v="ENVÍO"/>
    <m/>
    <s v="TIPO III"/>
    <s v="TERRESTRE"/>
    <s v="THOMAS  CAMPO SIGIFREDO SEGUNDO"/>
    <n v="0"/>
    <n v="35779.500569199998"/>
    <n v="0"/>
    <n v="35779.500569199998"/>
    <m/>
    <m/>
    <m/>
    <m/>
    <m/>
  </r>
  <r>
    <s v="VALLEDUPAR"/>
    <x v="1"/>
    <x v="1"/>
    <n v="44078"/>
    <n v="2760644"/>
    <n v="37859"/>
    <s v="ORDEN DE CAMBIO"/>
    <s v="LA GUAJIRA"/>
    <s v="BARRANCAS"/>
    <s v="DISTRICOL WORLD CONNECTIONS SA"/>
    <s v="REDEBAN"/>
    <s v="FO-25-1548520"/>
    <d v="2025-09-18T11:24:00"/>
    <d v="2025-09-23T10:36:00"/>
    <m/>
    <s v="ROLLOS"/>
    <s v="ROLLOS"/>
    <s v="AGREGADOR"/>
    <s v="DISTRICOL"/>
    <s v="EJECUTADO_EXITOSO"/>
    <s v="EJECUTADO EXITOSO"/>
    <s v="18/09/2025 SE ESCALA AL COORDINADOR DE ZONA PARA ENTREGA DE ROLLOS EN SITIO | 23/09/2025 SE REALIZA ENTREGA DE 30 ROLLOS EN SITIO"/>
    <s v="VISITA_TÉCNICA"/>
    <m/>
    <s v="TIPO II"/>
    <s v="TERRESTRE"/>
    <s v="MONTES DIAZ JOHN FRED"/>
    <n v="1"/>
    <n v="67654.12000000001"/>
    <n v="0"/>
    <n v="67654.12000000001"/>
    <m/>
    <m/>
    <m/>
    <m/>
    <m/>
  </r>
  <r>
    <s v="CUCUTA"/>
    <x v="3"/>
    <x v="3"/>
    <n v="54498"/>
    <n v="2757175"/>
    <n v="71623"/>
    <s v="ORDEN DE CAMBIO"/>
    <s v="NORTE DE SANTANDER"/>
    <s v="OCAÑA"/>
    <s v="BARRIO OCANA OCANA"/>
    <s v="REDEBAN"/>
    <s v="FO-25-1546959"/>
    <d v="2025-09-17T16:56:00"/>
    <d v="2025-09-23T10:37:00"/>
    <m/>
    <s v="ROLLOS"/>
    <s v="ROLLOS"/>
    <s v="CB UNO A UNO"/>
    <s v="CB UNO A UNO"/>
    <s v="EJECUTADO_EXITOSO"/>
    <s v="EJECUTADO EXITOSO"/>
    <s v="18/09/2025 SE REALIZA ENVIO DE ROLLOS CON GUIA | 23/09/2025 SE INTENTA COMUNICACIÓN PERO NO HAY RESPUESTA, SE ESCRIBE VÍA WHATSAPP A LOS NÚMEROS 3163700684 - 3165216521 Y SE INFORMA QUE LOS ROLLOS YA SE PUEDEN RECLAMAR EN INTERRAPIDISIMO | 23/09/2025 SE CONFIRMA PEDIDO EN LA OFICINA DE LA TRANSPORTADORA, SE LE INFORMA  AL USUARIO VÍA WHATSAPP 3165216521 PARA QUE SE ACERQUE A LAS INSTALACIONES A RECIBIR EL PEDIDO USUARIO CONFIRMA QUE SE ACERCARÁ | 19/09/2025 SE REALIZA ENVÍO DE ROLLOS RBM OK"/>
    <s v="ENVÍO"/>
    <m/>
    <s v="TIPO IV"/>
    <s v="TERRESTRE"/>
    <s v="DURAN ACOSTA FRANK YONNY"/>
    <n v="0"/>
    <n v="35779.500569199998"/>
    <n v="0"/>
    <n v="35779.500569199998"/>
    <m/>
    <m/>
    <m/>
    <m/>
    <m/>
  </r>
  <r>
    <s v="PEREIRA"/>
    <x v="2"/>
    <x v="6"/>
    <n v="76147"/>
    <n v="2774499"/>
    <n v="26546"/>
    <s v="ORDEN DE CAMBIO"/>
    <s v="VALLE DEL CAUCA"/>
    <s v="CARTAGO"/>
    <s v="BARRIO ORTEZ CARTAGO"/>
    <s v="REDEBAN"/>
    <s v="FO-25-1564476"/>
    <d v="2025-09-22T11:50:00"/>
    <d v="2025-09-23T10:38:00"/>
    <m/>
    <s v="ROLLOS"/>
    <s v="ROLLOS"/>
    <s v="CB UNO A UNO"/>
    <s v="CB UNO A UNO"/>
    <s v="EJECUTADO_EXITOSO"/>
    <s v="EJECUTADO EXITOSO"/>
    <s v="22/09/2025 SE ESCALA AL COORDINADOR DE ZONA PARA ENTREGA DE ROLLOS EN SITIO | 23/09/2025 VISITAMOS COMERCIO REALIZAMOS ENTREGA DE 80 ROLLOS."/>
    <s v="VISITA_TÉCNICA"/>
    <m/>
    <s v="TIPO I"/>
    <s v="TERRESTRE"/>
    <s v="ARROYAVE CANO MANUEL GUILLERMO"/>
    <n v="1"/>
    <n v="35779.500569199998"/>
    <n v="0"/>
    <n v="35779.500569199998"/>
    <m/>
    <m/>
    <m/>
    <m/>
    <m/>
  </r>
  <r>
    <s v="IBAGUE"/>
    <x v="5"/>
    <x v="5"/>
    <n v="73001"/>
    <n v="2776384"/>
    <n v="79240"/>
    <s v="ORDEN DE CAMBIO"/>
    <s v="TOLIMA"/>
    <s v="IBAGUE"/>
    <s v="DISTRICOL VARIEDADES NORLY"/>
    <s v="REDEBAN"/>
    <s v="FO-25-1566279"/>
    <d v="2025-09-22T15:28:00"/>
    <d v="2025-09-23T10:40:00"/>
    <m/>
    <s v="ROLLOS"/>
    <s v="ROLLOS"/>
    <s v="AGREGADOR"/>
    <s v="DISTRICOL"/>
    <s v="EJECUTADO_EXITOSO"/>
    <s v="EJECUTADO EXITOSO"/>
    <s v="22/09/2025 SE ESCALA AL COORDINADOR DE ZONA PARA ENTREGA DE ROLLOS EN SITIO | 23/09/2025 SE REALIZA ENTREGA DE 20 ROLLOS POR SOLICITUD DEL CLIENTE."/>
    <s v="VISITA_TÉCNICA"/>
    <m/>
    <s v="TIPO I"/>
    <s v="TERRESTRE"/>
    <s v="BARRAGAN TAFUR EDWIN ESTEBAN"/>
    <n v="1"/>
    <n v="35779.500569199998"/>
    <n v="0"/>
    <n v="35779.500569199998"/>
    <m/>
    <m/>
    <m/>
    <m/>
    <m/>
  </r>
  <r>
    <s v="TUNJA"/>
    <x v="3"/>
    <x v="3"/>
    <n v="68385"/>
    <n v="2751883"/>
    <n v="79641"/>
    <s v="ORDEN DE CAMBIO"/>
    <s v="SANTANDER"/>
    <s v="LANDAZURI"/>
    <s v="BARRIO LA INDIA LANDAZURI"/>
    <s v="REDEBAN"/>
    <s v="FO-25-1541572"/>
    <d v="2025-09-17T08:00:00"/>
    <d v="2025-09-23T10:40:00"/>
    <m/>
    <s v="ROLLOS"/>
    <s v="ROLLOS"/>
    <s v="UNO A UNO"/>
    <s v="UNO A UNO"/>
    <s v="EJECUTADO_EXITOSO"/>
    <s v="EJECUTADO EXITOSO"/>
    <s v="17/09/2025 SE REALIZA ENVIO DE ROLLOS CON GUIA | 23/09/2025 SE CONFIRMA PEDIDO EN LA OFICINA DE LA TRANSPORTADORA, SE LE INFORMA  AL USUARIO VÍA WHATSAPP 3123621594 PARA QUE SE ACERQUE A LAS INSTALACIONES A RECIBIR EL PEDIDO USUARIO CONFIRMA QUE SE ACERCARÁ | 19/09/2025 SE HACE ENVÍO DE 10 ROLLOS POR INTERRAPIDISIMO"/>
    <s v="ENVÍO"/>
    <m/>
    <s v="TIPO III"/>
    <s v="TERRESTRE"/>
    <s v="GELVEZ MOGOLLON JOSE ELISEO"/>
    <n v="0"/>
    <n v="35779.500569199998"/>
    <n v="0"/>
    <n v="35779.500569199998"/>
    <m/>
    <m/>
    <m/>
    <m/>
    <m/>
  </r>
  <r>
    <s v="BUCARAMANGA"/>
    <x v="3"/>
    <x v="3"/>
    <n v="68001"/>
    <n v="2777552"/>
    <n v="80583"/>
    <s v="ORDEN DE CAMBIO"/>
    <s v="SANTANDER"/>
    <s v="BUCARAMANGA"/>
    <s v="BARRIO LA VICTORIA BUCARAMANGA 2"/>
    <s v="REDEBAN"/>
    <s v="FO-25-1567040"/>
    <d v="2025-09-22T17:36:00"/>
    <d v="2025-09-23T10:42:00"/>
    <m/>
    <s v="ROLLOS"/>
    <s v="ROLLOS"/>
    <s v="UNO A UNO"/>
    <s v="UNO A UNO"/>
    <s v="EJECUTADO_EXITOSO"/>
    <s v="EJECUTADO EXITOSO"/>
    <s v="22/09/2025 SE ESCALA AL COORDINADOR DE ZONA PARA ENTREGA DE ROLLOS EN SITIO | 23/09/2025 SE REALIZA VISITA A COMERCIO Y SE ENTREGAN 20 ROLLOS"/>
    <s v="VISITA_TÉCNICA"/>
    <m/>
    <s v="TIPO I"/>
    <s v="TERRESTRE"/>
    <s v="SANTOS GONZALEZ JOHAN FABIAN"/>
    <n v="1"/>
    <n v="35779.500569199998"/>
    <n v="0"/>
    <n v="35779.500569199998"/>
    <m/>
    <m/>
    <m/>
    <m/>
    <m/>
  </r>
  <r>
    <s v="PEREIRA"/>
    <x v="2"/>
    <x v="6"/>
    <n v="76147"/>
    <n v="2775872"/>
    <n v="79831"/>
    <s v="ORDEN DE CAMBIO"/>
    <s v="VALLE DEL CAUCA"/>
    <s v="CARTAGO"/>
    <s v="PTM CARTAGO RESIDENCIA MI  CAS"/>
    <s v="REDEBAN"/>
    <s v="FO-25-1566323"/>
    <d v="2025-09-22T14:35:00"/>
    <d v="2025-09-23T10:42:00"/>
    <m/>
    <s v="ROLLOS"/>
    <s v="ROLLOS"/>
    <s v="AGREGADOR"/>
    <s v="COMCARD - PTM"/>
    <s v="EJECUTADO_EXITOSO"/>
    <s v="EJECUTADO EXITOSO"/>
    <s v="22/09/2025 SE ESCALA AL COORDINADOR DE ZONA PARA ENTREGA DE ROLLOS EN SITIO | 23/09/2025 VISITAMOS COMERCIO REALIZAMOS ENTREGA DE 10 ROLLOS."/>
    <s v="VISITA_TÉCNICA"/>
    <m/>
    <s v="TIPO I"/>
    <s v="TERRESTRE"/>
    <s v="ARROYAVE CANO MANUEL GUILLERMO"/>
    <n v="1"/>
    <n v="35779.500569199998"/>
    <n v="0"/>
    <n v="35779.500569199998"/>
    <m/>
    <m/>
    <m/>
    <m/>
    <m/>
  </r>
  <r>
    <s v="BOGOTA"/>
    <x v="4"/>
    <x v="4"/>
    <n v="11001"/>
    <n v="2772272"/>
    <n v="23142"/>
    <s v="ORDEN DE CAMBIO"/>
    <s v="CUNDINAMARCA"/>
    <s v="BOGOTA"/>
    <s v="BARRIO ROMA IV BOGOTA"/>
    <s v="REDEBAN"/>
    <s v="FO-25-1564140"/>
    <d v="2025-09-22T09:12:00"/>
    <d v="2025-09-23T10:45:00"/>
    <m/>
    <s v="ROLLOS"/>
    <s v="ROLLOS"/>
    <s v="CB UNO A UNO"/>
    <s v="CB UNO A UNO"/>
    <s v="EJECUTADO_EXITOSO"/>
    <s v="EJECUTADO EXITOSO"/>
    <s v="22/09/2025 SE ESCALA AL COORDINADOR DE ZONA PARA ENTREGA DE ROLLOS EN SITIO | 23/09/2025 DURANTE LA VISITA TECNICA SE REALIZA ENTREGA DE ROLLOS PARA DATÁFONO NO SE MANIPULAN EQUIPOS SIN NOVEDAD EN ENTREGA"/>
    <s v="VISITA_TÉCNICA"/>
    <m/>
    <s v="TIPO I"/>
    <s v="TERRESTRE"/>
    <s v="LOZADA ROJAS CHRISTIAN ANDRES"/>
    <n v="1"/>
    <n v="35779.500569199998"/>
    <n v="0"/>
    <n v="35779.500569199998"/>
    <m/>
    <m/>
    <m/>
    <m/>
    <m/>
  </r>
  <r>
    <s v="BUCARAMANGA"/>
    <x v="3"/>
    <x v="3"/>
    <n v="68615"/>
    <n v="2776868"/>
    <n v="64796"/>
    <s v="ORDEN DE CAMBIO"/>
    <s v="SANTANDER"/>
    <s v="RIONEGRO"/>
    <s v="BARRIO VEREDA SAN IGNACIO FINC"/>
    <s v="REDEBAN"/>
    <s v="FO-25-1566881"/>
    <d v="2025-09-22T16:10:00"/>
    <d v="2025-09-23T10:48:00"/>
    <m/>
    <s v="ROLLOS"/>
    <s v="ROLLOS"/>
    <s v="CB UNO A UNO"/>
    <s v="CB UNO A UNO"/>
    <s v="EJECUTADO_EXITOSO"/>
    <s v="EJECUTADO EXITOSO"/>
    <s v="22/09/2025 SE ESCALA AL COORDINADOR DE ZONA PARA ENTREGA DE ROLLOS EN SITIO | 23/09/2025 SR REALIZA ENTREGA DE 20 ROLLOS CON VISITA NO SE MANIPULA TERMINAL"/>
    <s v="VISITA_TÉCNICA"/>
    <m/>
    <s v="TIPO II"/>
    <s v="TERRESTRE"/>
    <s v="REYES RAMIREZ DIEGO ALEXANDER"/>
    <n v="1"/>
    <n v="67654.12000000001"/>
    <n v="0"/>
    <n v="67654.12000000001"/>
    <m/>
    <m/>
    <m/>
    <m/>
    <m/>
  </r>
  <r>
    <s v="MEDELLIN"/>
    <x v="0"/>
    <x v="0"/>
    <n v="5615"/>
    <n v="2761882"/>
    <n v="80328"/>
    <s v="ORDEN DE CAMBIO"/>
    <s v="ANTIOQUIA"/>
    <s v="RIONEGRO"/>
    <s v="PTM RIONEGRO DROGUERIA FARMASA"/>
    <s v="REDEBAN"/>
    <s v="FO-25-1550348"/>
    <d v="2025-09-18T14:48:00"/>
    <d v="2025-09-23T10:51:00"/>
    <m/>
    <s v="ROLLOS"/>
    <s v="ROLLOS"/>
    <s v="AGREGADOR"/>
    <s v="COMCARD - PTM"/>
    <s v="EJECUTADO_EXITOSO"/>
    <s v="EJECUTADO EXITOSO"/>
    <s v="18/09/2025 SE ESCALA AL COORDINADOR DE ZONA PARA ENTREGA DE ROLLOS EN SITIO | 23/09/2025 SE ENTREGAN 20 ROLLOS"/>
    <s v="VISITA_TÉCNICA"/>
    <m/>
    <s v="TIPO II"/>
    <s v="TERRESTRE"/>
    <s v="BARRIENTOS HERNANDEZ CRISTIAN HORACIO"/>
    <n v="1"/>
    <n v="67654.12000000001"/>
    <n v="0"/>
    <n v="67654.12000000001"/>
    <m/>
    <m/>
    <m/>
    <m/>
    <m/>
  </r>
  <r>
    <s v="CARTAGENA"/>
    <x v="1"/>
    <x v="1"/>
    <n v="13052"/>
    <n v="2759664"/>
    <n v="14983"/>
    <s v="ORDEN DE CAMBIO"/>
    <s v="BOLIVAR"/>
    <s v="ARJONA"/>
    <s v="BARRIO CARRERA TRONCAL ARJONA"/>
    <s v="REDEBAN"/>
    <s v="FO-25-1547959"/>
    <d v="2025-09-18T10:16:00"/>
    <d v="2025-09-23T10:56:00"/>
    <m/>
    <s v="ROLLOS"/>
    <s v="ROLLOS"/>
    <s v="CB UNO A UNO"/>
    <s v="CB UNO A UNO"/>
    <s v="EJECUTADO_EXITOSO"/>
    <s v="EJECUTADO EXITOSO"/>
    <s v="18/09/2025 SE ESCALA AL COORDINADOR DE ZONA PARA ENTREGA DE ROLLOS EN SITIO | 23/09/2025 SE ENTREGAN 70 ROLLOS"/>
    <s v="VISITA_TÉCNICA"/>
    <m/>
    <s v="TIPO II"/>
    <s v="TERRESTRE"/>
    <s v="CANEDO HERRERA ALEXANDER"/>
    <n v="1"/>
    <n v="67654.12000000001"/>
    <n v="0"/>
    <n v="67654.12000000001"/>
    <m/>
    <m/>
    <m/>
    <m/>
    <m/>
  </r>
  <r>
    <s v="MONTERIA"/>
    <x v="1"/>
    <x v="1"/>
    <n v="23417"/>
    <n v="2768087"/>
    <n v="46828"/>
    <s v="ORDEN DE CAMBIO"/>
    <s v="CORDOBA"/>
    <s v="LORICA"/>
    <s v="DISTRICOL DROGAS DE JESUS"/>
    <s v="REDEBAN"/>
    <s v="FO-25-1557241"/>
    <d v="2025-09-19T16:25:00"/>
    <d v="2025-09-23T10:58:00"/>
    <m/>
    <s v="ROLLOS"/>
    <s v="ROLLOS"/>
    <s v="AGREGADOR"/>
    <s v="DISTRICOL"/>
    <s v="EJECUTADO_EXITOSO"/>
    <s v="EJECUTADO EXITOSO"/>
    <s v="19/09/2025 SE ESCALA AL COORDINADOR DE ZONA PARA ENTREGA DE ROLLOS EN SITIO | 23/09/2025 SE REALIZA VISITA TÉCNICA PARA ENTREGA DE 30 ROLLOS PARA DATÁFONO. NO SE INTERVIENE TERMINAL Y LA ENTREGA SE REALIZA SIN NOVEDAD."/>
    <s v="VISITA_TÉCNICA"/>
    <m/>
    <s v="TIPO II"/>
    <s v="TERRESTRE"/>
    <s v="CASSIANI PEREZ RAUL RAMIRO"/>
    <n v="1"/>
    <n v="67654.12000000001"/>
    <n v="0"/>
    <n v="67654.12000000001"/>
    <m/>
    <m/>
    <m/>
    <m/>
    <m/>
  </r>
  <r>
    <s v="VILLAVICENCIO"/>
    <x v="5"/>
    <x v="5"/>
    <n v="50689"/>
    <n v="2763734"/>
    <n v="79129"/>
    <s v="ORDEN DE CAMBIO"/>
    <s v="META"/>
    <s v="SAN MARTIN"/>
    <s v="BARRIO LAS FERIAS SAN MARTIN 3"/>
    <s v="REDEBAN"/>
    <s v="FO-25-1552350"/>
    <d v="2025-09-19T08:00:00"/>
    <d v="2025-09-23T11:02:00"/>
    <m/>
    <s v="ROLLOS"/>
    <s v="ROLLOS"/>
    <s v="CB UNO A UNO"/>
    <s v="CB UNO A UNO"/>
    <s v="EJECUTADO_EXITOSO"/>
    <s v="EJECUTADO EXITOSO"/>
    <s v="19/09/2025 SE ESCALA AL COORDINADOR DE ZONA PARA ENTREGA DE ROLLOS EN SITIO | 23/09/2025 SE REALIZA ENTREGA EN SITIO DE 60 ROLLOS"/>
    <s v="VISITA_TÉCNICA"/>
    <m/>
    <s v="TIPO II"/>
    <s v="TERRESTRE"/>
    <s v="CASTRILLON URREA LONDIER LEANDRO"/>
    <n v="1"/>
    <n v="67654.12000000001"/>
    <n v="0"/>
    <n v="67654.12000000001"/>
    <m/>
    <m/>
    <m/>
    <m/>
    <m/>
  </r>
  <r>
    <s v="BOGOTA"/>
    <x v="4"/>
    <x v="4"/>
    <n v="11001"/>
    <n v="2772595"/>
    <n v="53070"/>
    <s v="ORDEN DE CAMBIO"/>
    <s v="CUNDINAMARCA"/>
    <s v="BOGOTA"/>
    <s v="BARRIO CIUDAD JARDIN BOGOTA 2"/>
    <s v="REDEBAN"/>
    <s v="FO-25-1564130"/>
    <d v="2025-09-22T09:31:00"/>
    <d v="2025-09-23T11:07:00"/>
    <m/>
    <s v="ROLLOS"/>
    <s v="ROLLOS"/>
    <s v="CB UNO A UNO"/>
    <s v="CB UNO A UNO"/>
    <s v="EJECUTADO_EXITOSO"/>
    <s v="EJECUTADO EXITOSO"/>
    <s v="22/09/2025 SE ESCALA AL COORDINADOR DE ZONA PARA ENTREGA DE ROLLOS EN SITIO | 23/09/2025 DURANTE LA VISITA TECNICA SE REALIZA ENTREGA DE ROLLOS PARA DATÁFONO NO SE MANIPULAN EQUIPOS"/>
    <s v="VISITA_TÉCNICA"/>
    <m/>
    <s v="TIPO I"/>
    <s v="TERRESTRE"/>
    <s v="GALEANO SORIANO JUAN DAVID"/>
    <n v="1"/>
    <n v="35779.500569199998"/>
    <n v="0"/>
    <n v="35779.500569199998"/>
    <m/>
    <m/>
    <m/>
    <m/>
    <m/>
  </r>
  <r>
    <s v="MONTERIA"/>
    <x v="1"/>
    <x v="1"/>
    <n v="23001"/>
    <n v="2772890"/>
    <n v="77171"/>
    <s v="ORDEN DE CAMBIO"/>
    <s v="CORDOBA"/>
    <s v="MONTERIA"/>
    <s v="BARRIO BESITO VOLAO MONTERIA"/>
    <s v="REDEBAN"/>
    <s v="FO-25-1564118"/>
    <d v="2025-09-22T09:49:00"/>
    <d v="2025-09-23T11:10:00"/>
    <m/>
    <s v="ROLLOS"/>
    <s v="ROLLOS"/>
    <s v="CB UNO A UNO"/>
    <s v="CB UNO A UNO"/>
    <s v="EJECUTADO_EXITOSO"/>
    <s v="EJECUTADO EXITOSO"/>
    <s v="22/09/2025 SE ESCALA AL COORDINADOR DE ZONA PARA ENTREGA DE ROLLOS EN SITIO | 23/09/2025 SE ENTREGAN 20 ROLLOS CON VISITA OK"/>
    <s v="VISITA_TÉCNICA"/>
    <m/>
    <s v="TIPO I"/>
    <s v="TERRESTRE"/>
    <s v="COGOLLO VERTEL EDER LUIS"/>
    <n v="1"/>
    <n v="35779.500569199998"/>
    <n v="0"/>
    <n v="35779.500569199998"/>
    <m/>
    <m/>
    <m/>
    <m/>
    <m/>
  </r>
  <r>
    <s v="NEIVA"/>
    <x v="5"/>
    <x v="5"/>
    <n v="41001"/>
    <n v="2772276"/>
    <n v="55081"/>
    <s v="ORDEN DE CAMBIO"/>
    <s v="HUILA"/>
    <s v="NEIVA"/>
    <s v="BARRIO SAN LUIS DE LA PAZ NEIV"/>
    <s v="REDEBAN"/>
    <s v="FO-25-1564135"/>
    <d v="2025-09-22T09:13:00"/>
    <d v="2025-09-23T11:12:00"/>
    <m/>
    <s v="ROLLOS"/>
    <s v="ROLLOS"/>
    <s v="CB UNO A UNO"/>
    <s v="CB UNO A UNO"/>
    <s v="EJECUTADO_EXITOSO"/>
    <s v="EJECUTADO EXITOSO"/>
    <s v="22/09/2025 SE ESCALA AL COORDINADOR DE ZONA PARA ENTREGA DE ROLLOS EN SITIO | 23/09/2025 SE ENTREGA 30 ROLLOS SIN NOVEDAD"/>
    <s v="VISITA_TÉCNICA"/>
    <m/>
    <s v="TIPO I"/>
    <s v="TERRESTRE"/>
    <s v="ANDRADE HERNANDEZ JUAN CARLOS"/>
    <n v="1"/>
    <n v="35779.500569199998"/>
    <n v="0"/>
    <n v="35779.500569199998"/>
    <m/>
    <m/>
    <m/>
    <m/>
    <m/>
  </r>
  <r>
    <s v="CALI"/>
    <x v="2"/>
    <x v="2"/>
    <n v="19001"/>
    <n v="2768455"/>
    <n v="80185"/>
    <s v="ORDEN DE CAMBIO"/>
    <s v="CAUCA"/>
    <s v="POPAYAN"/>
    <s v="BARRIO ESMERALDA POPAYAN 5"/>
    <s v="REDEBAN"/>
    <s v="FO-25-1563834"/>
    <d v="2025-09-19T17:04:00"/>
    <d v="2025-09-23T11:16:00"/>
    <m/>
    <s v="ROLLOS"/>
    <s v="ROLLOS"/>
    <s v="UNO A UNO"/>
    <s v="UNO A UNO"/>
    <s v="EJECUTADO_EXITOSO"/>
    <s v="EJECUTADO EXITOSO"/>
    <s v="22/09/2025 SE ESCALA AL COORDINADOR DE ZONA PARA ENTREGA DE ROLLOS EN SITIO | 23/09/2025 SE INGRESA SE ENTREGA 20 ROLLOS RBM"/>
    <s v="VISITA_TÉCNICA"/>
    <m/>
    <s v="TIPO III"/>
    <s v="TERRESTRE"/>
    <s v="GIMBUEL LASSO LUIS GERMAN"/>
    <n v="1"/>
    <n v="35779.500569199998"/>
    <n v="0"/>
    <n v="35779.500569199998"/>
    <m/>
    <m/>
    <m/>
    <m/>
    <m/>
  </r>
  <r>
    <s v="CARTAGENA"/>
    <x v="1"/>
    <x v="1"/>
    <n v="13052"/>
    <n v="2760313"/>
    <n v="73037"/>
    <s v="ORDEN DE CAMBIO"/>
    <s v="BOLIVAR"/>
    <s v="ARJONA"/>
    <s v="BARRIO EL CEMENTERIO ARJONA"/>
    <s v="REDEBAN"/>
    <s v="FO-25-1548321"/>
    <d v="2025-09-18T10:55:00"/>
    <d v="2025-09-23T11:20:00"/>
    <m/>
    <s v="ROLLOS"/>
    <s v="ROLLOS"/>
    <s v="CB UNO A UNO"/>
    <s v="CB UNO A UNO"/>
    <s v="EJECUTADO_EXITOSO"/>
    <s v="EJECUTADO EXITOSO"/>
    <s v="18/09/2025 SE ESCALA AL COORDINADOR DE ZONA PARA ENTREGA DE ROLLOS EN SITIO | 23/09/2025 SE ENTREGAN 40 ROLLOS"/>
    <s v="VISITA_TÉCNICA"/>
    <m/>
    <s v="TIPO II"/>
    <s v="TERRESTRE"/>
    <s v="CANEDO HERRERA ALEXANDER"/>
    <n v="1"/>
    <n v="67654.12000000001"/>
    <n v="0"/>
    <n v="67654.12000000001"/>
    <m/>
    <m/>
    <m/>
    <m/>
    <m/>
  </r>
  <r>
    <s v="VALLEDUPAR"/>
    <x v="1"/>
    <x v="1"/>
    <n v="44098"/>
    <n v="2773160"/>
    <n v="80139"/>
    <s v="ORDEN DE CAMBIO"/>
    <s v="LA GUAJIRA"/>
    <s v="DISTRACCION"/>
    <s v="BARRIO RINCON GUAPO RINCON GUAPO DISTRACCION"/>
    <s v="REDEBAN"/>
    <s v="FO-25-1564080"/>
    <d v="2025-09-22T10:06:00"/>
    <d v="2025-09-23T11:22:00"/>
    <m/>
    <s v="ROLLOS"/>
    <s v="ROLLOS"/>
    <s v="UNO A UNO"/>
    <s v="UNO A UNO"/>
    <s v="EJECUTADO_EXITOSO"/>
    <s v="EJECUTADO EXITOSO"/>
    <s v="22/09/2025 SE ESCALA AL COORDINADOR DE ZONA PARA ENTREGA DE ROLLOS EN SITIO | 23/09/2025 SE REALIZA ENTREGA DE 20 ROLLOS EN SITIO"/>
    <s v="VISITA_TÉCNICA"/>
    <m/>
    <s v="TIPO II"/>
    <s v="TERRESTRE"/>
    <s v="MONTES DIAZ JOHN FRED"/>
    <n v="1"/>
    <n v="67654.12000000001"/>
    <n v="0"/>
    <n v="67654.12000000001"/>
    <m/>
    <m/>
    <m/>
    <m/>
    <m/>
  </r>
  <r>
    <s v="MEDELLIN"/>
    <x v="0"/>
    <x v="0"/>
    <n v="5030"/>
    <n v="2769503"/>
    <n v="48345"/>
    <s v="ORDEN DE CAMBIO"/>
    <s v="ANTIOQUIA"/>
    <s v="AMAGA"/>
    <s v="BARRIO BOCAS DEL SUR OESTE AMA"/>
    <s v="REDEBAN"/>
    <s v="FO-25-1558441"/>
    <d v="2025-09-20T09:40:00"/>
    <d v="2025-09-23T11:48:00"/>
    <m/>
    <s v="ROLLOS"/>
    <s v="ROLLOS"/>
    <s v="CB UNO A UNO"/>
    <s v="CB UNO A UNO"/>
    <s v="EJECUTADO_EXITOSO"/>
    <s v="EJECUTADO EXITOSO"/>
    <s v="20/09/2025 SE ESCALA AL COORDINADOR DE ZONA PARA ENTREGA DE ROLLOS EN SITIO | 23/09/2025 SE ENTREGAN 10 ROLLOS EXITOSAMENTE A CHARLY TAPIAS"/>
    <s v="VISITA_TÉCNICA"/>
    <m/>
    <s v="TIPO II"/>
    <s v="TERRESTRE"/>
    <s v="ALVAREZ ARENAS VICTOR HUGO"/>
    <n v="1"/>
    <n v="67654.12000000001"/>
    <n v="0"/>
    <n v="67654.12000000001"/>
    <m/>
    <m/>
    <m/>
    <m/>
    <m/>
  </r>
  <r>
    <s v="BUCARAMANGA"/>
    <x v="3"/>
    <x v="3"/>
    <n v="68001"/>
    <n v="2776867"/>
    <n v="33743"/>
    <s v="ORDEN DE CAMBIO"/>
    <s v="SANTANDER"/>
    <s v="BUCARAMANGA"/>
    <s v="BARRIO GRANADA BUCARAMANGA"/>
    <s v="REDEBAN"/>
    <s v="FO-25-1566887"/>
    <d v="2025-09-22T16:09:00"/>
    <d v="2025-09-23T11:54:00"/>
    <m/>
    <s v="ROLLOS"/>
    <s v="ROLLOS"/>
    <s v="CB UNO A UNO"/>
    <s v="CB UNO A UNO"/>
    <s v="EJECUTADO_CANCELADO"/>
    <s v="PETICIÓN USUARIO"/>
    <s v="22/09/2025 SE ESCALA AL COORDINADOR DE ZONA PARA ENTREGA DE ROLLOS EN SITIO | 23/09/2025 SE REALIZA VISITA A COMERCIO EN CALIENTE DEBIDO A QUE NO RESPONDÍAN TELÉFONO DE CONTACTO, SE CANCELA ORDEN DEBIDO A QUE CLIENTE NO REQUIERE DE LOS ROLLOS. YA QUE REALIZA ENTREGA VOLUNTARIA DE EQUIPOS."/>
    <s v="VISITA_TÉCNICA"/>
    <m/>
    <s v="TIPO I"/>
    <s v="TERRESTRE"/>
    <s v="SANTOS GONZALEZ JOHAN FABIAN"/>
    <n v="1"/>
    <n v="35779.500569199998"/>
    <n v="0"/>
    <n v="35779.500569199998"/>
    <m/>
    <m/>
    <m/>
    <m/>
    <m/>
  </r>
  <r>
    <s v="BOGOTA"/>
    <x v="4"/>
    <x v="4"/>
    <n v="11001"/>
    <n v="2779966"/>
    <n v="74889"/>
    <s v="ORDEN DE CAMBIO"/>
    <s v="CUNDINAMARCA"/>
    <s v="BOGOTA"/>
    <s v="BARRIO VILLA ALSACIA BOGOTA 10"/>
    <s v="REDEBAN"/>
    <s v="FO-25-1569914"/>
    <d v="2025-09-23T10:08:00"/>
    <d v="2025-09-23T12:05:00"/>
    <m/>
    <s v="ROLLOS"/>
    <s v="ROLLOS"/>
    <s v="CB UNO A UNO"/>
    <s v="CB UNO A UNO"/>
    <s v="EJECUTADO_EXITOSO"/>
    <s v="EJECUTADO EXITOSO"/>
    <s v="23/09/2025 SE ESCALA AL COORDINADOR DE ZONA PARA ENTREGA DE ROLLOS EN SITIO | 23/09/2025 SE VISITA COMERCIO, SE ENTREGAN 20 ROLLOS RBM"/>
    <s v="VISITA_TÉCNICA"/>
    <m/>
    <s v="TIPO I"/>
    <s v="TERRESTRE"/>
    <s v="ORTIZ YARA FRANKLYN ISRAEL"/>
    <n v="1"/>
    <n v="35779.500569199998"/>
    <n v="0"/>
    <n v="35779.500569199998"/>
    <m/>
    <m/>
    <m/>
    <m/>
    <m/>
  </r>
  <r>
    <s v="IBAGUE"/>
    <x v="5"/>
    <x v="5"/>
    <n v="73001"/>
    <n v="2765067"/>
    <n v="80607"/>
    <s v="ORDEN DE CAMBIO"/>
    <s v="TOLIMA"/>
    <s v="IBAGUE"/>
    <s v="BARRIO PACANDE IBAGUE 1"/>
    <s v="REDEBAN"/>
    <s v="FO-25-1553226"/>
    <d v="2025-09-19T09:22:00"/>
    <d v="2025-09-23T12:32:00"/>
    <m/>
    <s v="ROLLOS"/>
    <s v="ROLLOS"/>
    <s v="UNO A UNO"/>
    <s v="UNO A UNO"/>
    <s v="EJECUTADO_EXITOSO"/>
    <s v="EJECUTADO EXITOSO"/>
    <s v="19/09/2025 SE ESCALA AL COORDINADOR DE ZONA PARA ENTREGA DE ROLLOS EN SITIO | 23/09/2025 SE REALIZA ENTREGA DE 20 ROLLOS POR SOLICITUD DEL CLIENTE."/>
    <s v="VISITA_TÉCNICA"/>
    <m/>
    <s v="TIPO I"/>
    <s v="TERRESTRE"/>
    <s v="BARRAGAN TAFUR EDWIN ESTEBAN"/>
    <n v="1"/>
    <n v="35779.500569199998"/>
    <n v="0"/>
    <n v="35779.500569199998"/>
    <m/>
    <m/>
    <m/>
    <m/>
    <m/>
  </r>
  <r>
    <s v="CALI"/>
    <x v="2"/>
    <x v="2"/>
    <n v="19001"/>
    <n v="2764982"/>
    <n v="78716"/>
    <s v="ORDEN DE CAMBIO"/>
    <s v="CAUCA"/>
    <s v="POPAYAN"/>
    <s v="PTM POPAYA MALU PAPELERIA"/>
    <s v="REDEBAN"/>
    <s v="FO-25-1552736"/>
    <d v="2025-09-19T09:28:00"/>
    <d v="2025-09-23T12:33:00"/>
    <m/>
    <s v="ROLLOS"/>
    <s v="ROLLOS"/>
    <s v="AGREGADOR"/>
    <s v="COMCARD - PTM"/>
    <s v="EJECUTADO_EXITOSO"/>
    <s v="EJECUTADO EXITOSO"/>
    <s v="19/09/2025 SE ESCALA AL COORDINADOR DE ZONA PARA ENTREGA DE ROLLOS EN SITIO | 23/09/2025 SE INGRESA SE ENTREGA 20 ROLLOS RBM"/>
    <s v="VISITA_TÉCNICA"/>
    <m/>
    <s v="TIPO III"/>
    <s v="TERRESTRE"/>
    <s v="GIMBUEL LASSO LUIS GERMAN"/>
    <n v="1"/>
    <n v="35779.500569199998"/>
    <n v="0"/>
    <n v="35779.500569199998"/>
    <m/>
    <m/>
    <m/>
    <m/>
    <m/>
  </r>
  <r>
    <s v="SANTA MARTA"/>
    <x v="1"/>
    <x v="1"/>
    <n v="44090"/>
    <n v="2732798"/>
    <n v="58605"/>
    <s v="ORDEN DE CAMBIO"/>
    <s v="LA GUAJIRA"/>
    <s v="DIBULLA"/>
    <s v="PTM DIBULLA SERVICIOS JBK"/>
    <s v="REDEBAN"/>
    <s v="FO-25-1521686"/>
    <d v="2025-09-12T10:15:00"/>
    <d v="2025-09-23T12:40:00"/>
    <m/>
    <s v="ROLLOS"/>
    <s v="ROLLOS"/>
    <s v="AGREGADOR"/>
    <s v="COMCARD - PTM"/>
    <s v="EJECUTADO_EXITOSO"/>
    <s v="EJECUTADO EXITOSO"/>
    <s v="12/09/2025 SE REALIZA ENVIO DE ROLLOS CON GUIA | 19/09/2025 SE INTENTA COMUNICACION CON EL USUARIO FALLIDA PARA VALIDAR LA RECEPCION DE LOS ROLLOS-ESTA GESTION SE REALIZO EN LA MAÑANA | 19/09/2025 SE INTENTA COMUNICACION CON EL USUARIO FALLIDA PARA VALIDAR LA RECEPCION DE LOS ROLLOS | 23/09/2025 SE REALIZA ENVIO DE 10 ROLLOS, CON LA GUIA 2205447170 SERVIENTREGA. SE CONFIRMA ENTREGA EXITOSA POR PARTE DE LA TRANSPORTADORA"/>
    <s v="ENVÍO"/>
    <m/>
    <s v="TIPO III"/>
    <s v="TERRESTRE"/>
    <m/>
    <n v="0"/>
    <n v="35779.500569199998"/>
    <n v="0"/>
    <n v="35779.500569199998"/>
    <m/>
    <m/>
    <m/>
    <m/>
    <m/>
  </r>
  <r>
    <s v="MEDELLIN"/>
    <x v="0"/>
    <x v="0"/>
    <n v="27361"/>
    <n v="2730189"/>
    <n v="80490"/>
    <s v="ORDEN DE CAMBIO"/>
    <s v="CHOCO"/>
    <s v="ISTMINA"/>
    <s v="DISTRICOL REPUESTO R&amp;E SANJUAN"/>
    <s v="REDEBAN"/>
    <s v="FO-25-1522605"/>
    <d v="2025-09-11T17:25:00"/>
    <d v="2025-09-23T12:40:00"/>
    <m/>
    <s v="ROLLOS"/>
    <s v="ROLLOS"/>
    <s v="AGREGADOR"/>
    <s v="DISTRICOL"/>
    <s v="EJECUTADO_EXITOSO"/>
    <s v="EJECUTADO EXITOSO"/>
    <s v="12/09/2025 SE REALIZA ENVIO DE ROLLOS CON GUIA | 19/09/2025 SE COMUNICA CON EL USUARIO DONDE INFORMA QUE AUN NO RECIBE LOS ROLLOS E INDICA QUE SE DEBE A QUE LAS VIAS ESTAN CERRADAS | 23/09/2025 EN COMUNICACIÓN CON LA SEÑORA CLARA AL NÚMERO 3206407248 VÍA WHATSAPP INFORMA QUE YA HOY RECLAMA Y QUE PODEMOS CERRAR LA SOLICITUD | 23/09/2025 SE REALIZA ENVIO DE 20 ROLLOS, CON LA GUIA 284607416 SERVIENTREGA. SE CONFIRMA ENTREGA EXITOSA POR PARTE DEL USUARIO"/>
    <s v="ENVÍO"/>
    <m/>
    <s v="TIPO IV ESPECIAL"/>
    <s v="AEREO"/>
    <m/>
    <n v="0"/>
    <n v="35779.500569199998"/>
    <n v="0"/>
    <n v="35779.500569199998"/>
    <m/>
    <m/>
    <m/>
    <m/>
    <m/>
  </r>
  <r>
    <s v="SANTA MARTA"/>
    <x v="1"/>
    <x v="1"/>
    <n v="44430"/>
    <n v="2762056"/>
    <n v="64780"/>
    <s v="ORDEN DE CAMBIO"/>
    <s v="LA GUAJIRA"/>
    <s v="MAICAO"/>
    <s v="BARRIO PARAGUACHON MAICAO"/>
    <s v="REDEBAN"/>
    <s v="FO-25-1549877"/>
    <d v="2025-09-18T15:02:00"/>
    <d v="2025-09-23T12:41:00"/>
    <m/>
    <s v="ROLLOS"/>
    <s v="ROLLOS"/>
    <s v="CB UNO A UNO"/>
    <s v="CB UNO A UNO"/>
    <s v="EJECUTADO_EXITOSO"/>
    <s v="EJECUTADO EXITOSO"/>
    <s v="18/09/2025 SE REALIZA ENVIO DE ROLLOS CON GUIA | 23/09/2025 SE REALIZA ENVIO DE 20 ROLLOS, CON LA GUIA 2205447184 SERVIENTREGA. SE CONFIRMA ENTREGA EXITOSA POR PARTE DEL USUARIO"/>
    <s v="ENVÍO"/>
    <m/>
    <s v="TIPO IV"/>
    <s v="TERRESTRE"/>
    <m/>
    <n v="0"/>
    <n v="35779.500569199998"/>
    <n v="0"/>
    <n v="35779.500569199998"/>
    <m/>
    <m/>
    <m/>
    <m/>
    <m/>
  </r>
  <r>
    <s v="BUCARAMANGA"/>
    <x v="3"/>
    <x v="3"/>
    <n v="5893"/>
    <n v="2752144"/>
    <n v="62827"/>
    <s v="ORDEN DE CAMBIO"/>
    <s v="ANTIOQUIA"/>
    <s v="YONDO"/>
    <s v="BARRIO CALLE SANTAROSA SAN MIG"/>
    <s v="REDEBAN"/>
    <s v="FO-25-1541464"/>
    <d v="2025-09-17T08:24:00"/>
    <d v="2025-09-23T12:41:00"/>
    <m/>
    <s v="ROLLOS"/>
    <s v="ROLLOS"/>
    <s v="UNO A UNO"/>
    <s v="CB UNO A UNO"/>
    <s v="EJECUTADO_EXITOSO"/>
    <s v="EJECUTADO EXITOSO"/>
    <s v="17/09/2025 SE REALIZA ENVIO DE ROLLOS CON GUIA | 20/09/2025 SE INTENTA COMUNICACIÓN CON EL USUARIO PARA VALIDAR SI YA RECIBIÓ LOS ROLLOS  AL NÚMERO 3128605774 PERO NO HAY CONTACTO | 23/09/2025 SE REALIZA ENVIO DE 10 ROLLOS, CON LA GUIA 2187690700 SERVIENTREGA. SE CONFIRMA ENTREGA EXITOSA POR PARTE DEL USUARIO"/>
    <s v="ENVÍO"/>
    <m/>
    <s v="TIPO IV"/>
    <s v="TERRESTRE"/>
    <m/>
    <n v="0"/>
    <n v="35779.500569199998"/>
    <n v="0"/>
    <n v="35779.500569199998"/>
    <m/>
    <m/>
    <m/>
    <m/>
    <m/>
  </r>
  <r>
    <s v="CUCUTA"/>
    <x v="3"/>
    <x v="3"/>
    <n v="54518"/>
    <n v="2771541"/>
    <n v="80681"/>
    <s v="ORDEN DE CAMBIO"/>
    <s v="NORTE DE SANTANDER"/>
    <s v="PAMPLONA"/>
    <s v="BARRIO SIMON BOLIVAR PAMPLONA 2"/>
    <s v="REDEBAN"/>
    <s v="FO-25-1562008"/>
    <d v="2025-09-22T08:07:00"/>
    <d v="2025-09-23T12:42:00"/>
    <m/>
    <s v="ROLLOS"/>
    <s v="ROLLOS"/>
    <s v="UNO A UNO"/>
    <s v="UNO A UNO"/>
    <s v="EJECUTADO_EXITOSO"/>
    <s v="EJECUTADO EXITOSO"/>
    <s v="22/09/2025 SE REALIZA ENVIO DE ROLLOS CON GUIA | 23/09/2025 SE REALIZA ENVIO DE 20 ROLLOS, CON LA GUIA 2187690706 SERVIENTREGA. SE CONFIRMA ENTREGA EXITOSA POR PARTE DE LA TRANSPORTADORA"/>
    <s v="ENVÍO"/>
    <m/>
    <s v="TIPO III"/>
    <s v="TERRESTRE"/>
    <m/>
    <n v="0"/>
    <n v="35779.500569199998"/>
    <n v="0"/>
    <n v="35779.500569199998"/>
    <m/>
    <m/>
    <m/>
    <m/>
    <m/>
  </r>
  <r>
    <s v="BUCARAMANGA"/>
    <x v="3"/>
    <x v="3"/>
    <n v="68081"/>
    <n v="2766753"/>
    <n v="48121"/>
    <s v="ORDEN DE CAMBIO"/>
    <s v="SANTANDER"/>
    <s v="BARRANCABERMEJA"/>
    <s v="DISTRICOL CYBERCOM JEICAM"/>
    <s v="REDEBAN"/>
    <s v="FO-25-1554378"/>
    <d v="2025-09-19T12:16:00"/>
    <d v="2025-09-23T12:42:00"/>
    <m/>
    <s v="ROLLOS"/>
    <s v="ROLLOS"/>
    <s v="AGREGADOR"/>
    <s v="DISTRICOL"/>
    <s v="EJECUTADO_EXITOSO"/>
    <s v="EJECUTADO EXITOSO"/>
    <s v="19/09/2025 SE REALIZA ENVIO DE ROLLOS CON GUIA | 23/09/2025 SE REALIZA ENVIO DE 60 ROLLOS, CON LA GUIA 2187690704 SERVIENTREGA. SE CONFIRMA ENTREGA EXITOSA POR PARTE DEL USUARIO"/>
    <s v="ENVÍO"/>
    <m/>
    <s v="TIPO III"/>
    <s v="TERRESTRE"/>
    <m/>
    <n v="0"/>
    <n v="35779.500569199998"/>
    <n v="0"/>
    <n v="35779.500569199998"/>
    <m/>
    <m/>
    <m/>
    <m/>
    <m/>
  </r>
  <r>
    <s v="CALI"/>
    <x v="2"/>
    <x v="2"/>
    <n v="76001"/>
    <n v="2776017"/>
    <n v="81317"/>
    <s v="ORDEN DE CAMBIO"/>
    <s v="VALLE DEL CAUCA"/>
    <s v="CALI"/>
    <s v="PTM CALI COLMENA SIEMPRE DIVAS"/>
    <s v="REDEBAN"/>
    <s v="FO-25-1566309"/>
    <d v="2025-09-22T14:44:00"/>
    <d v="2025-09-23T12:51:00"/>
    <m/>
    <s v="ROLLOS"/>
    <s v="ROLLOS"/>
    <s v="AGREGADOR"/>
    <s v="COMCARD - PTM"/>
    <s v="EJECUTADO_EXITOSO"/>
    <s v="EJECUTADO EXITOSO"/>
    <s v="22/09/2025 SE ESCALA AL COORDINADOR DE ZONA PARA ENTREGA DE ROLLOS EN SITIO | 23/09/2025 SE ENTREGAN 20 ROLLOS EN BUEN ESTADO"/>
    <s v="VISITA_TÉCNICA"/>
    <m/>
    <s v="TIPO I"/>
    <s v="TERRESTRE"/>
    <s v="ESCOBAR LENIS JUAN SEBASTIAN"/>
    <n v="1"/>
    <n v="35779.500569199998"/>
    <n v="0"/>
    <n v="35779.500569199998"/>
    <m/>
    <m/>
    <m/>
    <m/>
    <m/>
  </r>
  <r>
    <s v="VALLEDUPAR"/>
    <x v="1"/>
    <x v="1"/>
    <n v="20001"/>
    <n v="2776118"/>
    <n v="63868"/>
    <s v="ORDEN DE CAMBIO"/>
    <s v="CESAR"/>
    <s v="VALLEDUPAR"/>
    <s v="PTM VALLEDUPAR PUNTOSERVIS VAL"/>
    <s v="REDEBAN"/>
    <s v="FO-25-1566306"/>
    <d v="2025-09-22T14:47:00"/>
    <d v="2025-09-23T12:54:00"/>
    <m/>
    <s v="ROLLOS"/>
    <s v="ROLLOS"/>
    <s v="AGREGADOR"/>
    <s v="COMCARD - PTM"/>
    <s v="EJECUTADO_EXITOSO"/>
    <s v="EJECUTADO EXITOSO"/>
    <s v="22/09/2025 SE ESCALA AL COORDINADOR DE ZONA PARA ENTREGA DE ROLLOS EN SITIO | 23/09/2025 SE REALIZA ENTREGA DE 40 ROLLOS EN DIRECCIÓN DE CB"/>
    <s v="VISITA_TÉCNICA"/>
    <m/>
    <s v="TIPO I"/>
    <s v="TERRESTRE"/>
    <s v="MAESTRE MENGUAL EDGAR ENRIQUE"/>
    <n v="1"/>
    <n v="35779.500569199998"/>
    <n v="0"/>
    <n v="35779.500569199998"/>
    <m/>
    <m/>
    <m/>
    <m/>
    <m/>
  </r>
  <r>
    <s v="BOGOTA"/>
    <x v="4"/>
    <x v="4"/>
    <n v="25899"/>
    <n v="2773494"/>
    <n v="80092"/>
    <s v="ORDEN DE CAMBIO"/>
    <s v="CUNDINAMARCA"/>
    <s v="ZIPAQUIRA"/>
    <s v="BARRIO ZIPAQUIRÁ ZIPAQUIRÁ"/>
    <s v="REDEBAN"/>
    <s v="FO-25-1564066"/>
    <d v="2025-09-22T10:26:00"/>
    <d v="2025-09-23T12:55:00"/>
    <m/>
    <s v="ROLLOS"/>
    <s v="ROLLOS"/>
    <s v="UNO A UNO"/>
    <s v="UNO A UNO"/>
    <s v="EJECUTADO_EXITOSO"/>
    <s v="EJECUTADO EXITOSO"/>
    <s v="22/09/2025 SE ESCALA AL COORDINADOR DE ZONA PARA ENTREGA DE ROLLOS EN SITIO | 23/09/2025 ENTREGA DE 10 ROLLOS PARA DATAFONO NO SE MANIPULA TERMINAL"/>
    <s v="VISITA_TÉCNICA"/>
    <m/>
    <s v="TIPO II"/>
    <s v="TERRESTRE"/>
    <s v="BUSTOS MORA DIEGO MANUEL"/>
    <n v="1"/>
    <n v="67654.12000000001"/>
    <n v="0"/>
    <n v="67654.12000000001"/>
    <m/>
    <m/>
    <m/>
    <m/>
    <m/>
  </r>
  <r>
    <s v="BOGOTA"/>
    <x v="4"/>
    <x v="4"/>
    <n v="11001"/>
    <n v="2774911"/>
    <n v="12418"/>
    <s v="ORDEN DE CAMBIO"/>
    <s v="CUNDINAMARCA"/>
    <s v="BOGOTA"/>
    <s v="BARRIO CARVAJAL  IV  BOGOTA"/>
    <s v="REDEBAN"/>
    <s v="FO-25-1564453"/>
    <d v="2025-09-22T12:10:00"/>
    <d v="2025-09-23T12:57:00"/>
    <m/>
    <s v="ROLLOS"/>
    <s v="ROLLOS"/>
    <s v="CB UNO A UNO"/>
    <s v="CB UNO A UNO"/>
    <s v="EJECUTADO_EXITOSO"/>
    <s v="EJECUTADO EXITOSO"/>
    <s v="22/09/2025 SE ESCALA AL COORDINADOR DE ZONA PARA ENTREGA DE ROLLOS EN SITIO | 23/09/2025 DURANTE LA VISITA TECNICA SE REALIZA ENTREGA DE 60 ROLLOS PARA DATÁFONO NO SE MANIPULAN EQUIPOS"/>
    <s v="VISITA_TÉCNICA"/>
    <m/>
    <s v="TIPO I"/>
    <s v="TERRESTRE"/>
    <s v="GALEANO SORIANO JUAN DAVID"/>
    <n v="1"/>
    <n v="35779.500569199998"/>
    <n v="0"/>
    <n v="35779.500569199998"/>
    <m/>
    <m/>
    <m/>
    <m/>
    <m/>
  </r>
  <r>
    <s v="MEDELLIN"/>
    <x v="0"/>
    <x v="0"/>
    <n v="5030"/>
    <n v="2774952"/>
    <n v="77223"/>
    <s v="ORDEN DE CAMBIO"/>
    <s v="ANTIOQUIA"/>
    <s v="AMAGA"/>
    <s v="&quot;BARRIO VEREDA PIE DE CUESTA AMAGA&quot;"/>
    <s v="REDEBAN"/>
    <s v="FO-25-1564434"/>
    <d v="2025-09-22T12:25:00"/>
    <d v="2025-09-23T12:59:00"/>
    <m/>
    <s v="ROLLOS"/>
    <s v="ROLLOS"/>
    <s v="UNO A UNO"/>
    <s v="UNO A UNO"/>
    <s v="EJECUTADO_EXITOSO"/>
    <s v="EJECUTADO EXITOSO"/>
    <s v="22/09/2025 SE ESCALA AL COORDINADOR DE ZONA PARA ENTREGA DE ROLLOS EN SITIO | 23/09/2025 SE ENTREGAN 10 ROLLOS A DIANA"/>
    <s v="VISITA_TÉCNICA"/>
    <m/>
    <s v="TIPO II"/>
    <s v="TERRESTRE"/>
    <s v="ALVAREZ ARENAS VICTOR HUGO"/>
    <n v="1"/>
    <n v="67654.12000000001"/>
    <n v="0"/>
    <n v="67654.12000000001"/>
    <m/>
    <m/>
    <m/>
    <m/>
    <m/>
  </r>
  <r>
    <s v="CALI"/>
    <x v="2"/>
    <x v="2"/>
    <n v="76834"/>
    <n v="2776733"/>
    <n v="40573"/>
    <s v="ORDEN DE CAMBIO"/>
    <s v="VALLE DEL CAUCA"/>
    <s v="TULUA"/>
    <s v="BARRIO CENTRO TULUA 11"/>
    <s v="REDEBAN"/>
    <s v="FO-25-1566258"/>
    <d v="2025-09-22T15:49:00"/>
    <d v="2025-09-23T13:01:00"/>
    <m/>
    <s v="ROLLOS"/>
    <s v="ROLLOS"/>
    <s v="CB UNO A UNO"/>
    <s v="CB UNO A UNO"/>
    <s v="EJECUTADO_EXITOSO"/>
    <s v="EJECUTADO EXITOSO"/>
    <s v="22/09/2025 SE ESCALA AL COORDINADOR DE ZONA PARA ENTREGA DE ROLLOS EN SITIO | 23/09/2025 SE REALIZA ENTREGA DE 50 ROLLOS CON VISITA, NO SE INTERVIENE EQUIPOS"/>
    <s v="VISITA_TÉCNICA"/>
    <m/>
    <s v="TIPO II"/>
    <s v="TERRESTRE"/>
    <s v="HERRERA MONAR GEOVANNY"/>
    <n v="1"/>
    <n v="67654.12000000001"/>
    <n v="0"/>
    <n v="67654.12000000001"/>
    <m/>
    <m/>
    <m/>
    <m/>
    <m/>
  </r>
  <r>
    <s v="PASTO"/>
    <x v="2"/>
    <x v="2"/>
    <n v="52480"/>
    <n v="2769290"/>
    <n v="26150"/>
    <s v="ORDEN DE CAMBIO"/>
    <s v="NARIÑO"/>
    <s v="NARIÑO"/>
    <s v="BARRIO SAN FRANCISCO NARINO"/>
    <s v="REDEBAN"/>
    <s v="FO-25-1558447"/>
    <d v="2025-09-20T09:19:00"/>
    <d v="2025-09-23T13:03:00"/>
    <m/>
    <s v="ROLLOS"/>
    <s v="ROLLOS"/>
    <s v="CB UNO A UNO"/>
    <s v="CB UNO A UNO"/>
    <s v="EJECUTADO_EXITOSO"/>
    <s v="EJECUTADO EXITOSO"/>
    <s v="20/09/2025 SE ESCALA AL COORDINADOR DE ZONA PARA ENTREGA DE ROLLOS EN SITIO | 23/09/2025 SE REALIZÓ ENTREGA DE ROLLOS EN LA CIUDAD DE PASTO POR SOLICITUD DEL CLIENTE, SE ENTREGA 40 ROLLOS INFORMA QUE EL CB ESTA OK."/>
    <s v="VISITA_TÉCNICA"/>
    <m/>
    <s v="TIPO II"/>
    <s v="TERRESTRE"/>
    <s v="GUERRERO RAMIREZ OSCAR DARIO"/>
    <n v="1"/>
    <n v="67654.12000000001"/>
    <n v="0"/>
    <n v="67654.12000000001"/>
    <m/>
    <m/>
    <m/>
    <m/>
    <m/>
  </r>
  <r>
    <s v="BOGOTA"/>
    <x v="4"/>
    <x v="4"/>
    <n v="25754"/>
    <n v="2778630"/>
    <n v="23547"/>
    <s v="ORDEN DE CAMBIO"/>
    <s v="CUNDINAMARCA"/>
    <s v="SOACHA"/>
    <s v="BARRIO EL COLMENAR SOACHA"/>
    <s v="REDEBAN"/>
    <s v="FO-25-1568665"/>
    <d v="2025-09-23T08:00:00"/>
    <d v="2025-09-23T13:04:00"/>
    <m/>
    <s v="ROLLOS"/>
    <s v="ROLLOS"/>
    <s v="CB UNO A UNO"/>
    <s v="CB UNO A UNO"/>
    <s v="EJECUTADO_EXITOSO"/>
    <s v="EJECUTADO EXITOSO"/>
    <s v="23/09/2025 SE ESCALA AL COORDINADOR DE ZONA PARA ENTREGA DE ROLLOS EN SITIO | 23/09/2025 DURANTE LA VISITA TECNICA SE REALIZA ENTREGA DE 20 ROLLOS PARA DATÁFONO NO SE MANIPULAN EQUIPOS"/>
    <s v="VISITA_TÉCNICA"/>
    <m/>
    <s v="TIPO I"/>
    <s v="TERRESTRE"/>
    <s v="GALEANO SORIANO JUAN DAVID"/>
    <n v="1"/>
    <n v="35779.500569199998"/>
    <n v="0"/>
    <n v="35779.500569199998"/>
    <m/>
    <m/>
    <m/>
    <m/>
    <m/>
  </r>
  <r>
    <s v="BOGOTA"/>
    <x v="4"/>
    <x v="4"/>
    <n v="11001"/>
    <n v="2779898"/>
    <n v="38182"/>
    <s v="ORDEN DE CAMBIO"/>
    <s v="CUNDINAMARCA"/>
    <s v="BOGOTA"/>
    <s v="BARRIO CASA BLANCA BOGOTA 3"/>
    <s v="REDEBAN"/>
    <s v="FO-25-1569897"/>
    <d v="2025-09-23T10:11:00"/>
    <d v="2025-09-23T13:06:00"/>
    <m/>
    <s v="ROLLOS"/>
    <s v="ROLLOS"/>
    <s v="CB UNO A UNO"/>
    <s v="CB UNO A UNO"/>
    <s v="EJECUTADO_EXITOSO"/>
    <s v="EJECUTADO EXITOSO"/>
    <s v="23/09/2025 SE ESCALA AL COORDINADOR DE ZONA PARA ENTREGA DE ROLLOS EN SITIO | 23/09/2025 SE REALIZA LA ENTREGA DE 30 ROLLOS AL CB SIN NOVEDAD"/>
    <s v="VISITA_TÉCNICA"/>
    <m/>
    <s v="TIPO I"/>
    <s v="TERRESTRE"/>
    <s v="ALARCON AREVALO JOHAN STIVEN"/>
    <n v="1"/>
    <n v="35779.500569199998"/>
    <n v="0"/>
    <n v="35779.500569199998"/>
    <m/>
    <m/>
    <m/>
    <m/>
    <m/>
  </r>
  <r>
    <s v="BOGOTA"/>
    <x v="4"/>
    <x v="4"/>
    <n v="11001"/>
    <n v="2779613"/>
    <n v="72006"/>
    <s v="ORDEN DE CAMBIO"/>
    <s v="CUNDINAMARCA"/>
    <s v="BOGOTA"/>
    <s v="CUNDINAMARCA BOGOTA 4"/>
    <s v="REDEBAN"/>
    <s v="FO-25-1569936"/>
    <d v="2025-09-23T09:35:00"/>
    <d v="2025-09-23T14:57:00"/>
    <m/>
    <s v="ROLLOS"/>
    <s v="ROLLOS"/>
    <s v="CB UNO A UNO"/>
    <s v="CB UNO A UNO"/>
    <s v="EJECUTADO_EXITOSO"/>
    <s v="EJECUTADO EXITOSO"/>
    <s v="23/09/2025 SE ESCALA AL COORDINADOR DE ZONA PARA ENTREGA DE ROLLOS EN SITIO | 23/09/2025 SE REALIZA LA ENTREGA DE 40 ROLLOS DE REDEBAN SIN NOVEDAD"/>
    <s v="VISITA_TÉCNICA"/>
    <m/>
    <s v="TIPO I"/>
    <s v="TERRESTRE"/>
    <s v="ALARCON AREVALO JOHAN STIVEN"/>
    <n v="1"/>
    <n v="35779.500569199998"/>
    <n v="0"/>
    <n v="35779.500569199998"/>
    <m/>
    <m/>
    <m/>
    <m/>
    <m/>
  </r>
  <r>
    <s v="MEDELLIN"/>
    <x v="0"/>
    <x v="0"/>
    <n v="5615"/>
    <n v="2763522"/>
    <n v="67307"/>
    <s v="ORDEN DE CAMBIO"/>
    <s v="ANTIOQUIA"/>
    <s v="RIONEGRO"/>
    <s v="PTM RIONEGRO SUPERMERCADO JYS"/>
    <s v="REDEBAN"/>
    <s v="FO-25-1552366"/>
    <d v="2025-09-18T17:57:00"/>
    <d v="2025-09-23T14:58:00"/>
    <m/>
    <s v="ROLLOS"/>
    <s v="ROLLOS"/>
    <s v="AGREGADOR"/>
    <s v="COMCARD - PTM"/>
    <s v="EJECUTADO_EXITOSO"/>
    <s v="EJECUTADO EXITOSO"/>
    <s v="19/09/2025 SE ESCALA AL COORDINADOR DE ZONA PARA ENTREGA DE ROLLOS EN SITIO | 23/09/2025 SE ENTREGAN 30 ROLLOS"/>
    <s v="VISITA_TÉCNICA"/>
    <m/>
    <s v="TIPO II"/>
    <s v="TERRESTRE"/>
    <s v="BARRIENTOS HERNANDEZ CRISTIAN HORACIO"/>
    <n v="1"/>
    <n v="67654.12000000001"/>
    <n v="0"/>
    <n v="67654.12000000001"/>
    <m/>
    <m/>
    <m/>
    <m/>
    <m/>
  </r>
  <r>
    <s v="CALI"/>
    <x v="2"/>
    <x v="2"/>
    <n v="76520"/>
    <n v="2775009"/>
    <n v="39686"/>
    <s v="ORDEN DE CAMBIO"/>
    <s v="VALLE DEL CAUCA"/>
    <s v="PALMIRA"/>
    <s v="BARRIO BIZERTA PALMIRA"/>
    <s v="REDEBAN"/>
    <s v="FO-25-1564431"/>
    <d v="2025-09-22T12:26:00"/>
    <d v="2025-09-23T14:59:00"/>
    <m/>
    <s v="ROLLOS"/>
    <s v="ROLLOS"/>
    <s v="CB UNO A UNO"/>
    <s v="CB UNO A UNO"/>
    <s v="EJECUTADO_EXITOSO"/>
    <s v="EJECUTADO EXITOSO"/>
    <s v="22/09/2025 SE ESCALA AL COORDINADOR DE ZONA PARA ENTREGA DE ROLLOS EN SITIO | 23/09/2025 EN LA VISITA TÉCNICA SE REALIZÓ LA ENTREGA DE 10 ROLLOS TERMICOS DE REDEBAN PARA EL CB"/>
    <s v="VISITA_TÉCNICA"/>
    <m/>
    <s v="TIPO I"/>
    <s v="TERRESTRE"/>
    <s v="SANCHEZ URREGO ROBINSON DAVID"/>
    <n v="1"/>
    <n v="35779.500569199998"/>
    <n v="0"/>
    <n v="35779.500569199998"/>
    <m/>
    <m/>
    <m/>
    <m/>
    <m/>
  </r>
  <r>
    <s v="PEREIRA"/>
    <x v="2"/>
    <x v="6"/>
    <n v="66001"/>
    <n v="2770060"/>
    <n v="79568"/>
    <s v="ORDEN DE CAMBIO"/>
    <s v="RISARALDA"/>
    <s v="PEREIRA"/>
    <s v="BARRIO MONTELIBANO PEREIRA 2"/>
    <s v="REDEBAN"/>
    <s v="FO-25-1560955"/>
    <d v="2025-09-22T08:00:00"/>
    <d v="2025-09-23T15:00:00"/>
    <m/>
    <s v="ROLLOS"/>
    <s v="ROLLOS"/>
    <s v="CB UNO A UNO"/>
    <s v="CB UNO A UNO"/>
    <s v="EJECUTADO_EXITOSO"/>
    <s v="EJECUTADO EXITOSO"/>
    <s v="21/09/2025 SE ESCALA AL COORDINADOR DE ZONA PARA ENTREGA DE ROLLOS EN SITIO | 23/09/2025 VISITAMOS COMERCIO REALIZAMOS ENTREGA DE 20 ROLLOS."/>
    <s v="VISITA_TÉCNICA"/>
    <m/>
    <s v="TIPO I"/>
    <s v="TERRESTRE"/>
    <s v="ARROYAVE CANO MANUEL GUILLERMO"/>
    <n v="1"/>
    <n v="35779.500569199998"/>
    <n v="0"/>
    <n v="35779.500569199998"/>
    <m/>
    <m/>
    <m/>
    <m/>
    <m/>
  </r>
  <r>
    <s v="BOGOTA"/>
    <x v="4"/>
    <x v="4"/>
    <n v="25754"/>
    <n v="2775211"/>
    <n v="79018"/>
    <s v="ORDEN DE CAMBIO"/>
    <s v="CUNDINAMARCA"/>
    <s v="SOACHA"/>
    <s v="PTM SOACHA DON PAGO PAGA TODO"/>
    <s v="REDEBAN"/>
    <s v="FO-25-1565286"/>
    <d v="2025-09-22T12:53:00"/>
    <d v="2025-09-23T15:01:00"/>
    <m/>
    <s v="ROLLOS"/>
    <s v="ROLLOS"/>
    <s v="AGREGADOR"/>
    <s v="COMCARD - PTM"/>
    <s v="EJECUTADO_EXITOSO"/>
    <s v="EJECUTADO EXITOSO"/>
    <s v="22/09/2025 SE ESCALA AL COORDINADOR DE ZONA PARA ENTREGA DE ROLLOS EN SITIO | 23/09/2025 DURANTE LA VISITA TECNICA SE REALIZA ENTREGA DE ROLLOS PARA DATÁFONO NO SE MANIPULAN EQUIPOS"/>
    <s v="VISITA_TÉCNICA"/>
    <m/>
    <s v="TIPO I"/>
    <s v="TERRESTRE"/>
    <s v="GALEANO SORIANO JUAN DAVID"/>
    <n v="1"/>
    <n v="35779.500569199998"/>
    <n v="0"/>
    <n v="35779.500569199998"/>
    <m/>
    <m/>
    <m/>
    <m/>
    <m/>
  </r>
  <r>
    <s v="PASTO"/>
    <x v="2"/>
    <x v="2"/>
    <n v="52356"/>
    <n v="2775112"/>
    <n v="81140"/>
    <s v="ORDEN DE CAMBIO"/>
    <s v="NARIÑO"/>
    <s v="IPIALES"/>
    <s v="BARRIO OBRERO IPIALES 6"/>
    <s v="REDEBAN"/>
    <s v="FO-25-1565302"/>
    <d v="2025-09-22T12:38:00"/>
    <d v="2025-09-23T15:04:00"/>
    <m/>
    <s v="ROLLOS"/>
    <s v="ROLLOS"/>
    <s v="UNO A UNO"/>
    <s v="UNO A UNO"/>
    <s v="EJECUTADO_EXITOSO"/>
    <s v="EJECUTADO EXITOSO"/>
    <s v="22/09/2025 SE ESCALA AL COORDINADOR DE ZONA PARA ENTREGA DE ROLLOS EN SITIO | 23/09/2025 SE LLEGA A CORRESPONSAL SE ENCUENTRA CERRADO SE ESTABLECE COMUNICACIÓN CON CLIENTE INFORMA QUE EN EL MOMENTO NO SE ENCUENTRA DISPONIBLE PARA RECIBIR LOS ROLLOS SOLICITA DEJAR EN LOCAL DE ALADO Y UNA VEZ LLEGUE AL CORRESPONSAL LOS RETIRA SE DEJA 20 ROLLOS"/>
    <s v="VISITA_TÉCNICA"/>
    <m/>
    <s v="TIPO II"/>
    <s v="TERRESTRE"/>
    <s v="BRAVO MADROÑERO OSCAR ESTEBAN"/>
    <n v="1"/>
    <n v="67654.12000000001"/>
    <n v="0"/>
    <n v="67654.12000000001"/>
    <m/>
    <m/>
    <m/>
    <m/>
    <m/>
  </r>
  <r>
    <s v="MONTERIA"/>
    <x v="1"/>
    <x v="1"/>
    <n v="23675"/>
    <n v="2771490"/>
    <n v="79652"/>
    <s v="ORDEN DE CAMBIO"/>
    <s v="CORDOBA"/>
    <s v="SAN BERNARDO DEL VIENTO"/>
    <s v="BARRIO GUAYABAL SAN BERNARDO D"/>
    <s v="REDEBAN"/>
    <s v="FO-25-1564161"/>
    <d v="2025-09-22T08:11:00"/>
    <d v="2025-09-23T15:05:00"/>
    <m/>
    <s v="ROLLOS"/>
    <s v="ROLLOS"/>
    <s v="CB UNO A UNO"/>
    <s v="CB UNO A UNO"/>
    <s v="EJECUTADO_EXITOSO"/>
    <s v="EJECUTADO EXITOSO"/>
    <s v="22/09/2025 SE ESCALA AL COORDINADOR DE ZONA PARA ENTREGA DE ROLLOS EN SITIO | 23/09/2025 SE REALIZA VISITA TÉCNICA PARA ENTREGA DE 30 ROLLOS PARA DATÁFONO, NO SE INTERVIENE TERMINAL Y LA ENTREGA SE REALIZA SIN NOVEDAD."/>
    <s v="VISITA_TÉCNICA"/>
    <m/>
    <s v="TIPO II"/>
    <s v="TERRESTRE"/>
    <s v="CASSIANI PEREZ RAUL RAMIRO"/>
    <n v="1"/>
    <n v="67654.12000000001"/>
    <n v="0"/>
    <n v="67654.12000000001"/>
    <m/>
    <m/>
    <m/>
    <m/>
    <m/>
  </r>
  <r>
    <s v="CALI"/>
    <x v="2"/>
    <x v="2"/>
    <n v="76001"/>
    <n v="2772665"/>
    <n v="48410"/>
    <s v="ORDEN DE CAMBIO"/>
    <s v="VALLE DEL CAUCA"/>
    <s v="CALI"/>
    <s v="BARRIO SANTANDER CALI"/>
    <s v="REDEBAN"/>
    <s v="FO-25-1564126"/>
    <d v="2025-09-22T09:36:00"/>
    <d v="2025-09-23T15:07:00"/>
    <m/>
    <s v="ROLLOS"/>
    <s v="ROLLOS"/>
    <s v="CB UNO A UNO"/>
    <s v="CB UNO A UNO"/>
    <s v="EJECUTADO_EXITOSO"/>
    <s v="EJECUTADO EXITOSO"/>
    <s v="22/09/2025 SE ESCALA AL COORDINADOR DE ZONA PARA ENTREGA DE ROLLOS EN SITIO | 23/09/2025 LA VISITA TÉCNICA REALIZADA AL COMERCIO SE LLEGA AL SITIO SE INFORMA EL MOTIVO DE LA VISITA SE ENTREGAN 70 ROLLOS TÉRMICOS AL CLIENTE EL CLIENTE RECIBE ROLLOS"/>
    <s v="VISITA_TÉCNICA"/>
    <m/>
    <s v="TIPO I"/>
    <s v="TERRESTRE"/>
    <s v="BENAVIDES ARANGO RAFAEL JOSE"/>
    <n v="1"/>
    <n v="35779.500569199998"/>
    <n v="0"/>
    <n v="35779.500569199998"/>
    <m/>
    <m/>
    <m/>
    <m/>
    <m/>
  </r>
  <r>
    <s v="PASTO"/>
    <x v="2"/>
    <x v="2"/>
    <n v="86865"/>
    <n v="2763117"/>
    <n v="81031"/>
    <s v="ORDEN DE CAMBIO"/>
    <s v="PUTUMAYO"/>
    <s v="VALLE DEL GUAMUEZ"/>
    <s v="DISTRICOL ESTILOS"/>
    <s v="REDEBAN"/>
    <s v="FO-25-1552511"/>
    <d v="2025-09-18T16:48:00"/>
    <d v="2025-09-23T15:07:00"/>
    <m/>
    <s v="ROLLOS"/>
    <s v="ROLLOS"/>
    <s v="AGREGADOR"/>
    <s v="DISTRICOL"/>
    <s v="EJECUTADO_EXITOSO"/>
    <s v="EJECUTADO EXITOSO"/>
    <s v="19/09/2025 SE REALIZA ENVIO DE ROLLOS CON GUIA | 23/09/2025 SE REALIZA ENVIO DE 20 ROLLOS, CON LA GUIA 700169729236 INTERRRAPIDISIMO. | 20/09/2025 SE REALIZA ENVÍO DE 20 ROLLOS A DIRECCIÓN INDICADA POR EL CLIENTE. SE ENVÍA NÚMERO DE GUÍA AL CLIENTE, ENVÍO EXITOSO"/>
    <s v="ENVÍO"/>
    <m/>
    <s v="TIPO IV"/>
    <s v="TERRESTRE"/>
    <s v="CASTILLO HERRERA ALEX RICARDO"/>
    <n v="0"/>
    <n v="35779.500569199998"/>
    <n v="0"/>
    <n v="35779.500569199998"/>
    <m/>
    <m/>
    <m/>
    <m/>
    <m/>
  </r>
  <r>
    <s v="BOGOTA"/>
    <x v="4"/>
    <x v="4"/>
    <n v="25899"/>
    <n v="2774171"/>
    <n v="43182"/>
    <s v="ORDEN DE CAMBIO"/>
    <s v="CUNDINAMARCA"/>
    <s v="ZIPAQUIRA"/>
    <s v="BARRIO EL TERMINAL ZIPAQUIRA"/>
    <s v="REDEBAN"/>
    <s v="FO-25-1564047"/>
    <d v="2025-09-22T11:17:00"/>
    <d v="2025-09-23T15:08:00"/>
    <m/>
    <s v="ROLLOS"/>
    <s v="ROLLOS"/>
    <s v="CB UNO A UNO"/>
    <s v="CB UNO A UNO"/>
    <s v="EJECUTADO_EXITOSO"/>
    <s v="EJECUTADO EXITOSO"/>
    <s v="22/09/2025 SE ESCALA AL COORDINADOR DE ZONA PARA ENTREGA DE ROLLOS EN SITIO | 23/09/2025 ENTREGA DE 280 ROLLOS PARA DATAFONO NO SE MANIPULA TERMINAL"/>
    <s v="VISITA_TÉCNICA"/>
    <m/>
    <s v="TIPO II"/>
    <s v="TERRESTRE"/>
    <s v="BUSTOS MORA DIEGO MANUEL"/>
    <n v="1"/>
    <n v="67654.12000000001"/>
    <n v="0"/>
    <n v="67654.12000000001"/>
    <m/>
    <m/>
    <m/>
    <m/>
    <m/>
  </r>
  <r>
    <s v="BUCARAMANGA"/>
    <x v="3"/>
    <x v="3"/>
    <n v="68820"/>
    <n v="2759209"/>
    <n v="10789"/>
    <s v="ORDEN DE CAMBIO"/>
    <s v="SANTANDER"/>
    <s v="TONA"/>
    <s v="BERLIN - SANTANDER"/>
    <s v="REDEBAN"/>
    <s v="FO-25-1547799"/>
    <d v="2025-09-18T09:15:00"/>
    <d v="2025-09-23T15:11:00"/>
    <m/>
    <s v="ROLLOS"/>
    <s v="ROLLOS"/>
    <s v="CB UNO A UNO"/>
    <s v="CB UNO A UNO"/>
    <s v="EJECUTADO_EXITOSO"/>
    <s v="EJECUTADO EXITOSO"/>
    <s v="18/09/2025 SE ESCALA AL COORDINADOR DE ZONA PARA ENTREGA DE ROLLOS EN SITIO | 23/09/2025 SE REALIZA ENVIO DE 20 ROLLOS, CON LA GUIA 700169642011 INTERRAPIDISIMO. | 20/09/2025 SE CONTACTA AL SEÑOR JUAN CARLOS AL NÚMERO 3202596171 SOLICITA QUE SE LE HAGA EL ENVÍO POR MEDIO DE LA EMPRESA INTERRAPIDISIMO"/>
    <s v="ENVÍO"/>
    <m/>
    <s v="TIPO II"/>
    <s v="TERRESTRE"/>
    <s v="BARRERA ORTEGA MARLON STWAR"/>
    <n v="0"/>
    <n v="35779.500569199998"/>
    <n v="0"/>
    <n v="35779.500569199998"/>
    <m/>
    <m/>
    <m/>
    <m/>
    <m/>
  </r>
  <r>
    <s v="CARTAGENA"/>
    <x v="1"/>
    <x v="1"/>
    <n v="13001"/>
    <n v="2761724"/>
    <n v="64682"/>
    <s v="ORDEN DE CAMBIO"/>
    <s v="BOLIVAR"/>
    <s v="CARTAGENA"/>
    <s v="DISTRICOL ORION PC STORE"/>
    <s v="REDEBAN"/>
    <s v="FO-25-1549568"/>
    <d v="2025-09-18T14:20:00"/>
    <d v="2025-09-23T15:12:00"/>
    <m/>
    <s v="ROLLOS"/>
    <s v="ROLLOS"/>
    <s v="AGREGADOR"/>
    <s v="DISTRICOL"/>
    <s v="EJECUTADO_EXITOSO"/>
    <s v="EJECUTADO EXITOSO"/>
    <s v="18/09/2025 SE ESCALA AL COORDINADOR DE ZONA PARA ENTREGA DE ROLLOS EN SITIO | 23/09/2025 SE ENTREGAN 30 ROLLOS"/>
    <s v="VISITA_TÉCNICA"/>
    <m/>
    <s v="TIPO I"/>
    <s v="TERRESTRE"/>
    <s v="CANEDO HERRERA ALEXANDER"/>
    <n v="1"/>
    <n v="35779.500569199998"/>
    <n v="0"/>
    <n v="35779.500569199998"/>
    <m/>
    <m/>
    <m/>
    <m/>
    <m/>
  </r>
  <r>
    <s v="CUCUTA"/>
    <x v="3"/>
    <x v="3"/>
    <n v="54874"/>
    <n v="2774330"/>
    <n v="79662"/>
    <s v="ORDEN DE CAMBIO"/>
    <s v="NORTE DE SANTANDER"/>
    <s v="VILLA DEL ROSARIO"/>
    <s v="BARRIO CENTRO VILLA DEL ROSARI"/>
    <s v="REDEBAN"/>
    <s v="FO-25-1564042"/>
    <d v="2025-09-22T11:28:00"/>
    <d v="2025-09-23T15:13:00"/>
    <m/>
    <s v="ROLLOS"/>
    <s v="ROLLOS"/>
    <s v="CB UNO A UNO"/>
    <s v="CB UNO A UNO"/>
    <s v="EJECUTADO_EXITOSO"/>
    <s v="EJECUTADO EXITOSO"/>
    <s v="22/09/2025 SE ESCALA AL COORDINADOR DE ZONA PARA ENTREGA DE ROLLOS EN SITIO | 23/09/2025 SE REALIZÓ VISITA AL COMERCIO Y SE HIZO ENTREGA DE 10 ROLLOS TODO OK"/>
    <s v="VISITA_TÉCNICA"/>
    <m/>
    <s v="TIPO I"/>
    <s v="TERRESTRE"/>
    <s v="MORA VEGA JEAMPIER"/>
    <n v="1"/>
    <n v="35779.500569199998"/>
    <n v="0"/>
    <n v="35779.500569199998"/>
    <m/>
    <m/>
    <m/>
    <m/>
    <m/>
  </r>
  <r>
    <s v="BARRANQUILLA"/>
    <x v="1"/>
    <x v="1"/>
    <n v="8638"/>
    <n v="2774708"/>
    <n v="76609"/>
    <s v="ORDEN DE CAMBIO"/>
    <s v="ATLANTICO"/>
    <s v="SABANALARGA"/>
    <s v="BARRIO CENTRO SABANALARGA 22"/>
    <s v="REDEBAN"/>
    <s v="FO-25-1564472"/>
    <d v="2025-09-22T11:51:00"/>
    <d v="2025-09-23T15:15:00"/>
    <m/>
    <s v="ROLLOS"/>
    <s v="ROLLOS"/>
    <s v="UNO A UNO"/>
    <s v="UNO A UNO"/>
    <s v="EJECUTADO_EXITOSO"/>
    <s v="EJECUTADO EXITOSO"/>
    <s v="22/09/2025 SE ESCALA AL COORDINADOR DE ZONA PARA ENTREGA DE ROLLOS EN SITIO | 23/09/2025 SE REALIZA VISITA SE PROCEDE A ENTREGAR 10 UNIDADES DE ROLLOS AL CLIENTE"/>
    <s v="VISITA_TÉCNICA"/>
    <m/>
    <s v="TIPO II"/>
    <s v="TERRESTRE"/>
    <s v="PORRAS CASTRO DARLON NASCK"/>
    <n v="1"/>
    <n v="67654.12000000001"/>
    <n v="0"/>
    <n v="67654.12000000001"/>
    <m/>
    <m/>
    <m/>
    <m/>
    <m/>
  </r>
  <r>
    <s v="YOPAL"/>
    <x v="5"/>
    <x v="5"/>
    <n v="85001"/>
    <n v="2764999"/>
    <n v="76293"/>
    <s v="ORDEN DE CAMBIO"/>
    <s v="CASANARE"/>
    <s v="YOPAL"/>
    <s v="BARRIO CARIBABARE YOPAL 1"/>
    <s v="REDEBAN"/>
    <s v="FO-25-1556528"/>
    <d v="2025-09-19T09:32:00"/>
    <d v="2025-09-23T15:18:00"/>
    <m/>
    <s v="ROLLOS"/>
    <s v="ROLLOS"/>
    <s v="CB UNO A UNO"/>
    <s v="CB UNO A UNO"/>
    <s v="EJECUTADO_EXITOSO"/>
    <s v="EJECUTADO EXITOSO"/>
    <s v="19/09/2025 SE ESCALA AL COORDINADOR DE ZONA PARA ENTREGA DE ROLLOS EN SITIO | 23/09/2025 SE REALIZA ENTREGA DE 30 ROLLOS AL COMERCIO"/>
    <s v="VISITA_TÉCNICA"/>
    <m/>
    <s v="TIPO I"/>
    <s v="TERRESTRE"/>
    <s v="ROZO JIMENEZ EDGAR ARMANDO"/>
    <n v="1"/>
    <n v="35779.500569199998"/>
    <n v="0"/>
    <n v="35779.500569199998"/>
    <m/>
    <m/>
    <m/>
    <m/>
    <m/>
  </r>
  <r>
    <s v="CALI"/>
    <x v="2"/>
    <x v="2"/>
    <n v="76001"/>
    <n v="2774986"/>
    <n v="32325"/>
    <s v="ORDEN DE CAMBIO"/>
    <s v="VALLE DEL CAUCA"/>
    <s v="CALI"/>
    <s v="BARRIO CENTRO CALI 3"/>
    <s v="REDEBAN"/>
    <s v="FO-25-1565297"/>
    <d v="2025-09-22T12:44:00"/>
    <d v="2025-09-23T15:26:00"/>
    <m/>
    <s v="ROLLOS"/>
    <s v="ROLLOS"/>
    <s v="CB UNO A UNO"/>
    <s v="CB UNO A UNO"/>
    <s v="EJECUTADO_EXITOSO"/>
    <s v="EJECUTADO EXITOSO"/>
    <s v="22/09/2025 SE ESCALA AL COORDINADOR DE ZONA PARA ENTREGA DE ROLLOS EN SITIO | 23/09/2025 LA REALIZA VISITA TÉCNICA REALIZADA AL COMERCIO SE LLEGA AL SITIO SE INFORMA EL MOTIVO DE LA VISITA SE ENTREGAN 120 ROLLOS EL CLIENTE RECIBE ROLLOS"/>
    <s v="VISITA_TÉCNICA"/>
    <m/>
    <s v="TIPO I"/>
    <s v="TERRESTRE"/>
    <s v="BENAVIDES ARANGO RAFAEL JOSE"/>
    <n v="1"/>
    <n v="35779.500569199998"/>
    <n v="0"/>
    <n v="35779.500569199998"/>
    <m/>
    <m/>
    <m/>
    <m/>
    <m/>
  </r>
  <r>
    <s v="BUCARAMANGA"/>
    <x v="3"/>
    <x v="3"/>
    <n v="68001"/>
    <n v="2776392"/>
    <n v="79843"/>
    <s v="ORDEN DE CAMBIO"/>
    <s v="SANTANDER"/>
    <s v="BUCARAMANGA"/>
    <s v="BARRIO CENTRO BUCARAMANGA BUCARAMANGA"/>
    <s v="REDEBAN"/>
    <s v="FO-25-1566274"/>
    <d v="2025-09-22T15:31:00"/>
    <d v="2025-09-23T15:27:00"/>
    <m/>
    <s v="ROLLOS"/>
    <s v="ROLLOS"/>
    <s v="UNO A UNO"/>
    <s v="UNO A UNO"/>
    <s v="EJECUTADO_EXITOSO"/>
    <s v="EJECUTADO EXITOSO"/>
    <s v="22/09/2025 SE ESCALA AL COORDINADOR DE ZONA PARA ENTREGA DE ROLLOS EN SITIO | 23/09/2025 SE VISITA COMERCIO SE REALIZA LA ENTREGA DE 10 ROLLOS RBM CB OPERATIVO"/>
    <s v="VISITA_TÉCNICA"/>
    <m/>
    <s v="TIPO I"/>
    <s v="TERRESTRE"/>
    <s v="BARAJAS BERMUDEZ YAHIR MAURICIO"/>
    <n v="1"/>
    <n v="35779.500569199998"/>
    <n v="0"/>
    <n v="35779.500569199998"/>
    <m/>
    <m/>
    <m/>
    <m/>
    <m/>
  </r>
  <r>
    <s v="VILLAVICENCIO"/>
    <x v="5"/>
    <x v="5"/>
    <n v="50001"/>
    <n v="2777020"/>
    <n v="79664"/>
    <s v="ORDEN DE CAMBIO"/>
    <s v="META"/>
    <s v="VILLAVICENCIO"/>
    <s v="BARRIO VILLA DEL ORIENTE VILLA"/>
    <s v="REDEBAN"/>
    <s v="FO-25-1566902"/>
    <d v="2025-09-22T16:06:00"/>
    <d v="2025-09-23T15:29:00"/>
    <m/>
    <s v="ROLLOS"/>
    <s v="ROLLOS"/>
    <s v="CB UNO A UNO"/>
    <s v="CB UNO A UNO"/>
    <s v="EJECUTADO_EXITOSO"/>
    <s v="EJECUTADO EXITOSO"/>
    <s v="22/09/2025 SE ESCALA AL COORDINADOR DE ZONA PARA ENTREGA DE ROLLOS EN SITIO | 23/09/2025 SE VISITA CB Y SE REALIZA ENTREGA DE 10 ROLLOS DE PAPEL TERMICO PARA DATÁFONO"/>
    <s v="VISITA_TÉCNICA"/>
    <m/>
    <s v="TIPO I"/>
    <s v="TERRESTRE"/>
    <s v="GARZON RUIZ LUIS MIGUEL"/>
    <n v="1"/>
    <n v="35779.500569199998"/>
    <n v="0"/>
    <n v="35779.500569199998"/>
    <m/>
    <m/>
    <m/>
    <m/>
    <m/>
  </r>
  <r>
    <s v="VILLAVICENCIO"/>
    <x v="5"/>
    <x v="5"/>
    <n v="50001"/>
    <n v="2777536"/>
    <n v="79160"/>
    <s v="ORDEN DE CAMBIO"/>
    <s v="META"/>
    <s v="VILLAVICENCIO"/>
    <s v="BARRIO BOCHICA VILLAVICENCIO 1"/>
    <s v="REDEBAN"/>
    <s v="FO-25-1567052"/>
    <d v="2025-09-22T17:21:00"/>
    <d v="2025-09-23T15:31:00"/>
    <m/>
    <s v="ROLLOS"/>
    <s v="ROLLOS"/>
    <s v="CB UNO A UNO"/>
    <s v="CB UNO A UNO"/>
    <s v="EJECUTADO_EXITOSO"/>
    <s v="EJECUTADO EXITOSO"/>
    <s v="22/09/2025 SE ESCALA AL COORDINADOR DE ZONA PARA ENTREGA DE ROLLOS EN SITIO | 23/09/2025 SE REALIZA VISITA AL CB POR SOLICITUD DE ROLLOS, SE ENTREGAN 10 SIN NOVEDAD TODO OK"/>
    <s v="VISITA_TÉCNICA"/>
    <m/>
    <s v="TIPO I"/>
    <s v="TERRESTRE"/>
    <s v="MOLINA CASTRO JAVIER ALBERTO"/>
    <n v="1"/>
    <n v="35779.500569199998"/>
    <n v="0"/>
    <n v="35779.500569199998"/>
    <m/>
    <m/>
    <m/>
    <m/>
    <m/>
  </r>
  <r>
    <s v="MONTERIA"/>
    <x v="1"/>
    <x v="1"/>
    <n v="23675"/>
    <n v="2744449"/>
    <n v="79128"/>
    <s v="ORDEN DE CAMBIO"/>
    <s v="CORDOBA"/>
    <s v="SAN BERNARDO DEL VIENTO"/>
    <s v="BARRIO CENTRO SAN BERNARDO DEL"/>
    <s v="REDEBAN"/>
    <s v="FO-25-1535281"/>
    <d v="2025-09-15T16:50:00"/>
    <d v="2025-09-23T15:35:00"/>
    <m/>
    <s v="ROLLOS"/>
    <s v="ROLLOS"/>
    <s v="CB UNO A UNO"/>
    <s v="CB UNO A UNO"/>
    <s v="EJECUTADO_EXITOSO"/>
    <s v="EJECUTADO EXITOSO"/>
    <s v="16/09/2025 SE ESCALA AL COORDINADOR DE ZONA PARA ENTREGA DE ROLLOS EN SITIO | 23/09/2025 SE REALIZA VISITA TÉCNICA PARA ENTREGA DE 10 ROLLOS PARA DATÁFONO, NO SE INTERVIENE TERMINAL Y LA ENTREGA SE REALIZA SIN NOVEDAD."/>
    <s v="VISITA_TÉCNICA"/>
    <m/>
    <s v="TIPO II"/>
    <s v="TERRESTRE"/>
    <s v="CASSIANI PEREZ RAUL RAMIRO"/>
    <n v="1"/>
    <n v="67654.12000000001"/>
    <n v="0"/>
    <n v="67654.12000000001"/>
    <m/>
    <m/>
    <m/>
    <m/>
    <m/>
  </r>
  <r>
    <s v="APARTADO"/>
    <x v="0"/>
    <x v="0"/>
    <n v="5172"/>
    <n v="2749447"/>
    <n v="60510"/>
    <s v="ORDEN DE CAMBIO"/>
    <s v="ANTIOQUIA"/>
    <s v="CHIGORODO"/>
    <s v="PTM CHIGORODO PAPELERIA SERVIC"/>
    <s v="REDEBAN"/>
    <s v="FO-25-1539085"/>
    <d v="2025-09-16T22:00:00"/>
    <d v="2025-09-23T15:37:00"/>
    <m/>
    <s v="ROLLOS"/>
    <s v="ROLLOS"/>
    <s v="AGREGADOR"/>
    <s v="COMCARD - PTM"/>
    <s v="EJECUTADO_EXITOSO"/>
    <s v="EJECUTADO EXITOSO"/>
    <s v="16/09/2025 SE ESCALA AL COORDINADOR DE ZONA PARA ENTREGA DE ROLLOS EN SITIO | 23/09/2025 SE ENVÍAN 30 ROLLOS CON EL CONDUCTOR SE LLAMA AL USUARIO Y SE LE COMPARTE GUIA. SE CONFIRMA CON LA USUARIA EL RECIBIDO"/>
    <s v="ENVÍO"/>
    <m/>
    <s v="TIPO II"/>
    <s v="TERRESTRE"/>
    <s v="SALDARRIAGA MIRANDA SANTIAGO"/>
    <n v="0"/>
    <n v="35779.500569199998"/>
    <n v="0"/>
    <n v="35779.500569199998"/>
    <m/>
    <m/>
    <m/>
    <m/>
    <m/>
  </r>
  <r>
    <s v="PASTO"/>
    <x v="2"/>
    <x v="2"/>
    <n v="52254"/>
    <n v="2761248"/>
    <n v="10594"/>
    <s v="ORDEN DE CAMBIO"/>
    <s v="NARIÑO"/>
    <s v="EL PEÑOL"/>
    <s v="EL PENOL NARINO"/>
    <s v="REDEBAN"/>
    <s v="FO-25-1549102"/>
    <d v="2025-09-18T12:36:00"/>
    <d v="2025-09-23T15:38:00"/>
    <m/>
    <s v="ROLLOS"/>
    <s v="ROLLOS"/>
    <s v="CB UNO A UNO"/>
    <s v="CB UNO A UNO"/>
    <s v="EJECUTADO_EXITOSO"/>
    <s v="EJECUTADO EXITOSO"/>
    <s v="18/09/2025 SE ESCALA AL COORDINADOR DE ZONA PARA ENTREGA DE ROLLOS EN SITIO | 23/09/2025 POR SOLICITUD DE LA ENCARGADA DEL CORRESPONSAL SE REALIZA ENTREGA DE LOS 20 ROLLOS EN LA CIUDAD DE PASTO, INFORMA QUE EL CB ESTA OPERANDO CON NORMALIDAD"/>
    <s v="VISITA_TÉCNICA"/>
    <m/>
    <s v="TIPO II"/>
    <s v="TERRESTRE"/>
    <s v="GUERRERO RAMIREZ OSCAR DARIO"/>
    <n v="1"/>
    <n v="67654.12000000001"/>
    <n v="0"/>
    <n v="67654.12000000001"/>
    <m/>
    <m/>
    <m/>
    <m/>
    <m/>
  </r>
  <r>
    <s v="VILLAVICENCIO"/>
    <x v="5"/>
    <x v="5"/>
    <n v="50001"/>
    <n v="2776257"/>
    <n v="46562"/>
    <s v="ORDEN DE CAMBIO"/>
    <s v="META"/>
    <s v="VILLAVICENCIO"/>
    <s v="DISTRICOL SERVICIOS GIPARE"/>
    <s v="REDEBAN"/>
    <s v="FO-25-1566292"/>
    <d v="2025-09-22T15:11:00"/>
    <d v="2025-09-23T15:40:00"/>
    <m/>
    <s v="ROLLOS"/>
    <s v="ROLLOS"/>
    <s v="AGREGADOR"/>
    <s v="DISTRICOL"/>
    <s v="EJECUTADO_EXITOSO"/>
    <s v="EJECUTADO EXITOSO"/>
    <s v="22/09/2025 SE ESCALA AL COORDINADOR DE ZONA PARA ENTREGA DE ROLLOS EN SITIO | 23/09/2025 SE REALIZA VISITA AL CB POR SOLICITUD DE ROLLOS, SE ENTREGAN 60 SIN NOVEDAD TODO OK"/>
    <s v="VISITA_TÉCNICA"/>
    <m/>
    <s v="TIPO I"/>
    <s v="TERRESTRE"/>
    <s v="MOLINA CASTRO JAVIER ALBERTO"/>
    <n v="1"/>
    <n v="35779.500569199998"/>
    <n v="0"/>
    <n v="35779.500569199998"/>
    <m/>
    <m/>
    <m/>
    <m/>
    <m/>
  </r>
  <r>
    <s v="CARTAGENA"/>
    <x v="1"/>
    <x v="1"/>
    <n v="13001"/>
    <n v="2755390"/>
    <n v="45118"/>
    <s v="ORDEN DE CAMBIO"/>
    <s v="BOLIVAR"/>
    <s v="CARTAGENA"/>
    <s v="PTM CARTAGENA MARCO ANTONIO BE"/>
    <s v="REDEBAN"/>
    <s v="FO-25-1544104"/>
    <d v="2025-09-17T14:18:00"/>
    <d v="2025-09-23T15:40:00"/>
    <m/>
    <s v="ROLLOS"/>
    <s v="ROLLOS"/>
    <s v="AGREGADOR"/>
    <s v="COMCARD - PTM"/>
    <s v="EJECUTADO_EXITOSO"/>
    <s v="EJECUTADO EXITOSO"/>
    <s v="17/09/2025 SE ESCALA AL COORDINADOR DE ZONA PARA ENTREGA DE ROLLOS EN SITIO | 23/09/2025 SE REALIZA ENTREGA DE 50 ROLLOS PARA EL CORRESPONSAL"/>
    <s v="VISITA_TÉCNICA"/>
    <m/>
    <s v="TIPO I"/>
    <s v="TERRESTRE"/>
    <s v="MARTINEZ SALGUEDO ANDRES AUGUSTO"/>
    <n v="1"/>
    <n v="35779.500569199998"/>
    <n v="0"/>
    <n v="35779.500569199998"/>
    <m/>
    <m/>
    <m/>
    <m/>
    <m/>
  </r>
  <r>
    <s v="CUCUTA"/>
    <x v="3"/>
    <x v="3"/>
    <n v="54001"/>
    <n v="2777737"/>
    <n v="78950"/>
    <s v="ORDEN DE CAMBIO"/>
    <s v="NORTE DE SANTANDER"/>
    <s v="CUCUTA"/>
    <s v="BARRIO PRADOS NORTE CUCUTA 1"/>
    <s v="REDEBAN"/>
    <s v="FO-25-1567037"/>
    <d v="2025-09-22T17:40:00"/>
    <d v="2025-09-23T15:42:00"/>
    <m/>
    <s v="ROLLOS"/>
    <s v="ROLLOS"/>
    <s v="UNO A UNO"/>
    <s v="UNO A UNO"/>
    <s v="EJECUTADO_EXITOSO"/>
    <s v="EJECUTADO EXITOSO"/>
    <s v="22/09/2025 SE ESCALA AL COORDINADOR DE ZONA PARA ENTREGA DE ROLLOS EN SITIO | 23/09/2025 SE REALIZÓ VISITA AL COMERCIO Y SE HIZO ENTREGA DE 10 ROLLOS TODO OK"/>
    <s v="VISITA_TÉCNICA"/>
    <m/>
    <s v="TIPO I"/>
    <s v="TERRESTRE"/>
    <s v="MORA VEGA JEAMPIER"/>
    <n v="1"/>
    <n v="35779.500569199998"/>
    <n v="0"/>
    <n v="35779.500569199998"/>
    <m/>
    <m/>
    <m/>
    <m/>
    <m/>
  </r>
  <r>
    <s v="CARTAGENA"/>
    <x v="1"/>
    <x v="1"/>
    <n v="13001"/>
    <n v="2753573"/>
    <n v="78867"/>
    <s v="ORDEN DE CAMBIO"/>
    <s v="BOLIVAR"/>
    <s v="CARTAGENA"/>
    <s v="BARR SAN FERNANDO CARTAGENA DE"/>
    <s v="REDEBAN"/>
    <s v="FO-25-1542100"/>
    <d v="2025-09-17T10:27:00"/>
    <d v="2025-09-23T15:43:00"/>
    <m/>
    <s v="ROLLOS"/>
    <s v="ROLLOS"/>
    <s v="CB UNO A UNO"/>
    <s v="CB UNO A UNO"/>
    <s v="EJECUTADO_EXITOSO"/>
    <s v="EJECUTADO EXITOSO"/>
    <s v="17/09/2025 SE ESCALA AL COORDINADOR DE ZONA PARA ENTREGA DE ROLLOS EN SITIO | 23/09/2025 SE REALIZA ENTREGA DE 10 ROLLOS PARA EL CORRESPONSAL"/>
    <s v="VISITA_TÉCNICA"/>
    <m/>
    <s v="TIPO I"/>
    <s v="TERRESTRE"/>
    <s v="MARTINEZ SALGUEDO ANDRES AUGUSTO"/>
    <n v="1"/>
    <n v="35779.500569199998"/>
    <n v="0"/>
    <n v="35779.500569199998"/>
    <m/>
    <m/>
    <m/>
    <m/>
    <m/>
  </r>
  <r>
    <s v="MONTERIA"/>
    <x v="1"/>
    <x v="1"/>
    <n v="23675"/>
    <n v="2772227"/>
    <n v="54780"/>
    <s v="ORDEN DE CAMBIO"/>
    <s v="CORDOBA"/>
    <s v="SAN BERNARDO DEL VIENTO"/>
    <s v="DISTRICOL CODECO S A S"/>
    <s v="REDEBAN"/>
    <s v="FO-25-1564153"/>
    <d v="2025-09-22T09:04:00"/>
    <d v="2025-09-23T15:45:00"/>
    <m/>
    <s v="ROLLOS"/>
    <s v="ROLLOS"/>
    <s v="AGREGADOR"/>
    <s v="DISTRICOL"/>
    <s v="EJECUTADO_EXITOSO"/>
    <s v="EJECUTADO EXITOSO"/>
    <s v="22/09/2025 SE ESCALA AL COORDINADOR DE ZONA PARA ENTREGA DE ROLLOS EN SITIO | 23/09/2025 SE REALIZA VISITA TÉCNICA PARA ENTREGA DE 10 ROLLOS PARA DATÁFONO, NO SE INTERVIENE TERMINAL Y LA ENTREGA SE REALIZA SIN NOVEDAD."/>
    <s v="VISITA_TÉCNICA"/>
    <m/>
    <s v="TIPO II"/>
    <s v="TERRESTRE"/>
    <s v="CASSIANI PEREZ RAUL RAMIRO"/>
    <n v="1"/>
    <n v="67654.12000000001"/>
    <n v="0"/>
    <n v="67654.12000000001"/>
    <m/>
    <m/>
    <m/>
    <m/>
    <m/>
  </r>
  <r>
    <s v="CALI"/>
    <x v="2"/>
    <x v="2"/>
    <n v="76111"/>
    <n v="2781613"/>
    <n v="23865"/>
    <s v="ORDEN DE CAMBIO"/>
    <s v="VALLE DEL CAUCA"/>
    <s v="GUADALAJARA DE BUGA"/>
    <s v="BARRIO SAN ANTONIO GUADALAJARA"/>
    <s v="REDEBAN"/>
    <s v="FO-25-1571944"/>
    <d v="2025-09-23T12:03:00"/>
    <d v="2025-09-23T15:48:00"/>
    <m/>
    <s v="ROLLOS"/>
    <s v="ROLLOS"/>
    <s v="UNO A UNO"/>
    <s v="CB UNO A UNO"/>
    <s v="EJECUTADO_EXITOSO"/>
    <s v="EJECUTADO EXITOSO"/>
    <s v="23/09/2025 SE ESCALA AL COORDINADOR DE ZONA PARA ENTREGA DE ROLLOS EN SITIO | 23/09/2025 SE REALIZÓ ENTREGA DE 10 ROLLOS"/>
    <s v="VISITA_TÉCNICA"/>
    <m/>
    <s v="TIPO II"/>
    <s v="TERRESTRE"/>
    <s v="PAREDES CASTILLO DIEGO"/>
    <n v="1"/>
    <n v="67654.12000000001"/>
    <n v="0"/>
    <n v="67654.12000000001"/>
    <m/>
    <m/>
    <m/>
    <m/>
    <m/>
  </r>
  <r>
    <s v="CUCUTA"/>
    <x v="3"/>
    <x v="3"/>
    <n v="54001"/>
    <n v="2780375"/>
    <n v="78902"/>
    <s v="ORDEN DE CAMBIO"/>
    <s v="NORTE DE SANTANDER"/>
    <s v="CUCUTA"/>
    <s v="BARRIO CALLEJON CUCUTA  20"/>
    <s v="REDEBAN"/>
    <s v="FO-25-1570467"/>
    <d v="2025-09-23T10:48:00"/>
    <d v="2025-09-23T16:00:00"/>
    <m/>
    <s v="ROLLOS"/>
    <s v="ROLLOS"/>
    <s v="CB UNO A UNO"/>
    <s v="CB UNO A UNO"/>
    <s v="EJECUTADO_EXITOSO"/>
    <s v="EJECUTADO EXITOSO"/>
    <s v="23/09/2025 SE ESCALA AL COORDINADOR DE ZONA PARA ENTREGA DE ROLLOS EN SITIO | 23/09/2025 SE ENTREGAN 20 ROLLOS RBM"/>
    <s v="VISITA_TÉCNICA"/>
    <m/>
    <s v="TIPO I"/>
    <s v="TERRESTRE"/>
    <s v="NARANJO AFANADOR RUBEN JESUS"/>
    <n v="1"/>
    <n v="35779.500569199998"/>
    <n v="0"/>
    <n v="35779.500569199998"/>
    <m/>
    <m/>
    <m/>
    <m/>
    <m/>
  </r>
  <r>
    <s v="MONTERIA"/>
    <x v="1"/>
    <x v="1"/>
    <n v="23001"/>
    <n v="2774822"/>
    <n v="63438"/>
    <s v="ORDEN DE CAMBIO"/>
    <s v="CORDOBA"/>
    <s v="MONTERIA"/>
    <s v="BARRIO SUCRE MONTERIA 2"/>
    <s v="REDEBAN"/>
    <s v="FO-25-1564459"/>
    <d v="2025-09-22T12:03:00"/>
    <d v="2025-09-23T16:02:00"/>
    <m/>
    <s v="ROLLOS"/>
    <s v="ROLLOS"/>
    <s v="CB UNO A UNO"/>
    <s v="CB UNO A UNO"/>
    <s v="EJECUTADO_EXITOSO"/>
    <s v="EJECUTADO EXITOSO"/>
    <s v="22/09/2025 SE ESCALA AL COORDINADOR DE ZONA PARA ENTREGA DE ROLLOS EN SITIO | 23/09/2025 SE ENTREGAN 30 ROLLOS CON VISITA OK"/>
    <s v="VISITA_TÉCNICA"/>
    <m/>
    <s v="TIPO I"/>
    <s v="TERRESTRE"/>
    <s v="COGOLLO VERTEL EDER LUIS"/>
    <n v="1"/>
    <n v="35779.500569199998"/>
    <n v="0"/>
    <n v="35779.500569199998"/>
    <m/>
    <m/>
    <m/>
    <m/>
    <m/>
  </r>
  <r>
    <s v="CUCUTA"/>
    <x v="3"/>
    <x v="3"/>
    <n v="54001"/>
    <n v="2774637"/>
    <n v="77662"/>
    <s v="ORDEN DE CAMBIO"/>
    <s v="NORTE DE SANTANDER"/>
    <s v="CUCUTA"/>
    <s v="BARRIO COMUNEROS CUCUTA 13"/>
    <s v="REDEBAN"/>
    <s v="FO-25-1564468"/>
    <d v="2025-09-22T11:52:00"/>
    <d v="2025-09-23T16:31:00"/>
    <m/>
    <s v="ROLLOS"/>
    <s v="ROLLOS"/>
    <s v="CB UNO A UNO"/>
    <s v="CB UNO A UNO"/>
    <s v="EJECUTADO_EXITOSO"/>
    <s v="EJECUTADO EXITOSO"/>
    <s v="22/09/2025 SE ESCALA AL COORDINADOR DE ZONA PARA ENTREGA DE ROLLOS EN SITIO | 23/09/2025 SE ENTREGAN 40 ROLLOS EXITOSO"/>
    <s v="VISITA_TÉCNICA"/>
    <m/>
    <s v="TIPO I"/>
    <s v="TERRESTRE"/>
    <s v="NARANJO AFANADOR RUBEN JESUS"/>
    <n v="1"/>
    <n v="35779.500569199998"/>
    <n v="0"/>
    <n v="35779.500569199998"/>
    <m/>
    <m/>
    <m/>
    <m/>
    <m/>
  </r>
  <r>
    <s v="BUCARAMANGA"/>
    <x v="3"/>
    <x v="3"/>
    <n v="13688"/>
    <n v="2759519"/>
    <n v="79909"/>
    <s v="ORDEN DE CAMBIO"/>
    <s v="BOLIVAR"/>
    <s v="SANTA ROSA DEL SUR"/>
    <s v="DISTRICOL HOGAR ANDINO ELECTRO"/>
    <s v="REDEBAN"/>
    <s v="FO-25-1547596"/>
    <d v="2025-09-18T09:45:00"/>
    <d v="2025-09-23T16:47:00"/>
    <m/>
    <s v="ROLLOS"/>
    <s v="ROLLOS"/>
    <s v="AGREGADOR"/>
    <s v="DISTRICOL"/>
    <s v="EJECUTADO_EXITOSO"/>
    <s v="EJECUTADO EXITOSO"/>
    <s v="18/09/2025 SE REALIZA ENVIO DE ROLLOS CON GUIA | 23/09/2025 SE REALIZA ENVIO DE 10 ROLLOS, CON LA GUIA 2187690702 SERVIENTREGA. SE CONFIRMA ENTREGA EXITOSA POR PARTE DEL USUARIO"/>
    <s v="ENVÍO"/>
    <m/>
    <s v="TIPO IV ESPECIAL"/>
    <s v="TERRESTRE/FLUVIAL"/>
    <m/>
    <n v="0"/>
    <n v="35779.500569199998"/>
    <n v="0"/>
    <n v="35779.500569199998"/>
    <m/>
    <m/>
    <m/>
    <m/>
    <m/>
  </r>
  <r>
    <s v="CARTAGENA"/>
    <x v="1"/>
    <x v="1"/>
    <n v="13001"/>
    <n v="2753308"/>
    <n v="66219"/>
    <s v="ORDEN DE CAMBIO"/>
    <s v="BOLIVAR"/>
    <s v="CARTAGENA"/>
    <s v="BARRIO BOCANEGRA CARTAGENA DE"/>
    <s v="REDEBAN"/>
    <s v="FO-25-1541660"/>
    <d v="2025-09-17T09:44:00"/>
    <d v="2025-09-24T08:46:00"/>
    <m/>
    <s v="ROLLOS"/>
    <s v="ROLLOS"/>
    <s v="UNO A UNO"/>
    <s v="CB UNO A UNO"/>
    <s v="EJECUTADO_EXITOSO"/>
    <s v="EJECUTADO EXITOSO"/>
    <s v="17/09/2025 SE ESCALA AL COORDINADOR DE ZONA PARA ENTREGA DE ROLLOS EN SITIO | 24/09/2025 SE REALIZA ENVÍO DE ROLLOS EN LANCHA A PETICIÓN DEL CLIENTE , SE LLAMA AL CLIENTE Y CONFIRMA QUE RECIBE LOS ROLLOS EXITOSAMENTE TODO OK"/>
    <s v="ENVÍO"/>
    <m/>
    <s v="TIPO I"/>
    <s v="TERRESTRE"/>
    <s v="MARTINEZ SALGUEDO ANDRES AUGUSTO"/>
    <n v="0"/>
    <n v="35779.500569199998"/>
    <n v="0"/>
    <n v="35779.500569199998"/>
    <m/>
    <m/>
    <m/>
    <m/>
    <m/>
  </r>
  <r>
    <s v="VALLEDUPAR"/>
    <x v="1"/>
    <x v="1"/>
    <n v="20001"/>
    <n v="2753185"/>
    <n v="68608"/>
    <s v="ORDEN DE CAMBIO"/>
    <s v="CESAR"/>
    <s v="VALLEDUPAR"/>
    <s v="DISTRICOL WALLETPLUS"/>
    <s v="REDEBAN"/>
    <s v="FO-25-1541851"/>
    <d v="2025-09-17T09:48:00"/>
    <d v="2025-09-24T08:48:00"/>
    <m/>
    <s v="ROLLOS"/>
    <s v="ROLLOS"/>
    <s v="AGREGADOR"/>
    <s v="DISTRICOL"/>
    <s v="EJECUTADO_EXITOSO"/>
    <s v="EJECUTADO EXITOSO"/>
    <s v="27/09/2025 SE ESCALA AL COORDINADOR DE ZONA PARA ENTREGA DE ROLLOS EN SITIO | 24/09/2025 BUENOS DÍAS SE VISITA CB Y SE LE HACE ENTREGA DE 20 ROLLOS"/>
    <s v="VISITA_TÉCNICA"/>
    <m/>
    <s v="TIPO I"/>
    <s v="TERRESTRE"/>
    <s v="BENITEZ CARVAJAL ALVARO JAVIER"/>
    <n v="1"/>
    <n v="35779.500569199998"/>
    <n v="0"/>
    <n v="35779.500569199998"/>
    <m/>
    <m/>
    <m/>
    <m/>
    <m/>
  </r>
  <r>
    <s v="VALLEDUPAR"/>
    <x v="1"/>
    <x v="1"/>
    <n v="20001"/>
    <n v="2755495"/>
    <n v="79152"/>
    <s v="ORDEN DE CAMBIO"/>
    <s v="CESAR"/>
    <s v="VALLEDUPAR"/>
    <s v="BARRIO LAS DELICIAS VALLEDUPAR"/>
    <s v="REDEBAN"/>
    <s v="FO-25-1544037"/>
    <d v="2025-09-17T14:15:00"/>
    <d v="2025-09-24T09:16:00"/>
    <m/>
    <s v="ROLLOS"/>
    <s v="ROLLOS"/>
    <s v="CB UNO A UNO"/>
    <s v="CB UNO A UNO"/>
    <s v="EJECUTADO_EXITOSO"/>
    <s v="EJECUTADO EXITOSO"/>
    <s v="17/09/2025 SE ESCALA AL COORDINADOR DE ZONA PARA ENTREGA DE ROLLOS EN SITIO | 24/09/2025 BUENOS DÍAS SE VISITA CB Y SE LE HACE ENTREGA DE 20 ROLLOS"/>
    <s v="VISITA_TÉCNICA"/>
    <m/>
    <s v="TIPO I"/>
    <s v="TERRESTRE"/>
    <s v="BENITEZ CARVAJAL ALVARO JAVIER"/>
    <n v="1"/>
    <n v="35779.500569199998"/>
    <n v="0"/>
    <n v="35779.500569199998"/>
    <m/>
    <m/>
    <m/>
    <m/>
    <m/>
  </r>
  <r>
    <s v="PEREIRA"/>
    <x v="2"/>
    <x v="6"/>
    <n v="66001"/>
    <n v="2773934"/>
    <n v="52578"/>
    <s v="ORDEN DE CAMBIO"/>
    <s v="RISARALDA"/>
    <s v="PEREIRA"/>
    <s v="BARRIO VEREDA MUNDO NUEVO PERE"/>
    <s v="REDEBAN"/>
    <s v="FO-25-1564058"/>
    <d v="2025-09-22T10:53:00"/>
    <d v="2025-09-24T09:57:00"/>
    <m/>
    <s v="ROLLOS"/>
    <s v="ROLLOS"/>
    <s v="CB UNO A UNO"/>
    <s v="CB UNO A UNO"/>
    <s v="EJECUTADO_EXITOSO"/>
    <s v="EJECUTADO EXITOSO"/>
    <s v="22/09/2025 SE ESCALA AL COORDINADOR DE ZONA PARA ENTREGA DE ROLLOS EN SITIO | 24/09/2025 SE ENTREGAN 20 ROLLOS EN LA DIRECCIÓN CR 25 #17-69 POR SOLICITUD DEL CLIENTE."/>
    <s v="VISITA_TÉCNICA"/>
    <m/>
    <s v="TIPO I"/>
    <s v="TERRESTRE"/>
    <s v="FRANCO CAÑAVERAL YAMID RAUL"/>
    <n v="1"/>
    <n v="35779.500569199998"/>
    <n v="0"/>
    <n v="35779.500569199998"/>
    <m/>
    <m/>
    <m/>
    <m/>
    <m/>
  </r>
  <r>
    <s v="IBAGUE"/>
    <x v="5"/>
    <x v="5"/>
    <n v="73001"/>
    <n v="2777919"/>
    <n v="42791"/>
    <s v="ORDEN DE CAMBIO"/>
    <s v="TOLIMA"/>
    <s v="IBAGUE"/>
    <s v="DISTRICOL MASCOTIKAS"/>
    <s v="REDEBAN"/>
    <s v="FO-25-1568707"/>
    <d v="2025-09-23T08:00:00"/>
    <d v="2025-09-24T10:03:00"/>
    <m/>
    <s v="ROLLOS"/>
    <s v="ROLLOS"/>
    <s v="AGREGADOR"/>
    <s v="DISTRICOL"/>
    <s v="EJECUTADO_EXITOSO"/>
    <s v="EJECUTADO EXITOSO"/>
    <s v="23/09/2025 SE ESCALA AL COORDINADOR DE ZONA PARA ENTREGA DE ROLLOS EN SITIO | 24/09/2025 SE HACE LA ENTREGA DE 30 ROLLOS EN DIRECCIÓN INDICADA"/>
    <s v="VISITA_TÉCNICA"/>
    <m/>
    <s v="TIPO I"/>
    <s v="TERRESTRE"/>
    <s v="GUTIERREZ  CAMILO ANDRES"/>
    <n v="1"/>
    <n v="35779.500569199998"/>
    <n v="0"/>
    <n v="35779.500569199998"/>
    <m/>
    <m/>
    <m/>
    <m/>
    <m/>
  </r>
  <r>
    <s v="VALLEDUPAR"/>
    <x v="1"/>
    <x v="1"/>
    <n v="20011"/>
    <n v="2781625"/>
    <n v="78972"/>
    <s v="ORDEN DE CAMBIO"/>
    <s v="CESAR"/>
    <s v="AGUACHICA"/>
    <s v="PTM LOS COCOS AGUACHICA AUTOSE"/>
    <s v="REDEBAN"/>
    <s v="FO-25-1571426"/>
    <d v="2025-09-23T12:08:00"/>
    <d v="2025-09-24T10:06:00"/>
    <m/>
    <s v="ROLLOS"/>
    <s v="ROLLOS"/>
    <s v="AGREGADOR"/>
    <s v="COMCARD - PTM"/>
    <s v="EJECUTADO_EXITOSO"/>
    <s v="EJECUTADO EXITOSO"/>
    <s v="23/09/2025 SE REALIZA ENVIO DE ROLLOS CON GUIA | 24/09/2025 SE REALIZA ENVIO DE 40 ROLLOS POR MEDIO DE EMPRESA COORDINADORA"/>
    <s v="ENVÍO"/>
    <m/>
    <s v="TIPO IV"/>
    <s v="TERRESTRE"/>
    <s v="MAESTRE MENGUAL EDGAR ENRIQUE"/>
    <n v="0"/>
    <n v="35779.500569199998"/>
    <n v="0"/>
    <n v="35779.500569199998"/>
    <m/>
    <m/>
    <m/>
    <m/>
    <m/>
  </r>
  <r>
    <s v="SINCELEJO"/>
    <x v="1"/>
    <x v="1"/>
    <n v="70001"/>
    <n v="2781024"/>
    <n v="50739"/>
    <s v="ORDEN DE CAMBIO"/>
    <s v="SUCRE"/>
    <s v="SINCELEJO"/>
    <s v="BARRIO SIETE DE AGOSTO SINCELE"/>
    <s v="REDEBAN"/>
    <s v="FO-25-1571208"/>
    <d v="2025-09-23T11:22:00"/>
    <d v="2025-09-24T10:11:00"/>
    <m/>
    <s v="ROLLOS"/>
    <s v="ROLLOS"/>
    <s v="CB UNO A UNO"/>
    <s v="CB UNO A UNO"/>
    <s v="EJECUTADO_EXITOSO"/>
    <s v="EJECUTADO EXITOSO"/>
    <s v="23/09/2025 SE ESCALA AL COORDINADOR DE ZONA PARA ENTREGA DE ROLLOS EN SITIO | 24/09/2025 SE REALIZA ENTREGA DE 60 ROLLOS"/>
    <s v="VISITA_TÉCNICA"/>
    <m/>
    <s v="TIPO I"/>
    <s v="TERRESTRE"/>
    <s v="SANTOS GUZMAN CHRISTIAN FELIPE"/>
    <n v="1"/>
    <n v="35779.500569199998"/>
    <n v="0"/>
    <n v="35779.500569199998"/>
    <m/>
    <m/>
    <m/>
    <m/>
    <m/>
  </r>
  <r>
    <s v="BOGOTA"/>
    <x v="4"/>
    <x v="4"/>
    <n v="11001"/>
    <n v="2780852"/>
    <n v="13194"/>
    <s v="ORDEN DE CAMBIO"/>
    <s v="CUNDINAMARCA"/>
    <s v="BOGOTA"/>
    <s v="CENTRO COMERCIAL DIVER PLAZA"/>
    <s v="REDEBAN"/>
    <s v="FO-25-1570447"/>
    <d v="2025-09-23T11:09:00"/>
    <d v="2025-09-24T10:15:00"/>
    <m/>
    <s v="ROLLOS"/>
    <s v="ROLLOS"/>
    <s v="ROBUSTO"/>
    <s v="OPRAP"/>
    <s v="EJECUTADO_EXITOSO"/>
    <s v="EJECUTADO EXITOSO"/>
    <s v="23/09/2025 SE ESCALA AL COORDINADOR DE ZONA PARA ENTREGA DE ROLLOS EN SITIO | 24/09/2025 SE REALIZA LA ENTREGA DE 260 ROLLOS REDEBAN"/>
    <s v="VISITA_TÉCNICA"/>
    <m/>
    <s v="TIPO I"/>
    <s v="TERRESTRE"/>
    <s v="ALARCON AREVALO JOHAN STIVEN"/>
    <n v="1"/>
    <n v="35779.500569199998"/>
    <n v="0"/>
    <n v="35779.500569199998"/>
    <m/>
    <m/>
    <m/>
    <m/>
    <m/>
  </r>
  <r>
    <s v="BUCARAMANGA"/>
    <x v="3"/>
    <x v="3"/>
    <n v="68276"/>
    <n v="2781675"/>
    <n v="78802"/>
    <s v="ORDEN DE CAMBIO"/>
    <s v="SANTANDER"/>
    <s v="FLORIDABLANCA"/>
    <s v="BARRIO VILLABEL FLORIDABLANCA"/>
    <s v="REDEBAN"/>
    <s v="FO-25-1572127"/>
    <d v="2025-09-23T12:37:00"/>
    <d v="2025-09-24T10:18:00"/>
    <m/>
    <s v="ROLLOS"/>
    <s v="ROLLOS"/>
    <s v="CB UNO A UNO"/>
    <s v="CB UNO A UNO"/>
    <s v="EJECUTADO_EXITOSO"/>
    <s v="EJECUTADO EXITOSO"/>
    <s v="23/09/2025 SE ESCALA AL COORDINADOR DE ZONA PARA ENTREGA DE ROLLOS EN SITIO | 24/09/2025 ENTREGA DE 10 ROLLOS PARA DATAFONO"/>
    <s v="VISITA_TÉCNICA"/>
    <m/>
    <s v="TIPO I"/>
    <s v="TERRESTRE"/>
    <s v="PEÑA DIAZ IVAN YESID"/>
    <n v="1"/>
    <n v="35779.500569199998"/>
    <n v="0"/>
    <n v="35779.500569199998"/>
    <m/>
    <m/>
    <m/>
    <m/>
    <m/>
  </r>
  <r>
    <s v="BOGOTA"/>
    <x v="4"/>
    <x v="4"/>
    <n v="25754"/>
    <n v="2782858"/>
    <n v="79325"/>
    <s v="ORDEN DE CAMBIO"/>
    <s v="CUNDINAMARCA"/>
    <s v="SOACHA"/>
    <s v="BARRIO SOACHA COMPARTIR SOACHA 9"/>
    <s v="REDEBAN"/>
    <s v="FO-25-1576018"/>
    <d v="2025-09-23T15:36:00"/>
    <d v="2025-09-24T10:32:00"/>
    <m/>
    <s v="ROLLOS"/>
    <s v="ROLLOS"/>
    <s v="UNO A UNO"/>
    <s v="UNO A UNO"/>
    <s v="GESTIÓN_TELEFONICA"/>
    <s v="CANCELADO POR LA RED-SOPORTE TELEFONICO"/>
    <m/>
    <s v="SOPORTE_TELEFÓNICO"/>
    <m/>
    <s v="TIPO I"/>
    <s v="TERRESTRE"/>
    <m/>
    <n v="0"/>
    <n v="41241.0800752"/>
    <n v="0"/>
    <n v="41241.0800752"/>
    <m/>
    <m/>
    <m/>
    <m/>
    <m/>
  </r>
  <r>
    <s v="APARTADO"/>
    <x v="0"/>
    <x v="0"/>
    <n v="5045"/>
    <n v="2782378"/>
    <n v="80131"/>
    <s v="ORDEN DE CAMBIO"/>
    <s v="ANTIOQUIA"/>
    <s v="APARTADO"/>
    <s v="BARRIO ORTIZ APARTADO 1"/>
    <s v="REDEBAN"/>
    <s v="FO-25-1576020"/>
    <d v="2025-09-23T14:40:00"/>
    <d v="2025-09-24T10:37:00"/>
    <m/>
    <s v="ROLLOS"/>
    <s v="ROLLOS"/>
    <s v="UNO A UNO"/>
    <s v="UNO A UNO"/>
    <s v="GESTIÓN_TELEFONICA"/>
    <s v="CANCELADO POR LA RED-SOPORTE TELEFONICO"/>
    <m/>
    <s v="SOPORTE_TELEFÓNICO"/>
    <m/>
    <s v="TIPO I"/>
    <s v="TERRESTRE"/>
    <m/>
    <n v="0"/>
    <n v="41241.0800752"/>
    <n v="0"/>
    <n v="41241.0800752"/>
    <m/>
    <m/>
    <m/>
    <m/>
    <m/>
  </r>
  <r>
    <s v="SINCELEJO"/>
    <x v="1"/>
    <x v="1"/>
    <n v="70001"/>
    <n v="2782031"/>
    <n v="79254"/>
    <s v="ORDEN DE CAMBIO"/>
    <s v="SUCRE"/>
    <s v="SINCELEJO"/>
    <s v="DISTRICOL MED FARMA  2"/>
    <s v="REDEBAN"/>
    <s v="FO-25-1576022"/>
    <d v="2025-09-23T14:09:00"/>
    <d v="2025-09-24T10:43:00"/>
    <m/>
    <s v="ROLLOS"/>
    <s v="ROLLOS"/>
    <s v="AGREGADOR"/>
    <s v="DISTRICOL"/>
    <s v="GESTIÓN_TELEFONICA"/>
    <s v="CANCELADO POR LA RED-SOPORTE TELEFONICO"/>
    <m/>
    <s v="SOPORTE_TELEFÓNICO"/>
    <m/>
    <s v="TIPO I"/>
    <s v="TERRESTRE"/>
    <m/>
    <n v="0"/>
    <n v="41241.0800752"/>
    <n v="0"/>
    <n v="41241.0800752"/>
    <m/>
    <m/>
    <m/>
    <m/>
    <m/>
  </r>
  <r>
    <s v="MEDELLIN"/>
    <x v="0"/>
    <x v="0"/>
    <n v="5001"/>
    <n v="2782208"/>
    <n v="42637"/>
    <s v="ORDEN DE CAMBIO"/>
    <s v="ANTIOQUIA"/>
    <s v="MEDELLIN"/>
    <s v="BARRIO REAL LAS VEGAS POBLADO"/>
    <s v="REDEBAN"/>
    <s v="FO-25-1576024"/>
    <d v="2025-09-23T14:07:00"/>
    <d v="2025-09-24T10:48:00"/>
    <m/>
    <s v="ROLLOS"/>
    <s v="ROLLOS"/>
    <s v="CB UNO A UNO"/>
    <s v="CB UNO A UNO"/>
    <s v="GESTIÓN_TELEFONICA"/>
    <s v="CANCELADO POR LA RED-SOPORTE TELEFONICO"/>
    <m/>
    <s v="SOPORTE_TELEFÓNICO"/>
    <m/>
    <s v="TIPO I"/>
    <s v="TERRESTRE"/>
    <m/>
    <n v="0"/>
    <n v="41241.0800752"/>
    <n v="0"/>
    <n v="41241.0800752"/>
    <m/>
    <m/>
    <m/>
    <m/>
    <m/>
  </r>
  <r>
    <s v="MONTERIA"/>
    <x v="1"/>
    <x v="1"/>
    <n v="23001"/>
    <n v="2781973"/>
    <n v="80167"/>
    <s v="ORDEN DE CAMBIO"/>
    <s v="CORDOBA"/>
    <s v="MONTERIA"/>
    <s v="BARRIO MONTERIA MODERNO MONTERIA"/>
    <s v="REDEBAN"/>
    <s v="FO-25-1576026"/>
    <d v="2025-09-23T13:48:00"/>
    <d v="2025-09-24T10:54:00"/>
    <m/>
    <s v="ROLLOS"/>
    <s v="ROLLOS"/>
    <s v="UNO A UNO"/>
    <s v="UNO A UNO"/>
    <s v="GESTIÓN_TELEFONICA"/>
    <s v="CANCELADO POR LA RED-SOPORTE TELEFONICO"/>
    <m/>
    <s v="SOPORTE_TELEFÓNICO"/>
    <m/>
    <s v="TIPO I"/>
    <s v="TERRESTRE"/>
    <m/>
    <n v="0"/>
    <n v="41241.0800752"/>
    <n v="0"/>
    <n v="41241.0800752"/>
    <m/>
    <m/>
    <m/>
    <m/>
    <m/>
  </r>
  <r>
    <s v="BARRANQUILLA"/>
    <x v="1"/>
    <x v="1"/>
    <n v="8001"/>
    <n v="2775905"/>
    <n v="77515"/>
    <s v="ORDEN DE CAMBIO"/>
    <s v="ATLANTICO"/>
    <s v="BARRANQUILLA"/>
    <s v="BARRIO CARRIZAL BARRANQUILLA 1"/>
    <s v="REDEBAN"/>
    <s v="FO-25-1566319"/>
    <d v="2025-09-22T14:36:00"/>
    <d v="2025-09-24T11:05:00"/>
    <m/>
    <s v="ROLLOS"/>
    <s v="ROLLOS"/>
    <s v="CB UNO A UNO"/>
    <s v="CB UNO A UNO"/>
    <s v="EJECUTADO_EXITOSO"/>
    <s v="EJECUTADO EXITOSO"/>
    <s v="22/09/2025 SE ESCALA AL COORDINADOR DE ZONA PARA ENTREGA DE ROLLOS EN SITIO | 24/09/2025 SE REALIZA VISITA SE ENTREGA 20 ROLLOS"/>
    <s v="VISITA_TÉCNICA"/>
    <m/>
    <s v="TIPO I"/>
    <s v="TERRESTRE"/>
    <s v="VILLACOB VILLACOB ELKIN EDUARDO"/>
    <n v="1"/>
    <n v="35779.500569199998"/>
    <n v="0"/>
    <n v="35779.500569199998"/>
    <m/>
    <m/>
    <m/>
    <m/>
    <m/>
  </r>
  <r>
    <s v="BOGOTA"/>
    <x v="4"/>
    <x v="4"/>
    <n v="25754"/>
    <n v="2781462"/>
    <n v="79577"/>
    <s v="ORDEN DE CAMBIO"/>
    <s v="CUNDINAMARCA"/>
    <s v="SOACHA"/>
    <s v="BARRIO LAGOS DE MALIBU SOACHA"/>
    <s v="REDEBAN"/>
    <s v="FO-25-1576030"/>
    <d v="2025-09-23T12:22:00"/>
    <d v="2025-09-24T11:10:00"/>
    <m/>
    <s v="ROLLOS"/>
    <s v="ROLLOS"/>
    <s v="CB UNO A UNO"/>
    <s v="CB UNO A UNO"/>
    <s v="GESTIÓN_TELEFONICA"/>
    <s v="CANCELADO POR LA RED-SOPORTE TELEFONICO"/>
    <m/>
    <s v="SOPORTE_TELEFÓNICO"/>
    <m/>
    <s v="TIPO I"/>
    <s v="TERRESTRE"/>
    <m/>
    <n v="0"/>
    <n v="41241.0800752"/>
    <n v="0"/>
    <n v="41241.0800752"/>
    <m/>
    <m/>
    <m/>
    <m/>
    <m/>
  </r>
  <r>
    <s v="MEDELLIN"/>
    <x v="0"/>
    <x v="0"/>
    <n v="5318"/>
    <n v="2771396"/>
    <n v="37851"/>
    <s v="ORDEN DE CAMBIO"/>
    <s v="ANTIOQUIA"/>
    <s v="GUARNE"/>
    <s v="DISTRICOL TIENDA Y PANADERIA E"/>
    <s v="REDEBAN"/>
    <s v="FO-25-1564167"/>
    <d v="2025-09-22T08:06:00"/>
    <d v="2025-09-24T11:10:00"/>
    <m/>
    <s v="ROLLOS"/>
    <s v="ROLLOS"/>
    <s v="AGREGADOR"/>
    <s v="DISTRICOL"/>
    <s v="EJECUTADO_EXITOSO"/>
    <s v="EJECUTADO EXITOSO"/>
    <s v="22/09/2025 SE ESCALA AL COORDINADOR DE ZONA PARA ENTREGA DE ROLLOS EN SITIO | 24/09/2025 SE REALIZA ENTREGA DE 50 ROLLOS OK"/>
    <s v="VISITA_TÉCNICA"/>
    <m/>
    <s v="TIPO II"/>
    <s v="TERRESTRE"/>
    <s v="ZAPATA LOPEZ EDWARD ASDRUBAL"/>
    <n v="1"/>
    <n v="67654.12000000001"/>
    <n v="0"/>
    <n v="67654.12000000001"/>
    <m/>
    <m/>
    <m/>
    <m/>
    <m/>
  </r>
  <r>
    <s v="BOGOTA"/>
    <x v="4"/>
    <x v="4"/>
    <n v="11001"/>
    <n v="2782322"/>
    <n v="20768"/>
    <s v="ORDEN DE CAMBIO"/>
    <s v="CUNDINAMARCA"/>
    <s v="BOGOTA"/>
    <s v="BARRIO SUBA XI BOGOTA"/>
    <s v="REDEBAN"/>
    <s v="FO-25-1573160"/>
    <d v="2025-09-23T14:31:00"/>
    <d v="2025-09-24T11:13:00"/>
    <m/>
    <s v="ROLLOS"/>
    <s v="ROLLOS"/>
    <s v="CB UNO A UNO"/>
    <s v="CB UNO A UNO"/>
    <s v="EJECUTADO_EXITOSO"/>
    <s v="EJECUTADO EXITOSO"/>
    <s v="23/09/2025 SE ESCALA AL COORDINADOR DE ZONA PARA ENTREGA DE ROLLOS EN SITIO | 24/09/2025 SE ENTREGA 30 ROLLOS"/>
    <s v="VISITA_TÉCNICA"/>
    <m/>
    <s v="TIPO I"/>
    <s v="TERRESTRE"/>
    <s v="ORTIZ MARTINEZ STIVEN"/>
    <n v="1"/>
    <n v="35779.500569199998"/>
    <n v="0"/>
    <n v="35779.500569199998"/>
    <m/>
    <m/>
    <m/>
    <m/>
    <m/>
  </r>
  <r>
    <s v="MEDELLIN"/>
    <x v="0"/>
    <x v="0"/>
    <n v="5088"/>
    <n v="2781434"/>
    <n v="74040"/>
    <s v="ORDEN DE CAMBIO"/>
    <s v="ANTIOQUIA"/>
    <s v="BELLO"/>
    <s v="OPRAP ESTACIÓN NIQUIA"/>
    <s v="REDEBAN"/>
    <s v="FO-25-1576032"/>
    <d v="2025-09-23T12:09:00"/>
    <d v="2025-09-24T11:15:00"/>
    <m/>
    <s v="ROLLOS"/>
    <s v="ROLLOS"/>
    <s v="ROBUSTO"/>
    <s v="OPRAP"/>
    <s v="GESTIÓN_TELEFONICA"/>
    <s v="CANCELADO POR LA RED-SOPORTE TELEFONICO"/>
    <m/>
    <s v="SOPORTE_TELEFÓNICO"/>
    <m/>
    <s v="TIPO I"/>
    <s v="TERRESTRE"/>
    <m/>
    <n v="0"/>
    <n v="41241.0800752"/>
    <n v="0"/>
    <n v="41241.0800752"/>
    <m/>
    <m/>
    <m/>
    <m/>
    <m/>
  </r>
  <r>
    <s v="MEDELLIN"/>
    <x v="0"/>
    <x v="0"/>
    <n v="5129"/>
    <n v="2773261"/>
    <n v="81006"/>
    <s v="ORDEN DE CAMBIO"/>
    <s v="ANTIOQUIA"/>
    <s v="CALDAS"/>
    <s v="PTM CALDAS BOTANICASALOMON"/>
    <s v="REDEBAN"/>
    <s v="FO-25-1564096"/>
    <d v="2025-09-22T10:02:00"/>
    <d v="2025-09-24T11:16:00"/>
    <m/>
    <s v="ROLLOS"/>
    <s v="ROLLOS"/>
    <s v="AGREGADOR"/>
    <s v="COMCARD - PTM"/>
    <s v="EJECUTADO_EXITOSO"/>
    <s v="EJECUTADO EXITOSO"/>
    <s v="22/09/2025 SE ESCALA AL COORDINADOR DE ZONA PARA ENTREGA DE ROLLOS EN SITIO | 24/09/2025 SE ENTREGARON 20 ROLLOS"/>
    <s v="VISITA_TÉCNICA"/>
    <m/>
    <s v="TIPO I"/>
    <s v="TERRESTRE"/>
    <s v="TORO CARDONA ELIZABETH"/>
    <n v="1"/>
    <n v="35779.500569199998"/>
    <n v="0"/>
    <n v="35779.500569199998"/>
    <m/>
    <m/>
    <m/>
    <m/>
    <m/>
  </r>
  <r>
    <s v="BOGOTA"/>
    <x v="4"/>
    <x v="4"/>
    <n v="25286"/>
    <n v="2781368"/>
    <n v="79302"/>
    <s v="ORDEN DE CAMBIO"/>
    <s v="CUNDINAMARCA"/>
    <s v="FUNZA"/>
    <s v="BARRIO PORVENIR FUNZA 5"/>
    <s v="REDEBAN"/>
    <s v="FO-25-1576033"/>
    <d v="2025-09-23T11:49:00"/>
    <d v="2025-09-24T11:19:00"/>
    <m/>
    <s v="ROLLOS"/>
    <s v="ROLLOS"/>
    <s v="CB UNO A UNO"/>
    <s v="CB UNO A UNO"/>
    <s v="GESTIÓN_TELEFONICA"/>
    <s v="CANCELADO POR LA RED-SOPORTE TELEFONICO"/>
    <m/>
    <s v="SOPORTE_TELEFÓNICO"/>
    <m/>
    <s v="TIPO II"/>
    <s v="TERRESTRE"/>
    <m/>
    <n v="0"/>
    <n v="41241.0800752"/>
    <n v="0"/>
    <n v="41241.0800752"/>
    <m/>
    <m/>
    <m/>
    <m/>
    <m/>
  </r>
  <r>
    <s v="BOGOTA"/>
    <x v="4"/>
    <x v="4"/>
    <n v="11001"/>
    <n v="2781600"/>
    <n v="75360"/>
    <s v="ORDEN DE CAMBIO"/>
    <s v="CUNDINAMARCA"/>
    <s v="BOGOTA"/>
    <s v="BARRIO TUNA ALTA BOGOTA"/>
    <s v="REDEBAN"/>
    <s v="FO-25-1571947"/>
    <d v="2025-09-23T12:00:00"/>
    <d v="2025-09-24T11:22:00"/>
    <m/>
    <s v="ROLLOS"/>
    <s v="ROLLOS"/>
    <s v="CB UNO A UNO"/>
    <s v="CB UNO A UNO"/>
    <s v="EJECUTADO_EXITOSO"/>
    <s v="EJECUTADO EXITOSO"/>
    <s v="23/09/2025 SE ESCALA AL COORDINADOR DE ZONA PARA ENTREGA DE ROLLOS EN SITIO | 24/09/2025 SE ENTREGA 10 ROLLOS"/>
    <s v="VISITA_TÉCNICA"/>
    <m/>
    <s v="TIPO I"/>
    <s v="TERRESTRE"/>
    <s v="ORTIZ MARTINEZ STIVEN"/>
    <n v="1"/>
    <n v="35779.500569199998"/>
    <n v="0"/>
    <n v="35779.500569199998"/>
    <m/>
    <m/>
    <m/>
    <m/>
    <m/>
  </r>
  <r>
    <s v="MEDELLIN"/>
    <x v="0"/>
    <x v="0"/>
    <n v="5001"/>
    <n v="2780938"/>
    <n v="79438"/>
    <s v="ORDEN DE CAMBIO"/>
    <s v="ANTIOQUIA"/>
    <s v="MEDELLIN"/>
    <s v="BARRIO CAICEDO MEDELLIN  14"/>
    <s v="REDEBAN"/>
    <s v="FO-25-1576034"/>
    <d v="2025-09-23T11:18:00"/>
    <d v="2025-09-24T11:23:00"/>
    <m/>
    <s v="ROLLOS"/>
    <s v="ROLLOS"/>
    <s v="CB UNO A UNO"/>
    <s v="CB UNO A UNO"/>
    <s v="GESTIÓN_TELEFONICA"/>
    <s v="CANCELADO POR LA RED-SOPORTE TELEFONICO"/>
    <m/>
    <s v="SOPORTE_TELEFÓNICO"/>
    <m/>
    <s v="TIPO I"/>
    <s v="TERRESTRE"/>
    <m/>
    <n v="0"/>
    <n v="41241.0800752"/>
    <n v="0"/>
    <n v="41241.0800752"/>
    <m/>
    <m/>
    <m/>
    <m/>
    <m/>
  </r>
  <r>
    <s v="CALI"/>
    <x v="2"/>
    <x v="2"/>
    <n v="76248"/>
    <n v="2780750"/>
    <n v="34820"/>
    <s v="ORDEN DE CAMBIO"/>
    <s v="VALLE DEL CAUCA"/>
    <s v="EL CERRITO"/>
    <s v="BARRIO EL PLACER EL CERRITO"/>
    <s v="REDEBAN"/>
    <s v="FO-25-1576036"/>
    <d v="2025-09-23T11:12:00"/>
    <d v="2025-09-24T11:26:00"/>
    <m/>
    <s v="ROLLOS"/>
    <s v="ROLLOS"/>
    <s v="CB UNO A UNO"/>
    <s v="CB UNO A UNO"/>
    <s v="GESTIÓN_TELEFONICA"/>
    <s v="CANCELADO POR LA RED-SOPORTE TELEFONICO"/>
    <m/>
    <s v="SOPORTE_TELEFÓNICO"/>
    <m/>
    <s v="TIPO II"/>
    <s v="TERRESTRE"/>
    <m/>
    <n v="0"/>
    <n v="41241.0800752"/>
    <n v="0"/>
    <n v="41241.0800752"/>
    <m/>
    <m/>
    <m/>
    <m/>
    <m/>
  </r>
  <r>
    <s v="MEDELLIN"/>
    <x v="0"/>
    <x v="0"/>
    <n v="5308"/>
    <n v="2778392"/>
    <n v="50708"/>
    <s v="ORDEN DE CAMBIO"/>
    <s v="ANTIOQUIA"/>
    <s v="GIRARDOTA"/>
    <s v="BARRIO VEREDA LA PALMA GIRARDO"/>
    <s v="REDEBAN"/>
    <s v="FO-25-1576279"/>
    <d v="2025-09-23T08:00:00"/>
    <d v="2025-09-24T11:26:00"/>
    <m/>
    <s v="ROLLOS"/>
    <s v="ROLLOS"/>
    <s v="CB UNO A UNO"/>
    <s v="CB UNO A UNO"/>
    <s v="EJECUTADO_EXITOSO"/>
    <s v="EJECUTADO EXITOSO"/>
    <s v="24/09/2025 SE ENTREGAN 50 ROLLOS"/>
    <s v="VISITA_TÉCNICA"/>
    <m/>
    <s v="TIPO I"/>
    <s v="TERRESTRE"/>
    <s v="BARRIENTOS HERNANDEZ CRISTIAN HORACIO"/>
    <n v="1"/>
    <n v="35779.500569199998"/>
    <n v="0"/>
    <n v="35779.500569199998"/>
    <m/>
    <m/>
    <m/>
    <m/>
    <m/>
  </r>
  <r>
    <s v="BOGOTA"/>
    <x v="4"/>
    <x v="4"/>
    <n v="11001"/>
    <n v="2781755"/>
    <n v="80349"/>
    <s v="ORDEN DE CAMBIO"/>
    <s v="CUNDINAMARCA"/>
    <s v="BOGOTA"/>
    <s v="BARRIO LA TOSCANA BOGOTA"/>
    <s v="REDEBAN"/>
    <s v="FO-25-1573137"/>
    <d v="2025-09-23T13:39:00"/>
    <d v="2025-09-24T11:30:00"/>
    <m/>
    <s v="ROLLOS"/>
    <s v="ROLLOS"/>
    <s v="UNO A UNO"/>
    <s v="UNO A UNO"/>
    <s v="EJECUTADO_EXITOSO"/>
    <s v="EJECUTADO EXITOSO"/>
    <s v="23/09/2025 SE ESCALA AL COORDINADOR DE ZONA PARA ENTREGA DE ROLLOS EN SITIO | 24/09/2025 SE ENTREGA 20 ROLLOS"/>
    <s v="VISITA_TÉCNICA"/>
    <m/>
    <s v="TIPO I"/>
    <s v="TERRESTRE"/>
    <s v="ORTIZ MARTINEZ STIVEN"/>
    <n v="1"/>
    <n v="35779.500569199998"/>
    <n v="0"/>
    <n v="35779.500569199998"/>
    <m/>
    <m/>
    <m/>
    <m/>
    <m/>
  </r>
  <r>
    <s v="BUCARAMANGA"/>
    <x v="3"/>
    <x v="3"/>
    <n v="68547"/>
    <n v="2780842"/>
    <n v="59587"/>
    <s v="ORDEN DE CAMBIO"/>
    <s v="SANTANDER"/>
    <s v="PIEDECUESTA"/>
    <s v="DISTRICOL DROGUERIA BARILOCHE"/>
    <s v="REDEBAN"/>
    <s v="FO-25-1576037"/>
    <d v="2025-09-23T11:08:00"/>
    <d v="2025-09-24T11:31:00"/>
    <m/>
    <s v="ROLLOS"/>
    <s v="ROLLOS"/>
    <s v="AGREGADOR"/>
    <s v="DISTRICOL"/>
    <s v="GESTIÓN_TELEFONICA"/>
    <s v="CANCELADO POR LA RED-SOPORTE TELEFONICO"/>
    <m/>
    <s v="SOPORTE_TELEFÓNICO"/>
    <m/>
    <s v="TIPO II"/>
    <s v="TERRESTRE"/>
    <m/>
    <n v="0"/>
    <n v="41241.0800752"/>
    <n v="0"/>
    <n v="41241.0800752"/>
    <m/>
    <m/>
    <m/>
    <m/>
    <m/>
  </r>
  <r>
    <s v="PEREIRA"/>
    <x v="2"/>
    <x v="6"/>
    <n v="66001"/>
    <n v="2781692"/>
    <n v="68430"/>
    <s v="ORDEN DE CAMBIO"/>
    <s v="RISARALDA"/>
    <s v="PEREIRA"/>
    <s v="PTM PEREIRA PAPELERIA CREATIVO"/>
    <s v="REDEBAN"/>
    <s v="FO-25-1572196"/>
    <d v="2025-09-23T12:54:00"/>
    <d v="2025-09-24T11:32:00"/>
    <m/>
    <s v="ROLLOS"/>
    <s v="ROLLOS"/>
    <s v="AGREGADOR"/>
    <s v="COMCARD - PTM"/>
    <s v="EJECUTADO_EXITOSO"/>
    <s v="EJECUTADO EXITOSO"/>
    <s v="23/09/2025 SE ESCALA AL COORDINADOR DE ZONA PARA ENTREGA DE ROLLOS EN SITIO | 24/09/2025 SE VISITA COMERCIO SE REALIZA ENTREGA DE 50 ROLLOS DE PAPEL PARA DATÁFONO REDEBAN"/>
    <s v="VISITA_TÉCNICA"/>
    <m/>
    <s v="TIPO I"/>
    <s v="TERRESTRE"/>
    <s v="LOAIZA LOPEZ JHON FREDDY"/>
    <n v="1"/>
    <n v="35779.500569199998"/>
    <n v="0"/>
    <n v="35779.500569199998"/>
    <m/>
    <m/>
    <m/>
    <m/>
    <m/>
  </r>
  <r>
    <s v="BOGOTA"/>
    <x v="4"/>
    <x v="4"/>
    <n v="11001"/>
    <n v="2780386"/>
    <n v="78974"/>
    <s v="ORDEN DE CAMBIO"/>
    <s v="CUNDINAMARCA"/>
    <s v="BOGOTA"/>
    <s v="PTM BOGOTA PUNTOSERVIS BOGOTA"/>
    <s v="REDEBAN"/>
    <s v="FO-25-1576039"/>
    <d v="2025-09-23T10:52:00"/>
    <d v="2025-09-24T11:35:00"/>
    <m/>
    <s v="ROLLOS"/>
    <s v="ROLLOS"/>
    <s v="AGREGADOR"/>
    <s v="COMCARD - PTM"/>
    <s v="GESTIÓN_TELEFONICA"/>
    <s v="CANCELADO POR LA RED-SOPORTE TELEFONICO"/>
    <m/>
    <s v="SOPORTE_TELEFÓNICO"/>
    <m/>
    <s v="TIPO I"/>
    <s v="TERRESTRE"/>
    <m/>
    <n v="0"/>
    <n v="41241.0800752"/>
    <n v="0"/>
    <n v="41241.0800752"/>
    <m/>
    <m/>
    <m/>
    <m/>
    <m/>
  </r>
  <r>
    <s v="CALI"/>
    <x v="2"/>
    <x v="2"/>
    <n v="76364"/>
    <n v="2780314"/>
    <n v="35197"/>
    <s v="ORDEN DE CAMBIO"/>
    <s v="VALLE DEL CAUCA"/>
    <s v="JAMUNDI"/>
    <s v="DISTRICOL RAPITIENDA LOS PAISA"/>
    <s v="REDEBAN"/>
    <s v="FO-25-1576040"/>
    <d v="2025-09-23T10:30:00"/>
    <d v="2025-09-24T11:39:00"/>
    <m/>
    <s v="ROLLOS"/>
    <s v="ROLLOS"/>
    <s v="AGREGADOR"/>
    <s v="DISTRICOL"/>
    <s v="GESTIÓN_TELEFONICA"/>
    <s v="CANCELADO POR LA RED-SOPORTE TELEFONICO"/>
    <m/>
    <s v="SOPORTE_TELEFÓNICO"/>
    <m/>
    <s v="TIPO II"/>
    <s v="TERRESTRE"/>
    <m/>
    <n v="0"/>
    <n v="41241.0800752"/>
    <n v="0"/>
    <n v="41241.0800752"/>
    <m/>
    <m/>
    <m/>
    <m/>
    <m/>
  </r>
  <r>
    <s v="MEDELLIN"/>
    <x v="0"/>
    <x v="0"/>
    <n v="5088"/>
    <n v="2755218"/>
    <n v="70407"/>
    <s v="ORDEN DE CAMBIO"/>
    <s v="ANTIOQUIA"/>
    <s v="BELLO"/>
    <s v="DISTRICOL SAMMY TIENDA"/>
    <s v="REDEBAN"/>
    <s v="FO-25-1543849"/>
    <d v="2025-09-17T13:45:00"/>
    <d v="2025-09-24T11:39:00"/>
    <m/>
    <s v="ROLLOS"/>
    <s v="ROLLOS"/>
    <s v="AGREGADOR"/>
    <s v="DISTRICOL"/>
    <s v="EJECUTADO_EXITOSO"/>
    <s v="EJECUTADO EXITOSO"/>
    <s v="17/09/2025 SE ESCALA AL COORDINADOR DE ZONA PARA ENTREGA DE ROLLOS EN SITIO | 24/09/2025 SE REALIZA ENTREGA DE 10 ROLLOS POR EL OPERADOR CABIFY"/>
    <s v="VISITA_TÉCNICA"/>
    <m/>
    <s v="TIPO I"/>
    <s v="TERRESTRE"/>
    <s v="AYALA ROMERO MAYKOL DANILO"/>
    <n v="1"/>
    <n v="35779.500569199998"/>
    <n v="0"/>
    <n v="35779.500569199998"/>
    <m/>
    <m/>
    <m/>
    <m/>
    <m/>
  </r>
  <r>
    <s v="MEDELLIN"/>
    <x v="0"/>
    <x v="0"/>
    <n v="5001"/>
    <n v="2749517"/>
    <n v="11915"/>
    <s v="ORDEN DE CAMBIO"/>
    <s v="ANTIOQUIA"/>
    <s v="MEDELLIN"/>
    <s v="SAN CRISTOBAL PARQUE - ANTIOQU"/>
    <s v="REDEBAN"/>
    <s v="FO-25-1538394"/>
    <d v="2025-09-16T14:41:00"/>
    <d v="2025-09-24T11:39:00"/>
    <m/>
    <s v="ROLLOS"/>
    <s v="ROLLOS"/>
    <s v="CB UNO A UNO"/>
    <s v="CB UNO A UNO"/>
    <s v="EJECUTADO_EXITOSO"/>
    <s v="EJECUTADO EXITOSO"/>
    <s v="16/09/2025 SE ESCALA AL COORDINADOR DE ZONA PARA ENTREGA DE ROLLOS EN SITIO | 24/09/2025 SE REALIZA ENTREGA DE 70 ROLLOS POR EL OPERADOR CABIFY"/>
    <s v="VISITA_TÉCNICA"/>
    <m/>
    <s v="TIPO I"/>
    <s v="TERRESTRE"/>
    <s v="AYALA ROMERO MAYKOL DANILO"/>
    <n v="1"/>
    <n v="35779.500569199998"/>
    <n v="0"/>
    <n v="35779.500569199998"/>
    <m/>
    <m/>
    <m/>
    <m/>
    <m/>
  </r>
  <r>
    <s v="MEDELLIN"/>
    <x v="0"/>
    <x v="0"/>
    <n v="5001"/>
    <n v="2757695"/>
    <n v="41621"/>
    <s v="ORDEN DE CAMBIO"/>
    <s v="ANTIOQUIA"/>
    <s v="MEDELLIN"/>
    <s v="BARRIO PABLO VI MEDELLIN"/>
    <s v="REDEBAN"/>
    <s v="FO-25-1546391"/>
    <d v="2025-09-18T08:00:00"/>
    <d v="2025-09-24T11:41:00"/>
    <m/>
    <s v="ROLLOS"/>
    <s v="ROLLOS"/>
    <s v="CB UNO A UNO"/>
    <s v="CB UNO A UNO"/>
    <s v="EJECUTADO_EXITOSO"/>
    <s v="EJECUTADO EXITOSO"/>
    <s v="18/09/2025 SE ESCALA AL COORDINADOR DE ZONA PARA ENTREGA DE ROLLOS EN SITIO | 24/09/2025 SE REALIZA ENTREGA DE 40 ROLLOS POR EL OPERADOR CABIFY"/>
    <s v="VISITA_TÉCNICA"/>
    <m/>
    <s v="TIPO I"/>
    <s v="TERRESTRE"/>
    <s v="AYALA ROMERO MAYKOL DANILO"/>
    <n v="1"/>
    <n v="35779.500569199998"/>
    <n v="0"/>
    <n v="35779.500569199998"/>
    <m/>
    <m/>
    <m/>
    <m/>
    <m/>
  </r>
  <r>
    <s v="MEDELLIN"/>
    <x v="0"/>
    <x v="0"/>
    <n v="5001"/>
    <n v="2757850"/>
    <n v="41622"/>
    <s v="ORDEN DE CAMBIO"/>
    <s v="ANTIOQUIA"/>
    <s v="MEDELLIN"/>
    <s v="BARRIO POPULAR 1 MEDELLIN 3"/>
    <s v="REDEBAN"/>
    <s v="FO-25-1546395"/>
    <d v="2025-09-18T08:00:00"/>
    <d v="2025-09-24T11:41:00"/>
    <m/>
    <s v="ROLLOS"/>
    <s v="ROLLOS"/>
    <s v="CB UNO A UNO"/>
    <s v="CB UNO A UNO"/>
    <s v="EJECUTADO_EXITOSO"/>
    <s v="EJECUTADO EXITOSO"/>
    <s v="18/09/2025 SE ESCALA AL COORDINADOR DE ZONA PARA ENTREGA DE ROLLOS EN SITIO | 24/09/2025 SE REALIZA ENTREGA DE 40 ROLLOS POR EL OPERADOR CABIFY"/>
    <s v="VISITA_TÉCNICA"/>
    <m/>
    <s v="TIPO I"/>
    <s v="TERRESTRE"/>
    <s v="AYALA ROMERO MAYKOL DANILO"/>
    <n v="1"/>
    <n v="35779.500569199998"/>
    <n v="0"/>
    <n v="35779.500569199998"/>
    <m/>
    <m/>
    <m/>
    <m/>
    <m/>
  </r>
  <r>
    <s v="MEDELLIN"/>
    <x v="0"/>
    <x v="0"/>
    <n v="5001"/>
    <n v="2760144"/>
    <n v="56386"/>
    <s v="ORDEN DE CAMBIO"/>
    <s v="ANTIOQUIA"/>
    <s v="MEDELLIN"/>
    <s v="BARRIO EL LLANO MEDELLIN"/>
    <s v="REDEBAN"/>
    <s v="FO-25-1548210"/>
    <d v="2025-09-18T10:43:00"/>
    <d v="2025-09-24T11:42:00"/>
    <m/>
    <s v="ROLLOS"/>
    <s v="ROLLOS"/>
    <s v="CB UNO A UNO"/>
    <s v="CB UNO A UNO"/>
    <s v="EJECUTADO_EXITOSO"/>
    <s v="EJECUTADO EXITOSO"/>
    <s v="18/09/2025 SE ESCALA AL COORDINADOR DE ZONA PARA ENTREGA DE ROLLOS EN SITIO | 24/09/2025 SE REALIZA ENTREGA DE 50 ROLLOS POR EL OPERADOR CABIFY"/>
    <s v="VISITA_TÉCNICA"/>
    <m/>
    <s v="TIPO I"/>
    <s v="TERRESTRE"/>
    <s v="AYALA ROMERO MAYKOL DANILO"/>
    <n v="1"/>
    <n v="35779.500569199998"/>
    <n v="0"/>
    <n v="35779.500569199998"/>
    <m/>
    <m/>
    <m/>
    <m/>
    <m/>
  </r>
  <r>
    <s v="MEDELLIN"/>
    <x v="0"/>
    <x v="0"/>
    <n v="5001"/>
    <n v="2757474"/>
    <n v="47524"/>
    <s v="ORDEN DE CAMBIO"/>
    <s v="ANTIOQUIA"/>
    <s v="MEDELLIN"/>
    <s v="BARRIO BELLO ORIENTE MEDELLIN"/>
    <s v="REDEBAN"/>
    <s v="FO-25-1546428"/>
    <d v="2025-09-18T08:00:00"/>
    <d v="2025-09-24T11:42:00"/>
    <m/>
    <s v="ROLLOS"/>
    <s v="ROLLOS"/>
    <s v="CB UNO A UNO"/>
    <s v="CB UNO A UNO"/>
    <s v="EJECUTADO_EXITOSO"/>
    <s v="EJECUTADO EXITOSO"/>
    <s v="18/09/2025 SE ESCALA AL COORDINADOR DE ZONA PARA ENTREGA DE ROLLOS EN SITIO | 24/09/2025 SE REALIZA ENTREGA DE 60 ROLLOS POR EL OPERADOR CABIFY"/>
    <s v="VISITA_TÉCNICA"/>
    <m/>
    <s v="TIPO I"/>
    <s v="TERRESTRE"/>
    <s v="AYALA ROMERO MAYKOL DANILO"/>
    <n v="1"/>
    <n v="35779.500569199998"/>
    <n v="0"/>
    <n v="35779.500569199998"/>
    <m/>
    <m/>
    <m/>
    <m/>
    <m/>
  </r>
  <r>
    <s v="MEDELLIN"/>
    <x v="0"/>
    <x v="0"/>
    <n v="5360"/>
    <n v="2761180"/>
    <n v="79628"/>
    <s v="ORDEN DE CAMBIO"/>
    <s v="ANTIOQUIA"/>
    <s v="ITAGUI"/>
    <s v="BARRIO ITAGUI ITAGUI 33"/>
    <s v="REDEBAN"/>
    <s v="FO-25-1550863"/>
    <d v="2025-09-18T12:53:00"/>
    <d v="2025-09-24T11:43:00"/>
    <m/>
    <s v="ROLLOS"/>
    <s v="ROLLOS"/>
    <s v="CB UNO A UNO"/>
    <s v="CB UNO A UNO"/>
    <s v="EJECUTADO_EXITOSO"/>
    <s v="EJECUTADO EXITOSO"/>
    <s v="18/09/2025 SE ESCALA AL COORDINADOR DE ZONA PARA ENTREGA DE ROLLOS EN SITIO | 24/09/2025 SE REALIZA ENTREGA DE 20 ROLLOS POR EL OPERADOR CABIFY"/>
    <s v="VISITA_TÉCNICA"/>
    <m/>
    <s v="TIPO I"/>
    <s v="TERRESTRE"/>
    <s v="AYALA ROMERO MAYKOL DANILO"/>
    <n v="1"/>
    <n v="35779.500569199998"/>
    <n v="0"/>
    <n v="35779.500569199998"/>
    <m/>
    <m/>
    <m/>
    <m/>
    <m/>
  </r>
  <r>
    <s v="MEDELLIN"/>
    <x v="0"/>
    <x v="0"/>
    <n v="5001"/>
    <n v="2760618"/>
    <n v="20553"/>
    <s v="ORDEN DE CAMBIO"/>
    <s v="ANTIOQUIA"/>
    <s v="MEDELLIN"/>
    <s v="BARRIO ROBLEDO MIRAMAR II MEDE"/>
    <s v="REDEBAN"/>
    <s v="FO-25-1550888"/>
    <d v="2025-09-18T11:19:00"/>
    <d v="2025-09-24T11:43:00"/>
    <m/>
    <s v="ROLLOS"/>
    <s v="ROLLOS"/>
    <s v="CB UNO A UNO"/>
    <s v="CB UNO A UNO"/>
    <s v="EJECUTADO_EXITOSO"/>
    <s v="EJECUTADO EXITOSO"/>
    <s v="18/09/2025 SE ESCALA AL COORDINADOR DE ZONA PARA ENTREGA DE ROLLOS EN SITIO | 24/09/2025 SE REALIZA ENTREGA DE 70 ROLLOS POR EL OPERADOR CABIFY"/>
    <s v="VISITA_TÉCNICA"/>
    <m/>
    <s v="TIPO I"/>
    <s v="TERRESTRE"/>
    <s v="AYALA ROMERO MAYKOL DANILO"/>
    <n v="1"/>
    <n v="35779.500569199998"/>
    <n v="0"/>
    <n v="35779.500569199998"/>
    <m/>
    <m/>
    <m/>
    <m/>
    <m/>
  </r>
  <r>
    <s v="MEDELLIN"/>
    <x v="0"/>
    <x v="0"/>
    <n v="5001"/>
    <n v="2761542"/>
    <n v="80087"/>
    <s v="ORDEN DE CAMBIO"/>
    <s v="ANTIOQUIA"/>
    <s v="MEDELLIN"/>
    <s v="BARRIO BELEN MEDELLIN 15"/>
    <s v="REDEBAN"/>
    <s v="FO-25-1549322"/>
    <d v="2025-09-18T13:50:00"/>
    <d v="2025-09-24T11:45:00"/>
    <m/>
    <s v="ROLLOS"/>
    <s v="ROLLOS"/>
    <s v="UNO A UNO"/>
    <s v="UNO A UNO"/>
    <s v="EJECUTADO_EXITOSO"/>
    <s v="EJECUTADO EXITOSO"/>
    <s v="18/09/2025 SE ESCALA AL COORDINADOR DE ZONA PARA ENTREGA DE ROLLOS EN SITIO | 24/09/2025 SE REALIZA ENTREGA DE 10 ROLLOS POR EL OPERADOR CABIFY"/>
    <s v="VISITA_TÉCNICA"/>
    <m/>
    <s v="TIPO I"/>
    <s v="TERRESTRE"/>
    <s v="AYALA ROMERO MAYKOL DANILO"/>
    <n v="1"/>
    <n v="35779.500569199998"/>
    <n v="0"/>
    <n v="35779.500569199998"/>
    <m/>
    <m/>
    <m/>
    <m/>
    <m/>
  </r>
  <r>
    <s v="BUCARAMANGA"/>
    <x v="3"/>
    <x v="3"/>
    <n v="68001"/>
    <n v="2781921"/>
    <n v="60115"/>
    <s v="ORDEN DE CAMBIO"/>
    <s v="SANTANDER"/>
    <s v="BUCARAMANGA"/>
    <s v="BARRIO GIRARDOT BUCARAMANGA 5"/>
    <s v="REDEBAN"/>
    <s v="FO-25-1574162"/>
    <d v="2025-09-23T13:18:00"/>
    <d v="2025-09-24T11:46:00"/>
    <m/>
    <s v="ROLLOS"/>
    <s v="ROLLOS"/>
    <s v="CB UNO A UNO"/>
    <s v="CB UNO A UNO"/>
    <s v="EJECUTADO_EXITOSO"/>
    <s v="EJECUTADO EXITOSO"/>
    <s v="23/09/2025 SE ESCALA AL COORDINADOR DE ZONA PARA ENTREGA DE ROLLOS EN SITIO | 24/09/2025 SE REALIZA ENTREGA DE 60 ROLLOS REDEBAN CON VISITA."/>
    <s v="VISITA_TÉCNICA"/>
    <m/>
    <s v="TIPO I"/>
    <s v="TERRESTRE"/>
    <s v="MARTINEZ FLOREZ DONIS ALBERTO"/>
    <n v="1"/>
    <n v="35779.500569199998"/>
    <n v="0"/>
    <n v="35779.500569199998"/>
    <m/>
    <m/>
    <m/>
    <m/>
    <m/>
  </r>
  <r>
    <s v="MEDELLIN"/>
    <x v="0"/>
    <x v="0"/>
    <n v="5001"/>
    <n v="2780072"/>
    <n v="78231"/>
    <s v="ORDEN DE CAMBIO"/>
    <s v="ANTIOQUIA"/>
    <s v="MEDELLIN"/>
    <s v="DISTRICOL RODAMIENTOS PRADO"/>
    <s v="REDEBAN"/>
    <s v="FO-25-1576046"/>
    <d v="2025-09-23T10:16:00"/>
    <d v="2025-09-24T11:46:00"/>
    <m/>
    <s v="ROLLOS"/>
    <s v="ROLLOS"/>
    <s v="AGREGADOR"/>
    <s v="DISTRICOL"/>
    <s v="GESTIÓN_TELEFONICA"/>
    <s v="CANCELADO POR LA RED-SOPORTE TELEFONICO"/>
    <m/>
    <s v="SOPORTE_TELEFÓNICO"/>
    <m/>
    <s v="TIPO I"/>
    <s v="TERRESTRE"/>
    <m/>
    <n v="0"/>
    <n v="41241.0800752"/>
    <n v="0"/>
    <n v="41241.0800752"/>
    <m/>
    <m/>
    <m/>
    <m/>
    <m/>
  </r>
  <r>
    <s v="CUCUTA"/>
    <x v="3"/>
    <x v="3"/>
    <n v="54405"/>
    <n v="2777551"/>
    <n v="45605"/>
    <s v="ORDEN DE CAMBIO"/>
    <s v="NORTE DE SANTANDER"/>
    <s v="LOS PATIOS"/>
    <s v="BARRIO ONCE DE NOVIEMBRE LOS P"/>
    <s v="REDEBAN"/>
    <s v="FO-25-1567044"/>
    <d v="2025-09-22T17:35:00"/>
    <d v="2025-09-24T11:48:00"/>
    <m/>
    <s v="ROLLOS"/>
    <s v="ROLLOS"/>
    <s v="CB UNO A UNO"/>
    <s v="CB UNO A UNO"/>
    <s v="EJECUTADO_EXITOSO"/>
    <s v="EJECUTADO EXITOSO"/>
    <s v="22/09/2025 SE ESCALA AL COORDINADOR DE ZONA PARA ENTREGA DE ROLLOS EN SITIO | 24/09/2025 SE REALIZA VISITA, SE ENTREGAN 20 ROLLOS, DATAFONO NO SE ENCUENTRA EN LA DIRECCIÓN DE ENTREGA"/>
    <s v="VISITA_TÉCNICA"/>
    <m/>
    <s v="TIPO I"/>
    <s v="TERRESTRE"/>
    <s v="PACHECO BUITRAGO JAVIER ALONSO"/>
    <n v="1"/>
    <n v="35779.500569199998"/>
    <n v="0"/>
    <n v="35779.500569199998"/>
    <m/>
    <m/>
    <m/>
    <m/>
    <m/>
  </r>
  <r>
    <s v="NEIVA"/>
    <x v="5"/>
    <x v="5"/>
    <n v="41615"/>
    <n v="2781331"/>
    <n v="30918"/>
    <s v="ORDEN DE CAMBIO"/>
    <s v="HUILA"/>
    <s v="RIVERA"/>
    <s v="BARRIO VEREDA EL PEDREGAL"/>
    <s v="REDEBAN"/>
    <s v="FO-25-1571176"/>
    <d v="2025-09-23T11:41:00"/>
    <d v="2025-09-24T11:52:00"/>
    <m/>
    <s v="ROLLOS"/>
    <s v="ROLLOS"/>
    <s v="UNO A UNO"/>
    <s v="CB UNO A UNO"/>
    <s v="EJECUTADO_EXITOSO"/>
    <s v="EJECUTADO EXITOSO"/>
    <s v="23/09/2025 SE ESCALA AL COORDINADOR DE ZONA PARA ENTREGA DE ROLLOS EN SITIO | 24/09/2025 SE LLEGA A SITIO, SE ENTREGA 10 ROLLOS RBM"/>
    <s v="VISITA_TÉCNICA"/>
    <m/>
    <s v="TIPO I"/>
    <s v="TERRESTRE"/>
    <s v="DIAZ VARGAS JONATHAN MIGUEL"/>
    <n v="1"/>
    <n v="35779.500569199998"/>
    <n v="0"/>
    <n v="35779.500569199998"/>
    <m/>
    <m/>
    <m/>
    <m/>
    <m/>
  </r>
  <r>
    <s v="BOGOTA"/>
    <x v="4"/>
    <x v="4"/>
    <n v="25754"/>
    <n v="2780278"/>
    <n v="12879"/>
    <s v="ORDEN DE CAMBIO"/>
    <s v="CUNDINAMARCA"/>
    <s v="SOACHA"/>
    <s v="BARRIO COMPARTIR SOACHA"/>
    <s v="REDEBAN"/>
    <s v="FO-25-1570471"/>
    <d v="2025-09-23T10:36:00"/>
    <d v="2025-09-24T12:02:00"/>
    <m/>
    <s v="ROLLOS"/>
    <s v="ROLLOS"/>
    <s v="CB UNO A UNO"/>
    <s v="CB UNO A UNO"/>
    <s v="EJECUTADO_EXITOSO"/>
    <s v="EJECUTADO EXITOSO"/>
    <s v="23/09/2025 SE ESCALA AL COORDINADOR DE ZONA PARA ENTREGA DE ROLLOS EN SITIO | 24/09/2025 SE REALIZA ENTREGA DE 90 ROLLOS PARA DATAFONO NO SE MANIPULA TERMINAL"/>
    <s v="VISITA_TÉCNICA"/>
    <m/>
    <s v="TIPO I"/>
    <s v="TERRESTRE"/>
    <s v="BUSTOS MORA DIEGO MANUEL"/>
    <n v="1"/>
    <n v="35779.500569199998"/>
    <n v="0"/>
    <n v="35779.500569199998"/>
    <m/>
    <m/>
    <m/>
    <m/>
    <m/>
  </r>
  <r>
    <s v="CUCUTA"/>
    <x v="3"/>
    <x v="3"/>
    <n v="54001"/>
    <n v="2780026"/>
    <n v="58266"/>
    <s v="ORDEN DE CAMBIO"/>
    <s v="NORTE DE SANTANDER"/>
    <s v="CUCUTA"/>
    <s v="DISTRICOL VENTA SUMINISTROS CA"/>
    <s v="REDEBAN"/>
    <s v="FO-25-1569927"/>
    <d v="2025-09-23T10:02:00"/>
    <d v="2025-09-24T12:06:00"/>
    <m/>
    <s v="ROLLOS"/>
    <s v="ROLLOS"/>
    <s v="AGREGADOR"/>
    <s v="DISTRICOL"/>
    <s v="EJECUTADO_EXITOSO"/>
    <s v="EJECUTADO EXITOSO"/>
    <s v="23/09/2025 SE ESCALA AL COORDINADOR DE ZONA PARA ENTREGA DE ROLLOS EN SITIO | 24/09/2025 SE REALIZA ENTREGA DE 60 ROLLOS RBM OK"/>
    <s v="VISITA_TÉCNICA"/>
    <m/>
    <s v="TIPO I"/>
    <s v="TERRESTRE"/>
    <s v="DURAN ACOSTA FRANK YONNY"/>
    <n v="1"/>
    <n v="35779.500569199998"/>
    <n v="0"/>
    <n v="35779.500569199998"/>
    <m/>
    <m/>
    <m/>
    <m/>
    <m/>
  </r>
  <r>
    <s v="BOGOTA"/>
    <x v="4"/>
    <x v="4"/>
    <n v="11001"/>
    <n v="2780377"/>
    <n v="79539"/>
    <s v="ORDEN DE CAMBIO"/>
    <s v="CUNDINAMARCA"/>
    <s v="BOGOTA"/>
    <s v="BARRIO NUEVA TIBABUYES BOGOTA"/>
    <s v="REDEBAN"/>
    <s v="FO-25-1570464"/>
    <d v="2025-09-23T10:50:00"/>
    <d v="2025-09-24T12:10:00"/>
    <m/>
    <s v="ROLLOS"/>
    <s v="ROLLOS"/>
    <s v="UNO A UNO"/>
    <s v="UNO A UNO"/>
    <s v="EJECUTADO_EXITOSO"/>
    <s v="EJECUTADO EXITOSO"/>
    <s v="23/09/2025 SE ESCALA AL COORDINADOR DE ZONA PARA ENTREGA DE ROLLOS EN SITIO | 24/09/2025 SE REALIZA ENTREGA DE 10 ROLLOS REDEBAN"/>
    <s v="VISITA_TÉCNICA"/>
    <m/>
    <s v="TIPO I"/>
    <s v="TERRESTRE"/>
    <s v="ALARCON AREVALO JOHAN STIVEN"/>
    <n v="1"/>
    <n v="35779.500569199998"/>
    <n v="0"/>
    <n v="35779.500569199998"/>
    <m/>
    <m/>
    <m/>
    <m/>
    <m/>
  </r>
  <r>
    <s v="BOGOTA"/>
    <x v="4"/>
    <x v="4"/>
    <n v="11001"/>
    <n v="2781720"/>
    <n v="57571"/>
    <s v="ORDEN DE CAMBIO"/>
    <s v="CUNDINAMARCA"/>
    <s v="BOGOTA"/>
    <s v="BARRIO SANTA LUCIA BOGOTA 6"/>
    <s v="REDEBAN"/>
    <s v="FO-25-1572191"/>
    <d v="2025-09-23T13:06:00"/>
    <d v="2025-09-24T12:18:00"/>
    <m/>
    <s v="ROLLOS"/>
    <s v="ROLLOS"/>
    <s v="CB UNO A UNO"/>
    <s v="CB UNO A UNO"/>
    <s v="EJECUTADO_EXITOSO"/>
    <s v="EJECUTADO EXITOSO"/>
    <s v="23/09/2025 SE ESCALA AL COORDINADOR DE ZONA PARA ENTREGA DE ROLLOS EN SITIO | 24/09/2025 SE HACE ENTREGA DE 30 ROLLOS"/>
    <s v="VISITA_TÉCNICA"/>
    <m/>
    <s v="TIPO I"/>
    <s v="TERRESTRE"/>
    <s v="GONZALEZ FANDIÑO SANTIAGO ERNESTO"/>
    <n v="1"/>
    <n v="35779.500569199998"/>
    <n v="0"/>
    <n v="35779.500569199998"/>
    <m/>
    <m/>
    <m/>
    <m/>
    <m/>
  </r>
  <r>
    <s v="BOGOTA"/>
    <x v="4"/>
    <x v="4"/>
    <n v="11001"/>
    <n v="2780392"/>
    <n v="79535"/>
    <s v="ORDEN DE CAMBIO"/>
    <s v="CUNDINAMARCA"/>
    <s v="BOGOTA"/>
    <s v="BARRIO BOITA BOGOTA 7"/>
    <s v="REDEBAN"/>
    <s v="FO-25-1570458"/>
    <d v="2025-09-23T10:53:00"/>
    <d v="2025-09-24T12:20:00"/>
    <m/>
    <s v="ROLLOS"/>
    <s v="ROLLOS"/>
    <s v="CB UNO A UNO"/>
    <s v="CB UNO A UNO"/>
    <s v="EJECUTADO_EXITOSO"/>
    <s v="EJECUTADO EXITOSO"/>
    <s v="23/09/2025 SE ESCALA AL COORDINADOR DE ZONA PARA ENTREGA DE ROLLOS EN SITIO | 24/09/2025 SE ENTREGAN ROLLOS"/>
    <s v="VISITA_TÉCNICA"/>
    <m/>
    <s v="TIPO I"/>
    <s v="TERRESTRE"/>
    <s v="BARRAGAN LAGOS JUAN MANUEL"/>
    <n v="1"/>
    <n v="35779.500569199998"/>
    <n v="0"/>
    <n v="35779.500569199998"/>
    <m/>
    <m/>
    <m/>
    <m/>
    <m/>
  </r>
  <r>
    <s v="PEREIRA"/>
    <x v="2"/>
    <x v="6"/>
    <n v="66594"/>
    <n v="2774448"/>
    <n v="24847"/>
    <s v="ORDEN DE CAMBIO"/>
    <s v="RISARALDA"/>
    <s v="QUINCHIA"/>
    <s v="CENTRO II QUINCHIA RISARALDA"/>
    <s v="REDEBAN"/>
    <s v="FO-25-1564027"/>
    <d v="2025-09-22T11:39:00"/>
    <d v="2025-09-24T12:27:00"/>
    <m/>
    <s v="ROLLOS"/>
    <s v="ROLLOS"/>
    <s v="CB UNO A UNO"/>
    <s v="CB UNO A UNO"/>
    <s v="EJECUTADO_EXITOSO"/>
    <s v="EJECUTADO EXITOSO"/>
    <s v="22/09/2025 SE ESCALA AL COORDINADOR DE ZONA PARA ENTREGA DE ROLLOS EN SITIO | 24/09/2025 VISITAMOS COMERCIO REALIZAMOS ENTREGA DE 30 ROLLOS."/>
    <s v="VISITA_TÉCNICA"/>
    <m/>
    <s v="TIPO II"/>
    <s v="TERRESTRE"/>
    <s v="ARROYAVE CANO MANUEL GUILLERMO"/>
    <n v="1"/>
    <n v="67654.12000000001"/>
    <n v="0"/>
    <n v="67654.12000000001"/>
    <m/>
    <m/>
    <m/>
    <m/>
    <m/>
  </r>
  <r>
    <s v="VILLAVICENCIO"/>
    <x v="5"/>
    <x v="5"/>
    <n v="50568"/>
    <n v="2770443"/>
    <n v="79407"/>
    <s v="ORDEN DE CAMBIO"/>
    <s v="META"/>
    <s v="PUERTO GAITAN"/>
    <s v="BARRIO VEREDA CRISTALINA PUERT"/>
    <s v="REDEBAN"/>
    <s v="FO-25-1562009"/>
    <d v="2025-09-22T08:00:00"/>
    <d v="2025-09-24T12:29:00"/>
    <m/>
    <s v="ROLLOS"/>
    <s v="ROLLOS"/>
    <s v="CB UNO A UNO"/>
    <s v="CB UNO A UNO"/>
    <s v="EJECUTADO_EXITOSO"/>
    <s v="EJECUTADO EXITOSO"/>
    <s v="22/09/2025 SE REALIZA ENVIO DE ROLLOS CON GUIA | 24/09/2025 SE REALIZA ENVIO DE 10 ROLLOS, CON LA GUIA 2235596092 SERVIENTREGA. SE CONFIRMA ENTREGA EXITOSA POR PARTE DEL USUARIO"/>
    <s v="ENVÍO"/>
    <m/>
    <s v="TIPO III"/>
    <s v="TERRESTRE"/>
    <m/>
    <n v="0"/>
    <n v="35779.500569199998"/>
    <n v="0"/>
    <n v="35779.500569199998"/>
    <m/>
    <m/>
    <m/>
    <m/>
    <m/>
  </r>
  <r>
    <s v="BUCARAMANGA"/>
    <x v="3"/>
    <x v="3"/>
    <n v="68001"/>
    <n v="2775539"/>
    <n v="18908"/>
    <s v="ORDEN DE CAMBIO"/>
    <s v="SANTANDER"/>
    <s v="BUCARAMANGA"/>
    <s v="PAGAFACIL CENTRO PAGO CABECERA"/>
    <s v="REDEBAN"/>
    <s v="FO-25-1566332"/>
    <d v="2025-09-22T13:58:00"/>
    <d v="2025-09-24T12:33:00"/>
    <m/>
    <s v="ROLLOS"/>
    <s v="ROLLOS"/>
    <s v="ROBUSTO"/>
    <s v="PAGAFACIL"/>
    <s v="EJECUTADO_EXITOSO"/>
    <s v="EJECUTADO EXITOSO"/>
    <s v="22/09/2025 SE ESCALA AL COORDINADOR DE ZONA PARA ENTREGA DE ROLLOS EN SITIO | 24/09/2025 SE VISITA COMERCIO SE REALIZA LA ENTREGA DE 140 ROLLOS RBM CB OPERATIVO"/>
    <s v="VISITA_TÉCNICA"/>
    <m/>
    <s v="TIPO I"/>
    <s v="TERRESTRE"/>
    <s v="BARAJAS BERMUDEZ YAHIR MAURICIO"/>
    <n v="1"/>
    <n v="35779.500569199998"/>
    <n v="0"/>
    <n v="35779.500569199998"/>
    <m/>
    <m/>
    <m/>
    <m/>
    <m/>
  </r>
  <r>
    <s v="BOGOTA"/>
    <x v="4"/>
    <x v="4"/>
    <n v="25754"/>
    <n v="2775373"/>
    <n v="75481"/>
    <s v="ORDEN DE CAMBIO"/>
    <s v="CUNDINAMARCA"/>
    <s v="SOACHA"/>
    <s v="BARRIO LLANOS DE SOACHA SOACHA"/>
    <s v="REDEBAN"/>
    <s v="FO-25-1566329"/>
    <d v="2025-09-22T14:04:00"/>
    <d v="2025-09-24T12:38:00"/>
    <m/>
    <s v="ROLLOS"/>
    <s v="ROLLOS"/>
    <s v="CB UNO A UNO"/>
    <s v="CB UNO A UNO"/>
    <s v="EJECUTADO_EXITOSO"/>
    <s v="EJECUTADO EXITOSO"/>
    <s v="22/09/2025 SE ESCALA AL COORDINADOR DE ZONA PARA ENTREGA DE ROLLOS EN SITIO | 24/09/2025 SE REALIZA ENTREGA DE 40 ROLLOS PARA DATAFONO NO SE MANIPULA TERMINAL"/>
    <s v="VISITA_TÉCNICA"/>
    <m/>
    <s v="TIPO I"/>
    <s v="TERRESTRE"/>
    <s v="BUSTOS MORA DIEGO MANUEL"/>
    <n v="1"/>
    <n v="35779.500569199998"/>
    <n v="0"/>
    <n v="35779.500569199998"/>
    <m/>
    <m/>
    <m/>
    <m/>
    <m/>
  </r>
  <r>
    <s v="APARTADO"/>
    <x v="0"/>
    <x v="0"/>
    <n v="27615"/>
    <n v="2748557"/>
    <n v="76760"/>
    <s v="ORDEN DE CAMBIO"/>
    <s v="CHOCO"/>
    <s v="RIOSUCIO"/>
    <s v="BARRIO ESCOBAR AL LADO DEL COL"/>
    <s v="REDEBAN"/>
    <s v="FO-25-1537521"/>
    <d v="2025-09-16T12:36:00"/>
    <d v="2025-09-24T12:44:00"/>
    <m/>
    <s v="ROLLOS"/>
    <s v="ROLLOS"/>
    <s v="CB UNO A UNO"/>
    <s v="CB UNO A UNO"/>
    <s v="EJECUTADO_EXITOSO"/>
    <s v="EJECUTADO EXITOSO"/>
    <s v="16/09/2025 SE REALIZA ENVIO DE ROLLOS CON GUIA | 24/09/2025 SE REALIZA ENVIO DE 30 ROLLOS, CON LA GUIA 284607423 SERVIENTREGA. SE CONFIRMA ENTREGA EXITOSA POR PARTE DEL USUARIO"/>
    <s v="ENVÍO"/>
    <m/>
    <s v="TIPO IV ESPECIAL"/>
    <s v="TERRESTRE/FLUVIAL"/>
    <m/>
    <n v="0"/>
    <n v="35779.500569199998"/>
    <n v="0"/>
    <n v="35779.500569199998"/>
    <m/>
    <m/>
    <m/>
    <m/>
    <m/>
  </r>
  <r>
    <s v="VALLEDUPAR"/>
    <x v="1"/>
    <x v="1"/>
    <n v="20614"/>
    <n v="2757813"/>
    <n v="11703"/>
    <s v="ORDEN DE CAMBIO"/>
    <s v="CESAR"/>
    <s v="RIO DE ORO"/>
    <s v="RIO DE ORO  CESAR"/>
    <s v="REDEBAN"/>
    <s v="FO-25-1548839"/>
    <d v="2025-09-18T08:00:00"/>
    <d v="2025-09-24T13:41:00"/>
    <m/>
    <s v="ROLLOS"/>
    <s v="ROLLOS"/>
    <s v="CB UNO A UNO"/>
    <s v="CB UNO A UNO"/>
    <s v="EJECUTADO_EXITOSO"/>
    <s v="EJECUTADO EXITOSO"/>
    <s v="18/09/2025 SE REALIZA ENVIO DE ROLLOS CON GUIA | 23/09/2025 SE INTENTA COMUNICACIÓN AL NÚMERO 3187124717 PERO NO HAY RESPUESTA, SE ESCRIBE POR WHATSAPP A LA ESPERA | 24/09/2025 SE REALIZA ENVIO DE 20 ROLLOS, CON LA GUIA 2205447183 SERVIENTREGA. SE CONFIRMA ENTREGA EXITOSA POR PARTE DEL USUARIO"/>
    <s v="ENVÍO"/>
    <m/>
    <s v="TIPO IV"/>
    <s v="TERRESTRE"/>
    <m/>
    <n v="0"/>
    <n v="35779.500569199998"/>
    <n v="0"/>
    <n v="35779.500569199998"/>
    <m/>
    <m/>
    <m/>
    <m/>
    <m/>
  </r>
  <r>
    <s v="PEREIRA"/>
    <x v="2"/>
    <x v="6"/>
    <n v="66170"/>
    <n v="2755787"/>
    <n v="72067"/>
    <s v="ORDEN DE CAMBIO"/>
    <s v="RISARALDA"/>
    <s v="DOSQUEBRADAS"/>
    <s v="DISTRICOL SERVICIOS CONTABLES"/>
    <s v="REDEBAN"/>
    <s v="FO-25-1544421"/>
    <d v="2025-09-17T14:52:00"/>
    <d v="2025-09-24T13:51:00"/>
    <m/>
    <s v="ROLLOS"/>
    <s v="ROLLOS"/>
    <s v="AGREGADOR"/>
    <s v="DISTRICOL"/>
    <s v="EJECUTADO_EXITOSO"/>
    <s v="EJECUTADO EXITOSO"/>
    <s v="17/09/2025 SE ESCALA AL COORDINADOR DE ZONA PARA ENTREGA DE ROLLOS EN SITIO | 24/09/2025 SE VISITA COMERCIO SE REALIZA ENTREGA DE 20 ROLLOS DE PAPEL PARA DATÁFONO REDEBAN"/>
    <s v="VISITA_TÉCNICA"/>
    <m/>
    <s v="TIPO I"/>
    <s v="TERRESTRE"/>
    <s v="LOAIZA LOPEZ JHON FREDDY"/>
    <n v="1"/>
    <n v="35779.500569199998"/>
    <n v="0"/>
    <n v="35779.500569199998"/>
    <m/>
    <m/>
    <m/>
    <m/>
    <m/>
  </r>
  <r>
    <s v="CALI"/>
    <x v="2"/>
    <x v="2"/>
    <n v="76001"/>
    <n v="2777666"/>
    <n v="79693"/>
    <s v="ORDEN DE CAMBIO"/>
    <s v="VALLE DEL CAUCA"/>
    <s v="CALI"/>
    <s v="PTM CALI SABE SOLUCIONES"/>
    <s v="REDEBAN"/>
    <s v="FO-25-1568718"/>
    <d v="2025-09-23T08:00:00"/>
    <d v="2025-09-24T14:13:00"/>
    <m/>
    <s v="ROLLOS"/>
    <s v="ROLLOS"/>
    <s v="AGREGADOR"/>
    <s v="COMCARD - PTM"/>
    <s v="EJECUTADO_EXITOSO"/>
    <s v="EJECUTADO EXITOSO"/>
    <s v="23/09/2025 SE ESCALA AL COORDINADOR DE ZONA PARA ENTREGA DE ROLLOS EN SITIO | 24/09/2025 SE ENTREGAN 10 ROLLOS A CAROLINA VELOSA"/>
    <s v="VISITA_TÉCNICA"/>
    <m/>
    <s v="TIPO I"/>
    <s v="TERRESTRE"/>
    <s v="CUERO RUIZ JHONNY"/>
    <n v="1"/>
    <n v="35779.500569199998"/>
    <n v="0"/>
    <n v="35779.500569199998"/>
    <m/>
    <m/>
    <m/>
    <m/>
    <m/>
  </r>
  <r>
    <s v="MANIZALES"/>
    <x v="2"/>
    <x v="6"/>
    <n v="17001"/>
    <n v="2779143"/>
    <n v="80454"/>
    <s v="ORDEN DE CAMBIO"/>
    <s v="CALDAS"/>
    <s v="MANIZALES"/>
    <s v="BARRIO FATIMA MANIZALES 8"/>
    <s v="REDEBAN"/>
    <s v="FO-25-1569958"/>
    <d v="2025-09-23T08:55:00"/>
    <d v="2025-09-24T14:18:00"/>
    <m/>
    <s v="ROLLOS"/>
    <s v="ROLLOS"/>
    <s v="UNO A UNO"/>
    <s v="UNO A UNO"/>
    <s v="EJECUTADO_EXITOSO"/>
    <s v="EJECUTADO EXITOSO"/>
    <s v="23/09/2025 SE ESCALA AL COORDINADOR DE ZONA PARA ENTREGA DE ROLLOS EN SITIO | 24/09/2025 SE ENTREGAN 20 ROLLOS EN EL COMERCIO NO SE MANIPULAN EQUIPOS"/>
    <s v="VISITA_TÉCNICA"/>
    <m/>
    <s v="TIPO I"/>
    <s v="TERRESTRE"/>
    <s v="AGUIRRE HENAO RAUL EDUARDO"/>
    <n v="1"/>
    <n v="35779.500569199998"/>
    <n v="0"/>
    <n v="35779.500569199998"/>
    <m/>
    <m/>
    <m/>
    <m/>
    <m/>
  </r>
  <r>
    <s v="CALI"/>
    <x v="2"/>
    <x v="2"/>
    <n v="76001"/>
    <n v="2781089"/>
    <n v="76632"/>
    <s v="ORDEN DE CAMBIO"/>
    <s v="VALLE DEL CAUCA"/>
    <s v="CALI"/>
    <s v="BARRIO LOS LAGOS CALI 4"/>
    <s v="REDEBAN"/>
    <s v="FO-25-1571197"/>
    <d v="2025-09-23T11:34:00"/>
    <d v="2025-09-24T14:22:00"/>
    <m/>
    <s v="ROLLOS"/>
    <s v="ROLLOS"/>
    <s v="CB UNO A UNO"/>
    <s v="CB UNO A UNO"/>
    <s v="EJECUTADO_EXITOSO"/>
    <s v="EJECUTADO EXITOSO"/>
    <s v="23/09/2025 SE ESCALA AL COORDINADOR DE ZONA PARA ENTREGA DE ROLLOS EN SITIO | 24/09/2025 SE REALIZA ENTREGA DE 30 ROLLOS"/>
    <s v="VISITA_TÉCNICA"/>
    <m/>
    <s v="TIPO I"/>
    <s v="TERRESTRE"/>
    <s v="PAREDES CASTILLO DIEGO"/>
    <n v="1"/>
    <n v="35779.500569199998"/>
    <n v="0"/>
    <n v="35779.500569199998"/>
    <m/>
    <m/>
    <m/>
    <m/>
    <m/>
  </r>
  <r>
    <s v="BARRANQUILLA"/>
    <x v="1"/>
    <x v="1"/>
    <n v="8758"/>
    <n v="2772856"/>
    <n v="80424"/>
    <s v="ORDEN DE CAMBIO"/>
    <s v="ATLANTICO"/>
    <s v="SOLEDAD"/>
    <s v="BARRIO MANANTIAL SOLEDAD 10"/>
    <s v="REDEBAN"/>
    <s v="FO-25-1564122"/>
    <d v="2025-09-22T09:43:00"/>
    <d v="2025-09-24T14:24:00"/>
    <m/>
    <s v="ROLLOS"/>
    <s v="ROLLOS"/>
    <s v="UNO A UNO"/>
    <s v="UNO A UNO"/>
    <s v="EJECUTADO_CANCELADO"/>
    <s v="PETICIÓN BANCOLOMBIA"/>
    <s v="22/09/2025 SE ESCALA AL COORDINADOR DE ZONA PARA ENTREGA DE ROLLOS EN SITIO | 24/09/2025 SE REALIZA VISITA SE NO SE ENTREGA ROLLOS YA QUE AL MOMENTO DE LLEGAR,SE ENCUENTRA EN EL SITIO AL GESTOR REALIZANDO MIGRACIÓN DE RED (WOMPI) POR TAL MOTIVO NO SE ENTREGAN ROLLOS"/>
    <s v="VISITA_TÉCNICA"/>
    <m/>
    <s v="TIPO I"/>
    <s v="TERRESTRE"/>
    <s v="PORRAS CASTRO DARLON NASCK"/>
    <n v="1"/>
    <n v="35779.500569199998"/>
    <n v="0"/>
    <n v="35779.500569199998"/>
    <m/>
    <m/>
    <m/>
    <m/>
    <m/>
  </r>
  <r>
    <s v="APARTADO"/>
    <x v="0"/>
    <x v="0"/>
    <n v="5147"/>
    <n v="2774516"/>
    <n v="77847"/>
    <s v="ORDEN DE CAMBIO"/>
    <s v="ANTIOQUIA"/>
    <s v="CAREPA"/>
    <s v="DISTRICOL PESCADOS Y ALGO MAS"/>
    <s v="REDEBAN"/>
    <s v="FO-25-1564031"/>
    <d v="2025-09-22T11:30:00"/>
    <d v="2025-09-24T14:28:00"/>
    <m/>
    <s v="ROLLOS"/>
    <s v="ROLLOS"/>
    <s v="AGREGADOR"/>
    <s v="DISTRICOL"/>
    <s v="EJECUTADO_EXITOSO"/>
    <s v="EJECUTADO EXITOSO"/>
    <s v="22/09/2025 SE ESCALA AL COORDINADOR DE ZONA PARA ENTREGA DE ROLLOS EN SITIO | 24/09/2025 SE ENTREGAN 80 ROLLOS"/>
    <s v="VISITA_TÉCNICA"/>
    <m/>
    <s v="TIPO I"/>
    <s v="TERRESTRE"/>
    <s v="SALDARRIAGA MIRANDA SANTIAGO"/>
    <n v="1"/>
    <n v="35779.500569199998"/>
    <n v="0"/>
    <n v="35779.500569199998"/>
    <m/>
    <m/>
    <m/>
    <m/>
    <m/>
  </r>
  <r>
    <s v="MEDELLIN"/>
    <x v="0"/>
    <x v="0"/>
    <n v="5615"/>
    <n v="2781134"/>
    <n v="62079"/>
    <s v="ORDEN DE CAMBIO"/>
    <s v="ANTIOQUIA"/>
    <s v="RIONEGRO"/>
    <s v="BARRIO VEREDA MAMPUESTO RIONEG"/>
    <s v="REDEBAN"/>
    <s v="FO-25-1571167"/>
    <d v="2025-09-23T11:43:00"/>
    <d v="2025-09-24T14:32:00"/>
    <m/>
    <s v="ROLLOS"/>
    <s v="ROLLOS"/>
    <s v="CB UNO A UNO"/>
    <s v="CB UNO A UNO"/>
    <s v="EJECUTADO_EXITOSO"/>
    <s v="EJECUTADO EXITOSO"/>
    <s v="23/09/2025 SE ESCALA AL COORDINADOR DE ZONA PARA ENTREGA DE ROLLOS EN SITIO | 24/09/2025 SE REALIZA LA ENTREGA DE 20 ROLLOS OK"/>
    <s v="VISITA_TÉCNICA"/>
    <m/>
    <s v="TIPO II"/>
    <s v="TERRESTRE"/>
    <s v="ZAPATA LOPEZ EDWARD ASDRUBAL"/>
    <n v="1"/>
    <n v="67654.12000000001"/>
    <n v="0"/>
    <n v="67654.12000000001"/>
    <m/>
    <m/>
    <m/>
    <m/>
    <m/>
  </r>
  <r>
    <s v="CALI"/>
    <x v="2"/>
    <x v="2"/>
    <n v="76130"/>
    <n v="2769543"/>
    <n v="80213"/>
    <s v="ORDEN DE CAMBIO"/>
    <s v="VALLE DEL CAUCA"/>
    <s v="CANDELARIA"/>
    <s v="PTM CANDELARIA NEW REVOLUTION"/>
    <s v="REDEBAN"/>
    <s v="FO-25-1559101"/>
    <d v="2025-09-20T10:52:00"/>
    <d v="2025-09-24T14:33:00"/>
    <m/>
    <s v="ROLLOS"/>
    <s v="ROLLOS"/>
    <s v="AGREGADOR"/>
    <s v="COMCARD - PTM"/>
    <s v="EJECUTADO_EXITOSO"/>
    <s v="EJECUTADO EXITOSO"/>
    <s v="20/09/2025 SE ESCALA AL COORDINADOR DE ZONA PARA ENTREGA DE ROLLOS EN SITIO | 24/09/2025 SE ENTREGAN 20 ROLLOS A TATIANA CUERO"/>
    <s v="VISITA_TÉCNICA"/>
    <m/>
    <s v="TIPO II"/>
    <s v="TERRESTRE"/>
    <s v="CUERO RUIZ JHONNY"/>
    <n v="1"/>
    <n v="67654.12000000001"/>
    <n v="0"/>
    <n v="67654.12000000001"/>
    <m/>
    <m/>
    <m/>
    <m/>
    <m/>
  </r>
  <r>
    <s v="BOGOTA"/>
    <x v="4"/>
    <x v="4"/>
    <n v="25279"/>
    <n v="2779368"/>
    <n v="81209"/>
    <s v="ORDEN DE CAMBIO"/>
    <s v="CUNDINAMARCA"/>
    <s v="FOMEQUE"/>
    <s v="BARRIO CENTRO FOMEQUE FOMEQUE"/>
    <s v="REDEBAN"/>
    <s v="FO-25-1569951"/>
    <d v="2025-09-23T09:28:00"/>
    <d v="2025-09-24T14:41:00"/>
    <m/>
    <s v="ROLLOS"/>
    <s v="ROLLOS"/>
    <s v="UNO A UNO"/>
    <s v="UNO A UNO"/>
    <s v="EJECUTADO_EXITOSO"/>
    <s v="EJECUTADO EXITOSO"/>
    <s v="23/09/2025 SE ESCALA AL COORDINADOR DE ZONA PARA ENTREGA DE ROLLOS EN SITIO | 24/09/2025 DURANTE LA VISITA TECNICA SE REALIZA ENTREGA DE ROLLOS PARA DATÁFONO NO SE MANIPULAN EQUIPOS"/>
    <s v="VISITA_TÉCNICA"/>
    <m/>
    <s v="TIPO II"/>
    <s v="TERRESTRE"/>
    <s v="GALEANO SORIANO JUAN DAVID"/>
    <n v="1"/>
    <n v="67654.12000000001"/>
    <n v="0"/>
    <n v="67654.12000000001"/>
    <m/>
    <m/>
    <m/>
    <m/>
    <m/>
  </r>
  <r>
    <s v="VILLAVICENCIO"/>
    <x v="5"/>
    <x v="5"/>
    <n v="50001"/>
    <n v="2781757"/>
    <n v="17692"/>
    <s v="ORDEN DE CAMBIO"/>
    <s v="META"/>
    <s v="VILLAVICENCIO"/>
    <s v="OPRAP SUC 395 VIVA VILLAVICENC"/>
    <s v="REDEBAN"/>
    <s v="FO-25-1573130"/>
    <d v="2025-09-23T13:40:00"/>
    <d v="2025-09-24T14:42:00"/>
    <m/>
    <s v="ROLLOS"/>
    <s v="ROLLOS"/>
    <s v="ROBUSTO"/>
    <s v="OPRAP"/>
    <s v="EJECUTADO_EXITOSO"/>
    <s v="EJECUTADO EXITOSO"/>
    <s v="23/09/2025 SE ESCALA AL COORDINADOR DE ZONA PARA ENTREGA DE ROLLOS EN SITIO | 24/09/2025 SE VISITA CB Y SE REALIZA ENTREGA DE 190 ROLLOS DE PAPEL TERMICO PARA DATÁFONO"/>
    <s v="VISITA_TÉCNICA"/>
    <m/>
    <s v="TIPO I"/>
    <s v="TERRESTRE"/>
    <s v="GARZON RUIZ LUIS MIGUEL"/>
    <n v="1"/>
    <n v="35779.500569199998"/>
    <n v="0"/>
    <n v="35779.500569199998"/>
    <m/>
    <m/>
    <m/>
    <m/>
    <m/>
  </r>
  <r>
    <s v="BUCARAMANGA"/>
    <x v="3"/>
    <x v="3"/>
    <n v="68001"/>
    <n v="2785784"/>
    <n v="46047"/>
    <s v="ORDEN DE CAMBIO"/>
    <s v="SANTANDER"/>
    <s v="BUCARAMANGA"/>
    <s v="BARRIO TORRE GIRARDOT BUCARAMA"/>
    <s v="REDEBAN"/>
    <s v="FO-25-1575593"/>
    <d v="2025-09-24T09:16:00"/>
    <d v="2025-09-24T14:45:00"/>
    <m/>
    <s v="ROLLOS"/>
    <s v="ROLLOS"/>
    <s v="CB UNO A UNO"/>
    <s v="CB UNO A UNO"/>
    <s v="EJECUTADO_EXITOSO"/>
    <s v="EJECUTADO EXITOSO"/>
    <s v="24/09/2025 SE ESCALA AL COORDINADOR DE ZONA PARA ENTREGA DE ROLLOS EN SITIO | 24/09/2025 SE REALIZA ENTREGA DE 90 ROLLOS A LA SRA MARIBEL OSORIO"/>
    <s v="VISITA_TÉCNICA"/>
    <m/>
    <s v="TIPO I"/>
    <s v="TERRESTRE"/>
    <s v="GONZALEZ ESTUPIÑAN YEISON WALTER ANTONIO"/>
    <n v="1"/>
    <n v="35779.500569199998"/>
    <n v="0"/>
    <n v="35779.500569199998"/>
    <m/>
    <m/>
    <m/>
    <m/>
    <m/>
  </r>
  <r>
    <s v="BOGOTA"/>
    <x v="4"/>
    <x v="4"/>
    <n v="11001"/>
    <n v="2781831"/>
    <n v="62213"/>
    <s v="ORDEN DE CAMBIO"/>
    <s v="CUNDINAMARCA"/>
    <s v="BOGOTA"/>
    <s v="BARRIO CEDRITOS BOGOTA 17"/>
    <s v="REDEBAN"/>
    <s v="FO-25-1572205"/>
    <d v="2025-09-23T13:12:00"/>
    <d v="2025-09-24T14:47:00"/>
    <m/>
    <s v="ROLLOS"/>
    <s v="ROLLOS"/>
    <s v="UNO A UNO"/>
    <s v="CB UNO A UNO"/>
    <s v="EJECUTADO_EXITOSO"/>
    <s v="EJECUTADO EXITOSO"/>
    <s v="23/09/2025 SE ESCALA AL COORDINADOR DE ZONA PARA ENTREGA DE ROLLOS EN SITIO | 24/09/2025 SE REALIZA VISITA SE ENTREGA 10 ROLLOS REDEBAN"/>
    <s v="VISITA_TÉCNICA"/>
    <m/>
    <s v="TIPO I"/>
    <s v="TERRESTRE"/>
    <s v="JAIMES VALERO NELSON RICARDO"/>
    <n v="1"/>
    <n v="35779.500569199998"/>
    <n v="0"/>
    <n v="35779.500569199998"/>
    <m/>
    <m/>
    <m/>
    <m/>
    <m/>
  </r>
  <r>
    <s v="CARTAGENA"/>
    <x v="1"/>
    <x v="1"/>
    <n v="13683"/>
    <n v="2782330"/>
    <n v="53999"/>
    <s v="ORDEN DE CAMBIO"/>
    <s v="BOLIVAR"/>
    <s v="SANTA ROSA"/>
    <s v="DISTRICOL REMATE Y VAR J Y D"/>
    <s v="REDEBAN"/>
    <s v="FO-25-1573103"/>
    <d v="2025-09-23T14:32:00"/>
    <d v="2025-09-24T14:50:00"/>
    <m/>
    <s v="ROLLOS"/>
    <s v="ROLLOS"/>
    <s v="AGREGADOR"/>
    <s v="DISTRICOL"/>
    <s v="EJECUTADO_EXITOSO"/>
    <s v="EJECUTADO EXITOSO"/>
    <s v="23/09/2025 SE ESCALA AL COORDINADOR DE ZONA PARA ENTREGA DE ROLLOS EN SITIO | 24/09/2025 SE ENTREGAN 80 ROLLOS"/>
    <s v="VISITA_TÉCNICA"/>
    <m/>
    <s v="TIPO II"/>
    <s v="TERRESTRE"/>
    <s v="CANEDO HERRERA ALEXANDER"/>
    <n v="1"/>
    <n v="67654.12000000001"/>
    <n v="0"/>
    <n v="67654.12000000001"/>
    <m/>
    <m/>
    <m/>
    <m/>
    <m/>
  </r>
  <r>
    <s v="BOGOTA"/>
    <x v="4"/>
    <x v="4"/>
    <n v="25286"/>
    <n v="2777698"/>
    <n v="79301"/>
    <s v="ORDEN DE CAMBIO"/>
    <s v="CUNDINAMARCA"/>
    <s v="FUNZA"/>
    <s v="BARRIO MARTINEZ RICO FUNZA FUN"/>
    <s v="REDEBAN"/>
    <s v="FO-25-1569967"/>
    <d v="2025-09-23T08:00:00"/>
    <d v="2025-09-24T14:54:00"/>
    <m/>
    <s v="ROLLOS"/>
    <s v="ROLLOS"/>
    <s v="CB UNO A UNO"/>
    <s v="CB UNO A UNO"/>
    <s v="EJECUTADO_EXITOSO"/>
    <s v="EJECUTADO EXITOSO"/>
    <s v="23/09/2025 SE ESCALA AL COORDINADOR DE ZONA PARA ENTREGA DE ROLLOS EN SITIO | 24/09/2025 SE REALIZA ENTREGA DE 10 ROLLOS REDEBAN"/>
    <s v="VISITA_TÉCNICA"/>
    <m/>
    <s v="TIPO II"/>
    <s v="TERRESTRE"/>
    <s v="MURCIA HERNANDEZ HARVEY IGNACIO"/>
    <n v="1"/>
    <n v="67654.12000000001"/>
    <n v="0"/>
    <n v="67654.12000000001"/>
    <m/>
    <m/>
    <m/>
    <m/>
    <m/>
  </r>
  <r>
    <s v="MONTERIA"/>
    <x v="1"/>
    <x v="1"/>
    <n v="23001"/>
    <n v="2780993"/>
    <n v="65135"/>
    <s v="ORDEN DE CAMBIO"/>
    <s v="CORDOBA"/>
    <s v="MONTERIA"/>
    <s v="BARRIO BUENAVISTA MONTERIA 5"/>
    <s v="REDEBAN"/>
    <s v="FO-25-1571202"/>
    <d v="2025-09-23T11:29:00"/>
    <d v="2025-09-24T14:56:00"/>
    <m/>
    <s v="ROLLOS"/>
    <s v="ROLLOS"/>
    <s v="CB UNO A UNO"/>
    <s v="CB UNO A UNO"/>
    <s v="EJECUTADO_EXITOSO"/>
    <s v="EJECUTADO EXITOSO"/>
    <s v="23/09/2025 SE ESCALA AL COORDINADOR DE ZONA PARA ENTREGA DE ROLLOS EN SITIO | 24/09/2025 SE ENTREGAN 30 ROLLOS CON VISITA OK"/>
    <s v="VISITA_TÉCNICA"/>
    <m/>
    <s v="TIPO I"/>
    <s v="TERRESTRE"/>
    <s v="COGOLLO VERTEL EDER LUIS"/>
    <n v="1"/>
    <n v="35779.500569199998"/>
    <n v="0"/>
    <n v="35779.500569199998"/>
    <m/>
    <m/>
    <m/>
    <m/>
    <m/>
  </r>
  <r>
    <s v="PEREIRA"/>
    <x v="2"/>
    <x v="6"/>
    <n v="63001"/>
    <n v="2780891"/>
    <n v="51728"/>
    <s v="ORDEN DE CAMBIO"/>
    <s v="QUINDIO"/>
    <s v="ARMENIA"/>
    <s v="BARRIO LA DIELA ARMENIA"/>
    <s v="REDEBAN"/>
    <s v="FO-25-1571212"/>
    <d v="2025-09-23T11:17:00"/>
    <d v="2025-09-24T14:59:00"/>
    <m/>
    <s v="ROLLOS"/>
    <s v="ROLLOS"/>
    <s v="CB UNO A UNO"/>
    <s v="CB UNO A UNO"/>
    <s v="EJECUTADO_CANCELADO"/>
    <s v="PETICIÓN USUARIO"/>
    <s v="23/09/2025 SE ESCALA AL COORDINADOR DE ZONA PARA ENTREGA DE ROLLOS EN SITIO | 24/09/2025 SE LLEGA A COMERCIO PERO CLIENTE INDICA QUE YA ESTÁ MIGRADO A LA RED WOMPI, POR TAL MOTIVO NO SE PUEDEN ENTREGAR LOS ROLLOS YA QUE LA VISITA LA SACARON CON ROLLOS DE REDEBAN"/>
    <s v="VISITA_TÉCNICA"/>
    <m/>
    <s v="TIPO II"/>
    <s v="TERRESTRE"/>
    <s v="SANCHEZ SOLORZANO JUAN SEBASTIAN"/>
    <n v="1"/>
    <n v="67654.12000000001"/>
    <n v="0"/>
    <n v="67654.12000000001"/>
    <m/>
    <m/>
    <m/>
    <m/>
    <m/>
  </r>
  <r>
    <s v="BUCARAMANGA"/>
    <x v="3"/>
    <x v="3"/>
    <n v="68276"/>
    <n v="2784118"/>
    <n v="76133"/>
    <s v="ORDEN DE CAMBIO"/>
    <s v="SANTANDER"/>
    <s v="FLORIDABLANCA"/>
    <s v="BARRIO CASCO ANTIGUO FLORIDABL"/>
    <s v="REDEBAN"/>
    <s v="FO-25-1574147"/>
    <d v="2025-09-23T17:29:00"/>
    <d v="2025-09-24T15:03:00"/>
    <m/>
    <s v="ROLLOS"/>
    <s v="ROLLOS"/>
    <s v="CB UNO A UNO"/>
    <s v="CB UNO A UNO"/>
    <s v="EJECUTADO_EXITOSO"/>
    <s v="EJECUTADO EXITOSO"/>
    <s v="23/09/2025 SE ESCALA AL COORDINADOR DE ZONA PARA ENTREGA DE ROLLOS EN SITIO | 24/09/2025 SE VISITA COMERCIO SE REALIZA LA ENTREGA DE 80 ROLLOS RBM CB OPERATIVO"/>
    <s v="VISITA_TÉCNICA"/>
    <m/>
    <s v="TIPO I"/>
    <s v="TERRESTRE"/>
    <s v="BARAJAS BERMUDEZ YAHIR MAURICIO"/>
    <n v="1"/>
    <n v="35779.500569199998"/>
    <n v="0"/>
    <n v="35779.500569199998"/>
    <m/>
    <m/>
    <m/>
    <m/>
    <m/>
  </r>
  <r>
    <s v="PASTO"/>
    <x v="2"/>
    <x v="2"/>
    <n v="52240"/>
    <n v="2767609"/>
    <n v="52635"/>
    <s v="ORDEN DE CAMBIO"/>
    <s v="NARIÑO"/>
    <s v="CHACHAGUI"/>
    <s v="BARRIO VEREDA CANO CHACHAGUI"/>
    <s v="REDEBAN"/>
    <s v="FO-25-1556423"/>
    <d v="2025-09-19T14:45:00"/>
    <d v="2025-09-24T15:08:00"/>
    <m/>
    <s v="ROLLOS"/>
    <s v="ROLLOS"/>
    <s v="CB UNO A UNO"/>
    <s v="CB UNO A UNO"/>
    <s v="EJECUTADO_EXITOSO"/>
    <s v="EJECUTADO EXITOSO"/>
    <s v="19/09/2025 SE ESCALA AL COORDINADOR DE ZONA PARA ENTREGA DE ROLLOS EN SITIO | 24/09/2025 SE VISITA EL CB PARA ENTREGAR 10 ROLLOS, ENTREGA OK"/>
    <s v="VISITA_TÉCNICA"/>
    <m/>
    <s v="TIPO II"/>
    <s v="TERRESTRE"/>
    <s v="GUERRERO RAMIREZ OSCAR DARIO"/>
    <n v="1"/>
    <n v="67654.12000000001"/>
    <n v="0"/>
    <n v="67654.12000000001"/>
    <m/>
    <m/>
    <m/>
    <m/>
    <m/>
  </r>
  <r>
    <s v="CALI"/>
    <x v="2"/>
    <x v="2"/>
    <n v="19548"/>
    <n v="2780298"/>
    <n v="80046"/>
    <s v="ORDEN DE CAMBIO"/>
    <s v="CAUCA"/>
    <s v="PIENDAMO"/>
    <s v="BARRIO FATIMA PIENDAMO 1"/>
    <s v="REDEBAN"/>
    <s v="FO-25-1571987"/>
    <d v="2025-09-23T10:39:00"/>
    <d v="2025-09-24T15:09:00"/>
    <m/>
    <s v="ROLLOS"/>
    <s v="ROLLOS"/>
    <s v="UNO A UNO"/>
    <s v="UNO A UNO"/>
    <s v="EJECUTADO_EXITOSO"/>
    <s v="EJECUTADO EXITOSO"/>
    <s v="23/09/2025 SE REALIZA ENVIO DE ROLLOS CON GUIA | 24/09/2025 SE INGRESA SE ENTREGA 10 ROLLOS RBM"/>
    <s v="VISITA_TÉCNICA"/>
    <m/>
    <s v="TIPO III"/>
    <s v="TERRESTRE"/>
    <s v="GIMBUEL LASSO LUIS GERMAN"/>
    <n v="1"/>
    <n v="35779.500569199998"/>
    <n v="0"/>
    <n v="35779.500569199998"/>
    <m/>
    <m/>
    <m/>
    <m/>
    <m/>
  </r>
  <r>
    <s v="CALI"/>
    <x v="2"/>
    <x v="2"/>
    <n v="19001"/>
    <n v="2770033"/>
    <n v="80292"/>
    <s v="ORDEN DE CAMBIO"/>
    <s v="CAUCA"/>
    <s v="POPAYAN"/>
    <s v="BARRIO LA ARBOLEDA POPAYAN"/>
    <s v="REDEBAN"/>
    <s v="FO-25-1561101"/>
    <d v="2025-09-22T08:00:00"/>
    <d v="2025-09-24T15:12:00"/>
    <m/>
    <s v="ROLLOS"/>
    <s v="ROLLOS"/>
    <s v="UNO A UNO"/>
    <s v="UNO A UNO"/>
    <s v="EJECUTADO_EXITOSO"/>
    <s v="EJECUTADO EXITOSO"/>
    <s v="21/09/2025 SE ESCALA AL COORDINADOR DE ZONA PARA ENTREGA DE ROLLOS EN SITIO | 24/09/2025 SE INGRESA Y SE REALIZA LA ENTREGA DE 20 ROLLOS REDEBAN"/>
    <s v="VISITA_TÉCNICA"/>
    <m/>
    <s v="TIPO III"/>
    <s v="TERRESTRE"/>
    <s v="INZANDARA MENDEZ JAIME ALEXANDER"/>
    <n v="1"/>
    <n v="35779.500569199998"/>
    <n v="0"/>
    <n v="35779.500569199998"/>
    <m/>
    <m/>
    <m/>
    <m/>
    <m/>
  </r>
  <r>
    <s v="MEDELLIN"/>
    <x v="0"/>
    <x v="0"/>
    <n v="5079"/>
    <n v="2757109"/>
    <n v="30854"/>
    <s v="ORDEN DE CAMBIO"/>
    <s v="ANTIOQUIA"/>
    <s v="BARBOSA"/>
    <s v="MINIMERCADO EL HATILLO EXPRESS"/>
    <s v="REDEBAN"/>
    <s v="FO-25-1545221"/>
    <d v="2025-09-17T16:37:00"/>
    <d v="2025-09-24T15:16:00"/>
    <m/>
    <s v="ROLLOS"/>
    <s v="ROLLOS"/>
    <s v="AGREGADOR"/>
    <s v="COMCARD - PTM"/>
    <s v="EJECUTADO_EXITOSO"/>
    <s v="EJECUTADO EXITOSO"/>
    <s v="17/09/2025 SE ESCALA AL COORDINADOR DE ZONA PARA ENTREGA DE ROLLOS EN SITIO | 24/09/2025 SE REALIZA VISITA TÉCNICA AL CORRESPONSAL BANCOLOMBIA CON EL OBJETIVO DE ENTREGAR 40 ROLLOS DE PAPEL REDEBAN PARA USO EN DATÁFONOS. LA ENTREGA SE LLEVA A CABO DE MANERA SATISFACTORIA, CUMPLIENDO CON LOS PROTOCOLOS ESTABLECIDOS. EL MATERIAL ES RECIBIDO Y VERIFICADO POR EL ENCARGADO DEL PUNTO, QUIEN CONFIRMA LA RECEPCIÓN COMPLETA Y EN BUEN ESTADO DE LOS INSUMOS."/>
    <s v="VISITA_TÉCNICA"/>
    <m/>
    <s v="TIPO II"/>
    <s v="TERRESTRE"/>
    <s v="MARTINEZ TOVAR OSCAR DAVID"/>
    <n v="1"/>
    <n v="67654.12000000001"/>
    <n v="0"/>
    <n v="67654.12000000001"/>
    <m/>
    <m/>
    <m/>
    <m/>
    <m/>
  </r>
  <r>
    <s v="CUCUTA"/>
    <x v="3"/>
    <x v="3"/>
    <n v="54001"/>
    <n v="2776351"/>
    <n v="38071"/>
    <s v="ORDEN DE CAMBIO"/>
    <s v="NORTE DE SANTANDER"/>
    <s v="CUCUTA"/>
    <s v="BARRIO LATINO CUCUTA 4"/>
    <s v="REDEBAN"/>
    <s v="FO-25-1566286"/>
    <d v="2025-09-22T15:20:00"/>
    <d v="2025-09-24T15:21:00"/>
    <m/>
    <s v="ROLLOS"/>
    <s v="ROLLOS"/>
    <s v="CB UNO A UNO"/>
    <s v="CB UNO A UNO"/>
    <s v="EJECUTADO_EXITOSO"/>
    <s v="EJECUTADO EXITOSO"/>
    <s v="22/09/2025 SE ESCALA AL COORDINADOR DE ZONA PARA ENTREGA DE ROLLOS EN SITIO | 24/09/2025 SE VISITA DIRECCIÓN INDICADA POR EL CLIENTE Y SE ENTREGAN 20 ROLLOS OK."/>
    <s v="VISITA_TÉCNICA"/>
    <m/>
    <s v="TIPO I"/>
    <s v="TERRESTRE"/>
    <s v="TORRES MANTILLA JOSE DANIEL"/>
    <n v="1"/>
    <n v="35779.500569199998"/>
    <n v="0"/>
    <n v="35779.500569199998"/>
    <m/>
    <m/>
    <m/>
    <m/>
    <m/>
  </r>
  <r>
    <s v="BUCARAMANGA"/>
    <x v="3"/>
    <x v="3"/>
    <n v="68679"/>
    <n v="2768607"/>
    <n v="58448"/>
    <s v="ORDEN DE CAMBIO"/>
    <s v="SANTANDER"/>
    <s v="SAN GIL"/>
    <s v="PTM SAN GIL FERREPUNTO FERRET"/>
    <s v="REDEBAN"/>
    <s v="FO-25-1557232"/>
    <d v="2025-09-19T17:38:00"/>
    <d v="2025-09-24T15:28:00"/>
    <m/>
    <s v="ROLLOS"/>
    <s v="ROLLOS"/>
    <s v="AGREGADOR"/>
    <s v="COMCARD - PTM"/>
    <s v="EJECUTADO_EXITOSO"/>
    <s v="EJECUTADO EXITOSO"/>
    <s v="19/09/2025 SE ESCALA AL COORDINADOR DE ZONA PARA ENTREGA DE ROLLOS EN SITIO | 22/09/2025 DEBIDO QUE LOS ROLLOS SON CON VISITA PARA LA CIUDAD DE SAN GIL , SE INTENTA LA COMUNICACIÓN CON EL CLIENTE AL NÚMERO QUE ENTREGA RBM PARA GESTIONAR ENVÍO Y CONFIRMAR CÉDULA DEL CLIENTE , PERO NO FUE POSIBLE, NÚMERO DE TELÉFONO 3112272330 | 21/09/2025 SE INTENTA NUEVAMENTE LA COMUNICACIÓN CON EL CB AL NÚMERO DE TELÉFONO 3112272330 PARA VALIDAR DATOS Y REALIZAR ENVÍO A SAN GIL , NO ES POSIBLE | 22/09/2025 SE HACE ENVIO DE 10 ROLLOS POR MEDIO DE LA TRANSPORTADORA INTERRRAPIDISIMO"/>
    <s v="ENVÍO"/>
    <m/>
    <s v="TIPO II"/>
    <s v="TERRESTRE"/>
    <s v="GONZALEZ ESTUPIÑAN YEISON WALTER ANTONIO"/>
    <n v="0"/>
    <n v="35779.500569199998"/>
    <n v="0"/>
    <n v="35779.500569199998"/>
    <m/>
    <m/>
    <m/>
    <m/>
    <m/>
  </r>
  <r>
    <s v="CARTAGENA"/>
    <x v="1"/>
    <x v="1"/>
    <n v="13683"/>
    <n v="2758745"/>
    <n v="75900"/>
    <s v="ORDEN DE CAMBIO"/>
    <s v="BOLIVAR"/>
    <s v="SANTA ROSA"/>
    <s v="BARRIO CALLE NUEVA SANTA ROSA"/>
    <s v="REDEBAN"/>
    <s v="FO-25-1547804"/>
    <d v="2025-09-18T08:37:00"/>
    <d v="2025-09-24T15:29:00"/>
    <m/>
    <s v="ROLLOS"/>
    <s v="ROLLOS"/>
    <s v="CB UNO A UNO"/>
    <s v="CB UNO A UNO"/>
    <s v="EJECUTADO_EXITOSO"/>
    <s v="EJECUTADO EXITOSO"/>
    <s v="18/09/2025 SE ESCALA AL COORDINADOR DE ZONA PARA ENTREGA DE ROLLOS EN SITIO | 24/09/2025 SE ENTREGAN 30 ROLLOS"/>
    <s v="VISITA_TÉCNICA"/>
    <m/>
    <s v="TIPO II"/>
    <s v="TERRESTRE"/>
    <s v="CANEDO HERRERA ALEXANDER"/>
    <n v="1"/>
    <n v="67654.12000000001"/>
    <n v="0"/>
    <n v="67654.12000000001"/>
    <m/>
    <m/>
    <m/>
    <m/>
    <m/>
  </r>
  <r>
    <s v="MEDELLIN"/>
    <x v="0"/>
    <x v="0"/>
    <n v="5736"/>
    <n v="2766872"/>
    <n v="71867"/>
    <s v="ORDEN DE CAMBIO"/>
    <s v="ANTIOQUIA"/>
    <s v="SEGOVIA"/>
    <s v="DISTRICOL AGROPECUARIA EL FARA"/>
    <s v="REDEBAN"/>
    <s v="FO-25-1557259"/>
    <d v="2025-09-19T12:51:00"/>
    <d v="2025-09-24T15:41:00"/>
    <m/>
    <s v="ROLLOS"/>
    <s v="ROLLOS"/>
    <s v="AGREGADOR"/>
    <s v="DISTRICOL"/>
    <s v="EJECUTADO_EXITOSO"/>
    <s v="EJECUTADO EXITOSO"/>
    <s v="19/09/2025 SE REALIZA ENVIO DE ROLLOS CON GUIA | 24/09/2025 SE REALIZA ENTREGA DE 40 ROLLOS POR EL OPERADOR LOGISTICO MANDAR Y SERVIR CON LA GUIA 6345301346634"/>
    <s v="ENVÍO"/>
    <m/>
    <s v="TIPO IV"/>
    <s v="TERRESTRE"/>
    <m/>
    <n v="0"/>
    <n v="35779.500569199998"/>
    <n v="0"/>
    <n v="35779.500569199998"/>
    <m/>
    <m/>
    <m/>
    <m/>
    <m/>
  </r>
  <r>
    <s v="MEDELLIN"/>
    <x v="0"/>
    <x v="0"/>
    <n v="5736"/>
    <n v="2767473"/>
    <n v="81506"/>
    <s v="ORDEN DE CAMBIO"/>
    <s v="ANTIOQUIA"/>
    <s v="SEGOVIA"/>
    <s v="DISTRICOL DROGUERIA SANTANDER"/>
    <s v="REDEBAN"/>
    <s v="FO-25-1557258"/>
    <d v="2025-09-19T14:50:00"/>
    <d v="2025-09-24T15:42:00"/>
    <m/>
    <s v="ROLLOS"/>
    <s v="ROLLOS"/>
    <s v="AGREGADOR"/>
    <s v="DISTRICOL"/>
    <s v="EJECUTADO_EXITOSO"/>
    <s v="EJECUTADO EXITOSO"/>
    <s v="19/09/2025 SE REALIZA ENVIO DE ROLLOS CON GUIA | 24/09/2025 SE REALIZA ENTREGA DE 20 ROLLOS POR EL OPERADOR LOGISTICO MANDAR Y SERVIR CON LA GUIA 6345301346629"/>
    <s v="ENVÍO"/>
    <m/>
    <s v="TIPO IV"/>
    <s v="TERRESTRE"/>
    <m/>
    <n v="0"/>
    <n v="35779.500569199998"/>
    <n v="0"/>
    <n v="35779.500569199998"/>
    <m/>
    <m/>
    <m/>
    <m/>
    <m/>
  </r>
  <r>
    <s v="BARRANQUILLA"/>
    <x v="1"/>
    <x v="1"/>
    <n v="8573"/>
    <n v="2782745"/>
    <n v="78322"/>
    <s v="ORDEN DE CAMBIO"/>
    <s v="ATLANTICO"/>
    <s v="PUERTO COLOMBIA"/>
    <s v="BARRIO SALGAR PUERTO COLOMBIA"/>
    <s v="REDEBAN"/>
    <s v="FO-25-1573365"/>
    <d v="2025-09-23T15:14:00"/>
    <d v="2025-09-24T16:02:00"/>
    <m/>
    <s v="ROLLOS"/>
    <s v="ROLLOS"/>
    <s v="CB UNO A UNO"/>
    <s v="CB UNO A UNO"/>
    <s v="EJECUTADO_EXITOSO"/>
    <s v="EJECUTADO EXITOSO"/>
    <s v="23/09/2025 SE ESCALA AL COORDINADOR DE ZONA PARA ENTREGA DE ROLLOS EN SITIO | 24/09/2025 SE ENTREGAN 40 ROLLOS"/>
    <s v="VISITA_TÉCNICA"/>
    <m/>
    <s v="TIPO II"/>
    <s v="TERRESTRE"/>
    <s v="DE AVILA SIADES ALBERTO ENRIQUE"/>
    <n v="1"/>
    <n v="67654.12000000001"/>
    <n v="0"/>
    <n v="67654.12000000001"/>
    <m/>
    <m/>
    <m/>
    <m/>
    <m/>
  </r>
  <r>
    <s v="MEDELLIN"/>
    <x v="0"/>
    <x v="0"/>
    <n v="5240"/>
    <n v="2761052"/>
    <n v="74902"/>
    <s v="ORDEN DE CAMBIO"/>
    <s v="ANTIOQUIA"/>
    <s v="EBEJICO"/>
    <s v="BARRIO CORREGIMIENTO EL BRASIL"/>
    <s v="REDEBAN"/>
    <s v="FO-25-1548871"/>
    <d v="2025-09-18T12:21:00"/>
    <d v="2025-09-24T16:20:00"/>
    <m/>
    <s v="ROLLOS"/>
    <s v="ROLLOS"/>
    <s v="CB UNO A UNO"/>
    <s v="CB UNO A UNO"/>
    <s v="EJECUTADO_EXITOSO"/>
    <s v="EJECUTADO EXITOSO"/>
    <s v="18/09/2025 SE ESCALA AL COORDINADOR DE ZONA PARA ENTREGA DE ROLLOS EN SITIO | 23/09/2025 SE ENVIAN 10 ROLLOS, CLIENTE INDICA QUE YA RECIBIÓ LOS ROLLOS"/>
    <s v="ENVÍO"/>
    <m/>
    <s v="TIPO II"/>
    <s v="TERRESTRE"/>
    <s v="BADEL ACUÑA LUIS ALBERTO"/>
    <n v="0"/>
    <n v="35779.500569199998"/>
    <n v="0"/>
    <n v="35779.500569199998"/>
    <m/>
    <m/>
    <m/>
    <m/>
    <m/>
  </r>
  <r>
    <s v="TUNJA"/>
    <x v="3"/>
    <x v="3"/>
    <n v="68385"/>
    <n v="2776839"/>
    <n v="79100"/>
    <s v="ORDEN DE CAMBIO"/>
    <s v="SANTANDER"/>
    <s v="LANDAZURI"/>
    <s v="BARRIO MIRALINGOS LANDAZURI"/>
    <s v="REDEBAN"/>
    <s v="FO-25-1566978"/>
    <d v="2025-09-22T15:58:00"/>
    <d v="2025-09-24T16:25:00"/>
    <m/>
    <s v="ROLLOS"/>
    <s v="ROLLOS"/>
    <s v="CB UNO A UNO"/>
    <s v="CB UNO A UNO"/>
    <s v="EJECUTADO_EXITOSO"/>
    <s v="EJECUTADO EXITOSO"/>
    <s v="22/09/2025 SE REALIZA ENVIO DE ROLLOS CON GUIA | 23/09/2025 SE REALIZA ENVIO DE 20 POR INTERRAPIDISIMO A OFICINA PRINCIPAL LANDÁZURI A SOLICITUD FEL USUARIO"/>
    <s v="ENVÍO"/>
    <m/>
    <s v="TIPO III"/>
    <s v="TERRESTRE"/>
    <s v="REYES RAMIREZ DIEGO ALEXANDER"/>
    <n v="0"/>
    <n v="35779.500569199998"/>
    <n v="0"/>
    <n v="35779.500569199998"/>
    <m/>
    <m/>
    <m/>
    <m/>
    <m/>
  </r>
  <r>
    <s v="BARRANQUILLA"/>
    <x v="1"/>
    <x v="1"/>
    <n v="88001"/>
    <n v="2786878"/>
    <n v="56697"/>
    <s v="ORDEN DE CAMBIO"/>
    <s v="ARCHIPIELAGO DE SAN ANDRES Y PROVIDENCIA"/>
    <s v="SAN ANDRES"/>
    <s v="MULTIPAGAS SAN ANDRES"/>
    <s v="REDEBAN"/>
    <s v="FO-25-1579556"/>
    <d v="2025-09-24T10:34:00"/>
    <d v="2025-09-24T16:28:00"/>
    <m/>
    <s v="ROLLOS"/>
    <s v="ROLLOS"/>
    <s v="ROBUSTO"/>
    <s v="MULTIPAGAS"/>
    <s v="GESTIÓN_TELEFONICA"/>
    <s v="CANCELADO POR LA RED-SOPORTE TELEFONICO"/>
    <m/>
    <s v="SOPORTE_TELEFÓNICO"/>
    <m/>
    <s v="TIPO IV ESPECIAL"/>
    <s v="AEREO"/>
    <m/>
    <n v="0"/>
    <n v="41241.0800752"/>
    <n v="0"/>
    <n v="41241.0800752"/>
    <m/>
    <m/>
    <m/>
    <m/>
    <m/>
  </r>
  <r>
    <s v="NEIVA"/>
    <x v="5"/>
    <x v="5"/>
    <n v="41298"/>
    <n v="2779503"/>
    <n v="75849"/>
    <s v="ORDEN DE CAMBIO"/>
    <s v="HUILA"/>
    <s v="GARZON"/>
    <s v="BARRIO BELLA VISTA GARZON"/>
    <s v="REDEBAN"/>
    <s v="FO-25-1571080"/>
    <d v="2025-09-23T09:15:00"/>
    <d v="2025-09-24T16:28:00"/>
    <m/>
    <s v="ROLLOS"/>
    <s v="ROLLOS"/>
    <s v="UNO A UNO"/>
    <s v="UNO A UNO"/>
    <s v="EJECUTADO_EXITOSO"/>
    <s v="EJECUTADO EXITOSO"/>
    <s v="23/09/2025 SE REALIZA ENVIO DE ROLLOS CON GUIA | 24/09/2025 SE REALIZA ENVIO DE 10 ROLLOS, CON LA GUIA 2235596096 SERVIENTREGA. SE CONFIRMA ENTREGA EXITOSA POR PARTE DEL USUARIO"/>
    <s v="ENVÍO"/>
    <m/>
    <s v="TIPO III"/>
    <s v="TERRESTRE"/>
    <m/>
    <n v="0"/>
    <n v="35779.500569199998"/>
    <n v="0"/>
    <n v="35779.500569199998"/>
    <m/>
    <m/>
    <m/>
    <m/>
    <m/>
  </r>
  <r>
    <s v="MONTERIA"/>
    <x v="1"/>
    <x v="1"/>
    <n v="23660"/>
    <n v="2763332"/>
    <n v="28140"/>
    <s v="ORDEN DE CAMBIO"/>
    <s v="CORDOBA"/>
    <s v="SAHAGUN"/>
    <s v="DISTRICOL SUPERTIENDA EL ANTOJ"/>
    <s v="REDEBAN"/>
    <s v="FO-25-1552370"/>
    <d v="2025-09-18T17:38:00"/>
    <d v="2025-09-24T17:25:00"/>
    <m/>
    <s v="ROLLOS"/>
    <s v="ROLLOS"/>
    <s v="AGREGADOR"/>
    <s v="DISTRICOL"/>
    <s v="EJECUTADO_EXITOSO"/>
    <s v="EJECUTADO EXITOSO"/>
    <s v="19/09/2025 SE ESCALA AL COORDINADOR DE ZONA PARA ENTREGA DE ROLLOS EN SITIO | 24/09/2025 SE ENTREGAN 50 ROLLOS CON VISITA OK"/>
    <s v="VISITA_TÉCNICA"/>
    <m/>
    <s v="TIPO II"/>
    <s v="TERRESTRE"/>
    <s v="COGOLLO VERTEL EDER LUIS"/>
    <n v="1"/>
    <n v="67654.12000000001"/>
    <n v="0"/>
    <n v="67654.12000000001"/>
    <m/>
    <m/>
    <m/>
    <m/>
    <m/>
  </r>
  <r>
    <s v="TUNJA"/>
    <x v="3"/>
    <x v="3"/>
    <n v="68077"/>
    <n v="2768901"/>
    <n v="76872"/>
    <s v="ORDEN DE CAMBIO"/>
    <s v="SANTANDER"/>
    <s v="BARBOSA"/>
    <s v="BARRIO  CITE BARBOSA"/>
    <s v="REDEBAN"/>
    <s v="FO-25-1557534"/>
    <d v="2025-09-20T09:00:00"/>
    <d v="2025-09-24T17:27:00"/>
    <m/>
    <s v="ROLLOS"/>
    <s v="ROLLOS"/>
    <s v="CB UNO A UNO"/>
    <s v="CB UNO A UNO"/>
    <s v="EJECUTADO_EXITOSO"/>
    <s v="EJECUTADO EXITOSO"/>
    <s v="20/09/2025 SE ESCALA AL COORDINADOR DE ZONA PARA ENTREGA DE ROLLOS EN SITIO | 24/09/2025 SE REALIZA ENTREGA EN SITIO DE 10 ROLLOS REDEBAN RECIBE PAPELERIA SANDRA ROMERO"/>
    <s v="VISITA_TÉCNICA"/>
    <m/>
    <s v="TIPO II"/>
    <s v="TERRESTRE"/>
    <s v="ALVARADO MORENO CRISTHIAN"/>
    <n v="1"/>
    <n v="67654.12000000001"/>
    <n v="0"/>
    <n v="67654.12000000001"/>
    <m/>
    <m/>
    <m/>
    <m/>
    <m/>
  </r>
  <r>
    <s v="BARRANQUILLA"/>
    <x v="1"/>
    <x v="1"/>
    <n v="8001"/>
    <n v="2782497"/>
    <n v="60049"/>
    <s v="ORDEN DE CAMBIO"/>
    <s v="ATLANTICO"/>
    <s v="BARRANQUILLA"/>
    <s v="BARRIO CIUDAD JARDIN BARRANQUI"/>
    <s v="REDEBAN"/>
    <s v="FO-25-1573369"/>
    <d v="2025-09-23T15:02:00"/>
    <d v="2025-09-24T20:27:00"/>
    <m/>
    <s v="ROLLOS"/>
    <s v="ROLLOS"/>
    <s v="CB UNO A UNO"/>
    <s v="CB UNO A UNO"/>
    <s v="EJECUTADO_EXITOSO"/>
    <s v="EJECUTADO EXITOSO"/>
    <s v="23/09/2025 SE ESCALA AL COORDINADOR DE ZONA PARA ENTREGA DE ROLLOS EN SITIO | 24/09/2025 SE ENTREGAN 30 ROLLOS"/>
    <s v="VISITA_TÉCNICA"/>
    <m/>
    <s v="TIPO I"/>
    <s v="TERRESTRE"/>
    <s v="DE AVILA SIADES ALBERTO ENRIQUE"/>
    <n v="1"/>
    <n v="35779.500569199998"/>
    <n v="0"/>
    <n v="35779.500569199998"/>
    <m/>
    <m/>
    <m/>
    <m/>
    <m/>
  </r>
  <r>
    <s v="BOGOTA"/>
    <x v="4"/>
    <x v="4"/>
    <n v="11001"/>
    <n v="2781727"/>
    <n v="62214"/>
    <s v="ORDEN DE CAMBIO"/>
    <s v="CUNDINAMARCA"/>
    <s v="BOGOTA"/>
    <s v="BARRIO CEDRITOS BOGOTA 18"/>
    <s v="REDEBAN"/>
    <s v="FO-25-1573145"/>
    <d v="2025-09-23T13:15:00"/>
    <d v="2025-09-24T20:29:00"/>
    <m/>
    <s v="ROLLOS"/>
    <s v="ROLLOS"/>
    <s v="UNO A UNO"/>
    <s v="CB UNO A UNO"/>
    <s v="EJECUTADO_EXITOSO"/>
    <s v="EJECUTADO EXITOSO"/>
    <s v="23/09/2025 SE ESCALA AL COORDINADOR DE ZONA PARA ENTREGA DE ROLLOS EN SITIO | 24/09/2025 SE REALIZA VISITA SE ENTREGAN 10 ROLLOS REDEBAN"/>
    <s v="VISITA_TÉCNICA"/>
    <m/>
    <s v="TIPO I"/>
    <s v="TERRESTRE"/>
    <s v="JAIMES VALERO NELSON RICARDO"/>
    <n v="1"/>
    <n v="35779.500569199998"/>
    <n v="0"/>
    <n v="35779.500569199998"/>
    <m/>
    <m/>
    <m/>
    <m/>
    <m/>
  </r>
  <r>
    <s v="MONTERIA"/>
    <x v="1"/>
    <x v="1"/>
    <n v="5154"/>
    <n v="2781794"/>
    <n v="78929"/>
    <s v="ORDEN DE CAMBIO"/>
    <s v="ANTIOQUIA"/>
    <s v="CAUCASIA"/>
    <s v="DISTRICOL TARMITES CONTABLES"/>
    <s v="REDEBAN"/>
    <s v="FO-25-1573123"/>
    <d v="2025-09-23T14:06:00"/>
    <d v="2025-09-24T20:31:00"/>
    <m/>
    <s v="ROLLOS"/>
    <s v="ROLLOS"/>
    <s v="AGREGADOR"/>
    <s v="DISTRICOL"/>
    <s v="EJECUTADO_EXITOSO"/>
    <s v="EJECUTADO EXITOSO"/>
    <s v="23/09/2025 SE ESCALA AL COORDINADOR DE ZONA PARA ENTREGA DE ROLLOS EN SITIO | 24/09/2025 SE REALIZA ENTREGA DE 40 ROLLOS REDEBAN EN EL PUNTO SIN NOVEDAD"/>
    <s v="VISITA_TÉCNICA"/>
    <m/>
    <s v="TIPO II"/>
    <s v="TERRESTRE"/>
    <s v="GONZALEZ FERRER JESUS ALEXANDER"/>
    <n v="1"/>
    <n v="67654.12000000001"/>
    <n v="0"/>
    <n v="67654.12000000001"/>
    <m/>
    <m/>
    <m/>
    <m/>
    <m/>
  </r>
  <r>
    <s v="PEREIRA"/>
    <x v="2"/>
    <x v="6"/>
    <n v="63470"/>
    <n v="2782282"/>
    <n v="74093"/>
    <s v="ORDEN DE CAMBIO"/>
    <s v="QUINDIO"/>
    <s v="MONTENEGRO"/>
    <s v="DISTRICOL GRANERO CENTENARIO"/>
    <s v="REDEBAN"/>
    <s v="FO-25-1573099"/>
    <d v="2025-09-23T14:34:00"/>
    <d v="2025-09-24T20:33:00"/>
    <m/>
    <s v="ROLLOS"/>
    <s v="ROLLOS"/>
    <s v="AGREGADOR"/>
    <s v="DISTRICOL"/>
    <s v="EJECUTADO_EXITOSO"/>
    <s v="EJECUTADO EXITOSO"/>
    <s v="23/09/2025 SE ESCALA AL COORDINADOR DE ZONA PARA ENTREGA DE ROLLOS EN SITIO | 24/09/2025 SE VISITA COMERCIO SE REALIZÓ ENTREGA DE 60 ROLLOS"/>
    <s v="VISITA_TÉCNICA"/>
    <m/>
    <s v="TIPO II"/>
    <s v="TERRESTRE"/>
    <s v="SANCHEZ SOLORZANO JUAN SEBASTIAN"/>
    <n v="1"/>
    <n v="67654.12000000001"/>
    <n v="0"/>
    <n v="67654.12000000001"/>
    <m/>
    <m/>
    <m/>
    <m/>
    <m/>
  </r>
  <r>
    <s v="CALI"/>
    <x v="2"/>
    <x v="2"/>
    <n v="76111"/>
    <n v="2781329"/>
    <n v="77673"/>
    <s v="ORDEN DE CAMBIO"/>
    <s v="VALLE DEL CAUCA"/>
    <s v="GUADALAJARA DE BUGA"/>
    <s v="BARRIO URB VALLE REAL"/>
    <s v="REDEBAN"/>
    <s v="FO-25-1571189"/>
    <d v="2025-09-23T11:40:00"/>
    <d v="2025-09-24T20:37:00"/>
    <m/>
    <s v="ROLLOS"/>
    <s v="ROLLOS"/>
    <s v="CB UNO A UNO"/>
    <s v="CB UNO A UNO"/>
    <s v="EJECUTADO_EXITOSO"/>
    <s v="EJECUTADO EXITOSO"/>
    <s v="23/09/2025 SE ESCALA AL COORDINADOR DE ZONA PARA ENTREGA DE ROLLOS EN SITIO | 24/09/2025 EN LA VISITA TÉCNICA SE REALIZÓ LA ENTREGA DE 40 ROLLOS TERMICOS DE REDEBAN PARA EL CB. SE ENTREGÓ A PERSONAL AUTORIZADO POR EL CLIENTE EN DIFERENTES SITIOS YA QUE EL USUARIO NO SE ENCONTRABA EN EL CORRESPONSAL"/>
    <s v="VISITA_TÉCNICA"/>
    <m/>
    <s v="TIPO II"/>
    <s v="TERRESTRE"/>
    <s v="SANCHEZ URREGO ROBINSON DAVID"/>
    <n v="1"/>
    <n v="67654.12000000001"/>
    <n v="0"/>
    <n v="67654.12000000001"/>
    <m/>
    <m/>
    <m/>
    <m/>
    <m/>
  </r>
  <r>
    <s v="CUCUTA"/>
    <x v="3"/>
    <x v="3"/>
    <n v="54405"/>
    <n v="2780395"/>
    <n v="45904"/>
    <s v="ORDEN DE CAMBIO"/>
    <s v="NORTE DE SANTANDER"/>
    <s v="LOS PATIOS"/>
    <s v="BARRIO TASAJERO LOS PATIOS"/>
    <s v="REDEBAN"/>
    <s v="FO-25-1570453"/>
    <d v="2025-09-23T11:07:00"/>
    <d v="2025-09-24T20:40:00"/>
    <m/>
    <s v="ROLLOS"/>
    <s v="ROLLOS"/>
    <s v="UNO A UNO"/>
    <s v="CB UNO A UNO"/>
    <s v="EJECUTADO_EXITOSO"/>
    <s v="EJECUTADO EXITOSO"/>
    <s v="23/09/2025 SE ESCALA AL COORDINADOR DE ZONA PARA ENTREGA DE ROLLOS EN SITIO | 24/09/2025 SE REALIZA VISITA, SE ENTREGAN 10 ROLLOS"/>
    <s v="VISITA_TÉCNICA"/>
    <m/>
    <s v="TIPO I"/>
    <s v="TERRESTRE"/>
    <s v="PACHECO BUITRAGO JAVIER ALONSO"/>
    <n v="1"/>
    <n v="35779.500569199998"/>
    <n v="0"/>
    <n v="35779.500569199998"/>
    <m/>
    <m/>
    <m/>
    <m/>
    <m/>
  </r>
  <r>
    <s v="MONTERIA"/>
    <x v="1"/>
    <x v="1"/>
    <n v="23189"/>
    <n v="2779486"/>
    <n v="67035"/>
    <s v="ORDEN DE CAMBIO"/>
    <s v="CORDOBA"/>
    <s v="CIENAGA DE ORO"/>
    <s v="BARRIO SAN JOSE CIENAGA DE ORO"/>
    <s v="REDEBAN"/>
    <s v="FO-25-1569943"/>
    <d v="2025-09-23T09:32:00"/>
    <d v="2025-09-24T20:42:00"/>
    <m/>
    <s v="ROLLOS"/>
    <s v="ROLLOS"/>
    <s v="CB UNO A UNO"/>
    <s v="CB UNO A UNO"/>
    <s v="EJECUTADO_EXITOSO"/>
    <s v="EJECUTADO EXITOSO"/>
    <s v="23/09/2025 SE ESCALA AL COORDINADOR DE ZONA PARA ENTREGA DE ROLLOS EN SITIO | 24/09/2025 SE ENTREGAN 40 ROLLOS CON VISITA"/>
    <s v="VISITA_TÉCNICA"/>
    <m/>
    <s v="TIPO II"/>
    <s v="TERRESTRE"/>
    <s v="COGOLLO VERTEL EDER LUIS"/>
    <n v="1"/>
    <n v="67654.12000000001"/>
    <n v="0"/>
    <n v="67654.12000000001"/>
    <m/>
    <m/>
    <m/>
    <m/>
    <m/>
  </r>
  <r>
    <s v="VILLAVICENCIO"/>
    <x v="5"/>
    <x v="5"/>
    <n v="50001"/>
    <n v="2777789"/>
    <n v="80632"/>
    <s v="ORDEN DE CAMBIO"/>
    <s v="META"/>
    <s v="VILLAVICENCIO"/>
    <s v="BARRIO PINILLA VILLAVICENCIO 2"/>
    <s v="REDEBAN"/>
    <s v="FO-25-1568713"/>
    <d v="2025-09-23T08:00:00"/>
    <d v="2025-09-24T20:43:00"/>
    <m/>
    <s v="ROLLOS"/>
    <s v="ROLLOS"/>
    <s v="UNO A UNO"/>
    <s v="UNO A UNO"/>
    <s v="EJECUTADO_EXITOSO"/>
    <s v="EJECUTADO EXITOSO"/>
    <s v="23/09/2025 SE ESCALA AL COORDINADOR DE ZONA PARA ENTREGA DE ROLLOS EN SITIO | 24/09/2025 SE VISITA CB Y SE REALIZA ENTREGA DE 20 ROLLOS DE PAPEL TERMICO PARA DATÁFONO"/>
    <s v="VISITA_TÉCNICA"/>
    <m/>
    <s v="TIPO I"/>
    <s v="TERRESTRE"/>
    <s v="GARZON RUIZ LUIS MIGUEL"/>
    <n v="1"/>
    <n v="35779.500569199998"/>
    <n v="0"/>
    <n v="35779.500569199998"/>
    <m/>
    <m/>
    <m/>
    <m/>
    <m/>
  </r>
  <r>
    <s v="MEDELLIN"/>
    <x v="0"/>
    <x v="0"/>
    <n v="27361"/>
    <n v="2753881"/>
    <n v="60839"/>
    <s v="ORDEN DE CAMBIO"/>
    <s v="CHOCO"/>
    <s v="ISTMINA"/>
    <s v="BARRIO CUBIS ISTMINA 12"/>
    <s v="REDEBAN"/>
    <s v="FO-25-1544363"/>
    <d v="2025-09-17T10:45:00"/>
    <d v="2025-09-24T21:42:00"/>
    <m/>
    <s v="ROLLOS"/>
    <s v="ROLLOS"/>
    <s v="CB UNO A UNO"/>
    <s v="CB UNO A UNO"/>
    <s v="EJECUTADO_EXITOSO"/>
    <s v="EJECUTADO EXITOSO"/>
    <s v="17/09/2025 SE REALIZA ENVIO DE ROLLOS CON GUIA | 24/09/2025 SE REALIZA ENTREGA DE 110 ROLLOS POR EL OPERADOR LOGISTICO MANDAR Y SERVIR CON LA GUIA 6345301343640"/>
    <s v="ENVÍO"/>
    <m/>
    <s v="TIPO IV ESPECIAL"/>
    <s v="AEREO"/>
    <m/>
    <n v="0"/>
    <n v="35779.500569199998"/>
    <n v="0"/>
    <n v="35779.500569199998"/>
    <m/>
    <m/>
    <m/>
    <m/>
    <m/>
  </r>
  <r>
    <s v="CALI"/>
    <x v="2"/>
    <x v="2"/>
    <n v="19001"/>
    <n v="2776583"/>
    <n v="69740"/>
    <s v="ORDEN DE CAMBIO"/>
    <s v="CAUCA"/>
    <s v="POPAYAN"/>
    <s v="BARRIO VILLA OCCIDENTE POPAYAN"/>
    <s v="REDEBAN"/>
    <s v="FO-25-1567015"/>
    <d v="2025-09-22T15:40:00"/>
    <d v="2025-09-25T08:27:00"/>
    <m/>
    <s v="ROLLOS"/>
    <s v="ROLLOS"/>
    <s v="CB UNO A UNO"/>
    <s v="CB UNO A UNO"/>
    <s v="EJECUTADO_CANCELADO"/>
    <s v="PETICIÓN USUARIO"/>
    <s v="22/09/2025 SE ESCALA AL COORDINADOR DE ZONA PARA ENTREGA DE ROLLOS EN SITIO | 24/09/2025 SE TROCO INFORMACIÓN CON TAREA 2776583 POR LO CUAL SE ESTÁ CORRIGIENDO LA INFORMACIÓN | 24/09/2025 USUARIO INFORMA QUE HOY LO MIRARON A WOMPI POR LO CUAL NO SE ENTREGAN LOS 20  ROLLOS DE REDEBAN"/>
    <s v="VISITA_TÉCNICA"/>
    <m/>
    <s v="TIPO III"/>
    <s v="TERRESTRE"/>
    <s v="INZANDARA MENDEZ JAIME ALEXANDER"/>
    <n v="1"/>
    <n v="35779.500569199998"/>
    <n v="0"/>
    <n v="35779.500569199998"/>
    <m/>
    <m/>
    <m/>
    <m/>
    <m/>
  </r>
  <r>
    <s v="MEDELLIN"/>
    <x v="0"/>
    <x v="0"/>
    <n v="5088"/>
    <n v="2760987"/>
    <n v="67694"/>
    <s v="ORDEN DE CAMBIO"/>
    <s v="ANTIOQUIA"/>
    <s v="BELLO"/>
    <s v="PTM PAC JUAN URIBE"/>
    <s v="REDEBAN"/>
    <s v="FO-25-1548828"/>
    <d v="2025-09-18T12:10:00"/>
    <d v="2025-09-25T08:55:00"/>
    <m/>
    <s v="ROLLOS"/>
    <s v="ROLLOS"/>
    <s v="AGREGADOR"/>
    <s v="COMCARD - PTM"/>
    <s v="EJECUTADO_EXITOSO"/>
    <s v="EJECUTADO EXITOSO"/>
    <s v="18/09/2025 SE ESCALA AL COORDINADOR DE ZONA PARA ENTREGA DE ROLLOS EN SITIO | 25/09/2025 SE REALIZA ENTREGA DE 80 ROLLOS POR EL OPERADOR CABIFY CON LA GUIA CRE022677"/>
    <s v="VISITA_TÉCNICA"/>
    <m/>
    <s v="TIPO I"/>
    <s v="TERRESTRE"/>
    <s v="AYALA ROMERO MAYKOL DANILO"/>
    <n v="1"/>
    <n v="35779.500569199998"/>
    <n v="0"/>
    <n v="35779.500569199998"/>
    <m/>
    <m/>
    <m/>
    <m/>
    <m/>
  </r>
  <r>
    <s v="MEDELLIN"/>
    <x v="0"/>
    <x v="0"/>
    <n v="5001"/>
    <n v="2758994"/>
    <n v="30043"/>
    <s v="ORDEN DE CAMBIO"/>
    <s v="ANTIOQUIA"/>
    <s v="MEDELLIN"/>
    <s v="COMCARD MED RED MIRACRUZ"/>
    <s v="REDEBAN"/>
    <s v="FO-25-1547803"/>
    <d v="2025-09-18T09:13:00"/>
    <d v="2025-09-25T08:55:00"/>
    <m/>
    <s v="ROLLOS"/>
    <s v="ROLLOS"/>
    <s v="AGREGADOR"/>
    <s v="COMCARD - PTM"/>
    <s v="EJECUTADO_EXITOSO"/>
    <s v="EJECUTADO EXITOSO"/>
    <s v="18/09/2025 SE ESCALA AL COORDINADOR DE ZONA PARA ENTREGA DE ROLLOS EN SITIO | 25/09/2025 SE REALIZA ENTREGA DE 70 ROLLOS POR EL OPERADOR CABIFY CON LA GUIA CRE022661"/>
    <s v="VISITA_TÉCNICA"/>
    <m/>
    <s v="TIPO I"/>
    <s v="TERRESTRE"/>
    <s v="AYALA ROMERO MAYKOL DANILO"/>
    <n v="1"/>
    <n v="35779.500569199998"/>
    <n v="0"/>
    <n v="35779.500569199998"/>
    <m/>
    <m/>
    <m/>
    <m/>
    <m/>
  </r>
  <r>
    <s v="MEDELLIN"/>
    <x v="0"/>
    <x v="0"/>
    <n v="5088"/>
    <n v="2761583"/>
    <n v="71175"/>
    <s v="ORDEN DE CAMBIO"/>
    <s v="ANTIOQUIA"/>
    <s v="BELLO"/>
    <s v="PTM BELLO GRANERO VILLAS DE CO"/>
    <s v="REDEBAN"/>
    <s v="FO-25-1549576"/>
    <d v="2025-09-18T14:11:00"/>
    <d v="2025-09-25T08:56:00"/>
    <m/>
    <s v="ROLLOS"/>
    <s v="ROLLOS"/>
    <s v="AGREGADOR"/>
    <s v="COMCARD - PTM"/>
    <s v="EJECUTADO_EXITOSO"/>
    <s v="EJECUTADO EXITOSO"/>
    <s v="18/09/2025 SE ESCALA AL COORDINADOR DE ZONA PARA ENTREGA DE ROLLOS EN SITIO | 25/09/2025 SE REALIZA ENTREGA DE 80 ROLLOS POR EL OPERADOR CABIFY CON LA GUIA CRE022678"/>
    <s v="VISITA_TÉCNICA"/>
    <m/>
    <s v="TIPO I"/>
    <s v="TERRESTRE"/>
    <s v="AYALA ROMERO MAYKOL DANILO"/>
    <n v="1"/>
    <n v="35779.500569199998"/>
    <n v="0"/>
    <n v="35779.500569199998"/>
    <m/>
    <m/>
    <m/>
    <m/>
    <m/>
  </r>
  <r>
    <s v="MEDELLIN"/>
    <x v="0"/>
    <x v="0"/>
    <n v="5001"/>
    <n v="2761024"/>
    <n v="59912"/>
    <s v="ORDEN DE CAMBIO"/>
    <s v="ANTIOQUIA"/>
    <s v="MEDELLIN"/>
    <s v="PTM MEDELLIN DROGUERIA VEREDA"/>
    <s v="REDEBAN"/>
    <s v="FO-25-1548829"/>
    <d v="2025-09-18T12:08:00"/>
    <d v="2025-09-25T08:56:00"/>
    <m/>
    <s v="ROLLOS"/>
    <s v="ROLLOS"/>
    <s v="AGREGADOR"/>
    <s v="COMCARD - PTM"/>
    <s v="EJECUTADO_EXITOSO"/>
    <s v="EJECUTADO EXITOSO"/>
    <s v="18/09/2025 SE ESCALA AL COORDINADOR DE ZONA PARA ENTREGA DE ROLLOS EN SITIO | 25/09/2025 SE REALIZA ENTREGA DE 50 ROLLOS POR EL OPERADOR CABIFY CON LA GUIA CRE022682"/>
    <s v="VISITA_TÉCNICA"/>
    <m/>
    <s v="TIPO I"/>
    <s v="TERRESTRE"/>
    <s v="AYALA ROMERO MAYKOL DANILO"/>
    <n v="1"/>
    <n v="35779.500569199998"/>
    <n v="0"/>
    <n v="35779.500569199998"/>
    <m/>
    <m/>
    <m/>
    <m/>
    <m/>
  </r>
  <r>
    <s v="MEDELLIN"/>
    <x v="0"/>
    <x v="0"/>
    <n v="5001"/>
    <n v="2761804"/>
    <n v="28225"/>
    <s v="ORDEN DE CAMBIO"/>
    <s v="ANTIOQUIA"/>
    <s v="MEDELLIN"/>
    <s v="COMCARD MED CIBERPLAY"/>
    <s v="REDEBAN"/>
    <s v="FO-25-1549567"/>
    <d v="2025-09-18T14:24:00"/>
    <d v="2025-09-25T08:57:00"/>
    <m/>
    <s v="ROLLOS"/>
    <s v="ROLLOS"/>
    <s v="AGREGADOR"/>
    <s v="COMCARD - PTM"/>
    <s v="EJECUTADO_EXITOSO"/>
    <s v="EJECUTADO EXITOSO"/>
    <s v="18/09/2025 SE ESCALA AL COORDINADOR DE ZONA PARA ENTREGA DE ROLLOS EN SITIO | 25/09/2025 SE REALIZA ENTREGA DE 70 ROLLOS POR EL OPERADOR CABIFY CON LA GUIA CRE022685"/>
    <s v="VISITA_TÉCNICA"/>
    <m/>
    <s v="TIPO I"/>
    <s v="TERRESTRE"/>
    <s v="AYALA ROMERO MAYKOL DANILO"/>
    <n v="1"/>
    <n v="35779.500569199998"/>
    <n v="0"/>
    <n v="35779.500569199998"/>
    <m/>
    <m/>
    <m/>
    <m/>
    <m/>
  </r>
  <r>
    <s v="MEDELLIN"/>
    <x v="0"/>
    <x v="0"/>
    <n v="5001"/>
    <n v="2761303"/>
    <n v="63497"/>
    <s v="ORDEN DE CAMBIO"/>
    <s v="ANTIOQUIA"/>
    <s v="MEDELLIN"/>
    <s v="DISTRICOL VARIEDADES MICHAEL J"/>
    <s v="REDEBAN"/>
    <s v="FO-25-1549090"/>
    <d v="2025-09-18T12:59:00"/>
    <d v="2025-09-25T08:57:00"/>
    <m/>
    <s v="ROLLOS"/>
    <s v="ROLLOS"/>
    <s v="AGREGADOR"/>
    <s v="DISTRICOL"/>
    <s v="EJECUTADO_EXITOSO"/>
    <s v="EJECUTADO EXITOSO"/>
    <s v="18/09/2025 SE ESCALA AL COORDINADOR DE ZONA PARA ENTREGA DE ROLLOS EN SITIO | 25/09/2025 SE REALIZA ENTREGA DE 50 ROLLOS POR EL OPERADOR CABIFY CON LA GUIA CRE022683"/>
    <s v="VISITA_TÉCNICA"/>
    <m/>
    <s v="TIPO I"/>
    <s v="TERRESTRE"/>
    <s v="AYALA ROMERO MAYKOL DANILO"/>
    <n v="1"/>
    <n v="35779.500569199998"/>
    <n v="0"/>
    <n v="35779.500569199998"/>
    <m/>
    <m/>
    <m/>
    <m/>
    <m/>
  </r>
  <r>
    <s v="APARTADO"/>
    <x v="0"/>
    <x v="0"/>
    <n v="5147"/>
    <n v="2778616"/>
    <n v="79886"/>
    <s v="ORDEN DE CAMBIO"/>
    <s v="ANTIOQUIA"/>
    <s v="CAREPA"/>
    <s v="DISTRICOL COOTRANSCAR"/>
    <s v="REDEBAN"/>
    <s v="FO-25-1568670"/>
    <d v="2025-09-23T08:00:00"/>
    <d v="2025-09-25T09:00:00"/>
    <m/>
    <s v="ROLLOS"/>
    <s v="ROLLOS"/>
    <s v="AGREGADOR"/>
    <s v="DISTRICOL"/>
    <s v="EJECUTADO_EXITOSO"/>
    <s v="EJECUTADO EXITOSO"/>
    <s v="23/09/2025 SE ESCALA AL COORDINADOR DE ZONA PARA ENTREGA DE ROLLOS EN SITIO | 25/09/2025 SE ENTREGAN 10 ROLLOS"/>
    <s v="VISITA_TÉCNICA"/>
    <m/>
    <s v="TIPO I"/>
    <s v="TERRESTRE"/>
    <s v="SALDARRIAGA MIRANDA SANTIAGO"/>
    <n v="1"/>
    <n v="35779.500569199998"/>
    <n v="0"/>
    <n v="35779.500569199998"/>
    <m/>
    <m/>
    <m/>
    <m/>
    <m/>
  </r>
  <r>
    <s v="APARTADO"/>
    <x v="0"/>
    <x v="0"/>
    <n v="5147"/>
    <n v="2777439"/>
    <n v="54119"/>
    <s v="ORDEN DE CAMBIO"/>
    <s v="ANTIOQUIA"/>
    <s v="CAREPA"/>
    <s v="PTM CAREPA VARIEDADES BERONCHI"/>
    <s v="REDEBAN"/>
    <s v="FO-25-1566872"/>
    <d v="2025-09-22T16:53:00"/>
    <d v="2025-09-25T09:08:00"/>
    <m/>
    <s v="ROLLOS"/>
    <s v="ROLLOS"/>
    <s v="AGREGADOR"/>
    <s v="COMCARD - PTM"/>
    <s v="EJECUTADO_EXITOSO"/>
    <s v="EJECUTADO EXITOSO"/>
    <s v="22/09/2025 SE ESCALA AL COORDINADOR DE ZONA PARA ENTREGA DE ROLLOS EN SITIO | 25/09/2025 ENTREGA DE 20 ROLLOS"/>
    <s v="VISITA_TÉCNICA"/>
    <m/>
    <s v="TIPO I"/>
    <s v="TERRESTRE"/>
    <s v="SALDARRIAGA MIRANDA SANTIAGO"/>
    <n v="1"/>
    <n v="35779.500569199998"/>
    <n v="0"/>
    <n v="35779.500569199998"/>
    <m/>
    <m/>
    <m/>
    <m/>
    <m/>
  </r>
  <r>
    <s v="NEIVA"/>
    <x v="5"/>
    <x v="5"/>
    <n v="18001"/>
    <n v="2782479"/>
    <n v="78934"/>
    <s v="ORDEN DE CAMBIO"/>
    <s v="CAQUETA"/>
    <s v="FLORENCIA"/>
    <s v="DISTRICOL CRPHONE"/>
    <s v="REDEBAN"/>
    <s v="FO-25-1573563"/>
    <d v="2025-09-23T14:57:00"/>
    <d v="2025-09-25T09:24:00"/>
    <m/>
    <s v="ROLLOS"/>
    <s v="ROLLOS"/>
    <s v="AGREGADOR"/>
    <s v="DISTRICOL"/>
    <s v="EJECUTADO_EXITOSO"/>
    <s v="EJECUTADO EXITOSO"/>
    <s v="23/09/2025 SE ESCALA AL COORDINADOR DE ZONA PARA ENTREGA DE ROLLOS EN SITIO | 25/09/2025 SE REALIZA ENTREGA DE 10 ROLLOS RBM EN SITIO ENTREGA EXITOSA"/>
    <s v="VISITA_TÉCNICA"/>
    <m/>
    <s v="TIPO IV"/>
    <s v="TERRESTRE"/>
    <s v="BERMUDEZ SANCHEZ JOSE NEYBER"/>
    <n v="1"/>
    <n v="35779.500569199998"/>
    <n v="0"/>
    <n v="35779.500569199998"/>
    <m/>
    <m/>
    <m/>
    <m/>
    <m/>
  </r>
  <r>
    <s v="MEDELLIN"/>
    <x v="0"/>
    <x v="0"/>
    <n v="5001"/>
    <n v="2763652"/>
    <n v="80707"/>
    <s v="ORDEN DE CAMBIO"/>
    <s v="ANTIOQUIA"/>
    <s v="MEDELLIN"/>
    <s v="BARRIO OLAYA MEDELLIN"/>
    <s v="REDEBAN"/>
    <s v="FO-25-1552336"/>
    <d v="2025-09-19T08:00:00"/>
    <d v="2025-09-25T09:32:00"/>
    <m/>
    <s v="ROLLOS"/>
    <s v="ROLLOS"/>
    <s v="UNO A UNO"/>
    <s v="UNO A UNO"/>
    <s v="EJECUTADO_EXITOSO"/>
    <s v="EJECUTADO EXITOSO"/>
    <s v="19/09/2025 SE ESCALA AL COORDINADOR DE ZONA PARA ENTREGA DE ROLLOS EN SITIO | 25/09/2025 SE REALIZA ENTREGA DE 20 ROLLOS POR EL OPERADOR CABIFY CON LA GUIA CRE022686"/>
    <s v="VISITA_TÉCNICA"/>
    <m/>
    <s v="TIPO I"/>
    <s v="TERRESTRE"/>
    <s v="AYALA ROMERO MAYKOL DANILO"/>
    <n v="1"/>
    <n v="35779.500569199998"/>
    <n v="0"/>
    <n v="35779.500569199998"/>
    <m/>
    <m/>
    <m/>
    <m/>
    <m/>
  </r>
  <r>
    <s v="MEDELLIN"/>
    <x v="0"/>
    <x v="0"/>
    <n v="5001"/>
    <n v="2763736"/>
    <n v="45297"/>
    <s v="ORDEN DE CAMBIO"/>
    <s v="ANTIOQUIA"/>
    <s v="MEDELLIN"/>
    <s v="PTM MEDELLIN  VARIEDADES LA 56"/>
    <s v="REDEBAN"/>
    <s v="FO-25-1552341"/>
    <d v="2025-09-19T08:00:00"/>
    <d v="2025-09-25T09:32:00"/>
    <m/>
    <s v="ROLLOS"/>
    <s v="ROLLOS"/>
    <s v="AGREGADOR"/>
    <s v="COMCARD - PTM"/>
    <s v="EJECUTADO_EXITOSO"/>
    <s v="EJECUTADO EXITOSO"/>
    <s v="19/09/2025 SE ESCALA AL COORDINADOR DE ZONA PARA ENTREGA DE ROLLOS EN SITIO | 25/09/2025 SE REALIZA ENTREGA DE 40 ROLLOS POR EL OPERADOR CABIFY CON LA GUIA CRE022687"/>
    <s v="VISITA_TÉCNICA"/>
    <m/>
    <s v="TIPO I"/>
    <s v="TERRESTRE"/>
    <s v="AYALA ROMERO MAYKOL DANILO"/>
    <n v="1"/>
    <n v="35779.500569199998"/>
    <n v="0"/>
    <n v="35779.500569199998"/>
    <m/>
    <m/>
    <m/>
    <m/>
    <m/>
  </r>
  <r>
    <s v="MEDELLIN"/>
    <x v="0"/>
    <x v="0"/>
    <n v="5001"/>
    <n v="2768548"/>
    <n v="47178"/>
    <s v="ORDEN DE CAMBIO"/>
    <s v="ANTIOQUIA"/>
    <s v="MEDELLIN"/>
    <s v="PTM MEDELLIN VARIEDADES CALZAL"/>
    <s v="REDEBAN"/>
    <s v="FO-25-1557236"/>
    <d v="2025-09-19T17:29:00"/>
    <d v="2025-09-25T09:34:00"/>
    <m/>
    <s v="ROLLOS"/>
    <s v="ROLLOS"/>
    <s v="AGREGADOR"/>
    <s v="COMCARD - PTM"/>
    <s v="EJECUTADO_EXITOSO"/>
    <s v="EJECUTADO EXITOSO"/>
    <s v="19/09/2025 SE ESCALA AL COORDINADOR DE ZONA PARA ENTREGA DE ROLLOS EN SITIO | 25/09/2025 SE REALIZA ENTREGA DE 60 ROLLOS POR EL OPERADOR CABIFY CON LA GUIA CRE022718"/>
    <s v="VISITA_TÉCNICA"/>
    <m/>
    <s v="TIPO I"/>
    <s v="TERRESTRE"/>
    <s v="AYALA ROMERO MAYKOL DANILO"/>
    <n v="1"/>
    <n v="35779.500569199998"/>
    <n v="0"/>
    <n v="35779.500569199998"/>
    <m/>
    <m/>
    <m/>
    <m/>
    <m/>
  </r>
  <r>
    <s v="MEDELLIN"/>
    <x v="0"/>
    <x v="0"/>
    <n v="5001"/>
    <n v="2768348"/>
    <n v="79433"/>
    <s v="ORDEN DE CAMBIO"/>
    <s v="ANTIOQUIA"/>
    <s v="MEDELLIN"/>
    <s v="BARRIO TRINIDAD MEDELLIN 8"/>
    <s v="REDEBAN"/>
    <s v="FO-25-1557237"/>
    <d v="2025-09-19T16:47:00"/>
    <d v="2025-09-25T09:34:00"/>
    <m/>
    <s v="ROLLOS"/>
    <s v="ROLLOS"/>
    <s v="CB UNO A UNO"/>
    <s v="CB UNO A UNO"/>
    <s v="EJECUTADO_EXITOSO"/>
    <s v="EJECUTADO EXITOSO"/>
    <s v="19/09/2025 SE ESCALA AL COORDINADOR DE ZONA PARA ENTREGA DE ROLLOS EN SITIO | 25/09/2025 SE REALIZA ENTREGA DE 20 ROLLOS POR EL OPERADOR CABIFY CON LA GUIA CRE022717"/>
    <s v="VISITA_TÉCNICA"/>
    <m/>
    <s v="TIPO I"/>
    <s v="TERRESTRE"/>
    <s v="AYALA ROMERO MAYKOL DANILO"/>
    <n v="1"/>
    <n v="35779.500569199998"/>
    <n v="0"/>
    <n v="35779.500569199998"/>
    <m/>
    <m/>
    <m/>
    <m/>
    <m/>
  </r>
  <r>
    <s v="MEDELLIN"/>
    <x v="0"/>
    <x v="0"/>
    <n v="5088"/>
    <n v="2769260"/>
    <n v="77782"/>
    <s v="ORDEN DE CAMBIO"/>
    <s v="ANTIOQUIA"/>
    <s v="BELLO"/>
    <s v="PTM BELLO MERCADOS EL PARAISO"/>
    <s v="REDEBAN"/>
    <s v="FO-25-1558462"/>
    <d v="2025-09-20T09:00:00"/>
    <d v="2025-09-25T09:36:00"/>
    <m/>
    <s v="ROLLOS"/>
    <s v="ROLLOS"/>
    <s v="AGREGADOR"/>
    <s v="COMCARD - PTM"/>
    <s v="EJECUTADO_EXITOSO"/>
    <s v="EJECUTADO EXITOSO"/>
    <s v="20/09/2025 SE ESCALA AL COORDINADOR DE ZONA PARA ENTREGA DE ROLLOS EN SITIO | 25/09/2025 SE REALIZA ENTREGA DE 50 ROLLOS POR EL OPERADOR CABIFY CON LA GUIA CRE022719"/>
    <s v="VISITA_TÉCNICA"/>
    <m/>
    <s v="TIPO I"/>
    <s v="TERRESTRE"/>
    <s v="AYALA ROMERO MAYKOL DANILO"/>
    <n v="1"/>
    <n v="35779.500569199998"/>
    <n v="0"/>
    <n v="35779.500569199998"/>
    <m/>
    <m/>
    <m/>
    <m/>
    <m/>
  </r>
  <r>
    <s v="MEDELLIN"/>
    <x v="0"/>
    <x v="0"/>
    <n v="5088"/>
    <n v="2765229"/>
    <n v="27703"/>
    <s v="ORDEN DE CAMBIO"/>
    <s v="ANTIOQUIA"/>
    <s v="BELLO"/>
    <s v="DISTRICOL LA 103"/>
    <s v="REDEBAN"/>
    <s v="FO-25-1553219"/>
    <d v="2025-09-19T09:44:00"/>
    <d v="2025-09-25T09:36:00"/>
    <m/>
    <s v="ROLLOS"/>
    <s v="ROLLOS"/>
    <s v="AGREGADOR"/>
    <s v="DISTRICOL"/>
    <s v="EJECUTADO_EXITOSO"/>
    <s v="EJECUTADO EXITOSO"/>
    <s v="19/09/2025 SE ESCALA AL COORDINADOR DE ZONA PARA ENTREGA DE ROLLOS EN SITIO | 25/09/2025 SE REALIZA ENTREGA DE 20 ROLLOS POR EL OPERADOR CABIFY CON LA GUIA CRE022720"/>
    <s v="VISITA_TÉCNICA"/>
    <m/>
    <s v="TIPO I"/>
    <s v="TERRESTRE"/>
    <s v="AYALA ROMERO MAYKOL DANILO"/>
    <n v="1"/>
    <n v="35779.500569199998"/>
    <n v="0"/>
    <n v="35779.500569199998"/>
    <m/>
    <m/>
    <m/>
    <m/>
    <m/>
  </r>
  <r>
    <s v="CUCUTA"/>
    <x v="3"/>
    <x v="3"/>
    <n v="54250"/>
    <n v="2759365"/>
    <n v="69965"/>
    <s v="ORDEN DE CAMBIO"/>
    <s v="NORTE DE SANTANDER"/>
    <s v="EL TARRA"/>
    <s v="PTM EL TARRAL  VARIEDADES EL D"/>
    <s v="REDEBAN"/>
    <s v="FO-25-1547600"/>
    <d v="2025-09-18T09:44:00"/>
    <d v="2025-09-25T09:42:00"/>
    <m/>
    <s v="ROLLOS"/>
    <s v="ROLLOS"/>
    <s v="AGREGADOR"/>
    <s v="COMCARD - PTM"/>
    <s v="EJECUTADO_EXITOSO"/>
    <s v="EJECUTADO EXITOSO"/>
    <s v="18/09/2025 SE REALIZA ENVIO DE ROLLOS CON GUIA | 22/09/2025 SE COMUNICA CON EL USUARIO DONDE INFORMA QUE AUN NO RECIBE LOS ROLLOS | 24/09/2025 SE COMUNICA CON EL USUARIO DONDE INFORMA QUE AUN NO RECIBE LOS ROLLOS | 25/09/2025 SE REALIZA ENVIO DE 10 ROLLOS, CON LA GUIA 2187690703 SERVIENTREGA. SE CONFIRMA ENTREGA EXITOSA POR PARTE DEL USUARIO"/>
    <s v="ENVÍO"/>
    <m/>
    <s v="TIPO IV"/>
    <s v="TERRESTRE"/>
    <m/>
    <n v="0"/>
    <n v="35779.500569199998"/>
    <n v="0"/>
    <n v="35779.500569199998"/>
    <m/>
    <m/>
    <m/>
    <m/>
    <m/>
  </r>
  <r>
    <s v="MEDELLIN"/>
    <x v="0"/>
    <x v="0"/>
    <n v="5088"/>
    <n v="2768019"/>
    <n v="75163"/>
    <s v="ORDEN DE CAMBIO"/>
    <s v="ANTIOQUIA"/>
    <s v="BELLO"/>
    <s v="DISTRICOL  DISTRI MASCOTAS"/>
    <s v="REDEBAN"/>
    <s v="FO-25-1557254"/>
    <d v="2025-09-19T15:58:00"/>
    <d v="2025-09-25T09:46:00"/>
    <m/>
    <s v="ROLLOS"/>
    <s v="ROLLOS"/>
    <s v="AGREGADOR"/>
    <s v="DISTRICOL"/>
    <s v="EJECUTADO_EXITOSO"/>
    <s v="EJECUTADO EXITOSO"/>
    <s v="19/09/2025 SE ESCALA AL COORDINADOR DE ZONA PARA ENTREGA DE ROLLOS EN SITIO | 25/09/2025 SE REALIZA ENTREGA DE 10 ROLLOS POR EL OPERADOR CABIFY CON LA GUIA CRE022724"/>
    <s v="VISITA_TÉCNICA"/>
    <m/>
    <s v="TIPO I"/>
    <s v="TERRESTRE"/>
    <s v="AYALA ROMERO MAYKOL DANILO"/>
    <n v="1"/>
    <n v="35779.500569199998"/>
    <n v="0"/>
    <n v="35779.500569199998"/>
    <m/>
    <m/>
    <m/>
    <m/>
    <m/>
  </r>
  <r>
    <s v="MEDELLIN"/>
    <x v="0"/>
    <x v="0"/>
    <n v="5088"/>
    <n v="2765600"/>
    <n v="79957"/>
    <s v="ORDEN DE CAMBIO"/>
    <s v="ANTIOQUIA"/>
    <s v="BELLO"/>
    <s v="BARRIO PRADO BELLO 1"/>
    <s v="REDEBAN"/>
    <s v="FO-25-1553213"/>
    <d v="2025-09-19T10:10:00"/>
    <d v="2025-09-25T09:46:00"/>
    <m/>
    <s v="ROLLOS"/>
    <s v="ROLLOS"/>
    <s v="UNO A UNO"/>
    <s v="UNO A UNO"/>
    <s v="EJECUTADO_EXITOSO"/>
    <s v="EJECUTADO EXITOSO"/>
    <s v="19/09/2025 SE ESCALA AL COORDINADOR DE ZONA PARA ENTREGA DE ROLLOS EN SITIO | 25/09/2025 SE REALIZA ENTREGA DE 10 ROLLOS POR EL OPERADOR CABIFY CON LA GUIA CRE022721"/>
    <s v="VISITA_TÉCNICA"/>
    <m/>
    <s v="TIPO I"/>
    <s v="TERRESTRE"/>
    <s v="AYALA ROMERO MAYKOL DANILO"/>
    <n v="1"/>
    <n v="35779.500569199998"/>
    <n v="0"/>
    <n v="35779.500569199998"/>
    <m/>
    <m/>
    <m/>
    <m/>
    <m/>
  </r>
  <r>
    <s v="MEDELLIN"/>
    <x v="0"/>
    <x v="0"/>
    <n v="5088"/>
    <n v="2769746"/>
    <n v="35205"/>
    <s v="ORDEN DE CAMBIO"/>
    <s v="ANTIOQUIA"/>
    <s v="BELLO"/>
    <s v="BARRIO GIRASOL BELLO"/>
    <s v="REDEBAN"/>
    <s v="FO-25-1559605"/>
    <d v="2025-09-22T08:00:00"/>
    <d v="2025-09-25T09:47:00"/>
    <m/>
    <s v="ROLLOS"/>
    <s v="ROLLOS"/>
    <s v="CB UNO A UNO"/>
    <s v="CB UNO A UNO"/>
    <s v="EJECUTADO_EXITOSO"/>
    <s v="EJECUTADO EXITOSO"/>
    <s v="20/09/2025 SE ESCALA AL COORDINADOR DE ZONA PARA ENTREGA DE ROLLOS EN SITIO | 25/09/2025 SE REALIZA ENTREGA DE 20 ROLLOS POR EL OPERADOR CABIFY CON LA GUIA CRE022725"/>
    <s v="VISITA_TÉCNICA"/>
    <m/>
    <s v="TIPO I"/>
    <s v="TERRESTRE"/>
    <s v="GOMEZ FERRARO JOHANA"/>
    <n v="1"/>
    <n v="35779.500569199998"/>
    <n v="0"/>
    <n v="35779.500569199998"/>
    <m/>
    <m/>
    <m/>
    <m/>
    <m/>
  </r>
  <r>
    <s v="MEDELLIN"/>
    <x v="0"/>
    <x v="0"/>
    <n v="5001"/>
    <n v="2769583"/>
    <n v="64361"/>
    <s v="ORDEN DE CAMBIO"/>
    <s v="ANTIOQUIA"/>
    <s v="MEDELLIN"/>
    <s v="OPRAP ESTACIÓN INDUSTRIALES"/>
    <s v="REDEBAN"/>
    <s v="FO-25-1559243"/>
    <d v="2025-09-20T11:45:00"/>
    <d v="2025-09-25T09:47:00"/>
    <m/>
    <s v="ROLLOS"/>
    <s v="ROLLOS"/>
    <s v="ROBUSTO"/>
    <s v="OPRAP"/>
    <s v="EJECUTADO_EXITOSO"/>
    <s v="EJECUTADO EXITOSO"/>
    <s v="20/09/2025 SE ESCALA AL COORDINADOR DE ZONA PARA ENTREGA DE ROLLOS EN SITIO | 25/09/2025 SE REALIZA ENTREGA DE 110 ROLLOS POR EL OPERADOR CABIFY CON LA GUIA CRE022726"/>
    <s v="VISITA_TÉCNICA"/>
    <m/>
    <s v="TIPO I"/>
    <s v="TERRESTRE"/>
    <s v="AYALA ROMERO MAYKOL DANILO"/>
    <n v="1"/>
    <n v="35779.500569199998"/>
    <n v="0"/>
    <n v="35779.500569199998"/>
    <m/>
    <m/>
    <m/>
    <m/>
    <m/>
  </r>
  <r>
    <s v="MEDELLIN"/>
    <x v="0"/>
    <x v="0"/>
    <n v="5001"/>
    <n v="2767064"/>
    <n v="39387"/>
    <s v="ORDEN DE CAMBIO"/>
    <s v="ANTIOQUIA"/>
    <s v="MEDELLIN"/>
    <s v="BARRIO POBLADO MEDELLIN 3"/>
    <s v="REDEBAN"/>
    <s v="FO-25-1555877"/>
    <d v="2025-09-19T13:50:00"/>
    <d v="2025-09-25T09:48:00"/>
    <m/>
    <s v="ROLLOS"/>
    <s v="ROLLOS"/>
    <s v="CB UNO A UNO"/>
    <s v="CB UNO A UNO"/>
    <s v="EJECUTADO_EXITOSO"/>
    <s v="EJECUTADO EXITOSO"/>
    <s v="19/09/2025 SE ESCALA AL COORDINADOR DE ZONA PARA ENTREGA DE ROLLOS EN SITIO | 25/09/2025 SE REALIZA ENTREGA DE 10 ROLLOS POR EL OPERADOR CABIFY CON LA GUIA CRE022727"/>
    <s v="VISITA_TÉCNICA"/>
    <m/>
    <s v="TIPO I"/>
    <s v="TERRESTRE"/>
    <s v="AYALA ROMERO MAYKOL DANILO"/>
    <n v="1"/>
    <n v="35779.500569199998"/>
    <n v="0"/>
    <n v="35779.500569199998"/>
    <m/>
    <m/>
    <m/>
    <m/>
    <m/>
  </r>
  <r>
    <s v="MEDELLIN"/>
    <x v="0"/>
    <x v="0"/>
    <n v="5001"/>
    <n v="2763810"/>
    <n v="72221"/>
    <s v="ORDEN DE CAMBIO"/>
    <s v="ANTIOQUIA"/>
    <s v="MEDELLIN"/>
    <s v="BARRIO 12 DE OCTUBRE MEDELLIN"/>
    <s v="REDEBAN"/>
    <s v="FO-25-1556534"/>
    <d v="2025-09-19T08:00:00"/>
    <d v="2025-09-25T09:48:00"/>
    <m/>
    <s v="ROLLOS"/>
    <s v="ROLLOS"/>
    <s v="CB UNO A UNO"/>
    <s v="CB UNO A UNO"/>
    <s v="EJECUTADO_EXITOSO"/>
    <s v="EJECUTADO EXITOSO"/>
    <s v="19/09/2025 SE ESCALA AL COORDINADOR DE ZONA PARA ENTREGA DE ROLLOS EN SITIO | 25/09/2025 SE REALIZA ENTREGA DE 10 ROLLOS POR EL OPERADOR CABIFY CON LA GUIA CRE022728"/>
    <s v="VISITA_TÉCNICA"/>
    <m/>
    <s v="TIPO I"/>
    <s v="TERRESTRE"/>
    <s v="AYALA ROMERO MAYKOL DANILO"/>
    <n v="1"/>
    <n v="35779.500569199998"/>
    <n v="0"/>
    <n v="35779.500569199998"/>
    <m/>
    <m/>
    <m/>
    <m/>
    <m/>
  </r>
  <r>
    <s v="MEDELLIN"/>
    <x v="0"/>
    <x v="0"/>
    <n v="5001"/>
    <n v="2766737"/>
    <n v="80987"/>
    <s v="ORDEN DE CAMBIO"/>
    <s v="ANTIOQUIA"/>
    <s v="MEDELLIN"/>
    <s v="BARRIO PRADITO MEDELLIN 6"/>
    <s v="REDEBAN"/>
    <s v="FO-25-1554750"/>
    <d v="2025-09-19T12:06:00"/>
    <d v="2025-09-25T09:49:00"/>
    <m/>
    <s v="ROLLOS"/>
    <s v="ROLLOS"/>
    <s v="UNO A UNO"/>
    <s v="UNO A UNO"/>
    <s v="EJECUTADO_EXITOSO"/>
    <s v="EJECUTADO EXITOSO"/>
    <s v="19/09/2025 SE ESCALA AL COORDINADOR DE ZONA PARA ENTREGA DE ROLLOS EN SITIO | 25/09/2025 SE REALIZA ENTREGA DE 20 ROLLOS POR EL OPERADOR CABIFY CON LA GUIA CRE022731"/>
    <s v="VISITA_TÉCNICA"/>
    <m/>
    <s v="TIPO I"/>
    <s v="TERRESTRE"/>
    <s v="AYALA ROMERO MAYKOL DANILO"/>
    <n v="1"/>
    <n v="35779.500569199998"/>
    <n v="0"/>
    <n v="35779.500569199998"/>
    <m/>
    <m/>
    <m/>
    <m/>
    <m/>
  </r>
  <r>
    <s v="MEDELLIN"/>
    <x v="0"/>
    <x v="0"/>
    <n v="5360"/>
    <n v="2765887"/>
    <n v="74444"/>
    <s v="ORDEN DE CAMBIO"/>
    <s v="ANTIOQUIA"/>
    <s v="ITAGUI"/>
    <s v="DISTRICOL MYLE"/>
    <s v="REDEBAN"/>
    <s v="FO-25-1553195"/>
    <d v="2025-09-19T10:57:00"/>
    <d v="2025-09-25T09:49:00"/>
    <m/>
    <s v="ROLLOS"/>
    <s v="ROLLOS"/>
    <s v="AGREGADOR"/>
    <s v="DISTRICOL"/>
    <s v="EJECUTADO_EXITOSO"/>
    <s v="EJECUTADO EXITOSO"/>
    <s v="19/09/2025 SE ESCALA AL COORDINADOR DE ZONA PARA ENTREGA DE ROLLOS EN SITIO | 25/09/2025 SE REALIZA ENTREGA DE 50 ROLLOS POR EL OPERADOR CABIFY CON LA GUIA CRE022730"/>
    <s v="VISITA_TÉCNICA"/>
    <m/>
    <s v="TIPO I"/>
    <s v="TERRESTRE"/>
    <s v="AYALA ROMERO MAYKOL DANILO"/>
    <n v="1"/>
    <n v="35779.500569199998"/>
    <n v="0"/>
    <n v="35779.500569199998"/>
    <m/>
    <m/>
    <m/>
    <m/>
    <m/>
  </r>
  <r>
    <s v="MEDELLIN"/>
    <x v="0"/>
    <x v="0"/>
    <n v="5360"/>
    <n v="2768070"/>
    <n v="38802"/>
    <s v="ORDEN DE CAMBIO"/>
    <s v="ANTIOQUIA"/>
    <s v="ITAGUI"/>
    <s v="PTM ITAGUI ABEDUL"/>
    <s v="REDEBAN"/>
    <s v="FO-25-1557247"/>
    <d v="2025-09-19T16:20:00"/>
    <d v="2025-09-25T09:50:00"/>
    <m/>
    <s v="ROLLOS"/>
    <s v="ROLLOS"/>
    <s v="AGREGADOR"/>
    <s v="COMCARD - PTM"/>
    <s v="EJECUTADO_EXITOSO"/>
    <s v="EJECUTADO EXITOSO"/>
    <s v="19/09/2025 SE ESCALA AL COORDINADOR DE ZONA PARA ENTREGA DE ROLLOS EN SITIO | 25/09/2025 SE REALIZA ENTREGA DE 10 ROLLOS POR EL OPERADOR CABIFY CON LA GUIA CRE022732"/>
    <s v="VISITA_TÉCNICA"/>
    <m/>
    <s v="TIPO I"/>
    <s v="TERRESTRE"/>
    <s v="AYALA ROMERO MAYKOL DANILO"/>
    <n v="1"/>
    <n v="35779.500569199998"/>
    <n v="0"/>
    <n v="35779.500569199998"/>
    <m/>
    <m/>
    <m/>
    <m/>
    <m/>
  </r>
  <r>
    <s v="CALI"/>
    <x v="2"/>
    <x v="2"/>
    <n v="19001"/>
    <n v="2761871"/>
    <n v="33706"/>
    <s v="ORDEN DE CAMBIO"/>
    <s v="CAUCA"/>
    <s v="POPAYAN"/>
    <s v="BARRIO CENTRO POPAYAN 3"/>
    <s v="REDEBAN"/>
    <s v="FO-25-1550181"/>
    <d v="2025-09-18T14:44:00"/>
    <d v="2025-09-25T09:59:00"/>
    <m/>
    <s v="ROLLOS"/>
    <s v="ROLLOS"/>
    <s v="CB UNO A UNO"/>
    <s v="CB UNO A UNO"/>
    <s v="EJECUTADO_EXITOSO"/>
    <s v="EJECUTADO EXITOSO"/>
    <s v="18/09/2025 SE ESCALA AL COORDINADOR DE ZONA PARA ENTREGA DE ROLLOS EN SITIO | 25/09/2025 SE INGRESA SE ENTREGA 30 ROLLOS  RBM"/>
    <s v="VISITA_TÉCNICA"/>
    <m/>
    <s v="TIPO III"/>
    <s v="TERRESTRE"/>
    <s v="GIMBUEL LASSO LUIS GERMAN"/>
    <n v="1"/>
    <n v="35779.500569199998"/>
    <n v="0"/>
    <n v="35779.500569199998"/>
    <m/>
    <m/>
    <m/>
    <m/>
    <m/>
  </r>
  <r>
    <s v="BARRANQUILLA"/>
    <x v="1"/>
    <x v="1"/>
    <n v="8001"/>
    <n v="2785576"/>
    <n v="21409"/>
    <s v="ORDEN DE CAMBIO"/>
    <s v="ATLANTICO"/>
    <s v="BARRANQUILLA"/>
    <s v="PAGAFACIL BARRANQUILLA"/>
    <s v="REDEBAN"/>
    <s v="FO-25-1575417"/>
    <d v="2025-09-24T08:48:00"/>
    <d v="2025-09-25T10:05:00"/>
    <m/>
    <s v="ROLLOS"/>
    <s v="ROLLOS"/>
    <s v="ROBUSTO"/>
    <s v="PAGAFACIL"/>
    <s v="EJECUTADO_EXITOSO"/>
    <s v="EJECUTADO EXITOSO"/>
    <s v="24/09/2025 SE ESCALA AL COORDINADOR DE ZONA PARA ENTREGA DE ROLLOS EN SITIO | 25/09/2025 SE REALIZA VISITA SE ENTREGA 220 ROLLOS"/>
    <s v="VISITA_TÉCNICA"/>
    <m/>
    <s v="TIPO I"/>
    <s v="TERRESTRE"/>
    <s v="VILLACOB VILLACOB ELKIN EDUARDO"/>
    <n v="1"/>
    <n v="35779.500569199998"/>
    <n v="0"/>
    <n v="35779.500569199998"/>
    <m/>
    <m/>
    <m/>
    <m/>
    <m/>
  </r>
  <r>
    <s v="CALI"/>
    <x v="2"/>
    <x v="2"/>
    <n v="76520"/>
    <n v="2785026"/>
    <n v="76643"/>
    <s v="ORDEN DE CAMBIO"/>
    <s v="VALLE DEL CAUCA"/>
    <s v="PALMIRA"/>
    <s v="BARRIO ZONA FRANCA PALMIRA"/>
    <s v="REDEBAN"/>
    <s v="FO-25-1575605"/>
    <d v="2025-09-24T08:00:00"/>
    <d v="2025-09-25T10:14:00"/>
    <m/>
    <s v="ROLLOS"/>
    <s v="ROLLOS"/>
    <s v="UNO A UNO"/>
    <s v="UNO A UNO"/>
    <s v="EJECUTADO_EXITOSO"/>
    <s v="EJECUTADO EXITOSO"/>
    <s v="24/09/2025 SE ESCALA AL COORDINADOR DE ZONA PARA ENTREGA DE ROLLOS EN SITIO | 25/09/2025 SE VISITA CORRESPONSAL Y SE REALIZA ENTREGA DE 10 ROLLOS"/>
    <s v="VISITA_TÉCNICA"/>
    <m/>
    <s v="TIPO I"/>
    <s v="TERRESTRE"/>
    <s v="BOLAÑOS TABORDA JORGE ENRIQUE"/>
    <n v="1"/>
    <n v="35779.500569199998"/>
    <n v="0"/>
    <n v="35779.500569199998"/>
    <m/>
    <m/>
    <m/>
    <m/>
    <m/>
  </r>
  <r>
    <s v="BOGOTA"/>
    <x v="4"/>
    <x v="4"/>
    <n v="25754"/>
    <n v="2787880"/>
    <n v="79017"/>
    <s v="ORDEN DE CAMBIO"/>
    <s v="CUNDINAMARCA"/>
    <s v="SOACHA"/>
    <s v="PTM SOACHA VARIEDADES SARALUCI"/>
    <s v="REDEBAN"/>
    <s v="FO-25-1580758"/>
    <d v="2025-09-24T12:23:00"/>
    <d v="2025-09-25T10:21:00"/>
    <m/>
    <s v="ROLLOS"/>
    <s v="ROLLOS"/>
    <s v="AGREGADOR"/>
    <s v="COMCARD - PTM"/>
    <s v="EJECUTADO_EXITOSO"/>
    <s v="EJECUTADO EXITOSO"/>
    <s v="25/09/2025 SE ESCALA AL COORDINADOR DE ZONA PARA ENTREGA DE ROLLOS EN SITIO | 25/09/2025 DURANTE LA VISITA TECNICA PARA REALIZA ENTREGA DE ROLLOS PARA DATÁFONO CORRESPONSAL SE ENCUENTRA CERRADO SE LLAMA AL CELULAR EL CUAL CLIENTE INDICA POR LLAMADA LA ENTREGA DE ROLLOS EN UN DIRECCIÓN ALEDAÑA AL CORRESPONSAL"/>
    <s v="VISITA_TÉCNICA"/>
    <m/>
    <s v="TIPO I"/>
    <s v="TERRESTRE"/>
    <s v="GALEANO SORIANO JUAN DAVID"/>
    <n v="1"/>
    <n v="35779.500569199998"/>
    <n v="0"/>
    <n v="35779.500569199998"/>
    <m/>
    <m/>
    <m/>
    <m/>
    <m/>
  </r>
  <r>
    <s v="CARTAGENA"/>
    <x v="1"/>
    <x v="1"/>
    <n v="13001"/>
    <n v="2790420"/>
    <n v="70725"/>
    <s v="ORDEN DE CAMBIO"/>
    <s v="BOLIVAR"/>
    <s v="CARTAGENA"/>
    <s v="DISTRICOL TIENDA Y TERRAZA VIL"/>
    <s v="REDEBAN"/>
    <s v="FO-25-1580716"/>
    <d v="2025-09-24T17:11:00"/>
    <d v="2025-09-25T10:32:00"/>
    <m/>
    <s v="ROLLOS"/>
    <s v="ROLLOS"/>
    <s v="AGREGADOR"/>
    <s v="DISTRICOL"/>
    <s v="EJECUTADO_EXITOSO"/>
    <s v="EJECUTADO EXITOSO"/>
    <s v="25/09/2025 SE ESCALA AL COORDINADOR DE ZONA PARA ENTREGA DE ROLLOS EN SITIO | 25/09/2025 SE ENTREGAN 50 ROLLOS"/>
    <s v="VISITA_TÉCNICA"/>
    <m/>
    <s v="TIPO I"/>
    <s v="TERRESTRE"/>
    <s v="CANEDO HERRERA ALEXANDER"/>
    <n v="1"/>
    <n v="35779.500569199998"/>
    <n v="0"/>
    <n v="35779.500569199998"/>
    <m/>
    <m/>
    <m/>
    <m/>
    <m/>
  </r>
  <r>
    <s v="BOGOTA"/>
    <x v="4"/>
    <x v="4"/>
    <n v="11001"/>
    <n v="2789999"/>
    <n v="80343"/>
    <s v="ORDEN DE CAMBIO"/>
    <s v="CUNDINAMARCA"/>
    <s v="BOGOTA"/>
    <s v="BARRIO RESTREPO OCCIDENTAL BOGOTA 2"/>
    <s v="REDEBAN"/>
    <s v="FO-25-1580727"/>
    <d v="2025-09-24T17:03:00"/>
    <d v="2025-09-25T10:34:00"/>
    <m/>
    <s v="ROLLOS"/>
    <s v="ROLLOS"/>
    <s v="UNO A UNO"/>
    <s v="UNO A UNO"/>
    <s v="EJECUTADO_EXITOSO"/>
    <s v="EJECUTADO EXITOSO"/>
    <s v="25/09/2025 SE ESCALA AL COORDINADOR DE ZONA PARA ENTREGA DE ROLLOS EN SITIO | 25/09/2025 SE ENTREGAN  ROLLOS SIN MANIPULACIÓN DEL DATAFONO SIN NOVEDAD"/>
    <s v="VISITA_TÉCNICA"/>
    <m/>
    <s v="TIPO I"/>
    <s v="TERRESTRE"/>
    <s v="ARIAS QUILINDO JULIAN"/>
    <n v="1"/>
    <n v="35779.500569199998"/>
    <n v="0"/>
    <n v="35779.500569199998"/>
    <m/>
    <m/>
    <m/>
    <m/>
    <m/>
  </r>
  <r>
    <s v="MEDELLIN"/>
    <x v="0"/>
    <x v="0"/>
    <n v="5313"/>
    <n v="2769951"/>
    <n v="80218"/>
    <s v="ORDEN DE CAMBIO"/>
    <s v="ANTIOQUIA"/>
    <s v="GRANADA"/>
    <s v="PTM GRANADA GRANERO LOS DUQUES"/>
    <s v="REDEBAN"/>
    <s v="FO-25-1561105"/>
    <d v="2025-09-22T08:00:00"/>
    <d v="2025-09-25T10:38:00"/>
    <m/>
    <s v="ROLLOS"/>
    <s v="ROLLOS"/>
    <s v="AGREGADOR"/>
    <s v="COMCARD - PTM"/>
    <s v="EJECUTADO_EXITOSO"/>
    <s v="EJECUTADO EXITOSO"/>
    <s v="21/09/2025 SE ESCALA AL COORDINADOR DE ZONA PARA ENTREGA DE ROLLOS EN SITIO | 25/09/2025 SE REALIZA ENVÍO DE 20 ROLLOS EL CLIENTE CONFIRMA SU LLEGADA OK"/>
    <s v="ENVÍO"/>
    <m/>
    <s v="TIPO II"/>
    <s v="TERRESTRE"/>
    <s v="ZAPATA LOPEZ EDWARD ASDRUBAL"/>
    <n v="0"/>
    <n v="35779.500569199998"/>
    <n v="0"/>
    <n v="35779.500569199998"/>
    <m/>
    <m/>
    <m/>
    <m/>
    <m/>
  </r>
  <r>
    <s v="BUCARAMANGA"/>
    <x v="3"/>
    <x v="3"/>
    <n v="68547"/>
    <n v="2786780"/>
    <n v="45570"/>
    <s v="ORDEN DE CAMBIO"/>
    <s v="SANTANDER"/>
    <s v="PIEDECUESTA"/>
    <s v="DISTRICOL MULTISERVICIOS LA RI"/>
    <s v="REDEBAN"/>
    <s v="FO-25-1576949"/>
    <d v="2025-09-24T10:25:00"/>
    <d v="2025-09-25T10:50:00"/>
    <m/>
    <s v="ROLLOS"/>
    <s v="ROLLOS"/>
    <s v="AGREGADOR"/>
    <s v="DISTRICOL"/>
    <s v="EJECUTADO_EXITOSO"/>
    <s v="EJECUTADO EXITOSO"/>
    <s v="24/09/2025 SE ESCALA AL COORDINADOR DE ZONA PARA ENTREGA DE ROLLOS EN SITIO | 25/09/2025 SE VISITA COMERCIO SE REALIZA LA ENTREGA DE 20 ROLLOS RBM CB OPERATIVO"/>
    <s v="VISITA_TÉCNICA"/>
    <m/>
    <s v="TIPO II"/>
    <s v="TERRESTRE"/>
    <s v="BARAJAS BERMUDEZ YAHIR MAURICIO"/>
    <n v="1"/>
    <n v="67654.12000000001"/>
    <n v="0"/>
    <n v="67654.12000000001"/>
    <m/>
    <m/>
    <m/>
    <m/>
    <m/>
  </r>
  <r>
    <s v="CALI"/>
    <x v="2"/>
    <x v="2"/>
    <n v="76001"/>
    <n v="2787922"/>
    <n v="65094"/>
    <s v="ORDEN DE CAMBIO"/>
    <s v="VALLE DEL CAUCA"/>
    <s v="CALI"/>
    <s v="DISTRICOL TIENDAS DE MIL Y MAS"/>
    <s v="REDEBAN"/>
    <s v="FO-25-1577063"/>
    <d v="2025-09-24T12:06:00"/>
    <d v="2025-09-25T10:59:00"/>
    <m/>
    <s v="ROLLOS"/>
    <s v="ROLLOS"/>
    <s v="AGREGADOR"/>
    <s v="DISTRICOL"/>
    <s v="EJECUTADO_EXITOSO"/>
    <s v="EJECUTADO EXITOSO"/>
    <s v="24/09/2025 SE ESCALA AL COORDINADOR DE ZONA PARA ENTREGA DE ROLLOS EN SITIO | 25/09/2025 SE REALIZA ENTREGA DE 60 ROLLOS"/>
    <s v="VISITA_TÉCNICA"/>
    <m/>
    <s v="TIPO I"/>
    <s v="TERRESTRE"/>
    <s v="MONTERO MUESES GIAN CARLO"/>
    <n v="1"/>
    <n v="35779.500569199998"/>
    <n v="0"/>
    <n v="35779.500569199998"/>
    <m/>
    <m/>
    <m/>
    <m/>
    <m/>
  </r>
  <r>
    <s v="MEDELLIN"/>
    <x v="0"/>
    <x v="0"/>
    <n v="5360"/>
    <n v="2776761"/>
    <n v="79832"/>
    <s v="ORDEN DE CAMBIO"/>
    <s v="ANTIOQUIA"/>
    <s v="ITAGUI"/>
    <s v="PTM ITAGUI CELUMASTER BT ITAGU"/>
    <s v="REDEBAN"/>
    <s v="FO-25-1566908"/>
    <d v="2025-09-22T15:54:00"/>
    <d v="2025-09-25T11:02:00"/>
    <m/>
    <s v="ROLLOS"/>
    <s v="ROLLOS"/>
    <s v="AGREGADOR"/>
    <s v="COMCARD - PTM"/>
    <s v="EJECUTADO_EXITOSO"/>
    <s v="EJECUTADO EXITOSO"/>
    <s v="22/09/2025 SE ESCALA AL COORDINADOR DE ZONA PARA ENTREGA DE ROLLOS EN SITIO | 25/09/2025 SE REALIZA ENTREGA DE 10 ROLLOS POR EL OPERADOR CABIFY CON LA GUIA CRE022773"/>
    <s v="VISITA_TÉCNICA"/>
    <m/>
    <s v="TIPO I"/>
    <s v="TERRESTRE"/>
    <s v="AYALA ROMERO MAYKOL DANILO"/>
    <n v="1"/>
    <n v="35779.500569199998"/>
    <n v="0"/>
    <n v="35779.500569199998"/>
    <m/>
    <m/>
    <m/>
    <m/>
    <m/>
  </r>
  <r>
    <s v="MEDELLIN"/>
    <x v="0"/>
    <x v="0"/>
    <n v="5001"/>
    <n v="2775828"/>
    <n v="32505"/>
    <s v="ORDEN DE CAMBIO"/>
    <s v="ANTIOQUIA"/>
    <s v="MEDELLIN"/>
    <s v="COMCARD MED RED LUZ EDY"/>
    <s v="REDEBAN"/>
    <s v="FO-25-1566328"/>
    <d v="2025-09-22T14:26:00"/>
    <d v="2025-09-25T11:02:00"/>
    <m/>
    <s v="ROLLOS"/>
    <s v="ROLLOS"/>
    <s v="AGREGADOR"/>
    <s v="COMCARD - PTM"/>
    <s v="EJECUTADO_EXITOSO"/>
    <s v="EJECUTADO EXITOSO"/>
    <s v="22/09/2025 SE ESCALA AL COORDINADOR DE ZONA PARA ENTREGA DE ROLLOS EN SITIO | 25/09/2025 SE REALIZA ENTREGA DE 70 ROLLOS POR EL OPERADOR CABIFY CON LA GUIA CRE022772"/>
    <s v="VISITA_TÉCNICA"/>
    <m/>
    <s v="TIPO I"/>
    <s v="TERRESTRE"/>
    <s v="AYALA ROMERO MAYKOL DANILO"/>
    <n v="1"/>
    <n v="35779.500569199998"/>
    <n v="0"/>
    <n v="35779.500569199998"/>
    <m/>
    <m/>
    <m/>
    <m/>
    <m/>
  </r>
  <r>
    <s v="MEDELLIN"/>
    <x v="0"/>
    <x v="0"/>
    <n v="5001"/>
    <n v="2780016"/>
    <n v="42358"/>
    <s v="ORDEN DE CAMBIO"/>
    <s v="ANTIOQUIA"/>
    <s v="MEDELLIN"/>
    <s v="BARRIO ROBLEDO MEDELLIN 8"/>
    <s v="REDEBAN"/>
    <s v="FO-25-1569932"/>
    <d v="2025-09-23T10:00:00"/>
    <d v="2025-09-25T11:04:00"/>
    <m/>
    <s v="ROLLOS"/>
    <s v="ROLLOS"/>
    <s v="CB UNO A UNO"/>
    <s v="CB UNO A UNO"/>
    <s v="EJECUTADO_EXITOSO"/>
    <s v="EJECUTADO EXITOSO"/>
    <s v="23/09/2025 SE ESCALA AL COORDINADOR DE ZONA PARA ENTREGA DE ROLLOS EN SITIO | 25/09/2025 SE REALIZA ENTREGA DE 40 ROLLOS POR EL OPERADOR CABIFY CON LA GUIA CRE022775"/>
    <s v="VISITA_TÉCNICA"/>
    <m/>
    <s v="TIPO I"/>
    <s v="TERRESTRE"/>
    <s v="AYALA ROMERO MAYKOL DANILO"/>
    <n v="1"/>
    <n v="35779.500569199998"/>
    <n v="0"/>
    <n v="35779.500569199998"/>
    <m/>
    <m/>
    <m/>
    <m/>
    <m/>
  </r>
  <r>
    <s v="MEDELLIN"/>
    <x v="0"/>
    <x v="0"/>
    <n v="5088"/>
    <n v="2778430"/>
    <n v="76840"/>
    <s v="ORDEN DE CAMBIO"/>
    <s v="ANTIOQUIA"/>
    <s v="BELLO"/>
    <s v="PTM  BELLO TIENDA NUEVA D VILL"/>
    <s v="REDEBAN"/>
    <s v="FO-25-1568682"/>
    <d v="2025-09-23T08:00:00"/>
    <d v="2025-09-25T11:04:00"/>
    <m/>
    <s v="ROLLOS"/>
    <s v="ROLLOS"/>
    <s v="AGREGADOR"/>
    <s v="COMCARD - PTM"/>
    <s v="EJECUTADO_EXITOSO"/>
    <s v="EJECUTADO EXITOSO"/>
    <s v="23/09/2025 SE ESCALA AL COORDINADOR DE ZONA PARA ENTREGA DE ROLLOS EN SITIO | 25/09/2025 SE REALIZA ENTREGA DE 40 ROLLOS POR EL OPERADOR CABIFY CON LA GUIA CRE022774"/>
    <s v="VISITA_TÉCNICA"/>
    <m/>
    <s v="TIPO I"/>
    <s v="TERRESTRE"/>
    <s v="AYALA ROMERO MAYKOL DANILO"/>
    <n v="1"/>
    <n v="35779.500569199998"/>
    <n v="0"/>
    <n v="35779.500569199998"/>
    <m/>
    <m/>
    <m/>
    <m/>
    <m/>
  </r>
  <r>
    <s v="MEDELLIN"/>
    <x v="0"/>
    <x v="0"/>
    <n v="5360"/>
    <n v="2781570"/>
    <n v="37544"/>
    <s v="ORDEN DE CAMBIO"/>
    <s v="ANTIOQUIA"/>
    <s v="ITAGUI"/>
    <s v="PTM ITAGUI FORMENTERA"/>
    <s v="REDEBAN"/>
    <s v="FO-25-1572130"/>
    <d v="2025-09-23T12:37:00"/>
    <d v="2025-09-25T11:05:00"/>
    <m/>
    <s v="ROLLOS"/>
    <s v="ROLLOS"/>
    <s v="AGREGADOR"/>
    <s v="COMCARD - PTM"/>
    <s v="EJECUTADO_EXITOSO"/>
    <s v="EJECUTADO EXITOSO"/>
    <s v="23/09/2025 SE ESCALA AL COORDINADOR DE ZONA PARA ENTREGA DE ROLLOS EN SITIO | 25/09/2025 SE REALIZA ENTREGA DE 140 ROLLOS POR EL OPERADOR CABIFY CON LA GUIA CRE022778"/>
    <s v="VISITA_TÉCNICA"/>
    <m/>
    <s v="TIPO I"/>
    <s v="TERRESTRE"/>
    <s v="AYALA ROMERO MAYKOL DANILO"/>
    <n v="1"/>
    <n v="35779.500569199998"/>
    <n v="0"/>
    <n v="35779.500569199998"/>
    <m/>
    <m/>
    <m/>
    <m/>
    <m/>
  </r>
  <r>
    <s v="MEDELLIN"/>
    <x v="0"/>
    <x v="0"/>
    <n v="5001"/>
    <n v="2781021"/>
    <n v="31834"/>
    <s v="ORDEN DE CAMBIO"/>
    <s v="ANTIOQUIA"/>
    <s v="MEDELLIN"/>
    <s v="OPRAP CARULLA SAN LUCAS"/>
    <s v="REDEBAN"/>
    <s v="FO-25-1571211"/>
    <d v="2025-09-23T11:22:00"/>
    <d v="2025-09-25T11:05:00"/>
    <m/>
    <s v="ROLLOS"/>
    <s v="ROLLOS"/>
    <s v="ROBUSTO"/>
    <s v="OPRAP"/>
    <s v="EJECUTADO_EXITOSO"/>
    <s v="EJECUTADO EXITOSO"/>
    <s v="23/09/2025 SE ESCALA AL COORDINADOR DE ZONA PARA ENTREGA DE ROLLOS EN SITIO | 25/09/2025 SE REALIZA ENTREGA DE 70 ROLLOS POR EL OPERADOR CABIFY CON LA GUIA CRE022776"/>
    <s v="VISITA_TÉCNICA"/>
    <m/>
    <s v="TIPO I"/>
    <s v="TERRESTRE"/>
    <s v="AYALA ROMERO MAYKOL DANILO"/>
    <n v="1"/>
    <n v="35779.500569199998"/>
    <n v="0"/>
    <n v="35779.500569199998"/>
    <m/>
    <m/>
    <m/>
    <m/>
    <m/>
  </r>
  <r>
    <s v="BOGOTA"/>
    <x v="4"/>
    <x v="4"/>
    <n v="25797"/>
    <n v="2787058"/>
    <n v="75580"/>
    <s v="ORDEN DE CAMBIO"/>
    <s v="CUNDINAMARCA"/>
    <s v="TENA"/>
    <s v="BARRIO CENTRO TENA 1"/>
    <s v="REDEBAN"/>
    <s v="FO-25-1576932"/>
    <d v="2025-09-24T10:48:00"/>
    <d v="2025-09-25T11:07:00"/>
    <m/>
    <s v="ROLLOS"/>
    <s v="ROLLOS"/>
    <s v="CB UNO A UNO"/>
    <s v="CB UNO A UNO"/>
    <s v="EJECUTADO_EXITOSO"/>
    <s v="EJECUTADO EXITOSO"/>
    <s v="24/09/2025 SE ESCALA AL COORDINADOR DE ZONA PARA ENTREGA DE ROLLOS EN SITIO | 25/09/2025 DURANTE LA VISITA TECNICA SE REALIZA ENTREGA DE ROLLOS PARA DATÁFONO NO SE MANIPULAN EQUIPOS SIN NOVEDAD EN ENTREGA"/>
    <s v="VISITA_TÉCNICA"/>
    <m/>
    <s v="TIPO II"/>
    <s v="TERRESTRE"/>
    <s v="LOZADA ROJAS CHRISTIAN ANDRES"/>
    <n v="1"/>
    <n v="67654.12000000001"/>
    <n v="0"/>
    <n v="67654.12000000001"/>
    <m/>
    <m/>
    <m/>
    <m/>
    <m/>
  </r>
  <r>
    <s v="CALI"/>
    <x v="2"/>
    <x v="2"/>
    <n v="76248"/>
    <n v="2787500"/>
    <n v="79556"/>
    <s v="ORDEN DE CAMBIO"/>
    <s v="VALLE DEL CAUCA"/>
    <s v="EL CERRITO"/>
    <s v="BARRIO EL PORVENIR EL CERRITO 1"/>
    <s v="REDEBAN"/>
    <s v="FO-25-1576925"/>
    <d v="2025-09-24T11:23:00"/>
    <d v="2025-09-25T11:14:00"/>
    <m/>
    <s v="ROLLOS"/>
    <s v="ROLLOS"/>
    <s v="UNO A UNO"/>
    <s v="UNO A UNO"/>
    <s v="EJECUTADO_EXITOSO"/>
    <s v="EJECUTADO EXITOSO"/>
    <s v="24/09/2025 SE ESCALA AL COORDINADOR DE ZONA PARA ENTREGA DE ROLLOS EN SITIO | 25/09/2025 SE VISITA CORRESPONSAL Y SE REALIZA ENTREGA DE 10 ROLLOS"/>
    <s v="VISITA_TÉCNICA"/>
    <m/>
    <s v="TIPO II"/>
    <s v="TERRESTRE"/>
    <s v="BOLAÑOS TABORDA JORGE ENRIQUE"/>
    <n v="1"/>
    <n v="67654.12000000001"/>
    <n v="0"/>
    <n v="67654.12000000001"/>
    <m/>
    <m/>
    <m/>
    <m/>
    <m/>
  </r>
  <r>
    <s v="NEIVA"/>
    <x v="5"/>
    <x v="5"/>
    <n v="41013"/>
    <n v="2775475"/>
    <n v="80647"/>
    <s v="ORDEN DE CAMBIO"/>
    <s v="HUILA"/>
    <s v="AGRADO"/>
    <s v="BARRIO EL CENTRO AGRADO 2"/>
    <s v="REDEBAN"/>
    <s v="FO-25-1566982"/>
    <d v="2025-09-22T14:13:00"/>
    <d v="2025-09-25T11:15:00"/>
    <m/>
    <s v="ROLLOS"/>
    <s v="ROLLOS"/>
    <s v="UNO A UNO"/>
    <s v="UNO A UNO"/>
    <s v="EJECUTADO_EXITOSO"/>
    <s v="EJECUTADO EXITOSO"/>
    <s v="22/09/2025 SE REALIZA ENVIO DE ROLLOS CON GUIA | 25/09/2025 SE REALIZA ENVIO DE 20 ROLLOS, CON LA GUIA 700169922933 INTERRAPIDISIMO. SE CONFIRMA ENTREGA EXITOSA POR PARTE DE LA TRANSPORTADORA | 23/09/2025 SE ENVÍA 20 ROLLOS SIN NOVEDAD , SE DA AVISO AL CLIENTE ANEXANDO FOTO DE LA GUÍA"/>
    <s v="ENVÍO"/>
    <m/>
    <s v="TIPO III"/>
    <s v="TERRESTRE"/>
    <s v="ANDRADE HERNANDEZ JUAN CARLOS"/>
    <n v="0"/>
    <n v="35779.500569199998"/>
    <n v="0"/>
    <n v="35779.500569199998"/>
    <m/>
    <m/>
    <m/>
    <m/>
    <m/>
  </r>
  <r>
    <s v="BARRANQUILLA"/>
    <x v="1"/>
    <x v="1"/>
    <n v="8078"/>
    <n v="2788074"/>
    <n v="76101"/>
    <s v="ORDEN DE CAMBIO"/>
    <s v="ATLANTICO"/>
    <s v="BARANOA"/>
    <s v="BARRIO CONGORA BARANOA"/>
    <s v="REDEBAN"/>
    <s v="FO-25-1578330"/>
    <d v="2025-09-24T12:35:00"/>
    <d v="2025-09-25T11:17:00"/>
    <m/>
    <s v="ROLLOS"/>
    <s v="ROLLOS"/>
    <s v="UNO A UNO"/>
    <s v="UNO A UNO"/>
    <s v="EJECUTADO_EXITOSO"/>
    <s v="EJECUTADO EXITOSO"/>
    <s v="24/09/2025 SE ESCALA AL COORDINADOR DE ZONA PARA ENTREGA DE ROLLOS EN SITIO | 25/09/2025 SE REALIZA VISITA TÉCNICA, SE ENTREGA 10 ROLLOS PARA DATAFONO, EL CLIENTE RECIBE A SATISFACCIÓN, CB OPERATIVO."/>
    <s v="VISITA_TÉCNICA"/>
    <m/>
    <s v="TIPO II"/>
    <s v="TERRESTRE"/>
    <s v="DE AGUAS MUÑOZ DAVID JOSE"/>
    <n v="1"/>
    <n v="67654.12000000001"/>
    <n v="0"/>
    <n v="67654.12000000001"/>
    <m/>
    <m/>
    <m/>
    <m/>
    <m/>
  </r>
  <r>
    <s v="MEDELLIN"/>
    <x v="0"/>
    <x v="0"/>
    <n v="5649"/>
    <n v="2768203"/>
    <n v="79830"/>
    <s v="ORDEN DE CAMBIO"/>
    <s v="ANTIOQUIA"/>
    <s v="SAN CARLOS"/>
    <s v="BARRIO EL JORDAN SAN CARLOS"/>
    <s v="REDEBAN"/>
    <s v="FO-25-1558180"/>
    <d v="2025-09-19T15:57:00"/>
    <d v="2025-09-25T11:20:00"/>
    <m/>
    <s v="ROLLOS"/>
    <s v="ROLLOS"/>
    <s v="CB UNO A UNO"/>
    <s v="CB UNO A UNO"/>
    <s v="EJECUTADO_EXITOSO"/>
    <s v="EJECUTADO EXITOSO"/>
    <s v="20/09/2025 SE ESCALA AL COORDINADOR DE ZONA PARA ENTREGA DE ROLLOS EN SITIO | 25/09/2025 SE REALIZA ENVÍO DE 20 ROLLOS OK EL CLIENTE CONFIRMA LA ENTREGA"/>
    <s v="ENVÍO"/>
    <m/>
    <s v="TIPO III"/>
    <s v="TERRESTRE"/>
    <s v="ZAPATA LOPEZ EDWARD ASDRUBAL"/>
    <n v="0"/>
    <n v="35779.500569199998"/>
    <n v="0"/>
    <n v="35779.500569199998"/>
    <m/>
    <m/>
    <m/>
    <m/>
    <m/>
  </r>
  <r>
    <s v="CALI"/>
    <x v="2"/>
    <x v="2"/>
    <n v="76001"/>
    <n v="2788582"/>
    <n v="78702"/>
    <s v="ORDEN DE CAMBIO"/>
    <s v="VALLE DEL CAUCA"/>
    <s v="CALI"/>
    <s v="PTM CALI TONNY II"/>
    <s v="REDEBAN"/>
    <s v="FO-25-1578722"/>
    <d v="2025-09-24T14:21:00"/>
    <d v="2025-09-25T11:21:00"/>
    <m/>
    <s v="ROLLOS"/>
    <s v="ROLLOS"/>
    <s v="AGREGADOR"/>
    <s v="COMCARD - PTM"/>
    <s v="EJECUTADO_EXITOSO"/>
    <s v="EJECUTADO EXITOSO"/>
    <s v="24/09/2025 SE ESCALA AL COORDINADOR DE ZONA PARA ENTREGA DE ROLLOS EN SITIO | 25/09/2025 SE ENTREGAN 30 ROLLOS A ANA MARULANDA"/>
    <s v="VISITA_TÉCNICA"/>
    <m/>
    <s v="TIPO I"/>
    <s v="TERRESTRE"/>
    <s v="CUERO RUIZ JHONNY"/>
    <n v="1"/>
    <n v="35779.500569199998"/>
    <n v="0"/>
    <n v="35779.500569199998"/>
    <m/>
    <m/>
    <m/>
    <m/>
    <m/>
  </r>
  <r>
    <s v="BOGOTA"/>
    <x v="4"/>
    <x v="4"/>
    <n v="25473"/>
    <n v="2780469"/>
    <n v="79945"/>
    <s v="ORDEN DE CAMBIO"/>
    <s v="CUNDINAMARCA"/>
    <s v="MOSQUERA"/>
    <s v="BARRIO VILLA SAJONIA"/>
    <s v="REDEBAN"/>
    <s v="FO-25-1574165"/>
    <d v="2025-09-23T10:51:00"/>
    <d v="2025-09-25T11:23:00"/>
    <m/>
    <s v="ROLLOS"/>
    <s v="ROLLOS"/>
    <s v="UNO A UNO"/>
    <s v="UNO A UNO"/>
    <s v="EJECUTADO_EXITOSO"/>
    <s v="EJECUTADO EXITOSO"/>
    <s v="23/09/2025 SE ESCALA AL COORDINADOR DE ZONA PARA ENTREGA DE ROLLOS EN SITIO | 25/09/2025 ENTREGA DE 10 ROLLOS EJECUTADO OK"/>
    <s v="VISITA_TÉCNICA"/>
    <m/>
    <s v="TIPO I"/>
    <s v="TERRESTRE"/>
    <s v="GOMEZ VEGA DAVID SNEYDER"/>
    <n v="1"/>
    <n v="35779.500569199998"/>
    <n v="0"/>
    <n v="35779.500569199998"/>
    <m/>
    <m/>
    <m/>
    <m/>
    <m/>
  </r>
  <r>
    <s v="TUNJA"/>
    <x v="3"/>
    <x v="3"/>
    <n v="15646"/>
    <n v="2784188"/>
    <n v="52924"/>
    <s v="ORDEN DE CAMBIO"/>
    <s v="BOYACA"/>
    <s v="SAMACA"/>
    <s v="BARRIO CENTRO SAMACA 3"/>
    <s v="REDEBAN"/>
    <s v="FO-25-1574948"/>
    <d v="2025-09-24T08:00:00"/>
    <d v="2025-09-25T11:24:00"/>
    <m/>
    <s v="ROLLOS"/>
    <s v="ROLLOS"/>
    <s v="CB UNO A UNO"/>
    <s v="CB UNO A UNO"/>
    <s v="EJECUTADO_EXITOSO"/>
    <s v="EJECUTADO EXITOSO"/>
    <s v="24/09/2025 SE ESCALA AL COORDINADOR DE ZONA PARA ENTREGA DE ROLLOS EN SITIO | 25/09/2025 SE REALIZA ENTREGA EN SITIO DE 90 ROLLOS REDEBAN RECIBE PAPELERIA MARIELA BUITRAGO"/>
    <s v="VISITA_TÉCNICA"/>
    <m/>
    <s v="TIPO II"/>
    <s v="TERRESTRE"/>
    <s v="ALVARADO MORENO CRISTHIAN"/>
    <n v="1"/>
    <n v="67654.12000000001"/>
    <n v="0"/>
    <n v="67654.12000000001"/>
    <m/>
    <m/>
    <m/>
    <m/>
    <m/>
  </r>
  <r>
    <s v="MEDELLIN"/>
    <x v="0"/>
    <x v="0"/>
    <n v="5686"/>
    <n v="2787967"/>
    <n v="61159"/>
    <s v="ORDEN DE CAMBIO"/>
    <s v="ANTIOQUIA"/>
    <s v="SANTA ROSA DE OSOS"/>
    <s v="DISTRICOL LOS RESULTADOS"/>
    <s v="REDEBAN"/>
    <s v="FO-25-1577128"/>
    <d v="2025-09-24T12:25:00"/>
    <d v="2025-09-25T11:33:00"/>
    <m/>
    <s v="ROLLOS"/>
    <s v="ROLLOS"/>
    <s v="AGREGADOR"/>
    <s v="DISTRICOL"/>
    <s v="EJECUTADO_EXITOSO"/>
    <s v="EJECUTADO EXITOSO"/>
    <s v="24/09/2025 SE ESCALA AL COORDINADOR DE ZONA PARA ENTREGA DE ROLLOS EN SITIO | 25/09/2025 SE REALIZA ENTREGA OK DE 20 ROLLOS"/>
    <s v="VISITA_TÉCNICA"/>
    <m/>
    <s v="TIPO II"/>
    <s v="TERRESTRE"/>
    <s v="RAMIREZ TABARES JUAN DIEGO"/>
    <n v="1"/>
    <n v="67654.12000000001"/>
    <n v="0"/>
    <n v="67654.12000000001"/>
    <m/>
    <m/>
    <m/>
    <m/>
    <m/>
  </r>
  <r>
    <s v="BOGOTA"/>
    <x v="4"/>
    <x v="4"/>
    <n v="25754"/>
    <n v="2786868"/>
    <n v="67533"/>
    <s v="ORDEN DE CAMBIO"/>
    <s v="CUNDINAMARCA"/>
    <s v="SOACHA"/>
    <s v="BARRIO PORTO ALEGRE SOACHA SOA"/>
    <s v="REDEBAN"/>
    <s v="FO-25-1576941"/>
    <d v="2025-09-24T10:33:00"/>
    <d v="2025-09-25T11:39:00"/>
    <m/>
    <s v="ROLLOS"/>
    <s v="ROLLOS"/>
    <s v="CB UNO A UNO"/>
    <s v="CB UNO A UNO"/>
    <s v="EJECUTADO_EXITOSO"/>
    <s v="EJECUTADO EXITOSO"/>
    <s v="24/09/2025 SE ESCALA AL COORDINADOR DE ZONA PARA ENTREGA DE ROLLOS EN SITIO | 25/09/2025 DURANTE LA VISITA TECNICA SE REALIZA ENTREGA DE ROLLOS PARA DATÁFONO NO SE MANIPULAN EQUIPOS"/>
    <s v="VISITA_TÉCNICA"/>
    <m/>
    <s v="TIPO I"/>
    <s v="TERRESTRE"/>
    <s v="GALEANO SORIANO JUAN DAVID"/>
    <n v="1"/>
    <n v="35779.500569199998"/>
    <n v="0"/>
    <n v="35779.500569199998"/>
    <m/>
    <m/>
    <m/>
    <m/>
    <m/>
  </r>
  <r>
    <s v="CALI"/>
    <x v="2"/>
    <x v="2"/>
    <n v="19698"/>
    <n v="2787812"/>
    <n v="79322"/>
    <s v="ORDEN DE CAMBIO"/>
    <s v="CAUCA"/>
    <s v="SANTANDER DE QUILICHAO"/>
    <s v="BARRIO EL CENTRO SANTANDER DE"/>
    <s v="REDEBAN"/>
    <s v="FO-25-1577077"/>
    <d v="2025-09-24T11:53:00"/>
    <d v="2025-09-25T11:55:00"/>
    <m/>
    <s v="ROLLOS"/>
    <s v="ROLLOS"/>
    <s v="CB UNO A UNO"/>
    <s v="CB UNO A UNO"/>
    <s v="EJECUTADO_EXITOSO"/>
    <s v="EJECUTADO EXITOSO"/>
    <s v="24/09/2025 SE ESCALA AL COORDINADOR DE ZONA PARA ENTREGA DE ROLLOS EN SITIO | 25/09/2025 SE REALIZA ENTREGA DE 10 ROLLOS"/>
    <s v="VISITA_TÉCNICA"/>
    <m/>
    <s v="TIPO II"/>
    <s v="TERRESTRE"/>
    <s v="PAREDES CASTILLO DIEGO"/>
    <n v="1"/>
    <n v="67654.12000000001"/>
    <n v="0"/>
    <n v="67654.12000000001"/>
    <m/>
    <m/>
    <m/>
    <m/>
    <m/>
  </r>
  <r>
    <s v="BOGOTA"/>
    <x v="4"/>
    <x v="4"/>
    <n v="25754"/>
    <n v="2787024"/>
    <n v="64082"/>
    <s v="ORDEN DE CAMBIO"/>
    <s v="CUNDINAMARCA"/>
    <s v="SOACHA"/>
    <s v="BARRIO SOACHA SOACHA 12"/>
    <s v="REDEBAN"/>
    <s v="FO-25-1576937"/>
    <d v="2025-09-24T10:37:00"/>
    <d v="2025-09-25T11:59:00"/>
    <m/>
    <s v="ROLLOS"/>
    <s v="ROLLOS"/>
    <s v="CB UNO A UNO"/>
    <s v="CB UNO A UNO"/>
    <s v="EJECUTADO_EXITOSO"/>
    <s v="EJECUTADO EXITOSO"/>
    <s v="24/09/2025 SE ESCALA AL COORDINADOR DE ZONA PARA ENTREGA DE ROLLOS EN SITIO | 25/09/2025 DURANTE LA VISITA TECNICA SE REALIZA ENTREGA DE ROLLOS PARA DATÁFONO NO SE MANIPULAN EQUIPOS"/>
    <s v="VISITA_TÉCNICA"/>
    <m/>
    <s v="TIPO I"/>
    <s v="TERRESTRE"/>
    <s v="GALEANO SORIANO JUAN DAVID"/>
    <n v="1"/>
    <n v="35779.500569199998"/>
    <n v="0"/>
    <n v="35779.500569199998"/>
    <m/>
    <m/>
    <m/>
    <m/>
    <m/>
  </r>
  <r>
    <s v="CALI"/>
    <x v="2"/>
    <x v="2"/>
    <n v="76248"/>
    <n v="2789754"/>
    <n v="27592"/>
    <s v="ORDEN DE CAMBIO"/>
    <s v="VALLE DEL CAUCA"/>
    <s v="EL CERRITO"/>
    <s v="BARRIO EL PLACER   EL CERRITO"/>
    <s v="REDEBAN"/>
    <s v="FO-25-1580734"/>
    <d v="2025-09-24T16:08:00"/>
    <d v="2025-09-25T12:36:00"/>
    <m/>
    <s v="ROLLOS"/>
    <s v="ROLLOS"/>
    <s v="CB UNO A UNO"/>
    <s v="CB UNO A UNO"/>
    <s v="EJECUTADO_EXITOSO"/>
    <s v="EJECUTADO EXITOSO"/>
    <s v="25/09/2025 SE ESCALA AL COORDINADOR DE ZONA PARA ENTREGA DE ROLLOS EN SITIO | 25/09/2025 SE VISITA CORRESPONSAL Y SE ENTREGAN 90 ROLLOS"/>
    <s v="VISITA_TÉCNICA"/>
    <m/>
    <s v="TIPO II"/>
    <s v="TERRESTRE"/>
    <s v="BOLAÑOS TABORDA JORGE ENRIQUE"/>
    <n v="1"/>
    <n v="67654.12000000001"/>
    <n v="0"/>
    <n v="67654.12000000001"/>
    <m/>
    <m/>
    <m/>
    <m/>
    <m/>
  </r>
  <r>
    <s v="BOGOTA"/>
    <x v="4"/>
    <x v="4"/>
    <n v="11001"/>
    <n v="2789558"/>
    <n v="80118"/>
    <s v="ORDEN DE CAMBIO"/>
    <s v="CUNDINAMARCA"/>
    <s v="BOGOTA"/>
    <s v="BARRIO SAN FRANCISCO BOGOTA 14"/>
    <s v="REDEBAN"/>
    <s v="FO-25-1580741"/>
    <d v="2025-09-24T15:40:00"/>
    <d v="2025-09-25T12:38:00"/>
    <m/>
    <s v="ROLLOS"/>
    <s v="ROLLOS"/>
    <s v="UNO A UNO"/>
    <s v="UNO A UNO"/>
    <s v="EJECUTADO_EXITOSO"/>
    <s v="EJECUTADO EXITOSO"/>
    <s v="25/09/2025 SE ESCALA AL COORDINADOR DE ZONA PARA ENTREGA DE ROLLOS EN SITIO | 25/09/2025 SE ENTREGAN  ROLLOS SIN MANIPULACIÓN DEL DATAFONO SIN NOVEDAD"/>
    <s v="VISITA_TÉCNICA"/>
    <m/>
    <s v="TIPO I"/>
    <s v="TERRESTRE"/>
    <s v="ARIAS QUILINDO JULIAN"/>
    <n v="1"/>
    <n v="35779.500569199998"/>
    <n v="0"/>
    <n v="35779.500569199998"/>
    <m/>
    <m/>
    <m/>
    <m/>
    <m/>
  </r>
  <r>
    <s v="BARRANQUILLA"/>
    <x v="1"/>
    <x v="1"/>
    <n v="8421"/>
    <n v="2769948"/>
    <n v="69408"/>
    <s v="ORDEN DE CAMBIO"/>
    <s v="ATLANTICO"/>
    <s v="LURUACO"/>
    <s v="BARRIO EL CARMEN LURUACO"/>
    <s v="REDEBAN"/>
    <s v="FO-25-1560969"/>
    <d v="2025-09-22T08:00:00"/>
    <d v="2025-09-25T12:43:00"/>
    <m/>
    <s v="ROLLOS"/>
    <s v="ROLLOS"/>
    <s v="CB UNO A UNO"/>
    <s v="CB UNO A UNO"/>
    <s v="EJECUTADO_EXITOSO"/>
    <s v="EJECUTADO EXITOSO"/>
    <s v="21/09/2025 SE ESCALA AL COORDINADOR DE ZONA PARA ENTREGA DE ROLLOS EN SITIO | 25/09/2025 SE REALIZA VISITA TÉCNICA, SE ENTREGA 30 ROLLOS PARA DATAFONO, EL CLIENTE RECIBE A SATISFACCIÓN, CB OPERATIVO."/>
    <s v="VISITA_TÉCNICA"/>
    <m/>
    <s v="TIPO II"/>
    <s v="TERRESTRE"/>
    <s v="DE AGUAS MUÑOZ DAVID JOSE"/>
    <n v="1"/>
    <n v="67654.12000000001"/>
    <n v="0"/>
    <n v="67654.12000000001"/>
    <m/>
    <m/>
    <m/>
    <m/>
    <m/>
  </r>
  <r>
    <s v="MEDELLIN"/>
    <x v="0"/>
    <x v="0"/>
    <n v="27001"/>
    <n v="2769945"/>
    <n v="66808"/>
    <s v="ORDEN DE CAMBIO"/>
    <s v="CHOCO"/>
    <s v="QUIBDO"/>
    <s v="BARRIO VILLA LA PAZ CORREGIMIE"/>
    <s v="REDEBAN"/>
    <s v="FO-25-1563075 | FO-25-1580339"/>
    <d v="2025-09-22T08:00:00"/>
    <d v="2025-09-25T12:46:00"/>
    <m/>
    <s v="ROLLOS"/>
    <s v="ROLLOS"/>
    <s v="CB UNO A UNO"/>
    <s v="CB UNO A UNO"/>
    <s v="EJECUTADO_EXITOSO"/>
    <s v="EJECUTADO EXITOSO"/>
    <s v="22/09/2025 SE REALIZA ENVIO DE ROLLOS CON GUIA | 25/09/2025 SE RREALIZA ENTREGA DE ROLLOS"/>
    <s v="VISITA_TÉCNICA"/>
    <m/>
    <s v="TIPO IV ESPECIAL"/>
    <s v="AEREO"/>
    <s v="RICO PERDOMO ALAHY XIMENA"/>
    <n v="2"/>
    <n v="35779.500569199998"/>
    <n v="0"/>
    <n v="71559.001138399995"/>
    <m/>
    <m/>
    <m/>
    <m/>
    <m/>
  </r>
  <r>
    <s v="BOGOTA"/>
    <x v="4"/>
    <x v="4"/>
    <n v="11001"/>
    <n v="2786854"/>
    <n v="39170"/>
    <s v="ORDEN DE CAMBIO"/>
    <s v="CUNDINAMARCA"/>
    <s v="BOGOTA"/>
    <s v="BARRIO DANUBIO AZUL BOGOTA 1"/>
    <s v="REDEBAN"/>
    <s v="FO-25-1576944"/>
    <d v="2025-09-24T10:30:00"/>
    <d v="2025-09-25T12:48:00"/>
    <m/>
    <s v="ROLLOS"/>
    <s v="ROLLOS"/>
    <s v="CB UNO A UNO"/>
    <s v="CB UNO A UNO"/>
    <s v="EJECUTADO_EXITOSO"/>
    <s v="EJECUTADO EXITOSO"/>
    <s v="24/09/2025 SE ESCALA AL COORDINADOR DE ZONA PARA ENTREGA DE ROLLOS EN SITIO | 25/09/2025 SE VISITA COMERCIO SE ENTREGAN 10 ROLLOS RBM"/>
    <s v="VISITA_TÉCNICA"/>
    <m/>
    <s v="TIPO I"/>
    <s v="TERRESTRE"/>
    <s v="ORTIZ YARA FRANKLYN ISRAEL"/>
    <n v="1"/>
    <n v="35779.500569199998"/>
    <n v="0"/>
    <n v="35779.500569199998"/>
    <m/>
    <m/>
    <m/>
    <m/>
    <m/>
  </r>
  <r>
    <s v="APARTADO"/>
    <x v="0"/>
    <x v="0"/>
    <n v="5837"/>
    <n v="2763081"/>
    <n v="70130"/>
    <s v="ORDEN DE CAMBIO"/>
    <s v="ANTIOQUIA"/>
    <s v="TURBO"/>
    <s v="PTM TURBO COLPAGOS TURBO ANTIO"/>
    <s v="REDEBAN"/>
    <s v="FO-25-1552390"/>
    <d v="2025-09-18T17:11:00"/>
    <d v="2025-09-25T13:46:00"/>
    <m/>
    <s v="ROLLOS"/>
    <s v="ROLLOS"/>
    <s v="AGREGADOR"/>
    <s v="COMCARD - PTM"/>
    <s v="EJECUTADO_EXITOSO"/>
    <s v="EJECUTADO EXITOSO"/>
    <s v="19/09/2025 SE ESCALA AL COORDINADOR DE ZONA PARA ENTREGA DE ROLLOS EN SITIO | 25/09/2025 SE REALIZA ENVIO DE 10 ROLLOS, CON LA GUIA 700169855453 INTERRAPIDISIMO. SE CONFIRMA ENTREGA EXITOSA POR PARTE DEL USUARIO | 23/09/2025 ENVÍO ROLLOS POR TRANSPORTADORA"/>
    <s v="ENVÍO"/>
    <m/>
    <s v="TIPO II"/>
    <s v="TERRESTRE"/>
    <s v="CASTRO HENAO DANIEL ESTEBAN"/>
    <n v="0"/>
    <n v="35779.500569199998"/>
    <n v="0"/>
    <n v="35779.500569199998"/>
    <m/>
    <m/>
    <m/>
    <m/>
    <m/>
  </r>
  <r>
    <s v="BOGOTA"/>
    <x v="4"/>
    <x v="4"/>
    <n v="11001"/>
    <n v="2790631"/>
    <n v="79744"/>
    <s v="ORDEN DE CAMBIO"/>
    <s v="CUNDINAMARCA"/>
    <s v="BOGOTA"/>
    <s v="BARRIO FLORENCIA BOGOTA 1"/>
    <s v="REDEBAN"/>
    <s v="FO-25-1580704"/>
    <d v="2025-09-25T08:00:00"/>
    <d v="2025-09-25T14:12:00"/>
    <m/>
    <s v="ROLLOS"/>
    <s v="ROLLOS"/>
    <s v="UNO A UNO"/>
    <s v="UNO A UNO"/>
    <s v="EJECUTADO_EXITOSO"/>
    <s v="EJECUTADO EXITOSO"/>
    <s v="25/09/2025 SE ESCALA AL COORDINADOR DE ZONA PARA ENTREGA DE ROLLOS EN SITIO | 25/09/2025 ENTREGA DE 10 ROLLOS PARA DATAFONO NO SE MANIPULA TERMINAL"/>
    <s v="VISITA_TÉCNICA"/>
    <m/>
    <s v="TIPO I"/>
    <s v="TERRESTRE"/>
    <s v="BUSTOS MORA DIEGO MANUEL"/>
    <n v="1"/>
    <n v="35779.500569199998"/>
    <n v="0"/>
    <n v="35779.500569199998"/>
    <m/>
    <m/>
    <m/>
    <m/>
    <m/>
  </r>
  <r>
    <s v="BOGOTA"/>
    <x v="4"/>
    <x v="4"/>
    <n v="25175"/>
    <n v="2786741"/>
    <n v="69981"/>
    <s v="ORDEN DE CAMBIO"/>
    <s v="CUNDINAMARCA"/>
    <s v="CHIA"/>
    <s v="BARRIO SECTOR LA IGLESIA CHIA"/>
    <s v="REDEBAN"/>
    <s v="FO-25-1576952"/>
    <d v="2025-09-24T10:15:00"/>
    <d v="2025-09-25T14:16:00"/>
    <m/>
    <s v="ROLLOS"/>
    <s v="ROLLOS"/>
    <s v="CB UNO A UNO"/>
    <s v="CB UNO A UNO"/>
    <s v="EJECUTADO_EXITOSO"/>
    <s v="EJECUTADO EXITOSO"/>
    <s v="24/09/2025 SE ESCALA AL COORDINADOR DE ZONA PARA ENTREGA DE ROLLOS EN SITIO | 25/09/2025 SE ENTREGAN 20 ROLLOS"/>
    <s v="VISITA_TÉCNICA"/>
    <m/>
    <s v="TIPO II"/>
    <s v="TERRESTRE"/>
    <s v="GARCIA PASTRANA KEVIN FERNANDO"/>
    <n v="1"/>
    <n v="67654.12000000001"/>
    <n v="0"/>
    <n v="67654.12000000001"/>
    <m/>
    <m/>
    <m/>
    <m/>
    <m/>
  </r>
  <r>
    <s v="MEDELLIN"/>
    <x v="0"/>
    <x v="0"/>
    <n v="27361"/>
    <n v="2734271"/>
    <n v="80166"/>
    <s v="ORDEN DE CAMBIO"/>
    <s v="CHOCO"/>
    <s v="ISTMINA"/>
    <s v="BARRIO OFFEL ISTMINA 1"/>
    <s v="REDEBAN"/>
    <s v="FO-25-1525887"/>
    <d v="2025-09-12T12:48:00"/>
    <d v="2025-09-25T14:23:00"/>
    <m/>
    <s v="ROLLOS"/>
    <s v="ROLLOS"/>
    <s v="UNO A UNO"/>
    <s v="UNO A UNO"/>
    <s v="EJECUTADO_EXITOSO"/>
    <s v="EJECUTADO EXITOSO"/>
    <s v="13/09/2025 SE ENVIAN ROLLOS POR OPERADOR LOGISTICO | 19/09/2025 SE COMUNICA CON EL USUARIO DONDE INFORMA QUE AUN NO RECIBE LOS ROLLOS | 22/09/2025 SE COMUNICA CON EL USUARIO DONDE INFORMA QUE AUN NO RECIBE LOS ROLLOS | 23/09/2025 SE INTENTA COMUNICACIÓN AL NÚMERO 3105195139 PERO NO HAY RESPUESTA PARA VALIDAR SI YA RECIBIÓ | 24/09/2025 SE ESCALA A SERVIENTREGA PARA VALIDAR EL ESTADO DEL ENVIO YA QUE LLEVA 6 DIAS SIN MOVIMIENTO | 24/09/2025 RESPUESTA DE SERVIENTREGA:_x000a_TE INFORMO QUE EL ENVÍO 284607418, REPORTA EN PROCESO DE ENTREGA DESDE EL DÍA 18/09/2025, ASÍ QUE ME INTENTE COMUNICAR CON EL DESTINATARIO PARA VALIDAR SI YA RECIBIÓ AL NÚMERO 3105195139, PERO NO ATENDIÓ, ASÍ QUE RECOMENDÉ LA ENTREGA CON LA REGIONAL ENCARGADA VÍA WHATSAPP PARA QUE NOS INFORMEN SI YA FUE ENTREGADO O QUE NOS AYUDEN PRIORIZANDO LA ENTREGA. | 25/09/2025 SE REALIZA ENVIO DE 20 ROLLOS, CON LA GUIA 284607418 SERVIENTREGA. SE CONFIRMA ENTREGA EXITOSA POR PARTE DEL USUARIO"/>
    <s v="ENVÍO"/>
    <m/>
    <s v="TIPO IV ESPECIAL"/>
    <s v="AEREO"/>
    <m/>
    <n v="0"/>
    <n v="35779.500569199998"/>
    <n v="0"/>
    <n v="35779.500569199998"/>
    <m/>
    <m/>
    <m/>
    <m/>
    <m/>
  </r>
  <r>
    <s v="CARTAGENA"/>
    <x v="1"/>
    <x v="1"/>
    <n v="13001"/>
    <n v="2784082"/>
    <n v="74492"/>
    <s v="ORDEN DE CAMBIO"/>
    <s v="BOLIVAR"/>
    <s v="CARTAGENA"/>
    <s v="BARRIO OLAYA SECTOR CENTRAL CA"/>
    <s v="REDEBAN"/>
    <s v="FO-25-1574156"/>
    <d v="2025-09-23T17:11:00"/>
    <d v="2025-09-25T14:24:00"/>
    <m/>
    <s v="ROLLOS"/>
    <s v="ROLLOS"/>
    <s v="CB UNO A UNO"/>
    <s v="CB UNO A UNO"/>
    <s v="EJECUTADO_EXITOSO"/>
    <s v="EJECUTADO EXITOSO"/>
    <s v="23/09/2025 SE ESCALA AL COORDINADOR DE ZONA PARA ENTREGA DE ROLLOS EN SITIO | 25/09/2025 SE ENTREGAN 60 ROLLOS"/>
    <s v="VISITA_TÉCNICA"/>
    <m/>
    <s v="TIPO I"/>
    <s v="TERRESTRE"/>
    <s v="CANEDO HERRERA ALEXANDER"/>
    <n v="1"/>
    <n v="35779.500569199998"/>
    <n v="0"/>
    <n v="35779.500569199998"/>
    <m/>
    <m/>
    <m/>
    <m/>
    <m/>
  </r>
  <r>
    <s v="MONTERIA"/>
    <x v="1"/>
    <x v="1"/>
    <n v="5250"/>
    <n v="2741372"/>
    <n v="79077"/>
    <s v="ORDEN DE CAMBIO"/>
    <s v="ANTIOQUIA"/>
    <s v="EL BAGRE"/>
    <s v="BARRIO LAS DELICIAS EL BAGRE 1"/>
    <s v="REDEBAN"/>
    <s v="FO-25-1532586"/>
    <d v="2025-09-15T11:11:00"/>
    <d v="2025-09-25T14:26:00"/>
    <m/>
    <s v="ROLLOS"/>
    <s v="ROLLOS"/>
    <s v="CB UNO A UNO"/>
    <s v="CB UNO A UNO"/>
    <s v="EJECUTADO_EXITOSO"/>
    <s v="EJECUTADO EXITOSO"/>
    <s v="15/09/2025 SE REALIZA ENVIO DE ROLLOS CON GUIA | 22/09/2025 SE INTENTA COMUNICACIÓN CON EL USUARIO PARA VALIDAR SI YA RECIBIÓ LOS ROLLOS AL NÚMERO 3148256603 PERO NO HAY CONTACTO-ESTA GESTION SE REALIZO EL 20-09 | 22/09/2025 SE COMUNICA CON EL USUARIO DONDE INFORMA QUE AUN NO RECIBE LOS ROLLOS | 24/09/2025 SE COMUNICA CON EL USUARIO DONDE INFORMA QUE AUN NO RECIBE LOS ROLLOS | 25/09/2025 EN COMUNICACIÓN CON EL SR  IVAN URDA AL NÚMERO 3148256603, INFORMA QUE YA LE LLEGARON  LOS ROLLOS SERVIENTREGA LO LLAMA Y QUE YA ENSEGUIDA LOS RECOGE | 25/09/2025 SE REALIZA ENVIO DE 10 ROLLOS, CON LA GUIA 2265100373 SERVIENTREGA. SE CONFIRMA ENTREGA EXITOSA POR PARTE DEL USUARIO"/>
    <s v="ENVÍO"/>
    <m/>
    <s v="TIPO IV"/>
    <s v="TERRESTRE"/>
    <m/>
    <n v="0"/>
    <n v="35779.500569199998"/>
    <n v="0"/>
    <n v="35779.500569199998"/>
    <m/>
    <m/>
    <m/>
    <m/>
    <m/>
  </r>
  <r>
    <s v="MONTERIA"/>
    <x v="1"/>
    <x v="1"/>
    <n v="5250"/>
    <n v="2740077"/>
    <n v="72553"/>
    <s v="ORDEN DE CAMBIO"/>
    <s v="ANTIOQUIA"/>
    <s v="EL BAGRE"/>
    <s v="BIJAO EL BAGRE 4"/>
    <s v="REDEBAN"/>
    <s v="FO-25-1531568"/>
    <d v="2025-09-15T09:30:00"/>
    <d v="2025-09-25T14:26:00"/>
    <m/>
    <s v="ROLLOS"/>
    <s v="ROLLOS"/>
    <s v="CB UNO A UNO"/>
    <s v="CB UNO A UNO"/>
    <s v="EJECUTADO_EXITOSO"/>
    <s v="EJECUTADO EXITOSO"/>
    <s v="15/09/2025 SE REALIZA ENVIO DE ROLLOS CON GUIA | 22/09/2025 SE INTENTA COMUNICACION CON EL USUARIO FALLIDA PARA VALIDAR LA RECEPCION DE LOS ROLLOS | 25/09/2025 EN COMUNICACIÓN CON LA SRA JULIANA GÓMEZ AL NÚMERO 3161750631 CONFIRMA QUE YA RECIBIO LOS ROLLOS | 25/09/2025 SE REALIZA ENVIO DE 40 ROLLOS, CON LA GUIA 2265100372 SERVIENTREGA. SE CONFIRMA ENTREGA EXITOSA POR PARTE DEL USUARIO"/>
    <s v="ENVÍO"/>
    <m/>
    <s v="TIPO IV"/>
    <s v="TERRESTRE"/>
    <m/>
    <n v="0"/>
    <n v="35779.500569199998"/>
    <n v="0"/>
    <n v="35779.500569199998"/>
    <m/>
    <m/>
    <m/>
    <m/>
    <m/>
  </r>
  <r>
    <s v="PEREIRA"/>
    <x v="2"/>
    <x v="6"/>
    <n v="66170"/>
    <n v="2787589"/>
    <n v="55907"/>
    <s v="ORDEN DE CAMBIO"/>
    <s v="RISARALDA"/>
    <s v="DOSQUEBRADAS"/>
    <s v="PTM DOSQUEBRADAS AUTOSERVICIO"/>
    <s v="REDEBAN"/>
    <s v="FO-25-1576908"/>
    <d v="2025-09-24T11:47:00"/>
    <d v="2025-09-25T14:27:00"/>
    <m/>
    <s v="ROLLOS"/>
    <s v="ROLLOS"/>
    <s v="AGREGADOR"/>
    <s v="COMCARD - PTM"/>
    <s v="EJECUTADO_EXITOSO"/>
    <s v="EJECUTADO EXITOSO"/>
    <s v="24/09/2025 SE ESCALA AL COORDINADOR DE ZONA PARA ENTREGA DE ROLLOS EN SITIO | 25/09/2025 SE VISITA COMERCIO SE REALIZA ENTREGA DE 40 ROLLOS DE PAPEL PARA DATÁFONO REDEBAN"/>
    <s v="VISITA_TÉCNICA"/>
    <m/>
    <s v="TIPO I"/>
    <s v="TERRESTRE"/>
    <s v="LOAIZA LOPEZ JHON FREDDY"/>
    <n v="1"/>
    <n v="35779.500569199998"/>
    <n v="0"/>
    <n v="35779.500569199998"/>
    <m/>
    <m/>
    <m/>
    <m/>
    <m/>
  </r>
  <r>
    <s v="PASTO"/>
    <x v="2"/>
    <x v="2"/>
    <n v="52385"/>
    <n v="2764658"/>
    <n v="79214"/>
    <s v="ORDEN DE CAMBIO"/>
    <s v="NARIÑO"/>
    <s v="LA LLANADA"/>
    <s v="BARRIO SAN FRANCISCO LA LLANAD"/>
    <s v="REDEBAN"/>
    <s v="FO-25-1552541"/>
    <d v="2025-09-19T08:47:00"/>
    <d v="2025-09-25T14:28:00"/>
    <m/>
    <s v="ROLLOS"/>
    <s v="ROLLOS"/>
    <s v="CB UNO A UNO"/>
    <s v="CB UNO A UNO"/>
    <s v="EJECUTADO_EXITOSO"/>
    <s v="EJECUTADO EXITOSO"/>
    <s v="19/09/2025 SE REALIZA ENVIO DE ROLLOS CON GUIA | 24/09/2025 SE COMUNICA CON EL USUARIO DONDE INFORMA QUE AUN NO RECIBE LOS ROLLOS | 25/09/2025 SE REALIZA ENVIO DE 10 ROLLOS, CON LA GUIA 2185553796 SERVIENTREGA. SE CONFIRMA ENTREGA EXITOSA POR PARTE DEL USUARIO"/>
    <s v="ENVÍO"/>
    <m/>
    <s v="TIPO IV"/>
    <s v="TERRESTRE"/>
    <m/>
    <n v="0"/>
    <n v="35779.500569199998"/>
    <n v="0"/>
    <n v="35779.500569199998"/>
    <m/>
    <m/>
    <m/>
    <m/>
    <m/>
  </r>
  <r>
    <s v="SINCELEJO"/>
    <x v="1"/>
    <x v="1"/>
    <n v="70708"/>
    <n v="2769810"/>
    <n v="57027"/>
    <s v="ORDEN DE CAMBIO"/>
    <s v="SUCRE"/>
    <s v="SAN MARCOS"/>
    <s v="DISTRICOL MERCADITO EL PROPIO"/>
    <s v="REDEBAN"/>
    <s v="FO-25-1563040"/>
    <d v="2025-09-22T08:00:00"/>
    <d v="2025-09-25T14:29:00"/>
    <m/>
    <s v="ROLLOS"/>
    <s v="ROLLOS"/>
    <s v="AGREGADOR"/>
    <s v="DISTRICOL"/>
    <s v="EJECUTADO_EXITOSO"/>
    <s v="EJECUTADO EXITOSO"/>
    <s v="22/09/2025 SE REALIZA ENVIO DE ROLLOS CON GUIA | 25/09/2025 SE REALIZA ENVIO DE 70 ROLLOS, CON LA GUIA 2265100379 SERVIENTREGA. SE CONFIRMA ENTREGA EXITOSA POR PARTE DE LA TRANSPORTADORA"/>
    <s v="ENVÍO"/>
    <m/>
    <s v="TIPO III"/>
    <s v="TERRESTRE"/>
    <m/>
    <n v="0"/>
    <n v="35779.500569199998"/>
    <n v="0"/>
    <n v="35779.500569199998"/>
    <m/>
    <m/>
    <m/>
    <m/>
    <m/>
  </r>
  <r>
    <s v="NEIVA"/>
    <x v="5"/>
    <x v="5"/>
    <n v="41551"/>
    <n v="2773362"/>
    <n v="73211"/>
    <s v="ORDEN DE CAMBIO"/>
    <s v="HUILA"/>
    <s v="PITALITO"/>
    <s v="BARRIO TERMINAL PITALITO 1"/>
    <s v="REDEBAN"/>
    <s v="FO-25-1566414"/>
    <d v="2025-09-22T10:19:00"/>
    <d v="2025-09-25T14:30:00"/>
    <m/>
    <s v="ROLLOS"/>
    <s v="ROLLOS"/>
    <s v="CB UNO A UNO"/>
    <s v="CB UNO A UNO"/>
    <s v="EJECUTADO_EXITOSO"/>
    <s v="EJECUTADO EXITOSO"/>
    <s v="22/09/2025 SE REALIZA ENVIO DE ROLLOS CON GUIA | 25/09/2025 SE REALIZA ENVIO DE 20 ROLLOS, CON LA GUIA 2235596094 SERVIENTREGA. SE CONFIRMA ENTREGA EXITOSA POR PARTE DE LA TRANSPORTADORA"/>
    <s v="ENVÍO"/>
    <m/>
    <s v="TIPO III"/>
    <s v="TERRESTRE"/>
    <m/>
    <n v="0"/>
    <n v="35779.500569199998"/>
    <n v="0"/>
    <n v="35779.500569199998"/>
    <m/>
    <m/>
    <m/>
    <m/>
    <m/>
  </r>
  <r>
    <s v="APARTADO"/>
    <x v="0"/>
    <x v="0"/>
    <n v="5837"/>
    <n v="2761989"/>
    <n v="62542"/>
    <s v="ORDEN DE CAMBIO"/>
    <s v="ANTIOQUIA"/>
    <s v="TURBO"/>
    <s v="PTM TURBO AGROINSUMOS NUEVO AN"/>
    <s v="REDEBAN"/>
    <s v="FO-25-1550325"/>
    <d v="2025-09-18T15:00:00"/>
    <d v="2025-09-25T14:41:00"/>
    <m/>
    <s v="ROLLOS"/>
    <s v="ROLLOS"/>
    <s v="AGREGADOR"/>
    <s v="COMCARD - PTM"/>
    <s v="EJECUTADO_EXITOSO"/>
    <s v="EJECUTADO EXITOSO"/>
    <s v="18/09/2025 SE REALIZA ENVIO DE ROLLOS POR FLOTA | 25/09/2025 ENVÍO ROLLOS, ENVÍO DIRECTO CON EL CONDUCTOR. ENTREGA CONFIRMADA CON EL CLIENTE."/>
    <s v="ENVÍO"/>
    <m/>
    <s v="TIPO II"/>
    <s v="TERRESTRE"/>
    <s v="CASTRO HENAO DANIEL ESTEBAN"/>
    <n v="0"/>
    <n v="35779.500569199998"/>
    <n v="0"/>
    <n v="35779.500569199998"/>
    <m/>
    <m/>
    <m/>
    <m/>
    <m/>
  </r>
  <r>
    <s v="MONTERIA"/>
    <x v="1"/>
    <x v="1"/>
    <n v="5154"/>
    <n v="2776648"/>
    <n v="79206"/>
    <s v="ORDEN DE CAMBIO"/>
    <s v="ANTIOQUIA"/>
    <s v="CAUCASIA"/>
    <s v="BARRIO LA Y CAUCASIA"/>
    <s v="REDEBAN"/>
    <s v="FO-25-1566266"/>
    <d v="2025-09-22T15:44:00"/>
    <d v="2025-09-25T14:46:00"/>
    <m/>
    <s v="ROLLOS"/>
    <s v="ROLLOS"/>
    <s v="CB UNO A UNO"/>
    <s v="CB UNO A UNO"/>
    <s v="EJECUTADO_EXITOSO"/>
    <s v="EJECUTADO EXITOSO"/>
    <s v="22/09/2025 SE ESCALA AL COORDINADOR DE ZONA PARA ENTREGA DE ROLLOS EN SITIO | 25/09/2025 SE REALIZA ENTREGA DE 30 ROLLOS REDEBAN EN EL PUNTO SIN NOVEDAD"/>
    <s v="VISITA_TÉCNICA"/>
    <m/>
    <s v="TIPO II"/>
    <s v="TERRESTRE"/>
    <s v="GONZALEZ FERRER JESUS ALEXANDER"/>
    <n v="1"/>
    <n v="67654.12000000001"/>
    <n v="0"/>
    <n v="67654.12000000001"/>
    <m/>
    <m/>
    <m/>
    <m/>
    <m/>
  </r>
  <r>
    <s v="BOGOTA"/>
    <x v="4"/>
    <x v="4"/>
    <n v="25175"/>
    <n v="2777921"/>
    <n v="80327"/>
    <s v="ORDEN DE CAMBIO"/>
    <s v="CUNDINAMARCA"/>
    <s v="CHIA"/>
    <s v="PTM CHIA COLORFUL PAPELERIA Y"/>
    <s v="REDEBAN"/>
    <s v="FO-25-1568699"/>
    <d v="2025-09-23T08:00:00"/>
    <d v="2025-09-25T14:49:00"/>
    <m/>
    <s v="ROLLOS"/>
    <s v="ROLLOS"/>
    <s v="AGREGADOR"/>
    <s v="COMCARD - PTM"/>
    <s v="EJECUTADO_EXITOSO"/>
    <s v="EJECUTADO EXITOSO"/>
    <s v="23/09/2025 SE ESCALA AL COORDINADOR DE ZONA PARA ENTREGA DE ROLLOS EN SITIO | 25/09/2025 SE ENTREGAN 20 ROLLOS"/>
    <s v="VISITA_TÉCNICA"/>
    <m/>
    <s v="TIPO II"/>
    <s v="TERRESTRE"/>
    <s v="GARCIA PASTRANA KEVIN FERNANDO"/>
    <n v="1"/>
    <n v="67654.12000000001"/>
    <n v="0"/>
    <n v="67654.12000000001"/>
    <m/>
    <m/>
    <m/>
    <m/>
    <m/>
  </r>
  <r>
    <s v="SANTA MARTA"/>
    <x v="1"/>
    <x v="1"/>
    <n v="47001"/>
    <n v="2769927"/>
    <n v="72881"/>
    <s v="ORDEN DE CAMBIO"/>
    <s v="MAGDALENA"/>
    <s v="SANTA MARTA"/>
    <s v="MAGDALENA SANTA MARTA 1"/>
    <s v="REDEBAN"/>
    <s v="FO-25-1560973"/>
    <d v="2025-09-22T08:00:00"/>
    <d v="2025-09-25T14:58:00"/>
    <m/>
    <s v="ROLLOS"/>
    <s v="ROLLOS"/>
    <s v="CB UNO A UNO"/>
    <s v="CB UNO A UNO"/>
    <s v="EJECUTADO_EXITOSO"/>
    <s v="EJECUTADO EXITOSO"/>
    <s v="21/09/2025 SE ESCALA AL COORDINADOR DE ZONA PARA ENTREGA DE ROLLOS EN SITIO | 25/09/2025 SE REALIZA ENTREGA DE 20 ROLLOS PARA DATÁFONO A SATISFACCIÓN DEL CLIENTE"/>
    <s v="VISITA_TÉCNICA"/>
    <m/>
    <s v="TIPO I"/>
    <s v="TERRESTRE"/>
    <s v="THOMAS  CAMPO SIGIFREDO SEGUNDO"/>
    <n v="1"/>
    <n v="35779.500569199998"/>
    <n v="0"/>
    <n v="35779.500569199998"/>
    <m/>
    <m/>
    <m/>
    <m/>
    <m/>
  </r>
  <r>
    <s v="MEDELLIN"/>
    <x v="0"/>
    <x v="0"/>
    <n v="5308"/>
    <n v="2769589"/>
    <n v="18623"/>
    <s v="ORDEN DE CAMBIO"/>
    <s v="ANTIOQUIA"/>
    <s v="GIRARDOTA"/>
    <s v="BARRIO VEREDA PORTACHUELO GIRA"/>
    <s v="REDEBAN"/>
    <s v="FO-25-1559606"/>
    <d v="2025-09-20T11:56:00"/>
    <d v="2025-09-25T15:12:00"/>
    <m/>
    <s v="ROLLOS"/>
    <s v="ROLLOS"/>
    <s v="CB UNO A UNO"/>
    <s v="CB UNO A UNO"/>
    <s v="EJECUTADO_EXITOSO"/>
    <s v="EJECUTADO EXITOSO"/>
    <s v="20/09/2025 SE ESCALA AL COORDINADOR DE ZONA PARA ENTREGA DE ROLLOS EN SITIO | 25/09/2025 SE REALIZA ENTREGA DE 60 ROLLOS POR EL OPERADOR CABIFY CON LA GUIA CRE022723"/>
    <s v="VISITA_TÉCNICA"/>
    <m/>
    <s v="TIPO I"/>
    <s v="TERRESTRE"/>
    <s v="GOMEZ FERRARO JOHANA"/>
    <n v="1"/>
    <n v="35779.500569199998"/>
    <n v="0"/>
    <n v="35779.500569199998"/>
    <m/>
    <m/>
    <m/>
    <m/>
    <m/>
  </r>
  <r>
    <s v="MEDELLIN"/>
    <x v="0"/>
    <x v="0"/>
    <n v="5088"/>
    <n v="2765519"/>
    <n v="37812"/>
    <s v="ORDEN DE CAMBIO"/>
    <s v="ANTIOQUIA"/>
    <s v="BELLO"/>
    <s v="PTM BELLO JOHANA"/>
    <s v="REDEBAN"/>
    <s v="FO-25-1553210"/>
    <d v="2025-09-19T10:12:00"/>
    <d v="2025-09-25T15:12:00"/>
    <m/>
    <s v="ROLLOS"/>
    <s v="ROLLOS"/>
    <s v="AGREGADOR"/>
    <s v="COMCARD - PTM"/>
    <s v="EJECUTADO_EXITOSO"/>
    <s v="EJECUTADO EXITOSO"/>
    <s v="19/09/2025 SE ESCALA AL COORDINADOR DE ZONA PARA ENTREGA DE ROLLOS EN SITIO | 25/09/2025 SE REALIZA ENTREGA DE 90 ROLLOS POR EL OPERADOR CABIFY CON LA GUIA CRE022722"/>
    <s v="VISITA_TÉCNICA"/>
    <m/>
    <s v="TIPO I"/>
    <s v="TERRESTRE"/>
    <s v="TORO CARDONA ELIZABETH"/>
    <n v="1"/>
    <n v="35779.500569199998"/>
    <n v="0"/>
    <n v="35779.500569199998"/>
    <m/>
    <m/>
    <m/>
    <m/>
    <m/>
  </r>
  <r>
    <s v="MEDELLIN"/>
    <x v="0"/>
    <x v="0"/>
    <n v="5001"/>
    <n v="2770862"/>
    <n v="80085"/>
    <s v="ORDEN DE CAMBIO"/>
    <s v="ANTIOQUIA"/>
    <s v="MEDELLIN"/>
    <s v="BARRIO VILLA HEERMOSA MEDELLIN"/>
    <s v="REDEBAN"/>
    <s v="FO-25-1561831"/>
    <d v="2025-09-22T08:00:00"/>
    <d v="2025-09-25T15:16:00"/>
    <m/>
    <s v="ROLLOS"/>
    <s v="ROLLOS"/>
    <s v="UNO A UNO"/>
    <s v="UNO A UNO"/>
    <s v="EJECUTADO_EXITOSO"/>
    <s v="EJECUTADO EXITOSO"/>
    <s v="22/09/2025 SE ESCALA AL COORDINADOR DE ZONA PARA ENTREGA DE ROLLOS EN SITIO | 25/09/2025 SE REALIZA ENTREGA DE 10 ROLLOS POR EL OPERADOR CABIFY CON LA GUIA CRE022746"/>
    <s v="VISITA_TÉCNICA"/>
    <m/>
    <s v="TIPO I"/>
    <s v="TERRESTRE"/>
    <s v="TORO CARDONA ELIZABETH"/>
    <n v="1"/>
    <n v="35779.500569199998"/>
    <n v="0"/>
    <n v="35779.500569199998"/>
    <m/>
    <m/>
    <m/>
    <m/>
    <m/>
  </r>
  <r>
    <s v="MEDELLIN"/>
    <x v="0"/>
    <x v="0"/>
    <n v="5088"/>
    <n v="2770599"/>
    <n v="28240"/>
    <s v="ORDEN DE CAMBIO"/>
    <s v="ANTIOQUIA"/>
    <s v="BELLO"/>
    <s v="COMCARD BELLO DIGINET"/>
    <s v="REDEBAN"/>
    <s v="FO-25-1561835"/>
    <d v="2025-09-22T08:00:00"/>
    <d v="2025-09-25T15:16:00"/>
    <m/>
    <s v="ROLLOS"/>
    <s v="ROLLOS"/>
    <s v="AGREGADOR"/>
    <s v="COMCARD - PTM"/>
    <s v="EJECUTADO_EXITOSO"/>
    <s v="EJECUTADO EXITOSO"/>
    <s v="22/09/2025 SE ESCALA AL COORDINADOR DE ZONA PARA ENTREGA DE ROLLOS EN SITIO | 25/09/2025 SE REALIZA ENTREGA DE 40 ROLLOS POR EL OPERADOR CABIFY CON LA GUIA CRE022747"/>
    <s v="VISITA_TÉCNICA"/>
    <m/>
    <s v="TIPO I"/>
    <s v="TERRESTRE"/>
    <s v="TORO CARDONA ELIZABETH"/>
    <n v="1"/>
    <n v="35779.500569199998"/>
    <n v="0"/>
    <n v="35779.500569199998"/>
    <m/>
    <m/>
    <m/>
    <m/>
    <m/>
  </r>
  <r>
    <s v="MEDELLIN"/>
    <x v="0"/>
    <x v="0"/>
    <n v="5001"/>
    <n v="2770490"/>
    <n v="24679"/>
    <s v="ORDEN DE CAMBIO"/>
    <s v="ANTIOQUIA"/>
    <s v="MEDELLIN"/>
    <s v="COMCARD MEDELLIN LA HONDA 2"/>
    <s v="REDEBAN"/>
    <s v="FO-25-1561836"/>
    <d v="2025-09-22T08:00:00"/>
    <d v="2025-09-25T15:18:00"/>
    <m/>
    <s v="ROLLOS"/>
    <s v="ROLLOS"/>
    <s v="AGREGADOR"/>
    <s v="COMCARD - PTM"/>
    <s v="EJECUTADO_EXITOSO"/>
    <s v="EJECUTADO EXITOSO"/>
    <s v="22/09/2025 SE ESCALA AL COORDINADOR DE ZONA PARA ENTREGA DE ROLLOS EN SITIO | 25/09/2025 SE REALIZA ENTREGA DE 50 ROLLOS POR EL OPERADOR CABIFY CON LA GUIA CRE022748"/>
    <s v="VISITA_TÉCNICA"/>
    <m/>
    <s v="TIPO I"/>
    <s v="TERRESTRE"/>
    <s v="TORO CARDONA ELIZABETH"/>
    <n v="1"/>
    <n v="35779.500569199998"/>
    <n v="0"/>
    <n v="35779.500569199998"/>
    <m/>
    <m/>
    <m/>
    <m/>
    <m/>
  </r>
  <r>
    <s v="MEDELLIN"/>
    <x v="0"/>
    <x v="0"/>
    <n v="5001"/>
    <n v="2770460"/>
    <n v="79922"/>
    <s v="ORDEN DE CAMBIO"/>
    <s v="ANTIOQUIA"/>
    <s v="MEDELLIN"/>
    <s v="DISTRICOL TIENDA PARA MASCOTAS"/>
    <s v="REDEBAN"/>
    <s v="FO-25-1561837"/>
    <d v="2025-09-22T08:00:00"/>
    <d v="2025-09-25T15:18:00"/>
    <m/>
    <s v="ROLLOS"/>
    <s v="ROLLOS"/>
    <s v="AGREGADOR"/>
    <s v="DISTRICOL"/>
    <s v="EJECUTADO_EXITOSO"/>
    <s v="EJECUTADO EXITOSO"/>
    <s v="22/09/2025 SE ESCALA AL COORDINADOR DE ZONA PARA ENTREGA DE ROLLOS EN SITIO | 25/09/2025 SE REALIZA ENTREGA DE 10 ROLLOS POR EL OPERADOR CABIFY CON LA GUIA CRE022749"/>
    <s v="VISITA_TÉCNICA"/>
    <m/>
    <s v="TIPO I"/>
    <s v="TERRESTRE"/>
    <s v="TORO CARDONA ELIZABETH"/>
    <n v="1"/>
    <n v="35779.500569199998"/>
    <n v="0"/>
    <n v="35779.500569199998"/>
    <m/>
    <m/>
    <m/>
    <m/>
    <m/>
  </r>
  <r>
    <s v="MEDELLIN"/>
    <x v="0"/>
    <x v="0"/>
    <n v="5088"/>
    <n v="2771561"/>
    <n v="80224"/>
    <s v="ORDEN DE CAMBIO"/>
    <s v="ANTIOQUIA"/>
    <s v="BELLO"/>
    <s v="PTM BELLO AUTOSERVICIO El PORV"/>
    <s v="REDEBAN"/>
    <s v="FO-25-1564160"/>
    <d v="2025-09-22T08:13:00"/>
    <d v="2025-09-25T15:20:00"/>
    <m/>
    <s v="ROLLOS"/>
    <s v="ROLLOS"/>
    <s v="AGREGADOR"/>
    <s v="COMCARD - PTM"/>
    <s v="EJECUTADO_EXITOSO"/>
    <s v="EJECUTADO EXITOSO"/>
    <s v="22/09/2025 SE ESCALA AL COORDINADOR DE ZONA PARA ENTREGA DE ROLLOS EN SITIO | 25/09/2025 SE REALIZA ENTREGA DE 20 ROLLOS POR EL OPERADOR CABIFY CON LA GUIA CRE022751"/>
    <s v="VISITA_TÉCNICA"/>
    <m/>
    <s v="TIPO I"/>
    <s v="TERRESTRE"/>
    <s v="TORO CARDONA ELIZABETH"/>
    <n v="1"/>
    <n v="35779.500569199998"/>
    <n v="0"/>
    <n v="35779.500569199998"/>
    <m/>
    <m/>
    <m/>
    <m/>
    <m/>
  </r>
  <r>
    <s v="MEDELLIN"/>
    <x v="0"/>
    <x v="0"/>
    <n v="5088"/>
    <n v="2770602"/>
    <n v="77832"/>
    <s v="ORDEN DE CAMBIO"/>
    <s v="ANTIOQUIA"/>
    <s v="BELLO"/>
    <s v="BARRIO NUEVO BELLO 2"/>
    <s v="REDEBAN"/>
    <s v="FO-25-1561838"/>
    <d v="2025-09-22T08:00:00"/>
    <d v="2025-09-25T15:20:00"/>
    <m/>
    <s v="ROLLOS"/>
    <s v="ROLLOS"/>
    <s v="CB UNO A UNO"/>
    <s v="CB UNO A UNO"/>
    <s v="EJECUTADO_EXITOSO"/>
    <s v="EJECUTADO EXITOSO"/>
    <s v="22/09/2025 SE ESCALA AL COORDINADOR DE ZONA PARA ENTREGA DE ROLLOS EN SITIO | 25/09/2025 SE REALIZA ENTREGA DE 60 ROLLOS POR EL OPERADOR CABIFY CON LA GUIA CRE022750"/>
    <s v="VISITA_TÉCNICA"/>
    <m/>
    <s v="TIPO I"/>
    <s v="TERRESTRE"/>
    <s v="TORO CARDONA ELIZABETH"/>
    <n v="1"/>
    <n v="35779.500569199998"/>
    <n v="0"/>
    <n v="35779.500569199998"/>
    <m/>
    <m/>
    <m/>
    <m/>
    <m/>
  </r>
  <r>
    <s v="MEDELLIN"/>
    <x v="0"/>
    <x v="0"/>
    <n v="5001"/>
    <n v="2774657"/>
    <n v="79266"/>
    <s v="ORDEN DE CAMBIO"/>
    <s v="ANTIOQUIA"/>
    <s v="MEDELLIN"/>
    <s v="DISTRICOL VARIEDADES AUSTIN"/>
    <s v="REDEBAN"/>
    <s v="FO-25-1565306"/>
    <d v="2025-09-22T11:56:00"/>
    <d v="2025-09-25T15:22:00"/>
    <m/>
    <s v="ROLLOS"/>
    <s v="ROLLOS"/>
    <s v="AGREGADOR"/>
    <s v="DISTRICOL"/>
    <s v="EJECUTADO_EXITOSO"/>
    <s v="EJECUTADO EXITOSO"/>
    <s v="22/09/2025 SE ESCALA AL COORDINADOR DE ZONA PARA ENTREGA DE ROLLOS EN SITIO | 25/09/2025 SE REALIZA ENTREGA DE 30 ROLLOS POR EL OPERADOR CABIFY CON LA GUIA CRE022753"/>
    <s v="VISITA_TÉCNICA"/>
    <m/>
    <s v="TIPO I"/>
    <s v="TERRESTRE"/>
    <s v="TORO CARDONA ELIZABETH"/>
    <n v="1"/>
    <n v="35779.500569199998"/>
    <n v="0"/>
    <n v="35779.500569199998"/>
    <m/>
    <m/>
    <m/>
    <m/>
    <m/>
  </r>
  <r>
    <s v="MEDELLIN"/>
    <x v="0"/>
    <x v="0"/>
    <n v="5001"/>
    <n v="2773964"/>
    <n v="80637"/>
    <s v="ORDEN DE CAMBIO"/>
    <s v="ANTIOQUIA"/>
    <s v="MEDELLIN"/>
    <s v="BARRIO CAICEDO MEDELLIN 16"/>
    <s v="REDEBAN"/>
    <s v="FO-25-1564055"/>
    <d v="2025-09-22T10:58:00"/>
    <d v="2025-09-25T15:22:00"/>
    <m/>
    <s v="ROLLOS"/>
    <s v="ROLLOS"/>
    <s v="UNO A UNO"/>
    <s v="UNO A UNO"/>
    <s v="EJECUTADO_EXITOSO"/>
    <s v="EJECUTADO EXITOSO"/>
    <s v="22/09/2025 SE ESCALA AL COORDINADOR DE ZONA PARA ENTREGA DE ROLLOS EN SITIO | 25/09/2025 SE REALIZA ENTREGA DE 20 ROLLOS POR EL OPERADOR CABIFY CON LA GUIA CRE022752"/>
    <s v="VISITA_TÉCNICA"/>
    <m/>
    <s v="TIPO I"/>
    <s v="TERRESTRE"/>
    <s v="TORO CARDONA ELIZABETH"/>
    <n v="1"/>
    <n v="35779.500569199998"/>
    <n v="0"/>
    <n v="35779.500569199998"/>
    <m/>
    <m/>
    <m/>
    <m/>
    <m/>
  </r>
  <r>
    <s v="MEDELLIN"/>
    <x v="0"/>
    <x v="0"/>
    <n v="5001"/>
    <n v="2788026"/>
    <n v="79264"/>
    <s v="ORDEN DE CAMBIO"/>
    <s v="ANTIOQUIA"/>
    <s v="MEDELLIN"/>
    <s v="DISTRICOL AUTOSERVICIO MATIAS"/>
    <s v="REDEBAN"/>
    <s v="FO-25-1577049"/>
    <d v="2025-09-24T12:11:00"/>
    <d v="2025-09-25T15:24:00"/>
    <m/>
    <s v="ROLLOS"/>
    <s v="ROLLOS"/>
    <s v="AGREGADOR"/>
    <s v="DISTRICOL"/>
    <s v="EJECUTADO_EXITOSO"/>
    <s v="EJECUTADO EXITOSO"/>
    <s v="24/09/2025 SE ESCALA AL COORDINADOR DE ZONA PARA ENTREGA DE ROLLOS EN SITIO | 25/09/2025 SE REALIZA ENTREGA DE 20 ROLLOS POR EL OPERADOR CABIFY CON LA GUIA CRE022803"/>
    <s v="VISITA_TÉCNICA"/>
    <m/>
    <s v="TIPO I"/>
    <s v="TERRESTRE"/>
    <s v="TORO CARDONA ELIZABETH"/>
    <n v="1"/>
    <n v="35779.500569199998"/>
    <n v="0"/>
    <n v="35779.500569199998"/>
    <m/>
    <m/>
    <m/>
    <m/>
    <m/>
  </r>
  <r>
    <s v="MANIZALES"/>
    <x v="2"/>
    <x v="6"/>
    <n v="17614"/>
    <n v="2787243"/>
    <n v="55693"/>
    <s v="ORDEN DE CAMBIO"/>
    <s v="CALDAS"/>
    <s v="RIOSUCIO"/>
    <s v="PTM BONAFOT CALDAS DISTRIBUIDO"/>
    <s v="REDEBAN"/>
    <s v="FO-25-1577081"/>
    <d v="2025-09-24T11:09:00"/>
    <d v="2025-09-25T15:24:00"/>
    <m/>
    <s v="ROLLOS"/>
    <s v="ROLLOS"/>
    <s v="AGREGADOR"/>
    <s v="COMCARD - PTM"/>
    <s v="EJECUTADO_EXITOSO"/>
    <s v="EJECUTADO EXITOSO"/>
    <s v="24/09/2025 SE ESCALA AL COORDINADOR DE ZONA PARA ENTREGA DE ROLLOS EN SITIO | 25/09/2025 SE ENVÍAN 40 ROLLOS A OFICINA DE LA TRANSPORTADORA EN RIO SUCIO POR PETICIÓN DEL USUARIO SE CONFIRMA CON USUARIO QUE LOS RECIBIO"/>
    <s v="ENVÍO"/>
    <m/>
    <s v="TIPO II"/>
    <s v="TERRESTRE"/>
    <s v="AGUIRRE HENAO RAUL EDUARDO"/>
    <n v="0"/>
    <n v="35779.500569199998"/>
    <n v="0"/>
    <n v="35779.500569199998"/>
    <m/>
    <m/>
    <m/>
    <m/>
    <m/>
  </r>
  <r>
    <s v="MEDELLIN"/>
    <x v="0"/>
    <x v="0"/>
    <n v="5001"/>
    <n v="2783698"/>
    <n v="10268"/>
    <s v="ORDEN DE CAMBIO"/>
    <s v="ANTIOQUIA"/>
    <s v="MEDELLIN"/>
    <s v="VARIEDADES LAS 50 B"/>
    <s v="REDEBAN"/>
    <s v="FO-25-1574160"/>
    <d v="2025-09-23T16:36:00"/>
    <d v="2025-09-25T15:24:00"/>
    <m/>
    <s v="ROLLOS"/>
    <s v="ROLLOS"/>
    <s v="CB UNO A UNO"/>
    <s v="CB UNO A UNO"/>
    <s v="EJECUTADO_EXITOSO"/>
    <s v="EJECUTADO EXITOSO"/>
    <s v="23/09/2025 SE ESCALA AL COORDINADOR DE ZONA PARA ENTREGA DE ROLLOS EN SITIO | 25/09/2025 SE REALIZA ENTREGA DE 140 ROLLOS POR EL OPERADOR CABIFY CON LA GUIA CRE022800"/>
    <s v="VISITA_TÉCNICA"/>
    <m/>
    <s v="TIPO I"/>
    <s v="TERRESTRE"/>
    <s v="TORO CARDONA ELIZABETH"/>
    <n v="1"/>
    <n v="35779.500569199998"/>
    <n v="0"/>
    <n v="35779.500569199998"/>
    <m/>
    <m/>
    <m/>
    <m/>
    <m/>
  </r>
  <r>
    <s v="MEDELLIN"/>
    <x v="0"/>
    <x v="0"/>
    <n v="5001"/>
    <n v="2788044"/>
    <n v="31132"/>
    <s v="ORDEN DE CAMBIO"/>
    <s v="ANTIOQUIA"/>
    <s v="MEDELLIN"/>
    <s v="COMCARD ASPER TECNOLOGÍA"/>
    <s v="REDEBAN"/>
    <s v="FO-25-1577132"/>
    <d v="2025-09-24T12:22:00"/>
    <d v="2025-09-25T15:25:00"/>
    <m/>
    <s v="ROLLOS"/>
    <s v="ROLLOS"/>
    <s v="AGREGADOR"/>
    <s v="COMCARD - PTM"/>
    <s v="EJECUTADO_EXITOSO"/>
    <s v="EJECUTADO EXITOSO"/>
    <s v="24/09/2025 SE ESCALA AL COORDINADOR DE ZONA PARA ENTREGA DE ROLLOS EN SITIO | 25/09/2025 SE REALIZA ENTREGA DE 60 ROLLOS POR EL OPERADOR CABIFY CON LA GUIA CRE022804"/>
    <s v="VISITA_TÉCNICA"/>
    <m/>
    <s v="TIPO I"/>
    <s v="TERRESTRE"/>
    <s v="TORO CARDONA ELIZABETH"/>
    <n v="1"/>
    <n v="35779.500569199998"/>
    <n v="0"/>
    <n v="35779.500569199998"/>
    <m/>
    <m/>
    <m/>
    <m/>
    <m/>
  </r>
  <r>
    <s v="SANTA MARTA"/>
    <x v="1"/>
    <x v="1"/>
    <n v="47001"/>
    <n v="2787611"/>
    <n v="37742"/>
    <s v="ORDEN DE CAMBIO"/>
    <s v="MAGDALENA"/>
    <s v="SANTA MARTA"/>
    <s v="BARRIO PUERTO NUEVO SANTA MART"/>
    <s v="REDEBAN"/>
    <s v="FO-25-1576918"/>
    <d v="2025-09-24T11:28:00"/>
    <d v="2025-09-25T15:35:00"/>
    <m/>
    <s v="ROLLOS"/>
    <s v="ROLLOS"/>
    <s v="CB UNO A UNO"/>
    <s v="CB UNO A UNO"/>
    <s v="EJECUTADO_EXITOSO"/>
    <s v="EJECUTADO EXITOSO"/>
    <s v="24/09/2025 SE ESCALA AL COORDINADOR DE ZONA PARA ENTREGA DE ROLLOS EN SITIO | 25/09/2025 SE REALIZA ENVÍO DE ROLLOS POR FLOTA SIN TIQUETE A GUACHACA, DESPUÉS DE 2 HORAS EL USUARIO CONFIRMA LA ENTREGA CON EL CLIENTE,  SE ADJUNTA EVIDENCIA"/>
    <s v="ENVÍO"/>
    <m/>
    <s v="TIPO I"/>
    <s v="TERRESTRE"/>
    <s v="THOMAS  CAMPO SIGIFREDO SEGUNDO"/>
    <n v="0"/>
    <n v="35779.500569199998"/>
    <n v="0"/>
    <n v="35779.500569199998"/>
    <m/>
    <m/>
    <m/>
    <m/>
    <m/>
  </r>
  <r>
    <s v="BUCARAMANGA"/>
    <x v="3"/>
    <x v="3"/>
    <n v="68679"/>
    <n v="2778420"/>
    <n v="23110"/>
    <s v="ORDEN DE CAMBIO"/>
    <s v="SANTANDER"/>
    <s v="SAN GIL"/>
    <s v="MULTIPAGAS SAN GIL"/>
    <s v="REDEBAN"/>
    <s v="FO-25-1568685"/>
    <d v="2025-09-23T08:00:00"/>
    <d v="2025-09-25T15:51:00"/>
    <m/>
    <s v="ROLLOS"/>
    <s v="ROLLOS"/>
    <s v="ROBUSTO"/>
    <s v="MULTIPAGAS"/>
    <s v="EJECUTADO_EXITOSO"/>
    <s v="EJECUTADO EXITOSO"/>
    <s v="23/09/2025 SE ESCALA AL COORDINADOR DE ZONA PARA ENTREGA DE ROLLOS EN SITIO | 25/09/2025 SE REALIZA ENVIO DE 210 ROLLOS, CON LA GUIA 700169959874 INTERRAPIDISIMO. SE CONFIRMA ENTREGA EXITOSA POR PARTE DEL USUARIO | 23/09/2025 SE REALIZA ENVÍO DE 210 ROLLOS POR MEDIO DE LA TRANSPORTADORA INTERRAPIDÍSIMO"/>
    <s v="ENVÍO"/>
    <m/>
    <s v="TIPO II"/>
    <s v="TERRESTRE"/>
    <s v="GONZALEZ ESTUPIÑAN YEISON WALTER ANTONIO"/>
    <n v="0"/>
    <n v="35779.500569199998"/>
    <n v="0"/>
    <n v="35779.500569199998"/>
    <m/>
    <m/>
    <m/>
    <m/>
    <m/>
  </r>
  <r>
    <s v="VILLAVICENCIO"/>
    <x v="5"/>
    <x v="5"/>
    <n v="50711"/>
    <n v="2777850"/>
    <n v="79875"/>
    <s v="ORDEN DE CAMBIO"/>
    <s v="META"/>
    <s v="VISTAHERMOSA"/>
    <s v="BARRIO CENTRO VISTAHERMOSA"/>
    <s v="REDEBAN"/>
    <s v="FO-25-1570076"/>
    <d v="2025-09-23T08:00:00"/>
    <d v="2025-09-25T15:51:00"/>
    <m/>
    <s v="ROLLOS"/>
    <s v="ROLLOS"/>
    <s v="UNO A UNO"/>
    <s v="UNO A UNO"/>
    <s v="EJECUTADO_EXITOSO"/>
    <s v="EJECUTADO EXITOSO"/>
    <s v="23/09/2025 SE REALIZA ENVIO DE ROLLOS CON GUIA | 25/09/2025 SE REALIZA ENVIO DE 10 ROLLOS, CON LA GUIA 700170080670 INTERRAPIDISIMO SE CONFIRMA ENTREGA EXITOSA POR PARTE DEL USUARIO | 24/09/2025 SE RELIZA ENVÍO DE 10 ROLLOS DE PAPEL TERMICO PARA DATÁFONO POR TRANSPORTADORA INTER RAPIDÍSIMO GUIA NO 700170080670"/>
    <s v="ENVÍO"/>
    <m/>
    <s v="TIPO III"/>
    <s v="TERRESTRE"/>
    <s v="GARZON RUIZ LUIS MIGUEL"/>
    <n v="0"/>
    <n v="35779.500569199998"/>
    <n v="0"/>
    <n v="35779.500569199998"/>
    <m/>
    <m/>
    <m/>
    <m/>
    <m/>
  </r>
  <r>
    <s v="MANIZALES"/>
    <x v="2"/>
    <x v="6"/>
    <n v="17524"/>
    <n v="2776014"/>
    <n v="38140"/>
    <s v="ORDEN DE CAMBIO"/>
    <s v="CALDAS"/>
    <s v="PALESTINA"/>
    <s v="BARRIO CENTRO PALESTINA 3"/>
    <s v="REDEBAN"/>
    <s v="FO-25-1566316"/>
    <d v="2025-09-22T14:43:00"/>
    <d v="2025-09-25T15:52:00"/>
    <m/>
    <s v="ROLLOS"/>
    <s v="ROLLOS"/>
    <s v="CB UNO A UNO"/>
    <s v="CB UNO A UNO"/>
    <s v="EJECUTADO_EXITOSO"/>
    <s v="EJECUTADO EXITOSO"/>
    <s v="22/09/2025 SE ESCALA AL COORDINADOR DE ZONA PARA ENTREGA DE ROLLOS EN SITIO | 25/09/2025 SE VISITA COMERCIO SE REALIZA ENTREGA DE 30 ROLLOS DE PAPEL PARA DATÁFONO REDEBAN"/>
    <s v="VISITA_TÉCNICA"/>
    <m/>
    <s v="TIPO II"/>
    <s v="TERRESTRE"/>
    <s v="LOAIZA LOPEZ JHON FREDDY"/>
    <n v="1"/>
    <n v="67654.12000000001"/>
    <n v="0"/>
    <n v="67654.12000000001"/>
    <m/>
    <m/>
    <m/>
    <m/>
    <m/>
  </r>
  <r>
    <s v="NEIVA"/>
    <x v="5"/>
    <x v="5"/>
    <n v="41791"/>
    <n v="2772170"/>
    <n v="79148"/>
    <s v="ORDEN DE CAMBIO"/>
    <s v="HUILA"/>
    <s v="TARQUI"/>
    <s v="BARRIO VDA VERGEL TARQUI"/>
    <s v="REDEBAN"/>
    <s v="FO-25-1566986"/>
    <d v="2025-09-22T09:05:00"/>
    <d v="2025-09-25T15:52:00"/>
    <m/>
    <s v="ROLLOS"/>
    <s v="ROLLOS"/>
    <s v="CB UNO A UNO"/>
    <s v="CB UNO A UNO"/>
    <s v="EJECUTADO_EXITOSO"/>
    <s v="EJECUTADO EXITOSO"/>
    <s v="22/09/2025 SE REALIZA ENVIO DE ROLLOS CON GUIA | 25/09/2025 SE REALIZA ENVIO DE 10 ROLLOS, CON LA GUIA 700169923289 INTERRAPIDISIMO. SE CONFIRMA ENTREGA EXITOSA POR PARTE DEL USUARIO | 23/09/2025 SE ENVÍA 10 ROLLOS SIN NOVEDAD , SE ANEXA GUÍA AL CLIENTE ."/>
    <s v="ENVÍO"/>
    <m/>
    <s v="TIPO III"/>
    <s v="TERRESTRE"/>
    <s v="ANDRADE HERNANDEZ JUAN CARLOS"/>
    <n v="0"/>
    <n v="35779.500569199998"/>
    <n v="0"/>
    <n v="35779.500569199998"/>
    <m/>
    <m/>
    <m/>
    <m/>
    <m/>
  </r>
  <r>
    <s v="BOGOTA"/>
    <x v="4"/>
    <x v="4"/>
    <n v="11001"/>
    <n v="2787961"/>
    <n v="79714"/>
    <s v="ORDEN DE CAMBIO"/>
    <s v="CUNDINAMARCA"/>
    <s v="BOGOTA"/>
    <s v="PTM BOGOTA DROGUERIA TABOR SAL"/>
    <s v="REDEBAN"/>
    <s v="FO-25-1577133"/>
    <d v="2025-09-24T12:21:00"/>
    <d v="2025-09-25T15:55:00"/>
    <m/>
    <s v="ROLLOS"/>
    <s v="ROLLOS"/>
    <s v="AGREGADOR"/>
    <s v="COMCARD - PTM"/>
    <s v="EJECUTADO_EXITOSO"/>
    <s v="EJECUTADO EXITOSO"/>
    <s v="24/09/2025 SE ESCALA AL COORDINADOR DE ZONA PARA ENTREGA DE ROLLOS EN SITIO | 25/09/2025 SE VISITA COMERCIO CB BANCOLOMBIA, SE ENTREGAN ROLLOS DE PAPEL SOLICITADOS PARA EL DATÁFONO, NO UPS, NO SE MANIPULAN EQUIPOS."/>
    <s v="VISITA_TÉCNICA"/>
    <m/>
    <s v="TIPO I"/>
    <s v="TERRESTRE"/>
    <s v="VEGA MANRIQUE JONATAN MAURICIO"/>
    <n v="1"/>
    <n v="35779.500569199998"/>
    <n v="0"/>
    <n v="35779.500569199998"/>
    <m/>
    <m/>
    <m/>
    <m/>
    <m/>
  </r>
  <r>
    <s v="SANTA MARTA"/>
    <x v="1"/>
    <x v="1"/>
    <n v="47001"/>
    <n v="2778012"/>
    <n v="52230"/>
    <s v="ORDEN DE CAMBIO"/>
    <s v="MAGDALENA"/>
    <s v="SANTA MARTA"/>
    <s v="BARRIO VILLA TOLEDO SANTA MART"/>
    <s v="REDEBAN"/>
    <s v="FO-25-1568696"/>
    <d v="2025-09-23T08:00:00"/>
    <d v="2025-09-25T16:00:00"/>
    <m/>
    <s v="ROLLOS"/>
    <s v="ROLLOS"/>
    <s v="CB UNO A UNO"/>
    <s v="CB UNO A UNO"/>
    <s v="EJECUTADO_EXITOSO"/>
    <s v="EJECUTADO EXITOSO"/>
    <s v="23/09/2025 SE ESCALA AL COORDINADOR DE ZONA PARA ENTREGA DE ROLLOS EN SITIO | 25/09/2025 SE REALIZA ENTREGA DE 50 ROLLOS PARA DATÁFONO A SATISFACCIÓN DEL CLIENTE"/>
    <s v="VISITA_TÉCNICA"/>
    <m/>
    <s v="TIPO I"/>
    <s v="TERRESTRE"/>
    <s v="THOMAS  CAMPO SIGIFREDO SEGUNDO"/>
    <n v="1"/>
    <n v="35779.500569199998"/>
    <n v="0"/>
    <n v="35779.500569199998"/>
    <m/>
    <m/>
    <m/>
    <m/>
    <m/>
  </r>
  <r>
    <s v="MEDELLIN"/>
    <x v="0"/>
    <x v="0"/>
    <n v="5001"/>
    <n v="2773253"/>
    <n v="30890"/>
    <s v="ORDEN DE CAMBIO"/>
    <s v="ANTIOQUIA"/>
    <s v="MEDELLIN"/>
    <s v="REDY SAN CRISTOBAL"/>
    <s v="REDEBAN"/>
    <s v="FO-25-1564101"/>
    <d v="2025-09-22T09:58:00"/>
    <d v="2025-09-25T16:00:00"/>
    <m/>
    <s v="ROLLOS"/>
    <s v="ROLLOS"/>
    <s v="ROBUSTO"/>
    <s v="REDY"/>
    <s v="EJECUTADO_EXITOSO"/>
    <s v="EJECUTADO EXITOSO"/>
    <s v="22/09/2025 SE ESCALA AL COORDINADOR DE ZONA PARA ENTREGA DE ROLLOS EN SITIO | 25/09/2025 SE REALIZA ENTREGA DE 250 POR EL OPERADOR LOGISTICO VELOCES CON LA GUIA V4001585224"/>
    <s v="VISITA_TÉCNICA"/>
    <m/>
    <s v="TIPO I"/>
    <s v="TERRESTRE"/>
    <s v="AYALA ROMERO MAYKOL DANILO"/>
    <n v="1"/>
    <n v="35779.500569199998"/>
    <n v="0"/>
    <n v="35779.500569199998"/>
    <m/>
    <m/>
    <m/>
    <m/>
    <m/>
  </r>
  <r>
    <s v="MEDELLIN"/>
    <x v="0"/>
    <x v="0"/>
    <n v="5001"/>
    <n v="2771575"/>
    <n v="32336"/>
    <s v="ORDEN DE CAMBIO"/>
    <s v="ANTIOQUIA"/>
    <s v="MEDELLIN"/>
    <s v="OPRAP GRAN PLAZA"/>
    <s v="REDEBAN"/>
    <s v="FO-25-1564158"/>
    <d v="2025-09-22T08:17:00"/>
    <d v="2025-09-25T16:00:00"/>
    <m/>
    <s v="ROLLOS"/>
    <s v="ROLLOS"/>
    <s v="ROBUSTO"/>
    <s v="OPRAP"/>
    <s v="EJECUTADO_EXITOSO"/>
    <s v="EJECUTADO EXITOSO"/>
    <s v="22/09/2025 SE ESCALA AL COORDINADOR DE ZONA PARA ENTREGA DE ROLLOS EN SITIO | 25/09/2025 SE REALIZA ENTREGA DE 180 POR EL OPERADOR LOGISTICO VELOCES CON LA GUIA V4001585222"/>
    <s v="VISITA_TÉCNICA"/>
    <m/>
    <s v="TIPO I"/>
    <s v="TERRESTRE"/>
    <s v="AYALA ROMERO MAYKOL DANILO"/>
    <n v="1"/>
    <n v="35779.500569199998"/>
    <n v="0"/>
    <n v="35779.500569199998"/>
    <m/>
    <m/>
    <m/>
    <m/>
    <m/>
  </r>
  <r>
    <s v="SANTA MARTA"/>
    <x v="1"/>
    <x v="1"/>
    <n v="47001"/>
    <n v="2782248"/>
    <n v="38397"/>
    <s v="ORDEN DE CAMBIO"/>
    <s v="MAGDALENA"/>
    <s v="SANTA MARTA"/>
    <s v="BARRIO VEREDA DON DIEGO SANTA"/>
    <s v="REDEBAN"/>
    <s v="FO-25-1573112"/>
    <d v="2025-09-23T14:19:00"/>
    <d v="2025-09-25T16:27:00"/>
    <m/>
    <s v="ROLLOS"/>
    <s v="ROLLOS"/>
    <s v="CB UNO A UNO"/>
    <s v="CB UNO A UNO"/>
    <s v="EJECUTADO_EXITOSO"/>
    <s v="EJECUTADO EXITOSO"/>
    <s v="23/09/2025 SE ESCALA AL COORDINADOR DE ZONA PARA ENTREGA DE ROLLOS EN SITIO | 25/09/2025 SE REALIZA ENTREGA DE 50 ROLLOS PARA DATÁFONO POR FLOTA SIN TIQUETE, DESPUÉS DE 2 HORA EL USUARIO CONFIRMA LA ENTREGA, SE ADJUNTA FOTO"/>
    <s v="ENVÍO"/>
    <m/>
    <s v="TIPO I"/>
    <s v="TERRESTRE"/>
    <s v="THOMAS  CAMPO SIGIFREDO SEGUNDO"/>
    <n v="0"/>
    <n v="35779.500569199998"/>
    <n v="0"/>
    <n v="35779.500569199998"/>
    <m/>
    <m/>
    <m/>
    <m/>
    <m/>
  </r>
  <r>
    <s v="VALLEDUPAR"/>
    <x v="1"/>
    <x v="1"/>
    <n v="20400"/>
    <n v="2764628"/>
    <n v="79639"/>
    <s v="ORDEN DE CAMBIO"/>
    <s v="CESAR"/>
    <s v="LA JAGUA DE IBIRICO"/>
    <s v="BARRIO JUAN RAMOS LA JAGUA DE IBIRICO"/>
    <s v="REDEBAN"/>
    <s v="FO-25-1552543"/>
    <d v="2025-09-19T08:37:00"/>
    <d v="2025-09-25T16:35:00"/>
    <m/>
    <s v="ROLLOS"/>
    <s v="ROLLOS"/>
    <s v="UNO A UNO"/>
    <s v="UNO A UNO"/>
    <s v="EJECUTADO_EXITOSO"/>
    <s v="EJECUTADO EXITOSO"/>
    <s v="19/09/2025 SE REALIZA ENVIO DE ROLLOS CON GUIA | 24/09/2025 SE COMUNICA CON EL USUARIO DONDE INFORMA QUE AUN NO RECIBE LOS ROLLOS | 25/09/2025 EN COMUNICACIÓN CON ROSIRIS MEJIA AL NÚMERO 3214789122 CONFIRMA QUE YA RECIBIÓ LOS ROLLOS | 25/09/2025 SE REALIZA ENVIO DE 10 ROLLOS, CON LA GUIA 2205447185 SERVIENTREGA. SE CONFIRMA ENTREGA EXITOSA POR PARTE DEL USUARIO"/>
    <s v="ENVÍO"/>
    <m/>
    <s v="TIPO III"/>
    <s v="TERRESTRE"/>
    <m/>
    <n v="0"/>
    <n v="35779.500569199998"/>
    <n v="0"/>
    <n v="35779.500569199998"/>
    <m/>
    <m/>
    <m/>
    <m/>
    <m/>
  </r>
  <r>
    <s v="CUCUTA"/>
    <x v="3"/>
    <x v="3"/>
    <n v="54405"/>
    <n v="2792647"/>
    <n v="79102"/>
    <s v="ORDEN DE CAMBIO"/>
    <s v="NORTE DE SANTANDER"/>
    <s v="LOS PATIOS"/>
    <s v="BARRIO ONCE DE NOVIEMBRE LOS PATIOS 8"/>
    <s v="REDEBAN"/>
    <s v="FO-25-1582365"/>
    <d v="2025-09-25T10:09:00"/>
    <d v="2025-09-25T16:46:00"/>
    <m/>
    <s v="ROLLOS"/>
    <s v="ROLLOS"/>
    <s v="UNO A UNO"/>
    <s v="UNO A UNO"/>
    <s v="EJECUTADO_EXITOSO"/>
    <s v="EJECUTADO EXITOSO"/>
    <s v="25/09/2025 SE ESCALA AL COORDINADOR DE ZONA PARA ENTREGA DE ROLLOS EN SITIO | 25/09/2025 SE VISITA COMERCIO Y SE ENTREGAN 10 ROLLOS OK."/>
    <s v="VISITA_TÉCNICA"/>
    <m/>
    <s v="TIPO I"/>
    <s v="TERRESTRE"/>
    <s v="TORRES MANTILLA JOSE DANIEL"/>
    <n v="1"/>
    <n v="35779.500569199998"/>
    <n v="0"/>
    <n v="35779.500569199998"/>
    <m/>
    <m/>
    <m/>
    <m/>
    <m/>
  </r>
  <r>
    <s v="MEDELLIN"/>
    <x v="0"/>
    <x v="0"/>
    <n v="5001"/>
    <n v="2777587"/>
    <n v="69964"/>
    <s v="ORDEN DE CAMBIO"/>
    <s v="ANTIOQUIA"/>
    <s v="MEDELLIN"/>
    <s v="PTM MEDELLIN  DEPOSITO Y FERRE"/>
    <s v="REDEBAN"/>
    <s v="FO-25-1569972"/>
    <d v="2025-09-23T08:00:00"/>
    <d v="2025-09-25T16:46:00"/>
    <m/>
    <s v="ROLLOS"/>
    <s v="ROLLOS"/>
    <s v="AGREGADOR"/>
    <s v="COMCARD - PTM"/>
    <s v="EJECUTADO_EXITOSO"/>
    <s v="EJECUTADO EXITOSO"/>
    <s v="23/09/2025 SE ESCALA AL COORDINADOR DE ZONA PARA ENTREGA DE ROLLOS EN SITIO | 25/09/2025 SE REALIZA ENTREGA DE 20 POR EL OPERADOR LOGISTICO VELOCES CON LA GUIA V4001588636"/>
    <s v="VISITA_TÉCNICA"/>
    <m/>
    <s v="TIPO I"/>
    <s v="TERRESTRE"/>
    <s v="AYALA ROMERO MAYKOL DANILO"/>
    <n v="1"/>
    <n v="35779.500569199998"/>
    <n v="0"/>
    <n v="35779.500569199998"/>
    <m/>
    <m/>
    <m/>
    <m/>
    <m/>
  </r>
  <r>
    <s v="IBAGUE"/>
    <x v="5"/>
    <x v="5"/>
    <n v="73001"/>
    <n v="2789453"/>
    <n v="69209"/>
    <s v="ORDEN DE CAMBIO"/>
    <s v="TOLIMA"/>
    <s v="IBAGUE"/>
    <s v="PTM IBAGUE EL LOCAZO"/>
    <s v="REDEBAN"/>
    <s v="FO-25-1579414"/>
    <d v="2025-09-24T15:39:00"/>
    <d v="2025-09-25T16:56:00"/>
    <m/>
    <s v="ROLLOS"/>
    <s v="ROLLOS"/>
    <s v="AGREGADOR"/>
    <s v="COMCARD - PTM"/>
    <s v="EJECUTADO_EXITOSO"/>
    <s v="EJECUTADO EXITOSO"/>
    <s v="24/09/2025 SE ESCALA AL COORDINADOR DE ZONA PARA ENTREGA DE ROLLOS EN SITIO | 25/09/2025 SE ENTREGA 10 ROLLOS CON VISITA"/>
    <s v="VISITA_TÉCNICA"/>
    <m/>
    <s v="TIPO I"/>
    <s v="TERRESTRE"/>
    <s v="VARGAS HERRERA JHON JAIRO"/>
    <n v="1"/>
    <n v="35779.500569199998"/>
    <n v="0"/>
    <n v="35779.500569199998"/>
    <m/>
    <m/>
    <m/>
    <m/>
    <m/>
  </r>
  <r>
    <s v="BOGOTA"/>
    <x v="4"/>
    <x v="4"/>
    <n v="25175"/>
    <n v="2776936"/>
    <n v="20877"/>
    <s v="ORDEN DE CAMBIO"/>
    <s v="CUNDINAMARCA"/>
    <s v="CHIA"/>
    <s v="MULTIPAGAS CHIA"/>
    <s v="REDEBAN"/>
    <s v="FO-25-1566894"/>
    <d v="2025-09-22T16:06:00"/>
    <d v="2025-09-25T17:09:00"/>
    <m/>
    <s v="ROLLOS"/>
    <s v="ROLLOS"/>
    <s v="ROBUSTO"/>
    <s v="MULTIPAGAS"/>
    <s v="EJECUTADO_EXITOSO"/>
    <s v="EJECUTADO EXITOSO"/>
    <s v="22/09/2025 SE ESCALA AL COORDINADOR DE ZONA PARA ENTREGA DE ROLLOS EN SITIO | 25/09/2025 SE ENTREGAN 160 ROLLOS SIN NOVEDAD"/>
    <s v="VISITA_TÉCNICA"/>
    <m/>
    <s v="TIPO II"/>
    <s v="TERRESTRE"/>
    <s v="GARCIA PASTRANA KEVIN FERNANDO"/>
    <n v="1"/>
    <n v="67654.12000000001"/>
    <n v="0"/>
    <n v="67654.12000000001"/>
    <m/>
    <m/>
    <m/>
    <m/>
    <m/>
  </r>
  <r>
    <s v="CALI"/>
    <x v="2"/>
    <x v="2"/>
    <n v="76130"/>
    <n v="2788020"/>
    <n v="80125"/>
    <s v="ORDEN DE CAMBIO"/>
    <s v="VALLE DEL CAUCA"/>
    <s v="CANDELARIA"/>
    <s v="BARRIO MOLINOS 2 CANDELARIA"/>
    <s v="REDEBAN"/>
    <s v="FO-25-1577058"/>
    <d v="2025-09-24T12:08:00"/>
    <d v="2025-09-25T17:10:00"/>
    <m/>
    <s v="ROLLOS"/>
    <s v="ROLLOS"/>
    <s v="UNO A UNO"/>
    <s v="UNO A UNO"/>
    <s v="EJECUTADO_EXITOSO"/>
    <s v="EJECUTADO EXITOSO"/>
    <s v="24/09/2025 SE ESCALA AL COORDINADOR DE ZONA PARA ENTREGA DE ROLLOS EN SITIO | 25/09/2025 SE REALIZA ENTREFA DE 20 ROLLOS TÉRMICOS EN EL CB SIN NOVEDAD."/>
    <s v="VISITA_TÉCNICA"/>
    <m/>
    <s v="TIPO II"/>
    <s v="TERRESTRE"/>
    <s v="TORRES GARCIA JENDRY JOSE"/>
    <n v="1"/>
    <n v="67654.12000000001"/>
    <n v="0"/>
    <n v="67654.12000000001"/>
    <m/>
    <m/>
    <m/>
    <m/>
    <m/>
  </r>
  <r>
    <s v="CUCUTA"/>
    <x v="3"/>
    <x v="3"/>
    <n v="54001"/>
    <n v="2790611"/>
    <n v="79509"/>
    <s v="ORDEN DE CAMBIO"/>
    <s v="NORTE DE SANTANDER"/>
    <s v="CUCUTA"/>
    <s v="BARRIO CIUDAD JARDIN CUCUTA  2"/>
    <s v="REDEBAN"/>
    <s v="FO-25-1580710"/>
    <d v="2025-09-24T17:55:00"/>
    <d v="2025-09-25T17:11:00"/>
    <m/>
    <s v="ROLLOS"/>
    <s v="ROLLOS"/>
    <s v="CB UNO A UNO"/>
    <s v="CB UNO A UNO"/>
    <s v="EJECUTADO_EXITOSO"/>
    <s v="EJECUTADO EXITOSO"/>
    <s v="25/09/2025 SE ESCALA AL COORDINADOR DE ZONA PARA ENTREGA DE ROLLOS EN SITIO | 25/09/2025 SE VISITA COMERCIO Y SE ENTREGAN 30 ROLLOS OK."/>
    <s v="VISITA_TÉCNICA"/>
    <m/>
    <s v="TIPO I"/>
    <s v="TERRESTRE"/>
    <s v="TORRES MANTILLA JOSE DANIEL"/>
    <n v="1"/>
    <n v="35779.500569199998"/>
    <n v="0"/>
    <n v="35779.500569199998"/>
    <m/>
    <m/>
    <m/>
    <m/>
    <m/>
  </r>
  <r>
    <s v="BARRANQUILLA"/>
    <x v="1"/>
    <x v="1"/>
    <n v="88001"/>
    <n v="2795769"/>
    <n v="45870"/>
    <s v="ORDEN DE CAMBIO"/>
    <s v="ARCHIPIELAGO DE SAN ANDRES Y PROVIDENCIA"/>
    <s v="SAN ANDRES"/>
    <s v="DISTRICOL RESTAURANTE Y CAFETE"/>
    <s v="REDEBAN"/>
    <s v="FO-25-1585521"/>
    <d v="2025-09-25T16:30:00"/>
    <d v="2025-09-25T17:15:00"/>
    <m/>
    <s v="ROLLOS"/>
    <s v="ROLLOS"/>
    <s v="AGREGADOR"/>
    <s v="DISTRICOL"/>
    <s v="GESTIÓN_TELEFONICA"/>
    <s v="CANCELADO POR LA RED-SOPORTE TELEFONICO"/>
    <m/>
    <s v="SOPORTE_TELEFÓNICO"/>
    <m/>
    <s v="TIPO IV ESPECIAL"/>
    <s v="AEREO"/>
    <m/>
    <n v="0"/>
    <n v="41241.0800752"/>
    <n v="0"/>
    <n v="41241.0800752"/>
    <m/>
    <m/>
    <m/>
    <m/>
    <m/>
  </r>
  <r>
    <s v="BOGOTA"/>
    <x v="4"/>
    <x v="4"/>
    <n v="25175"/>
    <n v="2774920"/>
    <n v="50245"/>
    <s v="ORDEN DE CAMBIO"/>
    <s v="CUNDINAMARCA"/>
    <s v="CHIA"/>
    <s v="BARRIO SANTA LUCIA CHIA"/>
    <s v="REDEBAN"/>
    <s v="FO-25-1564445"/>
    <d v="2025-09-22T12:15:00"/>
    <d v="2025-09-25T17:16:00"/>
    <m/>
    <s v="ROLLOS"/>
    <s v="ROLLOS"/>
    <s v="CB UNO A UNO"/>
    <s v="CB UNO A UNO"/>
    <s v="EJECUTADO_EXITOSO"/>
    <s v="EJECUTADO EXITOSO"/>
    <s v="22/09/2025 SE ESCALA AL COORDINADOR DE ZONA PARA ENTREGA DE ROLLOS EN SITIO | 25/09/2025 SE ENTREGAN 50 ROLLOS SIN NOVEDAD"/>
    <s v="VISITA_TÉCNICA"/>
    <m/>
    <s v="TIPO II"/>
    <s v="TERRESTRE"/>
    <s v="GARCIA PASTRANA KEVIN FERNANDO"/>
    <n v="1"/>
    <n v="67654.12000000001"/>
    <n v="0"/>
    <n v="67654.12000000001"/>
    <m/>
    <m/>
    <m/>
    <m/>
    <m/>
  </r>
  <r>
    <s v="SANTA MARTA"/>
    <x v="1"/>
    <x v="1"/>
    <n v="47030"/>
    <n v="2768849"/>
    <n v="81306"/>
    <s v="ORDEN DE CAMBIO"/>
    <s v="MAGDALENA"/>
    <s v="ALGARROBO"/>
    <s v="PTM ALGARROBO SUPERMERCADO EL"/>
    <s v="REDEBAN"/>
    <s v="FO-25-1564804"/>
    <d v="2025-09-20T09:00:00"/>
    <d v="2025-09-26T08:31:00"/>
    <m/>
    <s v="ROLLOS"/>
    <s v="ROLLOS"/>
    <s v="AGREGADOR"/>
    <s v="COMCARD - PTM"/>
    <s v="EJECUTADO_EXITOSO"/>
    <s v="EJECUTADO EXITOSO"/>
    <s v="22/09/2025 SE REALIZA ENVIO DE ROLLOS CON GUIA | 26/09/2025 SE REALIZA ENVIO DE 20 ROLLOS, CON LA GUIA 2205447188 SERVIENTREGA. SE CONFIRMA ENTREGA EXITOSA POR PARTE DEL USUARIO"/>
    <s v="ENVÍO"/>
    <m/>
    <s v="TIPO IV"/>
    <s v="TERRESTRE"/>
    <m/>
    <n v="0"/>
    <n v="35779.500569199998"/>
    <n v="0"/>
    <n v="35779.500569199998"/>
    <m/>
    <m/>
    <m/>
    <m/>
    <m/>
  </r>
  <r>
    <s v="CALI"/>
    <x v="2"/>
    <x v="2"/>
    <n v="19622"/>
    <n v="2749815"/>
    <n v="79950"/>
    <s v="ORDEN DE CAMBIO"/>
    <s v="CAUCA"/>
    <s v="ROSAS"/>
    <s v="BARRIO SANTANDER ROSAS 1"/>
    <s v="REDEBAN"/>
    <s v="FO-25-1538685"/>
    <d v="2025-09-16T15:04:00"/>
    <d v="2025-09-26T08:37:00"/>
    <m/>
    <s v="ROLLOS"/>
    <s v="ROLLOS"/>
    <s v="UNO A UNO"/>
    <s v="UNO A UNO"/>
    <s v="EJECUTADO_EXITOSO"/>
    <s v="EJECUTADO EXITOSO"/>
    <s v="16/09/2025 SE REALIZA ENVIO DE ROLLOS CON GUIA | 22/09/2025 SE COMUNICA CON EL USUARIO DONDE INFORMA QUE AUN NO RECIBE LOS ROLLOS | 24/09/2025 SE ESCALA A SERVIENTREGA PARA VALIDAR EL ESTADO DEL ENVIO YA QUE LLEVA 6 DIAS SIN MOVIMIENTO | 24/09/2025 SE COMUNICA CON EL USUARIO DONDE INFORMA QUE AUN NO RECIBE LOS ROLLOS | 24/09/2025 RESPUESTA DE SERVIENTREGA:_x000a_TE INFORMO QUE EL ENVÍO 2185553790, ESTÁ EN PROCESO DE ENTREGA EN SU DESTINO DESDE EL DÍA 19/09/2025, Y POR SER CONSIDERADO TRAYECTO ESPECIAL SON DE TRES A CINCO DÍAS HÁBILES PARA LA NOVEDAD FINAL. | 25/09/2025 EN COMUNICACIÓN CON EL SR URIEL HORACIO DIAZ RIOS AL NÚMERO 3235849657 INFORMA QUE AÚN NO RECIBE | 26/09/2025 SE REALIZA ENVIO DE 10 ROLLOS, CON LA GUIA 2185553790 SERVIENTREGA. SE CONFIRMA ENTREGA EXITOSA POR PARTE DEL USUARIO"/>
    <s v="ENVÍO"/>
    <m/>
    <s v="TIPO III"/>
    <s v="TERRESTRE"/>
    <m/>
    <n v="0"/>
    <n v="35779.500569199998"/>
    <n v="0"/>
    <n v="35779.500569199998"/>
    <m/>
    <m/>
    <m/>
    <m/>
    <m/>
  </r>
  <r>
    <s v="BUCARAMANGA"/>
    <x v="3"/>
    <x v="3"/>
    <n v="68276"/>
    <n v="2790240"/>
    <n v="60896"/>
    <s v="ORDEN DE CAMBIO"/>
    <s v="SANTANDER"/>
    <s v="FLORIDABLANCA"/>
    <s v="PTM FLORIDABLANCA MISCELANEA D"/>
    <s v="REDEBAN"/>
    <s v="FO-25-1580720"/>
    <d v="2025-09-24T17:11:00"/>
    <d v="2025-09-26T08:43:00"/>
    <m/>
    <s v="ROLLOS"/>
    <s v="ROLLOS"/>
    <s v="AGREGADOR"/>
    <s v="COMCARD - PTM"/>
    <s v="EJECUTADO_EXITOSO"/>
    <s v="EJECUTADO EXITOSO"/>
    <s v="25/09/2025 SE ESCALA AL COORDINADOR DE ZONA PARA ENTREGA DE ROLLOS EN SITIO | 26/09/2025 SE REALIZA ENTREGA DE 40 ROLLOS CON VISITA NO SE MANIPULA TERMINAL"/>
    <s v="VISITA_TÉCNICA"/>
    <m/>
    <s v="TIPO I"/>
    <s v="TERRESTRE"/>
    <s v="REYES RAMIREZ DIEGO ALEXANDER"/>
    <n v="1"/>
    <n v="35779.500569199998"/>
    <n v="0"/>
    <n v="35779.500569199998"/>
    <m/>
    <m/>
    <m/>
    <m/>
    <m/>
  </r>
  <r>
    <s v="BUCARAMANGA"/>
    <x v="3"/>
    <x v="3"/>
    <n v="68001"/>
    <n v="2795751"/>
    <n v="64499"/>
    <s v="ORDEN DE CAMBIO"/>
    <s v="SANTANDER"/>
    <s v="BUCARAMANGA"/>
    <s v="PTM BUCARAMANGA GUSSI VARIEDA"/>
    <s v="REDEBAN"/>
    <s v="FO-25-1585345"/>
    <d v="2025-09-25T16:25:00"/>
    <d v="2025-09-26T09:04:00"/>
    <m/>
    <s v="ROLLOS"/>
    <s v="ROLLOS"/>
    <s v="AGREGADOR"/>
    <s v="COMCARD - PTM"/>
    <s v="EJECUTADO_EXITOSO"/>
    <s v="EJECUTADO EXITOSO"/>
    <s v="25/09/2025 SE ESCALA AL COORDINADOR DE ZONA PARA ENTREGA DE ROLLOS EN SITIO | 26/09/2025 SE REALIZA ENTREGA DE 20 ROLLOS CON VISITA NO SE MANIPULA TERMINAL"/>
    <s v="VISITA_TÉCNICA"/>
    <m/>
    <s v="TIPO I"/>
    <s v="TERRESTRE"/>
    <s v="REYES RAMIREZ DIEGO ALEXANDER"/>
    <n v="1"/>
    <n v="35779.500569199998"/>
    <n v="0"/>
    <n v="35779.500569199998"/>
    <m/>
    <m/>
    <m/>
    <m/>
    <m/>
  </r>
  <r>
    <s v="PEREIRA"/>
    <x v="2"/>
    <x v="6"/>
    <n v="63130"/>
    <n v="2787933"/>
    <n v="60988"/>
    <s v="ORDEN DE CAMBIO"/>
    <s v="QUINDIO"/>
    <s v="CALARCA"/>
    <s v="BARRIO EL CAIMO CALARCA"/>
    <s v="REDEBAN"/>
    <s v="FO-25-1577051"/>
    <d v="2025-09-24T12:10:00"/>
    <d v="2025-09-26T09:40:00"/>
    <m/>
    <s v="ROLLOS"/>
    <s v="ROLLOS"/>
    <s v="CB UNO A UNO"/>
    <s v="CB UNO A UNO"/>
    <s v="EJECUTADO_EXITOSO"/>
    <s v="EJECUTADO EXITOSO"/>
    <s v="24/09/2025 SE ESCALA AL COORDINADOR DE ZONA PARA ENTREGA DE ROLLOS EN SITIO | 26/09/2025 SE VISITA COMERCIO SE REALIZÓ ENTREGA DE 20 ROLLOS"/>
    <s v="VISITA_TÉCNICA"/>
    <m/>
    <s v="TIPO II"/>
    <s v="TERRESTRE"/>
    <s v="SANCHEZ SOLORZANO JUAN SEBASTIAN"/>
    <n v="1"/>
    <n v="67654.12000000001"/>
    <n v="0"/>
    <n v="67654.12000000001"/>
    <m/>
    <m/>
    <m/>
    <m/>
    <m/>
  </r>
  <r>
    <s v="MEDELLIN"/>
    <x v="0"/>
    <x v="0"/>
    <n v="5001"/>
    <n v="2778989"/>
    <n v="12705"/>
    <s v="ORDEN DE CAMBIO"/>
    <s v="ANTIOQUIA"/>
    <s v="MEDELLIN"/>
    <s v="PAGAFACIL SAN ANTONIO DE PRADO"/>
    <s v="REDEBAN"/>
    <s v="FO-25-1569964"/>
    <d v="2025-09-23T08:50:00"/>
    <d v="2025-09-26T10:03:00"/>
    <m/>
    <s v="ROLLOS"/>
    <s v="ROLLOS"/>
    <s v="ROBUSTO"/>
    <s v="PAGAFACIL"/>
    <s v="EJECUTADO_EXITOSO"/>
    <s v="EJECUTADO EXITOSO"/>
    <s v="23/09/2025 SE ESCALA AL COORDINADOR DE ZONA PARA ENTREGA DE ROLLOS EN SITIO | 26/09/2025 SE REALIZA ENTREGA DE 180 POR EL OPERADOR LOGISTICO VELOCES CON LA GUIA V4001588637"/>
    <s v="VISITA_TÉCNICA"/>
    <m/>
    <s v="TIPO I"/>
    <s v="TERRESTRE"/>
    <s v="AYALA ROMERO MAYKOL DANILO"/>
    <n v="1"/>
    <n v="35779.500569199998"/>
    <n v="0"/>
    <n v="35779.500569199998"/>
    <m/>
    <m/>
    <m/>
    <m/>
    <m/>
  </r>
  <r>
    <s v="BUCARAMANGA"/>
    <x v="3"/>
    <x v="3"/>
    <n v="68307"/>
    <n v="2795739"/>
    <n v="73607"/>
    <s v="ORDEN DE CAMBIO"/>
    <s v="SANTANDER"/>
    <s v="GIRON"/>
    <s v="PTM LA REPUBLICA GIRON SUPERME"/>
    <s v="REDEBAN"/>
    <s v="FO-25-1585315"/>
    <d v="2025-09-25T16:21:00"/>
    <d v="2025-09-26T10:35:00"/>
    <m/>
    <s v="ROLLOS"/>
    <s v="ROLLOS"/>
    <s v="AGREGADOR"/>
    <s v="COMCARD - PTM"/>
    <s v="EJECUTADO_EXITOSO"/>
    <s v="EJECUTADO EXITOSO"/>
    <s v="25/09/2025 SE ESCALA AL COORDINADOR DE ZONA PARA ENTREGA DE ROLLOS EN SITIO | 26/09/2025 SE REALIZA VISITA A COMERCIO Y SE ENTREGAN 10 ROLLOS"/>
    <s v="VISITA_TÉCNICA"/>
    <m/>
    <s v="TIPO I"/>
    <s v="TERRESTRE"/>
    <s v="SANTOS GONZALEZ JOHAN FABIAN"/>
    <n v="1"/>
    <n v="35779.500569199998"/>
    <n v="0"/>
    <n v="35779.500569199998"/>
    <m/>
    <m/>
    <m/>
    <m/>
    <m/>
  </r>
  <r>
    <s v="CALI"/>
    <x v="2"/>
    <x v="2"/>
    <n v="76001"/>
    <n v="2786004"/>
    <n v="35510"/>
    <s v="ORDEN DE CAMBIO"/>
    <s v="VALLE DEL CAUCA"/>
    <s v="CALI"/>
    <s v="REDY LA PRIMERA"/>
    <s v="REDEBAN"/>
    <s v="FO-25-1580766"/>
    <d v="2025-09-24T09:15:00"/>
    <d v="2025-09-26T10:56:00"/>
    <m/>
    <s v="ROLLOS"/>
    <s v="ROLLOS"/>
    <s v="ROBUSTO"/>
    <s v="REDY"/>
    <s v="EJECUTADO_EXITOSO"/>
    <s v="EJECUTADO EXITOSO"/>
    <s v="25/09/2025 SE ESCALA AL COORDINADOR DE ZONA PARA ENTREGA DE ROLLOS EN SITIO | 26/09/2025 SE ENTREGAN 120 ROLLOS EN HUEN ESTADO"/>
    <s v="VISITA_TÉCNICA"/>
    <m/>
    <s v="TIPO I"/>
    <s v="TERRESTRE"/>
    <s v="ESCOBAR LENIS JUAN SEBASTIAN"/>
    <n v="1"/>
    <n v="35779.500569199998"/>
    <n v="0"/>
    <n v="35779.500569199998"/>
    <m/>
    <m/>
    <m/>
    <m/>
    <m/>
  </r>
  <r>
    <s v="BOGOTA"/>
    <x v="4"/>
    <x v="4"/>
    <n v="11001"/>
    <n v="2790535"/>
    <n v="62715"/>
    <s v="ORDEN DE CAMBIO"/>
    <s v="CUNDINAMARCA"/>
    <s v="BOGOTA"/>
    <s v="BARRIO RINCON BOGOTA 6"/>
    <s v="REDEBAN"/>
    <s v="FO-25-1580713 | FO-25-1585447"/>
    <d v="2025-09-24T17:46:00"/>
    <d v="2025-09-26T10:59:00"/>
    <m/>
    <s v="ROLLOS"/>
    <s v="ROLLOS"/>
    <s v="CB UNO A UNO"/>
    <s v="CB UNO A UNO"/>
    <s v="EJECUTADO_EXITOSO"/>
    <s v="EJECUTADO EXITOSO"/>
    <s v="25/09/2025 SE LLEGA A LA UBICACIÓN Y EL ALMACEN O COMERCIO SE ENCUENTRA CERRADO |26/09/2025 SE VISITA COMERCIO CB BANCOLOMBIA, SE ENTREGAN ROLLOS DE PAPEL SOLICITADOS PARA EL DATÁFONO, NO UPS, NO SE MANIPULAN EQUIPOS."/>
    <s v="VISITA_TÉCNICA"/>
    <m/>
    <s v="TIPO I"/>
    <s v="TERRESTRE"/>
    <s v="BARRAGAN LAGOS JUAN MANUEL | VEGA MANRIQUE JONATAN MAURICIO"/>
    <n v="2"/>
    <n v="35779.500569199998"/>
    <n v="0"/>
    <n v="71559.001138399995"/>
    <m/>
    <m/>
    <m/>
    <m/>
    <m/>
  </r>
  <r>
    <s v="BOGOTA"/>
    <x v="4"/>
    <x v="4"/>
    <n v="25486"/>
    <n v="2788515"/>
    <n v="62883"/>
    <s v="ORDEN DE CAMBIO"/>
    <s v="CUNDINAMARCA"/>
    <s v="NEMOCON"/>
    <s v="BARRIO CENTRO NEMOCON 7"/>
    <s v="REDEBAN"/>
    <s v="FO-25-1578320"/>
    <d v="2025-09-24T13:55:00"/>
    <d v="2025-09-26T11:02:00"/>
    <m/>
    <s v="ROLLOS"/>
    <s v="ROLLOS"/>
    <s v="CB UNO A UNO"/>
    <s v="CB UNO A UNO"/>
    <s v="EJECUTADO_EXITOSO"/>
    <s v="EJECUTADO EXITOSO"/>
    <s v="24/09/2025 SE ESCALA AL COORDINADOR DE ZONA PARA ENTREGA DE ROLLOS EN SITIO | 26/09/2025 ENTREGA DE ROLLOS EJECUTADO OK"/>
    <s v="VISITA_TÉCNICA"/>
    <m/>
    <s v="TIPO II"/>
    <s v="TERRESTRE"/>
    <s v="GOMEZ VEGA DAVID SNEYDER"/>
    <n v="1"/>
    <n v="67654.12000000001"/>
    <n v="0"/>
    <n v="67654.12000000001"/>
    <m/>
    <m/>
    <m/>
    <m/>
    <m/>
  </r>
  <r>
    <s v="CALI"/>
    <x v="2"/>
    <x v="2"/>
    <n v="76001"/>
    <n v="2795075"/>
    <n v="22518"/>
    <s v="ORDEN DE CAMBIO"/>
    <s v="VALLE DEL CAUCA"/>
    <s v="CALI"/>
    <s v="BARRIO VILLA DEL PRADO CALI"/>
    <s v="REDEBAN"/>
    <s v="FO-25-1585162"/>
    <d v="2025-09-25T15:33:00"/>
    <d v="2025-09-26T11:27:00"/>
    <m/>
    <s v="ROLLOS"/>
    <s v="ROLLOS"/>
    <s v="CB UNO A UNO"/>
    <s v="CB UNO A UNO"/>
    <s v="EJECUTADO_EXITOSO"/>
    <s v="EJECUTADO EXITOSO"/>
    <s v="25/09/2025 SE ESCALA AL COORDINADOR DE ZONA PARA ENTREGA DE ROLLOS EN SITIO | 26/09/2025 SE ENTREGAN 30 ROLLOS A RICHARD GIRALDO ARISTIZABAL"/>
    <s v="VISITA_TÉCNICA"/>
    <m/>
    <s v="TIPO I"/>
    <s v="TERRESTRE"/>
    <s v="CUERO RUIZ JHONNY"/>
    <n v="1"/>
    <n v="35779.500569199998"/>
    <n v="0"/>
    <n v="35779.500569199998"/>
    <m/>
    <m/>
    <m/>
    <m/>
    <m/>
  </r>
  <r>
    <s v="VILLAVICENCIO"/>
    <x v="5"/>
    <x v="5"/>
    <n v="50001"/>
    <n v="2784880"/>
    <n v="79873"/>
    <s v="ORDEN DE CAMBIO"/>
    <s v="META"/>
    <s v="VILLAVICENCIO"/>
    <s v="BARRIO CUIDAD MILENIO COFREM VILLAVICENCIO"/>
    <s v="REDEBAN"/>
    <s v="FO-25-1575609"/>
    <d v="2025-09-24T08:00:00"/>
    <d v="2025-09-26T11:37:00"/>
    <m/>
    <s v="ROLLOS"/>
    <s v="ROLLOS"/>
    <s v="UNO A UNO"/>
    <s v="UNO A UNO"/>
    <s v="EJECUTADO_EXITOSO"/>
    <s v="EJECUTADO EXITOSO"/>
    <s v="24/09/2025 SE ESCALA AL COORDINADOR DE ZONA PARA ENTREGA DE ROLLOS EN SITIO | 26/09/2025 SE REALIZA ENTREGA DE 10 ROLLOS AL COMERCIO"/>
    <s v="VISITA_TÉCNICA"/>
    <m/>
    <s v="TIPO I"/>
    <s v="TERRESTRE"/>
    <s v="ROZO JIMENEZ EDGAR ARMANDO"/>
    <n v="1"/>
    <n v="35779.500569199998"/>
    <n v="0"/>
    <n v="35779.500569199998"/>
    <m/>
    <m/>
    <m/>
    <m/>
    <m/>
  </r>
  <r>
    <s v="PEREIRA"/>
    <x v="2"/>
    <x v="6"/>
    <n v="76736"/>
    <n v="2781398"/>
    <n v="16857"/>
    <s v="ORDEN DE CAMBIO"/>
    <s v="VALLE DEL CAUCA"/>
    <s v="SEVILLA"/>
    <s v="BARRIO LA AVENIDA SEVILLA"/>
    <s v="REDEBAN"/>
    <s v="FO-25-1571951"/>
    <d v="2025-09-23T11:55:00"/>
    <d v="2025-09-26T11:38:00"/>
    <m/>
    <s v="ROLLOS"/>
    <s v="ROLLOS"/>
    <s v="CB UNO A UNO"/>
    <s v="CB UNO A UNO"/>
    <s v="EJECUTADO_EXITOSO"/>
    <s v="EJECUTADO EXITOSO"/>
    <s v="23/09/2025 SE ESCALA AL COORDINADOR DE ZONA PARA ENTREGA DE ROLLOS EN SITIO | 26/09/2025 SE VISITA COMERCIO SE REALIZÓ ENTREGA DE 20 ROLLOS"/>
    <s v="VISITA_TÉCNICA"/>
    <m/>
    <s v="TIPO II"/>
    <s v="TERRESTRE"/>
    <s v="SANCHEZ SOLORZANO JUAN SEBASTIAN"/>
    <n v="1"/>
    <n v="67654.12000000001"/>
    <n v="0"/>
    <n v="67654.12000000001"/>
    <m/>
    <m/>
    <m/>
    <m/>
    <m/>
  </r>
  <r>
    <s v="TUNJA"/>
    <x v="3"/>
    <x v="3"/>
    <n v="15001"/>
    <n v="2794533"/>
    <n v="35414"/>
    <s v="ORDEN DE CAMBIO"/>
    <s v="BOYACA"/>
    <s v="TUNJA"/>
    <s v="BARRIO SURINAMA TUNJA 1"/>
    <s v="REDEBAN"/>
    <s v="FO-25-1584266"/>
    <d v="2025-09-25T14:22:00"/>
    <d v="2025-09-26T11:40:00"/>
    <m/>
    <s v="ROLLOS"/>
    <s v="ROLLOS"/>
    <s v="CB UNO A UNO"/>
    <s v="CB UNO A UNO"/>
    <s v="EJECUTADO_EXITOSO"/>
    <s v="EJECUTADO EXITOSO"/>
    <s v="25/09/2025 SE ESCALA AL COORDINADOR DE ZONA PARA ENTREGA DE ROLLOS EN SITIO | 26/09/2025 ENTREGA DE 80 ROLLOS CON VISITA EXITOSA"/>
    <s v="VISITA_TÉCNICA"/>
    <m/>
    <s v="TIPO I"/>
    <s v="TERRESTRE"/>
    <s v="HERRERA GARZON JEYSON STEVENT"/>
    <n v="1"/>
    <n v="35779.500569199998"/>
    <n v="0"/>
    <n v="35779.500569199998"/>
    <m/>
    <m/>
    <m/>
    <m/>
    <m/>
  </r>
  <r>
    <s v="TUNJA"/>
    <x v="3"/>
    <x v="3"/>
    <n v="15806"/>
    <n v="2789701"/>
    <n v="79728"/>
    <s v="ORDEN DE CAMBIO"/>
    <s v="BOYACA"/>
    <s v="TIBASOSA"/>
    <s v="PTM TIBASOSA ENCANTOS BELLEZA"/>
    <s v="REDEBAN"/>
    <s v="FO-25-1580737"/>
    <d v="2025-09-24T15:53:00"/>
    <d v="2025-09-26T11:50:00"/>
    <m/>
    <s v="ROLLOS"/>
    <s v="ROLLOS"/>
    <s v="AGREGADOR"/>
    <s v="COMCARD - PTM"/>
    <s v="EJECUTADO_EXITOSO"/>
    <s v="EJECUTADO EXITOSO"/>
    <s v="25/09/2025 SE ESCALA AL COORDINADOR DE ZONA PARA ENTREGA DE ROLLOS EN SITIO | 26/09/2025 SE REALIZA ENTREGA EN SITIO DE 10 ROLLOS REDEBAN RECIBE PAPELERIA MARÍA ANTONIA SÁNCHEZ"/>
    <s v="VISITA_TÉCNICA"/>
    <m/>
    <s v="TIPO II"/>
    <s v="TERRESTRE"/>
    <s v="ALVARADO MORENO CRISTHIAN"/>
    <n v="1"/>
    <n v="67654.12000000001"/>
    <n v="0"/>
    <n v="67654.12000000001"/>
    <m/>
    <m/>
    <m/>
    <m/>
    <m/>
  </r>
  <r>
    <s v="BUCARAMANGA"/>
    <x v="3"/>
    <x v="3"/>
    <n v="20770"/>
    <n v="2787549"/>
    <n v="72959"/>
    <s v="ORDEN DE CAMBIO"/>
    <s v="CESAR"/>
    <s v="SAN MARTIN"/>
    <s v="DISTRICOL ANAELI STORE"/>
    <s v="REDEBAN"/>
    <s v="FO-25-1579230"/>
    <d v="2025-09-24T11:36:00"/>
    <d v="2025-09-26T11:53:00"/>
    <m/>
    <s v="ROLLOS"/>
    <s v="ROLLOS"/>
    <s v="AGREGADOR"/>
    <s v="DISTRICOL"/>
    <s v="EJECUTADO_EXITOSO"/>
    <s v="EJECUTADO EXITOSO"/>
    <s v="24/09/2025 SE ESCALA AL COORDINADOR DE ZONA PARA ENTREGA DE ROLLOS EN SITIO | 26/09/2025 SE VISITA A LA DIRECCION QUE CLIENTE INDICA CALLE 103 13 31 , Y SE HACE ENTREGA DE  20 ROLLOS"/>
    <s v="VISITA_TÉCNICA"/>
    <m/>
    <s v="TIPO III"/>
    <s v="TERRESTRE"/>
    <s v="GELVEZ MOGOLLON JOSE ELISEO"/>
    <n v="1"/>
    <n v="35779.500569199998"/>
    <n v="0"/>
    <n v="35779.500569199998"/>
    <m/>
    <m/>
    <m/>
    <m/>
    <m/>
  </r>
  <r>
    <s v="NEIVA"/>
    <x v="5"/>
    <x v="5"/>
    <n v="41006"/>
    <n v="2777069"/>
    <n v="70933"/>
    <s v="ORDEN DE CAMBIO"/>
    <s v="HUILA"/>
    <s v="ACEVEDO"/>
    <s v="LAS MERCEDES ACEVEDO"/>
    <s v="REDEBAN"/>
    <s v="FO-25-1566974"/>
    <d v="2025-09-22T16:18:00"/>
    <d v="2025-09-26T11:55:00"/>
    <m/>
    <s v="ROLLOS"/>
    <s v="ROLLOS"/>
    <s v="CB UNO A UNO"/>
    <s v="CB UNO A UNO"/>
    <s v="EJECUTADO_EXITOSO"/>
    <s v="EJECUTADO EXITOSO"/>
    <s v="22/09/2025 SE REALIZA ENVIO DE ROLLOS CON GUIA | 23/09/2025 SE ENVÍA 20 ROLLOS SIN NOVEDAD, SE AVISA AL CLIENTE ANEXANDO FOTO DE LA GUÍA ."/>
    <s v="ENVÍO"/>
    <m/>
    <s v="TIPO III"/>
    <s v="TERRESTRE"/>
    <s v="ANDRADE HERNANDEZ JUAN CARLOS"/>
    <n v="0"/>
    <n v="35779.500569199998"/>
    <n v="0"/>
    <n v="35779.500569199998"/>
    <m/>
    <m/>
    <m/>
    <m/>
    <m/>
  </r>
  <r>
    <s v="NEIVA"/>
    <x v="5"/>
    <x v="5"/>
    <n v="18753"/>
    <n v="2777393"/>
    <n v="53707"/>
    <s v="ORDEN DE CAMBIO"/>
    <s v="CAQUETA"/>
    <s v="SAN VICENTE DEL CAGUAN"/>
    <s v="BARRIO VEREDA LAS DAMAS SAN VI"/>
    <s v="REDEBAN"/>
    <s v="FO-25-1566968"/>
    <d v="2025-09-22T17:06:00"/>
    <d v="2025-09-26T11:58:00"/>
    <m/>
    <s v="ROLLOS"/>
    <s v="ROLLOS"/>
    <s v="CB UNO A UNO"/>
    <s v="CB UNO A UNO"/>
    <s v="EJECUTADO_EXITOSO"/>
    <s v="EJECUTADO EXITOSO"/>
    <s v="22/09/2025 SE REALIZA ENVIO DE ROLLOS CON GUIA | 23/09/2025 SE REALIZA ENVÍO DE 50 ROLLOS RBM POR INTERRAPIDISIMO, SE LLAMA AL CLIENTE Y SE LE MANIFIESTA QUE SE LE REALIZO EL ENVÍO POR TRANSPORTADORA SE LE COMPARTE GUIA PARA QUE PUEDA RECLAMARLOS EN LA PRINCIPAL DE SAN VICENTE DEL CAGUAN."/>
    <s v="ENVÍO"/>
    <m/>
    <s v="TIPO IV ESPECIAL"/>
    <s v="TERRESTRE / AEREO"/>
    <s v="BERMUDEZ SANCHEZ JOSE NEYBER"/>
    <n v="0"/>
    <n v="35779.500569199998"/>
    <n v="0"/>
    <n v="35779.500569199998"/>
    <m/>
    <m/>
    <m/>
    <m/>
    <m/>
  </r>
  <r>
    <s v="CALI"/>
    <x v="2"/>
    <x v="2"/>
    <n v="76520"/>
    <n v="2784350"/>
    <n v="77970"/>
    <s v="ORDEN DE CAMBIO"/>
    <s v="VALLE DEL CAUCA"/>
    <s v="PALMIRA"/>
    <s v="BARRIO CENTRO PALMIRA 15"/>
    <s v="REDEBAN"/>
    <s v="FO-25-1574951"/>
    <d v="2025-09-24T08:00:00"/>
    <d v="2025-09-26T12:00:00"/>
    <m/>
    <s v="ROLLOS"/>
    <s v="ROLLOS"/>
    <s v="CB UNO A UNO"/>
    <s v="CB UNO A UNO"/>
    <s v="EJECUTADO_EXITOSO"/>
    <s v="EJECUTADO EXITOSO"/>
    <s v="24/09/2025 SE ESCALA AL COORDINADOR DE ZONA PARA ENTREGA DE ROLLOS EN SITIO | 26/09/2025 EN LA VISITA TÉCNICA SE REALIZÓ LA ENTREGA DE 30 ROLLOS TERMICOS DE REDEBAN PARA EL CB."/>
    <s v="VISITA_TÉCNICA"/>
    <m/>
    <s v="TIPO I"/>
    <s v="TERRESTRE"/>
    <s v="SANCHEZ URREGO ROBINSON DAVID"/>
    <n v="1"/>
    <n v="35779.500569199998"/>
    <n v="0"/>
    <n v="35779.500569199998"/>
    <m/>
    <m/>
    <m/>
    <m/>
    <m/>
  </r>
  <r>
    <s v="CALI"/>
    <x v="2"/>
    <x v="2"/>
    <n v="76113"/>
    <n v="2796719"/>
    <n v="72644"/>
    <s v="ORDEN DE CAMBIO"/>
    <s v="VALLE DEL CAUCA"/>
    <s v="BUGALAGRANDE"/>
    <s v="BARRIO CENTRO BUGALAGRANDE 9"/>
    <s v="REDEBAN"/>
    <s v="FO-25-1588712"/>
    <d v="2025-09-26T08:00:00"/>
    <d v="2025-09-26T12:10:00"/>
    <m/>
    <s v="ROLLOS"/>
    <s v="ROLLOS"/>
    <s v="CB UNO A UNO"/>
    <s v="CB UNO A UNO"/>
    <s v="GESTIÓN_TELEFONICA"/>
    <s v="CANCELADO POR EL USUARIO"/>
    <m/>
    <s v="SOPORTE_TELEFÓNICO"/>
    <m/>
    <s v="TIPO II"/>
    <s v="TERRESTRE"/>
    <m/>
    <n v="0"/>
    <n v="41241.0800752"/>
    <n v="0"/>
    <n v="41241.0800752"/>
    <m/>
    <m/>
    <m/>
    <m/>
    <m/>
  </r>
  <r>
    <s v="CALI"/>
    <x v="2"/>
    <x v="2"/>
    <n v="76001"/>
    <n v="2793349"/>
    <n v="28673"/>
    <s v="ORDEN DE CAMBIO"/>
    <s v="VALLE DEL CAUCA"/>
    <s v="CALI"/>
    <s v="BARRIO CENTRO 2 CALI"/>
    <s v="REDEBAN"/>
    <s v="FO-25-1583118"/>
    <d v="2025-09-25T11:25:00"/>
    <d v="2025-09-26T12:11:00"/>
    <m/>
    <s v="ROLLOS"/>
    <s v="ROLLOS"/>
    <s v="CB UNO A UNO"/>
    <s v="CB UNO A UNO"/>
    <s v="EJECUTADO_EXITOSO"/>
    <s v="EJECUTADO EXITOSO"/>
    <s v="25/09/2025 SE ESCALA AL COORDINADOR DE ZONA PARA ENTREGA DE ROLLOS EN SITIO | 26/09/2025 SE ENTREGAN 80 ROLLOS EN BUEN ESTADO"/>
    <s v="VISITA_TÉCNICA"/>
    <m/>
    <s v="TIPO I"/>
    <s v="TERRESTRE"/>
    <s v="ESCOBAR LENIS JUAN SEBASTIAN"/>
    <n v="1"/>
    <n v="35779.500569199998"/>
    <n v="0"/>
    <n v="35779.500569199998"/>
    <m/>
    <m/>
    <m/>
    <m/>
    <m/>
  </r>
  <r>
    <s v="MEDELLIN"/>
    <x v="0"/>
    <x v="0"/>
    <n v="5282"/>
    <n v="2767420"/>
    <n v="80445"/>
    <s v="ORDEN DE CAMBIO"/>
    <s v="ANTIOQUIA"/>
    <s v="FREDONIA"/>
    <s v="BARRIO CENTRO FREDONIA"/>
    <s v="REDEBAN"/>
    <s v="FO-25-1556429"/>
    <d v="2025-09-19T14:25:00"/>
    <d v="2025-09-26T12:33:00"/>
    <m/>
    <s v="ROLLOS"/>
    <s v="ROLLOS"/>
    <s v="UNO A UNO"/>
    <s v="UNO A UNO"/>
    <s v="EJECUTADO_EXITOSO"/>
    <s v="EJECUTADO EXITOSO"/>
    <s v="19/09/2025 SE ESCALA AL COORDINADOR DE ZONA PARA ENTREGA DE ROLLOS EN SITIO | 26/09/2025 SE ENVIAN 20 ROLLOS, CLIENTE INDICA QUE YA LOS LOS ROLLOS"/>
    <s v="ENVÍO"/>
    <m/>
    <s v="TIPO II"/>
    <s v="TERRESTRE"/>
    <s v="BADEL ACUÑA LUIS ALBERTO"/>
    <n v="0"/>
    <n v="35779.500569199998"/>
    <n v="0"/>
    <n v="35779.500569199998"/>
    <m/>
    <m/>
    <m/>
    <m/>
    <m/>
  </r>
  <r>
    <s v="CUCUTA"/>
    <x v="3"/>
    <x v="3"/>
    <n v="54820"/>
    <n v="2777677"/>
    <n v="79880"/>
    <s v="ORDEN DE CAMBIO"/>
    <s v="NORTE DE SANTANDER"/>
    <s v="TOLEDO"/>
    <s v="BARRIO CENTRO SAN BERNARDO DE BATA TOLEDO"/>
    <s v="REDEBAN"/>
    <s v="FO-25-1569029"/>
    <d v="2025-09-23T08:00:00"/>
    <d v="2025-09-26T12:44:00"/>
    <m/>
    <s v="ROLLOS"/>
    <s v="ROLLOS"/>
    <s v="UNO A UNO"/>
    <s v="UNO A UNO"/>
    <s v="EJECUTADO_EXITOSO"/>
    <s v="EJECUTADO EXITOSO"/>
    <s v="23/09/2025 SE REALIZA ENVIO DE ROLLOS CON GUIA | 26/09/2025 SE REALIZA ENVIO DE 10 ROLLOS, CON LA GUIA 2187690708 SERVIENTREGA. SE CONFIRMA ENTREGA EXITOSA POR PARTE DE LA TRANSPORTADORA"/>
    <s v="ENVÍO"/>
    <m/>
    <s v="TIPO IV"/>
    <s v="TERRESTRE"/>
    <m/>
    <n v="0"/>
    <n v="35779.500569199998"/>
    <n v="0"/>
    <n v="35779.500569199998"/>
    <m/>
    <m/>
    <m/>
    <m/>
    <m/>
  </r>
  <r>
    <s v="CUCUTA"/>
    <x v="3"/>
    <x v="3"/>
    <n v="54498"/>
    <n v="2779927"/>
    <n v="64904"/>
    <s v="ORDEN DE CAMBIO"/>
    <s v="NORTE DE SANTANDER"/>
    <s v="OCAÑA"/>
    <s v="BARRIO LA PERLA OCANA"/>
    <s v="REDEBAN"/>
    <s v="FO-25-1570539"/>
    <d v="2025-09-23T09:59:00"/>
    <d v="2025-09-26T12:45:00"/>
    <m/>
    <s v="ROLLOS"/>
    <s v="ROLLOS"/>
    <s v="CB UNO A UNO"/>
    <s v="CB UNO A UNO"/>
    <s v="EJECUTADO_EXITOSO"/>
    <s v="EJECUTADO EXITOSO"/>
    <s v="23/09/2025 SE REALIZA ENVIO DE ROLLOS CON GUIA | 24/09/2025 SE COMUNICA CON EL USUARIO DONDE INFORMA QUE AUN NO RECIBE LOS ROLLOS | 26/09/2025 SE REALIZA ENVIO DE 60 ROLLOS, CON LA GUIA 2187690710 SERVIENTREGA. SE CONFIRMA ENTREGA EXITOSA POR PARTE DE LA TRANSPORTADORA"/>
    <s v="ENVÍO"/>
    <m/>
    <s v="TIPO IV"/>
    <s v="TERRESTRE"/>
    <m/>
    <n v="0"/>
    <n v="35779.500569199998"/>
    <n v="0"/>
    <n v="35779.500569199998"/>
    <m/>
    <m/>
    <m/>
    <m/>
    <m/>
  </r>
  <r>
    <s v="MEDELLIN"/>
    <x v="0"/>
    <x v="0"/>
    <n v="5266"/>
    <n v="2782216"/>
    <n v="25172"/>
    <s v="ORDEN DE CAMBIO"/>
    <s v="ANTIOQUIA"/>
    <s v="ENVIGADO"/>
    <s v="OPRAP EURO LA FRONTERA"/>
    <s v="REDEBAN"/>
    <s v="FO-25-1573122"/>
    <d v="2025-09-23T14:09:00"/>
    <d v="2025-09-26T13:14:00"/>
    <m/>
    <s v="ROLLOS"/>
    <s v="ROLLOS"/>
    <s v="ROBUSTO"/>
    <s v="OPRAP"/>
    <s v="EJECUTADO_EXITOSO"/>
    <s v="EJECUTADO EXITOSO"/>
    <s v="23/09/2025 SE ESCALA AL COORDINADOR DE ZONA PARA ENTREGA DE ROLLOS EN SITIO"/>
    <s v="VISITA_TÉCNICA"/>
    <m/>
    <s v="TIPO I"/>
    <s v="TERRESTRE"/>
    <s v="TORO CARDONA ELIZABETH"/>
    <n v="1"/>
    <n v="35779.500569199998"/>
    <n v="0"/>
    <n v="35779.500569199998"/>
    <m/>
    <m/>
    <m/>
    <m/>
    <m/>
  </r>
  <r>
    <s v="MONTERIA"/>
    <x v="1"/>
    <x v="1"/>
    <n v="23807"/>
    <n v="2771748"/>
    <n v="55644"/>
    <s v="ORDEN DE CAMBIO"/>
    <s v="CORDOBA"/>
    <s v="TIERRALTA"/>
    <s v="DISTRICOL SUPERMERCADO Y VARIE"/>
    <s v="REDEBAN"/>
    <s v="FO-25-1563234"/>
    <d v="2025-09-22T08:23:00"/>
    <d v="2025-09-26T13:20:00"/>
    <m/>
    <s v="ROLLOS"/>
    <s v="ROLLOS"/>
    <s v="AGREGADOR"/>
    <s v="DISTRICOL"/>
    <s v="EJECUTADO_EXITOSO"/>
    <s v="EJECUTADO EXITOSO"/>
    <s v="22/09/2025 SE ESCALA AL COORDINADOR DE ZONA PARA ENTREGA DE ROLLOS EN SITIO | 25/09/2025 SE INFORMA A USUARIO QUE EL PAQUETE YA SE ENCUENTRA EN OFICINA PARA RECLAMAR, A LA ESPERA DE CONFIRMACIÓN | 23/09/2025 SE ENVÍAN 20 ROLLOS POR INTERRAPIDISIMO OK."/>
    <s v="ENVÍO"/>
    <m/>
    <s v="TIPO III"/>
    <s v="TERRESTRE"/>
    <s v="COGOLLO VERTEL EDER LUIS"/>
    <n v="0"/>
    <n v="35779.500569199998"/>
    <n v="0"/>
    <n v="35779.500569199998"/>
    <m/>
    <m/>
    <m/>
    <m/>
    <m/>
  </r>
  <r>
    <s v="CARTAGENA"/>
    <x v="1"/>
    <x v="1"/>
    <n v="13001"/>
    <n v="2776802"/>
    <n v="28376"/>
    <s v="ORDEN DE CAMBIO"/>
    <s v="BOLIVAR"/>
    <s v="CARTAGENA"/>
    <s v="MULTIPAGAS CC SAN FERNANDO CAR"/>
    <s v="REDEBAN"/>
    <s v="FO-25-1566262"/>
    <d v="2025-09-22T15:45:00"/>
    <d v="2025-09-26T13:58:00"/>
    <m/>
    <s v="ROLLOS"/>
    <s v="ROLLOS"/>
    <s v="ROBUSTO"/>
    <s v="MULTIPAGAS"/>
    <s v="EJECUTADO_EXITOSO"/>
    <s v="EJECUTADO EXITOSO"/>
    <s v="22/09/2025 SE ESCALA AL COORDINADOR DE ZONA PARA ENTREGA DE ROLLOS EN SITIO | 26/09/2025 SE ENTREGAN 120 ROLLOS"/>
    <s v="VISITA_TÉCNICA"/>
    <m/>
    <s v="TIPO I"/>
    <s v="TERRESTRE"/>
    <s v="CANEDO HERRERA ALEXANDER"/>
    <n v="1"/>
    <n v="35779.500569199998"/>
    <n v="0"/>
    <n v="35779.500569199998"/>
    <m/>
    <m/>
    <m/>
    <m/>
    <m/>
  </r>
  <r>
    <s v="CALI"/>
    <x v="2"/>
    <x v="2"/>
    <n v="76001"/>
    <n v="2790716"/>
    <n v="56147"/>
    <s v="ORDEN DE CAMBIO"/>
    <s v="VALLE DEL CAUCA"/>
    <s v="CALI"/>
    <s v="BARRIO EL CANEY CALI 2"/>
    <s v="REDEBAN"/>
    <s v="FO-25-1580698"/>
    <d v="2025-09-25T08:00:00"/>
    <d v="2025-09-26T14:06:00"/>
    <m/>
    <s v="ROLLOS"/>
    <s v="ROLLOS"/>
    <s v="CB UNO A UNO"/>
    <s v="CB UNO A UNO"/>
    <s v="EJECUTADO_EXITOSO"/>
    <s v="EJECUTADO EXITOSO"/>
    <s v="25/09/2025 SE ESCALA AL COORDINADOR DE ZONA PARA ENTREGA DE ROLLOS EN SITIO | 26/09/2025 SE REALIZA ENTREGA DE 30 ROLLOS CON VISITA, NO SE INTERVIENE EQUIPOS"/>
    <s v="VISITA_TÉCNICA"/>
    <m/>
    <s v="TIPO I"/>
    <s v="TERRESTRE"/>
    <s v="HERRERA MONAR GEOVANNY"/>
    <n v="1"/>
    <n v="35779.500569199998"/>
    <n v="0"/>
    <n v="35779.500569199998"/>
    <m/>
    <m/>
    <m/>
    <m/>
    <m/>
  </r>
  <r>
    <s v="CALI"/>
    <x v="2"/>
    <x v="2"/>
    <n v="19001"/>
    <n v="2784879"/>
    <n v="79949"/>
    <s v="ORDEN DE CAMBIO"/>
    <s v="CAUCA"/>
    <s v="POPAYAN"/>
    <s v="BARRIO EL MIRADOR POPAYAN"/>
    <s v="REDEBAN"/>
    <s v="FO-25-1581077"/>
    <d v="2025-09-24T08:00:00"/>
    <d v="2025-09-26T14:41:00"/>
    <m/>
    <s v="ROLLOS"/>
    <s v="ROLLOS"/>
    <s v="CB UNO A UNO"/>
    <s v="CB UNO A UNO"/>
    <s v="EJECUTADO_EXITOSO"/>
    <s v="EJECUTADO EXITOSO"/>
    <s v="25/09/2025 SE ESCALA AL COORDINADOR DE ZONA PARA ENTREGA DE ROLLOS EN SITIO | 26/09/2025 SE INGRESA SE ENTREGA 20 ROLLOS RBM"/>
    <s v="VISITA_TÉCNICA"/>
    <m/>
    <s v="TIPO III"/>
    <s v="TERRESTRE"/>
    <s v="GIMBUEL LASSO LUIS GERMAN"/>
    <n v="1"/>
    <n v="35779.500569199998"/>
    <n v="0"/>
    <n v="35779.500569199998"/>
    <m/>
    <m/>
    <m/>
    <m/>
    <m/>
  </r>
  <r>
    <s v="CARTAGENA"/>
    <x v="1"/>
    <x v="1"/>
    <n v="13001"/>
    <n v="2769973"/>
    <n v="76826"/>
    <s v="ORDEN DE CAMBIO"/>
    <s v="BOLIVAR"/>
    <s v="CARTAGENA"/>
    <s v="PTM CARTAGENA DROGUERIA FLORID"/>
    <s v="REDEBAN"/>
    <s v="FO-25-1560963"/>
    <d v="2025-09-22T08:00:00"/>
    <d v="2025-09-26T14:41:00"/>
    <m/>
    <s v="ROLLOS"/>
    <s v="ROLLOS"/>
    <s v="AGREGADOR"/>
    <s v="COMCARD - PTM"/>
    <s v="EJECUTADO_EXITOSO"/>
    <s v="EJECUTADO EXITOSO"/>
    <s v="21/09/2025 SE ESCALA AL COORDINADOR DE ZONA PARA ENTREGA DE ROLLOS EN SITIO | 26/09/2025 SE ENTREGAN 50 ROLLOS EN LA CASA DEL CLIENTE"/>
    <s v="VISITA_TÉCNICA"/>
    <m/>
    <s v="TIPO I"/>
    <s v="TERRESTRE"/>
    <s v="CANEDO HERRERA ALEXANDER"/>
    <n v="1"/>
    <n v="35779.500569199998"/>
    <n v="0"/>
    <n v="35779.500569199998"/>
    <m/>
    <m/>
    <m/>
    <m/>
    <m/>
  </r>
  <r>
    <s v="YOPAL"/>
    <x v="5"/>
    <x v="5"/>
    <n v="85250"/>
    <n v="2791758"/>
    <n v="80905"/>
    <s v="ORDEN DE CAMBIO"/>
    <s v="CASANARE"/>
    <s v="PAZ DE ARIPORO"/>
    <s v="BARRIO CENTRO PAZ DE ARIPORO 10"/>
    <s v="REDEBAN"/>
    <s v="FO-25-1581731"/>
    <d v="2025-09-25T08:45:00"/>
    <d v="2025-09-26T14:44:00"/>
    <m/>
    <s v="ROLLOS"/>
    <s v="ROLLOS"/>
    <s v="UNO A UNO"/>
    <s v="UNO A UNO"/>
    <s v="EJECUTADO_EXITOSO"/>
    <s v="EJECUTADO EXITOSO"/>
    <s v="25/09/2025 SE ESCALA AL COORDINADOR DE ZONA PARA ENTREGA DE ROLLOS EN SITIO | 26/09/2025 SE VISITA COMERCIO, SE ENTREGAN 20 ROLLOS OK."/>
    <s v="VISITA_TÉCNICA"/>
    <m/>
    <s v="TIPO II"/>
    <s v="TERRESTRE"/>
    <s v="BERNAL ELAICA EDGAR ALEXIS"/>
    <n v="1"/>
    <n v="67654.12000000001"/>
    <n v="0"/>
    <n v="67654.12000000001"/>
    <m/>
    <m/>
    <m/>
    <m/>
    <m/>
  </r>
  <r>
    <s v="VALLEDUPAR"/>
    <x v="1"/>
    <x v="1"/>
    <n v="20001"/>
    <n v="2788309"/>
    <n v="78444"/>
    <s v="ORDEN DE CAMBIO"/>
    <s v="CESAR"/>
    <s v="VALLEDUPAR"/>
    <s v="BARRIO ENRIQUE PUPO VALLEDUPAR"/>
    <s v="REDEBAN"/>
    <s v="FO-25-1580755"/>
    <d v="2025-09-24T13:03:00"/>
    <d v="2025-09-26T14:49:00"/>
    <m/>
    <s v="ROLLOS"/>
    <s v="ROLLOS"/>
    <s v="CB UNO A UNO"/>
    <s v="CB UNO A UNO"/>
    <s v="EJECUTADO_EXITOSO"/>
    <s v="EJECUTADO EXITOSO"/>
    <s v="25/09/2025 SE ESCALA AL COORDINADOR DE ZONA PARA ENTREGA DE ROLLOS EN SITIO | 26/09/2025 SE REALIZA ENTREGA DE 60 ROLLOS EN DIRECCIÓN"/>
    <s v="VISITA_TÉCNICA"/>
    <m/>
    <s v="TIPO I"/>
    <s v="TERRESTRE"/>
    <s v="MAESTRE MENGUAL EDGAR ENRIQUE"/>
    <n v="1"/>
    <n v="35779.500569199998"/>
    <n v="0"/>
    <n v="35779.500569199998"/>
    <m/>
    <m/>
    <m/>
    <m/>
    <m/>
  </r>
  <r>
    <s v="BOGOTA"/>
    <x v="4"/>
    <x v="4"/>
    <n v="11001"/>
    <n v="2786067"/>
    <n v="75360"/>
    <s v="ORDEN DE CAMBIO"/>
    <s v="CUNDINAMARCA"/>
    <s v="BOGOTA"/>
    <s v="BARRIO TUNA ALTA BOGOTA"/>
    <s v="REDEBAN"/>
    <s v="FO-25-1589923"/>
    <d v="2025-09-24T09:30:00"/>
    <d v="2025-09-26T15:01:00"/>
    <m/>
    <s v="ROLLOS"/>
    <s v="ROLLOS"/>
    <s v="CB UNO A UNO"/>
    <s v="CB UNO A UNO"/>
    <s v="GESTIÓN_TELEFONICA"/>
    <s v="CANCELADO POR LA RED-SOPORTE TELEFONICO"/>
    <m/>
    <s v="SOPORTE_TELEFÓNICO"/>
    <m/>
    <s v="TIPO I"/>
    <s v="TERRESTRE"/>
    <m/>
    <n v="0"/>
    <n v="41241.0800752"/>
    <n v="0"/>
    <n v="41241.0800752"/>
    <m/>
    <m/>
    <m/>
    <m/>
    <m/>
  </r>
  <r>
    <s v="VILLAVICENCIO"/>
    <x v="5"/>
    <x v="5"/>
    <n v="50680"/>
    <n v="2795527"/>
    <n v="51717"/>
    <s v="ORDEN DE CAMBIO"/>
    <s v="META"/>
    <s v="SAN CARLOS DE GUAROA"/>
    <s v="BARRIO ZONA RURAL SAN CARLOS D"/>
    <s v="REDEBAN"/>
    <s v="FO-25-1585159"/>
    <d v="2025-09-25T15:57:00"/>
    <d v="2025-09-26T15:06:00"/>
    <m/>
    <s v="ROLLOS"/>
    <s v="ROLLOS"/>
    <s v="CB UNO A UNO"/>
    <s v="CB UNO A UNO"/>
    <s v="EJECUTADO_EXITOSO"/>
    <s v="EJECUTADO EXITOSO"/>
    <s v="25/09/2025 SE ESCALA AL COORDINADOR DE ZONA PARA ENTREGA DE ROLLOS EN SITIO | 26/09/2025 SE VISITA CB Y SE REALIZA ENTREGA DE 60 ROLLOS DE PAPEL TERMICO PARA DATÁFONO"/>
    <s v="VISITA_TÉCNICA"/>
    <m/>
    <s v="TIPO II"/>
    <s v="TERRESTRE"/>
    <s v="GARZON RUIZ LUIS MIGUEL"/>
    <n v="1"/>
    <n v="67654.12000000001"/>
    <n v="0"/>
    <n v="67654.12000000001"/>
    <m/>
    <m/>
    <m/>
    <m/>
    <m/>
  </r>
  <r>
    <s v="NEIVA"/>
    <x v="5"/>
    <x v="5"/>
    <n v="18753"/>
    <n v="2792643"/>
    <n v="80402"/>
    <s v="ORDEN DE CAMBIO"/>
    <s v="CAQUETA"/>
    <s v="SAN VICENTE DEL CAGUAN"/>
    <s v="BARRIO CENTRO SAN VICENTE DEL CAGUAN 6"/>
    <s v="REDEBAN"/>
    <s v="FO-25-1589925"/>
    <d v="2025-09-25T10:08:00"/>
    <d v="2025-09-26T15:07:00"/>
    <m/>
    <s v="ROLLOS"/>
    <s v="ROLLOS"/>
    <s v="UNO A UNO"/>
    <s v="UNO A UNO"/>
    <s v="GESTIÓN_TELEFONICA"/>
    <s v="CANCELADO POR LA RED-SOPORTE TELEFONICO"/>
    <m/>
    <s v="SOPORTE_TELEFÓNICO"/>
    <m/>
    <s v="TIPO IV ESPECIAL"/>
    <s v="TERRESTRE / AEREO"/>
    <m/>
    <n v="0"/>
    <n v="41241.0800752"/>
    <n v="0"/>
    <n v="41241.0800752"/>
    <m/>
    <m/>
    <m/>
    <m/>
    <m/>
  </r>
  <r>
    <s v="CUCUTA"/>
    <x v="3"/>
    <x v="3"/>
    <n v="54001"/>
    <n v="2797710"/>
    <n v="79767"/>
    <s v="ORDEN DE CAMBIO"/>
    <s v="NORTE DE SANTANDER"/>
    <s v="CUCUTA"/>
    <s v="BARRIO QUINTA ORIENTAL CUCUTA  13"/>
    <s v="REDEBAN"/>
    <s v="FO-25-1587262"/>
    <d v="2025-09-26T08:43:00"/>
    <d v="2025-09-26T15:13:00"/>
    <m/>
    <s v="ROLLOS"/>
    <s v="ROLLOS"/>
    <s v="UNO A UNO"/>
    <s v="UNO A UNO"/>
    <s v="EJECUTADO_EXITOSO"/>
    <s v="EJECUTADO EXITOSO"/>
    <s v="26/09/2025 SE ESCALA AL COORDINADOR DE ZONA PARA ENTREGA DE ROLLOS EN SITIO | 26/09/2025 SE REALIZÓ VISITA AL COMERCIO Y SE HIZO ENTREGA DE 10 ROLLOS TODO OK"/>
    <s v="VISITA_TÉCNICA"/>
    <m/>
    <s v="TIPO I"/>
    <s v="TERRESTRE"/>
    <s v="MORA VEGA JEAMPIER"/>
    <n v="1"/>
    <n v="35779.500569199998"/>
    <n v="0"/>
    <n v="35779.500569199998"/>
    <m/>
    <m/>
    <m/>
    <m/>
    <m/>
  </r>
  <r>
    <s v="MEDELLIN"/>
    <x v="0"/>
    <x v="0"/>
    <n v="5670"/>
    <n v="2770393"/>
    <n v="25538"/>
    <s v="ORDEN DE CAMBIO"/>
    <s v="ANTIOQUIA"/>
    <s v="SAN ROQUE"/>
    <s v="COMERCIO SAN ROQUE ANTIOQUIA"/>
    <s v="REDEBAN"/>
    <s v="FO-25-1563030"/>
    <d v="2025-09-22T08:00:00"/>
    <d v="2025-09-26T15:15:00"/>
    <m/>
    <s v="ROLLOS"/>
    <s v="ROLLOS"/>
    <s v="CB UNO A UNO"/>
    <s v="CB UNO A UNO"/>
    <s v="EJECUTADO_EXITOSO"/>
    <s v="EJECUTADO EXITOSO"/>
    <s v="22/09/2025 SE REALIZA ENVIO DE ROLLOS CON GUIA | 24/09/2025 SE COMUNICA CON EL USUARIO DONDE INFORMA QUE AUN NO RECIBE LOS ROLLOS | 26/09/2025 SE REALIZA ENVIO DE 30 ROLLOS, CON LA GUIA 284607427 SERVIENTREGA. SE CONFIRMA ENTREGA EXITOSA POR PARTE DEL USUARIO"/>
    <s v="ENVÍO"/>
    <m/>
    <s v="TIPO III"/>
    <s v="TERRESTRE"/>
    <m/>
    <n v="0"/>
    <n v="35779.500569199998"/>
    <n v="0"/>
    <n v="35779.500569199998"/>
    <m/>
    <m/>
    <m/>
    <m/>
    <m/>
  </r>
  <r>
    <s v="VALLEDUPAR"/>
    <x v="1"/>
    <x v="1"/>
    <n v="20001"/>
    <n v="2790402"/>
    <n v="80974"/>
    <s v="ORDEN DE CAMBIO"/>
    <s v="CESAR"/>
    <s v="VALLEDUPAR"/>
    <s v="BARRIO CENTRO VALLEDUPAR 32"/>
    <s v="REDEBAN"/>
    <s v="FO-25-1580724"/>
    <d v="2025-09-24T17:04:00"/>
    <d v="2025-09-26T15:20:00"/>
    <m/>
    <s v="ROLLOS"/>
    <s v="ROLLOS"/>
    <s v="UNO A UNO"/>
    <s v="UNO A UNO"/>
    <s v="EJECUTADO_EXITOSO"/>
    <s v="EJECUTADO EXITOSO"/>
    <s v="25/09/2025 SE ESCALA AL COORDINADOR DE ZONA PARA ENTREGA DE ROLLOS EN SITIO | 26/09/2025 SE REALIZA ENTREGA DE 20 ROLLOS EM DIRECCIÓN DE CB"/>
    <s v="VISITA_TÉCNICA"/>
    <m/>
    <s v="TIPO I"/>
    <s v="TERRESTRE"/>
    <s v="MAESTRE MENGUAL EDGAR ENRIQUE"/>
    <n v="1"/>
    <n v="35779.500569199998"/>
    <n v="0"/>
    <n v="35779.500569199998"/>
    <m/>
    <m/>
    <m/>
    <m/>
    <m/>
  </r>
  <r>
    <s v="NEIVA"/>
    <x v="5"/>
    <x v="5"/>
    <n v="18753"/>
    <n v="2774831"/>
    <n v="78967"/>
    <s v="ORDEN DE CAMBIO"/>
    <s v="CAQUETA"/>
    <s v="SAN VICENTE DEL CAGUAN"/>
    <s v="BARRIO EL RIUNFO SAN VICENTE D"/>
    <s v="REDEBAN"/>
    <s v="FO-25-1564800"/>
    <d v="2025-09-22T12:04:00"/>
    <d v="2025-09-26T15:26:00"/>
    <m/>
    <s v="ROLLOS"/>
    <s v="ROLLOS"/>
    <s v="CB UNO A UNO"/>
    <s v="CB UNO A UNO"/>
    <s v="EJECUTADO_EXITOSO"/>
    <s v="EJECUTADO EXITOSO"/>
    <s v="22/09/2025 SE REALIZA ENVIO DE ROLLOS CON GUIA | 26/09/2025 SE REALIZA ENVIO DE 10 ROLLOS, CON LA GUIA 2235596093 SERVIENTREGA. SE CONFIRMA ENTREGA EXITOSA POR PARTE DEL USUARIO"/>
    <s v="ENVÍO"/>
    <m/>
    <s v="TIPO IV ESPECIAL"/>
    <s v="TERRESTRE / AEREO"/>
    <m/>
    <n v="0"/>
    <n v="35779.500569199998"/>
    <n v="0"/>
    <n v="35779.500569199998"/>
    <m/>
    <m/>
    <m/>
    <m/>
    <m/>
  </r>
  <r>
    <s v="BUCARAMANGA"/>
    <x v="3"/>
    <x v="3"/>
    <n v="68001"/>
    <n v="2798302"/>
    <n v="47890"/>
    <s v="ORDEN DE CAMBIO"/>
    <s v="SANTANDER"/>
    <s v="BUCARAMANGA"/>
    <s v="DISTRICOL MENSAJERIA ZUUUM"/>
    <s v="REDEBAN"/>
    <s v="FO-25-1587246"/>
    <d v="2025-09-26T09:30:00"/>
    <d v="2025-09-26T15:27:00"/>
    <m/>
    <s v="ROLLOS"/>
    <s v="ROLLOS"/>
    <s v="AGREGADOR"/>
    <s v="DISTRICOL"/>
    <s v="EJECUTADO_EXITOSO"/>
    <s v="EJECUTADO EXITOSO"/>
    <s v="26/09/2025 SE ESCALA AL COORDINADOR DE ZONA PARA ENTREGA DE ROLLOS EN SITIO | 26/09/2025 SE REALIZA ENTREGA SE 90 ROLLOS A LA SRA VANESSA RONDÓN"/>
    <s v="VISITA_TÉCNICA"/>
    <m/>
    <s v="TIPO I"/>
    <s v="TERRESTRE"/>
    <s v="GONZALEZ ESTUPIÑAN YEISON WALTER ANTONIO"/>
    <n v="1"/>
    <n v="35779.500569199998"/>
    <n v="0"/>
    <n v="35779.500569199998"/>
    <m/>
    <m/>
    <m/>
    <m/>
    <m/>
  </r>
  <r>
    <s v="BUCARAMANGA"/>
    <x v="3"/>
    <x v="3"/>
    <n v="68081"/>
    <n v="2786671"/>
    <n v="76181"/>
    <s v="ORDEN DE CAMBIO"/>
    <s v="SANTANDER"/>
    <s v="BARRANCABERMEJA"/>
    <s v="DISTRICOL DE LUXE NAIL SPA"/>
    <s v="REDEBAN"/>
    <s v="FO-25-1581852"/>
    <d v="2025-09-24T10:21:00"/>
    <d v="2025-09-26T15:29:00"/>
    <m/>
    <s v="ROLLOS"/>
    <s v="ROLLOS"/>
    <s v="AGREGADOR"/>
    <s v="DISTRICOL"/>
    <s v="EJECUTADO_EXITOSO"/>
    <s v="EJECUTADO EXITOSO"/>
    <s v="25/09/2025 SE REALIZA ENVIO DE ROLLOS CON GUIA | 26/09/2025 SE REALIZA ENVIO DE 30 ROLLOS, CON LA GUIA 2187690713 SERVIENTREGA. SE CONFIRMA ENTREGA EXITOSA POR PARTE DE LA TRANSPORTADORA"/>
    <s v="ENVÍO"/>
    <m/>
    <s v="TIPO III"/>
    <s v="TERRESTRE"/>
    <m/>
    <n v="0"/>
    <n v="35779.500569199998"/>
    <n v="0"/>
    <n v="35779.500569199998"/>
    <m/>
    <m/>
    <m/>
    <m/>
    <m/>
  </r>
  <r>
    <s v="MONTERIA"/>
    <x v="1"/>
    <x v="1"/>
    <n v="5250"/>
    <n v="2746236"/>
    <n v="58224"/>
    <s v="ORDEN DE CAMBIO"/>
    <s v="ANTIOQUIA"/>
    <s v="EL BAGRE"/>
    <s v="PTM EL BAGRE ACCESORIOS JRBP"/>
    <s v="REDEBAN"/>
    <s v="FO-25-1537527"/>
    <d v="2025-09-16T08:56:00"/>
    <d v="2025-09-26T15:40:00"/>
    <m/>
    <s v="ROLLOS"/>
    <s v="ROLLOS"/>
    <s v="AGREGADOR"/>
    <s v="COMCARD - PTM"/>
    <s v="EJECUTADO_EXITOSO"/>
    <s v="EJECUTADO EXITOSO"/>
    <s v="16/09/2025 SE REALIZA ENVIO DE ROLLOS CON GUIA | 23/09/2025 SE ASIGNA TA AL COORDINADOR DE LA ZONA | 23/09/2025 SE REALIZÓ ENVÍO DE 50 ROLLOS POR INTERRAPIDISIMO."/>
    <s v="ENVÍO"/>
    <m/>
    <s v="TIPO IV"/>
    <s v="TERRESTRE"/>
    <s v="CALDERA SALCEDO CARLOS JULIO"/>
    <n v="0"/>
    <n v="35779.500569199998"/>
    <n v="0"/>
    <n v="35779.500569199998"/>
    <m/>
    <m/>
    <m/>
    <m/>
    <m/>
  </r>
  <r>
    <s v="CUCUTA"/>
    <x v="3"/>
    <x v="3"/>
    <n v="54810"/>
    <n v="2781439"/>
    <n v="75955"/>
    <s v="ORDEN DE CAMBIO"/>
    <s v="NORTE DE SANTANDER"/>
    <s v="TIBU"/>
    <s v="PTM  TIBU MULTISERVICIOS PAQUE"/>
    <s v="REDEBAN"/>
    <s v="FO-25-1571979"/>
    <d v="2025-09-23T12:10:00"/>
    <d v="2025-09-26T15:45:00"/>
    <m/>
    <s v="ROLLOS"/>
    <s v="ROLLOS"/>
    <s v="AGREGADOR"/>
    <s v="COMCARD - PTM"/>
    <s v="EJECUTADO_EXITOSO"/>
    <s v="EJECUTADO EXITOSO"/>
    <s v="23/09/2025 SE REALIZA ENVIO DE ROLLOS CON GUIA | 24/09/2025 SE REALIZA ENVÍO DE 20 ROLLOS RBM OK"/>
    <s v="ENVÍO"/>
    <m/>
    <s v="TIPO IV ESPECIAL"/>
    <s v="TERRESTRE"/>
    <s v="DURAN ACOSTA FRANK YONNY"/>
    <n v="0"/>
    <n v="35779.500569199998"/>
    <n v="0"/>
    <n v="35779.500569199998"/>
    <m/>
    <m/>
    <m/>
    <m/>
    <m/>
  </r>
  <r>
    <s v="MEDELLIN"/>
    <x v="0"/>
    <x v="0"/>
    <n v="5425"/>
    <n v="2767219"/>
    <n v="51455"/>
    <s v="ORDEN DE CAMBIO"/>
    <s v="ANTIOQUIA"/>
    <s v="MACEO"/>
    <s v="BARRIO CALLE DEL COMERCIO MACE"/>
    <s v="REDEBAN"/>
    <s v="FO-25-1556598"/>
    <d v="2025-09-19T13:56:00"/>
    <d v="2025-09-26T15:49:00"/>
    <m/>
    <s v="ROLLOS"/>
    <s v="ROLLOS"/>
    <s v="CB UNO A UNO"/>
    <s v="CB UNO A UNO"/>
    <s v="EJECUTADO_EXITOSO"/>
    <s v="EJECUTADO EXITOSO"/>
    <s v="19/09/2025 SE REALIZA ENVIO DE ROLLOS CON GUIA | 26/09/2025 SE REALIZA ENTREGA DE 40 ROLLOS POR EL OPERADOR MANDAR Y SERVIR CON LA GUIA 6345301345996"/>
    <s v="ENVÍO"/>
    <m/>
    <s v="TIPO III"/>
    <s v="TERRESTRE"/>
    <m/>
    <n v="0"/>
    <n v="35779.500569199998"/>
    <n v="0"/>
    <n v="35779.500569199998"/>
    <m/>
    <m/>
    <m/>
    <m/>
    <m/>
  </r>
  <r>
    <s v="VALLEDUPAR"/>
    <x v="1"/>
    <x v="1"/>
    <n v="20001"/>
    <n v="2785018"/>
    <n v="50116"/>
    <s v="ORDEN DE CAMBIO"/>
    <s v="CESAR"/>
    <s v="VALLEDUPAR"/>
    <s v="BARRIO EL OBRERO VALLEDUPAR 1"/>
    <s v="REDEBAN"/>
    <s v="FO-25-1575424"/>
    <d v="2025-09-24T08:00:00"/>
    <d v="2025-09-26T15:56:00"/>
    <m/>
    <s v="ROLLOS"/>
    <s v="ROLLOS"/>
    <s v="CB UNO A UNO"/>
    <s v="CB UNO A UNO"/>
    <s v="EJECUTADO_EXITOSO"/>
    <s v="EJECUTADO EXITOSO"/>
    <s v="24/09/2025 SE ESCALA AL COORDINADOR DE ZONA PARA ENTREGA DE ROLLOS EN SITIO | 26/09/2025 SE REALIZA ENRREGA DE 20 ROLLOS EN DIRECCIÓN"/>
    <s v="VISITA_TÉCNICA"/>
    <m/>
    <s v="TIPO I"/>
    <s v="TERRESTRE"/>
    <s v="MAESTRE MENGUAL EDGAR ENRIQUE"/>
    <n v="1"/>
    <n v="35779.500569199998"/>
    <n v="0"/>
    <n v="35779.500569199998"/>
    <m/>
    <m/>
    <m/>
    <m/>
    <m/>
  </r>
  <r>
    <s v="VILLAVICENCIO"/>
    <x v="5"/>
    <x v="5"/>
    <n v="50001"/>
    <n v="2780911"/>
    <n v="36037"/>
    <s v="ORDEN DE CAMBIO"/>
    <s v="META"/>
    <s v="VILLAVICENCIO"/>
    <s v="COMCARD VILLAVICENCIO FLOR"/>
    <s v="REDEBAN"/>
    <s v="FO-25-1570440"/>
    <d v="2025-09-23T11:15:00"/>
    <d v="2025-09-26T16:00:00"/>
    <m/>
    <s v="ROLLOS"/>
    <s v="ROLLOS"/>
    <s v="AGREGADOR"/>
    <s v="COMCARD - PTM"/>
    <s v="EJECUTADO_EXITOSO"/>
    <s v="EJECUTADO EXITOSO"/>
    <s v="23/09/2025 SE ESCALA AL COORDINADOR DE ZONA PARA ENTREGA DE ROLLOS EN SITIO | 26/09/2025 SE VISITA CB Y SE REALIZA ENTREGA DE 20 ROLLOS DE PAPEL TERMICO PARA DATÁFONO"/>
    <s v="VISITA_TÉCNICA"/>
    <m/>
    <s v="TIPO I"/>
    <s v="TERRESTRE"/>
    <s v="GARZON RUIZ LUIS MIGUEL"/>
    <n v="1"/>
    <n v="35779.500569199998"/>
    <n v="0"/>
    <n v="35779.500569199998"/>
    <m/>
    <m/>
    <m/>
    <m/>
    <m/>
  </r>
  <r>
    <s v="BUCARAMANGA"/>
    <x v="3"/>
    <x v="3"/>
    <n v="68615"/>
    <n v="2797255"/>
    <n v="76391"/>
    <s v="ORDEN DE CAMBIO"/>
    <s v="SANTANDER"/>
    <s v="RIONEGRO"/>
    <s v="BARRIO CENTRO DEL BAJO RIONEGR"/>
    <s v="REDEBAN"/>
    <s v="FO-25-1586600"/>
    <d v="2025-09-26T08:19:00"/>
    <d v="2025-09-26T16:23:00"/>
    <m/>
    <s v="ROLLOS"/>
    <s v="ROLLOS"/>
    <s v="CB UNO A UNO"/>
    <s v="CB UNO A UNO"/>
    <s v="EJECUTADO_EXITOSO"/>
    <s v="EJECUTADO EXITOSO"/>
    <s v="26/09/2025 SE ESCALA AL COORDINADOR DE ZONA PARA ENTREGA DE ROLLOS EN SITIO | 26/09/2025 SE REALIZA ENVÍO DE ROLLOS POR LA TRANSPORTADORA LUSITANIA A SOLICITUD DE LA USUARIA"/>
    <s v="ENVÍO"/>
    <m/>
    <s v="TIPO II"/>
    <s v="TERRESTRE"/>
    <s v="PEÑA DIAZ IVAN YESID"/>
    <n v="0"/>
    <n v="35779.500569199998"/>
    <n v="0"/>
    <n v="35779.500569199998"/>
    <m/>
    <m/>
    <m/>
    <m/>
    <m/>
  </r>
  <r>
    <s v="PASTO"/>
    <x v="2"/>
    <x v="2"/>
    <n v="52490"/>
    <n v="2754296"/>
    <n v="80173"/>
    <s v="ORDEN DE CAMBIO"/>
    <s v="NARIÑO"/>
    <s v="OLAYA HERRERA"/>
    <s v="BARRIO PUNTA ABAJO OLAYA HERRERA"/>
    <s v="REDEBAN"/>
    <s v="FO-25-1544362"/>
    <d v="2025-09-17T11:24:00"/>
    <d v="2025-09-26T16:27:00"/>
    <m/>
    <s v="ROLLOS"/>
    <s v="ROLLOS"/>
    <s v="UNO A UNO"/>
    <s v="UNO A UNO"/>
    <s v="EJECUTADO_EXITOSO"/>
    <s v="EJECUTADO EXITOSO"/>
    <s v="17/09/2025 SE REALIZA ENVIO DE ROLLOS CON GUIA | 23/09/2025 EN COMUNICACIÓN CON LA USUARIA AL NÚMERO 3168322665 INFORMA QUE AÚN NO RECIBE | 24/09/2025 EN COMUNICACIÓN CON LA USUARIA AL NÚMERO 3168322665 INFORMA QUE AÚN NO RECIBE | 24/09/2025 SE ESCALA A SERVIENTREGA PARA VALIDAR EL ESTADO DEL ENVIO YA QUE LLEVA 6 DIAS SIN MOVIMIENTO | 24/09/2025 RESPUESTA DE SERVIENTREGA:_x000a_TE INFORMO QUE EL ENVÍO 2185553792, ESTÁ EN PROCESO DE ENTREGA EN SU DESTINO DESDE EL DÍA 22/09/2025, Y POR SER CONSIDERADO TRAYECTO ESPECIAL SON DE TRES A CINCO DÍAS HÁBILES PARA LA NOVEDAD FINAL. | 26/09/2025 SE REALIZA ENVIO DE 20 ROLLOS, CON LA GUIA 2185553792 SERVIENTREGA. SE CONFIRMA ENTREGA EXITOSA POR PARTE DEL USUARIO"/>
    <s v="ENVÍO"/>
    <m/>
    <s v="TIPO IV ESPECIAL"/>
    <s v="FLUVIAL"/>
    <m/>
    <n v="0"/>
    <n v="35779.500569199998"/>
    <n v="0"/>
    <n v="35779.500569199998"/>
    <m/>
    <m/>
    <m/>
    <m/>
    <m/>
  </r>
  <r>
    <s v="BOGOTA"/>
    <x v="4"/>
    <x v="4"/>
    <n v="25307"/>
    <n v="2783999"/>
    <n v="78487"/>
    <s v="ORDEN DE CAMBIO"/>
    <s v="CUNDINAMARCA"/>
    <s v="GIRARDOT"/>
    <s v="PTM GIRARDOT SYS SOLUCIONES IN"/>
    <s v="REDEBAN"/>
    <s v="FO-25-1574176"/>
    <d v="2025-09-23T17:17:00"/>
    <d v="2025-09-26T16:28:00"/>
    <m/>
    <s v="ROLLOS"/>
    <s v="ROLLOS"/>
    <s v="AGREGADOR"/>
    <s v="COMCARD - PTM"/>
    <s v="EJECUTADO_EXITOSO"/>
    <s v="EJECUTADO EXITOSO"/>
    <s v="23/09/2025 SE REALIZA ENVIO DE ROLLOS CON GUIA | 26/09/2025 SE REALIZA ENVIO DE 40 ROLLOS, CON LA GUIA 2235596099 SERVIENTREGA. SE CONFIRMA ENTREGA EXITOSA POR PARTE DE LA TRANSPORTADORA"/>
    <s v="ENVÍO"/>
    <m/>
    <s v="TIPO III"/>
    <s v="TERRESTRE"/>
    <m/>
    <n v="0"/>
    <n v="35779.500569199998"/>
    <n v="0"/>
    <n v="35779.500569199998"/>
    <m/>
    <m/>
    <m/>
    <m/>
    <m/>
  </r>
  <r>
    <s v="MEDELLIN"/>
    <x v="0"/>
    <x v="0"/>
    <n v="5001"/>
    <n v="2782051"/>
    <n v="46332"/>
    <s v="ORDEN DE CAMBIO"/>
    <s v="ANTIOQUIA"/>
    <s v="MEDELLIN"/>
    <s v="BARRIO CENTRO MEDELLIN 65"/>
    <s v="REDEBAN"/>
    <s v="FO-25-1573120"/>
    <d v="2025-09-23T14:15:00"/>
    <d v="2025-09-26T16:36:00"/>
    <m/>
    <s v="ROLLOS"/>
    <s v="ROLLOS"/>
    <s v="CB UNO A UNO"/>
    <s v="CB UNO A UNO"/>
    <s v="EJECUTADO_EXITOSO"/>
    <s v="EJECUTADO EXITOSO"/>
    <s v="23/09/2025 SE ESCALA AL COORDINADOR DE ZONA PARA ENTREGA DE ROLLOS EN SITIO | 26/09/2025 SE REALIZA ENTREGA DE 80 ROLLOS POR EL OPERADOR CABIFY CON LA GUIA CRE022797"/>
    <s v="VISITA_TÉCNICA"/>
    <m/>
    <s v="TIPO I"/>
    <s v="TERRESTRE"/>
    <s v="AYALA ROMERO MAYKOL DANILO"/>
    <n v="1"/>
    <n v="35779.500569199998"/>
    <n v="0"/>
    <n v="35779.500569199998"/>
    <m/>
    <m/>
    <m/>
    <m/>
    <m/>
  </r>
  <r>
    <s v="MEDELLIN"/>
    <x v="0"/>
    <x v="0"/>
    <n v="5088"/>
    <n v="2781997"/>
    <n v="79729"/>
    <s v="ORDEN DE CAMBIO"/>
    <s v="ANTIOQUIA"/>
    <s v="BELLO"/>
    <s v="PTM BELLO AUTOSERVICIO JOHA"/>
    <s v="REDEBAN"/>
    <s v="FO-25-1573126"/>
    <d v="2025-09-23T13:54:00"/>
    <d v="2025-09-26T16:36:00"/>
    <m/>
    <s v="ROLLOS"/>
    <s v="ROLLOS"/>
    <s v="AGREGADOR"/>
    <s v="COMCARD - PTM"/>
    <s v="EJECUTADO_EXITOSO"/>
    <s v="EJECUTADO EXITOSO"/>
    <s v="23/09/2025 SE ESCALA AL COORDINADOR DE ZONA PARA ENTREGA DE ROLLOS EN SITIO | 26/09/2025 SE REALIZA ENTREGA DE 20 ROLLOS POR EL OPERADOR CABIFY CON LA GUIA CRE022796"/>
    <s v="VISITA_TÉCNICA"/>
    <m/>
    <s v="TIPO I"/>
    <s v="TERRESTRE"/>
    <s v="AYALA ROMERO MAYKOL DANILO"/>
    <n v="1"/>
    <n v="35779.500569199998"/>
    <n v="0"/>
    <n v="35779.500569199998"/>
    <m/>
    <m/>
    <m/>
    <m/>
    <m/>
  </r>
  <r>
    <s v="MEDELLIN"/>
    <x v="0"/>
    <x v="0"/>
    <n v="5360"/>
    <n v="2781652"/>
    <n v="68139"/>
    <s v="ORDEN DE CAMBIO"/>
    <s v="ANTIOQUIA"/>
    <s v="ITAGUI"/>
    <s v="PTM ITAGUI DROGUERIA SAN VICE"/>
    <s v="REDEBAN"/>
    <s v="FO-25-1571958"/>
    <d v="2025-09-23T12:25:00"/>
    <d v="2025-09-26T16:36:00"/>
    <m/>
    <s v="ROLLOS"/>
    <s v="ROLLOS"/>
    <s v="AGREGADOR"/>
    <s v="COMCARD - PTM"/>
    <s v="EJECUTADO_EXITOSO"/>
    <s v="EJECUTADO EXITOSO"/>
    <s v="23/09/2025 SE ESCALA AL COORDINADOR DE ZONA PARA ENTREGA DE ROLLOS EN SITIO | 26/09/2025 SE REALIZA ENTREGA DE 80 ROLLOS POR EL OPERADOR CABIFY CON LA GUIA CRE022777"/>
    <s v="VISITA_TÉCNICA"/>
    <m/>
    <s v="TIPO I"/>
    <s v="TERRESTRE"/>
    <s v="AYALA ROMERO MAYKOL DANILO"/>
    <n v="1"/>
    <n v="35779.500569199998"/>
    <n v="0"/>
    <n v="35779.500569199998"/>
    <m/>
    <m/>
    <m/>
    <m/>
    <m/>
  </r>
  <r>
    <s v="MEDELLIN"/>
    <x v="0"/>
    <x v="0"/>
    <n v="5360"/>
    <n v="2783583"/>
    <n v="56955"/>
    <s v="ORDEN DE CAMBIO"/>
    <s v="ANTIOQUIA"/>
    <s v="ITAGUI"/>
    <s v="PTM ITAGUI LA PAPELERA DE ISAB"/>
    <s v="REDEBAN"/>
    <s v="FO-25-1573890"/>
    <d v="2025-09-23T16:20:00"/>
    <d v="2025-09-26T16:37:00"/>
    <m/>
    <s v="ROLLOS"/>
    <s v="ROLLOS"/>
    <s v="AGREGADOR"/>
    <s v="COMCARD - PTM"/>
    <s v="EJECUTADO_EXITOSO"/>
    <s v="EJECUTADO EXITOSO"/>
    <s v="23/09/2025 SE ESCALA AL COORDINADOR DE ZONA PARA ENTREGA DE ROLLOS EN SITIO | 26/09/2025 SE REALIZA ENTREGA DE 100 ROLLOS POR EL OPERADOR CABIFY CON LA GUIA CRE022798"/>
    <s v="VISITA_TÉCNICA"/>
    <m/>
    <s v="TIPO I"/>
    <s v="TERRESTRE"/>
    <s v="AYALA ROMERO MAYKOL DANILO"/>
    <n v="1"/>
    <n v="35779.500569199998"/>
    <n v="0"/>
    <n v="35779.500569199998"/>
    <m/>
    <m/>
    <m/>
    <m/>
    <m/>
  </r>
  <r>
    <s v="MEDELLIN"/>
    <x v="0"/>
    <x v="0"/>
    <n v="5360"/>
    <n v="2785556"/>
    <n v="59567"/>
    <s v="ORDEN DE CAMBIO"/>
    <s v="ANTIOQUIA"/>
    <s v="ITAGUI"/>
    <s v="DISTRICOL EL PARCHE DE ALEJO"/>
    <s v="REDEBAN"/>
    <s v="FO-25-1575423"/>
    <d v="2025-09-24T08:43:00"/>
    <d v="2025-09-26T16:38:00"/>
    <m/>
    <s v="ROLLOS"/>
    <s v="ROLLOS"/>
    <s v="AGREGADOR"/>
    <s v="DISTRICOL"/>
    <s v="EJECUTADO_EXITOSO"/>
    <s v="EJECUTADO EXITOSO"/>
    <s v="24/09/2025 SE ESCALA AL COORDINADOR DE ZONA PARA ENTREGA DE ROLLOS EN SITIO | 26/09/2025 SE REALIZA ENTREGA DE 70 ROLLOS POR EL OPERADOR CABIFY CON LA GUIA CRE022802"/>
    <s v="VISITA_TÉCNICA"/>
    <m/>
    <s v="TIPO I"/>
    <s v="TERRESTRE"/>
    <s v="AYALA ROMERO MAYKOL DANILO"/>
    <n v="1"/>
    <n v="35779.500569199998"/>
    <n v="0"/>
    <n v="35779.500569199998"/>
    <m/>
    <m/>
    <m/>
    <m/>
    <m/>
  </r>
  <r>
    <s v="MEDELLIN"/>
    <x v="0"/>
    <x v="0"/>
    <n v="5001"/>
    <n v="2785269"/>
    <n v="45206"/>
    <s v="ORDEN DE CAMBIO"/>
    <s v="ANTIOQUIA"/>
    <s v="MEDELLIN"/>
    <s v="DISTRICOL CAJITA DE ILUSIONES"/>
    <s v="REDEBAN"/>
    <s v="FO-25-1575604"/>
    <d v="2025-09-24T08:18:00"/>
    <d v="2025-09-26T16:38:00"/>
    <m/>
    <s v="ROLLOS"/>
    <s v="ROLLOS"/>
    <s v="AGREGADOR"/>
    <s v="DISTRICOL"/>
    <s v="EJECUTADO_EXITOSO"/>
    <s v="EJECUTADO EXITOSO"/>
    <s v="24/09/2025 SE ESCALA AL COORDINADOR DE ZONA PARA ENTREGA DE ROLLOS EN SITIO | 26/09/2025 SE REALIZA ENTREGA DE 30 ROLLOS POR EL OPERADOR CABIFY CON LA GUIA CRE022801"/>
    <s v="VISITA_TÉCNICA"/>
    <m/>
    <s v="TIPO I"/>
    <s v="TERRESTRE"/>
    <s v="AYALA ROMERO MAYKOL DANILO"/>
    <n v="1"/>
    <n v="35779.500569199998"/>
    <n v="0"/>
    <n v="35779.500569199998"/>
    <m/>
    <m/>
    <m/>
    <m/>
    <m/>
  </r>
  <r>
    <s v="MEDELLIN"/>
    <x v="0"/>
    <x v="0"/>
    <n v="5088"/>
    <n v="2783734"/>
    <n v="20988"/>
    <s v="ORDEN DE CAMBIO"/>
    <s v="ANTIOQUIA"/>
    <s v="BELLO"/>
    <s v="COMCARD BELLO AYE"/>
    <s v="REDEBAN"/>
    <s v="FO-25-1574161"/>
    <d v="2025-09-23T16:35:00"/>
    <d v="2025-09-26T16:38:00"/>
    <m/>
    <s v="ROLLOS"/>
    <s v="ROLLOS"/>
    <s v="AGREGADOR"/>
    <s v="COMCARD - PTM"/>
    <s v="EJECUTADO_EXITOSO"/>
    <s v="EJECUTADO EXITOSO"/>
    <s v="23/09/2025 SE ESCALA AL COORDINADOR DE ZONA PARA ENTREGA DE ROLLOS EN SITIO | 26/09/2025 SE REALIZA ENTREGA DE 30 ROLLOS POR EL OPERADOR CABIFY CON LA GUIA CRE022799"/>
    <s v="VISITA_TÉCNICA"/>
    <m/>
    <s v="TIPO I"/>
    <s v="TERRESTRE"/>
    <s v="AYALA ROMERO MAYKOL DANILO"/>
    <n v="1"/>
    <n v="35779.500569199998"/>
    <n v="0"/>
    <n v="35779.500569199998"/>
    <m/>
    <m/>
    <m/>
    <m/>
    <m/>
  </r>
  <r>
    <s v="PASTO"/>
    <x v="2"/>
    <x v="2"/>
    <n v="52788"/>
    <n v="2789881"/>
    <n v="79955"/>
    <s v="ORDEN DE CAMBIO"/>
    <s v="NARIÑO"/>
    <s v="TANGUA"/>
    <s v="BARRIO SAN RAFAEL TANGUA 1"/>
    <s v="REDEBAN"/>
    <s v="FO-25-1580730"/>
    <d v="2025-09-24T16:21:00"/>
    <d v="2025-09-26T17:16:00"/>
    <m/>
    <s v="ROLLOS"/>
    <s v="ROLLOS"/>
    <s v="UNO A UNO"/>
    <s v="UNO A UNO"/>
    <s v="EJECUTADO_EXITOSO"/>
    <s v="EJECUTADO EXITOSO"/>
    <s v="25/09/2025 SE ESCALA AL COORDINADOR DE ZONA PARA ENTREGA DE ROLLOS EN SITIO | 26/09/2025 POR SOLICITUD DEL CLIENTE SE ETREGAN LOS 10 ROLLOS EN LA CIUDAD DE PASTO, ENTREGA OK"/>
    <s v="VISITA_TÉCNICA"/>
    <m/>
    <s v="TIPO II"/>
    <s v="TERRESTRE"/>
    <s v="GUERRERO RAMIREZ OSCAR DARIO"/>
    <n v="1"/>
    <n v="67654.12000000001"/>
    <n v="0"/>
    <n v="67654.12000000001"/>
    <m/>
    <m/>
    <m/>
    <m/>
    <m/>
  </r>
  <r>
    <s v="BOGOTA"/>
    <x v="4"/>
    <x v="4"/>
    <n v="25899"/>
    <n v="2784530"/>
    <n v="77718"/>
    <s v="ORDEN DE CAMBIO"/>
    <s v="CUNDINAMARCA"/>
    <s v="ZIPAQUIRA"/>
    <s v="BARRIO LA LIBERTAD ZIPAQUIRA"/>
    <s v="REDEBAN"/>
    <s v="FO-25-1574939"/>
    <d v="2025-09-24T08:00:00"/>
    <d v="2025-09-26T17:22:00"/>
    <m/>
    <s v="ROLLOS"/>
    <s v="ROLLOS"/>
    <s v="CB UNO A UNO"/>
    <s v="CB UNO A UNO"/>
    <s v="EJECUTADO_EXITOSO"/>
    <s v="EJECUTADO EXITOSO"/>
    <s v="24/09/2025 SE ESCALA AL COORDINADOR DE ZONA PARA ENTREGA DE ROLLOS EN SITIO | 26/09/2025 DURANTE LA VISITA TECNICA SE REALIZA ENTREGA DE 30 ROLLOS PARA DATÁFONO NO SE MANIPULAN EQUIPOS"/>
    <s v="VISITA_TÉCNICA"/>
    <m/>
    <s v="TIPO II"/>
    <s v="TERRESTRE"/>
    <s v="GALEANO SORIANO JUAN DAVID"/>
    <n v="1"/>
    <n v="67654.12000000001"/>
    <n v="0"/>
    <n v="67654.12000000001"/>
    <m/>
    <m/>
    <m/>
    <m/>
    <m/>
  </r>
  <r>
    <s v="BUCARAMANGA"/>
    <x v="3"/>
    <x v="3"/>
    <n v="68615"/>
    <n v="2801021"/>
    <n v="66191"/>
    <s v="ORDEN DE CAMBIO"/>
    <s v="SANTANDER"/>
    <s v="RIONEGRO"/>
    <s v="PTM RIONEGRO PROVEEDORA YEPES"/>
    <s v="REDEBAN"/>
    <s v="FO-25-1590930"/>
    <d v="2025-09-26T14:57:00"/>
    <d v="2025-09-26T17:23:00"/>
    <m/>
    <s v="ROLLOS"/>
    <s v="ROLLOS"/>
    <s v="AGREGADOR"/>
    <s v="COMCARD - PTM"/>
    <s v="GESTIÓN_TELEFONICA"/>
    <s v="CANCELADO POR EL USUARIO"/>
    <m/>
    <s v="SOPORTE_TELEFÓNICO"/>
    <m/>
    <s v="TIPO II"/>
    <s v="TERRESTRE"/>
    <m/>
    <n v="0"/>
    <n v="41241.0800752"/>
    <n v="0"/>
    <n v="41241.0800752"/>
    <m/>
    <m/>
    <m/>
    <m/>
    <m/>
  </r>
  <r>
    <s v="CALI"/>
    <x v="2"/>
    <x v="2"/>
    <n v="76364"/>
    <n v="2793817"/>
    <n v="59661"/>
    <s v="ORDEN DE CAMBIO"/>
    <s v="VALLE DEL CAUCA"/>
    <s v="JAMUNDI"/>
    <s v="PTM JAMUNDI VARIEDADES MAILOVE"/>
    <s v="REDEBAN"/>
    <s v="FO-25-1583302"/>
    <d v="2025-09-25T11:52:00"/>
    <d v="2025-09-26T17:24:00"/>
    <m/>
    <s v="ROLLOS"/>
    <s v="ROLLOS"/>
    <s v="AGREGADOR"/>
    <s v="COMCARD - PTM"/>
    <s v="EJECUTADO_EXITOSO"/>
    <s v="EJECUTADO EXITOSO"/>
    <s v="25/09/2025 SE ESCALA AL COORDINADOR DE ZONA PARA ENTREGA DE ROLLOS EN SITIO | 26/09/2025 SE REALIZA ENTREGA DE 100 ROLLOS CON VISITA, NO SE INTERVIENE EQUIPOS"/>
    <s v="VISITA_TÉCNICA"/>
    <m/>
    <s v="TIPO II"/>
    <s v="TERRESTRE"/>
    <s v="HERRERA MONAR GEOVANNY"/>
    <n v="1"/>
    <n v="67654.12000000001"/>
    <n v="0"/>
    <n v="67654.12000000001"/>
    <m/>
    <m/>
    <m/>
    <m/>
    <m/>
  </r>
  <r>
    <s v="MEDELLIN"/>
    <x v="0"/>
    <x v="0"/>
    <n v="5400"/>
    <n v="2791968"/>
    <n v="79629"/>
    <s v="ORDEN DE CAMBIO"/>
    <s v="ANTIOQUIA"/>
    <s v="LA UNION"/>
    <s v="BARRIO EL EDEN LA UNION"/>
    <s v="REDEBAN"/>
    <s v="FO-25-1582009"/>
    <d v="2025-09-25T09:24:00"/>
    <d v="2025-09-26T17:29:00"/>
    <m/>
    <s v="ROLLOS"/>
    <s v="ROLLOS"/>
    <s v="CB UNO A UNO"/>
    <s v="CB UNO A UNO"/>
    <s v="EJECUTADO_EXITOSO"/>
    <s v="EJECUTADO EXITOSO"/>
    <s v="25/09/2025 SE ESCALA AL COORDINADOR DE ZONA PARA ENTREGA DE ROLLOS EN SITIO | 26/09/2025 SE ENTREGAN 10 ROLLOS OK"/>
    <s v="VISITA_TÉCNICA"/>
    <m/>
    <s v="TIPO II"/>
    <s v="TERRESTRE"/>
    <s v="QUINTERO SANCHEZ JUAN SEBASTIAN"/>
    <n v="1"/>
    <n v="67654.12000000001"/>
    <n v="0"/>
    <n v="67654.12000000001"/>
    <m/>
    <m/>
    <m/>
    <m/>
    <m/>
  </r>
  <r>
    <s v="NEIVA"/>
    <x v="5"/>
    <x v="5"/>
    <n v="41001"/>
    <n v="2790562"/>
    <n v="78221"/>
    <s v="ORDEN DE CAMBIO"/>
    <s v="HUILA"/>
    <s v="NEIVA"/>
    <s v="DISTRICOL DISTRI CLAS HOUSE"/>
    <s v="REDEBAN"/>
    <s v="FO-25-1580707"/>
    <d v="2025-09-25T08:00:00"/>
    <d v="2025-09-26T17:31:00"/>
    <m/>
    <s v="ROLLOS"/>
    <s v="ROLLOS"/>
    <s v="AGREGADOR"/>
    <s v="DISTRICOL"/>
    <s v="EJECUTADO_EXITOSO"/>
    <s v="EJECUTADO EXITOSO"/>
    <s v="25/09/2025 SE ESCALA AL COORDINADOR DE ZONA PARA ENTREGA DE ROLLOS EN SITIO | 26/09/2025 SE LLEGA A SITIO, SE ENTREGAN 20 ROLLOS RBM"/>
    <s v="VISITA_TÉCNICA"/>
    <m/>
    <s v="TIPO I"/>
    <s v="TERRESTRE"/>
    <s v="DIAZ VARGAS JONATHAN MIGUEL"/>
    <n v="1"/>
    <n v="35779.500569199998"/>
    <n v="0"/>
    <n v="35779.500569199998"/>
    <m/>
    <m/>
    <m/>
    <m/>
    <m/>
  </r>
  <r>
    <s v="BUCARAMANGA"/>
    <x v="3"/>
    <x v="3"/>
    <n v="68001"/>
    <n v="2798921"/>
    <n v="81046"/>
    <s v="ORDEN DE CAMBIO"/>
    <s v="SANTANDER"/>
    <s v="BUCARAMANGA"/>
    <s v="PTM BUCARAMANGA FERREMUEBLES S"/>
    <s v="REDEBAN"/>
    <s v="FO-25-1588112"/>
    <d v="2025-09-26T10:35:00"/>
    <d v="2025-09-26T17:32:00"/>
    <m/>
    <s v="ROLLOS"/>
    <s v="ROLLOS"/>
    <s v="AGREGADOR"/>
    <s v="COMCARD - PTM"/>
    <s v="EJECUTADO_EXITOSO"/>
    <s v="EJECUTADO EXITOSO"/>
    <s v="26/09/2025 SE ESCALA AL COORDINADOR DE ZONA PARA ENTREGA DE ROLLOS EN SITIO | 26/09/2025 SE VISITA COMERCIO SE REALIZA LA ENTREGA DE 20 ROLLOS RBM CB OPERATIVO"/>
    <s v="VISITA_TÉCNICA"/>
    <m/>
    <s v="TIPO I"/>
    <s v="TERRESTRE"/>
    <s v="BARAJAS BERMUDEZ YAHIR MAURICIO"/>
    <n v="1"/>
    <n v="35779.500569199998"/>
    <n v="0"/>
    <n v="35779.500569199998"/>
    <m/>
    <m/>
    <m/>
    <m/>
    <m/>
  </r>
  <r>
    <s v="TUNJA"/>
    <x v="3"/>
    <x v="3"/>
    <n v="15001"/>
    <n v="2798567"/>
    <n v="80545"/>
    <s v="ORDEN DE CAMBIO"/>
    <s v="BOYACA"/>
    <s v="TUNJA"/>
    <s v="BARRIO VILLA UNIVERSITARIA TUNJA"/>
    <s v="REDEBAN"/>
    <s v="FO-25-1587791"/>
    <d v="2025-09-26T10:06:00"/>
    <d v="2025-09-26T17:34:00"/>
    <m/>
    <s v="ROLLOS"/>
    <s v="ROLLOS"/>
    <s v="UNO A UNO"/>
    <s v="UNO A UNO"/>
    <s v="EJECUTADO_EXITOSO"/>
    <s v="EJECUTADO EXITOSO"/>
    <s v="26/09/2025 SE ESCALA AL COORDINADOR DE ZONA PARA ENTREGA DE ROLLOS EN SITIO | 26/09/2025 SE REALIZA ENTREGA DE 20 ROLLOS CON VISITA"/>
    <s v="VISITA_TÉCNICA"/>
    <m/>
    <s v="TIPO I"/>
    <s v="TERRESTRE"/>
    <s v="RODRIGUEZ MURCIA YERSON IVAN"/>
    <n v="1"/>
    <n v="35779.500569199998"/>
    <n v="0"/>
    <n v="35779.500569199998"/>
    <m/>
    <m/>
    <m/>
    <m/>
    <m/>
  </r>
  <r>
    <s v="VILLAVICENCIO"/>
    <x v="5"/>
    <x v="5"/>
    <n v="50226"/>
    <n v="2780141"/>
    <n v="79075"/>
    <s v="ORDEN DE CAMBIO"/>
    <s v="META"/>
    <s v="CUMARAL"/>
    <s v="BARRIO VILLA OLIMPICA CUMARAL"/>
    <s v="REDEBAN"/>
    <s v="FO-25-1570479"/>
    <d v="2025-09-23T10:22:00"/>
    <d v="2025-09-27T08:03:00"/>
    <m/>
    <s v="ROLLOS"/>
    <s v="ROLLOS"/>
    <s v="CB UNO A UNO"/>
    <s v="CB UNO A UNO"/>
    <s v="EJECUTADO_EXITOSO"/>
    <s v="EJECUTADO EXITOSO"/>
    <s v="23/09/2025 SE ESCALA AL COORDINADOR DE ZONA PARA ENTREGA DE ROLLOS EN SITIO | 26/09/2025 SE REALIZA VISITA AL CB POR SOLICITUD DE ROLLOS, SE ENTREGAN SIN NOVEDAD TODO OK"/>
    <s v="VISITA_TÉCNICA"/>
    <m/>
    <s v="TIPO II"/>
    <s v="TERRESTRE"/>
    <s v="MOLINA CASTRO JAVIER ALBERTO"/>
    <n v="1"/>
    <n v="67654.12000000001"/>
    <n v="0"/>
    <n v="67654.12000000001"/>
    <m/>
    <m/>
    <m/>
    <m/>
    <m/>
  </r>
  <r>
    <s v="IBAGUE"/>
    <x v="5"/>
    <x v="5"/>
    <n v="73411"/>
    <n v="2787775"/>
    <n v="79896"/>
    <s v="ORDEN DE CAMBIO"/>
    <s v="TOLIMA"/>
    <s v="LIBANO"/>
    <s v="DISTRICOL MAXIFARMA"/>
    <s v="REDEBAN"/>
    <s v="FO-25-1581849"/>
    <d v="2025-09-24T11:57:00"/>
    <d v="2025-09-27T09:01:00"/>
    <m/>
    <s v="ROLLOS"/>
    <s v="ROLLOS"/>
    <s v="AGREGADOR"/>
    <s v="DISTRICOL"/>
    <s v="EJECUTADO_EXITOSO"/>
    <s v="EJECUTADO EXITOSO"/>
    <s v="25/09/2025 SE REALIZA ENVIO DE ROLLOS CON GUIA | 27/09/2025 SE REALIZA ENVIO DE 10 ROLLOS, CON LA GUIA 2235596103 SERVIENTREGA. SE CONFIRMA ENTREGA EXITOSA POR PARTE DEL USUARIO"/>
    <s v="ENVÍO"/>
    <m/>
    <s v="TIPO III"/>
    <s v="TERRESTRE"/>
    <m/>
    <n v="0"/>
    <n v="35779.500569199998"/>
    <n v="0"/>
    <n v="35779.500569199998"/>
    <m/>
    <m/>
    <m/>
    <m/>
    <m/>
  </r>
  <r>
    <s v="MEDELLIN"/>
    <x v="0"/>
    <x v="0"/>
    <n v="5756"/>
    <n v="2787218"/>
    <n v="26243"/>
    <s v="ORDEN DE CAMBIO"/>
    <s v="ANTIOQUIA"/>
    <s v="SONSON"/>
    <s v="COMCARD SONSON JAMA"/>
    <s v="REDEBAN"/>
    <s v="FO-25-1579130"/>
    <d v="2025-09-24T11:00:00"/>
    <d v="2025-09-27T09:03:00"/>
    <m/>
    <s v="ROLLOS"/>
    <s v="ROLLOS"/>
    <s v="AGREGADOR"/>
    <s v="COMCARD - PTM"/>
    <s v="EJECUTADO_EXITOSO"/>
    <s v="EJECUTADO EXITOSO"/>
    <s v="24/09/2025 SE REALIZA ENVIO DE ROLLOS CON GUIA | 27/09/2025 SE REALIZA ENVIO DE 50 ROLLOS, CON LA GUIA 284607433 SERVIENTREGA. SE CONFIRMA ENTREGA EXITOSA POR PARTE DEL USUARIO"/>
    <s v="ENVÍO"/>
    <m/>
    <s v="TIPO III"/>
    <s v="TERRESTRE"/>
    <m/>
    <n v="0"/>
    <n v="35779.500569199998"/>
    <n v="0"/>
    <n v="35779.500569199998"/>
    <m/>
    <m/>
    <m/>
    <m/>
    <m/>
  </r>
  <r>
    <s v="CUCUTA"/>
    <x v="3"/>
    <x v="3"/>
    <n v="54498"/>
    <n v="2784244"/>
    <n v="79245"/>
    <s v="ORDEN DE CAMBIO"/>
    <s v="NORTE DE SANTANDER"/>
    <s v="OCAÑA"/>
    <s v="DISTRICOL DROGUERIA Y PERFUMER"/>
    <s v="REDEBAN"/>
    <s v="FO-25-1579141"/>
    <d v="2025-09-23T17:44:00"/>
    <d v="2025-09-27T09:05:00"/>
    <m/>
    <s v="ROLLOS"/>
    <s v="ROLLOS"/>
    <s v="AGREGADOR"/>
    <s v="DISTRICOL"/>
    <s v="EJECUTADO_EXITOSO"/>
    <s v="EJECUTADO EXITOSO"/>
    <s v="24/09/2025 SE REALIZA ENVIO DE ROLLOS CON GUIA | 27/09/2025 SE REALIZA ENVIO DE 10 ROLLOS, CON LA GUIA 2187690712 SERVIENTREGA. SE CONFIRMA ENTREGA EXITOSA POR PARTE DE LA TRANSPORTADORA"/>
    <s v="ENVÍO"/>
    <m/>
    <s v="TIPO IV"/>
    <s v="TERRESTRE"/>
    <m/>
    <n v="0"/>
    <n v="35779.500569199998"/>
    <n v="0"/>
    <n v="35779.500569199998"/>
    <m/>
    <m/>
    <m/>
    <m/>
    <m/>
  </r>
  <r>
    <s v="VALLEDUPAR"/>
    <x v="1"/>
    <x v="1"/>
    <n v="20517"/>
    <n v="2784116"/>
    <n v="60322"/>
    <s v="ORDEN DE CAMBIO"/>
    <s v="CESAR"/>
    <s v="PAILITAS"/>
    <s v="BARRIO CENTRO PAILITAS 1"/>
    <s v="REDEBAN"/>
    <s v="FO-25-1574175"/>
    <d v="2025-09-23T17:28:00"/>
    <d v="2025-09-27T09:06:00"/>
    <m/>
    <s v="ROLLOS"/>
    <s v="ROLLOS"/>
    <s v="CB UNO A UNO"/>
    <s v="CB UNO A UNO"/>
    <s v="EJECUTADO_EXITOSO"/>
    <s v="EJECUTADO EXITOSO"/>
    <s v="23/09/2025 SE REALIZA ENVIO DE ROLLOS CON GUIA | 27/09/2025 SE REALIZA ENVIO DE 30 ROLLOS, CON LA GUIA 2205447191 SERVIENTREGA. SE CONFIRMA ENTREGA EXITOSA POR PARTE DE LA TRANSPORTADORA"/>
    <s v="ENVÍO"/>
    <m/>
    <s v="TIPO IV"/>
    <s v="TERRESTRE"/>
    <m/>
    <n v="0"/>
    <n v="35779.500569199998"/>
    <n v="0"/>
    <n v="35779.500569199998"/>
    <m/>
    <m/>
    <m/>
    <m/>
    <m/>
  </r>
  <r>
    <s v="CUCUTA"/>
    <x v="3"/>
    <x v="3"/>
    <n v="54001"/>
    <n v="2770209"/>
    <n v="77307"/>
    <s v="ORDEN DE CAMBIO"/>
    <s v="NORTE DE SANTANDER"/>
    <s v="CUCUTA"/>
    <s v="BARRIO VEREDA LA ESPERANZA CUC"/>
    <s v="REDEBAN"/>
    <s v="FO-25-1560941"/>
    <d v="2025-09-22T08:00:00"/>
    <d v="2025-09-27T09:08:00"/>
    <m/>
    <s v="ROLLOS"/>
    <s v="ROLLOS"/>
    <s v="CB UNO A UNO"/>
    <s v="CB UNO A UNO"/>
    <s v="EJECUTADO_EXITOSO"/>
    <s v="EJECUTADO EXITOSO"/>
    <s v="21/09/2025 SE ESCALA AL COORDINADOR DE ZONA PARA ENTREGA DE ROLLOS EN SITIO | 27/09/2025 SE ENTREGA 10 ROLLOS EXITOSO"/>
    <s v="VISITA_TÉCNICA"/>
    <m/>
    <s v="TIPO I"/>
    <s v="TERRESTRE"/>
    <s v="NARANJO AFANADOR RUBEN JESUS"/>
    <n v="1"/>
    <n v="35779.500569199998"/>
    <n v="0"/>
    <n v="35779.500569199998"/>
    <m/>
    <m/>
    <m/>
    <m/>
    <m/>
  </r>
  <r>
    <s v="BUCARAMANGA"/>
    <x v="3"/>
    <x v="3"/>
    <n v="13688"/>
    <n v="2778507"/>
    <n v="81511"/>
    <s v="ORDEN DE CAMBIO"/>
    <s v="BOLIVAR"/>
    <s v="SANTA ROSA DEL SUR"/>
    <s v="DISTRICOL VARIEDADES LAS FERIA"/>
    <s v="REDEBAN"/>
    <s v="FO-25-1571090"/>
    <d v="2025-09-23T08:00:00"/>
    <d v="2025-09-27T09:12:00"/>
    <m/>
    <s v="ROLLOS"/>
    <s v="ROLLOS"/>
    <s v="AGREGADOR"/>
    <s v="DISTRICOL"/>
    <s v="EJECUTADO_EXITOSO"/>
    <s v="EJECUTADO EXITOSO"/>
    <s v="23/09/2025 SE REALIZA ENVIO DE ROLLOS CON GUIA | 27/09/2025 SE REALIZA ENVIO DE 20 ROLLOS, CON LA GUIA 2187690711 SERVIENTREGA. SE CONFIRMA ENTREGA EXITOSA POR PARTE DE LA TRANSPORTADORA"/>
    <s v="ENVÍO"/>
    <m/>
    <s v="TIPO IV ESPECIAL"/>
    <s v="TERRESTRE/FLUVIAL"/>
    <m/>
    <n v="0"/>
    <n v="35779.500569199998"/>
    <n v="0"/>
    <n v="35779.500569199998"/>
    <m/>
    <m/>
    <m/>
    <m/>
    <m/>
  </r>
  <r>
    <s v="VILLAVICENCIO"/>
    <x v="5"/>
    <x v="5"/>
    <n v="50330"/>
    <n v="2772061"/>
    <n v="32411"/>
    <s v="ORDEN DE CAMBIO"/>
    <s v="META"/>
    <s v="MESETAS"/>
    <s v="BARRIO CENTRO MESETAS 1"/>
    <s v="REDEBAN"/>
    <s v="FO-25-1566416"/>
    <d v="2025-09-22T08:57:00"/>
    <d v="2025-09-27T09:15:00"/>
    <m/>
    <s v="ROLLOS"/>
    <s v="ROLLOS"/>
    <s v="CB UNO A UNO"/>
    <s v="CB UNO A UNO"/>
    <s v="EJECUTADO_EXITOSO"/>
    <s v="EJECUTADO EXITOSO"/>
    <s v="22/09/2025 SE REALIZA ENVIO DE ROLLOS CON GUIA | 26/09/2025 SE COMUNICA CON EL USUARIO DONDE INFORMA QUE AUN NO RECIBE LOS ROLLOS | 27/09/2025 SE REALIZA ENVIO DE 20 ROLLOS, CON LA GUIA 2235596095 SERVIENTREGA. SE CONFIRMA ENTREGA EXITOSA POR PARTE DEL USUARIO"/>
    <s v="ENVÍO"/>
    <m/>
    <s v="TIPO III"/>
    <s v="TERRESTRE"/>
    <m/>
    <n v="0"/>
    <n v="35779.500569199998"/>
    <n v="0"/>
    <n v="35779.500569199998"/>
    <m/>
    <m/>
    <m/>
    <m/>
    <m/>
  </r>
  <r>
    <s v="IBAGUE"/>
    <x v="5"/>
    <x v="5"/>
    <n v="73443"/>
    <n v="2777589"/>
    <n v="79852"/>
    <s v="ORDEN DE CAMBIO"/>
    <s v="TOLIMA"/>
    <s v="MARIQUITA"/>
    <s v="BARRIO EL DORADO ALTO SAN SEBASTIAN DE MARIQUITA"/>
    <s v="REDEBAN"/>
    <s v="FO-25-1571092"/>
    <d v="2025-09-23T08:00:00"/>
    <d v="2025-09-27T09:51:00"/>
    <m/>
    <s v="ROLLOS"/>
    <s v="ROLLOS"/>
    <s v="UNO A UNO"/>
    <s v="UNO A UNO"/>
    <s v="EJECUTADO_EXITOSO"/>
    <s v="EJECUTADO EXITOSO"/>
    <s v="23/09/2025 SE REALIZA ENVIO DE ROLLOS CON GUIA | 27/09/2025 SE REALIZA ENVIO DE 10 ROLLOS, CON LA GUIA 2235596097 SERVIENTREGA. SE CONFIRMA ENTREGA EXITOSA POR PARTE DE LA TRANSPORTADORA"/>
    <s v="ENVÍO"/>
    <m/>
    <s v="TIPO III"/>
    <s v="TERRESTRE"/>
    <m/>
    <n v="0"/>
    <n v="35779.500569199998"/>
    <n v="0"/>
    <n v="35779.500569199998"/>
    <m/>
    <m/>
    <m/>
    <m/>
    <m/>
  </r>
  <r>
    <s v="CARTAGENA"/>
    <x v="1"/>
    <x v="1"/>
    <n v="13140"/>
    <n v="2775127"/>
    <n v="80247"/>
    <s v="ORDEN DE CAMBIO"/>
    <s v="BOLIVAR"/>
    <s v="CALAMAR"/>
    <s v="BARRIO SUR CALAMAR"/>
    <s v="REDEBAN"/>
    <s v="FO-25-1565290"/>
    <d v="2025-09-22T12:50:00"/>
    <d v="2025-09-27T10:39:00"/>
    <m/>
    <s v="ROLLOS"/>
    <s v="ROLLOS"/>
    <s v="UNO A UNO"/>
    <s v="UNO A UNO"/>
    <s v="EJECUTADO_EXITOSO"/>
    <s v="EJECUTADO EXITOSO"/>
    <s v="22/09/2025 SE ESCALA AL COORDINADOR DE ZONA PARA ENTREGA DE ROLLOS EN SITIO | 27/09/2025 SE ENVÍA 20 ROLLOS PARA DATAFONO POR FLOTA, EL CLIENTE LOS RECLAMA EN LA ESTACIÓN DE BUSES EN CALAMAR."/>
    <s v="VISITA_TÉCNICA"/>
    <m/>
    <s v="TIPO II"/>
    <s v="TERRESTRE"/>
    <s v="DE AGUAS MUÑOZ DAVID JOSE"/>
    <n v="1"/>
    <n v="67654.12000000001"/>
    <n v="0"/>
    <n v="67654.12000000001"/>
    <m/>
    <m/>
    <m/>
    <m/>
    <m/>
  </r>
  <r>
    <s v="BUCARAMANGA"/>
    <x v="3"/>
    <x v="3"/>
    <n v="68547"/>
    <n v="2799877"/>
    <n v="80332"/>
    <s v="ORDEN DE CAMBIO"/>
    <s v="SANTANDER"/>
    <s v="PIEDECUESTA"/>
    <s v="PTM PIEDECUESTA MISCELANEA Y T"/>
    <s v="REDEBAN"/>
    <s v="FO-25-1591421"/>
    <d v="2025-09-26T12:17:00"/>
    <d v="2025-09-27T10:45:00"/>
    <m/>
    <s v="ROLLOS"/>
    <s v="ROLLOS"/>
    <s v="AGREGADOR"/>
    <s v="COMCARD - PTM"/>
    <s v="EJECUTADO_EXITOSO"/>
    <s v="EJECUTADO EXITOSO"/>
    <s v="27/09/2025 SE ESCALA AL COORDINADOR DE ZONA PARA ENTREGA DE ROLLOS EN SITIO | 27/09/2025 SE VISITA COMERCIO SE REALIZA LA ENTREGA DE 10 ROLLOS RBM CB OPERATIVO"/>
    <s v="VISITA_TÉCNICA"/>
    <m/>
    <s v="TIPO II"/>
    <s v="TERRESTRE"/>
    <s v="BARAJAS BERMUDEZ YAHIR MAURICIO"/>
    <n v="1"/>
    <n v="67654.12000000001"/>
    <n v="0"/>
    <n v="67654.12000000001"/>
    <m/>
    <m/>
    <m/>
    <m/>
    <m/>
  </r>
  <r>
    <s v="BARRANQUILLA"/>
    <x v="1"/>
    <x v="1"/>
    <n v="8758"/>
    <n v="2798240"/>
    <n v="46114"/>
    <s v="ORDEN DE CAMBIO"/>
    <s v="ATLANTICO"/>
    <s v="SOLEDAD"/>
    <s v="PTM SOLEDAD  BIPSA LTDA"/>
    <s v="REDEBAN"/>
    <s v="FO-25-1587802"/>
    <d v="2025-09-26T09:39:00"/>
    <d v="2025-09-27T10:55:00"/>
    <m/>
    <s v="ROLLOS"/>
    <s v="ROLLOS"/>
    <s v="AGREGADOR"/>
    <s v="COMCARD - PTM"/>
    <s v="EJECUTADO_EXITOSO"/>
    <s v="EJECUTADO EXITOSO"/>
    <s v="26/09/2025 SE ESCALA AL COORDINADOR DE ZONA PARA ENTREGA DE ROLLOS EN SITIO | 27/09/2025 SE ENTREGAN 10 ROLLOS DE LA RED RBM EXITOSOS"/>
    <s v="VISITA_TÉCNICA"/>
    <m/>
    <s v="TIPO I"/>
    <s v="TERRESTRE"/>
    <s v="PEÑALOZA GUTIERREZ RAFAEL GUSTAVO"/>
    <n v="1"/>
    <n v="35779.500569199998"/>
    <n v="0"/>
    <n v="35779.500569199998"/>
    <m/>
    <m/>
    <m/>
    <m/>
    <m/>
  </r>
  <r>
    <s v="MEDELLIN"/>
    <x v="0"/>
    <x v="0"/>
    <n v="5318"/>
    <n v="2781919"/>
    <n v="28495"/>
    <s v="ORDEN DE CAMBIO"/>
    <s v="ANTIOQUIA"/>
    <s v="GUARNE"/>
    <s v="BARRIO CHAPARRAL GUARNE"/>
    <s v="REDEBAN"/>
    <s v="FO-25-1573141"/>
    <d v="2025-09-23T13:17:00"/>
    <d v="2025-09-27T11:10:00"/>
    <m/>
    <s v="ROLLOS"/>
    <s v="ROLLOS"/>
    <s v="CB UNO A UNO"/>
    <s v="CB UNO A UNO"/>
    <s v="EJECUTADO_EXITOSO"/>
    <s v="EJECUTADO EXITOSO"/>
    <s v="23/09/2025 SE ESCALA AL COORDINADOR DE ZONA PARA ENTREGA DE ROLLOS EN SITIO | 27/09/2025 SE REALIZA LA ENTREGA DE 90 ROLLOS DE CB A LA ENCARGADA PATRICIA ZAPATA"/>
    <s v="VISITA_TÉCNICA"/>
    <m/>
    <s v="TIPO II"/>
    <s v="TERRESTRE"/>
    <s v="MONTOYA VELEZ ANDRES FELIPE"/>
    <n v="1"/>
    <n v="67654.12000000001"/>
    <n v="0"/>
    <n v="67654.12000000001"/>
    <m/>
    <m/>
    <m/>
    <m/>
    <m/>
  </r>
  <r>
    <s v="CALI"/>
    <x v="2"/>
    <x v="2"/>
    <n v="76001"/>
    <n v="2793155"/>
    <n v="71642"/>
    <s v="ORDEN DE CAMBIO"/>
    <s v="VALLE DEL CAUCA"/>
    <s v="CALI"/>
    <s v="BARRIO POBLADO II CALI 1"/>
    <s v="REDEBAN"/>
    <s v="FO-25-1589488"/>
    <d v="2025-09-25T10:58:00"/>
    <d v="2025-09-27T11:12:00"/>
    <m/>
    <s v="ROLLOS"/>
    <s v="ROLLOS"/>
    <s v="CB UNO A UNO"/>
    <s v="CB UNO A UNO"/>
    <s v="EJECUTADO_EXITOSO"/>
    <s v="EJECUTADO EXITOSO"/>
    <s v="26/09/2025 SE ESCALA AL COORDINADOR DE ZONA PARA ENTREGA DE ROLLOS EN SITIO | 27/09/2025 SE VISITA CORRESPONSAL Y SE ENTREGAN 10 ROLLOS"/>
    <s v="VISITA_TÉCNICA"/>
    <m/>
    <s v="TIPO I"/>
    <s v="TERRESTRE"/>
    <s v="BOLAÑOS TABORDA JORGE ENRIQUE"/>
    <n v="1"/>
    <n v="35779.500569199998"/>
    <n v="0"/>
    <n v="35779.500569199998"/>
    <m/>
    <m/>
    <m/>
    <m/>
    <m/>
  </r>
  <r>
    <s v="MONTERIA"/>
    <x v="1"/>
    <x v="1"/>
    <n v="23001"/>
    <n v="2793270"/>
    <n v="80897"/>
    <s v="ORDEN DE CAMBIO"/>
    <s v="CORDOBA"/>
    <s v="MONTERIA"/>
    <s v="BARRIO CANTA CLARO MONTERIA 4"/>
    <s v="REDEBAN"/>
    <s v="FO-25-1582837"/>
    <d v="2025-09-25T11:05:00"/>
    <d v="2025-09-27T11:31:00"/>
    <m/>
    <s v="ROLLOS"/>
    <s v="ROLLOS"/>
    <s v="UNO A UNO"/>
    <s v="UNO A UNO"/>
    <s v="EJECUTADO_EXITOSO"/>
    <s v="EJECUTADO EXITOSO"/>
    <s v="25/09/2025 SE ESCALA AL COORDINADOR DE ZONA PARA ENTREGA DE ROLLOS EN SITIO | 27/09/2025 SE REALIZA ENTREGA DE 20 ROLLOS EN EL PUNTO SIN NOVEDAD, EN LA ENTREGA NO SE MANIPULAN EQUIPOS"/>
    <s v="VISITA_TÉCNICA"/>
    <m/>
    <s v="TIPO I"/>
    <s v="TERRESTRE"/>
    <s v="GONZALEZ FERRER JESUS ALEXANDER"/>
    <n v="1"/>
    <n v="35779.500569199998"/>
    <n v="0"/>
    <n v="35779.500569199998"/>
    <m/>
    <m/>
    <m/>
    <m/>
    <m/>
  </r>
  <r>
    <s v="MANIZALES"/>
    <x v="2"/>
    <x v="6"/>
    <n v="17486"/>
    <n v="2780227"/>
    <n v="79326"/>
    <s v="ORDEN DE CAMBIO"/>
    <s v="CALDAS"/>
    <s v="NEIRA"/>
    <s v="BARRIO CENTRO NEIRA 6"/>
    <s v="REDEBAN"/>
    <s v="FO-25-1570475"/>
    <d v="2025-09-23T10:27:00"/>
    <d v="2025-09-27T11:35:00"/>
    <m/>
    <s v="ROLLOS"/>
    <s v="ROLLOS"/>
    <s v="CB UNO A UNO"/>
    <s v="CB UNO A UNO"/>
    <s v="EJECUTADO_EXITOSO"/>
    <s v="EJECUTADO EXITOSO"/>
    <s v="23/09/2025 SE ESCALA AL COORDINADOR DE ZONA PARA ENTREGA DE ROLLOS EN SITIO | 27/09/2025 SE ENTREGAN 10 ROLLOS EN EL COMERCIO NO SE MANIPULAN EQUIPOS"/>
    <s v="VISITA_TÉCNICA"/>
    <m/>
    <s v="TIPO II"/>
    <s v="TERRESTRE"/>
    <s v="AGUIRRE HENAO RAUL EDUARDO"/>
    <n v="1"/>
    <n v="67654.12000000001"/>
    <n v="0"/>
    <n v="67654.12000000001"/>
    <m/>
    <m/>
    <m/>
    <m/>
    <m/>
  </r>
  <r>
    <s v="MEDELLIN"/>
    <x v="0"/>
    <x v="0"/>
    <n v="5615"/>
    <n v="2785867"/>
    <n v="59316"/>
    <s v="ORDEN DE CAMBIO"/>
    <s v="ANTIOQUIA"/>
    <s v="RIONEGRO"/>
    <s v="PTM MEDELLIN OAZYS INVERSIONES"/>
    <s v="REDEBAN"/>
    <s v="FO-25-1580770"/>
    <d v="2025-09-24T09:08:00"/>
    <d v="2025-09-27T11:43:00"/>
    <m/>
    <s v="ROLLOS"/>
    <s v="ROLLOS"/>
    <s v="AGREGADOR"/>
    <s v="COMCARD - PTM"/>
    <s v="EJECUTADO_EXITOSO"/>
    <s v="EJECUTADO EXITOSO"/>
    <s v="25/09/2025 SE ESCALA AL COORDINADOR DE ZONA PARA ENTREGA DE ROLLOS EN SITIO | 27/09/2025 SE REALIZA LA ENTREGA DE 40 ROLLOS DE CB AL ENCARAGDO STIVEN ARBELAEZ"/>
    <s v="VISITA_TÉCNICA"/>
    <m/>
    <s v="TIPO II"/>
    <s v="TERRESTRE"/>
    <s v="MONTOYA VELEZ ANDRES FELIPE"/>
    <n v="1"/>
    <n v="67654.12000000001"/>
    <n v="0"/>
    <n v="67654.12000000001"/>
    <m/>
    <m/>
    <m/>
    <m/>
    <m/>
  </r>
  <r>
    <s v="BOGOTA"/>
    <x v="4"/>
    <x v="4"/>
    <n v="25754"/>
    <n v="2796554"/>
    <n v="49558"/>
    <s v="ORDEN DE CAMBIO"/>
    <s v="CUNDINAMARCA"/>
    <s v="SOACHA"/>
    <s v="BARRIO SOACHA LAS VEGAS SOACHA"/>
    <s v="REDEBAN"/>
    <s v="FO-25-1586487"/>
    <d v="2025-09-26T08:00:00"/>
    <d v="2025-09-27T11:46:00"/>
    <m/>
    <s v="ROLLOS"/>
    <s v="ROLLOS"/>
    <s v="CB UNO A UNO"/>
    <s v="CB UNO A UNO"/>
    <s v="EJECUTADO_EXITOSO"/>
    <s v="EJECUTADO EXITOSO"/>
    <s v="26/09/2025 SE ESCALA AL COORDINADOR DE ZONA PARA ENTREGA DE ROLLOS EN SITIO | 27/09/2025 SE ENTREGAN ROLLOS"/>
    <s v="VISITA_TÉCNICA"/>
    <m/>
    <s v="TIPO I"/>
    <s v="TERRESTRE"/>
    <s v="BARRAGAN LAGOS JUAN MANUEL"/>
    <n v="1"/>
    <n v="35779.500569199998"/>
    <n v="0"/>
    <n v="35779.500569199998"/>
    <m/>
    <m/>
    <m/>
    <m/>
    <m/>
  </r>
  <r>
    <s v="CALI"/>
    <x v="2"/>
    <x v="2"/>
    <n v="76001"/>
    <n v="2800472"/>
    <n v="79049"/>
    <s v="ORDEN DE CAMBIO"/>
    <s v="VALLE DEL CAUCA"/>
    <s v="CALI"/>
    <s v="BARRIO CANEY CALI 5"/>
    <s v="REDEBAN"/>
    <s v="FO-25-1590511"/>
    <d v="2025-09-26T14:13:00"/>
    <d v="2025-09-27T11:51:00"/>
    <m/>
    <s v="ROLLOS"/>
    <s v="ROLLOS"/>
    <s v="CB UNO A UNO"/>
    <s v="CB UNO A UNO"/>
    <s v="EJECUTADO_EXITOSO"/>
    <s v="EJECUTADO EXITOSO"/>
    <s v="26/09/2025 SE ESCALA AL COORDINADOR DE ZONA PARA ENTREGA DE ROLLOS EN SITIO | 27/09/2025 SE REALIZA ENTREGA DE 20 ROLLOS."/>
    <s v="VISITA_TÉCNICA"/>
    <m/>
    <s v="TIPO I"/>
    <s v="TERRESTRE"/>
    <s v="MONTERO MUESES GIAN CARLO"/>
    <n v="1"/>
    <n v="35779.500569199998"/>
    <n v="0"/>
    <n v="35779.500569199998"/>
    <m/>
    <m/>
    <m/>
    <m/>
    <m/>
  </r>
  <r>
    <s v="IBAGUE"/>
    <x v="5"/>
    <x v="5"/>
    <n v="73001"/>
    <n v="2800498"/>
    <n v="67848"/>
    <s v="ORDEN DE CAMBIO"/>
    <s v="TOLIMA"/>
    <s v="IBAGUE"/>
    <s v="OPRAP ÉXITO IBAGUÉ CENTRO"/>
    <s v="REDEBAN"/>
    <s v="FO-25-1590507"/>
    <d v="2025-09-26T14:22:00"/>
    <d v="2025-09-27T11:54:00"/>
    <m/>
    <s v="ROLLOS"/>
    <s v="ROLLOS"/>
    <s v="ROBUSTO"/>
    <s v="OPRAP"/>
    <s v="EJECUTADO_EXITOSO"/>
    <s v="EJECUTADO EXITOSO"/>
    <s v="26/09/2025 SE ESCALA AL COORDINADOR DE ZONA PARA ENTREGA DE ROLLOS EN SITIO | 27/09/2025 SE HACE LA ENTREGA DE 140 ROLLOS EN DIRECCIÓN INDICADA"/>
    <s v="VISITA_TÉCNICA"/>
    <m/>
    <s v="TIPO I"/>
    <s v="TERRESTRE"/>
    <s v="GUTIERREZ  CAMILO ANDRES"/>
    <n v="1"/>
    <n v="35779.500569199998"/>
    <n v="0"/>
    <n v="35779.500569199998"/>
    <m/>
    <m/>
    <m/>
    <m/>
    <m/>
  </r>
  <r>
    <s v="CALI"/>
    <x v="2"/>
    <x v="2"/>
    <n v="76001"/>
    <n v="2795776"/>
    <n v="79177"/>
    <s v="ORDEN DE CAMBIO"/>
    <s v="VALLE DEL CAUCA"/>
    <s v="CALI"/>
    <s v="BARRIO LA BASE CALI"/>
    <s v="REDEBAN"/>
    <s v="FO-25-1586641"/>
    <d v="2025-09-25T16:35:00"/>
    <d v="2025-09-27T11:59:00"/>
    <m/>
    <s v="ROLLOS"/>
    <s v="ROLLOS"/>
    <s v="UNO A UNO"/>
    <s v="UNO A UNO"/>
    <s v="EJECUTADO_EXITOSO"/>
    <s v="EJECUTADO EXITOSO"/>
    <s v="26/09/2025 SE ESCALA AL COORDINADOR DE ZONA PARA ENTREGA DE ROLLOS EN SITIO | 27/09/2025 SE REALIZA ENTREFA DE 10 ROLLOS TÉRMICOS EN DIAGONAL DEL CB, YA QUE SE ENCUENTRA CERRADO EL LOCAL, SE HACE ENTREGA A EL ESPOSO DE LA SEÑORA JULIETH SOTO."/>
    <s v="VISITA_TÉCNICA"/>
    <m/>
    <s v="TIPO I"/>
    <s v="TERRESTRE"/>
    <s v="TORRES GARCIA JENDRY JOSE"/>
    <n v="1"/>
    <n v="35779.500569199998"/>
    <n v="0"/>
    <n v="35779.500569199998"/>
    <m/>
    <m/>
    <m/>
    <m/>
    <m/>
  </r>
  <r>
    <s v="BUCARAMANGA"/>
    <x v="3"/>
    <x v="3"/>
    <n v="68001"/>
    <n v="2800649"/>
    <n v="66436"/>
    <s v="ORDEN DE CAMBIO"/>
    <s v="SANTANDER"/>
    <s v="BUCARAMANGA"/>
    <s v="BARRIO BOLIVAR BUCARAMANGA 3"/>
    <s v="REDEBAN"/>
    <s v="FO-25-1590498"/>
    <d v="2025-09-26T14:31:00"/>
    <d v="2025-09-27T12:05:00"/>
    <m/>
    <s v="ROLLOS"/>
    <s v="ROLLOS"/>
    <s v="CB UNO A UNO"/>
    <s v="CB UNO A UNO"/>
    <s v="EJECUTADO_EXITOSO"/>
    <s v="EJECUTADO EXITOSO"/>
    <s v="26/09/2025 SE ESCALA AL COORDINADOR DE ZONA PARA ENTREGA DE ROLLOS EN SITIO | 27/09/2025 SE VISITA COMERCIO SE REALIZA LA ENTREGA DE 70 ROLLOS RBM CB OPERATIVO"/>
    <s v="VISITA_TÉCNICA"/>
    <m/>
    <s v="TIPO I"/>
    <s v="TERRESTRE"/>
    <s v="BARAJAS BERMUDEZ YAHIR MAURICIO"/>
    <n v="1"/>
    <n v="35779.500569199998"/>
    <n v="0"/>
    <n v="35779.500569199998"/>
    <m/>
    <m/>
    <m/>
    <m/>
    <m/>
  </r>
  <r>
    <s v="TUNJA"/>
    <x v="3"/>
    <x v="3"/>
    <n v="15407"/>
    <n v="2801029"/>
    <n v="28981"/>
    <s v="ORDEN DE CAMBIO"/>
    <s v="BOYACA"/>
    <s v="VILLA DE LEYVA"/>
    <s v="BARRIO CENTRO 3 VILLA DE LEYVA"/>
    <s v="REDEBAN"/>
    <s v="FO-25-1590485"/>
    <d v="2025-09-26T14:58:00"/>
    <d v="2025-09-27T12:17:00"/>
    <m/>
    <s v="ROLLOS"/>
    <s v="ROLLOS"/>
    <s v="CB UNO A UNO"/>
    <s v="CB UNO A UNO"/>
    <s v="EJECUTADO_EXITOSO"/>
    <s v="EJECUTADO EXITOSO"/>
    <s v="26/09/2025 SE ESCALA AL COORDINADOR DE ZONA PARA ENTREGA DE ROLLOS EN SITIO | 27/09/2025 SE REALIZA ENTREGA DE 20 ROLLOS CON VISITA."/>
    <s v="VISITA_TÉCNICA"/>
    <m/>
    <s v="TIPO II"/>
    <s v="TERRESTRE"/>
    <s v="SOLER HOYOS CRISTIAN LEONARDO"/>
    <n v="1"/>
    <n v="67654.12000000001"/>
    <n v="0"/>
    <n v="67654.12000000001"/>
    <m/>
    <m/>
    <m/>
    <m/>
    <m/>
  </r>
  <r>
    <s v="BOGOTA"/>
    <x v="4"/>
    <x v="4"/>
    <n v="11001"/>
    <n v="2793186"/>
    <n v="29455"/>
    <s v="ORDEN DE CAMBIO"/>
    <s v="CUNDINAMARCA"/>
    <s v="BOGOTA"/>
    <s v="OPRAP TUNAL CENTRO COMERCIAL"/>
    <s v="REDEBAN"/>
    <s v="FO-25-1583121"/>
    <d v="2025-09-25T11:06:00"/>
    <d v="2025-09-27T12:38:00"/>
    <m/>
    <s v="ROLLOS"/>
    <s v="ROLLOS"/>
    <s v="ROBUSTO"/>
    <s v="OPRAP"/>
    <s v="EJECUTADO_EXITOSO"/>
    <s v="EJECUTADO EXITOSO"/>
    <s v="25/09/2025 SE ESCALA AL COORDINADOR DE ZONA PARA ENTREGA DE ROLLOS EN SITIO | 27/09/2025 SE VISITA COMERCIO, SE ENTREGAN 200 ROLLOS DE RBM"/>
    <s v="VISITA_TÉCNICA"/>
    <m/>
    <s v="TIPO I"/>
    <s v="TERRESTRE"/>
    <s v="ORTIZ YARA FRANKLYN ISRAEL"/>
    <n v="1"/>
    <n v="35779.500569199998"/>
    <n v="0"/>
    <n v="35779.500569199998"/>
    <m/>
    <m/>
    <m/>
    <m/>
    <m/>
  </r>
  <r>
    <s v="TUNJA"/>
    <x v="3"/>
    <x v="3"/>
    <n v="15104"/>
    <n v="2801415"/>
    <n v="77036"/>
    <s v="ORDEN DE CAMBIO"/>
    <s v="BOYACA"/>
    <s v="BOYACA"/>
    <s v="BARRIO SOLANO BOYACA  5"/>
    <s v="REDEBAN"/>
    <s v="FO-25-1590876"/>
    <d v="2025-09-26T16:00:00"/>
    <d v="2025-09-27T12:43:00"/>
    <m/>
    <s v="ROLLOS"/>
    <s v="ROLLOS"/>
    <s v="CB UNO A UNO"/>
    <s v="CB UNO A UNO"/>
    <s v="EJECUTADO_EXITOSO"/>
    <s v="EJECUTADO EXITOSO"/>
    <s v="26/09/2025 SE ESCALA AL COORDINADOR DE ZONA PARA ENTREGA DE ROLLOS EN SITIO | 27/09/2025 SE REALIZA ENVÍO DE PAPELERÍA POR TRASPORTADORA INTERAPIDISIMO EN COMUNICACIÓN CON EL CLIENTE SE CONFIRMA INFORMACIÓN ACEPTA ENVÍO DE LA PAPELERIA."/>
    <s v="ENVÍO"/>
    <m/>
    <s v="TIPO II"/>
    <s v="TERRESTRE"/>
    <s v="RODRIGUEZ MURCIA YERSON IVAN"/>
    <n v="0"/>
    <n v="35779.500569199998"/>
    <n v="0"/>
    <n v="35779.500569199998"/>
    <m/>
    <m/>
    <m/>
    <m/>
    <m/>
  </r>
  <r>
    <s v="CALI"/>
    <x v="2"/>
    <x v="2"/>
    <n v="76001"/>
    <n v="2786359"/>
    <n v="42239"/>
    <s v="ORDEN DE CAMBIO"/>
    <s v="VALLE DEL CAUCA"/>
    <s v="CALI"/>
    <s v="BARRIO LOS CHORROS CALI 1"/>
    <s v="REDEBAN"/>
    <s v="FO-25-1576956"/>
    <d v="2025-09-24T09:55:00"/>
    <d v="2025-09-27T12:52:00"/>
    <m/>
    <s v="ROLLOS"/>
    <s v="ROLLOS"/>
    <s v="CB UNO A UNO"/>
    <s v="CB UNO A UNO"/>
    <s v="EJECUTADO_EXITOSO"/>
    <s v="EJECUTADO EXITOSO"/>
    <s v="24/09/2025 SE ESCALA AL COORDINADOR DE ZONA PARA ENTREGA DE ROLLOS EN SITIO | 27/09/2025 SE ENTREGAN 80 ROLLOS EN BUEN ESTADO"/>
    <s v="VISITA_TÉCNICA"/>
    <m/>
    <s v="TIPO I"/>
    <s v="TERRESTRE"/>
    <s v="ESCOBAR LENIS JUAN SEBASTIAN"/>
    <n v="1"/>
    <n v="35779.500569199998"/>
    <n v="0"/>
    <n v="35779.500569199998"/>
    <m/>
    <m/>
    <m/>
    <m/>
    <m/>
  </r>
  <r>
    <s v="CARTAGENA"/>
    <x v="1"/>
    <x v="1"/>
    <n v="13001"/>
    <n v="2793823"/>
    <n v="77068"/>
    <s v="ORDEN DE CAMBIO"/>
    <s v="BOLIVAR"/>
    <s v="CARTAGENA"/>
    <s v="BARRIO LOS EJECUTIVOS CARTAGEN"/>
    <s v="REDEBAN"/>
    <s v="FO-25-1583298"/>
    <d v="2025-09-25T11:53:00"/>
    <d v="2025-09-27T13:01:00"/>
    <m/>
    <s v="ROLLOS"/>
    <s v="ROLLOS"/>
    <s v="CB UNO A UNO"/>
    <s v="CB UNO A UNO"/>
    <s v="EJECUTADO_EXITOSO"/>
    <s v="EJECUTADO EXITOSO"/>
    <s v="25/09/2025 SE ESCALA AL COORDINADOR DE ZONA PARA ENTREGA DE ROLLOS EN SITIO | 27/09/2025 SE ENTREGAN 20 ROLLOS"/>
    <s v="VISITA_TÉCNICA"/>
    <m/>
    <s v="TIPO I"/>
    <s v="TERRESTRE"/>
    <s v="CANEDO HERRERA ALEXANDER"/>
    <n v="1"/>
    <n v="35779.500569199998"/>
    <n v="0"/>
    <n v="35779.500569199998"/>
    <m/>
    <m/>
    <m/>
    <m/>
    <m/>
  </r>
  <r>
    <s v="VILLAVICENCIO"/>
    <x v="5"/>
    <x v="5"/>
    <n v="50313"/>
    <n v="2795170"/>
    <n v="80452"/>
    <s v="ORDEN DE CAMBIO"/>
    <s v="META"/>
    <s v="GRANADA"/>
    <s v="BARRIO VILLA CARMELITA GRANADA 4"/>
    <s v="REDEBAN"/>
    <s v="FO-25-1584987"/>
    <d v="2025-09-25T15:28:00"/>
    <d v="2025-09-27T14:29:00"/>
    <m/>
    <s v="ROLLOS"/>
    <s v="ROLLOS"/>
    <s v="UNO A UNO"/>
    <s v="UNO A UNO"/>
    <s v="EJECUTADO_EXITOSO"/>
    <s v="EJECUTADO EXITOSO"/>
    <s v="25/09/2025 SE ESCALA AL COORDINADOR DE ZONA PARA ENTREGA DE ROLLOS EN SITIO | 27/09/2025 SE REALIZA ENTREGA EN SITIO DE 20 ROLLOS"/>
    <s v="VISITA_TÉCNICA"/>
    <m/>
    <s v="TIPO II"/>
    <s v="TERRESTRE"/>
    <s v="CASTRILLON URREA LONDIER LEANDRO"/>
    <n v="1"/>
    <n v="67654.12000000001"/>
    <n v="0"/>
    <n v="67654.12000000001"/>
    <m/>
    <m/>
    <m/>
    <m/>
    <m/>
  </r>
  <r>
    <s v="CUCUTA"/>
    <x v="3"/>
    <x v="3"/>
    <n v="54001"/>
    <n v="2800889"/>
    <n v="56122"/>
    <s v="ORDEN DE CAMBIO"/>
    <s v="NORTE DE SANTANDER"/>
    <s v="CUCUTA"/>
    <s v="BARRIO CALLEJON CUCUTA 10"/>
    <s v="REDEBAN"/>
    <s v="FO-25-1590471"/>
    <d v="2025-09-26T15:16:00"/>
    <d v="2025-09-27T14:36:00"/>
    <m/>
    <s v="ROLLOS"/>
    <s v="ROLLOS"/>
    <s v="UNO A UNO"/>
    <s v="CB UNO A UNO"/>
    <s v="EJECUTADO_EXITOSO"/>
    <s v="EJECUTADO EXITOSO"/>
    <s v="26/09/2025 SE ESCALA AL COORDINADOR DE ZONA PARA ENTREGA DE ROLLOS EN SITIO | 27/09/2025 SE VISITA COMERCIO Y SE ENTREGAN 10 ROLLOS OK."/>
    <s v="VISITA_TÉCNICA"/>
    <m/>
    <s v="TIPO I"/>
    <s v="TERRESTRE"/>
    <s v="TORRES MANTILLA JOSE DANIEL"/>
    <n v="1"/>
    <n v="35779.500569199998"/>
    <n v="0"/>
    <n v="35779.500569199998"/>
    <m/>
    <m/>
    <m/>
    <m/>
    <m/>
  </r>
  <r>
    <s v="CARTAGENA"/>
    <x v="1"/>
    <x v="1"/>
    <n v="13001"/>
    <n v="2799616"/>
    <n v="74147"/>
    <s v="ORDEN DE CAMBIO"/>
    <s v="BOLIVAR"/>
    <s v="CARTAGENA"/>
    <s v="PTM CARTAGENA MOVIL CELTYN"/>
    <s v="REDEBAN"/>
    <s v="FO-25-1590233"/>
    <d v="2025-09-26T11:41:00"/>
    <d v="2025-09-27T14:44:00"/>
    <m/>
    <s v="ROLLOS"/>
    <s v="ROLLOS"/>
    <s v="AGREGADOR"/>
    <s v="COMCARD - PTM"/>
    <s v="EJECUTADO_EXITOSO"/>
    <s v="EJECUTADO EXITOSO"/>
    <s v="26/09/2025 SE ESCALA AL COORDINADOR DE ZONA PARA ENTREGA DE ROLLOS EN SITIO | 27/09/2025 SE REALIZA ENTREGA DE 110 ROLLOS PARA EL CORRESPONSAL"/>
    <s v="VISITA_TÉCNICA"/>
    <m/>
    <s v="TIPO I"/>
    <s v="TERRESTRE"/>
    <s v="MARTINEZ SALGUEDO ANDRES AUGUSTO"/>
    <n v="1"/>
    <n v="35779.500569199998"/>
    <n v="0"/>
    <n v="35779.500569199998"/>
    <m/>
    <m/>
    <m/>
    <m/>
    <m/>
  </r>
  <r>
    <s v="BARRANQUILLA"/>
    <x v="1"/>
    <x v="1"/>
    <n v="8433"/>
    <n v="2800083"/>
    <n v="80788"/>
    <s v="ORDEN DE CAMBIO"/>
    <s v="ATLANTICO"/>
    <s v="MALAMBO"/>
    <s v="BARRIO CONCOR MALAMBO 4"/>
    <s v="REDEBAN"/>
    <s v="FO-25-1589584"/>
    <d v="2025-09-26T12:53:00"/>
    <d v="2025-09-27T14:49:00"/>
    <m/>
    <s v="ROLLOS"/>
    <s v="ROLLOS"/>
    <s v="UNO A UNO"/>
    <s v="UNO A UNO"/>
    <s v="EJECUTADO_EXITOSO"/>
    <s v="EJECUTADO EXITOSO"/>
    <s v="26/09/2025 SE ESCALA AL COORDINADOR DE ZONA PARA ENTREGA DE ROLLOS EN SITIO | 27/09/2025 EN COMUNICACIÓN CON TATIANA REYES AL NÚMERO 3005664571 ME MANIFIESTA QUE HOY NO LABORAN EN EL CORRESPONSAL ME DICE QUE DEJE LOS ROLLOS AL LADO DEL NEGOCIO"/>
    <s v="VISITA_TÉCNICA"/>
    <m/>
    <s v="TIPO II"/>
    <s v="TERRESTRE"/>
    <s v="PEÑALOZA GUTIERREZ RAFAEL GUSTAVO"/>
    <n v="1"/>
    <n v="67654.12000000001"/>
    <n v="0"/>
    <n v="67654.12000000001"/>
    <m/>
    <m/>
    <m/>
    <m/>
    <m/>
  </r>
  <r>
    <s v="SINCELEJO"/>
    <x v="1"/>
    <x v="1"/>
    <n v="70742"/>
    <n v="2797886"/>
    <n v="38627"/>
    <s v="ORDEN DE CAMBIO"/>
    <s v="SUCRE"/>
    <s v="SAN LUIS DE SINCE"/>
    <s v="BARRIO CENTRO SAN LUIS DE SINC"/>
    <s v="REDEBAN"/>
    <s v="FO-25-1590247"/>
    <d v="2025-09-26T09:22:00"/>
    <d v="2025-09-27T14:53:00"/>
    <m/>
    <s v="ROLLOS"/>
    <s v="ROLLOS"/>
    <s v="CB UNO A UNO"/>
    <s v="CB UNO A UNO"/>
    <s v="EJECUTADO_EXITOSO"/>
    <s v="EJECUTADO EXITOSO"/>
    <s v="26/09/2025 SE ESCALA AL COORDINADOR DE ZONA PARA ENTREGA DE ROLLOS EN SITIO | 27/09/2025 SE VISITA COMERCIO Y SE HACE ENTREGA DE 10 ROLLOS AL SEÑOR FABIÁN PINEDA NAVARRO."/>
    <s v="VISITA_TÉCNICA"/>
    <m/>
    <s v="TIPO II"/>
    <s v="TERRESTRE"/>
    <s v="CACERES HERNANDEZ ANDRES"/>
    <n v="1"/>
    <n v="67654.12000000001"/>
    <n v="0"/>
    <n v="67654.12000000001"/>
    <m/>
    <m/>
    <m/>
    <m/>
    <m/>
  </r>
  <r>
    <s v="MONTERIA"/>
    <x v="1"/>
    <x v="1"/>
    <n v="5154"/>
    <n v="2796610"/>
    <n v="80840"/>
    <s v="ORDEN DE CAMBIO"/>
    <s v="ANTIOQUIA"/>
    <s v="CAUCASIA"/>
    <s v="PTM CAUCASIA VARIEDADES LERS"/>
    <s v="REDEBAN"/>
    <s v="FO-25-1590259"/>
    <d v="2025-09-26T08:00:00"/>
    <d v="2025-09-27T14:56:00"/>
    <m/>
    <s v="ROLLOS"/>
    <s v="ROLLOS"/>
    <s v="AGREGADOR"/>
    <s v="COMCARD - PTM"/>
    <s v="EJECUTADO_EXITOSO"/>
    <s v="EJECUTADO EXITOSO"/>
    <s v="26/09/2025 SE ESCALA AL COORDINADOR DE ZONA PARA ENTREGA DE ROLLOS EN SITIO | 27/09/2025 SE REALIZA VISITA TÉCNICA PARA ENTREGA DE 20 ROLLOS PARA DATÁFONO, NO SE INTERVIENE TERMINAL Y LA ENTREGA SE REALIZA SIN NOVEDAD."/>
    <s v="VISITA_TÉCNICA"/>
    <m/>
    <s v="TIPO II"/>
    <s v="TERRESTRE"/>
    <s v="CASSIANI PEREZ RAUL RAMIRO"/>
    <n v="1"/>
    <n v="67654.12000000001"/>
    <n v="0"/>
    <n v="67654.12000000001"/>
    <m/>
    <m/>
    <m/>
    <m/>
    <m/>
  </r>
  <r>
    <s v="BOGOTA"/>
    <x v="4"/>
    <x v="4"/>
    <n v="11001"/>
    <n v="2795773"/>
    <n v="79526"/>
    <s v="ORDEN DE CAMBIO"/>
    <s v="CUNDINAMARCA"/>
    <s v="BOGOTA"/>
    <s v="BARRIO SAN BENITO BOGOTA 5"/>
    <s v="REDEBAN"/>
    <s v="FO-25-1590272"/>
    <d v="2025-09-25T16:34:00"/>
    <d v="2025-09-27T14:59:00"/>
    <m/>
    <s v="ROLLOS"/>
    <s v="ROLLOS"/>
    <s v="CB UNO A UNO"/>
    <s v="CB UNO A UNO"/>
    <s v="EJECUTADO_EXITOSO"/>
    <s v="EJECUTADO EXITOSO"/>
    <s v="26/09/2025 SE ESCALA AL COORDINADOR DE ZONA PARA ENTREGA DE ROLLOS EN SITIO | 27/09/2025 SE VISITA COMERCIO, SE ENTREGAN 30 ROLLOS RBM"/>
    <s v="VISITA_TÉCNICA"/>
    <m/>
    <s v="TIPO I"/>
    <s v="TERRESTRE"/>
    <s v="ORTIZ YARA FRANKLYN ISRAEL"/>
    <n v="1"/>
    <n v="35779.500569199998"/>
    <n v="0"/>
    <n v="35779.500569199998"/>
    <m/>
    <m/>
    <m/>
    <m/>
    <m/>
  </r>
  <r>
    <s v="CUCUTA"/>
    <x v="3"/>
    <x v="3"/>
    <n v="54001"/>
    <n v="2800874"/>
    <n v="76128"/>
    <s v="ORDEN DE CAMBIO"/>
    <s v="NORTE DE SANTANDER"/>
    <s v="CUCUTA"/>
    <s v="PTM CUCUTA CBMASIVOS"/>
    <s v="REDEBAN"/>
    <s v="FO-25-1590480"/>
    <d v="2025-09-26T15:12:00"/>
    <d v="2025-09-27T15:03:00"/>
    <m/>
    <s v="ROLLOS"/>
    <s v="ROLLOS"/>
    <s v="AGREGADOR"/>
    <s v="COMCARD - PTM"/>
    <s v="EJECUTADO_EXITOSO"/>
    <s v="EJECUTADO EXITOSO"/>
    <s v="26/09/2025 SE ESCALA AL COORDINADOR DE ZONA PARA ENTREGA DE ROLLOS EN SITIO | 27/09/2025 SE REALIZA VISITA, SE ENTREGAN 10 ROLLOS, DATAFONO NO SE ENCUENTRA EN LA DIRECCIÓN DE ENTREGA"/>
    <s v="VISITA_TÉCNICA"/>
    <m/>
    <s v="TIPO I"/>
    <s v="TERRESTRE"/>
    <s v="PACHECO BUITRAGO JAVIER ALONSO"/>
    <n v="1"/>
    <n v="35779.500569199998"/>
    <n v="0"/>
    <n v="35779.500569199998"/>
    <m/>
    <m/>
    <m/>
    <m/>
    <m/>
  </r>
  <r>
    <s v="BOGOTA"/>
    <x v="4"/>
    <x v="4"/>
    <n v="11001"/>
    <n v="2792762"/>
    <n v="70346"/>
    <s v="ORDEN DE CAMBIO"/>
    <s v="CUNDINAMARCA"/>
    <s v="BOGOTA"/>
    <s v="BARRIO BOSA BRASILIA BOGOTA 3"/>
    <s v="REDEBAN"/>
    <s v="FO-25-1589499"/>
    <d v="2025-09-25T10:27:00"/>
    <d v="2025-09-27T15:29:00"/>
    <m/>
    <s v="ROLLOS"/>
    <s v="ROLLOS"/>
    <s v="CB UNO A UNO"/>
    <s v="CB UNO A UNO"/>
    <s v="EJECUTADO_EXITOSO"/>
    <s v="EJECUTADO EXITOSO"/>
    <s v="26/09/2025 SE ESCALA AL COORDINADOR DE ZONA PARA ENTREGA DE ROLLOS EN SITIO | 27/09/2025 SE ENTREGAN 10 ROLLOS SIN NOVEDAD"/>
    <s v="VISITA_TÉCNICA"/>
    <m/>
    <s v="TIPO I"/>
    <s v="TERRESTRE"/>
    <s v="GARCIA PASTRANA KEVIN FERNANDO"/>
    <n v="1"/>
    <n v="35779.500569199998"/>
    <n v="0"/>
    <n v="35779.500569199998"/>
    <m/>
    <m/>
    <m/>
    <m/>
    <m/>
  </r>
  <r>
    <s v="MONTERIA"/>
    <x v="1"/>
    <x v="1"/>
    <n v="23001"/>
    <n v="2785419"/>
    <n v="55240"/>
    <s v="ORDEN DE CAMBIO"/>
    <s v="CORDOBA"/>
    <s v="MONTERIA"/>
    <s v="DISTRICOL TIENDA ZZ GUACIMAL"/>
    <s v="REDEBAN"/>
    <s v="FO-25-1575600"/>
    <d v="2025-09-24T08:33:00"/>
    <d v="2025-09-27T16:30:00"/>
    <m/>
    <s v="ROLLOS"/>
    <s v="ROLLOS"/>
    <s v="AGREGADOR"/>
    <s v="DISTRICOL"/>
    <s v="EJECUTADO_EXITOSO"/>
    <s v="EJECUTADO EXITOSO"/>
    <s v="24/09/2025 SE ESCALA AL COORDINADOR DE ZONA PARA ENTREGA DE ROLLOS EN SITIO | 27/09/2025 SE REALIZA ENVÍO DE ROLLOS DESDE MONTERIA A CORREGIMIETO GUACIMAL, SE CONFIRMAR RECIBIDO POR PARTE DEL CLIENTE OK"/>
    <s v="ENVÍO"/>
    <m/>
    <s v="TIPO I"/>
    <s v="TERRESTRE"/>
    <s v="GONZALEZ FERRER JESUS ALEXANDER"/>
    <n v="0"/>
    <n v="35779.500569199998"/>
    <n v="0"/>
    <n v="35779.500569199998"/>
    <m/>
    <m/>
    <m/>
    <m/>
    <m/>
  </r>
  <r>
    <s v="SINCELEJO"/>
    <x v="1"/>
    <x v="1"/>
    <n v="70742"/>
    <n v="2790586"/>
    <n v="65313"/>
    <s v="ORDEN DE CAMBIO"/>
    <s v="SUCRE"/>
    <s v="SAN LUIS DE SINCE"/>
    <s v="BARRIO PUEBLO NUEVO SAN LUIS D"/>
    <s v="REDEBAN"/>
    <s v="FO-25-1580701"/>
    <d v="2025-09-25T08:00:00"/>
    <d v="2025-09-27T16:34:00"/>
    <m/>
    <s v="ROLLOS"/>
    <s v="ROLLOS"/>
    <s v="CB UNO A UNO"/>
    <s v="CB UNO A UNO"/>
    <s v="EJECUTADO_EXITOSO"/>
    <s v="EJECUTADO EXITOSO"/>
    <s v="25/09/2025 SE ESCALA AL COORDINADOR DE ZONA PARA ENTREGA DE ROLLOS EN SITIO | 27/09/2025 SE VISITA COMERCIO Y SE HACE ENTREGA DE 10 ROLLOS A LA SEÑORA MÓNICA RODRÍGUEZ."/>
    <s v="VISITA_TÉCNICA"/>
    <m/>
    <s v="TIPO II"/>
    <s v="TERRESTRE"/>
    <s v="CACERES HERNANDEZ ANDRES"/>
    <n v="1"/>
    <n v="67654.12000000001"/>
    <n v="0"/>
    <n v="67654.12000000001"/>
    <m/>
    <m/>
    <m/>
    <m/>
    <m/>
  </r>
  <r>
    <s v="SINCELEJO"/>
    <x v="1"/>
    <x v="1"/>
    <n v="70742"/>
    <n v="2789128"/>
    <n v="27088"/>
    <s v="ORDEN DE CAMBIO"/>
    <s v="SUCRE"/>
    <s v="SAN LUIS DE SINCE"/>
    <s v="BARRIO CENTRO SAN LUIS DE SINC"/>
    <s v="REDEBAN"/>
    <s v="FO-25-1580746"/>
    <d v="2025-09-24T15:04:00"/>
    <d v="2025-09-27T16:47:00"/>
    <m/>
    <s v="ROLLOS"/>
    <s v="ROLLOS"/>
    <s v="CB UNO A UNO"/>
    <s v="CB UNO A UNO"/>
    <s v="EJECUTADO_EXITOSO"/>
    <s v="EJECUTADO EXITOSO"/>
    <s v="25/09/2025 SE ESCALA AL COORDINADOR DE ZONA PARA ENTREGA DE ROLLOS EN SITIO | 27/09/2025 SE VISITA COMERCIO Y SE HACE ENTREGA DE 210 ROLLOS A LA SEÑORA DAYANIS AVILEZ RODRÍGUEZ."/>
    <s v="VISITA_TÉCNICA"/>
    <m/>
    <s v="TIPO II"/>
    <s v="TERRESTRE"/>
    <s v="CACERES HERNANDEZ ANDRES"/>
    <n v="1"/>
    <n v="67654.12000000001"/>
    <n v="0"/>
    <n v="67654.12000000001"/>
    <m/>
    <m/>
    <m/>
    <m/>
    <m/>
  </r>
  <r>
    <s v="CARTAGENA"/>
    <x v="1"/>
    <x v="1"/>
    <n v="13001"/>
    <n v="2799956"/>
    <n v="47370"/>
    <s v="ORDEN DE CAMBIO"/>
    <s v="BOLIVAR"/>
    <s v="CARTAGENA"/>
    <s v="BARRIO OLAYA HERRERA CARTAGENA"/>
    <s v="REDEBAN"/>
    <s v="FO-25-1588905"/>
    <d v="2025-09-26T12:24:00"/>
    <d v="2025-09-27T16:54:00"/>
    <m/>
    <s v="ROLLOS"/>
    <s v="ROLLOS"/>
    <s v="CB UNO A UNO"/>
    <s v="CB UNO A UNO"/>
    <s v="EJECUTADO_EXITOSO"/>
    <s v="EJECUTADO EXITOSO"/>
    <s v="26/09/2025 SE ESCALA AL COORDINADOR DE ZONA PARA ENTREGA DE ROLLOS EN SITIO | 27/09/2025 SE ENTREGAN 50 ROLLOS"/>
    <s v="VISITA_TÉCNICA"/>
    <m/>
    <s v="TIPO I"/>
    <s v="TERRESTRE"/>
    <s v="CANEDO HERRERA ALEXANDER"/>
    <n v="1"/>
    <n v="35779.500569199998"/>
    <n v="0"/>
    <n v="35779.500569199998"/>
    <m/>
    <m/>
    <m/>
    <m/>
    <m/>
  </r>
  <r>
    <s v="CALI"/>
    <x v="2"/>
    <x v="2"/>
    <n v="76520"/>
    <n v="2798926"/>
    <n v="77083"/>
    <s v="ORDEN DE CAMBIO"/>
    <s v="VALLE DEL CAUCA"/>
    <s v="PALMIRA"/>
    <s v="DISTRICOL RAPITIENDA LOS PAISA"/>
    <s v="REDEBAN"/>
    <s v="FO-25-1588108"/>
    <d v="2025-09-26T10:36:00"/>
    <d v="2025-09-27T17:24:00"/>
    <m/>
    <s v="ROLLOS"/>
    <s v="ROLLOS"/>
    <s v="AGREGADOR"/>
    <s v="DISTRICOL"/>
    <s v="EJECUTADO_EXITOSO"/>
    <s v="EJECUTADO EXITOSO"/>
    <s v="26/09/2025 SE ESCALA AL COORDINADOR DE ZONA PARA ENTREGA DE ROLLOS EN SITIO | 27/09/2025 EN LA VISITA TÉCNICA SE REALIZÓ LA ENTREGA DE 60 ROLLOS DE REDEBAN PARA EL CB"/>
    <s v="VISITA_TÉCNICA"/>
    <m/>
    <s v="TIPO I"/>
    <s v="TERRESTRE"/>
    <s v="SANCHEZ URREGO ROBINSON DAVID"/>
    <n v="1"/>
    <n v="35779.500569199998"/>
    <n v="0"/>
    <n v="35779.500569199998"/>
    <m/>
    <m/>
    <m/>
    <m/>
    <m/>
  </r>
  <r>
    <s v="BOGOTA"/>
    <x v="4"/>
    <x v="4"/>
    <n v="11001"/>
    <n v="2797734"/>
    <n v="63575"/>
    <s v="ORDEN DE CAMBIO"/>
    <s v="CUNDINAMARCA"/>
    <s v="BOGOTA"/>
    <s v="BARRIO CENTRO BOGOTA 39"/>
    <s v="REDEBAN"/>
    <s v="FO-25-1587257"/>
    <d v="2025-09-26T08:49:00"/>
    <d v="2025-09-27T17:29:00"/>
    <m/>
    <s v="ROLLOS"/>
    <s v="ROLLOS"/>
    <s v="CB UNO A UNO"/>
    <s v="CB UNO A UNO"/>
    <s v="EJECUTADO_EXITOSO"/>
    <s v="EJECUTADO EXITOSO"/>
    <s v="26/09/2025 SE ESCALA AL COORDINADOR DE ZONA PARA ENTREGA DE ROLLOS EN SITIO | 27/09/2025 SE HACE ENTREGA DE 40 ROLLOS DE RDBN"/>
    <s v="VISITA_TÉCNICA"/>
    <m/>
    <s v="TIPO I"/>
    <s v="TERRESTRE"/>
    <s v="GONZALEZ FANDIÑO SANTIAGO ERNESTO"/>
    <n v="1"/>
    <n v="35779.500569199998"/>
    <n v="0"/>
    <n v="35779.500569199998"/>
    <m/>
    <m/>
    <m/>
    <m/>
    <m/>
  </r>
  <r>
    <s v="MONTERIA"/>
    <x v="1"/>
    <x v="1"/>
    <n v="23001"/>
    <n v="2793144"/>
    <n v="75394"/>
    <s v="ORDEN DE CAMBIO"/>
    <s v="CORDOBA"/>
    <s v="MONTERIA"/>
    <s v="BARRIO CENTRO MONTERIA 57"/>
    <s v="REDEBAN"/>
    <s v="FO-25-1589494"/>
    <d v="2025-09-25T10:56:00"/>
    <d v="2025-09-28T12:05:00"/>
    <m/>
    <s v="ROLLOS"/>
    <s v="ROLLOS"/>
    <s v="CB UNO A UNO"/>
    <s v="CB UNO A UNO"/>
    <s v="EJECUTADO_EXITOSO"/>
    <s v="EJECUTADO EXITOSO"/>
    <s v="26/09/2025 SE ESCALA AL COORDINADOR DE ZONA PARA ENTREGA DE ROLLOS EN SITIO | 27/09/2025 SE REALIZA ENTREGA DE 10 ROLLOS REDEBAN EN EL PUNTO SIN NOVEDAD, EN LA ENTREGA NO SE MANIPULAN EQUIPOS"/>
    <s v="VISITA_TÉCNICA"/>
    <m/>
    <s v="TIPO I"/>
    <s v="TERRESTRE"/>
    <s v="GONZALEZ FERRER JESUS ALEXANDER"/>
    <n v="1"/>
    <n v="35779.500569199998"/>
    <n v="0"/>
    <n v="35779.500569199998"/>
    <m/>
    <m/>
    <m/>
    <m/>
    <m/>
  </r>
  <r>
    <s v="BUCARAMANGA"/>
    <x v="3"/>
    <x v="3"/>
    <n v="68307"/>
    <n v="2800404"/>
    <n v="40251"/>
    <s v="ORDEN DE CAMBIO"/>
    <s v="SANTANDER"/>
    <s v="GIRON"/>
    <s v="PTM GIRON SURTILUNA"/>
    <s v="REDEBAN"/>
    <s v="FO-25-1589579"/>
    <d v="2025-09-26T13:33:00"/>
    <d v="2025-09-28T13:11:00"/>
    <m/>
    <s v="ROLLOS"/>
    <s v="ROLLOS"/>
    <s v="AGREGADOR"/>
    <s v="COMCARD - PTM"/>
    <s v="EJECUTADO_EXITOSO"/>
    <s v="EJECUTADO EXITOSO"/>
    <s v="26/09/2025 SE ESCALA AL COORDINADOR DE ZONA PARA ENTREGA DE ROLLOS EN SITIO | 27/09/2025 SE REALIZA VISITA Y SE ENTREGAN 10 ROLLOS CON VISITA EN LA CLLL 30#33-62 POR SOLICITUD DE CLIENTE"/>
    <s v="VISITA_TÉCNICA"/>
    <m/>
    <s v="TIPO I"/>
    <s v="TERRESTRE"/>
    <s v="SANTOS GONZALEZ JOHAN FABIAN"/>
    <n v="1"/>
    <n v="35779.500569199998"/>
    <n v="0"/>
    <n v="35779.500569199998"/>
    <m/>
    <m/>
    <m/>
    <m/>
    <m/>
  </r>
  <r>
    <s v="MEDELLIN"/>
    <x v="0"/>
    <x v="0"/>
    <n v="5001"/>
    <n v="2771394"/>
    <n v="56905"/>
    <s v="ORDEN DE CAMBIO"/>
    <s v="ANTIOQUIA"/>
    <s v="MEDELLIN"/>
    <s v="BARRIO SAN CRISTOBAL MEDELLIN"/>
    <s v="REDEBAN"/>
    <s v="FO-25-1564170"/>
    <d v="2025-09-22T08:06:00"/>
    <d v="2025-09-29T07:47:00"/>
    <m/>
    <s v="ROLLOS"/>
    <s v="ROLLOS"/>
    <s v="CB UNO A UNO"/>
    <s v="CB UNO A UNO"/>
    <s v="EJECUTADO_CANCELADO"/>
    <s v="PETICIÓN RED"/>
    <s v="22/09/2025 SE ESCALA AL COORDINADOR DE ZONA PARA ENTREGA DE ROLLOS EN SITIO | 30/09/2025 NO RECIBE PORQUE LOS ROLLOS TIENEN EL SELLO DE REDEBAN Y LE ACTUALIZARON EL DATÁFONO A WOMPI Y DICE QUE NO LOS PUEDE USAR"/>
    <s v="VISITA_TÉCNICA"/>
    <m/>
    <s v="TIPO I"/>
    <s v="TERRESTRE"/>
    <s v="AYALA ROMERO MAYKOL DANILO"/>
    <n v="1"/>
    <n v="35779.500569199998"/>
    <n v="0"/>
    <n v="35779.500569199998"/>
    <m/>
    <m/>
    <m/>
    <m/>
    <m/>
  </r>
  <r>
    <s v="APARTADO"/>
    <x v="0"/>
    <x v="0"/>
    <n v="5837"/>
    <n v="2774022"/>
    <n v="30876"/>
    <s v="ORDEN DE CAMBIO"/>
    <s v="ANTIOQUIA"/>
    <s v="TURBO"/>
    <s v="COMCARD TURBO CELESTE"/>
    <s v="REDEBAN"/>
    <s v="FO-25-1564050"/>
    <d v="2025-09-22T11:00:00"/>
    <d v="2025-09-29T08:35:00"/>
    <m/>
    <s v="ROLLOS"/>
    <s v="ROLLOS"/>
    <s v="AGREGADOR"/>
    <s v="COMCARD - PTM"/>
    <s v="EJECUTADO_EXITOSO"/>
    <s v="EJECUTADO EXITOSO"/>
    <s v="22/09/2025 SE ESCALA AL COORDINADOR DE ZONA PARA ENTREGA DE ROLLOS EN SITIO | 28/09/2025 ENTREGA DE 140 ROLLOS"/>
    <s v="VISITA_TÉCNICA"/>
    <m/>
    <s v="TIPO II"/>
    <s v="TERRESTRE"/>
    <s v="SALDARRIAGA MIRANDA SANTIAGO"/>
    <n v="1"/>
    <n v="67654.12000000001"/>
    <n v="0"/>
    <n v="67654.12000000001"/>
    <m/>
    <m/>
    <m/>
    <m/>
    <m/>
  </r>
  <r>
    <s v="APARTADO"/>
    <x v="0"/>
    <x v="0"/>
    <n v="5490"/>
    <n v="2774878"/>
    <n v="66980"/>
    <s v="ORDEN DE CAMBIO"/>
    <s v="ANTIOQUIA"/>
    <s v="NECOCLI"/>
    <s v="PTM NECOCLI EL ABASTECEDOR COS"/>
    <s v="REDEBAN"/>
    <s v="FO-25-1564438"/>
    <d v="2025-09-22T12:23:00"/>
    <d v="2025-09-29T09:24:00"/>
    <m/>
    <s v="ROLLOS"/>
    <s v="ROLLOS"/>
    <s v="AGREGADOR"/>
    <s v="COMCARD - PTM"/>
    <s v="EJECUTADO_EXITOSO"/>
    <s v="EJECUTADO EXITOSO"/>
    <s v="22/09/2025 SE ESCALA AL COORDINADOR DE ZONA PARA ENTREGA DE ROLLOS EN SITIO | 29/09/2025 SE ENVÍAN 20 ROLLOS POR FLOTA SE COMPARTE GUIA Y SE CONFIRMO RECIBIDO POR LA USUARIA"/>
    <s v="ENVÍO"/>
    <m/>
    <s v="TIPO II"/>
    <s v="TERRESTRE"/>
    <s v="SALDARRIAGA MIRANDA SANTIAGO"/>
    <n v="0"/>
    <n v="35779.500569199998"/>
    <n v="0"/>
    <n v="35779.500569199998"/>
    <m/>
    <m/>
    <m/>
    <m/>
    <m/>
  </r>
  <r>
    <s v="APARTADO"/>
    <x v="0"/>
    <x v="0"/>
    <n v="5837"/>
    <n v="2777633"/>
    <n v="40235"/>
    <s v="ORDEN DE CAMBIO"/>
    <s v="ANTIOQUIA"/>
    <s v="TURBO"/>
    <s v="PTM TURBO MARCE Y CARLOS"/>
    <s v="REDEBAN"/>
    <s v="FO-25-1567048"/>
    <d v="2025-09-22T17:24:00"/>
    <d v="2025-09-29T09:35:00"/>
    <m/>
    <s v="ROLLOS"/>
    <s v="ROLLOS"/>
    <s v="AGREGADOR"/>
    <s v="COMCARD - PTM"/>
    <s v="EJECUTADO_EXITOSO"/>
    <s v="EJECUTADO EXITOSO"/>
    <s v="22/09/2025 SE ESCALA AL COORDINADOR DE ZONA PARA ENTREGA DE ROLLOS EN SITIO | 28/09/2025 ENTREGA DE 50 ROLLOS"/>
    <s v="VISITA_TÉCNICA"/>
    <m/>
    <s v="TIPO II"/>
    <s v="TERRESTRE"/>
    <s v="SALDARRIAGA MIRANDA SANTIAGO"/>
    <n v="1"/>
    <n v="67654.12000000001"/>
    <n v="0"/>
    <n v="67654.12000000001"/>
    <m/>
    <m/>
    <m/>
    <m/>
    <m/>
  </r>
  <r>
    <s v="MEDELLIN"/>
    <x v="0"/>
    <x v="0"/>
    <n v="5615"/>
    <n v="2784275"/>
    <n v="44522"/>
    <s v="ORDEN DE CAMBIO"/>
    <s v="ANTIOQUIA"/>
    <s v="RIONEGRO"/>
    <s v="DISTRICOL RESPONSIBLE MARKET"/>
    <s v="REDEBAN"/>
    <s v="FO-25-1574957"/>
    <d v="2025-09-24T08:00:00"/>
    <d v="2025-09-29T09:44:00"/>
    <m/>
    <s v="ROLLOS"/>
    <s v="ROLLOS"/>
    <s v="AGREGADOR"/>
    <s v="DISTRICOL"/>
    <s v="EJECUTADO_EXITOSO"/>
    <s v="EJECUTADO EXITOSO"/>
    <s v="24/09/2025 SE ESCALA AL COORDINADOR DE ZONA PARA ENTREGA DE ROLLOS EN SITIO | 29/09/2025 SE REALIZA L ENTREGA DE 40 ROLLOS DE CB A LA ENCARGADA LEÍDY MIRANDA"/>
    <s v="VISITA_TÉCNICA"/>
    <m/>
    <s v="TIPO II"/>
    <s v="TERRESTRE"/>
    <s v="MONTOYA VELEZ ANDRES FELIPE"/>
    <n v="1"/>
    <n v="67654.12000000001"/>
    <n v="0"/>
    <n v="67654.12000000001"/>
    <m/>
    <m/>
    <m/>
    <m/>
    <m/>
  </r>
  <r>
    <s v="MEDELLIN"/>
    <x v="0"/>
    <x v="0"/>
    <n v="5615"/>
    <n v="2787993"/>
    <n v="69671"/>
    <s v="ORDEN DE CAMBIO"/>
    <s v="ANTIOQUIA"/>
    <s v="RIONEGRO"/>
    <s v="PTM RIONEGRO  CARNICERIA ALTO"/>
    <s v="REDEBAN"/>
    <s v="FO-25-1578325"/>
    <d v="2025-09-24T12:47:00"/>
    <d v="2025-09-29T09:59:00"/>
    <m/>
    <s v="ROLLOS"/>
    <s v="ROLLOS"/>
    <s v="AGREGADOR"/>
    <s v="COMCARD - PTM"/>
    <s v="EJECUTADO_EXITOSO"/>
    <s v="EJECUTADO EXITOSO"/>
    <s v="24/09/2025 SE ESCALA AL COORDINADOR DE ZONA PARA ENTREGA DE ROLLOS EN SITIO | 29/09/2025 SE REALIZA LA ENTREGA DE 80 ROLLOS DE CB A LA ENCARGADA JESSICAS ANDRÉA"/>
    <s v="VISITA_TÉCNICA"/>
    <m/>
    <s v="TIPO II"/>
    <s v="TERRESTRE"/>
    <s v="MONTOYA VELEZ ANDRES FELIPE"/>
    <n v="1"/>
    <n v="67654.12000000001"/>
    <n v="0"/>
    <n v="67654.12000000001"/>
    <m/>
    <m/>
    <m/>
    <m/>
    <m/>
  </r>
  <r>
    <s v="SANTA MARTA"/>
    <x v="1"/>
    <x v="1"/>
    <n v="44430"/>
    <n v="2774874"/>
    <n v="46317"/>
    <s v="ORDEN DE CAMBIO"/>
    <s v="LA GUAJIRA"/>
    <s v="MAICAO"/>
    <s v="PTM  MAICAO VOICELL MAICAO"/>
    <s v="REDEBAN"/>
    <s v="FO-25-1566411"/>
    <d v="2025-09-22T12:22:00"/>
    <d v="2025-09-29T10:02:00"/>
    <m/>
    <s v="ROLLOS"/>
    <s v="ROLLOS"/>
    <s v="AGREGADOR"/>
    <s v="COMCARD - PTM"/>
    <s v="EJECUTADO_EXITOSO"/>
    <s v="EJECUTADO EXITOSO"/>
    <s v="22/09/2025 SE REALIZA ENVIO DE ROLLOS CON GUIA | 27/09/2025 SE ENVÍAN 20 ROLLOS DE LA RED RBM POR INTERRAPIDISIMO"/>
    <s v="ENVÍO"/>
    <m/>
    <s v="TIPO IV"/>
    <s v="TERRESTRE"/>
    <s v="PEÑALOZA GUTIERREZ RAFAEL GUSTAVO"/>
    <n v="0"/>
    <n v="35779.500569199998"/>
    <n v="0"/>
    <n v="35779.500569199998"/>
    <m/>
    <m/>
    <m/>
    <m/>
    <m/>
  </r>
  <r>
    <s v="CALI"/>
    <x v="2"/>
    <x v="2"/>
    <n v="76364"/>
    <n v="2799252"/>
    <n v="67630"/>
    <s v="ORDEN DE CAMBIO"/>
    <s v="VALLE DEL CAUCA"/>
    <s v="JAMUNDI"/>
    <s v="BARRIO TERRANOVA ETAPA 6 JAMUN"/>
    <s v="REDEBAN"/>
    <s v="FO-25-1588536"/>
    <d v="2025-09-26T11:14:00"/>
    <d v="2025-09-29T10:12:00"/>
    <m/>
    <s v="ROLLOS"/>
    <s v="ROLLOS"/>
    <s v="CB UNO A UNO"/>
    <s v="CB UNO A UNO"/>
    <s v="EJECUTADO_EXITOSO"/>
    <s v="EJECUTADO EXITOSO"/>
    <s v="26/09/2025 SE ESCALA AL COORDINADOR DE ZONA PARA ENTREGA DE ROLLOS EN SITIO | 27/09/2025 SE REALIZA ENTREGA DE 80 ROLLOS REDEBAN"/>
    <s v="VISITA_TÉCNICA"/>
    <m/>
    <s v="TIPO II"/>
    <s v="TERRESTRE"/>
    <s v="PAREDES CASTILLO DIEGO"/>
    <n v="1"/>
    <n v="67654.12000000001"/>
    <n v="0"/>
    <n v="67654.12000000001"/>
    <m/>
    <m/>
    <m/>
    <m/>
    <m/>
  </r>
  <r>
    <s v="APARTADO"/>
    <x v="0"/>
    <x v="0"/>
    <n v="5665"/>
    <n v="2777643"/>
    <n v="10758"/>
    <s v="ORDEN DE CAMBIO"/>
    <s v="ANTIOQUIA"/>
    <s v="SAN PEDRO DE URABA"/>
    <s v="SAN PEDRO DE URABA III - ANTIO"/>
    <s v="REDEBAN"/>
    <s v="FO-25-1567089"/>
    <d v="2025-09-22T17:33:00"/>
    <d v="2025-09-29T10:21:00"/>
    <m/>
    <s v="ROLLOS"/>
    <s v="ROLLOS"/>
    <s v="CB UNO A UNO"/>
    <s v="CB UNO A UNO"/>
    <s v="EJECUTADO_EXITOSO"/>
    <s v="EJECUTADO EXITOSO"/>
    <s v="22/09/2025 SE REALIZA ENVIO DE ROLLOS CON GUIA | 29/09/2025 SE REALIZA ENTREGA DE 100 ROLLOS POR EL OPERADOR MANDAR Y SERVIR CON LA GUIA 6345301347589"/>
    <s v="ENVÍO"/>
    <m/>
    <s v="TIPO III"/>
    <s v="TERRESTRE"/>
    <m/>
    <n v="0"/>
    <n v="35779.500569199998"/>
    <n v="0"/>
    <n v="35779.500569199998"/>
    <m/>
    <m/>
    <m/>
    <m/>
    <m/>
  </r>
  <r>
    <s v="MEDELLIN"/>
    <x v="0"/>
    <x v="0"/>
    <n v="5604"/>
    <n v="2781203"/>
    <n v="35912"/>
    <s v="ORDEN DE CAMBIO"/>
    <s v="ANTIOQUIA"/>
    <s v="REMEDIOS"/>
    <s v="DISTRICOL DROGUERIA LA ESTRELL"/>
    <s v="REDEBAN"/>
    <s v="FO-25-1571431"/>
    <d v="2025-09-23T11:32:00"/>
    <d v="2025-09-29T10:22:00"/>
    <m/>
    <s v="ROLLOS"/>
    <s v="ROLLOS"/>
    <s v="AGREGADOR"/>
    <s v="DISTRICOL"/>
    <s v="EJECUTADO_EXITOSO"/>
    <s v="EJECUTADO EXITOSO"/>
    <s v="23/09/2025 SE REALIZA ENVIO DE ROLLOS CON GUIA | 29/09/2025 SE REALIZA ENTREGA DE 60 ROLLOS POR EL OPERADOR MANDAR Y SERVIR CON LA GUIA 6345301348112"/>
    <s v="ENVÍO"/>
    <m/>
    <s v="TIPO IV"/>
    <s v="TERRESTRE"/>
    <m/>
    <n v="0"/>
    <n v="35779.500569199998"/>
    <n v="0"/>
    <n v="35779.500569199998"/>
    <m/>
    <m/>
    <m/>
    <m/>
    <m/>
  </r>
  <r>
    <s v="BOGOTA"/>
    <x v="4"/>
    <x v="4"/>
    <n v="11001"/>
    <n v="2802932"/>
    <n v="75473"/>
    <s v="ORDEN DE CAMBIO"/>
    <s v="CUNDINAMARCA"/>
    <s v="BOGOTA"/>
    <s v="BARRIO TIMIZA BOGOTA 12"/>
    <s v="REDEBAN"/>
    <s v="FO-25-1592674"/>
    <d v="2025-09-27T10:52:00"/>
    <d v="2025-09-29T11:22:00"/>
    <m/>
    <s v="ROLLOS"/>
    <s v="ROLLOS"/>
    <s v="CB UNO A UNO"/>
    <s v="CB UNO A UNO"/>
    <s v="EJECUTADO_EXITOSO"/>
    <s v="EJECUTADO EXITOSO"/>
    <s v="27/09/2025 SE ESCALA AL COORDINADOR DE ZONA PARA ENTREGA DE ROLLOS EN SITIO | 29/09/2025 SE HACE ENTREGA DE 40 ROLLOS RDBN"/>
    <s v="VISITA_TÉCNICA"/>
    <m/>
    <s v="TIPO I"/>
    <s v="TERRESTRE"/>
    <s v="GONZALEZ FANDIÑO SANTIAGO ERNESTO"/>
    <n v="1"/>
    <n v="35779.500569199998"/>
    <n v="0"/>
    <n v="35779.500569199998"/>
    <m/>
    <m/>
    <m/>
    <m/>
    <m/>
  </r>
  <r>
    <s v="MEDELLIN"/>
    <x v="0"/>
    <x v="0"/>
    <n v="5318"/>
    <n v="2801728"/>
    <n v="79260"/>
    <s v="ORDEN DE CAMBIO"/>
    <s v="ANTIOQUIA"/>
    <s v="GUARNE"/>
    <s v="DISTRICOL DISTRIBUIDORA SAN AN"/>
    <s v="REDEBAN"/>
    <s v="FO-25-1590859"/>
    <d v="2025-09-26T16:44:00"/>
    <d v="2025-09-29T11:41:00"/>
    <m/>
    <s v="ROLLOS"/>
    <s v="ROLLOS"/>
    <s v="AGREGADOR"/>
    <s v="DISTRICOL"/>
    <s v="EJECUTADO_EXITOSO"/>
    <s v="EJECUTADO EXITOSO"/>
    <s v="26/09/2025 SE ESCALA AL COORDINADOR DE ZONA PARA ENTREGA DE ROLLOS EN SITIO | 29/09/2025 ENTREGA DE ROLLOS OK"/>
    <s v="VISITA_TÉCNICA"/>
    <m/>
    <s v="TIPO II"/>
    <s v="TERRESTRE"/>
    <s v="CARDONA MOLINA BROLIN STIVEN"/>
    <n v="1"/>
    <n v="67654.12000000001"/>
    <n v="0"/>
    <n v="67654.12000000001"/>
    <m/>
    <m/>
    <m/>
    <m/>
    <m/>
  </r>
  <r>
    <s v="APARTADO"/>
    <x v="0"/>
    <x v="0"/>
    <n v="27810"/>
    <n v="2780592"/>
    <n v="77976"/>
    <s v="ORDEN DE CAMBIO"/>
    <s v="CHOCO"/>
    <s v="UNION PANAMERICANA"/>
    <s v="BARRIO CL DEL COMERCIO UNION P"/>
    <s v="REDEBAN"/>
    <s v="FO-25-1570531"/>
    <d v="2025-09-23T11:00:00"/>
    <d v="2025-09-29T11:43:00"/>
    <m/>
    <s v="ROLLOS"/>
    <s v="ROLLOS"/>
    <s v="CB UNO A UNO"/>
    <s v="CB UNO A UNO"/>
    <s v="EJECUTADO_EXITOSO"/>
    <s v="EJECUTADO EXITOSO"/>
    <s v="23/09/2025 SE REALIZA ENVIO DE ROLLOS CON GUIA | 27/09/2025 SE ENVÍAN 30 ROLLOS CON INTERRAPIDISIMO SE CONFIRMA RECEPCION"/>
    <s v="ENVÍO"/>
    <m/>
    <s v="TIPO IV"/>
    <s v="TERRESTRE"/>
    <s v="ALVAREZ ARENAS VICTOR HUGO"/>
    <n v="0"/>
    <n v="35779.500569199998"/>
    <n v="0"/>
    <n v="35779.500569199998"/>
    <m/>
    <m/>
    <m/>
    <m/>
    <m/>
  </r>
  <r>
    <s v="CALI"/>
    <x v="2"/>
    <x v="2"/>
    <n v="19807"/>
    <n v="2783273"/>
    <n v="79423"/>
    <s v="ORDEN DE CAMBIO"/>
    <s v="CAUCA"/>
    <s v="TIMBIO"/>
    <s v="BARRIO CENTRO TIMBIO 3"/>
    <s v="REDEBAN"/>
    <s v="FO-25-1573767"/>
    <d v="2025-09-23T15:58:00"/>
    <d v="2025-09-29T12:03:00"/>
    <m/>
    <s v="ROLLOS"/>
    <s v="ROLLOS"/>
    <s v="CB UNO A UNO"/>
    <s v="CB UNO A UNO"/>
    <s v="EJECUTADO_EXITOSO"/>
    <s v="EJECUTADO EXITOSO"/>
    <s v="23/09/2025 SE REALIZA ENVIO DE ROLLOS CON GUIA | 25/09/2025 SE UNGREDA SE ENVIA 10 ROLLOS RBM POR INERRAPIDISIMO"/>
    <s v="ENVÍO"/>
    <m/>
    <s v="TIPO III"/>
    <s v="TERRESTRE"/>
    <s v="GIMBUEL LASSO LUIS GERMAN"/>
    <n v="0"/>
    <n v="35779.500569199998"/>
    <n v="0"/>
    <n v="35779.500569199998"/>
    <m/>
    <m/>
    <m/>
    <m/>
    <m/>
  </r>
  <r>
    <s v="PASTO"/>
    <x v="2"/>
    <x v="2"/>
    <n v="52720"/>
    <n v="2796004"/>
    <n v="72057"/>
    <s v="ORDEN DE CAMBIO"/>
    <s v="NARIÑO"/>
    <s v="SAPUYES"/>
    <s v="DISTRICOL DROG ESCOBAR ESPINO"/>
    <s v="REDEBAN"/>
    <s v="FO-25-1585442"/>
    <d v="2025-09-25T16:45:00"/>
    <d v="2025-09-29T12:13:00"/>
    <m/>
    <s v="ROLLOS"/>
    <s v="ROLLOS"/>
    <s v="AGREGADOR"/>
    <s v="DISTRICOL"/>
    <s v="EJECUTADO_EXITOSO"/>
    <s v="EJECUTADO EXITOSO"/>
    <s v="25/09/2025 SE ESCALA AL COORDINADOR DE ZONA PARA ENTREGA DE ROLLOS EN SITIO | 29/09/2025 SE LLEGA A CORRESPONSAL SE ENCUENTRA CERRADO SE ESTABLECE COMUNICACIÓN CON CLIENTE SOLICITA LA SEÑORA FLOR DEJAR EN LOCAL DE ALADO PORQUE NO SE ENCUENTRA DISPONIBLE PARA RECIBIR LOS ROLLOS SE DEJA EN LOCAL INDICADO POR CLIENTE"/>
    <s v="VISITA_TÉCNICA"/>
    <m/>
    <s v="TIPO II"/>
    <s v="TERRESTRE"/>
    <s v="BRAVO MADROÑERO OSCAR ESTEBAN"/>
    <n v="1"/>
    <n v="67654.12000000001"/>
    <n v="0"/>
    <n v="67654.12000000001"/>
    <m/>
    <m/>
    <m/>
    <m/>
    <m/>
  </r>
  <r>
    <s v="APARTADO"/>
    <x v="0"/>
    <x v="0"/>
    <n v="27615"/>
    <n v="2789439"/>
    <n v="67368"/>
    <s v="ORDEN DE CAMBIO"/>
    <s v="CHOCO"/>
    <s v="RIOSUCIO"/>
    <s v="BARRIO CENTRO RIOSUCIO 2"/>
    <s v="REDEBAN"/>
    <s v="FO-25-1581019"/>
    <d v="2025-09-24T15:33:00"/>
    <d v="2025-09-29T12:17:00"/>
    <m/>
    <s v="ROLLOS"/>
    <s v="ROLLOS"/>
    <s v="CB UNO A UNO"/>
    <s v="CB UNO A UNO"/>
    <s v="EJECUTADO_EXITOSO"/>
    <s v="EJECUTADO EXITOSO"/>
    <s v="25/09/2025 SE REALIZA ENVIO DE ROLLOS CON GUIA | 26/09/2025 SE ENVÍA 40 ROLLOS EXITOSMANTE POR INTERRAPIDISIMO SE CONFIRMA RECEPCION"/>
    <s v="ENVÍO"/>
    <m/>
    <s v="TIPO IV ESPECIAL"/>
    <s v="TERRESTRE/FLUVIAL"/>
    <s v="ALVAREZ ARENAS VICTOR HUGO"/>
    <n v="0"/>
    <n v="35779.500569199998"/>
    <n v="0"/>
    <n v="35779.500569199998"/>
    <m/>
    <m/>
    <m/>
    <m/>
    <m/>
  </r>
  <r>
    <s v="YOPAL"/>
    <x v="5"/>
    <x v="5"/>
    <n v="85010"/>
    <n v="2796395"/>
    <n v="39888"/>
    <s v="ORDEN DE CAMBIO"/>
    <s v="CASANARE"/>
    <s v="AGUAZUL"/>
    <s v="DISTRICOL DROGUERIA COLFAN"/>
    <s v="REDEBAN"/>
    <s v="FO-25-1590263"/>
    <d v="2025-09-26T08:00:00"/>
    <d v="2025-09-29T12:21:00"/>
    <m/>
    <s v="ROLLOS"/>
    <s v="ROLLOS"/>
    <s v="AGREGADOR"/>
    <s v="DISTRICOL"/>
    <s v="EJECUTADO_EXITOSO"/>
    <s v="EJECUTADO EXITOSO"/>
    <s v="26/09/2025 SE ESCALA AL COORDINADOR DE ZONA PARA ENTREGA DE ROLLOS EN SITIO | 29/09/2025 EN COMUNICACIÓN CON LA SEÑORA ANGELA RIAÑO AL NUMERO 3133719483, INDICA SE ENVIEN LOS ROLLOS POR SERVICIO DE FLOTA. RECIBIDO OK"/>
    <s v="ENVÍO"/>
    <m/>
    <s v="TIPO II"/>
    <s v="TERRESTRE"/>
    <s v="BERNAL ELAICA EDGAR ALEXIS"/>
    <n v="0"/>
    <n v="35779.500569199998"/>
    <n v="0"/>
    <n v="35779.500569199998"/>
    <m/>
    <m/>
    <m/>
    <m/>
    <m/>
  </r>
  <r>
    <s v="BOGOTA"/>
    <x v="4"/>
    <x v="4"/>
    <n v="11001"/>
    <n v="2796391"/>
    <n v="55789"/>
    <s v="ORDEN DE CAMBIO"/>
    <s v="CUNDINAMARCA"/>
    <s v="BOGOTA"/>
    <s v="BARRIO BILBAO BOGOTA 1"/>
    <s v="REDEBAN"/>
    <s v="FO-25-1586490"/>
    <d v="2025-09-26T08:00:00"/>
    <d v="2025-09-29T12:31:00"/>
    <m/>
    <s v="ROLLOS"/>
    <s v="ROLLOS"/>
    <s v="CB UNO A UNO"/>
    <s v="CB UNO A UNO"/>
    <s v="EJECUTADO_EXITOSO"/>
    <s v="EJECUTADO EXITOSO"/>
    <s v="26/09/2025 SE ESCALA AL COORDINADOR DE ZONA PARA ENTREGA DE ROLLOS EN SITIO | 29/09/2025 SE REALIZA VISITA SE ENTREGAN 30 ROLLOS REDEBAN"/>
    <s v="VISITA_TÉCNICA"/>
    <m/>
    <s v="TIPO I"/>
    <s v="TERRESTRE"/>
    <s v="JAIMES VALERO NELSON RICARDO"/>
    <n v="1"/>
    <n v="35779.500569199998"/>
    <n v="0"/>
    <n v="35779.500569199998"/>
    <m/>
    <m/>
    <m/>
    <m/>
    <m/>
  </r>
  <r>
    <s v="SINCELEJO"/>
    <x v="1"/>
    <x v="1"/>
    <n v="70001"/>
    <n v="2797374"/>
    <n v="16238"/>
    <s v="ORDEN DE CAMBIO"/>
    <s v="SUCRE"/>
    <s v="SINCELEJO"/>
    <s v="BARRIO PALERMO SINCELEJO"/>
    <s v="REDEBAN"/>
    <s v="FO-25-1586596"/>
    <d v="2025-09-26T08:24:00"/>
    <d v="2025-09-29T12:38:00"/>
    <m/>
    <s v="ROLLOS"/>
    <s v="ROLLOS"/>
    <s v="CB UNO A UNO"/>
    <s v="CB UNO A UNO"/>
    <s v="EJECUTADO_EXITOSO"/>
    <s v="EJECUTADO EXITOSO"/>
    <s v="26/09/2025 SE ESCALA AL COORDINADOR DE ZONA PARA ENTREGA DE ROLLOS EN SITIO | 29/09/2025 SE VISITA SITIO SE VERIFICA INFORMACIÓN SE REALIZA ENTREGA DE ROLLOS RBM NO SE MANIPULA EQUIPOS, FIRMA QUIEN RECIBE LOS ROLLOS."/>
    <s v="VISITA_TÉCNICA"/>
    <m/>
    <s v="TIPO I"/>
    <s v="TERRESTRE"/>
    <s v="SANTOS GUZMAN CHRISTIAN FELIPE"/>
    <n v="1"/>
    <n v="35779.500569199998"/>
    <n v="0"/>
    <n v="35779.500569199998"/>
    <m/>
    <m/>
    <m/>
    <m/>
    <m/>
  </r>
  <r>
    <s v="MEDELLIN"/>
    <x v="0"/>
    <x v="0"/>
    <n v="5686"/>
    <n v="2798185"/>
    <n v="15036"/>
    <s v="ORDEN DE CAMBIO"/>
    <s v="ANTIOQUIA"/>
    <s v="SANTA ROSA DE OSOS"/>
    <s v="BARRIO CALDAS SANTA ROSA"/>
    <s v="REDEBAN"/>
    <s v="FO-25-1587797"/>
    <d v="2025-09-26T09:41:00"/>
    <d v="2025-09-29T12:48:00"/>
    <m/>
    <s v="ROLLOS"/>
    <s v="ROLLOS"/>
    <s v="CB UNO A UNO"/>
    <s v="CB UNO A UNO"/>
    <s v="EJECUTADO_EXITOSO"/>
    <s v="EJECUTADO EXITOSO"/>
    <s v="26/09/2025 SE ESCALA AL COORDINADOR DE ZONA PARA ENTREGA DE ROLLOS EN SITIO | 29/09/2025 SE REALIZA ENTREGA OK DE 130 ROLLOS"/>
    <s v="VISITA_TÉCNICA"/>
    <m/>
    <s v="TIPO II"/>
    <s v="TERRESTRE"/>
    <s v="RAMIREZ TABARES JUAN DIEGO"/>
    <n v="1"/>
    <n v="67654.12000000001"/>
    <n v="0"/>
    <n v="67654.12000000001"/>
    <m/>
    <m/>
    <m/>
    <m/>
    <m/>
  </r>
  <r>
    <s v="BUCARAMANGA"/>
    <x v="3"/>
    <x v="3"/>
    <n v="68081"/>
    <n v="2749644"/>
    <n v="62288"/>
    <s v="ORDEN DE CAMBIO"/>
    <s v="SANTANDER"/>
    <s v="BARRANCABERMEJA"/>
    <s v="DISTRICOL CORRESPONSALIA Y VAR"/>
    <s v="REDEBAN"/>
    <s v="FO-25-1538689"/>
    <d v="2025-09-16T14:43:00"/>
    <d v="2025-09-29T12:52:00"/>
    <m/>
    <s v="ROLLOS"/>
    <s v="ROLLOS"/>
    <s v="AGREGADOR"/>
    <s v="DISTRICOL"/>
    <s v="EJECUTADO_EXITOSO"/>
    <s v="EJECUTADO EXITOSO"/>
    <s v="16/09/2025 SE REALIZA ENVIO DE ROLLOS CON GUIA | 23/09/2025 SE CONSULTA GUÍA 2187690697 Y TIENE NOVEDAD EN SERVIENTREGA POR ORDEN PUBLICO | 24/09/2025 SE ESCALA A SERVIENTREGA PARA VALIDAR EL ESTADO DEL ENVIO YA QUE LLEVA 6 DIAS SIN MOVIMIENTO | 24/09/2025 RESPUESTA DE SERVIENTREGA:_x000a_TE INFORMO QUE EL ENVÍO 2187690697, TUVO UNA DEVOLUCIÓN EL DÍA 19/09/2025, POR &quot;NOVEDAD DE ORDEN PÚBLICO&quot;, Y NO TIENE MÁS MOVIMIENTO DESDE EL DÍA 22/09/2025, ASÍ QUE ESCALÉ EL RADICADO 86789382, PIDIENDO LA PRONTA UBICACIÓN Y ENTREGA. POR AHORA, QUEDAMOS A LA ESPERA DE LA SOLUCIÓN POR PARTE DE LAS ÁREAS ENCARGADAS. | 29/09/2025 SE REALIZA ENVIO DE 10 ROLLOS, CON LA GUIA 2187690697 SERVIENTREGA. SE CONFIRMA ENTREGA EXITOSA POR PARTE DE LA TRANSPORTADORA"/>
    <s v="ENVÍO"/>
    <m/>
    <s v="TIPO III"/>
    <s v="TERRESTRE"/>
    <m/>
    <n v="0"/>
    <n v="35779.500569199998"/>
    <n v="0"/>
    <n v="35779.500569199998"/>
    <m/>
    <m/>
    <m/>
    <m/>
    <m/>
  </r>
  <r>
    <s v="VALLEDUPAR"/>
    <x v="1"/>
    <x v="1"/>
    <n v="13473"/>
    <n v="2728536"/>
    <n v="64956"/>
    <s v="ORDEN DE CAMBIO"/>
    <s v="BOLIVAR"/>
    <s v="MORALES"/>
    <s v="BARRIO CORREGIMIENTO MINA GALL"/>
    <s v="REDEBAN"/>
    <s v="FO-25-1525893"/>
    <d v="2025-09-11T14:05:00"/>
    <d v="2025-09-29T12:52:00"/>
    <m/>
    <s v="ROLLOS"/>
    <s v="ROLLOS"/>
    <s v="UNO A UNO"/>
    <s v="CB UNO A UNO"/>
    <s v="EJECUTADO_EXITOSO"/>
    <s v="EJECUTADO EXITOSO"/>
    <s v="13/09/2025 SE ENVIAN ROLLOS POR OPERADOR LOGISTICO | 19/09/2025 SE INTENTA COMUNICACION CON EL USUARIO FALLIDA PARA VALIDAR LA RECEPCION DE LOS ROLLOS | 19/09/2025 SE INTENTA COMUNICACION CON EL USUARIO FALLIDA PARA VALIDAR LA RECEPCION DE LOS ROLLOS | 23/09/2025 ENVIO EN ZONA DE DISTRIBUCIÓN, SE INTENTA COMUNICACIÓN CON LA USUARIA A LOS NÚMEROS PARA VALIDAR SI YA RECIBIÓ PERO NO HAY RESPUESTA 3148118261 - 3128020947 | 24/09/2025 SE ESCALA A SERVIENTREGA PARA VALIDAR EL ESTADO DEL ENVIO YA QUE LLEVA 6 DIAS SIN MOVIMIENTO | 24/09/2025 RESPUESTA DE SERVIENTREGA:_x000a_EPORTA QUE ESTÁ EN LA OFICINA DEL DESTINO DISPONIBLE PARA RECLAMAR DESDE EL DÍA 18/09/2025, ASÍ QUE TENDRÁN MÁXIMO HASTA MAÑANA PARA QUE PUEDAN PASAR A RECLAMAR. | 29/09/2025 SE REALIZA ENVIO DE 10 ROLLOS, CON LA GUIA 2205447174 SERVIENTREGA. SE CONFIRMA ENTREGA EXITOSA POR PARTE DE LA TRANSPORTADORA"/>
    <s v="ENVÍO"/>
    <m/>
    <s v="TIPO IV"/>
    <s v="TERRESTRE"/>
    <m/>
    <n v="0"/>
    <n v="35779.500569199998"/>
    <n v="0"/>
    <n v="35779.500569199998"/>
    <m/>
    <m/>
    <m/>
    <m/>
    <m/>
  </r>
  <r>
    <s v="CALI"/>
    <x v="2"/>
    <x v="2"/>
    <n v="76001"/>
    <n v="2802121"/>
    <n v="81193"/>
    <s v="ORDEN DE CAMBIO"/>
    <s v="VALLE DEL CAUCA"/>
    <s v="CALI"/>
    <s v="BARRIO ULPIANO LLOREDA CALI 1"/>
    <s v="REDEBAN"/>
    <s v="FO-25-1591664"/>
    <d v="2025-09-27T09:00:00"/>
    <d v="2025-09-29T12:54:00"/>
    <m/>
    <s v="ROLLOS"/>
    <s v="ROLLOS"/>
    <s v="UNO A UNO"/>
    <s v="UNO A UNO"/>
    <s v="EJECUTADO_EXITOSO"/>
    <s v="EJECUTADO EXITOSO"/>
    <s v="27/09/2025 SE ESCALA AL COORDINADOR DE ZONA PARA ENTREGA DE ROLLOS EN SITIO | 29/09/2025 SE ENTREGAN 20 ROLLOS A NATALIA RAMIREZ"/>
    <s v="VISITA_TÉCNICA"/>
    <m/>
    <s v="TIPO I"/>
    <s v="TERRESTRE"/>
    <s v="CUERO RUIZ JHONNY"/>
    <n v="1"/>
    <n v="35779.500569199998"/>
    <n v="0"/>
    <n v="35779.500569199998"/>
    <m/>
    <m/>
    <m/>
    <m/>
    <m/>
  </r>
  <r>
    <s v="SANTA MARTA"/>
    <x v="1"/>
    <x v="1"/>
    <n v="44090"/>
    <n v="2775519"/>
    <n v="31061"/>
    <s v="ORDEN DE CAMBIO"/>
    <s v="LA GUAJIRA"/>
    <s v="DIBULLA"/>
    <s v="BARRIO CENTRO"/>
    <s v="REDEBAN"/>
    <s v="FO-25-1566409"/>
    <d v="2025-09-22T13:54:00"/>
    <d v="2025-09-29T12:57:00"/>
    <m/>
    <s v="ROLLOS"/>
    <s v="ROLLOS"/>
    <s v="CB UNO A UNO"/>
    <s v="CB UNO A UNO"/>
    <s v="EJECUTADO_EXITOSO"/>
    <s v="EJECUTADO EXITOSO"/>
    <s v="22/09/2025 SE REALIZA ENVIO DE ROLLOS CON GUIA | 29/09/2025 SE REALIZA ENVIO DE 30 ROLLOS, CON LA GUIA 2205447189 SERVIENTREGA. SE CONFIRMA ENTREGA EXITOSA POR PARTE DE LA TRANSPORTADORA"/>
    <s v="ENVÍO"/>
    <m/>
    <s v="TIPO III"/>
    <s v="TERRESTRE"/>
    <m/>
    <n v="0"/>
    <n v="35779.500569199998"/>
    <n v="0"/>
    <n v="35779.500569199998"/>
    <m/>
    <m/>
    <m/>
    <m/>
    <m/>
  </r>
  <r>
    <s v="MONTERIA"/>
    <x v="1"/>
    <x v="1"/>
    <n v="5495"/>
    <n v="2759537"/>
    <n v="72989"/>
    <s v="ORDEN DE CAMBIO"/>
    <s v="ANTIOQUIA"/>
    <s v="NECHI"/>
    <s v="DISTRICOL VARIEDADES HISA"/>
    <s v="REDEBAN"/>
    <s v="FO-25-1548034"/>
    <d v="2025-09-18T09:48:00"/>
    <d v="2025-09-29T12:57:00"/>
    <m/>
    <s v="ROLLOS"/>
    <s v="ROLLOS"/>
    <s v="AGREGADOR"/>
    <s v="DISTRICOL"/>
    <s v="EJECUTADO_EXITOSO"/>
    <s v="EJECUTADO EXITOSO"/>
    <s v="18/09/2025 SE REALIZA ENVIO DE ROLLOS CON GUIA | 25/09/2025 SE COMUNICA CON EL USUARIO DONDE INFORMA QUE AUN NO RECIBE LOS ROLLOS | 29/09/2025 SE REALIZA ENVIO DE 20 ROLLOS, CON LA GUIA 2265100377 SERVIENTREGA. SE CONFIRMA ENTREGA EXITOSA POR PARTE DE LA TRANSPORTADORA"/>
    <s v="ENVÍO"/>
    <m/>
    <s v="TIPO III"/>
    <s v="TERRESTRE"/>
    <m/>
    <n v="0"/>
    <n v="35779.500569199998"/>
    <n v="0"/>
    <n v="35779.500569199998"/>
    <m/>
    <m/>
    <m/>
    <m/>
    <m/>
  </r>
  <r>
    <s v="BUCARAMANGA"/>
    <x v="3"/>
    <x v="3"/>
    <n v="20710"/>
    <n v="2786710"/>
    <n v="79016"/>
    <s v="ORDEN DE CAMBIO"/>
    <s v="CESAR"/>
    <s v="SAN ALBERTO"/>
    <s v="PTM CESAR DROGUERIA FIGUEROA M"/>
    <s v="REDEBAN"/>
    <s v="FO-25-1582255"/>
    <d v="2025-09-24T10:08:00"/>
    <d v="2025-09-29T12:58:00"/>
    <m/>
    <s v="ROLLOS"/>
    <s v="ROLLOS"/>
    <s v="AGREGADOR"/>
    <s v="COMCARD - PTM"/>
    <s v="EJECUTADO_EXITOSO"/>
    <s v="EJECUTADO EXITOSO"/>
    <s v="25/09/2025 SE REALIZA ENVIO DE ROLLOS CON GUIA | 29/09/2025 SE REALIZA ENVIO DE 10 ROLLOS, CON LA GUIA 2187690714 SERVIENTREGA. SE CONFIRMA ENTREGA EXITOSA POR PARTE DE LA TRANSPORTADORA"/>
    <s v="ENVÍO"/>
    <m/>
    <s v="TIPO III"/>
    <s v="TERRESTRE"/>
    <m/>
    <n v="0"/>
    <n v="35779.500569199998"/>
    <n v="0"/>
    <n v="35779.500569199998"/>
    <m/>
    <m/>
    <m/>
    <m/>
    <m/>
  </r>
  <r>
    <s v="PASTO"/>
    <x v="2"/>
    <x v="2"/>
    <n v="52356"/>
    <n v="2802898"/>
    <n v="75651"/>
    <s v="ORDEN DE CAMBIO"/>
    <s v="NARIÑO"/>
    <s v="IPIALES"/>
    <s v="BARRIO CENTENARIO IPIALES"/>
    <s v="REDEBAN"/>
    <s v="FO-25-1592636"/>
    <d v="2025-09-27T10:12:00"/>
    <d v="2025-09-29T12:59:00"/>
    <m/>
    <s v="ROLLOS"/>
    <s v="ROLLOS"/>
    <s v="CB UNO A UNO"/>
    <s v="CB UNO A UNO"/>
    <s v="EJECUTADO_EXITOSO"/>
    <s v="EJECUTADO EXITOSO"/>
    <s v="27/09/2025 SE ESCALA AL COORDINADOR DE ZONA PARA ENTREGA DE ROLLOS EN SITIO | 29/09/2025 SE REALIZA ENTREGA DE 30 ROLLOS EN EL COMERCIO"/>
    <s v="VISITA_TÉCNICA"/>
    <m/>
    <s v="TIPO II"/>
    <s v="TERRESTRE"/>
    <s v="PAZ MARTINEZ RICHARD HUMBERTO"/>
    <n v="1"/>
    <n v="67654.12000000001"/>
    <n v="0"/>
    <n v="67654.12000000001"/>
    <m/>
    <m/>
    <m/>
    <m/>
    <m/>
  </r>
  <r>
    <s v="VALLEDUPAR"/>
    <x v="1"/>
    <x v="1"/>
    <n v="20032"/>
    <n v="2793332"/>
    <n v="79223"/>
    <s v="ORDEN DE CAMBIO"/>
    <s v="CESAR"/>
    <s v="ASTREA"/>
    <s v="DISTRICOL INFINITE BY IRIS NAV"/>
    <s v="REDEBAN"/>
    <s v="FO-25-1583332"/>
    <d v="2025-09-25T11:20:00"/>
    <d v="2025-09-29T12:59:00"/>
    <m/>
    <s v="ROLLOS"/>
    <s v="ROLLOS"/>
    <s v="AGREGADOR"/>
    <s v="DISTRICOL"/>
    <s v="EJECUTADO_EXITOSO"/>
    <s v="EJECUTADO EXITOSO"/>
    <s v="25/09/2025 SE REALIZA ENVIO DE ROLLOS CON GUIA | 29/09/2025 SE REALIZA ENVIO DE 10 ROLLOS, CON LA GUIA 2205447195 SERVIENTREGA. SE CONFIRMA ENTREGA EXITOSA POR PARTE DE LA TRANSPORTADORA"/>
    <s v="ENVÍO"/>
    <m/>
    <s v="TIPO III"/>
    <s v="TERRESTRE"/>
    <m/>
    <n v="0"/>
    <n v="35779.500569199998"/>
    <n v="0"/>
    <n v="35779.500569199998"/>
    <m/>
    <m/>
    <m/>
    <m/>
    <m/>
  </r>
  <r>
    <s v="CALI"/>
    <x v="2"/>
    <x v="2"/>
    <n v="76109"/>
    <n v="2787269"/>
    <n v="70354"/>
    <s v="ORDEN DE CAMBIO"/>
    <s v="VALLE DEL CAUCA"/>
    <s v="BUENAVENTURA"/>
    <s v="VEREDA CITRONELA"/>
    <s v="REDEBAN"/>
    <s v="FO-25-1579125"/>
    <d v="2025-09-24T11:15:00"/>
    <d v="2025-09-29T12:59:00"/>
    <m/>
    <s v="ROLLOS"/>
    <s v="ROLLOS"/>
    <s v="CB UNO A UNO"/>
    <s v="CB UNO A UNO"/>
    <s v="EJECUTADO_EXITOSO"/>
    <s v="EJECUTADO EXITOSO"/>
    <s v="24/09/2025 SE REALIZA ENVIO DE ROLLOS CON GUIA | 29/09/2025 SE REALIZA ENVIO DE 20 ROLLOS, CON LA GUIA 2185553798 SERVIENTREGA. SE CONFIRMA ENTREGA EXITOSA POR PARTE DE LA TRANSPORTADORA"/>
    <s v="ENVÍO"/>
    <m/>
    <s v="TIPO III"/>
    <s v="TERRESTRE"/>
    <m/>
    <n v="0"/>
    <n v="35779.500569199998"/>
    <n v="0"/>
    <n v="35779.500569199998"/>
    <m/>
    <m/>
    <m/>
    <m/>
    <m/>
  </r>
  <r>
    <s v="SANTA MARTA"/>
    <x v="1"/>
    <x v="1"/>
    <n v="44430"/>
    <n v="2794428"/>
    <n v="32193"/>
    <s v="ORDEN DE CAMBIO"/>
    <s v="LA GUAJIRA"/>
    <s v="MAICAO"/>
    <s v="DISTRICOL TRAMITES Y SERVICIOS"/>
    <s v="REDEBAN"/>
    <s v="FO-25-1585089"/>
    <d v="2025-09-25T14:07:00"/>
    <d v="2025-09-29T13:00:00"/>
    <m/>
    <s v="ROLLOS"/>
    <s v="ROLLOS"/>
    <s v="AGREGADOR"/>
    <s v="DISTRICOL"/>
    <s v="EJECUTADO_EXITOSO"/>
    <s v="EJECUTADO EXITOSO"/>
    <s v="25/09/2025 SE REALIZA ENVIO DE ROLLOS CON GUIA | 29/09/2025 SE REALIZA ENVIO DE 80 ROLLOS, CON LA GUIA 2205447196 SERVIENTREGA. SE CONFIRMA ENTREGA EXITOSA POR PARTE DE LA TRANSPORTADORA"/>
    <s v="ENVÍO"/>
    <m/>
    <s v="TIPO IV"/>
    <s v="TERRESTRE"/>
    <m/>
    <n v="0"/>
    <n v="35779.500569199998"/>
    <n v="0"/>
    <n v="35779.500569199998"/>
    <m/>
    <m/>
    <m/>
    <m/>
    <m/>
  </r>
  <r>
    <s v="YOPAL"/>
    <x v="5"/>
    <x v="5"/>
    <n v="85001"/>
    <n v="2776151"/>
    <n v="77986"/>
    <s v="ORDEN DE CAMBIO"/>
    <s v="CASANARE"/>
    <s v="YOPAL"/>
    <s v="BARRIO CARIBABARE YOPAL 2"/>
    <s v="REDEBAN"/>
    <s v="FO-25-1566301"/>
    <d v="2025-09-22T14:53:00"/>
    <d v="2025-09-29T14:18:00"/>
    <m/>
    <s v="ROLLOS"/>
    <s v="ROLLOS"/>
    <s v="CB UNO A UNO"/>
    <s v="CB UNO A UNO"/>
    <s v="EJECUTADO_EXITOSO"/>
    <s v="EJECUTADO EXITOSO"/>
    <s v="22/09/2025 SE ESCALA AL COORDINADOR DE ZONA PARA ENTREGA DE ROLLOS EN SITIO | 29/09/2025 SE REALIZA ENTREGA DE 20 ROLLOS AL CORRESPONSAL"/>
    <s v="VISITA_TÉCNICA"/>
    <m/>
    <s v="TIPO I"/>
    <s v="TERRESTRE"/>
    <s v="ROZO JIMENEZ EDGAR ARMANDO"/>
    <n v="1"/>
    <n v="35779.500569199998"/>
    <n v="0"/>
    <n v="35779.500569199998"/>
    <m/>
    <m/>
    <m/>
    <m/>
    <m/>
  </r>
  <r>
    <s v="VILLAVICENCIO"/>
    <x v="5"/>
    <x v="5"/>
    <n v="50001"/>
    <n v="2803102"/>
    <n v="79664"/>
    <s v="ORDEN DE CAMBIO"/>
    <s v="META"/>
    <s v="VILLAVICENCIO"/>
    <s v="BARRIO VILLA DEL ORIENTE VILLA"/>
    <s v="REDEBAN"/>
    <s v="FO-25-1593625"/>
    <d v="2025-09-27T10:55:00"/>
    <d v="2025-09-29T14:34:00"/>
    <m/>
    <s v="ROLLOS"/>
    <s v="ROLLOS"/>
    <s v="CB UNO A UNO"/>
    <s v="CB UNO A UNO"/>
    <s v="EJECUTADO_EXITOSO"/>
    <s v="EJECUTADO EXITOSO"/>
    <s v="27/09/2025 SE ESCALA AL COORDINADOR DE ZONA PARA ENTREGA DE ROLLOS EN SITIO | 29/09/2025 SE VISITA CB Y SE REALIZA ENTREGA DE 10 ROLLOS DE PAPEL TERMICO PARA DATÁFONO"/>
    <s v="VISITA_TÉCNICA"/>
    <m/>
    <s v="TIPO I"/>
    <s v="TERRESTRE"/>
    <s v="GARZON RUIZ LUIS MIGUEL"/>
    <n v="1"/>
    <n v="35779.500569199998"/>
    <n v="0"/>
    <n v="35779.500569199998"/>
    <m/>
    <m/>
    <m/>
    <m/>
    <m/>
  </r>
  <r>
    <s v="PASTO"/>
    <x v="2"/>
    <x v="2"/>
    <n v="52356"/>
    <n v="2801105"/>
    <n v="79894"/>
    <s v="ORDEN DE CAMBIO"/>
    <s v="NARIÑO"/>
    <s v="IPIALES"/>
    <s v="DISTRICOL VAR PUNTO MAGICO"/>
    <s v="REDEBAN"/>
    <s v="FO-25-1590468"/>
    <d v="2025-09-26T15:21:00"/>
    <d v="2025-09-29T14:56:00"/>
    <m/>
    <s v="ROLLOS"/>
    <s v="ROLLOS"/>
    <s v="AGREGADOR"/>
    <s v="DISTRICOL"/>
    <s v="EJECUTADO_EXITOSO"/>
    <s v="EJECUTADO EXITOSO"/>
    <s v="26/09/2025 SE ESCALA AL COORDINADOR DE ZONA PARA ENTREGA DE ROLLOS EN SITIO | 29/09/2025 SE REALIZA ENTREGA DE 10 ROLLOS EN EL COMERCIO"/>
    <s v="VISITA_TÉCNICA"/>
    <m/>
    <s v="TIPO II"/>
    <s v="TERRESTRE"/>
    <s v="PAZ MARTINEZ RICHARD HUMBERTO"/>
    <n v="1"/>
    <n v="67654.12000000001"/>
    <n v="0"/>
    <n v="67654.12000000001"/>
    <m/>
    <m/>
    <m/>
    <m/>
    <m/>
  </r>
  <r>
    <s v="PASTO"/>
    <x v="2"/>
    <x v="2"/>
    <n v="52356"/>
    <n v="2795962"/>
    <n v="78711"/>
    <s v="ORDEN DE CAMBIO"/>
    <s v="NARIÑO"/>
    <s v="IPIALES"/>
    <s v="PTM IPIALES VARIEDADES Y TIEND"/>
    <s v="REDEBAN"/>
    <s v="FO-25-1590268"/>
    <d v="2025-09-25T16:44:00"/>
    <d v="2025-09-29T15:02:00"/>
    <m/>
    <s v="ROLLOS"/>
    <s v="ROLLOS"/>
    <s v="AGREGADOR"/>
    <s v="COMCARD - PTM"/>
    <s v="EJECUTADO_EXITOSO"/>
    <s v="EJECUTADO EXITOSO"/>
    <s v="26/09/2025 SE ESCALA AL COORDINADOR DE ZONA PARA ENTREGA DE ROLLOS EN SITIO | 29/09/2025 SE REALIZA ENTREGA DE 20 ROLLOS EN EL COMERCIO"/>
    <s v="VISITA_TÉCNICA"/>
    <m/>
    <s v="TIPO II"/>
    <s v="TERRESTRE"/>
    <s v="PAZ MARTINEZ RICHARD HUMBERTO"/>
    <n v="1"/>
    <n v="67654.12000000001"/>
    <n v="0"/>
    <n v="67654.12000000001"/>
    <m/>
    <m/>
    <m/>
    <m/>
    <m/>
  </r>
  <r>
    <s v="VILLAVICENCIO"/>
    <x v="5"/>
    <x v="5"/>
    <n v="50270"/>
    <n v="2796469"/>
    <n v="80266"/>
    <s v="ORDEN DE CAMBIO"/>
    <s v="META"/>
    <s v="EL DORADO"/>
    <s v="BARRIO CENTRO EL DORADO 1"/>
    <s v="REDEBAN"/>
    <s v="FO-25-1586483"/>
    <d v="2025-09-26T08:00:00"/>
    <d v="2025-09-29T15:16:00"/>
    <m/>
    <s v="ROLLOS"/>
    <s v="ROLLOS"/>
    <s v="UNO A UNO"/>
    <s v="UNO A UNO"/>
    <s v="EJECUTADO_EXITOSO"/>
    <s v="EJECUTADO EXITOSO"/>
    <s v="26/09/2025 SE ESCALA AL COORDINADOR DE ZONA PARA ENTREGA DE ROLLOS EN SITIO | 29/09/2025 SE REALIZA VISITA AL CB POR SOLICITUD DE ROLLOS DE ENTREGA SIN NOVEDAD TODO OK"/>
    <s v="VISITA_TÉCNICA"/>
    <m/>
    <s v="TIPO II"/>
    <s v="TERRESTRE"/>
    <s v="MOLINA CASTRO JAVIER ALBERTO"/>
    <n v="1"/>
    <n v="67654.12000000001"/>
    <n v="0"/>
    <n v="67654.12000000001"/>
    <m/>
    <m/>
    <m/>
    <m/>
    <m/>
  </r>
  <r>
    <s v="MEDELLIN"/>
    <x v="0"/>
    <x v="0"/>
    <n v="5088"/>
    <n v="2796026"/>
    <n v="31966"/>
    <s v="ORDEN DE CAMBIO"/>
    <s v="ANTIOQUIA"/>
    <s v="BELLO"/>
    <s v="BARRIO SAN FELIX 2 BELLO"/>
    <s v="REDEBAN"/>
    <s v="FO-25-1595920"/>
    <d v="2025-09-25T16:52:00"/>
    <d v="2025-09-29T15:26:00"/>
    <m/>
    <s v="ROLLOS"/>
    <s v="ROLLOS"/>
    <s v="CB UNO A UNO"/>
    <s v="CB UNO A UNO"/>
    <s v="EJECUTADO_EXITOSO"/>
    <s v="EJECUTADO EXITOSO"/>
    <s v="29/09/2025 SE ENTREGAN 40 ROLLOS EXITOSMANTE EN PUNTO"/>
    <s v="VISITA_TÉCNICA"/>
    <m/>
    <s v="TIPO I"/>
    <s v="TERRESTRE"/>
    <s v="ALVAREZ ARENAS VICTOR HUGO"/>
    <n v="1"/>
    <n v="35779.500569199998"/>
    <n v="0"/>
    <n v="35779.500569199998"/>
    <m/>
    <m/>
    <m/>
    <m/>
    <m/>
  </r>
  <r>
    <s v="CALI"/>
    <x v="2"/>
    <x v="2"/>
    <n v="76890"/>
    <n v="2801692"/>
    <n v="17403"/>
    <s v="ORDEN DE CAMBIO"/>
    <s v="VALLE DEL CAUCA"/>
    <s v="YOTOCO"/>
    <s v="BARRIO CENTRO II YOTOCO"/>
    <s v="REDEBAN"/>
    <s v="FO-25-1590849"/>
    <d v="2025-09-26T16:46:00"/>
    <d v="2025-09-29T15:33:00"/>
    <m/>
    <s v="ROLLOS"/>
    <s v="ROLLOS"/>
    <s v="CB UNO A UNO"/>
    <s v="CB UNO A UNO"/>
    <s v="EJECUTADO_EXITOSO"/>
    <s v="EJECUTADO EXITOSO"/>
    <s v="26/09/2025 SE ESCALA AL COORDINADOR DE ZONA PARA ENTREGA DE ROLLOS EN SITIO | 29/09/2025 SE VISITA CORRESPONSAL Y SE REALIZA ENTREGA DE 70 ROLLOS"/>
    <s v="VISITA_TÉCNICA"/>
    <m/>
    <s v="TIPO II"/>
    <s v="TERRESTRE"/>
    <s v="BOLAÑOS TABORDA JORGE ENRIQUE"/>
    <n v="1"/>
    <n v="67654.12000000001"/>
    <n v="0"/>
    <n v="67654.12000000001"/>
    <m/>
    <m/>
    <m/>
    <m/>
    <m/>
  </r>
  <r>
    <s v="IBAGUE"/>
    <x v="5"/>
    <x v="5"/>
    <n v="73001"/>
    <n v="2802762"/>
    <n v="23581"/>
    <s v="ORDEN DE CAMBIO"/>
    <s v="TOLIMA"/>
    <s v="IBAGUE"/>
    <s v="MULTIPAGAS LA QUINTA"/>
    <s v="REDEBAN"/>
    <s v="FO-25-1592166"/>
    <d v="2025-09-27T09:31:00"/>
    <d v="2025-09-29T15:37:00"/>
    <m/>
    <s v="ROLLOS"/>
    <s v="ROLLOS"/>
    <s v="ROBUSTO"/>
    <s v="MULTIPAGAS"/>
    <s v="EJECUTADO_EXITOSO"/>
    <s v="EJECUTADO EXITOSO"/>
    <s v="27/09/2025 SE ESCALA AL COORDINADOR DE ZONA PARA ENTREGA DE ROLLOS EN SITIO | 29/09/2025 SE REALIZA ENTREGA DE 160 ROLLOS POR SOLICITUD DEL CLIENTE."/>
    <s v="VISITA_TÉCNICA"/>
    <m/>
    <s v="TIPO I"/>
    <s v="TERRESTRE"/>
    <s v="BARRAGAN TAFUR EDWIN ESTEBAN"/>
    <n v="1"/>
    <n v="35779.500569199998"/>
    <n v="0"/>
    <n v="35779.500569199998"/>
    <m/>
    <m/>
    <m/>
    <m/>
    <m/>
  </r>
  <r>
    <s v="CARTAGENA"/>
    <x v="1"/>
    <x v="1"/>
    <n v="13001"/>
    <n v="2804271"/>
    <n v="59443"/>
    <s v="ORDEN DE CAMBIO"/>
    <s v="BOLIVAR"/>
    <s v="CARTAGENA"/>
    <s v="PTM CARTAGENA DROGUERIA ECOPHA"/>
    <s v="REDEBAN"/>
    <s v="FO-25-1596185"/>
    <d v="2025-09-29T08:00:00"/>
    <d v="2025-09-29T15:40:00"/>
    <m/>
    <s v="ROLLOS"/>
    <s v="ROLLOS"/>
    <s v="AGREGADOR"/>
    <s v="COMCARD - PTM"/>
    <s v="EJECUTADO_EXITOSO"/>
    <s v="EJECUTADO EXITOSO"/>
    <s v="29/09/2025 SE ESCALA AL COORDINADOR DE ZONA PARA ENTREGA DE ROLLOS EN SITIO | 29/09/2025 SE ENTREGAN 20 ROLLOS"/>
    <s v="VISITA_TÉCNICA"/>
    <m/>
    <s v="TIPO I"/>
    <s v="TERRESTRE"/>
    <s v="CANEDO HERRERA ALEXANDER"/>
    <n v="1"/>
    <n v="35779.500569199998"/>
    <n v="0"/>
    <n v="35779.500569199998"/>
    <m/>
    <m/>
    <m/>
    <m/>
    <m/>
  </r>
  <r>
    <s v="BOGOTA"/>
    <x v="4"/>
    <x v="4"/>
    <n v="11001"/>
    <n v="2802696"/>
    <n v="40467"/>
    <s v="ORDEN DE CAMBIO"/>
    <s v="CUNDINAMARCA"/>
    <s v="BOGOTA"/>
    <s v="BARRIO LUCERO BAJO BOGOTA 2"/>
    <s v="REDEBAN"/>
    <s v="FO-25-1592159"/>
    <d v="2025-09-27T09:41:00"/>
    <d v="2025-09-29T15:43:00"/>
    <m/>
    <s v="ROLLOS"/>
    <s v="ROLLOS"/>
    <s v="CB UNO A UNO"/>
    <s v="CB UNO A UNO"/>
    <s v="EJECUTADO_EXITOSO"/>
    <s v="EJECUTADO EXITOSO"/>
    <s v="27/09/2025 SE ESCALA AL COORDINADOR DE ZONA PARA ENTREGA DE ROLLOS EN SITIO | 29/09/2025 SE ENTREGAN  ROLLOS SIN MANIPULACIÓN DEL DATAFONO SIN NOVEDAD"/>
    <s v="VISITA_TÉCNICA"/>
    <m/>
    <s v="TIPO I"/>
    <s v="TERRESTRE"/>
    <s v="ARIAS QUILINDO JULIAN"/>
    <n v="1"/>
    <n v="35779.500569199998"/>
    <n v="0"/>
    <n v="35779.500569199998"/>
    <m/>
    <m/>
    <m/>
    <m/>
    <m/>
  </r>
  <r>
    <s v="CALI"/>
    <x v="2"/>
    <x v="2"/>
    <n v="76111"/>
    <n v="2798689"/>
    <n v="45618"/>
    <s v="ORDEN DE CAMBIO"/>
    <s v="VALLE DEL CAUCA"/>
    <s v="GUADALAJARA DE BUGA"/>
    <s v="BARRIO CABAL GUADALAJARA DE BU"/>
    <s v="REDEBAN"/>
    <s v="FO-25-1587780"/>
    <d v="2025-09-26T10:24:00"/>
    <d v="2025-09-29T15:47:00"/>
    <m/>
    <s v="ROLLOS"/>
    <s v="ROLLOS"/>
    <s v="CB UNO A UNO"/>
    <s v="CB UNO A UNO"/>
    <s v="EJECUTADO_EXITOSO"/>
    <s v="EJECUTADO EXITOSO"/>
    <s v="26/09/2025 SE ESCALA AL COORDINADOR DE ZONA PARA ENTREGA DE ROLLOS EN SITIO | 29/09/2025 SE VISITA CORRESPONSAL Y SE REALIZA ENTREGA DE 20 ROLLOS"/>
    <s v="VISITA_TÉCNICA"/>
    <m/>
    <s v="TIPO II"/>
    <s v="TERRESTRE"/>
    <s v="BOLAÑOS TABORDA JORGE ENRIQUE"/>
    <n v="1"/>
    <n v="67654.12000000001"/>
    <n v="0"/>
    <n v="67654.12000000001"/>
    <m/>
    <m/>
    <m/>
    <m/>
    <m/>
  </r>
  <r>
    <s v="MEDELLIN"/>
    <x v="0"/>
    <x v="0"/>
    <n v="5318"/>
    <n v="2799478"/>
    <n v="75611"/>
    <s v="ORDEN DE CAMBIO"/>
    <s v="ANTIOQUIA"/>
    <s v="GUARNE"/>
    <s v="BARRIO VRD SAN IGNACIO GUARNE"/>
    <s v="REDEBAN"/>
    <s v="FO-25-1588527"/>
    <d v="2025-09-26T11:27:00"/>
    <d v="2025-09-29T15:51:00"/>
    <m/>
    <s v="ROLLOS"/>
    <s v="ROLLOS"/>
    <s v="CB UNO A UNO"/>
    <s v="CB UNO A UNO"/>
    <s v="EJECUTADO_EXITOSO"/>
    <s v="EJECUTADO EXITOSO"/>
    <s v="26/09/2025 SE ESCALA AL COORDINADOR DE ZONA PARA ENTREGA DE ROLLOS EN SITIO | 29/09/2025 ENTREGA DE ROLLOS OK"/>
    <s v="VISITA_TÉCNICA"/>
    <m/>
    <s v="TIPO II"/>
    <s v="TERRESTRE"/>
    <s v="CARDONA MOLINA BROLIN STIVEN"/>
    <n v="1"/>
    <n v="67654.12000000001"/>
    <n v="0"/>
    <n v="67654.12000000001"/>
    <m/>
    <m/>
    <m/>
    <m/>
    <m/>
  </r>
  <r>
    <s v="MEDELLIN"/>
    <x v="0"/>
    <x v="0"/>
    <n v="5440"/>
    <n v="2799727"/>
    <n v="42927"/>
    <s v="ORDEN DE CAMBIO"/>
    <s v="ANTIOQUIA"/>
    <s v="MARINILLA"/>
    <s v="PTM MARINILLA ESTADERO LA F M"/>
    <s v="REDEBAN"/>
    <s v="FO-25-1588715"/>
    <d v="2025-09-26T11:40:00"/>
    <d v="2025-09-29T15:55:00"/>
    <m/>
    <s v="ROLLOS"/>
    <s v="ROLLOS"/>
    <s v="AGREGADOR"/>
    <s v="COMCARD - PTM"/>
    <s v="EJECUTADO_EXITOSO"/>
    <s v="EJECUTADO EXITOSO"/>
    <s v="26/09/2025 SE ESCALA AL COORDINADOR DE ZONA PARA ENTREGA DE ROLLOS EN SITIO | 29/09/2025 ENTREGA DE ROLLOS OK"/>
    <s v="VISITA_TÉCNICA"/>
    <m/>
    <s v="TIPO II"/>
    <s v="TERRESTRE"/>
    <s v="CARDONA MOLINA BROLIN STIVEN"/>
    <n v="1"/>
    <n v="67654.12000000001"/>
    <n v="0"/>
    <n v="67654.12000000001"/>
    <m/>
    <m/>
    <m/>
    <m/>
    <m/>
  </r>
  <r>
    <s v="BOGOTA"/>
    <x v="4"/>
    <x v="4"/>
    <n v="11001"/>
    <n v="2802969"/>
    <n v="80206"/>
    <s v="ORDEN DE CAMBIO"/>
    <s v="CUNDINAMARCA"/>
    <s v="BOGOTA"/>
    <s v="PTM BOGOTA REGALARTE MAS"/>
    <s v="REDEBAN"/>
    <s v="FO-25-1593076"/>
    <d v="2025-09-27T11:50:00"/>
    <d v="2025-09-29T16:04:00"/>
    <m/>
    <s v="ROLLOS"/>
    <s v="ROLLOS"/>
    <s v="AGREGADOR"/>
    <s v="COMCARD - PTM"/>
    <s v="EJECUTADO_EXITOSO"/>
    <s v="EJECUTADO EXITOSO"/>
    <s v="27/09/2025 SE ESCALA AL COORDINADOR DE ZONA PARA ENTREGA DE ROLLOS EN SITIO | 29/09/2025 SE REALIZA VISITA SE ENTREGAN 20 ROLLOS REDEBAN"/>
    <s v="VISITA_TÉCNICA"/>
    <m/>
    <s v="TIPO I"/>
    <s v="TERRESTRE"/>
    <s v="JAIMES VALERO NELSON RICARDO"/>
    <n v="1"/>
    <n v="35779.500569199998"/>
    <n v="0"/>
    <n v="35779.500569199998"/>
    <m/>
    <m/>
    <m/>
    <m/>
    <m/>
  </r>
  <r>
    <s v="TUNJA"/>
    <x v="3"/>
    <x v="3"/>
    <n v="15764"/>
    <n v="2806143"/>
    <n v="47544"/>
    <s v="ORDEN DE CAMBIO"/>
    <s v="BOYACA"/>
    <s v="SORACA"/>
    <s v="BARRIO VEREDA OTROLADO SECTOR"/>
    <s v="REDEBAN"/>
    <s v="FO-25-1597818"/>
    <d v="2025-09-29T09:26:00"/>
    <d v="2025-09-29T16:07:00"/>
    <m/>
    <s v="ROLLOS"/>
    <s v="ROLLOS"/>
    <s v="UNO A UNO"/>
    <s v="CB UNO A UNO"/>
    <s v="EJECUTADO_EXITOSO"/>
    <s v="EJECUTADO EXITOSO"/>
    <s v="29/09/2025 SE ESCALA AL COORDINADOR DE ZONA PARA ENTREGA DE ROLLOS EN SITIO | 29/09/2025 SE REALIZA ENTREGA 10 ROLLOS"/>
    <s v="VISITA_TÉCNICA"/>
    <m/>
    <s v="TIPO I"/>
    <s v="TERRESTRE"/>
    <s v="GONZALEZ GONZALEZ MARIO ALBERTO"/>
    <n v="1"/>
    <n v="35779.500569199998"/>
    <n v="0"/>
    <n v="35779.500569199998"/>
    <m/>
    <m/>
    <m/>
    <m/>
    <m/>
  </r>
  <r>
    <s v="BOGOTA"/>
    <x v="4"/>
    <x v="4"/>
    <n v="11001"/>
    <n v="2803127"/>
    <n v="27194"/>
    <s v="ORDEN DE CAMBIO"/>
    <s v="CUNDINAMARCA"/>
    <s v="BOGOTA"/>
    <s v="PAGAFACIL PORTO ALEGRE"/>
    <s v="REDEBAN"/>
    <s v="FO-25-1593611"/>
    <d v="2025-09-27T11:53:00"/>
    <d v="2025-09-29T16:08:00"/>
    <m/>
    <s v="ROLLOS"/>
    <s v="ROLLOS"/>
    <s v="ROBUSTO"/>
    <s v="PAGAFACIL"/>
    <s v="EJECUTADO_EXITOSO"/>
    <s v="EJECUTADO EXITOSO"/>
    <s v="27/09/2025 SE ESCALA AL COORDINADOR DE ZONA PARA ENTREGA DE ROLLOS EN SITIO | 29/09/2025 SE ENTREGAN ROLLOS"/>
    <s v="VISITA_TÉCNICA"/>
    <m/>
    <s v="TIPO I"/>
    <s v="TERRESTRE"/>
    <s v="BARRAGAN LAGOS JUAN MANUEL"/>
    <n v="1"/>
    <n v="35779.500569199998"/>
    <n v="0"/>
    <n v="35779.500569199998"/>
    <m/>
    <m/>
    <m/>
    <m/>
    <m/>
  </r>
  <r>
    <s v="IBAGUE"/>
    <x v="5"/>
    <x v="5"/>
    <n v="73001"/>
    <n v="2802783"/>
    <n v="70259"/>
    <s v="ORDEN DE CAMBIO"/>
    <s v="TOLIMA"/>
    <s v="IBAGUE"/>
    <s v="LA QUINTA II"/>
    <s v="REDEBAN"/>
    <s v="FO-25-1592633"/>
    <d v="2025-09-27T10:13:00"/>
    <d v="2025-09-29T16:18:00"/>
    <m/>
    <s v="ROLLOS"/>
    <s v="ROLLOS"/>
    <s v="ROBUSTO"/>
    <s v="MULTIPAGAS"/>
    <s v="EJECUTADO_EXITOSO"/>
    <s v="EJECUTADO EXITOSO"/>
    <s v="27/09/2025 SE ESCALA AL COORDINADOR DE ZONA PARA ENTREGA DE ROLLOS EN SITIO | 29/09/2025 SE REALIZA ENTREGA DE 150 ROLLOS POR SOLICITUD DEL CLIENTE."/>
    <s v="VISITA_TÉCNICA"/>
    <m/>
    <s v="TIPO I"/>
    <s v="TERRESTRE"/>
    <s v="BARRAGAN TAFUR EDWIN ESTEBAN"/>
    <n v="1"/>
    <n v="35779.500569199998"/>
    <n v="0"/>
    <n v="35779.500569199998"/>
    <m/>
    <m/>
    <m/>
    <m/>
    <m/>
  </r>
  <r>
    <s v="BOGOTA"/>
    <x v="4"/>
    <x v="4"/>
    <n v="25322"/>
    <n v="2785602"/>
    <n v="77623"/>
    <s v="ORDEN DE CAMBIO"/>
    <s v="CUNDINAMARCA"/>
    <s v="GUASCA"/>
    <s v="BARRIO VERDAD VILLA CAROLINA G"/>
    <s v="REDEBAN"/>
    <s v="FO-25-1575414"/>
    <d v="2025-09-24T08:50:00"/>
    <d v="2025-09-29T16:18:00"/>
    <m/>
    <s v="ROLLOS"/>
    <s v="ROLLOS"/>
    <s v="CB UNO A UNO"/>
    <s v="CB UNO A UNO"/>
    <s v="EJECUTADO_EXITOSO"/>
    <s v="EJECUTADO EXITOSO"/>
    <s v="24/09/2025 SE ESCALA AL COORDINADOR DE ZONA PARA ENTREGA DE ROLLOS EN SITIO | 29/09/2025 SE ENTREGAN 10 ROLLOS SIN NOVEDAD"/>
    <s v="VISITA_TÉCNICA"/>
    <m/>
    <s v="TIPO II"/>
    <s v="TERRESTRE"/>
    <s v="GARCIA PASTRANA KEVIN FERNANDO"/>
    <n v="1"/>
    <n v="67654.12000000001"/>
    <n v="0"/>
    <n v="67654.12000000001"/>
    <m/>
    <m/>
    <m/>
    <m/>
    <m/>
  </r>
  <r>
    <s v="VILLAVICENCIO"/>
    <x v="5"/>
    <x v="5"/>
    <n v="50001"/>
    <n v="2788006"/>
    <n v="19509"/>
    <s v="ORDEN DE CAMBIO"/>
    <s v="META"/>
    <s v="VILLAVICENCIO"/>
    <s v="UNICENTRO VILLAVICENCIO"/>
    <s v="REDEBAN"/>
    <s v="FO-25-1577069"/>
    <d v="2025-09-24T12:04:00"/>
    <d v="2025-09-29T16:20:00"/>
    <m/>
    <s v="ROLLOS"/>
    <s v="ROLLOS"/>
    <s v="ROBUSTO"/>
    <s v="OPRAP"/>
    <s v="EJECUTADO_EXITOSO"/>
    <s v="EJECUTADO EXITOSO"/>
    <s v="24/09/2025 SE ESCALA AL COORDINADOR DE ZONA PARA ENTREGA DE ROLLOS EN SITIO | 29/09/2025 SE VISITA CB Y SE REALIZA ENTREGA DE 260 ROLLOS DE PAPEL TERMICO PARA DATÁFONO"/>
    <s v="VISITA_TÉCNICA"/>
    <m/>
    <s v="TIPO I"/>
    <s v="TERRESTRE"/>
    <s v="GARZON RUIZ LUIS MIGUEL"/>
    <n v="1"/>
    <n v="35779.500569199998"/>
    <n v="0"/>
    <n v="35779.500569199998"/>
    <m/>
    <m/>
    <m/>
    <m/>
    <m/>
  </r>
  <r>
    <s v="BOGOTA"/>
    <x v="4"/>
    <x v="4"/>
    <n v="25875"/>
    <n v="2788853"/>
    <n v="20744"/>
    <s v="ORDEN DE CAMBIO"/>
    <s v="CUNDINAMARCA"/>
    <s v="VILLETA"/>
    <s v="SECTOR LAS BOMBAS VILLETA CUND"/>
    <s v="REDEBAN"/>
    <s v="FO-25-1578714"/>
    <d v="2025-09-24T14:40:00"/>
    <d v="2025-09-29T16:24:00"/>
    <m/>
    <s v="ROLLOS"/>
    <s v="ROLLOS"/>
    <s v="CB UNO A UNO"/>
    <s v="CB UNO A UNO"/>
    <s v="EJECUTADO_EXITOSO"/>
    <s v="EJECUTADO EXITOSO"/>
    <s v="24/09/2025 SE ESCALA AL COORDINADOR DE ZONA PARA ENTREGA DE ROLLOS EN SITIO | 29/09/2025 SE REALIZA LA ENTREGA DE 20 ROLLOS SIN NOVEDAD"/>
    <s v="VISITA_TÉCNICA"/>
    <m/>
    <s v="TIPO II"/>
    <s v="TERRESTRE"/>
    <s v="ORTIZ MARTINEZ STIVEN"/>
    <n v="1"/>
    <n v="67654.12000000001"/>
    <n v="0"/>
    <n v="67654.12000000001"/>
    <m/>
    <m/>
    <m/>
    <m/>
    <m/>
  </r>
  <r>
    <s v="CUCUTA"/>
    <x v="3"/>
    <x v="3"/>
    <n v="54001"/>
    <n v="2803331"/>
    <n v="78348"/>
    <s v="ORDEN DE CAMBIO"/>
    <s v="NORTE DE SANTANDER"/>
    <s v="CUCUTA"/>
    <s v="BARRIO PRADOS DEL NORTE CUCUTA"/>
    <s v="REDEBAN"/>
    <s v="FO-25-1594164"/>
    <d v="2025-09-29T08:00:00"/>
    <d v="2025-09-29T16:25:00"/>
    <m/>
    <s v="ROLLOS"/>
    <s v="ROLLOS"/>
    <s v="CB UNO A UNO"/>
    <s v="CB UNO A UNO"/>
    <s v="EJECUTADO_EXITOSO"/>
    <s v="EJECUTADO EXITOSO"/>
    <s v="27/09/2025 SE ESCALA AL COORDINADOR DE ZONA PARA ENTREGA DE ROLLOS EN SITIO | 29/09/2025 SE  REALIZÓ VISITA AL COMERCIO Y SE HIZO ENTREGA DE 20 ROLLOS TODO OK"/>
    <s v="VISITA_TÉCNICA"/>
    <m/>
    <s v="TIPO I"/>
    <s v="TERRESTRE"/>
    <s v="MORA VEGA JEAMPIER"/>
    <n v="1"/>
    <n v="35779.500569199998"/>
    <n v="0"/>
    <n v="35779.500569199998"/>
    <m/>
    <m/>
    <m/>
    <m/>
    <m/>
  </r>
  <r>
    <s v="BOGOTA"/>
    <x v="4"/>
    <x v="4"/>
    <n v="11001"/>
    <n v="2803154"/>
    <n v="31255"/>
    <s v="ORDEN DE CAMBIO"/>
    <s v="CUNDINAMARCA"/>
    <s v="BOGOTA"/>
    <s v="REVAL SAN ANDRESITO 38"/>
    <s v="REDEBAN"/>
    <s v="FO-25-1593600"/>
    <d v="2025-09-29T08:00:00"/>
    <d v="2025-09-29T16:26:00"/>
    <m/>
    <s v="ROLLOS"/>
    <s v="ROLLOS"/>
    <s v="ROBUSTO"/>
    <s v="REVAL"/>
    <s v="EJECUTADO_EXITOSO"/>
    <s v="EJECUTADO EXITOSO"/>
    <s v="27/09/2025 SE ESCALA AL COORDINADOR DE ZONA PARA ENTREGA DE ROLLOS EN SITIO | 29/09/2025 SE REALIZA ENTREGA DE 160 ROLLOS REDEBAN"/>
    <s v="VISITA_TÉCNICA"/>
    <m/>
    <s v="TIPO I"/>
    <s v="TERRESTRE"/>
    <s v="ALARCON AREVALO JOHAN STIVEN"/>
    <n v="1"/>
    <n v="35779.500569199998"/>
    <n v="0"/>
    <n v="35779.500569199998"/>
    <m/>
    <m/>
    <m/>
    <m/>
    <m/>
  </r>
  <r>
    <s v="BOGOTA"/>
    <x v="4"/>
    <x v="4"/>
    <n v="11001"/>
    <n v="2800524"/>
    <n v="76822"/>
    <s v="ORDEN DE CAMBIO"/>
    <s v="CUNDINAMARCA"/>
    <s v="BOGOTA"/>
    <s v="PTM BOGOTA SOLUCIONES Y LOGIST"/>
    <s v="REDEBAN"/>
    <s v="FO-25-1591417"/>
    <d v="2025-09-26T14:11:00"/>
    <d v="2025-09-29T16:26:00"/>
    <m/>
    <s v="ROLLOS"/>
    <s v="ROLLOS"/>
    <s v="AGREGADOR"/>
    <s v="COMCARD - PTM"/>
    <s v="EJECUTADO_EXITOSO"/>
    <s v="EJECUTADO EXITOSO"/>
    <s v="27/09/2025 SE ESCALA AL COORDINADOR DE ZONA PARA ENTREGA DE ROLLOS EN SITIO | 29/09/2025 SE HACE ENTREGA DE 20 ROLLOS RDBM"/>
    <s v="VISITA_TÉCNICA"/>
    <m/>
    <s v="TIPO I"/>
    <s v="TERRESTRE"/>
    <s v="GONZALEZ FANDIÑO SANTIAGO ERNESTO"/>
    <n v="1"/>
    <n v="35779.500569199998"/>
    <n v="0"/>
    <n v="35779.500569199998"/>
    <m/>
    <m/>
    <m/>
    <m/>
    <m/>
  </r>
  <r>
    <s v="SINCELEJO"/>
    <x v="1"/>
    <x v="1"/>
    <n v="70742"/>
    <n v="2789628"/>
    <n v="45932"/>
    <s v="ORDEN DE CAMBIO"/>
    <s v="SUCRE"/>
    <s v="SAN LUIS DE SINCE"/>
    <s v="PTM SAN LUIS DE SINCE MULTISER"/>
    <s v="REDEBAN"/>
    <s v="FO-25-1579408"/>
    <d v="2025-09-24T15:56:00"/>
    <d v="2025-09-29T16:26:00"/>
    <m/>
    <s v="ROLLOS"/>
    <s v="ROLLOS"/>
    <s v="AGREGADOR"/>
    <s v="COMCARD - PTM"/>
    <s v="EJECUTADO_EXITOSO"/>
    <s v="EJECUTADO EXITOSO"/>
    <s v="24/09/2025 SE ESCALA AL COORDINADOR DE ZONA PARA ENTREGA DE ROLLOS EN SITIO | 29/09/2025 SE VISITA COMERCIO Y SE HACE ENTREGA DE 10 ROLLOS AL SEÑOR LUIS ATENCIA."/>
    <s v="VISITA_TÉCNICA"/>
    <m/>
    <s v="TIPO II"/>
    <s v="TERRESTRE"/>
    <s v="CACERES HERNANDEZ ANDRES"/>
    <n v="1"/>
    <n v="67654.12000000001"/>
    <n v="0"/>
    <n v="67654.12000000001"/>
    <m/>
    <m/>
    <m/>
    <m/>
    <m/>
  </r>
  <r>
    <s v="CALI"/>
    <x v="2"/>
    <x v="2"/>
    <n v="76520"/>
    <n v="2803152"/>
    <n v="42989"/>
    <s v="ORDEN DE CAMBIO"/>
    <s v="VALLE DEL CAUCA"/>
    <s v="PALMIRA"/>
    <s v="DISTRICOL CONECTATE JD"/>
    <s v="REDEBAN"/>
    <s v="FO-25-1593603"/>
    <d v="2025-09-29T08:00:00"/>
    <d v="2025-09-29T16:28:00"/>
    <m/>
    <s v="ROLLOS"/>
    <s v="ROLLOS"/>
    <s v="AGREGADOR"/>
    <s v="DISTRICOL"/>
    <s v="EJECUTADO_EXITOSO"/>
    <s v="EJECUTADO EXITOSO"/>
    <s v="27/09/2025 SE ESCALA AL COORDINADOR DE ZONA PARA ENTREGA DE ROLLOS EN SITIO | 29/09/2025 EN LA VISITA TÉCNICA SE REALIZÓ LA ENTREGA DE 30 ROLLOS TERMICOS DE REDEBAN PARA EL CB"/>
    <s v="VISITA_TÉCNICA"/>
    <m/>
    <s v="TIPO I"/>
    <s v="TERRESTRE"/>
    <s v="SANCHEZ URREGO ROBINSON DAVID"/>
    <n v="1"/>
    <n v="35779.500569199998"/>
    <n v="0"/>
    <n v="35779.500569199998"/>
    <m/>
    <m/>
    <m/>
    <m/>
    <m/>
  </r>
  <r>
    <s v="BARRANQUILLA"/>
    <x v="1"/>
    <x v="1"/>
    <n v="8638"/>
    <n v="2796521"/>
    <n v="59232"/>
    <s v="ORDEN DE CAMBIO"/>
    <s v="ATLANTICO"/>
    <s v="SABANALARGA"/>
    <s v="BARRIO LA CORDIALIDAD SABANALA"/>
    <s v="REDEBAN"/>
    <s v="FO-25-1586494"/>
    <d v="2025-09-26T08:00:00"/>
    <d v="2025-09-29T16:31:00"/>
    <m/>
    <s v="ROLLOS"/>
    <s v="ROLLOS"/>
    <s v="CB UNO A UNO"/>
    <s v="CB UNO A UNO"/>
    <s v="EJECUTADO_EXITOSO"/>
    <s v="EJECUTADO EXITOSO"/>
    <s v="26/09/2025 SE ESCALA AL COORDINADOR DE ZONA PARA ENTREGA DE ROLLOS EN SITIO | 29/09/2025 SE REALIZA VISITA TÉCNICA, SE ENTREGA 40 ROLLOS PARA DATAFONO, EL CLIENTE RECIBE A SATISFACCIÓN, CB OPERATIVO."/>
    <s v="VISITA_TÉCNICA"/>
    <m/>
    <s v="TIPO II"/>
    <s v="TERRESTRE"/>
    <s v="DE AGUAS MUÑOZ DAVID JOSE"/>
    <n v="1"/>
    <n v="67654.12000000001"/>
    <n v="0"/>
    <n v="67654.12000000001"/>
    <m/>
    <m/>
    <m/>
    <m/>
    <m/>
  </r>
  <r>
    <s v="APARTADO"/>
    <x v="0"/>
    <x v="0"/>
    <n v="27615"/>
    <n v="2783757"/>
    <n v="36332"/>
    <s v="ORDEN DE CAMBIO"/>
    <s v="CHOCO"/>
    <s v="RIOSUCIO"/>
    <s v="DISTRICOL EDS PETROLEOS DEL DA"/>
    <s v="REDEBAN"/>
    <s v="FO-25-1574177"/>
    <d v="2025-09-23T16:40:00"/>
    <d v="2025-09-29T16:48:00"/>
    <m/>
    <s v="ROLLOS"/>
    <s v="ROLLOS"/>
    <s v="AGREGADOR"/>
    <s v="DISTRICOL"/>
    <s v="EJECUTADO_EXITOSO"/>
    <s v="EJECUTADO EXITOSO"/>
    <s v="23/09/2025 SE REALIZA ENVIO DE ROLLOS CON GUIA | 27/09/2025 SE ENVÍAN 10 ROLLOS POR INTERRAPIDISIMO SE CONFIRMA RECEPCIÓN CON CLIENTE"/>
    <s v="ENVÍO"/>
    <m/>
    <s v="TIPO IV ESPECIAL"/>
    <s v="TERRESTRE/FLUVIAL"/>
    <s v="ALVAREZ ARENAS VICTOR HUGO"/>
    <n v="0"/>
    <n v="35779.500569199998"/>
    <n v="0"/>
    <n v="35779.500569199998"/>
    <m/>
    <m/>
    <m/>
    <m/>
    <m/>
  </r>
  <r>
    <s v="MEDELLIN"/>
    <x v="0"/>
    <x v="0"/>
    <n v="5001"/>
    <n v="2796100"/>
    <n v="78403"/>
    <s v="ORDEN DE CAMBIO"/>
    <s v="ANTIOQUIA"/>
    <s v="MEDELLIN"/>
    <s v="BARRIO SAN JUAN MEDELLIN  1"/>
    <s v="REDEBAN"/>
    <s v="FO-25-1585439"/>
    <d v="2025-09-25T16:48:00"/>
    <d v="2025-09-29T17:08:00"/>
    <m/>
    <s v="ROLLOS"/>
    <s v="ROLLOS"/>
    <s v="CB UNO A UNO"/>
    <s v="CB UNO A UNO"/>
    <s v="EJECUTADO_EXITOSO"/>
    <s v="EJECUTADO EXITOSO"/>
    <s v="25/09/2025 SE ESCALA AL COORDINADOR DE ZONA PARA ENTREGA DE ROLLOS EN SITIO | 29/09/2025 SE REALIZA ENTREGA DE 20 ROLLOS POR EL OPERADOR CABIFY CON LA GUIA CRE022850"/>
    <s v="VISITA_TÉCNICA"/>
    <m/>
    <s v="TIPO I"/>
    <s v="TERRESTRE"/>
    <s v="AYALA ROMERO MAYKOL DANILO"/>
    <n v="1"/>
    <n v="35779.500569199998"/>
    <n v="0"/>
    <n v="35779.500569199998"/>
    <m/>
    <m/>
    <m/>
    <m/>
    <m/>
  </r>
  <r>
    <s v="MEDELLIN"/>
    <x v="0"/>
    <x v="0"/>
    <n v="5001"/>
    <n v="2786637"/>
    <n v="25042"/>
    <s v="ORDEN DE CAMBIO"/>
    <s v="ANTIOQUIA"/>
    <s v="MEDELLIN"/>
    <s v="BARRIO SAN JAVIER XI MEDELLIN"/>
    <s v="REDEBAN"/>
    <s v="FO-25-1580762"/>
    <d v="2025-09-24T10:12:00"/>
    <d v="2025-09-29T17:08:00"/>
    <m/>
    <s v="ROLLOS"/>
    <s v="ROLLOS"/>
    <s v="CB UNO A UNO"/>
    <s v="CB UNO A UNO"/>
    <s v="EJECUTADO_EXITOSO"/>
    <s v="EJECUTADO EXITOSO"/>
    <s v="25/09/2025 SE ESCALA AL COORDINADOR DE ZONA PARA ENTREGA DE ROLLOS EN SITIO | 29/09/2025 SE REALIZA ENTREGA DE 70 ROLLOS POR EL OPERADOR CABIFY CON LA GUIA CRE022849"/>
    <s v="VISITA_TÉCNICA"/>
    <m/>
    <s v="TIPO I"/>
    <s v="TERRESTRE"/>
    <s v="AYALA ROMERO MAYKOL DANILO"/>
    <n v="1"/>
    <n v="35779.500569199998"/>
    <n v="0"/>
    <n v="35779.500569199998"/>
    <m/>
    <m/>
    <m/>
    <m/>
    <m/>
  </r>
  <r>
    <s v="BOGOTA"/>
    <x v="4"/>
    <x v="4"/>
    <n v="25754"/>
    <n v="2803340"/>
    <n v="48371"/>
    <s v="ORDEN DE CAMBIO"/>
    <s v="CUNDINAMARCA"/>
    <s v="SOACHA"/>
    <s v="BARRIO SOACHA CIUDAD VERDE SOA"/>
    <s v="REDEBAN"/>
    <s v="FO-25-1594293"/>
    <d v="2025-09-29T08:00:00"/>
    <d v="2025-09-29T17:09:00"/>
    <m/>
    <s v="ROLLOS"/>
    <s v="ROLLOS"/>
    <s v="CB UNO A UNO"/>
    <s v="CB UNO A UNO"/>
    <s v="EJECUTADO_EXITOSO"/>
    <s v="EJECUTADO EXITOSO"/>
    <s v="27/09/2025 SE ESCALA AL COORDINADOR DE ZONA PARA ENTREGA DE ROLLOS EN SITIO | 29/09/2025 ENTREGA DE 30 ROLLOS PARA DATAFONO NO SE MANIPULA TERMINAL"/>
    <s v="VISITA_TÉCNICA"/>
    <m/>
    <s v="TIPO I"/>
    <s v="TERRESTRE"/>
    <s v="BUSTOS MORA DIEGO MANUEL"/>
    <n v="1"/>
    <n v="35779.500569199998"/>
    <n v="0"/>
    <n v="35779.500569199998"/>
    <m/>
    <m/>
    <m/>
    <m/>
    <m/>
  </r>
  <r>
    <s v="MEDELLIN"/>
    <x v="0"/>
    <x v="0"/>
    <n v="5001"/>
    <n v="2794304"/>
    <n v="79003"/>
    <s v="ORDEN DE CAMBIO"/>
    <s v="ANTIOQUIA"/>
    <s v="MEDELLIN"/>
    <s v="PTM MEDELLIN MINI LA 43"/>
    <s v="REDEBAN"/>
    <s v="FO-25-1583815"/>
    <d v="2025-09-25T13:25:00"/>
    <d v="2025-09-29T17:10:00"/>
    <m/>
    <s v="ROLLOS"/>
    <s v="ROLLOS"/>
    <s v="AGREGADOR"/>
    <s v="COMCARD - PTM"/>
    <s v="EJECUTADO_EXITOSO"/>
    <s v="EJECUTADO EXITOSO"/>
    <s v="25/09/2025 SE ESCALA AL COORDINADOR DE ZONA PARA ENTREGA DE ROLLOS EN SITIO | 29/09/2025 SE REALIZA ENTREGA DE 80 ROLLOS POR EL OPERADOR CABIFY CON LA GUIA CRE022852"/>
    <s v="VISITA_TÉCNICA"/>
    <m/>
    <s v="TIPO I"/>
    <s v="TERRESTRE"/>
    <s v="AYALA ROMERO MAYKOL DANILO"/>
    <n v="1"/>
    <n v="35779.500569199998"/>
    <n v="0"/>
    <n v="35779.500569199998"/>
    <m/>
    <m/>
    <m/>
    <m/>
    <m/>
  </r>
  <r>
    <s v="MEDELLIN"/>
    <x v="0"/>
    <x v="0"/>
    <n v="5001"/>
    <n v="2788810"/>
    <n v="11811"/>
    <s v="ORDEN DE CAMBIO"/>
    <s v="ANTIOQUIA"/>
    <s v="MEDELLIN"/>
    <s v="REVAL  ORIP MEDELLIN SUR"/>
    <s v="REDEBAN"/>
    <s v="FO-25-1580750"/>
    <d v="2025-09-24T14:27:00"/>
    <d v="2025-09-29T17:10:00"/>
    <m/>
    <s v="ROLLOS"/>
    <s v="ROLLOS"/>
    <s v="ROBUSTO"/>
    <s v="REVAL"/>
    <s v="EJECUTADO_EXITOSO"/>
    <s v="EJECUTADO EXITOSO"/>
    <s v="25/09/2025 SE ESCALA AL COORDINADOR DE ZONA PARA ENTREGA DE ROLLOS EN SITIO | 29/09/2025 SE REALIZA ENTREGA DE 60 ROLLOS POR EL OPERADOR CABIFY CON LA GUIA CRE022851"/>
    <s v="VISITA_TÉCNICA"/>
    <m/>
    <s v="TIPO I"/>
    <s v="TERRESTRE"/>
    <s v="AYALA ROMERO MAYKOL DANILO"/>
    <n v="1"/>
    <n v="35779.500569199998"/>
    <n v="0"/>
    <n v="35779.500569199998"/>
    <m/>
    <m/>
    <m/>
    <m/>
    <m/>
  </r>
  <r>
    <s v="MEDELLIN"/>
    <x v="0"/>
    <x v="0"/>
    <n v="5001"/>
    <n v="2796011"/>
    <n v="59670"/>
    <s v="ORDEN DE CAMBIO"/>
    <s v="ANTIOQUIA"/>
    <s v="MEDELLIN"/>
    <s v="BARRIO SANTA CRUZ MEDELLIN 13"/>
    <s v="REDEBAN"/>
    <s v="FO-25-1585441"/>
    <d v="2025-09-25T16:47:00"/>
    <d v="2025-09-29T17:11:00"/>
    <m/>
    <s v="ROLLOS"/>
    <s v="ROLLOS"/>
    <s v="CB UNO A UNO"/>
    <s v="CB UNO A UNO"/>
    <s v="EJECUTADO_EXITOSO"/>
    <s v="EJECUTADO EXITOSO"/>
    <s v="25/09/2025 SE ESCALA AL COORDINADOR DE ZONA PARA ENTREGA DE ROLLOS EN SITIO | 29/09/2025 SE REALIZA ENTREGA DE 20 ROLLOS POR EL OPERADOR CABIFY CON LA GUIA CRE022853"/>
    <s v="VISITA_TÉCNICA"/>
    <m/>
    <s v="TIPO I"/>
    <s v="TERRESTRE"/>
    <s v="AYALA ROMERO MAYKOL DANILO"/>
    <n v="1"/>
    <n v="35779.500569199998"/>
    <n v="0"/>
    <n v="35779.500569199998"/>
    <m/>
    <m/>
    <m/>
    <m/>
    <m/>
  </r>
  <r>
    <s v="MEDELLIN"/>
    <x v="0"/>
    <x v="0"/>
    <n v="5088"/>
    <n v="2787027"/>
    <n v="36304"/>
    <s v="ORDEN DE CAMBIO"/>
    <s v="ANTIOQUIA"/>
    <s v="BELLO"/>
    <s v="DISTRICOL CENTRAL DE CELULARES"/>
    <s v="REDEBAN"/>
    <s v="FO-25-1580761"/>
    <d v="2025-09-24T10:38:00"/>
    <d v="2025-09-29T17:11:00"/>
    <m/>
    <s v="ROLLOS"/>
    <s v="ROLLOS"/>
    <s v="AGREGADOR"/>
    <s v="DISTRICOL"/>
    <s v="EJECUTADO_EXITOSO"/>
    <s v="EJECUTADO EXITOSO"/>
    <s v="25/09/2025 SE ESCALA AL COORDINADOR DE ZONA PARA ENTREGA DE ROLLOS EN SITIO | 29/09/2025 SE REALIZA ENTREGA DE 40 ROLLOS POR EL OPERADOR CABIFY CON LA GUIA CRE022854"/>
    <s v="VISITA_TÉCNICA"/>
    <m/>
    <s v="TIPO I"/>
    <s v="TERRESTRE"/>
    <s v="AYALA ROMERO MAYKOL DANILO"/>
    <n v="1"/>
    <n v="35779.500569199998"/>
    <n v="0"/>
    <n v="35779.500569199998"/>
    <m/>
    <m/>
    <m/>
    <m/>
    <m/>
  </r>
  <r>
    <s v="MEDELLIN"/>
    <x v="0"/>
    <x v="0"/>
    <n v="5088"/>
    <n v="2793715"/>
    <n v="56383"/>
    <s v="ORDEN DE CAMBIO"/>
    <s v="ANTIOQUIA"/>
    <s v="BELLO"/>
    <s v="DISTRICOL TIENDA LA 67 D ELKIN"/>
    <s v="REDEBAN"/>
    <s v="FO-25-1583209"/>
    <d v="2025-09-25T11:45:00"/>
    <d v="2025-09-29T17:12:00"/>
    <m/>
    <s v="ROLLOS"/>
    <s v="ROLLOS"/>
    <s v="AGREGADOR"/>
    <s v="DISTRICOL"/>
    <s v="EJECUTADO_EXITOSO"/>
    <s v="EJECUTADO EXITOSO"/>
    <s v="25/09/2025 SE ESCALA AL COORDINADOR DE ZONA PARA ENTREGA DE ROLLOS EN SITIO | 29/09/2025 SE REALIZA ENTREGA DE 90 ROLLOS POR EL OPERADOR CABIFY CON LA GUIA CRE022856"/>
    <s v="VISITA_TÉCNICA"/>
    <m/>
    <s v="TIPO I"/>
    <s v="TERRESTRE"/>
    <s v="AYALA ROMERO MAYKOL DANILO"/>
    <n v="1"/>
    <n v="35779.500569199998"/>
    <n v="0"/>
    <n v="35779.500569199998"/>
    <m/>
    <m/>
    <m/>
    <m/>
    <m/>
  </r>
  <r>
    <s v="MEDELLIN"/>
    <x v="0"/>
    <x v="0"/>
    <n v="5088"/>
    <n v="2788573"/>
    <n v="80196"/>
    <s v="ORDEN DE CAMBIO"/>
    <s v="ANTIOQUIA"/>
    <s v="BELLO"/>
    <s v="BARRIO BELLO BELLO 27"/>
    <s v="REDEBAN"/>
    <s v="FO-25-1578730"/>
    <d v="2025-09-24T14:19:00"/>
    <d v="2025-09-29T17:12:00"/>
    <m/>
    <s v="ROLLOS"/>
    <s v="ROLLOS"/>
    <s v="UNO A UNO"/>
    <s v="UNO A UNO"/>
    <s v="EJECUTADO_EXITOSO"/>
    <s v="EJECUTADO EXITOSO"/>
    <s v="24/09/2025 SE ESCALA AL COORDINADOR DE ZONA PARA ENTREGA DE ROLLOS EN SITIO | 29/09/2025 SE REALIZA ENTREGA DE 20 ROLLOS POR EL OPERADOR CABIFY CON LA GUIA CRE022855"/>
    <s v="VISITA_TÉCNICA"/>
    <m/>
    <s v="TIPO I"/>
    <s v="TERRESTRE"/>
    <s v="AYALA ROMERO MAYKOL DANILO"/>
    <n v="1"/>
    <n v="35779.500569199998"/>
    <n v="0"/>
    <n v="35779.500569199998"/>
    <m/>
    <m/>
    <m/>
    <m/>
    <m/>
  </r>
  <r>
    <s v="MEDELLIN"/>
    <x v="0"/>
    <x v="0"/>
    <n v="5088"/>
    <n v="2795385"/>
    <n v="80853"/>
    <s v="ORDEN DE CAMBIO"/>
    <s v="ANTIOQUIA"/>
    <s v="BELLO"/>
    <s v="PTM BELLO CRIPTOFUA"/>
    <s v="REDEBAN"/>
    <s v="FO-25-1585190"/>
    <d v="2025-09-25T16:03:00"/>
    <d v="2025-09-29T17:13:00"/>
    <m/>
    <s v="ROLLOS"/>
    <s v="ROLLOS"/>
    <s v="AGREGADOR"/>
    <s v="COMCARD - PTM"/>
    <s v="EJECUTADO_EXITOSO"/>
    <s v="EJECUTADO EXITOSO"/>
    <s v="25/09/2025 SE ESCALA AL COORDINADOR DE ZONA PARA ENTREGA DE ROLLOS EN SITIO | 29/09/2025 SE REALIZA ENTREGA DE 20 ROLLOS POR EL OPERADOR CABIFY CON LA GUIA CRE022858"/>
    <s v="VISITA_TÉCNICA"/>
    <m/>
    <s v="TIPO I"/>
    <s v="TERRESTRE"/>
    <s v="AYALA ROMERO MAYKOL DANILO"/>
    <n v="1"/>
    <n v="35779.500569199998"/>
    <n v="0"/>
    <n v="35779.500569199998"/>
    <m/>
    <m/>
    <m/>
    <m/>
    <m/>
  </r>
  <r>
    <s v="MEDELLIN"/>
    <x v="0"/>
    <x v="0"/>
    <n v="5088"/>
    <n v="2794830"/>
    <n v="81234"/>
    <s v="ORDEN DE CAMBIO"/>
    <s v="ANTIOQUIA"/>
    <s v="BELLO"/>
    <s v="DISTRICOL SUPERMERCADO PORVENI"/>
    <s v="REDEBAN"/>
    <s v="FO-25-1584954"/>
    <d v="2025-09-25T14:49:00"/>
    <d v="2025-09-29T17:13:00"/>
    <m/>
    <s v="ROLLOS"/>
    <s v="ROLLOS"/>
    <s v="AGREGADOR"/>
    <s v="DISTRICOL"/>
    <s v="EJECUTADO_EXITOSO"/>
    <s v="EJECUTADO EXITOSO"/>
    <s v="25/09/2025 SE ESCALA AL COORDINADOR DE ZONA PARA ENTREGA DE ROLLOS EN SITIO | 29/09/2025 SE REALIZA ENTREGA DE 20 ROLLOS POR EL OPERADOR CABIFY CON LA GUIA CRE022857"/>
    <s v="VISITA_TÉCNICA"/>
    <m/>
    <s v="TIPO I"/>
    <s v="TERRESTRE"/>
    <s v="AYALA ROMERO MAYKOL DANILO"/>
    <n v="1"/>
    <n v="35779.500569199998"/>
    <n v="0"/>
    <n v="35779.500569199998"/>
    <m/>
    <m/>
    <m/>
    <m/>
    <m/>
  </r>
  <r>
    <s v="MEDELLIN"/>
    <x v="0"/>
    <x v="0"/>
    <n v="5001"/>
    <n v="2798090"/>
    <n v="48682"/>
    <s v="ORDEN DE CAMBIO"/>
    <s v="ANTIOQUIA"/>
    <s v="MEDELLIN"/>
    <s v="DISTRICOL VISTA ORIENTE"/>
    <s v="REDEBAN"/>
    <s v="FO-25-1587249"/>
    <d v="2025-09-26T09:27:00"/>
    <d v="2025-09-29T17:14:00"/>
    <m/>
    <s v="ROLLOS"/>
    <s v="ROLLOS"/>
    <s v="AGREGADOR"/>
    <s v="DISTRICOL"/>
    <s v="EJECUTADO_EXITOSO"/>
    <s v="EJECUTADO EXITOSO"/>
    <s v="26/09/2025 SE ESCALA AL COORDINADOR DE ZONA PARA ENTREGA DE ROLLOS EN SITIO | 29/09/2025 SE REALIZA ENTREGA DE 50 ROLLOS POR EL OPERADOR CABIFY CON LA GUIA CRE022859"/>
    <s v="VISITA_TÉCNICA"/>
    <m/>
    <s v="TIPO I"/>
    <s v="TERRESTRE"/>
    <s v="AYALA ROMERO MAYKOL DANILO"/>
    <n v="1"/>
    <n v="35779.500569199998"/>
    <n v="0"/>
    <n v="35779.500569199998"/>
    <m/>
    <m/>
    <m/>
    <m/>
    <m/>
  </r>
  <r>
    <s v="MEDELLIN"/>
    <x v="0"/>
    <x v="0"/>
    <n v="5360"/>
    <n v="2788394"/>
    <n v="76827"/>
    <s v="ORDEN DE CAMBIO"/>
    <s v="ANTIOQUIA"/>
    <s v="ITAGUI"/>
    <s v="PTM ITAGUI PROVIMAX DROGUERIA"/>
    <s v="REDEBAN"/>
    <s v="FO-25-1580752"/>
    <d v="2025-09-24T13:56:00"/>
    <d v="2025-09-29T17:14:00"/>
    <m/>
    <s v="ROLLOS"/>
    <s v="ROLLOS"/>
    <s v="AGREGADOR"/>
    <s v="COMCARD - PTM"/>
    <s v="EJECUTADO_EXITOSO"/>
    <s v="EJECUTADO EXITOSO"/>
    <s v="25/09/2025 SE ESCALA AL COORDINADOR DE ZONA PARA ENTREGA DE ROLLOS EN SITIO | 29/09/2025 SE REALIZA ENTREGA DE 60 ROLLOS POR EL OPERADOR CABIFY CON LA GUIA CRE022860"/>
    <s v="VISITA_TÉCNICA"/>
    <m/>
    <s v="TIPO I"/>
    <s v="TERRESTRE"/>
    <s v="AYALA ROMERO MAYKOL DANILO"/>
    <n v="1"/>
    <n v="35779.500569199998"/>
    <n v="0"/>
    <n v="35779.500569199998"/>
    <m/>
    <m/>
    <m/>
    <m/>
    <m/>
  </r>
  <r>
    <s v="MEDELLIN"/>
    <x v="0"/>
    <x v="0"/>
    <n v="5360"/>
    <n v="2799447"/>
    <n v="78211"/>
    <s v="ORDEN DE CAMBIO"/>
    <s v="ANTIOQUIA"/>
    <s v="ITAGUI"/>
    <s v="DISTRICOL BOUTIQUE DIVINE ITAG"/>
    <s v="REDEBAN"/>
    <s v="FO-25-1588535"/>
    <d v="2025-09-26T11:17:00"/>
    <d v="2025-09-29T17:17:00"/>
    <m/>
    <s v="ROLLOS"/>
    <s v="ROLLOS"/>
    <s v="AGREGADOR"/>
    <s v="DISTRICOL"/>
    <s v="EJECUTADO_EXITOSO"/>
    <s v="EJECUTADO EXITOSO"/>
    <s v="26/09/2025 SE ESCALA AL COORDINADOR DE ZONA PARA ENTREGA DE ROLLOS EN SITIO | 29/09/2025 SE REALIZA ENTREGA DE 30 ROLLOS POR EL OPERADOR CABIFY CON LA GUIA CRE022862"/>
    <s v="VISITA_TÉCNICA"/>
    <m/>
    <s v="TIPO I"/>
    <s v="TERRESTRE"/>
    <s v="AYALA ROMERO MAYKOL DANILO"/>
    <n v="1"/>
    <n v="35779.500569199998"/>
    <n v="0"/>
    <n v="35779.500569199998"/>
    <m/>
    <m/>
    <m/>
    <m/>
    <m/>
  </r>
  <r>
    <s v="MEDELLIN"/>
    <x v="0"/>
    <x v="0"/>
    <n v="5266"/>
    <n v="2792873"/>
    <n v="78664"/>
    <s v="ORDEN DE CAMBIO"/>
    <s v="ANTIOQUIA"/>
    <s v="ENVIGADO"/>
    <s v="PTM ENVIGADO R V DISTRIBUDORES"/>
    <s v="REDEBAN"/>
    <s v="FO-25-1582711"/>
    <d v="2025-09-25T10:36:00"/>
    <d v="2025-09-29T17:17:00"/>
    <m/>
    <s v="ROLLOS"/>
    <s v="ROLLOS"/>
    <s v="AGREGADOR"/>
    <s v="COMCARD - PTM"/>
    <s v="EJECUTADO_EXITOSO"/>
    <s v="EJECUTADO EXITOSO"/>
    <s v="25/09/2025 SE ESCALA AL COORDINADOR DE ZONA PARA ENTREGA DE ROLLOS EN SITIO | 29/09/2025 SE REALIZA ENTREGA DE 30 ROLLOS POR EL OPERADOR CABIFY CON LA GUIA CRE022861"/>
    <s v="VISITA_TÉCNICA"/>
    <m/>
    <s v="TIPO I"/>
    <s v="TERRESTRE"/>
    <s v="AYALA ROMERO MAYKOL DANILO"/>
    <n v="1"/>
    <n v="35779.500569199998"/>
    <n v="0"/>
    <n v="35779.500569199998"/>
    <m/>
    <m/>
    <m/>
    <m/>
    <m/>
  </r>
  <r>
    <s v="MEDELLIN"/>
    <x v="0"/>
    <x v="0"/>
    <n v="5360"/>
    <n v="2799876"/>
    <n v="38803"/>
    <s v="ORDEN DE CAMBIO"/>
    <s v="ANTIOQUIA"/>
    <s v="ITAGUI"/>
    <s v="PTM ITAGUI MERKCHEPE"/>
    <s v="REDEBAN"/>
    <s v="FO-25-1588914"/>
    <d v="2025-09-26T12:16:00"/>
    <d v="2025-09-29T17:18:00"/>
    <m/>
    <s v="ROLLOS"/>
    <s v="ROLLOS"/>
    <s v="AGREGADOR"/>
    <s v="COMCARD - PTM"/>
    <s v="EJECUTADO_EXITOSO"/>
    <s v="EJECUTADO EXITOSO"/>
    <s v="26/09/2025 SE ESCALA AL COORDINADOR DE ZONA PARA ENTREGA DE ROLLOS EN SITIO | 29/09/2025 SE REALIZA ENTREGA DE 30 ROLLOS POR EL OPERADOR CABIFY CON LA GUIA CRE022863"/>
    <s v="VISITA_TÉCNICA"/>
    <m/>
    <s v="TIPO I"/>
    <s v="TERRESTRE"/>
    <s v="AYALA ROMERO MAYKOL DANILO"/>
    <n v="1"/>
    <n v="35779.500569199998"/>
    <n v="0"/>
    <n v="35779.500569199998"/>
    <m/>
    <m/>
    <m/>
    <m/>
    <m/>
  </r>
  <r>
    <s v="VALLEDUPAR"/>
    <x v="1"/>
    <x v="1"/>
    <n v="20383"/>
    <n v="2781656"/>
    <n v="32450"/>
    <s v="ORDEN DE CAMBIO"/>
    <s v="CESAR"/>
    <s v="LA GLORIA"/>
    <s v="BARRIO LA MATA LA GLORIA CESAR"/>
    <s v="REDEBAN"/>
    <s v="FO-25-1572342"/>
    <d v="2025-09-23T12:26:00"/>
    <d v="2025-09-29T17:28:00"/>
    <m/>
    <s v="ROLLOS"/>
    <s v="ROLLOS"/>
    <s v="CB UNO A UNO"/>
    <s v="CB UNO A UNO"/>
    <s v="EJECUTADO_EXITOSO"/>
    <s v="EJECUTADO EXITOSO"/>
    <s v="23/09/2025 SE REALIZA ENVIO DE ROLLOS CON GUIA | 29/09/2025 SE REALIZA ENVIO DE 30 ROLLOS, CON LA GUIA 2205447190 SERVIENTREGA. SE CONFIRMA ENTREGA EXITOSA POR PARTE DE LA TRANSPORTADORA"/>
    <s v="ENVÍO"/>
    <m/>
    <s v="TIPO IV"/>
    <s v="TERRESTRE"/>
    <m/>
    <n v="0"/>
    <n v="35779.500569199998"/>
    <n v="0"/>
    <n v="35779.500569199998"/>
    <m/>
    <m/>
    <m/>
    <m/>
    <m/>
  </r>
  <r>
    <s v="CALI"/>
    <x v="2"/>
    <x v="2"/>
    <n v="76563"/>
    <n v="2801928"/>
    <n v="63104"/>
    <s v="ORDEN DE CAMBIO"/>
    <s v="VALLE DEL CAUCA"/>
    <s v="PRADERA"/>
    <s v="BARRIO BERLIN PRADERA 1"/>
    <s v="REDEBAN"/>
    <s v="FO-25-1591004"/>
    <d v="2025-09-26T17:05:00"/>
    <d v="2025-09-30T08:14:00"/>
    <m/>
    <s v="ROLLOS"/>
    <s v="ROLLOS"/>
    <s v="CB UNO A UNO"/>
    <s v="CB UNO A UNO"/>
    <s v="EJECUTADO_EXITOSO"/>
    <s v="EJECUTADO EXITOSO"/>
    <s v="26/09/2025 SE ESCALA AL COORDINADOR DE ZONA PARA ENTREGA DE ROLLOS EN SITIO | 29/09/2025 SE ENTREGAN 40 ROLLOS EN BUEN ESTADO"/>
    <s v="VISITA_TÉCNICA"/>
    <m/>
    <s v="TIPO II"/>
    <s v="TERRESTRE"/>
    <s v="ESCOBAR LENIS JUAN SEBASTIAN"/>
    <n v="1"/>
    <n v="67654.12000000001"/>
    <n v="0"/>
    <n v="67654.12000000001"/>
    <m/>
    <m/>
    <m/>
    <m/>
    <m/>
  </r>
  <r>
    <s v="CALI"/>
    <x v="2"/>
    <x v="2"/>
    <n v="19050"/>
    <n v="2779491"/>
    <n v="52887"/>
    <s v="ORDEN DE CAMBIO"/>
    <s v="CAUCA"/>
    <s v="ARGELIA"/>
    <s v="BARRIO MODELO ARGELIA"/>
    <s v="REDEBAN"/>
    <s v="FO-25-1570022"/>
    <d v="2025-09-23T09:33:00"/>
    <d v="2025-09-30T08:18:00"/>
    <m/>
    <s v="ROLLOS"/>
    <s v="ROLLOS"/>
    <s v="CB UNO A UNO"/>
    <s v="CB UNO A UNO"/>
    <s v="EJECUTADO_EXITOSO"/>
    <s v="EJECUTADO EXITOSO"/>
    <s v="23/09/2025 SE REALIZA ENVIO DE ROLLOS CON GUIA | 25/09/2025 SEN ENVIA POR INTERRAPIDISIMO 20 ROLLOS RBM"/>
    <s v="ENVÍO"/>
    <m/>
    <s v="TIPO IV"/>
    <s v="TERRESTRE"/>
    <s v="GIMBUEL LASSO LUIS GERMAN"/>
    <n v="0"/>
    <n v="35779.500569199998"/>
    <n v="0"/>
    <n v="35779.500569199998"/>
    <m/>
    <m/>
    <m/>
    <m/>
    <m/>
  </r>
  <r>
    <s v="PASTO"/>
    <x v="2"/>
    <x v="2"/>
    <n v="52110"/>
    <n v="2803320"/>
    <n v="34202"/>
    <s v="ORDEN DE CAMBIO"/>
    <s v="NARIÑO"/>
    <s v="BUESACO"/>
    <s v="BARRIO CENTRO NORTE BUESACO"/>
    <s v="REDEBAN"/>
    <s v="FO-25-1594171"/>
    <d v="2025-09-29T08:00:00"/>
    <d v="2025-09-30T08:25:00"/>
    <m/>
    <s v="ROLLOS"/>
    <s v="ROLLOS"/>
    <s v="CB UNO A UNO"/>
    <s v="CB UNO A UNO"/>
    <s v="EJECUTADO_CANCELADO"/>
    <s v="PETICIÓN RED"/>
    <s v="27/09/2025 SE ESCALA AL COORDINADOR DE ZONA PARA ENTREGA DE ROLLOS EN SITIO | 29/09/2025 SE LLAMÓ AL CLIENTE PARA CONFIRMAR ENTREGA DE PAPELERÍA PERO ESTE REPORTA QUE YA TIENE INSTALADO Y MIGRADO EL NUEVO DATÁFONO WOMPI POR LO CUAL SE LE INFORMA QUE NO SE LE HARÁ ENTREGA DE PAPELERÍA RBM Y SE LE INDICO QUE DEBE LLAMAR NUEVAMENTE A LA LINEA DE CB PARA SOLICITAR PAPELERÍA DE WOMPI."/>
    <s v="SOPORTE_TELEFÓNICO"/>
    <m/>
    <s v="TIPO II"/>
    <s v="TERRESTRE"/>
    <s v="REMICIO AMADO JOHN HEBER"/>
    <n v="0"/>
    <n v="41241.0800752"/>
    <n v="0"/>
    <n v="41241.0800752"/>
    <m/>
    <m/>
    <m/>
    <m/>
    <m/>
  </r>
  <r>
    <s v="NEIVA"/>
    <x v="5"/>
    <x v="5"/>
    <n v="41001"/>
    <n v="2806202"/>
    <n v="80168"/>
    <s v="ORDEN DE CAMBIO"/>
    <s v="HUILA"/>
    <s v="NEIVA"/>
    <s v="BARRIO SANTA INES NEIVA 4"/>
    <s v="REDEBAN"/>
    <s v="FO-25-1597815"/>
    <d v="2025-09-29T09:31:00"/>
    <d v="2025-09-30T08:38:00"/>
    <m/>
    <s v="ROLLOS"/>
    <s v="ROLLOS"/>
    <s v="UNO A UNO"/>
    <s v="UNO A UNO"/>
    <s v="EJECUTADO_EXITOSO"/>
    <s v="EJECUTADO EXITOSO"/>
    <s v="29/09/2025 SE ESCALA AL COORDINADOR DE ZONA PARA ENTREGA DE ROLLOS EN SITIO | 29/09/2025 SE LLEGA A SITIO SE ENTREGAN 20 ROLLOS RBM"/>
    <s v="VISITA_TÉCNICA"/>
    <m/>
    <s v="TIPO I"/>
    <s v="TERRESTRE"/>
    <s v="DIAZ VARGAS JONATHAN MIGUEL"/>
    <n v="1"/>
    <n v="35779.500569199998"/>
    <n v="0"/>
    <n v="35779.500569199998"/>
    <m/>
    <m/>
    <m/>
    <m/>
    <m/>
  </r>
  <r>
    <s v="PEREIRA"/>
    <x v="2"/>
    <x v="6"/>
    <n v="66001"/>
    <n v="2807864"/>
    <n v="79948"/>
    <s v="ORDEN DE CAMBIO"/>
    <s v="RISARALDA"/>
    <s v="PEREIRA"/>
    <s v="BARRIO CUBA PEREIRA  13"/>
    <s v="REDEBAN"/>
    <s v="FO-25-1598170"/>
    <d v="2025-09-29T11:27:00"/>
    <d v="2025-09-30T08:45:00"/>
    <m/>
    <s v="ROLLOS"/>
    <s v="ROLLOS"/>
    <s v="UNO A UNO"/>
    <s v="UNO A UNO"/>
    <s v="EJECUTADO_EXITOSO"/>
    <s v="EJECUTADO EXITOSO"/>
    <s v="29/09/2025 SE ESCALA AL COORDINADOR DE ZONA PARA ENTREGA DE ROLLOS EN SITIO | 29/09/2025 SE ENTREGAN 10 ROLLOS."/>
    <s v="VISITA_TÉCNICA"/>
    <m/>
    <s v="TIPO I"/>
    <s v="TERRESTRE"/>
    <s v="FRANCO CAÑAVERAL YAMID RAUL"/>
    <n v="1"/>
    <n v="35779.500569199998"/>
    <n v="0"/>
    <n v="35779.500569199998"/>
    <m/>
    <m/>
    <m/>
    <m/>
    <m/>
  </r>
  <r>
    <s v="CUCUTA"/>
    <x v="3"/>
    <x v="3"/>
    <n v="54810"/>
    <n v="2779585"/>
    <n v="65497"/>
    <s v="ORDEN DE CAMBIO"/>
    <s v="NORTE DE SANTANDER"/>
    <s v="TIBU"/>
    <s v="BARRIO LAS DELICIAS TIBU 4"/>
    <s v="REDEBAN"/>
    <s v="FO-25-1570018"/>
    <d v="2025-09-23T09:34:00"/>
    <d v="2025-09-30T08:46:00"/>
    <m/>
    <s v="ROLLOS"/>
    <s v="ROLLOS"/>
    <s v="CB UNO A UNO"/>
    <s v="CB UNO A UNO"/>
    <s v="EJECUTADO_EXITOSO"/>
    <s v="EJECUTADO EXITOSO"/>
    <s v="23/09/2025 SE REALIZA ENVIO DE ROLLOS CON GUIA | 30/09/2025 SE REALIZA ENVIO DE 30 ROLLOS, CON LA GUIA 2187690709 SERVIENTREGA. SE CONFIRMA ENTREGA EXITOSA POR PARTE DEL USUARIO"/>
    <s v="ENVÍO"/>
    <m/>
    <s v="TIPO IV ESPECIAL"/>
    <s v="TERRESTRE"/>
    <m/>
    <n v="0"/>
    <n v="35779.500569199998"/>
    <n v="0"/>
    <n v="35779.500569199998"/>
    <m/>
    <m/>
    <m/>
    <m/>
    <m/>
  </r>
  <r>
    <s v="SINCELEJO"/>
    <x v="1"/>
    <x v="1"/>
    <n v="70717"/>
    <n v="2798802"/>
    <n v="79683"/>
    <s v="ORDEN DE CAMBIO"/>
    <s v="SUCRE"/>
    <s v="SAN PEDRO"/>
    <s v="BARRIO SAN MARTIN SAN PEDRO  2"/>
    <s v="REDEBAN"/>
    <s v="FO-25-1590243"/>
    <d v="2025-09-26T10:19:00"/>
    <d v="2025-09-30T08:57:00"/>
    <m/>
    <s v="ROLLOS"/>
    <s v="ROLLOS"/>
    <s v="UNO A UNO"/>
    <s v="UNO A UNO"/>
    <s v="EJECUTADO_EXITOSO"/>
    <s v="EJECUTADO EXITOSO"/>
    <s v="26/09/2025 SE ESCALA AL COORDINADOR DE ZONA PARA ENTREGA DE ROLLOS EN SITIO | 29/09/2025 SE VISITA COMERCIO Y SE HACE ENTREGA DE 10 ROLLOS A LA SEÑORA NATALIA ARRIETA."/>
    <s v="VISITA_TÉCNICA"/>
    <m/>
    <s v="TIPO II"/>
    <s v="TERRESTRE"/>
    <s v="CACERES HERNANDEZ ANDRES"/>
    <n v="1"/>
    <n v="67654.12000000001"/>
    <n v="0"/>
    <n v="67654.12000000001"/>
    <m/>
    <m/>
    <m/>
    <m/>
    <m/>
  </r>
  <r>
    <s v="VILLAVICENCIO"/>
    <x v="5"/>
    <x v="5"/>
    <n v="50313"/>
    <n v="2800415"/>
    <n v="70071"/>
    <s v="ORDEN DE CAMBIO"/>
    <s v="META"/>
    <s v="GRANADA"/>
    <s v="BARRIO CENTRO GRANADA 17"/>
    <s v="REDEBAN"/>
    <s v="FO-25-1589572"/>
    <d v="2025-09-26T13:40:00"/>
    <d v="2025-09-30T09:22:00"/>
    <m/>
    <s v="ROLLOS"/>
    <s v="ROLLOS"/>
    <s v="CB UNO A UNO"/>
    <s v="CB UNO A UNO"/>
    <s v="EJECUTADO_CANCELADO"/>
    <s v="CB CERRADO - DESOCUPADO"/>
    <s v="26/09/2025 SE ESCALA AL COORDINADOR DE ZONA PARA ENTREGA DE ROLLOS EN SITIO | 29/09/2025 SE REALIZA VISITA A CB COMERCIO CERRADO SE REALIZA CONTACTO TELEFÓNICO CON LA SEÑORA VALENTINA QUIEN MANIFIESTA NOS PUEDE ATENDER EL DÍA LUNES"/>
    <s v="VISITA_TÉCNICA"/>
    <m/>
    <s v="TIPO II"/>
    <s v="TERRESTRE"/>
    <s v="CASTRILLON URREA LONDIER LEANDRO"/>
    <n v="1"/>
    <n v="67654.12000000001"/>
    <n v="0"/>
    <n v="67654.12000000001"/>
    <m/>
    <m/>
    <m/>
    <m/>
    <m/>
  </r>
  <r>
    <s v="BOGOTA"/>
    <x v="4"/>
    <x v="4"/>
    <n v="11001"/>
    <n v="2808773"/>
    <n v="79280"/>
    <s v="ORDEN DE CAMBIO"/>
    <s v="CUNDINAMARCA"/>
    <s v="BOGOTA"/>
    <s v="BARRIO LA GAITANA BOGOTA 3"/>
    <s v="REDEBAN"/>
    <s v="FO-25-1599118"/>
    <d v="2025-09-29T13:24:00"/>
    <d v="2025-09-30T09:54:00"/>
    <m/>
    <s v="ROLLOS"/>
    <s v="ROLLOS"/>
    <s v="CB UNO A UNO"/>
    <s v="CB UNO A UNO"/>
    <s v="EJECUTADO_EXITOSO"/>
    <s v="EJECUTADO EXITOSO"/>
    <s v="29/09/2025 SE ESCALA AL COORDINADOR DE ZONA PARA ENTREGA DE ROLLOS EN SITIO | 30/09/2025 SE VISITA COMERCIO CB BANCOLOMBIA, SE ENTREGAN ROLLOS DE PAPELERÍA SOLICITADOS PARA EL DATAFONO, NO UPS, NO SE MANIPULAN EQUIPOS."/>
    <s v="VISITA_TÉCNICA"/>
    <m/>
    <s v="TIPO I"/>
    <s v="TERRESTRE"/>
    <s v="VEGA MANRIQUE JONATAN MAURICIO"/>
    <n v="1"/>
    <n v="35779.500569199998"/>
    <n v="0"/>
    <n v="35779.500569199998"/>
    <m/>
    <m/>
    <m/>
    <m/>
    <m/>
  </r>
  <r>
    <s v="CALI"/>
    <x v="2"/>
    <x v="2"/>
    <n v="76001"/>
    <n v="2807482"/>
    <n v="71562"/>
    <s v="ORDEN DE CAMBIO"/>
    <s v="VALLE DEL CAUCA"/>
    <s v="CALI"/>
    <s v="OPRAP ÉXITO GALERÍA LA FLORA"/>
    <s v="REDEBAN"/>
    <s v="FO-25-1598174"/>
    <d v="2025-09-29T11:01:00"/>
    <d v="2025-09-30T09:59:00"/>
    <m/>
    <s v="ROLLOS"/>
    <s v="ROLLOS"/>
    <s v="ROBUSTO"/>
    <s v="OPRAP"/>
    <s v="EJECUTADO_EXITOSO"/>
    <s v="EJECUTADO EXITOSO"/>
    <s v="29/09/2025 SE ESCALA AL COORDINADOR DE ZONA PARA ENTREGA DE ROLLOS EN SITIO | 30/09/2025 SE REALIZA ENTREGA DE 130 ROLLOS REDEBAN"/>
    <s v="VISITA_TÉCNICA"/>
    <m/>
    <s v="TIPO I"/>
    <s v="TERRESTRE"/>
    <s v="PAREDES CASTILLO DIEGO"/>
    <n v="1"/>
    <n v="35779.500569199998"/>
    <n v="0"/>
    <n v="35779.500569199998"/>
    <m/>
    <m/>
    <m/>
    <m/>
    <m/>
  </r>
  <r>
    <s v="CUCUTA"/>
    <x v="3"/>
    <x v="3"/>
    <n v="54001"/>
    <n v="2809640"/>
    <n v="80003"/>
    <s v="ORDEN DE CAMBIO"/>
    <s v="NORTE DE SANTANDER"/>
    <s v="CUCUTA"/>
    <s v="BARRIO TOLEDO PLATA CUCUTA 4"/>
    <s v="REDEBAN"/>
    <s v="FO-25-1599770"/>
    <d v="2025-09-29T14:44:00"/>
    <d v="2025-09-30T10:17:00"/>
    <m/>
    <s v="ROLLOS"/>
    <s v="ROLLOS"/>
    <s v="UNO A UNO"/>
    <s v="UNO A UNO"/>
    <s v="EJECUTADO_EXITOSO"/>
    <s v="EJECUTADO EXITOSO"/>
    <s v="29/09/2025 SE ESCALA AL COORDINADOR DE ZONA PARA ENTREGA DE ROLLOS EN SITIO | 30/09/2025 SE REALIZA ENTREGA DE 10 ROLLOS RBM OK"/>
    <s v="VISITA_TÉCNICA"/>
    <m/>
    <s v="TIPO I"/>
    <s v="TERRESTRE"/>
    <s v="DURAN ACOSTA FRANK YONNY"/>
    <n v="1"/>
    <n v="35779.500569199998"/>
    <n v="0"/>
    <n v="35779.500569199998"/>
    <m/>
    <m/>
    <m/>
    <m/>
    <m/>
  </r>
  <r>
    <s v="BUCARAMANGA"/>
    <x v="3"/>
    <x v="3"/>
    <n v="68001"/>
    <n v="2811912"/>
    <n v="71839"/>
    <s v="ORDEN DE CAMBIO"/>
    <s v="SANTANDER"/>
    <s v="BUCARAMANGA"/>
    <s v="BUCARAMANGA CHPRRERA DE DON JU"/>
    <s v="REDEBAN"/>
    <s v="FO-25-1601554"/>
    <d v="2025-09-30T08:00:00"/>
    <d v="2025-09-30T10:29:00"/>
    <m/>
    <s v="ROLLOS"/>
    <s v="ROLLOS"/>
    <s v="CB UNO A UNO"/>
    <s v="CB UNO A UNO"/>
    <s v="EJECUTADO_EXITOSO"/>
    <s v="EJECUTADO EXITOSO"/>
    <s v="30/09/2025 SE ESCALA AL COORDINADOR DE ZONA PARA ENTREGA DE ROLLOS EN SITIO | 30/09/2025 EN COMUNICACIÓN CON LA SEÑORA CAMILA AL MOVIL 3114929222, INDICA QUE EL LOCAL EN EL MOMENTO SE ENCUENTRA CERRADO, AUTORIZA DEJAR ROLLOS EN LOCAL VECINO."/>
    <s v="VISITA_TÉCNICA"/>
    <m/>
    <s v="TIPO I"/>
    <s v="TERRESTRE"/>
    <s v="SANTOS GONZALEZ JOHAN FABIAN"/>
    <n v="1"/>
    <n v="35779.500569199998"/>
    <n v="0"/>
    <n v="35779.500569199998"/>
    <m/>
    <m/>
    <m/>
    <m/>
    <m/>
  </r>
  <r>
    <s v="BARRANQUILLA"/>
    <x v="1"/>
    <x v="1"/>
    <n v="8001"/>
    <n v="2808494"/>
    <n v="49308"/>
    <s v="ORDEN DE CAMBIO"/>
    <s v="ATLANTICO"/>
    <s v="BARRANQUILLA"/>
    <s v="BARRIO SEVILLA REAL BARRANQUIL"/>
    <s v="REDEBAN"/>
    <s v="FO-25-1598823"/>
    <d v="2025-09-29T12:37:00"/>
    <d v="2025-09-30T10:47:00"/>
    <m/>
    <s v="ROLLOS"/>
    <s v="ROLLOS"/>
    <s v="CB UNO A UNO"/>
    <s v="CB UNO A UNO"/>
    <s v="EJECUTADO_EXITOSO"/>
    <s v="EJECUTADO EXITOSO"/>
    <s v="29/09/2025 SE ESCALA AL COORDINADOR DE ZONA PARA ENTREGA DE ROLLOS EN SITIO | 30/09/2025 SE REALIZA VISITA TÉCNICA, SE ENTREGA 70 ROLLOS PARA DATAFONO, EL CLIENTE RECIBE A SATISFACCIÓN, CB OPERATIVO."/>
    <s v="VISITA_TÉCNICA"/>
    <m/>
    <s v="TIPO I"/>
    <s v="TERRESTRE"/>
    <s v="DE AGUAS MUÑOZ DAVID JOSE"/>
    <n v="1"/>
    <n v="35779.500569199998"/>
    <n v="0"/>
    <n v="35779.500569199998"/>
    <m/>
    <m/>
    <m/>
    <m/>
    <m/>
  </r>
  <r>
    <s v="CALI"/>
    <x v="2"/>
    <x v="2"/>
    <n v="76001"/>
    <n v="2810865"/>
    <n v="79289"/>
    <s v="ORDEN DE CAMBIO"/>
    <s v="VALLE DEL CAUCA"/>
    <s v="CALI"/>
    <s v="BARRIO FLORALIA CALI 10"/>
    <s v="REDEBAN"/>
    <s v="FO-25-1600793"/>
    <d v="2025-09-29T16:24:00"/>
    <d v="2025-09-30T10:51:00"/>
    <m/>
    <s v="ROLLOS"/>
    <s v="ROLLOS"/>
    <s v="CB UNO A UNO"/>
    <s v="CB UNO A UNO"/>
    <s v="EJECUTADO_EXITOSO"/>
    <s v="EJECUTADO EXITOSO"/>
    <s v="30/09/2025 SE ESCALA AL COORDINADOR DE ZONA PARA ENTREGA DE ROLLOS EN SITIO | 30/09/2025 SE REALIZA ENTREGA DE 30 ROLLOS REDEBAN"/>
    <s v="VISITA_TÉCNICA"/>
    <m/>
    <s v="TIPO I"/>
    <s v="TERRESTRE"/>
    <s v="PAREDES CASTILLO DIEGO"/>
    <n v="1"/>
    <n v="35779.500569199998"/>
    <n v="0"/>
    <n v="35779.500569199998"/>
    <m/>
    <m/>
    <m/>
    <m/>
    <m/>
  </r>
  <r>
    <s v="CUCUTA"/>
    <x v="3"/>
    <x v="3"/>
    <n v="54001"/>
    <n v="2811946"/>
    <n v="64289"/>
    <s v="ORDEN DE CAMBIO"/>
    <s v="NORTE DE SANTANDER"/>
    <s v="CUCUTA"/>
    <s v="BARRIO PUEBLO NUEVO CUCUTA"/>
    <s v="REDEBAN"/>
    <s v="FO-25-1601546"/>
    <d v="2025-09-30T08:00:00"/>
    <d v="2025-09-30T11:22:00"/>
    <m/>
    <s v="ROLLOS"/>
    <s v="ROLLOS"/>
    <s v="CB UNO A UNO"/>
    <s v="CB UNO A UNO"/>
    <s v="EJECUTADO_EXITOSO"/>
    <s v="EJECUTADO EXITOSO"/>
    <s v="30/09/2025 SE ESCALA AL COORDINADOR DE ZONA PARA ENTREGA DE ROLLOS EN SITIO | 30/09/2025 SE VISITA COMERCIO Y SE ENTREGAN 90 ROLLOS OK."/>
    <s v="VISITA_TÉCNICA"/>
    <m/>
    <s v="TIPO I"/>
    <s v="TERRESTRE"/>
    <s v="TORRES MANTILLA JOSE DANIEL"/>
    <n v="1"/>
    <n v="35779.500569199998"/>
    <n v="0"/>
    <n v="35779.500569199998"/>
    <m/>
    <m/>
    <m/>
    <m/>
    <m/>
  </r>
  <r>
    <s v="NEIVA"/>
    <x v="5"/>
    <x v="5"/>
    <n v="41298"/>
    <n v="2803301"/>
    <n v="53186"/>
    <s v="ORDEN DE CAMBIO"/>
    <s v="HUILA"/>
    <s v="GARZON"/>
    <s v="BARRIO CENTRO GARZON 8"/>
    <s v="REDEBAN"/>
    <s v="FO-25-1593641"/>
    <d v="2025-09-29T08:00:00"/>
    <d v="2025-09-30T11:30:00"/>
    <m/>
    <s v="ROLLOS"/>
    <s v="ROLLOS"/>
    <s v="CB UNO A UNO"/>
    <s v="CB UNO A UNO"/>
    <s v="EJECUTADO_EXITOSO"/>
    <s v="EJECUTADO EXITOSO"/>
    <s v="27/09/2025 SE REALIZA ENVIO DE ROLLOS CON GUIA | 30/09/2025 SE REALIZA ENVIO DE 70 ROLLOS, CON LA GUIA 2235596109 SERVIENTREGA. SE CONFIRMA ENTREGA EXITOSA POR PARTE DE LA TRANSPORTADORA"/>
    <s v="ENVÍO"/>
    <m/>
    <s v="TIPO III"/>
    <s v="TERRESTRE"/>
    <m/>
    <n v="0"/>
    <n v="35779.500569199998"/>
    <n v="0"/>
    <n v="35779.500569199998"/>
    <m/>
    <m/>
    <m/>
    <m/>
    <m/>
  </r>
  <r>
    <s v="VILLAVICENCIO"/>
    <x v="5"/>
    <x v="5"/>
    <n v="25438"/>
    <n v="2798360"/>
    <n v="79397"/>
    <s v="ORDEN DE CAMBIO"/>
    <s v="CUNDINAMARCA"/>
    <s v="MEDINA"/>
    <s v="BARRIO BETHEL MEDINA"/>
    <s v="REDEBAN"/>
    <s v="FO-25-1588616"/>
    <d v="2025-09-26T09:44:00"/>
    <d v="2025-09-30T11:30:00"/>
    <m/>
    <s v="ROLLOS"/>
    <s v="ROLLOS"/>
    <s v="UNO A UNO"/>
    <s v="UNO A UNO"/>
    <s v="EJECUTADO_EXITOSO"/>
    <s v="EJECUTADO EXITOSO"/>
    <s v="26/09/2025 SE REALIZA ENVIO DE ROLLOS CON GUIA | 30/09/2025 SE REALIZA ENVIO DE 10 ROLLOS, CON LA GUIA 2235596107 SERVIENTREGA. SE CONFIRMA ENTREGA EXITOSA POR PARTE DE LA TRANSPORTADORA"/>
    <s v="ENVÍO"/>
    <m/>
    <s v="TIPO IV"/>
    <s v="TERRESTRE"/>
    <m/>
    <n v="0"/>
    <n v="35779.500569199998"/>
    <n v="0"/>
    <n v="35779.500569199998"/>
    <m/>
    <m/>
    <m/>
    <m/>
    <m/>
  </r>
  <r>
    <s v="BUCARAMANGA"/>
    <x v="3"/>
    <x v="3"/>
    <n v="13688"/>
    <n v="2796597"/>
    <n v="77291"/>
    <s v="ORDEN DE CAMBIO"/>
    <s v="BOLIVAR"/>
    <s v="SANTA ROSA DEL SUR"/>
    <s v="BARRIO EL CARMEN SANTA ROSA DE"/>
    <s v="REDEBAN"/>
    <s v="FO-25-1588623"/>
    <d v="2025-09-26T08:00:00"/>
    <d v="2025-09-30T11:32:00"/>
    <m/>
    <s v="ROLLOS"/>
    <s v="ROLLOS"/>
    <s v="CB UNO A UNO"/>
    <s v="CB UNO A UNO"/>
    <s v="EJECUTADO_EXITOSO"/>
    <s v="EJECUTADO EXITOSO"/>
    <s v="26/09/2025 SE REALIZA ENVIO DE ROLLOS CON GUIA | 30/09/2025 SE REALIZA ENVIO DE 30 ROLLOS, CON LA GUIA 2187690715 SERVIENTREGA. SE CONFIRMA ENTREGA EXITOSA POR PARTE DE LA TRANSPORTADORA"/>
    <s v="ENVÍO"/>
    <m/>
    <s v="TIPO IV ESPECIAL"/>
    <s v="TERRESTRE/FLUVIAL"/>
    <m/>
    <n v="0"/>
    <n v="35779.500569199998"/>
    <n v="0"/>
    <n v="35779.500569199998"/>
    <m/>
    <m/>
    <m/>
    <m/>
    <m/>
  </r>
  <r>
    <s v="VALLEDUPAR"/>
    <x v="1"/>
    <x v="1"/>
    <n v="20250"/>
    <n v="2792616"/>
    <n v="54243"/>
    <s v="ORDEN DE CAMBIO"/>
    <s v="CESAR"/>
    <s v="EL PASO"/>
    <s v="BARRIO DIVINO NINO EL PASO 1"/>
    <s v="REDEBAN"/>
    <s v="FO-25-1582314"/>
    <d v="2025-09-25T10:02:00"/>
    <d v="2025-09-30T11:32:00"/>
    <m/>
    <s v="ROLLOS"/>
    <s v="ROLLOS"/>
    <s v="CB UNO A UNO"/>
    <s v="CB UNO A UNO"/>
    <s v="EJECUTADO_EXITOSO"/>
    <s v="EJECUTADO EXITOSO"/>
    <s v="25/09/2025 SE REALIZA ENVIO DE ROLLOS CON GUIA | 30/09/2025 SE REALIZA ENVIO DE 70 ROLLOS, CON LA GUIA 2205447194 SERVIENTREGA. SE CONFIRMA ENTREGA EXITOSA POR PARTE DE LA TRANSPORTADORA"/>
    <s v="ENVÍO"/>
    <m/>
    <s v="TIPO III"/>
    <s v="TERRESTRE"/>
    <m/>
    <n v="0"/>
    <n v="35779.500569199998"/>
    <n v="0"/>
    <n v="35779.500569199998"/>
    <m/>
    <m/>
    <m/>
    <m/>
    <m/>
  </r>
  <r>
    <s v="CUCUTA"/>
    <x v="3"/>
    <x v="3"/>
    <n v="54001"/>
    <n v="2812638"/>
    <n v="51668"/>
    <s v="ORDEN DE CAMBIO"/>
    <s v="NORTE DE SANTANDER"/>
    <s v="CUCUTA"/>
    <s v="PTM CUCUTA ANNYMAR"/>
    <s v="REDEBAN"/>
    <s v="FO-25-1601761"/>
    <d v="2025-09-30T08:23:00"/>
    <d v="2025-09-30T11:33:00"/>
    <m/>
    <s v="ROLLOS"/>
    <s v="ROLLOS"/>
    <s v="AGREGADOR"/>
    <s v="COMCARD - PTM"/>
    <s v="EJECUTADO_EXITOSO"/>
    <s v="EJECUTADO EXITOSO"/>
    <s v="30/09/2025 SE ESCALA AL COORDINADOR DE ZONA PARA ENTREGA DE ROLLOS EN SITIO | 30/09/2025 SE REALIZA ENTREGA DE 20 ROLLOS RBM OK"/>
    <s v="VISITA_TÉCNICA"/>
    <m/>
    <s v="TIPO I"/>
    <s v="TERRESTRE"/>
    <s v="DURAN ACOSTA FRANK YONNY"/>
    <n v="1"/>
    <n v="35779.500569199998"/>
    <n v="0"/>
    <n v="35779.500569199998"/>
    <m/>
    <m/>
    <m/>
    <m/>
    <m/>
  </r>
  <r>
    <s v="VILLAVICENCIO"/>
    <x v="5"/>
    <x v="5"/>
    <n v="50400"/>
    <n v="2790490"/>
    <n v="70119"/>
    <s v="ORDEN DE CAMBIO"/>
    <s v="META"/>
    <s v="LEJANIAS"/>
    <s v="72222EJANIAS  PI#ATERIA PLASTI"/>
    <s v="REDEBAN"/>
    <s v="FO-25-1580992"/>
    <d v="2025-09-25T08:00:00"/>
    <d v="2025-09-30T11:34:00"/>
    <m/>
    <s v="ROLLOS"/>
    <s v="ROLLOS"/>
    <s v="AGREGADOR"/>
    <s v="COMCARD - PTM"/>
    <s v="EJECUTADO_EXITOSO"/>
    <s v="EJECUTADO EXITOSO"/>
    <s v="25/09/2025 SE REALIZA ENVIO DE ROLLOS CON GUIA | 30/09/2025 SE REALIZA ENVIO DE 60 ROLLOS, CON LA GUIA 2235596102 SERVIENTREGA. SE CONFIRMA ENTREGA EXITOSA POR PARTE DE LA TRANSPORTADORA"/>
    <s v="ENVÍO"/>
    <m/>
    <s v="TIPO III"/>
    <s v="TERRESTRE"/>
    <m/>
    <n v="0"/>
    <n v="35779.500569199998"/>
    <n v="0"/>
    <n v="35779.500569199998"/>
    <m/>
    <m/>
    <m/>
    <m/>
    <m/>
  </r>
  <r>
    <s v="VALLEDUPAR"/>
    <x v="1"/>
    <x v="1"/>
    <n v="20011"/>
    <n v="2790463"/>
    <n v="79026"/>
    <s v="ORDEN DE CAMBIO"/>
    <s v="CESAR"/>
    <s v="AGUACHICA"/>
    <s v="BARRIO UNION AGUACHICA 2"/>
    <s v="REDEBAN"/>
    <s v="FO-25-1580993"/>
    <d v="2025-09-24T17:54:00"/>
    <d v="2025-09-30T11:34:00"/>
    <m/>
    <s v="ROLLOS"/>
    <s v="ROLLOS"/>
    <s v="CB UNO A UNO"/>
    <s v="CB UNO A UNO"/>
    <s v="EJECUTADO_EXITOSO"/>
    <s v="EJECUTADO EXITOSO"/>
    <s v="25/09/2025 SE REALIZA ENVIO DE ROLLOS CON GUIA | 30/09/2025 SE REALIZA ENVIO DE 30 ROLLOS, CON LA GUIA 2205447193 SERVIENTREGA. SE CONFIRMA ENTREGA EXITOSA POR PARTE DE LA TRANSPORTADORA"/>
    <s v="ENVÍO"/>
    <m/>
    <s v="TIPO IV"/>
    <s v="TERRESTRE"/>
    <m/>
    <n v="0"/>
    <n v="35779.500569199998"/>
    <n v="0"/>
    <n v="35779.500569199998"/>
    <m/>
    <m/>
    <m/>
    <m/>
    <m/>
  </r>
  <r>
    <s v="CUCUTA"/>
    <x v="3"/>
    <x v="3"/>
    <n v="54810"/>
    <n v="2777533"/>
    <n v="71626"/>
    <s v="ORDEN DE CAMBIO"/>
    <s v="NORTE DE SANTANDER"/>
    <s v="TIBU"/>
    <s v="BARRIO LAS DELICIAS TIBU 7"/>
    <s v="REDEBAN"/>
    <s v="FO-25-1567061"/>
    <d v="2025-09-22T17:20:00"/>
    <d v="2025-09-30T11:35:00"/>
    <m/>
    <s v="ROLLOS"/>
    <s v="ROLLOS"/>
    <s v="CB UNO A UNO"/>
    <s v="CB UNO A UNO"/>
    <s v="EJECUTADO_EXITOSO"/>
    <s v="EJECUTADO EXITOSO"/>
    <s v="22/09/2025 SE REALIZA ENVIO DE ROLLOS CON GUIA | 29/09/2025 SE COMUNICA CON EL USUARIO DONDE INFORMA QUE AUN NO RECIBE LOS ROLLOS | 30/09/2025 SE REALIZA ENVIO DE 30 ROLLOS, CON LA GUIA 2187690707 SERVIENTREGA. SE CONFIRMA ENTREGA EXITOSA POR PARTE DE LA TRANSPORTADORA"/>
    <s v="ENVÍO"/>
    <m/>
    <s v="TIPO IV ESPECIAL"/>
    <s v="TERRESTRE"/>
    <m/>
    <n v="0"/>
    <n v="35779.500569199998"/>
    <n v="0"/>
    <n v="35779.500569199998"/>
    <m/>
    <m/>
    <m/>
    <m/>
    <m/>
  </r>
  <r>
    <s v="CALI"/>
    <x v="2"/>
    <x v="2"/>
    <n v="76001"/>
    <n v="2804148"/>
    <n v="80323"/>
    <s v="ORDEN DE CAMBIO"/>
    <s v="VALLE DEL CAUCA"/>
    <s v="CALI"/>
    <s v="PTM CALI VULCANIZADORA Y BICIC"/>
    <s v="REDEBAN"/>
    <s v="FO-25-1596192"/>
    <d v="2025-09-29T08:00:00"/>
    <d v="2025-09-30T11:37:00"/>
    <m/>
    <s v="ROLLOS"/>
    <s v="ROLLOS"/>
    <s v="AGREGADOR"/>
    <s v="COMCARD - PTM"/>
    <s v="EJECUTADO_EXITOSO"/>
    <s v="EJECUTADO EXITOSO"/>
    <s v="29/09/2025 SE ESCALA AL COORDINADOR DE ZONA PARA ENTREGA DE ROLLOS EN SITIO | 30/09/2025 EN LA VISITA TÉCNICA REALIZADA AL COMERCIO SE LLEGA AL SITIO SE INFORMA EL MOTIVO DE LA VISITA SE ENTREGAN 20 ROLLOS TÉRMICOS AL CLIENTE EL GENTE RECIBE ROLLOS"/>
    <s v="VISITA_TÉCNICA"/>
    <m/>
    <s v="TIPO I"/>
    <s v="TERRESTRE"/>
    <s v="BENAVIDES ARANGO RAFAEL JOSE"/>
    <n v="1"/>
    <n v="35779.500569199998"/>
    <n v="0"/>
    <n v="35779.500569199998"/>
    <m/>
    <m/>
    <m/>
    <m/>
    <m/>
  </r>
  <r>
    <s v="CARTAGENA"/>
    <x v="1"/>
    <x v="1"/>
    <n v="13655"/>
    <n v="2764244"/>
    <n v="42461"/>
    <s v="ORDEN DE CAMBIO"/>
    <s v="BOLIVAR"/>
    <s v="SAN JACINTO DEL CAUCA"/>
    <s v="BARRIO CENTRO SAN JACINTO DEL"/>
    <s v="REDEBAN"/>
    <s v="FO-25-1551672"/>
    <d v="2025-09-19T08:06:00"/>
    <d v="2025-09-30T11:54:00"/>
    <m/>
    <s v="ROLLOS"/>
    <s v="ROLLOS"/>
    <s v="CB UNO A UNO"/>
    <s v="CB UNO A UNO"/>
    <s v="EJECUTADO_EXITOSO"/>
    <s v="EJECUTADO EXITOSO"/>
    <s v="19/09/2025 SE REALIZA ENVIO DE ROLLOS CON GUIA | 30/09/2025 SE REALIZA ENVIO DE 20 ROLLOS, CON LA GUIA 700170182465 INTERRAPIDISIMO. SE CONFIRMA ENTREGA EXITOSA POR PARTE DE LA TRANSPORTADORA | 30/09/2025 SE REALIZA ENVÍO DE 20 ROLLOS POR INTERRAPIDISIMO SE LLAMA AL CLIENTE PARA INFORMARLE SOBRE EL ENVÍO Y QUE CUANDO LOS TENGA ME AVISE"/>
    <s v="ENVÍO"/>
    <m/>
    <s v="TIPO IV"/>
    <s v="TERRESTRE"/>
    <s v="CANEDO HERRERA ALEXANDER"/>
    <n v="0"/>
    <n v="35779.500569199998"/>
    <n v="0"/>
    <n v="35779.500569199998"/>
    <m/>
    <m/>
    <m/>
    <m/>
    <m/>
  </r>
  <r>
    <s v="SANTA MARTA"/>
    <x v="1"/>
    <x v="1"/>
    <n v="44001"/>
    <n v="2762234"/>
    <n v="50801"/>
    <s v="ORDEN DE CAMBIO"/>
    <s v="LA GUAJIRA"/>
    <s v="RIOHACHA"/>
    <s v="PTM RIOHACHA TIENDA DONA MARY"/>
    <s v="REDEBAN"/>
    <s v="FO-25-1550224"/>
    <d v="2025-09-18T15:12:00"/>
    <d v="2025-09-30T11:55:00"/>
    <m/>
    <s v="ROLLOS"/>
    <s v="ROLLOS"/>
    <s v="AGREGADOR"/>
    <s v="COMCARD - PTM"/>
    <s v="EJECUTADO_EXITOSO"/>
    <s v="EJECUTADO EXITOSO"/>
    <s v="18/09/2025 SE REALIZA ENVIO DE ROLLOS CON GUIA | 30/09/2025 SE REALIZA ENVIO DE 10 ROLLOS, CON LA GUIA 700170094279 INTERRAPIDISIMO. SE CONFIRMA ENTREGA EXITOSA POR PARTE DE LA TRANSPORTADORA | 24/09/2025 SE REALIZA ENVÍO DE 20 ROLLOS PARA DATÁFONO A SATISFACCIÓN DEL CLIENTE"/>
    <s v="ENVÍO"/>
    <m/>
    <s v="TIPO III"/>
    <s v="TERRESTRE"/>
    <s v="THOMAS  CAMPO SIGIFREDO SEGUNDO"/>
    <n v="0"/>
    <n v="35779.500569199998"/>
    <n v="0"/>
    <n v="35779.500569199998"/>
    <m/>
    <m/>
    <m/>
    <m/>
    <m/>
  </r>
  <r>
    <s v="BOGOTA"/>
    <x v="4"/>
    <x v="4"/>
    <n v="11001"/>
    <n v="2805002"/>
    <n v="66048"/>
    <s v="ORDEN DE CAMBIO"/>
    <s v="CUNDINAMARCA"/>
    <s v="BOGOTA"/>
    <s v="BARRIO BOSA ESCOCIA BOGOTA 1"/>
    <s v="REDEBAN"/>
    <s v="FO-25-1600993"/>
    <d v="2025-09-29T08:10:00"/>
    <d v="2025-09-30T12:24:00"/>
    <m/>
    <s v="ROLLOS"/>
    <s v="ROLLOS"/>
    <s v="CB UNO A UNO"/>
    <s v="CB UNO A UNO"/>
    <s v="EJECUTADO_EXITOSO"/>
    <s v="EJECUTADO EXITOSO"/>
    <s v="29/09/2025 SE ESCALA AL COORDINADOR DE ZONA PARA ENTREGA DE ROLLOS EN SITIO | 30/09/2025 SE ENTREGA 20 ROLLOS"/>
    <s v="VISITA_TÉCNICA"/>
    <m/>
    <s v="TIPO I"/>
    <s v="TERRESTRE"/>
    <s v="ORTIZ MARTINEZ STIVEN"/>
    <n v="1"/>
    <n v="35779.500569199998"/>
    <n v="0"/>
    <n v="35779.500569199998"/>
    <m/>
    <m/>
    <m/>
    <m/>
    <m/>
  </r>
  <r>
    <s v="TUNJA"/>
    <x v="3"/>
    <x v="3"/>
    <n v="15001"/>
    <n v="2803273"/>
    <n v="33106"/>
    <s v="ORDEN DE CAMBIO"/>
    <s v="BOYACA"/>
    <s v="TUNJA"/>
    <s v="BARRIO CENTRO TUNJA"/>
    <s v="REDEBAN"/>
    <s v="FO-25-1605166"/>
    <d v="2025-09-29T08:00:00"/>
    <d v="2025-09-30T13:43:00"/>
    <m/>
    <s v="ROLLOS"/>
    <s v="ROLLOS"/>
    <s v="CB UNO A UNO"/>
    <s v="CB UNO A UNO"/>
    <s v="GESTIÓN_TELEFONICA"/>
    <s v="CANCELADO POR LA RED-SOPORTE TELEFONICO"/>
    <m/>
    <s v="SOPORTE_TELEFÓNICO"/>
    <m/>
    <s v="TIPO I"/>
    <s v="TERRESTRE"/>
    <m/>
    <n v="0"/>
    <n v="41241.0800752"/>
    <n v="0"/>
    <n v="41241.0800752"/>
    <m/>
    <m/>
    <m/>
    <m/>
    <m/>
  </r>
  <r>
    <s v="MEDELLIN"/>
    <x v="0"/>
    <x v="0"/>
    <n v="5088"/>
    <n v="2803121"/>
    <n v="56687"/>
    <s v="ORDEN DE CAMBIO"/>
    <s v="ANTIOQUIA"/>
    <s v="BELLO"/>
    <s v="PTM BELLO DEPOSITO Y FERRETERI"/>
    <s v="REDEBAN"/>
    <s v="FO-25-1595926"/>
    <d v="2025-09-27T11:51:00"/>
    <d v="2025-09-30T13:49:00"/>
    <m/>
    <s v="ROLLOS"/>
    <s v="ROLLOS"/>
    <s v="AGREGADOR"/>
    <s v="COMCARD - PTM"/>
    <s v="EJECUTADO_EXITOSO"/>
    <s v="EJECUTADO EXITOSO"/>
    <s v="30/09/2025 SE REALIZA ENTREGA DE 20 ROLLOS"/>
    <s v="VISITA_TÉCNICA"/>
    <m/>
    <s v="TIPO I"/>
    <s v="TERRESTRE"/>
    <s v="MARIN PIEDRAHITA JIMMY ALEXIS"/>
    <n v="1"/>
    <n v="35779.500569199998"/>
    <n v="0"/>
    <n v="35779.500569199998"/>
    <m/>
    <m/>
    <m/>
    <m/>
    <m/>
  </r>
  <r>
    <s v="CALI"/>
    <x v="2"/>
    <x v="2"/>
    <n v="76892"/>
    <n v="2803449"/>
    <n v="79709"/>
    <s v="ORDEN DE CAMBIO"/>
    <s v="VALLE DEL CAUCA"/>
    <s v="YUMBO"/>
    <s v="PTM YUMBO PAPELERIA MILU YUMBO"/>
    <s v="REDEBAN"/>
    <s v="FO-25-1596217"/>
    <d v="2025-09-29T08:00:00"/>
    <d v="2025-09-30T13:56:00"/>
    <m/>
    <s v="ROLLOS"/>
    <s v="ROLLOS"/>
    <s v="AGREGADOR"/>
    <s v="COMCARD - PTM"/>
    <s v="EJECUTADO_EXITOSO"/>
    <s v="EJECUTADO EXITOSO"/>
    <s v="29/09/2025 SE ESCALA AL COORDINADOR DE ZONA PARA ENTREGA DE ROLLOS EN SITIO | 30/09/2025 SE VISITA CORRESPONSAL Y SE ENTREGAN 10 ROLLOS"/>
    <s v="VISITA_TÉCNICA"/>
    <m/>
    <s v="TIPO I"/>
    <s v="TERRESTRE"/>
    <s v="BOLAÑOS TABORDA JORGE ENRIQUE"/>
    <n v="1"/>
    <n v="35779.500569199998"/>
    <n v="0"/>
    <n v="35779.500569199998"/>
    <m/>
    <m/>
    <m/>
    <m/>
    <m/>
  </r>
  <r>
    <s v="CALI"/>
    <x v="2"/>
    <x v="2"/>
    <n v="76001"/>
    <n v="2804136"/>
    <n v="35513"/>
    <s v="ORDEN DE CAMBIO"/>
    <s v="VALLE DEL CAUCA"/>
    <s v="CALI"/>
    <s v="REDY LOS PINOS"/>
    <s v="REDEBAN"/>
    <s v="FO-25-1596197"/>
    <d v="2025-09-29T08:00:00"/>
    <d v="2025-09-30T14:01:00"/>
    <m/>
    <s v="ROLLOS"/>
    <s v="ROLLOS"/>
    <s v="ROBUSTO"/>
    <s v="REDY"/>
    <s v="EJECUTADO_EXITOSO"/>
    <s v="EJECUTADO EXITOSO"/>
    <s v="29/09/2025 SE ESCALA AL COORDINADOR DE ZONA PARA ENTREGA DE ROLLOS EN SITIO | 30/09/2025 LA VISTA TÉCNICA REALIZADA AL COMERCIO SE LLEGA AL SITIO SE INFORMA EL MOTIVO DE LA VISITA SE ENTREGAN 170 ROLLOS TÉRMICOS AL CLIENTE EL QUE RECIBE ROLLOS"/>
    <s v="VISITA_TÉCNICA"/>
    <m/>
    <s v="TIPO I"/>
    <s v="TERRESTRE"/>
    <s v="BENAVIDES ARANGO RAFAEL JOSE"/>
    <n v="1"/>
    <n v="35779.500569199998"/>
    <n v="0"/>
    <n v="35779.500569199998"/>
    <m/>
    <m/>
    <m/>
    <m/>
    <m/>
  </r>
  <r>
    <s v="BOGOTA"/>
    <x v="4"/>
    <x v="4"/>
    <n v="11001"/>
    <n v="2804905"/>
    <n v="72189"/>
    <s v="ORDEN DE CAMBIO"/>
    <s v="CUNDINAMARCA"/>
    <s v="BOGOTA"/>
    <s v="BOSA VILLA DE VELEN BOGOTA"/>
    <s v="REDEBAN"/>
    <s v="FO-25-1600990"/>
    <d v="2025-09-29T08:11:00"/>
    <d v="2025-09-30T14:07:00"/>
    <m/>
    <s v="ROLLOS"/>
    <s v="ROLLOS"/>
    <s v="CB UNO A UNO"/>
    <s v="CB UNO A UNO"/>
    <s v="EJECUTADO_EXITOSO"/>
    <s v="EJECUTADO EXITOSO"/>
    <s v="29/09/2025 SE ESCALA AL COORDINADOR DE ZONA PARA ENTREGA DE ROLLOS EN SITIO | 30/09/2025 SE ENTREGA 20 ROLLOS"/>
    <s v="VISITA_TÉCNICA"/>
    <m/>
    <s v="TIPO I"/>
    <s v="TERRESTRE"/>
    <s v="ORTIZ MARTINEZ STIVEN"/>
    <n v="1"/>
    <n v="35779.500569199998"/>
    <n v="0"/>
    <n v="35779.500569199998"/>
    <m/>
    <m/>
    <m/>
    <m/>
    <m/>
  </r>
  <r>
    <s v="CALI"/>
    <x v="2"/>
    <x v="2"/>
    <n v="76001"/>
    <n v="2806154"/>
    <n v="78981"/>
    <s v="ORDEN DE CAMBIO"/>
    <s v="VALLE DEL CAUCA"/>
    <s v="CALI"/>
    <s v="PTM CALI VARIEDADES LUISANGEL"/>
    <s v="REDEBAN"/>
    <s v="FO-25-1600987"/>
    <d v="2025-09-29T09:27:00"/>
    <d v="2025-09-30T14:11:00"/>
    <m/>
    <s v="ROLLOS"/>
    <s v="ROLLOS"/>
    <s v="AGREGADOR"/>
    <s v="COMCARD - PTM"/>
    <s v="EJECUTADO_EXITOSO"/>
    <s v="EJECUTADO EXITOSO"/>
    <s v="29/09/2025 SE ESCALA AL COORDINADOR DE ZONA PARA ENTREGA DE ROLLOS EN SITIO | 30/09/2025 EN LA VISITA TÉCNICA REALIZADA AL COMERCIO SE LLEGA AL SITIO SE INFORMA EL MOTIVO DE LA VISITA SE ENTREGAN 20 ROLLOS TÉRMICOS AL CLIENTE EL CLIENTE RECIBE ROLLOS"/>
    <s v="VISITA_TÉCNICA"/>
    <m/>
    <s v="TIPO I"/>
    <s v="TERRESTRE"/>
    <s v="BENAVIDES ARANGO RAFAEL JOSE"/>
    <n v="1"/>
    <n v="35779.500569199998"/>
    <n v="0"/>
    <n v="35779.500569199998"/>
    <m/>
    <m/>
    <m/>
    <m/>
    <m/>
  </r>
  <r>
    <s v="BOGOTA"/>
    <x v="4"/>
    <x v="4"/>
    <n v="11001"/>
    <n v="2808016"/>
    <n v="43351"/>
    <s v="ORDEN DE CAMBIO"/>
    <s v="CUNDINAMARCA"/>
    <s v="BOGOTA"/>
    <s v="BARRIO VILLA CASTILLA BOGOTA"/>
    <s v="REDEBAN"/>
    <s v="FO-25-1598333"/>
    <d v="2025-09-29T11:33:00"/>
    <d v="2025-09-30T14:17:00"/>
    <m/>
    <s v="ROLLOS"/>
    <s v="ROLLOS"/>
    <s v="CB UNO A UNO"/>
    <s v="CB UNO A UNO"/>
    <s v="EJECUTADO_EXITOSO"/>
    <s v="EJECUTADO EXITOSO"/>
    <s v="29/09/2025 SE ESCALA AL COORDINADOR DE ZONA PARA ENTREGA DE ROLLOS EN SITIO | 30/09/2025 SE REALIZA ENTREGA DE 20 ROLLOS REDEBAN"/>
    <s v="VISITA_TÉCNICA"/>
    <m/>
    <s v="TIPO I"/>
    <s v="TERRESTRE"/>
    <s v="ALARCON AREVALO JOHAN STIVEN"/>
    <n v="1"/>
    <n v="35779.500569199998"/>
    <n v="0"/>
    <n v="35779.500569199998"/>
    <m/>
    <m/>
    <m/>
    <m/>
    <m/>
  </r>
  <r>
    <s v="BOGOTA"/>
    <x v="4"/>
    <x v="4"/>
    <n v="11001"/>
    <n v="2808116"/>
    <n v="69694"/>
    <s v="ORDEN DE CAMBIO"/>
    <s v="CUNDINAMARCA"/>
    <s v="BOGOTA"/>
    <s v="PTM BOGOTA  ANNY FOTOGRAFIA Y"/>
    <s v="REDEBAN"/>
    <s v="FO-25-1600979"/>
    <d v="2025-09-29T11:43:00"/>
    <d v="2025-09-30T14:22:00"/>
    <m/>
    <s v="ROLLOS"/>
    <s v="ROLLOS"/>
    <s v="AGREGADOR"/>
    <s v="COMCARD - PTM"/>
    <s v="EJECUTADO_EXITOSO"/>
    <s v="EJECUTADO EXITOSO"/>
    <s v="29/09/2025 SE ESCALA AL COORDINADOR DE ZONA PARA ENTREGA DE ROLLOS EN SITIO | 30/09/2025 SE ENTREGA 20 ROLLOS"/>
    <s v="VISITA_TÉCNICA"/>
    <m/>
    <s v="TIPO I"/>
    <s v="TERRESTRE"/>
    <s v="ORTIZ MARTINEZ STIVEN"/>
    <n v="1"/>
    <n v="35779.500569199998"/>
    <n v="0"/>
    <n v="35779.500569199998"/>
    <m/>
    <m/>
    <m/>
    <m/>
    <m/>
  </r>
  <r>
    <s v="BOGOTA"/>
    <x v="4"/>
    <x v="4"/>
    <n v="11001"/>
    <n v="2808861"/>
    <n v="79352"/>
    <s v="ORDEN DE CAMBIO"/>
    <s v="CUNDINAMARCA"/>
    <s v="BOGOTA"/>
    <s v="BARRIO LA PEPITA BOGOTA 5"/>
    <s v="REDEBAN"/>
    <s v="FO-25-1599112"/>
    <d v="2025-09-29T13:25:00"/>
    <d v="2025-09-30T14:27:00"/>
    <m/>
    <s v="ROLLOS"/>
    <s v="ROLLOS"/>
    <s v="CB UNO A UNO"/>
    <s v="CB UNO A UNO"/>
    <s v="EJECUTADO_EXITOSO"/>
    <s v="EJECUTADO EXITOSO"/>
    <s v="29/09/2025 SE ESCALA AL COORDINADOR DE ZONA PARA ENTREGA DE ROLLOS EN SITIO | 30/09/2025 SE ENTREGAN  ROLLOS SIN MANIPULACIÓN DEL DATAFONO SIN NOVEDAD"/>
    <s v="VISITA_TÉCNICA"/>
    <m/>
    <s v="TIPO I"/>
    <s v="TERRESTRE"/>
    <s v="ARIAS QUILINDO JULIAN"/>
    <n v="1"/>
    <n v="35779.500569199998"/>
    <n v="0"/>
    <n v="35779.500569199998"/>
    <m/>
    <m/>
    <m/>
    <m/>
    <m/>
  </r>
  <r>
    <s v="BOGOTA"/>
    <x v="4"/>
    <x v="4"/>
    <n v="11001"/>
    <n v="2808797"/>
    <n v="80828"/>
    <s v="ORDEN DE CAMBIO"/>
    <s v="CUNDINAMARCA"/>
    <s v="BOGOTA"/>
    <s v="PTM BOGOTA ZAHARA JEWELRY"/>
    <s v="REDEBAN"/>
    <s v="FO-25-1599185"/>
    <d v="2025-09-29T13:33:00"/>
    <d v="2025-09-30T14:31:00"/>
    <m/>
    <s v="ROLLOS"/>
    <s v="ROLLOS"/>
    <s v="AGREGADOR"/>
    <s v="COMCARD - PTM"/>
    <s v="EJECUTADO_EXITOSO"/>
    <s v="EJECUTADO EXITOSO"/>
    <s v="29/09/2025 SE ESCALA AL COORDINADOR DE ZONA PARA ENTREGA DE ROLLOS EN SITIO | 30/09/2025 DURANTE LA VISITA TECNICA SE REALIZA ENTREGA DE ROLLOS PARA DATÁFONO NO SE MANIPULAN EQUIPOS SIN NOVEDAD EN ENTREGA"/>
    <s v="VISITA_TÉCNICA"/>
    <m/>
    <s v="TIPO I"/>
    <s v="TERRESTRE"/>
    <s v="LOZADA ROJAS CHRISTIAN ANDRES"/>
    <n v="1"/>
    <n v="35779.500569199998"/>
    <n v="0"/>
    <n v="35779.500569199998"/>
    <m/>
    <m/>
    <m/>
    <m/>
    <m/>
  </r>
  <r>
    <s v="BOGOTA"/>
    <x v="4"/>
    <x v="4"/>
    <n v="25754"/>
    <n v="2808997"/>
    <n v="43993"/>
    <s v="ORDEN DE CAMBIO"/>
    <s v="CUNDINAMARCA"/>
    <s v="SOACHA"/>
    <s v="BARRIO SOACHA CHICO SOACHA"/>
    <s v="REDEBAN"/>
    <s v="FO-25-1599372"/>
    <d v="2025-09-29T14:08:00"/>
    <d v="2025-09-30T14:40:00"/>
    <m/>
    <s v="ROLLOS"/>
    <s v="ROLLOS"/>
    <s v="CB UNO A UNO"/>
    <s v="CB UNO A UNO"/>
    <s v="EJECUTADO_EXITOSO"/>
    <s v="EJECUTADO EXITOSO"/>
    <s v="29/09/2025 SE ESCALA AL COORDINADOR DE ZONA PARA ENTREGA DE ROLLOS EN SITIO | 30/09/2025 DURANTE LA VISITA TECNICA SE REALIZA ENTREGA DE ROLLOS PARA DATÁFONO NO SE MANIPULAN EQUIPOS"/>
    <s v="VISITA_TÉCNICA"/>
    <m/>
    <s v="TIPO I"/>
    <s v="TERRESTRE"/>
    <s v="GALEANO SORIANO JUAN DAVID"/>
    <n v="1"/>
    <n v="35779.500569199998"/>
    <n v="0"/>
    <n v="35779.500569199998"/>
    <m/>
    <m/>
    <m/>
    <m/>
    <m/>
  </r>
  <r>
    <s v="CUCUTA"/>
    <x v="3"/>
    <x v="3"/>
    <n v="54001"/>
    <n v="2809173"/>
    <n v="49404"/>
    <s v="ORDEN DE CAMBIO"/>
    <s v="NORTE DE SANTANDER"/>
    <s v="CUCUTA"/>
    <s v="DISTRICOL SEGUROS DEL ORIENTE"/>
    <s v="REDEBAN"/>
    <s v="FO-25-1599405"/>
    <d v="2025-09-29T14:13:00"/>
    <d v="2025-09-30T14:44:00"/>
    <m/>
    <s v="ROLLOS"/>
    <s v="ROLLOS"/>
    <s v="AGREGADOR"/>
    <s v="DISTRICOL"/>
    <s v="EJECUTADO_EXITOSO"/>
    <s v="EJECUTADO EXITOSO"/>
    <s v="29/09/2025 SE ESCALA AL COORDINADOR DE ZONA PARA ENTREGA DE ROLLOS EN SITIO | 30/09/2025 SE REALIZÓ VISITA AL COMERCIO Y SE HIZO ENTREGA DE 20 ROLLOS TODO OK"/>
    <s v="VISITA_TÉCNICA"/>
    <m/>
    <s v="TIPO I"/>
    <s v="TERRESTRE"/>
    <s v="MORA VEGA JEAMPIER"/>
    <n v="1"/>
    <n v="35779.500569199998"/>
    <n v="0"/>
    <n v="35779.500569199998"/>
    <m/>
    <m/>
    <m/>
    <m/>
    <m/>
  </r>
  <r>
    <s v="BOGOTA"/>
    <x v="4"/>
    <x v="4"/>
    <n v="11001"/>
    <n v="2801897"/>
    <n v="46325"/>
    <s v="ORDEN DE CAMBIO"/>
    <s v="CUNDINAMARCA"/>
    <s v="BOGOTA"/>
    <s v="PTM  BOGOTA  MINIMARKET JYM"/>
    <s v="REDEBAN"/>
    <s v="FO-25-1591670 | FO-25-1597925"/>
    <d v="2025-09-27T09:00:00"/>
    <d v="2025-09-30T14:53:00"/>
    <m/>
    <s v="ROLLOS"/>
    <s v="ROLLOS"/>
    <s v="AGREGADOR"/>
    <s v="COMCARD - PTM"/>
    <s v="EJECUTADO_EXITOSO"/>
    <s v="EJECUTADO EXITOSO"/>
    <s v="29/09/2025 COMERCIO SE ENCUENTRA CERRADO, SE COMUNICA CON LA CLIENTA Y NO DA RESPUESTA | 30/09/2025 SE REALIZA VISITA SE ENTREGAN 10 ROLLOS REDEBAN"/>
    <s v="VISITA_TÉCNICA"/>
    <m/>
    <s v="TIPO I"/>
    <s v="TERRESTRE"/>
    <s v="GONZALEZ FANDIÑO SANTIAGO ERNESTO | JAIMES VALERO NELSON RICARDO"/>
    <n v="2"/>
    <n v="35779.500569199998"/>
    <n v="0"/>
    <n v="71559.001138399995"/>
    <m/>
    <m/>
    <m/>
    <m/>
    <m/>
  </r>
  <r>
    <s v="MEDELLIN"/>
    <x v="0"/>
    <x v="0"/>
    <n v="5615"/>
    <n v="2802934"/>
    <n v="79272"/>
    <s v="ORDEN DE CAMBIO"/>
    <s v="ANTIOQUIA"/>
    <s v="RIONEGRO"/>
    <s v="DISTRICOL MASCOTAS SHOP LA ABU"/>
    <s v="REDEBAN"/>
    <s v="FO-25-1592670"/>
    <d v="2025-09-27T10:56:00"/>
    <d v="2025-09-30T14:57:00"/>
    <m/>
    <s v="ROLLOS"/>
    <s v="ROLLOS"/>
    <s v="AGREGADOR"/>
    <s v="DISTRICOL"/>
    <s v="EJECUTADO_EXITOSO"/>
    <s v="EJECUTADO EXITOSO"/>
    <s v="27/09/2025 SE ESCALA AL COORDINADOR DE ZONA PARA ENTREGA DE ROLLOS EN SITIO | 30/09/2025 SE ENTREGAN 10 ROLLOS"/>
    <s v="VISITA_TÉCNICA"/>
    <m/>
    <s v="TIPO II"/>
    <s v="TERRESTRE"/>
    <s v="BADEL ACUÑA LUIS ALBERTO"/>
    <n v="1"/>
    <n v="67654.12000000001"/>
    <n v="0"/>
    <n v="67654.12000000001"/>
    <m/>
    <m/>
    <m/>
    <m/>
    <m/>
  </r>
  <r>
    <s v="BUCARAMANGA"/>
    <x v="3"/>
    <x v="3"/>
    <n v="68001"/>
    <n v="2810950"/>
    <n v="26983"/>
    <s v="ORDEN DE CAMBIO"/>
    <s v="SANTANDER"/>
    <s v="BUCARAMANGA"/>
    <s v="BARRIO ALARCON 2 BUCARAMANGA"/>
    <s v="REDEBAN"/>
    <s v="FO-25-1600976"/>
    <d v="2025-09-29T16:27:00"/>
    <d v="2025-09-30T14:58:00"/>
    <m/>
    <s v="ROLLOS"/>
    <s v="ROLLOS"/>
    <s v="CB UNO A UNO"/>
    <s v="CB UNO A UNO"/>
    <s v="EJECUTADO_EXITOSO"/>
    <s v="EJECUTADO EXITOSO"/>
    <s v="29/09/2025 SE ESCALA AL COORDINADOR DE ZONA PARA ENTREGA DE ROLLOS EN SITIO | 30/09/2025 SE VISITA COMERCIO SE REALIZA LA ENTREGA DE 110 ROLLOS RBM CB OPERATIVO"/>
    <s v="VISITA_TÉCNICA"/>
    <m/>
    <s v="TIPO I"/>
    <s v="TERRESTRE"/>
    <s v="BARAJAS BERMUDEZ YAHIR MAURICIO"/>
    <n v="1"/>
    <n v="35779.500569199998"/>
    <n v="0"/>
    <n v="35779.500569199998"/>
    <m/>
    <m/>
    <m/>
    <m/>
    <m/>
  </r>
  <r>
    <s v="MEDELLIN"/>
    <x v="0"/>
    <x v="0"/>
    <n v="5001"/>
    <n v="2800491"/>
    <n v="45966"/>
    <s v="ORDEN DE CAMBIO"/>
    <s v="ANTIOQUIA"/>
    <s v="MEDELLIN"/>
    <s v="BARRIO SANTA ELENA MEDELLIN 1"/>
    <s v="REDEBAN"/>
    <s v="FO-25-1595934"/>
    <d v="2025-09-26T14:20:00"/>
    <d v="2025-09-30T14:58:00"/>
    <m/>
    <s v="ROLLOS"/>
    <s v="ROLLOS"/>
    <s v="CB UNO A UNO"/>
    <s v="CB UNO A UNO"/>
    <s v="EJECUTADO_EXITOSO"/>
    <s v="EJECUTADO EXITOSO"/>
    <s v="30/09/2025 ENTREGA DE 60 ROLLOS EN SITIO OK"/>
    <s v="VISITA_TÉCNICA"/>
    <m/>
    <s v="TIPO I"/>
    <s v="TERRESTRE"/>
    <s v="PAREJA ECHAVARRIA JHON DAVID"/>
    <n v="1"/>
    <n v="35779.500569199998"/>
    <n v="0"/>
    <n v="35779.500569199998"/>
    <m/>
    <m/>
    <m/>
    <m/>
    <m/>
  </r>
  <r>
    <s v="BOGOTA"/>
    <x v="4"/>
    <x v="4"/>
    <n v="11001"/>
    <n v="2812386"/>
    <n v="35879"/>
    <s v="ORDEN DE CAMBIO"/>
    <s v="CUNDINAMARCA"/>
    <s v="BOGOTA"/>
    <s v="BARRIO PATIO BONITO BOGOTA 3"/>
    <s v="REDEBAN"/>
    <s v="FO-25-1601670"/>
    <d v="2025-09-30T08:04:00"/>
    <d v="2025-09-30T15:08:00"/>
    <m/>
    <s v="ROLLOS"/>
    <s v="ROLLOS"/>
    <s v="CB UNO A UNO"/>
    <s v="CB UNO A UNO"/>
    <s v="EJECUTADO_EXITOSO"/>
    <s v="EJECUTADO EXITOSO"/>
    <s v="30/09/2025 SE ESCALA AL COORDINADOR DE ZONA PARA ENTREGA DE ROLLOS EN SITIO | 30/09/2025 SE REALIZA LA ENTREGA DE 20 ROLLOS REDEBAN"/>
    <s v="VISITA_TÉCNICA"/>
    <m/>
    <s v="TIPO I"/>
    <s v="TERRESTRE"/>
    <s v="ALARCON AREVALO JOHAN STIVEN"/>
    <n v="1"/>
    <n v="35779.500569199998"/>
    <n v="0"/>
    <n v="35779.500569199998"/>
    <m/>
    <m/>
    <m/>
    <m/>
    <m/>
  </r>
  <r>
    <s v="MEDELLIN"/>
    <x v="0"/>
    <x v="0"/>
    <n v="5756"/>
    <n v="2795748"/>
    <n v="19476"/>
    <s v="ORDEN DE CAMBIO"/>
    <s v="ANTIOQUIA"/>
    <s v="SONSON"/>
    <s v="PTM VARIEDADES JDS"/>
    <s v="REDEBAN"/>
    <s v="FO-25-1588626"/>
    <d v="2025-09-25T16:24:00"/>
    <d v="2025-09-30T15:27:00"/>
    <m/>
    <s v="ROLLOS"/>
    <s v="ROLLOS"/>
    <s v="AGREGADOR"/>
    <s v="COMCARD - PTM"/>
    <s v="EJECUTADO_EXITOSO"/>
    <s v="EJECUTADO EXITOSO"/>
    <s v="26/09/2025 SE REALIZA ENVIO DE ROLLOS POR FLOTA | 30/09/2025 SE REALIZA ENVÍO DE 70 ROLLOS, EL ROLLOS LOS RECIBE EL CLIENTE"/>
    <s v="ENVÍO"/>
    <m/>
    <s v="TIPO III"/>
    <s v="TERRESTRE"/>
    <s v="ZAPATA LOPEZ EDWARD ASDRUBAL"/>
    <n v="0"/>
    <n v="35779.500569199998"/>
    <n v="0"/>
    <n v="35779.500569199998"/>
    <m/>
    <m/>
    <m/>
    <m/>
    <m/>
  </r>
  <r>
    <s v="CALI"/>
    <x v="2"/>
    <x v="2"/>
    <n v="76377"/>
    <n v="2793760"/>
    <n v="65268"/>
    <s v="ORDEN DE CAMBIO"/>
    <s v="VALLE DEL CAUCA"/>
    <s v="LA CUMBRE"/>
    <s v="BARRIO CENTRO DE PAVAS LA CUMB"/>
    <s v="REDEBAN"/>
    <s v="FO-25-1583294"/>
    <d v="2025-09-25T11:59:00"/>
    <d v="2025-09-30T15:29:00"/>
    <m/>
    <s v="ROLLOS"/>
    <s v="ROLLOS"/>
    <s v="UNO A UNO"/>
    <s v="CB UNO A UNO"/>
    <s v="EJECUTADO_EXITOSO"/>
    <s v="EJECUTADO EXITOSO"/>
    <s v="25/09/2025 SE ESCALA AL COORDINADOR DE ZONA PARA ENTREGA DE ROLLOS EN SITIO | 30/09/2025 SE VISITA CORRESPONSAL Y SE ENTREGAN 10 ROLLOS"/>
    <s v="VISITA_TÉCNICA"/>
    <m/>
    <s v="TIPO II"/>
    <s v="TERRESTRE"/>
    <s v="BOLAÑOS TABORDA JORGE ENRIQUE"/>
    <n v="1"/>
    <n v="67654.12000000001"/>
    <n v="0"/>
    <n v="67654.12000000001"/>
    <m/>
    <m/>
    <m/>
    <m/>
    <m/>
  </r>
  <r>
    <s v="MANIZALES"/>
    <x v="2"/>
    <x v="6"/>
    <n v="17616"/>
    <n v="2792636"/>
    <n v="77175"/>
    <s v="ORDEN DE CAMBIO"/>
    <s v="CALDAS"/>
    <s v="RISARALDA"/>
    <s v="DISTRICOL RESTAURANTE CHANGUI"/>
    <s v="REDEBAN"/>
    <s v="FO-25-1582369"/>
    <d v="2025-09-25T10:07:00"/>
    <d v="2025-09-30T15:33:00"/>
    <m/>
    <s v="ROLLOS"/>
    <s v="ROLLOS"/>
    <s v="AGREGADOR"/>
    <s v="DISTRICOL"/>
    <s v="EJECUTADO_EXITOSO"/>
    <s v="EJECUTADO EXITOSO"/>
    <s v="25/09/2025 SE ESCALA AL COORDINADOR DE ZONA PARA ENTREGA DE ROLLOS EN SITIO | 30/09/2025 SE VISITA COMERCIO SE REALIZA ENTREGA DE 10 ROLLOS DE PAPEL PARA DATÁFONO REDEBAN"/>
    <s v="VISITA_TÉCNICA"/>
    <m/>
    <s v="TIPO II"/>
    <s v="TERRESTRE"/>
    <s v="LOAIZA LOPEZ JHON FREDDY"/>
    <n v="1"/>
    <n v="67654.12000000001"/>
    <n v="0"/>
    <n v="67654.12000000001"/>
    <m/>
    <m/>
    <m/>
    <m/>
    <m/>
  </r>
  <r>
    <s v="CALI"/>
    <x v="2"/>
    <x v="2"/>
    <n v="76001"/>
    <n v="2808967"/>
    <n v="81064"/>
    <s v="ORDEN DE CAMBIO"/>
    <s v="VALLE DEL CAUCA"/>
    <s v="CALI"/>
    <s v="BARRIO VILLA SAN MARCOS  CALI"/>
    <s v="REDEBAN"/>
    <s v="FO-25-1599271"/>
    <d v="2025-09-29T13:57:00"/>
    <d v="2025-09-30T15:45:00"/>
    <m/>
    <s v="ROLLOS"/>
    <s v="ROLLOS"/>
    <s v="UNO A UNO"/>
    <s v="UNO A UNO"/>
    <s v="EJECUTADO_EXITOSO"/>
    <s v="EJECUTADO EXITOSO"/>
    <s v="29/09/2025 SE ESCALA AL COORDINADOR DE ZONA PARA ENTREGA DE ROLLOS EN SITIO | 30/09/2025 SE REALIZA ENTREGA DE 20 ROLLOS TÉRMICOS EN EL CB SIN NOVEDAD."/>
    <s v="VISITA_TÉCNICA"/>
    <m/>
    <s v="TIPO I"/>
    <s v="TERRESTRE"/>
    <s v="TORRES GARCIA JENDRY JOSE"/>
    <n v="1"/>
    <n v="35779.500569199998"/>
    <n v="0"/>
    <n v="35779.500569199998"/>
    <m/>
    <m/>
    <m/>
    <m/>
    <m/>
  </r>
  <r>
    <s v="BOGOTA"/>
    <x v="4"/>
    <x v="4"/>
    <n v="11001"/>
    <n v="2809213"/>
    <n v="79043"/>
    <s v="ORDEN DE CAMBIO"/>
    <s v="CUNDINAMARCA"/>
    <s v="BOGOTA"/>
    <s v="BARRIO LA CABANA BOGOTA"/>
    <s v="REDEBAN"/>
    <s v="FO-25-1599376"/>
    <d v="2025-09-29T14:06:00"/>
    <d v="2025-09-30T15:49:00"/>
    <m/>
    <s v="ROLLOS"/>
    <s v="ROLLOS"/>
    <s v="CB UNO A UNO"/>
    <s v="CB UNO A UNO"/>
    <s v="EJECUTADO_EXITOSO"/>
    <s v="EJECUTADO EXITOSO"/>
    <s v="29/09/2025 SE ESCALA AL COORDINADOR DE ZONA PARA ENTREGA DE ROLLOS EN SITIO | 30/09/2025 ENTREGA DE 20 ROLLOS NO SE MANIPULAN EQUIPOS"/>
    <s v="VISITA_TÉCNICA"/>
    <m/>
    <s v="TIPO I"/>
    <s v="TERRESTRE"/>
    <s v="HERNANDEZ NARANJO OSCAR EDUARDO"/>
    <n v="1"/>
    <n v="35779.500569199998"/>
    <n v="0"/>
    <n v="35779.500569199998"/>
    <m/>
    <m/>
    <m/>
    <m/>
    <m/>
  </r>
  <r>
    <s v="TUNJA"/>
    <x v="3"/>
    <x v="3"/>
    <n v="15001"/>
    <n v="2814003"/>
    <n v="80571"/>
    <s v="ORDEN DE CAMBIO"/>
    <s v="BOYACA"/>
    <s v="TUNJA"/>
    <s v="DISTRICOL FERRETERIA JN SANDOV"/>
    <s v="REDEBAN"/>
    <s v="FO-25-1603146"/>
    <d v="2025-09-30T09:58:00"/>
    <d v="2025-09-30T15:55:00"/>
    <m/>
    <s v="ROLLOS"/>
    <s v="ROLLOS"/>
    <s v="AGREGADOR"/>
    <s v="DISTRICOL"/>
    <s v="EJECUTADO_EXITOSO"/>
    <s v="EJECUTADO EXITOSO"/>
    <s v="30/09/2025 SE ESCALA AL COORDINADOR DE ZONA PARA ENTREGA DE ROLLOS EN SITIO | 30/09/2025 ENTREGA DE 20 ROLLOS EXITOSO, TIRILLA SUMISTRADA POR EL CLIENTE"/>
    <s v="VISITA_TÉCNICA"/>
    <m/>
    <s v="TIPO I"/>
    <s v="TERRESTRE"/>
    <s v="HERRERA GARZON JEYSON STEVENT"/>
    <n v="1"/>
    <n v="35779.500569199998"/>
    <n v="0"/>
    <n v="35779.500569199998"/>
    <m/>
    <m/>
    <m/>
    <m/>
    <m/>
  </r>
  <r>
    <s v="MONTERIA"/>
    <x v="1"/>
    <x v="1"/>
    <n v="23417"/>
    <n v="2787558"/>
    <n v="80531"/>
    <s v="ORDEN DE CAMBIO"/>
    <s v="CORDOBA"/>
    <s v="LORICA"/>
    <s v="BARRIO BAJO KENNEDY LORICA"/>
    <s v="REDEBAN"/>
    <s v="FO-25-1576912"/>
    <d v="2025-09-24T11:37:00"/>
    <d v="2025-09-30T16:11:00"/>
    <m/>
    <s v="ROLLOS"/>
    <s v="ROLLOS"/>
    <s v="UNO A UNO"/>
    <s v="UNO A UNO"/>
    <s v="EJECUTADO_EXITOSO"/>
    <s v="EJECUTADO EXITOSO"/>
    <s v="24/09/2025 SE ESCALA AL COORDINADOR DE ZONA PARA ENTREGA DE ROLLOS EN SITIO | 30/09/2025 SE REALIZÓ ENTREGA DE 20 ROLLOS PARA CB BANCOLOMBIA, NO SE MANIPULÓ EQUIPOS."/>
    <s v="VISITA_TÉCNICA"/>
    <m/>
    <s v="TIPO II"/>
    <s v="TERRESTRE"/>
    <s v="CALDERA SALCEDO CARLOS JULIO"/>
    <n v="1"/>
    <n v="67654.12000000001"/>
    <n v="0"/>
    <n v="67654.12000000001"/>
    <m/>
    <m/>
    <m/>
    <m/>
    <m/>
  </r>
  <r>
    <s v="BUCARAMANGA"/>
    <x v="3"/>
    <x v="3"/>
    <n v="68547"/>
    <n v="2808614"/>
    <n v="59644"/>
    <s v="ORDEN DE CAMBIO"/>
    <s v="SANTANDER"/>
    <s v="PIEDECUESTA"/>
    <s v="BARRIO EL GUAYABAL PIEDECUESTA"/>
    <s v="REDEBAN"/>
    <s v="FO-25-1598588"/>
    <d v="2025-09-29T12:27:00"/>
    <d v="2025-09-30T16:14:00"/>
    <m/>
    <s v="ROLLOS"/>
    <s v="ROLLOS"/>
    <s v="CB UNO A UNO"/>
    <s v="CB UNO A UNO"/>
    <s v="EJECUTADO_EXITOSO"/>
    <s v="EJECUTADO EXITOSO"/>
    <s v="29/09/2025 SE ESCALA AL COORDINADOR DE ZONA PARA ENTREGA DE ROLLOS EN SITIO | 30/09/2025 SE VISITA COMERCIO SE REALIZA LA ENTREGA DE 100 ROLLOS RBM CB OPERATIVO"/>
    <s v="VISITA_TÉCNICA"/>
    <m/>
    <s v="TIPO II"/>
    <s v="TERRESTRE"/>
    <s v="BARAJAS BERMUDEZ YAHIR MAURICIO"/>
    <n v="1"/>
    <n v="67654.12000000001"/>
    <n v="0"/>
    <n v="67654.12000000001"/>
    <m/>
    <m/>
    <m/>
    <m/>
    <m/>
  </r>
  <r>
    <s v="MONTERIA"/>
    <x v="1"/>
    <x v="1"/>
    <n v="23675"/>
    <n v="2798572"/>
    <n v="78851"/>
    <s v="ORDEN DE CAMBIO"/>
    <s v="CORDOBA"/>
    <s v="SAN BERNARDO DEL VIENTO"/>
    <s v="DISTRICOL ED MARK"/>
    <s v="REDEBAN"/>
    <s v="FO-25-1587787"/>
    <d v="2025-09-26T10:08:00"/>
    <d v="2025-09-30T16:17:00"/>
    <m/>
    <s v="ROLLOS"/>
    <s v="ROLLOS"/>
    <s v="AGREGADOR"/>
    <s v="DISTRICOL"/>
    <s v="EJECUTADO_EXITOSO"/>
    <s v="EJECUTADO EXITOSO"/>
    <s v="26/09/2025 SE ESCALA AL COORDINADOR DE ZONA PARA ENTREGA DE ROLLOS EN SITIO | 30/09/2025 SE REALIZÓ ENTREGA DE 40 ROLLOS PARA CB BANCOLOMBIA, NO SE MANIPULÓ EQUIPOS."/>
    <s v="VISITA_TÉCNICA"/>
    <m/>
    <s v="TIPO II"/>
    <s v="TERRESTRE"/>
    <s v="CALDERA SALCEDO CARLOS JULIO"/>
    <n v="1"/>
    <n v="67654.12000000001"/>
    <n v="0"/>
    <n v="67654.12000000001"/>
    <m/>
    <m/>
    <m/>
    <m/>
    <m/>
  </r>
  <r>
    <s v="IBAGUE"/>
    <x v="5"/>
    <x v="5"/>
    <n v="73616"/>
    <n v="2791684"/>
    <n v="28327"/>
    <s v="ORDEN DE CAMBIO"/>
    <s v="TOLIMA"/>
    <s v="RIOBLANCO"/>
    <s v="CENTRO HERRERA RIOBLANCO   TOL"/>
    <s v="REDEBAN"/>
    <s v="FO-25-1581838"/>
    <d v="2025-09-25T08:55:00"/>
    <d v="2025-09-30T16:17:00"/>
    <m/>
    <s v="ROLLOS"/>
    <s v="ROLLOS"/>
    <s v="CB UNO A UNO"/>
    <s v="CB UNO A UNO"/>
    <s v="EJECUTADO_EXITOSO"/>
    <s v="EJECUTADO EXITOSO"/>
    <s v="25/09/2025 SE ESCALA AL COORDINADOR DE ZONA PARA ENTREGA DE ROLLOS EN SITIO | 26/09/2025 SE REALIZA ENVÍO DE 20 ROLLOS POR SOLICITUD DEL CLIENTE ALA DIRECCIÓN ASIGNADA."/>
    <s v="ENVÍO"/>
    <m/>
    <s v="TIPO IV"/>
    <s v="TERRESTRE"/>
    <s v="BARRAGAN TAFUR EDWIN ESTEBAN"/>
    <n v="0"/>
    <n v="35779.500569199998"/>
    <n v="0"/>
    <n v="35779.500569199998"/>
    <m/>
    <m/>
    <m/>
    <m/>
    <m/>
  </r>
  <r>
    <s v="VALLEDUPAR"/>
    <x v="1"/>
    <x v="1"/>
    <n v="20001"/>
    <n v="2807253"/>
    <n v="26814"/>
    <s v="ORDEN DE CAMBIO"/>
    <s v="CESAR"/>
    <s v="VALLEDUPAR"/>
    <s v="BARRIO SAN JOAQUIN 5 VALLEDUPA"/>
    <s v="REDEBAN"/>
    <s v="FO-25-1597791"/>
    <d v="2025-09-29T10:39:00"/>
    <d v="2025-09-30T16:19:00"/>
    <m/>
    <s v="ROLLOS"/>
    <s v="ROLLOS"/>
    <s v="CB UNO A UNO"/>
    <s v="CB UNO A UNO"/>
    <s v="EJECUTADO_EXITOSO"/>
    <s v="EJECUTADO EXITOSO"/>
    <s v="29/09/2025 SE ESCALA AL COORDINADOR DE ZONA PARA ENTREGA DE ROLLOS EN SITIO | 30/09/2025 SE REALIZA ENTREGA DE 50 ROLLOS EN DIRECCIÓN"/>
    <s v="VISITA_TÉCNICA"/>
    <m/>
    <s v="TIPO I"/>
    <s v="TERRESTRE"/>
    <s v="MAESTRE MENGUAL EDGAR ENRIQUE"/>
    <n v="1"/>
    <n v="35779.500569199998"/>
    <n v="0"/>
    <n v="35779.500569199998"/>
    <m/>
    <m/>
    <m/>
    <m/>
    <m/>
  </r>
  <r>
    <s v="VALLEDUPAR"/>
    <x v="1"/>
    <x v="1"/>
    <n v="20001"/>
    <n v="2803100"/>
    <n v="49874"/>
    <s v="ORDEN DE CAMBIO"/>
    <s v="CESAR"/>
    <s v="VALLEDUPAR"/>
    <s v="BARRIO CENTRO VALLEDUPAR 23"/>
    <s v="REDEBAN"/>
    <s v="FO-25-1592618"/>
    <d v="2025-09-27T10:51:00"/>
    <d v="2025-09-30T16:19:00"/>
    <m/>
    <s v="ROLLOS"/>
    <s v="ROLLOS"/>
    <s v="UNO A UNO"/>
    <s v="CB UNO A UNO"/>
    <s v="EJECUTADO_EXITOSO"/>
    <s v="EJECUTADO EXITOSO"/>
    <s v="27/09/2025 SE ESCALA AL COORDINADOR DE ZONA PARA ENTREGA DE ROLLOS EN SITIO | 30/09/2025 SE REALIZA ENTREGA DE 10 ROLLOS EN DIRECCIÓN INDICADA POR CLIENTE"/>
    <s v="VISITA_TÉCNICA"/>
    <m/>
    <s v="TIPO I"/>
    <s v="TERRESTRE"/>
    <s v="MAESTRE MENGUAL EDGAR ENRIQUE"/>
    <n v="1"/>
    <n v="35779.500569199998"/>
    <n v="0"/>
    <n v="35779.500569199998"/>
    <m/>
    <m/>
    <m/>
    <m/>
    <m/>
  </r>
  <r>
    <s v="PASTO"/>
    <x v="2"/>
    <x v="2"/>
    <n v="52540"/>
    <n v="2802989"/>
    <n v="61222"/>
    <s v="ORDEN DE CAMBIO"/>
    <s v="NARIÑO"/>
    <s v="POLICARPA"/>
    <s v="BARRIO SANTACRUZ POLICARPA"/>
    <s v="REDEBAN"/>
    <s v="FO-25-1597685"/>
    <d v="2025-09-29T08:00:00"/>
    <d v="2025-09-30T16:28:00"/>
    <m/>
    <s v="ROLLOS"/>
    <s v="ROLLOS"/>
    <s v="UNO A UNO"/>
    <s v="CB UNO A UNO"/>
    <s v="EJECUTADO_EXITOSO"/>
    <s v="EJECUTADO EXITOSO"/>
    <s v="29/09/2025 SE REALIZA ENVIO DE ROLLOS CON GUIA | 29/09/2025 SE REALIZÓ EL ENVÍO DE PAPELERÍA SOLICITADA SE ENTREGA COPIA DE GUÍA AL CLIENTE PARA QUE RECLAME EN OFICINA"/>
    <s v="ENVÍO"/>
    <m/>
    <s v="TIPO IV"/>
    <s v="TERRESTRE"/>
    <s v="REMICIO AMADO JOHN HEBER"/>
    <n v="0"/>
    <n v="35779.500569199998"/>
    <n v="0"/>
    <n v="35779.500569199998"/>
    <m/>
    <m/>
    <m/>
    <m/>
    <m/>
  </r>
  <r>
    <s v="NEIVA"/>
    <x v="5"/>
    <x v="5"/>
    <n v="41298"/>
    <n v="2803357"/>
    <n v="79890"/>
    <s v="ORDEN DE CAMBIO"/>
    <s v="HUILA"/>
    <s v="GARZON"/>
    <s v="DISTRICOL REY DE LA ECONOMÍA"/>
    <s v="REDEBAN"/>
    <s v="FO-25-1596573"/>
    <d v="2025-09-29T08:00:00"/>
    <d v="2025-09-30T16:41:00"/>
    <m/>
    <s v="ROLLOS"/>
    <s v="ROLLOS"/>
    <s v="AGREGADOR"/>
    <s v="DISTRICOL"/>
    <s v="EJECUTADO_EXITOSO"/>
    <s v="EJECUTADO EXITOSO"/>
    <s v="29/09/2025 SE REALIZA ENVIO DE ROLLOS CON GUIA | 01/10/2025 SE REALIZA ENVIO DE 10 ROLLOS, CON LA GUIA 2235596111 SERVIENTREGA. SE CONFIRMA ENTREGA EXITOSA POR PARTE DE LA TRANSPORTADORA"/>
    <s v="ENVÍO"/>
    <m/>
    <s v="TIPO III"/>
    <s v="TERRESTRE"/>
    <m/>
    <n v="0"/>
    <n v="35779.500569199998"/>
    <n v="0"/>
    <n v="35779.500569199998"/>
    <m/>
    <m/>
    <m/>
    <m/>
    <m/>
  </r>
  <r>
    <s v="MONTERIA"/>
    <x v="1"/>
    <x v="1"/>
    <n v="23660"/>
    <n v="2791619"/>
    <n v="54320"/>
    <s v="ORDEN DE CAMBIO"/>
    <s v="CORDOBA"/>
    <s v="SAHAGUN"/>
    <s v="DISTRICOL FERREAGRO"/>
    <s v="REDEBAN"/>
    <s v="FO-25-1581737"/>
    <d v="2025-09-25T08:35:00"/>
    <d v="2025-09-30T16:54:00"/>
    <m/>
    <s v="ROLLOS"/>
    <s v="ROLLOS"/>
    <s v="AGREGADOR"/>
    <s v="DISTRICOL"/>
    <s v="EJECUTADO_EXITOSO"/>
    <s v="EJECUTADO EXITOSO"/>
    <s v="25/09/2025 SE ESCALA AL COORDINADOR DE ZONA PARA ENTREGA DE ROLLOS EN SITIO | 30/09/2025 SE ENTREGAN 30 ROLLOS CON VISITA OK"/>
    <s v="VISITA_TÉCNICA"/>
    <m/>
    <s v="TIPO II"/>
    <s v="TERRESTRE"/>
    <s v="COGOLLO VERTEL EDER LUIS"/>
    <n v="1"/>
    <n v="67654.12000000001"/>
    <n v="0"/>
    <n v="67654.12000000001"/>
    <m/>
    <m/>
    <m/>
    <m/>
    <m/>
  </r>
  <r>
    <s v="MONTERIA"/>
    <x v="1"/>
    <x v="1"/>
    <n v="23675"/>
    <n v="2795704"/>
    <n v="64435"/>
    <s v="ORDEN DE CAMBIO"/>
    <s v="CORDOBA"/>
    <s v="SAN BERNARDO DEL VIENTO"/>
    <s v="BARRIO JOSE MANUEL DE ALTAMIRA"/>
    <s v="REDEBAN"/>
    <s v="FO-25-1585320"/>
    <d v="2025-09-25T16:14:00"/>
    <d v="2025-09-30T16:57:00"/>
    <m/>
    <s v="ROLLOS"/>
    <s v="ROLLOS"/>
    <s v="CB UNO A UNO"/>
    <s v="CB UNO A UNO"/>
    <s v="EJECUTADO_EXITOSO"/>
    <s v="EJECUTADO EXITOSO"/>
    <s v="25/09/2025 SE ESCALA AL COORDINADOR DE ZONA PARA ENTREGA DE ROLLOS EN SITIO | 30/09/2025 SE REALIZÓ ENTREGA DE 70 ROLLOS PARA CB BANCOLOMBIA,"/>
    <s v="VISITA_TÉCNICA"/>
    <m/>
    <s v="TIPO II"/>
    <s v="TERRESTRE"/>
    <s v="CALDERA SALCEDO CARLOS JULIO"/>
    <n v="1"/>
    <n v="67654.12000000001"/>
    <n v="0"/>
    <n v="67654.12000000001"/>
    <m/>
    <m/>
    <m/>
    <m/>
    <m/>
  </r>
  <r>
    <s v="BUCARAMANGA"/>
    <x v="3"/>
    <x v="3"/>
    <n v="68276"/>
    <n v="2802929"/>
    <n v="67460"/>
    <s v="ORDEN DE CAMBIO"/>
    <s v="SANTANDER"/>
    <s v="FLORIDABLANCA"/>
    <s v="PTM FLORIDABLANCA SHOPPING PAR"/>
    <s v="REDEBAN"/>
    <s v="FO-25-1592623"/>
    <d v="2025-09-27T10:50:00"/>
    <d v="2025-09-30T17:02:00"/>
    <m/>
    <s v="ROLLOS"/>
    <s v="ROLLOS"/>
    <s v="AGREGADOR"/>
    <s v="COMCARD - PTM"/>
    <s v="EJECUTADO_EXITOSO"/>
    <s v="EJECUTADO EXITOSO"/>
    <s v="27/09/2025 SE ESCALA AL COORDINADOR DE ZONA PARA ENTREGA DE ROLLOS EN SITIO | 30/09/2025 SE VISITA COMERCIO SE HACE ENTREGA DE 20 ROLLOS"/>
    <s v="VISITA_TÉCNICA"/>
    <m/>
    <s v="TIPO I"/>
    <s v="TERRESTRE"/>
    <s v="GELVEZ MOGOLLON JOSE ELISEO"/>
    <n v="1"/>
    <n v="35779.500569199998"/>
    <n v="0"/>
    <n v="35779.500569199998"/>
    <m/>
    <m/>
    <m/>
    <m/>
    <m/>
  </r>
  <r>
    <s v="MEDELLIN"/>
    <x v="0"/>
    <x v="0"/>
    <n v="5088"/>
    <n v="2784419"/>
    <n v="76074"/>
    <s v="ORDEN DE CAMBIO"/>
    <s v="ANTIOQUIA"/>
    <s v="BELLO"/>
    <s v="BARRIO VRD JALISCO BELLO"/>
    <s v="REDEBAN"/>
    <s v="FO-25-1601462"/>
    <d v="2025-09-24T08:00:00"/>
    <d v="2025-09-30T17:05:00"/>
    <m/>
    <s v="ROLLOS"/>
    <s v="ROLLOS"/>
    <m/>
    <m/>
    <s v="EJECUTADO_EXITOSO"/>
    <s v="EJECUTADO EXITOSO"/>
    <s v="25/09/2025 SE ESCALA AL COORDINADOR DE ZONA PARA ENTREGA DE ROLLOS EN SITIO"/>
    <s v="VISITA_TÉCNICA"/>
    <m/>
    <s v="TIPO I"/>
    <s v="TERRESTRE"/>
    <s v="CARDONA MOLINA BROLIN STIVEN"/>
    <n v="1"/>
    <n v="35779.500569199998"/>
    <n v="0"/>
    <n v="35779.500569199998"/>
    <m/>
    <m/>
    <m/>
    <m/>
    <m/>
  </r>
  <r>
    <m/>
    <x v="6"/>
    <x v="7"/>
    <m/>
    <m/>
    <m/>
    <m/>
    <m/>
    <m/>
    <m/>
    <m/>
    <m/>
    <m/>
    <m/>
    <m/>
    <m/>
    <m/>
    <m/>
    <m/>
    <m/>
    <m/>
    <m/>
    <m/>
    <m/>
    <m/>
    <m/>
    <m/>
    <m/>
    <m/>
    <m/>
    <n v="82774116.563068315"/>
    <m/>
    <m/>
    <m/>
    <m/>
    <m/>
  </r>
  <r>
    <m/>
    <x v="6"/>
    <x v="7"/>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m/>
    <x v="0"/>
    <x v="0"/>
    <m/>
    <m/>
    <m/>
    <m/>
    <m/>
    <m/>
    <m/>
    <m/>
    <m/>
    <m/>
    <m/>
    <m/>
    <m/>
    <m/>
    <m/>
    <m/>
    <m/>
    <m/>
    <m/>
    <m/>
    <m/>
    <m/>
    <m/>
    <m/>
    <m/>
    <m/>
    <n v="479588.87655000004"/>
    <n v="196536.5258152"/>
    <n v="0"/>
  </r>
  <r>
    <m/>
    <x v="0"/>
    <x v="0"/>
    <m/>
    <m/>
    <m/>
    <m/>
    <m/>
    <m/>
    <m/>
    <m/>
    <m/>
    <m/>
    <m/>
    <m/>
    <m/>
    <m/>
    <m/>
    <m/>
    <m/>
    <m/>
    <m/>
    <m/>
    <m/>
    <m/>
    <m/>
    <m/>
    <m/>
    <m/>
    <n v="479588.87655000004"/>
    <n v="196536.5258152"/>
    <n v="0"/>
  </r>
  <r>
    <m/>
    <x v="1"/>
    <x v="1"/>
    <m/>
    <m/>
    <m/>
    <m/>
    <m/>
    <m/>
    <m/>
    <m/>
    <m/>
    <m/>
    <m/>
    <m/>
    <m/>
    <m/>
    <m/>
    <m/>
    <m/>
    <m/>
    <m/>
    <m/>
    <m/>
    <m/>
    <m/>
    <m/>
    <m/>
    <m/>
    <m/>
    <m/>
    <n v="0"/>
  </r>
  <r>
    <m/>
    <x v="1"/>
    <x v="1"/>
    <m/>
    <m/>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m/>
    <x v="0"/>
    <x v="0"/>
    <m/>
    <m/>
    <m/>
    <m/>
    <m/>
    <m/>
    <m/>
    <m/>
    <m/>
    <m/>
    <m/>
    <m/>
    <m/>
    <m/>
    <m/>
    <m/>
    <m/>
    <m/>
    <m/>
    <m/>
    <m/>
    <m/>
    <m/>
    <m/>
    <n v="479588.87655000004"/>
    <n v="196536.5258152"/>
    <n v="0"/>
  </r>
  <r>
    <m/>
    <x v="0"/>
    <x v="0"/>
    <m/>
    <m/>
    <m/>
    <m/>
    <m/>
    <m/>
    <m/>
    <m/>
    <m/>
    <m/>
    <m/>
    <m/>
    <m/>
    <m/>
    <m/>
    <m/>
    <m/>
    <m/>
    <m/>
    <m/>
    <m/>
    <m/>
    <m/>
    <m/>
    <n v="479588.87655000004"/>
    <n v="196536.5258152"/>
    <n v="0"/>
  </r>
  <r>
    <m/>
    <x v="0"/>
    <x v="0"/>
    <m/>
    <m/>
    <m/>
    <m/>
    <m/>
    <m/>
    <m/>
    <m/>
    <m/>
    <m/>
    <m/>
    <m/>
    <m/>
    <m/>
    <m/>
    <m/>
    <m/>
    <m/>
    <m/>
    <m/>
    <m/>
    <m/>
    <m/>
    <m/>
    <n v="479588.87655000004"/>
    <n v="196536.5258152"/>
    <n v="0"/>
  </r>
  <r>
    <m/>
    <x v="1"/>
    <x v="1"/>
    <m/>
    <m/>
    <m/>
    <m/>
    <m/>
    <m/>
    <m/>
    <m/>
    <m/>
    <m/>
    <m/>
    <m/>
    <m/>
    <m/>
    <m/>
    <m/>
    <m/>
    <m/>
    <m/>
    <m/>
    <m/>
    <m/>
    <m/>
    <m/>
    <m/>
    <m/>
    <n v="0"/>
  </r>
  <r>
    <m/>
    <x v="1"/>
    <x v="1"/>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s v="CUCUTA"/>
    <x v="0"/>
    <x v="0"/>
    <n v="54810"/>
    <s v="TA-25-974759"/>
    <n v="90113370"/>
    <s v="APERTURA"/>
    <s v="CB CRECIMIENTO - NUEVO"/>
    <s v="NORTE DE SANTANDER"/>
    <s v="TIBU"/>
    <s v="DROGUERIA LA PRINCIPAL TIBU 1"/>
    <s v="REDEBAN"/>
    <s v="FO-25-1376834"/>
    <d v="2025-08-14T00:00:00"/>
    <d v="2025-09-04T00:00:00"/>
    <n v="9999"/>
    <s v="BANCO DE BOGOTA"/>
    <s v="EJECUTADO"/>
    <s v="14-08-2025 SE REALIZA LLAMADA AL CLIENTE, SE HABLA CON EL SR ANDROW JOSUEPH PEREZ BAYONA SE VALIDA DIRECCIÓN OK, CANAL OK, TARJETA DE SEMBRADO OK, DISPONIBILIDAD TOTAL, SE CONFIRMA 4 ULTIMOS DIGITOS DE LA TARJETA: SI , LLAMAR EL DÍA LA INSTALACIÓN PARA CONFIRMAR VISITA// CONTACTO REALIZADO POR LA APP A SECRETARIA NURY AL NÚMERO 3182949631 // 27/08/2025 SE REALIZO ENVÍO DE ACCESORIOS PARA LA INSTALACIÓN EL DÍA 23-08 AL COMERCIO UBICADO EN TIBU, EN COMUNICACIÓN CON EL CLIENTE INFORMA EL SR ANDROW JOSUEPH PÉREZ 3102721644 QUE AL PARECER POR ORDEN PÚBLICO LA EMPRESA AÚN NO HA LOGRADO VIAJAR PARA REALIZAR LA ENTREGA DE PAQUETES EN LA ZONA DEL CATATUMBO A LA ESPERA DE RESPUESTA POR PARTE DEL CLIENTE DE LA LLEGADA DE LOS ACCESORIOS PARA CONTINUAR CON LA INSTALACIÓN Y SEMBRADO DE TARJETA // 1/09/2025 EN COMUNICACIÓN CON EL CLIENTE ME INFORMA EL SR ANDROW JOSUEPH PÉREZ 3102721644 QUE LA RECIBIÓ LOS ACCESORIOS, NOS INFORMAN PROGRAMAR EL SEMBRADO DE TARJETA PARA EL DÍA DE MAÑANA YA QUE EL PROVEEDOR DE INTERNET DE LA ZONA SE ENCUENTRA EN MANTENIMIENTOS EL DÍA DE HOY POR TAL MOTIVO NO ABRIERON EL LOCAL, SE PROGRAMA SEMBRADO PARA EL DÍA DE MAÑANA A LA ESPERA DE RESPUESTA DE DISPONIBILIDAD DEL CLIENTE // 2/09/2025 EN COMUNICACIÓN CON EL COMERCIO ME INFORMA LA SRA NURI 318 2949631 ENCARGADA DEL LOCAL DONDE ME INFORMA QUE EL SR ANDROW JOSUEPH PÉREZ SE ENCUENTRA DE VIAJE Y SE LLEVÓ LA TARJETA DE SEMBRADO NO TENÍA CONOCIMIENTO QUE TENÍA QUE ESTAR PRESENTE PARA REALIZAR LA ACTIVACIÓN DEL CB, ME INFORMA QUE EL DUEÑO LLEGA EL DÍA DE MAÑANA,SE PROGRAMA SEMBRADO DE TARJETA A LA ESPERA DE RESPUESTA POR PARTE DEL CLIENTE DE QUE YA ESTÁ EN EL PUNTO // 3/09/2025 EN COMUNICACIÓN CON LA SRA. NURI, AL NÚMERO 318 2949631, ENCARGADA DEL LOCAL, SE CONFIRMA QUE AÚN NO HA LLEGADO LA TARJETA DE SEMBRADO CORRESPONDIENTE PARA SU RESPECTIVA CONFIGURACIÓN. ASIMISMO, INDICA QUE CUENTA CON TODOS LOS ACCESORIOS REQUERIDOS, PERO EL PROPIETARIO AÚN NO HA LLEGADO AL MUNICIPIO DE TIBÚ PARA ENTREGAR LA TARJETA DE SEMBRADO. FECHA PROGRAMADA DE ATENCIÓN: 4 DE SEPTIEMBRE. // 04/09/2025 POR ORDEN PÚBLICO EN EL CATATUMBO SE REALIZA ENVIO DE ACCESORIOS POR TRASPORTADORA, SEMBRADO DE TARJETA POR TELÉFONO SE REALIZAN PRUEBAS Y CIERRES OK"/>
    <s v="VISITA_TÉCNICA"/>
    <s v="V8ZZZ431"/>
    <s v="TIPO IV ESPECIAL"/>
    <s v="TERRESTRE"/>
    <s v="DURAN ACOSTA FRANK YONNY"/>
    <n v="3201"/>
    <n v="1"/>
    <n v="504832.64687880001"/>
    <n v="504832.64687880001"/>
    <m/>
    <m/>
    <m/>
    <m/>
    <m/>
    <m/>
  </r>
  <r>
    <s v="VILLAVICENCIO"/>
    <x v="1"/>
    <x v="1"/>
    <n v="95015"/>
    <s v="TA-25-994806"/>
    <n v="53536447"/>
    <s v="APERTURA"/>
    <s v="CB CRECIMIENTO - NUEVO"/>
    <s v="GUAVIARE"/>
    <s v="CALAMAR"/>
    <s v="JOSE CRISTIAN MESA ARIAS"/>
    <s v="REDEBAN"/>
    <s v="FO-25-1409444"/>
    <d v="2025-08-22T00:00:00"/>
    <d v="2025-09-03T00:00:00"/>
    <n v="9999"/>
    <s v="BANCO DE BOGOTA"/>
    <s v="EJECUTADO"/>
    <s v="22-08-2025 SE REALIZA LLAMADA AL CLIENTE, SE HABLA CON LA SRA LINA FERNANDA SEGURA SE VALIDA DIRECCIÓN OK, CANAL OK, TARJETA DE SEMBRADO OK, DISPONIBILIDAD TOTAL, SE CONFIRMA 4 ULTIMOS DIGITOS DE LA TARJETA: OK, LLAMAR EL DÍA LA INSTALACIÓN PARA CONFIRMAR VISITA// CONTACTO REALIZADO POR LA APP // 03/09/2025 SE REALIZA INSTALACION DE CORRESPONSAL AVAL, SE INSTALAN EQUIPOS, SEMBRADO DE TARJETA, CB QUEDA OPERATIVO."/>
    <s v="VISITA_TÉCNICA"/>
    <s v="EF9ZZ055"/>
    <s v="TIPO IV ESPECIAL"/>
    <s v="AEREO"/>
    <s v="CASTRILLON URREA LONDIER LEANDRO"/>
    <n v="3970"/>
    <n v="1"/>
    <n v="988462.96268840006"/>
    <n v="988462.96268840006"/>
    <m/>
    <m/>
    <m/>
    <m/>
    <m/>
    <m/>
  </r>
  <r>
    <s v="APARTADO"/>
    <x v="2"/>
    <x v="2"/>
    <n v="5172"/>
    <s v="TA-25-1015284"/>
    <n v="90128193"/>
    <s v="APERTURA"/>
    <s v="CB CRECIMIENTO - NUEVO"/>
    <s v="ANTIOQUIA"/>
    <s v="CHIGORODO"/>
    <s v="MULTITRAMITES ABOGADOS R&amp;T "/>
    <s v="REDEBAN"/>
    <s v="FO-25-1427666"/>
    <d v="2025-08-26T00:00:00"/>
    <d v="2025-09-02T00:00:00"/>
    <n v="9999"/>
    <s v="BANCO DE BOGOTA"/>
    <s v="EJECUTADO"/>
    <s v="26-08-2025 SE REALIZA LLAMADA AL CLIENTE, SE HABLA CON LA SRA GLORIA ELCY RAMOS LOPERA SE VALIDA DIRECCIÓN OK, CANAL OK, TARJETA DE SEMBRADO NO LA TIENE A LA MANOS; DISPONIBILIDAD TOTAL, SE LE CONFIRMA 4 ULTIMOS DIGITOS DE LA TARJETA: OK, LLAMAR EL DÍA LA INSTALACIÓN PARA CONFIRMAR VISITA// CONTACTO REALIZADO POR LA APP // 29/08/2025 SE LLEGA A COMERCIO Y NOS INDICAN QUE LA TARJETA DE SEMBRADO LA TIENE LA SEÑORA MAIRA ALEJANDRA RAMOS QUE TUVO UN PROBLEMA FAMILIAR Y SE AUSENTO NOS PIDEN ENCARECIDAMENTE QUE SI LA PODEMOS REPROGRAMAR PARA LO MAS ANTES POSIBLE // 01/09/2025 SE CONFIRMA CON EL CLIENTE LA TARJETA DE SEMBRADO Y SE AGENDA CON EL CLIENTE PARA EL DIA DE MAÑANA 02/09 // 02/09/2025 SE REALIZA INSTALACION DE CORRESPONSAL AVAL, SE INSTALAN EQUIPOS, SEMBRADO DE TARJETA, CB QUEDA OPERATIVO."/>
    <s v="VISITA_TÉCNICA"/>
    <s v="F9ZZZ665"/>
    <s v="TIPO II"/>
    <s v="TERRESTRE"/>
    <s v="CASTRO HENAO DANIEL ESTEBAN"/>
    <n v="3557"/>
    <n v="2"/>
    <n v="163813.69572160003"/>
    <n v="327627.39144320006"/>
    <m/>
    <m/>
    <m/>
    <m/>
    <m/>
    <m/>
  </r>
  <r>
    <s v="CALI"/>
    <x v="3"/>
    <x v="3"/>
    <n v="76892"/>
    <s v="TA-25-1036289"/>
    <n v="22809230"/>
    <s v="APERTURA"/>
    <s v="CB CRECIMIENTO - NUEVO"/>
    <s v="VALLE DEL CAUCA"/>
    <s v="YUMBO"/>
    <s v="SUPERMERCADO BELALCAZAR NO 11"/>
    <s v="REDEBAN"/>
    <s v="FO-25-1434953"/>
    <d v="2025-08-27T00:00:00"/>
    <d v="2025-09-01T00:00:00"/>
    <n v="7926"/>
    <s v="BANCO AV VILLAS"/>
    <s v="EJECUTADO"/>
    <s v="27-08-2025 SE REALIZA LLAMADA AL CLIENTE, SE HABLA CON LA SRA  JHOANNA SUAREZ SE VALIDA DIRECCIÓN OK, CANAL OK, TARJETA DE SEMBRADO OK, DISPONIBILIDAD TOTAL, SE CONFIRMA 4 ULTIMOS DIGITOS DE LA TARJETA: SI, LLAMAR EL DÍA LA INSTALACIÓN PARA CONFIRMAR VISITA// CONTACTO REALIZADO POR LA APP // 1/09/2025 SE VISITA EL COMERCIO, SE INSTALA DATAFONO, LECTORA, ACCESORIOS EN APERTURA CB AVAL MIXTO, TARJETA DE SEMBRADO 7311, POR SOLICITUD DEL CLIENTE SE HABILITA EL IVA AUTOMÁTICO, PRUEBAS OK, TELECARGA TRNA"/>
    <s v="VISITA_TÉCNICA"/>
    <s v="LAPZZ697"/>
    <s v="TIPO I"/>
    <s v="TERRESTRE"/>
    <s v="HERRERA MONAR GEOVANNY"/>
    <s v="6***********7311"/>
    <n v="1"/>
    <n v="75096.394270399993"/>
    <n v="75096.394270399993"/>
    <m/>
    <m/>
    <m/>
    <m/>
    <m/>
    <m/>
  </r>
  <r>
    <s v="PEREIRA"/>
    <x v="3"/>
    <x v="4"/>
    <n v="76895"/>
    <s v="TA-25-1036292"/>
    <n v="90143425"/>
    <s v="APERTURA"/>
    <s v="CB CRECIMIENTO - NUEVO"/>
    <s v="VALLE DEL CAUCA"/>
    <s v="ZARZAL"/>
    <s v="VARIEDADES PUNTO CHAT LA 10"/>
    <s v="REDEBAN"/>
    <s v="FO-25-1434967"/>
    <d v="2025-08-27T00:00:00"/>
    <d v="2025-09-01T00:00:00"/>
    <n v="9999"/>
    <s v="BANCO DE BOGOTA"/>
    <s v="EJECUTADO"/>
    <s v="27-08-2025 SE REALIZA LLAMADA AL CLIENTE, SE HABLA CON EL SR CRISTIAN JAVIER GALINDEZ MOTTA SE VALIDA DIRECCIÓN OK, CANAL OK, TARJETA DE SEMBRADO OK, DISPONIBILIDAD TOTAL, SE CONFIRMA 4 ULTIMOS DIGITOS DE LA TARJETA: SI, LLAMAR EL DÍA LA INSTALACIÓN PARA CONFIRMAR VISITA// CONTACTO REALIZADO POR LA APP // 01/09/2025 SE REALIZA INSTALACION DE CORRESPONSAL AVAL, SE INSTALAN EQUIPOS, SEMBRADO DE TARJETA, CB QUEDA OPERATIVO."/>
    <s v="VISITA_TÉCNICA"/>
    <s v="SFZZZ278"/>
    <s v="TIPO III"/>
    <s v="TERRESTRE"/>
    <s v="SANCHEZ SOLORZANO JUAN SEBASTIAN"/>
    <n v="197"/>
    <n v="1"/>
    <n v="275728.78077800001"/>
    <n v="275728.78077800001"/>
    <m/>
    <m/>
    <m/>
    <m/>
    <m/>
    <m/>
  </r>
  <r>
    <s v="MEDELLIN"/>
    <x v="2"/>
    <x v="2"/>
    <n v="27787"/>
    <s v="TA-25-1036308"/>
    <n v="89497277"/>
    <s v="APERTURA"/>
    <s v="CB CRECIMIENTO - NUEVO"/>
    <s v="CHOCO"/>
    <s v="TADO"/>
    <s v="PAPELERIA PATHER "/>
    <s v="REDEBAN"/>
    <s v="FO-25-1445211"/>
    <d v="2025-08-27T00:00:00"/>
    <d v="2025-09-03T00:00:00"/>
    <n v="9999"/>
    <s v="BANCO DE BOGOTA"/>
    <s v="EJECUTADO"/>
    <s v="27-08-2025 SE REALIZA LLAMADA AL CLIENTE, SE HABLA CON EL SR PATERS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CONTACTO CON EL SEÑOR LUIS ALBERTO PEREA PALACIOS VÍA TELEFÓNICA SE LE INFORMA QUE SE VA EN CAMINO Y PREGUNTA QUE CUANTO SE DEMORA LA INSTALACIÓN, AL LLEGAR AL MUNICIPIO SE CONTACTA CON EL SEÑOR PATERSON Y INDICA QUE ESTÁ EN SU CASA ALMORZANDO Y AHORA NO PUEDE RECIBIR LA VISITA, SE REPROGRAMA PARA EL 08/09 // 01/09/2025 EN COMUNICACION CON EL COORDINADOR SE PROGRAMA LA ACTIVIDAD PARA EL DIA MIERCOLES 03/09 // 03/09/2025 SE REALIZA INSTALACION DE CORRESPONSAL AVAL, SE INSTALAN EQUIPOS, SEMBRADO DE TARJETA, CB QUEDA OPERATIVO."/>
    <s v="VISITA_TÉCNICA"/>
    <s v="V7ZZZ389"/>
    <s v="TIPO IV ESPECIAL"/>
    <s v="AEREO"/>
    <s v="ROBLEDO DIAZ ANDRES FELIPE"/>
    <n v="1040"/>
    <n v="2"/>
    <n v="988462.96268840006"/>
    <n v="1976925.9253768001"/>
    <m/>
    <m/>
    <m/>
    <m/>
    <m/>
    <m/>
  </r>
  <r>
    <s v="BOGOTA"/>
    <x v="4"/>
    <x v="5"/>
    <n v="25126"/>
    <s v="TA-25-1038529"/>
    <n v="72560469"/>
    <s v="APERTURA"/>
    <s v="DATAFONO ADICIONAL"/>
    <s v="CUNDINAMARCA"/>
    <s v="CAJICA"/>
    <s v="TEAM COMMUNICATIONS CAJICA"/>
    <s v="REDEBAN"/>
    <s v="FO-25-1439582"/>
    <d v="2025-08-28T00:00:00"/>
    <d v="2025-09-01T00:00:00"/>
    <n v="9999"/>
    <s v="BANCO DE BOGOTA"/>
    <s v="EJECUTADO"/>
    <s v="28-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9/2025 SE REALIZA INSTALACION DE CORRESPONSAL AVAL, SE INSTALAN EQUIPOS, SEMBRADO DE TARJETA, CB QUEDA OPERATIVO."/>
    <s v="VISITA_TÉCNICA"/>
    <s v="LLZZZ823"/>
    <s v="TIPO II"/>
    <s v="TERRESTRE"/>
    <s v="LOZADA ROJAS CHRISTIAN ANDRES"/>
    <n v="1476"/>
    <n v="1"/>
    <n v="163813.69572160003"/>
    <n v="163813.69572160003"/>
    <m/>
    <m/>
    <m/>
    <m/>
    <m/>
    <m/>
  </r>
  <r>
    <s v="BOGOTA"/>
    <x v="4"/>
    <x v="5"/>
    <n v="11001"/>
    <s v="TA-25-1038530"/>
    <n v="72560477"/>
    <s v="APERTURA"/>
    <s v="DATAFONO ADICIONAL"/>
    <s v="CUNDINAMARCA"/>
    <s v="BOGOTA"/>
    <s v="TEAM COMMUNICATIONS CVS CENTRO SUBA"/>
    <s v="REDEBAN"/>
    <s v="FO-25-1439587"/>
    <d v="2025-08-28T00:00:00"/>
    <d v="2025-09-01T00:00:00"/>
    <n v="9999"/>
    <s v="BANCO DE BOGOTA"/>
    <s v="EJECUTADO"/>
    <s v="28-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9/2025 SE REALIZA INSTALACION DE DATAFONO ADICIONAL, PRUEBA EXITOSAS, CB QUEDA OPERATIVO"/>
    <s v="VISITA_TÉCNICA"/>
    <s v="LLZZZ824"/>
    <s v="TIPO I"/>
    <s v="TERRESTRE"/>
    <s v="VEGA MANRIQUE JONATAN MAURICIO"/>
    <n v="8042"/>
    <n v="1"/>
    <n v="75096.394270399993"/>
    <n v="75096.394270399993"/>
    <m/>
    <m/>
    <m/>
    <m/>
    <m/>
    <m/>
  </r>
  <r>
    <s v="PASTO"/>
    <x v="3"/>
    <x v="3"/>
    <n v="52356"/>
    <s v="TA-25-1038532"/>
    <n v="90137755"/>
    <s v="APERTURA"/>
    <s v="CB CRECIMIENTO - NUEVO"/>
    <s v="NARIÑO"/>
    <s v="IPIALES"/>
    <s v="COMERCIALIZADORA M&amp;G MD"/>
    <s v="REDEBAN"/>
    <s v="FO-25-1439591"/>
    <d v="2025-08-28T00:00:00"/>
    <d v="2025-09-02T00:00:00"/>
    <n v="9999"/>
    <s v="BANCO DE BOGOTA"/>
    <s v="EJECUTADO"/>
    <s v="28-08-2025 SE REALIZA LLAMADA AL CLIENTE, SE HABLA CON LA SRA MELBA  NOHEMY BENAVIDES  GRIJALBA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FJZZZ475"/>
    <s v="TIPO II"/>
    <s v="TERRESTRE"/>
    <s v="BRAVO MADROÑERO OSCAR ESTEBAN"/>
    <n v="1333"/>
    <n v="1"/>
    <n v="163813.69572160003"/>
    <n v="163813.69572160003"/>
    <m/>
    <m/>
    <m/>
    <m/>
    <m/>
    <m/>
  </r>
  <r>
    <s v="BOGOTA"/>
    <x v="4"/>
    <x v="5"/>
    <n v="11001"/>
    <s v="TA-25-1038535"/>
    <n v="90126462"/>
    <s v="APERTURA"/>
    <s v="CB CRECIMIENTO - NUEVO"/>
    <s v="CUNDINAMARCA"/>
    <s v="BOGOTA"/>
    <s v="MISELANEA Y PAPELERIA LUTTY"/>
    <s v="REDEBAN"/>
    <s v="FO-25-1439597"/>
    <d v="2025-08-28T00:00:00"/>
    <d v="2025-09-01T00:00:00"/>
    <n v="9999"/>
    <s v="BANCO DE BOGOTA"/>
    <s v="EJECUTADO"/>
    <s v="28-08-2025 SE REALIZA LLAMADA AL CLIENTE, SE HABLA CON LA SRA YENY CONSTANZA GOMEZ ROMERO SE VALIDA DIRECCIÓN OK, CANAL OK, TARJETA DE SEMBRADO OK, DISPONIBILIDAD TOTAL, SE CONFIRMA 4 ULTIMOS DIGITOS DE LA TARJETA: OK, LLAMAR EL DÍA LA INSTALACIÓN PARA CONFIRMAR VISITA// CONTACTO REALIZADO POR LA APP // 01/09/2025 SE REALIZA INSTALACION DE CORRESPONSAL AVAL, SE INSTALAN EQUIPOS, SEMBRADO DE TARJETA, CB QUEDA OPERATIVO."/>
    <s v="VISITA_TÉCNICA"/>
    <s v="FGZZZ755"/>
    <s v="TIPO I"/>
    <s v="TERRESTRE"/>
    <s v="VEGA MANRIQUE JONATAN MAURICIO"/>
    <n v="9049"/>
    <n v="1"/>
    <n v="75096.394270399993"/>
    <n v="75096.394270399993"/>
    <m/>
    <m/>
    <m/>
    <m/>
    <m/>
    <m/>
  </r>
  <r>
    <s v="IBAGUE"/>
    <x v="1"/>
    <x v="1"/>
    <n v="73001"/>
    <s v="TA-25-1038536"/>
    <n v="90104982"/>
    <s v="APERTURA"/>
    <s v="CB CRECIMIENTO - NUEVO"/>
    <s v="TOLIMA"/>
    <s v="IBAGUE"/>
    <s v="SMUEL 78"/>
    <s v="REDEBAN"/>
    <s v="FO-25-1439601"/>
    <d v="2025-08-28T00:00:00"/>
    <d v="2025-09-01T00:00:00"/>
    <n v="9999"/>
    <s v="BANCO DE BOGOTA"/>
    <s v="EJECUTADO"/>
    <s v="28-08-2025 SE REALIZA LLAMADA AL CLIENTE, SE HABLA CON LA SRA JEIMY PAOLA GONZALEZ GUARNIZO SE VALIDA DIRECCIÓN OK, CANAL OK, TARJETA DE SEMBRADO OK, DISPONIBILIDAD TOTAL, SE CONFIRMA 4 ULTIMOS DIGITOS DE LA TARJETA: OK, LLAMAR EL DÍA LA INSTALACIÓN PARA CONFIRMAR VISITA// CONTACTO REALIZADO POR LA APP // 01/09/2025 SE REALIZA INSTALACION DE CORRESPONSAL AVAL, SE INSTALAN EQUIPOS, SEMBRADO DE TARJETA, CB QUEDA OPERATIVO."/>
    <s v="VISITA_TÉCNICA"/>
    <s v="V7ZZZ730"/>
    <s v="TIPO I"/>
    <s v="TERRESTRE"/>
    <s v="BARRAGAN TAFUR EDWIN ESTEBAN"/>
    <n v="392"/>
    <n v="1"/>
    <n v="75096.394270399993"/>
    <n v="75096.394270399993"/>
    <m/>
    <m/>
    <m/>
    <m/>
    <m/>
    <m/>
  </r>
  <r>
    <s v="CARTAGENA"/>
    <x v="5"/>
    <x v="6"/>
    <n v="13001"/>
    <s v="TA-25-1038539"/>
    <n v="90150361"/>
    <s v="APERTURA"/>
    <s v="CB CRECIMIENTO - NUEVO"/>
    <s v="BOLIVAR"/>
    <s v="CARTAGENA"/>
    <s v="SUPER TIENDA CAANAN ISLA FUERTE"/>
    <s v="REDEBAN"/>
    <s v="FO-25-1439612"/>
    <d v="2025-08-28T00:00:00"/>
    <d v="2025-09-02T00:00:00"/>
    <n v="9999"/>
    <s v="BANCO DE BOGOTA"/>
    <s v="EJECUTADO"/>
    <s v="28-08-2025 SE REALIZA LLAMADA AL CLIENTE, SE HABLA CON LA SRA YOJANIS PAREDES MORENO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SJZZZ040"/>
    <s v="TIPO I"/>
    <s v="TERRESTRE"/>
    <s v="ARRAZOLA HERNANDEZ NICOLAS AUGUSTO"/>
    <n v="1367"/>
    <n v="1"/>
    <n v="75096.394270399993"/>
    <n v="75096.394270399993"/>
    <m/>
    <m/>
    <m/>
    <m/>
    <m/>
    <m/>
  </r>
  <r>
    <s v="BOGOTA"/>
    <x v="4"/>
    <x v="5"/>
    <n v="25754"/>
    <s v="TA-25-1040618"/>
    <n v="90114407"/>
    <s v="APERTURA"/>
    <s v="CB CRECIMIENTO - NUEVO"/>
    <s v="CUNDINAMARCA"/>
    <s v="SOACHA"/>
    <s v="PANALERA LA CASA DE NICO"/>
    <s v="REDEBAN"/>
    <s v="FO-25-1445372"/>
    <d v="2025-08-29T00:00:00"/>
    <d v="2025-09-02T00:00:00"/>
    <n v="7926"/>
    <s v="BANCO AV VILLAS"/>
    <s v="EJECUTADO"/>
    <s v="29-08-2025 SE REALIZA LLAMADA AL CLIENTE, SE HABLA CON LA SRA ALICIA SUARE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V8ZZZ823        "/>
    <s v="TIPO I"/>
    <s v="TERRESTRE"/>
    <s v="GALEANO SORIANO JUAN DAVID"/>
    <s v="6***********7295"/>
    <n v="1"/>
    <n v="75096.394270399993"/>
    <n v="75096.394270399993"/>
    <m/>
    <m/>
    <m/>
    <m/>
    <m/>
    <m/>
  </r>
  <r>
    <s v="NEIVA"/>
    <x v="1"/>
    <x v="1"/>
    <n v="41001"/>
    <s v="TA-25-1040619"/>
    <n v="89372972"/>
    <s v="APERTURA"/>
    <s v="CB CRECIMIENTO - NUEVO"/>
    <s v="HUILA"/>
    <s v="NEIVA"/>
    <s v="MULTISERVICIOS P&amp;D SUR"/>
    <s v="REDEBAN"/>
    <s v="FO-25-1445377"/>
    <d v="2025-08-29T00:00:00"/>
    <d v="2025-09-01T00:00:00"/>
    <n v="9999"/>
    <s v="BANCO DE BOGOTA"/>
    <s v="EJECUTADO"/>
    <s v="29-08-2025 SE REALIZA LLAMADA AL CLIENTE, SE HABLA CON LA SRA MARIA ALEXANDRA DIAZ QUIMBAYA SE VALIDA DIRECCIÓN OK, CANAL OK, TARJETA DE SEMBRADO OK, DISPONIBILIDAD TOTAL, SE CONFIRMA 4 ULTIMOS DIGITOS DE LA TARJETA: NO-EL CLIENTE NO LOS COMUNICA, (SE LE COMPARTE DIGITOS ENVIADOS EN LISTA); NO CUENTAN CON LECTOR.  LLAMAR EL DÍA LA INSTALACIÓN PARA CONFIRMAR VISITA// CONTACTO REALIZADO POR LA APP // 01/09/2025 SE REALIZA INSTALACION DE CORRESPONSAL AVAL, SE INSTALAN EQUIPOS, SEMBRADO DE TARJETA, CB QUEDA OPERATIVO."/>
    <s v="VISITA_TÉCNICA"/>
    <s v="F1XZZ615        "/>
    <s v="TIPO I"/>
    <s v="TERRESTRE"/>
    <s v="DEVIA REINOSO JUAN CARLOS"/>
    <n v="9017"/>
    <n v="1"/>
    <n v="75096.394270399993"/>
    <n v="75096.394270399993"/>
    <m/>
    <m/>
    <m/>
    <m/>
    <m/>
    <m/>
  </r>
  <r>
    <s v="IBAGUE"/>
    <x v="1"/>
    <x v="1"/>
    <n v="73001"/>
    <s v="TA-25-1040620"/>
    <n v="89528117"/>
    <s v="APERTURA"/>
    <s v="CB CRECIMIENTO - NUEVO"/>
    <s v="TOLIMA"/>
    <s v="IBAGUE"/>
    <s v="CENTRO SOLUCIONES ARVAMILES"/>
    <s v="REDEBAN"/>
    <s v="FO-25-1445382"/>
    <d v="2025-08-29T00:00:00"/>
    <d v="2025-09-02T00:00:00"/>
    <n v="9999"/>
    <s v="BANCO DE BOGOTA"/>
    <s v="EJECUTADO"/>
    <s v="29-08-2025 SE REALIZA LLAMADA AL CLIENTE, SE HABLA CON LA SRA  YINA PAOLA GONZALEZ PORRAS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FBZZZ297"/>
    <s v="TIPO I"/>
    <s v="TERRESTRE"/>
    <s v="GUTIERREZ CAMILO ANDRES"/>
    <n v="6834"/>
    <n v="1"/>
    <n v="75096.394270399993"/>
    <n v="75096.394270399993"/>
    <m/>
    <m/>
    <m/>
    <m/>
    <m/>
    <m/>
  </r>
  <r>
    <s v="VILLAVICENCIO"/>
    <x v="1"/>
    <x v="1"/>
    <n v="50001"/>
    <s v="TA-25-1041298"/>
    <n v="90121541"/>
    <s v="APERTURA"/>
    <s v="CB CRECIMIENTO - NUEVO"/>
    <s v="META"/>
    <s v="VILLAVICENCIO"/>
    <s v="COTREM PINILLA 1"/>
    <s v="REDEBAN"/>
    <s v="FO-25-1447207"/>
    <d v="2025-08-29T00:00:00"/>
    <d v="2025-09-02T00:00:00"/>
    <n v="9999"/>
    <s v="BANCO DE BOGOTA"/>
    <s v="EJECUTADO"/>
    <s v="29-08-2025 SE REALIZA LLAMADAS A LOS NUMEROS DE LA LISTA, EN EL MOMENTO NO SE LOGRA COMUNICACIÓN CON EL CLIENTE, SE INTENTARA NUEVA GESTIOS EN OTRA OCASIÓN // 30-08-2025 SE REALIZA LLAMADA AL CLIENTE, SE HABLA CON EL SR ANDRES FELIPE VARGAS(AREA DE TESORERI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SE REALIZA INSTALACION DE CORRESPONSAL AVAL, SE INSTALAN EQUIPOS, SEMBRADO DE TARJETA, CB QUEDA OPERATIVO."/>
    <s v="VISITA_TÉCNICA"/>
    <s v="F8ZZZ191        "/>
    <s v="TIPO I"/>
    <s v="TERRESTRE"/>
    <s v="GARZON RUIZ LUIS MIGUEL"/>
    <n v="2952"/>
    <n v="1"/>
    <n v="75096.394270399993"/>
    <n v="75096.394270399993"/>
    <m/>
    <m/>
    <m/>
    <m/>
    <m/>
    <m/>
  </r>
  <r>
    <s v="BOGOTA"/>
    <x v="4"/>
    <x v="5"/>
    <n v="25269"/>
    <s v="TA-25-1041299"/>
    <n v="59370742"/>
    <s v="APERTURA"/>
    <s v="CB CRECIMIENTO - NUEVO"/>
    <s v="CUNDINAMARCA"/>
    <s v="FACATATIVA"/>
    <s v="PAGO SIMPLE"/>
    <s v="REDEBAN"/>
    <s v="FO-25-1447210"/>
    <d v="2025-08-29T00:00:00"/>
    <d v="2025-09-02T00:00:00"/>
    <n v="9999"/>
    <s v="BANCO DE BOGOTA"/>
    <s v="EJECUTADO"/>
    <s v="29-08-2025 SE REALIZA LLAMADAS A LOS NUMEROS DE LA LISTA, EN EL MOMENTO NO SE LOGRA COMUNICACIÓN CON EL CLIENTE, SE INTENTARA NUEVA GESTIOS EN OTRA OCASIÓN // 30-08-2025 SE REALIZA LLAMADA AL CLIENTE, SE HABLA CON EL SR CRISTIAN FABIAN RAMIREZ GAVIR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2/09/2025 SE REALIZA INSTALACION DE CORRESPONSAL AVAL, SE INSTALAN EQUIPOS, SEMBRADO DE TARJETA, CB QUEDA OPERATIVO."/>
    <s v="VISITA_TÉCNICA"/>
    <s v="SKZZZ636"/>
    <s v="TIPO II"/>
    <s v="TERRESTRE"/>
    <s v="HERNANDEZ NARANJO OSCAR EDUARDO"/>
    <n v="423"/>
    <n v="1"/>
    <n v="163813.69572160003"/>
    <n v="163813.69572160003"/>
    <m/>
    <m/>
    <m/>
    <m/>
    <m/>
    <m/>
  </r>
  <r>
    <s v="VILLAVICENCIO"/>
    <x v="1"/>
    <x v="1"/>
    <n v="50001"/>
    <s v="TA-25-1040625"/>
    <n v="90128032"/>
    <s v="APERTURA"/>
    <s v="CB CRECIMIENTO - NUEVO"/>
    <s v="META"/>
    <s v="VILLAVICENCIO"/>
    <s v="CENTRO DE SERVICIOS MULTIPAGOS SAS 2"/>
    <s v="REDEBAN"/>
    <s v="FO-25-1445392"/>
    <d v="2025-08-29T00:00:00"/>
    <d v="2025-09-02T00:00:00"/>
    <n v="9999"/>
    <s v="BANCO DE BOGOTA"/>
    <s v="EJECUTADO"/>
    <s v="29-08-2025 SE REALIZA LLAMADA AL CLIENTE, SE HABLA CON LA SRA YEIMY SE VALIDA DIRECCIÓN OK, CANAL OK, TARJETA DE SEMBRADO OK, DISPONIBILIDAD TOTAL, SE CONFIRMA 4ULTIMOS DIGITOS DE LA TARJETA: OK, LLAMAR EL DÍA LA INSTALACIÓN PARA CONFIRMAR VISITA// CONTACTO REALIZADO POR LA APP // 02/09/2025 SE REALIZA INSTALACION DE CORRESPONSAL AVAL, SE INSTALAN ACCESORIOS DATAFONO YA SE ENCONTRABA EN SITIO, SEMBRADO DE TARJETA, CB QUEDA OPERATIVO."/>
    <s v="VISITA_TÉCNICA"/>
    <s v="F9ZZZ546        "/>
    <s v="TIPO I"/>
    <s v="TERRESTRE"/>
    <s v="ROZO JIMENEZ EDGAR ARMANDO"/>
    <n v="803"/>
    <n v="1"/>
    <n v="75096.394270399993"/>
    <n v="75096.394270399993"/>
    <m/>
    <m/>
    <m/>
    <m/>
    <m/>
    <m/>
  </r>
  <r>
    <s v="VILLAVICENCIO"/>
    <x v="1"/>
    <x v="1"/>
    <n v="50001"/>
    <s v="TA-25-1040630"/>
    <n v="90133652"/>
    <s v="APERTURA"/>
    <s v="CB CRECIMIENTO - NUEVO"/>
    <s v="META"/>
    <s v="VILLAVICENCIO"/>
    <s v="BUSINESS GROWTH UP "/>
    <s v="REDEBAN"/>
    <s v="FO-25-1445403"/>
    <d v="2025-08-29T00:00:00"/>
    <d v="2025-09-01T00:00:00"/>
    <n v="9999"/>
    <s v="BANCO DE BOGOTA"/>
    <s v="EJECUTADO"/>
    <s v="29-08-2025 SE REALIZA LLAMADA AL CLIENTE, SE HABLA CON EL SR DAVID FERNANDO LOPEZ LEON SE VALIDA DIRECCIÓN OK, CANAL OK, TARJETA DE SEMBRADO OK, DISPONIBILIDAD TOTAL, SE CONFIRMA 4 ULTIMOS DIGITOS DE LA TARJETA: NO - CLIENTE NO LA TIENE A LA MANO (SE LE COMPARTE DIGITOS ENVIADOS EN LISTA), LLAMAR EL DÍA LA INSTALACIÓN PARA CONFIRMAR VISITA// CONTACTO REALIZADO LA APP // 01/09/2025 SE REALIZA INSTALACION DE CORRESPONSAL AVAL, SE INSTALAN ACCESORIOS DATAFONO YA SE ENCONTRABA EN SITIO, SEMBRADO DE TARJETA, CB QUEDA OPERATIVO."/>
    <s v="VISITA_TÉCNICA"/>
    <s v="FIZZZ109        "/>
    <s v="TIPO I"/>
    <s v="TERRESTRE"/>
    <s v="ROZO JIMENEZ EDGAR ARMANDO"/>
    <n v="6982"/>
    <n v="1"/>
    <n v="75096.394270399993"/>
    <n v="75096.394270399993"/>
    <m/>
    <m/>
    <m/>
    <m/>
    <m/>
    <m/>
  </r>
  <r>
    <s v="CALI"/>
    <x v="3"/>
    <x v="3"/>
    <n v="76001"/>
    <s v="TA-25-1041300"/>
    <n v="90137302"/>
    <s v="APERTURA"/>
    <s v="CB CRECIMIENTO - NUEVO"/>
    <s v="VALLE DEL CAUCA"/>
    <s v="CALI"/>
    <s v="MISCELANEA PAPELERIA D&amp;L"/>
    <s v="REDEBAN"/>
    <s v="FO-25-1470721"/>
    <d v="2025-08-29T00:00:00"/>
    <d v="2025-09-04T00:00:00"/>
    <n v="9999"/>
    <s v="BANCO DE BOGOTA"/>
    <s v="EJECUTADO"/>
    <s v="29-08-2025 SE REALIZA LLAMADAS A LOS NUMEROS DE LA LISTA, EN EL MOMENTO NO SE LOGRA COMUNICACIÓN CON EL CLIENTE, SE INTENTARA NUEVA GESTIOS EN OTRA OCASIÓN // 30-08-2025 SE REALIZA LLAMADA AL CLIENTE, SE HABLA CON LA SRA DORIS ALICIA COROZO GRUEZ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9/2025 SE INTENTA COMUNICACIÓN AL MEDIO DÍA SIN RESPUESTA, SE REALIZA VISITA TÉCNICA, PERO EL COMERCIO SE ENCUENTRA CERRADO, SE COMUNICA NUEVAMENTE CON LA CLIENTE Y NOS INFORMA QUE LA PERSONA A CARGO TUVO QUE CERRAR DEBIDO A QUE SALIÓ A HACER UNA DILIGENCIA. SE REPROGRAMA LA VISITA PARA EL DÍA DE MAÑANA // 04/09/2025 SE REALIZA INSTALACION DE CORRESPONSAL AVAL, SE INSTALAN EQUIPOS, SEMBRADO DE TARJETA, CB QUEDA OPERATIVO."/>
    <s v="VISITA_TÉCNICA"/>
    <s v="FIZZZ047        "/>
    <s v="TIPO I"/>
    <s v="TERRESTRE"/>
    <s v="MONTERO MUESES GIAN CARLO"/>
    <n v="677"/>
    <n v="2"/>
    <n v="75096.394270399993"/>
    <n v="150192.78854079999"/>
    <m/>
    <m/>
    <m/>
    <m/>
    <m/>
    <m/>
  </r>
  <r>
    <s v="NEIVA"/>
    <x v="1"/>
    <x v="1"/>
    <n v="41396"/>
    <s v="TA-25-1040718"/>
    <n v="90105032"/>
    <s v="APERTURA"/>
    <s v="CB CRECIMIENTO - NUEVO"/>
    <s v="HUILA"/>
    <s v="LA PLATA"/>
    <s v="PUNTO DE PAGO DYLAN"/>
    <s v="REDEBAN"/>
    <s v="FO-25-1445528"/>
    <d v="2025-08-29T00:00:00"/>
    <d v="2025-09-03T00:00:00"/>
    <n v="9999"/>
    <s v="BANCO DE BOGOTA"/>
    <s v="EJECUTADO"/>
    <s v="29-08-2025 SE REALIZA LLAMADA AL CLIENTE, SE HABLA CON LA SRA DIANA PAOLA MEDINA SANABRIA SE VALIDA DIRECCIÓN OK, CANAL OK, TARJETA DE SEMBRADO OK, DISPONIBILIDAD TOTAL, SE CONFIRMA 4ULTIMOS DIGITOS DE LA TARJETA: OK, LLAMAR EL DÍA LA INSTALACIÓN PARA CONFIRMAR VISITA// CONTACTO REALIZADO POR LA APP // 3/09/2025 SE BUSCA DIRECCIÓN REPORTADA EN LA ORDEN NO SE ENCUENTRA, SE LLAMA DE NUEVO AL CLIENTE DONDE COMENTA QUE NO ES CRA 3B SI NO CALLE 3B # 4B-33 SUR, SE PROCEDE A LLEGAR A LA NUEVA DIRECCIÓN, SE VALIDA DIRECCIÓN Y ESTÁ DIFERENTE A LA ORDEN DE INSTALACIÓN, SE ESCALA AL PROVEEDOR Y AUTORIZA INSTALACIÓN. SE CONFIGURA E INICIALIZA DATAFONO, SE SIEMBRA TARJETA XXXX-XXXX-XXXX-5078, SE CREA USUARIO Y CLAVE CON EL CLIENTE, SE REALIZA PRUEBAS DE COMERCIO Y BANCO OK"/>
    <s v="VISITA_TÉCNICA"/>
    <s v="V7ZZZ402        "/>
    <s v="TIPO III"/>
    <s v="TERRESTRE"/>
    <s v="ANDRADE HERNANDEZ JUAN CARLOS"/>
    <n v="5078"/>
    <n v="1"/>
    <n v="275728.78077800001"/>
    <n v="275728.78077800001"/>
    <m/>
    <m/>
    <m/>
    <m/>
    <m/>
    <m/>
  </r>
  <r>
    <s v="BARRANQUILLA"/>
    <x v="5"/>
    <x v="6"/>
    <n v="8758"/>
    <s v="TA-25-1040644"/>
    <n v="90129911"/>
    <s v="APERTURA"/>
    <s v="CB CRECIMIENTO - NUEVO"/>
    <s v="ATLANTICO"/>
    <s v="SOLEDAD"/>
    <s v="NOVEDADES LIDYS"/>
    <s v="REDEBAN"/>
    <s v="FO-25-1445435"/>
    <d v="2025-08-29T00:00:00"/>
    <d v="2025-09-02T00:00:00"/>
    <n v="9999"/>
    <s v="BANCO DE BOGOTA"/>
    <s v="EJECUTADO"/>
    <s v="29-08-2025 SE REALIZA LLAMADA AL CLIENTE, SE HABLA CON LA SRA MARLENE MARIA BERRIO DIA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FGZZZ302"/>
    <s v="TIPO I"/>
    <s v="TERRESTRE"/>
    <s v="PORRAS CASTRO DARLON NASCK"/>
    <n v="9420"/>
    <n v="1"/>
    <n v="75096.394270399993"/>
    <n v="75096.394270399993"/>
    <m/>
    <m/>
    <m/>
    <m/>
    <m/>
    <m/>
  </r>
  <r>
    <s v="CARTAGENA"/>
    <x v="5"/>
    <x v="6"/>
    <n v="13001"/>
    <s v="TA-25-1040660"/>
    <n v="90141099"/>
    <s v="APERTURA"/>
    <s v="CB CRECIMIENTO - NUEVO"/>
    <s v="BOLIVAR"/>
    <s v="CARTAGENA"/>
    <s v="DROGUERIA DULCE MARIA"/>
    <s v="REDEBAN"/>
    <s v="FO-25-1445445"/>
    <d v="2025-08-29T00:00:00"/>
    <d v="2025-09-02T00:00:00"/>
    <n v="9999"/>
    <s v="BANCO DE BOGOTA"/>
    <s v="EJECUTADO"/>
    <s v="29-08-2025 SE REALIZA LLAMADA AL CLIENTE, SE HABLA CON LA SRA VIVIANA MERCADO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2/09/2025 SE REALIZA INSTALACION DE CORRESPONSAL AVAL, SE INSTALAN EQUIPOS, SEMBRADO DE TARJETA, CB QUEDA OPERATIVO."/>
    <s v="VISITA_TÉCNICA"/>
    <s v="SKZZZ642"/>
    <s v="TIPO I"/>
    <s v="TERRESTRE"/>
    <s v="CANEDO HERRERA ALEXANDER"/>
    <n v="9171"/>
    <n v="1"/>
    <n v="75096.394270399993"/>
    <n v="75096.394270399993"/>
    <m/>
    <m/>
    <m/>
    <m/>
    <m/>
    <m/>
  </r>
  <r>
    <s v="VILLAVICENCIO"/>
    <x v="1"/>
    <x v="1"/>
    <n v="50568"/>
    <s v="TA-25-1040686"/>
    <n v="90143522"/>
    <s v="APERTURA"/>
    <s v="CB CRECIMIENTO - NUEVO"/>
    <s v="META"/>
    <s v="PUERTO GAITAN"/>
    <s v="GLAMOUR ROSADO"/>
    <s v="REDEBAN"/>
    <s v="FO-25-1445459"/>
    <d v="2025-08-29T00:00:00"/>
    <d v="2025-09-03T00:00:00"/>
    <n v="9999"/>
    <s v="BANCO DE BOGOTA"/>
    <s v="EJECUTADO"/>
    <s v="29-08-2025 SE REALIZA LLAMADA AL CLIENTE, SE HABLA CON EL SR ULFADESNEY GONZALEZ TRIG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09/2025 SE REALIZA INSTALACION DE CORRESPONSAL AVAL, SE INSTALAN EQUIPOS, SEMBRADO DE TARJETA, CB QUEDA OPERATIVO."/>
    <s v="VISITA_TÉCNICA"/>
    <s v="SFZZZ425        "/>
    <s v="TIPO III"/>
    <s v="TERRESTRE"/>
    <s v="PEDREROS CONTRERAS MICHAEL STEVENS"/>
    <n v="9287"/>
    <n v="1"/>
    <n v="275728.78077800001"/>
    <n v="275728.78077800001"/>
    <m/>
    <m/>
    <m/>
    <m/>
    <m/>
    <m/>
  </r>
  <r>
    <s v="MONTERIA"/>
    <x v="5"/>
    <x v="6"/>
    <n v="23090"/>
    <s v="TA-25-1040700"/>
    <n v="90141064"/>
    <s v="APERTURA"/>
    <s v="CB CRECIMIENTO - NUEVO"/>
    <s v="CORDOBA"/>
    <s v="CANALETE"/>
    <s v="VARIEDADES LA ARENOSA DE LA CAÑA DE CORDOBA"/>
    <s v="REDEBAN"/>
    <s v="FO-25-1445468"/>
    <d v="2025-08-29T00:00:00"/>
    <d v="2025-09-02T00:00:00"/>
    <n v="9999"/>
    <s v="BANCO DE BOGOTA"/>
    <s v="EJECUTADO"/>
    <s v="29-08-2025 SE REALIZA LLAMADA AL CLIENTE, SE HABLA CON EL SR INOCENCIO ANTONIO JIMENEZ DE HOYO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SE REALIZA INSTALACION DE CORRESPONSAL AVAL, SE INSTALAN EQUIPOS, SEMBRADO DE TARJETA, CB QUEDA OPERATIVO."/>
    <s v="VISITA_TÉCNICA"/>
    <s v="SIZZZ034"/>
    <s v="TIPO II"/>
    <s v="TERRESTRE"/>
    <s v="COGOLLO VERTEL EDER LUIS"/>
    <n v="5451"/>
    <n v="1"/>
    <n v="163813.69572160003"/>
    <n v="163813.69572160003"/>
    <m/>
    <m/>
    <m/>
    <m/>
    <m/>
    <m/>
  </r>
  <r>
    <s v="PASTO"/>
    <x v="3"/>
    <x v="3"/>
    <n v="52835"/>
    <s v="TA-25-1040719"/>
    <n v="87267003"/>
    <s v="APERTURA"/>
    <s v="CB CRECIMIENTO - NUEVO"/>
    <s v="NARIÑO"/>
    <s v="SAN ANDRES DE TUMACO"/>
    <s v="PASTO NET COMUNICACIONES SAS TUMACO"/>
    <s v="REDEBAN"/>
    <s v="FO-25-1445531"/>
    <d v="2025-08-29T00:00:00"/>
    <d v="2025-09-03T00:00:00"/>
    <n v="9999"/>
    <s v="BANCO DE BOGOTA"/>
    <s v="EJECUTADO"/>
    <s v="29-08-2025 SE REALIZA LLAMADA AL CLIENTE, SE HABLA CON PASTO NET COMUNICACIONES SAS SE VALIDA DIRECCIÓN OK, CANAL OK, TARJETA DE SEMBRADO OK, DISPONIBILIDAD TOTAL, SE CONFIRMA 4ULTIMOS DIGITOS DE LA TARJETA: OK, LLAMAR EL DÍA LA INSTALACIÓN PARA CONFIRMAR VISITA// CONTACTO REALIZADO POR LA APP // 3/09/2025 SE REALIZA VISITA PARA INSTALACIÓN DE CB AVAL, SE ENCUENTRA QUE EN EL LUGAR YA TIENEN DATAFONO INSTALADO POR LO CUAL SOLO SE INSTALA LECTORA DE CÓDIGOS DE BARRAS Y BASE DE DATÁFONO COMPLETOS SE CONFIGURA OK PARÁMETROS OK Y PRUEBAS EXITOSAS DE TRANSACCIONES SE ENTREGA 20 ROLLOS DE PAPELERÍA. SE INSTALA CUBRETECLADO OK"/>
    <s v="VISITA_TÉCNICA"/>
    <s v="SXOZZ326        "/>
    <s v="TIPO IV"/>
    <s v="TERRESTRE"/>
    <s v="PAZ MARTINEZ RICHARD HUMBERTO"/>
    <n v="9494"/>
    <n v="1"/>
    <n v="504832.64687880001"/>
    <n v="504832.64687880001"/>
    <m/>
    <m/>
    <m/>
    <m/>
    <m/>
    <m/>
  </r>
  <r>
    <s v="IBAGUE"/>
    <x v="1"/>
    <x v="1"/>
    <n v="73001"/>
    <s v="TA-25-1040708"/>
    <n v="90152729"/>
    <s v="APERTURA"/>
    <s v="CB CRECIMIENTO - NUEVO"/>
    <s v="TOLIMA"/>
    <s v="IBAGUE"/>
    <s v="CAFE INTERNET MARCH' S. NET"/>
    <s v="REDEBAN"/>
    <s v="FO-25-1445478"/>
    <d v="2025-08-29T00:00:00"/>
    <d v="2025-09-02T00:00:00"/>
    <n v="9999"/>
    <s v="BANCO DE BOGOTA"/>
    <s v="EJECUTADO"/>
    <s v="29-08-2025 SE REALIZA LLAMADA AL CLIENTE, SE HABLA CON LA SRA DIANA MARCELA PARRA RIVERA SE VALIDA DIRECCIÓN OK, CANAL OK, TARJETA DE SEMBRADO OK, DISPONIBILIDAD TOTAL, SE CONFIRMA 4 ULTIMOS DIGITOS DE LA TARJETA: OK, LLAMAR EL DÍA LA INSTALACIÓN PARA CONFIRMAR VISITA// CONTACTO REALIZADO POR LA APP // 02/09/2025 INSTALACIÓN DE DATÁFONO, LECTOR, BASE,20 ROLLOS SEMBRADO DE TARJETA # 7302 INFORMA DE INGRESO Y CREACIÓN DE USUARIO, MODIFICAR, ELIMINAR, TRANSACCIÓN DE CB AVAL EXITOSA, CAPACITACIÓN DE MÓDULO ADQUIRENTE, TRANSACCIÓN EXITOSA COMPARTE NÚMEROS TELEFÓNICO DE SOPORTE AVAL VÍA WHATSAPP"/>
    <s v="VISITA_TÉCNICA"/>
    <s v="SJZZZ751        "/>
    <s v="TIPO I"/>
    <s v="TERRESTRE"/>
    <s v="GUTIERREZ CAMILO ANDRES"/>
    <n v="7302"/>
    <n v="1"/>
    <n v="75096.394270399993"/>
    <n v="75096.394270399993"/>
    <m/>
    <m/>
    <m/>
    <m/>
    <m/>
    <m/>
  </r>
  <r>
    <s v="BOGOTA"/>
    <x v="4"/>
    <x v="5"/>
    <n v="25839"/>
    <s v="TA-25-1040709"/>
    <n v="90094160"/>
    <s v="APERTURA"/>
    <s v="CB CRECIMIENTO - NUEVO"/>
    <s v="CUNDINAMARCA"/>
    <s v="UBALA"/>
    <s v="VARIEDADES CHIMICHA"/>
    <s v="REDEBAN"/>
    <s v="FO-25-1445482"/>
    <d v="2025-08-29T00:00:00"/>
    <d v="2025-09-05T00:00:00"/>
    <n v="9999"/>
    <s v="BANCO DE BOGOTA"/>
    <s v="EJECUTADO"/>
    <s v="29-08-2025 SE REALIZA LLAMADA AL CLIENTE, SE HABLA CON LA SRA LIBIA MARCELA CANTOR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09/2025 EN COMUNICACIÓN CON EL COMERCIO LIBIA MARCELA CANTOR GARZON / TELEFONO DE CONTACTO. 3202327134, SE CONFIRMA TIEMPO Y DISTANCIA DE DESPLAZAMIENTO DEBIDO A QUE NO ES EN UBALA SINO EN UNA INSPECCION, LA ACTIVIDAD SE PROGRAMA PARA EL DÍA 04-09-2025, COMERCIO CONFIRMA RECIBIR ESTE DÍA. // 04/09/2025 POR DISPONIBILIDAD DEL CLIENTE NOS ATIENE EL DÍA DE MAÑANA 5 DE SEPTIEMBRE YA QUE EL DÍA DE HOY NO PODÍA TENÍA ASUNTOS PERSONALES // 05/09/2025 SE REALIZA INSTALACION DE CORRESPONSAL AVAL, SE INSTALAN ACCESORIOS DATAFONO YA SE ENCONTRABA EN SITIO, SEMBRADO DE TARJETA, CB QUEDA OPERATIVO."/>
    <s v="VISITA_TÉCNICA"/>
    <s v="SEZZZ052        "/>
    <s v="TIPO III"/>
    <s v="TERRESTRE"/>
    <s v="ROZO JIMENEZ EDGAR ARMANDO"/>
    <n v="8068"/>
    <n v="1"/>
    <n v="275728.78077800001"/>
    <n v="275728.78077800001"/>
    <m/>
    <m/>
    <m/>
    <m/>
    <m/>
    <m/>
  </r>
  <r>
    <s v="VILLAVICENCIO"/>
    <x v="1"/>
    <x v="1"/>
    <n v="50001"/>
    <s v="TA-25-1040710"/>
    <n v="90105020"/>
    <s v="APERTURA"/>
    <s v="CB CRECIMIENTO - NUEVO"/>
    <s v="META"/>
    <s v="VILLAVICENCIO"/>
    <s v="VARIEDADES JYL SAN ANTONIO"/>
    <s v="REDEBAN"/>
    <s v="FO-25-1445489"/>
    <d v="2025-08-29T00:00:00"/>
    <d v="2025-09-02T00:00:00"/>
    <n v="9999"/>
    <s v="BANCO DE BOGOTA"/>
    <s v="EJECUTADO"/>
    <s v="29-08-2025 SE REALIZA LLAMADA AL CLIENTE, SE HABLA CON LA ESPOSA DEL SR FABER YAIR CUENCA ORDONEZ SE VALIDA DIRECCIÓN OK, CANAL OK, TARJETA DE SEMBRADO OK, DISPONIBILIDAD TOTAL, SE CONFIRMA 4 ULTIMOS DIGITOS DE LA TARJETA: OK, LLAMAR EL DÍA LA INSTALACIÓN PARA CONFIRMAR VISITA// CONTACTO REALIZADO POR LA APP // 02/09/2025 SE REALIZA INSTALACION DE CORRESPONSAL AVAL, SE INSTALAN EQUIPOS, SEMBRADO DE TARJETA, CB QUEDA OPERATIVO."/>
    <s v="VISITA_TÉCNICA"/>
    <s v="V6ZZZ940        "/>
    <s v="TIPO I"/>
    <s v="TERRESTRE"/>
    <s v="CASTRILLON URREA LONDIER LEANDRO"/>
    <n v="9541"/>
    <n v="1"/>
    <n v="75096.394270399993"/>
    <n v="75096.394270399993"/>
    <m/>
    <m/>
    <m/>
    <m/>
    <m/>
    <m/>
  </r>
  <r>
    <s v="TUNJA"/>
    <x v="0"/>
    <x v="0"/>
    <n v="15238"/>
    <s v="TA-25-1045733"/>
    <n v="90129237"/>
    <s v="APERTURA"/>
    <s v="CB CRECIMIENTO - NUEVO"/>
    <s v="BOYACA"/>
    <s v="DUITAMA"/>
    <s v="FERRELECTRICOS LA AMERICANA C.H "/>
    <s v="REDEBAN"/>
    <s v="FO-25-1468378"/>
    <d v="2025-09-01T00:00:00"/>
    <d v="2025-09-04T00:00:00"/>
    <n v="9999"/>
    <s v="BANCO DE BOGOTA"/>
    <s v="EJECUTADO"/>
    <s v="01-09-2025 SE REALIZA LLAMADA AL CLIENTE, SE HABLA CON EL SR EDINSON ARMANDO CHAPARRO ZEA  SE VALIDA DIRECCIÓN OK, CANAL OK, TARJETA DE SEMBRADO OK, DISPONIBILIDAD TOTAL, SE CONFIRMA 4ULTIMOS DIGITOS DE LA TARJETA: OK, LLAMAR EL DÍA LA INSTALACIÓN PARA CONFIRMAR VISITA// CONTACTO REALIZADO POR LA APP // 3/09/2025 SE VISITA DIRECCIÓN , NO SE PROCEDE A REALIZAR INSTALACIÓN ,COMERCIO SIN COMUNICACIÓN , NO CUENTA CON EL PUNTO DE INTERNET DISTAMCIA DE 10 METROS MODEN , SE REPROGRAMA VISITA PARA EL DÍA DE MAÑANA 4 DE SEPTIEMBRE DEL 2025 CLIENTE INDICA QUE PARA ESE DIA YA CUENTA CON EL PUNTO DE INTERNET // 04/09/2025 SE REALIZA INSTALACION DE CORRESPONSAL AVAL, SE INSTALAN EQUIPOS, SEMBRADO DE TARJETA, CB QUEDA OPERATIVO."/>
    <s v="VISITA_TÉCNICA"/>
    <s v="LJZZZ791"/>
    <s v="TIPO II"/>
    <s v="TERRESTRE"/>
    <s v="ALVARADO MORENO CRISTHIAN"/>
    <n v="1461"/>
    <n v="2"/>
    <n v="163813.69572160003"/>
    <n v="327627.39144320006"/>
    <m/>
    <m/>
    <m/>
    <m/>
    <m/>
    <m/>
  </r>
  <r>
    <s v="VILLAVICENCIO"/>
    <x v="1"/>
    <x v="1"/>
    <n v="50006"/>
    <s v="TA-25-1045737"/>
    <n v="90144400"/>
    <s v="APERTURA"/>
    <s v="CB CRECIMIENTO - NUEVO"/>
    <s v="META"/>
    <s v="ACACIAS"/>
    <s v="ALEY MULTISERVICIOS 2"/>
    <s v="REDEBAN"/>
    <s v="FO-25-1456629"/>
    <d v="2025-09-01T00:00:00"/>
    <d v="2025-09-02T00:00:00"/>
    <n v="9999"/>
    <s v="BANCO DE BOGOTA"/>
    <s v="EJECUTADO"/>
    <s v="01-09-2025 SE REALIZA LLAMADA AL CLIENTE, SE HABLA CON LA  SRA LEIDY VIVIANA CICUA JIMENEZ SE VALIDA DIRECCIÓN OK, CANAL OK, TARJETA DE SEMBRADO OK, DISPONIBILIDAD TOTAL, SE CONFIRMA 4ULTIMOS DIGITOS DE LA TARJETA: OK, LLAMAR EL DÍA LA INSTALACIÓN PARA CONFIRMAR VISITA// CONTACTO REALIZADO POR LA APP // 02/09/2025 SE REALIZA INSTALACION DE CORRESPONSAL AVAL, SE INSTALAN EQUIPOS, SEMBRADO DE TARJETA, CB QUEDA OPERATIVO."/>
    <s v="VISITA_TÉCNICA"/>
    <s v="SFZZZ422"/>
    <s v="TIPO II"/>
    <s v="TERRESTRE"/>
    <s v="PEDREROS CONTRERAS MICHAEL STEVENS"/>
    <n v="8221"/>
    <n v="1"/>
    <n v="163813.69572160003"/>
    <n v="163813.69572160003"/>
    <m/>
    <m/>
    <m/>
    <m/>
    <m/>
    <m/>
  </r>
  <r>
    <s v="BOGOTA"/>
    <x v="4"/>
    <x v="5"/>
    <n v="11001"/>
    <s v="TA-25-1045738"/>
    <n v="90117293"/>
    <s v="APERTURA"/>
    <s v="CB CRECIMIENTO - NUEVO"/>
    <s v="CUNDINAMARCA"/>
    <s v="BOGOTA"/>
    <s v="JY STORE"/>
    <s v="REDEBAN"/>
    <s v="FO-25-1456635"/>
    <d v="2025-09-01T00:00:00"/>
    <d v="2025-09-03T00:00:00"/>
    <n v="9999"/>
    <s v="BANCO DE BOGOTA"/>
    <s v="EJECUTADO"/>
    <s v="01-09-2025 SE REALIZA LLAMADA AL CLIENTE, SE HABLA CON EL SR  ELIECER DAVID FUENTE BENAVIDES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
    <s v="VISITA_TÉCNICA"/>
    <s v="VAZZZ130"/>
    <s v="TIPO I"/>
    <s v="TERRESTRE"/>
    <s v="SOTO LONDOÑO FREDY ALEXANDER"/>
    <n v="8816"/>
    <n v="1"/>
    <n v="75096.394270399993"/>
    <n v="75096.394270399993"/>
    <m/>
    <m/>
    <m/>
    <m/>
    <m/>
    <m/>
  </r>
  <r>
    <s v="BOGOTA"/>
    <x v="4"/>
    <x v="5"/>
    <n v="11001"/>
    <s v="TA-25-1045739"/>
    <n v="90152628"/>
    <s v="APERTURA"/>
    <s v="CB CRECIMIENTO - NUEVO"/>
    <s v="CUNDINAMARCA"/>
    <s v="BOGOTA"/>
    <s v="ACENEZ SEGUROS"/>
    <s v="REDEBAN"/>
    <s v="FO-25-1456641"/>
    <d v="2025-09-01T00:00:00"/>
    <d v="2025-09-03T00:00:00"/>
    <n v="9999"/>
    <s v="BANCO DE BOGOTA"/>
    <s v="EJECUTADO"/>
    <s v="01-09-2025 SE REALIZA LLAMADA AL CLIENTE, SE HABLA CON EL SR HECTOR MANUEL MARTINEZ ACEVEDO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
    <s v="VISITA_TÉCNICA"/>
    <s v="SJZZZ019"/>
    <s v="TIPO I"/>
    <s v="TERRESTRE"/>
    <s v="GOMEZ VEGA DAVID SNEYDER"/>
    <n v="8830"/>
    <n v="1"/>
    <n v="75096.394270399993"/>
    <n v="75096.394270399993"/>
    <m/>
    <m/>
    <m/>
    <m/>
    <m/>
    <m/>
  </r>
  <r>
    <s v="TUNJA"/>
    <x v="0"/>
    <x v="0"/>
    <n v="15455"/>
    <s v="TA-25-1048251"/>
    <n v="90101628"/>
    <s v="APERTURA"/>
    <s v="CB CRECIMIENTO - NUEVO"/>
    <s v="BOYACA"/>
    <s v="MIRAFLORES"/>
    <s v="PAPELERIA Y ARTESANIAS MIS NENAS "/>
    <s v="REDEBAN"/>
    <s v="FO-25-1459792"/>
    <d v="2025-09-01T00:00:00"/>
    <d v="2025-09-03T00:00:00"/>
    <n v="9999"/>
    <s v="BANCO DE BOGOTA"/>
    <s v="EJECUTADO"/>
    <s v="01-09-2025 No tiene franquicia VISA // 2/09/2025 indicacion de redeban &quot;Por favor, procedamos con la programación y el cambio de estado del CB 90101628, ya que se realizó la actualización de la franquicia y actualmente cuenta con franquicia VISA.&quot; // SE REALIZA LLAMADA AL CLIENTE, SE HABLA CON LA SRA MARIA JACKELINE CARDONA JIMENEZ SE VALIDA DIRECCIÓN OK, CANAL OK, TARJETA DE SEMBRADO OK, DISPONIBILIDAD TOTAL, SE CONFIRMA 4 ULTIMOS DIGITOS DE LA TARJETA: OK, LLAMAR EL DÍA LA INSTALACIÓN PARA CONFIRMAR VISITA// CONTACTO REALIZADO POR LA APP // 03/09/2025 SE REALIZA INSTALACION DE CORRESPONSAL AVAL, SE INSTALAN EQUIPOS, SEMBRADO DE TARJETA, CB QUEDA OPERATIVO."/>
    <s v="VISITA_TÉCNICA"/>
    <s v="V8ZZZ790"/>
    <s v="TIPO IV"/>
    <s v="TERRESTRE"/>
    <s v="RODRIGUEZ MURCIA YERSON IVAN"/>
    <n v="7674"/>
    <n v="1"/>
    <n v="504832.64687880001"/>
    <n v="504832.64687880001"/>
    <m/>
    <m/>
    <m/>
    <m/>
    <m/>
    <m/>
  </r>
  <r>
    <s v="BOGOTA"/>
    <x v="4"/>
    <x v="5"/>
    <n v="25175"/>
    <s v="TA-25-1045743"/>
    <n v="21174974"/>
    <s v="APERTURA"/>
    <s v="DATAFONO ADICIONAL"/>
    <s v="CUNDINAMARCA"/>
    <s v="CHIA"/>
    <s v="LAPAPELERIA.NET"/>
    <s v="REDEBAN"/>
    <s v="FO-25-1456647"/>
    <d v="2025-09-01T00:00:00"/>
    <d v="2025-09-03T00:00:00"/>
    <n v="9999"/>
    <s v="BANCO DE BOGOTA"/>
    <s v="EJECUTADO"/>
    <s v="01-09-2025 SE REALIZA LLAMADA AL CLIENTE, SE HABLA CON LA SRA CLAUDIA TARAZONA  SE VALIDA DIRECCIÓN OK, CANAL OK, TARJETA DE SEMBRADO OK, DISPONIBILIDAD TOTAL, 4ULTIMOS DIGITOS DE LA TARJETA: NO COINCIDEN CON LOS DE LA LISTA, LLAMAR EL DÍA LA INSTALACIÓN PARA CONFIRMAR VISITA// CONTACTO REALIZADO POR LA APP // 3/09/2025 SE REALIZA INSTALACION DE DATAFONO ADICIONAL, PRUEBA EXITOSAS, CB QUEDA OPERATIVO"/>
    <s v="VISITA_TÉCNICA"/>
    <s v="SLZZZ230"/>
    <s v="TIPO II"/>
    <s v="TERRESTRE"/>
    <s v="VEGA MANRIQUE JONATAN MAURICIO"/>
    <n v="2189"/>
    <n v="1"/>
    <n v="163813.69572160003"/>
    <n v="163813.69572160003"/>
    <m/>
    <m/>
    <m/>
    <m/>
    <m/>
    <m/>
  </r>
  <r>
    <s v="MEDELLIN"/>
    <x v="2"/>
    <x v="2"/>
    <n v="5664"/>
    <s v="TA-25-1045746"/>
    <n v="90144283"/>
    <s v="APERTURA"/>
    <s v="CB CRECIMIENTO - NUEVO"/>
    <s v="ANTIOQUIA"/>
    <s v="SAN PEDRO DE LOS MILAGROS"/>
    <s v="DETALLITOS SAN PEDRO "/>
    <s v="REDEBAN"/>
    <s v="FO-25-1456654"/>
    <d v="2025-09-01T00:00:00"/>
    <d v="2025-09-03T00:00:00"/>
    <n v="9999"/>
    <s v="BANCO DE BOGOTA"/>
    <s v="EJECUTADO"/>
    <s v="01-09-2025 SE REALIZA LLAMADA AL CLIENTE, SE HABLA CON LA SRA CRISTINA PEREZ SERNA  SE VALIDA DIRECCIÓN OK, CANAL OK, TARJETA DE SEMBRADO OK, DISPONIBILIDAD TOTAL, SE CONFIRMA 4ULTIMOS DIGITOS DE LA TARJETA: OK, LLAMAR EL DÍA LA INSTALACIÓN PARA CONFIRMAR VISITA// CONTACTO REALIZADO POR LA APP // 03/09/2025 SE REALIZA INSTALACION DE CORRESPONSAL AVAL, SE INSTALAN EQUIPOS, SEMBRADO DE TARJETA, CB QUEDA OPERATIVO."/>
    <s v="VISITA_TÉCNICA"/>
    <s v="SFZZZ450"/>
    <s v="TIPO II"/>
    <s v="TERRESTRE"/>
    <s v="QUINTERO SANCHEZ JUAN SEBASTIAN"/>
    <n v="2904"/>
    <n v="1"/>
    <n v="163813.69572160003"/>
    <n v="163813.69572160003"/>
    <m/>
    <m/>
    <m/>
    <m/>
    <m/>
    <m/>
  </r>
  <r>
    <s v="BUCARAMANGA"/>
    <x v="0"/>
    <x v="0"/>
    <n v="68001"/>
    <s v="TA-25-1050329"/>
    <n v="90139136"/>
    <s v="APERTURA"/>
    <s v="CB CRECIMIENTO - NUEVO"/>
    <s v="SANTANDER"/>
    <s v="BUCARAMANGA"/>
    <s v="MADELPI "/>
    <s v="REDEBAN"/>
    <s v="FO-25-1462249"/>
    <d v="2025-09-02T00:00:00"/>
    <d v="2025-09-04T00:00:00"/>
    <n v="9999"/>
    <s v="BANCO DE BOGOTA"/>
    <s v="EJECUTADO"/>
    <s v="02-09-2025 SE REALIZA LLAMADA AL CLIENTE, SE HABLA CON LA SRA FRANCY NIKOLS MERCADO MONROY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4/09/2025 SE REALIZA INSTALACION DE CORRESPONSAL AVAL, SE INSTALAN EQUIPOS, SEMBRADO DE TARJETA, CB QUEDA OPERATIVO."/>
    <s v="VISITA_TÉCNICA"/>
    <s v="FJZZZ144"/>
    <s v="TIPO I"/>
    <s v="TERRESTRE"/>
    <s v="GELVEZ MOGOLLON JOSE ELISEO"/>
    <n v="5399"/>
    <n v="1"/>
    <n v="75096.394270399993"/>
    <n v="75096.394270399993"/>
    <m/>
    <m/>
    <m/>
    <m/>
    <m/>
    <m/>
  </r>
  <r>
    <s v="APARTADO"/>
    <x v="2"/>
    <x v="2"/>
    <n v="5837"/>
    <s v="TA-25-1050337"/>
    <n v="90149052"/>
    <s v="APERTURA"/>
    <s v="CB CRECIMIENTO - NUEVO"/>
    <s v="ANTIOQUIA"/>
    <s v="TURBO"/>
    <s v="TRAMITES SJ SHADDAI JIREH "/>
    <s v="REDEBAN"/>
    <s v="FO-25-1462255"/>
    <d v="2025-09-02T00:00:00"/>
    <d v="2025-09-04T00:00:00"/>
    <n v="9999"/>
    <s v="BANCO DE BOGOTA"/>
    <s v="EJECUTADO"/>
    <s v="02-09-2025 SE REALIZA LLAMADA AL CLIENTE, SE HABLA CON LA SRA ROSA EMILIA MORENO BENITEZ SE VALIDA DIRECCIÓN OK, CANAL OK, TARJETA DE SEMBRADO OK, DISPONIBILIDAD TOTAL, SE CONFIRMA 4 ULTIMOS DIGITOS DE LA TARJETA: OK, LLAMAR EL DÍA LA INSTALACIÓN PARA CONFIRMAR VISITA// CONTACTO REALIZADO POR WHATSAPP // 04/09/2025 SE REALIZA INSTALACION DE CORRESPONSAL AVAL, SE INSTALAN EQUIPOS, SEMBRADO DE TARJETA, CB QUEDA OPERATIVO."/>
    <s v="VISITA_TÉCNICA"/>
    <s v="SIZZZ283"/>
    <s v="TIPO II"/>
    <s v="TERRESTRE"/>
    <s v="SALDARRIAGA MIRANDA SANTIAGO"/>
    <n v="9050"/>
    <n v="1"/>
    <n v="163813.69572160003"/>
    <n v="163813.69572160003"/>
    <m/>
    <m/>
    <m/>
    <m/>
    <m/>
    <m/>
  </r>
  <r>
    <s v="TUNJA"/>
    <x v="0"/>
    <x v="0"/>
    <n v="15001"/>
    <s v="TA-25-1050339"/>
    <n v="90130659"/>
    <s v="APERTURA"/>
    <s v="CB CRECIMIENTO - NUEVO"/>
    <s v="BOYACA"/>
    <s v="TUNJA"/>
    <s v="SARALU08 SPORT"/>
    <s v="REDEBAN"/>
    <s v="FO-25-1462263"/>
    <d v="2025-09-02T00:00:00"/>
    <d v="2025-09-04T00:00:00"/>
    <n v="9999"/>
    <s v="BANCO DE BOGOTA"/>
    <s v="EJECUTADO"/>
    <s v="02-09-2025 SE REALIZA LLAMADA AL CLIENTE, SE HABLA CON LA SRA MARITZA BARAJAS INFANTE SE VALIDA DIRECCIÓN OK, CANAL OK, TARJETA DE SEMBRADO OK, DISPONIBILIDAD TOTAL, SE CONFIRMA 4 ULTIMOS DIGITOS DE LA TARJETA: OK, LLAMAR EL DÍA LA INSTALACIÓN PARA CONFIRMAR VISITA// CONTACTO REALIZADO POR LA APP // 04/09/2025 SE REALIZA INSTALACION DE CORRESPONSAL AVAL, SE INSTALAN EQUIPOS, SEMBRADO DE TARJETA, CB QUEDA OPERATIVO."/>
    <s v="VISITA_TÉCNICA"/>
    <s v="SIZZZ811"/>
    <s v="TIPO I"/>
    <s v="TERRESTRE"/>
    <s v="HERRERA GARZON JEYSON STEVENT"/>
    <n v="3761"/>
    <n v="1"/>
    <n v="75096.394270399993"/>
    <n v="75096.394270399993"/>
    <m/>
    <m/>
    <m/>
    <m/>
    <m/>
    <m/>
  </r>
  <r>
    <s v="TUNJA"/>
    <x v="0"/>
    <x v="0"/>
    <n v="15238"/>
    <s v="TA-25-1050344"/>
    <n v="90149180"/>
    <s v="APERTURA"/>
    <s v="CB CRECIMIENTO - NUEVO"/>
    <s v="BOYACA"/>
    <s v="DUITAMA"/>
    <s v="TECNOMODERM"/>
    <s v="REDEBAN"/>
    <s v="FO-25-1462268"/>
    <d v="2025-09-02T00:00:00"/>
    <d v="2025-09-04T00:00:00"/>
    <n v="9999"/>
    <s v="BANCO DE BOGOTA"/>
    <s v="EJECUTADO"/>
    <s v="02-09-2025 SE REALIZA LLAMADA AL CLIENTE, SE HABLA CON EL SR DAVID ARMANDO ESPITIA PEDRAZA SE VALIDA DIRECCIÓN OK, CANAL OK, TARJETA DE SEMBRADO OK, DISPONIBILIDAD TOTAL, SE CONFIRMA 4 ULTIMOS DIGITOS DE LA TARJETA: OK, LLAMAR EL DÍA LA INSTALACIÓN PARA CONFIRMAR VISITA// CONTACTO REALIZADO POR LA APP // 04/09/2025 SE REALIZA INSTALACION DE CORRESPONSAL AVAL, SE INSTALAN EQUIPOS, SEMBRADO DE TARJETA, CB QUEDA OPERATIVO."/>
    <s v="VISITA_TÉCNICA"/>
    <s v="SIZZZ355"/>
    <s v="TIPO II"/>
    <s v="TERRESTRE"/>
    <s v="ALVARADO MORENO CRISTHIAN"/>
    <n v="9032"/>
    <n v="1"/>
    <n v="163813.69572160003"/>
    <n v="163813.69572160003"/>
    <m/>
    <m/>
    <m/>
    <m/>
    <m/>
    <m/>
  </r>
  <r>
    <s v="TUNJA"/>
    <x v="0"/>
    <x v="0"/>
    <n v="68077"/>
    <s v="TA-25-1050347"/>
    <n v="90137538"/>
    <s v="APERTURA"/>
    <s v="CB CRECIMIENTO - NUEVO"/>
    <s v="SANTANDER"/>
    <s v="BARBOSA"/>
    <s v="FOOD STORE 360 "/>
    <s v="REDEBAN"/>
    <s v="FO-25-1462272"/>
    <d v="2025-09-02T00:00:00"/>
    <d v="2025-09-04T00:00:00"/>
    <n v="9999"/>
    <s v="BANCO DE BOGOTA"/>
    <s v="EJECUTADO"/>
    <s v="02-09-2025 SE REALIZA LLAMADA AL CLIENTE, SE HABLA CON EL SR EDILSON YESID SALGADO SALAMANCA SE VALIDA DIRECCIÓN OK, CANAL OK, TARJETA DE SEMBRADO OK, DISPONIBILIDAD: FECHA PROGRAMADA MUY TEMPRANO O DESPUES DE 6:00 PM, SE CONFIRMA 4ULTIMOS DIGITOS DE LA TARJETA: NO - CLIENTE NO LA TIENE A LA MANO (SE LE COMPARTE DIGITOS ENVIADOS EN LISTA),  LLAMAR EL DÍA LA INSTALACIÓN PARA CONFIRMAR VISITA// CONTACTO REALIZADO POR LA APP // 04/09/2025 SE REALIZA INSTALACION DE CORRESPONSAL AVAL, SE INSTALAN EQUIPOS, SEMBRADO DE TARJETA, CB QUEDA OPERATIVO."/>
    <s v="VISITA_TÉCNICA"/>
    <s v="SIZZZ835"/>
    <s v="TIPO II"/>
    <s v="TERRESTRE"/>
    <s v="SOLER HOYOS CRISTIAN LEONARDO"/>
    <n v="9908"/>
    <n v="1"/>
    <n v="163813.69572160003"/>
    <n v="163813.69572160003"/>
    <m/>
    <m/>
    <m/>
    <m/>
    <m/>
    <m/>
  </r>
  <r>
    <s v="BOGOTA"/>
    <x v="4"/>
    <x v="5"/>
    <n v="11001"/>
    <s v="TA-25-1050349"/>
    <n v="90093252"/>
    <s v="APERTURA"/>
    <s v="CB CRECIMIENTO - NUEVO"/>
    <s v="CUNDINAMARCA"/>
    <s v="BOGOTA"/>
    <s v="PUNTO CYBER"/>
    <s v="REDEBAN"/>
    <s v="FO-25-1462279"/>
    <d v="2025-09-02T00:00:00"/>
    <d v="2025-09-04T00:00:00"/>
    <n v="9999"/>
    <s v="BANCO DE BOGOTA"/>
    <s v="EJECUTADO"/>
    <s v="02-09-2025 SE REALIZA LLAMADA AL CLIENTE, SE HABLA CON EL SR JUAN MENDEZ  SE VALIDA DIRECCIÓN OK, CANAL OK, TARJETA DE SEMBRADO OK, DISPONIBILIDAD TOTAL; ABREN DESDE LAS 10:00 AM, SE CONFIRMA 4ULTIMOS DIGITOS DE LA TARJETA OK,  LLAMAR EL DÍA LA INSTALACIÓN PARA CONFIRMAR VISITA// CONTACTO REALIZADO POR LA APP // 04/09/2025 SE REALIZA INSTALACION DE CORRESPONSAL AVAL, SE INSTALAN EQUIPOS, SEMBRADO DE TARJETA, CB QUEDA OPERATIVO."/>
    <s v="VISITA_TÉCNICA"/>
    <s v="SBZZZ471"/>
    <s v="TIPO I"/>
    <s v="TERRESTRE"/>
    <s v="ROMERO ROJAS BREIDY JHOHAN"/>
    <n v="276"/>
    <n v="1"/>
    <n v="75096.394270399993"/>
    <n v="75096.394270399993"/>
    <m/>
    <m/>
    <m/>
    <m/>
    <m/>
    <m/>
  </r>
  <r>
    <s v="BOGOTA"/>
    <x v="4"/>
    <x v="5"/>
    <n v="11001"/>
    <s v="TA-25-1050350"/>
    <n v="90151281"/>
    <s v="APERTURA"/>
    <s v="CB CRECIMIENTO - NUEVO"/>
    <s v="CUNDINAMARCA"/>
    <s v="BOGOTA"/>
    <s v="SERVICIOS CLICK"/>
    <s v="REDEBAN"/>
    <s v="FO-25-1462285"/>
    <d v="2025-09-02T00:00:00"/>
    <d v="2025-09-04T00:00:00"/>
    <n v="9999"/>
    <s v="BANCO DE BOGOTA"/>
    <s v="EJECUTADO"/>
    <s v="02-09-2025 SE REALIZA LLAMADA AL CLIENTE, SE HABLA CON LA SRA LAURA VANESSA MONJE GOMEZ SE VALIDA DIRECCIÓN OK, CANAL OK, TARJETA DE SEMBRADO OK, DISPONIBILIDAD TOTAL, SE CONFIRMA 4ULTIMOS DIGITOS DE LA TARJETA NO- CLIENTE NO LA TIENE A LA MANO (SE LE COMPARTE DIGITOS ENVIADOS EN LISTA),  LLAMAR EL DÍA LA INSTALACIÓN PARA CONFIRMAR VISITA// CONTACTO REALIZADO POR LA WHATSAPP // 4/09/2025 SE REALIZA INSTALACIÓN DE CB AVAL, SE CREAN USUARIOS Y SE HABILITAN CIERRES. PRUEBAS NO (TARJETA INVÁLIDA) SE ESCALA CASO CON SOPORTE RBM EN EL CUAL NOS INDICAN QUE LA FALLA ES DE LA ENTIDAD. SE LE INDICA A CLIENTE COMUNICARSE CON ENTIDAD. SOPORTE RBM AUTORIZADO DEJAR LA IMPLEMENTACIÓN. ADICIONAL CLIENTE NOS INDICA QUE EN COMUNICACIÓN CON ASESOR DE ENTIDAD BANCARIA LE INFORMA QUE EFECTIVAMENTE LA TARJETA SE ENCUENTRA BLOQUEADA. QUE SE LE ASIGNARÁ UNA NUEVA TARJETA."/>
    <s v="VISITA_TÉCNICA"/>
    <s v="SIZZZ726"/>
    <s v="TIPO I"/>
    <s v="TERRESTRE"/>
    <s v="ORTIZ MARTINEZ STIVEN"/>
    <n v="7063"/>
    <n v="1"/>
    <n v="75096.394270399993"/>
    <n v="75096.394270399993"/>
    <m/>
    <m/>
    <m/>
    <m/>
    <m/>
    <m/>
  </r>
  <r>
    <s v="CALI"/>
    <x v="3"/>
    <x v="3"/>
    <n v="76001"/>
    <s v="TA-25-1050354"/>
    <n v="90140507"/>
    <s v="APERTURA"/>
    <s v="CB CRECIMIENTO - NUEVO"/>
    <s v="VALLE DEL CAUCA"/>
    <s v="CALI"/>
    <s v="MUSE DOUCE"/>
    <s v="REDEBAN"/>
    <s v="FO-25-1462290"/>
    <d v="2025-09-02T00:00:00"/>
    <d v="2025-09-04T00:00:00"/>
    <n v="9999"/>
    <s v="BANCO DE BOGOTA"/>
    <s v="EJECUTADO"/>
    <s v="02-09-2025 SE REALIZA LLAMADA AL CLIENTE, SE HABLA CON EL SR LUIS ALBEIRO TENORIO BATALLA SE VALIDA DIRECCIÓN OK, CANAL OK, TARJETA DE SEMBRADO OK, DISPONIBILIDAD TOTAL, SE CONFIRMA 4ULTIMOS DIGITOS DE LA TARJETA OK,  LLAMAR EL DÍA LA INSTALACIÓN PARA CONFIRMAR VISITA// CONTACTO REALIZADO POR LA APP // 04/09/2025 SE REALIZA INSTALACION DE CORRESPONSAL AVAL, SE INSTALAN EQUIPOS, SEMBRADO DE TARJETA, CB QUEDA OPERATIVO."/>
    <s v="VISITA_TÉCNICA"/>
    <s v="LIZZZ258"/>
    <s v="TIPO I"/>
    <s v="TERRESTRE"/>
    <s v="MONTERO MUESES GIAN CARLO"/>
    <n v="4572"/>
    <n v="1"/>
    <n v="75096.394270399993"/>
    <n v="75096.394270399993"/>
    <m/>
    <m/>
    <m/>
    <m/>
    <m/>
    <m/>
  </r>
  <r>
    <s v="MEDELLIN"/>
    <x v="2"/>
    <x v="2"/>
    <n v="5088"/>
    <s v="TA-25-1053164"/>
    <n v="20723177"/>
    <s v="APERTURA"/>
    <s v="CB CRECIMIENTO - NUEVO"/>
    <s v="ANTIOQUIA"/>
    <s v="BELLO"/>
    <s v="FRUVER EL SOCIO"/>
    <s v="REDEBAN"/>
    <s v="FO-25-1465047"/>
    <d v="2025-09-02T00:00:00"/>
    <d v="2025-09-05T00:00:00"/>
    <n v="9999"/>
    <s v="BANCO DE BOGOTA"/>
    <s v="EJECUTADO"/>
    <s v="02-09-2025 SE REALIZA LLAMADA AL NUMERO DE LA LISTA EL CUAL TIMBRA PERO NADIE CONTESTA, SE ESCRIBE POR WHATSAPP EN ESPERA DE MENSAJES // 03-09-2025 SE REALIZA LLAMADA AL CLIENTE, SE HABLA CON EL SR MIGUEL ANGEL VASQUEZ SE VALIDA DIRECCIÓN OK, CANAL OK, TARJETA DE SEMBRADO OK, DISPONIBILIDAD TOTAL, SE CONFIRMA 4 ULTIMOS DIGITOS DE LA TARJETA: OK, LLAMAR EL DÍA LA INSTALACIÓN PARA CONFIRMAR VISITA// CONTACTO REALIZADO POR WHATSAPP // CLIENTE SOLICITA VISITAR EL VIERNES TENIENDO EN CUENTA SU DISPONIBILIDAD PARA RECIBIRNOS, IGUAL NOS COMENTA QUE SI NO CONTESTA POR LLAMADA NORMAL, QUE SE LE ESCRIBA AL WHATSAPP // 05/09/2025 SE REALIZA INSTALACION DE CORRESPONSAL AVAL, SE INSTALAN EQUIPOS, SEMBRADO DE TARJETA, CB QUEDA OPERATIVO."/>
    <s v="VISITA_TÉCNICA"/>
    <s v="9L9ZZ698"/>
    <s v="TIPO I"/>
    <s v="TERRESTRE"/>
    <s v="MARTINEZ TOVAR OSCAR DAVID"/>
    <n v="7815"/>
    <n v="1"/>
    <n v="75096.394270399993"/>
    <n v="75096.394270399993"/>
    <m/>
    <m/>
    <m/>
    <m/>
    <m/>
    <m/>
  </r>
  <r>
    <s v="MEDELLIN"/>
    <x v="2"/>
    <x v="2"/>
    <n v="5038"/>
    <s v="TA-25-1050368"/>
    <n v="90114045"/>
    <s v="APERTURA"/>
    <s v="CB CRECIMIENTO - NUEVO"/>
    <s v="ANTIOQUIA"/>
    <s v="ANGOSTURA"/>
    <s v="MERCADEO Y  VARIEDADES DALI "/>
    <s v="REDEBAN"/>
    <s v="FO-25-1462298"/>
    <d v="2025-09-02T00:00:00"/>
    <d v="2025-09-05T00:00:00"/>
    <n v="9999"/>
    <s v="BANCO DE BOGOTA"/>
    <s v="EJECUTADO"/>
    <s v="02-09-2025 SE REALIZA LLAMADA AL CLIENTE, SE HABLA CON EL SR DAIRO DE JESUS HENAO RESTREPO  SE VALIDA DIRECCIÓN OK, CANAL OK, TARJETA DE SEMBRADO OK, DISPONIBILIDAD TOTAL, SE CONFIRMA 4ULTIMOS DIGITOS DE LA TARJETA OK,  LLAMAR EL DÍA LA INSTALACIÓN PARA CONFIRMAR VISITA// CONTACTO REALIZADO POR LA APP // 05/09/2025 SE REALIZA INSTALACION DE CORRESPONSAL AVAL, SE INSTALAN EQUIPOS, SEMBRADO DE TARJETA, CB QUEDA OPERATIVO."/>
    <s v="VISITA_TÉCNICA"/>
    <s v="V8ZZZ768"/>
    <s v="TIPO III"/>
    <s v="TERRESTRE"/>
    <s v="DIAZ ZABALA FRANCIS DUBAN"/>
    <n v="8368"/>
    <n v="1"/>
    <n v="275728.78077800001"/>
    <n v="275728.78077800001"/>
    <m/>
    <m/>
    <m/>
    <m/>
    <m/>
    <m/>
  </r>
  <r>
    <s v="BUCARAMANGA"/>
    <x v="0"/>
    <x v="0"/>
    <n v="68001"/>
    <s v="TA-25-1063525"/>
    <n v="24089930"/>
    <s v="APERTURA"/>
    <s v="DATAFONO ADICIONAL"/>
    <s v="SANTANDER"/>
    <s v="BUCARAMANGA"/>
    <s v="MISCELANEA MARIAISA"/>
    <s v="REDEBAN"/>
    <s v="FO-25-1477942"/>
    <d v="2025-09-04T00:00:00"/>
    <d v="2025-09-09T00:00:00"/>
    <n v="9999"/>
    <s v="BANCO DE BOGOTA"/>
    <s v="EJECUTADO"/>
    <s v="04-09-2025 SE REALIZA LLAMADA AL CLIENTE, SE HABLA CON LA SRA  SINDY CAROLINA BUSTOS CABARIQUEA SE VALIDA DIRECCIÓN OK, CANAL OK, TARJETA DE SEMBRADO OK, DISPONIBILIDAD TOTAL, 4 ULTIMOS DIGITOS DE LA TARJETA: NO - CLIENTE NO LA TIENE A LA MANO (SE LE COMPARTE DIGITOS ENVIADOS EN LISTA), LLAMAR EL DÍA LA INSTALACIÓN PARA CONFIRMAR VISITA// CONTACTO REALIZADO POR LA APP // 9/09/2025 SE REALIZA INSTALACION DE DATAFONO ADICIONAL, PRUEBA EXITOSAS, CB QUEDA OPERATIVO"/>
    <s v="VISITA_TÉCNICA"/>
    <s v="SOZZZ066 "/>
    <s v="TIPO I"/>
    <s v="TERRESTRE"/>
    <s v="MARIÑO PABON JORGE ENRIQUE"/>
    <n v="7173"/>
    <n v="1"/>
    <n v="75096.394270399993"/>
    <n v="75096.394270399993"/>
    <m/>
    <m/>
    <m/>
    <m/>
    <m/>
    <m/>
  </r>
  <r>
    <s v="BOGOTA"/>
    <x v="4"/>
    <x v="5"/>
    <n v="25123"/>
    <s v="TA-25-1063528"/>
    <n v="89374812"/>
    <s v="APERTURA"/>
    <s v="CB CRECIMIENTO - NUEVO"/>
    <s v="CUNDINAMARCA"/>
    <s v="CACHIPAY"/>
    <s v="TIENDA PETALUMA"/>
    <s v="REDEBAN"/>
    <s v="FO-25-1477945"/>
    <d v="2025-09-04T00:00:00"/>
    <d v="2025-09-09T00:00:00"/>
    <n v="9999"/>
    <s v="BANCO DE BOGOTA"/>
    <s v="EJECUTADO"/>
    <s v="04-09-2025 SE REALIZA LLAMADA AL CLIENTE, SE HABLA CON EL SR  JULIAN DARIO LEON CORREA SE VALIDA DIRECCIÓN OK, CANAL OK, TARJETA DE SEMBRADO OK, DISPONIBILIDAD TOTAL, 4ULTIMOS DIGITOS DE LA TARJETA: NO COINCIDEN CON LOS DE LA LISTA, LLAMAR EL DÍA LA INSTALACIÓN PARA CONFIRMAR VISITA// CONTACTO REALIZADO POR LA APP // 09/09/2025 SE REALIZA INSTALACION DE CORRESPONSAL AVAL, SE INSTALAN EQUIPOS, SEMBRADO DE TARJETA, CB QUEDA OPERATIVO."/>
    <s v="VISITA_TÉCNICA"/>
    <s v="FAZZZ119"/>
    <s v="TIPO II"/>
    <s v="TERRESTRE"/>
    <s v="ROMERO ROJAS BREIDY JHOHAN"/>
    <n v="5876"/>
    <n v="1"/>
    <n v="163813.69572160003"/>
    <n v="163813.69572160003"/>
    <m/>
    <m/>
    <m/>
    <m/>
    <m/>
    <m/>
  </r>
  <r>
    <s v="VILLAVICENCIO"/>
    <x v="1"/>
    <x v="1"/>
    <n v="25530"/>
    <s v="TA-25-1063531"/>
    <n v="89461478"/>
    <s v="APERTURA"/>
    <s v="CB CRECIMIENTO - NUEVO"/>
    <s v="CUNDINAMARCA"/>
    <s v="PARATEBUENO"/>
    <s v="TIENDA VILLA DEL PILAR"/>
    <s v="REDEBAN"/>
    <s v="FO-25-1477950"/>
    <d v="2025-09-04T00:00:00"/>
    <d v="2025-09-08T00:00:00"/>
    <n v="9999"/>
    <s v="BANCO DE BOGOTA"/>
    <s v="EJECUTADO/CANCELADO"/>
    <s v="04-09-2025 SE REALIZA LLAMADA AL CLIENTE, SE HABLA CON LA  SRA LUZ DARY DAZA MONDRAGON SE VALIDA DIRECCIÓN OK INDICA QUE ES LA CASA 46, CANAL OK, TARJETA DE SEMBRADO-CLIENTE NO LA HA RECOGIDO, DISPONIBILIDAD TOTAL,TOMACORRIENTE ELECTRICO CERCA-NO, LLAMAR EL DÍA LA INSTALACIÓN PARA CONFIRMAR VISITA// CONTACTO REALIZADO POR LA APP // 8/09/2025 SE REALIZA VISITA PARA IMPLEMENTACIÓN, PERO SE EVIDENCIA QUE COMERCIO ESTÁ UBICADO EN LA MANZANA D CASA 46 VILLA PILAR Y NO COMO ESTÁ RELACIONADO EN LISTA DE CHEQUEO MANZANA D CASA 48 VILLA PILAR . POR TAL RAZÓN SE CANCELA."/>
    <s v="VISITA_TÉCNICA"/>
    <s v="SOZZZ067"/>
    <s v="TIPO III"/>
    <s v="TERRESTRE"/>
    <s v="PEDREROS CONTRERAS MICHAEL STEVENS"/>
    <n v="3474"/>
    <n v="1"/>
    <n v="275728.78077800001"/>
    <n v="275728.78077800001"/>
    <m/>
    <m/>
    <m/>
    <m/>
    <m/>
    <m/>
  </r>
  <r>
    <s v="CALI"/>
    <x v="3"/>
    <x v="3"/>
    <n v="76001"/>
    <s v="TA-25-1063535"/>
    <n v="90133091"/>
    <s v="APERTURA"/>
    <s v="CB CRECIMIENTO - NUEVO"/>
    <s v="VALLE DEL CAUCA"/>
    <s v="CALI"/>
    <s v="FERRETERIA NOVA"/>
    <s v="REDEBAN"/>
    <s v="FO-25-1477955"/>
    <d v="2025-09-04T00:00:00"/>
    <d v="2025-09-08T00:00:00"/>
    <n v="9999"/>
    <s v="BANCO DE BOGOTA"/>
    <s v="EJECUTADO"/>
    <s v="04-09-2025 SE REALIZA LLAMADA AL CLIENTE, SE HABLA CON EL SR JESUS DANIEL ROSERO PORTOCARRERO SE VALIDA DIRECCIÓN OK, CANAL OK, TARJETA DE SEMBRADO OK, DISPONIBILIDAD TOTAL, SE CONFIRMA 4ULTIMOS DIGITOS DE LA TARJETA NO- CLIENTE NO LA FACILITA(SE LE COMPARTE DIGITOS ENVIADOS EN LISTA), LLAMAR EL DÍA LA INSTALACIÓN PARA CONFIRMAR VISITA// CONTACTO REALIZADO POR LA APP // 08/09/2025 SE REALIZA INSTALACION DE CORRESPONSAL AVAL, SE INSTALAN EQUIPOS, SEMBRADO DE TARJETA, CB QUEDA OPERATIVO."/>
    <s v="VISITA_TÉCNICA"/>
    <s v="FHZZZ794"/>
    <s v="TIPO I"/>
    <s v="TERRESTRE"/>
    <s v="CUERO RUIZ JHONNY"/>
    <n v="5921"/>
    <n v="1"/>
    <n v="75096.394270399993"/>
    <n v="75096.394270399993"/>
    <m/>
    <m/>
    <m/>
    <m/>
    <m/>
    <m/>
  </r>
  <r>
    <s v="TUNJA"/>
    <x v="0"/>
    <x v="0"/>
    <n v="15759"/>
    <s v="TA-25-1063537"/>
    <n v="90150783"/>
    <s v="APERTURA"/>
    <s v="CB CRECIMIENTO - NUEVO"/>
    <s v="BOYACA"/>
    <s v="SOGAMOSO"/>
    <s v="PAPELERIA Y MISCELANEA EL ENCANTO"/>
    <s v="REDEBAN"/>
    <s v="FO-25-1477959"/>
    <d v="2025-09-04T00:00:00"/>
    <d v="2025-09-09T00:00:00"/>
    <n v="9999"/>
    <s v="BANCO DE BOGOTA"/>
    <s v="EJECUTADO"/>
    <s v="04-09-2025 SE REALIZA LLAMADA AL CLIENTE, SE HABLA CON EL SR CRISTIAN FELIPE FLOREZ GUTIERREZ SE VALIDA DIRECCIÓN OK, CANAL OK, TARJETA DE SEMBRADO OK, DISPONIBILIDAD TOTAL, 4 ULTIMOS DIGITOS DE LA TARJETA: NO - CLIENTE NO LA TIENE A LA MANO (SE LE COMPARTE DIGITOS ENVIADOS EN LISTA), LLAMAR EL DÍA LA INSTALACIÓN PARA CONFIRMAR VISITA// CONTACTO REALIZADO POR LA APP // 09/09/2025 SE REALIZA INSTALACION DE CORRESPONSAL AVAL, SE INSTALAN EQUIPOS, SEMBRADO DE TARJETA, CB QUEDA OPERATIVO."/>
    <s v="VISITA_TÉCNICA"/>
    <s v="SIZZZ725"/>
    <s v="TIPO II"/>
    <s v="TERRESTRE"/>
    <s v="RODRIGUEZ MURCIA YERSON IVAN"/>
    <n v="7937"/>
    <n v="1"/>
    <n v="163813.69572160003"/>
    <n v="163813.69572160003"/>
    <m/>
    <m/>
    <m/>
    <m/>
    <m/>
    <m/>
  </r>
  <r>
    <s v="BOGOTA"/>
    <x v="4"/>
    <x v="5"/>
    <n v="11001"/>
    <s v="TA-25-1063538"/>
    <n v="90149137"/>
    <s v="APERTURA"/>
    <s v="CB CRECIMIENTO - NUEVO"/>
    <s v="CUNDINAMARCA"/>
    <s v="BOGOTA"/>
    <s v="PAPELERIA DREAMS MALEJA"/>
    <s v="REDEBAN"/>
    <s v="FO-25-1477965"/>
    <d v="2025-09-04T00:00:00"/>
    <d v="2025-09-08T00:00:00"/>
    <n v="9999"/>
    <s v="BANCO DE BOGOTA"/>
    <s v="EJECUTADO"/>
    <s v="04-09-2025 SE REALIZA LLAMADA AL CLIENTE, SE HABLA CON LA SRA MARIA ALEJANDRA LARA GUTIERREZ SE VALIDA DIRECCIÓN OK, CANAL OK, TARJETA DE SEMBRADO OK, DISPONIBILIDAD TOTAL, 4 ULTIMOS DIGITOS DE LA TARJETA: OK, LLAMAR EL DÍA LA INSTALACIÓN PARA CONFIRMAR VISITA// CONTACTO REALIZADO POR LA APP // 08/09/2025 SE REALIZA INSTALACION DE CORRESPONSAL AVAL, SE INSTALAN EQUIPOS, SEMBRADO DE TARJETA, CB QUEDA OPERATIVO."/>
    <s v="VISITA_TÉCNICA"/>
    <s v="FMZZZ182"/>
    <s v="TIPO I"/>
    <s v="TERRESTRE"/>
    <s v="GOMEZ VEGA DAVID SNEYDER"/>
    <n v="5770"/>
    <n v="1"/>
    <n v="75096.394270399993"/>
    <n v="75096.394270399993"/>
    <m/>
    <m/>
    <m/>
    <m/>
    <m/>
    <m/>
  </r>
  <r>
    <s v="BOGOTA"/>
    <x v="4"/>
    <x v="5"/>
    <n v="11001"/>
    <s v="TA-25-1063542"/>
    <n v="90140691"/>
    <s v="APERTURA"/>
    <s v="CB CRECIMIENTO - NUEVO"/>
    <s v="CUNDINAMARCA"/>
    <s v="BOGOTA"/>
    <s v="DIGI PAGOS JG"/>
    <s v="REDEBAN"/>
    <s v="FO-25-1477970"/>
    <d v="2025-09-04T00:00:00"/>
    <d v="2025-09-08T00:00:00"/>
    <n v="9999"/>
    <s v="BANCO DE BOGOTA"/>
    <s v="EJECUTADO"/>
    <s v="04-09-2025 SE REALIZA LLAMADA AL CLIENTE, SE HABLA CON LA SRA JEIMY ANDREA AVILA PALOMINO SE VALIDA DIRECCIÓN OK, CANAL OK, TARJETA DE SEMBRADO OK, DISPONIBILIDAD TOTAL, 4 ULTIMOS DIGITOS DE LA TARJETA: OK, LLAMAR EL DÍA LA INSTALACIÓN PARA CONFIRMAR VISITA// CONTACTO REALIZADO POR LA APP // 08/09/2025 SE REALIZA INSTALACION DE CORRESPONSAL AVAL, SE INSTALAN EQUIPOS, SEMBRADO DE TARJETA, CB QUEDA OPERATIVO."/>
    <s v="VISITA_TÉCNICA"/>
    <s v="VBZZZ552"/>
    <s v="TIPO I"/>
    <s v="TERRESTRE"/>
    <s v="GOMEZ VEGA DAVID SNEYDER"/>
    <n v="9888"/>
    <n v="1"/>
    <n v="75096.394270399993"/>
    <n v="75096.394270399993"/>
    <m/>
    <m/>
    <m/>
    <m/>
    <m/>
    <m/>
  </r>
  <r>
    <s v="BOGOTA"/>
    <x v="4"/>
    <x v="5"/>
    <n v="11001"/>
    <s v="TA-25-1063543"/>
    <n v="90141039"/>
    <s v="APERTURA"/>
    <s v="CB CRECIMIENTO - NUEVO"/>
    <s v="CUNDINAMARCA"/>
    <s v="BOGOTA"/>
    <s v="PAPELERÍA Y VARIEDADES AMATISTA"/>
    <s v="REDEBAN"/>
    <s v="FO-25-1477975"/>
    <d v="2025-09-04T00:00:00"/>
    <d v="2025-09-09T00:00:00"/>
    <n v="9999"/>
    <s v="BANCO DE BOGOTA"/>
    <s v="EJECUTADO"/>
    <s v="04-09-2025 SE REALIZA LLAMADA AL CLIENTE, SE HABLA CON LA SRA YENY MAYERLY MIRA BOLIVAR SE VALIDA DIRECCIÓN OK, CANAL OK, TARJETA DE SEMBRADO OK, DISPONIBILIDAD TOTAL, 4ULTIMOS DIGITOS DE LA TARJETA: OK, LLAMAR EL DÍA LA INSTALACIÓN PARA CONFIRMAR VISITA// CONTACTO REALIZADO POR LA APP // 09/09/2025 SE REALIZA INSTALACION DE CORRESPONSAL AVAL, SE INSTALAN EQUIPOS, SEMBRADO DE TARJETA, CB QUEDA OPERATIVO."/>
    <s v="VISITA_TÉCNICA"/>
    <s v="SIZZZ114"/>
    <s v="TIPO I"/>
    <s v="TERRESTRE"/>
    <s v="LOZADA ROJAS CHRISTIAN ANDRES"/>
    <n v="6164"/>
    <n v="1"/>
    <n v="75096.394270399993"/>
    <n v="75096.394270399993"/>
    <m/>
    <m/>
    <m/>
    <m/>
    <m/>
    <m/>
  </r>
  <r>
    <s v="TUNJA"/>
    <x v="0"/>
    <x v="0"/>
    <n v="15806"/>
    <s v="TA-25-1063544"/>
    <n v="90154761"/>
    <s v="APERTURA"/>
    <s v="CB CRECIMIENTO - NUEVO"/>
    <s v="BOYACA"/>
    <s v="TIBASOSA"/>
    <s v="DISTRIBUCIONES Y SERVICIOS AL DIA BOYACA"/>
    <s v="REDEBAN"/>
    <s v="FO-25-1477981"/>
    <d v="2025-09-04T00:00:00"/>
    <d v="2025-09-09T00:00:00"/>
    <n v="9999"/>
    <s v="BANCO DE BOGOTA"/>
    <s v="EJECUTADO"/>
    <s v="04-09-2025 SE REALIZA LLAMADA AL CLIENTE, SE HABLA CON LA ADMINISTRADORA SE VALIDA DIRECCIÓN OK, CANAL OK, TARJETA DE SEMBRADO OK, DISPONIBILIDAD TOTAL, 4ULTIMOS DIGITOS DE LA TARJETA: OK, LLAMAR EL DÍA LA INSTALACIÓN PARA CONFIRMAR VISITA// CONTACTO REALIZADO POR LA APP // 09/09/2025 SE REALIZA INSTALACION DE CORRESPONSAL AVAL, SE INSTALAN EQUIPOS, SEMBRADO DE TARJETA, CB QUEDA OPERATIVO."/>
    <s v="VISITA_TÉCNICA"/>
    <s v="VEZZZ009"/>
    <s v="TIPO II"/>
    <s v="TERRESTRE"/>
    <s v="RODRIGUEZ MURCIA YERSON IVAN"/>
    <n v="4321"/>
    <n v="1"/>
    <n v="163813.69572160003"/>
    <n v="163813.69572160003"/>
    <m/>
    <m/>
    <m/>
    <m/>
    <m/>
    <m/>
  </r>
  <r>
    <s v="SANTA MARTA"/>
    <x v="5"/>
    <x v="6"/>
    <n v="47053"/>
    <s v="TA-25-1063545"/>
    <n v="90162334"/>
    <s v="APERTURA"/>
    <s v="CB CRECIMIENTO - NUEVO"/>
    <s v="MAGDALENA"/>
    <s v="ARACATACA"/>
    <s v="FERRETERIA EL ALBAÑIL DE ARACATACA"/>
    <s v="REDEBAN"/>
    <s v="FO-25-1477986"/>
    <d v="2025-09-04T00:00:00"/>
    <d v="2025-09-09T00:00:00"/>
    <n v="9999"/>
    <s v="BANCO DE BOGOTA"/>
    <s v="EJECUTADO"/>
    <s v="04-09-2025 SE REALIZA LLAMADA AL CLIENTE, SE HABLA CON EL SR  GUILLERMO ANTONIO ORTEGA RAMIREZ SE VALIDA DIRECCIÓN OK, CANAL OK, TARJETA DE SEMBRADO OK, DISPONIBILIDAD TOTAL, 4ULTIMOS DIGITOS DE LA TARJETA: OK, TOMACORRIENTE ELECTRICO CERCA-NO, LLAMAR EL DÍA LA INSTALACIÓN PARA CONFIRMAR VISITA 3012411221// CONTACTO REALIZADO POR LA APP // 09/09/2025 SE REALIZA INSTALACION DE CORRESPONSAL AVAL, SE INSTALAN EQUIPOS, SEMBRADO DE TARJETA, CB QUEDA OPERATIVO."/>
    <s v="VISITA_TÉCNICA"/>
    <s v="FKZZZ900"/>
    <s v="TIPO III"/>
    <s v="TERRESTRE"/>
    <s v="GUTIERREZ PEREZ LUIS ALBERTO"/>
    <n v="456"/>
    <n v="1"/>
    <n v="275728.78077800001"/>
    <n v="275728.78077800001"/>
    <m/>
    <m/>
    <m/>
    <m/>
    <m/>
    <m/>
  </r>
  <r>
    <s v="MEDELLIN"/>
    <x v="2"/>
    <x v="2"/>
    <n v="27075"/>
    <s v="TA-25-1063546"/>
    <n v="90154683"/>
    <s v="APERTURA"/>
    <s v="CB CRECIMIENTO - NUEVO"/>
    <s v="CHOCO"/>
    <s v="BAHIA SOLANO"/>
    <s v="GRANERO EL ESQUINAZO DE BAHIA SOLANO "/>
    <s v="REDEBAN"/>
    <s v="FO-25-1477989"/>
    <d v="2025-09-04T00:00:00"/>
    <d v="2025-09-17T00:00:00"/>
    <n v="9999"/>
    <s v="BANCO DE BOGOTA"/>
    <s v="EJECUTADO"/>
    <s v="04-09-2025 SE REALIZA LLAMADA AL CLIENTE, SE HABLA CON LA SRA  DEISY JOHANA SALAZAR GARCIA SE VALIDA DIRECCIÓN OK, CANAL OK, AL CONFIRMAR LA TARJETA DE SEMBRADO ME INDICA QUE AUN NO LE HA LLEGADO, YA QUE SE LA ENVIARON POR TRANSPORTADORA Y TIENE 8 DIAS HABILES PARA LLEGAR, SOLICITA LLAMAR LA PROXIMA SEMANA PARA CONFIRMAR TARJETA EN SITIO, SE PROGRAMA PARA EL ULTIMO DIA HABIL Y SE CONFIRMARA CON CLIENTE ANTES DE IR// CONTACTO REALIZADO POR LA APP // 15/09/2025 SE REALIZA CONTACTO CON EL CLIENTE PARA CONFIRMAR LA TARJETA DE SEMBRADO NOS INDICA QUE LE LLEGO EL DIA VIERNES, SE HABLA CON EL COORDINADOR Y SE PROGRAMA PARA EL 17/09/2025 SEGUN DISPONIBILIDAD DE TRASPORTE (AEREO) // 17/09/2025 SE REALIZA INSTALACION DE CORRESPONSAL AVAL, SE INSTALAN EQUIPOS, SEMBRADO DE TARJETA, CB QUEDA OPERATIVO."/>
    <s v="VISITA_TÉCNICA"/>
    <s v="SJZZZ762"/>
    <s v="TIPO IV ESPECIAL"/>
    <s v="AEREO"/>
    <s v="ZAPATA LOPEZ EDWARD ASDRUBAL"/>
    <n v="9983"/>
    <n v="1"/>
    <n v="988462.96268840006"/>
    <n v="988462.96268840006"/>
    <m/>
    <m/>
    <m/>
    <m/>
    <m/>
    <m/>
  </r>
  <r>
    <s v="BOGOTA"/>
    <x v="4"/>
    <x v="5"/>
    <n v="11001"/>
    <s v="TA-25-1063551"/>
    <n v="90128294"/>
    <s v="APERTURA"/>
    <s v="CB CRECIMIENTO - NUEVO"/>
    <s v="CUNDINAMARCA"/>
    <s v="BOGOTA"/>
    <s v="MISCELANEA Y PAPELERIA EL MUNDO DE HELLO KITTY"/>
    <s v="REDEBAN"/>
    <s v="FO-25-1477998"/>
    <d v="2025-09-04T00:00:00"/>
    <d v="2025-09-09T00:00:00"/>
    <n v="9999"/>
    <s v="BANCO DE BOGOTA"/>
    <s v="EJECUTADO"/>
    <s v="04-09-2025 SE REALIZA LLAMADA AL CLIENTE, SE HABLA CON LA SRA YENIFER ALEJANDRA MELENDEZ MOLINA SE VALIDA DIRECCIÓN OK, CANAL OK, TARJETA DE SEMBRADO OK, DISPONIBILIDAD TOTAL, SE CONFIRMA 4ULTIMOS DIGITOS DE LA TARJETA NO- CLIENTE NO LA TIENE A LA MANO (SE LE COMPARTE DIGITOS ENVIADOS EN LISTA), LLAMAR EL DÍA LA INSTALACIÓN PARA CONFIRMAR VISITA// CONTACTO REALIZADO POR LA APP // 09/09/2025 SE REALIZA INSTALACION DE CORRESPONSAL AVAL, SE INSTALAN EQUIPOS, SEMBRADO DE TARJETA, CB QUEDA OPERATIVO."/>
    <s v="VISITA_TÉCNICA"/>
    <s v="F9ZZZ500"/>
    <s v="TIPO I"/>
    <s v="TERRESTRE"/>
    <s v="LOZADA ROJAS CHRISTIAN ANDRES"/>
    <n v="2584"/>
    <n v="1"/>
    <n v="75096.394270399993"/>
    <n v="75096.394270399993"/>
    <m/>
    <m/>
    <m/>
    <m/>
    <m/>
    <m/>
  </r>
  <r>
    <s v="BOGOTA"/>
    <x v="4"/>
    <x v="5"/>
    <n v="11001"/>
    <s v="TA-25-1063552"/>
    <n v="90164386"/>
    <s v="APERTURA"/>
    <s v="CB CRECIMIENTO - NUEVO"/>
    <s v="CUNDINAMARCA"/>
    <s v="BOGOTA"/>
    <s v="PEREMPRENDER"/>
    <s v="REDEBAN"/>
    <s v="FO-25-1478004"/>
    <d v="2025-09-04T00:00:00"/>
    <d v="2025-09-09T00:00:00"/>
    <n v="9999"/>
    <s v="BANCO DE BOGOTA"/>
    <s v="EJECUTADO"/>
    <s v="04-09-2025 SE REALIZA LLAMADA AL CLIENTE, SE HABLA CON EL SR JESUS ALBERTO ESPANA CASTRILLO SE VALIDA DIRECCIÓN OK, CANAL OK, TARJETA DE SEMBRADO OK, DISPONIBILIDAD TOTAL, SE CONFIRMA 4ULTIMOS DIGITOS DE LA TARJETA OK, LLAMAR EL DÍA LA INSTALACIÓN PARA CONFIRMAR VISITA// CONTACTO REALIZADO POR LA APP // 09/09/2025 SE REALIZA INSTALACION DE CORRESPONSAL AVAL, SE INSTALAN EQUIPOS, SEMBRADO DE TARJETA, CB QUEDA OPERATIVO."/>
    <s v="VISITA_TÉCNICA"/>
    <s v="FLZZZ183"/>
    <s v="TIPO I"/>
    <s v="TERRESTRE"/>
    <s v="HERNANDEZ NARANJO OSCAR EDUARDO"/>
    <n v="5313"/>
    <n v="1"/>
    <n v="75096.394270399993"/>
    <n v="75096.394270399993"/>
    <m/>
    <m/>
    <m/>
    <m/>
    <m/>
    <m/>
  </r>
  <r>
    <s v="CALI"/>
    <x v="3"/>
    <x v="3"/>
    <n v="76001"/>
    <s v="TA-25-1063554"/>
    <n v="90136963"/>
    <s v="APERTURA"/>
    <s v="CB CRECIMIENTO - NUEVO"/>
    <s v="VALLE DEL CAUCA"/>
    <s v="CALI"/>
    <s v="CONTROL CAR COSMOCENTRO"/>
    <s v="REDEBAN"/>
    <s v="FO-25-1478009"/>
    <d v="2025-09-04T00:00:00"/>
    <d v="2025-09-09T00:00:00"/>
    <n v="9999"/>
    <s v="BANCO DE BOGOTA"/>
    <s v="EJECUTADO"/>
    <s v="04-09-2025 SE REALIZA LLAMADA AL CLIENTE, SE HABLA CON LA SRA YIZETH VIVIANA CARDONA PEDRAZA SE VALIDA DIRECCIÓN OK, CANAL OK, TARJETA DE SEMBRADO OK, DISPONIBILIDAD TOTAL, SE CONFIRMA 4ULTIMOS DIGITOS DE LA TARJETA OK, LLAMAR EL DÍA LA INSTALACIÓN PARA CONFIRMAR VISITA// CONTACTO REALIZADO POR WHATSAPP // 09/09/2025 SE REALIZA INSTALACION DE CORRESPONSAL AVAL, SE INSTALAN EQUIPOS, SEMBRADO DE TARJETA, CB QUEDA OPERATIVO."/>
    <s v="VISITA_TÉCNICA"/>
    <s v="FIZZZ073"/>
    <s v="TIPO I"/>
    <s v="TERRESTRE"/>
    <s v="PAREDES CASTILLO DIEGO"/>
    <n v="2457"/>
    <n v="1"/>
    <n v="75096.394270399993"/>
    <n v="75096.394270399993"/>
    <m/>
    <m/>
    <m/>
    <m/>
    <m/>
    <m/>
  </r>
  <r>
    <s v="BUCARAMANGA"/>
    <x v="0"/>
    <x v="0"/>
    <n v="68720"/>
    <s v="TA-25-1070634"/>
    <n v="90114494"/>
    <s v="APERTURA"/>
    <s v="CB CRECIMIENTO - NUEVO"/>
    <s v="SANTANDER"/>
    <s v="SANTA HELENA DEL OPON"/>
    <s v="DROGUERIA J.J"/>
    <s v="REDEBAN"/>
    <s v="FO-25-1485956"/>
    <d v="2025-09-05T00:00:00"/>
    <d v="2025-09-11T00:00:00"/>
    <n v="9999"/>
    <s v="BANCO DE BOGOTA"/>
    <s v="EJECUTADO"/>
    <s v="05-09-2025 SE REALIZA LLAMADA AL CLIENTE, SE HABLA CON EL SR JUAN DE JESUS CASTILLO CAMACH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LOGRA COMUNICACIÓN CON EL SEÑOR JUAN DE JESUS CASTILLO CAMACHO AL NUMERO TELEFONICO 3112828377 CON QUIEN SE CONFIRMA VISITA, CLIENTE MANIFIESTA QUE NO NECESITA CABLE PARA LA INSTALACIÓN Y QUE CUENTA CON LA TARJETA DE SEMBRADO, SE CONFIRMA VISITA CON EL CLIENTE PARA EL DIA DE MAÑANA A LAS 2PM YA QUE POR POCO TRANSPORTE HACIA EL LUGAR Y CIERRE DE LA VIA A CAUSA DE VUELTA CICLISTA NO ES POSIBLE REALIZAR LA VISITA EL DIA DE HOY, CLIENTE CONFORME. // 11/09/2025 SE REALIZA INSTALACION DE CORRESPONSAL AVAL, SE INSTALAN EQUIPOS, SEMBRADO DE TARJETA, CB QUEDA OPERATIVO."/>
    <s v="VISITA_TÉCNICA"/>
    <s v="VAZZZ672"/>
    <s v="TIPO IV"/>
    <s v="TERRESTRE"/>
    <s v="SOLER HOYOS CRISTIAN LEONARDO"/>
    <n v="7521"/>
    <n v="1"/>
    <n v="504832.64687880001"/>
    <n v="504832.64687880001"/>
    <m/>
    <m/>
    <m/>
    <m/>
    <m/>
    <m/>
  </r>
  <r>
    <s v="PEREIRA"/>
    <x v="3"/>
    <x v="4"/>
    <n v="76147"/>
    <s v="TA-25-1070636"/>
    <n v="90149241"/>
    <s v="APERTURA"/>
    <s v="CB CRECIMIENTO - NUEVO"/>
    <s v="VALLE DEL CAUCA"/>
    <s v="CARTAGO"/>
    <s v="BENDITA VANIDAD BOUTIQUE "/>
    <s v="REDEBAN"/>
    <s v="FO-25-1485961"/>
    <d v="2025-09-05T00:00:00"/>
    <d v="2025-09-09T00:00:00"/>
    <n v="9999"/>
    <s v="BANCO DE BOGOTA"/>
    <s v="EJECUTADO"/>
    <s v="05-09-2025 SE REALIZA LLAMADA AL CLIENTE, SE HABLA CON EL SR JULIAN ANDRES RODRIGUEZ QUINTERO SE VALIDA DIRECCIÓN OK, CANAL OK, TARJETA DE SEMBRADO OK, DISPONIBILIDAD TOTAL, SE CONFIRMA 4 ULTIMOS DIGITOS DE LA TARJETA: OK, LLAMAR EL DÍA LA INSTALACIÓN PARA CONFIRMAR VISITA// CONTACTO REALIZADO WHATSAPP // 09/09/2025 SE REALIZA INSTALACION DE CORRESPONSAL AVAL, SE INSTALAN EQUIPOS, SEMBRADO DE TARJETA, CB QUEDA OPERATIVO."/>
    <s v="VISITA_TÉCNICA"/>
    <s v="VBZZZ423"/>
    <s v="TIPO I"/>
    <s v="TERRESTRE"/>
    <s v="ARROYAVE CANO MANUEL GUILLERMO"/>
    <n v="2557"/>
    <n v="1"/>
    <n v="75096.394270399993"/>
    <n v="75096.394270399993"/>
    <m/>
    <m/>
    <m/>
    <m/>
    <m/>
    <m/>
  </r>
  <r>
    <s v="PEREIRA"/>
    <x v="3"/>
    <x v="4"/>
    <n v="63001"/>
    <s v="TA-25-1070638"/>
    <n v="90154631"/>
    <s v="APERTURA"/>
    <s v="CB CRECIMIENTO - NUEVO"/>
    <s v="QUINDIO"/>
    <s v="ARMENIA"/>
    <s v="HC PUNTO LA 48 "/>
    <s v="REDEBAN"/>
    <s v="FO-25-1485966"/>
    <d v="2025-09-05T00:00:00"/>
    <d v="2025-09-09T00:00:00"/>
    <n v="9999"/>
    <s v="BANCO DE BOGOTA"/>
    <s v="EJECUTADO"/>
    <s v="05-09-2025 SE REALIZA LLAMADA AL CLIENTE, SE HABLA CON EL SR HUGO CASTRILLON CUENCA SE VALIDA DIRECCIÓN OK, CANAL OK, TARJETA DE SEMBRADO OK, DISPONIBILIDAD TOTAL, SE CONFIRMA 4 ULTIMOS DIGITOS DE LA TARJETA: OK, LLAMAR EL DÍA LA INSTALACIÓN PARA CONFIRMAR VISITA// CONTACTO REALIZADO POR LA APP // 09/09/2025 SE REALIZA INSTALACION DE CORRESPONSAL AVAL, SE INSTALAN EQUIPOS, SEMBRADO DE TARJETA, CB QUEDA OPERATIVO."/>
    <s v="VISITA_TÉCNICA"/>
    <s v="SJZZZ763"/>
    <s v="TIPO II"/>
    <s v="TERRESTRE"/>
    <s v="SANCHEZ SOLORZANO JUAN SEBASTIAN"/>
    <n v="5535"/>
    <n v="1"/>
    <n v="163813.69572160003"/>
    <n v="163813.69572160003"/>
    <m/>
    <m/>
    <m/>
    <m/>
    <m/>
    <m/>
  </r>
  <r>
    <s v="BOGOTA"/>
    <x v="4"/>
    <x v="5"/>
    <n v="11001"/>
    <s v="TA-25-1070640"/>
    <n v="90152690"/>
    <s v="APERTURA"/>
    <s v="CB CRECIMIENTO - NUEVO"/>
    <s v="CUNDINAMARCA"/>
    <s v="BOGOTA"/>
    <s v="CIGARRERIA Y TELECOMUNICACIONES TIFFANY"/>
    <s v="REDEBAN"/>
    <s v="FO-25-1485970"/>
    <d v="2025-09-05T00:00:00"/>
    <d v="2025-09-09T00:00:00"/>
    <n v="9999"/>
    <s v="BANCO DE BOGOTA"/>
    <s v="EJECUTADO"/>
    <s v="05-09-2025 SE REALIZA LLAMADA AL CLIENTE, SE HABLA CON LA SRA LILIA LEONOR RODRIGUEZ CUERVO SE VALIDA DIRECCIÓN OK, CANAL OK, TARJETA DE SEMBRADO OK, DISPONIBILIDAD TOTAL, SE CONFIRMA 4 ULTIMOS DIGITOS DE LA TARJETA: OK, LLAMAR EL DÍA LA INSTALACIÓN PARA CONFIRMAR VISITA// CONTACTO REALIZADO POR LA APP // 09/09/2025 SE REALIZA INSTALACION DE CORRESPONSAL AVAL, SE INSTALAN EQUIPOS, SEMBRADO DE TARJETA, CB QUEDA OPERATIVO."/>
    <s v="VISITA_TÉCNICA"/>
    <s v="VEZZZ012"/>
    <s v="TIPO I"/>
    <s v="TERRESTRE"/>
    <s v="GALEANO SORIANO JUAN DAVID"/>
    <n v="621"/>
    <n v="1"/>
    <n v="75096.394270399993"/>
    <n v="75096.394270399993"/>
    <m/>
    <m/>
    <m/>
    <m/>
    <m/>
    <m/>
  </r>
  <r>
    <s v="BOGOTA"/>
    <x v="4"/>
    <x v="5"/>
    <n v="25754"/>
    <s v="TA-25-1070641"/>
    <n v="90130121"/>
    <s v="APERTURA"/>
    <s v="CB CRECIMIENTO - NUEVO"/>
    <s v="CUNDINAMARCA"/>
    <s v="SOACHA"/>
    <s v="PAÑALERA LUCI&amp;MATHIS"/>
    <s v="REDEBAN"/>
    <s v="FO-25-1485975"/>
    <d v="2025-09-05T00:00:00"/>
    <d v="2025-09-09T00:00:00"/>
    <n v="9999"/>
    <s v="BANCO DE BOGOTA"/>
    <s v="EJECUTADO"/>
    <s v="05-09-2025 SE REALIZA LLAMADA AL CLIENTE, SE HABLA CON EL SR JOSE MARIA BECERRA ECHEVERR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9/09/2025 SE REALIZA INSTALACION DE CORRESPONSAL AVAL, SE INSTALAN EQUIPOS, SEMBRADO DE TARJETA, CB QUEDA OPERATIVO."/>
    <s v="VISITA_TÉCNICA"/>
    <s v="FGZZZ754"/>
    <s v="TIPO I"/>
    <s v="TERRESTRE"/>
    <s v="GALEANO SORIANO JUAN DAVID"/>
    <n v="786"/>
    <n v="1"/>
    <n v="75096.394270399993"/>
    <n v="75096.394270399993"/>
    <m/>
    <m/>
    <m/>
    <m/>
    <m/>
    <m/>
  </r>
  <r>
    <s v="BOGOTA"/>
    <x v="4"/>
    <x v="5"/>
    <n v="11001"/>
    <s v="TA-25-1070643"/>
    <n v="90164289"/>
    <s v="APERTURA"/>
    <s v="CB CRECIMIENTO - NUEVO"/>
    <s v="CUNDINAMARCA"/>
    <s v="BOGOTA"/>
    <s v="KADANET"/>
    <s v="REDEBAN"/>
    <s v="FO-25-1485979"/>
    <d v="2025-09-05T00:00:00"/>
    <d v="2025-09-09T00:00:00"/>
    <n v="9999"/>
    <s v="BANCO DE BOGOTA"/>
    <s v="EJECUTADO"/>
    <s v="05-09-2025 SE REALIZA LLAMADA AL CLIENTE, SE HABLA CON EL SR SE VALIDA DIRECCIÓN OK, CANAL OK, TARJETA DE SEMBRADO OK, DISPONIBILIDAD-PREFERIBLEMENTE EN LA MAÑANA, SE CONFIRMA 4 ULTIMOS DIGITOS DE LA TARJETA: NO-CLIENTE NO LA TIENE A LA MANO (SE LE COMPARTE DIGITOS ENVIADOS EN LISTA) , LLAMAR EL DÍA LA INSTALACIÓN PARA CONFIRMAR VISITA// CONTACTO REALIZADO POR LA APP // 09/09/2025 SE REALIZA INSTALACION DE CORRESPONSAL AVAL, SE INSTALAN EQUIPOS, SEMBRADO DE TARJETA, CB QUEDA OPERATIVO."/>
    <s v="VISITA_TÉCNICA"/>
    <s v="FLZZZ232"/>
    <s v="TIPO I"/>
    <s v="TERRESTRE"/>
    <s v="HERNANDEZ NARANJO OSCAR EDUARDO"/>
    <n v="5396"/>
    <n v="1"/>
    <n v="75096.394270399993"/>
    <n v="75096.394270399993"/>
    <m/>
    <m/>
    <m/>
    <m/>
    <m/>
    <m/>
  </r>
  <r>
    <s v="PASTO"/>
    <x v="3"/>
    <x v="3"/>
    <n v="52356"/>
    <s v="TA-25-1070645"/>
    <n v="17380452"/>
    <s v="APERTURA"/>
    <s v="DATAFONO ADICIONAL"/>
    <s v="NARIÑO"/>
    <s v="IPIALES"/>
    <s v="GRUPO EXPRESS CORRESPONSAL"/>
    <s v="REDEBAN"/>
    <s v="FO-25-1485985"/>
    <d v="2025-09-05T00:00:00"/>
    <d v="2025-09-10T00:00:00"/>
    <n v="9999"/>
    <s v="BANCO DE BOGOTA"/>
    <s v="EJECUTADO"/>
    <s v="05-09-2025 SE REALIZA LLAMADA AL CLIENTE, SE HABLA CON LA SRA LEYDI BENAVIDES SE VALIDA DIRECCIÓN OK, CANAL OK, TARJETA DE SEMBRADO OK, DISPONIBILIDAD TOTAL, SE CONFIRMA 4 ULTIMOS DIGITOS DE LA TARJETA: NO-CLIENTE NO LA TIENE A LA MANO (SE LE COMPARTE DIGITOS ENVIADOS EN LISTA), LLAMAR EL DÍA LA INSTALACIÓN PARA CONFIRMAR VISITA// CONTACTO REALIZADO POR LA APP // 10/09/2025 SE REALIZA INSTALACION DE DOS DATAFONOS ADICIONALES, PRUEBA EXITOSAS, CB QUEDA OPERATIVO"/>
    <s v="VISITA_TÉCNICA"/>
    <s v="VGZZZ216 VGZZZ217"/>
    <s v="TIPO II"/>
    <s v="TERRESTRE"/>
    <s v="CASTILLO HERRERA ALEX RICARDO"/>
    <s v="6820-1646"/>
    <n v="1"/>
    <n v="163813.69572160003"/>
    <n v="163813.69572160003"/>
    <m/>
    <m/>
    <m/>
    <m/>
    <m/>
    <m/>
  </r>
  <r>
    <s v="PASTO"/>
    <x v="3"/>
    <x v="3"/>
    <n v="52356"/>
    <s v="TA-25-1070646"/>
    <n v="21682620"/>
    <s v="APERTURA"/>
    <s v="DATAFONO ADICIONAL"/>
    <s v="NARIÑO"/>
    <s v="IPIALES"/>
    <s v="GRUPO EXPRESS LTDA LA VICTORIA"/>
    <s v="REDEBAN"/>
    <s v="FO-25-1485990"/>
    <d v="2025-09-05T00:00:00"/>
    <d v="2025-09-10T00:00:00"/>
    <n v="9999"/>
    <s v="BANCO DE BOGOTA"/>
    <s v="EJECUTADO"/>
    <s v="05-09-2025 SE REALIZA LLAMADA AL CLIENTE, SE HABLA CON LA SRA LEYDI BENAVIDES SE VALIDA DIRECCIÓN OK, CANAL OK, TARJETA DE SEMBRADO OK, DISPONIBILIDAD TOTAL, SE CONFIRMA 4 ULTIMOS DIGITOS DE LA TARJETA: NO-CLIENTE NO LA TIENE A LA MANO (SE LE COMPARTE DIGITOS ENVIADOS EN LISTA), LLAMAR EL DÍA LA INSTALACIÓN PARA CONFIRMAR VISITA// CONTACTO REALIZADO POR LA APP // 10/09/2025 SE REALIZA INSTALACIÓN DE DATAFONO ADICIONAL EN COMERCIO DEL CLIENTE EN CIUDAD DE IPIALES CON AUTORIZACIÓN DE REDEBAN POR COMPLEJIDAD DE TRANSPORTE A LA ZONA. SE REALIZA SEMBRADO DE TARJETA Y SE CREAN USUARIOS, SE ENTREGAN 20 ROLLOS. SE REALIZAN PRUEBAS DE CB Y COMERCIO EXITOSAS. QUEDA OPERATIVO"/>
    <s v="VISITA_TÉCNICA"/>
    <s v="VGZZZ218"/>
    <s v="TIPO II"/>
    <s v="TERRESTRE"/>
    <s v="CASTILLO HERRERA ALEX RICARDO"/>
    <n v="8179"/>
    <n v="1"/>
    <n v="163813.69572160003"/>
    <n v="163813.69572160003"/>
    <m/>
    <m/>
    <m/>
    <m/>
    <m/>
    <m/>
  </r>
  <r>
    <s v="PASTO"/>
    <x v="3"/>
    <x v="3"/>
    <n v="52001"/>
    <s v="TA-25-1070648"/>
    <n v="16097115"/>
    <s v="APERTURA"/>
    <s v="DATAFONO ADICIONAL"/>
    <s v="NARIÑO"/>
    <s v="PASTO"/>
    <s v="TIENDA BENAVIDEZ NELLY"/>
    <s v="REDEBAN"/>
    <s v="FO-25-1485995"/>
    <d v="2025-09-05T00:00:00"/>
    <d v="2025-09-09T00:00:00"/>
    <n v="9999"/>
    <s v="BANCO DE BOGOTA"/>
    <s v="EJECUTADO"/>
    <s v="05-09-2025 SE REALIZA LLAMADA AL CLIENTE, SE HABLA CON LA SRA BLANCA NELLY BENVIDES BENAVIDES  SE VALIDA DIRECCIÓN OK, CANAL OK, TARJETA DE SEMBRADO OK, DISPONIBILIDAD TOTAL, SE CONFIRMA 4 ULTIMOS DIGITOS DE LA TARJETA: OK, LLAMAR EL DÍA LA INSTALACIÓN PARA CONFIRMAR VISITA// CONTACTO REALIZADO POR LA APP // 9/09/2025 SE REALIZA INSTALACION DE DATAFONO ADICIONAL, PRUEBA EXITOSAS, CB QUEDA OPERATIVO"/>
    <s v="VISITA_TÉCNICA"/>
    <s v="VGZZZ219"/>
    <s v="TIPO I"/>
    <s v="TERRESTRE"/>
    <s v="CASTILLO HERRERA ALEX RICARDO"/>
    <n v="7910"/>
    <n v="1"/>
    <n v="75096.394270399993"/>
    <n v="75096.394270399993"/>
    <m/>
    <m/>
    <m/>
    <m/>
    <m/>
    <m/>
  </r>
  <r>
    <s v="BUCARAMANGA"/>
    <x v="0"/>
    <x v="0"/>
    <n v="68547"/>
    <s v="TA-25-1070651"/>
    <n v="90166529"/>
    <s v="APERTURA"/>
    <s v="CB CRECIMIENTO - NUEVO"/>
    <s v="SANTANDER"/>
    <s v="PIEDECUESTA"/>
    <s v="EL RINCON DE AFRODITA"/>
    <s v="REDEBAN"/>
    <s v="FO-25-1486000"/>
    <d v="2025-09-05T00:00:00"/>
    <d v="2025-09-09T00:00:00"/>
    <n v="9999"/>
    <s v="BANCO DE BOGOTA"/>
    <s v="EJECUTADO"/>
    <s v="05-09-2025 SE REALIZA LLAMADA AL CLIENTE, SE HABLA CON LA SRA ASTRID CAROLINA SANCHEZ HERNANDEZ  SE VALIDA DIRECCIÓN OK, CANAL OK, TARJETA DE SEMBRADO OK, DISPONIBILIDAD TOTAL, SE CONFIRMA 4 ULTIMOS DIGITOS DE LA TARJETA: OK, LLAMAR EL DÍA LA INSTALACIÓN PARA CONFIRMAR VISITA// CONTACTO REALIZADO POR WHATSAPP // 09/09/2025 SE REALIZA INSTALACION DE CORRESPONSAL AVAL, SE INSTALAN EQUIPOS, SEMBRADO DE TARJETA, CB QUEDA OPERATIVO."/>
    <s v="VISITA_TÉCNICA"/>
    <s v="FMZZZ015"/>
    <s v="TIPO II"/>
    <s v="TERRESTRE"/>
    <s v="BARAJAS BERMUDEZ YAHIR MAURICIO"/>
    <n v="7498"/>
    <n v="1"/>
    <n v="163813.69572160003"/>
    <n v="163813.69572160003"/>
    <m/>
    <m/>
    <m/>
    <m/>
    <m/>
    <m/>
  </r>
  <r>
    <s v="TUNJA"/>
    <x v="0"/>
    <x v="0"/>
    <n v="15176"/>
    <s v="TA-25-1070653"/>
    <n v="90163968"/>
    <s v="APERTURA"/>
    <s v="CB CRECIMIENTO - NUEVO"/>
    <s v="BOYACA"/>
    <s v="CHIQUINQUIRA"/>
    <s v="ICHIQUI "/>
    <s v="REDEBAN"/>
    <s v="FO-25-1486007"/>
    <d v="2025-09-05T00:00:00"/>
    <d v="2025-09-09T00:00:00"/>
    <n v="9999"/>
    <s v="BANCO DE BOGOTA"/>
    <s v="EJECUTADO"/>
    <s v="05-09-2025 SE REALIZA LLAMADA AL CLIENTE, SE HABLA CON LA SRA DAENNY MARCELA SUAVITA PATACON  SE VALIDA DIRECCIÓN OK, CANAL OK, TARJETA DE SEMBRADO OK, DISPONIBILIDAD TOTAL, SE CONFIRMA 4 ULTIMOS DIGITOS DE LA TARJETA: NO-CLIENTE NO LA TIENE A LA MANO (SE LE COMPARTE DIGITOS ENVIADOS EN LISTA), LLAMAR EL DÍA LA INSTALACIÓN PARA CONFIRMAR VISITA// CONTACTO REALIZADO POR LA APP // 09/09/2025 SE REALIZA INSTALACION DE CORRESPONSAL AVAL, SE INSTALAN EQUIPOS, SEMBRADO DE TARJETA, CB QUEDA OPERATIVO."/>
    <s v="VISITA_TÉCNICA"/>
    <s v="FMZZZ100"/>
    <s v="TIPO III"/>
    <s v="TERRESTRE"/>
    <s v="ALVARADO MORENO CRISTHIAN"/>
    <n v="8976"/>
    <n v="1"/>
    <n v="275728.78077800001"/>
    <n v="275728.78077800001"/>
    <m/>
    <m/>
    <m/>
    <m/>
    <m/>
    <m/>
  </r>
  <r>
    <s v="SANTA MARTA"/>
    <x v="5"/>
    <x v="6"/>
    <n v="44430"/>
    <s v="TA-25-1080451"/>
    <n v="90150323"/>
    <s v="APERTURA"/>
    <s v="CB CRECIMIENTO - NUEVO"/>
    <s v="LA GUAJIRA"/>
    <s v="MAICAO"/>
    <s v="MODERN SPACE"/>
    <s v="REDEBAN"/>
    <s v="FO-25-1497991"/>
    <d v="2025-09-08T00:00:00"/>
    <d v="2025-09-11T00:00:00"/>
    <n v="9999"/>
    <s v="BANCO DE BOGOTA"/>
    <s v="EJECUTADO"/>
    <s v="08-09-2025 SE REALIZA LLAMADA AL CLIENTE, SE HABLA CON LA SRA LIBETH CRISTEL PITRE SOL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
    <s v="VISITA_TÉCNICA"/>
    <s v="SIZZZ382"/>
    <s v="TIPO IV"/>
    <s v="TERRESTRE"/>
    <s v="THOMAS CAMPO SIGIFREDO SEGUNDO"/>
    <n v="4577"/>
    <n v="1"/>
    <n v="504832.64687880001"/>
    <n v="504832.64687880001"/>
    <m/>
    <m/>
    <m/>
    <m/>
    <m/>
    <m/>
  </r>
  <r>
    <s v="NEIVA"/>
    <x v="1"/>
    <x v="1"/>
    <n v="41799"/>
    <s v="TA-25-1080452"/>
    <n v="90143422"/>
    <s v="APERTURA"/>
    <s v="CB CRECIMIENTO - NUEVO"/>
    <s v="HUILA"/>
    <s v="TELLO"/>
    <s v="MOVIL STORE TELLO"/>
    <s v="REDEBAN"/>
    <s v="FO-25-1497996"/>
    <d v="2025-09-08T00:00:00"/>
    <d v="2025-09-10T00:00:00"/>
    <n v="9999"/>
    <s v="BANCO DE BOGOTA"/>
    <s v="EJECUTADO"/>
    <s v="08-09-2025 SE REALIZA LLAMADA AL CLIENTE, SE HABLA CON EL SR HAROLD GUILLERMO SAAVEDRA TACUMA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CONFIGURA DATAFONO CON SOPORTE, LECTOR DE BARRAS , CABLEADO PARA LOS EQUIPOS, SE ENTREGA 20 ROLLOS DE PAPEL RBM, SE SIEMBRA TARJETA XXXX-XXXX-XXXX-0647, SE CREA USUARIO Y CLAVE CON EL CLIENTE, SE REALIZA PRUEBAS DE COMERCIO OK Y BANCO NO FUE POSIBLE SALIENDO MENSAJE TARJETA NO SOPORTADA ,SE ESCALÓ A REDEBAN DONDE COMENTA QUE EN EL SISTEMA NO ESTÁ ACTIVA LA FRANQUICIA , DEPENDEMOS QUE REDEBAN REALICE EL TRÁMITE INTERNAMENTE, NOS AVISARÁN PARA AVISAR AL CLIENTE Y REALICE PRUEBAS , NOS AUTORIZAN RETIRARNOS DEL PUNTO"/>
    <s v="VISITA_TÉCNICA"/>
    <s v="VBZZZ572"/>
    <s v="TIPO II"/>
    <s v="TERRESTRE"/>
    <s v="ANDRADE HERNANDEZ JUAN CARLOS"/>
    <n v="647"/>
    <n v="1"/>
    <n v="163813.69572160003"/>
    <n v="163813.69572160003"/>
    <m/>
    <m/>
    <m/>
    <m/>
    <m/>
    <m/>
  </r>
  <r>
    <s v="VALLEDUPAR"/>
    <x v="5"/>
    <x v="6"/>
    <n v="20001"/>
    <s v="TA-25-1080453"/>
    <n v="90162465"/>
    <s v="APERTURA"/>
    <s v="CB CRECIMIENTO - NUEVO"/>
    <s v="CESAR"/>
    <s v="VALLEDUPAR"/>
    <s v="COMUNICACIONES MISHEDAN"/>
    <s v="REDEBAN"/>
    <s v="FO-25-1498003"/>
    <d v="2025-09-08T00:00:00"/>
    <d v="2025-09-10T00:00:00"/>
    <n v="9999"/>
    <s v="BANCO DE BOGOTA"/>
    <s v="EJECUTADO"/>
    <s v="08-09-2025 SE REALIZA LLAMADA AL CLIENTE, SE HABLA CON LA SRA KAREN MARGARITA TORRES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
    <s v="VISITA_TÉCNICA"/>
    <s v="FKZZZ386"/>
    <s v="TIPO I"/>
    <s v="TERRESTRE"/>
    <s v="BENITEZ CARVAJAL ALVARO JAVIER"/>
    <n v="9459"/>
    <n v="1"/>
    <n v="75096.394270399993"/>
    <n v="75096.394270399993"/>
    <m/>
    <m/>
    <m/>
    <m/>
    <m/>
    <m/>
  </r>
  <r>
    <s v="MEDELLIN"/>
    <x v="2"/>
    <x v="2"/>
    <n v="5001"/>
    <s v="TA-25-1080454"/>
    <n v="90162455"/>
    <s v="APERTURA"/>
    <s v="CB CRECIMIENTO - NUEVO"/>
    <s v="ANTIOQUIA"/>
    <s v="MEDELLIN"/>
    <s v="CAFE JUAN.NET"/>
    <s v="REDEBAN"/>
    <s v="FO-25-1498007"/>
    <d v="2025-09-08T00:00:00"/>
    <d v="2025-09-11T00:00:00"/>
    <n v="9999"/>
    <s v="BANCO DE BOGOTA"/>
    <s v="EJECUTADO"/>
    <s v="08-09-2025 SE REALIZA LLAMADA AL CLIENTE, SE HABLA CON LA SRA MARTA NELIDA ORTIZ C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INDICA LLAMAR ANTES DE IR, Y SI ES POSIBLE EN HORAS DE LA MAÑANA // 11/09/2025 SE REALIZA INSTALACION DE CORRESPONSAL AVAL, SE INSTALAN EQUIPOS, SEMBRADO DE TARJETA, CB QUEDA OPERATIVO."/>
    <s v="VISITA_TÉCNICA"/>
    <s v="FKZZZ412"/>
    <s v="TIPO I"/>
    <s v="TERRESTRE"/>
    <s v="ZAPATA LOPEZ EDWARD ASDRUBAL"/>
    <n v="3373"/>
    <n v="1"/>
    <n v="75096.394270399993"/>
    <n v="75096.394270399993"/>
    <m/>
    <m/>
    <m/>
    <m/>
    <m/>
    <m/>
  </r>
  <r>
    <s v="MEDELLIN"/>
    <x v="2"/>
    <x v="2"/>
    <n v="5308"/>
    <s v="TA-25-1080455"/>
    <n v="90165663"/>
    <s v="APERTURA"/>
    <s v="CB CRECIMIENTO - NUEVO"/>
    <s v="ANTIOQUIA"/>
    <s v="GIRARDOTA"/>
    <s v="LA FERIA DEL CALZADO Y EL BOLSO "/>
    <s v="REDEBAN"/>
    <s v="FO-25-1498014"/>
    <d v="2025-09-08T00:00:00"/>
    <d v="2025-09-12T00:00:00"/>
    <n v="9999"/>
    <s v="BANCO DE BOGOTA"/>
    <s v="EJECUTADO"/>
    <s v="08-09-2025 SE REALIZA LLAMADA AL CLIENTE, SE HABLA CON EL SR JOSE ALVARO RAMIREZ ZULUAGA  SE VALIDA DIRECCIÓN OK, CANAL OK, TARJETA DE SEMBRADO OK, DISPONIBILIDAD TOTAL, SE CONFIRMA 4 ULTIMOS DIGITOS DE LA TARJETA: OK, LLAMAR EL DÍA LA INSTALACIÓN PARA CONFIRMAR VISITA// CONTACTO REALIZADO POR LA APP // 11/09/2025 SE COMUNICA CON EL USUARIO PARA CONFIRMAR LA VISITA EL USUARIO INDICA QUE NO ESTÁ DISPONIBLE EL DÍA DE HOY YA QUE SE ENCUENTRA EN DESCANSO. // 12/09/2025 SE REALIZA INSTALACION DE CORRESPONSAL AVAL, SE INSTALAN EQUIPOS, SEMBRADO DE TARJETA, CB QUEDA OPERATIVO."/>
    <s v="VISITA_TÉCNICA"/>
    <s v="FLZZZ918"/>
    <s v="TIPO I"/>
    <s v="TERRESTRE"/>
    <s v="BARRIENTOS HERNANDEZ CRISTIAN HORACIO"/>
    <n v="2711"/>
    <n v="1"/>
    <n v="75096.394270399993"/>
    <n v="75096.394270399993"/>
    <m/>
    <m/>
    <m/>
    <m/>
    <m/>
    <m/>
  </r>
  <r>
    <s v="PEREIRA"/>
    <x v="3"/>
    <x v="4"/>
    <n v="66001"/>
    <s v="TA-25-1080456"/>
    <n v="90152944"/>
    <s v="APERTURA"/>
    <s v="CB CRECIMIENTO - NUEVO"/>
    <s v="RISARALDA"/>
    <s v="PEREIRA"/>
    <s v="SUPERMERCADO JC"/>
    <s v="REDEBAN"/>
    <s v="FO-25-1498019"/>
    <d v="2025-09-08T00:00:00"/>
    <d v="2025-09-10T00:00:00"/>
    <n v="9999"/>
    <s v="BANCO DE BOGOTA"/>
    <s v="EJECUTADO"/>
    <s v="08-09-2025 SE REALIZA LLAMADA AL CLIENTE,EN COMUNICAACIÓN CON INVERSIONES JCTT SAS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
    <s v="VISITA_TÉCNICA"/>
    <s v="SJZZZ417"/>
    <s v="TIPO I"/>
    <s v="TERRESTRE"/>
    <s v="FRANCO CAÑAVERAL YAMID RAUL"/>
    <n v="6548"/>
    <n v="1"/>
    <n v="75096.394270399993"/>
    <n v="75096.394270399993"/>
    <m/>
    <m/>
    <m/>
    <m/>
    <m/>
    <m/>
  </r>
  <r>
    <s v="BOGOTA"/>
    <x v="4"/>
    <x v="5"/>
    <n v="11001"/>
    <s v="TA-25-1082936"/>
    <n v="90144281"/>
    <s v="APERTURA"/>
    <s v="CB CRECIMIENTO - NUEVO"/>
    <s v="CUNDINAMARCA"/>
    <s v="BOGOTA"/>
    <s v="PAPELERIA Y MISCELANEA MUNDO DE COLORES"/>
    <s v="REDEBAN"/>
    <s v="FO-25-1500332"/>
    <d v="2025-09-08T00:00:00"/>
    <d v="2025-09-10T00:00:00"/>
    <n v="9999"/>
    <s v="BANCO DE BOGOTA"/>
    <s v="EJECUTADO"/>
    <s v="08-09-2025 SE REALIZA LLAMADA A LOS NUMEROS DE LA LISTA SIN EMBARGO NO SE OBTIENE RESPUESTA, SE DEJA MENSAJE DE WHATSAPP // 09-09-2025 SE REALIZA LLAMADA AL CLIENTE, SE HABLA CON EL SR EDUAR JONNY BENAVIDES ARTEAGA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
    <s v="VISITA_TÉCNICA"/>
    <s v="FLZZZ442"/>
    <s v="TIPO I"/>
    <s v="TERRESTRE"/>
    <s v="ORTIZ MARTINEZ STIVEN"/>
    <n v="1744"/>
    <n v="1"/>
    <n v="75096.394270399993"/>
    <n v="75096.394270399993"/>
    <m/>
    <m/>
    <m/>
    <m/>
    <m/>
    <m/>
  </r>
  <r>
    <s v="BUCARAMANGA"/>
    <x v="0"/>
    <x v="0"/>
    <n v="68001"/>
    <s v="TA-25-1080457"/>
    <n v="90166466"/>
    <s v="APERTURA"/>
    <s v="CB CRECIMIENTO - NUEVO"/>
    <s v="SANTANDER"/>
    <s v="BUCARAMANGA"/>
    <s v="YAMAENVIOS "/>
    <s v="REDEBAN"/>
    <s v="FO-25-1498024"/>
    <d v="2025-09-08T00:00:00"/>
    <d v="2025-09-10T00:00:00"/>
    <n v="9999"/>
    <s v="BANCO DE BOGOTA"/>
    <s v="EJECUTADO"/>
    <s v="08-09-2025 SE REALIZA LLAMADA AL CLIENTE, SE HABLA CON EL SR RENE SOLANO OVALLE VALIDA DIRECCIÓN OK, CANAL OK, TARJETA DE SEMBRADO OK, DISPONIBILIDAD TOTAL, SE CONFIRMA 4 ULTIMOS DIGITOS DE LA TARJETA: OK, LLAMAR EL DÍA LA INSTALACIÓN PARA CONFIRMAR VISITA// CONTACTO REALIZADO POR LA APP // CLIENTE SOLICITA DE LO POSIBLE VISITAR EN HOARIOS DEL MEDIO DIA, ME COMENTA QUE DESPUES DE QUE EMPIEZA A ORGANIZAR ENVIOS ES DIFICIL LA ATENCION // 10/09/2025 SE REALIZA INSTALACION DE CORRESPONSAL AVAL, SE INSTALAN EQUIPOS, SEMBRADO DE TARJETA, CB QUEDA OPERATIVO."/>
    <s v="VISITA_TÉCNICA"/>
    <s v="SKZZZ318"/>
    <s v="TIPO I"/>
    <s v="TERRESTRE"/>
    <s v="MARIÑO PABON JORGE ENRIQUE"/>
    <n v="9823"/>
    <n v="1"/>
    <n v="75096.394270399993"/>
    <n v="75096.394270399993"/>
    <m/>
    <m/>
    <m/>
    <m/>
    <m/>
    <m/>
  </r>
  <r>
    <s v="BUCARAMANGA"/>
    <x v="0"/>
    <x v="0"/>
    <n v="68307"/>
    <s v="TA-25-1080458"/>
    <n v="90163991"/>
    <s v="APERTURA"/>
    <s v="CB CRECIMIENTO - NUEVO"/>
    <s v="SANTANDER"/>
    <s v="GIRON"/>
    <s v="TIENDA EL MIRADOR DE LA FORTUNA"/>
    <s v="REDEBAN"/>
    <s v="FO-25-1498029"/>
    <d v="2025-09-08T00:00:00"/>
    <d v="2025-09-10T00:00:00"/>
    <n v="9999"/>
    <s v="BANCO DE BOGOTA"/>
    <s v="EJECUTADO"/>
    <s v="08-09-2025 SE REALIZA LLAMADA AL CLIENTE, SE HABLA CON EL SR ARGUELLO GONZALO CORDERO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9/2025 SE REALIZA INSTALACION DE CORRESPONSAL AVAL, SE INSTALAN EQUIPOS, SEMBRADO DE TARJETA, CB QUEDA OPERATIVO."/>
    <s v="VISITA_TÉCNICA"/>
    <s v="FMZZZ102"/>
    <s v="TIPO I"/>
    <s v="TERRESTRE"/>
    <s v="REYES RAMIREZ DIEGO ALEXANDER"/>
    <n v="5275"/>
    <n v="1"/>
    <n v="75096.394270399993"/>
    <n v="75096.394270399993"/>
    <m/>
    <m/>
    <m/>
    <m/>
    <m/>
    <m/>
  </r>
  <r>
    <s v="BOGOTA"/>
    <x v="4"/>
    <x v="5"/>
    <n v="25740"/>
    <s v="TA-25-1080459"/>
    <n v="90138855"/>
    <s v="APERTURA"/>
    <s v="CB CRECIMIENTO - NUEVO"/>
    <s v="CUNDINAMARCA"/>
    <s v="SIBATE"/>
    <s v=" AM FASHION"/>
    <s v="REDEBAN"/>
    <s v="FO-25-1498035"/>
    <d v="2025-09-08T00:00:00"/>
    <d v="2025-09-10T00:00:00"/>
    <n v="9999"/>
    <s v="BANCO DE BOGOTA"/>
    <s v="EJECUTADO"/>
    <s v="08-09-2025 SE REALIZA LLAMADA AL CLIENTE, SE HABLA CON LA SRA ADA LUCIA RAMIREZ ALVAREZ  SE VALIDA DIRECCIÓN OK, CANAL OK, TARJETA DE SEMBRADO OK, DISPONIBILIDAD TOTAL, SE CONFIRMA 4 ULTIMOS DIGITOS DE LA TARJETA: OK, LLAMAR EL DÍA LA INSTALACIÓN PARA CONFIRMAR VISITA// CONTACTO REALIZADO POR LA APP // 10/09/2025 SE REALIZA INSTALACION DE CORRESPONSAL AVAL, SE INSTALAN EQUIPOS, SEMBRADO DE TARJETA, CB QUEDA OPERATIVO."/>
    <s v="VISITA_TÉCNICA"/>
    <s v="SKZZZ138"/>
    <s v="TIPO II"/>
    <s v="TERRESTRE"/>
    <s v="HERNANDEZ NARANJO OSCAR EDUARDO"/>
    <n v="278"/>
    <n v="1"/>
    <n v="163813.69572160003"/>
    <n v="163813.69572160003"/>
    <m/>
    <m/>
    <m/>
    <m/>
    <m/>
    <m/>
  </r>
  <r>
    <s v="BOGOTA"/>
    <x v="4"/>
    <x v="5"/>
    <n v="25513"/>
    <s v="TA-25-1080460"/>
    <n v="90143568"/>
    <s v="APERTURA"/>
    <s v="CB CRECIMIENTO - NUEVO"/>
    <s v="CUNDINAMARCA"/>
    <s v="PACHO"/>
    <s v=" HEIDY TATIANA ALONSO BALLESTEROS"/>
    <s v="REDEBAN"/>
    <s v="FO-25-1498038"/>
    <d v="2025-09-08T00:00:00"/>
    <d v="2025-09-11T00:00:00"/>
    <n v="9999"/>
    <s v="BANCO DE BOGOTA"/>
    <s v="EJECUTADO"/>
    <s v="08-09-2025 SE REALIZA LLAMADA AL CLIENTE, SE HABLA CON LA SRA HEIDY TATIANA ALONSO BALLESTEROS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
    <s v="VISITA_TÉCNICA"/>
    <s v="SKZZZ305"/>
    <s v="TIPO III"/>
    <s v="TERRESTRE"/>
    <s v="BUSTOS MORA DIEGO MANUEL"/>
    <n v="525"/>
    <n v="1"/>
    <n v="275728.78077800001"/>
    <n v="275728.78077800001"/>
    <m/>
    <m/>
    <m/>
    <m/>
    <m/>
    <m/>
  </r>
  <r>
    <s v="PASTO"/>
    <x v="3"/>
    <x v="3"/>
    <n v="52254"/>
    <s v="TA-25-1082945"/>
    <n v="89587319"/>
    <s v="APERTURA"/>
    <s v="CB CRECIMIENTO - NUEVO"/>
    <s v="NARIÑO"/>
    <s v="EL PEÑOL"/>
    <s v="FARMA GALENICA"/>
    <s v="REDEBAN"/>
    <s v="FO-25-1500341"/>
    <d v="2025-09-08T00:00:00"/>
    <d v="2025-09-11T00:00:00"/>
    <n v="9999"/>
    <s v="BANCO DE BOGOTA"/>
    <s v="EJECUTADO"/>
    <s v="08-09-2025 SE REALIZA LLAMADA A LOS NUMEROS DE LA LISTA SIN EMBARGO NO SE OBTIENE RESPUESTA, SE DEJA MENSAJE DE WHATSAPP // 09-09-2025 SE REALIZA LLAMADA AL CLIENTE, SE HABLA CON EL SR EDUAR JONNY BENAVIDES ARTEA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ÓN DE CB BANCO DE BOGOTÁ. CLIENTE YA TIENE DATAFONO ENVIADO POR REDEBAN SE INSTALA VERSIÓN 10.6 SE REALIZA SEMBRADO DE TARJETA, SE EXPLICA MANEJO BASICO DE DATAFONO. SE ENTREGAN 20 ROLLOS. SE CREA USUARIO. SE REALIZAN PRUEBAS EXITOSAS DE CB Y COMERCIO. INSTALACIÓN EXITOSA"/>
    <s v="VISITA_TÉCNICA"/>
    <s v="SDZZZ815"/>
    <s v="TIPO II"/>
    <s v="TERRESTRE"/>
    <s v="CASTILLO HERRERA ALEX RICARDO"/>
    <n v="1268"/>
    <n v="1"/>
    <n v="163813.69572160003"/>
    <n v="163813.69572160003"/>
    <m/>
    <m/>
    <m/>
    <m/>
    <m/>
    <m/>
  </r>
  <r>
    <s v="MEDELLIN"/>
    <x v="2"/>
    <x v="2"/>
    <n v="5088"/>
    <s v="TA-25-1082951"/>
    <n v="90162752"/>
    <s v="APERTURA"/>
    <s v="CB CRECIMIENTO - NUEVO"/>
    <s v="ANTIOQUIA"/>
    <s v="BELLO"/>
    <s v="DROGUERIA FARVITAL "/>
    <s v="REDEBAN"/>
    <s v="FO-25-1500349"/>
    <d v="2025-09-08T00:00:00"/>
    <d v="2025-09-11T00:00:00"/>
    <n v="9999"/>
    <s v="BANCO DE BOGOTA"/>
    <s v="EJECUTADO"/>
    <s v="08-09-2025 SE REALIZA LLAMADA A LOS NUMEROS DE LA LISTA SIN EMBARGO NO SE OBTIENE RESPUESTA, SE DEJA MENSAJE DE WHATSAPP // 09-09-2025 SE REALIZA LLAMADA AL CLIENTE, SE HABLA CON EL SR CRISTIAN CAMILO HIDALGO MURIEL  SE VALIDA DIRECCIÓN OK, CANAL OK, TARJETA DE SEMBRADO OK, DISPONIBILIDAD TOTAL, SE CONFIRMA 4 ULTIMOS DIGITOS DE LA TARJETA: OK, LLAMAR EL DÍA LA INSTALACIÓN PARA CONFIRMAR VISITA// CONTACTO REALIZADO POR LA WHATSAPP // 11/09/2025 SE REALIZA INSTALACION DE CORRESPONSAL AVAL, SE INSTALAN EQUIPOS, SEMBRADO DE TARJETA, CB QUEDA OPERATIVO."/>
    <s v="VISITA_TÉCNICA"/>
    <s v="FLZZZ148"/>
    <s v="TIPO I"/>
    <s v="TERRESTRE"/>
    <s v="ZAPATA LOPEZ EDWARD ASDRUBAL"/>
    <n v="1542"/>
    <n v="1"/>
    <n v="75096.394270399993"/>
    <n v="75096.394270399993"/>
    <m/>
    <m/>
    <m/>
    <m/>
    <m/>
    <m/>
  </r>
  <r>
    <s v="BOGOTA"/>
    <x v="4"/>
    <x v="5"/>
    <n v="11001"/>
    <s v="TA-25-1084703"/>
    <n v="89533817"/>
    <s v="APERTURA"/>
    <s v="CB CRECIMIENTO - NUEVO"/>
    <s v="CUNDINAMARCA"/>
    <s v="BOGOTA"/>
    <s v="PAPELERIA MORENO JAIMES"/>
    <s v="REDEBAN"/>
    <s v="FO-25-1503715"/>
    <d v="2025-09-09T00:00:00"/>
    <d v="2025-09-11T00:00:00"/>
    <n v="9999"/>
    <s v="BANCO DE BOGOTA"/>
    <s v="EJECUTADO"/>
    <s v="09-09-2025 SE REALIZA LLAMADA AL CLIENTE, SE HABLA CON LA SRA ANGELA MARIANA NINO GOMEZ SE VALIDA DIRECCIÓN OK, CANAL OK, TARJETA DE SEMBRADO OK, DISPONIBILIDAD TOTAL, SE CONFIRMA 4 ULTIMOS DIGITOS DE LA TARJETA: OK, LLAMAR EL DÍA LA INSTALACIÓN PARA CONFIRMAR VISITA// CONTACTO REALIZADO POR WHATSAPP // 11/09/2025 SE REALIZA INSTALACION DE CORRESPONSAL AVAL, SE INSTALAN EQUIPOS, SEMBRADO DE TARJETA, CB QUEDA OPERATIVO."/>
    <s v="VISITA_TÉCNICA"/>
    <s v="FBZZZ259"/>
    <s v="TIPO I"/>
    <s v="TERRESTRE"/>
    <s v="VEGA MANRIQUE JONATAN MAURICIO"/>
    <n v="5960"/>
    <n v="1"/>
    <n v="75096.394270399993"/>
    <n v="75096.394270399993"/>
    <m/>
    <m/>
    <m/>
    <m/>
    <m/>
    <m/>
  </r>
  <r>
    <s v="PEREIRA"/>
    <x v="3"/>
    <x v="4"/>
    <n v="63272"/>
    <s v="TA-25-1084712"/>
    <n v="90114987"/>
    <s v="APERTURA"/>
    <s v="CB CRECIMIENTO - NUEVO"/>
    <s v="QUINDIO"/>
    <s v="FILANDIA"/>
    <s v="FILANDIA INMOBILIARIA "/>
    <s v="REDEBAN"/>
    <s v="FO-25-1503720"/>
    <d v="2025-09-09T00:00:00"/>
    <d v="2025-09-11T00:00:00"/>
    <n v="9999"/>
    <s v="BANCO DE BOGOTA"/>
    <s v="EJECUTADO"/>
    <s v="09-09-2025 SE REALIZA LLAMADA AL CLIENTE, SE HABLA CON LA SRA YENNY ANDREA GIRALDO NARANJ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
    <s v="VISITA_TÉCNICA"/>
    <s v="FFZZZ250        "/>
    <s v="TIPO II"/>
    <s v="TERRESTRE"/>
    <s v="FRANCO CAÑAVERAL YAMID RAUL"/>
    <n v="9960"/>
    <n v="1"/>
    <n v="163813.69572160003"/>
    <n v="163813.69572160003"/>
    <m/>
    <m/>
    <m/>
    <m/>
    <m/>
    <m/>
  </r>
  <r>
    <s v="TUNJA"/>
    <x v="0"/>
    <x v="0"/>
    <n v="15272"/>
    <s v="TA-25-1084716"/>
    <n v="90142961"/>
    <s v="APERTURA"/>
    <s v="CB CRECIMIENTO - NUEVO"/>
    <s v="BOYACA"/>
    <s v="FIRAVITOBA"/>
    <s v="FERREDISTRIBUCIONES LA SEPTIMA FIRAVITOBA"/>
    <s v="REDEBAN"/>
    <s v="FO-25-1503726"/>
    <d v="2025-09-09T00:00:00"/>
    <d v="2025-09-11T00:00:00"/>
    <n v="9999"/>
    <s v="BANCO DE BOGOTA"/>
    <s v="EJECUTADO"/>
    <s v="09-09-2025 SE REALIZA LLAMADA AL CLIENTE, SE HABLA CON LA SRA LINA MARIA PATARROYO MEDINA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
    <s v="VISITA_TÉCNICA"/>
    <s v="SIZZZ731"/>
    <s v="TIPO II"/>
    <s v="TERRESTRE"/>
    <s v="ALVARADO MORENO CRISTHIAN"/>
    <n v="2672"/>
    <n v="1"/>
    <n v="163813.69572160003"/>
    <n v="163813.69572160003"/>
    <m/>
    <m/>
    <m/>
    <m/>
    <m/>
    <m/>
  </r>
  <r>
    <s v="BUCARAMANGA"/>
    <x v="0"/>
    <x v="0"/>
    <n v="68655"/>
    <s v="TA-25-1084717"/>
    <n v="90158239"/>
    <s v="APERTURA"/>
    <s v="CB CRECIMIENTO - NUEVO"/>
    <s v="SANTANDER"/>
    <s v="SABANA DE TORRES"/>
    <s v="PAÑALERA PUNTO BEBE C.M"/>
    <s v="REDEBAN"/>
    <s v="FO-25-1503732"/>
    <d v="2025-09-09T00:00:00"/>
    <d v="2025-09-11T00:00:00"/>
    <n v="9999"/>
    <s v="BANCO DE BOGOTA"/>
    <s v="EJECUTADO"/>
    <s v="09-09-2025 SE REALIZA LLAMADA AL CLIENTE, SE HABLA CON EL SR CRISTIAN CAMILO SANCHEZ FLO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
    <s v="VISITA_TÉCNICA"/>
    <s v="FKZZZ202        "/>
    <s v="TIPO III"/>
    <s v="TERRESTRE"/>
    <s v="GELVEZ MOGOLLON JOSE ELISEO"/>
    <n v="406"/>
    <n v="1"/>
    <n v="275728.78077800001"/>
    <n v="275728.78077800001"/>
    <m/>
    <m/>
    <m/>
    <m/>
    <m/>
    <m/>
  </r>
  <r>
    <s v="MEDELLIN"/>
    <x v="2"/>
    <x v="2"/>
    <n v="5088"/>
    <s v="TA-25-1084721"/>
    <n v="90166465"/>
    <s v="APERTURA"/>
    <s v="CB CRECIMIENTO - NUEVO"/>
    <s v="ANTIOQUIA"/>
    <s v="BELLO"/>
    <s v="FAMILY PETS STORE"/>
    <s v="REDEBAN"/>
    <s v="FO-25-1503737"/>
    <d v="2025-09-09T00:00:00"/>
    <d v="2025-09-12T00:00:00"/>
    <n v="9999"/>
    <s v="BANCO DE BOGOTA"/>
    <s v="EJECUTADO"/>
    <s v="09-09-2025 SE REALIZA LLAMADA AL CLIENTE, SE HABLA CON EL SR KEVIN ANDRES FLOREZ REI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
    <s v="VISITA_TÉCNICA"/>
    <s v="FLZZZ878        "/>
    <s v="TIPO I"/>
    <s v="TERRESTRE"/>
    <s v="BARRIENTOS HERNANDEZ CRISTIAN HORACIO"/>
    <n v="2737"/>
    <n v="1"/>
    <n v="75096.394270399993"/>
    <n v="75096.394270399993"/>
    <m/>
    <m/>
    <m/>
    <m/>
    <m/>
    <m/>
  </r>
  <r>
    <s v="APARTADO"/>
    <x v="2"/>
    <x v="2"/>
    <n v="27006"/>
    <s v="TA-25-1084729"/>
    <n v="90149170"/>
    <s v="APERTURA"/>
    <s v="CB CRECIMIENTO - NUEVO"/>
    <s v="CHOCO"/>
    <s v="ACANDI"/>
    <s v="INVERSIONES YOIDER &amp; CIA SAS "/>
    <s v="REDEBAN"/>
    <s v="FO-25-1503742"/>
    <d v="2025-09-09T00:00:00"/>
    <d v="2025-09-17T00:00:00"/>
    <n v="9999"/>
    <s v="BANCO DE BOGOTA"/>
    <s v="EJECUTADO"/>
    <s v="09-09-2025 SE REALIZA LLAMADA AL CLIENTE, SE HABLA CON INVERSIONES YOIDER &amp; CIA S.A.S SE VALIDA DIRECCIÓN OK, CANAL OK, TARJETA DE SEMBRADO OK, DISPONIBILIDAD TOTAL, SE CONFIRMA 4 ULTIMOS DIGITOS DE LA TARJETA: OK, LLAMAR EL DÍA LA INSTALACIÓN PARA CONFIRMAR VISITA// CONTACTO REALIZADO POR WHATSAPP // CLIENTE CORRIGE BARRIO: CAPURGANA BARRIO CENTRO // 17/09/2025 SE REALIZA INSTALACION DE CORRESPONSAL AVAL, SE INSTALAN EQUIPOS, SEMBRADO DE TARJETA, CB QUEDA OPERATIVO."/>
    <s v="VISITA_TÉCNICA"/>
    <s v="SHZZZ202"/>
    <s v="TIPO IV ESPECIAL"/>
    <s v="AEREO"/>
    <s v="SALDARRIAGA MIRANDA SANTIAGO"/>
    <n v="6233"/>
    <n v="1"/>
    <n v="988462.96268840006"/>
    <n v="988462.96268840006"/>
    <m/>
    <m/>
    <m/>
    <m/>
    <m/>
    <m/>
  </r>
  <r>
    <s v="PASTO"/>
    <x v="3"/>
    <x v="3"/>
    <n v="52699"/>
    <s v="TA-25-1084737"/>
    <n v="90159879"/>
    <s v="APERTURA"/>
    <s v="CB CRECIMIENTO - NUEVO"/>
    <s v="NARIÑO"/>
    <s v="SANTACRUZ"/>
    <s v="ST SOLUCIONES DIGITALES"/>
    <s v="REDEBAN"/>
    <s v="FO-25-1503747"/>
    <d v="2025-09-09T00:00:00"/>
    <d v="2025-09-11T00:00:00"/>
    <n v="9999"/>
    <s v="BANCO DE BOGOTA"/>
    <s v="EJECUTADO"/>
    <s v="09-09-2025 SE REALIZA LLAMADA AL CLIENTE, SE HABLA CON LA SRA SANDRA ELISA TEEZ CAIC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
    <s v="VISITA_TÉCNICA"/>
    <s v="FKZZZ200        "/>
    <s v="TIPO IV"/>
    <s v="TERRESTRE"/>
    <s v="BRAVO MADROÑERO OSCAR ESTEBAN"/>
    <n v="5989"/>
    <n v="1"/>
    <n v="504832.64687880001"/>
    <n v="504832.64687880001"/>
    <m/>
    <m/>
    <m/>
    <m/>
    <m/>
    <m/>
  </r>
  <r>
    <s v="MEDELLIN"/>
    <x v="2"/>
    <x v="2"/>
    <n v="5001"/>
    <s v="TA-25-1084743"/>
    <n v="90167953"/>
    <s v="APERTURA"/>
    <s v="CB CRECIMIENTO - NUEVO"/>
    <s v="ANTIOQUIA"/>
    <s v="MEDELLIN"/>
    <s v="QUINTA PHARMA "/>
    <s v="REDEBAN"/>
    <s v="FO-25-1503751"/>
    <d v="2025-09-09T00:00:00"/>
    <d v="2025-09-12T00:00:00"/>
    <n v="9999"/>
    <s v="BANCO DE BOGOTA"/>
    <s v="EJECUTADO"/>
    <s v="09-09-2025 SE REALIZA LLAMADA AL CLIENTE, SE HABLA CON LA SRA OLGA LUCIA VILLARRE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
    <s v="VISITA_TÉCNICA"/>
    <s v="LLZZZ848"/>
    <s v="TIPO I"/>
    <s v="TERRESTRE"/>
    <s v="PAREJA ECHAVARRIA JHON DAVID"/>
    <n v="400"/>
    <n v="1"/>
    <n v="75096.394270399993"/>
    <n v="75096.394270399993"/>
    <m/>
    <m/>
    <m/>
    <m/>
    <m/>
    <m/>
  </r>
  <r>
    <s v="BUCARAMANGA"/>
    <x v="0"/>
    <x v="0"/>
    <n v="68001"/>
    <s v="TA-25-1084748"/>
    <n v="90167367"/>
    <s v="APERTURA"/>
    <s v="CB CRECIMIENTO - NUEVO"/>
    <s v="SANTANDER"/>
    <s v="BUCARAMANGA"/>
    <s v="PAPELERIA Y MISCELANEA MYM"/>
    <s v="REDEBAN"/>
    <s v="FO-25-1511489"/>
    <d v="2025-09-09T00:00:00"/>
    <d v="2025-09-11T00:00:00"/>
    <n v="9999"/>
    <s v="BANCO DE BOGOTA"/>
    <s v="EJECUTADO"/>
    <s v="09-09-2025 SE REALIZA LLAMADA AL CLIENTE, SE HABLA CON LA SRA EVELIA SARMIENTO GOMEZ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
    <s v="VISITA_TÉCNICA"/>
    <s v="SKZZZ323        "/>
    <s v="TIPO I"/>
    <s v="TERRESTRE"/>
    <s v="BARAJAS BERMUDEZ YAHIR MAURICIO"/>
    <n v="9476"/>
    <n v="1"/>
    <n v="75096.394270399993"/>
    <n v="75096.394270399993"/>
    <m/>
    <m/>
    <m/>
    <m/>
    <m/>
    <m/>
  </r>
  <r>
    <s v="BUCARAMANGA"/>
    <x v="0"/>
    <x v="0"/>
    <n v="68001"/>
    <s v="TA-25-1084750"/>
    <n v="90166796"/>
    <s v="APERTURA"/>
    <s v="CB CRECIMIENTO - NUEVO"/>
    <s v="SANTANDER"/>
    <s v="BUCARAMANGA"/>
    <s v="RESTAURANTE Y LONCHERIA EL TIO SAN "/>
    <s v="REDEBAN"/>
    <s v="FO-25-1503759"/>
    <d v="2025-09-09T00:00:00"/>
    <d v="2025-09-11T00:00:00"/>
    <n v="9999"/>
    <s v="BANCO DE BOGOTA"/>
    <s v="EJECUTADO"/>
    <s v="09-09-2025 SE REALIZA LLAMADA AL CLIENTE, SE HABLA CON LA SRA ERIKA GERALDINE SANTOYO PRIETO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
    <s v="VISITA_TÉCNICA"/>
    <s v="VIZZZ944"/>
    <s v="TIPO I"/>
    <s v="TERRESTRE"/>
    <s v="REYES RAMIREZ DIEGO ALEXANDER"/>
    <n v="9863"/>
    <n v="1"/>
    <n v="75096.394270399993"/>
    <n v="75096.394270399993"/>
    <m/>
    <m/>
    <m/>
    <m/>
    <m/>
    <m/>
  </r>
  <r>
    <s v="BOGOTA"/>
    <x v="4"/>
    <x v="5"/>
    <n v="25899"/>
    <s v="TA-25-1084754"/>
    <n v="90159700"/>
    <s v="APERTURA"/>
    <s v="CB CRECIMIENTO - NUEVO"/>
    <s v="CUNDINAMARCA"/>
    <s v="ZIPAQUIRA"/>
    <s v="COLECCIONES ED"/>
    <s v="REDEBAN"/>
    <s v="FO-25-1503767"/>
    <d v="2025-09-09T00:00:00"/>
    <d v="2025-09-11T00:00:00"/>
    <n v="9999"/>
    <s v="BANCO DE BOGOTA"/>
    <s v="EJECUTADO"/>
    <s v="09-09-2025 SE REALIZA LLAMADA AL CLIENTE, SE HABLA CON EL SR EDISON ANDRES DIAZ INTENCIPA  SE VALIDA DIRECCIÓN OK, CANAL OK, TARJETA DE SEMBRADO OK, DISPONIBILIDAD TOTAL, SE CONFIRMA 4 ULTIMOS DIGITOS DE LA TARJETA: NO SE RELACIONAN CON LOS DE LA LISTA (CLIENTE INDICA 2554), LLAMAR EL DÍA LA INSTALACIÓN PARA CONFIRMAR VISITA// CONTACTO REALIZADO POR LA APP // 11/09/2025 SE REALIZA INSTALACION DE CORRESPONSAL AVAL, SE INSTALAN EQUIPOS, SEMBRADO DE TARJETA, CB QUEDA OPERATIVO."/>
    <s v="VISITA_TÉCNICA"/>
    <s v="VEZZZ070        "/>
    <s v="TIPO II"/>
    <s v="TERRESTRE"/>
    <s v="ROMERO ROJAS BREIDY JHOHAN"/>
    <n v="2527"/>
    <n v="1"/>
    <n v="163813.69572160003"/>
    <n v="163813.69572160003"/>
    <m/>
    <m/>
    <m/>
    <m/>
    <m/>
    <m/>
  </r>
  <r>
    <s v="BOGOTA"/>
    <x v="4"/>
    <x v="5"/>
    <n v="11001"/>
    <s v="TA-25-1084757"/>
    <n v="90150951"/>
    <s v="APERTURA"/>
    <s v="CB CRECIMIENTO - NUEVO"/>
    <s v="CUNDINAMARCA"/>
    <s v="BOGOTA"/>
    <s v="DETALLITOS JESSI"/>
    <s v="REDEBAN"/>
    <s v="FO-25-1503770"/>
    <d v="2025-09-09T00:00:00"/>
    <d v="2025-09-11T00:00:00"/>
    <n v="9999"/>
    <s v="BANCO DE BOGOTA"/>
    <s v="EJECUTADO"/>
    <s v="09-09-2025 SE REALIZA LLAMADA AL CLIENTE, SE HABLA CON LA SRA JESSICA GARCIA CARMONA SE VALIDA DIRECCIÓN OK, CANAL OK, TARJETA DE SEMBRADO OK, DISPONIBILIDAD TOTAL, SE CONFIRMA 4 ULTIMOS DIGITOS DE LA TARJETA: OK, LLAMAR EL DÍA LA INSTALACIÓN PARA CONFIRMAR VISITA// CONTACTO REALIZADO POR LA APP // 11/09/2025 SE REALIZA INSTALACION DE CORRESPONSAL AVAL, SE INSTALAN EQUIPOS, SEMBRADO DE TARJETA, CB QUEDA OPERATIVO."/>
    <s v="VISITA_TÉCNICA"/>
    <s v="SIZZZ765"/>
    <s v="TIPO I"/>
    <s v="TERRESTRE"/>
    <s v="LOZADA ROJAS CHRISTIAN ANDRES"/>
    <n v="5871"/>
    <n v="1"/>
    <n v="75096.394270399993"/>
    <n v="75096.394270399993"/>
    <m/>
    <m/>
    <m/>
    <m/>
    <m/>
    <m/>
  </r>
  <r>
    <s v="PASTO"/>
    <x v="3"/>
    <x v="3"/>
    <n v="86320"/>
    <s v="TA-25-1084760"/>
    <n v="89547746"/>
    <s v="APERTURA"/>
    <s v="CB CRECIMIENTO - NUEVO"/>
    <s v="PUTUMAYO"/>
    <s v="ORITO"/>
    <s v="CVS JESMAR ORITO"/>
    <s v="REDEBAN"/>
    <s v="FO-25-1503774"/>
    <d v="2025-09-09T00:00:00"/>
    <d v="2025-09-11T00:00:00"/>
    <n v="9999"/>
    <s v="BANCO DE BOGOTA"/>
    <s v="EJECUTADO"/>
    <s v="09-09-2025 SE REALIZA LLAMADA AL CLIENTE, SE HABLA CON EL SR DUVERNEY VALEN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VISITA PARA INSTALACIÓN DE CB AVAL, SE ENCUENTRA QUE EN EL LUGAR YA TIENEN DATAFONO INSTALADO POR LO CUAL SOLO SE INSTALA LECTORA DE CÓDIGOS DE BARRAS Y BASE DE DATÁFONO COMPLETOS SE CONFIGURA OK PARÁMETROS OK Y PRUEBAS EXITOSAS DE TRANSACCIONES SE ENTREGA 20 ROLLOS DE PAPELERÍA. SE INSTALA CUBRE TECLADO OK, SE PRESENTA DEMORA EN SITIO DEBIDO A QUE REDEBAN NO TENIA LISTAS LAS TERMINALES"/>
    <s v="VISITA_TÉCNICA"/>
    <s v="LAZZZ439        "/>
    <s v="TIPO IV"/>
    <s v="TERRESTRE"/>
    <s v="PAZ MARTINEZ RICHARD HUMBERTO"/>
    <n v="9779"/>
    <n v="1"/>
    <n v="504832.64687880001"/>
    <n v="504832.64687880001"/>
    <m/>
    <m/>
    <m/>
    <m/>
    <m/>
    <m/>
  </r>
  <r>
    <s v="PASTO"/>
    <x v="3"/>
    <x v="3"/>
    <n v="86001"/>
    <s v="TA-25-1084761"/>
    <n v="89547745"/>
    <s v="APERTURA"/>
    <s v="CB CRECIMIENTO - NUEVO"/>
    <s v="PUTUMAYO"/>
    <s v="MOCOA"/>
    <s v="MINI CVS JESMAR MOCOA"/>
    <s v="REDEBAN"/>
    <s v="FO-25-1503781"/>
    <d v="2025-09-09T00:00:00"/>
    <d v="2025-09-11T00:00:00"/>
    <n v="9999"/>
    <s v="BANCO DE BOGOTA"/>
    <s v="EJECUTADO"/>
    <s v="09-09-2025 SE REALIZA LLAMADA AL CLIENTE, SE HABLA CON EL SR DUVERNEY VALEN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9/2025 SE REALIZA INSTALACION DE CORRESPONSAL AVAL, SE INSTALAN EQUIPOS, SEMBRADO DE TARJETA, CB QUEDA OPERATIVO."/>
    <s v="VISITA_TÉCNICA"/>
    <s v="LAZZZ440        "/>
    <s v="TIPO IV"/>
    <s v="TERRESTRE"/>
    <s v="PAZ MARTINEZ RICHARD HUMBERTO"/>
    <n v="6392"/>
    <n v="1"/>
    <n v="504832.64687880001"/>
    <n v="504832.64687880001"/>
    <m/>
    <m/>
    <m/>
    <m/>
    <m/>
    <m/>
  </r>
  <r>
    <s v="MEDELLIN"/>
    <x v="2"/>
    <x v="2"/>
    <n v="27361"/>
    <s v="TA-25-1089041"/>
    <n v="90126055"/>
    <s v="APERTURA"/>
    <s v="CB CRECIMIENTO - NUEVO"/>
    <s v="CHOCO"/>
    <s v="ISTMINA"/>
    <s v="ESTANQUILLO BAQUITA "/>
    <s v="REDEBAN"/>
    <s v="FO-25-1509097"/>
    <d v="2025-09-10T00:00:00"/>
    <d v="2025-09-17T00:00:00"/>
    <n v="9999"/>
    <s v="BANCO DE BOGOTA"/>
    <s v="EJECUTADO"/>
    <s v="10-09-2025 SE REALIZA LLAMADA AL CLIENTE, SE HABLA CON EL SR JHONY SMITH IBARGUEN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
    <s v="VISITA_TÉCNICA"/>
    <s v="FMZZZ098        "/>
    <s v="TIPO IV ESPECIAL"/>
    <s v="AEREO"/>
    <s v="ROBLEDO DIAZ ANDRES FELIPE"/>
    <n v="587"/>
    <n v="1"/>
    <n v="988462.96268840006"/>
    <n v="988462.96268840006"/>
    <m/>
    <m/>
    <m/>
    <m/>
    <m/>
    <m/>
  </r>
  <r>
    <s v="MEDELLIN"/>
    <x v="2"/>
    <x v="2"/>
    <n v="27361"/>
    <s v="TA-25-1089043"/>
    <n v="90126056"/>
    <s v="APERTURA"/>
    <s v="CB CRECIMIENTO - NUEVO"/>
    <s v="CHOCO"/>
    <s v="ISTMINA"/>
    <s v="ESTANQUILLO BAQUITA "/>
    <s v="REDEBAN"/>
    <s v="FO-25-1509102"/>
    <d v="2025-09-10T00:00:00"/>
    <d v="2025-09-17T00:00:00"/>
    <n v="9999"/>
    <s v="BANCO DE BOGOTA"/>
    <s v="EJECUTADO"/>
    <s v="10-09-2025 SE REALIZA LLAMADA AL CLIENTE, SE HABLA CON EL SR JHONY SMITH IBARGUEN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
    <s v="VISITA_TÉCNICA"/>
    <s v="FLZZZ847        "/>
    <s v="TIPO IV ESPECIAL"/>
    <s v="AEREO"/>
    <s v="ROBLEDO DIAZ ANDRES FELIPE"/>
    <n v="6675"/>
    <n v="1"/>
    <n v="988462.96268840006"/>
    <n v="988462.96268840006"/>
    <m/>
    <m/>
    <m/>
    <m/>
    <m/>
    <m/>
  </r>
  <r>
    <s v="MEDELLIN"/>
    <x v="2"/>
    <x v="2"/>
    <n v="27361"/>
    <s v="TA-25-1089044"/>
    <n v="90126057"/>
    <s v="APERTURA"/>
    <s v="CB CRECIMIENTO - NUEVO"/>
    <s v="CHOCO"/>
    <s v="ISTMINA"/>
    <s v="ESTANQUILLO BAQUITA "/>
    <s v="REDEBAN"/>
    <s v="FO-25-1509106"/>
    <d v="2025-09-10T00:00:00"/>
    <d v="2025-09-17T00:00:00"/>
    <n v="9999"/>
    <s v="BANCO DE BOGOTA"/>
    <s v="EJECUTADO"/>
    <s v="10-09-2025 SE REALIZA LLAMADA AL CLIENTE, SE HABLA CON EL SR JHONY SMITH IBARGUEN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
    <s v="VISITA_TÉCNICA"/>
    <s v="FLZZZ848        "/>
    <s v="TIPO IV ESPECIAL"/>
    <s v="AEREO"/>
    <s v="ROBLEDO DIAZ ANDRES FELIPE"/>
    <n v="7285"/>
    <n v="1"/>
    <n v="988462.96268840006"/>
    <n v="988462.96268840006"/>
    <m/>
    <m/>
    <m/>
    <m/>
    <m/>
    <m/>
  </r>
  <r>
    <s v="PASTO"/>
    <x v="3"/>
    <x v="3"/>
    <n v="52001"/>
    <s v="TA-25-1089045"/>
    <n v="90157865"/>
    <s v="APERTURA"/>
    <s v="CB CRECIMIENTO - NUEVO"/>
    <s v="NARIÑO"/>
    <s v="PASTO"/>
    <s v="DESEPLAS M.P"/>
    <s v="REDEBAN"/>
    <s v="FO-25-1509111"/>
    <d v="2025-09-10T00:00:00"/>
    <d v="2025-09-15T00:00:00"/>
    <n v="9999"/>
    <s v="BANCO DE BOGOTA"/>
    <s v="EJECUTADO"/>
    <s v="10-09-2025 SE REALIZA LLAMADA AL CLIENTE, SE HABLA CON LA SRA CARMEN JULIANA SUAREZ TUQUE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
    <s v="VISITA_TÉCNICA"/>
    <s v="VBZZZ317        "/>
    <s v="TIPO I"/>
    <s v="TERRESTRE"/>
    <s v="CASTILLO HERRERA ALEX RICARDO"/>
    <n v="21"/>
    <n v="1"/>
    <n v="75096.394270399993"/>
    <n v="75096.394270399993"/>
    <m/>
    <m/>
    <m/>
    <m/>
    <m/>
    <m/>
  </r>
  <r>
    <s v="CUCUTA"/>
    <x v="0"/>
    <x v="0"/>
    <n v="54405"/>
    <s v="TA-25-1089047"/>
    <n v="90162381"/>
    <s v="APERTURA"/>
    <s v="CB CRECIMIENTO - NUEVO"/>
    <s v="NORTE DE SANTANDER"/>
    <s v="LOS PATIOS"/>
    <s v="DROGUERIA FARMA ROSA"/>
    <s v="REDEBAN"/>
    <s v="FO-25-1509118"/>
    <d v="2025-09-10T00:00:00"/>
    <d v="2025-09-12T00:00:00"/>
    <n v="9999"/>
    <s v="BANCO DE BOGOTA"/>
    <s v="EJECUTADO"/>
    <s v="10-09-2025 SE REALIZA LLAMADA AL CLIENTE, SE HABLA CON LA SRA ILVA ROSA QUINTERO DE PI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9/2025 SE REALIZA INSTALACION DE CORRESPONSAL AVAL, SE INSTALAN EQUIPOS, SEMBRADO DE TARJETA, CB QUEDA OPERATIVO."/>
    <s v="VISITA_TÉCNICA"/>
    <s v="SKZZZ310"/>
    <s v="TIPO I"/>
    <s v="TERRESTRE"/>
    <s v="PACHECO BUITRAGO JAVIER ALONSO"/>
    <n v="2125"/>
    <n v="1"/>
    <n v="75096.394270399993"/>
    <n v="75096.394270399993"/>
    <m/>
    <m/>
    <m/>
    <m/>
    <m/>
    <m/>
  </r>
  <r>
    <s v="NEIVA"/>
    <x v="1"/>
    <x v="1"/>
    <n v="41548"/>
    <s v="TA-25-1089050"/>
    <n v="90165595"/>
    <s v="APERTURA"/>
    <s v="CB CRECIMIENTO - NUEVO"/>
    <s v="HUILA"/>
    <s v="PITAL"/>
    <s v="LORRAINE WEBSITE"/>
    <s v="REDEBAN"/>
    <s v="FO-25-1509130"/>
    <d v="2025-09-10T00:00:00"/>
    <d v="2025-09-12T00:00:00"/>
    <n v="9999"/>
    <s v="BANCO DE BOGOTA"/>
    <s v="EJECUTADO"/>
    <s v="10-09-2025 SE REALIZA LLAMADA AL CLIENTE, SE HABLA CON LA SRA FRANCY LORENA NAVEROS CAICEDO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
    <s v="VISITA_TÉCNICA"/>
    <s v="FLZZZ828        "/>
    <s v="TIPO III"/>
    <s v="TERRESTRE"/>
    <s v="DEVIA REINOSO JUAN CARLOS"/>
    <n v="3889"/>
    <n v="1"/>
    <n v="275728.78077800001"/>
    <n v="275728.78077800001"/>
    <m/>
    <m/>
    <m/>
    <m/>
    <m/>
    <m/>
  </r>
  <r>
    <s v="BOGOTA"/>
    <x v="4"/>
    <x v="5"/>
    <n v="11001"/>
    <s v="TA-25-1089053"/>
    <n v="90163949"/>
    <s v="APERTURA"/>
    <s v="CB CRECIMIENTO - NUEVO"/>
    <s v="CUNDINAMARCA"/>
    <s v="BOGOTA"/>
    <s v="PAPELERIA MERAKKI"/>
    <s v="REDEBAN"/>
    <s v="FO-25-1509137"/>
    <d v="2025-09-10T00:00:00"/>
    <d v="2025-09-12T00:00:00"/>
    <n v="9999"/>
    <s v="BANCO DE BOGOTA"/>
    <s v="EJECUTADO"/>
    <s v="10-09-2025 SE REALIZA LLAMADA AL CLIENTE, SE HABLA CON LA SRA YENNY PAOLA LARA GUTIERREZ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
    <s v="VISITA_TÉCNICA"/>
    <s v="FLZZZ589"/>
    <s v="TIPO I"/>
    <s v="TERRESTRE"/>
    <s v="GALEANO SORIANO JUAN DAVID"/>
    <n v="37"/>
    <n v="1"/>
    <n v="75096.394270399993"/>
    <n v="75096.394270399993"/>
    <m/>
    <m/>
    <m/>
    <m/>
    <m/>
    <m/>
  </r>
  <r>
    <s v="APARTADO"/>
    <x v="2"/>
    <x v="2"/>
    <n v="27077"/>
    <s v="TA-25-1089055"/>
    <n v="90128348"/>
    <s v="APERTURA"/>
    <s v="CB CRECIMIENTO - NUEVO"/>
    <s v="CHOCO"/>
    <s v="BAJO BAUDO"/>
    <s v="EPRESENTACIONES DEL PACIFICO F M C SAS"/>
    <s v="REDEBAN"/>
    <s v="FO-25-1509143"/>
    <d v="2025-09-10T00:00:00"/>
    <d v="2025-09-19T00:00:00"/>
    <n v="9999"/>
    <s v="BANCO DE BOGOTA"/>
    <s v="EJECUTADO/CANCELADO"/>
    <s v="10-09-2025 SE REALIZA LLAMADA AL CLIENTE, SE HABLA CON REPRESENTACIONES DEL PACIFICO F M C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9/2025 SE REALIZA VISITA, NO SE EVIDENCIA COMERCIO, SE AVERIGUA CON COMERCIOS ALEDAÑOS YU COMENTAN NO SABER DEL COMERCIO REPRESENTACIONES DEL PACIFICO F M C SAS, SI INTENTA COMUNICACION Y LOS NUMEROS 3143496508 - 3218032550 CONMENTAN QUE NO SE SABEN DEL COMERCIO Y QUE ES UN NUMERO PERSONAL Y EL NUMERO 3217661918 NO CONTESTA EL CELULAR"/>
    <s v="VISITA_TÉCNICA"/>
    <s v="FFZZZ197"/>
    <s v="TIPO IV ESPECIAL"/>
    <s v="AEREO"/>
    <s v="ROBLEDO DIAZ ANDRES FELIPE"/>
    <n v="8010"/>
    <n v="1"/>
    <n v="988462.96268840006"/>
    <n v="988462.96268840006"/>
    <m/>
    <m/>
    <m/>
    <m/>
    <m/>
    <m/>
  </r>
  <r>
    <s v="BOGOTA"/>
    <x v="4"/>
    <x v="5"/>
    <n v="11001"/>
    <s v="TA-25-1089057"/>
    <n v="89473181"/>
    <s v="APERTURA"/>
    <s v="CB CRECIMIENTO - NUEVO"/>
    <s v="CUNDINAMARCA"/>
    <s v="BOGOTA"/>
    <s v="ALMACEN DE PRODUCTOS Y SERVICIOS ESTOCOLMO JC"/>
    <s v="REDEBAN"/>
    <s v="FO-25-1509150"/>
    <d v="2025-09-10T00:00:00"/>
    <d v="2025-09-12T00:00:00"/>
    <n v="9999"/>
    <s v="BANCO DE BOGOTA"/>
    <s v="EJECUTADO"/>
    <s v="10-09-2025 SE REALIZA LLAMADA AL CLIENTE, SE HABLA CON LA SRA INGRID TATIANA BAUTISTA CAMARGO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
    <s v="VISITA_TÉCNICA"/>
    <s v="SDZZZ814        "/>
    <s v="TIPO I"/>
    <s v="TERRESTRE"/>
    <s v="GALEANO SORIANO JUAN DAVID"/>
    <n v="7983"/>
    <n v="1"/>
    <n v="75096.394270399993"/>
    <n v="75096.394270399993"/>
    <m/>
    <m/>
    <m/>
    <m/>
    <m/>
    <m/>
  </r>
  <r>
    <s v="MEDELLIN"/>
    <x v="2"/>
    <x v="2"/>
    <n v="5001"/>
    <s v="TA-25-1089058"/>
    <n v="90157907"/>
    <s v="APERTURA"/>
    <s v="CB CRECIMIENTO - NUEVO"/>
    <s v="ANTIOQUIA"/>
    <s v="MEDELLIN"/>
    <s v="PET STORE JD "/>
    <s v="REDEBAN"/>
    <s v="FO-25-1509155"/>
    <d v="2025-09-10T00:00:00"/>
    <d v="2025-09-12T00:00:00"/>
    <n v="9999"/>
    <s v="BANCO DE BOGOTA"/>
    <s v="EJECUTADO"/>
    <s v="10-09-2025 SE REALIZA LLAMADA AL CLIENTE, SE HABLA CON LA SRA YURLEY DAYANA LEON SANABRIA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
    <s v="VISITA_TÉCNICA"/>
    <s v="VBZZZ270"/>
    <s v="TIPO I"/>
    <s v="TERRESTRE"/>
    <s v="BARRIENTOS HERNANDEZ CRISTIAN HORACIO"/>
    <n v="8597"/>
    <n v="1"/>
    <n v="75096.394270399993"/>
    <n v="75096.394270399993"/>
    <m/>
    <m/>
    <m/>
    <m/>
    <m/>
    <m/>
  </r>
  <r>
    <s v="CALI"/>
    <x v="3"/>
    <x v="3"/>
    <n v="76001"/>
    <s v="TA-25-1089061"/>
    <n v="90174164"/>
    <s v="APERTURA"/>
    <s v="CB CRECIMIENTO - NUEVO"/>
    <s v="VALLE DEL CAUCA"/>
    <s v="CALI"/>
    <s v="PAPELERIA S.P MISCELANEA NATALLY"/>
    <s v="REDEBAN"/>
    <s v="FO-25-1509167"/>
    <d v="2025-09-10T00:00:00"/>
    <d v="2025-09-12T00:00:00"/>
    <n v="9999"/>
    <s v="BANCO DE BOGOTA"/>
    <s v="EJECUTADO"/>
    <s v="10-09-2025 SE REALIZA LLAMADA AL CLIENTE, SE HABLA CON LA SRA LEIDA MAR MORALES CHIMACHANA SE VALIDA DIRECCIÓN OK, CANAL OK, TARJETA DE SEMBRADO OK, DISPONIBILIDAD TOTAL, SE CONFIRMA 4 ULTIMOS DIGITOS DE LA TARJETA OK, LLAMAR EL DÍA LA INSTALACIÓN PARA CONFIRMAR VISITA// CONTACTO REALIZADO POR LA APP // 12/09/2025 SE REALIZA INSTALACION DE CORRESPONSAL AVAL, SE INSTALAN EQUIPOS, SEMBRADO DE TARJETA, CB QUEDA OPERATIVO."/>
    <s v="VISITA_TÉCNICA"/>
    <s v="SLZZZ867        "/>
    <s v="TIPO I"/>
    <s v="TERRESTRE"/>
    <s v="TORRES GARCIA JENDRY JOSE"/>
    <n v="9675"/>
    <n v="1"/>
    <n v="75096.394270399993"/>
    <n v="75096.394270399993"/>
    <m/>
    <m/>
    <m/>
    <m/>
    <m/>
    <m/>
  </r>
  <r>
    <s v="BOGOTA"/>
    <x v="4"/>
    <x v="5"/>
    <n v="11001"/>
    <s v="TA-25-1097392"/>
    <n v="90114178"/>
    <s v="APERTURA"/>
    <s v="CB CRECIMIENTO - NUEVO"/>
    <s v="CUNDINAMARCA"/>
    <s v="BOGOTA"/>
    <s v="VARIEDADES EL MURO DE BERLYN"/>
    <s v="REDEBAN"/>
    <s v="FO-25-1515323"/>
    <d v="2025-09-11T00:00:00"/>
    <d v="2025-09-15T00:00:00"/>
    <n v="9999"/>
    <s v="BANCO DE BOGOTA"/>
    <s v="EJECUTADO"/>
    <s v="11-09-2025 SE REALIZA LLAMADA AL CLIENTE, SE HABLA CON EL SR MAY ALEXANDER BERNAL PEREZ SE VALIDA DIRECCIÓN OK, CANAL OK, TARJETA DE SEMBRADO OK, DISPONIBILIDAD TOTAL, SE CONFIRMA 4 ULTIMOS DIGITOS DE LA TARJETA: OK, LLAMAR EL DÍA LA INSTALACIÓN PARA CONFIRMAR VISITA// CONTACTO REALIZADO POR LA APP // 15/09/2025 SE REALIZA INSTALACION DE CORRESPONSAL AVAL, SE INSTALAN EQUIPOS, SEMBRADO DE TARJETA, CB QUEDA OPERATIVO."/>
    <s v="VISITA_TÉCNICA"/>
    <s v="V8ZZZ850        "/>
    <s v="TIPO I"/>
    <s v="TERRESTRE"/>
    <s v="ORTIZ MARTINEZ STIVEN"/>
    <n v="781"/>
    <n v="1"/>
    <n v="75096.394270399993"/>
    <n v="75096.394270399993"/>
    <m/>
    <m/>
    <m/>
    <m/>
    <m/>
    <m/>
  </r>
  <r>
    <s v="TUNJA"/>
    <x v="0"/>
    <x v="0"/>
    <n v="15816"/>
    <s v="TA-25-1097394"/>
    <n v="90162673"/>
    <s v="APERTURA"/>
    <s v="CB CRECIMIENTO - NUEVO"/>
    <s v="BOYACA"/>
    <s v="TOGUI"/>
    <s v="VARIEDADES JUANJO TOGUI "/>
    <s v="REDEBAN"/>
    <s v="FO-25-1515328"/>
    <d v="2025-09-11T00:00:00"/>
    <d v="2025-09-15T00:00:00"/>
    <n v="9999"/>
    <s v="BANCO DE BOGOTA"/>
    <s v="EJECUTADO"/>
    <s v="11-09-2025 SE REALIZA LLAMADA AL CLIENTE, SE HABLA CON LA SRA EMILSE FAJARDO VILLAMI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
    <s v="VISITA_TÉCNICA"/>
    <s v="SKZZZ588"/>
    <s v="TIPO II"/>
    <s v="TERRESTRE"/>
    <s v="SOLER HOYOS CRISTIAN LEONARDO"/>
    <n v="588"/>
    <n v="1"/>
    <n v="163813.69572160003"/>
    <n v="163813.69572160003"/>
    <m/>
    <m/>
    <m/>
    <m/>
    <m/>
    <m/>
  </r>
  <r>
    <s v="BOGOTA"/>
    <x v="4"/>
    <x v="5"/>
    <n v="11001"/>
    <s v="TA-25-1097395"/>
    <n v="90152658"/>
    <s v="APERTURA"/>
    <s v="CB CRECIMIENTO - NUEVO"/>
    <s v="CUNDINAMARCA"/>
    <s v="BOGOTA"/>
    <s v="INTERNET VALENTINA.COM"/>
    <s v="REDEBAN"/>
    <s v="FO-25-1532617"/>
    <d v="2025-09-11T00:00:00"/>
    <d v="2025-09-17T00:00:00"/>
    <n v="9999"/>
    <s v="BANCO DE BOGOTA"/>
    <s v="EJECUTADO"/>
    <s v="11-09-2025 SE REALIZA LLAMADA AL CLIENTE, SE HABLA CON EL SR CESAR AUGUSTO TORRES CUEVAS SE VALIDA DIRECCIÓN OK, CANAL OK, TARJETA DE SEMBRADO OK, DISPONIBILIDAD TOTAL, SE CONFIRMA 4 ULTIMOS DIGITOS DE LA TARJETA: OK, LLAMAR EL DÍA LA INSTALACIÓN PARA CONFIRMAR VISITA// CONTACTO REALIZADO POR LA APP // 15/09/2025 SE LLEGA A COMERCIO EL CUAL SE ENCUENTRA CERRADO SE REALIZA CONTRATO TELÉFONICO CON CLIENTE CESAR AUGUSTO TORRES CUEVAS A NÚMERO REGISTRADO 3504622025 EL CUAL INFORMA QUE SE ENCUENTRA EN UN ASUNTO PERSONAL Y SE ENCUENTRA LEJOS NO TIENE HORA ESTIMADA DE LLEGADA SE ESCALA CON COORDINADOR DE ZONA Y SE REPOGRAMA PARA EL DÍA MIÉRCOLES 17 // 17/09/2025 SE REALIZA INSTALACION DE CORRESPONSAL AVAL, SE INSTALAN EQUIPOS, SEMBRADO DE TARJETA, CB QUEDA OPERATIVO."/>
    <s v="VISITA_TÉCNICA"/>
    <s v="SJZZZ365"/>
    <s v="TIPO I"/>
    <s v="TERRESTRE"/>
    <s v="ORTIZ MARTINEZ STIVEN"/>
    <n v="6695"/>
    <n v="2"/>
    <n v="75096.394270399993"/>
    <n v="150192.78854079999"/>
    <m/>
    <m/>
    <m/>
    <m/>
    <m/>
    <m/>
  </r>
  <r>
    <s v="MEDELLIN"/>
    <x v="2"/>
    <x v="2"/>
    <n v="5376"/>
    <s v="TA-25-1097396"/>
    <n v="90166669"/>
    <s v="APERTURA"/>
    <s v="CB CRECIMIENTO - NUEVO"/>
    <s v="ANTIOQUIA"/>
    <s v="LA CEJA"/>
    <s v="UNIVERSO ESCOLARES "/>
    <s v="REDEBAN"/>
    <s v="FO-25-1515343"/>
    <d v="2025-09-11T00:00:00"/>
    <d v="2025-09-16T00:00:00"/>
    <n v="9999"/>
    <s v="BANCO DE BOGOTA"/>
    <s v="EJECUTADO"/>
    <s v="11-09-2025 SE REALIZA LLAMADA AL CLIENTE, SE HABLA CON LA SRA SARA RENDON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6/09/2025 SE REALIZA INSTALACION DE CORRESPONSAL AVAL, SE INSTALAN EQUIPOS, SEMBRADO DE TARJETA, CB QUEDA OPERATIVO."/>
    <s v="VISITA_TÉCNICA"/>
    <s v="LLZZZ863        "/>
    <s v="TIPO II"/>
    <s v="TERRESTRE"/>
    <s v="DIAZ ZABALA FRANCIS DUBAN"/>
    <n v="6770"/>
    <n v="1"/>
    <n v="163813.69572160003"/>
    <n v="163813.69572160003"/>
    <m/>
    <m/>
    <m/>
    <m/>
    <m/>
    <m/>
  </r>
  <r>
    <s v="YOPAL"/>
    <x v="1"/>
    <x v="1"/>
    <n v="85001"/>
    <s v="TA-25-1097397"/>
    <n v="90159820"/>
    <s v="APERTURA"/>
    <s v="CB CRECIMIENTO - NUEVO"/>
    <s v="CASANARE"/>
    <s v="YOPAL"/>
    <s v="MARIA LUZ GARCIA PEÑA"/>
    <s v="REDEBAN"/>
    <s v="FO-25-1515346"/>
    <d v="2025-09-11T00:00:00"/>
    <d v="2025-09-15T00:00:00"/>
    <n v="9999"/>
    <s v="BANCO DE BOGOTA"/>
    <s v="EJECUTADO"/>
    <s v="11-09-2025 SE REALIZA LLAMADA AL CLIENTE, SE HABLA CON LA SRA MARIA LUZ GARCIA P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VISITA COMERCIO, SE INSTALA LECTOR DE BARRAS Y BASE PARA DATÁFONO. SE REALIZA RESEMBRADO DE TARJETA NUMERO 6944. PRUEBAS OK OPERATIVO EL SERVICIO."/>
    <s v="VISITA_TÉCNICA"/>
    <s v="FLZZZ970        "/>
    <s v="TIPO I"/>
    <s v="TERRESTRE"/>
    <s v="BERNAL ELAICA EDGAR ALEXIS"/>
    <n v="6944"/>
    <n v="1"/>
    <n v="75096.394270399993"/>
    <n v="75096.394270399993"/>
    <m/>
    <m/>
    <m/>
    <m/>
    <m/>
    <m/>
  </r>
  <r>
    <s v="BOGOTA"/>
    <x v="4"/>
    <x v="5"/>
    <n v="11001"/>
    <s v="TA-25-1097403"/>
    <n v="90163597"/>
    <s v="APERTURA"/>
    <s v="CB CRECIMIENTO - NUEVO"/>
    <s v="CUNDINAMARCA"/>
    <s v="BOGOTA"/>
    <s v="MISCELANEA PAPELGAMA"/>
    <s v="REDEBAN"/>
    <s v="FO-25-1515357"/>
    <d v="2025-09-11T00:00:00"/>
    <d v="2025-09-15T00:00:00"/>
    <n v="9999"/>
    <s v="BANCO DE BOGOTA"/>
    <s v="EJECUTADO"/>
    <s v="11-09-2025 SE REALIZA LLAMADA AL CLIENTE, SE HABLA CON EL SR LUIS HADALVER LEZAMA MONTENEGRO SE VALIDA DIRECCIÓN OK, CANAL OK, TARJETA DE SEMBRADO OK, DISPONIBILIDAD TOTAL, SE CONFIRMA 4 ULTIMOS DIGITOS DE LA TARJETA: OK, LLAMAR EL DÍA LA INSTALACIÓN PARA CONFIRMAR VISITA// CONTACTO REALIZADO POR LA APP // 15/09/2025 SE REALIZA INSTALACION DE CORRESPONSAL AVAL, SE INSTALAN EQUIPOS, SEMBRADO DE TARJETA, CB QUEDA OPERATIVO."/>
    <s v="VISITA_TÉCNICA"/>
    <s v="FLZZZ179        "/>
    <s v="TIPO I"/>
    <s v="TERRESTRE"/>
    <s v="ORTIZ MARTINEZ STIVEN"/>
    <n v="2869"/>
    <n v="1"/>
    <n v="75096.394270399993"/>
    <n v="75096.394270399993"/>
    <m/>
    <m/>
    <m/>
    <m/>
    <m/>
    <m/>
  </r>
  <r>
    <s v="BOGOTA"/>
    <x v="4"/>
    <x v="5"/>
    <n v="25754"/>
    <s v="TA-25-1097405"/>
    <n v="90164607"/>
    <s v="APERTURA"/>
    <s v="CB CRECIMIENTO - NUEVO"/>
    <s v="CUNDINAMARCA"/>
    <s v="SOACHA"/>
    <s v="PANADERIA Y CAFETERIA OLIVER"/>
    <s v="REDEBAN"/>
    <s v="FO-25-1515363"/>
    <d v="2025-09-11T00:00:00"/>
    <d v="2025-09-15T00:00:00"/>
    <n v="9999"/>
    <s v="BANCO DE BOGOTA"/>
    <s v="EJECUTADO"/>
    <s v="11-09-2025 SE REALIZA LLAMADA AL CLIENTE, SE HABLA CON LA SRA LETY YERALDIN PEREIRA P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9/2025 SE REALIZA INSTALACION DE CORRESPONSAL AVAL, SE INSTALAN EQUIPOS, SEMBRADO DE TARJETA, CB QUEDA OPERATIVO."/>
    <s v="VISITA_TÉCNICA"/>
    <s v="SKZZZ311"/>
    <s v="TIPO I"/>
    <s v="TERRESTRE"/>
    <s v="GALEANO SORIANO JUAN DAVID"/>
    <n v="9285"/>
    <n v="1"/>
    <n v="75096.394270399993"/>
    <n v="75096.394270399993"/>
    <m/>
    <m/>
    <m/>
    <m/>
    <m/>
    <m/>
  </r>
  <r>
    <s v="TUNJA"/>
    <x v="0"/>
    <x v="0"/>
    <n v="15238"/>
    <s v="TA-25-1100393"/>
    <n v="90109519"/>
    <s v="APERTURA"/>
    <s v="CB CRECIMIENTO - NUEVO"/>
    <s v="BOYACA"/>
    <s v="DUITAMA"/>
    <s v="DROGUERIA Y MINIMARKET MYS"/>
    <s v="REDEBAN"/>
    <s v="FO-25-1521175"/>
    <d v="2025-09-12T00:00:00"/>
    <d v="2025-09-16T00:00:00"/>
    <n v="9999"/>
    <s v="BANCO DE BOGOTA"/>
    <s v="EJECUTADO"/>
    <s v="12-09-2025 SE REALIZA LLAMADA AL CLIENTE, SE HABLA CON LA SRA MARYI LORENA ALVAREZ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
    <s v="VISITA_TÉCNICA"/>
    <s v="V9ZZZ621"/>
    <s v="TIPO II"/>
    <s v="TERRESTRE"/>
    <s v="RODRIGUEZ MURCIA YERSON IVAN"/>
    <n v="855"/>
    <n v="1"/>
    <n v="163813.69572160003"/>
    <n v="163813.69572160003"/>
    <m/>
    <m/>
    <m/>
    <m/>
    <m/>
    <m/>
  </r>
  <r>
    <s v="VILLAVICENCIO"/>
    <x v="1"/>
    <x v="1"/>
    <n v="50270"/>
    <s v="TA-25-1100398"/>
    <n v="51713816"/>
    <s v="APERTURA"/>
    <s v="CB CRECIMIENTO - NUEVO"/>
    <s v="META"/>
    <s v="EL DORADO"/>
    <s v="TIENDAS ORO`S"/>
    <s v="REDEBAN"/>
    <s v="FO-25-1521182"/>
    <d v="2025-09-12T00:00:00"/>
    <d v="2025-09-17T00:00:00"/>
    <n v="9999"/>
    <s v="BANCO DE BOGOTA"/>
    <s v="EJECUTADO/CANCELADO"/>
    <s v="12-09-2025 SE REALIZA LLAMADA AL CLIENTE, SE HABLA CON LA SRA MARTHA SUSANA AMAYA REY SE VALIDA DIRECCIÓN OK, CANAL OK, TARJETA DE SEMBRADO OK, DISPONIBILIDAD TOTAL, SE CONFIRMA 4 ULTIMOS DIGITOS DE LA TARJETA: OK, LLAMAR EL DÍA LA INSTALACIÓN PARA CONFIRMAR VISITA// CONTACTO REALIZADO POR LA APP // 17/09/2025 SE REALIZA VISITA A COMERCIO DIRECCIÓN ERRADA NO COINCIDE DIRECCIÓN CORRECTA ES CR 5 5 46 SE LE INFORMA AL CLIENTE DEBE REALIZAR ACTUALIZACIÓN EN CÁMARA Y COMERCIO"/>
    <s v="VISITA_TÉCNICA"/>
    <s v="NN0SZ841"/>
    <s v="TIPO II"/>
    <s v="TERRESTRE"/>
    <s v="CASTRILLON URREA LONDIER LEANDRO"/>
    <n v="8237"/>
    <n v="1"/>
    <n v="163813.69572160003"/>
    <n v="163813.69572160003"/>
    <m/>
    <m/>
    <m/>
    <m/>
    <m/>
    <m/>
  </r>
  <r>
    <s v="TUNJA"/>
    <x v="0"/>
    <x v="0"/>
    <n v="15759"/>
    <s v="TA-25-1100405"/>
    <n v="90150308"/>
    <s v="APERTURA"/>
    <s v="CB CRECIMIENTO - NUEVO"/>
    <s v="BOYACA"/>
    <s v="SOGAMOSO"/>
    <s v="SERVICIOS Y SERVICIOS M.R."/>
    <s v="REDEBAN"/>
    <s v="FO-25-1521190"/>
    <d v="2025-09-12T00:00:00"/>
    <d v="2025-09-17T00:00:00"/>
    <n v="9999"/>
    <s v="BANCO DE BOGOTA"/>
    <s v="EJECUTADO"/>
    <s v="12-09-2025 SE REALIZA LLAMADA AL CLIENTE, SE HABLA CON LA SRA JOHANA CAROLAIN ARCHILA  ESTEVEZ SE VALIDA DIRECCIÓN OK, CANAL OK, TARJETA DE SEMBRADO OK, DISPONIBILIDAD TOTAL, SE CONFIRMA 4 ULTIMOS DIGITOS DE LA TARJETA: OK, LLAMAR EL DÍA LA INSTALACIÓN PARA CONFIRMAR VISITA// CONTACTO REALIZADO POR LA APP // 17/09/2025 SE EJECUTA APERTURA AVAL EXITOSA INSTALANDO EQUIPOS PRUEBAS OK CLIENTE CONFORME ROUTER DEL INTERNET RETIRADO DE DONDE QUEDO INSTALADO EL DATAFONO CLIENTE SUMINISTRA UN PUNTO DE INTERNET PROVICIONAL PARA PODER INSTALAR EL SERVICIO CLIENTE INDICA QUE VA INSTALAR UN SWITCH PARA RELIZAR TODAS SUS CONEXIONES CORRECTAMENTE."/>
    <s v="VISITA_TÉCNICA"/>
    <s v="SIZZZ709"/>
    <s v="TIPO II"/>
    <s v="TERRESTRE"/>
    <s v="RODRIGUEZ MURCIA YERSON IVAN"/>
    <n v="3488"/>
    <n v="1"/>
    <n v="163813.69572160003"/>
    <n v="163813.69572160003"/>
    <m/>
    <m/>
    <m/>
    <m/>
    <m/>
    <m/>
  </r>
  <r>
    <s v="VALLEDUPAR"/>
    <x v="5"/>
    <x v="6"/>
    <n v="20001"/>
    <s v="TA-25-1101560"/>
    <n v="90162288"/>
    <s v="APERTURA"/>
    <s v="CB CRECIMIENTO - NUEVO"/>
    <s v="CESAR"/>
    <s v="VALLEDUPAR"/>
    <s v="MULTISERVICIOS DANGOND"/>
    <s v="REDEBAN"/>
    <s v="FO-25-1523200"/>
    <d v="2025-09-12T00:00:00"/>
    <d v="2025-09-17T00:00:00"/>
    <n v="9999"/>
    <s v="BANCO DE BOGOTA"/>
    <s v="EJECUTADO"/>
    <s v="12-09-2025 SE REALIZA LLAMADA A LOS NUMEROS DE LA LISTA LOS CUALES TIMBRAN PERO NADIE CONTESTA, SE DEJAN MENSAJES DE WHATSAPP // 13-09-2025 SE REALIZA LLAMADA AL CLIENTE, SE HABLA CON EL SR JHONATAN ANDRES POLENTINO JACOME SE VALIDA DIRECCIÓN OK, CANAL OK, TARJETA DE SEMBRADO OK, DISPONIBILIDAD TOTAL, SE CONFIRMA 4 ULTIMOS DIGITOS DE LA TARJETA: OK, LLAMAR EL DÍA LA INSTALACIÓN PARA CONFIRMAR VISITA// CONTACTO REALIZADO POR WHATSAPP // 17/09/2025 SE REALIZA INSTALACION DE CORRESPONSAL AVAL, SE INSTALAN EQUIPOS, SEMBRADO DE TARJETA, CB QUEDA OPERATIVO."/>
    <s v="VISITA_TÉCNICA"/>
    <s v="FKZZZ203"/>
    <s v="TIPO I"/>
    <s v="TERRESTRE"/>
    <s v="MAESTRE MENGUAL EDGAR ENRIQUE"/>
    <n v="7494"/>
    <n v="1"/>
    <n v="75096.394270399993"/>
    <n v="75096.394270399993"/>
    <m/>
    <m/>
    <m/>
    <m/>
    <m/>
    <m/>
  </r>
  <r>
    <s v="TUNJA"/>
    <x v="0"/>
    <x v="0"/>
    <n v="15491"/>
    <s v="TA-25-1100410"/>
    <n v="90158138"/>
    <s v="APERTURA"/>
    <s v="CB CRECIMIENTO - NUEVO"/>
    <s v="BOYACA"/>
    <s v="NOBSA"/>
    <s v="PAPELERIA MISCELANEA DONDE EL PROFE "/>
    <s v="REDEBAN"/>
    <s v="FO-25-1521196"/>
    <d v="2025-09-12T00:00:00"/>
    <d v="2025-09-17T00:00:00"/>
    <n v="9999"/>
    <s v="BANCO DE BOGOTA"/>
    <s v="EJECUTADO"/>
    <s v="12-09-2025 SE REALIZA LLAMADA AL CLIENTE, SE HABLA CON LA SRA ALEXANDRA  VIVIANA PUENTES  GUTIER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9/2025 SE REALIZA INSTALACION DE CORRESPONSAL AVAL, SE INSTALAN EQUIPOS, SEMBRADO DE TARJETA, CB QUEDA OPERATIVO."/>
    <s v="VISITA_TÉCNICA"/>
    <s v="VDZZZ684"/>
    <s v="TIPO II"/>
    <s v="TERRESTRE"/>
    <s v="ALVARADO MORENO CRISTHIAN"/>
    <n v="6826"/>
    <n v="1"/>
    <n v="163813.69572160003"/>
    <n v="163813.69572160003"/>
    <m/>
    <m/>
    <m/>
    <m/>
    <m/>
    <m/>
  </r>
  <r>
    <s v="TUNJA"/>
    <x v="0"/>
    <x v="0"/>
    <n v="15759"/>
    <s v="TA-25-1100413"/>
    <n v="90162698"/>
    <s v="APERTURA"/>
    <s v="CB CRECIMIENTO - NUEVO"/>
    <s v="BOYACA"/>
    <s v="SOGAMOSO"/>
    <s v="URBAN TECH &amp; MORE "/>
    <s v="REDEBAN"/>
    <s v="FO-25-1521203"/>
    <d v="2025-09-12T00:00:00"/>
    <d v="2025-09-17T00:00:00"/>
    <n v="9999"/>
    <s v="BANCO DE BOGOTA"/>
    <s v="EJECUTADO"/>
    <s v="12-09-2025 SE REALIZA LLAMADA AL CLIENTE, SE HABLA CON LA SRA NOHORA MARCELA GONZALEZ TORRES SE VALIDA DIRECCIÓN OK, CANAL OK, TARJETA DE SEMBRADO OK, DISPONIBILIDAD TOTAL, SE CONFIRMA 4 ULTIMOS DIGITOS DE LA TARJETA: OK, LLAMAR EL DÍA LA INSTALACIÓN PARA CONFIRMAR VISITA// CONTACTO REALIZADO POR LA APP // HORARIO DE 8 AM - 7 PM // 17/09/2025 SE REALIZA INSTALACION DE CORRESPONSAL AVAL, SE INSTALAN EQUIPOS, SEMBRADO DE TARJETA, CB QUEDA OPERATIVO."/>
    <s v="VISITA_TÉCNICA"/>
    <s v="FKZZZ916"/>
    <s v="TIPO II"/>
    <s v="TERRESTRE"/>
    <s v="RODRIGUEZ MURCIA YERSON IVAN"/>
    <n v="1394"/>
    <n v="1"/>
    <n v="163813.69572160003"/>
    <n v="163813.69572160003"/>
    <m/>
    <m/>
    <m/>
    <m/>
    <m/>
    <m/>
  </r>
  <r>
    <s v="BOGOTA"/>
    <x v="4"/>
    <x v="5"/>
    <n v="25799"/>
    <s v="TA-25-1100414"/>
    <n v="90117888"/>
    <s v="APERTURA"/>
    <s v="CB CRECIMIENTO - NUEVO"/>
    <s v="CUNDINAMARCA"/>
    <s v="TENJO"/>
    <s v="DISCRISMAR"/>
    <s v="REDEBAN"/>
    <s v="FO-25-1521213"/>
    <d v="2025-09-12T00:00:00"/>
    <d v="2025-09-17T00:00:00"/>
    <n v="9999"/>
    <s v="BANCO DE BOGOTA"/>
    <s v="EJECUTADO"/>
    <s v="12-09-2025 SE REALIZA LLAMADA AL CLIENTE, SE HABLA CON LA SRA MARTHA ROCIO GUTIERREZ GONZALEZ SE VALIDA DIRECCIÓN OK, CANAL OK, TARJETA DE SEMBRADO OK, DISPONIBILIDAD TOTAL, SE CONFIRMA 4 ULTIMOS DIGITOS DE LA TARJETA: OK, LLAMAR EL DÍA LA INSTALACIÓN PARA CONFIRMAR VISITA// CONTACTO REALIZADO POR WHATSAPP // 17/09/2025 SE REALIZA INSTALACIÓN DE LECTOR DE BARRAS, BASE PARA DATAFONO, SE ENTREGA 20 ROLLOS, SE REALIZA SEMBRADO DE TARJETA 3368, SE HABILITA CIERRES, SE CREA USUARIO OPERADOR, PRUEBA TELETÓN OK."/>
    <s v="VISITA_TÉCNICA"/>
    <s v="F7ZZZ865        "/>
    <s v="TIPO II"/>
    <s v="TERRESTRE"/>
    <s v="MURCIA HERNANDEZ HARVEY IGNACIO"/>
    <n v="3368"/>
    <n v="1"/>
    <n v="163813.69572160003"/>
    <n v="163813.69572160003"/>
    <m/>
    <m/>
    <m/>
    <m/>
    <m/>
    <m/>
  </r>
  <r>
    <s v="BARRANQUILLA"/>
    <x v="5"/>
    <x v="6"/>
    <n v="8758"/>
    <s v="TA-25-1100421"/>
    <n v="90160343"/>
    <s v="APERTURA"/>
    <s v="CB CRECIMIENTO - NUEVO"/>
    <s v="ATLANTICO"/>
    <s v="SOLEDAD"/>
    <s v="CICLOKOSS"/>
    <s v="REDEBAN"/>
    <s v="FO-25-1521229"/>
    <d v="2025-09-12T00:00:00"/>
    <d v="2025-09-16T00:00:00"/>
    <n v="9999"/>
    <s v="BANCO DE BOGOTA"/>
    <s v="EJECUTADO"/>
    <s v="12-09-2025 SE REALIZA LLAMADA AL CLIENTE, SE HABLA CON EL SR ALVARO ANTONIO ROHENES GALVIS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
    <s v="VISITA_TÉCNICA"/>
    <s v="FKZZZ159        "/>
    <s v="TIPO I"/>
    <s v="TERRESTRE"/>
    <s v="PEÑALOZA GUTIERREZ RAFAEL GUSTAVO"/>
    <n v="7333"/>
    <n v="1"/>
    <n v="75096.394270399993"/>
    <n v="75096.394270399993"/>
    <m/>
    <m/>
    <m/>
    <m/>
    <m/>
    <m/>
  </r>
  <r>
    <s v="CALI"/>
    <x v="3"/>
    <x v="3"/>
    <n v="76001"/>
    <s v="TA-25-1100422"/>
    <n v="90175367"/>
    <s v="APERTURA"/>
    <s v="CB CRECIMIENTO - NUEVO"/>
    <s v="VALLE DEL CAUCA"/>
    <s v="CALI"/>
    <s v="VIVERO JJISELA"/>
    <s v="REDEBAN"/>
    <s v="FO-25-1521234"/>
    <d v="2025-09-12T00:00:00"/>
    <d v="2025-09-16T00:00:00"/>
    <n v="9999"/>
    <s v="BANCO DE BOGOTA"/>
    <s v="EJECUTADO"/>
    <s v="12-09-2025 SE REALIZA LLAMADA AL CLIENTE, SE HABLA CON LA SRA INGRID TATIANA SANDOVAL SERNA SE VALIDA DIRECCIÓN OK, CANAL OK, TARJETA DE SEMBRADO OK, DISPONIBILIDAD TOTAL, SE CONFIRMA 4 ULTIMOS DIGITOS DE LA TARJETA: OK, LLAMAR EL DÍA LA INSTALACIÓN PARA CONFIRMAR VISITA// CONTACTO REALIZADO POR LA APP // 16/09/2025 SE REALIZA INSTALACION DE CORRESPONSAL AVAL, SE INSTALAN EQUIPOS, SEMBRADO DE TARJETA, CB QUEDA OPERATIVO."/>
    <s v="VISITA_TÉCNICA"/>
    <s v="SLZZZ908        "/>
    <s v="TIPO I"/>
    <s v="TERRESTRE"/>
    <s v="BOLAÑOS TABORDA JORGE ENRIQUE"/>
    <n v="714"/>
    <n v="1"/>
    <n v="75096.394270399993"/>
    <n v="75096.394270399993"/>
    <m/>
    <m/>
    <m/>
    <m/>
    <m/>
    <m/>
  </r>
  <r>
    <s v="CALI"/>
    <x v="3"/>
    <x v="3"/>
    <n v="76036"/>
    <s v="TA-25-1100424"/>
    <n v="90175159"/>
    <s v="APERTURA"/>
    <s v="CB CRECIMIENTO - NUEVO"/>
    <s v="VALLE DEL CAUCA"/>
    <s v="ANDALUCIA"/>
    <s v="PAPELERIA Y FIESTA GARABATOS"/>
    <s v="REDEBAN"/>
    <s v="FO-25-1521241"/>
    <d v="2025-09-12T00:00:00"/>
    <d v="2025-09-17T00:00:00"/>
    <n v="9999"/>
    <s v="BANCO DE BOGOTA"/>
    <s v="EJECUTADO"/>
    <s v="12-09-2025 SE REALIZA LLAMADA AL CLIENTE, SE HABLA CON LA SRA PAOLA ANDREA MAZUERA PIEDRAHITA SE VALIDA DIRECCIÓN OK, CANAL OK, TARJETA DE SEMBRADO OK, DISPONIBILIDAD TOTAL, SE CONFIRMA 4 ULTIMOS DIGITOS DE LA TARJETA: OK, LLAMAR EL DÍA LA INSTALACIÓN PARA CONFIRMAR VISITA// CONTACTO REALIZADO POR LA APP // 17/09/2025 SE REALIZA INSTALACION DE CORRESPONSAL AVAL, SE INSTALAN EQUIPOS, SEMBRADO DE TARJETA, CB QUEDA OPERATIVO."/>
    <s v="VISITA_TÉCNICA"/>
    <s v="SLZZZ874        "/>
    <s v="TIPO II"/>
    <s v="TERRESTRE"/>
    <s v="MONTERO MUESES GIAN CARLO"/>
    <n v="1688"/>
    <n v="1"/>
    <n v="163813.69572160003"/>
    <n v="163813.69572160003"/>
    <m/>
    <m/>
    <m/>
    <m/>
    <m/>
    <m/>
  </r>
  <r>
    <s v="PASTO"/>
    <x v="3"/>
    <x v="3"/>
    <n v="52110"/>
    <s v="TA-25-1100429"/>
    <n v="90175357"/>
    <s v="APERTURA"/>
    <s v="CB CRECIMIENTO - NUEVO"/>
    <s v="NARIÑO"/>
    <s v="BUESACO"/>
    <s v="SUPERECONOMICO DEL PORTAL"/>
    <s v="REDEBAN"/>
    <s v="FO-25-1521253"/>
    <d v="2025-09-12T00:00:00"/>
    <d v="2025-09-17T00:00:00"/>
    <n v="9999"/>
    <s v="BANCO DE BOGOTA"/>
    <s v="EJECUTADO"/>
    <s v="12-09-2025 SE REALIZA LLAMADA AL CLIENTE, SE HABLA CON LA SRA PAULA SUGEY ORDONEZ URBANO SE VALIDA DIRECCIÓN OK, CANAL OK, TARJETA DE SEMBRADO OK, DISPONIBILIDAD TOTAL, SE CONFIRMA 4 ULTIMOS DIGITOS DE LA TARJETA: OK, LLAMAR EL DÍA LA INSTALACIÓN PARA CONFIRMAR VISITA// CONTACTO REALIZADO POR LA APP // 17/09/2025 SE REALIZA INSTALACION DE CORRESPONSAL AVAL, SE INSTALAN EQUIPOS, SEMBRADO DE TARJETA, CB QUEDA OPERATIVO."/>
    <s v="VISITA_TÉCNICA"/>
    <s v="SLZZZ907        "/>
    <s v="TIPO II"/>
    <s v="TERRESTRE"/>
    <s v="GUERRERO RAMIREZ OSCAR DARIO"/>
    <n v="7205"/>
    <n v="1"/>
    <n v="163813.69572160003"/>
    <n v="163813.69572160003"/>
    <m/>
    <m/>
    <m/>
    <m/>
    <m/>
    <m/>
  </r>
  <r>
    <s v="MEDELLIN"/>
    <x v="2"/>
    <x v="2"/>
    <n v="5001"/>
    <s v="TA-25-1100437"/>
    <n v="90175474"/>
    <s v="APERTURA"/>
    <s v="CB CRECIMIENTO - NUEVO"/>
    <s v="ANTIOQUIA"/>
    <s v="MEDELLIN"/>
    <s v="PERRILANDIA PET PASADISE "/>
    <s v="REDEBAN"/>
    <s v="FO-25-1521270"/>
    <d v="2025-09-12T00:00:00"/>
    <d v="2025-09-17T00:00:00"/>
    <n v="9999"/>
    <s v="BANCO DE BOGOTA"/>
    <s v="EJECUTADO"/>
    <s v="12-09-2025 SE REALIZA LLAMADA AL CLIENTE, SE HABLA CON EL SR FERMIN ANTONIO VARGAS HENA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9/2025 SE REALIZA INSTALACION DE CORRESPONSAL AVAL, SE INSTALAN EQUIPOS, SEMBRADO DE TARJETA, CB QUEDA OPERATIVO."/>
    <s v="VISITA_TÉCNICA"/>
    <s v="SLZZZ973"/>
    <s v="TIPO I"/>
    <s v="TERRESTRE"/>
    <s v="BARRIENTOS HERNANDEZ CRISTIAN HORACIO"/>
    <n v="561"/>
    <n v="1"/>
    <n v="75096.394270399993"/>
    <n v="75096.394270399993"/>
    <m/>
    <m/>
    <m/>
    <m/>
    <m/>
    <m/>
  </r>
  <r>
    <s v="VILLAVICENCIO"/>
    <x v="1"/>
    <x v="1"/>
    <n v="25530"/>
    <s v="TA-25-1100443"/>
    <n v="89461478"/>
    <s v="APERTURA"/>
    <s v="CB CRECIMIENTO - NUEVO"/>
    <s v="CUNDINAMARCA"/>
    <s v="PARATEBUENO"/>
    <s v="TIENDA VILLA DEL PILAR"/>
    <s v="REDEBAN"/>
    <s v="FO-25-1521280"/>
    <d v="2025-09-12T00:00:00"/>
    <d v="2025-09-17T00:00:00"/>
    <n v="9999"/>
    <s v="BANCO DE BOGOTA"/>
    <s v="EJECUTADO"/>
    <s v="12-09-2025 SE REALIZA LLAMADA AL CLIENTE, SE HABLA CON LA SRA LUZ DARY DAZA MONDRAGON SE VALIDA DIRECCIÓN OK, CANAL OK, TARJETA DE SEMBRADO OK, DISPONIBILIDAD TOTAL, SE CONFIRMA 4 ULTIMOS DIGITOS DE LA TARJETA: OK, LLAMAR EL DÍA LA INSTALACIÓN PARA CONFIRMAR VISITA// CONTACTO REALIZADO POR WHATSAPP// 17/09/2025 SE REALIZA INSTALACION DE CORRESPONSAL AVAL, SE INSTALAN EQUIPOS, SEMBRADO DE TARJETA, CB QUEDA OPERATIVO."/>
    <s v="VISITA_TÉCNICA"/>
    <s v="SOZZZ067"/>
    <s v="TIPO III"/>
    <s v="TERRESTRE"/>
    <s v="ROZO JIMENEZ EDGAR ARMANDO"/>
    <n v="3474"/>
    <n v="1"/>
    <n v="275728.78077800001"/>
    <n v="275728.78077800001"/>
    <m/>
    <m/>
    <m/>
    <m/>
    <m/>
    <m/>
  </r>
  <r>
    <s v="SINCELEJO"/>
    <x v="5"/>
    <x v="6"/>
    <n v="70001"/>
    <s v="TA-25-1110805"/>
    <n v="90153322"/>
    <s v="APERTURA"/>
    <s v="CB CRECIMIENTO - NUEVO"/>
    <s v="SUCRE"/>
    <s v="SINCELEJO"/>
    <s v="CELUMAX-JT COMUNICACIONES SAS SINCELEJO OCALA"/>
    <s v="REDEBAN"/>
    <s v="FO-25-1535786"/>
    <d v="2025-09-15T00:00:00"/>
    <d v="2025-09-17T00:00:00"/>
    <n v="9999"/>
    <s v="BANCO DE BOGOTA"/>
    <s v="EJECUTADO"/>
    <s v="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17/09/2025 SE REALIZA INSTALACION DE CORRESPONSAL AVAL, SE INSTALAN ACCESORIOS DATAFONO YA SE ENCONTRABA EN SITIO, SEMBRADO DE TARJETA, CB QUEDA OPERATIVO."/>
    <s v="VISITA_TÉCNICA"/>
    <s v="SJZZZ419"/>
    <s v="TIPO I"/>
    <s v="TERRESTRE"/>
    <s v="SANTOS GUZMAN CHRISTIAN FELIPE"/>
    <n v="8733"/>
    <n v="1"/>
    <n v="75096.394270399993"/>
    <n v="75096.394270399993"/>
    <m/>
    <m/>
    <m/>
    <m/>
    <m/>
    <m/>
  </r>
  <r>
    <s v="SINCELEJO"/>
    <x v="5"/>
    <x v="6"/>
    <n v="70708"/>
    <s v="TA-25-1110806"/>
    <n v="90153310"/>
    <s v="APERTURA"/>
    <s v="CB CRECIMIENTO - NUEVO"/>
    <s v="SUCRE"/>
    <s v="SAN MARCOS"/>
    <s v="CELUMAX-JT COMUNICACIONES SAS SAN MARCOS"/>
    <s v="REDEBAN"/>
    <s v="FO-25-1535792"/>
    <d v="2025-09-15T00:00:00"/>
    <d v="2025-09-17T00:00:00"/>
    <n v="9999"/>
    <s v="BANCO DE BOGOTA"/>
    <s v="EJECUTADO"/>
    <s v="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17/09/2025 SE REALIZA APERTURA DE CB AVL, SE DEJA INICIALIZADO DATÁFONO PLACA 290606, SE INSTA LECTORA ÓPTICA SYMBOL PLACA 1139309 ENCONTRADA EN SITIO, SE REALIZA PRUEBA CON CONVENIO AUTORIZADO DEJANDO EL SERVICIO OPERANDO SIN NOVEDAD. SE DEJA BASE Y ACCESORIOS. NOTA: DATÁFONO Y LECTORA YA ESTABAN EN SITIO."/>
    <s v="VISITA_TÉCNICA"/>
    <s v="SJZZZ427"/>
    <s v="TIPO III"/>
    <s v="TERRESTRE"/>
    <s v="CASSIANI PEREZ RAUL RAMIRO"/>
    <n v="9194"/>
    <n v="1"/>
    <n v="275728.78077800001"/>
    <n v="275728.78077800001"/>
    <m/>
    <m/>
    <m/>
    <m/>
    <m/>
    <m/>
  </r>
  <r>
    <s v="CARTAGENA"/>
    <x v="5"/>
    <x v="6"/>
    <n v="13468"/>
    <s v="TA-25-1110807"/>
    <n v="90153296"/>
    <s v="APERTURA"/>
    <s v="CB CRECIMIENTO - NUEVO"/>
    <s v="BOLIVAR"/>
    <s v="MOMPOS"/>
    <s v="CELUMAX-JT COMUNICACIONES SAS MOMPOS"/>
    <s v="REDEBAN"/>
    <s v="FO-25-1535797"/>
    <d v="2025-09-15T00:00:00"/>
    <d v="2025-09-19T00:00:00"/>
    <n v="9999"/>
    <s v="BANCO DE BOGOTA"/>
    <s v="EJECUTADO"/>
    <s v="15-09-2025 SE REALIZA LLAMADA A LOS NUMEROS DE LA LISTA LOS CUALES TIMBRAN PERO NADIE TOMA LA LLAMADA, SE DEJA MENSAJE DE WHATSAPP A LA ESPERA DE RESPUESTA // 16-09-2025 EN COMUNICACIÓN VIA WHATSAPP CON EL CLIENTE CELUMAX JT COMUNICACIONES SAS SE VALIDA DIRECCIÓN OK, CANAL OK, TARJETA DE SEMBRADO OK, DISPONIBILIDAD TOTAL, SE CONFIRMA 4 ULTIMOS DIGITOS DE LA TARJETA OK, LLAMAR EL DÍA LA INSTALACIÓN PARA CONFIRMAR VISITA // CLIENTE SOLICITA PROGRAMAR APERTURA DE MOMPOS PARA EL DIA VIERNES YA QUE ANTES NO TIENEN DISPONIBILIDAD PARA RECIBIR AL TECNICO // 19/09/2025 SE REALIZA INSTALACION DE CORRESPONSAL AVAL, SE INSTALAN EQUIPOS, SEMBRADO DE TARJETA, CB QUEDA OPERATIVO."/>
    <s v="VISITA_TÉCNICA"/>
    <s v="SJZZZ418"/>
    <s v="TIPO IV"/>
    <s v="TERRESTRE"/>
    <s v="BENITEZ CARVAJAL ALVARO JAVIER"/>
    <n v="9780"/>
    <n v="1"/>
    <n v="504832.64687880001"/>
    <n v="504832.64687880001"/>
    <m/>
    <m/>
    <m/>
    <m/>
    <m/>
    <m/>
  </r>
  <r>
    <s v="PASTO"/>
    <x v="3"/>
    <x v="3"/>
    <n v="52207"/>
    <s v="TA-25-1107975"/>
    <n v="90148754"/>
    <s v="APERTURA"/>
    <s v="CB CRECIMIENTO - NUEVO"/>
    <s v="NARIÑO"/>
    <s v="CONSACA"/>
    <s v="DROGUERIA XIOMARA"/>
    <s v="REDEBAN"/>
    <s v="FO-25-1532996"/>
    <d v="2025-09-15T00:00:00"/>
    <d v="2025-09-18T00:00:00"/>
    <n v="9999"/>
    <s v="BANCO DE BOGOTA"/>
    <s v="EJECUTADO"/>
    <s v="15-09-2025 SE REALIZA LLAMADA AL CLIENTE, SE HABLA CON EL SR MARCO AURELIO BASTIDAS ROMO SE VALIDA DIRECCIÓN OK, CANAL OK, TARJETA DE SEMBRADO OK, DISPONIBILIDAD TOTAL, SE CONFIRMA 4ULTIMOS DIGITOS DE LA TARJETA NO-CLIENTE NO LA TIENE A LA MANO (SE LE COMPARTEN LOS DIGITOS DE LA LISTA), LLAMAR EL DÍA LA INSTALACIÓN PARA CONFIRMAR VISITA// CONTACTO REALIZADO POR LA APP // 18/09/2025 SE REALIZA INSTALACION DE CORRESPONSAL AVAL, SE INSTALAN EQUIPOS, SEMBRADO DE TARJETA, CB QUEDA OPERATIVO."/>
    <s v="VISITA_TÉCNICA"/>
    <s v="SHZZZ066"/>
    <s v="TIPO II"/>
    <s v="TERRESTRE"/>
    <s v="CASTILLO HERRERA ALEX RICARDO"/>
    <n v="5541"/>
    <n v="1"/>
    <n v="163813.69572160003"/>
    <n v="163813.69572160003"/>
    <m/>
    <m/>
    <m/>
    <m/>
    <m/>
    <m/>
  </r>
  <r>
    <s v="CALI"/>
    <x v="3"/>
    <x v="3"/>
    <n v="19698"/>
    <s v="TA-25-1107982"/>
    <n v="90191249"/>
    <s v="APERTURA"/>
    <s v="CB CRECIMIENTO - NUEVO"/>
    <s v="CAUCA"/>
    <s v="SANTANDER DE QUILICHAO"/>
    <s v="SALUD INTEGRAL KAMI"/>
    <s v="REDEBAN"/>
    <s v="FO-25-1533002"/>
    <d v="2025-09-15T00:00:00"/>
    <d v="2025-09-18T00:00:00"/>
    <n v="9999"/>
    <s v="BANCO DE BOGOTA"/>
    <s v="EJECUTADO"/>
    <s v="15-09-2025 SE REALIZA LLAMADA AL CLIENTE, SE HABLA CON EL SR CESAR AUGUSTO CARABALI ARIA SE VALIDA DIRECCIÓN OK, CANAL OK, TARJETA DE SEMBRADO OK, DISPONIBILIDAD TOTAL, SE CONFIRMA 4ULTIMOS DIGITOS DE LA TARJETA OK, LLAMAR EL DÍA LA INSTALACIÓN PARA CONFIRMAR VISITA// CONTACTO REALIZADO POR LA APP // 18/09/2025 SE REALIZA INSTALACION DE CORRESPONSAL AVAL, SE INSTALAN EQUIPOS, SEMBRADO DE TARJETA, CB QUEDA OPERATIVO."/>
    <s v="VISITA_TÉCNICA"/>
    <s v="VIZZZ408"/>
    <s v="TIPO II"/>
    <s v="TERRESTRE"/>
    <s v="TORRES GARCIA JENDRY JOSE"/>
    <n v="8747"/>
    <n v="1"/>
    <n v="163813.69572160003"/>
    <n v="163813.69572160003"/>
    <m/>
    <m/>
    <m/>
    <m/>
    <m/>
    <m/>
  </r>
  <r>
    <s v="VILLAVICENCIO"/>
    <x v="1"/>
    <x v="1"/>
    <n v="50568"/>
    <s v="TA-25-1107986"/>
    <n v="87127251"/>
    <s v="APERTURA"/>
    <s v="DATAFONO ADICIONAL"/>
    <s v="META"/>
    <s v="PUERTO GAITAN"/>
    <s v="PORTAL 24/7"/>
    <s v="REDEBAN"/>
    <s v="FO-25-1533008"/>
    <d v="2025-09-15T00:00:00"/>
    <d v="2025-09-17T00:00:00"/>
    <n v="9999"/>
    <s v="BANCO DE BOGOTA"/>
    <s v="EJECUTADO/CANCELADO"/>
    <s v="15-09-2025 SE REALIZA LLAMADA AL CLIENTE, SE HABLA CON EL SRFRAY FERNANDO LOPEZ CALLEJAS SE VALIDA DIRECCIÓN OK, CANAL OK, TARJETA DE SEMBRADO OK, DISPONIBILIDAD TOTAL, SE CONFIRMA 4ULTIMOS DIGITOS DE LA TARJETA NO-CLIENTE NO LA TIENE A LA MANO (SE LE COMPARTEN LOS DIGITOS DE LA LISTA), LLAMAR EL DÍA LA INSTALACIÓN PARA CONFIRMAR VISITA// CONTACTO REALIZADO POR LA APP // 17/09/2025 SE REALIZA VISITA PARA IMPLEMENTACIÓN, PERO SE EVIDENCIA QUE EL COMERCIO ESTÁ UBICADO EN LA CRA 5  #17A – 48, LA CUAL NO CORRESPONDE A LA RELACIONADA EN LA LISTA DE CHEQUEO CALLE 5  #17A – 48. POR TAL RAZÓN SE CANCELA."/>
    <s v="VISITA_TÉCNICA"/>
    <s v="FRZZZ322"/>
    <s v="TIPO III"/>
    <s v="TERRESTRE"/>
    <s v="PEDREROS CONTRERAS MICHAEL STEVENS"/>
    <n v="3950"/>
    <n v="1"/>
    <n v="275728.78077800001"/>
    <n v="275728.78077800001"/>
    <m/>
    <m/>
    <m/>
    <m/>
    <m/>
    <m/>
  </r>
  <r>
    <s v="IBAGUE"/>
    <x v="1"/>
    <x v="1"/>
    <n v="73268"/>
    <s v="TA-25-1111955"/>
    <n v="90137284"/>
    <s v="APERTURA"/>
    <s v="CB CRECIMIENTO - NUEVO"/>
    <s v="TOLIMA"/>
    <s v="ESPINAL"/>
    <s v="A &amp; C DISTRIBUCIONES"/>
    <s v="REDEBAN"/>
    <s v="FO-25-1538184"/>
    <d v="2025-09-16T00:00:00"/>
    <d v="2025-09-19T00:00:00"/>
    <n v="9999"/>
    <s v="BANCO DE BOGOTA"/>
    <s v="EJECUTADO"/>
    <s v="16-09-2025 SE REALIZA LLAMADA AL CLIENTE, SE HABLA CON EL SR NELSON LEONARDO CALDERON VILLAMIL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
    <s v="VISITA_TÉCNICA"/>
    <s v="FJZZZ369"/>
    <s v="TIPO II"/>
    <s v="TERRESTRE"/>
    <s v="GUTIERREZ CAMILO ANDRES"/>
    <n v="6560"/>
    <n v="1"/>
    <n v="163813.69572160003"/>
    <n v="163813.69572160003"/>
    <m/>
    <m/>
    <m/>
    <m/>
    <m/>
    <m/>
  </r>
  <r>
    <s v="BOGOTA"/>
    <x v="4"/>
    <x v="5"/>
    <n v="11001"/>
    <s v="TA-25-1111959"/>
    <n v="90166859"/>
    <s v="APERTURA"/>
    <s v="CB CRECIMIENTO - NUEVO"/>
    <s v="CUNDINAMARCA"/>
    <s v="BOGOTA"/>
    <s v="PAPELERIA Y FERRETERIA JUAN JOSE"/>
    <s v="REDEBAN"/>
    <s v="FO-25-1538195"/>
    <d v="2025-09-16T00:00:00"/>
    <d v="2025-09-18T00:00:00"/>
    <n v="9999"/>
    <s v="BANCO DE BOGOTA"/>
    <s v="EJECUTADO"/>
    <s v="16-09-2025 SE REALIZA LLAMADA AL CLIENTE, SE HABLA CON EL SR JOSE LUIS ALVAREZ AVENDANO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
    <s v="VISITA_TÉCNICA"/>
    <s v="SNZZZ782"/>
    <s v="TIPO I"/>
    <s v="TERRESTRE"/>
    <s v="VEGA MANRIQUE JONATAN MAURICIO"/>
    <n v="1909"/>
    <n v="1"/>
    <n v="75096.394270399993"/>
    <n v="75096.394270399993"/>
    <m/>
    <m/>
    <m/>
    <m/>
    <m/>
    <m/>
  </r>
  <r>
    <s v="MEDELLIN"/>
    <x v="2"/>
    <x v="2"/>
    <n v="5670"/>
    <s v="TA-25-1111960"/>
    <n v="90178511"/>
    <s v="APERTURA"/>
    <s v="CB CRECIMIENTO - NUEVO"/>
    <s v="ANTIOQUIA"/>
    <s v="SAN ROQUE"/>
    <s v="DROGUERIA SALUD Y VIDA SR "/>
    <s v="REDEBAN"/>
    <s v="FO-25-1538203"/>
    <d v="2025-09-16T00:00:00"/>
    <d v="2025-09-18T00:00:00"/>
    <n v="9999"/>
    <s v="BANCO DE BOGOTA"/>
    <s v="EJECUTADO"/>
    <s v="16-09-2025 SE REALIZA LLAMADA AL CLIENTE, SE HABLA CON LA SRA MARIA LILIANA CORTES CORTES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
    <s v="VISITA_TÉCNICA"/>
    <s v="SNZZZ527"/>
    <s v="TIPO III"/>
    <s v="TERRESTRE"/>
    <s v="RUA ALVAREZ RICHARD ANDRES"/>
    <n v="8110"/>
    <n v="1"/>
    <n v="275728.78077800001"/>
    <n v="275728.78077800001"/>
    <m/>
    <m/>
    <m/>
    <m/>
    <m/>
    <m/>
  </r>
  <r>
    <s v="MEDELLIN"/>
    <x v="2"/>
    <x v="2"/>
    <n v="5001"/>
    <s v="TA-25-1111961"/>
    <n v="90180662"/>
    <s v="APERTURA"/>
    <s v="CB CRECIMIENTO - NUEVO"/>
    <s v="ANTIOQUIA"/>
    <s v="MEDELLIN"/>
    <s v="E&amp;M COM PAPELERIA "/>
    <s v="REDEBAN"/>
    <s v="FO-25-1538209"/>
    <d v="2025-09-16T00:00:00"/>
    <d v="2025-09-18T00:00:00"/>
    <n v="9999"/>
    <s v="BANCO DE BOGOTA"/>
    <s v="EJECUTADO"/>
    <s v="16-09-2025 SE REALIZA LLAMADA AL CLIENTE, SE HABLA CON LA SRA MARIA ELISA CHAPARRO NOA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
    <s v="VISITA_TÉCNICA"/>
    <s v="SOZZZ452"/>
    <s v="TIPO I"/>
    <s v="TERRESTRE"/>
    <s v="CASTAÑEDA PALACIO CARLOS FELIPE"/>
    <n v="1866"/>
    <n v="1"/>
    <n v="75096.394270399993"/>
    <n v="75096.394270399993"/>
    <m/>
    <m/>
    <m/>
    <m/>
    <m/>
    <m/>
  </r>
  <r>
    <s v="NEIVA"/>
    <x v="1"/>
    <x v="1"/>
    <n v="18001"/>
    <s v="TA-25-1111962"/>
    <n v="90165896"/>
    <s v="APERTURA"/>
    <s v="CB CRECIMIENTO - NUEVO"/>
    <s v="CAQUETA"/>
    <s v="FLORENCIA"/>
    <s v="TIENDA D3 TAVITO "/>
    <s v="REDEBAN"/>
    <s v="FO-25-1538215"/>
    <d v="2025-09-16T00:00:00"/>
    <d v="2025-09-17T00:00:00"/>
    <n v="9999"/>
    <s v="BANCO DE BOGOTA"/>
    <s v="EJECUTADO"/>
    <s v="16-09-2025 SE REALIZA LLAMADA AL CLIENTE, SE HABLA CON EL SR OCTAVIO CALDERON VARGAS SE VALIDA DIRECCIÓN OK, CANAL OK, TARJETA DE SEMBRADO OK, DISPONIBILIDAD TOTAL, SE CONFIRMA 4 ULTIMOS DIGITOS DE LA TARJETA: OK, LLAMAR EL DÍA LA INSTALACIÓN PARA CONFIRMAR VISITA// CONTACTO REALIZADO POR LA APP // 17/09/2025 SE REALIZA INSTALACIÓN DE VERSIÓN Y CONFIGURACIÓN DE PARÁMETROS, SE CAMBIA EQUIPO POR ERROR EN LAS TRANSACCIONES, SE INICIALIZA DATAFONO, SE INSTALA LECTORA, BASE Y CUBRE CLAVE, SE DEJAN 20 ROLLOS RBM, NO SE REALIZAN PRUEBAS CB OK YA QUE HAY UN ERROR INTERNO CON LA ENTIDAD, SE DEJA OPERATIVO."/>
    <s v="VISITA_TÉCNICA"/>
    <s v="FLZZZ974"/>
    <s v="TIPO IV"/>
    <s v="TERRESTRE"/>
    <s v="BERMUDEZ SANCHEZ JOSE NEYBER"/>
    <n v="2610"/>
    <n v="1"/>
    <n v="504832.64687880001"/>
    <n v="504832.64687880001"/>
    <m/>
    <m/>
    <m/>
    <m/>
    <m/>
    <m/>
  </r>
  <r>
    <s v="BOGOTA"/>
    <x v="4"/>
    <x v="5"/>
    <n v="11001"/>
    <s v="TA-25-1114426"/>
    <n v="90152732"/>
    <s v="APERTURA"/>
    <s v="CB CRECIMIENTO - NUEVO"/>
    <s v="CUNDINAMARCA"/>
    <s v="BOGOTA"/>
    <s v="MULTIPAGOS CHUNIZA"/>
    <s v="REDEBAN"/>
    <s v="FO-25-1541151"/>
    <d v="2025-09-16T00:00:00"/>
    <d v="2025-09-18T00:00:00"/>
    <n v="9999"/>
    <s v="BANCO DE BOGOTA"/>
    <s v="EJECUTADO"/>
    <s v="16-09-2025 SE REALIZA LLAMADA A LOS NUMEROS DE LA LISTA LOS CUALES TIMBRAN PERO NADIE CONTESTA, SE DEJA MENSAJE POR WHATSAPP // 17/09/2025 SE REALIZA LLAMADA AL CLIENTE, SE HABLA CON LA SRA ADRIANA CAROLINA VARGAS RIVAS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
    <s v="VISITA_TÉCNICA"/>
    <s v="VIZZZ305"/>
    <s v="TIPO I"/>
    <s v="TERRESTRE"/>
    <s v="BUSTOS MORA DIEGO MANUEL"/>
    <n v="1150"/>
    <n v="1"/>
    <n v="75096.394270399993"/>
    <n v="75096.394270399993"/>
    <m/>
    <m/>
    <m/>
    <m/>
    <m/>
    <m/>
  </r>
  <r>
    <s v="TUNJA"/>
    <x v="0"/>
    <x v="0"/>
    <n v="15646"/>
    <s v="TA-25-1111963"/>
    <n v="90175313"/>
    <s v="APERTURA"/>
    <s v="CB CRECIMIENTO - NUEVO"/>
    <s v="BOYACA"/>
    <s v="SAMACA"/>
    <s v="EL LEGADO DE MI ABUELO"/>
    <s v="REDEBAN"/>
    <s v="FO-25-1538219"/>
    <d v="2025-09-16T00:00:00"/>
    <d v="2025-09-18T00:00:00"/>
    <n v="9999"/>
    <s v="BANCO DE BOGOTA"/>
    <s v="EJECUTADO"/>
    <s v="16-09-2025 SE REALIZA LLAMADA AL CLIENTE, SE HABLA CON LA SR SANDRA MILENA GIL PARRA SE VALIDA DIRECCIÓN OK, CANAL OK, TARJETA DE SEMBRADO OK, DISPONIBILIDAD TOTAL, SE CONFIRMA 4 ULTIMOS DIGITOS DE LA TARJETA: OK, LLAMAR EL DÍA LA INSTALACIÓN PARA CONFIRMAR VISITA// CONTACTO REALIZADO POR LA APP // 18/09/2025 SE REALIZA INSTALACION DE CORRESPONSAL AVAL, SE INSTALAN EQUIPOS, SEMBRADO DE TARJETA, CB QUEDA OPERATIVO."/>
    <s v="VISITA_TÉCNICA"/>
    <s v="SNZZZ803"/>
    <s v="TIPO II"/>
    <s v="TERRESTRE"/>
    <s v="GONZALEZ GONZALEZ MARIO ALBERTO"/>
    <n v="8382"/>
    <n v="1"/>
    <n v="163813.69572160003"/>
    <n v="163813.69572160003"/>
    <m/>
    <m/>
    <m/>
    <m/>
    <m/>
    <m/>
  </r>
  <r>
    <s v="BOGOTA"/>
    <x v="4"/>
    <x v="5"/>
    <n v="11001"/>
    <s v="TA-25-1111964"/>
    <n v="90164310"/>
    <s v="APERTURA"/>
    <s v="CB CRECIMIENTO - NUEVO"/>
    <s v="CUNDINAMARCA"/>
    <s v="BOGOTA"/>
    <s v="APUESTAS DEPORTIVAS WPLAY JD"/>
    <s v="REDEBAN"/>
    <s v="FO-25-1538224"/>
    <d v="2025-09-16T00:00:00"/>
    <d v="2025-09-18T00:00:00"/>
    <n v="9999"/>
    <s v="BANCO DE BOGOTA"/>
    <s v="EJECUTADO"/>
    <s v="16-09-2025 SE REALIZA LLAMADA AL CLIENTE, SE HABLA CON EL HERMANO DE LA SRA DIANA ORTEGA SE VALIDA DIRECCIÓN OK, CANAL OK, TARJETA DE SEMBRADO OK, DISPONIBILIDAD TOTAL, SE CONFIRMA 4 ULTIMOS DIGITOS DE LA TARJETA: OK, LLAMAR EL DÍA LA INSTALACIÓN PARA CONFIRMAR VISITA// CONTACTO REALIZADO POR LA APP // 18/09/2025 SE REALIZA INSTALACIÓN DE LECTOR DE BARRAS, SE INSTALA BASE PARA DATAFONO, SE REALIZA SEMBRADO DE TARJETA 7420, SE HABILITA CIERRES, PRUEBA TELETÓN OK, PRUEBA LECTOR DE BARRAS OK."/>
    <s v="VISITA_TÉCNICA"/>
    <s v="SKZZZ130"/>
    <s v="TIPO I"/>
    <s v="TERRESTRE"/>
    <s v="MURCIA HERNANDEZ HARVEY IGNACIO"/>
    <n v="7420"/>
    <n v="1"/>
    <n v="75096.394270399993"/>
    <n v="75096.394270399993"/>
    <m/>
    <m/>
    <m/>
    <m/>
    <m/>
    <m/>
  </r>
  <r>
    <s v="MEDELLIN"/>
    <x v="2"/>
    <x v="2"/>
    <n v="27205"/>
    <s v="TA-25-1111965"/>
    <n v="90114938"/>
    <s v="APERTURA"/>
    <s v="CB CRECIMIENTO - NUEVO"/>
    <s v="CHOCO"/>
    <s v="CONDOTO"/>
    <s v="UNIDAD MEDICA MISALUD SAS "/>
    <s v="REDEBAN"/>
    <s v="FO-25-1538230"/>
    <d v="2025-09-16T00:00:00"/>
    <d v="2025-09-24T00:00:00"/>
    <n v="9999"/>
    <s v="BANCO DE BOGOTA"/>
    <s v="EJECUTADO"/>
    <s v="16-09-2025 SE REALIZA LLAMADA AL CLIENTE, SE HABLA CON EL SR  HUGO FERLEY MOSQUERA SE VALIDA DIRECCIÓN OK, CANAL OK, TARJETA DE SEMBRADO OK, DISPONIBILIDAD TOTAL, SE CONFIRMA 4 ULTIMOS DIGITOS DE LA TARJETA: NO (SE COMPARTE LOS DIGITOS DE LA LISTA), LLAMAR EL DÍA LA INSTALACIÓN PARA CONFIRMAR VISITA// CONTACTO REALIZADO POR LA APP // 24/09/2025 SE REALIZA INSTALACION DE CORRESPONSAL AVAL, SE INSTALAN EQUIPOS, SEMBRADO DE TARJETA, CB QUEDA OPERATIVO."/>
    <s v="VISITA_TÉCNICA"/>
    <s v="VAZZZ258"/>
    <s v="TIPO IV ESPECIAL"/>
    <s v="AEREO"/>
    <s v="ROBLEDO DIAZ ANDRES FELIPE"/>
    <n v="2150"/>
    <n v="1"/>
    <n v="988462.96268840006"/>
    <n v="988462.96268840006"/>
    <m/>
    <m/>
    <m/>
    <m/>
    <m/>
    <m/>
  </r>
  <r>
    <s v="APARTADO"/>
    <x v="2"/>
    <x v="2"/>
    <n v="5837"/>
    <s v="TA-25-1111966"/>
    <n v="90188604"/>
    <s v="APERTURA"/>
    <s v="CB CRECIMIENTO - NUEVO"/>
    <s v="ANTIOQUIA"/>
    <s v="TURBO"/>
    <s v="TIENDA CKAU AND "/>
    <s v="REDEBAN"/>
    <s v="FO-25-1538238"/>
    <d v="2025-09-16T00:00:00"/>
    <d v="2025-09-19T00:00:00"/>
    <n v="9999"/>
    <s v="BANCO DE BOGOTA"/>
    <s v="EJECUTADO"/>
    <s v="16-09-2025 SE REALIZA LLAMADA AL CLIENTE, SE HABLA CON EL SR ANDRES DARIO DAVID MUNOZ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
    <s v="VISITA_TÉCNICA"/>
    <s v="VIZZZ063"/>
    <s v="TIPO II"/>
    <s v="TERRESTRE"/>
    <s v="GONZALEZ FERRER JESUS ALEXANDER"/>
    <n v="7691"/>
    <n v="1"/>
    <n v="163813.69572160003"/>
    <n v="163813.69572160003"/>
    <m/>
    <m/>
    <m/>
    <m/>
    <m/>
    <m/>
  </r>
  <r>
    <s v="VILLAVICENCIO"/>
    <x v="1"/>
    <x v="1"/>
    <n v="50001"/>
    <s v="TA-25-1118707"/>
    <n v="90164028"/>
    <s v="APERTURA"/>
    <s v="CB CRECIMIENTO - NUEVO"/>
    <s v="META"/>
    <s v="VILLAVICENCIO"/>
    <s v="MOVILCO - LA MADRID"/>
    <s v="REDEBAN"/>
    <s v="FO-25-1543860"/>
    <d v="2025-09-17T00:00:00"/>
    <d v="2025-09-19T00:00:00"/>
    <n v="9999"/>
    <s v="BANCO DE BOGOTA"/>
    <s v="EJECUTADO/CANCELADO"/>
    <s v="17-09-2025 SE REALIZA LLAMADA AL CLIENTE, SE HABLA CON MOVILC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9/2025 SE REALIZA VISITA Y SE EVIDENCIA ERROR EN LA DIRECCIÓN, SE ESCALA CON RBM EL CUAL INFORMA CANCELAR INSTALACIÓN, SE LE INFORMA A CLIENTE, DIRECCIÓN DE LISTA CHEQUEO CLL 92 - 54 04 Y DIRECCIÓN DE COMERCIO CLL 92 # 54 - 12"/>
    <s v="VISITA_TÉCNICA"/>
    <s v="FLZZZ936        "/>
    <s v="TIPO I"/>
    <s v="TERRESTRE"/>
    <s v="PEDREROS CONTRERAS MICHAEL STEVENS"/>
    <n v="2206"/>
    <n v="1"/>
    <n v="75096.394270399993"/>
    <n v="75096.394270399993"/>
    <m/>
    <m/>
    <m/>
    <m/>
    <m/>
    <m/>
  </r>
  <r>
    <s v="BOGOTA"/>
    <x v="4"/>
    <x v="5"/>
    <n v="11001"/>
    <s v="TA-25-1118710"/>
    <n v="90149098"/>
    <s v="APERTURA"/>
    <s v="CB CRECIMIENTO - NUEVO"/>
    <s v="CUNDINAMARCA"/>
    <s v="BOGOTA"/>
    <s v="MAKAOS ROPA SPORT"/>
    <s v="REDEBAN"/>
    <s v="FO-25-1543874"/>
    <d v="2025-09-17T00:00:00"/>
    <d v="2025-09-19T00:00:00"/>
    <n v="9999"/>
    <s v="BANCO DE BOGOTA"/>
    <s v="EJECUTADO"/>
    <s v="17-09-2025 SE REALIZA LLAMADA AL CLIENTE, SE HABLA CON EL SR OSCAR MAURICIO MENDEZ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9/2025 SE REALIZA INSTALACION DE CORRESPONSAL AVAL, SE INSTALAN EQUIPOS, SEMBRADO DE TARJETA, CB QUEDA OPERATIVO."/>
    <s v="VISITA_TÉCNICA"/>
    <s v="SNZZZ862        "/>
    <s v="TIPO I"/>
    <s v="TERRESTRE"/>
    <s v="ARIAS QUILINDO JULIAN"/>
    <n v="2200"/>
    <n v="1"/>
    <n v="75096.394270399993"/>
    <n v="75096.394270399993"/>
    <m/>
    <m/>
    <m/>
    <m/>
    <m/>
    <m/>
  </r>
  <r>
    <s v="PASTO"/>
    <x v="3"/>
    <x v="3"/>
    <n v="52001"/>
    <s v="TA-25-1118725"/>
    <n v="90176289"/>
    <s v="APERTURA"/>
    <s v="CB CRECIMIENTO - NUEVO"/>
    <s v="NARIÑO"/>
    <s v="PASTO"/>
    <s v="DROGUERIA ECOSALUD LOS PINOS"/>
    <s v="REDEBAN"/>
    <s v="FO-25-1543882"/>
    <d v="2025-09-17T00:00:00"/>
    <d v="2025-09-22T00:00:00"/>
    <n v="9999"/>
    <s v="BANCO DE BOGOTA"/>
    <s v="EJECUTADO"/>
    <s v="17-09-2025 SE REALIZA LLAMADA AL CLIENTE, SE HABLA CON LA SRA MARGARITA ROCIO TACAN PINCHAO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
    <s v="VISITA_TÉCNICA"/>
    <s v="SMZZZ154        "/>
    <s v="TIPO I"/>
    <s v="TERRESTRE"/>
    <s v="REMICIO AMADO JOHN HEBER"/>
    <n v="8394"/>
    <n v="1"/>
    <n v="75096.394270399993"/>
    <n v="75096.394270399993"/>
    <m/>
    <m/>
    <m/>
    <m/>
    <m/>
    <m/>
  </r>
  <r>
    <s v="TUNJA"/>
    <x v="0"/>
    <x v="0"/>
    <n v="15001"/>
    <s v="TA-25-1118739"/>
    <n v="90175396"/>
    <s v="APERTURA"/>
    <s v="CB CRECIMIENTO - NUEVO"/>
    <s v="BOYACA"/>
    <s v="TUNJA"/>
    <s v="CIGARRERIA ORLEAN´S"/>
    <s v="REDEBAN"/>
    <s v="FO-25-1543888"/>
    <d v="2025-09-17T00:00:00"/>
    <d v="2025-09-19T00:00:00"/>
    <n v="9999"/>
    <s v="BANCO DE BOGOTA"/>
    <s v="EJECUTADO"/>
    <s v="17-09-2025 SE REALIZA LLAMADA AL CLIENTE, SE HABLA CON LA SRA NANCY YAZMIN DEL PILAR DIAZ PEREZ SE VALIDA DIRECCIÓN OK, CANAL OK, TARJETA DE SEMBRADO OK, DISPONIBILIDAD TOTAL, SE CONFIRMA 4 ULTIMOS DIGITOS DE LA TARJETA: OK, LLAMAR EL DÍA LA INSTALACIÓN PARA CONFIRMAR VISITA// CONTACTO REALIZADO POR LA APP // 19/09/2025 SE REALIZA INSTALACION DE CORRESPONSAL AVAL, SE INSTALAN EQUIPOS, SEMBRADO DE TARJETA, CB QUEDA OPERATIVO."/>
    <s v="VISITA_TÉCNICA"/>
    <s v="SOZZZ439"/>
    <s v="TIPO I"/>
    <s v="TERRESTRE"/>
    <s v="GONZALEZ GONZALEZ MARIO ALBERTO"/>
    <n v="8843"/>
    <n v="1"/>
    <n v="75096.394270399993"/>
    <n v="75096.394270399993"/>
    <m/>
    <m/>
    <m/>
    <m/>
    <m/>
    <m/>
  </r>
  <r>
    <s v="CALI"/>
    <x v="3"/>
    <x v="3"/>
    <n v="19845"/>
    <s v="TA-25-1118749"/>
    <n v="90187868"/>
    <s v="APERTURA"/>
    <s v="CB CRECIMIENTO - NUEVO"/>
    <s v="CAUCA"/>
    <s v="VILLA RICA"/>
    <s v="CENTRO DE COPIADO Y ARTES GRAFICAS COMPUSERVIS"/>
    <s v="REDEBAN"/>
    <s v="FO-25-1543892"/>
    <d v="2025-09-17T00:00:00"/>
    <d v="2025-09-19T00:00:00"/>
    <n v="9999"/>
    <s v="BANCO DE BOGOTA"/>
    <s v="EJECUTADO"/>
    <s v="17-09-2025 SE REALIZA LLAMADA AL CLIENTE, SE HABLA CON EL SR Óscar González SE VALIDA DIRECCIÓN OK, CANAL OK, TARJETA DE SEMBRADO OK, DISPONIBILIDAD TOTAL, SE CONFIRMA 4 ULTIMOS DIGITOS DE LA TARJETA: OK, LLAMAR EL DÍA LA INSTALACIÓN PARA CONFIRMAR VISITA// CONTACTO REALIZADO POR WHATSAPP // 19/09/2025 SE REALIZA INSTALACION DE CORRESPONSAL AVAL, SE INSTALAN EQUIPOS, SEMBRADO DE TARJETA, CB QUEDA OPERATIVO."/>
    <s v="VISITA_TÉCNICA"/>
    <s v="VHZZZ483        "/>
    <s v="TIPO IV"/>
    <s v="TERRESTRE"/>
    <s v="PAREDES CASTILLO DIEGO"/>
    <n v="2328"/>
    <n v="1"/>
    <n v="504832.64687880001"/>
    <n v="504832.64687880001"/>
    <m/>
    <m/>
    <m/>
    <m/>
    <m/>
    <m/>
  </r>
  <r>
    <s v="MEDELLIN"/>
    <x v="2"/>
    <x v="2"/>
    <n v="5649"/>
    <s v="TA-25-1118759"/>
    <n v="90180774"/>
    <s v="APERTURA"/>
    <s v="CB CRECIMIENTO - NUEVO"/>
    <s v="ANTIOQUIA"/>
    <s v="SAN CARLOS"/>
    <s v="CIBERTEL EL JORDAN "/>
    <s v="REDEBAN"/>
    <s v="FO-25-1543897"/>
    <d v="2025-09-17T00:00:00"/>
    <d v="2025-09-22T00:00:00"/>
    <n v="9999"/>
    <s v="BANCO DE BOGOTA"/>
    <s v="EJECUTADO"/>
    <s v="17-09-2025 SE REALIZA LLAMADA AL CLIENTE, SE HABLA CON EL SR JOSE RAFAEL MONTOYA RIVERA SE VALIDA DIRECCIÓN OK, CANAL OK, TARJETA DE SEMBRADO OK, DISPONIBILIDAD TOTAL, SE CONFIRMA 4 ULTIMOS DIGITOS DE LA TARJETA: OK, LLAMAR EL DÍA LA INSTALACIÓN PARA CONFIRMAR VISITA// CONTACTO REALIZADO POR LA APP // 22/09/2025 SE REALIZA INSTALACION DE CORRESPONSAL AVAL, SE INSTALAN EQUIPOS, SEMBRADO DE TARJETA, CB QUEDA OPERATIVO."/>
    <s v="VISITA_TÉCNICA"/>
    <s v="VGZZZ786        "/>
    <s v="TIPO III"/>
    <s v="TERRESTRE"/>
    <s v="PAREJA ECHAVARRIA JHON DAVID"/>
    <n v="2437"/>
    <n v="1"/>
    <n v="275728.78077800001"/>
    <n v="275728.78077800001"/>
    <m/>
    <m/>
    <m/>
    <m/>
    <m/>
    <m/>
  </r>
  <r>
    <s v="BOGOTA"/>
    <x v="4"/>
    <x v="5"/>
    <n v="11001"/>
    <s v="TA-25-1126800"/>
    <n v="90164578"/>
    <s v="APERTURA"/>
    <s v="CB CRECIMIENTO - NUEVO"/>
    <s v="CUNDINAMARCA"/>
    <s v="BOGOTA"/>
    <s v="MY MICHI"/>
    <s v="REDEBAN"/>
    <s v="FO-25-1572827"/>
    <d v="2025-09-19T00:00:00"/>
    <d v="2025-09-24T00:00:00"/>
    <n v="9999"/>
    <s v="BANCO DE BOGOTA"/>
    <s v="EJECUTADO"/>
    <s v="19-09-2025 SE REALIZA LLAMADA AL CLIENTE, SE HABLA CON LA SRA MICHEL DAYANN UNIBIO GUERR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VISITA DE CAMPO PARA APERTURA DE CB, SIN EMBARGO, AL LLEGAR A COMERCIO NOS INFORMA QUE EL ENCARGADO NO ESTÁ Y TIENE LA TARJETA DE SEMBRADO CON ÉL NO ES POSIBLE HACER APERTURA, SOLICITAN REPROGRAMAR PARA EL DIA 24/09/2025, SE INFORMA A SUPERVISOR DE NOVEDAD QUIEN CONFIRMA REPROGRAMACIÓN DE VISITA, SE BRINDA INFORMACIÓN DE NUEVA VISITA, CLIENTE NO FIRMA YA QUE NO ES EL ENCARGADO. // 24/09/2025 SE REALIZA INSTALACION DE CORRESPONSAL AVAL, SE INSTALAN EQUIPOS, SEMBRADO DE TARJETA, CB QUEDA OPERATIVO."/>
    <s v="VISITA_TÉCNICA"/>
    <s v="VJZZZ572        "/>
    <s v="TIPO I"/>
    <s v="TERRESTRE"/>
    <s v="LOZADA ROJAS CHRISTIAN ANDRES"/>
    <n v="6070"/>
    <n v="2"/>
    <n v="75096.394270399993"/>
    <n v="150192.78854079999"/>
    <m/>
    <m/>
    <m/>
    <m/>
    <m/>
    <m/>
  </r>
  <r>
    <s v="TUNJA"/>
    <x v="0"/>
    <x v="0"/>
    <n v="15238"/>
    <s v="TA-25-1126809"/>
    <n v="90175581"/>
    <s v="APERTURA"/>
    <s v="CB CRECIMIENTO - NUEVO"/>
    <s v="BOYACA"/>
    <s v="DUITAMA"/>
    <s v="SERVIDAY DS "/>
    <s v="REDEBAN"/>
    <s v="FO-25-1554703"/>
    <d v="2025-09-19T00:00:00"/>
    <d v="2025-09-23T00:00:00"/>
    <n v="9999"/>
    <s v="BANCO DE BOGOTA"/>
    <s v="EJECUTADO"/>
    <s v="19-09-2025 SE REALIZA LLAMADA AL CLIENTE, SE HABLA CON EL HERMANO DE LA SRA DAISSY NATALY SANDOVAL CHAPA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INSTALACION DE CORRESPONSAL AVAL, SE INSTALAN EQUIPOS, SEMBRADO DE TARJETA, CB QUEDA OPERATIVO."/>
    <s v="VISITA_TÉCNICA"/>
    <s v="SNZZZ972"/>
    <s v="TIPO II"/>
    <s v="TERRESTRE"/>
    <s v="SOLER HOYOS CRISTIAN LEONARDO"/>
    <n v="5370"/>
    <n v="1"/>
    <n v="163813.69572160003"/>
    <n v="163813.69572160003"/>
    <m/>
    <m/>
    <m/>
    <m/>
    <m/>
    <m/>
  </r>
  <r>
    <s v="BUCARAMANGA"/>
    <x v="0"/>
    <x v="0"/>
    <n v="68001"/>
    <s v="TA-25-1126818"/>
    <n v="90181519"/>
    <s v="APERTURA"/>
    <s v="CB CRECIMIENTO - NUEVO"/>
    <s v="SANTANDER"/>
    <s v="BUCARAMANGA"/>
    <s v="YUYIS MULTISERVICIOS AL INSTANTE"/>
    <s v="REDEBAN"/>
    <s v="FO-25-1554714"/>
    <d v="2025-09-19T00:00:00"/>
    <d v="2025-09-23T00:00:00"/>
    <n v="9999"/>
    <s v="BANCO DE BOGOTA"/>
    <s v="EJECUTADO"/>
    <s v="19-09-2025 SE REALIZA LLAMADA AL CLIENTE, SE HABLA CON EL SR GIOVANI ALEXANDER MAYORGA SARMIE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3/09/2025 SE REALIZA INSTALACION DE CORRESPONSAL AVAL, SE INSTALAN EQUIPOS, SEMBRADO DE TARJETA, CB QUEDA OPERATIVO."/>
    <s v="VISITA_TÉCNICA"/>
    <s v="SOZZZ417        "/>
    <s v="TIPO I"/>
    <s v="TERRESTRE"/>
    <s v="BARAJAS BERMUDEZ YAHIR MAURICIO"/>
    <n v="437"/>
    <n v="1"/>
    <n v="75096.394270399993"/>
    <n v="75096.394270399993"/>
    <m/>
    <m/>
    <m/>
    <m/>
    <m/>
    <m/>
  </r>
  <r>
    <s v="VILLAVICENCIO"/>
    <x v="1"/>
    <x v="1"/>
    <n v="50568"/>
    <s v="TA-25-1126826"/>
    <n v="21174966"/>
    <s v="APERTURA"/>
    <s v="DATAFONO ADICIONAL"/>
    <s v="META"/>
    <s v="PUERTO GAITAN"/>
    <s v="VARIEDADES D &amp; L"/>
    <s v="REDEBAN"/>
    <s v="FO-25-1554719"/>
    <d v="2025-09-19T00:00:00"/>
    <d v="2025-09-22T00:00:00"/>
    <n v="9999"/>
    <s v="BANCO DE BOGOTA"/>
    <s v="EJECUTADO"/>
    <s v="19-09-2025 SE REALIZA LLAMADA AL CLIENTE, SE HABLA CON EL SR LUIS FERNANDO PARRADO BARONA SE VALIDA DIRECCIÓN OK, CANAL OK, TARJETA DE SEMBRADO OK, DISPONIBILIDAD TOTAL, SE CONFIRMA 4 ULTIMOS DIGITOS DE LA TARJETA: OK, LLAMAR EL DÍA LA INSTALACIÓN PARA CONFIRMAR VISITA// CONTACTO REALIZADO POR LA APP // 22/09/2025 SE REALIZA APERTURA CB AVAL SE REALIZAN PRUEBAS FALLIDAS SE REALIZA VALIDACIÓN CON ENTIDAD SE VERIFICA TS 9822 NO SE ENCUENTRA ACTIVA, INFORMAN PARA EL DÍA DE MAÑANA 23-09-2025 SE PROCEDE CON LA ACTIVACIÓN SE LE INFORMA AL CLIENTE REALIZAR PRUEBAS EL DÍA DE MAÑANA"/>
    <s v="VISITA_TÉCNICA"/>
    <s v="SPZZZ350"/>
    <s v="TIPO III"/>
    <s v="TERRESTRE"/>
    <s v="CASTRILLON URREA LONDIER LEANDRO"/>
    <n v="9822"/>
    <n v="1"/>
    <n v="275728.78077800001"/>
    <n v="275728.78077800001"/>
    <m/>
    <m/>
    <m/>
    <m/>
    <m/>
    <m/>
  </r>
  <r>
    <s v="PASTO"/>
    <x v="3"/>
    <x v="3"/>
    <n v="52207"/>
    <s v="TA-25-1126831"/>
    <n v="90191233"/>
    <s v="APERTURA"/>
    <s v="CB CRECIMIENTO - NUEVO"/>
    <s v="NARIÑO"/>
    <s v="CONSACA"/>
    <s v="PAPELERIA CARLITOS R&amp;C"/>
    <s v="REDEBAN"/>
    <s v="FO-25-1554725"/>
    <d v="2025-09-19T00:00:00"/>
    <d v="2025-09-23T00:00:00"/>
    <n v="9999"/>
    <s v="BANCO DE BOGOTA"/>
    <s v="EJECUTADO"/>
    <s v="19-09-2025 SE REALIZA LLAMADA AL CLIENTE, SE HABLA CON EL SR ROBERTO CARLOS RODRIGUEZ BENAVIDES SE VALIDA DIRECCIÓN OK, CANAL OK, TARJETA DE SEMBRADO OK, DISPONIBILIDAD TOTAL, SE CONFIRMA 4 ULTIMOS DIGITOS DE LA TARJETA: OK, LLAMAR EL DÍA LA INSTALACIÓN PARA CONFIRMAR VISITA// CONTACTO REALIZADO POR LA APP // 23/09/2025 SE REALIZA VISITA PARA INSTALACIÓN DE CB AVAL, SE ENCUENTRA QUE EN EL LUGAR YA TIENEN DATAFONO INSTALADO POR LO CUAL SOLO SE INSTALA LECTORA DE CODIGOS DE BARRAS Y BASE DE DATÁFONO COMPLETOS SE CONFIGURA OK PARÁMETROS OK Y PRUEBAS ÉXITOSAS DE TRANSACCIONES SE ENTREGA 20 ROLLOS DE PAPELERÍA. SE INSTALA CUBRETECLADO OK"/>
    <s v="VISITA_TÉCNICA"/>
    <s v="VIZZZ421        "/>
    <s v="TIPO II"/>
    <s v="TERRESTRE"/>
    <s v="PAZ MARTINEZ RICHARD HUMBERTO"/>
    <n v="5981"/>
    <n v="1"/>
    <n v="163813.69572160003"/>
    <n v="163813.69572160003"/>
    <m/>
    <m/>
    <m/>
    <m/>
    <m/>
    <m/>
  </r>
  <r>
    <s v="CALI"/>
    <x v="3"/>
    <x v="3"/>
    <n v="76126"/>
    <s v="TA-25-1126847"/>
    <n v="90192976"/>
    <s v="APERTURA"/>
    <s v="CB CRECIMIENTO - NUEVO"/>
    <s v="VALLE DEL CAUCA"/>
    <s v="CALIMA"/>
    <s v="PAPELERIA JOHANA CALIMA"/>
    <s v="REDEBAN"/>
    <s v="FO-25-1554732"/>
    <d v="2025-09-19T00:00:00"/>
    <d v="2025-09-23T00:00:00"/>
    <n v="9999"/>
    <s v="BANCO DE BOGOTA"/>
    <s v="EJECUTADO"/>
    <s v="19-09-2025 SE REALIZA LLAMADA AL CLIENTE, SE HABLA CON LA SRA LEIDY JOHANA NOREÑA SARASTY SE VALIDA DIRECCIÓN OK, CANAL OK, TARJETA DE SEMBRADO OK, DISPONIBILIDAD TOTAL, SE CONFIRMA 4 ULTIMOS DIGITOS DE LA TARJETA: OK, LLAMAR EL DÍA LA INSTALACIÓN PARA CONFIRMAR VISITA// CONTACTO REALIZADO POR LA APP // 23/09/2025 SE REALIZA INSTALACION DE CORRESPONSAL AVAL, SE INSTALAN EQUIPOS, SEMBRADO DE TARJETA, CB QUEDA OPERATIVO."/>
    <s v="VISITA_TÉCNICA"/>
    <s v="VIZZZ859        "/>
    <s v="TIPO II"/>
    <s v="TERRESTRE"/>
    <s v="PAREDES CASTILLO DIEGO"/>
    <n v="9324"/>
    <n v="1"/>
    <n v="163813.69572160003"/>
    <n v="163813.69572160003"/>
    <m/>
    <m/>
    <m/>
    <m/>
    <m/>
    <m/>
  </r>
  <r>
    <s v="CALI"/>
    <x v="3"/>
    <x v="3"/>
    <n v="76111"/>
    <s v="TA-25-1126850"/>
    <n v="90193329"/>
    <s v="APERTURA"/>
    <s v="CB CRECIMIENTO - NUEVO"/>
    <s v="VALLE DEL CAUCA"/>
    <s v="GUADALAJARA DE BUGA"/>
    <s v="VARIEDADES DARSAVI"/>
    <s v="REDEBAN"/>
    <s v="FO-25-1554742"/>
    <d v="2025-09-19T00:00:00"/>
    <d v="2025-09-23T00:00:00"/>
    <n v="9999"/>
    <s v="BANCO DE BOGOTA"/>
    <s v="EJECUTADO"/>
    <s v="19-09-2025 SE REALIZA LLAMADA AL CLIENTE, SE HABLA CON LA SRA VIVIANA ORTIZ ROJAS SE VALIDA DIRECCIÓN OK, CANAL OK, TARJETA DE SEMBRADO OK, DISPONIBILIDAD TOTAL, SE CONFIRMA 4 ULTIMOS DIGITOS DE LA TARJETA: OK, LLAMAR EL DÍA LA INSTALACIÓN PARA CONFIRMAR VISITA// CONTACTO REALIZADO POR LA APP // 23/09/2025 SE REALIZA INSTALACION DE CORRESPONSAL AVAL, SE INSTALAN EQUIPOS, SEMBRADO DE TARJETA, CB QUEDA OPERATIVO."/>
    <s v="VISITA_TÉCNICA"/>
    <s v="VJZZZ001        "/>
    <s v="TIPO II"/>
    <s v="TERRESTRE"/>
    <s v="PAREDES CASTILLO DIEGO"/>
    <n v="4183"/>
    <n v="1"/>
    <n v="163813.69572160003"/>
    <n v="163813.69572160003"/>
    <m/>
    <m/>
    <m/>
    <m/>
    <m/>
    <m/>
  </r>
  <r>
    <s v="CALI"/>
    <x v="3"/>
    <x v="3"/>
    <n v="76001"/>
    <s v="TA-25-1126856"/>
    <n v="90178552"/>
    <s v="APERTURA"/>
    <s v="CB CRECIMIENTO - NUEVO"/>
    <s v="VALLE DEL CAUCA"/>
    <s v="CALI"/>
    <s v="BOUTIQUE JM MODA"/>
    <s v="REDEBAN"/>
    <s v="FO-25-1554752"/>
    <d v="2025-09-19T00:00:00"/>
    <d v="2025-09-24T00:00:00"/>
    <n v="9999"/>
    <s v="BANCO DE BOGOTA"/>
    <s v="EJECUTADO"/>
    <s v="19-09-2025 SE REALIZA LLAMADA AL CLIENTE, SE HABLA CON EL SR OSMAR YESID SUAZA ALMARA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4/09/2025 SE REALIZA INSTALACION DE CORRESPONSAL AVAL, SE INSTALAN EQUIPOS, SEMBRADO DE TARJETA, CB QUEDA OPERATIVO."/>
    <s v="VISITA_TÉCNICA"/>
    <s v="SNZZZ759        "/>
    <s v="TIPO I"/>
    <s v="TERRESTRE"/>
    <s v="PAREDES CASTILLO DIEGO"/>
    <n v="4207"/>
    <n v="1"/>
    <n v="75096.394270399993"/>
    <n v="75096.394270399993"/>
    <m/>
    <m/>
    <m/>
    <m/>
    <m/>
    <m/>
  </r>
  <r>
    <s v="BUCARAMANGA"/>
    <x v="0"/>
    <x v="0"/>
    <n v="68307"/>
    <s v="TA-25-1126868"/>
    <n v="90166687"/>
    <s v="APERTURA"/>
    <s v="CB CRECIMIENTO - NUEVO"/>
    <s v="SANTANDER"/>
    <s v="GIRON"/>
    <s v="LA ESQUINITA DE KOPITO"/>
    <s v="REDEBAN"/>
    <s v="FO-25-1554761"/>
    <d v="2025-09-19T00:00:00"/>
    <d v="2025-09-24T00:00:00"/>
    <n v="9999"/>
    <s v="BANCO DE BOGOTA"/>
    <s v="EJECUTADO"/>
    <s v="19-09-2025 SE REALIZA LLAMADA AL CLIENTE, SE HABLA CON LA SRA LICETH TATIANA VILLANOVA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horario que tenemos es de 7 a 1 y de 4 hasta las 10 // 24/09/2025 SE REALIZA INSTALACION DE CORRESPONSAL AVAL, SE INSTALAN EQUIPOS, SEMBRADO DE TARJETA, CB QUEDA OPERATIVO."/>
    <s v="VISITA_TÉCNICA"/>
    <s v="FLZZZ972        "/>
    <s v="TIPO I"/>
    <s v="TERRESTRE"/>
    <s v="SANTOS GONZALEZ JOHAN FABIAN"/>
    <n v="57"/>
    <n v="1"/>
    <n v="75096.394270399993"/>
    <n v="75096.394270399993"/>
    <m/>
    <m/>
    <m/>
    <m/>
    <m/>
    <m/>
  </r>
  <r>
    <s v="NEIVA"/>
    <x v="1"/>
    <x v="1"/>
    <n v="41396"/>
    <s v="TA-25-1135358"/>
    <n v="41798331"/>
    <s v="APERTURA"/>
    <s v="CB CRECIMIENTO - NUEVO"/>
    <s v="HUILA"/>
    <s v="LA PLATA"/>
    <s v="DROGUERIA MEDI - PRECIOS LA TRES "/>
    <s v="REDEBAN"/>
    <s v="FO-25-1564897"/>
    <d v="2025-09-22T00:00:00"/>
    <d v="2025-09-24T00:00:00"/>
    <n v="9999"/>
    <s v="BANCO DE BOGOTA"/>
    <s v="EJECUTADO"/>
    <s v="22-09-2025 SE REALIZA LLAMADA AL CLIENTE, SE HABLA CON EL SR ARISTOBULO SANDOVAL BARRETO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
    <s v="VISITA_TÉCNICA"/>
    <s v="SSZZZ034"/>
    <s v="TIPO III"/>
    <s v="TERRESTRE"/>
    <s v="ANDRADE HERNANDEZ JUAN CARLOS"/>
    <n v="2573"/>
    <n v="1"/>
    <n v="275728.78077800001"/>
    <n v="275728.78077800001"/>
    <m/>
    <m/>
    <m/>
    <m/>
    <m/>
    <m/>
  </r>
  <r>
    <s v="NEIVA"/>
    <x v="1"/>
    <x v="1"/>
    <n v="41396"/>
    <s v="TA-25-1135475"/>
    <n v="19469998"/>
    <s v="APERTURA"/>
    <s v="CB CRECIMIENTO - NUEVO"/>
    <s v="HUILA"/>
    <s v="LA PLATA"/>
    <s v="DROGUERIA MEDI - PRECIOS LA DOS"/>
    <s v="REDEBAN"/>
    <s v="FO-25-1564910"/>
    <d v="2025-09-22T00:00:00"/>
    <d v="2025-09-24T00:00:00"/>
    <n v="9999"/>
    <s v="BANCO DE BOGOTA"/>
    <s v="EJECUTADO"/>
    <s v="22-09-2025 SE REALIZA LLAMADA AL CLIENTE, SE HABLA CON EL SR ARISTOBULO SANDOVAL BARRETO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
    <s v="VISITA_TÉCNICA"/>
    <s v="II08Z771"/>
    <s v="TIPO III"/>
    <s v="TERRESTRE"/>
    <s v="ANDRADE HERNANDEZ JUAN CARLOS"/>
    <n v="5451"/>
    <n v="1"/>
    <n v="275728.78077800001"/>
    <n v="275728.78077800001"/>
    <m/>
    <m/>
    <m/>
    <m/>
    <m/>
    <m/>
  </r>
  <r>
    <s v="VILLAVICENCIO"/>
    <x v="1"/>
    <x v="1"/>
    <n v="50245"/>
    <s v="TA-25-1135580"/>
    <n v="89434302"/>
    <s v="APERTURA"/>
    <s v="CB CRECIMIENTO - NUEVO"/>
    <s v="META"/>
    <s v="EL CALVARIO"/>
    <s v="TIENDA LA FLAC@"/>
    <s v="REDEBAN"/>
    <s v="FO-25-1564922"/>
    <d v="2025-09-22T00:00:00"/>
    <d v="2025-09-24T00:00:00"/>
    <n v="9999"/>
    <s v="BANCO DE BOGOTA"/>
    <s v="EJECUTADO"/>
    <s v="22-09-2025 SE REALIZA LLAMADA AL CLIENTE, SE HABLA CON LA SRA YENNY FAIZURY BRAVO RAMOS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
    <s v="VISITA_TÉCNICA"/>
    <s v="SAUZZ871"/>
    <s v="TIPO IV"/>
    <s v="TERRESTRE"/>
    <s v="PEDREROS CONTRERAS MICHAEL STEVENS"/>
    <n v="6830"/>
    <n v="1"/>
    <n v="504832.64687880001"/>
    <n v="504832.64687880001"/>
    <m/>
    <m/>
    <m/>
    <m/>
    <m/>
    <m/>
  </r>
  <r>
    <s v="BUCARAMANGA"/>
    <x v="0"/>
    <x v="0"/>
    <n v="13688"/>
    <s v="TA-25-1135666"/>
    <n v="64433055"/>
    <s v="APERTURA"/>
    <s v="CB CRECIMIENTO - NUEVO"/>
    <s v="BOLIVAR"/>
    <s v="SANTA ROSA DEL SUR"/>
    <s v="MULTISERVICIOS XPLORER"/>
    <s v="REDEBAN"/>
    <s v="FO-25-1564933"/>
    <d v="2025-09-22T00:00:00"/>
    <d v="2025-09-24T00:00:00"/>
    <n v="9999"/>
    <s v="BANCO DE BOGOTA"/>
    <s v="EJECUTADO"/>
    <s v="22-09-2025 SE REALIZA LLAMADA AL CLIENTE, SE HABLA CON EL SR YORFRE LOP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4/09/2025 SE REALIZA INSTALACION DE CORRESPONSAL AVAL, SE INSTALAN EQUIPOS, SEMBRADO DE TARJETA, CB QUEDA OPERATIVO."/>
    <s v="VISITA_TÉCNICA"/>
    <s v="F100V212"/>
    <s v="TIPO IV ESPECIAL"/>
    <s v="TERRESTRE/FLUVIAL"/>
    <s v="BARRERA ORTEGA MARLON STWAR"/>
    <n v="4977"/>
    <n v="1"/>
    <n v="504832.64687880001"/>
    <n v="504832.64687880001"/>
    <m/>
    <m/>
    <m/>
    <m/>
    <m/>
    <m/>
  </r>
  <r>
    <s v="IBAGUE"/>
    <x v="1"/>
    <x v="1"/>
    <n v="73217"/>
    <s v="TA-25-1135784"/>
    <n v="90177834"/>
    <s v="APERTURA"/>
    <s v="CB CRECIMIENTO - NUEVO"/>
    <s v="TOLIMA"/>
    <s v="COYAIMA"/>
    <s v="SERVI EXPRESS COYAIMA"/>
    <s v="REDEBAN"/>
    <s v="FO-25-1564946"/>
    <d v="2025-09-22T00:00:00"/>
    <d v="2025-09-24T00:00:00"/>
    <n v="9999"/>
    <s v="BANCO DE BOGOTA"/>
    <s v="EJECUTADO"/>
    <s v="22-09-2025 SE REALIZA LLAMADA AL CLIENTE, SE HABLA CON LA SRA LILIANA LOZANO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
    <s v="VISITA_TÉCNICA"/>
    <s v="VGZZZ461"/>
    <s v="TIPO III"/>
    <s v="TERRESTRE"/>
    <s v="VARGAS HERRERA JHON JAIRO"/>
    <n v="1916"/>
    <n v="1"/>
    <n v="275728.78077800001"/>
    <n v="275728.78077800001"/>
    <m/>
    <m/>
    <m/>
    <m/>
    <m/>
    <m/>
  </r>
  <r>
    <s v="BOGOTA"/>
    <x v="4"/>
    <x v="5"/>
    <n v="11001"/>
    <s v="TA-25-1135911"/>
    <n v="90177798"/>
    <s v="APERTURA"/>
    <s v="CB CRECIMIENTO - NUEVO"/>
    <s v="CUNDINAMARCA"/>
    <s v="BOGOTA"/>
    <s v="YACKELINE ORTEGA TORRES"/>
    <s v="REDEBAN"/>
    <s v="FO-25-1564961"/>
    <d v="2025-09-22T00:00:00"/>
    <d v="2025-09-24T00:00:00"/>
    <n v="9999"/>
    <s v="BANCO DE BOGOTA"/>
    <s v="EJECUTADO"/>
    <s v="22-09-2025 SE REALIZA LLAMADA AL CLIENTE, SE HABLA CON LA SRA YACKELINE ORTEGA TORRES SE VALIDA DIRECCIÓN OK, CANAL OK, TARJETA DE SEMBRADO OK, DISPONIBILIDAD TOTAL, SE CONFIRMA 4 ULTIMOS DIGITOS DE LA TARJETA: OK, LLAMAR EL DÍA LA INSTALACIÓN PARA CONFIRMAR VISITA// CONTACTO REALIZADO POR LA APP // 24/09/2025 SE REALIZA INSTALACION DE CORRESPONSAL AVAL, SE INSTALAN EQUIPOS, SEMBRADO DE TARJETA, CB QUEDA OPERATIVO."/>
    <s v="VISITA_TÉCNICA"/>
    <s v="SOZZZ415"/>
    <s v="TIPO I"/>
    <s v="TERRESTRE"/>
    <s v="ALARCON AREVALO JOHAN STIVEN"/>
    <n v="9584"/>
    <n v="1"/>
    <n v="75096.394270399993"/>
    <n v="75096.394270399993"/>
    <m/>
    <m/>
    <m/>
    <m/>
    <m/>
    <m/>
  </r>
  <r>
    <s v="BOGOTA"/>
    <x v="4"/>
    <x v="5"/>
    <n v="11001"/>
    <s v="TA-25-1141201"/>
    <n v="90177706"/>
    <s v="APERTURA"/>
    <s v="CB CRECIMIENTO - NUEVO"/>
    <s v="CUNDINAMARCA"/>
    <s v="BOGOTA"/>
    <s v="VARIEDADES1.COM"/>
    <s v="REDEBAN"/>
    <s v="FO-25-1571151"/>
    <d v="2025-09-23T00:00:00"/>
    <d v="2025-09-25T00:00:00"/>
    <n v="9999"/>
    <s v="BANCO DE BOGOTA"/>
    <s v="EJECUTADO"/>
    <s v="23-09-2025 SE REALIZA LLAMADA AL CLIENTE, SE HABLA CON LA SRA YENI ROCIO MOGOLLON GUZMAN  SE VALIDA DIRECCIÓN OK, CANAL OK, TARJETA DE SEMBRADO OK, DISPONIBILIDAD TOTAL, SE CONFIRMA 4 ULTIMOS DIGITOS DE LA TARJETA: OK, LLAMAR EL DÍA LA INSTALACIÓN PARA CONFIRMAR VISITA// CONTACTO REALIZADO POR WHATSAPP // 25/09/2025 SE REALIZA INSTALACION DE CORRESPONSAL AVAL, SE INSTALAN EQUIPOS, SEMBRADO DE TARJETA, CB QUEDA OPERATIVO."/>
    <s v="VISITA_TÉCNICA"/>
    <s v="FRZZZ685        "/>
    <s v="TIPO I"/>
    <s v="TERRESTRE"/>
    <s v="ARIAS QUILINDO JULIAN"/>
    <n v="771"/>
    <n v="1"/>
    <n v="75096.394270399993"/>
    <n v="75096.394270399993"/>
    <m/>
    <m/>
    <m/>
    <m/>
    <m/>
    <m/>
  </r>
  <r>
    <s v="BOGOTA"/>
    <x v="4"/>
    <x v="5"/>
    <n v="25740"/>
    <s v="TA-25-1141202"/>
    <n v="90178397"/>
    <s v="APERTURA"/>
    <s v="CB CRECIMIENTO - NUEVO"/>
    <s v="CUNDINAMARCA"/>
    <s v="SIBATE"/>
    <s v="CITELFON S.E"/>
    <s v="REDEBAN"/>
    <s v="FO-25-1571158"/>
    <d v="2025-09-23T00:00:00"/>
    <d v="2025-09-25T00:00:00"/>
    <n v="9999"/>
    <s v="BANCO DE BOGOTA"/>
    <s v="EJECUTADO"/>
    <s v="23-09-2025 SE REALIZA LLAMADA AL CLIENTE, SE HABLA CON LA SRA JENNIFER RAMIREZ ALVAREZ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
    <s v="VISITA_TÉCNICA"/>
    <s v="VHZZZ624        "/>
    <s v="TIPO II"/>
    <s v="TERRESTRE"/>
    <s v="ORTIZ MARTINEZ STIVEN"/>
    <n v="5172"/>
    <n v="1"/>
    <n v="163813.69572160003"/>
    <n v="163813.69572160003"/>
    <m/>
    <m/>
    <m/>
    <m/>
    <m/>
    <m/>
  </r>
  <r>
    <s v="BOGOTA"/>
    <x v="4"/>
    <x v="5"/>
    <n v="25599"/>
    <s v="TA-25-1141203"/>
    <n v="90178488"/>
    <s v="APERTURA"/>
    <s v="CB CRECIMIENTO - NUEVO"/>
    <s v="CUNDINAMARCA"/>
    <s v="APULO"/>
    <s v="SAUVAGE TECNOLOGIA APULO"/>
    <s v="REDEBAN"/>
    <s v="FO-25-1571163"/>
    <d v="2025-09-23T00:00:00"/>
    <d v="2025-09-25T00:00:00"/>
    <n v="9999"/>
    <s v="BANCO DE BOGOTA"/>
    <s v="EJECUTADO"/>
    <s v="23-09-2025 SE REALIZA LLAMADA AL CLIENTE, SE HABLA CON LA SRA KAREN YERALDIN GARCIA RAMIREZ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
    <s v="VISITA_TÉCNICA"/>
    <s v="VIZZZ022"/>
    <s v="TIPO III"/>
    <s v="TERRESTRE"/>
    <s v="LOZADA ROJAS CHRISTIAN ANDRES"/>
    <n v="776"/>
    <n v="1"/>
    <n v="275728.78077800001"/>
    <n v="275728.78077800001"/>
    <m/>
    <m/>
    <m/>
    <m/>
    <m/>
    <m/>
  </r>
  <r>
    <s v="TUNJA"/>
    <x v="0"/>
    <x v="0"/>
    <n v="15087"/>
    <s v="TA-25-1141204"/>
    <n v="90701331"/>
    <s v="APERTURA"/>
    <s v="CB CRECIMIENTO - NUEVO"/>
    <s v="BOYACA"/>
    <s v="BELEN"/>
    <s v="COMUNICACIONES DOFER BELEN"/>
    <s v="REDEBAN"/>
    <s v="FO-25-1571168"/>
    <d v="2025-09-23T00:00:00"/>
    <d v="2025-09-25T00:00:00"/>
    <n v="9999"/>
    <s v="BANCO DE BOGOTA"/>
    <s v="EJECUTADO/CANCELADO"/>
    <s v="23-09-2025 SE REALIZA LLAMADA AL CLIENTE, SE HABLA CON LA SRA COMUNICACIONES DOFER SAS  SE VALIDA DIRECCIÓN OK, CANAL OK, TARJETA DE SEMBRADO OK, DISPONIBILIDAD TOTAL, SE CONFIRMA 4 ULTIMOS DIGITOS DE LA TARJETA: OK, LLAMAR EL DÍA LA INSTALACIÓN PARA CONFIRMAR VISITA// CONTACTO REALIZADO POR LA APP // 25/09/2025 SE LLEGA AL PUNTO POR INDICACIÓN DEL CLIENTE, EVIDENCIANDO QUE EL COMERCIO ESTÁ UBICADO SOBRE LA CARRERA 6 CON CALLE 4. LA DIRECCIÓN CORRECTA SE VERIFICA EN LA FACTURA DE INTERNET: CARRERA 6 #4-39. EN LA ORDEN DE TRABAJO APARECE REGISTRADA LA DIRECCIÓN CARRERA 5 #3-80, POR LO CUAL SE PROCEDE A CANCELAR LA ACTIVIDAD SEGÚN INDICACIONES DE LA ENTIDAD. SE LE INFORMA AL CLIENTE QUE DEBE REALIZAR LAS RESPECTIVAS CORRECCIONES DE LA DIRECCIÓN EN CAMARA Y COMERCIO, TENIENDO EN CUENTA QUE LA QUE FIGURA EN LA FACTURA DE INTERNET CORRESPONDE A LA UBICACIÓN CORRECTA DEL ESTABLECIMIENTO. EL CLIENTE QUEDA CONFORME."/>
    <s v="VISITA_TÉCNICA"/>
    <s v="FSZZZ016"/>
    <s v="TIPO II"/>
    <s v="TERRESTRE"/>
    <s v="RODRIGUEZ MURCIA YERSON IVAN"/>
    <n v="2322"/>
    <n v="1"/>
    <n v="163813.69572160003"/>
    <n v="163813.69572160003"/>
    <m/>
    <m/>
    <m/>
    <m/>
    <m/>
    <m/>
  </r>
  <r>
    <s v="TUNJA"/>
    <x v="0"/>
    <x v="0"/>
    <n v="15753"/>
    <s v="TA-25-1141218"/>
    <n v="90701332"/>
    <s v="APERTURA"/>
    <s v="CB CRECIMIENTO - NUEVO"/>
    <s v="BOYACA"/>
    <s v="SOATA"/>
    <s v="COMUNICACIONES DOFER SOATA"/>
    <s v="REDEBAN"/>
    <s v="FO-25-1571183"/>
    <d v="2025-09-23T00:00:00"/>
    <d v="2025-09-25T00:00:00"/>
    <n v="9999"/>
    <s v="BANCO DE BOGOTA"/>
    <s v="EJECUTADO"/>
    <s v="23-09-2025 SE REALIZA LLAMADA AL CLIENTE, SE HABLA CON LA SRA COMUNICACIONES DOFER SAS  SE VALIDA DIRECCIÓN OK, CANAL OK, TARJETA DE SEMBRADO OK, DISPONIBILIDAD TOTAL, SE CONFIRMA 4 ULTIMOS DIGITOS DE LA TARJETA: OK, LLAMAR EL DÍA LA INSTALACIÓN PARA CONFIRMAR VISITA// CONTACTO REALIZADO POR LA APP // 25/09/2025 SE REALIZA INSTALACION DE CORRESPONSAL AVAL, SE INSTALAN EQUIPOS, SEMBRADO DE TARJETA, CB QUEDA OPERATIVO."/>
    <s v="VISITA_TÉCNICA"/>
    <s v="FSZZZ017"/>
    <s v="TIPO III"/>
    <s v="TERRESTRE"/>
    <s v="RODRIGUEZ MURCIA YERSON IVAN"/>
    <n v="3600"/>
    <n v="1"/>
    <n v="275728.78077800001"/>
    <n v="275728.78077800001"/>
    <m/>
    <m/>
    <m/>
    <m/>
    <m/>
    <m/>
  </r>
  <r>
    <s v="VALLEDUPAR"/>
    <x v="5"/>
    <x v="6"/>
    <n v="20001"/>
    <s v="TA-25-1146580"/>
    <n v="90178656"/>
    <s v="APERTURA"/>
    <s v="CB CRECIMIENTO - NUEVO"/>
    <s v="CESAR"/>
    <s v="VALLEDUPAR"/>
    <s v="PUNTOSERVIS DANGOND"/>
    <s v="REDEBAN"/>
    <s v="FO-25-1578660"/>
    <d v="2025-09-24T00:00:00"/>
    <d v="2025-09-26T00:00:00"/>
    <n v="9999"/>
    <s v="BANCO DE BOGOTA"/>
    <s v="EJECUTADO"/>
    <s v="24-09-2025 SE REALIZA LLAMADA AL CLIENTE, SE HABLA CON LA SRA LICETH DEL CARMEN CORREA VILLAZON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
    <s v="VISITA_TÉCNICA"/>
    <s v="SNZZZ644"/>
    <s v="TIPO I"/>
    <s v="TERRESTRE"/>
    <s v="MAESTRE MENGUAL EDGAR ENRIQUE"/>
    <n v="9528"/>
    <n v="1"/>
    <n v="75096.394270399993"/>
    <n v="75096.394270399993"/>
    <m/>
    <m/>
    <m/>
    <m/>
    <m/>
    <m/>
  </r>
  <r>
    <s v="CALI"/>
    <x v="3"/>
    <x v="3"/>
    <n v="76890"/>
    <s v="TA-25-1146581"/>
    <n v="90181644"/>
    <s v="APERTURA"/>
    <s v="CB CRECIMIENTO - NUEVO"/>
    <s v="VALLE DEL CAUCA"/>
    <s v="YOTOCO"/>
    <s v="JUANMINET.COM"/>
    <s v="REDEBAN"/>
    <s v="FO-25-1578668"/>
    <d v="2025-09-24T00:00:00"/>
    <d v="2025-09-29T00:00:00"/>
    <n v="9999"/>
    <s v="BANCO DE BOGOTA"/>
    <s v="EJECUTADO"/>
    <s v="24-09-2025 SE REALIZA LLAMADA AL CLIENTE, SE HABLA CON LA SRA DOLLY PATRICIA IZQUIERDO RIZO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
    <s v="VISITA_TÉCNICA"/>
    <s v="SOZZZ464"/>
    <s v="TIPO II"/>
    <s v="TERRESTRE"/>
    <s v="BOLAÑOS TABORDA JORGE ENRIQUE"/>
    <n v="4816"/>
    <n v="1"/>
    <n v="163813.69572160003"/>
    <n v="163813.69572160003"/>
    <m/>
    <m/>
    <m/>
    <m/>
    <m/>
    <m/>
  </r>
  <r>
    <s v="NEIVA"/>
    <x v="1"/>
    <x v="1"/>
    <n v="41548"/>
    <s v="TA-25-1146583"/>
    <n v="90178653"/>
    <s v="APERTURA"/>
    <s v="CB CRECIMIENTO - NUEVO"/>
    <s v="HUILA"/>
    <s v="PITAL"/>
    <s v="SALA EN LINEA.COM"/>
    <s v="REDEBAN"/>
    <s v="FO-25-1578676"/>
    <d v="2025-09-24T00:00:00"/>
    <d v="2025-09-25T00:00:00"/>
    <n v="9999"/>
    <s v="BANCO DE BOGOTA"/>
    <s v="EJECUTADO/CANCELADO"/>
    <s v="24-09-2025 SE REALIZA LLAMADA AL CLIENTE, SE HABLA CON LA SRA ROCIO CAICEDO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9/2025 SE LLEGA AL PUNTO, SE EVIDENCIA COMERCIO CON DIRECCIÓN CALLE 7 NO. 9 - 15, SE PIDE RECIBO DE ENERGÍA PARA VALIDAR DIRECCIÓN Y SE EVIDENCIA LA MISMA DIRECCIÓN CALLE 7 NO. 9 - 15., SE ESCALA CASO Y SE CANCELA APERTURA, SE ORIENTA AL CLIENTE A REALIZAR ACTUALIZACIÓN DE DIRECCIÓN EN CÁMARA Y COMERCIO YA QUE EN ESTE DOCUMENTO TAMBIEN SE ENCUENTRA ERRADA LA DIRECCION (TAL CUAL LLEGO EN LISTA), DESPUÉS CONTACTAR CON EL ASESOR DE LA ENTIDAD PARA ACTUALIZAR INFORMACIÓN Y CONTINUAR EL TRÁMITE. "/>
    <s v="VISITA_TÉCNICA"/>
    <s v="VHZZZ484"/>
    <s v="TIPO III"/>
    <s v="TERRESTRE"/>
    <s v="ANDRADE HERNANDEZ JUAN CARLOS"/>
    <n v="1684"/>
    <n v="1"/>
    <n v="275728.78077800001"/>
    <n v="275728.78077800001"/>
    <m/>
    <m/>
    <m/>
    <m/>
    <m/>
    <m/>
  </r>
  <r>
    <s v="BOGOTA"/>
    <x v="4"/>
    <x v="5"/>
    <n v="11001"/>
    <s v="TA-25-1146584"/>
    <n v="90188015"/>
    <s v="APERTURA"/>
    <s v="CB CRECIMIENTO - NUEVO"/>
    <s v="CUNDINAMARCA"/>
    <s v="BOGOTA"/>
    <s v="PRACTIPAGOS LA Y"/>
    <s v="REDEBAN"/>
    <s v="FO-25-1578683"/>
    <d v="2025-09-24T00:00:00"/>
    <d v="2025-09-26T00:00:00"/>
    <n v="9999"/>
    <s v="BANCO DE BOGOTA"/>
    <s v="EJECUTADO"/>
    <s v="24-09-2025 SE REALIZA LLAMADA AL CLIENTE, SE HABLA CON LA SRA YULY STELLA TRIANA MOLANO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
    <s v="VISITA_TÉCNICA"/>
    <s v="VJZZZ942"/>
    <s v="TIPO I"/>
    <s v="TERRESTRE"/>
    <s v="GARCIA PASTRANA KEVIN FERNANDO"/>
    <n v="5994"/>
    <n v="1"/>
    <n v="75096.394270399993"/>
    <n v="75096.394270399993"/>
    <m/>
    <m/>
    <m/>
    <m/>
    <m/>
    <m/>
  </r>
  <r>
    <s v="BOGOTA"/>
    <x v="4"/>
    <x v="5"/>
    <n v="25899"/>
    <s v="TA-25-1146585"/>
    <n v="90701569"/>
    <s v="APERTURA"/>
    <s v="CB CRECIMIENTO - NUEVO"/>
    <s v="CUNDINAMARCA"/>
    <s v="ZIPAQUIRA"/>
    <s v="VARIEDADES OLCY"/>
    <s v="REDEBAN"/>
    <s v="FO-25-1578688"/>
    <d v="2025-09-24T00:00:00"/>
    <d v="2025-09-26T00:00:00"/>
    <n v="9999"/>
    <s v="BANCO DE BOGOTA"/>
    <s v="EJECUTADO"/>
    <s v="24-09-2025 SE REALIZA LLAMADA AL CLIENTE, SE HABLA CON LA SRA OLGA LUCIA CORREDOR GONZALEZ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
    <s v="VISITA_TÉCNICA"/>
    <s v="FRZZZ990"/>
    <s v="TIPO II"/>
    <s v="TERRESTRE"/>
    <s v="GALEANO SORIANO JUAN DAVID"/>
    <n v="1354"/>
    <n v="1"/>
    <n v="163813.69572160003"/>
    <n v="163813.69572160003"/>
    <m/>
    <m/>
    <m/>
    <m/>
    <m/>
    <m/>
  </r>
  <r>
    <s v="BOGOTA"/>
    <x v="4"/>
    <x v="5"/>
    <n v="25286"/>
    <s v="TA-25-1146587"/>
    <n v="90181794"/>
    <s v="APERTURA"/>
    <s v="CB CRECIMIENTO - NUEVO"/>
    <s v="CUNDINAMARCA"/>
    <s v="FUNZA"/>
    <s v="SENDEROS 360 PAPELERIA"/>
    <s v="REDEBAN"/>
    <s v="FO-25-1578697"/>
    <d v="2025-09-24T00:00:00"/>
    <d v="2025-09-26T00:00:00"/>
    <n v="9999"/>
    <s v="BANCO DE BOGOTA"/>
    <s v="EJECUTADO"/>
    <s v="24-09-2025 SE REALIZA LLAMADA AL CLIENTE, SE HABLA CON LA ESPOSA DEL SR JOSE RODRIGO RUBIANO RODRIGUEZ SE VALIDA DIRECCIÓN OK, CANAL OK, TARJETA DE SEMBRADO OK, DISPONIBILIDAD TOTAL, SE CONFIRMA 4 ULTIMOS DIGITOS DE LA TARJETA: OK, LLAMAR EL DÍA LA INSTALACIÓN PARA CONFIRMAR VISITA// CONTACTO REALIZADO POR LA APP // 26/09/2025 SE REALIZA INSTALACION DE CORRESPONSAL AVAL, SE INSTALAN EQUIPOS, SEMBRADO DE TARJETA, CB QUEDA OPERATIVO."/>
    <s v="VISITA_TÉCNICA"/>
    <s v="VGZZZ785"/>
    <s v="TIPO II"/>
    <s v="TERRESTRE"/>
    <s v="LOZADA ROJAS CHRISTIAN ANDRES"/>
    <n v="8060"/>
    <n v="1"/>
    <n v="163813.69572160003"/>
    <n v="163813.69572160003"/>
    <m/>
    <m/>
    <m/>
    <m/>
    <m/>
    <m/>
  </r>
  <r>
    <s v="VILLAVICENCIO"/>
    <x v="1"/>
    <x v="1"/>
    <n v="50689"/>
    <s v="TA-25-1146588"/>
    <n v="90157989"/>
    <s v="APERTURA"/>
    <s v="CB CRECIMIENTO - NUEVO"/>
    <s v="META"/>
    <s v="SAN MARTIN"/>
    <s v="DROGUERIA Y MINIMARKET SAN JOSE 1"/>
    <s v="REDEBAN"/>
    <s v="FO-25-1578702"/>
    <d v="2025-09-24T00:00:00"/>
    <d v="2025-09-29T00:00:00"/>
    <n v="9999"/>
    <s v="BANCO DE BOGOTA"/>
    <s v="EJECUTADO"/>
    <s v="24-09-2025 SE REALIZA LLAMADA AL CLIENTE, SE HABLA CON EL SR EDISON FERNANDO CAMACHO ESPINOSA  SE VALIDA DIRECCIÓN OK, CANAL OK, TARJETA DE SEMBRADO OK, DISPONIBILIDAD TOTAL, SE CONFIRMA 4 ULTIMOS DIGITOS DE LA TARJETA: NO-CLIENTE NO LA TIENE A LA MANO (SE E CONFIRMAN LOS DIGITOS DE LA LISTA DE CHEQUEO), LLAMAR EL DÍA LA INSTALACIÓN PARA CONFIRMAR VISITA// CONTACTO REALIZADO POR LA APP // 29/09/2025 SE REALIZA INSTALACION DE CORRESPONSAL AVAL, SE INSTALAN EQUIPOS, SEMBRADO DE TARJETA, CB QUEDA OPERATIVO."/>
    <s v="VISITA_TÉCNICA"/>
    <s v="VEZZZ511"/>
    <s v="TIPO II"/>
    <s v="TERRESTRE"/>
    <s v="CASTRILLON URREA LONDIER LEANDRO"/>
    <n v="1296"/>
    <n v="1"/>
    <n v="163813.69572160003"/>
    <n v="163813.69572160003"/>
    <m/>
    <m/>
    <m/>
    <m/>
    <m/>
    <m/>
  </r>
  <r>
    <s v="BOGOTA"/>
    <x v="4"/>
    <x v="5"/>
    <n v="11001"/>
    <s v="TA-25-1146590"/>
    <n v="90163006"/>
    <s v="APERTURA"/>
    <s v="CB CRECIMIENTO - NUEVO"/>
    <s v="CUNDINAMARCA"/>
    <s v="BOGOTA"/>
    <s v="PAPELERIA Y DULCERIA EMANUELITO"/>
    <s v="REDEBAN"/>
    <s v="FO-25-1578710"/>
    <d v="2025-09-24T00:00:00"/>
    <d v="2025-09-26T00:00:00"/>
    <n v="9999"/>
    <s v="BANCO DE BOGOTA"/>
    <s v="EJECUTADO"/>
    <s v="24-09-2025 SE REALIZA LLAMADA AL CLIENTE, SE HABLA CON LA SRA ANGIE PAOLA CHAVARRO AM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9/2025 SE REALIZA INSTALACION DE CORRESPONSAL AVAL, SE INSTALAN EQUIPOS, SEMBRADO DE TARJETA, CB QUEDA OPERATIVO."/>
    <s v="VISITA_TÉCNICA"/>
    <s v="FLZZZ157"/>
    <s v="TIPO I"/>
    <s v="TERRESTRE"/>
    <s v="ALARCON AREVALO JOHAN STIVEN"/>
    <n v="9184"/>
    <n v="1"/>
    <n v="75096.394270399993"/>
    <n v="75096.394270399993"/>
    <m/>
    <m/>
    <m/>
    <m/>
    <m/>
    <m/>
  </r>
  <r>
    <s v="BOGOTA"/>
    <x v="4"/>
    <x v="5"/>
    <n v="11001"/>
    <s v="TA-25-1146591"/>
    <n v="89350548"/>
    <s v="APERTURA"/>
    <s v="CB CRECIMIENTO - NUEVO"/>
    <s v="CUNDINAMARCA"/>
    <s v="BOGOTA"/>
    <s v="SERVICIOS INTEGRALES S"/>
    <s v="REDEBAN"/>
    <s v="FO-25-1578719"/>
    <d v="2025-09-24T00:00:00"/>
    <d v="2025-09-26T00:00:00"/>
    <n v="9999"/>
    <s v="BANCO DE BOGOTA"/>
    <s v="EJECUTADO"/>
    <s v="24-09-2025 SE REALIZA LLAMADA AL CLIENTE, SE HABLA CON EL SR SANTIAGO RAMIREZ RODRIGUEZ SE VALIDA DIRECCIÓN OK, CANAL OK, TARJETA DE SEMBRADO OK, DISPONIBILIDAD TOTAL, SE CONFIRMA 4 ULTIMOS DIGITOS DE LA TARJETA: OK, LLAMAR EL DÍA LA INSTALACIÓN PARA CONFIRMAR VISITA// CONTACTO REALIZADO POR LA APP // CLIENTE SOLICITA QUE SE LE INSTALE PINPAD YA QUE SU COMERCIO ES CERRADO Y LO NECESITA PARA OPERAR SIN NOVEDAD // 26/09/2025 SE REALIZA INSTALACION DE CORRESPONSAL AVAL, SE INSTALAN EQUIPOS, SEMBRADO DE TARJETA, CB QUEDA OPERATIVO."/>
    <s v="VISITA_TÉCNICA"/>
    <s v="V1YZZ807"/>
    <s v="TIPO I"/>
    <s v="TERRESTRE"/>
    <s v="GARCIA PASTRANA KEVIN FERNANDO"/>
    <n v="4425"/>
    <n v="1"/>
    <n v="75096.394270399993"/>
    <n v="75096.394270399993"/>
    <m/>
    <m/>
    <m/>
    <m/>
    <m/>
    <m/>
  </r>
  <r>
    <s v="CUCUTA"/>
    <x v="0"/>
    <x v="0"/>
    <n v="54003"/>
    <s v="TA-25-1146593"/>
    <n v="90140237"/>
    <s v="APERTURA"/>
    <s v="CB CRECIMIENTO - NUEVO"/>
    <s v="NORTE DE SANTANDER"/>
    <s v="ABREGO"/>
    <s v="TELNORTE ABREGO"/>
    <s v="REDEBAN"/>
    <s v="FO-25-1578735"/>
    <d v="2025-09-24T00:00:00"/>
    <d v="2025-09-26T00:00:00"/>
    <n v="9999"/>
    <s v="BANCO DE BOGOTA"/>
    <s v="EJECUTADO"/>
    <s v="24-09-2025 SE REALIZA LLAMADA AL CLIENTE, SE HABLA CON TELNORTE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9/2025 SE REALIZA INSTALACION DE CORRESPONSAL AVAL, SE INSTALAN EQUIPOS, SEMBRADO DE TARJETA, CB QUEDA OPERATIVO."/>
    <s v="VISITA_TÉCNICA"/>
    <s v="LIZZZ150"/>
    <s v="TIPO III"/>
    <s v="TERRESTRE"/>
    <s v="MARTINEZ FLOREZ DONIS ALBERTO"/>
    <n v="4291"/>
    <n v="1"/>
    <n v="275728.78077800001"/>
    <n v="275728.78077800001"/>
    <m/>
    <m/>
    <m/>
    <m/>
    <m/>
    <m/>
  </r>
  <r>
    <s v="PASTO"/>
    <x v="3"/>
    <x v="3"/>
    <n v="52356"/>
    <s v="TA-25-1148871"/>
    <n v="21212048"/>
    <s v="APERTURA"/>
    <s v="CB CRECIMIENTO - NUEVO"/>
    <s v="NARIÑO"/>
    <s v="IPIALES"/>
    <s v="SEMPERS GROUP"/>
    <s v="REDEBAN"/>
    <s v="FO-25-1581979"/>
    <d v="2025-09-24T00:00:00"/>
    <d v="2025-09-26T00:00:00"/>
    <n v="9999"/>
    <s v="BANCO DE BOGOTA"/>
    <s v="EJECUTADO"/>
    <s v="24-09-2025 SE REALIZA LLAMADA A LOS NUMEROS DE LA LISTA LOS CUALES TIMBRAN PERO NADIE CONTESTA, SE HACEN VARIAS GESTIONES Y AL FINAL SE DEJA MENSAJE DE WHATSAPP // 25-09-2025 SE REALIZA LLAMADA AL CLIENTE, SE HABLA CON EL SR Jaime Hualpa SE VALIDA DIRECCIÓN OK, CANAL OK, TARJETA DE SEMBRADO OK, DISPONIBILIDAD TOTAL, SE CONFIRMA 4 ULTIMOS DIGITOS DE LA TARJETA: OK, LLAMAR EL DÍA LA INSTALACIÓN PARA CONFIRMAR VISITA// CONTACTO REALIZADO POR WHATSAPP // 26/09/2025 SE REALIZA INSTALACION DE CORRESPONSAL AVAL, SE INSTALAN EQUIPOS, SEMBRADO DE TARJETA, CB QUEDA OPERATIVO."/>
    <s v="VISITA_TÉCNICA"/>
    <s v="FXZZZ140 FXZZZ141 FXZZZ142"/>
    <s v="TIPO II"/>
    <s v="TERRESTRE"/>
    <s v="BRAVO MADROÑERO OSCAR ESTEBAN"/>
    <s v="9330-9793-6392"/>
    <n v="1"/>
    <n v="163813.69572160003"/>
    <n v="163813.69572160003"/>
    <m/>
    <m/>
    <m/>
    <m/>
    <m/>
    <m/>
  </r>
  <r>
    <s v="BOGOTA"/>
    <x v="4"/>
    <x v="5"/>
    <n v="11001"/>
    <s v="TA-25-1148894"/>
    <n v="90166298"/>
    <s v="APERTURA"/>
    <s v="CB CRECIMIENTO - NUEVO"/>
    <s v="CUNDINAMARCA"/>
    <s v="BOGOTA"/>
    <s v="VARIEDADES Y PAPELERIA COSITAS CHEVERES"/>
    <s v="REDEBAN"/>
    <s v="FO-25-1581988"/>
    <d v="2025-09-24T00:00:00"/>
    <d v="2025-09-26T00:00:00"/>
    <n v="9999"/>
    <s v="BANCO DE BOGOTA"/>
    <s v="EJECUTADO"/>
    <s v="24-09-2025 SE REALIZA LLAMADA A LOS NUMEROS DE LA LISTA LOS CUALES TIMBRAN PERO NADIE CONTESTA, SE HACEN VARIAS GESTIONES Y AL FINAL SE DEJA MENSAJE DE WHATSAPP // 25-09-2025 SE REALIZA LLAMADA AL CLIENTE, SE HABLA CON LA SANDRA CARTAGENA SIERR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6/09/2025 SE REALIZA INSTALACION DE CORRESPONSAL AVAL, SE INSTALAN EQUIPOS, SEMBRADO DE TARJETA, CB QUEDA OPERATIVO."/>
    <s v="VISITA_TÉCNICA"/>
    <s v="FLZZZ977"/>
    <s v="TIPO I"/>
    <s v="TERRESTRE"/>
    <s v="ARIAS QUILINDO JULIAN"/>
    <n v="4898"/>
    <n v="1"/>
    <n v="75096.394270399993"/>
    <n v="75096.394270399993"/>
    <m/>
    <m/>
    <m/>
    <m/>
    <m/>
    <m/>
  </r>
  <r>
    <s v="BARRANQUILLA"/>
    <x v="5"/>
    <x v="6"/>
    <n v="8078"/>
    <s v="TA-25-1149825"/>
    <n v="90174258"/>
    <s v="APERTURA"/>
    <s v="CB CRECIMIENTO - NUEVO"/>
    <s v="ATLANTICO"/>
    <s v="BARANOA"/>
    <s v="ALMACEN DE REPUESTOS R &amp; A"/>
    <s v="REDEBAN"/>
    <s v="FO-25-1583906"/>
    <d v="2025-09-25T00:00:00"/>
    <d v="2025-09-29T00:00:00"/>
    <n v="9999"/>
    <s v="BANCO DE BOGOTA"/>
    <s v="EJECUTADO"/>
    <s v="25-09-2025 SE REALIZA LLAMADA AL CLIENTE, SE HABLA CON LA SRA ESMERI MATILDE AHUMADA PINEDA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
    <s v="VISITA_TÉCNICA"/>
    <s v="SLZZZ708"/>
    <s v="TIPO II"/>
    <s v="TERRESTRE"/>
    <s v="DE AGUAS MUÑOZ DAVID JOSE"/>
    <n v="2709"/>
    <n v="1"/>
    <n v="163813.69572160003"/>
    <n v="163813.69572160003"/>
    <m/>
    <m/>
    <m/>
    <m/>
    <m/>
    <m/>
  </r>
  <r>
    <s v="BUCARAMANGA"/>
    <x v="0"/>
    <x v="0"/>
    <n v="68081"/>
    <s v="TA-25-1149829"/>
    <n v="90186091"/>
    <s v="APERTURA"/>
    <s v="CB CRECIMIENTO - NUEVO"/>
    <s v="SANTANDER"/>
    <s v="BARRANCABERMEJA"/>
    <s v="MOBILE ANDRETTY"/>
    <s v="REDEBAN"/>
    <s v="FO-25-1583913"/>
    <d v="2025-09-25T00:00:00"/>
    <d v="2025-09-29T00:00:00"/>
    <n v="9999"/>
    <s v="BANCO DE BOGOTA"/>
    <s v="EJECUTADO"/>
    <s v="25-09-2025 SE REALIZA LLAMADA AL CLIENTE, SE HABLA CON LA SRA SERGIO ANDRES DELGADO CASTIBLANC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9/09/2025 SE REALIZA INSTALACION DE CORRESPONSAL AVAL, SE INSTALAN EQUIPOS, SEMBRADO DE TARJETA, CB QUEDA OPERATIVO."/>
    <s v="VISITA_TÉCNICA"/>
    <s v="VJZZZ358"/>
    <s v="TIPO III"/>
    <s v="TERRESTRE"/>
    <s v="GONZALEZ ESTUPIÑAN YEISON WALTER ANTONIO"/>
    <n v="403"/>
    <n v="1"/>
    <n v="275728.78077800001"/>
    <n v="275728.78077800001"/>
    <m/>
    <m/>
    <m/>
    <m/>
    <m/>
    <m/>
  </r>
  <r>
    <s v="BUCARAMANGA"/>
    <x v="0"/>
    <x v="0"/>
    <n v="68547"/>
    <s v="TA-25-1149830"/>
    <n v="90193119"/>
    <s v="APERTURA"/>
    <s v="CB CRECIMIENTO - NUEVO"/>
    <s v="SANTANDER"/>
    <s v="PIEDECUESTA"/>
    <s v="MISCELANEA &amp; INTERAPIDISIMO"/>
    <s v="REDEBAN"/>
    <s v="FO-25-1583917"/>
    <d v="2025-09-25T00:00:00"/>
    <d v="2025-09-29T00:00:00"/>
    <n v="9999"/>
    <s v="BANCO DE BOGOTA"/>
    <s v="EJECUTADO"/>
    <s v="25-09-2025 SE REALIZA LLAMADA AL CLIENTE, SE HABLA CON LA SRA RUTH CACERES CORDERO SE VALIDA DIRECCIÓN OK, CANAL OK, TARJETA DE SEMBRADO OK, DISPONIBILIDAD TOTAL, SE CONFIRMA 4 ULTIMOS DIGITOS DE LA TARJETA: OK, LLAMAR EL DÍA LA INSTALACIÓN PARA CONFIRMAR VISITA// CONTACTO REALIZADO POR LA APP // 29/09/2025 SE REALIZA INSTALACION DE CORRESPONSAL AVAL, SE INSTALAN EQUIPOS, SEMBRADO DE TARJETA, CB QUEDA OPERATIVO."/>
    <s v="VISITA_TÉCNICA"/>
    <s v="VIZZZ996"/>
    <s v="TIPO II"/>
    <s v="TERRESTRE"/>
    <s v="BARAJAS BERMUDEZ YAHIR MAURICIO"/>
    <n v="9941"/>
    <n v="1"/>
    <n v="163813.69572160003"/>
    <n v="163813.69572160003"/>
    <m/>
    <m/>
    <m/>
    <m/>
    <m/>
    <m/>
  </r>
  <r>
    <s v="VILLAVICENCIO"/>
    <x v="1"/>
    <x v="1"/>
    <n v="50006"/>
    <s v="TA-25-1149835"/>
    <n v="90163697"/>
    <s v="APERTURA"/>
    <s v="CB CRECIMIENTO - NUEVO"/>
    <s v="META"/>
    <s v="ACACIAS"/>
    <s v="FUMIACACIAS"/>
    <s v="REDEBAN"/>
    <s v="FO-25-1583923"/>
    <d v="2025-09-25T00:00:00"/>
    <d v="2025-09-29T00:00:00"/>
    <n v="9999"/>
    <s v="BANCO DE BOGOTA"/>
    <s v="EJECUTADO"/>
    <s v="25-09-2025 SE REALIZA LLAMADA AL CLIENTE, SE HABLA CON LA SRA HORTENCIA GARCI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9/2025 SE REALIZA INSTALACION DE CORRESPONSAL AVAL, SE INSTALAN ACCESORIOS DATAFONO YA SE ENCONTRABA EN SITIO, SEMBRADO DE TARJETA, CB QUEDA OPERATIVO."/>
    <s v="VISITA_TÉCNICA"/>
    <s v="FLZZZ181"/>
    <s v="TIPO II"/>
    <s v="TERRESTRE"/>
    <s v="MOLINA CASTRO JAVIER ALBERTO"/>
    <n v="3862"/>
    <n v="1"/>
    <n v="163813.69572160003"/>
    <n v="163813.69572160003"/>
    <m/>
    <m/>
    <m/>
    <m/>
    <m/>
    <m/>
  </r>
  <r>
    <s v="CUCUTA"/>
    <x v="0"/>
    <x v="0"/>
    <n v="54405"/>
    <s v="TA-25-1149836"/>
    <n v="90180804"/>
    <s v="APERTURA"/>
    <s v="CB CRECIMIENTO - NUEVO"/>
    <s v="NORTE DE SANTANDER"/>
    <s v="LOS PATIOS"/>
    <s v="AUTO SERVICIO LA CAMPIÑA PATIOS"/>
    <s v="REDEBAN"/>
    <s v="FO-25-1583929"/>
    <d v="2025-09-25T00:00:00"/>
    <d v="2025-09-29T00:00:00"/>
    <n v="9999"/>
    <s v="BANCO DE BOGOTA"/>
    <s v="EJECUTADO"/>
    <s v="25-09-2025 SE REALIZA LLAMADA AL UNICO NUMERO DE LA LISTA 3212105545 TIMBRA PERO NADIE RESPONDE, SE HACEN VARIAS GESTIONES SIN NUNGUNA RESPUESTA. SE DEJA MENSAJE POR WHATSAPP EN ESPERA DE RESPUESTA // 25-09-2025 SE REALIZA LLAMADA AL CLIENTE, SE HABLA CON INVERSIONES AUTO SERVICIO TODO EN UNO CUCUTA SAS SE VALIDA DIRECCIÓN OK, CANAL OK, TARJETA DE SEMBRADO OK, DISPONIBILIDAD TOTAL, SE CONFIRMA 4 ULTIMOS DIGITOS DE LA TARJETA: OK, LLAMAR EL DÍA LA INSTALACIÓN PARA CONFIRMAR VISITA// CONTACTO REALIZADO POR WHATSAPP // 29/09/2025 SE REALIZA INSTALACION DE CORRESPONSAL AVAL, SE INSTALAN EQUIPOS, SEMBRADO DE TARJETA, CB QUEDA OPERATIVO."/>
    <s v="VISITA_TÉCNICA"/>
    <s v="SOZZZ454"/>
    <s v="TIPO I"/>
    <s v="TERRESTRE"/>
    <s v="TORRES MANTILLA JOSE DANIEL"/>
    <n v="7087"/>
    <n v="1"/>
    <n v="75096.394270399993"/>
    <n v="75096.394270399993"/>
    <m/>
    <m/>
    <m/>
    <m/>
    <m/>
    <m/>
  </r>
  <r>
    <m/>
    <x v="6"/>
    <x v="7"/>
    <m/>
    <m/>
    <m/>
    <m/>
    <m/>
    <m/>
    <m/>
    <m/>
    <m/>
    <m/>
    <m/>
    <m/>
    <m/>
    <m/>
    <m/>
    <m/>
    <m/>
    <m/>
    <m/>
    <m/>
    <m/>
    <m/>
    <m/>
    <m/>
    <n v="39272916.000503965"/>
    <m/>
    <m/>
    <m/>
    <m/>
    <m/>
    <m/>
  </r>
  <r>
    <m/>
    <x v="6"/>
    <x v="7"/>
    <m/>
    <m/>
    <m/>
    <m/>
    <m/>
    <m/>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VILLAVICENCIO"/>
    <x v="0"/>
    <x v="0"/>
    <n v="50689"/>
    <s v="TA-25-1048753"/>
    <n v="25109646"/>
    <s v="ORDEN DE CAMBIO"/>
    <s v="META"/>
    <s v="SAN MARTIN"/>
    <s v="PAPELERIA SALLY"/>
    <s v="REDEBAN"/>
    <s v="FO-25-1460846"/>
    <d v="2025-09-02T10:04:00"/>
    <d v="2025-09-02T14:14:08"/>
    <s v="BANCO DE BOGOTA"/>
    <s v="CIERRE"/>
    <s v="CIERRE"/>
    <m/>
    <m/>
    <s v="ILOCALIZADO"/>
    <s v="CB CERRADO - DESOCUPADO"/>
    <s v="02-09-2025 SE REALIZA VISITA AL PUNTO Y COMERCIO SE ENCUENTRA CERRADO, SE REALIZA CONTACTO TELEFONICO Y NO ES POSIBLE"/>
    <s v="VISITA_TÉCNICA"/>
    <s v="NONE"/>
    <s v="TIPO II"/>
    <s v="TERRESTRE"/>
    <n v="1"/>
    <n v="0"/>
    <s v="PEDREROS CONTRERAS MICHAEL STEVENS"/>
    <n v="144967.87232000002"/>
    <n v="140395.6348884"/>
    <n v="144967.87232000002"/>
    <m/>
    <m/>
    <m/>
    <m/>
    <m/>
    <m/>
  </r>
  <r>
    <s v="NEIVA"/>
    <x v="0"/>
    <x v="0"/>
    <n v="41001"/>
    <s v="TA-25-1048748"/>
    <n v="59382655"/>
    <s v="ORDEN DE CAMBIO"/>
    <s v="HUILA"/>
    <s v="NEIVA"/>
    <s v="ERICK SEGUROS"/>
    <s v="REDEBAN"/>
    <s v="FO-25-1460830"/>
    <d v="2025-09-02T10:04:00"/>
    <d v="2025-09-03T09:34:00"/>
    <s v="BANCO DE BOGOTA"/>
    <s v="CIERRE"/>
    <s v="CIERRE"/>
    <m/>
    <m/>
    <s v="EJECUTADO_EXITOSO"/>
    <s v="CIERRE EXITOSO"/>
    <s v="02-09-2025 SE REALIZA VISITA AL PUNTO , SE RETIRA CON EXITOSO, DATÁFONO Y LECTOR DE BARRAS . CIERRE EXITOSO "/>
    <s v="VISITA_TÉCNICA"/>
    <s v="NSZZZ962"/>
    <s v="TIPO I"/>
    <s v="TERRESTRE"/>
    <n v="1"/>
    <n v="0"/>
    <s v="DEVIA REINOSO JUAN CARLOS"/>
    <n v="65960.072302"/>
    <n v="75096.394270399993"/>
    <n v="65960.072302"/>
    <m/>
    <m/>
    <m/>
    <m/>
    <m/>
    <m/>
  </r>
  <r>
    <s v="TUNJA"/>
    <x v="1"/>
    <x v="1"/>
    <n v="15806"/>
    <s v="TA-25-1048757"/>
    <n v="44487213"/>
    <s v="ORDEN DE CAMBIO"/>
    <s v="BOYACA"/>
    <s v="TIBASOSA"/>
    <s v="DROGUERIA FISIOSALUD"/>
    <s v="REDEBAN"/>
    <s v="FO-25-1460858"/>
    <d v="2025-09-02T10:04:00"/>
    <d v="2025-09-03T12:16:48"/>
    <s v="BANCO DE BOGOTA"/>
    <s v="CIERRE"/>
    <s v="CIERRE"/>
    <m/>
    <m/>
    <s v="EJECUTADO_EXITOSO"/>
    <s v="CIERRE EXITOSO"/>
    <s v="03-09-2025 RETIRO DE EQUIPO DATÁFONO Y LECTOR DE CÓDIGO DE BARRAS EXITOSO."/>
    <s v="VISITA_TÉCNICA"/>
    <s v="ON00O455"/>
    <s v="TIPO II"/>
    <s v="TERRESTRE"/>
    <n v="1"/>
    <n v="0"/>
    <s v="HERRERA GARZON JEYSON STEVENT"/>
    <n v="144967.87232000002"/>
    <n v="140395.6348884"/>
    <n v="144967.87232000002"/>
    <m/>
    <m/>
    <m/>
    <m/>
    <m/>
    <m/>
  </r>
  <r>
    <s v="MEDELLIN"/>
    <x v="2"/>
    <x v="2"/>
    <n v="5031"/>
    <s v="TA-25-1048750"/>
    <n v="89332566"/>
    <s v="ORDEN DE CAMBIO"/>
    <s v="ANTIOQUIA"/>
    <s v="AMALFI"/>
    <s v="SE LE TIENE AMALFI "/>
    <s v="REDEBAN"/>
    <s v="FO-25-1460837"/>
    <d v="2025-09-02T10:04:00"/>
    <d v="2025-09-05T08:10:44"/>
    <s v="BANCO DE BOGOTA"/>
    <s v="CIERRE"/>
    <s v="CIERRE"/>
    <m/>
    <m/>
    <s v="EJECUTADO_EXITOSO"/>
    <s v="CIERRE EXITOSO"/>
    <s v="05-09-2025 SE REALIZA CIERRE EXITOSO DE AVAL TODO QUEDA OK"/>
    <s v="VISITA_TÉCNICA"/>
    <s v="F1ZZZ273"/>
    <s v="TIPO IV"/>
    <s v="TERRESTRE"/>
    <n v="1"/>
    <n v="0"/>
    <s v="ALVAREZ ARENAS VICTOR HUGO"/>
    <n v="479588.87655000004"/>
    <n v="196536.5258152"/>
    <n v="479588.87655000004"/>
    <m/>
    <m/>
    <m/>
    <m/>
    <m/>
    <m/>
  </r>
  <r>
    <s v="BOGOTA"/>
    <x v="3"/>
    <x v="3"/>
    <n v="11001"/>
    <s v="TA-25-987700"/>
    <n v="18195859"/>
    <s v="ORDEN DE CAMBIO"/>
    <s v="CUNDINAMARCA"/>
    <s v="BOGOTA"/>
    <s v="MISCELANEA LA CUMBRE CF 18"/>
    <s v="REDEBAN"/>
    <s v="FO-25-1394604"/>
    <d v="2025-08-19T11:36:00"/>
    <d v="2025-09-05T11:50:00"/>
    <s v="BANCO DE BOGOTA"/>
    <s v="CIERRE"/>
    <s v="CIERRE"/>
    <m/>
    <m/>
    <s v="ILOCALIZADO"/>
    <s v="CB CERRADO - DESOCUPADO"/>
    <s v="05-09-2025 SÍ CITA COMERCIAL PARA REALIZAR CIERRE PARA LLEGAR AL PUNTO SE ENCUENTRA CERRADO SE INTENTA COMUNICACIÓN AL TELÉFONO DE LA DESCRIPCIÓN PERO NO SE TIENE ÉXITO"/>
    <s v="VISITA_TÉCNICA"/>
    <n v="0"/>
    <s v="TIPO I"/>
    <s v="TERRESTRE"/>
    <n v="1"/>
    <n v="0"/>
    <s v="SOTO LONDOÑO FREDY ALEXANDER"/>
    <n v="65960.072302"/>
    <n v="75096.394270399993"/>
    <n v="65960.072302"/>
    <m/>
    <m/>
    <m/>
    <m/>
    <m/>
    <m/>
  </r>
  <r>
    <s v="BOGOTA"/>
    <x v="3"/>
    <x v="3"/>
    <n v="25513"/>
    <s v="TA-25-1048743"/>
    <n v="22956726"/>
    <s v="ORDEN DE CAMBIO"/>
    <s v="CUNDINAMARCA"/>
    <s v="PACHO"/>
    <s v="DULCERIA Y DESECHABLES DISTRIPACHO"/>
    <s v="REDEBAN"/>
    <s v="FO-25-1460819"/>
    <d v="2025-09-02T10:04:00"/>
    <d v="2025-09-05T12:35:10"/>
    <s v="BANCO DE BOGOTA"/>
    <s v="CIERRE"/>
    <s v="CIERRE"/>
    <m/>
    <m/>
    <s v="EJECUTADO_EXITOSO"/>
    <s v="CIERRE EXITOSO"/>
    <s v="05-09-2025 SE VISITA COMERCIO PARA CIERRE DE PUNTO BANCO BOGOTÁ DONDE SE RECOGE DATÁFONO,LECTORA,HUB SIN PLACA Y PINPAD SE REALIZAN IMPRESIONES DE PRUEBA OK Y SE COMPLETA CIERRE SIN NOVEDAD "/>
    <s v="VISITA_TÉCNICA"/>
    <s v="SXLZZ976"/>
    <s v="TIPO III"/>
    <s v="TERRESTRE"/>
    <n v="1"/>
    <n v="0"/>
    <s v="ROMERO ROJAS BREIDY JHOHAN"/>
    <n v="275728.78077800001"/>
    <n v="196536.5258152"/>
    <n v="275728.78077800001"/>
    <m/>
    <m/>
    <m/>
    <m/>
    <m/>
    <m/>
  </r>
  <r>
    <s v="BARRANQUILLA"/>
    <x v="4"/>
    <x v="4"/>
    <n v="8638"/>
    <s v="TA-25-1063585"/>
    <n v="28574341"/>
    <s v="ORDEN DE CAMBIO"/>
    <s v="ATLANTICO"/>
    <s v="SABANALARGA"/>
    <s v="LA CENTRAL PAPELERIA Y VARIEDADES PUNTO NET"/>
    <s v="REDEBAN"/>
    <s v="FO-25-1478182"/>
    <d v="2025-09-04T09:56:00"/>
    <d v="2025-09-06T10:33:00"/>
    <s v="BANCO DE BOGOTA"/>
    <s v="CIERRE"/>
    <s v="CIERRE"/>
    <m/>
    <m/>
    <s v="EJECUTADO_EXITOSO"/>
    <s v="CIERRE EXITOSO"/>
    <s v="05-09-2025 SE REALIZA VISITA SE PORC DE A RETIRAR O RECIBIR EQUIPOS, 2  DATAFONOS, 2 LECTORES ,2 PINPAD ,1 HUB ,2 FUETES DE PODER + CABLES DE PODER, 2 BASES DE DATAFONOS ,NO TIENES ROLLOS CONSUMIO Y CONEXIÓN A RED ERA DEL CLIENTE, CIERRE EXITOSO"/>
    <s v="VISITA_TÉCNICA"/>
    <s v="A4IZZ058 - A4IZZ059"/>
    <s v="TIPO II"/>
    <s v="TERRESTRE"/>
    <n v="1"/>
    <n v="0"/>
    <s v="PORRAS CASTRO DARLON NASCK"/>
    <n v="144967.87232000002"/>
    <n v="140395.6348884"/>
    <n v="144967.87232000002"/>
    <m/>
    <m/>
    <m/>
    <m/>
    <m/>
    <m/>
  </r>
  <r>
    <s v="BARRANQUILLA"/>
    <x v="4"/>
    <x v="4"/>
    <n v="8638"/>
    <s v="TA-25-1063587"/>
    <n v="28893774"/>
    <s v="ORDEN DE CAMBIO"/>
    <s v="ATLANTICO"/>
    <s v="SABANALARGA"/>
    <s v="LA CENTRAL MULTISERVICIOS"/>
    <s v="REDEBAN"/>
    <s v="FO-25-1478185"/>
    <d v="2025-09-04T09:56:00"/>
    <d v="2025-09-06T10:44:00"/>
    <s v="BANCO DE BOGOTA"/>
    <s v="CIERRE"/>
    <s v="CIERRE"/>
    <m/>
    <m/>
    <s v="EJECUTADO_EXITOSO"/>
    <s v="PARCIALMENTE EXITOSO"/>
    <s v="05-09-2025 SE REALIZA VISITA SE PROCEDE A RECIBIR EQUIPOS ,2 DATAFONOS ,1 LECT,1FUENTEDE PODER,1 BASE DEL DATAFONO ,QUEDA PENDIENTE LA PLACA: 1139188 SEGÚN INVENTARIO CLIENTE NO LA ENTREGA, ENTREGA EN DIRECCIÓN CALLE 21 # 19B-3 SE RECUPERAN EQUIPOS ENTREGADOS"/>
    <s v="VISITA_TÉCNICA"/>
    <s v="A4IZZ064 - 9T3ZZ076"/>
    <s v="TIPO II"/>
    <s v="TERRESTRE"/>
    <n v="1"/>
    <n v="0"/>
    <s v="PORRAS CASTRO DARLON NASCK"/>
    <n v="144967.87232000002"/>
    <n v="140395.6348884"/>
    <n v="144967.87232000002"/>
    <m/>
    <m/>
    <m/>
    <m/>
    <m/>
    <m/>
  </r>
  <r>
    <s v="CALI"/>
    <x v="5"/>
    <x v="5"/>
    <n v="76001"/>
    <s v="TA-25-1070724"/>
    <n v="87309515"/>
    <s v="ORDEN DE CAMBIO"/>
    <s v="VALLE DEL CAUCA"/>
    <s v="CALI"/>
    <s v="MISCELANEA Y VARIEDADES MA CAMILA"/>
    <s v="REDEBAN"/>
    <s v="FO-25-1486183"/>
    <d v="2025-09-05T11:01:00"/>
    <d v="2025-09-06T10:53:00"/>
    <s v="BANCO DE BOGOTA"/>
    <s v="CIERRE"/>
    <s v="CIERRE"/>
    <m/>
    <m/>
    <s v="EJECUTADO_EXITOSO"/>
    <s v="CIERRE EXITOSO"/>
    <s v="05-09-2025 SE LLAMA AL CLIENTE Y SE VALIDA EL CIERRE CB AVAL Y SE VISITA EN LA DIRECCIÓN INDICADA EN CALI, SE REVISA LOS EQUIPOS RETIRO DATAFONO, LECTORA, ACCESORIOS EN BUEN ESTADO "/>
    <s v="VISITA_TÉCNICA"/>
    <s v="SXPZZ069"/>
    <s v="TIPO I"/>
    <s v="TERRESTRE"/>
    <n v="1"/>
    <n v="0"/>
    <s v="HERRERA MONAR GEOVANNY"/>
    <n v="65960.072302"/>
    <n v="75096.394270399993"/>
    <n v="65960.072302"/>
    <m/>
    <m/>
    <m/>
    <m/>
    <m/>
    <m/>
  </r>
  <r>
    <s v="MEDELLIN"/>
    <x v="2"/>
    <x v="2"/>
    <n v="5001"/>
    <s v="TA-25-1070723"/>
    <n v="27158575"/>
    <s v="ORDEN DE CAMBIO"/>
    <s v="ANTIOQUIA"/>
    <s v="MEDELLIN"/>
    <s v="EL BOOM DEL PELUQUERO NO. 2"/>
    <s v="REDEBAN"/>
    <s v="FO-25-1486177"/>
    <d v="2025-09-05T11:01:00"/>
    <d v="2025-09-08T11:13:03"/>
    <s v="BANCO DE BOGOTA"/>
    <s v="CIERRE"/>
    <s v="CIERRE"/>
    <m/>
    <m/>
    <s v="EJECUTADO_EXITOSO"/>
    <s v="CIERRE EXITOSO"/>
    <s v="08-09-2025 SE HACE CIERRE OK NO APLICA PUBLICIDAD "/>
    <s v="VISITA_TÉCNICA"/>
    <s v="A1OZZ751"/>
    <s v="TIPO I"/>
    <s v="TERRESTRE"/>
    <n v="1"/>
    <n v="0"/>
    <s v="DIAZ ZABALA FRANCIS DUBAN"/>
    <n v="65960.072302"/>
    <n v="75096.394270399993"/>
    <n v="65960.072302"/>
    <m/>
    <m/>
    <m/>
    <m/>
    <m/>
    <m/>
  </r>
  <r>
    <s v="BOGOTA"/>
    <x v="3"/>
    <x v="3"/>
    <n v="25899"/>
    <s v="TA-25-1063584"/>
    <n v="15696511"/>
    <s v="ORDEN DE CAMBIO"/>
    <s v="CUNDINAMARCA"/>
    <s v="ZIPAQUIRA"/>
    <s v="PAPELERIA PRISSMA"/>
    <s v="REDEBAN"/>
    <s v="FO-25-1496905"/>
    <d v="2025-09-04T09:56:00"/>
    <d v="2025-09-08T13:04:18"/>
    <s v="BANCO DE BOGOTA"/>
    <s v="CIERRE"/>
    <s v="CIERRE"/>
    <m/>
    <m/>
    <s v="EJECUTADO_EXITOSO"/>
    <s v="PARCIALMENTE EXITOSO"/>
    <s v="08-09-2025 SE REALIZA VISITA DE CAMPO DONDE SE RETIRA EQUIPO SIN NOVEDAD, SE VALIDA QUE HAY EQUIPOS FALTANTES POR LO CUAL SE SOLICITA LA VALIDAR UBICACIÓN DE LOS MISMOS, SE INFORMA A SUPERVISOR QUIEN AUTORIZA CIERRE DE VISITA."/>
    <s v="VISITA_TÉCNICA"/>
    <s v="99WZZ530-BBVZZ139"/>
    <s v="TIPO II"/>
    <s v="TERRESTRE"/>
    <n v="2"/>
    <n v="0"/>
    <s v="LOZADA ROJAS CHRISTIAN ANDRES"/>
    <n v="144967.87232000002"/>
    <n v="140395.6348884"/>
    <n v="289935.74464000005"/>
    <m/>
    <m/>
    <m/>
    <m/>
    <m/>
    <m/>
  </r>
  <r>
    <s v="PASTO"/>
    <x v="5"/>
    <x v="5"/>
    <n v="52356"/>
    <s v="TA-25-1048741"/>
    <n v="13702519"/>
    <s v="ORDEN DE CAMBIO"/>
    <s v="NARIÑO"/>
    <s v="IPIALES"/>
    <s v="LIBRERIA Y PAPELERIA IPIALES"/>
    <s v="REDEBAN"/>
    <s v="FO-25-1460813"/>
    <d v="2025-09-02T10:04:00"/>
    <d v="2025-09-09T09:29:26"/>
    <s v="BANCO DE BOGOTA"/>
    <s v="CIERRE"/>
    <s v="CIERRE"/>
    <m/>
    <m/>
    <s v="GESTIÓN_TELEFÓNICA"/>
    <s v="CANCELADO POR EL USUARIO"/>
    <s v="09-09-2025 SE HABLA CON EL SEÑOR ANDRES BRAVO NIETO DEL SEÑOR JORGE BRAVO, QUIEN INDICA QUE NO SABE EN EL MOMENTO DÓNDE SE ENCUENTRAN LOS EQUIPOS, PUES LA PAPELERÍA CERRÓ Y EL SEÑOR JORGE SE LLEVÓ TODO. INDICA QUE ESTÁ VALIDANDO DÓNDE QUEDARON LOS EQUIPOS PARA PODER ENVIARLOS O ENTREGARLOS EN LA CIUDAD DE PASTO DONDE ÉL SE ENCUENTRA. SE LE INDICA QUE POR VENCIMIENTO DE LA ACTIVIDAD SE DEBE CERRAR Y QUE UNA VEZ LOS TENGA EN SU PODER, NOS CONTACTE PARA SOLICITAR LA AUTORIZACIÓN DEL CIERRE Y PODERLOS RECOGER"/>
    <s v="SOPORTE_TELEFÓNICO"/>
    <n v="0"/>
    <s v="TIPO II"/>
    <s v="TERRESTRE"/>
    <n v="0"/>
    <n v="0"/>
    <s v="HENAO CARDONA DIEGO FERNANDO"/>
    <n v="41241.0800752"/>
    <n v="0"/>
    <n v="41241.0800752"/>
    <m/>
    <m/>
    <m/>
    <m/>
    <m/>
    <m/>
  </r>
  <r>
    <s v="MANIZALES"/>
    <x v="5"/>
    <x v="6"/>
    <n v="17524"/>
    <s v="TA-25-1080011"/>
    <n v="70763974"/>
    <s v="ORDEN DE CAMBIO"/>
    <s v="CALDAS"/>
    <s v="PALESTINA"/>
    <s v="FERRETERIA ORTIZ ARAUCA"/>
    <s v="REDEBAN"/>
    <s v="FO-25-1497678"/>
    <d v="2025-09-08T11:52:00"/>
    <d v="2025-09-09T12:18:48"/>
    <s v="BANCO DE BOGOTA"/>
    <s v="CIERRE"/>
    <s v="CIERRE"/>
    <m/>
    <m/>
    <s v="EJECUTADO_EXITOSO"/>
    <s v="CIERRE EXITOSO"/>
    <s v="09-09-2025 SE RETIRA DATÁFONO, BASE Y LECTORA DE CB AVAL."/>
    <s v="VISITA_TÉCNICA"/>
    <s v="LA0VZ926"/>
    <s v="TIPO II"/>
    <s v="TERRESTRE"/>
    <n v="1"/>
    <n v="0"/>
    <s v="FRANCO CAÑAVERAL YAMID RAUL"/>
    <n v="144967.87232000002"/>
    <n v="140395.6348884"/>
    <n v="144967.87232000002"/>
    <m/>
    <m/>
    <m/>
    <m/>
    <m/>
    <m/>
  </r>
  <r>
    <s v="BOGOTA"/>
    <x v="3"/>
    <x v="3"/>
    <n v="11001"/>
    <s v="TA-25-1080000"/>
    <n v="16093528"/>
    <s v="ORDEN DE CAMBIO"/>
    <s v="CUNDINAMARCA"/>
    <s v="BOGOTA"/>
    <s v="MISCELANEA INSUPERABLE"/>
    <s v="REDEBAN"/>
    <s v="FO-25-1497664"/>
    <d v="2025-09-08T11:52:00"/>
    <d v="2025-09-10T11:09:41"/>
    <s v="BANCO DE BOGOTA"/>
    <s v="CIERRE"/>
    <s v="CIERRE"/>
    <m/>
    <m/>
    <s v="ILOCALIZADO"/>
    <s v="CB CERRADO - DESOCUPADO"/>
    <s v="10-09-2025 SE VISITA COMERCIO POR CIERRE DE PUNTO AL LLEGAR A LA DIRECCIÓN REGISTRADA TRANSVERSAL 8 I NO.67 A-6, SE IDENTIFICA QUE ESTÁ NO EXISTE, SE VALIDA DIRECCION QUE REGISTRA EN LA TERMINAL LA CUAL ES  TRANSVERSAL 18 I # 67A 63 SUR, SE INTENTA COMUNICACIÓN TELEFÓNICA PARA CONFIRMAR LA DIRECCIÓN DE ENTREGA, PERO CLIENTE NO CONTESTA, SE PROCEDE A DILIGENCIAR FORMATO ILOCALIZABLE Y SE CIERRA ACTIVIDAD SIN MÁS NOVEDAD"/>
    <s v="VISITA_TÉCNICA"/>
    <n v="0"/>
    <s v="TIPO I"/>
    <s v="TERRESTRE"/>
    <n v="1"/>
    <n v="0"/>
    <s v="ROMERO ROJAS BREIDY JHOHAN"/>
    <n v="65960.072302"/>
    <n v="75096.394270399993"/>
    <n v="65960.072302"/>
    <m/>
    <m/>
    <m/>
    <m/>
    <m/>
    <m/>
  </r>
  <r>
    <s v="TUNJA"/>
    <x v="1"/>
    <x v="1"/>
    <n v="15861"/>
    <s v="TA-25-1096693"/>
    <n v="21334313"/>
    <s v="ORDEN DE CAMBIO"/>
    <s v="BOYACA"/>
    <s v="VENTAQUEMADA"/>
    <s v="MIL COSITAS PARA SU HOGAR"/>
    <s v="REDEBAN"/>
    <s v="FO-25-1514713"/>
    <d v="2025-09-11T11:38:00"/>
    <d v="2025-09-11T15:40:20"/>
    <s v="BANCO DE BOGOTA"/>
    <s v="CIERRE"/>
    <s v="CIERRE"/>
    <m/>
    <m/>
    <s v="NO_EXITOSO"/>
    <s v="CB NO ENTREGA EQUIPO"/>
    <s v="11-09-2025 SE VISITA CB PARA REALIZAR CIERRE, PROPIETARIA NO SE ENCUENTRA EN SITIO, PERSONA ACARGO MANIFIESTA QUE NO TIENE AUTORIZACIÓN PARA ENTREGAR EQUIPOS DE CB, SE COMUNICA CON CLIENTE AL NÚMERO TELEFÓNICO 3113302507 INDICA QUE NO ES POSIBLE BRINDAR ATENCIÓN EL DIA DE HOY"/>
    <s v="VISITA_TÉCNICA"/>
    <n v="0"/>
    <s v="TIPO II"/>
    <s v="TERRESTRE"/>
    <n v="1"/>
    <n v="0"/>
    <s v="GONZALEZ GONZALEZ MARIO ALBERTO"/>
    <n v="144967.87232000002"/>
    <n v="140395.6348884"/>
    <n v="144967.87232000002"/>
    <m/>
    <m/>
    <m/>
    <m/>
    <m/>
    <m/>
  </r>
  <r>
    <s v="CUCUTA"/>
    <x v="1"/>
    <x v="1"/>
    <n v="54405"/>
    <s v="TA-25-1096688"/>
    <n v="64632995"/>
    <s v="ORDEN DE CAMBIO"/>
    <s v="NORTE DE SANTANDER"/>
    <s v="LOS PATIOS"/>
    <s v="DROGUERIA A SU SALUD JB"/>
    <s v="REDEBAN"/>
    <s v="FO-25-1514697"/>
    <d v="2025-09-11T11:38:00"/>
    <d v="2025-09-11T17:21:37"/>
    <s v="BANCO DE BOGOTA"/>
    <s v="CIERRE"/>
    <s v="CIERRE"/>
    <m/>
    <m/>
    <s v="EJECUTADO_EXITOSO"/>
    <s v="CIERRE EXITOSO"/>
    <s v="11-09-2025 SE REALIZA VISITA, SE RETIRA DATAFONO Y LECTOR DE BARRAS "/>
    <s v="VISITA_TÉCNICA"/>
    <s v="FA00Y268"/>
    <s v="TIPO I"/>
    <s v="TERRESTRE"/>
    <n v="1"/>
    <n v="0"/>
    <s v="PACHECO BUITRAGO JAVIER ALONSO"/>
    <n v="65960.072302"/>
    <n v="75096.394270399993"/>
    <n v="65960.072302"/>
    <m/>
    <m/>
    <m/>
    <m/>
    <m/>
    <m/>
  </r>
  <r>
    <s v="TUNJA"/>
    <x v="1"/>
    <x v="1"/>
    <n v="15367"/>
    <s v="TA-25-1096689"/>
    <n v="22280390"/>
    <s v="ORDEN DE CAMBIO"/>
    <s v="BOYACA"/>
    <s v="JENESANO"/>
    <s v="BERTHA INES DIAZ"/>
    <s v="REDEBAN"/>
    <s v="FO-25-1514703"/>
    <d v="2025-09-11T11:38:00"/>
    <d v="2025-09-12T09:57:28"/>
    <s v="BANCO DE BOGOTA"/>
    <s v="CIERRE"/>
    <s v="CIERRE"/>
    <m/>
    <m/>
    <s v="EJECUTADO_EXITOSO"/>
    <s v="CIERRE EXITOSO"/>
    <s v="12-09-2025 SE EJECUTA CIERRE CORRESPONSAL BANCARIO BANCO BOGOTÁ RETIRANDO LOS EQUIPOS EXISTENTES CLIENTE CONFORME "/>
    <s v="VISITA_TÉCNICA"/>
    <s v="KA00V587"/>
    <s v="TIPO II"/>
    <s v="TERRESTRE"/>
    <n v="1"/>
    <n v="0"/>
    <s v="RODRIGUEZ MURCIA YERSON IVAN"/>
    <n v="144967.87232000002"/>
    <n v="140395.6348884"/>
    <n v="144967.87232000002"/>
    <m/>
    <m/>
    <m/>
    <m/>
    <m/>
    <m/>
  </r>
  <r>
    <s v="BUCARAMANGA"/>
    <x v="1"/>
    <x v="1"/>
    <n v="68547"/>
    <s v="TA-25-1096687"/>
    <n v="42149161"/>
    <s v="ORDEN DE CAMBIO"/>
    <s v="SANTANDER"/>
    <s v="PIEDECUESTA"/>
    <s v="MULTIPAGOS - SV"/>
    <s v="REDEBAN"/>
    <s v="FO-25-1514690"/>
    <d v="2025-09-11T11:38:00"/>
    <d v="2025-09-12T10:22:27"/>
    <s v="BANCO DE BOGOTA"/>
    <s v="CIERRE"/>
    <s v="CIERRE"/>
    <m/>
    <m/>
    <s v="EJECUTADO_EXITOSO"/>
    <s v="CIERRE EXITOSO"/>
    <s v="12-09-2025 SE VISITA COMERCIO SE REALIZA EL RETIRO DE EQUIPO DATÁFONO LECTOR DE BARRAS JUNTO CON SUS RESPECTIVOS ACCESORIOS CIERRE EXITOSO "/>
    <s v="VISITA_TÉCNICA"/>
    <s v="A30FZ731"/>
    <s v="TIPO II"/>
    <s v="TERRESTRE"/>
    <n v="1"/>
    <n v="0"/>
    <s v="BARAJAS BERMUDEZ YAHIR MAURICIO"/>
    <n v="144967.87232000002"/>
    <n v="140395.6348884"/>
    <n v="144967.87232000002"/>
    <m/>
    <m/>
    <m/>
    <m/>
    <m/>
    <m/>
  </r>
  <r>
    <s v="PASTO"/>
    <x v="5"/>
    <x v="5"/>
    <n v="52001"/>
    <s v="TA-25-1096696"/>
    <n v="16002826"/>
    <s v="ORDEN DE CAMBIO"/>
    <s v="NARIÑO"/>
    <s v="PASTO"/>
    <s v="DROGAS SUPER PASTO"/>
    <s v="REDEBAN"/>
    <s v="FO-25-1514718"/>
    <d v="2025-09-11T11:38:00"/>
    <d v="2025-09-13T09:29:00"/>
    <s v="BANCO DE BOGOTA"/>
    <s v="CIERRE"/>
    <s v="CIERRE"/>
    <m/>
    <m/>
    <s v="EJECUTADO_EXITOSO"/>
    <s v="CIERRE EXITOSO"/>
    <s v="13-09-2025 SE REALIZA CIERRE DE CORRESPONSAL BANCARIO SE RETIRA DATAFONO LECTOR BASE FUENTE HUB PINPAD CIERRE EXITOSO CANTIDAD DE ROLLOS RETIRADOS CERO "/>
    <s v="VISITA_TÉCNICA"/>
    <s v="BBBXZ481"/>
    <s v="TIPO I"/>
    <s v="TERRESTRE"/>
    <n v="1"/>
    <n v="0"/>
    <s v="BRAVO MADROÑERO OSCAR ESTEBAN"/>
    <n v="65960.072302"/>
    <n v="75096.394270399993"/>
    <n v="65960.072302"/>
    <m/>
    <m/>
    <m/>
    <m/>
    <m/>
    <m/>
  </r>
  <r>
    <s v="CALI"/>
    <x v="5"/>
    <x v="5"/>
    <n v="76520"/>
    <s v="TA-25-1112354"/>
    <n v="21136973"/>
    <s v="ORDEN DE CAMBIO"/>
    <s v="VALLE DEL CAUCA"/>
    <s v="PALMIRA"/>
    <s v="TDA PARA MASCOTAS JULIAN"/>
    <s v="REDEBAN"/>
    <s v="FO-25-1538980"/>
    <d v="2025-09-16T11:27:00"/>
    <d v="2025-09-17T10:38:00"/>
    <s v="BANCO DE BOGOTA"/>
    <s v="CIERRE"/>
    <s v="CIERRE"/>
    <m/>
    <m/>
    <s v="EJECUTADO_EXITOSO"/>
    <s v="CIERRE EXITOSO"/>
    <s v="17-09-2025 EN LA VISITA TÉCNICA SE REALIZÓ LA RECOLECCIÓN DE DATÁFONO, LECTOR,CON LA BASE SOPORTE DE DATÁFONO Y SUS RESPECTIVOS CABLES,SE RECOLECTARON EN BUEN ESTADO Y SIN NOVEDAD."/>
    <s v="VISITA_TÉCNICA"/>
    <s v="KA003039"/>
    <s v="TIPO I"/>
    <s v="TERRESTRE"/>
    <n v="1"/>
    <n v="0"/>
    <s v="SANCHEZ URREGO ROBINSON DAVID"/>
    <n v="65960.072302"/>
    <n v="75096.394270399993"/>
    <n v="65960.072302"/>
    <m/>
    <m/>
    <m/>
    <m/>
    <m/>
    <m/>
  </r>
  <r>
    <s v="VILLAVICENCIO"/>
    <x v="0"/>
    <x v="0"/>
    <n v="50110"/>
    <s v="TA-25-1096691"/>
    <n v="69078681"/>
    <s v="ORDEN DE CAMBIO"/>
    <s v="META"/>
    <s v="BARRANCA DE UPIA"/>
    <s v="TELECOMUNICACIONES CHAMBO LIMITADA "/>
    <s v="REDEBAN"/>
    <s v="FO-25-1514709"/>
    <d v="2025-09-11T11:38:00"/>
    <d v="2025-09-18T10:20:00"/>
    <s v="BANCO DE BOGOTA"/>
    <s v="CIERRE"/>
    <s v="CIERRE"/>
    <m/>
    <m/>
    <s v="EJECUTADO_EXITOSO"/>
    <s v="CIERRE EXITOSO"/>
    <s v="18-09-2025 SE REALIZA VISITA AL CB POR SOLICITUD DE CIERRE, SE REALIZA LAS RESPECTIVAS VERIFICACIONES, SE INTENTA IMPRIMIR LA TIRILLA PERO EL DATÁFONO TIENE PROBLEMA CON LA IMPRESORA, SE ESCALA CON EL DEJE DE ZONA Y SE DA SU RESPECTIVO MANEJO "/>
    <s v="VISITA_TÉCNICA"/>
    <s v="SX0KZ870"/>
    <s v="TIPO II"/>
    <s v="TERRESTRE"/>
    <n v="1"/>
    <n v="0"/>
    <s v="MOLINA CASTRO JAVIER ALBERTO"/>
    <n v="144967.87232000002"/>
    <n v="140395.6348884"/>
    <n v="144967.87232000002"/>
    <m/>
    <m/>
    <m/>
    <m/>
    <m/>
    <m/>
  </r>
  <r>
    <s v="MEDELLIN"/>
    <x v="2"/>
    <x v="2"/>
    <n v="5001"/>
    <s v="TA-25-1119757"/>
    <n v="31458888"/>
    <s v="ORDEN DE CAMBIO"/>
    <s v="ANTIOQUIA"/>
    <s v="MEDELLIN"/>
    <s v="ASESORIAS Y SERVICIOS INTEGRALES L Y E SAS"/>
    <s v="REDEBAN"/>
    <s v="FO-25-1545288"/>
    <d v="2025-09-17T10:38:00"/>
    <d v="2025-09-18T12:56:00"/>
    <s v="BANCO DE BOGOTA"/>
    <s v="CIERRE"/>
    <s v="CIERRE"/>
    <m/>
    <m/>
    <s v="EJECUTADO_EXITOSO"/>
    <s v="CIERRE EXITOSO"/>
    <s v="18-09-2025 SE REALIZA CIERRE DE CORRESPONSAL AVAL EXITOSO. SE RETIRA DATÁFONO, MAGIC BOX, PIN PAD Y LECTORA CON LOS CABLES."/>
    <s v="VISITA_TÉCNICA"/>
    <s v="A306Z204"/>
    <s v="TIPO I"/>
    <s v="TERRESTRE"/>
    <n v="1"/>
    <n v="0"/>
    <s v="MARIN PIEDRAHITA JIMMY ALEXIS"/>
    <n v="65960.072302"/>
    <n v="75096.394270399993"/>
    <n v="65960.072302"/>
    <m/>
    <m/>
    <m/>
    <m/>
    <m/>
    <m/>
  </r>
  <r>
    <s v="PEREIRA"/>
    <x v="5"/>
    <x v="6"/>
    <n v="76147"/>
    <s v="TA-25-1119754"/>
    <n v="10273118"/>
    <s v="ORDEN DE CAMBIO"/>
    <s v="VALLE DEL CAUCA"/>
    <s v="CARTAGO"/>
    <s v="ESTUDIOS FOTOGRAFICOS FRANCO"/>
    <s v="REDEBAN"/>
    <s v="FO-25-1545283"/>
    <d v="2025-09-17T10:38:00"/>
    <d v="2025-09-19T10:47:00"/>
    <s v="BANCO DE BOGOTA"/>
    <s v="CIERRE"/>
    <s v="CIERRE"/>
    <m/>
    <m/>
    <s v="NO_EXITOSO"/>
    <s v="CB NO ENTREGA EQUIPO"/>
    <s v="19-09-2025 CLIENTE REQUIERE QUEDAR CON DATÁFONO COMO ADQUIRIENTE CAMBIÓ DE PROVEEDOR DE INTERNET NO TIENEN CONEXIÓN PARA REALIZAR CIERRE SE LE INDICA COMUNICARSE NUEVAMENTE CUANDO TENGA SOLUCIÓN DE SERVICIO DE INTERNET "/>
    <s v="VISITA_TÉCNICA"/>
    <s v="LASZZ966"/>
    <s v="TIPO I"/>
    <s v="TERRESTRE"/>
    <n v="1"/>
    <n v="0"/>
    <s v="LOAIZA LOPEZ JHON FREDDY"/>
    <n v="65960.072302"/>
    <n v="75096.394270399993"/>
    <n v="65960.072302"/>
    <m/>
    <m/>
    <m/>
    <m/>
    <m/>
    <m/>
  </r>
  <r>
    <s v="APARTADO"/>
    <x v="2"/>
    <x v="2"/>
    <n v="5045"/>
    <s v="TA-25-1119758"/>
    <n v="26027938"/>
    <s v="ORDEN DE CAMBIO"/>
    <s v="ANTIOQUIA"/>
    <s v="APARTADO"/>
    <s v="MIGDONIA MEJIA RAMIREZ"/>
    <s v="REDEBAN"/>
    <s v="FO-25-1545291"/>
    <d v="2025-09-17T10:38:00"/>
    <d v="2025-09-19T12:08:00"/>
    <s v="BANCO DE BOGOTA"/>
    <s v="CIERRE"/>
    <s v="CIERRE"/>
    <m/>
    <m/>
    <s v="EJECUTADO_EXITOSO"/>
    <s v="CIERRE EXITOSO"/>
    <s v="19-09-2025 CIERRE CB BANCO DE BOGOTA MIXTO"/>
    <s v="VISITA_TÉCNICA"/>
    <s v="AAJOY476"/>
    <s v="TIPO I"/>
    <s v="TERRESTRE"/>
    <n v="1"/>
    <n v="0"/>
    <s v="CASTRO HENAO DANIEL ESTEBAN"/>
    <n v="65960.072302"/>
    <n v="75096.394270399993"/>
    <n v="65960.072302"/>
    <m/>
    <m/>
    <m/>
    <m/>
    <m/>
    <m/>
  </r>
  <r>
    <s v="BOGOTA"/>
    <x v="3"/>
    <x v="3"/>
    <n v="11001"/>
    <s v="TA-25-1128331"/>
    <n v="16308413"/>
    <s v="ORDEN DE CAMBIO"/>
    <s v="CUNDINAMARCA"/>
    <s v="BOGOTA"/>
    <s v="DISTRIBUIDOR EMPRESARIAL"/>
    <s v="REDEBAN"/>
    <s v="FO-25-1556589"/>
    <d v="2025-09-19T09:59:00"/>
    <d v="2025-09-20T12:46:00"/>
    <s v="BANCO DE BOGOTA"/>
    <s v="CIERRE"/>
    <s v="CIERRE"/>
    <m/>
    <m/>
    <s v="NO_EXITOSO"/>
    <s v="CB NO ENTREGA EQUIPO"/>
    <s v="20-09-2025 SE LLEGA A COMERCIO ES UN CONJUNTO RESIDENCIAL ME COMUNICO CON LA SEÑORA BRIGIT ALARCÓN AL NÚMERO 3002697553 ME INDICA QUE NO TIENE CONOCIMIENTO DEL RETIRO QUE VA LLAMAR ALA ENTIDAD Y VÁLIDA PRIMERO Y LUEGO SE COMUNICA "/>
    <s v="VISITA_TÉCNICA"/>
    <s v="NO"/>
    <s v="TIPO I"/>
    <s v="TERRESTRE"/>
    <n v="1"/>
    <n v="0"/>
    <s v="INFANTE SIERRA MANUEL FERNANDO"/>
    <n v="65960.072302"/>
    <n v="75096.394270399993"/>
    <n v="65960.072302"/>
    <m/>
    <m/>
    <m/>
    <m/>
    <m/>
    <m/>
  </r>
  <r>
    <s v="PASTO"/>
    <x v="5"/>
    <x v="5"/>
    <n v="52227"/>
    <s v="TA-25-1119753"/>
    <n v="16126229"/>
    <s v="ORDEN DE CAMBIO"/>
    <s v="NARIÑO"/>
    <s v="CUMBAL"/>
    <s v="CENTRACELL CUMBAL"/>
    <s v="REDEBAN"/>
    <s v="FO-25-1545278"/>
    <d v="2025-09-17T10:38:00"/>
    <d v="2025-09-22T11:40:36"/>
    <s v="BANCO DE BOGOTA"/>
    <s v="CIERRE"/>
    <s v="CIERRE"/>
    <m/>
    <m/>
    <s v="EJECUTADO_EXITOSO"/>
    <s v="CIERRE EXITOSO"/>
    <s v="22-09-2025 SE VISITÓ EL COMERCIO PARA REALIZAR CIERRE DEL CORRESPONSAL, SE RETIRÓ DATAFONO CON LECTORA, CIERRE OK SIN NOVEDAD _x000a_"/>
    <s v="VISITA_TÉCNICA"/>
    <s v="BLZZZ425"/>
    <s v="TIPO III"/>
    <s v="TERRESTRE"/>
    <n v="1"/>
    <n v="0"/>
    <s v="GUERRERO RAMIREZ OSCAR DARIO"/>
    <n v="275728.78077800001"/>
    <n v="196536.5258152"/>
    <n v="275728.78077800001"/>
    <m/>
    <m/>
    <m/>
    <m/>
    <m/>
    <m/>
  </r>
  <r>
    <s v="NEIVA"/>
    <x v="0"/>
    <x v="0"/>
    <n v="18753"/>
    <s v="TA-25-1130692"/>
    <n v="87316529"/>
    <s v="ORDEN DE CAMBIO"/>
    <s v="CAQUETA"/>
    <s v="SAN VICENTE DEL CAGUAN"/>
    <s v="MARIA J CARVAJAL"/>
    <s v="REDEBAN"/>
    <s v="FO-25-1563560"/>
    <d v="2025-09-22T10:58:00"/>
    <d v="2025-09-22T12:01:51"/>
    <s v="BANCO DE BOGOTA"/>
    <s v="CIERRE"/>
    <s v="CIERRE"/>
    <m/>
    <m/>
    <s v="EJECUTADO_EXITOSO"/>
    <s v="CIERRE EXITOSO"/>
    <s v="22-09-2025 SE REALIZA RETIRO VOLUNTARIO DE DATAFONO LECTORA BASE FUENTE DE PODER CABLE DE RED, CLIENTE NO QUIERE TENER MÁS LOS SERVICIOS DE BANCO DE BOGOTÁ, CIERRE EXITOSO."/>
    <s v="VISITA_TÉCNICA"/>
    <s v="V1KZZ357"/>
    <s v="TIPO IV ESPECIAL"/>
    <s v="TERRESTRE / AEREO"/>
    <n v="1"/>
    <n v="0"/>
    <s v="BERMUDEZ SANCHEZ JOSE NEYBER"/>
    <n v="479588.87655000004"/>
    <n v="196536.5258152"/>
    <n v="479588.87655000004"/>
    <m/>
    <m/>
    <m/>
    <m/>
    <m/>
    <m/>
  </r>
  <r>
    <s v="CALI"/>
    <x v="5"/>
    <x v="5"/>
    <n v="76001"/>
    <s v="TA-25-1141189"/>
    <n v="20380457"/>
    <s v="ORDEN DE CAMBIO"/>
    <s v="VALLE DEL CAUCA"/>
    <s v="CALI"/>
    <s v="SALA INTERNET Y PAPELERIA LYT"/>
    <s v="REDEBAN"/>
    <s v="FO-25-1571115"/>
    <d v="2025-09-23T10:25:00"/>
    <d v="2025-09-23T15:16:55"/>
    <s v="BANCO DE BOGOTA"/>
    <s v="CIERRE"/>
    <s v="CIERRE"/>
    <m/>
    <m/>
    <s v="EJECUTADO_EXITOSO"/>
    <s v="CIERRE EXITOSO"/>
    <s v="23-09-2025 SE RETIRA DATÁFONO Y LECTORA "/>
    <s v="VISITA_TÉCNICA"/>
    <s v="TRFZZ900"/>
    <s v="TIPO I"/>
    <s v="TERRESTRE"/>
    <n v="1"/>
    <n v="0"/>
    <s v="CUERO RUIZ JHONNY"/>
    <n v="65960.072302"/>
    <n v="75096.394270399993"/>
    <n v="65960.072302"/>
    <m/>
    <m/>
    <m/>
    <m/>
    <m/>
    <m/>
  </r>
  <r>
    <s v="BOGOTA"/>
    <x v="3"/>
    <x v="3"/>
    <n v="11001"/>
    <s v="TA-25-1141188"/>
    <n v="50569300"/>
    <s v="ORDEN DE CAMBIO"/>
    <s v="CUNDINAMARCA"/>
    <s v="BOGOTA"/>
    <s v="DROGUERIA SURTIFAMILIAR G J"/>
    <s v="REDEBAN"/>
    <s v="FO-25-1571108"/>
    <d v="2025-09-23T10:25:00"/>
    <d v="2025-09-24T11:38:45"/>
    <s v="BANCO DE BOGOTA"/>
    <s v="CIERRE"/>
    <s v="CIERRE"/>
    <m/>
    <m/>
    <s v="EJECUTADO_EXITOSO"/>
    <s v="CIERRE EXITOSO"/>
    <s v="24-09-2025 SE REALIZA EL RETIRO DE EQUIPO DE CB AVAL SIN NOVEDAD "/>
    <s v="VISITA_TÉCNICA"/>
    <s v="EG0FZ148"/>
    <s v="TIPO I"/>
    <s v="TERRESTRE"/>
    <n v="1"/>
    <n v="0"/>
    <s v="ORTIZ MARTINEZ STIVEN"/>
    <n v="65960.072302"/>
    <n v="75096.394270399993"/>
    <n v="65960.072302"/>
    <m/>
    <m/>
    <m/>
    <m/>
    <m/>
    <m/>
  </r>
  <r>
    <s v="MEDELLIN"/>
    <x v="2"/>
    <x v="2"/>
    <n v="5001"/>
    <s v="TA-25-1145201"/>
    <n v="17876277"/>
    <s v="ORDEN DE CAMBIO"/>
    <s v="ANTIOQUIA"/>
    <s v="MEDELLIN"/>
    <s v="DROG DE EL SALVADOR"/>
    <s v="REDEBAN"/>
    <s v="FO-25-1577040"/>
    <d v="2025-09-24T10:34:00"/>
    <d v="2025-09-25T10:13:23"/>
    <s v="BANCO DE BOGOTA"/>
    <s v="CIERRE"/>
    <s v="CIERRE"/>
    <m/>
    <m/>
    <s v="EJECUTADO_EXITOSO"/>
    <s v="CIERRE EXITOSO"/>
    <s v="25-09-2025 RETIRO DE DATAFONO Y LECTOR OK "/>
    <s v="VISITA_TÉCNICA"/>
    <s v="AB11Y055"/>
    <s v="TIPO I"/>
    <s v="TERRESTRE"/>
    <n v="1"/>
    <n v="0"/>
    <s v="PAREJA ECHAVARRIA JHON DAVID"/>
    <n v="65960.072302"/>
    <n v="75096.394270399993"/>
    <n v="65960.072302"/>
    <m/>
    <m/>
    <m/>
    <m/>
    <m/>
    <m/>
  </r>
  <r>
    <s v="BOGOTA"/>
    <x v="3"/>
    <x v="3"/>
    <n v="11001"/>
    <s v="TA-25-1145200"/>
    <n v="64611486"/>
    <s v="ORDEN DE CAMBIO"/>
    <s v="CUNDINAMARCA"/>
    <s v="BOGOTA"/>
    <s v="TECNISISTEMAS MARSELLA.E"/>
    <s v="REDEBAN"/>
    <s v="FO-25-1577036"/>
    <d v="2025-09-24T10:34:00"/>
    <d v="2025-09-25T10:17:04"/>
    <s v="BANCO DE BOGOTA"/>
    <s v="CIERRE"/>
    <s v="CIERRE"/>
    <m/>
    <m/>
    <s v="EJECUTADO_EXITOSO"/>
    <s v="CIERRE EXITOSO"/>
    <s v="25-09-2025 CIERRE DE CB OK SE RETIRA DATAFONO LECTORA HUB Y PINPAD "/>
    <s v="VISITA_TÉCNICA"/>
    <s v="FA00Y187"/>
    <s v="TIPO I"/>
    <s v="TERRESTRE"/>
    <n v="1"/>
    <n v="0"/>
    <s v="HERNANDEZ NARANJO OSCAR EDUARDO"/>
    <n v="65960.072302"/>
    <n v="75096.394270399993"/>
    <n v="65960.072302"/>
    <m/>
    <m/>
    <m/>
    <m/>
    <m/>
    <m/>
  </r>
  <r>
    <s v="BOGOTA"/>
    <x v="3"/>
    <x v="3"/>
    <n v="11001"/>
    <s v="TA-25-1150187"/>
    <n v="21214879"/>
    <s v="ORDEN DE CAMBIO"/>
    <s v="CUNDINAMARCA"/>
    <s v="BOGOTA"/>
    <s v="DROGUERIA SERVICOOP N 5"/>
    <s v="REDEBAN"/>
    <s v="FO-25-1584157"/>
    <d v="2025-09-25T14:14:00"/>
    <d v="2025-09-25T16:23:45"/>
    <s v="BANCO DE BOGOTA"/>
    <s v="CIERRE"/>
    <s v="RETIRO VOLUNTARIO"/>
    <m/>
    <m/>
    <s v="EJECUTADO_EXITOSO"/>
    <s v="CIERRE EXITOSO"/>
    <s v="25-09-2025 SE REALIZA RETIRO DE LECTORA A VOLUNTAD DEL CLIENTE "/>
    <s v="VISITA_TÉCNICA"/>
    <n v="0"/>
    <s v="TIPO I"/>
    <s v="TERRESTRE"/>
    <n v="1"/>
    <n v="0"/>
    <s v="GALINDO ROJAS LUIS FELIPE"/>
    <n v="65960.072302"/>
    <n v="75096.394270399993"/>
    <n v="65960.072302"/>
    <m/>
    <m/>
    <m/>
    <m/>
    <m/>
    <m/>
  </r>
  <r>
    <s v="CALI"/>
    <x v="5"/>
    <x v="5"/>
    <n v="76111"/>
    <n v="5779156"/>
    <n v="90130229"/>
    <s v="ORDEN DE CAMBIO"/>
    <s v="VALLE DEL CAUCA"/>
    <s v="GUADALAJARA DE BUGA"/>
    <s v="V&amp;S SOAT Y MAS"/>
    <s v="REDEBAN"/>
    <s v="FO-25-1455817"/>
    <d v="2025-09-01T11:26:00"/>
    <d v="2025-09-02T15:59:00"/>
    <s v="BANCO DE BOGOTA"/>
    <s v="BASEDATAFONO"/>
    <s v="BASEDATAFONO"/>
    <m/>
    <m/>
    <s v="EJECUTADO_EXITOSO"/>
    <s v="EJECUTADO EXITOSO"/>
    <s v="02-09-2025 / Solución: SE VISITA CORRESPONSAL Y SE REEMPLAZA BASE DE DATÁFONO POR NO COMPATIBILIDAD CON EQUIPO( BASE 2600 EN EQUIPO 3500) YA QUE EL LECTOR NO QUEDA CONECTADO. / Usuario: Valentina Meneses  Telefono: 3168956431 / Correo: valentinamm2011@hotmail.com"/>
    <s v="VISITA_TÉCNICA"/>
    <s v="FHZZZ092"/>
    <s v="TIPO II"/>
    <s v="TERRESTRE"/>
    <n v="1"/>
    <n v="0"/>
    <s v="BOLAÑOS TABORDA JORGE ENRIQUE"/>
    <n v="144967.87232000002"/>
    <n v="140395.6348884"/>
    <n v="144967.87232000002"/>
    <m/>
    <m/>
    <m/>
    <m/>
    <m/>
    <m/>
  </r>
  <r>
    <s v="BARRANQUILLA"/>
    <x v="4"/>
    <x v="4"/>
    <n v="8758"/>
    <n v="5776375"/>
    <n v="89324519"/>
    <s v="ORDEN DE CAMBIO"/>
    <s v="ATLANTICO"/>
    <s v="SOLEDAD"/>
    <s v="KING MOVIL TECNOLOGIA"/>
    <s v="REDEBAN"/>
    <s v="FO-25-1444253"/>
    <d v="2025-08-29T11:11:00"/>
    <d v="2025-09-02T16:53:00"/>
    <s v="BANCO DE BOGOTA"/>
    <s v="PINPAD"/>
    <s v="PINPAD"/>
    <m/>
    <m/>
    <s v="EJECUTADO_EXITOSO"/>
    <s v="EJECUTADO EXITOSO"/>
    <s v="02-09-2025 / Solución: SE REALIZA VISITA S EPORCEDEA INSTALAR PINPAD Y HUB ,SE HACEN PRUEBAS Y TODO OK,CB OPERATIVO / Usuario: Stiven osorio  Telefono: 3052878957 / Correo: richardstivenosoriocardenas@gmail.com"/>
    <s v="VISITA_TÉCNICA"/>
    <s v="A1WZZ832"/>
    <s v="TIPO I"/>
    <s v="TERRESTRE"/>
    <n v="1"/>
    <n v="0"/>
    <s v="PORRAS CASTRO DARLON NASCK"/>
    <n v="65960.072302"/>
    <n v="75096.394270399993"/>
    <n v="65960.072302"/>
    <m/>
    <m/>
    <m/>
    <m/>
    <m/>
    <m/>
  </r>
  <r>
    <s v="VILLAVICENCIO"/>
    <x v="0"/>
    <x v="0"/>
    <n v="50001"/>
    <n v="5779602"/>
    <n v="17591223"/>
    <s v="ORDEN DE CAMBIO"/>
    <s v="META"/>
    <s v="VILLAVICENCIO"/>
    <s v="PDV LA VEGA"/>
    <s v="REDEBAN"/>
    <s v="FO-25-1456861"/>
    <d v="2025-09-01T14:25:00"/>
    <d v="2025-09-02T16:57:00"/>
    <s v="BANCO DE BOGOTA"/>
    <s v="BASEDATAFONO"/>
    <s v="BASEDATAFONO"/>
    <m/>
    <m/>
    <s v="EJECUTADO_EXITOSO"/>
    <s v="EJECUTADO EXITOSO"/>
    <s v="02-09-2025 / Solución: SE REALIZA PEGUE DE BASES SOLICITADA POR EL COMERCIO SE ENTREGA ORGANIZADO SIN NOVEDAD  / Usuario: Angie cruz  Telefono: 3222549885 / Correo: centrodecontacto@consuerte.com.co "/>
    <s v="VISITA_TÉCNICA"/>
    <s v="GZ2ZZ770"/>
    <s v="TIPO I"/>
    <s v="TERRESTRE"/>
    <n v="1"/>
    <n v="0"/>
    <s v="ROZO JIMENEZ EDGAR ARMANDO"/>
    <n v="65960.072302"/>
    <n v="75096.394270399993"/>
    <n v="65960.072302"/>
    <m/>
    <m/>
    <m/>
    <m/>
    <m/>
    <m/>
  </r>
  <r>
    <s v="BUCARAMANGA"/>
    <x v="1"/>
    <x v="1"/>
    <n v="68615"/>
    <n v="5781302"/>
    <n v="18823476"/>
    <s v="ORDEN DE CAMBIO"/>
    <s v="SANTANDER"/>
    <s v="RIONEGRO"/>
    <s v="DATOS MOVILES EN LINEA LTDA RIONEGRO"/>
    <s v="REDEBAN"/>
    <s v="FO-25-1459846"/>
    <d v="2025-09-02T09:55:00"/>
    <d v="2025-09-04T11:00:00"/>
    <s v="BANCO DE BOGOTA"/>
    <s v="PINPAD"/>
    <s v="PINPAD"/>
    <m/>
    <m/>
    <s v="EJECUTADO_EXITOSO"/>
    <s v="EJECUTADO EXITOSO"/>
    <s v="03-09-2025 / Solución: SE VISITA COMERCIO SE INSTALA PINPAD , SE AGREGA MAGIC BOX, SE CAMBIA ACTIVO POR TECNOLOGÍA SEMBRADO DE TARJETA OK , CIERRE HABILITADO  / Usuario: Angie Camacho  Telefono: 3187945617 / Correo: sarayagom@gmail.com"/>
    <s v="VISITA_TÉCNICA"/>
    <s v="10PZZ065"/>
    <s v="TIPO II"/>
    <s v="TERRESTRE"/>
    <n v="1"/>
    <n v="0"/>
    <s v="HERRERA LUQUE SAUL JAVIER"/>
    <n v="144967.87232000002"/>
    <n v="140395.6348884"/>
    <n v="144967.87232000002"/>
    <m/>
    <m/>
    <m/>
    <m/>
    <m/>
    <m/>
  </r>
  <r>
    <s v="CUCUTA"/>
    <x v="1"/>
    <x v="1"/>
    <n v="54001"/>
    <n v="5781438"/>
    <n v="89431685"/>
    <s v="ORDEN DE CAMBIO"/>
    <s v="NORTE DE SANTANDER"/>
    <s v="CUCUTA"/>
    <s v="KMK TODO PARA MARMOL Y GRANITO"/>
    <s v="REDEBAN"/>
    <s v="FO-25-1461630"/>
    <d v="2025-09-02T11:13:00"/>
    <d v="2025-09-04T12:31:00"/>
    <s v="BANCO DE BOGOTA"/>
    <s v="PINPAD"/>
    <s v="PINPAD"/>
    <m/>
    <m/>
    <s v="EJECUTADO_EXITOSO"/>
    <s v="EJECUTADO EXITOSO"/>
    <s v="04-09-2025 / Solución: SE REALIZA VISITA, SE REALIZA CAMBIO DE DATAFONO POR TECNOLOGÍA, SE INSTALA MAGIC BOX Y PINPAD, SE REALIZAN PRUEBAS Y CIERRES OK  / Usuario: Jenny Sánchez  Telefono: 3134517885 / Correo: yen_kar516@hotmail.com"/>
    <s v="VISITA_TÉCNICA"/>
    <s v="SAUZZ729"/>
    <s v="TIPO I"/>
    <s v="TERRESTRE"/>
    <n v="1"/>
    <n v="0"/>
    <s v="PACHECO BUITRAGO JAVIER ALONSO"/>
    <n v="65960.072302"/>
    <n v="75096.394270399993"/>
    <n v="65960.072302"/>
    <m/>
    <m/>
    <m/>
    <m/>
    <m/>
    <m/>
  </r>
  <r>
    <s v="PASTO"/>
    <x v="5"/>
    <x v="5"/>
    <n v="52480"/>
    <n v="5781475"/>
    <n v="23359789"/>
    <s v="ORDEN DE CAMBIO"/>
    <s v="NARIÑO"/>
    <s v="NARIÑO"/>
    <s v="EL MUNDO DE PROMOCION Y FANTAS"/>
    <s v="REDEBAN"/>
    <s v="FO-25-1461634"/>
    <d v="2025-09-02T11:15:00"/>
    <d v="2025-09-04T18:34:00"/>
    <s v="BANCO DE BOGOTA"/>
    <s v="PINPAD"/>
    <s v="PINPAD"/>
    <m/>
    <m/>
    <s v="EJECUTADO_EXITOSO"/>
    <s v="EJECUTADO EXITOSO"/>
    <s v="03-09-2025 / Solución: SE REALIZÓ LA INSTALACIÓN DE PINPAD CON HUB, SE EJECUTAN PRUEBAS TX EXITOSAS QUEDA OPERATIVO HAY QUE ACLARAR QUE AL CLIENTE LE PRESENTA FALLA DE ENTRADA DE TX LLAMAR AL EMISOR POR CAUSAS DE LA ENTIDAD BANCARIA, DEMÁS TX DE RETIRO CB Y PAGOS DE COMERCIO ESTA FUNCIONANDO SIN INCONVENIENTES  / Usuario: Angélica Maria Lemos  Telefono: 3106554274 / Correo: lemosangelica761@gmail.com "/>
    <s v="VISITA_TÉCNICA"/>
    <s v="AA002550 "/>
    <s v="TIPO II"/>
    <s v="TERRESTRE"/>
    <n v="1"/>
    <n v="0"/>
    <s v="REMICIO AMADO JOHN HEBER"/>
    <n v="144967.87232000002"/>
    <n v="140395.6348884"/>
    <n v="144967.87232000002"/>
    <m/>
    <m/>
    <m/>
    <m/>
    <m/>
    <m/>
  </r>
  <r>
    <s v="VILLAVICENCIO"/>
    <x v="0"/>
    <x v="0"/>
    <n v="50001"/>
    <n v="5783377"/>
    <n v="17591496"/>
    <s v="ORDEN DE CAMBIO"/>
    <s v="META"/>
    <s v="VILLAVICENCIO"/>
    <s v="PDV PARADERO SAN ANTONIO"/>
    <s v="REDEBAN"/>
    <s v="FO-25-1470194"/>
    <d v="2025-09-03T16:33:00"/>
    <d v="2025-09-04T18:37:00"/>
    <s v="BANCO DE BOGOTA"/>
    <s v="BASEDATAFONO"/>
    <s v="BASEDATAFONO"/>
    <m/>
    <m/>
    <s v="EJECUTADO_EXITOSO"/>
    <s v="EJECUTADO EXITOSO"/>
    <s v="04-09-2025 / Solución: SE REALIZA VISITA AL CB POR SOLICITUD DE BASE DESPEGADA, SE LIMPIA LA ZONA Y SE VUELVE A PEGAR Y TODO OK  / Usuario: Geraldin Arzuza Telefono: 3107079606 / Correo: geraldinearzuza@yahoo.es"/>
    <s v="VISITA_TÉCNICA"/>
    <s v="GZ2ZZ814"/>
    <s v="TIPO I"/>
    <s v="TERRESTRE"/>
    <n v="1"/>
    <n v="0"/>
    <s v="MOLINA CASTRO JAVIER ALBERTO"/>
    <n v="65960.072302"/>
    <n v="75096.394270399993"/>
    <n v="65960.072302"/>
    <m/>
    <m/>
    <m/>
    <m/>
    <m/>
    <m/>
  </r>
  <r>
    <s v="VILLAVICENCIO"/>
    <x v="0"/>
    <x v="0"/>
    <n v="50001"/>
    <n v="5784937"/>
    <n v="13796313"/>
    <s v="ORDEN DE CAMBIO"/>
    <s v="META"/>
    <s v="VILLAVICENCIO"/>
    <s v="CONSUERTE OFICINA MADRIGAL"/>
    <s v="REDEBAN"/>
    <s v="FO-25-1480233"/>
    <d v="2025-09-04T16:11:00"/>
    <d v="2025-09-05T15:21:00"/>
    <s v="BANCO DE BOGOTA"/>
    <s v="BASEDATAFONO"/>
    <s v="BASEDATAFONO"/>
    <m/>
    <m/>
    <s v="EJECUTADO_EXITOSO"/>
    <s v="EJECUTADO EXITOSO"/>
    <s v="05-09-2025 / Solución: SE REALIZA CAMBIO DE BASE DATÁFONO PARTIDA PRUEBAS OK SIN NOVEDAD SE FIJA BASE DONDE CLIENTE SOLICITA  / Usuario: Dayana franco  Telefono: 3118366266 / Correo: centrodecontacto@consuerte.com.co"/>
    <s v="VISITA_TÉCNICA"/>
    <s v="JAADZ952"/>
    <s v="TIPO I"/>
    <s v="TERRESTRE"/>
    <n v="1"/>
    <n v="0"/>
    <s v="CASTRILLON URREA LONDIER LEANDRO"/>
    <n v="65960.072302"/>
    <n v="75096.394270399993"/>
    <n v="65960.072302"/>
    <m/>
    <m/>
    <m/>
    <m/>
    <m/>
    <m/>
  </r>
  <r>
    <s v="VILLAVICENCIO"/>
    <x v="0"/>
    <x v="0"/>
    <n v="50006"/>
    <n v="5781402"/>
    <n v="48929889"/>
    <s v="ORDEN DE CAMBIO"/>
    <s v="META"/>
    <s v="ACACIAS"/>
    <s v="ANIMATECH"/>
    <s v="REDEBAN"/>
    <s v="FO-25-1461627"/>
    <d v="2025-09-02T11:12:00"/>
    <d v="2025-09-05T16:55:00"/>
    <s v="BANCO DE BOGOTA"/>
    <s v="PINPAD"/>
    <s v="PINPAD"/>
    <m/>
    <m/>
    <s v="EJECUTADO_EXITOSO"/>
    <s v="EJECUTADO EXITOSO"/>
    <s v="05-09-2025 / Solución: SE REALIZA VISITA AL CB POR SOLICITUD DE PINPAD, SE REALIZA INSTALACIÓN DE PINPAD SE APRUEBAS EXITOSAS Y SE REALIZA CAMBIO DE EQUIPO POR COMPATIBILIDAD  / Usuario: Julieta Leiva  Telefono: 3182658999 / Correo: animatch.movil@gmail.com"/>
    <s v="VISITA_TÉCNICA"/>
    <s v="10LZZ800"/>
    <s v="TIPO II"/>
    <s v="TERRESTRE"/>
    <n v="1"/>
    <n v="0"/>
    <s v="MOLINA CASTRO JAVIER ALBERTO"/>
    <n v="144967.87232000002"/>
    <n v="140395.6348884"/>
    <n v="144967.87232000002"/>
    <m/>
    <m/>
    <m/>
    <m/>
    <m/>
    <m/>
  </r>
  <r>
    <s v="BOGOTA"/>
    <x v="3"/>
    <x v="3"/>
    <n v="25754"/>
    <n v="5784805"/>
    <n v="90114407"/>
    <s v="ORDEN DE CAMBIO"/>
    <s v="CUNDINAMARCA"/>
    <s v="SOACHA"/>
    <s v="PANALERA LA CASA DE NICO"/>
    <s v="REDEBAN"/>
    <s v="FO-25-1480364"/>
    <d v="2025-09-04T15:13:00"/>
    <d v="2025-09-06T10:09:00"/>
    <s v="BANCO DE BOGOTA"/>
    <s v="PINPAD"/>
    <s v="PINPAD"/>
    <m/>
    <m/>
    <s v="EJECUTADO_EXITOSO"/>
    <s v="EJECUTADO EXITOSO"/>
    <s v="05-09-2025 / Solución: DURANTE LA VISITA TECNICA SE REALIZAR LA INSTALACIÓN DE PIN PAD Y HUB CON LAS PRUEBAS OK PARÁMETROS OK USUARIOS OK A CONFORMIDAD DEL CLIENTE  / Usuario: ALICIA SUAREZ Telefono: 3186940845 / Correo: cabeto831@hotmail.com"/>
    <s v="VISITA_TÉCNICA"/>
    <s v="V8ZZZ823"/>
    <s v="TIPO I"/>
    <s v="TERRESTRE"/>
    <n v="1"/>
    <n v="0"/>
    <s v="GALEANO SORIANO JUAN DAVID"/>
    <n v="65960.072302"/>
    <n v="75096.394270399993"/>
    <n v="65960.072302"/>
    <m/>
    <m/>
    <m/>
    <m/>
    <m/>
    <m/>
  </r>
  <r>
    <s v="NEIVA"/>
    <x v="0"/>
    <x v="0"/>
    <n v="41396"/>
    <n v="5786270"/>
    <n v="90105032"/>
    <s v="ORDEN DE CAMBIO"/>
    <s v="HUILA"/>
    <s v="LA PLATA"/>
    <s v="PUNTO DE PAGO DYLAN"/>
    <s v="REDEBAN"/>
    <s v="FO-25-1486872"/>
    <d v="2025-09-05T15:34:00"/>
    <d v="2025-09-06T14:40:00"/>
    <s v="BANCO DE BOGOTA"/>
    <s v="BASEDATAFONO"/>
    <s v="BASEDATAFONO"/>
    <m/>
    <m/>
    <s v="EJECUTADO_EXITOSO"/>
    <s v="EJECUTADO EXITOSO"/>
    <s v="06-09-2025 / Solución: SE REALIZA VISITA AL PUNTO, SE IMPLEMENTA BASE DATÁFONO,YA QUE CLIENTE INDICA QUE AL MOMENTO E INSTALACIÓN NO SE LA DEJARON / Usuario: DIANA MEDINA  Telefono: 3138876129 / Correo: dianapao2617@hotmail.com"/>
    <s v="VISITA_TÉCNICA"/>
    <s v="V7ZZZ402"/>
    <s v="TIPO III"/>
    <s v="TERRESTRE"/>
    <n v="1"/>
    <n v="0"/>
    <s v="DEVIA REINOSO JUAN CARLOS"/>
    <n v="275728.78077800001"/>
    <n v="196536.5258152"/>
    <n v="275728.78077800001"/>
    <m/>
    <m/>
    <m/>
    <m/>
    <m/>
    <m/>
  </r>
  <r>
    <s v="PASTO"/>
    <x v="5"/>
    <x v="5"/>
    <n v="52001"/>
    <s v="TA-25-1071645"/>
    <n v="72875719"/>
    <s v="ORDEN DE CAMBIO"/>
    <s v="NARIÑO"/>
    <s v="PASTO"/>
    <s v="INTEL COPIAS CAMI"/>
    <s v="REDEBAN"/>
    <s v="FO-25-1488077"/>
    <d v="2025-09-05T17:15:00"/>
    <d v="2025-09-07T09:30:00"/>
    <s v="BANCO DE BOGOTA"/>
    <s v="PINPAD"/>
    <s v="PINPAD"/>
    <m/>
    <m/>
    <s v="EJECUTADO_EXITOSO"/>
    <s v="EJECUTADO EXITOSO"/>
    <s v="06-09-2025 / Solución: SE REALIZA INSTALACIÓN DE DOS PINPAD SE REALIZA CAMBIO DE EQUIPO POR TECNOLOGÍA EN EL MOMENTO DE CONFIGURACIÓN DE EQUIPO SE PRESENTA FALLA DE ENERGÍA SE ESPERA A QUE SE RESTABLECE SE REALIZA PRUEBAS DE FUNCIONAMIENTO CON PINPAD EXITOSAS CB QUEDA OPERATIVO  / Usuario: SUSAN MORENO Telefono: 3007614022 / Correo: intelcopiascomi@hotmail.com"/>
    <s v="VISITA_TÉCNICA"/>
    <s v="SIZZZ738 - 106ZZ804"/>
    <s v="TIPO I"/>
    <s v="TERRESTRE"/>
    <n v="1"/>
    <n v="0"/>
    <s v="BRAVO MADROÑERO OSCAR ESTEBAN"/>
    <n v="65960.072302"/>
    <n v="75096.394270399993"/>
    <n v="65960.072302"/>
    <m/>
    <m/>
    <m/>
    <m/>
    <m/>
    <m/>
  </r>
  <r>
    <s v="BARRANQUILLA"/>
    <x v="4"/>
    <x v="4"/>
    <n v="8001"/>
    <n v="5787875"/>
    <n v="26452987"/>
    <s v="ORDEN DE CAMBIO"/>
    <s v="ATLANTICO"/>
    <s v="BARRANQUILLA"/>
    <s v="NOVEDADES LA FAMA.ES"/>
    <s v="REDEBAN"/>
    <s v="FO-25-1488633"/>
    <d v="2025-09-05T17:11:00"/>
    <d v="2025-09-08T10:43:00"/>
    <s v="BANCO DE BOGOTA"/>
    <s v="PINPAD"/>
    <s v="PINPAD"/>
    <m/>
    <m/>
    <s v="EJECUTADO_EXITOSO"/>
    <s v="EJECUTADO EXITOSO"/>
    <s v="08-09-2025 / Solución: SE REALIZA VISITA AL COMERCIO PARA REALIZAR LA INSTALACIÓN DE PIN PAD EXITOSO SE CAMBIA DATÁFONO POR INCOMODIDAD / Usuario: Diomarli Mulfors Telefono: 3012227438 / Correo: diomarlis.22@gmail.com"/>
    <s v="VISITA_TÉCNICA"/>
    <s v="9T0NZ581"/>
    <s v="TIPO I"/>
    <s v="TERRESTRE"/>
    <n v="1"/>
    <n v="0"/>
    <s v="PEÑALOZA GUTIERREZ RAFAEL GUSTAVO"/>
    <n v="65960.072302"/>
    <n v="75096.394270399993"/>
    <n v="65960.072302"/>
    <m/>
    <m/>
    <m/>
    <m/>
    <m/>
    <m/>
  </r>
  <r>
    <s v="CALI"/>
    <x v="5"/>
    <x v="5"/>
    <n v="76001"/>
    <n v="5787867"/>
    <n v="90140507"/>
    <s v="ORDEN DE CAMBIO"/>
    <s v="VALLE DEL CAUCA"/>
    <s v="CALI"/>
    <s v="MUSE DOUCE"/>
    <s v="REDEBAN"/>
    <s v="FO-25-1488638"/>
    <d v="2025-09-05T17:10:00"/>
    <d v="2025-09-08T15:54:00"/>
    <s v="BANCO DE BOGOTA"/>
    <s v="PINPAD"/>
    <s v="PINPAD"/>
    <m/>
    <m/>
    <s v="EJECUTADO_EXITOSO"/>
    <s v="EJECUTADO EXITOSO"/>
    <s v="08-09-2025 / Solución: SE VISITA EL COMERCIO, SE VALIDA CON EL CLIENTE LA INSTALACIÓN DEL PINPAD, PRUEBAS OK, TELECARGA TRNA  / Usuario: Luis Albeiro Tenorio Batalla  Telefono: 3025396374 / Correo: s.s.morenot@hotmail.com"/>
    <s v="VISITA_TÉCNICA"/>
    <s v="LIZZZ258"/>
    <s v="TIPO I"/>
    <s v="TERRESTRE"/>
    <n v="1"/>
    <n v="0"/>
    <s v="HERRERA MONAR GEOVANNY"/>
    <n v="65960.072302"/>
    <n v="75096.394270399993"/>
    <n v="65960.072302"/>
    <m/>
    <m/>
    <m/>
    <m/>
    <m/>
    <m/>
  </r>
  <r>
    <s v="CALI"/>
    <x v="5"/>
    <x v="5"/>
    <n v="19845"/>
    <n v="5785665"/>
    <n v="56651151"/>
    <s v="ORDEN DE CAMBIO"/>
    <s v="CAUCA"/>
    <s v="VILLA RICA"/>
    <s v="LA ESQUINA DEL MOVIMIENTO FAMILIAR"/>
    <s v="REDEBAN"/>
    <s v="FO-25-1484601"/>
    <d v="2025-09-05T11:12:00"/>
    <d v="2025-09-08T17:10:00"/>
    <s v="BANCO DE BOGOTA"/>
    <s v="BASEDATAFONO"/>
    <s v="BASEDATAFONO"/>
    <m/>
    <m/>
    <s v="EJECUTADO_EXITOSO"/>
    <s v="EJECUTADO EXITOSO"/>
    <s v="08-09-2025 / Solución: SE VUELVE A INSTALAR BASE QUE SE HABIA DESPEGADO, SE PEGO CON CINTA DOBLE FAZ Y SE ATORNILLÓ  / Usuario: YICEL ROCIO HURTADO Telefono: 3173061999 / Correo: yicelhurtado25@gmail.com"/>
    <s v="VISITA_TÉCNICA"/>
    <s v="SVLZZ160"/>
    <s v="TIPO IV"/>
    <s v="TERRESTRE"/>
    <n v="1"/>
    <n v="0"/>
    <s v="PAREDES CASTILLO DIEGO"/>
    <n v="479588.87655000004"/>
    <n v="196536.5258152"/>
    <n v="479588.87655000004"/>
    <m/>
    <m/>
    <m/>
    <m/>
    <m/>
    <m/>
  </r>
  <r>
    <s v="TUNJA"/>
    <x v="1"/>
    <x v="1"/>
    <n v="15759"/>
    <n v="5789903"/>
    <n v="80258833"/>
    <s v="ORDEN DE CAMBIO"/>
    <s v="BOYACA"/>
    <s v="SOGAMOSO"/>
    <s v="SU DROGUERIA BELENCITO 5"/>
    <s v="REDEBAN"/>
    <s v="FO-25-1502601"/>
    <d v="2025-09-09T12:10:00"/>
    <d v="2025-09-09T15:20:00"/>
    <s v="BANCO DE BOGOTA"/>
    <s v="BASEDATAFONO"/>
    <s v="BASEDATAFONO"/>
    <m/>
    <m/>
    <s v="EJECUTADO_EXITOSO"/>
    <s v="EJECUTADO EXITOSO"/>
    <s v="09-09-2025 / Solución: SE VISITA PUNTO ENCONTRANDO LA BASE DEL DATAFONO DESPEGADA, SE FIJA CORRECTAMENTE, PRUEBAS OK, CLIENTE CONFORME / Usuario: LEYDY OLMOS Telefono: 3108288615 / Correo: drogueriasbelencito5@gmail.com"/>
    <s v="VISITA_TÉCNICA"/>
    <s v="A4JZZ158"/>
    <s v="TIPO II"/>
    <s v="TERRESTRE"/>
    <n v="1"/>
    <n v="0"/>
    <s v="RODRIGUEZ MURCIA YERSON IVAN"/>
    <n v="144967.87232000002"/>
    <n v="140395.6348884"/>
    <n v="144967.87232000002"/>
    <m/>
    <m/>
    <m/>
    <m/>
    <m/>
    <m/>
  </r>
  <r>
    <s v="BOGOTA"/>
    <x v="3"/>
    <x v="3"/>
    <n v="11001"/>
    <n v="5789697"/>
    <n v="89407542"/>
    <s v="ORDEN DE CAMBIO"/>
    <s v="CUNDINAMARCA"/>
    <s v="BOGOTA"/>
    <s v="PRODUCTOS DE ASEO &amp; PAPELERIA BLUE"/>
    <s v="REDEBAN"/>
    <s v="FO-25-1505448"/>
    <d v="2025-09-09T11:07:00"/>
    <d v="2025-09-11T17:05:00"/>
    <s v="BANCO DE BOGOTA"/>
    <s v="PINPAD"/>
    <s v="PINPAD"/>
    <m/>
    <m/>
    <s v="EJECUTADO_EXITOSO"/>
    <s v="EJECUTADO EXITOSO"/>
    <s v="11-09-2025 / Solución: SE REALIZA INSTALACIÓN DE PINPAD, SIN NOVEDAD. / Usuario: Ferney Vargas Telefono: 3102067440 / Correo: fv5891427@gmail.com"/>
    <s v="VISITA_TÉCNICA"/>
    <s v="LAYZZ029"/>
    <s v="TIPO I"/>
    <s v="TERRESTRE"/>
    <n v="1"/>
    <n v="0"/>
    <s v="ARIAS QUILINDO JULIAN"/>
    <n v="65960.072302"/>
    <n v="75096.394270399993"/>
    <n v="65960.072302"/>
    <m/>
    <m/>
    <m/>
    <m/>
    <m/>
    <m/>
  </r>
  <r>
    <s v="BUCARAMANGA"/>
    <x v="1"/>
    <x v="1"/>
    <n v="68001"/>
    <n v="5791906"/>
    <n v="16838690"/>
    <s v="ORDEN DE CAMBIO"/>
    <s v="SANTANDER"/>
    <s v="BUCARAMANGA"/>
    <s v="FUENTES DE SODA Y MICROMERCADO ZORAYDA "/>
    <s v="REDEBAN"/>
    <s v="FO-25-1508377"/>
    <d v="2025-09-10T12:11:00"/>
    <d v="2025-09-11T17:07:00"/>
    <s v="BANCO DE BOGOTA"/>
    <s v="PINPAD"/>
    <s v="PINPAD"/>
    <m/>
    <m/>
    <s v="EJECUTADO_EXITOSO"/>
    <s v="EJECUTADO EXITOSO"/>
    <s v="11-09-2025 / Solución: SE HACE PRESENCIA EN COMERCIO, SE REALIZA INSTALACIÓN DE 2 PIN PAD, SE REALIZA CAMBIO DE DATAFONO POR TECNOLOGÍA  / Usuario: CLAUDIA VELASCO  Telefono: 3014429249 / Correo: claudiavelasco1190@gmail.com"/>
    <s v="VISITA_TÉCNICA"/>
    <s v="SXLZZ038 - SXLZZ037"/>
    <s v="TIPO I"/>
    <s v="TERRESTRE"/>
    <n v="1"/>
    <n v="0"/>
    <s v="BARRERA ORTEGA MARLON STWAR"/>
    <n v="65960.072302"/>
    <n v="75096.394270399993"/>
    <n v="65960.072302"/>
    <m/>
    <m/>
    <m/>
    <m/>
    <m/>
    <m/>
  </r>
  <r>
    <s v="BOGOTA"/>
    <x v="3"/>
    <x v="3"/>
    <n v="11001"/>
    <n v="5791912"/>
    <n v="49773948"/>
    <s v="ORDEN DE CAMBIO"/>
    <s v="CUNDINAMARCA"/>
    <s v="BOGOTA"/>
    <s v="DAMAJE SERVICIOS"/>
    <s v="REDEBAN"/>
    <s v="FO-25-1508380"/>
    <d v="2025-09-10T12:14:00"/>
    <d v="2025-09-11T17:11:00"/>
    <s v="BANCO DE BOGOTA"/>
    <s v="PINPAD"/>
    <s v="PINPAD"/>
    <m/>
    <m/>
    <s v="EJECUTADO_EXITOSO"/>
    <s v="EJECUTADO EXITOSO"/>
    <s v="11-09-2025 / Solución: SE REALIZA VISITA DE CAMPO DONDE SE INSTALA PINPAD DE ACUERDO A INDICACIONES DEL CLIENTE, ADICIONAL SE CAMBIO POS POR COMPATIBILIDAD DE TECNOLOGÍA, PREUBAS CUPO Y USUARIO.OK, TARJETA DE SEMBRADO 2112. / Usuario: Julieth Ramirez Telefono: 3162599464 / Correo: jeroperaservi@outlook.com"/>
    <s v="VISITA_TÉCNICA"/>
    <s v="EG04Z207"/>
    <s v="TIPO I"/>
    <s v="TERRESTRE"/>
    <n v="1"/>
    <n v="0"/>
    <s v="LOZADA ROJAS CHRISTIAN ANDRES"/>
    <n v="65960.072302"/>
    <n v="75096.394270399993"/>
    <n v="65960.072302"/>
    <m/>
    <m/>
    <m/>
    <m/>
    <m/>
    <m/>
  </r>
  <r>
    <s v="CUCUTA"/>
    <x v="1"/>
    <x v="1"/>
    <n v="54001"/>
    <n v="5791896"/>
    <n v="87181541"/>
    <s v="ORDEN DE CAMBIO"/>
    <s v="NORTE DE SANTANDER"/>
    <s v="CUCUTA"/>
    <s v="GOTAS DE ROCIO"/>
    <s v="REDEBAN"/>
    <s v="FO-25-1508374"/>
    <d v="2025-09-10T12:09:00"/>
    <d v="2025-09-11T17:19:00"/>
    <s v="BANCO DE BOGOTA"/>
    <s v="PINPAD"/>
    <s v="PINPAD"/>
    <m/>
    <m/>
    <s v="EJECUTADO_EXITOSO"/>
    <s v="EJECUTADO EXITOSO"/>
    <s v="11-09-2025 / Solución: SE REALIZÓ VISITA AL COMERCIO Y SE INSTALA PID PAD PRUEBAS EXITOSAS  / Usuario: Sneider Gómez  Telefono: 3504734794 / Correo: puppillo1404@gmail.com"/>
    <s v="VISITA_TÉCNICA"/>
    <s v="LMMZZ889"/>
    <s v="TIPO I"/>
    <s v="TERRESTRE"/>
    <n v="1"/>
    <n v="0"/>
    <s v="MORA VEGA JEAMPIER"/>
    <n v="65960.072302"/>
    <n v="75096.394270399993"/>
    <n v="65960.072302"/>
    <m/>
    <m/>
    <m/>
    <m/>
    <m/>
    <m/>
  </r>
  <r>
    <s v="CALI"/>
    <x v="5"/>
    <x v="5"/>
    <n v="76111"/>
    <n v="5793855"/>
    <n v="90130229"/>
    <s v="ORDEN DE CAMBIO"/>
    <s v="VALLE DEL CAUCA"/>
    <s v="GUADALAJARA DE BUGA"/>
    <s v="V&amp;S SOAT Y MAS"/>
    <s v="REDEBAN"/>
    <s v="FO-25-1516959"/>
    <d v="2025-09-11T13:38:00"/>
    <d v="2025-09-12T12:21:00"/>
    <s v="BANCO DE BOGOTA"/>
    <s v="PINPAD"/>
    <s v="PINPAD"/>
    <m/>
    <m/>
    <s v="EJECUTADO_EXITOSO"/>
    <s v="EJECUTADO EXITOSO"/>
    <s v="12-09-2025 / Solución: SE VISITA CORRESPONSAL Y SE REALIZA INSTALACIÓN DE HUB USB. TRANSACCIONES DE PRUEBA EXITOSAS.  / Usuario: Valentina Meneses  Telefono: 3168956431 / Correo: valentinamm2011@hotmail.com"/>
    <s v="VISITA_TÉCNICA"/>
    <s v="FHZZZ092"/>
    <s v="TIPO II"/>
    <s v="TERRESTRE"/>
    <n v="1"/>
    <n v="0"/>
    <s v="BOLAÑOS TABORDA JORGE ENRIQUE"/>
    <n v="144967.87232000002"/>
    <n v="140395.6348884"/>
    <n v="144967.87232000002"/>
    <m/>
    <m/>
    <m/>
    <m/>
    <m/>
    <m/>
  </r>
  <r>
    <s v="CALI"/>
    <x v="5"/>
    <x v="5"/>
    <n v="76275"/>
    <n v="5797309"/>
    <n v="73215550"/>
    <s v="ORDEN DE CAMBIO"/>
    <s v="VALLE DEL CAUCA"/>
    <s v="FLORIDA"/>
    <s v="LOS PELUDITOS DE CRIS"/>
    <s v="REDEBAN"/>
    <s v="FO-25-1532653"/>
    <d v="2025-09-12T17:57:00"/>
    <d v="2025-09-17T15:42:00"/>
    <s v="BANCO DE BOGOTA"/>
    <s v="PINPAD"/>
    <s v="PINPAD"/>
    <m/>
    <m/>
    <s v="EJECUTADO_EXITOSO"/>
    <s v="EJECUTADO EXITOSO"/>
    <s v="17-09-2025 / Solución: SE INSTALA PINPAD Y HUD NO SERIALIZADO  / Usuario: MARIA CRISTINA OSORIO  Telefono: 3173447123 / Correo: cristydelsicacha@gmail.com"/>
    <s v="VISITA_TÉCNICA"/>
    <s v="A16ZZ642"/>
    <s v="TIPO II"/>
    <s v="TERRESTRE"/>
    <n v="1"/>
    <n v="0"/>
    <s v="CUERO RUIZ JHONNY"/>
    <n v="144967.87232000002"/>
    <n v="140395.6348884"/>
    <n v="144967.87232000002"/>
    <m/>
    <m/>
    <m/>
    <m/>
    <m/>
    <m/>
  </r>
  <r>
    <s v="CALI"/>
    <x v="5"/>
    <x v="5"/>
    <n v="76001"/>
    <n v="5800646"/>
    <n v="87945123"/>
    <s v="ORDEN DE CAMBIO"/>
    <s v="VALLE DEL CAUCA"/>
    <s v="CALI"/>
    <s v="VARIEDADESSANEMYCRAFT"/>
    <s v="REDEBAN"/>
    <s v="FO-25-1543328"/>
    <d v="2025-09-17T08:59:00"/>
    <d v="2025-09-18T12:10:00"/>
    <s v="BANCO DE BOGOTA"/>
    <s v="PINPAD"/>
    <s v="PINPAD"/>
    <m/>
    <m/>
    <s v="EJECUTADO_EXITOSO"/>
    <s v="EJECUTADO EXITOSO"/>
    <s v="18-09-2025 / Solución: SE INSTALA PINPAD Y HUD NO SERIALIZADO SE HACEN PRUEBAS Y QUEDA FUNCIONANDO CORRECTAMENTE  / Usuario: DAYHANA ZAPATA Telefono: 3103114603 / Correo: zdayhana8@gmail.com"/>
    <s v="VISITA_TÉCNICA"/>
    <s v="FAMZZ012"/>
    <s v="TIPO I"/>
    <s v="TERRESTRE"/>
    <n v="1"/>
    <n v="0"/>
    <s v="CUERO RUIZ JHONNY"/>
    <n v="65960.072302"/>
    <n v="75096.394270399993"/>
    <n v="65960.072302"/>
    <m/>
    <m/>
    <m/>
    <m/>
    <m/>
    <m/>
  </r>
  <r>
    <s v="VILLAVICENCIO"/>
    <x v="0"/>
    <x v="0"/>
    <n v="50226"/>
    <n v="5798433"/>
    <n v="17592593"/>
    <s v="ORDEN DE CAMBIO"/>
    <s v="META"/>
    <s v="CUMARAL"/>
    <s v="PDV AVENIDA PARATEBUENO"/>
    <s v="REDEBAN"/>
    <s v="FO-25-1534160"/>
    <d v="2025-09-15T15:39:00"/>
    <d v="2025-09-19T10:30:00"/>
    <s v="BANCO DE BOGOTA"/>
    <s v="BASEDATAFONO"/>
    <s v="BASEDATAFONO"/>
    <m/>
    <m/>
    <s v="EJECUTADO_EXITOSO"/>
    <s v="EJECUTADO EXITOSO"/>
    <s v="18-09-2025 / Solución: SE REALIZA VISITA AL CB POR SOLICITUD DE BASE DESPEGADA SE REALIZA EL PEGADO DE LA BASE Y QUEDA TODO OK / Usuario: María Montoya Telefono: 3204021273 / Correo: centrodecontacto@consuerte.com.co"/>
    <s v="VISITA_TÉCNICA"/>
    <s v="GZYZZ777"/>
    <s v="TIPO II"/>
    <s v="TERRESTRE"/>
    <n v="1"/>
    <n v="0"/>
    <s v="MOLINA CASTRO JAVIER ALBERTO"/>
    <n v="144967.87232000002"/>
    <n v="140395.6348884"/>
    <n v="144967.87232000002"/>
    <m/>
    <m/>
    <m/>
    <m/>
    <m/>
    <m/>
  </r>
  <r>
    <s v="VILLAVICENCIO"/>
    <x v="0"/>
    <x v="0"/>
    <n v="50001"/>
    <n v="5802778"/>
    <n v="21122007"/>
    <s v="ORDEN DE CAMBIO"/>
    <s v="META"/>
    <s v="VILLAVICENCIO"/>
    <s v="PDA SIETE DE AGOSTO 2"/>
    <s v="REDEBAN"/>
    <s v="FO-25-1548644"/>
    <d v="2025-09-18T11:35:00"/>
    <d v="2025-09-19T16:04:00"/>
    <n v="0"/>
    <s v="BASEDATAFONO"/>
    <s v="BASEDATAFONO"/>
    <m/>
    <m/>
    <s v="EJECUTADO_CANCELADO"/>
    <s v="PETICIÓN RED"/>
    <s v="19-09-2025 / Solución: SE RELAIZA VISITA Y COMERCIO SE ENCUENTRA CERRADO / Usuario: Alberto upegui Telefono: 3144886809 / Correo: centrodecontacto@consuerte.com.co"/>
    <s v="VISITA_TÉCNICA"/>
    <n v="0"/>
    <s v="TIPO I"/>
    <s v="TERRESTRE"/>
    <n v="1"/>
    <n v="0"/>
    <s v="PEDREROS CONTRERAS MICHAEL STEVENS"/>
    <n v="65960.072302"/>
    <n v="75096.394270399993"/>
    <n v="65960.072302"/>
    <m/>
    <m/>
    <m/>
    <m/>
    <m/>
    <m/>
  </r>
  <r>
    <s v="YOPAL"/>
    <x v="0"/>
    <x v="0"/>
    <n v="85250"/>
    <n v="5806383"/>
    <n v="87171838"/>
    <s v="ORDEN DE CAMBIO"/>
    <s v="CASANARE"/>
    <s v="PAZ DE ARIPORO"/>
    <s v="DROGUERIA MEDIFARMA PAZ "/>
    <s v="REDEBAN"/>
    <s v="FO-25-1563015"/>
    <d v="2025-09-22T08:15:00"/>
    <d v="2025-09-22T17:03:00"/>
    <s v="BANCO DE BOGOTA"/>
    <s v="BASEDATAFONO"/>
    <s v="BASEDATAFONO"/>
    <m/>
    <m/>
    <s v="EJECUTADO_EXITOSO"/>
    <s v="EJECUTADO EXITOSO"/>
    <s v="22-09-2025 / Solución: SE REALIZA AJUSTE DE BASE SE ENTREGA OPERATIVO SIN NOVEDAD  / Usuario: Dina tovar  Telefono: 3128152681 / Correo: dinavivit@gmail.com"/>
    <s v="VISITA_TÉCNICA"/>
    <s v="A10ZZ841"/>
    <s v="TIPO II"/>
    <s v="TERRESTRE"/>
    <n v="1"/>
    <n v="0"/>
    <s v="ROZO JIMENEZ EDGAR ARMANDO"/>
    <n v="144967.87232000002"/>
    <n v="140395.6348884"/>
    <n v="144967.87232000002"/>
    <m/>
    <m/>
    <m/>
    <m/>
    <m/>
    <m/>
  </r>
  <r>
    <s v="BUCARAMANGA"/>
    <x v="1"/>
    <x v="1"/>
    <n v="68547"/>
    <n v="5806526"/>
    <n v="51400380"/>
    <s v="ORDEN DE CAMBIO"/>
    <s v="SANTANDER"/>
    <s v="PIEDECUESTA"/>
    <s v="KIPOX"/>
    <s v="REDEBAN"/>
    <s v="FO-25-1563247"/>
    <d v="2025-09-22T09:08:00"/>
    <d v="2025-09-23T17:36:00"/>
    <n v="0"/>
    <s v="BASEDATAFONO"/>
    <s v="BASEDATAFONO"/>
    <m/>
    <m/>
    <s v="EJECUTADO_EXITOSO"/>
    <s v="EJECUTADO EXITOSO"/>
    <s v="23-09-2025 / Solución: SE VISITA COMERCIO SE REALIZA LA INSTALACIÓN DE UNA BASE PARA DATÁFONO OK, CB OPERATIVO  / Usuario: JOSE FAVID QUINTERO  Telefono: 3244055238 / Correo: davidsoto200403@gmail.com"/>
    <s v="VISITA_TÉCNICA"/>
    <s v="LN0SZ170"/>
    <s v="TIPO II"/>
    <s v="TERRESTRE"/>
    <n v="1"/>
    <n v="0"/>
    <s v="BARAJAS BERMUDEZ YAHIR MAURICIO"/>
    <n v="144967.87232000002"/>
    <n v="140395.6348884"/>
    <n v="144967.87232000002"/>
    <m/>
    <m/>
    <m/>
    <m/>
    <m/>
    <m/>
  </r>
  <r>
    <s v="CUCUTA"/>
    <x v="1"/>
    <x v="1"/>
    <n v="54405"/>
    <s v="TA-25-1140430"/>
    <n v="90162381"/>
    <s v="ORDEN DE CAMBIO"/>
    <s v="NORTE DE SANTANDER"/>
    <s v="LOS PATIOS"/>
    <s v="DROGUERIA FARMA ROSA"/>
    <s v="REDEBAN"/>
    <s v="FO-25-1570222"/>
    <d v="2025-09-23T09:14:00"/>
    <d v="2025-09-24T09:51:47"/>
    <n v="0"/>
    <s v="BASEDATAFONO"/>
    <s v="BASEDATAFONO"/>
    <m/>
    <m/>
    <s v="EJECUTADO_CANCELADO"/>
    <s v="PETICIÓN USUARIO"/>
    <s v="24-09-2025 / Solución: SE CANCELA SOLICITUD YA QUE SE REALIZA CAMBIO DE DATAFONO COMPATIBLE CON LA BASE INSTALADA EN EL COMERCIO  / Usuario: Alfonso Pino  Telefono: 3203044573 / Correo: alfonzopino6@gmail.com"/>
    <s v="VISITA_TÉCNICA"/>
    <n v="0"/>
    <s v="TIPO I"/>
    <s v="TERRESTRE"/>
    <n v="1"/>
    <n v="0"/>
    <s v="PACHECO BUITRAGO JAVIER ALONSO"/>
    <n v="65960.072302"/>
    <n v="75096.394270399993"/>
    <n v="65960.072302"/>
    <m/>
    <m/>
    <m/>
    <m/>
    <m/>
    <m/>
  </r>
  <r>
    <s v="TUNJA"/>
    <x v="1"/>
    <x v="1"/>
    <n v="15759"/>
    <n v="5811988"/>
    <n v="87935138"/>
    <s v="ORDEN DE CAMBIO"/>
    <s v="BOYACA"/>
    <s v="SOGAMOSO"/>
    <s v="PAPELERIA Y MISCELANEA J SEBAS"/>
    <s v="REDEBAN"/>
    <s v="FO-25-1585620"/>
    <d v="2025-09-25T09:08:00"/>
    <d v="2025-09-26T17:59:00"/>
    <n v="0"/>
    <s v="BASEDATAFONO"/>
    <s v="BASEDATAFONO"/>
    <m/>
    <m/>
    <s v="EJECUTADO_EXITOSO"/>
    <s v="EJECUTADO EXITOSO"/>
    <s v="26-09-2025 / Solución: SE REALIZA PEGADO DE BASE SOPORTE ANCLANDOLA NUEVAMENTE YA QUE SE HABIA DESPEGADO POR FALLA DEL ADHESIVO PEGANTE  / Usuario: NAIRO SANTOS  Telefono: 3214689570 / Correo: j.sebasgames21@gmail.com "/>
    <s v="VISITA_TÉCNICA"/>
    <s v="LAMZZ003"/>
    <s v="TIPO II"/>
    <s v="TERRESTRE"/>
    <n v="1"/>
    <n v="0"/>
    <s v="ALVARADO MORENO CRISTHIAN"/>
    <n v="144967.87232000002"/>
    <n v="140395.6348884"/>
    <n v="144967.87232000002"/>
    <m/>
    <m/>
    <m/>
    <m/>
    <m/>
    <m/>
  </r>
  <r>
    <s v="BUCARAMANGA"/>
    <x v="1"/>
    <x v="1"/>
    <n v="68001"/>
    <s v="TA-25-1154555"/>
    <n v="89469432"/>
    <s v="ORDEN DE CAMBIO"/>
    <s v="SANTANDER"/>
    <s v="BUCARAMANGA"/>
    <s v="PUNTO LA ROSITA MULTISERVICIOS CR"/>
    <s v="REDEBAN"/>
    <s v="FO-25-1591022"/>
    <d v="2025-09-26T14:49:00"/>
    <d v="2025-09-30T17:06:00"/>
    <n v="0"/>
    <s v="BASEDATAFONO"/>
    <s v="BASEDATAFONO"/>
    <m/>
    <m/>
    <s v="EJECUTADO_EXITOSO"/>
    <s v="EJECUTADO EXITOSO"/>
    <s v="SE HACE PRESENCIA EN COMERCIO SE REALIZA INSTALACIÓN DE BASE YA QUE LA QUE ESTABA EN EL COMERCIO SE CAYO Y SE PARTIÓ "/>
    <s v="VISITA_TÉCNICA"/>
    <s v="V2ZZZ061"/>
    <s v="TIPO I"/>
    <s v="TERRESTRE"/>
    <n v="1"/>
    <n v="0"/>
    <s v="BARRERA ORTEGA MARLON STWAR"/>
    <n v="65960.072302"/>
    <n v="75096.394270399993"/>
    <n v="65960.072302"/>
    <m/>
    <m/>
    <m/>
    <m/>
    <m/>
    <m/>
  </r>
  <r>
    <s v="BOGOTA"/>
    <x v="3"/>
    <x v="3"/>
    <n v="11001"/>
    <n v="5816494"/>
    <n v="90152690"/>
    <s v="ORDEN DE CAMBIO"/>
    <s v="CUNDINAMARCA"/>
    <s v="BOGOTA"/>
    <s v="CIGARRERIA Y TELECOMUNICACIONES TIFFANY"/>
    <s v="REDEBAN"/>
    <s v="FO-25-1591024"/>
    <d v="2025-09-26T17:26:00"/>
    <d v="2025-09-30T17:09:00"/>
    <n v="0"/>
    <s v="PINPAD"/>
    <s v="PINPAD"/>
    <m/>
    <m/>
    <s v="EJECUTADO_EXITOSO"/>
    <s v="EJECUTADO EXITOSO"/>
    <s v="SE REALIZA VISITA DE CAMPO PARA REALIZAR  INSTALACIÓN DE PIN PAD, PARÁMETROS OKAY USUARIOS OKAY A CONFORMIDAD DEL CLIENTE"/>
    <s v="VISITA_TÉCNICA"/>
    <s v="VEZZZ012"/>
    <s v="TIPO I"/>
    <s v="TERRESTRE"/>
    <n v="1"/>
    <n v="0"/>
    <s v="ARIAS QUILINDO JULIAN"/>
    <n v="65960.072302"/>
    <n v="75096.394270399993"/>
    <n v="65960.072302"/>
    <m/>
    <m/>
    <m/>
    <m/>
    <m/>
    <m/>
  </r>
  <r>
    <m/>
    <x v="6"/>
    <x v="7"/>
    <m/>
    <m/>
    <m/>
    <m/>
    <m/>
    <m/>
    <m/>
    <m/>
    <m/>
    <m/>
    <m/>
    <m/>
    <m/>
    <m/>
    <m/>
    <m/>
    <m/>
    <m/>
    <m/>
    <m/>
    <m/>
    <m/>
    <m/>
    <m/>
    <m/>
    <m/>
    <m/>
    <m/>
    <n v="7805089.7736691972"/>
    <m/>
    <m/>
    <m/>
    <m/>
    <m/>
    <m/>
  </r>
  <r>
    <m/>
    <x v="6"/>
    <x v="7"/>
    <m/>
    <m/>
    <m/>
    <m/>
    <m/>
    <m/>
    <m/>
    <m/>
    <m/>
    <m/>
    <m/>
    <m/>
    <m/>
    <m/>
    <m/>
    <m/>
    <m/>
    <m/>
    <m/>
    <m/>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s v="BOGOTA"/>
    <x v="0"/>
    <x v="0"/>
    <n v="25407"/>
    <n v="5775923"/>
    <n v="16275232"/>
    <s v="INCIDENTE"/>
    <s v="CUNDINAMARCA"/>
    <s v="LENGUAZAQUE"/>
    <s v="NILSA STELLA RODRIGUEZ SACHICA"/>
    <s v="REDEBAN"/>
    <s v="FO-25-1443209"/>
    <d v="2025-08-29T08:00:00"/>
    <d v="2025-09-01T16:36:00"/>
    <s v="BANCO DE BOGOTA"/>
    <s v="ENTIDAD"/>
    <s v="AVAL TARJETA DE SEMBRADO"/>
    <s v="RESEMBRADO EXITOSO"/>
    <s v="CERRADO"/>
    <s v="29-08 SE ESCALA A LA RED PARA VALIDAR ATENCION DEL CASO.. RED AUTORIZA SEMBRADO DE TARJETA SE ESCALA PARA VISITA_x000a_30/08/2025 SE HACE CONTACTO AL NÚMERO 3214918678 CON LA SEÑORA NILSA QUIEN CONFIRMA YA TIENE LA NUEVA TARJETA PERO EL FIN DE SEMANA TENDRÁ CERRADO PUEDE ATENDER EL DÍA LUNES 1 DE SEPTIEMBRE DESPUÉS DE LAS 9AM Y PODER QUE POR FAVOR SEA VISITADAX ESE DÍA_x000a_01-09 / SOLUCIÓN: SE REALIZA VISITA DE CAMPO DONDE SE REALIZA RESEMBRADO DE TARJETA 3605, PRUEBAS OK, CUPO Y USUARIOS OK, SE ACTUALIZA EQUIPO YA QUE SE ENCUENTRA EN OTRA VERSION.  / USUARIO: Nilsa Stella Rodriguez TELEFONO: 3118123689 CORREO: nilsarodruiguez2007@hotmail.com"/>
    <s v="VISITA_TÉCNICA"/>
    <s v="1111S267"/>
    <s v="TIPO III"/>
    <s v="TERRESTRE"/>
    <s v="LOZADA ROJAS CHRISTIAN ANDRES"/>
    <n v="1"/>
    <n v="0"/>
    <n v="275728.78077800001"/>
    <n v="196536.5258152"/>
    <n v="275728.78077800001"/>
    <m/>
    <m/>
    <m/>
    <m/>
    <m/>
    <m/>
  </r>
  <r>
    <s v="CALI"/>
    <x v="1"/>
    <x v="1"/>
    <n v="76109"/>
    <n v="5776347"/>
    <n v="21122767"/>
    <s v="INCIDENTE"/>
    <s v="VALLE DEL CAUCA"/>
    <s v="BUENAVENTURA"/>
    <s v="D BELLEZA Y PAGOS DEL MAR"/>
    <s v="REDEBAN"/>
    <s v="FO-25-1443238"/>
    <d v="2025-08-29T09:43:00"/>
    <d v="2025-09-01T16:39:00"/>
    <s v="BANCO DE BOGOTA"/>
    <s v="ENTIDAD"/>
    <s v="AVAL TARJETA DE SEMBRADO"/>
    <s v="RESEMBRADO EXITOSO"/>
    <s v="CERRADO"/>
    <s v="29-08 SE ESCALA PARA VISITA POR SOLICITUD DE LA RED POR FAVOR REALIZAR SEMBRADO DE TARJETA_x000a_30/08/2025 NO SÉ LOGRA LLEGAR YA QUE LA VÍA ESTÁ TAPADA YA QUE HAY UN DERRUMBE SE LLAMA AL CLIENTE PARA INFORMARLE PERO NO CONTESTA_x000a_01-09 / SOLUCIÓN: SE REALIZA RESEMBRADO DE TARJETA EN CB AVAL, SE HABILITA CIERRE, SE REALIZAN PRUEBAS OK. / USUARIO: Nora Salazar  TELEFONO: 3178955985 CORREO: jixelanaid@hotmail.com"/>
    <s v="VISITA_TÉCNICA"/>
    <s v="LA002292"/>
    <s v="TIPO III"/>
    <s v="TERRESTRE"/>
    <s v="MONTERO MUESES GIAN CARLO"/>
    <n v="1"/>
    <n v="0"/>
    <n v="275728.78077800001"/>
    <n v="196536.5258152"/>
    <n v="275728.78077800001"/>
    <m/>
    <m/>
    <m/>
    <m/>
    <m/>
    <m/>
  </r>
  <r>
    <s v="MEDELLIN"/>
    <x v="2"/>
    <x v="2"/>
    <n v="5679"/>
    <n v="5777171"/>
    <n v="68751304"/>
    <s v="INCIDENTE"/>
    <s v="ANTIOQUIA"/>
    <s v="SANTA BARBARA"/>
    <s v="MORITAMOR REGALOS "/>
    <s v="REDEBAN"/>
    <s v="FO-25-1450352"/>
    <d v="2025-08-29T16:04:00"/>
    <d v="2025-09-02T15:43:00"/>
    <s v="BANCO DE BOGOTA"/>
    <s v="ENTIDAD"/>
    <s v="ERROR DE TRANSACCIONES"/>
    <s v="TRANSACCION NO PERMITIDA"/>
    <s v="CERRADO"/>
    <s v="29-08 SE ESCALA PARA VISITA. LLAMAR ANTES DE VISITAR, CONFIRMAR FALLA Y DATOS_x000a_0_x000a_30-08 / SOLUCIÓN: SE INTENTO HACER CAMBIO DE EQUIPO NO SE LOGRO HACER EXITOSO YA QUE EL SERVIDOR DE INICIALIZACIONES DE REDEBAN SE ENCUENTRA CAÍDO, SE RESEMBRO TARJETA Y PRUEBAS PERTINENTES Y NO FUNCIONAN, SE ABJUNTAN PRUEBAS, SE INDICA A  USUARIO COMUNICARSE CON EL BANCO, PARA RECIBIR INFORMACIÓN AL RESPECTO DE LA FALLA / USUARIO: Jose pulgarin TELEFONO: 3243842409 CORREO: laprincipalpapeleria1@gmail.com_x000a_0_x000a_02-09 / SOLUCIÓN: SE REALIZA CAMBIO DE EQUIPO POR PÉRDIDA DE LLAVES / USUARIO: Jose pulgarin TELEFONO: 3243842409 CORREO: laprincipalpapeleria1@gmail.com"/>
    <s v="VISITA_TÉCNICA"/>
    <s v="A10LZ025"/>
    <s v="TIPO II"/>
    <s v="TERRESTRE"/>
    <s v="HERNANDEZ CHAVARRIA JUAN CAMILO"/>
    <n v="2"/>
    <n v="0"/>
    <n v="144967.87232000002"/>
    <n v="140395.6348884"/>
    <n v="289935.74464000005"/>
    <m/>
    <m/>
    <m/>
    <m/>
    <m/>
    <m/>
  </r>
  <r>
    <s v="MEDELLIN"/>
    <x v="2"/>
    <x v="2"/>
    <n v="5001"/>
    <n v="5777898"/>
    <n v="18527937"/>
    <s v="INCIDENTE"/>
    <s v="ANTIOQUIA"/>
    <s v="MEDELLIN"/>
    <s v="SER JUNIN"/>
    <s v="REDEBAN"/>
    <s v="FO-25-1449612"/>
    <d v="2025-08-30T11:15:00"/>
    <d v="2025-09-01T16:42:00"/>
    <s v="BANCO DE BOGOTA"/>
    <s v="ENTIDAD"/>
    <s v="AVAL TARJETA DE SEMBRADO"/>
    <s v="RESEMBRADO EXITOSO"/>
    <s v="CERRADO"/>
    <s v="30-08 SE ESCALA PARA VISITA. LLAMAR ANTES DE VISITAR, CONFIRMAR FALLA Y DATOS_x000a_31/08/2025 SE ESTABLECE CONTACTO TELEFÓNICO CON EL USUARIO PARA VERIFICAR EL ESTADO DEL INCIDENTE PREVIAMENTE REPORTADO CON EL DATÁFONO DEL CORRESPONSAL BANCO BOGOTÁ. EL USUARIO CONFIRMA QUE LA NOVEDAD PERSISTE. SIN EMBARGO, INFORMA QUE EL COMERCIO PERMANECE CERRADO LOS DÍAS DOMINGO, POR LO CUAL NO ES POSIBLE REALIZAR ATENCIÓN TÉCNICA NI INTERVENCIÓN EN SITIO DURANTE ESA JORNADA._x000a_01-09 / SOLUCIÓN: SE REALIZA RESEMBRADO DE TARJETA, SE REALIZA PRUEBAS, EQUIPOS OPERATIVOS  / USUARIO: ASTRID VIVIANA GOMEZ TELEFONO: 3207000077 CORREO: cvsjunin@sercomunicaciones.com"/>
    <s v="VISITA_TÉCNICA"/>
    <s v="AD00U595"/>
    <s v="TIPO I"/>
    <s v="TERRESTRE"/>
    <s v="CARDONA MOLINA BROLIN STIVEN"/>
    <n v="1"/>
    <n v="0"/>
    <n v="65960.072302"/>
    <n v="75096.394270399993"/>
    <n v="65960.072302"/>
    <m/>
    <m/>
    <m/>
    <m/>
    <m/>
    <m/>
  </r>
  <r>
    <s v="BARRANQUILLA"/>
    <x v="3"/>
    <x v="3"/>
    <n v="8638"/>
    <n v="5777959"/>
    <n v="20489043"/>
    <s v="INCIDENTE"/>
    <s v="ATLANTICO"/>
    <s v="SABANALARGA"/>
    <s v="MULTISERVICIOS JWILFO"/>
    <s v="REDEBAN"/>
    <s v="FO-25-1449619"/>
    <d v="2025-08-30T11:56:00"/>
    <d v="2025-09-01T11:50:00"/>
    <s v="BANCO DE BOGOTA"/>
    <s v="ENTIDAD"/>
    <s v="ERROR DE TRANSACCIONES"/>
    <s v="TRANSACCION NO PERMITIDA"/>
    <s v="CERRADO"/>
    <s v="30-08 SE ESCALA PARA VISITA. LLAMAR ANTES DE VISITAR, CONFIRMAR FALLA Y DATOS_x000a_01/09/2025 INCONVENIENTE PARA INGRESAR ESPERANDO AUTORIZACIÓN DEL BANCO_x000a_01-09 / SOLUCIÓN: ME COMUNICO CON MARÍA ALEJANDRA SILVA DE RBM LO CUAL ME MANIFIESTA  QUE LA ENTIDAD ESTÁ VALIDANDO CAÍDA EN SUS CANALES._x000a_SE LE DICE AL CLIENTE QUE EN EL TRANSCURSO DEL DÍA HAGA VALIDACIÓNES  / USUARIO: Wilfrido pimiento  TELEFONO: 3135763876 CORREO: wilfopc@gmail.com"/>
    <s v="VISITA_TÉCNICA"/>
    <s v="F1SZZ153"/>
    <s v="TIPO II"/>
    <s v="TERRESTRE"/>
    <s v="PEÑALOZA GUTIERREZ RAFAEL GUSTAVO"/>
    <n v="1"/>
    <n v="0"/>
    <n v="144967.87232000002"/>
    <n v="140395.6348884"/>
    <n v="144967.87232000002"/>
    <m/>
    <m/>
    <m/>
    <m/>
    <m/>
    <m/>
  </r>
  <r>
    <s v="IBAGUE"/>
    <x v="4"/>
    <x v="4"/>
    <n v="17380"/>
    <n v="5777988"/>
    <n v="16073637"/>
    <s v="INCIDENTE"/>
    <s v="CALDAS"/>
    <s v="LA DORADA"/>
    <s v="LA MELISSA"/>
    <s v="REDEBAN"/>
    <s v="FO-25-1449623"/>
    <d v="2025-08-30T12:07:00"/>
    <d v="2025-09-02T07:50:00"/>
    <s v="BANCO DE BOGOTA"/>
    <s v="HARDWARE"/>
    <s v="SE REINICIA"/>
    <s v="DAÑO POS"/>
    <s v="CERRADO"/>
    <s v="30-08 SE ESCALA PARA VISITA. LLAMAR ANTES DE VISITAR, CONFIRMAR FALLA Y DATOS_x000a_0_x000a_01-09 / SOLUCIÓN: SE REALIZA CAMBIO DE EQUIPO &quot; SE REINICIA AL REALIZAR TRANSACCIÓN&quot; TRANSACCIONES DE PRUEBA O.K SEMBRADO DE TARJETA # 6199 / USUARIO: Fanny Tovar  TELEFONO: 3114157422 CORREO: lamelissa20040@yahoo.es"/>
    <s v="VISITA_TÉCNICA"/>
    <s v="BBWZZ164"/>
    <s v="TIPO III"/>
    <s v="TERRESTRE"/>
    <s v="GUTIERREZ  CAMILO ANDRES"/>
    <n v="1"/>
    <n v="0"/>
    <n v="275728.78077800001"/>
    <n v="196536.5258152"/>
    <n v="275728.78077800001"/>
    <m/>
    <m/>
    <m/>
    <m/>
    <m/>
    <m/>
  </r>
  <r>
    <s v="BOGOTA"/>
    <x v="0"/>
    <x v="0"/>
    <n v="11001"/>
    <n v="5778008"/>
    <n v="15200892"/>
    <s v="INCIDENTE"/>
    <s v="CUNDINAMARCA"/>
    <s v="BOGOTA"/>
    <s v="MERCADOS ALCOSTO DE LA CALLE 152"/>
    <s v="REDEBAN"/>
    <s v="FO-25-1456602"/>
    <d v="2025-08-30T12:40:00"/>
    <d v="2025-09-01T16:50:00"/>
    <s v="BANCO DE BOGOTA"/>
    <s v="ENTIDAD"/>
    <s v="AVAL TARJETA DE SEMBRADO"/>
    <s v="RECHAZO GENERAL"/>
    <s v="CERRADO"/>
    <s v="30-08 SE ESCALA PARA VISITA. LLAMAR ANTES DE VISITAR, CONFIRMAR FALLA Y DATOS_x000a_30/08/2025 NO HAY SOPORTE CON REDEBAN PARA REPORTAR NOVEDAD DE LA FALLA_x000a_01-09 / SOLUCIÓN: RBM INFORMA VISITAR OTRO PUNTO POR ESPERA DE RESPUESTA DE ENTIDAD POR CASO DEL RG_x000a_TARJETA SEMBRADO #  ****0965, ESTÁ DAÑADA_x000a_ / USUARIO: PEDRO REYES TELEFONO: 3164822530 CORREO: alcostoalmendros@gmail.com_x000a_0_x000a_01-09 / SOLUCIÓN: AL LLEGAR AL COMERCIO SE ENTREGA POR PARTE DEL SEÑOR SERGIO LA TARJETA 0965 QUE ESTÁ INACTIVA, SE REQUIERE TARJETA 4999 QUE ESTÁ EN PODER DEL SEÑOR PEDRO REYES, SE ESPERA POR MÁS DE TRES HORAS Y LA PERSONA NO SE HACE PRESENTE EN EL COMERCIO, SE INDICA A LA PERSONA ENCARGADA QUE CUANDO LA TARJETA DE SEMBRADO REQUERIDA ESTE EN EL COMERCIO SE COMUNIQUEN CON LA ENTIDAD PARA SOLICITAR VISITA DE RESEMBRADO, SE LLEGA A COMERCIO A LAS 12:36PM, RETIRO DEL COMERCIO 16:00 / USUARIO: PEDRO REYES TELEFONO: 3164822530 CORREO: alcostoalmendros@gmail.com"/>
    <s v="VISITA_TÉCNICA"/>
    <s v="A47ZZ010"/>
    <s v="TIPO I"/>
    <s v="TERRESTRE"/>
    <s v="MURCIA HERNANDEZ HARVEY IGNACIO"/>
    <n v="2"/>
    <n v="0"/>
    <n v="65960.072302"/>
    <n v="75096.394270399993"/>
    <n v="131920.144604"/>
    <m/>
    <m/>
    <m/>
    <m/>
    <m/>
    <m/>
  </r>
  <r>
    <s v="TUNJA"/>
    <x v="5"/>
    <x v="5"/>
    <n v="15176"/>
    <n v="5778707"/>
    <n v="13743406"/>
    <s v="INCIDENTE"/>
    <s v="BOYACA"/>
    <s v="CHIQUINQUIRA"/>
    <s v="EFISERVICIOS"/>
    <s v="REDEBAN"/>
    <s v="FO-25-1454836"/>
    <d v="2025-09-01T08:21:00"/>
    <d v="2025-09-01T12:45:00"/>
    <n v="0"/>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II"/>
    <s v="TERRESTRE"/>
    <n v="0"/>
    <n v="0"/>
    <n v="0"/>
    <n v="41241.0800752"/>
    <n v="0"/>
    <n v="41241.0800752"/>
    <m/>
    <m/>
    <m/>
    <m/>
    <m/>
    <m/>
  </r>
  <r>
    <s v="PASTO"/>
    <x v="1"/>
    <x v="1"/>
    <n v="52001"/>
    <n v="5778718"/>
    <n v="14974208"/>
    <s v="INCIDENTE"/>
    <s v="NARIÑO"/>
    <s v="PASTO"/>
    <s v="DROGUERIA TRINIDAD"/>
    <s v="REDEBAN"/>
    <s v="FO-25-1454841"/>
    <d v="2025-09-01T08:35:00"/>
    <d v="2025-09-01T12:33:00"/>
    <n v="0"/>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BOGOTA"/>
    <x v="0"/>
    <x v="0"/>
    <n v="25040"/>
    <n v="5778733"/>
    <n v="16863698"/>
    <s v="INCIDENTE"/>
    <s v="CUNDINAMARCA"/>
    <s v="ANOLAIMA"/>
    <s v="GUADANAS MOTOSIER TEQUENDA"/>
    <s v="REDEBAN"/>
    <s v="FO-25-1454844"/>
    <d v="2025-09-01T08:46:00"/>
    <d v="2025-09-01T13:56: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I"/>
    <s v="TERRESTRE"/>
    <n v="0"/>
    <n v="0"/>
    <n v="0"/>
    <n v="41241.0800752"/>
    <n v="0"/>
    <n v="41241.0800752"/>
    <m/>
    <m/>
    <m/>
    <m/>
    <m/>
    <m/>
  </r>
  <r>
    <s v="MONTERIA"/>
    <x v="3"/>
    <x v="3"/>
    <n v="23001"/>
    <n v="5778789"/>
    <n v="20020749"/>
    <s v="INCIDENTE"/>
    <s v="CORDOBA"/>
    <s v="MONTERIA"/>
    <s v="DROGUERIA Y VARIEDADES LUZ M"/>
    <s v="REDEBAN"/>
    <s v="FO-25-1453680"/>
    <d v="2025-09-01T09:03:00"/>
    <d v="2025-09-01T16:54:00"/>
    <s v="BANCO DE BOGOTA"/>
    <s v="HARDWARE"/>
    <s v="SE REINICIA"/>
    <s v="DAÑO POS"/>
    <s v="CERRADO"/>
    <s v="01-09 SE ESCALA PARA VISITA. LLAMAR ANTES DE VISITAR, CONFIRMAR FALLA Y DATOS_x000a_01/09/2025 SE LLEGA AL SITIO, PERO LA PROPIETARIA NO SE ENCUENTRA , TRABAJADOR ENCARGADO LA LLAMA PARA QUE DE ACCESO AL TÉCNICO PERO NO ES POSIBLE LA COMUNICACIÓN RESPONDE DESPUÉS DE 35 MINUTOS AUTORIZA LA ENTRADA PARA MANIPULAR EL DATAFONO, ENCARGADO DEL SITIO DICE NO TENER LA TARJETA SEMBRADO EN ESPERA Q LLEGUE EL DUEÑO DEL COMERCIO_x000a_01-09 / SOLUCIÓN: SE LLEGA A SITIO, SE REALIZA INSPECCIÓN DEL DATAFONO ENCARGADO INFORMA QUE EL EQUIPO SE REINICIA Y NO PERMITE REALIZAR OPERACIONES, EL EQUIPO REQUIERE CAMBIO, ENCARGADO NO CUENTA CON LA TARJETA SEMBRADO IMPIDE SOLUCIONAR DAÑO DEL DATAFONO, SE LE INDICA AL PROPIETARIO SOLICITAR NUEVAMENTE LA TARJETA SEMBRADO  CON EL BANCO, Y REPORTAR NUEVAMENTE EL DAÑO DEL DATAFONO  / USUARIO: Dreidis Arroyo Rivera  TELEFONO: 3235011516 CORREO: dreidige@gmail.com"/>
    <s v="VISITA_TÉCNICA"/>
    <s v="II0EZ451"/>
    <s v="TIPO I"/>
    <s v="TERRESTRE"/>
    <s v="ARRAZOLA HERNANDEZ NICOLAS AUGUSTO"/>
    <n v="1"/>
    <n v="0"/>
    <n v="65960.072302"/>
    <n v="75096.394270399993"/>
    <n v="65960.072302"/>
    <m/>
    <m/>
    <m/>
    <m/>
    <m/>
    <m/>
  </r>
  <r>
    <s v="BOGOTA"/>
    <x v="0"/>
    <x v="0"/>
    <n v="25754"/>
    <n v="5778798"/>
    <n v="16428765"/>
    <s v="INCIDENTE"/>
    <s v="CUNDINAMARCA"/>
    <s v="SOACHA"/>
    <s v="MOJI.COM CM"/>
    <s v="REDEBAN"/>
    <s v="FO-25-1454849"/>
    <d v="2025-09-01T09:08:00"/>
    <d v="2025-09-01T13:58: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VILLAVICENCIO"/>
    <x v="4"/>
    <x v="4"/>
    <n v="50001"/>
    <n v="5778842"/>
    <n v="13842026"/>
    <s v="INCIDENTE"/>
    <s v="META"/>
    <s v="VILLAVICENCIO"/>
    <s v="DROGUERIA JC GUATAPE II"/>
    <s v="REDEBAN"/>
    <s v="FO-25-1454854"/>
    <d v="2025-09-01T09:34:00"/>
    <d v="2025-09-01T14:03:00"/>
    <n v="0"/>
    <s v="ENTIDAD"/>
    <s v="ERROR DE TRANSACCIONES"/>
    <s v="TRANSACCION NO PERMITIDA"/>
    <s v="CERRADO"/>
    <s v="01-09 SE INTENTA CONTACTO TELEFONICO CON AL CB AL 3138107084 PERO NO HAY RESPUESTA SE ESCALA PARA VISITA  - 01-09 SE ESCALA  A LA RED:  POR FALLA LLAME A EMISOR- 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VILLAVICENCIO"/>
    <x v="4"/>
    <x v="4"/>
    <n v="50001"/>
    <n v="5778882"/>
    <n v="18921833"/>
    <s v="INCIDENTE"/>
    <s v="META"/>
    <s v="VILLAVICENCIO"/>
    <s v="JARA COMUNICACIONES POPULAR"/>
    <s v="REDEBAN"/>
    <s v="FO-25-1454863"/>
    <d v="2025-09-01T09:51:00"/>
    <d v="2025-09-01T14:07: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VILLAVICENCIO"/>
    <x v="4"/>
    <x v="4"/>
    <n v="50001"/>
    <n v="5778894"/>
    <n v="18921833"/>
    <s v="INCIDENTE"/>
    <s v="META"/>
    <s v="VILLAVICENCIO"/>
    <s v="JARA COMUNICACIONES POPULAR"/>
    <s v="REDEBAN"/>
    <s v="FO-25-1454872"/>
    <d v="2025-09-01T09:56:00"/>
    <d v="2025-09-01T14:09: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CALI"/>
    <x v="1"/>
    <x v="1"/>
    <n v="76834"/>
    <n v="5778981"/>
    <n v="16330631"/>
    <s v="INCIDENTE"/>
    <s v="VALLE DEL CAUCA"/>
    <s v="TULUA"/>
    <s v="FONCET CCP"/>
    <s v="REDEBAN"/>
    <s v="FO-25-1454880"/>
    <d v="2025-09-01T10:23:00"/>
    <d v="2025-09-01T14:11: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I"/>
    <s v="TERRESTRE"/>
    <n v="0"/>
    <n v="0"/>
    <n v="0"/>
    <n v="41241.0800752"/>
    <n v="0"/>
    <n v="41241.0800752"/>
    <m/>
    <m/>
    <m/>
    <m/>
    <m/>
    <m/>
  </r>
  <r>
    <s v="VILLAVICENCIO"/>
    <x v="4"/>
    <x v="4"/>
    <n v="50606"/>
    <n v="5779033"/>
    <n v="18921783"/>
    <s v="INCIDENTE"/>
    <s v="META"/>
    <s v="RESTREPO"/>
    <s v="JARA COMUNICACIONES RESTREPO"/>
    <s v="REDEBAN"/>
    <s v="FO-25-1454885"/>
    <d v="2025-09-01T10:43:00"/>
    <d v="2025-09-01T14:17: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I"/>
    <s v="TERRESTRE"/>
    <n v="0"/>
    <n v="0"/>
    <n v="0"/>
    <n v="41241.0800752"/>
    <n v="0"/>
    <n v="41241.0800752"/>
    <m/>
    <m/>
    <m/>
    <m/>
    <m/>
    <m/>
  </r>
  <r>
    <s v="PASTO"/>
    <x v="1"/>
    <x v="1"/>
    <n v="52001"/>
    <n v="5779041"/>
    <n v="14974190"/>
    <s v="INCIDENTE"/>
    <s v="NARIÑO"/>
    <s v="PASTO"/>
    <s v="ALO LLAMAME"/>
    <s v="REDEBAN"/>
    <s v="FO-25-1454883"/>
    <d v="2025-09-01T10:48:00"/>
    <d v="2025-09-01T14:14:00"/>
    <s v="BANCO DE BOGOTA"/>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BARRANQUILLA"/>
    <x v="3"/>
    <x v="3"/>
    <n v="8436"/>
    <n v="5779105"/>
    <n v="42288118"/>
    <s v="INCIDENTE"/>
    <s v="ATLANTICO"/>
    <s v="MANATI"/>
    <s v="TERWAL INTERNET"/>
    <s v="REDEBAN"/>
    <s v="FO-25-1455780"/>
    <d v="2025-09-01T11:09:00"/>
    <d v="2025-09-02T13:27:00"/>
    <s v="BANCO DE BOGOTA"/>
    <s v="HARDWARE"/>
    <s v="COMUNICACION"/>
    <s v="MENSAJE CABLE DE RED DESCONECTADO"/>
    <s v="CERRADO"/>
    <s v="01-09 SE ESCALA PARA VISITA. LLAMAR ANTES DE VISITAR, CONFIRMAR FALLA Y DATOS_x000a_0_x000a_02-09 / SOLUCIÓN: SE REALIZA VISITA AL COMERCIO SE ENCUENTRA DATÁFONO CON CABLE DE RED DESCONECTADO LO CUAL NO DEJABA REALIZAR NINGÚNA OPERACIÓN SE CONFIGURA NUEVAMENTE SE REALIZAN PRUEBAS EXITOSAS Y EL CB QUEDA OPERATIVO  / USUARIO: Walter Orozco  TELEFONO: 3206204047 CORREO: walra_183@hotmail.com"/>
    <s v="VISITA_TÉCNICA"/>
    <s v="EF00B322"/>
    <s v="TIPO II"/>
    <s v="TERRESTRE"/>
    <s v="PEÑALOZA GUTIERREZ RAFAEL GUSTAVO"/>
    <n v="1"/>
    <n v="0"/>
    <n v="144967.87232000002"/>
    <n v="140395.6348884"/>
    <n v="144967.87232000002"/>
    <m/>
    <m/>
    <m/>
    <m/>
    <m/>
    <m/>
  </r>
  <r>
    <s v="VILLAVICENCIO"/>
    <x v="4"/>
    <x v="4"/>
    <n v="50001"/>
    <n v="5779197"/>
    <n v="15548118"/>
    <s v="INCIDENTE"/>
    <s v="META"/>
    <s v="VILLAVICENCIO"/>
    <s v="COPISERVICIOS LA OCTAVA"/>
    <s v="REDEBAN"/>
    <s v="FO-25-1456398"/>
    <d v="2025-09-01T11:48:00"/>
    <d v="2025-09-01T12:45:00"/>
    <n v="0"/>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
    <s v="TERRESTRE"/>
    <n v="0"/>
    <n v="0"/>
    <n v="0"/>
    <n v="41241.0800752"/>
    <n v="0"/>
    <n v="41241.0800752"/>
    <m/>
    <m/>
    <m/>
    <m/>
    <m/>
    <m/>
  </r>
  <r>
    <s v="BOGOTA"/>
    <x v="0"/>
    <x v="0"/>
    <n v="25286"/>
    <n v="5779227"/>
    <n v="50564988"/>
    <s v="INCIDENTE"/>
    <s v="CUNDINAMARCA"/>
    <s v="FUNZA"/>
    <s v="WINNER - PACK"/>
    <s v="REDEBAN"/>
    <s v="FO-25-1455783"/>
    <d v="2025-09-01T11:57:00"/>
    <d v="2025-09-02T13:31:00"/>
    <s v="BANCO DE BOGOTA"/>
    <s v="USUARIO"/>
    <s v="MANTENIMIENTO"/>
    <s v="MANTENIMIENTO GENERAL"/>
    <s v="CERRADO"/>
    <s v="01-09 SE ESCALA PARA VISITA. LLAMAR ANTES DE VISITAR, CONFIRMAR FALLA Y DATOS_x000a_0_x000a_02-09 / SOLUCIÓN: SE REALIZA VISITA AL COMERCIO CLIENTE NO NOS PERMITE INGRESAR POR QUÉ YA SE SOLUCIONÓ EL INCONVENIENTE Y MANIFIESTA QUE YAHABIA LLAMADO A CANCELAR LA VISITA _x000a_CB OPERTAIVO NO SE MANIPULAN EQUIPOS  / USUARIO: Daniel Orozco  TELEFONO: 3208783043 CORREO: danieloroscocamacho@gmail.com"/>
    <s v="VISITA_TÉCNICA"/>
    <s v="SAUZZ898"/>
    <s v="TIPO II"/>
    <s v="TERRESTRE"/>
    <s v="HERNANDEZ NARANJO OSCAR EDUARDO"/>
    <n v="1"/>
    <n v="0"/>
    <n v="144967.87232000002"/>
    <n v="140395.6348884"/>
    <n v="144967.87232000002"/>
    <m/>
    <m/>
    <m/>
    <m/>
    <m/>
    <m/>
  </r>
  <r>
    <s v="VILLAVICENCIO"/>
    <x v="4"/>
    <x v="4"/>
    <n v="50001"/>
    <n v="5779412"/>
    <n v="13076583"/>
    <s v="INCIDENTE"/>
    <s v="META"/>
    <s v="VILLAVICENCIO"/>
    <s v="MOVILCO UNICENTRO"/>
    <s v="REDEBAN"/>
    <s v="FO-25-1455789"/>
    <d v="2025-09-01T12:58:00"/>
    <d v="2025-09-01T16:58:00"/>
    <s v="BANCO DE BOGOTA"/>
    <s v="HARDWARE"/>
    <s v="CABLEADO"/>
    <s v="CABLE MAGICBOX AVERIADO"/>
    <s v="CERRADO"/>
    <s v="01-09 SE ESCALA PARA VISITA. LLAMAR ANTES DE VISITAR, CONFIRMAR FALLA Y DATOS_x000a_0_x000a_01-09 / SOLUCIÓN: SE REALIZA CAMBIO DE ENTORCHADO SE ENTREGA OPERATIVO SIN NOVEDAD  / USUARIO: Adrian reina  TELEFONO: 3002255294 CORREO: adriansisten@gmail.com"/>
    <s v="VISITA_TÉCNICA"/>
    <s v="SX7ZZ572"/>
    <s v="TIPO I"/>
    <s v="TERRESTRE"/>
    <s v="ROZO JIMENEZ EDGAR ARMANDO"/>
    <n v="1"/>
    <n v="0"/>
    <n v="65960.072302"/>
    <n v="75096.394270399993"/>
    <n v="65960.072302"/>
    <m/>
    <m/>
    <m/>
    <m/>
    <m/>
    <m/>
  </r>
  <r>
    <s v="BOGOTA"/>
    <x v="0"/>
    <x v="0"/>
    <n v="25053"/>
    <n v="5779450"/>
    <n v="16065187"/>
    <s v="INCIDENTE"/>
    <s v="CUNDINAMARCA"/>
    <s v="ARBELAEZ"/>
    <s v="DROGUERIA ARBELAEZ"/>
    <s v="REDEBAN"/>
    <s v="FO-25-1455919"/>
    <d v="2025-09-01T13:18:00"/>
    <d v="2025-09-02T13:33:00"/>
    <s v="BANCO DE BOGOTA"/>
    <s v="ENTIDAD"/>
    <s v="ERROR DE TRANSACCIONES"/>
    <s v="SIN CUPO HABILITADO"/>
    <s v="CERRADO"/>
    <s v="01-09 SE ESCALA PARA VISITA. LLAMAR ANTES DE VISITAR, CONFIRMAR FALLA Y DATOS_x000a_0_x000a_02-09 / SOLUCIÓN: SE VALIDA CON CLIENTE POR VÍA TELEFÓNICA AL CONTACTO 3208000641 CONTESTA EL SEÑOR JORGE GODOY EL CUAL INDICA QUE NO ESTÁ EN LA CUIDAD DE ARBELAEZ YA QUE ESTÁ VALIDANDO CON LA ENTIDAD BANCARIA SI ES POSIBLE QUE LE HABILITEN MÁS CUPO EN EL CORRESPONSAL PORQUE EL CUPO ES MUY BAJO Y NO LE PERMITE HACER CASI  TRANSACIONES. _x000a_EN ESTE MOMENTO LE ARROJA ERROR MONTO INSUFICIENTE YA QUE NO TIENE CUPO. SERVICIO POR PARTE DE REDEBAN FALLO ENTIDAD BANCARIA Y CLIENTE  / USUARIO: Jorge Godoy  TELEFONO: 3208000641 CORREO: godoyjorje62@hotmail.com"/>
    <s v="SOPORTE_TELEFÓNICO"/>
    <n v="0"/>
    <s v="TIPO II"/>
    <s v="TERRESTRE"/>
    <s v="GOMEZ VEGA DAVID SNEYDER"/>
    <n v="0"/>
    <n v="0"/>
    <n v="41241.0800752"/>
    <n v="0"/>
    <n v="41241.0800752"/>
    <m/>
    <m/>
    <m/>
    <m/>
    <m/>
    <m/>
  </r>
  <r>
    <s v="BOGOTA"/>
    <x v="0"/>
    <x v="0"/>
    <n v="25524"/>
    <n v="5779663"/>
    <n v="15798721"/>
    <s v="INCIDENTE"/>
    <s v="CUNDINAMARCA"/>
    <s v="PANDI"/>
    <s v="SUPERMERKAR PANDI"/>
    <s v="REDEBAN"/>
    <s v="FO-25-1456872"/>
    <d v="2025-09-01T14:47:00"/>
    <d v="2025-09-03T12:29:00"/>
    <s v="BANCO DE BOGOTA"/>
    <s v="ENTIDAD"/>
    <s v="AVAL TARJETA DE SEMBRADO"/>
    <s v="RECHAZO GENERAL"/>
    <s v="CERRADO"/>
    <s v="01-09 EN COMUNICACIÓN CON EL SEÑOR NICOLAS AL NÚMERO 3105700836  CONFRIMA FALLA, DATOS CORRECTOS. SE ESCALA PARA VISITA_x000a_0_x000a_03-09 / SOLUCIÓN: SE REALIZA VISITA DE CAMPO ENCONTRADO QUE EQUIPO RECHAZO LAS CONSIGNACIONES O PAGOS DE FACTURAS, SOLO PUEDE REALIZAR RETIROS, SE VALIDA CON ENTIDAD DONDE MANIFIESTAN QUE CB ESTA  SOBREGIRADO, POR LO CUAL SALE ERROR DE FONDO INSUFICIENTES, SE INDICA A COMERCIO  QUE ES NECESARIO REALIZAR COMPENSACIÓN PARA PODER TRANSAR, POR LO ANTERIOR SE VALIDA CON PAOLA GARZON DER REDEBAN QUIEN NOS BRINDA LA MISMA INFORMACION Y AUTORIZA CIERRE DE SOLICITUD, NO SE ACTUALIZA EQUIPO YA QUE NO TIENEN LA TARJETA DE SEMBRADO A LA MANO. / USUARIO: Nicolás capazo TELEFONO: 3503149451 CORREO: supermercarpandi@gmail.com"/>
    <s v="VISITA_TÉCNICA"/>
    <s v="BBBB5206"/>
    <s v="TIPO III"/>
    <s v="TERRESTRE"/>
    <s v="LOZADA ROJAS CHRISTIAN ANDRES"/>
    <n v="1"/>
    <n v="0"/>
    <n v="275728.78077800001"/>
    <n v="196536.5258152"/>
    <n v="275728.78077800001"/>
    <m/>
    <m/>
    <m/>
    <m/>
    <m/>
    <m/>
  </r>
  <r>
    <s v="BOGOTA"/>
    <x v="0"/>
    <x v="0"/>
    <n v="11001"/>
    <n v="5779779"/>
    <n v="31454812"/>
    <s v="INCIDENTE"/>
    <s v="CUNDINAMARCA"/>
    <s v="BOGOTA"/>
    <s v="REDES JC LA PAZ"/>
    <s v="REDEBAN"/>
    <s v="FO-25-1456855"/>
    <d v="2025-09-01T15:18:00"/>
    <d v="2025-09-02T10:33:00"/>
    <s v="BANCO DE BOGOTA"/>
    <s v="USUARIO"/>
    <s v="COMUNICACION"/>
    <s v="CANAL DEL COMERCIO"/>
    <s v="CERRADO"/>
    <s v="01-09 SE ESCALA PARA VISITA. LLAMAR ANTES DE VISITAR, CONFIRMAR FALLA Y DATOS_x000a_0_x000a_02-09 / SOLUCIÓN: SE VISITA COMERCIO POR FALLA EN DATAFONO SIN CONEXIÓN A INTERNET AL LLEGAR A LA DIRECCIÓN REGISTRADA SE ENCUENTRA COMERCIO CERRADO SE PROCEDE CON COMUNICACIÓN TELEFÓNICA AL NÚMERO 3158272511 ATIENDE SE CRISTIAN QUIÉN CONFIRMA QUE EN LA ZONA SE PRESENTÓ EL DÍA DE AYER UNA CAÍDA DE INTERNET LA CUAL YA FUE SOLUCIONADA POR EL OPERADOR QUE LE PRESTA EL SERVICIO Y EL VB SE ENCUENTRA OPERANDO SIN NOVEDAD Y MANIFIESTA YA NO NECESITA LA VISITA  / USUARIO: Cristian  TELEFONO: 3158272511 CORREO: redesjc.lapaz@gmail.com"/>
    <s v="VISITA_TÉCNICA"/>
    <s v="NO APLICA "/>
    <s v="TIPO I"/>
    <s v="TERRESTRE"/>
    <s v="ROMERO ROJAS BREIDY JHOHAN"/>
    <n v="1"/>
    <n v="0"/>
    <n v="65960.072302"/>
    <n v="75096.394270399993"/>
    <n v="65960.072302"/>
    <m/>
    <m/>
    <m/>
    <m/>
    <m/>
    <m/>
  </r>
  <r>
    <s v="MONTERIA"/>
    <x v="3"/>
    <x v="3"/>
    <n v="23182"/>
    <n v="5779800"/>
    <n v="65633406"/>
    <s v="INCIDENTE"/>
    <s v="CORDOBA"/>
    <s v="CHINU"/>
    <s v="VARIEDADES MONICA ROS"/>
    <s v="REDEBAN"/>
    <s v="FO-25-1457044"/>
    <d v="2025-09-01T15:23:00"/>
    <d v="2025-09-03T14:51:00"/>
    <s v="BANCO DE BOGOTA"/>
    <s v="HARDWARE"/>
    <s v="IMPRESION"/>
    <s v="NO AVANZA PAPEL"/>
    <s v="CERRADO"/>
    <s v="01-09 SE ESCALA PARA VISITA. LLAMAR ANTES DE VISITAR, CONFIRMAR FALLA Y DATOS_x000a_0_x000a_03-09 / SOLUCIÓN: SE REALIZA VISITA TÉCNICA Y SE LIMPIA RODILLO DE LA IMPRESORA EL CUAL SE ENCONTRÓ SUCIO LO QUE INSTRUIA LA SALIDA NORMAL DEL BAUCHER, SE VERIFICO FUNCIONALIDAD Y SE DEJA EL SERVICIOFUNCIONANDO CORRECTAMENTE Y BAUCHER SALIENDO BIEN IMPRESO._x000a_NOTA: SE VERIFICO FUNCIONAL CON CONVENIO AUTORIZADO. / USUARIO: Mariana Alvarez321 TELEFONO: 3216775194 CORREO: monicaojedamendoza@hotmail.com"/>
    <s v="VISITA_TÉCNICA"/>
    <s v="A405Z293"/>
    <s v="TIPO II"/>
    <s v="TERRESTRE"/>
    <s v="CASSIANI PEREZ RAUL RAMIRO"/>
    <n v="1"/>
    <n v="0"/>
    <n v="144967.87232000002"/>
    <n v="140395.6348884"/>
    <n v="144967.87232000002"/>
    <m/>
    <m/>
    <m/>
    <m/>
    <m/>
    <m/>
  </r>
  <r>
    <s v="BARRANQUILLA"/>
    <x v="3"/>
    <x v="3"/>
    <n v="8638"/>
    <n v="5779814"/>
    <n v="20489043"/>
    <s v="INCIDENTE"/>
    <s v="ATLANTICO"/>
    <s v="SABANALARGA"/>
    <s v="MULTISERVICIOS JWILFO"/>
    <s v="REDEBAN"/>
    <s v="FO-25-1457050"/>
    <d v="2025-09-01T15:25:00"/>
    <d v="2025-09-01T15:55:00"/>
    <n v="0"/>
    <s v="ENTIDAD"/>
    <s v="ERROR DE TRANSACCIONES"/>
    <s v="TRANSACCION NO PERMITIDA"/>
    <s v="CERRADO"/>
    <s v="01-09 SE REALIZA ESCALAMIENTO A RBM - 01-09 LA RED: DE ACUERDO CON TU SOLICITUD POR FAVOR CERREMOS LOS CASOS Y RETIRÉMONOS DEL COMERCIO PORQUE ES UNA NOVEDAD DE LA ENTIDAD Y YA SE ENCUENTRA REVISANDO LA CASUÍSTICA._x000a_0_x000a_0"/>
    <s v="SOPORTE_TELEFÓNICO"/>
    <n v="0"/>
    <s v="TIPO II"/>
    <s v="TERRESTRE"/>
    <n v="0"/>
    <n v="0"/>
    <n v="0"/>
    <n v="41241.0800752"/>
    <n v="0"/>
    <n v="41241.0800752"/>
    <m/>
    <m/>
    <m/>
    <m/>
    <m/>
    <m/>
  </r>
  <r>
    <s v="YOPAL"/>
    <x v="4"/>
    <x v="4"/>
    <n v="85010"/>
    <n v="5779891"/>
    <n v="14487383"/>
    <s v="INCIDENTE"/>
    <s v="CASANARE"/>
    <s v="AGUAZUL"/>
    <s v="DROGAS Y ALKOSTO"/>
    <s v="REDEBAN"/>
    <s v="FO-25-1457287"/>
    <d v="2025-09-01T15:48:00"/>
    <d v="2025-09-02T08:04:00"/>
    <s v="BANCO DE BOGOTA"/>
    <s v="USUARIO"/>
    <s v="COMUNICACION"/>
    <s v="CONEXIONES DE COMERCIO"/>
    <s v="CERRADO"/>
    <s v="01-09 SE ESCALA PARA VISITA. LLAMAR ANTES DE VISITAR, CONFIRMAR FALLA Y DATOS_x000a_0_x000a_01-09 / SOLUCIÓN: EN COMUNICACIÓN CON EL SEÑOR ALIRIO VIANCHA AL NUMERO 3105548467, INDICA YA FUE RESUELTO LA FALLA, INDICA FALLA POR PARTE DEL PROVEEDOR DE INTERNET. INFORMA OPERATIVO EL SERVICIO. / USUARIO: ALIRIO VIANCHA TELEFONO: 3105548467 CORREO: alirioviancha@gmail.com"/>
    <s v="VISITA_TÉCNICA"/>
    <n v="0"/>
    <s v="TIPO II"/>
    <s v="TERRESTRE"/>
    <s v="BERNAL ELAICA EDGAR ALEXIS"/>
    <n v="1"/>
    <n v="0"/>
    <n v="144967.87232000002"/>
    <n v="140395.6348884"/>
    <n v="144967.87232000002"/>
    <m/>
    <m/>
    <m/>
    <m/>
    <m/>
    <m/>
  </r>
  <r>
    <s v="CUCUTA"/>
    <x v="5"/>
    <x v="5"/>
    <n v="54250"/>
    <n v="5779953"/>
    <n v="20382974"/>
    <s v="INCIDENTE"/>
    <s v="NORTE DE SANTANDER"/>
    <s v="EL TARRA"/>
    <s v="KONTRASTES"/>
    <s v="REDEBAN"/>
    <s v="FO-25-1457332"/>
    <d v="2025-09-01T16:08:00"/>
    <d v="2025-09-04T18:24:00"/>
    <s v="BANCO DE BOGOTA"/>
    <s v="HARDWARE"/>
    <s v="LECTOR DE TARJETAS"/>
    <s v="DAÑO POS"/>
    <s v="CERRADO"/>
    <s v="01-09  EN COMUNICACIÓN CON EL SEÑOR  DAVID MARTINEZ JIMENEZ AL NÚMERO 3115974261, CONFIRMA FALLA, DATOS CORRECTOS. SE ESCALA PARA VISITA, POR FAVOR LLAMAR ANTES DE DESPLAZARSE PARA  VALIDAR YA QUE EL USUARIO DA LA OPCIÓN DE ENVIAR LOS EQUIPOS_x000a_02/09/2025 EN COMUNICACIÓN CON EL CLIENTE ME INFORMA EL SR DAVID MARTINEZ 3115974261 QUE VIAJARÁ EL DÍA DE MAÑANA A CÚCUTA PARA LA ATENCIÓN DEL CASO EN BODEGA_x000a_04-09 / SOLUCIÓN: POR ORDEN PÚBLICO EN EL CATATUMBO CLIENTE VIAJO A BODEGA CÚCUTA PARA LA ATENCIÓN DEL CASO SE REALIZA CAMBIO DE DATAFONO POR DAÑO EN LECTOR DE CHIP SE INSTALA NUEVA VERSIÓN CIERRES Y PRUEBAS OK  / USUARIO: David Martinez  TELEFONO: 3115974261 CORREO: davimartinez@gmail.com"/>
    <s v="VISITA_TÉCNICA"/>
    <s v="IIFZZ670"/>
    <s v="TIPO IV"/>
    <s v="TERRESTRE"/>
    <s v="DURAN ACOSTA FRANK YONNY"/>
    <n v="1"/>
    <m/>
    <n v="479588.87655000004"/>
    <n v="196536.5258152"/>
    <n v="479588.87655000004"/>
    <m/>
    <m/>
    <m/>
    <m/>
    <m/>
    <m/>
  </r>
  <r>
    <s v="TUNJA"/>
    <x v="5"/>
    <x v="5"/>
    <n v="15001"/>
    <n v="5780215"/>
    <n v="14545677"/>
    <s v="INCIDENTE"/>
    <s v="BOYACA"/>
    <s v="TUNJA"/>
    <s v="JER LISTO NORTE"/>
    <s v="REDEBAN"/>
    <s v="FO-25-1458538"/>
    <d v="2025-09-02T08:00:00"/>
    <d v="2025-09-02T13:37:00"/>
    <s v="BANCO DE BOGOTA"/>
    <s v="HARDWARE"/>
    <s v="SE REINICIA"/>
    <s v="DAÑO POS"/>
    <s v="CERRADO"/>
    <s v="02-09 SE ESCALA PARA VISITA. LLAMAR ANTES DE VISITAR, CONFIRMAR FALLA Y DATOS_x000a_0_x000a_02-09 / SOLUCIÓN: SE REALIZA VISITA AL COMERCIO, SE CAMBIA EQUIPO POR DAÑO, SE HACEN PRUEBAS OK. / USUARIO: Manuela Galan TELEFONO: 3223937040 CORREO: asistente.tunja@jer.com.co"/>
    <s v="VISITA_TÉCNICA"/>
    <s v="AAAAC620"/>
    <s v="TIPO I"/>
    <s v="TERRESTRE"/>
    <s v="SOLER HOYOS CRISTIAN LEONARDO"/>
    <n v="1"/>
    <n v="0"/>
    <n v="65960.072302"/>
    <n v="75096.394270399993"/>
    <n v="65960.072302"/>
    <m/>
    <m/>
    <m/>
    <m/>
    <m/>
    <m/>
  </r>
  <r>
    <s v="BOGOTA"/>
    <x v="0"/>
    <x v="0"/>
    <n v="25430"/>
    <n v="5780402"/>
    <n v="21081955"/>
    <s v="INCIDENTE"/>
    <s v="CUNDINAMARCA"/>
    <s v="MADRID"/>
    <s v="PAPELERIA Y MISCELANEA ANNIE"/>
    <s v="REDEBAN"/>
    <s v="FO-25-1459323"/>
    <d v="2025-09-02T08:23:00"/>
    <d v="2025-09-03T09:42:00"/>
    <s v="BANCO DE BOGOTA"/>
    <s v="USUARIO"/>
    <s v="MANTENIMIENTO"/>
    <s v="MANTENIMIENTO GENERAL"/>
    <s v="CERRADO"/>
    <s v="02-09 SE ESCALA PARA VISITA. LLAMAR ANTES DE VISITAR, CONFIRMAR FALLA Y DATOS_x000a_0_x000a_03-09 / SOLUCIÓN: EN COMUNICACIÓN TELEFÓNICA CON LA CLIENTE CONFIRMA NECESITA UNA BASE PARA EL DATAFONO YA QUE ES LA QUE SE DAÑÓ Y EL DATAFONO SE ENCUENTRA OPERANDO SIN NOVEDAD SE LE INDICA A LA CLIENTE DEBE SOLICITAR NUEVAMENTE UNA VISITA DONDE SE ESPECIFIQUE EL CAMBIO DE BASE Y SE FINALIZA LLAMADA , SE CIERRA ACTIVIDAD POR ERROR DE CREACIÓN  / USUARIO: Maria Torres  TELEFONO: 3177001637 CORREO: controldevisitadigital@gmail.com"/>
    <s v="VISITA_TÉCNICA"/>
    <n v="0"/>
    <s v="TIPO II"/>
    <s v="TERRESTRE"/>
    <s v="ROMERO ROJAS BREIDY JHOHAN"/>
    <n v="1"/>
    <n v="0"/>
    <n v="144967.87232000002"/>
    <n v="140395.6348884"/>
    <n v="144967.87232000002"/>
    <m/>
    <m/>
    <m/>
    <m/>
    <m/>
    <m/>
  </r>
  <r>
    <s v="CUCUTA"/>
    <x v="5"/>
    <x v="5"/>
    <n v="54820"/>
    <n v="5780406"/>
    <n v="16881682"/>
    <s v="INCIDENTE"/>
    <s v="NORTE DE SANTANDER"/>
    <s v="TOLEDO"/>
    <s v="PAPELERIA JULIS - TOLEDO "/>
    <s v="REDEBAN"/>
    <s v="FO-25-1459328"/>
    <d v="2025-09-02T08:26:00"/>
    <d v="2025-09-03T15:08:00"/>
    <s v="BANCO DE BOGOTA"/>
    <s v="HARDWARE"/>
    <s v="TECLADO"/>
    <s v="DAÑO POS"/>
    <s v="CERRADO"/>
    <s v="02-09 SE ESCALA PARA VISITA. LLAMAR ANTES DE VISITAR, CONFIRMAR FALLA Y DATOS_x000a_0_x000a_03-09 / SOLUCIÓN: SE CAMBIO DATAFONO POR DAÑO EN TECLADO SE INSTALA NUEVA VERSIÓN CIERRES Y PRUEBAS OK  / USUARIO: Nidia Ochoa  TELEFONO: 3108146926 CORREO: quesocifuentes19@gmail.com"/>
    <s v="VISITA_TÉCNICA"/>
    <s v="GZ00C291"/>
    <s v="TIPO IV"/>
    <s v="TERRESTRE"/>
    <s v="DURAN ACOSTA FRANK YONNY"/>
    <n v="1"/>
    <n v="0"/>
    <n v="479588.87655000004"/>
    <n v="196536.5258152"/>
    <n v="479588.87655000004"/>
    <m/>
    <m/>
    <m/>
    <m/>
    <m/>
    <m/>
  </r>
  <r>
    <s v="MONTERIA"/>
    <x v="3"/>
    <x v="3"/>
    <n v="23162"/>
    <n v="5780556"/>
    <n v="22488381"/>
    <s v="INCIDENTE"/>
    <s v="CORDOBA"/>
    <s v="CERETE"/>
    <s v="TELECEL COMUNICACIONES CERETE"/>
    <s v="REDEBAN"/>
    <s v="FO-25-1459708"/>
    <d v="2025-09-02T09:23:00"/>
    <d v="2025-09-02T15:49:00"/>
    <s v="BANCO DE BOGOTA"/>
    <s v="HARDWARE"/>
    <s v="COMUNICACION"/>
    <s v="DAÑO POS"/>
    <s v="CERRADO"/>
    <s v="02-09 SE ESCALA PARA VISITA. LLAMAR ANTES DE VISITAR, CONFIRMAR FALLA Y DATOS_x000a_0_x000a_02-09 / SOLUCIÓN: SE REALIZA CAMBIO DE EQUIPO POR DAÑO EN EL PUERTO IP, NO RECONOCE EL MÓDEN, PUERTO QUEMADO, SE INSTALA NUEVO EQUIPO OPERATIVO SIN NOVEDAD, SEMBRADO DE TARJETA 8883 EXITOSAS, PRUEBAS COMERCIO EXITOSAS, PRUEBAS CB AVAL OK, CB SE DEJA OPERATIVO SIN NOVEDAD OK / USUARIO: Visia palomino  TELEFONO: 3204787221 CORREO: visiapalomino1986@gmail.com"/>
    <s v="VISITA_TÉCNICA"/>
    <s v="EF8ZZ737"/>
    <s v="TIPO I"/>
    <s v="TERRESTRE"/>
    <s v="GONZALEZ FERRER JESUS ALEXANDER"/>
    <n v="1"/>
    <n v="0"/>
    <n v="65960.072302"/>
    <n v="75096.394270399993"/>
    <n v="65960.072302"/>
    <m/>
    <m/>
    <m/>
    <m/>
    <m/>
    <m/>
  </r>
  <r>
    <s v="MEDELLIN"/>
    <x v="2"/>
    <x v="2"/>
    <n v="5856"/>
    <n v="5780870"/>
    <n v="72417645"/>
    <s v="INCIDENTE"/>
    <s v="ANTIOQUIA"/>
    <s v="VALPARAISO"/>
    <s v="VARIEDADES Y VENTAS MULTIVENTA"/>
    <s v="REDEBAN"/>
    <s v="FO-25-1461363"/>
    <d v="2025-09-02T11:14:00"/>
    <d v="2025-09-03T14:28:00"/>
    <s v="BANCO DE BOGOTA"/>
    <s v="SOFTWARE"/>
    <s v="LECTOR DE BARRAS"/>
    <s v="LECTOR DESCONFIGURADO"/>
    <s v="CERRADO"/>
    <s v="02-09 EN COMUNICACIÓN CON LA SEÑORA NATALIA VELEZ AL NÚMERO 3205439394 CONFIRMA FALLA SOLO CON EL CONVENIO EPM, POR FAVOR LLAMAR ANTES DE DESPLAZARSE_x000a_0_x000a_03-09 / SOLUCIÓN: SE REALIZÓ CONFIGURACIÓN DE LECTOR  / USUARIO: Lina cano  TELEFONO: 3242521063 CORREO: linacano1308@gmail.com"/>
    <s v="VISITA_TÉCNICA"/>
    <s v="A48ZZ227"/>
    <s v="TIPO III"/>
    <s v="TERRESTRE"/>
    <s v="CASTAÑEDA PALACIO CARLOS FELIPE"/>
    <n v="1"/>
    <n v="0"/>
    <n v="275728.78077800001"/>
    <n v="196536.5258152"/>
    <n v="275728.78077800001"/>
    <m/>
    <m/>
    <m/>
    <m/>
    <m/>
    <m/>
  </r>
  <r>
    <s v="PASTO"/>
    <x v="1"/>
    <x v="1"/>
    <n v="52215"/>
    <n v="5780876"/>
    <n v="89553618"/>
    <s v="INCIDENTE"/>
    <s v="NARIÑO"/>
    <s v="CORDOBA"/>
    <s v="SU CASA VETERINARIA CORDOBA"/>
    <s v="REDEBAN"/>
    <s v="FO-25-1461370"/>
    <d v="2025-09-02T11:17:00"/>
    <d v="2025-09-03T15:24:00"/>
    <s v="BANCO DE BOGOTA"/>
    <s v="HARDWARE"/>
    <s v="LECTOR DE TARJETAS"/>
    <s v="MENSAJE RETIRE TARJETA"/>
    <s v="CERRADO"/>
    <s v="02-09 SE ESCALA PARA VISITA. LLAMAR ANTES DE VISITAR, CONFIRMAR FALLA Y DATOS_x000a_0_x000a_03-09 / SOLUCIÓN: SE REALIZA CAMBIO DE EQUIPO POR DAÑO EL LECTOR DE TARJETA SE CONFIGURA NUEVO EQUIPO SE REALIZA SEMBRADO DE TARJETA CREACIÓN DE USUARIOS PRUEBAS DE FUNCIONAMIENTO EXITOSAS CB QUEDA OPERATIVO  / USUARIO: RUBIELA LEONOR MENA CUARAN TELEFONO: 3177744182 CORREO: rubielamena@gmail.com"/>
    <s v="VISITA_TÉCNICA"/>
    <s v="LAZZZ583"/>
    <s v="TIPO II"/>
    <s v="TERRESTRE"/>
    <s v="BRAVO MADROÑERO OSCAR ESTEBAN"/>
    <n v="1"/>
    <n v="0"/>
    <n v="144967.87232000002"/>
    <n v="140395.6348884"/>
    <n v="144967.87232000002"/>
    <m/>
    <m/>
    <m/>
    <m/>
    <m/>
    <m/>
  </r>
  <r>
    <s v="CALI"/>
    <x v="1"/>
    <x v="1"/>
    <n v="76306"/>
    <n v="5780987"/>
    <n v="21186804"/>
    <s v="INCIDENTE"/>
    <s v="VALLE DEL CAUCA"/>
    <s v="GINEBRA"/>
    <s v="TELEFONET GINEBRA"/>
    <s v="REDEBAN"/>
    <s v="FO-25-1461380"/>
    <d v="2025-09-02T11:54:00"/>
    <d v="2025-09-03T15:33:00"/>
    <s v="BANCO DE BOGOTA"/>
    <s v="HARDWARE"/>
    <s v="IMPRESION"/>
    <s v="TAPA IMPRESORA"/>
    <s v="CERRADO"/>
    <s v="02-09 SE ESCALA PARA VISITA. LLAMAR ANTES DE VISITAR, CONFIRMAR FALLA Y DATOS_x000a_03/09/2025 EN COMUNICACIÓN TELEFÓNICA CON EL CLIENTE MANIFIESTA QUE PUEDE ATENDER DESPUÉS DE LAS 2 PM._x000a_03-09 / SOLUCIÓN: EN LA VISITA TÉCNICA SE REALIZÓ EL CAMBIO DE DATÁFONO YA QUE SE ENCONTRÓ CON LA TAPA SUPERIOR ROTA Y EL TECLADO BORROSO Y DURO,SE INSTALA MAGIC BOX 2600,SE REALIZÓ CAMBIO DE LECTOR YA QUE SE ESTABA QUEDANDO BLOQUEADO,SE INSTALO EL SISTEMA OPERATIVO Y VERSIÓN 10.5N,SE CREARON LOS USUARIOS Y SE REALIZARON LAS PRUEBAS DEJANDO EL SERVICIO OPERANDO SIN FALLAS Y SIN NOVEDAD  / USUARIO: MARIA CAMILA HERNÁNDEZ VALENCIA  TELEFONO: 3026703456 CORREO: telefonet.ginebra@gmail.com"/>
    <s v="VISITA_TÉCNICA"/>
    <s v="JA005221"/>
    <s v="TIPO II"/>
    <s v="TERRESTRE"/>
    <s v="SANCHEZ URREGO ROBINSON DAVID"/>
    <n v="1"/>
    <n v="0"/>
    <n v="144967.87232000002"/>
    <n v="140395.6348884"/>
    <n v="144967.87232000002"/>
    <m/>
    <m/>
    <m/>
    <m/>
    <m/>
    <m/>
  </r>
  <r>
    <s v="VILLAVICENCIO"/>
    <x v="4"/>
    <x v="4"/>
    <n v="50689"/>
    <n v="5781047"/>
    <n v="90133548"/>
    <s v="INCIDENTE"/>
    <s v="META"/>
    <s v="SAN MARTIN"/>
    <s v="DROGUERIA LA FLORESTA.W"/>
    <s v="REDEBAN"/>
    <s v="FO-25-1461393"/>
    <d v="2025-09-02T12:08:00"/>
    <d v="2025-09-02T15:51:00"/>
    <s v="BANCO DE BOGOTA"/>
    <s v="HARDWARE"/>
    <s v="LECTOR DE BARRAS"/>
    <s v="FORMATO INVALIDO LECTOR DAÑADO"/>
    <s v="CERRADO"/>
    <s v="02-09 SE ESCALA PARA VISITA. LLAMAR ANTES DE VISITAR, CONFIRMAR FALLA Y DATOS_x000a_0_x000a_02-09 / SOLUCIÓN: SE REALIZA VISITA AL PUNTO Y COMERCIO SE ENCUENTRA CERRADO, SE ESPERA MÁS DE 10 MINUTOS Y COMERCIO NO ABRE / USUARIO: Bibiana arias TELEFONO: 3124731607 CORREO: controldevisitadigital@gmail.com"/>
    <s v="SOPORTE_TELEFÓNICO"/>
    <s v="NONE"/>
    <s v="TIPO II"/>
    <s v="TERRESTRE"/>
    <s v="PEDREROS CONTRERAS MICHAEL STEVENS"/>
    <n v="0"/>
    <n v="0"/>
    <n v="41241.0800752"/>
    <n v="0"/>
    <n v="41241.0800752"/>
    <m/>
    <m/>
    <m/>
    <m/>
    <m/>
    <m/>
  </r>
  <r>
    <s v="BOGOTA"/>
    <x v="0"/>
    <x v="0"/>
    <n v="11001"/>
    <n v="5781116"/>
    <n v="17727462"/>
    <s v="INCIDENTE"/>
    <s v="CUNDINAMARCA"/>
    <s v="BOGOTA"/>
    <s v="SMART PHARMA"/>
    <s v="REDEBAN"/>
    <s v="FO-25-1461488"/>
    <d v="2025-09-02T12:31:00"/>
    <d v="2025-09-02T12:57:00"/>
    <s v="BANCO DE BOGOTA"/>
    <s v="ENTIDAD"/>
    <s v="AVAL TARJETA DE SEMBRADO"/>
    <s v="TARJETA INACTIVA"/>
    <s v="CERRADO"/>
    <s v="02-09 SE ESCALA A LA RED PARA VALIDACIÓN FALLA- 02-09 LA RED: NOS INFORMAN QUE LA TARJETA NO ESTA FUNCIONANDO, DEBE DE COMUNICARLE AL GESTOR QUE SOLICITE UNA NUEVA TARJETA. SE LE BRINDA INFORMACIÓN AL CB Y SE PROCEDE A CERRAR_x000a__x000a_0"/>
    <s v="SOPORTE_TELEFÓNICO"/>
    <n v="0"/>
    <s v="TIPO I"/>
    <s v="TERRESTRE"/>
    <n v="0"/>
    <n v="0"/>
    <n v="0"/>
    <n v="41241.0800752"/>
    <n v="0"/>
    <n v="41241.0800752"/>
    <m/>
    <m/>
    <m/>
    <m/>
    <m/>
    <m/>
  </r>
  <r>
    <s v="BOGOTA"/>
    <x v="0"/>
    <x v="0"/>
    <n v="11001"/>
    <n v="5781386"/>
    <n v="24537987"/>
    <s v="INCIDENTE"/>
    <s v="CUNDINAMARCA"/>
    <s v="BOGOTA"/>
    <s v="SERVINET COMPUTERS SEDE 2"/>
    <s v="REDEBAN"/>
    <s v="FO-25-1462630"/>
    <d v="2025-09-02T14:03:00"/>
    <d v="2025-09-03T13:58:00"/>
    <s v="BANCO DE BOGOTA"/>
    <s v="HARDWARE"/>
    <s v="ALERT IRRUPTION"/>
    <s v="ALERT IRRUPTION"/>
    <s v="CERRADO"/>
    <s v="02-09 SE ESCALA PARA VISITA. LLAMAR ANTES DE VISITAR, CONFIRMAR FALLA Y DATOS_x000a_0_x000a_03-09 / SOLUCIÓN: CAMBIO DE EQUIPO POR DAÑO SE REALIZA PRUEBAS OK SE ENTREGA SERVICIO OPERATIVO DATAFONO SIN PLACA INVENTARIO LO CONFIRMO RBM  / USUARIO: Miguel Araque  TELEFONO: 3112120565 CORREO: julbau@gmail.com"/>
    <s v="VISITA_TÉCNICA"/>
    <s v="5A00F535"/>
    <s v="TIPO I"/>
    <s v="TERRESTRE"/>
    <s v="HERNANDEZ NARANJO OSCAR EDUARDO"/>
    <n v="1"/>
    <n v="0"/>
    <n v="65960.072302"/>
    <n v="75096.394270399993"/>
    <n v="65960.072302"/>
    <m/>
    <m/>
    <m/>
    <m/>
    <m/>
    <m/>
  </r>
  <r>
    <s v="MONTERIA"/>
    <x v="3"/>
    <x v="3"/>
    <n v="23855"/>
    <n v="5781766"/>
    <n v="11584836"/>
    <s v="INCIDENTE"/>
    <s v="CORDOBA"/>
    <s v="VALENCIA"/>
    <s v="VARIEDADES BURI"/>
    <s v="REDEBAN"/>
    <s v="FO-25-1463412"/>
    <d v="2025-09-02T16:23:00"/>
    <d v="2025-09-06T12:37:00"/>
    <s v="BANCO DE BOGOTA"/>
    <s v="HARDWARE"/>
    <s v="LECTOR DE BARRAS"/>
    <s v="CABLE LECTORA AVERIADO"/>
    <s v="CERRADO"/>
    <s v="02-09 EN COMUNICACIÓN CON LA SEÑORA BLANCA NELLY BURITICA SOTO AL NÚMERO  3114392811, CONFIRMA FALLA, DATOS CORRECTOS.SE ESCALA PARA VISITA_x000a_03/09/2025 VIA BLOQUEADA A ALTURA DEL PUENTE VALENCIA, BLOQUEA LAS COMUNIDADES POR INNUNDACIONES, VIA MONTERIA VALENCIA_x000a_06-09 / SOLUCIÓN: SE REALIZA CAMBIO DE CABLE DEL LECTOR DE BARRAS, CABLE SE ENCONTRÓ AVERIADO, NUEVO CABLE INSTALADO EN BUEN ESTADO OK, LECTOR OPERATIVO, EQUIPOS OPERATIVOS OK, PRUEBAS CB OK, PRUEBAS COMERCIO OK, CB OPERTIVO OK / USUARIO: BLANCA NELLY BURITICA SOTO TELEFONO: 3114392811 CORREO: moto_vale@hotmail.com"/>
    <s v="VISITA_TÉCNICA"/>
    <s v="A15ZZ306"/>
    <s v="TIPO III"/>
    <s v="TERRESTRE"/>
    <s v="GONZALEZ FERRER JESUS ALEXANDER"/>
    <n v="1"/>
    <n v="0"/>
    <n v="275728.78077800001"/>
    <n v="196536.5258152"/>
    <n v="275728.78077800001"/>
    <m/>
    <m/>
    <m/>
    <m/>
    <m/>
    <m/>
  </r>
  <r>
    <s v="CALI"/>
    <x v="1"/>
    <x v="1"/>
    <n v="76001"/>
    <n v="5781847"/>
    <n v="24623803"/>
    <s v="INCIDENTE"/>
    <s v="VALLE DEL CAUCA"/>
    <s v="CALI"/>
    <s v="MISCELANEA MELROSSE"/>
    <s v="REDEBAN"/>
    <s v="FO-25-1464093"/>
    <d v="2025-09-02T16:52:00"/>
    <d v="2025-09-03T14:33:00"/>
    <s v="BANCO DE BOGOTA"/>
    <s v="ENTIDAD"/>
    <s v="AVAL TARJETA DE SEMBRADO"/>
    <s v="RESEMBRADO EXITOSO"/>
    <s v="CERRADO"/>
    <s v="02-09 SE ESCALA A LA RED: TAN AMABLE ME CONFIRMAS SI TENEMOS RESEMBRADO AUTORIZADO PARA ESTE CB ¿?, NO SE LOGRA CONTACTO. - 02-09 LA RED: DE ACUERDO CON TU SOLICITUD POR FAVOR PROCEDER CON EL CORRESPONDIENTE RESEMBRADO DE TARJETA._x000a_0_x000a_03-09 / SOLUCIÓN: SE VISITA EL COMERCIO, SE REALIZA RESEMBRADO DE TARJETA 8747 BANCO DE BOGOTA, PRUEBAS OK, TELECARGA TRNA  / USUARIO: José Asdrubal Cano  TELEFONO: 3012007830 CORREO: asdru46@gmail.com"/>
    <s v="VISITA_TÉCNICA"/>
    <s v="1A00N381"/>
    <s v="TIPO I"/>
    <s v="TERRESTRE"/>
    <s v="HERRERA MONAR GEOVANNY"/>
    <n v="1"/>
    <n v="0"/>
    <n v="65960.072302"/>
    <n v="75096.394270399993"/>
    <n v="65960.072302"/>
    <m/>
    <m/>
    <m/>
    <m/>
    <m/>
    <m/>
  </r>
  <r>
    <s v="BOGOTA"/>
    <x v="0"/>
    <x v="0"/>
    <n v="11001"/>
    <n v="5781862"/>
    <n v="20036497"/>
    <s v="INCIDENTE"/>
    <s v="CUNDINAMARCA"/>
    <s v="BOGOTA"/>
    <s v="IZMUR DON PAGO"/>
    <s v="REDEBAN"/>
    <s v="FO-25-1467501"/>
    <d v="2025-09-02T16:58:00"/>
    <d v="2025-09-03T15:00:00"/>
    <s v="BANCO DE BOGOTA"/>
    <s v="ENTIDAD"/>
    <s v="AVAL TARJETA DE SEMBRADO"/>
    <s v="RESEMBRADO EXITOSO"/>
    <s v="CERRADO"/>
    <s v="02-09 SE ESCALA A LA RED: EN COMUNICACIÓN CON EL SEÑOR JORGE IZQUIERDO AL NÚMERO 3208798635 CONFIRMA QUE YA CUENTA CON LA TARJETA Y QUE TERMINA ES EN 3751. - 02-09 LA RED: DE ACUERDO CON TU SOLICITUD POR FAVOR PROCEDER CON EL CORRESPONDIENTE RESEMBRADO DE TARJETA._x000a_0_x000a_03-09 / SOLUCIÓN: DURANTE LA VISITA TECNICA PARA ATENDER INCIDENTE REPORTADO POR CORRESPONSAL BANCARIO SE LLEGO A LA DIRECCIÓN CARRERA 46 C NO. 76 - 06 SUR EVIDENCIANDO QUE CORRESPONSAL NO EXISTE EN DICHA DIRECCIÓN SE PROCEDE A LLAMAR AL CELULAR 3208798635 DONDE NOS CONTESTA EL SR JORGE IZQUIERDO Y NOS INFORMA QUE EL SE TRASLADO PARA LA DIRECCIÓN KR 46 69D 45 SUR SE PROCEDE A REALIZAR ESCALAMIENTO CON RBM DONDE NOS AUTORIZAN REALIZAR NUEVA VISITA EN LA NUEVA DIRECCIÓN  / USUARIO: JORGE IZQUIERDO TELEFONO: 3208798635 CORREO: controldevisitadigital@gmail.com _x000a_0_x000a_03-09 / SOLUCIÓN: SE REALIZA VISITA PARA  SEMBRADO DE TARJETA 3751 QUEDANDO OK CON PRUEBAS OK PARÁMETROS OK CIERRES OK A CONFORMIDAD DE CB SIN NOVEDAD EN EL INCIDENTE / USUARIO: CAROLINA MURCIA BERNAL TELEFONO: 3045705723 CORREO: samuygero@gmail.com"/>
    <s v="VISITA_TÉCNICA"/>
    <s v="XP6ZZ342"/>
    <s v="TIPO I"/>
    <s v="TERRESTRE"/>
    <s v="GALEANO SORIANO JUAN DAVID"/>
    <n v="2"/>
    <n v="0"/>
    <n v="65960.072302"/>
    <n v="75096.394270399993"/>
    <n v="131920.144604"/>
    <m/>
    <m/>
    <m/>
    <m/>
    <m/>
    <m/>
  </r>
  <r>
    <s v="CALI"/>
    <x v="1"/>
    <x v="1"/>
    <n v="76126"/>
    <n v="5782234"/>
    <n v="13462312"/>
    <s v="INCIDENTE"/>
    <s v="VALLE DEL CAUCA"/>
    <s v="CALIMA"/>
    <s v="EGO UP"/>
    <s v="REDEBAN"/>
    <s v="FO-25-1466940"/>
    <d v="2025-09-03T08:50:00"/>
    <d v="2025-09-04T15:52:00"/>
    <s v="BANCO DE BOGOTA"/>
    <s v="SOFTWARE"/>
    <s v="ERROR DE TRANSACCIONES"/>
    <s v="RECHAZO GENERAL"/>
    <s v="CERRADO"/>
    <s v="03-09 SE ESCALA A LA RED: SE INTENTA COMUNICACIÓN CON EL CB EN VARIAS OCASIONES A LOS NÚMEROS 3178534937 - 3113473036 PARA CONFIRMAR SOLICITUD PERO NO FUE POSIBLE.POR FAVOR NOS CONFIRMAN SI ES UN RESEMBRADO  Y COMO PROCEDER CON ESTE CASO - 03-09 LA RED:DE ACUERDO CON TU SOLICITUD POR FAVOR VISITAR EN FRIO Y TE CONFIRMO QUE NO ES UN RESEMBRADO ES UN DAÑO EN EL DATÁFONO. _x000a_04/09/2025 SE LLEGA A EL COMERCIO Y SE ENCUENTRA CERRADO._x000a_04-09 / SOLUCIÓN: SE LLEGA A SITIO, SE REALIZA INICIALIZACIÓN DEL EQUIPO Y SE ACTUALIZA A LA VERSION 10.6. PERO LA FALLA CONTINÚA._x000a_‎SE ESCALA CON REDEBAN HE INDICAN QUE CAMBIE EQUIPO._x000a_‎NO SE REALIZA CAMBIO DE EQUIPO POR MOTIVO QUE SE FUE EL FLUIDO ELÉCTRICO EN LA ZONA._x000a_‎SE LE INFORMARÁ AL CLIENTE LA RESPUESTA LA RESOUESTA DE ENTIDAD PARA LAS PRUEBAS CORRESPONDIENTE._x000a_‎ / USUARIO: LUIS TREJOS TELEFONO: 3178534937 CORREO: luistrejos43@yahoo.es"/>
    <s v="VISITA_TÉCNICA"/>
    <s v="9B009698"/>
    <s v="TIPO II"/>
    <s v="TERRESTRE"/>
    <s v="TORRES GARCIA JENDRY JOSE"/>
    <n v="1"/>
    <n v="0"/>
    <n v="144967.87232000002"/>
    <n v="140395.6348884"/>
    <n v="144967.87232000002"/>
    <m/>
    <m/>
    <m/>
    <m/>
    <m/>
    <m/>
  </r>
  <r>
    <s v="BOGOTA"/>
    <x v="0"/>
    <x v="0"/>
    <n v="11001"/>
    <n v="5782597"/>
    <n v="51232429"/>
    <s v="INCIDENTE"/>
    <s v="CUNDINAMARCA"/>
    <s v="BOGOTA"/>
    <s v="MARIA ALEJANDRA LOPEZ BASTIDAS"/>
    <s v="REDEBAN"/>
    <s v="FO-25-1466575"/>
    <d v="2025-09-03T10:56:00"/>
    <d v="2025-09-04T09:46:00"/>
    <s v="BANCO DE BOGOTA"/>
    <s v="HARDWARE"/>
    <s v="COMUNICACION"/>
    <s v="DAÑO POS"/>
    <s v="CERRADO"/>
    <s v="03-09 SE ESCALA PARA VISITA. LLAMAR ANTES DE VISITAR, CONFIRMAR FALLA Y DATOS_x000a_0_x000a_03-09 / SOLUCIÓN: SE REALIZA VISITA A CB PARA ATENDER INCIDENTE SE REALIZA CAMBIO DE DATAFONO POR FALLA EN PUERTO ETHERNET,SE REALIZAN PRUEBAS OK,SE SIEMBRA TARJETA TERMINADA EN 2658 / USUARIO: Angela bastidas  TELEFONO: 3195394558 CORREO: luzangelab2014@gmail.com"/>
    <s v="VISITA_TÉCNICA"/>
    <s v="ON0JZ830"/>
    <s v="TIPO I"/>
    <s v="TERRESTRE"/>
    <s v="GALINDO ROJAS LUIS FELIPE"/>
    <n v="1"/>
    <n v="0"/>
    <n v="65960.072302"/>
    <n v="75096.394270399993"/>
    <n v="65960.072302"/>
    <m/>
    <m/>
    <m/>
    <m/>
    <m/>
    <m/>
  </r>
  <r>
    <s v="TUNJA"/>
    <x v="5"/>
    <x v="5"/>
    <n v="15238"/>
    <n v="5782635"/>
    <n v="89373427"/>
    <s v="INCIDENTE"/>
    <s v="BOYACA"/>
    <s v="DUITAMA"/>
    <s v="SHOP MODEL JER"/>
    <s v="REDEBAN"/>
    <s v="FO-25-1466581"/>
    <d v="2025-09-03T11:04:00"/>
    <d v="2025-09-03T16:36:00"/>
    <s v="BANCO DE BOGOTA"/>
    <s v="USUARIO"/>
    <s v="MANTENIMIENTO"/>
    <s v="MANTENIMIENTO GENERAL"/>
    <s v="CERRADO"/>
    <s v="03-09 SE ESCALA PARA VISITA. LLAMAR ANTES DE VISITAR, CONFIRMAR FALLA Y DATOS_x000a_0_x000a_03-09 / SOLUCIÓN: SE VISITA COMERCIO , SE VALIDA WUE EL EQUIPO REALIZA SU RESPECTIVA IMPRESIÓN , SE REALIZA BIRRADO DE EQUIPO CARGANDO S.O Y VERSION 10.5N POR MANTENIMIENTO PREVENTIVO, TARJETA SEMBRADA 0260  DEJANDO PRUEBAS OK SIN TELECARGA NO AUTORIZADA , PRUEBA TELETON OK  / USUARIO: MONICA VIVIANA MESA  TELEFONO: 3203873823 CORREO: monicaviviana.218@gmail.com "/>
    <s v="VISITA_TÉCNICA"/>
    <s v="V1XZZ132"/>
    <s v="TIPO II"/>
    <s v="TERRESTRE"/>
    <s v="ALVARADO MORENO CRISTHIAN"/>
    <n v="1"/>
    <n v="0"/>
    <n v="144967.87232000002"/>
    <n v="140395.6348884"/>
    <n v="144967.87232000002"/>
    <m/>
    <m/>
    <m/>
    <m/>
    <m/>
    <m/>
  </r>
  <r>
    <s v="VALLEDUPAR"/>
    <x v="3"/>
    <x v="3"/>
    <n v="20001"/>
    <n v="5782933"/>
    <n v="50533025"/>
    <s v="INCIDENTE"/>
    <s v="CESAR"/>
    <s v="VALLEDUPAR"/>
    <s v="COMERCIALIZADORA HCBL"/>
    <s v="REDEBAN"/>
    <s v="FO-25-1468637"/>
    <d v="2025-09-03T13:00:00"/>
    <d v="2025-09-04T12:08:00"/>
    <s v="BANCO DE BOGOTA"/>
    <s v="HARDWARE"/>
    <s v="IMPRESION"/>
    <s v="NO IMPRIME UNO O VARIOS CARACTERES"/>
    <s v="CERRADO"/>
    <s v="03-09 SE ESCALA PARA VISITA. LLAMAR ANTES DE VISITAR, CONFIRMAR FALLA Y DATOS_x000a_0_x000a_04-09 / SOLUCIÓN: BUENOS DIAS SE OBSERVA QUE EL DATAFONO NO ESTÁ IMPRIMIENDO ALGUNOS CARACTERES, SE PROCEDE A HACER EL CAMBIO Y SE HACEN PRUEBAS DE LAS TRANSACCIONES  / USUARIO: HÉCTOR PAEZ TELEFONO: 3157158925 CORREO: paez.hector@hotmail.com"/>
    <s v="VISITA_TÉCNICA"/>
    <s v="A3GZZ823"/>
    <s v="TIPO I"/>
    <s v="TERRESTRE"/>
    <s v="BENITEZ CARVAJAL ALVARO JAVIER"/>
    <n v="1"/>
    <n v="0"/>
    <n v="65960.072302"/>
    <n v="75096.394270399993"/>
    <n v="65960.072302"/>
    <m/>
    <m/>
    <m/>
    <m/>
    <m/>
    <m/>
  </r>
  <r>
    <s v="BOGOTA"/>
    <x v="0"/>
    <x v="0"/>
    <n v="11001"/>
    <n v="5783244"/>
    <n v="58553546"/>
    <s v="INCIDENTE"/>
    <s v="CUNDINAMARCA"/>
    <s v="BOGOTA"/>
    <s v="TECNO STORE J Y A"/>
    <s v="REDEBAN"/>
    <s v="FO-25-1469815"/>
    <d v="2025-09-03T15:24:00"/>
    <d v="2025-09-03T16:16:00"/>
    <n v="0"/>
    <s v="ENTIDAD"/>
    <s v="ERROR DE TRANSACCIONES"/>
    <s v="TRANSACCION NO PERMITIDA"/>
    <s v="CERRADO"/>
    <s v="03-09 SE ESCALA A LA RED VAUCHER REALIZAN GESTIÓN INTERNA, SE VALIDA CON LA USUARIA ANA MARIA E INFORMA QUE YA SE SOLUCIONÓ LA NOVEDAD. SE PROCEDE A CERRAR CASO_x000a_0_x000a_0"/>
    <s v="SOPORTE_TELEFÓNICO"/>
    <n v="0"/>
    <s v="TIPO I"/>
    <s v="TERRESTRE"/>
    <n v="0"/>
    <n v="0"/>
    <n v="0"/>
    <n v="41241.0800752"/>
    <n v="0"/>
    <n v="41241.0800752"/>
    <m/>
    <m/>
    <m/>
    <m/>
    <m/>
    <m/>
  </r>
  <r>
    <s v="BUCARAMANGA"/>
    <x v="5"/>
    <x v="5"/>
    <n v="68549"/>
    <n v="5783256"/>
    <n v="25369349"/>
    <s v="INCIDENTE"/>
    <s v="SANTANDER"/>
    <s v="PINCHOTE"/>
    <s v="VARIEDADES CREATIX"/>
    <s v="REDEBAN"/>
    <s v="FO-25-1469518"/>
    <d v="2025-09-03T15:31:00"/>
    <d v="2025-09-05T16:32:00"/>
    <s v="BANCO DE BOGOTA"/>
    <s v="HARDWARE"/>
    <s v="PINPAD"/>
    <s v="DAÑO POS"/>
    <s v="CERRADO"/>
    <s v="03-09 EN COMUNICACIÓN CON LA SEÑORA CARMEN SANDOVAL AL NÚMERO 3125872567 CONFIRMA FALLA, DATOS CORRECTOS. SE ESCALA PARA VISITA_x000a_0_x000a_05-09 / SOLUCIÓN: SE CAMBIA PINPAD ARROJA RETIRE TARJETA , SE CAMBIA ACTIVO POR TECNOLOGÍA , SE INSTALA MAGIC BOX , SE RETIRA HUB NO ES NECESARIO  / USUARIO: Patricia Sandoval  TELEFONO: 3045283651 CORREO: creatix1828@gmail.com"/>
    <s v="VISITA_TÉCNICA"/>
    <s v="9T00A893"/>
    <s v="TIPO III"/>
    <s v="TERRESTRE"/>
    <s v="HERRERA LUQUE SAUL JAVIER"/>
    <n v="1"/>
    <n v="0"/>
    <n v="275728.78077800001"/>
    <n v="196536.5258152"/>
    <n v="275728.78077800001"/>
    <m/>
    <m/>
    <m/>
    <m/>
    <m/>
    <m/>
  </r>
  <r>
    <s v="BUCARAMANGA"/>
    <x v="5"/>
    <x v="5"/>
    <n v="68895"/>
    <n v="5783334"/>
    <n v="20450961"/>
    <s v="INCIDENTE"/>
    <s v="SANTANDER"/>
    <s v="ZAPATOCA"/>
    <s v="PAPELERIA PAPEL RAK"/>
    <s v="REDEBAN"/>
    <s v="FO-25-1469911"/>
    <d v="2025-09-03T16:14:00"/>
    <d v="2025-09-04T12:14:00"/>
    <s v="BANCO DE BOGOTA"/>
    <s v="HARDWARE"/>
    <s v="ALERT IRRUPTION"/>
    <s v="ALERT IRRUPTION"/>
    <s v="CERRADO"/>
    <s v="03-09 EN COMUNICACIÓN CON LA SEÑORA MONICA GUERRA AL NÚMERO 3133978955 CONFIRMA FALLA, DATOS CORRECTOS. SE ESCALA PARA VISITA_x000a_0_x000a_04-09 / SOLUCIÓN: SE CAMBIA DATAFONO DEBIDO ALERT IRRUPTION , SE REALIZA INYECCIÓN DE SISTEMA Y VERSIÓN INICIALIZADA OK PRUEBAS OK CUBRE CLAVE OK SEMBRADO DE TARJETA OK SE HABILITA CIERRE  / USUARIO: Mónica Guerra  TELEFONO: 3133978955 CORREO: monicasil216@hotmail.com30"/>
    <s v="VISITA_TÉCNICA"/>
    <s v="IIPZZ037"/>
    <s v="TIPO III"/>
    <s v="TERRESTRE"/>
    <s v="HERRERA LUQUE SAUL JAVIER"/>
    <n v="1"/>
    <n v="0"/>
    <n v="275728.78077800001"/>
    <n v="196536.5258152"/>
    <n v="275728.78077800001"/>
    <m/>
    <m/>
    <m/>
    <m/>
    <m/>
    <m/>
  </r>
  <r>
    <s v="VILLAVICENCIO"/>
    <x v="4"/>
    <x v="4"/>
    <n v="50226"/>
    <n v="5783344"/>
    <n v="13796420"/>
    <s v="INCIDENTE"/>
    <s v="META"/>
    <s v="CUMARAL"/>
    <s v="CONSUERTE CUMARAL"/>
    <s v="REDEBAN"/>
    <s v="FO-25-1469983"/>
    <d v="2025-09-03T16:18:00"/>
    <d v="2025-09-05T11:13:00"/>
    <s v="BANCO DE BOGOTA"/>
    <s v="ENTIDAD"/>
    <s v="ERROR DE TRANSACCIONES"/>
    <s v="TIPO DE TARJETA INVALIDA"/>
    <s v="CERRADO"/>
    <s v="03-09 SE ESCALA PARA VISITA. LLAMAR ANTES DE VISITAR, CONFIRMAR FALLA Y DATOS_x000a_0_x000a_05-09 / SOLUCIÓN: SE REALIZA VISITA Y SE EVIDENCIA ERROR EN TRANSACCIÓNES, TARJETA DE USO RESTRINGIDO, SE REALIZA CONTACTO CON PAOLA DE RBM LA CUAL INFORMA QUE LA ENTIDAD QUE EL DÍA DE HOY SE ACTIVAN LAS TARJETAS, POR FAVOR DEJAR SEMBRADA PARA QUE MAÑANA PUEDAN HACER PRUEBAS / USUARIO: Jhoana prieto TELEFONO: 3144886809 CORREO: centrodecontacto@consuerte.com.co"/>
    <s v="VISITA_TÉCNICA"/>
    <s v="JAADZ967-9A00Z865"/>
    <s v="TIPO II"/>
    <s v="TERRESTRE"/>
    <s v="PEDREROS CONTRERAS MICHAEL STEVENS"/>
    <n v="1"/>
    <n v="0"/>
    <n v="144967.87232000002"/>
    <n v="140395.6348884"/>
    <n v="144967.87232000002"/>
    <m/>
    <m/>
    <m/>
    <m/>
    <m/>
    <m/>
  </r>
  <r>
    <s v="VILLAVICENCIO"/>
    <x v="4"/>
    <x v="4"/>
    <n v="50001"/>
    <n v="5783351"/>
    <n v="16664120"/>
    <s v="INCIDENTE"/>
    <s v="META"/>
    <s v="VILLAVICENCIO"/>
    <s v="CONSUERTE PDV GOBERNACION"/>
    <s v="REDEBAN"/>
    <s v="FO-25-1470267"/>
    <d v="2025-09-03T16:26:00"/>
    <d v="2025-09-04T16:21:00"/>
    <s v="BANCO DE BOGOTA"/>
    <s v="ENTIDAD"/>
    <s v="AVAL TARJETA DE SEMBRADO"/>
    <s v="MARCA NO HABILITADA"/>
    <s v="CERRADO"/>
    <s v="03-09 SE ESCALA PARA VISITA. LLAMAR ANTES DE VISITAR, CONFIRMAR FALLA Y DATOS_x000a_04/09/2025 SE REALIZA VALIDACIÓN CON MAIRA PERSONAL DE RBM YA QUE LAS TARJETAS ESTÁN PRESENTANDO ERROR DE RESTRICCIÓN SE ESPERA A NOTIFICACIÓN, DE COMO PROCEDER SE INFORMA A JEFE DE ZONA, PARA ESTE CASO, TE DEJO LA RESPUESTA DE LA ENTIDAD: _NO NOS HA LLEGADO ACUSE DE RECIBIDO, AÚN NO SE ENCUENTRA ACTIVA. POR FAVOR DEJAR CONFIGURADA LA TARJETA PARA QUE MAÑANA PUEDA HACER PRUEBAS_._x000a_04-09 / SOLUCIÓN: SE REALIZA GESTIÓN CON MAYRA INFORMA QUE LA RESPUESTA POR EL PROBLEMA DE LAS TARJETAS NOS INDICA QUE DEJEMOS SEMBRADA LA TARJETA Y PARA ESTE CASO,  DEJO LA RESPUESTA DE LA ENTIDAD: _NO NOS HA LLEGADO ACUSE DE RECIBIDO, AÚN NO SE ENCUENTRA ACTIVA. POR FAVOR DEJAR CONFIGURADA LA TARJETA PARA QUE MAÑANA PUEDA HACER PRUEBAS_. / USUARIO: Olga villada TELEFONO: 3165268073 CORREO: centrodecontacto@consuerte.com.co "/>
    <s v="VISITA_TÉCNICA"/>
    <s v="BL01Q951"/>
    <s v="TIPO I"/>
    <s v="TERRESTRE"/>
    <s v="ROZO JIMENEZ EDGAR ARMANDO"/>
    <n v="1"/>
    <n v="0"/>
    <n v="65960.072302"/>
    <n v="75096.394270399993"/>
    <n v="65960.072302"/>
    <m/>
    <m/>
    <m/>
    <m/>
    <m/>
    <m/>
  </r>
  <r>
    <s v="VILLAVICENCIO"/>
    <x v="4"/>
    <x v="4"/>
    <n v="50001"/>
    <n v="5783359"/>
    <n v="15457120"/>
    <s v="INCIDENTE"/>
    <s v="META"/>
    <s v="VILLAVICENCIO"/>
    <s v="CONSUERTE COMPRAVENTA CENTAURO"/>
    <s v="REDEBAN"/>
    <s v="FO-25-1470181"/>
    <d v="2025-09-03T16:27:00"/>
    <d v="2025-09-04T16:17:00"/>
    <s v="BANCO DE BOGOTA"/>
    <s v="HARDWARE"/>
    <s v="ALERT IRRUPTION"/>
    <s v="ALERT IRRUPTION"/>
    <s v="CERRADO"/>
    <s v="03-09 SE ESCALA PARA VISITA. LLAMAR ANTES DE VISITAR, CONFIRMAR FALLA Y DATOS_x000a_04/09/2025 SE REALIZA VALIDACIÓN CON MAIRA PERSONAL DE RBM YA QUE LAS TARJETAS ESTÁN PRESENTANDO ERROR DE RESTRICCIÓN SE ESPERA A NOTIFICACIÓN DE COMO PROCEDER SE INFORMA A JEFE DE ZONA_x000a_04-09 / SOLUCIÓN: SE REALIZA CAMBIO DE EQUIPO POR DAÑO SE ENCONTRÁ ALERTADO. PARA ESTE CASO, TE DEJO LA RESPUESTA DE LA ENTIDAD: _NO NOS HA LLEGADO ACUSE DE RECIBIDO, AÚN NO SE ENCUENTRA ACTIVA. POR FAVOR DEJAR CONFIGURADA LA TARJETA PARA QUE MAÑANA PUEDA HACER PRUEBAS_. / USUARIO: Daney Tovar Díaz  TELEFONO: 3142117370 CORREO: centrodecontacto@consuerte.com.co "/>
    <s v="VISITA_TÉCNICA"/>
    <s v="9999Z378"/>
    <s v="TIPO I"/>
    <s v="TERRESTRE"/>
    <s v="ROZO JIMENEZ EDGAR ARMANDO"/>
    <n v="1"/>
    <n v="0"/>
    <n v="65960.072302"/>
    <n v="75096.394270399993"/>
    <n v="65960.072302"/>
    <m/>
    <m/>
    <m/>
    <m/>
    <m/>
    <m/>
  </r>
  <r>
    <s v="PASTO"/>
    <x v="1"/>
    <x v="1"/>
    <n v="52835"/>
    <n v="5783365"/>
    <n v="90107197"/>
    <s v="INCIDENTE"/>
    <s v="NARIÑO"/>
    <s v="SAN ANDRES DE TUMACO"/>
    <s v="DROGUERIAS FARMA VITAL MB"/>
    <s v="REDEBAN"/>
    <s v="FO-25-1470184"/>
    <d v="2025-09-03T16:29:00"/>
    <d v="2025-09-04T09:52:00"/>
    <s v="BANCO DE BOGOTA"/>
    <s v="USUARIO"/>
    <s v="LECTOR DE TARJETAS"/>
    <s v="OBSTRUCCION DEL LECTOR"/>
    <s v="CERRADO"/>
    <s v="03-09 SE ESCALA PARA VISITA. LLAMAR ANTES DE VISITAR, CONFIRMAR FALLA Y DATOS_x000a_0_x000a_03-09 / SOLUCIÓN: SE ENCUENTRA QUE EL DATAFONO NO LEE TARJETAS SE REALIZA MANTENIMIENTO Y SE OBTIENE FUNCIONAMIENTO EXITOSO CONFIGURACIÓN OK PARÁMETROS OK Y SE REALIZAN PRUEBAS ÉXITOSAS DE TRANSACCIONES  / USUARIO: Margarita mora TELEFONO: 3165522492 CORREO: moramargarita367@gmail.com"/>
    <s v="VISITA_TÉCNICA"/>
    <s v="V7ZZZ497"/>
    <s v="TIPO IV"/>
    <s v="TERRESTRE"/>
    <s v="PAZ MARTINEZ RICHARD HUMBERTO"/>
    <n v="1"/>
    <n v="0"/>
    <n v="479588.87655000004"/>
    <n v="196536.5258152"/>
    <n v="479588.87655000004"/>
    <m/>
    <m/>
    <m/>
    <m/>
    <m/>
    <m/>
  </r>
  <r>
    <s v="VILLAVICENCIO"/>
    <x v="4"/>
    <x v="4"/>
    <n v="50006"/>
    <n v="5783369"/>
    <n v="17591769"/>
    <s v="INCIDENTE"/>
    <s v="META"/>
    <s v="ACACIAS"/>
    <s v="PDV EL PALERMO"/>
    <s v="REDEBAN"/>
    <s v="FO-25-1470188"/>
    <d v="2025-09-03T16:30:00"/>
    <d v="2025-09-04T12:22:00"/>
    <s v="BANCO DE BOGOTA"/>
    <s v="ENTIDAD"/>
    <s v="AVAL TARJETA DE SEMBRADO"/>
    <s v="TARJETA USO RESTRINGIDO"/>
    <s v="CERRADO"/>
    <s v="03-09 SE ESCALA PARA VISITA. LLAMAR ANTES DE VISITAR, CONFIRMAR FALLA Y DATOS_x000a_0_x000a_04-09 / SOLUCIÓN: SE REALIZA VISITA A CB SE REALIZA CAMBIO DE VERSIÓN SO SE REALIZA SEMBRADO DE TARJETA 1862 PRUEBAS FALLIDAS TARJETA USO RESTRINGIDO SE LE INFORMA AL CLIENTE DEBE COMUNICARSE CON ENTIDAD, POR AUTORIZACIÓN DE YENNY GARZON NOS INDICA RETIRARNOS DEL PUNTO PUESTO QUE LA TARJETA NO FUNCIONA. / USUARIO: Blanca Gómez  TELEFONO: 3212140372 CORREO: centrodecontacto@consuerte.com.co"/>
    <s v="VISITA_TÉCNICA"/>
    <s v="GZ2ZZ848"/>
    <s v="TIPO II"/>
    <s v="TERRESTRE"/>
    <s v="CASTRILLON URREA LONDIER LEANDRO"/>
    <n v="1"/>
    <n v="0"/>
    <n v="144967.87232000002"/>
    <n v="140395.6348884"/>
    <n v="144967.87232000002"/>
    <m/>
    <m/>
    <m/>
    <m/>
    <m/>
    <m/>
  </r>
  <r>
    <s v="BOGOTA"/>
    <x v="0"/>
    <x v="0"/>
    <n v="11001"/>
    <n v="5783626"/>
    <n v="13776281"/>
    <s v="INCIDENTE"/>
    <s v="CUNDINAMARCA"/>
    <s v="BOGOTA"/>
    <s v="PHARMA WORLD 2013"/>
    <s v="REDEBAN"/>
    <s v="FO-25-1473844"/>
    <d v="2025-09-04T08:00:00"/>
    <d v="2025-09-04T15:50:00"/>
    <s v="BANCO DE BOGOTA"/>
    <s v="SOFTWARE"/>
    <s v="ACTUALIZACION"/>
    <s v="VERSION CARGA SO VR"/>
    <s v="CERRADO"/>
    <s v="04-09 SE ESCALA PARA VISITA. LLAMAR ANTES DE VISITAR, CONFIRMAR FALLA Y DATOS_x000a_0_x000a_04-09 / SOLUCIÓN: SE VISITA CB  AVAL SE ENCUENTRA FUNCIONANDO BIEN, EL DAÑO ES DEL EQUIPO POS SERÁ INDICA LA CLIENTE EN LLAMAR Y PEDIR SERVICIO TÉCNICO PARA POS, NO SE MANIPULA EQUIPOS. / USUARIO: Jhoana Arrieta  TELEFONO: 3222756370 CORREO: arrietaladi30@gmail.com"/>
    <s v="VISITA_TÉCNICA"/>
    <s v="JAAAV334"/>
    <s v="TIPO I"/>
    <s v="TERRESTRE"/>
    <s v="LOZADA ROJAS CHRISTIAN ANDRES"/>
    <n v="1"/>
    <n v="0"/>
    <n v="65960.072302"/>
    <n v="75096.394270399993"/>
    <n v="65960.072302"/>
    <m/>
    <m/>
    <m/>
    <m/>
    <m/>
    <m/>
  </r>
  <r>
    <s v="PASTO"/>
    <x v="1"/>
    <x v="1"/>
    <n v="52019"/>
    <n v="5783775"/>
    <n v="80536394"/>
    <s v="INCIDENTE"/>
    <s v="NARIÑO"/>
    <s v="ALBAN"/>
    <s v="SOLUCIONES ESCOLARES"/>
    <s v="REDEBAN"/>
    <s v="FO-25-1473856"/>
    <d v="2025-09-04T08:11:00"/>
    <d v="2025-09-05T14:19:00"/>
    <s v="BANCO DE BOGOTA"/>
    <s v="HARDWARE"/>
    <s v="ALERT IRRUPTION"/>
    <s v="ALERT IRRUPTION"/>
    <s v="CERRADO"/>
    <s v="04-09 SE ESCALA PARA VISITA. LLAMAR ANTES DE VISITAR, CONFIRMAR FALLA Y DATOS_x000a_0_x000a_05-09 / SOLUCIÓN: SE REALIZA CAMBIO DE EQUIPO POR DAÑO ALERT IRRUPTION SE CONFIGURA NUEVO EQUIPO SE INSTALA VERSION SE CONFIGURA PARÁMETROS SE INICIALIZA SE REALIZA SEMBRADO DE TARJETA CREACIÓN DE USUARIOS PRUEBAS DE FUNCIONAMIENTO EXITOSAS CB QUEDA OPERATIVO  / USUARIO: DIANA MARTÍNEZ  TELEFONO: 3147629128 CORREO: dayolam20@gmail.com"/>
    <s v="VISITA_TÉCNICA"/>
    <s v="SX9ZZ219"/>
    <s v="TIPO II"/>
    <s v="TERRESTRE"/>
    <s v="BRAVO MADROÑERO OSCAR ESTEBAN"/>
    <n v="1"/>
    <n v="0"/>
    <n v="144967.87232000002"/>
    <n v="140395.6348884"/>
    <n v="144967.87232000002"/>
    <m/>
    <m/>
    <m/>
    <m/>
    <m/>
    <m/>
  </r>
  <r>
    <s v="VILLAVICENCIO"/>
    <x v="4"/>
    <x v="4"/>
    <n v="50001"/>
    <n v="5783790"/>
    <n v="73240046"/>
    <s v="INCIDENTE"/>
    <s v="META"/>
    <s v="VILLAVICENCIO"/>
    <s v="FARMA DROGUERIA BELTRAN"/>
    <s v="REDEBAN"/>
    <s v="FO-25-1473866"/>
    <d v="2025-09-04T08:33:00"/>
    <d v="2025-09-04T16:00:00"/>
    <s v="BANCO DE BOGOTA"/>
    <s v="HARDWARE"/>
    <s v="CABLEADO"/>
    <s v="CABLE MAGICBOX AVERIADO"/>
    <s v="CERRADO"/>
    <s v="04-09 SE ESCALA PARA VISITA. LLAMAR ANTES DE VISITAR, CONFIRMAR FALLA Y DATOS_x000a_0_x000a_04-09 / SOLUCIÓN: SE REALIZA VISITA A CB SOLICITUD DEL CLIENTE PORQUE QUE NO LE ENCIENDE EL DATÁFONO, SE VERIFICA CONEXIONES Y SE HABIA SOLTADO EL CABLE DE MÁGICBOX, SE CONECTA Y QUEDA OK / USUARIO: Marta Cabrera  TELEFONO: 3155377486 CORREO: gran-sneider@hotmail.com"/>
    <s v="VISITA_TÉCNICA"/>
    <s v="A17ZZ787"/>
    <s v="TIPO I"/>
    <s v="TERRESTRE"/>
    <s v="MOLINA CASTRO JAVIER ALBERTO"/>
    <n v="1"/>
    <n v="0"/>
    <n v="65960.072302"/>
    <n v="75096.394270399993"/>
    <n v="65960.072302"/>
    <m/>
    <m/>
    <m/>
    <m/>
    <m/>
    <m/>
  </r>
  <r>
    <s v="PASTO"/>
    <x v="1"/>
    <x v="1"/>
    <n v="52678"/>
    <n v="5783803"/>
    <n v="63532733"/>
    <s v="INCIDENTE"/>
    <s v="NARIÑO"/>
    <s v="SAMANIEGO"/>
    <s v="LIBRERIA Y PAPELERIA ESTELAR 2"/>
    <s v="REDEBAN"/>
    <s v="FO-25-1473877"/>
    <d v="2025-09-04T08:43:00"/>
    <d v="2025-09-10T15:24:00"/>
    <s v="BANCO DE BOGOTA"/>
    <s v="SOFTWARE"/>
    <s v="ERROR DE TRANSACCIONES"/>
    <s v="RECHAZO GENERAL"/>
    <s v="CERRADO"/>
    <s v="04-09 SE ESCALA PARA VISITA. LLAMAR ANTES DE VISITAR, CONFIRMAR FALLA Y DATOS_x000a_06/09/2025 CASO SE ENCUENTRA ESCALADO POR PARTE DE REDEBAN A ENTIDAD POR POSIBLES RECHAZOS GENERADOS POR ENTIDAD, SE ESTÁ A LA ESPERA DE RESPUESTA PARA PROCEDER CON EL CASO_x000a_10-09 / SOLUCIÓN: SE LLEGA A CORRESPONSAL, SE VERIFICA FALLA EN RECHAZO GENERAL, SE REALIZA BORRADO DE VERSION, SE INSTALA NUEVA VERSIÓN, SE CONFIGURA PARÁMETROS, SE INICIALIZA, SE REALIZA SEMBRADO DE TARJETA, CREACIÓN DE USUARIOS, PRUEBAS DE FUNCIONAMIENTO EXITOSAS, CB QUEDA OPERATIVO / USUARIO: MARTHA ANAWA TELEFONO: 3175718472 CORREO: martralci@hotmail.es"/>
    <s v="VISITA_TÉCNICA"/>
    <s v="V100R563"/>
    <s v="TIPO III"/>
    <s v="TERRESTRE"/>
    <s v="BRAVO MADROÑERO OSCAR ESTEBAN"/>
    <n v="1"/>
    <n v="0"/>
    <n v="275728.78077800001"/>
    <n v="196536.5258152"/>
    <n v="275728.78077800001"/>
    <m/>
    <m/>
    <m/>
    <m/>
    <m/>
    <m/>
  </r>
  <r>
    <s v="BOGOTA"/>
    <x v="0"/>
    <x v="0"/>
    <n v="11001"/>
    <n v="5783812"/>
    <n v="15200892"/>
    <s v="INCIDENTE"/>
    <s v="CUNDINAMARCA"/>
    <s v="BOGOTA"/>
    <s v="MERCADOS ALCOSTO DE LA CALLE 152"/>
    <s v="REDEBAN"/>
    <s v="FO-25-1473893"/>
    <d v="2025-09-04T08:48:00"/>
    <d v="2025-09-04T18:28:00"/>
    <s v="BANCO DE BOGOTA"/>
    <s v="ENTIDAD"/>
    <s v="AVAL TARJETA DE SEMBRADO"/>
    <s v="RESEMBRADO EXITOSO"/>
    <s v="CERRADO"/>
    <s v="04-09 SE ESCALA PARA VISITA. LLAMAR ANTES DE VISITAR, CONFIRMAR FALLA Y DATOS_x000a_0_x000a_04-09 / SOLUCIÓN: SE REALIZA SEMBRADO DE TARJETA 4999, SE HABILITA CIERRES, SE TRABAJA CON SEBASTIÁN DE REDEBAN PARA RESOLVER RG, PRUEBAS OK. / USUARIO: SERGIO AVILA TELEFONO: 3144865071 CORREO: alcostoalmendros@gmail.com"/>
    <s v="VISITA_TÉCNICA"/>
    <s v="A47ZZ010"/>
    <s v="TIPO I"/>
    <s v="TERRESTRE"/>
    <s v="MURCIA HERNANDEZ HARVEY IGNACIO"/>
    <n v="1"/>
    <m/>
    <n v="65960.072302"/>
    <n v="75096.394270399993"/>
    <n v="65960.072302"/>
    <m/>
    <m/>
    <m/>
    <m/>
    <m/>
    <m/>
  </r>
  <r>
    <s v="MEDELLIN"/>
    <x v="2"/>
    <x v="2"/>
    <n v="5001"/>
    <n v="5783824"/>
    <n v="11458163"/>
    <s v="INCIDENTE"/>
    <n v="0"/>
    <n v="0"/>
    <n v="0"/>
    <n v="0"/>
    <s v="FO-25-1478349"/>
    <d v="2025-09-04T08:56:00"/>
    <d v="2025-09-04T14:58:00"/>
    <n v="0"/>
    <s v="USUARIO"/>
    <s v="MANTENIMIENTO"/>
    <s v="MANTENIMIENTO GENERAL"/>
    <s v="CERRADO"/>
    <s v="04-09 SE ESCALA A LA RED: INFORMO QUE ESTE PUNTO NO SE ENCUENTRA EN LA BASE DE PUNTO ACTIVOS AVAL, TAN AMABLE ME INFORMAS COMO PROCEDER.- 04-09 LA RED: @SERVICIO.CLIENTE, POR FAVOR SU AYUDA RADICANDO CASO A LA FUERZA COMERCIAL DE REDEBAN, SERVICIO VA DIRIGIDO PARA UN CB COLSUBSIDIO. POR FAVOR, DOCUMENTAR Y CERRAR CASO. _x000a_0_x000a_0"/>
    <s v="SOPORTE_TELEFÓNICO"/>
    <n v="0"/>
    <n v="0"/>
    <n v="0"/>
    <n v="0"/>
    <n v="0"/>
    <n v="0"/>
    <n v="41241.0800752"/>
    <n v="0"/>
    <n v="41241.0800752"/>
    <m/>
    <m/>
    <m/>
    <m/>
    <m/>
    <m/>
  </r>
  <r>
    <s v="PASTO"/>
    <x v="1"/>
    <x v="1"/>
    <n v="52001"/>
    <n v="5783864"/>
    <n v="16115925"/>
    <s v="INCIDENTE"/>
    <s v="NARIÑO"/>
    <s v="PASTO"/>
    <s v="DROGAS UNO A"/>
    <s v="REDEBAN"/>
    <s v="FO-25-1474319"/>
    <d v="2025-09-04T09:18:00"/>
    <d v="2025-09-04T16:05:00"/>
    <s v="BANCO DE BOGOTA"/>
    <s v="ENTIDAD"/>
    <s v="ERROR DE TRANSACCIONES"/>
    <s v="TRANSACCION NO PERMITIDA"/>
    <s v="CERRADO"/>
    <s v="04-09 SE ESCALA PARA VISITA. LLAMAR ANTES DE VISITAR, CONFIRMAR FALLA Y DATOS_x000a_0_x000a_04-09 / SOLUCIÓN: SE LLEGA AL CORRESPONSAL PERO SE ENCUENTRA LOCAL CERRADO, SE REALIZÓ COMUNICACIÓN TELEFÓNICA Y EL USUARIO MANIFIESTA QUE NO HABRA ATENCIÓN TAMBIÉN INFORMA QUE EL ERROR DE RECHAZO FUE POR UNA CAIDA DEL CONVENIO, Y QUE EN EL MOMENTO EL CORRESPONSAL ESTA FUNCIONANDO DE FORMA CORRECTA Y ESTA OPERATIVO  / USUARIO: BERNARDO BENAVIDES  TELEFONO: 3165783465 CORREO: controldevisitadigital@gmail.com"/>
    <s v="VISITA_TÉCNICA"/>
    <s v="XP0DZ882"/>
    <s v="TIPO I"/>
    <s v="TERRESTRE"/>
    <s v="GUERRERO RAMIREZ OSCAR DARIO"/>
    <n v="1"/>
    <n v="0"/>
    <n v="65960.072302"/>
    <n v="75096.394270399993"/>
    <n v="65960.072302"/>
    <m/>
    <m/>
    <m/>
    <m/>
    <m/>
    <m/>
  </r>
  <r>
    <s v="BUCARAMANGA"/>
    <x v="5"/>
    <x v="5"/>
    <n v="68307"/>
    <n v="5784140"/>
    <n v="24116907"/>
    <s v="INCIDENTE"/>
    <s v="SANTANDER"/>
    <s v="GIRON"/>
    <s v="TRECARGA CO"/>
    <s v="REDEBAN"/>
    <s v="FO-25-1475559"/>
    <d v="2025-09-04T11:04:00"/>
    <d v="2025-09-04T16:11:00"/>
    <s v="BANCO DE BOGOTA"/>
    <s v="HARDWARE"/>
    <s v="SE REINICIA"/>
    <s v="DAÑO POS"/>
    <s v="CERRADO"/>
    <s v="04-09 SE ESCALA PARA VISITA. LLAMAR ANTES DE VISITAR, CONFIRMAR FALLA Y DATOS_x000a_0_x000a_04-09 / SOLUCIÓN: CB CON REINICIO COSTANTE DE DATAFONO, CAMBIO DE DATAFONO, BORRADO E INYECCION DE SO +VER 10.6, CONFIGURACION CB, SEMBRADO DE TARJETA #4914, PRUEBAS OK.  / USUARIO: Pauliana Gomez TELEFONO: 3138194765 CORREO: karenpauli123@gmail.com"/>
    <s v="VISITA_TÉCNICA"/>
    <s v="1A007285"/>
    <s v="TIPO I"/>
    <s v="TERRESTRE"/>
    <s v="SANTOS GONZALEZ JOHAN FABIAN"/>
    <n v="1"/>
    <n v="0"/>
    <n v="65960.072302"/>
    <n v="75096.394270399993"/>
    <n v="65960.072302"/>
    <m/>
    <m/>
    <m/>
    <m/>
    <m/>
    <m/>
  </r>
  <r>
    <s v="PASTO"/>
    <x v="1"/>
    <x v="1"/>
    <n v="52480"/>
    <n v="5784150"/>
    <n v="23359789"/>
    <s v="INCIDENTE"/>
    <s v="NARIÑO"/>
    <s v="NARIÑO"/>
    <s v="EL MUNDO DE PROMOCION Y FANTAS"/>
    <s v="REDEBAN"/>
    <s v="FO-25-1475568"/>
    <d v="2025-09-04T11:06:00"/>
    <d v="2025-09-05T14:16:00"/>
    <s v="BANCO DE BOGOTA"/>
    <s v="HARDWARE"/>
    <s v="ACTUALIZACION"/>
    <s v="VERSION CAMBIO POS"/>
    <s v="CERRADO"/>
    <s v="04-09 SE ESCALA PARA VISITA. LLAMAR ANTES DE VISITAR, CONFIRMAR FALLA Y DATOS_x000a_0_x000a_05-09 / SOLUCIÓN: SE VERIFICÓ FALLA DE DATÁFONO EN TX LLAMAR AL EMISOR ÚNICAMENTE EN TX DE ENTRADA, DE SALIDA SALE SIN INCONVENIENTES SE RESEMBRO TARJETA PERO FALLA PERSISTE SE REALIZÓ CAMBIO DE DATÁFONO Y FALLA PERSISTE, SE ESCALÓ NOVEDAD A RBM EL CUAL INFORMA QUE LA FALLA ES DE LA ENTIDAD LA CUAL YA FUE ESCALADO POR RBM SE EJECUTAN PRUEBAS TX DE COMERCIO EXITOSAS PERO AL REALIZAR PRUEBAS DE CB SALE TRANSACCIÓN LLAME AL EMISOR.  / USUARIO: Angélica María Lemos  TELEFONO: 3106554274 CORREO: lemosangelica761@gmail.com "/>
    <s v="VISITA_TÉCNICA"/>
    <s v="AA002550 "/>
    <s v="TIPO II"/>
    <s v="TERRESTRE"/>
    <s v="REMICIO AMADO JOHN HEBER"/>
    <n v="1"/>
    <n v="0"/>
    <n v="144967.87232000002"/>
    <n v="140395.6348884"/>
    <n v="144967.87232000002"/>
    <m/>
    <m/>
    <m/>
    <m/>
    <m/>
    <m/>
  </r>
  <r>
    <s v="MEDELLIN"/>
    <x v="2"/>
    <x v="2"/>
    <n v="5148"/>
    <n v="5784595"/>
    <n v="15017544"/>
    <s v="INCIDENTE"/>
    <s v="ANTIOQUIA"/>
    <s v="EL CARMEN DE VIBORAL"/>
    <s v="MINI CPC ALZATE ECHEVERRY"/>
    <s v="REDEBAN"/>
    <s v="FO-25-1478269"/>
    <d v="2025-09-04T13:54:00"/>
    <d v="2025-09-05T14:13:00"/>
    <s v="BANCO DE BOGOTA"/>
    <s v="HARDWARE"/>
    <s v="COMUNICACION"/>
    <s v="MENSAJE CABLE DE RED DESCONECTADO"/>
    <s v="CERRADO"/>
    <s v="04-09 SE ESCALA PARA VISITA. LLAMAR ANTES DE VISITAR, CONFIRMAR FALLA Y DATOS_x000a_0_x000a_05-09 / SOLUCIÓN: SE REALIZA REINICIO DE MÓDEM Y SWITCH SE HACEN PRUEBAS OK / USUARIO: Monica marin  TELEFONO: 3218033396 CORREO: susamoni1518@gmail.com"/>
    <s v="VISITA_TÉCNICA"/>
    <s v="BA005802"/>
    <s v="TIPO II"/>
    <s v="TERRESTRE"/>
    <s v="MONTOYA VELEZ ANDRES FELIPE"/>
    <n v="1"/>
    <n v="0"/>
    <n v="144967.87232000002"/>
    <n v="140395.6348884"/>
    <n v="144967.87232000002"/>
    <m/>
    <m/>
    <m/>
    <m/>
    <m/>
    <m/>
  </r>
  <r>
    <s v="TUNJA"/>
    <x v="5"/>
    <x v="5"/>
    <n v="15808"/>
    <n v="5784729"/>
    <n v="47731161"/>
    <s v="INCIDENTE"/>
    <s v="BOYACA"/>
    <s v="TINJACA"/>
    <s v="TIENDA LAURA"/>
    <s v="REDEBAN"/>
    <s v="FO-25-1480280"/>
    <d v="2025-09-04T14:42:00"/>
    <d v="2025-09-04T16:43:00"/>
    <n v="0"/>
    <s v="ENTIDAD"/>
    <s v="AVAL TARJETA DE SEMBRADO"/>
    <s v="TARJETA INACTIVA"/>
    <s v="CERRADO"/>
    <s v="04-09 SE ESCALA A LA RED: EN COMUNICACIÓN LA SEÑOR NUBIA SIERRA AL NÚMERO  3104581470 CONFIRMA SOLICITUD DE RESEMBRADO DE LA TARJETA TERMINADA EN 1317.- LA RED: POR FAVOR INFORMARLE AL CLIENTE QUÉ DEBE DAR EL &lt;&lt;ACUSE DE RECIBIDO CON EL BANCO&gt;&gt; PARA QUÉ SEAN ELLOS QUIENES NOS DEL EL VO. BO. Y HAGAN LA SOLICITUD DIRECTA DE RESEMBRADO, POR LO ANTERIOR, INFORMAR AL CLIENTE, DOCUMENTAR Y CERRAR ACTIVIDAD, MIL GRACIAS.NOTA: NO TIENE VO. BO. DE LA ENTIDAD A LA FECHA._x000a_0_x000a_0"/>
    <s v="SOPORTE_TELEFÓNICO"/>
    <n v="0"/>
    <s v="TIPO II"/>
    <s v="TERRESTRE"/>
    <n v="0"/>
    <n v="0"/>
    <n v="0"/>
    <n v="41241.0800752"/>
    <n v="0"/>
    <n v="41241.0800752"/>
    <m/>
    <m/>
    <m/>
    <m/>
    <m/>
    <m/>
  </r>
  <r>
    <s v="BUCARAMANGA"/>
    <x v="5"/>
    <x v="5"/>
    <n v="68001"/>
    <n v="5784732"/>
    <n v="40756439"/>
    <s v="INCIDENTE"/>
    <s v="SANTANDER"/>
    <s v="BUCARAMANGA"/>
    <s v="EL ESQUINAZO DEL SABOR"/>
    <s v="REDEBAN"/>
    <s v="FO-25-1479377"/>
    <d v="2025-09-04T14:43:00"/>
    <d v="2025-09-05T14:11:00"/>
    <s v="BANCO DE BOGOTA"/>
    <s v="HARDWARE"/>
    <s v="DETERIORO"/>
    <s v="DATAFONO"/>
    <s v="CERRADO"/>
    <s v="04-09 SE ESCALA PARA VISITA. LLAMAR ANTES DE VISITAR, CONFIRMAR FALLA Y DATOS_x000a_0_x000a_05-09 / SOLUCIÓN: SE VISITA COMERCIO Y SEÑORA ESPERANZA INDICA QUE NO ENCONTRÓ LA TARJETA DE SEMBRANDO POR LO TANTO SE INDICA QUE CUANDO LA TENGAS DEBE LLAMARA NUEVAMENTE PARA GE / USUARIO: Daniel guerrero  TELEFONO: 3181038521 CORREO: esperanzavargas8610@gmail.com"/>
    <s v="VISITA_TÉCNICA"/>
    <n v="0"/>
    <s v="TIPO I"/>
    <s v="TERRESTRE"/>
    <s v="PEÑA DIAZ IVAN YESID"/>
    <n v="1"/>
    <n v="0"/>
    <n v="65960.072302"/>
    <n v="75096.394270399993"/>
    <n v="65960.072302"/>
    <m/>
    <m/>
    <m/>
    <m/>
    <m/>
    <m/>
  </r>
  <r>
    <s v="CALI"/>
    <x v="1"/>
    <x v="1"/>
    <n v="76130"/>
    <n v="5785401"/>
    <n v="26639088"/>
    <s v="INCIDENTE"/>
    <s v="VALLE DEL CAUCA"/>
    <s v="CANDELARIA"/>
    <s v="DROGUERIA TRINNY 2"/>
    <s v="REDEBAN"/>
    <s v="FO-25-1483114"/>
    <d v="2025-09-05T09:16:00"/>
    <d v="2025-09-05T15:11:00"/>
    <s v="BANCO DE BOGOTA"/>
    <s v="HARDWARE"/>
    <s v="LECTOR DE BARRAS"/>
    <s v="CABLE LECTORA AVERIADO"/>
    <s v="CERRADO"/>
    <s v="05-09 SE ESCALA PARA VISITA. LLAMAR ANTES DE VISITAR, CONFIRMAR FALLA Y DATOS_x000a_0_x000a_05-09 / SOLUCIÓN: SE REALIZA CAMBIO DE LECTORA DE CÓDIGO DE BARRAS EN CB AVAL DEBIDO A CONSTANTES REINICIOS Y A QUÉ NO COMUNICA, SE REALIZAN PRUEBAS OK. SE ACTUALIZA VERSIÓN DE 10.5 A 10.6. / USUARIO: Ana María Torres  TELEFONO: 3027747711 CORREO: centrodepagospoblado@gmail.com"/>
    <s v="VISITA_TÉCNICA"/>
    <s v="AAQRZ585"/>
    <s v="TIPO II"/>
    <s v="TERRESTRE"/>
    <s v="MONTERO MUESES GIAN CARLO"/>
    <n v="1"/>
    <n v="0"/>
    <n v="144967.87232000002"/>
    <n v="140395.6348884"/>
    <n v="144967.87232000002"/>
    <m/>
    <m/>
    <m/>
    <m/>
    <m/>
    <m/>
  </r>
  <r>
    <s v="VILLAVICENCIO"/>
    <x v="4"/>
    <x v="4"/>
    <n v="50001"/>
    <n v="5785582"/>
    <n v="17218165"/>
    <s v="INCIDENTE"/>
    <s v="META"/>
    <s v="VILLAVICENCIO"/>
    <s v="LA BODEGA DEL BEBE CHIQUITIN"/>
    <s v="REDEBAN"/>
    <s v="FO-25-1484145"/>
    <d v="2025-09-05T10:43:00"/>
    <d v="2025-09-05T14:58:00"/>
    <s v="BANCO DE BOGOTA"/>
    <s v="HARDWARE"/>
    <s v="COMUNICACION"/>
    <s v="MENSAJE CABLE DE RED DESCONECTADO"/>
    <s v="CERRADO"/>
    <s v="05-09 SE ESCALA PARA VISITA. LLAMAR ANTES DE VISITAR, CONFIRMAR FALLA Y DATOS_x000a_0_x000a_05-09 / SOLUCIÓN: SE REALIZA VISITA A COMERCIO SE VERIFICA CONEXIONES OK DIRECCIÓN IP OK PRUEBAS OK SIN NOVEDADES / USUARIO: Wilmar romero TELEFONO: 3204835442 CORREO: wilmarromero60@gmail.com"/>
    <s v="VISITA_TÉCNICA"/>
    <s v="AC09Z852"/>
    <s v="TIPO I"/>
    <s v="TERRESTRE"/>
    <s v="CASTRILLON URREA LONDIER LEANDRO"/>
    <n v="1"/>
    <n v="0"/>
    <n v="65960.072302"/>
    <n v="75096.394270399993"/>
    <n v="65960.072302"/>
    <m/>
    <m/>
    <m/>
    <m/>
    <m/>
    <m/>
  </r>
  <r>
    <s v="CARTAGENA"/>
    <x v="3"/>
    <x v="3"/>
    <n v="13001"/>
    <n v="5785588"/>
    <n v="90141099"/>
    <s v="INCIDENTE"/>
    <s v="BOLIVAR"/>
    <s v="CARTAGENA"/>
    <s v="DROGUERIA DULCE MARIA"/>
    <s v="REDEBAN"/>
    <s v="FO-25-1484150"/>
    <d v="2025-09-05T10:45:00"/>
    <d v="2025-09-08T11:23:00"/>
    <s v="BANCO DE BOGOTA"/>
    <s v="HARDWARE"/>
    <s v="TECLADO"/>
    <s v="DAÑO POS"/>
    <s v="CERRADO"/>
    <s v="05-09 SE ESCALA PARA VISITA. LLAMAR ANTES DE VISITAR, CONFIRMAR FALLA Y DATOS_x000a_05/09/2025 SE LLAMA AL CLIENTE CEL 3205095272 SEÑORA VIVIANA I_x000a_08-09 / SOLUCIÓN: SE REALIZA REVISIÓN DEL EQUIPO CLIENTE INFORMA QUE LA TECLA 8 SE REVISA Y ESTÁ OK SE HACE PRUEBA DEL TECLADO / USUARIO: VIVIANA MERCADO TORRES TELEFONO: 3205095272 CORREO: drogueriadulcemaria@gmail.com"/>
    <s v="VISITA_TÉCNICA"/>
    <s v="SKZZZ642"/>
    <s v="TIPO I"/>
    <s v="TERRESTRE"/>
    <s v="CANEDO HERRERA ALEXANDER"/>
    <n v="1"/>
    <n v="0"/>
    <n v="65960.072302"/>
    <n v="75096.394270399993"/>
    <n v="65960.072302"/>
    <m/>
    <m/>
    <m/>
    <m/>
    <m/>
    <m/>
  </r>
  <r>
    <s v="CALI"/>
    <x v="1"/>
    <x v="1"/>
    <n v="76233"/>
    <n v="5785649"/>
    <n v="19436716"/>
    <s v="INCIDENTE"/>
    <s v="VALLE DEL CAUCA"/>
    <s v="DAGUA"/>
    <s v="DIUR COMUNICACIONES"/>
    <s v="REDEBAN"/>
    <s v="FO-25-1484596"/>
    <d v="2025-09-05T11:06:00"/>
    <d v="2025-09-06T08:59:00"/>
    <s v="BANCO DE BOGOTA"/>
    <s v="HARDWARE"/>
    <s v="SE REINICIA"/>
    <s v="DAÑO POS"/>
    <s v="CERRADO"/>
    <s v="05-09 SE ESCALA PARA VISITA. LLAMAR ANTES DE VISITAR, CONFIRMAR FALLA Y DATOS_x000a_0_x000a_05-09 / SOLUCIÓN: SE REVISA CABLEADO TODO OK SE HACEN PRUEBAS SE ACTUALIZA VERSIÓN DEL DATAFONO QUEDA FUNCIONANDO CORRECTAMENTE  / USUARIO: NAYELI GIL TELEFONO: 3105268796 CORREO: gil07143@gmail.com"/>
    <s v="VISITA_TÉCNICA"/>
    <s v="TR04Z609"/>
    <s v="TIPO II"/>
    <s v="TERRESTRE"/>
    <s v="CUERO RUIZ JHONNY"/>
    <n v="1"/>
    <n v="0"/>
    <n v="144967.87232000002"/>
    <n v="140395.6348884"/>
    <n v="144967.87232000002"/>
    <m/>
    <m/>
    <m/>
    <m/>
    <m/>
    <m/>
  </r>
  <r>
    <s v="BOGOTA"/>
    <x v="0"/>
    <x v="0"/>
    <n v="11001"/>
    <n v="5785821"/>
    <n v="29017647"/>
    <s v="INCIDENTE"/>
    <s v="CUNDINAMARCA"/>
    <s v="BOGOTA"/>
    <s v="DROGUERIA FARMA AGUIRRE G &amp; A"/>
    <s v="REDEBAN"/>
    <s v="FO-25-1485239"/>
    <d v="2025-09-05T12:18:00"/>
    <d v="2025-09-06T11:36:00"/>
    <s v="BANCO DE BOGOTA"/>
    <s v="HARDWARE"/>
    <s v="COMUNICACION"/>
    <s v="DAÑO POS"/>
    <s v="CERRADO"/>
    <s v="05-09 SE ESCALA PARA VISITA. LLAMAR ANTES DE VISITAR, CONFIRMAR FALLA Y DATOS_x000a_0_x000a_06-09 / SOLUCIÓN: SE REALIZA CAMBIO DE EQUIPO POR CONSTANTE FALLA EN CONEXIÓN DE RED Y TRANSACCIONES SERVICIO OPERATIVO PRUEBAS OK TRNA RBM SEMBRADO DE TARJETA CC MÓDULO DE COMPRA OK  / USUARIO: Ana Aguirre TELEFONO: 3214484512 CORREO: nanis5820@gmail.com"/>
    <s v="VISITA_TÉCNICA"/>
    <s v="10OZZ166"/>
    <s v="TIPO I"/>
    <s v="TERRESTRE"/>
    <s v="BUSTOS MORA DIEGO MANUEL"/>
    <n v="1"/>
    <n v="0"/>
    <n v="65960.072302"/>
    <n v="75096.394270399993"/>
    <n v="65960.072302"/>
    <m/>
    <m/>
    <m/>
    <m/>
    <m/>
    <m/>
  </r>
  <r>
    <s v="BARRANQUILLA"/>
    <x v="3"/>
    <x v="3"/>
    <n v="8758"/>
    <n v="5785868"/>
    <n v="15644131"/>
    <s v="INCIDENTE"/>
    <s v="ATLANTICO"/>
    <s v="SOLEDAD"/>
    <s v="MERK MAS LA FE"/>
    <s v="REDEBAN"/>
    <s v="FO-25-1485841"/>
    <d v="2025-09-05T12:37:00"/>
    <d v="2025-09-06T09:19:00"/>
    <s v="BANCO DE BOGOTA"/>
    <s v="ENTIDAD"/>
    <s v="AVAL TARJETA DE SEMBRADO"/>
    <s v="TRANSACCION NO PERMITIDA"/>
    <s v="CERRADO"/>
    <s v="05-09 SE ESCALA PARA VISITA. LLAMAR ANTES DE VISITAR, CONFIRMAR FALLA Y DATOS_x000a_0_x000a_05-09 / SOLUCIÓN: SE REALIZA GESTIÓN TELEFÓNICA Y EN COMUNICACIÓN CON EL SR EDUARDO BLANCO GÓMEZ INDICA QUE NO CUENTA CON LA TARJETA DE SEMBRADO SE LE INDICA QUE DEBE LLAMAR A LA ENTIDAD Y SOLICITAR LA TARJETA DE SEMBRADO DEL CU 15644131, SE LE INDICA QUE VUELVA A LLAMAR CUANDO TENGA LA TARJETA DE SEMBRADO PARA CAMBIARLE EL EQUIPO. / USUARIO: Eduardo Blanco Gómez TELEFONO: 3135172046 CORREO: eduardoblancogomez@hotmail.com"/>
    <s v="SOPORTE_TELEFÓNICO"/>
    <n v="0"/>
    <s v="TIPO I"/>
    <s v="TERRESTRE"/>
    <s v="DE AGUAS MUÑOZ DAVID JOSE"/>
    <n v="0"/>
    <n v="0"/>
    <n v="41241.0800752"/>
    <n v="0"/>
    <n v="41241.0800752"/>
    <m/>
    <m/>
    <m/>
    <m/>
    <m/>
    <m/>
  </r>
  <r>
    <s v="BUCARAMANGA"/>
    <x v="5"/>
    <x v="5"/>
    <n v="68533"/>
    <n v="5785924"/>
    <n v="25138645"/>
    <s v="INCIDENTE"/>
    <s v="SANTANDER"/>
    <s v="PARAMO"/>
    <s v="DROGUERIA Y PERFUMERIA NUESTRA SEÑORA DE LA SALUD"/>
    <s v="REDEBAN"/>
    <s v="FO-25-1487110"/>
    <d v="2025-09-05T12:58:00"/>
    <d v="2025-09-05T16:43:00"/>
    <s v="BANCO DE BOGOTA"/>
    <s v="ENTIDAD"/>
    <s v="ERROR DE TRANSACCIONES"/>
    <s v="TRANSACCION NO PERMITIDA"/>
    <s v="CERRADO"/>
    <s v="05-09 SE ESCALA A LA RED PARA REALIZAR VALIDACIONES DE FALLA LLAME AL EMISOR- 05-09 EN VALIDACIONES NUEVAMENTE CON LA SRA SANDRA SACHICA AL NÚMERO 3102571517 CONFIRMA QUE YA ESTA FUNCIONANDO CORRECTAMENTE EL DATAFONO, ESTA DE ACUERDO EN CERRAR EL CASO. SE PROCEDE A CERRAR_x000a__x000a_0"/>
    <s v="SOPORTE_TELEFÓNICO"/>
    <n v="0"/>
    <s v="TIPO III"/>
    <s v="TERRESTRE"/>
    <n v="0"/>
    <n v="0"/>
    <n v="0"/>
    <n v="41241.0800752"/>
    <n v="0"/>
    <n v="41241.0800752"/>
    <m/>
    <m/>
    <m/>
    <m/>
    <m/>
    <m/>
  </r>
  <r>
    <s v="SINCELEJO"/>
    <x v="3"/>
    <x v="3"/>
    <n v="70742"/>
    <n v="5786014"/>
    <n v="21261862"/>
    <s v="INCIDENTE"/>
    <s v="SUCRE"/>
    <s v="SAN LUIS DE SINCE"/>
    <s v="VARIEDADES Y VENTA DE CELULARES LOS CACHAQUITOS"/>
    <s v="REDEBAN"/>
    <s v="FO-25-1485844"/>
    <d v="2025-09-05T13:35:00"/>
    <d v="2025-09-06T12:47:00"/>
    <s v="BANCO DE BOGOTA"/>
    <s v="USUARIO"/>
    <s v="NO ENCIENDE"/>
    <s v="CONEXIONES DE COMERCIO"/>
    <s v="CERRADO"/>
    <s v="05-09 SE ESCALA PARA VISITA. LLAMAR ANTES DE VISITAR, CONFIRMAR FALLA Y DATOS_x000a_0_x000a_06-09 / SOLUCIÓN: EN COMUNICACIÓN CON EL SEÑOR HUMBERTO, ME INFORMA QUE TIENE PROBLEMAS CON EL EQUIPO, EL CUAL SE LE REINICIA CONSTANTEMENTE, SE VALIDA CON EL CLIENTE E INDICA QUE TIENE VARIOS EQUIPOS CONECTADOS A LA MISMA T DE CORRIENTE, SE LE INFORMA PARA QUE LO CONECTE DIRECTAMENTE AL TOMA; EN UNA SEGUNDA LLAMADA ME INFORMA QUE EN EL MOMENTO SE ENCUENTRA FUNCIONANDO CORRECTAMENTE, SE PROCEDE AL CIERRE DE LA ORDEN. / USUARIO: Humberto Romero  TELEFONO: 3008831019 CORREO: humbrto40@gmail.com"/>
    <s v="SOPORTE_TELEFÓNICO"/>
    <n v="0"/>
    <s v="TIPO II"/>
    <s v="TERRESTRE"/>
    <s v="CACERES HERNANDEZ ANDRES"/>
    <n v="0"/>
    <n v="0"/>
    <n v="41241.0800752"/>
    <n v="0"/>
    <n v="41241.0800752"/>
    <m/>
    <m/>
    <m/>
    <m/>
    <m/>
    <m/>
  </r>
  <r>
    <s v="YOPAL"/>
    <x v="4"/>
    <x v="4"/>
    <n v="85250"/>
    <n v="5786513"/>
    <n v="87185943"/>
    <s v="INCIDENTE"/>
    <s v="CASANARE"/>
    <s v="PAZ DE ARIPORO"/>
    <s v="DROGUERIA EL DESCUENTO"/>
    <s v="REDEBAN"/>
    <s v="FO-25-1488195"/>
    <d v="2025-09-05T17:25:00"/>
    <d v="2025-09-07T11:10:00"/>
    <s v="BANCO DE BOGOTA"/>
    <s v="USUARIO"/>
    <s v="COMUNICACION"/>
    <s v="CONEXIONES DE COMERCIO"/>
    <s v="CERRADO"/>
    <s v="06-09 SE ESCALA PARA VISITA. LLAMAR ANTES DE VISITAR, CONFIRMAR FALLA Y DATOS_x000a_0_x000a_07-09 / SOLUCIÓN: EN COMUNICACIÓN CON EL USUARIO LA SEÑORA PILAR ROMERO, INDICA QUE EL DATAFONO  SE ENCUENTRA FUNCIONANDO CORRECTAMENTE QUE YA NO SE REQUIERE LA VISITA TÉCNICA.PILA / USUARIO: PILAR ROMERO TELEFONO: 3115386374 CORREO: controldevisital@gmail.com"/>
    <s v="SOPORTE_TELEFÓNICO"/>
    <n v="0"/>
    <s v="TIPO II"/>
    <s v="TERRESTRE"/>
    <s v="CORZO BUSTO KEVIN ALEXIS"/>
    <n v="0"/>
    <n v="0"/>
    <n v="41241.0800752"/>
    <n v="0"/>
    <n v="41241.0800752"/>
    <m/>
    <m/>
    <m/>
    <m/>
    <m/>
    <m/>
  </r>
  <r>
    <s v="BARRANQUILLA"/>
    <x v="3"/>
    <x v="3"/>
    <n v="8758"/>
    <n v="5786805"/>
    <n v="15644131"/>
    <s v="INCIDENTE"/>
    <s v="ATLANTICO"/>
    <s v="SOLEDAD"/>
    <s v="MERK MAS LA FE"/>
    <s v="REDEBAN"/>
    <s v="FO-25-1489389"/>
    <d v="2025-09-06T10:30:00"/>
    <d v="2025-09-08T16:55:00"/>
    <s v="BANCO DE BOGOTA"/>
    <s v="ENTIDAD"/>
    <s v="ERROR DE TRANSACCIONES"/>
    <s v="TRANSACCION NO PERMITIDA"/>
    <s v="CERRADO"/>
    <e v="#REF!"/>
    <s v="VISITA_TÉCNICA"/>
    <s v="AD00D618"/>
    <s v="TIPO I"/>
    <s v="TERRESTRE"/>
    <s v="PORRAS CASTRO DARLON NASCK"/>
    <n v="1"/>
    <n v="0"/>
    <n v="65960.072302"/>
    <n v="75096.394270399993"/>
    <n v="65960.072302"/>
    <m/>
    <m/>
    <m/>
    <m/>
    <m/>
    <m/>
  </r>
  <r>
    <s v="MEDELLIN"/>
    <x v="2"/>
    <x v="2"/>
    <n v="5038"/>
    <n v="5786808"/>
    <n v="89527716"/>
    <s v="INCIDENTE"/>
    <s v="ANTIOQUIA"/>
    <s v="ANGOSTURA"/>
    <s v="TRIBU HOTEL ANGOSTURA"/>
    <s v="REDEBAN"/>
    <s v="FO-25-1489396"/>
    <d v="2025-09-06T10:32:00"/>
    <d v="2025-09-08T09:51:00"/>
    <s v="BANCO DE BOGOTA"/>
    <s v="ENTIDAD"/>
    <s v="ERROR DE TRANSACCIONES"/>
    <s v="CONVENIOS NO HABILITADOS"/>
    <s v="CERRADO"/>
    <s v="06-09 SE ESCALA PARA VISITA. LLAMAR ANTES DE VISITAR, CONFIRMAR FALLA Y DATOS_x000a_0_x000a_08-09 / SOLUCIÓN: SE CONVERSA CON LA SEÑORA YURLEDY INDICA QUE EN ESE MOMENTO NO ESTABA EN FUNCIÓN EL CONVENIO DE EPM, EL CORRESPONSAL FUNCIONA CORRECTAMENTE CON OTRAS FACTURAS / USUARIO: YURLADY ORREGO TELEFONO: 3215901036 CORREO: controldevisitadogital@gmail.com"/>
    <s v="SOPORTE_TELEFÓNICO"/>
    <n v="0"/>
    <s v="TIPO III"/>
    <s v="TERRESTRE"/>
    <s v="BADEL ACUÑA LUIS ALBERTO"/>
    <n v="0"/>
    <n v="0"/>
    <n v="41241.0800752"/>
    <n v="0"/>
    <n v="41241.0800752"/>
    <m/>
    <m/>
    <m/>
    <m/>
    <m/>
    <m/>
  </r>
  <r>
    <s v="BOGOTA"/>
    <x v="0"/>
    <x v="0"/>
    <n v="25269"/>
    <n v="5787734"/>
    <n v="14251599"/>
    <s v="INCIDENTE"/>
    <s v="CUNDINAMARCA"/>
    <s v="FACATATIVA"/>
    <s v="GJ ASESORES CONSULTORES"/>
    <s v="REDEBAN"/>
    <s v="FO-25-1504511"/>
    <d v="2025-09-08T08:03:00"/>
    <d v="2025-09-09T16:17:00"/>
    <s v="BANCO DE BOGOTA"/>
    <s v="USUARIO"/>
    <s v="MANTENIMIENTO"/>
    <s v="MANTENIMIENTO GENERAL"/>
    <s v="CERRADO"/>
    <s v="08-09 SE ESCALA SOLICITUD A LA RED PARA VALIDAR SU ATENCION ** 09-09 LA RED: POR FAVOR LE INDICAS AL CLIENTE QUE DEBE REALIZAR PRUEBAS YA SE REALIZO EL DESBLOQUEO DE LA TARJETA..! PROCEDER CON EL CIERRE DEL CASO ** CLIENTE CONFIRMA DESBLOQUEO DE TARJETA_x000a_0_x000a_09-09 / SOLUCIÓN:  / USUARIO:  TELEFONO:  CORREO: "/>
    <s v="SOPORTE_TELEFÓNICO"/>
    <n v="0"/>
    <s v="TIPO II"/>
    <s v="TERRESTRE"/>
    <n v="0"/>
    <n v="0"/>
    <n v="0"/>
    <n v="41241.0800752"/>
    <n v="0"/>
    <n v="41241.0800752"/>
    <m/>
    <m/>
    <m/>
    <m/>
    <m/>
    <m/>
  </r>
  <r>
    <s v="PASTO"/>
    <x v="1"/>
    <x v="1"/>
    <n v="52399"/>
    <n v="5787778"/>
    <n v="18087684"/>
    <s v="INCIDENTE"/>
    <s v="NARIÑO"/>
    <s v="LA UNION"/>
    <s v="ISAMOVIL SEDE LA UNION"/>
    <s v="REDEBAN"/>
    <s v="FO-25-1493229"/>
    <d v="2025-09-08T08:41:00"/>
    <d v="2025-09-08T16:19:00"/>
    <s v="BANCO DE BOGOTA"/>
    <s v="HARDWARE"/>
    <s v="NO ENCIENDE SE REINICIA"/>
    <s v="FUENTE PODER AVERIADA"/>
    <s v="CERRADO"/>
    <s v="08-09 EN COMUNICACION CON EL SEÑOR FREDY GARZON AL NÚMERO 314785972, CONFIRMA FALLA, DATOS CORRECTOS. SE ESCALA PARA VISITA_x000a_0_x000a_08-09 / SOLUCIÓN: SE REALIZA CAMBIO DE FUENTE DE PODER POR REINICIO SE ACTUALIZA VERSION SE CONFIGURA PARÁMETROS SE INICIALIZA SE REALIZA SEMBRADO DE TARJETA CREACIÓN DE USUARIOS PRUEBAS DE FUNCIONAMIENTO EXITOSAS CB QUEDA OPERATIVO  / USUARIO: FREOLY ERAZON  TELEFONO: 3147859727 CORREO: cpslaunion@isamovil.com"/>
    <s v="VISITA_TÉCNICA"/>
    <s v="GA00C911"/>
    <s v="TIPO III"/>
    <s v="TERRESTRE"/>
    <s v="BRAVO MADROÑERO OSCAR ESTEBAN"/>
    <n v="1"/>
    <n v="0"/>
    <n v="275728.78077800001"/>
    <n v="196536.5258152"/>
    <n v="275728.78077800001"/>
    <m/>
    <m/>
    <m/>
    <m/>
    <m/>
    <m/>
  </r>
  <r>
    <s v="NEIVA"/>
    <x v="4"/>
    <x v="4"/>
    <n v="41885"/>
    <n v="5787797"/>
    <n v="46262937"/>
    <s v="INCIDENTE"/>
    <s v="HUILA"/>
    <s v="YAGUARA"/>
    <s v="CAFE INTERNET ALMA"/>
    <s v="REDEBAN"/>
    <s v="FO-25-1493274"/>
    <d v="2025-09-08T08:48:00"/>
    <d v="2025-09-08T16:25:00"/>
    <s v="BANCO DE BOGOTA"/>
    <s v="ENTIDAD"/>
    <s v="ERROR DE TRANSACCIONES"/>
    <s v="CONVENIOS NO HABILITADOS"/>
    <s v="CERRADO"/>
    <s v="08-09 SE ESCALA PARA VISITA. LLAMAR ANTES DE VISITAR, CONFIRMAR FALLA Y DATOS_x000a_0_x000a_08-09 / SOLUCIÓN: SE REALIZA VISITA AL PUNTO, CLIENTE INDICA QUE EL LECTOR DE CODIGO DE BARRAS NO LEE LA FACTURA DE ALCANOS. PERO LAS DEMAS SI LAS LEE CON NORMALIDAD. EN VALIDACIONES CON MAYRA SILVA DE RBM, NOS INDICA QUE ESA NOVEDAD ES DIRECTAMENTE CON LA ENTIDAD BANCARIA Y EL CLIENTE TIENE QUE COMUNICARSE DIRECTAMENTE PARA REPORTAR NOVEDAD. SE ACTUALIZA EQUIPO A VR 10.6 PRUEBAS CB OK M / USUARIO: MILENA ALARCON  TELEFONO: 3112274872 CORREO: alvaroltrujillo@gmail.com"/>
    <s v="VISITA_TÉCNICA"/>
    <s v="10NZZ177"/>
    <s v="TIPO II"/>
    <s v="TERRESTRE"/>
    <s v="DEVIA REINOSO JUAN CARLOS"/>
    <n v="1"/>
    <n v="0"/>
    <n v="144967.87232000002"/>
    <n v="140395.6348884"/>
    <n v="144967.87232000002"/>
    <m/>
    <m/>
    <m/>
    <m/>
    <m/>
    <m/>
  </r>
  <r>
    <s v="PASTO"/>
    <x v="1"/>
    <x v="1"/>
    <n v="52001"/>
    <n v="5787876"/>
    <n v="72875719"/>
    <s v="INCIDENTE"/>
    <s v="NARIÑO"/>
    <s v="PASTO"/>
    <s v="INTEL COPIAS CAMI"/>
    <s v="REDEBAN"/>
    <s v="FO-25-1494425"/>
    <d v="2025-09-08T09:22:00"/>
    <d v="2025-09-08T16:29:00"/>
    <s v="BANCO DE BOGOTA"/>
    <s v="HARDWARE"/>
    <s v="NO ENCIENDE"/>
    <s v="DAÑO POS"/>
    <s v="CERRADO"/>
    <s v="08-09 SE ESCALA PARA VISITA. LLAMAR ANTES DE VISITAR, CONFIRMAR FALLA Y DATOS_x000a_0_x000a_08-09 / SOLUCIÓN: SE VERIFICÓ FALLA SE ENCONTRÓ MAGIC BOX DAÑADA SE CAMBIA MAGIC COMPLETO CON CABLES Y FUENTE DE PODER SE EJECUTAN PRUEBAS TX EXITOSAS QUEDA OPERATIVO / USUARIO: Susan Moreno  TELEFONO: 3007614022 CORREO: intelcopiascami@hotmail.com "/>
    <s v="VISITA_TÉCNICA"/>
    <s v="106ZZ804 "/>
    <s v="TIPO I"/>
    <s v="TERRESTRE"/>
    <s v="REMICIO AMADO JOHN HEBER"/>
    <n v="1"/>
    <n v="0"/>
    <n v="65960.072302"/>
    <n v="75096.394270399993"/>
    <n v="65960.072302"/>
    <m/>
    <m/>
    <m/>
    <m/>
    <m/>
    <m/>
  </r>
  <r>
    <s v="TUNJA"/>
    <x v="5"/>
    <x v="5"/>
    <n v="15808"/>
    <n v="5787938"/>
    <n v="47731161"/>
    <s v="INCIDENTE"/>
    <s v="BOYACA"/>
    <s v="TINJACA"/>
    <s v="TIENDA LAURA"/>
    <s v="REDEBAN"/>
    <s v="FO-25-1494719"/>
    <d v="2025-09-08T09:52:00"/>
    <d v="2025-09-08T16:14:00"/>
    <s v="BANCO DE BOGOTA"/>
    <s v="ENTIDAD"/>
    <s v="AVAL TARJETA DE SEMBRADO"/>
    <s v="DISPONIBILIDAD DEL USUARIO"/>
    <s v="CERRADO"/>
    <s v="8-09 SE ESCALA A LA RED PARA AUTORIZACION DE SOLICITUD ** LA RED: POR FAVOR PROCEDER CON EL CORRESPONDIENTE RESEMBRADO DE TARJETA. GRACIAS ** SE ESCALA PARA VISITA. LLAMAR ANTES DE VISITAR, CONFIRMAR FALLA Y DATOS_x000a_0_x000a_08-09 / SOLUCIÓN: SE ESTABLECE COMUNICACION CON LA SEÑORA NUBIA AL NUMERO TELEFONICO 3104581470 QUIEN CONFIRMA QUE LA VISITA PARA EL RESEMBRADO DE LA TARJETA YA FUE EJECUTADA EXITOSAMENTE Y LA ORDEN ESTA REPETIDA YA QUE ELLA HABIA LLAMADO PARA SOLICITAR EL RESEMBRADO NUEVAMENTE ANTES DE SER VISITADA, SE CIERRA TA. / USUARIO: Nubia Maria Sierra TELEFONO: 3104581470 CORREO: nubiasierramendieta@gmail.com"/>
    <s v="SOPORTE_TELEFÓNICO"/>
    <n v="0"/>
    <s v="TIPO II"/>
    <s v="TERRESTRE"/>
    <s v="SOLER HOYOS CRISTIAN LEONARDO"/>
    <n v="0"/>
    <n v="0"/>
    <n v="41241.0800752"/>
    <n v="0"/>
    <n v="41241.0800752"/>
    <m/>
    <m/>
    <m/>
    <m/>
    <m/>
    <m/>
  </r>
  <r>
    <s v="BARRANQUILLA"/>
    <x v="3"/>
    <x v="3"/>
    <n v="8001"/>
    <n v="5787970"/>
    <n v="13579891"/>
    <s v="INCIDENTE"/>
    <s v="ATLANTICO"/>
    <s v="BARRANQUILLA"/>
    <s v="FARMACIA DROSUR"/>
    <s v="REDEBAN"/>
    <s v="FO-25-1494969"/>
    <d v="2025-09-08T10:00:00"/>
    <d v="2025-09-08T17:35:00"/>
    <s v="BANCO DE BOGOTA"/>
    <s v="ENTIDAD"/>
    <s v="ERROR DE TRANSACCIONES"/>
    <s v="FACTURAS VENCIDAD"/>
    <s v="CERRADO"/>
    <s v="8-09 SE ESCALA A LA RED PARA AUTORIZACION DE SOLICITUD ** LA RED: POR FAVOR PROCEDER CON EL CORRESPONDIENTE RESEMBRADO DE TARJETA. GRACIAS ** SE ESCALA PARA VISITA. LLAMAR ANTES DE VISITAR, CONFIRMAR FALLA Y DATOS_x000a_0_x000a_08-09 / SOLUCIÓN: CLIENTE DICE QUE TIENE PROBLEMAS PARA RECIBIR LAS FACTURAS DE AIRE Y TRIPLE A, SOLO CON ESAS, LE SALE FACTURA NO EXISTE, SE LLAMA A LA ENTIDAD Y CONFIRMAN QUE ESAS FACTURAS A VECES MOLESTAN Y MÁS CUANDO ESTÁN VENCIDAS, SE ACTUALIZA DATAFONO CON LA VERSIÓN 10.6 / USUARIO: Renzo García  TELEFONO: 3247766327 CORREO: renzogarcia971@gmail.com"/>
    <s v="VISITA_TÉCNICA"/>
    <s v="IZ5ZZ394"/>
    <s v="TIPO I"/>
    <s v="TERRESTRE"/>
    <s v="DE AVILA SIADES ALBERTO ENRIQUE"/>
    <n v="1"/>
    <n v="0"/>
    <n v="65960.072302"/>
    <n v="75096.394270399993"/>
    <n v="65960.072302"/>
    <m/>
    <m/>
    <m/>
    <m/>
    <m/>
    <m/>
  </r>
  <r>
    <s v="MEDELLIN"/>
    <x v="2"/>
    <x v="2"/>
    <n v="5001"/>
    <n v="5788503"/>
    <n v="13706056"/>
    <s v="INCIDENTE"/>
    <n v="0"/>
    <n v="0"/>
    <n v="0"/>
    <s v="REDEBAN"/>
    <s v="FO-25-1498723"/>
    <d v="2025-09-08T13:46:00"/>
    <d v="2025-09-08T16:46:00"/>
    <s v="NO APLICA"/>
    <s v="USUARIO"/>
    <s v="MANTENIMIENTO"/>
    <s v="MANTENIMIENTO GENERAL"/>
    <s v="CERRADO"/>
    <s v="08-09 SE ESCALA SOLICITUD A LA RED PARA VALIDAR SU ATENCION ** LA RED: EL SIGUIENTE COMERCIO ME REGISTRA QUE NO CUENTA CON TERMINALES ACTIVAS POR FAVOR PROCEDER CON EL CIERRE DEL CASO. GRACIAS_x000a_0_x000a_0"/>
    <s v="SOPORTE_TELEFÓNICO"/>
    <n v="0"/>
    <n v="0"/>
    <n v="0"/>
    <n v="0"/>
    <n v="0"/>
    <n v="0"/>
    <n v="41241.0800752"/>
    <n v="0"/>
    <n v="41241.0800752"/>
    <m/>
    <m/>
    <m/>
    <m/>
    <m/>
    <m/>
  </r>
  <r>
    <s v="CALI"/>
    <x v="1"/>
    <x v="1"/>
    <n v="76520"/>
    <n v="5788580"/>
    <n v="14609820"/>
    <s v="INCIDENTE"/>
    <s v="VALLE DEL CAUCA"/>
    <s v="PALMIRA"/>
    <s v="SUPERMERCADO BELALCAZAR ROZO"/>
    <s v="REDEBAN"/>
    <s v="FO-25-1498226"/>
    <d v="2025-09-08T14:27:00"/>
    <d v="2025-09-09T10:00:00"/>
    <s v="BANCO AV VILLAS"/>
    <s v="HARDWARE"/>
    <s v="ACTUALIZACION"/>
    <s v="VERSION CAMBIO POS"/>
    <s v="CERRADO"/>
    <s v="08-09 SE ESCALA PARA VISITA. LLAMAR ANTES DE VISITAR, CONFIRMAR FALLA Y DATOS_x000a_0_x000a_09-09 / SOLUCIÓN: EN LA VISITA TÉCNICA SE REALIZÓ LA INSTALACIÓN DE LA BASE SOPORTE DEL DATÁFONO YA QUE SE ENCONTRÓ PARTIDA. LA RED, AUTORIZA ATENDER POR MANTENIMIENTO / USUARIO: XIOMARA OSORIO  TELEFONO: 3017540027 CORREO: osoriogustinxiomara@gmail.com"/>
    <s v="VISITA_TÉCNICA"/>
    <s v="AAAAK603"/>
    <s v="TIPO I"/>
    <s v="TERRESTRE"/>
    <s v="SANCHEZ URREGO ROBINSON DAVID"/>
    <n v="1"/>
    <n v="0"/>
    <n v="65960.072302"/>
    <n v="75096.394270399993"/>
    <n v="65960.072302"/>
    <m/>
    <m/>
    <m/>
    <m/>
    <m/>
    <m/>
  </r>
  <r>
    <s v="VILLAVICENCIO"/>
    <x v="4"/>
    <x v="4"/>
    <n v="50683"/>
    <n v="5788656"/>
    <n v="90103296"/>
    <s v="INCIDENTE"/>
    <s v="META"/>
    <s v="SAN JUAN DE ARAMA"/>
    <s v="VETERINARIA EMPREGATEC"/>
    <s v="REDEBAN"/>
    <s v="FO-25-1498235"/>
    <d v="2025-09-08T15:03:00"/>
    <d v="2025-09-09T11:42:00"/>
    <s v="BANCO DE BOGOTA"/>
    <s v="HARDWARE"/>
    <s v="IMPRESION"/>
    <s v="NO IMPRIME UNO O VARIOS CARACTERES"/>
    <s v="CERRADO"/>
    <s v="08-09 EN COMUNICACION CON LA SEÑORA ANDREA MORALES AL NÚMERO 3143436669, CONFIRMA FALLA, DATOS CORRECTOS. SE ESCALA PARA VISITA_x000a_0_x000a_09-09 / SOLUCIÓN: SE REALIZA VISITA A CB POR SOLICITUD DE QUE NO IMPRIMÍA, SE AJUSTA LA TAPA QUE ESTABA SUELTA Y SE HACEN LAS RESPECTIVAS PRUEBAS OKEY / USUARIO: Tatiana Vélez  TELEFONO: 3223821411 CORREO: tatav7237@gmail.com"/>
    <s v="VISITA_TÉCNICA"/>
    <s v="V7ZZZ400"/>
    <s v="TIPO III"/>
    <s v="TERRESTRE"/>
    <s v="MOLINA CASTRO JAVIER ALBERTO"/>
    <n v="1"/>
    <n v="0"/>
    <n v="275728.78077800001"/>
    <n v="196536.5258152"/>
    <n v="275728.78077800001"/>
    <m/>
    <m/>
    <m/>
    <m/>
    <m/>
    <m/>
  </r>
  <r>
    <s v="CALI"/>
    <x v="1"/>
    <x v="1"/>
    <n v="76001"/>
    <n v="5788796"/>
    <n v="25166059"/>
    <s v="INCIDENTE"/>
    <s v="VALLE DEL CAUCA"/>
    <s v="CALI"/>
    <s v="DROGUERIA LOS ANGELES R N 1"/>
    <s v="REDEBAN"/>
    <s v="FO-25-1498452"/>
    <d v="2025-09-08T15:54:00"/>
    <d v="2025-09-09T11:38:00"/>
    <s v="BANCO DE BOGOTA"/>
    <s v="HARDWARE"/>
    <s v="IMPRESION"/>
    <s v="NO IMPRIME UNO O VARIOS CARACTERES"/>
    <s v="CERRADO"/>
    <s v="08-09 SE ESCALA PARA VISITA. LLAMAR ANTES DE VISITAR, CONFIRMAR FALLA Y DATOS_x000a_0_x000a_09-09 / SOLUCIÓN: SE LLEGA AL COMERCIO SE REVISA EQUIPO ESTA FUNCIONANDO CORRECTAMENTE SE LE EXPLICA AL CLIENTE LA FORMA CORRECTA DE INGRESAR EL ROLLO YA QUE NO LE IMPRIMIA SE HACEN PRUEBAS Y QUEDA FUNCIONANDO CORRECTAMENTE  / USUARIO: LESLY JURADO TELEFONO: 3043622377 CORREO: droguerialosangelesr1@gmail.com"/>
    <s v="VISITA_TÉCNICA"/>
    <s v="1A0NZ445"/>
    <s v="TIPO I"/>
    <s v="TERRESTRE"/>
    <s v="CUERO RUIZ JHONNY"/>
    <n v="1"/>
    <n v="0"/>
    <n v="65960.072302"/>
    <n v="75096.394270399993"/>
    <n v="65960.072302"/>
    <m/>
    <m/>
    <m/>
    <m/>
    <m/>
    <m/>
  </r>
  <r>
    <s v="NEIVA"/>
    <x v="4"/>
    <x v="4"/>
    <n v="18001"/>
    <n v="5789311"/>
    <n v="42272872"/>
    <s v="INCIDENTE"/>
    <s v="CAQUETA"/>
    <s v="FLORENCIA"/>
    <s v="MULTISERVICIOS LA CUIDADELA"/>
    <s v="REDEBAN"/>
    <s v="FO-25-1500236"/>
    <d v="2025-09-09T08:40:00"/>
    <d v="2025-09-10T17:04:00"/>
    <s v="BANCO DE BOGOTA"/>
    <s v="ENTIDAD"/>
    <s v="ERROR DE TRANSACCIONES"/>
    <s v="TIPO DE TARJETA INVALIDA"/>
    <s v="CERRADO"/>
    <s v="09-09 EN COMUNICACION CON LA SEÑORA ROSALBA JOVEN AL NUMERO 3202857822, CONFIRMA FALLA, DATOS CORRECTOS. SE ESCALA PARA VISITA_x000a_0_x000a_10-09 / SOLUCIÓN: SE REALIZA VISITA AL CB Y SE ESCALA EL ERROR A REDEBAN QUIEN MANIFIESTA QUE EL ERROR ES POR PARTE DE LA ENTIDAD Y QUE LA CLIENTE DEBE LLAMAR PARA SOLICITAR LA VALIDACIÓN DE LA TARJETA Y EL ERROR, SE LE INDICA A LA CLIENTE LA INFORMACIÓN SUMINISTRADA POR REDEBAN, NO SE PUEDEN REALIZAR PRUEBAS CB EXITOSAS POR ERROR. / USUARIO: ROSALBA JOVEN  TELEFONO: 3202857822 CORREO: ferreteria_joven@hotmail.com"/>
    <s v="VISITA_TÉCNICA"/>
    <s v="EF00A522"/>
    <s v="TIPO IV"/>
    <s v="TERRESTRE"/>
    <s v="BERMUDEZ SANCHEZ JOSE NEYBER"/>
    <n v="1"/>
    <n v="0"/>
    <n v="479588.87655000004"/>
    <n v="196536.5258152"/>
    <n v="479588.87655000004"/>
    <m/>
    <m/>
    <m/>
    <m/>
    <m/>
    <m/>
  </r>
  <r>
    <s v="VILLAVICENCIO"/>
    <x v="4"/>
    <x v="4"/>
    <n v="50001"/>
    <n v="5789523"/>
    <n v="17715020"/>
    <s v="INCIDENTE"/>
    <s v="META"/>
    <s v="VILLAVICENCIO"/>
    <s v="DROGUERIA MINIMARKET CRUZ VERD"/>
    <s v="REDEBAN"/>
    <s v="FO-25-1501390"/>
    <d v="2025-09-09T10:13:00"/>
    <d v="2025-09-09T13:34:00"/>
    <s v="BANCO DE BOGOTA"/>
    <s v="ENTIDAD"/>
    <s v="ERROR DE TRANSACCIONES"/>
    <s v="TRANSACCION NO PERMITIDA"/>
    <s v="CERRADO"/>
    <s v="09-09 SE ESCALA PARA VISITA. LLAMAR ANTES DE VISITAR, CONFIRMAR FALLA Y DATOS_x000a_0_x000a_09-09 / SOLUCIÓN: SE REALIZA VISITA A CB, SE REALIZA SOPORTE, SE ACTUALIZA SO, SE REALIZA SEMBRADO DE TS 5787, SE REALIZA ESCALAMIENTO CON REDEBAN, SE OBTIENE COMO RESPUESTA TS NO ACTIVA, SE DEBE REALIZAR CAMBIO, SE LE INFORMA AL CLIENTE / USUARIO: Laura Amaya  TELEFONO: 3505514652 CORREO: amayalaura820@gmail.com"/>
    <s v="VISITA_TÉCNICA"/>
    <s v="GZ6ZZ258"/>
    <s v="TIPO I"/>
    <s v="TERRESTRE"/>
    <s v="CASTRILLON URREA LONDIER LEANDRO"/>
    <n v="1"/>
    <n v="0"/>
    <n v="65960.072302"/>
    <n v="75096.394270399993"/>
    <n v="65960.072302"/>
    <m/>
    <m/>
    <m/>
    <m/>
    <m/>
    <m/>
  </r>
  <r>
    <s v="TUNJA"/>
    <x v="5"/>
    <x v="5"/>
    <n v="15001"/>
    <n v="5789636"/>
    <n v="66881327"/>
    <s v="INCIDENTE"/>
    <s v="BOYACA"/>
    <s v="TUNJA"/>
    <s v="MULTISERVICIO NET.CO"/>
    <s v="REDEBAN"/>
    <s v="FO-25-1502099"/>
    <d v="2025-09-09T10:47:00"/>
    <d v="2025-09-09T16:27:00"/>
    <s v="BANCO DE BOGOTA"/>
    <s v="ENTIDAD"/>
    <s v="AVAL TARJETA DE SEMBRADO"/>
    <s v="RESEMBRADO EXITOSO"/>
    <s v="CERRADO"/>
    <s v="09-09 LA RED: POR FAVOR APOYO PARA PROCEDER CON EL CORRESPONDIENTE RESEMBRADO DE TARJETA ** SE ESCALA PARA VISITA. LLAMAR ANTES DE VISITAR, CONFIRMAR FALLA Y DATOS_x000a_0_x000a_09-09 / SOLUCIÓN: ACTUALIZACIÓN DE APLICATIVO, RESEMBRADO DE TARJETA EXITOSO PRUEBAS OK / USUARIO: Laura Viviana Alvarado TELEFONO: 3142339682 CORREO: multiservicios.net.co@hotmail.com"/>
    <s v="VISITA_TÉCNICA"/>
    <s v="100DZ869"/>
    <s v="TIPO I"/>
    <s v="TERRESTRE"/>
    <s v="HERRERA GARZON JEYSON STEVENT"/>
    <n v="1"/>
    <n v="0"/>
    <n v="65960.072302"/>
    <n v="75096.394270399993"/>
    <n v="65960.072302"/>
    <m/>
    <m/>
    <m/>
    <m/>
    <m/>
    <m/>
  </r>
  <r>
    <s v="VILLAVICENCIO"/>
    <x v="4"/>
    <x v="4"/>
    <n v="50226"/>
    <n v="5789649"/>
    <n v="13796420"/>
    <s v="INCIDENTE"/>
    <s v="META"/>
    <s v="CUMARAL"/>
    <s v="CONSUERTE CUMARAL"/>
    <s v="REDEBAN"/>
    <s v="FO-25-1501894"/>
    <d v="2025-09-09T10:53:00"/>
    <d v="2025-09-09T16:36:00"/>
    <s v="BANCO DE BOGOTA"/>
    <s v="ENTIDAD"/>
    <s v="AVAL TARJETA DE SEMBRADO"/>
    <s v="NO EXISTE COMPROBANTE"/>
    <s v="CERRADO"/>
    <s v="09-09 LA RED: POR FAVOR APOYO PARA PROCEDER CON EL CORRESPONDIENTE RESEMBRADO DE TARJETA ** SE ESCALA PARA VISITA. LLAMAR ANTES DE VISITAR, CONFIRMAR FALLA Y DATOS_x000a_0_x000a_09-09 / SOLUCIÓN: SE REALIZA VISITA Y SE PROCEDE A REALIZAR PUEBAS DE CB Y COMERCIO SE ENCUENTRA OPERANDO OK / USUARIO: Jhoana Prieto TELEFONO: 3144886809 CORREO: centrodecontacto@consuerte.com.co"/>
    <s v="VISITA_TÉCNICA"/>
    <s v="JAADZ967-9A00Z865"/>
    <s v="TIPO II"/>
    <s v="TERRESTRE"/>
    <s v="PEDREROS CONTRERAS MICHAEL STEVENS"/>
    <n v="1"/>
    <n v="0"/>
    <n v="144967.87232000002"/>
    <n v="140395.6348884"/>
    <n v="144967.87232000002"/>
    <m/>
    <m/>
    <m/>
    <m/>
    <m/>
    <m/>
  </r>
  <r>
    <s v="BOGOTA"/>
    <x v="0"/>
    <x v="0"/>
    <n v="11001"/>
    <n v="5789687"/>
    <n v="20249249"/>
    <s v="INCIDENTE"/>
    <s v="CUNDINAMARCA"/>
    <s v="BOGOTA"/>
    <s v="VICMAN SERVICES CRA 30"/>
    <s v="REDEBAN"/>
    <s v="FO-25-1501944"/>
    <d v="2025-09-09T11:02:00"/>
    <d v="2025-09-09T16:42:00"/>
    <s v="BANCO DE BOGOTA"/>
    <s v="SOFTWARE"/>
    <s v="ACTUALIZACION"/>
    <s v="VERSION CARGA SO VR"/>
    <s v="CERRADO"/>
    <s v="09-09 SE ESCALA PARA VISITA. LLAMAR ANTES DE VISITAR, CONFIRMAR FALLA Y DATOS_x000a_0_x000a_09-09 / SOLUCIÓN: SE INICIALIZA TERMINAL / USUARIO: Tatiana Cepeda TELEFONO: 3113617286 CORREO: tatiana12cepeda@gmail.com"/>
    <s v="VISITA_TÉCNICA"/>
    <s v="II5ZZ843"/>
    <s v="TIPO I"/>
    <s v="TERRESTRE"/>
    <s v="CEDEÑO AMAYA JORGE LUIS"/>
    <n v="1"/>
    <n v="0"/>
    <n v="65960.072302"/>
    <n v="75096.394270399993"/>
    <n v="65960.072302"/>
    <m/>
    <m/>
    <m/>
    <m/>
    <m/>
    <m/>
  </r>
  <r>
    <s v="CALI"/>
    <x v="1"/>
    <x v="1"/>
    <n v="19001"/>
    <n v="5789796"/>
    <n v="20486908"/>
    <s v="INCIDENTE"/>
    <s v="CAUCA"/>
    <s v="POPAYAN"/>
    <s v="MUNDO JUGUEMOS"/>
    <s v="REDEBAN"/>
    <s v="FO-25-1502323"/>
    <d v="2025-09-09T11:35:00"/>
    <d v="2025-09-09T15:13:00"/>
    <s v="BANCO DE BOGOTA"/>
    <s v="HARDWARE"/>
    <s v="ALERT IRRUPTION"/>
    <s v="ALERT IRRUPTION"/>
    <s v="CERRADO"/>
    <s v="09-09 SE ESCALA PARA VISITA. LLAMAR ANTES DE VISITAR, CONFIRMAR FALLA Y DATOS_x000a_0_x000a_09-09 / SOLUCIÓN: SE LLEGA AL SITIO, CB NO RESPONDIO A LLAMADA PARA CONFIRMAR VISITA, SE INGRESA, SE ENCUENTRA EQUIPO CON ALERT IRRUPTION, SE ENCUENTRA NOVEDAD CLIENTE NO CUENTA CON TARJETA SEMBRADO INFORMA LA PERDIÓ, POR TANTO NO SE PUEDE HACER CAMBIO DE EQUIPO / USUARIO: ROSA JOAQUIN TELEFONO: 3117152243 CORREO: fannor15@gmail.com"/>
    <s v="VISITA_TÉCNICA"/>
    <s v="TRUZZ369"/>
    <s v="TIPO III"/>
    <s v="TERRESTRE"/>
    <s v="GIMBUEL LASSO LUIS GERMAN"/>
    <n v="1"/>
    <n v="0"/>
    <n v="275728.78077800001"/>
    <n v="196536.5258152"/>
    <n v="275728.78077800001"/>
    <m/>
    <m/>
    <m/>
    <m/>
    <m/>
    <m/>
  </r>
  <r>
    <s v="CALI"/>
    <x v="1"/>
    <x v="1"/>
    <n v="76520"/>
    <n v="5789965"/>
    <n v="14609820"/>
    <s v="INCIDENTE"/>
    <s v="VALLE DEL CAUCA"/>
    <s v="PALMIRA"/>
    <s v="SUPERMERCADO BELALCAZAR ROZO"/>
    <s v="REDEBAN"/>
    <s v="FO-25-1502856"/>
    <d v="2025-09-09T12:32:00"/>
    <d v="2025-09-09T15:38:00"/>
    <s v="BANCO AV VILLAS"/>
    <s v="HARDWARE"/>
    <s v="ACTUALIZACION"/>
    <s v="VERSION CAMBIO POS"/>
    <s v="CERRADO"/>
    <s v="09-09 SE ESCALA PARA VISITA. LLAMAR ANTES DE VISITAR, CONFIRMAR FALLA Y DATOS_x000a_0_x000a_09-09 / SOLUCIÓN: EN LA VISITA TÉCNICA SE REALIZÓ LA ACTUALIZACIÓN AL DATÁFONO A LA VERSIÓN 10.6, SE REALIZÓ LA CONFIGURACIÓN DE LOS PARÁMETROS Y SE CAMBIÓ EL CABLE MAGIC 2 YA QUE SE ENCONTRÓ AVERIADO, SE CREARON LOS USUARIOS Y SE REALIZARON LAS PRUEBAS DEJANDO EL SERVICIO OPERATIVO, WIN FALLA Y SIN NOVEDAD / USUARIO: LEIDY JOHANA VILLA VALENCIA TELEFONO: 3017938231 CORREO: leidyyohana871@gmail.com"/>
    <s v="VISITA_TÉCNICA"/>
    <s v="AAAAK603"/>
    <s v="TIPO I"/>
    <s v="TERRESTRE"/>
    <s v="SANCHEZ URREGO ROBINSON DAVID"/>
    <n v="1"/>
    <n v="0"/>
    <n v="65960.072302"/>
    <n v="75096.394270399993"/>
    <n v="65960.072302"/>
    <m/>
    <m/>
    <m/>
    <m/>
    <m/>
    <m/>
  </r>
  <r>
    <s v="BUCARAMANGA"/>
    <x v="5"/>
    <x v="5"/>
    <n v="68547"/>
    <n v="5790170"/>
    <n v="19378595"/>
    <s v="INCIDENTE"/>
    <s v="SANTANDER"/>
    <s v="PIEDECUESTA"/>
    <s v="VARIEDADES PIEDECUESTA"/>
    <s v="REDEBAN"/>
    <s v="FO-25-1503562"/>
    <d v="2025-09-09T14:13:00"/>
    <d v="2025-09-10T11:44:00"/>
    <s v="BANCO DE BOGOTA"/>
    <s v="SOFTWARE"/>
    <s v="COMUNICACION"/>
    <s v="SE REINICIA POR ACTUALIZACION"/>
    <s v="CERRADO"/>
    <s v="09-09 SE ESCALA PARA VISITA. LLAMAR ANTES DE VISITAR, CONFIRMAR FALLA Y DATOS_x000a_0_x000a_10-09 / SOLUCIÓN: SE VISITA COMERCIO, SE REALIZA ACTUALIZACIÓN DE VERSION 10.6 OK, SE REALIZA PRUEBAS OK, LECTOR DE BARRAS OK, CB OPERATIVO, TARJETA SEMBRADO 9197 / USUARIO: Alejandra Abreo TELEFONO: 3218605347 CORREO: variedadespiedecuesta @gmail.com"/>
    <s v="VISITA_TÉCNICA"/>
    <s v="TR00U196"/>
    <s v="TIPO II"/>
    <s v="TERRESTRE"/>
    <s v="BARAJAS BERMUDEZ YAHIR MAURICIO"/>
    <n v="1"/>
    <n v="0"/>
    <n v="144967.87232000002"/>
    <n v="140395.6348884"/>
    <n v="144967.87232000002"/>
    <m/>
    <m/>
    <m/>
    <m/>
    <m/>
    <m/>
  </r>
  <r>
    <s v="VILLAVICENCIO"/>
    <x v="4"/>
    <x v="4"/>
    <n v="50001"/>
    <n v="5790246"/>
    <n v="90128032"/>
    <s v="INCIDENTE"/>
    <s v="META"/>
    <s v="VILLAVICENCIO"/>
    <s v="CENTRO DE SERVICIOS MULTIPAGOS SAS 2"/>
    <s v="REDEBAN"/>
    <s v="FO-25-1503641"/>
    <d v="2025-09-09T14:50:00"/>
    <d v="2025-09-09T16:53:00"/>
    <s v="BANCO DE BOGOTA"/>
    <s v="USUARIO"/>
    <s v="USUARIOS"/>
    <s v="MALA MANIPULACION POS"/>
    <s v="CERRADO"/>
    <s v="09-09 SE ESCALA PARA VISITA. LLAMAR ANTES DE VISITAR, CONFIRMAR FALLA Y DATOS_x000a_0_x000a_09-09 / SOLUCIÓN: SE REALIZA VISITA A CB, CLIENTE MANIFIESTA NO PUEDE INGRESAR CON USUARIO CREADO ANTERIORMENTE, SE VALIDA USUARIO OK, INGRESO OK, SE LE BRINDA INFORMACIÓN SOBRE USO, PRUEBAS OK SIN NOVEDADES / USUARIO: Andrea Cortes TELEFONO: 3132514213 CORREO: www.multipagos@gmail.com"/>
    <s v="VISITA_TÉCNICA"/>
    <s v="F9ZZZ546"/>
    <s v="TIPO I"/>
    <s v="TERRESTRE"/>
    <s v="CASTRILLON URREA LONDIER LEANDRO"/>
    <n v="1"/>
    <n v="0"/>
    <n v="65960.072302"/>
    <n v="75096.394270399993"/>
    <n v="65960.072302"/>
    <m/>
    <m/>
    <m/>
    <m/>
    <m/>
    <m/>
  </r>
  <r>
    <s v="BOGOTA"/>
    <x v="0"/>
    <x v="0"/>
    <n v="11001"/>
    <n v="5790399"/>
    <n v="15355167"/>
    <s v="INCIDENTE"/>
    <s v="CUNDINAMARCA"/>
    <s v="BOGOTA"/>
    <s v="SMARTMOBILE"/>
    <s v="REDEBAN"/>
    <s v="FO-25-1504466"/>
    <d v="2025-09-09T15:56:00"/>
    <d v="2025-09-10T11:30:00"/>
    <s v="BANCO DE BOGOTA"/>
    <s v="SOFTWARE"/>
    <s v="ACTUALIZACION"/>
    <s v="TECNOLOGIA"/>
    <s v="CERRADO"/>
    <s v="09-09 SE ESCALA PARA VISITA. LLAMAR ANTES DE VISITAR, CONFIRMAR FALLA Y DATOS_x000a_0_x000a_10-09 / SOLUCIÓN: SE LLEGA AL COMERCIO Y SE VÁLIDA QUE EL DATÁFONO SE ENCUENTRA OPERATIVO, PRUEBAS DE COMUNICACIÓN OK, TRANSACCIONES OK, PRUEBA CON TARJETA AVAL SALE TRANSACCIÓN DECLINADA SE INFORMA AL CLIENTE QUE DEBE REALIZAR COMUNICACIÓN CON LA ENTIDAD / USUARIO: Gladis Correa TELEFONO: 3107591939 CORREO: comglac@gmail.com_x000a_"/>
    <s v="VISITA_TÉCNICA"/>
    <s v="AA008109"/>
    <s v="TIPO I"/>
    <s v="TERRESTRE"/>
    <s v="CEDEÑO AMAYA JORGE LUIS"/>
    <n v="1"/>
    <n v="0"/>
    <n v="65960.072302"/>
    <n v="75096.394270399993"/>
    <n v="65960.072302"/>
    <m/>
    <m/>
    <m/>
    <m/>
    <m/>
    <m/>
  </r>
  <r>
    <s v="VILLAVICENCIO"/>
    <x v="4"/>
    <x v="4"/>
    <n v="50001"/>
    <n v="5790403"/>
    <n v="15088545"/>
    <s v="INCIDENTE"/>
    <s v="META"/>
    <s v="VILLAVICENCIO"/>
    <s v="CONSUERTE MANUELA BELTRAN"/>
    <s v="REDEBAN"/>
    <s v="FO-25-1504470"/>
    <d v="2025-09-09T15:59:00"/>
    <d v="2025-09-10T10:58:00"/>
    <s v="BANCO DE BOGOTA"/>
    <s v="HARDWARE"/>
    <s v="ALERT IRRUPTION"/>
    <s v="ALERT IRRUPTION"/>
    <s v="CERRADO"/>
    <s v="09-09 SE ESCALA PARA VISITA. LLAMAR ANTES DE VISITAR, CONFIRMAR FALLA Y DATOS_x000a_0_x000a_10-09 / SOLUCIÓN: SE REALIZA VISITA A CB POR SOLICITUD DE ALERT IRRUPTION, NO SE PUEDE REALIZAR CAMBIO DE EQUIPO PORQUE NO TIENE TARJETA DE SEMBRADO, LA QUE TIENEN ESTÁ DETERIORADA Y NO FUNCIONA / USUARIO: Luisa Piñeros  TELEFONO: 3134697246 CORREO: centrodecontacto@consuerte.com.co"/>
    <s v="VISITA_TÉCNICA"/>
    <s v="ABCWZ273"/>
    <s v="TIPO I"/>
    <s v="TERRESTRE"/>
    <s v="MOLINA CASTRO JAVIER ALBERTO"/>
    <n v="1"/>
    <n v="0"/>
    <n v="65960.072302"/>
    <n v="75096.394270399993"/>
    <n v="65960.072302"/>
    <m/>
    <m/>
    <m/>
    <m/>
    <m/>
    <m/>
  </r>
  <r>
    <s v="VILLAVICENCIO"/>
    <x v="4"/>
    <x v="4"/>
    <n v="50001"/>
    <n v="5790416"/>
    <n v="16664047"/>
    <s v="INCIDENTE"/>
    <s v="META"/>
    <s v="VILLAVICENCIO"/>
    <s v="CONSUERTE PARAISO"/>
    <s v="REDEBAN"/>
    <s v="FO-25-1504475"/>
    <d v="2025-09-09T16:04:00"/>
    <d v="2025-09-10T09:21:00"/>
    <s v="BANCO DE BOGOTA"/>
    <s v="HARDWARE"/>
    <s v="ALERT IRRUPTION"/>
    <s v="ALERT IRRUPTION"/>
    <s v="CERRADO"/>
    <s v="09-09 SE ESCALA PARA VISITA. LLAMAR ANTES DE VISITAR, CONFIRMAR FALLA Y DATOS_x000a_0_x000a_10-09 / SOLUCIÓN: SE REALIZA CAMBIO DE EQUIPO POR ALERTA INTERRUPCIÓN SE ENTREGA OPERATIVO SIN NOVEDAD / USUARIO: Tatiana Riveros TELEFONO: 3107973232 CORREO: riverosesquivels@gmail.com"/>
    <s v="VISITA_TÉCNICA"/>
    <s v="BL01Q933"/>
    <s v="TIPO I"/>
    <s v="TERRESTRE"/>
    <s v="ROZO JIMENEZ EDGAR ARMANDO"/>
    <n v="1"/>
    <n v="0"/>
    <n v="65960.072302"/>
    <n v="75096.394270399993"/>
    <n v="65960.072302"/>
    <m/>
    <m/>
    <m/>
    <m/>
    <m/>
    <m/>
  </r>
  <r>
    <s v="BUCARAMANGA"/>
    <x v="5"/>
    <x v="5"/>
    <n v="68001"/>
    <n v="5790493"/>
    <n v="17615410"/>
    <s v="INCIDENTE"/>
    <s v="SANTANDER"/>
    <s v="BUCARAMANGA"/>
    <s v="MULTISERVICIOS EL VIEJO ISAZA"/>
    <s v="REDEBAN"/>
    <s v="FO-25-1504875"/>
    <d v="2025-09-09T16:45:00"/>
    <d v="2025-09-10T10:34:00"/>
    <s v="BANCO DE BOGOTA"/>
    <s v="HARDWARE"/>
    <s v="SE REINICIA"/>
    <s v="DAÑO POS"/>
    <s v="CERRADO"/>
    <s v="09-09 SE ESCALA PARA VISITA. LLAMAR ANTES DE VISITAR, CONFIRMAR FALLA Y DATOS_x000a_10/09/2025 CLIENTE NO CONTESTA A LOS NÚMEROS QUE ENTREGA RBM, SE PROCEDE A VISITAR EN FRÍO_x000a_10-09 / SOLUCIÓN: SE VISITA COMERCIO, SE CAMBIA ACTIVO DEBIDO TECLADO MALO, SE REINICIA, SE REALIZA INYECCIÓN DE SISTEMA Y VERSIÓN INICIALIZADA OK, SEMBRADO DE TARJETA OK, PRUEBAS OK, CUBRE CLAVE OK / USUARIO: Nelly Payares  TELEFONO: 3209351461 CORREO: neis782010@hotmail.com"/>
    <s v="VISITA_TÉCNICA"/>
    <s v="9AQZZ023"/>
    <s v="TIPO I"/>
    <s v="TERRESTRE"/>
    <s v="HERRERA LUQUE SAUL JAVIER"/>
    <n v="1"/>
    <n v="0"/>
    <n v="65960.072302"/>
    <n v="75096.394270399993"/>
    <n v="65960.072302"/>
    <m/>
    <m/>
    <m/>
    <m/>
    <m/>
    <m/>
  </r>
  <r>
    <s v="BOGOTA"/>
    <x v="0"/>
    <x v="0"/>
    <n v="11001"/>
    <n v="5790534"/>
    <n v="87178399"/>
    <s v="INCIDENTE"/>
    <s v="CUNDINAMARCA"/>
    <s v="BOGOTA"/>
    <s v="DON PAGO PERDOMO D.C"/>
    <s v="REDEBAN"/>
    <s v="FO-25-1504998"/>
    <d v="2025-09-09T17:05:00"/>
    <d v="2025-09-10T11:37:00"/>
    <s v="BANCO DE BOGOTA"/>
    <s v="HARDWARE"/>
    <s v="LECTOR DE TARJETAS"/>
    <s v="DAÑO POS"/>
    <s v="CERRADO"/>
    <s v="09-09 SE ESCALA PARA VISITA. LLAMAR ANTES DE VISITAR, CONFIRMAR FALLA Y DATOS_x000a_0_x000a_10-09 / SOLUCIÓN: SE REALIZA VISITA DE CAMPO ENCONTRANDO QUE DATÁFONO NO LE FUNCIONA EL LECTOR DE CHIP, SE REALIZA CAMBIO DE POS, PRUEBA OK, PARÁMETROS OKAY, CIERRE OKAY / USUARIO: ANGELA PALACIOS  TELEFONO: 3226459892 CORREO: decaru87@yahoo.com"/>
    <s v="VISITA_TÉCNICA"/>
    <s v="A1OZZ315"/>
    <s v="TIPO I"/>
    <s v="TERRESTRE"/>
    <s v="GALEANO SORIANO JUAN DAVID"/>
    <n v="1"/>
    <n v="0"/>
    <n v="65960.072302"/>
    <n v="75096.394270399993"/>
    <n v="65960.072302"/>
    <m/>
    <m/>
    <m/>
    <m/>
    <m/>
    <m/>
  </r>
  <r>
    <s v="CALI"/>
    <x v="1"/>
    <x v="1"/>
    <n v="76520"/>
    <n v="5790560"/>
    <n v="64430820"/>
    <s v="INCIDENTE"/>
    <s v="VALLE DEL CAUCA"/>
    <s v="PALMIRA"/>
    <s v=" SEBAS YORK"/>
    <s v="REDEBAN"/>
    <s v="FO-25-1505006"/>
    <d v="2025-09-09T17:17:00"/>
    <d v="2025-09-10T10:06:00"/>
    <s v="BANCO DE BOGOTA"/>
    <s v="SOFTWARE"/>
    <s v="ERROR DE TRANSACCIONES"/>
    <s v="RECHAZO GENERAL"/>
    <s v="CERRADO"/>
    <s v="09-09 SE ESCALA PARA VISITA. LLAMAR ANTES DE VISITAR, CONFIRMAR FALLA Y DATOS_x000a_0_x000a_10-09 / SOLUCIÓN: EN LA VISITA TÉCNICA SE REALIZÓ EL MANTENIMIENTO GENERAL AL DATÁFONO Y LAS PRUEBAS NECESARIAS PARA CONFIRMAR QUE ESTÁ BUENO, EL CLIENTE SE COMUNICÓ CON LA ENTIDAD PERO ELLOS LE DICEN QUE TODO SE ENCONTRÓ SIN NOVEDAD, SE ESCALA A REDEBAN Y ELLOS DICEN QUE LA TARJETA SE DAÑÓ Y SE INFORMARÁ AL COMERCIAL PARA QUE SOLICITE UNA NUEVA. SE CIEREA EL CASO / USUARIO: SEBASTIÁN CORAL  TELEFONO: 3178373096 CORREO: tiendasebasyork@gmail.com"/>
    <s v="VISITA_TÉCNICA"/>
    <s v="F100V217"/>
    <s v="TIPO I"/>
    <s v="TERRESTRE"/>
    <s v="SANCHEZ URREGO ROBINSON DAVID"/>
    <n v="1"/>
    <n v="0"/>
    <n v="65960.072302"/>
    <n v="75096.394270399993"/>
    <n v="65960.072302"/>
    <m/>
    <m/>
    <m/>
    <m/>
    <m/>
    <m/>
  </r>
  <r>
    <s v="CARTAGENA"/>
    <x v="3"/>
    <x v="3"/>
    <n v="13001"/>
    <n v="5791117"/>
    <n v="64291453"/>
    <s v="INCIDENTE"/>
    <s v="BOLIVAR"/>
    <s v="CARTAGENA"/>
    <s v="PAPELERIA WILMAR"/>
    <s v="REDEBAN"/>
    <s v="FO-25-1505842"/>
    <d v="2025-09-10T08:33:00"/>
    <d v="2025-09-10T12:38:00"/>
    <s v="BANCO DE BOGOTA"/>
    <s v="HARDWARE"/>
    <s v="TECLADO"/>
    <s v="DAÑO POS"/>
    <s v="CERRADO"/>
    <s v="10-09 SE ESCALA PARA VISITA. LLAMAR ANTES DE VISITAR, CONFIRMAR FALLA Y DATOS_x000a_0_x000a_10-09 / SOLUCIÓN: SE CAMBIA EQUIPO POR PROBLEMAS DE TECLADO, SE INSTALA EQUIPO NUEVO Y SE INSTALA MAGIC BOX, SE HACEN PRUEBAS, TODO OK / USUARIO: Maria Palencia TELEFONO: 3105353022 CORREO: papeleriawilmar12@gmail.com"/>
    <s v="VISITA_TÉCNICA"/>
    <s v="SX00X956"/>
    <s v="TIPO I"/>
    <s v="TERRESTRE"/>
    <s v="MARTINEZ SALGUEDO ANDRES AUGUSTO"/>
    <n v="1"/>
    <n v="0"/>
    <n v="65960.072302"/>
    <n v="75096.394270399993"/>
    <n v="65960.072302"/>
    <m/>
    <m/>
    <m/>
    <m/>
    <m/>
    <m/>
  </r>
  <r>
    <s v="CALI"/>
    <x v="1"/>
    <x v="1"/>
    <n v="76001"/>
    <n v="5791163"/>
    <n v="41767666"/>
    <s v="INCIDENTE"/>
    <s v="VALLE DEL CAUCA"/>
    <s v="CALI"/>
    <s v="RAPIMARKET HIPERDINO"/>
    <s v="REDEBAN"/>
    <s v="FO-25-1506011"/>
    <d v="2025-09-10T08:57:00"/>
    <d v="2025-09-10T13:20:00"/>
    <s v="BANCO DE BOGOTA"/>
    <s v="HARDWARE"/>
    <s v="COMUNICACION"/>
    <s v="DAÑO POS"/>
    <s v="CERRADO"/>
    <s v="10-09 SE ESCALA PARA VISITA. LLAMAR ANTES DE VISITAR, CONFIRMAR FALLA Y DATOS_x000a_0_x000a_10-09 / SOLUCIÓN: SE CAMBIA DATÁFONO YA QUE EL DEL CLIENTE TENIA RECHAZO EN LAS TRANSACCIONES, SE HACEN PRUEBAS Y QUEDA FUNCIONANDO CORRECTAMENTE  / USUARIO: YASMIN SANCHEZ  TELEFONO: 3126126804 CORREO: yazmin.sanchez2417@gmail.com"/>
    <s v="VISITA_TÉCNICA"/>
    <s v="ON008050"/>
    <s v="TIPO I"/>
    <s v="TERRESTRE"/>
    <s v="CUERO RUIZ JHONNY"/>
    <n v="1"/>
    <n v="0"/>
    <n v="65960.072302"/>
    <n v="75096.394270399993"/>
    <n v="65960.072302"/>
    <m/>
    <m/>
    <m/>
    <m/>
    <m/>
    <m/>
  </r>
  <r>
    <s v="NEIVA"/>
    <x v="4"/>
    <x v="4"/>
    <n v="18001"/>
    <n v="5791273"/>
    <n v="89313405"/>
    <s v="INCIDENTE"/>
    <s v="CAQUETA"/>
    <s v="FLORENCIA"/>
    <s v="JONATHAN PEREZ SAAVEDRA"/>
    <s v="REDEBAN"/>
    <s v="FO-25-1506539"/>
    <d v="2025-09-10T09:30:00"/>
    <d v="2025-09-11T09:30:00"/>
    <s v="BANCO DE BOGOTA"/>
    <s v="SOFTWARE"/>
    <s v="CIERRE"/>
    <s v="CIERRE NO HABILITADO"/>
    <s v="CERRADO"/>
    <s v="10-09 EN COMUNICACION CON LA SEÑORA LUZ MELLY SAAVEDRA AL NUMERO 3206455229, CONFIRMA FALLA, DATOS CORRECTOS. SE ESCALA PARA VISITA_x000a_0_x000a_11-09 / SOLUCIÓN: SE REALIZA REVISIÓN DEL DATÁFONO YA QUE CLIENTE NO PODÍA REALIZAR EL CIERRE, SE DEJA HABILITADO CIERRE, SE IMPRIME CIERRE Y SE REALIZA PRUEBAS CB OK SE DEJA OPERATIVO. / USUARIO: JONATHAN PÉREZ  TELEFONO: 3142441213 CORREO: jonathanperez6804620@gmail.com"/>
    <s v="VISITA_TÉCNICA"/>
    <s v="10VZZ358"/>
    <s v="TIPO IV"/>
    <s v="TERRESTRE"/>
    <s v="BERMUDEZ SANCHEZ JOSE NEYBER"/>
    <n v="1"/>
    <n v="0"/>
    <n v="479588.87655000004"/>
    <n v="196536.5258152"/>
    <n v="479588.87655000004"/>
    <m/>
    <m/>
    <m/>
    <m/>
    <m/>
    <m/>
  </r>
  <r>
    <s v="BOGOTA"/>
    <x v="0"/>
    <x v="0"/>
    <n v="11001"/>
    <n v="5791301"/>
    <n v="13352372"/>
    <s v="INCIDENTE"/>
    <s v="CUNDINAMARCA"/>
    <s v="BOGOTA"/>
    <s v="DROGAS FRANCIA"/>
    <s v="REDEBAN"/>
    <s v="FO-25-1506542"/>
    <d v="2025-09-10T09:41:00"/>
    <d v="2025-09-10T13:27:00"/>
    <s v="BANCO DE BOGOTA"/>
    <s v="SOFTWARE"/>
    <s v="ACTUALIZACION"/>
    <s v="VERSION CARGA SO VR"/>
    <s v="CERRADO"/>
    <s v="10-09 SE ESCALA PARA VISITA. LLAMAR ANTES DE VISITAR, CONFIRMAR FALLA Y DATOS_x000a_0_x000a_10-09 / SOLUCIÓN: SE REALIZA BORRADO DE DATAFONO Y SE ACTUALIZA 10.6 YA QUE ESTABA CON VERSIÓN ANTIGUA. SE CREAN USUARIOS Y SE HABILITAN CIERRES OK, SE SIEMBRA TARJETA QUE SUMINISTRA CLIENTE, PRUEBA OK / USUARIO: PABLO TORRES  TELEFONO: 3113238138 CORREO: pablo101@yahoo.es"/>
    <s v="VISITA_TÉCNICA"/>
    <s v="9999Z322 - JAAAN694"/>
    <s v="TIPO I"/>
    <s v="TERRESTRE"/>
    <s v="ORTIZ MARTINEZ STIVEN"/>
    <n v="1"/>
    <n v="0"/>
    <n v="65960.072302"/>
    <n v="75096.394270399993"/>
    <n v="65960.072302"/>
    <m/>
    <m/>
    <m/>
    <m/>
    <m/>
    <m/>
  </r>
  <r>
    <s v="MEDELLIN"/>
    <x v="2"/>
    <x v="2"/>
    <n v="5001"/>
    <n v="5791388"/>
    <n v="18527937"/>
    <s v="INCIDENTE"/>
    <s v="ANTIOQUIA"/>
    <s v="MEDELLIN"/>
    <s v="SER JUNIN"/>
    <s v="REDEBAN"/>
    <s v="FO-25-1506962"/>
    <d v="2025-09-10T10:19:00"/>
    <d v="2025-09-10T12:33:00"/>
    <s v="BANCO DE BOGOTA"/>
    <s v="SOFTWARE"/>
    <s v="ERROR DE TRANSACCIONES"/>
    <s v="RECHAZO GENERAL"/>
    <s v="CERRADO"/>
    <s v="10-09 SE ESCALA PARA VISITA. LLAMAR ANTES DE VISITAR, CONFIRMAR FALLA Y DATOS_x000a_0_x000a_10-09 / SOLUCIÓN: SE ENCUENTRA QUE LOS DOS EQUIPOS TIENEN UNA VERSIÓN QUE NO CORRESPONDE, SE ACTUALIZA A LA VERSIÓN 10.6 / USUARIO: Cindy Ríos Cosio TELEFONO: 3218822722 CORREO: cajajunin2@sercomunicaciones.com"/>
    <s v="VISITA_TÉCNICA"/>
    <s v="AD00U594 - AD00U595"/>
    <s v="TIPO I"/>
    <s v="TERRESTRE"/>
    <s v="ALVAREZ ARENAS VICTOR HUGO"/>
    <n v="1"/>
    <n v="0"/>
    <n v="65960.072302"/>
    <n v="75096.394270399993"/>
    <n v="65960.072302"/>
    <m/>
    <m/>
    <m/>
    <m/>
    <m/>
    <m/>
  </r>
  <r>
    <s v="IBAGUE"/>
    <x v="4"/>
    <x v="4"/>
    <n v="73408"/>
    <n v="5791783"/>
    <n v="15977887"/>
    <s v="INCIDENTE"/>
    <s v="TOLIMA"/>
    <s v="LERIDA"/>
    <s v="MUNDO INTERIOR"/>
    <s v="REDEBAN"/>
    <s v="FO-25-1508244"/>
    <d v="2025-09-10T12:29:00"/>
    <d v="2025-09-11T16:00:00"/>
    <s v="BANCO DE BOGOTA"/>
    <s v="HARDWARE"/>
    <s v="PANTALLA"/>
    <s v="DAÑO POS"/>
    <s v="CERRADO"/>
    <s v="10-09 EN COMUNICACION CON LA SEÑORA YOLANDA ROZZO AL NUMERO 3103251187, CONFIRMA FALLA, DATOS CORRECTOS. SE ESCALA PARA VISITA_x000a_0_x000a_11-09 / SOLUCIÓN: SE REALIZA CAMBIO DE EQUIPO &quot;NO ENCIENDE PANTALLA&quot; SEMBRADO DE TARJETA 2575 TRANSACCIONES DE PRUEBA OK / USUARIO: Yolanda Cardozo  TELEFONO: 3103251187 CORREO: josejasiel@hotmail.com"/>
    <s v="VISITA_TÉCNICA"/>
    <s v="BBBYZ698"/>
    <s v="TIPO II"/>
    <s v="TERRESTRE"/>
    <s v="GUTIERREZ  CAMILO ANDRES"/>
    <n v="1"/>
    <n v="0"/>
    <n v="144967.87232000002"/>
    <n v="140395.6348884"/>
    <n v="144967.87232000002"/>
    <m/>
    <m/>
    <m/>
    <m/>
    <m/>
    <m/>
  </r>
  <r>
    <s v="CALI"/>
    <x v="1"/>
    <x v="1"/>
    <n v="76306"/>
    <n v="5791956"/>
    <n v="21186804"/>
    <s v="INCIDENTE"/>
    <s v="VALLE DEL CAUCA"/>
    <s v="GINEBRA"/>
    <s v="TELEFONET GINEBRA"/>
    <s v="REDEBAN"/>
    <s v="FO-25-1509403"/>
    <d v="2025-09-10T14:04:00"/>
    <d v="2025-09-11T14:11:00"/>
    <s v="BANCO DE BOGOTA"/>
    <s v="HARDWARE"/>
    <s v="TECLADO"/>
    <s v="DAÑO POS"/>
    <s v="CERRADO"/>
    <s v="10-09 SE ESCALA PARA VISITA. LLAMAR ANTES DE VISITAR, CONFIRMAR FALLA Y DATOS_x000a_0_x000a_11-09 / SOLUCIÓN: SE REALIZÓ EL CAMBIO DE DATÁFONO Y MAGIC BOX 2600, YA QUE, AL LLEGAR AL SITIO SE ENCONTRÓ EL DATÁFONO BLOQUEADO NO PERMITÍA REALIZAR NINGÚN TIPO DE TRANSACCIÓN Y TAMPOCO COGIA LAS TECLAS, SE INSTALÓ EL SISTEMA OPERATIVO Y LA VERSIÓN 10.5, SE REALIZÓ LA CONFIGURACIÓN E INICIALIZACIÓN OK, SEMBRADO DE TARJETA OK, SE CREARON LOS USUARIOS Y SE REALIZARON LAS PRUEBAS DEJANDO EL SERVICIO OPERANDO SIN FALLAS Y SIN NOVEDAD / USUARIO: CAMILA HERNÁNDEZ VALENCIA  TELEFONO: 3104374540 CORREO: telefonet.ginebra@gmail.com"/>
    <s v="VISITA_TÉCNICA"/>
    <s v="JA005221"/>
    <s v="TIPO II"/>
    <s v="TERRESTRE"/>
    <s v="SANCHEZ URREGO ROBINSON DAVID"/>
    <n v="1"/>
    <n v="0"/>
    <n v="144967.87232000002"/>
    <n v="140395.6348884"/>
    <n v="144967.87232000002"/>
    <m/>
    <m/>
    <m/>
    <m/>
    <m/>
    <m/>
  </r>
  <r>
    <s v="SANTA MARTA"/>
    <x v="3"/>
    <x v="3"/>
    <n v="47001"/>
    <n v="5792013"/>
    <n v="81507295"/>
    <s v="INCIDENTE"/>
    <s v="MAGDALENA"/>
    <s v="SANTA MARTA"/>
    <s v="DROGUERIA AVENIDA DEL RIO"/>
    <s v="REDEBAN"/>
    <s v="FO-25-1509407"/>
    <d v="2025-09-10T14:27:00"/>
    <d v="2025-09-11T10:39:00"/>
    <s v="BANCO DE BOGOTA"/>
    <s v="SOFTWARE"/>
    <s v="COMUNICACION"/>
    <s v="VERIFIQUE PARAMETROS"/>
    <s v="CERRADO"/>
    <s v="10-09 SE ESCALA PARA VISITA. LLAMAR ANTES DE VISITAR, CONFIRMAR FALLA Y DATOS_x000a_0_x000a_11-09 / SOLUCIÓN: SE REALIZA VISITA AL SITIO, EN EL MOMENTO DE LA VISITA SE OBSERVA QUE EL DATÁFONO SE ENCUENTRA OPERANDO EN ÓPTIMAS CONDICIONES, TODO OKAY / USUARIO: Shirley Oviedo  TELEFONO: 3022776187 CORREO: controldevisitaredeban1@lineacom.co"/>
    <s v="VISITA_TÉCNICA"/>
    <s v="10GZZ597"/>
    <s v="TIPO I"/>
    <s v="TERRESTRE"/>
    <s v="GUTIERREZ PEREZ LUIS ALBERTO"/>
    <n v="1"/>
    <n v="0"/>
    <n v="65960.072302"/>
    <n v="75096.394270399993"/>
    <n v="65960.072302"/>
    <m/>
    <m/>
    <m/>
    <m/>
    <m/>
    <m/>
  </r>
  <r>
    <s v="BUCARAMANGA"/>
    <x v="5"/>
    <x v="5"/>
    <n v="68001"/>
    <n v="5792044"/>
    <n v="18750521"/>
    <s v="INCIDENTE"/>
    <s v="SANTANDER"/>
    <s v="BUCARAMANGA"/>
    <s v="CIBERCEL SAS CABECERA"/>
    <s v="REDEBAN"/>
    <s v="FO-25-1509411"/>
    <d v="2025-09-10T14:38:00"/>
    <d v="2025-09-11T10:28:00"/>
    <s v="BANCO DE BOGOTA"/>
    <s v="HARDWARE"/>
    <s v="TECLADO"/>
    <s v="DAÑO POS"/>
    <s v="CERRADO"/>
    <s v="10-09 SE ESCALA PARA VISITA. LLAMAR ANTES DE VISITAR, CONFIRMAR FALLA Y DATOS_x000a_0_x000a_11-09 / SOLUCIÓN: SE HACE PRESENCIA EN COMERCIO, SE REALIZA CAMBIO DE DATAFONO DEBIDO A QUE EL TECLADO ESTÁ DURO Y NO COMUNICA CON EL INTERNET, SE REALIZA PRUEBA AUTORIZADA POR LA RED CONVENIO 4998 TELETON VALOR DE 1 PESO OK, SE CREAN USUARIOS Y CONTRASEÑA TARJETA SEMBRADO #2076 / USUARIO: JAZMIN GUARDIAS TELEFONO: 3102727438 CORREO: gerencia@cibercelcomcel.com"/>
    <s v="VISITA_TÉCNICA"/>
    <s v="LMHZZ241"/>
    <s v="TIPO I"/>
    <s v="TERRESTRE"/>
    <s v="ORTEBARRERAGA MARLON STWAR"/>
    <n v="1"/>
    <n v="0"/>
    <n v="65960.072302"/>
    <n v="75096.394270399993"/>
    <n v="65960.072302"/>
    <m/>
    <m/>
    <m/>
    <m/>
    <m/>
    <m/>
  </r>
  <r>
    <s v="PASTO"/>
    <x v="1"/>
    <x v="1"/>
    <n v="52356"/>
    <n v="5792107"/>
    <n v="21212121"/>
    <s v="INCIDENTE"/>
    <s v="NARIÑO"/>
    <s v="IPIALES"/>
    <s v="SEMPERS GROUP CRA 5"/>
    <s v="REDEBAN"/>
    <s v="FO-25-1509415"/>
    <d v="2025-09-10T14:55:00"/>
    <d v="2025-09-12T12:47:00"/>
    <s v="BANCO DE BOGOTA"/>
    <s v="HARDWARE"/>
    <s v="NO ENCIENDE SE REINICIA"/>
    <s v="FUENTE PODER AVERIADA"/>
    <s v="CERRADO"/>
    <s v="10-09 SE ESCALA PARA VISITA. LLAMAR ANTES DE VISITAR, CONFIRMAR FALLA Y DATOS_x000a_0_x000a_12-09 / SOLUCIÓN: SE LLEGA A CORRESPONSAL, SE VERIFICA FALLA DE REINICIO, SE CAMBIA FUENTE DE PODER, VERSION DESACTUALIZADA SE ACTUALIZA VERSION, SE CONFIGURA PARÁMETROS, SE INICIALIZA, SE REALIZA SEMBRADO DE TARJETA, CREACIÓN DE USUARIOS, PRUEBAS DE FUNCIONAMIENTO EXITOSAS, CB QUEDA OPERATIVO / USUARIO: JAIME HIDALGO TELEFONO: 3164311091 CORREO: hidalgojaime0611@gmail.com"/>
    <s v="VISITA_TÉCNICA"/>
    <s v="3A0CZ401"/>
    <s v="TIPO II"/>
    <s v="TERRESTRE"/>
    <s v="BRAVO MADROÑERO OSCAR ESTEBAN"/>
    <n v="1"/>
    <n v="0"/>
    <n v="144967.87232000002"/>
    <n v="140395.6348884"/>
    <n v="144967.87232000002"/>
    <m/>
    <m/>
    <m/>
    <m/>
    <m/>
    <m/>
  </r>
  <r>
    <s v="PASTO"/>
    <x v="1"/>
    <x v="1"/>
    <n v="52683"/>
    <n v="5792129"/>
    <n v="72150121"/>
    <s v="INCIDENTE"/>
    <s v="NARIÑO"/>
    <s v="SANDONA"/>
    <s v="MINIMARKET LA ECONOMIA"/>
    <s v="REDEBAN"/>
    <s v="FO-25-1509422"/>
    <d v="2025-09-10T15:02:00"/>
    <d v="2025-09-12T14:45:00"/>
    <s v="BANCO DE BOGOTA"/>
    <s v="HARDWARE"/>
    <s v="NO ENCIENDE SE REINICIA"/>
    <s v="FUENTE PODER AVERIADA"/>
    <s v="CERRADO"/>
    <s v="10-09 SE ESCALA PARA VISITA. LLAMAR ANTES DE VISITAR, CONFIRMAR FALLA Y DATOS_x000a_0_x000a_12-09 / SOLUCIÓN: SE VISITA CB. SE ENCUENTRA DATAFONO CON FUENTE DE PODER AVERIADA, AL REALIZAR TX SE REINICIA. SE REALIZA CAMBIO DE FUE TE DE PODER. SE ACTUALIZA A VERSIÓN 10.6. SE REALIZAN PRUEBAS DE CB Y COMERCIO EXITOSAS. QUEDA OPERATIVO / USUARIO: LILIANA GUZMÁN TELEFONO: 3187947670 CORREO: liguzman84@hotmail.com"/>
    <s v="VISITA_TÉCNICA"/>
    <s v="A47ZZ237"/>
    <s v="TIPO II"/>
    <s v="TERRESTRE"/>
    <s v="CASTILLO HERRERA ALEX RICARDO"/>
    <n v="1"/>
    <n v="0"/>
    <n v="144967.87232000002"/>
    <n v="140395.6348884"/>
    <n v="144967.87232000002"/>
    <m/>
    <m/>
    <m/>
    <m/>
    <m/>
    <m/>
  </r>
  <r>
    <s v="TUNJA"/>
    <x v="5"/>
    <x v="5"/>
    <n v="15238"/>
    <n v="5792203"/>
    <n v="47248067"/>
    <s v="INCIDENTE"/>
    <s v="BOYACA"/>
    <s v="DUITAMA"/>
    <s v="MISCELANEA Y PAPELERIA E INTERNET DANNY"/>
    <s v="REDEBAN"/>
    <s v="FO-25-1508333"/>
    <d v="2025-09-10T12:00:00"/>
    <d v="2025-09-11T13:37:00"/>
    <s v="BANCO DE BOGOTA"/>
    <s v="ENTIDAD"/>
    <s v="AVAL TARJETA DE SEMBRADO"/>
    <s v="RESEMBRADO EXITOSO"/>
    <s v="CERRADO"/>
    <s v="10-09 LA RED: POR FAVOR APOYO PARA PROCEDER CON EL CORRESPONDIENTE RESEMBRADO DE TARJETA ** SE ESCALA PARA VISITA. LLAMAR ANTES DE VISITAR, CONFIRMAR FALLA Y DATOS_x000a_0_x000a_11-09 / SOLUCIÓN: SE REALIZA RESEMBRADO DE TARJETA 3157, SE CAMBIA A VERSIÓN 10.6, CONFIGURACION OK, PRUEBAS DE COMERCIO EXITOSAS, PRUEBAS DE CB NO EXITOSAS, CB BLOQUEADO POR COMPENSACIÓN, CONFIRMACIÓN REALIZADA POR EL ASESOR AL CLIENTE / USUARIO: CARMEN ROCIO PRECIADO CHAPARRO TELEFONO: 3108521558 CORREO: papelcaro@gmail.com"/>
    <s v="VISITA_TÉCNICA"/>
    <s v="NN00R282"/>
    <s v="TIPO II"/>
    <s v="TERRESTRE"/>
    <s v="RODRIGUEZ MURCIA YERSON IVAN"/>
    <n v="1"/>
    <n v="0"/>
    <n v="144967.87232000002"/>
    <n v="140395.6348884"/>
    <n v="144967.87232000002"/>
    <m/>
    <m/>
    <m/>
    <m/>
    <m/>
    <m/>
  </r>
  <r>
    <s v="BOGOTA"/>
    <x v="0"/>
    <x v="0"/>
    <n v="11001"/>
    <n v="5792231"/>
    <n v="16723710"/>
    <s v="INCIDENTE"/>
    <s v="CUNDINAMARCA"/>
    <s v="BOGOTA"/>
    <s v="MISCELANEA S Y M"/>
    <s v="REDEBAN"/>
    <s v="FO-25-1510112"/>
    <d v="2025-09-10T15:34:00"/>
    <d v="2025-09-11T13:43:00"/>
    <s v="BANCO DE BOGOTA"/>
    <s v="HARDWARE"/>
    <s v="NO ENCIENDE SE REINICIA"/>
    <s v="FUENTE PODER AVERIADA"/>
    <s v="CERRADO"/>
    <s v="10-09 SE ESCALA PARA VISITA. LLAMAR ANTES DE VISITAR, CONFIRMAR FALLA Y DATOS_x000a_0_x000a_11-09 / SOLUCIÓN: SE REALIZA VISITA DE CAMPO ENCONTRADO QUE EQUIPO SE REINICIA, SE VALIDA QUE FUENTE DE PODER TIENE CABLE ROTO, SE CAMBIA FUENTE DE PODER, PRUEBAS DE CUPO Y USUARIO OK, NO SE ACTUALIZA POS DEBIDO A QUE NO TIENE LA TARJETA DE SEMBRADO A LA MANO / USUARIO: Leidy Montoya  TELEFONO: 3214458396 CORREO: leidymontoya395@gmail.com"/>
    <s v="VISITA_TÉCNICA"/>
    <s v="BL0GZ325"/>
    <s v="TIPO I"/>
    <s v="TERRESTRE"/>
    <s v="LOZADA ROJAS CHRISTIAN ANDRES"/>
    <n v="1"/>
    <n v="0"/>
    <n v="65960.072302"/>
    <n v="75096.394270399993"/>
    <n v="65960.072302"/>
    <m/>
    <m/>
    <m/>
    <m/>
    <m/>
    <m/>
  </r>
  <r>
    <s v="BOGOTA"/>
    <x v="0"/>
    <x v="0"/>
    <n v="11001"/>
    <n v="5792257"/>
    <n v="90151281"/>
    <s v="INCIDENTE"/>
    <s v="CUNDINAMARCA"/>
    <s v="BOGOTA"/>
    <s v="SERVICIOS CLICK"/>
    <s v="REDEBAN"/>
    <s v="FO-25-1508339"/>
    <d v="2025-09-10T12:00:00"/>
    <d v="2025-09-10T15:54:00"/>
    <s v="BANCO DE BOGOTA"/>
    <s v="ENTIDAD"/>
    <s v="AVAL TARJETA DE SEMBRADO"/>
    <s v="RESEMBRADO EXITOSO"/>
    <s v="CERRADO"/>
    <s v="10-09 LA RED: POR FAVOR APOYO PARA PROCEDER CON EL CORRESPONDIENTE RESEMBRADO DE TARJETA ** SE ESCALA PARA VISITA. LLAMAR ANTES DE VISITAR, CONFIRMAR FALLA Y DATOS_x000a_0_x000a_10-09 / SOLUCIÓN: SE REALIZA RESEMBRADO DE TARJETA PRUEBA OK  / USUARIO: LAURA VANNESA MONJE TELEFONO: 3002260726 CORREO: serviciosclick123@gmail.com"/>
    <s v="VISITA_TÉCNICA"/>
    <s v="SIZZZ726"/>
    <s v="TIPO I"/>
    <s v="TERRESTRE"/>
    <s v="ORTIZ MARTINEZ STIVEN"/>
    <n v="1"/>
    <n v="0"/>
    <n v="65960.072302"/>
    <n v="75096.394270399993"/>
    <n v="65960.072302"/>
    <m/>
    <m/>
    <m/>
    <m/>
    <m/>
    <m/>
  </r>
  <r>
    <s v="VILLAVICENCIO"/>
    <x v="4"/>
    <x v="4"/>
    <n v="50006"/>
    <n v="5792370"/>
    <n v="79820890"/>
    <s v="INCIDENTE"/>
    <s v="META"/>
    <s v="ACACIAS"/>
    <s v="MULTISERVICIOS PUNTO NARANJA"/>
    <s v="REDEBAN"/>
    <s v="FO-25-1518559"/>
    <d v="2025-09-10T16:15:00"/>
    <d v="2025-09-12T13:14:00"/>
    <s v="BANCO DE BOGOTA"/>
    <s v="SOFTWARE"/>
    <s v="ACTUALIZACION"/>
    <s v="VERSION CARGA SO VR"/>
    <s v="CERRADO"/>
    <s v="10-09 SE ESCALA A LA RED PARA AUTORIZACION DE SOLICITUD ** 11-09 LA RED: DE ACUERDO CON TU SOLICITUD VOY A PROGRAMAR INICIALIZACIÓN REMOTA POR FAVOR INDICARLE AL CLIENTE QUE VALIDE EL DÍA DE MAÑANA Y ME CONFIRMAS ** 12-09 CLIENTE CONFIRMA CON EVIDENCIA, QUE LA ACTUALIZACION REMOTA, NO QUEDÓ. SE ESCALA PARA VISITA. LLAMAR ANTES DE VISITAR, CONFIRMAR FALLA Y DATOS_x000a_0_x000a_12-09 / SOLUCIÓN: SE REALIZA INICIALIZACION POR CAMBIO DE DIRECCIÓN Y NOMBRE DE CB. PRUEBAS OK / USUARIO: Jaquelin Quevedo TELEFONO: 3133975308 CORREO: yaqueline1535@gmail.com"/>
    <s v="VISITA_TÉCNICA"/>
    <s v="LM8ZZ870"/>
    <s v="TIPO II"/>
    <s v="TERRESTRE"/>
    <s v="PEDREROS CONTRERAS MICHAEL STEVENS"/>
    <n v="1"/>
    <n v="0"/>
    <n v="144967.87232000002"/>
    <n v="140395.6348884"/>
    <n v="144967.87232000002"/>
    <m/>
    <m/>
    <m/>
    <m/>
    <m/>
    <m/>
  </r>
  <r>
    <s v="BOGOTA"/>
    <x v="0"/>
    <x v="0"/>
    <n v="25430"/>
    <n v="5792407"/>
    <n v="13732292"/>
    <s v="INCIDENTE"/>
    <s v="CUNDINAMARCA"/>
    <s v="MADRID"/>
    <s v="EDS MIXTA LA MADRILE@A"/>
    <s v="REDEBAN"/>
    <s v="FO-25-1510787"/>
    <d v="2025-09-10T16:28:00"/>
    <d v="2025-09-12T11:11:00"/>
    <s v="BANCO DE BOGOTA"/>
    <s v="USUARIO"/>
    <s v="MANTENIMIENTO"/>
    <s v="MANTENIMIENTO GENERAL"/>
    <s v="CERRADO"/>
    <s v="10-09 SE ESCALA PARA VISITA. LLAMAR ANTES DE VISITAR, CONFIRMAR FALLA Y DATOS_x000a_0_x000a_12-09 / SOLUCIÓN: SE REALIZA VISITA DE CAMPO DONDE CLIENTE MANIFIESTA QUE LA FALLA ES CON UN EQUIPO DE ADQUIRENCIA MÁS NO CON EL CB, POR LO ANTERIOR, SE INFORMA VOLVERSE A COMUNICAR YA QUE ESCALARON MAL LA SOLICITUD, NO SE MANIPULA EQUIPOS / USUARIO: Dora Quilatorre TELEFONO: 3187139264 CORREO: danyc501@hotmail.com"/>
    <s v="VISITA_TÉCNICA"/>
    <n v="0"/>
    <s v="TIPO II"/>
    <s v="TERRESTRE"/>
    <s v="LOZADA ROJAS CHRISTIAN ANDRES"/>
    <n v="1"/>
    <n v="0"/>
    <n v="144967.87232000002"/>
    <n v="140395.6348884"/>
    <n v="144967.87232000002"/>
    <m/>
    <m/>
    <m/>
    <m/>
    <m/>
    <m/>
  </r>
  <r>
    <s v="BOGOTA"/>
    <x v="0"/>
    <x v="0"/>
    <n v="11001"/>
    <n v="5792498"/>
    <n v="25615683"/>
    <s v="INCIDENTE"/>
    <s v="CUNDINAMARCA"/>
    <s v="BOGOTA"/>
    <s v="CORRESPONSAL EL EMBAJADOR"/>
    <s v="REDEBAN"/>
    <s v="FO-25-1510985"/>
    <d v="2025-09-10T17:01:00"/>
    <d v="2025-09-11T11:53:00"/>
    <s v="BANCO DE BOGOTA"/>
    <s v="SOFTWARE"/>
    <s v="COMUNICACION"/>
    <s v="VERIFIQUE PARAMETROS"/>
    <s v="CERRADO"/>
    <s v="10-09 SE ESCALA PARA VISITA. LLAMAR ANTES DE VISITAR, CONFIRMAR FALLA Y DATOS_x000a_0_x000a_11-09 / SOLUCIÓN: SE VISITA COMERCIO CB AVAL, CLIENTE MANIFIESTA QUE NO TIENE FALLAS CON EL EQUIPO, NOS MUESTRA EVIDENCIA DEL BUEN FUNCIONAMIENTO, NO SE MANIPULAN EQUIPOS, NOS RETIRAMOS / USUARIO: Nury Raigoso  TELEFONO: 3114430634 CORREO: embajador.net@gmail.com"/>
    <s v="VISITA_TÉCNICA"/>
    <s v="SVWZZ110"/>
    <s v="TIPO I"/>
    <s v="TERRESTRE"/>
    <s v="VEGA MANRIQUE JONATAN MAURICIO"/>
    <n v="1"/>
    <n v="0"/>
    <n v="65960.072302"/>
    <n v="75096.394270399993"/>
    <n v="65960.072302"/>
    <m/>
    <m/>
    <m/>
    <m/>
    <m/>
    <m/>
  </r>
  <r>
    <s v="TUNJA"/>
    <x v="5"/>
    <x v="5"/>
    <n v="15001"/>
    <n v="5792529"/>
    <n v="20490959"/>
    <s v="INCIDENTE"/>
    <s v="BOYACA"/>
    <s v="TUNJA"/>
    <s v="CIBERCOM TUNJA"/>
    <s v="REDEBAN"/>
    <s v="FO-25-1511011"/>
    <d v="2025-09-10T17:11:00"/>
    <d v="2025-09-11T11:47:00"/>
    <s v="BANCO DE BOGOTA"/>
    <s v="SOFTWARE"/>
    <s v="ACTUALIZACION"/>
    <s v="VERSION CARGA SO VR"/>
    <s v="CERRADO"/>
    <s v="10-09 SE ESCALA PARA VISITA. LLAMAR ANTES DE VISITAR, CONFIRMAR FALLA Y DATOS_x000a_0_x000a_11-09 / SOLUCIÓN: SE VISITA CB, MANTENIMIENTO DE POS, BORRADO ACTUALIZACION Y CAPACITACIÓN CIERRE EQUIPO, PRUEBAS EXITOSAS / USUARIO: EDWIN STEWART DUARTE RINCON TELEFONO: 3212765800 CORREO: edwianduarte9@gmail.com"/>
    <s v="VISITA_TÉCNICA"/>
    <s v="9BXZZ047"/>
    <s v="TIPO I"/>
    <s v="TERRESTRE"/>
    <s v="GONZALEZ GONZALEZ MARIO ALBERTO"/>
    <n v="1"/>
    <n v="0"/>
    <n v="65960.072302"/>
    <n v="75096.394270399993"/>
    <n v="65960.072302"/>
    <m/>
    <m/>
    <m/>
    <m/>
    <m/>
    <m/>
  </r>
  <r>
    <s v="CUCUTA"/>
    <x v="5"/>
    <x v="5"/>
    <n v="54874"/>
    <n v="5792563"/>
    <n v="42961003"/>
    <s v="INCIDENTE"/>
    <s v="NORTE DE SANTANDER"/>
    <s v="VILLA DEL ROSARIO"/>
    <s v="MUNDO DIGITAL J.M"/>
    <s v="REDEBAN"/>
    <s v="FO-25-1511130"/>
    <d v="2025-09-10T17:27:00"/>
    <d v="2025-09-11T16:57:00"/>
    <s v="BANCO DE BOGOTA"/>
    <s v="ENTIDAD"/>
    <s v="AVAL TARJETA DE SEMBRADO"/>
    <s v="TARJETA INACTIVA"/>
    <s v="CERRADO"/>
    <s v="10-09 SE ESCALA PARA VISITA. LLAMAR ANTES DE VISITAR, CONFIRMAR FALLA Y DATOS_x000a_0_x000a_11-09 / SOLUCIÓN: SE REALIZA VISITA, TARJETA DE SEMBRADO SE ENCUENTRA BLOQUEADA POR INTENTO DE ROBO AL COMERCIO. SE LE INFORMA AL CLIENTE QUE DEBE COMUNICARSE CON EL BANCO PARA QUE LE HABILITEN NUEVAMENTE LA TARJETA DE SEMBRADO / USUARIO: Laura Medina  TELEFONO: 3138731561 CORREO: mariafernandao_1997@hotmail.com"/>
    <s v="VISITA_TÉCNICA"/>
    <s v="ON00D611"/>
    <s v="TIPO I"/>
    <s v="TERRESTRE"/>
    <s v="PACHECO BUITRAGO JAVIER ALONSO"/>
    <n v="1"/>
    <n v="0"/>
    <n v="65960.072302"/>
    <n v="75096.394270399993"/>
    <n v="65960.072302"/>
    <m/>
    <m/>
    <m/>
    <m/>
    <m/>
    <m/>
  </r>
  <r>
    <s v="VILLAVICENCIO"/>
    <x v="4"/>
    <x v="4"/>
    <n v="50006"/>
    <n v="5793129"/>
    <n v="89318818"/>
    <s v="INCIDENTE"/>
    <s v="META"/>
    <s v="ACACIAS"/>
    <s v="DROGUERIA MARED S.C.A"/>
    <s v="REDEBAN"/>
    <s v="FO-25-1512546"/>
    <d v="2025-09-11T09:15:00"/>
    <d v="2025-09-11T13:30:00"/>
    <s v="BANCO DE BOGOTA"/>
    <s v="HARDWARE"/>
    <s v="COMUNICACION"/>
    <s v="MENSAJE CABLE DE RED DESCONECTADO"/>
    <s v="CERRADO"/>
    <s v="11-09 SE ESCALA PARA VISITA. LLAMAR ANTES DE VISITAR, CONFIRMAR FALLA Y DATOS_x000a_0_x000a_11-09 / SOLUCIÓN: SE REALIZA VISITA A COMERCIO, SE VERIFICA CONEXIONES CABLE DE RED DESCONECTADO, SE REALIZAN PRUEBAS OK / USUARIO: Martha Hernández  TELEFONO: 3115385140 CORREO: marthajanneth.159@gmail.com"/>
    <s v="VISITA_TÉCNICA"/>
    <s v="A1UZZ544"/>
    <s v="TIPO II"/>
    <s v="TERRESTRE"/>
    <s v="CASTRILLON URREA LONDIER LEANDRO"/>
    <n v="1"/>
    <n v="0"/>
    <n v="144967.87232000002"/>
    <n v="140395.6348884"/>
    <n v="144967.87232000002"/>
    <m/>
    <m/>
    <m/>
    <m/>
    <m/>
    <m/>
  </r>
  <r>
    <s v="BUCARAMANGA"/>
    <x v="5"/>
    <x v="5"/>
    <n v="68547"/>
    <n v="5793190"/>
    <n v="18767350"/>
    <s v="INCIDENTE"/>
    <s v="SANTANDER"/>
    <s v="PIEDECUESTA"/>
    <s v="CELULARES Y TELECOMUNICACIONES CELTEL S.A."/>
    <s v="REDEBAN"/>
    <s v="FO-25-1513015"/>
    <d v="2025-09-11T09:44:00"/>
    <d v="2025-09-11T16:36:00"/>
    <s v="BANCO DE BOGOTA"/>
    <s v="HARDWARE"/>
    <s v="IMPRESION"/>
    <s v="NO IMPRIME UNO O VARIOS CARACTERES"/>
    <s v="CERRADO"/>
    <s v="11-09 SE ESCALA PARA VISITA. LLAMAR ANTES DE VISITAR, CONFIRMAR FALLA Y DATOS_x000a_0_x000a_11-09 / SOLUCIÓN: SE VISITA COMERCIO SE REALIZA CAMBIO DE EQUIPO DATÁFONO OK, VERSION 10.6 SE REALIZA PRUEBAS OK, LECTOR DE BARRAS OK, CB OPERATIVO TARJETA SEMBRADO 5095 / USUARIO: Liliana Zambrano TELEFONO: 3142621886 CORREO: puntoventapiedecuesta@celtelsa.net"/>
    <s v="VISITA_TÉCNICA"/>
    <s v="A4OZZ903"/>
    <s v="TIPO II"/>
    <s v="TERRESTRE"/>
    <s v="BARAJAS BERMUDEZ YAHIR MAURICIO"/>
    <n v="1"/>
    <n v="0"/>
    <n v="144967.87232000002"/>
    <n v="140395.6348884"/>
    <n v="144967.87232000002"/>
    <m/>
    <m/>
    <m/>
    <m/>
    <m/>
    <m/>
  </r>
  <r>
    <s v="TUNJA"/>
    <x v="5"/>
    <x v="5"/>
    <n v="68077"/>
    <n v="5793195"/>
    <n v="16869661"/>
    <s v="INCIDENTE"/>
    <s v="SANTANDER"/>
    <s v="BARBOSA"/>
    <s v="BIO LIFE NATURAL"/>
    <s v="REDEBAN"/>
    <s v="FO-25-1513027"/>
    <d v="2025-09-11T09:46:00"/>
    <d v="2025-09-12T16:19:00"/>
    <s v="BANCO DE BOGOTA"/>
    <s v="HARDWARE"/>
    <s v="TECLADO"/>
    <s v="DAÑO POS"/>
    <s v="CERRADO"/>
    <s v="11-09 SE ESCALA PARA VISITA. LLAMAR ANTES DE VISITAR, CONFIRMAR FALLA Y DATOS_x000a_0_x000a_12-09 / SOLUCIÓN: SE REALIZA VISITA AL COMERCIO, SE CAMBIA DATAFONO POR DAÑO EN TECLADO, SE HACEN PRUEBAS OK. / USUARIO: Jhonatan Mayorca Peña TELEFONO: 3133500833 CORREO: jjhonatan00@gmail.com"/>
    <s v="VISITA_TÉCNICA"/>
    <s v="AB00B144"/>
    <s v="TIPO II"/>
    <s v="TERRESTRE"/>
    <s v="SOLER HOYOS CRISTIAN LEONARDO"/>
    <n v="1"/>
    <n v="0"/>
    <n v="144967.87232000002"/>
    <n v="140395.6348884"/>
    <n v="144967.87232000002"/>
    <m/>
    <m/>
    <m/>
    <m/>
    <m/>
    <m/>
  </r>
  <r>
    <s v="BOGOTA"/>
    <x v="0"/>
    <x v="0"/>
    <n v="11001"/>
    <n v="5793202"/>
    <n v="17727462"/>
    <s v="INCIDENTE"/>
    <s v="CUNDINAMARCA"/>
    <s v="BOGOTA"/>
    <s v="SMART PHARMA"/>
    <s v="REDEBAN"/>
    <s v="FO-25-1513032"/>
    <d v="2025-09-11T09:49:00"/>
    <d v="2025-09-11T16:41:00"/>
    <s v="BANCO DE BOGOTA"/>
    <s v="ENTIDAD"/>
    <s v="AVAL TARJETA DE SEMBRADO"/>
    <s v="RESEMBRADO EXITOSO"/>
    <s v="CERRADO"/>
    <s v="11-09 LA RED: POR FAVOR PROCEDER CON EL CORRESPONDIENTE RESEMBRADO DE TARJETA ** SE ESCALA PARA VISITA. LLAMAR ANTES DE VISITAR, CONFIRMAR FALLA Y DATOS_x000a_0_x000a_11-09 / SOLUCIÓN: SE REALIZA ACTUALIZACIÓN DE VERSIÓN A 10.6, SE REALIZA SEMBRADO DE TARJETA 5967, SE CREA USUARIO OPERADOR, SE HABILITA CIERRES, PRUEBA TELETÓN OK / USUARIO: Sandra Vega  TELEFONO: 3142797031 CORREO: svegam@dian.gov.co"/>
    <s v="VISITA_TÉCNICA"/>
    <s v="AB8ZZ555"/>
    <s v="TIPO I"/>
    <s v="TERRESTRE"/>
    <s v="MURCIA HERNANDEZ HARVEY IGNACIO"/>
    <n v="1"/>
    <n v="0"/>
    <n v="65960.072302"/>
    <n v="75096.394270399993"/>
    <n v="65960.072302"/>
    <m/>
    <m/>
    <m/>
    <m/>
    <m/>
    <m/>
  </r>
  <r>
    <s v="CUCUTA"/>
    <x v="5"/>
    <x v="5"/>
    <n v="54720"/>
    <n v="5793209"/>
    <n v="14085567"/>
    <s v="INCIDENTE"/>
    <s v="NORTE DE SANTANDER"/>
    <s v="SARDINATA"/>
    <s v="TALLER JORS"/>
    <s v="REDEBAN"/>
    <s v="FO-25-1513129"/>
    <d v="2025-09-11T09:52:00"/>
    <d v="2025-09-12T12:16:00"/>
    <s v="BANCO DE BOGOTA"/>
    <s v="HARDWARE"/>
    <s v="CABLEADO"/>
    <s v="CABLE MAGICBOX AVERIADO"/>
    <s v="CERRADO"/>
    <s v="11-09 SE ESCALA PARA VISITA. LLAMAR ANTES DE VISITAR, CONFIRMAR FALLA Y DATOS_x000a_0_x000a_12-09 / SOLUCIÓN: SE VISITA COMERCIO, SE REALIZA CAMBIO DE CABLE MAGIC BOX POR DAÑO, SE HACEN PRUEBAS EXITOSA, CB OPERATIVO / USUARIO: Jorge Ramirez TELEFONO: 3103208094 CORREO: jeir0564@hotmail.com"/>
    <s v="VISITA_TÉCNICA"/>
    <s v="A0WZZ146"/>
    <s v="TIPO II"/>
    <s v="TERRESTRE"/>
    <s v="NARANJO AFANADOR RUBEN JESUS"/>
    <n v="1"/>
    <n v="0"/>
    <n v="144967.87232000002"/>
    <n v="140395.6348884"/>
    <n v="144967.87232000002"/>
    <m/>
    <m/>
    <m/>
    <m/>
    <m/>
    <m/>
  </r>
  <r>
    <s v="VILLAVICENCIO"/>
    <x v="4"/>
    <x v="4"/>
    <n v="50001"/>
    <n v="5793269"/>
    <n v="16664096"/>
    <s v="INCIDENTE"/>
    <s v="META"/>
    <s v="VILLAVICENCIO"/>
    <s v="PDV PORFIA 2"/>
    <s v="REDEBAN"/>
    <s v="FO-25-1513087"/>
    <d v="2025-09-11T10:13:00"/>
    <d v="2025-09-11T16:05:00"/>
    <s v="BANCO DE BOGOTA"/>
    <s v="USUARIO"/>
    <s v="NO ENCIENDE"/>
    <s v="CONEXIONES DE COMERCIO"/>
    <s v="CERRADO"/>
    <s v="11-09 SE ESCALA PARA VISITA. LLAMAR ANTES DE VISITAR, CONFIRMAR FALLA Y DATOS_x000a_0_x000a_11-09 / SOLUCIÓN: SE REALIZA VISITA AL CB POR SOLICITUD DE DATÁFONO, POR EL MOTIVO DE QUE NO ENCENDÍA, SE VERIFICÓ LAS CONEXIONES Y LA FUENTE DE PODER SE HABÍA DESCONECTADO, SE CONECTA BIEN Y QUEDA TODO OK, SE REALIZAN PRUEBAS, TODO OK / USUARIO: Rosa Rojas TELEFONO: 3202476057 CORREO: centrodecontacto@consuerte.com.co"/>
    <s v="VISITA_TÉCNICA"/>
    <s v="BL0EZ145"/>
    <s v="TIPO I"/>
    <s v="TERRESTRE"/>
    <s v="MOLINA CASTRO JAVIER ALBERTO"/>
    <n v="1"/>
    <n v="0"/>
    <n v="65960.072302"/>
    <n v="75096.394270399993"/>
    <n v="65960.072302"/>
    <m/>
    <m/>
    <m/>
    <m/>
    <m/>
    <m/>
  </r>
  <r>
    <s v="SANTA MARTA"/>
    <x v="3"/>
    <x v="3"/>
    <n v="47001"/>
    <n v="5793389"/>
    <n v="81507295"/>
    <s v="INCIDENTE"/>
    <s v="MAGDALENA"/>
    <s v="SANTA MARTA"/>
    <s v="DROGUERIA AVENIDA DEL RIO"/>
    <s v="REDEBAN"/>
    <s v="FO-25-1513695"/>
    <d v="2025-09-11T10:53:00"/>
    <d v="2025-09-11T11:28:00"/>
    <s v="BANCO DE BOGOTA"/>
    <s v="HARDWARE"/>
    <s v="CABLEADO"/>
    <s v="DAÑO POS"/>
    <s v="CERRADO"/>
    <s v="11-09 EN COMUNICACION CON LA SEÑORA SHIRLEY OVIEDO AL NUMERO 3022776187, CONFIRMA QUE EL SERVICIO ESTÁ OPERATIVO (PUNTO ATENDIDO HOY, BAJO EL RADICADO: 5792013). NECESITAN SOPORTE PARA OTRO PUNTO, SE LE INDICA CREAR SOLICITUD CON LOS DATOS CORRECTOS_x000a_0_x000a_11-09 / SOLUCIÓN:  / USUARIO:  TELEFONO:  CORREO: "/>
    <s v="SOPORTE_TELEFÓNICO"/>
    <n v="0"/>
    <s v="TIPO I"/>
    <s v="TERRESTRE"/>
    <n v="0"/>
    <n v="0"/>
    <n v="0"/>
    <n v="41241.0800752"/>
    <n v="0"/>
    <n v="41241.0800752"/>
    <m/>
    <m/>
    <m/>
    <m/>
    <m/>
    <m/>
  </r>
  <r>
    <s v="SANTA MARTA"/>
    <x v="3"/>
    <x v="3"/>
    <n v="47170"/>
    <n v="5793562"/>
    <n v="15945843"/>
    <s v="INCIDENTE"/>
    <s v="MAGDALENA"/>
    <s v="CHIBOLO"/>
    <s v="PILAR LOBO VARIEDADES Y SUMINI"/>
    <s v="REDEBAN"/>
    <s v="FO-25-1514111"/>
    <d v="2025-09-11T11:51:00"/>
    <d v="2025-09-12T15:00:00"/>
    <s v="BANCO DE BOGOTA"/>
    <s v="HARDWARE"/>
    <s v="NO ENCIENDE SE REINICIA"/>
    <s v="FUENTE PODER AVERIADA"/>
    <s v="CERRADO"/>
    <s v="11-09 EN COMUNICACION CON LA SEÑORA PILAR LOBO AL NUMERO 3022172447, CONFIRMA FALLA, DATOS CORRECTOS. SE ESCALA PARA VISITA_x000a_0_x000a_12-09 / SOLUCIÓN: SE VISITA COMERCIO POR FALLA, YA QUE EL EQUIPO NO ENCIENDE, SE HACE CAMBIO DE FUENTE DE PODER, SE DEJA CON LA VERSIÓN 10.6, SE INICIALIZA DATÁFONO, SE REALIZAN PRUEBAS OK, SE CREA USUARIO Y CONTRASEÑA. / USUARIO: Dina Paola Villa  TELEFONO: 3103505892 CORREO: pilarlobo62@hotmail.com"/>
    <s v="VISITA_TÉCNICA"/>
    <s v="BBBDZ127"/>
    <s v="TIPO IV"/>
    <s v="TERRESTRE"/>
    <s v="CACERES HERNANDEZ ANDRES"/>
    <n v="1"/>
    <n v="0"/>
    <n v="479588.87655000004"/>
    <n v="196536.5258152"/>
    <n v="479588.87655000004"/>
    <m/>
    <m/>
    <m/>
    <m/>
    <m/>
    <m/>
  </r>
  <r>
    <s v="MEDELLIN"/>
    <x v="2"/>
    <x v="2"/>
    <n v="5001"/>
    <n v="5793661"/>
    <n v="18527937"/>
    <s v="INCIDENTE"/>
    <s v="ANTIOQUIA"/>
    <s v="MEDELLIN"/>
    <s v="SER JUNIN"/>
    <s v="REDEBAN"/>
    <s v="FO-25-1514885"/>
    <d v="2025-09-11T12:29:00"/>
    <d v="2025-09-12T12:07:00"/>
    <s v="BANCO DE BOGOTA"/>
    <s v="SOFTWARE"/>
    <s v="CIERRE"/>
    <s v="CIERRE NO HABILITADO"/>
    <s v="CERRADO"/>
    <s v="11-09 SE ESCALA PARA VISITA. LLAMAR ANTES DE VISITAR, CONFIRMAR FALLA Y DATOS_x000a_0_x000a_12-09 / SOLUCIÓN: SE REALIZA HABILITACIÓN SE CIERRES, OK / USUARIO: Cindy Rios TELEFONO: 3112574027 CORREO: cajajunin1@sercomunicaciones.com"/>
    <s v="VISITA_TÉCNICA"/>
    <s v="AD00U595"/>
    <s v="TIPO I"/>
    <s v="TERRESTRE"/>
    <s v="MONTOYA VELEZ ANDRES FELIPE"/>
    <n v="1"/>
    <n v="0"/>
    <n v="65960.072302"/>
    <n v="75096.394270399993"/>
    <n v="65960.072302"/>
    <m/>
    <m/>
    <m/>
    <m/>
    <m/>
    <m/>
  </r>
  <r>
    <s v="CALI"/>
    <x v="1"/>
    <x v="1"/>
    <n v="76001"/>
    <n v="5793766"/>
    <n v="38729836"/>
    <s v="INCIDENTE"/>
    <s v="VALLE DEL CAUCA"/>
    <s v="CALI"/>
    <s v="MUNDO AL REVES NET"/>
    <s v="REDEBAN"/>
    <s v="FO-25-1514888"/>
    <d v="2025-09-11T13:03:00"/>
    <d v="2025-09-12T11:46:00"/>
    <s v="BANCO DE BOGOTA"/>
    <s v="HARDWARE"/>
    <s v="ALERT IRRUPTION"/>
    <s v="ALERT IRRUPTION"/>
    <s v="CERRADO"/>
    <s v="11-09 SE ESCALA PARA VISITA. LLAMAR ANTES DE VISITAR, CONFIRMAR FALLA Y DATOS_x000a_0_x000a_12-09 / SOLUCIÓN: SE CAMBIA DATÁFONO, YA QUE EL DEL CLIENTE ESTABA MALO / USUARIO: KEINER PAREDES TELEFONO: 3153827721 CORREO: keiner-y@hotmail.com"/>
    <s v="VISITA_TÉCNICA"/>
    <s v="EG000271"/>
    <s v="TIPO I"/>
    <s v="TERRESTRE"/>
    <s v="CUERO RUIZ JHONNY"/>
    <n v="1"/>
    <n v="0"/>
    <n v="65960.072302"/>
    <n v="75096.394270399993"/>
    <n v="65960.072302"/>
    <m/>
    <m/>
    <m/>
    <m/>
    <m/>
    <m/>
  </r>
  <r>
    <s v="BOGOTA"/>
    <x v="0"/>
    <x v="0"/>
    <n v="25181"/>
    <n v="5793769"/>
    <n v="13290333"/>
    <s v="INCIDENTE"/>
    <s v="CUNDINAMARCA"/>
    <s v="CHOACHI"/>
    <s v="DROGAS CHOACHI"/>
    <s v="REDEBAN"/>
    <s v="FO-25-1514891"/>
    <d v="2025-09-11T13:05:00"/>
    <d v="2025-09-12T12:56:00"/>
    <s v="BANCO DE BOGOTA"/>
    <s v="SOFTWARE"/>
    <s v="ACTUALIZACION"/>
    <s v="VERSION CARGA SO VR"/>
    <s v="CERRADO"/>
    <s v="11-09 SE ESCALA PARA VISITA. LLAMAR ANTES DE VISITAR, CONFIRMAR FALLA Y DATOS_x000a_0_x000a_12-09 / SOLUCIÓN: SE REALIZA BORRADO DE DATAFONO FALLAS DE REINICIO. DATAFONO SE ENCUENTRA CON VERSIÓN ANTIGUA, SE CARGA SO Y VERSIÓN NUEVA 10.6. SE CREAN USUARIOS Y SE HABILITAN CIERRES OK  / USUARIO: SALOMÓN MAECHA  TELEFONO: 3112287037 CORREO: salomon126@hotmail.com"/>
    <s v="VISITA_TÉCNICA"/>
    <s v="A2ZZZ324 - IZ02Z731"/>
    <s v="TIPO II"/>
    <s v="TERRESTRE"/>
    <s v="ORTIZ MARTINEZ STIVEN"/>
    <n v="1"/>
    <n v="0"/>
    <n v="144967.87232000002"/>
    <n v="140395.6348884"/>
    <n v="144967.87232000002"/>
    <m/>
    <m/>
    <m/>
    <m/>
    <m/>
    <m/>
  </r>
  <r>
    <s v="CALI"/>
    <x v="1"/>
    <x v="1"/>
    <n v="76001"/>
    <n v="5793898"/>
    <n v="66421371"/>
    <s v="INCIDENTE"/>
    <s v="VALLE DEL CAUCA"/>
    <s v="CALI"/>
    <s v="VARIEDADES LYN"/>
    <s v="REDEBAN"/>
    <s v="FO-25-1515370"/>
    <d v="2025-09-11T13:54:00"/>
    <d v="2025-09-12T12:43:00"/>
    <s v="BANCO DE BOGOTA"/>
    <s v="ENTIDAD"/>
    <s v="AVAL TARJETA DE SEMBRADO"/>
    <s v="NO EXISTE COMPROBANTE"/>
    <s v="CERRADO"/>
    <s v="11-09 LA RED: POR FAVOR PROCEDER CON EL CORRESPONDIENTE RESEMBRADO DE TARJETA ** SE ESCALA PARA VISITA. LLAMAR ANTES DE VISITAR, CONFIRMAR FALLA Y DATOS_x000a_0_x000a_12-09 / SOLUCIÓN: CLIENTE TENÍA LA TARJETA SEMBRADO BLOQUEADA, SOLICITÓ EL RESEMBRADO DE TARJETA, SE HACEN PRUEBAS Y QUEDA FUNCIONANDO CORRECTAMENTE / USUARIO: NATALI MENDOZA  TELEFONO: 3173201979 CORREO: lyntabajos@gmail.com"/>
    <s v="VISITA_TÉCNICA"/>
    <s v="FA09Z174"/>
    <s v="TIPO I"/>
    <s v="TERRESTRE"/>
    <s v="CUERO RUIZ JHONNY"/>
    <n v="1"/>
    <n v="0"/>
    <n v="65960.072302"/>
    <n v="75096.394270399993"/>
    <n v="65960.072302"/>
    <m/>
    <m/>
    <m/>
    <m/>
    <m/>
    <m/>
  </r>
  <r>
    <s v="BOGOTA"/>
    <x v="0"/>
    <x v="0"/>
    <n v="11001"/>
    <n v="5794093"/>
    <n v="23381403"/>
    <s v="INCIDENTE"/>
    <s v="CUNDINAMARCA"/>
    <s v="BOGOTA"/>
    <s v="REDES JC"/>
    <s v="REDEBAN"/>
    <s v="FO-25-1516248"/>
    <d v="2025-09-11T14:56:00"/>
    <d v="2025-09-12T14:43:00"/>
    <s v="BANCO DE BOGOTA"/>
    <s v="ENTIDAD"/>
    <s v="ERROR DE TRANSACCIONES"/>
    <s v="TRANSACCION NO PERMITIDA"/>
    <s v="CERRADO"/>
    <s v="11-09 SE ESCALA PARA VISITA. LLAMAR ANTES DE VISITAR, CONFIRMAR FALLA Y DATOS_x000a_0_x000a_12-09 / SOLUCIÓN: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NO SE REALIZA INGRESO A CB, NI SE MANIPULAN EQUIPOS / USUARIO: GERALDIN LINARES TELEFONO: 3158272511 CORREO: corresponsaljd@gmail.com"/>
    <s v="VISITA_TÉCNICA"/>
    <s v="A1KZZ918"/>
    <s v="TIPO I"/>
    <s v="TERRESTRE"/>
    <s v="GALEANO SORIANO JUAN DAVID"/>
    <n v="1"/>
    <n v="0"/>
    <n v="65960.072302"/>
    <n v="75096.394270399993"/>
    <n v="65960.072302"/>
    <m/>
    <m/>
    <m/>
    <m/>
    <m/>
    <m/>
  </r>
  <r>
    <s v="MEDELLIN"/>
    <x v="2"/>
    <x v="2"/>
    <n v="15572"/>
    <n v="5794298"/>
    <n v="17914730"/>
    <s v="INCIDENTE"/>
    <s v="BOYACA"/>
    <s v="PUERTO BOYACA"/>
    <s v="TIENDA SERVICIOS EMMANUEL"/>
    <s v="REDEBAN"/>
    <s v="FO-25-1516615"/>
    <d v="2025-09-11T16:20:00"/>
    <d v="2025-09-12T15:54:00"/>
    <s v="BANCO DE BOGOTA"/>
    <s v="HARDWARE"/>
    <s v="LECTOR DE BARRAS"/>
    <s v="DAÑO POS"/>
    <s v="CERRADO"/>
    <s v="11-09 EN COMUNICACION CON LA SEÑORA GLORIA LONDOÑO AL NUMERO 3138851689, CONFIRMA FALLA, DATOS CORRECTOS. SE ESCALA PARA VISITA_x000a_0_x000a_12-09 / SOLUCIÓN: SE REALIZA CAMBIO DE LECTORA YA QUE NO ENCIENDE, SE REALIZAN PRUEBAS EXITOSAS, SERVICIO OPERATIVO OK / USUARIO: GLORIA LONDOÑO TELEFONO: 3138851689 CORREO: lopalo2009@hotmail.com"/>
    <s v="VISITA_TÉCNICA"/>
    <s v="ACZZZ611"/>
    <s v="TIPO IV"/>
    <s v="TERRESTRE"/>
    <s v="ZAPATA LOPEZ EDWARD ASDRUBAL"/>
    <n v="1"/>
    <n v="0"/>
    <n v="479588.87655000004"/>
    <n v="196536.5258152"/>
    <n v="479588.87655000004"/>
    <m/>
    <m/>
    <m/>
    <m/>
    <m/>
    <m/>
  </r>
  <r>
    <s v="IBAGUE"/>
    <x v="4"/>
    <x v="4"/>
    <n v="73408"/>
    <n v="5794503"/>
    <n v="15977887"/>
    <s v="INCIDENTE"/>
    <s v="TOLIMA"/>
    <s v="LERIDA"/>
    <s v="MUNDO INTERIOR"/>
    <s v="REDEBAN"/>
    <s v="FO-25-1517924"/>
    <d v="2025-09-12T08:00:00"/>
    <d v="2025-09-13T13:23:00"/>
    <s v="BANCO DE BOGOTA"/>
    <s v="USUARIO"/>
    <s v="USUARIOS"/>
    <s v="MALA MANIPULACION POS"/>
    <s v="CERRADO"/>
    <s v="12-09 SE ESCALA PARA VISITA. LLAMAR ANTES DE VISITAR, CONFIRMAR FALLA Y DATOS_x000a_0_x000a_13-09 / SOLUCIÓN: SE CONTACTA TELEFÓNICAMENTE CON LA SEÑORITA YOLANDA CARDOZO AL NÚMERO TELEFÓNICO 3103251187 SE INDICA PASO PASO DE COMO SE DEBE REALIZAR EL APAGADO DEL DATAFONO UNA VEZ TERMINE LA JORNADA  / USUARIO: Yolanda Cardozo  TELEFONO: 3103251187 CORREO: josejasiel@hotmail.com"/>
    <s v="SOPORTE_TELEFÓNICO"/>
    <n v="0"/>
    <s v="TIPO II"/>
    <s v="TERRESTRE"/>
    <s v="GUTIERREZ  CAMILO ANDRES"/>
    <n v="0"/>
    <n v="0"/>
    <n v="41241.0800752"/>
    <n v="0"/>
    <n v="41241.0800752"/>
    <m/>
    <m/>
    <m/>
    <m/>
    <m/>
    <m/>
  </r>
  <r>
    <s v="VILLAVICENCIO"/>
    <x v="4"/>
    <x v="4"/>
    <n v="50226"/>
    <n v="5794669"/>
    <n v="13796420"/>
    <s v="INCIDENTE"/>
    <s v="META"/>
    <s v="CUMARAL"/>
    <s v="CONSUERTE CUMARAL"/>
    <s v="REDEBAN"/>
    <s v="FO-25-1518118"/>
    <d v="2025-09-12T08:20:00"/>
    <d v="2025-09-12T11:30:00"/>
    <s v="BANCO DE BOGOTA"/>
    <s v="SOFTWARE"/>
    <s v="CIERRE"/>
    <s v="CIERRE NO HABILITADO"/>
    <s v="CERRADO"/>
    <s v="12-09 SE ESCALA PARA VISITA. LLAMAR ANTES DE VISITAR, CONFIRMAR FALLA Y DATOS_x000a_0_x000a_12-09 / SOLUCIÓN: SE REALIZA HABILITACIÓN DE CIERRE YA QUE EL COMERCIO NO LO PUEDE REALIZAR  / USUARIO: Vivían Herrera  TELEFONO: 3122647154 CORREO: centrodecontacto@consuerte.com.co "/>
    <s v="VISITA_TÉCNICA"/>
    <s v="9A00Z865"/>
    <s v="TIPO II"/>
    <s v="TERRESTRE"/>
    <s v="ROZO JIMENEZ EDGAR ARMANDO"/>
    <n v="1"/>
    <n v="0"/>
    <n v="144967.87232000002"/>
    <n v="140395.6348884"/>
    <n v="144967.87232000002"/>
    <m/>
    <m/>
    <m/>
    <m/>
    <m/>
    <m/>
  </r>
  <r>
    <s v="VILLAVICENCIO"/>
    <x v="4"/>
    <x v="4"/>
    <n v="50683"/>
    <n v="5794896"/>
    <n v="90103296"/>
    <s v="INCIDENTE"/>
    <s v="META"/>
    <s v="SAN JUAN DE ARAMA"/>
    <s v="VETERINARIA EMPREGATEC"/>
    <s v="REDEBAN"/>
    <s v="FO-25-1518954"/>
    <d v="2025-09-12T09:55:00"/>
    <d v="2025-09-12T15:47:00"/>
    <s v="BANCO DE BOGOTA"/>
    <s v="HARDWARE"/>
    <s v="TECLADO"/>
    <s v="DAÑO POS"/>
    <s v="CERRADO"/>
    <s v="12-09 EN COMUNICACION CON LA SEÑORA TATIANA VELEZ AL NUMERO 3223821411, CONFIRMA FALLA, DATOS CORRECTOS. SE ESCALA PARA VISITA_x000a_0_x000a_12-09 / SOLUCIÓN: SE CAMBIA EQUIPO POR DAÑO EN EL TECLADO, PRUEBAS OK / USUARIO: Tatiana Velez TELEFONO: 3223821411 CORREO: empregatecsas@gmail.com"/>
    <s v="VISITA_TÉCNICA"/>
    <s v="V7ZZZ400"/>
    <s v="TIPO III"/>
    <s v="TERRESTRE"/>
    <s v="PEDREROS CONTRERAS MICHAEL STEVENS"/>
    <n v="1"/>
    <n v="0"/>
    <n v="275728.78077800001"/>
    <n v="196536.5258152"/>
    <n v="275728.78077800001"/>
    <m/>
    <m/>
    <m/>
    <m/>
    <m/>
    <m/>
  </r>
  <r>
    <s v="BUCARAMANGA"/>
    <x v="5"/>
    <x v="5"/>
    <n v="68547"/>
    <n v="5795151"/>
    <n v="21387139"/>
    <s v="INCIDENTE"/>
    <s v="SANTANDER"/>
    <s v="PIEDECUESTA"/>
    <s v="DROGUERIA EL ATRIO"/>
    <s v="REDEBAN"/>
    <s v="FO-25-1519594"/>
    <d v="2025-09-12T11:16:00"/>
    <d v="2025-09-13T13:26:00"/>
    <s v="BANCO DE BOGOTA"/>
    <s v="HARDWARE"/>
    <s v="COMUNICACION"/>
    <s v="MENSAJE CABLE DE RED DESCONECTADO"/>
    <s v="CERRADO"/>
    <s v="12-09 SE ESCALA PARA VISITA. LLAMAR ANTES DE VISITAR, CONFIRMAR FALLA Y DATOS_x000a_0_x000a_12-09 / SOLUCIÓN: SE VISITA COMERCIO NOS RECIBE EL SEÑOR ANGEL EL CUAL NOS INFORMA QUE NO DESEAUN INCIDENTE QUE ELLOS SOLICITARON UN RETIRO DE EQUIPOS Y NO TIENEN LOS EQUIPOS EN EL COMERCIO YA QUE SE ENCUENTRA MAS DE DOS MESES DAÑADO  / USUARIO: Angel acosta TELEFONO: 3115691307 CORREO: angelstevenacostavelandia@gmail.com"/>
    <s v="VISITA_TÉCNICA"/>
    <s v="JA00I846"/>
    <s v="TIPO II"/>
    <s v="TERRESTRE"/>
    <s v="BARAJAS BERMUDEZ YAHIR MAURICIO"/>
    <n v="1"/>
    <n v="0"/>
    <n v="144967.87232000002"/>
    <n v="140395.6348884"/>
    <n v="144967.87232000002"/>
    <m/>
    <m/>
    <m/>
    <m/>
    <m/>
    <m/>
  </r>
  <r>
    <s v="CALI"/>
    <x v="1"/>
    <x v="1"/>
    <n v="19001"/>
    <n v="5795318"/>
    <n v="20486908"/>
    <s v="INCIDENTE"/>
    <s v="CAUCA"/>
    <s v="POPAYAN"/>
    <s v="MUNDO JUGUEMOS"/>
    <s v="REDEBAN"/>
    <s v="FO-25-1520678"/>
    <d v="2025-09-12T12:23:00"/>
    <d v="2025-09-12T13:36:00"/>
    <s v="BANCO DE BOGOTA"/>
    <s v="ENTIDAD"/>
    <s v="AVAL TARJETA DE SEMBRADO"/>
    <s v="RESEMBRADO DE TARJETA"/>
    <s v="CERRADO"/>
    <s v="12-09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_x000a_0_x000a_12-09 / SOLUCIÓN:  / USUARIO:  TELEFONO:  CORREO: "/>
    <s v="SOPORTE_TELEFÓNICO"/>
    <n v="0"/>
    <s v="TIPO III"/>
    <s v="TERRESTRE"/>
    <n v="0"/>
    <n v="0"/>
    <n v="0"/>
    <n v="41241.0800752"/>
    <n v="0"/>
    <n v="41241.0800752"/>
    <m/>
    <m/>
    <m/>
    <m/>
    <m/>
    <m/>
  </r>
  <r>
    <s v="BUCARAMANGA"/>
    <x v="5"/>
    <x v="5"/>
    <n v="68001"/>
    <n v="5795670"/>
    <n v="87985085"/>
    <s v="INCIDENTE"/>
    <s v="SANTANDER"/>
    <s v="BUCARAMANGA"/>
    <s v="ALMACEN DE ROPA ARISE STORE"/>
    <s v="REDEBAN"/>
    <s v="FO-25-1521625"/>
    <d v="2025-09-12T15:12:00"/>
    <d v="2025-09-13T13:17:00"/>
    <s v="BANCO DE BOGOTA"/>
    <s v="HARDWARE"/>
    <s v="LECTOR DE BARRAS"/>
    <s v="CABLE LECTORA AVERIADO"/>
    <s v="CERRADO"/>
    <s v="12-09 SE ESCALA PARA VISITA. LLAMAR ANTES DE VISITAR, CONFIRMAR FALLA Y DATOS_x000a_0_x000a_13-09 / SOLUCIÓN: SE REALIZA CAMBIO DE LECTORA EN DAÑO PRUEBAS OK SERVICIO SERVICIO OPERATIVO  / USUARIO: Carolina Guzmán  TELEFONO: 3157416143 CORREO: torregirardotcorresponsalbanca@gmail.com"/>
    <s v="VISITA_TÉCNICA"/>
    <s v="A4QZZ310"/>
    <s v="TIPO I"/>
    <s v="TERRESTRE"/>
    <s v="REYES RAMIREZ DIEGO ALEXANDER"/>
    <n v="1"/>
    <n v="0"/>
    <n v="65960.072302"/>
    <n v="75096.394270399993"/>
    <n v="65960.072302"/>
    <m/>
    <m/>
    <m/>
    <m/>
    <m/>
    <m/>
  </r>
  <r>
    <s v="MEDELLIN"/>
    <x v="2"/>
    <x v="2"/>
    <n v="5129"/>
    <n v="5795852"/>
    <n v="16040941"/>
    <s v="INCIDENTE"/>
    <s v="ANTIOQUIA"/>
    <s v="CALDAS"/>
    <s v="SER COMUNICACIONES"/>
    <s v="REDEBAN"/>
    <s v="FO-25-1522611"/>
    <d v="2025-09-12T16:30:00"/>
    <d v="2025-09-13T13:20:00"/>
    <s v="BANCO DE BOGOTA"/>
    <s v="HARDWARE"/>
    <s v="TECLADO"/>
    <s v="DAÑO POS"/>
    <s v="CERRADO"/>
    <s v="12-09 SE ESCALA PARA VISITA. LLAMAR ANTES DE VISITAR, CONFIRMAR FALLA Y DATOS_x000a_0_x000a_13-09 / SOLUCIÓN: SE CAMBIA DATÁFONO POR DAÑO EN TECLADO  / USUARIO: Cactelyn Moncada cano TELEFONO: 3146091249 CORREO: cajacaldas1@sercomunicaciones.com"/>
    <s v="VISITA_TÉCNICA"/>
    <s v="BBMZZ762"/>
    <s v="TIPO I"/>
    <s v="TERRESTRE"/>
    <s v="CASTAÑEDA PALACIO CARLOS FELIPE"/>
    <n v="1"/>
    <n v="0"/>
    <n v="65960.072302"/>
    <n v="75096.394270399993"/>
    <n v="65960.072302"/>
    <m/>
    <m/>
    <m/>
    <m/>
    <m/>
    <m/>
  </r>
  <r>
    <s v="SANTA MARTA"/>
    <x v="3"/>
    <x v="3"/>
    <n v="47001"/>
    <n v="5795856"/>
    <n v="81512741"/>
    <s v="INCIDENTE"/>
    <s v="MAGDALENA"/>
    <s v="SANTA MARTA"/>
    <s v="DROGUERIA Y PAPELERIA DALAF"/>
    <s v="REDEBAN"/>
    <s v="FO-25-1530879"/>
    <d v="2025-09-15T08:43:00"/>
    <d v="2025-09-15T15:47:00"/>
    <s v="BANCO DE BOGOTA"/>
    <s v="HARDWARE"/>
    <s v="COMUNICACION"/>
    <s v="MENSAJE CABLE DE RED DESCONECTADO"/>
    <s v="CERRADO"/>
    <s v="13-09 SE ESCALA PARA VISITA. LLAMAR ANTES DE VISITAR, CONFIRMAR FALLA Y DATOS_x000a_0_x000a_15-09 / SOLUCIÓN: SE REALIZA A VISITAR SITIO SE DETECTA DAÑO EN EL PUERTO IP SE REALIZA A CAMBIO SE REALIZAN PRUEBAS TODO OKAY / USUARIO: Levis Ceballos  TELEFONO: 3045395021 CORREO: lecemar21@hotmail.com"/>
    <s v="VISITA_TÉCNICA"/>
    <s v="10GZZ599"/>
    <s v="TIPO I"/>
    <s v="TERRESTRE"/>
    <s v="GUTIERREZ PEREZ LUIS ALBERTO"/>
    <n v="1"/>
    <n v="0"/>
    <n v="65960.072302"/>
    <n v="75096.394270399993"/>
    <n v="65960.072302"/>
    <m/>
    <m/>
    <m/>
    <m/>
    <m/>
    <m/>
  </r>
  <r>
    <s v="TUNJA"/>
    <x v="5"/>
    <x v="5"/>
    <n v="15367"/>
    <n v="5795913"/>
    <n v="66881434"/>
    <s v="INCIDENTE"/>
    <s v="BOYACA"/>
    <s v="JENESANO"/>
    <s v="FARMACITY DROGUERIAS "/>
    <s v="REDEBAN"/>
    <s v="FO-25-1523708"/>
    <d v="2025-09-12T17:05:00"/>
    <d v="2025-09-15T17:23:00"/>
    <s v="BANCO DE BOGOTA"/>
    <s v="HARDWARE"/>
    <s v="TECLADO"/>
    <s v="DAÑO POS"/>
    <s v="CERRADO"/>
    <s v="12-09 SE ESCALA PARA VISITA. LLAMAR ANTES DE VISITAR, CONFIRMAR FALLA Y DATOS**13-09 10:56 SE ESTABLECE COMUNICACIÓN CON LA SEÑORA LUZ MARCIALES AL NÚMERO DE CONTACTO 3112373256 CLIENTE INDICA QUE LE ESTÁ PRESENTANDO ERROR EN LAS TX SE LE INDICA AL CLIENTE QUE EL DÍA DE HOY NO ES POSIBLE BRINDARLE UNA SOLUCIÓN AL INCONVENIENTE YA QUE DEPENDEMOS DEL SOPORTE DE REDEBAN PARA SOLUCIONAR LA FALLA POR SER DÍA SABADO NO CONTAMOS CON EL MISMO CLIENTE COMPRENDE QUEDANDO CONFORME._x000a_13/09/2025 SE ESTABLECE COMUNICACIÓN CON LA SEÑORA LUZ MARCIALES AL NÚMERO DE CONTACTO 3112373256 CLIENTE INDICA QUE LE ESTÁ PRESENTANDO ERROR EN LAS TX SE LE INDICA AL CLIENTE QUE EL DÍA DE HOY NO ES POSIBLE BRINDARLE UNA SOLUCIÓN AL INCONVENIENTE YA QUE DEPENDEMOS DEL SOPORTE DE REDEBAN PARA SOLUCIONAR LA FALLA POR SER DÍA SABADO NO CONTAMOS CON EL MISMO CLIENTE COMPRENDE QUEDANDO CONFORME._x000a_15-09 / SOLUCIÓN: SE VISITA CB MANTENIMIENTO DE EQUIPO CAMBIO DE EQUIPO POR DAÑO ....CONTINUA FALLA DE CB EN CONSIGNACIONES Y PAGOS DE FACTURAS....FALLA POR PARTE DE ENTIDAD SE ESCALA CON REDEBAN / USUARIO: LUZ BERTHA MARCIALES TELEFONO: 3112373256 CORREO: luzmarciales12@gmail.com"/>
    <s v="VISITA_TÉCNICA"/>
    <s v="SX0AZ820"/>
    <s v="TIPO II"/>
    <s v="TERRESTRE"/>
    <s v="GONZALEZ GONZALEZ MARIO ALBERTO"/>
    <n v="1"/>
    <n v="0"/>
    <n v="144967.87232000002"/>
    <n v="140395.6348884"/>
    <n v="144967.87232000002"/>
    <m/>
    <m/>
    <m/>
    <m/>
    <m/>
    <m/>
  </r>
  <r>
    <s v="YOPAL"/>
    <x v="4"/>
    <x v="4"/>
    <n v="85010"/>
    <n v="5796244"/>
    <n v="16613770"/>
    <s v="INCIDENTE"/>
    <s v="CASANARE"/>
    <s v="AGUAZUL"/>
    <s v="MOBITECH GROUP"/>
    <s v="REDEBAN"/>
    <s v="FO-25-1524430"/>
    <d v="2025-09-13T09:53:00"/>
    <d v="2025-09-15T15:55:00"/>
    <s v="BANCO DE BOGOTA"/>
    <s v="HARDWARE"/>
    <s v="SE REINICIA"/>
    <s v="DAÑO POS"/>
    <s v="CERRADO"/>
    <s v="12-09 SE ESCALA PARA VISITA. LLAMAR ANTES DE VISITAR, CONFIRMAR FALLA Y DATOS_x000a_14/09/2025 POR HORARIO DE ATENCIÓN NO ABRE LOS DOMINGOS_x000a_15-09 / SOLUCIÓN: S3 VISITA COMERCIO, SE REALIZA CAMBIO DE DATAFONO Y PINPAD. PRUEBAS OK. OPERATIVO EL SERVICIO.  / USUARIO: ANGIE MACIAS TELEFONO: 3213570378 CORREO: angiejmacias@gmail.com"/>
    <s v="VISITA_TÉCNICA"/>
    <s v="BL01A379"/>
    <s v="TIPO II"/>
    <s v="TERRESTRE"/>
    <s v="BERNAL ELAICA EDGAR ALEXIS"/>
    <n v="1"/>
    <n v="0"/>
    <n v="144967.87232000002"/>
    <n v="140395.6348884"/>
    <n v="144967.87232000002"/>
    <m/>
    <m/>
    <m/>
    <m/>
    <m/>
    <m/>
  </r>
  <r>
    <s v="APARTADO"/>
    <x v="2"/>
    <x v="2"/>
    <n v="5172"/>
    <n v="5796321"/>
    <n v="18719468"/>
    <s v="INCIDENTE"/>
    <s v="ANTIOQUIA"/>
    <s v="CHIGORODO"/>
    <s v="TEAM COMMUNICATIONS CHIGORODO"/>
    <s v="REDEBAN"/>
    <s v="FO-25-1524433"/>
    <d v="2025-09-13T10:48:00"/>
    <d v="2025-09-15T10:01:00"/>
    <s v="BANCO DE BOGOTA"/>
    <s v="HARDWARE"/>
    <s v="IMPRESION"/>
    <s v="NO AVANZA PAPEL"/>
    <s v="CERRADO"/>
    <s v="12-09 SE ESCALA PARA VISITA. LLAMAR ANTES DE VISITAR, CONFIRMAR FALLA Y DATOS_x000a_0_x000a_15-09 / SOLUCIÓN: SE LLAMA AL USUARIO PARA VALIDAR FALLA. Y NOS NOTIFICA QUE EL PROBLEMA ES QUE HAY OCASIONES QUE EL PAPEL NO AVANZA AL MOMENTO DE SACAR UNA TIRILLA ESTO OCURRE EN HORAS DE LA MAÑANA. SE LE INFORMA QUE ESTO OCURRE CUANDO LA BATERÍA DEL EQUIPO SE ENCUENTRA MUY DESCARGADA, SE RECOMIENDA QUE ESPERE A QUE CARGUE UN POCO LA BATERÍA PARA QUE ESTÁ MUEVA EL RODILLO DE LA IMPRESORA Y PUEDA FUNCIONAR. USUARIO ENVÍA COMPROBANTE( TIRILLA ) DE QUE YA FUNCIONA EL DATAFONOS. / USUARIO: Alejandra mejia  TELEFONO: 3106055798 CORREO: alejamejia2001@gmail.com"/>
    <s v="SOPORTE_TELEFÓNICO"/>
    <n v="0"/>
    <s v="TIPO II"/>
    <s v="TERRESTRE"/>
    <s v="SALDARRIAGA MIRANDA SANTIAGO"/>
    <n v="0"/>
    <n v="0"/>
    <n v="41241.0800752"/>
    <n v="0"/>
    <n v="41241.0800752"/>
    <m/>
    <m/>
    <m/>
    <m/>
    <m/>
    <m/>
  </r>
  <r>
    <s v="MONTERIA"/>
    <x v="3"/>
    <x v="3"/>
    <n v="23855"/>
    <n v="5796330"/>
    <n v="11584836"/>
    <s v="INCIDENTE"/>
    <s v="CORDOBA"/>
    <s v="VALENCIA"/>
    <s v="VARIEDADES BURI"/>
    <s v="REDEBAN"/>
    <s v="FO-25-1524437"/>
    <d v="2025-09-13T10:53:00"/>
    <d v="2025-09-17T13:11:00"/>
    <s v="BANCO DE BOGOTA"/>
    <s v="HARDWARE"/>
    <s v="COMUNICACION"/>
    <s v="MENSAJE CABLE DE RED DESCONECTADO"/>
    <s v="CERRADO"/>
    <s v="12-09 SE ESCALA PARA VISITA. LLAMAR ANTES DE VISITAR, CONFIRMAR FALLA Y DATOS_x000a_15/09/2025 NO ES POSIBLE REALIZAR LA ACTIVIDAD POR BLOQUEO DE LA VÍA MONTERÍA - TIERRALTA POR EL CORREGIMIENTO TRES PIEDRAS._x000a_17-09 / SOLUCIÓN: SE REALIZÓ CAMBIO DE EQUIPO OK, USUARIOS OK, PRUEBAS OK, TELECARGA DRNA. / USUARIO: Blanca Buritica  TELEFONO: 3114392811 CORREO: moto_vale@hotmail.com"/>
    <s v="VISITA_TÉCNICA"/>
    <s v="A15ZZ306"/>
    <s v="TIPO III"/>
    <s v="TERRESTRE"/>
    <s v="CALDERA SALCEDO CARLOS JULIO"/>
    <n v="1"/>
    <n v="0"/>
    <n v="275728.78077800001"/>
    <n v="196536.5258152"/>
    <n v="275728.78077800001"/>
    <m/>
    <m/>
    <m/>
    <m/>
    <m/>
    <m/>
  </r>
  <r>
    <s v="PASTO"/>
    <x v="1"/>
    <x v="1"/>
    <n v="52001"/>
    <n v="5796401"/>
    <n v="21491501"/>
    <s v="INCIDENTE"/>
    <s v="NARIÑO"/>
    <s v="PASTO"/>
    <s v="DISTRIBUCIONES CHC"/>
    <s v="REDEBAN"/>
    <s v="FO-25-1524965"/>
    <d v="2025-09-13T11:46:00"/>
    <d v="2025-09-16T09:29:00"/>
    <s v="BANCO DE BOGOTA"/>
    <s v="HARDWARE"/>
    <s v="LECTOR DE BARRAS"/>
    <s v="CABLE LECTORA AVERIADO"/>
    <s v="CERRADO"/>
    <s v="12-09 SE ESCALA PARA VISITA. LLAMAR ANTES DE VISITAR, CONFIRMAR FALLA Y DATOS_x000a_13/09/2025 SE REALIZA LLAMDA AL CLIENTE PERO ESTE YA NO SE ENCUENTRA EN EL ESTABLECIMIENTO, SE REALIZARA VISITA EL DIA LUNES PARA VALIDAR INCONVENIENTE_x000a_15-09 / SOLUCIÓN: SE VERIFICÓ FALLA DE LECTOR DE CÓDIGO DE BARRAS NO PERMITE LEER CÓDIGOS SE PRENDE Y APAGA POR CABLE DAÑADO, SE CAMBIA LECTORA, A SU VES SE ACTUALIZA VERSIÓN, SE EJECUTAN PRUEBAS TX EXITOSAS QUEDA OPERATIVO.  / USUARIO: Danilo chaucanes  TELEFONO: 3167592676 CORREO: hedacli@gmail.com "/>
    <s v="VISITA_TÉCNICA"/>
    <s v="LA00N434 "/>
    <s v="TIPO I"/>
    <s v="TERRESTRE"/>
    <s v="REMICIO AMADO JOHN HEBER"/>
    <n v="1"/>
    <n v="0"/>
    <n v="65960.072302"/>
    <n v="75096.394270399993"/>
    <n v="65960.072302"/>
    <m/>
    <m/>
    <m/>
    <m/>
    <m/>
    <m/>
  </r>
  <r>
    <s v="BARRANQUILLA"/>
    <x v="3"/>
    <x v="3"/>
    <n v="8758"/>
    <n v="5796500"/>
    <n v="13369707"/>
    <s v="INCIDENTE"/>
    <s v="ATLANTICO"/>
    <s v="SOLEDAD"/>
    <s v="DROGAS MERLY"/>
    <s v="REDEBAN"/>
    <s v="FO-25-1525166"/>
    <d v="2025-09-13T12:49:00"/>
    <d v="2025-09-15T16:03:00"/>
    <s v="BANCO DE BOGOTA"/>
    <s v="HARDWARE"/>
    <s v="ALERT IRRUPTION"/>
    <s v="ALERT IRRUPTION"/>
    <s v="CERRADO"/>
    <s v="12-09 SE ESCALA PARA VISITA. LLAMAR ANTES DE VISITAR, CONFIRMAR FALLA Y DATOS_x000a_0_x000a_15-09 / SOLUCIÓN: SE REALIZA VISITA SE PROCEDE R VALIDAR DATAFONO Y TIENE MENSAJE DE ALERTH INTERRUPTION ,SE CAMBIA DATAFONO DE HACEN PRUEBAS Y TODO OK, CB OPERATIVO  / USUARIO: Neudis Dias TELEFONO: 3054592991 CORREO: josefa33_08@hotmail.com"/>
    <s v="VISITA_TÉCNICA"/>
    <s v="JAAAA605"/>
    <s v="TIPO I"/>
    <s v="TERRESTRE"/>
    <s v="PORRAS CASTRO DARLON NASCK"/>
    <n v="1"/>
    <n v="0"/>
    <n v="65960.072302"/>
    <n v="75096.394270399993"/>
    <n v="65960.072302"/>
    <m/>
    <m/>
    <m/>
    <m/>
    <m/>
    <m/>
  </r>
  <r>
    <s v="BUCARAMANGA"/>
    <x v="5"/>
    <x v="5"/>
    <n v="68001"/>
    <n v="5797409"/>
    <n v="90166466"/>
    <s v="INCIDENTE"/>
    <s v="SANTANDER"/>
    <s v="BUCARAMANGA"/>
    <s v="YAMAENVIOS "/>
    <s v="REDEBAN"/>
    <s v="FO-25-1530884"/>
    <d v="2025-09-15T09:06:00"/>
    <d v="2025-09-15T16:11:00"/>
    <s v="BANCO DE BOGOTA"/>
    <s v="SOFTWARE"/>
    <s v="SE REINICIA"/>
    <s v="AL REALIZAR CIERRE CARGA VERSION"/>
    <s v="CERRADO"/>
    <s v="13-09 SE ESCALA PARA VISITA. LLAMAR ANTES DE VISITAR, CONFIRMAR FALLA Y DATOS_x000a_0_x000a_15-09 / SOLUCIÓN: SE VISITA COMERCIO SE REALIZA MANTENIMIENTO , SE REALIZA INYECCIÓN DE SISTEMA Y VERSIÓN INICIALIZADA OK PRUEBAS OK CUBRE CLAVE OK  / USUARIO: René Solano  TELEFONO: 3105662535 CORREO: yamaenvios@hotmail.com"/>
    <s v="VISITA_TÉCNICA"/>
    <s v="SKZZZ318"/>
    <s v="TIPO I"/>
    <s v="TERRESTRE"/>
    <s v="HERRERA LUQUE SAUL JAVIER"/>
    <n v="1"/>
    <n v="0"/>
    <n v="65960.072302"/>
    <n v="75096.394270399993"/>
    <n v="65960.072302"/>
    <m/>
    <m/>
    <m/>
    <m/>
    <m/>
    <m/>
  </r>
  <r>
    <s v="BOGOTA"/>
    <x v="0"/>
    <x v="0"/>
    <n v="11001"/>
    <n v="5798098"/>
    <n v="14829865"/>
    <s v="INCIDENTE"/>
    <s v="CUNDINAMARCA"/>
    <s v="BOGOTA"/>
    <s v="CELULAR STORE COL CARVAJAL"/>
    <s v="REDEBAN"/>
    <s v="FO-25-1533028"/>
    <d v="2025-09-15T13:04:00"/>
    <d v="2025-09-16T15:36:00"/>
    <s v="BANCO DE BOGOTA"/>
    <s v="HARDWARE"/>
    <s v="LECTOR DE BARRAS"/>
    <s v="FORMATO INVALIDO LECTOR DAÑADO"/>
    <s v="CERRADO"/>
    <s v="14-09 SE ESCALA PARA VISITA. LLAMAR ANTES DE VISITAR, CONFIRMAR FALLA Y DATOS_x000a_0_x000a_16-09 / SOLUCIÓN: SE VISITA COMERCIO POR FALLA EN CÓDIGOS DE BARRAS NO LEE CÓDIGOS Y REINICIA EL DATAFONO SE PROCEDE A GENERAR CAMBIO DE LECTORA YA CTUALIZACIONNDE  REALIZAN LECTURAS DE PRUEBA OK Y SE DEJA CB OPERANDO SIN NOVEDAD  / USUARIO: Valentina García  TELEFONO: 3229423560 CORREO: celularstore-@hotmail.com"/>
    <s v="VISITA_TÉCNICA"/>
    <s v="GZ003576"/>
    <s v="TIPO I"/>
    <s v="TERRESTRE"/>
    <s v="ROMERO ROJAS BREIDY JHOHAN"/>
    <n v="1"/>
    <n v="0"/>
    <n v="65960.072302"/>
    <n v="75096.394270399993"/>
    <n v="65960.072302"/>
    <m/>
    <m/>
    <m/>
    <m/>
    <m/>
    <m/>
  </r>
  <r>
    <s v="VILLAVICENCIO"/>
    <x v="4"/>
    <x v="4"/>
    <n v="50006"/>
    <n v="5798434"/>
    <n v="17592189"/>
    <s v="INCIDENTE"/>
    <s v="META"/>
    <s v="ACACIAS"/>
    <s v="PDV LA ONCE"/>
    <s v="REDEBAN"/>
    <s v="FO-25-1534139"/>
    <d v="2025-09-15T15:40:00"/>
    <d v="2025-09-17T11:38:00"/>
    <s v="BANCO DE BOGOTA"/>
    <s v="USUARIO"/>
    <s v="NO ENCIENDE"/>
    <s v="CONEXIONES DE COMERCIO"/>
    <s v="CERRADO"/>
    <s v="15-09 SE ESCALA PARA VISITA. LLAMAR ANTES DE VISITAR, CONFIRMAR FALLA Y DATOS_x000a_0_x000a_17-09 / SOLUCIÓN: SE REALIZA VISITA A COMERCIO FUENTE DE PODER DESCONECTADO SE BRINDA SOPORTE PRUEBAS OK SIN NOVEDAD  / USUARIO: Carolina Muñoz  TELEFONO: 3134287037 CORREO: centrodecontacto@consuerte.com.co"/>
    <s v="VISITA_TÉCNICA"/>
    <s v="GZ2ZZ902"/>
    <s v="TIPO II"/>
    <s v="TERRESTRE"/>
    <s v="CASTRILLON URREA LONDIER LEANDRO"/>
    <n v="1"/>
    <n v="0"/>
    <n v="144967.87232000002"/>
    <n v="140395.6348884"/>
    <n v="144967.87232000002"/>
    <m/>
    <m/>
    <m/>
    <m/>
    <m/>
    <m/>
  </r>
  <r>
    <s v="VILLAVICENCIO"/>
    <x v="4"/>
    <x v="4"/>
    <n v="50001"/>
    <n v="5798435"/>
    <n v="15088206"/>
    <s v="INCIDENTE"/>
    <s v="META"/>
    <s v="VILLAVICENCIO"/>
    <s v="CONSUERTE PDV MAIZARO"/>
    <s v="REDEBAN"/>
    <s v="FO-25-1534135"/>
    <d v="2025-09-15T15:40:00"/>
    <d v="2025-09-16T14:01:00"/>
    <s v="BANCO DE BOGOTA"/>
    <s v="HARDWARE"/>
    <s v="COMUNICACION"/>
    <s v="DAÑO POS"/>
    <s v="CERRADO"/>
    <s v="15-09 SE ESCALA PARA VISITA. LLAMAR ANTES DE VISITAR, CONFIRMAR FALLA Y DATOS_x000a_0_x000a_16-09 / SOLUCIÓN: SE VISITA CB Y SE REALIZA CAMBIO DE CABLE PATCH CORD Y MAGIC BOX. SE REALIZA PRUEBAS EXITOSAS PRUEBAS OK  / USUARIO: Paola Romero  TELEFONO: 3118758417 CORREO: centrodecontacto@consuerte.com.co"/>
    <s v="VISITA_TÉCNICA"/>
    <s v="ABCSZ712"/>
    <s v="TIPO I"/>
    <s v="TERRESTRE"/>
    <s v="GARZON RUIZ LUIS MIGUEL"/>
    <n v="1"/>
    <n v="0"/>
    <n v="65960.072302"/>
    <n v="75096.394270399993"/>
    <n v="65960.072302"/>
    <m/>
    <m/>
    <m/>
    <m/>
    <m/>
    <m/>
  </r>
  <r>
    <s v="VILLAVICENCIO"/>
    <x v="4"/>
    <x v="4"/>
    <n v="50001"/>
    <n v="5798437"/>
    <n v="15457146"/>
    <s v="INCIDENTE"/>
    <s v="META"/>
    <s v="VILLAVICENCIO"/>
    <s v="PDV EL DELIRIO"/>
    <s v="REDEBAN"/>
    <s v="FO-25-1534130"/>
    <d v="2025-09-15T15:40:00"/>
    <d v="2025-09-16T15:11:00"/>
    <s v="BANCO DE BOGOTA"/>
    <s v="HARDWARE"/>
    <s v="ACTUALIZACION"/>
    <s v="VERSION CAMBIO POS"/>
    <s v="CERRADO"/>
    <s v="15-09 SE ESCALA PARA VISITA. LLAMAR ANTES DE VISITAR, CONFIRMAR FALLA Y DATOS_x000a_0_x000a_16-09 / SOLUCIÓN: SE VISITA CB Y SE REALIZA ACTUALIZACIÓN A VERSIÓN 10.6 SE CONFIGURA POS SE INICIALIZA SE SIEMBRA TARJETA Y SE REALIZA PRUEBAS EXITOSAS PRUEBAS OK  / USUARIO: Martha Gutierrez  TELEFONO: 3144886809 CORREO: centrodecontacto@consuerte.com.co"/>
    <s v="VISITA_TÉCNICA"/>
    <s v="9999P235"/>
    <s v="TIPO I"/>
    <s v="TERRESTRE"/>
    <s v="GARZON RUIZ LUIS MIGUEL"/>
    <n v="1"/>
    <n v="0"/>
    <n v="65960.072302"/>
    <n v="75096.394270399993"/>
    <n v="65960.072302"/>
    <m/>
    <m/>
    <m/>
    <m/>
    <m/>
    <m/>
  </r>
  <r>
    <s v="MONTERIA"/>
    <x v="3"/>
    <x v="3"/>
    <n v="23555"/>
    <n v="5798488"/>
    <n v="89306093"/>
    <s v="INCIDENTE"/>
    <s v="CORDOBA"/>
    <s v="PLANETA RICA"/>
    <s v="TRAMITES Y SERVICIOS DONDE LILO"/>
    <s v="REDEBAN"/>
    <s v="FO-25-1534144"/>
    <d v="2025-09-15T15:53:00"/>
    <d v="2025-09-16T15:44:00"/>
    <s v="BANCO DE BOGOTA"/>
    <s v="HARDWARE"/>
    <s v="NO ENCIENDE SE REINICIA"/>
    <s v="FUENTE PODER AVERIADA"/>
    <s v="CERRADO"/>
    <s v="15-09 SE ESCALA PARA VISITA. LLAMAR ANTES DE VISITAR, CONFIRMAR FALLA Y DATOS_x000a_0_x000a_16-09 / SOLUCIÓN: FUENTE DE PODER DAÑADA, SE CAMBIA FUENTE PARA SOLUCIONAR FALLA, PRUEBAS OK  / USUARIO: Alejandro Muñoz  TELEFONO: 3107381184 CORREO: tiendadondelilo@gmail.com"/>
    <s v="VISITA_TÉCNICA"/>
    <s v="A4XZZ834"/>
    <s v="TIPO II"/>
    <s v="TERRESTRE"/>
    <s v="COGOLLO ROSSO CAMILO ANDRES"/>
    <n v="1"/>
    <n v="0"/>
    <n v="144967.87232000002"/>
    <n v="140395.6348884"/>
    <n v="144967.87232000002"/>
    <m/>
    <m/>
    <m/>
    <m/>
    <m/>
    <m/>
  </r>
  <r>
    <s v="IBAGUE"/>
    <x v="4"/>
    <x v="4"/>
    <n v="73001"/>
    <n v="5798511"/>
    <n v="90152729"/>
    <s v="INCIDENTE"/>
    <s v="TOLIMA"/>
    <s v="IBAGUE"/>
    <s v="CAFE INTERNET MARCH' S. NET"/>
    <s v="REDEBAN"/>
    <s v="FO-25-1534149"/>
    <d v="2025-09-15T16:01:00"/>
    <d v="2025-09-16T10:54:00"/>
    <s v="BANCO DE BOGOTA"/>
    <s v="HARDWARE"/>
    <s v="LECTOR DE BARRAS"/>
    <s v="FORMATO INVALIDO LECTOR DAÑADO"/>
    <s v="CERRADO"/>
    <s v="15-09 SE ESCALA PARA VISITA. LLAMAR ANTES DE VISITAR, CONFIRMAR FALLA Y DATOS_x000a_0_x000a_16-09 / SOLUCIÓN: SE REALIZA CAMBIO DE LECTOR DE BARRAS POR DAÑO, SE REALIZA PRUEBAS DE FUNCIONAMIENTO OK CUBRE CLAVE INSTALADO. / USUARIO: Diana Marcela rivera TELEFONO: 3176482109 CORREO: internetmarchs@hotmail.com"/>
    <s v="VISITA_TÉCNICA"/>
    <s v="SJZZZ751"/>
    <s v="TIPO I"/>
    <s v="TERRESTRE"/>
    <s v="BARRAGAN TAFUR EDWIN ESTEBAN"/>
    <n v="1"/>
    <n v="0"/>
    <n v="65960.072302"/>
    <n v="75096.394270399993"/>
    <n v="65960.072302"/>
    <m/>
    <m/>
    <m/>
    <m/>
    <m/>
    <m/>
  </r>
  <r>
    <s v="PEREIRA"/>
    <x v="1"/>
    <x v="6"/>
    <n v="66001"/>
    <n v="5799101"/>
    <n v="89106400"/>
    <s v="INCIDENTE"/>
    <s v="RISARALDA"/>
    <s v="PEREIRA"/>
    <s v="DULCERIA LOS MORA "/>
    <s v="REDEBAN"/>
    <s v="FO-25-1536023"/>
    <d v="2025-09-16T09:01:00"/>
    <d v="2025-09-16T15:20:00"/>
    <s v="BANCO DE BOGOTA"/>
    <s v="ENTIDAD"/>
    <s v="ERROR DE TRANSACCIONES"/>
    <s v="TRANSACCION NO PERMITIDA"/>
    <s v="CERRADO"/>
    <s v="16-09 SE ESCALA PARA VISITA. LLAMAR ANTES DE VISITAR, CONFIRMAR FALLA Y DATOS_x000a_0_x000a_16-09 / SOLUCIÓN: EN COMUNICACIÓN CON LA ENTIDAD, INDICAN QUE EL EQUIPO ESTÁ BLOQUEADO  / USUARIO: Paula Andrea Orozco  TELEFONO: 3144771944 CORREO: paulacarlos2222e@gmail.com"/>
    <s v="VISITA_TÉCNICA"/>
    <s v="LMPZZ575"/>
    <s v="TIPO I"/>
    <s v="TERRESTRE"/>
    <s v="FRANCO CAÑAVERAL YAMID RAUL"/>
    <n v="1"/>
    <n v="0"/>
    <n v="65960.072302"/>
    <n v="75096.394270399993"/>
    <n v="65960.072302"/>
    <m/>
    <m/>
    <m/>
    <m/>
    <m/>
    <m/>
  </r>
  <r>
    <s v="VILLAVICENCIO"/>
    <x v="4"/>
    <x v="4"/>
    <n v="50689"/>
    <n v="5799216"/>
    <n v="90133548"/>
    <s v="INCIDENTE"/>
    <s v="META"/>
    <s v="SAN MARTIN"/>
    <s v="DROGUERIA LA FLORESTA.W"/>
    <s v="REDEBAN"/>
    <s v="FO-25-1536032"/>
    <d v="2025-09-16T09:50:00"/>
    <d v="2025-09-17T11:42:00"/>
    <s v="BANCO DE BOGOTA"/>
    <s v="HARDWARE"/>
    <s v="LECTOR DE BARRAS"/>
    <s v="DAÑO POS"/>
    <s v="CERRADO"/>
    <s v="16-09 SE ESCALA PARA VISITA. LLAMAR ANTES DE VISITAR, CONFIRMAR FALLA Y DATOS_x000a_0_x000a_17-09 / SOLUCIÓN: SE REALIZA CAMBIO DE LECTOR NO ENVÍA DATOS SE REALIZA CAMBIO OK SIN NOVEDAD PRUEBAS OK  / USUARIO: Viviana Benavidez  TELEFONO: 3124731607 CORREO: droguerialafloresta.w@gmail.com"/>
    <s v="VISITA_TÉCNICA"/>
    <s v="VBZZZ118"/>
    <s v="TIPO II"/>
    <s v="TERRESTRE"/>
    <s v="CASTRILLON URREA LONDIER LEANDRO"/>
    <n v="1"/>
    <n v="0"/>
    <n v="144967.87232000002"/>
    <n v="140395.6348884"/>
    <n v="144967.87232000002"/>
    <m/>
    <m/>
    <m/>
    <m/>
    <m/>
    <m/>
  </r>
  <r>
    <s v="TUNJA"/>
    <x v="5"/>
    <x v="5"/>
    <n v="68077"/>
    <n v="5799422"/>
    <n v="18767194"/>
    <s v="INCIDENTE"/>
    <s v="SANTANDER"/>
    <s v="BARBOSA"/>
    <s v="CELULARES Y TELECOMUNICACIONES CELTEL S.A"/>
    <s v="REDEBAN"/>
    <s v="FO-25-1536801"/>
    <d v="2025-09-16T11:12:00"/>
    <d v="2025-09-18T09:04:00"/>
    <s v="BANCO DE BOGOTA"/>
    <s v="USUARIO"/>
    <s v="MANTENIMIENTO"/>
    <s v="MANTENIMIENTO GENERAL"/>
    <s v="CERRADO"/>
    <s v="16-09 SE ESCALA PARA VISITA. LLAMAR ANTES DE VISITAR, CONFIRMAR FALLA Y DATOS_x000a_0_x000a_17-09 / SOLUCIÓN: SE REALIZA VISITA AL COMERCIO, SE BORRA Y ACTUALIZA EQUIPO, SE HACEN PRUEBAS OK. / USUARIO: EmilceTibambre Espitia TELEFONO: 3208517200 CORREO: cpsbarbosa@celtelsa.net"/>
    <s v="VISITA_TÉCNICA"/>
    <s v="9B0KZ581"/>
    <s v="TIPO II"/>
    <s v="TERRESTRE"/>
    <s v="SOLER HOYOS CRISTIAN LEONARDO"/>
    <n v="1"/>
    <n v="0"/>
    <n v="144967.87232000002"/>
    <n v="140395.6348884"/>
    <n v="144967.87232000002"/>
    <m/>
    <m/>
    <m/>
    <m/>
    <m/>
    <m/>
  </r>
  <r>
    <s v="CALI"/>
    <x v="1"/>
    <x v="1"/>
    <n v="76001"/>
    <n v="5799424"/>
    <n v="90137302"/>
    <s v="INCIDENTE"/>
    <s v="VALLE DEL CAUCA"/>
    <s v="CALI"/>
    <s v="MISCELANEA PAPELERIA D&amp;L"/>
    <s v="REDEBAN"/>
    <s v="FO-25-1536790"/>
    <d v="2025-09-16T11:13:00"/>
    <d v="2025-09-16T15:28:00"/>
    <s v="BANCO DE BOGOTA"/>
    <s v="ENTIDAD"/>
    <s v="AVAL TARJETA DE SEMBRADO"/>
    <s v="RESEMBRADO EXITOSO"/>
    <s v="CERRADO"/>
    <s v="16-09 SE ESCALA PARA VISITA, POR SOLICITUD DE LA RED_x000a_0_x000a_16-09 / SOLUCIÓN: SE REALIZA RESEMBRADO DE TARJETA VIRTUAL # 2450, CB AVAL BANCO DE BOGOTÁ MIXTO, PRUEBAS OK  / USUARIO: LUIS UTRIA TELEFONO: 3245506002 CORREO: doriscorozo24@hotmail.com"/>
    <s v="VISITA_TÉCNICA"/>
    <s v="FIZZZ047"/>
    <s v="TIPO I"/>
    <s v="TERRESTRE"/>
    <s v="PAREDES CASTILLO DIEGO"/>
    <n v="1"/>
    <n v="0"/>
    <n v="65960.072302"/>
    <n v="75096.394270399993"/>
    <n v="65960.072302"/>
    <m/>
    <m/>
    <m/>
    <m/>
    <m/>
    <m/>
  </r>
  <r>
    <s v="CARTAGENA"/>
    <x v="3"/>
    <x v="3"/>
    <n v="13001"/>
    <n v="5799747"/>
    <n v="89249635"/>
    <s v="INCIDENTE"/>
    <s v="BOLIVAR"/>
    <s v="CARTAGENA"/>
    <s v="RED724 6"/>
    <s v="REDEBAN"/>
    <s v="FO-25-1537802"/>
    <d v="2025-09-16T13:24:00"/>
    <d v="2025-09-17T11:53:00"/>
    <s v="BANCO DE BOGOTA"/>
    <s v="HARDWARE"/>
    <s v="COMUNICACION"/>
    <s v="MENSAJE CABLE DE RED DESCONECTADO"/>
    <s v="CERRADO"/>
    <s v="16-09 SE ESCALA PARA VISITA. LLAMAR ANTES DE VISITAR, CONFIRMAR FALLA Y DATOS_x000a_0_x000a_17-09 / SOLUCIÓN: SE REALIZA CAMBIO DE MAGIC BOX NO CONECTA  / USUARIO: Estefania masutier TELEFONO: 3014814149 CORREO: ceo@kapi.com.co"/>
    <s v="VISITA_TÉCNICA"/>
    <s v="LATZZ153"/>
    <s v="TIPO I"/>
    <s v="TERRESTRE"/>
    <s v="CANEDO HERRERA ALEXANDER"/>
    <n v="1"/>
    <n v="0"/>
    <n v="65960.072302"/>
    <n v="75096.394270399993"/>
    <n v="65960.072302"/>
    <m/>
    <m/>
    <m/>
    <m/>
    <m/>
    <m/>
  </r>
  <r>
    <s v="PASTO"/>
    <x v="1"/>
    <x v="1"/>
    <n v="52356"/>
    <n v="5800099"/>
    <n v="60271632"/>
    <s v="INCIDENTE"/>
    <s v="NARIÑO"/>
    <s v="IPIALES"/>
    <s v="PASTO NET COMUNICACIONES SAS"/>
    <s v="REDEBAN"/>
    <s v="FO-25-1539284"/>
    <d v="2025-09-16T16:08:00"/>
    <d v="2025-09-17T13:18:00"/>
    <s v="BANCO DE BOGOTA"/>
    <s v="HARDWARE"/>
    <s v="LECTOR DE BARRAS"/>
    <s v="DAÑO POS"/>
    <s v="CERRADO"/>
    <s v="16-09 SE ESCALA PARA VISITA. LLAMAR ANTES DE VISITAR, CONFIRMAR FALLA Y DATOS_x000a_0_x000a_17-09 / SOLUCIÓN: SE VISITA CB. SE ENCUENTRA LECTORA QUE PERDIÓ CONFIGURACIÓN. SE REALIZA CAMBIO DE LECTORA. SE REALIZAN PRUEBAS TX DE CB Y COMERCIO EXITOSAS. QUEDA OPERATIVO. SE ACTUALIZA VERSIÓN A 10.6 / USUARIO: ANGIE ACOSTA TELEFONO: 3104149795 CORREO: kevindoo512@gmail.com"/>
    <s v="VISITA_TÉCNICA"/>
    <s v="V1000658"/>
    <s v="TIPO II"/>
    <s v="TERRESTRE"/>
    <s v="CASTILLO HERRERA ALEX RICARDO"/>
    <n v="1"/>
    <n v="0"/>
    <n v="144967.87232000002"/>
    <n v="140395.6348884"/>
    <n v="144967.87232000002"/>
    <m/>
    <m/>
    <m/>
    <m/>
    <m/>
    <m/>
  </r>
  <r>
    <s v="VILLAVICENCIO"/>
    <x v="4"/>
    <x v="4"/>
    <n v="50001"/>
    <n v="5800124"/>
    <n v="16064818"/>
    <s v="INCIDENTE"/>
    <s v="META"/>
    <s v="VILLAVICENCIO"/>
    <s v="TINEDAS RICURAS EL EMPERIO"/>
    <s v="REDEBAN"/>
    <s v="FO-25-1539280"/>
    <d v="2025-09-16T16:06:00"/>
    <d v="2025-09-17T11:48:00"/>
    <s v="BANCO DE BOGOTA"/>
    <s v="USUARIO"/>
    <s v="LECTOR DE BARRAS"/>
    <s v="ERROR PAGOS PARCIALES DE FACTURAS"/>
    <s v="CERRADO"/>
    <s v="16-09 SE ESCALA PARA VISITA. LLAMAR ANTES DE VISITAR, CONFIRMAR FALLA Y DATOS_x000a_0_x000a_17-09 / SOLUCIÓN: SE REALIZA VISTA AL CB POR SOLICITUD DE FALLO DE LECTORA, SE REALIZA EL DEBIDO PROCESO DE VERIFICACIÓN SE OBSERVA EN BUEN ESTADO SE PROCEDE ALA PRUEBAS EL USUARIO COMENTA QUE ES EL RECIBO DE LA LUZ PER SE OBSERVA QUE EL RECIBO TRAE DOS CÓDIGOS DE BARRAS DIVIDÍO EN DOS EMPRESAS Y ALA HORA DE INTENTAR LEER SALE RECIBO NO EXISTE, SE ESCALA EL TEMA Y LA RESPUESTA ES QUE NO SE MANEJA CONVENIO  / USUARIO: María Fonseca  TELEFONO: 3105819865 CORREO: elbita53@hotmail.com"/>
    <s v="VISITA_TÉCNICA"/>
    <s v="IIHZZ166"/>
    <s v="TIPO I"/>
    <s v="TERRESTRE"/>
    <s v="MOLINA CASTRO JAVIER ALBERTO"/>
    <n v="1"/>
    <n v="0"/>
    <n v="65960.072302"/>
    <n v="75096.394270399993"/>
    <n v="65960.072302"/>
    <m/>
    <m/>
    <m/>
    <m/>
    <m/>
    <m/>
  </r>
  <r>
    <s v="BOGOTA"/>
    <x v="0"/>
    <x v="0"/>
    <n v="11001"/>
    <n v="5800213"/>
    <n v="89195802"/>
    <s v="INCIDENTE"/>
    <s v="CUNDINAMARCA"/>
    <s v="BOGOTA"/>
    <s v="MERKAEXITOELTESORO"/>
    <s v="REDEBAN"/>
    <s v="FO-25-1539287"/>
    <d v="2025-09-16T16:24:00"/>
    <d v="2025-09-17T13:37:00"/>
    <s v="BANCO DE BOGOTA"/>
    <s v="ENTIDAD"/>
    <s v="AVAL TARJETA DE SEMBRADO"/>
    <s v="RESEMBRADO EXITOSO"/>
    <s v="CERRADO"/>
    <s v="16-09 SE ESCALA PARA VISITA, POR SOLICITUD DE LA RED_x000a_0_x000a_17-09 / SOLUCIÓN: DURANTE LA VISITA TÉCNICA SE REALIZA SEMBRADO DE TARJETA CON PRUEBAS OK USUARIOS OK A CONFORMIDAD DE CB  / USUARIO: SANDRA PABON TELEFONO: 3173560556 CORREO: juanpabon528@hotmail.com"/>
    <s v="VISITA_TÉCNICA"/>
    <s v="F1SZZ373"/>
    <s v="TIPO I"/>
    <s v="TERRESTRE"/>
    <s v="GALEANO SORIANO JUAN DAVID"/>
    <n v="1"/>
    <n v="0"/>
    <n v="65960.072302"/>
    <n v="75096.394270399993"/>
    <n v="65960.072302"/>
    <m/>
    <m/>
    <m/>
    <m/>
    <m/>
    <m/>
  </r>
  <r>
    <s v="BOGOTA"/>
    <x v="0"/>
    <x v="0"/>
    <n v="11001"/>
    <n v="5800225"/>
    <n v="17377615"/>
    <s v="INCIDENTE"/>
    <s v="CUNDINAMARCA"/>
    <s v="BOGOTA"/>
    <s v="MISCELANEA MEGACELL"/>
    <s v="REDEBAN"/>
    <s v="FO-25-1539433"/>
    <d v="2025-09-16T16:54:00"/>
    <d v="2025-09-17T15:01:00"/>
    <s v="BANCO DE BOGOTA"/>
    <s v="SOFTWARE"/>
    <s v="PINPAD"/>
    <s v="PINPAD DESCONFIGURADO"/>
    <s v="CERRADO"/>
    <s v="16-09 SE ESCALA PARA VISITA, POR SOLICITUD DE LA RED_x000a_0_x000a_17-09 / SOLUCIÓN: SE REALIZA CAMBIO DE HUB Y PINPAD POR FALLAS DE REINICIO PRUEBA OK / USUARIO: Viviana TELEFONO: 3102258966 CORREO: megacellsercicios@gmail.com"/>
    <s v="VISITA_TÉCNICA"/>
    <s v="GZ0MZ333"/>
    <s v="TIPO I"/>
    <s v="TERRESTRE"/>
    <s v="ORTIZ MARTINEZ STIVEN"/>
    <n v="1"/>
    <n v="0"/>
    <n v="65960.072302"/>
    <n v="75096.394270399993"/>
    <n v="65960.072302"/>
    <m/>
    <m/>
    <m/>
    <m/>
    <m/>
    <m/>
  </r>
  <r>
    <s v="BOGOTA"/>
    <x v="0"/>
    <x v="0"/>
    <n v="11001"/>
    <n v="5800231"/>
    <n v="90144281"/>
    <s v="INCIDENTE"/>
    <s v="CUNDINAMARCA"/>
    <s v="BOGOTA"/>
    <s v="PAPELERIA Y MISCELANEA MUNDO DE COLORES"/>
    <s v="REDEBAN"/>
    <s v="FO-25-1539441"/>
    <d v="2025-09-16T16:57:00"/>
    <d v="2025-09-17T13:31:00"/>
    <s v="BANCO DE BOGOTA"/>
    <s v="HARDWARE"/>
    <s v="SE REINICIA"/>
    <s v="DAÑO POS"/>
    <s v="CERRADO"/>
    <s v="16-09 SE ESCALA PARA VISITA, POR SOLICITUD DE LA RED_x000a_0_x000a_17-09 / SOLUCIÓN: SE VISITA COMERCIO POR FALLA EN DATÁFONO SE REINICIA CONSTANTEMENTE SE PROCEDE A GENERAR CAMBIO DE EQUIPO REALIZANDO SEMBRADOD EN TARJETA OK , TRANSACCIONES DE PRUEBA OK SE DEJA CB OPERANDO SIN NOVEDAD  / USUARIO: Claudia cortes  TELEFONO: 3102057764 CORREO: papeleriamcolores85@gmail.com"/>
    <s v="VISITA_TÉCNICA"/>
    <s v="FLZZZ442"/>
    <s v="TIPO I"/>
    <s v="TERRESTRE"/>
    <s v="ROMERO ROJAS BREIDY JHOHAN"/>
    <n v="1"/>
    <n v="0"/>
    <n v="65960.072302"/>
    <n v="75096.394270399993"/>
    <n v="65960.072302"/>
    <m/>
    <m/>
    <m/>
    <m/>
    <m/>
    <m/>
  </r>
  <r>
    <s v="VILLAVICENCIO"/>
    <x v="4"/>
    <x v="4"/>
    <n v="50001"/>
    <n v="5800236"/>
    <n v="17715020"/>
    <s v="INCIDENTE"/>
    <s v="META"/>
    <s v="VILLAVICENCIO"/>
    <s v="DROGUERIA MINIMARKET CRUZ VERD"/>
    <s v="REDEBAN"/>
    <s v="FO-25-1539446"/>
    <d v="2025-09-16T16:58:00"/>
    <d v="2025-09-17T16:45:00"/>
    <s v="BANCO DE BOGOTA"/>
    <s v="ENTIDAD"/>
    <s v="AVAL TARJETA DE SEMBRADO"/>
    <s v="RESEMBRADO EXITOSO"/>
    <s v="CERRADO"/>
    <s v="16-09 SE ESCALA PARA VISITA, POR SOLICITUD DE LA RED_x000a_0_x000a_17-09 / SOLUCIÓN: SE REALIZA VISTA AL CB POR SOLICITUD DE SEMBRADO DE TARJETA, SE REALIZA SEMBRADO DE TARJETA SIN NOVEDAD / USUARIO: Laura Amaya  TELEFONO: 3505514652 CORREO: amayalaura820@gmail.com"/>
    <s v="VISITA_TÉCNICA"/>
    <s v="GZ6ZZ258"/>
    <s v="TIPO I"/>
    <s v="TERRESTRE"/>
    <s v="MOLINA CASTRO JAVIER ALBERTO"/>
    <n v="1"/>
    <n v="0"/>
    <n v="65960.072302"/>
    <n v="75096.394270399993"/>
    <n v="65960.072302"/>
    <m/>
    <m/>
    <m/>
    <m/>
    <m/>
    <m/>
  </r>
  <r>
    <s v="BARRANQUILLA"/>
    <x v="3"/>
    <x v="3"/>
    <n v="8758"/>
    <n v="5800601"/>
    <n v="15644131"/>
    <s v="INCIDENTE"/>
    <s v="ATLANTICO"/>
    <s v="SOLEDAD"/>
    <s v="MERK MAS LA FE"/>
    <s v="REDEBAN"/>
    <s v="FO-25-1539461"/>
    <d v="2025-09-16T16:53:00"/>
    <d v="2025-09-17T12:05:00"/>
    <s v="BANCO DE BOGOTA"/>
    <s v="ENTIDAD"/>
    <s v="AVAL TARJETA DE SEMBRADO"/>
    <s v="RESEMBRADO EXITOSO"/>
    <s v="CERRADO"/>
    <s v="16-09 SE ESCALA PARA VISITA, POR SOLICITUD DE LA RED_x000a_0_x000a_17-09 / SOLUCIÓN: SE REALIZA VISITA TÉCNICA, SE REALIZA RESEMBRADO DE TARJETA DE SEMBRADO DE BANCO DE BOGOTÁ, SE REALIZAN PRUEBAS EXITOSAS, EQUIPO FUNCIONA CORRECTAMENTE, CB QUEDA OPERATIVO. / USUARIO: Eduardo Blanco Gómez TELEFONO: 3135172046 CORREO: eduardoblancogomez@hotmail.com"/>
    <s v="VISITA_TÉCNICA"/>
    <s v="AD00D618"/>
    <s v="TIPO I"/>
    <s v="TERRESTRE"/>
    <s v="DE AGUAS MUÑOZ DAVID JOSE"/>
    <n v="1"/>
    <n v="0"/>
    <n v="65960.072302"/>
    <n v="75096.394270399993"/>
    <n v="65960.072302"/>
    <m/>
    <m/>
    <m/>
    <m/>
    <m/>
    <m/>
  </r>
  <r>
    <s v="BOGOTA"/>
    <x v="0"/>
    <x v="0"/>
    <n v="11001"/>
    <n v="5800626"/>
    <n v="79088613"/>
    <s v="INCIDENTE"/>
    <s v="CUNDINAMARCA"/>
    <s v="BOGOTA"/>
    <s v="T.L. FULL SPEED"/>
    <s v="REDEBAN"/>
    <s v="FO-25-1539470"/>
    <d v="2025-09-16T16:54:00"/>
    <d v="2025-09-17T13:24:00"/>
    <s v="BANCO DE BOGOTA"/>
    <s v="ENTIDAD"/>
    <s v="AVAL TARJETA DE SEMBRADO"/>
    <s v="TARJETA USO RESTRINGIDO"/>
    <s v="CERRADO"/>
    <s v="16-09 SE ESCALA PARA VISITA, POR SOLICITUD DE LA RED_x000a_0_x000a_17-09 / SOLUCIÓN: SE LLEGA COMERCIO ATIENDE UNA SEÑORA LA CUAL NO INFORMA EL NOMBRE INDICA QUE EL ENCARGADO DEL CORRESPONSAL NO ESTÁ Y TAMPOCO DEJO LA TARJETA DE SEMBRADO PARA REALIZAR LA ACTIVACIÓN. SE ESPERA POR MÁS DE 30 MINUTOS HABER SI LLEGA CLIENTE EL CUEL NUNCA LLEGA, SE LE INFLAMÓ A LA CLIENTE QUE SE DEBEN COMUNICAR NUEVAMENTE CUANDO TENGA LA TARJETA EN SITIO  / USUARIO: Tatiana Rodríguez  TELEFONO: 3102720028 CORREO: controldevisitadigital@gmail.com"/>
    <s v="VISITA_TÉCNICA"/>
    <n v="0"/>
    <s v="TIPO I"/>
    <s v="TERRESTRE"/>
    <s v="GOMEZ VEGA DAVID SNEYDER"/>
    <n v="1"/>
    <n v="0"/>
    <n v="65960.072302"/>
    <n v="75096.394270399993"/>
    <n v="65960.072302"/>
    <m/>
    <m/>
    <m/>
    <m/>
    <m/>
    <m/>
  </r>
  <r>
    <s v="BOGOTA"/>
    <x v="0"/>
    <x v="0"/>
    <n v="11001"/>
    <n v="5800629"/>
    <n v="87837402"/>
    <s v="INCIDENTE"/>
    <s v="CUNDINAMARCA"/>
    <s v="BOGOTA"/>
    <s v="COMUNICACIONES MALLERRY"/>
    <s v="REDEBAN"/>
    <s v="FO-25-1543183"/>
    <d v="2025-09-17T08:49:00"/>
    <d v="2025-09-17T12:47:00"/>
    <s v="BANCO DE BOGOTA"/>
    <s v="ENTIDAD"/>
    <s v="ERROR DE TRANSACCIONES"/>
    <s v="SIN CUPO HABILITADO"/>
    <s v="CERRADO"/>
    <s v="17-09 SE LLAMA AL 3007279574; SE LE SOLICITA AL CB VOUCHER Y LOS 4 ULTIMOS DIGITOS DE LA TARJETA DE RESEMBRADO, SE ESCALA A LA RED: SE RECIBE CASO POR MONTO INVALIDO, SE LLAMA AL CB, CONFIRMA QUE FALLA PERSISTE EN TODAS LAS TRANSACCIONES . SE LE SOLICITA VOUCHER Y CUATRO ÚLTIMOS NUMERO DE TARJETA DE SEMBRADO: 2144. POR FAVOR NOS CONFIRMAN COMO PROCEDER ** 17-09 LA RED: REALIZANDO LAS CORRESPONDIENTES VALIDACIONES CON LA ENTIDAD ME INDICAN QUE EL COMERCIO TIENE CUPO ACTIVO, SE REGISTRAN TRANSACCIONES EXITOSAS DEL DÍA DE AYER, POR FAVOR ME COLABORAN DICIÉNDOLE QUE REALICE PRUEBAS EL DÍA DE HOY. ** 17-09 REVISANDO ESE COMERCIO NOS REGISTRA BLOQUEADO POR INCOCREDITO, TE AGRADEZCO INDICARLE AL CLIENTE QUE DEBE VALIDAR CON LA ENTIDAD LA CAUSAL DEL BLOQUEO. PROCEDER CON EL CIERRE DEL CASO. ** 17-09 SE LLAMA AL CB Y SE LE DA LA INFORMACION, SE CIERRA CASO_x000a_0_x000a_17-09 / SOLUCIÓN:  / USUARIO:  TELEFONO:  CORREO: "/>
    <s v="SOPORTE_TELEFÓNICO"/>
    <n v="0"/>
    <s v="TIPO I"/>
    <s v="TERRESTRE"/>
    <s v="ARGEL DORIA MIGUEL ALBERTO"/>
    <n v="0"/>
    <n v="0"/>
    <n v="41241.0800752"/>
    <n v="0"/>
    <n v="41241.0800752"/>
    <m/>
    <m/>
    <m/>
    <m/>
    <m/>
    <m/>
  </r>
  <r>
    <s v="PASTO"/>
    <x v="1"/>
    <x v="1"/>
    <n v="86001"/>
    <n v="5800639"/>
    <n v="89547745"/>
    <s v="INCIDENTE"/>
    <s v="PUTUMAYO"/>
    <s v="MOCOA"/>
    <s v="MINI CVS JESMAR MOCOA"/>
    <s v="REDEBAN"/>
    <s v="FO-25-1541879"/>
    <d v="2025-09-17T08:55:00"/>
    <d v="2025-09-19T13:57:00"/>
    <s v="BANCO DE BOGOTA"/>
    <s v="HARDWARE"/>
    <s v="ALERT IRRUPTION"/>
    <s v="ALERT IRRUPTION"/>
    <s v="CERRADO"/>
    <s v="17-09 SE ESCALA PARA VISITA. LLAMAR ANTES DE VISITAR, CONFIRMAR FALLA Y DATOS_x000a_0_x000a_19-09 / SOLUCIÓN: SE REALIZA CAMBIO DE EQUIPO POR ALERT IRRUPTI SE INSTALA NUEVA EQUIPO SE CONFIGURA PARÁMETROS SE INICIALIZA SE REALIZA SEMBRADO DE TARJETA CREACIÓN DE USUARIOS PRUEBAS DE FUNCIONAMIENTO EXITOSAS CB QUEDA OPERATIVO  / USUARIO: JEIMY CORAL TELEFONO: 3102993189 CORREO: jeimyyurany2000@gmail.com"/>
    <s v="VISITA_TÉCNICA"/>
    <s v="LAZZZ440"/>
    <s v="TIPO IV"/>
    <s v="TERRESTRE"/>
    <s v="BRAVO MADROÑERO OSCAR ESTEBAN"/>
    <n v="1"/>
    <n v="0"/>
    <n v="479588.87655000004"/>
    <n v="196536.5258152"/>
    <n v="479588.87655000004"/>
    <m/>
    <m/>
    <m/>
    <m/>
    <m/>
    <m/>
  </r>
  <r>
    <s v="CALI"/>
    <x v="1"/>
    <x v="1"/>
    <n v="76869"/>
    <n v="5800661"/>
    <n v="89446355"/>
    <s v="INCIDENTE"/>
    <s v="VALLE DEL CAUCA"/>
    <s v="VIJES"/>
    <s v="ICONINK"/>
    <s v="REDEBAN"/>
    <s v="FO-25-1539478"/>
    <d v="2025-09-16T16:56:00"/>
    <d v="2025-09-18T04:27:00"/>
    <s v="BANCO DE BOGOTA"/>
    <s v="ENTIDAD"/>
    <s v="AVAL TARJETA DE SEMBRADO"/>
    <s v="RESEMBRADO EXITOSO"/>
    <s v="CERRADO"/>
    <s v="16-09 SE ESCALA PARA VISITA, POR SOLICITUD DE LA RED_x000a_0_x000a_18-09 / SOLUCIÓN: SE REALIZA RESEMBRADO DE TARJETA VIRTUAL # 9901, CB AVAL BANCO DE BOGOTÁ MIXTO, PRUEBAS OK / USUARIO: MARINA FRANCO  TELEFONO: 3188473669 CORREO: y.amile24@hotmail.com"/>
    <s v="VISITA_TÉCNICA"/>
    <s v="SAWZZ418"/>
    <s v="TIPO II"/>
    <s v="TERRESTRE"/>
    <s v="PAREDES CASTILLO DIEGO"/>
    <n v="1"/>
    <n v="0"/>
    <n v="144967.87232000002"/>
    <n v="140395.6348884"/>
    <n v="144967.87232000002"/>
    <m/>
    <m/>
    <m/>
    <m/>
    <m/>
    <m/>
  </r>
  <r>
    <s v="PEREIRA"/>
    <x v="1"/>
    <x v="6"/>
    <n v="63130"/>
    <n v="5800716"/>
    <n v="89347253"/>
    <s v="INCIDENTE"/>
    <s v="QUINDIO"/>
    <s v="CALARCA"/>
    <s v="BOUTIQUE ESBLANK "/>
    <s v="REDEBAN"/>
    <s v="FO-25-1541886"/>
    <d v="2025-09-17T09:29:00"/>
    <d v="2025-09-18T11:09:00"/>
    <s v="BANCO DE BOGOTA"/>
    <s v="ENTIDAD"/>
    <s v="ERROR DE TRANSACCIONES"/>
    <s v="CONVENIOS NO HABILITADOS"/>
    <s v="CERRADO"/>
    <s v="17-09 SE ESCALA PARA VISITA. LLAMAR ANTES DE VISITAR, CONFIRMAR FALLA Y DATOS_x000a_0_x000a_18-09 / SOLUCIÓN: SE LLEGA A COMERCIO SE REALIZÓ VERIFICACIÓN Y PRUEBAS SE TIENE SÓLO FALLA CON UN CONVENIO EN ESPECÍFICO PERO EL RESTO ESTA CON NORMALIDAD,  SE ESCALA CON REDEBAN INDICAN QUE TODO ESTÁ CON NORMALIDAD QUE LA FALLA PERSISTE EN CONVENIO MÁS NO EN EQUIPOS NI CONFIGURACIÓN.  / USUARIO: GINA HERRERA TELEFONO: 3184721887 CORREO: gitahegri@gmail.com"/>
    <s v="VISITA_TÉCNICA"/>
    <s v="LMYZZ747"/>
    <s v="TIPO II"/>
    <s v="TERRESTRE"/>
    <s v="SANCHEZ SOLORZANO JUAN SEBASTIAN"/>
    <n v="1"/>
    <n v="0"/>
    <n v="144967.87232000002"/>
    <n v="140395.6348884"/>
    <n v="144967.87232000002"/>
    <m/>
    <m/>
    <m/>
    <m/>
    <m/>
    <m/>
  </r>
  <r>
    <s v="BOGOTA"/>
    <x v="0"/>
    <x v="0"/>
    <n v="25269"/>
    <n v="5800916"/>
    <n v="14251599"/>
    <s v="INCIDENTE"/>
    <s v="CUNDINAMARCA"/>
    <s v="FACATATIVA"/>
    <s v="GJ ASESORES CONSULTORES"/>
    <s v="REDEBAN"/>
    <s v="FO-25-1542863"/>
    <d v="2025-09-17T10:40:00"/>
    <d v="2025-09-18T14:39:00"/>
    <s v="BANCO DE BOGOTA"/>
    <s v="HARDWARE"/>
    <s v="DETERIORO"/>
    <s v="DATAFONO"/>
    <s v="CERRADO"/>
    <s v="17-09 SE ESCALA PARA VISITA. LLAMAR ANTES DE VISITAR, CONFIRMAR FALLA Y DATOS_x000a_0_x000a_18-09 / SOLUCIÓN: DURANTE LA VISITA TECNICA SE REALIZA CAMBIO DE DATÁFONO POR DAÑO EN PUERTO USB Y PINPAD Y HUB POR TECNOLOGÍA NO COMPATIBLE PRUEBAS OK SALDO OK A CONFORMIDAD DE CB  / USUARIO:  TELEFONO:  CORREO: "/>
    <s v="VISITA_TÉCNICA"/>
    <s v="AXZZZ050"/>
    <s v="TIPO II"/>
    <s v="TERRESTRE"/>
    <s v="GALEANO SORIANO JUAN DAVID"/>
    <n v="1"/>
    <n v="0"/>
    <n v="144967.87232000002"/>
    <n v="140395.6348884"/>
    <n v="144967.87232000002"/>
    <m/>
    <m/>
    <m/>
    <m/>
    <m/>
    <m/>
  </r>
  <r>
    <s v="BUCARAMANGA"/>
    <x v="5"/>
    <x v="5"/>
    <n v="68001"/>
    <n v="5800923"/>
    <n v="47625504"/>
    <s v="INCIDENTE"/>
    <s v="SANTANDER"/>
    <s v="BUCARAMANGA"/>
    <s v="SHOES SHARK"/>
    <s v="REDEBAN"/>
    <s v="FO-25-1539454"/>
    <d v="2025-09-16T16:52:00"/>
    <d v="2025-09-17T12:01:00"/>
    <s v="BANCO DE BOGOTA"/>
    <s v="ENTIDAD"/>
    <s v="AVAL TARJETA DE SEMBRADO"/>
    <s v="RESEMBRADO EXITOSO"/>
    <s v="CERRADO"/>
    <s v="16-09 SE ESCALA PARA VISITA, POR SOLICITUD DE LA RED_x000a_0_x000a_17-09 / SOLUCIÓN: SE HACE PRESENCIA EN COMERCIO SE REALIZA RESEMBRADO DE TARJETA # 3983 OK SE CREA USUARIO Y CONTRASEÑA SE REALIZA PRUEBA AUTORIZADA POR LA RED CONVENIO 4998 TELETON VALOR POR 1 PESO OK  / USUARIO: CLARA NIETO TELEFONO: 3173141788 CORREO: shoesshark19@gmail.com"/>
    <s v="VISITA_TÉCNICA"/>
    <s v="A32ZZ118"/>
    <s v="TIPO I"/>
    <s v="TERRESTRE"/>
    <s v="BARRERA ORTEGA MARLON STWAR"/>
    <n v="1"/>
    <n v="0"/>
    <n v="65960.072302"/>
    <n v="75096.394270399993"/>
    <n v="65960.072302"/>
    <m/>
    <m/>
    <m/>
    <m/>
    <m/>
    <m/>
  </r>
  <r>
    <s v="MEDELLIN"/>
    <x v="2"/>
    <x v="2"/>
    <n v="5284"/>
    <n v="5800951"/>
    <n v="14014294"/>
    <s v="INCIDENTE"/>
    <s v="ANTIOQUIA"/>
    <s v="FRONTINO"/>
    <s v="COOPEOCCIDENTE FRONTINO"/>
    <s v="REDEBAN"/>
    <s v="FO-25-1542870"/>
    <d v="2025-09-17T10:53:00"/>
    <d v="2025-09-19T14:00:00"/>
    <s v="BANCO DE BOGOTA"/>
    <s v="ENTIDAD"/>
    <s v="AVAL TARJETA DE SEMBRADO"/>
    <s v="TRANSACCION NO PERMITIDA"/>
    <s v="CERRADO"/>
    <s v="17-09 SE ESCALA PARA VISITA. LLAMAR ANTES DE VISITAR, CONFIRMAR FALLA Y DATOS_x000a_0_x000a_19-09 / SOLUCIÓN: SE LLEGA A PUNTO Y SE EVIDENCIA QUE EL MODULO AVAL ESTA INHABILITADO, SE CARGA VERSION Y SE DEJA COMO DATAFONO DE COMERCIO  / USUARIO: SANDRA Delgado  TELEFONO: 3136881627 CORREO: sandra.delgado@coopeoccidente.com.co"/>
    <s v="VISITA_TÉCNICA"/>
    <s v="AD00E923"/>
    <s v="TIPO IV"/>
    <s v="TERRESTRE"/>
    <s v="QUINTERO SANCHEZ JUAN SEBASTIAN"/>
    <n v="1"/>
    <n v="0"/>
    <n v="479588.87655000004"/>
    <n v="196536.5258152"/>
    <n v="479588.87655000004"/>
    <m/>
    <m/>
    <m/>
    <m/>
    <m/>
    <m/>
  </r>
  <r>
    <s v="MEDELLIN"/>
    <x v="2"/>
    <x v="2"/>
    <n v="5234"/>
    <n v="5800989"/>
    <n v="14014229"/>
    <s v="INCIDENTE"/>
    <s v="ANTIOQUIA"/>
    <s v="DABEIBA"/>
    <s v="COOPEOCCIDENTE DABEIBA"/>
    <s v="REDEBAN"/>
    <s v="FO-25-1542876"/>
    <d v="2025-09-17T11:04:00"/>
    <d v="2025-09-19T09:31:00"/>
    <s v="BANCO DE BOGOTA"/>
    <s v="HARDWARE"/>
    <s v="LECTOR DE TARJETAS"/>
    <s v="DAÑO POS"/>
    <s v="CERRADO"/>
    <s v="17-09 SE ESCALA PARA VISITA. LLAMAR ANTES DE VISITAR, CONFIRMAR FALLA Y DATOS_x000a_0_x000a_18-09 / SOLUCIÓN: SE REALIZA CAMBIO DE EQUIPO DEBIDO A DAÑO EN PUERTO LECTOR DE TARJETAS, TODO OK  / USUARIO: JHON DAIRON BUSTAMANTE  TELEFONO: 3127326586 CORREO: john.bustamante@coopeoccidente.com.co"/>
    <s v="VISITA_TÉCNICA"/>
    <s v="JAAWZ798"/>
    <s v="TIPO IV"/>
    <s v="TERRESTRE"/>
    <s v="QUINTERO SANCHEZ JUAN SEBASTIAN"/>
    <n v="1"/>
    <n v="0"/>
    <n v="479588.87655000004"/>
    <n v="196536.5258152"/>
    <n v="479588.87655000004"/>
    <m/>
    <m/>
    <m/>
    <m/>
    <m/>
    <m/>
  </r>
  <r>
    <s v="BUCARAMANGA"/>
    <x v="5"/>
    <x v="5"/>
    <n v="68755"/>
    <n v="5801599"/>
    <n v="18738088"/>
    <s v="INCIDENTE"/>
    <s v="SANTANDER"/>
    <s v="SOCORRO"/>
    <s v="CELULARES Y TELECOMUNICACIONES CELTEL S.A"/>
    <s v="REDEBAN"/>
    <s v="FO-25-1544655"/>
    <d v="2025-09-17T14:52:00"/>
    <d v="2025-09-19T14:06:00"/>
    <s v="BANCO DE BOGOTA"/>
    <s v="HARDWARE"/>
    <s v="SE REINICIA"/>
    <s v="DAÑO POS"/>
    <s v="CERRADO"/>
    <s v="17-09 SE ESCALA PARA VISITA. LLAMAR ANTES DE VISITAR, CONFIRMAR FALLA Y DATOS_x000a_0_x000a_19-09 / SOLUCIÓN: SE REALIZA CAMBIO DE DATÁFONO POR FALLA DE REINICIO, SE INSTALA MAGIBOX, PRUEBAS Y LIMPIEZA DE EQUIPOS OK. TARJETA SEMBRADO # 7398. / USUARIO: Karina Andrea Castellanos Martínez  TELEFONO: 3103250569 CORREO: cpssocorro@celtelsa.net"/>
    <s v="VISITA_TÉCNICA"/>
    <s v="A4OZZ779"/>
    <s v="TIPO III"/>
    <s v="TERRESTRE"/>
    <s v="MARTINEZ FLOREZ DONIS ALBERTO"/>
    <n v="1"/>
    <n v="0"/>
    <n v="275728.78077800001"/>
    <n v="196536.5258152"/>
    <n v="275728.78077800001"/>
    <m/>
    <m/>
    <m/>
    <m/>
    <m/>
    <m/>
  </r>
  <r>
    <s v="PASTO"/>
    <x v="1"/>
    <x v="1"/>
    <n v="52585"/>
    <n v="5801626"/>
    <n v="21721345"/>
    <s v="INCIDENTE"/>
    <s v="NARIÑO"/>
    <s v="PUPIALES"/>
    <s v="SC SOLUCIONES TRAVEL"/>
    <s v="REDEBAN"/>
    <s v="FO-25-1544659"/>
    <d v="2025-09-17T15:06:00"/>
    <d v="2025-09-18T03:39:00"/>
    <s v="BANCO DE BOGOTA"/>
    <s v="HARDWARE"/>
    <s v="ALERT IRRUPTION"/>
    <s v="ALERT IRRUPTION"/>
    <s v="CERRADO"/>
    <s v="17-09 SE ESCALA PARA VISITA. LLAMAR ANTES DE VISITAR, CONFIRMAR FALLA Y DATOS_x000a_0_x000a_18-09 / SOLUCIÓN: SE VISITA EL CORRESPONSAL PARA REVISAR FALLA SE ENCUENTRA DATÁFONO CON ALERT IRRUPTION, SE CAMBIA EQUIPO OK, SE SIEMBRA TARJETA OK, PRUEBAS OK, CB OPERATIVO  / USUARIO: DIEGO HERNÁNDEZ  TELEFONO: 3146571565 CORREO: scsolucionestravel@gmail.com"/>
    <s v="VISITA_TÉCNICA"/>
    <s v="HA00T054"/>
    <s v="TIPO II"/>
    <s v="TERRESTRE"/>
    <s v="GUERRERO RAMIREZ OSCAR DARIO"/>
    <n v="1"/>
    <n v="0"/>
    <n v="144967.87232000002"/>
    <n v="140395.6348884"/>
    <n v="144967.87232000002"/>
    <m/>
    <m/>
    <m/>
    <m/>
    <m/>
    <m/>
  </r>
  <r>
    <s v="PEREIRA"/>
    <x v="1"/>
    <x v="6"/>
    <n v="66001"/>
    <n v="5802250"/>
    <n v="87856198"/>
    <s v="INCIDENTE"/>
    <s v="RISARALDA"/>
    <s v="PEREIRA"/>
    <s v="FERRYMAS DEL EJE"/>
    <s v="REDEBAN"/>
    <s v="FO-25-1547547"/>
    <d v="2025-09-18T08:47:00"/>
    <d v="2025-09-18T12:19:00"/>
    <s v="BANCO DE BOGOTA"/>
    <s v="ENTIDAD"/>
    <s v="ERROR DE TRANSACCIONES"/>
    <s v="TRANSACCION NO PERMITIDA"/>
    <s v="CERRADO"/>
    <s v="18-09 SE ESCALA PARA VISITA. LLAMAR ANTES DE VISITAR, CONFIRMAR FALLA Y DATOS_x000a_0_x000a_18-09 / SOLUCIÓN: SE VISITA PUNTO, SE EVIDENCIA QUE AL INTENTAR HACER TRX A OTROS CONVENIOS SALEN EXITOSOS, SE ESCALA CON RBM E INDICAN QUE VAN A ESCALAR CON LA ENTIDAD YA QUE NO ES UN PROBLEMA DEL DATÁFONO SI NO DEL CONVENIO DE ENERGÍAS DE PEREIRA. / USUARIO: Ferremax del eje TELEFONO: 3244150956 CORREO: ferrymassanmarcos@gmail.com"/>
    <s v="VISITA_TÉCNICA"/>
    <s v="V1OZZ165"/>
    <s v="TIPO I"/>
    <s v="TERRESTRE"/>
    <s v="FRANCO CAÑAVERAL YAMID RAUL"/>
    <n v="1"/>
    <n v="0"/>
    <n v="65960.072302"/>
    <n v="75096.394270399993"/>
    <n v="65960.072302"/>
    <m/>
    <m/>
    <m/>
    <m/>
    <m/>
    <m/>
  </r>
  <r>
    <s v="NEIVA"/>
    <x v="4"/>
    <x v="4"/>
    <n v="41551"/>
    <n v="5802300"/>
    <n v="24661837"/>
    <s v="INCIDENTE"/>
    <s v="HUILA"/>
    <s v="PITALITO"/>
    <s v="VARIEDADES Y BELLEZA ARNOLD"/>
    <s v="REDEBAN"/>
    <s v="FO-25-1547558"/>
    <d v="2025-09-18T09:15:00"/>
    <d v="2025-09-19T14:12:00"/>
    <s v="BANCO DE BOGOTA"/>
    <s v="USUARIO"/>
    <s v="MANTENIMIENTO"/>
    <s v="MANTENIMIENTO GENERAL"/>
    <s v="CERRADO"/>
    <s v="18-09 SE ESCALA PARA VISITA. LLAMAR ANTES DE VISITAR, CONFIRMAR FALLA Y DATOS_x000a_0_x000a_19-09 / SOLUCIÓN: SE HABILITA TECLADO , SE PIDE AL CLIENTE REALIZAR PRUEBAS OK / USUARIO: Deisy cordoba  TELEFONO: 3204031537 CORREO: deisycordoba1002@gmail.com"/>
    <s v="VISITA_TÉCNICA"/>
    <s v="5A00L897"/>
    <s v="TIPO III"/>
    <s v="TERRESTRE"/>
    <s v="ANDRADE HERNANDEZ JUAN CARLOS"/>
    <n v="1"/>
    <n v="0"/>
    <n v="275728.78077800001"/>
    <n v="196536.5258152"/>
    <n v="275728.78077800001"/>
    <m/>
    <m/>
    <m/>
    <m/>
    <m/>
    <m/>
  </r>
  <r>
    <s v="NEIVA"/>
    <x v="4"/>
    <x v="4"/>
    <n v="41551"/>
    <n v="5802375"/>
    <n v="89097521"/>
    <s v="INCIDENTE"/>
    <s v="HUILA"/>
    <s v="PITALITO"/>
    <s v="MINI CVS JESMAR PITALITO"/>
    <s v="REDEBAN"/>
    <s v="FO-25-1547570"/>
    <d v="2025-09-18T09:40:00"/>
    <d v="2025-09-19T14:17:00"/>
    <s v="BANCO DE BOGOTA"/>
    <s v="HARDWARE"/>
    <s v="ALERT IRRUPTION"/>
    <s v="ALERT IRRUPTION"/>
    <s v="CERRADO"/>
    <s v="18-09 SE ESCALA PARA VISITA. LLAMAR ANTES DE VISITAR, CONFIRMAR FALLA Y DATOS_x000a_0_x000a_19-09 / SOLUCIÓN: SE REALIZA CAMBIO DATAFONO POR ALERT IRRUPTION, SE CONFIGURA E INICIALIZA, SE CREA USUARIO Y CLAVE CON EL CLIENTE, SE REALIZA PRUEBAS DE BANCO Y SE EVIDENCIA QUEMA DATAFONO, SE PROCEDE REALIZAR CAMBIO Y SE OBSERVA OTRO CARGADOR DE DATAFONO NO COMPATIBLE CON EL EQUIPO, MANEJANDO VOLTAJE Y AMPERIO  DIFERENTES, SE COMENTA LA NOVEDAD AL CLIENTE, SE REALIZA INSTALACIÓN DE FUENTE DE PODER Y DATAFONO , SE SIEMBRA TARJETA XXXX-XXXX-XXXX-3632,SE REALIZA PRUEBAS DE BANCO Y COMERCIO OK / USUARIO: Janeth Cordoba  TELEFONO: 3174615973 CORREO: cajapitalitojesmar@gmail.com"/>
    <s v="VISITA_TÉCNICA"/>
    <s v="A1SZZ601"/>
    <s v="TIPO III"/>
    <s v="TERRESTRE"/>
    <s v="ANDRADE HERNANDEZ JUAN CARLOS"/>
    <n v="1"/>
    <n v="0"/>
    <n v="275728.78077800001"/>
    <n v="196536.5258152"/>
    <n v="275728.78077800001"/>
    <m/>
    <m/>
    <m/>
    <m/>
    <m/>
    <m/>
  </r>
  <r>
    <s v="VILLAVICENCIO"/>
    <x v="4"/>
    <x v="4"/>
    <n v="50001"/>
    <n v="5802912"/>
    <n v="18377507"/>
    <s v="INCIDENTE"/>
    <s v="META"/>
    <s v="VILLAVICENCIO"/>
    <s v="PAPELERIA INTERNET MARCAR.COM"/>
    <s v="REDEBAN"/>
    <s v="FO-25-1551897"/>
    <d v="2025-09-18T12:31:00"/>
    <d v="2025-09-19T09:08:00"/>
    <s v="BANCO DE BOGOTA"/>
    <s v="ENTIDAD"/>
    <s v="ERROR DE TRANSACCIONES"/>
    <s v="TRANSACCION NO PERMITIDA"/>
    <s v="CERRADO"/>
    <s v="18-09 SE RECIBE CASO POR EXCEDE INTENTOS DE PIN, SE LLAMA AL CB, CONFIRMA QUE FALLA PERSISTE EN TODAS LAS TRANSACCIONES . SE LE SOLICITA VOUCHER Y CUATRO ÚLTIMOS NUMERO DE TARJETA DE SEMBRADO: 3924, 2413 (NO SABE CUAL ES LA DE ESE DATAFONO) . POR FAVOR NOS CONFIRMAN COMO PROCEDER - 18-09 LA RED PROCEDE CON EL DESBLOQUEO ** 18-09 SE LLAMA AL CB, NO ESTA DISPONIBLE PARA PRUEBAS EN EL MOMENTO, QUEDA PENDIENTE POR CONFIRMACION** 19-08 USUARIO CONFIRMA QUE YA PUEDE REALIZAR TRANSACCIONES. SE CIERRA REPORTE_x000a_0_x000a_19-09 / SOLUCIÓN:  / USUARIO:  TELEFONO:  CORREO: "/>
    <s v="SOPORTE_TELEFÓNICO"/>
    <n v="0"/>
    <s v="TIPO I"/>
    <s v="TERRESTRE"/>
    <s v="ARGEL DORIA MIGUEL ALBERTO"/>
    <n v="0"/>
    <n v="0"/>
    <n v="41241.0800752"/>
    <n v="0"/>
    <n v="41241.0800752"/>
    <m/>
    <m/>
    <m/>
    <m/>
    <m/>
    <m/>
  </r>
  <r>
    <s v="TUNJA"/>
    <x v="5"/>
    <x v="5"/>
    <n v="15001"/>
    <n v="5803184"/>
    <n v="24709768"/>
    <s v="INCIDENTE"/>
    <s v="BOYACA"/>
    <s v="TUNJA"/>
    <s v="AUTO RACE SERVITECA SURINAMA"/>
    <s v="REDEBAN"/>
    <s v="FO-25-1549805"/>
    <d v="2025-09-18T14:36:00"/>
    <d v="2025-09-19T12:24:00"/>
    <s v="BANCO DE BOGOTA"/>
    <s v="ENTIDAD"/>
    <s v="AVAL TARJETA DE SEMBRADO"/>
    <s v="NO EXISTE COMPROBANTE"/>
    <s v="CERRADO"/>
    <s v="18-09 SE ESCALA PARA VISITA. LLAMAR ANTES DE VISITAR, CONFIRMAR FALLA Y DATOS_x000a_0_x000a_19-09 / SOLUCIÓN: CASO ESCALADO A RBM POR ERROR DE NO EXISTE COMPROBANTE, RBM INDICA QUE ES TEMA DE ENTIDAD BANCARIA, INDICA QUE EL CASO FUE ESCALADO, SE LE INFORMA AL CLIENTE QUE EL PROCESO SE ENCUENTRA EN ESCALAMIENTO CON LA ENTIDAD. CLIENTE ENTIENDE. IMPOSIBLE HACER PRUEBAS, TRANSACCIONES DECLINADAS POR ENTIDAD / USUARIO: Victor Rodolfo gil TELEFONO: 3125966053 CORREO: hectorgiln@yahoo.com"/>
    <s v="VISITA_TÉCNICA"/>
    <s v="4A00S831"/>
    <s v="TIPO I"/>
    <s v="TERRESTRE"/>
    <s v="HERRERA GARZON JEYSON STEVENT"/>
    <n v="1"/>
    <n v="0"/>
    <n v="65960.072302"/>
    <n v="75096.394270399993"/>
    <n v="65960.072302"/>
    <m/>
    <m/>
    <m/>
    <m/>
    <m/>
    <m/>
  </r>
  <r>
    <s v="CALI"/>
    <x v="1"/>
    <x v="1"/>
    <n v="76834"/>
    <n v="5803203"/>
    <n v="90137303"/>
    <s v="INCIDENTE"/>
    <s v="VALLE DEL CAUCA"/>
    <s v="TULUA"/>
    <s v="SERVI PAIS D.C"/>
    <s v="REDEBAN"/>
    <s v="FO-25-1549811"/>
    <d v="2025-09-18T14:44:00"/>
    <d v="2025-09-19T14:48:00"/>
    <s v="BANCO DE BOGOTA"/>
    <s v="HARDWARE"/>
    <s v="LECTOR DE BARRAS"/>
    <s v="DAÑO POS"/>
    <s v="CERRADO"/>
    <s v="18-09 SE ESCALA PARA VISITA. LLAMAR ANTES DE VISITAR, CONFIRMAR FALLA Y DATOS_x000a_0_x000a_19-09 / SOLUCIÓN: SE VISITA CORRESPONSAL Y SE REEMPLAZA LECTOR POR DAÑO. TRANSACCIONES DE PRUEBA EXITOSAS  / USUARIO: José Rodriguez  TELEFONO: 3013241467 CORREO: servipais2020@hotmail.com"/>
    <s v="VISITA_TÉCNICA"/>
    <s v="FIZZZ111"/>
    <s v="TIPO II"/>
    <s v="TERRESTRE"/>
    <s v="BOLAÑOS TABORDA JORGE ENRIQUE"/>
    <n v="1"/>
    <n v="0"/>
    <n v="144967.87232000002"/>
    <n v="140395.6348884"/>
    <n v="144967.87232000002"/>
    <m/>
    <m/>
    <m/>
    <m/>
    <m/>
    <m/>
  </r>
  <r>
    <s v="PASTO"/>
    <x v="1"/>
    <x v="1"/>
    <n v="52356"/>
    <n v="5803484"/>
    <n v="80253610"/>
    <s v="INCIDENTE"/>
    <s v="NARIÑO"/>
    <s v="IPIALES"/>
    <s v="CYBERLING"/>
    <s v="REDEBAN"/>
    <s v="FO-25-1550686"/>
    <d v="2025-09-18T16:57:00"/>
    <d v="2025-09-20T08:17:00"/>
    <s v="BANCO DE BOGOTA"/>
    <s v="HARDWARE"/>
    <s v="LECTOR DE BARRAS"/>
    <s v="DAÑO POS"/>
    <s v="CERRADO"/>
    <s v="18-09 SE ESCALA PARA VISITA. LLAMAR ANTES DE VISITAR, CONFIRMAR FALLA Y DATOS_x000a_0_x000a_19-09 / SOLUCIÓN: SE VERIFICÓ FALLA DE TX DE CB RECHAZO GENERAL,A SU VEZ SE ENCONTRÓ DAÑO EN LECTORA PERDIÓ CONFIGURACIÓN, SE CAMBIA LECTORA, SE REALIZO BORRADO DE SO Y VERSIÓN, RESEMBRADO DE TARJETA PERO FALLA DE RECHAZO GENERAL EN TX DE CB PERSISTE, SE ESCALÓ NOVEDAD A RBM, DANDO RESPUESTA DE QUE LA TARJETA DE SEMBRADO SE DAÑO POR LO CUAL SE LE INDICO AL CLIENTE QUE DEBE SOLICITAR UNA NUEVA TARJETA CON LA ENTIDAD BANCARIA Y QUE UNA VEZ LA TENGA SOLICITE NUEVAMENTE SERVICIO PARA REALIZAR EL SEMBRADO, QUEDO FUNCIONANDO TX DE COMERCIO.  / USUARIO: Pavel Botache Yaguara  TELEFONO: 3158717611 CORREO: pbotache@hotmail.com"/>
    <s v="VISITA_TÉCNICA"/>
    <s v="SX5ZZ982 "/>
    <s v="TIPO II"/>
    <s v="TERRESTRE"/>
    <s v="REMICIO AMADO JOHN HEBER"/>
    <n v="1"/>
    <n v="0"/>
    <n v="144967.87232000002"/>
    <n v="140395.6348884"/>
    <n v="144967.87232000002"/>
    <m/>
    <m/>
    <m/>
    <m/>
    <m/>
    <m/>
  </r>
  <r>
    <s v="VILLAVICENCIO"/>
    <x v="4"/>
    <x v="4"/>
    <n v="50001"/>
    <n v="5803891"/>
    <n v="19068139"/>
    <s v="INCIDENTE"/>
    <s v="META"/>
    <s v="VILLAVICENCIO"/>
    <s v="CONSUERTE OFIC AMARILO"/>
    <s v="REDEBAN"/>
    <s v="FO-25-1552564"/>
    <d v="2025-09-19T09:28:00"/>
    <d v="2025-09-19T14:51:00"/>
    <s v="BANCO DE BOGOTA"/>
    <s v="HARDWARE"/>
    <s v="CABLEADO"/>
    <s v="CABLE MAGICBOX AVERIADO"/>
    <s v="CERRADO"/>
    <s v="19-09 SE ESCALA PARA VISITA. LLAMAR ANTES DE VISITAR, CONFIRMAR FALLA Y DATOS_x000a_0_x000a_19-09 / SOLUCIÓN: SE REALIZA CAMBIO DE CABLE MAGIC BOX / USUARIO: Bayan coi TELEFONO: 3144886809 CORREO: centrodecontacto@consuerte.com.co"/>
    <s v="VISITA_TÉCNICA"/>
    <s v="XP00F747"/>
    <s v="TIPO I"/>
    <s v="TERRESTRE"/>
    <s v="PEDREROS CONTRERAS MICHAEL STEVENS"/>
    <n v="1"/>
    <n v="0"/>
    <n v="65960.072302"/>
    <n v="75096.394270399993"/>
    <n v="65960.072302"/>
    <m/>
    <m/>
    <m/>
    <m/>
    <m/>
    <m/>
  </r>
  <r>
    <s v="PASTO"/>
    <x v="1"/>
    <x v="1"/>
    <n v="52001"/>
    <n v="5803928"/>
    <n v="18832931"/>
    <s v="INCIDENTE"/>
    <s v="NARIÑO"/>
    <s v="PASTO"/>
    <s v="TIENDA SAN VALES"/>
    <s v="REDEBAN"/>
    <s v="FO-25-1552573"/>
    <d v="2025-09-19T09:42:00"/>
    <d v="2025-09-20T11:29:00"/>
    <s v="BANCO DE BOGOTA"/>
    <s v="HARDWARE"/>
    <s v="IMPRESION"/>
    <s v="NO AVANZA PAPEL"/>
    <s v="CERRADO"/>
    <e v="#REF!"/>
    <s v="VISITA_TÉCNICA"/>
    <s v="XP000254"/>
    <s v="TIPO I"/>
    <s v="TERRESTRE"/>
    <s v="CASTILLO HERRERA ALEX RICARDO"/>
    <n v="1"/>
    <n v="0"/>
    <n v="65960.072302"/>
    <n v="75096.394270399993"/>
    <n v="65960.072302"/>
    <m/>
    <m/>
    <m/>
    <m/>
    <m/>
    <m/>
  </r>
  <r>
    <s v="CARTAGENA"/>
    <x v="3"/>
    <x v="3"/>
    <n v="13001"/>
    <n v="5803971"/>
    <n v="89249635"/>
    <s v="INCIDENTE"/>
    <s v="BOLIVAR"/>
    <s v="CARTAGENA"/>
    <s v="RED724 6"/>
    <s v="REDEBAN"/>
    <s v="FO-25-1552944"/>
    <d v="2025-09-19T09:59:00"/>
    <d v="2025-09-19T14:55:00"/>
    <s v="BANCO DE BOGOTA"/>
    <s v="HARDWARE"/>
    <s v="COMUNICACION"/>
    <s v="MENSAJE DE ERROR SOCKET"/>
    <s v="CERRADO"/>
    <s v="19-09 SE ESCALA PARA VISITA. LLAMAR ANTES DE VISITAR, CONFIRMAR FALLA Y DATOS_x000a_0_x000a_19-09 / SOLUCIÓN: SE REALIZA REVISIÓN DEL EQUIPO PROBLEMA DE CONEXIÓN SE REVISA SE CONFIRMPARAMETROS  / USUARIO: Estefania masutier  TELEFONO: 3014814149 CORREO: ceo@kapi.com.co"/>
    <s v="VISITA_TÉCNICA"/>
    <s v="LATZZ153"/>
    <s v="TIPO I"/>
    <s v="TERRESTRE"/>
    <s v="CANEDO HERRERA ALEXANDER"/>
    <n v="1"/>
    <n v="0"/>
    <n v="65960.072302"/>
    <n v="75096.394270399993"/>
    <n v="65960.072302"/>
    <m/>
    <m/>
    <m/>
    <m/>
    <m/>
    <m/>
  </r>
  <r>
    <s v="MEDELLIN"/>
    <x v="2"/>
    <x v="2"/>
    <n v="27361"/>
    <n v="5804100"/>
    <n v="18719518"/>
    <s v="INCIDENTE"/>
    <s v="CHOCO"/>
    <s v="ISTMINA"/>
    <s v="TEAM COMMUNICATIONS ISTMINA"/>
    <s v="REDEBAN"/>
    <s v="FO-25-1553972"/>
    <d v="2025-09-19T10:40:00"/>
    <d v="2025-09-19T12:15:00"/>
    <s v="BANCO DE BOGOTA"/>
    <s v="SOFTWARE"/>
    <s v="COMUNICACION"/>
    <s v="PARAMETROS DE CONFIGURACION EN POS"/>
    <s v="CERRADO"/>
    <s v="19/09 SE LLAMA AL 3127496899; SE CONFIRMA QUE REINICIARON EL DATAFONO Y YA LES ESTA FUNCIONANDO SIN PROBLEMAS, SE LE INFORMA CIERRE DEL REPORTE_x000a_0_x000a_19-09 / SOLUCIÓN:  / USUARIO:  TELEFONO:  CORREO: "/>
    <s v="SOPORTE_TELEFÓNICO"/>
    <n v="0"/>
    <s v="TIPO IV ESPECIAL"/>
    <s v="AEREO"/>
    <s v="ARGEL DORIA MIGUEL ALBERTO"/>
    <n v="0"/>
    <n v="0"/>
    <n v="41241.0800752"/>
    <n v="0"/>
    <n v="41241.0800752"/>
    <m/>
    <m/>
    <m/>
    <m/>
    <m/>
    <m/>
  </r>
  <r>
    <s v="YOPAL"/>
    <x v="4"/>
    <x v="4"/>
    <n v="85250"/>
    <n v="5804190"/>
    <n v="87185943"/>
    <s v="INCIDENTE"/>
    <s v="CASANARE"/>
    <s v="PAZ DE ARIPORO"/>
    <s v="DROGUERIA EL DESCUENTO"/>
    <s v="REDEBAN"/>
    <s v="FO-25-1553975"/>
    <d v="2025-09-19T11:03:00"/>
    <d v="2025-09-23T08:09:00"/>
    <s v="BANCO DE BOGOTA"/>
    <s v="HARDWARE"/>
    <s v="CABLEADO"/>
    <s v="CABLE MAGICBOX AVERIADO"/>
    <s v="CERRADO"/>
    <s v="19-09 SE ESCALA PARA VISITA. LLAMAR ANTES DE VISITAR, CONFIRMAR FALLA Y DATOS_x000a_20/09/2025 EL CLIENTE INFORMA QUE SE ENCUENTRA VIAJANDO Y EL DÍA DE HOY NO PUEDE TENDER SE CONFIRMA QUE EL DÍA LUNES NOS ATIENDE_x000a_23-09 / SOLUCIÓN: SE REALIZA CAMBIO DE CABLE MAGICBOX SE PEGA BASE SE ENTREGA ORGANIZADO SE REALIZA TRANZACION DE PRUEBA SIN NOVEDAD  / USUARIO: Maribel bello TELEFONO: 3204751309 CORREO: vh_olaya@hotmail.com"/>
    <s v="VISITA_TÉCNICA"/>
    <n v="87185953"/>
    <s v="TIPO II"/>
    <s v="TERRESTRE"/>
    <s v="ROZO JIMENEZ EDGAR ARMANDO"/>
    <n v="1"/>
    <n v="0"/>
    <n v="144967.87232000002"/>
    <n v="140395.6348884"/>
    <n v="144967.87232000002"/>
    <m/>
    <m/>
    <m/>
    <m/>
    <m/>
    <m/>
  </r>
  <r>
    <s v="MEDELLIN"/>
    <x v="2"/>
    <x v="2"/>
    <n v="5615"/>
    <n v="5804195"/>
    <n v="15527443"/>
    <s v="INCIDENTE"/>
    <s v="ANTIOQUIA"/>
    <s v="RIONEGRO"/>
    <s v="INVERSIONES ALTERNOVA"/>
    <s v="REDEBAN"/>
    <s v="FO-25-1553980"/>
    <d v="2025-09-19T11:04:00"/>
    <d v="2025-09-20T10:15:00"/>
    <s v="BANCO DE BOGOTA"/>
    <s v="HARDWARE"/>
    <s v="SE REINICIA"/>
    <s v="DAÑO POS"/>
    <s v="CERRADO"/>
    <s v="19-09 SE ESCALA PARA VISITA. LLAMAR ANTES DE VISITAR, CONFIRMAR FALLA Y DATOS_x000a_0_x000a_20-09 / SOLUCIÓN: SE REALIZA CAMBIO DE ENSORTIJADO Y FUENTE DE PODER YA QUE SON LA CAUSAL DE LOS REINICIOS AL TACTO / USUARIO: Juan Guillermo Álvarez TELEFONO: 3127524932 CORREO: juanguialvarez5mail.com"/>
    <s v="VISITA_TÉCNICA"/>
    <s v="99BZZ635"/>
    <s v="TIPO II"/>
    <s v="TERRESTRE"/>
    <s v="HERNANDEZ CHAVARRIA JUAN CAMILO"/>
    <n v="1"/>
    <n v="0"/>
    <n v="144967.87232000002"/>
    <n v="140395.6348884"/>
    <n v="144967.87232000002"/>
    <m/>
    <m/>
    <m/>
    <m/>
    <m/>
    <m/>
  </r>
  <r>
    <s v="SANTA MARTA"/>
    <x v="3"/>
    <x v="3"/>
    <n v="47189"/>
    <n v="5804559"/>
    <n v="41505017"/>
    <s v="INCIDENTE"/>
    <s v="MAGDALENA"/>
    <s v="CIENAGA"/>
    <s v="MC MULTICELL SAS LA 12"/>
    <s v="REDEBAN"/>
    <s v="FO-25-1555916"/>
    <d v="2025-09-19T13:30:00"/>
    <d v="2025-09-20T10:11:00"/>
    <s v="BANCO DE BOGOTA"/>
    <s v="HARDWARE"/>
    <s v="COMUNICACION"/>
    <s v="MENSAJE CABLE DE RED DESCONECTADO"/>
    <s v="CERRADO"/>
    <s v="19-09 SE ESCALA PARA VISITA. LLAMAR ANTES DE VISITAR, CONFIRMAR FALLA Y DATOS_x000a_0_x000a_20-09 / SOLUCIÓN: SE REALIZA VISITA AL PUNTO, EL EQUIPO SE ENCUENTRA FUNCIONANDO CORRECTAMENTE AL MOMENTO DE LA VISITA, SE REALIZAN PRUEBAS Y VERIFICACIÓN DE PARÁMETROS, TODO SE ENCUENTRA OK  / USUARIO: Lorena juvinao  TELEFONO: 3008852927 CORREO: lorena1186@hotmail.com"/>
    <s v="VISITA_TÉCNICA"/>
    <s v="MN009648"/>
    <s v="TIPO II"/>
    <s v="TERRESTRE"/>
    <s v="GUTIERREZ PEREZ LUIS ALBERTO"/>
    <n v="1"/>
    <n v="0"/>
    <n v="144967.87232000002"/>
    <n v="140395.6348884"/>
    <n v="144967.87232000002"/>
    <m/>
    <m/>
    <m/>
    <m/>
    <m/>
    <m/>
  </r>
  <r>
    <s v="VILLAVICENCIO"/>
    <x v="4"/>
    <x v="4"/>
    <n v="50006"/>
    <n v="5804842"/>
    <n v="60382538"/>
    <s v="INCIDENTE"/>
    <s v="META"/>
    <s v="ACACIAS"/>
    <s v="DROGUERIA FARMARED VS"/>
    <s v="REDEBAN"/>
    <s v="FO-25-1556633"/>
    <d v="2025-09-19T15:34:00"/>
    <d v="2025-09-20T12:27:00"/>
    <s v="BANCO DE BOGOTA"/>
    <s v="HARDWARE"/>
    <s v="COMUNICACION"/>
    <s v="MENSAJE CABLE DE RED DESCONECTADO"/>
    <s v="CERRADO"/>
    <s v="19-09 SE ESCALA PARA VISITA. LLAMAR ANTES DE VISITAR, CONFIRMAR FALLA Y DATOS_x000a_0_x000a_20-09 / SOLUCIÓN: SE VISITA CB Y SE REALIZA CAMBIO DE CABLE MAGIC BOX. SE INSTALA NUEVO CABLE. SE REALIZAN PRUEBAS EXITOSAS PRUEBAS OK  / USUARIO: Sandra madrigal Orozco  TELEFONO: 3204671884 CORREO: alexandra22751@hotmail.com"/>
    <s v="VISITA_TÉCNICA"/>
    <s v="10NZZ477"/>
    <s v="TIPO II"/>
    <s v="TERRESTRE"/>
    <s v="GARZON RUIZ LUIS MIGUEL"/>
    <n v="1"/>
    <n v="0"/>
    <n v="144967.87232000002"/>
    <n v="140395.6348884"/>
    <n v="144967.87232000002"/>
    <m/>
    <m/>
    <m/>
    <m/>
    <m/>
    <m/>
  </r>
  <r>
    <s v="VILLAVICENCIO"/>
    <x v="4"/>
    <x v="4"/>
    <n v="50001"/>
    <n v="5805021"/>
    <n v="16663999"/>
    <s v="INCIDENTE"/>
    <s v="META"/>
    <s v="VILLAVICENCIO"/>
    <s v="CONSUERTE EXITO CENTRO"/>
    <s v="REDEBAN"/>
    <s v="FO-25-1557539"/>
    <d v="2025-09-19T16:57:00"/>
    <d v="2025-09-20T12:31:00"/>
    <s v="BANCO DE BOGOTA"/>
    <s v="HARDWARE"/>
    <s v="SE REINICIA"/>
    <s v="DAÑO POS"/>
    <s v="CERRADO"/>
    <s v="20-09 SE ESCALA PARA VISITA. LLAMAR ANTES DE VISITAR, CONFIRMAR FALLA Y DATOS_x000a_0_x000a_20-09 / SOLUCIÓN: SE REALIZA VISITA A COMERCIO SE VERIFICAN CONEXIONES OK PRUEBAS OK SE SOLICITA TS PARA REALIZAR CAMBIO DE EQUIPO TS DETERIORADA SIN BANDA SE LE INFORMA AL CLIENTE DEBE SOLICITAR TS PARA REALIZAR SOPORTE  / USUARIO: Daniela Rodríguez  TELEFONO: 3212224426 CORREO: centrodecontacto@consuerte.com.co"/>
    <s v="VISITA_TÉCNICA"/>
    <s v="BL01Q921"/>
    <s v="TIPO I"/>
    <s v="TERRESTRE"/>
    <s v="CASTRILLON URREA LONDIER LEANDRO"/>
    <n v="1"/>
    <n v="0"/>
    <n v="65960.072302"/>
    <n v="75096.394270399993"/>
    <n v="65960.072302"/>
    <m/>
    <m/>
    <m/>
    <m/>
    <m/>
    <m/>
  </r>
  <r>
    <s v="MEDELLIN"/>
    <x v="2"/>
    <x v="2"/>
    <n v="5001"/>
    <n v="5805247"/>
    <n v="3007051485"/>
    <s v="INCIDENTE"/>
    <n v="0"/>
    <n v="0"/>
    <n v="0"/>
    <n v="0"/>
    <s v="FO-25-1558314"/>
    <d v="2025-09-20T09:20:00"/>
    <d v="2025-09-20T09:41:00"/>
    <n v="0"/>
    <s v="USUARIO"/>
    <s v="MANTENIMIENTO"/>
    <s v="MANTENIMIENTO GENERAL"/>
    <s v="CERRADO"/>
    <s v="20-9 SE ESCALA SOLICITUD A LA RED PARA VALIDAR COMO PROCEDER: ACTIVIDAD SE CREO COMO CB AVAL PERO PERTENECE A CB BANCOLOMBIA SE PROCEDE AL CIERRE _x000a_0_x000a_0"/>
    <s v="SOPORTE_TELEFÓNICO"/>
    <n v="0"/>
    <n v="0"/>
    <n v="0"/>
    <n v="0"/>
    <n v="0"/>
    <n v="0"/>
    <n v="41241.0800752"/>
    <n v="0"/>
    <n v="41241.0800752"/>
    <m/>
    <m/>
    <m/>
    <m/>
    <m/>
    <m/>
  </r>
  <r>
    <s v="YOPAL"/>
    <x v="4"/>
    <x v="4"/>
    <n v="85430"/>
    <n v="5805420"/>
    <n v="63393938"/>
    <s v="INCIDENTE"/>
    <s v="CASANARE"/>
    <s v="TRINIDAD"/>
    <s v="MULTISERVICIOS EL RODEO"/>
    <s v="REDEBAN"/>
    <s v="FO-25-1559423"/>
    <d v="2025-09-20T12:20:00"/>
    <d v="2025-09-22T11:27:00"/>
    <s v="BANCO DE BOGOTA"/>
    <s v="HARDWARE"/>
    <s v="CABLEADO"/>
    <s v="CABLE MAGICBOX AVERIADO"/>
    <s v="CERRADO"/>
    <s v="20-09 SE ESCALA PARA VISITA. LLAMAR ANTES DE VISITAR, CONFIRMAR FALLA Y DATOS_x000a_0_x000a_22-09 / SOLUCIÓN: SE REALIZA CAMBIO DE MAGICBOX POR DAÑO SE REALIZA PRUEBAS BÁSICAS SIN NOVEDAD  / USUARIO: Andrea tupanteve TELEFONO: 3102282848 CORREO: multiservicioselrodeo@gmail.com"/>
    <s v="VISITA_TÉCNICA"/>
    <s v="A4WZZ246"/>
    <s v="TIPO II"/>
    <s v="TERRESTRE"/>
    <s v="ROZO JIMENEZ EDGAR ARMANDO"/>
    <n v="1"/>
    <n v="0"/>
    <n v="144967.87232000002"/>
    <n v="140395.6348884"/>
    <n v="144967.87232000002"/>
    <m/>
    <m/>
    <m/>
    <m/>
    <m/>
    <m/>
  </r>
  <r>
    <s v="BOGOTA"/>
    <x v="0"/>
    <x v="0"/>
    <n v="11001"/>
    <n v="5805653"/>
    <n v="17284902"/>
    <s v="INCIDENTE"/>
    <s v="CUNDINAMARCA"/>
    <s v="BOGOTA"/>
    <s v="TEC PHONE SUBA"/>
    <s v="REDEBAN"/>
    <s v="FO-25-1560590"/>
    <d v="2025-09-20T16:26:00"/>
    <d v="2025-09-22T15:50:00"/>
    <s v="BANCO DE BOGOTA"/>
    <s v="HARDWARE"/>
    <s v="ALERT IRRUPTION"/>
    <s v="ALERT IRRUPTION"/>
    <s v="CERRADO"/>
    <s v="21-09 SE ESCALA PARA VISITA. LLAMAR ANTES DE VISITAR, CONFIRMAR FALLA Y DATOS_x000a_21/09/2025 NO HAY SOPORTE DE ACTIVOS PARA ATENDER ACTIVIDAD_x000a_22-09 / SOLUCIÓN: SE LLEGA A AL DIRECCION INDICADA Y SE REALIZA CAMBIO DE  DATÁFONO POR DAÑO , SE INSTALA COMBO 2600 YA QUE PINPAD INSTALADO NO ES COMPATIBLE CON LA TECNOLOGÍA 2600. VERSIONAMIENTO Y CONFIGURACIÓN OK, USUARIO OK, SEMBRADO OK, SE REALIZAN PRUEBAS DE LECTURA DE CHIP DE TARJETA. SE REALIZA PRUEBA DE CONVENIO EXITOSA , SE DEJAN CIERRES HABILITADOS  / USUARIO: Carolina Herrera  TELEFONO: 3202424397 CORREO: cvssuba@tecphonesas.com"/>
    <s v="VISITA_TÉCNICA"/>
    <s v="9C00B836"/>
    <s v="TIPO I"/>
    <s v="TERRESTRE"/>
    <s v="GARCIA PASTRANA KEVIN FERNANDO"/>
    <n v="1"/>
    <n v="0"/>
    <n v="65960.072302"/>
    <n v="75096.394270399993"/>
    <n v="65960.072302"/>
    <m/>
    <m/>
    <m/>
    <m/>
    <m/>
    <m/>
  </r>
  <r>
    <s v="BOGOTA"/>
    <x v="0"/>
    <x v="0"/>
    <n v="25754"/>
    <n v="5806475"/>
    <n v="54708292"/>
    <s v="INCIDENTE"/>
    <s v="CUNDINAMARCA"/>
    <s v="SOACHA"/>
    <s v="MINI MARKET LA GRANDEZA"/>
    <s v="REDEBAN"/>
    <s v="FO-25-1563223"/>
    <d v="2025-09-22T08:55:00"/>
    <d v="2025-09-22T15:56:00"/>
    <s v="BANCO DE BOGOTA"/>
    <s v="USUARIO"/>
    <s v="USUARIOS"/>
    <s v="MALA MANIPULACION POS"/>
    <s v="CERRADO"/>
    <s v="22-09 SE ESCALA PARA VISITA. LLAMAR ANTES DE VISITAR, CONFIRMAR FALLA Y DATOS_x000a_0_x000a_22-09 / SOLUCIÓN: SE LLEGA A COMERCIO PARA ATENDER INCIDENTE LA SEÑORA SANDRA INDICA QUE YA PUDIERON INGRESAR AL USUARIO FUE UN ERROR DE CONFUSIÓN NO SE MANIPULA TERMINAL  / USUARIO: Sandra Bohórquez  TELEFONO: 3164123994 CORREO: bohorquessandra344@gmail.com"/>
    <s v="VISITA_TÉCNICA"/>
    <n v="0"/>
    <s v="TIPO I"/>
    <s v="TERRESTRE"/>
    <s v="BUSTOS MORA DIEGO MANUEL"/>
    <n v="1"/>
    <n v="0"/>
    <n v="65960.072302"/>
    <n v="75096.394270399993"/>
    <n v="65960.072302"/>
    <m/>
    <m/>
    <m/>
    <m/>
    <m/>
    <m/>
  </r>
  <r>
    <s v="SANTA MARTA"/>
    <x v="3"/>
    <x v="3"/>
    <n v="47001"/>
    <n v="5806527"/>
    <n v="89472680"/>
    <s v="INCIDENTE"/>
    <s v="MAGDALENA"/>
    <s v="SANTA MARTA"/>
    <s v="VARIEDADES MYF"/>
    <s v="REDEBAN"/>
    <s v="FO-25-1563189"/>
    <d v="2025-09-22T09:08:00"/>
    <d v="2025-09-22T17:52:00"/>
    <s v="BANCO DE BOGOTA"/>
    <s v="HARDWARE"/>
    <s v="IMPRESION"/>
    <s v="NO AVANZA PAPEL"/>
    <s v="CERRADO"/>
    <s v="22-09 SE ESCALA PARA VISITA. LLAMAR ANTES DE VISITAR, CONFIRMAR FALLA Y DATOS_x000a_0_x000a_22-09 / SOLUCIÓN: SE REALIZA VISITA AL PUNTO, SE REALIZA MANTENIMIENTO SE INGRESA VERSIÓN DEL SOFTWARE DEL EQUIPO, SE REALIZAN PRUEBAS TODO OK  / USUARIO: Yiiibeth Freite  TELEFONO: 3045491575 CORREO: freite.05@gmail.com"/>
    <s v="VISITA_TÉCNICA"/>
    <s v="V4ZZZ164"/>
    <s v="TIPO I"/>
    <s v="TERRESTRE"/>
    <s v="GUTIERREZ PEREZ LUIS ALBERTO"/>
    <n v="1"/>
    <n v="0"/>
    <n v="65960.072302"/>
    <n v="75096.394270399993"/>
    <n v="65960.072302"/>
    <m/>
    <m/>
    <m/>
    <m/>
    <m/>
    <m/>
  </r>
  <r>
    <s v="TUNJA"/>
    <x v="5"/>
    <x v="5"/>
    <n v="15001"/>
    <n v="5806537"/>
    <n v="15528821"/>
    <s v="INCIDENTE"/>
    <s v="BOYACA"/>
    <s v="TUNJA"/>
    <s v="CACHARRERIA MADRUGON DEL SUR"/>
    <s v="REDEBAN"/>
    <s v="FO-25-1563196"/>
    <d v="2025-09-22T09:11:00"/>
    <d v="2025-09-22T16:01:00"/>
    <s v="BANCO AV VILLAS"/>
    <s v="SOFTWARE"/>
    <s v="ACTUALIZACION"/>
    <s v="VERSION CARGA SO VR"/>
    <s v="CERRADO"/>
    <s v="22-09 SE ESCALA PARA VISITA. LLAMAR ANTES DE VISITAR, CONFIRMAR FALLA Y DATOS_x000a_0_x000a_22-09 / SOLUCIÓN: SE REALIZA VISITA AL COMERCIO, SE BORRA YA ACTUALIZA EQUIPO A CERSION 10.6, PRUEBAS OK. / USUARIO: Otoniel Molina TELEFONO: 3142275781 CORREO: oto-net@hotmail.com"/>
    <s v="VISITA_TÉCNICA"/>
    <s v="11DZZ282"/>
    <s v="TIPO I"/>
    <s v="TERRESTRE"/>
    <s v="SOLER HOYOS CRISTIAN LEONARDO"/>
    <n v="1"/>
    <n v="0"/>
    <n v="65960.072302"/>
    <n v="75096.394270399993"/>
    <n v="65960.072302"/>
    <m/>
    <m/>
    <m/>
    <m/>
    <m/>
    <m/>
  </r>
  <r>
    <s v="VILLAVICENCIO"/>
    <x v="4"/>
    <x v="4"/>
    <n v="50318"/>
    <n v="5806657"/>
    <n v="90116155"/>
    <s v="INCIDENTE"/>
    <s v="META"/>
    <s v="GUAMAL"/>
    <s v="PAPELERIA MICHELL CAMILA"/>
    <s v="REDEBAN"/>
    <s v="FO-25-1563202"/>
    <d v="2025-09-22T09:49:00"/>
    <d v="2025-09-23T11:09:00"/>
    <s v="BANCO DE BOGOTA"/>
    <s v="HARDWARE"/>
    <s v="COMUNICACION"/>
    <s v="CAMBIO DE IP"/>
    <s v="CERRADO"/>
    <s v="22-09 SE ESCALA PARA VISITA. LLAMAR ANTES DE VISITAR, CONFIRMAR FALLA Y DATOS_x000a_0_x000a_23-09 / SOLUCIÓN: SE REALIZA VISITA A COMERCIO SE VERIFICA REALIZA CONFIGURACIÓN DE PUERTO IP Y HOST PRUEBAS OK SIN NOVEDADES / USUARIO: Yasmín tapias  TELEFONO: 3212522659 CORREO: tapiascardenasyasmin@gmail.com"/>
    <s v="VISITA_TÉCNICA"/>
    <s v="V9ZZZ716"/>
    <s v="TIPO II"/>
    <s v="TERRESTRE"/>
    <s v="CASTRILLON URREA LONDIER LEANDRO"/>
    <n v="1"/>
    <n v="0"/>
    <n v="144967.87232000002"/>
    <n v="140395.6348884"/>
    <n v="144967.87232000002"/>
    <m/>
    <m/>
    <m/>
    <m/>
    <m/>
    <m/>
  </r>
  <r>
    <s v="CALI"/>
    <x v="1"/>
    <x v="1"/>
    <n v="76001"/>
    <n v="5806670"/>
    <n v="21487038"/>
    <s v="INCIDENTE"/>
    <s v="VALLE DEL CAUCA"/>
    <s v="CALI"/>
    <s v="ACCESORIOS Y TRAMITES PAOLA"/>
    <s v="REDEBAN"/>
    <s v="FO-25-1569206"/>
    <d v="2025-09-22T09:53:00"/>
    <d v="2025-09-23T09:46:00"/>
    <s v="BANCO DE BOGOTA"/>
    <s v="ENTIDAD"/>
    <s v="ERROR DE TRANSACCIONES"/>
    <s v="TRANSACCION NO PERMITIDA"/>
    <s v="CERRADO"/>
    <s v="22-09 10:40  SE ENVIA MENSAJE AL WHATSAPP NUMERO 3186715122  PARA CONFIRMAR FALLA, A LA ESPERA DE RESPUESTA** 22-09 CB ENVIA FOTO CON FALLA, SE ESCALA A LA RED**22-09 15:52 LA RED INFORMA QUE EL CB FUE DESBLOQUEADO Y QUE SE REALICEN PRUEBAS** 22-09 15:57 EN COMUNICACIÓN CON LA SEÑORA PAOLA INDICA QUE POR SER DIA SIN CARRO TA CERRARON EK CB, SE LE INFORMA QUE EL CB FUE DESBLOQUEADO Y QUE POR FAVOR REALICE PRUEBAS EL DIA DE MAÑANA 23-09, SE ESPERE EL RESULTADO DE LAS PRUEBAS** 23-09 9:44 EN COMUNICACION CON LA SEÑORA PAOLA AL NUMERO 3178105461 INDICA QUE YA EL DATAFONO SE ENCUENTRA FUNCIONANDO CORRECTAMENTE, POR LO CUAL SE PROCEDE A CERRAR EL CASO_x000a_0_x000a_0"/>
    <s v="SOPORTE_TELEFÓNICO"/>
    <n v="0"/>
    <s v="TIPO I"/>
    <s v="TERRESTRE"/>
    <n v="0"/>
    <n v="0"/>
    <n v="0"/>
    <n v="41241.0800752"/>
    <n v="0"/>
    <n v="41241.0800752"/>
    <m/>
    <m/>
    <m/>
    <m/>
    <m/>
    <m/>
  </r>
  <r>
    <s v="VILLAVICENCIO"/>
    <x v="4"/>
    <x v="4"/>
    <n v="50568"/>
    <n v="5806983"/>
    <n v="18084160"/>
    <s v="INCIDENTE"/>
    <s v="META"/>
    <s v="PUERTO GAITAN"/>
    <s v="SURTIVIVERES MANACACIAS"/>
    <s v="REDEBAN"/>
    <s v="FO-25-1563849"/>
    <d v="2025-09-22T11:19:00"/>
    <d v="2025-09-25T10:39:00"/>
    <s v="BANCO DE BOGOTA"/>
    <s v="HARDWARE"/>
    <s v="IMPRESION"/>
    <s v="NO IMPRIME UNO O VARIOS CARACTERES"/>
    <s v="CERRADO"/>
    <s v="22-09 SE ESCALA PARA VISITA. LLAMAR ANTES DE VISITAR, CONFIRMAR FALLA Y DATOS_x000a_0_x000a_25-09 / SOLUCIÓN: SE REALIZA CAMBIO DE EQUIPO NO IMPRIME CARACTERES PRUEBAS OK SIN NOVEDADES TS 6511 / USUARIO: Ana Quinitiva TELEFONO: 3203101264 CORREO: ajquinitivac@gmail.com"/>
    <s v="VISITA_TÉCNICA"/>
    <s v="9B00D740"/>
    <s v="TIPO III"/>
    <s v="TERRESTRE"/>
    <s v="CASTRILLON URREA LONDIER LEANDRO"/>
    <n v="1"/>
    <n v="0"/>
    <n v="275728.78077800001"/>
    <n v="196536.5258152"/>
    <n v="275728.78077800001"/>
    <m/>
    <m/>
    <m/>
    <m/>
    <m/>
    <m/>
  </r>
  <r>
    <s v="PASTO"/>
    <x v="1"/>
    <x v="1"/>
    <n v="52207"/>
    <n v="5807044"/>
    <n v="90148754"/>
    <s v="INCIDENTE"/>
    <s v="NARIÑO"/>
    <s v="CONSACA"/>
    <s v="DROGUERIA XIOMARA"/>
    <s v="REDEBAN"/>
    <s v="FO-25-1563884"/>
    <d v="2025-09-22T11:35:00"/>
    <d v="2025-09-23T13:37:00"/>
    <s v="BANCO DE BOGOTA"/>
    <s v="SOFTWARE"/>
    <s v="ACTUALIZACION"/>
    <s v="VERSION CARGA SO VR"/>
    <s v="CERRADO"/>
    <s v="22-09 SE ESCALA PARA VISITA. LLAMAR ANTES DE VISITAR, CONFIRMAR FALLA Y DATOS_x000a_0_x000a_23-09 / SOLUCIÓN: SE ENCUENTRA DATAFONO CON CON RECHAZO EN TRANSACCIONES SE REALIZA BORRADO COMPLETO Y SE RECONFIGURA OK PARÁMETROS OK Y SE REALIZAN PRUEBAS ÉXITOSAS DE TRANSACCIONES  / USUARIO: Kenyi bastidas TELEFONO: 3153211629 CORREO: rambo301@hotmail.com"/>
    <s v="VISITA_TÉCNICA"/>
    <s v="SHZZZ066"/>
    <s v="TIPO II"/>
    <s v="TERRESTRE"/>
    <s v="PAZ MARTINEZ RICHARD HUMBERTO"/>
    <n v="1"/>
    <n v="0"/>
    <n v="144967.87232000002"/>
    <n v="140395.6348884"/>
    <n v="144967.87232000002"/>
    <m/>
    <m/>
    <m/>
    <m/>
    <m/>
    <m/>
  </r>
  <r>
    <s v="VILLAVICENCIO"/>
    <x v="4"/>
    <x v="4"/>
    <n v="50001"/>
    <n v="5807550"/>
    <n v="16664476"/>
    <s v="INCIDENTE"/>
    <s v="META"/>
    <s v="VILLAVICENCIO"/>
    <s v="PORFIA 6"/>
    <s v="REDEBAN"/>
    <s v="FO-25-1565713"/>
    <d v="2025-09-22T14:32:00"/>
    <d v="2025-09-22T16:53:00"/>
    <s v="BANCO DE BOGOTA"/>
    <s v="SOFTWARE"/>
    <s v="ACTUALIZACION"/>
    <s v="VERSION CARGA SO VR"/>
    <s v="CERRADO"/>
    <s v="22-09 SE ESCALA PARA VISITA. LLAMAR ANTES DE VISITAR, CONFIRMAR FALLA Y DATOS_x000a_0_x000a_22-09 / SOLUCIÓN: SE VISITA CB Y SE REALIZA ACTUALIZACIÓN A VERSIÓN 10.6. Y CAMBIO DE FUENTE DE PODER, SE CONFIGURA POS SE INICIALIZA SE SIEMBRA TARJETA SE CREAN USUARIOS CORRECTAMENTE Y SE REALIZA PRUEBAS EXITOSAS  / USUARIO: Yuli Fontecha  TELEFONO: 32246302229 CORREO: centrodecontacto@consuerte.com.co"/>
    <s v="VISITA_TÉCNICA"/>
    <s v="BL0EZ237"/>
    <s v="TIPO I"/>
    <s v="TERRESTRE"/>
    <s v="GARZON RUIZ LUIS MIGUEL"/>
    <n v="1"/>
    <m/>
    <n v="65960.072302"/>
    <n v="75096.394270399993"/>
    <n v="65960.072302"/>
    <m/>
    <m/>
    <m/>
    <m/>
    <m/>
    <m/>
  </r>
  <r>
    <s v="MONTERIA"/>
    <x v="3"/>
    <x v="3"/>
    <n v="23417"/>
    <n v="5807557"/>
    <n v="20450722"/>
    <s v="INCIDENTE"/>
    <s v="CORDOBA"/>
    <s v="LORICA"/>
    <s v="PAPELERIA Y VARIEDADES UNION"/>
    <s v="REDEBAN"/>
    <s v="FO-25-1565717"/>
    <d v="2025-09-22T14:35:00"/>
    <d v="2025-09-23T13:42:00"/>
    <s v="BANCO DE BOGOTA"/>
    <s v="HARDWARE"/>
    <s v="ALERT IRRUPTION"/>
    <s v="ALERT IRRUPTION"/>
    <s v="CERRADO"/>
    <s v="22-09 SE ESCALA PARA VISITA. LLAMAR ANTES DE VISITAR, CONFIRMAR FALLA Y DATOS_x000a_0_x000a_23-09 / SOLUCIÓN: SE REALIZA VISITA TÉCNICA Y SE CAMBIA DATÁFONO POR DAÑO DE ALERTA IRRUPTION, SE INSTA DATÁFONO DESK 3500 PLACA 1062071 Y SE RETIRA DATÁFONO  ICT 250 PLACA 170166, SE REALIZAN PRUEBAS CON CONVENIO AUTORIZADO Y SE DEJA NUEVAMENTE EL SERVICIO OK. / USUARIO: Cristian García  TELEFONO: 3135649511 CORREO: cristian.2901@yahoo.es"/>
    <s v="VISITA_TÉCNICA"/>
    <s v="IIOZZ573"/>
    <s v="TIPO II"/>
    <s v="TERRESTRE"/>
    <s v="CASSIANI PEREZ RAUL RAMIRO"/>
    <n v="1"/>
    <n v="0"/>
    <n v="144967.87232000002"/>
    <n v="140395.6348884"/>
    <n v="144967.87232000002"/>
    <m/>
    <m/>
    <m/>
    <m/>
    <m/>
    <m/>
  </r>
  <r>
    <s v="TUNJA"/>
    <x v="5"/>
    <x v="5"/>
    <n v="25183"/>
    <n v="5807692"/>
    <n v="18920520"/>
    <s v="INCIDENTE"/>
    <s v="CUNDINAMARCA"/>
    <s v="CHOCONTA"/>
    <s v="CVS NEYTEL.COM CHOCONTA"/>
    <s v="REDEBAN"/>
    <s v="FO-25-1566124"/>
    <d v="2025-09-22T15:28:00"/>
    <d v="2025-09-23T17:16:00"/>
    <s v="BANCO DE BOGOTA"/>
    <s v="HARDWARE"/>
    <s v="NO ENCIENDE SE REINICIA"/>
    <s v="FUENTE PODER AVERIADA"/>
    <s v="CERRADO"/>
    <s v="22-09 SE ESCALA PARA VISITA. LLAMAR ANTES DE VISITAR, CONFIRMAR FALLA Y DATOS_x000a_0_x000a_23-09 / SOLUCIÓN: CAMBIO DE FUENTE DE PODER EXITOSA POR REINICIOS, POSIBLE FALLA ELÉCTRICA DAÑO LA FUENTE, PRUEBAS EXITOSAS / USUARIO: Katerine osorio TELEFONO: 3209025478 CORREO: contable@neytel.com"/>
    <s v="VISITA_TÉCNICA"/>
    <s v="V1MZZ943"/>
    <s v="TIPO II"/>
    <s v="TERRESTRE"/>
    <s v="HERRERA GARZON JEYSON STEVENT"/>
    <n v="1"/>
    <n v="0"/>
    <n v="144967.87232000002"/>
    <n v="140395.6348884"/>
    <n v="144967.87232000002"/>
    <m/>
    <m/>
    <m/>
    <m/>
    <m/>
    <m/>
  </r>
  <r>
    <s v="BOGOTA"/>
    <x v="0"/>
    <x v="0"/>
    <n v="11001"/>
    <s v="TA-25-1137249"/>
    <n v="20249249"/>
    <s v="INCIDENTE"/>
    <s v="CUNDINAMARCA"/>
    <s v="BOGOTA"/>
    <s v="VICMAN SERVICES CRA 30"/>
    <s v="REDEBAN"/>
    <s v="FO-25-1567056"/>
    <d v="2025-09-23T08:29:00"/>
    <d v="2025-09-23T14:01:00"/>
    <s v="BANCO DE BOGOTA"/>
    <s v="SOFTWARE"/>
    <s v="ERROR DE TRANSACCIONES"/>
    <s v="RECHAZO GENERAL"/>
    <s v="CERRADO"/>
    <s v="SE CREA POR SOLICITUD DE LA RED CON EL SIGUIENTE COIMENTARIO: AGRADEZCO MUCHO TU VALIOSO APOYO PARA REALIZAR UNA VISITA DE GARANTÍA AL SIGUIENTE COMERCIO. AL REVISAR CON LA ENTIDAD EL INFORME DE INCIDENTES, SE EVIDENCIÓ QUE LA DOCUMENTACIÓN ESTÁ INCOMPLETA Y NO SE RELACIONAN LAS PRUEBAS EXITOSAS DE TELETÓN EN SYTEX._x000a_ _x000a_LES SOLICITO POR FAVOR RETROALIMENTAR AL TÉCNICO RESPONSABLE, YA QUE EL REGISTRO ACTUAL ES MUY LIMITADO Y NO REFLEJA DE MANERA CONCRETA LAS ACTIVIDADES REALIZADAS, LO CUAL DEJA UNA PERCEPCIÓN NEGATIVA SOBRE LA CALIDAD DEL SERVICIO PRESTADO DURANTE LA VISITA._x000a__x000a_0_x000a_23-09 / SOLUCIÓN: SE REALIZA CAMBIO DE DATAFONO POR FALLAS EN TRANSACCIONES SE REALIZA CAMBIO DE TERMINAL CON SOPORTE RBM  SE CREAN USUARIOS Y SE HABILITAN CIERRES OK PRUEBA OK  TERMINAL ANTIGUA II5ZZ843 TERMINAL NUEVO SSZZZ130 / USUARIO: Erika tique  TELEFONO: 3223454913 CORREO: auxcar30@gmail.com"/>
    <s v="VISITA_TÉCNICA"/>
    <s v="SSZZZ130"/>
    <s v="TIPO I"/>
    <s v="TERRESTRE"/>
    <s v="ORTIZ MARTINEZ STIVEN"/>
    <n v="1"/>
    <n v="0"/>
    <n v="65960.072302"/>
    <n v="75096.394270399993"/>
    <n v="65960.072302"/>
    <m/>
    <m/>
    <m/>
    <m/>
    <m/>
    <m/>
  </r>
  <r>
    <s v="CUCUTA"/>
    <x v="5"/>
    <x v="5"/>
    <n v="54405"/>
    <n v="5808487"/>
    <n v="90162381"/>
    <s v="INCIDENTE"/>
    <s v="NORTE DE SANTANDER"/>
    <s v="LOS PATIOS"/>
    <s v="DROGUERIA FARMA ROSA"/>
    <s v="REDEBAN"/>
    <s v="FO-25-1569169"/>
    <d v="2025-09-23T09:14:00"/>
    <d v="2025-09-24T10:04:00"/>
    <s v="BANCO DE BOGOTA"/>
    <s v="HARDWARE"/>
    <s v="ACTUALIZACION"/>
    <s v="VERSION CAMBIO POS"/>
    <s v="CERRADO"/>
    <s v="23-09 SE ESCALA PARA VISITA. LLAMAR ANTES DE VISITAR, CONFIRMAR FALLA Y DATOS**23-09 17:23 SE VISITA COMERCIO, CLIENTE MANIFIESTA INCONFORMIDAD CON LA BASE INSTALADA PARA EL EQUIPO. SOLICITA QUE SE LE INSTALE OTRA O SE LE REALICE CAMBIO DE EQUIPO_x000a_23/09/2025 SE VISITA COMERCIO, CLIENTE MANIFIESTA INCONFORMIDAD CON LA BASE INSTALADA PARA EL EQUIPO. SOLICITA QUE SE LE INSTALE OTRA O SE LE REALICE CAMBIO DE EQUIPO | 24/09/2025 EN SITIO A LA ESPERA DE AUTORIZACIÓN DE INGRESO POR PARTE DEL CLIENTE_x000a_24-09 / SOLUCIÓN: SE REALIZA VISITA, SE REALIZA CAMBIO DE DATAFONO POR TECNOLOGÍA, SE INSTALA ÚLTIMA VERSIÓN, SE CREAN USUARIOS OK, SE REALIZAN PRUEBAS Y CIERRES OK, SE REALIZAN PRUEBAS Y CIERRES OK  / USUARIO: Alfonso Pino  TELEFONO: 3203044573 CORREO: alfonzopino6@gmail.com"/>
    <s v="VISITA_TÉCNICA"/>
    <s v="SKZZZ310"/>
    <s v="TIPO I"/>
    <s v="TERRESTRE"/>
    <s v="PACHECO BUITRAGO JAVIER ALONSO"/>
    <n v="1"/>
    <n v="0"/>
    <n v="65960.072302"/>
    <n v="75096.394270399993"/>
    <n v="65960.072302"/>
    <m/>
    <m/>
    <m/>
    <m/>
    <m/>
    <m/>
  </r>
  <r>
    <s v="MEDELLIN"/>
    <x v="2"/>
    <x v="2"/>
    <n v="5001"/>
    <n v="5808566"/>
    <n v="89428787"/>
    <s v="INCIDENTE"/>
    <s v="ANTIOQUIA"/>
    <s v="MEDELLIN"/>
    <s v="K&amp;D VARIEDADES "/>
    <s v="REDEBAN"/>
    <s v="FO-25-1569352"/>
    <d v="2025-09-23T09:47:00"/>
    <d v="2025-09-23T16:34:00"/>
    <s v="BANCO DE BOGOTA"/>
    <s v="SOFTWARE"/>
    <s v="ERROR DE TRANSACCIONES"/>
    <s v="RECHAZO GENERAL"/>
    <s v="CERRADO"/>
    <s v="23-09 SE ESCALA PARA VISITA. LLAMAR ANTES DE VISITAR, CONFIRMAR FALLA Y DATOS_x000a_0_x000a_23-09 / SOLUCIÓN: SE REALIZA EL CAMBIO DE EQUIPO POR RECHAZO GENERAL, PRUEBAS DE FUNCIOANAMIENTO OK / USUARIO: PAOLA MARTÍNEZ TELEFONO: 3022951150 CORREO: kdvariedades1@gmail.com"/>
    <s v="VISITA_TÉCNICA"/>
    <s v="SAUZZ356"/>
    <s v="TIPO I"/>
    <s v="TERRESTRE"/>
    <s v="CARDONA MOLINA BROLIN STIVEN"/>
    <n v="1"/>
    <n v="0"/>
    <n v="65960.072302"/>
    <n v="75096.394270399993"/>
    <n v="65960.072302"/>
    <m/>
    <m/>
    <m/>
    <m/>
    <m/>
    <m/>
  </r>
  <r>
    <s v="BOGOTA"/>
    <x v="0"/>
    <x v="0"/>
    <n v="25181"/>
    <n v="5808695"/>
    <n v="13290333"/>
    <s v="INCIDENTE"/>
    <s v="CUNDINAMARCA"/>
    <s v="CHOACHI"/>
    <s v="DROGAS CHOACHI"/>
    <s v="REDEBAN"/>
    <s v="FO-25-1570112"/>
    <d v="2025-09-23T10:39:00"/>
    <d v="2025-09-24T15:28:00"/>
    <s v="BANCO DE BOGOTA"/>
    <s v="HARDWARE"/>
    <s v="SE REINICIA"/>
    <s v="DAÑO POS"/>
    <s v="CERRADO"/>
    <s v="23-09 SE ESCALA PARA VISITA. LLAMAR ANTES DE VISITAR, CONFIRMAR FALLA Y DATOS_x000a_0_x000a_24-09 / SOLUCIÓN: SE REALIZA VISITA DE CAMPO ENCONTRANDO QUE DATÁFONOS SE REINICIA AL MOMENTO DE REALIZAR UNA TRANSACCIÓN SE REALIZA CAMBIO DE DATÁFONOS, ADICIONAL SE REALIZA CAMBIO DE LECTOR YA QUE NO ESTA NO LEE FACTURAS SE REALIZA PRUEBAS OK SALDO OK A CONFORMIDAD DE CB SIN NOVEDAD EN INCIDENTE  / USUARIO: JOSE MAHECHA  TELEFONO: 3112287037 CORREO: salomon126@hotmail.com"/>
    <s v="VISITA_TÉCNICA"/>
    <s v="IZ02Z731-A2ZZZ324"/>
    <s v="TIPO II"/>
    <s v="TERRESTRE"/>
    <s v="GALEANO SORIANO JUAN DAVID"/>
    <n v="1"/>
    <n v="0"/>
    <n v="144967.87232000002"/>
    <n v="140395.6348884"/>
    <n v="144967.87232000002"/>
    <m/>
    <m/>
    <m/>
    <m/>
    <m/>
    <m/>
  </r>
  <r>
    <s v="BOGOTA"/>
    <x v="0"/>
    <x v="0"/>
    <n v="11001"/>
    <n v="5808771"/>
    <n v="16710493"/>
    <s v="INCIDENTE"/>
    <s v="CUNDINAMARCA"/>
    <s v="BOGOTA"/>
    <s v="PAPELERIA MANANTIAL"/>
    <s v="REDEBAN"/>
    <s v="FO-25-1570316"/>
    <d v="2025-09-23T11:02:00"/>
    <d v="2025-09-23T16:23:00"/>
    <s v="BANCO DE BOGOTA"/>
    <s v="HARDWARE"/>
    <s v="NO ENCIENDE SE REINICIA"/>
    <s v="FUENTE PODER AVERIADA"/>
    <s v="CERRADO"/>
    <s v="23-09 SE ESCALA PARA VISITA. LLAMAR ANTES DE VISITAR, CONFIRMAR FALLA Y DATOS_x000a_0_x000a_23-09 / SOLUCIÓN: SE REALIZA VISITA A CB PARA ATENDER INCIDENTE SE REALIZA CAMBIO DE FUENTE DE PODER ,SE REALIZAN PRUEBAS OK ,SE ACTUALIZA A VERSIÓN 10.6 SE SIEMBRA TARJETA TERMINADA EN 0036 / USUARIO: Nelly leon TELEFONO: 3107589890 CORREO: papelerialeonmora@gmail.com"/>
    <s v="VISITA_TÉCNICA"/>
    <s v="BL0BZ170"/>
    <s v="TIPO I"/>
    <s v="TERRESTRE"/>
    <s v="GALINDO ROJAS LUIS FELIPE"/>
    <n v="1"/>
    <n v="0"/>
    <n v="65960.072302"/>
    <n v="75096.394270399993"/>
    <n v="65960.072302"/>
    <m/>
    <m/>
    <m/>
    <m/>
    <m/>
    <m/>
  </r>
  <r>
    <s v="CALI"/>
    <x v="1"/>
    <x v="1"/>
    <n v="76248"/>
    <n v="5809000"/>
    <n v="19355270"/>
    <s v="INCIDENTE"/>
    <s v="VALLE DEL CAUCA"/>
    <s v="EL CERRITO"/>
    <s v="TELEFONET COMUNICAT"/>
    <s v="REDEBAN"/>
    <s v="FO-25-1571584"/>
    <d v="2025-09-23T12:05:00"/>
    <d v="2025-09-24T15:47:00"/>
    <s v="BANCO DE BOGOTA"/>
    <s v="HARDWARE"/>
    <s v="CABLEADO"/>
    <s v="CABLE MAGICBOX AVERIADO"/>
    <s v="CERRADO"/>
    <s v="23-09 SE ESCALA PARA VISITA. LLAMAR ANTES DE VISITAR, CONFIRMAR FALLA Y DATOS_x000a_0_x000a_24-09 / SOLUCIÓN: EN LA VISITA TÉCNICA SE REALIZÓ EL CAMBIO DE CABLE MAGIC BOX TETRA DESK 3500 Y FUENTE DE PODER,YA QUE SE ENCONTRÓ AVERIADO EL CABLEADO,SE REALIZARON LAS PRUEBAS DEJANDO EL SERVICIO OPERANDO SIN FALLAS Y SIN NOVEDAD  / USUARIO: CARLOS EDUARDO CASTILLO  TELEFONO: 3105005588 CORREO: telefonet2021@yahoo.com"/>
    <s v="VISITA_TÉCNICA"/>
    <s v="9B00R825"/>
    <s v="TIPO II"/>
    <s v="TERRESTRE"/>
    <s v="SANCHEZ URREGO ROBINSON DAVID"/>
    <n v="1"/>
    <n v="0"/>
    <n v="144967.87232000002"/>
    <n v="140395.6348884"/>
    <n v="144967.87232000002"/>
    <m/>
    <m/>
    <m/>
    <m/>
    <m/>
    <m/>
  </r>
  <r>
    <s v="BOGOTA"/>
    <x v="0"/>
    <x v="0"/>
    <n v="11001"/>
    <n v="5809037"/>
    <n v="17234915"/>
    <s v="INCIDENTE"/>
    <s v="CUNDINAMARCA"/>
    <s v="BOGOTA"/>
    <s v="STAR COMUNICACIONES DE LA 20"/>
    <s v="REDEBAN"/>
    <s v="FO-25-1574058"/>
    <d v="2025-09-23T12:20:00"/>
    <d v="2025-09-23T17:06:00"/>
    <s v="BANCO DE BOGOTA"/>
    <s v="ENTIDAD"/>
    <s v="ERROR DE TRANSACCIONES"/>
    <s v="TRANSACCION NO PERMITIDA"/>
    <s v="CERRADO"/>
    <s v="23-09 12:45  SE ENVIA MENSAJE AL WHATSAPP NUMERO 3112348027 PARA CONFIRMAR FALLA, A LA ESPERA DE RESPUESTA** 23-09 CB ENVIA FOTO CON FALLA, SE ESCALA A LA RED**23-09 15:52 LA RED INFORMA QUE EL CB FUE DESBLOQUEADO Y QUE SE REALICEN PRUEBAS** 23-09 15:57 EN COMUNICACIÓN CON LA SEÑORA LILIANA IINDICA QUE YA EL DATAFONO SE ENCUENTRA FUNCIONANDO CORRECTAMENTE, POR LO CUAL SE PROCEDE A CERRAR EL CASO_x000a_0_x000a_0"/>
    <s v="SOPORTE_TELEFÓNICO"/>
    <n v="0"/>
    <s v="TIPO I"/>
    <s v="TERRESTRE"/>
    <n v="0"/>
    <n v="0"/>
    <n v="0"/>
    <n v="41241.0800752"/>
    <n v="0"/>
    <n v="41241.0800752"/>
    <m/>
    <m/>
    <m/>
    <m/>
    <m/>
    <m/>
  </r>
  <r>
    <s v="SINCELEJO"/>
    <x v="3"/>
    <x v="3"/>
    <n v="70001"/>
    <n v="5809174"/>
    <n v="19085034"/>
    <s v="INCIDENTE"/>
    <s v="SUCRE"/>
    <s v="SINCELEJO"/>
    <s v="CELUMAX JT COMUNIC SINCELEJO"/>
    <s v="REDEBAN"/>
    <s v="FO-25-1572260"/>
    <d v="2025-09-23T13:08:00"/>
    <d v="2025-09-24T11:48:00"/>
    <s v="BANCO DE BOGOTA"/>
    <s v="HARDWARE"/>
    <s v="ALERT IRRUPTION"/>
    <s v="ALERT IRRUPTION"/>
    <s v="CERRADO"/>
    <s v="23-09 SE ESCALA PARA VISITA. LLAMAR ANTES DE VISITAR, CONFIRMAR FALLA Y DATOS_x000a_0_x000a_24-09 / SOLUCIÓN: SE VISITA SITIO SE VERIFICA INFORMACIÓN, SE REALIZA CAMBIO DE EQUIPO POR DAÑO ALERT IRRUPTION, SE REALIZA PRUEBA TRX EXITOSA._x000a_ / USUARIO: ROXANA MARTÍNEZ  TELEFONO: 3114095864 CORREO: oificinasincelejo@clarocelumax.com.co "/>
    <s v="VISITA_TÉCNICA"/>
    <s v="F1LZZ277 "/>
    <s v="TIPO I"/>
    <s v="TERRESTRE"/>
    <s v="SANTOS GUZMAN CHRISTIAN FELIPE"/>
    <n v="1"/>
    <n v="0"/>
    <n v="65960.072302"/>
    <n v="75096.394270399993"/>
    <n v="65960.072302"/>
    <m/>
    <m/>
    <m/>
    <m/>
    <m/>
    <m/>
  </r>
  <r>
    <s v="BUCARAMANGA"/>
    <x v="5"/>
    <x v="5"/>
    <n v="68276"/>
    <n v="5809217"/>
    <n v="71603781"/>
    <s v="INCIDENTE"/>
    <s v="SANTANDER"/>
    <s v="FLORIDABLANCA"/>
    <s v="MULTIPAGOS LA 28 CON 6 "/>
    <s v="REDEBAN"/>
    <s v="FO-25-1572264"/>
    <d v="2025-09-23T13:22:00"/>
    <d v="2025-09-24T09:27:00"/>
    <s v="BANCO DE BOGOTA"/>
    <s v="HARDWARE"/>
    <s v="HUB"/>
    <s v="SE REINICIA"/>
    <s v="CERRADO"/>
    <s v="23-09 SE ESCALA PARA VISITA. LLAMAR ANTES DE VISITAR, CONFIRMAR FALLA Y DATOS_x000a_24/09/2025 SE LLEGA AL PUNTO EL CUAL SE ENCUENTRA CERRADO NO HAY RESPUESTA A NÚMEROS DE CONTACTO_x000a_24-09 / SOLUCIÓN: SE REALIZA CAMBIO DE FUENTE DE PODER CAMBIO DE HUB BORRADO E INSTALACIÓN DE S.O Y VERSIÓN 10.5 CREACIÓN DE USUARIOS SEMBRADO DE TARJETA PRUEBAS OJ SERVICIO OPERATIVO  / USUARIO: Tatiana lagos TELEFONO: 3185468653 CORREO: multipagosla28@gmail.com"/>
    <s v="VISITA_TÉCNICA"/>
    <s v="V13ZZ913"/>
    <s v="TIPO I"/>
    <s v="TERRESTRE"/>
    <s v="REYES RAMIREZ DIEGO ALEXANDER"/>
    <n v="1"/>
    <n v="0"/>
    <n v="65960.072302"/>
    <n v="75096.394270399993"/>
    <n v="65960.072302"/>
    <m/>
    <m/>
    <m/>
    <m/>
    <m/>
    <m/>
  </r>
  <r>
    <s v="MEDELLIN"/>
    <x v="2"/>
    <x v="2"/>
    <n v="5380"/>
    <n v="5809318"/>
    <n v="22804082"/>
    <s v="INCIDENTE"/>
    <s v="ANTIOQUIA"/>
    <s v="LA ESTRELLA"/>
    <s v="SER COMUNICACIONES SAS 2"/>
    <s v="REDEBAN"/>
    <s v="FO-25-1573602"/>
    <d v="2025-09-23T14:00:00"/>
    <d v="2025-09-24T13:46:00"/>
    <s v="BANCO DE BOGOTA"/>
    <s v="SOFTWARE"/>
    <s v="ACTUALIZACION"/>
    <s v="VERSION CARGA SO VR"/>
    <s v="CERRADO"/>
    <s v="23-09 SE ESCALA PARA VISITA. LLAMAR ANTES DE VISITAR, CONFIRMAR FALLA Y DATOS_x000a_0_x000a_24-09 / SOLUCIÓN: SE REALIZÓ ACTUALIZACIÓN DE VERSIÓN Y RESEMBRADO DE TARJETA SE REALIZÓ PRUEBAS POS OK LECTORA OK / USUARIO: Johana Acevedo  TELEFONO: 3122262886 CORREO: cvsestrella@sercomunicaciones.com"/>
    <s v="VISITA_TÉCNICA"/>
    <s v="V1ZZZ055"/>
    <s v="TIPO I"/>
    <s v="TERRESTRE"/>
    <s v="CASTAÑEDA PALACIO CARLOS FELIPE"/>
    <n v="1"/>
    <n v="0"/>
    <n v="65960.072302"/>
    <n v="75096.394270399993"/>
    <n v="65960.072302"/>
    <m/>
    <m/>
    <m/>
    <m/>
    <m/>
    <m/>
  </r>
  <r>
    <s v="BOGOTA"/>
    <x v="0"/>
    <x v="0"/>
    <n v="25269"/>
    <n v="5809412"/>
    <n v="42848671"/>
    <s v="INCIDENTE"/>
    <s v="CUNDINAMARCA"/>
    <s v="FACATATIVA"/>
    <s v="SERVIPAGOS YA"/>
    <s v="REDEBAN"/>
    <s v="FO-25-1573626"/>
    <d v="2025-09-23T14:34:00"/>
    <d v="2025-09-24T15:50:00"/>
    <s v="BANCO DE BOGOTA"/>
    <s v="SOFTWARE"/>
    <s v="ACTUALIZACION"/>
    <s v="VERSION CARGA SO VR"/>
    <s v="CERRADO"/>
    <s v="23-09 SE ESCALA PARA VISITA. LLAMAR ANTES DE VISITAR, CONFIRMAR FALLA Y DATOS_x000a_24/09/2025 SE REPORTA INCIDENTE A PAOLA GARZÓN DE REDEBAN, SE ESTÁ A LA ESPERA DE RESPUESTA DE POSIBLE SOLUCIÓN DE INCIDENTE, INDICA REALIZAR BORRADO DE LAS TRES TERMINALES QUE TRABAJA EL CLIENTE Y ACTUALIZAR VERSIÓN MIENTRAS ELLA HACE LA VALIDACIÓN DEL TIPO DE INCIDENTE_x000a_24-09 / SOLUCIÓN: SE REALIZA BORRADO TOTAL DE DATAFONOS A SOLICITUD DE PAOLA GARZÓN DE REDEBAN, SE INSTALA SISTEMA OPERATIVO Y VERSIÓN ACTUALIZADA 10.6, SE REALIZA SEMBRADO DE TARJETAS 8297, 9956, 6085, SE REALIZA CIERRE POR PARTE DEL CLIENTE EN LOS TRES DATAFONOS ANTES DE INTERVENIR, PRUEBAS TELETÓN EN LOS TRES DATAFONOS  OK, SE CREA USUARIO EN LOS TRES DATAFONOS, SE HABILITA CIERRES. / USUARIO: HENRY  GUERRA TELEFONO: 3115104167 CORREO: henguepa91@gmail.com"/>
    <s v="VISITA_TÉCNICA"/>
    <s v="LN0SZ287-LN0SZ286-NN00C798"/>
    <s v="TIPO II"/>
    <s v="TERRESTRE"/>
    <s v="MURCIA HERNANDEZ HARVEY IGNACIO"/>
    <n v="1"/>
    <n v="0"/>
    <n v="144967.87232000002"/>
    <n v="140395.6348884"/>
    <n v="144967.87232000002"/>
    <m/>
    <m/>
    <m/>
    <m/>
    <m/>
    <m/>
  </r>
  <r>
    <s v="BOGOTA"/>
    <x v="0"/>
    <x v="0"/>
    <n v="11001"/>
    <s v="TA-25-1143568"/>
    <n v="79088613"/>
    <s v="INCIDENTE"/>
    <s v="CUNDINAMARCA"/>
    <s v="BOGOTA"/>
    <s v="T.L. FULL SPEED"/>
    <s v="REDEBAN"/>
    <s v="FO-25-1573672"/>
    <d v="2025-09-23T15:44:00"/>
    <d v="2025-09-24T08:51:00"/>
    <s v="BANCO DE BOGOTA"/>
    <s v="ENTIDAD"/>
    <s v="AVAL TARJETA DE SEMBRADO"/>
    <s v="TARJETA DE SEMBRADO DIFERENTE"/>
    <s v="CERRADO"/>
    <s v="23-09 SE ESCALA PARA VISITA. LLAMAR ANTES DE VISITAR, CONFIRMAR FALLA Y DATOS_x000a_0_x000a_23-09 / SOLUCIÓN: SE REALIZA EL SEMBRADO DE LA TARJETA Y SE CONECTA LECTORA, SE REALIZAN PRUEBAS QUEDANDO EL COMERCIO OPERATIVO  / USUARIO: Jaimes York Marvin Quintero  TELEFONO: 3102720028 CORREO: tramites.fullspeed@gmail.com"/>
    <s v="VISITA_TÉCNICA"/>
    <s v="LM7ZZ133"/>
    <s v="TIPO I"/>
    <s v="TERRESTRE"/>
    <s v="ALARCON AREVALO JOHAN STIVEN"/>
    <n v="1"/>
    <n v="0"/>
    <n v="65960.072302"/>
    <n v="75096.394270399993"/>
    <n v="65960.072302"/>
    <m/>
    <m/>
    <m/>
    <m/>
    <m/>
    <m/>
  </r>
  <r>
    <s v="BOGOTA"/>
    <x v="0"/>
    <x v="0"/>
    <n v="11001"/>
    <n v="5809763"/>
    <n v="46922639"/>
    <s v="INCIDENTE"/>
    <s v="CUNDINAMARCA"/>
    <s v="BOGOTA"/>
    <s v="MISCELANEA LA FUENTE DE LA ECONOMIA"/>
    <s v="REDEBAN"/>
    <s v="FO-25-1574000"/>
    <d v="2025-09-23T16:47:00"/>
    <d v="2025-09-24T11:56:00"/>
    <s v="BANCO DE BOGOTA"/>
    <s v="HARDWARE"/>
    <s v="CABLEADO"/>
    <s v="CABLE MAGICBOX AVERIADO"/>
    <s v="CERRADO"/>
    <s v="23-09 SE ESCALA PARA VISITA. LLAMAR ANTES DE VISITAR, CONFIRMAR FALLA Y DATOS_x000a_0_x000a_24-09 / SOLUCIÓN: SE REALIZA VISITA DE CAMPO ENCONTRADO QUE EQUIPO SE REINICIA, POR LO ANTERIOR SE CAMBIA CABLE MAGIC BOX YA QUE ESTA AVERIADO, SE ACTUALIZA EQUIPO, PREUBAS CUPO Y USUARIO OK. / USUARIO: Carlos segura TELEFONO: 3502232618 CORREO: miscelanea.fte.eco@gmail.com"/>
    <s v="VISITA_TÉCNICA"/>
    <s v="MN00Q594"/>
    <s v="TIPO I"/>
    <s v="TERRESTRE"/>
    <s v="LOZADA ROJAS CHRISTIAN ANDRES"/>
    <n v="1"/>
    <n v="0"/>
    <n v="65960.072302"/>
    <n v="75096.394270399993"/>
    <n v="65960.072302"/>
    <m/>
    <m/>
    <m/>
    <m/>
    <m/>
    <m/>
  </r>
  <r>
    <s v="BUCARAMANGA"/>
    <x v="5"/>
    <x v="5"/>
    <n v="68001"/>
    <n v="5810141"/>
    <n v="90139136"/>
    <s v="INCIDENTE"/>
    <s v="SANTANDER"/>
    <s v="BUCARAMANGA"/>
    <s v="MADELPI "/>
    <s v="REDEBAN"/>
    <s v="FO-25-1574938"/>
    <d v="2025-09-24T08:00:00"/>
    <d v="2025-09-24T17:18:00"/>
    <s v="BANCO DE BOGOTA"/>
    <s v="ENTIDAD"/>
    <s v="ERROR DE TRANSACCIONES"/>
    <s v="TRANSACCION NO PERMITIDA"/>
    <s v="CERRADO"/>
    <s v="24-09 SE ESCALA PARA VISITA. LLAMAR ANTES DE VISITAR, CONFIRMAR FALLA Y DATOS_x000a_0_x000a_24-09 / SOLUCIÓN: SE REALIZA VISITA AL COMERCIO CORRESPONSAL AVAL SE VALIDA Y EL CLIENTE COMENTA QUE NO PERMITE REALIZAR RETIROS CON NINGUNA TARJETA DEL GRUPO AVAL SE REALIZA PRUEBA DE ADQUIRENCIA DONDE SE EVIDENCIA QUE NO ESTÁ DEJANDO REALIZAR PRUEBAS SALE MONTO INVÁLIDO, SE FORMATEA EL DATÁFONO SE CONFIGURA NUEVAMENTE CON LA VERSIÓN 10.6 Y SE DESCARGA SISTEMA OPERATIVO SE CONFIGURA SE HACE SEMBRADO DE TARJETAS 5399 SE VUELVEN A HACER PRUEBAS DE ADQUIRENCIA Y SALE MONTO INVÁLIDO SE REALIZA UNA NUEVA PRUEBA DE RETIRO CON TARJETA DEL BANCO POPULAR DE $50,000 Y SALE MONTO INVÁLIDO CLIENTE COMENTA QUE QUE TIENE CUPO ACTUAL Y QUE ESTÁ RESISTIENDO DICHA FALLA DESDE EL COMIENZO SE ESCALA DICHA SITUACIÓN CON PAOLA GARZÓN DE REDEBAN QUIÉN COMENTA QUE AL NO DAR RESPUESTA OKAY EL DATÁFONO ESCALA DICHA SITUACIÓN CON LA ENTIDAD YA QUE PROBLEMAS DE PARAMETRIZACIÓN O DEL DATAFONO NO HAY, CLIENTE SE COMUNICA CON EL BANCO PARA VALIDAR SI LA TIENEN BLOQUEADA POR ALGUNA SITUACIÓN. EL AGENTE DEL BANCO LE COMENTA QUE LA VA A REMITIR A UN ESPECIALISTA PARA QUE LE PUEDAN DAR SOLUCIÓN YA QUE PARA HACER RECAUDOS , PAGOS Y DEPÓSITOS PASA EXITOSAMENTE LA TRANSACCIÓN, PERO CON RETIROS NO PERMITE / USUARIO: FRANCY MERCADO TELEFONO: 3103452488 CORREO: madelpipapeleria@hotmail.com"/>
    <s v="VISITA_TÉCNICA"/>
    <s v="FJZZZ144"/>
    <s v="TIPO I"/>
    <s v="TERRESTRE"/>
    <s v="GONZALEZ ESTUPIÑAN YEISON WALTER ANTONIO"/>
    <n v="1"/>
    <n v="0"/>
    <n v="65960.072302"/>
    <n v="75096.394270399993"/>
    <n v="65960.072302"/>
    <m/>
    <m/>
    <m/>
    <m/>
    <m/>
    <m/>
  </r>
  <r>
    <s v="BUCARAMANGA"/>
    <x v="5"/>
    <x v="5"/>
    <n v="68406"/>
    <n v="5810299"/>
    <n v="18386904"/>
    <s v="INCIDENTE"/>
    <s v="SANTANDER"/>
    <s v="LEBRIJA"/>
    <s v="DROGUERIA SUPERDROGAS LEBRIJA"/>
    <s v="REDEBAN"/>
    <s v="FO-25-1575694"/>
    <d v="2025-09-24T09:19:00"/>
    <d v="2025-09-25T12:24:00"/>
    <s v="BANCO DE BOGOTA"/>
    <s v="HARDWARE"/>
    <s v="CIERRE"/>
    <s v="DAÑO POS"/>
    <s v="CERRADO"/>
    <s v="24-09 SE ESCALA PARA VISITA. LLAMAR ANTES DE VISITAR, CONFIRMAR FALLA Y DATOS_x000a_0_x000a_25-09 / SOLUCIÓN: CAMBIO DE EQUIPO POR ERROR EN CIERRES FALLA EN MEMORIA  / USUARIO: Mariia Jimena  TELEFONO: 3175163294 CORREO: superdrogas.sas.20@gmail.com"/>
    <s v="VISITA_TÉCNICA"/>
    <s v="9B06Z435-5A003123"/>
    <s v="TIPO II"/>
    <s v="TERRESTRE"/>
    <s v="PEÑA DIAZ IVAN YESID"/>
    <n v="1"/>
    <n v="0"/>
    <n v="144967.87232000002"/>
    <n v="140395.6348884"/>
    <n v="144967.87232000002"/>
    <m/>
    <m/>
    <m/>
    <m/>
    <m/>
    <m/>
  </r>
  <r>
    <s v="IBAGUE"/>
    <x v="4"/>
    <x v="4"/>
    <n v="73268"/>
    <n v="5810323"/>
    <n v="90137284"/>
    <s v="INCIDENTE"/>
    <s v="TOLIMA"/>
    <s v="ESPINAL"/>
    <s v="A &amp; C DISTRIBUCIONES"/>
    <s v="REDEBAN"/>
    <s v="FO-25-1575698"/>
    <d v="2025-09-24T09:31:00"/>
    <d v="2025-09-24T15:55:00"/>
    <s v="BANCO DE BOGOTA"/>
    <s v="HARDWARE"/>
    <s v="ALERT IRRUPTION"/>
    <s v="ALERT IRRUPTION"/>
    <s v="CERRADO"/>
    <s v="24-09 SE ESCALA PARA VISITA. LLAMAR ANTES DE VISITAR, CONFIRMAR FALLA Y DATOS_x000a_0_x000a_24-09 / SOLUCIÓN: SE CAMBIA DATÁFONO POR ALERT IRRUPTION. SE HACEN PRUEBAS DE TRANSACCIONES TODO OK  / USUARIO: Nelson Calderon TELEFONO: 3002685975 CORREO: leogogo002@gmail.com"/>
    <s v="VISITA_TÉCNICA"/>
    <s v="FJZZZ369"/>
    <s v="TIPO II"/>
    <s v="TERRESTRE"/>
    <s v="VARGAS HERRERA JHON JAIRO"/>
    <n v="1"/>
    <n v="0"/>
    <n v="144967.87232000002"/>
    <n v="140395.6348884"/>
    <n v="144967.87232000002"/>
    <m/>
    <m/>
    <m/>
    <m/>
    <m/>
    <m/>
  </r>
  <r>
    <s v="CALI"/>
    <x v="1"/>
    <x v="1"/>
    <n v="76001"/>
    <n v="5810415"/>
    <n v="22296487"/>
    <s v="INCIDENTE"/>
    <s v="VALLE DEL CAUCA"/>
    <s v="CALI"/>
    <s v="TU SITIO TECNOLOGICO 2"/>
    <s v="REDEBAN"/>
    <s v="FO-25-1576043"/>
    <d v="2025-09-24T10:04:00"/>
    <d v="2025-09-24T16:05:00"/>
    <s v="BANCO DE BOGOTA"/>
    <s v="HARDWARE"/>
    <s v="LECTOR DE BARRAS"/>
    <s v="DAÑO POS"/>
    <s v="CERRADO"/>
    <s v="24-09 SE ESCALA PARA VISITA. LLAMAR ANTES DE VISITAR, CONFIRMAR FALLA Y DATOS_x000a_0_x000a_24-09 / SOLUCIÓN: SE REALIZA CAMBIO DE LECTOR L8, DESARMADO, CB AVAL BANCO DE BOGOTÁ MIXTO, PRUEBAS OK ADQUIRENCIA OK, PRUEBAS CB RECHAZADAS,  TARJETA DE SEMBRADO BLOQUEADA POR ERROR EN TOKEN / USUARIO: ANGELA CARRASCO _x000a_ TELEFONO: 3207353670 CORREO: ancris311420@gmail.com"/>
    <s v="VISITA_TÉCNICA"/>
    <s v="MA00U321"/>
    <s v="TIPO I"/>
    <s v="TERRESTRE"/>
    <s v="PAREDES CASTILLO DIEGO"/>
    <n v="1"/>
    <n v="0"/>
    <n v="65960.072302"/>
    <n v="75096.394270399993"/>
    <n v="65960.072302"/>
    <m/>
    <m/>
    <m/>
    <m/>
    <m/>
    <m/>
  </r>
  <r>
    <s v="PASTO"/>
    <x v="1"/>
    <x v="1"/>
    <n v="52001"/>
    <n v="5810434"/>
    <n v="21260179"/>
    <s v="INCIDENTE"/>
    <s v="NARIÑO"/>
    <s v="PASTO"/>
    <s v="MARKET EXPRESS SURTIFAMILIAR"/>
    <s v="REDEBAN"/>
    <s v="FO-25-1576051"/>
    <d v="2025-09-24T10:16:00"/>
    <d v="2025-09-25T09:20:00"/>
    <s v="BANCO DE BOGOTA"/>
    <s v="HARDWARE"/>
    <s v="NO ENCIENDE"/>
    <s v="DAÑO POS"/>
    <s v="CERRADO"/>
    <s v="24-09 SE ESCALA PARA VISITA. LLAMAR ANTES DE VISITAR, CONFIRMAR FALLA Y DATOS_x000a_0_x000a_24-09 / SOLUCIÓN: SE LLEGO A SITIO PERO ENCARGADA DEL LOCAL INFORMA QUE DUEÑA DEL CB NO SE ENCUENTRA Y ES LA ÚNICA QUE SABE LA FALLA QUE PRESENTA, ES DE ACLARAR QUE SE LLAMÓ AL CLIENTE ANTES DE REALIZAR DESPLAZAMIENTO PERO ESTE NO RESPONDIÓ, A SU VEZ ENCARGADA INDICA QUE EL EQUIPO NO LO TIENE INSTALADO Y NO SABEN DONDE LO DEJARON, SE LE NOTIFICA AL CLIENTE QUE DEBE REALIZAR NUEVAMENTE LA SOLICITUD INFORMANDO FALLA Y QUE SE ENCUENTRE DISPOBLE EL EQUIPO EN SITIO, NO SE MANIPULA EQUIPO NO SE ENCUENTRAN DISPONIBLES.  / USUARIO: Fabio Meneces  TELEFONO: 3239261231 CORREO: mesurtifamilia@gmail.com "/>
    <s v="VISITA_TÉCNICA"/>
    <s v="NO TIENE EQUIPO DISPONIBLE PARA MANIPULAR"/>
    <s v="TIPO I"/>
    <s v="TERRESTRE"/>
    <s v="REMICIO AMADO JOHN HEBER"/>
    <n v="1"/>
    <n v="0"/>
    <n v="65960.072302"/>
    <n v="75096.394270399993"/>
    <n v="65960.072302"/>
    <m/>
    <m/>
    <m/>
    <m/>
    <m/>
    <m/>
  </r>
  <r>
    <s v="BUCARAMANGA"/>
    <x v="5"/>
    <x v="5"/>
    <n v="20710"/>
    <n v="5810473"/>
    <n v="13447370"/>
    <s v="INCIDENTE"/>
    <s v="CESAR"/>
    <s v="SAN ALBERTO"/>
    <s v="LA CATEDRAL DE LA MEZCLA"/>
    <s v="REDEBAN"/>
    <s v="FO-25-1576183"/>
    <d v="2025-09-24T10:29:00"/>
    <d v="2025-09-25T15:04:00"/>
    <s v="BANCO DE BOGOTA"/>
    <s v="HARDWARE"/>
    <s v="LECTOR DE BARRAS"/>
    <s v="FORMATO INVALIDO LECTOR DAÑADO"/>
    <s v="CERRADO"/>
    <s v="24-09 SE ESCALA PARA VISITA. LLAMAR ANTES DE VISITAR, CONFIRMAR FALLA Y DATOS_x000a_0_x000a_25-09 / SOLUCIÓN: SE REALIZA CAMBIO DE LECTOR DE BARRAS CABLE EN DAÑO, PRUEBAS EXITOSA. / USUARIO: Josué Quintero Uribe TELEFONO: 3186318223 CORREO: lacatedraldelamezcla@gmail.com"/>
    <s v="VISITA_TÉCNICA"/>
    <s v="A1QZZ875"/>
    <s v="TIPO III"/>
    <s v="TERRESTRE"/>
    <s v="MARTINEZ FLOREZ DONIS ALBERTO"/>
    <n v="1"/>
    <n v="0"/>
    <n v="275728.78077800001"/>
    <n v="196536.5258152"/>
    <n v="275728.78077800001"/>
    <m/>
    <m/>
    <m/>
    <m/>
    <m/>
    <m/>
  </r>
  <r>
    <s v="CALI"/>
    <x v="1"/>
    <x v="1"/>
    <n v="76001"/>
    <n v="5810624"/>
    <n v="15322191"/>
    <s v="INCIDENTE"/>
    <s v="VALLE DEL CAUCA"/>
    <s v="CALI"/>
    <s v="HERPO TORRES"/>
    <s v="REDEBAN"/>
    <s v="FO-25-1576686"/>
    <d v="2025-09-24T11:13:00"/>
    <d v="2025-09-24T16:14:00"/>
    <s v="BANCO DE BOGOTA"/>
    <s v="USUARIO"/>
    <s v="MANTENIMIENTO"/>
    <s v="MANTENIMIENTO GENERAL"/>
    <s v="CERRADO"/>
    <s v="24-09 SE ESCALA PARA VISITA. LLAMAR ANTES DE VISITAR, CONFIRMAR FALLA Y DATOS_x000a_0_x000a_24-09 / SOLUCIÓN: SE VISITÓ ESTABLECIMIENTO, CLIENTE INDICA QUE EL DAÑO ES EN EL EQUIPO POS DE REDEBAN Y NO EN EL CORRESPONSAL. QUE FUE UN MAL REPORTE Y PIDE CERRAR CASO. NO SE MANIPULAN EQUIPOS NI SEGURIDAD AUTORIZA PROCEDER  / USUARIO: Sandra calvo  TELEFONO: 3233364823 CORREO: juridica@gruma.com.co"/>
    <s v="VISITA_TÉCNICA"/>
    <n v="0"/>
    <s v="TIPO I"/>
    <s v="TERRESTRE"/>
    <s v="BOLAÑOS TABORDA JORGE ENRIQUE"/>
    <n v="1"/>
    <n v="0"/>
    <n v="65960.072302"/>
    <n v="75096.394270399993"/>
    <n v="65960.072302"/>
    <m/>
    <m/>
    <m/>
    <m/>
    <m/>
    <m/>
  </r>
  <r>
    <s v="BARRANQUILLA"/>
    <x v="3"/>
    <x v="3"/>
    <n v="8558"/>
    <n v="5810719"/>
    <n v="51133734"/>
    <s v="INCIDENTE"/>
    <s v="ATLANTICO"/>
    <s v="POLONUEVO"/>
    <s v="LUNA PAGOS Y RECAUDOS 2"/>
    <s v="REDEBAN"/>
    <s v="FO-25-1583250"/>
    <d v="2025-09-24T11:50:00"/>
    <d v="2025-09-25T09:34:00"/>
    <n v="0"/>
    <s v="USUARIO"/>
    <s v="MANTENIMIENTO"/>
    <s v="MANTENIMIENTO GENERAL"/>
    <s v="CERRADO"/>
    <s v="24-09 SE ESCALA CASO  SIN INFORMACION A LA RED** 25-09 9:34 RESPUESTA DE LA RED: @SERVICIO.CLIENTE, POR FAVOR ME COLABORAS CON EL CASO # 5810719 QUE LLEGO AL PROVEEDOR LÍNEA COM SIN INFORMACIÓN. MUCHAS GRACIAS @'CG_LINEACOM', POR FAVOR, DOCUMENTAR Y CERRAR CASO. _x000a_0_x000a_0"/>
    <s v="SOPORTE_TELEFÓNICO"/>
    <n v="0"/>
    <s v="TIPO II"/>
    <s v="TERRESTRE"/>
    <n v="0"/>
    <n v="0"/>
    <n v="0"/>
    <n v="41241.0800752"/>
    <n v="0"/>
    <n v="41241.0800752"/>
    <m/>
    <m/>
    <m/>
    <m/>
    <m/>
    <m/>
  </r>
  <r>
    <s v="MEDELLIN"/>
    <x v="2"/>
    <x v="2"/>
    <n v="5001"/>
    <n v="5810906"/>
    <n v="3007032362"/>
    <s v="INCIDENTE"/>
    <n v="0"/>
    <n v="0"/>
    <n v="0"/>
    <n v="0"/>
    <s v="FO-25-1583198"/>
    <d v="2025-09-24T12:58:00"/>
    <d v="2025-09-25T09:26:00"/>
    <n v="0"/>
    <s v="USUARIO"/>
    <s v="MANTENIMIENTO"/>
    <s v="MANTENIMIENTO GENERAL"/>
    <s v="CERRADO"/>
    <s v="24-09 SE ESCALA CASO BANCOLOMBIA A LA RED**25-09 9:26 RESPUESTA DE LA RED: POR FAVOR PROCEDE CON EL CIERRE DEL CASO, YA QUE EL CONDUCTOR REGULAR INDICA QUE ESTE TIPO DE INCIDENTES DEBEN SER RADICADOS DIRECTAMENTE POR LA LÍNEA DE (TP) Y NO POR LA LÍNEA DEL (CAC). TE AGRADEZCO QUE LE INFORMES AL CLIENTE SOBRE EL PROCESO ADECUADO PARA QUE PUEDA GESTIONARLO POR EL CANAL CORRESPONDIENTE._x000a_0_x000a_0"/>
    <s v="SOPORTE_TELEFÓNICO"/>
    <n v="0"/>
    <n v="0"/>
    <n v="0"/>
    <n v="0"/>
    <n v="0"/>
    <n v="0"/>
    <n v="41241.0800752"/>
    <n v="0"/>
    <n v="41241.0800752"/>
    <m/>
    <m/>
    <m/>
    <m/>
    <m/>
    <m/>
  </r>
  <r>
    <s v="VILLAVICENCIO"/>
    <x v="4"/>
    <x v="4"/>
    <n v="50001"/>
    <n v="5810929"/>
    <n v="12449476"/>
    <s v="INCIDENTE"/>
    <s v="META"/>
    <s v="VILLAVICENCIO"/>
    <s v="DROGUERIA Y MISC MI LLANURA"/>
    <s v="REDEBAN"/>
    <s v="FO-25-1583114"/>
    <d v="2025-09-24T13:09:00"/>
    <d v="2025-09-25T09:19:00"/>
    <n v="0"/>
    <s v="USUARIO"/>
    <s v="MANTENIMIENTO"/>
    <s v="MANTENIMIENTO GENERAL"/>
    <s v="CERRADO"/>
    <s v="24-09 SE ESCALA CASO  SIN INFORMACION A LA RED**25-099:19 RESPUESTA DE LA RED @SERVICIO.CLIENTE, POR FAVOR ME COLABORAS CON EL CASO # 5810929 QUE LLEGO AL PROVEEDOR LÍNEA COM SIN INFORMACIÓN. MUCHAS GRACIAS @'CG_LINEACOM', POR FAVOR, DOCUMENTAR Y CERRAR CASO. _x000a_0_x000a_0"/>
    <s v="SOPORTE_TELEFÓNICO"/>
    <n v="0"/>
    <s v="TIPO I"/>
    <s v="TERRESTRE"/>
    <n v="0"/>
    <n v="0"/>
    <n v="0"/>
    <n v="41241.0800752"/>
    <n v="0"/>
    <n v="41241.0800752"/>
    <m/>
    <m/>
    <m/>
    <m/>
    <m/>
    <m/>
  </r>
  <r>
    <s v="MEDELLIN"/>
    <x v="2"/>
    <x v="2"/>
    <n v="5266"/>
    <n v="5811052"/>
    <n v="72798135"/>
    <s v="INCIDENTE"/>
    <s v="ANTIOQUIA"/>
    <s v="ENVIGADO"/>
    <s v="MULTISERVICIOS SUPEROSSA "/>
    <s v="REDEBAN"/>
    <s v="FO-25-1583994"/>
    <d v="2025-09-24T14:03:00"/>
    <d v="2025-09-25T14:01:00"/>
    <n v="0"/>
    <s v="ENTIDAD"/>
    <s v="ERROR DE TRANSACCIONES"/>
    <s v="TRANSACCION NO PERMITIDA"/>
    <s v="CERRADO"/>
    <s v="24-09 CASO DE LLAMAR AL EMISOR, EN COMUNICACION CON EL CB AL NUMERO  3136441920 SE SOLIVCITA VAUCHER Y TS, A LA ESPERA**25-09 13:56 EN COMUNICACION CON LA SEÑORA LUZ DARY OSSA AL NUMERO 3136441920 INIDCA QUE EL CB SE ENCYENTRA FUNCIONANDO CORRECTAMENTE, SE LE INFORMA QUE SI PRESENTA FALLA SE COMUNIQUE DENUEVO A LA LINEA_x000a_0_x000a_0"/>
    <s v="SOPORTE_TELEFÓNICO"/>
    <n v="0"/>
    <s v="TIPO I"/>
    <s v="TERRESTRE"/>
    <n v="0"/>
    <n v="0"/>
    <n v="0"/>
    <n v="41241.0800752"/>
    <n v="0"/>
    <n v="41241.0800752"/>
    <m/>
    <m/>
    <m/>
    <m/>
    <m/>
    <m/>
  </r>
  <r>
    <s v="CUCUTA"/>
    <x v="5"/>
    <x v="5"/>
    <n v="54001"/>
    <n v="5811171"/>
    <n v="18333153"/>
    <s v="INCIDENTE"/>
    <s v="NORTE DE SANTANDER"/>
    <s v="CUCUTA"/>
    <s v="LA TIERRA DEL PAÑAL"/>
    <s v="REDEBAN"/>
    <s v="FO-25-1579014"/>
    <d v="2025-09-24T14:59:00"/>
    <d v="2025-09-25T14:12:00"/>
    <s v="BANCO DE BOGOTA"/>
    <s v="USUARIO"/>
    <s v="USUARIOS"/>
    <s v="CREACION DE USUARIOS"/>
    <s v="CERRADO"/>
    <s v="24-09 SE ESCALA PARA VISITA. LLAMAR ANTES DE VISITAR, CONFIRMAR FALLA Y DATOS_x000a_0_x000a_25-09 / SOLUCIÓN: SE REALIZÓ VISITA AL COMERCIO Y SE ENCUENTRA USUARIOS SIN CREAR, SE CREAN USUARIOS OK, PRUEBAS EXITOSAS  / USUARIO: Rusbelis Muñoz  TELEFONO: 3003797661 CORREO: rusbelis1603@gmail.com"/>
    <s v="VISITA_TÉCNICA"/>
    <s v="V1MZZ348"/>
    <s v="TIPO I"/>
    <s v="TERRESTRE"/>
    <s v="MORA VEGA JEAMPIER"/>
    <n v="1"/>
    <n v="0"/>
    <n v="65960.072302"/>
    <n v="75096.394270399993"/>
    <n v="65960.072302"/>
    <m/>
    <m/>
    <m/>
    <m/>
    <m/>
    <m/>
  </r>
  <r>
    <s v="CALI"/>
    <x v="1"/>
    <x v="1"/>
    <n v="76520"/>
    <n v="5811224"/>
    <n v="89555019"/>
    <s v="INCIDENTE"/>
    <s v="VALLE DEL CAUCA"/>
    <s v="PALMIRA"/>
    <s v="NUTRIMASCOTAS LLANOGRANDE"/>
    <s v="REDEBAN"/>
    <s v="FO-25-1579530"/>
    <d v="2025-09-24T15:25:00"/>
    <d v="2025-09-25T14:16:00"/>
    <s v="BANCO DE BOGOTA"/>
    <s v="USUARIO"/>
    <s v="CIERRE"/>
    <s v="COMERCIO NO REALIZA CIERRE"/>
    <s v="CERRADO"/>
    <s v="24-09 SE ESCALA PARA VISITA. LLAMAR ANTES DE VISITAR, CONFIRMAR FALLA Y DATOS_x000a_0_x000a_25-09 / SOLUCIÓN: SE REALIZA LLAMADA AL CLIENTE , SE VALIDA INCONVENIENTE Y SE ENCUENTRA QUE EL CLIENTE NO ESTA REALIZANDO EL CIERRE CORRECTAMENTE POR EL MODULO AVAL, SE LE EXPLICA LA FORMA CORRECTA DE REALIZARLO, LA CLIENTE LO REALIZA Y YA PUEDE VISUALIZAR EL CIERRE Y LAS TRANSACCIONES / USUARIO: yeraldon alix TELEFONO: 3172930455 CORREO: controldevisitadigital@gmail.com"/>
    <s v="SOPORTE_TELEFÓNICO"/>
    <n v="0"/>
    <s v="TIPO I"/>
    <s v="TERRESTRE"/>
    <s v="HENAO CARDONA DIEGO FERNANDO"/>
    <n v="0"/>
    <n v="0"/>
    <n v="41241.0800752"/>
    <n v="0"/>
    <n v="41241.0800752"/>
    <m/>
    <m/>
    <m/>
    <m/>
    <m/>
    <m/>
  </r>
  <r>
    <s v="BOGOTA"/>
    <x v="0"/>
    <x v="0"/>
    <n v="11001"/>
    <n v="5811454"/>
    <n v="17012782"/>
    <s v="INCIDENTE"/>
    <s v="CUNDINAMARCA"/>
    <s v="BOGOTA"/>
    <s v="TELECOMUNICACIONES NAYI"/>
    <s v="REDEBAN"/>
    <s v="FO-25-1579769"/>
    <d v="2025-09-24T16:56:00"/>
    <d v="2025-09-25T14:20:00"/>
    <s v="BANCO DE BOGOTA"/>
    <s v="HARDWARE"/>
    <s v="NO ENCIENDE SE REINICIA"/>
    <s v="FUENTE PODER AVERIADA"/>
    <s v="CERRADO"/>
    <s v="24-09 SE ESCALA PARA VISITA. LLAMAR ANTES DE VISITAR, CONFIRMAR FALLA Y DATOS_x000a_0_x000a_25-09 / SOLUCIÓN: SE REALIZA VISITA A CB PARA ATENDER INCIDENTE SE REALIZA CAMBIO DE FUENTE Y CABLE ENTORCHADO ,SE REALIZAN PRUEBAS OK  / USUARIO: Angie fajardo  TELEFONO: 3132250910 CORREO: telecomunicacionesnayi@gmail.com"/>
    <s v="VISITA_TÉCNICA"/>
    <s v="LM0ZZ364"/>
    <s v="TIPO I"/>
    <s v="TERRESTRE"/>
    <s v="GALINDO ROJAS LUIS FELIPE"/>
    <n v="1"/>
    <n v="0"/>
    <n v="65960.072302"/>
    <n v="75096.394270399993"/>
    <n v="65960.072302"/>
    <m/>
    <m/>
    <m/>
    <m/>
    <m/>
    <m/>
  </r>
  <r>
    <s v="CALI"/>
    <x v="1"/>
    <x v="1"/>
    <n v="19001"/>
    <n v="5811906"/>
    <n v="20486908"/>
    <s v="INCIDENTE"/>
    <s v="CAUCA"/>
    <s v="POPAYAN"/>
    <s v="MUNDO JUGUEMOS"/>
    <s v="REDEBAN"/>
    <s v="FO-25-1582769"/>
    <d v="2025-09-25T08:24:00"/>
    <d v="2025-09-25T17:31:00"/>
    <s v="BANCO DE BOGOTA"/>
    <s v="HARDWARE"/>
    <s v="ALERT IRRUPTION"/>
    <s v="ALERT IRRUPTION"/>
    <s v="CERRADO"/>
    <s v="25-09 SE ESCALA PARA VISITA. LLAMAR ANTES DE VISITAR, CONFIRMAR FALLA Y DATOS. AGRADEZCO SU APOYO PARA PROCEDER CON EL CORRESPONDIENTE RESEMBRADO DE TARJETA CON CARÁCTER URGENTE. GRACIAS._x000a_0_x000a_25-09 / SOLUCIÓN: EQUIPO CON ALER INTERRUPTION SE CAMBIA SE HACE SEMBRADO TARJETA 3959 OK SE CAMBIA LECTOR CODIGO BARRAS MAL ESTADO CABLE PRUEBAS  OK / USUARIO: Daniela ledezma TELEFONO: 3145287872 CORREO: danirlaledezma@gmail.com"/>
    <s v="VISITA_TÉCNICA"/>
    <s v="TRUZZ369"/>
    <s v="TIPO III"/>
    <s v="TERRESTRE"/>
    <s v="GIMBUEL LASSO LUIS GERMAN"/>
    <n v="1"/>
    <n v="0"/>
    <n v="275728.78077800001"/>
    <n v="196536.5258152"/>
    <n v="275728.78077800001"/>
    <m/>
    <m/>
    <m/>
    <m/>
    <m/>
    <m/>
  </r>
  <r>
    <s v="YOPAL"/>
    <x v="4"/>
    <x v="4"/>
    <n v="85250"/>
    <n v="5812124"/>
    <n v="87171838"/>
    <s v="INCIDENTE"/>
    <s v="CASANARE"/>
    <s v="PAZ DE ARIPORO"/>
    <s v="DROGUERIA MEDIFARMA PAZ "/>
    <s v="REDEBAN"/>
    <s v="FO-25-1582752"/>
    <d v="2025-09-25T10:04:00"/>
    <d v="2025-09-26T16:58:00"/>
    <s v="BANCO DE BOGOTA"/>
    <s v="HARDWARE"/>
    <s v="DETERIORO"/>
    <s v="DATAFONO"/>
    <s v="CERRADO"/>
    <s v="25-09 SE ESCALA PARA VISITA. LLAMAR ANTES DE VISITAR, CONFIRMAR FALLA Y DATOS. _x000a_0_x000a_26-09 / SOLUCIÓN: SE VISITA COMERCIO, SE AJUSTA BASE CON CINTA DOBLE FAZ. OPERATIVO EL SERVICIO  / USUARIO: OLMA FUENTES TELEFONO: 3112479708 CORREO: olmitafuentes@gmail.com"/>
    <s v="VISITA_TÉCNICA"/>
    <s v="A10ZZ841"/>
    <s v="TIPO II"/>
    <s v="TERRESTRE"/>
    <s v="BERNAL ELAICA EDGAR ALEXIS"/>
    <n v="1"/>
    <n v="0"/>
    <n v="144967.87232000002"/>
    <n v="140395.6348884"/>
    <n v="144967.87232000002"/>
    <m/>
    <m/>
    <m/>
    <m/>
    <m/>
    <m/>
  </r>
  <r>
    <s v="BOGOTA"/>
    <x v="0"/>
    <x v="0"/>
    <n v="25777"/>
    <n v="5812501"/>
    <n v="89403428"/>
    <s v="INCIDENTE"/>
    <s v="CUNDINAMARCA"/>
    <s v="SUPATA"/>
    <s v="PAPELERIA Y MISCELANEA BRILLA MAR"/>
    <s v="REDEBAN"/>
    <s v="FO-25-1590948"/>
    <d v="2025-09-25T12:07:00"/>
    <d v="2025-09-26T17:29:00"/>
    <n v="0"/>
    <s v="ENTIDAD"/>
    <s v="ERROR DE TRANSACCIONES"/>
    <s v="TRANSACCION NO PERMITIDA"/>
    <s v="CERRADO"/>
    <s v="25-09  SE ESCALA CASO DE EXCEDE INTENTOS DE PIN, A LA ESPERA DE RESPUESTA DEL CB** 26-09 RESPUESTA DE LA RED: POR FAVOR DOCUMENTAR Y CERRAR CASOS: BANCO DE BOGOTÁ INFORMA QUE SE REPORTARÁ AL ESPECIALISTA PARA QUE HABLE CON CLIENTES._x000a_0_x000a_0"/>
    <s v="SOPORTE_TELEFÓNICO"/>
    <n v="0"/>
    <s v="TIPO II"/>
    <s v="TERRESTRE"/>
    <n v="0"/>
    <n v="0"/>
    <n v="0"/>
    <n v="41241.0800752"/>
    <n v="0"/>
    <n v="41241.0800752"/>
    <m/>
    <m/>
    <m/>
    <m/>
    <m/>
    <m/>
  </r>
  <r>
    <s v="APARTADO"/>
    <x v="2"/>
    <x v="2"/>
    <n v="5480"/>
    <n v="5812533"/>
    <n v="16041907"/>
    <s v="INCIDENTE"/>
    <s v="ANTIOQUIA"/>
    <s v="MUTATA"/>
    <s v="MISCELANEAS TEMPORADAS.COM"/>
    <s v="REDEBAN"/>
    <s v="FO-25-1584308"/>
    <d v="2025-09-25T12:16:00"/>
    <d v="2025-09-27T14:27:00"/>
    <s v="BANCO DE BOGOTA"/>
    <s v="USUARIO"/>
    <s v="COMUNICACION"/>
    <s v="CANAL DEL COMERCIO"/>
    <s v="CERRADO"/>
    <s v="25-09 SE ESCALA PARA VISITA. LLAMAR ANTES DE VISITAR, CONFIRMAR FALLA Y DATOS. _x000a_27/09/2025 DEMORA EN SALIDA DE BUSES PARA EL MUNICIPIO DE MUTATA, SE ESTIMA SALIDA A LAS 12:00 PM_x000a_27-09 / SOLUCIÓN: SE REALIZA REVISA PARÁMETROS E INICIALIZACIÓN DATAFONO QUEDA OK / USUARIO: Gloria Arbelaez TELEFONO: 3107202596 CORREO: gloriaines62@hotmail.com"/>
    <s v="VISITA_TÉCNICA"/>
    <s v="BBNZZ107"/>
    <s v="TIPO II"/>
    <s v="TERRESTRE"/>
    <s v="CASTRO HENAO DANIEL ESTEBAN"/>
    <n v="1"/>
    <n v="0"/>
    <n v="144967.87232000002"/>
    <n v="140395.6348884"/>
    <n v="144967.87232000002"/>
    <m/>
    <m/>
    <m/>
    <m/>
    <m/>
    <m/>
  </r>
  <r>
    <s v="SINCELEJO"/>
    <x v="3"/>
    <x v="3"/>
    <n v="70708"/>
    <n v="5812690"/>
    <n v="18734384"/>
    <s v="INCIDENTE"/>
    <s v="SUCRE"/>
    <s v="SAN MARCOS"/>
    <s v="CELUNORTE SAN MARCOS"/>
    <s v="REDEBAN"/>
    <s v="FO-25-1584314"/>
    <d v="2025-09-25T13:17:00"/>
    <d v="2025-09-26T11:42:00"/>
    <s v="BANCO DE BOGOTA"/>
    <s v="HARDWARE"/>
    <s v="TECLADO"/>
    <s v="DAÑO POS"/>
    <s v="CERRADO"/>
    <s v="25-09 SE ESCALA PARA VISITA. LLAMAR ANTES DE VISITAR, CONFIRMAR FALLA Y DATOS. _x000a_0_x000a_25-09 / SOLUCIÓN: SE VISITA COMERCIO POR FALLA, PUESTO QUE LAS TECLAS ESTAN DURAS, SE HACE CAMBIO DE EQUIPO, CAUSAL F3 TECLADO MALO, SE DEJA CON LA VERSIÓN 10.6, SE REALIZA SEMBRANDO  DE TARJETA BAJO ACOMPAÑAMIENTO DE LA SEÑORA KIARA MARTINEZ, SE REALIZAN PRUEBAS OK, SE CREA USUARIO Y CONTRASEÑA. / USUARIO: Kiara Martinez  TELEFONO: 3104063528 CORREO: cvscelunortesanmarcos@gmail.com"/>
    <s v="VISITA_TÉCNICA"/>
    <s v="BA005775"/>
    <s v="TIPO III"/>
    <s v="TERRESTRE"/>
    <s v="CACERES HERNANDEZ ANDRES"/>
    <n v="1"/>
    <n v="0"/>
    <n v="275728.78077800001"/>
    <n v="196536.5258152"/>
    <n v="275728.78077800001"/>
    <m/>
    <m/>
    <m/>
    <m/>
    <m/>
    <m/>
  </r>
  <r>
    <s v="TUNJA"/>
    <x v="5"/>
    <x v="5"/>
    <n v="15693"/>
    <n v="5813292"/>
    <n v="14007116"/>
    <s v="INCIDENTE"/>
    <s v="BOYACA"/>
    <s v="SANTA ROSA DE VITERBO"/>
    <s v="SOLUCIONES CONTABLES INT LR"/>
    <s v="REDEBAN"/>
    <s v="FO-25-1590949"/>
    <d v="2025-09-25T17:24:00"/>
    <d v="2025-09-26T17:34:00"/>
    <n v="0"/>
    <s v="ENTIDAD"/>
    <s v="ERROR DE TRANSACCIONES"/>
    <s v="TRANSACCION NO PERMITIDA"/>
    <s v="CERRADO"/>
    <s v="25-09 SE INTENTA COMUNICACION CON EL CB AL NUMERO 6017428602 PERO NO TIENE TONO, SE INTENTARA DE NUEVO EL DIA VIERNES 26-09**26-09 SE ESCALA A LA RED, SINN CONTACTO CON EL CB  26-09 RESPUESTA DE LA RED: POR FAVOR DOCUMENTAR Y CERRAR CASOS: BANCO DE BOGOTÁ INFORMA QUE SE REPORTARÁ AL ESPECIALISTA PARA QUE HABLE CON CLIENTES._x000a_0_x000a_0"/>
    <s v="SOPORTE_TELEFÓNICO"/>
    <n v="0"/>
    <s v="TIPO II"/>
    <s v="TERRESTRE"/>
    <n v="0"/>
    <n v="0"/>
    <n v="0"/>
    <n v="41241.0800752"/>
    <n v="0"/>
    <n v="41241.0800752"/>
    <m/>
    <m/>
    <m/>
    <m/>
    <m/>
    <m/>
  </r>
  <r>
    <s v="SINCELEJO"/>
    <x v="3"/>
    <x v="3"/>
    <n v="70708"/>
    <n v="5813606"/>
    <n v="90153310"/>
    <s v="INCIDENTE"/>
    <s v="SUCRE"/>
    <s v="SAN MARCOS"/>
    <s v="CELUMAX-JT COMUNICACIONES SAS SAN MARCOS"/>
    <s v="REDEBAN"/>
    <s v="FO-25-1586628"/>
    <d v="2025-09-26T08:11:00"/>
    <d v="2025-09-27T10:26:00"/>
    <s v="BANCO DE BOGOTA"/>
    <s v="HARDWARE"/>
    <s v="TECLADO"/>
    <s v="DAÑO POS"/>
    <s v="CERRADO"/>
    <s v="26-09 SE ESCALA PARA VISITA. LLAMAR ANTES DE VISITAR, CONFIRMAR FALLA Y DATOS. _x000a_0_x000a_27-09 / SOLUCIÓN: SE VISITA SITIO SE VERIFICA INFORMACIÓN SE REALIZA PRIMEROS AUXILIOS, DATÁFONO PRESENTA FALLA TECLADO MALO, DAÑO POS, CIERRE OK, PRUEBA TRX EXITOSA.  / USUARIO: GISNEYDIS VERGARA  TELEFONO: 3127257865 CORREO: brecalver@hotmail.com"/>
    <s v="VISITA_TÉCNICA"/>
    <s v="SJZZZ427"/>
    <s v="TIPO III"/>
    <s v="TERRESTRE"/>
    <s v="SANTOS GUZMAN CHRISTIAN FELIPE"/>
    <n v="1"/>
    <n v="0"/>
    <n v="275728.78077800001"/>
    <n v="196536.5258152"/>
    <n v="275728.78077800001"/>
    <m/>
    <m/>
    <m/>
    <m/>
    <m/>
    <m/>
  </r>
  <r>
    <s v="CALI"/>
    <x v="1"/>
    <x v="1"/>
    <n v="76364"/>
    <n v="5813900"/>
    <n v="16031833"/>
    <s v="INCIDENTE"/>
    <s v="VALLE DEL CAUCA"/>
    <s v="JAMUNDI"/>
    <s v="RAPITIENDA LOS PAISAS JAMUNDI"/>
    <s v="REDEBAN"/>
    <s v="FO-25-1588139"/>
    <d v="2025-09-26T10:16:00"/>
    <d v="2025-09-26T17:11:00"/>
    <s v="BANCO DE BOGOTA"/>
    <s v="HARDWARE"/>
    <s v="PINPAD"/>
    <s v="DAÑO POS"/>
    <s v="CERRADO"/>
    <s v="26-09 SE ESCALA PARA VISITA. LLAMAR ANTES DE VISITAR, CONFIRMAR FALLA Y DATOS. _x000a_0_x000a_26-09 / SOLUCIÓN: SE VISITA EL COMERCIO, SE REVISA LOS EQUIPOS ESTÁ FALLANDO LOS PUERTOS USB DEL HUB NO RECONOCEN EL PINPAD, SE CAMBIA RESOLVIENDO EL PROBLEMA, SE ACTUALIZA A VERSIÓN 10.6, PRUEBAS OK, TELECARGA TRNA / USUARIO: Jhon Zapata  TELEFONO: 3128936679 CORREO: jhonza1112@hotmail.com"/>
    <s v="VISITA_TÉCNICA"/>
    <s v="NN00M827"/>
    <s v="TIPO II"/>
    <s v="TERRESTRE"/>
    <s v="HERRERA MONAR GEOVANNY"/>
    <n v="1"/>
    <n v="0"/>
    <n v="144967.87232000002"/>
    <n v="140395.6348884"/>
    <n v="144967.87232000002"/>
    <m/>
    <m/>
    <m/>
    <m/>
    <m/>
    <m/>
  </r>
  <r>
    <s v="MEDELLIN"/>
    <x v="2"/>
    <x v="2"/>
    <n v="5001"/>
    <n v="5813911"/>
    <n v="13267620"/>
    <s v="INCIDENTE"/>
    <s v="ANTIOQUIA"/>
    <s v="MEDELLIN"/>
    <s v="SERVI SATT ENVIGADO"/>
    <s v="REDEBAN"/>
    <s v="FO-25-1588045"/>
    <d v="2025-09-26T10:24:00"/>
    <d v="2025-09-26T12:00:00"/>
    <s v="BANCO DE BOGOTA"/>
    <s v="USUARIO"/>
    <s v="LECTOR DE BARRAS"/>
    <s v="CAPACITACION MANIPULACION DE COMERCIO"/>
    <s v="CERRADO"/>
    <s v="25-09 SE ESCALA PARA VISITA. LLAMAR ANTES DE VISITAR, CONFIRMAR FALLA Y DATOS. _x000a_0_x000a_26-09 / SOLUCIÓN: SE REALIZA CONTACTO TELEFÓNICO CON EL USUARIO PARA VERIFICAR EL ESTADO DEL INCIDENTE PREVIAMENTE REPORTADO RELACIONADO CON EL LECTOR DE BARRAS EN EL CORRESPONSAL BANCO DE BOGOTÁ. EL USUARIO CONFIRMA QUE EL DISPOSITIVO YA SE ENCUENTRA OPERANDO CON NORMALIDAD. MENCIONA QUE ANTERIORMENTE PRESENTABA UN MENSAJE DE “RECHAZO GENERAL”, PERO ACTUALMENTE FUNCIONA CORRECTAMENTE Y PERMITE REALIZAR TRANSACCIONES SIN INCONVENIENTES._x000a__x000a_EL USUARIO INDICA QUE NO ES NECESARIO PROGRAMAR VISITA TÉCNICA, YA QUE EL LECTOR ESTÁ EN BUEN ESTADO Y NO PRESENTA FALLAS. / USUARIO: JUAN DIEGO ARROYAVE  TELEFONO: 3015171622 CORREO: controldevisitadigital@gmail.com"/>
    <s v="SOPORTE_TELEFÓNICO"/>
    <n v="0"/>
    <s v="TIPO I"/>
    <s v="TERRESTRE"/>
    <s v="MARTINEZ TOVAR OSCAR DAVID"/>
    <n v="0"/>
    <n v="0"/>
    <n v="41241.0800752"/>
    <n v="0"/>
    <n v="41241.0800752"/>
    <m/>
    <m/>
    <m/>
    <m/>
    <m/>
    <m/>
  </r>
  <r>
    <s v="BOGOTA"/>
    <x v="0"/>
    <x v="0"/>
    <n v="25754"/>
    <n v="5813950"/>
    <n v="17724931"/>
    <s v="INCIDENTE"/>
    <s v="CUNDINAMARCA"/>
    <s v="SOACHA"/>
    <s v="COMUNICA MAS"/>
    <s v="REDEBAN"/>
    <s v="FO-25-1592322"/>
    <d v="2025-09-26T10:37:00"/>
    <d v="2025-09-29T13:38:00"/>
    <s v="BANCO DE BOGOTA"/>
    <s v="ENTIDAD"/>
    <s v="AVAL TARJETA DE SEMBRADO"/>
    <s v="TARJETA USO RESTRINGIDO"/>
    <s v="CERRADO"/>
    <s v="26-09 SE ESCALA PARA VISITA. LLAMAR ANTES DE VISITAR, CONFIRMAR FALLA Y DATOS. _x000a_27-09 / SOLUCIÓN: SE REALIZA RECONFIGURACIÓN Y RESEMBRADO DE TARJETA POR FALLA NO EXISTE COMPROBANTE DESPUÉS DE ESTE PROCESO LA FALLA PERSISTE PERO NO ES POSIBLE ESCALAR CON RBM YA QUE EL DÍA DE HOY NO TENEMOS SOPORTE DE ESCALA A COORDINADOR Y SE REALIZARÁ REPROGRAMACIÓN PARA EL DÍA LUNES 29 DE SEPTIEMBRE EN HORAS AM / USUARIO: Andrés solorzano TELEFONO: 3193816824 CORREO: andres.gutierrez12@outlook.es_x000a_29-09 / SOLUCIÓN: SE VALIDA CORRESPONSAL TARJETA NO SOPORTADA. SE VALIDA CON PAOLA GARZÓN DE RBM SE VALIDA CON ENTIDAD BANCARIA LA CUAL INFORMA QUE CLIENTE NO CUENTA CON TARJETA ASIGNADA PARA EL CORRESPONSAL.  / USUARIO: Andrés solorzano  TELEFONO: 3193816824 CORREO: andros.gutierrez12@outlook.es"/>
    <s v="VISITA_TÉCNICA"/>
    <s v="AB7ZZ591"/>
    <s v="TIPO I"/>
    <s v="TERRESTRE"/>
    <s v="GOMEZ VEGA DAVID SNEYDER"/>
    <n v="2"/>
    <n v="0"/>
    <n v="65960.072302"/>
    <n v="75096.394270399993"/>
    <n v="131920.144604"/>
    <m/>
    <m/>
    <m/>
    <m/>
    <m/>
    <m/>
  </r>
  <r>
    <s v="NEIVA"/>
    <x v="4"/>
    <x v="4"/>
    <n v="41660"/>
    <n v="5813956"/>
    <n v="14162200"/>
    <s v="INCIDENTE"/>
    <s v="HUILA"/>
    <s v="SALADOBLANCO"/>
    <s v="APUESTAS NALES DE COLOMBIA"/>
    <s v="REDEBAN"/>
    <s v="FO-25-1588068"/>
    <d v="2025-09-26T10:39:00"/>
    <d v="2025-09-30T09:19:00"/>
    <s v="BANCO DE BOGOTA"/>
    <s v="HARDWARE"/>
    <s v="NO ENCIENDE SE REINICIA"/>
    <s v="FUENTE PODER AVERIADA"/>
    <s v="CERRADO"/>
    <s v="26-09 SE ESCALA PARA VISITA. LLAMAR ANTES DE VISITAR, CONFIRMAR FALLA Y DATOS. _x000a_0_x000a_29-09 / SOLUCIÓN: SE EVIDENCIA FUENTE DE PODER AVERIADA , SE REALIZA CAMBIO , SE APROVECHA VISITA PARA ACTUALIZAR DATAFONO DE VERSIÓN 9.2 A VERSIÓN 10.6, SE CONFIGURA E INICIALIZA, SE CREA USUARIO Y CLAVE CON EL CLIENTE , SE REALIZA PRUEBAS DE COMERCIO Y BANCO OK,SE SIEMBRA TARJETA XXXX-XXXX-XXXX-7111 / USUARIO: Sofia González claros  TELEFONO: 3208848006 CORREO: suchancesaladoblanco@gmail.com"/>
    <s v="VISITA_TÉCNICA"/>
    <s v="JAOZZ504"/>
    <s v="TIPO IV"/>
    <s v="TERRESTRE"/>
    <s v="ANDRADE HERNANDEZ JUAN CARLOS"/>
    <n v="1"/>
    <n v="0"/>
    <n v="479588.87655000004"/>
    <n v="196536.5258152"/>
    <n v="479588.87655000004"/>
    <m/>
    <m/>
    <m/>
    <m/>
    <m/>
    <m/>
  </r>
  <r>
    <s v="NEIVA"/>
    <x v="4"/>
    <x v="4"/>
    <n v="41797"/>
    <n v="5813982"/>
    <n v="14162283"/>
    <s v="INCIDENTE"/>
    <s v="HUILA"/>
    <s v="TESALIA"/>
    <s v="APUESTAS NALES DE COLOMBIA"/>
    <s v="REDEBAN"/>
    <s v="FO-25-1588073"/>
    <d v="2025-09-26T10:47:00"/>
    <d v="2025-09-27T12:22:00"/>
    <s v="BANCO DE BOGOTA"/>
    <s v="HARDWARE"/>
    <s v="ALERT IRRUPTION"/>
    <s v="ALERT IRRUPTION"/>
    <s v="CERRADO"/>
    <s v="26-09 SE ESCALA PARA VISITA. LLAMAR ANTES DE VISITAR, CONFIRMAR FALLA Y DATOS. _x000a_0_x000a_27-09 / SOLUCIÓN: SE REALIZA CAMBIO DE EQUIPO POR ALERT IRRUPTION / USUARIO: Ana Sofia Castañeda TELEFONO: 3152679007 CORREO: anitayfabiancito2017@gmail.com"/>
    <s v="VISITA_TÉCNICA"/>
    <s v="JAOZZ512"/>
    <s v="TIPO II"/>
    <s v="TERRESTRE"/>
    <s v="DIAZ VARGAS JONATHAN MIGUEL"/>
    <n v="1"/>
    <n v="0"/>
    <n v="144967.87232000002"/>
    <n v="140395.6348884"/>
    <n v="144967.87232000002"/>
    <m/>
    <m/>
    <m/>
    <m/>
    <m/>
    <m/>
  </r>
  <r>
    <s v="YOPAL"/>
    <x v="4"/>
    <x v="4"/>
    <n v="85001"/>
    <n v="5813988"/>
    <n v="89316940"/>
    <s v="INCIDENTE"/>
    <s v="CASANARE"/>
    <s v="YOPAL"/>
    <s v="ANURA TIENDA Y DISTRBUIDOR DE MAQUILLAJE "/>
    <s v="REDEBAN"/>
    <s v="FO-25-1588079"/>
    <d v="2025-09-26T10:49:00"/>
    <d v="2025-09-26T17:13:00"/>
    <s v="BANCO DE BOGOTA"/>
    <s v="USUARIO"/>
    <s v="COMUNICACION"/>
    <s v="CONEXIONES DE COMERCIO"/>
    <s v="CERRADO"/>
    <s v="26-09 SE ESCALA PARA VISITA. LLAMAR ANTES DE VISITAR, CONFIRMAR FALLA Y DATOS. _x000a_0_x000a_26-09 / SOLUCIÓN: EN COMUNICACIÓN CON LA SEÑORA ANDREA URINTIVE AL NUMERO 3156703716, INDICA NO REQUIERE LA VISITA, LA FALLA ERA POR PARTE DEL PROVEEDOR DE INTERNET, INDICA OPERATIVO EL SERVICIO  / USUARIO: ANDREA URINTIVE TELEFONO: 3156703716 CORREO: urintivedanna0@gmail.com"/>
    <s v="SOPORTE_TELEFÓNICO"/>
    <n v="0"/>
    <s v="TIPO I"/>
    <s v="TERRESTRE"/>
    <s v="BERNAL ELAICA EDGAR ALEXIS"/>
    <n v="0"/>
    <n v="0"/>
    <n v="41241.0800752"/>
    <n v="0"/>
    <n v="41241.0800752"/>
    <m/>
    <m/>
    <m/>
    <m/>
    <m/>
    <m/>
  </r>
  <r>
    <s v="NEIVA"/>
    <x v="4"/>
    <x v="4"/>
    <n v="41001"/>
    <n v="5813994"/>
    <n v="14531982"/>
    <s v="INCIDENTE"/>
    <s v="HUILA"/>
    <s v="NEIVA"/>
    <s v="APUESTAS NALES DE COLOMBIA"/>
    <s v="REDEBAN"/>
    <s v="FO-25-1588085"/>
    <d v="2025-09-26T10:51:00"/>
    <d v="2025-09-26T17:16:00"/>
    <s v="BANCO DE BOGOTA"/>
    <s v="HARDWARE"/>
    <s v="TECLADO"/>
    <s v="DAÑO POS"/>
    <s v="CERRADO"/>
    <s v="26-09 SE ESCALA PARA VISITA. LLAMAR ANTES DE VISITAR, CONFIRMAR FALLA Y DATOS. _x000a_0_x000a_26-09 / SOLUCIÓN: SE REALIZA CAMBIO DATAFONO POR TECLADO DURO, SE CONFIGURA E INICIALIZA, SE CREA USUARIO Y CLAVE CON EL CLIENTE, SE REALIZA PRUEBAS DE COMERCIO Y BANCO OK  / USUARIO: Laura Catherine zea  TELEFONO: 3105701942 CORREO: lzeal97@gmail.com"/>
    <s v="VISITA_TÉCNICA"/>
    <s v="XZZZZ743"/>
    <s v="TIPO I"/>
    <s v="TERRESTRE"/>
    <s v="ANDRADE HERNANDEZ JUAN CARLOS"/>
    <n v="1"/>
    <n v="0"/>
    <n v="65960.072302"/>
    <n v="75096.394270399993"/>
    <n v="65960.072302"/>
    <m/>
    <m/>
    <m/>
    <m/>
    <m/>
    <m/>
  </r>
  <r>
    <s v="CALI"/>
    <x v="1"/>
    <x v="1"/>
    <n v="76001"/>
    <n v="5814223"/>
    <n v="26480509"/>
    <s v="INCIDENTE"/>
    <s v="VALLE DEL CAUCA"/>
    <s v="CALI"/>
    <s v="DILIGENCIAS Y TRAMITES L C V"/>
    <s v="REDEBAN"/>
    <s v="FO-25-1588945"/>
    <d v="2025-09-26T12:02:00"/>
    <d v="2025-09-27T11:52:00"/>
    <s v="BANCO DE BOGOTA"/>
    <s v="HARDWARE"/>
    <s v="COMUNICACION"/>
    <s v="DAÑO POS"/>
    <s v="CERRADO"/>
    <s v="26-09 SE ESCALA PARA VISITA. LLAMAR ANTES DE VISITAR, CONFIRMAR FALLA Y DATOS. _x000a_0_x000a_27-09 / SOLUCIÓN: SE VISITA CORRESPONSAL Y SE REEMPLAZA DATÁFONO POR PUERTO DAÑADO. TRANSACCIONES DE PRUEBA EXITOSAS. SEMBRADO OK Y SE CREAN USUARIOS  / USUARIO: Maxine ardilla  TELEFONO: 3234977811 CORREO: miscelanealachirona@gmail.com"/>
    <s v="VISITA_TÉCNICA"/>
    <s v="A100K155"/>
    <s v="TIPO I"/>
    <s v="TERRESTRE"/>
    <s v="BOLAÑOS TABORDA JORGE ENRIQUE"/>
    <n v="1"/>
    <n v="0"/>
    <n v="65960.072302"/>
    <n v="75096.394270399993"/>
    <n v="65960.072302"/>
    <m/>
    <m/>
    <m/>
    <m/>
    <m/>
    <m/>
  </r>
  <r>
    <s v="BUCARAMANGA"/>
    <x v="5"/>
    <x v="5"/>
    <n v="68001"/>
    <n v="5814621"/>
    <n v="89469432"/>
    <s v="INCIDENTE"/>
    <s v="SANTANDER"/>
    <s v="BUCARAMANGA"/>
    <s v="PUNTO LA ROSITA MULTISERVICIOS CR"/>
    <s v="REDEBAN"/>
    <s v="FO-25-1590744"/>
    <d v="2025-09-26T14:49:00"/>
    <d v="2025-09-27T11:58:00"/>
    <s v="BANCO DE BOGOTA"/>
    <s v="HARDWARE"/>
    <s v="IMPRESION"/>
    <s v="NO IMPRIME UNO O VARIOS CARACTERES"/>
    <s v="CERRADO"/>
    <s v="26-09 SE ESCALA PARA VISITA. LLAMAR ANTES DE VISITAR, CONFIRMAR FALLA Y DATOS. _x000a_0_x000a_27-09 / SOLUCIÓN: SE HACE PRESENCIA EN COMERCIO SE ENCUENTRA CERRADO SE CONTACTO AL CLIENTE AL NÚMERO 3163018502 SE LE INFORMA QUE QUE VISITA PERO QUE ESTABA CERRADO EL NEGOCIO POR LO QUE DEBE DE VOLVER A LLAMAR A LA LINEA DEL BANCO Y VOLVER A SOLICITAR LA VISITA TÉCNICA  / USUARIO: LUDY CAMILA RAMIREZ  TELEFONO: 3163018502 CORREO: ramirezludycamila@gmail.com"/>
    <s v="VISITA_TÉCNICA"/>
    <n v="0"/>
    <s v="TIPO I"/>
    <s v="TERRESTRE"/>
    <s v="BARRERA ORTEGA MARLON STWAR"/>
    <n v="1"/>
    <n v="0"/>
    <n v="65960.072302"/>
    <n v="75096.394270399993"/>
    <n v="65960.072302"/>
    <m/>
    <m/>
    <m/>
    <m/>
    <m/>
    <m/>
  </r>
  <r>
    <s v="VILLAVICENCIO"/>
    <x v="4"/>
    <x v="4"/>
    <n v="50251"/>
    <n v="5814681"/>
    <n v="80890288"/>
    <s v="INCIDENTE"/>
    <s v="META"/>
    <s v="EL CASTILLO"/>
    <s v="COMUNICACIONES POVEDA"/>
    <s v="REDEBAN"/>
    <s v="FO-25-1590951"/>
    <d v="2025-09-26T15:16:00"/>
    <d v="2025-09-26T17:36:00"/>
    <n v="0"/>
    <s v="ENTIDAD"/>
    <s v="ERROR DE TRANSACCIONES"/>
    <s v="TRANSACCION NO PERMITIDA"/>
    <s v="CERRADO"/>
    <s v="26-09 SE LE SOLICITA AL USUARIO VAUCHER, A LA ESPERA, SE ESCALA CASO A LA RED**26-09 RESPUESTA DE LA RED: POR FAVOR DOCUMENTAR Y CERRAR CASOS: BANCO DE BOGOTÁ INFORMA QUE SE REPORTARÁ AL ESPECIALISTA PARA QUE HABLE CON CLIENTES._x000a_0_x000a_0"/>
    <s v="SOPORTE_TELEFÓNICO"/>
    <n v="0"/>
    <s v="TIPO II"/>
    <s v="TERRESTRE"/>
    <n v="0"/>
    <n v="0"/>
    <n v="0"/>
    <n v="41241.0800752"/>
    <n v="0"/>
    <n v="41241.0800752"/>
    <m/>
    <m/>
    <m/>
    <m/>
    <m/>
    <m/>
  </r>
  <r>
    <s v="MONTERIA"/>
    <x v="3"/>
    <x v="3"/>
    <n v="23466"/>
    <n v="5814685"/>
    <n v="18382895"/>
    <s v="INCIDENTE"/>
    <s v="CORDOBA"/>
    <s v="MONTELIBANO"/>
    <s v="PAPELERIA MAAGU"/>
    <s v="REDEBAN"/>
    <s v="FO-25-1590757"/>
    <d v="2025-09-26T15:17:00"/>
    <d v="2025-09-29T14:06:00"/>
    <s v="BANCO DE BOGOTA"/>
    <s v="HARDWARE"/>
    <s v="LECTOR DE BARRAS"/>
    <s v="CABLE LECTORA AVERIADO"/>
    <s v="CERRADO"/>
    <s v="26-09 SE LE SOLICITA AL USUARIO VAUCHER, A LA ESPERA_x000a_0_x000a_29-09 / SOLUCIÓN: SE REALIZÓ CAMBIO DE LECTOR DE CÓDIGO DE BARRAS OK, PRUEBAS OK, TELECARGA DRNA. LA PRUEBA REALIZADA A TELETÓN NO FUE POSIBLE PORQUE EL CB SE ENCUENTRA BLOQUEADO POR COMPENSACIÓN. / USUARIO: Yulieth Julio TELEFONO: 3127072619 CORREO: mygpapeleria8@gmail.com"/>
    <s v="VISITA_TÉCNICA"/>
    <s v="AC04Z574"/>
    <s v="TIPO IV"/>
    <s v="TERRESTRE"/>
    <s v="CALDERA SALCEDO CARLOS JULIO"/>
    <n v="1"/>
    <n v="0"/>
    <n v="479588.87655000004"/>
    <n v="196536.5258152"/>
    <n v="479588.87655000004"/>
    <m/>
    <m/>
    <m/>
    <m/>
    <m/>
    <m/>
  </r>
  <r>
    <s v="BOGOTA"/>
    <x v="0"/>
    <x v="0"/>
    <n v="25260"/>
    <n v="5814793"/>
    <n v="58559642"/>
    <s v="INCIDENTE"/>
    <s v="CUNDINAMARCA"/>
    <s v="EL ROSAL"/>
    <s v="COLOMBIA TELECOMUNICACIONES E.D"/>
    <s v="REDEBAN"/>
    <s v="FO-25-1590761"/>
    <d v="2025-09-26T15:57:00"/>
    <d v="2025-09-27T12:06:00"/>
    <s v="BANCO DE BOGOTA"/>
    <s v="USUARIO"/>
    <s v="USUARIOS"/>
    <s v="MALA MANIPULACION POS"/>
    <s v="CERRADO"/>
    <s v="26-09 SE LE SOLICITA AL USUARIO VAUCHER, A LA ESPERA_x000a_0_x000a_27-09 / SOLUCIÓN: SE REALIZA PRUEBAS DE COMUNICACIÓN EXITOSAS, PRUEBAS DE TX CON RESULTADO &quot; FONDOS INSUFICIENTES&quot; SE INDICA AL CLIENTE QUE DEBE REALIZAR PROCESO DE COMPENSACIÓN, DADO QUE INDICA QUE EL ERROR ES SOLO PARA LOS RECAUDOS, LOS RETIROS LOS DEJA HACER SIN PROBLEMA, ATIENDE FLOR TORRES EN SITIO. / USUARIO: FLOR TORRES TELEFONO: 3228336777 CORREO: 10"/>
    <s v="VISITA_TÉCNICA"/>
    <s v="EIZZZ396"/>
    <s v="TIPO II"/>
    <s v="TERRESTRE"/>
    <s v="MURCIA HERNANDEZ HARVEY IGNACIO"/>
    <n v="1"/>
    <n v="0"/>
    <n v="144967.87232000002"/>
    <n v="140395.6348884"/>
    <n v="144967.87232000002"/>
    <m/>
    <m/>
    <m/>
    <m/>
    <m/>
    <m/>
  </r>
  <r>
    <s v="MEDELLIN"/>
    <x v="2"/>
    <x v="2"/>
    <n v="15572"/>
    <n v="5814940"/>
    <n v="19401843"/>
    <s v="INCIDENTE"/>
    <s v="BOYACA"/>
    <s v="PUERTO BOYACA"/>
    <s v="JER PUERTO GALAN"/>
    <s v="REDEBAN"/>
    <s v="FO-25-1590998"/>
    <d v="2025-09-26T17:08:00"/>
    <d v="2025-09-30T09:26:00"/>
    <s v="BANCO DE BOGOTA"/>
    <s v="HARDWARE"/>
    <s v="IMPRESION"/>
    <s v="DAÑO POS"/>
    <s v="CERRADO"/>
    <s v="26-09 SE LE SOLICITA AL USUARIO VAUCHER, A LA ESPERA_x000a_0_x000a_29-09 / SOLUCIÓN: SE REVISA EQUIPO Y SE EVIDENCIA QUE EL EQUIPO ESTA SATURADO DE INFORMACIÓN, PROCEDO A HACERLE BORRADO DE TRANSACCIONES DEJANDO EL EQUIPO OK, SE HACEN PRUEBAS Y TODAS SALEN OK / USUARIO: Tania arrieta TELEFONO: 3004604733 CORREO: taniaarrieta152011@gmail.com"/>
    <s v="VISITA_TÉCNICA"/>
    <s v="II00Y548"/>
    <s v="TIPO IV"/>
    <s v="TERRESTRE"/>
    <s v="RUA ALVAREZ RICHARD ANDRES"/>
    <n v="1"/>
    <n v="0"/>
    <n v="479588.87655000004"/>
    <n v="196536.5258152"/>
    <n v="479588.87655000004"/>
    <m/>
    <m/>
    <m/>
    <m/>
    <m/>
    <m/>
  </r>
  <r>
    <s v="MEDELLIN"/>
    <x v="2"/>
    <x v="2"/>
    <n v="5425"/>
    <n v="5815412"/>
    <n v="89436304"/>
    <s v="INCIDENTE"/>
    <s v="ANTIOQUIA"/>
    <s v="MACEO"/>
    <s v="HOTEL SUPERNUS "/>
    <s v="REDEBAN"/>
    <s v="FO-25-1592708"/>
    <d v="2025-09-27T10:55:00"/>
    <d v="2025-09-29T14:44:00"/>
    <s v="BANCO DE BOGOTA"/>
    <s v="HARDWARE"/>
    <s v="IMPRESION"/>
    <s v="NO AVANZA PAPEL"/>
    <s v="CERRADO"/>
    <s v="27-09 SE ESCALA PARA VISITA. LLAMAR ANTES DE VISITAR, CONFIRMAR FALLA Y DATOS. _x000a_0_x000a_29-09 / SOLUCIÓN: SE REVISA EQUIPO Y SE EVIDENCIA QUE LA TAPA ESTABA MAL PUESTA, PROCEDO A ACOMODARLA CORRECTAMENTE Y LE INDICO AL USUARIO LA FORMA CORRECTA DE MANIPULAR LA TAPA DE IMPRESORA  / USUARIO: Maria alejandra Gonzalez  TELEFONO: 3113699677 CORREO: supernussas@gmail.com"/>
    <s v="VISITA_TÉCNICA"/>
    <s v="SAUZZ988"/>
    <s v="TIPO III"/>
    <s v="TERRESTRE"/>
    <s v="RUA ALVAREZ RICHARD ANDRES"/>
    <n v="1"/>
    <n v="0"/>
    <n v="275728.78077800001"/>
    <n v="196536.5258152"/>
    <n v="275728.78077800001"/>
    <m/>
    <m/>
    <m/>
    <m/>
    <m/>
    <m/>
  </r>
  <r>
    <s v="BARRANQUILLA"/>
    <x v="3"/>
    <x v="3"/>
    <n v="8001"/>
    <n v="5815463"/>
    <n v="13796479"/>
    <s v="INCIDENTE"/>
    <s v="ATLANTICO"/>
    <s v="BARRANQUILLA"/>
    <s v="DROGUERIA YINIMAR"/>
    <s v="REDEBAN"/>
    <s v="FO-25-1599191"/>
    <d v="2025-09-27T11:21:00"/>
    <d v="2025-09-29T13:55:00"/>
    <s v="BANCO DE BOGOTA"/>
    <s v="ENTIDAD"/>
    <s v="AVAL TARJETA DE SEMBRADO"/>
    <s v="TARJETA USO RESTRINGIDO"/>
    <s v="CERRADO"/>
    <s v="27-09 SE COMUNICA CON EL USUARIO AL NUMERO 3012394845, A LA ESPERA DE QUE ENVIE LA FOTO DEL VAUCHER Y CONFIRME LOS ULTIMOS 4 DIGITOS DE LA TARJETA DE SEMBRADO ..SE ESCALA CASO A LA RED**XX-09 RESPUESTA DE LA RED: 29-09 CONFIRMAMOS QUE, LA TARJETA SE ENCUENTRA BLOQUEADA PORQUE SEGURAMENTE EL CLIENTE LLAMÓ A LA SERVILINEA A REPORTAR ALGUNA NOVEDAD, POR LO ANTERIOR ÉL DEBE LLAMAR A LA SERVILÍNEA PARA QUE LEVANTEN EL BLOQUEO. PRECEDER CON LE CIERRE DEL CASO. GRACIAS. ** 29-09 SE LLAMA AL 3012394845; INFORMA QUE YA MANDO A DESBLOQUEAR LA TARJETA Y QUE EL SERVICIO LE ESTA FUNCIONANDO SIN PROBLEMA. SE LE INFORMA CIERRE DEL REPORTE _x000a_0_x000a_29-09 / SOLUCIÓN:  / USUARIO:  TELEFONO:  CORREO: "/>
    <s v="SOPORTE_TELEFÓNICO"/>
    <n v="0"/>
    <s v="TIPO I"/>
    <s v="TERRESTRE"/>
    <s v="ARGEL DORIA MIGUEL ALBERTO"/>
    <n v="0"/>
    <n v="0"/>
    <n v="41241.0800752"/>
    <n v="0"/>
    <n v="41241.0800752"/>
    <m/>
    <m/>
    <m/>
    <m/>
    <m/>
    <m/>
  </r>
  <r>
    <s v="TUNJA"/>
    <x v="5"/>
    <x v="5"/>
    <n v="15001"/>
    <n v="5816622"/>
    <n v="24709768"/>
    <s v="INCIDENTE"/>
    <s v="BOYACA"/>
    <s v="TUNJA"/>
    <s v="AUTO RACE SERVITECA SURINAMA"/>
    <s v="REDEBAN"/>
    <s v="FO-25-1597222"/>
    <d v="2025-09-29T08:47:00"/>
    <d v="2025-09-29T14:11:00"/>
    <s v="BANCO DE BOGOTA"/>
    <s v="ENTIDAD"/>
    <s v="AVAL TARJETA DE SEMBRADO"/>
    <s v="RESEMBRADO EXITOSO"/>
    <s v="CERRADO"/>
    <s v="29-09 LA RED AUTORIZA RESEMBRADO_x000a_0_x000a_29-09 / SOLUCIÓN: SE VISITA CB MANTENIMIENTO DE POS...RESEMBRADO TARJETA PRUEBAS EXITOSAS  / USUARIO: ANA CAMARGO TELEFONO: 3125966053 CORREO: victorgiln@yahoo.com"/>
    <s v="VISITA_TÉCNICA"/>
    <s v="4A00S831"/>
    <s v="TIPO I"/>
    <s v="TERRESTRE"/>
    <s v="GONZALEZ GONZALEZ MARIO ALBERTO"/>
    <n v="1"/>
    <n v="0"/>
    <n v="65960.072302"/>
    <n v="75096.394270399993"/>
    <n v="65960.072302"/>
    <m/>
    <m/>
    <m/>
    <m/>
    <m/>
    <m/>
  </r>
  <r>
    <s v="TUNJA"/>
    <x v="5"/>
    <x v="5"/>
    <n v="15299"/>
    <n v="5816739"/>
    <n v="18720185"/>
    <s v="INCIDENTE"/>
    <s v="BOYACA"/>
    <s v="GARAGOA"/>
    <s v="ANCLU GARAGOA"/>
    <s v="REDEBAN"/>
    <s v="FO-25-1597531"/>
    <d v="2025-09-29T09:57:00"/>
    <d v="2025-09-30T13:13:00"/>
    <s v="BANCO DE BOGOTA"/>
    <s v="HARDWARE"/>
    <s v="PINPAD"/>
    <s v="SE REINICIA"/>
    <s v="CERRADO"/>
    <s v="29-09 SE ESCALA PARA VISITA. LLAMAR ANTES DE VISITAR, CONFIRMAR FALLA Y DATOS. _x000a_0_x000a_30-09 / SOLUCIÓN: SE VISITA CB MANTENIMIENTO POS ...CAMBIO DE PIN PAD POR DAÑO PRUEBAS EXITOSAS  / USUARIO: JORGE LUIS ROMERO RODRÍGUEZ  TELEFONO: 3212196974 CORREO: jorgeluis180405@gmail.com"/>
    <s v="VISITA_TÉCNICA"/>
    <s v="AB1DZ160"/>
    <s v="TIPO III"/>
    <s v="TERRESTRE"/>
    <s v="GONZALEZ GONZALEZ MARIO ALBERTO"/>
    <n v="1"/>
    <n v="0"/>
    <n v="275728.78077800001"/>
    <n v="196536.5258152"/>
    <n v="275728.78077800001"/>
    <m/>
    <m/>
    <m/>
    <m/>
    <m/>
    <m/>
  </r>
  <r>
    <s v="BOGOTA"/>
    <x v="0"/>
    <x v="0"/>
    <n v="11001"/>
    <n v="5816924"/>
    <n v="25615683"/>
    <s v="INCIDENTE"/>
    <s v="CUNDINAMARCA"/>
    <s v="BOGOTA"/>
    <s v="CORRESPONSAL EL EMBAJADOR"/>
    <s v="REDEBAN"/>
    <s v="FO-25-1598012"/>
    <d v="2025-09-29T10:47:00"/>
    <d v="2025-09-30T10:28:00"/>
    <s v="BANCO DE BOGOTA"/>
    <s v="HARDWARE"/>
    <s v="NO ENCIENDE"/>
    <s v="DAÑO POS"/>
    <s v="CERRADO"/>
    <s v="29-09 SE ESCALA PARA VISITA. LLAMAR ANTES DE VISITAR, CONFIRMAR FALLA Y DATOS. _x000a_0_x000a_30-09 / SOLUCIÓN: SE VISITA COMERCIO CB AVAL, SE EVIDENCIA QUE EL EQUIPO SUFRIÓ UNA DESCARGA Y SE DAÑÓ YA QUE NO ENCIENDE, SE DEJA EL NUEVO CON LOS USUARIOS DEL CLIENTE, SE REALIZAN PRUEBAS OK, NO UPS, SE SIEMBRA TARJETA #7759, SE HABILITAN CIERRES. / USUARIO: Nury Raigoso  TELEFONO: 3114430634 CORREO: embajador.net@gmail.com"/>
    <s v="VISITA_TÉCNICA"/>
    <s v="SVWZZ110"/>
    <s v="TIPO I"/>
    <s v="TERRESTRE"/>
    <s v="VEGA MANRIQUE JONATAN MAURICIO"/>
    <n v="1"/>
    <n v="0"/>
    <n v="65960.072302"/>
    <n v="75096.394270399993"/>
    <n v="65960.072302"/>
    <m/>
    <m/>
    <m/>
    <m/>
    <m/>
    <m/>
  </r>
  <r>
    <s v="CALI"/>
    <x v="1"/>
    <x v="1"/>
    <n v="76130"/>
    <n v="5816946"/>
    <n v="45984309"/>
    <s v="INCIDENTE"/>
    <s v="VALLE DEL CAUCA"/>
    <s v="CANDELARIA"/>
    <s v="FERREMATERIALES LA VICTORIA"/>
    <s v="REDEBAN"/>
    <s v="FO-25-1598033"/>
    <d v="2025-09-29T10:53:00"/>
    <d v="2025-09-30T09:35:00"/>
    <n v="0"/>
    <s v="HARDWARE"/>
    <s v="PINPAD"/>
    <s v="DAÑO POS"/>
    <s v="CERRADO"/>
    <s v="29-09 SE ESCALA PARA VISITA. LLAMAR ANTES DE VISITAR, CONFIRMAR FALLA Y DATOS. _x000a_0_x000a_29-09 / SOLUCIÓN: SE ACTUALIZA DISPOSITIVO A LA VERSIÓN 10.6 YA QUE CONTABA CON LA 10.5 SE REALIZAN PRUEBAS OK  / USUARIO: Jose gallego  TELEFONO: 3187933988 CORREO: ferrevictoria02@gmail.com"/>
    <s v="VISITA_TÉCNICA"/>
    <s v="EF00Q769"/>
    <s v="TIPO II"/>
    <s v="TERRESTRE"/>
    <s v="ESCOBAR LENIS JUAN SEBASTIAN"/>
    <n v="1"/>
    <n v="0"/>
    <n v="144967.87232000002"/>
    <n v="140395.6348884"/>
    <n v="144967.87232000002"/>
    <m/>
    <m/>
    <m/>
    <m/>
    <m/>
    <m/>
  </r>
  <r>
    <s v="BOGOTA"/>
    <x v="0"/>
    <x v="0"/>
    <n v="25754"/>
    <n v="5816960"/>
    <n v="15988256"/>
    <s v="INCIDENTE"/>
    <s v="CUNDINAMARCA"/>
    <s v="SOACHA"/>
    <s v="TECPHONE SOACHA 2"/>
    <s v="REDEBAN"/>
    <s v="FO-25-1598040"/>
    <d v="2025-09-29T10:58:00"/>
    <d v="2025-09-30T10:44:00"/>
    <s v="BANCO DE BOGOTA"/>
    <s v="HARDWARE"/>
    <s v="SE REINICIA"/>
    <s v="DAÑO POS"/>
    <s v="CERRADO"/>
    <s v="29-09 SE ESCALA PARA VISITA. LLAMAR ANTES DE VISITAR, CONFIRMAR FALLA Y DATOS. _x000a_0_x000a_30-09 / SOLUCIÓN: SE REALIZA VISITA DE CAMPO ENCONTRANDO QUE DATÁFONO SE REINICIA AL REALIZAR TX  SE REALIZA CAMBIO DE EQUIPO CON PINPAD Y HUB POR COMPATIBILIDAD CON EL DATAFONO PRUEBA OK PARÁMETROS OKAY CIERRE OKAY / USUARIO: LICETH PINILLA  TELEFONO: 3102774760 CORREO: liz9726@gmail.com"/>
    <s v="VISITA_TÉCNICA"/>
    <s v="9C00B884"/>
    <s v="TIPO I"/>
    <s v="TERRESTRE"/>
    <s v="GALEANO SORIANO JUAN DAVID"/>
    <n v="1"/>
    <n v="0"/>
    <n v="65960.072302"/>
    <n v="75096.394270399993"/>
    <n v="65960.072302"/>
    <m/>
    <m/>
    <m/>
    <m/>
    <m/>
    <m/>
  </r>
  <r>
    <s v="CARTAGENA"/>
    <x v="3"/>
    <x v="3"/>
    <n v="13001"/>
    <n v="5816965"/>
    <n v="89249635"/>
    <s v="INCIDENTE"/>
    <s v="BOLIVAR"/>
    <s v="CARTAGENA"/>
    <s v="RED724 6"/>
    <s v="REDEBAN"/>
    <s v="FO-25-1598050"/>
    <d v="2025-09-29T10:59:00"/>
    <d v="2025-09-30T10:56:00"/>
    <s v="BANCO DE BOGOTA"/>
    <s v="HARDWARE"/>
    <s v="IMPRESION"/>
    <s v="NO IMPRIME UNO O VARIOS CARACTERES"/>
    <s v="CERRADO"/>
    <s v="29-09 SE ESCALA PARA VISITA. LLAMAR ANTES DE VISITAR, CONFIRMAR FALLA Y DATOS. _x000a_30/09/2025 SE LLEGA AL SITIO ESPERANDO AUTORIZACIÓN PARA EL INGRESO_x000a_30-09 / SOLUCIÓN: SE REALIZA REVISIÓN DEL EQUIPO IMPRIME BORROSO SE CAMBIA ROLLO Y ESTÁ IMPRIMIENDO BIEN SE LE INFORMA AL CLIENTE QUE ROTE LOS ROLLOS O PIDA ROLLOS NUEVOS TODO QUEDA OK  / USUARIO: Estefania masutier  TELEFONO: 3014814149 CORREO: kapy@"/>
    <s v="VISITA_TÉCNICA"/>
    <s v="LATZZ153"/>
    <s v="TIPO I"/>
    <s v="TERRESTRE"/>
    <s v="CANEDO HERRERA ALEXANDER"/>
    <n v="1"/>
    <n v="0"/>
    <n v="65960.072302"/>
    <n v="75096.394270399993"/>
    <n v="65960.072302"/>
    <m/>
    <m/>
    <m/>
    <m/>
    <m/>
    <m/>
  </r>
  <r>
    <s v="BARRANQUILLA"/>
    <x v="3"/>
    <x v="3"/>
    <n v="8001"/>
    <n v="5817096"/>
    <n v="20386751"/>
    <s v="INCIDENTE"/>
    <s v="ATLANTICO"/>
    <s v="BARRANQUILLA"/>
    <s v="MINIMARKET BARRANQUILLA"/>
    <s v="REDEBAN"/>
    <s v="FO-25-1598739"/>
    <d v="2025-09-29T11:34:00"/>
    <d v="2025-09-30T11:29:00"/>
    <s v="BANCO DE BOGOTA"/>
    <s v="HARDWARE"/>
    <s v="PINPAD"/>
    <s v="ALERTADO"/>
    <s v="CERRADO"/>
    <s v="29-09 SE ESCALA PARA VISITA. LLAMAR ANTES DE VISITAR, CONFIRMAR FALLA Y DATOS. _x000a_0_x000a_30-09 / SOLUCIÓN: SE REMPLAZA PIN PAD, ESTABA ALERT INTERRUPCIÓN  / USUARIO: Brenda gonzalez TELEFONO: 3014048502 CORREO: andrerubiov@gmail.com"/>
    <s v="VISITA_TÉCNICA"/>
    <s v="9CHZZ927"/>
    <s v="TIPO I"/>
    <s v="TERRESTRE"/>
    <s v="DE AVILA SIADES ALBERTO ENRIQUE"/>
    <n v="1"/>
    <n v="0"/>
    <n v="65960.072302"/>
    <n v="75096.394270399993"/>
    <n v="65960.072302"/>
    <m/>
    <m/>
    <m/>
    <m/>
    <m/>
    <m/>
  </r>
  <r>
    <s v="BOGOTA"/>
    <x v="0"/>
    <x v="0"/>
    <n v="11001"/>
    <n v="5817451"/>
    <n v="16366361"/>
    <s v="INCIDENTE"/>
    <s v="CUNDINAMARCA"/>
    <s v="BOGOTA"/>
    <s v="MULTIVARIEDADES LA GRAN FORTUN"/>
    <s v="REDEBAN"/>
    <s v="FO-25-1599523"/>
    <d v="2025-09-29T13:34:00"/>
    <d v="2025-09-30T13:19:00"/>
    <s v="BANCO DE BOGOTA"/>
    <s v="SOFTWARE"/>
    <s v="ACTUALIZACION"/>
    <s v="TECNOLOGIA"/>
    <s v="CERRADO"/>
    <s v="29-09 SE ESCALA PARA VISITA. LLAMAR ANTES DE VISITAR, CONFIRMAR FALLA Y DATOS. _x000a_0_x000a_30-09 / SOLUCIÓN: CLIENTE NO CUENTA CON TARJETA DE SEMBRADO PARA REALIZAR EL RESPECTIVO MANTENIMIENTO. NO SE MANIPULA DATAFONO. / USUARIO: RODOLFO AMAYA TELEFONO: 3206741408 CORREO: rodolfoamayarodriguez@hotmail.com"/>
    <s v="VISITA_TÉCNICA"/>
    <s v="111YZ967"/>
    <s v="TIPO I"/>
    <s v="TERRESTRE"/>
    <s v="ARIAS QUILINDO JULIAN"/>
    <n v="1"/>
    <n v="0"/>
    <n v="65960.072302"/>
    <n v="75096.394270399993"/>
    <n v="65960.072302"/>
    <m/>
    <m/>
    <m/>
    <m/>
    <m/>
    <m/>
  </r>
  <r>
    <s v="BOGOTA"/>
    <x v="0"/>
    <x v="0"/>
    <n v="11001"/>
    <n v="5817591"/>
    <n v="21373675"/>
    <s v="INCIDENTE"/>
    <s v="CUNDINAMARCA"/>
    <s v="BOGOTA"/>
    <s v="FERREINDPET"/>
    <s v="REDEBAN"/>
    <s v="FO-25-1599742"/>
    <d v="2025-09-29T14:39:00"/>
    <d v="2025-09-30T17:14:00"/>
    <s v="BANCO DE BOGOTA"/>
    <s v="ENTIDAD"/>
    <s v="ERROR DE TRANSACCIONES"/>
    <s v="SIN CUPO HABILITADO"/>
    <s v="CERRADO"/>
    <s v="29-09 SE ESCALA PARA VISITA. LLAMAR ANTES DE VISITAR, CONFIRMAR FALLA Y DATOS. _x000a_30/09/2025 SE VISITA EL COMERCIO PERO EMLA PERSONA ENCARGADA INDICA QUE SI NOS PODEMOS ACERCAR LUEGO DE LA 1:30 PM DE LA TARDE YA QUE NO TIENEN LA TARJETA DE SEMBRADO, SE DEJA PARA VISITAR LUEGO DE DICHA GRANJA HORARIA_x000a_30-09 / SOLUCIÓN: SE VISITA COMERCIO CB AVAL, SE EVIDENCIA QUE TIENE FALLAS PARA REALIZAR TRX DE INGRESO (CONSIGNACIONES O PAGOS DE FACTURAS), SE ESCALA EL CASO CON PAOLA GARZÓN DE RBM QUIEN INFORMA LUEGO DE COMUNICARSE CON LA ENTIDAD QUE PRESENTA ESTE BLOQUEO POR QUÉ SE ENCUENTRA EN MORA(COMPENSACIÓN), SE LE MENCIONA EL CASO AL CLIENTE PARA QUE SE PONGA AL DÍA Y LE RETIREN EL BLOQUEO. / USUARIO: Luis Carlos Suárez  TELEFONO: 3161333312 CORREO: ferreindpet@gmail.com"/>
    <s v="VISITA_TÉCNICA"/>
    <s v="LMKZZ098"/>
    <s v="TIPO I"/>
    <s v="TERRESTRE"/>
    <s v="VEGA MANRIQUE JONATAN MAURICIO"/>
    <n v="1"/>
    <n v="0"/>
    <n v="65960.072302"/>
    <n v="75096.394270399993"/>
    <n v="65960.072302"/>
    <m/>
    <m/>
    <m/>
    <m/>
    <m/>
    <m/>
  </r>
  <r>
    <s v="BOGOTA"/>
    <x v="0"/>
    <x v="0"/>
    <n v="11001"/>
    <n v="5817985"/>
    <n v="21375613"/>
    <s v="INCIDENTE"/>
    <s v="CUNDINAMARCA"/>
    <s v="BOGOTA"/>
    <s v="FARMA S O S BODEGA"/>
    <s v="REDEBAN"/>
    <s v="FO-25-1601692"/>
    <d v="2025-09-29T17:08:00"/>
    <d v="2025-09-30T17:00:00"/>
    <s v="BANCO DE BOGOTA"/>
    <s v="SOFTWARE"/>
    <s v="COMUNICACION"/>
    <s v="SE REINICIA POR ACTUALIZACION"/>
    <s v="CERRADO"/>
    <s v="30-09 SE ESCALA PARA VISITA. LLAMAR ANTES DE VISITAR, CONFIRMAR FALLA Y DATOS. _x000a_0_x000a_30-09 / SOLUCIÓN: COMERCIO INDICA QUE NO LE PASAN LOS RECIBOS DE ACUEDUCTO NI DE ENERGIA ENEL SE VALIDA CON EL CLIENTE ELLA DIXE QUE LOS CONVENIOS CON LAS EMPRESAS DE SERVICIOS NO LOS TIENE ACTIVOS SE LE INDICA EL PROCESO PARA REALIZAR LA ACTIVACION DE ESOS CONVENIOS / USUARIO: Dora vargaz TELEFONO: 6016942119 CORREO: natadani.sas@gmail.com"/>
    <s v="VISITA_TÉCNICA"/>
    <s v="MA000438"/>
    <s v="TIPO I"/>
    <s v="TERRESTRE"/>
    <s v="GONZALEZ FANDIÑO SANTIAGO ERNESTO"/>
    <n v="1"/>
    <n v="0"/>
    <n v="65960.072302"/>
    <n v="75096.394270399993"/>
    <n v="65960.072302"/>
    <m/>
    <m/>
    <m/>
    <m/>
    <m/>
    <m/>
  </r>
  <r>
    <s v="VILLAVICENCIO"/>
    <x v="4"/>
    <x v="4"/>
    <n v="50006"/>
    <n v="5818924"/>
    <n v="13702725"/>
    <s v="INCIDENTE"/>
    <s v="META"/>
    <s v="ACACIAS"/>
    <s v="ASESORES Y SERV INT C Y A OFIL"/>
    <s v="REDEBAN"/>
    <s v="FO-25-1605546"/>
    <d v="2025-09-30T11:15:00"/>
    <d v="2025-09-30T14:41:00"/>
    <s v="BANCO DE BOGOTA"/>
    <s v="ENTIDAD"/>
    <s v="ERROR DE TRANSACCIONES"/>
    <s v="TRANSACCION NO PERMITIDA"/>
    <s v="CERRADO"/>
    <s v="30-09 SE LLAMA AL USUARIO, NO CONTESTA. SE LE ESCRIBE POR WSP Y SE LE SOLICITA FOTO DEL VOUCHER Y TARJETA ** 30-09 SE ESCALA A LA RED PARA REVISION ** 30-09 CUENTA REGISTRA 27 DÍAS DE SOBREGIRO, DEBE ABONAR EL SALDO PENDIENTE POR PAGAR POR ESA NOVEDAD ESTA GENERANDO LAS DECLINACIONES Y NO PERMITE TRANZAR, POR FAVOR NOTIFICAR AL CLIENTE Y DOCUMENTAR EL CIERRE DE LA ACTIVIDAD. GRACIAS.** 30-09 EL CB NO CONTESTA , SE LE ESCRIBE POR WSP, CONFIRMA QUE YA TIENE EL CB OPERATIVO . SE LE INFORMA DEL CIERRE DEL REPORTE _x000a_0_x000a_30-09 / SOLUCIÓN:  / USUARIO:  TELEFONO:  CORREO: "/>
    <s v="SOPORTE_TELEFÓNICO"/>
    <n v="0"/>
    <s v="TIPO II"/>
    <s v="TERRESTRE"/>
    <s v="ARGEL DORIA MIGUEL ALBERTO"/>
    <n v="0"/>
    <n v="0"/>
    <n v="41241.0800752"/>
    <n v="0"/>
    <n v="41241.0800752"/>
    <m/>
    <m/>
    <m/>
    <m/>
    <m/>
    <m/>
  </r>
  <r>
    <s v="BUCARAMANGA"/>
    <x v="5"/>
    <x v="5"/>
    <n v="68001"/>
    <n v="5819067"/>
    <n v="19047380"/>
    <s v="INCIDENTE"/>
    <s v="SANTANDER"/>
    <s v="BUCARAMANGA"/>
    <s v="ALORECARGAS"/>
    <s v="REDEBAN"/>
    <s v="FO-25-1606648"/>
    <d v="2025-09-30T11:58:00"/>
    <d v="2025-09-30T16:27:00"/>
    <s v="BANCO DE BOGOTA"/>
    <s v="ENTIDAD"/>
    <s v="ERROR DE TRANSACCIONES"/>
    <s v="TRANSACCION NO PERMITIDA"/>
    <s v="CERRADO"/>
    <s v="30-09 SE LLAMA AL USUARIO, NO CONTESTA. SE LE ESCRIBE POR WTS Y SE LE SOLICITA FOTO DEL VOUCHER Y TARJETA ** 30-09 SE ESCALA A LA RED PARA REVISION**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
    <s v="TERRESTRE"/>
    <s v="ARGEL DORIA MIGUEL ALBERTO"/>
    <n v="0"/>
    <n v="0"/>
    <n v="41241.0800752"/>
    <n v="0"/>
    <n v="41241.0800752"/>
    <m/>
    <m/>
    <m/>
    <m/>
    <m/>
    <m/>
  </r>
  <r>
    <s v="CALI"/>
    <x v="1"/>
    <x v="1"/>
    <n v="76001"/>
    <n v="5819122"/>
    <n v="89077056"/>
    <s v="INCIDENTE"/>
    <s v="VALLE DEL CAUCA"/>
    <s v="CALI"/>
    <s v="PAPELERIA MAIFEROSA"/>
    <s v="REDEBAN"/>
    <s v="FO-25-1606650"/>
    <d v="2025-09-30T12:12:00"/>
    <d v="2025-09-30T16:31:00"/>
    <s v="BANCO DE BOGOTA"/>
    <s v="ENTIDAD"/>
    <s v="ERROR DE TRANSACCIONES"/>
    <s v="TRANSACCION NO PERMITIDA"/>
    <s v="CERRADO"/>
    <s v="30-09 SE LLAMA AL USUARIO Y SE LE SOLICTA LAS PRUEBAS DEL ERROR , INFORMA QUE LA FALLA ES CON UN PAGO DE PUNTO RED ** SE ESCALA A LA RED CON LAS PRUEBAS **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
    <s v="TERRESTRE"/>
    <s v="ARGEL DORIA MIGUEL ALBERTO"/>
    <n v="0"/>
    <n v="0"/>
    <n v="41241.0800752"/>
    <n v="0"/>
    <n v="41241.0800752"/>
    <m/>
    <m/>
    <m/>
    <m/>
    <m/>
    <m/>
  </r>
  <r>
    <s v="BOGOTA"/>
    <x v="0"/>
    <x v="0"/>
    <n v="11001"/>
    <n v="5819520"/>
    <n v="21133160"/>
    <s v="INCIDENTE"/>
    <s v="CUNDINAMARCA"/>
    <s v="BOGOTA"/>
    <s v="VARIEDADES BLANCO MORA"/>
    <s v="REDEBAN"/>
    <s v="FO-25-1606651"/>
    <d v="2025-09-30T14:33:00"/>
    <d v="2025-09-30T16:38:00"/>
    <s v="BANCO DE BOGOTA"/>
    <s v="ENTIDAD"/>
    <s v="ERROR DE TRANSACCIONES"/>
    <s v="TRANSACCION NO PERMITIDA"/>
    <s v="CERRADO"/>
    <s v="30-09 SE LLAMA AL USUARIO Y SE LE SOLICTA LAS PRUEBAS DEL ERROR , INFORMA QUE LA FALLA ES CON UN PAGO DE PUNTO RED **  30-09 SE LLAMA AL USUARIO , NO CONTESTA, SE CONTACTA POR WSP,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
    <s v="TERRESTRE"/>
    <s v="ARGEL DORIA MIGUEL ALBERTO"/>
    <n v="0"/>
    <n v="0"/>
    <n v="41241.0800752"/>
    <n v="0"/>
    <n v="41241.0800752"/>
    <m/>
    <m/>
    <m/>
    <m/>
    <m/>
    <m/>
  </r>
  <r>
    <s v="NEIVA"/>
    <x v="4"/>
    <x v="4"/>
    <n v="41503"/>
    <n v="5819644"/>
    <n v="65709669"/>
    <s v="INCIDENTE"/>
    <s v="HUILA"/>
    <s v="OPORAPA"/>
    <s v="MOTTA MURCIA HERMIDES"/>
    <s v="REDEBAN"/>
    <s v="FO-25-1606652"/>
    <d v="2025-09-30T15:18:00"/>
    <d v="2025-09-30T16:45:00"/>
    <s v="BANCO DE BOGOTA"/>
    <s v="ENTIDAD"/>
    <s v="ERROR DE TRANSACCIONES"/>
    <s v="TRANSACCION NO PERMITIDA"/>
    <s v="CERRADO"/>
    <s v="30-09 SE LLAMA AL USUARIO Y CONFIRMA QUE LA FALLLA ES CON PUNTO RED: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V"/>
    <s v="TERRESTRE"/>
    <s v="ARGEL DORIA MIGUEL ALBERTO"/>
    <n v="0"/>
    <n v="0"/>
    <n v="41241.0800752"/>
    <n v="0"/>
    <n v="41241.0800752"/>
    <m/>
    <m/>
    <m/>
    <m/>
    <m/>
    <m/>
  </r>
  <r>
    <s v="BOGOTA"/>
    <x v="0"/>
    <x v="0"/>
    <n v="11001"/>
    <n v="5819725"/>
    <n v="49692833"/>
    <s v="INCIDENTE"/>
    <s v="CUNDINAMARCA"/>
    <s v="BOGOTA"/>
    <s v="BRASIL COMUNICACIONES"/>
    <s v="REDEBAN"/>
    <s v="FO-25-1606654"/>
    <d v="2025-09-30T15:44:00"/>
    <d v="2025-09-30T15:49:00"/>
    <n v="0"/>
    <s v="ENTIDAD"/>
    <s v="ERROR DE TRANSACCIONES"/>
    <s v="TRANSACCION NO PERMITIDA"/>
    <s v="CERRADO"/>
    <s v="30-09 SE LLAMA AL USUARIO Y CONFIRMA QUE LA FALLLA ES CON PUNTO RED: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
    <s v="TERRESTRE"/>
    <s v="ARGEL DORIA MIGUEL ALBERTO"/>
    <n v="0"/>
    <n v="0"/>
    <n v="41241.0800752"/>
    <n v="0"/>
    <n v="41241.0800752"/>
    <m/>
    <m/>
    <m/>
    <m/>
    <m/>
    <m/>
  </r>
  <r>
    <s v="TUNJA"/>
    <x v="5"/>
    <x v="5"/>
    <n v="15238"/>
    <n v="5819757"/>
    <n v="65688475"/>
    <s v="INCIDENTE"/>
    <s v="BOYACA"/>
    <s v="DUITAMA"/>
    <s v="DROGUERIA MEGADESCUENTOS PINTO PINTO 3"/>
    <s v="REDEBAN"/>
    <s v="FO-25-1606655"/>
    <d v="2025-09-30T15:52:00"/>
    <d v="2025-09-30T15:52:00"/>
    <s v="BANCO DE BOGOTA"/>
    <s v="ENTIDAD"/>
    <s v="ERROR DE TRANSACCIONES"/>
    <s v="TRANSACCION NO PERMITIDA"/>
    <s v="CERRADO"/>
    <s v="30-09 SE LLAMA AL USUARIO Y CONFIRMA QUE LA FALLLA ES CON PUNTO RED: SE LE BRINDA LA INFORMACION DE LA RED: ES NOVEDAD PUNTUAL DEL CONVENIO PUNTO RED, LA CUAL DEBE SER SOLUCIONADA POR LA ENTIDAD PORQUE DESDE REDEBAN NO TENEMOS INJERENCIA  Y QUE DESDE EL DATÁFONO EL HARDWARE Y SOFTWARE ESTÁ OPERANDO CORRECTAMENTE._x000a_0_x000a_30-09 / SOLUCIÓN:  / USUARIO:  TELEFONO:  CORREO: "/>
    <s v="SOPORTE_TELEFÓNICO"/>
    <n v="0"/>
    <s v="TIPO II"/>
    <s v="TERRESTRE"/>
    <s v="ARGEL DORIA MIGUEL ALBERTO"/>
    <n v="0"/>
    <m/>
    <n v="41241.0800752"/>
    <n v="0"/>
    <n v="41241.0800752"/>
    <m/>
    <m/>
    <m/>
    <m/>
    <m/>
    <m/>
  </r>
  <r>
    <s v="TUNJA"/>
    <x v="5"/>
    <x v="5"/>
    <n v="15808"/>
    <s v="TA-25-1071098"/>
    <n v="47731161"/>
    <s v="INCIDENTE"/>
    <s v="BOYACA"/>
    <s v="TINJACA"/>
    <s v="TIENDA LAURA"/>
    <s v="REDEBAN"/>
    <s v="FO-25-1486999"/>
    <d v="2025-09-05T15:49:00"/>
    <d v="2025-09-06T11:32:00"/>
    <s v="BANCO DE BOGOTA"/>
    <s v="ENTIDAD"/>
    <s v="AVAL TARJETA DE SEMBRADO"/>
    <s v="RESEMBRADO EXITOSO"/>
    <s v="CERRADO"/>
    <s v="05-09 LA RED: POR FAVOR PROCEDER CON EL CORRESPONDIENTE RESEMBRADO DE TARJETA._x000a_0_x000a_06-09 / SOLUCIÓN: SE REALIZA VISITA AL COMERCIO, SE BORRA Y ACTUALIZA EQUIPO A VERSION 10.6, SE REALIZA RESEMBRADO DE TARJETA, SE HACEN PRUEBAS OK. / USUARIO: Nubia Maria Sierra TELEFONO: 3104581470 CORREO: nubiasierramendieta@gmail.com"/>
    <s v="VISITA_TÉCNICA"/>
    <s v="A30ZZ163"/>
    <s v="TIPO II"/>
    <s v="TERRESTRE"/>
    <s v="SOLER HOYOS CRISTIAN LEONARDO"/>
    <n v="1"/>
    <n v="0"/>
    <n v="144967.87232000002"/>
    <n v="140395.6348884"/>
    <n v="144967.87232000002"/>
    <m/>
    <m/>
    <m/>
    <m/>
    <m/>
    <m/>
  </r>
  <r>
    <s v="BUCARAMANGA"/>
    <x v="5"/>
    <x v="5"/>
    <n v="68001"/>
    <s v="TA-25-1071671"/>
    <n v="17068479"/>
    <s v="INCIDENTE"/>
    <s v="SANTANDER"/>
    <s v="BUCARAMANGA"/>
    <s v="COOPENESSA"/>
    <s v="REDEBAN"/>
    <s v="FO-25-1488534"/>
    <d v="2025-09-05T17:12:00"/>
    <d v="2025-09-06T11:50:00"/>
    <s v="BANCO DE BOGOTA"/>
    <s v="USUARIO"/>
    <s v="MANTENIMIENTO"/>
    <s v="MANTENIMIENTO GENERAL"/>
    <s v="CERRADO"/>
    <s v="06-09 SE ESCALA PARA VISITA. LLAMAR ANTES DE VISITAR, CONFIRMAR FALLA Y DATOS_x000a_0_x000a_06-09 / SOLUCIÓN: SE REALIZA VISITA AL COMERCIO NOS ATIENDE LA SEÑORA LUZ STELLA GÓMEZ LA CUAL NOS INDICA QUE EL DATAFONO ESTÁ FUNCIONANDO CORRECTAMENTE SE REALIZAN PRUEBAS OK NOS INDICA QUE LLEVA DOS DÍAS TRABAJANDO EN ESTE PUNTO Y NO HA PRESENTADO NINGUNA FALLA CON EL DATAFONO INDICA QUE NO ES NECESARIO REALIZAR CAMBIO DE EQUIPO YA QUE FUNCIONA CORRECTAMENTE SE REALIZA BORRADO E INYECCIÓN DE SISTEMA OPERATIVO Y VERSIÓN 10.6 SE REALIZA SEMBRADO DE TARJETA #5015 NO SE CAMBIA DATAFONO FUNCIONA CORRECTAMENTE  / USUARIO: Luz Stella Gómez  TELEFONO: 3124187851 CORREO: coordinadorecaudos@coopenessa.com"/>
    <s v="VISITA_TÉCNICA"/>
    <s v="AB00W089"/>
    <s v="TIPO I"/>
    <s v="TERRESTRE"/>
    <s v="MARIÑO PABON JORGE ENRIQUE"/>
    <n v="1"/>
    <n v="0"/>
    <n v="65960.072302"/>
    <n v="75096.394270399993"/>
    <n v="65960.072302"/>
    <m/>
    <m/>
    <m/>
    <m/>
    <m/>
    <m/>
  </r>
  <r>
    <s v="BARRANQUILLA"/>
    <x v="3"/>
    <x v="3"/>
    <n v="8001"/>
    <n v="13579891"/>
    <n v="13579891"/>
    <s v="INCIDENTE"/>
    <s v="ATLANTICO"/>
    <s v="BARRANQUILLA"/>
    <s v="FARMACIA DROSUR"/>
    <s v="REDEBAN"/>
    <s v="FO-25-1486932"/>
    <d v="2025-09-05T15:49:00"/>
    <d v="2025-09-06T12:53:00"/>
    <s v="BANCO DE BOGOTA"/>
    <s v="ENTIDAD"/>
    <s v="AVAL TARJETA DE SEMBRADO"/>
    <s v="RESEMBRADO EXITOSO"/>
    <s v="CERRADO"/>
    <s v="05-09 LA RED: POR FAVOR PROCEDER CON EL CORRESPONDIENTE RESEMBRADO DE TARJETA._x000a_0_x000a_06-09 / SOLUCIÓN: SE LLEGA AL CB PARA REALIZAR RESEMBRADO DE TARJETA, PERO SEÑOR RENZO GARCÍA ME INFORMO QUE EL DÍA DE AYER 5 DE SEPTIEMBRE UN FUNCIONARIO DEL BANCO DE BOGOTÁ LO LLAMO Y REALIZARON EL SEMBRADO VÍA TELEFONICA / USUARIO: Renzo García  TELEFONO: 3247766327 CORREO: renzogarcia971@gmail.com"/>
    <s v="VISITA_TÉCNICA"/>
    <s v="NO"/>
    <s v="TIPO I"/>
    <s v="TERRESTRE"/>
    <s v="DE AVILA SIADES ALBERTO ENRIQUE"/>
    <n v="1"/>
    <n v="0"/>
    <n v="65960.072302"/>
    <n v="75096.394270399993"/>
    <n v="65960.072302"/>
    <m/>
    <m/>
    <m/>
    <m/>
    <m/>
    <m/>
  </r>
  <r>
    <s v="CALI"/>
    <x v="1"/>
    <x v="1"/>
    <n v="76126"/>
    <s v="TA-25-1094815"/>
    <n v="13462312"/>
    <s v="INCIDENTE"/>
    <s v="VALLE DEL CAUCA"/>
    <s v="CALIMA"/>
    <s v="EGO UP"/>
    <s v="REDEBAN"/>
    <s v="FO-25-1511031"/>
    <d v="2025-09-10T16:16:00"/>
    <d v="2025-09-11T16:40:00"/>
    <s v="BANCO DE BOGOTA"/>
    <s v="ENTIDAD"/>
    <s v="AVAL TARJETA DE SEMBRADO"/>
    <s v="RECHAZO GENERAL"/>
    <s v="CERRADO"/>
    <s v="10-09 LA RED: POR FAVOR PROCEDER CON EL CORRESPONDIENTE RESEMBRADO DE TARJETA, PERO ADICIONAL ESTA PRESENTANDO NOVEDAD, AGRADEZCO VALIDAR Y PRIORIZAR LA ATENCIÓN DE ESTE CASO ** SE ESCALA PARA VISITA. LLAMAR ANTES DE VISITAR, CONFIRMAR FALLA Y DATOS_x000a_0_x000a_11-09 / SOLUCIÓN: SE REALIZA RESEMBRADO DE TARJETA VIRTUAL # 6917, PRUEBAS DE COMERCIO OK, PRUEBAS CB RECHAZO GENERAL, SE DEJA ESCALADO EL CASO / USUARIO: LUIS GERARDO TREJOS TELEFONO: 3178534937 CORREO: luistrejos43@yahoo.es"/>
    <s v="VISITA_TÉCNICA"/>
    <s v="9B009698"/>
    <s v="TIPO II"/>
    <s v="TERRESTRE"/>
    <s v="PAREDES CASTILLO DIEGO"/>
    <n v="1"/>
    <n v="0"/>
    <n v="144967.87232000002"/>
    <n v="140395.6348884"/>
    <n v="144967.87232000002"/>
    <m/>
    <m/>
    <m/>
    <m/>
    <m/>
    <m/>
  </r>
  <r>
    <s v="BUCARAMANGA"/>
    <x v="5"/>
    <x v="5"/>
    <n v="68001"/>
    <s v="TA-25-1111192"/>
    <n v="17068743"/>
    <s v="INCIDENTE"/>
    <s v="SANTANDER"/>
    <s v="BUCARAMANGA"/>
    <s v="COOPENESSA CABECERA"/>
    <s v="REDEBAN"/>
    <s v="FO-25-1536782"/>
    <d v="2025-09-16T11:06:00"/>
    <d v="2025-09-16T16:35:00"/>
    <s v="BANCO POPULAR"/>
    <s v="HARDWARE"/>
    <s v="SE REINICIA"/>
    <s v="LECTOR BARRAS"/>
    <s v="CERRADO"/>
    <s v="16-09 SE ESCALA PARA VISITA, POR SOLICITUD DE LA RED_x000a_0_x000a_16-09 / SOLUCIÓN: SE REALIZA BORRADO EL INYECCIÓN DE VERSIÓN 10.6, POR FALLA DE REINICIO, SE CAMBIA LECTOR DE BARRAS Y HUB, PRUEBAS Y LIMPIEZA DE EQUIPOS OK, TARJETA DE SEMBRADO # 5031. / USUARIO: Maria Alejandra Pérez  TELEFONO: 3170567733 CORREO: coordinadorrecaudos@coopenessa.com"/>
    <s v="VISITA_TÉCNICA"/>
    <s v="GZ00Y736"/>
    <s v="TIPO I"/>
    <s v="TERRESTRE"/>
    <s v="MARTINEZ FLOREZ DONIS ALBERTO"/>
    <n v="1"/>
    <n v="0"/>
    <n v="65960.072302"/>
    <n v="75096.394270399993"/>
    <n v="65960.072302"/>
    <m/>
    <m/>
    <m/>
    <m/>
    <m/>
    <m/>
  </r>
  <r>
    <s v="CALI"/>
    <x v="1"/>
    <x v="1"/>
    <n v="76520"/>
    <s v="TA-25-1136361"/>
    <n v="14609820"/>
    <s v="INCIDENTE"/>
    <s v="VALLE DEL CAUCA"/>
    <s v="PALMIRA"/>
    <s v="SUPERMERCADO BELALCAZAR ROZO"/>
    <s v="REDEBAN"/>
    <s v="FO-25-1565171"/>
    <d v="2025-09-24T13:23:00"/>
    <d v="2025-09-25T10:13:00"/>
    <s v="BANCO AV VILLAS"/>
    <s v="ENTIDAD"/>
    <s v="ERROR DE TRANSACCIONES"/>
    <s v="TRANSACCION NO PERMITIDA"/>
    <s v="CERRADO"/>
    <s v="SE CREA SOLICITUD POR PETICION DE LA RED CON LA SIGUIENTE OBSERVACION : Buenas tardes, equipo._x000a__x000a_Por favor su apoyo programando la visita de un técnico para el día 25 de septiembre a las 9:30 a.m. en el siguiente comercio. Necesitamos realizar pruebas de funcionamiento del equipo instalado._x000a__x000a_Agradezco me confirmen el nombre del técnico asignado para esta actividad._x000a__x000a_Asimismo, les solicito que se conecten a la siguiente sesión de Teams para llevar a cabo las pruebas correspondientes._x000a__x000a_Quedo atenta a tu confirmación._x000a__x000a_NOVEDADES REDEBAN | Reunión-Unirse | Microsoft Teams_x000a__x000a_Cód. Único Nombre Comercio Num. Id. Dirección Ciudad Estado Afiliación Indicador de comercio Tipo de Corresponsal bancario Banco Corresponsal_x000a_14609820 SUPERMERCADO BELALCAZAR ROZO 900203566 CL 10 14A 211 PALMIRA ACTIVO POS DUAL AVAL 52 - AV VILLAS ENTRECUENTAS_x000a__x000a__x000a_0_x000a_25-09 / SOLUCIÓN: EN LA VISITA TÉCNICA SE REALIZARON LAS PRUEBAS EN AUDITORÍA,PARA CONFIRMAR POSIBLE FALLAS DEL DATÁFONO,SE QNEXARON LAS PRUEBAS REALIZADAS,SE CIERRA EL CASO. / USUARIO: XIOMARA OSORIO TELEFONO: 3017540027 CORREO: osoriogustinxiomara@gmail.com"/>
    <s v="VISITA_TÉCNICA"/>
    <s v="AAAAK603"/>
    <s v="TIPO I"/>
    <s v="TERRESTRE"/>
    <s v="SANCHEZ URREGO ROBINSON DAVID"/>
    <n v="1"/>
    <n v="0"/>
    <n v="65960.072302"/>
    <n v="75096.394270399993"/>
    <n v="65960.072302"/>
    <m/>
    <m/>
    <m/>
    <m/>
    <m/>
    <m/>
  </r>
  <r>
    <s v="CALI"/>
    <x v="1"/>
    <x v="1"/>
    <n v="76520"/>
    <s v="TA-25-1151106"/>
    <n v="64430820"/>
    <s v="INCIDENTE"/>
    <s v="VALLE DEL CAUCA"/>
    <s v="PALMIRA"/>
    <s v=" SEBAS YORK"/>
    <s v="REDEBAN"/>
    <s v="FO-25-1585584"/>
    <d v="2025-09-25T15:52:00"/>
    <d v="2025-09-26T08:15:00"/>
    <s v="BANCO DE BOGOTA"/>
    <s v="ENTIDAD"/>
    <s v="AVAL TARJETA DE SEMBRADO"/>
    <s v="RESEMBRADO EXITOSO"/>
    <s v="CERRADO"/>
    <s v="25-09 SE ESCALA PARA VISITA. LLAMAR ANTES DE VISITAR, CONFIRMAR FALLA Y DATOS. ** POR FAVOR PROCEDER CON EL CORRESPONDIENTE RESEMBRADO DE TARJETA. GRACIAS._x000a_0_x000a_26-09 / SOLUCIÓN: EN LA VISITA TÉCNICA SE REALIZÓ EL RESEMBRADO DE TARJETA DE BANCO DE BOGOTÁ,SE REALIZAN LAS PRUEBAS DEJANDO EL SERVICIO OPERANDO SIN FALLAS Y SIN NOVEDAD. / USUARIO:  TELEFONO:  CORREO: "/>
    <s v="VISITA_TÉCNICA"/>
    <s v="F100V217"/>
    <s v="TIPO I"/>
    <s v="TERRESTRE"/>
    <s v="SANCHEZ URREGO ROBINSON DAVID"/>
    <n v="1"/>
    <n v="0"/>
    <n v="65960.072302"/>
    <n v="75096.394270399993"/>
    <n v="65960.072302"/>
    <m/>
    <m/>
    <m/>
    <m/>
    <m/>
    <m/>
  </r>
  <r>
    <s v="NEIVA"/>
    <x v="4"/>
    <x v="4"/>
    <n v="18460"/>
    <s v="TA-25-1146846"/>
    <n v="81404394"/>
    <s v="INCIDENTE"/>
    <s v="CAQUETA"/>
    <s v="MILAN"/>
    <s v="DROGUERIA BIOFAMILIAR DE SAN ANTONIO"/>
    <s v="REDEBAN"/>
    <s v="FO-25-1578897"/>
    <d v="2025-09-24T12:43:00"/>
    <d v="2025-09-26T11:17:00"/>
    <s v="BANCO DE BOGOTA"/>
    <s v="ENTIDAD"/>
    <s v="AVAL TARJETA DE SEMBRADO"/>
    <s v="RESEMBRADO EXITOSO"/>
    <s v="CERRADO"/>
    <s v="24-09 EN COMUNICACIÓN CON LA SEÑORA GINA AL NÚMERO 3222648591 INDICA QUE YA TIENE LA TARJETA DE SEMBRADO, CONFIRMA ÚLTIMOS 4 DÍGITOS **6502, SE ESCALA PARA GESTIÓN TÉCNICA VÍA SOPORTE TELEFÓNICO_x000a_0_x000a_25-09 / SOLUCIÓN: SE REALIZA GESTIÓN TELEFÓNICA PARA SEMBRAR TARJETA DE ACUERDO A LAS INDICACIONES DE REDEBAN, SE SIEMBRA TARJETA PERO LAS TRANSACCIONES SALEN COMO NO PERMITIDAS, PERO SEGÚN INDICACIONES DE YENNY PAOLA DE REDEBAN, MANIFIESTA QUE SE CIERRE LA ORDEN. / USUARIO: YINA CALDERÓN  TELEFONO: 3222648591 CORREO: controldevisitadigital@gmail.com"/>
    <s v="SOPORTE_TELEFÓNICO"/>
    <n v="0"/>
    <s v="TIPO IV"/>
    <s v="TERRESTRE"/>
    <s v="BERMUDEZ SANCHEZ JOSE NEYBER"/>
    <n v="0"/>
    <n v="0"/>
    <n v="41241.0800752"/>
    <n v="0"/>
    <n v="41241.0800752"/>
    <m/>
    <m/>
    <m/>
    <m/>
    <m/>
    <m/>
  </r>
  <r>
    <s v="BUCARAMANGA"/>
    <x v="5"/>
    <x v="5"/>
    <n v="68547"/>
    <s v="TA-25-1151154"/>
    <n v="51400380"/>
    <s v="INCIDENTE"/>
    <s v="SANTANDER"/>
    <s v="PIEDECUESTA"/>
    <s v="KIPOX"/>
    <s v="REDEBAN"/>
    <s v="FO-25-1585660"/>
    <d v="2025-09-25T17:46:00"/>
    <d v="2025-09-26T15:40:00"/>
    <s v="BANCO DE BOGOTA"/>
    <s v="ENTIDAD"/>
    <s v="ERROR DE TRANSACCIONES"/>
    <s v="TIPO DE TARJETA INVALIDA"/>
    <s v="CERRADO"/>
    <s v="25-09 SE ESCALA PARA VISITA. LLAMAR ANTES DE VISITAR, CONFIRMAR FALLA Y DATOS. _x000a_26/09/2025 SE REALIZA VISITA AL ESTABLECIMIENTO CORRESPONSAL AVAL SE VALIDA Y POR ORDEN DE RELEVANTE SE DEBE REALIZAR CAMBIO DE DATÁFONO Y TERMINAL ADJUNTO INFORMACIÓN DEL COMERCIO _x000a_CU: 51400380_x000a_TERMINAL A CAMBIAR: LN0SZ170_x000a_EQUIPO A CAMBIAR: 262765 | 26/09/2025 EN RELACIÓN CON LO ANTERIOR SE ESTABLECE QUE REDEBAN  GENERA NUEVA TERMINAL Y POR LO TANTO CAMBIO DE DATÁFONO PARA DAR SOLUCION AL CASO, ADJUNTO INFORMACIÓN DE LA TERMINAL Y DATÁFONO NUEVO._x000a_TERMINAL NUEVA: FXZZZ223_x000a_DATÁFONO NUEVO: 1188515_x000a_POR ORDEN DE REDEBAN_x000a_26-09 / SOLUCIÓN: SE REALIZA VISITA AL ESTABLECIMIENTO CORRESPONSAL AVAL AL LLEGAR NOS ENCONTRAMOS QUE SE DEBE REALIZAR CAMBIO DE DATÁFONO Y DE TERMINAL SOLICITADO POR REDEBAN, SE ESPERO A QUE NOS PUDIERAN GESTIONAR LA TERMINAL Y POR ENDE CAMBIAR EL EQUIPO QUEDANDO DE LA SIGUIENTE MANERA._x000a_TERMINAL ANTERIOR: LN0SZ170_x000a_TERMINAL NUEVA: FXZZZ223_x000a_EQUIPO ANTERIOR: 262765_x000a_EQUIPO NUEVO: 1188515_x000a_POR ORDEN SE REDEBAN SE HIZO DICHOS CAMBIO_x000a_SE HACE SEMBRADO DE TARJETA 2012 / USUARIO: LUCILA SANDOVAL TELEFONO: 3192389197 CORREO: lux2301@hotmail.com"/>
    <s v="VISITA_TÉCNICA"/>
    <s v="FXZZZ223"/>
    <s v="TIPO II"/>
    <s v="TERRESTRE"/>
    <s v="GONZALEZ ESTUPIÑAN YEISON WALTER ANTONIO"/>
    <n v="1"/>
    <n v="0"/>
    <n v="144967.87232000002"/>
    <n v="140395.6348884"/>
    <n v="144967.87232000002"/>
    <m/>
    <m/>
    <m/>
    <m/>
    <m/>
    <m/>
  </r>
  <r>
    <m/>
    <x v="6"/>
    <x v="7"/>
    <m/>
    <m/>
    <m/>
    <m/>
    <m/>
    <m/>
    <m/>
    <m/>
    <m/>
    <m/>
    <m/>
    <m/>
    <m/>
    <m/>
    <m/>
    <m/>
    <m/>
    <m/>
    <m/>
    <m/>
    <m/>
    <m/>
    <m/>
    <m/>
    <m/>
    <m/>
    <n v="164964.3203008"/>
    <m/>
    <m/>
    <m/>
    <m/>
    <m/>
    <m/>
  </r>
  <r>
    <m/>
    <x v="6"/>
    <x v="7"/>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n v="1231369.1407460002"/>
  </r>
  <r>
    <x v="1"/>
    <n v="10239672.462974396"/>
  </r>
  <r>
    <x v="2"/>
    <n v="5024949.8719035992"/>
  </r>
  <r>
    <x v="3"/>
    <n v="8253502.668511997"/>
  </r>
  <r>
    <x v="4"/>
    <n v="4179634.7137052016"/>
  </r>
  <r>
    <x v="5"/>
    <n v="11574428.072807999"/>
  </r>
  <r>
    <x v="6"/>
    <n v="2232279.0625648005"/>
  </r>
  <r>
    <x v="7"/>
    <m/>
  </r>
  <r>
    <x v="7"/>
    <m/>
  </r>
  <r>
    <x v="7"/>
    <m/>
  </r>
  <r>
    <x v="7"/>
    <m/>
  </r>
  <r>
    <x v="7"/>
    <m/>
  </r>
  <r>
    <x v="7"/>
    <m/>
  </r>
  <r>
    <x v="8"/>
    <s v="VALOR CC"/>
  </r>
  <r>
    <x v="0"/>
    <n v="7477346.2235419974"/>
  </r>
  <r>
    <x v="1"/>
    <n v="24817714.552053973"/>
  </r>
  <r>
    <x v="2"/>
    <n v="38450028.022550255"/>
  </r>
  <r>
    <x v="3"/>
    <n v="56740009.290811285"/>
  </r>
  <r>
    <x v="4"/>
    <n v="22067473.04700679"/>
  </r>
  <r>
    <x v="5"/>
    <n v="26307564.629023988"/>
  </r>
  <r>
    <x v="6"/>
    <n v="15455599.595518025"/>
  </r>
  <r>
    <x v="7"/>
    <m/>
  </r>
  <r>
    <x v="7"/>
    <m/>
  </r>
  <r>
    <x v="7"/>
    <m/>
  </r>
  <r>
    <x v="7"/>
    <m/>
  </r>
  <r>
    <x v="7"/>
    <m/>
  </r>
  <r>
    <x v="7"/>
    <m/>
  </r>
  <r>
    <x v="7"/>
    <m/>
  </r>
  <r>
    <x v="8"/>
    <s v="VALOR CC"/>
  </r>
  <r>
    <x v="0"/>
    <n v="3069545.1693040007"/>
  </r>
  <r>
    <x v="1"/>
    <n v="11145764.516406005"/>
  </r>
  <r>
    <x v="2"/>
    <n v="9237693.6863272041"/>
  </r>
  <r>
    <x v="3"/>
    <n v="8943557.5037787929"/>
  </r>
  <r>
    <x v="4"/>
    <n v="14079576.256766004"/>
  </r>
  <r>
    <x v="5"/>
    <n v="15148755.733207604"/>
  </r>
  <r>
    <x v="6"/>
    <n v="8443777.358315995"/>
  </r>
  <r>
    <x v="7"/>
    <m/>
  </r>
  <r>
    <x v="7"/>
    <m/>
  </r>
  <r>
    <x v="7"/>
    <m/>
  </r>
  <r>
    <x v="7"/>
    <m/>
  </r>
  <r>
    <x v="7"/>
    <m/>
  </r>
  <r>
    <x v="7"/>
    <m/>
  </r>
  <r>
    <x v="7"/>
    <m/>
  </r>
  <r>
    <x v="8"/>
    <s v="VALOR CC"/>
  </r>
  <r>
    <x v="0"/>
    <n v="4112644.3952904055"/>
  </r>
  <r>
    <x v="1"/>
    <n v="12574586.150951205"/>
  </r>
  <r>
    <x v="2"/>
    <n v="15701153.698498394"/>
  </r>
  <r>
    <x v="3"/>
    <n v="18757071.458945993"/>
  </r>
  <r>
    <x v="4"/>
    <n v="8237418.6353572188"/>
  </r>
  <r>
    <x v="5"/>
    <n v="11693967.364383625"/>
  </r>
  <r>
    <x v="6"/>
    <n v="11697274.859642416"/>
  </r>
  <r>
    <x v="7"/>
    <m/>
  </r>
  <r>
    <x v="7"/>
    <m/>
  </r>
  <r>
    <x v="7"/>
    <m/>
  </r>
  <r>
    <x v="7"/>
    <m/>
  </r>
  <r>
    <x v="7"/>
    <m/>
  </r>
  <r>
    <x v="7"/>
    <m/>
  </r>
  <r>
    <x v="7"/>
    <m/>
  </r>
  <r>
    <x v="8"/>
    <s v="VALOR CC"/>
  </r>
  <r>
    <x v="9"/>
    <n v="0"/>
  </r>
  <r>
    <x v="7"/>
    <m/>
  </r>
  <r>
    <x v="7"/>
    <m/>
  </r>
  <r>
    <x v="7"/>
    <m/>
  </r>
  <r>
    <x v="7"/>
    <m/>
  </r>
  <r>
    <x v="7"/>
    <m/>
  </r>
  <r>
    <x v="8"/>
    <s v="VALOR CC"/>
  </r>
  <r>
    <x v="9"/>
    <n v="0"/>
  </r>
  <r>
    <x v="7"/>
    <m/>
  </r>
  <r>
    <x v="7"/>
    <m/>
  </r>
  <r>
    <x v="7"/>
    <m/>
  </r>
  <r>
    <x v="7"/>
    <m/>
  </r>
  <r>
    <x v="7"/>
    <m/>
  </r>
  <r>
    <x v="7"/>
    <m/>
  </r>
  <r>
    <x v="8"/>
    <s v="VALOR CC"/>
  </r>
  <r>
    <x v="9"/>
    <n v="0"/>
  </r>
  <r>
    <x v="7"/>
    <m/>
  </r>
  <r>
    <x v="7"/>
    <m/>
  </r>
  <r>
    <x v="7"/>
    <m/>
  </r>
  <r>
    <x v="7"/>
    <m/>
  </r>
  <r>
    <x v="7"/>
    <m/>
  </r>
  <r>
    <x v="7"/>
    <m/>
  </r>
  <r>
    <x v="8"/>
    <s v="VALOR CC"/>
  </r>
  <r>
    <x v="0"/>
    <n v="753548.96076199994"/>
  </r>
  <r>
    <x v="1"/>
    <n v="5554898.0100196013"/>
  </r>
  <r>
    <x v="2"/>
    <n v="2489521.4009200004"/>
  </r>
  <r>
    <x v="3"/>
    <n v="11382102.729292801"/>
  </r>
  <r>
    <x v="4"/>
    <n v="6764990.9620376034"/>
  </r>
  <r>
    <x v="5"/>
    <n v="7083964.0499172015"/>
  </r>
  <r>
    <x v="6"/>
    <n v="5243889.8875548011"/>
  </r>
  <r>
    <x v="7"/>
    <m/>
  </r>
  <r>
    <x v="7"/>
    <m/>
  </r>
  <r>
    <x v="7"/>
    <m/>
  </r>
  <r>
    <x v="7"/>
    <m/>
  </r>
  <r>
    <x v="7"/>
    <m/>
  </r>
  <r>
    <x v="7"/>
    <m/>
  </r>
  <r>
    <x v="8"/>
    <s v="VALOR CC"/>
  </r>
  <r>
    <x v="0"/>
    <n v="276888.01692400005"/>
  </r>
  <r>
    <x v="1"/>
    <n v="6779108.0376543999"/>
  </r>
  <r>
    <x v="2"/>
    <n v="4366627.8920192001"/>
  </r>
  <r>
    <x v="3"/>
    <n v="3961582.5838448019"/>
  </r>
  <r>
    <x v="4"/>
    <n v="7719386.4632639978"/>
  </r>
  <r>
    <x v="5"/>
    <n v="5896253.0760183986"/>
  </r>
  <r>
    <x v="6"/>
    <n v="4671335.1684191991"/>
  </r>
  <r>
    <x v="7"/>
    <m/>
  </r>
  <r>
    <x v="7"/>
    <m/>
  </r>
  <r>
    <x v="7"/>
    <m/>
  </r>
  <r>
    <x v="7"/>
    <m/>
  </r>
  <r>
    <x v="7"/>
    <m/>
  </r>
  <r>
    <x v="7"/>
    <m/>
  </r>
  <r>
    <x v="8"/>
    <s v="VALOR CC"/>
  </r>
  <r>
    <x v="0"/>
    <n v="210927.94462200004"/>
  </r>
  <r>
    <x v="1"/>
    <n v="1838150.7327972001"/>
  </r>
  <r>
    <x v="2"/>
    <n v="421855.88924400008"/>
  </r>
  <r>
    <x v="3"/>
    <n v="743429.1657580001"/>
  </r>
  <r>
    <x v="4"/>
    <n v="1809957.3804380002"/>
  </r>
  <r>
    <x v="5"/>
    <n v="1555503.4123719998"/>
  </r>
  <r>
    <x v="6"/>
    <n v="1225265.248438"/>
  </r>
  <r>
    <x v="7"/>
    <m/>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A13A0-410C-46B8-95A9-4CF86E25998E}" name="TablaDinámica4" cacheId="203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6:C54" firstHeaderRow="1" firstDataRow="1" firstDataCol="2"/>
  <pivotFields count="36">
    <pivotField compact="0" outline="0" showAll="0"/>
    <pivotField axis="axisRow" compact="0" outline="0" showAll="0" defaultSubtotal="0">
      <items count="8">
        <item x="2"/>
        <item x="1"/>
        <item x="0"/>
        <item x="5"/>
        <item x="3"/>
        <item x="4"/>
        <item m="1" x="7"/>
        <item h="1" x="6"/>
      </items>
    </pivotField>
    <pivotField axis="axisRow" compact="0" outline="0" showAll="0">
      <items count="9">
        <item x="1"/>
        <item x="6"/>
        <item x="2"/>
        <item x="4"/>
        <item x="0"/>
        <item x="5"/>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TOTAL " fld="30" baseField="0" baseItem="0"/>
  </dataFields>
  <formats count="1">
    <format dxfId="4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6AA7A-9A93-4161-987E-90236DCDAAC1}" name="TablaDinámica10" cacheId="205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1:I9" firstHeaderRow="0" firstDataRow="1" firstDataCol="1"/>
  <pivotFields count="2">
    <pivotField axis="axisRow" compact="0" outline="0" showAll="0">
      <items count="11">
        <item h="1" x="8"/>
        <item x="6"/>
        <item x="2"/>
        <item x="0"/>
        <item x="3"/>
        <item x="4"/>
        <item x="5"/>
        <item x="1"/>
        <item h="1" x="7"/>
        <item h="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CC" fld="1" baseField="0" baseItem="0" numFmtId="175"/>
    <dataField name="Suma de VALOR CC2" fld="1" showDataAs="percentOfCol" baseField="0" baseItem="0" numFmtId="10"/>
  </dataFields>
  <formats count="2">
    <format dxfId="476">
      <pivotArea outline="0" fieldPosition="0">
        <references count="2">
          <reference field="4294967294" count="1" selected="0">
            <x v="1"/>
          </reference>
          <reference field="0" count="0" selected="0"/>
        </references>
      </pivotArea>
    </format>
    <format dxfId="477">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68B4D-DB38-47CD-B2EE-A50B5BF58CD4}" name="TablaDinámica2" cacheId="202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C24" firstHeaderRow="1" firstDataRow="1" firstDataCol="2"/>
  <pivotFields count="40">
    <pivotField compact="0" outline="0" showAll="0"/>
    <pivotField axis="axisRow" compact="0" outline="0" showAll="0" defaultSubtotal="0">
      <items count="8">
        <item x="2"/>
        <item x="5"/>
        <item x="3"/>
        <item x="4"/>
        <item x="1"/>
        <item x="0"/>
        <item h="1" x="6"/>
        <item h="1" m="1" x="7"/>
      </items>
    </pivotField>
    <pivotField axis="axisRow" compact="0" outline="0" showAll="0">
      <items count="9">
        <item x="6"/>
        <item x="4"/>
        <item x="2"/>
        <item x="0"/>
        <item x="3"/>
        <item x="5"/>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4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530E9-2E19-4909-A85A-110AF9888D63}" name="TablaDinámica1" cacheId="201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C10" firstHeaderRow="1" firstDataRow="1" firstDataCol="2"/>
  <pivotFields count="37">
    <pivotField compact="0" outline="0" showAll="0"/>
    <pivotField axis="axisRow" compact="0" outline="0" showAll="0" defaultSubtotal="0">
      <items count="7">
        <item x="0"/>
        <item x="1"/>
        <item x="4"/>
        <item x="2"/>
        <item x="3"/>
        <item x="5"/>
        <item h="1" x="6"/>
      </items>
    </pivotField>
    <pivotField axis="axisRow" compact="0" outline="0" showAll="0">
      <items count="9">
        <item x="2"/>
        <item x="1"/>
        <item x="0"/>
        <item x="6"/>
        <item x="5"/>
        <item x="3"/>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8" baseField="0" baseItem="0" numFmtId="182"/>
  </dataFields>
  <formats count="1">
    <format dxfId="4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29626D-4D60-4208-A0E9-A5C5DBFB7A1F}" name="TablaDinámica5" cacheId="201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C62" firstHeaderRow="1" firstDataRow="1" firstDataCol="2"/>
  <pivotFields count="40">
    <pivotField compact="0" outline="0" showAll="0"/>
    <pivotField axis="axisRow" compact="0" outline="0" showAll="0" defaultSubtotal="0">
      <items count="2">
        <item m="1" x="1"/>
        <item h="1" x="0"/>
      </items>
    </pivotField>
    <pivotField axis="axisRow" compact="0" outline="0" showAll="0">
      <items count="3">
        <item m="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1">
    <i t="grand">
      <x/>
    </i>
  </rowItems>
  <colItems count="1">
    <i/>
  </colItems>
  <dataFields count="1">
    <dataField name="Suma de VALOR FACTURABLE A LA RED" fld="33" baseField="0" baseItem="0" numFmtId="175"/>
  </dataFields>
  <formats count="1">
    <format dxfId="4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E21B3-B2CD-4767-B216-5B3B03B8A640}" name="TablaDinámica7" cacheId="204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84:C92" firstHeaderRow="1" firstDataRow="1" firstDataCol="2"/>
  <pivotFields count="34">
    <pivotField compact="0" outline="0" showAll="0"/>
    <pivotField axis="axisRow" compact="0" outline="0" showAll="0" defaultSubtotal="0">
      <items count="7">
        <item x="3"/>
        <item x="5"/>
        <item x="2"/>
        <item x="1"/>
        <item x="0"/>
        <item x="4"/>
        <item h="1" x="6"/>
      </items>
    </pivotField>
    <pivotField axis="axisRow" compact="0" outline="0" showAll="0">
      <items count="9">
        <item x="6"/>
        <item x="4"/>
        <item x="3"/>
        <item x="5"/>
        <item x="2"/>
        <item x="1"/>
        <item x="0"/>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7" baseField="0" baseItem="0" numFmtId="175"/>
  </dataFields>
  <formats count="1">
    <format dxfId="4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F2FA4F-EF71-4844-BB5B-F2696712FDB4}" name="TablaDinámica3" cacheId="202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1:C39" firstHeaderRow="1" firstDataRow="1" firstDataCol="2"/>
  <pivotFields count="39">
    <pivotField compact="0" outline="0" showAll="0"/>
    <pivotField axis="axisRow" compact="0" outline="0" showAll="0" defaultSubtotal="0">
      <items count="8">
        <item x="2"/>
        <item x="0"/>
        <item x="1"/>
        <item x="3"/>
        <item x="5"/>
        <item x="4"/>
        <item h="1" x="6"/>
        <item h="1" m="1" x="7"/>
      </items>
    </pivotField>
    <pivotField axis="axisRow" compact="0" outline="0" showAll="0">
      <items count="9">
        <item x="0"/>
        <item x="6"/>
        <item x="2"/>
        <item x="4"/>
        <item x="1"/>
        <item x="3"/>
        <item x="5"/>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TOTAL " fld="31" baseField="0" baseItem="0"/>
  </dataFields>
  <formats count="1">
    <format dxfId="4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E366E2-8477-4779-924C-37840A7CDFCC}" name="TablaDinámica11" cacheId="203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8:C69" firstHeaderRow="1" firstDataRow="1" firstDataCol="2"/>
  <pivotFields count="32">
    <pivotField compact="0" outline="0" showAll="0"/>
    <pivotField axis="axisRow" compact="0" outline="0" showAll="0" defaultSubtotal="0">
      <items count="3">
        <item m="1" x="2"/>
        <item h="1" x="1"/>
        <item h="1" x="0"/>
      </items>
    </pivotField>
    <pivotField axis="axisRow"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1">
    <i t="grand">
      <x/>
    </i>
  </rowItems>
  <colItems count="1">
    <i/>
  </colItems>
  <dataFields count="1">
    <dataField name="Suma de VALOR FACTURABLE A LA RED" fld="31" baseField="0" baseItem="0" numFmtId="175"/>
  </dataFields>
  <formats count="1">
    <format dxfId="4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B5912F-4312-4C78-9105-9B985853E3E8}" name="TablaDinámica13" cacheId="204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C77" firstHeaderRow="1" firstDataRow="1" firstDataCol="2"/>
  <pivotFields count="30">
    <pivotField compact="0" outline="0" showAll="0"/>
    <pivotField axis="axisRow" compact="0" outline="0" showAll="0" defaultSubtotal="0">
      <items count="3">
        <item m="1" x="2"/>
        <item h="1" x="1"/>
        <item h="1" x="0"/>
      </items>
    </pivotField>
    <pivotField axis="axisRow"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1">
    <i t="grand">
      <x/>
    </i>
  </rowItems>
  <colItems count="1">
    <i/>
  </colItems>
  <dataFields count="1">
    <dataField name="Suma de VALOR FACTURABLE A LA RED" fld="29" baseField="0" baseItem="0" numFmtId="175"/>
  </dataFields>
  <formats count="1">
    <format dxfId="4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BDC167-CCB3-47A3-8B82-134C5EFCF388}" name="TablaDinámica8" cacheId="205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98:C106" firstHeaderRow="1" firstDataRow="1" firstDataCol="2"/>
  <pivotFields count="36">
    <pivotField compact="0" outline="0" showAll="0"/>
    <pivotField axis="axisRow" compact="0" outline="0" showAll="0" defaultSubtotal="0">
      <items count="8">
        <item x="1"/>
        <item x="3"/>
        <item x="2"/>
        <item x="4"/>
        <item x="5"/>
        <item x="0"/>
        <item h="1" x="6"/>
        <item h="1" m="1" x="7"/>
      </items>
    </pivotField>
    <pivotField axis="axisRow" compact="0" outline="0" showAll="0">
      <items count="10">
        <item x="3"/>
        <item x="6"/>
        <item x="1"/>
        <item x="0"/>
        <item x="2"/>
        <item x="4"/>
        <item x="5"/>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9" baseField="0" baseItem="0" numFmtId="175"/>
  </dataFields>
  <formats count="1">
    <format dxfId="4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372B65-F0EF-4296-A67B-C64C8D31BCFC}" name="TablaDinámica9" cacheId="205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12:C120" firstHeaderRow="1" firstDataRow="1" firstDataCol="2"/>
  <pivotFields count="38">
    <pivotField compact="0" outline="0" showAll="0"/>
    <pivotField axis="axisRow" compact="0" outline="0" showAll="0" defaultSubtotal="0">
      <items count="7">
        <item x="5"/>
        <item x="4"/>
        <item x="2"/>
        <item x="0"/>
        <item x="1"/>
        <item x="3"/>
        <item h="1" x="6"/>
      </items>
    </pivotField>
    <pivotField axis="axisRow" compact="0" outline="0" showAll="0">
      <items count="9">
        <item x="4"/>
        <item x="6"/>
        <item x="5"/>
        <item x="3"/>
        <item x="2"/>
        <item x="0"/>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4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zoomScaleNormal="100" zoomScaleSheetLayoutView="100" workbookViewId="0">
      <selection activeCell="B5" sqref="B5:B11"/>
    </sheetView>
  </sheetViews>
  <sheetFormatPr defaultColWidth="11.42578125" defaultRowHeight="13.15"/>
  <cols>
    <col min="1" max="1" width="35.42578125" style="3" bestFit="1" customWidth="1"/>
    <col min="2" max="2" width="17.7109375" style="3" customWidth="1"/>
    <col min="3" max="3" width="16.42578125" style="3" customWidth="1"/>
    <col min="4" max="4" width="14.7109375" style="3" customWidth="1"/>
    <col min="5" max="5" width="15.7109375" style="3" customWidth="1"/>
    <col min="6" max="6" width="16.28515625" style="3" customWidth="1"/>
    <col min="7" max="7" width="16.7109375" style="3" bestFit="1" customWidth="1"/>
    <col min="8" max="8" width="13.7109375" style="3" bestFit="1" customWidth="1"/>
    <col min="9" max="9" width="11.42578125" style="3"/>
    <col min="10" max="10" width="16.28515625" style="3" bestFit="1" customWidth="1"/>
    <col min="11" max="16384" width="11.42578125" style="3"/>
  </cols>
  <sheetData>
    <row r="1" spans="1:3" ht="13.15" customHeight="1">
      <c r="A1" s="202" t="s">
        <v>0</v>
      </c>
      <c r="B1" s="203"/>
      <c r="C1" s="203"/>
    </row>
    <row r="2" spans="1:3" ht="12.75" customHeight="1">
      <c r="A2" s="204" t="s">
        <v>1</v>
      </c>
      <c r="B2" s="205"/>
      <c r="C2" s="205"/>
    </row>
    <row r="3" spans="1:3">
      <c r="A3" s="8"/>
      <c r="B3" s="91"/>
      <c r="C3" s="83"/>
    </row>
    <row r="4" spans="1:3">
      <c r="A4" s="9" t="s">
        <v>2</v>
      </c>
      <c r="B4" s="110" t="s">
        <v>3</v>
      </c>
      <c r="C4" s="100" t="s">
        <v>4</v>
      </c>
    </row>
    <row r="5" spans="1:3">
      <c r="A5" s="8" t="s">
        <v>5</v>
      </c>
      <c r="B5" s="111">
        <f>COUNTA('APERTURAS BANCOLOMBIA'!$A:$A)-1</f>
        <v>219</v>
      </c>
      <c r="C5" s="107">
        <f>'APERTURAS BANCOLOMBIA'!AC221</f>
        <v>42735835.993213952</v>
      </c>
    </row>
    <row r="6" spans="1:3">
      <c r="A6" s="8" t="s">
        <v>6</v>
      </c>
      <c r="B6" s="111">
        <f>COUNTA('INCIDENTES BANCOLOMBIA'!A:A)-1</f>
        <v>1194</v>
      </c>
      <c r="C6" s="107">
        <f>'INCIDENTES BANCOLOMBIA'!AF1196</f>
        <v>191315735.36050713</v>
      </c>
    </row>
    <row r="7" spans="1:3">
      <c r="A7" s="8" t="s">
        <v>7</v>
      </c>
      <c r="B7" s="111">
        <f>COUNTA('OC BANCOLOMBIA'!A:A)-1</f>
        <v>447</v>
      </c>
      <c r="C7" s="107">
        <f>'OC BANCOLOMBIA'!AF449</f>
        <v>70068670.224105105</v>
      </c>
    </row>
    <row r="8" spans="1:3">
      <c r="A8" s="8" t="s">
        <v>8</v>
      </c>
      <c r="B8" s="111">
        <f>COUNTA(PAPELERIA!A:A)-1</f>
        <v>1946</v>
      </c>
      <c r="C8" s="107">
        <f>PAPELERIA!AE1948</f>
        <v>82774116.563068315</v>
      </c>
    </row>
    <row r="9" spans="1:3">
      <c r="A9" s="8" t="s">
        <v>9</v>
      </c>
      <c r="B9" s="111">
        <f>COUNTA('APERTURAS AVAL'!A:A)-1</f>
        <v>188</v>
      </c>
      <c r="C9" s="107">
        <f>'APERTURAS AVAL'!AB190</f>
        <v>39272916.000503965</v>
      </c>
    </row>
    <row r="10" spans="1:3">
      <c r="A10" s="8" t="s">
        <v>10</v>
      </c>
      <c r="B10" s="111">
        <f>COUNTA('INCIDENTES AVAL'!A:A)-1</f>
        <v>283</v>
      </c>
      <c r="C10" s="107">
        <f>'INCIDENTES AVAL'!AD285</f>
        <v>164964.3203008</v>
      </c>
    </row>
    <row r="11" spans="1:3">
      <c r="A11" s="38" t="s">
        <v>11</v>
      </c>
      <c r="B11" s="112">
        <f>COUNTA('OC AVAL'!A:A)-1</f>
        <v>63</v>
      </c>
      <c r="C11" s="107">
        <f>'OC AVAL'!AF65</f>
        <v>7805089.7736691972</v>
      </c>
    </row>
    <row r="12" spans="1:3">
      <c r="A12" s="83" t="s">
        <v>12</v>
      </c>
      <c r="B12" s="113">
        <f>COUNTA('APERTURAS BBVA'!A:A)-1</f>
        <v>0</v>
      </c>
      <c r="C12" s="107">
        <f>'APERTURAS BBVA'!AH3</f>
        <v>0</v>
      </c>
    </row>
    <row r="13" spans="1:3">
      <c r="A13" s="8" t="s">
        <v>13</v>
      </c>
      <c r="B13" s="113">
        <f>COUNTA('OC BBVA'!A:A)-1</f>
        <v>0</v>
      </c>
      <c r="C13" s="107">
        <f>'OC BBVA'!AF4</f>
        <v>0</v>
      </c>
    </row>
    <row r="14" spans="1:3">
      <c r="A14" s="8" t="s">
        <v>14</v>
      </c>
      <c r="B14" s="111">
        <f>COUNTA('INCIDENTES BBVA'!A:A)-1</f>
        <v>0</v>
      </c>
      <c r="C14" s="107">
        <f>'INCIDENTES BBVA'!AD5</f>
        <v>0</v>
      </c>
    </row>
    <row r="15" spans="1:3">
      <c r="A15" s="200" t="s">
        <v>15</v>
      </c>
      <c r="B15" s="201"/>
      <c r="C15" s="108">
        <f>SUM(C5:C14)</f>
        <v>434137328.23536849</v>
      </c>
    </row>
    <row r="16" spans="1:3" ht="15" customHeight="1">
      <c r="A16" s="196" t="s">
        <v>16</v>
      </c>
      <c r="B16" s="197"/>
      <c r="C16" s="109">
        <f>C15*0.19</f>
        <v>82486092.364720017</v>
      </c>
    </row>
    <row r="17" spans="1:3">
      <c r="A17" s="198" t="s">
        <v>4</v>
      </c>
      <c r="B17" s="199" t="s">
        <v>4</v>
      </c>
      <c r="C17" s="108">
        <f>C15+C16</f>
        <v>516623420.60008848</v>
      </c>
    </row>
    <row r="18" spans="1:3" ht="15" customHeight="1">
      <c r="A18" s="7"/>
      <c r="B18" s="7"/>
      <c r="C18" s="7"/>
    </row>
    <row r="19" spans="1:3">
      <c r="A19" s="7"/>
      <c r="B19" s="7"/>
      <c r="C19" s="11"/>
    </row>
  </sheetData>
  <mergeCells count="5">
    <mergeCell ref="A16:B16"/>
    <mergeCell ref="A17:B17"/>
    <mergeCell ref="A15:B15"/>
    <mergeCell ref="A1:C1"/>
    <mergeCell ref="A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1486-71D4-4E1D-B8D8-1E24FE7882EF}">
  <dimension ref="A1:AA382"/>
  <sheetViews>
    <sheetView workbookViewId="0">
      <selection activeCell="D17" sqref="D17"/>
    </sheetView>
  </sheetViews>
  <sheetFormatPr defaultColWidth="11.42578125" defaultRowHeight="10.15"/>
  <cols>
    <col min="1" max="1" width="23.7109375" style="1" bestFit="1" customWidth="1"/>
    <col min="2" max="2" width="32.85546875" style="1" customWidth="1"/>
    <col min="3" max="3" width="20.42578125" style="1" bestFit="1" customWidth="1"/>
    <col min="4" max="4" width="28.28515625" style="2" bestFit="1" customWidth="1"/>
    <col min="5" max="5" width="16.5703125" style="1" bestFit="1" customWidth="1"/>
    <col min="6" max="6" width="4.140625" style="1" customWidth="1"/>
    <col min="7" max="7" width="22" style="1" customWidth="1"/>
    <col min="8" max="8" width="13.5703125" style="1" customWidth="1"/>
    <col min="9" max="9" width="17.7109375" style="1" customWidth="1"/>
    <col min="10" max="10" width="13.5703125" style="1" customWidth="1"/>
    <col min="11" max="11" width="17.7109375" style="1" customWidth="1"/>
    <col min="12" max="16384" width="11.42578125" style="1"/>
  </cols>
  <sheetData>
    <row r="1" spans="1:27" s="5" customFormat="1" ht="49.5" customHeight="1">
      <c r="A1" s="12" t="s">
        <v>17</v>
      </c>
      <c r="B1" s="12" t="s">
        <v>18</v>
      </c>
      <c r="C1" s="12" t="s">
        <v>19</v>
      </c>
      <c r="D1" s="12" t="s">
        <v>20</v>
      </c>
      <c r="E1" s="7"/>
      <c r="F1" s="7"/>
      <c r="G1" s="208" t="s">
        <v>17</v>
      </c>
      <c r="H1" s="208" t="s">
        <v>21</v>
      </c>
      <c r="I1" s="208"/>
      <c r="J1" s="208" t="s">
        <v>22</v>
      </c>
      <c r="K1" s="208"/>
      <c r="L1" s="208" t="s">
        <v>23</v>
      </c>
      <c r="M1" s="7"/>
      <c r="N1" s="12" t="s">
        <v>24</v>
      </c>
      <c r="O1" s="7"/>
      <c r="P1" s="7"/>
      <c r="Q1" s="7"/>
      <c r="R1" s="7"/>
      <c r="V1" s="6"/>
      <c r="W1" s="6"/>
    </row>
    <row r="2" spans="1:27" s="5" customFormat="1" ht="52.9">
      <c r="A2" s="71" t="s">
        <v>25</v>
      </c>
      <c r="B2" s="72">
        <f>71384.4052*(1+$N$2)</f>
        <v>75096.394270399993</v>
      </c>
      <c r="C2" s="72">
        <f>62699.6885*(1+$N$2)</f>
        <v>65960.072302</v>
      </c>
      <c r="D2" s="72">
        <f>35693.4343*(1+$N$2)</f>
        <v>37549.492883600004</v>
      </c>
      <c r="F2" s="7"/>
      <c r="G2" s="208"/>
      <c r="H2" s="12" t="s">
        <v>26</v>
      </c>
      <c r="I2" s="12" t="s">
        <v>27</v>
      </c>
      <c r="J2" s="12" t="s">
        <v>26</v>
      </c>
      <c r="K2" s="12" t="s">
        <v>27</v>
      </c>
      <c r="L2" s="208"/>
      <c r="M2" s="7"/>
      <c r="N2" s="69">
        <v>5.1999999999999998E-2</v>
      </c>
      <c r="O2" s="7"/>
      <c r="P2" s="7"/>
      <c r="Q2" s="7"/>
      <c r="R2" s="7"/>
      <c r="V2" s="6"/>
      <c r="W2" s="6"/>
    </row>
    <row r="3" spans="1:27" s="5" customFormat="1" ht="13.15">
      <c r="A3" s="71" t="s">
        <v>28</v>
      </c>
      <c r="B3" s="72">
        <f>155716.4408*(1+$N$2)</f>
        <v>163813.69572160003</v>
      </c>
      <c r="C3" s="72">
        <f>137802.16*(1+$N$2)</f>
        <v>144967.87232000002</v>
      </c>
      <c r="D3" s="72">
        <f>117879.8485*(1+$N$2)</f>
        <v>124009.600622</v>
      </c>
      <c r="F3" s="7"/>
      <c r="G3" s="15" t="s">
        <v>29</v>
      </c>
      <c r="H3" s="70">
        <f>31819.23994686*(1+$N$2)</f>
        <v>33473.840424096721</v>
      </c>
      <c r="I3" s="70">
        <f>26222.67548178*(1+$N$2)</f>
        <v>27586.254606832561</v>
      </c>
      <c r="J3" s="70">
        <f>51196.46628516*(1+$N$2)</f>
        <v>53858.682531988321</v>
      </c>
      <c r="K3" s="70">
        <f>42157.66342524*(1+$N$2)</f>
        <v>44349.861923352488</v>
      </c>
      <c r="L3" s="70">
        <f>28948.10610808*(1+$N$2)</f>
        <v>30453.407625700162</v>
      </c>
      <c r="M3" s="27"/>
      <c r="N3" s="27"/>
      <c r="O3" s="27"/>
      <c r="P3" s="27"/>
      <c r="Q3" s="27"/>
      <c r="R3" s="27"/>
      <c r="S3" s="27"/>
      <c r="T3" s="27"/>
      <c r="V3" s="6"/>
      <c r="W3" s="6"/>
    </row>
    <row r="4" spans="1:27" s="5" customFormat="1" ht="13.15">
      <c r="A4" s="71" t="s">
        <v>30</v>
      </c>
      <c r="B4" s="72">
        <f>262099.6015*(1+$N$2)</f>
        <v>275728.78077800001</v>
      </c>
      <c r="C4" s="72">
        <f>262099.6015*(1+$N$2)</f>
        <v>275728.78077800001</v>
      </c>
      <c r="D4" s="72">
        <f>262099.6015*(1+$N$2)</f>
        <v>275728.78077800001</v>
      </c>
      <c r="F4" s="7"/>
      <c r="G4" s="15" t="s">
        <v>31</v>
      </c>
      <c r="H4" s="70">
        <f>98014.03066668*(1+$N$2)</f>
        <v>103110.76026134737</v>
      </c>
      <c r="I4" s="70">
        <f>26222.67548178*(1+$N$2)</f>
        <v>27586.254606832561</v>
      </c>
      <c r="J4" s="70">
        <f>119562.49505524*(1+$N$2)</f>
        <v>125779.74479811249</v>
      </c>
      <c r="K4" s="70">
        <f>42157.66342524*(1+$N$2)</f>
        <v>44349.861923352488</v>
      </c>
      <c r="L4" s="70">
        <f>94765.6295813*(1+$N$2)</f>
        <v>99693.442319527603</v>
      </c>
      <c r="M4" s="27"/>
      <c r="N4" s="27"/>
      <c r="O4" s="27"/>
      <c r="P4" s="27"/>
      <c r="Q4" s="27"/>
      <c r="R4" s="27"/>
      <c r="S4" s="27"/>
      <c r="T4" s="27"/>
      <c r="V4" s="6"/>
      <c r="W4" s="6"/>
    </row>
    <row r="5" spans="1:27" s="5" customFormat="1" ht="13.15">
      <c r="A5" s="71" t="s">
        <v>32</v>
      </c>
      <c r="B5" s="72">
        <f>479878.9419*(1+$N$2)</f>
        <v>504832.64687880001</v>
      </c>
      <c r="C5" s="72">
        <f>455882.9625*(1+$N$2)</f>
        <v>479588.87655000004</v>
      </c>
      <c r="D5" s="72">
        <f>370911.6746*(1+$N$2)</f>
        <v>390199.08167920006</v>
      </c>
      <c r="F5" s="7"/>
      <c r="G5" s="15" t="s">
        <v>33</v>
      </c>
      <c r="H5" s="70">
        <f>189140.9827006*(1+$N$2)</f>
        <v>198976.31380103121</v>
      </c>
      <c r="I5" s="70">
        <f>26222.67548178*(1+$N$2)</f>
        <v>27586.254606832561</v>
      </c>
      <c r="J5" s="70">
        <f>200461.60194168*(1+$N$2)</f>
        <v>210885.60524264738</v>
      </c>
      <c r="K5" s="70">
        <f>42157.66342524*(1+$N$2)</f>
        <v>44349.861923352488</v>
      </c>
      <c r="L5" s="70">
        <f>171492.68108896*(1+$N$2)</f>
        <v>180410.30050558594</v>
      </c>
      <c r="M5" s="27"/>
      <c r="N5" s="27"/>
      <c r="O5" s="27"/>
      <c r="P5" s="27"/>
      <c r="Q5" s="27"/>
      <c r="R5" s="27"/>
      <c r="S5" s="27"/>
      <c r="T5" s="27"/>
      <c r="V5" s="6"/>
      <c r="W5" s="6"/>
    </row>
    <row r="6" spans="1:27" s="5" customFormat="1" ht="13.15">
      <c r="A6" s="71" t="s">
        <v>34</v>
      </c>
      <c r="B6" s="72">
        <f>939603.5767*(1+$N$2)</f>
        <v>988462.96268840006</v>
      </c>
      <c r="C6" s="73" t="s">
        <v>35</v>
      </c>
      <c r="D6" s="74"/>
      <c r="F6" s="7"/>
      <c r="G6" s="15" t="s">
        <v>36</v>
      </c>
      <c r="H6" s="70">
        <f>461621.60109668*(1+$N$2)</f>
        <v>485625.92435370735</v>
      </c>
      <c r="I6" s="70">
        <f>26222.67548178*(1+$N$2)</f>
        <v>27586.254606832561</v>
      </c>
      <c r="J6" s="70">
        <f>461621.60109668*(1+$N$2)</f>
        <v>485625.92435370735</v>
      </c>
      <c r="K6" s="70">
        <f>42157.66342524*(1+$N$2)</f>
        <v>44349.861923352488</v>
      </c>
      <c r="L6" s="70">
        <f>461621.60109668*(1+$N$2)</f>
        <v>485625.92435370735</v>
      </c>
      <c r="M6" s="27"/>
      <c r="N6" s="27"/>
      <c r="O6" s="27"/>
      <c r="P6" s="27"/>
      <c r="Q6" s="27"/>
      <c r="R6" s="27"/>
      <c r="S6" s="27"/>
      <c r="T6" s="27"/>
      <c r="W6" s="6"/>
      <c r="X6" s="6"/>
    </row>
    <row r="7" spans="1:27" s="5" customFormat="1" ht="13.5" customHeight="1">
      <c r="A7" s="7"/>
      <c r="B7" s="7"/>
      <c r="C7" s="7"/>
      <c r="D7" s="7"/>
      <c r="E7" s="7"/>
      <c r="F7" s="18"/>
      <c r="G7" s="210" t="s">
        <v>37</v>
      </c>
      <c r="H7" s="210"/>
      <c r="I7" s="210"/>
      <c r="J7" s="210"/>
      <c r="K7" s="210"/>
      <c r="L7" s="210"/>
      <c r="M7" s="7"/>
      <c r="N7" s="7"/>
      <c r="O7" s="7"/>
      <c r="P7" s="7"/>
      <c r="Q7" s="7"/>
      <c r="R7" s="7"/>
      <c r="Z7" s="6"/>
      <c r="AA7" s="6"/>
    </row>
    <row r="8" spans="1:27" s="5" customFormat="1" ht="15.75" customHeight="1">
      <c r="A8" s="206" t="s">
        <v>38</v>
      </c>
      <c r="B8" s="207"/>
      <c r="C8" s="207"/>
      <c r="D8" s="207"/>
      <c r="E8" s="7"/>
      <c r="F8" s="18"/>
      <c r="G8" s="210"/>
      <c r="H8" s="210"/>
      <c r="I8" s="210"/>
      <c r="J8" s="210"/>
      <c r="K8" s="210"/>
      <c r="L8" s="210"/>
      <c r="M8" s="7"/>
      <c r="N8" s="7"/>
      <c r="O8" s="7"/>
      <c r="P8" s="7"/>
      <c r="Q8" s="7"/>
      <c r="R8" s="7"/>
      <c r="W8" s="6"/>
      <c r="X8" s="6"/>
    </row>
    <row r="9" spans="1:27" s="5" customFormat="1" ht="12.75" customHeight="1">
      <c r="A9" s="12" t="s">
        <v>17</v>
      </c>
      <c r="B9" s="12" t="s">
        <v>39</v>
      </c>
      <c r="C9" s="19" t="s">
        <v>40</v>
      </c>
      <c r="D9" s="12" t="s">
        <v>41</v>
      </c>
      <c r="E9" s="7"/>
      <c r="F9" s="20"/>
      <c r="G9" s="7"/>
      <c r="H9" s="7"/>
      <c r="I9" s="7"/>
      <c r="J9" s="7"/>
      <c r="K9" s="7"/>
      <c r="L9" s="7"/>
      <c r="M9" s="7"/>
      <c r="N9" s="7"/>
      <c r="O9" s="7"/>
      <c r="P9" s="7"/>
      <c r="Q9" s="7"/>
      <c r="R9" s="7"/>
      <c r="U9" s="6"/>
      <c r="V9" s="6"/>
    </row>
    <row r="10" spans="1:27" s="5" customFormat="1" ht="13.15">
      <c r="A10" s="13" t="s">
        <v>29</v>
      </c>
      <c r="B10" s="70">
        <f>71384.4052*(1+$N$2)</f>
        <v>75096.394270399993</v>
      </c>
      <c r="C10" s="70">
        <f>133455.9267*(1+$N$2)</f>
        <v>140395.6348884</v>
      </c>
      <c r="D10" s="70">
        <f>191225.1201*(1+$N$2)</f>
        <v>201168.82634520001</v>
      </c>
      <c r="E10" s="7"/>
      <c r="F10" s="18"/>
      <c r="G10" s="21" t="s">
        <v>42</v>
      </c>
      <c r="H10" s="12" t="s">
        <v>43</v>
      </c>
      <c r="I10" s="12" t="s">
        <v>44</v>
      </c>
      <c r="J10" s="7"/>
      <c r="K10" s="7"/>
      <c r="L10" s="7"/>
      <c r="M10" s="7"/>
      <c r="N10" s="7"/>
      <c r="O10" s="7"/>
      <c r="P10" s="7"/>
      <c r="Q10" s="7"/>
      <c r="R10" s="22"/>
      <c r="S10" s="6"/>
    </row>
    <row r="11" spans="1:27" s="5" customFormat="1" ht="26.45">
      <c r="A11" s="13" t="s">
        <v>31</v>
      </c>
      <c r="B11" s="70">
        <f>133455.9267*(1+$N$2)</f>
        <v>140395.6348884</v>
      </c>
      <c r="C11" s="70">
        <f>191225.1201*(1+$N$2)</f>
        <v>201168.82634520001</v>
      </c>
      <c r="D11" s="70">
        <f>257740.6152*(1+$N$2)</f>
        <v>271143.12719040003</v>
      </c>
      <c r="E11" s="7"/>
      <c r="F11" s="7"/>
      <c r="G11" s="15" t="s">
        <v>45</v>
      </c>
      <c r="H11" s="15" t="s">
        <v>43</v>
      </c>
      <c r="I11" s="70">
        <f>17639.19516086*(1+$N$2)</f>
        <v>18556.433309224722</v>
      </c>
      <c r="J11" s="27"/>
      <c r="K11" s="7"/>
      <c r="L11" s="7"/>
      <c r="M11" s="7"/>
      <c r="N11" s="16"/>
      <c r="O11" s="16"/>
      <c r="P11" s="7"/>
      <c r="Q11" s="7"/>
      <c r="R11" s="22"/>
      <c r="S11" s="6"/>
    </row>
    <row r="12" spans="1:27" s="5" customFormat="1" ht="26.45">
      <c r="A12" s="13" t="s">
        <v>33</v>
      </c>
      <c r="B12" s="70">
        <f>186821.7926*(1+$N$2)</f>
        <v>196536.5258152</v>
      </c>
      <c r="C12" s="70">
        <f>248892.0824*(1+$N$2)</f>
        <v>261834.47068480004</v>
      </c>
      <c r="D12" s="70">
        <f>306662.5075*(1+$N$2)</f>
        <v>322608.95789000002</v>
      </c>
      <c r="E12" s="7"/>
      <c r="F12" s="7"/>
      <c r="G12" s="15" t="s">
        <v>46</v>
      </c>
      <c r="H12" s="15" t="s">
        <v>43</v>
      </c>
      <c r="I12" s="70">
        <f>4810.80785492*(1+$N$2)</f>
        <v>5060.9698633758399</v>
      </c>
      <c r="J12" s="27"/>
      <c r="K12" s="7"/>
      <c r="L12" s="7"/>
      <c r="M12" s="7"/>
      <c r="N12" s="16"/>
      <c r="O12" s="16"/>
      <c r="P12" s="7"/>
      <c r="Q12" s="7"/>
      <c r="R12" s="22"/>
      <c r="S12" s="6"/>
    </row>
    <row r="13" spans="1:27" s="5" customFormat="1" ht="13.15">
      <c r="A13" s="13" t="s">
        <v>36</v>
      </c>
      <c r="B13" s="70">
        <f>186821.7926*(1+$N$2)</f>
        <v>196536.5258152</v>
      </c>
      <c r="C13" s="70">
        <f>248892.0824*(1+$N$2)</f>
        <v>261834.47068480004</v>
      </c>
      <c r="D13" s="70">
        <f>306662.5075*(1+$N$2)</f>
        <v>322608.95789000002</v>
      </c>
      <c r="E13" s="7"/>
      <c r="F13" s="7"/>
      <c r="G13" s="7"/>
      <c r="H13" s="7"/>
      <c r="I13" s="7"/>
      <c r="J13" s="7"/>
      <c r="K13" s="7"/>
      <c r="L13" s="7"/>
      <c r="M13" s="7"/>
      <c r="N13" s="7"/>
      <c r="O13" s="7"/>
      <c r="P13" s="7"/>
      <c r="Q13" s="7"/>
      <c r="R13" s="7"/>
      <c r="T13" s="6"/>
      <c r="U13" s="6"/>
    </row>
    <row r="14" spans="1:27" s="5" customFormat="1" ht="13.15">
      <c r="A14" s="7"/>
      <c r="B14" s="7"/>
      <c r="C14" s="7"/>
      <c r="D14" s="7"/>
      <c r="E14" s="7"/>
      <c r="F14" s="7"/>
      <c r="G14" s="7"/>
      <c r="H14" s="7"/>
      <c r="I14" s="7"/>
      <c r="J14" s="7"/>
      <c r="K14" s="7"/>
      <c r="L14" s="7"/>
      <c r="M14" s="7"/>
      <c r="N14" s="7"/>
      <c r="O14" s="7"/>
      <c r="P14" s="7"/>
      <c r="Q14" s="7"/>
      <c r="R14" s="7"/>
      <c r="Y14" s="6"/>
      <c r="Z14" s="6"/>
    </row>
    <row r="15" spans="1:27" s="5" customFormat="1" ht="13.5" customHeight="1">
      <c r="A15" s="7"/>
      <c r="B15" s="7"/>
      <c r="C15" s="7"/>
      <c r="D15" s="7"/>
      <c r="E15" s="7"/>
      <c r="F15" s="7"/>
      <c r="G15" s="7"/>
      <c r="H15" s="7"/>
      <c r="I15" s="7"/>
      <c r="J15" s="7"/>
      <c r="K15" s="7"/>
      <c r="L15" s="7"/>
      <c r="M15" s="7"/>
      <c r="N15" s="7"/>
      <c r="O15" s="7"/>
      <c r="P15" s="7"/>
      <c r="Q15" s="7"/>
      <c r="R15" s="7"/>
      <c r="Y15" s="6"/>
      <c r="Z15" s="6"/>
    </row>
    <row r="16" spans="1:27" s="5" customFormat="1" ht="39.6">
      <c r="A16" s="12" t="s">
        <v>47</v>
      </c>
      <c r="B16" s="12" t="s">
        <v>48</v>
      </c>
      <c r="C16" s="7"/>
      <c r="D16" s="12" t="s">
        <v>49</v>
      </c>
      <c r="E16" s="12" t="s">
        <v>50</v>
      </c>
      <c r="F16" s="7"/>
      <c r="G16" s="7"/>
      <c r="H16" s="7"/>
      <c r="I16" s="7"/>
      <c r="J16" s="7"/>
      <c r="K16" s="7"/>
      <c r="L16" s="7"/>
      <c r="M16" s="7"/>
      <c r="N16" s="7"/>
      <c r="O16" s="7"/>
      <c r="P16" s="7"/>
      <c r="Q16" s="7"/>
      <c r="R16" s="7"/>
      <c r="Y16" s="6"/>
      <c r="Z16" s="6"/>
    </row>
    <row r="17" spans="1:27" s="5" customFormat="1" ht="13.15">
      <c r="A17" s="13" t="s">
        <v>51</v>
      </c>
      <c r="B17" s="70">
        <f>34010.9321*(1+$N$2)</f>
        <v>35779.500569199998</v>
      </c>
      <c r="C17" s="27"/>
      <c r="D17" s="70">
        <f>20537.3658*(1+$N$2)</f>
        <v>21605.3088216</v>
      </c>
      <c r="E17" s="70">
        <f>10737.9606*(1+$N$2)</f>
        <v>11296.334551200001</v>
      </c>
      <c r="F17" s="7"/>
      <c r="G17" s="27"/>
      <c r="H17" s="7"/>
      <c r="I17" s="7"/>
      <c r="J17" s="7"/>
      <c r="K17" s="7"/>
      <c r="L17" s="7"/>
      <c r="M17" s="7"/>
      <c r="N17" s="7"/>
      <c r="O17" s="7"/>
      <c r="P17" s="7"/>
      <c r="Q17" s="7"/>
      <c r="R17" s="7"/>
      <c r="Z17" s="6"/>
      <c r="AA17" s="6"/>
    </row>
    <row r="18" spans="1:27" s="5" customFormat="1" ht="26.45">
      <c r="A18" s="13" t="s">
        <v>52</v>
      </c>
      <c r="B18" s="70">
        <f>64310*(1+$N$2)</f>
        <v>67654.12000000001</v>
      </c>
      <c r="C18" s="27"/>
      <c r="D18" s="23"/>
      <c r="E18" s="23"/>
      <c r="F18" s="7"/>
      <c r="G18" s="7"/>
      <c r="H18" s="7"/>
      <c r="I18" s="7"/>
      <c r="J18" s="7"/>
      <c r="K18" s="7"/>
      <c r="L18" s="7"/>
      <c r="M18" s="7"/>
      <c r="N18" s="7"/>
      <c r="O18" s="7"/>
      <c r="P18" s="7"/>
      <c r="Q18" s="7"/>
      <c r="R18" s="7"/>
      <c r="Z18" s="6"/>
      <c r="AA18" s="6"/>
    </row>
    <row r="19" spans="1:27" s="5" customFormat="1" ht="13.15">
      <c r="A19" s="13" t="s">
        <v>53</v>
      </c>
      <c r="B19" s="70">
        <f>39202.5476*(1+$N$2)</f>
        <v>41241.0800752</v>
      </c>
      <c r="C19" s="27"/>
      <c r="D19" s="7"/>
      <c r="E19" s="7"/>
      <c r="F19" s="7"/>
      <c r="G19" s="7"/>
      <c r="H19" s="7"/>
      <c r="I19" s="7"/>
      <c r="J19" s="7"/>
      <c r="K19" s="7"/>
      <c r="L19" s="7"/>
      <c r="M19" s="7"/>
      <c r="N19" s="7"/>
      <c r="O19" s="7"/>
      <c r="P19" s="7"/>
      <c r="Q19" s="7"/>
      <c r="R19" s="7"/>
      <c r="Z19" s="6"/>
      <c r="AA19" s="6"/>
    </row>
    <row r="20" spans="1:27" s="5" customFormat="1" ht="13.15">
      <c r="A20" s="7"/>
      <c r="B20" s="7"/>
      <c r="C20" s="7"/>
      <c r="D20" s="20"/>
      <c r="E20" s="7"/>
      <c r="F20" s="7"/>
      <c r="G20" s="7"/>
      <c r="H20" s="7"/>
      <c r="I20" s="7"/>
      <c r="J20" s="7"/>
      <c r="K20" s="7"/>
      <c r="L20" s="7"/>
      <c r="M20" s="7"/>
      <c r="N20" s="7"/>
      <c r="O20" s="7"/>
      <c r="P20" s="7"/>
      <c r="Q20" s="7"/>
      <c r="R20" s="7"/>
      <c r="Z20" s="6"/>
      <c r="AA20" s="6"/>
    </row>
    <row r="21" spans="1:27" s="5" customFormat="1" ht="13.15">
      <c r="A21" s="7"/>
      <c r="B21" s="7"/>
      <c r="C21" s="7"/>
      <c r="D21" s="20"/>
      <c r="E21" s="7"/>
      <c r="F21" s="7"/>
      <c r="G21" s="7"/>
      <c r="H21" s="7"/>
      <c r="I21" s="7"/>
      <c r="J21" s="7"/>
      <c r="K21" s="7"/>
      <c r="L21" s="7"/>
      <c r="M21" s="7"/>
      <c r="N21" s="7"/>
      <c r="O21" s="7"/>
      <c r="P21" s="7"/>
      <c r="Q21" s="7"/>
      <c r="R21" s="7"/>
      <c r="Z21" s="6"/>
      <c r="AA21" s="6"/>
    </row>
    <row r="22" spans="1:27" s="5" customFormat="1" ht="13.15" hidden="1">
      <c r="A22" s="75" t="s">
        <v>54</v>
      </c>
      <c r="B22" s="7"/>
      <c r="C22" s="7"/>
      <c r="D22" s="20"/>
      <c r="E22" s="7"/>
      <c r="F22" s="7"/>
      <c r="G22" s="7"/>
      <c r="H22" s="7"/>
      <c r="I22" s="7"/>
      <c r="J22" s="7"/>
      <c r="K22" s="7"/>
      <c r="L22" s="7"/>
      <c r="M22" s="7"/>
      <c r="N22" s="7"/>
      <c r="O22" s="7"/>
      <c r="P22" s="7"/>
      <c r="Q22" s="7"/>
      <c r="R22" s="7"/>
      <c r="Z22" s="6"/>
      <c r="AA22" s="6"/>
    </row>
    <row r="23" spans="1:27" s="5" customFormat="1" ht="26.45" hidden="1">
      <c r="A23" s="12" t="s">
        <v>17</v>
      </c>
      <c r="B23" s="12" t="s">
        <v>18</v>
      </c>
      <c r="C23" s="12" t="s">
        <v>19</v>
      </c>
      <c r="D23" s="12" t="s">
        <v>20</v>
      </c>
      <c r="E23" s="7"/>
      <c r="F23" s="7"/>
      <c r="G23" s="208" t="s">
        <v>17</v>
      </c>
      <c r="H23" s="208" t="s">
        <v>21</v>
      </c>
      <c r="I23" s="208"/>
      <c r="J23" s="208" t="s">
        <v>22</v>
      </c>
      <c r="K23" s="208"/>
      <c r="L23" s="208" t="s">
        <v>23</v>
      </c>
      <c r="Z23" s="6"/>
      <c r="AA23" s="6"/>
    </row>
    <row r="24" spans="1:27" s="5" customFormat="1" ht="52.9" hidden="1">
      <c r="A24" s="13" t="s">
        <v>25</v>
      </c>
      <c r="B24" s="14">
        <v>71384.405200000008</v>
      </c>
      <c r="C24" s="14">
        <v>62699.688500000004</v>
      </c>
      <c r="D24" s="14">
        <v>35693.434300000001</v>
      </c>
      <c r="F24" s="7"/>
      <c r="G24" s="208"/>
      <c r="H24" s="12" t="s">
        <v>26</v>
      </c>
      <c r="I24" s="12" t="s">
        <v>27</v>
      </c>
      <c r="J24" s="12" t="s">
        <v>26</v>
      </c>
      <c r="K24" s="12" t="s">
        <v>27</v>
      </c>
      <c r="L24" s="208"/>
      <c r="Z24" s="6"/>
      <c r="AA24" s="6"/>
    </row>
    <row r="25" spans="1:27" s="5" customFormat="1" ht="13.15" hidden="1">
      <c r="A25" s="13" t="s">
        <v>28</v>
      </c>
      <c r="B25" s="14">
        <v>155716.44080000001</v>
      </c>
      <c r="C25" s="14">
        <v>137802.16</v>
      </c>
      <c r="D25" s="14">
        <v>117879.84850000001</v>
      </c>
      <c r="F25" s="7"/>
      <c r="G25" s="15" t="s">
        <v>29</v>
      </c>
      <c r="H25" s="14">
        <v>31819.239946859998</v>
      </c>
      <c r="I25" s="14">
        <v>26222.675481780003</v>
      </c>
      <c r="J25" s="14">
        <v>51196.466285159993</v>
      </c>
      <c r="K25" s="14">
        <v>42157.663425239996</v>
      </c>
      <c r="L25" s="14">
        <v>28948.106108079995</v>
      </c>
      <c r="Z25" s="6"/>
      <c r="AA25" s="6"/>
    </row>
    <row r="26" spans="1:27" s="5" customFormat="1" ht="13.15" hidden="1">
      <c r="A26" s="13" t="s">
        <v>30</v>
      </c>
      <c r="B26" s="14">
        <v>262099.60150000002</v>
      </c>
      <c r="C26" s="14">
        <v>262099.60150000002</v>
      </c>
      <c r="D26" s="14">
        <v>262099.60150000002</v>
      </c>
      <c r="F26" s="7"/>
      <c r="G26" s="15" t="s">
        <v>31</v>
      </c>
      <c r="H26" s="14">
        <v>98014.030666680017</v>
      </c>
      <c r="I26" s="14">
        <v>26222.675481780003</v>
      </c>
      <c r="J26" s="14">
        <v>119562.49505524001</v>
      </c>
      <c r="K26" s="14">
        <v>42157.663425239996</v>
      </c>
      <c r="L26" s="14">
        <v>94765.629581300003</v>
      </c>
      <c r="Z26" s="6"/>
      <c r="AA26" s="6"/>
    </row>
    <row r="27" spans="1:27" s="5" customFormat="1" ht="13.15" hidden="1">
      <c r="A27" s="13" t="s">
        <v>32</v>
      </c>
      <c r="B27" s="14">
        <v>479878.94190000009</v>
      </c>
      <c r="C27" s="14">
        <v>455882.96250000002</v>
      </c>
      <c r="D27" s="14">
        <v>370911.67460000003</v>
      </c>
      <c r="F27" s="7"/>
      <c r="G27" s="15" t="s">
        <v>33</v>
      </c>
      <c r="H27" s="14">
        <v>189140.9827006</v>
      </c>
      <c r="I27" s="14">
        <v>26222.675481780003</v>
      </c>
      <c r="J27" s="14">
        <v>200461.60194167998</v>
      </c>
      <c r="K27" s="14">
        <v>42157.663425239996</v>
      </c>
      <c r="L27" s="14">
        <v>171492.68108896</v>
      </c>
      <c r="Z27" s="6"/>
      <c r="AA27" s="6"/>
    </row>
    <row r="28" spans="1:27" s="5" customFormat="1" ht="13.15" hidden="1">
      <c r="A28" s="13" t="s">
        <v>34</v>
      </c>
      <c r="B28" s="14">
        <v>939603.57669999998</v>
      </c>
      <c r="C28" s="13" t="s">
        <v>35</v>
      </c>
      <c r="D28" s="17"/>
      <c r="E28" s="27"/>
      <c r="F28" s="7"/>
      <c r="G28" s="15" t="s">
        <v>36</v>
      </c>
      <c r="H28" s="14">
        <v>461621.60109667998</v>
      </c>
      <c r="I28" s="14">
        <v>26222.675481780003</v>
      </c>
      <c r="J28" s="14">
        <v>461621.60109667998</v>
      </c>
      <c r="K28" s="14">
        <v>42157.663425239996</v>
      </c>
      <c r="L28" s="14">
        <v>461621.60109667998</v>
      </c>
      <c r="Z28" s="6"/>
      <c r="AA28" s="6"/>
    </row>
    <row r="29" spans="1:27" s="5" customFormat="1" ht="13.15" hidden="1">
      <c r="A29" s="7"/>
      <c r="B29" s="7"/>
      <c r="C29" s="7"/>
      <c r="D29" s="7"/>
      <c r="E29" s="7"/>
      <c r="F29" s="18"/>
      <c r="G29" s="209" t="s">
        <v>55</v>
      </c>
      <c r="H29" s="209"/>
      <c r="I29" s="209"/>
      <c r="J29" s="209"/>
      <c r="K29" s="209"/>
      <c r="L29" s="209"/>
      <c r="Z29" s="6"/>
      <c r="AA29" s="6"/>
    </row>
    <row r="30" spans="1:27" s="5" customFormat="1" ht="13.15" hidden="1">
      <c r="A30" s="206" t="s">
        <v>38</v>
      </c>
      <c r="B30" s="207"/>
      <c r="C30" s="207"/>
      <c r="D30" s="207"/>
      <c r="E30" s="7"/>
      <c r="F30" s="18"/>
      <c r="G30" s="209"/>
      <c r="H30" s="209"/>
      <c r="I30" s="209"/>
      <c r="J30" s="209"/>
      <c r="K30" s="209"/>
      <c r="L30" s="209"/>
      <c r="Z30" s="6"/>
      <c r="AA30" s="6"/>
    </row>
    <row r="31" spans="1:27" s="5" customFormat="1" ht="13.15" hidden="1">
      <c r="A31" s="12" t="s">
        <v>17</v>
      </c>
      <c r="B31" s="12" t="s">
        <v>39</v>
      </c>
      <c r="C31" s="19" t="s">
        <v>40</v>
      </c>
      <c r="D31" s="12" t="s">
        <v>41</v>
      </c>
      <c r="E31" s="7"/>
      <c r="F31" s="20"/>
      <c r="G31" s="7"/>
      <c r="H31" s="7"/>
      <c r="I31" s="7"/>
      <c r="J31" s="7"/>
      <c r="K31" s="7"/>
      <c r="L31" s="7"/>
      <c r="Z31" s="6"/>
      <c r="AA31" s="6"/>
    </row>
    <row r="32" spans="1:27" s="5" customFormat="1" ht="13.15" hidden="1">
      <c r="A32" s="13" t="s">
        <v>29</v>
      </c>
      <c r="B32" s="14">
        <v>71384.405200000008</v>
      </c>
      <c r="C32" s="14">
        <v>133455.92670000001</v>
      </c>
      <c r="D32" s="14">
        <v>191225.12010000003</v>
      </c>
      <c r="E32" s="27"/>
      <c r="F32" s="18"/>
      <c r="G32" s="21" t="s">
        <v>42</v>
      </c>
      <c r="H32" s="12" t="s">
        <v>43</v>
      </c>
      <c r="I32" s="12" t="s">
        <v>44</v>
      </c>
      <c r="J32" s="7"/>
      <c r="K32" s="7"/>
      <c r="L32" s="7"/>
      <c r="Z32" s="6"/>
      <c r="AA32" s="6"/>
    </row>
    <row r="33" spans="1:27" s="5" customFormat="1" ht="26.45" hidden="1">
      <c r="A33" s="13" t="s">
        <v>31</v>
      </c>
      <c r="B33" s="14">
        <v>133455.92670000001</v>
      </c>
      <c r="C33" s="14">
        <v>191225.12010000003</v>
      </c>
      <c r="D33" s="14">
        <v>257740.61520000003</v>
      </c>
      <c r="E33" s="27"/>
      <c r="F33" s="7"/>
      <c r="G33" s="15" t="s">
        <v>45</v>
      </c>
      <c r="H33" s="15" t="s">
        <v>43</v>
      </c>
      <c r="I33" s="14">
        <v>17639.195160859999</v>
      </c>
      <c r="J33" s="27"/>
      <c r="K33" s="7"/>
      <c r="L33" s="7"/>
      <c r="Z33" s="6"/>
      <c r="AA33" s="6"/>
    </row>
    <row r="34" spans="1:27" s="5" customFormat="1" ht="26.45" hidden="1">
      <c r="A34" s="13" t="s">
        <v>33</v>
      </c>
      <c r="B34" s="14">
        <v>186821.79260000002</v>
      </c>
      <c r="C34" s="14">
        <v>248892.08240000001</v>
      </c>
      <c r="D34" s="14">
        <v>306662.50750000001</v>
      </c>
      <c r="E34" s="27"/>
      <c r="F34" s="7"/>
      <c r="G34" s="15" t="s">
        <v>46</v>
      </c>
      <c r="H34" s="15" t="s">
        <v>43</v>
      </c>
      <c r="I34" s="14">
        <v>4810.80785492</v>
      </c>
      <c r="J34" s="27"/>
      <c r="K34" s="7"/>
      <c r="L34" s="7"/>
      <c r="Z34" s="6"/>
      <c r="AA34" s="6"/>
    </row>
    <row r="35" spans="1:27" s="5" customFormat="1" ht="13.15" hidden="1">
      <c r="A35" s="13" t="s">
        <v>36</v>
      </c>
      <c r="B35" s="14">
        <v>186821.79260000002</v>
      </c>
      <c r="C35" s="14">
        <v>248892.08240000001</v>
      </c>
      <c r="D35" s="14">
        <v>306662.50750000001</v>
      </c>
      <c r="E35" s="27"/>
      <c r="F35" s="7"/>
      <c r="G35" s="7"/>
      <c r="H35" s="7"/>
      <c r="I35" s="7"/>
      <c r="J35" s="7"/>
      <c r="K35" s="7"/>
      <c r="L35" s="7"/>
      <c r="Z35" s="6"/>
      <c r="AA35" s="6"/>
    </row>
    <row r="36" spans="1:27" s="5" customFormat="1" ht="13.15" hidden="1">
      <c r="A36" s="7"/>
      <c r="B36" s="7"/>
      <c r="C36" s="7"/>
      <c r="D36" s="7"/>
      <c r="E36" s="7"/>
      <c r="F36" s="7"/>
      <c r="G36" s="7"/>
      <c r="H36" s="7"/>
      <c r="I36" s="7"/>
      <c r="J36" s="7"/>
      <c r="K36" s="7"/>
      <c r="L36" s="7"/>
      <c r="Z36" s="6"/>
      <c r="AA36" s="6"/>
    </row>
    <row r="37" spans="1:27" ht="13.15" hidden="1">
      <c r="A37" s="7"/>
      <c r="B37" s="7"/>
      <c r="C37" s="7"/>
      <c r="D37" s="7"/>
      <c r="E37" s="7"/>
      <c r="F37" s="7"/>
      <c r="G37" s="7"/>
      <c r="H37" s="7"/>
      <c r="I37" s="7"/>
      <c r="J37" s="7"/>
      <c r="K37" s="7"/>
      <c r="L37" s="7"/>
      <c r="Z37" s="4"/>
      <c r="AA37" s="4"/>
    </row>
    <row r="38" spans="1:27" ht="39.6" hidden="1">
      <c r="A38" s="12" t="s">
        <v>47</v>
      </c>
      <c r="B38" s="12" t="s">
        <v>48</v>
      </c>
      <c r="C38" s="7"/>
      <c r="D38" s="12" t="s">
        <v>49</v>
      </c>
      <c r="E38" s="12" t="s">
        <v>50</v>
      </c>
      <c r="F38" s="7"/>
      <c r="G38" s="7"/>
      <c r="H38" s="7"/>
      <c r="I38" s="7"/>
      <c r="J38" s="7"/>
      <c r="K38" s="7"/>
      <c r="L38" s="7"/>
      <c r="Z38" s="4"/>
      <c r="AA38" s="4"/>
    </row>
    <row r="39" spans="1:27" ht="13.15" hidden="1">
      <c r="A39" s="13" t="s">
        <v>51</v>
      </c>
      <c r="B39" s="14">
        <v>34010.932099999998</v>
      </c>
      <c r="C39" s="27"/>
      <c r="D39" s="14">
        <v>20537.3658</v>
      </c>
      <c r="E39" s="14">
        <v>10737.9606</v>
      </c>
      <c r="F39" s="7"/>
      <c r="G39" s="27"/>
      <c r="H39" s="7"/>
      <c r="I39" s="7"/>
      <c r="J39" s="7"/>
      <c r="K39" s="7"/>
      <c r="L39" s="7"/>
      <c r="Z39" s="4"/>
      <c r="AA39" s="4"/>
    </row>
    <row r="40" spans="1:27" ht="26.45" hidden="1">
      <c r="A40" s="13" t="s">
        <v>52</v>
      </c>
      <c r="B40" s="14">
        <v>64310.000000000007</v>
      </c>
      <c r="C40" s="27"/>
      <c r="D40" s="23"/>
      <c r="E40" s="23"/>
      <c r="F40" s="7"/>
      <c r="G40" s="7"/>
      <c r="H40" s="7"/>
      <c r="I40" s="7"/>
      <c r="J40" s="7"/>
      <c r="K40" s="7"/>
      <c r="L40" s="7"/>
      <c r="Z40" s="4"/>
      <c r="AA40" s="4"/>
    </row>
    <row r="41" spans="1:27" ht="13.15" hidden="1">
      <c r="A41" s="13" t="s">
        <v>53</v>
      </c>
      <c r="B41" s="14">
        <v>39202.547600000005</v>
      </c>
      <c r="C41" s="27"/>
      <c r="D41" s="7"/>
      <c r="E41" s="7"/>
      <c r="F41" s="7"/>
      <c r="G41" s="7"/>
      <c r="H41" s="7"/>
      <c r="I41" s="7"/>
      <c r="J41" s="7"/>
      <c r="K41" s="7"/>
      <c r="L41" s="7"/>
      <c r="Z41" s="4"/>
      <c r="AA41" s="4"/>
    </row>
    <row r="42" spans="1:27">
      <c r="Z42" s="4"/>
      <c r="AA42" s="4"/>
    </row>
    <row r="43" spans="1:27">
      <c r="Z43" s="4"/>
      <c r="AA43" s="4"/>
    </row>
    <row r="44" spans="1:27">
      <c r="Z44" s="4"/>
      <c r="AA44" s="4"/>
    </row>
    <row r="45" spans="1:27">
      <c r="Z45" s="4"/>
      <c r="AA45" s="4"/>
    </row>
    <row r="46" spans="1:27">
      <c r="Z46" s="4"/>
      <c r="AA46" s="4"/>
    </row>
    <row r="47" spans="1:27">
      <c r="Z47" s="4"/>
      <c r="AA47" s="4"/>
    </row>
    <row r="48" spans="1:27">
      <c r="Z48" s="4"/>
      <c r="AA48" s="4"/>
    </row>
    <row r="49" spans="26:27">
      <c r="Z49" s="4"/>
      <c r="AA49" s="4"/>
    </row>
    <row r="50" spans="26:27">
      <c r="Z50" s="4"/>
      <c r="AA50" s="4"/>
    </row>
    <row r="51" spans="26:27">
      <c r="Z51" s="4"/>
      <c r="AA51" s="4"/>
    </row>
    <row r="52" spans="26:27">
      <c r="Z52" s="4"/>
      <c r="AA52" s="4"/>
    </row>
    <row r="53" spans="26:27">
      <c r="Z53" s="4"/>
      <c r="AA53" s="4"/>
    </row>
    <row r="54" spans="26:27">
      <c r="Z54" s="4"/>
      <c r="AA54" s="4"/>
    </row>
    <row r="55" spans="26:27">
      <c r="Z55" s="4"/>
      <c r="AA55" s="4"/>
    </row>
    <row r="56" spans="26:27">
      <c r="Z56" s="4"/>
      <c r="AA56" s="4"/>
    </row>
    <row r="57" spans="26:27">
      <c r="Z57" s="4"/>
      <c r="AA57" s="4"/>
    </row>
    <row r="58" spans="26:27">
      <c r="Z58" s="4"/>
      <c r="AA58" s="4"/>
    </row>
    <row r="59" spans="26:27">
      <c r="Z59" s="4"/>
      <c r="AA59" s="4"/>
    </row>
    <row r="60" spans="26:27">
      <c r="Z60" s="4"/>
      <c r="AA60" s="4"/>
    </row>
    <row r="61" spans="26:27">
      <c r="Z61" s="4"/>
      <c r="AA61" s="4"/>
    </row>
    <row r="62" spans="26:27">
      <c r="Z62" s="4"/>
      <c r="AA62" s="4"/>
    </row>
    <row r="63" spans="26:27">
      <c r="Z63" s="4"/>
      <c r="AA63" s="4"/>
    </row>
    <row r="64" spans="26:27">
      <c r="Z64" s="4"/>
      <c r="AA64" s="4"/>
    </row>
    <row r="65" spans="26:27">
      <c r="Z65" s="4"/>
      <c r="AA65" s="4"/>
    </row>
    <row r="66" spans="26:27">
      <c r="Z66" s="4"/>
      <c r="AA66" s="4"/>
    </row>
    <row r="67" spans="26:27">
      <c r="Z67" s="4"/>
      <c r="AA67" s="4"/>
    </row>
    <row r="68" spans="26:27">
      <c r="Z68" s="4"/>
      <c r="AA68" s="4"/>
    </row>
    <row r="69" spans="26:27">
      <c r="Z69" s="4"/>
      <c r="AA69" s="4"/>
    </row>
    <row r="70" spans="26:27">
      <c r="Z70" s="4"/>
      <c r="AA70" s="4"/>
    </row>
    <row r="71" spans="26:27">
      <c r="Z71" s="4"/>
      <c r="AA71" s="4"/>
    </row>
    <row r="72" spans="26:27">
      <c r="Z72" s="4"/>
      <c r="AA72" s="4"/>
    </row>
    <row r="73" spans="26:27">
      <c r="Z73" s="4"/>
      <c r="AA73" s="4"/>
    </row>
    <row r="74" spans="26:27">
      <c r="Z74" s="4"/>
      <c r="AA74" s="4"/>
    </row>
    <row r="75" spans="26:27">
      <c r="Z75" s="4"/>
      <c r="AA75" s="4"/>
    </row>
    <row r="76" spans="26:27">
      <c r="Z76" s="4"/>
      <c r="AA76" s="4"/>
    </row>
    <row r="77" spans="26:27">
      <c r="Z77" s="4"/>
      <c r="AA77" s="4"/>
    </row>
    <row r="78" spans="26:27">
      <c r="Z78" s="4"/>
      <c r="AA78" s="4"/>
    </row>
    <row r="79" spans="26:27">
      <c r="Z79" s="4"/>
      <c r="AA79" s="4"/>
    </row>
    <row r="80" spans="26:27">
      <c r="Z80" s="4"/>
      <c r="AA80" s="4"/>
    </row>
    <row r="81" spans="26:27">
      <c r="Z81" s="4"/>
      <c r="AA81" s="4"/>
    </row>
    <row r="82" spans="26:27">
      <c r="Z82" s="4"/>
      <c r="AA82" s="4"/>
    </row>
    <row r="83" spans="26:27">
      <c r="Z83" s="4"/>
      <c r="AA83" s="4"/>
    </row>
    <row r="84" spans="26:27">
      <c r="Z84" s="4"/>
      <c r="AA84" s="4"/>
    </row>
    <row r="85" spans="26:27">
      <c r="Z85" s="4"/>
      <c r="AA85" s="4"/>
    </row>
    <row r="86" spans="26:27">
      <c r="Z86" s="4"/>
      <c r="AA86" s="4"/>
    </row>
    <row r="87" spans="26:27">
      <c r="Z87" s="4"/>
      <c r="AA87" s="4"/>
    </row>
    <row r="88" spans="26:27">
      <c r="Z88" s="4"/>
      <c r="AA88" s="4"/>
    </row>
    <row r="89" spans="26:27">
      <c r="Z89" s="4"/>
      <c r="AA89" s="4"/>
    </row>
    <row r="90" spans="26:27">
      <c r="Z90" s="4"/>
      <c r="AA90" s="4"/>
    </row>
    <row r="91" spans="26:27">
      <c r="Z91" s="4"/>
      <c r="AA91" s="4"/>
    </row>
    <row r="92" spans="26:27">
      <c r="Z92" s="4"/>
      <c r="AA92" s="4"/>
    </row>
    <row r="93" spans="26:27">
      <c r="Z93" s="4"/>
      <c r="AA93" s="4"/>
    </row>
    <row r="94" spans="26:27">
      <c r="Z94" s="4"/>
      <c r="AA94" s="4"/>
    </row>
    <row r="95" spans="26:27">
      <c r="Z95" s="4"/>
      <c r="AA95" s="4"/>
    </row>
    <row r="96" spans="26:27">
      <c r="Z96" s="4"/>
      <c r="AA96" s="4"/>
    </row>
    <row r="97" spans="26:27">
      <c r="Z97" s="4"/>
      <c r="AA97" s="4"/>
    </row>
    <row r="98" spans="26:27">
      <c r="Z98" s="4"/>
      <c r="AA98" s="4"/>
    </row>
    <row r="99" spans="26:27">
      <c r="Z99" s="4"/>
      <c r="AA99" s="4"/>
    </row>
    <row r="100" spans="26:27">
      <c r="Z100" s="4"/>
      <c r="AA100" s="4"/>
    </row>
    <row r="101" spans="26:27">
      <c r="Z101" s="4"/>
      <c r="AA101" s="4"/>
    </row>
    <row r="102" spans="26:27">
      <c r="Z102" s="4"/>
      <c r="AA102" s="4"/>
    </row>
    <row r="103" spans="26:27">
      <c r="Z103" s="4"/>
      <c r="AA103" s="4"/>
    </row>
    <row r="104" spans="26:27">
      <c r="Z104" s="4"/>
      <c r="AA104" s="4"/>
    </row>
    <row r="105" spans="26:27">
      <c r="Z105" s="4"/>
      <c r="AA105" s="4"/>
    </row>
    <row r="106" spans="26:27">
      <c r="Z106" s="4"/>
      <c r="AA106" s="4"/>
    </row>
    <row r="107" spans="26:27">
      <c r="Z107" s="4"/>
      <c r="AA107" s="4"/>
    </row>
    <row r="108" spans="26:27">
      <c r="Z108" s="4"/>
      <c r="AA108" s="4"/>
    </row>
    <row r="109" spans="26:27">
      <c r="Z109" s="4"/>
      <c r="AA109" s="4"/>
    </row>
    <row r="110" spans="26:27">
      <c r="Z110" s="4"/>
      <c r="AA110" s="4"/>
    </row>
    <row r="111" spans="26:27">
      <c r="Z111" s="4"/>
      <c r="AA111" s="4"/>
    </row>
    <row r="112" spans="26:27">
      <c r="Z112" s="4"/>
      <c r="AA112" s="4"/>
    </row>
    <row r="113" spans="26:27">
      <c r="Z113" s="4"/>
      <c r="AA113" s="4"/>
    </row>
    <row r="114" spans="26:27">
      <c r="Z114" s="4"/>
      <c r="AA114" s="4"/>
    </row>
    <row r="115" spans="26:27">
      <c r="Z115" s="4"/>
      <c r="AA115" s="4"/>
    </row>
    <row r="116" spans="26:27">
      <c r="Z116" s="4"/>
      <c r="AA116" s="4"/>
    </row>
    <row r="117" spans="26:27">
      <c r="Z117" s="4"/>
      <c r="AA117" s="4"/>
    </row>
    <row r="118" spans="26:27">
      <c r="Z118" s="4"/>
      <c r="AA118" s="4"/>
    </row>
    <row r="119" spans="26:27">
      <c r="Z119" s="4"/>
      <c r="AA119" s="4"/>
    </row>
    <row r="120" spans="26:27">
      <c r="Z120" s="4"/>
      <c r="AA120" s="4"/>
    </row>
    <row r="121" spans="26:27">
      <c r="Z121" s="4"/>
      <c r="AA121" s="4"/>
    </row>
    <row r="122" spans="26:27">
      <c r="Z122" s="4"/>
      <c r="AA122" s="4"/>
    </row>
    <row r="123" spans="26:27">
      <c r="Z123" s="4"/>
      <c r="AA123" s="4"/>
    </row>
    <row r="124" spans="26:27">
      <c r="Z124" s="4"/>
      <c r="AA124" s="4"/>
    </row>
    <row r="125" spans="26:27">
      <c r="Z125" s="4"/>
      <c r="AA125" s="4"/>
    </row>
    <row r="126" spans="26:27">
      <c r="Z126" s="4"/>
      <c r="AA126" s="4"/>
    </row>
    <row r="127" spans="26:27">
      <c r="Z127" s="4"/>
      <c r="AA127" s="4"/>
    </row>
    <row r="128" spans="26:27">
      <c r="Z128" s="4"/>
      <c r="AA128" s="4"/>
    </row>
    <row r="129" spans="26:27">
      <c r="Z129" s="4"/>
      <c r="AA129" s="4"/>
    </row>
    <row r="130" spans="26:27">
      <c r="Z130" s="4"/>
      <c r="AA130" s="4"/>
    </row>
    <row r="131" spans="26:27">
      <c r="Z131" s="4"/>
      <c r="AA131" s="4"/>
    </row>
    <row r="132" spans="26:27">
      <c r="Z132" s="4"/>
      <c r="AA132" s="4"/>
    </row>
    <row r="133" spans="26:27">
      <c r="Z133" s="4"/>
      <c r="AA133" s="4"/>
    </row>
    <row r="134" spans="26:27">
      <c r="Z134" s="4"/>
      <c r="AA134" s="4"/>
    </row>
    <row r="135" spans="26:27">
      <c r="Z135" s="4"/>
      <c r="AA135" s="4"/>
    </row>
    <row r="136" spans="26:27">
      <c r="Z136" s="4"/>
      <c r="AA136" s="4"/>
    </row>
    <row r="137" spans="26:27">
      <c r="Z137" s="4"/>
      <c r="AA137" s="4"/>
    </row>
    <row r="138" spans="26:27">
      <c r="Z138" s="4"/>
      <c r="AA138" s="4"/>
    </row>
    <row r="139" spans="26:27">
      <c r="Z139" s="4"/>
      <c r="AA139" s="4"/>
    </row>
    <row r="140" spans="26:27">
      <c r="Z140" s="4"/>
      <c r="AA140" s="4"/>
    </row>
    <row r="141" spans="26:27">
      <c r="Z141" s="4"/>
      <c r="AA141" s="4"/>
    </row>
    <row r="142" spans="26:27">
      <c r="Z142" s="4"/>
      <c r="AA142" s="4"/>
    </row>
    <row r="143" spans="26:27">
      <c r="Z143" s="4"/>
      <c r="AA143" s="4"/>
    </row>
    <row r="144" spans="26:27">
      <c r="Z144" s="4"/>
      <c r="AA144" s="4"/>
    </row>
    <row r="145" spans="26:27">
      <c r="Z145" s="4"/>
      <c r="AA145" s="4"/>
    </row>
    <row r="146" spans="26:27">
      <c r="Z146" s="4"/>
      <c r="AA146" s="4"/>
    </row>
    <row r="147" spans="26:27">
      <c r="Z147" s="4"/>
      <c r="AA147" s="4"/>
    </row>
    <row r="148" spans="26:27">
      <c r="Z148" s="4"/>
      <c r="AA148" s="4"/>
    </row>
    <row r="149" spans="26:27">
      <c r="Z149" s="4"/>
      <c r="AA149" s="4"/>
    </row>
    <row r="150" spans="26:27">
      <c r="Z150" s="4"/>
      <c r="AA150" s="4"/>
    </row>
    <row r="151" spans="26:27">
      <c r="Z151" s="4"/>
      <c r="AA151" s="4"/>
    </row>
    <row r="152" spans="26:27">
      <c r="Z152" s="4"/>
      <c r="AA152" s="4"/>
    </row>
    <row r="153" spans="26:27">
      <c r="Z153" s="4"/>
      <c r="AA153" s="4"/>
    </row>
    <row r="154" spans="26:27">
      <c r="Z154" s="4"/>
      <c r="AA154" s="4"/>
    </row>
    <row r="155" spans="26:27">
      <c r="Z155" s="4"/>
      <c r="AA155" s="4"/>
    </row>
    <row r="156" spans="26:27">
      <c r="Z156" s="4"/>
      <c r="AA156" s="4"/>
    </row>
    <row r="157" spans="26:27">
      <c r="Z157" s="4"/>
      <c r="AA157" s="4"/>
    </row>
    <row r="158" spans="26:27">
      <c r="Z158" s="4"/>
      <c r="AA158" s="4"/>
    </row>
    <row r="159" spans="26:27">
      <c r="Z159" s="4"/>
      <c r="AA159" s="4"/>
    </row>
    <row r="160" spans="26:27">
      <c r="Z160" s="4"/>
      <c r="AA160" s="4"/>
    </row>
    <row r="161" spans="26:27">
      <c r="Z161" s="4"/>
      <c r="AA161" s="4"/>
    </row>
    <row r="162" spans="26:27">
      <c r="Z162" s="4"/>
      <c r="AA162" s="4"/>
    </row>
    <row r="163" spans="26:27">
      <c r="Z163" s="4"/>
      <c r="AA163" s="4"/>
    </row>
    <row r="164" spans="26:27">
      <c r="Z164" s="4"/>
      <c r="AA164" s="4"/>
    </row>
    <row r="165" spans="26:27">
      <c r="Z165" s="4"/>
      <c r="AA165" s="4"/>
    </row>
    <row r="166" spans="26:27">
      <c r="Z166" s="4"/>
      <c r="AA166" s="4"/>
    </row>
    <row r="167" spans="26:27">
      <c r="Z167" s="4"/>
      <c r="AA167" s="4"/>
    </row>
    <row r="168" spans="26:27">
      <c r="Z168" s="4"/>
      <c r="AA168" s="4"/>
    </row>
    <row r="169" spans="26:27">
      <c r="Z169" s="4"/>
      <c r="AA169" s="4"/>
    </row>
    <row r="170" spans="26:27">
      <c r="Z170" s="4"/>
      <c r="AA170" s="4"/>
    </row>
    <row r="171" spans="26:27">
      <c r="Z171" s="4"/>
      <c r="AA171" s="4"/>
    </row>
    <row r="172" spans="26:27">
      <c r="Z172" s="4"/>
      <c r="AA172" s="4"/>
    </row>
    <row r="173" spans="26:27">
      <c r="Z173" s="4"/>
      <c r="AA173" s="4"/>
    </row>
    <row r="174" spans="26:27">
      <c r="Z174" s="4"/>
      <c r="AA174" s="4"/>
    </row>
    <row r="175" spans="26:27">
      <c r="Z175" s="4"/>
      <c r="AA175" s="4"/>
    </row>
    <row r="176" spans="26:27">
      <c r="Z176" s="4"/>
      <c r="AA176" s="4"/>
    </row>
    <row r="177" spans="26:27">
      <c r="Z177" s="4"/>
      <c r="AA177" s="4"/>
    </row>
    <row r="178" spans="26:27">
      <c r="Z178" s="4"/>
      <c r="AA178" s="4"/>
    </row>
    <row r="179" spans="26:27">
      <c r="Z179" s="4"/>
      <c r="AA179" s="4"/>
    </row>
    <row r="180" spans="26:27">
      <c r="Z180" s="4"/>
      <c r="AA180" s="4"/>
    </row>
    <row r="181" spans="26:27">
      <c r="Z181" s="4"/>
      <c r="AA181" s="4"/>
    </row>
    <row r="182" spans="26:27">
      <c r="Z182" s="4"/>
      <c r="AA182" s="4"/>
    </row>
    <row r="183" spans="26:27">
      <c r="Z183" s="4"/>
      <c r="AA183" s="4"/>
    </row>
    <row r="184" spans="26:27">
      <c r="Z184" s="4"/>
      <c r="AA184" s="4"/>
    </row>
    <row r="185" spans="26:27">
      <c r="Z185" s="4"/>
      <c r="AA185" s="4"/>
    </row>
    <row r="186" spans="26:27">
      <c r="Z186" s="4"/>
      <c r="AA186" s="4"/>
    </row>
    <row r="187" spans="26:27">
      <c r="Z187" s="4"/>
      <c r="AA187" s="4"/>
    </row>
    <row r="188" spans="26:27">
      <c r="Z188" s="4"/>
      <c r="AA188" s="4"/>
    </row>
    <row r="189" spans="26:27">
      <c r="Z189" s="4"/>
      <c r="AA189" s="4"/>
    </row>
    <row r="190" spans="26:27">
      <c r="Z190" s="4"/>
      <c r="AA190" s="4"/>
    </row>
    <row r="191" spans="26:27">
      <c r="Z191" s="4"/>
      <c r="AA191" s="4"/>
    </row>
    <row r="192" spans="26:27">
      <c r="Z192" s="4"/>
      <c r="AA192" s="4"/>
    </row>
    <row r="193" spans="26:27">
      <c r="Z193" s="4"/>
      <c r="AA193" s="4"/>
    </row>
    <row r="194" spans="26:27">
      <c r="Z194" s="4"/>
      <c r="AA194" s="4"/>
    </row>
    <row r="195" spans="26:27">
      <c r="Z195" s="4"/>
      <c r="AA195" s="4"/>
    </row>
    <row r="196" spans="26:27">
      <c r="Z196" s="4"/>
      <c r="AA196" s="4"/>
    </row>
    <row r="197" spans="26:27">
      <c r="Z197" s="4"/>
      <c r="AA197" s="4"/>
    </row>
    <row r="198" spans="26:27">
      <c r="Z198" s="4"/>
      <c r="AA198" s="4"/>
    </row>
    <row r="199" spans="26:27">
      <c r="Z199" s="4"/>
      <c r="AA199" s="4"/>
    </row>
    <row r="200" spans="26:27">
      <c r="Z200" s="4"/>
      <c r="AA200" s="4"/>
    </row>
    <row r="201" spans="26:27">
      <c r="Z201" s="4"/>
      <c r="AA201" s="4"/>
    </row>
    <row r="202" spans="26:27">
      <c r="Z202" s="4"/>
      <c r="AA202" s="4"/>
    </row>
    <row r="203" spans="26:27">
      <c r="Z203" s="4"/>
      <c r="AA203" s="4"/>
    </row>
    <row r="204" spans="26:27">
      <c r="Z204" s="4"/>
      <c r="AA204" s="4"/>
    </row>
    <row r="205" spans="26:27">
      <c r="Z205" s="4"/>
      <c r="AA205" s="4"/>
    </row>
    <row r="206" spans="26:27">
      <c r="Z206" s="4"/>
      <c r="AA206" s="4"/>
    </row>
    <row r="207" spans="26:27">
      <c r="Z207" s="4"/>
      <c r="AA207" s="4"/>
    </row>
    <row r="208" spans="26:27">
      <c r="Z208" s="4"/>
      <c r="AA208" s="4"/>
    </row>
    <row r="209" spans="26:27">
      <c r="Z209" s="4"/>
      <c r="AA209" s="4"/>
    </row>
    <row r="210" spans="26:27">
      <c r="Z210" s="4"/>
      <c r="AA210" s="4"/>
    </row>
    <row r="211" spans="26:27">
      <c r="Z211" s="4"/>
      <c r="AA211" s="4"/>
    </row>
    <row r="212" spans="26:27">
      <c r="Z212" s="4"/>
      <c r="AA212" s="4"/>
    </row>
    <row r="213" spans="26:27">
      <c r="Z213" s="4"/>
      <c r="AA213" s="4"/>
    </row>
    <row r="214" spans="26:27">
      <c r="Z214" s="4"/>
      <c r="AA214" s="4"/>
    </row>
    <row r="215" spans="26:27">
      <c r="Z215" s="4"/>
      <c r="AA215" s="4"/>
    </row>
    <row r="216" spans="26:27">
      <c r="Z216" s="4"/>
      <c r="AA216" s="4"/>
    </row>
    <row r="217" spans="26:27">
      <c r="Z217" s="4"/>
      <c r="AA217" s="4"/>
    </row>
    <row r="218" spans="26:27">
      <c r="Z218" s="4"/>
      <c r="AA218" s="4"/>
    </row>
    <row r="219" spans="26:27">
      <c r="Z219" s="4"/>
      <c r="AA219" s="4"/>
    </row>
    <row r="220" spans="26:27">
      <c r="Z220" s="4"/>
      <c r="AA220" s="4"/>
    </row>
    <row r="221" spans="26:27">
      <c r="Z221" s="4"/>
      <c r="AA221" s="4"/>
    </row>
    <row r="222" spans="26:27">
      <c r="Z222" s="4"/>
      <c r="AA222" s="4"/>
    </row>
    <row r="223" spans="26:27">
      <c r="Z223" s="4"/>
      <c r="AA223" s="4"/>
    </row>
    <row r="224" spans="26:27">
      <c r="Z224" s="4"/>
      <c r="AA224" s="4"/>
    </row>
    <row r="225" spans="26:27">
      <c r="Z225" s="4"/>
      <c r="AA225" s="4"/>
    </row>
    <row r="226" spans="26:27">
      <c r="Z226" s="4"/>
      <c r="AA226" s="4"/>
    </row>
    <row r="227" spans="26:27">
      <c r="Z227" s="4"/>
      <c r="AA227" s="4"/>
    </row>
    <row r="228" spans="26:27">
      <c r="Z228" s="4"/>
      <c r="AA228" s="4"/>
    </row>
    <row r="229" spans="26:27">
      <c r="Z229" s="4"/>
      <c r="AA229" s="4"/>
    </row>
    <row r="230" spans="26:27">
      <c r="Z230" s="4"/>
      <c r="AA230" s="4"/>
    </row>
    <row r="231" spans="26:27">
      <c r="Z231" s="4"/>
      <c r="AA231" s="4"/>
    </row>
    <row r="232" spans="26:27">
      <c r="Z232" s="4"/>
      <c r="AA232" s="4"/>
    </row>
    <row r="233" spans="26:27">
      <c r="Z233" s="4"/>
      <c r="AA233" s="4"/>
    </row>
    <row r="234" spans="26:27">
      <c r="Z234" s="4"/>
      <c r="AA234" s="4"/>
    </row>
    <row r="235" spans="26:27">
      <c r="Z235" s="4"/>
      <c r="AA235" s="4"/>
    </row>
    <row r="236" spans="26:27">
      <c r="Z236" s="4"/>
      <c r="AA236" s="4"/>
    </row>
    <row r="237" spans="26:27">
      <c r="Z237" s="4"/>
      <c r="AA237" s="4"/>
    </row>
    <row r="238" spans="26:27">
      <c r="Z238" s="4"/>
      <c r="AA238" s="4"/>
    </row>
    <row r="239" spans="26:27">
      <c r="Z239" s="4"/>
      <c r="AA239" s="4"/>
    </row>
    <row r="240" spans="26:27">
      <c r="Z240" s="4"/>
      <c r="AA240" s="4"/>
    </row>
    <row r="241" spans="26:27">
      <c r="Z241" s="4"/>
      <c r="AA241" s="4"/>
    </row>
    <row r="242" spans="26:27">
      <c r="Z242" s="4"/>
      <c r="AA242" s="4"/>
    </row>
    <row r="243" spans="26:27">
      <c r="Z243" s="4"/>
      <c r="AA243" s="4"/>
    </row>
    <row r="244" spans="26:27">
      <c r="Z244" s="4"/>
      <c r="AA244" s="4"/>
    </row>
    <row r="245" spans="26:27">
      <c r="Z245" s="4"/>
      <c r="AA245" s="4"/>
    </row>
    <row r="246" spans="26:27">
      <c r="Z246" s="4"/>
      <c r="AA246" s="4"/>
    </row>
    <row r="247" spans="26:27">
      <c r="Z247" s="4"/>
      <c r="AA247" s="4"/>
    </row>
    <row r="248" spans="26:27">
      <c r="Z248" s="4"/>
      <c r="AA248" s="4"/>
    </row>
    <row r="249" spans="26:27">
      <c r="Z249" s="4"/>
      <c r="AA249" s="4"/>
    </row>
    <row r="250" spans="26:27">
      <c r="Z250" s="4"/>
      <c r="AA250" s="4"/>
    </row>
    <row r="251" spans="26:27">
      <c r="Z251" s="4"/>
      <c r="AA251" s="4"/>
    </row>
    <row r="252" spans="26:27">
      <c r="Z252" s="4"/>
      <c r="AA252" s="4"/>
    </row>
    <row r="253" spans="26:27">
      <c r="Z253" s="4"/>
      <c r="AA253" s="4"/>
    </row>
    <row r="254" spans="26:27">
      <c r="Z254" s="4"/>
      <c r="AA254" s="4"/>
    </row>
    <row r="255" spans="26:27">
      <c r="Z255" s="4"/>
      <c r="AA255" s="4"/>
    </row>
    <row r="256" spans="26:27">
      <c r="Z256" s="4"/>
      <c r="AA256" s="4"/>
    </row>
    <row r="257" spans="26:27">
      <c r="Z257" s="4"/>
      <c r="AA257" s="4"/>
    </row>
    <row r="258" spans="26:27">
      <c r="Z258" s="4"/>
      <c r="AA258" s="4"/>
    </row>
    <row r="259" spans="26:27">
      <c r="Z259" s="4"/>
      <c r="AA259" s="4"/>
    </row>
    <row r="260" spans="26:27">
      <c r="Z260" s="4"/>
      <c r="AA260" s="4"/>
    </row>
    <row r="261" spans="26:27">
      <c r="Z261" s="4"/>
      <c r="AA261" s="4"/>
    </row>
    <row r="262" spans="26:27">
      <c r="Z262" s="4"/>
      <c r="AA262" s="4"/>
    </row>
    <row r="263" spans="26:27">
      <c r="Z263" s="4"/>
      <c r="AA263" s="4"/>
    </row>
    <row r="264" spans="26:27">
      <c r="Z264" s="4"/>
      <c r="AA264" s="4"/>
    </row>
    <row r="265" spans="26:27">
      <c r="Z265" s="4"/>
      <c r="AA265" s="4"/>
    </row>
    <row r="266" spans="26:27">
      <c r="Z266" s="4"/>
      <c r="AA266" s="4"/>
    </row>
    <row r="267" spans="26:27">
      <c r="Z267" s="4"/>
      <c r="AA267" s="4"/>
    </row>
    <row r="268" spans="26:27">
      <c r="Z268" s="4"/>
      <c r="AA268" s="4"/>
    </row>
    <row r="269" spans="26:27">
      <c r="Z269" s="4"/>
      <c r="AA269" s="4"/>
    </row>
    <row r="270" spans="26:27">
      <c r="Z270" s="4"/>
      <c r="AA270" s="4"/>
    </row>
    <row r="271" spans="26:27">
      <c r="Z271" s="4"/>
      <c r="AA271" s="4"/>
    </row>
    <row r="272" spans="26:27">
      <c r="Z272" s="4"/>
      <c r="AA272" s="4"/>
    </row>
    <row r="273" spans="26:27">
      <c r="Z273" s="4"/>
      <c r="AA273" s="4"/>
    </row>
    <row r="274" spans="26:27">
      <c r="Z274" s="4"/>
      <c r="AA274" s="4"/>
    </row>
    <row r="275" spans="26:27">
      <c r="Z275" s="4"/>
      <c r="AA275" s="4"/>
    </row>
    <row r="276" spans="26:27">
      <c r="Z276" s="4"/>
      <c r="AA276" s="4"/>
    </row>
    <row r="277" spans="26:27">
      <c r="Z277" s="4"/>
      <c r="AA277" s="4"/>
    </row>
    <row r="278" spans="26:27">
      <c r="Z278" s="4"/>
      <c r="AA278" s="4"/>
    </row>
    <row r="279" spans="26:27">
      <c r="Z279" s="4"/>
      <c r="AA279" s="4"/>
    </row>
    <row r="280" spans="26:27">
      <c r="Z280" s="4"/>
      <c r="AA280" s="4"/>
    </row>
    <row r="281" spans="26:27">
      <c r="Z281" s="4"/>
      <c r="AA281" s="4"/>
    </row>
    <row r="282" spans="26:27">
      <c r="Z282" s="4"/>
      <c r="AA282" s="4"/>
    </row>
    <row r="283" spans="26:27">
      <c r="Z283" s="4"/>
      <c r="AA283" s="4"/>
    </row>
    <row r="284" spans="26:27">
      <c r="Z284" s="4"/>
      <c r="AA284" s="4"/>
    </row>
    <row r="285" spans="26:27">
      <c r="Z285" s="4"/>
      <c r="AA285" s="4"/>
    </row>
    <row r="286" spans="26:27">
      <c r="Z286" s="4"/>
      <c r="AA286" s="4"/>
    </row>
    <row r="287" spans="26:27">
      <c r="Z287" s="4"/>
      <c r="AA287" s="4"/>
    </row>
    <row r="288" spans="26:27">
      <c r="Z288" s="4"/>
      <c r="AA288" s="4"/>
    </row>
    <row r="289" spans="26:27">
      <c r="Z289" s="4"/>
      <c r="AA289" s="4"/>
    </row>
    <row r="290" spans="26:27">
      <c r="Z290" s="4"/>
      <c r="AA290" s="4"/>
    </row>
    <row r="291" spans="26:27">
      <c r="Z291" s="4"/>
      <c r="AA291" s="4"/>
    </row>
    <row r="292" spans="26:27">
      <c r="Z292" s="4"/>
      <c r="AA292" s="4"/>
    </row>
    <row r="293" spans="26:27">
      <c r="Z293" s="4"/>
      <c r="AA293" s="4"/>
    </row>
    <row r="294" spans="26:27">
      <c r="Z294" s="4"/>
      <c r="AA294" s="4"/>
    </row>
    <row r="295" spans="26:27">
      <c r="Z295" s="4"/>
      <c r="AA295" s="4"/>
    </row>
    <row r="296" spans="26:27">
      <c r="Z296" s="4"/>
      <c r="AA296" s="4"/>
    </row>
    <row r="297" spans="26:27">
      <c r="Z297" s="4"/>
      <c r="AA297" s="4"/>
    </row>
    <row r="298" spans="26:27">
      <c r="Z298" s="4"/>
      <c r="AA298" s="4"/>
    </row>
    <row r="299" spans="26:27">
      <c r="Z299" s="4"/>
      <c r="AA299" s="4"/>
    </row>
    <row r="300" spans="26:27">
      <c r="Z300" s="4"/>
      <c r="AA300" s="4"/>
    </row>
    <row r="301" spans="26:27">
      <c r="Z301" s="4"/>
      <c r="AA301" s="4"/>
    </row>
    <row r="302" spans="26:27">
      <c r="Z302" s="4"/>
      <c r="AA302" s="4"/>
    </row>
    <row r="303" spans="26:27">
      <c r="Z303" s="4"/>
      <c r="AA303" s="4"/>
    </row>
    <row r="304" spans="26:27">
      <c r="Z304" s="4"/>
      <c r="AA304" s="4"/>
    </row>
    <row r="305" spans="26:27">
      <c r="Z305" s="4"/>
      <c r="AA305" s="4"/>
    </row>
    <row r="306" spans="26:27">
      <c r="Z306" s="4"/>
      <c r="AA306" s="4"/>
    </row>
    <row r="307" spans="26:27">
      <c r="Z307" s="4"/>
      <c r="AA307" s="4"/>
    </row>
    <row r="308" spans="26:27">
      <c r="Z308" s="4"/>
      <c r="AA308" s="4"/>
    </row>
    <row r="309" spans="26:27">
      <c r="Z309" s="4"/>
      <c r="AA309" s="4"/>
    </row>
    <row r="310" spans="26:27">
      <c r="Z310" s="4"/>
      <c r="AA310" s="4"/>
    </row>
    <row r="311" spans="26:27">
      <c r="Z311" s="4"/>
      <c r="AA311" s="4"/>
    </row>
    <row r="312" spans="26:27">
      <c r="Z312" s="4"/>
      <c r="AA312" s="4"/>
    </row>
    <row r="313" spans="26:27">
      <c r="Z313" s="4"/>
      <c r="AA313" s="4"/>
    </row>
    <row r="314" spans="26:27">
      <c r="Z314" s="4"/>
      <c r="AA314" s="4"/>
    </row>
    <row r="315" spans="26:27">
      <c r="Z315" s="4"/>
      <c r="AA315" s="4"/>
    </row>
    <row r="316" spans="26:27">
      <c r="Z316" s="4"/>
      <c r="AA316" s="4"/>
    </row>
    <row r="317" spans="26:27">
      <c r="Z317" s="4"/>
      <c r="AA317" s="4"/>
    </row>
    <row r="318" spans="26:27">
      <c r="Z318" s="4"/>
      <c r="AA318" s="4"/>
    </row>
    <row r="319" spans="26:27">
      <c r="Z319" s="4"/>
      <c r="AA319" s="4"/>
    </row>
    <row r="320" spans="26:27">
      <c r="Z320" s="4"/>
      <c r="AA320" s="4"/>
    </row>
    <row r="321" spans="26:27">
      <c r="Z321" s="4"/>
      <c r="AA321" s="4"/>
    </row>
    <row r="322" spans="26:27">
      <c r="Z322" s="4"/>
      <c r="AA322" s="4"/>
    </row>
    <row r="323" spans="26:27">
      <c r="Z323" s="4"/>
      <c r="AA323" s="4"/>
    </row>
    <row r="324" spans="26:27">
      <c r="Z324" s="4"/>
      <c r="AA324" s="4"/>
    </row>
    <row r="325" spans="26:27">
      <c r="Z325" s="4"/>
      <c r="AA325" s="4"/>
    </row>
    <row r="326" spans="26:27">
      <c r="Z326" s="4"/>
      <c r="AA326" s="4"/>
    </row>
    <row r="327" spans="26:27">
      <c r="Z327" s="4"/>
      <c r="AA327" s="4"/>
    </row>
    <row r="328" spans="26:27">
      <c r="Z328" s="4"/>
      <c r="AA328" s="4"/>
    </row>
    <row r="329" spans="26:27">
      <c r="Z329" s="4"/>
      <c r="AA329" s="4"/>
    </row>
    <row r="330" spans="26:27">
      <c r="Z330" s="4"/>
      <c r="AA330" s="4"/>
    </row>
    <row r="331" spans="26:27">
      <c r="Z331" s="4"/>
      <c r="AA331" s="4"/>
    </row>
    <row r="332" spans="26:27">
      <c r="Z332" s="4"/>
      <c r="AA332" s="4"/>
    </row>
    <row r="333" spans="26:27">
      <c r="Z333" s="4"/>
      <c r="AA333" s="4"/>
    </row>
    <row r="334" spans="26:27">
      <c r="Z334" s="4"/>
      <c r="AA334" s="4"/>
    </row>
    <row r="335" spans="26:27">
      <c r="Z335" s="4"/>
      <c r="AA335" s="4"/>
    </row>
    <row r="336" spans="26:27">
      <c r="Z336" s="4"/>
      <c r="AA336" s="4"/>
    </row>
    <row r="337" spans="26:27">
      <c r="Z337" s="4"/>
      <c r="AA337" s="4"/>
    </row>
    <row r="338" spans="26:27">
      <c r="Z338" s="4"/>
      <c r="AA338" s="4"/>
    </row>
    <row r="339" spans="26:27">
      <c r="Z339" s="4"/>
      <c r="AA339" s="4"/>
    </row>
    <row r="340" spans="26:27">
      <c r="Z340" s="4"/>
      <c r="AA340" s="4"/>
    </row>
    <row r="341" spans="26:27">
      <c r="Z341" s="4"/>
      <c r="AA341" s="4"/>
    </row>
    <row r="342" spans="26:27">
      <c r="Z342" s="4"/>
      <c r="AA342" s="4"/>
    </row>
    <row r="343" spans="26:27">
      <c r="Z343" s="4"/>
      <c r="AA343" s="4"/>
    </row>
    <row r="344" spans="26:27">
      <c r="Z344" s="4"/>
      <c r="AA344" s="4"/>
    </row>
    <row r="345" spans="26:27">
      <c r="Z345" s="4"/>
      <c r="AA345" s="4"/>
    </row>
    <row r="346" spans="26:27">
      <c r="Z346" s="4"/>
      <c r="AA346" s="4"/>
    </row>
    <row r="347" spans="26:27">
      <c r="Z347" s="4"/>
      <c r="AA347" s="4"/>
    </row>
    <row r="348" spans="26:27">
      <c r="Z348" s="4"/>
      <c r="AA348" s="4"/>
    </row>
    <row r="349" spans="26:27">
      <c r="Z349" s="4"/>
      <c r="AA349" s="4"/>
    </row>
    <row r="350" spans="26:27">
      <c r="Z350" s="4"/>
      <c r="AA350" s="4"/>
    </row>
    <row r="351" spans="26:27">
      <c r="Z351" s="4"/>
      <c r="AA351" s="4"/>
    </row>
    <row r="352" spans="26:27">
      <c r="Z352" s="4"/>
      <c r="AA352" s="4"/>
    </row>
    <row r="353" spans="26:27">
      <c r="Z353" s="4"/>
      <c r="AA353" s="4"/>
    </row>
    <row r="354" spans="26:27">
      <c r="Z354" s="4"/>
      <c r="AA354" s="4"/>
    </row>
    <row r="355" spans="26:27">
      <c r="Z355" s="4"/>
      <c r="AA355" s="4"/>
    </row>
    <row r="356" spans="26:27">
      <c r="Z356" s="4"/>
      <c r="AA356" s="4"/>
    </row>
    <row r="357" spans="26:27">
      <c r="Z357" s="4"/>
      <c r="AA357" s="4"/>
    </row>
    <row r="358" spans="26:27">
      <c r="Z358" s="4"/>
      <c r="AA358" s="4"/>
    </row>
    <row r="359" spans="26:27">
      <c r="Z359" s="4"/>
      <c r="AA359" s="4"/>
    </row>
    <row r="360" spans="26:27">
      <c r="Z360" s="4"/>
      <c r="AA360" s="4"/>
    </row>
    <row r="361" spans="26:27">
      <c r="Z361" s="4"/>
      <c r="AA361" s="4"/>
    </row>
    <row r="362" spans="26:27">
      <c r="Z362" s="4"/>
      <c r="AA362" s="4"/>
    </row>
    <row r="363" spans="26:27">
      <c r="Z363" s="4"/>
      <c r="AA363" s="4"/>
    </row>
    <row r="364" spans="26:27">
      <c r="Z364" s="4"/>
      <c r="AA364" s="4"/>
    </row>
    <row r="365" spans="26:27">
      <c r="Z365" s="4"/>
      <c r="AA365" s="4"/>
    </row>
    <row r="366" spans="26:27">
      <c r="Z366" s="4"/>
      <c r="AA366" s="4"/>
    </row>
    <row r="367" spans="26:27">
      <c r="Z367" s="4"/>
      <c r="AA367" s="4"/>
    </row>
    <row r="368" spans="26:27">
      <c r="Z368" s="4"/>
      <c r="AA368" s="4"/>
    </row>
    <row r="369" spans="26:27">
      <c r="Z369" s="4"/>
      <c r="AA369" s="4"/>
    </row>
    <row r="370" spans="26:27">
      <c r="Z370" s="4"/>
      <c r="AA370" s="4"/>
    </row>
    <row r="371" spans="26:27">
      <c r="Z371" s="4"/>
      <c r="AA371" s="4"/>
    </row>
    <row r="372" spans="26:27">
      <c r="Z372" s="4"/>
      <c r="AA372" s="4"/>
    </row>
    <row r="373" spans="26:27">
      <c r="Z373" s="4"/>
      <c r="AA373" s="4"/>
    </row>
    <row r="374" spans="26:27">
      <c r="Z374" s="4"/>
      <c r="AA374" s="4"/>
    </row>
    <row r="375" spans="26:27">
      <c r="Z375" s="4"/>
      <c r="AA375" s="4"/>
    </row>
    <row r="376" spans="26:27">
      <c r="Z376" s="4"/>
      <c r="AA376" s="4"/>
    </row>
    <row r="377" spans="26:27">
      <c r="Z377" s="4"/>
      <c r="AA377" s="4"/>
    </row>
    <row r="378" spans="26:27">
      <c r="Z378" s="4"/>
      <c r="AA378" s="4"/>
    </row>
    <row r="379" spans="26:27">
      <c r="Z379" s="4"/>
      <c r="AA379" s="4"/>
    </row>
    <row r="380" spans="26:27">
      <c r="Z380" s="4"/>
      <c r="AA380" s="4"/>
    </row>
    <row r="381" spans="26:27">
      <c r="Z381" s="4"/>
      <c r="AA381" s="4"/>
    </row>
    <row r="382" spans="26:27">
      <c r="Z382" s="4"/>
      <c r="AA382" s="4"/>
    </row>
  </sheetData>
  <mergeCells count="12">
    <mergeCell ref="A8:D8"/>
    <mergeCell ref="G1:G2"/>
    <mergeCell ref="H1:I1"/>
    <mergeCell ref="J1:K1"/>
    <mergeCell ref="L1:L2"/>
    <mergeCell ref="G7:L8"/>
    <mergeCell ref="A30:D30"/>
    <mergeCell ref="G23:G24"/>
    <mergeCell ref="H23:I23"/>
    <mergeCell ref="J23:K23"/>
    <mergeCell ref="L23:L24"/>
    <mergeCell ref="G29:L3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8362-32B2-461C-9F9A-D54BAA6F4EC7}">
  <dimension ref="A1:H23"/>
  <sheetViews>
    <sheetView workbookViewId="0"/>
  </sheetViews>
  <sheetFormatPr defaultColWidth="11.42578125" defaultRowHeight="14.45"/>
  <cols>
    <col min="1" max="1" width="15.28515625" style="25" bestFit="1" customWidth="1"/>
    <col min="2" max="2" width="18.28515625" style="25" bestFit="1" customWidth="1"/>
    <col min="3" max="4" width="30.28515625" style="25" bestFit="1" customWidth="1"/>
    <col min="5" max="9" width="11.42578125" style="25"/>
    <col min="10" max="10" width="12.7109375" style="25" bestFit="1" customWidth="1"/>
    <col min="11" max="16384" width="11.42578125" style="25"/>
  </cols>
  <sheetData>
    <row r="1" spans="1:8">
      <c r="A1" s="24" t="s">
        <v>56</v>
      </c>
      <c r="B1" s="24" t="s">
        <v>57</v>
      </c>
      <c r="C1" s="24" t="s">
        <v>58</v>
      </c>
      <c r="D1" s="24" t="s">
        <v>59</v>
      </c>
    </row>
    <row r="2" spans="1:8">
      <c r="A2" s="26" t="s">
        <v>60</v>
      </c>
      <c r="B2" s="26" t="s">
        <v>61</v>
      </c>
      <c r="C2" s="26" t="s">
        <v>62</v>
      </c>
      <c r="D2" s="26" t="s">
        <v>63</v>
      </c>
    </row>
    <row r="3" spans="1:8">
      <c r="A3" s="26" t="s">
        <v>64</v>
      </c>
      <c r="B3" s="26" t="s">
        <v>65</v>
      </c>
      <c r="C3" s="26" t="s">
        <v>66</v>
      </c>
      <c r="D3" s="26" t="s">
        <v>67</v>
      </c>
    </row>
    <row r="4" spans="1:8">
      <c r="A4" s="26" t="s">
        <v>68</v>
      </c>
      <c r="B4" s="26" t="s">
        <v>69</v>
      </c>
      <c r="C4" s="26" t="s">
        <v>70</v>
      </c>
      <c r="D4" s="26" t="s">
        <v>71</v>
      </c>
    </row>
    <row r="5" spans="1:8">
      <c r="A5" s="26" t="s">
        <v>72</v>
      </c>
      <c r="B5" s="26" t="s">
        <v>73</v>
      </c>
      <c r="C5" s="26" t="s">
        <v>74</v>
      </c>
      <c r="D5" s="26" t="s">
        <v>75</v>
      </c>
    </row>
    <row r="6" spans="1:8">
      <c r="A6" s="26" t="s">
        <v>76</v>
      </c>
      <c r="B6" s="26" t="s">
        <v>77</v>
      </c>
      <c r="C6" s="26" t="s">
        <v>78</v>
      </c>
      <c r="D6" s="26" t="s">
        <v>79</v>
      </c>
    </row>
    <row r="7" spans="1:8">
      <c r="A7" s="26" t="s">
        <v>80</v>
      </c>
      <c r="B7" s="26" t="s">
        <v>65</v>
      </c>
      <c r="C7" s="26" t="s">
        <v>66</v>
      </c>
      <c r="D7" s="26" t="s">
        <v>67</v>
      </c>
    </row>
    <row r="8" spans="1:8">
      <c r="A8" s="26" t="s">
        <v>81</v>
      </c>
      <c r="B8" s="26" t="s">
        <v>73</v>
      </c>
      <c r="C8" s="26" t="s">
        <v>74</v>
      </c>
      <c r="D8" s="26" t="s">
        <v>75</v>
      </c>
    </row>
    <row r="9" spans="1:8">
      <c r="A9" s="26" t="s">
        <v>82</v>
      </c>
      <c r="B9" s="26" t="s">
        <v>83</v>
      </c>
      <c r="C9" s="26" t="s">
        <v>84</v>
      </c>
      <c r="D9" s="26" t="s">
        <v>85</v>
      </c>
    </row>
    <row r="10" spans="1:8">
      <c r="A10" s="26" t="s">
        <v>86</v>
      </c>
      <c r="B10" s="26" t="s">
        <v>83</v>
      </c>
      <c r="C10" s="26" t="s">
        <v>84</v>
      </c>
      <c r="D10" s="26" t="s">
        <v>85</v>
      </c>
    </row>
    <row r="11" spans="1:8">
      <c r="A11" s="26" t="s">
        <v>87</v>
      </c>
      <c r="B11" s="26" t="s">
        <v>88</v>
      </c>
      <c r="C11" s="26" t="s">
        <v>89</v>
      </c>
      <c r="D11" s="26" t="s">
        <v>79</v>
      </c>
    </row>
    <row r="12" spans="1:8">
      <c r="A12" s="26" t="s">
        <v>90</v>
      </c>
      <c r="B12" s="26" t="s">
        <v>61</v>
      </c>
      <c r="C12" s="26" t="s">
        <v>62</v>
      </c>
      <c r="D12" s="26" t="s">
        <v>63</v>
      </c>
    </row>
    <row r="13" spans="1:8">
      <c r="A13" s="26" t="s">
        <v>91</v>
      </c>
      <c r="B13" s="26" t="s">
        <v>65</v>
      </c>
      <c r="C13" s="26" t="s">
        <v>66</v>
      </c>
      <c r="D13" s="26" t="s">
        <v>67</v>
      </c>
    </row>
    <row r="14" spans="1:8">
      <c r="A14" s="26" t="s">
        <v>92</v>
      </c>
      <c r="B14" s="26" t="s">
        <v>83</v>
      </c>
      <c r="C14" s="26" t="s">
        <v>84</v>
      </c>
      <c r="D14" s="26" t="s">
        <v>85</v>
      </c>
    </row>
    <row r="15" spans="1:8">
      <c r="A15" s="26" t="s">
        <v>93</v>
      </c>
      <c r="B15" s="26" t="s">
        <v>77</v>
      </c>
      <c r="C15" s="26" t="s">
        <v>78</v>
      </c>
      <c r="D15" s="26" t="s">
        <v>79</v>
      </c>
    </row>
    <row r="16" spans="1:8">
      <c r="A16" s="26" t="s">
        <v>94</v>
      </c>
      <c r="B16" s="26" t="s">
        <v>88</v>
      </c>
      <c r="C16" s="26" t="s">
        <v>89</v>
      </c>
      <c r="D16" s="26" t="s">
        <v>79</v>
      </c>
      <c r="H16" s="26"/>
    </row>
    <row r="17" spans="1:4">
      <c r="A17" s="26" t="s">
        <v>95</v>
      </c>
      <c r="B17" s="26" t="s">
        <v>77</v>
      </c>
      <c r="C17" s="26" t="s">
        <v>78</v>
      </c>
      <c r="D17" s="26" t="s">
        <v>79</v>
      </c>
    </row>
    <row r="18" spans="1:4">
      <c r="A18" s="26" t="s">
        <v>96</v>
      </c>
      <c r="B18" s="26" t="s">
        <v>65</v>
      </c>
      <c r="C18" s="26" t="s">
        <v>66</v>
      </c>
      <c r="D18" s="26" t="s">
        <v>67</v>
      </c>
    </row>
    <row r="19" spans="1:4">
      <c r="A19" s="26" t="s">
        <v>97</v>
      </c>
      <c r="B19" s="26" t="s">
        <v>65</v>
      </c>
      <c r="C19" s="26" t="s">
        <v>66</v>
      </c>
      <c r="D19" s="26" t="s">
        <v>67</v>
      </c>
    </row>
    <row r="20" spans="1:4">
      <c r="A20" s="26" t="s">
        <v>98</v>
      </c>
      <c r="B20" s="26" t="s">
        <v>73</v>
      </c>
      <c r="C20" s="26" t="s">
        <v>74</v>
      </c>
      <c r="D20" s="26" t="s">
        <v>75</v>
      </c>
    </row>
    <row r="21" spans="1:4">
      <c r="A21" s="26" t="s">
        <v>99</v>
      </c>
      <c r="B21" s="26" t="s">
        <v>65</v>
      </c>
      <c r="C21" s="26" t="s">
        <v>66</v>
      </c>
      <c r="D21" s="26" t="s">
        <v>67</v>
      </c>
    </row>
    <row r="22" spans="1:4">
      <c r="A22" s="26" t="s">
        <v>100</v>
      </c>
      <c r="B22" s="26" t="s">
        <v>83</v>
      </c>
      <c r="C22" s="26" t="s">
        <v>84</v>
      </c>
      <c r="D22" s="26" t="s">
        <v>85</v>
      </c>
    </row>
    <row r="23" spans="1:4">
      <c r="A23" s="26" t="s">
        <v>101</v>
      </c>
      <c r="B23" s="26" t="s">
        <v>83</v>
      </c>
      <c r="C23" s="26" t="s">
        <v>84</v>
      </c>
      <c r="D23" s="26" t="s">
        <v>85</v>
      </c>
    </row>
  </sheetData>
  <autoFilter ref="A1:D23" xr:uid="{AD0C8362-32B2-461C-9F9A-D54BAA6F4EC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458B-9EBB-470B-8AAF-9389D7F38521}">
  <dimension ref="A1:I127"/>
  <sheetViews>
    <sheetView topLeftCell="B1" workbookViewId="0">
      <selection activeCell="G2" sqref="G2:I9"/>
    </sheetView>
  </sheetViews>
  <sheetFormatPr defaultColWidth="8.85546875" defaultRowHeight="14.45"/>
  <cols>
    <col min="1" max="1" width="32.85546875" bestFit="1" customWidth="1"/>
    <col min="2" max="2" width="32.5703125" bestFit="1" customWidth="1"/>
    <col min="3" max="3" width="36.85546875" bestFit="1" customWidth="1"/>
    <col min="4" max="4" width="5.42578125" bestFit="1" customWidth="1"/>
    <col min="5" max="5" width="27.140625" bestFit="1" customWidth="1"/>
    <col min="6" max="6" width="34.140625" bestFit="1" customWidth="1"/>
    <col min="7" max="7" width="31.140625" bestFit="1" customWidth="1"/>
    <col min="8" max="8" width="18.42578125" bestFit="1" customWidth="1"/>
    <col min="9" max="9" width="19.5703125" bestFit="1" customWidth="1"/>
    <col min="12" max="12" width="16.140625" customWidth="1"/>
    <col min="13" max="13" width="20.140625" bestFit="1" customWidth="1"/>
    <col min="14" max="14" width="34.42578125" bestFit="1" customWidth="1"/>
    <col min="15" max="15" width="5.42578125" bestFit="1" customWidth="1"/>
    <col min="16" max="16" width="16.140625" customWidth="1"/>
  </cols>
  <sheetData>
    <row r="1" spans="1:9">
      <c r="A1" s="59" t="s">
        <v>102</v>
      </c>
      <c r="B1" s="59"/>
      <c r="C1" s="59"/>
      <c r="G1" s="57" t="s">
        <v>103</v>
      </c>
      <c r="H1" t="s">
        <v>104</v>
      </c>
      <c r="I1" t="s">
        <v>105</v>
      </c>
    </row>
    <row r="2" spans="1:9">
      <c r="A2" s="57" t="s">
        <v>59</v>
      </c>
      <c r="B2" s="57" t="s">
        <v>106</v>
      </c>
      <c r="C2" t="s">
        <v>107</v>
      </c>
      <c r="D2" t="s">
        <v>103</v>
      </c>
      <c r="E2" t="s">
        <v>108</v>
      </c>
      <c r="G2" t="s">
        <v>70</v>
      </c>
      <c r="H2" s="67">
        <v>48969421.180453241</v>
      </c>
      <c r="I2" s="61">
        <v>0.10471527232223331</v>
      </c>
    </row>
    <row r="3" spans="1:9">
      <c r="A3" t="s">
        <v>79</v>
      </c>
      <c r="B3" t="s">
        <v>88</v>
      </c>
      <c r="C3" s="58">
        <v>1231369.1407460002</v>
      </c>
      <c r="D3" t="str">
        <f>VLOOKUP(B3,'CENTRO DE COSTOS'!B:C,2,0)</f>
        <v>Redeban Eje Cafetero (Pereira)</v>
      </c>
      <c r="E3" s="58">
        <f>C3</f>
        <v>1231369.1407460002</v>
      </c>
      <c r="G3" t="s">
        <v>66</v>
      </c>
      <c r="H3" s="67">
        <v>75691830.461462662</v>
      </c>
      <c r="I3" s="61">
        <v>0.16185796050422127</v>
      </c>
    </row>
    <row r="4" spans="1:9">
      <c r="B4" t="s">
        <v>77</v>
      </c>
      <c r="C4" s="58">
        <v>10239672.462974396</v>
      </c>
      <c r="D4" t="str">
        <f>VLOOKUP(B4,'CENTRO DE COSTOS'!B:C,2,0)</f>
        <v>Redeban Suroccidente (Cali)</v>
      </c>
      <c r="E4" s="58">
        <f t="shared" ref="E4:E9" si="0">C4</f>
        <v>10239672.462974396</v>
      </c>
      <c r="G4" t="s">
        <v>89</v>
      </c>
      <c r="H4" s="67">
        <v>17132269.851190403</v>
      </c>
      <c r="I4" s="61">
        <v>3.6635317708870373E-2</v>
      </c>
    </row>
    <row r="5" spans="1:9">
      <c r="A5" t="s">
        <v>67</v>
      </c>
      <c r="B5" t="s">
        <v>65</v>
      </c>
      <c r="C5" s="58">
        <v>5024949.8719035992</v>
      </c>
      <c r="D5" t="str">
        <f>VLOOKUP(B5,'CENTRO DE COSTOS'!B:C,2,0)</f>
        <v>Redeban Costa (Barranqullla)</v>
      </c>
      <c r="E5" s="58">
        <f t="shared" si="0"/>
        <v>5024949.8719035992</v>
      </c>
      <c r="G5" t="s">
        <v>62</v>
      </c>
      <c r="H5" s="67">
        <v>108781255.40094365</v>
      </c>
      <c r="I5" s="61">
        <v>0.23261575302039941</v>
      </c>
    </row>
    <row r="6" spans="1:9">
      <c r="A6" t="s">
        <v>63</v>
      </c>
      <c r="B6" t="s">
        <v>61</v>
      </c>
      <c r="C6" s="58">
        <v>8253502.668511997</v>
      </c>
      <c r="D6" t="str">
        <f>VLOOKUP(B6,'CENTRO DE COSTOS'!B:C,2,0)</f>
        <v>Redeban Noroccidente (Medellín)</v>
      </c>
      <c r="E6" s="58">
        <f t="shared" si="0"/>
        <v>8253502.668511997</v>
      </c>
      <c r="G6" t="s">
        <v>84</v>
      </c>
      <c r="H6" s="67">
        <v>64858437.458574809</v>
      </c>
      <c r="I6" s="61">
        <v>0.13869204040296434</v>
      </c>
    </row>
    <row r="7" spans="1:9">
      <c r="A7" t="s">
        <v>85</v>
      </c>
      <c r="B7" t="s">
        <v>83</v>
      </c>
      <c r="C7" s="58">
        <v>4179634.7137052016</v>
      </c>
      <c r="D7" t="str">
        <f>VLOOKUP(B7,'CENTRO DE COSTOS'!B:C,2,0)</f>
        <v>Redeban Oriente (Otros)</v>
      </c>
      <c r="E7" s="58">
        <f t="shared" si="0"/>
        <v>4179634.7137052016</v>
      </c>
      <c r="G7" t="s">
        <v>74</v>
      </c>
      <c r="H7" s="67">
        <v>79260436.337730825</v>
      </c>
      <c r="I7" s="61">
        <v>0.16948899895916025</v>
      </c>
    </row>
    <row r="8" spans="1:9">
      <c r="A8" t="s">
        <v>75</v>
      </c>
      <c r="B8" t="s">
        <v>73</v>
      </c>
      <c r="C8" s="58">
        <v>11574428.072807999</v>
      </c>
      <c r="D8" t="str">
        <f>VLOOKUP(B8,'CENTRO DE COSTOS'!B:C,2,0)</f>
        <v>Redeban Santander</v>
      </c>
      <c r="E8" s="58">
        <f t="shared" si="0"/>
        <v>11574428.072807999</v>
      </c>
      <c r="G8" t="s">
        <v>78</v>
      </c>
      <c r="H8" s="67">
        <v>72949894.462856784</v>
      </c>
      <c r="I8" s="61">
        <v>0.15599465708215104</v>
      </c>
    </row>
    <row r="9" spans="1:9">
      <c r="A9" t="s">
        <v>71</v>
      </c>
      <c r="B9" t="s">
        <v>69</v>
      </c>
      <c r="C9" s="58">
        <v>2232279.0625648005</v>
      </c>
      <c r="D9" t="str">
        <f>VLOOKUP(B9,'CENTRO DE COSTOS'!B:C,2,0)</f>
        <v>Redeban Centro ( Bogotá)</v>
      </c>
      <c r="E9" s="58">
        <f t="shared" si="0"/>
        <v>2232279.0625648005</v>
      </c>
      <c r="G9" t="s">
        <v>109</v>
      </c>
      <c r="H9" s="67">
        <v>467643545.15321237</v>
      </c>
      <c r="I9" s="60">
        <v>1</v>
      </c>
    </row>
    <row r="10" spans="1:9">
      <c r="A10" t="s">
        <v>109</v>
      </c>
      <c r="C10" s="58">
        <v>42735835.993213989</v>
      </c>
    </row>
    <row r="15" spans="1:9">
      <c r="A15" s="59" t="s">
        <v>110</v>
      </c>
      <c r="B15" s="59"/>
      <c r="C15" s="59"/>
    </row>
    <row r="16" spans="1:9">
      <c r="A16" s="57" t="s">
        <v>59</v>
      </c>
      <c r="B16" s="57" t="s">
        <v>106</v>
      </c>
      <c r="C16" t="s">
        <v>107</v>
      </c>
      <c r="D16" t="s">
        <v>103</v>
      </c>
      <c r="E16" t="s">
        <v>108</v>
      </c>
    </row>
    <row r="17" spans="1:5">
      <c r="A17" t="s">
        <v>79</v>
      </c>
      <c r="B17" t="s">
        <v>88</v>
      </c>
      <c r="C17" s="67">
        <v>7477346.2235419974</v>
      </c>
      <c r="D17" t="str">
        <f>VLOOKUP(B17,'CENTRO DE COSTOS'!B:C,2,0)</f>
        <v>Redeban Eje Cafetero (Pereira)</v>
      </c>
      <c r="E17" s="58">
        <f>C17</f>
        <v>7477346.2235419974</v>
      </c>
    </row>
    <row r="18" spans="1:5">
      <c r="B18" t="s">
        <v>77</v>
      </c>
      <c r="C18" s="67">
        <v>24817714.552053973</v>
      </c>
      <c r="D18" t="str">
        <f>VLOOKUP(B18,'CENTRO DE COSTOS'!B:C,2,0)</f>
        <v>Redeban Suroccidente (Cali)</v>
      </c>
      <c r="E18" s="58">
        <f t="shared" ref="E18:E23" si="1">C18</f>
        <v>24817714.552053973</v>
      </c>
    </row>
    <row r="19" spans="1:5">
      <c r="A19" t="s">
        <v>67</v>
      </c>
      <c r="B19" t="s">
        <v>65</v>
      </c>
      <c r="C19" s="67">
        <v>38450028.022550255</v>
      </c>
      <c r="D19" t="str">
        <f>VLOOKUP(B19,'CENTRO DE COSTOS'!B:C,2,0)</f>
        <v>Redeban Costa (Barranqullla)</v>
      </c>
      <c r="E19" s="58">
        <f t="shared" si="1"/>
        <v>38450028.022550255</v>
      </c>
    </row>
    <row r="20" spans="1:5">
      <c r="A20" t="s">
        <v>63</v>
      </c>
      <c r="B20" t="s">
        <v>61</v>
      </c>
      <c r="C20" s="67">
        <v>56740009.290811285</v>
      </c>
      <c r="D20" t="str">
        <f>VLOOKUP(B20,'CENTRO DE COSTOS'!B:C,2,0)</f>
        <v>Redeban Noroccidente (Medellín)</v>
      </c>
      <c r="E20" s="58">
        <f t="shared" si="1"/>
        <v>56740009.290811285</v>
      </c>
    </row>
    <row r="21" spans="1:5">
      <c r="A21" t="s">
        <v>85</v>
      </c>
      <c r="B21" t="s">
        <v>83</v>
      </c>
      <c r="C21" s="67">
        <v>22067473.04700679</v>
      </c>
      <c r="D21" t="str">
        <f>VLOOKUP(B21,'CENTRO DE COSTOS'!B:C,2,0)</f>
        <v>Redeban Oriente (Otros)</v>
      </c>
      <c r="E21" s="58">
        <f t="shared" si="1"/>
        <v>22067473.04700679</v>
      </c>
    </row>
    <row r="22" spans="1:5">
      <c r="A22" t="s">
        <v>75</v>
      </c>
      <c r="B22" t="s">
        <v>73</v>
      </c>
      <c r="C22" s="67">
        <v>26307564.629023988</v>
      </c>
      <c r="D22" t="str">
        <f>VLOOKUP(B22,'CENTRO DE COSTOS'!B:C,2,0)</f>
        <v>Redeban Santander</v>
      </c>
      <c r="E22" s="58">
        <f t="shared" si="1"/>
        <v>26307564.629023988</v>
      </c>
    </row>
    <row r="23" spans="1:5">
      <c r="A23" t="s">
        <v>71</v>
      </c>
      <c r="B23" t="s">
        <v>69</v>
      </c>
      <c r="C23" s="67">
        <v>15455599.595518025</v>
      </c>
      <c r="D23" t="str">
        <f>VLOOKUP(B23,'CENTRO DE COSTOS'!B:C,2,0)</f>
        <v>Redeban Centro ( Bogotá)</v>
      </c>
      <c r="E23" s="58">
        <f t="shared" si="1"/>
        <v>15455599.595518025</v>
      </c>
    </row>
    <row r="24" spans="1:5">
      <c r="A24" t="s">
        <v>109</v>
      </c>
      <c r="C24" s="67">
        <v>191315735.36050633</v>
      </c>
    </row>
    <row r="30" spans="1:5">
      <c r="A30" s="59" t="s">
        <v>111</v>
      </c>
      <c r="B30" s="59"/>
      <c r="C30" s="59"/>
    </row>
    <row r="31" spans="1:5">
      <c r="A31" s="57" t="s">
        <v>59</v>
      </c>
      <c r="B31" s="57" t="s">
        <v>106</v>
      </c>
      <c r="C31" t="s">
        <v>112</v>
      </c>
      <c r="D31" t="s">
        <v>103</v>
      </c>
      <c r="E31" t="s">
        <v>108</v>
      </c>
    </row>
    <row r="32" spans="1:5">
      <c r="A32" t="s">
        <v>79</v>
      </c>
      <c r="B32" t="s">
        <v>88</v>
      </c>
      <c r="C32" s="67">
        <v>3069545.1693040007</v>
      </c>
      <c r="D32" t="str">
        <f>VLOOKUP(B32,'CENTRO DE COSTOS'!B:C,2,0)</f>
        <v>Redeban Eje Cafetero (Pereira)</v>
      </c>
      <c r="E32" s="58">
        <f>C32</f>
        <v>3069545.1693040007</v>
      </c>
    </row>
    <row r="33" spans="1:5">
      <c r="B33" t="s">
        <v>77</v>
      </c>
      <c r="C33" s="67">
        <v>11145764.516406005</v>
      </c>
      <c r="D33" t="str">
        <f>VLOOKUP(B33,'CENTRO DE COSTOS'!B:C,2,0)</f>
        <v>Redeban Suroccidente (Cali)</v>
      </c>
      <c r="E33" s="58">
        <f t="shared" ref="E33:E38" si="2">C33</f>
        <v>11145764.516406005</v>
      </c>
    </row>
    <row r="34" spans="1:5">
      <c r="A34" t="s">
        <v>67</v>
      </c>
      <c r="B34" t="s">
        <v>65</v>
      </c>
      <c r="C34" s="67">
        <v>9237693.6863272041</v>
      </c>
      <c r="D34" t="str">
        <f>VLOOKUP(B34,'CENTRO DE COSTOS'!B:C,2,0)</f>
        <v>Redeban Costa (Barranqullla)</v>
      </c>
      <c r="E34" s="58">
        <f t="shared" si="2"/>
        <v>9237693.6863272041</v>
      </c>
    </row>
    <row r="35" spans="1:5">
      <c r="A35" t="s">
        <v>63</v>
      </c>
      <c r="B35" t="s">
        <v>61</v>
      </c>
      <c r="C35" s="67">
        <v>8943557.5037787929</v>
      </c>
      <c r="D35" t="str">
        <f>VLOOKUP(B35,'CENTRO DE COSTOS'!B:C,2,0)</f>
        <v>Redeban Noroccidente (Medellín)</v>
      </c>
      <c r="E35" s="58">
        <f t="shared" si="2"/>
        <v>8943557.5037787929</v>
      </c>
    </row>
    <row r="36" spans="1:5">
      <c r="A36" t="s">
        <v>85</v>
      </c>
      <c r="B36" t="s">
        <v>83</v>
      </c>
      <c r="C36" s="67">
        <v>14079576.256766004</v>
      </c>
      <c r="D36" t="str">
        <f>VLOOKUP(B36,'CENTRO DE COSTOS'!B:C,2,0)</f>
        <v>Redeban Oriente (Otros)</v>
      </c>
      <c r="E36" s="58">
        <f t="shared" si="2"/>
        <v>14079576.256766004</v>
      </c>
    </row>
    <row r="37" spans="1:5">
      <c r="A37" t="s">
        <v>75</v>
      </c>
      <c r="B37" t="s">
        <v>73</v>
      </c>
      <c r="C37" s="67">
        <v>15148755.733207604</v>
      </c>
      <c r="D37" t="str">
        <f>VLOOKUP(B37,'CENTRO DE COSTOS'!B:C,2,0)</f>
        <v>Redeban Santander</v>
      </c>
      <c r="E37" s="58">
        <f t="shared" si="2"/>
        <v>15148755.733207604</v>
      </c>
    </row>
    <row r="38" spans="1:5">
      <c r="A38" t="s">
        <v>71</v>
      </c>
      <c r="B38" t="s">
        <v>69</v>
      </c>
      <c r="C38" s="67">
        <v>8443777.358315995</v>
      </c>
      <c r="D38" t="str">
        <f>VLOOKUP(B38,'CENTRO DE COSTOS'!B:C,2,0)</f>
        <v>Redeban Centro ( Bogotá)</v>
      </c>
      <c r="E38" s="58">
        <f t="shared" si="2"/>
        <v>8443777.358315995</v>
      </c>
    </row>
    <row r="39" spans="1:5">
      <c r="A39" t="s">
        <v>109</v>
      </c>
      <c r="C39" s="67">
        <v>70068670.224105611</v>
      </c>
    </row>
    <row r="45" spans="1:5">
      <c r="A45" s="59" t="s">
        <v>113</v>
      </c>
      <c r="B45" s="59"/>
      <c r="C45" s="59"/>
    </row>
    <row r="46" spans="1:5">
      <c r="A46" s="57" t="s">
        <v>59</v>
      </c>
      <c r="B46" s="57" t="s">
        <v>106</v>
      </c>
      <c r="C46" t="s">
        <v>112</v>
      </c>
      <c r="D46" t="s">
        <v>103</v>
      </c>
      <c r="E46" t="s">
        <v>108</v>
      </c>
    </row>
    <row r="47" spans="1:5">
      <c r="A47" t="s">
        <v>79</v>
      </c>
      <c r="B47" t="s">
        <v>88</v>
      </c>
      <c r="C47" s="67">
        <v>4112644.3952904055</v>
      </c>
      <c r="D47" t="str">
        <f>VLOOKUP(B47,'CENTRO DE COSTOS'!B:C,2,0)</f>
        <v>Redeban Eje Cafetero (Pereira)</v>
      </c>
      <c r="E47" s="58">
        <f>C47</f>
        <v>4112644.3952904055</v>
      </c>
    </row>
    <row r="48" spans="1:5">
      <c r="B48" t="s">
        <v>77</v>
      </c>
      <c r="C48" s="67">
        <v>12574586.150951205</v>
      </c>
      <c r="D48" t="str">
        <f>VLOOKUP(B48,'CENTRO DE COSTOS'!B:C,2,0)</f>
        <v>Redeban Suroccidente (Cali)</v>
      </c>
      <c r="E48" s="58">
        <f t="shared" ref="E48:E53" si="3">C48</f>
        <v>12574586.150951205</v>
      </c>
    </row>
    <row r="49" spans="1:5">
      <c r="A49" t="s">
        <v>67</v>
      </c>
      <c r="B49" t="s">
        <v>65</v>
      </c>
      <c r="C49" s="67">
        <v>15701153.698498394</v>
      </c>
      <c r="D49" t="str">
        <f>VLOOKUP(B49,'CENTRO DE COSTOS'!B:C,2,0)</f>
        <v>Redeban Costa (Barranqullla)</v>
      </c>
      <c r="E49" s="58">
        <f t="shared" si="3"/>
        <v>15701153.698498394</v>
      </c>
    </row>
    <row r="50" spans="1:5">
      <c r="A50" t="s">
        <v>63</v>
      </c>
      <c r="B50" t="s">
        <v>61</v>
      </c>
      <c r="C50" s="67">
        <v>18757071.458945993</v>
      </c>
      <c r="D50" t="str">
        <f>VLOOKUP(B50,'CENTRO DE COSTOS'!B:C,2,0)</f>
        <v>Redeban Noroccidente (Medellín)</v>
      </c>
      <c r="E50" s="58">
        <f t="shared" si="3"/>
        <v>18757071.458945993</v>
      </c>
    </row>
    <row r="51" spans="1:5">
      <c r="A51" t="s">
        <v>85</v>
      </c>
      <c r="B51" t="s">
        <v>83</v>
      </c>
      <c r="C51" s="67">
        <v>8237418.6353572188</v>
      </c>
      <c r="D51" t="str">
        <f>VLOOKUP(B51,'CENTRO DE COSTOS'!B:C,2,0)</f>
        <v>Redeban Oriente (Otros)</v>
      </c>
      <c r="E51" s="58">
        <f t="shared" si="3"/>
        <v>8237418.6353572188</v>
      </c>
    </row>
    <row r="52" spans="1:5">
      <c r="A52" t="s">
        <v>75</v>
      </c>
      <c r="B52" t="s">
        <v>73</v>
      </c>
      <c r="C52" s="67">
        <v>11693967.364383625</v>
      </c>
      <c r="D52" t="str">
        <f>VLOOKUP(B52,'CENTRO DE COSTOS'!B:C,2,0)</f>
        <v>Redeban Santander</v>
      </c>
      <c r="E52" s="58">
        <f t="shared" si="3"/>
        <v>11693967.364383625</v>
      </c>
    </row>
    <row r="53" spans="1:5">
      <c r="A53" t="s">
        <v>71</v>
      </c>
      <c r="B53" t="s">
        <v>69</v>
      </c>
      <c r="C53" s="67">
        <v>11697274.859642416</v>
      </c>
      <c r="D53" t="str">
        <f>VLOOKUP(B53,'CENTRO DE COSTOS'!B:C,2,0)</f>
        <v>Redeban Centro ( Bogotá)</v>
      </c>
      <c r="E53" s="58">
        <f t="shared" si="3"/>
        <v>11697274.859642416</v>
      </c>
    </row>
    <row r="54" spans="1:5">
      <c r="A54" t="s">
        <v>109</v>
      </c>
      <c r="C54" s="67">
        <v>82774116.563069254</v>
      </c>
    </row>
    <row r="60" spans="1:5">
      <c r="A60" s="59" t="s">
        <v>114</v>
      </c>
      <c r="B60" s="59"/>
      <c r="C60" s="59"/>
    </row>
    <row r="61" spans="1:5">
      <c r="A61" s="57" t="s">
        <v>59</v>
      </c>
      <c r="B61" s="57" t="s">
        <v>115</v>
      </c>
      <c r="C61" t="s">
        <v>107</v>
      </c>
      <c r="D61" t="s">
        <v>103</v>
      </c>
      <c r="E61" t="s">
        <v>108</v>
      </c>
    </row>
    <row r="62" spans="1:5">
      <c r="A62" t="s">
        <v>109</v>
      </c>
      <c r="C62" s="67"/>
      <c r="D62" t="e">
        <f>VLOOKUP(B62,'CENTRO DE COSTOS'!B:C,2,0)</f>
        <v>#N/A</v>
      </c>
      <c r="E62" s="58">
        <f>C62</f>
        <v>0</v>
      </c>
    </row>
    <row r="63" spans="1:5">
      <c r="C63" s="67"/>
      <c r="E63" s="58"/>
    </row>
    <row r="64" spans="1:5">
      <c r="C64" s="67"/>
      <c r="E64" s="58"/>
    </row>
    <row r="65" spans="1:5">
      <c r="E65" s="58"/>
    </row>
    <row r="66" spans="1:5">
      <c r="E66" s="58"/>
    </row>
    <row r="67" spans="1:5">
      <c r="A67" s="59" t="s">
        <v>116</v>
      </c>
      <c r="B67" s="59"/>
      <c r="C67" s="59"/>
    </row>
    <row r="68" spans="1:5">
      <c r="A68" s="57" t="s">
        <v>59</v>
      </c>
      <c r="B68" s="57" t="s">
        <v>115</v>
      </c>
      <c r="C68" t="s">
        <v>107</v>
      </c>
      <c r="D68" t="s">
        <v>103</v>
      </c>
      <c r="E68" t="s">
        <v>108</v>
      </c>
    </row>
    <row r="69" spans="1:5">
      <c r="A69" t="s">
        <v>109</v>
      </c>
      <c r="C69" s="67"/>
      <c r="D69" t="e">
        <f>VLOOKUP(B69,'CENTRO DE COSTOS'!B:C,2,0)</f>
        <v>#N/A</v>
      </c>
      <c r="E69" s="58">
        <f>C69</f>
        <v>0</v>
      </c>
    </row>
    <row r="70" spans="1:5">
      <c r="E70" s="58"/>
    </row>
    <row r="71" spans="1:5">
      <c r="C71" s="67"/>
      <c r="E71" s="58"/>
    </row>
    <row r="72" spans="1:5">
      <c r="C72" s="67"/>
      <c r="E72" s="58"/>
    </row>
    <row r="73" spans="1:5">
      <c r="C73" s="67"/>
      <c r="E73" s="58"/>
    </row>
    <row r="74" spans="1:5">
      <c r="C74" s="67"/>
      <c r="E74" s="58"/>
    </row>
    <row r="75" spans="1:5">
      <c r="A75" s="59" t="s">
        <v>117</v>
      </c>
      <c r="B75" s="59"/>
      <c r="C75" s="59"/>
    </row>
    <row r="76" spans="1:5">
      <c r="A76" s="57" t="s">
        <v>59</v>
      </c>
      <c r="B76" s="57" t="s">
        <v>106</v>
      </c>
      <c r="C76" t="s">
        <v>107</v>
      </c>
      <c r="D76" t="s">
        <v>103</v>
      </c>
      <c r="E76" t="s">
        <v>108</v>
      </c>
    </row>
    <row r="77" spans="1:5">
      <c r="A77" t="s">
        <v>109</v>
      </c>
      <c r="C77" s="67"/>
      <c r="D77" t="e">
        <f>VLOOKUP(B77,'CENTRO DE COSTOS'!B:C,2,0)</f>
        <v>#N/A</v>
      </c>
      <c r="E77" s="58">
        <f>C77</f>
        <v>0</v>
      </c>
    </row>
    <row r="78" spans="1:5">
      <c r="E78" s="58"/>
    </row>
    <row r="79" spans="1:5">
      <c r="C79" s="67"/>
      <c r="E79" s="58"/>
    </row>
    <row r="80" spans="1:5">
      <c r="C80" s="67"/>
      <c r="E80" s="58"/>
    </row>
    <row r="81" spans="1:5">
      <c r="C81" s="67"/>
      <c r="E81" s="58"/>
    </row>
    <row r="83" spans="1:5">
      <c r="A83" s="59" t="s">
        <v>118</v>
      </c>
      <c r="B83" s="59"/>
      <c r="C83" s="59"/>
    </row>
    <row r="84" spans="1:5">
      <c r="A84" s="57" t="s">
        <v>59</v>
      </c>
      <c r="B84" s="57" t="s">
        <v>106</v>
      </c>
      <c r="C84" t="s">
        <v>107</v>
      </c>
      <c r="D84" t="s">
        <v>103</v>
      </c>
      <c r="E84" t="s">
        <v>108</v>
      </c>
    </row>
    <row r="85" spans="1:5">
      <c r="A85" t="s">
        <v>79</v>
      </c>
      <c r="B85" t="s">
        <v>88</v>
      </c>
      <c r="C85" s="67">
        <v>753548.96076199994</v>
      </c>
      <c r="D85" t="str">
        <f>VLOOKUP(B85,'CENTRO DE COSTOS'!B:C,2,0)</f>
        <v>Redeban Eje Cafetero (Pereira)</v>
      </c>
      <c r="E85" s="58">
        <f>C85</f>
        <v>753548.96076199994</v>
      </c>
    </row>
    <row r="86" spans="1:5">
      <c r="B86" t="s">
        <v>77</v>
      </c>
      <c r="C86" s="67">
        <v>5554898.0100196013</v>
      </c>
      <c r="D86" t="str">
        <f>VLOOKUP(B86,'CENTRO DE COSTOS'!B:C,2,0)</f>
        <v>Redeban Suroccidente (Cali)</v>
      </c>
      <c r="E86" s="58">
        <f t="shared" ref="E86:E91" si="4">C86</f>
        <v>5554898.0100196013</v>
      </c>
    </row>
    <row r="87" spans="1:5">
      <c r="A87" t="s">
        <v>67</v>
      </c>
      <c r="B87" t="s">
        <v>65</v>
      </c>
      <c r="C87" s="67">
        <v>2489521.4009200004</v>
      </c>
      <c r="D87" t="str">
        <f>VLOOKUP(B87,'CENTRO DE COSTOS'!B:C,2,0)</f>
        <v>Redeban Costa (Barranqullla)</v>
      </c>
      <c r="E87" s="58">
        <f t="shared" si="4"/>
        <v>2489521.4009200004</v>
      </c>
    </row>
    <row r="88" spans="1:5">
      <c r="A88" t="s">
        <v>63</v>
      </c>
      <c r="B88" t="s">
        <v>61</v>
      </c>
      <c r="C88" s="67">
        <v>11382102.729292801</v>
      </c>
      <c r="D88" t="str">
        <f>VLOOKUP(B88,'CENTRO DE COSTOS'!B:C,2,0)</f>
        <v>Redeban Noroccidente (Medellín)</v>
      </c>
      <c r="E88" s="58">
        <f t="shared" si="4"/>
        <v>11382102.729292801</v>
      </c>
    </row>
    <row r="89" spans="1:5">
      <c r="A89" t="s">
        <v>85</v>
      </c>
      <c r="B89" t="s">
        <v>83</v>
      </c>
      <c r="C89" s="67">
        <v>6764990.9620376034</v>
      </c>
      <c r="D89" t="str">
        <f>VLOOKUP(B89,'CENTRO DE COSTOS'!B:C,2,0)</f>
        <v>Redeban Oriente (Otros)</v>
      </c>
      <c r="E89" s="58">
        <f t="shared" si="4"/>
        <v>6764990.9620376034</v>
      </c>
    </row>
    <row r="90" spans="1:5">
      <c r="A90" t="s">
        <v>75</v>
      </c>
      <c r="B90" t="s">
        <v>73</v>
      </c>
      <c r="C90" s="67">
        <v>7083964.0499172015</v>
      </c>
      <c r="D90" t="str">
        <f>VLOOKUP(B90,'CENTRO DE COSTOS'!B:C,2,0)</f>
        <v>Redeban Santander</v>
      </c>
      <c r="E90" s="58">
        <f t="shared" si="4"/>
        <v>7083964.0499172015</v>
      </c>
    </row>
    <row r="91" spans="1:5">
      <c r="A91" t="s">
        <v>71</v>
      </c>
      <c r="B91" t="s">
        <v>69</v>
      </c>
      <c r="C91" s="67">
        <v>5243889.8875548011</v>
      </c>
      <c r="D91" t="str">
        <f>VLOOKUP(B91,'CENTRO DE COSTOS'!B:C,2,0)</f>
        <v>Redeban Centro ( Bogotá)</v>
      </c>
      <c r="E91" s="58">
        <f t="shared" si="4"/>
        <v>5243889.8875548011</v>
      </c>
    </row>
    <row r="92" spans="1:5">
      <c r="A92" t="s">
        <v>109</v>
      </c>
      <c r="C92" s="67">
        <v>39272916.000504009</v>
      </c>
    </row>
    <row r="97" spans="1:5">
      <c r="A97" s="59" t="s">
        <v>119</v>
      </c>
      <c r="B97" s="59"/>
      <c r="C97" s="59"/>
    </row>
    <row r="98" spans="1:5">
      <c r="A98" s="57" t="s">
        <v>59</v>
      </c>
      <c r="B98" s="57" t="s">
        <v>106</v>
      </c>
      <c r="C98" t="s">
        <v>107</v>
      </c>
      <c r="D98" t="s">
        <v>103</v>
      </c>
      <c r="E98" t="s">
        <v>108</v>
      </c>
    </row>
    <row r="99" spans="1:5">
      <c r="A99" t="s">
        <v>79</v>
      </c>
      <c r="B99" t="s">
        <v>88</v>
      </c>
      <c r="C99" s="67">
        <v>276888.01692400005</v>
      </c>
      <c r="D99" t="str">
        <f>VLOOKUP(B99,'CENTRO DE COSTOS'!B:C,2,0)</f>
        <v>Redeban Eje Cafetero (Pereira)</v>
      </c>
      <c r="E99" s="58">
        <f>C99</f>
        <v>276888.01692400005</v>
      </c>
    </row>
    <row r="100" spans="1:5">
      <c r="B100" t="s">
        <v>77</v>
      </c>
      <c r="C100" s="67">
        <v>6779108.0376543999</v>
      </c>
      <c r="D100" t="str">
        <f>VLOOKUP(B100,'CENTRO DE COSTOS'!B:C,2,0)</f>
        <v>Redeban Suroccidente (Cali)</v>
      </c>
      <c r="E100" s="58">
        <f t="shared" ref="E100:E105" si="5">C100</f>
        <v>6779108.0376543999</v>
      </c>
    </row>
    <row r="101" spans="1:5">
      <c r="A101" t="s">
        <v>67</v>
      </c>
      <c r="B101" t="s">
        <v>65</v>
      </c>
      <c r="C101" s="67">
        <v>4366627.8920192001</v>
      </c>
      <c r="D101" t="str">
        <f>VLOOKUP(B101,'CENTRO DE COSTOS'!B:C,2,0)</f>
        <v>Redeban Costa (Barranqullla)</v>
      </c>
      <c r="E101" s="58">
        <f t="shared" si="5"/>
        <v>4366627.8920192001</v>
      </c>
    </row>
    <row r="102" spans="1:5">
      <c r="A102" t="s">
        <v>63</v>
      </c>
      <c r="B102" t="s">
        <v>61</v>
      </c>
      <c r="C102" s="67">
        <v>3961582.5838448019</v>
      </c>
      <c r="D102" t="str">
        <f>VLOOKUP(B102,'CENTRO DE COSTOS'!B:C,2,0)</f>
        <v>Redeban Noroccidente (Medellín)</v>
      </c>
      <c r="E102" s="58">
        <f t="shared" si="5"/>
        <v>3961582.5838448019</v>
      </c>
    </row>
    <row r="103" spans="1:5">
      <c r="A103" t="s">
        <v>85</v>
      </c>
      <c r="B103" t="s">
        <v>83</v>
      </c>
      <c r="C103" s="67">
        <v>7719386.4632639978</v>
      </c>
      <c r="D103" t="str">
        <f>VLOOKUP(B103,'CENTRO DE COSTOS'!B:C,2,0)</f>
        <v>Redeban Oriente (Otros)</v>
      </c>
      <c r="E103" s="58">
        <f t="shared" si="5"/>
        <v>7719386.4632639978</v>
      </c>
    </row>
    <row r="104" spans="1:5">
      <c r="A104" t="s">
        <v>75</v>
      </c>
      <c r="B104" t="s">
        <v>73</v>
      </c>
      <c r="C104" s="67">
        <v>5896253.0760183986</v>
      </c>
      <c r="D104" t="str">
        <f>VLOOKUP(B104,'CENTRO DE COSTOS'!B:C,2,0)</f>
        <v>Redeban Santander</v>
      </c>
      <c r="E104" s="58">
        <f t="shared" si="5"/>
        <v>5896253.0760183986</v>
      </c>
    </row>
    <row r="105" spans="1:5">
      <c r="A105" t="s">
        <v>71</v>
      </c>
      <c r="B105" t="s">
        <v>69</v>
      </c>
      <c r="C105" s="67">
        <v>4671335.1684191991</v>
      </c>
      <c r="D105" t="str">
        <f>VLOOKUP(B105,'CENTRO DE COSTOS'!B:C,2,0)</f>
        <v>Redeban Centro ( Bogotá)</v>
      </c>
      <c r="E105" s="58">
        <f t="shared" si="5"/>
        <v>4671335.1684191991</v>
      </c>
    </row>
    <row r="106" spans="1:5">
      <c r="A106" t="s">
        <v>109</v>
      </c>
      <c r="C106" s="67">
        <v>33671181.238143995</v>
      </c>
    </row>
    <row r="111" spans="1:5">
      <c r="A111" s="59" t="s">
        <v>120</v>
      </c>
      <c r="B111" s="59"/>
      <c r="C111" s="59"/>
    </row>
    <row r="112" spans="1:5">
      <c r="A112" s="57" t="s">
        <v>59</v>
      </c>
      <c r="B112" s="57" t="s">
        <v>106</v>
      </c>
      <c r="C112" t="s">
        <v>107</v>
      </c>
      <c r="D112" t="s">
        <v>103</v>
      </c>
      <c r="E112" t="s">
        <v>108</v>
      </c>
    </row>
    <row r="113" spans="1:5">
      <c r="A113" t="s">
        <v>79</v>
      </c>
      <c r="B113" t="s">
        <v>88</v>
      </c>
      <c r="C113" s="67">
        <v>210927.94462200004</v>
      </c>
      <c r="D113" t="str">
        <f>VLOOKUP(B113,'CENTRO DE COSTOS'!B:C,2,0)</f>
        <v>Redeban Eje Cafetero (Pereira)</v>
      </c>
      <c r="E113" s="58">
        <f>C113</f>
        <v>210927.94462200004</v>
      </c>
    </row>
    <row r="114" spans="1:5">
      <c r="B114" t="s">
        <v>77</v>
      </c>
      <c r="C114" s="67">
        <v>1838150.7327972001</v>
      </c>
      <c r="D114" t="str">
        <f>VLOOKUP(B114,'CENTRO DE COSTOS'!B:C,2,0)</f>
        <v>Redeban Suroccidente (Cali)</v>
      </c>
      <c r="E114" s="58">
        <f t="shared" ref="E114:E119" si="6">C114</f>
        <v>1838150.7327972001</v>
      </c>
    </row>
    <row r="115" spans="1:5">
      <c r="A115" t="s">
        <v>67</v>
      </c>
      <c r="B115" t="s">
        <v>65</v>
      </c>
      <c r="C115" s="67">
        <v>421855.88924400008</v>
      </c>
      <c r="D115" t="str">
        <f>VLOOKUP(B115,'CENTRO DE COSTOS'!B:C,2,0)</f>
        <v>Redeban Costa (Barranqullla)</v>
      </c>
      <c r="E115" s="58">
        <f t="shared" si="6"/>
        <v>421855.88924400008</v>
      </c>
    </row>
    <row r="116" spans="1:5">
      <c r="A116" t="s">
        <v>63</v>
      </c>
      <c r="B116" t="s">
        <v>61</v>
      </c>
      <c r="C116" s="67">
        <v>743429.1657580001</v>
      </c>
      <c r="D116" t="str">
        <f>VLOOKUP(B116,'CENTRO DE COSTOS'!B:C,2,0)</f>
        <v>Redeban Noroccidente (Medellín)</v>
      </c>
      <c r="E116" s="58">
        <f t="shared" si="6"/>
        <v>743429.1657580001</v>
      </c>
    </row>
    <row r="117" spans="1:5">
      <c r="A117" t="s">
        <v>85</v>
      </c>
      <c r="B117" t="s">
        <v>83</v>
      </c>
      <c r="C117" s="67">
        <v>1809957.3804380002</v>
      </c>
      <c r="D117" t="str">
        <f>VLOOKUP(B117,'CENTRO DE COSTOS'!B:C,2,0)</f>
        <v>Redeban Oriente (Otros)</v>
      </c>
      <c r="E117" s="58">
        <f t="shared" si="6"/>
        <v>1809957.3804380002</v>
      </c>
    </row>
    <row r="118" spans="1:5">
      <c r="A118" t="s">
        <v>75</v>
      </c>
      <c r="B118" t="s">
        <v>73</v>
      </c>
      <c r="C118" s="67">
        <v>1555503.4123719998</v>
      </c>
      <c r="D118" t="str">
        <f>VLOOKUP(B118,'CENTRO DE COSTOS'!B:C,2,0)</f>
        <v>Redeban Santander</v>
      </c>
      <c r="E118" s="58">
        <f t="shared" si="6"/>
        <v>1555503.4123719998</v>
      </c>
    </row>
    <row r="119" spans="1:5">
      <c r="A119" t="s">
        <v>71</v>
      </c>
      <c r="B119" t="s">
        <v>69</v>
      </c>
      <c r="C119" s="67">
        <v>1225265.248438</v>
      </c>
      <c r="D119" t="str">
        <f>VLOOKUP(B119,'CENTRO DE COSTOS'!B:C,2,0)</f>
        <v>Redeban Centro ( Bogotá)</v>
      </c>
      <c r="E119" s="58">
        <f t="shared" si="6"/>
        <v>1225265.248438</v>
      </c>
    </row>
    <row r="120" spans="1:5">
      <c r="A120" t="s">
        <v>109</v>
      </c>
      <c r="C120" s="67">
        <v>7805089.7736692</v>
      </c>
    </row>
    <row r="127" spans="1:5">
      <c r="D127"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C882-A5C3-437F-BB72-2A9B8DF3CC9A}">
  <dimension ref="A1:AK221"/>
  <sheetViews>
    <sheetView tabSelected="1" topLeftCell="S1" workbookViewId="0">
      <pane ySplit="1" topLeftCell="G214" activePane="bottomLeft" state="frozen"/>
      <selection pane="bottomLeft" activeCell="G214" sqref="G214"/>
    </sheetView>
  </sheetViews>
  <sheetFormatPr defaultColWidth="11.42578125" defaultRowHeight="14.25" customHeight="1"/>
  <cols>
    <col min="1" max="1" width="11.42578125" style="101"/>
    <col min="2" max="2" width="18.85546875" style="78" customWidth="1"/>
    <col min="3" max="3" width="11.28515625" style="78" customWidth="1"/>
    <col min="4" max="4" width="11.42578125" style="101"/>
    <col min="5" max="13" width="16.42578125" style="101" customWidth="1"/>
    <col min="14" max="15" width="11.42578125" style="102"/>
    <col min="16" max="25" width="11.42578125" style="101"/>
    <col min="26" max="26" width="14.28515625" style="101" customWidth="1"/>
    <col min="27" max="28" width="13" style="101" bestFit="1" customWidth="1"/>
    <col min="29" max="29" width="16.7109375" style="101" bestFit="1" customWidth="1"/>
    <col min="30" max="30" width="19.140625" style="101" customWidth="1"/>
    <col min="31" max="31" width="21.28515625" style="101" customWidth="1"/>
    <col min="32" max="32" width="15.5703125" style="101" bestFit="1" customWidth="1"/>
    <col min="33" max="33" width="12" style="101" bestFit="1" customWidth="1"/>
    <col min="34" max="34" width="13" style="101" bestFit="1" customWidth="1"/>
    <col min="35" max="35" width="14.28515625" style="101" bestFit="1" customWidth="1"/>
    <col min="36" max="16384" width="11.42578125" style="101"/>
  </cols>
  <sheetData>
    <row r="1" spans="1:37" s="128" customFormat="1" ht="66">
      <c r="A1" s="131" t="s">
        <v>121</v>
      </c>
      <c r="B1" s="131" t="s">
        <v>59</v>
      </c>
      <c r="C1" s="131" t="s">
        <v>106</v>
      </c>
      <c r="D1" s="131" t="s">
        <v>122</v>
      </c>
      <c r="E1" s="131" t="s">
        <v>123</v>
      </c>
      <c r="F1" s="131" t="s">
        <v>124</v>
      </c>
      <c r="G1" s="114" t="s">
        <v>125</v>
      </c>
      <c r="H1" s="114" t="s">
        <v>126</v>
      </c>
      <c r="I1" s="131" t="s">
        <v>127</v>
      </c>
      <c r="J1" s="131" t="s">
        <v>56</v>
      </c>
      <c r="K1" s="131" t="s">
        <v>128</v>
      </c>
      <c r="L1" s="131" t="s">
        <v>129</v>
      </c>
      <c r="M1" s="131" t="s">
        <v>130</v>
      </c>
      <c r="N1" s="92" t="s">
        <v>131</v>
      </c>
      <c r="O1" s="92" t="s">
        <v>132</v>
      </c>
      <c r="P1" s="92" t="s">
        <v>133</v>
      </c>
      <c r="Q1" s="92" t="s">
        <v>134</v>
      </c>
      <c r="R1" s="88" t="s">
        <v>135</v>
      </c>
      <c r="S1" s="88" t="s">
        <v>136</v>
      </c>
      <c r="T1" s="131" t="s">
        <v>137</v>
      </c>
      <c r="U1" s="88" t="s">
        <v>138</v>
      </c>
      <c r="V1" s="92" t="s">
        <v>139</v>
      </c>
      <c r="W1" s="92" t="s">
        <v>140</v>
      </c>
      <c r="X1" s="88" t="s">
        <v>141</v>
      </c>
      <c r="Y1" s="131" t="s">
        <v>142</v>
      </c>
      <c r="Z1" s="131" t="s">
        <v>143</v>
      </c>
      <c r="AA1" s="92" t="s">
        <v>144</v>
      </c>
      <c r="AB1" s="92" t="s">
        <v>145</v>
      </c>
      <c r="AC1" s="92" t="s">
        <v>146</v>
      </c>
      <c r="AD1" s="77" t="s">
        <v>147</v>
      </c>
      <c r="AE1" s="77" t="s">
        <v>148</v>
      </c>
      <c r="AF1" s="77" t="s">
        <v>135</v>
      </c>
      <c r="AG1" s="77" t="s">
        <v>149</v>
      </c>
      <c r="AH1" s="77" t="s">
        <v>150</v>
      </c>
      <c r="AI1" s="77" t="s">
        <v>151</v>
      </c>
      <c r="AJ1" s="77" t="s">
        <v>152</v>
      </c>
      <c r="AK1" s="77" t="s">
        <v>153</v>
      </c>
    </row>
    <row r="2" spans="1:37" ht="13.9">
      <c r="A2" s="145" t="s">
        <v>93</v>
      </c>
      <c r="B2" s="8" t="str">
        <f>VLOOKUP(A2,'CENTRO DE COSTOS'!A:D,4,FALSE)</f>
        <v>DIEGO FERNANDO HENAO CARDONA</v>
      </c>
      <c r="C2" s="8" t="str">
        <f>VLOOKUP(A2,'CENTRO DE COSTOS'!A:D,2,FALSE)</f>
        <v>0004-0003</v>
      </c>
      <c r="D2" s="145">
        <v>52621</v>
      </c>
      <c r="E2" s="47" t="s">
        <v>154</v>
      </c>
      <c r="F2" s="146">
        <v>81154</v>
      </c>
      <c r="G2" s="160" t="s">
        <v>155</v>
      </c>
      <c r="H2" s="150" t="s">
        <v>156</v>
      </c>
      <c r="I2" s="146" t="s">
        <v>157</v>
      </c>
      <c r="J2" s="147" t="s">
        <v>158</v>
      </c>
      <c r="K2" s="146" t="s">
        <v>159</v>
      </c>
      <c r="L2" s="154" t="s">
        <v>160</v>
      </c>
      <c r="M2" s="165" t="s">
        <v>161</v>
      </c>
      <c r="N2" s="152">
        <v>45890</v>
      </c>
      <c r="O2" s="156">
        <v>45902</v>
      </c>
      <c r="P2" s="159" t="s">
        <v>162</v>
      </c>
      <c r="Q2" s="149" t="s">
        <v>162</v>
      </c>
      <c r="R2" s="145" t="s">
        <v>163</v>
      </c>
      <c r="S2" s="148" t="s">
        <v>164</v>
      </c>
      <c r="T2" s="160" t="s">
        <v>165</v>
      </c>
      <c r="U2" s="145" t="s">
        <v>166</v>
      </c>
      <c r="V2" s="147" t="s">
        <v>167</v>
      </c>
      <c r="W2" s="162" t="s">
        <v>168</v>
      </c>
      <c r="X2" s="160" t="s">
        <v>169</v>
      </c>
      <c r="Y2" s="145">
        <v>1</v>
      </c>
      <c r="Z2" s="93">
        <v>0</v>
      </c>
      <c r="AA2" s="96">
        <f>IF(V2="TIPO I",'BASE LIQUIDACION REDEBAN 2025'!$B$2,IF(V2="TIPO II",'BASE LIQUIDACION REDEBAN 2025'!$B$3,IF(V2="TIPO III",'BASE LIQUIDACION REDEBAN 2025'!$B$4,IF(V2="TIPO IV",'BASE LIQUIDACION REDEBAN 2025'!$B$5,IF(W2="AEREO",'BASE LIQUIDACION REDEBAN 2025'!$B$6,'BASE LIQUIDACION REDEBAN 2025'!$B$5)))))</f>
        <v>504832.64687880001</v>
      </c>
      <c r="AB2" s="96">
        <f>IF(V2="TIPO I",'BASE LIQUIDACION REDEBAN 2025'!$B$10,IF(V2="TIPO II",'BASE LIQUIDACION REDEBAN 2025'!$B$11,IF(V2="TIPO III",'BASE LIQUIDACION REDEBAN 2025'!$B$12,'BASE LIQUIDACION REDEBAN 2025'!$B$13)))</f>
        <v>196536.5258152</v>
      </c>
      <c r="AC2" s="97">
        <f>Y2*AA2+Z2*AB2</f>
        <v>504832.64687880001</v>
      </c>
      <c r="AD2" s="166"/>
      <c r="AE2" s="167"/>
      <c r="AF2" s="166"/>
    </row>
    <row r="3" spans="1:37" ht="13.9">
      <c r="A3" s="145" t="s">
        <v>76</v>
      </c>
      <c r="B3" s="8" t="str">
        <f>VLOOKUP(A3,'CENTRO DE COSTOS'!A:D,4,FALSE)</f>
        <v>DIEGO FERNANDO HENAO CARDONA</v>
      </c>
      <c r="C3" s="8" t="str">
        <f>VLOOKUP(A3,'CENTRO DE COSTOS'!A:D,2,FALSE)</f>
        <v>0004-0003</v>
      </c>
      <c r="D3" s="145">
        <v>19256</v>
      </c>
      <c r="E3" s="47" t="s">
        <v>170</v>
      </c>
      <c r="F3" s="146">
        <v>81133</v>
      </c>
      <c r="G3" s="160" t="s">
        <v>155</v>
      </c>
      <c r="H3" s="150" t="s">
        <v>156</v>
      </c>
      <c r="I3" s="146" t="s">
        <v>171</v>
      </c>
      <c r="J3" s="147" t="s">
        <v>172</v>
      </c>
      <c r="K3" s="146" t="s">
        <v>173</v>
      </c>
      <c r="L3" s="154" t="s">
        <v>160</v>
      </c>
      <c r="M3" s="165" t="s">
        <v>174</v>
      </c>
      <c r="N3" s="152">
        <v>45890</v>
      </c>
      <c r="O3" s="156">
        <v>45902</v>
      </c>
      <c r="P3" s="159" t="s">
        <v>162</v>
      </c>
      <c r="Q3" s="149" t="s">
        <v>162</v>
      </c>
      <c r="R3" s="145" t="s">
        <v>163</v>
      </c>
      <c r="S3" s="148" t="s">
        <v>175</v>
      </c>
      <c r="T3" s="160" t="s">
        <v>165</v>
      </c>
      <c r="U3" s="145" t="s">
        <v>176</v>
      </c>
      <c r="V3" s="147" t="s">
        <v>30</v>
      </c>
      <c r="W3" s="162" t="s">
        <v>177</v>
      </c>
      <c r="X3" s="160" t="s">
        <v>178</v>
      </c>
      <c r="Y3" s="145">
        <v>1</v>
      </c>
      <c r="Z3" s="93">
        <v>0</v>
      </c>
      <c r="AA3" s="96">
        <f>IF(V3="TIPO I",'BASE LIQUIDACION REDEBAN 2025'!$B$2,IF(V3="TIPO II",'BASE LIQUIDACION REDEBAN 2025'!$B$3,IF(V3="TIPO III",'BASE LIQUIDACION REDEBAN 2025'!$B$4,IF(V3="TIPO IV",'BASE LIQUIDACION REDEBAN 2025'!$B$5,IF(W3="AEREO",'BASE LIQUIDACION REDEBAN 2025'!$B$6,'BASE LIQUIDACION REDEBAN 2025'!$B$5)))))</f>
        <v>275728.78077800001</v>
      </c>
      <c r="AB3" s="96">
        <f>IF(V3="TIPO I",'BASE LIQUIDACION REDEBAN 2025'!$B$10,IF(V3="TIPO II",'BASE LIQUIDACION REDEBAN 2025'!$B$11,IF(V3="TIPO III",'BASE LIQUIDACION REDEBAN 2025'!$B$12,'BASE LIQUIDACION REDEBAN 2025'!$B$13)))</f>
        <v>196536.5258152</v>
      </c>
      <c r="AC3" s="97">
        <f t="shared" ref="AC3:AC66" si="0">Y3*AA3+Z3*AB3</f>
        <v>275728.78077800001</v>
      </c>
      <c r="AE3" s="167"/>
    </row>
    <row r="4" spans="1:37" ht="13.9">
      <c r="A4" s="145" t="s">
        <v>93</v>
      </c>
      <c r="B4" s="8" t="str">
        <f>VLOOKUP(A4,'CENTRO DE COSTOS'!A:D,4,FALSE)</f>
        <v>DIEGO FERNANDO HENAO CARDONA</v>
      </c>
      <c r="C4" s="8" t="str">
        <f>VLOOKUP(A4,'CENTRO DE COSTOS'!A:D,2,FALSE)</f>
        <v>0004-0003</v>
      </c>
      <c r="D4" s="145">
        <v>52079</v>
      </c>
      <c r="E4" s="47" t="s">
        <v>179</v>
      </c>
      <c r="F4" s="146">
        <v>81185</v>
      </c>
      <c r="G4" s="160" t="s">
        <v>155</v>
      </c>
      <c r="H4" s="150" t="s">
        <v>156</v>
      </c>
      <c r="I4" s="146" t="s">
        <v>157</v>
      </c>
      <c r="J4" s="147" t="s">
        <v>180</v>
      </c>
      <c r="K4" s="146" t="s">
        <v>181</v>
      </c>
      <c r="L4" s="154" t="s">
        <v>160</v>
      </c>
      <c r="M4" s="165" t="s">
        <v>182</v>
      </c>
      <c r="N4" s="152">
        <v>45896</v>
      </c>
      <c r="O4" s="156">
        <v>45902</v>
      </c>
      <c r="P4" s="159" t="s">
        <v>162</v>
      </c>
      <c r="Q4" s="149" t="s">
        <v>162</v>
      </c>
      <c r="R4" s="145" t="s">
        <v>163</v>
      </c>
      <c r="S4" s="148" t="s">
        <v>183</v>
      </c>
      <c r="T4" s="160" t="s">
        <v>165</v>
      </c>
      <c r="U4" s="145" t="s">
        <v>184</v>
      </c>
      <c r="V4" s="147" t="s">
        <v>32</v>
      </c>
      <c r="W4" s="162" t="s">
        <v>177</v>
      </c>
      <c r="X4" s="160" t="s">
        <v>169</v>
      </c>
      <c r="Y4" s="145">
        <v>1</v>
      </c>
      <c r="Z4" s="93">
        <v>0</v>
      </c>
      <c r="AA4" s="96">
        <f>IF(V4="TIPO I",'BASE LIQUIDACION REDEBAN 2025'!$B$2,IF(V4="TIPO II",'BASE LIQUIDACION REDEBAN 2025'!$B$3,IF(V4="TIPO III",'BASE LIQUIDACION REDEBAN 2025'!$B$4,IF(V4="TIPO IV",'BASE LIQUIDACION REDEBAN 2025'!$B$5,IF(W4="AEREO",'BASE LIQUIDACION REDEBAN 2025'!$B$6,'BASE LIQUIDACION REDEBAN 2025'!$B$5)))))</f>
        <v>504832.64687880001</v>
      </c>
      <c r="AB4" s="96">
        <f>IF(V4="TIPO I",'BASE LIQUIDACION REDEBAN 2025'!$B$10,IF(V4="TIPO II",'BASE LIQUIDACION REDEBAN 2025'!$B$11,IF(V4="TIPO III",'BASE LIQUIDACION REDEBAN 2025'!$B$12,'BASE LIQUIDACION REDEBAN 2025'!$B$13)))</f>
        <v>196536.5258152</v>
      </c>
      <c r="AC4" s="97">
        <f t="shared" si="0"/>
        <v>504832.64687880001</v>
      </c>
      <c r="AE4" s="167"/>
    </row>
    <row r="5" spans="1:37" ht="13.9">
      <c r="A5" s="145" t="s">
        <v>94</v>
      </c>
      <c r="B5" s="8" t="str">
        <f>VLOOKUP(A5,'CENTRO DE COSTOS'!A:D,4,FALSE)</f>
        <v>DIEGO FERNANDO HENAO CARDONA</v>
      </c>
      <c r="C5" s="8" t="str">
        <f>VLOOKUP(A5,'CENTRO DE COSTOS'!A:D,2,FALSE)</f>
        <v>0004-0002</v>
      </c>
      <c r="D5" s="145">
        <v>66001</v>
      </c>
      <c r="E5" s="47" t="s">
        <v>185</v>
      </c>
      <c r="F5" s="146">
        <v>81241</v>
      </c>
      <c r="G5" s="160" t="s">
        <v>155</v>
      </c>
      <c r="H5" s="150" t="s">
        <v>156</v>
      </c>
      <c r="I5" s="146" t="s">
        <v>186</v>
      </c>
      <c r="J5" s="147" t="s">
        <v>94</v>
      </c>
      <c r="K5" s="146" t="s">
        <v>187</v>
      </c>
      <c r="L5" s="154" t="s">
        <v>160</v>
      </c>
      <c r="M5" s="165" t="s">
        <v>188</v>
      </c>
      <c r="N5" s="152">
        <v>45896</v>
      </c>
      <c r="O5" s="156">
        <v>45901</v>
      </c>
      <c r="P5" s="159" t="s">
        <v>162</v>
      </c>
      <c r="Q5" s="149" t="s">
        <v>162</v>
      </c>
      <c r="R5" s="145" t="s">
        <v>163</v>
      </c>
      <c r="S5" s="148" t="s">
        <v>189</v>
      </c>
      <c r="T5" s="160" t="s">
        <v>165</v>
      </c>
      <c r="U5" s="145" t="s">
        <v>190</v>
      </c>
      <c r="V5" s="147" t="s">
        <v>25</v>
      </c>
      <c r="W5" s="162" t="s">
        <v>177</v>
      </c>
      <c r="X5" s="160" t="s">
        <v>191</v>
      </c>
      <c r="Y5" s="145">
        <v>1</v>
      </c>
      <c r="Z5" s="93">
        <v>0</v>
      </c>
      <c r="AA5" s="96">
        <f>IF(V5="TIPO I",'BASE LIQUIDACION REDEBAN 2025'!$B$2,IF(V5="TIPO II",'BASE LIQUIDACION REDEBAN 2025'!$B$3,IF(V5="TIPO III",'BASE LIQUIDACION REDEBAN 2025'!$B$4,IF(V5="TIPO IV",'BASE LIQUIDACION REDEBAN 2025'!$B$5,IF(W5="AEREO",'BASE LIQUIDACION REDEBAN 2025'!$B$6,'BASE LIQUIDACION REDEBAN 2025'!$B$5)))))</f>
        <v>75096.394270399993</v>
      </c>
      <c r="AB5" s="96">
        <f>IF(V5="TIPO I",'BASE LIQUIDACION REDEBAN 2025'!$B$10,IF(V5="TIPO II",'BASE LIQUIDACION REDEBAN 2025'!$B$11,IF(V5="TIPO III",'BASE LIQUIDACION REDEBAN 2025'!$B$12,'BASE LIQUIDACION REDEBAN 2025'!$B$13)))</f>
        <v>75096.394270399993</v>
      </c>
      <c r="AC5" s="97">
        <f t="shared" si="0"/>
        <v>75096.394270399993</v>
      </c>
      <c r="AE5" s="167"/>
    </row>
    <row r="6" spans="1:37" ht="13.9">
      <c r="A6" s="145" t="s">
        <v>91</v>
      </c>
      <c r="B6" s="8" t="str">
        <f>VLOOKUP(A6,'CENTRO DE COSTOS'!A:D,4,FALSE)</f>
        <v>JOSE MAURICIO HERNANDEZ ROJAS</v>
      </c>
      <c r="C6" s="8" t="str">
        <f>VLOOKUP(A6,'CENTRO DE COSTOS'!A:D,2,FALSE)</f>
        <v>0004-0001</v>
      </c>
      <c r="D6" s="145">
        <v>23001</v>
      </c>
      <c r="E6" s="47" t="s">
        <v>192</v>
      </c>
      <c r="F6" s="146">
        <v>81212</v>
      </c>
      <c r="G6" s="160" t="s">
        <v>155</v>
      </c>
      <c r="H6" s="150" t="s">
        <v>156</v>
      </c>
      <c r="I6" s="146" t="s">
        <v>193</v>
      </c>
      <c r="J6" s="147" t="s">
        <v>91</v>
      </c>
      <c r="K6" s="146" t="s">
        <v>194</v>
      </c>
      <c r="L6" s="154" t="s">
        <v>160</v>
      </c>
      <c r="M6" s="165" t="s">
        <v>195</v>
      </c>
      <c r="N6" s="152">
        <v>45896</v>
      </c>
      <c r="O6" s="156">
        <v>45901</v>
      </c>
      <c r="P6" s="159" t="s">
        <v>162</v>
      </c>
      <c r="Q6" s="149" t="s">
        <v>162</v>
      </c>
      <c r="R6" s="145" t="s">
        <v>163</v>
      </c>
      <c r="S6" s="148" t="s">
        <v>196</v>
      </c>
      <c r="T6" s="160" t="s">
        <v>165</v>
      </c>
      <c r="U6" s="145" t="s">
        <v>197</v>
      </c>
      <c r="V6" s="147" t="s">
        <v>25</v>
      </c>
      <c r="W6" s="162" t="s">
        <v>177</v>
      </c>
      <c r="X6" s="160" t="s">
        <v>198</v>
      </c>
      <c r="Y6" s="145">
        <v>1</v>
      </c>
      <c r="Z6" s="93">
        <v>0</v>
      </c>
      <c r="AA6" s="96">
        <f>IF(V6="TIPO I",'BASE LIQUIDACION REDEBAN 2025'!$B$2,IF(V6="TIPO II",'BASE LIQUIDACION REDEBAN 2025'!$B$3,IF(V6="TIPO III",'BASE LIQUIDACION REDEBAN 2025'!$B$4,IF(V6="TIPO IV",'BASE LIQUIDACION REDEBAN 2025'!$B$5,IF(W6="AEREO",'BASE LIQUIDACION REDEBAN 2025'!$B$6,'BASE LIQUIDACION REDEBAN 2025'!$B$5)))))</f>
        <v>75096.394270399993</v>
      </c>
      <c r="AB6" s="96">
        <f>IF(V6="TIPO I",'BASE LIQUIDACION REDEBAN 2025'!$B$10,IF(V6="TIPO II",'BASE LIQUIDACION REDEBAN 2025'!$B$11,IF(V6="TIPO III",'BASE LIQUIDACION REDEBAN 2025'!$B$12,'BASE LIQUIDACION REDEBAN 2025'!$B$13)))</f>
        <v>75096.394270399993</v>
      </c>
      <c r="AC6" s="97">
        <f t="shared" si="0"/>
        <v>75096.394270399993</v>
      </c>
      <c r="AE6" s="167"/>
    </row>
    <row r="7" spans="1:37" ht="13.9">
      <c r="A7" s="145" t="s">
        <v>76</v>
      </c>
      <c r="B7" s="8" t="str">
        <f>VLOOKUP(A7,'CENTRO DE COSTOS'!A:D,4,FALSE)</f>
        <v>DIEGO FERNANDO HENAO CARDONA</v>
      </c>
      <c r="C7" s="8" t="str">
        <f>VLOOKUP(A7,'CENTRO DE COSTOS'!A:D,2,FALSE)</f>
        <v>0004-0003</v>
      </c>
      <c r="D7" s="145">
        <v>19809</v>
      </c>
      <c r="E7" s="47" t="s">
        <v>199</v>
      </c>
      <c r="F7" s="146">
        <v>81252</v>
      </c>
      <c r="G7" s="160" t="s">
        <v>155</v>
      </c>
      <c r="H7" s="150" t="s">
        <v>156</v>
      </c>
      <c r="I7" s="146" t="s">
        <v>171</v>
      </c>
      <c r="J7" s="147" t="s">
        <v>200</v>
      </c>
      <c r="K7" s="146" t="s">
        <v>201</v>
      </c>
      <c r="L7" s="154" t="s">
        <v>160</v>
      </c>
      <c r="M7" s="165" t="s">
        <v>202</v>
      </c>
      <c r="N7" s="152">
        <v>45896</v>
      </c>
      <c r="O7" s="156">
        <v>45904</v>
      </c>
      <c r="P7" s="159" t="s">
        <v>162</v>
      </c>
      <c r="Q7" s="149" t="s">
        <v>162</v>
      </c>
      <c r="R7" s="145" t="s">
        <v>163</v>
      </c>
      <c r="S7" s="148" t="s">
        <v>203</v>
      </c>
      <c r="T7" s="160" t="s">
        <v>165</v>
      </c>
      <c r="U7" s="145" t="s">
        <v>204</v>
      </c>
      <c r="V7" s="147" t="s">
        <v>167</v>
      </c>
      <c r="W7" s="162" t="s">
        <v>205</v>
      </c>
      <c r="X7" s="160" t="s">
        <v>206</v>
      </c>
      <c r="Y7" s="145">
        <v>1</v>
      </c>
      <c r="Z7" s="93">
        <v>0</v>
      </c>
      <c r="AA7" s="96">
        <f>IF(V7="TIPO I",'BASE LIQUIDACION REDEBAN 2025'!$B$2,IF(V7="TIPO II",'BASE LIQUIDACION REDEBAN 2025'!$B$3,IF(V7="TIPO III",'BASE LIQUIDACION REDEBAN 2025'!$B$4,IF(V7="TIPO IV",'BASE LIQUIDACION REDEBAN 2025'!$B$5,IF(W7="AEREO",'BASE LIQUIDACION REDEBAN 2025'!$B$6,'BASE LIQUIDACION REDEBAN 2025'!$B$5)))))</f>
        <v>988462.96268840006</v>
      </c>
      <c r="AB7" s="96">
        <f>IF(V7="TIPO I",'BASE LIQUIDACION REDEBAN 2025'!$B$10,IF(V7="TIPO II",'BASE LIQUIDACION REDEBAN 2025'!$B$11,IF(V7="TIPO III",'BASE LIQUIDACION REDEBAN 2025'!$B$12,'BASE LIQUIDACION REDEBAN 2025'!$B$13)))</f>
        <v>196536.5258152</v>
      </c>
      <c r="AC7" s="97">
        <f t="shared" si="0"/>
        <v>988462.96268840006</v>
      </c>
      <c r="AE7" s="167"/>
    </row>
    <row r="8" spans="1:37" ht="13.9">
      <c r="A8" s="145" t="s">
        <v>92</v>
      </c>
      <c r="B8" s="8" t="str">
        <f>VLOOKUP(A8,'CENTRO DE COSTOS'!A:D,4,FALSE)</f>
        <v>KEVIN ALEXIS CORZO BUSTOS</v>
      </c>
      <c r="C8" s="8" t="str">
        <f>VLOOKUP(A8,'CENTRO DE COSTOS'!A:D,2,FALSE)</f>
        <v>0004-0007</v>
      </c>
      <c r="D8" s="145">
        <v>18785</v>
      </c>
      <c r="E8" s="47" t="s">
        <v>207</v>
      </c>
      <c r="F8" s="146">
        <v>81251</v>
      </c>
      <c r="G8" s="160" t="s">
        <v>155</v>
      </c>
      <c r="H8" s="150" t="s">
        <v>156</v>
      </c>
      <c r="I8" s="146" t="s">
        <v>208</v>
      </c>
      <c r="J8" s="147" t="s">
        <v>209</v>
      </c>
      <c r="K8" s="146" t="s">
        <v>210</v>
      </c>
      <c r="L8" s="154" t="s">
        <v>160</v>
      </c>
      <c r="M8" s="165" t="s">
        <v>211</v>
      </c>
      <c r="N8" s="152">
        <v>45896</v>
      </c>
      <c r="O8" s="156">
        <v>45902</v>
      </c>
      <c r="P8" s="159" t="s">
        <v>162</v>
      </c>
      <c r="Q8" s="149" t="s">
        <v>162</v>
      </c>
      <c r="R8" s="145" t="s">
        <v>163</v>
      </c>
      <c r="S8" s="148" t="s">
        <v>212</v>
      </c>
      <c r="T8" s="160" t="s">
        <v>165</v>
      </c>
      <c r="U8" s="145" t="s">
        <v>213</v>
      </c>
      <c r="V8" s="147" t="s">
        <v>32</v>
      </c>
      <c r="W8" s="162" t="s">
        <v>177</v>
      </c>
      <c r="X8" s="160" t="s">
        <v>214</v>
      </c>
      <c r="Y8" s="145">
        <v>1</v>
      </c>
      <c r="Z8" s="93">
        <v>0</v>
      </c>
      <c r="AA8" s="96">
        <f>IF(V8="TIPO I",'BASE LIQUIDACION REDEBAN 2025'!$B$2,IF(V8="TIPO II",'BASE LIQUIDACION REDEBAN 2025'!$B$3,IF(V8="TIPO III",'BASE LIQUIDACION REDEBAN 2025'!$B$4,IF(V8="TIPO IV",'BASE LIQUIDACION REDEBAN 2025'!$B$5,IF(W8="AEREO",'BASE LIQUIDACION REDEBAN 2025'!$B$6,'BASE LIQUIDACION REDEBAN 2025'!$B$5)))))</f>
        <v>504832.64687880001</v>
      </c>
      <c r="AB8" s="96">
        <f>IF(V8="TIPO I",'BASE LIQUIDACION REDEBAN 2025'!$B$10,IF(V8="TIPO II",'BASE LIQUIDACION REDEBAN 2025'!$B$11,IF(V8="TIPO III",'BASE LIQUIDACION REDEBAN 2025'!$B$12,'BASE LIQUIDACION REDEBAN 2025'!$B$13)))</f>
        <v>196536.5258152</v>
      </c>
      <c r="AC8" s="97">
        <f t="shared" si="0"/>
        <v>504832.64687880001</v>
      </c>
      <c r="AE8" s="167"/>
    </row>
    <row r="9" spans="1:37" ht="13.9">
      <c r="A9" s="145" t="s">
        <v>100</v>
      </c>
      <c r="B9" s="8" t="str">
        <f>VLOOKUP(A9,'CENTRO DE COSTOS'!A:D,4,FALSE)</f>
        <v>KEVIN ALEXIS CORZO BUSTOS</v>
      </c>
      <c r="C9" s="8" t="str">
        <f>VLOOKUP(A9,'CENTRO DE COSTOS'!A:D,2,FALSE)</f>
        <v>0004-0007</v>
      </c>
      <c r="D9" s="145">
        <v>50350</v>
      </c>
      <c r="E9" s="47" t="s">
        <v>215</v>
      </c>
      <c r="F9" s="146">
        <v>81208</v>
      </c>
      <c r="G9" s="160" t="s">
        <v>155</v>
      </c>
      <c r="H9" s="150" t="s">
        <v>156</v>
      </c>
      <c r="I9" s="146" t="s">
        <v>216</v>
      </c>
      <c r="J9" s="147" t="s">
        <v>217</v>
      </c>
      <c r="K9" s="146" t="s">
        <v>218</v>
      </c>
      <c r="L9" s="154" t="s">
        <v>160</v>
      </c>
      <c r="M9" s="165" t="s">
        <v>219</v>
      </c>
      <c r="N9" s="152">
        <v>45896</v>
      </c>
      <c r="O9" s="156">
        <v>45903</v>
      </c>
      <c r="P9" s="159" t="s">
        <v>162</v>
      </c>
      <c r="Q9" s="149" t="s">
        <v>162</v>
      </c>
      <c r="R9" s="145" t="s">
        <v>163</v>
      </c>
      <c r="S9" s="148" t="s">
        <v>220</v>
      </c>
      <c r="T9" s="160" t="s">
        <v>165</v>
      </c>
      <c r="U9" s="145" t="s">
        <v>221</v>
      </c>
      <c r="V9" s="147" t="s">
        <v>167</v>
      </c>
      <c r="W9" s="162" t="s">
        <v>205</v>
      </c>
      <c r="X9" s="160" t="s">
        <v>222</v>
      </c>
      <c r="Y9" s="145">
        <v>1</v>
      </c>
      <c r="Z9" s="93">
        <v>0</v>
      </c>
      <c r="AA9" s="96">
        <f>IF(V9="TIPO I",'BASE LIQUIDACION REDEBAN 2025'!$B$2,IF(V9="TIPO II",'BASE LIQUIDACION REDEBAN 2025'!$B$3,IF(V9="TIPO III",'BASE LIQUIDACION REDEBAN 2025'!$B$4,IF(V9="TIPO IV",'BASE LIQUIDACION REDEBAN 2025'!$B$5,IF(W9="AEREO",'BASE LIQUIDACION REDEBAN 2025'!$B$6,'BASE LIQUIDACION REDEBAN 2025'!$B$5)))))</f>
        <v>988462.96268840006</v>
      </c>
      <c r="AB9" s="96">
        <f>IF(V9="TIPO I",'BASE LIQUIDACION REDEBAN 2025'!$B$10,IF(V9="TIPO II",'BASE LIQUIDACION REDEBAN 2025'!$B$11,IF(V9="TIPO III",'BASE LIQUIDACION REDEBAN 2025'!$B$12,'BASE LIQUIDACION REDEBAN 2025'!$B$13)))</f>
        <v>196536.5258152</v>
      </c>
      <c r="AC9" s="97">
        <f t="shared" si="0"/>
        <v>988462.96268840006</v>
      </c>
      <c r="AE9" s="167"/>
    </row>
    <row r="10" spans="1:37" ht="13.9">
      <c r="A10" s="145" t="s">
        <v>72</v>
      </c>
      <c r="B10" s="8" t="str">
        <f>VLOOKUP(A10,'CENTRO DE COSTOS'!A:D,4,FALSE)</f>
        <v>MIGUEL JULIÁN HERNÁNDEZ GUARÍN</v>
      </c>
      <c r="C10" s="8" t="str">
        <f>VLOOKUP(A10,'CENTRO DE COSTOS'!A:D,2,FALSE)</f>
        <v>0004-0008</v>
      </c>
      <c r="D10" s="145">
        <v>68679</v>
      </c>
      <c r="E10" s="47" t="s">
        <v>223</v>
      </c>
      <c r="F10" s="146">
        <v>81247</v>
      </c>
      <c r="G10" s="160" t="s">
        <v>155</v>
      </c>
      <c r="H10" s="150" t="s">
        <v>156</v>
      </c>
      <c r="I10" s="146" t="s">
        <v>224</v>
      </c>
      <c r="J10" s="147" t="s">
        <v>225</v>
      </c>
      <c r="K10" s="146" t="s">
        <v>226</v>
      </c>
      <c r="L10" s="154" t="s">
        <v>160</v>
      </c>
      <c r="M10" s="165" t="s">
        <v>227</v>
      </c>
      <c r="N10" s="152">
        <v>45896</v>
      </c>
      <c r="O10" s="156">
        <v>45901</v>
      </c>
      <c r="P10" s="159" t="s">
        <v>162</v>
      </c>
      <c r="Q10" s="149" t="s">
        <v>162</v>
      </c>
      <c r="R10" s="145" t="s">
        <v>163</v>
      </c>
      <c r="S10" s="148" t="s">
        <v>228</v>
      </c>
      <c r="T10" s="160" t="s">
        <v>165</v>
      </c>
      <c r="U10" s="145" t="s">
        <v>229</v>
      </c>
      <c r="V10" s="147" t="s">
        <v>28</v>
      </c>
      <c r="W10" s="162" t="s">
        <v>177</v>
      </c>
      <c r="X10" s="160" t="s">
        <v>230</v>
      </c>
      <c r="Y10" s="145">
        <v>1</v>
      </c>
      <c r="Z10" s="93">
        <v>0</v>
      </c>
      <c r="AA10" s="96">
        <f>IF(V10="TIPO I",'BASE LIQUIDACION REDEBAN 2025'!$B$2,IF(V10="TIPO II",'BASE LIQUIDACION REDEBAN 2025'!$B$3,IF(V10="TIPO III",'BASE LIQUIDACION REDEBAN 2025'!$B$4,IF(V10="TIPO IV",'BASE LIQUIDACION REDEBAN 2025'!$B$5,IF(W10="AEREO",'BASE LIQUIDACION REDEBAN 2025'!$B$6,'BASE LIQUIDACION REDEBAN 2025'!$B$5)))))</f>
        <v>163813.69572160003</v>
      </c>
      <c r="AB10" s="96">
        <f>IF(V10="TIPO I",'BASE LIQUIDACION REDEBAN 2025'!$B$10,IF(V10="TIPO II",'BASE LIQUIDACION REDEBAN 2025'!$B$11,IF(V10="TIPO III",'BASE LIQUIDACION REDEBAN 2025'!$B$12,'BASE LIQUIDACION REDEBAN 2025'!$B$13)))</f>
        <v>140395.6348884</v>
      </c>
      <c r="AC10" s="97">
        <f t="shared" si="0"/>
        <v>163813.69572160003</v>
      </c>
      <c r="AE10" s="167"/>
    </row>
    <row r="11" spans="1:37" ht="13.9">
      <c r="A11" s="145" t="s">
        <v>76</v>
      </c>
      <c r="B11" s="8" t="str">
        <f>VLOOKUP(A11,'CENTRO DE COSTOS'!A:D,4,FALSE)</f>
        <v>DIEGO FERNANDO HENAO CARDONA</v>
      </c>
      <c r="C11" s="8" t="str">
        <f>VLOOKUP(A11,'CENTRO DE COSTOS'!A:D,2,FALSE)</f>
        <v>0004-0003</v>
      </c>
      <c r="D11" s="145">
        <v>76001</v>
      </c>
      <c r="E11" s="47" t="s">
        <v>231</v>
      </c>
      <c r="F11" s="146">
        <v>81195</v>
      </c>
      <c r="G11" s="160" t="s">
        <v>155</v>
      </c>
      <c r="H11" s="150" t="s">
        <v>156</v>
      </c>
      <c r="I11" s="146" t="s">
        <v>232</v>
      </c>
      <c r="J11" s="147" t="s">
        <v>76</v>
      </c>
      <c r="K11" s="146" t="s">
        <v>233</v>
      </c>
      <c r="L11" s="154" t="s">
        <v>160</v>
      </c>
      <c r="M11" s="165" t="s">
        <v>234</v>
      </c>
      <c r="N11" s="152">
        <v>45896</v>
      </c>
      <c r="O11" s="156">
        <v>45902</v>
      </c>
      <c r="P11" s="159" t="s">
        <v>162</v>
      </c>
      <c r="Q11" s="149" t="s">
        <v>162</v>
      </c>
      <c r="R11" s="145" t="s">
        <v>163</v>
      </c>
      <c r="S11" s="148" t="s">
        <v>235</v>
      </c>
      <c r="T11" s="160" t="s">
        <v>165</v>
      </c>
      <c r="U11" s="145" t="s">
        <v>236</v>
      </c>
      <c r="V11" s="147" t="s">
        <v>25</v>
      </c>
      <c r="W11" s="162" t="s">
        <v>177</v>
      </c>
      <c r="X11" s="160" t="s">
        <v>206</v>
      </c>
      <c r="Y11" s="145">
        <v>1</v>
      </c>
      <c r="Z11" s="93">
        <v>0</v>
      </c>
      <c r="AA11" s="96">
        <f>IF(V11="TIPO I",'BASE LIQUIDACION REDEBAN 2025'!$B$2,IF(V11="TIPO II",'BASE LIQUIDACION REDEBAN 2025'!$B$3,IF(V11="TIPO III",'BASE LIQUIDACION REDEBAN 2025'!$B$4,IF(V11="TIPO IV",'BASE LIQUIDACION REDEBAN 2025'!$B$5,IF(W11="AEREO",'BASE LIQUIDACION REDEBAN 2025'!$B$6,'BASE LIQUIDACION REDEBAN 2025'!$B$5)))))</f>
        <v>75096.394270399993</v>
      </c>
      <c r="AB11" s="96">
        <f>IF(V11="TIPO I",'BASE LIQUIDACION REDEBAN 2025'!$B$10,IF(V11="TIPO II",'BASE LIQUIDACION REDEBAN 2025'!$B$11,IF(V11="TIPO III",'BASE LIQUIDACION REDEBAN 2025'!$B$12,'BASE LIQUIDACION REDEBAN 2025'!$B$13)))</f>
        <v>75096.394270399993</v>
      </c>
      <c r="AC11" s="97">
        <f t="shared" si="0"/>
        <v>75096.394270399993</v>
      </c>
      <c r="AE11" s="167"/>
    </row>
    <row r="12" spans="1:37" ht="13.9">
      <c r="A12" s="145" t="s">
        <v>93</v>
      </c>
      <c r="B12" s="8" t="str">
        <f>VLOOKUP(A12,'CENTRO DE COSTOS'!A:D,4,FALSE)</f>
        <v>DIEGO FERNANDO HENAO CARDONA</v>
      </c>
      <c r="C12" s="8" t="str">
        <f>VLOOKUP(A12,'CENTRO DE COSTOS'!A:D,2,FALSE)</f>
        <v>0004-0003</v>
      </c>
      <c r="D12" s="145">
        <v>86568</v>
      </c>
      <c r="E12" s="47" t="s">
        <v>237</v>
      </c>
      <c r="F12" s="146">
        <v>81229</v>
      </c>
      <c r="G12" s="160" t="s">
        <v>155</v>
      </c>
      <c r="H12" s="150" t="s">
        <v>238</v>
      </c>
      <c r="I12" s="146" t="s">
        <v>239</v>
      </c>
      <c r="J12" s="147" t="s">
        <v>240</v>
      </c>
      <c r="K12" s="146" t="s">
        <v>241</v>
      </c>
      <c r="L12" s="154" t="s">
        <v>160</v>
      </c>
      <c r="M12" s="165" t="s">
        <v>242</v>
      </c>
      <c r="N12" s="152">
        <v>45896</v>
      </c>
      <c r="O12" s="156">
        <v>45902</v>
      </c>
      <c r="P12" s="159" t="s">
        <v>243</v>
      </c>
      <c r="Q12" s="149" t="s">
        <v>244</v>
      </c>
      <c r="R12" s="145" t="s">
        <v>163</v>
      </c>
      <c r="S12" s="148" t="s">
        <v>245</v>
      </c>
      <c r="T12" s="160" t="s">
        <v>165</v>
      </c>
      <c r="U12" s="145" t="s">
        <v>246</v>
      </c>
      <c r="V12" s="147" t="s">
        <v>32</v>
      </c>
      <c r="W12" s="162" t="s">
        <v>177</v>
      </c>
      <c r="X12" s="160" t="s">
        <v>247</v>
      </c>
      <c r="Y12" s="145">
        <v>1</v>
      </c>
      <c r="Z12" s="93">
        <v>0</v>
      </c>
      <c r="AA12" s="96">
        <f>IF(V12="TIPO I",'BASE LIQUIDACION REDEBAN 2025'!$B$2,IF(V12="TIPO II",'BASE LIQUIDACION REDEBAN 2025'!$B$3,IF(V12="TIPO III",'BASE LIQUIDACION REDEBAN 2025'!$B$4,IF(V12="TIPO IV",'BASE LIQUIDACION REDEBAN 2025'!$B$5,IF(W12="AEREO",'BASE LIQUIDACION REDEBAN 2025'!$B$6,'BASE LIQUIDACION REDEBAN 2025'!$B$5)))))</f>
        <v>504832.64687880001</v>
      </c>
      <c r="AB12" s="96">
        <f>IF(V12="TIPO I",'BASE LIQUIDACION REDEBAN 2025'!$B$10,IF(V12="TIPO II",'BASE LIQUIDACION REDEBAN 2025'!$B$11,IF(V12="TIPO III",'BASE LIQUIDACION REDEBAN 2025'!$B$12,'BASE LIQUIDACION REDEBAN 2025'!$B$13)))</f>
        <v>196536.5258152</v>
      </c>
      <c r="AC12" s="97">
        <f t="shared" si="0"/>
        <v>504832.64687880001</v>
      </c>
      <c r="AE12" s="167"/>
    </row>
    <row r="13" spans="1:37" ht="13.9">
      <c r="A13" s="145" t="s">
        <v>91</v>
      </c>
      <c r="B13" s="8" t="str">
        <f>VLOOKUP(A13,'CENTRO DE COSTOS'!A:D,4,FALSE)</f>
        <v>JOSE MAURICIO HERNANDEZ ROJAS</v>
      </c>
      <c r="C13" s="8" t="str">
        <f>VLOOKUP(A13,'CENTRO DE COSTOS'!A:D,2,FALSE)</f>
        <v>0004-0001</v>
      </c>
      <c r="D13" s="145">
        <v>5250</v>
      </c>
      <c r="E13" s="47" t="s">
        <v>248</v>
      </c>
      <c r="F13" s="146">
        <v>81260</v>
      </c>
      <c r="G13" s="160" t="s">
        <v>155</v>
      </c>
      <c r="H13" s="150" t="s">
        <v>238</v>
      </c>
      <c r="I13" s="146" t="s">
        <v>249</v>
      </c>
      <c r="J13" s="147" t="s">
        <v>250</v>
      </c>
      <c r="K13" s="146" t="s">
        <v>251</v>
      </c>
      <c r="L13" s="154" t="s">
        <v>160</v>
      </c>
      <c r="M13" s="165" t="s">
        <v>252</v>
      </c>
      <c r="N13" s="152">
        <v>45898</v>
      </c>
      <c r="O13" s="156">
        <v>45902</v>
      </c>
      <c r="P13" s="159" t="s">
        <v>243</v>
      </c>
      <c r="Q13" s="149" t="s">
        <v>244</v>
      </c>
      <c r="R13" s="145" t="s">
        <v>163</v>
      </c>
      <c r="S13" s="148" t="s">
        <v>253</v>
      </c>
      <c r="T13" s="160" t="s">
        <v>165</v>
      </c>
      <c r="U13" s="145" t="s">
        <v>254</v>
      </c>
      <c r="V13" s="147" t="s">
        <v>32</v>
      </c>
      <c r="W13" s="162" t="s">
        <v>177</v>
      </c>
      <c r="X13" s="160" t="s">
        <v>198</v>
      </c>
      <c r="Y13" s="145">
        <v>1</v>
      </c>
      <c r="Z13" s="93">
        <v>0</v>
      </c>
      <c r="AA13" s="96">
        <f>IF(V13="TIPO I",'BASE LIQUIDACION REDEBAN 2025'!$B$2,IF(V13="TIPO II",'BASE LIQUIDACION REDEBAN 2025'!$B$3,IF(V13="TIPO III",'BASE LIQUIDACION REDEBAN 2025'!$B$4,IF(V13="TIPO IV",'BASE LIQUIDACION REDEBAN 2025'!$B$5,IF(W13="AEREO",'BASE LIQUIDACION REDEBAN 2025'!$B$6,'BASE LIQUIDACION REDEBAN 2025'!$B$5)))))</f>
        <v>504832.64687880001</v>
      </c>
      <c r="AB13" s="96">
        <f>IF(V13="TIPO I",'BASE LIQUIDACION REDEBAN 2025'!$B$10,IF(V13="TIPO II",'BASE LIQUIDACION REDEBAN 2025'!$B$11,IF(V13="TIPO III",'BASE LIQUIDACION REDEBAN 2025'!$B$12,'BASE LIQUIDACION REDEBAN 2025'!$B$13)))</f>
        <v>196536.5258152</v>
      </c>
      <c r="AC13" s="97">
        <f t="shared" si="0"/>
        <v>504832.64687880001</v>
      </c>
      <c r="AE13" s="167"/>
    </row>
    <row r="14" spans="1:37" ht="13.9">
      <c r="A14" s="145" t="s">
        <v>60</v>
      </c>
      <c r="B14" s="8" t="str">
        <f>VLOOKUP(A14,'CENTRO DE COSTOS'!A:D,4,FALSE)</f>
        <v>JUAN SEBASTIÁN RÍOS CASTRILLÓN</v>
      </c>
      <c r="C14" s="8" t="str">
        <f>VLOOKUP(A14,'CENTRO DE COSTOS'!A:D,2,FALSE)</f>
        <v>0004-0005</v>
      </c>
      <c r="D14" s="145">
        <v>5837</v>
      </c>
      <c r="E14" s="47" t="s">
        <v>255</v>
      </c>
      <c r="F14" s="146">
        <v>81261</v>
      </c>
      <c r="G14" s="160" t="s">
        <v>155</v>
      </c>
      <c r="H14" s="150" t="s">
        <v>238</v>
      </c>
      <c r="I14" s="146" t="s">
        <v>249</v>
      </c>
      <c r="J14" s="147" t="s">
        <v>256</v>
      </c>
      <c r="K14" s="146" t="s">
        <v>257</v>
      </c>
      <c r="L14" s="154" t="s">
        <v>160</v>
      </c>
      <c r="M14" s="165" t="s">
        <v>258</v>
      </c>
      <c r="N14" s="152">
        <v>45898</v>
      </c>
      <c r="O14" s="156">
        <v>45902</v>
      </c>
      <c r="P14" s="159" t="s">
        <v>243</v>
      </c>
      <c r="Q14" s="149" t="s">
        <v>244</v>
      </c>
      <c r="R14" s="145" t="s">
        <v>163</v>
      </c>
      <c r="S14" s="148" t="s">
        <v>259</v>
      </c>
      <c r="T14" s="160" t="s">
        <v>165</v>
      </c>
      <c r="U14" s="145" t="s">
        <v>260</v>
      </c>
      <c r="V14" s="147" t="s">
        <v>28</v>
      </c>
      <c r="W14" s="162" t="s">
        <v>177</v>
      </c>
      <c r="X14" s="160" t="s">
        <v>261</v>
      </c>
      <c r="Y14" s="145">
        <v>1</v>
      </c>
      <c r="Z14" s="93">
        <v>0</v>
      </c>
      <c r="AA14" s="96">
        <f>IF(V14="TIPO I",'BASE LIQUIDACION REDEBAN 2025'!$B$2,IF(V14="TIPO II",'BASE LIQUIDACION REDEBAN 2025'!$B$3,IF(V14="TIPO III",'BASE LIQUIDACION REDEBAN 2025'!$B$4,IF(V14="TIPO IV",'BASE LIQUIDACION REDEBAN 2025'!$B$5,IF(W14="AEREO",'BASE LIQUIDACION REDEBAN 2025'!$B$6,'BASE LIQUIDACION REDEBAN 2025'!$B$5)))))</f>
        <v>163813.69572160003</v>
      </c>
      <c r="AB14" s="96">
        <f>IF(V14="TIPO I",'BASE LIQUIDACION REDEBAN 2025'!$B$10,IF(V14="TIPO II",'BASE LIQUIDACION REDEBAN 2025'!$B$11,IF(V14="TIPO III",'BASE LIQUIDACION REDEBAN 2025'!$B$12,'BASE LIQUIDACION REDEBAN 2025'!$B$13)))</f>
        <v>140395.6348884</v>
      </c>
      <c r="AC14" s="97">
        <f t="shared" si="0"/>
        <v>163813.69572160003</v>
      </c>
      <c r="AE14" s="167"/>
    </row>
    <row r="15" spans="1:37" ht="13.9">
      <c r="A15" s="145" t="s">
        <v>90</v>
      </c>
      <c r="B15" s="8" t="str">
        <f>VLOOKUP(A15,'CENTRO DE COSTOS'!A:D,4,FALSE)</f>
        <v>JUAN SEBASTIÁN RÍOS CASTRILLÓN</v>
      </c>
      <c r="C15" s="8" t="str">
        <f>VLOOKUP(A15,'CENTRO DE COSTOS'!A:D,2,FALSE)</f>
        <v>0004-0005</v>
      </c>
      <c r="D15" s="145">
        <v>5854</v>
      </c>
      <c r="E15" s="47" t="s">
        <v>262</v>
      </c>
      <c r="F15" s="146">
        <v>81265</v>
      </c>
      <c r="G15" s="160" t="s">
        <v>155</v>
      </c>
      <c r="H15" s="150" t="s">
        <v>238</v>
      </c>
      <c r="I15" s="146" t="s">
        <v>249</v>
      </c>
      <c r="J15" s="147" t="s">
        <v>263</v>
      </c>
      <c r="K15" s="146" t="s">
        <v>264</v>
      </c>
      <c r="L15" s="154" t="s">
        <v>160</v>
      </c>
      <c r="M15" s="165" t="s">
        <v>265</v>
      </c>
      <c r="N15" s="152">
        <v>45898</v>
      </c>
      <c r="O15" s="156">
        <v>45902</v>
      </c>
      <c r="P15" s="159" t="s">
        <v>243</v>
      </c>
      <c r="Q15" s="149" t="s">
        <v>244</v>
      </c>
      <c r="R15" s="145" t="s">
        <v>163</v>
      </c>
      <c r="S15" s="148" t="s">
        <v>259</v>
      </c>
      <c r="T15" s="160" t="s">
        <v>165</v>
      </c>
      <c r="U15" s="145" t="s">
        <v>266</v>
      </c>
      <c r="V15" s="147" t="s">
        <v>30</v>
      </c>
      <c r="W15" s="162" t="s">
        <v>177</v>
      </c>
      <c r="X15" s="160" t="s">
        <v>267</v>
      </c>
      <c r="Y15" s="145">
        <v>1</v>
      </c>
      <c r="Z15" s="93">
        <v>0</v>
      </c>
      <c r="AA15" s="96">
        <f>IF(V15="TIPO I",'BASE LIQUIDACION REDEBAN 2025'!$B$2,IF(V15="TIPO II",'BASE LIQUIDACION REDEBAN 2025'!$B$3,IF(V15="TIPO III",'BASE LIQUIDACION REDEBAN 2025'!$B$4,IF(V15="TIPO IV",'BASE LIQUIDACION REDEBAN 2025'!$B$5,IF(W15="AEREO",'BASE LIQUIDACION REDEBAN 2025'!$B$6,'BASE LIQUIDACION REDEBAN 2025'!$B$5)))))</f>
        <v>275728.78077800001</v>
      </c>
      <c r="AB15" s="96">
        <f>IF(V15="TIPO I",'BASE LIQUIDACION REDEBAN 2025'!$B$10,IF(V15="TIPO II",'BASE LIQUIDACION REDEBAN 2025'!$B$11,IF(V15="TIPO III",'BASE LIQUIDACION REDEBAN 2025'!$B$12,'BASE LIQUIDACION REDEBAN 2025'!$B$13)))</f>
        <v>196536.5258152</v>
      </c>
      <c r="AC15" s="97">
        <f t="shared" si="0"/>
        <v>275728.78077800001</v>
      </c>
      <c r="AE15" s="167"/>
    </row>
    <row r="16" spans="1:37" ht="13.9">
      <c r="A16" s="145" t="s">
        <v>87</v>
      </c>
      <c r="B16" s="8" t="str">
        <f>VLOOKUP(A16,'CENTRO DE COSTOS'!A:D,4,FALSE)</f>
        <v>DIEGO FERNANDO HENAO CARDONA</v>
      </c>
      <c r="C16" s="8" t="str">
        <f>VLOOKUP(A16,'CENTRO DE COSTOS'!A:D,2,FALSE)</f>
        <v>0004-0002</v>
      </c>
      <c r="D16" s="145">
        <v>17614</v>
      </c>
      <c r="E16" s="47" t="s">
        <v>268</v>
      </c>
      <c r="F16" s="146">
        <v>81263</v>
      </c>
      <c r="G16" s="160" t="s">
        <v>155</v>
      </c>
      <c r="H16" s="150" t="s">
        <v>238</v>
      </c>
      <c r="I16" s="146" t="s">
        <v>269</v>
      </c>
      <c r="J16" s="147" t="s">
        <v>270</v>
      </c>
      <c r="K16" s="146" t="s">
        <v>271</v>
      </c>
      <c r="L16" s="154" t="s">
        <v>160</v>
      </c>
      <c r="M16" s="165" t="s">
        <v>272</v>
      </c>
      <c r="N16" s="152">
        <v>45898</v>
      </c>
      <c r="O16" s="156">
        <v>45901</v>
      </c>
      <c r="P16" s="159" t="s">
        <v>243</v>
      </c>
      <c r="Q16" s="149" t="s">
        <v>244</v>
      </c>
      <c r="R16" s="145" t="s">
        <v>163</v>
      </c>
      <c r="S16" s="148" t="s">
        <v>273</v>
      </c>
      <c r="T16" s="160" t="s">
        <v>165</v>
      </c>
      <c r="U16" s="145" t="s">
        <v>274</v>
      </c>
      <c r="V16" s="147" t="s">
        <v>28</v>
      </c>
      <c r="W16" s="162" t="s">
        <v>177</v>
      </c>
      <c r="X16" s="160" t="s">
        <v>275</v>
      </c>
      <c r="Y16" s="145">
        <v>1</v>
      </c>
      <c r="Z16" s="93">
        <v>0</v>
      </c>
      <c r="AA16" s="96">
        <f>IF(V16="TIPO I",'BASE LIQUIDACION REDEBAN 2025'!$B$2,IF(V16="TIPO II",'BASE LIQUIDACION REDEBAN 2025'!$B$3,IF(V16="TIPO III",'BASE LIQUIDACION REDEBAN 2025'!$B$4,IF(V16="TIPO IV",'BASE LIQUIDACION REDEBAN 2025'!$B$5,IF(W16="AEREO",'BASE LIQUIDACION REDEBAN 2025'!$B$6,'BASE LIQUIDACION REDEBAN 2025'!$B$5)))))</f>
        <v>163813.69572160003</v>
      </c>
      <c r="AB16" s="96">
        <f>IF(V16="TIPO I",'BASE LIQUIDACION REDEBAN 2025'!$B$10,IF(V16="TIPO II",'BASE LIQUIDACION REDEBAN 2025'!$B$11,IF(V16="TIPO III",'BASE LIQUIDACION REDEBAN 2025'!$B$12,'BASE LIQUIDACION REDEBAN 2025'!$B$13)))</f>
        <v>140395.6348884</v>
      </c>
      <c r="AC16" s="97">
        <f t="shared" si="0"/>
        <v>163813.69572160003</v>
      </c>
      <c r="AE16" s="167"/>
    </row>
    <row r="17" spans="1:31" ht="13.9">
      <c r="A17" s="145" t="s">
        <v>87</v>
      </c>
      <c r="B17" s="8" t="str">
        <f>VLOOKUP(A17,'CENTRO DE COSTOS'!A:D,4,FALSE)</f>
        <v>DIEGO FERNANDO HENAO CARDONA</v>
      </c>
      <c r="C17" s="8" t="str">
        <f>VLOOKUP(A17,'CENTRO DE COSTOS'!A:D,2,FALSE)</f>
        <v>0004-0002</v>
      </c>
      <c r="D17" s="145">
        <v>17614</v>
      </c>
      <c r="E17" s="47" t="s">
        <v>276</v>
      </c>
      <c r="F17" s="146">
        <v>81264</v>
      </c>
      <c r="G17" s="160" t="s">
        <v>155</v>
      </c>
      <c r="H17" s="150" t="s">
        <v>238</v>
      </c>
      <c r="I17" s="146" t="s">
        <v>269</v>
      </c>
      <c r="J17" s="147" t="s">
        <v>270</v>
      </c>
      <c r="K17" s="146" t="s">
        <v>277</v>
      </c>
      <c r="L17" s="154" t="s">
        <v>160</v>
      </c>
      <c r="M17" s="165" t="s">
        <v>278</v>
      </c>
      <c r="N17" s="152">
        <v>45898</v>
      </c>
      <c r="O17" s="156">
        <v>45902</v>
      </c>
      <c r="P17" s="159" t="s">
        <v>243</v>
      </c>
      <c r="Q17" s="149" t="s">
        <v>244</v>
      </c>
      <c r="R17" s="145" t="s">
        <v>163</v>
      </c>
      <c r="S17" s="148" t="s">
        <v>279</v>
      </c>
      <c r="T17" s="160" t="s">
        <v>165</v>
      </c>
      <c r="U17" s="164" t="s">
        <v>280</v>
      </c>
      <c r="V17" s="147" t="s">
        <v>28</v>
      </c>
      <c r="W17" s="162" t="s">
        <v>177</v>
      </c>
      <c r="X17" s="160" t="s">
        <v>275</v>
      </c>
      <c r="Y17" s="145">
        <v>1</v>
      </c>
      <c r="Z17" s="93">
        <v>0</v>
      </c>
      <c r="AA17" s="96">
        <f>IF(V17="TIPO I",'BASE LIQUIDACION REDEBAN 2025'!$B$2,IF(V17="TIPO II",'BASE LIQUIDACION REDEBAN 2025'!$B$3,IF(V17="TIPO III",'BASE LIQUIDACION REDEBAN 2025'!$B$4,IF(V17="TIPO IV",'BASE LIQUIDACION REDEBAN 2025'!$B$5,IF(W17="AEREO",'BASE LIQUIDACION REDEBAN 2025'!$B$6,'BASE LIQUIDACION REDEBAN 2025'!$B$5)))))</f>
        <v>163813.69572160003</v>
      </c>
      <c r="AB17" s="96">
        <f>IF(V17="TIPO I",'BASE LIQUIDACION REDEBAN 2025'!$B$10,IF(V17="TIPO II",'BASE LIQUIDACION REDEBAN 2025'!$B$11,IF(V17="TIPO III",'BASE LIQUIDACION REDEBAN 2025'!$B$12,'BASE LIQUIDACION REDEBAN 2025'!$B$13)))</f>
        <v>140395.6348884</v>
      </c>
      <c r="AC17" s="97">
        <f t="shared" si="0"/>
        <v>163813.69572160003</v>
      </c>
      <c r="AE17" s="167"/>
    </row>
    <row r="18" spans="1:31" ht="13.9">
      <c r="A18" s="145" t="s">
        <v>87</v>
      </c>
      <c r="B18" s="8" t="str">
        <f>VLOOKUP(A18,'CENTRO DE COSTOS'!A:D,4,FALSE)</f>
        <v>DIEGO FERNANDO HENAO CARDONA</v>
      </c>
      <c r="C18" s="8" t="str">
        <f>VLOOKUP(A18,'CENTRO DE COSTOS'!A:D,2,FALSE)</f>
        <v>0004-0002</v>
      </c>
      <c r="D18" s="145">
        <v>17653</v>
      </c>
      <c r="E18" s="47" t="s">
        <v>281</v>
      </c>
      <c r="F18" s="146">
        <v>81262</v>
      </c>
      <c r="G18" s="160" t="s">
        <v>155</v>
      </c>
      <c r="H18" s="150" t="s">
        <v>238</v>
      </c>
      <c r="I18" s="146" t="s">
        <v>269</v>
      </c>
      <c r="J18" s="147" t="s">
        <v>282</v>
      </c>
      <c r="K18" s="146" t="s">
        <v>283</v>
      </c>
      <c r="L18" s="154" t="s">
        <v>160</v>
      </c>
      <c r="M18" s="165" t="s">
        <v>284</v>
      </c>
      <c r="N18" s="152">
        <v>45898</v>
      </c>
      <c r="O18" s="156">
        <v>45902</v>
      </c>
      <c r="P18" s="159" t="s">
        <v>243</v>
      </c>
      <c r="Q18" s="149" t="s">
        <v>244</v>
      </c>
      <c r="R18" s="145" t="s">
        <v>163</v>
      </c>
      <c r="S18" s="148" t="s">
        <v>285</v>
      </c>
      <c r="T18" s="160" t="s">
        <v>165</v>
      </c>
      <c r="U18" s="164" t="s">
        <v>286</v>
      </c>
      <c r="V18" s="147" t="s">
        <v>28</v>
      </c>
      <c r="W18" s="162" t="s">
        <v>177</v>
      </c>
      <c r="X18" s="160" t="s">
        <v>287</v>
      </c>
      <c r="Y18" s="145">
        <v>1</v>
      </c>
      <c r="Z18" s="93">
        <v>0</v>
      </c>
      <c r="AA18" s="96">
        <f>IF(V18="TIPO I",'BASE LIQUIDACION REDEBAN 2025'!$B$2,IF(V18="TIPO II",'BASE LIQUIDACION REDEBAN 2025'!$B$3,IF(V18="TIPO III",'BASE LIQUIDACION REDEBAN 2025'!$B$4,IF(V18="TIPO IV",'BASE LIQUIDACION REDEBAN 2025'!$B$5,IF(W18="AEREO",'BASE LIQUIDACION REDEBAN 2025'!$B$6,'BASE LIQUIDACION REDEBAN 2025'!$B$5)))))</f>
        <v>163813.69572160003</v>
      </c>
      <c r="AB18" s="96">
        <f>IF(V18="TIPO I",'BASE LIQUIDACION REDEBAN 2025'!$B$10,IF(V18="TIPO II",'BASE LIQUIDACION REDEBAN 2025'!$B$11,IF(V18="TIPO III",'BASE LIQUIDACION REDEBAN 2025'!$B$12,'BASE LIQUIDACION REDEBAN 2025'!$B$13)))</f>
        <v>140395.6348884</v>
      </c>
      <c r="AC18" s="97">
        <f t="shared" si="0"/>
        <v>163813.69572160003</v>
      </c>
      <c r="AE18" s="167"/>
    </row>
    <row r="19" spans="1:31" ht="13.9">
      <c r="A19" s="145" t="s">
        <v>93</v>
      </c>
      <c r="B19" s="8" t="str">
        <f>VLOOKUP(A19,'CENTRO DE COSTOS'!A:D,4,FALSE)</f>
        <v>DIEGO FERNANDO HENAO CARDONA</v>
      </c>
      <c r="C19" s="8" t="str">
        <f>VLOOKUP(A19,'CENTRO DE COSTOS'!A:D,2,FALSE)</f>
        <v>0004-0003</v>
      </c>
      <c r="D19" s="145">
        <v>52399</v>
      </c>
      <c r="E19" s="47" t="s">
        <v>288</v>
      </c>
      <c r="F19" s="146">
        <v>81270</v>
      </c>
      <c r="G19" s="160" t="s">
        <v>155</v>
      </c>
      <c r="H19" s="150" t="s">
        <v>238</v>
      </c>
      <c r="I19" s="146" t="s">
        <v>157</v>
      </c>
      <c r="J19" s="147" t="s">
        <v>289</v>
      </c>
      <c r="K19" s="146" t="s">
        <v>290</v>
      </c>
      <c r="L19" s="154" t="s">
        <v>160</v>
      </c>
      <c r="M19" s="165" t="s">
        <v>291</v>
      </c>
      <c r="N19" s="152">
        <v>45898</v>
      </c>
      <c r="O19" s="156">
        <v>45902</v>
      </c>
      <c r="P19" s="159" t="s">
        <v>243</v>
      </c>
      <c r="Q19" s="149" t="s">
        <v>244</v>
      </c>
      <c r="R19" s="145" t="s">
        <v>163</v>
      </c>
      <c r="S19" s="148" t="s">
        <v>292</v>
      </c>
      <c r="T19" s="160" t="s">
        <v>165</v>
      </c>
      <c r="U19" s="164" t="s">
        <v>293</v>
      </c>
      <c r="V19" s="147" t="s">
        <v>30</v>
      </c>
      <c r="W19" s="162" t="s">
        <v>177</v>
      </c>
      <c r="X19" s="160" t="s">
        <v>294</v>
      </c>
      <c r="Y19" s="145">
        <v>1</v>
      </c>
      <c r="Z19" s="93">
        <v>0</v>
      </c>
      <c r="AA19" s="96">
        <f>IF(V19="TIPO I",'BASE LIQUIDACION REDEBAN 2025'!$B$2,IF(V19="TIPO II",'BASE LIQUIDACION REDEBAN 2025'!$B$3,IF(V19="TIPO III",'BASE LIQUIDACION REDEBAN 2025'!$B$4,IF(V19="TIPO IV",'BASE LIQUIDACION REDEBAN 2025'!$B$5,IF(W19="AEREO",'BASE LIQUIDACION REDEBAN 2025'!$B$6,'BASE LIQUIDACION REDEBAN 2025'!$B$5)))))</f>
        <v>275728.78077800001</v>
      </c>
      <c r="AB19" s="96">
        <f>IF(V19="TIPO I",'BASE LIQUIDACION REDEBAN 2025'!$B$10,IF(V19="TIPO II",'BASE LIQUIDACION REDEBAN 2025'!$B$11,IF(V19="TIPO III",'BASE LIQUIDACION REDEBAN 2025'!$B$12,'BASE LIQUIDACION REDEBAN 2025'!$B$13)))</f>
        <v>196536.5258152</v>
      </c>
      <c r="AC19" s="97">
        <f t="shared" si="0"/>
        <v>275728.78077800001</v>
      </c>
      <c r="AE19" s="167"/>
    </row>
    <row r="20" spans="1:31" ht="13.9">
      <c r="A20" s="145" t="s">
        <v>81</v>
      </c>
      <c r="B20" s="8" t="str">
        <f>VLOOKUP(A20,'CENTRO DE COSTOS'!A:D,4,FALSE)</f>
        <v>MIGUEL JULIÁN HERNÁNDEZ GUARÍN</v>
      </c>
      <c r="C20" s="8" t="str">
        <f>VLOOKUP(A20,'CENTRO DE COSTOS'!A:D,2,FALSE)</f>
        <v>0004-0008</v>
      </c>
      <c r="D20" s="145">
        <v>54001</v>
      </c>
      <c r="E20" s="47" t="s">
        <v>295</v>
      </c>
      <c r="F20" s="146">
        <v>81257</v>
      </c>
      <c r="G20" s="160" t="s">
        <v>155</v>
      </c>
      <c r="H20" s="150" t="s">
        <v>238</v>
      </c>
      <c r="I20" s="146" t="s">
        <v>296</v>
      </c>
      <c r="J20" s="147" t="s">
        <v>81</v>
      </c>
      <c r="K20" s="146" t="s">
        <v>297</v>
      </c>
      <c r="L20" s="154" t="s">
        <v>160</v>
      </c>
      <c r="M20" s="165" t="s">
        <v>298</v>
      </c>
      <c r="N20" s="152">
        <v>45898</v>
      </c>
      <c r="O20" s="156">
        <v>45902</v>
      </c>
      <c r="P20" s="159" t="s">
        <v>243</v>
      </c>
      <c r="Q20" s="149" t="s">
        <v>244</v>
      </c>
      <c r="R20" s="145" t="s">
        <v>163</v>
      </c>
      <c r="S20" s="148" t="s">
        <v>299</v>
      </c>
      <c r="T20" s="160" t="s">
        <v>165</v>
      </c>
      <c r="U20" s="164" t="s">
        <v>300</v>
      </c>
      <c r="V20" s="147" t="s">
        <v>25</v>
      </c>
      <c r="W20" s="162" t="s">
        <v>177</v>
      </c>
      <c r="X20" s="160" t="s">
        <v>301</v>
      </c>
      <c r="Y20" s="145">
        <v>1</v>
      </c>
      <c r="Z20" s="93">
        <v>0</v>
      </c>
      <c r="AA20" s="96">
        <f>IF(V20="TIPO I",'BASE LIQUIDACION REDEBAN 2025'!$B$2,IF(V20="TIPO II",'BASE LIQUIDACION REDEBAN 2025'!$B$3,IF(V20="TIPO III",'BASE LIQUIDACION REDEBAN 2025'!$B$4,IF(V20="TIPO IV",'BASE LIQUIDACION REDEBAN 2025'!$B$5,IF(W20="AEREO",'BASE LIQUIDACION REDEBAN 2025'!$B$6,'BASE LIQUIDACION REDEBAN 2025'!$B$5)))))</f>
        <v>75096.394270399993</v>
      </c>
      <c r="AB20" s="96">
        <f>IF(V20="TIPO I",'BASE LIQUIDACION REDEBAN 2025'!$B$10,IF(V20="TIPO II",'BASE LIQUIDACION REDEBAN 2025'!$B$11,IF(V20="TIPO III",'BASE LIQUIDACION REDEBAN 2025'!$B$12,'BASE LIQUIDACION REDEBAN 2025'!$B$13)))</f>
        <v>75096.394270399993</v>
      </c>
      <c r="AC20" s="97">
        <f t="shared" si="0"/>
        <v>75096.394270399993</v>
      </c>
      <c r="AE20" s="167"/>
    </row>
    <row r="21" spans="1:31" ht="13.9">
      <c r="A21" s="145" t="s">
        <v>81</v>
      </c>
      <c r="B21" s="8" t="str">
        <f>VLOOKUP(A21,'CENTRO DE COSTOS'!A:D,4,FALSE)</f>
        <v>MIGUEL JULIÁN HERNÁNDEZ GUARÍN</v>
      </c>
      <c r="C21" s="8" t="str">
        <f>VLOOKUP(A21,'CENTRO DE COSTOS'!A:D,2,FALSE)</f>
        <v>0004-0008</v>
      </c>
      <c r="D21" s="145">
        <v>54001</v>
      </c>
      <c r="E21" s="47" t="s">
        <v>302</v>
      </c>
      <c r="F21" s="146">
        <v>81258</v>
      </c>
      <c r="G21" s="160" t="s">
        <v>155</v>
      </c>
      <c r="H21" s="150" t="s">
        <v>238</v>
      </c>
      <c r="I21" s="146" t="s">
        <v>296</v>
      </c>
      <c r="J21" s="147" t="s">
        <v>81</v>
      </c>
      <c r="K21" s="146" t="s">
        <v>303</v>
      </c>
      <c r="L21" s="154" t="s">
        <v>160</v>
      </c>
      <c r="M21" s="165" t="s">
        <v>304</v>
      </c>
      <c r="N21" s="152">
        <v>45898</v>
      </c>
      <c r="O21" s="156">
        <v>45902</v>
      </c>
      <c r="P21" s="159" t="s">
        <v>243</v>
      </c>
      <c r="Q21" s="149" t="s">
        <v>244</v>
      </c>
      <c r="R21" s="145" t="s">
        <v>163</v>
      </c>
      <c r="S21" s="148" t="s">
        <v>305</v>
      </c>
      <c r="T21" s="160" t="s">
        <v>165</v>
      </c>
      <c r="U21" s="164" t="s">
        <v>306</v>
      </c>
      <c r="V21" s="147" t="s">
        <v>25</v>
      </c>
      <c r="W21" s="162" t="s">
        <v>177</v>
      </c>
      <c r="X21" s="160" t="s">
        <v>307</v>
      </c>
      <c r="Y21" s="145">
        <v>2</v>
      </c>
      <c r="Z21" s="93">
        <v>0</v>
      </c>
      <c r="AA21" s="96">
        <f>IF(V21="TIPO I",'BASE LIQUIDACION REDEBAN 2025'!$B$2,IF(V21="TIPO II",'BASE LIQUIDACION REDEBAN 2025'!$B$3,IF(V21="TIPO III",'BASE LIQUIDACION REDEBAN 2025'!$B$4,IF(V21="TIPO IV",'BASE LIQUIDACION REDEBAN 2025'!$B$5,IF(W21="AEREO",'BASE LIQUIDACION REDEBAN 2025'!$B$6,'BASE LIQUIDACION REDEBAN 2025'!$B$5)))))</f>
        <v>75096.394270399993</v>
      </c>
      <c r="AB21" s="96">
        <f>IF(V21="TIPO I",'BASE LIQUIDACION REDEBAN 2025'!$B$10,IF(V21="TIPO II",'BASE LIQUIDACION REDEBAN 2025'!$B$11,IF(V21="TIPO III",'BASE LIQUIDACION REDEBAN 2025'!$B$12,'BASE LIQUIDACION REDEBAN 2025'!$B$13)))</f>
        <v>75096.394270399993</v>
      </c>
      <c r="AC21" s="97">
        <f t="shared" si="0"/>
        <v>150192.78854079999</v>
      </c>
      <c r="AE21" s="167"/>
    </row>
    <row r="22" spans="1:31" ht="13.9">
      <c r="A22" s="145" t="s">
        <v>81</v>
      </c>
      <c r="B22" s="8" t="str">
        <f>VLOOKUP(A22,'CENTRO DE COSTOS'!A:D,4,FALSE)</f>
        <v>MIGUEL JULIÁN HERNÁNDEZ GUARÍN</v>
      </c>
      <c r="C22" s="8" t="str">
        <f>VLOOKUP(A22,'CENTRO DE COSTOS'!A:D,2,FALSE)</f>
        <v>0004-0008</v>
      </c>
      <c r="D22" s="145">
        <v>54001</v>
      </c>
      <c r="E22" s="47" t="s">
        <v>308</v>
      </c>
      <c r="F22" s="146">
        <v>81259</v>
      </c>
      <c r="G22" s="160" t="s">
        <v>155</v>
      </c>
      <c r="H22" s="150" t="s">
        <v>238</v>
      </c>
      <c r="I22" s="146" t="s">
        <v>296</v>
      </c>
      <c r="J22" s="147" t="s">
        <v>81</v>
      </c>
      <c r="K22" s="146" t="s">
        <v>309</v>
      </c>
      <c r="L22" s="154" t="s">
        <v>160</v>
      </c>
      <c r="M22" s="165" t="s">
        <v>310</v>
      </c>
      <c r="N22" s="152">
        <v>45898</v>
      </c>
      <c r="O22" s="156">
        <v>45902</v>
      </c>
      <c r="P22" s="159" t="s">
        <v>243</v>
      </c>
      <c r="Q22" s="149" t="s">
        <v>244</v>
      </c>
      <c r="R22" s="145" t="s">
        <v>163</v>
      </c>
      <c r="S22" s="148" t="s">
        <v>311</v>
      </c>
      <c r="T22" s="160" t="s">
        <v>165</v>
      </c>
      <c r="U22" s="164" t="s">
        <v>312</v>
      </c>
      <c r="V22" s="147" t="s">
        <v>25</v>
      </c>
      <c r="W22" s="162" t="s">
        <v>177</v>
      </c>
      <c r="X22" s="160" t="s">
        <v>307</v>
      </c>
      <c r="Y22" s="145">
        <v>1</v>
      </c>
      <c r="Z22" s="93">
        <v>0</v>
      </c>
      <c r="AA22" s="96">
        <f>IF(V22="TIPO I",'BASE LIQUIDACION REDEBAN 2025'!$B$2,IF(V22="TIPO II",'BASE LIQUIDACION REDEBAN 2025'!$B$3,IF(V22="TIPO III",'BASE LIQUIDACION REDEBAN 2025'!$B$4,IF(V22="TIPO IV",'BASE LIQUIDACION REDEBAN 2025'!$B$5,IF(W22="AEREO",'BASE LIQUIDACION REDEBAN 2025'!$B$6,'BASE LIQUIDACION REDEBAN 2025'!$B$5)))))</f>
        <v>75096.394270399993</v>
      </c>
      <c r="AB22" s="96">
        <f>IF(V22="TIPO I",'BASE LIQUIDACION REDEBAN 2025'!$B$10,IF(V22="TIPO II",'BASE LIQUIDACION REDEBAN 2025'!$B$11,IF(V22="TIPO III",'BASE LIQUIDACION REDEBAN 2025'!$B$12,'BASE LIQUIDACION REDEBAN 2025'!$B$13)))</f>
        <v>75096.394270399993</v>
      </c>
      <c r="AC22" s="97">
        <f t="shared" si="0"/>
        <v>75096.394270399993</v>
      </c>
      <c r="AE22" s="167"/>
    </row>
    <row r="23" spans="1:31" ht="13.9">
      <c r="A23" s="145" t="s">
        <v>81</v>
      </c>
      <c r="B23" s="8" t="str">
        <f>VLOOKUP(A23,'CENTRO DE COSTOS'!A:D,4,FALSE)</f>
        <v>MIGUEL JULIÁN HERNÁNDEZ GUARÍN</v>
      </c>
      <c r="C23" s="8" t="str">
        <f>VLOOKUP(A23,'CENTRO DE COSTOS'!A:D,2,FALSE)</f>
        <v>0004-0008</v>
      </c>
      <c r="D23" s="145">
        <v>54206</v>
      </c>
      <c r="E23" s="47" t="s">
        <v>313</v>
      </c>
      <c r="F23" s="146">
        <v>81255</v>
      </c>
      <c r="G23" s="160" t="s">
        <v>155</v>
      </c>
      <c r="H23" s="150" t="s">
        <v>238</v>
      </c>
      <c r="I23" s="146" t="s">
        <v>296</v>
      </c>
      <c r="J23" s="147" t="s">
        <v>314</v>
      </c>
      <c r="K23" s="146" t="s">
        <v>315</v>
      </c>
      <c r="L23" s="154" t="s">
        <v>160</v>
      </c>
      <c r="M23" s="165" t="s">
        <v>316</v>
      </c>
      <c r="N23" s="152">
        <v>45898</v>
      </c>
      <c r="O23" s="156">
        <v>45919</v>
      </c>
      <c r="P23" s="159" t="s">
        <v>243</v>
      </c>
      <c r="Q23" s="149" t="s">
        <v>244</v>
      </c>
      <c r="R23" s="145" t="s">
        <v>163</v>
      </c>
      <c r="S23" s="148" t="s">
        <v>317</v>
      </c>
      <c r="T23" s="160" t="s">
        <v>165</v>
      </c>
      <c r="U23" s="164" t="s">
        <v>318</v>
      </c>
      <c r="V23" s="147" t="s">
        <v>32</v>
      </c>
      <c r="W23" s="162" t="s">
        <v>177</v>
      </c>
      <c r="X23" s="160" t="s">
        <v>319</v>
      </c>
      <c r="Y23" s="145">
        <v>1</v>
      </c>
      <c r="Z23" s="93">
        <v>0</v>
      </c>
      <c r="AA23" s="96">
        <f>IF(V23="TIPO I",'BASE LIQUIDACION REDEBAN 2025'!$B$2,IF(V23="TIPO II",'BASE LIQUIDACION REDEBAN 2025'!$B$3,IF(V23="TIPO III",'BASE LIQUIDACION REDEBAN 2025'!$B$4,IF(V23="TIPO IV",'BASE LIQUIDACION REDEBAN 2025'!$B$5,IF(W23="AEREO",'BASE LIQUIDACION REDEBAN 2025'!$B$6,'BASE LIQUIDACION REDEBAN 2025'!$B$5)))))</f>
        <v>504832.64687880001</v>
      </c>
      <c r="AB23" s="96">
        <f>IF(V23="TIPO I",'BASE LIQUIDACION REDEBAN 2025'!$B$10,IF(V23="TIPO II",'BASE LIQUIDACION REDEBAN 2025'!$B$11,IF(V23="TIPO III",'BASE LIQUIDACION REDEBAN 2025'!$B$12,'BASE LIQUIDACION REDEBAN 2025'!$B$13)))</f>
        <v>196536.5258152</v>
      </c>
      <c r="AC23" s="97">
        <f t="shared" si="0"/>
        <v>504832.64687880001</v>
      </c>
      <c r="AE23" s="167"/>
    </row>
    <row r="24" spans="1:31" ht="13.9">
      <c r="A24" s="145" t="s">
        <v>81</v>
      </c>
      <c r="B24" s="8" t="str">
        <f>VLOOKUP(A24,'CENTRO DE COSTOS'!A:D,4,FALSE)</f>
        <v>MIGUEL JULIÁN HERNÁNDEZ GUARÍN</v>
      </c>
      <c r="C24" s="8" t="str">
        <f>VLOOKUP(A24,'CENTRO DE COSTOS'!A:D,2,FALSE)</f>
        <v>0004-0008</v>
      </c>
      <c r="D24" s="145">
        <v>54874</v>
      </c>
      <c r="E24" s="47" t="s">
        <v>320</v>
      </c>
      <c r="F24" s="146">
        <v>81268</v>
      </c>
      <c r="G24" s="160" t="s">
        <v>155</v>
      </c>
      <c r="H24" s="150" t="s">
        <v>238</v>
      </c>
      <c r="I24" s="146" t="s">
        <v>296</v>
      </c>
      <c r="J24" s="147" t="s">
        <v>321</v>
      </c>
      <c r="K24" s="146" t="s">
        <v>322</v>
      </c>
      <c r="L24" s="154" t="s">
        <v>160</v>
      </c>
      <c r="M24" s="165" t="s">
        <v>323</v>
      </c>
      <c r="N24" s="152">
        <v>45898</v>
      </c>
      <c r="O24" s="156">
        <v>45902</v>
      </c>
      <c r="P24" s="159" t="s">
        <v>243</v>
      </c>
      <c r="Q24" s="149" t="s">
        <v>244</v>
      </c>
      <c r="R24" s="145" t="s">
        <v>163</v>
      </c>
      <c r="S24" s="148" t="s">
        <v>324</v>
      </c>
      <c r="T24" s="160" t="s">
        <v>165</v>
      </c>
      <c r="U24" s="164" t="s">
        <v>325</v>
      </c>
      <c r="V24" s="147" t="s">
        <v>25</v>
      </c>
      <c r="W24" s="162" t="s">
        <v>177</v>
      </c>
      <c r="X24" s="160" t="s">
        <v>326</v>
      </c>
      <c r="Y24" s="145">
        <v>1</v>
      </c>
      <c r="Z24" s="93">
        <v>0</v>
      </c>
      <c r="AA24" s="96">
        <f>IF(V24="TIPO I",'BASE LIQUIDACION REDEBAN 2025'!$B$2,IF(V24="TIPO II",'BASE LIQUIDACION REDEBAN 2025'!$B$3,IF(V24="TIPO III",'BASE LIQUIDACION REDEBAN 2025'!$B$4,IF(V24="TIPO IV",'BASE LIQUIDACION REDEBAN 2025'!$B$5,IF(W24="AEREO",'BASE LIQUIDACION REDEBAN 2025'!$B$6,'BASE LIQUIDACION REDEBAN 2025'!$B$5)))))</f>
        <v>75096.394270399993</v>
      </c>
      <c r="AB24" s="96">
        <f>IF(V24="TIPO I",'BASE LIQUIDACION REDEBAN 2025'!$B$10,IF(V24="TIPO II",'BASE LIQUIDACION REDEBAN 2025'!$B$11,IF(V24="TIPO III",'BASE LIQUIDACION REDEBAN 2025'!$B$12,'BASE LIQUIDACION REDEBAN 2025'!$B$13)))</f>
        <v>75096.394270399993</v>
      </c>
      <c r="AC24" s="97">
        <f t="shared" si="0"/>
        <v>75096.394270399993</v>
      </c>
      <c r="AE24" s="167"/>
    </row>
    <row r="25" spans="1:31" ht="13.9">
      <c r="A25" s="145" t="s">
        <v>81</v>
      </c>
      <c r="B25" s="8" t="str">
        <f>VLOOKUP(A25,'CENTRO DE COSTOS'!A:D,4,FALSE)</f>
        <v>MIGUEL JULIÁN HERNÁNDEZ GUARÍN</v>
      </c>
      <c r="C25" s="8" t="str">
        <f>VLOOKUP(A25,'CENTRO DE COSTOS'!A:D,2,FALSE)</f>
        <v>0004-0008</v>
      </c>
      <c r="D25" s="145">
        <v>54874</v>
      </c>
      <c r="E25" s="47" t="s">
        <v>327</v>
      </c>
      <c r="F25" s="146">
        <v>81269</v>
      </c>
      <c r="G25" s="160" t="s">
        <v>155</v>
      </c>
      <c r="H25" s="150" t="s">
        <v>238</v>
      </c>
      <c r="I25" s="146" t="s">
        <v>296</v>
      </c>
      <c r="J25" s="147" t="s">
        <v>321</v>
      </c>
      <c r="K25" s="146" t="s">
        <v>328</v>
      </c>
      <c r="L25" s="154" t="s">
        <v>160</v>
      </c>
      <c r="M25" s="165" t="s">
        <v>329</v>
      </c>
      <c r="N25" s="152">
        <v>45898</v>
      </c>
      <c r="O25" s="156">
        <v>45902</v>
      </c>
      <c r="P25" s="159" t="s">
        <v>243</v>
      </c>
      <c r="Q25" s="149" t="s">
        <v>244</v>
      </c>
      <c r="R25" s="145" t="s">
        <v>163</v>
      </c>
      <c r="S25" s="148" t="s">
        <v>330</v>
      </c>
      <c r="T25" s="160" t="s">
        <v>165</v>
      </c>
      <c r="U25" s="164" t="s">
        <v>331</v>
      </c>
      <c r="V25" s="147" t="s">
        <v>25</v>
      </c>
      <c r="W25" s="162" t="s">
        <v>177</v>
      </c>
      <c r="X25" s="160" t="s">
        <v>326</v>
      </c>
      <c r="Y25" s="145">
        <v>1</v>
      </c>
      <c r="Z25" s="93">
        <v>0</v>
      </c>
      <c r="AA25" s="96">
        <f>IF(V25="TIPO I",'BASE LIQUIDACION REDEBAN 2025'!$B$2,IF(V25="TIPO II",'BASE LIQUIDACION REDEBAN 2025'!$B$3,IF(V25="TIPO III",'BASE LIQUIDACION REDEBAN 2025'!$B$4,IF(V25="TIPO IV",'BASE LIQUIDACION REDEBAN 2025'!$B$5,IF(W25="AEREO",'BASE LIQUIDACION REDEBAN 2025'!$B$6,'BASE LIQUIDACION REDEBAN 2025'!$B$5)))))</f>
        <v>75096.394270399993</v>
      </c>
      <c r="AB25" s="96">
        <f>IF(V25="TIPO I",'BASE LIQUIDACION REDEBAN 2025'!$B$10,IF(V25="TIPO II",'BASE LIQUIDACION REDEBAN 2025'!$B$11,IF(V25="TIPO III",'BASE LIQUIDACION REDEBAN 2025'!$B$12,'BASE LIQUIDACION REDEBAN 2025'!$B$13)))</f>
        <v>75096.394270399993</v>
      </c>
      <c r="AC25" s="97">
        <f t="shared" si="0"/>
        <v>75096.394270399993</v>
      </c>
      <c r="AE25" s="167"/>
    </row>
    <row r="26" spans="1:31" ht="13.9">
      <c r="A26" s="145" t="s">
        <v>97</v>
      </c>
      <c r="B26" s="8" t="str">
        <f>VLOOKUP(A26,'CENTRO DE COSTOS'!A:D,4,FALSE)</f>
        <v>JOSE MAURICIO HERNANDEZ ROJAS</v>
      </c>
      <c r="C26" s="8" t="str">
        <f>VLOOKUP(A26,'CENTRO DE COSTOS'!A:D,2,FALSE)</f>
        <v>0004-0001</v>
      </c>
      <c r="D26" s="145">
        <v>70215</v>
      </c>
      <c r="E26" s="47" t="s">
        <v>332</v>
      </c>
      <c r="F26" s="146">
        <v>81256</v>
      </c>
      <c r="G26" s="160" t="s">
        <v>155</v>
      </c>
      <c r="H26" s="150" t="s">
        <v>238</v>
      </c>
      <c r="I26" s="146" t="s">
        <v>333</v>
      </c>
      <c r="J26" s="147" t="s">
        <v>334</v>
      </c>
      <c r="K26" s="146" t="s">
        <v>335</v>
      </c>
      <c r="L26" s="154" t="s">
        <v>160</v>
      </c>
      <c r="M26" s="165" t="s">
        <v>336</v>
      </c>
      <c r="N26" s="152">
        <v>45898</v>
      </c>
      <c r="O26" s="156">
        <v>45902</v>
      </c>
      <c r="P26" s="159" t="s">
        <v>243</v>
      </c>
      <c r="Q26" s="149" t="s">
        <v>244</v>
      </c>
      <c r="R26" s="145" t="s">
        <v>163</v>
      </c>
      <c r="S26" s="148" t="s">
        <v>337</v>
      </c>
      <c r="T26" s="160" t="s">
        <v>165</v>
      </c>
      <c r="U26" s="164" t="s">
        <v>338</v>
      </c>
      <c r="V26" s="147" t="s">
        <v>28</v>
      </c>
      <c r="W26" s="162" t="s">
        <v>177</v>
      </c>
      <c r="X26" s="160" t="s">
        <v>339</v>
      </c>
      <c r="Y26" s="145">
        <v>1</v>
      </c>
      <c r="Z26" s="93">
        <v>0</v>
      </c>
      <c r="AA26" s="96">
        <f>IF(V26="TIPO I",'BASE LIQUIDACION REDEBAN 2025'!$B$2,IF(V26="TIPO II",'BASE LIQUIDACION REDEBAN 2025'!$B$3,IF(V26="TIPO III",'BASE LIQUIDACION REDEBAN 2025'!$B$4,IF(V26="TIPO IV",'BASE LIQUIDACION REDEBAN 2025'!$B$5,IF(W26="AEREO",'BASE LIQUIDACION REDEBAN 2025'!$B$6,'BASE LIQUIDACION REDEBAN 2025'!$B$5)))))</f>
        <v>163813.69572160003</v>
      </c>
      <c r="AB26" s="96">
        <f>IF(V26="TIPO I",'BASE LIQUIDACION REDEBAN 2025'!$B$10,IF(V26="TIPO II",'BASE LIQUIDACION REDEBAN 2025'!$B$11,IF(V26="TIPO III",'BASE LIQUIDACION REDEBAN 2025'!$B$12,'BASE LIQUIDACION REDEBAN 2025'!$B$13)))</f>
        <v>140395.6348884</v>
      </c>
      <c r="AC26" s="97">
        <f t="shared" si="0"/>
        <v>163813.69572160003</v>
      </c>
      <c r="AE26" s="167"/>
    </row>
    <row r="27" spans="1:31" ht="13.9">
      <c r="A27" s="145" t="s">
        <v>76</v>
      </c>
      <c r="B27" s="8" t="str">
        <f>VLOOKUP(A27,'CENTRO DE COSTOS'!A:D,4,FALSE)</f>
        <v>DIEGO FERNANDO HENAO CARDONA</v>
      </c>
      <c r="C27" s="8" t="str">
        <f>VLOOKUP(A27,'CENTRO DE COSTOS'!A:D,2,FALSE)</f>
        <v>0004-0003</v>
      </c>
      <c r="D27" s="145">
        <v>76834</v>
      </c>
      <c r="E27" s="47" t="s">
        <v>340</v>
      </c>
      <c r="F27" s="146">
        <v>81266</v>
      </c>
      <c r="G27" s="160" t="s">
        <v>155</v>
      </c>
      <c r="H27" s="150" t="s">
        <v>238</v>
      </c>
      <c r="I27" s="146" t="s">
        <v>232</v>
      </c>
      <c r="J27" s="147" t="s">
        <v>341</v>
      </c>
      <c r="K27" s="146" t="s">
        <v>342</v>
      </c>
      <c r="L27" s="154" t="s">
        <v>160</v>
      </c>
      <c r="M27" s="165" t="s">
        <v>343</v>
      </c>
      <c r="N27" s="152">
        <v>45898</v>
      </c>
      <c r="O27" s="156">
        <v>45901</v>
      </c>
      <c r="P27" s="159" t="s">
        <v>243</v>
      </c>
      <c r="Q27" s="149" t="s">
        <v>244</v>
      </c>
      <c r="R27" s="145" t="s">
        <v>163</v>
      </c>
      <c r="S27" s="148" t="s">
        <v>344</v>
      </c>
      <c r="T27" s="160" t="s">
        <v>165</v>
      </c>
      <c r="U27" s="145" t="s">
        <v>345</v>
      </c>
      <c r="V27" s="147" t="s">
        <v>28</v>
      </c>
      <c r="W27" s="162" t="s">
        <v>177</v>
      </c>
      <c r="X27" s="160" t="s">
        <v>346</v>
      </c>
      <c r="Y27" s="145">
        <v>1</v>
      </c>
      <c r="Z27" s="93">
        <v>0</v>
      </c>
      <c r="AA27" s="96">
        <f>IF(V27="TIPO I",'BASE LIQUIDACION REDEBAN 2025'!$B$2,IF(V27="TIPO II",'BASE LIQUIDACION REDEBAN 2025'!$B$3,IF(V27="TIPO III",'BASE LIQUIDACION REDEBAN 2025'!$B$4,IF(V27="TIPO IV",'BASE LIQUIDACION REDEBAN 2025'!$B$5,IF(W27="AEREO",'BASE LIQUIDACION REDEBAN 2025'!$B$6,'BASE LIQUIDACION REDEBAN 2025'!$B$5)))))</f>
        <v>163813.69572160003</v>
      </c>
      <c r="AB27" s="96">
        <f>IF(V27="TIPO I",'BASE LIQUIDACION REDEBAN 2025'!$B$10,IF(V27="TIPO II",'BASE LIQUIDACION REDEBAN 2025'!$B$11,IF(V27="TIPO III",'BASE LIQUIDACION REDEBAN 2025'!$B$12,'BASE LIQUIDACION REDEBAN 2025'!$B$13)))</f>
        <v>140395.6348884</v>
      </c>
      <c r="AC27" s="97">
        <f t="shared" si="0"/>
        <v>163813.69572160003</v>
      </c>
      <c r="AE27" s="167"/>
    </row>
    <row r="28" spans="1:31" ht="13.9">
      <c r="A28" s="145" t="s">
        <v>60</v>
      </c>
      <c r="B28" s="8" t="str">
        <f>VLOOKUP(A28,'CENTRO DE COSTOS'!A:D,4,FALSE)</f>
        <v>JUAN SEBASTIÁN RÍOS CASTRILLÓN</v>
      </c>
      <c r="C28" s="8" t="str">
        <f>VLOOKUP(A28,'CENTRO DE COSTOS'!A:D,2,FALSE)</f>
        <v>0004-0005</v>
      </c>
      <c r="D28" s="145">
        <v>5045</v>
      </c>
      <c r="E28" s="47" t="s">
        <v>347</v>
      </c>
      <c r="F28" s="146">
        <v>81254</v>
      </c>
      <c r="G28" s="160" t="s">
        <v>155</v>
      </c>
      <c r="H28" s="150" t="s">
        <v>238</v>
      </c>
      <c r="I28" s="146" t="s">
        <v>249</v>
      </c>
      <c r="J28" s="147" t="s">
        <v>60</v>
      </c>
      <c r="K28" s="146" t="s">
        <v>348</v>
      </c>
      <c r="L28" s="154" t="s">
        <v>160</v>
      </c>
      <c r="M28" s="165" t="s">
        <v>349</v>
      </c>
      <c r="N28" s="152">
        <v>45898</v>
      </c>
      <c r="O28" s="156">
        <v>45903</v>
      </c>
      <c r="P28" s="159" t="s">
        <v>243</v>
      </c>
      <c r="Q28" s="149" t="s">
        <v>244</v>
      </c>
      <c r="R28" s="145" t="s">
        <v>163</v>
      </c>
      <c r="S28" s="148" t="s">
        <v>350</v>
      </c>
      <c r="T28" s="160" t="s">
        <v>165</v>
      </c>
      <c r="U28" s="145" t="s">
        <v>351</v>
      </c>
      <c r="V28" s="147" t="s">
        <v>25</v>
      </c>
      <c r="W28" s="162" t="s">
        <v>177</v>
      </c>
      <c r="X28" s="160" t="s">
        <v>261</v>
      </c>
      <c r="Y28" s="145">
        <v>1</v>
      </c>
      <c r="Z28" s="93">
        <v>0</v>
      </c>
      <c r="AA28" s="96">
        <f>IF(V28="TIPO I",'BASE LIQUIDACION REDEBAN 2025'!$B$2,IF(V28="TIPO II",'BASE LIQUIDACION REDEBAN 2025'!$B$3,IF(V28="TIPO III",'BASE LIQUIDACION REDEBAN 2025'!$B$4,IF(V28="TIPO IV",'BASE LIQUIDACION REDEBAN 2025'!$B$5,IF(W28="AEREO",'BASE LIQUIDACION REDEBAN 2025'!$B$6,'BASE LIQUIDACION REDEBAN 2025'!$B$5)))))</f>
        <v>75096.394270399993</v>
      </c>
      <c r="AB28" s="96">
        <f>IF(V28="TIPO I",'BASE LIQUIDACION REDEBAN 2025'!$B$10,IF(V28="TIPO II",'BASE LIQUIDACION REDEBAN 2025'!$B$11,IF(V28="TIPO III",'BASE LIQUIDACION REDEBAN 2025'!$B$12,'BASE LIQUIDACION REDEBAN 2025'!$B$13)))</f>
        <v>75096.394270399993</v>
      </c>
      <c r="AC28" s="97">
        <f t="shared" si="0"/>
        <v>75096.394270399993</v>
      </c>
      <c r="AE28" s="167"/>
    </row>
    <row r="29" spans="1:31" ht="13.9">
      <c r="A29" s="145" t="s">
        <v>90</v>
      </c>
      <c r="B29" s="8" t="str">
        <f>VLOOKUP(A29,'CENTRO DE COSTOS'!A:D,4,FALSE)</f>
        <v>JUAN SEBASTIÁN RÍOS CASTRILLÓN</v>
      </c>
      <c r="C29" s="8" t="str">
        <f>VLOOKUP(A29,'CENTRO DE COSTOS'!A:D,2,FALSE)</f>
        <v>0004-0005</v>
      </c>
      <c r="D29" s="145">
        <v>5360</v>
      </c>
      <c r="E29" s="47" t="s">
        <v>352</v>
      </c>
      <c r="F29" s="146">
        <v>12494</v>
      </c>
      <c r="G29" s="160" t="s">
        <v>155</v>
      </c>
      <c r="H29" s="150" t="s">
        <v>353</v>
      </c>
      <c r="I29" s="146" t="s">
        <v>249</v>
      </c>
      <c r="J29" s="147" t="s">
        <v>354</v>
      </c>
      <c r="K29" s="146" t="s">
        <v>355</v>
      </c>
      <c r="L29" s="154" t="s">
        <v>160</v>
      </c>
      <c r="M29" s="165" t="s">
        <v>356</v>
      </c>
      <c r="N29" s="152">
        <v>45898</v>
      </c>
      <c r="O29" s="156">
        <v>45902</v>
      </c>
      <c r="P29" s="159" t="s">
        <v>357</v>
      </c>
      <c r="Q29" s="149" t="s">
        <v>358</v>
      </c>
      <c r="R29" s="145" t="s">
        <v>163</v>
      </c>
      <c r="S29" s="148" t="s">
        <v>359</v>
      </c>
      <c r="T29" s="160" t="s">
        <v>165</v>
      </c>
      <c r="U29" s="145" t="s">
        <v>360</v>
      </c>
      <c r="V29" s="147" t="s">
        <v>25</v>
      </c>
      <c r="W29" s="162" t="s">
        <v>177</v>
      </c>
      <c r="X29" s="160" t="s">
        <v>361</v>
      </c>
      <c r="Y29" s="145">
        <v>1</v>
      </c>
      <c r="Z29" s="93">
        <v>0</v>
      </c>
      <c r="AA29" s="96">
        <f>IF(V29="TIPO I",'BASE LIQUIDACION REDEBAN 2025'!$B$2,IF(V29="TIPO II",'BASE LIQUIDACION REDEBAN 2025'!$B$3,IF(V29="TIPO III",'BASE LIQUIDACION REDEBAN 2025'!$B$4,IF(V29="TIPO IV",'BASE LIQUIDACION REDEBAN 2025'!$B$5,IF(W29="AEREO",'BASE LIQUIDACION REDEBAN 2025'!$B$6,'BASE LIQUIDACION REDEBAN 2025'!$B$5)))))</f>
        <v>75096.394270399993</v>
      </c>
      <c r="AB29" s="96">
        <f>IF(V29="TIPO I",'BASE LIQUIDACION REDEBAN 2025'!$B$10,IF(V29="TIPO II",'BASE LIQUIDACION REDEBAN 2025'!$B$11,IF(V29="TIPO III",'BASE LIQUIDACION REDEBAN 2025'!$B$12,'BASE LIQUIDACION REDEBAN 2025'!$B$13)))</f>
        <v>75096.394270399993</v>
      </c>
      <c r="AC29" s="97">
        <f t="shared" si="0"/>
        <v>75096.394270399993</v>
      </c>
      <c r="AE29" s="167"/>
    </row>
    <row r="30" spans="1:31" ht="13.9">
      <c r="A30" s="145" t="s">
        <v>90</v>
      </c>
      <c r="B30" s="8" t="str">
        <f>VLOOKUP(A30,'CENTRO DE COSTOS'!A:D,4,FALSE)</f>
        <v>JUAN SEBASTIÁN RÍOS CASTRILLÓN</v>
      </c>
      <c r="C30" s="8" t="str">
        <f>VLOOKUP(A30,'CENTRO DE COSTOS'!A:D,2,FALSE)</f>
        <v>0004-0005</v>
      </c>
      <c r="D30" s="145">
        <v>5001</v>
      </c>
      <c r="E30" s="47" t="s">
        <v>362</v>
      </c>
      <c r="F30" s="146">
        <v>81346</v>
      </c>
      <c r="G30" s="160" t="s">
        <v>155</v>
      </c>
      <c r="H30" s="150" t="s">
        <v>238</v>
      </c>
      <c r="I30" s="146" t="s">
        <v>249</v>
      </c>
      <c r="J30" s="147" t="s">
        <v>90</v>
      </c>
      <c r="K30" s="146" t="s">
        <v>363</v>
      </c>
      <c r="L30" s="154" t="s">
        <v>160</v>
      </c>
      <c r="M30" s="165" t="s">
        <v>364</v>
      </c>
      <c r="N30" s="152">
        <v>45903</v>
      </c>
      <c r="O30" s="156">
        <v>45905</v>
      </c>
      <c r="P30" s="159" t="s">
        <v>243</v>
      </c>
      <c r="Q30" s="149" t="s">
        <v>365</v>
      </c>
      <c r="R30" s="145" t="s">
        <v>163</v>
      </c>
      <c r="S30" s="148" t="s">
        <v>366</v>
      </c>
      <c r="T30" s="160" t="s">
        <v>165</v>
      </c>
      <c r="U30" s="145" t="s">
        <v>367</v>
      </c>
      <c r="V30" s="147" t="s">
        <v>25</v>
      </c>
      <c r="W30" s="162" t="s">
        <v>177</v>
      </c>
      <c r="X30" s="160" t="s">
        <v>368</v>
      </c>
      <c r="Y30" s="145">
        <v>1</v>
      </c>
      <c r="Z30" s="93">
        <v>0</v>
      </c>
      <c r="AA30" s="96">
        <f>IF(V30="TIPO I",'BASE LIQUIDACION REDEBAN 2025'!$B$2,IF(V30="TIPO II",'BASE LIQUIDACION REDEBAN 2025'!$B$3,IF(V30="TIPO III",'BASE LIQUIDACION REDEBAN 2025'!$B$4,IF(V30="TIPO IV",'BASE LIQUIDACION REDEBAN 2025'!$B$5,IF(W30="AEREO",'BASE LIQUIDACION REDEBAN 2025'!$B$6,'BASE LIQUIDACION REDEBAN 2025'!$B$5)))))</f>
        <v>75096.394270399993</v>
      </c>
      <c r="AB30" s="96">
        <f>IF(V30="TIPO I",'BASE LIQUIDACION REDEBAN 2025'!$B$10,IF(V30="TIPO II",'BASE LIQUIDACION REDEBAN 2025'!$B$11,IF(V30="TIPO III",'BASE LIQUIDACION REDEBAN 2025'!$B$12,'BASE LIQUIDACION REDEBAN 2025'!$B$13)))</f>
        <v>75096.394270399993</v>
      </c>
      <c r="AC30" s="97">
        <f t="shared" si="0"/>
        <v>75096.394270399993</v>
      </c>
      <c r="AE30" s="167"/>
    </row>
    <row r="31" spans="1:31" ht="13.9">
      <c r="A31" s="145" t="s">
        <v>90</v>
      </c>
      <c r="B31" s="8" t="str">
        <f>VLOOKUP(A31,'CENTRO DE COSTOS'!A:D,4,FALSE)</f>
        <v>JUAN SEBASTIÁN RÍOS CASTRILLÓN</v>
      </c>
      <c r="C31" s="8" t="str">
        <f>VLOOKUP(A31,'CENTRO DE COSTOS'!A:D,2,FALSE)</f>
        <v>0004-0005</v>
      </c>
      <c r="D31" s="145">
        <v>5001</v>
      </c>
      <c r="E31" s="47" t="s">
        <v>369</v>
      </c>
      <c r="F31" s="146">
        <v>81344</v>
      </c>
      <c r="G31" s="160" t="s">
        <v>155</v>
      </c>
      <c r="H31" s="150" t="s">
        <v>238</v>
      </c>
      <c r="I31" s="146" t="s">
        <v>249</v>
      </c>
      <c r="J31" s="147" t="s">
        <v>90</v>
      </c>
      <c r="K31" s="146" t="s">
        <v>370</v>
      </c>
      <c r="L31" s="154" t="s">
        <v>160</v>
      </c>
      <c r="M31" s="165" t="s">
        <v>371</v>
      </c>
      <c r="N31" s="152">
        <v>45903</v>
      </c>
      <c r="O31" s="156">
        <v>45905</v>
      </c>
      <c r="P31" s="159" t="s">
        <v>243</v>
      </c>
      <c r="Q31" s="149" t="s">
        <v>365</v>
      </c>
      <c r="R31" s="145" t="s">
        <v>163</v>
      </c>
      <c r="S31" s="148" t="s">
        <v>372</v>
      </c>
      <c r="T31" s="160" t="s">
        <v>165</v>
      </c>
      <c r="U31" s="145" t="s">
        <v>373</v>
      </c>
      <c r="V31" s="147" t="s">
        <v>25</v>
      </c>
      <c r="W31" s="162" t="s">
        <v>177</v>
      </c>
      <c r="X31" s="160" t="s">
        <v>374</v>
      </c>
      <c r="Y31" s="145">
        <v>1</v>
      </c>
      <c r="Z31" s="93">
        <v>0</v>
      </c>
      <c r="AA31" s="96">
        <f>IF(V31="TIPO I",'BASE LIQUIDACION REDEBAN 2025'!$B$2,IF(V31="TIPO II",'BASE LIQUIDACION REDEBAN 2025'!$B$3,IF(V31="TIPO III",'BASE LIQUIDACION REDEBAN 2025'!$B$4,IF(V31="TIPO IV",'BASE LIQUIDACION REDEBAN 2025'!$B$5,IF(W31="AEREO",'BASE LIQUIDACION REDEBAN 2025'!$B$6,'BASE LIQUIDACION REDEBAN 2025'!$B$5)))))</f>
        <v>75096.394270399993</v>
      </c>
      <c r="AB31" s="96">
        <f>IF(V31="TIPO I",'BASE LIQUIDACION REDEBAN 2025'!$B$10,IF(V31="TIPO II",'BASE LIQUIDACION REDEBAN 2025'!$B$11,IF(V31="TIPO III",'BASE LIQUIDACION REDEBAN 2025'!$B$12,'BASE LIQUIDACION REDEBAN 2025'!$B$13)))</f>
        <v>75096.394270399993</v>
      </c>
      <c r="AC31" s="97">
        <f t="shared" si="0"/>
        <v>75096.394270399993</v>
      </c>
      <c r="AE31" s="167"/>
    </row>
    <row r="32" spans="1:31" ht="13.9">
      <c r="A32" s="145" t="s">
        <v>90</v>
      </c>
      <c r="B32" s="8" t="str">
        <f>VLOOKUP(A32,'CENTRO DE COSTOS'!A:D,4,FALSE)</f>
        <v>JUAN SEBASTIÁN RÍOS CASTRILLÓN</v>
      </c>
      <c r="C32" s="8" t="str">
        <f>VLOOKUP(A32,'CENTRO DE COSTOS'!A:D,2,FALSE)</f>
        <v>0004-0005</v>
      </c>
      <c r="D32" s="145">
        <v>5001</v>
      </c>
      <c r="E32" s="47" t="s">
        <v>375</v>
      </c>
      <c r="F32" s="146">
        <v>81345</v>
      </c>
      <c r="G32" s="160" t="s">
        <v>155</v>
      </c>
      <c r="H32" s="150" t="s">
        <v>238</v>
      </c>
      <c r="I32" s="146" t="s">
        <v>249</v>
      </c>
      <c r="J32" s="147" t="s">
        <v>90</v>
      </c>
      <c r="K32" s="146" t="s">
        <v>376</v>
      </c>
      <c r="L32" s="154" t="s">
        <v>160</v>
      </c>
      <c r="M32" s="165" t="s">
        <v>377</v>
      </c>
      <c r="N32" s="152">
        <v>45903</v>
      </c>
      <c r="O32" s="156">
        <v>45905</v>
      </c>
      <c r="P32" s="159" t="s">
        <v>243</v>
      </c>
      <c r="Q32" s="149" t="s">
        <v>365</v>
      </c>
      <c r="R32" s="145" t="s">
        <v>163</v>
      </c>
      <c r="S32" s="148" t="s">
        <v>366</v>
      </c>
      <c r="T32" s="160" t="s">
        <v>165</v>
      </c>
      <c r="U32" s="145" t="s">
        <v>378</v>
      </c>
      <c r="V32" s="147" t="s">
        <v>25</v>
      </c>
      <c r="W32" s="162" t="s">
        <v>177</v>
      </c>
      <c r="X32" s="160" t="s">
        <v>361</v>
      </c>
      <c r="Y32" s="145">
        <v>1</v>
      </c>
      <c r="Z32" s="93">
        <v>0</v>
      </c>
      <c r="AA32" s="96">
        <f>IF(V32="TIPO I",'BASE LIQUIDACION REDEBAN 2025'!$B$2,IF(V32="TIPO II",'BASE LIQUIDACION REDEBAN 2025'!$B$3,IF(V32="TIPO III",'BASE LIQUIDACION REDEBAN 2025'!$B$4,IF(V32="TIPO IV",'BASE LIQUIDACION REDEBAN 2025'!$B$5,IF(W32="AEREO",'BASE LIQUIDACION REDEBAN 2025'!$B$6,'BASE LIQUIDACION REDEBAN 2025'!$B$5)))))</f>
        <v>75096.394270399993</v>
      </c>
      <c r="AB32" s="96">
        <f>IF(V32="TIPO I",'BASE LIQUIDACION REDEBAN 2025'!$B$10,IF(V32="TIPO II",'BASE LIQUIDACION REDEBAN 2025'!$B$11,IF(V32="TIPO III",'BASE LIQUIDACION REDEBAN 2025'!$B$12,'BASE LIQUIDACION REDEBAN 2025'!$B$13)))</f>
        <v>75096.394270399993</v>
      </c>
      <c r="AC32" s="97">
        <f t="shared" si="0"/>
        <v>75096.394270399993</v>
      </c>
      <c r="AE32" s="167"/>
    </row>
    <row r="33" spans="1:31" ht="13.9">
      <c r="A33" s="145" t="s">
        <v>90</v>
      </c>
      <c r="B33" s="8" t="str">
        <f>VLOOKUP(A33,'CENTRO DE COSTOS'!A:D,4,FALSE)</f>
        <v>JUAN SEBASTIÁN RÍOS CASTRILLÓN</v>
      </c>
      <c r="C33" s="8" t="str">
        <f>VLOOKUP(A33,'CENTRO DE COSTOS'!A:D,2,FALSE)</f>
        <v>0004-0005</v>
      </c>
      <c r="D33" s="145">
        <v>5001</v>
      </c>
      <c r="E33" s="47" t="s">
        <v>379</v>
      </c>
      <c r="F33" s="146">
        <v>81347</v>
      </c>
      <c r="G33" s="160" t="s">
        <v>155</v>
      </c>
      <c r="H33" s="150" t="s">
        <v>238</v>
      </c>
      <c r="I33" s="146" t="s">
        <v>249</v>
      </c>
      <c r="J33" s="147" t="s">
        <v>90</v>
      </c>
      <c r="K33" s="146" t="s">
        <v>380</v>
      </c>
      <c r="L33" s="154" t="s">
        <v>160</v>
      </c>
      <c r="M33" s="165" t="s">
        <v>381</v>
      </c>
      <c r="N33" s="152">
        <v>45903</v>
      </c>
      <c r="O33" s="156">
        <v>45905</v>
      </c>
      <c r="P33" s="159" t="s">
        <v>243</v>
      </c>
      <c r="Q33" s="149" t="s">
        <v>365</v>
      </c>
      <c r="R33" s="145" t="s">
        <v>163</v>
      </c>
      <c r="S33" s="148" t="s">
        <v>366</v>
      </c>
      <c r="T33" s="160" t="s">
        <v>165</v>
      </c>
      <c r="U33" s="145" t="s">
        <v>382</v>
      </c>
      <c r="V33" s="147" t="s">
        <v>25</v>
      </c>
      <c r="W33" s="162" t="s">
        <v>177</v>
      </c>
      <c r="X33" s="160" t="s">
        <v>368</v>
      </c>
      <c r="Y33" s="145">
        <v>1</v>
      </c>
      <c r="Z33" s="93">
        <v>0</v>
      </c>
      <c r="AA33" s="96">
        <f>IF(V33="TIPO I",'BASE LIQUIDACION REDEBAN 2025'!$B$2,IF(V33="TIPO II",'BASE LIQUIDACION REDEBAN 2025'!$B$3,IF(V33="TIPO III",'BASE LIQUIDACION REDEBAN 2025'!$B$4,IF(V33="TIPO IV",'BASE LIQUIDACION REDEBAN 2025'!$B$5,IF(W33="AEREO",'BASE LIQUIDACION REDEBAN 2025'!$B$6,'BASE LIQUIDACION REDEBAN 2025'!$B$5)))))</f>
        <v>75096.394270399993</v>
      </c>
      <c r="AB33" s="96">
        <f>IF(V33="TIPO I",'BASE LIQUIDACION REDEBAN 2025'!$B$10,IF(V33="TIPO II",'BASE LIQUIDACION REDEBAN 2025'!$B$11,IF(V33="TIPO III",'BASE LIQUIDACION REDEBAN 2025'!$B$12,'BASE LIQUIDACION REDEBAN 2025'!$B$13)))</f>
        <v>75096.394270399993</v>
      </c>
      <c r="AC33" s="97">
        <f t="shared" si="0"/>
        <v>75096.394270399993</v>
      </c>
      <c r="AE33" s="167"/>
    </row>
    <row r="34" spans="1:31" ht="13.9">
      <c r="A34" s="145" t="s">
        <v>90</v>
      </c>
      <c r="B34" s="8" t="str">
        <f>VLOOKUP(A34,'CENTRO DE COSTOS'!A:D,4,FALSE)</f>
        <v>JUAN SEBASTIÁN RÍOS CASTRILLÓN</v>
      </c>
      <c r="C34" s="8" t="str">
        <f>VLOOKUP(A34,'CENTRO DE COSTOS'!A:D,2,FALSE)</f>
        <v>0004-0005</v>
      </c>
      <c r="D34" s="145">
        <v>5088</v>
      </c>
      <c r="E34" s="47" t="s">
        <v>383</v>
      </c>
      <c r="F34" s="146">
        <v>81341</v>
      </c>
      <c r="G34" s="160" t="s">
        <v>155</v>
      </c>
      <c r="H34" s="150" t="s">
        <v>238</v>
      </c>
      <c r="I34" s="146" t="s">
        <v>249</v>
      </c>
      <c r="J34" s="147" t="s">
        <v>384</v>
      </c>
      <c r="K34" s="146" t="s">
        <v>385</v>
      </c>
      <c r="L34" s="154" t="s">
        <v>160</v>
      </c>
      <c r="M34" s="165" t="s">
        <v>386</v>
      </c>
      <c r="N34" s="152">
        <v>45903</v>
      </c>
      <c r="O34" s="156">
        <v>45904</v>
      </c>
      <c r="P34" s="159" t="s">
        <v>243</v>
      </c>
      <c r="Q34" s="149" t="s">
        <v>365</v>
      </c>
      <c r="R34" s="145" t="s">
        <v>163</v>
      </c>
      <c r="S34" s="148" t="s">
        <v>387</v>
      </c>
      <c r="T34" s="160" t="s">
        <v>165</v>
      </c>
      <c r="U34" s="145" t="s">
        <v>388</v>
      </c>
      <c r="V34" s="147" t="s">
        <v>25</v>
      </c>
      <c r="W34" s="162" t="s">
        <v>177</v>
      </c>
      <c r="X34" s="160" t="s">
        <v>361</v>
      </c>
      <c r="Y34" s="145">
        <v>1</v>
      </c>
      <c r="Z34" s="93">
        <v>0</v>
      </c>
      <c r="AA34" s="96">
        <f>IF(V34="TIPO I",'BASE LIQUIDACION REDEBAN 2025'!$B$2,IF(V34="TIPO II",'BASE LIQUIDACION REDEBAN 2025'!$B$3,IF(V34="TIPO III",'BASE LIQUIDACION REDEBAN 2025'!$B$4,IF(V34="TIPO IV",'BASE LIQUIDACION REDEBAN 2025'!$B$5,IF(W34="AEREO",'BASE LIQUIDACION REDEBAN 2025'!$B$6,'BASE LIQUIDACION REDEBAN 2025'!$B$5)))))</f>
        <v>75096.394270399993</v>
      </c>
      <c r="AB34" s="96">
        <f>IF(V34="TIPO I",'BASE LIQUIDACION REDEBAN 2025'!$B$10,IF(V34="TIPO II",'BASE LIQUIDACION REDEBAN 2025'!$B$11,IF(V34="TIPO III",'BASE LIQUIDACION REDEBAN 2025'!$B$12,'BASE LIQUIDACION REDEBAN 2025'!$B$13)))</f>
        <v>75096.394270399993</v>
      </c>
      <c r="AC34" s="97">
        <f t="shared" si="0"/>
        <v>75096.394270399993</v>
      </c>
      <c r="AE34" s="167"/>
    </row>
    <row r="35" spans="1:31" ht="13.9">
      <c r="A35" s="145" t="s">
        <v>90</v>
      </c>
      <c r="B35" s="8" t="str">
        <f>VLOOKUP(A35,'CENTRO DE COSTOS'!A:D,4,FALSE)</f>
        <v>JUAN SEBASTIÁN RÍOS CASTRILLÓN</v>
      </c>
      <c r="C35" s="8" t="str">
        <f>VLOOKUP(A35,'CENTRO DE COSTOS'!A:D,2,FALSE)</f>
        <v>0004-0005</v>
      </c>
      <c r="D35" s="145">
        <v>5088</v>
      </c>
      <c r="E35" s="47" t="s">
        <v>389</v>
      </c>
      <c r="F35" s="146">
        <v>81342</v>
      </c>
      <c r="G35" s="160" t="s">
        <v>155</v>
      </c>
      <c r="H35" s="150" t="s">
        <v>238</v>
      </c>
      <c r="I35" s="146" t="s">
        <v>249</v>
      </c>
      <c r="J35" s="147" t="s">
        <v>384</v>
      </c>
      <c r="K35" s="146" t="s">
        <v>390</v>
      </c>
      <c r="L35" s="154" t="s">
        <v>160</v>
      </c>
      <c r="M35" s="165" t="s">
        <v>391</v>
      </c>
      <c r="N35" s="152">
        <v>45903</v>
      </c>
      <c r="O35" s="156">
        <v>45904</v>
      </c>
      <c r="P35" s="159" t="s">
        <v>243</v>
      </c>
      <c r="Q35" s="149" t="s">
        <v>365</v>
      </c>
      <c r="R35" s="145" t="s">
        <v>163</v>
      </c>
      <c r="S35" s="148" t="s">
        <v>392</v>
      </c>
      <c r="T35" s="160" t="s">
        <v>165</v>
      </c>
      <c r="U35" s="145" t="s">
        <v>393</v>
      </c>
      <c r="V35" s="147" t="s">
        <v>25</v>
      </c>
      <c r="W35" s="162" t="s">
        <v>177</v>
      </c>
      <c r="X35" s="160" t="s">
        <v>361</v>
      </c>
      <c r="Y35" s="145">
        <v>1</v>
      </c>
      <c r="Z35" s="93">
        <v>0</v>
      </c>
      <c r="AA35" s="96">
        <f>IF(V35="TIPO I",'BASE LIQUIDACION REDEBAN 2025'!$B$2,IF(V35="TIPO II",'BASE LIQUIDACION REDEBAN 2025'!$B$3,IF(V35="TIPO III",'BASE LIQUIDACION REDEBAN 2025'!$B$4,IF(V35="TIPO IV",'BASE LIQUIDACION REDEBAN 2025'!$B$5,IF(W35="AEREO",'BASE LIQUIDACION REDEBAN 2025'!$B$6,'BASE LIQUIDACION REDEBAN 2025'!$B$5)))))</f>
        <v>75096.394270399993</v>
      </c>
      <c r="AB35" s="96">
        <f>IF(V35="TIPO I",'BASE LIQUIDACION REDEBAN 2025'!$B$10,IF(V35="TIPO II",'BASE LIQUIDACION REDEBAN 2025'!$B$11,IF(V35="TIPO III",'BASE LIQUIDACION REDEBAN 2025'!$B$12,'BASE LIQUIDACION REDEBAN 2025'!$B$13)))</f>
        <v>75096.394270399993</v>
      </c>
      <c r="AC35" s="97">
        <f t="shared" si="0"/>
        <v>75096.394270399993</v>
      </c>
      <c r="AE35" s="167"/>
    </row>
    <row r="36" spans="1:31" ht="13.9">
      <c r="A36" s="145" t="s">
        <v>90</v>
      </c>
      <c r="B36" s="8" t="str">
        <f>VLOOKUP(A36,'CENTRO DE COSTOS'!A:D,4,FALSE)</f>
        <v>JUAN SEBASTIÁN RÍOS CASTRILLÓN</v>
      </c>
      <c r="C36" s="8" t="str">
        <f>VLOOKUP(A36,'CENTRO DE COSTOS'!A:D,2,FALSE)</f>
        <v>0004-0005</v>
      </c>
      <c r="D36" s="145">
        <v>5266</v>
      </c>
      <c r="E36" s="47" t="s">
        <v>394</v>
      </c>
      <c r="F36" s="146">
        <v>81343</v>
      </c>
      <c r="G36" s="160" t="s">
        <v>155</v>
      </c>
      <c r="H36" s="150" t="s">
        <v>238</v>
      </c>
      <c r="I36" s="146" t="s">
        <v>249</v>
      </c>
      <c r="J36" s="147" t="s">
        <v>395</v>
      </c>
      <c r="K36" s="146" t="s">
        <v>396</v>
      </c>
      <c r="L36" s="154" t="s">
        <v>160</v>
      </c>
      <c r="M36" s="165" t="s">
        <v>397</v>
      </c>
      <c r="N36" s="152">
        <v>45903</v>
      </c>
      <c r="O36" s="156">
        <v>45904</v>
      </c>
      <c r="P36" s="159" t="s">
        <v>243</v>
      </c>
      <c r="Q36" s="149" t="s">
        <v>365</v>
      </c>
      <c r="R36" s="145" t="s">
        <v>163</v>
      </c>
      <c r="S36" s="148" t="s">
        <v>398</v>
      </c>
      <c r="T36" s="160" t="s">
        <v>165</v>
      </c>
      <c r="U36" s="145" t="s">
        <v>399</v>
      </c>
      <c r="V36" s="147" t="s">
        <v>25</v>
      </c>
      <c r="W36" s="162" t="s">
        <v>177</v>
      </c>
      <c r="X36" s="160" t="s">
        <v>400</v>
      </c>
      <c r="Y36" s="145">
        <v>1</v>
      </c>
      <c r="Z36" s="93">
        <v>0</v>
      </c>
      <c r="AA36" s="96">
        <f>IF(V36="TIPO I",'BASE LIQUIDACION REDEBAN 2025'!$B$2,IF(V36="TIPO II",'BASE LIQUIDACION REDEBAN 2025'!$B$3,IF(V36="TIPO III",'BASE LIQUIDACION REDEBAN 2025'!$B$4,IF(V36="TIPO IV",'BASE LIQUIDACION REDEBAN 2025'!$B$5,IF(W36="AEREO",'BASE LIQUIDACION REDEBAN 2025'!$B$6,'BASE LIQUIDACION REDEBAN 2025'!$B$5)))))</f>
        <v>75096.394270399993</v>
      </c>
      <c r="AB36" s="96">
        <f>IF(V36="TIPO I",'BASE LIQUIDACION REDEBAN 2025'!$B$10,IF(V36="TIPO II",'BASE LIQUIDACION REDEBAN 2025'!$B$11,IF(V36="TIPO III",'BASE LIQUIDACION REDEBAN 2025'!$B$12,'BASE LIQUIDACION REDEBAN 2025'!$B$13)))</f>
        <v>75096.394270399993</v>
      </c>
      <c r="AC36" s="97">
        <f t="shared" si="0"/>
        <v>75096.394270399993</v>
      </c>
      <c r="AE36" s="167"/>
    </row>
    <row r="37" spans="1:31" ht="13.9">
      <c r="A37" s="145" t="s">
        <v>60</v>
      </c>
      <c r="B37" s="8" t="str">
        <f>VLOOKUP(A37,'CENTRO DE COSTOS'!A:D,4,FALSE)</f>
        <v>JUAN SEBASTIÁN RÍOS CASTRILLÓN</v>
      </c>
      <c r="C37" s="8" t="str">
        <f>VLOOKUP(A37,'CENTRO DE COSTOS'!A:D,2,FALSE)</f>
        <v>0004-0005</v>
      </c>
      <c r="D37" s="145">
        <v>5837</v>
      </c>
      <c r="E37" s="47" t="s">
        <v>401</v>
      </c>
      <c r="F37" s="146">
        <v>81325</v>
      </c>
      <c r="G37" s="160" t="s">
        <v>155</v>
      </c>
      <c r="H37" s="150" t="s">
        <v>238</v>
      </c>
      <c r="I37" s="146" t="s">
        <v>249</v>
      </c>
      <c r="J37" s="147" t="s">
        <v>256</v>
      </c>
      <c r="K37" s="146" t="s">
        <v>402</v>
      </c>
      <c r="L37" s="154" t="s">
        <v>160</v>
      </c>
      <c r="M37" s="165" t="s">
        <v>403</v>
      </c>
      <c r="N37" s="152">
        <v>45903</v>
      </c>
      <c r="O37" s="156">
        <v>45904</v>
      </c>
      <c r="P37" s="159" t="s">
        <v>243</v>
      </c>
      <c r="Q37" s="149" t="s">
        <v>365</v>
      </c>
      <c r="R37" s="145" t="s">
        <v>163</v>
      </c>
      <c r="S37" s="148" t="s">
        <v>398</v>
      </c>
      <c r="T37" s="160" t="s">
        <v>165</v>
      </c>
      <c r="U37" s="145" t="s">
        <v>404</v>
      </c>
      <c r="V37" s="147" t="s">
        <v>28</v>
      </c>
      <c r="W37" s="162" t="s">
        <v>177</v>
      </c>
      <c r="X37" s="160" t="s">
        <v>261</v>
      </c>
      <c r="Y37" s="145">
        <v>1</v>
      </c>
      <c r="Z37" s="93">
        <v>0</v>
      </c>
      <c r="AA37" s="96">
        <f>IF(V37="TIPO I",'BASE LIQUIDACION REDEBAN 2025'!$B$2,IF(V37="TIPO II",'BASE LIQUIDACION REDEBAN 2025'!$B$3,IF(V37="TIPO III",'BASE LIQUIDACION REDEBAN 2025'!$B$4,IF(V37="TIPO IV",'BASE LIQUIDACION REDEBAN 2025'!$B$5,IF(W37="AEREO",'BASE LIQUIDACION REDEBAN 2025'!$B$6,'BASE LIQUIDACION REDEBAN 2025'!$B$5)))))</f>
        <v>163813.69572160003</v>
      </c>
      <c r="AB37" s="96">
        <f>IF(V37="TIPO I",'BASE LIQUIDACION REDEBAN 2025'!$B$10,IF(V37="TIPO II",'BASE LIQUIDACION REDEBAN 2025'!$B$11,IF(V37="TIPO III",'BASE LIQUIDACION REDEBAN 2025'!$B$12,'BASE LIQUIDACION REDEBAN 2025'!$B$13)))</f>
        <v>140395.6348884</v>
      </c>
      <c r="AC37" s="97">
        <f t="shared" si="0"/>
        <v>163813.69572160003</v>
      </c>
      <c r="AE37" s="167"/>
    </row>
    <row r="38" spans="1:31" ht="13.9">
      <c r="A38" s="145" t="s">
        <v>98</v>
      </c>
      <c r="B38" s="8" t="str">
        <f>VLOOKUP(A38,'CENTRO DE COSTOS'!A:D,4,FALSE)</f>
        <v>MIGUEL JULIÁN HERNÁNDEZ GUARÍN</v>
      </c>
      <c r="C38" s="8" t="str">
        <f>VLOOKUP(A38,'CENTRO DE COSTOS'!A:D,2,FALSE)</f>
        <v>0004-0008</v>
      </c>
      <c r="D38" s="145">
        <v>15804</v>
      </c>
      <c r="E38" s="47" t="s">
        <v>405</v>
      </c>
      <c r="F38" s="146">
        <v>81335</v>
      </c>
      <c r="G38" s="160" t="s">
        <v>155</v>
      </c>
      <c r="H38" s="150" t="s">
        <v>238</v>
      </c>
      <c r="I38" s="146" t="s">
        <v>406</v>
      </c>
      <c r="J38" s="147" t="s">
        <v>407</v>
      </c>
      <c r="K38" s="146" t="s">
        <v>408</v>
      </c>
      <c r="L38" s="154" t="s">
        <v>160</v>
      </c>
      <c r="M38" s="165" t="s">
        <v>409</v>
      </c>
      <c r="N38" s="152">
        <v>45903</v>
      </c>
      <c r="O38" s="156">
        <v>45904</v>
      </c>
      <c r="P38" s="159" t="s">
        <v>243</v>
      </c>
      <c r="Q38" s="149" t="s">
        <v>365</v>
      </c>
      <c r="R38" s="145" t="s">
        <v>163</v>
      </c>
      <c r="S38" s="148" t="s">
        <v>398</v>
      </c>
      <c r="T38" s="160" t="s">
        <v>165</v>
      </c>
      <c r="U38" s="145" t="s">
        <v>410</v>
      </c>
      <c r="V38" s="147" t="s">
        <v>28</v>
      </c>
      <c r="W38" s="162" t="s">
        <v>177</v>
      </c>
      <c r="X38" s="160" t="s">
        <v>411</v>
      </c>
      <c r="Y38" s="145">
        <v>1</v>
      </c>
      <c r="Z38" s="93">
        <v>0</v>
      </c>
      <c r="AA38" s="96">
        <f>IF(V38="TIPO I",'BASE LIQUIDACION REDEBAN 2025'!$B$2,IF(V38="TIPO II",'BASE LIQUIDACION REDEBAN 2025'!$B$3,IF(V38="TIPO III",'BASE LIQUIDACION REDEBAN 2025'!$B$4,IF(V38="TIPO IV",'BASE LIQUIDACION REDEBAN 2025'!$B$5,IF(W38="AEREO",'BASE LIQUIDACION REDEBAN 2025'!$B$6,'BASE LIQUIDACION REDEBAN 2025'!$B$5)))))</f>
        <v>163813.69572160003</v>
      </c>
      <c r="AB38" s="96">
        <f>IF(V38="TIPO I",'BASE LIQUIDACION REDEBAN 2025'!$B$10,IF(V38="TIPO II",'BASE LIQUIDACION REDEBAN 2025'!$B$11,IF(V38="TIPO III",'BASE LIQUIDACION REDEBAN 2025'!$B$12,'BASE LIQUIDACION REDEBAN 2025'!$B$13)))</f>
        <v>140395.6348884</v>
      </c>
      <c r="AC38" s="97">
        <f t="shared" si="0"/>
        <v>163813.69572160003</v>
      </c>
      <c r="AE38" s="167"/>
    </row>
    <row r="39" spans="1:31" ht="13.9">
      <c r="A39" s="145" t="s">
        <v>92</v>
      </c>
      <c r="B39" s="8" t="str">
        <f>VLOOKUP(A39,'CENTRO DE COSTOS'!A:D,4,FALSE)</f>
        <v>KEVIN ALEXIS CORZO BUSTOS</v>
      </c>
      <c r="C39" s="8" t="str">
        <f>VLOOKUP(A39,'CENTRO DE COSTOS'!A:D,2,FALSE)</f>
        <v>0004-0007</v>
      </c>
      <c r="D39" s="145">
        <v>18001</v>
      </c>
      <c r="E39" s="47" t="s">
        <v>412</v>
      </c>
      <c r="F39" s="146">
        <v>81326</v>
      </c>
      <c r="G39" s="160" t="s">
        <v>155</v>
      </c>
      <c r="H39" s="150" t="s">
        <v>238</v>
      </c>
      <c r="I39" s="146" t="s">
        <v>208</v>
      </c>
      <c r="J39" s="147" t="s">
        <v>82</v>
      </c>
      <c r="K39" s="146" t="s">
        <v>413</v>
      </c>
      <c r="L39" s="154" t="s">
        <v>160</v>
      </c>
      <c r="M39" s="165" t="s">
        <v>414</v>
      </c>
      <c r="N39" s="152">
        <v>45903</v>
      </c>
      <c r="O39" s="156">
        <v>45904</v>
      </c>
      <c r="P39" s="159" t="s">
        <v>243</v>
      </c>
      <c r="Q39" s="149" t="s">
        <v>365</v>
      </c>
      <c r="R39" s="145" t="s">
        <v>163</v>
      </c>
      <c r="S39" s="148" t="s">
        <v>398</v>
      </c>
      <c r="T39" s="160" t="s">
        <v>165</v>
      </c>
      <c r="U39" s="145" t="s">
        <v>415</v>
      </c>
      <c r="V39" s="147" t="s">
        <v>32</v>
      </c>
      <c r="W39" s="162" t="s">
        <v>177</v>
      </c>
      <c r="X39" s="160" t="s">
        <v>214</v>
      </c>
      <c r="Y39" s="145">
        <v>1</v>
      </c>
      <c r="Z39" s="93">
        <v>0</v>
      </c>
      <c r="AA39" s="96">
        <f>IF(V39="TIPO I",'BASE LIQUIDACION REDEBAN 2025'!$B$2,IF(V39="TIPO II",'BASE LIQUIDACION REDEBAN 2025'!$B$3,IF(V39="TIPO III",'BASE LIQUIDACION REDEBAN 2025'!$B$4,IF(V39="TIPO IV",'BASE LIQUIDACION REDEBAN 2025'!$B$5,IF(W39="AEREO",'BASE LIQUIDACION REDEBAN 2025'!$B$6,'BASE LIQUIDACION REDEBAN 2025'!$B$5)))))</f>
        <v>504832.64687880001</v>
      </c>
      <c r="AB39" s="96">
        <f>IF(V39="TIPO I",'BASE LIQUIDACION REDEBAN 2025'!$B$10,IF(V39="TIPO II",'BASE LIQUIDACION REDEBAN 2025'!$B$11,IF(V39="TIPO III",'BASE LIQUIDACION REDEBAN 2025'!$B$12,'BASE LIQUIDACION REDEBAN 2025'!$B$13)))</f>
        <v>196536.5258152</v>
      </c>
      <c r="AC39" s="97">
        <f t="shared" si="0"/>
        <v>504832.64687880001</v>
      </c>
      <c r="AE39" s="167"/>
    </row>
    <row r="40" spans="1:31" ht="13.9">
      <c r="A40" s="145" t="s">
        <v>68</v>
      </c>
      <c r="B40" s="8" t="str">
        <f>VLOOKUP(A40,'CENTRO DE COSTOS'!A:D,4,FALSE)</f>
        <v>WILLIAM ASDRUBAL ROZO ROZO</v>
      </c>
      <c r="C40" s="8" t="str">
        <f>VLOOKUP(A40,'CENTRO DE COSTOS'!A:D,2,FALSE)</f>
        <v>0004-0004</v>
      </c>
      <c r="D40" s="145">
        <v>25754</v>
      </c>
      <c r="E40" s="47" t="s">
        <v>416</v>
      </c>
      <c r="F40" s="146">
        <v>81337</v>
      </c>
      <c r="G40" s="160" t="s">
        <v>155</v>
      </c>
      <c r="H40" s="150" t="s">
        <v>238</v>
      </c>
      <c r="I40" s="146" t="s">
        <v>417</v>
      </c>
      <c r="J40" s="147" t="s">
        <v>418</v>
      </c>
      <c r="K40" s="146" t="s">
        <v>419</v>
      </c>
      <c r="L40" s="154" t="s">
        <v>160</v>
      </c>
      <c r="M40" s="165" t="s">
        <v>420</v>
      </c>
      <c r="N40" s="152">
        <v>45903</v>
      </c>
      <c r="O40" s="156">
        <v>45904</v>
      </c>
      <c r="P40" s="159" t="s">
        <v>243</v>
      </c>
      <c r="Q40" s="149" t="s">
        <v>365</v>
      </c>
      <c r="R40" s="145" t="s">
        <v>163</v>
      </c>
      <c r="S40" s="148" t="s">
        <v>398</v>
      </c>
      <c r="T40" s="160" t="s">
        <v>165</v>
      </c>
      <c r="U40" s="145" t="s">
        <v>421</v>
      </c>
      <c r="V40" s="147" t="s">
        <v>25</v>
      </c>
      <c r="W40" s="162" t="s">
        <v>177</v>
      </c>
      <c r="X40" s="160" t="s">
        <v>422</v>
      </c>
      <c r="Y40" s="145">
        <v>1</v>
      </c>
      <c r="Z40" s="93">
        <v>0</v>
      </c>
      <c r="AA40" s="96">
        <f>IF(V40="TIPO I",'BASE LIQUIDACION REDEBAN 2025'!$B$2,IF(V40="TIPO II",'BASE LIQUIDACION REDEBAN 2025'!$B$3,IF(V40="TIPO III",'BASE LIQUIDACION REDEBAN 2025'!$B$4,IF(V40="TIPO IV",'BASE LIQUIDACION REDEBAN 2025'!$B$5,IF(W40="AEREO",'BASE LIQUIDACION REDEBAN 2025'!$B$6,'BASE LIQUIDACION REDEBAN 2025'!$B$5)))))</f>
        <v>75096.394270399993</v>
      </c>
      <c r="AB40" s="96">
        <f>IF(V40="TIPO I",'BASE LIQUIDACION REDEBAN 2025'!$B$10,IF(V40="TIPO II",'BASE LIQUIDACION REDEBAN 2025'!$B$11,IF(V40="TIPO III",'BASE LIQUIDACION REDEBAN 2025'!$B$12,'BASE LIQUIDACION REDEBAN 2025'!$B$13)))</f>
        <v>75096.394270399993</v>
      </c>
      <c r="AC40" s="97">
        <f t="shared" si="0"/>
        <v>75096.394270399993</v>
      </c>
      <c r="AE40" s="167"/>
    </row>
    <row r="41" spans="1:31" ht="13.9">
      <c r="A41" s="145" t="s">
        <v>68</v>
      </c>
      <c r="B41" s="8" t="str">
        <f>VLOOKUP(A41,'CENTRO DE COSTOS'!A:D,4,FALSE)</f>
        <v>WILLIAM ASDRUBAL ROZO ROZO</v>
      </c>
      <c r="C41" s="8" t="str">
        <f>VLOOKUP(A41,'CENTRO DE COSTOS'!A:D,2,FALSE)</f>
        <v>0004-0004</v>
      </c>
      <c r="D41" s="145">
        <v>25785</v>
      </c>
      <c r="E41" s="47" t="s">
        <v>423</v>
      </c>
      <c r="F41" s="146">
        <v>81338</v>
      </c>
      <c r="G41" s="160" t="s">
        <v>155</v>
      </c>
      <c r="H41" s="150" t="s">
        <v>238</v>
      </c>
      <c r="I41" s="146" t="s">
        <v>417</v>
      </c>
      <c r="J41" s="147" t="s">
        <v>424</v>
      </c>
      <c r="K41" s="146" t="s">
        <v>425</v>
      </c>
      <c r="L41" s="154" t="s">
        <v>160</v>
      </c>
      <c r="M41" s="165" t="s">
        <v>426</v>
      </c>
      <c r="N41" s="152">
        <v>45903</v>
      </c>
      <c r="O41" s="156">
        <v>45904</v>
      </c>
      <c r="P41" s="159" t="s">
        <v>243</v>
      </c>
      <c r="Q41" s="149" t="s">
        <v>365</v>
      </c>
      <c r="R41" s="145" t="s">
        <v>163</v>
      </c>
      <c r="S41" s="148" t="s">
        <v>398</v>
      </c>
      <c r="T41" s="160" t="s">
        <v>165</v>
      </c>
      <c r="U41" s="145" t="s">
        <v>427</v>
      </c>
      <c r="V41" s="147" t="s">
        <v>28</v>
      </c>
      <c r="W41" s="162" t="s">
        <v>177</v>
      </c>
      <c r="X41" s="160" t="s">
        <v>428</v>
      </c>
      <c r="Y41" s="145">
        <v>1</v>
      </c>
      <c r="Z41" s="93">
        <v>0</v>
      </c>
      <c r="AA41" s="96">
        <f>IF(V41="TIPO I",'BASE LIQUIDACION REDEBAN 2025'!$B$2,IF(V41="TIPO II",'BASE LIQUIDACION REDEBAN 2025'!$B$3,IF(V41="TIPO III",'BASE LIQUIDACION REDEBAN 2025'!$B$4,IF(V41="TIPO IV",'BASE LIQUIDACION REDEBAN 2025'!$B$5,IF(W41="AEREO",'BASE LIQUIDACION REDEBAN 2025'!$B$6,'BASE LIQUIDACION REDEBAN 2025'!$B$5)))))</f>
        <v>163813.69572160003</v>
      </c>
      <c r="AB41" s="96">
        <f>IF(V41="TIPO I",'BASE LIQUIDACION REDEBAN 2025'!$B$10,IF(V41="TIPO II",'BASE LIQUIDACION REDEBAN 2025'!$B$11,IF(V41="TIPO III",'BASE LIQUIDACION REDEBAN 2025'!$B$12,'BASE LIQUIDACION REDEBAN 2025'!$B$13)))</f>
        <v>140395.6348884</v>
      </c>
      <c r="AC41" s="97">
        <f t="shared" si="0"/>
        <v>163813.69572160003</v>
      </c>
      <c r="AE41" s="167"/>
    </row>
    <row r="42" spans="1:31" ht="13.9">
      <c r="A42" s="145" t="s">
        <v>92</v>
      </c>
      <c r="B42" s="8" t="str">
        <f>VLOOKUP(A42,'CENTRO DE COSTOS'!A:D,4,FALSE)</f>
        <v>KEVIN ALEXIS CORZO BUSTOS</v>
      </c>
      <c r="C42" s="8" t="str">
        <f>VLOOKUP(A42,'CENTRO DE COSTOS'!A:D,2,FALSE)</f>
        <v>0004-0007</v>
      </c>
      <c r="D42" s="145">
        <v>41396</v>
      </c>
      <c r="E42" s="47" t="s">
        <v>429</v>
      </c>
      <c r="F42" s="146">
        <v>81332</v>
      </c>
      <c r="G42" s="160" t="s">
        <v>155</v>
      </c>
      <c r="H42" s="150" t="s">
        <v>238</v>
      </c>
      <c r="I42" s="146" t="s">
        <v>430</v>
      </c>
      <c r="J42" s="147" t="s">
        <v>431</v>
      </c>
      <c r="K42" s="146" t="s">
        <v>432</v>
      </c>
      <c r="L42" s="154" t="s">
        <v>160</v>
      </c>
      <c r="M42" s="165" t="s">
        <v>433</v>
      </c>
      <c r="N42" s="152">
        <v>45903</v>
      </c>
      <c r="O42" s="156">
        <v>45905</v>
      </c>
      <c r="P42" s="159" t="s">
        <v>243</v>
      </c>
      <c r="Q42" s="149" t="s">
        <v>365</v>
      </c>
      <c r="R42" s="145" t="s">
        <v>163</v>
      </c>
      <c r="S42" s="148" t="s">
        <v>434</v>
      </c>
      <c r="T42" s="160" t="s">
        <v>165</v>
      </c>
      <c r="U42" s="145" t="s">
        <v>435</v>
      </c>
      <c r="V42" s="147" t="s">
        <v>30</v>
      </c>
      <c r="W42" s="162" t="s">
        <v>177</v>
      </c>
      <c r="X42" s="160" t="s">
        <v>436</v>
      </c>
      <c r="Y42" s="145">
        <v>1</v>
      </c>
      <c r="Z42" s="93">
        <v>0</v>
      </c>
      <c r="AA42" s="96">
        <f>IF(V42="TIPO I",'BASE LIQUIDACION REDEBAN 2025'!$B$2,IF(V42="TIPO II",'BASE LIQUIDACION REDEBAN 2025'!$B$3,IF(V42="TIPO III",'BASE LIQUIDACION REDEBAN 2025'!$B$4,IF(V42="TIPO IV",'BASE LIQUIDACION REDEBAN 2025'!$B$5,IF(W42="AEREO",'BASE LIQUIDACION REDEBAN 2025'!$B$6,'BASE LIQUIDACION REDEBAN 2025'!$B$5)))))</f>
        <v>275728.78077800001</v>
      </c>
      <c r="AB42" s="96">
        <f>IF(V42="TIPO I",'BASE LIQUIDACION REDEBAN 2025'!$B$10,IF(V42="TIPO II",'BASE LIQUIDACION REDEBAN 2025'!$B$11,IF(V42="TIPO III",'BASE LIQUIDACION REDEBAN 2025'!$B$12,'BASE LIQUIDACION REDEBAN 2025'!$B$13)))</f>
        <v>196536.5258152</v>
      </c>
      <c r="AC42" s="97">
        <f t="shared" si="0"/>
        <v>275728.78077800001</v>
      </c>
      <c r="AE42" s="167"/>
    </row>
    <row r="43" spans="1:31" ht="13.9">
      <c r="A43" s="145" t="s">
        <v>96</v>
      </c>
      <c r="B43" s="8" t="str">
        <f>VLOOKUP(A43,'CENTRO DE COSTOS'!A:D,4,FALSE)</f>
        <v>JOSE MAURICIO HERNANDEZ ROJAS</v>
      </c>
      <c r="C43" s="8" t="str">
        <f>VLOOKUP(A43,'CENTRO DE COSTOS'!A:D,2,FALSE)</f>
        <v>0004-0001</v>
      </c>
      <c r="D43" s="145">
        <v>47001</v>
      </c>
      <c r="E43" s="47" t="s">
        <v>437</v>
      </c>
      <c r="F43" s="146">
        <v>81336</v>
      </c>
      <c r="G43" s="160" t="s">
        <v>155</v>
      </c>
      <c r="H43" s="150" t="s">
        <v>238</v>
      </c>
      <c r="I43" s="146" t="s">
        <v>438</v>
      </c>
      <c r="J43" s="147" t="s">
        <v>96</v>
      </c>
      <c r="K43" s="146" t="s">
        <v>439</v>
      </c>
      <c r="L43" s="154" t="s">
        <v>160</v>
      </c>
      <c r="M43" s="165" t="s">
        <v>440</v>
      </c>
      <c r="N43" s="152">
        <v>45903</v>
      </c>
      <c r="O43" s="156">
        <v>45905</v>
      </c>
      <c r="P43" s="159" t="s">
        <v>243</v>
      </c>
      <c r="Q43" s="149" t="s">
        <v>365</v>
      </c>
      <c r="R43" s="145" t="s">
        <v>163</v>
      </c>
      <c r="S43" s="148" t="s">
        <v>366</v>
      </c>
      <c r="T43" s="160" t="s">
        <v>165</v>
      </c>
      <c r="U43" s="145" t="s">
        <v>441</v>
      </c>
      <c r="V43" s="147" t="s">
        <v>25</v>
      </c>
      <c r="W43" s="162" t="s">
        <v>177</v>
      </c>
      <c r="X43" s="160" t="s">
        <v>442</v>
      </c>
      <c r="Y43" s="145">
        <v>1</v>
      </c>
      <c r="Z43" s="93">
        <v>0</v>
      </c>
      <c r="AA43" s="96">
        <f>IF(V43="TIPO I",'BASE LIQUIDACION REDEBAN 2025'!$B$2,IF(V43="TIPO II",'BASE LIQUIDACION REDEBAN 2025'!$B$3,IF(V43="TIPO III",'BASE LIQUIDACION REDEBAN 2025'!$B$4,IF(V43="TIPO IV",'BASE LIQUIDACION REDEBAN 2025'!$B$5,IF(W43="AEREO",'BASE LIQUIDACION REDEBAN 2025'!$B$6,'BASE LIQUIDACION REDEBAN 2025'!$B$5)))))</f>
        <v>75096.394270399993</v>
      </c>
      <c r="AB43" s="96">
        <f>IF(V43="TIPO I",'BASE LIQUIDACION REDEBAN 2025'!$B$10,IF(V43="TIPO II",'BASE LIQUIDACION REDEBAN 2025'!$B$11,IF(V43="TIPO III",'BASE LIQUIDACION REDEBAN 2025'!$B$12,'BASE LIQUIDACION REDEBAN 2025'!$B$13)))</f>
        <v>75096.394270399993</v>
      </c>
      <c r="AC43" s="97">
        <f t="shared" si="0"/>
        <v>75096.394270399993</v>
      </c>
      <c r="AE43" s="167"/>
    </row>
    <row r="44" spans="1:31" ht="13.9">
      <c r="A44" s="145" t="s">
        <v>96</v>
      </c>
      <c r="B44" s="8" t="str">
        <f>VLOOKUP(A44,'CENTRO DE COSTOS'!A:D,4,FALSE)</f>
        <v>JOSE MAURICIO HERNANDEZ ROJAS</v>
      </c>
      <c r="C44" s="8" t="str">
        <f>VLOOKUP(A44,'CENTRO DE COSTOS'!A:D,2,FALSE)</f>
        <v>0004-0001</v>
      </c>
      <c r="D44" s="145">
        <v>47030</v>
      </c>
      <c r="E44" s="47" t="s">
        <v>443</v>
      </c>
      <c r="F44" s="146">
        <v>81306</v>
      </c>
      <c r="G44" s="160" t="s">
        <v>155</v>
      </c>
      <c r="H44" s="150" t="s">
        <v>238</v>
      </c>
      <c r="I44" s="146" t="s">
        <v>438</v>
      </c>
      <c r="J44" s="147" t="s">
        <v>444</v>
      </c>
      <c r="K44" s="146" t="s">
        <v>445</v>
      </c>
      <c r="L44" s="154" t="s">
        <v>160</v>
      </c>
      <c r="M44" s="165" t="s">
        <v>446</v>
      </c>
      <c r="N44" s="152">
        <v>45903</v>
      </c>
      <c r="O44" s="156">
        <v>45904</v>
      </c>
      <c r="P44" s="159" t="s">
        <v>243</v>
      </c>
      <c r="Q44" s="149" t="s">
        <v>365</v>
      </c>
      <c r="R44" s="145" t="s">
        <v>163</v>
      </c>
      <c r="S44" s="148" t="s">
        <v>398</v>
      </c>
      <c r="T44" s="160" t="s">
        <v>165</v>
      </c>
      <c r="U44" s="145" t="s">
        <v>447</v>
      </c>
      <c r="V44" s="147" t="s">
        <v>32</v>
      </c>
      <c r="W44" s="162" t="s">
        <v>177</v>
      </c>
      <c r="X44" s="160" t="s">
        <v>442</v>
      </c>
      <c r="Y44" s="145">
        <v>1</v>
      </c>
      <c r="Z44" s="93">
        <v>0</v>
      </c>
      <c r="AA44" s="96">
        <f>IF(V44="TIPO I",'BASE LIQUIDACION REDEBAN 2025'!$B$2,IF(V44="TIPO II",'BASE LIQUIDACION REDEBAN 2025'!$B$3,IF(V44="TIPO III",'BASE LIQUIDACION REDEBAN 2025'!$B$4,IF(V44="TIPO IV",'BASE LIQUIDACION REDEBAN 2025'!$B$5,IF(W44="AEREO",'BASE LIQUIDACION REDEBAN 2025'!$B$6,'BASE LIQUIDACION REDEBAN 2025'!$B$5)))))</f>
        <v>504832.64687880001</v>
      </c>
      <c r="AB44" s="96">
        <f>IF(V44="TIPO I",'BASE LIQUIDACION REDEBAN 2025'!$B$10,IF(V44="TIPO II",'BASE LIQUIDACION REDEBAN 2025'!$B$11,IF(V44="TIPO III",'BASE LIQUIDACION REDEBAN 2025'!$B$12,'BASE LIQUIDACION REDEBAN 2025'!$B$13)))</f>
        <v>196536.5258152</v>
      </c>
      <c r="AC44" s="97">
        <f t="shared" si="0"/>
        <v>504832.64687880001</v>
      </c>
      <c r="AE44" s="167"/>
    </row>
    <row r="45" spans="1:31" ht="13.9">
      <c r="A45" s="145" t="s">
        <v>93</v>
      </c>
      <c r="B45" s="8" t="str">
        <f>VLOOKUP(A45,'CENTRO DE COSTOS'!A:D,4,FALSE)</f>
        <v>DIEGO FERNANDO HENAO CARDONA</v>
      </c>
      <c r="C45" s="8" t="str">
        <f>VLOOKUP(A45,'CENTRO DE COSTOS'!A:D,2,FALSE)</f>
        <v>0004-0003</v>
      </c>
      <c r="D45" s="145">
        <v>52385</v>
      </c>
      <c r="E45" s="47" t="s">
        <v>448</v>
      </c>
      <c r="F45" s="146">
        <v>81331</v>
      </c>
      <c r="G45" s="160" t="s">
        <v>155</v>
      </c>
      <c r="H45" s="150" t="s">
        <v>238</v>
      </c>
      <c r="I45" s="146" t="s">
        <v>157</v>
      </c>
      <c r="J45" s="147" t="s">
        <v>449</v>
      </c>
      <c r="K45" s="146" t="s">
        <v>450</v>
      </c>
      <c r="L45" s="154" t="s">
        <v>160</v>
      </c>
      <c r="M45" s="165" t="s">
        <v>451</v>
      </c>
      <c r="N45" s="152">
        <v>45903</v>
      </c>
      <c r="O45" s="156">
        <v>45905</v>
      </c>
      <c r="P45" s="159" t="s">
        <v>243</v>
      </c>
      <c r="Q45" s="149" t="s">
        <v>365</v>
      </c>
      <c r="R45" s="145" t="s">
        <v>163</v>
      </c>
      <c r="S45" s="148" t="s">
        <v>366</v>
      </c>
      <c r="T45" s="160" t="s">
        <v>165</v>
      </c>
      <c r="U45" s="145" t="s">
        <v>452</v>
      </c>
      <c r="V45" s="147" t="s">
        <v>32</v>
      </c>
      <c r="W45" s="162" t="s">
        <v>177</v>
      </c>
      <c r="X45" s="160" t="s">
        <v>247</v>
      </c>
      <c r="Y45" s="145">
        <v>1</v>
      </c>
      <c r="Z45" s="93">
        <v>0</v>
      </c>
      <c r="AA45" s="96">
        <f>IF(V45="TIPO I",'BASE LIQUIDACION REDEBAN 2025'!$B$2,IF(V45="TIPO II",'BASE LIQUIDACION REDEBAN 2025'!$B$3,IF(V45="TIPO III",'BASE LIQUIDACION REDEBAN 2025'!$B$4,IF(V45="TIPO IV",'BASE LIQUIDACION REDEBAN 2025'!$B$5,IF(W45="AEREO",'BASE LIQUIDACION REDEBAN 2025'!$B$6,'BASE LIQUIDACION REDEBAN 2025'!$B$5)))))</f>
        <v>504832.64687880001</v>
      </c>
      <c r="AB45" s="96">
        <f>IF(V45="TIPO I",'BASE LIQUIDACION REDEBAN 2025'!$B$10,IF(V45="TIPO II",'BASE LIQUIDACION REDEBAN 2025'!$B$11,IF(V45="TIPO III",'BASE LIQUIDACION REDEBAN 2025'!$B$12,'BASE LIQUIDACION REDEBAN 2025'!$B$13)))</f>
        <v>196536.5258152</v>
      </c>
      <c r="AC45" s="97">
        <f t="shared" si="0"/>
        <v>504832.64687880001</v>
      </c>
      <c r="AE45" s="167"/>
    </row>
    <row r="46" spans="1:31" ht="13.9">
      <c r="A46" s="145" t="s">
        <v>93</v>
      </c>
      <c r="B46" s="8" t="str">
        <f>VLOOKUP(A46,'CENTRO DE COSTOS'!A:D,4,FALSE)</f>
        <v>DIEGO FERNANDO HENAO CARDONA</v>
      </c>
      <c r="C46" s="8" t="str">
        <f>VLOOKUP(A46,'CENTRO DE COSTOS'!A:D,2,FALSE)</f>
        <v>0004-0003</v>
      </c>
      <c r="D46" s="145">
        <v>52838</v>
      </c>
      <c r="E46" s="47" t="s">
        <v>453</v>
      </c>
      <c r="F46" s="146">
        <v>81339</v>
      </c>
      <c r="G46" s="160" t="s">
        <v>155</v>
      </c>
      <c r="H46" s="150" t="s">
        <v>238</v>
      </c>
      <c r="I46" s="146" t="s">
        <v>157</v>
      </c>
      <c r="J46" s="147" t="s">
        <v>454</v>
      </c>
      <c r="K46" s="146" t="s">
        <v>455</v>
      </c>
      <c r="L46" s="154" t="s">
        <v>160</v>
      </c>
      <c r="M46" s="165" t="s">
        <v>456</v>
      </c>
      <c r="N46" s="152">
        <v>45903</v>
      </c>
      <c r="O46" s="156">
        <v>45905</v>
      </c>
      <c r="P46" s="159" t="s">
        <v>243</v>
      </c>
      <c r="Q46" s="149" t="s">
        <v>365</v>
      </c>
      <c r="R46" s="145" t="s">
        <v>163</v>
      </c>
      <c r="S46" s="148" t="s">
        <v>366</v>
      </c>
      <c r="T46" s="160" t="s">
        <v>165</v>
      </c>
      <c r="U46" s="145" t="s">
        <v>457</v>
      </c>
      <c r="V46" s="147" t="s">
        <v>28</v>
      </c>
      <c r="W46" s="162" t="s">
        <v>177</v>
      </c>
      <c r="X46" s="160" t="s">
        <v>294</v>
      </c>
      <c r="Y46" s="145">
        <v>1</v>
      </c>
      <c r="Z46" s="93">
        <v>0</v>
      </c>
      <c r="AA46" s="96">
        <f>IF(V46="TIPO I",'BASE LIQUIDACION REDEBAN 2025'!$B$2,IF(V46="TIPO II",'BASE LIQUIDACION REDEBAN 2025'!$B$3,IF(V46="TIPO III",'BASE LIQUIDACION REDEBAN 2025'!$B$4,IF(V46="TIPO IV",'BASE LIQUIDACION REDEBAN 2025'!$B$5,IF(W46="AEREO",'BASE LIQUIDACION REDEBAN 2025'!$B$6,'BASE LIQUIDACION REDEBAN 2025'!$B$5)))))</f>
        <v>163813.69572160003</v>
      </c>
      <c r="AB46" s="96">
        <f>IF(V46="TIPO I",'BASE LIQUIDACION REDEBAN 2025'!$B$10,IF(V46="TIPO II",'BASE LIQUIDACION REDEBAN 2025'!$B$11,IF(V46="TIPO III",'BASE LIQUIDACION REDEBAN 2025'!$B$12,'BASE LIQUIDACION REDEBAN 2025'!$B$13)))</f>
        <v>140395.6348884</v>
      </c>
      <c r="AC46" s="97">
        <f t="shared" si="0"/>
        <v>163813.69572160003</v>
      </c>
      <c r="AE46" s="167"/>
    </row>
    <row r="47" spans="1:31" ht="13.9">
      <c r="A47" s="145" t="s">
        <v>81</v>
      </c>
      <c r="B47" s="8" t="str">
        <f>VLOOKUP(A47,'CENTRO DE COSTOS'!A:D,4,FALSE)</f>
        <v>MIGUEL JULIÁN HERNÁNDEZ GUARÍN</v>
      </c>
      <c r="C47" s="8" t="str">
        <f>VLOOKUP(A47,'CENTRO DE COSTOS'!A:D,2,FALSE)</f>
        <v>0004-0008</v>
      </c>
      <c r="D47" s="145">
        <v>54001</v>
      </c>
      <c r="E47" s="47" t="s">
        <v>458</v>
      </c>
      <c r="F47" s="146">
        <v>81324</v>
      </c>
      <c r="G47" s="160" t="s">
        <v>155</v>
      </c>
      <c r="H47" s="150" t="s">
        <v>238</v>
      </c>
      <c r="I47" s="146" t="s">
        <v>296</v>
      </c>
      <c r="J47" s="147" t="s">
        <v>81</v>
      </c>
      <c r="K47" s="146" t="s">
        <v>459</v>
      </c>
      <c r="L47" s="154" t="s">
        <v>160</v>
      </c>
      <c r="M47" s="165" t="s">
        <v>460</v>
      </c>
      <c r="N47" s="152">
        <v>45903</v>
      </c>
      <c r="O47" s="156">
        <v>45904</v>
      </c>
      <c r="P47" s="159" t="s">
        <v>243</v>
      </c>
      <c r="Q47" s="149" t="s">
        <v>365</v>
      </c>
      <c r="R47" s="145" t="s">
        <v>163</v>
      </c>
      <c r="S47" s="148" t="s">
        <v>398</v>
      </c>
      <c r="T47" s="160" t="s">
        <v>165</v>
      </c>
      <c r="U47" s="145" t="s">
        <v>461</v>
      </c>
      <c r="V47" s="147" t="s">
        <v>25</v>
      </c>
      <c r="W47" s="162" t="s">
        <v>177</v>
      </c>
      <c r="X47" s="160" t="s">
        <v>326</v>
      </c>
      <c r="Y47" s="145">
        <v>1</v>
      </c>
      <c r="Z47" s="93">
        <v>0</v>
      </c>
      <c r="AA47" s="96">
        <f>IF(V47="TIPO I",'BASE LIQUIDACION REDEBAN 2025'!$B$2,IF(V47="TIPO II",'BASE LIQUIDACION REDEBAN 2025'!$B$3,IF(V47="TIPO III",'BASE LIQUIDACION REDEBAN 2025'!$B$4,IF(V47="TIPO IV",'BASE LIQUIDACION REDEBAN 2025'!$B$5,IF(W47="AEREO",'BASE LIQUIDACION REDEBAN 2025'!$B$6,'BASE LIQUIDACION REDEBAN 2025'!$B$5)))))</f>
        <v>75096.394270399993</v>
      </c>
      <c r="AB47" s="96">
        <f>IF(V47="TIPO I",'BASE LIQUIDACION REDEBAN 2025'!$B$10,IF(V47="TIPO II",'BASE LIQUIDACION REDEBAN 2025'!$B$11,IF(V47="TIPO III",'BASE LIQUIDACION REDEBAN 2025'!$B$12,'BASE LIQUIDACION REDEBAN 2025'!$B$13)))</f>
        <v>75096.394270399993</v>
      </c>
      <c r="AC47" s="97">
        <f t="shared" si="0"/>
        <v>75096.394270399993</v>
      </c>
      <c r="AE47" s="167"/>
    </row>
    <row r="48" spans="1:31" ht="13.9">
      <c r="A48" s="145" t="s">
        <v>81</v>
      </c>
      <c r="B48" s="8" t="str">
        <f>VLOOKUP(A48,'CENTRO DE COSTOS'!A:D,4,FALSE)</f>
        <v>MIGUEL JULIÁN HERNÁNDEZ GUARÍN</v>
      </c>
      <c r="C48" s="8" t="str">
        <f>VLOOKUP(A48,'CENTRO DE COSTOS'!A:D,2,FALSE)</f>
        <v>0004-0008</v>
      </c>
      <c r="D48" s="145">
        <v>54001</v>
      </c>
      <c r="E48" s="47" t="s">
        <v>462</v>
      </c>
      <c r="F48" s="146">
        <v>81322</v>
      </c>
      <c r="G48" s="160" t="s">
        <v>155</v>
      </c>
      <c r="H48" s="150" t="s">
        <v>238</v>
      </c>
      <c r="I48" s="146" t="s">
        <v>296</v>
      </c>
      <c r="J48" s="147" t="s">
        <v>81</v>
      </c>
      <c r="K48" s="146" t="s">
        <v>463</v>
      </c>
      <c r="L48" s="154" t="s">
        <v>160</v>
      </c>
      <c r="M48" s="165" t="s">
        <v>464</v>
      </c>
      <c r="N48" s="152">
        <v>45903</v>
      </c>
      <c r="O48" s="156">
        <v>45904</v>
      </c>
      <c r="P48" s="159" t="s">
        <v>243</v>
      </c>
      <c r="Q48" s="149" t="s">
        <v>365</v>
      </c>
      <c r="R48" s="145" t="s">
        <v>163</v>
      </c>
      <c r="S48" s="148" t="s">
        <v>398</v>
      </c>
      <c r="T48" s="160" t="s">
        <v>165</v>
      </c>
      <c r="U48" s="145" t="s">
        <v>465</v>
      </c>
      <c r="V48" s="147" t="s">
        <v>25</v>
      </c>
      <c r="W48" s="162" t="s">
        <v>177</v>
      </c>
      <c r="X48" s="160" t="s">
        <v>466</v>
      </c>
      <c r="Y48" s="145">
        <v>1</v>
      </c>
      <c r="Z48" s="93">
        <v>0</v>
      </c>
      <c r="AA48" s="96">
        <f>IF(V48="TIPO I",'BASE LIQUIDACION REDEBAN 2025'!$B$2,IF(V48="TIPO II",'BASE LIQUIDACION REDEBAN 2025'!$B$3,IF(V48="TIPO III",'BASE LIQUIDACION REDEBAN 2025'!$B$4,IF(V48="TIPO IV",'BASE LIQUIDACION REDEBAN 2025'!$B$5,IF(W48="AEREO",'BASE LIQUIDACION REDEBAN 2025'!$B$6,'BASE LIQUIDACION REDEBAN 2025'!$B$5)))))</f>
        <v>75096.394270399993</v>
      </c>
      <c r="AB48" s="96">
        <f>IF(V48="TIPO I",'BASE LIQUIDACION REDEBAN 2025'!$B$10,IF(V48="TIPO II",'BASE LIQUIDACION REDEBAN 2025'!$B$11,IF(V48="TIPO III",'BASE LIQUIDACION REDEBAN 2025'!$B$12,'BASE LIQUIDACION REDEBAN 2025'!$B$13)))</f>
        <v>75096.394270399993</v>
      </c>
      <c r="AC48" s="97">
        <f t="shared" si="0"/>
        <v>75096.394270399993</v>
      </c>
      <c r="AE48" s="167"/>
    </row>
    <row r="49" spans="1:31" ht="13.9">
      <c r="A49" s="145" t="s">
        <v>81</v>
      </c>
      <c r="B49" s="8" t="str">
        <f>VLOOKUP(A49,'CENTRO DE COSTOS'!A:D,4,FALSE)</f>
        <v>MIGUEL JULIÁN HERNÁNDEZ GUARÍN</v>
      </c>
      <c r="C49" s="8" t="str">
        <f>VLOOKUP(A49,'CENTRO DE COSTOS'!A:D,2,FALSE)</f>
        <v>0004-0008</v>
      </c>
      <c r="D49" s="145">
        <v>54001</v>
      </c>
      <c r="E49" s="47" t="s">
        <v>467</v>
      </c>
      <c r="F49" s="146">
        <v>81323</v>
      </c>
      <c r="G49" s="160" t="s">
        <v>155</v>
      </c>
      <c r="H49" s="150" t="s">
        <v>238</v>
      </c>
      <c r="I49" s="146" t="s">
        <v>296</v>
      </c>
      <c r="J49" s="147" t="s">
        <v>81</v>
      </c>
      <c r="K49" s="146" t="s">
        <v>468</v>
      </c>
      <c r="L49" s="154" t="s">
        <v>160</v>
      </c>
      <c r="M49" s="165" t="s">
        <v>469</v>
      </c>
      <c r="N49" s="152">
        <v>45903</v>
      </c>
      <c r="O49" s="156">
        <v>45905</v>
      </c>
      <c r="P49" s="159" t="s">
        <v>243</v>
      </c>
      <c r="Q49" s="149" t="s">
        <v>365</v>
      </c>
      <c r="R49" s="145" t="s">
        <v>163</v>
      </c>
      <c r="S49" s="148" t="s">
        <v>366</v>
      </c>
      <c r="T49" s="160" t="s">
        <v>165</v>
      </c>
      <c r="U49" s="145" t="s">
        <v>470</v>
      </c>
      <c r="V49" s="147" t="s">
        <v>25</v>
      </c>
      <c r="W49" s="162" t="s">
        <v>177</v>
      </c>
      <c r="X49" s="160" t="s">
        <v>307</v>
      </c>
      <c r="Y49" s="145">
        <v>1</v>
      </c>
      <c r="Z49" s="93">
        <v>0</v>
      </c>
      <c r="AA49" s="96">
        <f>IF(V49="TIPO I",'BASE LIQUIDACION REDEBAN 2025'!$B$2,IF(V49="TIPO II",'BASE LIQUIDACION REDEBAN 2025'!$B$3,IF(V49="TIPO III",'BASE LIQUIDACION REDEBAN 2025'!$B$4,IF(V49="TIPO IV",'BASE LIQUIDACION REDEBAN 2025'!$B$5,IF(W49="AEREO",'BASE LIQUIDACION REDEBAN 2025'!$B$6,'BASE LIQUIDACION REDEBAN 2025'!$B$5)))))</f>
        <v>75096.394270399993</v>
      </c>
      <c r="AB49" s="96">
        <f>IF(V49="TIPO I",'BASE LIQUIDACION REDEBAN 2025'!$B$10,IF(V49="TIPO II",'BASE LIQUIDACION REDEBAN 2025'!$B$11,IF(V49="TIPO III",'BASE LIQUIDACION REDEBAN 2025'!$B$12,'BASE LIQUIDACION REDEBAN 2025'!$B$13)))</f>
        <v>75096.394270399993</v>
      </c>
      <c r="AC49" s="97">
        <f t="shared" si="0"/>
        <v>75096.394270399993</v>
      </c>
      <c r="AE49" s="167"/>
    </row>
    <row r="50" spans="1:31" ht="13.9">
      <c r="A50" s="145" t="s">
        <v>81</v>
      </c>
      <c r="B50" s="8" t="str">
        <f>VLOOKUP(A50,'CENTRO DE COSTOS'!A:D,4,FALSE)</f>
        <v>MIGUEL JULIÁN HERNÁNDEZ GUARÍN</v>
      </c>
      <c r="C50" s="8" t="str">
        <f>VLOOKUP(A50,'CENTRO DE COSTOS'!A:D,2,FALSE)</f>
        <v>0004-0008</v>
      </c>
      <c r="D50" s="145">
        <v>54099</v>
      </c>
      <c r="E50" s="47" t="s">
        <v>471</v>
      </c>
      <c r="F50" s="146">
        <v>81307</v>
      </c>
      <c r="G50" s="160" t="s">
        <v>155</v>
      </c>
      <c r="H50" s="150" t="s">
        <v>238</v>
      </c>
      <c r="I50" s="146" t="s">
        <v>296</v>
      </c>
      <c r="J50" s="147" t="s">
        <v>472</v>
      </c>
      <c r="K50" s="146" t="s">
        <v>473</v>
      </c>
      <c r="L50" s="154" t="s">
        <v>160</v>
      </c>
      <c r="M50" s="165" t="s">
        <v>474</v>
      </c>
      <c r="N50" s="152">
        <v>45903</v>
      </c>
      <c r="O50" s="156">
        <v>45905</v>
      </c>
      <c r="P50" s="159" t="s">
        <v>243</v>
      </c>
      <c r="Q50" s="149" t="s">
        <v>365</v>
      </c>
      <c r="R50" s="145" t="s">
        <v>163</v>
      </c>
      <c r="S50" s="148" t="s">
        <v>434</v>
      </c>
      <c r="T50" s="160" t="s">
        <v>165</v>
      </c>
      <c r="U50" s="145" t="s">
        <v>475</v>
      </c>
      <c r="V50" s="147" t="s">
        <v>28</v>
      </c>
      <c r="W50" s="162" t="s">
        <v>177</v>
      </c>
      <c r="X50" s="160" t="s">
        <v>326</v>
      </c>
      <c r="Y50" s="145">
        <v>1</v>
      </c>
      <c r="Z50" s="93">
        <v>0</v>
      </c>
      <c r="AA50" s="96">
        <f>IF(V50="TIPO I",'BASE LIQUIDACION REDEBAN 2025'!$B$2,IF(V50="TIPO II",'BASE LIQUIDACION REDEBAN 2025'!$B$3,IF(V50="TIPO III",'BASE LIQUIDACION REDEBAN 2025'!$B$4,IF(V50="TIPO IV",'BASE LIQUIDACION REDEBAN 2025'!$B$5,IF(W50="AEREO",'BASE LIQUIDACION REDEBAN 2025'!$B$6,'BASE LIQUIDACION REDEBAN 2025'!$B$5)))))</f>
        <v>163813.69572160003</v>
      </c>
      <c r="AB50" s="96">
        <f>IF(V50="TIPO I",'BASE LIQUIDACION REDEBAN 2025'!$B$10,IF(V50="TIPO II",'BASE LIQUIDACION REDEBAN 2025'!$B$11,IF(V50="TIPO III",'BASE LIQUIDACION REDEBAN 2025'!$B$12,'BASE LIQUIDACION REDEBAN 2025'!$B$13)))</f>
        <v>140395.6348884</v>
      </c>
      <c r="AC50" s="97">
        <f t="shared" si="0"/>
        <v>163813.69572160003</v>
      </c>
      <c r="AE50" s="167"/>
    </row>
    <row r="51" spans="1:31" ht="13.9">
      <c r="A51" s="145" t="s">
        <v>72</v>
      </c>
      <c r="B51" s="8" t="str">
        <f>VLOOKUP(A51,'CENTRO DE COSTOS'!A:D,4,FALSE)</f>
        <v>MIGUEL JULIÁN HERNÁNDEZ GUARÍN</v>
      </c>
      <c r="C51" s="8" t="str">
        <f>VLOOKUP(A51,'CENTRO DE COSTOS'!A:D,2,FALSE)</f>
        <v>0004-0008</v>
      </c>
      <c r="D51" s="145">
        <v>68001</v>
      </c>
      <c r="E51" s="47" t="s">
        <v>476</v>
      </c>
      <c r="F51" s="146">
        <v>81314</v>
      </c>
      <c r="G51" s="160" t="s">
        <v>155</v>
      </c>
      <c r="H51" s="150" t="s">
        <v>238</v>
      </c>
      <c r="I51" s="146" t="s">
        <v>224</v>
      </c>
      <c r="J51" s="147" t="s">
        <v>72</v>
      </c>
      <c r="K51" s="146" t="s">
        <v>477</v>
      </c>
      <c r="L51" s="154" t="s">
        <v>160</v>
      </c>
      <c r="M51" s="165" t="s">
        <v>478</v>
      </c>
      <c r="N51" s="152">
        <v>45903</v>
      </c>
      <c r="O51" s="156">
        <v>45904</v>
      </c>
      <c r="P51" s="159" t="s">
        <v>243</v>
      </c>
      <c r="Q51" s="149" t="s">
        <v>365</v>
      </c>
      <c r="R51" s="145" t="s">
        <v>163</v>
      </c>
      <c r="S51" s="148" t="s">
        <v>398</v>
      </c>
      <c r="T51" s="160" t="s">
        <v>165</v>
      </c>
      <c r="U51" s="145" t="s">
        <v>479</v>
      </c>
      <c r="V51" s="147" t="s">
        <v>25</v>
      </c>
      <c r="W51" s="162" t="s">
        <v>177</v>
      </c>
      <c r="X51" s="160" t="s">
        <v>480</v>
      </c>
      <c r="Y51" s="145">
        <v>1</v>
      </c>
      <c r="Z51" s="93">
        <v>0</v>
      </c>
      <c r="AA51" s="96">
        <f>IF(V51="TIPO I",'BASE LIQUIDACION REDEBAN 2025'!$B$2,IF(V51="TIPO II",'BASE LIQUIDACION REDEBAN 2025'!$B$3,IF(V51="TIPO III",'BASE LIQUIDACION REDEBAN 2025'!$B$4,IF(V51="TIPO IV",'BASE LIQUIDACION REDEBAN 2025'!$B$5,IF(W51="AEREO",'BASE LIQUIDACION REDEBAN 2025'!$B$6,'BASE LIQUIDACION REDEBAN 2025'!$B$5)))))</f>
        <v>75096.394270399993</v>
      </c>
      <c r="AB51" s="96">
        <f>IF(V51="TIPO I",'BASE LIQUIDACION REDEBAN 2025'!$B$10,IF(V51="TIPO II",'BASE LIQUIDACION REDEBAN 2025'!$B$11,IF(V51="TIPO III",'BASE LIQUIDACION REDEBAN 2025'!$B$12,'BASE LIQUIDACION REDEBAN 2025'!$B$13)))</f>
        <v>75096.394270399993</v>
      </c>
      <c r="AC51" s="97">
        <f t="shared" si="0"/>
        <v>75096.394270399993</v>
      </c>
      <c r="AE51" s="167"/>
    </row>
    <row r="52" spans="1:31" ht="13.9">
      <c r="A52" s="145" t="s">
        <v>72</v>
      </c>
      <c r="B52" s="8" t="str">
        <f>VLOOKUP(A52,'CENTRO DE COSTOS'!A:D,4,FALSE)</f>
        <v>MIGUEL JULIÁN HERNÁNDEZ GUARÍN</v>
      </c>
      <c r="C52" s="8" t="str">
        <f>VLOOKUP(A52,'CENTRO DE COSTOS'!A:D,2,FALSE)</f>
        <v>0004-0008</v>
      </c>
      <c r="D52" s="145">
        <v>68432</v>
      </c>
      <c r="E52" s="47" t="s">
        <v>481</v>
      </c>
      <c r="F52" s="146">
        <v>81334</v>
      </c>
      <c r="G52" s="160" t="s">
        <v>155</v>
      </c>
      <c r="H52" s="150" t="s">
        <v>238</v>
      </c>
      <c r="I52" s="146" t="s">
        <v>224</v>
      </c>
      <c r="J52" s="147" t="s">
        <v>482</v>
      </c>
      <c r="K52" s="146" t="s">
        <v>483</v>
      </c>
      <c r="L52" s="154" t="s">
        <v>160</v>
      </c>
      <c r="M52" s="165" t="s">
        <v>484</v>
      </c>
      <c r="N52" s="152">
        <v>45903</v>
      </c>
      <c r="O52" s="156">
        <v>45905</v>
      </c>
      <c r="P52" s="159" t="s">
        <v>243</v>
      </c>
      <c r="Q52" s="149" t="s">
        <v>365</v>
      </c>
      <c r="R52" s="145" t="s">
        <v>163</v>
      </c>
      <c r="S52" s="148" t="s">
        <v>366</v>
      </c>
      <c r="T52" s="160" t="s">
        <v>165</v>
      </c>
      <c r="U52" s="145" t="s">
        <v>485</v>
      </c>
      <c r="V52" s="147" t="s">
        <v>32</v>
      </c>
      <c r="W52" s="162" t="s">
        <v>177</v>
      </c>
      <c r="X52" s="160" t="s">
        <v>486</v>
      </c>
      <c r="Y52" s="145">
        <v>1</v>
      </c>
      <c r="Z52" s="93">
        <v>0</v>
      </c>
      <c r="AA52" s="96">
        <f>IF(V52="TIPO I",'BASE LIQUIDACION REDEBAN 2025'!$B$2,IF(V52="TIPO II",'BASE LIQUIDACION REDEBAN 2025'!$B$3,IF(V52="TIPO III",'BASE LIQUIDACION REDEBAN 2025'!$B$4,IF(V52="TIPO IV",'BASE LIQUIDACION REDEBAN 2025'!$B$5,IF(W52="AEREO",'BASE LIQUIDACION REDEBAN 2025'!$B$6,'BASE LIQUIDACION REDEBAN 2025'!$B$5)))))</f>
        <v>504832.64687880001</v>
      </c>
      <c r="AB52" s="96">
        <f>IF(V52="TIPO I",'BASE LIQUIDACION REDEBAN 2025'!$B$10,IF(V52="TIPO II",'BASE LIQUIDACION REDEBAN 2025'!$B$11,IF(V52="TIPO III",'BASE LIQUIDACION REDEBAN 2025'!$B$12,'BASE LIQUIDACION REDEBAN 2025'!$B$13)))</f>
        <v>196536.5258152</v>
      </c>
      <c r="AC52" s="97">
        <f t="shared" si="0"/>
        <v>504832.64687880001</v>
      </c>
      <c r="AE52" s="167"/>
    </row>
    <row r="53" spans="1:31" ht="13.9">
      <c r="A53" s="145" t="s">
        <v>81</v>
      </c>
      <c r="B53" s="8" t="str">
        <f>VLOOKUP(A53,'CENTRO DE COSTOS'!A:D,4,FALSE)</f>
        <v>MIGUEL JULIÁN HERNÁNDEZ GUARÍN</v>
      </c>
      <c r="C53" s="8" t="str">
        <f>VLOOKUP(A53,'CENTRO DE COSTOS'!A:D,2,FALSE)</f>
        <v>0004-0008</v>
      </c>
      <c r="D53" s="145">
        <v>68867</v>
      </c>
      <c r="E53" s="47" t="s">
        <v>487</v>
      </c>
      <c r="F53" s="146">
        <v>81340</v>
      </c>
      <c r="G53" s="160" t="s">
        <v>155</v>
      </c>
      <c r="H53" s="150" t="s">
        <v>238</v>
      </c>
      <c r="I53" s="146" t="s">
        <v>224</v>
      </c>
      <c r="J53" s="147" t="s">
        <v>488</v>
      </c>
      <c r="K53" s="146" t="s">
        <v>489</v>
      </c>
      <c r="L53" s="154" t="s">
        <v>160</v>
      </c>
      <c r="M53" s="165" t="s">
        <v>490</v>
      </c>
      <c r="N53" s="152">
        <v>45903</v>
      </c>
      <c r="O53" s="156">
        <v>45905</v>
      </c>
      <c r="P53" s="159" t="s">
        <v>243</v>
      </c>
      <c r="Q53" s="149" t="s">
        <v>365</v>
      </c>
      <c r="R53" s="145" t="s">
        <v>163</v>
      </c>
      <c r="S53" s="148" t="s">
        <v>491</v>
      </c>
      <c r="T53" s="160" t="s">
        <v>165</v>
      </c>
      <c r="U53" s="145" t="s">
        <v>492</v>
      </c>
      <c r="V53" s="147" t="s">
        <v>32</v>
      </c>
      <c r="W53" s="162" t="s">
        <v>177</v>
      </c>
      <c r="X53" s="160" t="s">
        <v>319</v>
      </c>
      <c r="Y53" s="145">
        <v>1</v>
      </c>
      <c r="Z53" s="93">
        <v>0</v>
      </c>
      <c r="AA53" s="96">
        <f>IF(V53="TIPO I",'BASE LIQUIDACION REDEBAN 2025'!$B$2,IF(V53="TIPO II",'BASE LIQUIDACION REDEBAN 2025'!$B$3,IF(V53="TIPO III",'BASE LIQUIDACION REDEBAN 2025'!$B$4,IF(V53="TIPO IV",'BASE LIQUIDACION REDEBAN 2025'!$B$5,IF(W53="AEREO",'BASE LIQUIDACION REDEBAN 2025'!$B$6,'BASE LIQUIDACION REDEBAN 2025'!$B$5)))))</f>
        <v>504832.64687880001</v>
      </c>
      <c r="AB53" s="96">
        <f>IF(V53="TIPO I",'BASE LIQUIDACION REDEBAN 2025'!$B$10,IF(V53="TIPO II",'BASE LIQUIDACION REDEBAN 2025'!$B$11,IF(V53="TIPO III",'BASE LIQUIDACION REDEBAN 2025'!$B$12,'BASE LIQUIDACION REDEBAN 2025'!$B$13)))</f>
        <v>196536.5258152</v>
      </c>
      <c r="AC53" s="97">
        <f t="shared" si="0"/>
        <v>504832.64687880001</v>
      </c>
      <c r="AE53" s="167"/>
    </row>
    <row r="54" spans="1:31" ht="13.9">
      <c r="A54" s="145" t="s">
        <v>86</v>
      </c>
      <c r="B54" s="8" t="str">
        <f>VLOOKUP(A54,'CENTRO DE COSTOS'!A:D,4,FALSE)</f>
        <v>KEVIN ALEXIS CORZO BUSTOS</v>
      </c>
      <c r="C54" s="8" t="str">
        <f>VLOOKUP(A54,'CENTRO DE COSTOS'!A:D,2,FALSE)</f>
        <v>0004-0007</v>
      </c>
      <c r="D54" s="145">
        <v>73001</v>
      </c>
      <c r="E54" s="47" t="s">
        <v>493</v>
      </c>
      <c r="F54" s="146">
        <v>81329</v>
      </c>
      <c r="G54" s="160" t="s">
        <v>155</v>
      </c>
      <c r="H54" s="150" t="s">
        <v>238</v>
      </c>
      <c r="I54" s="146" t="s">
        <v>494</v>
      </c>
      <c r="J54" s="147" t="s">
        <v>86</v>
      </c>
      <c r="K54" s="146" t="s">
        <v>495</v>
      </c>
      <c r="L54" s="154" t="s">
        <v>160</v>
      </c>
      <c r="M54" s="165" t="s">
        <v>496</v>
      </c>
      <c r="N54" s="152">
        <v>45903</v>
      </c>
      <c r="O54" s="156">
        <v>45904</v>
      </c>
      <c r="P54" s="159" t="s">
        <v>243</v>
      </c>
      <c r="Q54" s="149" t="s">
        <v>365</v>
      </c>
      <c r="R54" s="145" t="s">
        <v>163</v>
      </c>
      <c r="S54" s="148" t="s">
        <v>398</v>
      </c>
      <c r="T54" s="160" t="s">
        <v>165</v>
      </c>
      <c r="U54" s="145" t="s">
        <v>497</v>
      </c>
      <c r="V54" s="147" t="s">
        <v>25</v>
      </c>
      <c r="W54" s="162" t="s">
        <v>177</v>
      </c>
      <c r="X54" s="160" t="s">
        <v>498</v>
      </c>
      <c r="Y54" s="145">
        <v>1</v>
      </c>
      <c r="Z54" s="93">
        <v>0</v>
      </c>
      <c r="AA54" s="96">
        <f>IF(V54="TIPO I",'BASE LIQUIDACION REDEBAN 2025'!$B$2,IF(V54="TIPO II",'BASE LIQUIDACION REDEBAN 2025'!$B$3,IF(V54="TIPO III",'BASE LIQUIDACION REDEBAN 2025'!$B$4,IF(V54="TIPO IV",'BASE LIQUIDACION REDEBAN 2025'!$B$5,IF(W54="AEREO",'BASE LIQUIDACION REDEBAN 2025'!$B$6,'BASE LIQUIDACION REDEBAN 2025'!$B$5)))))</f>
        <v>75096.394270399993</v>
      </c>
      <c r="AB54" s="96">
        <f>IF(V54="TIPO I",'BASE LIQUIDACION REDEBAN 2025'!$B$10,IF(V54="TIPO II",'BASE LIQUIDACION REDEBAN 2025'!$B$11,IF(V54="TIPO III",'BASE LIQUIDACION REDEBAN 2025'!$B$12,'BASE LIQUIDACION REDEBAN 2025'!$B$13)))</f>
        <v>75096.394270399993</v>
      </c>
      <c r="AC54" s="97">
        <f t="shared" si="0"/>
        <v>75096.394270399993</v>
      </c>
      <c r="AE54" s="167"/>
    </row>
    <row r="55" spans="1:31" ht="13.9">
      <c r="A55" s="145" t="s">
        <v>86</v>
      </c>
      <c r="B55" s="8" t="str">
        <f>VLOOKUP(A55,'CENTRO DE COSTOS'!A:D,4,FALSE)</f>
        <v>KEVIN ALEXIS CORZO BUSTOS</v>
      </c>
      <c r="C55" s="8" t="str">
        <f>VLOOKUP(A55,'CENTRO DE COSTOS'!A:D,2,FALSE)</f>
        <v>0004-0007</v>
      </c>
      <c r="D55" s="145">
        <v>73001</v>
      </c>
      <c r="E55" s="47" t="s">
        <v>499</v>
      </c>
      <c r="F55" s="146">
        <v>81330</v>
      </c>
      <c r="G55" s="160" t="s">
        <v>155</v>
      </c>
      <c r="H55" s="150" t="s">
        <v>238</v>
      </c>
      <c r="I55" s="146" t="s">
        <v>494</v>
      </c>
      <c r="J55" s="147" t="s">
        <v>86</v>
      </c>
      <c r="K55" s="146" t="s">
        <v>500</v>
      </c>
      <c r="L55" s="154" t="s">
        <v>160</v>
      </c>
      <c r="M55" s="165" t="s">
        <v>501</v>
      </c>
      <c r="N55" s="152">
        <v>45903</v>
      </c>
      <c r="O55" s="156">
        <v>45905</v>
      </c>
      <c r="P55" s="159" t="s">
        <v>243</v>
      </c>
      <c r="Q55" s="149" t="s">
        <v>365</v>
      </c>
      <c r="R55" s="145" t="s">
        <v>163</v>
      </c>
      <c r="S55" s="148" t="s">
        <v>366</v>
      </c>
      <c r="T55" s="160" t="s">
        <v>165</v>
      </c>
      <c r="U55" s="145" t="s">
        <v>502</v>
      </c>
      <c r="V55" s="147" t="s">
        <v>25</v>
      </c>
      <c r="W55" s="162" t="s">
        <v>177</v>
      </c>
      <c r="X55" s="160" t="s">
        <v>503</v>
      </c>
      <c r="Y55" s="145">
        <v>1</v>
      </c>
      <c r="Z55" s="93">
        <v>0</v>
      </c>
      <c r="AA55" s="96">
        <f>IF(V55="TIPO I",'BASE LIQUIDACION REDEBAN 2025'!$B$2,IF(V55="TIPO II",'BASE LIQUIDACION REDEBAN 2025'!$B$3,IF(V55="TIPO III",'BASE LIQUIDACION REDEBAN 2025'!$B$4,IF(V55="TIPO IV",'BASE LIQUIDACION REDEBAN 2025'!$B$5,IF(W55="AEREO",'BASE LIQUIDACION REDEBAN 2025'!$B$6,'BASE LIQUIDACION REDEBAN 2025'!$B$5)))))</f>
        <v>75096.394270399993</v>
      </c>
      <c r="AB55" s="96">
        <f>IF(V55="TIPO I",'BASE LIQUIDACION REDEBAN 2025'!$B$10,IF(V55="TIPO II",'BASE LIQUIDACION REDEBAN 2025'!$B$11,IF(V55="TIPO III",'BASE LIQUIDACION REDEBAN 2025'!$B$12,'BASE LIQUIDACION REDEBAN 2025'!$B$13)))</f>
        <v>75096.394270399993</v>
      </c>
      <c r="AC55" s="97">
        <f t="shared" si="0"/>
        <v>75096.394270399993</v>
      </c>
      <c r="AE55" s="167"/>
    </row>
    <row r="56" spans="1:31" ht="13.9">
      <c r="A56" s="145" t="s">
        <v>86</v>
      </c>
      <c r="B56" s="8" t="str">
        <f>VLOOKUP(A56,'CENTRO DE COSTOS'!A:D,4,FALSE)</f>
        <v>KEVIN ALEXIS CORZO BUSTOS</v>
      </c>
      <c r="C56" s="8" t="str">
        <f>VLOOKUP(A56,'CENTRO DE COSTOS'!A:D,2,FALSE)</f>
        <v>0004-0007</v>
      </c>
      <c r="D56" s="145">
        <v>73001</v>
      </c>
      <c r="E56" s="47" t="s">
        <v>504</v>
      </c>
      <c r="F56" s="146">
        <v>81328</v>
      </c>
      <c r="G56" s="160" t="s">
        <v>155</v>
      </c>
      <c r="H56" s="150" t="s">
        <v>238</v>
      </c>
      <c r="I56" s="146" t="s">
        <v>494</v>
      </c>
      <c r="J56" s="147" t="s">
        <v>86</v>
      </c>
      <c r="K56" s="146" t="s">
        <v>505</v>
      </c>
      <c r="L56" s="154" t="s">
        <v>160</v>
      </c>
      <c r="M56" s="165" t="s">
        <v>506</v>
      </c>
      <c r="N56" s="152">
        <v>45903</v>
      </c>
      <c r="O56" s="156">
        <v>45905</v>
      </c>
      <c r="P56" s="159" t="s">
        <v>243</v>
      </c>
      <c r="Q56" s="149" t="s">
        <v>365</v>
      </c>
      <c r="R56" s="145" t="s">
        <v>163</v>
      </c>
      <c r="S56" s="148" t="s">
        <v>366</v>
      </c>
      <c r="T56" s="160" t="s">
        <v>165</v>
      </c>
      <c r="U56" s="145" t="s">
        <v>507</v>
      </c>
      <c r="V56" s="147" t="s">
        <v>25</v>
      </c>
      <c r="W56" s="162" t="s">
        <v>177</v>
      </c>
      <c r="X56" s="160" t="s">
        <v>503</v>
      </c>
      <c r="Y56" s="145">
        <v>1</v>
      </c>
      <c r="Z56" s="93">
        <v>0</v>
      </c>
      <c r="AA56" s="96">
        <f>IF(V56="TIPO I",'BASE LIQUIDACION REDEBAN 2025'!$B$2,IF(V56="TIPO II",'BASE LIQUIDACION REDEBAN 2025'!$B$3,IF(V56="TIPO III",'BASE LIQUIDACION REDEBAN 2025'!$B$4,IF(V56="TIPO IV",'BASE LIQUIDACION REDEBAN 2025'!$B$5,IF(W56="AEREO",'BASE LIQUIDACION REDEBAN 2025'!$B$6,'BASE LIQUIDACION REDEBAN 2025'!$B$5)))))</f>
        <v>75096.394270399993</v>
      </c>
      <c r="AB56" s="96">
        <f>IF(V56="TIPO I",'BASE LIQUIDACION REDEBAN 2025'!$B$10,IF(V56="TIPO II",'BASE LIQUIDACION REDEBAN 2025'!$B$11,IF(V56="TIPO III",'BASE LIQUIDACION REDEBAN 2025'!$B$12,'BASE LIQUIDACION REDEBAN 2025'!$B$13)))</f>
        <v>75096.394270399993</v>
      </c>
      <c r="AC56" s="97">
        <f t="shared" si="0"/>
        <v>75096.394270399993</v>
      </c>
      <c r="AE56" s="167"/>
    </row>
    <row r="57" spans="1:31" ht="13.9">
      <c r="A57" s="145" t="s">
        <v>76</v>
      </c>
      <c r="B57" s="8" t="str">
        <f>VLOOKUP(A57,'CENTRO DE COSTOS'!A:D,4,FALSE)</f>
        <v>DIEGO FERNANDO HENAO CARDONA</v>
      </c>
      <c r="C57" s="8" t="str">
        <f>VLOOKUP(A57,'CENTRO DE COSTOS'!A:D,2,FALSE)</f>
        <v>0004-0003</v>
      </c>
      <c r="D57" s="145">
        <v>76001</v>
      </c>
      <c r="E57" s="47" t="s">
        <v>508</v>
      </c>
      <c r="F57" s="146">
        <v>81316</v>
      </c>
      <c r="G57" s="160" t="s">
        <v>155</v>
      </c>
      <c r="H57" s="150" t="s">
        <v>238</v>
      </c>
      <c r="I57" s="146" t="s">
        <v>232</v>
      </c>
      <c r="J57" s="147" t="s">
        <v>76</v>
      </c>
      <c r="K57" s="146" t="s">
        <v>509</v>
      </c>
      <c r="L57" s="154" t="s">
        <v>160</v>
      </c>
      <c r="M57" s="165" t="s">
        <v>510</v>
      </c>
      <c r="N57" s="152">
        <v>45903</v>
      </c>
      <c r="O57" s="156">
        <v>45904</v>
      </c>
      <c r="P57" s="159" t="s">
        <v>243</v>
      </c>
      <c r="Q57" s="149" t="s">
        <v>365</v>
      </c>
      <c r="R57" s="145" t="s">
        <v>163</v>
      </c>
      <c r="S57" s="148" t="s">
        <v>398</v>
      </c>
      <c r="T57" s="160" t="s">
        <v>165</v>
      </c>
      <c r="U57" s="145" t="s">
        <v>511</v>
      </c>
      <c r="V57" s="147" t="s">
        <v>25</v>
      </c>
      <c r="W57" s="162" t="s">
        <v>177</v>
      </c>
      <c r="X57" s="160" t="s">
        <v>512</v>
      </c>
      <c r="Y57" s="145">
        <v>1</v>
      </c>
      <c r="Z57" s="93">
        <v>0</v>
      </c>
      <c r="AA57" s="96">
        <f>IF(V57="TIPO I",'BASE LIQUIDACION REDEBAN 2025'!$B$2,IF(V57="TIPO II",'BASE LIQUIDACION REDEBAN 2025'!$B$3,IF(V57="TIPO III",'BASE LIQUIDACION REDEBAN 2025'!$B$4,IF(V57="TIPO IV",'BASE LIQUIDACION REDEBAN 2025'!$B$5,IF(W57="AEREO",'BASE LIQUIDACION REDEBAN 2025'!$B$6,'BASE LIQUIDACION REDEBAN 2025'!$B$5)))))</f>
        <v>75096.394270399993</v>
      </c>
      <c r="AB57" s="96">
        <f>IF(V57="TIPO I",'BASE LIQUIDACION REDEBAN 2025'!$B$10,IF(V57="TIPO II",'BASE LIQUIDACION REDEBAN 2025'!$B$11,IF(V57="TIPO III",'BASE LIQUIDACION REDEBAN 2025'!$B$12,'BASE LIQUIDACION REDEBAN 2025'!$B$13)))</f>
        <v>75096.394270399993</v>
      </c>
      <c r="AC57" s="97">
        <f t="shared" si="0"/>
        <v>75096.394270399993</v>
      </c>
      <c r="AE57" s="167"/>
    </row>
    <row r="58" spans="1:31" ht="13.9">
      <c r="A58" s="145" t="s">
        <v>76</v>
      </c>
      <c r="B58" s="8" t="str">
        <f>VLOOKUP(A58,'CENTRO DE COSTOS'!A:D,4,FALSE)</f>
        <v>DIEGO FERNANDO HENAO CARDONA</v>
      </c>
      <c r="C58" s="8" t="str">
        <f>VLOOKUP(A58,'CENTRO DE COSTOS'!A:D,2,FALSE)</f>
        <v>0004-0003</v>
      </c>
      <c r="D58" s="145">
        <v>76001</v>
      </c>
      <c r="E58" s="47" t="s">
        <v>513</v>
      </c>
      <c r="F58" s="146">
        <v>81319</v>
      </c>
      <c r="G58" s="160" t="s">
        <v>155</v>
      </c>
      <c r="H58" s="150" t="s">
        <v>238</v>
      </c>
      <c r="I58" s="146" t="s">
        <v>232</v>
      </c>
      <c r="J58" s="147" t="s">
        <v>76</v>
      </c>
      <c r="K58" s="146" t="s">
        <v>514</v>
      </c>
      <c r="L58" s="154" t="s">
        <v>160</v>
      </c>
      <c r="M58" s="165" t="s">
        <v>515</v>
      </c>
      <c r="N58" s="152">
        <v>45903</v>
      </c>
      <c r="O58" s="156">
        <v>45905</v>
      </c>
      <c r="P58" s="159" t="s">
        <v>243</v>
      </c>
      <c r="Q58" s="149" t="s">
        <v>365</v>
      </c>
      <c r="R58" s="145" t="s">
        <v>163</v>
      </c>
      <c r="S58" s="148" t="s">
        <v>366</v>
      </c>
      <c r="T58" s="160" t="s">
        <v>165</v>
      </c>
      <c r="U58" s="145" t="s">
        <v>516</v>
      </c>
      <c r="V58" s="147" t="s">
        <v>25</v>
      </c>
      <c r="W58" s="162" t="s">
        <v>177</v>
      </c>
      <c r="X58" s="160" t="s">
        <v>512</v>
      </c>
      <c r="Y58" s="145">
        <v>1</v>
      </c>
      <c r="Z58" s="93">
        <v>0</v>
      </c>
      <c r="AA58" s="96">
        <f>IF(V58="TIPO I",'BASE LIQUIDACION REDEBAN 2025'!$B$2,IF(V58="TIPO II",'BASE LIQUIDACION REDEBAN 2025'!$B$3,IF(V58="TIPO III",'BASE LIQUIDACION REDEBAN 2025'!$B$4,IF(V58="TIPO IV",'BASE LIQUIDACION REDEBAN 2025'!$B$5,IF(W58="AEREO",'BASE LIQUIDACION REDEBAN 2025'!$B$6,'BASE LIQUIDACION REDEBAN 2025'!$B$5)))))</f>
        <v>75096.394270399993</v>
      </c>
      <c r="AB58" s="96">
        <f>IF(V58="TIPO I",'BASE LIQUIDACION REDEBAN 2025'!$B$10,IF(V58="TIPO II",'BASE LIQUIDACION REDEBAN 2025'!$B$11,IF(V58="TIPO III",'BASE LIQUIDACION REDEBAN 2025'!$B$12,'BASE LIQUIDACION REDEBAN 2025'!$B$13)))</f>
        <v>75096.394270399993</v>
      </c>
      <c r="AC58" s="97">
        <f t="shared" si="0"/>
        <v>75096.394270399993</v>
      </c>
      <c r="AE58" s="167"/>
    </row>
    <row r="59" spans="1:31" ht="13.9">
      <c r="A59" s="145" t="s">
        <v>76</v>
      </c>
      <c r="B59" s="8" t="str">
        <f>VLOOKUP(A59,'CENTRO DE COSTOS'!A:D,4,FALSE)</f>
        <v>DIEGO FERNANDO HENAO CARDONA</v>
      </c>
      <c r="C59" s="8" t="str">
        <f>VLOOKUP(A59,'CENTRO DE COSTOS'!A:D,2,FALSE)</f>
        <v>0004-0003</v>
      </c>
      <c r="D59" s="145">
        <v>76001</v>
      </c>
      <c r="E59" s="47" t="s">
        <v>517</v>
      </c>
      <c r="F59" s="146">
        <v>81318</v>
      </c>
      <c r="G59" s="160" t="s">
        <v>155</v>
      </c>
      <c r="H59" s="150" t="s">
        <v>238</v>
      </c>
      <c r="I59" s="146" t="s">
        <v>232</v>
      </c>
      <c r="J59" s="147" t="s">
        <v>76</v>
      </c>
      <c r="K59" s="146" t="s">
        <v>518</v>
      </c>
      <c r="L59" s="154" t="s">
        <v>160</v>
      </c>
      <c r="M59" s="165" t="s">
        <v>519</v>
      </c>
      <c r="N59" s="152">
        <v>45903</v>
      </c>
      <c r="O59" s="156">
        <v>45904</v>
      </c>
      <c r="P59" s="159" t="s">
        <v>243</v>
      </c>
      <c r="Q59" s="149" t="s">
        <v>365</v>
      </c>
      <c r="R59" s="145" t="s">
        <v>163</v>
      </c>
      <c r="S59" s="148" t="s">
        <v>398</v>
      </c>
      <c r="T59" s="160" t="s">
        <v>165</v>
      </c>
      <c r="U59" s="145" t="s">
        <v>520</v>
      </c>
      <c r="V59" s="147" t="s">
        <v>25</v>
      </c>
      <c r="W59" s="162" t="s">
        <v>177</v>
      </c>
      <c r="X59" s="160" t="s">
        <v>521</v>
      </c>
      <c r="Y59" s="145">
        <v>1</v>
      </c>
      <c r="Z59" s="93">
        <v>0</v>
      </c>
      <c r="AA59" s="96">
        <f>IF(V59="TIPO I",'BASE LIQUIDACION REDEBAN 2025'!$B$2,IF(V59="TIPO II",'BASE LIQUIDACION REDEBAN 2025'!$B$3,IF(V59="TIPO III",'BASE LIQUIDACION REDEBAN 2025'!$B$4,IF(V59="TIPO IV",'BASE LIQUIDACION REDEBAN 2025'!$B$5,IF(W59="AEREO",'BASE LIQUIDACION REDEBAN 2025'!$B$6,'BASE LIQUIDACION REDEBAN 2025'!$B$5)))))</f>
        <v>75096.394270399993</v>
      </c>
      <c r="AB59" s="96">
        <f>IF(V59="TIPO I",'BASE LIQUIDACION REDEBAN 2025'!$B$10,IF(V59="TIPO II",'BASE LIQUIDACION REDEBAN 2025'!$B$11,IF(V59="TIPO III",'BASE LIQUIDACION REDEBAN 2025'!$B$12,'BASE LIQUIDACION REDEBAN 2025'!$B$13)))</f>
        <v>75096.394270399993</v>
      </c>
      <c r="AC59" s="97">
        <f t="shared" si="0"/>
        <v>75096.394270399993</v>
      </c>
      <c r="AE59" s="167"/>
    </row>
    <row r="60" spans="1:31" ht="13.9">
      <c r="A60" s="145" t="s">
        <v>76</v>
      </c>
      <c r="B60" s="8" t="str">
        <f>VLOOKUP(A60,'CENTRO DE COSTOS'!A:D,4,FALSE)</f>
        <v>DIEGO FERNANDO HENAO CARDONA</v>
      </c>
      <c r="C60" s="8" t="str">
        <f>VLOOKUP(A60,'CENTRO DE COSTOS'!A:D,2,FALSE)</f>
        <v>0004-0003</v>
      </c>
      <c r="D60" s="145">
        <v>76001</v>
      </c>
      <c r="E60" s="47" t="s">
        <v>522</v>
      </c>
      <c r="F60" s="146">
        <v>81317</v>
      </c>
      <c r="G60" s="160" t="s">
        <v>155</v>
      </c>
      <c r="H60" s="150" t="s">
        <v>238</v>
      </c>
      <c r="I60" s="146" t="s">
        <v>232</v>
      </c>
      <c r="J60" s="147" t="s">
        <v>76</v>
      </c>
      <c r="K60" s="146" t="s">
        <v>523</v>
      </c>
      <c r="L60" s="154" t="s">
        <v>160</v>
      </c>
      <c r="M60" s="165" t="s">
        <v>524</v>
      </c>
      <c r="N60" s="152">
        <v>45903</v>
      </c>
      <c r="O60" s="156">
        <v>45904</v>
      </c>
      <c r="P60" s="159" t="s">
        <v>243</v>
      </c>
      <c r="Q60" s="149" t="s">
        <v>365</v>
      </c>
      <c r="R60" s="145" t="s">
        <v>163</v>
      </c>
      <c r="S60" s="148" t="s">
        <v>525</v>
      </c>
      <c r="T60" s="160" t="s">
        <v>165</v>
      </c>
      <c r="U60" s="145" t="s">
        <v>526</v>
      </c>
      <c r="V60" s="147" t="s">
        <v>25</v>
      </c>
      <c r="W60" s="162" t="s">
        <v>177</v>
      </c>
      <c r="X60" s="160" t="s">
        <v>521</v>
      </c>
      <c r="Y60" s="145">
        <v>1</v>
      </c>
      <c r="Z60" s="93">
        <v>0</v>
      </c>
      <c r="AA60" s="96">
        <f>IF(V60="TIPO I",'BASE LIQUIDACION REDEBAN 2025'!$B$2,IF(V60="TIPO II",'BASE LIQUIDACION REDEBAN 2025'!$B$3,IF(V60="TIPO III",'BASE LIQUIDACION REDEBAN 2025'!$B$4,IF(V60="TIPO IV",'BASE LIQUIDACION REDEBAN 2025'!$B$5,IF(W60="AEREO",'BASE LIQUIDACION REDEBAN 2025'!$B$6,'BASE LIQUIDACION REDEBAN 2025'!$B$5)))))</f>
        <v>75096.394270399993</v>
      </c>
      <c r="AB60" s="96">
        <f>IF(V60="TIPO I",'BASE LIQUIDACION REDEBAN 2025'!$B$10,IF(V60="TIPO II",'BASE LIQUIDACION REDEBAN 2025'!$B$11,IF(V60="TIPO III",'BASE LIQUIDACION REDEBAN 2025'!$B$12,'BASE LIQUIDACION REDEBAN 2025'!$B$13)))</f>
        <v>75096.394270399993</v>
      </c>
      <c r="AC60" s="97">
        <f t="shared" si="0"/>
        <v>75096.394270399993</v>
      </c>
      <c r="AE60" s="167"/>
    </row>
    <row r="61" spans="1:31" ht="13.9">
      <c r="A61" s="145" t="s">
        <v>76</v>
      </c>
      <c r="B61" s="8" t="str">
        <f>VLOOKUP(A61,'CENTRO DE COSTOS'!A:D,4,FALSE)</f>
        <v>DIEGO FERNANDO HENAO CARDONA</v>
      </c>
      <c r="C61" s="8" t="str">
        <f>VLOOKUP(A61,'CENTRO DE COSTOS'!A:D,2,FALSE)</f>
        <v>0004-0003</v>
      </c>
      <c r="D61" s="145">
        <v>76001</v>
      </c>
      <c r="E61" s="47" t="s">
        <v>527</v>
      </c>
      <c r="F61" s="146">
        <v>81320</v>
      </c>
      <c r="G61" s="160" t="s">
        <v>155</v>
      </c>
      <c r="H61" s="150" t="s">
        <v>238</v>
      </c>
      <c r="I61" s="146" t="s">
        <v>232</v>
      </c>
      <c r="J61" s="147" t="s">
        <v>76</v>
      </c>
      <c r="K61" s="146" t="s">
        <v>528</v>
      </c>
      <c r="L61" s="154" t="s">
        <v>160</v>
      </c>
      <c r="M61" s="165" t="s">
        <v>529</v>
      </c>
      <c r="N61" s="152">
        <v>45903</v>
      </c>
      <c r="O61" s="156">
        <v>45904</v>
      </c>
      <c r="P61" s="159" t="s">
        <v>243</v>
      </c>
      <c r="Q61" s="149" t="s">
        <v>365</v>
      </c>
      <c r="R61" s="145" t="s">
        <v>163</v>
      </c>
      <c r="S61" s="148" t="s">
        <v>398</v>
      </c>
      <c r="T61" s="160" t="s">
        <v>165</v>
      </c>
      <c r="U61" s="145" t="s">
        <v>530</v>
      </c>
      <c r="V61" s="147" t="s">
        <v>25</v>
      </c>
      <c r="W61" s="162" t="s">
        <v>177</v>
      </c>
      <c r="X61" s="160" t="s">
        <v>531</v>
      </c>
      <c r="Y61" s="145">
        <v>1</v>
      </c>
      <c r="Z61" s="93">
        <v>0</v>
      </c>
      <c r="AA61" s="96">
        <f>IF(V61="TIPO I",'BASE LIQUIDACION REDEBAN 2025'!$B$2,IF(V61="TIPO II",'BASE LIQUIDACION REDEBAN 2025'!$B$3,IF(V61="TIPO III",'BASE LIQUIDACION REDEBAN 2025'!$B$4,IF(V61="TIPO IV",'BASE LIQUIDACION REDEBAN 2025'!$B$5,IF(W61="AEREO",'BASE LIQUIDACION REDEBAN 2025'!$B$6,'BASE LIQUIDACION REDEBAN 2025'!$B$5)))))</f>
        <v>75096.394270399993</v>
      </c>
      <c r="AB61" s="96">
        <f>IF(V61="TIPO I",'BASE LIQUIDACION REDEBAN 2025'!$B$10,IF(V61="TIPO II",'BASE LIQUIDACION REDEBAN 2025'!$B$11,IF(V61="TIPO III",'BASE LIQUIDACION REDEBAN 2025'!$B$12,'BASE LIQUIDACION REDEBAN 2025'!$B$13)))</f>
        <v>75096.394270399993</v>
      </c>
      <c r="AC61" s="97">
        <f t="shared" si="0"/>
        <v>75096.394270399993</v>
      </c>
      <c r="AE61" s="167"/>
    </row>
    <row r="62" spans="1:31" ht="13.9">
      <c r="A62" s="145" t="s">
        <v>76</v>
      </c>
      <c r="B62" s="8" t="str">
        <f>VLOOKUP(A62,'CENTRO DE COSTOS'!A:D,4,FALSE)</f>
        <v>DIEGO FERNANDO HENAO CARDONA</v>
      </c>
      <c r="C62" s="8" t="str">
        <f>VLOOKUP(A62,'CENTRO DE COSTOS'!A:D,2,FALSE)</f>
        <v>0004-0003</v>
      </c>
      <c r="D62" s="145">
        <v>76001</v>
      </c>
      <c r="E62" s="47" t="s">
        <v>532</v>
      </c>
      <c r="F62" s="146">
        <v>81315</v>
      </c>
      <c r="G62" s="160" t="s">
        <v>155</v>
      </c>
      <c r="H62" s="150" t="s">
        <v>238</v>
      </c>
      <c r="I62" s="146" t="s">
        <v>232</v>
      </c>
      <c r="J62" s="147" t="s">
        <v>76</v>
      </c>
      <c r="K62" s="146" t="s">
        <v>533</v>
      </c>
      <c r="L62" s="154" t="s">
        <v>160</v>
      </c>
      <c r="M62" s="165" t="s">
        <v>534</v>
      </c>
      <c r="N62" s="152">
        <v>45903</v>
      </c>
      <c r="O62" s="156">
        <v>45905</v>
      </c>
      <c r="P62" s="159" t="s">
        <v>243</v>
      </c>
      <c r="Q62" s="149" t="s">
        <v>365</v>
      </c>
      <c r="R62" s="145" t="s">
        <v>163</v>
      </c>
      <c r="S62" s="148" t="s">
        <v>366</v>
      </c>
      <c r="T62" s="160" t="s">
        <v>165</v>
      </c>
      <c r="U62" s="145" t="s">
        <v>535</v>
      </c>
      <c r="V62" s="147" t="s">
        <v>25</v>
      </c>
      <c r="W62" s="162" t="s">
        <v>177</v>
      </c>
      <c r="X62" s="160" t="s">
        <v>346</v>
      </c>
      <c r="Y62" s="145">
        <v>1</v>
      </c>
      <c r="Z62" s="93">
        <v>0</v>
      </c>
      <c r="AA62" s="96">
        <f>IF(V62="TIPO I",'BASE LIQUIDACION REDEBAN 2025'!$B$2,IF(V62="TIPO II",'BASE LIQUIDACION REDEBAN 2025'!$B$3,IF(V62="TIPO III",'BASE LIQUIDACION REDEBAN 2025'!$B$4,IF(V62="TIPO IV",'BASE LIQUIDACION REDEBAN 2025'!$B$5,IF(W62="AEREO",'BASE LIQUIDACION REDEBAN 2025'!$B$6,'BASE LIQUIDACION REDEBAN 2025'!$B$5)))))</f>
        <v>75096.394270399993</v>
      </c>
      <c r="AB62" s="96">
        <f>IF(V62="TIPO I",'BASE LIQUIDACION REDEBAN 2025'!$B$10,IF(V62="TIPO II",'BASE LIQUIDACION REDEBAN 2025'!$B$11,IF(V62="TIPO III",'BASE LIQUIDACION REDEBAN 2025'!$B$12,'BASE LIQUIDACION REDEBAN 2025'!$B$13)))</f>
        <v>75096.394270399993</v>
      </c>
      <c r="AC62" s="97">
        <f t="shared" si="0"/>
        <v>75096.394270399993</v>
      </c>
      <c r="AE62" s="167"/>
    </row>
    <row r="63" spans="1:31" ht="13.9">
      <c r="A63" s="145" t="s">
        <v>68</v>
      </c>
      <c r="B63" s="8" t="str">
        <f>VLOOKUP(A63,'CENTRO DE COSTOS'!A:D,4,FALSE)</f>
        <v>WILLIAM ASDRUBAL ROZO ROZO</v>
      </c>
      <c r="C63" s="8" t="str">
        <f>VLOOKUP(A63,'CENTRO DE COSTOS'!A:D,2,FALSE)</f>
        <v>0004-0004</v>
      </c>
      <c r="D63" s="145">
        <v>11001</v>
      </c>
      <c r="E63" s="47" t="s">
        <v>536</v>
      </c>
      <c r="F63" s="146">
        <v>81313</v>
      </c>
      <c r="G63" s="160" t="s">
        <v>155</v>
      </c>
      <c r="H63" s="150" t="s">
        <v>238</v>
      </c>
      <c r="I63" s="146" t="s">
        <v>417</v>
      </c>
      <c r="J63" s="147" t="s">
        <v>68</v>
      </c>
      <c r="K63" s="146" t="s">
        <v>537</v>
      </c>
      <c r="L63" s="154" t="s">
        <v>160</v>
      </c>
      <c r="M63" s="165" t="s">
        <v>538</v>
      </c>
      <c r="N63" s="152">
        <v>45903</v>
      </c>
      <c r="O63" s="156">
        <v>45904</v>
      </c>
      <c r="P63" s="159" t="s">
        <v>243</v>
      </c>
      <c r="Q63" s="149" t="s">
        <v>365</v>
      </c>
      <c r="R63" s="145" t="s">
        <v>163</v>
      </c>
      <c r="S63" s="148" t="s">
        <v>539</v>
      </c>
      <c r="T63" s="160" t="s">
        <v>165</v>
      </c>
      <c r="U63" s="145" t="s">
        <v>540</v>
      </c>
      <c r="V63" s="147" t="s">
        <v>25</v>
      </c>
      <c r="W63" s="162" t="s">
        <v>177</v>
      </c>
      <c r="X63" s="160" t="s">
        <v>541</v>
      </c>
      <c r="Y63" s="145">
        <v>1</v>
      </c>
      <c r="Z63" s="93">
        <v>0</v>
      </c>
      <c r="AA63" s="96">
        <f>IF(V63="TIPO I",'BASE LIQUIDACION REDEBAN 2025'!$B$2,IF(V63="TIPO II",'BASE LIQUIDACION REDEBAN 2025'!$B$3,IF(V63="TIPO III",'BASE LIQUIDACION REDEBAN 2025'!$B$4,IF(V63="TIPO IV",'BASE LIQUIDACION REDEBAN 2025'!$B$5,IF(W63="AEREO",'BASE LIQUIDACION REDEBAN 2025'!$B$6,'BASE LIQUIDACION REDEBAN 2025'!$B$5)))))</f>
        <v>75096.394270399993</v>
      </c>
      <c r="AB63" s="96">
        <f>IF(V63="TIPO I",'BASE LIQUIDACION REDEBAN 2025'!$B$10,IF(V63="TIPO II",'BASE LIQUIDACION REDEBAN 2025'!$B$11,IF(V63="TIPO III",'BASE LIQUIDACION REDEBAN 2025'!$B$12,'BASE LIQUIDACION REDEBAN 2025'!$B$13)))</f>
        <v>75096.394270399993</v>
      </c>
      <c r="AC63" s="97">
        <f t="shared" si="0"/>
        <v>75096.394270399993</v>
      </c>
      <c r="AE63" s="167"/>
    </row>
    <row r="64" spans="1:31" ht="13.9">
      <c r="A64" s="145" t="s">
        <v>68</v>
      </c>
      <c r="B64" s="8" t="str">
        <f>VLOOKUP(A64,'CENTRO DE COSTOS'!A:D,4,FALSE)</f>
        <v>WILLIAM ASDRUBAL ROZO ROZO</v>
      </c>
      <c r="C64" s="8" t="str">
        <f>VLOOKUP(A64,'CENTRO DE COSTOS'!A:D,2,FALSE)</f>
        <v>0004-0004</v>
      </c>
      <c r="D64" s="145">
        <v>11001</v>
      </c>
      <c r="E64" s="47" t="s">
        <v>542</v>
      </c>
      <c r="F64" s="146">
        <v>81308</v>
      </c>
      <c r="G64" s="160" t="s">
        <v>155</v>
      </c>
      <c r="H64" s="150" t="s">
        <v>238</v>
      </c>
      <c r="I64" s="146" t="s">
        <v>417</v>
      </c>
      <c r="J64" s="147" t="s">
        <v>68</v>
      </c>
      <c r="K64" s="146" t="s">
        <v>543</v>
      </c>
      <c r="L64" s="154" t="s">
        <v>160</v>
      </c>
      <c r="M64" s="165" t="s">
        <v>544</v>
      </c>
      <c r="N64" s="152">
        <v>45903</v>
      </c>
      <c r="O64" s="156">
        <v>45904</v>
      </c>
      <c r="P64" s="159" t="s">
        <v>243</v>
      </c>
      <c r="Q64" s="149" t="s">
        <v>365</v>
      </c>
      <c r="R64" s="145" t="s">
        <v>163</v>
      </c>
      <c r="S64" s="148" t="s">
        <v>398</v>
      </c>
      <c r="T64" s="160" t="s">
        <v>165</v>
      </c>
      <c r="U64" s="145" t="s">
        <v>545</v>
      </c>
      <c r="V64" s="147" t="s">
        <v>25</v>
      </c>
      <c r="W64" s="162" t="s">
        <v>177</v>
      </c>
      <c r="X64" s="160" t="s">
        <v>546</v>
      </c>
      <c r="Y64" s="145">
        <v>1</v>
      </c>
      <c r="Z64" s="93">
        <v>0</v>
      </c>
      <c r="AA64" s="96">
        <f>IF(V64="TIPO I",'BASE LIQUIDACION REDEBAN 2025'!$B$2,IF(V64="TIPO II",'BASE LIQUIDACION REDEBAN 2025'!$B$3,IF(V64="TIPO III",'BASE LIQUIDACION REDEBAN 2025'!$B$4,IF(V64="TIPO IV",'BASE LIQUIDACION REDEBAN 2025'!$B$5,IF(W64="AEREO",'BASE LIQUIDACION REDEBAN 2025'!$B$6,'BASE LIQUIDACION REDEBAN 2025'!$B$5)))))</f>
        <v>75096.394270399993</v>
      </c>
      <c r="AB64" s="96">
        <f>IF(V64="TIPO I",'BASE LIQUIDACION REDEBAN 2025'!$B$10,IF(V64="TIPO II",'BASE LIQUIDACION REDEBAN 2025'!$B$11,IF(V64="TIPO III",'BASE LIQUIDACION REDEBAN 2025'!$B$12,'BASE LIQUIDACION REDEBAN 2025'!$B$13)))</f>
        <v>75096.394270399993</v>
      </c>
      <c r="AC64" s="97">
        <f t="shared" si="0"/>
        <v>75096.394270399993</v>
      </c>
      <c r="AE64" s="167"/>
    </row>
    <row r="65" spans="1:31" ht="13.9">
      <c r="A65" s="145" t="s">
        <v>68</v>
      </c>
      <c r="B65" s="8" t="str">
        <f>VLOOKUP(A65,'CENTRO DE COSTOS'!A:D,4,FALSE)</f>
        <v>WILLIAM ASDRUBAL ROZO ROZO</v>
      </c>
      <c r="C65" s="8" t="str">
        <f>VLOOKUP(A65,'CENTRO DE COSTOS'!A:D,2,FALSE)</f>
        <v>0004-0004</v>
      </c>
      <c r="D65" s="145">
        <v>11001</v>
      </c>
      <c r="E65" s="47" t="s">
        <v>547</v>
      </c>
      <c r="F65" s="146">
        <v>81310</v>
      </c>
      <c r="G65" s="160" t="s">
        <v>155</v>
      </c>
      <c r="H65" s="150" t="s">
        <v>238</v>
      </c>
      <c r="I65" s="146" t="s">
        <v>417</v>
      </c>
      <c r="J65" s="147" t="s">
        <v>68</v>
      </c>
      <c r="K65" s="146" t="s">
        <v>548</v>
      </c>
      <c r="L65" s="154" t="s">
        <v>160</v>
      </c>
      <c r="M65" s="165" t="s">
        <v>549</v>
      </c>
      <c r="N65" s="152">
        <v>45903</v>
      </c>
      <c r="O65" s="156">
        <v>45905</v>
      </c>
      <c r="P65" s="159" t="s">
        <v>243</v>
      </c>
      <c r="Q65" s="149" t="s">
        <v>365</v>
      </c>
      <c r="R65" s="145" t="s">
        <v>163</v>
      </c>
      <c r="S65" s="148" t="s">
        <v>366</v>
      </c>
      <c r="T65" s="160" t="s">
        <v>165</v>
      </c>
      <c r="U65" s="145" t="s">
        <v>550</v>
      </c>
      <c r="V65" s="147" t="s">
        <v>25</v>
      </c>
      <c r="W65" s="162" t="s">
        <v>177</v>
      </c>
      <c r="X65" s="160" t="s">
        <v>551</v>
      </c>
      <c r="Y65" s="145">
        <v>1</v>
      </c>
      <c r="Z65" s="93">
        <v>0</v>
      </c>
      <c r="AA65" s="96">
        <f>IF(V65="TIPO I",'BASE LIQUIDACION REDEBAN 2025'!$B$2,IF(V65="TIPO II",'BASE LIQUIDACION REDEBAN 2025'!$B$3,IF(V65="TIPO III",'BASE LIQUIDACION REDEBAN 2025'!$B$4,IF(V65="TIPO IV",'BASE LIQUIDACION REDEBAN 2025'!$B$5,IF(W65="AEREO",'BASE LIQUIDACION REDEBAN 2025'!$B$6,'BASE LIQUIDACION REDEBAN 2025'!$B$5)))))</f>
        <v>75096.394270399993</v>
      </c>
      <c r="AB65" s="96">
        <f>IF(V65="TIPO I",'BASE LIQUIDACION REDEBAN 2025'!$B$10,IF(V65="TIPO II",'BASE LIQUIDACION REDEBAN 2025'!$B$11,IF(V65="TIPO III",'BASE LIQUIDACION REDEBAN 2025'!$B$12,'BASE LIQUIDACION REDEBAN 2025'!$B$13)))</f>
        <v>75096.394270399993</v>
      </c>
      <c r="AC65" s="97">
        <f t="shared" si="0"/>
        <v>75096.394270399993</v>
      </c>
      <c r="AE65" s="167"/>
    </row>
    <row r="66" spans="1:31" ht="13.9">
      <c r="A66" s="145" t="s">
        <v>68</v>
      </c>
      <c r="B66" s="8" t="str">
        <f>VLOOKUP(A66,'CENTRO DE COSTOS'!A:D,4,FALSE)</f>
        <v>WILLIAM ASDRUBAL ROZO ROZO</v>
      </c>
      <c r="C66" s="8" t="str">
        <f>VLOOKUP(A66,'CENTRO DE COSTOS'!A:D,2,FALSE)</f>
        <v>0004-0004</v>
      </c>
      <c r="D66" s="145">
        <v>11001</v>
      </c>
      <c r="E66" s="47" t="s">
        <v>552</v>
      </c>
      <c r="F66" s="146">
        <v>81311</v>
      </c>
      <c r="G66" s="160" t="s">
        <v>155</v>
      </c>
      <c r="H66" s="150" t="s">
        <v>238</v>
      </c>
      <c r="I66" s="146" t="s">
        <v>417</v>
      </c>
      <c r="J66" s="147" t="s">
        <v>68</v>
      </c>
      <c r="K66" s="146" t="s">
        <v>553</v>
      </c>
      <c r="L66" s="154" t="s">
        <v>160</v>
      </c>
      <c r="M66" s="165" t="s">
        <v>554</v>
      </c>
      <c r="N66" s="152">
        <v>45903</v>
      </c>
      <c r="O66" s="156">
        <v>45904</v>
      </c>
      <c r="P66" s="159" t="s">
        <v>243</v>
      </c>
      <c r="Q66" s="149" t="s">
        <v>365</v>
      </c>
      <c r="R66" s="145" t="s">
        <v>163</v>
      </c>
      <c r="S66" s="148" t="s">
        <v>555</v>
      </c>
      <c r="T66" s="160" t="s">
        <v>165</v>
      </c>
      <c r="U66" s="145" t="s">
        <v>556</v>
      </c>
      <c r="V66" s="147" t="s">
        <v>25</v>
      </c>
      <c r="W66" s="162" t="s">
        <v>177</v>
      </c>
      <c r="X66" s="160" t="s">
        <v>541</v>
      </c>
      <c r="Y66" s="145">
        <v>1</v>
      </c>
      <c r="Z66" s="93">
        <v>0</v>
      </c>
      <c r="AA66" s="96">
        <f>IF(V66="TIPO I",'BASE LIQUIDACION REDEBAN 2025'!$B$2,IF(V66="TIPO II",'BASE LIQUIDACION REDEBAN 2025'!$B$3,IF(V66="TIPO III",'BASE LIQUIDACION REDEBAN 2025'!$B$4,IF(V66="TIPO IV",'BASE LIQUIDACION REDEBAN 2025'!$B$5,IF(W66="AEREO",'BASE LIQUIDACION REDEBAN 2025'!$B$6,'BASE LIQUIDACION REDEBAN 2025'!$B$5)))))</f>
        <v>75096.394270399993</v>
      </c>
      <c r="AB66" s="96">
        <f>IF(V66="TIPO I",'BASE LIQUIDACION REDEBAN 2025'!$B$10,IF(V66="TIPO II",'BASE LIQUIDACION REDEBAN 2025'!$B$11,IF(V66="TIPO III",'BASE LIQUIDACION REDEBAN 2025'!$B$12,'BASE LIQUIDACION REDEBAN 2025'!$B$13)))</f>
        <v>75096.394270399993</v>
      </c>
      <c r="AC66" s="97">
        <f t="shared" si="0"/>
        <v>75096.394270399993</v>
      </c>
      <c r="AE66" s="167"/>
    </row>
    <row r="67" spans="1:31" ht="13.9">
      <c r="A67" s="145" t="s">
        <v>68</v>
      </c>
      <c r="B67" s="8" t="str">
        <f>VLOOKUP(A67,'CENTRO DE COSTOS'!A:D,4,FALSE)</f>
        <v>WILLIAM ASDRUBAL ROZO ROZO</v>
      </c>
      <c r="C67" s="8" t="str">
        <f>VLOOKUP(A67,'CENTRO DE COSTOS'!A:D,2,FALSE)</f>
        <v>0004-0004</v>
      </c>
      <c r="D67" s="145">
        <v>11001</v>
      </c>
      <c r="E67" s="47" t="s">
        <v>557</v>
      </c>
      <c r="F67" s="146">
        <v>81309</v>
      </c>
      <c r="G67" s="160" t="s">
        <v>155</v>
      </c>
      <c r="H67" s="150" t="s">
        <v>238</v>
      </c>
      <c r="I67" s="146" t="s">
        <v>417</v>
      </c>
      <c r="J67" s="147" t="s">
        <v>68</v>
      </c>
      <c r="K67" s="146" t="s">
        <v>558</v>
      </c>
      <c r="L67" s="154" t="s">
        <v>160</v>
      </c>
      <c r="M67" s="165" t="s">
        <v>559</v>
      </c>
      <c r="N67" s="152">
        <v>45903</v>
      </c>
      <c r="O67" s="156">
        <v>45905</v>
      </c>
      <c r="P67" s="159" t="s">
        <v>243</v>
      </c>
      <c r="Q67" s="149" t="s">
        <v>365</v>
      </c>
      <c r="R67" s="145" t="s">
        <v>163</v>
      </c>
      <c r="S67" s="148" t="s">
        <v>366</v>
      </c>
      <c r="T67" s="160" t="s">
        <v>165</v>
      </c>
      <c r="U67" s="145" t="s">
        <v>560</v>
      </c>
      <c r="V67" s="147" t="s">
        <v>25</v>
      </c>
      <c r="W67" s="162" t="s">
        <v>177</v>
      </c>
      <c r="X67" s="160" t="s">
        <v>561</v>
      </c>
      <c r="Y67" s="145">
        <v>1</v>
      </c>
      <c r="Z67" s="93">
        <v>0</v>
      </c>
      <c r="AA67" s="96">
        <f>IF(V67="TIPO I",'BASE LIQUIDACION REDEBAN 2025'!$B$2,IF(V67="TIPO II",'BASE LIQUIDACION REDEBAN 2025'!$B$3,IF(V67="TIPO III",'BASE LIQUIDACION REDEBAN 2025'!$B$4,IF(V67="TIPO IV",'BASE LIQUIDACION REDEBAN 2025'!$B$5,IF(W67="AEREO",'BASE LIQUIDACION REDEBAN 2025'!$B$6,'BASE LIQUIDACION REDEBAN 2025'!$B$5)))))</f>
        <v>75096.394270399993</v>
      </c>
      <c r="AB67" s="96">
        <f>IF(V67="TIPO I",'BASE LIQUIDACION REDEBAN 2025'!$B$10,IF(V67="TIPO II",'BASE LIQUIDACION REDEBAN 2025'!$B$11,IF(V67="TIPO III",'BASE LIQUIDACION REDEBAN 2025'!$B$12,'BASE LIQUIDACION REDEBAN 2025'!$B$13)))</f>
        <v>75096.394270399993</v>
      </c>
      <c r="AC67" s="97">
        <f t="shared" ref="AC67:AC130" si="1">Y67*AA67+Z67*AB67</f>
        <v>75096.394270399993</v>
      </c>
      <c r="AE67" s="167"/>
    </row>
    <row r="68" spans="1:31" ht="13.9">
      <c r="A68" s="145" t="s">
        <v>68</v>
      </c>
      <c r="B68" s="8" t="str">
        <f>VLOOKUP(A68,'CENTRO DE COSTOS'!A:D,4,FALSE)</f>
        <v>WILLIAM ASDRUBAL ROZO ROZO</v>
      </c>
      <c r="C68" s="8" t="str">
        <f>VLOOKUP(A68,'CENTRO DE COSTOS'!A:D,2,FALSE)</f>
        <v>0004-0004</v>
      </c>
      <c r="D68" s="145">
        <v>11001</v>
      </c>
      <c r="E68" s="47" t="s">
        <v>562</v>
      </c>
      <c r="F68" s="146">
        <v>81312</v>
      </c>
      <c r="G68" s="160" t="s">
        <v>155</v>
      </c>
      <c r="H68" s="150" t="s">
        <v>238</v>
      </c>
      <c r="I68" s="146" t="s">
        <v>417</v>
      </c>
      <c r="J68" s="147" t="s">
        <v>68</v>
      </c>
      <c r="K68" s="146" t="s">
        <v>563</v>
      </c>
      <c r="L68" s="154" t="s">
        <v>160</v>
      </c>
      <c r="M68" s="165" t="s">
        <v>564</v>
      </c>
      <c r="N68" s="152">
        <v>45903</v>
      </c>
      <c r="O68" s="156">
        <v>45904</v>
      </c>
      <c r="P68" s="159" t="s">
        <v>243</v>
      </c>
      <c r="Q68" s="149" t="s">
        <v>365</v>
      </c>
      <c r="R68" s="145" t="s">
        <v>163</v>
      </c>
      <c r="S68" s="148" t="s">
        <v>398</v>
      </c>
      <c r="T68" s="160" t="s">
        <v>165</v>
      </c>
      <c r="U68" s="145" t="s">
        <v>565</v>
      </c>
      <c r="V68" s="147" t="s">
        <v>25</v>
      </c>
      <c r="W68" s="162" t="s">
        <v>177</v>
      </c>
      <c r="X68" s="160" t="s">
        <v>566</v>
      </c>
      <c r="Y68" s="145">
        <v>1</v>
      </c>
      <c r="Z68" s="93">
        <v>0</v>
      </c>
      <c r="AA68" s="96">
        <f>IF(V68="TIPO I",'BASE LIQUIDACION REDEBAN 2025'!$B$2,IF(V68="TIPO II",'BASE LIQUIDACION REDEBAN 2025'!$B$3,IF(V68="TIPO III",'BASE LIQUIDACION REDEBAN 2025'!$B$4,IF(V68="TIPO IV",'BASE LIQUIDACION REDEBAN 2025'!$B$5,IF(W68="AEREO",'BASE LIQUIDACION REDEBAN 2025'!$B$6,'BASE LIQUIDACION REDEBAN 2025'!$B$5)))))</f>
        <v>75096.394270399993</v>
      </c>
      <c r="AB68" s="96">
        <f>IF(V68="TIPO I",'BASE LIQUIDACION REDEBAN 2025'!$B$10,IF(V68="TIPO II",'BASE LIQUIDACION REDEBAN 2025'!$B$11,IF(V68="TIPO III",'BASE LIQUIDACION REDEBAN 2025'!$B$12,'BASE LIQUIDACION REDEBAN 2025'!$B$13)))</f>
        <v>75096.394270399993</v>
      </c>
      <c r="AC68" s="97">
        <f t="shared" si="1"/>
        <v>75096.394270399993</v>
      </c>
      <c r="AE68" s="167"/>
    </row>
    <row r="69" spans="1:31" ht="13.9">
      <c r="A69" s="145" t="s">
        <v>90</v>
      </c>
      <c r="B69" s="8" t="str">
        <f>VLOOKUP(A69,'CENTRO DE COSTOS'!A:D,4,FALSE)</f>
        <v>JUAN SEBASTIÁN RÍOS CASTRILLÓN</v>
      </c>
      <c r="C69" s="8" t="str">
        <f>VLOOKUP(A69,'CENTRO DE COSTOS'!A:D,2,FALSE)</f>
        <v>0004-0005</v>
      </c>
      <c r="D69" s="145">
        <v>5001</v>
      </c>
      <c r="E69" s="47" t="s">
        <v>567</v>
      </c>
      <c r="F69" s="146">
        <v>81361</v>
      </c>
      <c r="G69" s="160" t="s">
        <v>155</v>
      </c>
      <c r="H69" s="150" t="s">
        <v>238</v>
      </c>
      <c r="I69" s="146" t="s">
        <v>249</v>
      </c>
      <c r="J69" s="147" t="s">
        <v>90</v>
      </c>
      <c r="K69" s="146" t="s">
        <v>568</v>
      </c>
      <c r="L69" s="154" t="s">
        <v>160</v>
      </c>
      <c r="M69" s="165" t="s">
        <v>569</v>
      </c>
      <c r="N69" s="152">
        <v>45908</v>
      </c>
      <c r="O69" s="156">
        <v>45909</v>
      </c>
      <c r="P69" s="159" t="s">
        <v>243</v>
      </c>
      <c r="Q69" s="149" t="s">
        <v>244</v>
      </c>
      <c r="R69" s="145" t="s">
        <v>163</v>
      </c>
      <c r="S69" s="148" t="s">
        <v>570</v>
      </c>
      <c r="T69" s="160" t="s">
        <v>165</v>
      </c>
      <c r="U69" s="145" t="s">
        <v>571</v>
      </c>
      <c r="V69" s="147" t="s">
        <v>25</v>
      </c>
      <c r="W69" s="162" t="s">
        <v>177</v>
      </c>
      <c r="X69" s="160" t="s">
        <v>361</v>
      </c>
      <c r="Y69" s="145">
        <v>1</v>
      </c>
      <c r="Z69" s="93">
        <v>0</v>
      </c>
      <c r="AA69" s="96">
        <f>IF(V69="TIPO I",'BASE LIQUIDACION REDEBAN 2025'!$B$2,IF(V69="TIPO II",'BASE LIQUIDACION REDEBAN 2025'!$B$3,IF(V69="TIPO III",'BASE LIQUIDACION REDEBAN 2025'!$B$4,IF(V69="TIPO IV",'BASE LIQUIDACION REDEBAN 2025'!$B$5,IF(W69="AEREO",'BASE LIQUIDACION REDEBAN 2025'!$B$6,'BASE LIQUIDACION REDEBAN 2025'!$B$5)))))</f>
        <v>75096.394270399993</v>
      </c>
      <c r="AB69" s="96">
        <f>IF(V69="TIPO I",'BASE LIQUIDACION REDEBAN 2025'!$B$10,IF(V69="TIPO II",'BASE LIQUIDACION REDEBAN 2025'!$B$11,IF(V69="TIPO III",'BASE LIQUIDACION REDEBAN 2025'!$B$12,'BASE LIQUIDACION REDEBAN 2025'!$B$13)))</f>
        <v>75096.394270399993</v>
      </c>
      <c r="AC69" s="97">
        <f t="shared" si="1"/>
        <v>75096.394270399993</v>
      </c>
      <c r="AE69" s="167"/>
    </row>
    <row r="70" spans="1:31" ht="13.9">
      <c r="A70" s="145" t="s">
        <v>90</v>
      </c>
      <c r="B70" s="8" t="str">
        <f>VLOOKUP(A70,'CENTRO DE COSTOS'!A:D,4,FALSE)</f>
        <v>JUAN SEBASTIÁN RÍOS CASTRILLÓN</v>
      </c>
      <c r="C70" s="8" t="str">
        <f>VLOOKUP(A70,'CENTRO DE COSTOS'!A:D,2,FALSE)</f>
        <v>0004-0005</v>
      </c>
      <c r="D70" s="145">
        <v>5321</v>
      </c>
      <c r="E70" s="47" t="s">
        <v>572</v>
      </c>
      <c r="F70" s="146">
        <v>81357</v>
      </c>
      <c r="G70" s="160" t="s">
        <v>155</v>
      </c>
      <c r="H70" s="150" t="s">
        <v>238</v>
      </c>
      <c r="I70" s="146" t="s">
        <v>249</v>
      </c>
      <c r="J70" s="147" t="s">
        <v>573</v>
      </c>
      <c r="K70" s="146" t="s">
        <v>574</v>
      </c>
      <c r="L70" s="154" t="s">
        <v>160</v>
      </c>
      <c r="M70" s="165" t="s">
        <v>575</v>
      </c>
      <c r="N70" s="152">
        <v>45908</v>
      </c>
      <c r="O70" s="156">
        <v>45910</v>
      </c>
      <c r="P70" s="159" t="s">
        <v>243</v>
      </c>
      <c r="Q70" s="149" t="s">
        <v>244</v>
      </c>
      <c r="R70" s="145" t="s">
        <v>163</v>
      </c>
      <c r="S70" s="148" t="s">
        <v>576</v>
      </c>
      <c r="T70" s="160" t="s">
        <v>165</v>
      </c>
      <c r="U70" s="145" t="s">
        <v>577</v>
      </c>
      <c r="V70" s="147" t="s">
        <v>28</v>
      </c>
      <c r="W70" s="162" t="s">
        <v>177</v>
      </c>
      <c r="X70" s="160" t="s">
        <v>578</v>
      </c>
      <c r="Y70" s="145">
        <v>1</v>
      </c>
      <c r="Z70" s="93">
        <v>0</v>
      </c>
      <c r="AA70" s="96">
        <f>IF(V70="TIPO I",'BASE LIQUIDACION REDEBAN 2025'!$B$2,IF(V70="TIPO II",'BASE LIQUIDACION REDEBAN 2025'!$B$3,IF(V70="TIPO III",'BASE LIQUIDACION REDEBAN 2025'!$B$4,IF(V70="TIPO IV",'BASE LIQUIDACION REDEBAN 2025'!$B$5,IF(W70="AEREO",'BASE LIQUIDACION REDEBAN 2025'!$B$6,'BASE LIQUIDACION REDEBAN 2025'!$B$5)))))</f>
        <v>163813.69572160003</v>
      </c>
      <c r="AB70" s="96">
        <f>IF(V70="TIPO I",'BASE LIQUIDACION REDEBAN 2025'!$B$10,IF(V70="TIPO II",'BASE LIQUIDACION REDEBAN 2025'!$B$11,IF(V70="TIPO III",'BASE LIQUIDACION REDEBAN 2025'!$B$12,'BASE LIQUIDACION REDEBAN 2025'!$B$13)))</f>
        <v>140395.6348884</v>
      </c>
      <c r="AC70" s="97">
        <f t="shared" si="1"/>
        <v>163813.69572160003</v>
      </c>
      <c r="AE70" s="167"/>
    </row>
    <row r="71" spans="1:31" ht="13.9">
      <c r="A71" s="145" t="s">
        <v>90</v>
      </c>
      <c r="B71" s="8" t="str">
        <f>VLOOKUP(A71,'CENTRO DE COSTOS'!A:D,4,FALSE)</f>
        <v>JUAN SEBASTIÁN RÍOS CASTRILLÓN</v>
      </c>
      <c r="C71" s="8" t="str">
        <f>VLOOKUP(A71,'CENTRO DE COSTOS'!A:D,2,FALSE)</f>
        <v>0004-0005</v>
      </c>
      <c r="D71" s="145">
        <v>5664</v>
      </c>
      <c r="E71" s="47" t="s">
        <v>579</v>
      </c>
      <c r="F71" s="146">
        <v>81349</v>
      </c>
      <c r="G71" s="160" t="s">
        <v>155</v>
      </c>
      <c r="H71" s="150" t="s">
        <v>238</v>
      </c>
      <c r="I71" s="146" t="s">
        <v>249</v>
      </c>
      <c r="J71" s="147" t="s">
        <v>580</v>
      </c>
      <c r="K71" s="146" t="s">
        <v>581</v>
      </c>
      <c r="L71" s="154" t="s">
        <v>160</v>
      </c>
      <c r="M71" s="165" t="s">
        <v>582</v>
      </c>
      <c r="N71" s="152">
        <v>45908</v>
      </c>
      <c r="O71" s="156">
        <v>45909</v>
      </c>
      <c r="P71" s="159" t="s">
        <v>243</v>
      </c>
      <c r="Q71" s="149" t="s">
        <v>244</v>
      </c>
      <c r="R71" s="145" t="s">
        <v>163</v>
      </c>
      <c r="S71" s="148" t="s">
        <v>583</v>
      </c>
      <c r="T71" s="160" t="s">
        <v>165</v>
      </c>
      <c r="U71" s="145" t="s">
        <v>584</v>
      </c>
      <c r="V71" s="147" t="s">
        <v>28</v>
      </c>
      <c r="W71" s="162" t="s">
        <v>177</v>
      </c>
      <c r="X71" s="160" t="s">
        <v>578</v>
      </c>
      <c r="Y71" s="145">
        <v>1</v>
      </c>
      <c r="Z71" s="93">
        <v>0</v>
      </c>
      <c r="AA71" s="96">
        <f>IF(V71="TIPO I",'BASE LIQUIDACION REDEBAN 2025'!$B$2,IF(V71="TIPO II",'BASE LIQUIDACION REDEBAN 2025'!$B$3,IF(V71="TIPO III",'BASE LIQUIDACION REDEBAN 2025'!$B$4,IF(V71="TIPO IV",'BASE LIQUIDACION REDEBAN 2025'!$B$5,IF(W71="AEREO",'BASE LIQUIDACION REDEBAN 2025'!$B$6,'BASE LIQUIDACION REDEBAN 2025'!$B$5)))))</f>
        <v>163813.69572160003</v>
      </c>
      <c r="AB71" s="96">
        <f>IF(V71="TIPO I",'BASE LIQUIDACION REDEBAN 2025'!$B$10,IF(V71="TIPO II",'BASE LIQUIDACION REDEBAN 2025'!$B$11,IF(V71="TIPO III",'BASE LIQUIDACION REDEBAN 2025'!$B$12,'BASE LIQUIDACION REDEBAN 2025'!$B$13)))</f>
        <v>140395.6348884</v>
      </c>
      <c r="AC71" s="97">
        <f t="shared" si="1"/>
        <v>163813.69572160003</v>
      </c>
      <c r="AE71" s="167"/>
    </row>
    <row r="72" spans="1:31" ht="13.9">
      <c r="A72" s="145" t="s">
        <v>90</v>
      </c>
      <c r="B72" s="8" t="str">
        <f>VLOOKUP(A72,'CENTRO DE COSTOS'!A:D,4,FALSE)</f>
        <v>JUAN SEBASTIÁN RÍOS CASTRILLÓN</v>
      </c>
      <c r="C72" s="8" t="str">
        <f>VLOOKUP(A72,'CENTRO DE COSTOS'!A:D,2,FALSE)</f>
        <v>0004-0005</v>
      </c>
      <c r="D72" s="145">
        <v>5736</v>
      </c>
      <c r="E72" s="47" t="s">
        <v>585</v>
      </c>
      <c r="F72" s="146">
        <v>81355</v>
      </c>
      <c r="G72" s="160" t="s">
        <v>155</v>
      </c>
      <c r="H72" s="150" t="s">
        <v>238</v>
      </c>
      <c r="I72" s="146" t="s">
        <v>249</v>
      </c>
      <c r="J72" s="147" t="s">
        <v>586</v>
      </c>
      <c r="K72" s="146" t="s">
        <v>587</v>
      </c>
      <c r="L72" s="154" t="s">
        <v>160</v>
      </c>
      <c r="M72" s="165" t="s">
        <v>588</v>
      </c>
      <c r="N72" s="152">
        <v>45908</v>
      </c>
      <c r="O72" s="156">
        <v>45910</v>
      </c>
      <c r="P72" s="159" t="s">
        <v>243</v>
      </c>
      <c r="Q72" s="149" t="s">
        <v>244</v>
      </c>
      <c r="R72" s="145" t="s">
        <v>163</v>
      </c>
      <c r="S72" s="148" t="s">
        <v>576</v>
      </c>
      <c r="T72" s="160" t="s">
        <v>165</v>
      </c>
      <c r="U72" s="145" t="s">
        <v>589</v>
      </c>
      <c r="V72" s="147" t="s">
        <v>32</v>
      </c>
      <c r="W72" s="162" t="s">
        <v>177</v>
      </c>
      <c r="X72" s="160" t="s">
        <v>267</v>
      </c>
      <c r="Y72" s="145">
        <v>1</v>
      </c>
      <c r="Z72" s="93">
        <v>0</v>
      </c>
      <c r="AA72" s="96">
        <f>IF(V72="TIPO I",'BASE LIQUIDACION REDEBAN 2025'!$B$2,IF(V72="TIPO II",'BASE LIQUIDACION REDEBAN 2025'!$B$3,IF(V72="TIPO III",'BASE LIQUIDACION REDEBAN 2025'!$B$4,IF(V72="TIPO IV",'BASE LIQUIDACION REDEBAN 2025'!$B$5,IF(W72="AEREO",'BASE LIQUIDACION REDEBAN 2025'!$B$6,'BASE LIQUIDACION REDEBAN 2025'!$B$5)))))</f>
        <v>504832.64687880001</v>
      </c>
      <c r="AB72" s="96">
        <f>IF(V72="TIPO I",'BASE LIQUIDACION REDEBAN 2025'!$B$10,IF(V72="TIPO II",'BASE LIQUIDACION REDEBAN 2025'!$B$11,IF(V72="TIPO III",'BASE LIQUIDACION REDEBAN 2025'!$B$12,'BASE LIQUIDACION REDEBAN 2025'!$B$13)))</f>
        <v>196536.5258152</v>
      </c>
      <c r="AC72" s="97">
        <f t="shared" si="1"/>
        <v>504832.64687880001</v>
      </c>
      <c r="AE72" s="167"/>
    </row>
    <row r="73" spans="1:31" ht="13.9">
      <c r="A73" s="145" t="s">
        <v>60</v>
      </c>
      <c r="B73" s="8" t="str">
        <f>VLOOKUP(A73,'CENTRO DE COSTOS'!A:D,4,FALSE)</f>
        <v>JUAN SEBASTIÁN RÍOS CASTRILLÓN</v>
      </c>
      <c r="C73" s="8" t="str">
        <f>VLOOKUP(A73,'CENTRO DE COSTOS'!A:D,2,FALSE)</f>
        <v>0004-0005</v>
      </c>
      <c r="D73" s="145">
        <v>5837</v>
      </c>
      <c r="E73" s="47" t="s">
        <v>590</v>
      </c>
      <c r="F73" s="146">
        <v>81350</v>
      </c>
      <c r="G73" s="160" t="s">
        <v>155</v>
      </c>
      <c r="H73" s="150" t="s">
        <v>238</v>
      </c>
      <c r="I73" s="146" t="s">
        <v>249</v>
      </c>
      <c r="J73" s="147" t="s">
        <v>256</v>
      </c>
      <c r="K73" s="146" t="s">
        <v>591</v>
      </c>
      <c r="L73" s="154" t="s">
        <v>160</v>
      </c>
      <c r="M73" s="165" t="s">
        <v>592</v>
      </c>
      <c r="N73" s="152">
        <v>45908</v>
      </c>
      <c r="O73" s="156">
        <v>45909</v>
      </c>
      <c r="P73" s="159" t="s">
        <v>243</v>
      </c>
      <c r="Q73" s="149" t="s">
        <v>244</v>
      </c>
      <c r="R73" s="145" t="s">
        <v>163</v>
      </c>
      <c r="S73" s="148" t="s">
        <v>593</v>
      </c>
      <c r="T73" s="160" t="s">
        <v>165</v>
      </c>
      <c r="U73" s="145" t="s">
        <v>594</v>
      </c>
      <c r="V73" s="147" t="s">
        <v>28</v>
      </c>
      <c r="W73" s="162" t="s">
        <v>177</v>
      </c>
      <c r="X73" s="160" t="s">
        <v>261</v>
      </c>
      <c r="Y73" s="145">
        <v>1</v>
      </c>
      <c r="Z73" s="93">
        <v>0</v>
      </c>
      <c r="AA73" s="96">
        <f>IF(V73="TIPO I",'BASE LIQUIDACION REDEBAN 2025'!$B$2,IF(V73="TIPO II",'BASE LIQUIDACION REDEBAN 2025'!$B$3,IF(V73="TIPO III",'BASE LIQUIDACION REDEBAN 2025'!$B$4,IF(V73="TIPO IV",'BASE LIQUIDACION REDEBAN 2025'!$B$5,IF(W73="AEREO",'BASE LIQUIDACION REDEBAN 2025'!$B$6,'BASE LIQUIDACION REDEBAN 2025'!$B$5)))))</f>
        <v>163813.69572160003</v>
      </c>
      <c r="AB73" s="96">
        <f>IF(V73="TIPO I",'BASE LIQUIDACION REDEBAN 2025'!$B$10,IF(V73="TIPO II",'BASE LIQUIDACION REDEBAN 2025'!$B$11,IF(V73="TIPO III",'BASE LIQUIDACION REDEBAN 2025'!$B$12,'BASE LIQUIDACION REDEBAN 2025'!$B$13)))</f>
        <v>140395.6348884</v>
      </c>
      <c r="AC73" s="97">
        <f t="shared" si="1"/>
        <v>163813.69572160003</v>
      </c>
      <c r="AE73" s="167"/>
    </row>
    <row r="74" spans="1:31" ht="13.9">
      <c r="A74" s="145" t="s">
        <v>99</v>
      </c>
      <c r="B74" s="8" t="str">
        <f>VLOOKUP(A74,'CENTRO DE COSTOS'!A:D,4,FALSE)</f>
        <v>JOSE MAURICIO HERNANDEZ ROJAS</v>
      </c>
      <c r="C74" s="8" t="str">
        <f>VLOOKUP(A74,'CENTRO DE COSTOS'!A:D,2,FALSE)</f>
        <v>0004-0001</v>
      </c>
      <c r="D74" s="145">
        <v>20001</v>
      </c>
      <c r="E74" s="47" t="s">
        <v>595</v>
      </c>
      <c r="F74" s="146">
        <v>81359</v>
      </c>
      <c r="G74" s="160" t="s">
        <v>155</v>
      </c>
      <c r="H74" s="150" t="s">
        <v>238</v>
      </c>
      <c r="I74" s="146" t="s">
        <v>596</v>
      </c>
      <c r="J74" s="147" t="s">
        <v>99</v>
      </c>
      <c r="K74" s="146" t="s">
        <v>597</v>
      </c>
      <c r="L74" s="154" t="s">
        <v>160</v>
      </c>
      <c r="M74" s="165" t="s">
        <v>598</v>
      </c>
      <c r="N74" s="152">
        <v>45908</v>
      </c>
      <c r="O74" s="156">
        <v>45909</v>
      </c>
      <c r="P74" s="159" t="s">
        <v>243</v>
      </c>
      <c r="Q74" s="149" t="s">
        <v>244</v>
      </c>
      <c r="R74" s="145" t="s">
        <v>163</v>
      </c>
      <c r="S74" s="148" t="s">
        <v>593</v>
      </c>
      <c r="T74" s="160" t="s">
        <v>165</v>
      </c>
      <c r="U74" s="145" t="s">
        <v>599</v>
      </c>
      <c r="V74" s="147" t="s">
        <v>25</v>
      </c>
      <c r="W74" s="162" t="s">
        <v>177</v>
      </c>
      <c r="X74" s="160" t="s">
        <v>600</v>
      </c>
      <c r="Y74" s="145">
        <v>1</v>
      </c>
      <c r="Z74" s="93">
        <v>0</v>
      </c>
      <c r="AA74" s="96">
        <f>IF(V74="TIPO I",'BASE LIQUIDACION REDEBAN 2025'!$B$2,IF(V74="TIPO II",'BASE LIQUIDACION REDEBAN 2025'!$B$3,IF(V74="TIPO III",'BASE LIQUIDACION REDEBAN 2025'!$B$4,IF(V74="TIPO IV",'BASE LIQUIDACION REDEBAN 2025'!$B$5,IF(W74="AEREO",'BASE LIQUIDACION REDEBAN 2025'!$B$6,'BASE LIQUIDACION REDEBAN 2025'!$B$5)))))</f>
        <v>75096.394270399993</v>
      </c>
      <c r="AB74" s="96">
        <f>IF(V74="TIPO I",'BASE LIQUIDACION REDEBAN 2025'!$B$10,IF(V74="TIPO II",'BASE LIQUIDACION REDEBAN 2025'!$B$11,IF(V74="TIPO III",'BASE LIQUIDACION REDEBAN 2025'!$B$12,'BASE LIQUIDACION REDEBAN 2025'!$B$13)))</f>
        <v>75096.394270399993</v>
      </c>
      <c r="AC74" s="97">
        <f t="shared" si="1"/>
        <v>75096.394270399993</v>
      </c>
      <c r="AE74" s="167"/>
    </row>
    <row r="75" spans="1:31" ht="13.9">
      <c r="A75" s="145" t="s">
        <v>91</v>
      </c>
      <c r="B75" s="8" t="str">
        <f>VLOOKUP(A75,'CENTRO DE COSTOS'!A:D,4,FALSE)</f>
        <v>JOSE MAURICIO HERNANDEZ ROJAS</v>
      </c>
      <c r="C75" s="8" t="str">
        <f>VLOOKUP(A75,'CENTRO DE COSTOS'!A:D,2,FALSE)</f>
        <v>0004-0001</v>
      </c>
      <c r="D75" s="145">
        <v>23555</v>
      </c>
      <c r="E75" s="47" t="s">
        <v>601</v>
      </c>
      <c r="F75" s="146">
        <v>81363</v>
      </c>
      <c r="G75" s="160" t="s">
        <v>155</v>
      </c>
      <c r="H75" s="150" t="s">
        <v>238</v>
      </c>
      <c r="I75" s="146" t="s">
        <v>193</v>
      </c>
      <c r="J75" s="147" t="s">
        <v>602</v>
      </c>
      <c r="K75" s="146" t="s">
        <v>603</v>
      </c>
      <c r="L75" s="154" t="s">
        <v>160</v>
      </c>
      <c r="M75" s="165" t="s">
        <v>604</v>
      </c>
      <c r="N75" s="152">
        <v>45908</v>
      </c>
      <c r="O75" s="156">
        <v>45910</v>
      </c>
      <c r="P75" s="159" t="s">
        <v>243</v>
      </c>
      <c r="Q75" s="149" t="s">
        <v>244</v>
      </c>
      <c r="R75" s="145" t="s">
        <v>163</v>
      </c>
      <c r="S75" s="148" t="s">
        <v>605</v>
      </c>
      <c r="T75" s="160" t="s">
        <v>165</v>
      </c>
      <c r="U75" s="145" t="s">
        <v>606</v>
      </c>
      <c r="V75" s="147" t="s">
        <v>28</v>
      </c>
      <c r="W75" s="162" t="s">
        <v>177</v>
      </c>
      <c r="X75" s="160" t="s">
        <v>607</v>
      </c>
      <c r="Y75" s="145">
        <v>1</v>
      </c>
      <c r="Z75" s="93">
        <v>0</v>
      </c>
      <c r="AA75" s="96">
        <f>IF(V75="TIPO I",'BASE LIQUIDACION REDEBAN 2025'!$B$2,IF(V75="TIPO II",'BASE LIQUIDACION REDEBAN 2025'!$B$3,IF(V75="TIPO III",'BASE LIQUIDACION REDEBAN 2025'!$B$4,IF(V75="TIPO IV",'BASE LIQUIDACION REDEBAN 2025'!$B$5,IF(W75="AEREO",'BASE LIQUIDACION REDEBAN 2025'!$B$6,'BASE LIQUIDACION REDEBAN 2025'!$B$5)))))</f>
        <v>163813.69572160003</v>
      </c>
      <c r="AB75" s="96">
        <f>IF(V75="TIPO I",'BASE LIQUIDACION REDEBAN 2025'!$B$10,IF(V75="TIPO II",'BASE LIQUIDACION REDEBAN 2025'!$B$11,IF(V75="TIPO III",'BASE LIQUIDACION REDEBAN 2025'!$B$12,'BASE LIQUIDACION REDEBAN 2025'!$B$13)))</f>
        <v>140395.6348884</v>
      </c>
      <c r="AC75" s="97">
        <f t="shared" si="1"/>
        <v>163813.69572160003</v>
      </c>
      <c r="AE75" s="167"/>
    </row>
    <row r="76" spans="1:31" ht="13.9">
      <c r="A76" s="145" t="s">
        <v>68</v>
      </c>
      <c r="B76" s="8" t="str">
        <f>VLOOKUP(A76,'CENTRO DE COSTOS'!A:D,4,FALSE)</f>
        <v>WILLIAM ASDRUBAL ROZO ROZO</v>
      </c>
      <c r="C76" s="8" t="str">
        <f>VLOOKUP(A76,'CENTRO DE COSTOS'!A:D,2,FALSE)</f>
        <v>0004-0004</v>
      </c>
      <c r="D76" s="145">
        <v>25486</v>
      </c>
      <c r="E76" s="47" t="s">
        <v>608</v>
      </c>
      <c r="F76" s="146">
        <v>81353</v>
      </c>
      <c r="G76" s="160" t="s">
        <v>155</v>
      </c>
      <c r="H76" s="150" t="s">
        <v>238</v>
      </c>
      <c r="I76" s="146" t="s">
        <v>417</v>
      </c>
      <c r="J76" s="147" t="s">
        <v>609</v>
      </c>
      <c r="K76" s="146" t="s">
        <v>610</v>
      </c>
      <c r="L76" s="154" t="s">
        <v>160</v>
      </c>
      <c r="M76" s="165" t="s">
        <v>611</v>
      </c>
      <c r="N76" s="152">
        <v>45908</v>
      </c>
      <c r="O76" s="156">
        <v>45910</v>
      </c>
      <c r="P76" s="159" t="s">
        <v>243</v>
      </c>
      <c r="Q76" s="149" t="s">
        <v>244</v>
      </c>
      <c r="R76" s="145" t="s">
        <v>163</v>
      </c>
      <c r="S76" s="148" t="s">
        <v>576</v>
      </c>
      <c r="T76" s="160" t="s">
        <v>165</v>
      </c>
      <c r="U76" s="145" t="s">
        <v>612</v>
      </c>
      <c r="V76" s="147" t="s">
        <v>28</v>
      </c>
      <c r="W76" s="162" t="s">
        <v>177</v>
      </c>
      <c r="X76" s="160" t="s">
        <v>551</v>
      </c>
      <c r="Y76" s="145">
        <v>1</v>
      </c>
      <c r="Z76" s="93">
        <v>0</v>
      </c>
      <c r="AA76" s="96">
        <f>IF(V76="TIPO I",'BASE LIQUIDACION REDEBAN 2025'!$B$2,IF(V76="TIPO II",'BASE LIQUIDACION REDEBAN 2025'!$B$3,IF(V76="TIPO III",'BASE LIQUIDACION REDEBAN 2025'!$B$4,IF(V76="TIPO IV",'BASE LIQUIDACION REDEBAN 2025'!$B$5,IF(W76="AEREO",'BASE LIQUIDACION REDEBAN 2025'!$B$6,'BASE LIQUIDACION REDEBAN 2025'!$B$5)))))</f>
        <v>163813.69572160003</v>
      </c>
      <c r="AB76" s="96">
        <f>IF(V76="TIPO I",'BASE LIQUIDACION REDEBAN 2025'!$B$10,IF(V76="TIPO II",'BASE LIQUIDACION REDEBAN 2025'!$B$11,IF(V76="TIPO III",'BASE LIQUIDACION REDEBAN 2025'!$B$12,'BASE LIQUIDACION REDEBAN 2025'!$B$13)))</f>
        <v>140395.6348884</v>
      </c>
      <c r="AC76" s="97">
        <f t="shared" si="1"/>
        <v>163813.69572160003</v>
      </c>
      <c r="AE76" s="167"/>
    </row>
    <row r="77" spans="1:31" ht="13.9">
      <c r="A77" s="145" t="s">
        <v>68</v>
      </c>
      <c r="B77" s="8" t="str">
        <f>VLOOKUP(A77,'CENTRO DE COSTOS'!A:D,4,FALSE)</f>
        <v>WILLIAM ASDRUBAL ROZO ROZO</v>
      </c>
      <c r="C77" s="8" t="str">
        <f>VLOOKUP(A77,'CENTRO DE COSTOS'!A:D,2,FALSE)</f>
        <v>0004-0004</v>
      </c>
      <c r="D77" s="145">
        <v>25797</v>
      </c>
      <c r="E77" s="47" t="s">
        <v>613</v>
      </c>
      <c r="F77" s="146">
        <v>81356</v>
      </c>
      <c r="G77" s="160" t="s">
        <v>155</v>
      </c>
      <c r="H77" s="150" t="s">
        <v>238</v>
      </c>
      <c r="I77" s="146" t="s">
        <v>417</v>
      </c>
      <c r="J77" s="147" t="s">
        <v>614</v>
      </c>
      <c r="K77" s="146" t="s">
        <v>615</v>
      </c>
      <c r="L77" s="154" t="s">
        <v>160</v>
      </c>
      <c r="M77" s="165" t="s">
        <v>616</v>
      </c>
      <c r="N77" s="152">
        <v>45908</v>
      </c>
      <c r="O77" s="156">
        <v>45909</v>
      </c>
      <c r="P77" s="159" t="s">
        <v>243</v>
      </c>
      <c r="Q77" s="149" t="s">
        <v>244</v>
      </c>
      <c r="R77" s="145" t="s">
        <v>163</v>
      </c>
      <c r="S77" s="148" t="s">
        <v>617</v>
      </c>
      <c r="T77" s="160" t="s">
        <v>165</v>
      </c>
      <c r="U77" s="145" t="s">
        <v>618</v>
      </c>
      <c r="V77" s="147" t="s">
        <v>28</v>
      </c>
      <c r="W77" s="162" t="s">
        <v>177</v>
      </c>
      <c r="X77" s="160" t="s">
        <v>422</v>
      </c>
      <c r="Y77" s="145">
        <v>1</v>
      </c>
      <c r="Z77" s="93">
        <v>0</v>
      </c>
      <c r="AA77" s="96">
        <f>IF(V77="TIPO I",'BASE LIQUIDACION REDEBAN 2025'!$B$2,IF(V77="TIPO II",'BASE LIQUIDACION REDEBAN 2025'!$B$3,IF(V77="TIPO III",'BASE LIQUIDACION REDEBAN 2025'!$B$4,IF(V77="TIPO IV",'BASE LIQUIDACION REDEBAN 2025'!$B$5,IF(W77="AEREO",'BASE LIQUIDACION REDEBAN 2025'!$B$6,'BASE LIQUIDACION REDEBAN 2025'!$B$5)))))</f>
        <v>163813.69572160003</v>
      </c>
      <c r="AB77" s="96">
        <f>IF(V77="TIPO I",'BASE LIQUIDACION REDEBAN 2025'!$B$10,IF(V77="TIPO II",'BASE LIQUIDACION REDEBAN 2025'!$B$11,IF(V77="TIPO III",'BASE LIQUIDACION REDEBAN 2025'!$B$12,'BASE LIQUIDACION REDEBAN 2025'!$B$13)))</f>
        <v>140395.6348884</v>
      </c>
      <c r="AC77" s="97">
        <f t="shared" si="1"/>
        <v>163813.69572160003</v>
      </c>
      <c r="AE77" s="167"/>
    </row>
    <row r="78" spans="1:31" ht="13.9">
      <c r="A78" s="145" t="s">
        <v>93</v>
      </c>
      <c r="B78" s="8" t="str">
        <f>VLOOKUP(A78,'CENTRO DE COSTOS'!A:D,4,FALSE)</f>
        <v>DIEGO FERNANDO HENAO CARDONA</v>
      </c>
      <c r="C78" s="8" t="str">
        <f>VLOOKUP(A78,'CENTRO DE COSTOS'!A:D,2,FALSE)</f>
        <v>0004-0003</v>
      </c>
      <c r="D78" s="145">
        <v>52001</v>
      </c>
      <c r="E78" s="47" t="s">
        <v>619</v>
      </c>
      <c r="F78" s="146">
        <v>81354</v>
      </c>
      <c r="G78" s="160" t="s">
        <v>155</v>
      </c>
      <c r="H78" s="150" t="s">
        <v>238</v>
      </c>
      <c r="I78" s="146" t="s">
        <v>157</v>
      </c>
      <c r="J78" s="147" t="s">
        <v>93</v>
      </c>
      <c r="K78" s="146" t="s">
        <v>620</v>
      </c>
      <c r="L78" s="154" t="s">
        <v>160</v>
      </c>
      <c r="M78" s="165" t="s">
        <v>621</v>
      </c>
      <c r="N78" s="152">
        <v>45908</v>
      </c>
      <c r="O78" s="156">
        <v>45909</v>
      </c>
      <c r="P78" s="159" t="s">
        <v>243</v>
      </c>
      <c r="Q78" s="149" t="s">
        <v>244</v>
      </c>
      <c r="R78" s="145" t="s">
        <v>163</v>
      </c>
      <c r="S78" s="148" t="s">
        <v>593</v>
      </c>
      <c r="T78" s="160" t="s">
        <v>165</v>
      </c>
      <c r="U78" s="145" t="s">
        <v>622</v>
      </c>
      <c r="V78" s="147" t="s">
        <v>25</v>
      </c>
      <c r="W78" s="162" t="s">
        <v>177</v>
      </c>
      <c r="X78" s="160" t="s">
        <v>169</v>
      </c>
      <c r="Y78" s="145">
        <v>1</v>
      </c>
      <c r="Z78" s="93">
        <v>0</v>
      </c>
      <c r="AA78" s="96">
        <f>IF(V78="TIPO I",'BASE LIQUIDACION REDEBAN 2025'!$B$2,IF(V78="TIPO II",'BASE LIQUIDACION REDEBAN 2025'!$B$3,IF(V78="TIPO III",'BASE LIQUIDACION REDEBAN 2025'!$B$4,IF(V78="TIPO IV",'BASE LIQUIDACION REDEBAN 2025'!$B$5,IF(W78="AEREO",'BASE LIQUIDACION REDEBAN 2025'!$B$6,'BASE LIQUIDACION REDEBAN 2025'!$B$5)))))</f>
        <v>75096.394270399993</v>
      </c>
      <c r="AB78" s="96">
        <f>IF(V78="TIPO I",'BASE LIQUIDACION REDEBAN 2025'!$B$10,IF(V78="TIPO II",'BASE LIQUIDACION REDEBAN 2025'!$B$11,IF(V78="TIPO III",'BASE LIQUIDACION REDEBAN 2025'!$B$12,'BASE LIQUIDACION REDEBAN 2025'!$B$13)))</f>
        <v>75096.394270399993</v>
      </c>
      <c r="AC78" s="97">
        <f t="shared" si="1"/>
        <v>75096.394270399993</v>
      </c>
      <c r="AE78" s="167"/>
    </row>
    <row r="79" spans="1:31" ht="13.9">
      <c r="A79" s="145" t="s">
        <v>98</v>
      </c>
      <c r="B79" s="8" t="str">
        <f>VLOOKUP(A79,'CENTRO DE COSTOS'!A:D,4,FALSE)</f>
        <v>MIGUEL JULIÁN HERNÁNDEZ GUARÍN</v>
      </c>
      <c r="C79" s="8" t="str">
        <f>VLOOKUP(A79,'CENTRO DE COSTOS'!A:D,2,FALSE)</f>
        <v>0004-0008</v>
      </c>
      <c r="D79" s="145">
        <v>68861</v>
      </c>
      <c r="E79" s="47" t="s">
        <v>623</v>
      </c>
      <c r="F79" s="146">
        <v>81360</v>
      </c>
      <c r="G79" s="160" t="s">
        <v>155</v>
      </c>
      <c r="H79" s="150" t="s">
        <v>238</v>
      </c>
      <c r="I79" s="146" t="s">
        <v>224</v>
      </c>
      <c r="J79" s="147" t="s">
        <v>624</v>
      </c>
      <c r="K79" s="146" t="s">
        <v>625</v>
      </c>
      <c r="L79" s="154" t="s">
        <v>160</v>
      </c>
      <c r="M79" s="165" t="s">
        <v>626</v>
      </c>
      <c r="N79" s="152">
        <v>45908</v>
      </c>
      <c r="O79" s="156">
        <v>45909</v>
      </c>
      <c r="P79" s="159" t="s">
        <v>243</v>
      </c>
      <c r="Q79" s="149" t="s">
        <v>244</v>
      </c>
      <c r="R79" s="145" t="s">
        <v>163</v>
      </c>
      <c r="S79" s="148" t="s">
        <v>593</v>
      </c>
      <c r="T79" s="160" t="s">
        <v>165</v>
      </c>
      <c r="U79" s="145" t="s">
        <v>627</v>
      </c>
      <c r="V79" s="147" t="s">
        <v>28</v>
      </c>
      <c r="W79" s="162" t="s">
        <v>177</v>
      </c>
      <c r="X79" s="160" t="s">
        <v>628</v>
      </c>
      <c r="Y79" s="145">
        <v>1</v>
      </c>
      <c r="Z79" s="93">
        <v>0</v>
      </c>
      <c r="AA79" s="96">
        <f>IF(V79="TIPO I",'BASE LIQUIDACION REDEBAN 2025'!$B$2,IF(V79="TIPO II",'BASE LIQUIDACION REDEBAN 2025'!$B$3,IF(V79="TIPO III",'BASE LIQUIDACION REDEBAN 2025'!$B$4,IF(V79="TIPO IV",'BASE LIQUIDACION REDEBAN 2025'!$B$5,IF(W79="AEREO",'BASE LIQUIDACION REDEBAN 2025'!$B$6,'BASE LIQUIDACION REDEBAN 2025'!$B$5)))))</f>
        <v>163813.69572160003</v>
      </c>
      <c r="AB79" s="96">
        <f>IF(V79="TIPO I",'BASE LIQUIDACION REDEBAN 2025'!$B$10,IF(V79="TIPO II",'BASE LIQUIDACION REDEBAN 2025'!$B$11,IF(V79="TIPO III",'BASE LIQUIDACION REDEBAN 2025'!$B$12,'BASE LIQUIDACION REDEBAN 2025'!$B$13)))</f>
        <v>140395.6348884</v>
      </c>
      <c r="AC79" s="97">
        <f t="shared" si="1"/>
        <v>163813.69572160003</v>
      </c>
      <c r="AE79" s="167"/>
    </row>
    <row r="80" spans="1:31" ht="13.9">
      <c r="A80" s="145" t="s">
        <v>86</v>
      </c>
      <c r="B80" s="8" t="str">
        <f>VLOOKUP(A80,'CENTRO DE COSTOS'!A:D,4,FALSE)</f>
        <v>KEVIN ALEXIS CORZO BUSTOS</v>
      </c>
      <c r="C80" s="8" t="str">
        <f>VLOOKUP(A80,'CENTRO DE COSTOS'!A:D,2,FALSE)</f>
        <v>0004-0007</v>
      </c>
      <c r="D80" s="145">
        <v>73411</v>
      </c>
      <c r="E80" s="47" t="s">
        <v>629</v>
      </c>
      <c r="F80" s="146">
        <v>81352</v>
      </c>
      <c r="G80" s="160" t="s">
        <v>155</v>
      </c>
      <c r="H80" s="150" t="s">
        <v>238</v>
      </c>
      <c r="I80" s="146" t="s">
        <v>494</v>
      </c>
      <c r="J80" s="147" t="s">
        <v>630</v>
      </c>
      <c r="K80" s="146" t="s">
        <v>631</v>
      </c>
      <c r="L80" s="154" t="s">
        <v>160</v>
      </c>
      <c r="M80" s="165" t="s">
        <v>632</v>
      </c>
      <c r="N80" s="152">
        <v>45908</v>
      </c>
      <c r="O80" s="156">
        <v>45910</v>
      </c>
      <c r="P80" s="159" t="s">
        <v>243</v>
      </c>
      <c r="Q80" s="149" t="s">
        <v>244</v>
      </c>
      <c r="R80" s="145" t="s">
        <v>163</v>
      </c>
      <c r="S80" s="148" t="s">
        <v>576</v>
      </c>
      <c r="T80" s="160" t="s">
        <v>165</v>
      </c>
      <c r="U80" s="145" t="s">
        <v>633</v>
      </c>
      <c r="V80" s="147" t="s">
        <v>30</v>
      </c>
      <c r="W80" s="162" t="s">
        <v>177</v>
      </c>
      <c r="X80" s="160" t="s">
        <v>503</v>
      </c>
      <c r="Y80" s="145">
        <v>1</v>
      </c>
      <c r="Z80" s="93">
        <v>0</v>
      </c>
      <c r="AA80" s="96">
        <f>IF(V80="TIPO I",'BASE LIQUIDACION REDEBAN 2025'!$B$2,IF(V80="TIPO II",'BASE LIQUIDACION REDEBAN 2025'!$B$3,IF(V80="TIPO III",'BASE LIQUIDACION REDEBAN 2025'!$B$4,IF(V80="TIPO IV",'BASE LIQUIDACION REDEBAN 2025'!$B$5,IF(W80="AEREO",'BASE LIQUIDACION REDEBAN 2025'!$B$6,'BASE LIQUIDACION REDEBAN 2025'!$B$5)))))</f>
        <v>275728.78077800001</v>
      </c>
      <c r="AB80" s="96">
        <f>IF(V80="TIPO I",'BASE LIQUIDACION REDEBAN 2025'!$B$10,IF(V80="TIPO II",'BASE LIQUIDACION REDEBAN 2025'!$B$11,IF(V80="TIPO III",'BASE LIQUIDACION REDEBAN 2025'!$B$12,'BASE LIQUIDACION REDEBAN 2025'!$B$13)))</f>
        <v>196536.5258152</v>
      </c>
      <c r="AC80" s="97">
        <f t="shared" si="1"/>
        <v>275728.78077800001</v>
      </c>
      <c r="AE80" s="167"/>
    </row>
    <row r="81" spans="1:31" ht="13.9">
      <c r="A81" s="145" t="s">
        <v>93</v>
      </c>
      <c r="B81" s="8" t="str">
        <f>VLOOKUP(A81,'CENTRO DE COSTOS'!A:D,4,FALSE)</f>
        <v>DIEGO FERNANDO HENAO CARDONA</v>
      </c>
      <c r="C81" s="8" t="str">
        <f>VLOOKUP(A81,'CENTRO DE COSTOS'!A:D,2,FALSE)</f>
        <v>0004-0003</v>
      </c>
      <c r="D81" s="145">
        <v>86573</v>
      </c>
      <c r="E81" s="47" t="s">
        <v>634</v>
      </c>
      <c r="F81" s="146">
        <v>81351</v>
      </c>
      <c r="G81" s="160" t="s">
        <v>155</v>
      </c>
      <c r="H81" s="150" t="s">
        <v>238</v>
      </c>
      <c r="I81" s="146" t="s">
        <v>239</v>
      </c>
      <c r="J81" s="147" t="s">
        <v>635</v>
      </c>
      <c r="K81" s="146" t="s">
        <v>636</v>
      </c>
      <c r="L81" s="154" t="s">
        <v>160</v>
      </c>
      <c r="M81" s="165" t="s">
        <v>637</v>
      </c>
      <c r="N81" s="152">
        <v>45908</v>
      </c>
      <c r="O81" s="156">
        <v>45910</v>
      </c>
      <c r="P81" s="159" t="s">
        <v>243</v>
      </c>
      <c r="Q81" s="149" t="s">
        <v>244</v>
      </c>
      <c r="R81" s="145" t="s">
        <v>163</v>
      </c>
      <c r="S81" s="148" t="s">
        <v>576</v>
      </c>
      <c r="T81" s="160" t="s">
        <v>165</v>
      </c>
      <c r="U81" s="145" t="s">
        <v>638</v>
      </c>
      <c r="V81" s="163" t="s">
        <v>167</v>
      </c>
      <c r="W81" s="162" t="s">
        <v>205</v>
      </c>
      <c r="X81" s="160" t="s">
        <v>294</v>
      </c>
      <c r="Y81" s="145">
        <v>1</v>
      </c>
      <c r="Z81" s="93">
        <v>0</v>
      </c>
      <c r="AA81" s="96">
        <f>IF(V81="TIPO I",'BASE LIQUIDACION REDEBAN 2025'!$B$2,IF(V81="TIPO II",'BASE LIQUIDACION REDEBAN 2025'!$B$3,IF(V81="TIPO III",'BASE LIQUIDACION REDEBAN 2025'!$B$4,IF(V81="TIPO IV",'BASE LIQUIDACION REDEBAN 2025'!$B$5,IF(W81="AEREO",'BASE LIQUIDACION REDEBAN 2025'!$B$6,'BASE LIQUIDACION REDEBAN 2025'!$B$5)))))</f>
        <v>988462.96268840006</v>
      </c>
      <c r="AB81" s="96">
        <f>IF(V81="TIPO I",'BASE LIQUIDACION REDEBAN 2025'!$B$10,IF(V81="TIPO II",'BASE LIQUIDACION REDEBAN 2025'!$B$11,IF(V81="TIPO III",'BASE LIQUIDACION REDEBAN 2025'!$B$12,'BASE LIQUIDACION REDEBAN 2025'!$B$13)))</f>
        <v>196536.5258152</v>
      </c>
      <c r="AC81" s="97">
        <f t="shared" si="1"/>
        <v>988462.96268840006</v>
      </c>
      <c r="AE81" s="167"/>
    </row>
    <row r="82" spans="1:31" ht="13.9">
      <c r="A82" s="145" t="s">
        <v>93</v>
      </c>
      <c r="B82" s="8" t="str">
        <f>VLOOKUP(A82,'CENTRO DE COSTOS'!A:D,4,FALSE)</f>
        <v>DIEGO FERNANDO HENAO CARDONA</v>
      </c>
      <c r="C82" s="8" t="str">
        <f>VLOOKUP(A82,'CENTRO DE COSTOS'!A:D,2,FALSE)</f>
        <v>0004-0003</v>
      </c>
      <c r="D82" s="145">
        <v>86865</v>
      </c>
      <c r="E82" s="47" t="s">
        <v>639</v>
      </c>
      <c r="F82" s="146">
        <v>81358</v>
      </c>
      <c r="G82" s="160" t="s">
        <v>155</v>
      </c>
      <c r="H82" s="150" t="s">
        <v>238</v>
      </c>
      <c r="I82" s="146" t="s">
        <v>239</v>
      </c>
      <c r="J82" s="147" t="s">
        <v>640</v>
      </c>
      <c r="K82" s="146" t="s">
        <v>641</v>
      </c>
      <c r="L82" s="154" t="s">
        <v>160</v>
      </c>
      <c r="M82" s="165" t="s">
        <v>642</v>
      </c>
      <c r="N82" s="152">
        <v>45908</v>
      </c>
      <c r="O82" s="156">
        <v>45909</v>
      </c>
      <c r="P82" s="159" t="s">
        <v>243</v>
      </c>
      <c r="Q82" s="149" t="s">
        <v>244</v>
      </c>
      <c r="R82" s="145" t="s">
        <v>163</v>
      </c>
      <c r="S82" s="148" t="s">
        <v>593</v>
      </c>
      <c r="T82" s="160" t="s">
        <v>165</v>
      </c>
      <c r="U82" s="145" t="s">
        <v>643</v>
      </c>
      <c r="V82" s="147" t="s">
        <v>32</v>
      </c>
      <c r="W82" s="162" t="s">
        <v>177</v>
      </c>
      <c r="X82" s="160" t="s">
        <v>294</v>
      </c>
      <c r="Y82" s="145">
        <v>1</v>
      </c>
      <c r="Z82" s="93">
        <v>0</v>
      </c>
      <c r="AA82" s="96">
        <f>IF(V82="TIPO I",'BASE LIQUIDACION REDEBAN 2025'!$B$2,IF(V82="TIPO II",'BASE LIQUIDACION REDEBAN 2025'!$B$3,IF(V82="TIPO III",'BASE LIQUIDACION REDEBAN 2025'!$B$4,IF(V82="TIPO IV",'BASE LIQUIDACION REDEBAN 2025'!$B$5,IF(W82="AEREO",'BASE LIQUIDACION REDEBAN 2025'!$B$6,'BASE LIQUIDACION REDEBAN 2025'!$B$5)))))</f>
        <v>504832.64687880001</v>
      </c>
      <c r="AB82" s="96">
        <f>IF(V82="TIPO I",'BASE LIQUIDACION REDEBAN 2025'!$B$10,IF(V82="TIPO II",'BASE LIQUIDACION REDEBAN 2025'!$B$11,IF(V82="TIPO III",'BASE LIQUIDACION REDEBAN 2025'!$B$12,'BASE LIQUIDACION REDEBAN 2025'!$B$13)))</f>
        <v>196536.5258152</v>
      </c>
      <c r="AC82" s="97">
        <f t="shared" si="1"/>
        <v>504832.64687880001</v>
      </c>
      <c r="AE82" s="167"/>
    </row>
    <row r="83" spans="1:31" ht="13.9">
      <c r="A83" s="145" t="s">
        <v>60</v>
      </c>
      <c r="B83" s="8" t="str">
        <f>VLOOKUP(A83,'CENTRO DE COSTOS'!A:D,4,FALSE)</f>
        <v>JUAN SEBASTIÁN RÍOS CASTRILLÓN</v>
      </c>
      <c r="C83" s="8" t="str">
        <f>VLOOKUP(A83,'CENTRO DE COSTOS'!A:D,2,FALSE)</f>
        <v>0004-0005</v>
      </c>
      <c r="D83" s="145">
        <v>5045</v>
      </c>
      <c r="E83" s="47" t="s">
        <v>644</v>
      </c>
      <c r="F83" s="146">
        <v>81348</v>
      </c>
      <c r="G83" s="160" t="s">
        <v>155</v>
      </c>
      <c r="H83" s="150" t="s">
        <v>238</v>
      </c>
      <c r="I83" s="146" t="s">
        <v>249</v>
      </c>
      <c r="J83" s="147" t="s">
        <v>60</v>
      </c>
      <c r="K83" s="146" t="s">
        <v>645</v>
      </c>
      <c r="L83" s="154" t="s">
        <v>160</v>
      </c>
      <c r="M83" s="165" t="s">
        <v>646</v>
      </c>
      <c r="N83" s="152">
        <v>45908</v>
      </c>
      <c r="O83" s="156">
        <v>45909</v>
      </c>
      <c r="P83" s="159" t="s">
        <v>243</v>
      </c>
      <c r="Q83" s="149" t="s">
        <v>244</v>
      </c>
      <c r="R83" s="145" t="s">
        <v>163</v>
      </c>
      <c r="S83" s="148" t="s">
        <v>593</v>
      </c>
      <c r="T83" s="160" t="s">
        <v>165</v>
      </c>
      <c r="U83" s="145" t="s">
        <v>647</v>
      </c>
      <c r="V83" s="147" t="s">
        <v>25</v>
      </c>
      <c r="W83" s="162" t="s">
        <v>177</v>
      </c>
      <c r="X83" s="160" t="s">
        <v>648</v>
      </c>
      <c r="Y83" s="145">
        <v>1</v>
      </c>
      <c r="Z83" s="93">
        <v>0</v>
      </c>
      <c r="AA83" s="96">
        <f>IF(V83="TIPO I",'BASE LIQUIDACION REDEBAN 2025'!$B$2,IF(V83="TIPO II",'BASE LIQUIDACION REDEBAN 2025'!$B$3,IF(V83="TIPO III",'BASE LIQUIDACION REDEBAN 2025'!$B$4,IF(V83="TIPO IV",'BASE LIQUIDACION REDEBAN 2025'!$B$5,IF(W83="AEREO",'BASE LIQUIDACION REDEBAN 2025'!$B$6,'BASE LIQUIDACION REDEBAN 2025'!$B$5)))))</f>
        <v>75096.394270399993</v>
      </c>
      <c r="AB83" s="96">
        <f>IF(V83="TIPO I",'BASE LIQUIDACION REDEBAN 2025'!$B$10,IF(V83="TIPO II",'BASE LIQUIDACION REDEBAN 2025'!$B$11,IF(V83="TIPO III",'BASE LIQUIDACION REDEBAN 2025'!$B$12,'BASE LIQUIDACION REDEBAN 2025'!$B$13)))</f>
        <v>75096.394270399993</v>
      </c>
      <c r="AC83" s="97">
        <f t="shared" si="1"/>
        <v>75096.394270399993</v>
      </c>
      <c r="AE83" s="167"/>
    </row>
    <row r="84" spans="1:31" ht="13.9">
      <c r="A84" s="145" t="s">
        <v>96</v>
      </c>
      <c r="B84" s="8" t="str">
        <f>VLOOKUP(A84,'CENTRO DE COSTOS'!A:D,4,FALSE)</f>
        <v>JOSE MAURICIO HERNANDEZ ROJAS</v>
      </c>
      <c r="C84" s="8" t="str">
        <f>VLOOKUP(A84,'CENTRO DE COSTOS'!A:D,2,FALSE)</f>
        <v>0004-0001</v>
      </c>
      <c r="D84" s="145">
        <v>47245</v>
      </c>
      <c r="E84" s="47" t="s">
        <v>649</v>
      </c>
      <c r="F84" s="146">
        <v>66501</v>
      </c>
      <c r="G84" s="160" t="s">
        <v>155</v>
      </c>
      <c r="H84" s="150" t="s">
        <v>353</v>
      </c>
      <c r="I84" s="146" t="s">
        <v>438</v>
      </c>
      <c r="J84" s="147" t="s">
        <v>650</v>
      </c>
      <c r="K84" s="146" t="s">
        <v>651</v>
      </c>
      <c r="L84" s="154" t="s">
        <v>160</v>
      </c>
      <c r="M84" s="165" t="s">
        <v>652</v>
      </c>
      <c r="N84" s="152">
        <v>45908</v>
      </c>
      <c r="O84" s="156">
        <v>45910</v>
      </c>
      <c r="P84" s="159" t="s">
        <v>243</v>
      </c>
      <c r="Q84" s="149" t="s">
        <v>365</v>
      </c>
      <c r="R84" s="145" t="s">
        <v>163</v>
      </c>
      <c r="S84" s="148" t="s">
        <v>653</v>
      </c>
      <c r="T84" s="160" t="s">
        <v>165</v>
      </c>
      <c r="U84" s="145" t="s">
        <v>654</v>
      </c>
      <c r="V84" s="147" t="s">
        <v>32</v>
      </c>
      <c r="W84" s="162" t="s">
        <v>177</v>
      </c>
      <c r="X84" s="160" t="s">
        <v>600</v>
      </c>
      <c r="Y84" s="145">
        <v>1</v>
      </c>
      <c r="Z84" s="93">
        <v>0</v>
      </c>
      <c r="AA84" s="96">
        <f>IF(V84="TIPO I",'BASE LIQUIDACION REDEBAN 2025'!$B$2,IF(V84="TIPO II",'BASE LIQUIDACION REDEBAN 2025'!$B$3,IF(V84="TIPO III",'BASE LIQUIDACION REDEBAN 2025'!$B$4,IF(V84="TIPO IV",'BASE LIQUIDACION REDEBAN 2025'!$B$5,IF(W84="AEREO",'BASE LIQUIDACION REDEBAN 2025'!$B$6,'BASE LIQUIDACION REDEBAN 2025'!$B$5)))))</f>
        <v>504832.64687880001</v>
      </c>
      <c r="AB84" s="96">
        <f>IF(V84="TIPO I",'BASE LIQUIDACION REDEBAN 2025'!$B$10,IF(V84="TIPO II",'BASE LIQUIDACION REDEBAN 2025'!$B$11,IF(V84="TIPO III",'BASE LIQUIDACION REDEBAN 2025'!$B$12,'BASE LIQUIDACION REDEBAN 2025'!$B$13)))</f>
        <v>196536.5258152</v>
      </c>
      <c r="AC84" s="97">
        <f t="shared" si="1"/>
        <v>504832.64687880001</v>
      </c>
      <c r="AE84" s="167"/>
    </row>
    <row r="85" spans="1:31" ht="13.9">
      <c r="A85" s="145" t="s">
        <v>91</v>
      </c>
      <c r="B85" s="8" t="str">
        <f>VLOOKUP(A85,'CENTRO DE COSTOS'!A:D,4,FALSE)</f>
        <v>JOSE MAURICIO HERNANDEZ ROJAS</v>
      </c>
      <c r="C85" s="8" t="str">
        <f>VLOOKUP(A85,'CENTRO DE COSTOS'!A:D,2,FALSE)</f>
        <v>0004-0001</v>
      </c>
      <c r="D85" s="145">
        <v>23855</v>
      </c>
      <c r="E85" s="47" t="s">
        <v>655</v>
      </c>
      <c r="F85" s="146">
        <v>75531</v>
      </c>
      <c r="G85" s="160" t="s">
        <v>155</v>
      </c>
      <c r="H85" s="150" t="s">
        <v>353</v>
      </c>
      <c r="I85" s="146" t="s">
        <v>193</v>
      </c>
      <c r="J85" s="147" t="s">
        <v>656</v>
      </c>
      <c r="K85" s="146" t="s">
        <v>657</v>
      </c>
      <c r="L85" s="154" t="s">
        <v>160</v>
      </c>
      <c r="M85" s="165" t="s">
        <v>658</v>
      </c>
      <c r="N85" s="152">
        <v>45912</v>
      </c>
      <c r="O85" s="156">
        <v>45917</v>
      </c>
      <c r="P85" s="159" t="s">
        <v>243</v>
      </c>
      <c r="Q85" s="149" t="s">
        <v>365</v>
      </c>
      <c r="R85" s="145" t="s">
        <v>163</v>
      </c>
      <c r="S85" s="148" t="s">
        <v>659</v>
      </c>
      <c r="T85" s="160" t="s">
        <v>165</v>
      </c>
      <c r="U85" s="145" t="s">
        <v>660</v>
      </c>
      <c r="V85" s="147" t="s">
        <v>30</v>
      </c>
      <c r="W85" s="162" t="s">
        <v>177</v>
      </c>
      <c r="X85" s="160" t="s">
        <v>198</v>
      </c>
      <c r="Y85" s="145">
        <v>1</v>
      </c>
      <c r="Z85" s="93">
        <v>0</v>
      </c>
      <c r="AA85" s="96">
        <f>IF(V85="TIPO I",'BASE LIQUIDACION REDEBAN 2025'!$B$2,IF(V85="TIPO II",'BASE LIQUIDACION REDEBAN 2025'!$B$3,IF(V85="TIPO III",'BASE LIQUIDACION REDEBAN 2025'!$B$4,IF(V85="TIPO IV",'BASE LIQUIDACION REDEBAN 2025'!$B$5,IF(W85="AEREO",'BASE LIQUIDACION REDEBAN 2025'!$B$6,'BASE LIQUIDACION REDEBAN 2025'!$B$5)))))</f>
        <v>275728.78077800001</v>
      </c>
      <c r="AB85" s="96">
        <f>IF(V85="TIPO I",'BASE LIQUIDACION REDEBAN 2025'!$B$10,IF(V85="TIPO II",'BASE LIQUIDACION REDEBAN 2025'!$B$11,IF(V85="TIPO III",'BASE LIQUIDACION REDEBAN 2025'!$B$12,'BASE LIQUIDACION REDEBAN 2025'!$B$13)))</f>
        <v>196536.5258152</v>
      </c>
      <c r="AC85" s="97">
        <f t="shared" si="1"/>
        <v>275728.78077800001</v>
      </c>
      <c r="AE85" s="167"/>
    </row>
    <row r="86" spans="1:31" ht="13.9">
      <c r="A86" s="145" t="s">
        <v>90</v>
      </c>
      <c r="B86" s="8" t="str">
        <f>VLOOKUP(A86,'CENTRO DE COSTOS'!A:D,4,FALSE)</f>
        <v>JUAN SEBASTIÁN RÍOS CASTRILLÓN</v>
      </c>
      <c r="C86" s="8" t="str">
        <f>VLOOKUP(A86,'CENTRO DE COSTOS'!A:D,2,FALSE)</f>
        <v>0004-0005</v>
      </c>
      <c r="D86" s="145">
        <v>5001</v>
      </c>
      <c r="E86" s="47" t="s">
        <v>661</v>
      </c>
      <c r="F86" s="146">
        <v>81488</v>
      </c>
      <c r="G86" s="160" t="s">
        <v>155</v>
      </c>
      <c r="H86" s="150" t="s">
        <v>238</v>
      </c>
      <c r="I86" s="146" t="s">
        <v>249</v>
      </c>
      <c r="J86" s="147" t="s">
        <v>90</v>
      </c>
      <c r="K86" s="146" t="s">
        <v>662</v>
      </c>
      <c r="L86" s="154" t="s">
        <v>160</v>
      </c>
      <c r="M86" s="165" t="s">
        <v>663</v>
      </c>
      <c r="N86" s="152">
        <v>45912</v>
      </c>
      <c r="O86" s="156">
        <v>45916</v>
      </c>
      <c r="P86" s="159" t="s">
        <v>243</v>
      </c>
      <c r="Q86" s="149" t="s">
        <v>365</v>
      </c>
      <c r="R86" s="145" t="s">
        <v>163</v>
      </c>
      <c r="S86" s="148" t="s">
        <v>664</v>
      </c>
      <c r="T86" s="160" t="s">
        <v>165</v>
      </c>
      <c r="U86" s="145" t="s">
        <v>665</v>
      </c>
      <c r="V86" s="147" t="s">
        <v>25</v>
      </c>
      <c r="W86" s="162" t="s">
        <v>177</v>
      </c>
      <c r="X86" s="160" t="s">
        <v>361</v>
      </c>
      <c r="Y86" s="145">
        <v>1</v>
      </c>
      <c r="Z86" s="93">
        <v>0</v>
      </c>
      <c r="AA86" s="96">
        <f>IF(V86="TIPO I",'BASE LIQUIDACION REDEBAN 2025'!$B$2,IF(V86="TIPO II",'BASE LIQUIDACION REDEBAN 2025'!$B$3,IF(V86="TIPO III",'BASE LIQUIDACION REDEBAN 2025'!$B$4,IF(V86="TIPO IV",'BASE LIQUIDACION REDEBAN 2025'!$B$5,IF(W86="AEREO",'BASE LIQUIDACION REDEBAN 2025'!$B$6,'BASE LIQUIDACION REDEBAN 2025'!$B$5)))))</f>
        <v>75096.394270399993</v>
      </c>
      <c r="AB86" s="96">
        <f>IF(V86="TIPO I",'BASE LIQUIDACION REDEBAN 2025'!$B$10,IF(V86="TIPO II",'BASE LIQUIDACION REDEBAN 2025'!$B$11,IF(V86="TIPO III",'BASE LIQUIDACION REDEBAN 2025'!$B$12,'BASE LIQUIDACION REDEBAN 2025'!$B$13)))</f>
        <v>75096.394270399993</v>
      </c>
      <c r="AC86" s="97">
        <f t="shared" si="1"/>
        <v>75096.394270399993</v>
      </c>
      <c r="AE86" s="167"/>
    </row>
    <row r="87" spans="1:31" ht="13.9">
      <c r="A87" s="145" t="s">
        <v>90</v>
      </c>
      <c r="B87" s="8" t="str">
        <f>VLOOKUP(A87,'CENTRO DE COSTOS'!A:D,4,FALSE)</f>
        <v>JUAN SEBASTIÁN RÍOS CASTRILLÓN</v>
      </c>
      <c r="C87" s="8" t="str">
        <f>VLOOKUP(A87,'CENTRO DE COSTOS'!A:D,2,FALSE)</f>
        <v>0004-0005</v>
      </c>
      <c r="D87" s="145">
        <v>5001</v>
      </c>
      <c r="E87" s="47" t="s">
        <v>666</v>
      </c>
      <c r="F87" s="146">
        <v>81489</v>
      </c>
      <c r="G87" s="160" t="s">
        <v>155</v>
      </c>
      <c r="H87" s="150" t="s">
        <v>238</v>
      </c>
      <c r="I87" s="146" t="s">
        <v>249</v>
      </c>
      <c r="J87" s="147" t="s">
        <v>90</v>
      </c>
      <c r="K87" s="146" t="s">
        <v>667</v>
      </c>
      <c r="L87" s="154" t="s">
        <v>160</v>
      </c>
      <c r="M87" s="165" t="s">
        <v>668</v>
      </c>
      <c r="N87" s="152">
        <v>45912</v>
      </c>
      <c r="O87" s="156">
        <v>45916</v>
      </c>
      <c r="P87" s="159" t="s">
        <v>243</v>
      </c>
      <c r="Q87" s="149" t="s">
        <v>365</v>
      </c>
      <c r="R87" s="145" t="s">
        <v>163</v>
      </c>
      <c r="S87" s="148" t="s">
        <v>664</v>
      </c>
      <c r="T87" s="160" t="s">
        <v>165</v>
      </c>
      <c r="U87" s="145" t="s">
        <v>669</v>
      </c>
      <c r="V87" s="147" t="s">
        <v>25</v>
      </c>
      <c r="W87" s="162" t="s">
        <v>177</v>
      </c>
      <c r="X87" s="160" t="s">
        <v>361</v>
      </c>
      <c r="Y87" s="145">
        <v>1</v>
      </c>
      <c r="Z87" s="93">
        <v>0</v>
      </c>
      <c r="AA87" s="96">
        <f>IF(V87="TIPO I",'BASE LIQUIDACION REDEBAN 2025'!$B$2,IF(V87="TIPO II",'BASE LIQUIDACION REDEBAN 2025'!$B$3,IF(V87="TIPO III",'BASE LIQUIDACION REDEBAN 2025'!$B$4,IF(V87="TIPO IV",'BASE LIQUIDACION REDEBAN 2025'!$B$5,IF(W87="AEREO",'BASE LIQUIDACION REDEBAN 2025'!$B$6,'BASE LIQUIDACION REDEBAN 2025'!$B$5)))))</f>
        <v>75096.394270399993</v>
      </c>
      <c r="AB87" s="96">
        <f>IF(V87="TIPO I",'BASE LIQUIDACION REDEBAN 2025'!$B$10,IF(V87="TIPO II",'BASE LIQUIDACION REDEBAN 2025'!$B$11,IF(V87="TIPO III",'BASE LIQUIDACION REDEBAN 2025'!$B$12,'BASE LIQUIDACION REDEBAN 2025'!$B$13)))</f>
        <v>75096.394270399993</v>
      </c>
      <c r="AC87" s="97">
        <f t="shared" si="1"/>
        <v>75096.394270399993</v>
      </c>
      <c r="AE87" s="167"/>
    </row>
    <row r="88" spans="1:31" ht="13.9">
      <c r="A88" s="145" t="s">
        <v>90</v>
      </c>
      <c r="B88" s="8" t="str">
        <f>VLOOKUP(A88,'CENTRO DE COSTOS'!A:D,4,FALSE)</f>
        <v>JUAN SEBASTIÁN RÍOS CASTRILLÓN</v>
      </c>
      <c r="C88" s="8" t="str">
        <f>VLOOKUP(A88,'CENTRO DE COSTOS'!A:D,2,FALSE)</f>
        <v>0004-0005</v>
      </c>
      <c r="D88" s="145">
        <v>5088</v>
      </c>
      <c r="E88" s="47" t="s">
        <v>670</v>
      </c>
      <c r="F88" s="146">
        <v>81486</v>
      </c>
      <c r="G88" s="160" t="s">
        <v>155</v>
      </c>
      <c r="H88" s="150" t="s">
        <v>238</v>
      </c>
      <c r="I88" s="146" t="s">
        <v>249</v>
      </c>
      <c r="J88" s="147" t="s">
        <v>384</v>
      </c>
      <c r="K88" s="146" t="s">
        <v>671</v>
      </c>
      <c r="L88" s="154" t="s">
        <v>160</v>
      </c>
      <c r="M88" s="165" t="s">
        <v>672</v>
      </c>
      <c r="N88" s="152">
        <v>45912</v>
      </c>
      <c r="O88" s="156">
        <v>45916</v>
      </c>
      <c r="P88" s="159" t="s">
        <v>243</v>
      </c>
      <c r="Q88" s="149" t="s">
        <v>365</v>
      </c>
      <c r="R88" s="145" t="s">
        <v>163</v>
      </c>
      <c r="S88" s="148" t="s">
        <v>664</v>
      </c>
      <c r="T88" s="160" t="s">
        <v>165</v>
      </c>
      <c r="U88" s="145" t="s">
        <v>673</v>
      </c>
      <c r="V88" s="147" t="s">
        <v>25</v>
      </c>
      <c r="W88" s="162" t="s">
        <v>177</v>
      </c>
      <c r="X88" s="160" t="s">
        <v>674</v>
      </c>
      <c r="Y88" s="145">
        <v>1</v>
      </c>
      <c r="Z88" s="93">
        <v>0</v>
      </c>
      <c r="AA88" s="96">
        <f>IF(V88="TIPO I",'BASE LIQUIDACION REDEBAN 2025'!$B$2,IF(V88="TIPO II",'BASE LIQUIDACION REDEBAN 2025'!$B$3,IF(V88="TIPO III",'BASE LIQUIDACION REDEBAN 2025'!$B$4,IF(V88="TIPO IV",'BASE LIQUIDACION REDEBAN 2025'!$B$5,IF(W88="AEREO",'BASE LIQUIDACION REDEBAN 2025'!$B$6,'BASE LIQUIDACION REDEBAN 2025'!$B$5)))))</f>
        <v>75096.394270399993</v>
      </c>
      <c r="AB88" s="96">
        <f>IF(V88="TIPO I",'BASE LIQUIDACION REDEBAN 2025'!$B$10,IF(V88="TIPO II",'BASE LIQUIDACION REDEBAN 2025'!$B$11,IF(V88="TIPO III",'BASE LIQUIDACION REDEBAN 2025'!$B$12,'BASE LIQUIDACION REDEBAN 2025'!$B$13)))</f>
        <v>75096.394270399993</v>
      </c>
      <c r="AC88" s="97">
        <f t="shared" si="1"/>
        <v>75096.394270399993</v>
      </c>
      <c r="AE88" s="167"/>
    </row>
    <row r="89" spans="1:31" ht="13.9">
      <c r="A89" s="145" t="s">
        <v>90</v>
      </c>
      <c r="B89" s="8" t="str">
        <f>VLOOKUP(A89,'CENTRO DE COSTOS'!A:D,4,FALSE)</f>
        <v>JUAN SEBASTIÁN RÍOS CASTRILLÓN</v>
      </c>
      <c r="C89" s="8" t="str">
        <f>VLOOKUP(A89,'CENTRO DE COSTOS'!A:D,2,FALSE)</f>
        <v>0004-0005</v>
      </c>
      <c r="D89" s="145">
        <v>5360</v>
      </c>
      <c r="E89" s="47" t="s">
        <v>675</v>
      </c>
      <c r="F89" s="146">
        <v>81470</v>
      </c>
      <c r="G89" s="160" t="s">
        <v>155</v>
      </c>
      <c r="H89" s="150" t="s">
        <v>238</v>
      </c>
      <c r="I89" s="146" t="s">
        <v>249</v>
      </c>
      <c r="J89" s="147" t="s">
        <v>354</v>
      </c>
      <c r="K89" s="146" t="s">
        <v>676</v>
      </c>
      <c r="L89" s="154" t="s">
        <v>160</v>
      </c>
      <c r="M89" s="165" t="s">
        <v>677</v>
      </c>
      <c r="N89" s="152">
        <v>45912</v>
      </c>
      <c r="O89" s="156">
        <v>45916</v>
      </c>
      <c r="P89" s="159" t="s">
        <v>243</v>
      </c>
      <c r="Q89" s="149" t="s">
        <v>365</v>
      </c>
      <c r="R89" s="145" t="s">
        <v>163</v>
      </c>
      <c r="S89" s="148" t="s">
        <v>664</v>
      </c>
      <c r="T89" s="160" t="s">
        <v>165</v>
      </c>
      <c r="U89" s="145" t="s">
        <v>678</v>
      </c>
      <c r="V89" s="147" t="s">
        <v>25</v>
      </c>
      <c r="W89" s="162" t="s">
        <v>177</v>
      </c>
      <c r="X89" s="160" t="s">
        <v>679</v>
      </c>
      <c r="Y89" s="145">
        <v>1</v>
      </c>
      <c r="Z89" s="93">
        <v>0</v>
      </c>
      <c r="AA89" s="96">
        <f>IF(V89="TIPO I",'BASE LIQUIDACION REDEBAN 2025'!$B$2,IF(V89="TIPO II",'BASE LIQUIDACION REDEBAN 2025'!$B$3,IF(V89="TIPO III",'BASE LIQUIDACION REDEBAN 2025'!$B$4,IF(V89="TIPO IV",'BASE LIQUIDACION REDEBAN 2025'!$B$5,IF(W89="AEREO",'BASE LIQUIDACION REDEBAN 2025'!$B$6,'BASE LIQUIDACION REDEBAN 2025'!$B$5)))))</f>
        <v>75096.394270399993</v>
      </c>
      <c r="AB89" s="96">
        <f>IF(V89="TIPO I",'BASE LIQUIDACION REDEBAN 2025'!$B$10,IF(V89="TIPO II",'BASE LIQUIDACION REDEBAN 2025'!$B$11,IF(V89="TIPO III",'BASE LIQUIDACION REDEBAN 2025'!$B$12,'BASE LIQUIDACION REDEBAN 2025'!$B$13)))</f>
        <v>75096.394270399993</v>
      </c>
      <c r="AC89" s="97">
        <f t="shared" si="1"/>
        <v>75096.394270399993</v>
      </c>
      <c r="AE89" s="167"/>
    </row>
    <row r="90" spans="1:31" ht="13.9">
      <c r="A90" s="145" t="s">
        <v>90</v>
      </c>
      <c r="B90" s="8" t="str">
        <f>VLOOKUP(A90,'CENTRO DE COSTOS'!A:D,4,FALSE)</f>
        <v>JUAN SEBASTIÁN RÍOS CASTRILLÓN</v>
      </c>
      <c r="C90" s="8" t="str">
        <f>VLOOKUP(A90,'CENTRO DE COSTOS'!A:D,2,FALSE)</f>
        <v>0004-0005</v>
      </c>
      <c r="D90" s="145">
        <v>5360</v>
      </c>
      <c r="E90" s="47" t="s">
        <v>680</v>
      </c>
      <c r="F90" s="146">
        <v>81471</v>
      </c>
      <c r="G90" s="160" t="s">
        <v>155</v>
      </c>
      <c r="H90" s="150" t="s">
        <v>238</v>
      </c>
      <c r="I90" s="146" t="s">
        <v>249</v>
      </c>
      <c r="J90" s="147" t="s">
        <v>354</v>
      </c>
      <c r="K90" s="146" t="s">
        <v>681</v>
      </c>
      <c r="L90" s="154" t="s">
        <v>160</v>
      </c>
      <c r="M90" s="165" t="s">
        <v>682</v>
      </c>
      <c r="N90" s="152">
        <v>45912</v>
      </c>
      <c r="O90" s="156">
        <v>45916</v>
      </c>
      <c r="P90" s="159" t="s">
        <v>243</v>
      </c>
      <c r="Q90" s="149" t="s">
        <v>365</v>
      </c>
      <c r="R90" s="145" t="s">
        <v>163</v>
      </c>
      <c r="S90" s="148" t="s">
        <v>664</v>
      </c>
      <c r="T90" s="160" t="s">
        <v>165</v>
      </c>
      <c r="U90" s="145" t="s">
        <v>683</v>
      </c>
      <c r="V90" s="147" t="s">
        <v>25</v>
      </c>
      <c r="W90" s="162" t="s">
        <v>177</v>
      </c>
      <c r="X90" s="160" t="s">
        <v>679</v>
      </c>
      <c r="Y90" s="145">
        <v>1</v>
      </c>
      <c r="Z90" s="93">
        <v>0</v>
      </c>
      <c r="AA90" s="96">
        <f>IF(V90="TIPO I",'BASE LIQUIDACION REDEBAN 2025'!$B$2,IF(V90="TIPO II",'BASE LIQUIDACION REDEBAN 2025'!$B$3,IF(V90="TIPO III",'BASE LIQUIDACION REDEBAN 2025'!$B$4,IF(V90="TIPO IV",'BASE LIQUIDACION REDEBAN 2025'!$B$5,IF(W90="AEREO",'BASE LIQUIDACION REDEBAN 2025'!$B$6,'BASE LIQUIDACION REDEBAN 2025'!$B$5)))))</f>
        <v>75096.394270399993</v>
      </c>
      <c r="AB90" s="96">
        <f>IF(V90="TIPO I",'BASE LIQUIDACION REDEBAN 2025'!$B$10,IF(V90="TIPO II",'BASE LIQUIDACION REDEBAN 2025'!$B$11,IF(V90="TIPO III",'BASE LIQUIDACION REDEBAN 2025'!$B$12,'BASE LIQUIDACION REDEBAN 2025'!$B$13)))</f>
        <v>75096.394270399993</v>
      </c>
      <c r="AC90" s="97">
        <f t="shared" si="1"/>
        <v>75096.394270399993</v>
      </c>
      <c r="AE90" s="167"/>
    </row>
    <row r="91" spans="1:31" ht="13.9">
      <c r="A91" s="145" t="s">
        <v>80</v>
      </c>
      <c r="B91" s="8" t="str">
        <f>VLOOKUP(A91,'CENTRO DE COSTOS'!A:D,4,FALSE)</f>
        <v>JOSE MAURICIO HERNANDEZ ROJAS</v>
      </c>
      <c r="C91" s="8" t="str">
        <f>VLOOKUP(A91,'CENTRO DE COSTOS'!A:D,2,FALSE)</f>
        <v>0004-0001</v>
      </c>
      <c r="D91" s="145">
        <v>13001</v>
      </c>
      <c r="E91" s="47" t="s">
        <v>684</v>
      </c>
      <c r="F91" s="146">
        <v>81468</v>
      </c>
      <c r="G91" s="160" t="s">
        <v>155</v>
      </c>
      <c r="H91" s="150" t="s">
        <v>238</v>
      </c>
      <c r="I91" s="146" t="s">
        <v>685</v>
      </c>
      <c r="J91" s="147" t="s">
        <v>80</v>
      </c>
      <c r="K91" s="146" t="s">
        <v>686</v>
      </c>
      <c r="L91" s="154" t="s">
        <v>160</v>
      </c>
      <c r="M91" s="165" t="s">
        <v>687</v>
      </c>
      <c r="N91" s="152">
        <v>45912</v>
      </c>
      <c r="O91" s="156">
        <v>45915</v>
      </c>
      <c r="P91" s="159" t="s">
        <v>243</v>
      </c>
      <c r="Q91" s="149" t="s">
        <v>365</v>
      </c>
      <c r="R91" s="145" t="s">
        <v>163</v>
      </c>
      <c r="S91" s="158" t="s">
        <v>688</v>
      </c>
      <c r="T91" s="160" t="s">
        <v>165</v>
      </c>
      <c r="U91" s="145" t="s">
        <v>689</v>
      </c>
      <c r="V91" s="147" t="s">
        <v>25</v>
      </c>
      <c r="W91" s="162" t="s">
        <v>177</v>
      </c>
      <c r="X91" s="160" t="s">
        <v>690</v>
      </c>
      <c r="Y91" s="145">
        <v>1</v>
      </c>
      <c r="Z91" s="93">
        <v>0</v>
      </c>
      <c r="AA91" s="96">
        <f>IF(V91="TIPO I",'BASE LIQUIDACION REDEBAN 2025'!$B$2,IF(V91="TIPO II",'BASE LIQUIDACION REDEBAN 2025'!$B$3,IF(V91="TIPO III",'BASE LIQUIDACION REDEBAN 2025'!$B$4,IF(V91="TIPO IV",'BASE LIQUIDACION REDEBAN 2025'!$B$5,IF(W91="AEREO",'BASE LIQUIDACION REDEBAN 2025'!$B$6,'BASE LIQUIDACION REDEBAN 2025'!$B$5)))))</f>
        <v>75096.394270399993</v>
      </c>
      <c r="AB91" s="96">
        <f>IF(V91="TIPO I",'BASE LIQUIDACION REDEBAN 2025'!$B$10,IF(V91="TIPO II",'BASE LIQUIDACION REDEBAN 2025'!$B$11,IF(V91="TIPO III",'BASE LIQUIDACION REDEBAN 2025'!$B$12,'BASE LIQUIDACION REDEBAN 2025'!$B$13)))</f>
        <v>75096.394270399993</v>
      </c>
      <c r="AC91" s="97">
        <f t="shared" si="1"/>
        <v>75096.394270399993</v>
      </c>
      <c r="AE91" s="167"/>
    </row>
    <row r="92" spans="1:31" ht="13.9">
      <c r="A92" s="145" t="s">
        <v>76</v>
      </c>
      <c r="B92" s="8" t="str">
        <f>VLOOKUP(A92,'CENTRO DE COSTOS'!A:D,4,FALSE)</f>
        <v>DIEGO FERNANDO HENAO CARDONA</v>
      </c>
      <c r="C92" s="8" t="str">
        <f>VLOOKUP(A92,'CENTRO DE COSTOS'!A:D,2,FALSE)</f>
        <v>0004-0003</v>
      </c>
      <c r="D92" s="145">
        <v>19001</v>
      </c>
      <c r="E92" s="47" t="s">
        <v>691</v>
      </c>
      <c r="F92" s="146">
        <v>81483</v>
      </c>
      <c r="G92" s="160" t="s">
        <v>155</v>
      </c>
      <c r="H92" s="150" t="s">
        <v>238</v>
      </c>
      <c r="I92" s="146" t="s">
        <v>171</v>
      </c>
      <c r="J92" s="147" t="s">
        <v>95</v>
      </c>
      <c r="K92" s="146" t="s">
        <v>692</v>
      </c>
      <c r="L92" s="154" t="s">
        <v>160</v>
      </c>
      <c r="M92" s="165" t="s">
        <v>693</v>
      </c>
      <c r="N92" s="152">
        <v>45912</v>
      </c>
      <c r="O92" s="156">
        <v>45915</v>
      </c>
      <c r="P92" s="159" t="s">
        <v>243</v>
      </c>
      <c r="Q92" s="149" t="s">
        <v>365</v>
      </c>
      <c r="R92" s="145" t="s">
        <v>163</v>
      </c>
      <c r="S92" s="158" t="s">
        <v>688</v>
      </c>
      <c r="T92" s="160" t="s">
        <v>165</v>
      </c>
      <c r="U92" s="145" t="s">
        <v>694</v>
      </c>
      <c r="V92" s="147" t="s">
        <v>30</v>
      </c>
      <c r="W92" s="162" t="s">
        <v>177</v>
      </c>
      <c r="X92" s="160" t="s">
        <v>178</v>
      </c>
      <c r="Y92" s="145">
        <v>1</v>
      </c>
      <c r="Z92" s="93">
        <v>0</v>
      </c>
      <c r="AA92" s="96">
        <f>IF(V92="TIPO I",'BASE LIQUIDACION REDEBAN 2025'!$B$2,IF(V92="TIPO II",'BASE LIQUIDACION REDEBAN 2025'!$B$3,IF(V92="TIPO III",'BASE LIQUIDACION REDEBAN 2025'!$B$4,IF(V92="TIPO IV",'BASE LIQUIDACION REDEBAN 2025'!$B$5,IF(W92="AEREO",'BASE LIQUIDACION REDEBAN 2025'!$B$6,'BASE LIQUIDACION REDEBAN 2025'!$B$5)))))</f>
        <v>275728.78077800001</v>
      </c>
      <c r="AB92" s="96">
        <f>IF(V92="TIPO I",'BASE LIQUIDACION REDEBAN 2025'!$B$10,IF(V92="TIPO II",'BASE LIQUIDACION REDEBAN 2025'!$B$11,IF(V92="TIPO III",'BASE LIQUIDACION REDEBAN 2025'!$B$12,'BASE LIQUIDACION REDEBAN 2025'!$B$13)))</f>
        <v>196536.5258152</v>
      </c>
      <c r="AC92" s="97">
        <f t="shared" si="1"/>
        <v>275728.78077800001</v>
      </c>
      <c r="AE92" s="167"/>
    </row>
    <row r="93" spans="1:31" ht="13.9">
      <c r="A93" s="145" t="s">
        <v>68</v>
      </c>
      <c r="B93" s="8" t="str">
        <f>VLOOKUP(A93,'CENTRO DE COSTOS'!A:D,4,FALSE)</f>
        <v>WILLIAM ASDRUBAL ROZO ROZO</v>
      </c>
      <c r="C93" s="8" t="str">
        <f>VLOOKUP(A93,'CENTRO DE COSTOS'!A:D,2,FALSE)</f>
        <v>0004-0004</v>
      </c>
      <c r="D93" s="145">
        <v>25214</v>
      </c>
      <c r="E93" s="47" t="s">
        <v>695</v>
      </c>
      <c r="F93" s="146">
        <v>81472</v>
      </c>
      <c r="G93" s="160" t="s">
        <v>155</v>
      </c>
      <c r="H93" s="150" t="s">
        <v>238</v>
      </c>
      <c r="I93" s="146" t="s">
        <v>417</v>
      </c>
      <c r="J93" s="147" t="s">
        <v>696</v>
      </c>
      <c r="K93" s="146" t="s">
        <v>697</v>
      </c>
      <c r="L93" s="154" t="s">
        <v>160</v>
      </c>
      <c r="M93" s="165" t="s">
        <v>698</v>
      </c>
      <c r="N93" s="152">
        <v>45912</v>
      </c>
      <c r="O93" s="156">
        <v>45916</v>
      </c>
      <c r="P93" s="159" t="s">
        <v>243</v>
      </c>
      <c r="Q93" s="149" t="s">
        <v>365</v>
      </c>
      <c r="R93" s="145" t="s">
        <v>163</v>
      </c>
      <c r="S93" s="148" t="s">
        <v>664</v>
      </c>
      <c r="T93" s="160" t="s">
        <v>165</v>
      </c>
      <c r="U93" s="145" t="s">
        <v>699</v>
      </c>
      <c r="V93" s="147" t="s">
        <v>28</v>
      </c>
      <c r="W93" s="162" t="s">
        <v>177</v>
      </c>
      <c r="X93" s="160" t="s">
        <v>422</v>
      </c>
      <c r="Y93" s="145">
        <v>1</v>
      </c>
      <c r="Z93" s="93">
        <v>0</v>
      </c>
      <c r="AA93" s="96">
        <f>IF(V93="TIPO I",'BASE LIQUIDACION REDEBAN 2025'!$B$2,IF(V93="TIPO II",'BASE LIQUIDACION REDEBAN 2025'!$B$3,IF(V93="TIPO III",'BASE LIQUIDACION REDEBAN 2025'!$B$4,IF(V93="TIPO IV",'BASE LIQUIDACION REDEBAN 2025'!$B$5,IF(W93="AEREO",'BASE LIQUIDACION REDEBAN 2025'!$B$6,'BASE LIQUIDACION REDEBAN 2025'!$B$5)))))</f>
        <v>163813.69572160003</v>
      </c>
      <c r="AB93" s="96">
        <f>IF(V93="TIPO I",'BASE LIQUIDACION REDEBAN 2025'!$B$10,IF(V93="TIPO II",'BASE LIQUIDACION REDEBAN 2025'!$B$11,IF(V93="TIPO III",'BASE LIQUIDACION REDEBAN 2025'!$B$12,'BASE LIQUIDACION REDEBAN 2025'!$B$13)))</f>
        <v>140395.6348884</v>
      </c>
      <c r="AC93" s="97">
        <f t="shared" si="1"/>
        <v>163813.69572160003</v>
      </c>
      <c r="AE93" s="167"/>
    </row>
    <row r="94" spans="1:31" ht="13.9">
      <c r="A94" s="145" t="s">
        <v>68</v>
      </c>
      <c r="B94" s="8" t="str">
        <f>VLOOKUP(A94,'CENTRO DE COSTOS'!A:D,4,FALSE)</f>
        <v>WILLIAM ASDRUBAL ROZO ROZO</v>
      </c>
      <c r="C94" s="8" t="str">
        <f>VLOOKUP(A94,'CENTRO DE COSTOS'!A:D,2,FALSE)</f>
        <v>0004-0004</v>
      </c>
      <c r="D94" s="145">
        <v>25473</v>
      </c>
      <c r="E94" s="47" t="s">
        <v>700</v>
      </c>
      <c r="F94" s="146">
        <v>81478</v>
      </c>
      <c r="G94" s="160" t="s">
        <v>155</v>
      </c>
      <c r="H94" s="150" t="s">
        <v>238</v>
      </c>
      <c r="I94" s="146" t="s">
        <v>417</v>
      </c>
      <c r="J94" s="147" t="s">
        <v>701</v>
      </c>
      <c r="K94" s="146" t="s">
        <v>702</v>
      </c>
      <c r="L94" s="154" t="s">
        <v>160</v>
      </c>
      <c r="M94" s="165" t="s">
        <v>703</v>
      </c>
      <c r="N94" s="152">
        <v>45912</v>
      </c>
      <c r="O94" s="156">
        <v>45915</v>
      </c>
      <c r="P94" s="159" t="s">
        <v>243</v>
      </c>
      <c r="Q94" s="149" t="s">
        <v>365</v>
      </c>
      <c r="R94" s="145" t="s">
        <v>163</v>
      </c>
      <c r="S94" s="158" t="s">
        <v>688</v>
      </c>
      <c r="T94" s="160" t="s">
        <v>165</v>
      </c>
      <c r="U94" s="145" t="s">
        <v>704</v>
      </c>
      <c r="V94" s="147" t="s">
        <v>25</v>
      </c>
      <c r="W94" s="162" t="s">
        <v>177</v>
      </c>
      <c r="X94" s="160" t="s">
        <v>566</v>
      </c>
      <c r="Y94" s="145">
        <v>1</v>
      </c>
      <c r="Z94" s="93">
        <v>0</v>
      </c>
      <c r="AA94" s="96">
        <f>IF(V94="TIPO I",'BASE LIQUIDACION REDEBAN 2025'!$B$2,IF(V94="TIPO II",'BASE LIQUIDACION REDEBAN 2025'!$B$3,IF(V94="TIPO III",'BASE LIQUIDACION REDEBAN 2025'!$B$4,IF(V94="TIPO IV",'BASE LIQUIDACION REDEBAN 2025'!$B$5,IF(W94="AEREO",'BASE LIQUIDACION REDEBAN 2025'!$B$6,'BASE LIQUIDACION REDEBAN 2025'!$B$5)))))</f>
        <v>75096.394270399993</v>
      </c>
      <c r="AB94" s="96">
        <f>IF(V94="TIPO I",'BASE LIQUIDACION REDEBAN 2025'!$B$10,IF(V94="TIPO II",'BASE LIQUIDACION REDEBAN 2025'!$B$11,IF(V94="TIPO III",'BASE LIQUIDACION REDEBAN 2025'!$B$12,'BASE LIQUIDACION REDEBAN 2025'!$B$13)))</f>
        <v>75096.394270399993</v>
      </c>
      <c r="AC94" s="97">
        <f t="shared" si="1"/>
        <v>75096.394270399993</v>
      </c>
      <c r="AE94" s="167"/>
    </row>
    <row r="95" spans="1:31" ht="13.9">
      <c r="A95" s="145" t="s">
        <v>96</v>
      </c>
      <c r="B95" s="8" t="str">
        <f>VLOOKUP(A95,'CENTRO DE COSTOS'!A:D,4,FALSE)</f>
        <v>JOSE MAURICIO HERNANDEZ ROJAS</v>
      </c>
      <c r="C95" s="8" t="str">
        <f>VLOOKUP(A95,'CENTRO DE COSTOS'!A:D,2,FALSE)</f>
        <v>0004-0001</v>
      </c>
      <c r="D95" s="145">
        <v>44430</v>
      </c>
      <c r="E95" s="47" t="s">
        <v>705</v>
      </c>
      <c r="F95" s="146">
        <v>81477</v>
      </c>
      <c r="G95" s="160" t="s">
        <v>155</v>
      </c>
      <c r="H95" s="150" t="s">
        <v>238</v>
      </c>
      <c r="I95" s="146" t="s">
        <v>706</v>
      </c>
      <c r="J95" s="147" t="s">
        <v>707</v>
      </c>
      <c r="K95" s="146" t="s">
        <v>708</v>
      </c>
      <c r="L95" s="154" t="s">
        <v>160</v>
      </c>
      <c r="M95" s="165" t="s">
        <v>709</v>
      </c>
      <c r="N95" s="152">
        <v>45912</v>
      </c>
      <c r="O95" s="156">
        <v>45916</v>
      </c>
      <c r="P95" s="159" t="s">
        <v>243</v>
      </c>
      <c r="Q95" s="149" t="s">
        <v>365</v>
      </c>
      <c r="R95" s="145" t="s">
        <v>163</v>
      </c>
      <c r="S95" s="148" t="s">
        <v>664</v>
      </c>
      <c r="T95" s="160" t="s">
        <v>165</v>
      </c>
      <c r="U95" s="145" t="s">
        <v>710</v>
      </c>
      <c r="V95" s="147" t="s">
        <v>32</v>
      </c>
      <c r="W95" s="162" t="s">
        <v>177</v>
      </c>
      <c r="X95" s="160" t="s">
        <v>442</v>
      </c>
      <c r="Y95" s="145">
        <v>1</v>
      </c>
      <c r="Z95" s="93">
        <v>0</v>
      </c>
      <c r="AA95" s="96">
        <f>IF(V95="TIPO I",'BASE LIQUIDACION REDEBAN 2025'!$B$2,IF(V95="TIPO II",'BASE LIQUIDACION REDEBAN 2025'!$B$3,IF(V95="TIPO III",'BASE LIQUIDACION REDEBAN 2025'!$B$4,IF(V95="TIPO IV",'BASE LIQUIDACION REDEBAN 2025'!$B$5,IF(W95="AEREO",'BASE LIQUIDACION REDEBAN 2025'!$B$6,'BASE LIQUIDACION REDEBAN 2025'!$B$5)))))</f>
        <v>504832.64687880001</v>
      </c>
      <c r="AB95" s="96">
        <f>IF(V95="TIPO I",'BASE LIQUIDACION REDEBAN 2025'!$B$10,IF(V95="TIPO II",'BASE LIQUIDACION REDEBAN 2025'!$B$11,IF(V95="TIPO III",'BASE LIQUIDACION REDEBAN 2025'!$B$12,'BASE LIQUIDACION REDEBAN 2025'!$B$13)))</f>
        <v>196536.5258152</v>
      </c>
      <c r="AC95" s="97">
        <f t="shared" si="1"/>
        <v>504832.64687880001</v>
      </c>
      <c r="AE95" s="167"/>
    </row>
    <row r="96" spans="1:31" ht="13.9">
      <c r="A96" s="145" t="s">
        <v>93</v>
      </c>
      <c r="B96" s="8" t="str">
        <f>VLOOKUP(A96,'CENTRO DE COSTOS'!A:D,4,FALSE)</f>
        <v>DIEGO FERNANDO HENAO CARDONA</v>
      </c>
      <c r="C96" s="8" t="str">
        <f>VLOOKUP(A96,'CENTRO DE COSTOS'!A:D,2,FALSE)</f>
        <v>0004-0003</v>
      </c>
      <c r="D96" s="145">
        <v>52001</v>
      </c>
      <c r="E96" s="47" t="s">
        <v>711</v>
      </c>
      <c r="F96" s="146">
        <v>81479</v>
      </c>
      <c r="G96" s="160" t="s">
        <v>155</v>
      </c>
      <c r="H96" s="150" t="s">
        <v>238</v>
      </c>
      <c r="I96" s="146" t="s">
        <v>157</v>
      </c>
      <c r="J96" s="147" t="s">
        <v>93</v>
      </c>
      <c r="K96" s="146" t="s">
        <v>712</v>
      </c>
      <c r="L96" s="154" t="s">
        <v>160</v>
      </c>
      <c r="M96" s="165" t="s">
        <v>713</v>
      </c>
      <c r="N96" s="152">
        <v>45912</v>
      </c>
      <c r="O96" s="156">
        <v>45915</v>
      </c>
      <c r="P96" s="159" t="s">
        <v>243</v>
      </c>
      <c r="Q96" s="149" t="s">
        <v>365</v>
      </c>
      <c r="R96" s="145" t="s">
        <v>163</v>
      </c>
      <c r="S96" s="158" t="s">
        <v>688</v>
      </c>
      <c r="T96" s="160" t="s">
        <v>165</v>
      </c>
      <c r="U96" s="145" t="s">
        <v>714</v>
      </c>
      <c r="V96" s="147" t="s">
        <v>25</v>
      </c>
      <c r="W96" s="162" t="s">
        <v>177</v>
      </c>
      <c r="X96" s="160" t="s">
        <v>247</v>
      </c>
      <c r="Y96" s="145">
        <v>1</v>
      </c>
      <c r="Z96" s="93">
        <v>0</v>
      </c>
      <c r="AA96" s="96">
        <f>IF(V96="TIPO I",'BASE LIQUIDACION REDEBAN 2025'!$B$2,IF(V96="TIPO II",'BASE LIQUIDACION REDEBAN 2025'!$B$3,IF(V96="TIPO III",'BASE LIQUIDACION REDEBAN 2025'!$B$4,IF(V96="TIPO IV",'BASE LIQUIDACION REDEBAN 2025'!$B$5,IF(W96="AEREO",'BASE LIQUIDACION REDEBAN 2025'!$B$6,'BASE LIQUIDACION REDEBAN 2025'!$B$5)))))</f>
        <v>75096.394270399993</v>
      </c>
      <c r="AB96" s="96">
        <f>IF(V96="TIPO I",'BASE LIQUIDACION REDEBAN 2025'!$B$10,IF(V96="TIPO II",'BASE LIQUIDACION REDEBAN 2025'!$B$11,IF(V96="TIPO III",'BASE LIQUIDACION REDEBAN 2025'!$B$12,'BASE LIQUIDACION REDEBAN 2025'!$B$13)))</f>
        <v>75096.394270399993</v>
      </c>
      <c r="AC96" s="97">
        <f t="shared" si="1"/>
        <v>75096.394270399993</v>
      </c>
      <c r="AE96" s="167"/>
    </row>
    <row r="97" spans="1:31" ht="13.9">
      <c r="A97" s="145" t="s">
        <v>81</v>
      </c>
      <c r="B97" s="8" t="str">
        <f>VLOOKUP(A97,'CENTRO DE COSTOS'!A:D,4,FALSE)</f>
        <v>MIGUEL JULIÁN HERNÁNDEZ GUARÍN</v>
      </c>
      <c r="C97" s="8" t="str">
        <f>VLOOKUP(A97,'CENTRO DE COSTOS'!A:D,2,FALSE)</f>
        <v>0004-0008</v>
      </c>
      <c r="D97" s="145">
        <v>54001</v>
      </c>
      <c r="E97" s="47" t="s">
        <v>715</v>
      </c>
      <c r="F97" s="146">
        <v>81473</v>
      </c>
      <c r="G97" s="160" t="s">
        <v>155</v>
      </c>
      <c r="H97" s="150" t="s">
        <v>238</v>
      </c>
      <c r="I97" s="146" t="s">
        <v>296</v>
      </c>
      <c r="J97" s="147" t="s">
        <v>81</v>
      </c>
      <c r="K97" s="146" t="s">
        <v>716</v>
      </c>
      <c r="L97" s="154" t="s">
        <v>160</v>
      </c>
      <c r="M97" s="165" t="s">
        <v>717</v>
      </c>
      <c r="N97" s="152">
        <v>45912</v>
      </c>
      <c r="O97" s="156">
        <v>45916</v>
      </c>
      <c r="P97" s="159" t="s">
        <v>243</v>
      </c>
      <c r="Q97" s="149" t="s">
        <v>365</v>
      </c>
      <c r="R97" s="145" t="s">
        <v>163</v>
      </c>
      <c r="S97" s="148" t="s">
        <v>718</v>
      </c>
      <c r="T97" s="160" t="s">
        <v>165</v>
      </c>
      <c r="U97" s="145" t="s">
        <v>719</v>
      </c>
      <c r="V97" s="147" t="s">
        <v>25</v>
      </c>
      <c r="W97" s="162" t="s">
        <v>177</v>
      </c>
      <c r="X97" s="160" t="s">
        <v>307</v>
      </c>
      <c r="Y97" s="145">
        <v>1</v>
      </c>
      <c r="Z97" s="93">
        <v>0</v>
      </c>
      <c r="AA97" s="96">
        <f>IF(V97="TIPO I",'BASE LIQUIDACION REDEBAN 2025'!$B$2,IF(V97="TIPO II",'BASE LIQUIDACION REDEBAN 2025'!$B$3,IF(V97="TIPO III",'BASE LIQUIDACION REDEBAN 2025'!$B$4,IF(V97="TIPO IV",'BASE LIQUIDACION REDEBAN 2025'!$B$5,IF(W97="AEREO",'BASE LIQUIDACION REDEBAN 2025'!$B$6,'BASE LIQUIDACION REDEBAN 2025'!$B$5)))))</f>
        <v>75096.394270399993</v>
      </c>
      <c r="AB97" s="96">
        <f>IF(V97="TIPO I",'BASE LIQUIDACION REDEBAN 2025'!$B$10,IF(V97="TIPO II",'BASE LIQUIDACION REDEBAN 2025'!$B$11,IF(V97="TIPO III",'BASE LIQUIDACION REDEBAN 2025'!$B$12,'BASE LIQUIDACION REDEBAN 2025'!$B$13)))</f>
        <v>75096.394270399993</v>
      </c>
      <c r="AC97" s="97">
        <f t="shared" si="1"/>
        <v>75096.394270399993</v>
      </c>
      <c r="AE97" s="167"/>
    </row>
    <row r="98" spans="1:31" ht="13.9">
      <c r="A98" s="145" t="s">
        <v>81</v>
      </c>
      <c r="B98" s="8" t="str">
        <f>VLOOKUP(A98,'CENTRO DE COSTOS'!A:D,4,FALSE)</f>
        <v>MIGUEL JULIÁN HERNÁNDEZ GUARÍN</v>
      </c>
      <c r="C98" s="8" t="str">
        <f>VLOOKUP(A98,'CENTRO DE COSTOS'!A:D,2,FALSE)</f>
        <v>0004-0008</v>
      </c>
      <c r="D98" s="145">
        <v>54001</v>
      </c>
      <c r="E98" s="47" t="s">
        <v>720</v>
      </c>
      <c r="F98" s="146">
        <v>81474</v>
      </c>
      <c r="G98" s="160" t="s">
        <v>155</v>
      </c>
      <c r="H98" s="150" t="s">
        <v>238</v>
      </c>
      <c r="I98" s="146" t="s">
        <v>296</v>
      </c>
      <c r="J98" s="147" t="s">
        <v>81</v>
      </c>
      <c r="K98" s="146" t="s">
        <v>721</v>
      </c>
      <c r="L98" s="154" t="s">
        <v>160</v>
      </c>
      <c r="M98" s="165" t="s">
        <v>722</v>
      </c>
      <c r="N98" s="152">
        <v>45912</v>
      </c>
      <c r="O98" s="156">
        <v>45915</v>
      </c>
      <c r="P98" s="159" t="s">
        <v>243</v>
      </c>
      <c r="Q98" s="149" t="s">
        <v>365</v>
      </c>
      <c r="R98" s="145" t="s">
        <v>163</v>
      </c>
      <c r="S98" s="148" t="s">
        <v>688</v>
      </c>
      <c r="T98" s="160" t="s">
        <v>165</v>
      </c>
      <c r="U98" s="145" t="s">
        <v>723</v>
      </c>
      <c r="V98" s="147" t="s">
        <v>25</v>
      </c>
      <c r="W98" s="162" t="s">
        <v>177</v>
      </c>
      <c r="X98" s="160" t="s">
        <v>307</v>
      </c>
      <c r="Y98" s="145">
        <v>1</v>
      </c>
      <c r="Z98" s="93">
        <v>0</v>
      </c>
      <c r="AA98" s="96">
        <f>IF(V98="TIPO I",'BASE LIQUIDACION REDEBAN 2025'!$B$2,IF(V98="TIPO II",'BASE LIQUIDACION REDEBAN 2025'!$B$3,IF(V98="TIPO III",'BASE LIQUIDACION REDEBAN 2025'!$B$4,IF(V98="TIPO IV",'BASE LIQUIDACION REDEBAN 2025'!$B$5,IF(W98="AEREO",'BASE LIQUIDACION REDEBAN 2025'!$B$6,'BASE LIQUIDACION REDEBAN 2025'!$B$5)))))</f>
        <v>75096.394270399993</v>
      </c>
      <c r="AB98" s="96">
        <f>IF(V98="TIPO I",'BASE LIQUIDACION REDEBAN 2025'!$B$10,IF(V98="TIPO II",'BASE LIQUIDACION REDEBAN 2025'!$B$11,IF(V98="TIPO III",'BASE LIQUIDACION REDEBAN 2025'!$B$12,'BASE LIQUIDACION REDEBAN 2025'!$B$13)))</f>
        <v>75096.394270399993</v>
      </c>
      <c r="AC98" s="97">
        <f t="shared" si="1"/>
        <v>75096.394270399993</v>
      </c>
      <c r="AE98" s="167"/>
    </row>
    <row r="99" spans="1:31" ht="13.9">
      <c r="A99" s="145" t="s">
        <v>81</v>
      </c>
      <c r="B99" s="8" t="str">
        <f>VLOOKUP(A99,'CENTRO DE COSTOS'!A:D,4,FALSE)</f>
        <v>MIGUEL JULIÁN HERNÁNDEZ GUARÍN</v>
      </c>
      <c r="C99" s="8" t="str">
        <f>VLOOKUP(A99,'CENTRO DE COSTOS'!A:D,2,FALSE)</f>
        <v>0004-0008</v>
      </c>
      <c r="D99" s="145">
        <v>54800</v>
      </c>
      <c r="E99" s="47" t="s">
        <v>724</v>
      </c>
      <c r="F99" s="146">
        <v>81484</v>
      </c>
      <c r="G99" s="160" t="s">
        <v>155</v>
      </c>
      <c r="H99" s="150" t="s">
        <v>238</v>
      </c>
      <c r="I99" s="146" t="s">
        <v>296</v>
      </c>
      <c r="J99" s="147" t="s">
        <v>725</v>
      </c>
      <c r="K99" s="146" t="s">
        <v>726</v>
      </c>
      <c r="L99" s="154" t="s">
        <v>160</v>
      </c>
      <c r="M99" s="165" t="s">
        <v>727</v>
      </c>
      <c r="N99" s="152">
        <v>45912</v>
      </c>
      <c r="O99" s="156">
        <v>45924</v>
      </c>
      <c r="P99" s="159" t="s">
        <v>243</v>
      </c>
      <c r="Q99" s="149" t="s">
        <v>365</v>
      </c>
      <c r="R99" s="145" t="s">
        <v>163</v>
      </c>
      <c r="S99" s="148" t="s">
        <v>728</v>
      </c>
      <c r="T99" s="160" t="s">
        <v>165</v>
      </c>
      <c r="U99" s="145" t="s">
        <v>729</v>
      </c>
      <c r="V99" s="147" t="s">
        <v>32</v>
      </c>
      <c r="W99" s="162" t="s">
        <v>177</v>
      </c>
      <c r="X99" s="160" t="s">
        <v>730</v>
      </c>
      <c r="Y99" s="145">
        <v>1</v>
      </c>
      <c r="Z99" s="93">
        <v>0</v>
      </c>
      <c r="AA99" s="96">
        <f>IF(V99="TIPO I",'BASE LIQUIDACION REDEBAN 2025'!$B$2,IF(V99="TIPO II",'BASE LIQUIDACION REDEBAN 2025'!$B$3,IF(V99="TIPO III",'BASE LIQUIDACION REDEBAN 2025'!$B$4,IF(V99="TIPO IV",'BASE LIQUIDACION REDEBAN 2025'!$B$5,IF(W99="AEREO",'BASE LIQUIDACION REDEBAN 2025'!$B$6,'BASE LIQUIDACION REDEBAN 2025'!$B$5)))))</f>
        <v>504832.64687880001</v>
      </c>
      <c r="AB99" s="96">
        <f>IF(V99="TIPO I",'BASE LIQUIDACION REDEBAN 2025'!$B$10,IF(V99="TIPO II",'BASE LIQUIDACION REDEBAN 2025'!$B$11,IF(V99="TIPO III",'BASE LIQUIDACION REDEBAN 2025'!$B$12,'BASE LIQUIDACION REDEBAN 2025'!$B$13)))</f>
        <v>196536.5258152</v>
      </c>
      <c r="AC99" s="97">
        <f t="shared" si="1"/>
        <v>504832.64687880001</v>
      </c>
      <c r="AE99" s="167"/>
    </row>
    <row r="100" spans="1:31" ht="13.9">
      <c r="A100" s="145" t="s">
        <v>94</v>
      </c>
      <c r="B100" s="8" t="str">
        <f>VLOOKUP(A100,'CENTRO DE COSTOS'!A:D,4,FALSE)</f>
        <v>DIEGO FERNANDO HENAO CARDONA</v>
      </c>
      <c r="C100" s="8" t="str">
        <f>VLOOKUP(A100,'CENTRO DE COSTOS'!A:D,2,FALSE)</f>
        <v>0004-0002</v>
      </c>
      <c r="D100" s="145">
        <v>63001</v>
      </c>
      <c r="E100" s="47" t="s">
        <v>731</v>
      </c>
      <c r="F100" s="146">
        <v>81461</v>
      </c>
      <c r="G100" s="160" t="s">
        <v>155</v>
      </c>
      <c r="H100" s="150" t="s">
        <v>238</v>
      </c>
      <c r="I100" s="146" t="s">
        <v>732</v>
      </c>
      <c r="J100" s="147" t="s">
        <v>733</v>
      </c>
      <c r="K100" s="146" t="s">
        <v>734</v>
      </c>
      <c r="L100" s="154" t="s">
        <v>160</v>
      </c>
      <c r="M100" s="165" t="s">
        <v>735</v>
      </c>
      <c r="N100" s="152">
        <v>45912</v>
      </c>
      <c r="O100" s="156">
        <v>45915</v>
      </c>
      <c r="P100" s="159" t="s">
        <v>243</v>
      </c>
      <c r="Q100" s="149" t="s">
        <v>365</v>
      </c>
      <c r="R100" s="145" t="s">
        <v>163</v>
      </c>
      <c r="S100" s="148" t="s">
        <v>688</v>
      </c>
      <c r="T100" s="160" t="s">
        <v>165</v>
      </c>
      <c r="U100" s="145" t="s">
        <v>736</v>
      </c>
      <c r="V100" s="147" t="s">
        <v>28</v>
      </c>
      <c r="W100" s="162" t="s">
        <v>177</v>
      </c>
      <c r="X100" s="160" t="s">
        <v>737</v>
      </c>
      <c r="Y100" s="145">
        <v>1</v>
      </c>
      <c r="Z100" s="93">
        <v>0</v>
      </c>
      <c r="AA100" s="96">
        <f>IF(V100="TIPO I",'BASE LIQUIDACION REDEBAN 2025'!$B$2,IF(V100="TIPO II",'BASE LIQUIDACION REDEBAN 2025'!$B$3,IF(V100="TIPO III",'BASE LIQUIDACION REDEBAN 2025'!$B$4,IF(V100="TIPO IV",'BASE LIQUIDACION REDEBAN 2025'!$B$5,IF(W100="AEREO",'BASE LIQUIDACION REDEBAN 2025'!$B$6,'BASE LIQUIDACION REDEBAN 2025'!$B$5)))))</f>
        <v>163813.69572160003</v>
      </c>
      <c r="AB100" s="96">
        <f>IF(V100="TIPO I",'BASE LIQUIDACION REDEBAN 2025'!$B$10,IF(V100="TIPO II",'BASE LIQUIDACION REDEBAN 2025'!$B$11,IF(V100="TIPO III",'BASE LIQUIDACION REDEBAN 2025'!$B$12,'BASE LIQUIDACION REDEBAN 2025'!$B$13)))</f>
        <v>140395.6348884</v>
      </c>
      <c r="AC100" s="97">
        <f t="shared" si="1"/>
        <v>163813.69572160003</v>
      </c>
      <c r="AE100" s="167"/>
    </row>
    <row r="101" spans="1:31" ht="13.9">
      <c r="A101" s="145" t="s">
        <v>72</v>
      </c>
      <c r="B101" s="8" t="str">
        <f>VLOOKUP(A101,'CENTRO DE COSTOS'!A:D,4,FALSE)</f>
        <v>MIGUEL JULIÁN HERNÁNDEZ GUARÍN</v>
      </c>
      <c r="C101" s="8" t="str">
        <f>VLOOKUP(A101,'CENTRO DE COSTOS'!A:D,2,FALSE)</f>
        <v>0004-0008</v>
      </c>
      <c r="D101" s="145">
        <v>68001</v>
      </c>
      <c r="E101" s="47" t="s">
        <v>738</v>
      </c>
      <c r="F101" s="146">
        <v>81466</v>
      </c>
      <c r="G101" s="160" t="s">
        <v>155</v>
      </c>
      <c r="H101" s="150" t="s">
        <v>238</v>
      </c>
      <c r="I101" s="146" t="s">
        <v>224</v>
      </c>
      <c r="J101" s="147" t="s">
        <v>72</v>
      </c>
      <c r="K101" s="146" t="s">
        <v>739</v>
      </c>
      <c r="L101" s="154" t="s">
        <v>160</v>
      </c>
      <c r="M101" s="165" t="s">
        <v>740</v>
      </c>
      <c r="N101" s="152">
        <v>45912</v>
      </c>
      <c r="O101" s="156">
        <v>45915</v>
      </c>
      <c r="P101" s="159" t="s">
        <v>243</v>
      </c>
      <c r="Q101" s="149" t="s">
        <v>365</v>
      </c>
      <c r="R101" s="145" t="s">
        <v>163</v>
      </c>
      <c r="S101" s="148" t="s">
        <v>688</v>
      </c>
      <c r="T101" s="160" t="s">
        <v>165</v>
      </c>
      <c r="U101" s="145" t="s">
        <v>741</v>
      </c>
      <c r="V101" s="147" t="s">
        <v>25</v>
      </c>
      <c r="W101" s="162" t="s">
        <v>177</v>
      </c>
      <c r="X101" s="160" t="s">
        <v>230</v>
      </c>
      <c r="Y101" s="145">
        <v>1</v>
      </c>
      <c r="Z101" s="93">
        <v>0</v>
      </c>
      <c r="AA101" s="96">
        <f>IF(V101="TIPO I",'BASE LIQUIDACION REDEBAN 2025'!$B$2,IF(V101="TIPO II",'BASE LIQUIDACION REDEBAN 2025'!$B$3,IF(V101="TIPO III",'BASE LIQUIDACION REDEBAN 2025'!$B$4,IF(V101="TIPO IV",'BASE LIQUIDACION REDEBAN 2025'!$B$5,IF(W101="AEREO",'BASE LIQUIDACION REDEBAN 2025'!$B$6,'BASE LIQUIDACION REDEBAN 2025'!$B$5)))))</f>
        <v>75096.394270399993</v>
      </c>
      <c r="AB101" s="96">
        <f>IF(V101="TIPO I",'BASE LIQUIDACION REDEBAN 2025'!$B$10,IF(V101="TIPO II",'BASE LIQUIDACION REDEBAN 2025'!$B$11,IF(V101="TIPO III",'BASE LIQUIDACION REDEBAN 2025'!$B$12,'BASE LIQUIDACION REDEBAN 2025'!$B$13)))</f>
        <v>75096.394270399993</v>
      </c>
      <c r="AC101" s="97">
        <f t="shared" si="1"/>
        <v>75096.394270399993</v>
      </c>
      <c r="AE101" s="167"/>
    </row>
    <row r="102" spans="1:31" ht="13.9">
      <c r="A102" s="145" t="s">
        <v>72</v>
      </c>
      <c r="B102" s="8" t="str">
        <f>VLOOKUP(A102,'CENTRO DE COSTOS'!A:D,4,FALSE)</f>
        <v>MIGUEL JULIÁN HERNÁNDEZ GUARÍN</v>
      </c>
      <c r="C102" s="8" t="str">
        <f>VLOOKUP(A102,'CENTRO DE COSTOS'!A:D,2,FALSE)</f>
        <v>0004-0008</v>
      </c>
      <c r="D102" s="145">
        <v>68547</v>
      </c>
      <c r="E102" s="47" t="s">
        <v>742</v>
      </c>
      <c r="F102" s="146">
        <v>81481</v>
      </c>
      <c r="G102" s="160" t="s">
        <v>155</v>
      </c>
      <c r="H102" s="150" t="s">
        <v>238</v>
      </c>
      <c r="I102" s="146" t="s">
        <v>224</v>
      </c>
      <c r="J102" s="147" t="s">
        <v>743</v>
      </c>
      <c r="K102" s="146" t="s">
        <v>744</v>
      </c>
      <c r="L102" s="154" t="s">
        <v>160</v>
      </c>
      <c r="M102" s="165" t="s">
        <v>745</v>
      </c>
      <c r="N102" s="152">
        <v>45912</v>
      </c>
      <c r="O102" s="156">
        <v>45915</v>
      </c>
      <c r="P102" s="159" t="s">
        <v>243</v>
      </c>
      <c r="Q102" s="149" t="s">
        <v>365</v>
      </c>
      <c r="R102" s="145" t="s">
        <v>163</v>
      </c>
      <c r="S102" s="148" t="s">
        <v>688</v>
      </c>
      <c r="T102" s="160" t="s">
        <v>165</v>
      </c>
      <c r="U102" s="145" t="s">
        <v>746</v>
      </c>
      <c r="V102" s="147" t="s">
        <v>28</v>
      </c>
      <c r="W102" s="162" t="s">
        <v>177</v>
      </c>
      <c r="X102" s="160" t="s">
        <v>747</v>
      </c>
      <c r="Y102" s="145">
        <v>1</v>
      </c>
      <c r="Z102" s="93">
        <v>0</v>
      </c>
      <c r="AA102" s="96">
        <f>IF(V102="TIPO I",'BASE LIQUIDACION REDEBAN 2025'!$B$2,IF(V102="TIPO II",'BASE LIQUIDACION REDEBAN 2025'!$B$3,IF(V102="TIPO III",'BASE LIQUIDACION REDEBAN 2025'!$B$4,IF(V102="TIPO IV",'BASE LIQUIDACION REDEBAN 2025'!$B$5,IF(W102="AEREO",'BASE LIQUIDACION REDEBAN 2025'!$B$6,'BASE LIQUIDACION REDEBAN 2025'!$B$5)))))</f>
        <v>163813.69572160003</v>
      </c>
      <c r="AB102" s="96">
        <f>IF(V102="TIPO I",'BASE LIQUIDACION REDEBAN 2025'!$B$10,IF(V102="TIPO II",'BASE LIQUIDACION REDEBAN 2025'!$B$11,IF(V102="TIPO III",'BASE LIQUIDACION REDEBAN 2025'!$B$12,'BASE LIQUIDACION REDEBAN 2025'!$B$13)))</f>
        <v>140395.6348884</v>
      </c>
      <c r="AC102" s="97">
        <f t="shared" si="1"/>
        <v>163813.69572160003</v>
      </c>
      <c r="AE102" s="167"/>
    </row>
    <row r="103" spans="1:31" ht="13.9">
      <c r="A103" s="145" t="s">
        <v>72</v>
      </c>
      <c r="B103" s="8" t="str">
        <f>VLOOKUP(A103,'CENTRO DE COSTOS'!A:D,4,FALSE)</f>
        <v>MIGUEL JULIÁN HERNÁNDEZ GUARÍN</v>
      </c>
      <c r="C103" s="8" t="str">
        <f>VLOOKUP(A103,'CENTRO DE COSTOS'!A:D,2,FALSE)</f>
        <v>0004-0008</v>
      </c>
      <c r="D103" s="145">
        <v>68872</v>
      </c>
      <c r="E103" s="47" t="s">
        <v>748</v>
      </c>
      <c r="F103" s="146">
        <v>81487</v>
      </c>
      <c r="G103" s="160" t="s">
        <v>155</v>
      </c>
      <c r="H103" s="150" t="s">
        <v>238</v>
      </c>
      <c r="I103" s="146" t="s">
        <v>224</v>
      </c>
      <c r="J103" s="147" t="s">
        <v>749</v>
      </c>
      <c r="K103" s="146" t="s">
        <v>750</v>
      </c>
      <c r="L103" s="154" t="s">
        <v>160</v>
      </c>
      <c r="M103" s="165" t="s">
        <v>751</v>
      </c>
      <c r="N103" s="152">
        <v>45912</v>
      </c>
      <c r="O103" s="156">
        <v>45917</v>
      </c>
      <c r="P103" s="159" t="s">
        <v>243</v>
      </c>
      <c r="Q103" s="149" t="s">
        <v>365</v>
      </c>
      <c r="R103" s="145" t="s">
        <v>163</v>
      </c>
      <c r="S103" s="148" t="s">
        <v>752</v>
      </c>
      <c r="T103" s="160" t="s">
        <v>165</v>
      </c>
      <c r="U103" s="145" t="s">
        <v>753</v>
      </c>
      <c r="V103" s="147" t="s">
        <v>30</v>
      </c>
      <c r="W103" s="162" t="s">
        <v>177</v>
      </c>
      <c r="X103" s="160" t="s">
        <v>754</v>
      </c>
      <c r="Y103" s="145">
        <v>1</v>
      </c>
      <c r="Z103" s="93">
        <v>0</v>
      </c>
      <c r="AA103" s="96">
        <f>IF(V103="TIPO I",'BASE LIQUIDACION REDEBAN 2025'!$B$2,IF(V103="TIPO II",'BASE LIQUIDACION REDEBAN 2025'!$B$3,IF(V103="TIPO III",'BASE LIQUIDACION REDEBAN 2025'!$B$4,IF(V103="TIPO IV",'BASE LIQUIDACION REDEBAN 2025'!$B$5,IF(W103="AEREO",'BASE LIQUIDACION REDEBAN 2025'!$B$6,'BASE LIQUIDACION REDEBAN 2025'!$B$5)))))</f>
        <v>275728.78077800001</v>
      </c>
      <c r="AB103" s="96">
        <f>IF(V103="TIPO I",'BASE LIQUIDACION REDEBAN 2025'!$B$10,IF(V103="TIPO II",'BASE LIQUIDACION REDEBAN 2025'!$B$11,IF(V103="TIPO III",'BASE LIQUIDACION REDEBAN 2025'!$B$12,'BASE LIQUIDACION REDEBAN 2025'!$B$13)))</f>
        <v>196536.5258152</v>
      </c>
      <c r="AC103" s="97">
        <f t="shared" si="1"/>
        <v>275728.78077800001</v>
      </c>
      <c r="AE103" s="167"/>
    </row>
    <row r="104" spans="1:31" ht="13.9">
      <c r="A104" s="145" t="s">
        <v>86</v>
      </c>
      <c r="B104" s="8" t="str">
        <f>VLOOKUP(A104,'CENTRO DE COSTOS'!A:D,4,FALSE)</f>
        <v>KEVIN ALEXIS CORZO BUSTOS</v>
      </c>
      <c r="C104" s="8" t="str">
        <f>VLOOKUP(A104,'CENTRO DE COSTOS'!A:D,2,FALSE)</f>
        <v>0004-0007</v>
      </c>
      <c r="D104" s="145">
        <v>73001</v>
      </c>
      <c r="E104" s="47" t="s">
        <v>755</v>
      </c>
      <c r="F104" s="146">
        <v>81475</v>
      </c>
      <c r="G104" s="160" t="s">
        <v>155</v>
      </c>
      <c r="H104" s="150" t="s">
        <v>238</v>
      </c>
      <c r="I104" s="146" t="s">
        <v>494</v>
      </c>
      <c r="J104" s="147" t="s">
        <v>86</v>
      </c>
      <c r="K104" s="146" t="s">
        <v>756</v>
      </c>
      <c r="L104" s="154" t="s">
        <v>160</v>
      </c>
      <c r="M104" s="165" t="s">
        <v>757</v>
      </c>
      <c r="N104" s="152">
        <v>45912</v>
      </c>
      <c r="O104" s="156">
        <v>45915</v>
      </c>
      <c r="P104" s="159" t="s">
        <v>243</v>
      </c>
      <c r="Q104" s="149" t="s">
        <v>365</v>
      </c>
      <c r="R104" s="145" t="s">
        <v>163</v>
      </c>
      <c r="S104" s="148" t="s">
        <v>758</v>
      </c>
      <c r="T104" s="160" t="s">
        <v>165</v>
      </c>
      <c r="U104" s="145" t="s">
        <v>759</v>
      </c>
      <c r="V104" s="147" t="s">
        <v>25</v>
      </c>
      <c r="W104" s="162" t="s">
        <v>177</v>
      </c>
      <c r="X104" s="160" t="s">
        <v>760</v>
      </c>
      <c r="Y104" s="145">
        <v>1</v>
      </c>
      <c r="Z104" s="93">
        <v>0</v>
      </c>
      <c r="AA104" s="96">
        <f>IF(V104="TIPO I",'BASE LIQUIDACION REDEBAN 2025'!$B$2,IF(V104="TIPO II",'BASE LIQUIDACION REDEBAN 2025'!$B$3,IF(V104="TIPO III",'BASE LIQUIDACION REDEBAN 2025'!$B$4,IF(V104="TIPO IV",'BASE LIQUIDACION REDEBAN 2025'!$B$5,IF(W104="AEREO",'BASE LIQUIDACION REDEBAN 2025'!$B$6,'BASE LIQUIDACION REDEBAN 2025'!$B$5)))))</f>
        <v>75096.394270399993</v>
      </c>
      <c r="AB104" s="96">
        <f>IF(V104="TIPO I",'BASE LIQUIDACION REDEBAN 2025'!$B$10,IF(V104="TIPO II",'BASE LIQUIDACION REDEBAN 2025'!$B$11,IF(V104="TIPO III",'BASE LIQUIDACION REDEBAN 2025'!$B$12,'BASE LIQUIDACION REDEBAN 2025'!$B$13)))</f>
        <v>75096.394270399993</v>
      </c>
      <c r="AC104" s="97">
        <f t="shared" si="1"/>
        <v>75096.394270399993</v>
      </c>
      <c r="AE104" s="167"/>
    </row>
    <row r="105" spans="1:31" ht="13.9">
      <c r="A105" s="145" t="s">
        <v>76</v>
      </c>
      <c r="B105" s="8" t="str">
        <f>VLOOKUP(A105,'CENTRO DE COSTOS'!A:D,4,FALSE)</f>
        <v>DIEGO FERNANDO HENAO CARDONA</v>
      </c>
      <c r="C105" s="8" t="str">
        <f>VLOOKUP(A105,'CENTRO DE COSTOS'!A:D,2,FALSE)</f>
        <v>0004-0003</v>
      </c>
      <c r="D105" s="145">
        <v>76109</v>
      </c>
      <c r="E105" s="47" t="s">
        <v>761</v>
      </c>
      <c r="F105" s="146">
        <v>81467</v>
      </c>
      <c r="G105" s="160" t="s">
        <v>155</v>
      </c>
      <c r="H105" s="150" t="s">
        <v>238</v>
      </c>
      <c r="I105" s="146" t="s">
        <v>232</v>
      </c>
      <c r="J105" s="147" t="s">
        <v>762</v>
      </c>
      <c r="K105" s="146" t="s">
        <v>763</v>
      </c>
      <c r="L105" s="154" t="s">
        <v>160</v>
      </c>
      <c r="M105" s="165" t="s">
        <v>764</v>
      </c>
      <c r="N105" s="152">
        <v>45912</v>
      </c>
      <c r="O105" s="156">
        <v>45916</v>
      </c>
      <c r="P105" s="159" t="s">
        <v>243</v>
      </c>
      <c r="Q105" s="149" t="s">
        <v>365</v>
      </c>
      <c r="R105" s="145" t="s">
        <v>163</v>
      </c>
      <c r="S105" s="148" t="s">
        <v>664</v>
      </c>
      <c r="T105" s="160" t="s">
        <v>165</v>
      </c>
      <c r="U105" s="145" t="s">
        <v>765</v>
      </c>
      <c r="V105" s="147" t="s">
        <v>30</v>
      </c>
      <c r="W105" s="162" t="s">
        <v>177</v>
      </c>
      <c r="X105" s="160" t="s">
        <v>512</v>
      </c>
      <c r="Y105" s="145">
        <v>1</v>
      </c>
      <c r="Z105" s="93">
        <v>0</v>
      </c>
      <c r="AA105" s="96">
        <f>IF(V105="TIPO I",'BASE LIQUIDACION REDEBAN 2025'!$B$2,IF(V105="TIPO II",'BASE LIQUIDACION REDEBAN 2025'!$B$3,IF(V105="TIPO III",'BASE LIQUIDACION REDEBAN 2025'!$B$4,IF(V105="TIPO IV",'BASE LIQUIDACION REDEBAN 2025'!$B$5,IF(W105="AEREO",'BASE LIQUIDACION REDEBAN 2025'!$B$6,'BASE LIQUIDACION REDEBAN 2025'!$B$5)))))</f>
        <v>275728.78077800001</v>
      </c>
      <c r="AB105" s="96">
        <f>IF(V105="TIPO I",'BASE LIQUIDACION REDEBAN 2025'!$B$10,IF(V105="TIPO II",'BASE LIQUIDACION REDEBAN 2025'!$B$11,IF(V105="TIPO III",'BASE LIQUIDACION REDEBAN 2025'!$B$12,'BASE LIQUIDACION REDEBAN 2025'!$B$13)))</f>
        <v>196536.5258152</v>
      </c>
      <c r="AC105" s="97">
        <f t="shared" si="1"/>
        <v>275728.78077800001</v>
      </c>
      <c r="AE105" s="167"/>
    </row>
    <row r="106" spans="1:31" ht="13.9">
      <c r="A106" s="145" t="s">
        <v>76</v>
      </c>
      <c r="B106" s="8" t="str">
        <f>VLOOKUP(A106,'CENTRO DE COSTOS'!A:D,4,FALSE)</f>
        <v>DIEGO FERNANDO HENAO CARDONA</v>
      </c>
      <c r="C106" s="8" t="str">
        <f>VLOOKUP(A106,'CENTRO DE COSTOS'!A:D,2,FALSE)</f>
        <v>0004-0003</v>
      </c>
      <c r="D106" s="145">
        <v>76364</v>
      </c>
      <c r="E106" s="47" t="s">
        <v>766</v>
      </c>
      <c r="F106" s="146">
        <v>81476</v>
      </c>
      <c r="G106" s="160" t="s">
        <v>155</v>
      </c>
      <c r="H106" s="150" t="s">
        <v>238</v>
      </c>
      <c r="I106" s="146" t="s">
        <v>232</v>
      </c>
      <c r="J106" s="147" t="s">
        <v>767</v>
      </c>
      <c r="K106" s="146" t="s">
        <v>768</v>
      </c>
      <c r="L106" s="154" t="s">
        <v>160</v>
      </c>
      <c r="M106" s="165" t="s">
        <v>769</v>
      </c>
      <c r="N106" s="152">
        <v>45912</v>
      </c>
      <c r="O106" s="156">
        <v>45915</v>
      </c>
      <c r="P106" s="159" t="s">
        <v>243</v>
      </c>
      <c r="Q106" s="149" t="s">
        <v>365</v>
      </c>
      <c r="R106" s="145" t="s">
        <v>163</v>
      </c>
      <c r="S106" s="148" t="s">
        <v>688</v>
      </c>
      <c r="T106" s="160" t="s">
        <v>165</v>
      </c>
      <c r="U106" s="145" t="s">
        <v>770</v>
      </c>
      <c r="V106" s="147" t="s">
        <v>28</v>
      </c>
      <c r="W106" s="162" t="s">
        <v>177</v>
      </c>
      <c r="X106" s="160" t="s">
        <v>346</v>
      </c>
      <c r="Y106" s="145">
        <v>1</v>
      </c>
      <c r="Z106" s="93">
        <v>0</v>
      </c>
      <c r="AA106" s="96">
        <f>IF(V106="TIPO I",'BASE LIQUIDACION REDEBAN 2025'!$B$2,IF(V106="TIPO II",'BASE LIQUIDACION REDEBAN 2025'!$B$3,IF(V106="TIPO III",'BASE LIQUIDACION REDEBAN 2025'!$B$4,IF(V106="TIPO IV",'BASE LIQUIDACION REDEBAN 2025'!$B$5,IF(W106="AEREO",'BASE LIQUIDACION REDEBAN 2025'!$B$6,'BASE LIQUIDACION REDEBAN 2025'!$B$5)))))</f>
        <v>163813.69572160003</v>
      </c>
      <c r="AB106" s="96">
        <f>IF(V106="TIPO I",'BASE LIQUIDACION REDEBAN 2025'!$B$10,IF(V106="TIPO II",'BASE LIQUIDACION REDEBAN 2025'!$B$11,IF(V106="TIPO III",'BASE LIQUIDACION REDEBAN 2025'!$B$12,'BASE LIQUIDACION REDEBAN 2025'!$B$13)))</f>
        <v>140395.6348884</v>
      </c>
      <c r="AC106" s="97">
        <f t="shared" si="1"/>
        <v>163813.69572160003</v>
      </c>
      <c r="AE106" s="167"/>
    </row>
    <row r="107" spans="1:31" ht="13.9">
      <c r="A107" s="145" t="s">
        <v>76</v>
      </c>
      <c r="B107" s="8" t="str">
        <f>VLOOKUP(A107,'CENTRO DE COSTOS'!A:D,4,FALSE)</f>
        <v>DIEGO FERNANDO HENAO CARDONA</v>
      </c>
      <c r="C107" s="8" t="str">
        <f>VLOOKUP(A107,'CENTRO DE COSTOS'!A:D,2,FALSE)</f>
        <v>0004-0003</v>
      </c>
      <c r="D107" s="145">
        <v>76834</v>
      </c>
      <c r="E107" s="47" t="s">
        <v>771</v>
      </c>
      <c r="F107" s="146">
        <v>81485</v>
      </c>
      <c r="G107" s="160" t="s">
        <v>155</v>
      </c>
      <c r="H107" s="150" t="s">
        <v>238</v>
      </c>
      <c r="I107" s="146" t="s">
        <v>232</v>
      </c>
      <c r="J107" s="147" t="s">
        <v>341</v>
      </c>
      <c r="K107" s="146" t="s">
        <v>772</v>
      </c>
      <c r="L107" s="154" t="s">
        <v>160</v>
      </c>
      <c r="M107" s="165" t="s">
        <v>773</v>
      </c>
      <c r="N107" s="152">
        <v>45912</v>
      </c>
      <c r="O107" s="156">
        <v>45915</v>
      </c>
      <c r="P107" s="159" t="s">
        <v>243</v>
      </c>
      <c r="Q107" s="149" t="s">
        <v>365</v>
      </c>
      <c r="R107" s="145" t="s">
        <v>163</v>
      </c>
      <c r="S107" s="148" t="s">
        <v>688</v>
      </c>
      <c r="T107" s="160" t="s">
        <v>165</v>
      </c>
      <c r="U107" s="145" t="s">
        <v>774</v>
      </c>
      <c r="V107" s="147" t="s">
        <v>28</v>
      </c>
      <c r="W107" s="162" t="s">
        <v>177</v>
      </c>
      <c r="X107" s="160" t="s">
        <v>206</v>
      </c>
      <c r="Y107" s="145">
        <v>1</v>
      </c>
      <c r="Z107" s="93">
        <v>0</v>
      </c>
      <c r="AA107" s="96">
        <f>IF(V107="TIPO I",'BASE LIQUIDACION REDEBAN 2025'!$B$2,IF(V107="TIPO II",'BASE LIQUIDACION REDEBAN 2025'!$B$3,IF(V107="TIPO III",'BASE LIQUIDACION REDEBAN 2025'!$B$4,IF(V107="TIPO IV",'BASE LIQUIDACION REDEBAN 2025'!$B$5,IF(W107="AEREO",'BASE LIQUIDACION REDEBAN 2025'!$B$6,'BASE LIQUIDACION REDEBAN 2025'!$B$5)))))</f>
        <v>163813.69572160003</v>
      </c>
      <c r="AB107" s="96">
        <f>IF(V107="TIPO I",'BASE LIQUIDACION REDEBAN 2025'!$B$10,IF(V107="TIPO II",'BASE LIQUIDACION REDEBAN 2025'!$B$11,IF(V107="TIPO III",'BASE LIQUIDACION REDEBAN 2025'!$B$12,'BASE LIQUIDACION REDEBAN 2025'!$B$13)))</f>
        <v>140395.6348884</v>
      </c>
      <c r="AC107" s="97">
        <f t="shared" si="1"/>
        <v>163813.69572160003</v>
      </c>
      <c r="AE107" s="167"/>
    </row>
    <row r="108" spans="1:31" ht="13.9">
      <c r="A108" s="145" t="s">
        <v>76</v>
      </c>
      <c r="B108" s="8" t="str">
        <f>VLOOKUP(A108,'CENTRO DE COSTOS'!A:D,4,FALSE)</f>
        <v>DIEGO FERNANDO HENAO CARDONA</v>
      </c>
      <c r="C108" s="8" t="str">
        <f>VLOOKUP(A108,'CENTRO DE COSTOS'!A:D,2,FALSE)</f>
        <v>0004-0003</v>
      </c>
      <c r="D108" s="145">
        <v>76892</v>
      </c>
      <c r="E108" s="47" t="s">
        <v>775</v>
      </c>
      <c r="F108" s="146">
        <v>81490</v>
      </c>
      <c r="G108" s="160" t="s">
        <v>155</v>
      </c>
      <c r="H108" s="150" t="s">
        <v>238</v>
      </c>
      <c r="I108" s="146" t="s">
        <v>232</v>
      </c>
      <c r="J108" s="147" t="s">
        <v>776</v>
      </c>
      <c r="K108" s="146" t="s">
        <v>777</v>
      </c>
      <c r="L108" s="154" t="s">
        <v>160</v>
      </c>
      <c r="M108" s="165" t="s">
        <v>778</v>
      </c>
      <c r="N108" s="152">
        <v>45912</v>
      </c>
      <c r="O108" s="156">
        <v>45915</v>
      </c>
      <c r="P108" s="159" t="s">
        <v>243</v>
      </c>
      <c r="Q108" s="149" t="s">
        <v>365</v>
      </c>
      <c r="R108" s="145" t="s">
        <v>163</v>
      </c>
      <c r="S108" s="148" t="s">
        <v>688</v>
      </c>
      <c r="T108" s="160" t="s">
        <v>165</v>
      </c>
      <c r="U108" s="145" t="s">
        <v>779</v>
      </c>
      <c r="V108" s="147" t="s">
        <v>25</v>
      </c>
      <c r="W108" s="162" t="s">
        <v>177</v>
      </c>
      <c r="X108" s="160" t="s">
        <v>512</v>
      </c>
      <c r="Y108" s="145">
        <v>1</v>
      </c>
      <c r="Z108" s="93">
        <v>0</v>
      </c>
      <c r="AA108" s="96">
        <f>IF(V108="TIPO I",'BASE LIQUIDACION REDEBAN 2025'!$B$2,IF(V108="TIPO II",'BASE LIQUIDACION REDEBAN 2025'!$B$3,IF(V108="TIPO III",'BASE LIQUIDACION REDEBAN 2025'!$B$4,IF(V108="TIPO IV",'BASE LIQUIDACION REDEBAN 2025'!$B$5,IF(W108="AEREO",'BASE LIQUIDACION REDEBAN 2025'!$B$6,'BASE LIQUIDACION REDEBAN 2025'!$B$5)))))</f>
        <v>75096.394270399993</v>
      </c>
      <c r="AB108" s="96">
        <f>IF(V108="TIPO I",'BASE LIQUIDACION REDEBAN 2025'!$B$10,IF(V108="TIPO II",'BASE LIQUIDACION REDEBAN 2025'!$B$11,IF(V108="TIPO III",'BASE LIQUIDACION REDEBAN 2025'!$B$12,'BASE LIQUIDACION REDEBAN 2025'!$B$13)))</f>
        <v>75096.394270399993</v>
      </c>
      <c r="AC108" s="97">
        <f t="shared" si="1"/>
        <v>75096.394270399993</v>
      </c>
      <c r="AE108" s="167"/>
    </row>
    <row r="109" spans="1:31" ht="13.9">
      <c r="A109" s="145" t="s">
        <v>68</v>
      </c>
      <c r="B109" s="8" t="str">
        <f>VLOOKUP(A109,'CENTRO DE COSTOS'!A:D,4,FALSE)</f>
        <v>WILLIAM ASDRUBAL ROZO ROZO</v>
      </c>
      <c r="C109" s="8" t="str">
        <f>VLOOKUP(A109,'CENTRO DE COSTOS'!A:D,2,FALSE)</f>
        <v>0004-0004</v>
      </c>
      <c r="D109" s="145">
        <v>11001</v>
      </c>
      <c r="E109" s="47" t="s">
        <v>780</v>
      </c>
      <c r="F109" s="146">
        <v>81462</v>
      </c>
      <c r="G109" s="160" t="s">
        <v>155</v>
      </c>
      <c r="H109" s="150" t="s">
        <v>238</v>
      </c>
      <c r="I109" s="146" t="s">
        <v>417</v>
      </c>
      <c r="J109" s="147" t="s">
        <v>68</v>
      </c>
      <c r="K109" s="146" t="s">
        <v>781</v>
      </c>
      <c r="L109" s="154" t="s">
        <v>160</v>
      </c>
      <c r="M109" s="165" t="s">
        <v>782</v>
      </c>
      <c r="N109" s="152">
        <v>45912</v>
      </c>
      <c r="O109" s="156">
        <v>45916</v>
      </c>
      <c r="P109" s="159" t="s">
        <v>243</v>
      </c>
      <c r="Q109" s="149" t="s">
        <v>365</v>
      </c>
      <c r="R109" s="145" t="s">
        <v>163</v>
      </c>
      <c r="S109" s="148" t="s">
        <v>664</v>
      </c>
      <c r="T109" s="160" t="s">
        <v>165</v>
      </c>
      <c r="U109" s="145" t="s">
        <v>783</v>
      </c>
      <c r="V109" s="147" t="s">
        <v>25</v>
      </c>
      <c r="W109" s="162" t="s">
        <v>177</v>
      </c>
      <c r="X109" s="160" t="s">
        <v>428</v>
      </c>
      <c r="Y109" s="145">
        <v>1</v>
      </c>
      <c r="Z109" s="93">
        <v>0</v>
      </c>
      <c r="AA109" s="96">
        <f>IF(V109="TIPO I",'BASE LIQUIDACION REDEBAN 2025'!$B$2,IF(V109="TIPO II",'BASE LIQUIDACION REDEBAN 2025'!$B$3,IF(V109="TIPO III",'BASE LIQUIDACION REDEBAN 2025'!$B$4,IF(V109="TIPO IV",'BASE LIQUIDACION REDEBAN 2025'!$B$5,IF(W109="AEREO",'BASE LIQUIDACION REDEBAN 2025'!$B$6,'BASE LIQUIDACION REDEBAN 2025'!$B$5)))))</f>
        <v>75096.394270399993</v>
      </c>
      <c r="AB109" s="96">
        <f>IF(V109="TIPO I",'BASE LIQUIDACION REDEBAN 2025'!$B$10,IF(V109="TIPO II",'BASE LIQUIDACION REDEBAN 2025'!$B$11,IF(V109="TIPO III",'BASE LIQUIDACION REDEBAN 2025'!$B$12,'BASE LIQUIDACION REDEBAN 2025'!$B$13)))</f>
        <v>75096.394270399993</v>
      </c>
      <c r="AC109" s="97">
        <f t="shared" si="1"/>
        <v>75096.394270399993</v>
      </c>
      <c r="AE109" s="167"/>
    </row>
    <row r="110" spans="1:31" ht="13.9">
      <c r="A110" s="145" t="s">
        <v>68</v>
      </c>
      <c r="B110" s="8" t="str">
        <f>VLOOKUP(A110,'CENTRO DE COSTOS'!A:D,4,FALSE)</f>
        <v>WILLIAM ASDRUBAL ROZO ROZO</v>
      </c>
      <c r="C110" s="8" t="str">
        <f>VLOOKUP(A110,'CENTRO DE COSTOS'!A:D,2,FALSE)</f>
        <v>0004-0004</v>
      </c>
      <c r="D110" s="145">
        <v>11001</v>
      </c>
      <c r="E110" s="47" t="s">
        <v>784</v>
      </c>
      <c r="F110" s="146">
        <v>81463</v>
      </c>
      <c r="G110" s="160" t="s">
        <v>155</v>
      </c>
      <c r="H110" s="150" t="s">
        <v>238</v>
      </c>
      <c r="I110" s="146" t="s">
        <v>417</v>
      </c>
      <c r="J110" s="147" t="s">
        <v>68</v>
      </c>
      <c r="K110" s="146" t="s">
        <v>785</v>
      </c>
      <c r="L110" s="154" t="s">
        <v>160</v>
      </c>
      <c r="M110" s="165" t="s">
        <v>786</v>
      </c>
      <c r="N110" s="152">
        <v>45912</v>
      </c>
      <c r="O110" s="156">
        <v>45916</v>
      </c>
      <c r="P110" s="159" t="s">
        <v>243</v>
      </c>
      <c r="Q110" s="149" t="s">
        <v>365</v>
      </c>
      <c r="R110" s="145" t="s">
        <v>163</v>
      </c>
      <c r="S110" s="148" t="s">
        <v>664</v>
      </c>
      <c r="T110" s="160" t="s">
        <v>165</v>
      </c>
      <c r="U110" s="145" t="s">
        <v>787</v>
      </c>
      <c r="V110" s="147" t="s">
        <v>25</v>
      </c>
      <c r="W110" s="162" t="s">
        <v>177</v>
      </c>
      <c r="X110" s="160" t="s">
        <v>551</v>
      </c>
      <c r="Y110" s="145">
        <v>1</v>
      </c>
      <c r="Z110" s="93">
        <v>0</v>
      </c>
      <c r="AA110" s="96">
        <f>IF(V110="TIPO I",'BASE LIQUIDACION REDEBAN 2025'!$B$2,IF(V110="TIPO II",'BASE LIQUIDACION REDEBAN 2025'!$B$3,IF(V110="TIPO III",'BASE LIQUIDACION REDEBAN 2025'!$B$4,IF(V110="TIPO IV",'BASE LIQUIDACION REDEBAN 2025'!$B$5,IF(W110="AEREO",'BASE LIQUIDACION REDEBAN 2025'!$B$6,'BASE LIQUIDACION REDEBAN 2025'!$B$5)))))</f>
        <v>75096.394270399993</v>
      </c>
      <c r="AB110" s="96">
        <f>IF(V110="TIPO I",'BASE LIQUIDACION REDEBAN 2025'!$B$10,IF(V110="TIPO II",'BASE LIQUIDACION REDEBAN 2025'!$B$11,IF(V110="TIPO III",'BASE LIQUIDACION REDEBAN 2025'!$B$12,'BASE LIQUIDACION REDEBAN 2025'!$B$13)))</f>
        <v>75096.394270399993</v>
      </c>
      <c r="AC110" s="97">
        <f t="shared" si="1"/>
        <v>75096.394270399993</v>
      </c>
      <c r="AE110" s="167"/>
    </row>
    <row r="111" spans="1:31" ht="13.9">
      <c r="A111" s="145" t="s">
        <v>68</v>
      </c>
      <c r="B111" s="8" t="str">
        <f>VLOOKUP(A111,'CENTRO DE COSTOS'!A:D,4,FALSE)</f>
        <v>WILLIAM ASDRUBAL ROZO ROZO</v>
      </c>
      <c r="C111" s="8" t="str">
        <f>VLOOKUP(A111,'CENTRO DE COSTOS'!A:D,2,FALSE)</f>
        <v>0004-0004</v>
      </c>
      <c r="D111" s="145">
        <v>11001</v>
      </c>
      <c r="E111" s="47" t="s">
        <v>788</v>
      </c>
      <c r="F111" s="146">
        <v>81464</v>
      </c>
      <c r="G111" s="160" t="s">
        <v>155</v>
      </c>
      <c r="H111" s="150" t="s">
        <v>238</v>
      </c>
      <c r="I111" s="146" t="s">
        <v>417</v>
      </c>
      <c r="J111" s="147" t="s">
        <v>68</v>
      </c>
      <c r="K111" s="146" t="s">
        <v>789</v>
      </c>
      <c r="L111" s="154" t="s">
        <v>160</v>
      </c>
      <c r="M111" s="165" t="s">
        <v>790</v>
      </c>
      <c r="N111" s="152">
        <v>45912</v>
      </c>
      <c r="O111" s="156">
        <v>45916</v>
      </c>
      <c r="P111" s="159" t="s">
        <v>243</v>
      </c>
      <c r="Q111" s="149" t="s">
        <v>365</v>
      </c>
      <c r="R111" s="145" t="s">
        <v>163</v>
      </c>
      <c r="S111" s="148" t="s">
        <v>664</v>
      </c>
      <c r="T111" s="160" t="s">
        <v>165</v>
      </c>
      <c r="U111" s="145" t="s">
        <v>791</v>
      </c>
      <c r="V111" s="147" t="s">
        <v>25</v>
      </c>
      <c r="W111" s="162" t="s">
        <v>177</v>
      </c>
      <c r="X111" s="160" t="s">
        <v>792</v>
      </c>
      <c r="Y111" s="145">
        <v>1</v>
      </c>
      <c r="Z111" s="93">
        <v>0</v>
      </c>
      <c r="AA111" s="96">
        <f>IF(V111="TIPO I",'BASE LIQUIDACION REDEBAN 2025'!$B$2,IF(V111="TIPO II",'BASE LIQUIDACION REDEBAN 2025'!$B$3,IF(V111="TIPO III",'BASE LIQUIDACION REDEBAN 2025'!$B$4,IF(V111="TIPO IV",'BASE LIQUIDACION REDEBAN 2025'!$B$5,IF(W111="AEREO",'BASE LIQUIDACION REDEBAN 2025'!$B$6,'BASE LIQUIDACION REDEBAN 2025'!$B$5)))))</f>
        <v>75096.394270399993</v>
      </c>
      <c r="AB111" s="96">
        <f>IF(V111="TIPO I",'BASE LIQUIDACION REDEBAN 2025'!$B$10,IF(V111="TIPO II",'BASE LIQUIDACION REDEBAN 2025'!$B$11,IF(V111="TIPO III",'BASE LIQUIDACION REDEBAN 2025'!$B$12,'BASE LIQUIDACION REDEBAN 2025'!$B$13)))</f>
        <v>75096.394270399993</v>
      </c>
      <c r="AC111" s="97">
        <f t="shared" si="1"/>
        <v>75096.394270399993</v>
      </c>
      <c r="AE111" s="167"/>
    </row>
    <row r="112" spans="1:31" ht="13.9">
      <c r="A112" s="145" t="s">
        <v>90</v>
      </c>
      <c r="B112" s="8" t="str">
        <f>VLOOKUP(A112,'CENTRO DE COSTOS'!A:D,4,FALSE)</f>
        <v>JUAN SEBASTIÁN RÍOS CASTRILLÓN</v>
      </c>
      <c r="C112" s="8" t="str">
        <f>VLOOKUP(A112,'CENTRO DE COSTOS'!A:D,2,FALSE)</f>
        <v>0004-0005</v>
      </c>
      <c r="D112" s="145">
        <v>5264</v>
      </c>
      <c r="E112" s="47" t="s">
        <v>793</v>
      </c>
      <c r="F112" s="146">
        <v>81500</v>
      </c>
      <c r="G112" s="160" t="s">
        <v>155</v>
      </c>
      <c r="H112" s="150" t="s">
        <v>238</v>
      </c>
      <c r="I112" s="146" t="s">
        <v>249</v>
      </c>
      <c r="J112" s="147" t="s">
        <v>794</v>
      </c>
      <c r="K112" s="146" t="s">
        <v>795</v>
      </c>
      <c r="L112" s="154" t="s">
        <v>160</v>
      </c>
      <c r="M112" s="165" t="s">
        <v>796</v>
      </c>
      <c r="N112" s="152">
        <v>45917</v>
      </c>
      <c r="O112" s="156">
        <v>45918</v>
      </c>
      <c r="P112" s="159" t="s">
        <v>243</v>
      </c>
      <c r="Q112" s="149" t="s">
        <v>244</v>
      </c>
      <c r="R112" s="145" t="s">
        <v>163</v>
      </c>
      <c r="S112" s="148" t="s">
        <v>797</v>
      </c>
      <c r="T112" s="160" t="s">
        <v>165</v>
      </c>
      <c r="U112" s="145" t="s">
        <v>798</v>
      </c>
      <c r="V112" s="147" t="s">
        <v>28</v>
      </c>
      <c r="W112" s="162" t="s">
        <v>177</v>
      </c>
      <c r="X112" s="160" t="s">
        <v>374</v>
      </c>
      <c r="Y112" s="145">
        <v>1</v>
      </c>
      <c r="Z112" s="93">
        <v>0</v>
      </c>
      <c r="AA112" s="96">
        <f>IF(V112="TIPO I",'BASE LIQUIDACION REDEBAN 2025'!$B$2,IF(V112="TIPO II",'BASE LIQUIDACION REDEBAN 2025'!$B$3,IF(V112="TIPO III",'BASE LIQUIDACION REDEBAN 2025'!$B$4,IF(V112="TIPO IV",'BASE LIQUIDACION REDEBAN 2025'!$B$5,IF(W112="AEREO",'BASE LIQUIDACION REDEBAN 2025'!$B$6,'BASE LIQUIDACION REDEBAN 2025'!$B$5)))))</f>
        <v>163813.69572160003</v>
      </c>
      <c r="AB112" s="96">
        <f>IF(V112="TIPO I",'BASE LIQUIDACION REDEBAN 2025'!$B$10,IF(V112="TIPO II",'BASE LIQUIDACION REDEBAN 2025'!$B$11,IF(V112="TIPO III",'BASE LIQUIDACION REDEBAN 2025'!$B$12,'BASE LIQUIDACION REDEBAN 2025'!$B$13)))</f>
        <v>140395.6348884</v>
      </c>
      <c r="AC112" s="97">
        <f t="shared" si="1"/>
        <v>163813.69572160003</v>
      </c>
      <c r="AE112" s="167"/>
    </row>
    <row r="113" spans="1:31" ht="13.9">
      <c r="A113" s="145" t="s">
        <v>90</v>
      </c>
      <c r="B113" s="8" t="str">
        <f>VLOOKUP(A113,'CENTRO DE COSTOS'!A:D,4,FALSE)</f>
        <v>JUAN SEBASTIÁN RÍOS CASTRILLÓN</v>
      </c>
      <c r="C113" s="8" t="str">
        <f>VLOOKUP(A113,'CENTRO DE COSTOS'!A:D,2,FALSE)</f>
        <v>0004-0005</v>
      </c>
      <c r="D113" s="145">
        <v>5440</v>
      </c>
      <c r="E113" s="47" t="s">
        <v>799</v>
      </c>
      <c r="F113" s="146">
        <v>81516</v>
      </c>
      <c r="G113" s="160" t="s">
        <v>155</v>
      </c>
      <c r="H113" s="150" t="s">
        <v>238</v>
      </c>
      <c r="I113" s="146" t="s">
        <v>249</v>
      </c>
      <c r="J113" s="147" t="s">
        <v>800</v>
      </c>
      <c r="K113" s="146" t="s">
        <v>801</v>
      </c>
      <c r="L113" s="154" t="s">
        <v>160</v>
      </c>
      <c r="M113" s="165" t="s">
        <v>802</v>
      </c>
      <c r="N113" s="152">
        <v>45917</v>
      </c>
      <c r="O113" s="156">
        <v>45918</v>
      </c>
      <c r="P113" s="159" t="s">
        <v>243</v>
      </c>
      <c r="Q113" s="149" t="s">
        <v>244</v>
      </c>
      <c r="R113" s="145" t="s">
        <v>163</v>
      </c>
      <c r="S113" s="148" t="s">
        <v>797</v>
      </c>
      <c r="T113" s="160" t="s">
        <v>165</v>
      </c>
      <c r="U113" s="145" t="s">
        <v>803</v>
      </c>
      <c r="V113" s="147" t="s">
        <v>28</v>
      </c>
      <c r="W113" s="162" t="s">
        <v>177</v>
      </c>
      <c r="X113" s="160" t="s">
        <v>804</v>
      </c>
      <c r="Y113" s="145">
        <v>1</v>
      </c>
      <c r="Z113" s="93">
        <v>0</v>
      </c>
      <c r="AA113" s="96">
        <f>IF(V113="TIPO I",'BASE LIQUIDACION REDEBAN 2025'!$B$2,IF(V113="TIPO II",'BASE LIQUIDACION REDEBAN 2025'!$B$3,IF(V113="TIPO III",'BASE LIQUIDACION REDEBAN 2025'!$B$4,IF(V113="TIPO IV",'BASE LIQUIDACION REDEBAN 2025'!$B$5,IF(W113="AEREO",'BASE LIQUIDACION REDEBAN 2025'!$B$6,'BASE LIQUIDACION REDEBAN 2025'!$B$5)))))</f>
        <v>163813.69572160003</v>
      </c>
      <c r="AB113" s="96">
        <f>IF(V113="TIPO I",'BASE LIQUIDACION REDEBAN 2025'!$B$10,IF(V113="TIPO II",'BASE LIQUIDACION REDEBAN 2025'!$B$11,IF(V113="TIPO III",'BASE LIQUIDACION REDEBAN 2025'!$B$12,'BASE LIQUIDACION REDEBAN 2025'!$B$13)))</f>
        <v>140395.6348884</v>
      </c>
      <c r="AC113" s="97">
        <f t="shared" si="1"/>
        <v>163813.69572160003</v>
      </c>
      <c r="AE113" s="167"/>
    </row>
    <row r="114" spans="1:31" ht="13.9">
      <c r="A114" s="145" t="s">
        <v>90</v>
      </c>
      <c r="B114" s="8" t="str">
        <f>VLOOKUP(A114,'CENTRO DE COSTOS'!A:D,4,FALSE)</f>
        <v>JUAN SEBASTIÁN RÍOS CASTRILLÓN</v>
      </c>
      <c r="C114" s="8" t="str">
        <f>VLOOKUP(A114,'CENTRO DE COSTOS'!A:D,2,FALSE)</f>
        <v>0004-0005</v>
      </c>
      <c r="D114" s="145">
        <v>5736</v>
      </c>
      <c r="E114" s="47" t="s">
        <v>805</v>
      </c>
      <c r="F114" s="146">
        <v>81506</v>
      </c>
      <c r="G114" s="160" t="s">
        <v>155</v>
      </c>
      <c r="H114" s="150" t="s">
        <v>238</v>
      </c>
      <c r="I114" s="146" t="s">
        <v>249</v>
      </c>
      <c r="J114" s="147" t="s">
        <v>586</v>
      </c>
      <c r="K114" s="146" t="s">
        <v>806</v>
      </c>
      <c r="L114" s="154" t="s">
        <v>160</v>
      </c>
      <c r="M114" s="165" t="s">
        <v>807</v>
      </c>
      <c r="N114" s="152">
        <v>45917</v>
      </c>
      <c r="O114" s="156">
        <v>45918</v>
      </c>
      <c r="P114" s="159" t="s">
        <v>243</v>
      </c>
      <c r="Q114" s="149" t="s">
        <v>244</v>
      </c>
      <c r="R114" s="145" t="s">
        <v>163</v>
      </c>
      <c r="S114" s="148" t="s">
        <v>797</v>
      </c>
      <c r="T114" s="160" t="s">
        <v>165</v>
      </c>
      <c r="U114" s="145" t="s">
        <v>808</v>
      </c>
      <c r="V114" s="147" t="s">
        <v>32</v>
      </c>
      <c r="W114" s="162" t="s">
        <v>177</v>
      </c>
      <c r="X114" s="160" t="s">
        <v>267</v>
      </c>
      <c r="Y114" s="145">
        <v>1</v>
      </c>
      <c r="Z114" s="93">
        <v>0</v>
      </c>
      <c r="AA114" s="96">
        <f>IF(V114="TIPO I",'BASE LIQUIDACION REDEBAN 2025'!$B$2,IF(V114="TIPO II",'BASE LIQUIDACION REDEBAN 2025'!$B$3,IF(V114="TIPO III",'BASE LIQUIDACION REDEBAN 2025'!$B$4,IF(V114="TIPO IV",'BASE LIQUIDACION REDEBAN 2025'!$B$5,IF(W114="AEREO",'BASE LIQUIDACION REDEBAN 2025'!$B$6,'BASE LIQUIDACION REDEBAN 2025'!$B$5)))))</f>
        <v>504832.64687880001</v>
      </c>
      <c r="AB114" s="96">
        <f>IF(V114="TIPO I",'BASE LIQUIDACION REDEBAN 2025'!$B$10,IF(V114="TIPO II",'BASE LIQUIDACION REDEBAN 2025'!$B$11,IF(V114="TIPO III",'BASE LIQUIDACION REDEBAN 2025'!$B$12,'BASE LIQUIDACION REDEBAN 2025'!$B$13)))</f>
        <v>196536.5258152</v>
      </c>
      <c r="AC114" s="97">
        <f t="shared" si="1"/>
        <v>504832.64687880001</v>
      </c>
      <c r="AE114" s="167"/>
    </row>
    <row r="115" spans="1:31" ht="13.9">
      <c r="A115" s="145" t="s">
        <v>90</v>
      </c>
      <c r="B115" s="8" t="str">
        <f>VLOOKUP(A115,'CENTRO DE COSTOS'!A:D,4,FALSE)</f>
        <v>JUAN SEBASTIÁN RÍOS CASTRILLÓN</v>
      </c>
      <c r="C115" s="8" t="str">
        <f>VLOOKUP(A115,'CENTRO DE COSTOS'!A:D,2,FALSE)</f>
        <v>0004-0005</v>
      </c>
      <c r="D115" s="145">
        <v>5736</v>
      </c>
      <c r="E115" s="47" t="s">
        <v>809</v>
      </c>
      <c r="F115" s="146">
        <v>81505</v>
      </c>
      <c r="G115" s="160" t="s">
        <v>155</v>
      </c>
      <c r="H115" s="150" t="s">
        <v>238</v>
      </c>
      <c r="I115" s="146" t="s">
        <v>249</v>
      </c>
      <c r="J115" s="147" t="s">
        <v>586</v>
      </c>
      <c r="K115" s="146" t="s">
        <v>810</v>
      </c>
      <c r="L115" s="154" t="s">
        <v>160</v>
      </c>
      <c r="M115" s="165" t="s">
        <v>811</v>
      </c>
      <c r="N115" s="152">
        <v>45917</v>
      </c>
      <c r="O115" s="156">
        <v>45919</v>
      </c>
      <c r="P115" s="159" t="s">
        <v>243</v>
      </c>
      <c r="Q115" s="149" t="s">
        <v>244</v>
      </c>
      <c r="R115" s="145" t="s">
        <v>163</v>
      </c>
      <c r="S115" s="148" t="s">
        <v>812</v>
      </c>
      <c r="T115" s="160" t="s">
        <v>165</v>
      </c>
      <c r="U115" s="145" t="s">
        <v>813</v>
      </c>
      <c r="V115" s="147" t="s">
        <v>32</v>
      </c>
      <c r="W115" s="162" t="s">
        <v>177</v>
      </c>
      <c r="X115" s="160" t="s">
        <v>267</v>
      </c>
      <c r="Y115" s="145">
        <v>1</v>
      </c>
      <c r="Z115" s="93">
        <v>0</v>
      </c>
      <c r="AA115" s="96">
        <f>IF(V115="TIPO I",'BASE LIQUIDACION REDEBAN 2025'!$B$2,IF(V115="TIPO II",'BASE LIQUIDACION REDEBAN 2025'!$B$3,IF(V115="TIPO III",'BASE LIQUIDACION REDEBAN 2025'!$B$4,IF(V115="TIPO IV",'BASE LIQUIDACION REDEBAN 2025'!$B$5,IF(W115="AEREO",'BASE LIQUIDACION REDEBAN 2025'!$B$6,'BASE LIQUIDACION REDEBAN 2025'!$B$5)))))</f>
        <v>504832.64687880001</v>
      </c>
      <c r="AB115" s="96">
        <f>IF(V115="TIPO I",'BASE LIQUIDACION REDEBAN 2025'!$B$10,IF(V115="TIPO II",'BASE LIQUIDACION REDEBAN 2025'!$B$11,IF(V115="TIPO III",'BASE LIQUIDACION REDEBAN 2025'!$B$12,'BASE LIQUIDACION REDEBAN 2025'!$B$13)))</f>
        <v>196536.5258152</v>
      </c>
      <c r="AC115" s="97">
        <f t="shared" si="1"/>
        <v>504832.64687880001</v>
      </c>
      <c r="AE115" s="167"/>
    </row>
    <row r="116" spans="1:31" ht="13.9">
      <c r="A116" s="145" t="s">
        <v>91</v>
      </c>
      <c r="B116" s="8" t="str">
        <f>VLOOKUP(A116,'CENTRO DE COSTOS'!A:D,4,FALSE)</f>
        <v>JOSE MAURICIO HERNANDEZ ROJAS</v>
      </c>
      <c r="C116" s="8" t="str">
        <f>VLOOKUP(A116,'CENTRO DE COSTOS'!A:D,2,FALSE)</f>
        <v>0004-0001</v>
      </c>
      <c r="D116" s="145">
        <v>5895</v>
      </c>
      <c r="E116" s="47" t="s">
        <v>814</v>
      </c>
      <c r="F116" s="146">
        <v>81513</v>
      </c>
      <c r="G116" s="160" t="s">
        <v>155</v>
      </c>
      <c r="H116" s="150" t="s">
        <v>238</v>
      </c>
      <c r="I116" s="146" t="s">
        <v>249</v>
      </c>
      <c r="J116" s="147" t="s">
        <v>815</v>
      </c>
      <c r="K116" s="146" t="s">
        <v>816</v>
      </c>
      <c r="L116" s="154" t="s">
        <v>160</v>
      </c>
      <c r="M116" s="165" t="s">
        <v>817</v>
      </c>
      <c r="N116" s="152">
        <v>45917</v>
      </c>
      <c r="O116" s="156">
        <v>45919</v>
      </c>
      <c r="P116" s="159" t="s">
        <v>243</v>
      </c>
      <c r="Q116" s="149" t="s">
        <v>244</v>
      </c>
      <c r="R116" s="145" t="s">
        <v>163</v>
      </c>
      <c r="S116" s="148" t="s">
        <v>812</v>
      </c>
      <c r="T116" s="160" t="s">
        <v>165</v>
      </c>
      <c r="U116" s="145" t="s">
        <v>818</v>
      </c>
      <c r="V116" s="147" t="s">
        <v>32</v>
      </c>
      <c r="W116" s="162" t="s">
        <v>177</v>
      </c>
      <c r="X116" s="160" t="s">
        <v>607</v>
      </c>
      <c r="Y116" s="145">
        <v>1</v>
      </c>
      <c r="Z116" s="93">
        <v>0</v>
      </c>
      <c r="AA116" s="96">
        <f>IF(V116="TIPO I",'BASE LIQUIDACION REDEBAN 2025'!$B$2,IF(V116="TIPO II",'BASE LIQUIDACION REDEBAN 2025'!$B$3,IF(V116="TIPO III",'BASE LIQUIDACION REDEBAN 2025'!$B$4,IF(V116="TIPO IV",'BASE LIQUIDACION REDEBAN 2025'!$B$5,IF(W116="AEREO",'BASE LIQUIDACION REDEBAN 2025'!$B$6,'BASE LIQUIDACION REDEBAN 2025'!$B$5)))))</f>
        <v>504832.64687880001</v>
      </c>
      <c r="AB116" s="96">
        <f>IF(V116="TIPO I",'BASE LIQUIDACION REDEBAN 2025'!$B$10,IF(V116="TIPO II",'BASE LIQUIDACION REDEBAN 2025'!$B$11,IF(V116="TIPO III",'BASE LIQUIDACION REDEBAN 2025'!$B$12,'BASE LIQUIDACION REDEBAN 2025'!$B$13)))</f>
        <v>196536.5258152</v>
      </c>
      <c r="AC116" s="97">
        <f t="shared" si="1"/>
        <v>504832.64687880001</v>
      </c>
      <c r="AE116" s="167"/>
    </row>
    <row r="117" spans="1:31" ht="13.9">
      <c r="A117" s="145" t="s">
        <v>72</v>
      </c>
      <c r="B117" s="8" t="str">
        <f>VLOOKUP(A117,'CENTRO DE COSTOS'!A:D,4,FALSE)</f>
        <v>MIGUEL JULIÁN HERNÁNDEZ GUARÍN</v>
      </c>
      <c r="C117" s="8" t="str">
        <f>VLOOKUP(A117,'CENTRO DE COSTOS'!A:D,2,FALSE)</f>
        <v>0004-0008</v>
      </c>
      <c r="D117" s="145">
        <v>13670</v>
      </c>
      <c r="E117" s="47" t="s">
        <v>819</v>
      </c>
      <c r="F117" s="146">
        <v>81508</v>
      </c>
      <c r="G117" s="160" t="s">
        <v>155</v>
      </c>
      <c r="H117" s="150" t="s">
        <v>238</v>
      </c>
      <c r="I117" s="146" t="s">
        <v>685</v>
      </c>
      <c r="J117" s="147" t="s">
        <v>820</v>
      </c>
      <c r="K117" s="146" t="s">
        <v>821</v>
      </c>
      <c r="L117" s="154" t="s">
        <v>160</v>
      </c>
      <c r="M117" s="165" t="s">
        <v>822</v>
      </c>
      <c r="N117" s="152">
        <v>45917</v>
      </c>
      <c r="O117" s="156">
        <v>45918</v>
      </c>
      <c r="P117" s="159" t="s">
        <v>243</v>
      </c>
      <c r="Q117" s="149" t="s">
        <v>244</v>
      </c>
      <c r="R117" s="145" t="s">
        <v>163</v>
      </c>
      <c r="S117" s="148" t="s">
        <v>797</v>
      </c>
      <c r="T117" s="160" t="s">
        <v>165</v>
      </c>
      <c r="U117" s="145" t="s">
        <v>823</v>
      </c>
      <c r="V117" s="147" t="s">
        <v>167</v>
      </c>
      <c r="W117" s="162" t="s">
        <v>824</v>
      </c>
      <c r="X117" s="160" t="s">
        <v>486</v>
      </c>
      <c r="Y117" s="145">
        <v>1</v>
      </c>
      <c r="Z117" s="93">
        <v>0</v>
      </c>
      <c r="AA117" s="96">
        <f>IF(V117="TIPO I",'BASE LIQUIDACION REDEBAN 2025'!$B$2,IF(V117="TIPO II",'BASE LIQUIDACION REDEBAN 2025'!$B$3,IF(V117="TIPO III",'BASE LIQUIDACION REDEBAN 2025'!$B$4,IF(V117="TIPO IV",'BASE LIQUIDACION REDEBAN 2025'!$B$5,IF(W117="AEREO",'BASE LIQUIDACION REDEBAN 2025'!$B$6,'BASE LIQUIDACION REDEBAN 2025'!$B$5)))))</f>
        <v>504832.64687880001</v>
      </c>
      <c r="AB117" s="96">
        <f>IF(V117="TIPO I",'BASE LIQUIDACION REDEBAN 2025'!$B$10,IF(V117="TIPO II",'BASE LIQUIDACION REDEBAN 2025'!$B$11,IF(V117="TIPO III",'BASE LIQUIDACION REDEBAN 2025'!$B$12,'BASE LIQUIDACION REDEBAN 2025'!$B$13)))</f>
        <v>196536.5258152</v>
      </c>
      <c r="AC117" s="97">
        <f t="shared" si="1"/>
        <v>504832.64687880001</v>
      </c>
      <c r="AE117" s="167"/>
    </row>
    <row r="118" spans="1:31" ht="13.9">
      <c r="A118" s="145" t="s">
        <v>72</v>
      </c>
      <c r="B118" s="8" t="str">
        <f>VLOOKUP(A118,'CENTRO DE COSTOS'!A:D,4,FALSE)</f>
        <v>MIGUEL JULIÁN HERNÁNDEZ GUARÍN</v>
      </c>
      <c r="C118" s="8" t="str">
        <f>VLOOKUP(A118,'CENTRO DE COSTOS'!A:D,2,FALSE)</f>
        <v>0004-0008</v>
      </c>
      <c r="D118" s="145">
        <v>13688</v>
      </c>
      <c r="E118" s="47" t="s">
        <v>825</v>
      </c>
      <c r="F118" s="146">
        <v>81510</v>
      </c>
      <c r="G118" s="160" t="s">
        <v>155</v>
      </c>
      <c r="H118" s="150" t="s">
        <v>238</v>
      </c>
      <c r="I118" s="146" t="s">
        <v>685</v>
      </c>
      <c r="J118" s="147" t="s">
        <v>826</v>
      </c>
      <c r="K118" s="146" t="s">
        <v>827</v>
      </c>
      <c r="L118" s="154" t="s">
        <v>160</v>
      </c>
      <c r="M118" s="165" t="s">
        <v>828</v>
      </c>
      <c r="N118" s="152">
        <v>45917</v>
      </c>
      <c r="O118" s="156">
        <v>45919</v>
      </c>
      <c r="P118" s="159" t="s">
        <v>243</v>
      </c>
      <c r="Q118" s="149" t="s">
        <v>244</v>
      </c>
      <c r="R118" s="145" t="s">
        <v>163</v>
      </c>
      <c r="S118" s="148" t="s">
        <v>829</v>
      </c>
      <c r="T118" s="160" t="s">
        <v>165</v>
      </c>
      <c r="U118" s="145" t="s">
        <v>830</v>
      </c>
      <c r="V118" s="147" t="s">
        <v>167</v>
      </c>
      <c r="W118" s="162" t="s">
        <v>824</v>
      </c>
      <c r="X118" s="160" t="s">
        <v>486</v>
      </c>
      <c r="Y118" s="145">
        <v>1</v>
      </c>
      <c r="Z118" s="93">
        <v>0</v>
      </c>
      <c r="AA118" s="96">
        <f>IF(V118="TIPO I",'BASE LIQUIDACION REDEBAN 2025'!$B$2,IF(V118="TIPO II",'BASE LIQUIDACION REDEBAN 2025'!$B$3,IF(V118="TIPO III",'BASE LIQUIDACION REDEBAN 2025'!$B$4,IF(V118="TIPO IV",'BASE LIQUIDACION REDEBAN 2025'!$B$5,IF(W118="AEREO",'BASE LIQUIDACION REDEBAN 2025'!$B$6,'BASE LIQUIDACION REDEBAN 2025'!$B$5)))))</f>
        <v>504832.64687880001</v>
      </c>
      <c r="AB118" s="96">
        <f>IF(V118="TIPO I",'BASE LIQUIDACION REDEBAN 2025'!$B$10,IF(V118="TIPO II",'BASE LIQUIDACION REDEBAN 2025'!$B$11,IF(V118="TIPO III",'BASE LIQUIDACION REDEBAN 2025'!$B$12,'BASE LIQUIDACION REDEBAN 2025'!$B$13)))</f>
        <v>196536.5258152</v>
      </c>
      <c r="AC118" s="97">
        <f t="shared" si="1"/>
        <v>504832.64687880001</v>
      </c>
      <c r="AE118" s="167"/>
    </row>
    <row r="119" spans="1:31" ht="13.9">
      <c r="A119" s="145" t="s">
        <v>72</v>
      </c>
      <c r="B119" s="8" t="str">
        <f>VLOOKUP(A119,'CENTRO DE COSTOS'!A:D,4,FALSE)</f>
        <v>MIGUEL JULIÁN HERNÁNDEZ GUARÍN</v>
      </c>
      <c r="C119" s="8" t="str">
        <f>VLOOKUP(A119,'CENTRO DE COSTOS'!A:D,2,FALSE)</f>
        <v>0004-0008</v>
      </c>
      <c r="D119" s="145">
        <v>13688</v>
      </c>
      <c r="E119" s="47" t="s">
        <v>831</v>
      </c>
      <c r="F119" s="146">
        <v>81511</v>
      </c>
      <c r="G119" s="160" t="s">
        <v>155</v>
      </c>
      <c r="H119" s="150" t="s">
        <v>238</v>
      </c>
      <c r="I119" s="146" t="s">
        <v>685</v>
      </c>
      <c r="J119" s="147" t="s">
        <v>826</v>
      </c>
      <c r="K119" s="146" t="s">
        <v>832</v>
      </c>
      <c r="L119" s="154" t="s">
        <v>160</v>
      </c>
      <c r="M119" s="165" t="s">
        <v>833</v>
      </c>
      <c r="N119" s="152">
        <v>45917</v>
      </c>
      <c r="O119" s="156">
        <v>45919</v>
      </c>
      <c r="P119" s="159" t="s">
        <v>243</v>
      </c>
      <c r="Q119" s="149" t="s">
        <v>244</v>
      </c>
      <c r="R119" s="145" t="s">
        <v>163</v>
      </c>
      <c r="S119" s="148" t="s">
        <v>834</v>
      </c>
      <c r="T119" s="160" t="s">
        <v>165</v>
      </c>
      <c r="U119" s="145" t="s">
        <v>835</v>
      </c>
      <c r="V119" s="147" t="s">
        <v>167</v>
      </c>
      <c r="W119" s="162" t="s">
        <v>824</v>
      </c>
      <c r="X119" s="160" t="s">
        <v>486</v>
      </c>
      <c r="Y119" s="145">
        <v>1</v>
      </c>
      <c r="Z119" s="93">
        <v>0</v>
      </c>
      <c r="AA119" s="96">
        <f>IF(V119="TIPO I",'BASE LIQUIDACION REDEBAN 2025'!$B$2,IF(V119="TIPO II",'BASE LIQUIDACION REDEBAN 2025'!$B$3,IF(V119="TIPO III",'BASE LIQUIDACION REDEBAN 2025'!$B$4,IF(V119="TIPO IV",'BASE LIQUIDACION REDEBAN 2025'!$B$5,IF(W119="AEREO",'BASE LIQUIDACION REDEBAN 2025'!$B$6,'BASE LIQUIDACION REDEBAN 2025'!$B$5)))))</f>
        <v>504832.64687880001</v>
      </c>
      <c r="AB119" s="96">
        <f>IF(V119="TIPO I",'BASE LIQUIDACION REDEBAN 2025'!$B$10,IF(V119="TIPO II",'BASE LIQUIDACION REDEBAN 2025'!$B$11,IF(V119="TIPO III",'BASE LIQUIDACION REDEBAN 2025'!$B$12,'BASE LIQUIDACION REDEBAN 2025'!$B$13)))</f>
        <v>196536.5258152</v>
      </c>
      <c r="AC119" s="97">
        <f t="shared" si="1"/>
        <v>504832.64687880001</v>
      </c>
      <c r="AE119" s="167"/>
    </row>
    <row r="120" spans="1:31" ht="13.9">
      <c r="A120" s="145" t="s">
        <v>98</v>
      </c>
      <c r="B120" s="8" t="str">
        <f>VLOOKUP(A120,'CENTRO DE COSTOS'!A:D,4,FALSE)</f>
        <v>MIGUEL JULIÁN HERNÁNDEZ GUARÍN</v>
      </c>
      <c r="C120" s="8" t="str">
        <f>VLOOKUP(A120,'CENTRO DE COSTOS'!A:D,2,FALSE)</f>
        <v>0004-0008</v>
      </c>
      <c r="D120" s="145">
        <v>15176</v>
      </c>
      <c r="E120" s="47" t="s">
        <v>836</v>
      </c>
      <c r="F120" s="146">
        <v>81495</v>
      </c>
      <c r="G120" s="160" t="s">
        <v>155</v>
      </c>
      <c r="H120" s="150" t="s">
        <v>238</v>
      </c>
      <c r="I120" s="146" t="s">
        <v>406</v>
      </c>
      <c r="J120" s="147" t="s">
        <v>837</v>
      </c>
      <c r="K120" s="146" t="s">
        <v>838</v>
      </c>
      <c r="L120" s="154" t="s">
        <v>160</v>
      </c>
      <c r="M120" s="165" t="s">
        <v>839</v>
      </c>
      <c r="N120" s="152">
        <v>45917</v>
      </c>
      <c r="O120" s="156">
        <v>45918</v>
      </c>
      <c r="P120" s="159" t="s">
        <v>243</v>
      </c>
      <c r="Q120" s="149" t="s">
        <v>244</v>
      </c>
      <c r="R120" s="145" t="s">
        <v>163</v>
      </c>
      <c r="S120" s="148" t="s">
        <v>797</v>
      </c>
      <c r="T120" s="160" t="s">
        <v>165</v>
      </c>
      <c r="U120" s="145" t="s">
        <v>840</v>
      </c>
      <c r="V120" s="147" t="s">
        <v>30</v>
      </c>
      <c r="W120" s="162" t="s">
        <v>177</v>
      </c>
      <c r="X120" s="160" t="s">
        <v>841</v>
      </c>
      <c r="Y120" s="145">
        <v>1</v>
      </c>
      <c r="Z120" s="93">
        <v>0</v>
      </c>
      <c r="AA120" s="96">
        <f>IF(V120="TIPO I",'BASE LIQUIDACION REDEBAN 2025'!$B$2,IF(V120="TIPO II",'BASE LIQUIDACION REDEBAN 2025'!$B$3,IF(V120="TIPO III",'BASE LIQUIDACION REDEBAN 2025'!$B$4,IF(V120="TIPO IV",'BASE LIQUIDACION REDEBAN 2025'!$B$5,IF(W120="AEREO",'BASE LIQUIDACION REDEBAN 2025'!$B$6,'BASE LIQUIDACION REDEBAN 2025'!$B$5)))))</f>
        <v>275728.78077800001</v>
      </c>
      <c r="AB120" s="96">
        <f>IF(V120="TIPO I",'BASE LIQUIDACION REDEBAN 2025'!$B$10,IF(V120="TIPO II",'BASE LIQUIDACION REDEBAN 2025'!$B$11,IF(V120="TIPO III",'BASE LIQUIDACION REDEBAN 2025'!$B$12,'BASE LIQUIDACION REDEBAN 2025'!$B$13)))</f>
        <v>196536.5258152</v>
      </c>
      <c r="AC120" s="97">
        <f t="shared" si="1"/>
        <v>275728.78077800001</v>
      </c>
      <c r="AE120" s="167"/>
    </row>
    <row r="121" spans="1:31" ht="13.9">
      <c r="A121" s="145" t="s">
        <v>87</v>
      </c>
      <c r="B121" s="8" t="str">
        <f>VLOOKUP(A121,'CENTRO DE COSTOS'!A:D,4,FALSE)</f>
        <v>DIEGO FERNANDO HENAO CARDONA</v>
      </c>
      <c r="C121" s="8" t="str">
        <f>VLOOKUP(A121,'CENTRO DE COSTOS'!A:D,2,FALSE)</f>
        <v>0004-0002</v>
      </c>
      <c r="D121" s="145">
        <v>17873</v>
      </c>
      <c r="E121" s="47" t="s">
        <v>842</v>
      </c>
      <c r="F121" s="146">
        <v>81515</v>
      </c>
      <c r="G121" s="160" t="s">
        <v>155</v>
      </c>
      <c r="H121" s="150" t="s">
        <v>238</v>
      </c>
      <c r="I121" s="146" t="s">
        <v>269</v>
      </c>
      <c r="J121" s="147" t="s">
        <v>843</v>
      </c>
      <c r="K121" s="146" t="s">
        <v>844</v>
      </c>
      <c r="L121" s="154" t="s">
        <v>160</v>
      </c>
      <c r="M121" s="165" t="s">
        <v>845</v>
      </c>
      <c r="N121" s="152">
        <v>45917</v>
      </c>
      <c r="O121" s="156">
        <v>45918</v>
      </c>
      <c r="P121" s="159" t="s">
        <v>243</v>
      </c>
      <c r="Q121" s="149" t="s">
        <v>244</v>
      </c>
      <c r="R121" s="145" t="s">
        <v>163</v>
      </c>
      <c r="S121" s="148" t="s">
        <v>797</v>
      </c>
      <c r="T121" s="160" t="s">
        <v>165</v>
      </c>
      <c r="U121" s="145" t="s">
        <v>846</v>
      </c>
      <c r="V121" s="147" t="s">
        <v>25</v>
      </c>
      <c r="W121" s="162" t="s">
        <v>177</v>
      </c>
      <c r="X121" s="160" t="s">
        <v>287</v>
      </c>
      <c r="Y121" s="145">
        <v>1</v>
      </c>
      <c r="Z121" s="93">
        <v>0</v>
      </c>
      <c r="AA121" s="96">
        <f>IF(V121="TIPO I",'BASE LIQUIDACION REDEBAN 2025'!$B$2,IF(V121="TIPO II",'BASE LIQUIDACION REDEBAN 2025'!$B$3,IF(V121="TIPO III",'BASE LIQUIDACION REDEBAN 2025'!$B$4,IF(V121="TIPO IV",'BASE LIQUIDACION REDEBAN 2025'!$B$5,IF(W121="AEREO",'BASE LIQUIDACION REDEBAN 2025'!$B$6,'BASE LIQUIDACION REDEBAN 2025'!$B$5)))))</f>
        <v>75096.394270399993</v>
      </c>
      <c r="AB121" s="96">
        <f>IF(V121="TIPO I",'BASE LIQUIDACION REDEBAN 2025'!$B$10,IF(V121="TIPO II",'BASE LIQUIDACION REDEBAN 2025'!$B$11,IF(V121="TIPO III",'BASE LIQUIDACION REDEBAN 2025'!$B$12,'BASE LIQUIDACION REDEBAN 2025'!$B$13)))</f>
        <v>75096.394270399993</v>
      </c>
      <c r="AC121" s="97">
        <f t="shared" si="1"/>
        <v>75096.394270399993</v>
      </c>
      <c r="AE121" s="167"/>
    </row>
    <row r="122" spans="1:31" ht="13.9">
      <c r="A122" s="145" t="s">
        <v>93</v>
      </c>
      <c r="B122" s="8" t="str">
        <f>VLOOKUP(A122,'CENTRO DE COSTOS'!A:D,4,FALSE)</f>
        <v>DIEGO FERNANDO HENAO CARDONA</v>
      </c>
      <c r="C122" s="8" t="str">
        <f>VLOOKUP(A122,'CENTRO DE COSTOS'!A:D,2,FALSE)</f>
        <v>0004-0003</v>
      </c>
      <c r="D122" s="145">
        <v>52001</v>
      </c>
      <c r="E122" s="47" t="s">
        <v>847</v>
      </c>
      <c r="F122" s="146">
        <v>81504</v>
      </c>
      <c r="G122" s="160" t="s">
        <v>155</v>
      </c>
      <c r="H122" s="150" t="s">
        <v>238</v>
      </c>
      <c r="I122" s="146" t="s">
        <v>157</v>
      </c>
      <c r="J122" s="147" t="s">
        <v>93</v>
      </c>
      <c r="K122" s="146" t="s">
        <v>848</v>
      </c>
      <c r="L122" s="154" t="s">
        <v>160</v>
      </c>
      <c r="M122" s="165" t="s">
        <v>849</v>
      </c>
      <c r="N122" s="152">
        <v>45917</v>
      </c>
      <c r="O122" s="156">
        <v>45918</v>
      </c>
      <c r="P122" s="159" t="s">
        <v>243</v>
      </c>
      <c r="Q122" s="149" t="s">
        <v>244</v>
      </c>
      <c r="R122" s="145" t="s">
        <v>163</v>
      </c>
      <c r="S122" s="148" t="s">
        <v>797</v>
      </c>
      <c r="T122" s="160" t="s">
        <v>165</v>
      </c>
      <c r="U122" s="145" t="s">
        <v>850</v>
      </c>
      <c r="V122" s="147" t="s">
        <v>25</v>
      </c>
      <c r="W122" s="162" t="s">
        <v>177</v>
      </c>
      <c r="X122" s="160" t="s">
        <v>851</v>
      </c>
      <c r="Y122" s="145">
        <v>1</v>
      </c>
      <c r="Z122" s="93">
        <v>0</v>
      </c>
      <c r="AA122" s="96">
        <f>IF(V122="TIPO I",'BASE LIQUIDACION REDEBAN 2025'!$B$2,IF(V122="TIPO II",'BASE LIQUIDACION REDEBAN 2025'!$B$3,IF(V122="TIPO III",'BASE LIQUIDACION REDEBAN 2025'!$B$4,IF(V122="TIPO IV",'BASE LIQUIDACION REDEBAN 2025'!$B$5,IF(W122="AEREO",'BASE LIQUIDACION REDEBAN 2025'!$B$6,'BASE LIQUIDACION REDEBAN 2025'!$B$5)))))</f>
        <v>75096.394270399993</v>
      </c>
      <c r="AB122" s="96">
        <f>IF(V122="TIPO I",'BASE LIQUIDACION REDEBAN 2025'!$B$10,IF(V122="TIPO II",'BASE LIQUIDACION REDEBAN 2025'!$B$11,IF(V122="TIPO III",'BASE LIQUIDACION REDEBAN 2025'!$B$12,'BASE LIQUIDACION REDEBAN 2025'!$B$13)))</f>
        <v>75096.394270399993</v>
      </c>
      <c r="AC122" s="97">
        <f t="shared" si="1"/>
        <v>75096.394270399993</v>
      </c>
      <c r="AE122" s="167"/>
    </row>
    <row r="123" spans="1:31" ht="13.9">
      <c r="A123" s="145" t="s">
        <v>93</v>
      </c>
      <c r="B123" s="8" t="str">
        <f>VLOOKUP(A123,'CENTRO DE COSTOS'!A:D,4,FALSE)</f>
        <v>DIEGO FERNANDO HENAO CARDONA</v>
      </c>
      <c r="C123" s="8" t="str">
        <f>VLOOKUP(A123,'CENTRO DE COSTOS'!A:D,2,FALSE)</f>
        <v>0004-0003</v>
      </c>
      <c r="D123" s="145">
        <v>52678</v>
      </c>
      <c r="E123" s="47" t="s">
        <v>852</v>
      </c>
      <c r="F123" s="146">
        <v>81507</v>
      </c>
      <c r="G123" s="160" t="s">
        <v>155</v>
      </c>
      <c r="H123" s="150" t="s">
        <v>238</v>
      </c>
      <c r="I123" s="146" t="s">
        <v>157</v>
      </c>
      <c r="J123" s="147" t="s">
        <v>853</v>
      </c>
      <c r="K123" s="146" t="s">
        <v>854</v>
      </c>
      <c r="L123" s="154" t="s">
        <v>160</v>
      </c>
      <c r="M123" s="165" t="s">
        <v>855</v>
      </c>
      <c r="N123" s="152">
        <v>45917</v>
      </c>
      <c r="O123" s="156">
        <v>45922</v>
      </c>
      <c r="P123" s="159" t="s">
        <v>243</v>
      </c>
      <c r="Q123" s="149" t="s">
        <v>244</v>
      </c>
      <c r="R123" s="145" t="s">
        <v>163</v>
      </c>
      <c r="S123" s="148" t="s">
        <v>856</v>
      </c>
      <c r="T123" s="160" t="s">
        <v>165</v>
      </c>
      <c r="U123" s="145" t="s">
        <v>857</v>
      </c>
      <c r="V123" s="147" t="s">
        <v>30</v>
      </c>
      <c r="W123" s="162" t="s">
        <v>177</v>
      </c>
      <c r="X123" s="160" t="s">
        <v>247</v>
      </c>
      <c r="Y123" s="145">
        <v>1</v>
      </c>
      <c r="Z123" s="93">
        <v>0</v>
      </c>
      <c r="AA123" s="96">
        <f>IF(V123="TIPO I",'BASE LIQUIDACION REDEBAN 2025'!$B$2,IF(V123="TIPO II",'BASE LIQUIDACION REDEBAN 2025'!$B$3,IF(V123="TIPO III",'BASE LIQUIDACION REDEBAN 2025'!$B$4,IF(V123="TIPO IV",'BASE LIQUIDACION REDEBAN 2025'!$B$5,IF(W123="AEREO",'BASE LIQUIDACION REDEBAN 2025'!$B$6,'BASE LIQUIDACION REDEBAN 2025'!$B$5)))))</f>
        <v>275728.78077800001</v>
      </c>
      <c r="AB123" s="96">
        <f>IF(V123="TIPO I",'BASE LIQUIDACION REDEBAN 2025'!$B$10,IF(V123="TIPO II",'BASE LIQUIDACION REDEBAN 2025'!$B$11,IF(V123="TIPO III",'BASE LIQUIDACION REDEBAN 2025'!$B$12,'BASE LIQUIDACION REDEBAN 2025'!$B$13)))</f>
        <v>196536.5258152</v>
      </c>
      <c r="AC123" s="97">
        <f t="shared" si="1"/>
        <v>275728.78077800001</v>
      </c>
      <c r="AE123" s="167"/>
    </row>
    <row r="124" spans="1:31" ht="13.9">
      <c r="A124" s="145" t="s">
        <v>93</v>
      </c>
      <c r="B124" s="8" t="str">
        <f>VLOOKUP(A124,'CENTRO DE COSTOS'!A:D,4,FALSE)</f>
        <v>DIEGO FERNANDO HENAO CARDONA</v>
      </c>
      <c r="C124" s="8" t="str">
        <f>VLOOKUP(A124,'CENTRO DE COSTOS'!A:D,2,FALSE)</f>
        <v>0004-0003</v>
      </c>
      <c r="D124" s="145">
        <v>52683</v>
      </c>
      <c r="E124" s="47" t="s">
        <v>858</v>
      </c>
      <c r="F124" s="146">
        <v>81509</v>
      </c>
      <c r="G124" s="160" t="s">
        <v>155</v>
      </c>
      <c r="H124" s="150" t="s">
        <v>238</v>
      </c>
      <c r="I124" s="146" t="s">
        <v>157</v>
      </c>
      <c r="J124" s="147" t="s">
        <v>859</v>
      </c>
      <c r="K124" s="146" t="s">
        <v>860</v>
      </c>
      <c r="L124" s="154" t="s">
        <v>160</v>
      </c>
      <c r="M124" s="165" t="s">
        <v>861</v>
      </c>
      <c r="N124" s="152">
        <v>45917</v>
      </c>
      <c r="O124" s="156">
        <v>45919</v>
      </c>
      <c r="P124" s="159" t="s">
        <v>243</v>
      </c>
      <c r="Q124" s="149" t="s">
        <v>244</v>
      </c>
      <c r="R124" s="145" t="s">
        <v>163</v>
      </c>
      <c r="S124" s="148" t="s">
        <v>812</v>
      </c>
      <c r="T124" s="160" t="s">
        <v>165</v>
      </c>
      <c r="U124" s="145" t="s">
        <v>862</v>
      </c>
      <c r="V124" s="147" t="s">
        <v>28</v>
      </c>
      <c r="W124" s="162" t="s">
        <v>177</v>
      </c>
      <c r="X124" s="160" t="s">
        <v>247</v>
      </c>
      <c r="Y124" s="145">
        <v>1</v>
      </c>
      <c r="Z124" s="93">
        <v>0</v>
      </c>
      <c r="AA124" s="96">
        <f>IF(V124="TIPO I",'BASE LIQUIDACION REDEBAN 2025'!$B$2,IF(V124="TIPO II",'BASE LIQUIDACION REDEBAN 2025'!$B$3,IF(V124="TIPO III",'BASE LIQUIDACION REDEBAN 2025'!$B$4,IF(V124="TIPO IV",'BASE LIQUIDACION REDEBAN 2025'!$B$5,IF(W124="AEREO",'BASE LIQUIDACION REDEBAN 2025'!$B$6,'BASE LIQUIDACION REDEBAN 2025'!$B$5)))))</f>
        <v>163813.69572160003</v>
      </c>
      <c r="AB124" s="96">
        <f>IF(V124="TIPO I",'BASE LIQUIDACION REDEBAN 2025'!$B$10,IF(V124="TIPO II",'BASE LIQUIDACION REDEBAN 2025'!$B$11,IF(V124="TIPO III",'BASE LIQUIDACION REDEBAN 2025'!$B$12,'BASE LIQUIDACION REDEBAN 2025'!$B$13)))</f>
        <v>140395.6348884</v>
      </c>
      <c r="AC124" s="97">
        <f t="shared" si="1"/>
        <v>163813.69572160003</v>
      </c>
      <c r="AE124" s="167"/>
    </row>
    <row r="125" spans="1:31" ht="13.9">
      <c r="A125" s="145" t="s">
        <v>94</v>
      </c>
      <c r="B125" s="8" t="str">
        <f>VLOOKUP(A125,'CENTRO DE COSTOS'!A:D,4,FALSE)</f>
        <v>DIEGO FERNANDO HENAO CARDONA</v>
      </c>
      <c r="C125" s="8" t="str">
        <f>VLOOKUP(A125,'CENTRO DE COSTOS'!A:D,2,FALSE)</f>
        <v>0004-0002</v>
      </c>
      <c r="D125" s="145">
        <v>76895</v>
      </c>
      <c r="E125" s="47" t="s">
        <v>863</v>
      </c>
      <c r="F125" s="146">
        <v>81519</v>
      </c>
      <c r="G125" s="160" t="s">
        <v>155</v>
      </c>
      <c r="H125" s="150" t="s">
        <v>238</v>
      </c>
      <c r="I125" s="146" t="s">
        <v>232</v>
      </c>
      <c r="J125" s="147" t="s">
        <v>864</v>
      </c>
      <c r="K125" s="146" t="s">
        <v>865</v>
      </c>
      <c r="L125" s="154" t="s">
        <v>160</v>
      </c>
      <c r="M125" s="165" t="s">
        <v>866</v>
      </c>
      <c r="N125" s="152">
        <v>45917</v>
      </c>
      <c r="O125" s="156">
        <v>45918</v>
      </c>
      <c r="P125" s="159" t="s">
        <v>243</v>
      </c>
      <c r="Q125" s="149" t="s">
        <v>244</v>
      </c>
      <c r="R125" s="145" t="s">
        <v>163</v>
      </c>
      <c r="S125" s="148" t="s">
        <v>797</v>
      </c>
      <c r="T125" s="160" t="s">
        <v>165</v>
      </c>
      <c r="U125" s="145" t="s">
        <v>867</v>
      </c>
      <c r="V125" s="147" t="s">
        <v>30</v>
      </c>
      <c r="W125" s="162" t="s">
        <v>177</v>
      </c>
      <c r="X125" s="160" t="s">
        <v>191</v>
      </c>
      <c r="Y125" s="145">
        <v>1</v>
      </c>
      <c r="Z125" s="93">
        <v>0</v>
      </c>
      <c r="AA125" s="96">
        <f>IF(V125="TIPO I",'BASE LIQUIDACION REDEBAN 2025'!$B$2,IF(V125="TIPO II",'BASE LIQUIDACION REDEBAN 2025'!$B$3,IF(V125="TIPO III",'BASE LIQUIDACION REDEBAN 2025'!$B$4,IF(V125="TIPO IV",'BASE LIQUIDACION REDEBAN 2025'!$B$5,IF(W125="AEREO",'BASE LIQUIDACION REDEBAN 2025'!$B$6,'BASE LIQUIDACION REDEBAN 2025'!$B$5)))))</f>
        <v>275728.78077800001</v>
      </c>
      <c r="AB125" s="96">
        <f>IF(V125="TIPO I",'BASE LIQUIDACION REDEBAN 2025'!$B$10,IF(V125="TIPO II",'BASE LIQUIDACION REDEBAN 2025'!$B$11,IF(V125="TIPO III",'BASE LIQUIDACION REDEBAN 2025'!$B$12,'BASE LIQUIDACION REDEBAN 2025'!$B$13)))</f>
        <v>196536.5258152</v>
      </c>
      <c r="AC125" s="97">
        <f t="shared" si="1"/>
        <v>275728.78077800001</v>
      </c>
      <c r="AE125" s="167"/>
    </row>
    <row r="126" spans="1:31" ht="13.9">
      <c r="A126" s="145" t="s">
        <v>72</v>
      </c>
      <c r="B126" s="8" t="str">
        <f>VLOOKUP(A126,'CENTRO DE COSTOS'!A:D,4,FALSE)</f>
        <v>MIGUEL JULIÁN HERNÁNDEZ GUARÍN</v>
      </c>
      <c r="C126" s="8" t="str">
        <f>VLOOKUP(A126,'CENTRO DE COSTOS'!A:D,2,FALSE)</f>
        <v>0004-0008</v>
      </c>
      <c r="D126" s="145">
        <v>81001</v>
      </c>
      <c r="E126" s="47" t="s">
        <v>868</v>
      </c>
      <c r="F126" s="146">
        <v>81492</v>
      </c>
      <c r="G126" s="160" t="s">
        <v>155</v>
      </c>
      <c r="H126" s="150" t="s">
        <v>238</v>
      </c>
      <c r="I126" s="146" t="s">
        <v>869</v>
      </c>
      <c r="J126" s="147" t="s">
        <v>869</v>
      </c>
      <c r="K126" s="146" t="s">
        <v>870</v>
      </c>
      <c r="L126" s="154" t="s">
        <v>160</v>
      </c>
      <c r="M126" s="165" t="s">
        <v>871</v>
      </c>
      <c r="N126" s="152">
        <v>45917</v>
      </c>
      <c r="O126" s="156">
        <v>45925</v>
      </c>
      <c r="P126" s="159" t="s">
        <v>243</v>
      </c>
      <c r="Q126" s="149" t="s">
        <v>244</v>
      </c>
      <c r="R126" s="145" t="s">
        <v>163</v>
      </c>
      <c r="S126" s="148" t="s">
        <v>872</v>
      </c>
      <c r="T126" s="160" t="s">
        <v>165</v>
      </c>
      <c r="U126" s="145" t="s">
        <v>873</v>
      </c>
      <c r="V126" s="147" t="s">
        <v>167</v>
      </c>
      <c r="W126" s="162" t="s">
        <v>205</v>
      </c>
      <c r="X126" s="160" t="s">
        <v>874</v>
      </c>
      <c r="Y126" s="145">
        <v>1</v>
      </c>
      <c r="Z126" s="93">
        <v>0</v>
      </c>
      <c r="AA126" s="96">
        <f>IF(V126="TIPO I",'BASE LIQUIDACION REDEBAN 2025'!$B$2,IF(V126="TIPO II",'BASE LIQUIDACION REDEBAN 2025'!$B$3,IF(V126="TIPO III",'BASE LIQUIDACION REDEBAN 2025'!$B$4,IF(V126="TIPO IV",'BASE LIQUIDACION REDEBAN 2025'!$B$5,IF(W126="AEREO",'BASE LIQUIDACION REDEBAN 2025'!$B$6,'BASE LIQUIDACION REDEBAN 2025'!$B$5)))))</f>
        <v>988462.96268840006</v>
      </c>
      <c r="AB126" s="96">
        <f>IF(V126="TIPO I",'BASE LIQUIDACION REDEBAN 2025'!$B$10,IF(V126="TIPO II",'BASE LIQUIDACION REDEBAN 2025'!$B$11,IF(V126="TIPO III",'BASE LIQUIDACION REDEBAN 2025'!$B$12,'BASE LIQUIDACION REDEBAN 2025'!$B$13)))</f>
        <v>196536.5258152</v>
      </c>
      <c r="AC126" s="97">
        <f t="shared" si="1"/>
        <v>988462.96268840006</v>
      </c>
      <c r="AE126" s="167"/>
    </row>
    <row r="127" spans="1:31" ht="13.9">
      <c r="A127" s="145" t="s">
        <v>72</v>
      </c>
      <c r="B127" s="8" t="str">
        <f>VLOOKUP(A127,'CENTRO DE COSTOS'!A:D,4,FALSE)</f>
        <v>MIGUEL JULIÁN HERNÁNDEZ GUARÍN</v>
      </c>
      <c r="C127" s="8" t="str">
        <f>VLOOKUP(A127,'CENTRO DE COSTOS'!A:D,2,FALSE)</f>
        <v>0004-0008</v>
      </c>
      <c r="D127" s="145">
        <v>81736</v>
      </c>
      <c r="E127" s="47" t="s">
        <v>875</v>
      </c>
      <c r="F127" s="146">
        <v>81512</v>
      </c>
      <c r="G127" s="160" t="s">
        <v>155</v>
      </c>
      <c r="H127" s="150" t="s">
        <v>238</v>
      </c>
      <c r="I127" s="146" t="s">
        <v>869</v>
      </c>
      <c r="J127" s="147" t="s">
        <v>876</v>
      </c>
      <c r="K127" s="146" t="s">
        <v>877</v>
      </c>
      <c r="L127" s="154" t="s">
        <v>160</v>
      </c>
      <c r="M127" s="165" t="s">
        <v>878</v>
      </c>
      <c r="N127" s="152">
        <v>45917</v>
      </c>
      <c r="O127" s="156">
        <v>45923</v>
      </c>
      <c r="P127" s="159" t="s">
        <v>243</v>
      </c>
      <c r="Q127" s="149" t="s">
        <v>244</v>
      </c>
      <c r="R127" s="145" t="s">
        <v>163</v>
      </c>
      <c r="S127" s="148" t="s">
        <v>879</v>
      </c>
      <c r="T127" s="160" t="s">
        <v>165</v>
      </c>
      <c r="U127" s="145" t="s">
        <v>880</v>
      </c>
      <c r="V127" s="147" t="s">
        <v>167</v>
      </c>
      <c r="W127" s="162" t="s">
        <v>205</v>
      </c>
      <c r="X127" s="160" t="s">
        <v>874</v>
      </c>
      <c r="Y127" s="145">
        <v>1</v>
      </c>
      <c r="Z127" s="93">
        <v>0</v>
      </c>
      <c r="AA127" s="96">
        <f>IF(V127="TIPO I",'BASE LIQUIDACION REDEBAN 2025'!$B$2,IF(V127="TIPO II",'BASE LIQUIDACION REDEBAN 2025'!$B$3,IF(V127="TIPO III",'BASE LIQUIDACION REDEBAN 2025'!$B$4,IF(V127="TIPO IV",'BASE LIQUIDACION REDEBAN 2025'!$B$5,IF(W127="AEREO",'BASE LIQUIDACION REDEBAN 2025'!$B$6,'BASE LIQUIDACION REDEBAN 2025'!$B$5)))))</f>
        <v>988462.96268840006</v>
      </c>
      <c r="AB127" s="96">
        <f>IF(V127="TIPO I",'BASE LIQUIDACION REDEBAN 2025'!$B$10,IF(V127="TIPO II",'BASE LIQUIDACION REDEBAN 2025'!$B$11,IF(V127="TIPO III",'BASE LIQUIDACION REDEBAN 2025'!$B$12,'BASE LIQUIDACION REDEBAN 2025'!$B$13)))</f>
        <v>196536.5258152</v>
      </c>
      <c r="AC127" s="97">
        <f t="shared" si="1"/>
        <v>988462.96268840006</v>
      </c>
      <c r="AE127" s="167"/>
    </row>
    <row r="128" spans="1:31" ht="13.9">
      <c r="A128" s="145" t="s">
        <v>101</v>
      </c>
      <c r="B128" s="8" t="str">
        <f>VLOOKUP(A128,'CENTRO DE COSTOS'!A:D,4,FALSE)</f>
        <v>KEVIN ALEXIS CORZO BUSTOS</v>
      </c>
      <c r="C128" s="8" t="str">
        <f>VLOOKUP(A128,'CENTRO DE COSTOS'!A:D,2,FALSE)</f>
        <v>0004-0007</v>
      </c>
      <c r="D128" s="145">
        <v>85001</v>
      </c>
      <c r="E128" s="47" t="s">
        <v>881</v>
      </c>
      <c r="F128" s="146">
        <v>81518</v>
      </c>
      <c r="G128" s="160" t="s">
        <v>155</v>
      </c>
      <c r="H128" s="150" t="s">
        <v>238</v>
      </c>
      <c r="I128" s="146" t="s">
        <v>882</v>
      </c>
      <c r="J128" s="147" t="s">
        <v>101</v>
      </c>
      <c r="K128" s="146" t="s">
        <v>883</v>
      </c>
      <c r="L128" s="154" t="s">
        <v>160</v>
      </c>
      <c r="M128" s="165" t="s">
        <v>884</v>
      </c>
      <c r="N128" s="152">
        <v>45917</v>
      </c>
      <c r="O128" s="156">
        <v>45919</v>
      </c>
      <c r="P128" s="159" t="s">
        <v>243</v>
      </c>
      <c r="Q128" s="149" t="s">
        <v>244</v>
      </c>
      <c r="R128" s="145" t="s">
        <v>163</v>
      </c>
      <c r="S128" s="148" t="s">
        <v>812</v>
      </c>
      <c r="T128" s="160" t="s">
        <v>165</v>
      </c>
      <c r="U128" s="145" t="s">
        <v>885</v>
      </c>
      <c r="V128" s="147" t="s">
        <v>25</v>
      </c>
      <c r="W128" s="162" t="s">
        <v>177</v>
      </c>
      <c r="X128" s="160" t="s">
        <v>222</v>
      </c>
      <c r="Y128" s="145">
        <v>1</v>
      </c>
      <c r="Z128" s="93">
        <v>0</v>
      </c>
      <c r="AA128" s="96">
        <f>IF(V128="TIPO I",'BASE LIQUIDACION REDEBAN 2025'!$B$2,IF(V128="TIPO II",'BASE LIQUIDACION REDEBAN 2025'!$B$3,IF(V128="TIPO III",'BASE LIQUIDACION REDEBAN 2025'!$B$4,IF(V128="TIPO IV",'BASE LIQUIDACION REDEBAN 2025'!$B$5,IF(W128="AEREO",'BASE LIQUIDACION REDEBAN 2025'!$B$6,'BASE LIQUIDACION REDEBAN 2025'!$B$5)))))</f>
        <v>75096.394270399993</v>
      </c>
      <c r="AB128" s="96">
        <f>IF(V128="TIPO I",'BASE LIQUIDACION REDEBAN 2025'!$B$10,IF(V128="TIPO II",'BASE LIQUIDACION REDEBAN 2025'!$B$11,IF(V128="TIPO III",'BASE LIQUIDACION REDEBAN 2025'!$B$12,'BASE LIQUIDACION REDEBAN 2025'!$B$13)))</f>
        <v>75096.394270399993</v>
      </c>
      <c r="AC128" s="97">
        <f t="shared" si="1"/>
        <v>75096.394270399993</v>
      </c>
      <c r="AE128" s="167"/>
    </row>
    <row r="129" spans="1:31" ht="13.9">
      <c r="A129" s="145" t="s">
        <v>101</v>
      </c>
      <c r="B129" s="8" t="str">
        <f>VLOOKUP(A129,'CENTRO DE COSTOS'!A:D,4,FALSE)</f>
        <v>KEVIN ALEXIS CORZO BUSTOS</v>
      </c>
      <c r="C129" s="8" t="str">
        <f>VLOOKUP(A129,'CENTRO DE COSTOS'!A:D,2,FALSE)</f>
        <v>0004-0007</v>
      </c>
      <c r="D129" s="145">
        <v>85001</v>
      </c>
      <c r="E129" s="47" t="s">
        <v>886</v>
      </c>
      <c r="F129" s="146">
        <v>81517</v>
      </c>
      <c r="G129" s="160" t="s">
        <v>155</v>
      </c>
      <c r="H129" s="150" t="s">
        <v>238</v>
      </c>
      <c r="I129" s="146" t="s">
        <v>882</v>
      </c>
      <c r="J129" s="147" t="s">
        <v>101</v>
      </c>
      <c r="K129" s="146" t="s">
        <v>887</v>
      </c>
      <c r="L129" s="154" t="s">
        <v>160</v>
      </c>
      <c r="M129" s="165" t="s">
        <v>888</v>
      </c>
      <c r="N129" s="152">
        <v>45917</v>
      </c>
      <c r="O129" s="156">
        <v>45918</v>
      </c>
      <c r="P129" s="159" t="s">
        <v>243</v>
      </c>
      <c r="Q129" s="149" t="s">
        <v>244</v>
      </c>
      <c r="R129" s="145" t="s">
        <v>163</v>
      </c>
      <c r="S129" s="148" t="s">
        <v>797</v>
      </c>
      <c r="T129" s="160" t="s">
        <v>165</v>
      </c>
      <c r="U129" s="145" t="s">
        <v>889</v>
      </c>
      <c r="V129" s="147" t="s">
        <v>25</v>
      </c>
      <c r="W129" s="162" t="s">
        <v>177</v>
      </c>
      <c r="X129" s="160" t="s">
        <v>222</v>
      </c>
      <c r="Y129" s="145">
        <v>1</v>
      </c>
      <c r="Z129" s="93">
        <v>0</v>
      </c>
      <c r="AA129" s="96">
        <f>IF(V129="TIPO I",'BASE LIQUIDACION REDEBAN 2025'!$B$2,IF(V129="TIPO II",'BASE LIQUIDACION REDEBAN 2025'!$B$3,IF(V129="TIPO III",'BASE LIQUIDACION REDEBAN 2025'!$B$4,IF(V129="TIPO IV",'BASE LIQUIDACION REDEBAN 2025'!$B$5,IF(W129="AEREO",'BASE LIQUIDACION REDEBAN 2025'!$B$6,'BASE LIQUIDACION REDEBAN 2025'!$B$5)))))</f>
        <v>75096.394270399993</v>
      </c>
      <c r="AB129" s="96">
        <f>IF(V129="TIPO I",'BASE LIQUIDACION REDEBAN 2025'!$B$10,IF(V129="TIPO II",'BASE LIQUIDACION REDEBAN 2025'!$B$11,IF(V129="TIPO III",'BASE LIQUIDACION REDEBAN 2025'!$B$12,'BASE LIQUIDACION REDEBAN 2025'!$B$13)))</f>
        <v>75096.394270399993</v>
      </c>
      <c r="AC129" s="97">
        <f t="shared" si="1"/>
        <v>75096.394270399993</v>
      </c>
      <c r="AE129" s="167"/>
    </row>
    <row r="130" spans="1:31" ht="13.9">
      <c r="A130" s="145" t="s">
        <v>101</v>
      </c>
      <c r="B130" s="8" t="str">
        <f>VLOOKUP(A130,'CENTRO DE COSTOS'!A:D,4,FALSE)</f>
        <v>KEVIN ALEXIS CORZO BUSTOS</v>
      </c>
      <c r="C130" s="8" t="str">
        <f>VLOOKUP(A130,'CENTRO DE COSTOS'!A:D,2,FALSE)</f>
        <v>0004-0007</v>
      </c>
      <c r="D130" s="145">
        <v>85010</v>
      </c>
      <c r="E130" s="47" t="s">
        <v>890</v>
      </c>
      <c r="F130" s="146">
        <v>81491</v>
      </c>
      <c r="G130" s="160" t="s">
        <v>155</v>
      </c>
      <c r="H130" s="150" t="s">
        <v>238</v>
      </c>
      <c r="I130" s="146" t="s">
        <v>882</v>
      </c>
      <c r="J130" s="147" t="s">
        <v>891</v>
      </c>
      <c r="K130" s="146" t="s">
        <v>892</v>
      </c>
      <c r="L130" s="154" t="s">
        <v>160</v>
      </c>
      <c r="M130" s="165" t="s">
        <v>893</v>
      </c>
      <c r="N130" s="152">
        <v>45917</v>
      </c>
      <c r="O130" s="156">
        <v>45918</v>
      </c>
      <c r="P130" s="159" t="s">
        <v>243</v>
      </c>
      <c r="Q130" s="149" t="s">
        <v>244</v>
      </c>
      <c r="R130" s="145" t="s">
        <v>163</v>
      </c>
      <c r="S130" s="148" t="s">
        <v>797</v>
      </c>
      <c r="T130" s="160" t="s">
        <v>165</v>
      </c>
      <c r="U130" s="145" t="s">
        <v>894</v>
      </c>
      <c r="V130" s="147" t="s">
        <v>28</v>
      </c>
      <c r="W130" s="162" t="s">
        <v>177</v>
      </c>
      <c r="X130" s="160" t="s">
        <v>222</v>
      </c>
      <c r="Y130" s="145">
        <v>1</v>
      </c>
      <c r="Z130" s="93">
        <v>0</v>
      </c>
      <c r="AA130" s="96">
        <f>IF(V130="TIPO I",'BASE LIQUIDACION REDEBAN 2025'!$B$2,IF(V130="TIPO II",'BASE LIQUIDACION REDEBAN 2025'!$B$3,IF(V130="TIPO III",'BASE LIQUIDACION REDEBAN 2025'!$B$4,IF(V130="TIPO IV",'BASE LIQUIDACION REDEBAN 2025'!$B$5,IF(W130="AEREO",'BASE LIQUIDACION REDEBAN 2025'!$B$6,'BASE LIQUIDACION REDEBAN 2025'!$B$5)))))</f>
        <v>163813.69572160003</v>
      </c>
      <c r="AB130" s="96">
        <f>IF(V130="TIPO I",'BASE LIQUIDACION REDEBAN 2025'!$B$10,IF(V130="TIPO II",'BASE LIQUIDACION REDEBAN 2025'!$B$11,IF(V130="TIPO III",'BASE LIQUIDACION REDEBAN 2025'!$B$12,'BASE LIQUIDACION REDEBAN 2025'!$B$13)))</f>
        <v>140395.6348884</v>
      </c>
      <c r="AC130" s="97">
        <f t="shared" si="1"/>
        <v>163813.69572160003</v>
      </c>
      <c r="AE130" s="167"/>
    </row>
    <row r="131" spans="1:31" ht="13.9">
      <c r="A131" s="145" t="s">
        <v>101</v>
      </c>
      <c r="B131" s="8" t="str">
        <f>VLOOKUP(A131,'CENTRO DE COSTOS'!A:D,4,FALSE)</f>
        <v>KEVIN ALEXIS CORZO BUSTOS</v>
      </c>
      <c r="C131" s="8" t="str">
        <f>VLOOKUP(A131,'CENTRO DE COSTOS'!A:D,2,FALSE)</f>
        <v>0004-0007</v>
      </c>
      <c r="D131" s="145">
        <v>85225</v>
      </c>
      <c r="E131" s="47" t="s">
        <v>895</v>
      </c>
      <c r="F131" s="146">
        <v>81503</v>
      </c>
      <c r="G131" s="160" t="s">
        <v>155</v>
      </c>
      <c r="H131" s="150" t="s">
        <v>238</v>
      </c>
      <c r="I131" s="146" t="s">
        <v>882</v>
      </c>
      <c r="J131" s="147" t="s">
        <v>896</v>
      </c>
      <c r="K131" s="146" t="s">
        <v>897</v>
      </c>
      <c r="L131" s="154" t="s">
        <v>160</v>
      </c>
      <c r="M131" s="165" t="s">
        <v>898</v>
      </c>
      <c r="N131" s="152">
        <v>45917</v>
      </c>
      <c r="O131" s="156">
        <v>45919</v>
      </c>
      <c r="P131" s="159" t="s">
        <v>243</v>
      </c>
      <c r="Q131" s="149" t="s">
        <v>244</v>
      </c>
      <c r="R131" s="145" t="s">
        <v>163</v>
      </c>
      <c r="S131" s="148" t="s">
        <v>812</v>
      </c>
      <c r="T131" s="160" t="s">
        <v>165</v>
      </c>
      <c r="U131" s="145" t="s">
        <v>899</v>
      </c>
      <c r="V131" s="147" t="s">
        <v>28</v>
      </c>
      <c r="W131" s="162" t="s">
        <v>177</v>
      </c>
      <c r="X131" s="160" t="s">
        <v>222</v>
      </c>
      <c r="Y131" s="145">
        <v>1</v>
      </c>
      <c r="Z131" s="93">
        <v>0</v>
      </c>
      <c r="AA131" s="96">
        <f>IF(V131="TIPO I",'BASE LIQUIDACION REDEBAN 2025'!$B$2,IF(V131="TIPO II",'BASE LIQUIDACION REDEBAN 2025'!$B$3,IF(V131="TIPO III",'BASE LIQUIDACION REDEBAN 2025'!$B$4,IF(V131="TIPO IV",'BASE LIQUIDACION REDEBAN 2025'!$B$5,IF(W131="AEREO",'BASE LIQUIDACION REDEBAN 2025'!$B$6,'BASE LIQUIDACION REDEBAN 2025'!$B$5)))))</f>
        <v>163813.69572160003</v>
      </c>
      <c r="AB131" s="96">
        <f>IF(V131="TIPO I",'BASE LIQUIDACION REDEBAN 2025'!$B$10,IF(V131="TIPO II",'BASE LIQUIDACION REDEBAN 2025'!$B$11,IF(V131="TIPO III",'BASE LIQUIDACION REDEBAN 2025'!$B$12,'BASE LIQUIDACION REDEBAN 2025'!$B$13)))</f>
        <v>140395.6348884</v>
      </c>
      <c r="AC131" s="97">
        <f t="shared" ref="AC131:AC194" si="2">Y131*AA131+Z131*AB131</f>
        <v>163813.69572160003</v>
      </c>
      <c r="AE131" s="167"/>
    </row>
    <row r="132" spans="1:31" ht="13.9">
      <c r="A132" s="145" t="s">
        <v>93</v>
      </c>
      <c r="B132" s="8" t="str">
        <f>VLOOKUP(A132,'CENTRO DE COSTOS'!A:D,4,FALSE)</f>
        <v>DIEGO FERNANDO HENAO CARDONA</v>
      </c>
      <c r="C132" s="8" t="str">
        <f>VLOOKUP(A132,'CENTRO DE COSTOS'!A:D,2,FALSE)</f>
        <v>0004-0003</v>
      </c>
      <c r="D132" s="145">
        <v>86749</v>
      </c>
      <c r="E132" s="47" t="s">
        <v>900</v>
      </c>
      <c r="F132" s="146">
        <v>81514</v>
      </c>
      <c r="G132" s="160" t="s">
        <v>155</v>
      </c>
      <c r="H132" s="150" t="s">
        <v>238</v>
      </c>
      <c r="I132" s="146" t="s">
        <v>239</v>
      </c>
      <c r="J132" s="147" t="s">
        <v>901</v>
      </c>
      <c r="K132" s="146" t="s">
        <v>902</v>
      </c>
      <c r="L132" s="154" t="s">
        <v>160</v>
      </c>
      <c r="M132" s="165" t="s">
        <v>903</v>
      </c>
      <c r="N132" s="152">
        <v>45917</v>
      </c>
      <c r="O132" s="156">
        <v>45919</v>
      </c>
      <c r="P132" s="159" t="s">
        <v>243</v>
      </c>
      <c r="Q132" s="149" t="s">
        <v>244</v>
      </c>
      <c r="R132" s="145" t="s">
        <v>163</v>
      </c>
      <c r="S132" s="148" t="s">
        <v>812</v>
      </c>
      <c r="T132" s="160" t="s">
        <v>165</v>
      </c>
      <c r="U132" s="145" t="s">
        <v>904</v>
      </c>
      <c r="V132" s="147" t="s">
        <v>30</v>
      </c>
      <c r="W132" s="162" t="s">
        <v>177</v>
      </c>
      <c r="X132" s="160" t="s">
        <v>294</v>
      </c>
      <c r="Y132" s="145">
        <v>1</v>
      </c>
      <c r="Z132" s="93">
        <v>0</v>
      </c>
      <c r="AA132" s="96">
        <f>IF(V132="TIPO I",'BASE LIQUIDACION REDEBAN 2025'!$B$2,IF(V132="TIPO II",'BASE LIQUIDACION REDEBAN 2025'!$B$3,IF(V132="TIPO III",'BASE LIQUIDACION REDEBAN 2025'!$B$4,IF(V132="TIPO IV",'BASE LIQUIDACION REDEBAN 2025'!$B$5,IF(W132="AEREO",'BASE LIQUIDACION REDEBAN 2025'!$B$6,'BASE LIQUIDACION REDEBAN 2025'!$B$5)))))</f>
        <v>275728.78077800001</v>
      </c>
      <c r="AB132" s="96">
        <f>IF(V132="TIPO I",'BASE LIQUIDACION REDEBAN 2025'!$B$10,IF(V132="TIPO II",'BASE LIQUIDACION REDEBAN 2025'!$B$11,IF(V132="TIPO III",'BASE LIQUIDACION REDEBAN 2025'!$B$12,'BASE LIQUIDACION REDEBAN 2025'!$B$13)))</f>
        <v>196536.5258152</v>
      </c>
      <c r="AC132" s="97">
        <f t="shared" si="2"/>
        <v>275728.78077800001</v>
      </c>
      <c r="AE132" s="167"/>
    </row>
    <row r="133" spans="1:31" ht="13.9">
      <c r="A133" s="145" t="s">
        <v>60</v>
      </c>
      <c r="B133" s="8" t="str">
        <f>VLOOKUP(A133,'CENTRO DE COSTOS'!A:D,4,FALSE)</f>
        <v>JUAN SEBASTIÁN RÍOS CASTRILLÓN</v>
      </c>
      <c r="C133" s="8" t="str">
        <f>VLOOKUP(A133,'CENTRO DE COSTOS'!A:D,2,FALSE)</f>
        <v>0004-0005</v>
      </c>
      <c r="D133" s="145">
        <v>5045</v>
      </c>
      <c r="E133" s="47" t="s">
        <v>905</v>
      </c>
      <c r="F133" s="146">
        <v>81497</v>
      </c>
      <c r="G133" s="160" t="s">
        <v>155</v>
      </c>
      <c r="H133" s="150" t="s">
        <v>238</v>
      </c>
      <c r="I133" s="146" t="s">
        <v>249</v>
      </c>
      <c r="J133" s="147" t="s">
        <v>60</v>
      </c>
      <c r="K133" s="146" t="s">
        <v>906</v>
      </c>
      <c r="L133" s="154" t="s">
        <v>160</v>
      </c>
      <c r="M133" s="165" t="s">
        <v>907</v>
      </c>
      <c r="N133" s="152">
        <v>45917</v>
      </c>
      <c r="O133" s="156">
        <v>45924</v>
      </c>
      <c r="P133" s="159" t="s">
        <v>243</v>
      </c>
      <c r="Q133" s="149" t="s">
        <v>244</v>
      </c>
      <c r="R133" s="145" t="s">
        <v>163</v>
      </c>
      <c r="S133" s="148" t="s">
        <v>908</v>
      </c>
      <c r="T133" s="160" t="s">
        <v>165</v>
      </c>
      <c r="U133" s="145" t="s">
        <v>909</v>
      </c>
      <c r="V133" s="147" t="s">
        <v>25</v>
      </c>
      <c r="W133" s="162" t="s">
        <v>177</v>
      </c>
      <c r="X133" s="160" t="s">
        <v>261</v>
      </c>
      <c r="Y133" s="145">
        <v>1</v>
      </c>
      <c r="Z133" s="93">
        <v>0</v>
      </c>
      <c r="AA133" s="96">
        <f>IF(V133="TIPO I",'BASE LIQUIDACION REDEBAN 2025'!$B$2,IF(V133="TIPO II",'BASE LIQUIDACION REDEBAN 2025'!$B$3,IF(V133="TIPO III",'BASE LIQUIDACION REDEBAN 2025'!$B$4,IF(V133="TIPO IV",'BASE LIQUIDACION REDEBAN 2025'!$B$5,IF(W133="AEREO",'BASE LIQUIDACION REDEBAN 2025'!$B$6,'BASE LIQUIDACION REDEBAN 2025'!$B$5)))))</f>
        <v>75096.394270399993</v>
      </c>
      <c r="AB133" s="96">
        <f>IF(V133="TIPO I",'BASE LIQUIDACION REDEBAN 2025'!$B$10,IF(V133="TIPO II",'BASE LIQUIDACION REDEBAN 2025'!$B$11,IF(V133="TIPO III",'BASE LIQUIDACION REDEBAN 2025'!$B$12,'BASE LIQUIDACION REDEBAN 2025'!$B$13)))</f>
        <v>75096.394270399993</v>
      </c>
      <c r="AC133" s="97">
        <f t="shared" si="2"/>
        <v>75096.394270399993</v>
      </c>
      <c r="AE133" s="167"/>
    </row>
    <row r="134" spans="1:31" ht="13.9">
      <c r="A134" s="145" t="s">
        <v>60</v>
      </c>
      <c r="B134" s="8" t="str">
        <f>VLOOKUP(A134,'CENTRO DE COSTOS'!A:D,4,FALSE)</f>
        <v>JUAN SEBASTIÁN RÍOS CASTRILLÓN</v>
      </c>
      <c r="C134" s="8" t="str">
        <f>VLOOKUP(A134,'CENTRO DE COSTOS'!A:D,2,FALSE)</f>
        <v>0004-0005</v>
      </c>
      <c r="D134" s="145">
        <v>5045</v>
      </c>
      <c r="E134" s="47" t="s">
        <v>910</v>
      </c>
      <c r="F134" s="146">
        <v>81496</v>
      </c>
      <c r="G134" s="160" t="s">
        <v>155</v>
      </c>
      <c r="H134" s="150" t="s">
        <v>238</v>
      </c>
      <c r="I134" s="146" t="s">
        <v>249</v>
      </c>
      <c r="J134" s="147" t="s">
        <v>60</v>
      </c>
      <c r="K134" s="146" t="s">
        <v>911</v>
      </c>
      <c r="L134" s="154" t="s">
        <v>160</v>
      </c>
      <c r="M134" s="165" t="s">
        <v>912</v>
      </c>
      <c r="N134" s="152">
        <v>45917</v>
      </c>
      <c r="O134" s="156">
        <v>45919</v>
      </c>
      <c r="P134" s="159" t="s">
        <v>243</v>
      </c>
      <c r="Q134" s="149" t="s">
        <v>244</v>
      </c>
      <c r="R134" s="145" t="s">
        <v>163</v>
      </c>
      <c r="S134" s="148" t="s">
        <v>812</v>
      </c>
      <c r="T134" s="160" t="s">
        <v>165</v>
      </c>
      <c r="U134" s="145" t="s">
        <v>913</v>
      </c>
      <c r="V134" s="147" t="s">
        <v>25</v>
      </c>
      <c r="W134" s="162" t="s">
        <v>177</v>
      </c>
      <c r="X134" s="160" t="s">
        <v>261</v>
      </c>
      <c r="Y134" s="145">
        <v>1</v>
      </c>
      <c r="Z134" s="93">
        <v>0</v>
      </c>
      <c r="AA134" s="96">
        <f>IF(V134="TIPO I",'BASE LIQUIDACION REDEBAN 2025'!$B$2,IF(V134="TIPO II",'BASE LIQUIDACION REDEBAN 2025'!$B$3,IF(V134="TIPO III",'BASE LIQUIDACION REDEBAN 2025'!$B$4,IF(V134="TIPO IV",'BASE LIQUIDACION REDEBAN 2025'!$B$5,IF(W134="AEREO",'BASE LIQUIDACION REDEBAN 2025'!$B$6,'BASE LIQUIDACION REDEBAN 2025'!$B$5)))))</f>
        <v>75096.394270399993</v>
      </c>
      <c r="AB134" s="96">
        <f>IF(V134="TIPO I",'BASE LIQUIDACION REDEBAN 2025'!$B$10,IF(V134="TIPO II",'BASE LIQUIDACION REDEBAN 2025'!$B$11,IF(V134="TIPO III",'BASE LIQUIDACION REDEBAN 2025'!$B$12,'BASE LIQUIDACION REDEBAN 2025'!$B$13)))</f>
        <v>75096.394270399993</v>
      </c>
      <c r="AC134" s="97">
        <f t="shared" si="2"/>
        <v>75096.394270399993</v>
      </c>
      <c r="AE134" s="167"/>
    </row>
    <row r="135" spans="1:31" ht="13.9">
      <c r="A135" s="145" t="s">
        <v>60</v>
      </c>
      <c r="B135" s="8" t="str">
        <f>VLOOKUP(A135,'CENTRO DE COSTOS'!A:D,4,FALSE)</f>
        <v>JUAN SEBASTIÁN RÍOS CASTRILLÓN</v>
      </c>
      <c r="C135" s="8" t="str">
        <f>VLOOKUP(A135,'CENTRO DE COSTOS'!A:D,2,FALSE)</f>
        <v>0004-0005</v>
      </c>
      <c r="D135" s="145">
        <v>5045</v>
      </c>
      <c r="E135" s="47" t="s">
        <v>914</v>
      </c>
      <c r="F135" s="146">
        <v>81499</v>
      </c>
      <c r="G135" s="160" t="s">
        <v>155</v>
      </c>
      <c r="H135" s="150" t="s">
        <v>238</v>
      </c>
      <c r="I135" s="146" t="s">
        <v>249</v>
      </c>
      <c r="J135" s="147" t="s">
        <v>60</v>
      </c>
      <c r="K135" s="146" t="s">
        <v>915</v>
      </c>
      <c r="L135" s="154" t="s">
        <v>160</v>
      </c>
      <c r="M135" s="165" t="s">
        <v>916</v>
      </c>
      <c r="N135" s="152">
        <v>45917</v>
      </c>
      <c r="O135" s="156">
        <v>45918</v>
      </c>
      <c r="P135" s="159" t="s">
        <v>243</v>
      </c>
      <c r="Q135" s="149" t="s">
        <v>244</v>
      </c>
      <c r="R135" s="145" t="s">
        <v>163</v>
      </c>
      <c r="S135" s="148" t="s">
        <v>797</v>
      </c>
      <c r="T135" s="160" t="s">
        <v>165</v>
      </c>
      <c r="U135" s="145" t="s">
        <v>917</v>
      </c>
      <c r="V135" s="147" t="s">
        <v>25</v>
      </c>
      <c r="W135" s="162" t="s">
        <v>177</v>
      </c>
      <c r="X135" s="160" t="s">
        <v>261</v>
      </c>
      <c r="Y135" s="145">
        <v>1</v>
      </c>
      <c r="Z135" s="93">
        <v>0</v>
      </c>
      <c r="AA135" s="96">
        <f>IF(V135="TIPO I",'BASE LIQUIDACION REDEBAN 2025'!$B$2,IF(V135="TIPO II",'BASE LIQUIDACION REDEBAN 2025'!$B$3,IF(V135="TIPO III",'BASE LIQUIDACION REDEBAN 2025'!$B$4,IF(V135="TIPO IV",'BASE LIQUIDACION REDEBAN 2025'!$B$5,IF(W135="AEREO",'BASE LIQUIDACION REDEBAN 2025'!$B$6,'BASE LIQUIDACION REDEBAN 2025'!$B$5)))))</f>
        <v>75096.394270399993</v>
      </c>
      <c r="AB135" s="96">
        <f>IF(V135="TIPO I",'BASE LIQUIDACION REDEBAN 2025'!$B$10,IF(V135="TIPO II",'BASE LIQUIDACION REDEBAN 2025'!$B$11,IF(V135="TIPO III",'BASE LIQUIDACION REDEBAN 2025'!$B$12,'BASE LIQUIDACION REDEBAN 2025'!$B$13)))</f>
        <v>75096.394270399993</v>
      </c>
      <c r="AC135" s="97">
        <f t="shared" si="2"/>
        <v>75096.394270399993</v>
      </c>
      <c r="AE135" s="167"/>
    </row>
    <row r="136" spans="1:31" ht="13.9">
      <c r="A136" s="145" t="s">
        <v>60</v>
      </c>
      <c r="B136" s="8" t="str">
        <f>VLOOKUP(A136,'CENTRO DE COSTOS'!A:D,4,FALSE)</f>
        <v>JUAN SEBASTIÁN RÍOS CASTRILLÓN</v>
      </c>
      <c r="C136" s="8" t="str">
        <f>VLOOKUP(A136,'CENTRO DE COSTOS'!A:D,2,FALSE)</f>
        <v>0004-0005</v>
      </c>
      <c r="D136" s="145">
        <v>5045</v>
      </c>
      <c r="E136" s="47" t="s">
        <v>918</v>
      </c>
      <c r="F136" s="146">
        <v>81498</v>
      </c>
      <c r="G136" s="160" t="s">
        <v>155</v>
      </c>
      <c r="H136" s="150" t="s">
        <v>238</v>
      </c>
      <c r="I136" s="146" t="s">
        <v>249</v>
      </c>
      <c r="J136" s="147" t="s">
        <v>60</v>
      </c>
      <c r="K136" s="146" t="s">
        <v>919</v>
      </c>
      <c r="L136" s="154" t="s">
        <v>160</v>
      </c>
      <c r="M136" s="165" t="s">
        <v>920</v>
      </c>
      <c r="N136" s="152">
        <v>45917</v>
      </c>
      <c r="O136" s="156">
        <v>45918</v>
      </c>
      <c r="P136" s="159" t="s">
        <v>243</v>
      </c>
      <c r="Q136" s="149" t="s">
        <v>244</v>
      </c>
      <c r="R136" s="145" t="s">
        <v>163</v>
      </c>
      <c r="S136" s="148" t="s">
        <v>797</v>
      </c>
      <c r="T136" s="160" t="s">
        <v>165</v>
      </c>
      <c r="U136" s="145" t="s">
        <v>921</v>
      </c>
      <c r="V136" s="147" t="s">
        <v>25</v>
      </c>
      <c r="W136" s="162" t="s">
        <v>177</v>
      </c>
      <c r="X136" s="160" t="s">
        <v>261</v>
      </c>
      <c r="Y136" s="145">
        <v>1</v>
      </c>
      <c r="Z136" s="93">
        <v>0</v>
      </c>
      <c r="AA136" s="96">
        <f>IF(V136="TIPO I",'BASE LIQUIDACION REDEBAN 2025'!$B$2,IF(V136="TIPO II",'BASE LIQUIDACION REDEBAN 2025'!$B$3,IF(V136="TIPO III",'BASE LIQUIDACION REDEBAN 2025'!$B$4,IF(V136="TIPO IV",'BASE LIQUIDACION REDEBAN 2025'!$B$5,IF(W136="AEREO",'BASE LIQUIDACION REDEBAN 2025'!$B$6,'BASE LIQUIDACION REDEBAN 2025'!$B$5)))))</f>
        <v>75096.394270399993</v>
      </c>
      <c r="AB136" s="96">
        <f>IF(V136="TIPO I",'BASE LIQUIDACION REDEBAN 2025'!$B$10,IF(V136="TIPO II",'BASE LIQUIDACION REDEBAN 2025'!$B$11,IF(V136="TIPO III",'BASE LIQUIDACION REDEBAN 2025'!$B$12,'BASE LIQUIDACION REDEBAN 2025'!$B$13)))</f>
        <v>75096.394270399993</v>
      </c>
      <c r="AC136" s="97">
        <f t="shared" si="2"/>
        <v>75096.394270399993</v>
      </c>
      <c r="AE136" s="167"/>
    </row>
    <row r="137" spans="1:31" ht="13.9">
      <c r="A137" s="145" t="s">
        <v>68</v>
      </c>
      <c r="B137" s="8" t="str">
        <f>VLOOKUP(A137,'CENTRO DE COSTOS'!A:D,4,FALSE)</f>
        <v>WILLIAM ASDRUBAL ROZO ROZO</v>
      </c>
      <c r="C137" s="8" t="str">
        <f>VLOOKUP(A137,'CENTRO DE COSTOS'!A:D,2,FALSE)</f>
        <v>0004-0004</v>
      </c>
      <c r="D137" s="145">
        <v>11001</v>
      </c>
      <c r="E137" s="47" t="s">
        <v>922</v>
      </c>
      <c r="F137" s="146">
        <v>81493</v>
      </c>
      <c r="G137" s="160" t="s">
        <v>155</v>
      </c>
      <c r="H137" s="150" t="s">
        <v>238</v>
      </c>
      <c r="I137" s="146" t="s">
        <v>417</v>
      </c>
      <c r="J137" s="147" t="s">
        <v>68</v>
      </c>
      <c r="K137" s="146" t="s">
        <v>923</v>
      </c>
      <c r="L137" s="154" t="s">
        <v>160</v>
      </c>
      <c r="M137" s="165" t="s">
        <v>924</v>
      </c>
      <c r="N137" s="152">
        <v>45917</v>
      </c>
      <c r="O137" s="156">
        <v>45918</v>
      </c>
      <c r="P137" s="159" t="s">
        <v>243</v>
      </c>
      <c r="Q137" s="149" t="s">
        <v>244</v>
      </c>
      <c r="R137" s="145" t="s">
        <v>163</v>
      </c>
      <c r="S137" s="148" t="s">
        <v>797</v>
      </c>
      <c r="T137" s="160" t="s">
        <v>165</v>
      </c>
      <c r="U137" s="145" t="s">
        <v>925</v>
      </c>
      <c r="V137" s="147" t="s">
        <v>25</v>
      </c>
      <c r="W137" s="162" t="s">
        <v>177</v>
      </c>
      <c r="X137" s="160" t="s">
        <v>428</v>
      </c>
      <c r="Y137" s="145">
        <v>1</v>
      </c>
      <c r="Z137" s="93">
        <v>0</v>
      </c>
      <c r="AA137" s="96">
        <f>IF(V137="TIPO I",'BASE LIQUIDACION REDEBAN 2025'!$B$2,IF(V137="TIPO II",'BASE LIQUIDACION REDEBAN 2025'!$B$3,IF(V137="TIPO III",'BASE LIQUIDACION REDEBAN 2025'!$B$4,IF(V137="TIPO IV",'BASE LIQUIDACION REDEBAN 2025'!$B$5,IF(W137="AEREO",'BASE LIQUIDACION REDEBAN 2025'!$B$6,'BASE LIQUIDACION REDEBAN 2025'!$B$5)))))</f>
        <v>75096.394270399993</v>
      </c>
      <c r="AB137" s="96">
        <f>IF(V137="TIPO I",'BASE LIQUIDACION REDEBAN 2025'!$B$10,IF(V137="TIPO II",'BASE LIQUIDACION REDEBAN 2025'!$B$11,IF(V137="TIPO III",'BASE LIQUIDACION REDEBAN 2025'!$B$12,'BASE LIQUIDACION REDEBAN 2025'!$B$13)))</f>
        <v>75096.394270399993</v>
      </c>
      <c r="AC137" s="97">
        <f t="shared" si="2"/>
        <v>75096.394270399993</v>
      </c>
      <c r="AE137" s="167"/>
    </row>
    <row r="138" spans="1:31" ht="13.9">
      <c r="A138" s="145" t="s">
        <v>68</v>
      </c>
      <c r="B138" s="8" t="str">
        <f>VLOOKUP(A138,'CENTRO DE COSTOS'!A:D,4,FALSE)</f>
        <v>WILLIAM ASDRUBAL ROZO ROZO</v>
      </c>
      <c r="C138" s="8" t="str">
        <f>VLOOKUP(A138,'CENTRO DE COSTOS'!A:D,2,FALSE)</f>
        <v>0004-0004</v>
      </c>
      <c r="D138" s="145">
        <v>11001</v>
      </c>
      <c r="E138" s="47" t="s">
        <v>926</v>
      </c>
      <c r="F138" s="146">
        <v>81494</v>
      </c>
      <c r="G138" s="160" t="s">
        <v>155</v>
      </c>
      <c r="H138" s="150" t="s">
        <v>238</v>
      </c>
      <c r="I138" s="146" t="s">
        <v>417</v>
      </c>
      <c r="J138" s="147" t="s">
        <v>68</v>
      </c>
      <c r="K138" s="146" t="s">
        <v>927</v>
      </c>
      <c r="L138" s="154" t="s">
        <v>160</v>
      </c>
      <c r="M138" s="165" t="s">
        <v>928</v>
      </c>
      <c r="N138" s="152">
        <v>45917</v>
      </c>
      <c r="O138" s="156">
        <v>45918</v>
      </c>
      <c r="P138" s="159" t="s">
        <v>243</v>
      </c>
      <c r="Q138" s="149" t="s">
        <v>244</v>
      </c>
      <c r="R138" s="145" t="s">
        <v>163</v>
      </c>
      <c r="S138" s="148" t="s">
        <v>797</v>
      </c>
      <c r="T138" s="160" t="s">
        <v>165</v>
      </c>
      <c r="U138" s="145" t="s">
        <v>929</v>
      </c>
      <c r="V138" s="147" t="s">
        <v>25</v>
      </c>
      <c r="W138" s="162" t="s">
        <v>177</v>
      </c>
      <c r="X138" s="160" t="s">
        <v>930</v>
      </c>
      <c r="Y138" s="145">
        <v>1</v>
      </c>
      <c r="Z138" s="93">
        <v>0</v>
      </c>
      <c r="AA138" s="96">
        <f>IF(V138="TIPO I",'BASE LIQUIDACION REDEBAN 2025'!$B$2,IF(V138="TIPO II",'BASE LIQUIDACION REDEBAN 2025'!$B$3,IF(V138="TIPO III",'BASE LIQUIDACION REDEBAN 2025'!$B$4,IF(V138="TIPO IV",'BASE LIQUIDACION REDEBAN 2025'!$B$5,IF(W138="AEREO",'BASE LIQUIDACION REDEBAN 2025'!$B$6,'BASE LIQUIDACION REDEBAN 2025'!$B$5)))))</f>
        <v>75096.394270399993</v>
      </c>
      <c r="AB138" s="96">
        <f>IF(V138="TIPO I",'BASE LIQUIDACION REDEBAN 2025'!$B$10,IF(V138="TIPO II",'BASE LIQUIDACION REDEBAN 2025'!$B$11,IF(V138="TIPO III",'BASE LIQUIDACION REDEBAN 2025'!$B$12,'BASE LIQUIDACION REDEBAN 2025'!$B$13)))</f>
        <v>75096.394270399993</v>
      </c>
      <c r="AC138" s="97">
        <f t="shared" si="2"/>
        <v>75096.394270399993</v>
      </c>
      <c r="AE138" s="167"/>
    </row>
    <row r="139" spans="1:31" ht="13.9">
      <c r="A139" s="145" t="s">
        <v>60</v>
      </c>
      <c r="B139" s="8" t="str">
        <f>VLOOKUP(A139,'CENTRO DE COSTOS'!A:D,4,FALSE)</f>
        <v>JUAN SEBASTIÁN RÍOS CASTRILLÓN</v>
      </c>
      <c r="C139" s="8" t="str">
        <f>VLOOKUP(A139,'CENTRO DE COSTOS'!A:D,2,FALSE)</f>
        <v>0004-0005</v>
      </c>
      <c r="D139" s="145">
        <v>27493</v>
      </c>
      <c r="E139" s="47" t="s">
        <v>931</v>
      </c>
      <c r="F139" s="146">
        <v>81520</v>
      </c>
      <c r="G139" s="160" t="s">
        <v>155</v>
      </c>
      <c r="H139" s="150" t="s">
        <v>238</v>
      </c>
      <c r="I139" s="146" t="s">
        <v>932</v>
      </c>
      <c r="J139" s="147" t="s">
        <v>933</v>
      </c>
      <c r="K139" s="146" t="s">
        <v>934</v>
      </c>
      <c r="L139" s="154" t="s">
        <v>160</v>
      </c>
      <c r="M139" s="165" t="s">
        <v>935</v>
      </c>
      <c r="N139" s="152">
        <v>45917</v>
      </c>
      <c r="O139" s="156">
        <v>45923</v>
      </c>
      <c r="P139" s="159" t="s">
        <v>243</v>
      </c>
      <c r="Q139" s="149" t="s">
        <v>244</v>
      </c>
      <c r="R139" s="145" t="s">
        <v>163</v>
      </c>
      <c r="S139" s="148" t="s">
        <v>936</v>
      </c>
      <c r="T139" s="160" t="s">
        <v>165</v>
      </c>
      <c r="U139" s="145" t="s">
        <v>937</v>
      </c>
      <c r="V139" s="147" t="s">
        <v>32</v>
      </c>
      <c r="W139" s="162" t="s">
        <v>177</v>
      </c>
      <c r="X139" s="160" t="s">
        <v>261</v>
      </c>
      <c r="Y139" s="145">
        <v>1</v>
      </c>
      <c r="Z139" s="93">
        <v>0</v>
      </c>
      <c r="AA139" s="96">
        <f>IF(V139="TIPO I",'BASE LIQUIDACION REDEBAN 2025'!$B$2,IF(V139="TIPO II",'BASE LIQUIDACION REDEBAN 2025'!$B$3,IF(V139="TIPO III",'BASE LIQUIDACION REDEBAN 2025'!$B$4,IF(V139="TIPO IV",'BASE LIQUIDACION REDEBAN 2025'!$B$5,IF(W139="AEREO",'BASE LIQUIDACION REDEBAN 2025'!$B$6,'BASE LIQUIDACION REDEBAN 2025'!$B$5)))))</f>
        <v>504832.64687880001</v>
      </c>
      <c r="AB139" s="96">
        <f>IF(V139="TIPO I",'BASE LIQUIDACION REDEBAN 2025'!$B$10,IF(V139="TIPO II",'BASE LIQUIDACION REDEBAN 2025'!$B$11,IF(V139="TIPO III",'BASE LIQUIDACION REDEBAN 2025'!$B$12,'BASE LIQUIDACION REDEBAN 2025'!$B$13)))</f>
        <v>196536.5258152</v>
      </c>
      <c r="AC139" s="97">
        <f t="shared" si="2"/>
        <v>504832.64687880001</v>
      </c>
      <c r="AE139" s="167"/>
    </row>
    <row r="140" spans="1:31" ht="13.9">
      <c r="A140" s="145" t="s">
        <v>68</v>
      </c>
      <c r="B140" s="8" t="str">
        <f>VLOOKUP(A140,'CENTRO DE COSTOS'!A:D,4,FALSE)</f>
        <v>WILLIAM ASDRUBAL ROZO ROZO</v>
      </c>
      <c r="C140" s="8" t="str">
        <f>VLOOKUP(A140,'CENTRO DE COSTOS'!A:D,2,FALSE)</f>
        <v>0004-0004</v>
      </c>
      <c r="D140" s="145">
        <v>25754</v>
      </c>
      <c r="E140" s="47" t="s">
        <v>938</v>
      </c>
      <c r="F140" s="146">
        <v>69725</v>
      </c>
      <c r="G140" s="160" t="s">
        <v>155</v>
      </c>
      <c r="H140" s="150" t="s">
        <v>353</v>
      </c>
      <c r="I140" s="146" t="s">
        <v>417</v>
      </c>
      <c r="J140" s="147" t="s">
        <v>418</v>
      </c>
      <c r="K140" s="146" t="s">
        <v>939</v>
      </c>
      <c r="L140" s="154" t="s">
        <v>160</v>
      </c>
      <c r="M140" s="165" t="s">
        <v>940</v>
      </c>
      <c r="N140" s="152">
        <v>45917</v>
      </c>
      <c r="O140" s="156">
        <v>45918</v>
      </c>
      <c r="P140" s="159" t="s">
        <v>243</v>
      </c>
      <c r="Q140" s="149" t="s">
        <v>365</v>
      </c>
      <c r="R140" s="145" t="s">
        <v>163</v>
      </c>
      <c r="S140" s="148" t="s">
        <v>941</v>
      </c>
      <c r="T140" s="160" t="s">
        <v>165</v>
      </c>
      <c r="U140" s="145" t="s">
        <v>942</v>
      </c>
      <c r="V140" s="147" t="s">
        <v>25</v>
      </c>
      <c r="W140" s="162" t="s">
        <v>177</v>
      </c>
      <c r="X140" s="160" t="s">
        <v>546</v>
      </c>
      <c r="Y140" s="145">
        <v>1</v>
      </c>
      <c r="Z140" s="93">
        <v>0</v>
      </c>
      <c r="AA140" s="96">
        <f>IF(V140="TIPO I",'BASE LIQUIDACION REDEBAN 2025'!$B$2,IF(V140="TIPO II",'BASE LIQUIDACION REDEBAN 2025'!$B$3,IF(V140="TIPO III",'BASE LIQUIDACION REDEBAN 2025'!$B$4,IF(V140="TIPO IV",'BASE LIQUIDACION REDEBAN 2025'!$B$5,IF(W140="AEREO",'BASE LIQUIDACION REDEBAN 2025'!$B$6,'BASE LIQUIDACION REDEBAN 2025'!$B$5)))))</f>
        <v>75096.394270399993</v>
      </c>
      <c r="AB140" s="96">
        <f>IF(V140="TIPO I",'BASE LIQUIDACION REDEBAN 2025'!$B$10,IF(V140="TIPO II",'BASE LIQUIDACION REDEBAN 2025'!$B$11,IF(V140="TIPO III",'BASE LIQUIDACION REDEBAN 2025'!$B$12,'BASE LIQUIDACION REDEBAN 2025'!$B$13)))</f>
        <v>75096.394270399993</v>
      </c>
      <c r="AC140" s="97">
        <f t="shared" si="2"/>
        <v>75096.394270399993</v>
      </c>
      <c r="AE140" s="167"/>
    </row>
    <row r="141" spans="1:31" ht="13.9">
      <c r="A141" s="145" t="s">
        <v>90</v>
      </c>
      <c r="B141" s="8" t="str">
        <f>VLOOKUP(A141,'CENTRO DE COSTOS'!A:D,4,FALSE)</f>
        <v>JUAN SEBASTIÁN RÍOS CASTRILLÓN</v>
      </c>
      <c r="C141" s="8" t="str">
        <f>VLOOKUP(A141,'CENTRO DE COSTOS'!A:D,2,FALSE)</f>
        <v>0004-0005</v>
      </c>
      <c r="D141" s="145">
        <v>5001</v>
      </c>
      <c r="E141" s="47" t="s">
        <v>943</v>
      </c>
      <c r="F141" s="146">
        <v>81534</v>
      </c>
      <c r="G141" s="160" t="s">
        <v>155</v>
      </c>
      <c r="H141" s="150" t="s">
        <v>238</v>
      </c>
      <c r="I141" s="146" t="s">
        <v>249</v>
      </c>
      <c r="J141" s="147" t="s">
        <v>90</v>
      </c>
      <c r="K141" s="146" t="s">
        <v>944</v>
      </c>
      <c r="L141" s="154" t="s">
        <v>160</v>
      </c>
      <c r="M141" s="165" t="s">
        <v>945</v>
      </c>
      <c r="N141" s="152">
        <v>45919</v>
      </c>
      <c r="O141" s="156">
        <v>45922</v>
      </c>
      <c r="P141" s="159" t="s">
        <v>243</v>
      </c>
      <c r="Q141" s="149" t="s">
        <v>365</v>
      </c>
      <c r="R141" s="145" t="s">
        <v>163</v>
      </c>
      <c r="S141" s="148" t="s">
        <v>946</v>
      </c>
      <c r="T141" s="160" t="s">
        <v>165</v>
      </c>
      <c r="U141" s="145" t="s">
        <v>947</v>
      </c>
      <c r="V141" s="147" t="s">
        <v>25</v>
      </c>
      <c r="W141" s="162" t="s">
        <v>177</v>
      </c>
      <c r="X141" s="160" t="s">
        <v>267</v>
      </c>
      <c r="Y141" s="145">
        <v>1</v>
      </c>
      <c r="Z141" s="93">
        <v>0</v>
      </c>
      <c r="AA141" s="96">
        <f>IF(V141="TIPO I",'BASE LIQUIDACION REDEBAN 2025'!$B$2,IF(V141="TIPO II",'BASE LIQUIDACION REDEBAN 2025'!$B$3,IF(V141="TIPO III",'BASE LIQUIDACION REDEBAN 2025'!$B$4,IF(V141="TIPO IV",'BASE LIQUIDACION REDEBAN 2025'!$B$5,IF(W141="AEREO",'BASE LIQUIDACION REDEBAN 2025'!$B$6,'BASE LIQUIDACION REDEBAN 2025'!$B$5)))))</f>
        <v>75096.394270399993</v>
      </c>
      <c r="AB141" s="96">
        <f>IF(V141="TIPO I",'BASE LIQUIDACION REDEBAN 2025'!$B$10,IF(V141="TIPO II",'BASE LIQUIDACION REDEBAN 2025'!$B$11,IF(V141="TIPO III",'BASE LIQUIDACION REDEBAN 2025'!$B$12,'BASE LIQUIDACION REDEBAN 2025'!$B$13)))</f>
        <v>75096.394270399993</v>
      </c>
      <c r="AC141" s="97">
        <f t="shared" si="2"/>
        <v>75096.394270399993</v>
      </c>
      <c r="AE141" s="167"/>
    </row>
    <row r="142" spans="1:31" ht="13.9">
      <c r="A142" s="145" t="s">
        <v>90</v>
      </c>
      <c r="B142" s="8" t="str">
        <f>VLOOKUP(A142,'CENTRO DE COSTOS'!A:D,4,FALSE)</f>
        <v>JUAN SEBASTIÁN RÍOS CASTRILLÓN</v>
      </c>
      <c r="C142" s="8" t="str">
        <f>VLOOKUP(A142,'CENTRO DE COSTOS'!A:D,2,FALSE)</f>
        <v>0004-0005</v>
      </c>
      <c r="D142" s="145">
        <v>5001</v>
      </c>
      <c r="E142" s="47" t="s">
        <v>948</v>
      </c>
      <c r="F142" s="146">
        <v>81533</v>
      </c>
      <c r="G142" s="160" t="s">
        <v>155</v>
      </c>
      <c r="H142" s="150" t="s">
        <v>238</v>
      </c>
      <c r="I142" s="146" t="s">
        <v>249</v>
      </c>
      <c r="J142" s="147" t="s">
        <v>90</v>
      </c>
      <c r="K142" s="146" t="s">
        <v>949</v>
      </c>
      <c r="L142" s="154" t="s">
        <v>160</v>
      </c>
      <c r="M142" s="165" t="s">
        <v>950</v>
      </c>
      <c r="N142" s="152">
        <v>45919</v>
      </c>
      <c r="O142" s="156">
        <v>45922</v>
      </c>
      <c r="P142" s="159" t="s">
        <v>243</v>
      </c>
      <c r="Q142" s="149" t="s">
        <v>365</v>
      </c>
      <c r="R142" s="145" t="s">
        <v>163</v>
      </c>
      <c r="S142" s="148" t="s">
        <v>946</v>
      </c>
      <c r="T142" s="160" t="s">
        <v>165</v>
      </c>
      <c r="U142" s="145" t="s">
        <v>951</v>
      </c>
      <c r="V142" s="147" t="s">
        <v>25</v>
      </c>
      <c r="W142" s="162" t="s">
        <v>177</v>
      </c>
      <c r="X142" s="160" t="s">
        <v>267</v>
      </c>
      <c r="Y142" s="145">
        <v>1</v>
      </c>
      <c r="Z142" s="93">
        <v>0</v>
      </c>
      <c r="AA142" s="96">
        <f>IF(V142="TIPO I",'BASE LIQUIDACION REDEBAN 2025'!$B$2,IF(V142="TIPO II",'BASE LIQUIDACION REDEBAN 2025'!$B$3,IF(V142="TIPO III",'BASE LIQUIDACION REDEBAN 2025'!$B$4,IF(V142="TIPO IV",'BASE LIQUIDACION REDEBAN 2025'!$B$5,IF(W142="AEREO",'BASE LIQUIDACION REDEBAN 2025'!$B$6,'BASE LIQUIDACION REDEBAN 2025'!$B$5)))))</f>
        <v>75096.394270399993</v>
      </c>
      <c r="AB142" s="96">
        <f>IF(V142="TIPO I",'BASE LIQUIDACION REDEBAN 2025'!$B$10,IF(V142="TIPO II",'BASE LIQUIDACION REDEBAN 2025'!$B$11,IF(V142="TIPO III",'BASE LIQUIDACION REDEBAN 2025'!$B$12,'BASE LIQUIDACION REDEBAN 2025'!$B$13)))</f>
        <v>75096.394270399993</v>
      </c>
      <c r="AC142" s="97">
        <f t="shared" si="2"/>
        <v>75096.394270399993</v>
      </c>
      <c r="AE142" s="167"/>
    </row>
    <row r="143" spans="1:31" ht="13.9">
      <c r="A143" s="145" t="s">
        <v>90</v>
      </c>
      <c r="B143" s="8" t="str">
        <f>VLOOKUP(A143,'CENTRO DE COSTOS'!A:D,4,FALSE)</f>
        <v>JUAN SEBASTIÁN RÍOS CASTRILLÓN</v>
      </c>
      <c r="C143" s="8" t="str">
        <f>VLOOKUP(A143,'CENTRO DE COSTOS'!A:D,2,FALSE)</f>
        <v>0004-0005</v>
      </c>
      <c r="D143" s="145">
        <v>5088</v>
      </c>
      <c r="E143" s="47" t="s">
        <v>952</v>
      </c>
      <c r="F143" s="146">
        <v>81532</v>
      </c>
      <c r="G143" s="160" t="s">
        <v>155</v>
      </c>
      <c r="H143" s="150" t="s">
        <v>238</v>
      </c>
      <c r="I143" s="146" t="s">
        <v>249</v>
      </c>
      <c r="J143" s="147" t="s">
        <v>384</v>
      </c>
      <c r="K143" s="146" t="s">
        <v>953</v>
      </c>
      <c r="L143" s="154" t="s">
        <v>160</v>
      </c>
      <c r="M143" s="165" t="s">
        <v>954</v>
      </c>
      <c r="N143" s="152">
        <v>45919</v>
      </c>
      <c r="O143" s="156">
        <v>45923</v>
      </c>
      <c r="P143" s="159" t="s">
        <v>243</v>
      </c>
      <c r="Q143" s="149" t="s">
        <v>365</v>
      </c>
      <c r="R143" s="145" t="s">
        <v>163</v>
      </c>
      <c r="S143" s="148" t="s">
        <v>955</v>
      </c>
      <c r="T143" s="160" t="s">
        <v>165</v>
      </c>
      <c r="U143" s="145" t="s">
        <v>956</v>
      </c>
      <c r="V143" s="147" t="s">
        <v>25</v>
      </c>
      <c r="W143" s="162" t="s">
        <v>177</v>
      </c>
      <c r="X143" s="160" t="s">
        <v>674</v>
      </c>
      <c r="Y143" s="145">
        <v>1</v>
      </c>
      <c r="Z143" s="93">
        <v>0</v>
      </c>
      <c r="AA143" s="96">
        <f>IF(V143="TIPO I",'BASE LIQUIDACION REDEBAN 2025'!$B$2,IF(V143="TIPO II",'BASE LIQUIDACION REDEBAN 2025'!$B$3,IF(V143="TIPO III",'BASE LIQUIDACION REDEBAN 2025'!$B$4,IF(V143="TIPO IV",'BASE LIQUIDACION REDEBAN 2025'!$B$5,IF(W143="AEREO",'BASE LIQUIDACION REDEBAN 2025'!$B$6,'BASE LIQUIDACION REDEBAN 2025'!$B$5)))))</f>
        <v>75096.394270399993</v>
      </c>
      <c r="AB143" s="96">
        <f>IF(V143="TIPO I",'BASE LIQUIDACION REDEBAN 2025'!$B$10,IF(V143="TIPO II",'BASE LIQUIDACION REDEBAN 2025'!$B$11,IF(V143="TIPO III",'BASE LIQUIDACION REDEBAN 2025'!$B$12,'BASE LIQUIDACION REDEBAN 2025'!$B$13)))</f>
        <v>75096.394270399993</v>
      </c>
      <c r="AC143" s="97">
        <f t="shared" si="2"/>
        <v>75096.394270399993</v>
      </c>
      <c r="AE143" s="167"/>
    </row>
    <row r="144" spans="1:31" ht="13.9">
      <c r="A144" s="145" t="s">
        <v>90</v>
      </c>
      <c r="B144" s="8" t="str">
        <f>VLOOKUP(A144,'CENTRO DE COSTOS'!A:D,4,FALSE)</f>
        <v>JUAN SEBASTIÁN RÍOS CASTRILLÓN</v>
      </c>
      <c r="C144" s="8" t="str">
        <f>VLOOKUP(A144,'CENTRO DE COSTOS'!A:D,2,FALSE)</f>
        <v>0004-0005</v>
      </c>
      <c r="D144" s="145">
        <v>5088</v>
      </c>
      <c r="E144" s="47" t="s">
        <v>957</v>
      </c>
      <c r="F144" s="146">
        <v>81531</v>
      </c>
      <c r="G144" s="160" t="s">
        <v>155</v>
      </c>
      <c r="H144" s="150" t="s">
        <v>238</v>
      </c>
      <c r="I144" s="146" t="s">
        <v>249</v>
      </c>
      <c r="J144" s="147" t="s">
        <v>384</v>
      </c>
      <c r="K144" s="146" t="s">
        <v>958</v>
      </c>
      <c r="L144" s="154" t="s">
        <v>160</v>
      </c>
      <c r="M144" s="165" t="s">
        <v>959</v>
      </c>
      <c r="N144" s="152">
        <v>45919</v>
      </c>
      <c r="O144" s="156">
        <v>45923</v>
      </c>
      <c r="P144" s="159" t="s">
        <v>243</v>
      </c>
      <c r="Q144" s="149" t="s">
        <v>365</v>
      </c>
      <c r="R144" s="145" t="s">
        <v>163</v>
      </c>
      <c r="S144" s="148" t="s">
        <v>955</v>
      </c>
      <c r="T144" s="160" t="s">
        <v>165</v>
      </c>
      <c r="U144" s="145" t="s">
        <v>960</v>
      </c>
      <c r="V144" s="147" t="s">
        <v>25</v>
      </c>
      <c r="W144" s="162" t="s">
        <v>177</v>
      </c>
      <c r="X144" s="160" t="s">
        <v>674</v>
      </c>
      <c r="Y144" s="145">
        <v>1</v>
      </c>
      <c r="Z144" s="93">
        <v>0</v>
      </c>
      <c r="AA144" s="96">
        <f>IF(V144="TIPO I",'BASE LIQUIDACION REDEBAN 2025'!$B$2,IF(V144="TIPO II",'BASE LIQUIDACION REDEBAN 2025'!$B$3,IF(V144="TIPO III",'BASE LIQUIDACION REDEBAN 2025'!$B$4,IF(V144="TIPO IV",'BASE LIQUIDACION REDEBAN 2025'!$B$5,IF(W144="AEREO",'BASE LIQUIDACION REDEBAN 2025'!$B$6,'BASE LIQUIDACION REDEBAN 2025'!$B$5)))))</f>
        <v>75096.394270399993</v>
      </c>
      <c r="AB144" s="96">
        <f>IF(V144="TIPO I",'BASE LIQUIDACION REDEBAN 2025'!$B$10,IF(V144="TIPO II",'BASE LIQUIDACION REDEBAN 2025'!$B$11,IF(V144="TIPO III",'BASE LIQUIDACION REDEBAN 2025'!$B$12,'BASE LIQUIDACION REDEBAN 2025'!$B$13)))</f>
        <v>75096.394270399993</v>
      </c>
      <c r="AC144" s="97">
        <f t="shared" si="2"/>
        <v>75096.394270399993</v>
      </c>
      <c r="AE144" s="167"/>
    </row>
    <row r="145" spans="1:31" ht="13.9">
      <c r="A145" s="145" t="s">
        <v>90</v>
      </c>
      <c r="B145" s="8" t="str">
        <f>VLOOKUP(A145,'CENTRO DE COSTOS'!A:D,4,FALSE)</f>
        <v>JUAN SEBASTIÁN RÍOS CASTRILLÓN</v>
      </c>
      <c r="C145" s="8" t="str">
        <f>VLOOKUP(A145,'CENTRO DE COSTOS'!A:D,2,FALSE)</f>
        <v>0004-0005</v>
      </c>
      <c r="D145" s="145">
        <v>5129</v>
      </c>
      <c r="E145" s="47" t="s">
        <v>961</v>
      </c>
      <c r="F145" s="146">
        <v>81523</v>
      </c>
      <c r="G145" s="160" t="s">
        <v>155</v>
      </c>
      <c r="H145" s="150" t="s">
        <v>238</v>
      </c>
      <c r="I145" s="146" t="s">
        <v>249</v>
      </c>
      <c r="J145" s="147" t="s">
        <v>269</v>
      </c>
      <c r="K145" s="146" t="s">
        <v>962</v>
      </c>
      <c r="L145" s="154" t="s">
        <v>160</v>
      </c>
      <c r="M145" s="165" t="s">
        <v>963</v>
      </c>
      <c r="N145" s="152">
        <v>45919</v>
      </c>
      <c r="O145" s="156">
        <v>45922</v>
      </c>
      <c r="P145" s="159" t="s">
        <v>243</v>
      </c>
      <c r="Q145" s="149" t="s">
        <v>365</v>
      </c>
      <c r="R145" s="145" t="s">
        <v>163</v>
      </c>
      <c r="S145" s="148" t="s">
        <v>946</v>
      </c>
      <c r="T145" s="160" t="s">
        <v>165</v>
      </c>
      <c r="U145" s="145" t="s">
        <v>964</v>
      </c>
      <c r="V145" s="147" t="s">
        <v>25</v>
      </c>
      <c r="W145" s="162" t="s">
        <v>177</v>
      </c>
      <c r="X145" s="160" t="s">
        <v>674</v>
      </c>
      <c r="Y145" s="145">
        <v>1</v>
      </c>
      <c r="Z145" s="93">
        <v>0</v>
      </c>
      <c r="AA145" s="96">
        <f>IF(V145="TIPO I",'BASE LIQUIDACION REDEBAN 2025'!$B$2,IF(V145="TIPO II",'BASE LIQUIDACION REDEBAN 2025'!$B$3,IF(V145="TIPO III",'BASE LIQUIDACION REDEBAN 2025'!$B$4,IF(V145="TIPO IV",'BASE LIQUIDACION REDEBAN 2025'!$B$5,IF(W145="AEREO",'BASE LIQUIDACION REDEBAN 2025'!$B$6,'BASE LIQUIDACION REDEBAN 2025'!$B$5)))))</f>
        <v>75096.394270399993</v>
      </c>
      <c r="AB145" s="96">
        <f>IF(V145="TIPO I",'BASE LIQUIDACION REDEBAN 2025'!$B$10,IF(V145="TIPO II",'BASE LIQUIDACION REDEBAN 2025'!$B$11,IF(V145="TIPO III",'BASE LIQUIDACION REDEBAN 2025'!$B$12,'BASE LIQUIDACION REDEBAN 2025'!$B$13)))</f>
        <v>75096.394270399993</v>
      </c>
      <c r="AC145" s="97">
        <f t="shared" si="2"/>
        <v>75096.394270399993</v>
      </c>
      <c r="AE145" s="167"/>
    </row>
    <row r="146" spans="1:31" ht="13.9">
      <c r="A146" s="145" t="s">
        <v>90</v>
      </c>
      <c r="B146" s="8" t="str">
        <f>VLOOKUP(A146,'CENTRO DE COSTOS'!A:D,4,FALSE)</f>
        <v>JUAN SEBASTIÁN RÍOS CASTRILLÓN</v>
      </c>
      <c r="C146" s="8" t="str">
        <f>VLOOKUP(A146,'CENTRO DE COSTOS'!A:D,2,FALSE)</f>
        <v>0004-0005</v>
      </c>
      <c r="D146" s="145">
        <v>5604</v>
      </c>
      <c r="E146" s="47" t="s">
        <v>965</v>
      </c>
      <c r="F146" s="146">
        <v>81528</v>
      </c>
      <c r="G146" s="160" t="s">
        <v>155</v>
      </c>
      <c r="H146" s="150" t="s">
        <v>238</v>
      </c>
      <c r="I146" s="146" t="s">
        <v>249</v>
      </c>
      <c r="J146" s="147" t="s">
        <v>966</v>
      </c>
      <c r="K146" s="146" t="s">
        <v>967</v>
      </c>
      <c r="L146" s="154" t="s">
        <v>160</v>
      </c>
      <c r="M146" s="165" t="s">
        <v>968</v>
      </c>
      <c r="N146" s="152">
        <v>45919</v>
      </c>
      <c r="O146" s="156">
        <v>45923</v>
      </c>
      <c r="P146" s="159" t="s">
        <v>243</v>
      </c>
      <c r="Q146" s="149" t="s">
        <v>365</v>
      </c>
      <c r="R146" s="145" t="s">
        <v>163</v>
      </c>
      <c r="S146" s="148" t="s">
        <v>955</v>
      </c>
      <c r="T146" s="160" t="s">
        <v>165</v>
      </c>
      <c r="U146" s="145" t="s">
        <v>969</v>
      </c>
      <c r="V146" s="147" t="s">
        <v>32</v>
      </c>
      <c r="W146" s="162" t="s">
        <v>177</v>
      </c>
      <c r="X146" s="160" t="s">
        <v>374</v>
      </c>
      <c r="Y146" s="145">
        <v>1</v>
      </c>
      <c r="Z146" s="93">
        <v>0</v>
      </c>
      <c r="AA146" s="96">
        <f>IF(V146="TIPO I",'BASE LIQUIDACION REDEBAN 2025'!$B$2,IF(V146="TIPO II",'BASE LIQUIDACION REDEBAN 2025'!$B$3,IF(V146="TIPO III",'BASE LIQUIDACION REDEBAN 2025'!$B$4,IF(V146="TIPO IV",'BASE LIQUIDACION REDEBAN 2025'!$B$5,IF(W146="AEREO",'BASE LIQUIDACION REDEBAN 2025'!$B$6,'BASE LIQUIDACION REDEBAN 2025'!$B$5)))))</f>
        <v>504832.64687880001</v>
      </c>
      <c r="AB146" s="96">
        <f>IF(V146="TIPO I",'BASE LIQUIDACION REDEBAN 2025'!$B$10,IF(V146="TIPO II",'BASE LIQUIDACION REDEBAN 2025'!$B$11,IF(V146="TIPO III",'BASE LIQUIDACION REDEBAN 2025'!$B$12,'BASE LIQUIDACION REDEBAN 2025'!$B$13)))</f>
        <v>196536.5258152</v>
      </c>
      <c r="AC146" s="97">
        <f t="shared" si="2"/>
        <v>504832.64687880001</v>
      </c>
      <c r="AE146" s="167"/>
    </row>
    <row r="147" spans="1:31" ht="13.9">
      <c r="A147" s="145" t="s">
        <v>92</v>
      </c>
      <c r="B147" s="8" t="str">
        <f>VLOOKUP(A147,'CENTRO DE COSTOS'!A:D,4,FALSE)</f>
        <v>KEVIN ALEXIS CORZO BUSTOS</v>
      </c>
      <c r="C147" s="8" t="str">
        <f>VLOOKUP(A147,'CENTRO DE COSTOS'!A:D,2,FALSE)</f>
        <v>0004-0007</v>
      </c>
      <c r="D147" s="145">
        <v>41298</v>
      </c>
      <c r="E147" s="47" t="s">
        <v>970</v>
      </c>
      <c r="F147" s="146">
        <v>81525</v>
      </c>
      <c r="G147" s="160" t="s">
        <v>155</v>
      </c>
      <c r="H147" s="150" t="s">
        <v>238</v>
      </c>
      <c r="I147" s="146" t="s">
        <v>430</v>
      </c>
      <c r="J147" s="147" t="s">
        <v>971</v>
      </c>
      <c r="K147" s="146" t="s">
        <v>972</v>
      </c>
      <c r="L147" s="154" t="s">
        <v>160</v>
      </c>
      <c r="M147" s="165" t="s">
        <v>973</v>
      </c>
      <c r="N147" s="152">
        <v>45919</v>
      </c>
      <c r="O147" s="156">
        <v>45923</v>
      </c>
      <c r="P147" s="159" t="s">
        <v>243</v>
      </c>
      <c r="Q147" s="149" t="s">
        <v>365</v>
      </c>
      <c r="R147" s="145" t="s">
        <v>163</v>
      </c>
      <c r="S147" s="148" t="s">
        <v>955</v>
      </c>
      <c r="T147" s="160" t="s">
        <v>165</v>
      </c>
      <c r="U147" s="145" t="s">
        <v>974</v>
      </c>
      <c r="V147" s="147" t="s">
        <v>30</v>
      </c>
      <c r="W147" s="162" t="s">
        <v>177</v>
      </c>
      <c r="X147" s="160" t="s">
        <v>436</v>
      </c>
      <c r="Y147" s="145">
        <v>1</v>
      </c>
      <c r="Z147" s="93">
        <v>0</v>
      </c>
      <c r="AA147" s="96">
        <f>IF(V147="TIPO I",'BASE LIQUIDACION REDEBAN 2025'!$B$2,IF(V147="TIPO II",'BASE LIQUIDACION REDEBAN 2025'!$B$3,IF(V147="TIPO III",'BASE LIQUIDACION REDEBAN 2025'!$B$4,IF(V147="TIPO IV",'BASE LIQUIDACION REDEBAN 2025'!$B$5,IF(W147="AEREO",'BASE LIQUIDACION REDEBAN 2025'!$B$6,'BASE LIQUIDACION REDEBAN 2025'!$B$5)))))</f>
        <v>275728.78077800001</v>
      </c>
      <c r="AB147" s="96">
        <f>IF(V147="TIPO I",'BASE LIQUIDACION REDEBAN 2025'!$B$10,IF(V147="TIPO II",'BASE LIQUIDACION REDEBAN 2025'!$B$11,IF(V147="TIPO III",'BASE LIQUIDACION REDEBAN 2025'!$B$12,'BASE LIQUIDACION REDEBAN 2025'!$B$13)))</f>
        <v>196536.5258152</v>
      </c>
      <c r="AC147" s="97">
        <f t="shared" si="2"/>
        <v>275728.78077800001</v>
      </c>
      <c r="AE147" s="167"/>
    </row>
    <row r="148" spans="1:31" ht="13.9">
      <c r="A148" s="145" t="s">
        <v>72</v>
      </c>
      <c r="B148" s="8" t="str">
        <f>VLOOKUP(A148,'CENTRO DE COSTOS'!A:D,4,FALSE)</f>
        <v>MIGUEL JULIÁN HERNÁNDEZ GUARÍN</v>
      </c>
      <c r="C148" s="8" t="str">
        <f>VLOOKUP(A148,'CENTRO DE COSTOS'!A:D,2,FALSE)</f>
        <v>0004-0008</v>
      </c>
      <c r="D148" s="145">
        <v>68406</v>
      </c>
      <c r="E148" s="47" t="s">
        <v>975</v>
      </c>
      <c r="F148" s="146">
        <v>81527</v>
      </c>
      <c r="G148" s="160" t="s">
        <v>155</v>
      </c>
      <c r="H148" s="150" t="s">
        <v>238</v>
      </c>
      <c r="I148" s="146" t="s">
        <v>224</v>
      </c>
      <c r="J148" s="147" t="s">
        <v>976</v>
      </c>
      <c r="K148" s="146" t="s">
        <v>977</v>
      </c>
      <c r="L148" s="154" t="s">
        <v>160</v>
      </c>
      <c r="M148" s="165" t="s">
        <v>978</v>
      </c>
      <c r="N148" s="152">
        <v>45919</v>
      </c>
      <c r="O148" s="156">
        <v>45922</v>
      </c>
      <c r="P148" s="159" t="s">
        <v>243</v>
      </c>
      <c r="Q148" s="149" t="s">
        <v>365</v>
      </c>
      <c r="R148" s="145" t="s">
        <v>163</v>
      </c>
      <c r="S148" s="148" t="s">
        <v>946</v>
      </c>
      <c r="T148" s="160" t="s">
        <v>165</v>
      </c>
      <c r="U148" s="145" t="s">
        <v>979</v>
      </c>
      <c r="V148" s="147" t="s">
        <v>28</v>
      </c>
      <c r="W148" s="162" t="s">
        <v>177</v>
      </c>
      <c r="X148" s="160" t="s">
        <v>230</v>
      </c>
      <c r="Y148" s="145">
        <v>1</v>
      </c>
      <c r="Z148" s="93">
        <v>0</v>
      </c>
      <c r="AA148" s="96">
        <f>IF(V148="TIPO I",'BASE LIQUIDACION REDEBAN 2025'!$B$2,IF(V148="TIPO II",'BASE LIQUIDACION REDEBAN 2025'!$B$3,IF(V148="TIPO III",'BASE LIQUIDACION REDEBAN 2025'!$B$4,IF(V148="TIPO IV",'BASE LIQUIDACION REDEBAN 2025'!$B$5,IF(W148="AEREO",'BASE LIQUIDACION REDEBAN 2025'!$B$6,'BASE LIQUIDACION REDEBAN 2025'!$B$5)))))</f>
        <v>163813.69572160003</v>
      </c>
      <c r="AB148" s="96">
        <f>IF(V148="TIPO I",'BASE LIQUIDACION REDEBAN 2025'!$B$10,IF(V148="TIPO II",'BASE LIQUIDACION REDEBAN 2025'!$B$11,IF(V148="TIPO III",'BASE LIQUIDACION REDEBAN 2025'!$B$12,'BASE LIQUIDACION REDEBAN 2025'!$B$13)))</f>
        <v>140395.6348884</v>
      </c>
      <c r="AC148" s="97">
        <f t="shared" si="2"/>
        <v>163813.69572160003</v>
      </c>
      <c r="AE148" s="167"/>
    </row>
    <row r="149" spans="1:31" ht="13.9">
      <c r="A149" s="145" t="s">
        <v>86</v>
      </c>
      <c r="B149" s="8" t="str">
        <f>VLOOKUP(A149,'CENTRO DE COSTOS'!A:D,4,FALSE)</f>
        <v>KEVIN ALEXIS CORZO BUSTOS</v>
      </c>
      <c r="C149" s="8" t="str">
        <f>VLOOKUP(A149,'CENTRO DE COSTOS'!A:D,2,FALSE)</f>
        <v>0004-0007</v>
      </c>
      <c r="D149" s="145">
        <v>73001</v>
      </c>
      <c r="E149" s="47" t="s">
        <v>980</v>
      </c>
      <c r="F149" s="146">
        <v>81526</v>
      </c>
      <c r="G149" s="160" t="s">
        <v>155</v>
      </c>
      <c r="H149" s="150" t="s">
        <v>238</v>
      </c>
      <c r="I149" s="146" t="s">
        <v>494</v>
      </c>
      <c r="J149" s="147" t="s">
        <v>86</v>
      </c>
      <c r="K149" s="146" t="s">
        <v>981</v>
      </c>
      <c r="L149" s="154" t="s">
        <v>160</v>
      </c>
      <c r="M149" s="165" t="s">
        <v>982</v>
      </c>
      <c r="N149" s="152">
        <v>45919</v>
      </c>
      <c r="O149" s="156">
        <v>45922</v>
      </c>
      <c r="P149" s="159" t="s">
        <v>243</v>
      </c>
      <c r="Q149" s="149" t="s">
        <v>365</v>
      </c>
      <c r="R149" s="145" t="s">
        <v>163</v>
      </c>
      <c r="S149" s="148" t="s">
        <v>946</v>
      </c>
      <c r="T149" s="160" t="s">
        <v>165</v>
      </c>
      <c r="U149" s="145" t="s">
        <v>983</v>
      </c>
      <c r="V149" s="147" t="s">
        <v>25</v>
      </c>
      <c r="W149" s="162" t="s">
        <v>177</v>
      </c>
      <c r="X149" s="160" t="s">
        <v>498</v>
      </c>
      <c r="Y149" s="145">
        <v>1</v>
      </c>
      <c r="Z149" s="93">
        <v>0</v>
      </c>
      <c r="AA149" s="96">
        <f>IF(V149="TIPO I",'BASE LIQUIDACION REDEBAN 2025'!$B$2,IF(V149="TIPO II",'BASE LIQUIDACION REDEBAN 2025'!$B$3,IF(V149="TIPO III",'BASE LIQUIDACION REDEBAN 2025'!$B$4,IF(V149="TIPO IV",'BASE LIQUIDACION REDEBAN 2025'!$B$5,IF(W149="AEREO",'BASE LIQUIDACION REDEBAN 2025'!$B$6,'BASE LIQUIDACION REDEBAN 2025'!$B$5)))))</f>
        <v>75096.394270399993</v>
      </c>
      <c r="AB149" s="96">
        <f>IF(V149="TIPO I",'BASE LIQUIDACION REDEBAN 2025'!$B$10,IF(V149="TIPO II",'BASE LIQUIDACION REDEBAN 2025'!$B$11,IF(V149="TIPO III",'BASE LIQUIDACION REDEBAN 2025'!$B$12,'BASE LIQUIDACION REDEBAN 2025'!$B$13)))</f>
        <v>75096.394270399993</v>
      </c>
      <c r="AC149" s="97">
        <f t="shared" si="2"/>
        <v>75096.394270399993</v>
      </c>
      <c r="AE149" s="167"/>
    </row>
    <row r="150" spans="1:31" ht="13.9">
      <c r="A150" s="145" t="s">
        <v>90</v>
      </c>
      <c r="B150" s="8" t="str">
        <f>VLOOKUP(A150,'CENTRO DE COSTOS'!A:D,4,FALSE)</f>
        <v>JUAN SEBASTIÁN RÍOS CASTRILLÓN</v>
      </c>
      <c r="C150" s="8" t="str">
        <f>VLOOKUP(A150,'CENTRO DE COSTOS'!A:D,2,FALSE)</f>
        <v>0004-0005</v>
      </c>
      <c r="D150" s="145">
        <v>5059</v>
      </c>
      <c r="E150" s="47" t="s">
        <v>984</v>
      </c>
      <c r="F150" s="146">
        <v>81524</v>
      </c>
      <c r="G150" s="160" t="s">
        <v>155</v>
      </c>
      <c r="H150" s="150" t="s">
        <v>238</v>
      </c>
      <c r="I150" s="146" t="s">
        <v>249</v>
      </c>
      <c r="J150" s="147" t="s">
        <v>733</v>
      </c>
      <c r="K150" s="146" t="s">
        <v>985</v>
      </c>
      <c r="L150" s="154" t="s">
        <v>160</v>
      </c>
      <c r="M150" s="165" t="s">
        <v>986</v>
      </c>
      <c r="N150" s="152">
        <v>45919</v>
      </c>
      <c r="O150" s="156">
        <v>45923</v>
      </c>
      <c r="P150" s="159" t="s">
        <v>243</v>
      </c>
      <c r="Q150" s="149" t="s">
        <v>365</v>
      </c>
      <c r="R150" s="145" t="s">
        <v>163</v>
      </c>
      <c r="S150" s="148" t="s">
        <v>955</v>
      </c>
      <c r="T150" s="160" t="s">
        <v>165</v>
      </c>
      <c r="U150" s="145" t="s">
        <v>987</v>
      </c>
      <c r="V150" s="147" t="s">
        <v>28</v>
      </c>
      <c r="W150" s="162" t="s">
        <v>177</v>
      </c>
      <c r="X150" s="160" t="s">
        <v>988</v>
      </c>
      <c r="Y150" s="145">
        <v>1</v>
      </c>
      <c r="Z150" s="93">
        <v>0</v>
      </c>
      <c r="AA150" s="96">
        <f>IF(V150="TIPO I",'BASE LIQUIDACION REDEBAN 2025'!$B$2,IF(V150="TIPO II",'BASE LIQUIDACION REDEBAN 2025'!$B$3,IF(V150="TIPO III",'BASE LIQUIDACION REDEBAN 2025'!$B$4,IF(V150="TIPO IV",'BASE LIQUIDACION REDEBAN 2025'!$B$5,IF(W150="AEREO",'BASE LIQUIDACION REDEBAN 2025'!$B$6,'BASE LIQUIDACION REDEBAN 2025'!$B$5)))))</f>
        <v>163813.69572160003</v>
      </c>
      <c r="AB150" s="96">
        <f>IF(V150="TIPO I",'BASE LIQUIDACION REDEBAN 2025'!$B$10,IF(V150="TIPO II",'BASE LIQUIDACION REDEBAN 2025'!$B$11,IF(V150="TIPO III",'BASE LIQUIDACION REDEBAN 2025'!$B$12,'BASE LIQUIDACION REDEBAN 2025'!$B$13)))</f>
        <v>140395.6348884</v>
      </c>
      <c r="AC150" s="97">
        <f t="shared" si="2"/>
        <v>163813.69572160003</v>
      </c>
      <c r="AE150" s="167"/>
    </row>
    <row r="151" spans="1:31" ht="13.9">
      <c r="A151" s="145" t="s">
        <v>68</v>
      </c>
      <c r="B151" s="8" t="str">
        <f>VLOOKUP(A151,'CENTRO DE COSTOS'!A:D,4,FALSE)</f>
        <v>WILLIAM ASDRUBAL ROZO ROZO</v>
      </c>
      <c r="C151" s="8" t="str">
        <f>VLOOKUP(A151,'CENTRO DE COSTOS'!A:D,2,FALSE)</f>
        <v>0004-0004</v>
      </c>
      <c r="D151" s="145">
        <v>11001</v>
      </c>
      <c r="E151" s="47" t="s">
        <v>989</v>
      </c>
      <c r="F151" s="146">
        <v>81521</v>
      </c>
      <c r="G151" s="160" t="s">
        <v>155</v>
      </c>
      <c r="H151" s="150" t="s">
        <v>238</v>
      </c>
      <c r="I151" s="146" t="s">
        <v>417</v>
      </c>
      <c r="J151" s="147" t="s">
        <v>68</v>
      </c>
      <c r="K151" s="146" t="s">
        <v>990</v>
      </c>
      <c r="L151" s="154" t="s">
        <v>160</v>
      </c>
      <c r="M151" s="165" t="s">
        <v>991</v>
      </c>
      <c r="N151" s="152">
        <v>45919</v>
      </c>
      <c r="O151" s="156">
        <v>45922</v>
      </c>
      <c r="P151" s="159" t="s">
        <v>243</v>
      </c>
      <c r="Q151" s="149" t="s">
        <v>365</v>
      </c>
      <c r="R151" s="145" t="s">
        <v>163</v>
      </c>
      <c r="S151" s="148" t="s">
        <v>946</v>
      </c>
      <c r="T151" s="160" t="s">
        <v>165</v>
      </c>
      <c r="U151" s="145" t="s">
        <v>992</v>
      </c>
      <c r="V151" s="147" t="s">
        <v>25</v>
      </c>
      <c r="W151" s="162" t="s">
        <v>177</v>
      </c>
      <c r="X151" s="160" t="s">
        <v>422</v>
      </c>
      <c r="Y151" s="145">
        <v>1</v>
      </c>
      <c r="Z151" s="93">
        <v>0</v>
      </c>
      <c r="AA151" s="96">
        <f>IF(V151="TIPO I",'BASE LIQUIDACION REDEBAN 2025'!$B$2,IF(V151="TIPO II",'BASE LIQUIDACION REDEBAN 2025'!$B$3,IF(V151="TIPO III",'BASE LIQUIDACION REDEBAN 2025'!$B$4,IF(V151="TIPO IV",'BASE LIQUIDACION REDEBAN 2025'!$B$5,IF(W151="AEREO",'BASE LIQUIDACION REDEBAN 2025'!$B$6,'BASE LIQUIDACION REDEBAN 2025'!$B$5)))))</f>
        <v>75096.394270399993</v>
      </c>
      <c r="AB151" s="96">
        <f>IF(V151="TIPO I",'BASE LIQUIDACION REDEBAN 2025'!$B$10,IF(V151="TIPO II",'BASE LIQUIDACION REDEBAN 2025'!$B$11,IF(V151="TIPO III",'BASE LIQUIDACION REDEBAN 2025'!$B$12,'BASE LIQUIDACION REDEBAN 2025'!$B$13)))</f>
        <v>75096.394270399993</v>
      </c>
      <c r="AC151" s="97">
        <f t="shared" si="2"/>
        <v>75096.394270399993</v>
      </c>
      <c r="AE151" s="167"/>
    </row>
    <row r="152" spans="1:31" ht="13.9">
      <c r="A152" s="145" t="s">
        <v>68</v>
      </c>
      <c r="B152" s="8" t="str">
        <f>VLOOKUP(A152,'CENTRO DE COSTOS'!A:D,4,FALSE)</f>
        <v>WILLIAM ASDRUBAL ROZO ROZO</v>
      </c>
      <c r="C152" s="8" t="str">
        <f>VLOOKUP(A152,'CENTRO DE COSTOS'!A:D,2,FALSE)</f>
        <v>0004-0004</v>
      </c>
      <c r="D152" s="145">
        <v>11001</v>
      </c>
      <c r="E152" s="47" t="s">
        <v>993</v>
      </c>
      <c r="F152" s="146">
        <v>81522</v>
      </c>
      <c r="G152" s="160" t="s">
        <v>155</v>
      </c>
      <c r="H152" s="150" t="s">
        <v>238</v>
      </c>
      <c r="I152" s="146" t="s">
        <v>417</v>
      </c>
      <c r="J152" s="147" t="s">
        <v>68</v>
      </c>
      <c r="K152" s="146" t="s">
        <v>994</v>
      </c>
      <c r="L152" s="154" t="s">
        <v>160</v>
      </c>
      <c r="M152" s="165" t="s">
        <v>995</v>
      </c>
      <c r="N152" s="152">
        <v>45919</v>
      </c>
      <c r="O152" s="156">
        <v>45922</v>
      </c>
      <c r="P152" s="159" t="s">
        <v>243</v>
      </c>
      <c r="Q152" s="149" t="s">
        <v>365</v>
      </c>
      <c r="R152" s="145" t="s">
        <v>163</v>
      </c>
      <c r="S152" s="148" t="s">
        <v>946</v>
      </c>
      <c r="T152" s="160" t="s">
        <v>165</v>
      </c>
      <c r="U152" s="145" t="s">
        <v>996</v>
      </c>
      <c r="V152" s="147" t="s">
        <v>25</v>
      </c>
      <c r="W152" s="162" t="s">
        <v>177</v>
      </c>
      <c r="X152" s="160" t="s">
        <v>546</v>
      </c>
      <c r="Y152" s="145">
        <v>1</v>
      </c>
      <c r="Z152" s="93">
        <v>0</v>
      </c>
      <c r="AA152" s="96">
        <f>IF(V152="TIPO I",'BASE LIQUIDACION REDEBAN 2025'!$B$2,IF(V152="TIPO II",'BASE LIQUIDACION REDEBAN 2025'!$B$3,IF(V152="TIPO III",'BASE LIQUIDACION REDEBAN 2025'!$B$4,IF(V152="TIPO IV",'BASE LIQUIDACION REDEBAN 2025'!$B$5,IF(W152="AEREO",'BASE LIQUIDACION REDEBAN 2025'!$B$6,'BASE LIQUIDACION REDEBAN 2025'!$B$5)))))</f>
        <v>75096.394270399993</v>
      </c>
      <c r="AB152" s="96">
        <f>IF(V152="TIPO I",'BASE LIQUIDACION REDEBAN 2025'!$B$10,IF(V152="TIPO II",'BASE LIQUIDACION REDEBAN 2025'!$B$11,IF(V152="TIPO III",'BASE LIQUIDACION REDEBAN 2025'!$B$12,'BASE LIQUIDACION REDEBAN 2025'!$B$13)))</f>
        <v>75096.394270399993</v>
      </c>
      <c r="AC152" s="97">
        <f t="shared" si="2"/>
        <v>75096.394270399993</v>
      </c>
      <c r="AE152" s="167"/>
    </row>
    <row r="153" spans="1:31" ht="13.9">
      <c r="A153" s="145" t="s">
        <v>90</v>
      </c>
      <c r="B153" s="8" t="str">
        <f>VLOOKUP(A153,'CENTRO DE COSTOS'!A:D,4,FALSE)</f>
        <v>JUAN SEBASTIÁN RÍOS CASTRILLÓN</v>
      </c>
      <c r="C153" s="8" t="str">
        <f>VLOOKUP(A153,'CENTRO DE COSTOS'!A:D,2,FALSE)</f>
        <v>0004-0005</v>
      </c>
      <c r="D153" s="145">
        <v>5001</v>
      </c>
      <c r="E153" s="47" t="s">
        <v>997</v>
      </c>
      <c r="F153" s="146">
        <v>81698</v>
      </c>
      <c r="G153" s="160" t="s">
        <v>155</v>
      </c>
      <c r="H153" s="150" t="s">
        <v>238</v>
      </c>
      <c r="I153" s="146" t="s">
        <v>249</v>
      </c>
      <c r="J153" s="147" t="s">
        <v>90</v>
      </c>
      <c r="K153" s="146" t="s">
        <v>998</v>
      </c>
      <c r="L153" s="154" t="s">
        <v>160</v>
      </c>
      <c r="M153" s="165" t="s">
        <v>999</v>
      </c>
      <c r="N153" s="152">
        <v>45924</v>
      </c>
      <c r="O153" s="156">
        <v>45925</v>
      </c>
      <c r="P153" s="159" t="s">
        <v>243</v>
      </c>
      <c r="Q153" s="149" t="s">
        <v>244</v>
      </c>
      <c r="R153" s="145" t="s">
        <v>163</v>
      </c>
      <c r="S153" s="148" t="s">
        <v>1000</v>
      </c>
      <c r="T153" s="160" t="s">
        <v>165</v>
      </c>
      <c r="U153" s="145" t="s">
        <v>1001</v>
      </c>
      <c r="V153" s="147" t="s">
        <v>25</v>
      </c>
      <c r="W153" s="162" t="s">
        <v>177</v>
      </c>
      <c r="X153" s="160" t="s">
        <v>374</v>
      </c>
      <c r="Y153" s="145">
        <v>1</v>
      </c>
      <c r="Z153" s="93">
        <v>0</v>
      </c>
      <c r="AA153" s="96">
        <f>IF(V153="TIPO I",'BASE LIQUIDACION REDEBAN 2025'!$B$2,IF(V153="TIPO II",'BASE LIQUIDACION REDEBAN 2025'!$B$3,IF(V153="TIPO III",'BASE LIQUIDACION REDEBAN 2025'!$B$4,IF(V153="TIPO IV",'BASE LIQUIDACION REDEBAN 2025'!$B$5,IF(W153="AEREO",'BASE LIQUIDACION REDEBAN 2025'!$B$6,'BASE LIQUIDACION REDEBAN 2025'!$B$5)))))</f>
        <v>75096.394270399993</v>
      </c>
      <c r="AB153" s="96">
        <f>IF(V153="TIPO I",'BASE LIQUIDACION REDEBAN 2025'!$B$10,IF(V153="TIPO II",'BASE LIQUIDACION REDEBAN 2025'!$B$11,IF(V153="TIPO III",'BASE LIQUIDACION REDEBAN 2025'!$B$12,'BASE LIQUIDACION REDEBAN 2025'!$B$13)))</f>
        <v>75096.394270399993</v>
      </c>
      <c r="AC153" s="97">
        <f t="shared" si="2"/>
        <v>75096.394270399993</v>
      </c>
      <c r="AE153" s="167"/>
    </row>
    <row r="154" spans="1:31" ht="13.9">
      <c r="A154" s="145" t="s">
        <v>90</v>
      </c>
      <c r="B154" s="8" t="str">
        <f>VLOOKUP(A154,'CENTRO DE COSTOS'!A:D,4,FALSE)</f>
        <v>JUAN SEBASTIÁN RÍOS CASTRILLÓN</v>
      </c>
      <c r="C154" s="8" t="str">
        <f>VLOOKUP(A154,'CENTRO DE COSTOS'!A:D,2,FALSE)</f>
        <v>0004-0005</v>
      </c>
      <c r="D154" s="145">
        <v>5001</v>
      </c>
      <c r="E154" s="47" t="s">
        <v>1002</v>
      </c>
      <c r="F154" s="146">
        <v>81699</v>
      </c>
      <c r="G154" s="160" t="s">
        <v>155</v>
      </c>
      <c r="H154" s="150" t="s">
        <v>238</v>
      </c>
      <c r="I154" s="146" t="s">
        <v>249</v>
      </c>
      <c r="J154" s="147" t="s">
        <v>90</v>
      </c>
      <c r="K154" s="146" t="s">
        <v>1003</v>
      </c>
      <c r="L154" s="154" t="s">
        <v>160</v>
      </c>
      <c r="M154" s="165" t="s">
        <v>1004</v>
      </c>
      <c r="N154" s="152">
        <v>45924</v>
      </c>
      <c r="O154" s="156">
        <v>45925</v>
      </c>
      <c r="P154" s="159" t="s">
        <v>243</v>
      </c>
      <c r="Q154" s="149" t="s">
        <v>365</v>
      </c>
      <c r="R154" s="145" t="s">
        <v>163</v>
      </c>
      <c r="S154" s="148" t="s">
        <v>1000</v>
      </c>
      <c r="T154" s="160" t="s">
        <v>165</v>
      </c>
      <c r="U154" s="145" t="s">
        <v>1005</v>
      </c>
      <c r="V154" s="147" t="s">
        <v>25</v>
      </c>
      <c r="W154" s="162" t="s">
        <v>177</v>
      </c>
      <c r="X154" s="160" t="s">
        <v>374</v>
      </c>
      <c r="Y154" s="145">
        <v>1</v>
      </c>
      <c r="Z154" s="93">
        <v>0</v>
      </c>
      <c r="AA154" s="96">
        <f>IF(V154="TIPO I",'BASE LIQUIDACION REDEBAN 2025'!$B$2,IF(V154="TIPO II",'BASE LIQUIDACION REDEBAN 2025'!$B$3,IF(V154="TIPO III",'BASE LIQUIDACION REDEBAN 2025'!$B$4,IF(V154="TIPO IV",'BASE LIQUIDACION REDEBAN 2025'!$B$5,IF(W154="AEREO",'BASE LIQUIDACION REDEBAN 2025'!$B$6,'BASE LIQUIDACION REDEBAN 2025'!$B$5)))))</f>
        <v>75096.394270399993</v>
      </c>
      <c r="AB154" s="96">
        <f>IF(V154="TIPO I",'BASE LIQUIDACION REDEBAN 2025'!$B$10,IF(V154="TIPO II",'BASE LIQUIDACION REDEBAN 2025'!$B$11,IF(V154="TIPO III",'BASE LIQUIDACION REDEBAN 2025'!$B$12,'BASE LIQUIDACION REDEBAN 2025'!$B$13)))</f>
        <v>75096.394270399993</v>
      </c>
      <c r="AC154" s="97">
        <f t="shared" si="2"/>
        <v>75096.394270399993</v>
      </c>
      <c r="AE154" s="167"/>
    </row>
    <row r="155" spans="1:31" ht="13.9">
      <c r="A155" s="145" t="s">
        <v>90</v>
      </c>
      <c r="B155" s="8" t="str">
        <f>VLOOKUP(A155,'CENTRO DE COSTOS'!A:D,4,FALSE)</f>
        <v>JUAN SEBASTIÁN RÍOS CASTRILLÓN</v>
      </c>
      <c r="C155" s="8" t="str">
        <f>VLOOKUP(A155,'CENTRO DE COSTOS'!A:D,2,FALSE)</f>
        <v>0004-0005</v>
      </c>
      <c r="D155" s="145">
        <v>5088</v>
      </c>
      <c r="E155" s="47" t="s">
        <v>1006</v>
      </c>
      <c r="F155" s="146">
        <v>81691</v>
      </c>
      <c r="G155" s="160" t="s">
        <v>155</v>
      </c>
      <c r="H155" s="150" t="s">
        <v>238</v>
      </c>
      <c r="I155" s="146" t="s">
        <v>249</v>
      </c>
      <c r="J155" s="147" t="s">
        <v>384</v>
      </c>
      <c r="K155" s="146" t="s">
        <v>1007</v>
      </c>
      <c r="L155" s="154" t="s">
        <v>160</v>
      </c>
      <c r="M155" s="165" t="s">
        <v>1008</v>
      </c>
      <c r="N155" s="152">
        <v>45924</v>
      </c>
      <c r="O155" s="156">
        <v>45926</v>
      </c>
      <c r="P155" s="159" t="s">
        <v>243</v>
      </c>
      <c r="Q155" s="149" t="s">
        <v>244</v>
      </c>
      <c r="R155" s="145" t="s">
        <v>163</v>
      </c>
      <c r="S155" s="148" t="s">
        <v>1009</v>
      </c>
      <c r="T155" s="160" t="s">
        <v>165</v>
      </c>
      <c r="U155" s="145" t="s">
        <v>1010</v>
      </c>
      <c r="V155" s="147" t="s">
        <v>25</v>
      </c>
      <c r="W155" s="162" t="s">
        <v>177</v>
      </c>
      <c r="X155" s="160" t="s">
        <v>374</v>
      </c>
      <c r="Y155" s="145">
        <v>1</v>
      </c>
      <c r="Z155" s="93">
        <v>0</v>
      </c>
      <c r="AA155" s="96">
        <f>IF(V155="TIPO I",'BASE LIQUIDACION REDEBAN 2025'!$B$2,IF(V155="TIPO II",'BASE LIQUIDACION REDEBAN 2025'!$B$3,IF(V155="TIPO III",'BASE LIQUIDACION REDEBAN 2025'!$B$4,IF(V155="TIPO IV",'BASE LIQUIDACION REDEBAN 2025'!$B$5,IF(W155="AEREO",'BASE LIQUIDACION REDEBAN 2025'!$B$6,'BASE LIQUIDACION REDEBAN 2025'!$B$5)))))</f>
        <v>75096.394270399993</v>
      </c>
      <c r="AB155" s="96">
        <f>IF(V155="TIPO I",'BASE LIQUIDACION REDEBAN 2025'!$B$10,IF(V155="TIPO II",'BASE LIQUIDACION REDEBAN 2025'!$B$11,IF(V155="TIPO III",'BASE LIQUIDACION REDEBAN 2025'!$B$12,'BASE LIQUIDACION REDEBAN 2025'!$B$13)))</f>
        <v>75096.394270399993</v>
      </c>
      <c r="AC155" s="97">
        <f t="shared" si="2"/>
        <v>75096.394270399993</v>
      </c>
      <c r="AE155" s="167"/>
    </row>
    <row r="156" spans="1:31" ht="13.9">
      <c r="A156" s="145" t="s">
        <v>90</v>
      </c>
      <c r="B156" s="8" t="str">
        <f>VLOOKUP(A156,'CENTRO DE COSTOS'!A:D,4,FALSE)</f>
        <v>JUAN SEBASTIÁN RÍOS CASTRILLÓN</v>
      </c>
      <c r="C156" s="8" t="str">
        <f>VLOOKUP(A156,'CENTRO DE COSTOS'!A:D,2,FALSE)</f>
        <v>0004-0005</v>
      </c>
      <c r="D156" s="145">
        <v>5088</v>
      </c>
      <c r="E156" s="47" t="s">
        <v>1011</v>
      </c>
      <c r="F156" s="146">
        <v>81692</v>
      </c>
      <c r="G156" s="160" t="s">
        <v>155</v>
      </c>
      <c r="H156" s="150" t="s">
        <v>238</v>
      </c>
      <c r="I156" s="146" t="s">
        <v>249</v>
      </c>
      <c r="J156" s="147" t="s">
        <v>384</v>
      </c>
      <c r="K156" s="146" t="s">
        <v>1012</v>
      </c>
      <c r="L156" s="154" t="s">
        <v>160</v>
      </c>
      <c r="M156" s="165" t="s">
        <v>1013</v>
      </c>
      <c r="N156" s="152">
        <v>45924</v>
      </c>
      <c r="O156" s="156">
        <v>45926</v>
      </c>
      <c r="P156" s="159" t="s">
        <v>243</v>
      </c>
      <c r="Q156" s="149" t="s">
        <v>365</v>
      </c>
      <c r="R156" s="145" t="s">
        <v>163</v>
      </c>
      <c r="S156" s="148" t="s">
        <v>1009</v>
      </c>
      <c r="T156" s="160" t="s">
        <v>165</v>
      </c>
      <c r="U156" s="145" t="s">
        <v>1014</v>
      </c>
      <c r="V156" s="147" t="s">
        <v>25</v>
      </c>
      <c r="W156" s="162" t="s">
        <v>177</v>
      </c>
      <c r="X156" s="160" t="s">
        <v>374</v>
      </c>
      <c r="Y156" s="145">
        <v>1</v>
      </c>
      <c r="Z156" s="93">
        <v>0</v>
      </c>
      <c r="AA156" s="96">
        <f>IF(V156="TIPO I",'BASE LIQUIDACION REDEBAN 2025'!$B$2,IF(V156="TIPO II",'BASE LIQUIDACION REDEBAN 2025'!$B$3,IF(V156="TIPO III",'BASE LIQUIDACION REDEBAN 2025'!$B$4,IF(V156="TIPO IV",'BASE LIQUIDACION REDEBAN 2025'!$B$5,IF(W156="AEREO",'BASE LIQUIDACION REDEBAN 2025'!$B$6,'BASE LIQUIDACION REDEBAN 2025'!$B$5)))))</f>
        <v>75096.394270399993</v>
      </c>
      <c r="AB156" s="96">
        <f>IF(V156="TIPO I",'BASE LIQUIDACION REDEBAN 2025'!$B$10,IF(V156="TIPO II",'BASE LIQUIDACION REDEBAN 2025'!$B$11,IF(V156="TIPO III",'BASE LIQUIDACION REDEBAN 2025'!$B$12,'BASE LIQUIDACION REDEBAN 2025'!$B$13)))</f>
        <v>75096.394270399993</v>
      </c>
      <c r="AC156" s="97">
        <f t="shared" si="2"/>
        <v>75096.394270399993</v>
      </c>
      <c r="AE156" s="167"/>
    </row>
    <row r="157" spans="1:31" ht="13.9">
      <c r="A157" s="145" t="s">
        <v>60</v>
      </c>
      <c r="B157" s="8" t="str">
        <f>VLOOKUP(A157,'CENTRO DE COSTOS'!A:D,4,FALSE)</f>
        <v>JUAN SEBASTIÁN RÍOS CASTRILLÓN</v>
      </c>
      <c r="C157" s="8" t="str">
        <f>VLOOKUP(A157,'CENTRO DE COSTOS'!A:D,2,FALSE)</f>
        <v>0004-0005</v>
      </c>
      <c r="D157" s="145">
        <v>5147</v>
      </c>
      <c r="E157" s="47" t="s">
        <v>1015</v>
      </c>
      <c r="F157" s="146">
        <v>81648</v>
      </c>
      <c r="G157" s="160" t="s">
        <v>155</v>
      </c>
      <c r="H157" s="150" t="s">
        <v>238</v>
      </c>
      <c r="I157" s="146" t="s">
        <v>249</v>
      </c>
      <c r="J157" s="147" t="s">
        <v>1016</v>
      </c>
      <c r="K157" s="146" t="s">
        <v>1017</v>
      </c>
      <c r="L157" s="154" t="s">
        <v>160</v>
      </c>
      <c r="M157" s="165" t="s">
        <v>1018</v>
      </c>
      <c r="N157" s="152">
        <v>45924</v>
      </c>
      <c r="O157" s="156">
        <v>45926</v>
      </c>
      <c r="P157" s="159" t="s">
        <v>243</v>
      </c>
      <c r="Q157" s="149" t="s">
        <v>244</v>
      </c>
      <c r="R157" s="145" t="s">
        <v>163</v>
      </c>
      <c r="S157" s="148" t="s">
        <v>1009</v>
      </c>
      <c r="T157" s="160" t="s">
        <v>165</v>
      </c>
      <c r="U157" s="145" t="s">
        <v>1019</v>
      </c>
      <c r="V157" s="147" t="s">
        <v>25</v>
      </c>
      <c r="W157" s="162" t="s">
        <v>177</v>
      </c>
      <c r="X157" s="160" t="s">
        <v>648</v>
      </c>
      <c r="Y157" s="145">
        <v>1</v>
      </c>
      <c r="Z157" s="93">
        <v>0</v>
      </c>
      <c r="AA157" s="96">
        <f>IF(V157="TIPO I",'BASE LIQUIDACION REDEBAN 2025'!$B$2,IF(V157="TIPO II",'BASE LIQUIDACION REDEBAN 2025'!$B$3,IF(V157="TIPO III",'BASE LIQUIDACION REDEBAN 2025'!$B$4,IF(V157="TIPO IV",'BASE LIQUIDACION REDEBAN 2025'!$B$5,IF(W157="AEREO",'BASE LIQUIDACION REDEBAN 2025'!$B$6,'BASE LIQUIDACION REDEBAN 2025'!$B$5)))))</f>
        <v>75096.394270399993</v>
      </c>
      <c r="AB157" s="96">
        <f>IF(V157="TIPO I",'BASE LIQUIDACION REDEBAN 2025'!$B$10,IF(V157="TIPO II",'BASE LIQUIDACION REDEBAN 2025'!$B$11,IF(V157="TIPO III",'BASE LIQUIDACION REDEBAN 2025'!$B$12,'BASE LIQUIDACION REDEBAN 2025'!$B$13)))</f>
        <v>75096.394270399993</v>
      </c>
      <c r="AC157" s="97">
        <f t="shared" si="2"/>
        <v>75096.394270399993</v>
      </c>
      <c r="AE157" s="167"/>
    </row>
    <row r="158" spans="1:31" ht="13.9">
      <c r="A158" s="145" t="s">
        <v>90</v>
      </c>
      <c r="B158" s="8" t="str">
        <f>VLOOKUP(A158,'CENTRO DE COSTOS'!A:D,4,FALSE)</f>
        <v>JUAN SEBASTIÁN RÍOS CASTRILLÓN</v>
      </c>
      <c r="C158" s="8" t="str">
        <f>VLOOKUP(A158,'CENTRO DE COSTOS'!A:D,2,FALSE)</f>
        <v>0004-0005</v>
      </c>
      <c r="D158" s="145">
        <v>5376</v>
      </c>
      <c r="E158" s="47" t="s">
        <v>1020</v>
      </c>
      <c r="F158" s="146">
        <v>81696</v>
      </c>
      <c r="G158" s="160" t="s">
        <v>155</v>
      </c>
      <c r="H158" s="150" t="s">
        <v>238</v>
      </c>
      <c r="I158" s="146" t="s">
        <v>249</v>
      </c>
      <c r="J158" s="147" t="s">
        <v>1021</v>
      </c>
      <c r="K158" s="146" t="s">
        <v>1022</v>
      </c>
      <c r="L158" s="154" t="s">
        <v>160</v>
      </c>
      <c r="M158" s="165" t="s">
        <v>1023</v>
      </c>
      <c r="N158" s="152">
        <v>45924</v>
      </c>
      <c r="O158" s="156">
        <v>45926</v>
      </c>
      <c r="P158" s="159" t="s">
        <v>243</v>
      </c>
      <c r="Q158" s="149" t="s">
        <v>365</v>
      </c>
      <c r="R158" s="145" t="s">
        <v>163</v>
      </c>
      <c r="S158" s="148" t="s">
        <v>1009</v>
      </c>
      <c r="T158" s="160" t="s">
        <v>165</v>
      </c>
      <c r="U158" s="145" t="s">
        <v>1024</v>
      </c>
      <c r="V158" s="147" t="s">
        <v>28</v>
      </c>
      <c r="W158" s="162" t="s">
        <v>177</v>
      </c>
      <c r="X158" s="160" t="s">
        <v>679</v>
      </c>
      <c r="Y158" s="145">
        <v>1</v>
      </c>
      <c r="Z158" s="93">
        <v>0</v>
      </c>
      <c r="AA158" s="96">
        <f>IF(V158="TIPO I",'BASE LIQUIDACION REDEBAN 2025'!$B$2,IF(V158="TIPO II",'BASE LIQUIDACION REDEBAN 2025'!$B$3,IF(V158="TIPO III",'BASE LIQUIDACION REDEBAN 2025'!$B$4,IF(V158="TIPO IV",'BASE LIQUIDACION REDEBAN 2025'!$B$5,IF(W158="AEREO",'BASE LIQUIDACION REDEBAN 2025'!$B$6,'BASE LIQUIDACION REDEBAN 2025'!$B$5)))))</f>
        <v>163813.69572160003</v>
      </c>
      <c r="AB158" s="96">
        <f>IF(V158="TIPO I",'BASE LIQUIDACION REDEBAN 2025'!$B$10,IF(V158="TIPO II",'BASE LIQUIDACION REDEBAN 2025'!$B$11,IF(V158="TIPO III",'BASE LIQUIDACION REDEBAN 2025'!$B$12,'BASE LIQUIDACION REDEBAN 2025'!$B$13)))</f>
        <v>140395.6348884</v>
      </c>
      <c r="AC158" s="97">
        <f t="shared" si="2"/>
        <v>163813.69572160003</v>
      </c>
      <c r="AE158" s="167"/>
    </row>
    <row r="159" spans="1:31" ht="13.9">
      <c r="A159" s="145" t="s">
        <v>90</v>
      </c>
      <c r="B159" s="8" t="str">
        <f>VLOOKUP(A159,'CENTRO DE COSTOS'!A:D,4,FALSE)</f>
        <v>JUAN SEBASTIÁN RÍOS CASTRILLÓN</v>
      </c>
      <c r="C159" s="8" t="str">
        <f>VLOOKUP(A159,'CENTRO DE COSTOS'!A:D,2,FALSE)</f>
        <v>0004-0005</v>
      </c>
      <c r="D159" s="145">
        <v>5615</v>
      </c>
      <c r="E159" s="47" t="s">
        <v>1025</v>
      </c>
      <c r="F159" s="146">
        <v>81653</v>
      </c>
      <c r="G159" s="160" t="s">
        <v>155</v>
      </c>
      <c r="H159" s="150" t="s">
        <v>238</v>
      </c>
      <c r="I159" s="146" t="s">
        <v>249</v>
      </c>
      <c r="J159" s="147" t="s">
        <v>1026</v>
      </c>
      <c r="K159" s="146" t="s">
        <v>1027</v>
      </c>
      <c r="L159" s="154" t="s">
        <v>160</v>
      </c>
      <c r="M159" s="165" t="s">
        <v>1028</v>
      </c>
      <c r="N159" s="152">
        <v>45924</v>
      </c>
      <c r="O159" s="156">
        <v>45925</v>
      </c>
      <c r="P159" s="159" t="s">
        <v>243</v>
      </c>
      <c r="Q159" s="149" t="s">
        <v>244</v>
      </c>
      <c r="R159" s="145" t="s">
        <v>163</v>
      </c>
      <c r="S159" s="148" t="s">
        <v>1029</v>
      </c>
      <c r="T159" s="160" t="s">
        <v>165</v>
      </c>
      <c r="U159" s="145" t="s">
        <v>1030</v>
      </c>
      <c r="V159" s="147" t="s">
        <v>28</v>
      </c>
      <c r="W159" s="162" t="s">
        <v>177</v>
      </c>
      <c r="X159" s="160" t="s">
        <v>679</v>
      </c>
      <c r="Y159" s="145">
        <v>1</v>
      </c>
      <c r="Z159" s="93">
        <v>0</v>
      </c>
      <c r="AA159" s="96">
        <f>IF(V159="TIPO I",'BASE LIQUIDACION REDEBAN 2025'!$B$2,IF(V159="TIPO II",'BASE LIQUIDACION REDEBAN 2025'!$B$3,IF(V159="TIPO III",'BASE LIQUIDACION REDEBAN 2025'!$B$4,IF(V159="TIPO IV",'BASE LIQUIDACION REDEBAN 2025'!$B$5,IF(W159="AEREO",'BASE LIQUIDACION REDEBAN 2025'!$B$6,'BASE LIQUIDACION REDEBAN 2025'!$B$5)))))</f>
        <v>163813.69572160003</v>
      </c>
      <c r="AB159" s="96">
        <f>IF(V159="TIPO I",'BASE LIQUIDACION REDEBAN 2025'!$B$10,IF(V159="TIPO II",'BASE LIQUIDACION REDEBAN 2025'!$B$11,IF(V159="TIPO III",'BASE LIQUIDACION REDEBAN 2025'!$B$12,'BASE LIQUIDACION REDEBAN 2025'!$B$13)))</f>
        <v>140395.6348884</v>
      </c>
      <c r="AC159" s="97">
        <f t="shared" si="2"/>
        <v>163813.69572160003</v>
      </c>
      <c r="AE159" s="167"/>
    </row>
    <row r="160" spans="1:31" ht="13.9">
      <c r="A160" s="145" t="s">
        <v>90</v>
      </c>
      <c r="B160" s="8" t="str">
        <f>VLOOKUP(A160,'CENTRO DE COSTOS'!A:D,4,FALSE)</f>
        <v>JUAN SEBASTIÁN RÍOS CASTRILLÓN</v>
      </c>
      <c r="C160" s="8" t="str">
        <f>VLOOKUP(A160,'CENTRO DE COSTOS'!A:D,2,FALSE)</f>
        <v>0004-0005</v>
      </c>
      <c r="D160" s="145">
        <v>5736</v>
      </c>
      <c r="E160" s="47" t="s">
        <v>1031</v>
      </c>
      <c r="F160" s="146">
        <v>81678</v>
      </c>
      <c r="G160" s="160" t="s">
        <v>155</v>
      </c>
      <c r="H160" s="150" t="s">
        <v>238</v>
      </c>
      <c r="I160" s="146" t="s">
        <v>249</v>
      </c>
      <c r="J160" s="147" t="s">
        <v>586</v>
      </c>
      <c r="K160" s="146" t="s">
        <v>1032</v>
      </c>
      <c r="L160" s="154" t="s">
        <v>160</v>
      </c>
      <c r="M160" s="165" t="s">
        <v>1033</v>
      </c>
      <c r="N160" s="152">
        <v>45924</v>
      </c>
      <c r="O160" s="156">
        <v>45926</v>
      </c>
      <c r="P160" s="159" t="s">
        <v>243</v>
      </c>
      <c r="Q160" s="149" t="s">
        <v>244</v>
      </c>
      <c r="R160" s="145" t="s">
        <v>163</v>
      </c>
      <c r="S160" s="148" t="s">
        <v>1034</v>
      </c>
      <c r="T160" s="160" t="s">
        <v>165</v>
      </c>
      <c r="U160" s="145" t="s">
        <v>1035</v>
      </c>
      <c r="V160" s="147" t="s">
        <v>32</v>
      </c>
      <c r="W160" s="162" t="s">
        <v>177</v>
      </c>
      <c r="X160" s="160" t="s">
        <v>400</v>
      </c>
      <c r="Y160" s="145">
        <v>1</v>
      </c>
      <c r="Z160" s="93">
        <v>0</v>
      </c>
      <c r="AA160" s="96">
        <f>IF(V160="TIPO I",'BASE LIQUIDACION REDEBAN 2025'!$B$2,IF(V160="TIPO II",'BASE LIQUIDACION REDEBAN 2025'!$B$3,IF(V160="TIPO III",'BASE LIQUIDACION REDEBAN 2025'!$B$4,IF(V160="TIPO IV",'BASE LIQUIDACION REDEBAN 2025'!$B$5,IF(W160="AEREO",'BASE LIQUIDACION REDEBAN 2025'!$B$6,'BASE LIQUIDACION REDEBAN 2025'!$B$5)))))</f>
        <v>504832.64687880001</v>
      </c>
      <c r="AB160" s="96">
        <f>IF(V160="TIPO I",'BASE LIQUIDACION REDEBAN 2025'!$B$10,IF(V160="TIPO II",'BASE LIQUIDACION REDEBAN 2025'!$B$11,IF(V160="TIPO III",'BASE LIQUIDACION REDEBAN 2025'!$B$12,'BASE LIQUIDACION REDEBAN 2025'!$B$13)))</f>
        <v>196536.5258152</v>
      </c>
      <c r="AC160" s="97">
        <f t="shared" si="2"/>
        <v>504832.64687880001</v>
      </c>
      <c r="AE160" s="167"/>
    </row>
    <row r="161" spans="1:31" ht="13.9">
      <c r="A161" s="145" t="s">
        <v>60</v>
      </c>
      <c r="B161" s="8" t="str">
        <f>VLOOKUP(A161,'CENTRO DE COSTOS'!A:D,4,FALSE)</f>
        <v>JUAN SEBASTIÁN RÍOS CASTRILLÓN</v>
      </c>
      <c r="C161" s="8" t="str">
        <f>VLOOKUP(A161,'CENTRO DE COSTOS'!A:D,2,FALSE)</f>
        <v>0004-0005</v>
      </c>
      <c r="D161" s="145">
        <v>5837</v>
      </c>
      <c r="E161" s="47" t="s">
        <v>1036</v>
      </c>
      <c r="F161" s="146">
        <v>81656</v>
      </c>
      <c r="G161" s="160" t="s">
        <v>155</v>
      </c>
      <c r="H161" s="150" t="s">
        <v>238</v>
      </c>
      <c r="I161" s="146" t="s">
        <v>249</v>
      </c>
      <c r="J161" s="147" t="s">
        <v>256</v>
      </c>
      <c r="K161" s="146" t="s">
        <v>1037</v>
      </c>
      <c r="L161" s="154" t="s">
        <v>160</v>
      </c>
      <c r="M161" s="165" t="s">
        <v>1038</v>
      </c>
      <c r="N161" s="152">
        <v>45924</v>
      </c>
      <c r="O161" s="156">
        <v>45926</v>
      </c>
      <c r="P161" s="159" t="s">
        <v>243</v>
      </c>
      <c r="Q161" s="149" t="s">
        <v>244</v>
      </c>
      <c r="R161" s="145" t="s">
        <v>163</v>
      </c>
      <c r="S161" s="148" t="s">
        <v>1009</v>
      </c>
      <c r="T161" s="160" t="s">
        <v>165</v>
      </c>
      <c r="U161" s="145" t="s">
        <v>1039</v>
      </c>
      <c r="V161" s="147" t="s">
        <v>28</v>
      </c>
      <c r="W161" s="162" t="s">
        <v>177</v>
      </c>
      <c r="X161" s="160" t="s">
        <v>261</v>
      </c>
      <c r="Y161" s="145">
        <v>1</v>
      </c>
      <c r="Z161" s="93">
        <v>0</v>
      </c>
      <c r="AA161" s="96">
        <f>IF(V161="TIPO I",'BASE LIQUIDACION REDEBAN 2025'!$B$2,IF(V161="TIPO II",'BASE LIQUIDACION REDEBAN 2025'!$B$3,IF(V161="TIPO III",'BASE LIQUIDACION REDEBAN 2025'!$B$4,IF(V161="TIPO IV",'BASE LIQUIDACION REDEBAN 2025'!$B$5,IF(W161="AEREO",'BASE LIQUIDACION REDEBAN 2025'!$B$6,'BASE LIQUIDACION REDEBAN 2025'!$B$5)))))</f>
        <v>163813.69572160003</v>
      </c>
      <c r="AB161" s="96">
        <f>IF(V161="TIPO I",'BASE LIQUIDACION REDEBAN 2025'!$B$10,IF(V161="TIPO II",'BASE LIQUIDACION REDEBAN 2025'!$B$11,IF(V161="TIPO III",'BASE LIQUIDACION REDEBAN 2025'!$B$12,'BASE LIQUIDACION REDEBAN 2025'!$B$13)))</f>
        <v>140395.6348884</v>
      </c>
      <c r="AC161" s="97">
        <f t="shared" si="2"/>
        <v>163813.69572160003</v>
      </c>
      <c r="AE161" s="167"/>
    </row>
    <row r="162" spans="1:31" ht="13.9">
      <c r="A162" s="145" t="s">
        <v>60</v>
      </c>
      <c r="B162" s="8" t="str">
        <f>VLOOKUP(A162,'CENTRO DE COSTOS'!A:D,4,FALSE)</f>
        <v>JUAN SEBASTIÁN RÍOS CASTRILLÓN</v>
      </c>
      <c r="C162" s="8" t="str">
        <f>VLOOKUP(A162,'CENTRO DE COSTOS'!A:D,2,FALSE)</f>
        <v>0004-0005</v>
      </c>
      <c r="D162" s="145">
        <v>5837</v>
      </c>
      <c r="E162" s="47" t="s">
        <v>1040</v>
      </c>
      <c r="F162" s="146">
        <v>81655</v>
      </c>
      <c r="G162" s="160" t="s">
        <v>155</v>
      </c>
      <c r="H162" s="150" t="s">
        <v>238</v>
      </c>
      <c r="I162" s="146" t="s">
        <v>249</v>
      </c>
      <c r="J162" s="147" t="s">
        <v>256</v>
      </c>
      <c r="K162" s="146" t="s">
        <v>1041</v>
      </c>
      <c r="L162" s="154" t="s">
        <v>160</v>
      </c>
      <c r="M162" s="165" t="s">
        <v>1042</v>
      </c>
      <c r="N162" s="152">
        <v>45924</v>
      </c>
      <c r="O162" s="156">
        <v>45926</v>
      </c>
      <c r="P162" s="159" t="s">
        <v>243</v>
      </c>
      <c r="Q162" s="149" t="s">
        <v>244</v>
      </c>
      <c r="R162" s="145" t="s">
        <v>163</v>
      </c>
      <c r="S162" s="148" t="s">
        <v>1009</v>
      </c>
      <c r="T162" s="160" t="s">
        <v>165</v>
      </c>
      <c r="U162" s="145" t="s">
        <v>1043</v>
      </c>
      <c r="V162" s="147" t="s">
        <v>28</v>
      </c>
      <c r="W162" s="162" t="s">
        <v>177</v>
      </c>
      <c r="X162" s="160" t="s">
        <v>261</v>
      </c>
      <c r="Y162" s="145">
        <v>1</v>
      </c>
      <c r="Z162" s="93">
        <v>0</v>
      </c>
      <c r="AA162" s="96">
        <f>IF(V162="TIPO I",'BASE LIQUIDACION REDEBAN 2025'!$B$2,IF(V162="TIPO II",'BASE LIQUIDACION REDEBAN 2025'!$B$3,IF(V162="TIPO III",'BASE LIQUIDACION REDEBAN 2025'!$B$4,IF(V162="TIPO IV",'BASE LIQUIDACION REDEBAN 2025'!$B$5,IF(W162="AEREO",'BASE LIQUIDACION REDEBAN 2025'!$B$6,'BASE LIQUIDACION REDEBAN 2025'!$B$5)))))</f>
        <v>163813.69572160003</v>
      </c>
      <c r="AB162" s="96">
        <f>IF(V162="TIPO I",'BASE LIQUIDACION REDEBAN 2025'!$B$10,IF(V162="TIPO II",'BASE LIQUIDACION REDEBAN 2025'!$B$11,IF(V162="TIPO III",'BASE LIQUIDACION REDEBAN 2025'!$B$12,'BASE LIQUIDACION REDEBAN 2025'!$B$13)))</f>
        <v>140395.6348884</v>
      </c>
      <c r="AC162" s="97">
        <f t="shared" si="2"/>
        <v>163813.69572160003</v>
      </c>
      <c r="AE162" s="167"/>
    </row>
    <row r="163" spans="1:31" ht="13.9">
      <c r="A163" s="145" t="s">
        <v>64</v>
      </c>
      <c r="B163" s="8" t="str">
        <f>VLOOKUP(A163,'CENTRO DE COSTOS'!A:D,4,FALSE)</f>
        <v>JOSE MAURICIO HERNANDEZ ROJAS</v>
      </c>
      <c r="C163" s="8" t="str">
        <f>VLOOKUP(A163,'CENTRO DE COSTOS'!A:D,2,FALSE)</f>
        <v>0004-0001</v>
      </c>
      <c r="D163" s="145">
        <v>8001</v>
      </c>
      <c r="E163" s="47" t="s">
        <v>1044</v>
      </c>
      <c r="F163" s="146">
        <v>81624</v>
      </c>
      <c r="G163" s="160" t="s">
        <v>155</v>
      </c>
      <c r="H163" s="150" t="s">
        <v>238</v>
      </c>
      <c r="I163" s="146" t="s">
        <v>1045</v>
      </c>
      <c r="J163" s="147" t="s">
        <v>64</v>
      </c>
      <c r="K163" s="146" t="s">
        <v>1046</v>
      </c>
      <c r="L163" s="154" t="s">
        <v>160</v>
      </c>
      <c r="M163" s="165" t="s">
        <v>1047</v>
      </c>
      <c r="N163" s="152">
        <v>45924</v>
      </c>
      <c r="O163" s="156">
        <v>45925</v>
      </c>
      <c r="P163" s="159" t="s">
        <v>243</v>
      </c>
      <c r="Q163" s="149" t="s">
        <v>365</v>
      </c>
      <c r="R163" s="145" t="s">
        <v>163</v>
      </c>
      <c r="S163" s="148" t="s">
        <v>1029</v>
      </c>
      <c r="T163" s="160" t="s">
        <v>165</v>
      </c>
      <c r="U163" s="145" t="s">
        <v>1048</v>
      </c>
      <c r="V163" s="147" t="s">
        <v>25</v>
      </c>
      <c r="W163" s="162" t="s">
        <v>177</v>
      </c>
      <c r="X163" s="160" t="s">
        <v>1049</v>
      </c>
      <c r="Y163" s="145">
        <v>1</v>
      </c>
      <c r="Z163" s="93">
        <v>0</v>
      </c>
      <c r="AA163" s="96">
        <f>IF(V163="TIPO I",'BASE LIQUIDACION REDEBAN 2025'!$B$2,IF(V163="TIPO II",'BASE LIQUIDACION REDEBAN 2025'!$B$3,IF(V163="TIPO III",'BASE LIQUIDACION REDEBAN 2025'!$B$4,IF(V163="TIPO IV",'BASE LIQUIDACION REDEBAN 2025'!$B$5,IF(W163="AEREO",'BASE LIQUIDACION REDEBAN 2025'!$B$6,'BASE LIQUIDACION REDEBAN 2025'!$B$5)))))</f>
        <v>75096.394270399993</v>
      </c>
      <c r="AB163" s="96">
        <f>IF(V163="TIPO I",'BASE LIQUIDACION REDEBAN 2025'!$B$10,IF(V163="TIPO II",'BASE LIQUIDACION REDEBAN 2025'!$B$11,IF(V163="TIPO III",'BASE LIQUIDACION REDEBAN 2025'!$B$12,'BASE LIQUIDACION REDEBAN 2025'!$B$13)))</f>
        <v>75096.394270399993</v>
      </c>
      <c r="AC163" s="97">
        <f t="shared" si="2"/>
        <v>75096.394270399993</v>
      </c>
      <c r="AE163" s="167"/>
    </row>
    <row r="164" spans="1:31" ht="13.9">
      <c r="A164" s="145" t="s">
        <v>64</v>
      </c>
      <c r="B164" s="8" t="str">
        <f>VLOOKUP(A164,'CENTRO DE COSTOS'!A:D,4,FALSE)</f>
        <v>JOSE MAURICIO HERNANDEZ ROJAS</v>
      </c>
      <c r="C164" s="8" t="str">
        <f>VLOOKUP(A164,'CENTRO DE COSTOS'!A:D,2,FALSE)</f>
        <v>0004-0001</v>
      </c>
      <c r="D164" s="145">
        <v>8758</v>
      </c>
      <c r="E164" s="47" t="s">
        <v>1050</v>
      </c>
      <c r="F164" s="146">
        <v>81687</v>
      </c>
      <c r="G164" s="160" t="s">
        <v>155</v>
      </c>
      <c r="H164" s="150" t="s">
        <v>238</v>
      </c>
      <c r="I164" s="146" t="s">
        <v>1045</v>
      </c>
      <c r="J164" s="147" t="s">
        <v>1051</v>
      </c>
      <c r="K164" s="146" t="s">
        <v>1052</v>
      </c>
      <c r="L164" s="154" t="s">
        <v>160</v>
      </c>
      <c r="M164" s="165" t="s">
        <v>1053</v>
      </c>
      <c r="N164" s="152">
        <v>45924</v>
      </c>
      <c r="O164" s="156">
        <v>45926</v>
      </c>
      <c r="P164" s="159" t="s">
        <v>243</v>
      </c>
      <c r="Q164" s="149" t="s">
        <v>365</v>
      </c>
      <c r="R164" s="145" t="s">
        <v>163</v>
      </c>
      <c r="S164" s="148" t="s">
        <v>1009</v>
      </c>
      <c r="T164" s="160" t="s">
        <v>165</v>
      </c>
      <c r="U164" s="145" t="s">
        <v>1054</v>
      </c>
      <c r="V164" s="147" t="s">
        <v>25</v>
      </c>
      <c r="W164" s="162" t="s">
        <v>177</v>
      </c>
      <c r="X164" s="160" t="s">
        <v>1049</v>
      </c>
      <c r="Y164" s="145">
        <v>1</v>
      </c>
      <c r="Z164" s="93">
        <v>0</v>
      </c>
      <c r="AA164" s="96">
        <f>IF(V164="TIPO I",'BASE LIQUIDACION REDEBAN 2025'!$B$2,IF(V164="TIPO II",'BASE LIQUIDACION REDEBAN 2025'!$B$3,IF(V164="TIPO III",'BASE LIQUIDACION REDEBAN 2025'!$B$4,IF(V164="TIPO IV",'BASE LIQUIDACION REDEBAN 2025'!$B$5,IF(W164="AEREO",'BASE LIQUIDACION REDEBAN 2025'!$B$6,'BASE LIQUIDACION REDEBAN 2025'!$B$5)))))</f>
        <v>75096.394270399993</v>
      </c>
      <c r="AB164" s="96">
        <f>IF(V164="TIPO I",'BASE LIQUIDACION REDEBAN 2025'!$B$10,IF(V164="TIPO II",'BASE LIQUIDACION REDEBAN 2025'!$B$11,IF(V164="TIPO III",'BASE LIQUIDACION REDEBAN 2025'!$B$12,'BASE LIQUIDACION REDEBAN 2025'!$B$13)))</f>
        <v>75096.394270399993</v>
      </c>
      <c r="AC164" s="97">
        <f t="shared" si="2"/>
        <v>75096.394270399993</v>
      </c>
      <c r="AE164" s="167"/>
    </row>
    <row r="165" spans="1:31" ht="13.9">
      <c r="A165" s="145" t="s">
        <v>72</v>
      </c>
      <c r="B165" s="8" t="str">
        <f>VLOOKUP(A165,'CENTRO DE COSTOS'!A:D,4,FALSE)</f>
        <v>MIGUEL JULIÁN HERNÁNDEZ GUARÍN</v>
      </c>
      <c r="C165" s="8" t="str">
        <f>VLOOKUP(A165,'CENTRO DE COSTOS'!A:D,2,FALSE)</f>
        <v>0004-0008</v>
      </c>
      <c r="D165" s="145">
        <v>13688</v>
      </c>
      <c r="E165" s="47" t="s">
        <v>1055</v>
      </c>
      <c r="F165" s="146">
        <v>81682</v>
      </c>
      <c r="G165" s="160" t="s">
        <v>155</v>
      </c>
      <c r="H165" s="150" t="s">
        <v>238</v>
      </c>
      <c r="I165" s="146" t="s">
        <v>685</v>
      </c>
      <c r="J165" s="147" t="s">
        <v>826</v>
      </c>
      <c r="K165" s="146" t="s">
        <v>1056</v>
      </c>
      <c r="L165" s="154" t="s">
        <v>160</v>
      </c>
      <c r="M165" s="165" t="s">
        <v>1057</v>
      </c>
      <c r="N165" s="152">
        <v>45924</v>
      </c>
      <c r="O165" s="156">
        <v>45930</v>
      </c>
      <c r="P165" s="159" t="s">
        <v>243</v>
      </c>
      <c r="Q165" s="149" t="s">
        <v>244</v>
      </c>
      <c r="R165" s="145" t="s">
        <v>163</v>
      </c>
      <c r="S165" s="148" t="s">
        <v>1058</v>
      </c>
      <c r="T165" s="160" t="s">
        <v>165</v>
      </c>
      <c r="U165" s="145" t="s">
        <v>1059</v>
      </c>
      <c r="V165" s="147" t="s">
        <v>167</v>
      </c>
      <c r="W165" s="162" t="s">
        <v>824</v>
      </c>
      <c r="X165" s="160" t="s">
        <v>319</v>
      </c>
      <c r="Y165" s="145">
        <v>1</v>
      </c>
      <c r="Z165" s="93">
        <v>0</v>
      </c>
      <c r="AA165" s="96">
        <f>IF(V165="TIPO I",'BASE LIQUIDACION REDEBAN 2025'!$B$2,IF(V165="TIPO II",'BASE LIQUIDACION REDEBAN 2025'!$B$3,IF(V165="TIPO III",'BASE LIQUIDACION REDEBAN 2025'!$B$4,IF(V165="TIPO IV",'BASE LIQUIDACION REDEBAN 2025'!$B$5,IF(W165="AEREO",'BASE LIQUIDACION REDEBAN 2025'!$B$6,'BASE LIQUIDACION REDEBAN 2025'!$B$5)))))</f>
        <v>504832.64687880001</v>
      </c>
      <c r="AB165" s="96">
        <f>IF(V165="TIPO I",'BASE LIQUIDACION REDEBAN 2025'!$B$10,IF(V165="TIPO II",'BASE LIQUIDACION REDEBAN 2025'!$B$11,IF(V165="TIPO III",'BASE LIQUIDACION REDEBAN 2025'!$B$12,'BASE LIQUIDACION REDEBAN 2025'!$B$13)))</f>
        <v>196536.5258152</v>
      </c>
      <c r="AC165" s="97">
        <f t="shared" si="2"/>
        <v>504832.64687880001</v>
      </c>
      <c r="AE165" s="167"/>
    </row>
    <row r="166" spans="1:31" ht="13.9">
      <c r="A166" s="145" t="s">
        <v>98</v>
      </c>
      <c r="B166" s="8" t="str">
        <f>VLOOKUP(A166,'CENTRO DE COSTOS'!A:D,4,FALSE)</f>
        <v>MIGUEL JULIÁN HERNÁNDEZ GUARÍN</v>
      </c>
      <c r="C166" s="8" t="str">
        <f>VLOOKUP(A166,'CENTRO DE COSTOS'!A:D,2,FALSE)</f>
        <v>0004-0008</v>
      </c>
      <c r="D166" s="145">
        <v>15176</v>
      </c>
      <c r="E166" s="47" t="s">
        <v>1060</v>
      </c>
      <c r="F166" s="146">
        <v>81645</v>
      </c>
      <c r="G166" s="160" t="s">
        <v>155</v>
      </c>
      <c r="H166" s="150" t="s">
        <v>238</v>
      </c>
      <c r="I166" s="146" t="s">
        <v>406</v>
      </c>
      <c r="J166" s="147" t="s">
        <v>837</v>
      </c>
      <c r="K166" s="146" t="s">
        <v>1061</v>
      </c>
      <c r="L166" s="154" t="s">
        <v>160</v>
      </c>
      <c r="M166" s="165" t="s">
        <v>1062</v>
      </c>
      <c r="N166" s="152">
        <v>45924</v>
      </c>
      <c r="O166" s="156">
        <v>45925</v>
      </c>
      <c r="P166" s="159" t="s">
        <v>243</v>
      </c>
      <c r="Q166" s="149" t="s">
        <v>365</v>
      </c>
      <c r="R166" s="145" t="s">
        <v>163</v>
      </c>
      <c r="S166" s="148" t="s">
        <v>1029</v>
      </c>
      <c r="T166" s="160" t="s">
        <v>165</v>
      </c>
      <c r="U166" s="145" t="s">
        <v>1063</v>
      </c>
      <c r="V166" s="147" t="s">
        <v>30</v>
      </c>
      <c r="W166" s="162" t="s">
        <v>177</v>
      </c>
      <c r="X166" s="160" t="s">
        <v>628</v>
      </c>
      <c r="Y166" s="145">
        <v>1</v>
      </c>
      <c r="Z166" s="93">
        <v>0</v>
      </c>
      <c r="AA166" s="96">
        <f>IF(V166="TIPO I",'BASE LIQUIDACION REDEBAN 2025'!$B$2,IF(V166="TIPO II",'BASE LIQUIDACION REDEBAN 2025'!$B$3,IF(V166="TIPO III",'BASE LIQUIDACION REDEBAN 2025'!$B$4,IF(V166="TIPO IV",'BASE LIQUIDACION REDEBAN 2025'!$B$5,IF(W166="AEREO",'BASE LIQUIDACION REDEBAN 2025'!$B$6,'BASE LIQUIDACION REDEBAN 2025'!$B$5)))))</f>
        <v>275728.78077800001</v>
      </c>
      <c r="AB166" s="96">
        <f>IF(V166="TIPO I",'BASE LIQUIDACION REDEBAN 2025'!$B$10,IF(V166="TIPO II",'BASE LIQUIDACION REDEBAN 2025'!$B$11,IF(V166="TIPO III",'BASE LIQUIDACION REDEBAN 2025'!$B$12,'BASE LIQUIDACION REDEBAN 2025'!$B$13)))</f>
        <v>196536.5258152</v>
      </c>
      <c r="AC166" s="97">
        <f t="shared" si="2"/>
        <v>275728.78077800001</v>
      </c>
      <c r="AE166" s="167"/>
    </row>
    <row r="167" spans="1:31" ht="13.9">
      <c r="A167" s="145" t="s">
        <v>98</v>
      </c>
      <c r="B167" s="8" t="str">
        <f>VLOOKUP(A167,'CENTRO DE COSTOS'!A:D,4,FALSE)</f>
        <v>MIGUEL JULIÁN HERNÁNDEZ GUARÍN</v>
      </c>
      <c r="C167" s="8" t="str">
        <f>VLOOKUP(A167,'CENTRO DE COSTOS'!A:D,2,FALSE)</f>
        <v>0004-0008</v>
      </c>
      <c r="D167" s="145">
        <v>15759</v>
      </c>
      <c r="E167" s="47" t="s">
        <v>1064</v>
      </c>
      <c r="F167" s="146">
        <v>81686</v>
      </c>
      <c r="G167" s="160" t="s">
        <v>155</v>
      </c>
      <c r="H167" s="150" t="s">
        <v>238</v>
      </c>
      <c r="I167" s="146" t="s">
        <v>406</v>
      </c>
      <c r="J167" s="147" t="s">
        <v>1065</v>
      </c>
      <c r="K167" s="146" t="s">
        <v>1066</v>
      </c>
      <c r="L167" s="154" t="s">
        <v>160</v>
      </c>
      <c r="M167" s="165" t="s">
        <v>1067</v>
      </c>
      <c r="N167" s="152">
        <v>45924</v>
      </c>
      <c r="O167" s="156">
        <v>45925</v>
      </c>
      <c r="P167" s="159" t="s">
        <v>243</v>
      </c>
      <c r="Q167" s="149" t="s">
        <v>244</v>
      </c>
      <c r="R167" s="145" t="s">
        <v>163</v>
      </c>
      <c r="S167" s="148" t="s">
        <v>1029</v>
      </c>
      <c r="T167" s="160" t="s">
        <v>165</v>
      </c>
      <c r="U167" s="145" t="s">
        <v>1068</v>
      </c>
      <c r="V167" s="147" t="s">
        <v>28</v>
      </c>
      <c r="W167" s="162" t="s">
        <v>177</v>
      </c>
      <c r="X167" s="160" t="s">
        <v>841</v>
      </c>
      <c r="Y167" s="145">
        <v>1</v>
      </c>
      <c r="Z167" s="93">
        <v>0</v>
      </c>
      <c r="AA167" s="96">
        <f>IF(V167="TIPO I",'BASE LIQUIDACION REDEBAN 2025'!$B$2,IF(V167="TIPO II",'BASE LIQUIDACION REDEBAN 2025'!$B$3,IF(V167="TIPO III",'BASE LIQUIDACION REDEBAN 2025'!$B$4,IF(V167="TIPO IV",'BASE LIQUIDACION REDEBAN 2025'!$B$5,IF(W167="AEREO",'BASE LIQUIDACION REDEBAN 2025'!$B$6,'BASE LIQUIDACION REDEBAN 2025'!$B$5)))))</f>
        <v>163813.69572160003</v>
      </c>
      <c r="AB167" s="96">
        <f>IF(V167="TIPO I",'BASE LIQUIDACION REDEBAN 2025'!$B$10,IF(V167="TIPO II",'BASE LIQUIDACION REDEBAN 2025'!$B$11,IF(V167="TIPO III",'BASE LIQUIDACION REDEBAN 2025'!$B$12,'BASE LIQUIDACION REDEBAN 2025'!$B$13)))</f>
        <v>140395.6348884</v>
      </c>
      <c r="AC167" s="97">
        <f t="shared" si="2"/>
        <v>163813.69572160003</v>
      </c>
      <c r="AE167" s="167"/>
    </row>
    <row r="168" spans="1:31" ht="13.9">
      <c r="A168" s="145" t="s">
        <v>76</v>
      </c>
      <c r="B168" s="8" t="str">
        <f>VLOOKUP(A168,'CENTRO DE COSTOS'!A:D,4,FALSE)</f>
        <v>DIEGO FERNANDO HENAO CARDONA</v>
      </c>
      <c r="C168" s="8" t="str">
        <f>VLOOKUP(A168,'CENTRO DE COSTOS'!A:D,2,FALSE)</f>
        <v>0004-0003</v>
      </c>
      <c r="D168" s="145">
        <v>19001</v>
      </c>
      <c r="E168" s="47" t="s">
        <v>1069</v>
      </c>
      <c r="F168" s="146">
        <v>81674</v>
      </c>
      <c r="G168" s="160" t="s">
        <v>155</v>
      </c>
      <c r="H168" s="150" t="s">
        <v>238</v>
      </c>
      <c r="I168" s="146" t="s">
        <v>171</v>
      </c>
      <c r="J168" s="147" t="s">
        <v>95</v>
      </c>
      <c r="K168" s="146" t="s">
        <v>1070</v>
      </c>
      <c r="L168" s="154" t="s">
        <v>160</v>
      </c>
      <c r="M168" s="165" t="s">
        <v>1071</v>
      </c>
      <c r="N168" s="152">
        <v>45924</v>
      </c>
      <c r="O168" s="156">
        <v>45925</v>
      </c>
      <c r="P168" s="159" t="s">
        <v>243</v>
      </c>
      <c r="Q168" s="149" t="s">
        <v>244</v>
      </c>
      <c r="R168" s="145" t="s">
        <v>163</v>
      </c>
      <c r="S168" s="148" t="s">
        <v>1029</v>
      </c>
      <c r="T168" s="160" t="s">
        <v>165</v>
      </c>
      <c r="U168" s="145" t="s">
        <v>1072</v>
      </c>
      <c r="V168" s="147" t="s">
        <v>30</v>
      </c>
      <c r="W168" s="162" t="s">
        <v>177</v>
      </c>
      <c r="X168" s="160" t="s">
        <v>178</v>
      </c>
      <c r="Y168" s="145">
        <v>1</v>
      </c>
      <c r="Z168" s="93">
        <v>0</v>
      </c>
      <c r="AA168" s="96">
        <f>IF(V168="TIPO I",'BASE LIQUIDACION REDEBAN 2025'!$B$2,IF(V168="TIPO II",'BASE LIQUIDACION REDEBAN 2025'!$B$3,IF(V168="TIPO III",'BASE LIQUIDACION REDEBAN 2025'!$B$4,IF(V168="TIPO IV",'BASE LIQUIDACION REDEBAN 2025'!$B$5,IF(W168="AEREO",'BASE LIQUIDACION REDEBAN 2025'!$B$6,'BASE LIQUIDACION REDEBAN 2025'!$B$5)))))</f>
        <v>275728.78077800001</v>
      </c>
      <c r="AB168" s="96">
        <f>IF(V168="TIPO I",'BASE LIQUIDACION REDEBAN 2025'!$B$10,IF(V168="TIPO II",'BASE LIQUIDACION REDEBAN 2025'!$B$11,IF(V168="TIPO III",'BASE LIQUIDACION REDEBAN 2025'!$B$12,'BASE LIQUIDACION REDEBAN 2025'!$B$13)))</f>
        <v>196536.5258152</v>
      </c>
      <c r="AC168" s="97">
        <f t="shared" si="2"/>
        <v>275728.78077800001</v>
      </c>
      <c r="AE168" s="167"/>
    </row>
    <row r="169" spans="1:31" ht="13.9">
      <c r="A169" s="145" t="s">
        <v>99</v>
      </c>
      <c r="B169" s="8" t="str">
        <f>VLOOKUP(A169,'CENTRO DE COSTOS'!A:D,4,FALSE)</f>
        <v>JOSE MAURICIO HERNANDEZ ROJAS</v>
      </c>
      <c r="C169" s="8" t="str">
        <f>VLOOKUP(A169,'CENTRO DE COSTOS'!A:D,2,FALSE)</f>
        <v>0004-0001</v>
      </c>
      <c r="D169" s="145">
        <v>20011</v>
      </c>
      <c r="E169" s="47" t="s">
        <v>1073</v>
      </c>
      <c r="F169" s="146">
        <v>81621</v>
      </c>
      <c r="G169" s="160" t="s">
        <v>155</v>
      </c>
      <c r="H169" s="150" t="s">
        <v>238</v>
      </c>
      <c r="I169" s="146" t="s">
        <v>596</v>
      </c>
      <c r="J169" s="147" t="s">
        <v>1074</v>
      </c>
      <c r="K169" s="146" t="s">
        <v>1075</v>
      </c>
      <c r="L169" s="154" t="s">
        <v>160</v>
      </c>
      <c r="M169" s="165" t="s">
        <v>1076</v>
      </c>
      <c r="N169" s="152">
        <v>45924</v>
      </c>
      <c r="O169" s="156">
        <v>45926</v>
      </c>
      <c r="P169" s="159" t="s">
        <v>243</v>
      </c>
      <c r="Q169" s="149" t="s">
        <v>244</v>
      </c>
      <c r="R169" s="145" t="s">
        <v>163</v>
      </c>
      <c r="S169" s="148" t="s">
        <v>1009</v>
      </c>
      <c r="T169" s="160" t="s">
        <v>165</v>
      </c>
      <c r="U169" s="145" t="s">
        <v>1077</v>
      </c>
      <c r="V169" s="147" t="s">
        <v>32</v>
      </c>
      <c r="W169" s="162" t="s">
        <v>177</v>
      </c>
      <c r="X169" s="160" t="s">
        <v>1078</v>
      </c>
      <c r="Y169" s="145">
        <v>1</v>
      </c>
      <c r="Z169" s="93">
        <v>0</v>
      </c>
      <c r="AA169" s="96">
        <f>IF(V169="TIPO I",'BASE LIQUIDACION REDEBAN 2025'!$B$2,IF(V169="TIPO II",'BASE LIQUIDACION REDEBAN 2025'!$B$3,IF(V169="TIPO III",'BASE LIQUIDACION REDEBAN 2025'!$B$4,IF(V169="TIPO IV",'BASE LIQUIDACION REDEBAN 2025'!$B$5,IF(W169="AEREO",'BASE LIQUIDACION REDEBAN 2025'!$B$6,'BASE LIQUIDACION REDEBAN 2025'!$B$5)))))</f>
        <v>504832.64687880001</v>
      </c>
      <c r="AB169" s="96">
        <f>IF(V169="TIPO I",'BASE LIQUIDACION REDEBAN 2025'!$B$10,IF(V169="TIPO II",'BASE LIQUIDACION REDEBAN 2025'!$B$11,IF(V169="TIPO III",'BASE LIQUIDACION REDEBAN 2025'!$B$12,'BASE LIQUIDACION REDEBAN 2025'!$B$13)))</f>
        <v>196536.5258152</v>
      </c>
      <c r="AC169" s="97">
        <f t="shared" si="2"/>
        <v>504832.64687880001</v>
      </c>
      <c r="AE169" s="167"/>
    </row>
    <row r="170" spans="1:31" ht="13.9">
      <c r="A170" s="145" t="s">
        <v>91</v>
      </c>
      <c r="B170" s="8" t="str">
        <f>VLOOKUP(A170,'CENTRO DE COSTOS'!A:D,4,FALSE)</f>
        <v>JOSE MAURICIO HERNANDEZ ROJAS</v>
      </c>
      <c r="C170" s="8" t="str">
        <f>VLOOKUP(A170,'CENTRO DE COSTOS'!A:D,2,FALSE)</f>
        <v>0004-0001</v>
      </c>
      <c r="D170" s="145">
        <v>23001</v>
      </c>
      <c r="E170" s="47" t="s">
        <v>1079</v>
      </c>
      <c r="F170" s="146">
        <v>81668</v>
      </c>
      <c r="G170" s="160" t="s">
        <v>155</v>
      </c>
      <c r="H170" s="150" t="s">
        <v>238</v>
      </c>
      <c r="I170" s="146" t="s">
        <v>193</v>
      </c>
      <c r="J170" s="147" t="s">
        <v>91</v>
      </c>
      <c r="K170" s="146" t="s">
        <v>1080</v>
      </c>
      <c r="L170" s="154" t="s">
        <v>160</v>
      </c>
      <c r="M170" s="165" t="s">
        <v>1081</v>
      </c>
      <c r="N170" s="152">
        <v>45924</v>
      </c>
      <c r="O170" s="156">
        <v>45930</v>
      </c>
      <c r="P170" s="159" t="s">
        <v>243</v>
      </c>
      <c r="Q170" s="149" t="s">
        <v>365</v>
      </c>
      <c r="R170" s="145" t="s">
        <v>163</v>
      </c>
      <c r="S170" s="148" t="s">
        <v>1082</v>
      </c>
      <c r="T170" s="160" t="s">
        <v>165</v>
      </c>
      <c r="U170" s="145" t="s">
        <v>1083</v>
      </c>
      <c r="V170" s="147" t="s">
        <v>25</v>
      </c>
      <c r="W170" s="162" t="s">
        <v>177</v>
      </c>
      <c r="X170" s="160" t="s">
        <v>1084</v>
      </c>
      <c r="Y170" s="145">
        <v>2</v>
      </c>
      <c r="Z170" s="93">
        <v>0</v>
      </c>
      <c r="AA170" s="96">
        <f>IF(V170="TIPO I",'BASE LIQUIDACION REDEBAN 2025'!$B$2,IF(V170="TIPO II",'BASE LIQUIDACION REDEBAN 2025'!$B$3,IF(V170="TIPO III",'BASE LIQUIDACION REDEBAN 2025'!$B$4,IF(V170="TIPO IV",'BASE LIQUIDACION REDEBAN 2025'!$B$5,IF(W170="AEREO",'BASE LIQUIDACION REDEBAN 2025'!$B$6,'BASE LIQUIDACION REDEBAN 2025'!$B$5)))))</f>
        <v>75096.394270399993</v>
      </c>
      <c r="AB170" s="96">
        <f>IF(V170="TIPO I",'BASE LIQUIDACION REDEBAN 2025'!$B$10,IF(V170="TIPO II",'BASE LIQUIDACION REDEBAN 2025'!$B$11,IF(V170="TIPO III",'BASE LIQUIDACION REDEBAN 2025'!$B$12,'BASE LIQUIDACION REDEBAN 2025'!$B$13)))</f>
        <v>75096.394270399993</v>
      </c>
      <c r="AC170" s="97">
        <f t="shared" si="2"/>
        <v>150192.78854079999</v>
      </c>
      <c r="AE170" s="167"/>
    </row>
    <row r="171" spans="1:31" ht="13.9">
      <c r="A171" s="145" t="s">
        <v>91</v>
      </c>
      <c r="B171" s="8" t="str">
        <f>VLOOKUP(A171,'CENTRO DE COSTOS'!A:D,4,FALSE)</f>
        <v>JOSE MAURICIO HERNANDEZ ROJAS</v>
      </c>
      <c r="C171" s="8" t="str">
        <f>VLOOKUP(A171,'CENTRO DE COSTOS'!A:D,2,FALSE)</f>
        <v>0004-0001</v>
      </c>
      <c r="D171" s="145">
        <v>23350</v>
      </c>
      <c r="E171" s="47" t="s">
        <v>1085</v>
      </c>
      <c r="F171" s="146">
        <v>81661</v>
      </c>
      <c r="G171" s="160" t="s">
        <v>155</v>
      </c>
      <c r="H171" s="150" t="s">
        <v>238</v>
      </c>
      <c r="I171" s="146" t="s">
        <v>193</v>
      </c>
      <c r="J171" s="147" t="s">
        <v>1086</v>
      </c>
      <c r="K171" s="146" t="s">
        <v>1087</v>
      </c>
      <c r="L171" s="154" t="s">
        <v>160</v>
      </c>
      <c r="M171" s="165" t="s">
        <v>1088</v>
      </c>
      <c r="N171" s="152">
        <v>45924</v>
      </c>
      <c r="O171" s="156">
        <v>45926</v>
      </c>
      <c r="P171" s="159" t="s">
        <v>243</v>
      </c>
      <c r="Q171" s="149" t="s">
        <v>244</v>
      </c>
      <c r="R171" s="145" t="s">
        <v>163</v>
      </c>
      <c r="S171" s="148" t="s">
        <v>1009</v>
      </c>
      <c r="T171" s="160" t="s">
        <v>165</v>
      </c>
      <c r="U171" s="145" t="s">
        <v>1089</v>
      </c>
      <c r="V171" s="147" t="s">
        <v>28</v>
      </c>
      <c r="W171" s="162" t="s">
        <v>177</v>
      </c>
      <c r="X171" s="160" t="s">
        <v>198</v>
      </c>
      <c r="Y171" s="145">
        <v>1</v>
      </c>
      <c r="Z171" s="93">
        <v>0</v>
      </c>
      <c r="AA171" s="96">
        <f>IF(V171="TIPO I",'BASE LIQUIDACION REDEBAN 2025'!$B$2,IF(V171="TIPO II",'BASE LIQUIDACION REDEBAN 2025'!$B$3,IF(V171="TIPO III",'BASE LIQUIDACION REDEBAN 2025'!$B$4,IF(V171="TIPO IV",'BASE LIQUIDACION REDEBAN 2025'!$B$5,IF(W171="AEREO",'BASE LIQUIDACION REDEBAN 2025'!$B$6,'BASE LIQUIDACION REDEBAN 2025'!$B$5)))))</f>
        <v>163813.69572160003</v>
      </c>
      <c r="AB171" s="96">
        <f>IF(V171="TIPO I",'BASE LIQUIDACION REDEBAN 2025'!$B$10,IF(V171="TIPO II",'BASE LIQUIDACION REDEBAN 2025'!$B$11,IF(V171="TIPO III",'BASE LIQUIDACION REDEBAN 2025'!$B$12,'BASE LIQUIDACION REDEBAN 2025'!$B$13)))</f>
        <v>140395.6348884</v>
      </c>
      <c r="AC171" s="97">
        <f t="shared" si="2"/>
        <v>163813.69572160003</v>
      </c>
      <c r="AE171" s="167"/>
    </row>
    <row r="172" spans="1:31" ht="13.9">
      <c r="A172" s="145" t="s">
        <v>91</v>
      </c>
      <c r="B172" s="8" t="str">
        <f>VLOOKUP(A172,'CENTRO DE COSTOS'!A:D,4,FALSE)</f>
        <v>JOSE MAURICIO HERNANDEZ ROJAS</v>
      </c>
      <c r="C172" s="8" t="str">
        <f>VLOOKUP(A172,'CENTRO DE COSTOS'!A:D,2,FALSE)</f>
        <v>0004-0001</v>
      </c>
      <c r="D172" s="145">
        <v>23660</v>
      </c>
      <c r="E172" s="47" t="s">
        <v>1090</v>
      </c>
      <c r="F172" s="146">
        <v>81679</v>
      </c>
      <c r="G172" s="160" t="s">
        <v>155</v>
      </c>
      <c r="H172" s="150" t="s">
        <v>238</v>
      </c>
      <c r="I172" s="146" t="s">
        <v>193</v>
      </c>
      <c r="J172" s="147" t="s">
        <v>1091</v>
      </c>
      <c r="K172" s="146" t="s">
        <v>1092</v>
      </c>
      <c r="L172" s="154" t="s">
        <v>160</v>
      </c>
      <c r="M172" s="165" t="s">
        <v>1093</v>
      </c>
      <c r="N172" s="152">
        <v>45924</v>
      </c>
      <c r="O172" s="156">
        <v>45925</v>
      </c>
      <c r="P172" s="159" t="s">
        <v>243</v>
      </c>
      <c r="Q172" s="149" t="s">
        <v>244</v>
      </c>
      <c r="R172" s="145" t="s">
        <v>163</v>
      </c>
      <c r="S172" s="148" t="s">
        <v>1000</v>
      </c>
      <c r="T172" s="160" t="s">
        <v>165</v>
      </c>
      <c r="U172" s="145" t="s">
        <v>1094</v>
      </c>
      <c r="V172" s="147" t="s">
        <v>28</v>
      </c>
      <c r="W172" s="162" t="s">
        <v>177</v>
      </c>
      <c r="X172" s="160" t="s">
        <v>198</v>
      </c>
      <c r="Y172" s="145">
        <v>1</v>
      </c>
      <c r="Z172" s="93">
        <v>0</v>
      </c>
      <c r="AA172" s="96">
        <f>IF(V172="TIPO I",'BASE LIQUIDACION REDEBAN 2025'!$B$2,IF(V172="TIPO II",'BASE LIQUIDACION REDEBAN 2025'!$B$3,IF(V172="TIPO III",'BASE LIQUIDACION REDEBAN 2025'!$B$4,IF(V172="TIPO IV",'BASE LIQUIDACION REDEBAN 2025'!$B$5,IF(W172="AEREO",'BASE LIQUIDACION REDEBAN 2025'!$B$6,'BASE LIQUIDACION REDEBAN 2025'!$B$5)))))</f>
        <v>163813.69572160003</v>
      </c>
      <c r="AB172" s="96">
        <f>IF(V172="TIPO I",'BASE LIQUIDACION REDEBAN 2025'!$B$10,IF(V172="TIPO II",'BASE LIQUIDACION REDEBAN 2025'!$B$11,IF(V172="TIPO III",'BASE LIQUIDACION REDEBAN 2025'!$B$12,'BASE LIQUIDACION REDEBAN 2025'!$B$13)))</f>
        <v>140395.6348884</v>
      </c>
      <c r="AC172" s="97">
        <f t="shared" si="2"/>
        <v>163813.69572160003</v>
      </c>
      <c r="AE172" s="167"/>
    </row>
    <row r="173" spans="1:31" ht="13.9">
      <c r="A173" s="145" t="s">
        <v>91</v>
      </c>
      <c r="B173" s="8" t="str">
        <f>VLOOKUP(A173,'CENTRO DE COSTOS'!A:D,4,FALSE)</f>
        <v>JOSE MAURICIO HERNANDEZ ROJAS</v>
      </c>
      <c r="C173" s="8" t="str">
        <f>VLOOKUP(A173,'CENTRO DE COSTOS'!A:D,2,FALSE)</f>
        <v>0004-0001</v>
      </c>
      <c r="D173" s="145">
        <v>23686</v>
      </c>
      <c r="E173" s="47" t="s">
        <v>1095</v>
      </c>
      <c r="F173" s="146">
        <v>81681</v>
      </c>
      <c r="G173" s="160" t="s">
        <v>155</v>
      </c>
      <c r="H173" s="150" t="s">
        <v>238</v>
      </c>
      <c r="I173" s="146" t="s">
        <v>193</v>
      </c>
      <c r="J173" s="147" t="s">
        <v>1096</v>
      </c>
      <c r="K173" s="146" t="s">
        <v>1097</v>
      </c>
      <c r="L173" s="154" t="s">
        <v>160</v>
      </c>
      <c r="M173" s="165" t="s">
        <v>1098</v>
      </c>
      <c r="N173" s="152">
        <v>45924</v>
      </c>
      <c r="O173" s="156">
        <v>45926</v>
      </c>
      <c r="P173" s="159" t="s">
        <v>243</v>
      </c>
      <c r="Q173" s="149" t="s">
        <v>244</v>
      </c>
      <c r="R173" s="145" t="s">
        <v>163</v>
      </c>
      <c r="S173" s="148" t="s">
        <v>1009</v>
      </c>
      <c r="T173" s="160" t="s">
        <v>165</v>
      </c>
      <c r="U173" s="145" t="s">
        <v>1099</v>
      </c>
      <c r="V173" s="147" t="s">
        <v>28</v>
      </c>
      <c r="W173" s="162" t="s">
        <v>177</v>
      </c>
      <c r="X173" s="160" t="s">
        <v>607</v>
      </c>
      <c r="Y173" s="145">
        <v>1</v>
      </c>
      <c r="Z173" s="93">
        <v>0</v>
      </c>
      <c r="AA173" s="96">
        <f>IF(V173="TIPO I",'BASE LIQUIDACION REDEBAN 2025'!$B$2,IF(V173="TIPO II",'BASE LIQUIDACION REDEBAN 2025'!$B$3,IF(V173="TIPO III",'BASE LIQUIDACION REDEBAN 2025'!$B$4,IF(V173="TIPO IV",'BASE LIQUIDACION REDEBAN 2025'!$B$5,IF(W173="AEREO",'BASE LIQUIDACION REDEBAN 2025'!$B$6,'BASE LIQUIDACION REDEBAN 2025'!$B$5)))))</f>
        <v>163813.69572160003</v>
      </c>
      <c r="AB173" s="96">
        <f>IF(V173="TIPO I",'BASE LIQUIDACION REDEBAN 2025'!$B$10,IF(V173="TIPO II",'BASE LIQUIDACION REDEBAN 2025'!$B$11,IF(V173="TIPO III",'BASE LIQUIDACION REDEBAN 2025'!$B$12,'BASE LIQUIDACION REDEBAN 2025'!$B$13)))</f>
        <v>140395.6348884</v>
      </c>
      <c r="AC173" s="97">
        <f t="shared" si="2"/>
        <v>163813.69572160003</v>
      </c>
      <c r="AE173" s="167"/>
    </row>
    <row r="174" spans="1:31" ht="13.9">
      <c r="A174" s="145" t="s">
        <v>60</v>
      </c>
      <c r="B174" s="8" t="str">
        <f>VLOOKUP(A174,'CENTRO DE COSTOS'!A:D,4,FALSE)</f>
        <v>JUAN SEBASTIÁN RÍOS CASTRILLÓN</v>
      </c>
      <c r="C174" s="8" t="str">
        <f>VLOOKUP(A174,'CENTRO DE COSTOS'!A:D,2,FALSE)</f>
        <v>0004-0005</v>
      </c>
      <c r="D174" s="145">
        <v>27615</v>
      </c>
      <c r="E174" s="47" t="s">
        <v>1100</v>
      </c>
      <c r="F174" s="146">
        <v>81633</v>
      </c>
      <c r="G174" s="160" t="s">
        <v>155</v>
      </c>
      <c r="H174" s="150" t="s">
        <v>238</v>
      </c>
      <c r="I174" s="146" t="s">
        <v>932</v>
      </c>
      <c r="J174" s="147" t="s">
        <v>270</v>
      </c>
      <c r="K174" s="146" t="s">
        <v>1101</v>
      </c>
      <c r="L174" s="154" t="s">
        <v>160</v>
      </c>
      <c r="M174" s="165" t="s">
        <v>1102</v>
      </c>
      <c r="N174" s="152">
        <v>45924</v>
      </c>
      <c r="O174" s="156">
        <v>45930</v>
      </c>
      <c r="P174" s="159" t="s">
        <v>243</v>
      </c>
      <c r="Q174" s="149" t="s">
        <v>244</v>
      </c>
      <c r="R174" s="145" t="s">
        <v>163</v>
      </c>
      <c r="S174" s="148" t="s">
        <v>1058</v>
      </c>
      <c r="T174" s="160" t="s">
        <v>165</v>
      </c>
      <c r="U174" s="145" t="s">
        <v>1103</v>
      </c>
      <c r="V174" s="147" t="s">
        <v>167</v>
      </c>
      <c r="W174" s="162" t="s">
        <v>824</v>
      </c>
      <c r="X174" s="160" t="s">
        <v>674</v>
      </c>
      <c r="Y174" s="145">
        <v>1</v>
      </c>
      <c r="Z174" s="93">
        <v>0</v>
      </c>
      <c r="AA174" s="96">
        <f>IF(V174="TIPO I",'BASE LIQUIDACION REDEBAN 2025'!$B$2,IF(V174="TIPO II",'BASE LIQUIDACION REDEBAN 2025'!$B$3,IF(V174="TIPO III",'BASE LIQUIDACION REDEBAN 2025'!$B$4,IF(V174="TIPO IV",'BASE LIQUIDACION REDEBAN 2025'!$B$5,IF(W174="AEREO",'BASE LIQUIDACION REDEBAN 2025'!$B$6,'BASE LIQUIDACION REDEBAN 2025'!$B$5)))))</f>
        <v>504832.64687880001</v>
      </c>
      <c r="AB174" s="96">
        <f>IF(V174="TIPO I",'BASE LIQUIDACION REDEBAN 2025'!$B$10,IF(V174="TIPO II",'BASE LIQUIDACION REDEBAN 2025'!$B$11,IF(V174="TIPO III",'BASE LIQUIDACION REDEBAN 2025'!$B$12,'BASE LIQUIDACION REDEBAN 2025'!$B$13)))</f>
        <v>196536.5258152</v>
      </c>
      <c r="AC174" s="97">
        <f t="shared" si="2"/>
        <v>504832.64687880001</v>
      </c>
      <c r="AE174" s="167"/>
    </row>
    <row r="175" spans="1:31" ht="13.9">
      <c r="A175" s="145" t="s">
        <v>93</v>
      </c>
      <c r="B175" s="8" t="str">
        <f>VLOOKUP(A175,'CENTRO DE COSTOS'!A:D,4,FALSE)</f>
        <v>DIEGO FERNANDO HENAO CARDONA</v>
      </c>
      <c r="C175" s="8" t="str">
        <f>VLOOKUP(A175,'CENTRO DE COSTOS'!A:D,2,FALSE)</f>
        <v>0004-0003</v>
      </c>
      <c r="D175" s="145">
        <v>52001</v>
      </c>
      <c r="E175" s="47" t="s">
        <v>1104</v>
      </c>
      <c r="F175" s="146">
        <v>81672</v>
      </c>
      <c r="G175" s="160" t="s">
        <v>155</v>
      </c>
      <c r="H175" s="150" t="s">
        <v>238</v>
      </c>
      <c r="I175" s="146" t="s">
        <v>157</v>
      </c>
      <c r="J175" s="147" t="s">
        <v>93</v>
      </c>
      <c r="K175" s="146" t="s">
        <v>1105</v>
      </c>
      <c r="L175" s="154" t="s">
        <v>160</v>
      </c>
      <c r="M175" s="165" t="s">
        <v>1106</v>
      </c>
      <c r="N175" s="152">
        <v>45924</v>
      </c>
      <c r="O175" s="156">
        <v>45925</v>
      </c>
      <c r="P175" s="159" t="s">
        <v>243</v>
      </c>
      <c r="Q175" s="149" t="s">
        <v>244</v>
      </c>
      <c r="R175" s="145" t="s">
        <v>163</v>
      </c>
      <c r="S175" s="148" t="s">
        <v>1000</v>
      </c>
      <c r="T175" s="160" t="s">
        <v>165</v>
      </c>
      <c r="U175" s="145" t="s">
        <v>1107</v>
      </c>
      <c r="V175" s="147" t="s">
        <v>25</v>
      </c>
      <c r="W175" s="162" t="s">
        <v>177</v>
      </c>
      <c r="X175" s="160" t="s">
        <v>247</v>
      </c>
      <c r="Y175" s="145">
        <v>1</v>
      </c>
      <c r="Z175" s="93">
        <v>0</v>
      </c>
      <c r="AA175" s="96">
        <f>IF(V175="TIPO I",'BASE LIQUIDACION REDEBAN 2025'!$B$2,IF(V175="TIPO II",'BASE LIQUIDACION REDEBAN 2025'!$B$3,IF(V175="TIPO III",'BASE LIQUIDACION REDEBAN 2025'!$B$4,IF(V175="TIPO IV",'BASE LIQUIDACION REDEBAN 2025'!$B$5,IF(W175="AEREO",'BASE LIQUIDACION REDEBAN 2025'!$B$6,'BASE LIQUIDACION REDEBAN 2025'!$B$5)))))</f>
        <v>75096.394270399993</v>
      </c>
      <c r="AB175" s="96">
        <f>IF(V175="TIPO I",'BASE LIQUIDACION REDEBAN 2025'!$B$10,IF(V175="TIPO II",'BASE LIQUIDACION REDEBAN 2025'!$B$11,IF(V175="TIPO III",'BASE LIQUIDACION REDEBAN 2025'!$B$12,'BASE LIQUIDACION REDEBAN 2025'!$B$13)))</f>
        <v>75096.394270399993</v>
      </c>
      <c r="AC175" s="97">
        <f t="shared" si="2"/>
        <v>75096.394270399993</v>
      </c>
      <c r="AE175" s="167"/>
    </row>
    <row r="176" spans="1:31" ht="13.9">
      <c r="A176" s="145" t="s">
        <v>93</v>
      </c>
      <c r="B176" s="8" t="str">
        <f>VLOOKUP(A176,'CENTRO DE COSTOS'!A:D,4,FALSE)</f>
        <v>DIEGO FERNANDO HENAO CARDONA</v>
      </c>
      <c r="C176" s="8" t="str">
        <f>VLOOKUP(A176,'CENTRO DE COSTOS'!A:D,2,FALSE)</f>
        <v>0004-0003</v>
      </c>
      <c r="D176" s="145">
        <v>52110</v>
      </c>
      <c r="E176" s="47" t="s">
        <v>1108</v>
      </c>
      <c r="F176" s="146">
        <v>81635</v>
      </c>
      <c r="G176" s="160" t="s">
        <v>155</v>
      </c>
      <c r="H176" s="150" t="s">
        <v>238</v>
      </c>
      <c r="I176" s="146" t="s">
        <v>157</v>
      </c>
      <c r="J176" s="147" t="s">
        <v>1109</v>
      </c>
      <c r="K176" s="146" t="s">
        <v>1110</v>
      </c>
      <c r="L176" s="154" t="s">
        <v>160</v>
      </c>
      <c r="M176" s="165" t="s">
        <v>1111</v>
      </c>
      <c r="N176" s="152">
        <v>45924</v>
      </c>
      <c r="O176" s="156">
        <v>45926</v>
      </c>
      <c r="P176" s="159" t="s">
        <v>243</v>
      </c>
      <c r="Q176" s="149" t="s">
        <v>244</v>
      </c>
      <c r="R176" s="145" t="s">
        <v>163</v>
      </c>
      <c r="S176" s="148" t="s">
        <v>1009</v>
      </c>
      <c r="T176" s="160" t="s">
        <v>165</v>
      </c>
      <c r="U176" s="145" t="s">
        <v>1112</v>
      </c>
      <c r="V176" s="147" t="s">
        <v>28</v>
      </c>
      <c r="W176" s="162" t="s">
        <v>177</v>
      </c>
      <c r="X176" s="160" t="s">
        <v>851</v>
      </c>
      <c r="Y176" s="145">
        <v>1</v>
      </c>
      <c r="Z176" s="93">
        <v>0</v>
      </c>
      <c r="AA176" s="96">
        <f>IF(V176="TIPO I",'BASE LIQUIDACION REDEBAN 2025'!$B$2,IF(V176="TIPO II",'BASE LIQUIDACION REDEBAN 2025'!$B$3,IF(V176="TIPO III",'BASE LIQUIDACION REDEBAN 2025'!$B$4,IF(V176="TIPO IV",'BASE LIQUIDACION REDEBAN 2025'!$B$5,IF(W176="AEREO",'BASE LIQUIDACION REDEBAN 2025'!$B$6,'BASE LIQUIDACION REDEBAN 2025'!$B$5)))))</f>
        <v>163813.69572160003</v>
      </c>
      <c r="AB176" s="96">
        <f>IF(V176="TIPO I",'BASE LIQUIDACION REDEBAN 2025'!$B$10,IF(V176="TIPO II",'BASE LIQUIDACION REDEBAN 2025'!$B$11,IF(V176="TIPO III",'BASE LIQUIDACION REDEBAN 2025'!$B$12,'BASE LIQUIDACION REDEBAN 2025'!$B$13)))</f>
        <v>140395.6348884</v>
      </c>
      <c r="AC176" s="97">
        <f t="shared" si="2"/>
        <v>163813.69572160003</v>
      </c>
      <c r="AE176" s="167"/>
    </row>
    <row r="177" spans="1:31" ht="13.9">
      <c r="A177" s="145" t="s">
        <v>81</v>
      </c>
      <c r="B177" s="8" t="str">
        <f>VLOOKUP(A177,'CENTRO DE COSTOS'!A:D,4,FALSE)</f>
        <v>MIGUEL JULIÁN HERNÁNDEZ GUARÍN</v>
      </c>
      <c r="C177" s="8" t="str">
        <f>VLOOKUP(A177,'CENTRO DE COSTOS'!A:D,2,FALSE)</f>
        <v>0004-0008</v>
      </c>
      <c r="D177" s="145">
        <v>54001</v>
      </c>
      <c r="E177" s="47" t="s">
        <v>1113</v>
      </c>
      <c r="F177" s="146">
        <v>81650</v>
      </c>
      <c r="G177" s="160" t="s">
        <v>155</v>
      </c>
      <c r="H177" s="150" t="s">
        <v>238</v>
      </c>
      <c r="I177" s="146" t="s">
        <v>296</v>
      </c>
      <c r="J177" s="147" t="s">
        <v>81</v>
      </c>
      <c r="K177" s="146" t="s">
        <v>1114</v>
      </c>
      <c r="L177" s="154" t="s">
        <v>160</v>
      </c>
      <c r="M177" s="165" t="s">
        <v>1115</v>
      </c>
      <c r="N177" s="152">
        <v>45924</v>
      </c>
      <c r="O177" s="156">
        <v>45925</v>
      </c>
      <c r="P177" s="159" t="s">
        <v>243</v>
      </c>
      <c r="Q177" s="149" t="s">
        <v>244</v>
      </c>
      <c r="R177" s="145" t="s">
        <v>163</v>
      </c>
      <c r="S177" s="148" t="s">
        <v>1000</v>
      </c>
      <c r="T177" s="160" t="s">
        <v>165</v>
      </c>
      <c r="U177" s="145" t="s">
        <v>1116</v>
      </c>
      <c r="V177" s="147" t="s">
        <v>25</v>
      </c>
      <c r="W177" s="162" t="s">
        <v>177</v>
      </c>
      <c r="X177" s="160" t="s">
        <v>307</v>
      </c>
      <c r="Y177" s="145">
        <v>1</v>
      </c>
      <c r="Z177" s="93">
        <v>0</v>
      </c>
      <c r="AA177" s="96">
        <f>IF(V177="TIPO I",'BASE LIQUIDACION REDEBAN 2025'!$B$2,IF(V177="TIPO II",'BASE LIQUIDACION REDEBAN 2025'!$B$3,IF(V177="TIPO III",'BASE LIQUIDACION REDEBAN 2025'!$B$4,IF(V177="TIPO IV",'BASE LIQUIDACION REDEBAN 2025'!$B$5,IF(W177="AEREO",'BASE LIQUIDACION REDEBAN 2025'!$B$6,'BASE LIQUIDACION REDEBAN 2025'!$B$5)))))</f>
        <v>75096.394270399993</v>
      </c>
      <c r="AB177" s="96">
        <f>IF(V177="TIPO I",'BASE LIQUIDACION REDEBAN 2025'!$B$10,IF(V177="TIPO II",'BASE LIQUIDACION REDEBAN 2025'!$B$11,IF(V177="TIPO III",'BASE LIQUIDACION REDEBAN 2025'!$B$12,'BASE LIQUIDACION REDEBAN 2025'!$B$13)))</f>
        <v>75096.394270399993</v>
      </c>
      <c r="AC177" s="97">
        <f t="shared" si="2"/>
        <v>75096.394270399993</v>
      </c>
      <c r="AE177" s="167"/>
    </row>
    <row r="178" spans="1:31" ht="13.9">
      <c r="A178" s="145" t="s">
        <v>81</v>
      </c>
      <c r="B178" s="8" t="str">
        <f>VLOOKUP(A178,'CENTRO DE COSTOS'!A:D,4,FALSE)</f>
        <v>MIGUEL JULIÁN HERNÁNDEZ GUARÍN</v>
      </c>
      <c r="C178" s="8" t="str">
        <f>VLOOKUP(A178,'CENTRO DE COSTOS'!A:D,2,FALSE)</f>
        <v>0004-0008</v>
      </c>
      <c r="D178" s="145">
        <v>54001</v>
      </c>
      <c r="E178" s="47" t="s">
        <v>1117</v>
      </c>
      <c r="F178" s="146">
        <v>81651</v>
      </c>
      <c r="G178" s="160" t="s">
        <v>155</v>
      </c>
      <c r="H178" s="150" t="s">
        <v>238</v>
      </c>
      <c r="I178" s="146" t="s">
        <v>296</v>
      </c>
      <c r="J178" s="147" t="s">
        <v>81</v>
      </c>
      <c r="K178" s="146" t="s">
        <v>1118</v>
      </c>
      <c r="L178" s="154" t="s">
        <v>160</v>
      </c>
      <c r="M178" s="165" t="s">
        <v>1119</v>
      </c>
      <c r="N178" s="152">
        <v>45924</v>
      </c>
      <c r="O178" s="156">
        <v>45925</v>
      </c>
      <c r="P178" s="159" t="s">
        <v>243</v>
      </c>
      <c r="Q178" s="149" t="s">
        <v>244</v>
      </c>
      <c r="R178" s="145" t="s">
        <v>163</v>
      </c>
      <c r="S178" s="148" t="s">
        <v>1000</v>
      </c>
      <c r="T178" s="160" t="s">
        <v>165</v>
      </c>
      <c r="U178" s="145" t="s">
        <v>1120</v>
      </c>
      <c r="V178" s="147" t="s">
        <v>25</v>
      </c>
      <c r="W178" s="162" t="s">
        <v>177</v>
      </c>
      <c r="X178" s="160" t="s">
        <v>301</v>
      </c>
      <c r="Y178" s="145">
        <v>1</v>
      </c>
      <c r="Z178" s="93">
        <v>0</v>
      </c>
      <c r="AA178" s="96">
        <f>IF(V178="TIPO I",'BASE LIQUIDACION REDEBAN 2025'!$B$2,IF(V178="TIPO II",'BASE LIQUIDACION REDEBAN 2025'!$B$3,IF(V178="TIPO III",'BASE LIQUIDACION REDEBAN 2025'!$B$4,IF(V178="TIPO IV",'BASE LIQUIDACION REDEBAN 2025'!$B$5,IF(W178="AEREO",'BASE LIQUIDACION REDEBAN 2025'!$B$6,'BASE LIQUIDACION REDEBAN 2025'!$B$5)))))</f>
        <v>75096.394270399993</v>
      </c>
      <c r="AB178" s="96">
        <f>IF(V178="TIPO I",'BASE LIQUIDACION REDEBAN 2025'!$B$10,IF(V178="TIPO II",'BASE LIQUIDACION REDEBAN 2025'!$B$11,IF(V178="TIPO III",'BASE LIQUIDACION REDEBAN 2025'!$B$12,'BASE LIQUIDACION REDEBAN 2025'!$B$13)))</f>
        <v>75096.394270399993</v>
      </c>
      <c r="AC178" s="97">
        <f t="shared" si="2"/>
        <v>75096.394270399993</v>
      </c>
      <c r="AE178" s="167"/>
    </row>
    <row r="179" spans="1:31" ht="13.9">
      <c r="A179" s="145" t="s">
        <v>81</v>
      </c>
      <c r="B179" s="8" t="str">
        <f>VLOOKUP(A179,'CENTRO DE COSTOS'!A:D,4,FALSE)</f>
        <v>MIGUEL JULIÁN HERNÁNDEZ GUARÍN</v>
      </c>
      <c r="C179" s="8" t="str">
        <f>VLOOKUP(A179,'CENTRO DE COSTOS'!A:D,2,FALSE)</f>
        <v>0004-0008</v>
      </c>
      <c r="D179" s="145">
        <v>54001</v>
      </c>
      <c r="E179" s="47" t="s">
        <v>1121</v>
      </c>
      <c r="F179" s="146">
        <v>81652</v>
      </c>
      <c r="G179" s="160" t="s">
        <v>155</v>
      </c>
      <c r="H179" s="150" t="s">
        <v>238</v>
      </c>
      <c r="I179" s="146" t="s">
        <v>296</v>
      </c>
      <c r="J179" s="147" t="s">
        <v>81</v>
      </c>
      <c r="K179" s="146" t="s">
        <v>1122</v>
      </c>
      <c r="L179" s="154" t="s">
        <v>160</v>
      </c>
      <c r="M179" s="165" t="s">
        <v>1123</v>
      </c>
      <c r="N179" s="152">
        <v>45924</v>
      </c>
      <c r="O179" s="156">
        <v>45925</v>
      </c>
      <c r="P179" s="159" t="s">
        <v>243</v>
      </c>
      <c r="Q179" s="149" t="s">
        <v>244</v>
      </c>
      <c r="R179" s="145" t="s">
        <v>163</v>
      </c>
      <c r="S179" s="148" t="s">
        <v>1000</v>
      </c>
      <c r="T179" s="160" t="s">
        <v>165</v>
      </c>
      <c r="U179" s="145" t="s">
        <v>1124</v>
      </c>
      <c r="V179" s="147" t="s">
        <v>25</v>
      </c>
      <c r="W179" s="162" t="s">
        <v>177</v>
      </c>
      <c r="X179" s="160" t="s">
        <v>466</v>
      </c>
      <c r="Y179" s="145">
        <v>1</v>
      </c>
      <c r="Z179" s="93">
        <v>0</v>
      </c>
      <c r="AA179" s="96">
        <f>IF(V179="TIPO I",'BASE LIQUIDACION REDEBAN 2025'!$B$2,IF(V179="TIPO II",'BASE LIQUIDACION REDEBAN 2025'!$B$3,IF(V179="TIPO III",'BASE LIQUIDACION REDEBAN 2025'!$B$4,IF(V179="TIPO IV",'BASE LIQUIDACION REDEBAN 2025'!$B$5,IF(W179="AEREO",'BASE LIQUIDACION REDEBAN 2025'!$B$6,'BASE LIQUIDACION REDEBAN 2025'!$B$5)))))</f>
        <v>75096.394270399993</v>
      </c>
      <c r="AB179" s="96">
        <f>IF(V179="TIPO I",'BASE LIQUIDACION REDEBAN 2025'!$B$10,IF(V179="TIPO II",'BASE LIQUIDACION REDEBAN 2025'!$B$11,IF(V179="TIPO III",'BASE LIQUIDACION REDEBAN 2025'!$B$12,'BASE LIQUIDACION REDEBAN 2025'!$B$13)))</f>
        <v>75096.394270399993</v>
      </c>
      <c r="AC179" s="97">
        <f t="shared" si="2"/>
        <v>75096.394270399993</v>
      </c>
      <c r="AE179" s="167"/>
    </row>
    <row r="180" spans="1:31" ht="13.9">
      <c r="A180" s="145" t="s">
        <v>81</v>
      </c>
      <c r="B180" s="8" t="str">
        <f>VLOOKUP(A180,'CENTRO DE COSTOS'!A:D,4,FALSE)</f>
        <v>MIGUEL JULIÁN HERNÁNDEZ GUARÍN</v>
      </c>
      <c r="C180" s="8" t="str">
        <f>VLOOKUP(A180,'CENTRO DE COSTOS'!A:D,2,FALSE)</f>
        <v>0004-0008</v>
      </c>
      <c r="D180" s="145">
        <v>54405</v>
      </c>
      <c r="E180" s="47" t="s">
        <v>1125</v>
      </c>
      <c r="F180" s="146">
        <v>81665</v>
      </c>
      <c r="G180" s="160" t="s">
        <v>155</v>
      </c>
      <c r="H180" s="150" t="s">
        <v>238</v>
      </c>
      <c r="I180" s="146" t="s">
        <v>296</v>
      </c>
      <c r="J180" s="147" t="s">
        <v>1126</v>
      </c>
      <c r="K180" s="146" t="s">
        <v>1127</v>
      </c>
      <c r="L180" s="154" t="s">
        <v>160</v>
      </c>
      <c r="M180" s="165" t="s">
        <v>1128</v>
      </c>
      <c r="N180" s="152">
        <v>45924</v>
      </c>
      <c r="O180" s="156">
        <v>45925</v>
      </c>
      <c r="P180" s="159" t="s">
        <v>243</v>
      </c>
      <c r="Q180" s="149" t="s">
        <v>244</v>
      </c>
      <c r="R180" s="145" t="s">
        <v>163</v>
      </c>
      <c r="S180" s="148" t="s">
        <v>1000</v>
      </c>
      <c r="T180" s="160" t="s">
        <v>165</v>
      </c>
      <c r="U180" s="145" t="s">
        <v>1129</v>
      </c>
      <c r="V180" s="147" t="s">
        <v>25</v>
      </c>
      <c r="W180" s="162" t="s">
        <v>177</v>
      </c>
      <c r="X180" s="160" t="s">
        <v>326</v>
      </c>
      <c r="Y180" s="145">
        <v>1</v>
      </c>
      <c r="Z180" s="93">
        <v>0</v>
      </c>
      <c r="AA180" s="96">
        <f>IF(V180="TIPO I",'BASE LIQUIDACION REDEBAN 2025'!$B$2,IF(V180="TIPO II",'BASE LIQUIDACION REDEBAN 2025'!$B$3,IF(V180="TIPO III",'BASE LIQUIDACION REDEBAN 2025'!$B$4,IF(V180="TIPO IV",'BASE LIQUIDACION REDEBAN 2025'!$B$5,IF(W180="AEREO",'BASE LIQUIDACION REDEBAN 2025'!$B$6,'BASE LIQUIDACION REDEBAN 2025'!$B$5)))))</f>
        <v>75096.394270399993</v>
      </c>
      <c r="AB180" s="96">
        <f>IF(V180="TIPO I",'BASE LIQUIDACION REDEBAN 2025'!$B$10,IF(V180="TIPO II",'BASE LIQUIDACION REDEBAN 2025'!$B$11,IF(V180="TIPO III",'BASE LIQUIDACION REDEBAN 2025'!$B$12,'BASE LIQUIDACION REDEBAN 2025'!$B$13)))</f>
        <v>75096.394270399993</v>
      </c>
      <c r="AC180" s="97">
        <f t="shared" si="2"/>
        <v>75096.394270399993</v>
      </c>
      <c r="AE180" s="167"/>
    </row>
    <row r="181" spans="1:31" ht="13.9">
      <c r="A181" s="145" t="s">
        <v>81</v>
      </c>
      <c r="B181" s="8" t="str">
        <f>VLOOKUP(A181,'CENTRO DE COSTOS'!A:D,4,FALSE)</f>
        <v>MIGUEL JULIÁN HERNÁNDEZ GUARÍN</v>
      </c>
      <c r="C181" s="8" t="str">
        <f>VLOOKUP(A181,'CENTRO DE COSTOS'!A:D,2,FALSE)</f>
        <v>0004-0008</v>
      </c>
      <c r="D181" s="145">
        <v>54498</v>
      </c>
      <c r="E181" s="47" t="s">
        <v>1130</v>
      </c>
      <c r="F181" s="146">
        <v>81669</v>
      </c>
      <c r="G181" s="160" t="s">
        <v>155</v>
      </c>
      <c r="H181" s="150" t="s">
        <v>238</v>
      </c>
      <c r="I181" s="146" t="s">
        <v>296</v>
      </c>
      <c r="J181" s="147" t="s">
        <v>1131</v>
      </c>
      <c r="K181" s="146" t="s">
        <v>1132</v>
      </c>
      <c r="L181" s="154" t="s">
        <v>160</v>
      </c>
      <c r="M181" s="165" t="s">
        <v>1133</v>
      </c>
      <c r="N181" s="152">
        <v>45924</v>
      </c>
      <c r="O181" s="156">
        <v>45926</v>
      </c>
      <c r="P181" s="159" t="s">
        <v>243</v>
      </c>
      <c r="Q181" s="149" t="s">
        <v>244</v>
      </c>
      <c r="R181" s="145" t="s">
        <v>163</v>
      </c>
      <c r="S181" s="148" t="s">
        <v>1009</v>
      </c>
      <c r="T181" s="160" t="s">
        <v>165</v>
      </c>
      <c r="U181" s="145" t="s">
        <v>1134</v>
      </c>
      <c r="V181" s="147" t="s">
        <v>32</v>
      </c>
      <c r="W181" s="162" t="s">
        <v>177</v>
      </c>
      <c r="X181" s="160" t="s">
        <v>1135</v>
      </c>
      <c r="Y181" s="145">
        <v>1</v>
      </c>
      <c r="Z181" s="93">
        <v>0</v>
      </c>
      <c r="AA181" s="96">
        <f>IF(V181="TIPO I",'BASE LIQUIDACION REDEBAN 2025'!$B$2,IF(V181="TIPO II",'BASE LIQUIDACION REDEBAN 2025'!$B$3,IF(V181="TIPO III",'BASE LIQUIDACION REDEBAN 2025'!$B$4,IF(V181="TIPO IV",'BASE LIQUIDACION REDEBAN 2025'!$B$5,IF(W181="AEREO",'BASE LIQUIDACION REDEBAN 2025'!$B$6,'BASE LIQUIDACION REDEBAN 2025'!$B$5)))))</f>
        <v>504832.64687880001</v>
      </c>
      <c r="AB181" s="96">
        <f>IF(V181="TIPO I",'BASE LIQUIDACION REDEBAN 2025'!$B$10,IF(V181="TIPO II",'BASE LIQUIDACION REDEBAN 2025'!$B$11,IF(V181="TIPO III",'BASE LIQUIDACION REDEBAN 2025'!$B$12,'BASE LIQUIDACION REDEBAN 2025'!$B$13)))</f>
        <v>196536.5258152</v>
      </c>
      <c r="AC181" s="97">
        <f t="shared" si="2"/>
        <v>504832.64687880001</v>
      </c>
      <c r="AE181" s="167"/>
    </row>
    <row r="182" spans="1:31" ht="13.9">
      <c r="A182" s="145" t="s">
        <v>94</v>
      </c>
      <c r="B182" s="8" t="str">
        <f>VLOOKUP(A182,'CENTRO DE COSTOS'!A:D,4,FALSE)</f>
        <v>DIEGO FERNANDO HENAO CARDONA</v>
      </c>
      <c r="C182" s="8" t="str">
        <f>VLOOKUP(A182,'CENTRO DE COSTOS'!A:D,2,FALSE)</f>
        <v>0004-0002</v>
      </c>
      <c r="D182" s="145">
        <v>66400</v>
      </c>
      <c r="E182" s="47" t="s">
        <v>1136</v>
      </c>
      <c r="F182" s="146">
        <v>81663</v>
      </c>
      <c r="G182" s="160" t="s">
        <v>155</v>
      </c>
      <c r="H182" s="150" t="s">
        <v>238</v>
      </c>
      <c r="I182" s="146" t="s">
        <v>186</v>
      </c>
      <c r="J182" s="147" t="s">
        <v>1137</v>
      </c>
      <c r="K182" s="146" t="s">
        <v>1138</v>
      </c>
      <c r="L182" s="154" t="s">
        <v>160</v>
      </c>
      <c r="M182" s="165" t="s">
        <v>1139</v>
      </c>
      <c r="N182" s="152">
        <v>45924</v>
      </c>
      <c r="O182" s="156">
        <v>45925</v>
      </c>
      <c r="P182" s="159" t="s">
        <v>243</v>
      </c>
      <c r="Q182" s="149" t="s">
        <v>244</v>
      </c>
      <c r="R182" s="145" t="s">
        <v>163</v>
      </c>
      <c r="S182" s="148" t="s">
        <v>1029</v>
      </c>
      <c r="T182" s="160" t="s">
        <v>165</v>
      </c>
      <c r="U182" s="145" t="s">
        <v>1140</v>
      </c>
      <c r="V182" s="147" t="s">
        <v>25</v>
      </c>
      <c r="W182" s="162" t="s">
        <v>177</v>
      </c>
      <c r="X182" s="160" t="s">
        <v>275</v>
      </c>
      <c r="Y182" s="145">
        <v>1</v>
      </c>
      <c r="Z182" s="93">
        <v>0</v>
      </c>
      <c r="AA182" s="96">
        <f>IF(V182="TIPO I",'BASE LIQUIDACION REDEBAN 2025'!$B$2,IF(V182="TIPO II",'BASE LIQUIDACION REDEBAN 2025'!$B$3,IF(V182="TIPO III",'BASE LIQUIDACION REDEBAN 2025'!$B$4,IF(V182="TIPO IV",'BASE LIQUIDACION REDEBAN 2025'!$B$5,IF(W182="AEREO",'BASE LIQUIDACION REDEBAN 2025'!$B$6,'BASE LIQUIDACION REDEBAN 2025'!$B$5)))))</f>
        <v>75096.394270399993</v>
      </c>
      <c r="AB182" s="96">
        <f>IF(V182="TIPO I",'BASE LIQUIDACION REDEBAN 2025'!$B$10,IF(V182="TIPO II",'BASE LIQUIDACION REDEBAN 2025'!$B$11,IF(V182="TIPO III",'BASE LIQUIDACION REDEBAN 2025'!$B$12,'BASE LIQUIDACION REDEBAN 2025'!$B$13)))</f>
        <v>75096.394270399993</v>
      </c>
      <c r="AC182" s="97">
        <f t="shared" si="2"/>
        <v>75096.394270399993</v>
      </c>
      <c r="AE182" s="167"/>
    </row>
    <row r="183" spans="1:31" ht="13.9">
      <c r="A183" s="145" t="s">
        <v>72</v>
      </c>
      <c r="B183" s="8" t="str">
        <f>VLOOKUP(A183,'CENTRO DE COSTOS'!A:D,4,FALSE)</f>
        <v>MIGUEL JULIÁN HERNÁNDEZ GUARÍN</v>
      </c>
      <c r="C183" s="8" t="str">
        <f>VLOOKUP(A183,'CENTRO DE COSTOS'!A:D,2,FALSE)</f>
        <v>0004-0008</v>
      </c>
      <c r="D183" s="145">
        <v>68001</v>
      </c>
      <c r="E183" s="47" t="s">
        <v>1141</v>
      </c>
      <c r="F183" s="146">
        <v>81634</v>
      </c>
      <c r="G183" s="160" t="s">
        <v>155</v>
      </c>
      <c r="H183" s="150" t="s">
        <v>238</v>
      </c>
      <c r="I183" s="146" t="s">
        <v>224</v>
      </c>
      <c r="J183" s="147" t="s">
        <v>72</v>
      </c>
      <c r="K183" s="146" t="s">
        <v>1142</v>
      </c>
      <c r="L183" s="154" t="s">
        <v>160</v>
      </c>
      <c r="M183" s="165" t="s">
        <v>1143</v>
      </c>
      <c r="N183" s="152">
        <v>45924</v>
      </c>
      <c r="O183" s="156">
        <v>45925</v>
      </c>
      <c r="P183" s="159" t="s">
        <v>243</v>
      </c>
      <c r="Q183" s="149" t="s">
        <v>244</v>
      </c>
      <c r="R183" s="145" t="s">
        <v>163</v>
      </c>
      <c r="S183" s="148" t="s">
        <v>1029</v>
      </c>
      <c r="T183" s="160" t="s">
        <v>165</v>
      </c>
      <c r="U183" s="145" t="s">
        <v>1144</v>
      </c>
      <c r="V183" s="147" t="s">
        <v>25</v>
      </c>
      <c r="W183" s="162" t="s">
        <v>177</v>
      </c>
      <c r="X183" s="160" t="s">
        <v>319</v>
      </c>
      <c r="Y183" s="145">
        <v>1</v>
      </c>
      <c r="Z183" s="93">
        <v>0</v>
      </c>
      <c r="AA183" s="96">
        <f>IF(V183="TIPO I",'BASE LIQUIDACION REDEBAN 2025'!$B$2,IF(V183="TIPO II",'BASE LIQUIDACION REDEBAN 2025'!$B$3,IF(V183="TIPO III",'BASE LIQUIDACION REDEBAN 2025'!$B$4,IF(V183="TIPO IV",'BASE LIQUIDACION REDEBAN 2025'!$B$5,IF(W183="AEREO",'BASE LIQUIDACION REDEBAN 2025'!$B$6,'BASE LIQUIDACION REDEBAN 2025'!$B$5)))))</f>
        <v>75096.394270399993</v>
      </c>
      <c r="AB183" s="96">
        <f>IF(V183="TIPO I",'BASE LIQUIDACION REDEBAN 2025'!$B$10,IF(V183="TIPO II",'BASE LIQUIDACION REDEBAN 2025'!$B$11,IF(V183="TIPO III",'BASE LIQUIDACION REDEBAN 2025'!$B$12,'BASE LIQUIDACION REDEBAN 2025'!$B$13)))</f>
        <v>75096.394270399993</v>
      </c>
      <c r="AC183" s="97">
        <f t="shared" si="2"/>
        <v>75096.394270399993</v>
      </c>
      <c r="AE183" s="167"/>
    </row>
    <row r="184" spans="1:31" ht="13.9">
      <c r="A184" s="145" t="s">
        <v>72</v>
      </c>
      <c r="B184" s="8" t="str">
        <f>VLOOKUP(A184,'CENTRO DE COSTOS'!A:D,4,FALSE)</f>
        <v>MIGUEL JULIÁN HERNÁNDEZ GUARÍN</v>
      </c>
      <c r="C184" s="8" t="str">
        <f>VLOOKUP(A184,'CENTRO DE COSTOS'!A:D,2,FALSE)</f>
        <v>0004-0008</v>
      </c>
      <c r="D184" s="145">
        <v>68307</v>
      </c>
      <c r="E184" s="47" t="s">
        <v>1145</v>
      </c>
      <c r="F184" s="146">
        <v>81657</v>
      </c>
      <c r="G184" s="160" t="s">
        <v>155</v>
      </c>
      <c r="H184" s="150" t="s">
        <v>238</v>
      </c>
      <c r="I184" s="146" t="s">
        <v>224</v>
      </c>
      <c r="J184" s="147" t="s">
        <v>1146</v>
      </c>
      <c r="K184" s="146" t="s">
        <v>1147</v>
      </c>
      <c r="L184" s="154" t="s">
        <v>160</v>
      </c>
      <c r="M184" s="165" t="s">
        <v>1148</v>
      </c>
      <c r="N184" s="152">
        <v>45924</v>
      </c>
      <c r="O184" s="156">
        <v>45925</v>
      </c>
      <c r="P184" s="159" t="s">
        <v>243</v>
      </c>
      <c r="Q184" s="149" t="s">
        <v>244</v>
      </c>
      <c r="R184" s="145" t="s">
        <v>163</v>
      </c>
      <c r="S184" s="148" t="s">
        <v>1029</v>
      </c>
      <c r="T184" s="160" t="s">
        <v>165</v>
      </c>
      <c r="U184" s="145" t="s">
        <v>1149</v>
      </c>
      <c r="V184" s="147" t="s">
        <v>25</v>
      </c>
      <c r="W184" s="162" t="s">
        <v>177</v>
      </c>
      <c r="X184" s="160" t="s">
        <v>754</v>
      </c>
      <c r="Y184" s="145">
        <v>1</v>
      </c>
      <c r="Z184" s="93">
        <v>0</v>
      </c>
      <c r="AA184" s="96">
        <f>IF(V184="TIPO I",'BASE LIQUIDACION REDEBAN 2025'!$B$2,IF(V184="TIPO II",'BASE LIQUIDACION REDEBAN 2025'!$B$3,IF(V184="TIPO III",'BASE LIQUIDACION REDEBAN 2025'!$B$4,IF(V184="TIPO IV",'BASE LIQUIDACION REDEBAN 2025'!$B$5,IF(W184="AEREO",'BASE LIQUIDACION REDEBAN 2025'!$B$6,'BASE LIQUIDACION REDEBAN 2025'!$B$5)))))</f>
        <v>75096.394270399993</v>
      </c>
      <c r="AB184" s="96">
        <f>IF(V184="TIPO I",'BASE LIQUIDACION REDEBAN 2025'!$B$10,IF(V184="TIPO II",'BASE LIQUIDACION REDEBAN 2025'!$B$11,IF(V184="TIPO III",'BASE LIQUIDACION REDEBAN 2025'!$B$12,'BASE LIQUIDACION REDEBAN 2025'!$B$13)))</f>
        <v>75096.394270399993</v>
      </c>
      <c r="AC184" s="97">
        <f t="shared" si="2"/>
        <v>75096.394270399993</v>
      </c>
      <c r="AE184" s="167"/>
    </row>
    <row r="185" spans="1:31" ht="13.9">
      <c r="A185" s="145" t="s">
        <v>72</v>
      </c>
      <c r="B185" s="8" t="str">
        <f>VLOOKUP(A185,'CENTRO DE COSTOS'!A:D,4,FALSE)</f>
        <v>MIGUEL JULIÁN HERNÁNDEZ GUARÍN</v>
      </c>
      <c r="C185" s="8" t="str">
        <f>VLOOKUP(A185,'CENTRO DE COSTOS'!A:D,2,FALSE)</f>
        <v>0004-0008</v>
      </c>
      <c r="D185" s="145">
        <v>68406</v>
      </c>
      <c r="E185" s="47" t="s">
        <v>1150</v>
      </c>
      <c r="F185" s="146">
        <v>81664</v>
      </c>
      <c r="G185" s="160" t="s">
        <v>155</v>
      </c>
      <c r="H185" s="150" t="s">
        <v>238</v>
      </c>
      <c r="I185" s="146" t="s">
        <v>224</v>
      </c>
      <c r="J185" s="147" t="s">
        <v>976</v>
      </c>
      <c r="K185" s="146" t="s">
        <v>1151</v>
      </c>
      <c r="L185" s="154" t="s">
        <v>160</v>
      </c>
      <c r="M185" s="165" t="s">
        <v>1152</v>
      </c>
      <c r="N185" s="152">
        <v>45924</v>
      </c>
      <c r="O185" s="156">
        <v>45925</v>
      </c>
      <c r="P185" s="159" t="s">
        <v>243</v>
      </c>
      <c r="Q185" s="149" t="s">
        <v>365</v>
      </c>
      <c r="R185" s="145" t="s">
        <v>163</v>
      </c>
      <c r="S185" s="148" t="s">
        <v>1029</v>
      </c>
      <c r="T185" s="160" t="s">
        <v>165</v>
      </c>
      <c r="U185" s="145" t="s">
        <v>1153</v>
      </c>
      <c r="V185" s="147" t="s">
        <v>28</v>
      </c>
      <c r="W185" s="162" t="s">
        <v>177</v>
      </c>
      <c r="X185" s="160" t="s">
        <v>747</v>
      </c>
      <c r="Y185" s="145">
        <v>1</v>
      </c>
      <c r="Z185" s="93">
        <v>0</v>
      </c>
      <c r="AA185" s="96">
        <f>IF(V185="TIPO I",'BASE LIQUIDACION REDEBAN 2025'!$B$2,IF(V185="TIPO II",'BASE LIQUIDACION REDEBAN 2025'!$B$3,IF(V185="TIPO III",'BASE LIQUIDACION REDEBAN 2025'!$B$4,IF(V185="TIPO IV",'BASE LIQUIDACION REDEBAN 2025'!$B$5,IF(W185="AEREO",'BASE LIQUIDACION REDEBAN 2025'!$B$6,'BASE LIQUIDACION REDEBAN 2025'!$B$5)))))</f>
        <v>163813.69572160003</v>
      </c>
      <c r="AB185" s="96">
        <f>IF(V185="TIPO I",'BASE LIQUIDACION REDEBAN 2025'!$B$10,IF(V185="TIPO II",'BASE LIQUIDACION REDEBAN 2025'!$B$11,IF(V185="TIPO III",'BASE LIQUIDACION REDEBAN 2025'!$B$12,'BASE LIQUIDACION REDEBAN 2025'!$B$13)))</f>
        <v>140395.6348884</v>
      </c>
      <c r="AC185" s="97">
        <f t="shared" si="2"/>
        <v>163813.69572160003</v>
      </c>
      <c r="AE185" s="167"/>
    </row>
    <row r="186" spans="1:31" ht="13.9">
      <c r="A186" s="145" t="s">
        <v>72</v>
      </c>
      <c r="B186" s="8" t="str">
        <f>VLOOKUP(A186,'CENTRO DE COSTOS'!A:D,4,FALSE)</f>
        <v>MIGUEL JULIÁN HERNÁNDEZ GUARÍN</v>
      </c>
      <c r="C186" s="8" t="str">
        <f>VLOOKUP(A186,'CENTRO DE COSTOS'!A:D,2,FALSE)</f>
        <v>0004-0008</v>
      </c>
      <c r="D186" s="145">
        <v>68872</v>
      </c>
      <c r="E186" s="47" t="s">
        <v>1154</v>
      </c>
      <c r="F186" s="146">
        <v>81693</v>
      </c>
      <c r="G186" s="160" t="s">
        <v>155</v>
      </c>
      <c r="H186" s="150" t="s">
        <v>238</v>
      </c>
      <c r="I186" s="146" t="s">
        <v>224</v>
      </c>
      <c r="J186" s="147" t="s">
        <v>749</v>
      </c>
      <c r="K186" s="146" t="s">
        <v>1155</v>
      </c>
      <c r="L186" s="154" t="s">
        <v>160</v>
      </c>
      <c r="M186" s="165" t="s">
        <v>1156</v>
      </c>
      <c r="N186" s="152">
        <v>45924</v>
      </c>
      <c r="O186" s="156">
        <v>45925</v>
      </c>
      <c r="P186" s="159" t="s">
        <v>243</v>
      </c>
      <c r="Q186" s="149" t="s">
        <v>244</v>
      </c>
      <c r="R186" s="145" t="s">
        <v>163</v>
      </c>
      <c r="S186" s="148" t="s">
        <v>1029</v>
      </c>
      <c r="T186" s="160" t="s">
        <v>165</v>
      </c>
      <c r="U186" s="145" t="s">
        <v>1157</v>
      </c>
      <c r="V186" s="147" t="s">
        <v>30</v>
      </c>
      <c r="W186" s="162" t="s">
        <v>177</v>
      </c>
      <c r="X186" s="160" t="s">
        <v>230</v>
      </c>
      <c r="Y186" s="145">
        <v>1</v>
      </c>
      <c r="Z186" s="93">
        <v>0</v>
      </c>
      <c r="AA186" s="96">
        <f>IF(V186="TIPO I",'BASE LIQUIDACION REDEBAN 2025'!$B$2,IF(V186="TIPO II",'BASE LIQUIDACION REDEBAN 2025'!$B$3,IF(V186="TIPO III",'BASE LIQUIDACION REDEBAN 2025'!$B$4,IF(V186="TIPO IV",'BASE LIQUIDACION REDEBAN 2025'!$B$5,IF(W186="AEREO",'BASE LIQUIDACION REDEBAN 2025'!$B$6,'BASE LIQUIDACION REDEBAN 2025'!$B$5)))))</f>
        <v>275728.78077800001</v>
      </c>
      <c r="AB186" s="96">
        <f>IF(V186="TIPO I",'BASE LIQUIDACION REDEBAN 2025'!$B$10,IF(V186="TIPO II",'BASE LIQUIDACION REDEBAN 2025'!$B$11,IF(V186="TIPO III",'BASE LIQUIDACION REDEBAN 2025'!$B$12,'BASE LIQUIDACION REDEBAN 2025'!$B$13)))</f>
        <v>196536.5258152</v>
      </c>
      <c r="AC186" s="97">
        <f t="shared" si="2"/>
        <v>275728.78077800001</v>
      </c>
      <c r="AE186" s="167"/>
    </row>
    <row r="187" spans="1:31" ht="13.9">
      <c r="A187" s="145" t="s">
        <v>97</v>
      </c>
      <c r="B187" s="8" t="str">
        <f>VLOOKUP(A187,'CENTRO DE COSTOS'!A:D,4,FALSE)</f>
        <v>JOSE MAURICIO HERNANDEZ ROJAS</v>
      </c>
      <c r="C187" s="8" t="str">
        <f>VLOOKUP(A187,'CENTRO DE COSTOS'!A:D,2,FALSE)</f>
        <v>0004-0001</v>
      </c>
      <c r="D187" s="145">
        <v>70001</v>
      </c>
      <c r="E187" s="47" t="s">
        <v>1158</v>
      </c>
      <c r="F187" s="146">
        <v>81685</v>
      </c>
      <c r="G187" s="160" t="s">
        <v>155</v>
      </c>
      <c r="H187" s="150" t="s">
        <v>238</v>
      </c>
      <c r="I187" s="146" t="s">
        <v>333</v>
      </c>
      <c r="J187" s="147" t="s">
        <v>97</v>
      </c>
      <c r="K187" s="146" t="s">
        <v>1159</v>
      </c>
      <c r="L187" s="154" t="s">
        <v>160</v>
      </c>
      <c r="M187" s="165" t="s">
        <v>1160</v>
      </c>
      <c r="N187" s="152">
        <v>45924</v>
      </c>
      <c r="O187" s="156">
        <v>45925</v>
      </c>
      <c r="P187" s="159" t="s">
        <v>243</v>
      </c>
      <c r="Q187" s="149" t="s">
        <v>244</v>
      </c>
      <c r="R187" s="145" t="s">
        <v>163</v>
      </c>
      <c r="S187" s="148" t="s">
        <v>1029</v>
      </c>
      <c r="T187" s="160" t="s">
        <v>165</v>
      </c>
      <c r="U187" s="145" t="s">
        <v>1161</v>
      </c>
      <c r="V187" s="147" t="s">
        <v>25</v>
      </c>
      <c r="W187" s="162" t="s">
        <v>177</v>
      </c>
      <c r="X187" s="160" t="s">
        <v>1162</v>
      </c>
      <c r="Y187" s="145">
        <v>1</v>
      </c>
      <c r="Z187" s="93">
        <v>0</v>
      </c>
      <c r="AA187" s="96">
        <f>IF(V187="TIPO I",'BASE LIQUIDACION REDEBAN 2025'!$B$2,IF(V187="TIPO II",'BASE LIQUIDACION REDEBAN 2025'!$B$3,IF(V187="TIPO III",'BASE LIQUIDACION REDEBAN 2025'!$B$4,IF(V187="TIPO IV",'BASE LIQUIDACION REDEBAN 2025'!$B$5,IF(W187="AEREO",'BASE LIQUIDACION REDEBAN 2025'!$B$6,'BASE LIQUIDACION REDEBAN 2025'!$B$5)))))</f>
        <v>75096.394270399993</v>
      </c>
      <c r="AB187" s="96">
        <f>IF(V187="TIPO I",'BASE LIQUIDACION REDEBAN 2025'!$B$10,IF(V187="TIPO II",'BASE LIQUIDACION REDEBAN 2025'!$B$11,IF(V187="TIPO III",'BASE LIQUIDACION REDEBAN 2025'!$B$12,'BASE LIQUIDACION REDEBAN 2025'!$B$13)))</f>
        <v>75096.394270399993</v>
      </c>
      <c r="AC187" s="97">
        <f t="shared" si="2"/>
        <v>75096.394270399993</v>
      </c>
      <c r="AE187" s="167"/>
    </row>
    <row r="188" spans="1:31" ht="13.9">
      <c r="A188" s="145" t="s">
        <v>97</v>
      </c>
      <c r="B188" s="8" t="str">
        <f>VLOOKUP(A188,'CENTRO DE COSTOS'!A:D,4,FALSE)</f>
        <v>JOSE MAURICIO HERNANDEZ ROJAS</v>
      </c>
      <c r="C188" s="8" t="str">
        <f>VLOOKUP(A188,'CENTRO DE COSTOS'!A:D,2,FALSE)</f>
        <v>0004-0001</v>
      </c>
      <c r="D188" s="145">
        <v>70001</v>
      </c>
      <c r="E188" s="47" t="s">
        <v>1163</v>
      </c>
      <c r="F188" s="146">
        <v>81684</v>
      </c>
      <c r="G188" s="160" t="s">
        <v>155</v>
      </c>
      <c r="H188" s="150" t="s">
        <v>238</v>
      </c>
      <c r="I188" s="146" t="s">
        <v>333</v>
      </c>
      <c r="J188" s="147" t="s">
        <v>97</v>
      </c>
      <c r="K188" s="146" t="s">
        <v>1164</v>
      </c>
      <c r="L188" s="154" t="s">
        <v>160</v>
      </c>
      <c r="M188" s="165" t="s">
        <v>1165</v>
      </c>
      <c r="N188" s="152">
        <v>45924</v>
      </c>
      <c r="O188" s="156">
        <v>45926</v>
      </c>
      <c r="P188" s="159" t="s">
        <v>243</v>
      </c>
      <c r="Q188" s="149" t="s">
        <v>244</v>
      </c>
      <c r="R188" s="145" t="s">
        <v>163</v>
      </c>
      <c r="S188" s="148" t="s">
        <v>1009</v>
      </c>
      <c r="T188" s="160" t="s">
        <v>165</v>
      </c>
      <c r="U188" s="145" t="s">
        <v>1166</v>
      </c>
      <c r="V188" s="147" t="s">
        <v>25</v>
      </c>
      <c r="W188" s="162" t="s">
        <v>177</v>
      </c>
      <c r="X188" s="160" t="s">
        <v>339</v>
      </c>
      <c r="Y188" s="145">
        <v>1</v>
      </c>
      <c r="Z188" s="93">
        <v>0</v>
      </c>
      <c r="AA188" s="96">
        <f>IF(V188="TIPO I",'BASE LIQUIDACION REDEBAN 2025'!$B$2,IF(V188="TIPO II",'BASE LIQUIDACION REDEBAN 2025'!$B$3,IF(V188="TIPO III",'BASE LIQUIDACION REDEBAN 2025'!$B$4,IF(V188="TIPO IV",'BASE LIQUIDACION REDEBAN 2025'!$B$5,IF(W188="AEREO",'BASE LIQUIDACION REDEBAN 2025'!$B$6,'BASE LIQUIDACION REDEBAN 2025'!$B$5)))))</f>
        <v>75096.394270399993</v>
      </c>
      <c r="AB188" s="96">
        <f>IF(V188="TIPO I",'BASE LIQUIDACION REDEBAN 2025'!$B$10,IF(V188="TIPO II",'BASE LIQUIDACION REDEBAN 2025'!$B$11,IF(V188="TIPO III",'BASE LIQUIDACION REDEBAN 2025'!$B$12,'BASE LIQUIDACION REDEBAN 2025'!$B$13)))</f>
        <v>75096.394270399993</v>
      </c>
      <c r="AC188" s="97">
        <f t="shared" si="2"/>
        <v>75096.394270399993</v>
      </c>
      <c r="AE188" s="167"/>
    </row>
    <row r="189" spans="1:31" ht="13.9">
      <c r="A189" s="145" t="s">
        <v>86</v>
      </c>
      <c r="B189" s="8" t="str">
        <f>VLOOKUP(A189,'CENTRO DE COSTOS'!A:D,4,FALSE)</f>
        <v>KEVIN ALEXIS CORZO BUSTOS</v>
      </c>
      <c r="C189" s="8" t="str">
        <f>VLOOKUP(A189,'CENTRO DE COSTOS'!A:D,2,FALSE)</f>
        <v>0004-0007</v>
      </c>
      <c r="D189" s="145">
        <v>73001</v>
      </c>
      <c r="E189" s="47" t="s">
        <v>1167</v>
      </c>
      <c r="F189" s="146">
        <v>81658</v>
      </c>
      <c r="G189" s="160" t="s">
        <v>155</v>
      </c>
      <c r="H189" s="150" t="s">
        <v>238</v>
      </c>
      <c r="I189" s="146" t="s">
        <v>494</v>
      </c>
      <c r="J189" s="147" t="s">
        <v>86</v>
      </c>
      <c r="K189" s="146" t="s">
        <v>1168</v>
      </c>
      <c r="L189" s="154" t="s">
        <v>160</v>
      </c>
      <c r="M189" s="165" t="s">
        <v>1169</v>
      </c>
      <c r="N189" s="152">
        <v>45924</v>
      </c>
      <c r="O189" s="156">
        <v>45925</v>
      </c>
      <c r="P189" s="159" t="s">
        <v>243</v>
      </c>
      <c r="Q189" s="149" t="s">
        <v>244</v>
      </c>
      <c r="R189" s="145" t="s">
        <v>163</v>
      </c>
      <c r="S189" s="148" t="s">
        <v>1029</v>
      </c>
      <c r="T189" s="160" t="s">
        <v>165</v>
      </c>
      <c r="U189" s="145" t="s">
        <v>1170</v>
      </c>
      <c r="V189" s="147" t="s">
        <v>25</v>
      </c>
      <c r="W189" s="162" t="s">
        <v>177</v>
      </c>
      <c r="X189" s="160" t="s">
        <v>498</v>
      </c>
      <c r="Y189" s="145">
        <v>1</v>
      </c>
      <c r="Z189" s="93">
        <v>0</v>
      </c>
      <c r="AA189" s="96">
        <f>IF(V189="TIPO I",'BASE LIQUIDACION REDEBAN 2025'!$B$2,IF(V189="TIPO II",'BASE LIQUIDACION REDEBAN 2025'!$B$3,IF(V189="TIPO III",'BASE LIQUIDACION REDEBAN 2025'!$B$4,IF(V189="TIPO IV",'BASE LIQUIDACION REDEBAN 2025'!$B$5,IF(W189="AEREO",'BASE LIQUIDACION REDEBAN 2025'!$B$6,'BASE LIQUIDACION REDEBAN 2025'!$B$5)))))</f>
        <v>75096.394270399993</v>
      </c>
      <c r="AB189" s="96">
        <f>IF(V189="TIPO I",'BASE LIQUIDACION REDEBAN 2025'!$B$10,IF(V189="TIPO II",'BASE LIQUIDACION REDEBAN 2025'!$B$11,IF(V189="TIPO III",'BASE LIQUIDACION REDEBAN 2025'!$B$12,'BASE LIQUIDACION REDEBAN 2025'!$B$13)))</f>
        <v>75096.394270399993</v>
      </c>
      <c r="AC189" s="97">
        <f t="shared" si="2"/>
        <v>75096.394270399993</v>
      </c>
      <c r="AE189" s="167"/>
    </row>
    <row r="190" spans="1:31" ht="13.9">
      <c r="A190" s="145" t="s">
        <v>86</v>
      </c>
      <c r="B190" s="8" t="str">
        <f>VLOOKUP(A190,'CENTRO DE COSTOS'!A:D,4,FALSE)</f>
        <v>KEVIN ALEXIS CORZO BUSTOS</v>
      </c>
      <c r="C190" s="8" t="str">
        <f>VLOOKUP(A190,'CENTRO DE COSTOS'!A:D,2,FALSE)</f>
        <v>0004-0007</v>
      </c>
      <c r="D190" s="145">
        <v>73001</v>
      </c>
      <c r="E190" s="47" t="s">
        <v>1171</v>
      </c>
      <c r="F190" s="146">
        <v>81659</v>
      </c>
      <c r="G190" s="160" t="s">
        <v>155</v>
      </c>
      <c r="H190" s="150" t="s">
        <v>238</v>
      </c>
      <c r="I190" s="146" t="s">
        <v>494</v>
      </c>
      <c r="J190" s="147" t="s">
        <v>86</v>
      </c>
      <c r="K190" s="146" t="s">
        <v>1172</v>
      </c>
      <c r="L190" s="154" t="s">
        <v>160</v>
      </c>
      <c r="M190" s="165" t="s">
        <v>1173</v>
      </c>
      <c r="N190" s="152">
        <v>45924</v>
      </c>
      <c r="O190" s="156">
        <v>45926</v>
      </c>
      <c r="P190" s="159" t="s">
        <v>243</v>
      </c>
      <c r="Q190" s="149" t="s">
        <v>244</v>
      </c>
      <c r="R190" s="145" t="s">
        <v>163</v>
      </c>
      <c r="S190" s="148" t="s">
        <v>1009</v>
      </c>
      <c r="T190" s="160" t="s">
        <v>165</v>
      </c>
      <c r="U190" s="145" t="s">
        <v>1174</v>
      </c>
      <c r="V190" s="147" t="s">
        <v>25</v>
      </c>
      <c r="W190" s="162" t="s">
        <v>177</v>
      </c>
      <c r="X190" s="160" t="s">
        <v>498</v>
      </c>
      <c r="Y190" s="145">
        <v>1</v>
      </c>
      <c r="Z190" s="93">
        <v>0</v>
      </c>
      <c r="AA190" s="96">
        <f>IF(V190="TIPO I",'BASE LIQUIDACION REDEBAN 2025'!$B$2,IF(V190="TIPO II",'BASE LIQUIDACION REDEBAN 2025'!$B$3,IF(V190="TIPO III",'BASE LIQUIDACION REDEBAN 2025'!$B$4,IF(V190="TIPO IV",'BASE LIQUIDACION REDEBAN 2025'!$B$5,IF(W190="AEREO",'BASE LIQUIDACION REDEBAN 2025'!$B$6,'BASE LIQUIDACION REDEBAN 2025'!$B$5)))))</f>
        <v>75096.394270399993</v>
      </c>
      <c r="AB190" s="96">
        <f>IF(V190="TIPO I",'BASE LIQUIDACION REDEBAN 2025'!$B$10,IF(V190="TIPO II",'BASE LIQUIDACION REDEBAN 2025'!$B$11,IF(V190="TIPO III",'BASE LIQUIDACION REDEBAN 2025'!$B$12,'BASE LIQUIDACION REDEBAN 2025'!$B$13)))</f>
        <v>75096.394270399993</v>
      </c>
      <c r="AC190" s="97">
        <f t="shared" si="2"/>
        <v>75096.394270399993</v>
      </c>
      <c r="AE190" s="167"/>
    </row>
    <row r="191" spans="1:31" ht="13.9">
      <c r="A191" s="145" t="s">
        <v>76</v>
      </c>
      <c r="B191" s="8" t="str">
        <f>VLOOKUP(A191,'CENTRO DE COSTOS'!A:D,4,FALSE)</f>
        <v>DIEGO FERNANDO HENAO CARDONA</v>
      </c>
      <c r="C191" s="8" t="str">
        <f>VLOOKUP(A191,'CENTRO DE COSTOS'!A:D,2,FALSE)</f>
        <v>0004-0003</v>
      </c>
      <c r="D191" s="145">
        <v>76001</v>
      </c>
      <c r="E191" s="47" t="s">
        <v>1175</v>
      </c>
      <c r="F191" s="146">
        <v>81640</v>
      </c>
      <c r="G191" s="160" t="s">
        <v>155</v>
      </c>
      <c r="H191" s="150" t="s">
        <v>238</v>
      </c>
      <c r="I191" s="146" t="s">
        <v>232</v>
      </c>
      <c r="J191" s="147" t="s">
        <v>76</v>
      </c>
      <c r="K191" s="146" t="s">
        <v>1176</v>
      </c>
      <c r="L191" s="154" t="s">
        <v>160</v>
      </c>
      <c r="M191" s="165" t="s">
        <v>1177</v>
      </c>
      <c r="N191" s="152">
        <v>45924</v>
      </c>
      <c r="O191" s="156">
        <v>45925</v>
      </c>
      <c r="P191" s="159" t="s">
        <v>243</v>
      </c>
      <c r="Q191" s="149" t="s">
        <v>244</v>
      </c>
      <c r="R191" s="145" t="s">
        <v>163</v>
      </c>
      <c r="S191" s="148" t="s">
        <v>1029</v>
      </c>
      <c r="T191" s="160" t="s">
        <v>165</v>
      </c>
      <c r="U191" s="145" t="s">
        <v>1178</v>
      </c>
      <c r="V191" s="147" t="s">
        <v>25</v>
      </c>
      <c r="W191" s="162" t="s">
        <v>177</v>
      </c>
      <c r="X191" s="160" t="s">
        <v>512</v>
      </c>
      <c r="Y191" s="145">
        <v>1</v>
      </c>
      <c r="Z191" s="93">
        <v>0</v>
      </c>
      <c r="AA191" s="96">
        <f>IF(V191="TIPO I",'BASE LIQUIDACION REDEBAN 2025'!$B$2,IF(V191="TIPO II",'BASE LIQUIDACION REDEBAN 2025'!$B$3,IF(V191="TIPO III",'BASE LIQUIDACION REDEBAN 2025'!$B$4,IF(V191="TIPO IV",'BASE LIQUIDACION REDEBAN 2025'!$B$5,IF(W191="AEREO",'BASE LIQUIDACION REDEBAN 2025'!$B$6,'BASE LIQUIDACION REDEBAN 2025'!$B$5)))))</f>
        <v>75096.394270399993</v>
      </c>
      <c r="AB191" s="96">
        <f>IF(V191="TIPO I",'BASE LIQUIDACION REDEBAN 2025'!$B$10,IF(V191="TIPO II",'BASE LIQUIDACION REDEBAN 2025'!$B$11,IF(V191="TIPO III",'BASE LIQUIDACION REDEBAN 2025'!$B$12,'BASE LIQUIDACION REDEBAN 2025'!$B$13)))</f>
        <v>75096.394270399993</v>
      </c>
      <c r="AC191" s="97">
        <f t="shared" si="2"/>
        <v>75096.394270399993</v>
      </c>
      <c r="AE191" s="167"/>
    </row>
    <row r="192" spans="1:31" ht="13.9">
      <c r="A192" s="145" t="s">
        <v>76</v>
      </c>
      <c r="B192" s="8" t="str">
        <f>VLOOKUP(A192,'CENTRO DE COSTOS'!A:D,4,FALSE)</f>
        <v>DIEGO FERNANDO HENAO CARDONA</v>
      </c>
      <c r="C192" s="8" t="str">
        <f>VLOOKUP(A192,'CENTRO DE COSTOS'!A:D,2,FALSE)</f>
        <v>0004-0003</v>
      </c>
      <c r="D192" s="145">
        <v>76001</v>
      </c>
      <c r="E192" s="47" t="s">
        <v>1179</v>
      </c>
      <c r="F192" s="146">
        <v>81638</v>
      </c>
      <c r="G192" s="160" t="s">
        <v>155</v>
      </c>
      <c r="H192" s="150" t="s">
        <v>238</v>
      </c>
      <c r="I192" s="146" t="s">
        <v>232</v>
      </c>
      <c r="J192" s="147" t="s">
        <v>76</v>
      </c>
      <c r="K192" s="146" t="s">
        <v>1180</v>
      </c>
      <c r="L192" s="154" t="s">
        <v>160</v>
      </c>
      <c r="M192" s="165" t="s">
        <v>1181</v>
      </c>
      <c r="N192" s="152">
        <v>45924</v>
      </c>
      <c r="O192" s="156">
        <v>45925</v>
      </c>
      <c r="P192" s="159" t="s">
        <v>243</v>
      </c>
      <c r="Q192" s="149" t="s">
        <v>244</v>
      </c>
      <c r="R192" s="145" t="s">
        <v>163</v>
      </c>
      <c r="S192" s="148" t="s">
        <v>1182</v>
      </c>
      <c r="T192" s="160" t="s">
        <v>165</v>
      </c>
      <c r="U192" s="145" t="s">
        <v>1183</v>
      </c>
      <c r="V192" s="147" t="s">
        <v>25</v>
      </c>
      <c r="W192" s="162" t="s">
        <v>177</v>
      </c>
      <c r="X192" s="160" t="s">
        <v>512</v>
      </c>
      <c r="Y192" s="145">
        <v>1</v>
      </c>
      <c r="Z192" s="93">
        <v>0</v>
      </c>
      <c r="AA192" s="96">
        <f>IF(V192="TIPO I",'BASE LIQUIDACION REDEBAN 2025'!$B$2,IF(V192="TIPO II",'BASE LIQUIDACION REDEBAN 2025'!$B$3,IF(V192="TIPO III",'BASE LIQUIDACION REDEBAN 2025'!$B$4,IF(V192="TIPO IV",'BASE LIQUIDACION REDEBAN 2025'!$B$5,IF(W192="AEREO",'BASE LIQUIDACION REDEBAN 2025'!$B$6,'BASE LIQUIDACION REDEBAN 2025'!$B$5)))))</f>
        <v>75096.394270399993</v>
      </c>
      <c r="AB192" s="96">
        <f>IF(V192="TIPO I",'BASE LIQUIDACION REDEBAN 2025'!$B$10,IF(V192="TIPO II",'BASE LIQUIDACION REDEBAN 2025'!$B$11,IF(V192="TIPO III",'BASE LIQUIDACION REDEBAN 2025'!$B$12,'BASE LIQUIDACION REDEBAN 2025'!$B$13)))</f>
        <v>75096.394270399993</v>
      </c>
      <c r="AC192" s="97">
        <f t="shared" si="2"/>
        <v>75096.394270399993</v>
      </c>
      <c r="AE192" s="167"/>
    </row>
    <row r="193" spans="1:31" ht="13.9">
      <c r="A193" s="145" t="s">
        <v>76</v>
      </c>
      <c r="B193" s="8" t="str">
        <f>VLOOKUP(A193,'CENTRO DE COSTOS'!A:D,4,FALSE)</f>
        <v>DIEGO FERNANDO HENAO CARDONA</v>
      </c>
      <c r="C193" s="8" t="str">
        <f>VLOOKUP(A193,'CENTRO DE COSTOS'!A:D,2,FALSE)</f>
        <v>0004-0003</v>
      </c>
      <c r="D193" s="145">
        <v>76001</v>
      </c>
      <c r="E193" s="47" t="s">
        <v>1184</v>
      </c>
      <c r="F193" s="146">
        <v>81637</v>
      </c>
      <c r="G193" s="160" t="s">
        <v>155</v>
      </c>
      <c r="H193" s="150" t="s">
        <v>238</v>
      </c>
      <c r="I193" s="146" t="s">
        <v>232</v>
      </c>
      <c r="J193" s="147" t="s">
        <v>76</v>
      </c>
      <c r="K193" s="146" t="s">
        <v>1185</v>
      </c>
      <c r="L193" s="154" t="s">
        <v>160</v>
      </c>
      <c r="M193" s="165" t="s">
        <v>1186</v>
      </c>
      <c r="N193" s="152">
        <v>45924</v>
      </c>
      <c r="O193" s="156">
        <v>45926</v>
      </c>
      <c r="P193" s="159" t="s">
        <v>243</v>
      </c>
      <c r="Q193" s="149" t="s">
        <v>365</v>
      </c>
      <c r="R193" s="145" t="s">
        <v>163</v>
      </c>
      <c r="S193" s="148" t="s">
        <v>1009</v>
      </c>
      <c r="T193" s="160" t="s">
        <v>165</v>
      </c>
      <c r="U193" s="145" t="s">
        <v>1187</v>
      </c>
      <c r="V193" s="147" t="s">
        <v>25</v>
      </c>
      <c r="W193" s="162" t="s">
        <v>177</v>
      </c>
      <c r="X193" s="160" t="s">
        <v>346</v>
      </c>
      <c r="Y193" s="145">
        <v>1</v>
      </c>
      <c r="Z193" s="93">
        <v>0</v>
      </c>
      <c r="AA193" s="96">
        <f>IF(V193="TIPO I",'BASE LIQUIDACION REDEBAN 2025'!$B$2,IF(V193="TIPO II",'BASE LIQUIDACION REDEBAN 2025'!$B$3,IF(V193="TIPO III",'BASE LIQUIDACION REDEBAN 2025'!$B$4,IF(V193="TIPO IV",'BASE LIQUIDACION REDEBAN 2025'!$B$5,IF(W193="AEREO",'BASE LIQUIDACION REDEBAN 2025'!$B$6,'BASE LIQUIDACION REDEBAN 2025'!$B$5)))))</f>
        <v>75096.394270399993</v>
      </c>
      <c r="AB193" s="96">
        <f>IF(V193="TIPO I",'BASE LIQUIDACION REDEBAN 2025'!$B$10,IF(V193="TIPO II",'BASE LIQUIDACION REDEBAN 2025'!$B$11,IF(V193="TIPO III",'BASE LIQUIDACION REDEBAN 2025'!$B$12,'BASE LIQUIDACION REDEBAN 2025'!$B$13)))</f>
        <v>75096.394270399993</v>
      </c>
      <c r="AC193" s="97">
        <f t="shared" si="2"/>
        <v>75096.394270399993</v>
      </c>
      <c r="AE193" s="167"/>
    </row>
    <row r="194" spans="1:31" ht="13.9">
      <c r="A194" s="145" t="s">
        <v>76</v>
      </c>
      <c r="B194" s="8" t="str">
        <f>VLOOKUP(A194,'CENTRO DE COSTOS'!A:D,4,FALSE)</f>
        <v>DIEGO FERNANDO HENAO CARDONA</v>
      </c>
      <c r="C194" s="8" t="str">
        <f>VLOOKUP(A194,'CENTRO DE COSTOS'!A:D,2,FALSE)</f>
        <v>0004-0003</v>
      </c>
      <c r="D194" s="145">
        <v>76001</v>
      </c>
      <c r="E194" s="47" t="s">
        <v>1188</v>
      </c>
      <c r="F194" s="146">
        <v>81636</v>
      </c>
      <c r="G194" s="160" t="s">
        <v>155</v>
      </c>
      <c r="H194" s="150" t="s">
        <v>238</v>
      </c>
      <c r="I194" s="146" t="s">
        <v>232</v>
      </c>
      <c r="J194" s="147" t="s">
        <v>76</v>
      </c>
      <c r="K194" s="146" t="s">
        <v>1189</v>
      </c>
      <c r="L194" s="154" t="s">
        <v>160</v>
      </c>
      <c r="M194" s="165" t="s">
        <v>1190</v>
      </c>
      <c r="N194" s="152">
        <v>45924</v>
      </c>
      <c r="O194" s="156">
        <v>45926</v>
      </c>
      <c r="P194" s="159" t="s">
        <v>243</v>
      </c>
      <c r="Q194" s="149" t="s">
        <v>365</v>
      </c>
      <c r="R194" s="145" t="s">
        <v>163</v>
      </c>
      <c r="S194" s="148" t="s">
        <v>1009</v>
      </c>
      <c r="T194" s="160" t="s">
        <v>165</v>
      </c>
      <c r="U194" s="145" t="s">
        <v>1191</v>
      </c>
      <c r="V194" s="147" t="s">
        <v>25</v>
      </c>
      <c r="W194" s="162" t="s">
        <v>177</v>
      </c>
      <c r="X194" s="160" t="s">
        <v>521</v>
      </c>
      <c r="Y194" s="145">
        <v>1</v>
      </c>
      <c r="Z194" s="93">
        <v>0</v>
      </c>
      <c r="AA194" s="96">
        <f>IF(V194="TIPO I",'BASE LIQUIDACION REDEBAN 2025'!$B$2,IF(V194="TIPO II",'BASE LIQUIDACION REDEBAN 2025'!$B$3,IF(V194="TIPO III",'BASE LIQUIDACION REDEBAN 2025'!$B$4,IF(V194="TIPO IV",'BASE LIQUIDACION REDEBAN 2025'!$B$5,IF(W194="AEREO",'BASE LIQUIDACION REDEBAN 2025'!$B$6,'BASE LIQUIDACION REDEBAN 2025'!$B$5)))))</f>
        <v>75096.394270399993</v>
      </c>
      <c r="AB194" s="96">
        <f>IF(V194="TIPO I",'BASE LIQUIDACION REDEBAN 2025'!$B$10,IF(V194="TIPO II",'BASE LIQUIDACION REDEBAN 2025'!$B$11,IF(V194="TIPO III",'BASE LIQUIDACION REDEBAN 2025'!$B$12,'BASE LIQUIDACION REDEBAN 2025'!$B$13)))</f>
        <v>75096.394270399993</v>
      </c>
      <c r="AC194" s="97">
        <f t="shared" si="2"/>
        <v>75096.394270399993</v>
      </c>
      <c r="AE194" s="167"/>
    </row>
    <row r="195" spans="1:31" ht="13.9">
      <c r="A195" s="145" t="s">
        <v>76</v>
      </c>
      <c r="B195" s="8" t="str">
        <f>VLOOKUP(A195,'CENTRO DE COSTOS'!A:D,4,FALSE)</f>
        <v>DIEGO FERNANDO HENAO CARDONA</v>
      </c>
      <c r="C195" s="8" t="str">
        <f>VLOOKUP(A195,'CENTRO DE COSTOS'!A:D,2,FALSE)</f>
        <v>0004-0003</v>
      </c>
      <c r="D195" s="145">
        <v>76001</v>
      </c>
      <c r="E195" s="47" t="s">
        <v>1192</v>
      </c>
      <c r="F195" s="146">
        <v>81641</v>
      </c>
      <c r="G195" s="160" t="s">
        <v>155</v>
      </c>
      <c r="H195" s="150" t="s">
        <v>238</v>
      </c>
      <c r="I195" s="146" t="s">
        <v>232</v>
      </c>
      <c r="J195" s="147" t="s">
        <v>76</v>
      </c>
      <c r="K195" s="146" t="s">
        <v>1193</v>
      </c>
      <c r="L195" s="154" t="s">
        <v>160</v>
      </c>
      <c r="M195" s="165" t="s">
        <v>1194</v>
      </c>
      <c r="N195" s="152">
        <v>45924</v>
      </c>
      <c r="O195" s="156">
        <v>45926</v>
      </c>
      <c r="P195" s="159" t="s">
        <v>243</v>
      </c>
      <c r="Q195" s="149" t="s">
        <v>365</v>
      </c>
      <c r="R195" s="145" t="s">
        <v>163</v>
      </c>
      <c r="S195" s="148" t="s">
        <v>1009</v>
      </c>
      <c r="T195" s="160" t="s">
        <v>165</v>
      </c>
      <c r="U195" s="145" t="s">
        <v>1195</v>
      </c>
      <c r="V195" s="147" t="s">
        <v>25</v>
      </c>
      <c r="W195" s="162" t="s">
        <v>177</v>
      </c>
      <c r="X195" s="160" t="s">
        <v>521</v>
      </c>
      <c r="Y195" s="145">
        <v>1</v>
      </c>
      <c r="Z195" s="93">
        <v>0</v>
      </c>
      <c r="AA195" s="96">
        <f>IF(V195="TIPO I",'BASE LIQUIDACION REDEBAN 2025'!$B$2,IF(V195="TIPO II",'BASE LIQUIDACION REDEBAN 2025'!$B$3,IF(V195="TIPO III",'BASE LIQUIDACION REDEBAN 2025'!$B$4,IF(V195="TIPO IV",'BASE LIQUIDACION REDEBAN 2025'!$B$5,IF(W195="AEREO",'BASE LIQUIDACION REDEBAN 2025'!$B$6,'BASE LIQUIDACION REDEBAN 2025'!$B$5)))))</f>
        <v>75096.394270399993</v>
      </c>
      <c r="AB195" s="96">
        <f>IF(V195="TIPO I",'BASE LIQUIDACION REDEBAN 2025'!$B$10,IF(V195="TIPO II",'BASE LIQUIDACION REDEBAN 2025'!$B$11,IF(V195="TIPO III",'BASE LIQUIDACION REDEBAN 2025'!$B$12,'BASE LIQUIDACION REDEBAN 2025'!$B$13)))</f>
        <v>75096.394270399993</v>
      </c>
      <c r="AC195" s="97">
        <f t="shared" ref="AC195:AC220" si="3">Y195*AA195+Z195*AB195</f>
        <v>75096.394270399993</v>
      </c>
      <c r="AE195" s="167"/>
    </row>
    <row r="196" spans="1:31" ht="13.9">
      <c r="A196" s="145" t="s">
        <v>76</v>
      </c>
      <c r="B196" s="8" t="str">
        <f>VLOOKUP(A196,'CENTRO DE COSTOS'!A:D,4,FALSE)</f>
        <v>DIEGO FERNANDO HENAO CARDONA</v>
      </c>
      <c r="C196" s="8" t="str">
        <f>VLOOKUP(A196,'CENTRO DE COSTOS'!A:D,2,FALSE)</f>
        <v>0004-0003</v>
      </c>
      <c r="D196" s="145">
        <v>76001</v>
      </c>
      <c r="E196" s="47" t="s">
        <v>1196</v>
      </c>
      <c r="F196" s="146">
        <v>81639</v>
      </c>
      <c r="G196" s="160" t="s">
        <v>155</v>
      </c>
      <c r="H196" s="150" t="s">
        <v>238</v>
      </c>
      <c r="I196" s="146" t="s">
        <v>232</v>
      </c>
      <c r="J196" s="147" t="s">
        <v>76</v>
      </c>
      <c r="K196" s="146" t="s">
        <v>1197</v>
      </c>
      <c r="L196" s="154" t="s">
        <v>160</v>
      </c>
      <c r="M196" s="165" t="s">
        <v>1198</v>
      </c>
      <c r="N196" s="152">
        <v>45924</v>
      </c>
      <c r="O196" s="156">
        <v>45925</v>
      </c>
      <c r="P196" s="159" t="s">
        <v>243</v>
      </c>
      <c r="Q196" s="149" t="s">
        <v>365</v>
      </c>
      <c r="R196" s="145" t="s">
        <v>163</v>
      </c>
      <c r="S196" s="148" t="s">
        <v>1182</v>
      </c>
      <c r="T196" s="160" t="s">
        <v>165</v>
      </c>
      <c r="U196" s="145" t="s">
        <v>1199</v>
      </c>
      <c r="V196" s="147" t="s">
        <v>25</v>
      </c>
      <c r="W196" s="162" t="s">
        <v>177</v>
      </c>
      <c r="X196" s="160" t="s">
        <v>1200</v>
      </c>
      <c r="Y196" s="145">
        <v>1</v>
      </c>
      <c r="Z196" s="93">
        <v>0</v>
      </c>
      <c r="AA196" s="96">
        <f>IF(V196="TIPO I",'BASE LIQUIDACION REDEBAN 2025'!$B$2,IF(V196="TIPO II",'BASE LIQUIDACION REDEBAN 2025'!$B$3,IF(V196="TIPO III",'BASE LIQUIDACION REDEBAN 2025'!$B$4,IF(V196="TIPO IV",'BASE LIQUIDACION REDEBAN 2025'!$B$5,IF(W196="AEREO",'BASE LIQUIDACION REDEBAN 2025'!$B$6,'BASE LIQUIDACION REDEBAN 2025'!$B$5)))))</f>
        <v>75096.394270399993</v>
      </c>
      <c r="AB196" s="96">
        <f>IF(V196="TIPO I",'BASE LIQUIDACION REDEBAN 2025'!$B$10,IF(V196="TIPO II",'BASE LIQUIDACION REDEBAN 2025'!$B$11,IF(V196="TIPO III",'BASE LIQUIDACION REDEBAN 2025'!$B$12,'BASE LIQUIDACION REDEBAN 2025'!$B$13)))</f>
        <v>75096.394270399993</v>
      </c>
      <c r="AC196" s="97">
        <f t="shared" si="3"/>
        <v>75096.394270399993</v>
      </c>
      <c r="AE196" s="167"/>
    </row>
    <row r="197" spans="1:31" ht="13.9">
      <c r="A197" s="145" t="s">
        <v>94</v>
      </c>
      <c r="B197" s="8" t="str">
        <f>VLOOKUP(A197,'CENTRO DE COSTOS'!A:D,4,FALSE)</f>
        <v>DIEGO FERNANDO HENAO CARDONA</v>
      </c>
      <c r="C197" s="8" t="str">
        <f>VLOOKUP(A197,'CENTRO DE COSTOS'!A:D,2,FALSE)</f>
        <v>0004-0002</v>
      </c>
      <c r="D197" s="145">
        <v>76147</v>
      </c>
      <c r="E197" s="47" t="s">
        <v>1201</v>
      </c>
      <c r="F197" s="146">
        <v>81644</v>
      </c>
      <c r="G197" s="160" t="s">
        <v>155</v>
      </c>
      <c r="H197" s="150" t="s">
        <v>238</v>
      </c>
      <c r="I197" s="146" t="s">
        <v>232</v>
      </c>
      <c r="J197" s="147" t="s">
        <v>1202</v>
      </c>
      <c r="K197" s="146" t="s">
        <v>1203</v>
      </c>
      <c r="L197" s="154" t="s">
        <v>160</v>
      </c>
      <c r="M197" s="165" t="s">
        <v>1204</v>
      </c>
      <c r="N197" s="152">
        <v>45924</v>
      </c>
      <c r="O197" s="156">
        <v>45926</v>
      </c>
      <c r="P197" s="159" t="s">
        <v>243</v>
      </c>
      <c r="Q197" s="149" t="s">
        <v>244</v>
      </c>
      <c r="R197" s="145" t="s">
        <v>163</v>
      </c>
      <c r="S197" s="148" t="s">
        <v>1009</v>
      </c>
      <c r="T197" s="160" t="s">
        <v>165</v>
      </c>
      <c r="U197" s="145" t="s">
        <v>1205</v>
      </c>
      <c r="V197" s="147" t="s">
        <v>25</v>
      </c>
      <c r="W197" s="162" t="s">
        <v>177</v>
      </c>
      <c r="X197" s="160" t="s">
        <v>275</v>
      </c>
      <c r="Y197" s="145">
        <v>1</v>
      </c>
      <c r="Z197" s="93">
        <v>0</v>
      </c>
      <c r="AA197" s="96">
        <f>IF(V197="TIPO I",'BASE LIQUIDACION REDEBAN 2025'!$B$2,IF(V197="TIPO II",'BASE LIQUIDACION REDEBAN 2025'!$B$3,IF(V197="TIPO III",'BASE LIQUIDACION REDEBAN 2025'!$B$4,IF(V197="TIPO IV",'BASE LIQUIDACION REDEBAN 2025'!$B$5,IF(W197="AEREO",'BASE LIQUIDACION REDEBAN 2025'!$B$6,'BASE LIQUIDACION REDEBAN 2025'!$B$5)))))</f>
        <v>75096.394270399993</v>
      </c>
      <c r="AB197" s="96">
        <f>IF(V197="TIPO I",'BASE LIQUIDACION REDEBAN 2025'!$B$10,IF(V197="TIPO II",'BASE LIQUIDACION REDEBAN 2025'!$B$11,IF(V197="TIPO III",'BASE LIQUIDACION REDEBAN 2025'!$B$12,'BASE LIQUIDACION REDEBAN 2025'!$B$13)))</f>
        <v>75096.394270399993</v>
      </c>
      <c r="AC197" s="97">
        <f t="shared" si="3"/>
        <v>75096.394270399993</v>
      </c>
      <c r="AE197" s="167"/>
    </row>
    <row r="198" spans="1:31" ht="13.9">
      <c r="A198" s="145" t="s">
        <v>76</v>
      </c>
      <c r="B198" s="8" t="str">
        <f>VLOOKUP(A198,'CENTRO DE COSTOS'!A:D,4,FALSE)</f>
        <v>DIEGO FERNANDO HENAO CARDONA</v>
      </c>
      <c r="C198" s="8" t="str">
        <f>VLOOKUP(A198,'CENTRO DE COSTOS'!A:D,2,FALSE)</f>
        <v>0004-0003</v>
      </c>
      <c r="D198" s="145">
        <v>76520</v>
      </c>
      <c r="E198" s="47" t="s">
        <v>1206</v>
      </c>
      <c r="F198" s="146">
        <v>81671</v>
      </c>
      <c r="G198" s="160" t="s">
        <v>155</v>
      </c>
      <c r="H198" s="150" t="s">
        <v>238</v>
      </c>
      <c r="I198" s="146" t="s">
        <v>232</v>
      </c>
      <c r="J198" s="147" t="s">
        <v>1207</v>
      </c>
      <c r="K198" s="146" t="s">
        <v>1208</v>
      </c>
      <c r="L198" s="154" t="s">
        <v>160</v>
      </c>
      <c r="M198" s="165" t="s">
        <v>1209</v>
      </c>
      <c r="N198" s="152">
        <v>45924</v>
      </c>
      <c r="O198" s="156">
        <v>45925</v>
      </c>
      <c r="P198" s="159" t="s">
        <v>243</v>
      </c>
      <c r="Q198" s="149" t="s">
        <v>244</v>
      </c>
      <c r="R198" s="145" t="s">
        <v>163</v>
      </c>
      <c r="S198" s="148" t="s">
        <v>1029</v>
      </c>
      <c r="T198" s="160" t="s">
        <v>165</v>
      </c>
      <c r="U198" s="145" t="s">
        <v>1210</v>
      </c>
      <c r="V198" s="147" t="s">
        <v>25</v>
      </c>
      <c r="W198" s="162" t="s">
        <v>177</v>
      </c>
      <c r="X198" s="160" t="s">
        <v>346</v>
      </c>
      <c r="Y198" s="145">
        <v>1</v>
      </c>
      <c r="Z198" s="93">
        <v>0</v>
      </c>
      <c r="AA198" s="96">
        <f>IF(V198="TIPO I",'BASE LIQUIDACION REDEBAN 2025'!$B$2,IF(V198="TIPO II",'BASE LIQUIDACION REDEBAN 2025'!$B$3,IF(V198="TIPO III",'BASE LIQUIDACION REDEBAN 2025'!$B$4,IF(V198="TIPO IV",'BASE LIQUIDACION REDEBAN 2025'!$B$5,IF(W198="AEREO",'BASE LIQUIDACION REDEBAN 2025'!$B$6,'BASE LIQUIDACION REDEBAN 2025'!$B$5)))))</f>
        <v>75096.394270399993</v>
      </c>
      <c r="AB198" s="96">
        <f>IF(V198="TIPO I",'BASE LIQUIDACION REDEBAN 2025'!$B$10,IF(V198="TIPO II",'BASE LIQUIDACION REDEBAN 2025'!$B$11,IF(V198="TIPO III",'BASE LIQUIDACION REDEBAN 2025'!$B$12,'BASE LIQUIDACION REDEBAN 2025'!$B$13)))</f>
        <v>75096.394270399993</v>
      </c>
      <c r="AC198" s="97">
        <f t="shared" si="3"/>
        <v>75096.394270399993</v>
      </c>
      <c r="AE198" s="167"/>
    </row>
    <row r="199" spans="1:31" ht="13.9">
      <c r="A199" s="145" t="s">
        <v>76</v>
      </c>
      <c r="B199" s="8" t="str">
        <f>VLOOKUP(A199,'CENTRO DE COSTOS'!A:D,4,FALSE)</f>
        <v>DIEGO FERNANDO HENAO CARDONA</v>
      </c>
      <c r="C199" s="8" t="str">
        <f>VLOOKUP(A199,'CENTRO DE COSTOS'!A:D,2,FALSE)</f>
        <v>0004-0003</v>
      </c>
      <c r="D199" s="145">
        <v>76834</v>
      </c>
      <c r="E199" s="47" t="s">
        <v>1211</v>
      </c>
      <c r="F199" s="146">
        <v>81689</v>
      </c>
      <c r="G199" s="160" t="s">
        <v>155</v>
      </c>
      <c r="H199" s="150" t="s">
        <v>238</v>
      </c>
      <c r="I199" s="146" t="s">
        <v>232</v>
      </c>
      <c r="J199" s="147" t="s">
        <v>341</v>
      </c>
      <c r="K199" s="146" t="s">
        <v>1212</v>
      </c>
      <c r="L199" s="154" t="s">
        <v>160</v>
      </c>
      <c r="M199" s="165" t="s">
        <v>1213</v>
      </c>
      <c r="N199" s="152">
        <v>45924</v>
      </c>
      <c r="O199" s="156">
        <v>45926</v>
      </c>
      <c r="P199" s="159" t="s">
        <v>243</v>
      </c>
      <c r="Q199" s="149" t="s">
        <v>365</v>
      </c>
      <c r="R199" s="145" t="s">
        <v>163</v>
      </c>
      <c r="S199" s="148" t="s">
        <v>1009</v>
      </c>
      <c r="T199" s="160" t="s">
        <v>165</v>
      </c>
      <c r="U199" s="145" t="s">
        <v>1214</v>
      </c>
      <c r="V199" s="147" t="s">
        <v>28</v>
      </c>
      <c r="W199" s="162" t="s">
        <v>177</v>
      </c>
      <c r="X199" s="160" t="s">
        <v>1200</v>
      </c>
      <c r="Y199" s="145">
        <v>1</v>
      </c>
      <c r="Z199" s="93">
        <v>0</v>
      </c>
      <c r="AA199" s="96">
        <f>IF(V199="TIPO I",'BASE LIQUIDACION REDEBAN 2025'!$B$2,IF(V199="TIPO II",'BASE LIQUIDACION REDEBAN 2025'!$B$3,IF(V199="TIPO III",'BASE LIQUIDACION REDEBAN 2025'!$B$4,IF(V199="TIPO IV",'BASE LIQUIDACION REDEBAN 2025'!$B$5,IF(W199="AEREO",'BASE LIQUIDACION REDEBAN 2025'!$B$6,'BASE LIQUIDACION REDEBAN 2025'!$B$5)))))</f>
        <v>163813.69572160003</v>
      </c>
      <c r="AB199" s="96">
        <f>IF(V199="TIPO I",'BASE LIQUIDACION REDEBAN 2025'!$B$10,IF(V199="TIPO II",'BASE LIQUIDACION REDEBAN 2025'!$B$11,IF(V199="TIPO III",'BASE LIQUIDACION REDEBAN 2025'!$B$12,'BASE LIQUIDACION REDEBAN 2025'!$B$13)))</f>
        <v>140395.6348884</v>
      </c>
      <c r="AC199" s="97">
        <f t="shared" si="3"/>
        <v>163813.69572160003</v>
      </c>
      <c r="AE199" s="167"/>
    </row>
    <row r="200" spans="1:31" ht="13.9">
      <c r="A200" s="145" t="s">
        <v>72</v>
      </c>
      <c r="B200" s="8" t="str">
        <f>VLOOKUP(A200,'CENTRO DE COSTOS'!A:D,4,FALSE)</f>
        <v>MIGUEL JULIÁN HERNÁNDEZ GUARÍN</v>
      </c>
      <c r="C200" s="8" t="str">
        <f>VLOOKUP(A200,'CENTRO DE COSTOS'!A:D,2,FALSE)</f>
        <v>0004-0008</v>
      </c>
      <c r="D200" s="145">
        <v>81736</v>
      </c>
      <c r="E200" s="47" t="s">
        <v>1215</v>
      </c>
      <c r="F200" s="146">
        <v>81683</v>
      </c>
      <c r="G200" s="160" t="s">
        <v>155</v>
      </c>
      <c r="H200" s="150" t="s">
        <v>238</v>
      </c>
      <c r="I200" s="146" t="s">
        <v>869</v>
      </c>
      <c r="J200" s="147" t="s">
        <v>876</v>
      </c>
      <c r="K200" s="146" t="s">
        <v>1216</v>
      </c>
      <c r="L200" s="154" t="s">
        <v>160</v>
      </c>
      <c r="M200" s="165" t="s">
        <v>1217</v>
      </c>
      <c r="N200" s="152">
        <v>45924</v>
      </c>
      <c r="O200" s="156">
        <v>45926</v>
      </c>
      <c r="P200" s="159" t="s">
        <v>243</v>
      </c>
      <c r="Q200" s="149" t="s">
        <v>244</v>
      </c>
      <c r="R200" s="145" t="s">
        <v>163</v>
      </c>
      <c r="S200" s="148" t="s">
        <v>1009</v>
      </c>
      <c r="T200" s="160" t="s">
        <v>165</v>
      </c>
      <c r="U200" s="145" t="s">
        <v>1218</v>
      </c>
      <c r="V200" s="147" t="s">
        <v>167</v>
      </c>
      <c r="W200" s="162" t="s">
        <v>205</v>
      </c>
      <c r="X200" s="160" t="s">
        <v>874</v>
      </c>
      <c r="Y200" s="145">
        <v>1</v>
      </c>
      <c r="Z200" s="93">
        <v>0</v>
      </c>
      <c r="AA200" s="96">
        <f>IF(V200="TIPO I",'BASE LIQUIDACION REDEBAN 2025'!$B$2,IF(V200="TIPO II",'BASE LIQUIDACION REDEBAN 2025'!$B$3,IF(V200="TIPO III",'BASE LIQUIDACION REDEBAN 2025'!$B$4,IF(V200="TIPO IV",'BASE LIQUIDACION REDEBAN 2025'!$B$5,IF(W200="AEREO",'BASE LIQUIDACION REDEBAN 2025'!$B$6,'BASE LIQUIDACION REDEBAN 2025'!$B$5)))))</f>
        <v>988462.96268840006</v>
      </c>
      <c r="AB200" s="96">
        <f>IF(V200="TIPO I",'BASE LIQUIDACION REDEBAN 2025'!$B$10,IF(V200="TIPO II",'BASE LIQUIDACION REDEBAN 2025'!$B$11,IF(V200="TIPO III",'BASE LIQUIDACION REDEBAN 2025'!$B$12,'BASE LIQUIDACION REDEBAN 2025'!$B$13)))</f>
        <v>196536.5258152</v>
      </c>
      <c r="AC200" s="97">
        <f t="shared" si="3"/>
        <v>988462.96268840006</v>
      </c>
      <c r="AE200" s="167"/>
    </row>
    <row r="201" spans="1:31" ht="13.9">
      <c r="A201" s="145" t="s">
        <v>101</v>
      </c>
      <c r="B201" s="8" t="str">
        <f>VLOOKUP(A201,'CENTRO DE COSTOS'!A:D,4,FALSE)</f>
        <v>KEVIN ALEXIS CORZO BUSTOS</v>
      </c>
      <c r="C201" s="8" t="str">
        <f>VLOOKUP(A201,'CENTRO DE COSTOS'!A:D,2,FALSE)</f>
        <v>0004-0007</v>
      </c>
      <c r="D201" s="145">
        <v>85001</v>
      </c>
      <c r="E201" s="47" t="s">
        <v>1219</v>
      </c>
      <c r="F201" s="146">
        <v>81702</v>
      </c>
      <c r="G201" s="160" t="s">
        <v>155</v>
      </c>
      <c r="H201" s="150" t="s">
        <v>238</v>
      </c>
      <c r="I201" s="146" t="s">
        <v>882</v>
      </c>
      <c r="J201" s="147" t="s">
        <v>101</v>
      </c>
      <c r="K201" s="146" t="s">
        <v>1220</v>
      </c>
      <c r="L201" s="154" t="s">
        <v>160</v>
      </c>
      <c r="M201" s="165" t="s">
        <v>1221</v>
      </c>
      <c r="N201" s="152">
        <v>45924</v>
      </c>
      <c r="O201" s="156">
        <v>45925</v>
      </c>
      <c r="P201" s="159" t="s">
        <v>243</v>
      </c>
      <c r="Q201" s="149" t="s">
        <v>244</v>
      </c>
      <c r="R201" s="145" t="s">
        <v>163</v>
      </c>
      <c r="S201" s="148" t="s">
        <v>1029</v>
      </c>
      <c r="T201" s="160" t="s">
        <v>165</v>
      </c>
      <c r="U201" s="145" t="s">
        <v>1222</v>
      </c>
      <c r="V201" s="147" t="s">
        <v>25</v>
      </c>
      <c r="W201" s="162" t="s">
        <v>177</v>
      </c>
      <c r="X201" s="160" t="s">
        <v>222</v>
      </c>
      <c r="Y201" s="145">
        <v>1</v>
      </c>
      <c r="Z201" s="93">
        <v>0</v>
      </c>
      <c r="AA201" s="96">
        <f>IF(V201="TIPO I",'BASE LIQUIDACION REDEBAN 2025'!$B$2,IF(V201="TIPO II",'BASE LIQUIDACION REDEBAN 2025'!$B$3,IF(V201="TIPO III",'BASE LIQUIDACION REDEBAN 2025'!$B$4,IF(V201="TIPO IV",'BASE LIQUIDACION REDEBAN 2025'!$B$5,IF(W201="AEREO",'BASE LIQUIDACION REDEBAN 2025'!$B$6,'BASE LIQUIDACION REDEBAN 2025'!$B$5)))))</f>
        <v>75096.394270399993</v>
      </c>
      <c r="AB201" s="96">
        <f>IF(V201="TIPO I",'BASE LIQUIDACION REDEBAN 2025'!$B$10,IF(V201="TIPO II",'BASE LIQUIDACION REDEBAN 2025'!$B$11,IF(V201="TIPO III",'BASE LIQUIDACION REDEBAN 2025'!$B$12,'BASE LIQUIDACION REDEBAN 2025'!$B$13)))</f>
        <v>75096.394270399993</v>
      </c>
      <c r="AC201" s="97">
        <f t="shared" si="3"/>
        <v>75096.394270399993</v>
      </c>
      <c r="AE201" s="167"/>
    </row>
    <row r="202" spans="1:31" ht="13.9">
      <c r="A202" s="145" t="s">
        <v>100</v>
      </c>
      <c r="B202" s="8" t="str">
        <f>VLOOKUP(A202,'CENTRO DE COSTOS'!A:D,4,FALSE)</f>
        <v>KEVIN ALEXIS CORZO BUSTOS</v>
      </c>
      <c r="C202" s="8" t="str">
        <f>VLOOKUP(A202,'CENTRO DE COSTOS'!A:D,2,FALSE)</f>
        <v>0004-0007</v>
      </c>
      <c r="D202" s="145">
        <v>85440</v>
      </c>
      <c r="E202" s="47" t="s">
        <v>1223</v>
      </c>
      <c r="F202" s="146">
        <v>81694</v>
      </c>
      <c r="G202" s="160" t="s">
        <v>155</v>
      </c>
      <c r="H202" s="150" t="s">
        <v>238</v>
      </c>
      <c r="I202" s="146" t="s">
        <v>882</v>
      </c>
      <c r="J202" s="147" t="s">
        <v>749</v>
      </c>
      <c r="K202" s="146" t="s">
        <v>1224</v>
      </c>
      <c r="L202" s="154" t="s">
        <v>160</v>
      </c>
      <c r="M202" s="165" t="s">
        <v>1225</v>
      </c>
      <c r="N202" s="152">
        <v>45924</v>
      </c>
      <c r="O202" s="156">
        <v>45926</v>
      </c>
      <c r="P202" s="159" t="s">
        <v>243</v>
      </c>
      <c r="Q202" s="149" t="s">
        <v>365</v>
      </c>
      <c r="R202" s="145" t="s">
        <v>163</v>
      </c>
      <c r="S202" s="148" t="s">
        <v>1009</v>
      </c>
      <c r="T202" s="160" t="s">
        <v>165</v>
      </c>
      <c r="U202" s="145" t="s">
        <v>1226</v>
      </c>
      <c r="V202" s="147" t="s">
        <v>30</v>
      </c>
      <c r="W202" s="162" t="s">
        <v>177</v>
      </c>
      <c r="X202" s="160" t="s">
        <v>1227</v>
      </c>
      <c r="Y202" s="145">
        <v>1</v>
      </c>
      <c r="Z202" s="93">
        <v>0</v>
      </c>
      <c r="AA202" s="96">
        <f>IF(V202="TIPO I",'BASE LIQUIDACION REDEBAN 2025'!$B$2,IF(V202="TIPO II",'BASE LIQUIDACION REDEBAN 2025'!$B$3,IF(V202="TIPO III",'BASE LIQUIDACION REDEBAN 2025'!$B$4,IF(V202="TIPO IV",'BASE LIQUIDACION REDEBAN 2025'!$B$5,IF(W202="AEREO",'BASE LIQUIDACION REDEBAN 2025'!$B$6,'BASE LIQUIDACION REDEBAN 2025'!$B$5)))))</f>
        <v>275728.78077800001</v>
      </c>
      <c r="AB202" s="96">
        <f>IF(V202="TIPO I",'BASE LIQUIDACION REDEBAN 2025'!$B$10,IF(V202="TIPO II",'BASE LIQUIDACION REDEBAN 2025'!$B$11,IF(V202="TIPO III",'BASE LIQUIDACION REDEBAN 2025'!$B$12,'BASE LIQUIDACION REDEBAN 2025'!$B$13)))</f>
        <v>196536.5258152</v>
      </c>
      <c r="AC202" s="97">
        <f t="shared" si="3"/>
        <v>275728.78077800001</v>
      </c>
      <c r="AE202" s="167"/>
    </row>
    <row r="203" spans="1:31" ht="13.9">
      <c r="A203" s="145" t="s">
        <v>93</v>
      </c>
      <c r="B203" s="8" t="str">
        <f>VLOOKUP(A203,'CENTRO DE COSTOS'!A:D,4,FALSE)</f>
        <v>DIEGO FERNANDO HENAO CARDONA</v>
      </c>
      <c r="C203" s="8" t="str">
        <f>VLOOKUP(A203,'CENTRO DE COSTOS'!A:D,2,FALSE)</f>
        <v>0004-0003</v>
      </c>
      <c r="D203" s="145">
        <v>86001</v>
      </c>
      <c r="E203" s="47" t="s">
        <v>1228</v>
      </c>
      <c r="F203" s="146">
        <v>81666</v>
      </c>
      <c r="G203" s="160" t="s">
        <v>155</v>
      </c>
      <c r="H203" s="150" t="s">
        <v>238</v>
      </c>
      <c r="I203" s="146" t="s">
        <v>239</v>
      </c>
      <c r="J203" s="147" t="s">
        <v>1229</v>
      </c>
      <c r="K203" s="146" t="s">
        <v>1230</v>
      </c>
      <c r="L203" s="154" t="s">
        <v>160</v>
      </c>
      <c r="M203" s="165" t="s">
        <v>1231</v>
      </c>
      <c r="N203" s="152">
        <v>45924</v>
      </c>
      <c r="O203" s="156">
        <v>45926</v>
      </c>
      <c r="P203" s="159" t="s">
        <v>243</v>
      </c>
      <c r="Q203" s="149" t="s">
        <v>244</v>
      </c>
      <c r="R203" s="145" t="s">
        <v>163</v>
      </c>
      <c r="S203" s="148" t="s">
        <v>1009</v>
      </c>
      <c r="T203" s="160" t="s">
        <v>165</v>
      </c>
      <c r="U203" s="145" t="s">
        <v>1232</v>
      </c>
      <c r="V203" s="147" t="s">
        <v>32</v>
      </c>
      <c r="W203" s="162" t="s">
        <v>177</v>
      </c>
      <c r="X203" s="160" t="s">
        <v>169</v>
      </c>
      <c r="Y203" s="145">
        <v>1</v>
      </c>
      <c r="Z203" s="93">
        <v>0</v>
      </c>
      <c r="AA203" s="96">
        <f>IF(V203="TIPO I",'BASE LIQUIDACION REDEBAN 2025'!$B$2,IF(V203="TIPO II",'BASE LIQUIDACION REDEBAN 2025'!$B$3,IF(V203="TIPO III",'BASE LIQUIDACION REDEBAN 2025'!$B$4,IF(V203="TIPO IV",'BASE LIQUIDACION REDEBAN 2025'!$B$5,IF(W203="AEREO",'BASE LIQUIDACION REDEBAN 2025'!$B$6,'BASE LIQUIDACION REDEBAN 2025'!$B$5)))))</f>
        <v>504832.64687880001</v>
      </c>
      <c r="AB203" s="96">
        <f>IF(V203="TIPO I",'BASE LIQUIDACION REDEBAN 2025'!$B$10,IF(V203="TIPO II",'BASE LIQUIDACION REDEBAN 2025'!$B$11,IF(V203="TIPO III",'BASE LIQUIDACION REDEBAN 2025'!$B$12,'BASE LIQUIDACION REDEBAN 2025'!$B$13)))</f>
        <v>196536.5258152</v>
      </c>
      <c r="AC203" s="97">
        <f t="shared" si="3"/>
        <v>504832.64687880001</v>
      </c>
      <c r="AE203" s="167"/>
    </row>
    <row r="204" spans="1:31" ht="13.9">
      <c r="A204" s="145" t="s">
        <v>93</v>
      </c>
      <c r="B204" s="8" t="str">
        <f>VLOOKUP(A204,'CENTRO DE COSTOS'!A:D,4,FALSE)</f>
        <v>DIEGO FERNANDO HENAO CARDONA</v>
      </c>
      <c r="C204" s="8" t="str">
        <f>VLOOKUP(A204,'CENTRO DE COSTOS'!A:D,2,FALSE)</f>
        <v>0004-0003</v>
      </c>
      <c r="D204" s="145">
        <v>86865</v>
      </c>
      <c r="E204" s="47" t="s">
        <v>1233</v>
      </c>
      <c r="F204" s="146">
        <v>81690</v>
      </c>
      <c r="G204" s="160" t="s">
        <v>155</v>
      </c>
      <c r="H204" s="150" t="s">
        <v>238</v>
      </c>
      <c r="I204" s="146" t="s">
        <v>239</v>
      </c>
      <c r="J204" s="147" t="s">
        <v>640</v>
      </c>
      <c r="K204" s="146" t="s">
        <v>1234</v>
      </c>
      <c r="L204" s="154" t="s">
        <v>160</v>
      </c>
      <c r="M204" s="165" t="s">
        <v>1235</v>
      </c>
      <c r="N204" s="152">
        <v>45924</v>
      </c>
      <c r="O204" s="156">
        <v>45930</v>
      </c>
      <c r="P204" s="159" t="s">
        <v>243</v>
      </c>
      <c r="Q204" s="149" t="s">
        <v>244</v>
      </c>
      <c r="R204" s="145" t="s">
        <v>163</v>
      </c>
      <c r="S204" s="148" t="s">
        <v>1236</v>
      </c>
      <c r="T204" s="160" t="s">
        <v>165</v>
      </c>
      <c r="U204" s="145" t="s">
        <v>1237</v>
      </c>
      <c r="V204" s="147" t="s">
        <v>32</v>
      </c>
      <c r="W204" s="162" t="s">
        <v>177</v>
      </c>
      <c r="X204" s="160" t="s">
        <v>247</v>
      </c>
      <c r="Y204" s="145">
        <v>1</v>
      </c>
      <c r="Z204" s="93">
        <v>0</v>
      </c>
      <c r="AA204" s="96">
        <f>IF(V204="TIPO I",'BASE LIQUIDACION REDEBAN 2025'!$B$2,IF(V204="TIPO II",'BASE LIQUIDACION REDEBAN 2025'!$B$3,IF(V204="TIPO III",'BASE LIQUIDACION REDEBAN 2025'!$B$4,IF(V204="TIPO IV",'BASE LIQUIDACION REDEBAN 2025'!$B$5,IF(W204="AEREO",'BASE LIQUIDACION REDEBAN 2025'!$B$6,'BASE LIQUIDACION REDEBAN 2025'!$B$5)))))</f>
        <v>504832.64687880001</v>
      </c>
      <c r="AB204" s="96">
        <f>IF(V204="TIPO I",'BASE LIQUIDACION REDEBAN 2025'!$B$10,IF(V204="TIPO II",'BASE LIQUIDACION REDEBAN 2025'!$B$11,IF(V204="TIPO III",'BASE LIQUIDACION REDEBAN 2025'!$B$12,'BASE LIQUIDACION REDEBAN 2025'!$B$13)))</f>
        <v>196536.5258152</v>
      </c>
      <c r="AC204" s="97">
        <f t="shared" si="3"/>
        <v>504832.64687880001</v>
      </c>
      <c r="AE204" s="167"/>
    </row>
    <row r="205" spans="1:31" ht="13.9">
      <c r="A205" s="145" t="s">
        <v>60</v>
      </c>
      <c r="B205" s="8" t="str">
        <f>VLOOKUP(A205,'CENTRO DE COSTOS'!A:D,4,FALSE)</f>
        <v>JUAN SEBASTIÁN RÍOS CASTRILLÓN</v>
      </c>
      <c r="C205" s="8" t="str">
        <f>VLOOKUP(A205,'CENTRO DE COSTOS'!A:D,2,FALSE)</f>
        <v>0004-0005</v>
      </c>
      <c r="D205" s="145">
        <v>5045</v>
      </c>
      <c r="E205" s="47" t="s">
        <v>1238</v>
      </c>
      <c r="F205" s="146">
        <v>81646</v>
      </c>
      <c r="G205" s="160" t="s">
        <v>155</v>
      </c>
      <c r="H205" s="150" t="s">
        <v>238</v>
      </c>
      <c r="I205" s="146" t="s">
        <v>249</v>
      </c>
      <c r="J205" s="147" t="s">
        <v>60</v>
      </c>
      <c r="K205" s="146" t="s">
        <v>1239</v>
      </c>
      <c r="L205" s="154" t="s">
        <v>160</v>
      </c>
      <c r="M205" s="165" t="s">
        <v>1240</v>
      </c>
      <c r="N205" s="152">
        <v>45924</v>
      </c>
      <c r="O205" s="156">
        <v>45925</v>
      </c>
      <c r="P205" s="159" t="s">
        <v>243</v>
      </c>
      <c r="Q205" s="149" t="s">
        <v>244</v>
      </c>
      <c r="R205" s="145" t="s">
        <v>163</v>
      </c>
      <c r="S205" s="148" t="s">
        <v>1029</v>
      </c>
      <c r="T205" s="160" t="s">
        <v>165</v>
      </c>
      <c r="U205" s="145" t="s">
        <v>1241</v>
      </c>
      <c r="V205" s="147" t="s">
        <v>25</v>
      </c>
      <c r="W205" s="162" t="s">
        <v>177</v>
      </c>
      <c r="X205" s="160" t="s">
        <v>261</v>
      </c>
      <c r="Y205" s="145">
        <v>1</v>
      </c>
      <c r="Z205" s="93">
        <v>0</v>
      </c>
      <c r="AA205" s="96">
        <f>IF(V205="TIPO I",'BASE LIQUIDACION REDEBAN 2025'!$B$2,IF(V205="TIPO II",'BASE LIQUIDACION REDEBAN 2025'!$B$3,IF(V205="TIPO III",'BASE LIQUIDACION REDEBAN 2025'!$B$4,IF(V205="TIPO IV",'BASE LIQUIDACION REDEBAN 2025'!$B$5,IF(W205="AEREO",'BASE LIQUIDACION REDEBAN 2025'!$B$6,'BASE LIQUIDACION REDEBAN 2025'!$B$5)))))</f>
        <v>75096.394270399993</v>
      </c>
      <c r="AB205" s="96">
        <f>IF(V205="TIPO I",'BASE LIQUIDACION REDEBAN 2025'!$B$10,IF(V205="TIPO II",'BASE LIQUIDACION REDEBAN 2025'!$B$11,IF(V205="TIPO III",'BASE LIQUIDACION REDEBAN 2025'!$B$12,'BASE LIQUIDACION REDEBAN 2025'!$B$13)))</f>
        <v>75096.394270399993</v>
      </c>
      <c r="AC205" s="97">
        <f t="shared" si="3"/>
        <v>75096.394270399993</v>
      </c>
      <c r="AE205" s="167"/>
    </row>
    <row r="206" spans="1:31" ht="13.9">
      <c r="A206" s="145" t="s">
        <v>60</v>
      </c>
      <c r="B206" s="8" t="str">
        <f>VLOOKUP(A206,'CENTRO DE COSTOS'!A:D,4,FALSE)</f>
        <v>JUAN SEBASTIÁN RÍOS CASTRILLÓN</v>
      </c>
      <c r="C206" s="8" t="str">
        <f>VLOOKUP(A206,'CENTRO DE COSTOS'!A:D,2,FALSE)</f>
        <v>0004-0005</v>
      </c>
      <c r="D206" s="145">
        <v>5045</v>
      </c>
      <c r="E206" s="47" t="s">
        <v>1242</v>
      </c>
      <c r="F206" s="146">
        <v>81647</v>
      </c>
      <c r="G206" s="160" t="s">
        <v>155</v>
      </c>
      <c r="H206" s="150" t="s">
        <v>238</v>
      </c>
      <c r="I206" s="146" t="s">
        <v>249</v>
      </c>
      <c r="J206" s="147" t="s">
        <v>60</v>
      </c>
      <c r="K206" s="146" t="s">
        <v>1243</v>
      </c>
      <c r="L206" s="154" t="s">
        <v>160</v>
      </c>
      <c r="M206" s="165" t="s">
        <v>1244</v>
      </c>
      <c r="N206" s="152">
        <v>45924</v>
      </c>
      <c r="O206" s="156">
        <v>45925</v>
      </c>
      <c r="P206" s="159" t="s">
        <v>243</v>
      </c>
      <c r="Q206" s="149" t="s">
        <v>244</v>
      </c>
      <c r="R206" s="145" t="s">
        <v>163</v>
      </c>
      <c r="S206" s="148" t="s">
        <v>1029</v>
      </c>
      <c r="T206" s="160" t="s">
        <v>165</v>
      </c>
      <c r="U206" s="145" t="s">
        <v>1245</v>
      </c>
      <c r="V206" s="147" t="s">
        <v>25</v>
      </c>
      <c r="W206" s="162" t="s">
        <v>177</v>
      </c>
      <c r="X206" s="160" t="s">
        <v>261</v>
      </c>
      <c r="Y206" s="145">
        <v>1</v>
      </c>
      <c r="Z206" s="93">
        <v>0</v>
      </c>
      <c r="AA206" s="96">
        <f>IF(V206="TIPO I",'BASE LIQUIDACION REDEBAN 2025'!$B$2,IF(V206="TIPO II",'BASE LIQUIDACION REDEBAN 2025'!$B$3,IF(V206="TIPO III",'BASE LIQUIDACION REDEBAN 2025'!$B$4,IF(V206="TIPO IV",'BASE LIQUIDACION REDEBAN 2025'!$B$5,IF(W206="AEREO",'BASE LIQUIDACION REDEBAN 2025'!$B$6,'BASE LIQUIDACION REDEBAN 2025'!$B$5)))))</f>
        <v>75096.394270399993</v>
      </c>
      <c r="AB206" s="96">
        <f>IF(V206="TIPO I",'BASE LIQUIDACION REDEBAN 2025'!$B$10,IF(V206="TIPO II",'BASE LIQUIDACION REDEBAN 2025'!$B$11,IF(V206="TIPO III",'BASE LIQUIDACION REDEBAN 2025'!$B$12,'BASE LIQUIDACION REDEBAN 2025'!$B$13)))</f>
        <v>75096.394270399993</v>
      </c>
      <c r="AC206" s="97">
        <f t="shared" si="3"/>
        <v>75096.394270399993</v>
      </c>
      <c r="AE206" s="167"/>
    </row>
    <row r="207" spans="1:31" ht="13.9">
      <c r="A207" s="145" t="s">
        <v>68</v>
      </c>
      <c r="B207" s="8" t="str">
        <f>VLOOKUP(A207,'CENTRO DE COSTOS'!A:D,4,FALSE)</f>
        <v>WILLIAM ASDRUBAL ROZO ROZO</v>
      </c>
      <c r="C207" s="8" t="str">
        <f>VLOOKUP(A207,'CENTRO DE COSTOS'!A:D,2,FALSE)</f>
        <v>0004-0004</v>
      </c>
      <c r="D207" s="145">
        <v>11001</v>
      </c>
      <c r="E207" s="47" t="s">
        <v>1246</v>
      </c>
      <c r="F207" s="146">
        <v>81631</v>
      </c>
      <c r="G207" s="160" t="s">
        <v>155</v>
      </c>
      <c r="H207" s="150" t="s">
        <v>238</v>
      </c>
      <c r="I207" s="146" t="s">
        <v>417</v>
      </c>
      <c r="J207" s="147" t="s">
        <v>68</v>
      </c>
      <c r="K207" s="146" t="s">
        <v>1247</v>
      </c>
      <c r="L207" s="154" t="s">
        <v>160</v>
      </c>
      <c r="M207" s="165" t="s">
        <v>1248</v>
      </c>
      <c r="N207" s="152">
        <v>45924</v>
      </c>
      <c r="O207" s="156">
        <v>45926</v>
      </c>
      <c r="P207" s="159" t="s">
        <v>243</v>
      </c>
      <c r="Q207" s="149" t="s">
        <v>365</v>
      </c>
      <c r="R207" s="145" t="s">
        <v>163</v>
      </c>
      <c r="S207" s="148" t="s">
        <v>1009</v>
      </c>
      <c r="T207" s="160" t="s">
        <v>165</v>
      </c>
      <c r="U207" s="145" t="s">
        <v>1249</v>
      </c>
      <c r="V207" s="147" t="s">
        <v>25</v>
      </c>
      <c r="W207" s="162" t="s">
        <v>177</v>
      </c>
      <c r="X207" s="160" t="s">
        <v>546</v>
      </c>
      <c r="Y207" s="145">
        <v>1</v>
      </c>
      <c r="Z207" s="93">
        <v>0</v>
      </c>
      <c r="AA207" s="96">
        <f>IF(V207="TIPO I",'BASE LIQUIDACION REDEBAN 2025'!$B$2,IF(V207="TIPO II",'BASE LIQUIDACION REDEBAN 2025'!$B$3,IF(V207="TIPO III",'BASE LIQUIDACION REDEBAN 2025'!$B$4,IF(V207="TIPO IV",'BASE LIQUIDACION REDEBAN 2025'!$B$5,IF(W207="AEREO",'BASE LIQUIDACION REDEBAN 2025'!$B$6,'BASE LIQUIDACION REDEBAN 2025'!$B$5)))))</f>
        <v>75096.394270399993</v>
      </c>
      <c r="AB207" s="96">
        <f>IF(V207="TIPO I",'BASE LIQUIDACION REDEBAN 2025'!$B$10,IF(V207="TIPO II",'BASE LIQUIDACION REDEBAN 2025'!$B$11,IF(V207="TIPO III",'BASE LIQUIDACION REDEBAN 2025'!$B$12,'BASE LIQUIDACION REDEBAN 2025'!$B$13)))</f>
        <v>75096.394270399993</v>
      </c>
      <c r="AC207" s="97">
        <f t="shared" si="3"/>
        <v>75096.394270399993</v>
      </c>
      <c r="AE207" s="167"/>
    </row>
    <row r="208" spans="1:31" ht="13.9">
      <c r="A208" s="145" t="s">
        <v>68</v>
      </c>
      <c r="B208" s="8" t="str">
        <f>VLOOKUP(A208,'CENTRO DE COSTOS'!A:D,4,FALSE)</f>
        <v>WILLIAM ASDRUBAL ROZO ROZO</v>
      </c>
      <c r="C208" s="8" t="str">
        <f>VLOOKUP(A208,'CENTRO DE COSTOS'!A:D,2,FALSE)</f>
        <v>0004-0004</v>
      </c>
      <c r="D208" s="145">
        <v>11001</v>
      </c>
      <c r="E208" s="47" t="s">
        <v>1250</v>
      </c>
      <c r="F208" s="146">
        <v>81632</v>
      </c>
      <c r="G208" s="160" t="s">
        <v>155</v>
      </c>
      <c r="H208" s="150" t="s">
        <v>238</v>
      </c>
      <c r="I208" s="146" t="s">
        <v>417</v>
      </c>
      <c r="J208" s="147" t="s">
        <v>68</v>
      </c>
      <c r="K208" s="146" t="s">
        <v>1251</v>
      </c>
      <c r="L208" s="154" t="s">
        <v>160</v>
      </c>
      <c r="M208" s="165" t="s">
        <v>1252</v>
      </c>
      <c r="N208" s="152">
        <v>45924</v>
      </c>
      <c r="O208" s="156">
        <v>45926</v>
      </c>
      <c r="P208" s="159" t="s">
        <v>243</v>
      </c>
      <c r="Q208" s="149" t="s">
        <v>365</v>
      </c>
      <c r="R208" s="145" t="s">
        <v>163</v>
      </c>
      <c r="S208" s="148" t="s">
        <v>1009</v>
      </c>
      <c r="T208" s="160" t="s">
        <v>165</v>
      </c>
      <c r="U208" s="145" t="s">
        <v>1253</v>
      </c>
      <c r="V208" s="147" t="s">
        <v>25</v>
      </c>
      <c r="W208" s="162" t="s">
        <v>177</v>
      </c>
      <c r="X208" s="160" t="s">
        <v>541</v>
      </c>
      <c r="Y208" s="145">
        <v>1</v>
      </c>
      <c r="Z208" s="93">
        <v>0</v>
      </c>
      <c r="AA208" s="96">
        <f>IF(V208="TIPO I",'BASE LIQUIDACION REDEBAN 2025'!$B$2,IF(V208="TIPO II",'BASE LIQUIDACION REDEBAN 2025'!$B$3,IF(V208="TIPO III",'BASE LIQUIDACION REDEBAN 2025'!$B$4,IF(V208="TIPO IV",'BASE LIQUIDACION REDEBAN 2025'!$B$5,IF(W208="AEREO",'BASE LIQUIDACION REDEBAN 2025'!$B$6,'BASE LIQUIDACION REDEBAN 2025'!$B$5)))))</f>
        <v>75096.394270399993</v>
      </c>
      <c r="AB208" s="96">
        <f>IF(V208="TIPO I",'BASE LIQUIDACION REDEBAN 2025'!$B$10,IF(V208="TIPO II",'BASE LIQUIDACION REDEBAN 2025'!$B$11,IF(V208="TIPO III",'BASE LIQUIDACION REDEBAN 2025'!$B$12,'BASE LIQUIDACION REDEBAN 2025'!$B$13)))</f>
        <v>75096.394270399993</v>
      </c>
      <c r="AC208" s="97">
        <f t="shared" si="3"/>
        <v>75096.394270399993</v>
      </c>
      <c r="AE208" s="167"/>
    </row>
    <row r="209" spans="1:31" ht="13.9">
      <c r="A209" s="145" t="s">
        <v>68</v>
      </c>
      <c r="B209" s="8" t="str">
        <f>VLOOKUP(A209,'CENTRO DE COSTOS'!A:D,4,FALSE)</f>
        <v>WILLIAM ASDRUBAL ROZO ROZO</v>
      </c>
      <c r="C209" s="8" t="str">
        <f>VLOOKUP(A209,'CENTRO DE COSTOS'!A:D,2,FALSE)</f>
        <v>0004-0004</v>
      </c>
      <c r="D209" s="145">
        <v>11001</v>
      </c>
      <c r="E209" s="47" t="s">
        <v>1254</v>
      </c>
      <c r="F209" s="146">
        <v>81630</v>
      </c>
      <c r="G209" s="160" t="s">
        <v>155</v>
      </c>
      <c r="H209" s="150" t="s">
        <v>238</v>
      </c>
      <c r="I209" s="146" t="s">
        <v>417</v>
      </c>
      <c r="J209" s="147" t="s">
        <v>68</v>
      </c>
      <c r="K209" s="146" t="s">
        <v>1255</v>
      </c>
      <c r="L209" s="154" t="s">
        <v>160</v>
      </c>
      <c r="M209" s="165" t="s">
        <v>1256</v>
      </c>
      <c r="N209" s="152">
        <v>45924</v>
      </c>
      <c r="O209" s="156">
        <v>45929</v>
      </c>
      <c r="P209" s="159" t="s">
        <v>243</v>
      </c>
      <c r="Q209" s="149" t="s">
        <v>365</v>
      </c>
      <c r="R209" s="145" t="s">
        <v>163</v>
      </c>
      <c r="S209" s="148" t="s">
        <v>1257</v>
      </c>
      <c r="T209" s="160" t="s">
        <v>165</v>
      </c>
      <c r="U209" s="145" t="s">
        <v>1258</v>
      </c>
      <c r="V209" s="147" t="s">
        <v>25</v>
      </c>
      <c r="W209" s="162" t="s">
        <v>177</v>
      </c>
      <c r="X209" s="160" t="s">
        <v>930</v>
      </c>
      <c r="Y209" s="145">
        <v>1</v>
      </c>
      <c r="Z209" s="93">
        <v>0</v>
      </c>
      <c r="AA209" s="96">
        <f>IF(V209="TIPO I",'BASE LIQUIDACION REDEBAN 2025'!$B$2,IF(V209="TIPO II",'BASE LIQUIDACION REDEBAN 2025'!$B$3,IF(V209="TIPO III",'BASE LIQUIDACION REDEBAN 2025'!$B$4,IF(V209="TIPO IV",'BASE LIQUIDACION REDEBAN 2025'!$B$5,IF(W209="AEREO",'BASE LIQUIDACION REDEBAN 2025'!$B$6,'BASE LIQUIDACION REDEBAN 2025'!$B$5)))))</f>
        <v>75096.394270399993</v>
      </c>
      <c r="AB209" s="96">
        <f>IF(V209="TIPO I",'BASE LIQUIDACION REDEBAN 2025'!$B$10,IF(V209="TIPO II",'BASE LIQUIDACION REDEBAN 2025'!$B$11,IF(V209="TIPO III",'BASE LIQUIDACION REDEBAN 2025'!$B$12,'BASE LIQUIDACION REDEBAN 2025'!$B$13)))</f>
        <v>75096.394270399993</v>
      </c>
      <c r="AC209" s="97">
        <f t="shared" si="3"/>
        <v>75096.394270399993</v>
      </c>
      <c r="AE209" s="167"/>
    </row>
    <row r="210" spans="1:31" ht="13.9">
      <c r="A210" s="145" t="s">
        <v>68</v>
      </c>
      <c r="B210" s="8" t="str">
        <f>VLOOKUP(A210,'CENTRO DE COSTOS'!A:D,4,FALSE)</f>
        <v>WILLIAM ASDRUBAL ROZO ROZO</v>
      </c>
      <c r="C210" s="8" t="str">
        <f>VLOOKUP(A210,'CENTRO DE COSTOS'!A:D,2,FALSE)</f>
        <v>0004-0004</v>
      </c>
      <c r="D210" s="145">
        <v>11001</v>
      </c>
      <c r="E210" s="47" t="s">
        <v>1259</v>
      </c>
      <c r="F210" s="146">
        <v>81627</v>
      </c>
      <c r="G210" s="160" t="s">
        <v>155</v>
      </c>
      <c r="H210" s="150" t="s">
        <v>238</v>
      </c>
      <c r="I210" s="146" t="s">
        <v>417</v>
      </c>
      <c r="J210" s="147" t="s">
        <v>68</v>
      </c>
      <c r="K210" s="146" t="s">
        <v>1260</v>
      </c>
      <c r="L210" s="154" t="s">
        <v>160</v>
      </c>
      <c r="M210" s="165" t="s">
        <v>1261</v>
      </c>
      <c r="N210" s="152">
        <v>45924</v>
      </c>
      <c r="O210" s="156">
        <v>45926</v>
      </c>
      <c r="P210" s="159" t="s">
        <v>243</v>
      </c>
      <c r="Q210" s="149" t="s">
        <v>365</v>
      </c>
      <c r="R210" s="145" t="s">
        <v>163</v>
      </c>
      <c r="S210" s="148" t="s">
        <v>1009</v>
      </c>
      <c r="T210" s="160" t="s">
        <v>165</v>
      </c>
      <c r="U210" s="145" t="s">
        <v>1262</v>
      </c>
      <c r="V210" s="147" t="s">
        <v>25</v>
      </c>
      <c r="W210" s="162" t="s">
        <v>177</v>
      </c>
      <c r="X210" s="160" t="s">
        <v>792</v>
      </c>
      <c r="Y210" s="145">
        <v>1</v>
      </c>
      <c r="Z210" s="93">
        <v>0</v>
      </c>
      <c r="AA210" s="96">
        <f>IF(V210="TIPO I",'BASE LIQUIDACION REDEBAN 2025'!$B$2,IF(V210="TIPO II",'BASE LIQUIDACION REDEBAN 2025'!$B$3,IF(V210="TIPO III",'BASE LIQUIDACION REDEBAN 2025'!$B$4,IF(V210="TIPO IV",'BASE LIQUIDACION REDEBAN 2025'!$B$5,IF(W210="AEREO",'BASE LIQUIDACION REDEBAN 2025'!$B$6,'BASE LIQUIDACION REDEBAN 2025'!$B$5)))))</f>
        <v>75096.394270399993</v>
      </c>
      <c r="AB210" s="96">
        <f>IF(V210="TIPO I",'BASE LIQUIDACION REDEBAN 2025'!$B$10,IF(V210="TIPO II",'BASE LIQUIDACION REDEBAN 2025'!$B$11,IF(V210="TIPO III",'BASE LIQUIDACION REDEBAN 2025'!$B$12,'BASE LIQUIDACION REDEBAN 2025'!$B$13)))</f>
        <v>75096.394270399993</v>
      </c>
      <c r="AC210" s="97">
        <f t="shared" si="3"/>
        <v>75096.394270399993</v>
      </c>
      <c r="AE210" s="167"/>
    </row>
    <row r="211" spans="1:31" ht="13.9">
      <c r="A211" s="145" t="s">
        <v>68</v>
      </c>
      <c r="B211" s="8" t="str">
        <f>VLOOKUP(A211,'CENTRO DE COSTOS'!A:D,4,FALSE)</f>
        <v>WILLIAM ASDRUBAL ROZO ROZO</v>
      </c>
      <c r="C211" s="8" t="str">
        <f>VLOOKUP(A211,'CENTRO DE COSTOS'!A:D,2,FALSE)</f>
        <v>0004-0004</v>
      </c>
      <c r="D211" s="145">
        <v>11001</v>
      </c>
      <c r="E211" s="47" t="s">
        <v>1263</v>
      </c>
      <c r="F211" s="146">
        <v>21499</v>
      </c>
      <c r="G211" s="160" t="s">
        <v>155</v>
      </c>
      <c r="H211" s="150" t="s">
        <v>353</v>
      </c>
      <c r="I211" s="146" t="s">
        <v>417</v>
      </c>
      <c r="J211" s="147" t="s">
        <v>68</v>
      </c>
      <c r="K211" s="146" t="s">
        <v>1264</v>
      </c>
      <c r="L211" s="154" t="s">
        <v>160</v>
      </c>
      <c r="M211" s="165" t="s">
        <v>1265</v>
      </c>
      <c r="N211" s="152">
        <v>45924</v>
      </c>
      <c r="O211" s="156">
        <v>45926</v>
      </c>
      <c r="P211" s="159" t="s">
        <v>357</v>
      </c>
      <c r="Q211" s="149" t="s">
        <v>1266</v>
      </c>
      <c r="R211" s="145" t="s">
        <v>163</v>
      </c>
      <c r="S211" s="148" t="s">
        <v>1267</v>
      </c>
      <c r="T211" s="160" t="s">
        <v>165</v>
      </c>
      <c r="U211" s="145" t="s">
        <v>1268</v>
      </c>
      <c r="V211" s="147" t="s">
        <v>25</v>
      </c>
      <c r="W211" s="162" t="s">
        <v>177</v>
      </c>
      <c r="X211" s="160" t="s">
        <v>1269</v>
      </c>
      <c r="Y211" s="145">
        <v>1</v>
      </c>
      <c r="Z211" s="93">
        <v>0</v>
      </c>
      <c r="AA211" s="96">
        <f>IF(V211="TIPO I",'BASE LIQUIDACION REDEBAN 2025'!$B$2,IF(V211="TIPO II",'BASE LIQUIDACION REDEBAN 2025'!$B$3,IF(V211="TIPO III",'BASE LIQUIDACION REDEBAN 2025'!$B$4,IF(V211="TIPO IV",'BASE LIQUIDACION REDEBAN 2025'!$B$5,IF(W211="AEREO",'BASE LIQUIDACION REDEBAN 2025'!$B$6,'BASE LIQUIDACION REDEBAN 2025'!$B$5)))))</f>
        <v>75096.394270399993</v>
      </c>
      <c r="AB211" s="96">
        <f>IF(V211="TIPO I",'BASE LIQUIDACION REDEBAN 2025'!$B$10,IF(V211="TIPO II",'BASE LIQUIDACION REDEBAN 2025'!$B$11,IF(V211="TIPO III",'BASE LIQUIDACION REDEBAN 2025'!$B$12,'BASE LIQUIDACION REDEBAN 2025'!$B$13)))</f>
        <v>75096.394270399993</v>
      </c>
      <c r="AC211" s="97">
        <f t="shared" si="3"/>
        <v>75096.394270399993</v>
      </c>
      <c r="AE211" s="167"/>
    </row>
    <row r="212" spans="1:31" ht="13.9">
      <c r="A212" s="145" t="s">
        <v>80</v>
      </c>
      <c r="B212" s="8" t="str">
        <f>VLOOKUP(A212,'CENTRO DE COSTOS'!A:D,4,FALSE)</f>
        <v>JOSE MAURICIO HERNANDEZ ROJAS</v>
      </c>
      <c r="C212" s="8" t="str">
        <f>VLOOKUP(A212,'CENTRO DE COSTOS'!A:D,2,FALSE)</f>
        <v>0004-0001</v>
      </c>
      <c r="D212" s="145">
        <v>13001</v>
      </c>
      <c r="E212" s="47" t="s">
        <v>1270</v>
      </c>
      <c r="F212" s="146">
        <v>45160</v>
      </c>
      <c r="G212" s="160" t="s">
        <v>155</v>
      </c>
      <c r="H212" s="150" t="s">
        <v>353</v>
      </c>
      <c r="I212" s="146" t="s">
        <v>685</v>
      </c>
      <c r="J212" s="147" t="s">
        <v>80</v>
      </c>
      <c r="K212" s="146" t="s">
        <v>1271</v>
      </c>
      <c r="L212" s="154" t="s">
        <v>160</v>
      </c>
      <c r="M212" s="165" t="s">
        <v>1272</v>
      </c>
      <c r="N212" s="152">
        <v>45926</v>
      </c>
      <c r="O212" s="156">
        <v>45929</v>
      </c>
      <c r="P212" s="159" t="s">
        <v>243</v>
      </c>
      <c r="Q212" s="149" t="s">
        <v>365</v>
      </c>
      <c r="R212" s="145" t="s">
        <v>163</v>
      </c>
      <c r="S212" s="148" t="s">
        <v>1273</v>
      </c>
      <c r="T212" s="160" t="s">
        <v>165</v>
      </c>
      <c r="U212" s="145" t="s">
        <v>1274</v>
      </c>
      <c r="V212" s="147" t="s">
        <v>25</v>
      </c>
      <c r="W212" s="162" t="s">
        <v>177</v>
      </c>
      <c r="X212" s="160" t="s">
        <v>1275</v>
      </c>
      <c r="Y212" s="145">
        <v>1</v>
      </c>
      <c r="Z212" s="93">
        <v>0</v>
      </c>
      <c r="AA212" s="96">
        <f>IF(V212="TIPO I",'BASE LIQUIDACION REDEBAN 2025'!$B$2,IF(V212="TIPO II",'BASE LIQUIDACION REDEBAN 2025'!$B$3,IF(V212="TIPO III",'BASE LIQUIDACION REDEBAN 2025'!$B$4,IF(V212="TIPO IV",'BASE LIQUIDACION REDEBAN 2025'!$B$5,IF(W212="AEREO",'BASE LIQUIDACION REDEBAN 2025'!$B$6,'BASE LIQUIDACION REDEBAN 2025'!$B$5)))))</f>
        <v>75096.394270399993</v>
      </c>
      <c r="AB212" s="96">
        <f>IF(V212="TIPO I",'BASE LIQUIDACION REDEBAN 2025'!$B$10,IF(V212="TIPO II",'BASE LIQUIDACION REDEBAN 2025'!$B$11,IF(V212="TIPO III",'BASE LIQUIDACION REDEBAN 2025'!$B$12,'BASE LIQUIDACION REDEBAN 2025'!$B$13)))</f>
        <v>75096.394270399993</v>
      </c>
      <c r="AC212" s="97">
        <f t="shared" si="3"/>
        <v>75096.394270399993</v>
      </c>
      <c r="AE212" s="167"/>
    </row>
    <row r="213" spans="1:31" ht="13.9">
      <c r="A213" s="145" t="s">
        <v>76</v>
      </c>
      <c r="B213" s="8" t="str">
        <f>VLOOKUP(A213,'CENTRO DE COSTOS'!A:D,4,FALSE)</f>
        <v>DIEGO FERNANDO HENAO CARDONA</v>
      </c>
      <c r="C213" s="8" t="str">
        <f>VLOOKUP(A213,'CENTRO DE COSTOS'!A:D,2,FALSE)</f>
        <v>0004-0003</v>
      </c>
      <c r="D213" s="145">
        <v>76001</v>
      </c>
      <c r="E213" s="47" t="s">
        <v>1276</v>
      </c>
      <c r="F213" s="146">
        <v>73458</v>
      </c>
      <c r="G213" s="160" t="s">
        <v>155</v>
      </c>
      <c r="H213" s="150" t="s">
        <v>353</v>
      </c>
      <c r="I213" s="146" t="s">
        <v>232</v>
      </c>
      <c r="J213" s="147" t="s">
        <v>76</v>
      </c>
      <c r="K213" s="146" t="s">
        <v>1277</v>
      </c>
      <c r="L213" s="154" t="s">
        <v>160</v>
      </c>
      <c r="M213" s="165" t="s">
        <v>1278</v>
      </c>
      <c r="N213" s="152">
        <v>45926</v>
      </c>
      <c r="O213" s="156">
        <v>45930</v>
      </c>
      <c r="P213" s="159" t="s">
        <v>243</v>
      </c>
      <c r="Q213" s="149" t="s">
        <v>365</v>
      </c>
      <c r="R213" s="145" t="s">
        <v>163</v>
      </c>
      <c r="S213" s="148" t="s">
        <v>1279</v>
      </c>
      <c r="T213" s="160" t="s">
        <v>165</v>
      </c>
      <c r="U213" s="145" t="s">
        <v>1280</v>
      </c>
      <c r="V213" s="147" t="s">
        <v>25</v>
      </c>
      <c r="W213" s="162" t="s">
        <v>177</v>
      </c>
      <c r="X213" s="160" t="s">
        <v>1200</v>
      </c>
      <c r="Y213" s="145">
        <v>1</v>
      </c>
      <c r="Z213" s="93">
        <v>0</v>
      </c>
      <c r="AA213" s="96">
        <f>IF(V213="TIPO I",'BASE LIQUIDACION REDEBAN 2025'!$B$2,IF(V213="TIPO II",'BASE LIQUIDACION REDEBAN 2025'!$B$3,IF(V213="TIPO III",'BASE LIQUIDACION REDEBAN 2025'!$B$4,IF(V213="TIPO IV",'BASE LIQUIDACION REDEBAN 2025'!$B$5,IF(W213="AEREO",'BASE LIQUIDACION REDEBAN 2025'!$B$6,'BASE LIQUIDACION REDEBAN 2025'!$B$5)))))</f>
        <v>75096.394270399993</v>
      </c>
      <c r="AB213" s="96">
        <f>IF(V213="TIPO I",'BASE LIQUIDACION REDEBAN 2025'!$B$10,IF(V213="TIPO II",'BASE LIQUIDACION REDEBAN 2025'!$B$11,IF(V213="TIPO III",'BASE LIQUIDACION REDEBAN 2025'!$B$12,'BASE LIQUIDACION REDEBAN 2025'!$B$13)))</f>
        <v>75096.394270399993</v>
      </c>
      <c r="AC213" s="97">
        <f t="shared" si="3"/>
        <v>75096.394270399993</v>
      </c>
      <c r="AE213" s="167"/>
    </row>
    <row r="214" spans="1:31" ht="13.9">
      <c r="A214" s="145" t="s">
        <v>90</v>
      </c>
      <c r="B214" s="8" t="str">
        <f>VLOOKUP(A214,'CENTRO DE COSTOS'!A:D,4,FALSE)</f>
        <v>JUAN SEBASTIÁN RÍOS CASTRILLÓN</v>
      </c>
      <c r="C214" s="8" t="str">
        <f>VLOOKUP(A214,'CENTRO DE COSTOS'!A:D,2,FALSE)</f>
        <v>0004-0005</v>
      </c>
      <c r="D214" s="145">
        <v>5001</v>
      </c>
      <c r="E214" s="47" t="s">
        <v>1281</v>
      </c>
      <c r="F214" s="146">
        <v>81716</v>
      </c>
      <c r="G214" s="160" t="s">
        <v>155</v>
      </c>
      <c r="H214" s="150" t="s">
        <v>238</v>
      </c>
      <c r="I214" s="146" t="s">
        <v>249</v>
      </c>
      <c r="J214" s="147" t="s">
        <v>90</v>
      </c>
      <c r="K214" s="146" t="s">
        <v>1282</v>
      </c>
      <c r="L214" s="154" t="s">
        <v>160</v>
      </c>
      <c r="M214" s="165" t="s">
        <v>1283</v>
      </c>
      <c r="N214" s="152">
        <v>45929</v>
      </c>
      <c r="O214" s="156">
        <v>45930</v>
      </c>
      <c r="P214" s="159" t="s">
        <v>243</v>
      </c>
      <c r="Q214" s="149" t="s">
        <v>244</v>
      </c>
      <c r="R214" s="145" t="s">
        <v>163</v>
      </c>
      <c r="S214" s="148" t="s">
        <v>1284</v>
      </c>
      <c r="T214" s="160" t="s">
        <v>165</v>
      </c>
      <c r="U214" s="145" t="s">
        <v>1285</v>
      </c>
      <c r="V214" s="147" t="s">
        <v>25</v>
      </c>
      <c r="W214" s="162" t="s">
        <v>177</v>
      </c>
      <c r="X214" s="160" t="s">
        <v>578</v>
      </c>
      <c r="Y214" s="145">
        <v>1</v>
      </c>
      <c r="Z214" s="93">
        <v>0</v>
      </c>
      <c r="AA214" s="96">
        <f>IF(V214="TIPO I",'BASE LIQUIDACION REDEBAN 2025'!$B$2,IF(V214="TIPO II",'BASE LIQUIDACION REDEBAN 2025'!$B$3,IF(V214="TIPO III",'BASE LIQUIDACION REDEBAN 2025'!$B$4,IF(V214="TIPO IV",'BASE LIQUIDACION REDEBAN 2025'!$B$5,IF(W214="AEREO",'BASE LIQUIDACION REDEBAN 2025'!$B$6,'BASE LIQUIDACION REDEBAN 2025'!$B$5)))))</f>
        <v>75096.394270399993</v>
      </c>
      <c r="AB214" s="96">
        <f>IF(V214="TIPO I",'BASE LIQUIDACION REDEBAN 2025'!$B$10,IF(V214="TIPO II",'BASE LIQUIDACION REDEBAN 2025'!$B$11,IF(V214="TIPO III",'BASE LIQUIDACION REDEBAN 2025'!$B$12,'BASE LIQUIDACION REDEBAN 2025'!$B$13)))</f>
        <v>75096.394270399993</v>
      </c>
      <c r="AC214" s="97">
        <f t="shared" si="3"/>
        <v>75096.394270399993</v>
      </c>
      <c r="AE214" s="167"/>
    </row>
    <row r="215" spans="1:31" ht="13.9">
      <c r="A215" s="145" t="s">
        <v>80</v>
      </c>
      <c r="B215" s="8" t="str">
        <f>VLOOKUP(A215,'CENTRO DE COSTOS'!A:D,4,FALSE)</f>
        <v>JOSE MAURICIO HERNANDEZ ROJAS</v>
      </c>
      <c r="C215" s="8" t="str">
        <f>VLOOKUP(A215,'CENTRO DE COSTOS'!A:D,2,FALSE)</f>
        <v>0004-0001</v>
      </c>
      <c r="D215" s="145">
        <v>13001</v>
      </c>
      <c r="E215" s="47" t="s">
        <v>1286</v>
      </c>
      <c r="F215" s="146">
        <v>81705</v>
      </c>
      <c r="G215" s="160" t="s">
        <v>155</v>
      </c>
      <c r="H215" s="150" t="s">
        <v>238</v>
      </c>
      <c r="I215" s="146" t="s">
        <v>685</v>
      </c>
      <c r="J215" s="147" t="s">
        <v>80</v>
      </c>
      <c r="K215" s="146" t="s">
        <v>1287</v>
      </c>
      <c r="L215" s="154" t="s">
        <v>160</v>
      </c>
      <c r="M215" s="165" t="s">
        <v>1288</v>
      </c>
      <c r="N215" s="152">
        <v>45929</v>
      </c>
      <c r="O215" s="156">
        <v>45930</v>
      </c>
      <c r="P215" s="159" t="s">
        <v>243</v>
      </c>
      <c r="Q215" s="149" t="s">
        <v>244</v>
      </c>
      <c r="R215" s="145" t="s">
        <v>163</v>
      </c>
      <c r="S215" s="148" t="s">
        <v>1284</v>
      </c>
      <c r="T215" s="160" t="s">
        <v>165</v>
      </c>
      <c r="U215" s="145" t="s">
        <v>1289</v>
      </c>
      <c r="V215" s="147" t="s">
        <v>25</v>
      </c>
      <c r="W215" s="162" t="s">
        <v>177</v>
      </c>
      <c r="X215" s="160" t="s">
        <v>1275</v>
      </c>
      <c r="Y215" s="145">
        <v>1</v>
      </c>
      <c r="Z215" s="93">
        <v>0</v>
      </c>
      <c r="AA215" s="96">
        <f>IF(V215="TIPO I",'BASE LIQUIDACION REDEBAN 2025'!$B$2,IF(V215="TIPO II",'BASE LIQUIDACION REDEBAN 2025'!$B$3,IF(V215="TIPO III",'BASE LIQUIDACION REDEBAN 2025'!$B$4,IF(V215="TIPO IV",'BASE LIQUIDACION REDEBAN 2025'!$B$5,IF(W215="AEREO",'BASE LIQUIDACION REDEBAN 2025'!$B$6,'BASE LIQUIDACION REDEBAN 2025'!$B$5)))))</f>
        <v>75096.394270399993</v>
      </c>
      <c r="AB215" s="96">
        <f>IF(V215="TIPO I",'BASE LIQUIDACION REDEBAN 2025'!$B$10,IF(V215="TIPO II",'BASE LIQUIDACION REDEBAN 2025'!$B$11,IF(V215="TIPO III",'BASE LIQUIDACION REDEBAN 2025'!$B$12,'BASE LIQUIDACION REDEBAN 2025'!$B$13)))</f>
        <v>75096.394270399993</v>
      </c>
      <c r="AC215" s="97">
        <f t="shared" si="3"/>
        <v>75096.394270399993</v>
      </c>
      <c r="AE215" s="167"/>
    </row>
    <row r="216" spans="1:31" ht="13.9">
      <c r="A216" s="145" t="s">
        <v>93</v>
      </c>
      <c r="B216" s="8" t="str">
        <f>VLOOKUP(A216,'CENTRO DE COSTOS'!A:D,4,FALSE)</f>
        <v>DIEGO FERNANDO HENAO CARDONA</v>
      </c>
      <c r="C216" s="8" t="str">
        <f>VLOOKUP(A216,'CENTRO DE COSTOS'!A:D,2,FALSE)</f>
        <v>0004-0003</v>
      </c>
      <c r="D216" s="145">
        <v>52001</v>
      </c>
      <c r="E216" s="47" t="s">
        <v>1290</v>
      </c>
      <c r="F216" s="146">
        <v>81712</v>
      </c>
      <c r="G216" s="160" t="s">
        <v>155</v>
      </c>
      <c r="H216" s="150" t="s">
        <v>238</v>
      </c>
      <c r="I216" s="146" t="s">
        <v>157</v>
      </c>
      <c r="J216" s="147" t="s">
        <v>93</v>
      </c>
      <c r="K216" s="146" t="s">
        <v>1291</v>
      </c>
      <c r="L216" s="154" t="s">
        <v>160</v>
      </c>
      <c r="M216" s="165" t="s">
        <v>1292</v>
      </c>
      <c r="N216" s="152">
        <v>45929</v>
      </c>
      <c r="O216" s="156">
        <v>45930</v>
      </c>
      <c r="P216" s="159" t="s">
        <v>243</v>
      </c>
      <c r="Q216" s="149" t="s">
        <v>244</v>
      </c>
      <c r="R216" s="145" t="s">
        <v>163</v>
      </c>
      <c r="S216" s="148" t="s">
        <v>1284</v>
      </c>
      <c r="T216" s="160" t="s">
        <v>165</v>
      </c>
      <c r="U216" s="145" t="s">
        <v>1293</v>
      </c>
      <c r="V216" s="147" t="s">
        <v>25</v>
      </c>
      <c r="W216" s="162" t="s">
        <v>177</v>
      </c>
      <c r="X216" s="160" t="s">
        <v>851</v>
      </c>
      <c r="Y216" s="145">
        <v>1</v>
      </c>
      <c r="Z216" s="93">
        <v>0</v>
      </c>
      <c r="AA216" s="96">
        <f>IF(V216="TIPO I",'BASE LIQUIDACION REDEBAN 2025'!$B$2,IF(V216="TIPO II",'BASE LIQUIDACION REDEBAN 2025'!$B$3,IF(V216="TIPO III",'BASE LIQUIDACION REDEBAN 2025'!$B$4,IF(V216="TIPO IV",'BASE LIQUIDACION REDEBAN 2025'!$B$5,IF(W216="AEREO",'BASE LIQUIDACION REDEBAN 2025'!$B$6,'BASE LIQUIDACION REDEBAN 2025'!$B$5)))))</f>
        <v>75096.394270399993</v>
      </c>
      <c r="AB216" s="96">
        <f>IF(V216="TIPO I",'BASE LIQUIDACION REDEBAN 2025'!$B$10,IF(V216="TIPO II",'BASE LIQUIDACION REDEBAN 2025'!$B$11,IF(V216="TIPO III",'BASE LIQUIDACION REDEBAN 2025'!$B$12,'BASE LIQUIDACION REDEBAN 2025'!$B$13)))</f>
        <v>75096.394270399993</v>
      </c>
      <c r="AC216" s="97">
        <f t="shared" si="3"/>
        <v>75096.394270399993</v>
      </c>
      <c r="AE216" s="167"/>
    </row>
    <row r="217" spans="1:31" ht="13.9">
      <c r="A217" s="145" t="s">
        <v>93</v>
      </c>
      <c r="B217" s="8" t="str">
        <f>VLOOKUP(A217,'CENTRO DE COSTOS'!A:D,4,FALSE)</f>
        <v>DIEGO FERNANDO HENAO CARDONA</v>
      </c>
      <c r="C217" s="8" t="str">
        <f>VLOOKUP(A217,'CENTRO DE COSTOS'!A:D,2,FALSE)</f>
        <v>0004-0003</v>
      </c>
      <c r="D217" s="145">
        <v>52001</v>
      </c>
      <c r="E217" s="47" t="s">
        <v>1294</v>
      </c>
      <c r="F217" s="146">
        <v>81711</v>
      </c>
      <c r="G217" s="160" t="s">
        <v>155</v>
      </c>
      <c r="H217" s="150" t="s">
        <v>238</v>
      </c>
      <c r="I217" s="146" t="s">
        <v>157</v>
      </c>
      <c r="J217" s="147" t="s">
        <v>93</v>
      </c>
      <c r="K217" s="146" t="s">
        <v>1295</v>
      </c>
      <c r="L217" s="154" t="s">
        <v>160</v>
      </c>
      <c r="M217" s="165" t="s">
        <v>1296</v>
      </c>
      <c r="N217" s="152">
        <v>45929</v>
      </c>
      <c r="O217" s="156">
        <v>45930</v>
      </c>
      <c r="P217" s="159" t="s">
        <v>243</v>
      </c>
      <c r="Q217" s="149" t="s">
        <v>244</v>
      </c>
      <c r="R217" s="145" t="s">
        <v>163</v>
      </c>
      <c r="S217" s="148" t="s">
        <v>1284</v>
      </c>
      <c r="T217" s="160" t="s">
        <v>165</v>
      </c>
      <c r="U217" s="145" t="s">
        <v>1297</v>
      </c>
      <c r="V217" s="147" t="s">
        <v>25</v>
      </c>
      <c r="W217" s="162" t="s">
        <v>177</v>
      </c>
      <c r="X217" s="160" t="s">
        <v>851</v>
      </c>
      <c r="Y217" s="145">
        <v>1</v>
      </c>
      <c r="Z217" s="93">
        <v>0</v>
      </c>
      <c r="AA217" s="96">
        <f>IF(V217="TIPO I",'BASE LIQUIDACION REDEBAN 2025'!$B$2,IF(V217="TIPO II",'BASE LIQUIDACION REDEBAN 2025'!$B$3,IF(V217="TIPO III",'BASE LIQUIDACION REDEBAN 2025'!$B$4,IF(V217="TIPO IV",'BASE LIQUIDACION REDEBAN 2025'!$B$5,IF(W217="AEREO",'BASE LIQUIDACION REDEBAN 2025'!$B$6,'BASE LIQUIDACION REDEBAN 2025'!$B$5)))))</f>
        <v>75096.394270399993</v>
      </c>
      <c r="AB217" s="96">
        <f>IF(V217="TIPO I",'BASE LIQUIDACION REDEBAN 2025'!$B$10,IF(V217="TIPO II",'BASE LIQUIDACION REDEBAN 2025'!$B$11,IF(V217="TIPO III",'BASE LIQUIDACION REDEBAN 2025'!$B$12,'BASE LIQUIDACION REDEBAN 2025'!$B$13)))</f>
        <v>75096.394270399993</v>
      </c>
      <c r="AC217" s="97">
        <f t="shared" si="3"/>
        <v>75096.394270399993</v>
      </c>
      <c r="AE217" s="167"/>
    </row>
    <row r="218" spans="1:31" ht="13.9">
      <c r="A218" s="145" t="s">
        <v>81</v>
      </c>
      <c r="B218" s="8" t="str">
        <f>VLOOKUP(A218,'CENTRO DE COSTOS'!A:D,4,FALSE)</f>
        <v>MIGUEL JULIÁN HERNÁNDEZ GUARÍN</v>
      </c>
      <c r="C218" s="8" t="str">
        <f>VLOOKUP(A218,'CENTRO DE COSTOS'!A:D,2,FALSE)</f>
        <v>0004-0008</v>
      </c>
      <c r="D218" s="145">
        <v>54001</v>
      </c>
      <c r="E218" s="47" t="s">
        <v>1298</v>
      </c>
      <c r="F218" s="146">
        <v>81707</v>
      </c>
      <c r="G218" s="160" t="s">
        <v>155</v>
      </c>
      <c r="H218" s="150" t="s">
        <v>238</v>
      </c>
      <c r="I218" s="146" t="s">
        <v>296</v>
      </c>
      <c r="J218" s="147" t="s">
        <v>81</v>
      </c>
      <c r="K218" s="146" t="s">
        <v>1299</v>
      </c>
      <c r="L218" s="154" t="s">
        <v>160</v>
      </c>
      <c r="M218" s="165" t="s">
        <v>1300</v>
      </c>
      <c r="N218" s="152">
        <v>45929</v>
      </c>
      <c r="O218" s="156">
        <v>45930</v>
      </c>
      <c r="P218" s="159" t="s">
        <v>243</v>
      </c>
      <c r="Q218" s="149" t="s">
        <v>244</v>
      </c>
      <c r="R218" s="145" t="s">
        <v>163</v>
      </c>
      <c r="S218" s="148" t="s">
        <v>1284</v>
      </c>
      <c r="T218" s="160" t="s">
        <v>165</v>
      </c>
      <c r="U218" s="145" t="s">
        <v>1301</v>
      </c>
      <c r="V218" s="147" t="s">
        <v>25</v>
      </c>
      <c r="W218" s="162" t="s">
        <v>177</v>
      </c>
      <c r="X218" s="160" t="s">
        <v>466</v>
      </c>
      <c r="Y218" s="145">
        <v>1</v>
      </c>
      <c r="Z218" s="93">
        <v>0</v>
      </c>
      <c r="AA218" s="96">
        <f>IF(V218="TIPO I",'BASE LIQUIDACION REDEBAN 2025'!$B$2,IF(V218="TIPO II",'BASE LIQUIDACION REDEBAN 2025'!$B$3,IF(V218="TIPO III",'BASE LIQUIDACION REDEBAN 2025'!$B$4,IF(V218="TIPO IV",'BASE LIQUIDACION REDEBAN 2025'!$B$5,IF(W218="AEREO",'BASE LIQUIDACION REDEBAN 2025'!$B$6,'BASE LIQUIDACION REDEBAN 2025'!$B$5)))))</f>
        <v>75096.394270399993</v>
      </c>
      <c r="AB218" s="96">
        <f>IF(V218="TIPO I",'BASE LIQUIDACION REDEBAN 2025'!$B$10,IF(V218="TIPO II",'BASE LIQUIDACION REDEBAN 2025'!$B$11,IF(V218="TIPO III",'BASE LIQUIDACION REDEBAN 2025'!$B$12,'BASE LIQUIDACION REDEBAN 2025'!$B$13)))</f>
        <v>75096.394270399993</v>
      </c>
      <c r="AC218" s="97">
        <f t="shared" si="3"/>
        <v>75096.394270399993</v>
      </c>
      <c r="AE218" s="167"/>
    </row>
    <row r="219" spans="1:31" ht="13.9">
      <c r="A219" s="145" t="s">
        <v>81</v>
      </c>
      <c r="B219" s="8" t="str">
        <f>VLOOKUP(A219,'CENTRO DE COSTOS'!A:D,4,FALSE)</f>
        <v>MIGUEL JULIÁN HERNÁNDEZ GUARÍN</v>
      </c>
      <c r="C219" s="8" t="str">
        <f>VLOOKUP(A219,'CENTRO DE COSTOS'!A:D,2,FALSE)</f>
        <v>0004-0008</v>
      </c>
      <c r="D219" s="145">
        <v>54874</v>
      </c>
      <c r="E219" s="47" t="s">
        <v>1302</v>
      </c>
      <c r="F219" s="146">
        <v>81715</v>
      </c>
      <c r="G219" s="160" t="s">
        <v>155</v>
      </c>
      <c r="H219" s="150" t="s">
        <v>238</v>
      </c>
      <c r="I219" s="146" t="s">
        <v>296</v>
      </c>
      <c r="J219" s="147" t="s">
        <v>321</v>
      </c>
      <c r="K219" s="146" t="s">
        <v>1303</v>
      </c>
      <c r="L219" s="154" t="s">
        <v>160</v>
      </c>
      <c r="M219" s="165" t="s">
        <v>1304</v>
      </c>
      <c r="N219" s="152">
        <v>45929</v>
      </c>
      <c r="O219" s="156">
        <v>45930</v>
      </c>
      <c r="P219" s="159" t="s">
        <v>243</v>
      </c>
      <c r="Q219" s="149" t="s">
        <v>244</v>
      </c>
      <c r="R219" s="145" t="s">
        <v>163</v>
      </c>
      <c r="S219" s="148" t="s">
        <v>1284</v>
      </c>
      <c r="T219" s="160" t="s">
        <v>165</v>
      </c>
      <c r="U219" s="145" t="s">
        <v>1305</v>
      </c>
      <c r="V219" s="147" t="s">
        <v>25</v>
      </c>
      <c r="W219" s="162" t="s">
        <v>177</v>
      </c>
      <c r="X219" s="160" t="s">
        <v>326</v>
      </c>
      <c r="Y219" s="145">
        <v>1</v>
      </c>
      <c r="Z219" s="93">
        <v>0</v>
      </c>
      <c r="AA219" s="96">
        <f>IF(V219="TIPO I",'BASE LIQUIDACION REDEBAN 2025'!$B$2,IF(V219="TIPO II",'BASE LIQUIDACION REDEBAN 2025'!$B$3,IF(V219="TIPO III",'BASE LIQUIDACION REDEBAN 2025'!$B$4,IF(V219="TIPO IV",'BASE LIQUIDACION REDEBAN 2025'!$B$5,IF(W219="AEREO",'BASE LIQUIDACION REDEBAN 2025'!$B$6,'BASE LIQUIDACION REDEBAN 2025'!$B$5)))))</f>
        <v>75096.394270399993</v>
      </c>
      <c r="AB219" s="96">
        <f>IF(V219="TIPO I",'BASE LIQUIDACION REDEBAN 2025'!$B$10,IF(V219="TIPO II",'BASE LIQUIDACION REDEBAN 2025'!$B$11,IF(V219="TIPO III",'BASE LIQUIDACION REDEBAN 2025'!$B$12,'BASE LIQUIDACION REDEBAN 2025'!$B$13)))</f>
        <v>75096.394270399993</v>
      </c>
      <c r="AC219" s="97">
        <f t="shared" si="3"/>
        <v>75096.394270399993</v>
      </c>
      <c r="AE219" s="167"/>
    </row>
    <row r="220" spans="1:31" ht="14.25" customHeight="1">
      <c r="A220" s="47" t="s">
        <v>72</v>
      </c>
      <c r="B220" s="8" t="str">
        <f>VLOOKUP(A220,'CENTRO DE COSTOS'!A:D,4,FALSE)</f>
        <v>MIGUEL JULIÁN HERNÁNDEZ GUARÍN</v>
      </c>
      <c r="C220" s="8" t="str">
        <f>VLOOKUP(A220,'CENTRO DE COSTOS'!A:D,2,FALSE)</f>
        <v>0004-0008</v>
      </c>
      <c r="D220" s="47">
        <v>68001</v>
      </c>
      <c r="E220" s="47" t="s">
        <v>1306</v>
      </c>
      <c r="F220" s="148">
        <v>81703</v>
      </c>
      <c r="G220" s="161" t="s">
        <v>155</v>
      </c>
      <c r="H220" s="151" t="s">
        <v>238</v>
      </c>
      <c r="I220" s="148" t="s">
        <v>224</v>
      </c>
      <c r="J220" s="149" t="s">
        <v>72</v>
      </c>
      <c r="K220" s="148" t="s">
        <v>1307</v>
      </c>
      <c r="L220" s="155" t="s">
        <v>160</v>
      </c>
      <c r="M220" s="165" t="s">
        <v>1308</v>
      </c>
      <c r="N220" s="153">
        <v>45929</v>
      </c>
      <c r="O220" s="157">
        <v>45930</v>
      </c>
      <c r="P220" s="159" t="s">
        <v>243</v>
      </c>
      <c r="Q220" s="149" t="s">
        <v>244</v>
      </c>
      <c r="R220" s="47" t="s">
        <v>163</v>
      </c>
      <c r="S220" s="148" t="s">
        <v>1284</v>
      </c>
      <c r="T220" s="161" t="s">
        <v>480</v>
      </c>
      <c r="U220" s="47" t="s">
        <v>1309</v>
      </c>
      <c r="V220" s="149" t="s">
        <v>25</v>
      </c>
      <c r="W220" s="163" t="s">
        <v>177</v>
      </c>
      <c r="X220" s="161" t="s">
        <v>480</v>
      </c>
      <c r="Y220" s="47">
        <v>1</v>
      </c>
      <c r="Z220" s="94">
        <v>0</v>
      </c>
      <c r="AA220" s="96">
        <f>IF(V220="TIPO I",'BASE LIQUIDACION REDEBAN 2025'!$B$2,IF(V220="TIPO II",'BASE LIQUIDACION REDEBAN 2025'!$B$3,IF(V220="TIPO III",'BASE LIQUIDACION REDEBAN 2025'!$B$4,IF(V220="TIPO IV",'BASE LIQUIDACION REDEBAN 2025'!$B$5,IF(W220="AEREO",'BASE LIQUIDACION REDEBAN 2025'!$B$6,'BASE LIQUIDACION REDEBAN 2025'!$B$5)))))</f>
        <v>75096.394270399993</v>
      </c>
      <c r="AB220" s="96">
        <f>IF(V220="TIPO I",'BASE LIQUIDACION REDEBAN 2025'!$B$10,IF(V220="TIPO II",'BASE LIQUIDACION REDEBAN 2025'!$B$11,IF(V220="TIPO III",'BASE LIQUIDACION REDEBAN 2025'!$B$12,'BASE LIQUIDACION REDEBAN 2025'!$B$13)))</f>
        <v>75096.394270399993</v>
      </c>
      <c r="AC220" s="97">
        <f t="shared" si="3"/>
        <v>75096.394270399993</v>
      </c>
      <c r="AE220" s="167"/>
    </row>
    <row r="221" spans="1:31" ht="14.25" customHeight="1">
      <c r="E221" s="78"/>
      <c r="AC221" s="116">
        <f>SUM(AC2:AC220)</f>
        <v>42735835.993213952</v>
      </c>
      <c r="AD221" s="116"/>
      <c r="AE221" s="116"/>
    </row>
  </sheetData>
  <conditionalFormatting sqref="E1:E220 E222:E1048576">
    <cfRule type="duplicateValues" dxfId="466"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10F8-141B-4083-AF7F-0FEA4F481479}">
  <dimension ref="A1:AN2357"/>
  <sheetViews>
    <sheetView topLeftCell="O1" workbookViewId="0">
      <pane ySplit="1" topLeftCell="A1165" activePane="bottomLeft" state="frozen"/>
      <selection pane="bottomLeft" activeCell="AF1196" sqref="AF1196"/>
    </sheetView>
  </sheetViews>
  <sheetFormatPr defaultColWidth="11.42578125" defaultRowHeight="14.45"/>
  <cols>
    <col min="1" max="1" width="11.42578125" style="105"/>
    <col min="2" max="2" width="25.140625" style="180" bestFit="1" customWidth="1"/>
    <col min="3" max="3" width="18.42578125" style="180" customWidth="1"/>
    <col min="4" max="6" width="11.42578125" style="105"/>
    <col min="7" max="7" width="12.7109375" style="106" customWidth="1"/>
    <col min="8" max="12" width="11.42578125" style="105"/>
    <col min="13" max="14" width="17.28515625" style="105" customWidth="1"/>
    <col min="15" max="18" width="11.42578125" style="105" customWidth="1"/>
    <col min="19" max="20" width="17.28515625" style="105" customWidth="1"/>
    <col min="21" max="21" width="12.7109375" style="105" customWidth="1"/>
    <col min="22" max="29" width="11.42578125" style="105" customWidth="1"/>
    <col min="30" max="30" width="13.42578125" style="79" customWidth="1"/>
    <col min="31" max="31" width="11.42578125" style="79" customWidth="1"/>
    <col min="32" max="32" width="15.140625" style="79" customWidth="1"/>
    <col min="33" max="33" width="15.7109375" style="79" customWidth="1"/>
    <col min="34" max="34" width="13" style="79" bestFit="1" customWidth="1"/>
    <col min="35" max="36" width="11.85546875" style="79" bestFit="1" customWidth="1"/>
    <col min="37" max="16384" width="11.42578125" style="79"/>
  </cols>
  <sheetData>
    <row r="1" spans="1:40" s="78" customFormat="1" ht="79.150000000000006">
      <c r="A1" s="121" t="s">
        <v>121</v>
      </c>
      <c r="B1" s="121" t="s">
        <v>59</v>
      </c>
      <c r="C1" s="121" t="s">
        <v>106</v>
      </c>
      <c r="D1" s="121" t="s">
        <v>122</v>
      </c>
      <c r="E1" s="121" t="s">
        <v>123</v>
      </c>
      <c r="F1" s="121" t="s">
        <v>124</v>
      </c>
      <c r="G1" s="114" t="s">
        <v>125</v>
      </c>
      <c r="H1" s="121" t="s">
        <v>127</v>
      </c>
      <c r="I1" s="121" t="s">
        <v>56</v>
      </c>
      <c r="J1" s="121" t="s">
        <v>128</v>
      </c>
      <c r="K1" s="121" t="s">
        <v>129</v>
      </c>
      <c r="L1" s="121" t="s">
        <v>130</v>
      </c>
      <c r="M1" s="120" t="s">
        <v>1310</v>
      </c>
      <c r="N1" s="120" t="s">
        <v>1311</v>
      </c>
      <c r="O1" s="120" t="s">
        <v>1312</v>
      </c>
      <c r="P1" s="87" t="s">
        <v>1313</v>
      </c>
      <c r="Q1" s="87" t="s">
        <v>1314</v>
      </c>
      <c r="R1" s="87" t="s">
        <v>1315</v>
      </c>
      <c r="S1" s="120" t="s">
        <v>133</v>
      </c>
      <c r="T1" s="120" t="s">
        <v>134</v>
      </c>
      <c r="U1" s="88" t="s">
        <v>135</v>
      </c>
      <c r="V1" s="87" t="s">
        <v>1316</v>
      </c>
      <c r="W1" s="121" t="s">
        <v>137</v>
      </c>
      <c r="X1" s="120" t="s">
        <v>1317</v>
      </c>
      <c r="Y1" s="92" t="s">
        <v>1318</v>
      </c>
      <c r="Z1" s="92" t="s">
        <v>140</v>
      </c>
      <c r="AA1" s="88" t="s">
        <v>141</v>
      </c>
      <c r="AB1" s="121" t="s">
        <v>142</v>
      </c>
      <c r="AC1" s="121" t="s">
        <v>143</v>
      </c>
      <c r="AD1" s="84" t="s">
        <v>144</v>
      </c>
      <c r="AE1" s="84" t="s">
        <v>1319</v>
      </c>
      <c r="AF1" s="84" t="s">
        <v>146</v>
      </c>
      <c r="AG1" s="77" t="s">
        <v>147</v>
      </c>
      <c r="AH1" s="77" t="s">
        <v>148</v>
      </c>
      <c r="AI1" s="77" t="s">
        <v>135</v>
      </c>
      <c r="AJ1" s="77" t="s">
        <v>149</v>
      </c>
      <c r="AK1" s="77" t="s">
        <v>150</v>
      </c>
      <c r="AL1" s="77" t="s">
        <v>151</v>
      </c>
      <c r="AM1" s="77" t="s">
        <v>152</v>
      </c>
      <c r="AN1" s="77" t="s">
        <v>1320</v>
      </c>
    </row>
    <row r="2" spans="1:40" s="78" customFormat="1" ht="13.15">
      <c r="A2" s="8" t="s">
        <v>68</v>
      </c>
      <c r="B2" s="94" t="str">
        <f>VLOOKUP(A2,'CENTRO DE COSTOS'!A:D,4,FALSE)</f>
        <v>WILLIAM ASDRUBAL ROZO ROZO</v>
      </c>
      <c r="C2" s="94" t="str">
        <f>VLOOKUP(A2,'CENTRO DE COSTOS'!A:D,2,FALSE)</f>
        <v>0004-0004</v>
      </c>
      <c r="D2" s="8">
        <v>25754</v>
      </c>
      <c r="E2" s="8">
        <v>2815944</v>
      </c>
      <c r="F2" s="8">
        <v>66235</v>
      </c>
      <c r="G2" s="8" t="s">
        <v>1321</v>
      </c>
      <c r="H2" s="8" t="s">
        <v>417</v>
      </c>
      <c r="I2" s="8" t="s">
        <v>418</v>
      </c>
      <c r="J2" s="8" t="s">
        <v>1322</v>
      </c>
      <c r="K2" s="8" t="s">
        <v>160</v>
      </c>
      <c r="L2" s="8" t="s">
        <v>1323</v>
      </c>
      <c r="M2" s="183">
        <v>45930.554861111108</v>
      </c>
      <c r="N2" s="183">
        <v>45930.697222222218</v>
      </c>
      <c r="O2" s="94" t="s">
        <v>1324</v>
      </c>
      <c r="P2" s="8" t="s">
        <v>1325</v>
      </c>
      <c r="Q2" s="8" t="s">
        <v>1326</v>
      </c>
      <c r="R2" s="8" t="s">
        <v>1327</v>
      </c>
      <c r="S2" s="94"/>
      <c r="T2" s="90"/>
      <c r="U2" s="8" t="s">
        <v>1328</v>
      </c>
      <c r="V2" s="8" t="s">
        <v>1329</v>
      </c>
      <c r="W2" s="8" t="s">
        <v>165</v>
      </c>
      <c r="X2" s="8" t="s">
        <v>1330</v>
      </c>
      <c r="Y2" s="8" t="s">
        <v>25</v>
      </c>
      <c r="Z2" s="8" t="s">
        <v>177</v>
      </c>
      <c r="AA2" s="8" t="s">
        <v>561</v>
      </c>
      <c r="AB2" s="8">
        <v>1</v>
      </c>
      <c r="AC2" s="8">
        <v>0</v>
      </c>
      <c r="AD2" s="86">
        <f>IF(W2="SOPORTE_TELEFÓNICO",'BASE LIQUIDACION REDEBAN 2025'!$B$19,IF(W2="ENVÍO",'BASE LIQUIDACION REDEBAN 2025'!$C$2,IF(Y2="TIPO I",'BASE LIQUIDACION REDEBAN 2025'!$C$2,IF(Y2="TIPO II",'BASE LIQUIDACION REDEBAN 2025'!$C$3,IF(Y2="TIPO III",'BASE LIQUIDACION REDEBAN 2025'!$C$4,IF(Y2="TIPO IV",'BASE LIQUIDACION REDEBAN 2025'!$C$5,IF(Z2="AEREO",'BASE LIQUIDACION REDEBAN 2025'!$B$6,'BASE LIQUIDACION REDEBAN 2025'!$C$5)))))))</f>
        <v>65960.072302</v>
      </c>
      <c r="AE2" s="86">
        <f>IF(OR(W2="SOPORTE_TELEFÓNICO",W2="ENVÍO"),0,IF(Y2="TIPO I",'BASE LIQUIDACION REDEBAN 2025'!$B$10,IF(Y2="TIPO II",'BASE LIQUIDACION REDEBAN 2025'!$B$11,IF(Y2="TIPO III",'BASE LIQUIDACION REDEBAN 2025'!$B$12,'BASE LIQUIDACION REDEBAN 2025'!$B$13))))</f>
        <v>75096.394270399993</v>
      </c>
      <c r="AF2" s="86">
        <f>IF(OR(W2="SOPORTE_TELEFÓNICO",W2="ENVÍO"),AD2,(AD2*AB2+AE2*AC2))</f>
        <v>65960.072302</v>
      </c>
      <c r="AG2" s="141"/>
      <c r="AH2" s="141"/>
    </row>
    <row r="3" spans="1:40" s="78" customFormat="1" ht="13.15">
      <c r="A3" s="8" t="s">
        <v>72</v>
      </c>
      <c r="B3" s="94" t="str">
        <f>VLOOKUP(A3,'CENTRO DE COSTOS'!A:D,4,FALSE)</f>
        <v>MIGUEL JULIÁN HERNÁNDEZ GUARÍN</v>
      </c>
      <c r="C3" s="94" t="str">
        <f>VLOOKUP(A3,'CENTRO DE COSTOS'!A:D,2,FALSE)</f>
        <v>0004-0008</v>
      </c>
      <c r="D3" s="8">
        <v>68001</v>
      </c>
      <c r="E3" s="8">
        <v>2815477</v>
      </c>
      <c r="F3" s="8">
        <v>59523</v>
      </c>
      <c r="G3" s="8" t="s">
        <v>1321</v>
      </c>
      <c r="H3" s="8" t="s">
        <v>224</v>
      </c>
      <c r="I3" s="8" t="s">
        <v>72</v>
      </c>
      <c r="J3" s="8" t="s">
        <v>1331</v>
      </c>
      <c r="K3" s="8" t="s">
        <v>160</v>
      </c>
      <c r="L3" s="8" t="s">
        <v>1332</v>
      </c>
      <c r="M3" s="183">
        <v>45930.500694444447</v>
      </c>
      <c r="N3" s="183">
        <v>45930.692361111112</v>
      </c>
      <c r="O3" s="94" t="s">
        <v>1324</v>
      </c>
      <c r="P3" s="8" t="s">
        <v>1333</v>
      </c>
      <c r="Q3" s="8" t="s">
        <v>1334</v>
      </c>
      <c r="R3" s="8" t="s">
        <v>1335</v>
      </c>
      <c r="S3" s="94"/>
      <c r="T3" s="90"/>
      <c r="U3" s="8" t="s">
        <v>1328</v>
      </c>
      <c r="V3" s="8" t="s">
        <v>1336</v>
      </c>
      <c r="W3" s="8" t="s">
        <v>165</v>
      </c>
      <c r="X3" s="8" t="s">
        <v>1337</v>
      </c>
      <c r="Y3" s="8" t="s">
        <v>25</v>
      </c>
      <c r="Z3" s="8" t="s">
        <v>177</v>
      </c>
      <c r="AA3" s="8" t="s">
        <v>754</v>
      </c>
      <c r="AB3" s="8">
        <v>1</v>
      </c>
      <c r="AC3" s="8">
        <v>0</v>
      </c>
      <c r="AD3" s="86">
        <f>IF(W3="SOPORTE_TELEFÓNICO",'BASE LIQUIDACION REDEBAN 2025'!$B$19,IF(W3="ENVÍO",'BASE LIQUIDACION REDEBAN 2025'!$C$2,IF(Y3="TIPO I",'BASE LIQUIDACION REDEBAN 2025'!$C$2,IF(Y3="TIPO II",'BASE LIQUIDACION REDEBAN 2025'!$C$3,IF(Y3="TIPO III",'BASE LIQUIDACION REDEBAN 2025'!$C$4,IF(Y3="TIPO IV",'BASE LIQUIDACION REDEBAN 2025'!$C$5,IF(Z3="AEREO",'BASE LIQUIDACION REDEBAN 2025'!$B$6,'BASE LIQUIDACION REDEBAN 2025'!$C$5)))))))</f>
        <v>65960.072302</v>
      </c>
      <c r="AE3" s="86">
        <f>IF(OR(W3="SOPORTE_TELEFÓNICO",W3="ENVÍO"),0,IF(Y3="TIPO I",'BASE LIQUIDACION REDEBAN 2025'!$B$10,IF(Y3="TIPO II",'BASE LIQUIDACION REDEBAN 2025'!$B$11,IF(Y3="TIPO III",'BASE LIQUIDACION REDEBAN 2025'!$B$12,'BASE LIQUIDACION REDEBAN 2025'!$B$13))))</f>
        <v>75096.394270399993</v>
      </c>
      <c r="AF3" s="86">
        <f t="shared" ref="AF3:AF66" si="0">IF(OR(W3="SOPORTE_TELEFÓNICO",W3="ENVÍO"),AD3,(AD3*AB3+AE3*AC3))</f>
        <v>65960.072302</v>
      </c>
      <c r="AG3" s="141"/>
      <c r="AH3" s="141"/>
    </row>
    <row r="4" spans="1:40" s="78" customFormat="1" ht="13.15">
      <c r="A4" s="8" t="s">
        <v>76</v>
      </c>
      <c r="B4" s="94" t="str">
        <f>VLOOKUP(A4,'CENTRO DE COSTOS'!A:D,4,FALSE)</f>
        <v>DIEGO FERNANDO HENAO CARDONA</v>
      </c>
      <c r="C4" s="94" t="str">
        <f>VLOOKUP(A4,'CENTRO DE COSTOS'!A:D,2,FALSE)</f>
        <v>0004-0003</v>
      </c>
      <c r="D4" s="8">
        <v>76001</v>
      </c>
      <c r="E4" s="8">
        <v>2814912</v>
      </c>
      <c r="F4" s="8">
        <v>74231</v>
      </c>
      <c r="G4" s="8" t="s">
        <v>1321</v>
      </c>
      <c r="H4" s="8" t="s">
        <v>232</v>
      </c>
      <c r="I4" s="8" t="s">
        <v>76</v>
      </c>
      <c r="J4" s="8" t="s">
        <v>1338</v>
      </c>
      <c r="K4" s="8" t="s">
        <v>160</v>
      </c>
      <c r="L4" s="8" t="s">
        <v>1339</v>
      </c>
      <c r="M4" s="183">
        <v>45930.462500000001</v>
      </c>
      <c r="N4" s="183">
        <v>45930.6875</v>
      </c>
      <c r="O4" s="94" t="s">
        <v>1324</v>
      </c>
      <c r="P4" s="8" t="s">
        <v>1333</v>
      </c>
      <c r="Q4" s="8" t="s">
        <v>1340</v>
      </c>
      <c r="R4" s="8" t="s">
        <v>1341</v>
      </c>
      <c r="S4" s="94"/>
      <c r="T4" s="90"/>
      <c r="U4" s="8" t="s">
        <v>1328</v>
      </c>
      <c r="V4" s="8" t="s">
        <v>1342</v>
      </c>
      <c r="W4" s="8" t="s">
        <v>165</v>
      </c>
      <c r="X4" s="8" t="s">
        <v>1343</v>
      </c>
      <c r="Y4" s="8" t="s">
        <v>25</v>
      </c>
      <c r="Z4" s="8" t="s">
        <v>177</v>
      </c>
      <c r="AA4" s="8" t="s">
        <v>512</v>
      </c>
      <c r="AB4" s="8">
        <v>1</v>
      </c>
      <c r="AC4" s="8">
        <v>0</v>
      </c>
      <c r="AD4" s="86">
        <f>IF(W4="SOPORTE_TELEFÓNICO",'BASE LIQUIDACION REDEBAN 2025'!$B$19,IF(W4="ENVÍO",'BASE LIQUIDACION REDEBAN 2025'!$C$2,IF(Y4="TIPO I",'BASE LIQUIDACION REDEBAN 2025'!$C$2,IF(Y4="TIPO II",'BASE LIQUIDACION REDEBAN 2025'!$C$3,IF(Y4="TIPO III",'BASE LIQUIDACION REDEBAN 2025'!$C$4,IF(Y4="TIPO IV",'BASE LIQUIDACION REDEBAN 2025'!$C$5,IF(Z4="AEREO",'BASE LIQUIDACION REDEBAN 2025'!$B$6,'BASE LIQUIDACION REDEBAN 2025'!$C$5)))))))</f>
        <v>65960.072302</v>
      </c>
      <c r="AE4" s="86">
        <f>IF(OR(W4="SOPORTE_TELEFÓNICO",W4="ENVÍO"),0,IF(Y4="TIPO I",'BASE LIQUIDACION REDEBAN 2025'!$B$10,IF(Y4="TIPO II",'BASE LIQUIDACION REDEBAN 2025'!$B$11,IF(Y4="TIPO III",'BASE LIQUIDACION REDEBAN 2025'!$B$12,'BASE LIQUIDACION REDEBAN 2025'!$B$13))))</f>
        <v>75096.394270399993</v>
      </c>
      <c r="AF4" s="86">
        <f t="shared" si="0"/>
        <v>65960.072302</v>
      </c>
      <c r="AG4" s="141"/>
      <c r="AH4" s="141"/>
    </row>
    <row r="5" spans="1:40" s="78" customFormat="1" ht="13.15">
      <c r="A5" s="8" t="s">
        <v>76</v>
      </c>
      <c r="B5" s="94" t="str">
        <f>VLOOKUP(A5,'CENTRO DE COSTOS'!A:D,4,FALSE)</f>
        <v>DIEGO FERNANDO HENAO CARDONA</v>
      </c>
      <c r="C5" s="94" t="str">
        <f>VLOOKUP(A5,'CENTRO DE COSTOS'!A:D,2,FALSE)</f>
        <v>0004-0003</v>
      </c>
      <c r="D5" s="8">
        <v>76001</v>
      </c>
      <c r="E5" s="8">
        <v>2814756</v>
      </c>
      <c r="F5" s="8">
        <v>73907</v>
      </c>
      <c r="G5" s="8" t="s">
        <v>1321</v>
      </c>
      <c r="H5" s="8" t="s">
        <v>232</v>
      </c>
      <c r="I5" s="8" t="s">
        <v>76</v>
      </c>
      <c r="J5" s="8" t="s">
        <v>1344</v>
      </c>
      <c r="K5" s="8" t="s">
        <v>160</v>
      </c>
      <c r="L5" s="8" t="s">
        <v>1345</v>
      </c>
      <c r="M5" s="183">
        <v>45930.458333333343</v>
      </c>
      <c r="N5" s="183">
        <v>45930.682638888888</v>
      </c>
      <c r="O5" s="94" t="s">
        <v>1324</v>
      </c>
      <c r="P5" s="8" t="s">
        <v>1333</v>
      </c>
      <c r="Q5" s="8" t="s">
        <v>1326</v>
      </c>
      <c r="R5" s="8" t="s">
        <v>1341</v>
      </c>
      <c r="S5" s="94"/>
      <c r="T5" s="90"/>
      <c r="U5" s="8" t="s">
        <v>1328</v>
      </c>
      <c r="V5" s="8" t="s">
        <v>1346</v>
      </c>
      <c r="W5" s="8" t="s">
        <v>165</v>
      </c>
      <c r="X5" s="8" t="s">
        <v>1347</v>
      </c>
      <c r="Y5" s="8" t="s">
        <v>25</v>
      </c>
      <c r="Z5" s="8" t="s">
        <v>177</v>
      </c>
      <c r="AA5" s="8" t="s">
        <v>1348</v>
      </c>
      <c r="AB5" s="8">
        <v>1</v>
      </c>
      <c r="AC5" s="8">
        <v>0</v>
      </c>
      <c r="AD5" s="86">
        <f>IF(W5="SOPORTE_TELEFÓNICO",'BASE LIQUIDACION REDEBAN 2025'!$B$19,IF(W5="ENVÍO",'BASE LIQUIDACION REDEBAN 2025'!$C$2,IF(Y5="TIPO I",'BASE LIQUIDACION REDEBAN 2025'!$C$2,IF(Y5="TIPO II",'BASE LIQUIDACION REDEBAN 2025'!$C$3,IF(Y5="TIPO III",'BASE LIQUIDACION REDEBAN 2025'!$C$4,IF(Y5="TIPO IV",'BASE LIQUIDACION REDEBAN 2025'!$C$5,IF(Z5="AEREO",'BASE LIQUIDACION REDEBAN 2025'!$B$6,'BASE LIQUIDACION REDEBAN 2025'!$C$5)))))))</f>
        <v>65960.072302</v>
      </c>
      <c r="AE5" s="86">
        <f>IF(OR(W5="SOPORTE_TELEFÓNICO",W5="ENVÍO"),0,IF(Y5="TIPO I",'BASE LIQUIDACION REDEBAN 2025'!$B$10,IF(Y5="TIPO II",'BASE LIQUIDACION REDEBAN 2025'!$B$11,IF(Y5="TIPO III",'BASE LIQUIDACION REDEBAN 2025'!$B$12,'BASE LIQUIDACION REDEBAN 2025'!$B$13))))</f>
        <v>75096.394270399993</v>
      </c>
      <c r="AF5" s="86">
        <f t="shared" si="0"/>
        <v>65960.072302</v>
      </c>
      <c r="AG5" s="141"/>
      <c r="AH5" s="141"/>
    </row>
    <row r="6" spans="1:40" s="78" customFormat="1" ht="13.15">
      <c r="A6" s="8" t="s">
        <v>76</v>
      </c>
      <c r="B6" s="94" t="str">
        <f>VLOOKUP(A6,'CENTRO DE COSTOS'!A:D,4,FALSE)</f>
        <v>DIEGO FERNANDO HENAO CARDONA</v>
      </c>
      <c r="C6" s="94" t="str">
        <f>VLOOKUP(A6,'CENTRO DE COSTOS'!A:D,2,FALSE)</f>
        <v>0004-0003</v>
      </c>
      <c r="D6" s="8">
        <v>76364</v>
      </c>
      <c r="E6" s="8">
        <v>2814200</v>
      </c>
      <c r="F6" s="8">
        <v>17613</v>
      </c>
      <c r="G6" s="8" t="s">
        <v>1321</v>
      </c>
      <c r="H6" s="8" t="s">
        <v>232</v>
      </c>
      <c r="I6" s="8" t="s">
        <v>767</v>
      </c>
      <c r="J6" s="8" t="s">
        <v>1349</v>
      </c>
      <c r="K6" s="8" t="s">
        <v>160</v>
      </c>
      <c r="L6" s="8" t="s">
        <v>1350</v>
      </c>
      <c r="M6" s="183">
        <v>45930.42083333333</v>
      </c>
      <c r="N6" s="183">
        <v>45930.716666666667</v>
      </c>
      <c r="O6" s="94" t="s">
        <v>1324</v>
      </c>
      <c r="P6" s="8" t="s">
        <v>1333</v>
      </c>
      <c r="Q6" s="8" t="s">
        <v>1351</v>
      </c>
      <c r="R6" s="8" t="s">
        <v>1352</v>
      </c>
      <c r="S6" s="94"/>
      <c r="T6" s="90"/>
      <c r="U6" s="8" t="s">
        <v>1328</v>
      </c>
      <c r="V6" s="8" t="s">
        <v>1353</v>
      </c>
      <c r="W6" s="8" t="s">
        <v>165</v>
      </c>
      <c r="X6" s="8" t="s">
        <v>1354</v>
      </c>
      <c r="Y6" s="8" t="s">
        <v>28</v>
      </c>
      <c r="Z6" s="8" t="s">
        <v>177</v>
      </c>
      <c r="AA6" s="8" t="s">
        <v>206</v>
      </c>
      <c r="AB6" s="8">
        <v>1</v>
      </c>
      <c r="AC6" s="8">
        <v>0</v>
      </c>
      <c r="AD6" s="86">
        <f>IF(W6="SOPORTE_TELEFÓNICO",'BASE LIQUIDACION REDEBAN 2025'!$B$19,IF(W6="ENVÍO",'BASE LIQUIDACION REDEBAN 2025'!$C$2,IF(Y6="TIPO I",'BASE LIQUIDACION REDEBAN 2025'!$C$2,IF(Y6="TIPO II",'BASE LIQUIDACION REDEBAN 2025'!$C$3,IF(Y6="TIPO III",'BASE LIQUIDACION REDEBAN 2025'!$C$4,IF(Y6="TIPO IV",'BASE LIQUIDACION REDEBAN 2025'!$C$5,IF(Z6="AEREO",'BASE LIQUIDACION REDEBAN 2025'!$B$6,'BASE LIQUIDACION REDEBAN 2025'!$C$5)))))))</f>
        <v>144967.87232000002</v>
      </c>
      <c r="AE6" s="86">
        <f>IF(OR(W6="SOPORTE_TELEFÓNICO",W6="ENVÍO"),0,IF(Y6="TIPO I",'BASE LIQUIDACION REDEBAN 2025'!$B$10,IF(Y6="TIPO II",'BASE LIQUIDACION REDEBAN 2025'!$B$11,IF(Y6="TIPO III",'BASE LIQUIDACION REDEBAN 2025'!$B$12,'BASE LIQUIDACION REDEBAN 2025'!$B$13))))</f>
        <v>140395.6348884</v>
      </c>
      <c r="AF6" s="86">
        <f t="shared" si="0"/>
        <v>144967.87232000002</v>
      </c>
      <c r="AG6" s="141"/>
      <c r="AH6" s="141"/>
    </row>
    <row r="7" spans="1:40" s="78" customFormat="1" ht="13.15">
      <c r="A7" s="8" t="s">
        <v>90</v>
      </c>
      <c r="B7" s="94" t="str">
        <f>VLOOKUP(A7,'CENTRO DE COSTOS'!A:D,4,FALSE)</f>
        <v>JUAN SEBASTIÁN RÍOS CASTRILLÓN</v>
      </c>
      <c r="C7" s="94" t="str">
        <f>VLOOKUP(A7,'CENTRO DE COSTOS'!A:D,2,FALSE)</f>
        <v>0004-0005</v>
      </c>
      <c r="D7" s="8">
        <v>5579</v>
      </c>
      <c r="E7" s="8">
        <v>2812568</v>
      </c>
      <c r="F7" s="8">
        <v>51485</v>
      </c>
      <c r="G7" s="8" t="s">
        <v>1321</v>
      </c>
      <c r="H7" s="8" t="s">
        <v>249</v>
      </c>
      <c r="I7" s="8" t="s">
        <v>1355</v>
      </c>
      <c r="J7" s="8" t="s">
        <v>1356</v>
      </c>
      <c r="K7" s="8" t="s">
        <v>160</v>
      </c>
      <c r="L7" s="8" t="s">
        <v>1357</v>
      </c>
      <c r="M7" s="183">
        <v>45930.333333333343</v>
      </c>
      <c r="N7" s="183">
        <v>45930.620833333327</v>
      </c>
      <c r="O7" s="94" t="s">
        <v>1324</v>
      </c>
      <c r="P7" s="8" t="s">
        <v>1333</v>
      </c>
      <c r="Q7" s="8" t="s">
        <v>1351</v>
      </c>
      <c r="R7" s="8" t="s">
        <v>1352</v>
      </c>
      <c r="S7" s="94"/>
      <c r="T7" s="90"/>
      <c r="U7" s="8" t="s">
        <v>1328</v>
      </c>
      <c r="V7" s="8" t="s">
        <v>1358</v>
      </c>
      <c r="W7" s="8" t="s">
        <v>165</v>
      </c>
      <c r="X7" s="8" t="s">
        <v>1359</v>
      </c>
      <c r="Y7" s="8" t="s">
        <v>30</v>
      </c>
      <c r="Z7" s="8" t="s">
        <v>177</v>
      </c>
      <c r="AA7" s="8" t="s">
        <v>400</v>
      </c>
      <c r="AB7" s="8">
        <v>1</v>
      </c>
      <c r="AC7" s="8">
        <v>0</v>
      </c>
      <c r="AD7" s="86">
        <f>IF(W7="SOPORTE_TELEFÓNICO",'BASE LIQUIDACION REDEBAN 2025'!$B$19,IF(W7="ENVÍO",'BASE LIQUIDACION REDEBAN 2025'!$C$2,IF(Y7="TIPO I",'BASE LIQUIDACION REDEBAN 2025'!$C$2,IF(Y7="TIPO II",'BASE LIQUIDACION REDEBAN 2025'!$C$3,IF(Y7="TIPO III",'BASE LIQUIDACION REDEBAN 2025'!$C$4,IF(Y7="TIPO IV",'BASE LIQUIDACION REDEBAN 2025'!$C$5,IF(Z7="AEREO",'BASE LIQUIDACION REDEBAN 2025'!$B$6,'BASE LIQUIDACION REDEBAN 2025'!$C$5)))))))</f>
        <v>275728.78077800001</v>
      </c>
      <c r="AE7" s="86">
        <f>IF(OR(W7="SOPORTE_TELEFÓNICO",W7="ENVÍO"),0,IF(Y7="TIPO I",'BASE LIQUIDACION REDEBAN 2025'!$B$10,IF(Y7="TIPO II",'BASE LIQUIDACION REDEBAN 2025'!$B$11,IF(Y7="TIPO III",'BASE LIQUIDACION REDEBAN 2025'!$B$12,'BASE LIQUIDACION REDEBAN 2025'!$B$13))))</f>
        <v>196536.5258152</v>
      </c>
      <c r="AF7" s="86">
        <f t="shared" si="0"/>
        <v>275728.78077800001</v>
      </c>
      <c r="AG7" s="141"/>
      <c r="AH7" s="141"/>
    </row>
    <row r="8" spans="1:40" s="78" customFormat="1" ht="13.15">
      <c r="A8" s="8" t="s">
        <v>90</v>
      </c>
      <c r="B8" s="94" t="str">
        <f>VLOOKUP(A8,'CENTRO DE COSTOS'!A:D,4,FALSE)</f>
        <v>JUAN SEBASTIÁN RÍOS CASTRILLÓN</v>
      </c>
      <c r="C8" s="94" t="str">
        <f>VLOOKUP(A8,'CENTRO DE COSTOS'!A:D,2,FALSE)</f>
        <v>0004-0005</v>
      </c>
      <c r="D8" s="8">
        <v>5001</v>
      </c>
      <c r="E8" s="8">
        <v>2811767</v>
      </c>
      <c r="F8" s="8">
        <v>37382</v>
      </c>
      <c r="G8" s="8" t="s">
        <v>1321</v>
      </c>
      <c r="H8" s="8" t="s">
        <v>249</v>
      </c>
      <c r="I8" s="8" t="s">
        <v>90</v>
      </c>
      <c r="J8" s="8" t="s">
        <v>1360</v>
      </c>
      <c r="K8" s="8" t="s">
        <v>160</v>
      </c>
      <c r="L8" s="8" t="s">
        <v>1361</v>
      </c>
      <c r="M8" s="183">
        <v>45930.333333333343</v>
      </c>
      <c r="N8" s="183">
        <v>45930.601388888892</v>
      </c>
      <c r="O8" s="94" t="s">
        <v>1324</v>
      </c>
      <c r="P8" s="8" t="s">
        <v>1333</v>
      </c>
      <c r="Q8" s="8" t="s">
        <v>1362</v>
      </c>
      <c r="R8" s="8" t="s">
        <v>1363</v>
      </c>
      <c r="S8" s="94"/>
      <c r="T8" s="90"/>
      <c r="U8" s="8" t="s">
        <v>1328</v>
      </c>
      <c r="V8" s="8" t="s">
        <v>1364</v>
      </c>
      <c r="W8" s="8" t="s">
        <v>165</v>
      </c>
      <c r="X8" s="8" t="s">
        <v>1365</v>
      </c>
      <c r="Y8" s="8" t="s">
        <v>25</v>
      </c>
      <c r="Z8" s="8" t="s">
        <v>177</v>
      </c>
      <c r="AA8" s="8" t="s">
        <v>267</v>
      </c>
      <c r="AB8" s="8">
        <v>1</v>
      </c>
      <c r="AC8" s="8">
        <v>0</v>
      </c>
      <c r="AD8" s="86">
        <f>IF(W8="SOPORTE_TELEFÓNICO",'BASE LIQUIDACION REDEBAN 2025'!$B$19,IF(W8="ENVÍO",'BASE LIQUIDACION REDEBAN 2025'!$C$2,IF(Y8="TIPO I",'BASE LIQUIDACION REDEBAN 2025'!$C$2,IF(Y8="TIPO II",'BASE LIQUIDACION REDEBAN 2025'!$C$3,IF(Y8="TIPO III",'BASE LIQUIDACION REDEBAN 2025'!$C$4,IF(Y8="TIPO IV",'BASE LIQUIDACION REDEBAN 2025'!$C$5,IF(Z8="AEREO",'BASE LIQUIDACION REDEBAN 2025'!$B$6,'BASE LIQUIDACION REDEBAN 2025'!$C$5)))))))</f>
        <v>65960.072302</v>
      </c>
      <c r="AE8" s="86">
        <f>IF(OR(W8="SOPORTE_TELEFÓNICO",W8="ENVÍO"),0,IF(Y8="TIPO I",'BASE LIQUIDACION REDEBAN 2025'!$B$10,IF(Y8="TIPO II",'BASE LIQUIDACION REDEBAN 2025'!$B$11,IF(Y8="TIPO III",'BASE LIQUIDACION REDEBAN 2025'!$B$12,'BASE LIQUIDACION REDEBAN 2025'!$B$13))))</f>
        <v>75096.394270399993</v>
      </c>
      <c r="AF8" s="86">
        <f t="shared" si="0"/>
        <v>65960.072302</v>
      </c>
      <c r="AG8" s="141"/>
      <c r="AH8" s="141"/>
    </row>
    <row r="9" spans="1:40" s="78" customFormat="1" ht="13.15">
      <c r="A9" s="8" t="s">
        <v>76</v>
      </c>
      <c r="B9" s="94" t="str">
        <f>VLOOKUP(A9,'CENTRO DE COSTOS'!A:D,4,FALSE)</f>
        <v>DIEGO FERNANDO HENAO CARDONA</v>
      </c>
      <c r="C9" s="94" t="str">
        <f>VLOOKUP(A9,'CENTRO DE COSTOS'!A:D,2,FALSE)</f>
        <v>0004-0003</v>
      </c>
      <c r="D9" s="8">
        <v>76001</v>
      </c>
      <c r="E9" s="8">
        <v>2811812</v>
      </c>
      <c r="F9" s="8">
        <v>78740</v>
      </c>
      <c r="G9" s="8" t="s">
        <v>1321</v>
      </c>
      <c r="H9" s="8" t="s">
        <v>232</v>
      </c>
      <c r="I9" s="8" t="s">
        <v>76</v>
      </c>
      <c r="J9" s="8" t="s">
        <v>1366</v>
      </c>
      <c r="K9" s="8" t="s">
        <v>160</v>
      </c>
      <c r="L9" s="8" t="s">
        <v>1367</v>
      </c>
      <c r="M9" s="183">
        <v>45930.333333333343</v>
      </c>
      <c r="N9" s="183">
        <v>45930.488194444442</v>
      </c>
      <c r="O9" s="94" t="s">
        <v>1324</v>
      </c>
      <c r="P9" s="8" t="s">
        <v>1333</v>
      </c>
      <c r="Q9" s="8" t="s">
        <v>1368</v>
      </c>
      <c r="R9" s="8" t="s">
        <v>1369</v>
      </c>
      <c r="S9" s="94"/>
      <c r="T9" s="90"/>
      <c r="U9" s="8" t="s">
        <v>1328</v>
      </c>
      <c r="V9" s="8" t="s">
        <v>1370</v>
      </c>
      <c r="W9" s="8" t="s">
        <v>165</v>
      </c>
      <c r="X9" s="8" t="s">
        <v>1371</v>
      </c>
      <c r="Y9" s="8" t="s">
        <v>25</v>
      </c>
      <c r="Z9" s="8" t="s">
        <v>177</v>
      </c>
      <c r="AA9" s="8" t="s">
        <v>346</v>
      </c>
      <c r="AB9" s="8">
        <v>1</v>
      </c>
      <c r="AC9" s="8">
        <v>0</v>
      </c>
      <c r="AD9" s="86">
        <f>IF(W9="SOPORTE_TELEFÓNICO",'BASE LIQUIDACION REDEBAN 2025'!$B$19,IF(W9="ENVÍO",'BASE LIQUIDACION REDEBAN 2025'!$C$2,IF(Y9="TIPO I",'BASE LIQUIDACION REDEBAN 2025'!$C$2,IF(Y9="TIPO II",'BASE LIQUIDACION REDEBAN 2025'!$C$3,IF(Y9="TIPO III",'BASE LIQUIDACION REDEBAN 2025'!$C$4,IF(Y9="TIPO IV",'BASE LIQUIDACION REDEBAN 2025'!$C$5,IF(Z9="AEREO",'BASE LIQUIDACION REDEBAN 2025'!$B$6,'BASE LIQUIDACION REDEBAN 2025'!$C$5)))))))</f>
        <v>65960.072302</v>
      </c>
      <c r="AE9" s="86">
        <f>IF(OR(W9="SOPORTE_TELEFÓNICO",W9="ENVÍO"),0,IF(Y9="TIPO I",'BASE LIQUIDACION REDEBAN 2025'!$B$10,IF(Y9="TIPO II",'BASE LIQUIDACION REDEBAN 2025'!$B$11,IF(Y9="TIPO III",'BASE LIQUIDACION REDEBAN 2025'!$B$12,'BASE LIQUIDACION REDEBAN 2025'!$B$13))))</f>
        <v>75096.394270399993</v>
      </c>
      <c r="AF9" s="86">
        <f t="shared" si="0"/>
        <v>65960.072302</v>
      </c>
      <c r="AG9" s="141"/>
      <c r="AH9" s="141"/>
    </row>
    <row r="10" spans="1:40" s="78" customFormat="1" ht="13.15">
      <c r="A10" s="8" t="s">
        <v>90</v>
      </c>
      <c r="B10" s="94" t="str">
        <f>VLOOKUP(A10,'CENTRO DE COSTOS'!A:D,4,FALSE)</f>
        <v>JUAN SEBASTIÁN RÍOS CASTRILLÓN</v>
      </c>
      <c r="C10" s="94" t="str">
        <f>VLOOKUP(A10,'CENTRO DE COSTOS'!A:D,2,FALSE)</f>
        <v>0004-0005</v>
      </c>
      <c r="D10" s="8">
        <v>5190</v>
      </c>
      <c r="E10" s="8">
        <v>2811562</v>
      </c>
      <c r="F10" s="8">
        <v>27117</v>
      </c>
      <c r="G10" s="8" t="s">
        <v>1321</v>
      </c>
      <c r="H10" s="8" t="s">
        <v>249</v>
      </c>
      <c r="I10" s="8" t="s">
        <v>1372</v>
      </c>
      <c r="J10" s="8" t="s">
        <v>1373</v>
      </c>
      <c r="K10" s="8" t="s">
        <v>160</v>
      </c>
      <c r="L10" s="8" t="s">
        <v>1374</v>
      </c>
      <c r="M10" s="183">
        <v>45929.734027777777</v>
      </c>
      <c r="N10" s="183">
        <v>45930.6</v>
      </c>
      <c r="O10" s="94" t="s">
        <v>1324</v>
      </c>
      <c r="P10" s="8" t="s">
        <v>1333</v>
      </c>
      <c r="Q10" s="8" t="s">
        <v>1375</v>
      </c>
      <c r="R10" s="8" t="s">
        <v>1376</v>
      </c>
      <c r="S10" s="94"/>
      <c r="T10" s="90"/>
      <c r="U10" s="8" t="s">
        <v>1328</v>
      </c>
      <c r="V10" s="8" t="s">
        <v>1377</v>
      </c>
      <c r="W10" s="8" t="s">
        <v>165</v>
      </c>
      <c r="X10" s="8" t="s">
        <v>1378</v>
      </c>
      <c r="Y10" s="8" t="s">
        <v>28</v>
      </c>
      <c r="Z10" s="8" t="s">
        <v>177</v>
      </c>
      <c r="AA10" s="8" t="s">
        <v>400</v>
      </c>
      <c r="AB10" s="8">
        <v>1</v>
      </c>
      <c r="AC10" s="8">
        <v>0</v>
      </c>
      <c r="AD10" s="86">
        <f>IF(W10="SOPORTE_TELEFÓNICO",'BASE LIQUIDACION REDEBAN 2025'!$B$19,IF(W10="ENVÍO",'BASE LIQUIDACION REDEBAN 2025'!$C$2,IF(Y10="TIPO I",'BASE LIQUIDACION REDEBAN 2025'!$C$2,IF(Y10="TIPO II",'BASE LIQUIDACION REDEBAN 2025'!$C$3,IF(Y10="TIPO III",'BASE LIQUIDACION REDEBAN 2025'!$C$4,IF(Y10="TIPO IV",'BASE LIQUIDACION REDEBAN 2025'!$C$5,IF(Z10="AEREO",'BASE LIQUIDACION REDEBAN 2025'!$B$6,'BASE LIQUIDACION REDEBAN 2025'!$C$5)))))))</f>
        <v>144967.87232000002</v>
      </c>
      <c r="AE10" s="86">
        <f>IF(OR(W10="SOPORTE_TELEFÓNICO",W10="ENVÍO"),0,IF(Y10="TIPO I",'BASE LIQUIDACION REDEBAN 2025'!$B$10,IF(Y10="TIPO II",'BASE LIQUIDACION REDEBAN 2025'!$B$11,IF(Y10="TIPO III",'BASE LIQUIDACION REDEBAN 2025'!$B$12,'BASE LIQUIDACION REDEBAN 2025'!$B$13))))</f>
        <v>140395.6348884</v>
      </c>
      <c r="AF10" s="86">
        <f t="shared" si="0"/>
        <v>144967.87232000002</v>
      </c>
      <c r="AG10" s="141"/>
      <c r="AH10" s="141"/>
    </row>
    <row r="11" spans="1:40" s="78" customFormat="1" ht="13.15">
      <c r="A11" s="8" t="s">
        <v>90</v>
      </c>
      <c r="B11" s="94" t="str">
        <f>VLOOKUP(A11,'CENTRO DE COSTOS'!A:D,4,FALSE)</f>
        <v>JUAN SEBASTIÁN RÍOS CASTRILLÓN</v>
      </c>
      <c r="C11" s="94" t="str">
        <f>VLOOKUP(A11,'CENTRO DE COSTOS'!A:D,2,FALSE)</f>
        <v>0004-0005</v>
      </c>
      <c r="D11" s="8">
        <v>5001</v>
      </c>
      <c r="E11" s="8">
        <v>2811319</v>
      </c>
      <c r="F11" s="8">
        <v>47980</v>
      </c>
      <c r="G11" s="8" t="s">
        <v>1321</v>
      </c>
      <c r="H11" s="8" t="s">
        <v>249</v>
      </c>
      <c r="I11" s="8" t="s">
        <v>90</v>
      </c>
      <c r="J11" s="8" t="s">
        <v>1379</v>
      </c>
      <c r="K11" s="8" t="s">
        <v>160</v>
      </c>
      <c r="L11" s="8" t="s">
        <v>1380</v>
      </c>
      <c r="M11" s="183">
        <v>45929.703472222223</v>
      </c>
      <c r="N11" s="183">
        <v>45930.55972222222</v>
      </c>
      <c r="O11" s="94" t="s">
        <v>1324</v>
      </c>
      <c r="P11" s="8" t="s">
        <v>1333</v>
      </c>
      <c r="Q11" s="8" t="s">
        <v>1326</v>
      </c>
      <c r="R11" s="8" t="s">
        <v>1381</v>
      </c>
      <c r="S11" s="94"/>
      <c r="T11" s="90"/>
      <c r="U11" s="8" t="s">
        <v>1328</v>
      </c>
      <c r="V11" s="8" t="s">
        <v>1382</v>
      </c>
      <c r="W11" s="8" t="s">
        <v>165</v>
      </c>
      <c r="X11" s="8" t="s">
        <v>1383</v>
      </c>
      <c r="Y11" s="8" t="s">
        <v>25</v>
      </c>
      <c r="Z11" s="8" t="s">
        <v>177</v>
      </c>
      <c r="AA11" s="8" t="s">
        <v>1384</v>
      </c>
      <c r="AB11" s="8">
        <v>1</v>
      </c>
      <c r="AC11" s="8">
        <v>0</v>
      </c>
      <c r="AD11" s="86">
        <f>IF(W11="SOPORTE_TELEFÓNICO",'BASE LIQUIDACION REDEBAN 2025'!$B$19,IF(W11="ENVÍO",'BASE LIQUIDACION REDEBAN 2025'!$C$2,IF(Y11="TIPO I",'BASE LIQUIDACION REDEBAN 2025'!$C$2,IF(Y11="TIPO II",'BASE LIQUIDACION REDEBAN 2025'!$C$3,IF(Y11="TIPO III",'BASE LIQUIDACION REDEBAN 2025'!$C$4,IF(Y11="TIPO IV",'BASE LIQUIDACION REDEBAN 2025'!$C$5,IF(Z11="AEREO",'BASE LIQUIDACION REDEBAN 2025'!$B$6,'BASE LIQUIDACION REDEBAN 2025'!$C$5)))))))</f>
        <v>65960.072302</v>
      </c>
      <c r="AE11" s="86">
        <f>IF(OR(W11="SOPORTE_TELEFÓNICO",W11="ENVÍO"),0,IF(Y11="TIPO I",'BASE LIQUIDACION REDEBAN 2025'!$B$10,IF(Y11="TIPO II",'BASE LIQUIDACION REDEBAN 2025'!$B$11,IF(Y11="TIPO III",'BASE LIQUIDACION REDEBAN 2025'!$B$12,'BASE LIQUIDACION REDEBAN 2025'!$B$13))))</f>
        <v>75096.394270399993</v>
      </c>
      <c r="AF11" s="86">
        <f t="shared" si="0"/>
        <v>65960.072302</v>
      </c>
      <c r="AG11" s="141"/>
      <c r="AH11" s="141"/>
    </row>
    <row r="12" spans="1:40" s="78" customFormat="1" ht="13.15">
      <c r="A12" s="8" t="s">
        <v>68</v>
      </c>
      <c r="B12" s="94" t="str">
        <f>VLOOKUP(A12,'CENTRO DE COSTOS'!A:D,4,FALSE)</f>
        <v>WILLIAM ASDRUBAL ROZO ROZO</v>
      </c>
      <c r="C12" s="94" t="str">
        <f>VLOOKUP(A12,'CENTRO DE COSTOS'!A:D,2,FALSE)</f>
        <v>0004-0004</v>
      </c>
      <c r="D12" s="8">
        <v>11001</v>
      </c>
      <c r="E12" s="8">
        <v>2810996</v>
      </c>
      <c r="F12" s="8">
        <v>75740</v>
      </c>
      <c r="G12" s="8" t="s">
        <v>1321</v>
      </c>
      <c r="H12" s="8" t="s">
        <v>417</v>
      </c>
      <c r="I12" s="8" t="s">
        <v>68</v>
      </c>
      <c r="J12" s="8" t="s">
        <v>1385</v>
      </c>
      <c r="K12" s="8" t="s">
        <v>160</v>
      </c>
      <c r="L12" s="8" t="s">
        <v>1386</v>
      </c>
      <c r="M12" s="183">
        <v>45929.690972222219</v>
      </c>
      <c r="N12" s="183">
        <v>45930.539583333331</v>
      </c>
      <c r="O12" s="94" t="s">
        <v>1324</v>
      </c>
      <c r="P12" s="8" t="s">
        <v>1325</v>
      </c>
      <c r="Q12" s="8" t="s">
        <v>1387</v>
      </c>
      <c r="R12" s="8" t="s">
        <v>1388</v>
      </c>
      <c r="S12" s="94"/>
      <c r="T12" s="90"/>
      <c r="U12" s="8" t="s">
        <v>1328</v>
      </c>
      <c r="V12" s="8" t="s">
        <v>1389</v>
      </c>
      <c r="W12" s="8" t="s">
        <v>165</v>
      </c>
      <c r="X12" s="8" t="s">
        <v>1390</v>
      </c>
      <c r="Y12" s="8" t="s">
        <v>25</v>
      </c>
      <c r="Z12" s="8" t="s">
        <v>177</v>
      </c>
      <c r="AA12" s="8" t="s">
        <v>546</v>
      </c>
      <c r="AB12" s="8">
        <v>1</v>
      </c>
      <c r="AC12" s="8">
        <v>0</v>
      </c>
      <c r="AD12" s="86">
        <f>IF(W12="SOPORTE_TELEFÓNICO",'BASE LIQUIDACION REDEBAN 2025'!$B$19,IF(W12="ENVÍO",'BASE LIQUIDACION REDEBAN 2025'!$C$2,IF(Y12="TIPO I",'BASE LIQUIDACION REDEBAN 2025'!$C$2,IF(Y12="TIPO II",'BASE LIQUIDACION REDEBAN 2025'!$C$3,IF(Y12="TIPO III",'BASE LIQUIDACION REDEBAN 2025'!$C$4,IF(Y12="TIPO IV",'BASE LIQUIDACION REDEBAN 2025'!$C$5,IF(Z12="AEREO",'BASE LIQUIDACION REDEBAN 2025'!$B$6,'BASE LIQUIDACION REDEBAN 2025'!$C$5)))))))</f>
        <v>65960.072302</v>
      </c>
      <c r="AE12" s="86">
        <f>IF(OR(W12="SOPORTE_TELEFÓNICO",W12="ENVÍO"),0,IF(Y12="TIPO I",'BASE LIQUIDACION REDEBAN 2025'!$B$10,IF(Y12="TIPO II",'BASE LIQUIDACION REDEBAN 2025'!$B$11,IF(Y12="TIPO III",'BASE LIQUIDACION REDEBAN 2025'!$B$12,'BASE LIQUIDACION REDEBAN 2025'!$B$13))))</f>
        <v>75096.394270399993</v>
      </c>
      <c r="AF12" s="86">
        <f t="shared" si="0"/>
        <v>65960.072302</v>
      </c>
      <c r="AG12" s="141"/>
      <c r="AH12" s="141"/>
    </row>
    <row r="13" spans="1:40" s="78" customFormat="1" ht="13.15">
      <c r="A13" s="8" t="s">
        <v>90</v>
      </c>
      <c r="B13" s="94" t="str">
        <f>VLOOKUP(A13,'CENTRO DE COSTOS'!A:D,4,FALSE)</f>
        <v>JUAN SEBASTIÁN RÍOS CASTRILLÓN</v>
      </c>
      <c r="C13" s="94" t="str">
        <f>VLOOKUP(A13,'CENTRO DE COSTOS'!A:D,2,FALSE)</f>
        <v>0004-0005</v>
      </c>
      <c r="D13" s="8">
        <v>5001</v>
      </c>
      <c r="E13" s="8">
        <v>2810944</v>
      </c>
      <c r="F13" s="8">
        <v>26429</v>
      </c>
      <c r="G13" s="8" t="s">
        <v>1321</v>
      </c>
      <c r="H13" s="8" t="s">
        <v>249</v>
      </c>
      <c r="I13" s="8" t="s">
        <v>90</v>
      </c>
      <c r="J13" s="8" t="s">
        <v>1391</v>
      </c>
      <c r="K13" s="8" t="s">
        <v>160</v>
      </c>
      <c r="L13" s="8" t="s">
        <v>1392</v>
      </c>
      <c r="M13" s="183">
        <v>45929.684027777781</v>
      </c>
      <c r="N13" s="183">
        <v>45930.532638888893</v>
      </c>
      <c r="O13" s="94" t="s">
        <v>1324</v>
      </c>
      <c r="P13" s="8" t="s">
        <v>1333</v>
      </c>
      <c r="Q13" s="8" t="s">
        <v>1375</v>
      </c>
      <c r="R13" s="8" t="s">
        <v>1393</v>
      </c>
      <c r="S13" s="94"/>
      <c r="T13" s="90"/>
      <c r="U13" s="8" t="s">
        <v>1328</v>
      </c>
      <c r="V13" s="8" t="s">
        <v>1394</v>
      </c>
      <c r="W13" s="8" t="s">
        <v>165</v>
      </c>
      <c r="X13" s="8" t="s">
        <v>1395</v>
      </c>
      <c r="Y13" s="8" t="s">
        <v>25</v>
      </c>
      <c r="Z13" s="8" t="s">
        <v>177</v>
      </c>
      <c r="AA13" s="8" t="s">
        <v>1384</v>
      </c>
      <c r="AB13" s="8">
        <v>1</v>
      </c>
      <c r="AC13" s="8">
        <v>0</v>
      </c>
      <c r="AD13" s="86">
        <f>IF(W13="SOPORTE_TELEFÓNICO",'BASE LIQUIDACION REDEBAN 2025'!$B$19,IF(W13="ENVÍO",'BASE LIQUIDACION REDEBAN 2025'!$C$2,IF(Y13="TIPO I",'BASE LIQUIDACION REDEBAN 2025'!$C$2,IF(Y13="TIPO II",'BASE LIQUIDACION REDEBAN 2025'!$C$3,IF(Y13="TIPO III",'BASE LIQUIDACION REDEBAN 2025'!$C$4,IF(Y13="TIPO IV",'BASE LIQUIDACION REDEBAN 2025'!$C$5,IF(Z13="AEREO",'BASE LIQUIDACION REDEBAN 2025'!$B$6,'BASE LIQUIDACION REDEBAN 2025'!$C$5)))))))</f>
        <v>65960.072302</v>
      </c>
      <c r="AE13" s="86">
        <f>IF(OR(W13="SOPORTE_TELEFÓNICO",W13="ENVÍO"),0,IF(Y13="TIPO I",'BASE LIQUIDACION REDEBAN 2025'!$B$10,IF(Y13="TIPO II",'BASE LIQUIDACION REDEBAN 2025'!$B$11,IF(Y13="TIPO III",'BASE LIQUIDACION REDEBAN 2025'!$B$12,'BASE LIQUIDACION REDEBAN 2025'!$B$13))))</f>
        <v>75096.394270399993</v>
      </c>
      <c r="AF13" s="86">
        <f t="shared" si="0"/>
        <v>65960.072302</v>
      </c>
      <c r="AG13" s="141"/>
      <c r="AH13" s="141"/>
    </row>
    <row r="14" spans="1:40" s="78" customFormat="1" ht="13.15">
      <c r="A14" s="8" t="s">
        <v>72</v>
      </c>
      <c r="B14" s="94" t="str">
        <f>VLOOKUP(A14,'CENTRO DE COSTOS'!A:D,4,FALSE)</f>
        <v>MIGUEL JULIÁN HERNÁNDEZ GUARÍN</v>
      </c>
      <c r="C14" s="94" t="str">
        <f>VLOOKUP(A14,'CENTRO DE COSTOS'!A:D,2,FALSE)</f>
        <v>0004-0008</v>
      </c>
      <c r="D14" s="8">
        <v>68001</v>
      </c>
      <c r="E14" s="8">
        <v>2810776</v>
      </c>
      <c r="F14" s="8">
        <v>26983</v>
      </c>
      <c r="G14" s="8" t="s">
        <v>1321</v>
      </c>
      <c r="H14" s="8" t="s">
        <v>224</v>
      </c>
      <c r="I14" s="8" t="s">
        <v>72</v>
      </c>
      <c r="J14" s="8" t="s">
        <v>1396</v>
      </c>
      <c r="K14" s="8" t="s">
        <v>160</v>
      </c>
      <c r="L14" s="8" t="s">
        <v>1397</v>
      </c>
      <c r="M14" s="183">
        <v>45929.680555555547</v>
      </c>
      <c r="N14" s="183">
        <v>45930.518750000003</v>
      </c>
      <c r="O14" s="94" t="s">
        <v>1324</v>
      </c>
      <c r="P14" s="8" t="s">
        <v>1333</v>
      </c>
      <c r="Q14" s="8" t="s">
        <v>1351</v>
      </c>
      <c r="R14" s="8" t="s">
        <v>1352</v>
      </c>
      <c r="S14" s="94"/>
      <c r="T14" s="90"/>
      <c r="U14" s="8" t="s">
        <v>1328</v>
      </c>
      <c r="V14" s="8" t="s">
        <v>1398</v>
      </c>
      <c r="W14" s="8" t="s">
        <v>165</v>
      </c>
      <c r="X14" s="8" t="s">
        <v>1399</v>
      </c>
      <c r="Y14" s="8" t="s">
        <v>25</v>
      </c>
      <c r="Z14" s="8" t="s">
        <v>177</v>
      </c>
      <c r="AA14" s="8" t="s">
        <v>1400</v>
      </c>
      <c r="AB14" s="8">
        <v>1</v>
      </c>
      <c r="AC14" s="8">
        <v>0</v>
      </c>
      <c r="AD14" s="86">
        <f>IF(W14="SOPORTE_TELEFÓNICO",'BASE LIQUIDACION REDEBAN 2025'!$B$19,IF(W14="ENVÍO",'BASE LIQUIDACION REDEBAN 2025'!$C$2,IF(Y14="TIPO I",'BASE LIQUIDACION REDEBAN 2025'!$C$2,IF(Y14="TIPO II",'BASE LIQUIDACION REDEBAN 2025'!$C$3,IF(Y14="TIPO III",'BASE LIQUIDACION REDEBAN 2025'!$C$4,IF(Y14="TIPO IV",'BASE LIQUIDACION REDEBAN 2025'!$C$5,IF(Z14="AEREO",'BASE LIQUIDACION REDEBAN 2025'!$B$6,'BASE LIQUIDACION REDEBAN 2025'!$C$5)))))))</f>
        <v>65960.072302</v>
      </c>
      <c r="AE14" s="86">
        <f>IF(OR(W14="SOPORTE_TELEFÓNICO",W14="ENVÍO"),0,IF(Y14="TIPO I",'BASE LIQUIDACION REDEBAN 2025'!$B$10,IF(Y14="TIPO II",'BASE LIQUIDACION REDEBAN 2025'!$B$11,IF(Y14="TIPO III",'BASE LIQUIDACION REDEBAN 2025'!$B$12,'BASE LIQUIDACION REDEBAN 2025'!$B$13))))</f>
        <v>75096.394270399993</v>
      </c>
      <c r="AF14" s="86">
        <f t="shared" si="0"/>
        <v>65960.072302</v>
      </c>
      <c r="AG14" s="141"/>
      <c r="AH14" s="141"/>
    </row>
    <row r="15" spans="1:40" s="78" customFormat="1" ht="13.15">
      <c r="A15" s="8" t="s">
        <v>94</v>
      </c>
      <c r="B15" s="94" t="str">
        <f>VLOOKUP(A15,'CENTRO DE COSTOS'!A:D,4,FALSE)</f>
        <v>DIEGO FERNANDO HENAO CARDONA</v>
      </c>
      <c r="C15" s="94" t="str">
        <f>VLOOKUP(A15,'CENTRO DE COSTOS'!A:D,2,FALSE)</f>
        <v>0004-0002</v>
      </c>
      <c r="D15" s="8">
        <v>66001</v>
      </c>
      <c r="E15" s="8">
        <v>2810635</v>
      </c>
      <c r="F15" s="8">
        <v>53207</v>
      </c>
      <c r="G15" s="8" t="s">
        <v>1321</v>
      </c>
      <c r="H15" s="8" t="s">
        <v>186</v>
      </c>
      <c r="I15" s="8" t="s">
        <v>94</v>
      </c>
      <c r="J15" s="8" t="s">
        <v>1401</v>
      </c>
      <c r="K15" s="8" t="s">
        <v>160</v>
      </c>
      <c r="L15" s="8" t="s">
        <v>1402</v>
      </c>
      <c r="M15" s="183">
        <v>45929.661805555559</v>
      </c>
      <c r="N15" s="183">
        <v>45930.70208333333</v>
      </c>
      <c r="O15" s="94" t="s">
        <v>1324</v>
      </c>
      <c r="P15" s="8" t="s">
        <v>1333</v>
      </c>
      <c r="Q15" s="8" t="s">
        <v>1375</v>
      </c>
      <c r="R15" s="8" t="s">
        <v>1393</v>
      </c>
      <c r="S15" s="94"/>
      <c r="T15" s="90"/>
      <c r="U15" s="8" t="s">
        <v>1328</v>
      </c>
      <c r="V15" s="8" t="s">
        <v>1403</v>
      </c>
      <c r="W15" s="8" t="s">
        <v>165</v>
      </c>
      <c r="X15" s="8" t="s">
        <v>1404</v>
      </c>
      <c r="Y15" s="8" t="s">
        <v>25</v>
      </c>
      <c r="Z15" s="8" t="s">
        <v>177</v>
      </c>
      <c r="AA15" s="8" t="s">
        <v>275</v>
      </c>
      <c r="AB15" s="8">
        <v>1</v>
      </c>
      <c r="AC15" s="8">
        <v>0</v>
      </c>
      <c r="AD15" s="86">
        <f>IF(W15="SOPORTE_TELEFÓNICO",'BASE LIQUIDACION REDEBAN 2025'!$B$19,IF(W15="ENVÍO",'BASE LIQUIDACION REDEBAN 2025'!$C$2,IF(Y15="TIPO I",'BASE LIQUIDACION REDEBAN 2025'!$C$2,IF(Y15="TIPO II",'BASE LIQUIDACION REDEBAN 2025'!$C$3,IF(Y15="TIPO III",'BASE LIQUIDACION REDEBAN 2025'!$C$4,IF(Y15="TIPO IV",'BASE LIQUIDACION REDEBAN 2025'!$C$5,IF(Z15="AEREO",'BASE LIQUIDACION REDEBAN 2025'!$B$6,'BASE LIQUIDACION REDEBAN 2025'!$C$5)))))))</f>
        <v>65960.072302</v>
      </c>
      <c r="AE15" s="86">
        <f>IF(OR(W15="SOPORTE_TELEFÓNICO",W15="ENVÍO"),0,IF(Y15="TIPO I",'BASE LIQUIDACION REDEBAN 2025'!$B$10,IF(Y15="TIPO II",'BASE LIQUIDACION REDEBAN 2025'!$B$11,IF(Y15="TIPO III",'BASE LIQUIDACION REDEBAN 2025'!$B$12,'BASE LIQUIDACION REDEBAN 2025'!$B$13))))</f>
        <v>75096.394270399993</v>
      </c>
      <c r="AF15" s="86">
        <f t="shared" si="0"/>
        <v>65960.072302</v>
      </c>
      <c r="AG15" s="141"/>
      <c r="AH15" s="141"/>
    </row>
    <row r="16" spans="1:40" s="78" customFormat="1" ht="13.15">
      <c r="A16" s="8" t="s">
        <v>100</v>
      </c>
      <c r="B16" s="94" t="str">
        <f>VLOOKUP(A16,'CENTRO DE COSTOS'!A:D,4,FALSE)</f>
        <v>KEVIN ALEXIS CORZO BUSTOS</v>
      </c>
      <c r="C16" s="94" t="str">
        <f>VLOOKUP(A16,'CENTRO DE COSTOS'!A:D,2,FALSE)</f>
        <v>0004-0007</v>
      </c>
      <c r="D16" s="8">
        <v>50001</v>
      </c>
      <c r="E16" s="8">
        <v>2810624</v>
      </c>
      <c r="F16" s="8">
        <v>13774</v>
      </c>
      <c r="G16" s="8" t="s">
        <v>1321</v>
      </c>
      <c r="H16" s="8" t="s">
        <v>216</v>
      </c>
      <c r="I16" s="8" t="s">
        <v>100</v>
      </c>
      <c r="J16" s="8" t="s">
        <v>1405</v>
      </c>
      <c r="K16" s="8" t="s">
        <v>160</v>
      </c>
      <c r="L16" s="8" t="s">
        <v>1406</v>
      </c>
      <c r="M16" s="183">
        <v>45929.660416666673</v>
      </c>
      <c r="N16" s="183">
        <v>45930.48541666667</v>
      </c>
      <c r="O16" s="94" t="s">
        <v>1324</v>
      </c>
      <c r="P16" s="8" t="s">
        <v>1333</v>
      </c>
      <c r="Q16" s="8" t="s">
        <v>1407</v>
      </c>
      <c r="R16" s="8" t="s">
        <v>1408</v>
      </c>
      <c r="S16" s="94"/>
      <c r="T16" s="90"/>
      <c r="U16" s="8" t="s">
        <v>1328</v>
      </c>
      <c r="V16" s="8" t="s">
        <v>1409</v>
      </c>
      <c r="W16" s="8" t="s">
        <v>165</v>
      </c>
      <c r="X16" s="8" t="s">
        <v>1410</v>
      </c>
      <c r="Y16" s="8" t="s">
        <v>25</v>
      </c>
      <c r="Z16" s="8" t="s">
        <v>177</v>
      </c>
      <c r="AA16" s="8" t="s">
        <v>1411</v>
      </c>
      <c r="AB16" s="8">
        <v>1</v>
      </c>
      <c r="AC16" s="8">
        <v>0</v>
      </c>
      <c r="AD16" s="86">
        <f>IF(W16="SOPORTE_TELEFÓNICO",'BASE LIQUIDACION REDEBAN 2025'!$B$19,IF(W16="ENVÍO",'BASE LIQUIDACION REDEBAN 2025'!$C$2,IF(Y16="TIPO I",'BASE LIQUIDACION REDEBAN 2025'!$C$2,IF(Y16="TIPO II",'BASE LIQUIDACION REDEBAN 2025'!$C$3,IF(Y16="TIPO III",'BASE LIQUIDACION REDEBAN 2025'!$C$4,IF(Y16="TIPO IV",'BASE LIQUIDACION REDEBAN 2025'!$C$5,IF(Z16="AEREO",'BASE LIQUIDACION REDEBAN 2025'!$B$6,'BASE LIQUIDACION REDEBAN 2025'!$C$5)))))))</f>
        <v>65960.072302</v>
      </c>
      <c r="AE16" s="86">
        <f>IF(OR(W16="SOPORTE_TELEFÓNICO",W16="ENVÍO"),0,IF(Y16="TIPO I",'BASE LIQUIDACION REDEBAN 2025'!$B$10,IF(Y16="TIPO II",'BASE LIQUIDACION REDEBAN 2025'!$B$11,IF(Y16="TIPO III",'BASE LIQUIDACION REDEBAN 2025'!$B$12,'BASE LIQUIDACION REDEBAN 2025'!$B$13))))</f>
        <v>75096.394270399993</v>
      </c>
      <c r="AF16" s="86">
        <f t="shared" si="0"/>
        <v>65960.072302</v>
      </c>
      <c r="AG16" s="141"/>
      <c r="AH16" s="141"/>
    </row>
    <row r="17" spans="1:34" s="78" customFormat="1" ht="13.15">
      <c r="A17" s="8" t="s">
        <v>92</v>
      </c>
      <c r="B17" s="94" t="str">
        <f>VLOOKUP(A17,'CENTRO DE COSTOS'!A:D,4,FALSE)</f>
        <v>KEVIN ALEXIS CORZO BUSTOS</v>
      </c>
      <c r="C17" s="94" t="str">
        <f>VLOOKUP(A17,'CENTRO DE COSTOS'!A:D,2,FALSE)</f>
        <v>0004-0007</v>
      </c>
      <c r="D17" s="8">
        <v>41001</v>
      </c>
      <c r="E17" s="8">
        <v>2810279</v>
      </c>
      <c r="F17" s="8">
        <v>31706</v>
      </c>
      <c r="G17" s="8" t="s">
        <v>1321</v>
      </c>
      <c r="H17" s="8" t="s">
        <v>430</v>
      </c>
      <c r="I17" s="8" t="s">
        <v>92</v>
      </c>
      <c r="J17" s="8" t="s">
        <v>1412</v>
      </c>
      <c r="K17" s="8" t="s">
        <v>160</v>
      </c>
      <c r="L17" s="8" t="s">
        <v>1413</v>
      </c>
      <c r="M17" s="183">
        <v>45929.647222222222</v>
      </c>
      <c r="N17" s="183">
        <v>45930.65902777778</v>
      </c>
      <c r="O17" s="94" t="s">
        <v>1324</v>
      </c>
      <c r="P17" s="8" t="s">
        <v>1333</v>
      </c>
      <c r="Q17" s="8" t="s">
        <v>1375</v>
      </c>
      <c r="R17" s="8" t="s">
        <v>1376</v>
      </c>
      <c r="S17" s="94"/>
      <c r="T17" s="90"/>
      <c r="U17" s="8" t="s">
        <v>1328</v>
      </c>
      <c r="V17" s="8" t="s">
        <v>1414</v>
      </c>
      <c r="W17" s="8" t="s">
        <v>165</v>
      </c>
      <c r="X17" s="8" t="s">
        <v>1415</v>
      </c>
      <c r="Y17" s="8" t="s">
        <v>25</v>
      </c>
      <c r="Z17" s="8" t="s">
        <v>177</v>
      </c>
      <c r="AA17" s="8" t="s">
        <v>1416</v>
      </c>
      <c r="AB17" s="8">
        <v>1</v>
      </c>
      <c r="AC17" s="8">
        <v>0</v>
      </c>
      <c r="AD17" s="86">
        <f>IF(W17="SOPORTE_TELEFÓNICO",'BASE LIQUIDACION REDEBAN 2025'!$B$19,IF(W17="ENVÍO",'BASE LIQUIDACION REDEBAN 2025'!$C$2,IF(Y17="TIPO I",'BASE LIQUIDACION REDEBAN 2025'!$C$2,IF(Y17="TIPO II",'BASE LIQUIDACION REDEBAN 2025'!$C$3,IF(Y17="TIPO III",'BASE LIQUIDACION REDEBAN 2025'!$C$4,IF(Y17="TIPO IV",'BASE LIQUIDACION REDEBAN 2025'!$C$5,IF(Z17="AEREO",'BASE LIQUIDACION REDEBAN 2025'!$B$6,'BASE LIQUIDACION REDEBAN 2025'!$C$5)))))))</f>
        <v>65960.072302</v>
      </c>
      <c r="AE17" s="86">
        <f>IF(OR(W17="SOPORTE_TELEFÓNICO",W17="ENVÍO"),0,IF(Y17="TIPO I",'BASE LIQUIDACION REDEBAN 2025'!$B$10,IF(Y17="TIPO II",'BASE LIQUIDACION REDEBAN 2025'!$B$11,IF(Y17="TIPO III",'BASE LIQUIDACION REDEBAN 2025'!$B$12,'BASE LIQUIDACION REDEBAN 2025'!$B$13))))</f>
        <v>75096.394270399993</v>
      </c>
      <c r="AF17" s="86">
        <f t="shared" si="0"/>
        <v>65960.072302</v>
      </c>
      <c r="AG17" s="141"/>
      <c r="AH17" s="141"/>
    </row>
    <row r="18" spans="1:34" s="78" customFormat="1" ht="13.15">
      <c r="A18" s="8" t="s">
        <v>64</v>
      </c>
      <c r="B18" s="94" t="str">
        <f>VLOOKUP(A18,'CENTRO DE COSTOS'!A:D,4,FALSE)</f>
        <v>JOSE MAURICIO HERNANDEZ ROJAS</v>
      </c>
      <c r="C18" s="94" t="str">
        <f>VLOOKUP(A18,'CENTRO DE COSTOS'!A:D,2,FALSE)</f>
        <v>0004-0001</v>
      </c>
      <c r="D18" s="8">
        <v>8001</v>
      </c>
      <c r="E18" s="8">
        <v>2810263</v>
      </c>
      <c r="F18" s="8">
        <v>21116</v>
      </c>
      <c r="G18" s="8" t="s">
        <v>1321</v>
      </c>
      <c r="H18" s="8" t="s">
        <v>1045</v>
      </c>
      <c r="I18" s="8" t="s">
        <v>64</v>
      </c>
      <c r="J18" s="8" t="s">
        <v>1417</v>
      </c>
      <c r="K18" s="8" t="s">
        <v>160</v>
      </c>
      <c r="L18" s="8" t="s">
        <v>1418</v>
      </c>
      <c r="M18" s="183">
        <v>45929.642361111109</v>
      </c>
      <c r="N18" s="183">
        <v>45930.565972222219</v>
      </c>
      <c r="O18" s="94" t="s">
        <v>1324</v>
      </c>
      <c r="P18" s="8" t="s">
        <v>1333</v>
      </c>
      <c r="Q18" s="8" t="s">
        <v>1334</v>
      </c>
      <c r="R18" s="8" t="s">
        <v>1335</v>
      </c>
      <c r="S18" s="94"/>
      <c r="T18" s="90"/>
      <c r="U18" s="8" t="s">
        <v>1328</v>
      </c>
      <c r="V18" s="8" t="s">
        <v>1419</v>
      </c>
      <c r="W18" s="8" t="s">
        <v>165</v>
      </c>
      <c r="X18" s="8" t="s">
        <v>1420</v>
      </c>
      <c r="Y18" s="8" t="s">
        <v>25</v>
      </c>
      <c r="Z18" s="8" t="s">
        <v>177</v>
      </c>
      <c r="AA18" s="8" t="s">
        <v>1049</v>
      </c>
      <c r="AB18" s="8">
        <v>1</v>
      </c>
      <c r="AC18" s="8">
        <v>0</v>
      </c>
      <c r="AD18" s="86">
        <f>IF(W18="SOPORTE_TELEFÓNICO",'BASE LIQUIDACION REDEBAN 2025'!$B$19,IF(W18="ENVÍO",'BASE LIQUIDACION REDEBAN 2025'!$C$2,IF(Y18="TIPO I",'BASE LIQUIDACION REDEBAN 2025'!$C$2,IF(Y18="TIPO II",'BASE LIQUIDACION REDEBAN 2025'!$C$3,IF(Y18="TIPO III",'BASE LIQUIDACION REDEBAN 2025'!$C$4,IF(Y18="TIPO IV",'BASE LIQUIDACION REDEBAN 2025'!$C$5,IF(Z18="AEREO",'BASE LIQUIDACION REDEBAN 2025'!$B$6,'BASE LIQUIDACION REDEBAN 2025'!$C$5)))))))</f>
        <v>65960.072302</v>
      </c>
      <c r="AE18" s="86">
        <f>IF(OR(W18="SOPORTE_TELEFÓNICO",W18="ENVÍO"),0,IF(Y18="TIPO I",'BASE LIQUIDACION REDEBAN 2025'!$B$10,IF(Y18="TIPO II",'BASE LIQUIDACION REDEBAN 2025'!$B$11,IF(Y18="TIPO III",'BASE LIQUIDACION REDEBAN 2025'!$B$12,'BASE LIQUIDACION REDEBAN 2025'!$B$13))))</f>
        <v>75096.394270399993</v>
      </c>
      <c r="AF18" s="86">
        <f t="shared" si="0"/>
        <v>65960.072302</v>
      </c>
      <c r="AG18" s="141"/>
      <c r="AH18" s="141"/>
    </row>
    <row r="19" spans="1:34" s="78" customFormat="1" ht="13.15">
      <c r="A19" s="8" t="s">
        <v>80</v>
      </c>
      <c r="B19" s="94" t="str">
        <f>VLOOKUP(A19,'CENTRO DE COSTOS'!A:D,4,FALSE)</f>
        <v>JOSE MAURICIO HERNANDEZ ROJAS</v>
      </c>
      <c r="C19" s="94" t="str">
        <f>VLOOKUP(A19,'CENTRO DE COSTOS'!A:D,2,FALSE)</f>
        <v>0004-0001</v>
      </c>
      <c r="D19" s="8">
        <v>13001</v>
      </c>
      <c r="E19" s="8">
        <v>2810255</v>
      </c>
      <c r="F19" s="8">
        <v>26069</v>
      </c>
      <c r="G19" s="8" t="s">
        <v>1321</v>
      </c>
      <c r="H19" s="8" t="s">
        <v>685</v>
      </c>
      <c r="I19" s="8" t="s">
        <v>80</v>
      </c>
      <c r="J19" s="8" t="s">
        <v>1421</v>
      </c>
      <c r="K19" s="8" t="s">
        <v>160</v>
      </c>
      <c r="L19" s="8" t="s">
        <v>1422</v>
      </c>
      <c r="M19" s="183">
        <v>45929.64166666667</v>
      </c>
      <c r="N19" s="183">
        <v>45930.646527777782</v>
      </c>
      <c r="O19" s="94" t="s">
        <v>1324</v>
      </c>
      <c r="P19" s="8" t="s">
        <v>1333</v>
      </c>
      <c r="Q19" s="8" t="s">
        <v>1423</v>
      </c>
      <c r="R19" s="8" t="s">
        <v>1341</v>
      </c>
      <c r="S19" s="94"/>
      <c r="T19" s="90"/>
      <c r="U19" s="8" t="s">
        <v>1328</v>
      </c>
      <c r="V19" s="8" t="s">
        <v>1424</v>
      </c>
      <c r="W19" s="8" t="s">
        <v>165</v>
      </c>
      <c r="X19" s="8" t="s">
        <v>1425</v>
      </c>
      <c r="Y19" s="8" t="s">
        <v>25</v>
      </c>
      <c r="Z19" s="8" t="s">
        <v>177</v>
      </c>
      <c r="AA19" s="8" t="s">
        <v>690</v>
      </c>
      <c r="AB19" s="8">
        <v>1</v>
      </c>
      <c r="AC19" s="8">
        <v>0</v>
      </c>
      <c r="AD19" s="86">
        <f>IF(W19="SOPORTE_TELEFÓNICO",'BASE LIQUIDACION REDEBAN 2025'!$B$19,IF(W19="ENVÍO",'BASE LIQUIDACION REDEBAN 2025'!$C$2,IF(Y19="TIPO I",'BASE LIQUIDACION REDEBAN 2025'!$C$2,IF(Y19="TIPO II",'BASE LIQUIDACION REDEBAN 2025'!$C$3,IF(Y19="TIPO III",'BASE LIQUIDACION REDEBAN 2025'!$C$4,IF(Y19="TIPO IV",'BASE LIQUIDACION REDEBAN 2025'!$C$5,IF(Z19="AEREO",'BASE LIQUIDACION REDEBAN 2025'!$B$6,'BASE LIQUIDACION REDEBAN 2025'!$C$5)))))))</f>
        <v>65960.072302</v>
      </c>
      <c r="AE19" s="86">
        <f>IF(OR(W19="SOPORTE_TELEFÓNICO",W19="ENVÍO"),0,IF(Y19="TIPO I",'BASE LIQUIDACION REDEBAN 2025'!$B$10,IF(Y19="TIPO II",'BASE LIQUIDACION REDEBAN 2025'!$B$11,IF(Y19="TIPO III",'BASE LIQUIDACION REDEBAN 2025'!$B$12,'BASE LIQUIDACION REDEBAN 2025'!$B$13))))</f>
        <v>75096.394270399993</v>
      </c>
      <c r="AF19" s="86">
        <f t="shared" si="0"/>
        <v>65960.072302</v>
      </c>
      <c r="AG19" s="141"/>
      <c r="AH19" s="141"/>
    </row>
    <row r="20" spans="1:34" s="78" customFormat="1" ht="13.15">
      <c r="A20" s="8" t="s">
        <v>76</v>
      </c>
      <c r="B20" s="94" t="str">
        <f>VLOOKUP(A20,'CENTRO DE COSTOS'!A:D,4,FALSE)</f>
        <v>DIEGO FERNANDO HENAO CARDONA</v>
      </c>
      <c r="C20" s="94" t="str">
        <f>VLOOKUP(A20,'CENTRO DE COSTOS'!A:D,2,FALSE)</f>
        <v>0004-0003</v>
      </c>
      <c r="D20" s="8">
        <v>19001</v>
      </c>
      <c r="E20" s="8">
        <v>2809978</v>
      </c>
      <c r="F20" s="8">
        <v>72845</v>
      </c>
      <c r="G20" s="8" t="s">
        <v>1321</v>
      </c>
      <c r="H20" s="8" t="s">
        <v>171</v>
      </c>
      <c r="I20" s="8" t="s">
        <v>95</v>
      </c>
      <c r="J20" s="8" t="s">
        <v>1426</v>
      </c>
      <c r="K20" s="8" t="s">
        <v>160</v>
      </c>
      <c r="L20" s="8" t="s">
        <v>1427</v>
      </c>
      <c r="M20" s="183">
        <v>45929.632638888892</v>
      </c>
      <c r="N20" s="183">
        <v>45930.59652777778</v>
      </c>
      <c r="O20" s="94" t="s">
        <v>1324</v>
      </c>
      <c r="P20" s="8" t="s">
        <v>1333</v>
      </c>
      <c r="Q20" s="8" t="s">
        <v>1375</v>
      </c>
      <c r="R20" s="8" t="s">
        <v>1376</v>
      </c>
      <c r="S20" s="94"/>
      <c r="T20" s="90"/>
      <c r="U20" s="8" t="s">
        <v>1328</v>
      </c>
      <c r="V20" s="8" t="s">
        <v>1428</v>
      </c>
      <c r="W20" s="8" t="s">
        <v>165</v>
      </c>
      <c r="X20" s="8" t="s">
        <v>1429</v>
      </c>
      <c r="Y20" s="8" t="s">
        <v>30</v>
      </c>
      <c r="Z20" s="8" t="s">
        <v>177</v>
      </c>
      <c r="AA20" s="8" t="s">
        <v>178</v>
      </c>
      <c r="AB20" s="8">
        <v>1</v>
      </c>
      <c r="AC20" s="8">
        <v>0</v>
      </c>
      <c r="AD20" s="86">
        <f>IF(W20="SOPORTE_TELEFÓNICO",'BASE LIQUIDACION REDEBAN 2025'!$B$19,IF(W20="ENVÍO",'BASE LIQUIDACION REDEBAN 2025'!$C$2,IF(Y20="TIPO I",'BASE LIQUIDACION REDEBAN 2025'!$C$2,IF(Y20="TIPO II",'BASE LIQUIDACION REDEBAN 2025'!$C$3,IF(Y20="TIPO III",'BASE LIQUIDACION REDEBAN 2025'!$C$4,IF(Y20="TIPO IV",'BASE LIQUIDACION REDEBAN 2025'!$C$5,IF(Z20="AEREO",'BASE LIQUIDACION REDEBAN 2025'!$B$6,'BASE LIQUIDACION REDEBAN 2025'!$C$5)))))))</f>
        <v>275728.78077800001</v>
      </c>
      <c r="AE20" s="86">
        <f>IF(OR(W20="SOPORTE_TELEFÓNICO",W20="ENVÍO"),0,IF(Y20="TIPO I",'BASE LIQUIDACION REDEBAN 2025'!$B$10,IF(Y20="TIPO II",'BASE LIQUIDACION REDEBAN 2025'!$B$11,IF(Y20="TIPO III",'BASE LIQUIDACION REDEBAN 2025'!$B$12,'BASE LIQUIDACION REDEBAN 2025'!$B$13))))</f>
        <v>196536.5258152</v>
      </c>
      <c r="AF20" s="86">
        <f t="shared" si="0"/>
        <v>275728.78077800001</v>
      </c>
      <c r="AG20" s="141"/>
      <c r="AH20" s="141"/>
    </row>
    <row r="21" spans="1:34" s="78" customFormat="1" ht="13.15">
      <c r="A21" s="8" t="s">
        <v>72</v>
      </c>
      <c r="B21" s="94" t="str">
        <f>VLOOKUP(A21,'CENTRO DE COSTOS'!A:D,4,FALSE)</f>
        <v>MIGUEL JULIÁN HERNÁNDEZ GUARÍN</v>
      </c>
      <c r="C21" s="94" t="str">
        <f>VLOOKUP(A21,'CENTRO DE COSTOS'!A:D,2,FALSE)</f>
        <v>0004-0008</v>
      </c>
      <c r="D21" s="8">
        <v>68307</v>
      </c>
      <c r="E21" s="8">
        <v>2809968</v>
      </c>
      <c r="F21" s="8">
        <v>32544</v>
      </c>
      <c r="G21" s="8" t="s">
        <v>1321</v>
      </c>
      <c r="H21" s="8" t="s">
        <v>224</v>
      </c>
      <c r="I21" s="8" t="s">
        <v>1146</v>
      </c>
      <c r="J21" s="8" t="s">
        <v>1430</v>
      </c>
      <c r="K21" s="8" t="s">
        <v>160</v>
      </c>
      <c r="L21" s="8" t="s">
        <v>1431</v>
      </c>
      <c r="M21" s="183">
        <v>45929.631249999999</v>
      </c>
      <c r="N21" s="183">
        <v>45930.433333333327</v>
      </c>
      <c r="O21" s="94" t="s">
        <v>1324</v>
      </c>
      <c r="P21" s="8" t="s">
        <v>1333</v>
      </c>
      <c r="Q21" s="8" t="s">
        <v>1375</v>
      </c>
      <c r="R21" s="8" t="s">
        <v>1393</v>
      </c>
      <c r="S21" s="94"/>
      <c r="T21" s="90"/>
      <c r="U21" s="8" t="s">
        <v>1328</v>
      </c>
      <c r="V21" s="8" t="s">
        <v>1432</v>
      </c>
      <c r="W21" s="8" t="s">
        <v>165</v>
      </c>
      <c r="X21" s="8" t="s">
        <v>1433</v>
      </c>
      <c r="Y21" s="8" t="s">
        <v>25</v>
      </c>
      <c r="Z21" s="8" t="s">
        <v>177</v>
      </c>
      <c r="AA21" s="8" t="s">
        <v>754</v>
      </c>
      <c r="AB21" s="8">
        <v>1</v>
      </c>
      <c r="AC21" s="8">
        <v>0</v>
      </c>
      <c r="AD21" s="86">
        <f>IF(W21="SOPORTE_TELEFÓNICO",'BASE LIQUIDACION REDEBAN 2025'!$B$19,IF(W21="ENVÍO",'BASE LIQUIDACION REDEBAN 2025'!$C$2,IF(Y21="TIPO I",'BASE LIQUIDACION REDEBAN 2025'!$C$2,IF(Y21="TIPO II",'BASE LIQUIDACION REDEBAN 2025'!$C$3,IF(Y21="TIPO III",'BASE LIQUIDACION REDEBAN 2025'!$C$4,IF(Y21="TIPO IV",'BASE LIQUIDACION REDEBAN 2025'!$C$5,IF(Z21="AEREO",'BASE LIQUIDACION REDEBAN 2025'!$B$6,'BASE LIQUIDACION REDEBAN 2025'!$C$5)))))))</f>
        <v>65960.072302</v>
      </c>
      <c r="AE21" s="86">
        <f>IF(OR(W21="SOPORTE_TELEFÓNICO",W21="ENVÍO"),0,IF(Y21="TIPO I",'BASE LIQUIDACION REDEBAN 2025'!$B$10,IF(Y21="TIPO II",'BASE LIQUIDACION REDEBAN 2025'!$B$11,IF(Y21="TIPO III",'BASE LIQUIDACION REDEBAN 2025'!$B$12,'BASE LIQUIDACION REDEBAN 2025'!$B$13))))</f>
        <v>75096.394270399993</v>
      </c>
      <c r="AF21" s="86">
        <f t="shared" si="0"/>
        <v>65960.072302</v>
      </c>
      <c r="AG21" s="141"/>
      <c r="AH21" s="141"/>
    </row>
    <row r="22" spans="1:34" s="78" customFormat="1" ht="13.15">
      <c r="A22" s="8" t="s">
        <v>93</v>
      </c>
      <c r="B22" s="94" t="str">
        <f>VLOOKUP(A22,'CENTRO DE COSTOS'!A:D,4,FALSE)</f>
        <v>DIEGO FERNANDO HENAO CARDONA</v>
      </c>
      <c r="C22" s="94" t="str">
        <f>VLOOKUP(A22,'CENTRO DE COSTOS'!A:D,2,FALSE)</f>
        <v>0004-0003</v>
      </c>
      <c r="D22" s="8">
        <v>52001</v>
      </c>
      <c r="E22" s="8">
        <v>2809834</v>
      </c>
      <c r="F22" s="8">
        <v>51427</v>
      </c>
      <c r="G22" s="8" t="s">
        <v>1321</v>
      </c>
      <c r="H22" s="8" t="s">
        <v>157</v>
      </c>
      <c r="I22" s="8" t="s">
        <v>93</v>
      </c>
      <c r="J22" s="8" t="s">
        <v>1434</v>
      </c>
      <c r="K22" s="8" t="s">
        <v>160</v>
      </c>
      <c r="L22" s="8" t="s">
        <v>1435</v>
      </c>
      <c r="M22" s="183">
        <v>45929.625694444447</v>
      </c>
      <c r="N22" s="183">
        <v>45930.470138888893</v>
      </c>
      <c r="O22" s="94" t="s">
        <v>1324</v>
      </c>
      <c r="P22" s="8" t="s">
        <v>1333</v>
      </c>
      <c r="Q22" s="8" t="s">
        <v>1423</v>
      </c>
      <c r="R22" s="8" t="s">
        <v>1341</v>
      </c>
      <c r="S22" s="94"/>
      <c r="T22" s="90"/>
      <c r="U22" s="8" t="s">
        <v>1328</v>
      </c>
      <c r="V22" s="8" t="s">
        <v>1436</v>
      </c>
      <c r="W22" s="8" t="s">
        <v>165</v>
      </c>
      <c r="X22" s="8" t="s">
        <v>1437</v>
      </c>
      <c r="Y22" s="8" t="s">
        <v>25</v>
      </c>
      <c r="Z22" s="8" t="s">
        <v>177</v>
      </c>
      <c r="AA22" s="8" t="s">
        <v>169</v>
      </c>
      <c r="AB22" s="8">
        <v>1</v>
      </c>
      <c r="AC22" s="8">
        <v>0</v>
      </c>
      <c r="AD22" s="86">
        <f>IF(W22="SOPORTE_TELEFÓNICO",'BASE LIQUIDACION REDEBAN 2025'!$B$19,IF(W22="ENVÍO",'BASE LIQUIDACION REDEBAN 2025'!$C$2,IF(Y22="TIPO I",'BASE LIQUIDACION REDEBAN 2025'!$C$2,IF(Y22="TIPO II",'BASE LIQUIDACION REDEBAN 2025'!$C$3,IF(Y22="TIPO III",'BASE LIQUIDACION REDEBAN 2025'!$C$4,IF(Y22="TIPO IV",'BASE LIQUIDACION REDEBAN 2025'!$C$5,IF(Z22="AEREO",'BASE LIQUIDACION REDEBAN 2025'!$B$6,'BASE LIQUIDACION REDEBAN 2025'!$C$5)))))))</f>
        <v>65960.072302</v>
      </c>
      <c r="AE22" s="86">
        <f>IF(OR(W22="SOPORTE_TELEFÓNICO",W22="ENVÍO"),0,IF(Y22="TIPO I",'BASE LIQUIDACION REDEBAN 2025'!$B$10,IF(Y22="TIPO II",'BASE LIQUIDACION REDEBAN 2025'!$B$11,IF(Y22="TIPO III",'BASE LIQUIDACION REDEBAN 2025'!$B$12,'BASE LIQUIDACION REDEBAN 2025'!$B$13))))</f>
        <v>75096.394270399993</v>
      </c>
      <c r="AF22" s="86">
        <f t="shared" si="0"/>
        <v>65960.072302</v>
      </c>
      <c r="AG22" s="141"/>
      <c r="AH22" s="141"/>
    </row>
    <row r="23" spans="1:34" s="78" customFormat="1" ht="13.15">
      <c r="A23" s="8" t="s">
        <v>68</v>
      </c>
      <c r="B23" s="94" t="str">
        <f>VLOOKUP(A23,'CENTRO DE COSTOS'!A:D,4,FALSE)</f>
        <v>WILLIAM ASDRUBAL ROZO ROZO</v>
      </c>
      <c r="C23" s="94" t="str">
        <f>VLOOKUP(A23,'CENTRO DE COSTOS'!A:D,2,FALSE)</f>
        <v>0004-0004</v>
      </c>
      <c r="D23" s="8">
        <v>11001</v>
      </c>
      <c r="E23" s="8">
        <v>2809915</v>
      </c>
      <c r="F23" s="8">
        <v>45993</v>
      </c>
      <c r="G23" s="8" t="s">
        <v>1321</v>
      </c>
      <c r="H23" s="8" t="s">
        <v>417</v>
      </c>
      <c r="I23" s="8" t="s">
        <v>68</v>
      </c>
      <c r="J23" s="8" t="s">
        <v>1438</v>
      </c>
      <c r="K23" s="8" t="s">
        <v>160</v>
      </c>
      <c r="L23" s="8" t="s">
        <v>1439</v>
      </c>
      <c r="M23" s="183">
        <v>45929.625</v>
      </c>
      <c r="N23" s="183">
        <v>45930.543055555558</v>
      </c>
      <c r="O23" s="94" t="s">
        <v>1324</v>
      </c>
      <c r="P23" s="8" t="s">
        <v>1333</v>
      </c>
      <c r="Q23" s="8" t="s">
        <v>1362</v>
      </c>
      <c r="R23" s="8" t="s">
        <v>1340</v>
      </c>
      <c r="S23" s="94"/>
      <c r="T23" s="90"/>
      <c r="U23" s="8" t="s">
        <v>1328</v>
      </c>
      <c r="V23" s="8" t="s">
        <v>1440</v>
      </c>
      <c r="W23" s="8" t="s">
        <v>165</v>
      </c>
      <c r="X23" s="8" t="s">
        <v>1441</v>
      </c>
      <c r="Y23" s="8" t="s">
        <v>25</v>
      </c>
      <c r="Z23" s="8" t="s">
        <v>177</v>
      </c>
      <c r="AA23" s="8" t="s">
        <v>566</v>
      </c>
      <c r="AB23" s="8">
        <v>1</v>
      </c>
      <c r="AC23" s="8">
        <v>0</v>
      </c>
      <c r="AD23" s="86">
        <f>IF(W23="SOPORTE_TELEFÓNICO",'BASE LIQUIDACION REDEBAN 2025'!$B$19,IF(W23="ENVÍO",'BASE LIQUIDACION REDEBAN 2025'!$C$2,IF(Y23="TIPO I",'BASE LIQUIDACION REDEBAN 2025'!$C$2,IF(Y23="TIPO II",'BASE LIQUIDACION REDEBAN 2025'!$C$3,IF(Y23="TIPO III",'BASE LIQUIDACION REDEBAN 2025'!$C$4,IF(Y23="TIPO IV",'BASE LIQUIDACION REDEBAN 2025'!$C$5,IF(Z23="AEREO",'BASE LIQUIDACION REDEBAN 2025'!$B$6,'BASE LIQUIDACION REDEBAN 2025'!$C$5)))))))</f>
        <v>65960.072302</v>
      </c>
      <c r="AE23" s="86">
        <f>IF(OR(W23="SOPORTE_TELEFÓNICO",W23="ENVÍO"),0,IF(Y23="TIPO I",'BASE LIQUIDACION REDEBAN 2025'!$B$10,IF(Y23="TIPO II",'BASE LIQUIDACION REDEBAN 2025'!$B$11,IF(Y23="TIPO III",'BASE LIQUIDACION REDEBAN 2025'!$B$12,'BASE LIQUIDACION REDEBAN 2025'!$B$13))))</f>
        <v>75096.394270399993</v>
      </c>
      <c r="AF23" s="86">
        <f t="shared" si="0"/>
        <v>65960.072302</v>
      </c>
      <c r="AG23" s="141"/>
      <c r="AH23" s="141"/>
    </row>
    <row r="24" spans="1:34" s="78" customFormat="1" ht="13.15">
      <c r="A24" s="8" t="s">
        <v>91</v>
      </c>
      <c r="B24" s="94" t="str">
        <f>VLOOKUP(A24,'CENTRO DE COSTOS'!A:D,4,FALSE)</f>
        <v>JOSE MAURICIO HERNANDEZ ROJAS</v>
      </c>
      <c r="C24" s="94" t="str">
        <f>VLOOKUP(A24,'CENTRO DE COSTOS'!A:D,2,FALSE)</f>
        <v>0004-0001</v>
      </c>
      <c r="D24" s="8">
        <v>23001</v>
      </c>
      <c r="E24" s="8">
        <v>2809264</v>
      </c>
      <c r="F24" s="8">
        <v>78091</v>
      </c>
      <c r="G24" s="8" t="s">
        <v>1321</v>
      </c>
      <c r="H24" s="8" t="s">
        <v>193</v>
      </c>
      <c r="I24" s="8" t="s">
        <v>91</v>
      </c>
      <c r="J24" s="8" t="s">
        <v>1442</v>
      </c>
      <c r="K24" s="8" t="s">
        <v>160</v>
      </c>
      <c r="L24" s="8" t="s">
        <v>1443</v>
      </c>
      <c r="M24" s="183">
        <v>45929.595833333333</v>
      </c>
      <c r="N24" s="183">
        <v>45930.472222222219</v>
      </c>
      <c r="O24" s="94" t="s">
        <v>1324</v>
      </c>
      <c r="P24" s="8" t="s">
        <v>1333</v>
      </c>
      <c r="Q24" s="8" t="s">
        <v>1375</v>
      </c>
      <c r="R24" s="8" t="s">
        <v>1444</v>
      </c>
      <c r="S24" s="94"/>
      <c r="T24" s="90"/>
      <c r="U24" s="8" t="s">
        <v>1328</v>
      </c>
      <c r="V24" s="8" t="s">
        <v>1445</v>
      </c>
      <c r="W24" s="8" t="s">
        <v>165</v>
      </c>
      <c r="X24" s="8" t="s">
        <v>1446</v>
      </c>
      <c r="Y24" s="8" t="s">
        <v>25</v>
      </c>
      <c r="Z24" s="8" t="s">
        <v>177</v>
      </c>
      <c r="AA24" s="8" t="s">
        <v>1447</v>
      </c>
      <c r="AB24" s="8">
        <v>1</v>
      </c>
      <c r="AC24" s="8">
        <v>0</v>
      </c>
      <c r="AD24" s="86">
        <f>IF(W24="SOPORTE_TELEFÓNICO",'BASE LIQUIDACION REDEBAN 2025'!$B$19,IF(W24="ENVÍO",'BASE LIQUIDACION REDEBAN 2025'!$C$2,IF(Y24="TIPO I",'BASE LIQUIDACION REDEBAN 2025'!$C$2,IF(Y24="TIPO II",'BASE LIQUIDACION REDEBAN 2025'!$C$3,IF(Y24="TIPO III",'BASE LIQUIDACION REDEBAN 2025'!$C$4,IF(Y24="TIPO IV",'BASE LIQUIDACION REDEBAN 2025'!$C$5,IF(Z24="AEREO",'BASE LIQUIDACION REDEBAN 2025'!$B$6,'BASE LIQUIDACION REDEBAN 2025'!$C$5)))))))</f>
        <v>65960.072302</v>
      </c>
      <c r="AE24" s="86">
        <f>IF(OR(W24="SOPORTE_TELEFÓNICO",W24="ENVÍO"),0,IF(Y24="TIPO I",'BASE LIQUIDACION REDEBAN 2025'!$B$10,IF(Y24="TIPO II",'BASE LIQUIDACION REDEBAN 2025'!$B$11,IF(Y24="TIPO III",'BASE LIQUIDACION REDEBAN 2025'!$B$12,'BASE LIQUIDACION REDEBAN 2025'!$B$13))))</f>
        <v>75096.394270399993</v>
      </c>
      <c r="AF24" s="86">
        <f t="shared" si="0"/>
        <v>65960.072302</v>
      </c>
      <c r="AG24" s="141"/>
      <c r="AH24" s="141"/>
    </row>
    <row r="25" spans="1:34" s="78" customFormat="1" ht="13.15">
      <c r="A25" s="8" t="s">
        <v>60</v>
      </c>
      <c r="B25" s="94" t="str">
        <f>VLOOKUP(A25,'CENTRO DE COSTOS'!A:D,4,FALSE)</f>
        <v>JUAN SEBASTIÁN RÍOS CASTRILLÓN</v>
      </c>
      <c r="C25" s="94" t="str">
        <f>VLOOKUP(A25,'CENTRO DE COSTOS'!A:D,2,FALSE)</f>
        <v>0004-0005</v>
      </c>
      <c r="D25" s="8">
        <v>5045</v>
      </c>
      <c r="E25" s="8">
        <v>2809042</v>
      </c>
      <c r="F25" s="8">
        <v>61651</v>
      </c>
      <c r="G25" s="8" t="s">
        <v>1321</v>
      </c>
      <c r="H25" s="8" t="s">
        <v>249</v>
      </c>
      <c r="I25" s="8" t="s">
        <v>60</v>
      </c>
      <c r="J25" s="8" t="s">
        <v>1448</v>
      </c>
      <c r="K25" s="8" t="s">
        <v>160</v>
      </c>
      <c r="L25" s="8" t="s">
        <v>1449</v>
      </c>
      <c r="M25" s="183">
        <v>45929.574999999997</v>
      </c>
      <c r="N25" s="183">
        <v>45930.555555555547</v>
      </c>
      <c r="O25" s="94" t="s">
        <v>1324</v>
      </c>
      <c r="P25" s="8" t="s">
        <v>1333</v>
      </c>
      <c r="Q25" s="8" t="s">
        <v>1340</v>
      </c>
      <c r="R25" s="8" t="s">
        <v>1341</v>
      </c>
      <c r="S25" s="94"/>
      <c r="T25" s="90"/>
      <c r="U25" s="8" t="s">
        <v>1328</v>
      </c>
      <c r="V25" s="8" t="s">
        <v>1450</v>
      </c>
      <c r="W25" s="8" t="s">
        <v>165</v>
      </c>
      <c r="X25" s="8" t="s">
        <v>1451</v>
      </c>
      <c r="Y25" s="8" t="s">
        <v>25</v>
      </c>
      <c r="Z25" s="8" t="s">
        <v>177</v>
      </c>
      <c r="AA25" s="8" t="s">
        <v>648</v>
      </c>
      <c r="AB25" s="8">
        <v>1</v>
      </c>
      <c r="AC25" s="8">
        <v>0</v>
      </c>
      <c r="AD25" s="86">
        <f>IF(W25="SOPORTE_TELEFÓNICO",'BASE LIQUIDACION REDEBAN 2025'!$B$19,IF(W25="ENVÍO",'BASE LIQUIDACION REDEBAN 2025'!$C$2,IF(Y25="TIPO I",'BASE LIQUIDACION REDEBAN 2025'!$C$2,IF(Y25="TIPO II",'BASE LIQUIDACION REDEBAN 2025'!$C$3,IF(Y25="TIPO III",'BASE LIQUIDACION REDEBAN 2025'!$C$4,IF(Y25="TIPO IV",'BASE LIQUIDACION REDEBAN 2025'!$C$5,IF(Z25="AEREO",'BASE LIQUIDACION REDEBAN 2025'!$B$6,'BASE LIQUIDACION REDEBAN 2025'!$C$5)))))))</f>
        <v>65960.072302</v>
      </c>
      <c r="AE25" s="86">
        <f>IF(OR(W25="SOPORTE_TELEFÓNICO",W25="ENVÍO"),0,IF(Y25="TIPO I",'BASE LIQUIDACION REDEBAN 2025'!$B$10,IF(Y25="TIPO II",'BASE LIQUIDACION REDEBAN 2025'!$B$11,IF(Y25="TIPO III",'BASE LIQUIDACION REDEBAN 2025'!$B$12,'BASE LIQUIDACION REDEBAN 2025'!$B$13))))</f>
        <v>75096.394270399993</v>
      </c>
      <c r="AF25" s="86">
        <f t="shared" si="0"/>
        <v>65960.072302</v>
      </c>
      <c r="AG25" s="141"/>
      <c r="AH25" s="141"/>
    </row>
    <row r="26" spans="1:34" s="78" customFormat="1" ht="13.15">
      <c r="A26" s="8" t="s">
        <v>90</v>
      </c>
      <c r="B26" s="94" t="str">
        <f>VLOOKUP(A26,'CENTRO DE COSTOS'!A:D,4,FALSE)</f>
        <v>JUAN SEBASTIÁN RÍOS CASTRILLÓN</v>
      </c>
      <c r="C26" s="94" t="str">
        <f>VLOOKUP(A26,'CENTRO DE COSTOS'!A:D,2,FALSE)</f>
        <v>0004-0005</v>
      </c>
      <c r="D26" s="8">
        <v>5001</v>
      </c>
      <c r="E26" s="8">
        <v>2808687</v>
      </c>
      <c r="F26" s="8">
        <v>32283</v>
      </c>
      <c r="G26" s="8" t="s">
        <v>1321</v>
      </c>
      <c r="H26" s="8" t="s">
        <v>249</v>
      </c>
      <c r="I26" s="8" t="s">
        <v>90</v>
      </c>
      <c r="J26" s="8" t="s">
        <v>1452</v>
      </c>
      <c r="K26" s="8" t="s">
        <v>160</v>
      </c>
      <c r="L26" s="8" t="s">
        <v>1453</v>
      </c>
      <c r="M26" s="183">
        <v>45929.547222222223</v>
      </c>
      <c r="N26" s="183">
        <v>45930.429861111108</v>
      </c>
      <c r="O26" s="94" t="s">
        <v>1324</v>
      </c>
      <c r="P26" s="8" t="s">
        <v>1325</v>
      </c>
      <c r="Q26" s="8" t="s">
        <v>1454</v>
      </c>
      <c r="R26" s="8" t="s">
        <v>1455</v>
      </c>
      <c r="S26" s="94"/>
      <c r="T26" s="90"/>
      <c r="U26" s="8" t="s">
        <v>1328</v>
      </c>
      <c r="V26" s="8" t="s">
        <v>1456</v>
      </c>
      <c r="W26" s="8" t="s">
        <v>165</v>
      </c>
      <c r="X26" s="8" t="s">
        <v>1457</v>
      </c>
      <c r="Y26" s="8" t="s">
        <v>25</v>
      </c>
      <c r="Z26" s="8" t="s">
        <v>177</v>
      </c>
      <c r="AA26" s="8" t="s">
        <v>1458</v>
      </c>
      <c r="AB26" s="8">
        <v>1</v>
      </c>
      <c r="AC26" s="8">
        <v>0</v>
      </c>
      <c r="AD26" s="86">
        <f>IF(W26="SOPORTE_TELEFÓNICO",'BASE LIQUIDACION REDEBAN 2025'!$B$19,IF(W26="ENVÍO",'BASE LIQUIDACION REDEBAN 2025'!$C$2,IF(Y26="TIPO I",'BASE LIQUIDACION REDEBAN 2025'!$C$2,IF(Y26="TIPO II",'BASE LIQUIDACION REDEBAN 2025'!$C$3,IF(Y26="TIPO III",'BASE LIQUIDACION REDEBAN 2025'!$C$4,IF(Y26="TIPO IV",'BASE LIQUIDACION REDEBAN 2025'!$C$5,IF(Z26="AEREO",'BASE LIQUIDACION REDEBAN 2025'!$B$6,'BASE LIQUIDACION REDEBAN 2025'!$C$5)))))))</f>
        <v>65960.072302</v>
      </c>
      <c r="AE26" s="86">
        <f>IF(OR(W26="SOPORTE_TELEFÓNICO",W26="ENVÍO"),0,IF(Y26="TIPO I",'BASE LIQUIDACION REDEBAN 2025'!$B$10,IF(Y26="TIPO II",'BASE LIQUIDACION REDEBAN 2025'!$B$11,IF(Y26="TIPO III",'BASE LIQUIDACION REDEBAN 2025'!$B$12,'BASE LIQUIDACION REDEBAN 2025'!$B$13))))</f>
        <v>75096.394270399993</v>
      </c>
      <c r="AF26" s="86">
        <f t="shared" si="0"/>
        <v>65960.072302</v>
      </c>
      <c r="AG26" s="141"/>
      <c r="AH26" s="141"/>
    </row>
    <row r="27" spans="1:34" s="78" customFormat="1" ht="13.15">
      <c r="A27" s="8" t="s">
        <v>90</v>
      </c>
      <c r="B27" s="94" t="str">
        <f>VLOOKUP(A27,'CENTRO DE COSTOS'!A:D,4,FALSE)</f>
        <v>JUAN SEBASTIÁN RÍOS CASTRILLÓN</v>
      </c>
      <c r="C27" s="94" t="str">
        <f>VLOOKUP(A27,'CENTRO DE COSTOS'!A:D,2,FALSE)</f>
        <v>0004-0005</v>
      </c>
      <c r="D27" s="8">
        <v>5360</v>
      </c>
      <c r="E27" s="8">
        <v>2808727</v>
      </c>
      <c r="F27" s="8">
        <v>81470</v>
      </c>
      <c r="G27" s="8" t="s">
        <v>1321</v>
      </c>
      <c r="H27" s="8" t="s">
        <v>249</v>
      </c>
      <c r="I27" s="8" t="s">
        <v>354</v>
      </c>
      <c r="J27" s="8" t="s">
        <v>676</v>
      </c>
      <c r="K27" s="8" t="s">
        <v>160</v>
      </c>
      <c r="L27" s="8" t="s">
        <v>1459</v>
      </c>
      <c r="M27" s="183">
        <v>45929.538888888892</v>
      </c>
      <c r="N27" s="183">
        <v>45929.654166666667</v>
      </c>
      <c r="O27" s="94" t="s">
        <v>1324</v>
      </c>
      <c r="P27" s="8" t="s">
        <v>1333</v>
      </c>
      <c r="Q27" s="8" t="s">
        <v>1375</v>
      </c>
      <c r="R27" s="8" t="s">
        <v>1444</v>
      </c>
      <c r="S27" s="94"/>
      <c r="T27" s="90"/>
      <c r="U27" s="8" t="s">
        <v>1328</v>
      </c>
      <c r="V27" s="8" t="s">
        <v>1460</v>
      </c>
      <c r="W27" s="8" t="s">
        <v>165</v>
      </c>
      <c r="X27" s="8" t="s">
        <v>678</v>
      </c>
      <c r="Y27" s="8" t="s">
        <v>25</v>
      </c>
      <c r="Z27" s="8" t="s">
        <v>177</v>
      </c>
      <c r="AA27" s="8" t="s">
        <v>267</v>
      </c>
      <c r="AB27" s="8">
        <v>1</v>
      </c>
      <c r="AC27" s="8">
        <v>0</v>
      </c>
      <c r="AD27" s="86">
        <f>IF(W27="SOPORTE_TELEFÓNICO",'BASE LIQUIDACION REDEBAN 2025'!$B$19,IF(W27="ENVÍO",'BASE LIQUIDACION REDEBAN 2025'!$C$2,IF(Y27="TIPO I",'BASE LIQUIDACION REDEBAN 2025'!$C$2,IF(Y27="TIPO II",'BASE LIQUIDACION REDEBAN 2025'!$C$3,IF(Y27="TIPO III",'BASE LIQUIDACION REDEBAN 2025'!$C$4,IF(Y27="TIPO IV",'BASE LIQUIDACION REDEBAN 2025'!$C$5,IF(Z27="AEREO",'BASE LIQUIDACION REDEBAN 2025'!$B$6,'BASE LIQUIDACION REDEBAN 2025'!$C$5)))))))</f>
        <v>65960.072302</v>
      </c>
      <c r="AE27" s="86">
        <f>IF(OR(W27="SOPORTE_TELEFÓNICO",W27="ENVÍO"),0,IF(Y27="TIPO I",'BASE LIQUIDACION REDEBAN 2025'!$B$10,IF(Y27="TIPO II",'BASE LIQUIDACION REDEBAN 2025'!$B$11,IF(Y27="TIPO III",'BASE LIQUIDACION REDEBAN 2025'!$B$12,'BASE LIQUIDACION REDEBAN 2025'!$B$13))))</f>
        <v>75096.394270399993</v>
      </c>
      <c r="AF27" s="86">
        <f t="shared" si="0"/>
        <v>65960.072302</v>
      </c>
      <c r="AG27" s="141"/>
      <c r="AH27" s="141"/>
    </row>
    <row r="28" spans="1:34" s="78" customFormat="1" ht="13.15">
      <c r="A28" s="8" t="s">
        <v>68</v>
      </c>
      <c r="B28" s="94" t="str">
        <f>VLOOKUP(A28,'CENTRO DE COSTOS'!A:D,4,FALSE)</f>
        <v>WILLIAM ASDRUBAL ROZO ROZO</v>
      </c>
      <c r="C28" s="94" t="str">
        <f>VLOOKUP(A28,'CENTRO DE COSTOS'!A:D,2,FALSE)</f>
        <v>0004-0004</v>
      </c>
      <c r="D28" s="8">
        <v>25286</v>
      </c>
      <c r="E28" s="8">
        <v>2808813</v>
      </c>
      <c r="F28" s="8">
        <v>34077</v>
      </c>
      <c r="G28" s="8" t="s">
        <v>1321</v>
      </c>
      <c r="H28" s="8" t="s">
        <v>417</v>
      </c>
      <c r="I28" s="8" t="s">
        <v>1461</v>
      </c>
      <c r="J28" s="8" t="s">
        <v>1462</v>
      </c>
      <c r="K28" s="8" t="s">
        <v>160</v>
      </c>
      <c r="L28" s="8" t="s">
        <v>1463</v>
      </c>
      <c r="M28" s="183">
        <v>45929.53402777778</v>
      </c>
      <c r="N28" s="183">
        <v>45929.761805555558</v>
      </c>
      <c r="O28" s="94" t="s">
        <v>1324</v>
      </c>
      <c r="P28" s="8" t="s">
        <v>1325</v>
      </c>
      <c r="Q28" s="8" t="s">
        <v>1464</v>
      </c>
      <c r="R28" s="8" t="s">
        <v>1465</v>
      </c>
      <c r="S28" s="94"/>
      <c r="T28" s="90"/>
      <c r="U28" s="8" t="s">
        <v>1328</v>
      </c>
      <c r="V28" s="8" t="s">
        <v>1466</v>
      </c>
      <c r="W28" s="8" t="s">
        <v>165</v>
      </c>
      <c r="X28" s="8" t="s">
        <v>1467</v>
      </c>
      <c r="Y28" s="8" t="s">
        <v>28</v>
      </c>
      <c r="Z28" s="8" t="s">
        <v>177</v>
      </c>
      <c r="AA28" s="8" t="s">
        <v>551</v>
      </c>
      <c r="AB28" s="8">
        <v>1</v>
      </c>
      <c r="AC28" s="8">
        <v>0</v>
      </c>
      <c r="AD28" s="86">
        <f>IF(W28="SOPORTE_TELEFÓNICO",'BASE LIQUIDACION REDEBAN 2025'!$B$19,IF(W28="ENVÍO",'BASE LIQUIDACION REDEBAN 2025'!$C$2,IF(Y28="TIPO I",'BASE LIQUIDACION REDEBAN 2025'!$C$2,IF(Y28="TIPO II",'BASE LIQUIDACION REDEBAN 2025'!$C$3,IF(Y28="TIPO III",'BASE LIQUIDACION REDEBAN 2025'!$C$4,IF(Y28="TIPO IV",'BASE LIQUIDACION REDEBAN 2025'!$C$5,IF(Z28="AEREO",'BASE LIQUIDACION REDEBAN 2025'!$B$6,'BASE LIQUIDACION REDEBAN 2025'!$C$5)))))))</f>
        <v>144967.87232000002</v>
      </c>
      <c r="AE28" s="86">
        <f>IF(OR(W28="SOPORTE_TELEFÓNICO",W28="ENVÍO"),0,IF(Y28="TIPO I",'BASE LIQUIDACION REDEBAN 2025'!$B$10,IF(Y28="TIPO II",'BASE LIQUIDACION REDEBAN 2025'!$B$11,IF(Y28="TIPO III",'BASE LIQUIDACION REDEBAN 2025'!$B$12,'BASE LIQUIDACION REDEBAN 2025'!$B$13))))</f>
        <v>140395.6348884</v>
      </c>
      <c r="AF28" s="86">
        <f t="shared" si="0"/>
        <v>144967.87232000002</v>
      </c>
      <c r="AG28" s="141"/>
      <c r="AH28" s="141"/>
    </row>
    <row r="29" spans="1:34" s="78" customFormat="1" ht="13.15">
      <c r="A29" s="8" t="s">
        <v>64</v>
      </c>
      <c r="B29" s="94" t="str">
        <f>VLOOKUP(A29,'CENTRO DE COSTOS'!A:D,4,FALSE)</f>
        <v>JOSE MAURICIO HERNANDEZ ROJAS</v>
      </c>
      <c r="C29" s="94" t="str">
        <f>VLOOKUP(A29,'CENTRO DE COSTOS'!A:D,2,FALSE)</f>
        <v>0004-0001</v>
      </c>
      <c r="D29" s="8">
        <v>8001</v>
      </c>
      <c r="E29" s="8">
        <v>2808593</v>
      </c>
      <c r="F29" s="8">
        <v>48966</v>
      </c>
      <c r="G29" s="8" t="s">
        <v>1321</v>
      </c>
      <c r="H29" s="8" t="s">
        <v>1045</v>
      </c>
      <c r="I29" s="8" t="s">
        <v>64</v>
      </c>
      <c r="J29" s="8" t="s">
        <v>1468</v>
      </c>
      <c r="K29" s="8" t="s">
        <v>160</v>
      </c>
      <c r="L29" s="8" t="s">
        <v>1469</v>
      </c>
      <c r="M29" s="183">
        <v>45929.52847222222</v>
      </c>
      <c r="N29" s="183">
        <v>45930.477777777778</v>
      </c>
      <c r="O29" s="94" t="s">
        <v>1324</v>
      </c>
      <c r="P29" s="8" t="s">
        <v>1333</v>
      </c>
      <c r="Q29" s="8" t="s">
        <v>1326</v>
      </c>
      <c r="R29" s="8" t="s">
        <v>1470</v>
      </c>
      <c r="S29" s="94"/>
      <c r="T29" s="90"/>
      <c r="U29" s="8" t="s">
        <v>1328</v>
      </c>
      <c r="V29" s="8" t="s">
        <v>1471</v>
      </c>
      <c r="W29" s="8" t="s">
        <v>165</v>
      </c>
      <c r="X29" s="8" t="s">
        <v>1472</v>
      </c>
      <c r="Y29" s="8" t="s">
        <v>25</v>
      </c>
      <c r="Z29" s="8" t="s">
        <v>177</v>
      </c>
      <c r="AA29" s="8" t="s">
        <v>1473</v>
      </c>
      <c r="AB29" s="8">
        <v>1</v>
      </c>
      <c r="AC29" s="8">
        <v>0</v>
      </c>
      <c r="AD29" s="86">
        <f>IF(W29="SOPORTE_TELEFÓNICO",'BASE LIQUIDACION REDEBAN 2025'!$B$19,IF(W29="ENVÍO",'BASE LIQUIDACION REDEBAN 2025'!$C$2,IF(Y29="TIPO I",'BASE LIQUIDACION REDEBAN 2025'!$C$2,IF(Y29="TIPO II",'BASE LIQUIDACION REDEBAN 2025'!$C$3,IF(Y29="TIPO III",'BASE LIQUIDACION REDEBAN 2025'!$C$4,IF(Y29="TIPO IV",'BASE LIQUIDACION REDEBAN 2025'!$C$5,IF(Z29="AEREO",'BASE LIQUIDACION REDEBAN 2025'!$B$6,'BASE LIQUIDACION REDEBAN 2025'!$C$5)))))))</f>
        <v>65960.072302</v>
      </c>
      <c r="AE29" s="86">
        <f>IF(OR(W29="SOPORTE_TELEFÓNICO",W29="ENVÍO"),0,IF(Y29="TIPO I",'BASE LIQUIDACION REDEBAN 2025'!$B$10,IF(Y29="TIPO II",'BASE LIQUIDACION REDEBAN 2025'!$B$11,IF(Y29="TIPO III",'BASE LIQUIDACION REDEBAN 2025'!$B$12,'BASE LIQUIDACION REDEBAN 2025'!$B$13))))</f>
        <v>75096.394270399993</v>
      </c>
      <c r="AF29" s="86">
        <f t="shared" si="0"/>
        <v>65960.072302</v>
      </c>
      <c r="AG29" s="141"/>
      <c r="AH29" s="141"/>
    </row>
    <row r="30" spans="1:34" s="78" customFormat="1" ht="13.15">
      <c r="A30" s="8" t="s">
        <v>90</v>
      </c>
      <c r="B30" s="94" t="str">
        <f>VLOOKUP(A30,'CENTRO DE COSTOS'!A:D,4,FALSE)</f>
        <v>JUAN SEBASTIÁN RÍOS CASTRILLÓN</v>
      </c>
      <c r="C30" s="94" t="str">
        <f>VLOOKUP(A30,'CENTRO DE COSTOS'!A:D,2,FALSE)</f>
        <v>0004-0005</v>
      </c>
      <c r="D30" s="8">
        <v>5318</v>
      </c>
      <c r="E30" s="8">
        <v>2808558</v>
      </c>
      <c r="F30" s="8">
        <v>45543</v>
      </c>
      <c r="G30" s="8" t="s">
        <v>1321</v>
      </c>
      <c r="H30" s="8" t="s">
        <v>249</v>
      </c>
      <c r="I30" s="8" t="s">
        <v>1474</v>
      </c>
      <c r="J30" s="8" t="s">
        <v>1475</v>
      </c>
      <c r="K30" s="8" t="s">
        <v>160</v>
      </c>
      <c r="L30" s="8" t="s">
        <v>1476</v>
      </c>
      <c r="M30" s="183">
        <v>45929.520138888889</v>
      </c>
      <c r="N30" s="183">
        <v>45930.706944444442</v>
      </c>
      <c r="O30" s="94" t="s">
        <v>1324</v>
      </c>
      <c r="P30" s="8" t="s">
        <v>1333</v>
      </c>
      <c r="Q30" s="8" t="s">
        <v>1423</v>
      </c>
      <c r="R30" s="8" t="s">
        <v>1341</v>
      </c>
      <c r="S30" s="94"/>
      <c r="T30" s="90"/>
      <c r="U30" s="8" t="s">
        <v>1328</v>
      </c>
      <c r="V30" s="8" t="s">
        <v>1477</v>
      </c>
      <c r="W30" s="8" t="s">
        <v>165</v>
      </c>
      <c r="X30" s="8" t="s">
        <v>1478</v>
      </c>
      <c r="Y30" s="8" t="s">
        <v>28</v>
      </c>
      <c r="Z30" s="8" t="s">
        <v>177</v>
      </c>
      <c r="AA30" s="8" t="s">
        <v>374</v>
      </c>
      <c r="AB30" s="8">
        <v>1</v>
      </c>
      <c r="AC30" s="8">
        <v>0</v>
      </c>
      <c r="AD30" s="86">
        <f>IF(W30="SOPORTE_TELEFÓNICO",'BASE LIQUIDACION REDEBAN 2025'!$B$19,IF(W30="ENVÍO",'BASE LIQUIDACION REDEBAN 2025'!$C$2,IF(Y30="TIPO I",'BASE LIQUIDACION REDEBAN 2025'!$C$2,IF(Y30="TIPO II",'BASE LIQUIDACION REDEBAN 2025'!$C$3,IF(Y30="TIPO III",'BASE LIQUIDACION REDEBAN 2025'!$C$4,IF(Y30="TIPO IV",'BASE LIQUIDACION REDEBAN 2025'!$C$5,IF(Z30="AEREO",'BASE LIQUIDACION REDEBAN 2025'!$B$6,'BASE LIQUIDACION REDEBAN 2025'!$C$5)))))))</f>
        <v>144967.87232000002</v>
      </c>
      <c r="AE30" s="86">
        <f>IF(OR(W30="SOPORTE_TELEFÓNICO",W30="ENVÍO"),0,IF(Y30="TIPO I",'BASE LIQUIDACION REDEBAN 2025'!$B$10,IF(Y30="TIPO II",'BASE LIQUIDACION REDEBAN 2025'!$B$11,IF(Y30="TIPO III",'BASE LIQUIDACION REDEBAN 2025'!$B$12,'BASE LIQUIDACION REDEBAN 2025'!$B$13))))</f>
        <v>140395.6348884</v>
      </c>
      <c r="AF30" s="86">
        <f t="shared" si="0"/>
        <v>144967.87232000002</v>
      </c>
      <c r="AG30" s="141"/>
      <c r="AH30" s="141"/>
    </row>
    <row r="31" spans="1:34" s="78" customFormat="1" ht="13.15">
      <c r="A31" s="8" t="s">
        <v>90</v>
      </c>
      <c r="B31" s="94" t="str">
        <f>VLOOKUP(A31,'CENTRO DE COSTOS'!A:D,4,FALSE)</f>
        <v>JUAN SEBASTIÁN RÍOS CASTRILLÓN</v>
      </c>
      <c r="C31" s="94" t="str">
        <f>VLOOKUP(A31,'CENTRO DE COSTOS'!A:D,2,FALSE)</f>
        <v>0004-0005</v>
      </c>
      <c r="D31" s="8">
        <v>5001</v>
      </c>
      <c r="E31" s="8">
        <v>2808446</v>
      </c>
      <c r="F31" s="8">
        <v>74950</v>
      </c>
      <c r="G31" s="8" t="s">
        <v>1321</v>
      </c>
      <c r="H31" s="8" t="s">
        <v>249</v>
      </c>
      <c r="I31" s="8" t="s">
        <v>90</v>
      </c>
      <c r="J31" s="8" t="s">
        <v>1479</v>
      </c>
      <c r="K31" s="8" t="s">
        <v>160</v>
      </c>
      <c r="L31" s="8" t="s">
        <v>1480</v>
      </c>
      <c r="M31" s="183">
        <v>45929.509722222218</v>
      </c>
      <c r="N31" s="183">
        <v>45930.478472222218</v>
      </c>
      <c r="O31" s="94" t="s">
        <v>1324</v>
      </c>
      <c r="P31" s="8" t="s">
        <v>1325</v>
      </c>
      <c r="Q31" s="8" t="s">
        <v>1387</v>
      </c>
      <c r="R31" s="8" t="s">
        <v>1388</v>
      </c>
      <c r="S31" s="94"/>
      <c r="T31" s="90"/>
      <c r="U31" s="8" t="s">
        <v>1328</v>
      </c>
      <c r="V31" s="8" t="s">
        <v>1481</v>
      </c>
      <c r="W31" s="8" t="s">
        <v>165</v>
      </c>
      <c r="X31" s="8" t="s">
        <v>1482</v>
      </c>
      <c r="Y31" s="8" t="s">
        <v>25</v>
      </c>
      <c r="Z31" s="8" t="s">
        <v>177</v>
      </c>
      <c r="AA31" s="8" t="s">
        <v>1483</v>
      </c>
      <c r="AB31" s="8">
        <v>1</v>
      </c>
      <c r="AC31" s="8">
        <v>0</v>
      </c>
      <c r="AD31" s="86">
        <f>IF(W31="SOPORTE_TELEFÓNICO",'BASE LIQUIDACION REDEBAN 2025'!$B$19,IF(W31="ENVÍO",'BASE LIQUIDACION REDEBAN 2025'!$C$2,IF(Y31="TIPO I",'BASE LIQUIDACION REDEBAN 2025'!$C$2,IF(Y31="TIPO II",'BASE LIQUIDACION REDEBAN 2025'!$C$3,IF(Y31="TIPO III",'BASE LIQUIDACION REDEBAN 2025'!$C$4,IF(Y31="TIPO IV",'BASE LIQUIDACION REDEBAN 2025'!$C$5,IF(Z31="AEREO",'BASE LIQUIDACION REDEBAN 2025'!$B$6,'BASE LIQUIDACION REDEBAN 2025'!$C$5)))))))</f>
        <v>65960.072302</v>
      </c>
      <c r="AE31" s="86">
        <f>IF(OR(W31="SOPORTE_TELEFÓNICO",W31="ENVÍO"),0,IF(Y31="TIPO I",'BASE LIQUIDACION REDEBAN 2025'!$B$10,IF(Y31="TIPO II",'BASE LIQUIDACION REDEBAN 2025'!$B$11,IF(Y31="TIPO III",'BASE LIQUIDACION REDEBAN 2025'!$B$12,'BASE LIQUIDACION REDEBAN 2025'!$B$13))))</f>
        <v>75096.394270399993</v>
      </c>
      <c r="AF31" s="86">
        <f t="shared" si="0"/>
        <v>65960.072302</v>
      </c>
      <c r="AG31" s="141"/>
      <c r="AH31" s="141"/>
    </row>
    <row r="32" spans="1:34" s="78" customFormat="1" ht="13.15">
      <c r="A32" s="8" t="s">
        <v>76</v>
      </c>
      <c r="B32" s="94" t="str">
        <f>VLOOKUP(A32,'CENTRO DE COSTOS'!A:D,4,FALSE)</f>
        <v>DIEGO FERNANDO HENAO CARDONA</v>
      </c>
      <c r="C32" s="94" t="str">
        <f>VLOOKUP(A32,'CENTRO DE COSTOS'!A:D,2,FALSE)</f>
        <v>0004-0003</v>
      </c>
      <c r="D32" s="8">
        <v>76001</v>
      </c>
      <c r="E32" s="8">
        <v>2808437</v>
      </c>
      <c r="F32" s="8">
        <v>53517</v>
      </c>
      <c r="G32" s="8" t="s">
        <v>1321</v>
      </c>
      <c r="H32" s="8" t="s">
        <v>232</v>
      </c>
      <c r="I32" s="8" t="s">
        <v>76</v>
      </c>
      <c r="J32" s="8" t="s">
        <v>1484</v>
      </c>
      <c r="K32" s="8" t="s">
        <v>160</v>
      </c>
      <c r="L32" s="8" t="s">
        <v>1485</v>
      </c>
      <c r="M32" s="183">
        <v>45929.506944444453</v>
      </c>
      <c r="N32" s="183">
        <v>45930.474999999999</v>
      </c>
      <c r="O32" s="94" t="s">
        <v>1324</v>
      </c>
      <c r="P32" s="8" t="s">
        <v>1325</v>
      </c>
      <c r="Q32" s="8" t="s">
        <v>1464</v>
      </c>
      <c r="R32" s="8" t="s">
        <v>1486</v>
      </c>
      <c r="S32" s="94"/>
      <c r="T32" s="90"/>
      <c r="U32" s="8" t="s">
        <v>1328</v>
      </c>
      <c r="V32" s="8" t="s">
        <v>1487</v>
      </c>
      <c r="W32" s="8" t="s">
        <v>165</v>
      </c>
      <c r="X32" s="8" t="s">
        <v>1488</v>
      </c>
      <c r="Y32" s="8" t="s">
        <v>25</v>
      </c>
      <c r="Z32" s="8" t="s">
        <v>177</v>
      </c>
      <c r="AA32" s="8" t="s">
        <v>346</v>
      </c>
      <c r="AB32" s="8">
        <v>1</v>
      </c>
      <c r="AC32" s="8">
        <v>0</v>
      </c>
      <c r="AD32" s="86">
        <f>IF(W32="SOPORTE_TELEFÓNICO",'BASE LIQUIDACION REDEBAN 2025'!$B$19,IF(W32="ENVÍO",'BASE LIQUIDACION REDEBAN 2025'!$C$2,IF(Y32="TIPO I",'BASE LIQUIDACION REDEBAN 2025'!$C$2,IF(Y32="TIPO II",'BASE LIQUIDACION REDEBAN 2025'!$C$3,IF(Y32="TIPO III",'BASE LIQUIDACION REDEBAN 2025'!$C$4,IF(Y32="TIPO IV",'BASE LIQUIDACION REDEBAN 2025'!$C$5,IF(Z32="AEREO",'BASE LIQUIDACION REDEBAN 2025'!$B$6,'BASE LIQUIDACION REDEBAN 2025'!$C$5)))))))</f>
        <v>65960.072302</v>
      </c>
      <c r="AE32" s="86">
        <f>IF(OR(W32="SOPORTE_TELEFÓNICO",W32="ENVÍO"),0,IF(Y32="TIPO I",'BASE LIQUIDACION REDEBAN 2025'!$B$10,IF(Y32="TIPO II",'BASE LIQUIDACION REDEBAN 2025'!$B$11,IF(Y32="TIPO III",'BASE LIQUIDACION REDEBAN 2025'!$B$12,'BASE LIQUIDACION REDEBAN 2025'!$B$13))))</f>
        <v>75096.394270399993</v>
      </c>
      <c r="AF32" s="86">
        <f t="shared" si="0"/>
        <v>65960.072302</v>
      </c>
      <c r="AG32" s="141"/>
      <c r="AH32" s="141"/>
    </row>
    <row r="33" spans="1:34" s="78" customFormat="1" ht="13.15">
      <c r="A33" s="8" t="s">
        <v>91</v>
      </c>
      <c r="B33" s="94" t="str">
        <f>VLOOKUP(A33,'CENTRO DE COSTOS'!A:D,4,FALSE)</f>
        <v>JOSE MAURICIO HERNANDEZ ROJAS</v>
      </c>
      <c r="C33" s="94" t="str">
        <f>VLOOKUP(A33,'CENTRO DE COSTOS'!A:D,2,FALSE)</f>
        <v>0004-0001</v>
      </c>
      <c r="D33" s="8">
        <v>23660</v>
      </c>
      <c r="E33" s="8">
        <v>2808244</v>
      </c>
      <c r="F33" s="8">
        <v>28140</v>
      </c>
      <c r="G33" s="8" t="s">
        <v>1321</v>
      </c>
      <c r="H33" s="8" t="s">
        <v>193</v>
      </c>
      <c r="I33" s="8" t="s">
        <v>1091</v>
      </c>
      <c r="J33" s="8" t="s">
        <v>1489</v>
      </c>
      <c r="K33" s="8" t="s">
        <v>160</v>
      </c>
      <c r="L33" s="8" t="s">
        <v>1490</v>
      </c>
      <c r="M33" s="183">
        <v>45929.495833333327</v>
      </c>
      <c r="N33" s="183">
        <v>45930.712500000001</v>
      </c>
      <c r="O33" s="94" t="s">
        <v>1324</v>
      </c>
      <c r="P33" s="8" t="s">
        <v>1333</v>
      </c>
      <c r="Q33" s="8" t="s">
        <v>1334</v>
      </c>
      <c r="R33" s="8" t="s">
        <v>1341</v>
      </c>
      <c r="S33" s="94"/>
      <c r="T33" s="90"/>
      <c r="U33" s="8" t="s">
        <v>1328</v>
      </c>
      <c r="V33" s="8" t="s">
        <v>1491</v>
      </c>
      <c r="W33" s="8" t="s">
        <v>165</v>
      </c>
      <c r="X33" s="8" t="s">
        <v>1492</v>
      </c>
      <c r="Y33" s="8" t="s">
        <v>28</v>
      </c>
      <c r="Z33" s="8" t="s">
        <v>177</v>
      </c>
      <c r="AA33" s="8" t="s">
        <v>1493</v>
      </c>
      <c r="AB33" s="8">
        <v>1</v>
      </c>
      <c r="AC33" s="8">
        <v>0</v>
      </c>
      <c r="AD33" s="86">
        <f>IF(W33="SOPORTE_TELEFÓNICO",'BASE LIQUIDACION REDEBAN 2025'!$B$19,IF(W33="ENVÍO",'BASE LIQUIDACION REDEBAN 2025'!$C$2,IF(Y33="TIPO I",'BASE LIQUIDACION REDEBAN 2025'!$C$2,IF(Y33="TIPO II",'BASE LIQUIDACION REDEBAN 2025'!$C$3,IF(Y33="TIPO III",'BASE LIQUIDACION REDEBAN 2025'!$C$4,IF(Y33="TIPO IV",'BASE LIQUIDACION REDEBAN 2025'!$C$5,IF(Z33="AEREO",'BASE LIQUIDACION REDEBAN 2025'!$B$6,'BASE LIQUIDACION REDEBAN 2025'!$C$5)))))))</f>
        <v>144967.87232000002</v>
      </c>
      <c r="AE33" s="86">
        <f>IF(OR(W33="SOPORTE_TELEFÓNICO",W33="ENVÍO"),0,IF(Y33="TIPO I",'BASE LIQUIDACION REDEBAN 2025'!$B$10,IF(Y33="TIPO II",'BASE LIQUIDACION REDEBAN 2025'!$B$11,IF(Y33="TIPO III",'BASE LIQUIDACION REDEBAN 2025'!$B$12,'BASE LIQUIDACION REDEBAN 2025'!$B$13))))</f>
        <v>140395.6348884</v>
      </c>
      <c r="AF33" s="86">
        <f t="shared" si="0"/>
        <v>144967.87232000002</v>
      </c>
      <c r="AG33" s="141"/>
      <c r="AH33" s="141"/>
    </row>
    <row r="34" spans="1:34" s="78" customFormat="1" ht="13.15">
      <c r="A34" s="8" t="s">
        <v>76</v>
      </c>
      <c r="B34" s="94" t="str">
        <f>VLOOKUP(A34,'CENTRO DE COSTOS'!A:D,4,FALSE)</f>
        <v>DIEGO FERNANDO HENAO CARDONA</v>
      </c>
      <c r="C34" s="94" t="str">
        <f>VLOOKUP(A34,'CENTRO DE COSTOS'!A:D,2,FALSE)</f>
        <v>0004-0003</v>
      </c>
      <c r="D34" s="8">
        <v>76001</v>
      </c>
      <c r="E34" s="8">
        <v>2808036</v>
      </c>
      <c r="F34" s="8">
        <v>65776</v>
      </c>
      <c r="G34" s="8" t="s">
        <v>1321</v>
      </c>
      <c r="H34" s="8" t="s">
        <v>232</v>
      </c>
      <c r="I34" s="8" t="s">
        <v>76</v>
      </c>
      <c r="J34" s="8" t="s">
        <v>1494</v>
      </c>
      <c r="K34" s="8" t="s">
        <v>160</v>
      </c>
      <c r="L34" s="8" t="s">
        <v>1495</v>
      </c>
      <c r="M34" s="183">
        <v>45929.48541666667</v>
      </c>
      <c r="N34" s="183">
        <v>45929.759722222218</v>
      </c>
      <c r="O34" s="94" t="s">
        <v>1324</v>
      </c>
      <c r="P34" s="8" t="s">
        <v>1333</v>
      </c>
      <c r="Q34" s="8" t="s">
        <v>1375</v>
      </c>
      <c r="R34" s="8" t="s">
        <v>1376</v>
      </c>
      <c r="S34" s="94"/>
      <c r="T34" s="90"/>
      <c r="U34" s="8" t="s">
        <v>1328</v>
      </c>
      <c r="V34" s="8" t="s">
        <v>1496</v>
      </c>
      <c r="W34" s="8" t="s">
        <v>165</v>
      </c>
      <c r="X34" s="8" t="s">
        <v>1497</v>
      </c>
      <c r="Y34" s="8" t="s">
        <v>25</v>
      </c>
      <c r="Z34" s="8" t="s">
        <v>177</v>
      </c>
      <c r="AA34" s="8" t="s">
        <v>1498</v>
      </c>
      <c r="AB34" s="8">
        <v>1</v>
      </c>
      <c r="AC34" s="8">
        <v>0</v>
      </c>
      <c r="AD34" s="86">
        <f>IF(W34="SOPORTE_TELEFÓNICO",'BASE LIQUIDACION REDEBAN 2025'!$B$19,IF(W34="ENVÍO",'BASE LIQUIDACION REDEBAN 2025'!$C$2,IF(Y34="TIPO I",'BASE LIQUIDACION REDEBAN 2025'!$C$2,IF(Y34="TIPO II",'BASE LIQUIDACION REDEBAN 2025'!$C$3,IF(Y34="TIPO III",'BASE LIQUIDACION REDEBAN 2025'!$C$4,IF(Y34="TIPO IV",'BASE LIQUIDACION REDEBAN 2025'!$C$5,IF(Z34="AEREO",'BASE LIQUIDACION REDEBAN 2025'!$B$6,'BASE LIQUIDACION REDEBAN 2025'!$C$5)))))))</f>
        <v>65960.072302</v>
      </c>
      <c r="AE34" s="86">
        <f>IF(OR(W34="SOPORTE_TELEFÓNICO",W34="ENVÍO"),0,IF(Y34="TIPO I",'BASE LIQUIDACION REDEBAN 2025'!$B$10,IF(Y34="TIPO II",'BASE LIQUIDACION REDEBAN 2025'!$B$11,IF(Y34="TIPO III",'BASE LIQUIDACION REDEBAN 2025'!$B$12,'BASE LIQUIDACION REDEBAN 2025'!$B$13))))</f>
        <v>75096.394270399993</v>
      </c>
      <c r="AF34" s="86">
        <f t="shared" si="0"/>
        <v>65960.072302</v>
      </c>
      <c r="AG34" s="141"/>
      <c r="AH34" s="141"/>
    </row>
    <row r="35" spans="1:34" s="78" customFormat="1" ht="13.15">
      <c r="A35" s="8" t="s">
        <v>68</v>
      </c>
      <c r="B35" s="94" t="str">
        <f>VLOOKUP(A35,'CENTRO DE COSTOS'!A:D,4,FALSE)</f>
        <v>WILLIAM ASDRUBAL ROZO ROZO</v>
      </c>
      <c r="C35" s="94" t="str">
        <f>VLOOKUP(A35,'CENTRO DE COSTOS'!A:D,2,FALSE)</f>
        <v>0004-0004</v>
      </c>
      <c r="D35" s="8">
        <v>11001</v>
      </c>
      <c r="E35" s="8">
        <v>2808030</v>
      </c>
      <c r="F35" s="8">
        <v>80656</v>
      </c>
      <c r="G35" s="8" t="s">
        <v>1321</v>
      </c>
      <c r="H35" s="8" t="s">
        <v>417</v>
      </c>
      <c r="I35" s="8" t="s">
        <v>68</v>
      </c>
      <c r="J35" s="8" t="s">
        <v>1499</v>
      </c>
      <c r="K35" s="8" t="s">
        <v>160</v>
      </c>
      <c r="L35" s="8" t="s">
        <v>1500</v>
      </c>
      <c r="M35" s="183">
        <v>45929.484027777777</v>
      </c>
      <c r="N35" s="183">
        <v>45930.571527777778</v>
      </c>
      <c r="O35" s="94" t="s">
        <v>1324</v>
      </c>
      <c r="P35" s="8" t="s">
        <v>1333</v>
      </c>
      <c r="Q35" s="8" t="s">
        <v>1375</v>
      </c>
      <c r="R35" s="8" t="s">
        <v>1376</v>
      </c>
      <c r="S35" s="94"/>
      <c r="T35" s="90"/>
      <c r="U35" s="8" t="s">
        <v>1328</v>
      </c>
      <c r="V35" s="8" t="s">
        <v>1501</v>
      </c>
      <c r="W35" s="8" t="s">
        <v>165</v>
      </c>
      <c r="X35" s="8" t="s">
        <v>1502</v>
      </c>
      <c r="Y35" s="8" t="s">
        <v>25</v>
      </c>
      <c r="Z35" s="8" t="s">
        <v>177</v>
      </c>
      <c r="AA35" s="8" t="s">
        <v>541</v>
      </c>
      <c r="AB35" s="8">
        <v>1</v>
      </c>
      <c r="AC35" s="8">
        <v>0</v>
      </c>
      <c r="AD35" s="86">
        <f>IF(W35="SOPORTE_TELEFÓNICO",'BASE LIQUIDACION REDEBAN 2025'!$B$19,IF(W35="ENVÍO",'BASE LIQUIDACION REDEBAN 2025'!$C$2,IF(Y35="TIPO I",'BASE LIQUIDACION REDEBAN 2025'!$C$2,IF(Y35="TIPO II",'BASE LIQUIDACION REDEBAN 2025'!$C$3,IF(Y35="TIPO III",'BASE LIQUIDACION REDEBAN 2025'!$C$4,IF(Y35="TIPO IV",'BASE LIQUIDACION REDEBAN 2025'!$C$5,IF(Z35="AEREO",'BASE LIQUIDACION REDEBAN 2025'!$B$6,'BASE LIQUIDACION REDEBAN 2025'!$C$5)))))))</f>
        <v>65960.072302</v>
      </c>
      <c r="AE35" s="86">
        <f>IF(OR(W35="SOPORTE_TELEFÓNICO",W35="ENVÍO"),0,IF(Y35="TIPO I",'BASE LIQUIDACION REDEBAN 2025'!$B$10,IF(Y35="TIPO II",'BASE LIQUIDACION REDEBAN 2025'!$B$11,IF(Y35="TIPO III",'BASE LIQUIDACION REDEBAN 2025'!$B$12,'BASE LIQUIDACION REDEBAN 2025'!$B$13))))</f>
        <v>75096.394270399993</v>
      </c>
      <c r="AF35" s="86">
        <f t="shared" si="0"/>
        <v>65960.072302</v>
      </c>
      <c r="AG35" s="141"/>
      <c r="AH35" s="141"/>
    </row>
    <row r="36" spans="1:34" s="78" customFormat="1" ht="13.15">
      <c r="A36" s="8" t="s">
        <v>90</v>
      </c>
      <c r="B36" s="94" t="str">
        <f>VLOOKUP(A36,'CENTRO DE COSTOS'!A:D,4,FALSE)</f>
        <v>JUAN SEBASTIÁN RÍOS CASTRILLÓN</v>
      </c>
      <c r="C36" s="94" t="str">
        <f>VLOOKUP(A36,'CENTRO DE COSTOS'!A:D,2,FALSE)</f>
        <v>0004-0005</v>
      </c>
      <c r="D36" s="8">
        <v>5088</v>
      </c>
      <c r="E36" s="8">
        <v>2807890</v>
      </c>
      <c r="F36" s="8">
        <v>81341</v>
      </c>
      <c r="G36" s="8" t="s">
        <v>1321</v>
      </c>
      <c r="H36" s="8" t="s">
        <v>249</v>
      </c>
      <c r="I36" s="8" t="s">
        <v>384</v>
      </c>
      <c r="J36" s="8" t="s">
        <v>385</v>
      </c>
      <c r="K36" s="8" t="s">
        <v>160</v>
      </c>
      <c r="L36" s="8" t="s">
        <v>1503</v>
      </c>
      <c r="M36" s="183">
        <v>45929.48333333333</v>
      </c>
      <c r="N36" s="183">
        <v>45929.726388888892</v>
      </c>
      <c r="O36" s="94" t="s">
        <v>1324</v>
      </c>
      <c r="P36" s="8" t="s">
        <v>1333</v>
      </c>
      <c r="Q36" s="8" t="s">
        <v>1423</v>
      </c>
      <c r="R36" s="8" t="s">
        <v>1341</v>
      </c>
      <c r="S36" s="94"/>
      <c r="T36" s="90"/>
      <c r="U36" s="8" t="s">
        <v>1328</v>
      </c>
      <c r="V36" s="8" t="s">
        <v>1504</v>
      </c>
      <c r="W36" s="8" t="s">
        <v>165</v>
      </c>
      <c r="X36" s="8" t="s">
        <v>388</v>
      </c>
      <c r="Y36" s="8" t="s">
        <v>25</v>
      </c>
      <c r="Z36" s="8" t="s">
        <v>177</v>
      </c>
      <c r="AA36" s="8" t="s">
        <v>988</v>
      </c>
      <c r="AB36" s="8">
        <v>1</v>
      </c>
      <c r="AC36" s="8">
        <v>0</v>
      </c>
      <c r="AD36" s="86">
        <f>IF(W36="SOPORTE_TELEFÓNICO",'BASE LIQUIDACION REDEBAN 2025'!$B$19,IF(W36="ENVÍO",'BASE LIQUIDACION REDEBAN 2025'!$C$2,IF(Y36="TIPO I",'BASE LIQUIDACION REDEBAN 2025'!$C$2,IF(Y36="TIPO II",'BASE LIQUIDACION REDEBAN 2025'!$C$3,IF(Y36="TIPO III",'BASE LIQUIDACION REDEBAN 2025'!$C$4,IF(Y36="TIPO IV",'BASE LIQUIDACION REDEBAN 2025'!$C$5,IF(Z36="AEREO",'BASE LIQUIDACION REDEBAN 2025'!$B$6,'BASE LIQUIDACION REDEBAN 2025'!$C$5)))))))</f>
        <v>65960.072302</v>
      </c>
      <c r="AE36" s="86">
        <f>IF(OR(W36="SOPORTE_TELEFÓNICO",W36="ENVÍO"),0,IF(Y36="TIPO I",'BASE LIQUIDACION REDEBAN 2025'!$B$10,IF(Y36="TIPO II",'BASE LIQUIDACION REDEBAN 2025'!$B$11,IF(Y36="TIPO III",'BASE LIQUIDACION REDEBAN 2025'!$B$12,'BASE LIQUIDACION REDEBAN 2025'!$B$13))))</f>
        <v>75096.394270399993</v>
      </c>
      <c r="AF36" s="86">
        <f t="shared" si="0"/>
        <v>65960.072302</v>
      </c>
      <c r="AG36" s="141"/>
      <c r="AH36" s="141"/>
    </row>
    <row r="37" spans="1:34" s="78" customFormat="1" ht="13.15">
      <c r="A37" s="8" t="s">
        <v>68</v>
      </c>
      <c r="B37" s="94" t="str">
        <f>VLOOKUP(A37,'CENTRO DE COSTOS'!A:D,4,FALSE)</f>
        <v>WILLIAM ASDRUBAL ROZO ROZO</v>
      </c>
      <c r="C37" s="94" t="str">
        <f>VLOOKUP(A37,'CENTRO DE COSTOS'!A:D,2,FALSE)</f>
        <v>0004-0004</v>
      </c>
      <c r="D37" s="8">
        <v>11001</v>
      </c>
      <c r="E37" s="8">
        <v>2807853</v>
      </c>
      <c r="F37" s="8">
        <v>57035</v>
      </c>
      <c r="G37" s="8" t="s">
        <v>1321</v>
      </c>
      <c r="H37" s="8" t="s">
        <v>417</v>
      </c>
      <c r="I37" s="8" t="s">
        <v>68</v>
      </c>
      <c r="J37" s="8" t="s">
        <v>1505</v>
      </c>
      <c r="K37" s="8" t="s">
        <v>160</v>
      </c>
      <c r="L37" s="8" t="s">
        <v>1506</v>
      </c>
      <c r="M37" s="183">
        <v>45929.475694444453</v>
      </c>
      <c r="N37" s="183">
        <v>45930.591666666667</v>
      </c>
      <c r="O37" s="94" t="s">
        <v>1324</v>
      </c>
      <c r="P37" s="8" t="s">
        <v>1333</v>
      </c>
      <c r="Q37" s="8" t="s">
        <v>1326</v>
      </c>
      <c r="R37" s="8" t="s">
        <v>1470</v>
      </c>
      <c r="S37" s="94"/>
      <c r="T37" s="90"/>
      <c r="U37" s="8" t="s">
        <v>1328</v>
      </c>
      <c r="V37" s="8" t="s">
        <v>1507</v>
      </c>
      <c r="W37" s="8" t="s">
        <v>165</v>
      </c>
      <c r="X37" s="8" t="s">
        <v>1508</v>
      </c>
      <c r="Y37" s="8" t="s">
        <v>25</v>
      </c>
      <c r="Z37" s="8" t="s">
        <v>177</v>
      </c>
      <c r="AA37" s="8" t="s">
        <v>1509</v>
      </c>
      <c r="AB37" s="8">
        <v>1</v>
      </c>
      <c r="AC37" s="8">
        <v>0</v>
      </c>
      <c r="AD37" s="86">
        <f>IF(W37="SOPORTE_TELEFÓNICO",'BASE LIQUIDACION REDEBAN 2025'!$B$19,IF(W37="ENVÍO",'BASE LIQUIDACION REDEBAN 2025'!$C$2,IF(Y37="TIPO I",'BASE LIQUIDACION REDEBAN 2025'!$C$2,IF(Y37="TIPO II",'BASE LIQUIDACION REDEBAN 2025'!$C$3,IF(Y37="TIPO III",'BASE LIQUIDACION REDEBAN 2025'!$C$4,IF(Y37="TIPO IV",'BASE LIQUIDACION REDEBAN 2025'!$C$5,IF(Z37="AEREO",'BASE LIQUIDACION REDEBAN 2025'!$B$6,'BASE LIQUIDACION REDEBAN 2025'!$C$5)))))))</f>
        <v>65960.072302</v>
      </c>
      <c r="AE37" s="86">
        <f>IF(OR(W37="SOPORTE_TELEFÓNICO",W37="ENVÍO"),0,IF(Y37="TIPO I",'BASE LIQUIDACION REDEBAN 2025'!$B$10,IF(Y37="TIPO II",'BASE LIQUIDACION REDEBAN 2025'!$B$11,IF(Y37="TIPO III",'BASE LIQUIDACION REDEBAN 2025'!$B$12,'BASE LIQUIDACION REDEBAN 2025'!$B$13))))</f>
        <v>75096.394270399993</v>
      </c>
      <c r="AF37" s="86">
        <f t="shared" si="0"/>
        <v>65960.072302</v>
      </c>
      <c r="AG37" s="141"/>
      <c r="AH37" s="141"/>
    </row>
    <row r="38" spans="1:34" s="78" customFormat="1" ht="13.15">
      <c r="A38" s="8" t="s">
        <v>68</v>
      </c>
      <c r="B38" s="94" t="str">
        <f>VLOOKUP(A38,'CENTRO DE COSTOS'!A:D,4,FALSE)</f>
        <v>WILLIAM ASDRUBAL ROZO ROZO</v>
      </c>
      <c r="C38" s="94" t="str">
        <f>VLOOKUP(A38,'CENTRO DE COSTOS'!A:D,2,FALSE)</f>
        <v>0004-0004</v>
      </c>
      <c r="D38" s="8">
        <v>11001</v>
      </c>
      <c r="E38" s="8">
        <v>2807546</v>
      </c>
      <c r="F38" s="8">
        <v>80433</v>
      </c>
      <c r="G38" s="8" t="s">
        <v>1321</v>
      </c>
      <c r="H38" s="8" t="s">
        <v>417</v>
      </c>
      <c r="I38" s="8" t="s">
        <v>68</v>
      </c>
      <c r="J38" s="8" t="s">
        <v>1510</v>
      </c>
      <c r="K38" s="8" t="s">
        <v>160</v>
      </c>
      <c r="L38" s="8" t="s">
        <v>1511</v>
      </c>
      <c r="M38" s="183">
        <v>45929.456944444442</v>
      </c>
      <c r="N38" s="183">
        <v>45929.716666666667</v>
      </c>
      <c r="O38" s="94" t="s">
        <v>1324</v>
      </c>
      <c r="P38" s="8" t="s">
        <v>1333</v>
      </c>
      <c r="Q38" s="8" t="s">
        <v>1512</v>
      </c>
      <c r="R38" s="8" t="s">
        <v>1512</v>
      </c>
      <c r="S38" s="94"/>
      <c r="T38" s="90"/>
      <c r="U38" s="8" t="s">
        <v>1328</v>
      </c>
      <c r="V38" s="8" t="s">
        <v>1513</v>
      </c>
      <c r="W38" s="8" t="s">
        <v>165</v>
      </c>
      <c r="X38" s="8" t="s">
        <v>1514</v>
      </c>
      <c r="Y38" s="8" t="s">
        <v>25</v>
      </c>
      <c r="Z38" s="8" t="s">
        <v>177</v>
      </c>
      <c r="AA38" s="8" t="s">
        <v>792</v>
      </c>
      <c r="AB38" s="8">
        <v>1</v>
      </c>
      <c r="AC38" s="8">
        <v>0</v>
      </c>
      <c r="AD38" s="86">
        <f>IF(W38="SOPORTE_TELEFÓNICO",'BASE LIQUIDACION REDEBAN 2025'!$B$19,IF(W38="ENVÍO",'BASE LIQUIDACION REDEBAN 2025'!$C$2,IF(Y38="TIPO I",'BASE LIQUIDACION REDEBAN 2025'!$C$2,IF(Y38="TIPO II",'BASE LIQUIDACION REDEBAN 2025'!$C$3,IF(Y38="TIPO III",'BASE LIQUIDACION REDEBAN 2025'!$C$4,IF(Y38="TIPO IV",'BASE LIQUIDACION REDEBAN 2025'!$C$5,IF(Z38="AEREO",'BASE LIQUIDACION REDEBAN 2025'!$B$6,'BASE LIQUIDACION REDEBAN 2025'!$C$5)))))))</f>
        <v>65960.072302</v>
      </c>
      <c r="AE38" s="86">
        <f>IF(OR(W38="SOPORTE_TELEFÓNICO",W38="ENVÍO"),0,IF(Y38="TIPO I",'BASE LIQUIDACION REDEBAN 2025'!$B$10,IF(Y38="TIPO II",'BASE LIQUIDACION REDEBAN 2025'!$B$11,IF(Y38="TIPO III",'BASE LIQUIDACION REDEBAN 2025'!$B$12,'BASE LIQUIDACION REDEBAN 2025'!$B$13))))</f>
        <v>75096.394270399993</v>
      </c>
      <c r="AF38" s="86">
        <f t="shared" si="0"/>
        <v>65960.072302</v>
      </c>
      <c r="AG38" s="141"/>
      <c r="AH38" s="141"/>
    </row>
    <row r="39" spans="1:34" s="78" customFormat="1" ht="13.15">
      <c r="A39" s="8" t="s">
        <v>90</v>
      </c>
      <c r="B39" s="94" t="str">
        <f>VLOOKUP(A39,'CENTRO DE COSTOS'!A:D,4,FALSE)</f>
        <v>JUAN SEBASTIÁN RÍOS CASTRILLÓN</v>
      </c>
      <c r="C39" s="94" t="str">
        <f>VLOOKUP(A39,'CENTRO DE COSTOS'!A:D,2,FALSE)</f>
        <v>0004-0005</v>
      </c>
      <c r="D39" s="8">
        <v>5001</v>
      </c>
      <c r="E39" s="8">
        <v>2807527</v>
      </c>
      <c r="F39" s="8">
        <v>29932</v>
      </c>
      <c r="G39" s="8" t="s">
        <v>1321</v>
      </c>
      <c r="H39" s="8" t="s">
        <v>249</v>
      </c>
      <c r="I39" s="8" t="s">
        <v>90</v>
      </c>
      <c r="J39" s="8" t="s">
        <v>1515</v>
      </c>
      <c r="K39" s="8" t="s">
        <v>160</v>
      </c>
      <c r="L39" s="8" t="s">
        <v>1516</v>
      </c>
      <c r="M39" s="183">
        <v>45929.453472222223</v>
      </c>
      <c r="N39" s="183">
        <v>45929.754861111112</v>
      </c>
      <c r="O39" s="94" t="s">
        <v>1324</v>
      </c>
      <c r="P39" s="8" t="s">
        <v>1333</v>
      </c>
      <c r="Q39" s="8" t="s">
        <v>1517</v>
      </c>
      <c r="R39" s="8" t="s">
        <v>1341</v>
      </c>
      <c r="S39" s="94"/>
      <c r="T39" s="90"/>
      <c r="U39" s="8" t="s">
        <v>1328</v>
      </c>
      <c r="V39" s="8" t="s">
        <v>1518</v>
      </c>
      <c r="W39" s="8" t="s">
        <v>165</v>
      </c>
      <c r="X39" s="8" t="s">
        <v>1519</v>
      </c>
      <c r="Y39" s="8" t="s">
        <v>25</v>
      </c>
      <c r="Z39" s="8" t="s">
        <v>177</v>
      </c>
      <c r="AA39" s="8" t="s">
        <v>1483</v>
      </c>
      <c r="AB39" s="8">
        <v>1</v>
      </c>
      <c r="AC39" s="8">
        <v>0</v>
      </c>
      <c r="AD39" s="86">
        <f>IF(W39="SOPORTE_TELEFÓNICO",'BASE LIQUIDACION REDEBAN 2025'!$B$19,IF(W39="ENVÍO",'BASE LIQUIDACION REDEBAN 2025'!$C$2,IF(Y39="TIPO I",'BASE LIQUIDACION REDEBAN 2025'!$C$2,IF(Y39="TIPO II",'BASE LIQUIDACION REDEBAN 2025'!$C$3,IF(Y39="TIPO III",'BASE LIQUIDACION REDEBAN 2025'!$C$4,IF(Y39="TIPO IV",'BASE LIQUIDACION REDEBAN 2025'!$C$5,IF(Z39="AEREO",'BASE LIQUIDACION REDEBAN 2025'!$B$6,'BASE LIQUIDACION REDEBAN 2025'!$C$5)))))))</f>
        <v>65960.072302</v>
      </c>
      <c r="AE39" s="86">
        <f>IF(OR(W39="SOPORTE_TELEFÓNICO",W39="ENVÍO"),0,IF(Y39="TIPO I",'BASE LIQUIDACION REDEBAN 2025'!$B$10,IF(Y39="TIPO II",'BASE LIQUIDACION REDEBAN 2025'!$B$11,IF(Y39="TIPO III",'BASE LIQUIDACION REDEBAN 2025'!$B$12,'BASE LIQUIDACION REDEBAN 2025'!$B$13))))</f>
        <v>75096.394270399993</v>
      </c>
      <c r="AF39" s="86">
        <f t="shared" si="0"/>
        <v>65960.072302</v>
      </c>
      <c r="AG39" s="141"/>
      <c r="AH39" s="141"/>
    </row>
    <row r="40" spans="1:34" s="78" customFormat="1" ht="13.15">
      <c r="A40" s="8" t="s">
        <v>99</v>
      </c>
      <c r="B40" s="94" t="str">
        <f>VLOOKUP(A40,'CENTRO DE COSTOS'!A:D,4,FALSE)</f>
        <v>JOSE MAURICIO HERNANDEZ ROJAS</v>
      </c>
      <c r="C40" s="94" t="str">
        <f>VLOOKUP(A40,'CENTRO DE COSTOS'!A:D,2,FALSE)</f>
        <v>0004-0001</v>
      </c>
      <c r="D40" s="8">
        <v>20001</v>
      </c>
      <c r="E40" s="8">
        <v>2807300</v>
      </c>
      <c r="F40" s="8">
        <v>26814</v>
      </c>
      <c r="G40" s="8" t="s">
        <v>1321</v>
      </c>
      <c r="H40" s="8" t="s">
        <v>596</v>
      </c>
      <c r="I40" s="8" t="s">
        <v>99</v>
      </c>
      <c r="J40" s="8" t="s">
        <v>1520</v>
      </c>
      <c r="K40" s="8" t="s">
        <v>160</v>
      </c>
      <c r="L40" s="8" t="s">
        <v>1521</v>
      </c>
      <c r="M40" s="183">
        <v>45929.45</v>
      </c>
      <c r="N40" s="183">
        <v>45929.757638888892</v>
      </c>
      <c r="O40" s="94" t="s">
        <v>1324</v>
      </c>
      <c r="P40" s="8" t="s">
        <v>1333</v>
      </c>
      <c r="Q40" s="8" t="s">
        <v>1423</v>
      </c>
      <c r="R40" s="8" t="s">
        <v>1341</v>
      </c>
      <c r="S40" s="94"/>
      <c r="T40" s="90"/>
      <c r="U40" s="8" t="s">
        <v>1328</v>
      </c>
      <c r="V40" s="8" t="s">
        <v>1522</v>
      </c>
      <c r="W40" s="8" t="s">
        <v>165</v>
      </c>
      <c r="X40" s="8" t="s">
        <v>1523</v>
      </c>
      <c r="Y40" s="8" t="s">
        <v>25</v>
      </c>
      <c r="Z40" s="8" t="s">
        <v>177</v>
      </c>
      <c r="AA40" s="8" t="s">
        <v>600</v>
      </c>
      <c r="AB40" s="8">
        <v>1</v>
      </c>
      <c r="AC40" s="8">
        <v>0</v>
      </c>
      <c r="AD40" s="86">
        <f>IF(W40="SOPORTE_TELEFÓNICO",'BASE LIQUIDACION REDEBAN 2025'!$B$19,IF(W40="ENVÍO",'BASE LIQUIDACION REDEBAN 2025'!$C$2,IF(Y40="TIPO I",'BASE LIQUIDACION REDEBAN 2025'!$C$2,IF(Y40="TIPO II",'BASE LIQUIDACION REDEBAN 2025'!$C$3,IF(Y40="TIPO III",'BASE LIQUIDACION REDEBAN 2025'!$C$4,IF(Y40="TIPO IV",'BASE LIQUIDACION REDEBAN 2025'!$C$5,IF(Z40="AEREO",'BASE LIQUIDACION REDEBAN 2025'!$B$6,'BASE LIQUIDACION REDEBAN 2025'!$C$5)))))))</f>
        <v>65960.072302</v>
      </c>
      <c r="AE40" s="86">
        <f>IF(OR(W40="SOPORTE_TELEFÓNICO",W40="ENVÍO"),0,IF(Y40="TIPO I",'BASE LIQUIDACION REDEBAN 2025'!$B$10,IF(Y40="TIPO II",'BASE LIQUIDACION REDEBAN 2025'!$B$11,IF(Y40="TIPO III",'BASE LIQUIDACION REDEBAN 2025'!$B$12,'BASE LIQUIDACION REDEBAN 2025'!$B$13))))</f>
        <v>75096.394270399993</v>
      </c>
      <c r="AF40" s="86">
        <f t="shared" si="0"/>
        <v>65960.072302</v>
      </c>
      <c r="AG40" s="141"/>
      <c r="AH40" s="141"/>
    </row>
    <row r="41" spans="1:34" s="78" customFormat="1" ht="13.15">
      <c r="A41" s="8" t="s">
        <v>98</v>
      </c>
      <c r="B41" s="94" t="str">
        <f>VLOOKUP(A41,'CENTRO DE COSTOS'!A:D,4,FALSE)</f>
        <v>MIGUEL JULIÁN HERNÁNDEZ GUARÍN</v>
      </c>
      <c r="C41" s="94" t="str">
        <f>VLOOKUP(A41,'CENTRO DE COSTOS'!A:D,2,FALSE)</f>
        <v>0004-0008</v>
      </c>
      <c r="D41" s="8">
        <v>15238</v>
      </c>
      <c r="E41" s="8">
        <v>2807108</v>
      </c>
      <c r="F41" s="8">
        <v>49364</v>
      </c>
      <c r="G41" s="8" t="s">
        <v>1321</v>
      </c>
      <c r="H41" s="8" t="s">
        <v>406</v>
      </c>
      <c r="I41" s="8" t="s">
        <v>1524</v>
      </c>
      <c r="J41" s="8" t="s">
        <v>1525</v>
      </c>
      <c r="K41" s="8" t="s">
        <v>160</v>
      </c>
      <c r="L41" s="8" t="s">
        <v>1526</v>
      </c>
      <c r="M41" s="183">
        <v>45929.436111111107</v>
      </c>
      <c r="N41" s="183">
        <v>45930.48333333333</v>
      </c>
      <c r="O41" s="94" t="s">
        <v>1324</v>
      </c>
      <c r="P41" s="8" t="s">
        <v>1333</v>
      </c>
      <c r="Q41" s="8" t="s">
        <v>1326</v>
      </c>
      <c r="R41" s="8" t="s">
        <v>1381</v>
      </c>
      <c r="S41" s="94"/>
      <c r="T41" s="90"/>
      <c r="U41" s="8" t="s">
        <v>1328</v>
      </c>
      <c r="V41" s="8" t="s">
        <v>1527</v>
      </c>
      <c r="W41" s="8" t="s">
        <v>165</v>
      </c>
      <c r="X41" s="8" t="s">
        <v>1528</v>
      </c>
      <c r="Y41" s="8" t="s">
        <v>28</v>
      </c>
      <c r="Z41" s="8" t="s">
        <v>177</v>
      </c>
      <c r="AA41" s="8" t="s">
        <v>411</v>
      </c>
      <c r="AB41" s="8">
        <v>1</v>
      </c>
      <c r="AC41" s="8">
        <v>0</v>
      </c>
      <c r="AD41" s="86">
        <f>IF(W41="SOPORTE_TELEFÓNICO",'BASE LIQUIDACION REDEBAN 2025'!$B$19,IF(W41="ENVÍO",'BASE LIQUIDACION REDEBAN 2025'!$C$2,IF(Y41="TIPO I",'BASE LIQUIDACION REDEBAN 2025'!$C$2,IF(Y41="TIPO II",'BASE LIQUIDACION REDEBAN 2025'!$C$3,IF(Y41="TIPO III",'BASE LIQUIDACION REDEBAN 2025'!$C$4,IF(Y41="TIPO IV",'BASE LIQUIDACION REDEBAN 2025'!$C$5,IF(Z41="AEREO",'BASE LIQUIDACION REDEBAN 2025'!$B$6,'BASE LIQUIDACION REDEBAN 2025'!$C$5)))))))</f>
        <v>144967.87232000002</v>
      </c>
      <c r="AE41" s="86">
        <f>IF(OR(W41="SOPORTE_TELEFÓNICO",W41="ENVÍO"),0,IF(Y41="TIPO I",'BASE LIQUIDACION REDEBAN 2025'!$B$10,IF(Y41="TIPO II",'BASE LIQUIDACION REDEBAN 2025'!$B$11,IF(Y41="TIPO III",'BASE LIQUIDACION REDEBAN 2025'!$B$12,'BASE LIQUIDACION REDEBAN 2025'!$B$13))))</f>
        <v>140395.6348884</v>
      </c>
      <c r="AF41" s="86">
        <f t="shared" si="0"/>
        <v>144967.87232000002</v>
      </c>
      <c r="AG41" s="141"/>
      <c r="AH41" s="141"/>
    </row>
    <row r="42" spans="1:34" s="78" customFormat="1" ht="13.15">
      <c r="A42" s="8" t="s">
        <v>94</v>
      </c>
      <c r="B42" s="94" t="str">
        <f>VLOOKUP(A42,'CENTRO DE COSTOS'!A:D,4,FALSE)</f>
        <v>DIEGO FERNANDO HENAO CARDONA</v>
      </c>
      <c r="C42" s="94" t="str">
        <f>VLOOKUP(A42,'CENTRO DE COSTOS'!A:D,2,FALSE)</f>
        <v>0004-0002</v>
      </c>
      <c r="D42" s="8">
        <v>76147</v>
      </c>
      <c r="E42" s="8">
        <v>2806475</v>
      </c>
      <c r="F42" s="8">
        <v>59182</v>
      </c>
      <c r="G42" s="8" t="s">
        <v>1321</v>
      </c>
      <c r="H42" s="8" t="s">
        <v>232</v>
      </c>
      <c r="I42" s="8" t="s">
        <v>1202</v>
      </c>
      <c r="J42" s="8" t="s">
        <v>1529</v>
      </c>
      <c r="K42" s="8" t="s">
        <v>160</v>
      </c>
      <c r="L42" s="8" t="s">
        <v>1530</v>
      </c>
      <c r="M42" s="183">
        <v>45929.419444444437</v>
      </c>
      <c r="N42" s="183">
        <v>45929.696527777778</v>
      </c>
      <c r="O42" s="94" t="s">
        <v>1324</v>
      </c>
      <c r="P42" s="8" t="s">
        <v>1333</v>
      </c>
      <c r="Q42" s="8" t="s">
        <v>1375</v>
      </c>
      <c r="R42" s="8" t="s">
        <v>1376</v>
      </c>
      <c r="S42" s="94"/>
      <c r="T42" s="90"/>
      <c r="U42" s="8" t="s">
        <v>1328</v>
      </c>
      <c r="V42" s="8" t="s">
        <v>1531</v>
      </c>
      <c r="W42" s="8" t="s">
        <v>165</v>
      </c>
      <c r="X42" s="8" t="s">
        <v>1532</v>
      </c>
      <c r="Y42" s="8" t="s">
        <v>25</v>
      </c>
      <c r="Z42" s="8" t="s">
        <v>177</v>
      </c>
      <c r="AA42" s="8" t="s">
        <v>1533</v>
      </c>
      <c r="AB42" s="8">
        <v>1</v>
      </c>
      <c r="AC42" s="8">
        <v>0</v>
      </c>
      <c r="AD42" s="86">
        <f>IF(W42="SOPORTE_TELEFÓNICO",'BASE LIQUIDACION REDEBAN 2025'!$B$19,IF(W42="ENVÍO",'BASE LIQUIDACION REDEBAN 2025'!$C$2,IF(Y42="TIPO I",'BASE LIQUIDACION REDEBAN 2025'!$C$2,IF(Y42="TIPO II",'BASE LIQUIDACION REDEBAN 2025'!$C$3,IF(Y42="TIPO III",'BASE LIQUIDACION REDEBAN 2025'!$C$4,IF(Y42="TIPO IV",'BASE LIQUIDACION REDEBAN 2025'!$C$5,IF(Z42="AEREO",'BASE LIQUIDACION REDEBAN 2025'!$B$6,'BASE LIQUIDACION REDEBAN 2025'!$C$5)))))))</f>
        <v>65960.072302</v>
      </c>
      <c r="AE42" s="86">
        <f>IF(OR(W42="SOPORTE_TELEFÓNICO",W42="ENVÍO"),0,IF(Y42="TIPO I",'BASE LIQUIDACION REDEBAN 2025'!$B$10,IF(Y42="TIPO II",'BASE LIQUIDACION REDEBAN 2025'!$B$11,IF(Y42="TIPO III",'BASE LIQUIDACION REDEBAN 2025'!$B$12,'BASE LIQUIDACION REDEBAN 2025'!$B$13))))</f>
        <v>75096.394270399993</v>
      </c>
      <c r="AF42" s="86">
        <f t="shared" si="0"/>
        <v>65960.072302</v>
      </c>
      <c r="AG42" s="141"/>
      <c r="AH42" s="141"/>
    </row>
    <row r="43" spans="1:34" s="78" customFormat="1" ht="13.15">
      <c r="A43" s="8" t="s">
        <v>100</v>
      </c>
      <c r="B43" s="94" t="str">
        <f>VLOOKUP(A43,'CENTRO DE COSTOS'!A:D,4,FALSE)</f>
        <v>KEVIN ALEXIS CORZO BUSTOS</v>
      </c>
      <c r="C43" s="94" t="str">
        <f>VLOOKUP(A43,'CENTRO DE COSTOS'!A:D,2,FALSE)</f>
        <v>0004-0007</v>
      </c>
      <c r="D43" s="8">
        <v>50001</v>
      </c>
      <c r="E43" s="8">
        <v>2806285</v>
      </c>
      <c r="F43" s="8">
        <v>62612</v>
      </c>
      <c r="G43" s="8" t="s">
        <v>1321</v>
      </c>
      <c r="H43" s="8" t="s">
        <v>216</v>
      </c>
      <c r="I43" s="8" t="s">
        <v>100</v>
      </c>
      <c r="J43" s="8" t="s">
        <v>1534</v>
      </c>
      <c r="K43" s="8" t="s">
        <v>160</v>
      </c>
      <c r="L43" s="8" t="s">
        <v>1535</v>
      </c>
      <c r="M43" s="183">
        <v>45929.406944444447</v>
      </c>
      <c r="N43" s="183">
        <v>45930.388888888891</v>
      </c>
      <c r="O43" s="94" t="s">
        <v>1324</v>
      </c>
      <c r="P43" s="8" t="s">
        <v>1333</v>
      </c>
      <c r="Q43" s="8" t="s">
        <v>1326</v>
      </c>
      <c r="R43" s="8" t="s">
        <v>1341</v>
      </c>
      <c r="S43" s="94"/>
      <c r="T43" s="90"/>
      <c r="U43" s="8" t="s">
        <v>1328</v>
      </c>
      <c r="V43" s="8" t="s">
        <v>1536</v>
      </c>
      <c r="W43" s="8" t="s">
        <v>165</v>
      </c>
      <c r="X43" s="8" t="s">
        <v>1537</v>
      </c>
      <c r="Y43" s="8" t="s">
        <v>25</v>
      </c>
      <c r="Z43" s="8" t="s">
        <v>177</v>
      </c>
      <c r="AA43" s="8" t="s">
        <v>1538</v>
      </c>
      <c r="AB43" s="8">
        <v>1</v>
      </c>
      <c r="AC43" s="8">
        <v>0</v>
      </c>
      <c r="AD43" s="86">
        <f>IF(W43="SOPORTE_TELEFÓNICO",'BASE LIQUIDACION REDEBAN 2025'!$B$19,IF(W43="ENVÍO",'BASE LIQUIDACION REDEBAN 2025'!$C$2,IF(Y43="TIPO I",'BASE LIQUIDACION REDEBAN 2025'!$C$2,IF(Y43="TIPO II",'BASE LIQUIDACION REDEBAN 2025'!$C$3,IF(Y43="TIPO III",'BASE LIQUIDACION REDEBAN 2025'!$C$4,IF(Y43="TIPO IV",'BASE LIQUIDACION REDEBAN 2025'!$C$5,IF(Z43="AEREO",'BASE LIQUIDACION REDEBAN 2025'!$B$6,'BASE LIQUIDACION REDEBAN 2025'!$C$5)))))))</f>
        <v>65960.072302</v>
      </c>
      <c r="AE43" s="86">
        <f>IF(OR(W43="SOPORTE_TELEFÓNICO",W43="ENVÍO"),0,IF(Y43="TIPO I",'BASE LIQUIDACION REDEBAN 2025'!$B$10,IF(Y43="TIPO II",'BASE LIQUIDACION REDEBAN 2025'!$B$11,IF(Y43="TIPO III",'BASE LIQUIDACION REDEBAN 2025'!$B$12,'BASE LIQUIDACION REDEBAN 2025'!$B$13))))</f>
        <v>75096.394270399993</v>
      </c>
      <c r="AF43" s="86">
        <f t="shared" si="0"/>
        <v>65960.072302</v>
      </c>
      <c r="AG43" s="141"/>
      <c r="AH43" s="141"/>
    </row>
    <row r="44" spans="1:34" s="78" customFormat="1" ht="13.15">
      <c r="A44" s="8" t="s">
        <v>64</v>
      </c>
      <c r="B44" s="94" t="str">
        <f>VLOOKUP(A44,'CENTRO DE COSTOS'!A:D,4,FALSE)</f>
        <v>JOSE MAURICIO HERNANDEZ ROJAS</v>
      </c>
      <c r="C44" s="94" t="str">
        <f>VLOOKUP(A44,'CENTRO DE COSTOS'!A:D,2,FALSE)</f>
        <v>0004-0001</v>
      </c>
      <c r="D44" s="8">
        <v>8433</v>
      </c>
      <c r="E44" s="8">
        <v>2805985</v>
      </c>
      <c r="F44" s="8">
        <v>11067</v>
      </c>
      <c r="G44" s="8" t="s">
        <v>1321</v>
      </c>
      <c r="H44" s="8" t="s">
        <v>1045</v>
      </c>
      <c r="I44" s="8" t="s">
        <v>1539</v>
      </c>
      <c r="J44" s="8" t="s">
        <v>1540</v>
      </c>
      <c r="K44" s="8" t="s">
        <v>160</v>
      </c>
      <c r="L44" s="8" t="s">
        <v>1541</v>
      </c>
      <c r="M44" s="183">
        <v>45929.394444444442</v>
      </c>
      <c r="N44" s="183">
        <v>45929.69027777778</v>
      </c>
      <c r="O44" s="94" t="s">
        <v>1324</v>
      </c>
      <c r="P44" s="8" t="s">
        <v>1325</v>
      </c>
      <c r="Q44" s="8" t="s">
        <v>1464</v>
      </c>
      <c r="R44" s="8" t="s">
        <v>1465</v>
      </c>
      <c r="S44" s="94"/>
      <c r="T44" s="90"/>
      <c r="U44" s="8" t="s">
        <v>1328</v>
      </c>
      <c r="V44" s="8" t="s">
        <v>1542</v>
      </c>
      <c r="W44" s="8" t="s">
        <v>165</v>
      </c>
      <c r="X44" s="8" t="s">
        <v>1543</v>
      </c>
      <c r="Y44" s="8" t="s">
        <v>28</v>
      </c>
      <c r="Z44" s="8" t="s">
        <v>177</v>
      </c>
      <c r="AA44" s="8" t="s">
        <v>1049</v>
      </c>
      <c r="AB44" s="8">
        <v>1</v>
      </c>
      <c r="AC44" s="8">
        <v>0</v>
      </c>
      <c r="AD44" s="86">
        <f>IF(W44="SOPORTE_TELEFÓNICO",'BASE LIQUIDACION REDEBAN 2025'!$B$19,IF(W44="ENVÍO",'BASE LIQUIDACION REDEBAN 2025'!$C$2,IF(Y44="TIPO I",'BASE LIQUIDACION REDEBAN 2025'!$C$2,IF(Y44="TIPO II",'BASE LIQUIDACION REDEBAN 2025'!$C$3,IF(Y44="TIPO III",'BASE LIQUIDACION REDEBAN 2025'!$C$4,IF(Y44="TIPO IV",'BASE LIQUIDACION REDEBAN 2025'!$C$5,IF(Z44="AEREO",'BASE LIQUIDACION REDEBAN 2025'!$B$6,'BASE LIQUIDACION REDEBAN 2025'!$C$5)))))))</f>
        <v>144967.87232000002</v>
      </c>
      <c r="AE44" s="86">
        <f>IF(OR(W44="SOPORTE_TELEFÓNICO",W44="ENVÍO"),0,IF(Y44="TIPO I",'BASE LIQUIDACION REDEBAN 2025'!$B$10,IF(Y44="TIPO II",'BASE LIQUIDACION REDEBAN 2025'!$B$11,IF(Y44="TIPO III",'BASE LIQUIDACION REDEBAN 2025'!$B$12,'BASE LIQUIDACION REDEBAN 2025'!$B$13))))</f>
        <v>140395.6348884</v>
      </c>
      <c r="AF44" s="86">
        <f t="shared" si="0"/>
        <v>144967.87232000002</v>
      </c>
      <c r="AG44" s="141"/>
      <c r="AH44" s="141"/>
    </row>
    <row r="45" spans="1:34" s="78" customFormat="1" ht="13.15">
      <c r="A45" s="8" t="s">
        <v>98</v>
      </c>
      <c r="B45" s="94" t="str">
        <f>VLOOKUP(A45,'CENTRO DE COSTOS'!A:D,4,FALSE)</f>
        <v>MIGUEL JULIÁN HERNÁNDEZ GUARÍN</v>
      </c>
      <c r="C45" s="94" t="str">
        <f>VLOOKUP(A45,'CENTRO DE COSTOS'!A:D,2,FALSE)</f>
        <v>0004-0008</v>
      </c>
      <c r="D45" s="8">
        <v>15764</v>
      </c>
      <c r="E45" s="8">
        <v>2806111</v>
      </c>
      <c r="F45" s="8">
        <v>47544</v>
      </c>
      <c r="G45" s="8" t="s">
        <v>1321</v>
      </c>
      <c r="H45" s="8" t="s">
        <v>406</v>
      </c>
      <c r="I45" s="8" t="s">
        <v>1544</v>
      </c>
      <c r="J45" s="8" t="s">
        <v>1545</v>
      </c>
      <c r="K45" s="8" t="s">
        <v>160</v>
      </c>
      <c r="L45" s="8" t="s">
        <v>1546</v>
      </c>
      <c r="M45" s="183">
        <v>45929.390972222223</v>
      </c>
      <c r="N45" s="183">
        <v>45929.587500000001</v>
      </c>
      <c r="O45" s="94" t="s">
        <v>1324</v>
      </c>
      <c r="P45" s="8" t="s">
        <v>1333</v>
      </c>
      <c r="Q45" s="8" t="s">
        <v>1375</v>
      </c>
      <c r="R45" s="8" t="s">
        <v>1547</v>
      </c>
      <c r="S45" s="94"/>
      <c r="T45" s="90"/>
      <c r="U45" s="8" t="s">
        <v>1328</v>
      </c>
      <c r="V45" s="8" t="s">
        <v>1548</v>
      </c>
      <c r="W45" s="8" t="s">
        <v>165</v>
      </c>
      <c r="X45" s="8" t="s">
        <v>1549</v>
      </c>
      <c r="Y45" s="8" t="s">
        <v>25</v>
      </c>
      <c r="Z45" s="8" t="s">
        <v>177</v>
      </c>
      <c r="AA45" s="8" t="s">
        <v>628</v>
      </c>
      <c r="AB45" s="8">
        <v>1</v>
      </c>
      <c r="AC45" s="8">
        <v>0</v>
      </c>
      <c r="AD45" s="86">
        <f>IF(W45="SOPORTE_TELEFÓNICO",'BASE LIQUIDACION REDEBAN 2025'!$B$19,IF(W45="ENVÍO",'BASE LIQUIDACION REDEBAN 2025'!$C$2,IF(Y45="TIPO I",'BASE LIQUIDACION REDEBAN 2025'!$C$2,IF(Y45="TIPO II",'BASE LIQUIDACION REDEBAN 2025'!$C$3,IF(Y45="TIPO III",'BASE LIQUIDACION REDEBAN 2025'!$C$4,IF(Y45="TIPO IV",'BASE LIQUIDACION REDEBAN 2025'!$C$5,IF(Z45="AEREO",'BASE LIQUIDACION REDEBAN 2025'!$B$6,'BASE LIQUIDACION REDEBAN 2025'!$C$5)))))))</f>
        <v>65960.072302</v>
      </c>
      <c r="AE45" s="86">
        <f>IF(OR(W45="SOPORTE_TELEFÓNICO",W45="ENVÍO"),0,IF(Y45="TIPO I",'BASE LIQUIDACION REDEBAN 2025'!$B$10,IF(Y45="TIPO II",'BASE LIQUIDACION REDEBAN 2025'!$B$11,IF(Y45="TIPO III",'BASE LIQUIDACION REDEBAN 2025'!$B$12,'BASE LIQUIDACION REDEBAN 2025'!$B$13))))</f>
        <v>75096.394270399993</v>
      </c>
      <c r="AF45" s="86">
        <f t="shared" si="0"/>
        <v>65960.072302</v>
      </c>
      <c r="AG45" s="141"/>
      <c r="AH45" s="141"/>
    </row>
    <row r="46" spans="1:34" s="78" customFormat="1" ht="13.15">
      <c r="A46" s="8" t="s">
        <v>90</v>
      </c>
      <c r="B46" s="94" t="str">
        <f>VLOOKUP(A46,'CENTRO DE COSTOS'!A:D,4,FALSE)</f>
        <v>JUAN SEBASTIÁN RÍOS CASTRILLÓN</v>
      </c>
      <c r="C46" s="94" t="str">
        <f>VLOOKUP(A46,'CENTRO DE COSTOS'!A:D,2,FALSE)</f>
        <v>0004-0005</v>
      </c>
      <c r="D46" s="8">
        <v>5088</v>
      </c>
      <c r="E46" s="8">
        <v>2805945</v>
      </c>
      <c r="F46" s="8">
        <v>81531</v>
      </c>
      <c r="G46" s="8" t="s">
        <v>1321</v>
      </c>
      <c r="H46" s="8" t="s">
        <v>249</v>
      </c>
      <c r="I46" s="8" t="s">
        <v>384</v>
      </c>
      <c r="J46" s="8" t="s">
        <v>958</v>
      </c>
      <c r="K46" s="8" t="s">
        <v>160</v>
      </c>
      <c r="L46" s="8" t="s">
        <v>1550</v>
      </c>
      <c r="M46" s="183">
        <v>45929.38958333333</v>
      </c>
      <c r="N46" s="183">
        <v>45929.75277777778</v>
      </c>
      <c r="O46" s="94" t="s">
        <v>1324</v>
      </c>
      <c r="P46" s="8" t="s">
        <v>1333</v>
      </c>
      <c r="Q46" s="8" t="s">
        <v>1326</v>
      </c>
      <c r="R46" s="8" t="s">
        <v>1381</v>
      </c>
      <c r="S46" s="94"/>
      <c r="T46" s="90"/>
      <c r="U46" s="8" t="s">
        <v>1328</v>
      </c>
      <c r="V46" s="8" t="s">
        <v>1551</v>
      </c>
      <c r="W46" s="8" t="s">
        <v>1552</v>
      </c>
      <c r="X46" s="8" t="s">
        <v>1553</v>
      </c>
      <c r="Y46" s="8" t="s">
        <v>25</v>
      </c>
      <c r="Z46" s="8" t="s">
        <v>177</v>
      </c>
      <c r="AA46" s="8" t="s">
        <v>988</v>
      </c>
      <c r="AB46" s="8">
        <v>0</v>
      </c>
      <c r="AC46" s="8">
        <v>0</v>
      </c>
      <c r="AD46" s="86">
        <f>IF(W46="SOPORTE_TELEFÓNICO",'BASE LIQUIDACION REDEBAN 2025'!$B$19,IF(W46="ENVÍO",'BASE LIQUIDACION REDEBAN 2025'!$C$2,IF(Y46="TIPO I",'BASE LIQUIDACION REDEBAN 2025'!$C$2,IF(Y46="TIPO II",'BASE LIQUIDACION REDEBAN 2025'!$C$3,IF(Y46="TIPO III",'BASE LIQUIDACION REDEBAN 2025'!$C$4,IF(Y46="TIPO IV",'BASE LIQUIDACION REDEBAN 2025'!$C$5,IF(Z46="AEREO",'BASE LIQUIDACION REDEBAN 2025'!$B$6,'BASE LIQUIDACION REDEBAN 2025'!$C$5)))))))</f>
        <v>41241.0800752</v>
      </c>
      <c r="AE46" s="86">
        <f>IF(OR(W46="SOPORTE_TELEFÓNICO",W46="ENVÍO"),0,IF(Y46="TIPO I",'BASE LIQUIDACION REDEBAN 2025'!$B$10,IF(Y46="TIPO II",'BASE LIQUIDACION REDEBAN 2025'!$B$11,IF(Y46="TIPO III",'BASE LIQUIDACION REDEBAN 2025'!$B$12,'BASE LIQUIDACION REDEBAN 2025'!$B$13))))</f>
        <v>0</v>
      </c>
      <c r="AF46" s="86">
        <f t="shared" si="0"/>
        <v>41241.0800752</v>
      </c>
      <c r="AG46" s="141"/>
      <c r="AH46" s="141"/>
    </row>
    <row r="47" spans="1:34" s="78" customFormat="1" ht="13.15">
      <c r="A47" s="8" t="s">
        <v>90</v>
      </c>
      <c r="B47" s="94" t="str">
        <f>VLOOKUP(A47,'CENTRO DE COSTOS'!A:D,4,FALSE)</f>
        <v>JUAN SEBASTIÁN RÍOS CASTRILLÓN</v>
      </c>
      <c r="C47" s="94" t="str">
        <f>VLOOKUP(A47,'CENTRO DE COSTOS'!A:D,2,FALSE)</f>
        <v>0004-0005</v>
      </c>
      <c r="D47" s="8">
        <v>5088</v>
      </c>
      <c r="E47" s="8">
        <v>2805792</v>
      </c>
      <c r="F47" s="8">
        <v>15615</v>
      </c>
      <c r="G47" s="8" t="s">
        <v>1321</v>
      </c>
      <c r="H47" s="8" t="s">
        <v>249</v>
      </c>
      <c r="I47" s="8" t="s">
        <v>384</v>
      </c>
      <c r="J47" s="8" t="s">
        <v>1554</v>
      </c>
      <c r="K47" s="8" t="s">
        <v>160</v>
      </c>
      <c r="L47" s="8" t="s">
        <v>1555</v>
      </c>
      <c r="M47" s="183">
        <v>45929.388888888891</v>
      </c>
      <c r="N47" s="183">
        <v>45929.622916666667</v>
      </c>
      <c r="O47" s="94" t="s">
        <v>1324</v>
      </c>
      <c r="P47" s="8" t="s">
        <v>1333</v>
      </c>
      <c r="Q47" s="8" t="s">
        <v>1556</v>
      </c>
      <c r="R47" s="8" t="s">
        <v>1557</v>
      </c>
      <c r="S47" s="94"/>
      <c r="T47" s="90"/>
      <c r="U47" s="8" t="s">
        <v>1328</v>
      </c>
      <c r="V47" s="8" t="s">
        <v>1558</v>
      </c>
      <c r="W47" s="8" t="s">
        <v>165</v>
      </c>
      <c r="X47" s="8" t="s">
        <v>1559</v>
      </c>
      <c r="Y47" s="8" t="s">
        <v>25</v>
      </c>
      <c r="Z47" s="8" t="s">
        <v>177</v>
      </c>
      <c r="AA47" s="8" t="s">
        <v>988</v>
      </c>
      <c r="AB47" s="8">
        <v>1</v>
      </c>
      <c r="AC47" s="8">
        <v>0</v>
      </c>
      <c r="AD47" s="86">
        <f>IF(W47="SOPORTE_TELEFÓNICO",'BASE LIQUIDACION REDEBAN 2025'!$B$19,IF(W47="ENVÍO",'BASE LIQUIDACION REDEBAN 2025'!$C$2,IF(Y47="TIPO I",'BASE LIQUIDACION REDEBAN 2025'!$C$2,IF(Y47="TIPO II",'BASE LIQUIDACION REDEBAN 2025'!$C$3,IF(Y47="TIPO III",'BASE LIQUIDACION REDEBAN 2025'!$C$4,IF(Y47="TIPO IV",'BASE LIQUIDACION REDEBAN 2025'!$C$5,IF(Z47="AEREO",'BASE LIQUIDACION REDEBAN 2025'!$B$6,'BASE LIQUIDACION REDEBAN 2025'!$C$5)))))))</f>
        <v>65960.072302</v>
      </c>
      <c r="AE47" s="86">
        <f>IF(OR(W47="SOPORTE_TELEFÓNICO",W47="ENVÍO"),0,IF(Y47="TIPO I",'BASE LIQUIDACION REDEBAN 2025'!$B$10,IF(Y47="TIPO II",'BASE LIQUIDACION REDEBAN 2025'!$B$11,IF(Y47="TIPO III",'BASE LIQUIDACION REDEBAN 2025'!$B$12,'BASE LIQUIDACION REDEBAN 2025'!$B$13))))</f>
        <v>75096.394270399993</v>
      </c>
      <c r="AF47" s="86">
        <f t="shared" si="0"/>
        <v>65960.072302</v>
      </c>
      <c r="AG47" s="141"/>
      <c r="AH47" s="141"/>
    </row>
    <row r="48" spans="1:34" s="78" customFormat="1" ht="13.15">
      <c r="A48" s="8" t="s">
        <v>91</v>
      </c>
      <c r="B48" s="94" t="str">
        <f>VLOOKUP(A48,'CENTRO DE COSTOS'!A:D,4,FALSE)</f>
        <v>JOSE MAURICIO HERNANDEZ ROJAS</v>
      </c>
      <c r="C48" s="94" t="str">
        <f>VLOOKUP(A48,'CENTRO DE COSTOS'!A:D,2,FALSE)</f>
        <v>0004-0001</v>
      </c>
      <c r="D48" s="8">
        <v>23660</v>
      </c>
      <c r="E48" s="8">
        <v>2805702</v>
      </c>
      <c r="F48" s="8">
        <v>65150</v>
      </c>
      <c r="G48" s="8" t="s">
        <v>1321</v>
      </c>
      <c r="H48" s="8" t="s">
        <v>193</v>
      </c>
      <c r="I48" s="8" t="s">
        <v>1091</v>
      </c>
      <c r="J48" s="8" t="s">
        <v>1560</v>
      </c>
      <c r="K48" s="8" t="s">
        <v>160</v>
      </c>
      <c r="L48" s="8" t="s">
        <v>1561</v>
      </c>
      <c r="M48" s="183">
        <v>45929.375694444447</v>
      </c>
      <c r="N48" s="183">
        <v>45930.589583333327</v>
      </c>
      <c r="O48" s="94" t="s">
        <v>1324</v>
      </c>
      <c r="P48" s="8" t="s">
        <v>1333</v>
      </c>
      <c r="Q48" s="8" t="s">
        <v>1375</v>
      </c>
      <c r="R48" s="8" t="s">
        <v>1376</v>
      </c>
      <c r="S48" s="94"/>
      <c r="T48" s="90"/>
      <c r="U48" s="8" t="s">
        <v>1328</v>
      </c>
      <c r="V48" s="8" t="s">
        <v>1562</v>
      </c>
      <c r="W48" s="8" t="s">
        <v>165</v>
      </c>
      <c r="X48" s="8" t="s">
        <v>1563</v>
      </c>
      <c r="Y48" s="8" t="s">
        <v>28</v>
      </c>
      <c r="Z48" s="8" t="s">
        <v>177</v>
      </c>
      <c r="AA48" s="8" t="s">
        <v>1493</v>
      </c>
      <c r="AB48" s="8">
        <v>1</v>
      </c>
      <c r="AC48" s="8">
        <v>0</v>
      </c>
      <c r="AD48" s="86">
        <f>IF(W48="SOPORTE_TELEFÓNICO",'BASE LIQUIDACION REDEBAN 2025'!$B$19,IF(W48="ENVÍO",'BASE LIQUIDACION REDEBAN 2025'!$C$2,IF(Y48="TIPO I",'BASE LIQUIDACION REDEBAN 2025'!$C$2,IF(Y48="TIPO II",'BASE LIQUIDACION REDEBAN 2025'!$C$3,IF(Y48="TIPO III",'BASE LIQUIDACION REDEBAN 2025'!$C$4,IF(Y48="TIPO IV",'BASE LIQUIDACION REDEBAN 2025'!$C$5,IF(Z48="AEREO",'BASE LIQUIDACION REDEBAN 2025'!$B$6,'BASE LIQUIDACION REDEBAN 2025'!$C$5)))))))</f>
        <v>144967.87232000002</v>
      </c>
      <c r="AE48" s="86">
        <f>IF(OR(W48="SOPORTE_TELEFÓNICO",W48="ENVÍO"),0,IF(Y48="TIPO I",'BASE LIQUIDACION REDEBAN 2025'!$B$10,IF(Y48="TIPO II",'BASE LIQUIDACION REDEBAN 2025'!$B$11,IF(Y48="TIPO III",'BASE LIQUIDACION REDEBAN 2025'!$B$12,'BASE LIQUIDACION REDEBAN 2025'!$B$13))))</f>
        <v>140395.6348884</v>
      </c>
      <c r="AF48" s="86">
        <f t="shared" si="0"/>
        <v>144967.87232000002</v>
      </c>
      <c r="AG48" s="141"/>
      <c r="AH48" s="141"/>
    </row>
    <row r="49" spans="1:34" s="78" customFormat="1" ht="13.15">
      <c r="A49" s="8" t="s">
        <v>76</v>
      </c>
      <c r="B49" s="94" t="str">
        <f>VLOOKUP(A49,'CENTRO DE COSTOS'!A:D,4,FALSE)</f>
        <v>DIEGO FERNANDO HENAO CARDONA</v>
      </c>
      <c r="C49" s="94" t="str">
        <f>VLOOKUP(A49,'CENTRO DE COSTOS'!A:D,2,FALSE)</f>
        <v>0004-0003</v>
      </c>
      <c r="D49" s="8">
        <v>76001</v>
      </c>
      <c r="E49" s="8">
        <v>2805347</v>
      </c>
      <c r="F49" s="8">
        <v>28195</v>
      </c>
      <c r="G49" s="8" t="s">
        <v>1321</v>
      </c>
      <c r="H49" s="8" t="s">
        <v>232</v>
      </c>
      <c r="I49" s="8" t="s">
        <v>76</v>
      </c>
      <c r="J49" s="8" t="s">
        <v>1564</v>
      </c>
      <c r="K49" s="8" t="s">
        <v>160</v>
      </c>
      <c r="L49" s="8" t="s">
        <v>1565</v>
      </c>
      <c r="M49" s="183">
        <v>45929.366666666669</v>
      </c>
      <c r="N49" s="183">
        <v>45929.586111111108</v>
      </c>
      <c r="O49" s="94" t="s">
        <v>1324</v>
      </c>
      <c r="P49" s="8" t="s">
        <v>1333</v>
      </c>
      <c r="Q49" s="8" t="s">
        <v>1407</v>
      </c>
      <c r="R49" s="8" t="s">
        <v>1408</v>
      </c>
      <c r="S49" s="94"/>
      <c r="T49" s="90"/>
      <c r="U49" s="8" t="s">
        <v>1328</v>
      </c>
      <c r="V49" s="8" t="s">
        <v>1566</v>
      </c>
      <c r="W49" s="8" t="s">
        <v>165</v>
      </c>
      <c r="X49" s="8" t="s">
        <v>1567</v>
      </c>
      <c r="Y49" s="8" t="s">
        <v>25</v>
      </c>
      <c r="Z49" s="8" t="s">
        <v>177</v>
      </c>
      <c r="AA49" s="8" t="s">
        <v>1498</v>
      </c>
      <c r="AB49" s="8">
        <v>1</v>
      </c>
      <c r="AC49" s="8">
        <v>0</v>
      </c>
      <c r="AD49" s="86">
        <f>IF(W49="SOPORTE_TELEFÓNICO",'BASE LIQUIDACION REDEBAN 2025'!$B$19,IF(W49="ENVÍO",'BASE LIQUIDACION REDEBAN 2025'!$C$2,IF(Y49="TIPO I",'BASE LIQUIDACION REDEBAN 2025'!$C$2,IF(Y49="TIPO II",'BASE LIQUIDACION REDEBAN 2025'!$C$3,IF(Y49="TIPO III",'BASE LIQUIDACION REDEBAN 2025'!$C$4,IF(Y49="TIPO IV",'BASE LIQUIDACION REDEBAN 2025'!$C$5,IF(Z49="AEREO",'BASE LIQUIDACION REDEBAN 2025'!$B$6,'BASE LIQUIDACION REDEBAN 2025'!$C$5)))))))</f>
        <v>65960.072302</v>
      </c>
      <c r="AE49" s="86">
        <f>IF(OR(W49="SOPORTE_TELEFÓNICO",W49="ENVÍO"),0,IF(Y49="TIPO I",'BASE LIQUIDACION REDEBAN 2025'!$B$10,IF(Y49="TIPO II",'BASE LIQUIDACION REDEBAN 2025'!$B$11,IF(Y49="TIPO III",'BASE LIQUIDACION REDEBAN 2025'!$B$12,'BASE LIQUIDACION REDEBAN 2025'!$B$13))))</f>
        <v>75096.394270399993</v>
      </c>
      <c r="AF49" s="86">
        <f t="shared" si="0"/>
        <v>65960.072302</v>
      </c>
      <c r="AG49" s="141"/>
      <c r="AH49" s="141"/>
    </row>
    <row r="50" spans="1:34" s="78" customFormat="1" ht="13.15">
      <c r="A50" s="8" t="s">
        <v>90</v>
      </c>
      <c r="B50" s="94" t="str">
        <f>VLOOKUP(A50,'CENTRO DE COSTOS'!A:D,4,FALSE)</f>
        <v>JUAN SEBASTIÁN RÍOS CASTRILLÓN</v>
      </c>
      <c r="C50" s="94" t="str">
        <f>VLOOKUP(A50,'CENTRO DE COSTOS'!A:D,2,FALSE)</f>
        <v>0004-0005</v>
      </c>
      <c r="D50" s="8">
        <v>5001</v>
      </c>
      <c r="E50" s="8">
        <v>2805340</v>
      </c>
      <c r="F50" s="8">
        <v>53591</v>
      </c>
      <c r="G50" s="8" t="s">
        <v>1321</v>
      </c>
      <c r="H50" s="8" t="s">
        <v>249</v>
      </c>
      <c r="I50" s="8" t="s">
        <v>90</v>
      </c>
      <c r="J50" s="8" t="s">
        <v>1568</v>
      </c>
      <c r="K50" s="8" t="s">
        <v>160</v>
      </c>
      <c r="L50" s="8" t="s">
        <v>1569</v>
      </c>
      <c r="M50" s="183">
        <v>45929.365277777782</v>
      </c>
      <c r="N50" s="183">
        <v>45929.638194444437</v>
      </c>
      <c r="O50" s="94" t="s">
        <v>1324</v>
      </c>
      <c r="P50" s="8" t="s">
        <v>1333</v>
      </c>
      <c r="Q50" s="8" t="s">
        <v>1351</v>
      </c>
      <c r="R50" s="8" t="s">
        <v>1341</v>
      </c>
      <c r="S50" s="94"/>
      <c r="T50" s="90"/>
      <c r="U50" s="8" t="s">
        <v>1328</v>
      </c>
      <c r="V50" s="8" t="s">
        <v>1570</v>
      </c>
      <c r="W50" s="8" t="s">
        <v>165</v>
      </c>
      <c r="X50" s="8" t="s">
        <v>1571</v>
      </c>
      <c r="Y50" s="8" t="s">
        <v>25</v>
      </c>
      <c r="Z50" s="8" t="s">
        <v>177</v>
      </c>
      <c r="AA50" s="8" t="s">
        <v>1483</v>
      </c>
      <c r="AB50" s="8">
        <v>1</v>
      </c>
      <c r="AC50" s="8">
        <v>0</v>
      </c>
      <c r="AD50" s="86">
        <f>IF(W50="SOPORTE_TELEFÓNICO",'BASE LIQUIDACION REDEBAN 2025'!$B$19,IF(W50="ENVÍO",'BASE LIQUIDACION REDEBAN 2025'!$C$2,IF(Y50="TIPO I",'BASE LIQUIDACION REDEBAN 2025'!$C$2,IF(Y50="TIPO II",'BASE LIQUIDACION REDEBAN 2025'!$C$3,IF(Y50="TIPO III",'BASE LIQUIDACION REDEBAN 2025'!$C$4,IF(Y50="TIPO IV",'BASE LIQUIDACION REDEBAN 2025'!$C$5,IF(Z50="AEREO",'BASE LIQUIDACION REDEBAN 2025'!$B$6,'BASE LIQUIDACION REDEBAN 2025'!$C$5)))))))</f>
        <v>65960.072302</v>
      </c>
      <c r="AE50" s="86">
        <f>IF(OR(W50="SOPORTE_TELEFÓNICO",W50="ENVÍO"),0,IF(Y50="TIPO I",'BASE LIQUIDACION REDEBAN 2025'!$B$10,IF(Y50="TIPO II",'BASE LIQUIDACION REDEBAN 2025'!$B$11,IF(Y50="TIPO III",'BASE LIQUIDACION REDEBAN 2025'!$B$12,'BASE LIQUIDACION REDEBAN 2025'!$B$13))))</f>
        <v>75096.394270399993</v>
      </c>
      <c r="AF50" s="86">
        <f t="shared" si="0"/>
        <v>65960.072302</v>
      </c>
      <c r="AG50" s="141"/>
      <c r="AH50" s="141"/>
    </row>
    <row r="51" spans="1:34" s="78" customFormat="1" ht="13.15">
      <c r="A51" s="8" t="s">
        <v>76</v>
      </c>
      <c r="B51" s="94" t="str">
        <f>VLOOKUP(A51,'CENTRO DE COSTOS'!A:D,4,FALSE)</f>
        <v>DIEGO FERNANDO HENAO CARDONA</v>
      </c>
      <c r="C51" s="94" t="str">
        <f>VLOOKUP(A51,'CENTRO DE COSTOS'!A:D,2,FALSE)</f>
        <v>0004-0003</v>
      </c>
      <c r="D51" s="8">
        <v>19807</v>
      </c>
      <c r="E51" s="8">
        <v>2805146</v>
      </c>
      <c r="F51" s="8">
        <v>48047</v>
      </c>
      <c r="G51" s="8" t="s">
        <v>1321</v>
      </c>
      <c r="H51" s="8" t="s">
        <v>171</v>
      </c>
      <c r="I51" s="8" t="s">
        <v>1572</v>
      </c>
      <c r="J51" s="8" t="s">
        <v>1573</v>
      </c>
      <c r="K51" s="8" t="s">
        <v>160</v>
      </c>
      <c r="L51" s="8" t="s">
        <v>1574</v>
      </c>
      <c r="M51" s="183">
        <v>45929.354166666657</v>
      </c>
      <c r="N51" s="183">
        <v>45929.591666666667</v>
      </c>
      <c r="O51" s="94" t="s">
        <v>1324</v>
      </c>
      <c r="P51" s="8" t="s">
        <v>1333</v>
      </c>
      <c r="Q51" s="8" t="s">
        <v>1375</v>
      </c>
      <c r="R51" s="8" t="s">
        <v>1444</v>
      </c>
      <c r="S51" s="94"/>
      <c r="T51" s="90"/>
      <c r="U51" s="8" t="s">
        <v>1328</v>
      </c>
      <c r="V51" s="8" t="s">
        <v>1575</v>
      </c>
      <c r="W51" s="8" t="s">
        <v>165</v>
      </c>
      <c r="X51" s="8" t="s">
        <v>1576</v>
      </c>
      <c r="Y51" s="8" t="s">
        <v>30</v>
      </c>
      <c r="Z51" s="8" t="s">
        <v>177</v>
      </c>
      <c r="AA51" s="8" t="s">
        <v>178</v>
      </c>
      <c r="AB51" s="8">
        <v>1</v>
      </c>
      <c r="AC51" s="8">
        <v>0</v>
      </c>
      <c r="AD51" s="86">
        <f>IF(W51="SOPORTE_TELEFÓNICO",'BASE LIQUIDACION REDEBAN 2025'!$B$19,IF(W51="ENVÍO",'BASE LIQUIDACION REDEBAN 2025'!$C$2,IF(Y51="TIPO I",'BASE LIQUIDACION REDEBAN 2025'!$C$2,IF(Y51="TIPO II",'BASE LIQUIDACION REDEBAN 2025'!$C$3,IF(Y51="TIPO III",'BASE LIQUIDACION REDEBAN 2025'!$C$4,IF(Y51="TIPO IV",'BASE LIQUIDACION REDEBAN 2025'!$C$5,IF(Z51="AEREO",'BASE LIQUIDACION REDEBAN 2025'!$B$6,'BASE LIQUIDACION REDEBAN 2025'!$C$5)))))))</f>
        <v>275728.78077800001</v>
      </c>
      <c r="AE51" s="86">
        <f>IF(OR(W51="SOPORTE_TELEFÓNICO",W51="ENVÍO"),0,IF(Y51="TIPO I",'BASE LIQUIDACION REDEBAN 2025'!$B$10,IF(Y51="TIPO II",'BASE LIQUIDACION REDEBAN 2025'!$B$11,IF(Y51="TIPO III",'BASE LIQUIDACION REDEBAN 2025'!$B$12,'BASE LIQUIDACION REDEBAN 2025'!$B$13))))</f>
        <v>196536.5258152</v>
      </c>
      <c r="AF51" s="86">
        <f t="shared" si="0"/>
        <v>275728.78077800001</v>
      </c>
      <c r="AG51" s="141"/>
      <c r="AH51" s="141"/>
    </row>
    <row r="52" spans="1:34" s="78" customFormat="1" ht="13.15">
      <c r="A52" s="8" t="s">
        <v>80</v>
      </c>
      <c r="B52" s="94" t="str">
        <f>VLOOKUP(A52,'CENTRO DE COSTOS'!A:D,4,FALSE)</f>
        <v>JOSE MAURICIO HERNANDEZ ROJAS</v>
      </c>
      <c r="C52" s="94" t="str">
        <f>VLOOKUP(A52,'CENTRO DE COSTOS'!A:D,2,FALSE)</f>
        <v>0004-0001</v>
      </c>
      <c r="D52" s="8">
        <v>13001</v>
      </c>
      <c r="E52" s="8">
        <v>2805140</v>
      </c>
      <c r="F52" s="8">
        <v>79621</v>
      </c>
      <c r="G52" s="8" t="s">
        <v>1321</v>
      </c>
      <c r="H52" s="8" t="s">
        <v>685</v>
      </c>
      <c r="I52" s="8" t="s">
        <v>80</v>
      </c>
      <c r="J52" s="8" t="s">
        <v>1577</v>
      </c>
      <c r="K52" s="8" t="s">
        <v>160</v>
      </c>
      <c r="L52" s="8" t="s">
        <v>1578</v>
      </c>
      <c r="M52" s="183">
        <v>45929.352777777778</v>
      </c>
      <c r="N52" s="183">
        <v>45929.589583333327</v>
      </c>
      <c r="O52" s="94" t="s">
        <v>1324</v>
      </c>
      <c r="P52" s="8" t="s">
        <v>1325</v>
      </c>
      <c r="Q52" s="8" t="s">
        <v>1326</v>
      </c>
      <c r="R52" s="8" t="s">
        <v>1327</v>
      </c>
      <c r="S52" s="94"/>
      <c r="T52" s="90"/>
      <c r="U52" s="8" t="s">
        <v>1328</v>
      </c>
      <c r="V52" s="8" t="s">
        <v>1579</v>
      </c>
      <c r="W52" s="8" t="s">
        <v>165</v>
      </c>
      <c r="X52" s="8" t="s">
        <v>1580</v>
      </c>
      <c r="Y52" s="8" t="s">
        <v>25</v>
      </c>
      <c r="Z52" s="8" t="s">
        <v>177</v>
      </c>
      <c r="AA52" s="8" t="s">
        <v>690</v>
      </c>
      <c r="AB52" s="8">
        <v>1</v>
      </c>
      <c r="AC52" s="8">
        <v>0</v>
      </c>
      <c r="AD52" s="86">
        <f>IF(W52="SOPORTE_TELEFÓNICO",'BASE LIQUIDACION REDEBAN 2025'!$B$19,IF(W52="ENVÍO",'BASE LIQUIDACION REDEBAN 2025'!$C$2,IF(Y52="TIPO I",'BASE LIQUIDACION REDEBAN 2025'!$C$2,IF(Y52="TIPO II",'BASE LIQUIDACION REDEBAN 2025'!$C$3,IF(Y52="TIPO III",'BASE LIQUIDACION REDEBAN 2025'!$C$4,IF(Y52="TIPO IV",'BASE LIQUIDACION REDEBAN 2025'!$C$5,IF(Z52="AEREO",'BASE LIQUIDACION REDEBAN 2025'!$B$6,'BASE LIQUIDACION REDEBAN 2025'!$C$5)))))))</f>
        <v>65960.072302</v>
      </c>
      <c r="AE52" s="86">
        <f>IF(OR(W52="SOPORTE_TELEFÓNICO",W52="ENVÍO"),0,IF(Y52="TIPO I",'BASE LIQUIDACION REDEBAN 2025'!$B$10,IF(Y52="TIPO II",'BASE LIQUIDACION REDEBAN 2025'!$B$11,IF(Y52="TIPO III",'BASE LIQUIDACION REDEBAN 2025'!$B$12,'BASE LIQUIDACION REDEBAN 2025'!$B$13))))</f>
        <v>75096.394270399993</v>
      </c>
      <c r="AF52" s="86">
        <f t="shared" si="0"/>
        <v>65960.072302</v>
      </c>
      <c r="AG52" s="141"/>
      <c r="AH52" s="141"/>
    </row>
    <row r="53" spans="1:34" s="78" customFormat="1" ht="13.15">
      <c r="A53" s="8" t="s">
        <v>90</v>
      </c>
      <c r="B53" s="94" t="str">
        <f>VLOOKUP(A53,'CENTRO DE COSTOS'!A:D,4,FALSE)</f>
        <v>JUAN SEBASTIÁN RÍOS CASTRILLÓN</v>
      </c>
      <c r="C53" s="94" t="str">
        <f>VLOOKUP(A53,'CENTRO DE COSTOS'!A:D,2,FALSE)</f>
        <v>0004-0005</v>
      </c>
      <c r="D53" s="8">
        <v>5001</v>
      </c>
      <c r="E53" s="8">
        <v>2805041</v>
      </c>
      <c r="F53" s="8">
        <v>26420</v>
      </c>
      <c r="G53" s="8" t="s">
        <v>1321</v>
      </c>
      <c r="H53" s="8" t="s">
        <v>249</v>
      </c>
      <c r="I53" s="8" t="s">
        <v>90</v>
      </c>
      <c r="J53" s="8" t="s">
        <v>1581</v>
      </c>
      <c r="K53" s="8" t="s">
        <v>160</v>
      </c>
      <c r="L53" s="8" t="s">
        <v>1582</v>
      </c>
      <c r="M53" s="183">
        <v>45929.347916666673</v>
      </c>
      <c r="N53" s="183">
        <v>45929.593055555553</v>
      </c>
      <c r="O53" s="94" t="s">
        <v>1324</v>
      </c>
      <c r="P53" s="8" t="s">
        <v>1333</v>
      </c>
      <c r="Q53" s="8" t="s">
        <v>1423</v>
      </c>
      <c r="R53" s="8" t="s">
        <v>1341</v>
      </c>
      <c r="S53" s="94"/>
      <c r="T53" s="90"/>
      <c r="U53" s="8" t="s">
        <v>1328</v>
      </c>
      <c r="V53" s="8" t="s">
        <v>1583</v>
      </c>
      <c r="W53" s="8" t="s">
        <v>165</v>
      </c>
      <c r="X53" s="8" t="s">
        <v>1584</v>
      </c>
      <c r="Y53" s="8" t="s">
        <v>25</v>
      </c>
      <c r="Z53" s="8" t="s">
        <v>177</v>
      </c>
      <c r="AA53" s="8" t="s">
        <v>374</v>
      </c>
      <c r="AB53" s="8">
        <v>1</v>
      </c>
      <c r="AC53" s="8">
        <v>0</v>
      </c>
      <c r="AD53" s="86">
        <f>IF(W53="SOPORTE_TELEFÓNICO",'BASE LIQUIDACION REDEBAN 2025'!$B$19,IF(W53="ENVÍO",'BASE LIQUIDACION REDEBAN 2025'!$C$2,IF(Y53="TIPO I",'BASE LIQUIDACION REDEBAN 2025'!$C$2,IF(Y53="TIPO II",'BASE LIQUIDACION REDEBAN 2025'!$C$3,IF(Y53="TIPO III",'BASE LIQUIDACION REDEBAN 2025'!$C$4,IF(Y53="TIPO IV",'BASE LIQUIDACION REDEBAN 2025'!$C$5,IF(Z53="AEREO",'BASE LIQUIDACION REDEBAN 2025'!$B$6,'BASE LIQUIDACION REDEBAN 2025'!$C$5)))))))</f>
        <v>65960.072302</v>
      </c>
      <c r="AE53" s="86">
        <f>IF(OR(W53="SOPORTE_TELEFÓNICO",W53="ENVÍO"),0,IF(Y53="TIPO I",'BASE LIQUIDACION REDEBAN 2025'!$B$10,IF(Y53="TIPO II",'BASE LIQUIDACION REDEBAN 2025'!$B$11,IF(Y53="TIPO III",'BASE LIQUIDACION REDEBAN 2025'!$B$12,'BASE LIQUIDACION REDEBAN 2025'!$B$13))))</f>
        <v>75096.394270399993</v>
      </c>
      <c r="AF53" s="86">
        <f t="shared" si="0"/>
        <v>65960.072302</v>
      </c>
      <c r="AG53" s="141"/>
      <c r="AH53" s="141"/>
    </row>
    <row r="54" spans="1:34" s="78" customFormat="1" ht="13.15">
      <c r="A54" s="8" t="s">
        <v>68</v>
      </c>
      <c r="B54" s="94" t="str">
        <f>VLOOKUP(A54,'CENTRO DE COSTOS'!A:D,4,FALSE)</f>
        <v>WILLIAM ASDRUBAL ROZO ROZO</v>
      </c>
      <c r="C54" s="94" t="str">
        <f>VLOOKUP(A54,'CENTRO DE COSTOS'!A:D,2,FALSE)</f>
        <v>0004-0004</v>
      </c>
      <c r="D54" s="8">
        <v>11001</v>
      </c>
      <c r="E54" s="8">
        <v>2805108</v>
      </c>
      <c r="F54" s="8">
        <v>79041</v>
      </c>
      <c r="G54" s="8" t="s">
        <v>1321</v>
      </c>
      <c r="H54" s="8" t="s">
        <v>417</v>
      </c>
      <c r="I54" s="8" t="s">
        <v>68</v>
      </c>
      <c r="J54" s="8" t="s">
        <v>1585</v>
      </c>
      <c r="K54" s="8" t="s">
        <v>160</v>
      </c>
      <c r="L54" s="8" t="s">
        <v>1586</v>
      </c>
      <c r="M54" s="183">
        <v>45929.34652777778</v>
      </c>
      <c r="N54" s="183">
        <v>45929.620833333327</v>
      </c>
      <c r="O54" s="94" t="s">
        <v>1324</v>
      </c>
      <c r="P54" s="8" t="s">
        <v>1325</v>
      </c>
      <c r="Q54" s="8" t="s">
        <v>1454</v>
      </c>
      <c r="R54" s="8" t="s">
        <v>1455</v>
      </c>
      <c r="S54" s="94"/>
      <c r="T54" s="90"/>
      <c r="U54" s="8" t="s">
        <v>1328</v>
      </c>
      <c r="V54" s="8" t="s">
        <v>1587</v>
      </c>
      <c r="W54" s="8" t="s">
        <v>165</v>
      </c>
      <c r="X54" s="8" t="s">
        <v>1553</v>
      </c>
      <c r="Y54" s="8" t="s">
        <v>25</v>
      </c>
      <c r="Z54" s="8" t="s">
        <v>177</v>
      </c>
      <c r="AA54" s="8" t="s">
        <v>422</v>
      </c>
      <c r="AB54" s="8">
        <v>1</v>
      </c>
      <c r="AC54" s="8">
        <v>0</v>
      </c>
      <c r="AD54" s="86">
        <f>IF(W54="SOPORTE_TELEFÓNICO",'BASE LIQUIDACION REDEBAN 2025'!$B$19,IF(W54="ENVÍO",'BASE LIQUIDACION REDEBAN 2025'!$C$2,IF(Y54="TIPO I",'BASE LIQUIDACION REDEBAN 2025'!$C$2,IF(Y54="TIPO II",'BASE LIQUIDACION REDEBAN 2025'!$C$3,IF(Y54="TIPO III",'BASE LIQUIDACION REDEBAN 2025'!$C$4,IF(Y54="TIPO IV",'BASE LIQUIDACION REDEBAN 2025'!$C$5,IF(Z54="AEREO",'BASE LIQUIDACION REDEBAN 2025'!$B$6,'BASE LIQUIDACION REDEBAN 2025'!$C$5)))))))</f>
        <v>65960.072302</v>
      </c>
      <c r="AE54" s="86">
        <f>IF(OR(W54="SOPORTE_TELEFÓNICO",W54="ENVÍO"),0,IF(Y54="TIPO I",'BASE LIQUIDACION REDEBAN 2025'!$B$10,IF(Y54="TIPO II",'BASE LIQUIDACION REDEBAN 2025'!$B$11,IF(Y54="TIPO III",'BASE LIQUIDACION REDEBAN 2025'!$B$12,'BASE LIQUIDACION REDEBAN 2025'!$B$13))))</f>
        <v>75096.394270399993</v>
      </c>
      <c r="AF54" s="86">
        <f t="shared" si="0"/>
        <v>65960.072302</v>
      </c>
      <c r="AG54" s="141"/>
      <c r="AH54" s="141"/>
    </row>
    <row r="55" spans="1:34" s="78" customFormat="1" ht="13.15">
      <c r="A55" s="8" t="s">
        <v>86</v>
      </c>
      <c r="B55" s="94" t="str">
        <f>VLOOKUP(A55,'CENTRO DE COSTOS'!A:D,4,FALSE)</f>
        <v>KEVIN ALEXIS CORZO BUSTOS</v>
      </c>
      <c r="C55" s="94" t="str">
        <f>VLOOKUP(A55,'CENTRO DE COSTOS'!A:D,2,FALSE)</f>
        <v>0004-0007</v>
      </c>
      <c r="D55" s="8">
        <v>73001</v>
      </c>
      <c r="E55" s="8">
        <v>2804917</v>
      </c>
      <c r="F55" s="8">
        <v>29051</v>
      </c>
      <c r="G55" s="8" t="s">
        <v>1321</v>
      </c>
      <c r="H55" s="8" t="s">
        <v>494</v>
      </c>
      <c r="I55" s="8" t="s">
        <v>86</v>
      </c>
      <c r="J55" s="8" t="s">
        <v>1588</v>
      </c>
      <c r="K55" s="8" t="s">
        <v>160</v>
      </c>
      <c r="L55" s="8" t="s">
        <v>1589</v>
      </c>
      <c r="M55" s="183">
        <v>45929.344444444447</v>
      </c>
      <c r="N55" s="183">
        <v>45929.595833333333</v>
      </c>
      <c r="O55" s="94" t="s">
        <v>1324</v>
      </c>
      <c r="P55" s="8" t="s">
        <v>1333</v>
      </c>
      <c r="Q55" s="8" t="s">
        <v>1368</v>
      </c>
      <c r="R55" s="8" t="s">
        <v>1369</v>
      </c>
      <c r="S55" s="94"/>
      <c r="T55" s="90"/>
      <c r="U55" s="8" t="s">
        <v>1328</v>
      </c>
      <c r="V55" s="8" t="s">
        <v>1590</v>
      </c>
      <c r="W55" s="8" t="s">
        <v>165</v>
      </c>
      <c r="X55" s="8" t="s">
        <v>1591</v>
      </c>
      <c r="Y55" s="8" t="s">
        <v>25</v>
      </c>
      <c r="Z55" s="8" t="s">
        <v>177</v>
      </c>
      <c r="AA55" s="8" t="s">
        <v>498</v>
      </c>
      <c r="AB55" s="8">
        <v>1</v>
      </c>
      <c r="AC55" s="8">
        <v>0</v>
      </c>
      <c r="AD55" s="86">
        <f>IF(W55="SOPORTE_TELEFÓNICO",'BASE LIQUIDACION REDEBAN 2025'!$B$19,IF(W55="ENVÍO",'BASE LIQUIDACION REDEBAN 2025'!$C$2,IF(Y55="TIPO I",'BASE LIQUIDACION REDEBAN 2025'!$C$2,IF(Y55="TIPO II",'BASE LIQUIDACION REDEBAN 2025'!$C$3,IF(Y55="TIPO III",'BASE LIQUIDACION REDEBAN 2025'!$C$4,IF(Y55="TIPO IV",'BASE LIQUIDACION REDEBAN 2025'!$C$5,IF(Z55="AEREO",'BASE LIQUIDACION REDEBAN 2025'!$B$6,'BASE LIQUIDACION REDEBAN 2025'!$C$5)))))))</f>
        <v>65960.072302</v>
      </c>
      <c r="AE55" s="86">
        <f>IF(OR(W55="SOPORTE_TELEFÓNICO",W55="ENVÍO"),0,IF(Y55="TIPO I",'BASE LIQUIDACION REDEBAN 2025'!$B$10,IF(Y55="TIPO II",'BASE LIQUIDACION REDEBAN 2025'!$B$11,IF(Y55="TIPO III",'BASE LIQUIDACION REDEBAN 2025'!$B$12,'BASE LIQUIDACION REDEBAN 2025'!$B$13))))</f>
        <v>75096.394270399993</v>
      </c>
      <c r="AF55" s="86">
        <f t="shared" si="0"/>
        <v>65960.072302</v>
      </c>
      <c r="AG55" s="141"/>
      <c r="AH55" s="141"/>
    </row>
    <row r="56" spans="1:34" s="78" customFormat="1" ht="13.15">
      <c r="A56" s="8" t="s">
        <v>80</v>
      </c>
      <c r="B56" s="94" t="str">
        <f>VLOOKUP(A56,'CENTRO DE COSTOS'!A:D,4,FALSE)</f>
        <v>JOSE MAURICIO HERNANDEZ ROJAS</v>
      </c>
      <c r="C56" s="94" t="str">
        <f>VLOOKUP(A56,'CENTRO DE COSTOS'!A:D,2,FALSE)</f>
        <v>0004-0001</v>
      </c>
      <c r="D56" s="8">
        <v>13001</v>
      </c>
      <c r="E56" s="8">
        <v>2804094</v>
      </c>
      <c r="F56" s="8">
        <v>59443</v>
      </c>
      <c r="G56" s="8" t="s">
        <v>1321</v>
      </c>
      <c r="H56" s="8" t="s">
        <v>685</v>
      </c>
      <c r="I56" s="8" t="s">
        <v>80</v>
      </c>
      <c r="J56" s="8" t="s">
        <v>1592</v>
      </c>
      <c r="K56" s="8" t="s">
        <v>160</v>
      </c>
      <c r="L56" s="8" t="s">
        <v>1593</v>
      </c>
      <c r="M56" s="183">
        <v>45929.333333333343</v>
      </c>
      <c r="N56" s="183">
        <v>45929.598611111112</v>
      </c>
      <c r="O56" s="94" t="s">
        <v>1324</v>
      </c>
      <c r="P56" s="8" t="s">
        <v>1333</v>
      </c>
      <c r="Q56" s="8" t="s">
        <v>1351</v>
      </c>
      <c r="R56" s="8" t="s">
        <v>1352</v>
      </c>
      <c r="S56" s="94"/>
      <c r="T56" s="90"/>
      <c r="U56" s="8" t="s">
        <v>1328</v>
      </c>
      <c r="V56" s="8" t="s">
        <v>1594</v>
      </c>
      <c r="W56" s="8" t="s">
        <v>165</v>
      </c>
      <c r="X56" s="8" t="s">
        <v>1595</v>
      </c>
      <c r="Y56" s="8" t="s">
        <v>25</v>
      </c>
      <c r="Z56" s="8" t="s">
        <v>177</v>
      </c>
      <c r="AA56" s="8" t="s">
        <v>690</v>
      </c>
      <c r="AB56" s="8">
        <v>1</v>
      </c>
      <c r="AC56" s="8">
        <v>0</v>
      </c>
      <c r="AD56" s="86">
        <f>IF(W56="SOPORTE_TELEFÓNICO",'BASE LIQUIDACION REDEBAN 2025'!$B$19,IF(W56="ENVÍO",'BASE LIQUIDACION REDEBAN 2025'!$C$2,IF(Y56="TIPO I",'BASE LIQUIDACION REDEBAN 2025'!$C$2,IF(Y56="TIPO II",'BASE LIQUIDACION REDEBAN 2025'!$C$3,IF(Y56="TIPO III",'BASE LIQUIDACION REDEBAN 2025'!$C$4,IF(Y56="TIPO IV",'BASE LIQUIDACION REDEBAN 2025'!$C$5,IF(Z56="AEREO",'BASE LIQUIDACION REDEBAN 2025'!$B$6,'BASE LIQUIDACION REDEBAN 2025'!$C$5)))))))</f>
        <v>65960.072302</v>
      </c>
      <c r="AE56" s="86">
        <f>IF(OR(W56="SOPORTE_TELEFÓNICO",W56="ENVÍO"),0,IF(Y56="TIPO I",'BASE LIQUIDACION REDEBAN 2025'!$B$10,IF(Y56="TIPO II",'BASE LIQUIDACION REDEBAN 2025'!$B$11,IF(Y56="TIPO III",'BASE LIQUIDACION REDEBAN 2025'!$B$12,'BASE LIQUIDACION REDEBAN 2025'!$B$13))))</f>
        <v>75096.394270399993</v>
      </c>
      <c r="AF56" s="86">
        <f t="shared" si="0"/>
        <v>65960.072302</v>
      </c>
      <c r="AG56" s="141"/>
      <c r="AH56" s="141"/>
    </row>
    <row r="57" spans="1:34" s="78" customFormat="1" ht="13.15">
      <c r="A57" s="8" t="s">
        <v>76</v>
      </c>
      <c r="B57" s="94" t="str">
        <f>VLOOKUP(A57,'CENTRO DE COSTOS'!A:D,4,FALSE)</f>
        <v>DIEGO FERNANDO HENAO CARDONA</v>
      </c>
      <c r="C57" s="94" t="str">
        <f>VLOOKUP(A57,'CENTRO DE COSTOS'!A:D,2,FALSE)</f>
        <v>0004-0003</v>
      </c>
      <c r="D57" s="8">
        <v>76834</v>
      </c>
      <c r="E57" s="8">
        <v>2804238</v>
      </c>
      <c r="F57" s="8">
        <v>11001</v>
      </c>
      <c r="G57" s="8" t="s">
        <v>1321</v>
      </c>
      <c r="H57" s="8" t="s">
        <v>232</v>
      </c>
      <c r="I57" s="8" t="s">
        <v>341</v>
      </c>
      <c r="J57" s="8" t="s">
        <v>1596</v>
      </c>
      <c r="K57" s="8" t="s">
        <v>160</v>
      </c>
      <c r="L57" s="8" t="s">
        <v>1597</v>
      </c>
      <c r="M57" s="183">
        <v>45928.658333333333</v>
      </c>
      <c r="N57" s="183">
        <v>45929.635416666657</v>
      </c>
      <c r="O57" s="94" t="s">
        <v>1324</v>
      </c>
      <c r="P57" s="8" t="s">
        <v>1333</v>
      </c>
      <c r="Q57" s="8" t="s">
        <v>1375</v>
      </c>
      <c r="R57" s="8" t="s">
        <v>1376</v>
      </c>
      <c r="S57" s="94"/>
      <c r="T57" s="90"/>
      <c r="U57" s="8" t="s">
        <v>1328</v>
      </c>
      <c r="V57" s="8" t="s">
        <v>1598</v>
      </c>
      <c r="W57" s="8" t="s">
        <v>165</v>
      </c>
      <c r="X57" s="8" t="s">
        <v>1599</v>
      </c>
      <c r="Y57" s="8" t="s">
        <v>28</v>
      </c>
      <c r="Z57" s="8" t="s">
        <v>177</v>
      </c>
      <c r="AA57" s="8" t="s">
        <v>531</v>
      </c>
      <c r="AB57" s="8">
        <v>1</v>
      </c>
      <c r="AC57" s="8">
        <v>0</v>
      </c>
      <c r="AD57" s="86">
        <f>IF(W57="SOPORTE_TELEFÓNICO",'BASE LIQUIDACION REDEBAN 2025'!$B$19,IF(W57="ENVÍO",'BASE LIQUIDACION REDEBAN 2025'!$C$2,IF(Y57="TIPO I",'BASE LIQUIDACION REDEBAN 2025'!$C$2,IF(Y57="TIPO II",'BASE LIQUIDACION REDEBAN 2025'!$C$3,IF(Y57="TIPO III",'BASE LIQUIDACION REDEBAN 2025'!$C$4,IF(Y57="TIPO IV",'BASE LIQUIDACION REDEBAN 2025'!$C$5,IF(Z57="AEREO",'BASE LIQUIDACION REDEBAN 2025'!$B$6,'BASE LIQUIDACION REDEBAN 2025'!$C$5)))))))</f>
        <v>144967.87232000002</v>
      </c>
      <c r="AE57" s="86">
        <f>IF(OR(W57="SOPORTE_TELEFÓNICO",W57="ENVÍO"),0,IF(Y57="TIPO I",'BASE LIQUIDACION REDEBAN 2025'!$B$10,IF(Y57="TIPO II",'BASE LIQUIDACION REDEBAN 2025'!$B$11,IF(Y57="TIPO III",'BASE LIQUIDACION REDEBAN 2025'!$B$12,'BASE LIQUIDACION REDEBAN 2025'!$B$13))))</f>
        <v>140395.6348884</v>
      </c>
      <c r="AF57" s="86">
        <f t="shared" si="0"/>
        <v>144967.87232000002</v>
      </c>
      <c r="AG57" s="141"/>
      <c r="AH57" s="141"/>
    </row>
    <row r="58" spans="1:34" s="78" customFormat="1" ht="13.15">
      <c r="A58" s="8" t="s">
        <v>100</v>
      </c>
      <c r="B58" s="94" t="str">
        <f>VLOOKUP(A58,'CENTRO DE COSTOS'!A:D,4,FALSE)</f>
        <v>KEVIN ALEXIS CORZO BUSTOS</v>
      </c>
      <c r="C58" s="94" t="str">
        <f>VLOOKUP(A58,'CENTRO DE COSTOS'!A:D,2,FALSE)</f>
        <v>0004-0007</v>
      </c>
      <c r="D58" s="8">
        <v>50318</v>
      </c>
      <c r="E58" s="8">
        <v>2804227</v>
      </c>
      <c r="F58" s="8">
        <v>53978</v>
      </c>
      <c r="G58" s="8" t="s">
        <v>1321</v>
      </c>
      <c r="H58" s="8" t="s">
        <v>216</v>
      </c>
      <c r="I58" s="8" t="s">
        <v>1600</v>
      </c>
      <c r="J58" s="8" t="s">
        <v>1601</v>
      </c>
      <c r="K58" s="8" t="s">
        <v>160</v>
      </c>
      <c r="L58" s="8" t="s">
        <v>1602</v>
      </c>
      <c r="M58" s="183">
        <v>45928.603472222218</v>
      </c>
      <c r="N58" s="183">
        <v>45929.645138888889</v>
      </c>
      <c r="O58" s="94" t="s">
        <v>1324</v>
      </c>
      <c r="P58" s="8" t="s">
        <v>1333</v>
      </c>
      <c r="Q58" s="8" t="s">
        <v>1375</v>
      </c>
      <c r="R58" s="8" t="s">
        <v>1376</v>
      </c>
      <c r="S58" s="94"/>
      <c r="T58" s="90"/>
      <c r="U58" s="8" t="s">
        <v>1328</v>
      </c>
      <c r="V58" s="8" t="s">
        <v>1603</v>
      </c>
      <c r="W58" s="8" t="s">
        <v>165</v>
      </c>
      <c r="X58" s="8" t="s">
        <v>1604</v>
      </c>
      <c r="Y58" s="8" t="s">
        <v>28</v>
      </c>
      <c r="Z58" s="8" t="s">
        <v>177</v>
      </c>
      <c r="AA58" s="8" t="s">
        <v>1411</v>
      </c>
      <c r="AB58" s="8">
        <v>1</v>
      </c>
      <c r="AC58" s="8">
        <v>0</v>
      </c>
      <c r="AD58" s="86">
        <f>IF(W58="SOPORTE_TELEFÓNICO",'BASE LIQUIDACION REDEBAN 2025'!$B$19,IF(W58="ENVÍO",'BASE LIQUIDACION REDEBAN 2025'!$C$2,IF(Y58="TIPO I",'BASE LIQUIDACION REDEBAN 2025'!$C$2,IF(Y58="TIPO II",'BASE LIQUIDACION REDEBAN 2025'!$C$3,IF(Y58="TIPO III",'BASE LIQUIDACION REDEBAN 2025'!$C$4,IF(Y58="TIPO IV",'BASE LIQUIDACION REDEBAN 2025'!$C$5,IF(Z58="AEREO",'BASE LIQUIDACION REDEBAN 2025'!$B$6,'BASE LIQUIDACION REDEBAN 2025'!$C$5)))))))</f>
        <v>144967.87232000002</v>
      </c>
      <c r="AE58" s="86">
        <f>IF(OR(W58="SOPORTE_TELEFÓNICO",W58="ENVÍO"),0,IF(Y58="TIPO I",'BASE LIQUIDACION REDEBAN 2025'!$B$10,IF(Y58="TIPO II",'BASE LIQUIDACION REDEBAN 2025'!$B$11,IF(Y58="TIPO III",'BASE LIQUIDACION REDEBAN 2025'!$B$12,'BASE LIQUIDACION REDEBAN 2025'!$B$13))))</f>
        <v>140395.6348884</v>
      </c>
      <c r="AF58" s="86">
        <f t="shared" si="0"/>
        <v>144967.87232000002</v>
      </c>
      <c r="AG58" s="141"/>
      <c r="AH58" s="141"/>
    </row>
    <row r="59" spans="1:34" s="78" customFormat="1" ht="13.15">
      <c r="A59" s="8" t="s">
        <v>76</v>
      </c>
      <c r="B59" s="94" t="str">
        <f>VLOOKUP(A59,'CENTRO DE COSTOS'!A:D,4,FALSE)</f>
        <v>DIEGO FERNANDO HENAO CARDONA</v>
      </c>
      <c r="C59" s="94" t="str">
        <f>VLOOKUP(A59,'CENTRO DE COSTOS'!A:D,2,FALSE)</f>
        <v>0004-0003</v>
      </c>
      <c r="D59" s="8">
        <v>76001</v>
      </c>
      <c r="E59" s="8">
        <v>2804120</v>
      </c>
      <c r="F59" s="8">
        <v>80441</v>
      </c>
      <c r="G59" s="8" t="s">
        <v>1321</v>
      </c>
      <c r="H59" s="8" t="s">
        <v>232</v>
      </c>
      <c r="I59" s="8" t="s">
        <v>76</v>
      </c>
      <c r="J59" s="8" t="s">
        <v>1605</v>
      </c>
      <c r="K59" s="8" t="s">
        <v>160</v>
      </c>
      <c r="L59" s="8" t="s">
        <v>1606</v>
      </c>
      <c r="M59" s="183">
        <v>45928.544444444437</v>
      </c>
      <c r="N59" s="183">
        <v>45929.527777777781</v>
      </c>
      <c r="O59" s="94" t="s">
        <v>1324</v>
      </c>
      <c r="P59" s="8" t="s">
        <v>1333</v>
      </c>
      <c r="Q59" s="8" t="s">
        <v>1423</v>
      </c>
      <c r="R59" s="8" t="s">
        <v>1341</v>
      </c>
      <c r="S59" s="94"/>
      <c r="T59" s="90"/>
      <c r="U59" s="8" t="s">
        <v>1328</v>
      </c>
      <c r="V59" s="8" t="s">
        <v>1607</v>
      </c>
      <c r="W59" s="8" t="s">
        <v>165</v>
      </c>
      <c r="X59" s="8" t="s">
        <v>1608</v>
      </c>
      <c r="Y59" s="8" t="s">
        <v>25</v>
      </c>
      <c r="Z59" s="8" t="s">
        <v>177</v>
      </c>
      <c r="AA59" s="8" t="s">
        <v>512</v>
      </c>
      <c r="AB59" s="8">
        <v>1</v>
      </c>
      <c r="AC59" s="8">
        <v>0</v>
      </c>
      <c r="AD59" s="86">
        <f>IF(W59="SOPORTE_TELEFÓNICO",'BASE LIQUIDACION REDEBAN 2025'!$B$19,IF(W59="ENVÍO",'BASE LIQUIDACION REDEBAN 2025'!$C$2,IF(Y59="TIPO I",'BASE LIQUIDACION REDEBAN 2025'!$C$2,IF(Y59="TIPO II",'BASE LIQUIDACION REDEBAN 2025'!$C$3,IF(Y59="TIPO III",'BASE LIQUIDACION REDEBAN 2025'!$C$4,IF(Y59="TIPO IV",'BASE LIQUIDACION REDEBAN 2025'!$C$5,IF(Z59="AEREO",'BASE LIQUIDACION REDEBAN 2025'!$B$6,'BASE LIQUIDACION REDEBAN 2025'!$C$5)))))))</f>
        <v>65960.072302</v>
      </c>
      <c r="AE59" s="86">
        <f>IF(OR(W59="SOPORTE_TELEFÓNICO",W59="ENVÍO"),0,IF(Y59="TIPO I",'BASE LIQUIDACION REDEBAN 2025'!$B$10,IF(Y59="TIPO II",'BASE LIQUIDACION REDEBAN 2025'!$B$11,IF(Y59="TIPO III",'BASE LIQUIDACION REDEBAN 2025'!$B$12,'BASE LIQUIDACION REDEBAN 2025'!$B$13))))</f>
        <v>75096.394270399993</v>
      </c>
      <c r="AF59" s="86">
        <f t="shared" si="0"/>
        <v>65960.072302</v>
      </c>
      <c r="AG59" s="141"/>
      <c r="AH59" s="141"/>
    </row>
    <row r="60" spans="1:34" s="78" customFormat="1" ht="13.15">
      <c r="A60" s="8" t="s">
        <v>90</v>
      </c>
      <c r="B60" s="94" t="str">
        <f>VLOOKUP(A60,'CENTRO DE COSTOS'!A:D,4,FALSE)</f>
        <v>JUAN SEBASTIÁN RÍOS CASTRILLÓN</v>
      </c>
      <c r="C60" s="94" t="str">
        <f>VLOOKUP(A60,'CENTRO DE COSTOS'!A:D,2,FALSE)</f>
        <v>0004-0005</v>
      </c>
      <c r="D60" s="8">
        <v>5088</v>
      </c>
      <c r="E60" s="8">
        <v>2804027</v>
      </c>
      <c r="F60" s="8">
        <v>75977</v>
      </c>
      <c r="G60" s="8" t="s">
        <v>1321</v>
      </c>
      <c r="H60" s="8" t="s">
        <v>249</v>
      </c>
      <c r="I60" s="8" t="s">
        <v>384</v>
      </c>
      <c r="J60" s="8" t="s">
        <v>1609</v>
      </c>
      <c r="K60" s="8" t="s">
        <v>160</v>
      </c>
      <c r="L60" s="8" t="s">
        <v>1610</v>
      </c>
      <c r="M60" s="183">
        <v>45928.495833333327</v>
      </c>
      <c r="N60" s="183">
        <v>45929.488194444442</v>
      </c>
      <c r="O60" s="94" t="s">
        <v>1324</v>
      </c>
      <c r="P60" s="8" t="s">
        <v>1333</v>
      </c>
      <c r="Q60" s="8" t="s">
        <v>1368</v>
      </c>
      <c r="R60" s="8" t="s">
        <v>1369</v>
      </c>
      <c r="S60" s="94"/>
      <c r="T60" s="90"/>
      <c r="U60" s="8" t="s">
        <v>1328</v>
      </c>
      <c r="V60" s="8" t="s">
        <v>1611</v>
      </c>
      <c r="W60" s="8" t="s">
        <v>165</v>
      </c>
      <c r="X60" s="8" t="s">
        <v>1612</v>
      </c>
      <c r="Y60" s="8" t="s">
        <v>25</v>
      </c>
      <c r="Z60" s="8" t="s">
        <v>177</v>
      </c>
      <c r="AA60" s="8" t="s">
        <v>988</v>
      </c>
      <c r="AB60" s="8">
        <v>1</v>
      </c>
      <c r="AC60" s="8">
        <v>0</v>
      </c>
      <c r="AD60" s="86">
        <f>IF(W60="SOPORTE_TELEFÓNICO",'BASE LIQUIDACION REDEBAN 2025'!$B$19,IF(W60="ENVÍO",'BASE LIQUIDACION REDEBAN 2025'!$C$2,IF(Y60="TIPO I",'BASE LIQUIDACION REDEBAN 2025'!$C$2,IF(Y60="TIPO II",'BASE LIQUIDACION REDEBAN 2025'!$C$3,IF(Y60="TIPO III",'BASE LIQUIDACION REDEBAN 2025'!$C$4,IF(Y60="TIPO IV",'BASE LIQUIDACION REDEBAN 2025'!$C$5,IF(Z60="AEREO",'BASE LIQUIDACION REDEBAN 2025'!$B$6,'BASE LIQUIDACION REDEBAN 2025'!$C$5)))))))</f>
        <v>65960.072302</v>
      </c>
      <c r="AE60" s="86">
        <f>IF(OR(W60="SOPORTE_TELEFÓNICO",W60="ENVÍO"),0,IF(Y60="TIPO I",'BASE LIQUIDACION REDEBAN 2025'!$B$10,IF(Y60="TIPO II",'BASE LIQUIDACION REDEBAN 2025'!$B$11,IF(Y60="TIPO III",'BASE LIQUIDACION REDEBAN 2025'!$B$12,'BASE LIQUIDACION REDEBAN 2025'!$B$13))))</f>
        <v>75096.394270399993</v>
      </c>
      <c r="AF60" s="86">
        <f t="shared" si="0"/>
        <v>65960.072302</v>
      </c>
      <c r="AG60" s="141"/>
      <c r="AH60" s="141"/>
    </row>
    <row r="61" spans="1:34" s="78" customFormat="1" ht="13.15">
      <c r="A61" s="8" t="s">
        <v>99</v>
      </c>
      <c r="B61" s="94" t="str">
        <f>VLOOKUP(A61,'CENTRO DE COSTOS'!A:D,4,FALSE)</f>
        <v>JOSE MAURICIO HERNANDEZ ROJAS</v>
      </c>
      <c r="C61" s="94" t="str">
        <f>VLOOKUP(A61,'CENTRO DE COSTOS'!A:D,2,FALSE)</f>
        <v>0004-0001</v>
      </c>
      <c r="D61" s="8">
        <v>20001</v>
      </c>
      <c r="E61" s="8">
        <v>2804010</v>
      </c>
      <c r="F61" s="8">
        <v>72096</v>
      </c>
      <c r="G61" s="8" t="s">
        <v>1321</v>
      </c>
      <c r="H61" s="8" t="s">
        <v>596</v>
      </c>
      <c r="I61" s="8" t="s">
        <v>99</v>
      </c>
      <c r="J61" s="8" t="s">
        <v>1613</v>
      </c>
      <c r="K61" s="8" t="s">
        <v>160</v>
      </c>
      <c r="L61" s="8" t="s">
        <v>1614</v>
      </c>
      <c r="M61" s="183">
        <v>45928.431944444441</v>
      </c>
      <c r="N61" s="183">
        <v>45929.57916666667</v>
      </c>
      <c r="O61" s="94" t="s">
        <v>1324</v>
      </c>
      <c r="P61" s="8" t="s">
        <v>1333</v>
      </c>
      <c r="Q61" s="8" t="s">
        <v>1375</v>
      </c>
      <c r="R61" s="8" t="s">
        <v>1547</v>
      </c>
      <c r="S61" s="94"/>
      <c r="T61" s="90"/>
      <c r="U61" s="8" t="s">
        <v>1328</v>
      </c>
      <c r="V61" s="8" t="s">
        <v>1615</v>
      </c>
      <c r="W61" s="8" t="s">
        <v>165</v>
      </c>
      <c r="X61" s="8" t="s">
        <v>1616</v>
      </c>
      <c r="Y61" s="8" t="s">
        <v>25</v>
      </c>
      <c r="Z61" s="8" t="s">
        <v>177</v>
      </c>
      <c r="AA61" s="8" t="s">
        <v>600</v>
      </c>
      <c r="AB61" s="8">
        <v>1</v>
      </c>
      <c r="AC61" s="8">
        <v>0</v>
      </c>
      <c r="AD61" s="86">
        <f>IF(W61="SOPORTE_TELEFÓNICO",'BASE LIQUIDACION REDEBAN 2025'!$B$19,IF(W61="ENVÍO",'BASE LIQUIDACION REDEBAN 2025'!$C$2,IF(Y61="TIPO I",'BASE LIQUIDACION REDEBAN 2025'!$C$2,IF(Y61="TIPO II",'BASE LIQUIDACION REDEBAN 2025'!$C$3,IF(Y61="TIPO III",'BASE LIQUIDACION REDEBAN 2025'!$C$4,IF(Y61="TIPO IV",'BASE LIQUIDACION REDEBAN 2025'!$C$5,IF(Z61="AEREO",'BASE LIQUIDACION REDEBAN 2025'!$B$6,'BASE LIQUIDACION REDEBAN 2025'!$C$5)))))))</f>
        <v>65960.072302</v>
      </c>
      <c r="AE61" s="86">
        <f>IF(OR(W61="SOPORTE_TELEFÓNICO",W61="ENVÍO"),0,IF(Y61="TIPO I",'BASE LIQUIDACION REDEBAN 2025'!$B$10,IF(Y61="TIPO II",'BASE LIQUIDACION REDEBAN 2025'!$B$11,IF(Y61="TIPO III",'BASE LIQUIDACION REDEBAN 2025'!$B$12,'BASE LIQUIDACION REDEBAN 2025'!$B$13))))</f>
        <v>75096.394270399993</v>
      </c>
      <c r="AF61" s="86">
        <f t="shared" si="0"/>
        <v>65960.072302</v>
      </c>
      <c r="AG61" s="141"/>
      <c r="AH61" s="141"/>
    </row>
    <row r="62" spans="1:34" s="78" customFormat="1" ht="13.15">
      <c r="A62" s="8" t="s">
        <v>68</v>
      </c>
      <c r="B62" s="94" t="str">
        <f>VLOOKUP(A62,'CENTRO DE COSTOS'!A:D,4,FALSE)</f>
        <v>WILLIAM ASDRUBAL ROZO ROZO</v>
      </c>
      <c r="C62" s="94" t="str">
        <f>VLOOKUP(A62,'CENTRO DE COSTOS'!A:D,2,FALSE)</f>
        <v>0004-0004</v>
      </c>
      <c r="D62" s="8">
        <v>25269</v>
      </c>
      <c r="E62" s="8">
        <v>2803374</v>
      </c>
      <c r="F62" s="8">
        <v>79940</v>
      </c>
      <c r="G62" s="8" t="s">
        <v>1321</v>
      </c>
      <c r="H62" s="8" t="s">
        <v>417</v>
      </c>
      <c r="I62" s="8" t="s">
        <v>1617</v>
      </c>
      <c r="J62" s="8" t="s">
        <v>1618</v>
      </c>
      <c r="K62" s="8" t="s">
        <v>160</v>
      </c>
      <c r="L62" s="8" t="s">
        <v>1619</v>
      </c>
      <c r="M62" s="183">
        <v>45928.333333333343</v>
      </c>
      <c r="N62" s="183">
        <v>45929.601388888892</v>
      </c>
      <c r="O62" s="94" t="s">
        <v>1324</v>
      </c>
      <c r="P62" s="8" t="s">
        <v>1333</v>
      </c>
      <c r="Q62" s="8" t="s">
        <v>1375</v>
      </c>
      <c r="R62" s="8" t="s">
        <v>1444</v>
      </c>
      <c r="S62" s="94"/>
      <c r="T62" s="90"/>
      <c r="U62" s="8" t="s">
        <v>1328</v>
      </c>
      <c r="V62" s="8" t="s">
        <v>1620</v>
      </c>
      <c r="W62" s="8" t="s">
        <v>165</v>
      </c>
      <c r="X62" s="8" t="s">
        <v>1621</v>
      </c>
      <c r="Y62" s="8" t="s">
        <v>28</v>
      </c>
      <c r="Z62" s="8" t="s">
        <v>177</v>
      </c>
      <c r="AA62" s="8" t="s">
        <v>566</v>
      </c>
      <c r="AB62" s="8">
        <v>1</v>
      </c>
      <c r="AC62" s="8">
        <v>0</v>
      </c>
      <c r="AD62" s="86">
        <f>IF(W62="SOPORTE_TELEFÓNICO",'BASE LIQUIDACION REDEBAN 2025'!$B$19,IF(W62="ENVÍO",'BASE LIQUIDACION REDEBAN 2025'!$C$2,IF(Y62="TIPO I",'BASE LIQUIDACION REDEBAN 2025'!$C$2,IF(Y62="TIPO II",'BASE LIQUIDACION REDEBAN 2025'!$C$3,IF(Y62="TIPO III",'BASE LIQUIDACION REDEBAN 2025'!$C$4,IF(Y62="TIPO IV",'BASE LIQUIDACION REDEBAN 2025'!$C$5,IF(Z62="AEREO",'BASE LIQUIDACION REDEBAN 2025'!$B$6,'BASE LIQUIDACION REDEBAN 2025'!$C$5)))))))</f>
        <v>144967.87232000002</v>
      </c>
      <c r="AE62" s="86">
        <f>IF(OR(W62="SOPORTE_TELEFÓNICO",W62="ENVÍO"),0,IF(Y62="TIPO I",'BASE LIQUIDACION REDEBAN 2025'!$B$10,IF(Y62="TIPO II",'BASE LIQUIDACION REDEBAN 2025'!$B$11,IF(Y62="TIPO III",'BASE LIQUIDACION REDEBAN 2025'!$B$12,'BASE LIQUIDACION REDEBAN 2025'!$B$13))))</f>
        <v>140395.6348884</v>
      </c>
      <c r="AF62" s="86">
        <f t="shared" si="0"/>
        <v>144967.87232000002</v>
      </c>
      <c r="AG62" s="141"/>
      <c r="AH62" s="141"/>
    </row>
    <row r="63" spans="1:34" s="78" customFormat="1" ht="13.15">
      <c r="A63" s="8" t="s">
        <v>76</v>
      </c>
      <c r="B63" s="94" t="str">
        <f>VLOOKUP(A63,'CENTRO DE COSTOS'!A:D,4,FALSE)</f>
        <v>DIEGO FERNANDO HENAO CARDONA</v>
      </c>
      <c r="C63" s="94" t="str">
        <f>VLOOKUP(A63,'CENTRO DE COSTOS'!A:D,2,FALSE)</f>
        <v>0004-0003</v>
      </c>
      <c r="D63" s="8">
        <v>19001</v>
      </c>
      <c r="E63" s="8">
        <v>2803361</v>
      </c>
      <c r="F63" s="8">
        <v>39228</v>
      </c>
      <c r="G63" s="8" t="s">
        <v>1321</v>
      </c>
      <c r="H63" s="8" t="s">
        <v>171</v>
      </c>
      <c r="I63" s="8" t="s">
        <v>95</v>
      </c>
      <c r="J63" s="8" t="s">
        <v>1622</v>
      </c>
      <c r="K63" s="8" t="s">
        <v>160</v>
      </c>
      <c r="L63" s="8" t="s">
        <v>1623</v>
      </c>
      <c r="M63" s="183">
        <v>45928.333333333343</v>
      </c>
      <c r="N63" s="183">
        <v>45929.686111111107</v>
      </c>
      <c r="O63" s="94" t="s">
        <v>1324</v>
      </c>
      <c r="P63" s="8" t="s">
        <v>1333</v>
      </c>
      <c r="Q63" s="8" t="s">
        <v>1512</v>
      </c>
      <c r="R63" s="8" t="s">
        <v>1512</v>
      </c>
      <c r="S63" s="94"/>
      <c r="T63" s="90"/>
      <c r="U63" s="8" t="s">
        <v>1328</v>
      </c>
      <c r="V63" s="8" t="s">
        <v>1624</v>
      </c>
      <c r="W63" s="8" t="s">
        <v>165</v>
      </c>
      <c r="X63" s="8" t="s">
        <v>1625</v>
      </c>
      <c r="Y63" s="8" t="s">
        <v>30</v>
      </c>
      <c r="Z63" s="8" t="s">
        <v>177</v>
      </c>
      <c r="AA63" s="8" t="s">
        <v>178</v>
      </c>
      <c r="AB63" s="8">
        <v>1</v>
      </c>
      <c r="AC63" s="8">
        <v>0</v>
      </c>
      <c r="AD63" s="86">
        <f>IF(W63="SOPORTE_TELEFÓNICO",'BASE LIQUIDACION REDEBAN 2025'!$B$19,IF(W63="ENVÍO",'BASE LIQUIDACION REDEBAN 2025'!$C$2,IF(Y63="TIPO I",'BASE LIQUIDACION REDEBAN 2025'!$C$2,IF(Y63="TIPO II",'BASE LIQUIDACION REDEBAN 2025'!$C$3,IF(Y63="TIPO III",'BASE LIQUIDACION REDEBAN 2025'!$C$4,IF(Y63="TIPO IV",'BASE LIQUIDACION REDEBAN 2025'!$C$5,IF(Z63="AEREO",'BASE LIQUIDACION REDEBAN 2025'!$B$6,'BASE LIQUIDACION REDEBAN 2025'!$C$5)))))))</f>
        <v>275728.78077800001</v>
      </c>
      <c r="AE63" s="86">
        <f>IF(OR(W63="SOPORTE_TELEFÓNICO",W63="ENVÍO"),0,IF(Y63="TIPO I",'BASE LIQUIDACION REDEBAN 2025'!$B$10,IF(Y63="TIPO II",'BASE LIQUIDACION REDEBAN 2025'!$B$11,IF(Y63="TIPO III",'BASE LIQUIDACION REDEBAN 2025'!$B$12,'BASE LIQUIDACION REDEBAN 2025'!$B$13))))</f>
        <v>196536.5258152</v>
      </c>
      <c r="AF63" s="86">
        <f t="shared" si="0"/>
        <v>275728.78077800001</v>
      </c>
      <c r="AG63" s="141"/>
      <c r="AH63" s="141"/>
    </row>
    <row r="64" spans="1:34" s="78" customFormat="1" ht="13.15">
      <c r="A64" s="8" t="s">
        <v>76</v>
      </c>
      <c r="B64" s="94" t="str">
        <f>VLOOKUP(A64,'CENTRO DE COSTOS'!A:D,4,FALSE)</f>
        <v>DIEGO FERNANDO HENAO CARDONA</v>
      </c>
      <c r="C64" s="94" t="str">
        <f>VLOOKUP(A64,'CENTRO DE COSTOS'!A:D,2,FALSE)</f>
        <v>0004-0003</v>
      </c>
      <c r="D64" s="8">
        <v>76520</v>
      </c>
      <c r="E64" s="8">
        <v>2803321</v>
      </c>
      <c r="F64" s="8">
        <v>67631</v>
      </c>
      <c r="G64" s="8" t="s">
        <v>1321</v>
      </c>
      <c r="H64" s="8" t="s">
        <v>232</v>
      </c>
      <c r="I64" s="8" t="s">
        <v>1207</v>
      </c>
      <c r="J64" s="8" t="s">
        <v>1626</v>
      </c>
      <c r="K64" s="8" t="s">
        <v>160</v>
      </c>
      <c r="L64" s="8" t="s">
        <v>1627</v>
      </c>
      <c r="M64" s="183">
        <v>45927.635416666657</v>
      </c>
      <c r="N64" s="183">
        <v>45929.51666666667</v>
      </c>
      <c r="O64" s="94" t="s">
        <v>1324</v>
      </c>
      <c r="P64" s="8" t="s">
        <v>1333</v>
      </c>
      <c r="Q64" s="8" t="s">
        <v>1628</v>
      </c>
      <c r="R64" s="8" t="s">
        <v>1341</v>
      </c>
      <c r="S64" s="94"/>
      <c r="T64" s="90"/>
      <c r="U64" s="8" t="s">
        <v>1328</v>
      </c>
      <c r="V64" s="8" t="s">
        <v>1629</v>
      </c>
      <c r="W64" s="8" t="s">
        <v>165</v>
      </c>
      <c r="X64" s="8" t="s">
        <v>1630</v>
      </c>
      <c r="Y64" s="8" t="s">
        <v>25</v>
      </c>
      <c r="Z64" s="8" t="s">
        <v>177</v>
      </c>
      <c r="AA64" s="8" t="s">
        <v>531</v>
      </c>
      <c r="AB64" s="8">
        <v>1</v>
      </c>
      <c r="AC64" s="8">
        <v>0</v>
      </c>
      <c r="AD64" s="86">
        <f>IF(W64="SOPORTE_TELEFÓNICO",'BASE LIQUIDACION REDEBAN 2025'!$B$19,IF(W64="ENVÍO",'BASE LIQUIDACION REDEBAN 2025'!$C$2,IF(Y64="TIPO I",'BASE LIQUIDACION REDEBAN 2025'!$C$2,IF(Y64="TIPO II",'BASE LIQUIDACION REDEBAN 2025'!$C$3,IF(Y64="TIPO III",'BASE LIQUIDACION REDEBAN 2025'!$C$4,IF(Y64="TIPO IV",'BASE LIQUIDACION REDEBAN 2025'!$C$5,IF(Z64="AEREO",'BASE LIQUIDACION REDEBAN 2025'!$B$6,'BASE LIQUIDACION REDEBAN 2025'!$C$5)))))))</f>
        <v>65960.072302</v>
      </c>
      <c r="AE64" s="86">
        <f>IF(OR(W64="SOPORTE_TELEFÓNICO",W64="ENVÍO"),0,IF(Y64="TIPO I",'BASE LIQUIDACION REDEBAN 2025'!$B$10,IF(Y64="TIPO II",'BASE LIQUIDACION REDEBAN 2025'!$B$11,IF(Y64="TIPO III",'BASE LIQUIDACION REDEBAN 2025'!$B$12,'BASE LIQUIDACION REDEBAN 2025'!$B$13))))</f>
        <v>75096.394270399993</v>
      </c>
      <c r="AF64" s="86">
        <f t="shared" si="0"/>
        <v>65960.072302</v>
      </c>
      <c r="AG64" s="141"/>
      <c r="AH64" s="141"/>
    </row>
    <row r="65" spans="1:34" s="78" customFormat="1" ht="13.15">
      <c r="A65" s="8" t="s">
        <v>72</v>
      </c>
      <c r="B65" s="94" t="str">
        <f>VLOOKUP(A65,'CENTRO DE COSTOS'!A:D,4,FALSE)</f>
        <v>MIGUEL JULIÁN HERNÁNDEZ GUARÍN</v>
      </c>
      <c r="C65" s="94" t="str">
        <f>VLOOKUP(A65,'CENTRO DE COSTOS'!A:D,2,FALSE)</f>
        <v>0004-0008</v>
      </c>
      <c r="D65" s="8">
        <v>68001</v>
      </c>
      <c r="E65" s="8">
        <v>2803246</v>
      </c>
      <c r="F65" s="8">
        <v>42488</v>
      </c>
      <c r="G65" s="8" t="s">
        <v>1321</v>
      </c>
      <c r="H65" s="8" t="s">
        <v>224</v>
      </c>
      <c r="I65" s="8" t="s">
        <v>72</v>
      </c>
      <c r="J65" s="8" t="s">
        <v>1631</v>
      </c>
      <c r="K65" s="8" t="s">
        <v>160</v>
      </c>
      <c r="L65" s="8" t="s">
        <v>1632</v>
      </c>
      <c r="M65" s="183">
        <v>45927.629861111112</v>
      </c>
      <c r="N65" s="183">
        <v>45929.504166666673</v>
      </c>
      <c r="O65" s="94" t="s">
        <v>1324</v>
      </c>
      <c r="P65" s="8" t="s">
        <v>1333</v>
      </c>
      <c r="Q65" s="8" t="s">
        <v>1351</v>
      </c>
      <c r="R65" s="8" t="s">
        <v>1352</v>
      </c>
      <c r="S65" s="94"/>
      <c r="T65" s="90"/>
      <c r="U65" s="8" t="s">
        <v>1328</v>
      </c>
      <c r="V65" s="8" t="s">
        <v>1633</v>
      </c>
      <c r="W65" s="8" t="s">
        <v>165</v>
      </c>
      <c r="X65" s="8" t="s">
        <v>1634</v>
      </c>
      <c r="Y65" s="8" t="s">
        <v>25</v>
      </c>
      <c r="Z65" s="8" t="s">
        <v>177</v>
      </c>
      <c r="AA65" s="8" t="s">
        <v>1400</v>
      </c>
      <c r="AB65" s="8">
        <v>2</v>
      </c>
      <c r="AC65" s="8">
        <v>0</v>
      </c>
      <c r="AD65" s="86">
        <f>IF(W65="SOPORTE_TELEFÓNICO",'BASE LIQUIDACION REDEBAN 2025'!$B$19,IF(W65="ENVÍO",'BASE LIQUIDACION REDEBAN 2025'!$C$2,IF(Y65="TIPO I",'BASE LIQUIDACION REDEBAN 2025'!$C$2,IF(Y65="TIPO II",'BASE LIQUIDACION REDEBAN 2025'!$C$3,IF(Y65="TIPO III",'BASE LIQUIDACION REDEBAN 2025'!$C$4,IF(Y65="TIPO IV",'BASE LIQUIDACION REDEBAN 2025'!$C$5,IF(Z65="AEREO",'BASE LIQUIDACION REDEBAN 2025'!$B$6,'BASE LIQUIDACION REDEBAN 2025'!$C$5)))))))</f>
        <v>65960.072302</v>
      </c>
      <c r="AE65" s="86">
        <f>IF(OR(W65="SOPORTE_TELEFÓNICO",W65="ENVÍO"),0,IF(Y65="TIPO I",'BASE LIQUIDACION REDEBAN 2025'!$B$10,IF(Y65="TIPO II",'BASE LIQUIDACION REDEBAN 2025'!$B$11,IF(Y65="TIPO III",'BASE LIQUIDACION REDEBAN 2025'!$B$12,'BASE LIQUIDACION REDEBAN 2025'!$B$13))))</f>
        <v>75096.394270399993</v>
      </c>
      <c r="AF65" s="86">
        <f t="shared" si="0"/>
        <v>131920.144604</v>
      </c>
      <c r="AG65" s="141"/>
      <c r="AH65" s="141"/>
    </row>
    <row r="66" spans="1:34" s="78" customFormat="1" ht="13.15">
      <c r="A66" s="8" t="s">
        <v>90</v>
      </c>
      <c r="B66" s="94" t="str">
        <f>VLOOKUP(A66,'CENTRO DE COSTOS'!A:D,4,FALSE)</f>
        <v>JUAN SEBASTIÁN RÍOS CASTRILLÓN</v>
      </c>
      <c r="C66" s="94" t="str">
        <f>VLOOKUP(A66,'CENTRO DE COSTOS'!A:D,2,FALSE)</f>
        <v>0004-0005</v>
      </c>
      <c r="D66" s="8">
        <v>5501</v>
      </c>
      <c r="E66" s="8">
        <v>2803167</v>
      </c>
      <c r="F66" s="8">
        <v>62253</v>
      </c>
      <c r="G66" s="8" t="s">
        <v>1321</v>
      </c>
      <c r="H66" s="8" t="s">
        <v>249</v>
      </c>
      <c r="I66" s="8" t="s">
        <v>1635</v>
      </c>
      <c r="J66" s="8" t="s">
        <v>1636</v>
      </c>
      <c r="K66" s="8" t="s">
        <v>160</v>
      </c>
      <c r="L66" s="8" t="s">
        <v>1637</v>
      </c>
      <c r="M66" s="183">
        <v>45927.592361111107</v>
      </c>
      <c r="N66" s="183">
        <v>45929.532638888893</v>
      </c>
      <c r="O66" s="94" t="s">
        <v>1324</v>
      </c>
      <c r="P66" s="8" t="s">
        <v>1333</v>
      </c>
      <c r="Q66" s="8" t="s">
        <v>1340</v>
      </c>
      <c r="R66" s="8" t="s">
        <v>1341</v>
      </c>
      <c r="S66" s="94"/>
      <c r="T66" s="90"/>
      <c r="U66" s="8" t="s">
        <v>1328</v>
      </c>
      <c r="V66" s="8" t="s">
        <v>1638</v>
      </c>
      <c r="W66" s="8" t="s">
        <v>165</v>
      </c>
      <c r="X66" s="8" t="s">
        <v>1639</v>
      </c>
      <c r="Y66" s="8" t="s">
        <v>28</v>
      </c>
      <c r="Z66" s="8" t="s">
        <v>177</v>
      </c>
      <c r="AA66" s="8" t="s">
        <v>400</v>
      </c>
      <c r="AB66" s="8">
        <v>1</v>
      </c>
      <c r="AC66" s="8">
        <v>0</v>
      </c>
      <c r="AD66" s="86">
        <f>IF(W66="SOPORTE_TELEFÓNICO",'BASE LIQUIDACION REDEBAN 2025'!$B$19,IF(W66="ENVÍO",'BASE LIQUIDACION REDEBAN 2025'!$C$2,IF(Y66="TIPO I",'BASE LIQUIDACION REDEBAN 2025'!$C$2,IF(Y66="TIPO II",'BASE LIQUIDACION REDEBAN 2025'!$C$3,IF(Y66="TIPO III",'BASE LIQUIDACION REDEBAN 2025'!$C$4,IF(Y66="TIPO IV",'BASE LIQUIDACION REDEBAN 2025'!$C$5,IF(Z66="AEREO",'BASE LIQUIDACION REDEBAN 2025'!$B$6,'BASE LIQUIDACION REDEBAN 2025'!$C$5)))))))</f>
        <v>144967.87232000002</v>
      </c>
      <c r="AE66" s="86">
        <f>IF(OR(W66="SOPORTE_TELEFÓNICO",W66="ENVÍO"),0,IF(Y66="TIPO I",'BASE LIQUIDACION REDEBAN 2025'!$B$10,IF(Y66="TIPO II",'BASE LIQUIDACION REDEBAN 2025'!$B$11,IF(Y66="TIPO III",'BASE LIQUIDACION REDEBAN 2025'!$B$12,'BASE LIQUIDACION REDEBAN 2025'!$B$13))))</f>
        <v>140395.6348884</v>
      </c>
      <c r="AF66" s="86">
        <f t="shared" si="0"/>
        <v>144967.87232000002</v>
      </c>
      <c r="AG66" s="141"/>
      <c r="AH66" s="141"/>
    </row>
    <row r="67" spans="1:34" s="78" customFormat="1" ht="13.15">
      <c r="A67" s="8" t="s">
        <v>76</v>
      </c>
      <c r="B67" s="94" t="str">
        <f>VLOOKUP(A67,'CENTRO DE COSTOS'!A:D,4,FALSE)</f>
        <v>DIEGO FERNANDO HENAO CARDONA</v>
      </c>
      <c r="C67" s="94" t="str">
        <f>VLOOKUP(A67,'CENTRO DE COSTOS'!A:D,2,FALSE)</f>
        <v>0004-0003</v>
      </c>
      <c r="D67" s="8">
        <v>76834</v>
      </c>
      <c r="E67" s="8">
        <v>2803166</v>
      </c>
      <c r="F67" s="8">
        <v>20545</v>
      </c>
      <c r="G67" s="8" t="s">
        <v>1321</v>
      </c>
      <c r="H67" s="8" t="s">
        <v>232</v>
      </c>
      <c r="I67" s="8" t="s">
        <v>341</v>
      </c>
      <c r="J67" s="8" t="s">
        <v>1640</v>
      </c>
      <c r="K67" s="8" t="s">
        <v>160</v>
      </c>
      <c r="L67" s="8" t="s">
        <v>1641</v>
      </c>
      <c r="M67" s="183">
        <v>45927.586805555547</v>
      </c>
      <c r="N67" s="183">
        <v>45929.563194444447</v>
      </c>
      <c r="O67" s="94" t="s">
        <v>1324</v>
      </c>
      <c r="P67" s="8" t="s">
        <v>1333</v>
      </c>
      <c r="Q67" s="8" t="s">
        <v>1368</v>
      </c>
      <c r="R67" s="8" t="s">
        <v>1369</v>
      </c>
      <c r="S67" s="94"/>
      <c r="T67" s="90"/>
      <c r="U67" s="8" t="s">
        <v>1328</v>
      </c>
      <c r="V67" s="8" t="s">
        <v>1642</v>
      </c>
      <c r="W67" s="8" t="s">
        <v>165</v>
      </c>
      <c r="X67" s="8" t="s">
        <v>1643</v>
      </c>
      <c r="Y67" s="8" t="s">
        <v>28</v>
      </c>
      <c r="Z67" s="8" t="s">
        <v>177</v>
      </c>
      <c r="AA67" s="8" t="s">
        <v>531</v>
      </c>
      <c r="AB67" s="8">
        <v>1</v>
      </c>
      <c r="AC67" s="8">
        <v>0</v>
      </c>
      <c r="AD67" s="86">
        <f>IF(W67="SOPORTE_TELEFÓNICO",'BASE LIQUIDACION REDEBAN 2025'!$B$19,IF(W67="ENVÍO",'BASE LIQUIDACION REDEBAN 2025'!$C$2,IF(Y67="TIPO I",'BASE LIQUIDACION REDEBAN 2025'!$C$2,IF(Y67="TIPO II",'BASE LIQUIDACION REDEBAN 2025'!$C$3,IF(Y67="TIPO III",'BASE LIQUIDACION REDEBAN 2025'!$C$4,IF(Y67="TIPO IV",'BASE LIQUIDACION REDEBAN 2025'!$C$5,IF(Z67="AEREO",'BASE LIQUIDACION REDEBAN 2025'!$B$6,'BASE LIQUIDACION REDEBAN 2025'!$C$5)))))))</f>
        <v>144967.87232000002</v>
      </c>
      <c r="AE67" s="86">
        <f>IF(OR(W67="SOPORTE_TELEFÓNICO",W67="ENVÍO"),0,IF(Y67="TIPO I",'BASE LIQUIDACION REDEBAN 2025'!$B$10,IF(Y67="TIPO II",'BASE LIQUIDACION REDEBAN 2025'!$B$11,IF(Y67="TIPO III",'BASE LIQUIDACION REDEBAN 2025'!$B$12,'BASE LIQUIDACION REDEBAN 2025'!$B$13))))</f>
        <v>140395.6348884</v>
      </c>
      <c r="AF67" s="86">
        <f t="shared" ref="AF67:AF130" si="1">IF(OR(W67="SOPORTE_TELEFÓNICO",W67="ENVÍO"),AD67,(AD67*AB67+AE67*AC67))</f>
        <v>144967.87232000002</v>
      </c>
      <c r="AG67" s="141"/>
      <c r="AH67" s="141"/>
    </row>
    <row r="68" spans="1:34" s="78" customFormat="1" ht="13.15">
      <c r="A68" s="8" t="s">
        <v>90</v>
      </c>
      <c r="B68" s="94" t="str">
        <f>VLOOKUP(A68,'CENTRO DE COSTOS'!A:D,4,FALSE)</f>
        <v>JUAN SEBASTIÁN RÍOS CASTRILLÓN</v>
      </c>
      <c r="C68" s="94" t="str">
        <f>VLOOKUP(A68,'CENTRO DE COSTOS'!A:D,2,FALSE)</f>
        <v>0004-0005</v>
      </c>
      <c r="D68" s="8">
        <v>5088</v>
      </c>
      <c r="E68" s="8">
        <v>2803208</v>
      </c>
      <c r="F68" s="8">
        <v>63960</v>
      </c>
      <c r="G68" s="8" t="s">
        <v>1321</v>
      </c>
      <c r="H68" s="8" t="s">
        <v>249</v>
      </c>
      <c r="I68" s="8" t="s">
        <v>384</v>
      </c>
      <c r="J68" s="8" t="s">
        <v>1644</v>
      </c>
      <c r="K68" s="8" t="s">
        <v>160</v>
      </c>
      <c r="L68" s="8" t="s">
        <v>1645</v>
      </c>
      <c r="M68" s="183">
        <v>45927.568749999999</v>
      </c>
      <c r="N68" s="183">
        <v>45929.579861111109</v>
      </c>
      <c r="O68" s="94" t="s">
        <v>1324</v>
      </c>
      <c r="P68" s="8" t="s">
        <v>1333</v>
      </c>
      <c r="Q68" s="8" t="s">
        <v>1375</v>
      </c>
      <c r="R68" s="8" t="s">
        <v>1376</v>
      </c>
      <c r="S68" s="94"/>
      <c r="T68" s="90"/>
      <c r="U68" s="8" t="s">
        <v>1328</v>
      </c>
      <c r="V68" s="8" t="s">
        <v>1646</v>
      </c>
      <c r="W68" s="8" t="s">
        <v>165</v>
      </c>
      <c r="X68" s="8" t="s">
        <v>1647</v>
      </c>
      <c r="Y68" s="8" t="s">
        <v>25</v>
      </c>
      <c r="Z68" s="8" t="s">
        <v>177</v>
      </c>
      <c r="AA68" s="8" t="s">
        <v>988</v>
      </c>
      <c r="AB68" s="8">
        <v>2</v>
      </c>
      <c r="AC68" s="8">
        <v>0</v>
      </c>
      <c r="AD68" s="86">
        <f>IF(W68="SOPORTE_TELEFÓNICO",'BASE LIQUIDACION REDEBAN 2025'!$B$19,IF(W68="ENVÍO",'BASE LIQUIDACION REDEBAN 2025'!$C$2,IF(Y68="TIPO I",'BASE LIQUIDACION REDEBAN 2025'!$C$2,IF(Y68="TIPO II",'BASE LIQUIDACION REDEBAN 2025'!$C$3,IF(Y68="TIPO III",'BASE LIQUIDACION REDEBAN 2025'!$C$4,IF(Y68="TIPO IV",'BASE LIQUIDACION REDEBAN 2025'!$C$5,IF(Z68="AEREO",'BASE LIQUIDACION REDEBAN 2025'!$B$6,'BASE LIQUIDACION REDEBAN 2025'!$C$5)))))))</f>
        <v>65960.072302</v>
      </c>
      <c r="AE68" s="86">
        <f>IF(OR(W68="SOPORTE_TELEFÓNICO",W68="ENVÍO"),0,IF(Y68="TIPO I",'BASE LIQUIDACION REDEBAN 2025'!$B$10,IF(Y68="TIPO II",'BASE LIQUIDACION REDEBAN 2025'!$B$11,IF(Y68="TIPO III",'BASE LIQUIDACION REDEBAN 2025'!$B$12,'BASE LIQUIDACION REDEBAN 2025'!$B$13))))</f>
        <v>75096.394270399993</v>
      </c>
      <c r="AF68" s="86">
        <f t="shared" si="1"/>
        <v>131920.144604</v>
      </c>
      <c r="AG68" s="141"/>
      <c r="AH68" s="141"/>
    </row>
    <row r="69" spans="1:34" s="78" customFormat="1" ht="13.15">
      <c r="A69" s="8" t="s">
        <v>100</v>
      </c>
      <c r="B69" s="94" t="str">
        <f>VLOOKUP(A69,'CENTRO DE COSTOS'!A:D,4,FALSE)</f>
        <v>KEVIN ALEXIS CORZO BUSTOS</v>
      </c>
      <c r="C69" s="94" t="str">
        <f>VLOOKUP(A69,'CENTRO DE COSTOS'!A:D,2,FALSE)</f>
        <v>0004-0007</v>
      </c>
      <c r="D69" s="8">
        <v>50001</v>
      </c>
      <c r="E69" s="8">
        <v>2803096</v>
      </c>
      <c r="F69" s="8">
        <v>52928</v>
      </c>
      <c r="G69" s="8" t="s">
        <v>1321</v>
      </c>
      <c r="H69" s="8" t="s">
        <v>216</v>
      </c>
      <c r="I69" s="8" t="s">
        <v>100</v>
      </c>
      <c r="J69" s="8" t="s">
        <v>1648</v>
      </c>
      <c r="K69" s="8" t="s">
        <v>160</v>
      </c>
      <c r="L69" s="8" t="s">
        <v>1649</v>
      </c>
      <c r="M69" s="183">
        <v>45927.565972222219</v>
      </c>
      <c r="N69" s="183">
        <v>45929.70416666667</v>
      </c>
      <c r="O69" s="94" t="s">
        <v>1324</v>
      </c>
      <c r="P69" s="8" t="s">
        <v>1333</v>
      </c>
      <c r="Q69" s="8" t="s">
        <v>1628</v>
      </c>
      <c r="R69" s="8" t="s">
        <v>1341</v>
      </c>
      <c r="S69" s="94"/>
      <c r="T69" s="90"/>
      <c r="U69" s="8" t="s">
        <v>1328</v>
      </c>
      <c r="V69" s="8" t="s">
        <v>1650</v>
      </c>
      <c r="W69" s="8" t="s">
        <v>165</v>
      </c>
      <c r="X69" s="8" t="s">
        <v>1651</v>
      </c>
      <c r="Y69" s="8" t="s">
        <v>25</v>
      </c>
      <c r="Z69" s="8" t="s">
        <v>177</v>
      </c>
      <c r="AA69" s="8" t="s">
        <v>1538</v>
      </c>
      <c r="AB69" s="8">
        <v>1</v>
      </c>
      <c r="AC69" s="8">
        <v>0</v>
      </c>
      <c r="AD69" s="86">
        <f>IF(W69="SOPORTE_TELEFÓNICO",'BASE LIQUIDACION REDEBAN 2025'!$B$19,IF(W69="ENVÍO",'BASE LIQUIDACION REDEBAN 2025'!$C$2,IF(Y69="TIPO I",'BASE LIQUIDACION REDEBAN 2025'!$C$2,IF(Y69="TIPO II",'BASE LIQUIDACION REDEBAN 2025'!$C$3,IF(Y69="TIPO III",'BASE LIQUIDACION REDEBAN 2025'!$C$4,IF(Y69="TIPO IV",'BASE LIQUIDACION REDEBAN 2025'!$C$5,IF(Z69="AEREO",'BASE LIQUIDACION REDEBAN 2025'!$B$6,'BASE LIQUIDACION REDEBAN 2025'!$C$5)))))))</f>
        <v>65960.072302</v>
      </c>
      <c r="AE69" s="86">
        <f>IF(OR(W69="SOPORTE_TELEFÓNICO",W69="ENVÍO"),0,IF(Y69="TIPO I",'BASE LIQUIDACION REDEBAN 2025'!$B$10,IF(Y69="TIPO II",'BASE LIQUIDACION REDEBAN 2025'!$B$11,IF(Y69="TIPO III",'BASE LIQUIDACION REDEBAN 2025'!$B$12,'BASE LIQUIDACION REDEBAN 2025'!$B$13))))</f>
        <v>75096.394270399993</v>
      </c>
      <c r="AF69" s="86">
        <f t="shared" si="1"/>
        <v>65960.072302</v>
      </c>
      <c r="AG69" s="141"/>
      <c r="AH69" s="141"/>
    </row>
    <row r="70" spans="1:34" s="78" customFormat="1" ht="13.15">
      <c r="A70" s="8" t="s">
        <v>90</v>
      </c>
      <c r="B70" s="94" t="str">
        <f>VLOOKUP(A70,'CENTRO DE COSTOS'!A:D,4,FALSE)</f>
        <v>JUAN SEBASTIÁN RÍOS CASTRILLÓN</v>
      </c>
      <c r="C70" s="94" t="str">
        <f>VLOOKUP(A70,'CENTRO DE COSTOS'!A:D,2,FALSE)</f>
        <v>0004-0005</v>
      </c>
      <c r="D70" s="8">
        <v>5001</v>
      </c>
      <c r="E70" s="8">
        <v>2803079</v>
      </c>
      <c r="F70" s="8">
        <v>22993</v>
      </c>
      <c r="G70" s="8" t="s">
        <v>1321</v>
      </c>
      <c r="H70" s="8" t="s">
        <v>249</v>
      </c>
      <c r="I70" s="8" t="s">
        <v>90</v>
      </c>
      <c r="J70" s="8" t="s">
        <v>1652</v>
      </c>
      <c r="K70" s="8" t="s">
        <v>160</v>
      </c>
      <c r="L70" s="8" t="s">
        <v>1653</v>
      </c>
      <c r="M70" s="183">
        <v>45927.536111111112</v>
      </c>
      <c r="N70" s="183">
        <v>45929.540277777778</v>
      </c>
      <c r="O70" s="94" t="s">
        <v>1324</v>
      </c>
      <c r="P70" s="8" t="s">
        <v>1333</v>
      </c>
      <c r="Q70" s="8" t="s">
        <v>1375</v>
      </c>
      <c r="R70" s="8" t="s">
        <v>1341</v>
      </c>
      <c r="S70" s="94"/>
      <c r="T70" s="90"/>
      <c r="U70" s="8" t="s">
        <v>1328</v>
      </c>
      <c r="V70" s="8" t="s">
        <v>1654</v>
      </c>
      <c r="W70" s="8" t="s">
        <v>165</v>
      </c>
      <c r="X70" s="8" t="s">
        <v>1655</v>
      </c>
      <c r="Y70" s="8" t="s">
        <v>25</v>
      </c>
      <c r="Z70" s="8" t="s">
        <v>177</v>
      </c>
      <c r="AA70" s="8" t="s">
        <v>400</v>
      </c>
      <c r="AB70" s="8">
        <v>1</v>
      </c>
      <c r="AC70" s="8">
        <v>0</v>
      </c>
      <c r="AD70" s="86">
        <f>IF(W70="SOPORTE_TELEFÓNICO",'BASE LIQUIDACION REDEBAN 2025'!$B$19,IF(W70="ENVÍO",'BASE LIQUIDACION REDEBAN 2025'!$C$2,IF(Y70="TIPO I",'BASE LIQUIDACION REDEBAN 2025'!$C$2,IF(Y70="TIPO II",'BASE LIQUIDACION REDEBAN 2025'!$C$3,IF(Y70="TIPO III",'BASE LIQUIDACION REDEBAN 2025'!$C$4,IF(Y70="TIPO IV",'BASE LIQUIDACION REDEBAN 2025'!$C$5,IF(Z70="AEREO",'BASE LIQUIDACION REDEBAN 2025'!$B$6,'BASE LIQUIDACION REDEBAN 2025'!$C$5)))))))</f>
        <v>65960.072302</v>
      </c>
      <c r="AE70" s="86">
        <f>IF(OR(W70="SOPORTE_TELEFÓNICO",W70="ENVÍO"),0,IF(Y70="TIPO I",'BASE LIQUIDACION REDEBAN 2025'!$B$10,IF(Y70="TIPO II",'BASE LIQUIDACION REDEBAN 2025'!$B$11,IF(Y70="TIPO III",'BASE LIQUIDACION REDEBAN 2025'!$B$12,'BASE LIQUIDACION REDEBAN 2025'!$B$13))))</f>
        <v>75096.394270399993</v>
      </c>
      <c r="AF70" s="86">
        <f t="shared" si="1"/>
        <v>65960.072302</v>
      </c>
      <c r="AG70" s="141"/>
      <c r="AH70" s="141"/>
    </row>
    <row r="71" spans="1:34" s="78" customFormat="1" ht="13.15">
      <c r="A71" s="8" t="s">
        <v>93</v>
      </c>
      <c r="B71" s="94" t="str">
        <f>VLOOKUP(A71,'CENTRO DE COSTOS'!A:D,4,FALSE)</f>
        <v>DIEGO FERNANDO HENAO CARDONA</v>
      </c>
      <c r="C71" s="94" t="str">
        <f>VLOOKUP(A71,'CENTRO DE COSTOS'!A:D,2,FALSE)</f>
        <v>0004-0003</v>
      </c>
      <c r="D71" s="8">
        <v>52399</v>
      </c>
      <c r="E71" s="8">
        <v>2803119</v>
      </c>
      <c r="F71" s="8">
        <v>66057</v>
      </c>
      <c r="G71" s="8" t="s">
        <v>1321</v>
      </c>
      <c r="H71" s="8" t="s">
        <v>157</v>
      </c>
      <c r="I71" s="8" t="s">
        <v>289</v>
      </c>
      <c r="J71" s="8" t="s">
        <v>1656</v>
      </c>
      <c r="K71" s="8" t="s">
        <v>160</v>
      </c>
      <c r="L71" s="8" t="s">
        <v>1657</v>
      </c>
      <c r="M71" s="183">
        <v>45927.490972222222</v>
      </c>
      <c r="N71" s="183">
        <v>45929.484722222223</v>
      </c>
      <c r="O71" s="94" t="s">
        <v>1324</v>
      </c>
      <c r="P71" s="8" t="s">
        <v>1333</v>
      </c>
      <c r="Q71" s="8" t="s">
        <v>1375</v>
      </c>
      <c r="R71" s="8" t="s">
        <v>1444</v>
      </c>
      <c r="S71" s="94"/>
      <c r="T71" s="90"/>
      <c r="U71" s="8" t="s">
        <v>1328</v>
      </c>
      <c r="V71" s="8" t="s">
        <v>1658</v>
      </c>
      <c r="W71" s="8" t="s">
        <v>165</v>
      </c>
      <c r="X71" s="8" t="s">
        <v>1659</v>
      </c>
      <c r="Y71" s="8" t="s">
        <v>30</v>
      </c>
      <c r="Z71" s="8" t="s">
        <v>177</v>
      </c>
      <c r="AA71" s="8" t="s">
        <v>294</v>
      </c>
      <c r="AB71" s="8">
        <v>1</v>
      </c>
      <c r="AC71" s="8">
        <v>0</v>
      </c>
      <c r="AD71" s="86">
        <f>IF(W71="SOPORTE_TELEFÓNICO",'BASE LIQUIDACION REDEBAN 2025'!$B$19,IF(W71="ENVÍO",'BASE LIQUIDACION REDEBAN 2025'!$C$2,IF(Y71="TIPO I",'BASE LIQUIDACION REDEBAN 2025'!$C$2,IF(Y71="TIPO II",'BASE LIQUIDACION REDEBAN 2025'!$C$3,IF(Y71="TIPO III",'BASE LIQUIDACION REDEBAN 2025'!$C$4,IF(Y71="TIPO IV",'BASE LIQUIDACION REDEBAN 2025'!$C$5,IF(Z71="AEREO",'BASE LIQUIDACION REDEBAN 2025'!$B$6,'BASE LIQUIDACION REDEBAN 2025'!$C$5)))))))</f>
        <v>275728.78077800001</v>
      </c>
      <c r="AE71" s="86">
        <f>IF(OR(W71="SOPORTE_TELEFÓNICO",W71="ENVÍO"),0,IF(Y71="TIPO I",'BASE LIQUIDACION REDEBAN 2025'!$B$10,IF(Y71="TIPO II",'BASE LIQUIDACION REDEBAN 2025'!$B$11,IF(Y71="TIPO III",'BASE LIQUIDACION REDEBAN 2025'!$B$12,'BASE LIQUIDACION REDEBAN 2025'!$B$13))))</f>
        <v>196536.5258152</v>
      </c>
      <c r="AF71" s="86">
        <f t="shared" si="1"/>
        <v>275728.78077800001</v>
      </c>
      <c r="AG71" s="141"/>
      <c r="AH71" s="141"/>
    </row>
    <row r="72" spans="1:34" s="78" customFormat="1" ht="13.15">
      <c r="A72" s="8" t="s">
        <v>92</v>
      </c>
      <c r="B72" s="94" t="str">
        <f>VLOOKUP(A72,'CENTRO DE COSTOS'!A:D,4,FALSE)</f>
        <v>KEVIN ALEXIS CORZO BUSTOS</v>
      </c>
      <c r="C72" s="94" t="str">
        <f>VLOOKUP(A72,'CENTRO DE COSTOS'!A:D,2,FALSE)</f>
        <v>0004-0007</v>
      </c>
      <c r="D72" s="8">
        <v>41001</v>
      </c>
      <c r="E72" s="8">
        <v>2803056</v>
      </c>
      <c r="F72" s="8">
        <v>74529</v>
      </c>
      <c r="G72" s="8" t="s">
        <v>1321</v>
      </c>
      <c r="H72" s="8" t="s">
        <v>430</v>
      </c>
      <c r="I72" s="8" t="s">
        <v>92</v>
      </c>
      <c r="J72" s="8" t="s">
        <v>1660</v>
      </c>
      <c r="K72" s="8" t="s">
        <v>160</v>
      </c>
      <c r="L72" s="8" t="s">
        <v>1661</v>
      </c>
      <c r="M72" s="183">
        <v>45927.489583333343</v>
      </c>
      <c r="N72" s="183">
        <v>45929.527083333327</v>
      </c>
      <c r="O72" s="94" t="s">
        <v>1324</v>
      </c>
      <c r="P72" s="8" t="s">
        <v>1325</v>
      </c>
      <c r="Q72" s="8" t="s">
        <v>1387</v>
      </c>
      <c r="R72" s="8" t="s">
        <v>1388</v>
      </c>
      <c r="S72" s="94"/>
      <c r="T72" s="90"/>
      <c r="U72" s="8" t="s">
        <v>1328</v>
      </c>
      <c r="V72" s="8" t="s">
        <v>1662</v>
      </c>
      <c r="W72" s="8" t="s">
        <v>1552</v>
      </c>
      <c r="X72" s="8" t="s">
        <v>1553</v>
      </c>
      <c r="Y72" s="8" t="s">
        <v>25</v>
      </c>
      <c r="Z72" s="8" t="s">
        <v>177</v>
      </c>
      <c r="AA72" s="8" t="s">
        <v>1663</v>
      </c>
      <c r="AB72" s="8">
        <v>0</v>
      </c>
      <c r="AC72" s="8">
        <v>0</v>
      </c>
      <c r="AD72" s="86">
        <f>IF(W72="SOPORTE_TELEFÓNICO",'BASE LIQUIDACION REDEBAN 2025'!$B$19,IF(W72="ENVÍO",'BASE LIQUIDACION REDEBAN 2025'!$C$2,IF(Y72="TIPO I",'BASE LIQUIDACION REDEBAN 2025'!$C$2,IF(Y72="TIPO II",'BASE LIQUIDACION REDEBAN 2025'!$C$3,IF(Y72="TIPO III",'BASE LIQUIDACION REDEBAN 2025'!$C$4,IF(Y72="TIPO IV",'BASE LIQUIDACION REDEBAN 2025'!$C$5,IF(Z72="AEREO",'BASE LIQUIDACION REDEBAN 2025'!$B$6,'BASE LIQUIDACION REDEBAN 2025'!$C$5)))))))</f>
        <v>41241.0800752</v>
      </c>
      <c r="AE72" s="86">
        <f>IF(OR(W72="SOPORTE_TELEFÓNICO",W72="ENVÍO"),0,IF(Y72="TIPO I",'BASE LIQUIDACION REDEBAN 2025'!$B$10,IF(Y72="TIPO II",'BASE LIQUIDACION REDEBAN 2025'!$B$11,IF(Y72="TIPO III",'BASE LIQUIDACION REDEBAN 2025'!$B$12,'BASE LIQUIDACION REDEBAN 2025'!$B$13))))</f>
        <v>0</v>
      </c>
      <c r="AF72" s="86">
        <f t="shared" si="1"/>
        <v>41241.0800752</v>
      </c>
      <c r="AG72" s="141"/>
      <c r="AH72" s="141"/>
    </row>
    <row r="73" spans="1:34" s="78" customFormat="1" ht="13.15">
      <c r="A73" s="8" t="s">
        <v>76</v>
      </c>
      <c r="B73" s="94" t="str">
        <f>VLOOKUP(A73,'CENTRO DE COSTOS'!A:D,4,FALSE)</f>
        <v>DIEGO FERNANDO HENAO CARDONA</v>
      </c>
      <c r="C73" s="94" t="str">
        <f>VLOOKUP(A73,'CENTRO DE COSTOS'!A:D,2,FALSE)</f>
        <v>0004-0003</v>
      </c>
      <c r="D73" s="8">
        <v>76001</v>
      </c>
      <c r="E73" s="8">
        <v>2802959</v>
      </c>
      <c r="F73" s="8">
        <v>45396</v>
      </c>
      <c r="G73" s="8" t="s">
        <v>1321</v>
      </c>
      <c r="H73" s="8" t="s">
        <v>232</v>
      </c>
      <c r="I73" s="8" t="s">
        <v>76</v>
      </c>
      <c r="J73" s="8" t="s">
        <v>1664</v>
      </c>
      <c r="K73" s="8" t="s">
        <v>160</v>
      </c>
      <c r="L73" s="8" t="s">
        <v>1665</v>
      </c>
      <c r="M73" s="183">
        <v>45927.48541666667</v>
      </c>
      <c r="N73" s="183">
        <v>45929.67291666667</v>
      </c>
      <c r="O73" s="94" t="s">
        <v>1324</v>
      </c>
      <c r="P73" s="8" t="s">
        <v>1333</v>
      </c>
      <c r="Q73" s="8" t="s">
        <v>1407</v>
      </c>
      <c r="R73" s="8" t="s">
        <v>1408</v>
      </c>
      <c r="S73" s="94"/>
      <c r="T73" s="90"/>
      <c r="U73" s="8" t="s">
        <v>1328</v>
      </c>
      <c r="V73" s="8" t="s">
        <v>1666</v>
      </c>
      <c r="W73" s="8" t="s">
        <v>165</v>
      </c>
      <c r="X73" s="8" t="s">
        <v>1667</v>
      </c>
      <c r="Y73" s="8" t="s">
        <v>25</v>
      </c>
      <c r="Z73" s="8" t="s">
        <v>177</v>
      </c>
      <c r="AA73" s="8" t="s">
        <v>1668</v>
      </c>
      <c r="AB73" s="8">
        <v>1</v>
      </c>
      <c r="AC73" s="8">
        <v>0</v>
      </c>
      <c r="AD73" s="86">
        <f>IF(W73="SOPORTE_TELEFÓNICO",'BASE LIQUIDACION REDEBAN 2025'!$B$19,IF(W73="ENVÍO",'BASE LIQUIDACION REDEBAN 2025'!$C$2,IF(Y73="TIPO I",'BASE LIQUIDACION REDEBAN 2025'!$C$2,IF(Y73="TIPO II",'BASE LIQUIDACION REDEBAN 2025'!$C$3,IF(Y73="TIPO III",'BASE LIQUIDACION REDEBAN 2025'!$C$4,IF(Y73="TIPO IV",'BASE LIQUIDACION REDEBAN 2025'!$C$5,IF(Z73="AEREO",'BASE LIQUIDACION REDEBAN 2025'!$B$6,'BASE LIQUIDACION REDEBAN 2025'!$C$5)))))))</f>
        <v>65960.072302</v>
      </c>
      <c r="AE73" s="86">
        <f>IF(OR(W73="SOPORTE_TELEFÓNICO",W73="ENVÍO"),0,IF(Y73="TIPO I",'BASE LIQUIDACION REDEBAN 2025'!$B$10,IF(Y73="TIPO II",'BASE LIQUIDACION REDEBAN 2025'!$B$11,IF(Y73="TIPO III",'BASE LIQUIDACION REDEBAN 2025'!$B$12,'BASE LIQUIDACION REDEBAN 2025'!$B$13))))</f>
        <v>75096.394270399993</v>
      </c>
      <c r="AF73" s="86">
        <f t="shared" si="1"/>
        <v>65960.072302</v>
      </c>
      <c r="AG73" s="141"/>
      <c r="AH73" s="141"/>
    </row>
    <row r="74" spans="1:34" s="78" customFormat="1" ht="13.15">
      <c r="A74" s="8" t="s">
        <v>91</v>
      </c>
      <c r="B74" s="94" t="str">
        <f>VLOOKUP(A74,'CENTRO DE COSTOS'!A:D,4,FALSE)</f>
        <v>JOSE MAURICIO HERNANDEZ ROJAS</v>
      </c>
      <c r="C74" s="94" t="str">
        <f>VLOOKUP(A74,'CENTRO DE COSTOS'!A:D,2,FALSE)</f>
        <v>0004-0001</v>
      </c>
      <c r="D74" s="8">
        <v>23807</v>
      </c>
      <c r="E74" s="8">
        <v>2802889</v>
      </c>
      <c r="F74" s="8">
        <v>67740</v>
      </c>
      <c r="G74" s="8" t="s">
        <v>1321</v>
      </c>
      <c r="H74" s="8" t="s">
        <v>193</v>
      </c>
      <c r="I74" s="8" t="s">
        <v>1669</v>
      </c>
      <c r="J74" s="8" t="s">
        <v>1670</v>
      </c>
      <c r="K74" s="8" t="s">
        <v>160</v>
      </c>
      <c r="L74" s="8" t="s">
        <v>1671</v>
      </c>
      <c r="M74" s="183">
        <v>45927.411111111112</v>
      </c>
      <c r="N74" s="183">
        <v>45930.409722222219</v>
      </c>
      <c r="O74" s="94" t="s">
        <v>1324</v>
      </c>
      <c r="P74" s="8" t="s">
        <v>1333</v>
      </c>
      <c r="Q74" s="8" t="s">
        <v>1375</v>
      </c>
      <c r="R74" s="8" t="s">
        <v>1444</v>
      </c>
      <c r="S74" s="94"/>
      <c r="T74" s="90"/>
      <c r="U74" s="8" t="s">
        <v>1328</v>
      </c>
      <c r="V74" s="8" t="s">
        <v>1672</v>
      </c>
      <c r="W74" s="8" t="s">
        <v>165</v>
      </c>
      <c r="X74" s="8" t="s">
        <v>1673</v>
      </c>
      <c r="Y74" s="8" t="s">
        <v>30</v>
      </c>
      <c r="Z74" s="8" t="s">
        <v>177</v>
      </c>
      <c r="AA74" s="8" t="s">
        <v>1084</v>
      </c>
      <c r="AB74" s="8">
        <v>1</v>
      </c>
      <c r="AC74" s="8">
        <v>0</v>
      </c>
      <c r="AD74" s="86">
        <f>IF(W74="SOPORTE_TELEFÓNICO",'BASE LIQUIDACION REDEBAN 2025'!$B$19,IF(W74="ENVÍO",'BASE LIQUIDACION REDEBAN 2025'!$C$2,IF(Y74="TIPO I",'BASE LIQUIDACION REDEBAN 2025'!$C$2,IF(Y74="TIPO II",'BASE LIQUIDACION REDEBAN 2025'!$C$3,IF(Y74="TIPO III",'BASE LIQUIDACION REDEBAN 2025'!$C$4,IF(Y74="TIPO IV",'BASE LIQUIDACION REDEBAN 2025'!$C$5,IF(Z74="AEREO",'BASE LIQUIDACION REDEBAN 2025'!$B$6,'BASE LIQUIDACION REDEBAN 2025'!$C$5)))))))</f>
        <v>275728.78077800001</v>
      </c>
      <c r="AE74" s="86">
        <f>IF(OR(W74="SOPORTE_TELEFÓNICO",W74="ENVÍO"),0,IF(Y74="TIPO I",'BASE LIQUIDACION REDEBAN 2025'!$B$10,IF(Y74="TIPO II",'BASE LIQUIDACION REDEBAN 2025'!$B$11,IF(Y74="TIPO III",'BASE LIQUIDACION REDEBAN 2025'!$B$12,'BASE LIQUIDACION REDEBAN 2025'!$B$13))))</f>
        <v>196536.5258152</v>
      </c>
      <c r="AF74" s="86">
        <f t="shared" si="1"/>
        <v>275728.78077800001</v>
      </c>
      <c r="AG74" s="141"/>
      <c r="AH74" s="141"/>
    </row>
    <row r="75" spans="1:34" s="78" customFormat="1" ht="13.15">
      <c r="A75" s="8" t="s">
        <v>90</v>
      </c>
      <c r="B75" s="94" t="str">
        <f>VLOOKUP(A75,'CENTRO DE COSTOS'!A:D,4,FALSE)</f>
        <v>JUAN SEBASTIÁN RÍOS CASTRILLÓN</v>
      </c>
      <c r="C75" s="94" t="str">
        <f>VLOOKUP(A75,'CENTRO DE COSTOS'!A:D,2,FALSE)</f>
        <v>0004-0005</v>
      </c>
      <c r="D75" s="8">
        <v>5001</v>
      </c>
      <c r="E75" s="8">
        <v>2802760</v>
      </c>
      <c r="F75" s="8">
        <v>30044</v>
      </c>
      <c r="G75" s="8" t="s">
        <v>1321</v>
      </c>
      <c r="H75" s="8" t="s">
        <v>249</v>
      </c>
      <c r="I75" s="8" t="s">
        <v>90</v>
      </c>
      <c r="J75" s="8" t="s">
        <v>1674</v>
      </c>
      <c r="K75" s="8" t="s">
        <v>160</v>
      </c>
      <c r="L75" s="8" t="s">
        <v>1675</v>
      </c>
      <c r="M75" s="183">
        <v>45927.395138888889</v>
      </c>
      <c r="N75" s="183">
        <v>45927.642361111109</v>
      </c>
      <c r="O75" s="94" t="s">
        <v>1324</v>
      </c>
      <c r="P75" s="8" t="s">
        <v>1333</v>
      </c>
      <c r="Q75" s="8" t="s">
        <v>1676</v>
      </c>
      <c r="R75" s="8" t="s">
        <v>1677</v>
      </c>
      <c r="S75" s="94"/>
      <c r="T75" s="90"/>
      <c r="U75" s="8" t="s">
        <v>1328</v>
      </c>
      <c r="V75" s="8" t="s">
        <v>1678</v>
      </c>
      <c r="W75" s="8" t="s">
        <v>165</v>
      </c>
      <c r="X75" s="8" t="s">
        <v>1679</v>
      </c>
      <c r="Y75" s="8" t="s">
        <v>25</v>
      </c>
      <c r="Z75" s="8" t="s">
        <v>177</v>
      </c>
      <c r="AA75" s="8" t="s">
        <v>1458</v>
      </c>
      <c r="AB75" s="8">
        <v>1</v>
      </c>
      <c r="AC75" s="8">
        <v>0</v>
      </c>
      <c r="AD75" s="86">
        <f>IF(W75="SOPORTE_TELEFÓNICO",'BASE LIQUIDACION REDEBAN 2025'!$B$19,IF(W75="ENVÍO",'BASE LIQUIDACION REDEBAN 2025'!$C$2,IF(Y75="TIPO I",'BASE LIQUIDACION REDEBAN 2025'!$C$2,IF(Y75="TIPO II",'BASE LIQUIDACION REDEBAN 2025'!$C$3,IF(Y75="TIPO III",'BASE LIQUIDACION REDEBAN 2025'!$C$4,IF(Y75="TIPO IV",'BASE LIQUIDACION REDEBAN 2025'!$C$5,IF(Z75="AEREO",'BASE LIQUIDACION REDEBAN 2025'!$B$6,'BASE LIQUIDACION REDEBAN 2025'!$C$5)))))))</f>
        <v>65960.072302</v>
      </c>
      <c r="AE75" s="86">
        <f>IF(OR(W75="SOPORTE_TELEFÓNICO",W75="ENVÍO"),0,IF(Y75="TIPO I",'BASE LIQUIDACION REDEBAN 2025'!$B$10,IF(Y75="TIPO II",'BASE LIQUIDACION REDEBAN 2025'!$B$11,IF(Y75="TIPO III",'BASE LIQUIDACION REDEBAN 2025'!$B$12,'BASE LIQUIDACION REDEBAN 2025'!$B$13))))</f>
        <v>75096.394270399993</v>
      </c>
      <c r="AF75" s="86">
        <f t="shared" si="1"/>
        <v>65960.072302</v>
      </c>
      <c r="AG75" s="141"/>
      <c r="AH75" s="141"/>
    </row>
    <row r="76" spans="1:34" s="78" customFormat="1" ht="13.15">
      <c r="A76" s="8" t="s">
        <v>76</v>
      </c>
      <c r="B76" s="94" t="str">
        <f>VLOOKUP(A76,'CENTRO DE COSTOS'!A:D,4,FALSE)</f>
        <v>DIEGO FERNANDO HENAO CARDONA</v>
      </c>
      <c r="C76" s="94" t="str">
        <f>VLOOKUP(A76,'CENTRO DE COSTOS'!A:D,2,FALSE)</f>
        <v>0004-0003</v>
      </c>
      <c r="D76" s="8">
        <v>76306</v>
      </c>
      <c r="E76" s="8">
        <v>2802866</v>
      </c>
      <c r="F76" s="8">
        <v>77018</v>
      </c>
      <c r="G76" s="8" t="s">
        <v>1321</v>
      </c>
      <c r="H76" s="8" t="s">
        <v>232</v>
      </c>
      <c r="I76" s="8" t="s">
        <v>1680</v>
      </c>
      <c r="J76" s="8" t="s">
        <v>1681</v>
      </c>
      <c r="K76" s="8" t="s">
        <v>160</v>
      </c>
      <c r="L76" s="8" t="s">
        <v>1682</v>
      </c>
      <c r="M76" s="183">
        <v>45927.390972222223</v>
      </c>
      <c r="N76" s="183">
        <v>45929.75</v>
      </c>
      <c r="O76" s="94" t="s">
        <v>1324</v>
      </c>
      <c r="P76" s="8" t="s">
        <v>1333</v>
      </c>
      <c r="Q76" s="8" t="s">
        <v>1683</v>
      </c>
      <c r="R76" s="8" t="s">
        <v>1684</v>
      </c>
      <c r="S76" s="94"/>
      <c r="T76" s="90"/>
      <c r="U76" s="8" t="s">
        <v>1328</v>
      </c>
      <c r="V76" s="8" t="s">
        <v>1685</v>
      </c>
      <c r="W76" s="8" t="s">
        <v>165</v>
      </c>
      <c r="X76" s="8" t="s">
        <v>1686</v>
      </c>
      <c r="Y76" s="8" t="s">
        <v>28</v>
      </c>
      <c r="Z76" s="8" t="s">
        <v>177</v>
      </c>
      <c r="AA76" s="8" t="s">
        <v>531</v>
      </c>
      <c r="AB76" s="8">
        <v>1</v>
      </c>
      <c r="AC76" s="8">
        <v>0</v>
      </c>
      <c r="AD76" s="86">
        <f>IF(W76="SOPORTE_TELEFÓNICO",'BASE LIQUIDACION REDEBAN 2025'!$B$19,IF(W76="ENVÍO",'BASE LIQUIDACION REDEBAN 2025'!$C$2,IF(Y76="TIPO I",'BASE LIQUIDACION REDEBAN 2025'!$C$2,IF(Y76="TIPO II",'BASE LIQUIDACION REDEBAN 2025'!$C$3,IF(Y76="TIPO III",'BASE LIQUIDACION REDEBAN 2025'!$C$4,IF(Y76="TIPO IV",'BASE LIQUIDACION REDEBAN 2025'!$C$5,IF(Z76="AEREO",'BASE LIQUIDACION REDEBAN 2025'!$B$6,'BASE LIQUIDACION REDEBAN 2025'!$C$5)))))))</f>
        <v>144967.87232000002</v>
      </c>
      <c r="AE76" s="86">
        <f>IF(OR(W76="SOPORTE_TELEFÓNICO",W76="ENVÍO"),0,IF(Y76="TIPO I",'BASE LIQUIDACION REDEBAN 2025'!$B$10,IF(Y76="TIPO II",'BASE LIQUIDACION REDEBAN 2025'!$B$11,IF(Y76="TIPO III",'BASE LIQUIDACION REDEBAN 2025'!$B$12,'BASE LIQUIDACION REDEBAN 2025'!$B$13))))</f>
        <v>140395.6348884</v>
      </c>
      <c r="AF76" s="86">
        <f t="shared" si="1"/>
        <v>144967.87232000002</v>
      </c>
      <c r="AG76" s="141"/>
      <c r="AH76" s="141"/>
    </row>
    <row r="77" spans="1:34" s="78" customFormat="1" ht="13.15">
      <c r="A77" s="8" t="s">
        <v>90</v>
      </c>
      <c r="B77" s="94" t="str">
        <f>VLOOKUP(A77,'CENTRO DE COSTOS'!A:D,4,FALSE)</f>
        <v>JUAN SEBASTIÁN RÍOS CASTRILLÓN</v>
      </c>
      <c r="C77" s="94" t="str">
        <f>VLOOKUP(A77,'CENTRO DE COSTOS'!A:D,2,FALSE)</f>
        <v>0004-0005</v>
      </c>
      <c r="D77" s="8">
        <v>5001</v>
      </c>
      <c r="E77" s="8">
        <v>2802673</v>
      </c>
      <c r="F77" s="8">
        <v>68764</v>
      </c>
      <c r="G77" s="8" t="s">
        <v>1321</v>
      </c>
      <c r="H77" s="8" t="s">
        <v>249</v>
      </c>
      <c r="I77" s="8" t="s">
        <v>90</v>
      </c>
      <c r="J77" s="8" t="s">
        <v>1687</v>
      </c>
      <c r="K77" s="8" t="s">
        <v>160</v>
      </c>
      <c r="L77" s="8" t="s">
        <v>1688</v>
      </c>
      <c r="M77" s="183">
        <v>45927.383333333331</v>
      </c>
      <c r="N77" s="183">
        <v>45927.634027777778</v>
      </c>
      <c r="O77" s="94" t="s">
        <v>1324</v>
      </c>
      <c r="P77" s="8" t="s">
        <v>1325</v>
      </c>
      <c r="Q77" s="8" t="s">
        <v>1351</v>
      </c>
      <c r="R77" s="8" t="s">
        <v>1689</v>
      </c>
      <c r="S77" s="94"/>
      <c r="T77" s="90"/>
      <c r="U77" s="8" t="s">
        <v>1328</v>
      </c>
      <c r="V77" s="8" t="s">
        <v>1690</v>
      </c>
      <c r="W77" s="8" t="s">
        <v>165</v>
      </c>
      <c r="X77" s="8" t="s">
        <v>1691</v>
      </c>
      <c r="Y77" s="8" t="s">
        <v>25</v>
      </c>
      <c r="Z77" s="8" t="s">
        <v>177</v>
      </c>
      <c r="AA77" s="8" t="s">
        <v>1384</v>
      </c>
      <c r="AB77" s="8">
        <v>1</v>
      </c>
      <c r="AC77" s="8">
        <v>0</v>
      </c>
      <c r="AD77" s="86">
        <f>IF(W77="SOPORTE_TELEFÓNICO",'BASE LIQUIDACION REDEBAN 2025'!$B$19,IF(W77="ENVÍO",'BASE LIQUIDACION REDEBAN 2025'!$C$2,IF(Y77="TIPO I",'BASE LIQUIDACION REDEBAN 2025'!$C$2,IF(Y77="TIPO II",'BASE LIQUIDACION REDEBAN 2025'!$C$3,IF(Y77="TIPO III",'BASE LIQUIDACION REDEBAN 2025'!$C$4,IF(Y77="TIPO IV",'BASE LIQUIDACION REDEBAN 2025'!$C$5,IF(Z77="AEREO",'BASE LIQUIDACION REDEBAN 2025'!$B$6,'BASE LIQUIDACION REDEBAN 2025'!$C$5)))))))</f>
        <v>65960.072302</v>
      </c>
      <c r="AE77" s="86">
        <f>IF(OR(W77="SOPORTE_TELEFÓNICO",W77="ENVÍO"),0,IF(Y77="TIPO I",'BASE LIQUIDACION REDEBAN 2025'!$B$10,IF(Y77="TIPO II",'BASE LIQUIDACION REDEBAN 2025'!$B$11,IF(Y77="TIPO III",'BASE LIQUIDACION REDEBAN 2025'!$B$12,'BASE LIQUIDACION REDEBAN 2025'!$B$13))))</f>
        <v>75096.394270399993</v>
      </c>
      <c r="AF77" s="86">
        <f t="shared" si="1"/>
        <v>65960.072302</v>
      </c>
      <c r="AG77" s="141"/>
      <c r="AH77" s="141"/>
    </row>
    <row r="78" spans="1:34" s="78" customFormat="1" ht="13.15">
      <c r="A78" s="8" t="s">
        <v>90</v>
      </c>
      <c r="B78" s="94" t="str">
        <f>VLOOKUP(A78,'CENTRO DE COSTOS'!A:D,4,FALSE)</f>
        <v>JUAN SEBASTIÁN RÍOS CASTRILLÓN</v>
      </c>
      <c r="C78" s="94" t="str">
        <f>VLOOKUP(A78,'CENTRO DE COSTOS'!A:D,2,FALSE)</f>
        <v>0004-0005</v>
      </c>
      <c r="D78" s="8">
        <v>5686</v>
      </c>
      <c r="E78" s="8">
        <v>2802857</v>
      </c>
      <c r="F78" s="8">
        <v>68500</v>
      </c>
      <c r="G78" s="8" t="s">
        <v>1321</v>
      </c>
      <c r="H78" s="8" t="s">
        <v>249</v>
      </c>
      <c r="I78" s="8" t="s">
        <v>1692</v>
      </c>
      <c r="J78" s="8" t="s">
        <v>1693</v>
      </c>
      <c r="K78" s="8" t="s">
        <v>160</v>
      </c>
      <c r="L78" s="8" t="s">
        <v>1694</v>
      </c>
      <c r="M78" s="183">
        <v>45927.381944444453</v>
      </c>
      <c r="N78" s="183">
        <v>45929.576388888891</v>
      </c>
      <c r="O78" s="94" t="s">
        <v>1324</v>
      </c>
      <c r="P78" s="8" t="s">
        <v>1333</v>
      </c>
      <c r="Q78" s="8" t="s">
        <v>1517</v>
      </c>
      <c r="R78" s="8" t="s">
        <v>1341</v>
      </c>
      <c r="S78" s="94"/>
      <c r="T78" s="90"/>
      <c r="U78" s="8" t="s">
        <v>1328</v>
      </c>
      <c r="V78" s="8" t="s">
        <v>1695</v>
      </c>
      <c r="W78" s="8" t="s">
        <v>165</v>
      </c>
      <c r="X78" s="8" t="s">
        <v>1696</v>
      </c>
      <c r="Y78" s="8" t="s">
        <v>28</v>
      </c>
      <c r="Z78" s="8" t="s">
        <v>177</v>
      </c>
      <c r="AA78" s="8" t="s">
        <v>1384</v>
      </c>
      <c r="AB78" s="8">
        <v>1</v>
      </c>
      <c r="AC78" s="8">
        <v>0</v>
      </c>
      <c r="AD78" s="86">
        <f>IF(W78="SOPORTE_TELEFÓNICO",'BASE LIQUIDACION REDEBAN 2025'!$B$19,IF(W78="ENVÍO",'BASE LIQUIDACION REDEBAN 2025'!$C$2,IF(Y78="TIPO I",'BASE LIQUIDACION REDEBAN 2025'!$C$2,IF(Y78="TIPO II",'BASE LIQUIDACION REDEBAN 2025'!$C$3,IF(Y78="TIPO III",'BASE LIQUIDACION REDEBAN 2025'!$C$4,IF(Y78="TIPO IV",'BASE LIQUIDACION REDEBAN 2025'!$C$5,IF(Z78="AEREO",'BASE LIQUIDACION REDEBAN 2025'!$B$6,'BASE LIQUIDACION REDEBAN 2025'!$C$5)))))))</f>
        <v>144967.87232000002</v>
      </c>
      <c r="AE78" s="86">
        <f>IF(OR(W78="SOPORTE_TELEFÓNICO",W78="ENVÍO"),0,IF(Y78="TIPO I",'BASE LIQUIDACION REDEBAN 2025'!$B$10,IF(Y78="TIPO II",'BASE LIQUIDACION REDEBAN 2025'!$B$11,IF(Y78="TIPO III",'BASE LIQUIDACION REDEBAN 2025'!$B$12,'BASE LIQUIDACION REDEBAN 2025'!$B$13))))</f>
        <v>140395.6348884</v>
      </c>
      <c r="AF78" s="86">
        <f t="shared" si="1"/>
        <v>144967.87232000002</v>
      </c>
      <c r="AG78" s="141"/>
      <c r="AH78" s="141"/>
    </row>
    <row r="79" spans="1:34" s="78" customFormat="1" ht="13.15">
      <c r="A79" s="8" t="s">
        <v>90</v>
      </c>
      <c r="B79" s="94" t="str">
        <f>VLOOKUP(A79,'CENTRO DE COSTOS'!A:D,4,FALSE)</f>
        <v>JUAN SEBASTIÁN RÍOS CASTRILLÓN</v>
      </c>
      <c r="C79" s="94" t="str">
        <f>VLOOKUP(A79,'CENTRO DE COSTOS'!A:D,2,FALSE)</f>
        <v>0004-0005</v>
      </c>
      <c r="D79" s="8">
        <v>5001</v>
      </c>
      <c r="E79" s="8">
        <v>2802747</v>
      </c>
      <c r="F79" s="8">
        <v>12492</v>
      </c>
      <c r="G79" s="8" t="s">
        <v>1321</v>
      </c>
      <c r="H79" s="8" t="s">
        <v>249</v>
      </c>
      <c r="I79" s="8" t="s">
        <v>90</v>
      </c>
      <c r="J79" s="8" t="s">
        <v>1697</v>
      </c>
      <c r="K79" s="8" t="s">
        <v>160</v>
      </c>
      <c r="L79" s="8" t="s">
        <v>1698</v>
      </c>
      <c r="M79" s="183">
        <v>45927.380555555559</v>
      </c>
      <c r="N79" s="183">
        <v>45927.629166666673</v>
      </c>
      <c r="O79" s="94" t="s">
        <v>1324</v>
      </c>
      <c r="P79" s="8" t="s">
        <v>1333</v>
      </c>
      <c r="Q79" s="8" t="s">
        <v>1423</v>
      </c>
      <c r="R79" s="8" t="s">
        <v>1341</v>
      </c>
      <c r="S79" s="94"/>
      <c r="T79" s="90"/>
      <c r="U79" s="8" t="s">
        <v>1328</v>
      </c>
      <c r="V79" s="8" t="s">
        <v>1699</v>
      </c>
      <c r="W79" s="8" t="s">
        <v>165</v>
      </c>
      <c r="X79" s="8" t="s">
        <v>1700</v>
      </c>
      <c r="Y79" s="8" t="s">
        <v>25</v>
      </c>
      <c r="Z79" s="8" t="s">
        <v>177</v>
      </c>
      <c r="AA79" s="8" t="s">
        <v>804</v>
      </c>
      <c r="AB79" s="8">
        <v>1</v>
      </c>
      <c r="AC79" s="8">
        <v>0</v>
      </c>
      <c r="AD79" s="86">
        <f>IF(W79="SOPORTE_TELEFÓNICO",'BASE LIQUIDACION REDEBAN 2025'!$B$19,IF(W79="ENVÍO",'BASE LIQUIDACION REDEBAN 2025'!$C$2,IF(Y79="TIPO I",'BASE LIQUIDACION REDEBAN 2025'!$C$2,IF(Y79="TIPO II",'BASE LIQUIDACION REDEBAN 2025'!$C$3,IF(Y79="TIPO III",'BASE LIQUIDACION REDEBAN 2025'!$C$4,IF(Y79="TIPO IV",'BASE LIQUIDACION REDEBAN 2025'!$C$5,IF(Z79="AEREO",'BASE LIQUIDACION REDEBAN 2025'!$B$6,'BASE LIQUIDACION REDEBAN 2025'!$C$5)))))))</f>
        <v>65960.072302</v>
      </c>
      <c r="AE79" s="86">
        <f>IF(OR(W79="SOPORTE_TELEFÓNICO",W79="ENVÍO"),0,IF(Y79="TIPO I",'BASE LIQUIDACION REDEBAN 2025'!$B$10,IF(Y79="TIPO II",'BASE LIQUIDACION REDEBAN 2025'!$B$11,IF(Y79="TIPO III",'BASE LIQUIDACION REDEBAN 2025'!$B$12,'BASE LIQUIDACION REDEBAN 2025'!$B$13))))</f>
        <v>75096.394270399993</v>
      </c>
      <c r="AF79" s="86">
        <f t="shared" si="1"/>
        <v>65960.072302</v>
      </c>
      <c r="AG79" s="141"/>
      <c r="AH79" s="141"/>
    </row>
    <row r="80" spans="1:34" s="78" customFormat="1" ht="13.15">
      <c r="A80" s="8" t="s">
        <v>99</v>
      </c>
      <c r="B80" s="94" t="str">
        <f>VLOOKUP(A80,'CENTRO DE COSTOS'!A:D,4,FALSE)</f>
        <v>JOSE MAURICIO HERNANDEZ ROJAS</v>
      </c>
      <c r="C80" s="94" t="str">
        <f>VLOOKUP(A80,'CENTRO DE COSTOS'!A:D,2,FALSE)</f>
        <v>0004-0001</v>
      </c>
      <c r="D80" s="8">
        <v>20443</v>
      </c>
      <c r="E80" s="8">
        <v>2802269</v>
      </c>
      <c r="F80" s="8">
        <v>37977</v>
      </c>
      <c r="G80" s="8" t="s">
        <v>1321</v>
      </c>
      <c r="H80" s="8" t="s">
        <v>596</v>
      </c>
      <c r="I80" s="8" t="s">
        <v>1701</v>
      </c>
      <c r="J80" s="8" t="s">
        <v>1702</v>
      </c>
      <c r="K80" s="8" t="s">
        <v>160</v>
      </c>
      <c r="L80" s="8" t="s">
        <v>1703</v>
      </c>
      <c r="M80" s="183">
        <v>45927.333333333343</v>
      </c>
      <c r="N80" s="183">
        <v>45929.618750000001</v>
      </c>
      <c r="O80" s="94" t="s">
        <v>1324</v>
      </c>
      <c r="P80" s="8" t="s">
        <v>1333</v>
      </c>
      <c r="Q80" s="8" t="s">
        <v>1423</v>
      </c>
      <c r="R80" s="8" t="s">
        <v>1341</v>
      </c>
      <c r="S80" s="94"/>
      <c r="T80" s="90"/>
      <c r="U80" s="8" t="s">
        <v>1328</v>
      </c>
      <c r="V80" s="8" t="s">
        <v>1704</v>
      </c>
      <c r="W80" s="8" t="s">
        <v>165</v>
      </c>
      <c r="X80" s="8" t="s">
        <v>1705</v>
      </c>
      <c r="Y80" s="8" t="s">
        <v>28</v>
      </c>
      <c r="Z80" s="8" t="s">
        <v>177</v>
      </c>
      <c r="AA80" s="8" t="s">
        <v>600</v>
      </c>
      <c r="AB80" s="8">
        <v>1</v>
      </c>
      <c r="AC80" s="8">
        <v>0</v>
      </c>
      <c r="AD80" s="86">
        <f>IF(W80="SOPORTE_TELEFÓNICO",'BASE LIQUIDACION REDEBAN 2025'!$B$19,IF(W80="ENVÍO",'BASE LIQUIDACION REDEBAN 2025'!$C$2,IF(Y80="TIPO I",'BASE LIQUIDACION REDEBAN 2025'!$C$2,IF(Y80="TIPO II",'BASE LIQUIDACION REDEBAN 2025'!$C$3,IF(Y80="TIPO III",'BASE LIQUIDACION REDEBAN 2025'!$C$4,IF(Y80="TIPO IV",'BASE LIQUIDACION REDEBAN 2025'!$C$5,IF(Z80="AEREO",'BASE LIQUIDACION REDEBAN 2025'!$B$6,'BASE LIQUIDACION REDEBAN 2025'!$C$5)))))))</f>
        <v>144967.87232000002</v>
      </c>
      <c r="AE80" s="86">
        <f>IF(OR(W80="SOPORTE_TELEFÓNICO",W80="ENVÍO"),0,IF(Y80="TIPO I",'BASE LIQUIDACION REDEBAN 2025'!$B$10,IF(Y80="TIPO II",'BASE LIQUIDACION REDEBAN 2025'!$B$11,IF(Y80="TIPO III",'BASE LIQUIDACION REDEBAN 2025'!$B$12,'BASE LIQUIDACION REDEBAN 2025'!$B$13))))</f>
        <v>140395.6348884</v>
      </c>
      <c r="AF80" s="86">
        <f t="shared" si="1"/>
        <v>144967.87232000002</v>
      </c>
      <c r="AG80" s="141"/>
      <c r="AH80" s="141"/>
    </row>
    <row r="81" spans="1:34" s="78" customFormat="1" ht="13.15">
      <c r="A81" s="8" t="s">
        <v>90</v>
      </c>
      <c r="B81" s="94" t="str">
        <f>VLOOKUP(A81,'CENTRO DE COSTOS'!A:D,4,FALSE)</f>
        <v>JUAN SEBASTIÁN RÍOS CASTRILLÓN</v>
      </c>
      <c r="C81" s="94" t="str">
        <f>VLOOKUP(A81,'CENTRO DE COSTOS'!A:D,2,FALSE)</f>
        <v>0004-0005</v>
      </c>
      <c r="D81" s="8">
        <v>5001</v>
      </c>
      <c r="E81" s="8">
        <v>2802301</v>
      </c>
      <c r="F81" s="8">
        <v>37382</v>
      </c>
      <c r="G81" s="8" t="s">
        <v>1321</v>
      </c>
      <c r="H81" s="8" t="s">
        <v>249</v>
      </c>
      <c r="I81" s="8" t="s">
        <v>90</v>
      </c>
      <c r="J81" s="8" t="s">
        <v>1360</v>
      </c>
      <c r="K81" s="8" t="s">
        <v>160</v>
      </c>
      <c r="L81" s="8" t="s">
        <v>1706</v>
      </c>
      <c r="M81" s="183">
        <v>45927.333333333343</v>
      </c>
      <c r="N81" s="183">
        <v>45927.520833333343</v>
      </c>
      <c r="O81" s="94" t="s">
        <v>1324</v>
      </c>
      <c r="P81" s="8" t="s">
        <v>1333</v>
      </c>
      <c r="Q81" s="8" t="s">
        <v>1351</v>
      </c>
      <c r="R81" s="8" t="s">
        <v>1341</v>
      </c>
      <c r="S81" s="94"/>
      <c r="T81" s="90"/>
      <c r="U81" s="8" t="s">
        <v>1328</v>
      </c>
      <c r="V81" s="8" t="s">
        <v>1707</v>
      </c>
      <c r="W81" s="8" t="s">
        <v>165</v>
      </c>
      <c r="X81" s="8" t="s">
        <v>1708</v>
      </c>
      <c r="Y81" s="8" t="s">
        <v>25</v>
      </c>
      <c r="Z81" s="8" t="s">
        <v>177</v>
      </c>
      <c r="AA81" s="8" t="s">
        <v>1458</v>
      </c>
      <c r="AB81" s="8">
        <v>1</v>
      </c>
      <c r="AC81" s="8">
        <v>0</v>
      </c>
      <c r="AD81" s="86">
        <f>IF(W81="SOPORTE_TELEFÓNICO",'BASE LIQUIDACION REDEBAN 2025'!$B$19,IF(W81="ENVÍO",'BASE LIQUIDACION REDEBAN 2025'!$C$2,IF(Y81="TIPO I",'BASE LIQUIDACION REDEBAN 2025'!$C$2,IF(Y81="TIPO II",'BASE LIQUIDACION REDEBAN 2025'!$C$3,IF(Y81="TIPO III",'BASE LIQUIDACION REDEBAN 2025'!$C$4,IF(Y81="TIPO IV",'BASE LIQUIDACION REDEBAN 2025'!$C$5,IF(Z81="AEREO",'BASE LIQUIDACION REDEBAN 2025'!$B$6,'BASE LIQUIDACION REDEBAN 2025'!$C$5)))))))</f>
        <v>65960.072302</v>
      </c>
      <c r="AE81" s="86">
        <f>IF(OR(W81="SOPORTE_TELEFÓNICO",W81="ENVÍO"),0,IF(Y81="TIPO I",'BASE LIQUIDACION REDEBAN 2025'!$B$10,IF(Y81="TIPO II",'BASE LIQUIDACION REDEBAN 2025'!$B$11,IF(Y81="TIPO III",'BASE LIQUIDACION REDEBAN 2025'!$B$12,'BASE LIQUIDACION REDEBAN 2025'!$B$13))))</f>
        <v>75096.394270399993</v>
      </c>
      <c r="AF81" s="86">
        <f t="shared" si="1"/>
        <v>65960.072302</v>
      </c>
      <c r="AG81" s="141"/>
      <c r="AH81" s="141"/>
    </row>
    <row r="82" spans="1:34" s="78" customFormat="1" ht="13.15">
      <c r="A82" s="8" t="s">
        <v>90</v>
      </c>
      <c r="B82" s="94" t="str">
        <f>VLOOKUP(A82,'CENTRO DE COSTOS'!A:D,4,FALSE)</f>
        <v>JUAN SEBASTIÁN RÍOS CASTRILLÓN</v>
      </c>
      <c r="C82" s="94" t="str">
        <f>VLOOKUP(A82,'CENTRO DE COSTOS'!A:D,2,FALSE)</f>
        <v>0004-0005</v>
      </c>
      <c r="D82" s="8">
        <v>5088</v>
      </c>
      <c r="E82" s="8">
        <v>2802098</v>
      </c>
      <c r="F82" s="8">
        <v>79957</v>
      </c>
      <c r="G82" s="8" t="s">
        <v>1321</v>
      </c>
      <c r="H82" s="8" t="s">
        <v>249</v>
      </c>
      <c r="I82" s="8" t="s">
        <v>384</v>
      </c>
      <c r="J82" s="8" t="s">
        <v>1709</v>
      </c>
      <c r="K82" s="8" t="s">
        <v>160</v>
      </c>
      <c r="L82" s="8" t="s">
        <v>1710</v>
      </c>
      <c r="M82" s="183">
        <v>45927.333333333343</v>
      </c>
      <c r="N82" s="183">
        <v>45927.619444444441</v>
      </c>
      <c r="O82" s="94" t="s">
        <v>1324</v>
      </c>
      <c r="P82" s="8" t="s">
        <v>1333</v>
      </c>
      <c r="Q82" s="8" t="s">
        <v>1375</v>
      </c>
      <c r="R82" s="8" t="s">
        <v>1444</v>
      </c>
      <c r="S82" s="94"/>
      <c r="T82" s="90"/>
      <c r="U82" s="8" t="s">
        <v>1328</v>
      </c>
      <c r="V82" s="8" t="s">
        <v>1711</v>
      </c>
      <c r="W82" s="8" t="s">
        <v>165</v>
      </c>
      <c r="X82" s="8" t="s">
        <v>1712</v>
      </c>
      <c r="Y82" s="8" t="s">
        <v>25</v>
      </c>
      <c r="Z82" s="8" t="s">
        <v>177</v>
      </c>
      <c r="AA82" s="8" t="s">
        <v>267</v>
      </c>
      <c r="AB82" s="8">
        <v>1</v>
      </c>
      <c r="AC82" s="8">
        <v>0</v>
      </c>
      <c r="AD82" s="86">
        <f>IF(W82="SOPORTE_TELEFÓNICO",'BASE LIQUIDACION REDEBAN 2025'!$B$19,IF(W82="ENVÍO",'BASE LIQUIDACION REDEBAN 2025'!$C$2,IF(Y82="TIPO I",'BASE LIQUIDACION REDEBAN 2025'!$C$2,IF(Y82="TIPO II",'BASE LIQUIDACION REDEBAN 2025'!$C$3,IF(Y82="TIPO III",'BASE LIQUIDACION REDEBAN 2025'!$C$4,IF(Y82="TIPO IV",'BASE LIQUIDACION REDEBAN 2025'!$C$5,IF(Z82="AEREO",'BASE LIQUIDACION REDEBAN 2025'!$B$6,'BASE LIQUIDACION REDEBAN 2025'!$C$5)))))))</f>
        <v>65960.072302</v>
      </c>
      <c r="AE82" s="86">
        <f>IF(OR(W82="SOPORTE_TELEFÓNICO",W82="ENVÍO"),0,IF(Y82="TIPO I",'BASE LIQUIDACION REDEBAN 2025'!$B$10,IF(Y82="TIPO II",'BASE LIQUIDACION REDEBAN 2025'!$B$11,IF(Y82="TIPO III",'BASE LIQUIDACION REDEBAN 2025'!$B$12,'BASE LIQUIDACION REDEBAN 2025'!$B$13))))</f>
        <v>75096.394270399993</v>
      </c>
      <c r="AF82" s="86">
        <f t="shared" si="1"/>
        <v>65960.072302</v>
      </c>
      <c r="AG82" s="141"/>
      <c r="AH82" s="141"/>
    </row>
    <row r="83" spans="1:34" s="78" customFormat="1" ht="13.15">
      <c r="A83" s="8" t="s">
        <v>90</v>
      </c>
      <c r="B83" s="94" t="str">
        <f>VLOOKUP(A83,'CENTRO DE COSTOS'!A:D,4,FALSE)</f>
        <v>JUAN SEBASTIÁN RÍOS CASTRILLÓN</v>
      </c>
      <c r="C83" s="94" t="str">
        <f>VLOOKUP(A83,'CENTRO DE COSTOS'!A:D,2,FALSE)</f>
        <v>0004-0005</v>
      </c>
      <c r="D83" s="8">
        <v>5001</v>
      </c>
      <c r="E83" s="8">
        <v>2802204</v>
      </c>
      <c r="F83" s="8">
        <v>21681</v>
      </c>
      <c r="G83" s="8" t="s">
        <v>1321</v>
      </c>
      <c r="H83" s="8" t="s">
        <v>249</v>
      </c>
      <c r="I83" s="8" t="s">
        <v>90</v>
      </c>
      <c r="J83" s="8" t="s">
        <v>1713</v>
      </c>
      <c r="K83" s="8" t="s">
        <v>160</v>
      </c>
      <c r="L83" s="8" t="s">
        <v>1714</v>
      </c>
      <c r="M83" s="183">
        <v>45927.333333333343</v>
      </c>
      <c r="N83" s="183">
        <v>45927.62222222222</v>
      </c>
      <c r="O83" s="94" t="s">
        <v>1324</v>
      </c>
      <c r="P83" s="8" t="s">
        <v>1333</v>
      </c>
      <c r="Q83" s="8" t="s">
        <v>1351</v>
      </c>
      <c r="R83" s="8" t="s">
        <v>1352</v>
      </c>
      <c r="S83" s="94"/>
      <c r="T83" s="90"/>
      <c r="U83" s="8" t="s">
        <v>1328</v>
      </c>
      <c r="V83" s="8" t="s">
        <v>1715</v>
      </c>
      <c r="W83" s="8" t="s">
        <v>1552</v>
      </c>
      <c r="X83" s="8" t="s">
        <v>1553</v>
      </c>
      <c r="Y83" s="8" t="s">
        <v>25</v>
      </c>
      <c r="Z83" s="8" t="s">
        <v>177</v>
      </c>
      <c r="AA83" s="8" t="s">
        <v>361</v>
      </c>
      <c r="AB83" s="8">
        <v>0</v>
      </c>
      <c r="AC83" s="8">
        <v>0</v>
      </c>
      <c r="AD83" s="86">
        <f>IF(W83="SOPORTE_TELEFÓNICO",'BASE LIQUIDACION REDEBAN 2025'!$B$19,IF(W83="ENVÍO",'BASE LIQUIDACION REDEBAN 2025'!$C$2,IF(Y83="TIPO I",'BASE LIQUIDACION REDEBAN 2025'!$C$2,IF(Y83="TIPO II",'BASE LIQUIDACION REDEBAN 2025'!$C$3,IF(Y83="TIPO III",'BASE LIQUIDACION REDEBAN 2025'!$C$4,IF(Y83="TIPO IV",'BASE LIQUIDACION REDEBAN 2025'!$C$5,IF(Z83="AEREO",'BASE LIQUIDACION REDEBAN 2025'!$B$6,'BASE LIQUIDACION REDEBAN 2025'!$C$5)))))))</f>
        <v>41241.0800752</v>
      </c>
      <c r="AE83" s="86">
        <f>IF(OR(W83="SOPORTE_TELEFÓNICO",W83="ENVÍO"),0,IF(Y83="TIPO I",'BASE LIQUIDACION REDEBAN 2025'!$B$10,IF(Y83="TIPO II",'BASE LIQUIDACION REDEBAN 2025'!$B$11,IF(Y83="TIPO III",'BASE LIQUIDACION REDEBAN 2025'!$B$12,'BASE LIQUIDACION REDEBAN 2025'!$B$13))))</f>
        <v>0</v>
      </c>
      <c r="AF83" s="86">
        <f t="shared" si="1"/>
        <v>41241.0800752</v>
      </c>
      <c r="AG83" s="141"/>
      <c r="AH83" s="141"/>
    </row>
    <row r="84" spans="1:34" s="78" customFormat="1" ht="13.15">
      <c r="A84" s="8" t="s">
        <v>91</v>
      </c>
      <c r="B84" s="94" t="str">
        <f>VLOOKUP(A84,'CENTRO DE COSTOS'!A:D,4,FALSE)</f>
        <v>JOSE MAURICIO HERNANDEZ ROJAS</v>
      </c>
      <c r="C84" s="94" t="str">
        <f>VLOOKUP(A84,'CENTRO DE COSTOS'!A:D,2,FALSE)</f>
        <v>0004-0001</v>
      </c>
      <c r="D84" s="8">
        <v>5154</v>
      </c>
      <c r="E84" s="8">
        <v>2801863</v>
      </c>
      <c r="F84" s="8">
        <v>52871</v>
      </c>
      <c r="G84" s="8" t="s">
        <v>1321</v>
      </c>
      <c r="H84" s="8" t="s">
        <v>249</v>
      </c>
      <c r="I84" s="8" t="s">
        <v>1716</v>
      </c>
      <c r="J84" s="8" t="s">
        <v>1717</v>
      </c>
      <c r="K84" s="8" t="s">
        <v>160</v>
      </c>
      <c r="L84" s="8" t="s">
        <v>1718</v>
      </c>
      <c r="M84" s="183">
        <v>45926.734722222223</v>
      </c>
      <c r="N84" s="183">
        <v>45927.72152777778</v>
      </c>
      <c r="O84" s="94" t="s">
        <v>1324</v>
      </c>
      <c r="P84" s="8" t="s">
        <v>1333</v>
      </c>
      <c r="Q84" s="8" t="s">
        <v>1375</v>
      </c>
      <c r="R84" s="8" t="s">
        <v>1444</v>
      </c>
      <c r="S84" s="94"/>
      <c r="T84" s="90"/>
      <c r="U84" s="8" t="s">
        <v>1328</v>
      </c>
      <c r="V84" s="8" t="s">
        <v>1719</v>
      </c>
      <c r="W84" s="8" t="s">
        <v>165</v>
      </c>
      <c r="X84" s="8" t="s">
        <v>1720</v>
      </c>
      <c r="Y84" s="8" t="s">
        <v>28</v>
      </c>
      <c r="Z84" s="8" t="s">
        <v>177</v>
      </c>
      <c r="AA84" s="8" t="s">
        <v>1447</v>
      </c>
      <c r="AB84" s="8">
        <v>1</v>
      </c>
      <c r="AC84" s="8">
        <v>0</v>
      </c>
      <c r="AD84" s="86">
        <f>IF(W84="SOPORTE_TELEFÓNICO",'BASE LIQUIDACION REDEBAN 2025'!$B$19,IF(W84="ENVÍO",'BASE LIQUIDACION REDEBAN 2025'!$C$2,IF(Y84="TIPO I",'BASE LIQUIDACION REDEBAN 2025'!$C$2,IF(Y84="TIPO II",'BASE LIQUIDACION REDEBAN 2025'!$C$3,IF(Y84="TIPO III",'BASE LIQUIDACION REDEBAN 2025'!$C$4,IF(Y84="TIPO IV",'BASE LIQUIDACION REDEBAN 2025'!$C$5,IF(Z84="AEREO",'BASE LIQUIDACION REDEBAN 2025'!$B$6,'BASE LIQUIDACION REDEBAN 2025'!$C$5)))))))</f>
        <v>144967.87232000002</v>
      </c>
      <c r="AE84" s="86">
        <f>IF(OR(W84="SOPORTE_TELEFÓNICO",W84="ENVÍO"),0,IF(Y84="TIPO I",'BASE LIQUIDACION REDEBAN 2025'!$B$10,IF(Y84="TIPO II",'BASE LIQUIDACION REDEBAN 2025'!$B$11,IF(Y84="TIPO III",'BASE LIQUIDACION REDEBAN 2025'!$B$12,'BASE LIQUIDACION REDEBAN 2025'!$B$13))))</f>
        <v>140395.6348884</v>
      </c>
      <c r="AF84" s="86">
        <f t="shared" si="1"/>
        <v>144967.87232000002</v>
      </c>
      <c r="AG84" s="141"/>
      <c r="AH84" s="141"/>
    </row>
    <row r="85" spans="1:34" s="78" customFormat="1" ht="13.15">
      <c r="A85" s="8" t="s">
        <v>87</v>
      </c>
      <c r="B85" s="94" t="str">
        <f>VLOOKUP(A85,'CENTRO DE COSTOS'!A:D,4,FALSE)</f>
        <v>DIEGO FERNANDO HENAO CARDONA</v>
      </c>
      <c r="C85" s="94" t="str">
        <f>VLOOKUP(A85,'CENTRO DE COSTOS'!A:D,2,FALSE)</f>
        <v>0004-0002</v>
      </c>
      <c r="D85" s="8">
        <v>17001</v>
      </c>
      <c r="E85" s="8">
        <v>2801553</v>
      </c>
      <c r="F85" s="8">
        <v>31691</v>
      </c>
      <c r="G85" s="8" t="s">
        <v>1321</v>
      </c>
      <c r="H85" s="8" t="s">
        <v>269</v>
      </c>
      <c r="I85" s="8" t="s">
        <v>87</v>
      </c>
      <c r="J85" s="8" t="s">
        <v>1721</v>
      </c>
      <c r="K85" s="8" t="s">
        <v>160</v>
      </c>
      <c r="L85" s="8" t="s">
        <v>1722</v>
      </c>
      <c r="M85" s="183">
        <v>45926.680555555547</v>
      </c>
      <c r="N85" s="183">
        <v>45927.542361111111</v>
      </c>
      <c r="O85" s="94" t="s">
        <v>1324</v>
      </c>
      <c r="P85" s="8" t="s">
        <v>1333</v>
      </c>
      <c r="Q85" s="8" t="s">
        <v>1512</v>
      </c>
      <c r="R85" s="8" t="s">
        <v>1512</v>
      </c>
      <c r="S85" s="94"/>
      <c r="T85" s="90"/>
      <c r="U85" s="8" t="s">
        <v>1328</v>
      </c>
      <c r="V85" s="8" t="s">
        <v>1723</v>
      </c>
      <c r="W85" s="8" t="s">
        <v>165</v>
      </c>
      <c r="X85" s="8" t="s">
        <v>1724</v>
      </c>
      <c r="Y85" s="8" t="s">
        <v>25</v>
      </c>
      <c r="Z85" s="8" t="s">
        <v>177</v>
      </c>
      <c r="AA85" s="8" t="s">
        <v>1533</v>
      </c>
      <c r="AB85" s="8">
        <v>1</v>
      </c>
      <c r="AC85" s="8">
        <v>0</v>
      </c>
      <c r="AD85" s="86">
        <f>IF(W85="SOPORTE_TELEFÓNICO",'BASE LIQUIDACION REDEBAN 2025'!$B$19,IF(W85="ENVÍO",'BASE LIQUIDACION REDEBAN 2025'!$C$2,IF(Y85="TIPO I",'BASE LIQUIDACION REDEBAN 2025'!$C$2,IF(Y85="TIPO II",'BASE LIQUIDACION REDEBAN 2025'!$C$3,IF(Y85="TIPO III",'BASE LIQUIDACION REDEBAN 2025'!$C$4,IF(Y85="TIPO IV",'BASE LIQUIDACION REDEBAN 2025'!$C$5,IF(Z85="AEREO",'BASE LIQUIDACION REDEBAN 2025'!$B$6,'BASE LIQUIDACION REDEBAN 2025'!$C$5)))))))</f>
        <v>65960.072302</v>
      </c>
      <c r="AE85" s="86">
        <f>IF(OR(W85="SOPORTE_TELEFÓNICO",W85="ENVÍO"),0,IF(Y85="TIPO I",'BASE LIQUIDACION REDEBAN 2025'!$B$10,IF(Y85="TIPO II",'BASE LIQUIDACION REDEBAN 2025'!$B$11,IF(Y85="TIPO III",'BASE LIQUIDACION REDEBAN 2025'!$B$12,'BASE LIQUIDACION REDEBAN 2025'!$B$13))))</f>
        <v>75096.394270399993</v>
      </c>
      <c r="AF85" s="86">
        <f t="shared" si="1"/>
        <v>65960.072302</v>
      </c>
      <c r="AG85" s="141"/>
      <c r="AH85" s="141"/>
    </row>
    <row r="86" spans="1:34" s="78" customFormat="1" ht="13.15">
      <c r="A86" s="8" t="s">
        <v>90</v>
      </c>
      <c r="B86" s="94" t="str">
        <f>VLOOKUP(A86,'CENTRO DE COSTOS'!A:D,4,FALSE)</f>
        <v>JUAN SEBASTIÁN RÍOS CASTRILLÓN</v>
      </c>
      <c r="C86" s="94" t="str">
        <f>VLOOKUP(A86,'CENTRO DE COSTOS'!A:D,2,FALSE)</f>
        <v>0004-0005</v>
      </c>
      <c r="D86" s="8">
        <v>5001</v>
      </c>
      <c r="E86" s="8">
        <v>2801414</v>
      </c>
      <c r="F86" s="8">
        <v>24170</v>
      </c>
      <c r="G86" s="8" t="s">
        <v>1321</v>
      </c>
      <c r="H86" s="8" t="s">
        <v>249</v>
      </c>
      <c r="I86" s="8" t="s">
        <v>90</v>
      </c>
      <c r="J86" s="8" t="s">
        <v>1725</v>
      </c>
      <c r="K86" s="8" t="s">
        <v>160</v>
      </c>
      <c r="L86" s="8" t="s">
        <v>1726</v>
      </c>
      <c r="M86" s="183">
        <v>45926.665972222218</v>
      </c>
      <c r="N86" s="183">
        <v>45927.535416666673</v>
      </c>
      <c r="O86" s="94" t="s">
        <v>1324</v>
      </c>
      <c r="P86" s="8" t="s">
        <v>1325</v>
      </c>
      <c r="Q86" s="8" t="s">
        <v>1351</v>
      </c>
      <c r="R86" s="8" t="s">
        <v>1689</v>
      </c>
      <c r="S86" s="94"/>
      <c r="T86" s="90"/>
      <c r="U86" s="8" t="s">
        <v>1328</v>
      </c>
      <c r="V86" s="8" t="s">
        <v>1727</v>
      </c>
      <c r="W86" s="8" t="s">
        <v>165</v>
      </c>
      <c r="X86" s="8" t="s">
        <v>1728</v>
      </c>
      <c r="Y86" s="8" t="s">
        <v>25</v>
      </c>
      <c r="Z86" s="8" t="s">
        <v>177</v>
      </c>
      <c r="AA86" s="8" t="s">
        <v>1384</v>
      </c>
      <c r="AB86" s="8">
        <v>1</v>
      </c>
      <c r="AC86" s="8">
        <v>0</v>
      </c>
      <c r="AD86" s="86">
        <f>IF(W86="SOPORTE_TELEFÓNICO",'BASE LIQUIDACION REDEBAN 2025'!$B$19,IF(W86="ENVÍO",'BASE LIQUIDACION REDEBAN 2025'!$C$2,IF(Y86="TIPO I",'BASE LIQUIDACION REDEBAN 2025'!$C$2,IF(Y86="TIPO II",'BASE LIQUIDACION REDEBAN 2025'!$C$3,IF(Y86="TIPO III",'BASE LIQUIDACION REDEBAN 2025'!$C$4,IF(Y86="TIPO IV",'BASE LIQUIDACION REDEBAN 2025'!$C$5,IF(Z86="AEREO",'BASE LIQUIDACION REDEBAN 2025'!$B$6,'BASE LIQUIDACION REDEBAN 2025'!$C$5)))))))</f>
        <v>65960.072302</v>
      </c>
      <c r="AE86" s="86">
        <f>IF(OR(W86="SOPORTE_TELEFÓNICO",W86="ENVÍO"),0,IF(Y86="TIPO I",'BASE LIQUIDACION REDEBAN 2025'!$B$10,IF(Y86="TIPO II",'BASE LIQUIDACION REDEBAN 2025'!$B$11,IF(Y86="TIPO III",'BASE LIQUIDACION REDEBAN 2025'!$B$12,'BASE LIQUIDACION REDEBAN 2025'!$B$13))))</f>
        <v>75096.394270399993</v>
      </c>
      <c r="AF86" s="86">
        <f t="shared" si="1"/>
        <v>65960.072302</v>
      </c>
      <c r="AG86" s="141"/>
      <c r="AH86" s="141"/>
    </row>
    <row r="87" spans="1:34" s="78" customFormat="1" ht="13.15">
      <c r="A87" s="8" t="s">
        <v>90</v>
      </c>
      <c r="B87" s="94" t="str">
        <f>VLOOKUP(A87,'CENTRO DE COSTOS'!A:D,4,FALSE)</f>
        <v>JUAN SEBASTIÁN RÍOS CASTRILLÓN</v>
      </c>
      <c r="C87" s="94" t="str">
        <f>VLOOKUP(A87,'CENTRO DE COSTOS'!A:D,2,FALSE)</f>
        <v>0004-0005</v>
      </c>
      <c r="D87" s="8">
        <v>5212</v>
      </c>
      <c r="E87" s="8">
        <v>2801407</v>
      </c>
      <c r="F87" s="8">
        <v>73495</v>
      </c>
      <c r="G87" s="8" t="s">
        <v>1321</v>
      </c>
      <c r="H87" s="8" t="s">
        <v>249</v>
      </c>
      <c r="I87" s="8" t="s">
        <v>1729</v>
      </c>
      <c r="J87" s="8" t="s">
        <v>1730</v>
      </c>
      <c r="K87" s="8" t="s">
        <v>160</v>
      </c>
      <c r="L87" s="8" t="s">
        <v>1731</v>
      </c>
      <c r="M87" s="183">
        <v>45926.665277777778</v>
      </c>
      <c r="N87" s="183">
        <v>45927.532638888893</v>
      </c>
      <c r="O87" s="94" t="s">
        <v>1324</v>
      </c>
      <c r="P87" s="8" t="s">
        <v>1333</v>
      </c>
      <c r="Q87" s="8" t="s">
        <v>1340</v>
      </c>
      <c r="R87" s="8" t="s">
        <v>1341</v>
      </c>
      <c r="S87" s="94"/>
      <c r="T87" s="90"/>
      <c r="U87" s="8" t="s">
        <v>1328</v>
      </c>
      <c r="V87" s="8" t="s">
        <v>1732</v>
      </c>
      <c r="W87" s="8" t="s">
        <v>165</v>
      </c>
      <c r="X87" s="8" t="s">
        <v>1733</v>
      </c>
      <c r="Y87" s="8" t="s">
        <v>25</v>
      </c>
      <c r="Z87" s="8" t="s">
        <v>177</v>
      </c>
      <c r="AA87" s="8" t="s">
        <v>988</v>
      </c>
      <c r="AB87" s="8">
        <v>1</v>
      </c>
      <c r="AC87" s="8">
        <v>0</v>
      </c>
      <c r="AD87" s="86">
        <f>IF(W87="SOPORTE_TELEFÓNICO",'BASE LIQUIDACION REDEBAN 2025'!$B$19,IF(W87="ENVÍO",'BASE LIQUIDACION REDEBAN 2025'!$C$2,IF(Y87="TIPO I",'BASE LIQUIDACION REDEBAN 2025'!$C$2,IF(Y87="TIPO II",'BASE LIQUIDACION REDEBAN 2025'!$C$3,IF(Y87="TIPO III",'BASE LIQUIDACION REDEBAN 2025'!$C$4,IF(Y87="TIPO IV",'BASE LIQUIDACION REDEBAN 2025'!$C$5,IF(Z87="AEREO",'BASE LIQUIDACION REDEBAN 2025'!$B$6,'BASE LIQUIDACION REDEBAN 2025'!$C$5)))))))</f>
        <v>65960.072302</v>
      </c>
      <c r="AE87" s="86">
        <f>IF(OR(W87="SOPORTE_TELEFÓNICO",W87="ENVÍO"),0,IF(Y87="TIPO I",'BASE LIQUIDACION REDEBAN 2025'!$B$10,IF(Y87="TIPO II",'BASE LIQUIDACION REDEBAN 2025'!$B$11,IF(Y87="TIPO III",'BASE LIQUIDACION REDEBAN 2025'!$B$12,'BASE LIQUIDACION REDEBAN 2025'!$B$13))))</f>
        <v>75096.394270399993</v>
      </c>
      <c r="AF87" s="86">
        <f t="shared" si="1"/>
        <v>65960.072302</v>
      </c>
      <c r="AG87" s="141"/>
      <c r="AH87" s="141"/>
    </row>
    <row r="88" spans="1:34" s="78" customFormat="1" ht="13.15">
      <c r="A88" s="8" t="s">
        <v>91</v>
      </c>
      <c r="B88" s="94" t="str">
        <f>VLOOKUP(A88,'CENTRO DE COSTOS'!A:D,4,FALSE)</f>
        <v>JOSE MAURICIO HERNANDEZ ROJAS</v>
      </c>
      <c r="C88" s="94" t="str">
        <f>VLOOKUP(A88,'CENTRO DE COSTOS'!A:D,2,FALSE)</f>
        <v>0004-0001</v>
      </c>
      <c r="D88" s="8">
        <v>5495</v>
      </c>
      <c r="E88" s="8">
        <v>2801289</v>
      </c>
      <c r="F88" s="8">
        <v>59996</v>
      </c>
      <c r="G88" s="8" t="s">
        <v>1321</v>
      </c>
      <c r="H88" s="8" t="s">
        <v>249</v>
      </c>
      <c r="I88" s="8" t="s">
        <v>1734</v>
      </c>
      <c r="J88" s="8" t="s">
        <v>1735</v>
      </c>
      <c r="K88" s="8" t="s">
        <v>160</v>
      </c>
      <c r="L88" s="8" t="s">
        <v>1736</v>
      </c>
      <c r="M88" s="183">
        <v>45926.659722222219</v>
      </c>
      <c r="N88" s="183">
        <v>45929.510416666657</v>
      </c>
      <c r="O88" s="94" t="s">
        <v>1324</v>
      </c>
      <c r="P88" s="8" t="s">
        <v>1333</v>
      </c>
      <c r="Q88" s="8" t="s">
        <v>1326</v>
      </c>
      <c r="R88" s="8" t="s">
        <v>1470</v>
      </c>
      <c r="S88" s="94"/>
      <c r="T88" s="90"/>
      <c r="U88" s="8" t="s">
        <v>1328</v>
      </c>
      <c r="V88" s="8" t="s">
        <v>1737</v>
      </c>
      <c r="W88" s="8" t="s">
        <v>165</v>
      </c>
      <c r="X88" s="8" t="s">
        <v>1738</v>
      </c>
      <c r="Y88" s="8" t="s">
        <v>30</v>
      </c>
      <c r="Z88" s="8" t="s">
        <v>177</v>
      </c>
      <c r="AA88" s="8" t="s">
        <v>1493</v>
      </c>
      <c r="AB88" s="8">
        <v>1</v>
      </c>
      <c r="AC88" s="8">
        <v>0</v>
      </c>
      <c r="AD88" s="86">
        <f>IF(W88="SOPORTE_TELEFÓNICO",'BASE LIQUIDACION REDEBAN 2025'!$B$19,IF(W88="ENVÍO",'BASE LIQUIDACION REDEBAN 2025'!$C$2,IF(Y88="TIPO I",'BASE LIQUIDACION REDEBAN 2025'!$C$2,IF(Y88="TIPO II",'BASE LIQUIDACION REDEBAN 2025'!$C$3,IF(Y88="TIPO III",'BASE LIQUIDACION REDEBAN 2025'!$C$4,IF(Y88="TIPO IV",'BASE LIQUIDACION REDEBAN 2025'!$C$5,IF(Z88="AEREO",'BASE LIQUIDACION REDEBAN 2025'!$B$6,'BASE LIQUIDACION REDEBAN 2025'!$C$5)))))))</f>
        <v>275728.78077800001</v>
      </c>
      <c r="AE88" s="86">
        <f>IF(OR(W88="SOPORTE_TELEFÓNICO",W88="ENVÍO"),0,IF(Y88="TIPO I",'BASE LIQUIDACION REDEBAN 2025'!$B$10,IF(Y88="TIPO II",'BASE LIQUIDACION REDEBAN 2025'!$B$11,IF(Y88="TIPO III",'BASE LIQUIDACION REDEBAN 2025'!$B$12,'BASE LIQUIDACION REDEBAN 2025'!$B$13))))</f>
        <v>196536.5258152</v>
      </c>
      <c r="AF88" s="86">
        <f t="shared" si="1"/>
        <v>275728.78077800001</v>
      </c>
      <c r="AG88" s="141"/>
      <c r="AH88" s="141"/>
    </row>
    <row r="89" spans="1:34" s="78" customFormat="1" ht="13.15">
      <c r="A89" s="8" t="s">
        <v>64</v>
      </c>
      <c r="B89" s="94" t="str">
        <f>VLOOKUP(A89,'CENTRO DE COSTOS'!A:D,4,FALSE)</f>
        <v>JOSE MAURICIO HERNANDEZ ROJAS</v>
      </c>
      <c r="C89" s="94" t="str">
        <f>VLOOKUP(A89,'CENTRO DE COSTOS'!A:D,2,FALSE)</f>
        <v>0004-0001</v>
      </c>
      <c r="D89" s="8">
        <v>8001</v>
      </c>
      <c r="E89" s="8">
        <v>2801014</v>
      </c>
      <c r="F89" s="8">
        <v>47811</v>
      </c>
      <c r="G89" s="8" t="s">
        <v>1321</v>
      </c>
      <c r="H89" s="8" t="s">
        <v>1045</v>
      </c>
      <c r="I89" s="8" t="s">
        <v>64</v>
      </c>
      <c r="J89" s="8" t="s">
        <v>1739</v>
      </c>
      <c r="K89" s="8" t="s">
        <v>160</v>
      </c>
      <c r="L89" s="8" t="s">
        <v>1740</v>
      </c>
      <c r="M89" s="183">
        <v>45926.621527777781</v>
      </c>
      <c r="N89" s="183">
        <v>45927.527777777781</v>
      </c>
      <c r="O89" s="94" t="s">
        <v>1324</v>
      </c>
      <c r="P89" s="8" t="s">
        <v>1325</v>
      </c>
      <c r="Q89" s="8" t="s">
        <v>1464</v>
      </c>
      <c r="R89" s="8" t="s">
        <v>1486</v>
      </c>
      <c r="S89" s="94"/>
      <c r="T89" s="90"/>
      <c r="U89" s="8" t="s">
        <v>1328</v>
      </c>
      <c r="V89" s="8" t="s">
        <v>1741</v>
      </c>
      <c r="W89" s="8" t="s">
        <v>165</v>
      </c>
      <c r="X89" s="8" t="s">
        <v>1742</v>
      </c>
      <c r="Y89" s="8" t="s">
        <v>25</v>
      </c>
      <c r="Z89" s="8" t="s">
        <v>177</v>
      </c>
      <c r="AA89" s="8" t="s">
        <v>1743</v>
      </c>
      <c r="AB89" s="8">
        <v>1</v>
      </c>
      <c r="AC89" s="8">
        <v>0</v>
      </c>
      <c r="AD89" s="86">
        <f>IF(W89="SOPORTE_TELEFÓNICO",'BASE LIQUIDACION REDEBAN 2025'!$B$19,IF(W89="ENVÍO",'BASE LIQUIDACION REDEBAN 2025'!$C$2,IF(Y89="TIPO I",'BASE LIQUIDACION REDEBAN 2025'!$C$2,IF(Y89="TIPO II",'BASE LIQUIDACION REDEBAN 2025'!$C$3,IF(Y89="TIPO III",'BASE LIQUIDACION REDEBAN 2025'!$C$4,IF(Y89="TIPO IV",'BASE LIQUIDACION REDEBAN 2025'!$C$5,IF(Z89="AEREO",'BASE LIQUIDACION REDEBAN 2025'!$B$6,'BASE LIQUIDACION REDEBAN 2025'!$C$5)))))))</f>
        <v>65960.072302</v>
      </c>
      <c r="AE89" s="86">
        <f>IF(OR(W89="SOPORTE_TELEFÓNICO",W89="ENVÍO"),0,IF(Y89="TIPO I",'BASE LIQUIDACION REDEBAN 2025'!$B$10,IF(Y89="TIPO II",'BASE LIQUIDACION REDEBAN 2025'!$B$11,IF(Y89="TIPO III",'BASE LIQUIDACION REDEBAN 2025'!$B$12,'BASE LIQUIDACION REDEBAN 2025'!$B$13))))</f>
        <v>75096.394270399993</v>
      </c>
      <c r="AF89" s="86">
        <f t="shared" si="1"/>
        <v>65960.072302</v>
      </c>
      <c r="AG89" s="141"/>
      <c r="AH89" s="141"/>
    </row>
    <row r="90" spans="1:34" s="78" customFormat="1" ht="13.15">
      <c r="A90" s="8" t="s">
        <v>76</v>
      </c>
      <c r="B90" s="94" t="str">
        <f>VLOOKUP(A90,'CENTRO DE COSTOS'!A:D,4,FALSE)</f>
        <v>DIEGO FERNANDO HENAO CARDONA</v>
      </c>
      <c r="C90" s="94" t="str">
        <f>VLOOKUP(A90,'CENTRO DE COSTOS'!A:D,2,FALSE)</f>
        <v>0004-0003</v>
      </c>
      <c r="D90" s="8">
        <v>76001</v>
      </c>
      <c r="E90" s="8">
        <v>2800344</v>
      </c>
      <c r="F90" s="8">
        <v>79364</v>
      </c>
      <c r="G90" s="8" t="s">
        <v>1321</v>
      </c>
      <c r="H90" s="8" t="s">
        <v>232</v>
      </c>
      <c r="I90" s="8" t="s">
        <v>76</v>
      </c>
      <c r="J90" s="8" t="s">
        <v>1744</v>
      </c>
      <c r="K90" s="8" t="s">
        <v>160</v>
      </c>
      <c r="L90" s="8" t="s">
        <v>1745</v>
      </c>
      <c r="M90" s="183">
        <v>45926.570833333331</v>
      </c>
      <c r="N90" s="183">
        <v>45927.515972222223</v>
      </c>
      <c r="O90" s="94" t="s">
        <v>1324</v>
      </c>
      <c r="P90" s="8" t="s">
        <v>1333</v>
      </c>
      <c r="Q90" s="8" t="s">
        <v>1326</v>
      </c>
      <c r="R90" s="8" t="s">
        <v>1381</v>
      </c>
      <c r="S90" s="94"/>
      <c r="T90" s="90"/>
      <c r="U90" s="8" t="s">
        <v>1328</v>
      </c>
      <c r="V90" s="8" t="s">
        <v>1746</v>
      </c>
      <c r="W90" s="8" t="s">
        <v>165</v>
      </c>
      <c r="X90" s="8" t="s">
        <v>1747</v>
      </c>
      <c r="Y90" s="8" t="s">
        <v>25</v>
      </c>
      <c r="Z90" s="8" t="s">
        <v>177</v>
      </c>
      <c r="AA90" s="8" t="s">
        <v>1200</v>
      </c>
      <c r="AB90" s="8">
        <v>1</v>
      </c>
      <c r="AC90" s="8">
        <v>0</v>
      </c>
      <c r="AD90" s="86">
        <f>IF(W90="SOPORTE_TELEFÓNICO",'BASE LIQUIDACION REDEBAN 2025'!$B$19,IF(W90="ENVÍO",'BASE LIQUIDACION REDEBAN 2025'!$C$2,IF(Y90="TIPO I",'BASE LIQUIDACION REDEBAN 2025'!$C$2,IF(Y90="TIPO II",'BASE LIQUIDACION REDEBAN 2025'!$C$3,IF(Y90="TIPO III",'BASE LIQUIDACION REDEBAN 2025'!$C$4,IF(Y90="TIPO IV",'BASE LIQUIDACION REDEBAN 2025'!$C$5,IF(Z90="AEREO",'BASE LIQUIDACION REDEBAN 2025'!$B$6,'BASE LIQUIDACION REDEBAN 2025'!$C$5)))))))</f>
        <v>65960.072302</v>
      </c>
      <c r="AE90" s="86">
        <f>IF(OR(W90="SOPORTE_TELEFÓNICO",W90="ENVÍO"),0,IF(Y90="TIPO I",'BASE LIQUIDACION REDEBAN 2025'!$B$10,IF(Y90="TIPO II",'BASE LIQUIDACION REDEBAN 2025'!$B$11,IF(Y90="TIPO III",'BASE LIQUIDACION REDEBAN 2025'!$B$12,'BASE LIQUIDACION REDEBAN 2025'!$B$13))))</f>
        <v>75096.394270399993</v>
      </c>
      <c r="AF90" s="86">
        <f t="shared" si="1"/>
        <v>65960.072302</v>
      </c>
      <c r="AG90" s="141"/>
      <c r="AH90" s="141"/>
    </row>
    <row r="91" spans="1:34" s="78" customFormat="1" ht="13.15">
      <c r="A91" s="8" t="s">
        <v>90</v>
      </c>
      <c r="B91" s="94" t="str">
        <f>VLOOKUP(A91,'CENTRO DE COSTOS'!A:D,4,FALSE)</f>
        <v>JUAN SEBASTIÁN RÍOS CASTRILLÓN</v>
      </c>
      <c r="C91" s="94" t="str">
        <f>VLOOKUP(A91,'CENTRO DE COSTOS'!A:D,2,FALSE)</f>
        <v>0004-0005</v>
      </c>
      <c r="D91" s="8">
        <v>5129</v>
      </c>
      <c r="E91" s="8">
        <v>2800311</v>
      </c>
      <c r="F91" s="8">
        <v>72949</v>
      </c>
      <c r="G91" s="8" t="s">
        <v>1321</v>
      </c>
      <c r="H91" s="8" t="s">
        <v>249</v>
      </c>
      <c r="I91" s="8" t="s">
        <v>269</v>
      </c>
      <c r="J91" s="8" t="s">
        <v>1748</v>
      </c>
      <c r="K91" s="8" t="s">
        <v>160</v>
      </c>
      <c r="L91" s="8" t="s">
        <v>1749</v>
      </c>
      <c r="M91" s="183">
        <v>45926.55</v>
      </c>
      <c r="N91" s="183">
        <v>45927.511111111111</v>
      </c>
      <c r="O91" s="94" t="s">
        <v>1324</v>
      </c>
      <c r="P91" s="8" t="s">
        <v>1333</v>
      </c>
      <c r="Q91" s="8" t="s">
        <v>1362</v>
      </c>
      <c r="R91" s="8" t="s">
        <v>1363</v>
      </c>
      <c r="S91" s="94"/>
      <c r="T91" s="90"/>
      <c r="U91" s="8" t="s">
        <v>1328</v>
      </c>
      <c r="V91" s="8" t="s">
        <v>1750</v>
      </c>
      <c r="W91" s="8" t="s">
        <v>165</v>
      </c>
      <c r="X91" s="8" t="s">
        <v>1751</v>
      </c>
      <c r="Y91" s="8" t="s">
        <v>25</v>
      </c>
      <c r="Z91" s="8" t="s">
        <v>177</v>
      </c>
      <c r="AA91" s="8" t="s">
        <v>368</v>
      </c>
      <c r="AB91" s="8">
        <v>1</v>
      </c>
      <c r="AC91" s="8">
        <v>0</v>
      </c>
      <c r="AD91" s="86">
        <f>IF(W91="SOPORTE_TELEFÓNICO",'BASE LIQUIDACION REDEBAN 2025'!$B$19,IF(W91="ENVÍO",'BASE LIQUIDACION REDEBAN 2025'!$C$2,IF(Y91="TIPO I",'BASE LIQUIDACION REDEBAN 2025'!$C$2,IF(Y91="TIPO II",'BASE LIQUIDACION REDEBAN 2025'!$C$3,IF(Y91="TIPO III",'BASE LIQUIDACION REDEBAN 2025'!$C$4,IF(Y91="TIPO IV",'BASE LIQUIDACION REDEBAN 2025'!$C$5,IF(Z91="AEREO",'BASE LIQUIDACION REDEBAN 2025'!$B$6,'BASE LIQUIDACION REDEBAN 2025'!$C$5)))))))</f>
        <v>65960.072302</v>
      </c>
      <c r="AE91" s="86">
        <f>IF(OR(W91="SOPORTE_TELEFÓNICO",W91="ENVÍO"),0,IF(Y91="TIPO I",'BASE LIQUIDACION REDEBAN 2025'!$B$10,IF(Y91="TIPO II",'BASE LIQUIDACION REDEBAN 2025'!$B$11,IF(Y91="TIPO III",'BASE LIQUIDACION REDEBAN 2025'!$B$12,'BASE LIQUIDACION REDEBAN 2025'!$B$13))))</f>
        <v>75096.394270399993</v>
      </c>
      <c r="AF91" s="86">
        <f t="shared" si="1"/>
        <v>65960.072302</v>
      </c>
      <c r="AG91" s="141"/>
      <c r="AH91" s="141"/>
    </row>
    <row r="92" spans="1:34" s="78" customFormat="1" ht="13.15">
      <c r="A92" s="8" t="s">
        <v>86</v>
      </c>
      <c r="B92" s="94" t="str">
        <f>VLOOKUP(A92,'CENTRO DE COSTOS'!A:D,4,FALSE)</f>
        <v>KEVIN ALEXIS CORZO BUSTOS</v>
      </c>
      <c r="C92" s="94" t="str">
        <f>VLOOKUP(A92,'CENTRO DE COSTOS'!A:D,2,FALSE)</f>
        <v>0004-0007</v>
      </c>
      <c r="D92" s="8">
        <v>73001</v>
      </c>
      <c r="E92" s="8">
        <v>2800076</v>
      </c>
      <c r="F92" s="8">
        <v>76834</v>
      </c>
      <c r="G92" s="8" t="s">
        <v>1321</v>
      </c>
      <c r="H92" s="8" t="s">
        <v>494</v>
      </c>
      <c r="I92" s="8" t="s">
        <v>86</v>
      </c>
      <c r="J92" s="8" t="s">
        <v>1752</v>
      </c>
      <c r="K92" s="8" t="s">
        <v>160</v>
      </c>
      <c r="L92" s="8" t="s">
        <v>1753</v>
      </c>
      <c r="M92" s="183">
        <v>45926.533333333333</v>
      </c>
      <c r="N92" s="183">
        <v>45926.746527777781</v>
      </c>
      <c r="O92" s="94" t="s">
        <v>1324</v>
      </c>
      <c r="P92" s="8" t="s">
        <v>1333</v>
      </c>
      <c r="Q92" s="8" t="s">
        <v>1517</v>
      </c>
      <c r="R92" s="8" t="s">
        <v>1341</v>
      </c>
      <c r="S92" s="94"/>
      <c r="T92" s="90"/>
      <c r="U92" s="8" t="s">
        <v>1328</v>
      </c>
      <c r="V92" s="8" t="s">
        <v>1754</v>
      </c>
      <c r="W92" s="8" t="s">
        <v>165</v>
      </c>
      <c r="X92" s="8" t="s">
        <v>1755</v>
      </c>
      <c r="Y92" s="8" t="s">
        <v>25</v>
      </c>
      <c r="Z92" s="8" t="s">
        <v>177</v>
      </c>
      <c r="AA92" s="8" t="s">
        <v>503</v>
      </c>
      <c r="AB92" s="8">
        <v>1</v>
      </c>
      <c r="AC92" s="8">
        <v>0</v>
      </c>
      <c r="AD92" s="86">
        <f>IF(W92="SOPORTE_TELEFÓNICO",'BASE LIQUIDACION REDEBAN 2025'!$B$19,IF(W92="ENVÍO",'BASE LIQUIDACION REDEBAN 2025'!$C$2,IF(Y92="TIPO I",'BASE LIQUIDACION REDEBAN 2025'!$C$2,IF(Y92="TIPO II",'BASE LIQUIDACION REDEBAN 2025'!$C$3,IF(Y92="TIPO III",'BASE LIQUIDACION REDEBAN 2025'!$C$4,IF(Y92="TIPO IV",'BASE LIQUIDACION REDEBAN 2025'!$C$5,IF(Z92="AEREO",'BASE LIQUIDACION REDEBAN 2025'!$B$6,'BASE LIQUIDACION REDEBAN 2025'!$C$5)))))))</f>
        <v>65960.072302</v>
      </c>
      <c r="AE92" s="86">
        <f>IF(OR(W92="SOPORTE_TELEFÓNICO",W92="ENVÍO"),0,IF(Y92="TIPO I",'BASE LIQUIDACION REDEBAN 2025'!$B$10,IF(Y92="TIPO II",'BASE LIQUIDACION REDEBAN 2025'!$B$11,IF(Y92="TIPO III",'BASE LIQUIDACION REDEBAN 2025'!$B$12,'BASE LIQUIDACION REDEBAN 2025'!$B$13))))</f>
        <v>75096.394270399993</v>
      </c>
      <c r="AF92" s="86">
        <f t="shared" si="1"/>
        <v>65960.072302</v>
      </c>
      <c r="AG92" s="141"/>
      <c r="AH92" s="141"/>
    </row>
    <row r="93" spans="1:34" s="78" customFormat="1" ht="13.15">
      <c r="A93" s="8" t="s">
        <v>90</v>
      </c>
      <c r="B93" s="94" t="str">
        <f>VLOOKUP(A93,'CENTRO DE COSTOS'!A:D,4,FALSE)</f>
        <v>JUAN SEBASTIÁN RÍOS CASTRILLÓN</v>
      </c>
      <c r="C93" s="94" t="str">
        <f>VLOOKUP(A93,'CENTRO DE COSTOS'!A:D,2,FALSE)</f>
        <v>0004-0005</v>
      </c>
      <c r="D93" s="8">
        <v>5001</v>
      </c>
      <c r="E93" s="8">
        <v>2800128</v>
      </c>
      <c r="F93" s="8">
        <v>74073</v>
      </c>
      <c r="G93" s="8" t="s">
        <v>1321</v>
      </c>
      <c r="H93" s="8" t="s">
        <v>249</v>
      </c>
      <c r="I93" s="8" t="s">
        <v>90</v>
      </c>
      <c r="J93" s="8" t="s">
        <v>1756</v>
      </c>
      <c r="K93" s="8" t="s">
        <v>160</v>
      </c>
      <c r="L93" s="8" t="s">
        <v>1757</v>
      </c>
      <c r="M93" s="183">
        <v>45926.520138888889</v>
      </c>
      <c r="N93" s="183">
        <v>45927.505555555559</v>
      </c>
      <c r="O93" s="94" t="s">
        <v>1324</v>
      </c>
      <c r="P93" s="8" t="s">
        <v>1333</v>
      </c>
      <c r="Q93" s="8" t="s">
        <v>1351</v>
      </c>
      <c r="R93" s="8" t="s">
        <v>1352</v>
      </c>
      <c r="S93" s="94"/>
      <c r="T93" s="90"/>
      <c r="U93" s="8" t="s">
        <v>1328</v>
      </c>
      <c r="V93" s="8" t="s">
        <v>1758</v>
      </c>
      <c r="W93" s="8" t="s">
        <v>165</v>
      </c>
      <c r="X93" s="8" t="s">
        <v>1759</v>
      </c>
      <c r="Y93" s="8" t="s">
        <v>25</v>
      </c>
      <c r="Z93" s="8" t="s">
        <v>177</v>
      </c>
      <c r="AA93" s="8" t="s">
        <v>1760</v>
      </c>
      <c r="AB93" s="8">
        <v>1</v>
      </c>
      <c r="AC93" s="8">
        <v>0</v>
      </c>
      <c r="AD93" s="86">
        <f>IF(W93="SOPORTE_TELEFÓNICO",'BASE LIQUIDACION REDEBAN 2025'!$B$19,IF(W93="ENVÍO",'BASE LIQUIDACION REDEBAN 2025'!$C$2,IF(Y93="TIPO I",'BASE LIQUIDACION REDEBAN 2025'!$C$2,IF(Y93="TIPO II",'BASE LIQUIDACION REDEBAN 2025'!$C$3,IF(Y93="TIPO III",'BASE LIQUIDACION REDEBAN 2025'!$C$4,IF(Y93="TIPO IV",'BASE LIQUIDACION REDEBAN 2025'!$C$5,IF(Z93="AEREO",'BASE LIQUIDACION REDEBAN 2025'!$B$6,'BASE LIQUIDACION REDEBAN 2025'!$C$5)))))))</f>
        <v>65960.072302</v>
      </c>
      <c r="AE93" s="86">
        <f>IF(OR(W93="SOPORTE_TELEFÓNICO",W93="ENVÍO"),0,IF(Y93="TIPO I",'BASE LIQUIDACION REDEBAN 2025'!$B$10,IF(Y93="TIPO II",'BASE LIQUIDACION REDEBAN 2025'!$B$11,IF(Y93="TIPO III",'BASE LIQUIDACION REDEBAN 2025'!$B$12,'BASE LIQUIDACION REDEBAN 2025'!$B$13))))</f>
        <v>75096.394270399993</v>
      </c>
      <c r="AF93" s="86">
        <f t="shared" si="1"/>
        <v>65960.072302</v>
      </c>
      <c r="AG93" s="141"/>
      <c r="AH93" s="141"/>
    </row>
    <row r="94" spans="1:34" s="78" customFormat="1" ht="13.15">
      <c r="A94" s="8" t="s">
        <v>90</v>
      </c>
      <c r="B94" s="94" t="str">
        <f>VLOOKUP(A94,'CENTRO DE COSTOS'!A:D,4,FALSE)</f>
        <v>JUAN SEBASTIÁN RÍOS CASTRILLÓN</v>
      </c>
      <c r="C94" s="94" t="str">
        <f>VLOOKUP(A94,'CENTRO DE COSTOS'!A:D,2,FALSE)</f>
        <v>0004-0005</v>
      </c>
      <c r="D94" s="8">
        <v>5736</v>
      </c>
      <c r="E94" s="8">
        <v>2800126</v>
      </c>
      <c r="F94" s="8">
        <v>42448</v>
      </c>
      <c r="G94" s="8" t="s">
        <v>1321</v>
      </c>
      <c r="H94" s="8" t="s">
        <v>249</v>
      </c>
      <c r="I94" s="8" t="s">
        <v>586</v>
      </c>
      <c r="J94" s="8" t="s">
        <v>1761</v>
      </c>
      <c r="K94" s="8" t="s">
        <v>160</v>
      </c>
      <c r="L94" s="8" t="s">
        <v>1762</v>
      </c>
      <c r="M94" s="183">
        <v>45926.519444444442</v>
      </c>
      <c r="N94" s="183">
        <v>45926.753472222219</v>
      </c>
      <c r="O94" s="94" t="s">
        <v>1324</v>
      </c>
      <c r="P94" s="8" t="s">
        <v>1333</v>
      </c>
      <c r="Q94" s="8" t="s">
        <v>1326</v>
      </c>
      <c r="R94" s="8" t="s">
        <v>1381</v>
      </c>
      <c r="S94" s="94"/>
      <c r="T94" s="90"/>
      <c r="U94" s="8" t="s">
        <v>1328</v>
      </c>
      <c r="V94" s="8" t="s">
        <v>1763</v>
      </c>
      <c r="W94" s="8" t="s">
        <v>165</v>
      </c>
      <c r="X94" s="8" t="s">
        <v>1764</v>
      </c>
      <c r="Y94" s="8" t="s">
        <v>32</v>
      </c>
      <c r="Z94" s="8" t="s">
        <v>177</v>
      </c>
      <c r="AA94" s="8" t="s">
        <v>400</v>
      </c>
      <c r="AB94" s="8">
        <v>1</v>
      </c>
      <c r="AC94" s="8">
        <v>0</v>
      </c>
      <c r="AD94" s="86">
        <f>IF(W94="SOPORTE_TELEFÓNICO",'BASE LIQUIDACION REDEBAN 2025'!$B$19,IF(W94="ENVÍO",'BASE LIQUIDACION REDEBAN 2025'!$C$2,IF(Y94="TIPO I",'BASE LIQUIDACION REDEBAN 2025'!$C$2,IF(Y94="TIPO II",'BASE LIQUIDACION REDEBAN 2025'!$C$3,IF(Y94="TIPO III",'BASE LIQUIDACION REDEBAN 2025'!$C$4,IF(Y94="TIPO IV",'BASE LIQUIDACION REDEBAN 2025'!$C$5,IF(Z94="AEREO",'BASE LIQUIDACION REDEBAN 2025'!$B$6,'BASE LIQUIDACION REDEBAN 2025'!$C$5)))))))</f>
        <v>479588.87655000004</v>
      </c>
      <c r="AE94" s="86">
        <f>IF(OR(W94="SOPORTE_TELEFÓNICO",W94="ENVÍO"),0,IF(Y94="TIPO I",'BASE LIQUIDACION REDEBAN 2025'!$B$10,IF(Y94="TIPO II",'BASE LIQUIDACION REDEBAN 2025'!$B$11,IF(Y94="TIPO III",'BASE LIQUIDACION REDEBAN 2025'!$B$12,'BASE LIQUIDACION REDEBAN 2025'!$B$13))))</f>
        <v>196536.5258152</v>
      </c>
      <c r="AF94" s="86">
        <f t="shared" si="1"/>
        <v>479588.87655000004</v>
      </c>
      <c r="AG94" s="141"/>
      <c r="AH94" s="141"/>
    </row>
    <row r="95" spans="1:34" s="78" customFormat="1" ht="13.15">
      <c r="A95" s="8" t="s">
        <v>99</v>
      </c>
      <c r="B95" s="94" t="str">
        <f>VLOOKUP(A95,'CENTRO DE COSTOS'!A:D,4,FALSE)</f>
        <v>JOSE MAURICIO HERNANDEZ ROJAS</v>
      </c>
      <c r="C95" s="94" t="str">
        <f>VLOOKUP(A95,'CENTRO DE COSTOS'!A:D,2,FALSE)</f>
        <v>0004-0001</v>
      </c>
      <c r="D95" s="8">
        <v>20032</v>
      </c>
      <c r="E95" s="8">
        <v>2800122</v>
      </c>
      <c r="F95" s="8">
        <v>72469</v>
      </c>
      <c r="G95" s="8" t="s">
        <v>1321</v>
      </c>
      <c r="H95" s="8" t="s">
        <v>596</v>
      </c>
      <c r="I95" s="8" t="s">
        <v>1765</v>
      </c>
      <c r="J95" s="8" t="s">
        <v>1766</v>
      </c>
      <c r="K95" s="8" t="s">
        <v>160</v>
      </c>
      <c r="L95" s="8" t="s">
        <v>1767</v>
      </c>
      <c r="M95" s="183">
        <v>45926.518750000003</v>
      </c>
      <c r="N95" s="183">
        <v>45929.518055555563</v>
      </c>
      <c r="O95" s="94" t="s">
        <v>1324</v>
      </c>
      <c r="P95" s="8" t="s">
        <v>1333</v>
      </c>
      <c r="Q95" s="8" t="s">
        <v>1375</v>
      </c>
      <c r="R95" s="8" t="s">
        <v>1444</v>
      </c>
      <c r="S95" s="94"/>
      <c r="T95" s="90"/>
      <c r="U95" s="8" t="s">
        <v>1328</v>
      </c>
      <c r="V95" s="8" t="s">
        <v>1768</v>
      </c>
      <c r="W95" s="8" t="s">
        <v>165</v>
      </c>
      <c r="X95" s="8" t="s">
        <v>1769</v>
      </c>
      <c r="Y95" s="8" t="s">
        <v>30</v>
      </c>
      <c r="Z95" s="8" t="s">
        <v>177</v>
      </c>
      <c r="AA95" s="8" t="s">
        <v>1078</v>
      </c>
      <c r="AB95" s="8">
        <v>1</v>
      </c>
      <c r="AC95" s="8">
        <v>0</v>
      </c>
      <c r="AD95" s="86">
        <f>IF(W95="SOPORTE_TELEFÓNICO",'BASE LIQUIDACION REDEBAN 2025'!$B$19,IF(W95="ENVÍO",'BASE LIQUIDACION REDEBAN 2025'!$C$2,IF(Y95="TIPO I",'BASE LIQUIDACION REDEBAN 2025'!$C$2,IF(Y95="TIPO II",'BASE LIQUIDACION REDEBAN 2025'!$C$3,IF(Y95="TIPO III",'BASE LIQUIDACION REDEBAN 2025'!$C$4,IF(Y95="TIPO IV",'BASE LIQUIDACION REDEBAN 2025'!$C$5,IF(Z95="AEREO",'BASE LIQUIDACION REDEBAN 2025'!$B$6,'BASE LIQUIDACION REDEBAN 2025'!$C$5)))))))</f>
        <v>275728.78077800001</v>
      </c>
      <c r="AE95" s="86">
        <f>IF(OR(W95="SOPORTE_TELEFÓNICO",W95="ENVÍO"),0,IF(Y95="TIPO I",'BASE LIQUIDACION REDEBAN 2025'!$B$10,IF(Y95="TIPO II",'BASE LIQUIDACION REDEBAN 2025'!$B$11,IF(Y95="TIPO III",'BASE LIQUIDACION REDEBAN 2025'!$B$12,'BASE LIQUIDACION REDEBAN 2025'!$B$13))))</f>
        <v>196536.5258152</v>
      </c>
      <c r="AF95" s="86">
        <f t="shared" si="1"/>
        <v>275728.78077800001</v>
      </c>
      <c r="AG95" s="141"/>
      <c r="AH95" s="141"/>
    </row>
    <row r="96" spans="1:34" s="78" customFormat="1" ht="13.15">
      <c r="A96" s="8" t="s">
        <v>90</v>
      </c>
      <c r="B96" s="94" t="str">
        <f>VLOOKUP(A96,'CENTRO DE COSTOS'!A:D,4,FALSE)</f>
        <v>JUAN SEBASTIÁN RÍOS CASTRILLÓN</v>
      </c>
      <c r="C96" s="94" t="str">
        <f>VLOOKUP(A96,'CENTRO DE COSTOS'!A:D,2,FALSE)</f>
        <v>0004-0005</v>
      </c>
      <c r="D96" s="8">
        <v>5736</v>
      </c>
      <c r="E96" s="8">
        <v>2799955</v>
      </c>
      <c r="F96" s="8">
        <v>68646</v>
      </c>
      <c r="G96" s="8" t="s">
        <v>1321</v>
      </c>
      <c r="H96" s="8" t="s">
        <v>249</v>
      </c>
      <c r="I96" s="8" t="s">
        <v>586</v>
      </c>
      <c r="J96" s="8" t="s">
        <v>1770</v>
      </c>
      <c r="K96" s="8" t="s">
        <v>160</v>
      </c>
      <c r="L96" s="8" t="s">
        <v>1771</v>
      </c>
      <c r="M96" s="183">
        <v>45926.515972222223</v>
      </c>
      <c r="N96" s="183">
        <v>45927.400694444441</v>
      </c>
      <c r="O96" s="94" t="s">
        <v>1324</v>
      </c>
      <c r="P96" s="8" t="s">
        <v>1333</v>
      </c>
      <c r="Q96" s="8" t="s">
        <v>1676</v>
      </c>
      <c r="R96" s="8" t="s">
        <v>1677</v>
      </c>
      <c r="S96" s="94"/>
      <c r="T96" s="90"/>
      <c r="U96" s="8" t="s">
        <v>1328</v>
      </c>
      <c r="V96" s="8" t="s">
        <v>1772</v>
      </c>
      <c r="W96" s="8" t="s">
        <v>165</v>
      </c>
      <c r="X96" s="8" t="s">
        <v>1773</v>
      </c>
      <c r="Y96" s="8" t="s">
        <v>32</v>
      </c>
      <c r="Z96" s="8" t="s">
        <v>177</v>
      </c>
      <c r="AA96" s="8" t="s">
        <v>400</v>
      </c>
      <c r="AB96" s="8">
        <v>1</v>
      </c>
      <c r="AC96" s="8">
        <v>0</v>
      </c>
      <c r="AD96" s="86">
        <f>IF(W96="SOPORTE_TELEFÓNICO",'BASE LIQUIDACION REDEBAN 2025'!$B$19,IF(W96="ENVÍO",'BASE LIQUIDACION REDEBAN 2025'!$C$2,IF(Y96="TIPO I",'BASE LIQUIDACION REDEBAN 2025'!$C$2,IF(Y96="TIPO II",'BASE LIQUIDACION REDEBAN 2025'!$C$3,IF(Y96="TIPO III",'BASE LIQUIDACION REDEBAN 2025'!$C$4,IF(Y96="TIPO IV",'BASE LIQUIDACION REDEBAN 2025'!$C$5,IF(Z96="AEREO",'BASE LIQUIDACION REDEBAN 2025'!$B$6,'BASE LIQUIDACION REDEBAN 2025'!$C$5)))))))</f>
        <v>479588.87655000004</v>
      </c>
      <c r="AE96" s="86">
        <f>IF(OR(W96="SOPORTE_TELEFÓNICO",W96="ENVÍO"),0,IF(Y96="TIPO I",'BASE LIQUIDACION REDEBAN 2025'!$B$10,IF(Y96="TIPO II",'BASE LIQUIDACION REDEBAN 2025'!$B$11,IF(Y96="TIPO III",'BASE LIQUIDACION REDEBAN 2025'!$B$12,'BASE LIQUIDACION REDEBAN 2025'!$B$13))))</f>
        <v>196536.5258152</v>
      </c>
      <c r="AF96" s="86">
        <f t="shared" si="1"/>
        <v>479588.87655000004</v>
      </c>
      <c r="AG96" s="141"/>
      <c r="AH96" s="141"/>
    </row>
    <row r="97" spans="1:34" s="78" customFormat="1" ht="13.15">
      <c r="A97" s="8" t="s">
        <v>76</v>
      </c>
      <c r="B97" s="94" t="str">
        <f>VLOOKUP(A97,'CENTRO DE COSTOS'!A:D,4,FALSE)</f>
        <v>DIEGO FERNANDO HENAO CARDONA</v>
      </c>
      <c r="C97" s="94" t="str">
        <f>VLOOKUP(A97,'CENTRO DE COSTOS'!A:D,2,FALSE)</f>
        <v>0004-0003</v>
      </c>
      <c r="D97" s="8">
        <v>19001</v>
      </c>
      <c r="E97" s="8">
        <v>2799899</v>
      </c>
      <c r="F97" s="8">
        <v>19536</v>
      </c>
      <c r="G97" s="8" t="s">
        <v>1321</v>
      </c>
      <c r="H97" s="8" t="s">
        <v>171</v>
      </c>
      <c r="I97" s="8" t="s">
        <v>95</v>
      </c>
      <c r="J97" s="8" t="s">
        <v>1774</v>
      </c>
      <c r="K97" s="8" t="s">
        <v>160</v>
      </c>
      <c r="L97" s="8" t="s">
        <v>1775</v>
      </c>
      <c r="M97" s="183">
        <v>45926.515277777777</v>
      </c>
      <c r="N97" s="183">
        <v>45926.763194444437</v>
      </c>
      <c r="O97" s="94" t="s">
        <v>1324</v>
      </c>
      <c r="P97" s="8" t="s">
        <v>1333</v>
      </c>
      <c r="Q97" s="8" t="s">
        <v>1423</v>
      </c>
      <c r="R97" s="8" t="s">
        <v>1341</v>
      </c>
      <c r="S97" s="94"/>
      <c r="T97" s="90"/>
      <c r="U97" s="8" t="s">
        <v>1328</v>
      </c>
      <c r="V97" s="8" t="s">
        <v>1776</v>
      </c>
      <c r="W97" s="8" t="s">
        <v>165</v>
      </c>
      <c r="X97" s="8" t="s">
        <v>1777</v>
      </c>
      <c r="Y97" s="8" t="s">
        <v>30</v>
      </c>
      <c r="Z97" s="8" t="s">
        <v>177</v>
      </c>
      <c r="AA97" s="8" t="s">
        <v>178</v>
      </c>
      <c r="AB97" s="8">
        <v>1</v>
      </c>
      <c r="AC97" s="8">
        <v>0</v>
      </c>
      <c r="AD97" s="86">
        <f>IF(W97="SOPORTE_TELEFÓNICO",'BASE LIQUIDACION REDEBAN 2025'!$B$19,IF(W97="ENVÍO",'BASE LIQUIDACION REDEBAN 2025'!$C$2,IF(Y97="TIPO I",'BASE LIQUIDACION REDEBAN 2025'!$C$2,IF(Y97="TIPO II",'BASE LIQUIDACION REDEBAN 2025'!$C$3,IF(Y97="TIPO III",'BASE LIQUIDACION REDEBAN 2025'!$C$4,IF(Y97="TIPO IV",'BASE LIQUIDACION REDEBAN 2025'!$C$5,IF(Z97="AEREO",'BASE LIQUIDACION REDEBAN 2025'!$B$6,'BASE LIQUIDACION REDEBAN 2025'!$C$5)))))))</f>
        <v>275728.78077800001</v>
      </c>
      <c r="AE97" s="86">
        <f>IF(OR(W97="SOPORTE_TELEFÓNICO",W97="ENVÍO"),0,IF(Y97="TIPO I",'BASE LIQUIDACION REDEBAN 2025'!$B$10,IF(Y97="TIPO II",'BASE LIQUIDACION REDEBAN 2025'!$B$11,IF(Y97="TIPO III",'BASE LIQUIDACION REDEBAN 2025'!$B$12,'BASE LIQUIDACION REDEBAN 2025'!$B$13))))</f>
        <v>196536.5258152</v>
      </c>
      <c r="AF97" s="86">
        <f t="shared" si="1"/>
        <v>275728.78077800001</v>
      </c>
      <c r="AG97" s="141"/>
      <c r="AH97" s="141"/>
    </row>
    <row r="98" spans="1:34" s="78" customFormat="1" ht="13.15">
      <c r="A98" s="8" t="s">
        <v>90</v>
      </c>
      <c r="B98" s="94" t="str">
        <f>VLOOKUP(A98,'CENTRO DE COSTOS'!A:D,4,FALSE)</f>
        <v>JUAN SEBASTIÁN RÍOS CASTRILLÓN</v>
      </c>
      <c r="C98" s="94" t="str">
        <f>VLOOKUP(A98,'CENTRO DE COSTOS'!A:D,2,FALSE)</f>
        <v>0004-0005</v>
      </c>
      <c r="D98" s="8">
        <v>5756</v>
      </c>
      <c r="E98" s="8">
        <v>2799885</v>
      </c>
      <c r="F98" s="8">
        <v>10344</v>
      </c>
      <c r="G98" s="8" t="s">
        <v>1321</v>
      </c>
      <c r="H98" s="8" t="s">
        <v>249</v>
      </c>
      <c r="I98" s="8" t="s">
        <v>1778</v>
      </c>
      <c r="J98" s="8" t="s">
        <v>1779</v>
      </c>
      <c r="K98" s="8" t="s">
        <v>160</v>
      </c>
      <c r="L98" s="8" t="s">
        <v>1780</v>
      </c>
      <c r="M98" s="183">
        <v>45926.513194444437</v>
      </c>
      <c r="N98" s="183">
        <v>45929.572222222218</v>
      </c>
      <c r="O98" s="94" t="s">
        <v>1324</v>
      </c>
      <c r="P98" s="8" t="s">
        <v>1333</v>
      </c>
      <c r="Q98" s="8" t="s">
        <v>1326</v>
      </c>
      <c r="R98" s="8" t="s">
        <v>1381</v>
      </c>
      <c r="S98" s="94"/>
      <c r="T98" s="90"/>
      <c r="U98" s="8" t="s">
        <v>1328</v>
      </c>
      <c r="V98" s="8" t="s">
        <v>1781</v>
      </c>
      <c r="W98" s="8" t="s">
        <v>165</v>
      </c>
      <c r="X98" s="8" t="s">
        <v>1782</v>
      </c>
      <c r="Y98" s="8" t="s">
        <v>30</v>
      </c>
      <c r="Z98" s="8" t="s">
        <v>177</v>
      </c>
      <c r="AA98" s="8" t="s">
        <v>1783</v>
      </c>
      <c r="AB98" s="8">
        <v>1</v>
      </c>
      <c r="AC98" s="8">
        <v>0</v>
      </c>
      <c r="AD98" s="86">
        <f>IF(W98="SOPORTE_TELEFÓNICO",'BASE LIQUIDACION REDEBAN 2025'!$B$19,IF(W98="ENVÍO",'BASE LIQUIDACION REDEBAN 2025'!$C$2,IF(Y98="TIPO I",'BASE LIQUIDACION REDEBAN 2025'!$C$2,IF(Y98="TIPO II",'BASE LIQUIDACION REDEBAN 2025'!$C$3,IF(Y98="TIPO III",'BASE LIQUIDACION REDEBAN 2025'!$C$4,IF(Y98="TIPO IV",'BASE LIQUIDACION REDEBAN 2025'!$C$5,IF(Z98="AEREO",'BASE LIQUIDACION REDEBAN 2025'!$B$6,'BASE LIQUIDACION REDEBAN 2025'!$C$5)))))))</f>
        <v>275728.78077800001</v>
      </c>
      <c r="AE98" s="86">
        <f>IF(OR(W98="SOPORTE_TELEFÓNICO",W98="ENVÍO"),0,IF(Y98="TIPO I",'BASE LIQUIDACION REDEBAN 2025'!$B$10,IF(Y98="TIPO II",'BASE LIQUIDACION REDEBAN 2025'!$B$11,IF(Y98="TIPO III",'BASE LIQUIDACION REDEBAN 2025'!$B$12,'BASE LIQUIDACION REDEBAN 2025'!$B$13))))</f>
        <v>196536.5258152</v>
      </c>
      <c r="AF98" s="86">
        <f t="shared" si="1"/>
        <v>275728.78077800001</v>
      </c>
      <c r="AG98" s="141"/>
      <c r="AH98" s="141"/>
    </row>
    <row r="99" spans="1:34" s="78" customFormat="1" ht="13.15">
      <c r="A99" s="8" t="s">
        <v>90</v>
      </c>
      <c r="B99" s="94" t="str">
        <f>VLOOKUP(A99,'CENTRO DE COSTOS'!A:D,4,FALSE)</f>
        <v>JUAN SEBASTIÁN RÍOS CASTRILLÓN</v>
      </c>
      <c r="C99" s="94" t="str">
        <f>VLOOKUP(A99,'CENTRO DE COSTOS'!A:D,2,FALSE)</f>
        <v>0004-0005</v>
      </c>
      <c r="D99" s="8">
        <v>5034</v>
      </c>
      <c r="E99" s="8">
        <v>2799746</v>
      </c>
      <c r="F99" s="8">
        <v>42457</v>
      </c>
      <c r="G99" s="8" t="s">
        <v>1321</v>
      </c>
      <c r="H99" s="8" t="s">
        <v>249</v>
      </c>
      <c r="I99" s="8" t="s">
        <v>1784</v>
      </c>
      <c r="J99" s="8" t="s">
        <v>1785</v>
      </c>
      <c r="K99" s="8" t="s">
        <v>160</v>
      </c>
      <c r="L99" s="8" t="s">
        <v>1786</v>
      </c>
      <c r="M99" s="183">
        <v>45926.488888888889</v>
      </c>
      <c r="N99" s="183">
        <v>45929.402777777781</v>
      </c>
      <c r="O99" s="94" t="s">
        <v>1324</v>
      </c>
      <c r="P99" s="8" t="s">
        <v>1325</v>
      </c>
      <c r="Q99" s="8" t="s">
        <v>1351</v>
      </c>
      <c r="R99" s="8" t="s">
        <v>1689</v>
      </c>
      <c r="S99" s="94"/>
      <c r="T99" s="90"/>
      <c r="U99" s="8" t="s">
        <v>1328</v>
      </c>
      <c r="V99" s="8" t="s">
        <v>1787</v>
      </c>
      <c r="W99" s="8" t="s">
        <v>165</v>
      </c>
      <c r="X99" s="8" t="s">
        <v>1788</v>
      </c>
      <c r="Y99" s="8" t="s">
        <v>30</v>
      </c>
      <c r="Z99" s="8" t="s">
        <v>177</v>
      </c>
      <c r="AA99" s="8" t="s">
        <v>368</v>
      </c>
      <c r="AB99" s="8">
        <v>1</v>
      </c>
      <c r="AC99" s="8">
        <v>0</v>
      </c>
      <c r="AD99" s="86">
        <f>IF(W99="SOPORTE_TELEFÓNICO",'BASE LIQUIDACION REDEBAN 2025'!$B$19,IF(W99="ENVÍO",'BASE LIQUIDACION REDEBAN 2025'!$C$2,IF(Y99="TIPO I",'BASE LIQUIDACION REDEBAN 2025'!$C$2,IF(Y99="TIPO II",'BASE LIQUIDACION REDEBAN 2025'!$C$3,IF(Y99="TIPO III",'BASE LIQUIDACION REDEBAN 2025'!$C$4,IF(Y99="TIPO IV",'BASE LIQUIDACION REDEBAN 2025'!$C$5,IF(Z99="AEREO",'BASE LIQUIDACION REDEBAN 2025'!$B$6,'BASE LIQUIDACION REDEBAN 2025'!$C$5)))))))</f>
        <v>275728.78077800001</v>
      </c>
      <c r="AE99" s="86">
        <f>IF(OR(W99="SOPORTE_TELEFÓNICO",W99="ENVÍO"),0,IF(Y99="TIPO I",'BASE LIQUIDACION REDEBAN 2025'!$B$10,IF(Y99="TIPO II",'BASE LIQUIDACION REDEBAN 2025'!$B$11,IF(Y99="TIPO III",'BASE LIQUIDACION REDEBAN 2025'!$B$12,'BASE LIQUIDACION REDEBAN 2025'!$B$13))))</f>
        <v>196536.5258152</v>
      </c>
      <c r="AF99" s="86">
        <f t="shared" si="1"/>
        <v>275728.78077800001</v>
      </c>
      <c r="AG99" s="141"/>
      <c r="AH99" s="141"/>
    </row>
    <row r="100" spans="1:34" s="78" customFormat="1" ht="13.15">
      <c r="A100" s="8" t="s">
        <v>96</v>
      </c>
      <c r="B100" s="94" t="str">
        <f>VLOOKUP(A100,'CENTRO DE COSTOS'!A:D,4,FALSE)</f>
        <v>JOSE MAURICIO HERNANDEZ ROJAS</v>
      </c>
      <c r="C100" s="94" t="str">
        <f>VLOOKUP(A100,'CENTRO DE COSTOS'!A:D,2,FALSE)</f>
        <v>0004-0001</v>
      </c>
      <c r="D100" s="8">
        <v>47001</v>
      </c>
      <c r="E100" s="8">
        <v>2799267</v>
      </c>
      <c r="F100" s="8">
        <v>64879</v>
      </c>
      <c r="G100" s="8" t="s">
        <v>1321</v>
      </c>
      <c r="H100" s="8" t="s">
        <v>438</v>
      </c>
      <c r="I100" s="8" t="s">
        <v>96</v>
      </c>
      <c r="J100" s="8" t="s">
        <v>1789</v>
      </c>
      <c r="K100" s="8" t="s">
        <v>160</v>
      </c>
      <c r="L100" s="8" t="s">
        <v>1790</v>
      </c>
      <c r="M100" s="183">
        <v>45926.469444444447</v>
      </c>
      <c r="N100" s="183">
        <v>45926.729166666657</v>
      </c>
      <c r="O100" s="94" t="s">
        <v>1324</v>
      </c>
      <c r="P100" s="8" t="s">
        <v>1333</v>
      </c>
      <c r="Q100" s="8" t="s">
        <v>1375</v>
      </c>
      <c r="R100" s="8" t="s">
        <v>1393</v>
      </c>
      <c r="S100" s="94"/>
      <c r="T100" s="90"/>
      <c r="U100" s="8" t="s">
        <v>1328</v>
      </c>
      <c r="V100" s="8" t="s">
        <v>1791</v>
      </c>
      <c r="W100" s="8" t="s">
        <v>165</v>
      </c>
      <c r="X100" s="8" t="s">
        <v>1792</v>
      </c>
      <c r="Y100" s="8" t="s">
        <v>25</v>
      </c>
      <c r="Z100" s="8" t="s">
        <v>177</v>
      </c>
      <c r="AA100" s="8" t="s">
        <v>442</v>
      </c>
      <c r="AB100" s="8">
        <v>1</v>
      </c>
      <c r="AC100" s="8">
        <v>0</v>
      </c>
      <c r="AD100" s="86">
        <f>IF(W100="SOPORTE_TELEFÓNICO",'BASE LIQUIDACION REDEBAN 2025'!$B$19,IF(W100="ENVÍO",'BASE LIQUIDACION REDEBAN 2025'!$C$2,IF(Y100="TIPO I",'BASE LIQUIDACION REDEBAN 2025'!$C$2,IF(Y100="TIPO II",'BASE LIQUIDACION REDEBAN 2025'!$C$3,IF(Y100="TIPO III",'BASE LIQUIDACION REDEBAN 2025'!$C$4,IF(Y100="TIPO IV",'BASE LIQUIDACION REDEBAN 2025'!$C$5,IF(Z100="AEREO",'BASE LIQUIDACION REDEBAN 2025'!$B$6,'BASE LIQUIDACION REDEBAN 2025'!$C$5)))))))</f>
        <v>65960.072302</v>
      </c>
      <c r="AE100" s="86">
        <f>IF(OR(W100="SOPORTE_TELEFÓNICO",W100="ENVÍO"),0,IF(Y100="TIPO I",'BASE LIQUIDACION REDEBAN 2025'!$B$10,IF(Y100="TIPO II",'BASE LIQUIDACION REDEBAN 2025'!$B$11,IF(Y100="TIPO III",'BASE LIQUIDACION REDEBAN 2025'!$B$12,'BASE LIQUIDACION REDEBAN 2025'!$B$13))))</f>
        <v>75096.394270399993</v>
      </c>
      <c r="AF100" s="86">
        <f t="shared" si="1"/>
        <v>65960.072302</v>
      </c>
      <c r="AG100" s="141"/>
      <c r="AH100" s="141"/>
    </row>
    <row r="101" spans="1:34" s="78" customFormat="1" ht="13.15">
      <c r="A101" s="8" t="s">
        <v>94</v>
      </c>
      <c r="B101" s="94" t="str">
        <f>VLOOKUP(A101,'CENTRO DE COSTOS'!A:D,4,FALSE)</f>
        <v>DIEGO FERNANDO HENAO CARDONA</v>
      </c>
      <c r="C101" s="94" t="str">
        <f>VLOOKUP(A101,'CENTRO DE COSTOS'!A:D,2,FALSE)</f>
        <v>0004-0002</v>
      </c>
      <c r="D101" s="8">
        <v>66170</v>
      </c>
      <c r="E101" s="8">
        <v>2799256</v>
      </c>
      <c r="F101" s="8">
        <v>60895</v>
      </c>
      <c r="G101" s="8" t="s">
        <v>1321</v>
      </c>
      <c r="H101" s="8" t="s">
        <v>186</v>
      </c>
      <c r="I101" s="8" t="s">
        <v>1793</v>
      </c>
      <c r="J101" s="8" t="s">
        <v>1794</v>
      </c>
      <c r="K101" s="8" t="s">
        <v>160</v>
      </c>
      <c r="L101" s="8" t="s">
        <v>1795</v>
      </c>
      <c r="M101" s="183">
        <v>45926.46875</v>
      </c>
      <c r="N101" s="183">
        <v>45926.725694444453</v>
      </c>
      <c r="O101" s="94" t="s">
        <v>1324</v>
      </c>
      <c r="P101" s="8" t="s">
        <v>1333</v>
      </c>
      <c r="Q101" s="8" t="s">
        <v>1556</v>
      </c>
      <c r="R101" s="8" t="s">
        <v>1557</v>
      </c>
      <c r="S101" s="94"/>
      <c r="T101" s="90"/>
      <c r="U101" s="8" t="s">
        <v>1328</v>
      </c>
      <c r="V101" s="8" t="s">
        <v>1796</v>
      </c>
      <c r="W101" s="8" t="s">
        <v>165</v>
      </c>
      <c r="X101" s="8" t="s">
        <v>1797</v>
      </c>
      <c r="Y101" s="8" t="s">
        <v>25</v>
      </c>
      <c r="Z101" s="8" t="s">
        <v>177</v>
      </c>
      <c r="AA101" s="8" t="s">
        <v>1533</v>
      </c>
      <c r="AB101" s="8">
        <v>1</v>
      </c>
      <c r="AC101" s="8">
        <v>0</v>
      </c>
      <c r="AD101" s="86">
        <f>IF(W101="SOPORTE_TELEFÓNICO",'BASE LIQUIDACION REDEBAN 2025'!$B$19,IF(W101="ENVÍO",'BASE LIQUIDACION REDEBAN 2025'!$C$2,IF(Y101="TIPO I",'BASE LIQUIDACION REDEBAN 2025'!$C$2,IF(Y101="TIPO II",'BASE LIQUIDACION REDEBAN 2025'!$C$3,IF(Y101="TIPO III",'BASE LIQUIDACION REDEBAN 2025'!$C$4,IF(Y101="TIPO IV",'BASE LIQUIDACION REDEBAN 2025'!$C$5,IF(Z101="AEREO",'BASE LIQUIDACION REDEBAN 2025'!$B$6,'BASE LIQUIDACION REDEBAN 2025'!$C$5)))))))</f>
        <v>65960.072302</v>
      </c>
      <c r="AE101" s="86">
        <f>IF(OR(W101="SOPORTE_TELEFÓNICO",W101="ENVÍO"),0,IF(Y101="TIPO I",'BASE LIQUIDACION REDEBAN 2025'!$B$10,IF(Y101="TIPO II",'BASE LIQUIDACION REDEBAN 2025'!$B$11,IF(Y101="TIPO III",'BASE LIQUIDACION REDEBAN 2025'!$B$12,'BASE LIQUIDACION REDEBAN 2025'!$B$13))))</f>
        <v>75096.394270399993</v>
      </c>
      <c r="AF101" s="86">
        <f t="shared" si="1"/>
        <v>65960.072302</v>
      </c>
      <c r="AG101" s="141"/>
      <c r="AH101" s="141"/>
    </row>
    <row r="102" spans="1:34" s="78" customFormat="1" ht="13.15">
      <c r="A102" s="8" t="s">
        <v>91</v>
      </c>
      <c r="B102" s="94" t="str">
        <f>VLOOKUP(A102,'CENTRO DE COSTOS'!A:D,4,FALSE)</f>
        <v>JOSE MAURICIO HERNANDEZ ROJAS</v>
      </c>
      <c r="C102" s="94" t="str">
        <f>VLOOKUP(A102,'CENTRO DE COSTOS'!A:D,2,FALSE)</f>
        <v>0004-0001</v>
      </c>
      <c r="D102" s="8">
        <v>5154</v>
      </c>
      <c r="E102" s="8">
        <v>2799428</v>
      </c>
      <c r="F102" s="8">
        <v>65273</v>
      </c>
      <c r="G102" s="8" t="s">
        <v>1321</v>
      </c>
      <c r="H102" s="8" t="s">
        <v>249</v>
      </c>
      <c r="I102" s="8" t="s">
        <v>1716</v>
      </c>
      <c r="J102" s="8" t="s">
        <v>1798</v>
      </c>
      <c r="K102" s="8" t="s">
        <v>160</v>
      </c>
      <c r="L102" s="8" t="s">
        <v>1799</v>
      </c>
      <c r="M102" s="183">
        <v>45926.466666666667</v>
      </c>
      <c r="N102" s="183">
        <v>45927.55972222222</v>
      </c>
      <c r="O102" s="94" t="s">
        <v>1324</v>
      </c>
      <c r="P102" s="8" t="s">
        <v>1333</v>
      </c>
      <c r="Q102" s="8" t="s">
        <v>1375</v>
      </c>
      <c r="R102" s="8" t="s">
        <v>1393</v>
      </c>
      <c r="S102" s="94"/>
      <c r="T102" s="90"/>
      <c r="U102" s="8" t="s">
        <v>1328</v>
      </c>
      <c r="V102" s="8" t="s">
        <v>1800</v>
      </c>
      <c r="W102" s="8" t="s">
        <v>165</v>
      </c>
      <c r="X102" s="8" t="s">
        <v>1801</v>
      </c>
      <c r="Y102" s="8" t="s">
        <v>28</v>
      </c>
      <c r="Z102" s="8" t="s">
        <v>177</v>
      </c>
      <c r="AA102" s="8" t="s">
        <v>1447</v>
      </c>
      <c r="AB102" s="8">
        <v>1</v>
      </c>
      <c r="AC102" s="8">
        <v>0</v>
      </c>
      <c r="AD102" s="86">
        <f>IF(W102="SOPORTE_TELEFÓNICO",'BASE LIQUIDACION REDEBAN 2025'!$B$19,IF(W102="ENVÍO",'BASE LIQUIDACION REDEBAN 2025'!$C$2,IF(Y102="TIPO I",'BASE LIQUIDACION REDEBAN 2025'!$C$2,IF(Y102="TIPO II",'BASE LIQUIDACION REDEBAN 2025'!$C$3,IF(Y102="TIPO III",'BASE LIQUIDACION REDEBAN 2025'!$C$4,IF(Y102="TIPO IV",'BASE LIQUIDACION REDEBAN 2025'!$C$5,IF(Z102="AEREO",'BASE LIQUIDACION REDEBAN 2025'!$B$6,'BASE LIQUIDACION REDEBAN 2025'!$C$5)))))))</f>
        <v>144967.87232000002</v>
      </c>
      <c r="AE102" s="86">
        <f>IF(OR(W102="SOPORTE_TELEFÓNICO",W102="ENVÍO"),0,IF(Y102="TIPO I",'BASE LIQUIDACION REDEBAN 2025'!$B$10,IF(Y102="TIPO II",'BASE LIQUIDACION REDEBAN 2025'!$B$11,IF(Y102="TIPO III",'BASE LIQUIDACION REDEBAN 2025'!$B$12,'BASE LIQUIDACION REDEBAN 2025'!$B$13))))</f>
        <v>140395.6348884</v>
      </c>
      <c r="AF102" s="86">
        <f t="shared" si="1"/>
        <v>144967.87232000002</v>
      </c>
      <c r="AG102" s="141"/>
      <c r="AH102" s="141"/>
    </row>
    <row r="103" spans="1:34" s="78" customFormat="1" ht="13.15">
      <c r="A103" s="8" t="s">
        <v>72</v>
      </c>
      <c r="B103" s="94" t="str">
        <f>VLOOKUP(A103,'CENTRO DE COSTOS'!A:D,4,FALSE)</f>
        <v>MIGUEL JULIÁN HERNÁNDEZ GUARÍN</v>
      </c>
      <c r="C103" s="94" t="str">
        <f>VLOOKUP(A103,'CENTRO DE COSTOS'!A:D,2,FALSE)</f>
        <v>0004-0008</v>
      </c>
      <c r="D103" s="8">
        <v>68001</v>
      </c>
      <c r="E103" s="8">
        <v>2799055</v>
      </c>
      <c r="F103" s="8">
        <v>64600</v>
      </c>
      <c r="G103" s="8" t="s">
        <v>1321</v>
      </c>
      <c r="H103" s="8" t="s">
        <v>224</v>
      </c>
      <c r="I103" s="8" t="s">
        <v>72</v>
      </c>
      <c r="J103" s="8" t="s">
        <v>1802</v>
      </c>
      <c r="K103" s="8" t="s">
        <v>160</v>
      </c>
      <c r="L103" s="8" t="s">
        <v>1803</v>
      </c>
      <c r="M103" s="183">
        <v>45926.454861111109</v>
      </c>
      <c r="N103" s="183">
        <v>45927.384722222218</v>
      </c>
      <c r="O103" s="94" t="s">
        <v>1324</v>
      </c>
      <c r="P103" s="8" t="s">
        <v>1333</v>
      </c>
      <c r="Q103" s="8" t="s">
        <v>1351</v>
      </c>
      <c r="R103" s="8" t="s">
        <v>1352</v>
      </c>
      <c r="S103" s="94"/>
      <c r="T103" s="90"/>
      <c r="U103" s="8" t="s">
        <v>1328</v>
      </c>
      <c r="V103" s="8" t="s">
        <v>1804</v>
      </c>
      <c r="W103" s="8" t="s">
        <v>165</v>
      </c>
      <c r="X103" s="8" t="s">
        <v>1805</v>
      </c>
      <c r="Y103" s="8" t="s">
        <v>25</v>
      </c>
      <c r="Z103" s="8" t="s">
        <v>177</v>
      </c>
      <c r="AA103" s="8" t="s">
        <v>1400</v>
      </c>
      <c r="AB103" s="8">
        <v>1</v>
      </c>
      <c r="AC103" s="8">
        <v>0</v>
      </c>
      <c r="AD103" s="86">
        <f>IF(W103="SOPORTE_TELEFÓNICO",'BASE LIQUIDACION REDEBAN 2025'!$B$19,IF(W103="ENVÍO",'BASE LIQUIDACION REDEBAN 2025'!$C$2,IF(Y103="TIPO I",'BASE LIQUIDACION REDEBAN 2025'!$C$2,IF(Y103="TIPO II",'BASE LIQUIDACION REDEBAN 2025'!$C$3,IF(Y103="TIPO III",'BASE LIQUIDACION REDEBAN 2025'!$C$4,IF(Y103="TIPO IV",'BASE LIQUIDACION REDEBAN 2025'!$C$5,IF(Z103="AEREO",'BASE LIQUIDACION REDEBAN 2025'!$B$6,'BASE LIQUIDACION REDEBAN 2025'!$C$5)))))))</f>
        <v>65960.072302</v>
      </c>
      <c r="AE103" s="86">
        <f>IF(OR(W103="SOPORTE_TELEFÓNICO",W103="ENVÍO"),0,IF(Y103="TIPO I",'BASE LIQUIDACION REDEBAN 2025'!$B$10,IF(Y103="TIPO II",'BASE LIQUIDACION REDEBAN 2025'!$B$11,IF(Y103="TIPO III",'BASE LIQUIDACION REDEBAN 2025'!$B$12,'BASE LIQUIDACION REDEBAN 2025'!$B$13))))</f>
        <v>75096.394270399993</v>
      </c>
      <c r="AF103" s="86">
        <f t="shared" si="1"/>
        <v>65960.072302</v>
      </c>
      <c r="AG103" s="141"/>
      <c r="AH103" s="141"/>
    </row>
    <row r="104" spans="1:34" s="78" customFormat="1" ht="13.15">
      <c r="A104" s="8" t="s">
        <v>64</v>
      </c>
      <c r="B104" s="94" t="str">
        <f>VLOOKUP(A104,'CENTRO DE COSTOS'!A:D,4,FALSE)</f>
        <v>JOSE MAURICIO HERNANDEZ ROJAS</v>
      </c>
      <c r="C104" s="94" t="str">
        <f>VLOOKUP(A104,'CENTRO DE COSTOS'!A:D,2,FALSE)</f>
        <v>0004-0001</v>
      </c>
      <c r="D104" s="8">
        <v>8001</v>
      </c>
      <c r="E104" s="8">
        <v>2799030</v>
      </c>
      <c r="F104" s="8">
        <v>21409</v>
      </c>
      <c r="G104" s="8" t="s">
        <v>1321</v>
      </c>
      <c r="H104" s="8" t="s">
        <v>1045</v>
      </c>
      <c r="I104" s="8" t="s">
        <v>64</v>
      </c>
      <c r="J104" s="8" t="s">
        <v>1806</v>
      </c>
      <c r="K104" s="8" t="s">
        <v>160</v>
      </c>
      <c r="L104" s="8" t="s">
        <v>1807</v>
      </c>
      <c r="M104" s="183">
        <v>45926.451388888891</v>
      </c>
      <c r="N104" s="183">
        <v>45926.731944444437</v>
      </c>
      <c r="O104" s="94" t="s">
        <v>1324</v>
      </c>
      <c r="P104" s="8" t="s">
        <v>1333</v>
      </c>
      <c r="Q104" s="8" t="s">
        <v>1375</v>
      </c>
      <c r="R104" s="8" t="s">
        <v>1444</v>
      </c>
      <c r="S104" s="94"/>
      <c r="T104" s="90"/>
      <c r="U104" s="8" t="s">
        <v>1328</v>
      </c>
      <c r="V104" s="8" t="s">
        <v>1808</v>
      </c>
      <c r="W104" s="8" t="s">
        <v>165</v>
      </c>
      <c r="X104" s="8" t="s">
        <v>1809</v>
      </c>
      <c r="Y104" s="8" t="s">
        <v>25</v>
      </c>
      <c r="Z104" s="8" t="s">
        <v>177</v>
      </c>
      <c r="AA104" s="8" t="s">
        <v>1810</v>
      </c>
      <c r="AB104" s="8">
        <v>1</v>
      </c>
      <c r="AC104" s="8">
        <v>0</v>
      </c>
      <c r="AD104" s="86">
        <f>IF(W104="SOPORTE_TELEFÓNICO",'BASE LIQUIDACION REDEBAN 2025'!$B$19,IF(W104="ENVÍO",'BASE LIQUIDACION REDEBAN 2025'!$C$2,IF(Y104="TIPO I",'BASE LIQUIDACION REDEBAN 2025'!$C$2,IF(Y104="TIPO II",'BASE LIQUIDACION REDEBAN 2025'!$C$3,IF(Y104="TIPO III",'BASE LIQUIDACION REDEBAN 2025'!$C$4,IF(Y104="TIPO IV",'BASE LIQUIDACION REDEBAN 2025'!$C$5,IF(Z104="AEREO",'BASE LIQUIDACION REDEBAN 2025'!$B$6,'BASE LIQUIDACION REDEBAN 2025'!$C$5)))))))</f>
        <v>65960.072302</v>
      </c>
      <c r="AE104" s="86">
        <f>IF(OR(W104="SOPORTE_TELEFÓNICO",W104="ENVÍO"),0,IF(Y104="TIPO I",'BASE LIQUIDACION REDEBAN 2025'!$B$10,IF(Y104="TIPO II",'BASE LIQUIDACION REDEBAN 2025'!$B$11,IF(Y104="TIPO III",'BASE LIQUIDACION REDEBAN 2025'!$B$12,'BASE LIQUIDACION REDEBAN 2025'!$B$13))))</f>
        <v>75096.394270399993</v>
      </c>
      <c r="AF104" s="86">
        <f t="shared" si="1"/>
        <v>65960.072302</v>
      </c>
      <c r="AG104" s="141"/>
      <c r="AH104" s="141"/>
    </row>
    <row r="105" spans="1:34" s="78" customFormat="1" ht="13.15">
      <c r="A105" s="8" t="s">
        <v>94</v>
      </c>
      <c r="B105" s="94" t="str">
        <f>VLOOKUP(A105,'CENTRO DE COSTOS'!A:D,4,FALSE)</f>
        <v>DIEGO FERNANDO HENAO CARDONA</v>
      </c>
      <c r="C105" s="94" t="str">
        <f>VLOOKUP(A105,'CENTRO DE COSTOS'!A:D,2,FALSE)</f>
        <v>0004-0002</v>
      </c>
      <c r="D105" s="8">
        <v>66682</v>
      </c>
      <c r="E105" s="8">
        <v>2798962</v>
      </c>
      <c r="F105" s="8">
        <v>80570</v>
      </c>
      <c r="G105" s="8" t="s">
        <v>1321</v>
      </c>
      <c r="H105" s="8" t="s">
        <v>186</v>
      </c>
      <c r="I105" s="8" t="s">
        <v>1811</v>
      </c>
      <c r="J105" s="8" t="s">
        <v>1812</v>
      </c>
      <c r="K105" s="8" t="s">
        <v>160</v>
      </c>
      <c r="L105" s="8" t="s">
        <v>1813</v>
      </c>
      <c r="M105" s="183">
        <v>45926.45</v>
      </c>
      <c r="N105" s="183">
        <v>45926.720833333333</v>
      </c>
      <c r="O105" s="94" t="s">
        <v>1324</v>
      </c>
      <c r="P105" s="8" t="s">
        <v>1333</v>
      </c>
      <c r="Q105" s="8" t="s">
        <v>1375</v>
      </c>
      <c r="R105" s="8" t="s">
        <v>1341</v>
      </c>
      <c r="S105" s="94"/>
      <c r="T105" s="90"/>
      <c r="U105" s="8" t="s">
        <v>1328</v>
      </c>
      <c r="V105" s="8" t="s">
        <v>1814</v>
      </c>
      <c r="W105" s="8" t="s">
        <v>165</v>
      </c>
      <c r="X105" s="8" t="s">
        <v>1815</v>
      </c>
      <c r="Y105" s="8" t="s">
        <v>25</v>
      </c>
      <c r="Z105" s="8" t="s">
        <v>177</v>
      </c>
      <c r="AA105" s="8" t="s">
        <v>1533</v>
      </c>
      <c r="AB105" s="8">
        <v>1</v>
      </c>
      <c r="AC105" s="8">
        <v>0</v>
      </c>
      <c r="AD105" s="86">
        <f>IF(W105="SOPORTE_TELEFÓNICO",'BASE LIQUIDACION REDEBAN 2025'!$B$19,IF(W105="ENVÍO",'BASE LIQUIDACION REDEBAN 2025'!$C$2,IF(Y105="TIPO I",'BASE LIQUIDACION REDEBAN 2025'!$C$2,IF(Y105="TIPO II",'BASE LIQUIDACION REDEBAN 2025'!$C$3,IF(Y105="TIPO III",'BASE LIQUIDACION REDEBAN 2025'!$C$4,IF(Y105="TIPO IV",'BASE LIQUIDACION REDEBAN 2025'!$C$5,IF(Z105="AEREO",'BASE LIQUIDACION REDEBAN 2025'!$B$6,'BASE LIQUIDACION REDEBAN 2025'!$C$5)))))))</f>
        <v>65960.072302</v>
      </c>
      <c r="AE105" s="86">
        <f>IF(OR(W105="SOPORTE_TELEFÓNICO",W105="ENVÍO"),0,IF(Y105="TIPO I",'BASE LIQUIDACION REDEBAN 2025'!$B$10,IF(Y105="TIPO II",'BASE LIQUIDACION REDEBAN 2025'!$B$11,IF(Y105="TIPO III",'BASE LIQUIDACION REDEBAN 2025'!$B$12,'BASE LIQUIDACION REDEBAN 2025'!$B$13))))</f>
        <v>75096.394270399993</v>
      </c>
      <c r="AF105" s="86">
        <f t="shared" si="1"/>
        <v>65960.072302</v>
      </c>
      <c r="AG105" s="141"/>
      <c r="AH105" s="141"/>
    </row>
    <row r="106" spans="1:34" s="78" customFormat="1" ht="13.15">
      <c r="A106" s="8" t="s">
        <v>90</v>
      </c>
      <c r="B106" s="94" t="str">
        <f>VLOOKUP(A106,'CENTRO DE COSTOS'!A:D,4,FALSE)</f>
        <v>JUAN SEBASTIÁN RÍOS CASTRILLÓN</v>
      </c>
      <c r="C106" s="94" t="str">
        <f>VLOOKUP(A106,'CENTRO DE COSTOS'!A:D,2,FALSE)</f>
        <v>0004-0005</v>
      </c>
      <c r="D106" s="8">
        <v>5001</v>
      </c>
      <c r="E106" s="8">
        <v>2798792</v>
      </c>
      <c r="F106" s="8">
        <v>33409</v>
      </c>
      <c r="G106" s="8" t="s">
        <v>1321</v>
      </c>
      <c r="H106" s="8" t="s">
        <v>249</v>
      </c>
      <c r="I106" s="8" t="s">
        <v>90</v>
      </c>
      <c r="J106" s="8" t="s">
        <v>1816</v>
      </c>
      <c r="K106" s="8" t="s">
        <v>160</v>
      </c>
      <c r="L106" s="8" t="s">
        <v>1817</v>
      </c>
      <c r="M106" s="183">
        <v>45926.445138888892</v>
      </c>
      <c r="N106" s="183">
        <v>45926.71597222222</v>
      </c>
      <c r="O106" s="94" t="s">
        <v>1324</v>
      </c>
      <c r="P106" s="8" t="s">
        <v>1325</v>
      </c>
      <c r="Q106" s="8" t="s">
        <v>1454</v>
      </c>
      <c r="R106" s="8" t="s">
        <v>1455</v>
      </c>
      <c r="S106" s="94"/>
      <c r="T106" s="90"/>
      <c r="U106" s="8" t="s">
        <v>1328</v>
      </c>
      <c r="V106" s="8" t="s">
        <v>1818</v>
      </c>
      <c r="W106" s="8" t="s">
        <v>165</v>
      </c>
      <c r="X106" s="8" t="s">
        <v>1819</v>
      </c>
      <c r="Y106" s="8" t="s">
        <v>25</v>
      </c>
      <c r="Z106" s="8" t="s">
        <v>177</v>
      </c>
      <c r="AA106" s="8" t="s">
        <v>1458</v>
      </c>
      <c r="AB106" s="8">
        <v>1</v>
      </c>
      <c r="AC106" s="8">
        <v>0</v>
      </c>
      <c r="AD106" s="86">
        <f>IF(W106="SOPORTE_TELEFÓNICO",'BASE LIQUIDACION REDEBAN 2025'!$B$19,IF(W106="ENVÍO",'BASE LIQUIDACION REDEBAN 2025'!$C$2,IF(Y106="TIPO I",'BASE LIQUIDACION REDEBAN 2025'!$C$2,IF(Y106="TIPO II",'BASE LIQUIDACION REDEBAN 2025'!$C$3,IF(Y106="TIPO III",'BASE LIQUIDACION REDEBAN 2025'!$C$4,IF(Y106="TIPO IV",'BASE LIQUIDACION REDEBAN 2025'!$C$5,IF(Z106="AEREO",'BASE LIQUIDACION REDEBAN 2025'!$B$6,'BASE LIQUIDACION REDEBAN 2025'!$C$5)))))))</f>
        <v>65960.072302</v>
      </c>
      <c r="AE106" s="86">
        <f>IF(OR(W106="SOPORTE_TELEFÓNICO",W106="ENVÍO"),0,IF(Y106="TIPO I",'BASE LIQUIDACION REDEBAN 2025'!$B$10,IF(Y106="TIPO II",'BASE LIQUIDACION REDEBAN 2025'!$B$11,IF(Y106="TIPO III",'BASE LIQUIDACION REDEBAN 2025'!$B$12,'BASE LIQUIDACION REDEBAN 2025'!$B$13))))</f>
        <v>75096.394270399993</v>
      </c>
      <c r="AF106" s="86">
        <f t="shared" si="1"/>
        <v>65960.072302</v>
      </c>
      <c r="AG106" s="141"/>
      <c r="AH106" s="141"/>
    </row>
    <row r="107" spans="1:34" s="78" customFormat="1" ht="13.15">
      <c r="A107" s="8" t="s">
        <v>64</v>
      </c>
      <c r="B107" s="94" t="str">
        <f>VLOOKUP(A107,'CENTRO DE COSTOS'!A:D,4,FALSE)</f>
        <v>JOSE MAURICIO HERNANDEZ ROJAS</v>
      </c>
      <c r="C107" s="94" t="str">
        <f>VLOOKUP(A107,'CENTRO DE COSTOS'!A:D,2,FALSE)</f>
        <v>0004-0001</v>
      </c>
      <c r="D107" s="8">
        <v>8001</v>
      </c>
      <c r="E107" s="8">
        <v>2798783</v>
      </c>
      <c r="F107" s="8">
        <v>51068</v>
      </c>
      <c r="G107" s="8" t="s">
        <v>1321</v>
      </c>
      <c r="H107" s="8" t="s">
        <v>1045</v>
      </c>
      <c r="I107" s="8" t="s">
        <v>64</v>
      </c>
      <c r="J107" s="8" t="s">
        <v>1820</v>
      </c>
      <c r="K107" s="8" t="s">
        <v>160</v>
      </c>
      <c r="L107" s="8" t="s">
        <v>1821</v>
      </c>
      <c r="M107" s="183">
        <v>45926.443055555559</v>
      </c>
      <c r="N107" s="183">
        <v>45926.694444444453</v>
      </c>
      <c r="O107" s="94" t="s">
        <v>1324</v>
      </c>
      <c r="P107" s="8" t="s">
        <v>1333</v>
      </c>
      <c r="Q107" s="8" t="s">
        <v>1375</v>
      </c>
      <c r="R107" s="8" t="s">
        <v>1393</v>
      </c>
      <c r="S107" s="94"/>
      <c r="T107" s="90"/>
      <c r="U107" s="8" t="s">
        <v>1328</v>
      </c>
      <c r="V107" s="8" t="s">
        <v>1822</v>
      </c>
      <c r="W107" s="8" t="s">
        <v>165</v>
      </c>
      <c r="X107" s="8" t="s">
        <v>1823</v>
      </c>
      <c r="Y107" s="8" t="s">
        <v>25</v>
      </c>
      <c r="Z107" s="8" t="s">
        <v>177</v>
      </c>
      <c r="AA107" s="8" t="s">
        <v>1824</v>
      </c>
      <c r="AB107" s="8">
        <v>1</v>
      </c>
      <c r="AC107" s="8">
        <v>0</v>
      </c>
      <c r="AD107" s="86">
        <f>IF(W107="SOPORTE_TELEFÓNICO",'BASE LIQUIDACION REDEBAN 2025'!$B$19,IF(W107="ENVÍO",'BASE LIQUIDACION REDEBAN 2025'!$C$2,IF(Y107="TIPO I",'BASE LIQUIDACION REDEBAN 2025'!$C$2,IF(Y107="TIPO II",'BASE LIQUIDACION REDEBAN 2025'!$C$3,IF(Y107="TIPO III",'BASE LIQUIDACION REDEBAN 2025'!$C$4,IF(Y107="TIPO IV",'BASE LIQUIDACION REDEBAN 2025'!$C$5,IF(Z107="AEREO",'BASE LIQUIDACION REDEBAN 2025'!$B$6,'BASE LIQUIDACION REDEBAN 2025'!$C$5)))))))</f>
        <v>65960.072302</v>
      </c>
      <c r="AE107" s="86">
        <f>IF(OR(W107="SOPORTE_TELEFÓNICO",W107="ENVÍO"),0,IF(Y107="TIPO I",'BASE LIQUIDACION REDEBAN 2025'!$B$10,IF(Y107="TIPO II",'BASE LIQUIDACION REDEBAN 2025'!$B$11,IF(Y107="TIPO III",'BASE LIQUIDACION REDEBAN 2025'!$B$12,'BASE LIQUIDACION REDEBAN 2025'!$B$13))))</f>
        <v>75096.394270399993</v>
      </c>
      <c r="AF107" s="86">
        <f t="shared" si="1"/>
        <v>65960.072302</v>
      </c>
      <c r="AG107" s="141"/>
      <c r="AH107" s="141"/>
    </row>
    <row r="108" spans="1:34" s="78" customFormat="1" ht="13.15">
      <c r="A108" s="8" t="s">
        <v>91</v>
      </c>
      <c r="B108" s="94" t="str">
        <f>VLOOKUP(A108,'CENTRO DE COSTOS'!A:D,4,FALSE)</f>
        <v>JOSE MAURICIO HERNANDEZ ROJAS</v>
      </c>
      <c r="C108" s="94" t="str">
        <f>VLOOKUP(A108,'CENTRO DE COSTOS'!A:D,2,FALSE)</f>
        <v>0004-0001</v>
      </c>
      <c r="D108" s="8">
        <v>23855</v>
      </c>
      <c r="E108" s="8">
        <v>2798747</v>
      </c>
      <c r="F108" s="8">
        <v>75531</v>
      </c>
      <c r="G108" s="8" t="s">
        <v>1321</v>
      </c>
      <c r="H108" s="8" t="s">
        <v>193</v>
      </c>
      <c r="I108" s="8" t="s">
        <v>656</v>
      </c>
      <c r="J108" s="8" t="s">
        <v>657</v>
      </c>
      <c r="K108" s="8" t="s">
        <v>160</v>
      </c>
      <c r="L108" s="8" t="s">
        <v>1825</v>
      </c>
      <c r="M108" s="183">
        <v>45926.435416666667</v>
      </c>
      <c r="N108" s="183">
        <v>45927.729861111111</v>
      </c>
      <c r="O108" s="94" t="s">
        <v>1324</v>
      </c>
      <c r="P108" s="8" t="s">
        <v>1333</v>
      </c>
      <c r="Q108" s="8" t="s">
        <v>1407</v>
      </c>
      <c r="R108" s="8" t="s">
        <v>1408</v>
      </c>
      <c r="S108" s="94"/>
      <c r="T108" s="90"/>
      <c r="U108" s="8" t="s">
        <v>1328</v>
      </c>
      <c r="V108" s="8" t="s">
        <v>1826</v>
      </c>
      <c r="W108" s="8" t="s">
        <v>165</v>
      </c>
      <c r="X108" s="8" t="s">
        <v>660</v>
      </c>
      <c r="Y108" s="8" t="s">
        <v>30</v>
      </c>
      <c r="Z108" s="8" t="s">
        <v>177</v>
      </c>
      <c r="AA108" s="8" t="s">
        <v>198</v>
      </c>
      <c r="AB108" s="8">
        <v>1</v>
      </c>
      <c r="AC108" s="8">
        <v>0</v>
      </c>
      <c r="AD108" s="86">
        <f>IF(W108="SOPORTE_TELEFÓNICO",'BASE LIQUIDACION REDEBAN 2025'!$B$19,IF(W108="ENVÍO",'BASE LIQUIDACION REDEBAN 2025'!$C$2,IF(Y108="TIPO I",'BASE LIQUIDACION REDEBAN 2025'!$C$2,IF(Y108="TIPO II",'BASE LIQUIDACION REDEBAN 2025'!$C$3,IF(Y108="TIPO III",'BASE LIQUIDACION REDEBAN 2025'!$C$4,IF(Y108="TIPO IV",'BASE LIQUIDACION REDEBAN 2025'!$C$5,IF(Z108="AEREO",'BASE LIQUIDACION REDEBAN 2025'!$B$6,'BASE LIQUIDACION REDEBAN 2025'!$C$5)))))))</f>
        <v>275728.78077800001</v>
      </c>
      <c r="AE108" s="86">
        <f>IF(OR(W108="SOPORTE_TELEFÓNICO",W108="ENVÍO"),0,IF(Y108="TIPO I",'BASE LIQUIDACION REDEBAN 2025'!$B$10,IF(Y108="TIPO II",'BASE LIQUIDACION REDEBAN 2025'!$B$11,IF(Y108="TIPO III",'BASE LIQUIDACION REDEBAN 2025'!$B$12,'BASE LIQUIDACION REDEBAN 2025'!$B$13))))</f>
        <v>196536.5258152</v>
      </c>
      <c r="AF108" s="86">
        <f t="shared" si="1"/>
        <v>275728.78077800001</v>
      </c>
      <c r="AG108" s="141"/>
      <c r="AH108" s="141"/>
    </row>
    <row r="109" spans="1:34" s="78" customFormat="1" ht="13.15">
      <c r="A109" s="8" t="s">
        <v>90</v>
      </c>
      <c r="B109" s="94" t="str">
        <f>VLOOKUP(A109,'CENTRO DE COSTOS'!A:D,4,FALSE)</f>
        <v>JUAN SEBASTIÁN RÍOS CASTRILLÓN</v>
      </c>
      <c r="C109" s="94" t="str">
        <f>VLOOKUP(A109,'CENTRO DE COSTOS'!A:D,2,FALSE)</f>
        <v>0004-0005</v>
      </c>
      <c r="D109" s="8">
        <v>5792</v>
      </c>
      <c r="E109" s="8">
        <v>2798726</v>
      </c>
      <c r="F109" s="8">
        <v>43425</v>
      </c>
      <c r="G109" s="8" t="s">
        <v>1321</v>
      </c>
      <c r="H109" s="8" t="s">
        <v>249</v>
      </c>
      <c r="I109" s="8" t="s">
        <v>1827</v>
      </c>
      <c r="J109" s="8" t="s">
        <v>1828</v>
      </c>
      <c r="K109" s="8" t="s">
        <v>160</v>
      </c>
      <c r="L109" s="8" t="s">
        <v>1829</v>
      </c>
      <c r="M109" s="183">
        <v>45926.432638888888</v>
      </c>
      <c r="N109" s="183">
        <v>45929.569444444453</v>
      </c>
      <c r="O109" s="94" t="s">
        <v>1324</v>
      </c>
      <c r="P109" s="8" t="s">
        <v>1333</v>
      </c>
      <c r="Q109" s="8" t="s">
        <v>1375</v>
      </c>
      <c r="R109" s="8" t="s">
        <v>1376</v>
      </c>
      <c r="S109" s="94"/>
      <c r="T109" s="90"/>
      <c r="U109" s="8" t="s">
        <v>1328</v>
      </c>
      <c r="V109" s="8" t="s">
        <v>1830</v>
      </c>
      <c r="W109" s="8" t="s">
        <v>165</v>
      </c>
      <c r="X109" s="8" t="s">
        <v>1831</v>
      </c>
      <c r="Y109" s="8" t="s">
        <v>30</v>
      </c>
      <c r="Z109" s="8" t="s">
        <v>177</v>
      </c>
      <c r="AA109" s="8" t="s">
        <v>368</v>
      </c>
      <c r="AB109" s="8">
        <v>1</v>
      </c>
      <c r="AC109" s="8">
        <v>0</v>
      </c>
      <c r="AD109" s="86">
        <f>IF(W109="SOPORTE_TELEFÓNICO",'BASE LIQUIDACION REDEBAN 2025'!$B$19,IF(W109="ENVÍO",'BASE LIQUIDACION REDEBAN 2025'!$C$2,IF(Y109="TIPO I",'BASE LIQUIDACION REDEBAN 2025'!$C$2,IF(Y109="TIPO II",'BASE LIQUIDACION REDEBAN 2025'!$C$3,IF(Y109="TIPO III",'BASE LIQUIDACION REDEBAN 2025'!$C$4,IF(Y109="TIPO IV",'BASE LIQUIDACION REDEBAN 2025'!$C$5,IF(Z109="AEREO",'BASE LIQUIDACION REDEBAN 2025'!$B$6,'BASE LIQUIDACION REDEBAN 2025'!$C$5)))))))</f>
        <v>275728.78077800001</v>
      </c>
      <c r="AE109" s="86">
        <f>IF(OR(W109="SOPORTE_TELEFÓNICO",W109="ENVÍO"),0,IF(Y109="TIPO I",'BASE LIQUIDACION REDEBAN 2025'!$B$10,IF(Y109="TIPO II",'BASE LIQUIDACION REDEBAN 2025'!$B$11,IF(Y109="TIPO III",'BASE LIQUIDACION REDEBAN 2025'!$B$12,'BASE LIQUIDACION REDEBAN 2025'!$B$13))))</f>
        <v>196536.5258152</v>
      </c>
      <c r="AF109" s="86">
        <f t="shared" si="1"/>
        <v>275728.78077800001</v>
      </c>
      <c r="AG109" s="141"/>
      <c r="AH109" s="141"/>
    </row>
    <row r="110" spans="1:34" s="78" customFormat="1" ht="13.15">
      <c r="A110" s="8" t="s">
        <v>90</v>
      </c>
      <c r="B110" s="94" t="str">
        <f>VLOOKUP(A110,'CENTRO DE COSTOS'!A:D,4,FALSE)</f>
        <v>JUAN SEBASTIÁN RÍOS CASTRILLÓN</v>
      </c>
      <c r="C110" s="94" t="str">
        <f>VLOOKUP(A110,'CENTRO DE COSTOS'!A:D,2,FALSE)</f>
        <v>0004-0005</v>
      </c>
      <c r="D110" s="8">
        <v>5380</v>
      </c>
      <c r="E110" s="8">
        <v>2798638</v>
      </c>
      <c r="F110" s="8">
        <v>67257</v>
      </c>
      <c r="G110" s="8" t="s">
        <v>1321</v>
      </c>
      <c r="H110" s="8" t="s">
        <v>249</v>
      </c>
      <c r="I110" s="8" t="s">
        <v>1832</v>
      </c>
      <c r="J110" s="8" t="s">
        <v>1833</v>
      </c>
      <c r="K110" s="8" t="s">
        <v>160</v>
      </c>
      <c r="L110" s="8" t="s">
        <v>1834</v>
      </c>
      <c r="M110" s="183">
        <v>45926.420138888891</v>
      </c>
      <c r="N110" s="183">
        <v>45926.692361111112</v>
      </c>
      <c r="O110" s="94" t="s">
        <v>1324</v>
      </c>
      <c r="P110" s="8" t="s">
        <v>1333</v>
      </c>
      <c r="Q110" s="8" t="s">
        <v>1512</v>
      </c>
      <c r="R110" s="8" t="s">
        <v>1512</v>
      </c>
      <c r="S110" s="94"/>
      <c r="T110" s="90"/>
      <c r="U110" s="8" t="s">
        <v>1328</v>
      </c>
      <c r="V110" s="8" t="s">
        <v>1835</v>
      </c>
      <c r="W110" s="8" t="s">
        <v>165</v>
      </c>
      <c r="X110" s="8" t="s">
        <v>1836</v>
      </c>
      <c r="Y110" s="8" t="s">
        <v>25</v>
      </c>
      <c r="Z110" s="8" t="s">
        <v>177</v>
      </c>
      <c r="AA110" s="8" t="s">
        <v>1783</v>
      </c>
      <c r="AB110" s="8">
        <v>1</v>
      </c>
      <c r="AC110" s="8">
        <v>0</v>
      </c>
      <c r="AD110" s="86">
        <f>IF(W110="SOPORTE_TELEFÓNICO",'BASE LIQUIDACION REDEBAN 2025'!$B$19,IF(W110="ENVÍO",'BASE LIQUIDACION REDEBAN 2025'!$C$2,IF(Y110="TIPO I",'BASE LIQUIDACION REDEBAN 2025'!$C$2,IF(Y110="TIPO II",'BASE LIQUIDACION REDEBAN 2025'!$C$3,IF(Y110="TIPO III",'BASE LIQUIDACION REDEBAN 2025'!$C$4,IF(Y110="TIPO IV",'BASE LIQUIDACION REDEBAN 2025'!$C$5,IF(Z110="AEREO",'BASE LIQUIDACION REDEBAN 2025'!$B$6,'BASE LIQUIDACION REDEBAN 2025'!$C$5)))))))</f>
        <v>65960.072302</v>
      </c>
      <c r="AE110" s="86">
        <f>IF(OR(W110="SOPORTE_TELEFÓNICO",W110="ENVÍO"),0,IF(Y110="TIPO I",'BASE LIQUIDACION REDEBAN 2025'!$B$10,IF(Y110="TIPO II",'BASE LIQUIDACION REDEBAN 2025'!$B$11,IF(Y110="TIPO III",'BASE LIQUIDACION REDEBAN 2025'!$B$12,'BASE LIQUIDACION REDEBAN 2025'!$B$13))))</f>
        <v>75096.394270399993</v>
      </c>
      <c r="AF110" s="86">
        <f t="shared" si="1"/>
        <v>65960.072302</v>
      </c>
      <c r="AG110" s="141"/>
      <c r="AH110" s="141"/>
    </row>
    <row r="111" spans="1:34" s="78" customFormat="1" ht="13.15">
      <c r="A111" s="8" t="s">
        <v>76</v>
      </c>
      <c r="B111" s="94" t="str">
        <f>VLOOKUP(A111,'CENTRO DE COSTOS'!A:D,4,FALSE)</f>
        <v>DIEGO FERNANDO HENAO CARDONA</v>
      </c>
      <c r="C111" s="94" t="str">
        <f>VLOOKUP(A111,'CENTRO DE COSTOS'!A:D,2,FALSE)</f>
        <v>0004-0003</v>
      </c>
      <c r="D111" s="8">
        <v>76001</v>
      </c>
      <c r="E111" s="8">
        <v>2798386</v>
      </c>
      <c r="F111" s="8">
        <v>35510</v>
      </c>
      <c r="G111" s="8" t="s">
        <v>1321</v>
      </c>
      <c r="H111" s="8" t="s">
        <v>232</v>
      </c>
      <c r="I111" s="8" t="s">
        <v>76</v>
      </c>
      <c r="J111" s="8" t="s">
        <v>1837</v>
      </c>
      <c r="K111" s="8" t="s">
        <v>160</v>
      </c>
      <c r="L111" s="8" t="s">
        <v>1838</v>
      </c>
      <c r="M111" s="183">
        <v>45926.408333333333</v>
      </c>
      <c r="N111" s="183">
        <v>45926.689583333333</v>
      </c>
      <c r="O111" s="94" t="s">
        <v>1324</v>
      </c>
      <c r="P111" s="8" t="s">
        <v>1333</v>
      </c>
      <c r="Q111" s="8" t="s">
        <v>1407</v>
      </c>
      <c r="R111" s="8" t="s">
        <v>1408</v>
      </c>
      <c r="S111" s="94"/>
      <c r="T111" s="90"/>
      <c r="U111" s="8" t="s">
        <v>1328</v>
      </c>
      <c r="V111" s="8" t="s">
        <v>1839</v>
      </c>
      <c r="W111" s="8" t="s">
        <v>165</v>
      </c>
      <c r="X111" s="8" t="s">
        <v>1840</v>
      </c>
      <c r="Y111" s="8" t="s">
        <v>25</v>
      </c>
      <c r="Z111" s="8" t="s">
        <v>177</v>
      </c>
      <c r="AA111" s="8" t="s">
        <v>1498</v>
      </c>
      <c r="AB111" s="8">
        <v>1</v>
      </c>
      <c r="AC111" s="8">
        <v>0</v>
      </c>
      <c r="AD111" s="86">
        <f>IF(W111="SOPORTE_TELEFÓNICO",'BASE LIQUIDACION REDEBAN 2025'!$B$19,IF(W111="ENVÍO",'BASE LIQUIDACION REDEBAN 2025'!$C$2,IF(Y111="TIPO I",'BASE LIQUIDACION REDEBAN 2025'!$C$2,IF(Y111="TIPO II",'BASE LIQUIDACION REDEBAN 2025'!$C$3,IF(Y111="TIPO III",'BASE LIQUIDACION REDEBAN 2025'!$C$4,IF(Y111="TIPO IV",'BASE LIQUIDACION REDEBAN 2025'!$C$5,IF(Z111="AEREO",'BASE LIQUIDACION REDEBAN 2025'!$B$6,'BASE LIQUIDACION REDEBAN 2025'!$C$5)))))))</f>
        <v>65960.072302</v>
      </c>
      <c r="AE111" s="86">
        <f>IF(OR(W111="SOPORTE_TELEFÓNICO",W111="ENVÍO"),0,IF(Y111="TIPO I",'BASE LIQUIDACION REDEBAN 2025'!$B$10,IF(Y111="TIPO II",'BASE LIQUIDACION REDEBAN 2025'!$B$11,IF(Y111="TIPO III",'BASE LIQUIDACION REDEBAN 2025'!$B$12,'BASE LIQUIDACION REDEBAN 2025'!$B$13))))</f>
        <v>75096.394270399993</v>
      </c>
      <c r="AF111" s="86">
        <f t="shared" si="1"/>
        <v>65960.072302</v>
      </c>
      <c r="AG111" s="141"/>
      <c r="AH111" s="141"/>
    </row>
    <row r="112" spans="1:34" s="78" customFormat="1" ht="13.15">
      <c r="A112" s="8" t="s">
        <v>68</v>
      </c>
      <c r="B112" s="94" t="str">
        <f>VLOOKUP(A112,'CENTRO DE COSTOS'!A:D,4,FALSE)</f>
        <v>WILLIAM ASDRUBAL ROZO ROZO</v>
      </c>
      <c r="C112" s="94" t="str">
        <f>VLOOKUP(A112,'CENTRO DE COSTOS'!A:D,2,FALSE)</f>
        <v>0004-0004</v>
      </c>
      <c r="D112" s="8">
        <v>11001</v>
      </c>
      <c r="E112" s="8">
        <v>2797982</v>
      </c>
      <c r="F112" s="8">
        <v>30069</v>
      </c>
      <c r="G112" s="8" t="s">
        <v>1321</v>
      </c>
      <c r="H112" s="8" t="s">
        <v>417</v>
      </c>
      <c r="I112" s="8" t="s">
        <v>68</v>
      </c>
      <c r="J112" s="8" t="s">
        <v>1841</v>
      </c>
      <c r="K112" s="8" t="s">
        <v>160</v>
      </c>
      <c r="L112" s="8" t="s">
        <v>1842</v>
      </c>
      <c r="M112" s="183">
        <v>45926.386805555558</v>
      </c>
      <c r="N112" s="183">
        <v>45926.688194444447</v>
      </c>
      <c r="O112" s="94" t="s">
        <v>1324</v>
      </c>
      <c r="P112" s="8" t="s">
        <v>1333</v>
      </c>
      <c r="Q112" s="8" t="s">
        <v>1407</v>
      </c>
      <c r="R112" s="8" t="s">
        <v>1843</v>
      </c>
      <c r="S112" s="94"/>
      <c r="T112" s="90"/>
      <c r="U112" s="8" t="s">
        <v>1328</v>
      </c>
      <c r="V112" s="8" t="s">
        <v>1844</v>
      </c>
      <c r="W112" s="8" t="s">
        <v>165</v>
      </c>
      <c r="X112" s="8" t="s">
        <v>1845</v>
      </c>
      <c r="Y112" s="8" t="s">
        <v>25</v>
      </c>
      <c r="Z112" s="8" t="s">
        <v>177</v>
      </c>
      <c r="AA112" s="8" t="s">
        <v>541</v>
      </c>
      <c r="AB112" s="8">
        <v>1</v>
      </c>
      <c r="AC112" s="8">
        <v>0</v>
      </c>
      <c r="AD112" s="86">
        <f>IF(W112="SOPORTE_TELEFÓNICO",'BASE LIQUIDACION REDEBAN 2025'!$B$19,IF(W112="ENVÍO",'BASE LIQUIDACION REDEBAN 2025'!$C$2,IF(Y112="TIPO I",'BASE LIQUIDACION REDEBAN 2025'!$C$2,IF(Y112="TIPO II",'BASE LIQUIDACION REDEBAN 2025'!$C$3,IF(Y112="TIPO III",'BASE LIQUIDACION REDEBAN 2025'!$C$4,IF(Y112="TIPO IV",'BASE LIQUIDACION REDEBAN 2025'!$C$5,IF(Z112="AEREO",'BASE LIQUIDACION REDEBAN 2025'!$B$6,'BASE LIQUIDACION REDEBAN 2025'!$C$5)))))))</f>
        <v>65960.072302</v>
      </c>
      <c r="AE112" s="86">
        <f>IF(OR(W112="SOPORTE_TELEFÓNICO",W112="ENVÍO"),0,IF(Y112="TIPO I",'BASE LIQUIDACION REDEBAN 2025'!$B$10,IF(Y112="TIPO II",'BASE LIQUIDACION REDEBAN 2025'!$B$11,IF(Y112="TIPO III",'BASE LIQUIDACION REDEBAN 2025'!$B$12,'BASE LIQUIDACION REDEBAN 2025'!$B$13))))</f>
        <v>75096.394270399993</v>
      </c>
      <c r="AF112" s="86">
        <f t="shared" si="1"/>
        <v>65960.072302</v>
      </c>
      <c r="AG112" s="141"/>
      <c r="AH112" s="141"/>
    </row>
    <row r="113" spans="1:34" s="78" customFormat="1" ht="13.15">
      <c r="A113" s="8" t="s">
        <v>99</v>
      </c>
      <c r="B113" s="94" t="str">
        <f>VLOOKUP(A113,'CENTRO DE COSTOS'!A:D,4,FALSE)</f>
        <v>JOSE MAURICIO HERNANDEZ ROJAS</v>
      </c>
      <c r="C113" s="94" t="str">
        <f>VLOOKUP(A113,'CENTRO DE COSTOS'!A:D,2,FALSE)</f>
        <v>0004-0001</v>
      </c>
      <c r="D113" s="8">
        <v>20383</v>
      </c>
      <c r="E113" s="8">
        <v>2797973</v>
      </c>
      <c r="F113" s="8">
        <v>42378</v>
      </c>
      <c r="G113" s="8" t="s">
        <v>1321</v>
      </c>
      <c r="H113" s="8" t="s">
        <v>596</v>
      </c>
      <c r="I113" s="8" t="s">
        <v>1846</v>
      </c>
      <c r="J113" s="8" t="s">
        <v>1847</v>
      </c>
      <c r="K113" s="8" t="s">
        <v>160</v>
      </c>
      <c r="L113" s="8" t="s">
        <v>1848</v>
      </c>
      <c r="M113" s="183">
        <v>45926.384722222218</v>
      </c>
      <c r="N113" s="183">
        <v>45927.486111111109</v>
      </c>
      <c r="O113" s="94" t="s">
        <v>1324</v>
      </c>
      <c r="P113" s="8" t="s">
        <v>1333</v>
      </c>
      <c r="Q113" s="8" t="s">
        <v>1375</v>
      </c>
      <c r="R113" s="8" t="s">
        <v>1444</v>
      </c>
      <c r="S113" s="94"/>
      <c r="T113" s="90"/>
      <c r="U113" s="8" t="s">
        <v>1328</v>
      </c>
      <c r="V113" s="8" t="s">
        <v>1849</v>
      </c>
      <c r="W113" s="8" t="s">
        <v>165</v>
      </c>
      <c r="X113" s="8" t="s">
        <v>1850</v>
      </c>
      <c r="Y113" s="8" t="s">
        <v>32</v>
      </c>
      <c r="Z113" s="8" t="s">
        <v>177</v>
      </c>
      <c r="AA113" s="8" t="s">
        <v>1078</v>
      </c>
      <c r="AB113" s="8">
        <v>1</v>
      </c>
      <c r="AC113" s="8">
        <v>0</v>
      </c>
      <c r="AD113" s="86">
        <f>IF(W113="SOPORTE_TELEFÓNICO",'BASE LIQUIDACION REDEBAN 2025'!$B$19,IF(W113="ENVÍO",'BASE LIQUIDACION REDEBAN 2025'!$C$2,IF(Y113="TIPO I",'BASE LIQUIDACION REDEBAN 2025'!$C$2,IF(Y113="TIPO II",'BASE LIQUIDACION REDEBAN 2025'!$C$3,IF(Y113="TIPO III",'BASE LIQUIDACION REDEBAN 2025'!$C$4,IF(Y113="TIPO IV",'BASE LIQUIDACION REDEBAN 2025'!$C$5,IF(Z113="AEREO",'BASE LIQUIDACION REDEBAN 2025'!$B$6,'BASE LIQUIDACION REDEBAN 2025'!$C$5)))))))</f>
        <v>479588.87655000004</v>
      </c>
      <c r="AE113" s="86">
        <f>IF(OR(W113="SOPORTE_TELEFÓNICO",W113="ENVÍO"),0,IF(Y113="TIPO I",'BASE LIQUIDACION REDEBAN 2025'!$B$10,IF(Y113="TIPO II",'BASE LIQUIDACION REDEBAN 2025'!$B$11,IF(Y113="TIPO III",'BASE LIQUIDACION REDEBAN 2025'!$B$12,'BASE LIQUIDACION REDEBAN 2025'!$B$13))))</f>
        <v>196536.5258152</v>
      </c>
      <c r="AF113" s="86">
        <f t="shared" si="1"/>
        <v>479588.87655000004</v>
      </c>
      <c r="AG113" s="141"/>
      <c r="AH113" s="141"/>
    </row>
    <row r="114" spans="1:34" s="78" customFormat="1" ht="13.15">
      <c r="A114" s="8" t="s">
        <v>99</v>
      </c>
      <c r="B114" s="94" t="str">
        <f>VLOOKUP(A114,'CENTRO DE COSTOS'!A:D,4,FALSE)</f>
        <v>JOSE MAURICIO HERNANDEZ ROJAS</v>
      </c>
      <c r="C114" s="94" t="str">
        <f>VLOOKUP(A114,'CENTRO DE COSTOS'!A:D,2,FALSE)</f>
        <v>0004-0001</v>
      </c>
      <c r="D114" s="8">
        <v>13042</v>
      </c>
      <c r="E114" s="8">
        <v>2797659</v>
      </c>
      <c r="F114" s="8">
        <v>48692</v>
      </c>
      <c r="G114" s="8" t="s">
        <v>1321</v>
      </c>
      <c r="H114" s="8" t="s">
        <v>685</v>
      </c>
      <c r="I114" s="8" t="s">
        <v>1851</v>
      </c>
      <c r="J114" s="8" t="s">
        <v>1852</v>
      </c>
      <c r="K114" s="8" t="s">
        <v>160</v>
      </c>
      <c r="L114" s="8" t="s">
        <v>1853</v>
      </c>
      <c r="M114" s="183">
        <v>45926.370138888888</v>
      </c>
      <c r="N114" s="183">
        <v>45927.475694444453</v>
      </c>
      <c r="O114" s="94" t="s">
        <v>1324</v>
      </c>
      <c r="P114" s="8" t="s">
        <v>1333</v>
      </c>
      <c r="Q114" s="8" t="s">
        <v>1375</v>
      </c>
      <c r="R114" s="8" t="s">
        <v>1376</v>
      </c>
      <c r="S114" s="94"/>
      <c r="T114" s="90"/>
      <c r="U114" s="8" t="s">
        <v>1328</v>
      </c>
      <c r="V114" s="8" t="s">
        <v>1854</v>
      </c>
      <c r="W114" s="8" t="s">
        <v>165</v>
      </c>
      <c r="X114" s="8" t="s">
        <v>1855</v>
      </c>
      <c r="Y114" s="8" t="s">
        <v>32</v>
      </c>
      <c r="Z114" s="8" t="s">
        <v>177</v>
      </c>
      <c r="AA114" s="8" t="s">
        <v>1078</v>
      </c>
      <c r="AB114" s="8">
        <v>1</v>
      </c>
      <c r="AC114" s="8">
        <v>0</v>
      </c>
      <c r="AD114" s="86">
        <f>IF(W114="SOPORTE_TELEFÓNICO",'BASE LIQUIDACION REDEBAN 2025'!$B$19,IF(W114="ENVÍO",'BASE LIQUIDACION REDEBAN 2025'!$C$2,IF(Y114="TIPO I",'BASE LIQUIDACION REDEBAN 2025'!$C$2,IF(Y114="TIPO II",'BASE LIQUIDACION REDEBAN 2025'!$C$3,IF(Y114="TIPO III",'BASE LIQUIDACION REDEBAN 2025'!$C$4,IF(Y114="TIPO IV",'BASE LIQUIDACION REDEBAN 2025'!$C$5,IF(Z114="AEREO",'BASE LIQUIDACION REDEBAN 2025'!$B$6,'BASE LIQUIDACION REDEBAN 2025'!$C$5)))))))</f>
        <v>479588.87655000004</v>
      </c>
      <c r="AE114" s="86">
        <f>IF(OR(W114="SOPORTE_TELEFÓNICO",W114="ENVÍO"),0,IF(Y114="TIPO I",'BASE LIQUIDACION REDEBAN 2025'!$B$10,IF(Y114="TIPO II",'BASE LIQUIDACION REDEBAN 2025'!$B$11,IF(Y114="TIPO III",'BASE LIQUIDACION REDEBAN 2025'!$B$12,'BASE LIQUIDACION REDEBAN 2025'!$B$13))))</f>
        <v>196536.5258152</v>
      </c>
      <c r="AF114" s="86">
        <f t="shared" si="1"/>
        <v>479588.87655000004</v>
      </c>
      <c r="AG114" s="141"/>
      <c r="AH114" s="141"/>
    </row>
    <row r="115" spans="1:34" s="78" customFormat="1" ht="13.15">
      <c r="A115" s="8" t="s">
        <v>68</v>
      </c>
      <c r="B115" s="94" t="str">
        <f>VLOOKUP(A115,'CENTRO DE COSTOS'!A:D,4,FALSE)</f>
        <v>WILLIAM ASDRUBAL ROZO ROZO</v>
      </c>
      <c r="C115" s="94" t="str">
        <f>VLOOKUP(A115,'CENTRO DE COSTOS'!A:D,2,FALSE)</f>
        <v>0004-0004</v>
      </c>
      <c r="D115" s="8">
        <v>11001</v>
      </c>
      <c r="E115" s="8">
        <v>2797729</v>
      </c>
      <c r="F115" s="8">
        <v>26554</v>
      </c>
      <c r="G115" s="8" t="s">
        <v>1321</v>
      </c>
      <c r="H115" s="8" t="s">
        <v>417</v>
      </c>
      <c r="I115" s="8" t="s">
        <v>68</v>
      </c>
      <c r="J115" s="8" t="s">
        <v>1856</v>
      </c>
      <c r="K115" s="8" t="s">
        <v>160</v>
      </c>
      <c r="L115" s="8" t="s">
        <v>1857</v>
      </c>
      <c r="M115" s="183">
        <v>45926.366666666669</v>
      </c>
      <c r="N115" s="183">
        <v>45926.713194444441</v>
      </c>
      <c r="O115" s="94" t="s">
        <v>1324</v>
      </c>
      <c r="P115" s="8" t="s">
        <v>1333</v>
      </c>
      <c r="Q115" s="8" t="s">
        <v>1375</v>
      </c>
      <c r="R115" s="8" t="s">
        <v>1444</v>
      </c>
      <c r="S115" s="94"/>
      <c r="T115" s="90"/>
      <c r="U115" s="8" t="s">
        <v>1328</v>
      </c>
      <c r="V115" s="8" t="s">
        <v>1858</v>
      </c>
      <c r="W115" s="8" t="s">
        <v>165</v>
      </c>
      <c r="X115" s="8" t="s">
        <v>1859</v>
      </c>
      <c r="Y115" s="8" t="s">
        <v>25</v>
      </c>
      <c r="Z115" s="8" t="s">
        <v>177</v>
      </c>
      <c r="AA115" s="8" t="s">
        <v>792</v>
      </c>
      <c r="AB115" s="8">
        <v>1</v>
      </c>
      <c r="AC115" s="8">
        <v>0</v>
      </c>
      <c r="AD115" s="86">
        <f>IF(W115="SOPORTE_TELEFÓNICO",'BASE LIQUIDACION REDEBAN 2025'!$B$19,IF(W115="ENVÍO",'BASE LIQUIDACION REDEBAN 2025'!$C$2,IF(Y115="TIPO I",'BASE LIQUIDACION REDEBAN 2025'!$C$2,IF(Y115="TIPO II",'BASE LIQUIDACION REDEBAN 2025'!$C$3,IF(Y115="TIPO III",'BASE LIQUIDACION REDEBAN 2025'!$C$4,IF(Y115="TIPO IV",'BASE LIQUIDACION REDEBAN 2025'!$C$5,IF(Z115="AEREO",'BASE LIQUIDACION REDEBAN 2025'!$B$6,'BASE LIQUIDACION REDEBAN 2025'!$C$5)))))))</f>
        <v>65960.072302</v>
      </c>
      <c r="AE115" s="86">
        <f>IF(OR(W115="SOPORTE_TELEFÓNICO",W115="ENVÍO"),0,IF(Y115="TIPO I",'BASE LIQUIDACION REDEBAN 2025'!$B$10,IF(Y115="TIPO II",'BASE LIQUIDACION REDEBAN 2025'!$B$11,IF(Y115="TIPO III",'BASE LIQUIDACION REDEBAN 2025'!$B$12,'BASE LIQUIDACION REDEBAN 2025'!$B$13))))</f>
        <v>75096.394270399993</v>
      </c>
      <c r="AF115" s="86">
        <f t="shared" si="1"/>
        <v>65960.072302</v>
      </c>
      <c r="AG115" s="141"/>
      <c r="AH115" s="141"/>
    </row>
    <row r="116" spans="1:34" s="78" customFormat="1" ht="13.15">
      <c r="A116" s="8" t="s">
        <v>94</v>
      </c>
      <c r="B116" s="94" t="str">
        <f>VLOOKUP(A116,'CENTRO DE COSTOS'!A:D,4,FALSE)</f>
        <v>DIEGO FERNANDO HENAO CARDONA</v>
      </c>
      <c r="C116" s="94" t="str">
        <f>VLOOKUP(A116,'CENTRO DE COSTOS'!A:D,2,FALSE)</f>
        <v>0004-0002</v>
      </c>
      <c r="D116" s="8">
        <v>76895</v>
      </c>
      <c r="E116" s="8">
        <v>2797449</v>
      </c>
      <c r="F116" s="8">
        <v>48665</v>
      </c>
      <c r="G116" s="8" t="s">
        <v>1321</v>
      </c>
      <c r="H116" s="8" t="s">
        <v>232</v>
      </c>
      <c r="I116" s="8" t="s">
        <v>864</v>
      </c>
      <c r="J116" s="8" t="s">
        <v>1860</v>
      </c>
      <c r="K116" s="8" t="s">
        <v>160</v>
      </c>
      <c r="L116" s="8" t="s">
        <v>1861</v>
      </c>
      <c r="M116" s="183">
        <v>45926.349305555559</v>
      </c>
      <c r="N116" s="183">
        <v>45926.78402777778</v>
      </c>
      <c r="O116" s="94" t="s">
        <v>1324</v>
      </c>
      <c r="P116" s="8" t="s">
        <v>1333</v>
      </c>
      <c r="Q116" s="8" t="s">
        <v>1423</v>
      </c>
      <c r="R116" s="8" t="s">
        <v>1341</v>
      </c>
      <c r="S116" s="94"/>
      <c r="T116" s="90"/>
      <c r="U116" s="8" t="s">
        <v>1328</v>
      </c>
      <c r="V116" s="8" t="s">
        <v>1862</v>
      </c>
      <c r="W116" s="8" t="s">
        <v>165</v>
      </c>
      <c r="X116" s="8" t="s">
        <v>1863</v>
      </c>
      <c r="Y116" s="8" t="s">
        <v>30</v>
      </c>
      <c r="Z116" s="8" t="s">
        <v>177</v>
      </c>
      <c r="AA116" s="8" t="s">
        <v>275</v>
      </c>
      <c r="AB116" s="8">
        <v>1</v>
      </c>
      <c r="AC116" s="8">
        <v>0</v>
      </c>
      <c r="AD116" s="86">
        <f>IF(W116="SOPORTE_TELEFÓNICO",'BASE LIQUIDACION REDEBAN 2025'!$B$19,IF(W116="ENVÍO",'BASE LIQUIDACION REDEBAN 2025'!$C$2,IF(Y116="TIPO I",'BASE LIQUIDACION REDEBAN 2025'!$C$2,IF(Y116="TIPO II",'BASE LIQUIDACION REDEBAN 2025'!$C$3,IF(Y116="TIPO III",'BASE LIQUIDACION REDEBAN 2025'!$C$4,IF(Y116="TIPO IV",'BASE LIQUIDACION REDEBAN 2025'!$C$5,IF(Z116="AEREO",'BASE LIQUIDACION REDEBAN 2025'!$B$6,'BASE LIQUIDACION REDEBAN 2025'!$C$5)))))))</f>
        <v>275728.78077800001</v>
      </c>
      <c r="AE116" s="86">
        <f>IF(OR(W116="SOPORTE_TELEFÓNICO",W116="ENVÍO"),0,IF(Y116="TIPO I",'BASE LIQUIDACION REDEBAN 2025'!$B$10,IF(Y116="TIPO II",'BASE LIQUIDACION REDEBAN 2025'!$B$11,IF(Y116="TIPO III",'BASE LIQUIDACION REDEBAN 2025'!$B$12,'BASE LIQUIDACION REDEBAN 2025'!$B$13))))</f>
        <v>196536.5258152</v>
      </c>
      <c r="AF116" s="86">
        <f t="shared" si="1"/>
        <v>275728.78077800001</v>
      </c>
      <c r="AG116" s="141"/>
      <c r="AH116" s="141"/>
    </row>
    <row r="117" spans="1:34" s="78" customFormat="1" ht="13.15">
      <c r="A117" s="8" t="s">
        <v>86</v>
      </c>
      <c r="B117" s="94" t="str">
        <f>VLOOKUP(A117,'CENTRO DE COSTOS'!A:D,4,FALSE)</f>
        <v>KEVIN ALEXIS CORZO BUSTOS</v>
      </c>
      <c r="C117" s="94" t="str">
        <f>VLOOKUP(A117,'CENTRO DE COSTOS'!A:D,2,FALSE)</f>
        <v>0004-0007</v>
      </c>
      <c r="D117" s="8">
        <v>17380</v>
      </c>
      <c r="E117" s="8">
        <v>2796716</v>
      </c>
      <c r="F117" s="8">
        <v>69704</v>
      </c>
      <c r="G117" s="8" t="s">
        <v>1321</v>
      </c>
      <c r="H117" s="8" t="s">
        <v>269</v>
      </c>
      <c r="I117" s="8" t="s">
        <v>1864</v>
      </c>
      <c r="J117" s="8" t="s">
        <v>1865</v>
      </c>
      <c r="K117" s="8" t="s">
        <v>160</v>
      </c>
      <c r="L117" s="8" t="s">
        <v>1866</v>
      </c>
      <c r="M117" s="183">
        <v>45926.333333333343</v>
      </c>
      <c r="N117" s="183">
        <v>45929.662499999999</v>
      </c>
      <c r="O117" s="94" t="s">
        <v>1324</v>
      </c>
      <c r="P117" s="8" t="s">
        <v>1333</v>
      </c>
      <c r="Q117" s="8" t="s">
        <v>1676</v>
      </c>
      <c r="R117" s="8" t="s">
        <v>1677</v>
      </c>
      <c r="S117" s="94"/>
      <c r="T117" s="90"/>
      <c r="U117" s="8" t="s">
        <v>1328</v>
      </c>
      <c r="V117" s="8" t="s">
        <v>1867</v>
      </c>
      <c r="W117" s="8" t="s">
        <v>165</v>
      </c>
      <c r="X117" s="8" t="s">
        <v>1868</v>
      </c>
      <c r="Y117" s="8" t="s">
        <v>30</v>
      </c>
      <c r="Z117" s="8" t="s">
        <v>177</v>
      </c>
      <c r="AA117" s="8" t="s">
        <v>503</v>
      </c>
      <c r="AB117" s="8">
        <v>1</v>
      </c>
      <c r="AC117" s="8">
        <v>0</v>
      </c>
      <c r="AD117" s="86">
        <f>IF(W117="SOPORTE_TELEFÓNICO",'BASE LIQUIDACION REDEBAN 2025'!$B$19,IF(W117="ENVÍO",'BASE LIQUIDACION REDEBAN 2025'!$C$2,IF(Y117="TIPO I",'BASE LIQUIDACION REDEBAN 2025'!$C$2,IF(Y117="TIPO II",'BASE LIQUIDACION REDEBAN 2025'!$C$3,IF(Y117="TIPO III",'BASE LIQUIDACION REDEBAN 2025'!$C$4,IF(Y117="TIPO IV",'BASE LIQUIDACION REDEBAN 2025'!$C$5,IF(Z117="AEREO",'BASE LIQUIDACION REDEBAN 2025'!$B$6,'BASE LIQUIDACION REDEBAN 2025'!$C$5)))))))</f>
        <v>275728.78077800001</v>
      </c>
      <c r="AE117" s="86">
        <f>IF(OR(W117="SOPORTE_TELEFÓNICO",W117="ENVÍO"),0,IF(Y117="TIPO I",'BASE LIQUIDACION REDEBAN 2025'!$B$10,IF(Y117="TIPO II",'BASE LIQUIDACION REDEBAN 2025'!$B$11,IF(Y117="TIPO III",'BASE LIQUIDACION REDEBAN 2025'!$B$12,'BASE LIQUIDACION REDEBAN 2025'!$B$13))))</f>
        <v>196536.5258152</v>
      </c>
      <c r="AF117" s="86">
        <f t="shared" si="1"/>
        <v>275728.78077800001</v>
      </c>
      <c r="AG117" s="141"/>
      <c r="AH117" s="141"/>
    </row>
    <row r="118" spans="1:34" s="78" customFormat="1" ht="13.15">
      <c r="A118" s="8" t="s">
        <v>76</v>
      </c>
      <c r="B118" s="94" t="str">
        <f>VLOOKUP(A118,'CENTRO DE COSTOS'!A:D,4,FALSE)</f>
        <v>DIEGO FERNANDO HENAO CARDONA</v>
      </c>
      <c r="C118" s="94" t="str">
        <f>VLOOKUP(A118,'CENTRO DE COSTOS'!A:D,2,FALSE)</f>
        <v>0004-0003</v>
      </c>
      <c r="D118" s="8">
        <v>76001</v>
      </c>
      <c r="E118" s="8">
        <v>2796560</v>
      </c>
      <c r="F118" s="8">
        <v>80441</v>
      </c>
      <c r="G118" s="8" t="s">
        <v>1321</v>
      </c>
      <c r="H118" s="8" t="s">
        <v>232</v>
      </c>
      <c r="I118" s="8" t="s">
        <v>76</v>
      </c>
      <c r="J118" s="8" t="s">
        <v>1605</v>
      </c>
      <c r="K118" s="8" t="s">
        <v>160</v>
      </c>
      <c r="L118" s="8" t="s">
        <v>1869</v>
      </c>
      <c r="M118" s="183">
        <v>45926.333333333343</v>
      </c>
      <c r="N118" s="183">
        <v>45926.436805555553</v>
      </c>
      <c r="O118" s="94" t="s">
        <v>1324</v>
      </c>
      <c r="P118" s="8" t="s">
        <v>1333</v>
      </c>
      <c r="Q118" s="8" t="s">
        <v>1351</v>
      </c>
      <c r="R118" s="8" t="s">
        <v>1352</v>
      </c>
      <c r="S118" s="94"/>
      <c r="T118" s="90"/>
      <c r="U118" s="8" t="s">
        <v>1328</v>
      </c>
      <c r="V118" s="8" t="s">
        <v>1870</v>
      </c>
      <c r="W118" s="8" t="s">
        <v>165</v>
      </c>
      <c r="X118" s="8" t="s">
        <v>1608</v>
      </c>
      <c r="Y118" s="8" t="s">
        <v>25</v>
      </c>
      <c r="Z118" s="8" t="s">
        <v>177</v>
      </c>
      <c r="AA118" s="8" t="s">
        <v>512</v>
      </c>
      <c r="AB118" s="8">
        <v>1</v>
      </c>
      <c r="AC118" s="8">
        <v>0</v>
      </c>
      <c r="AD118" s="86">
        <f>IF(W118="SOPORTE_TELEFÓNICO",'BASE LIQUIDACION REDEBAN 2025'!$B$19,IF(W118="ENVÍO",'BASE LIQUIDACION REDEBAN 2025'!$C$2,IF(Y118="TIPO I",'BASE LIQUIDACION REDEBAN 2025'!$C$2,IF(Y118="TIPO II",'BASE LIQUIDACION REDEBAN 2025'!$C$3,IF(Y118="TIPO III",'BASE LIQUIDACION REDEBAN 2025'!$C$4,IF(Y118="TIPO IV",'BASE LIQUIDACION REDEBAN 2025'!$C$5,IF(Z118="AEREO",'BASE LIQUIDACION REDEBAN 2025'!$B$6,'BASE LIQUIDACION REDEBAN 2025'!$C$5)))))))</f>
        <v>65960.072302</v>
      </c>
      <c r="AE118" s="86">
        <f>IF(OR(W118="SOPORTE_TELEFÓNICO",W118="ENVÍO"),0,IF(Y118="TIPO I",'BASE LIQUIDACION REDEBAN 2025'!$B$10,IF(Y118="TIPO II",'BASE LIQUIDACION REDEBAN 2025'!$B$11,IF(Y118="TIPO III",'BASE LIQUIDACION REDEBAN 2025'!$B$12,'BASE LIQUIDACION REDEBAN 2025'!$B$13))))</f>
        <v>75096.394270399993</v>
      </c>
      <c r="AF118" s="86">
        <f t="shared" si="1"/>
        <v>65960.072302</v>
      </c>
      <c r="AG118" s="141"/>
      <c r="AH118" s="141"/>
    </row>
    <row r="119" spans="1:34" s="78" customFormat="1" ht="13.15">
      <c r="A119" s="8" t="s">
        <v>68</v>
      </c>
      <c r="B119" s="94" t="str">
        <f>VLOOKUP(A119,'CENTRO DE COSTOS'!A:D,4,FALSE)</f>
        <v>WILLIAM ASDRUBAL ROZO ROZO</v>
      </c>
      <c r="C119" s="94" t="str">
        <f>VLOOKUP(A119,'CENTRO DE COSTOS'!A:D,2,FALSE)</f>
        <v>0004-0004</v>
      </c>
      <c r="D119" s="8">
        <v>25040</v>
      </c>
      <c r="E119" s="8">
        <v>2796473</v>
      </c>
      <c r="F119" s="8">
        <v>25026</v>
      </c>
      <c r="G119" s="8" t="s">
        <v>1321</v>
      </c>
      <c r="H119" s="8" t="s">
        <v>417</v>
      </c>
      <c r="I119" s="8" t="s">
        <v>1871</v>
      </c>
      <c r="J119" s="8" t="s">
        <v>1872</v>
      </c>
      <c r="K119" s="8" t="s">
        <v>160</v>
      </c>
      <c r="L119" s="8" t="s">
        <v>1873</v>
      </c>
      <c r="M119" s="183">
        <v>45926.333333333343</v>
      </c>
      <c r="N119" s="183">
        <v>45927.555555555547</v>
      </c>
      <c r="O119" s="94" t="s">
        <v>1324</v>
      </c>
      <c r="P119" s="8" t="s">
        <v>1325</v>
      </c>
      <c r="Q119" s="8" t="s">
        <v>1340</v>
      </c>
      <c r="R119" s="8" t="s">
        <v>1874</v>
      </c>
      <c r="S119" s="94"/>
      <c r="T119" s="90"/>
      <c r="U119" s="8" t="s">
        <v>1328</v>
      </c>
      <c r="V119" s="8" t="s">
        <v>1875</v>
      </c>
      <c r="W119" s="8" t="s">
        <v>165</v>
      </c>
      <c r="X119" s="8" t="s">
        <v>1876</v>
      </c>
      <c r="Y119" s="8" t="s">
        <v>28</v>
      </c>
      <c r="Z119" s="8" t="s">
        <v>177</v>
      </c>
      <c r="AA119" s="8" t="s">
        <v>1877</v>
      </c>
      <c r="AB119" s="8">
        <v>1</v>
      </c>
      <c r="AC119" s="8">
        <v>0</v>
      </c>
      <c r="AD119" s="86">
        <f>IF(W119="SOPORTE_TELEFÓNICO",'BASE LIQUIDACION REDEBAN 2025'!$B$19,IF(W119="ENVÍO",'BASE LIQUIDACION REDEBAN 2025'!$C$2,IF(Y119="TIPO I",'BASE LIQUIDACION REDEBAN 2025'!$C$2,IF(Y119="TIPO II",'BASE LIQUIDACION REDEBAN 2025'!$C$3,IF(Y119="TIPO III",'BASE LIQUIDACION REDEBAN 2025'!$C$4,IF(Y119="TIPO IV",'BASE LIQUIDACION REDEBAN 2025'!$C$5,IF(Z119="AEREO",'BASE LIQUIDACION REDEBAN 2025'!$B$6,'BASE LIQUIDACION REDEBAN 2025'!$C$5)))))))</f>
        <v>144967.87232000002</v>
      </c>
      <c r="AE119" s="86">
        <f>IF(OR(W119="SOPORTE_TELEFÓNICO",W119="ENVÍO"),0,IF(Y119="TIPO I",'BASE LIQUIDACION REDEBAN 2025'!$B$10,IF(Y119="TIPO II",'BASE LIQUIDACION REDEBAN 2025'!$B$11,IF(Y119="TIPO III",'BASE LIQUIDACION REDEBAN 2025'!$B$12,'BASE LIQUIDACION REDEBAN 2025'!$B$13))))</f>
        <v>140395.6348884</v>
      </c>
      <c r="AF119" s="86">
        <f t="shared" si="1"/>
        <v>144967.87232000002</v>
      </c>
      <c r="AG119" s="141"/>
      <c r="AH119" s="141"/>
    </row>
    <row r="120" spans="1:34" s="78" customFormat="1" ht="13.15">
      <c r="A120" s="8" t="s">
        <v>90</v>
      </c>
      <c r="B120" s="94" t="str">
        <f>VLOOKUP(A120,'CENTRO DE COSTOS'!A:D,4,FALSE)</f>
        <v>JUAN SEBASTIÁN RÍOS CASTRILLÓN</v>
      </c>
      <c r="C120" s="94" t="str">
        <f>VLOOKUP(A120,'CENTRO DE COSTOS'!A:D,2,FALSE)</f>
        <v>0004-0005</v>
      </c>
      <c r="D120" s="8">
        <v>5001</v>
      </c>
      <c r="E120" s="8">
        <v>2796398</v>
      </c>
      <c r="F120" s="8">
        <v>26320</v>
      </c>
      <c r="G120" s="8" t="s">
        <v>1321</v>
      </c>
      <c r="H120" s="8" t="s">
        <v>249</v>
      </c>
      <c r="I120" s="8" t="s">
        <v>90</v>
      </c>
      <c r="J120" s="8" t="s">
        <v>1878</v>
      </c>
      <c r="K120" s="8" t="s">
        <v>160</v>
      </c>
      <c r="L120" s="8" t="s">
        <v>1879</v>
      </c>
      <c r="M120" s="183">
        <v>45926.333333333343</v>
      </c>
      <c r="N120" s="183">
        <v>45926.495138888888</v>
      </c>
      <c r="O120" s="94" t="s">
        <v>1324</v>
      </c>
      <c r="P120" s="8" t="s">
        <v>1325</v>
      </c>
      <c r="Q120" s="8" t="s">
        <v>1334</v>
      </c>
      <c r="R120" s="8" t="s">
        <v>1880</v>
      </c>
      <c r="S120" s="94"/>
      <c r="T120" s="90"/>
      <c r="U120" s="8" t="s">
        <v>1328</v>
      </c>
      <c r="V120" s="8" t="s">
        <v>1881</v>
      </c>
      <c r="W120" s="8" t="s">
        <v>165</v>
      </c>
      <c r="X120" s="8" t="s">
        <v>1882</v>
      </c>
      <c r="Y120" s="8" t="s">
        <v>25</v>
      </c>
      <c r="Z120" s="8" t="s">
        <v>177</v>
      </c>
      <c r="AA120" s="8" t="s">
        <v>1483</v>
      </c>
      <c r="AB120" s="8">
        <v>1</v>
      </c>
      <c r="AC120" s="8">
        <v>0</v>
      </c>
      <c r="AD120" s="86">
        <f>IF(W120="SOPORTE_TELEFÓNICO",'BASE LIQUIDACION REDEBAN 2025'!$B$19,IF(W120="ENVÍO",'BASE LIQUIDACION REDEBAN 2025'!$C$2,IF(Y120="TIPO I",'BASE LIQUIDACION REDEBAN 2025'!$C$2,IF(Y120="TIPO II",'BASE LIQUIDACION REDEBAN 2025'!$C$3,IF(Y120="TIPO III",'BASE LIQUIDACION REDEBAN 2025'!$C$4,IF(Y120="TIPO IV",'BASE LIQUIDACION REDEBAN 2025'!$C$5,IF(Z120="AEREO",'BASE LIQUIDACION REDEBAN 2025'!$B$6,'BASE LIQUIDACION REDEBAN 2025'!$C$5)))))))</f>
        <v>65960.072302</v>
      </c>
      <c r="AE120" s="86">
        <f>IF(OR(W120="SOPORTE_TELEFÓNICO",W120="ENVÍO"),0,IF(Y120="TIPO I",'BASE LIQUIDACION REDEBAN 2025'!$B$10,IF(Y120="TIPO II",'BASE LIQUIDACION REDEBAN 2025'!$B$11,IF(Y120="TIPO III",'BASE LIQUIDACION REDEBAN 2025'!$B$12,'BASE LIQUIDACION REDEBAN 2025'!$B$13))))</f>
        <v>75096.394270399993</v>
      </c>
      <c r="AF120" s="86">
        <f t="shared" si="1"/>
        <v>65960.072302</v>
      </c>
      <c r="AG120" s="141"/>
      <c r="AH120" s="141"/>
    </row>
    <row r="121" spans="1:34" s="78" customFormat="1" ht="13.15">
      <c r="A121" s="8" t="s">
        <v>72</v>
      </c>
      <c r="B121" s="94" t="str">
        <f>VLOOKUP(A121,'CENTRO DE COSTOS'!A:D,4,FALSE)</f>
        <v>MIGUEL JULIÁN HERNÁNDEZ GUARÍN</v>
      </c>
      <c r="C121" s="94" t="str">
        <f>VLOOKUP(A121,'CENTRO DE COSTOS'!A:D,2,FALSE)</f>
        <v>0004-0008</v>
      </c>
      <c r="D121" s="8">
        <v>13688</v>
      </c>
      <c r="E121" s="8">
        <v>2796394</v>
      </c>
      <c r="F121" s="8">
        <v>17172</v>
      </c>
      <c r="G121" s="8" t="s">
        <v>1321</v>
      </c>
      <c r="H121" s="8" t="s">
        <v>685</v>
      </c>
      <c r="I121" s="8" t="s">
        <v>826</v>
      </c>
      <c r="J121" s="8" t="s">
        <v>1883</v>
      </c>
      <c r="K121" s="8" t="s">
        <v>160</v>
      </c>
      <c r="L121" s="8" t="s">
        <v>1884</v>
      </c>
      <c r="M121" s="183">
        <v>45926.333333333343</v>
      </c>
      <c r="N121" s="183">
        <v>45930.667361111111</v>
      </c>
      <c r="O121" s="94" t="s">
        <v>1324</v>
      </c>
      <c r="P121" s="8" t="s">
        <v>1333</v>
      </c>
      <c r="Q121" s="8" t="s">
        <v>1454</v>
      </c>
      <c r="R121" s="8" t="s">
        <v>1885</v>
      </c>
      <c r="S121" s="94"/>
      <c r="T121" s="90"/>
      <c r="U121" s="8" t="s">
        <v>1328</v>
      </c>
      <c r="V121" s="8" t="s">
        <v>1886</v>
      </c>
      <c r="W121" s="8" t="s">
        <v>165</v>
      </c>
      <c r="X121" s="8" t="s">
        <v>1887</v>
      </c>
      <c r="Y121" s="8" t="s">
        <v>167</v>
      </c>
      <c r="Z121" s="8" t="s">
        <v>824</v>
      </c>
      <c r="AA121" s="8" t="s">
        <v>319</v>
      </c>
      <c r="AB121" s="8">
        <v>1</v>
      </c>
      <c r="AC121" s="8">
        <v>0</v>
      </c>
      <c r="AD121" s="86">
        <f>IF(W121="SOPORTE_TELEFÓNICO",'BASE LIQUIDACION REDEBAN 2025'!$B$19,IF(W121="ENVÍO",'BASE LIQUIDACION REDEBAN 2025'!$C$2,IF(Y121="TIPO I",'BASE LIQUIDACION REDEBAN 2025'!$C$2,IF(Y121="TIPO II",'BASE LIQUIDACION REDEBAN 2025'!$C$3,IF(Y121="TIPO III",'BASE LIQUIDACION REDEBAN 2025'!$C$4,IF(Y121="TIPO IV",'BASE LIQUIDACION REDEBAN 2025'!$C$5,IF(Z121="AEREO",'BASE LIQUIDACION REDEBAN 2025'!$B$6,'BASE LIQUIDACION REDEBAN 2025'!$C$5)))))))</f>
        <v>479588.87655000004</v>
      </c>
      <c r="AE121" s="86">
        <f>IF(OR(W121="SOPORTE_TELEFÓNICO",W121="ENVÍO"),0,IF(Y121="TIPO I",'BASE LIQUIDACION REDEBAN 2025'!$B$10,IF(Y121="TIPO II",'BASE LIQUIDACION REDEBAN 2025'!$B$11,IF(Y121="TIPO III",'BASE LIQUIDACION REDEBAN 2025'!$B$12,'BASE LIQUIDACION REDEBAN 2025'!$B$13))))</f>
        <v>196536.5258152</v>
      </c>
      <c r="AF121" s="86">
        <f t="shared" si="1"/>
        <v>479588.87655000004</v>
      </c>
      <c r="AG121" s="141"/>
      <c r="AH121" s="141"/>
    </row>
    <row r="122" spans="1:34" s="78" customFormat="1" ht="13.15">
      <c r="A122" s="8" t="s">
        <v>92</v>
      </c>
      <c r="B122" s="94" t="str">
        <f>VLOOKUP(A122,'CENTRO DE COSTOS'!A:D,4,FALSE)</f>
        <v>KEVIN ALEXIS CORZO BUSTOS</v>
      </c>
      <c r="C122" s="94" t="str">
        <f>VLOOKUP(A122,'CENTRO DE COSTOS'!A:D,2,FALSE)</f>
        <v>0004-0007</v>
      </c>
      <c r="D122" s="8">
        <v>41807</v>
      </c>
      <c r="E122" s="8">
        <v>2796553</v>
      </c>
      <c r="F122" s="8">
        <v>41851</v>
      </c>
      <c r="G122" s="8" t="s">
        <v>1321</v>
      </c>
      <c r="H122" s="8" t="s">
        <v>430</v>
      </c>
      <c r="I122" s="8" t="s">
        <v>1888</v>
      </c>
      <c r="J122" s="8" t="s">
        <v>1889</v>
      </c>
      <c r="K122" s="8" t="s">
        <v>160</v>
      </c>
      <c r="L122" s="8" t="s">
        <v>1890</v>
      </c>
      <c r="M122" s="183">
        <v>45926.333333333343</v>
      </c>
      <c r="N122" s="183">
        <v>45929.638194444437</v>
      </c>
      <c r="O122" s="94" t="s">
        <v>1324</v>
      </c>
      <c r="P122" s="8" t="s">
        <v>1333</v>
      </c>
      <c r="Q122" s="8" t="s">
        <v>1423</v>
      </c>
      <c r="R122" s="8" t="s">
        <v>1341</v>
      </c>
      <c r="S122" s="94"/>
      <c r="T122" s="182"/>
      <c r="U122" s="8" t="s">
        <v>1328</v>
      </c>
      <c r="V122" s="8" t="s">
        <v>1891</v>
      </c>
      <c r="W122" s="8" t="s">
        <v>165</v>
      </c>
      <c r="X122" s="8" t="s">
        <v>1892</v>
      </c>
      <c r="Y122" s="8" t="s">
        <v>30</v>
      </c>
      <c r="Z122" s="8" t="s">
        <v>177</v>
      </c>
      <c r="AA122" s="8" t="s">
        <v>436</v>
      </c>
      <c r="AB122" s="8">
        <v>1</v>
      </c>
      <c r="AC122" s="8">
        <v>0</v>
      </c>
      <c r="AD122" s="86">
        <f>IF(W122="SOPORTE_TELEFÓNICO",'BASE LIQUIDACION REDEBAN 2025'!$B$19,IF(W122="ENVÍO",'BASE LIQUIDACION REDEBAN 2025'!$C$2,IF(Y122="TIPO I",'BASE LIQUIDACION REDEBAN 2025'!$C$2,IF(Y122="TIPO II",'BASE LIQUIDACION REDEBAN 2025'!$C$3,IF(Y122="TIPO III",'BASE LIQUIDACION REDEBAN 2025'!$C$4,IF(Y122="TIPO IV",'BASE LIQUIDACION REDEBAN 2025'!$C$5,IF(Z122="AEREO",'BASE LIQUIDACION REDEBAN 2025'!$B$6,'BASE LIQUIDACION REDEBAN 2025'!$C$5)))))))</f>
        <v>275728.78077800001</v>
      </c>
      <c r="AE122" s="86">
        <f>IF(OR(W122="SOPORTE_TELEFÓNICO",W122="ENVÍO"),0,IF(Y122="TIPO I",'BASE LIQUIDACION REDEBAN 2025'!$B$10,IF(Y122="TIPO II",'BASE LIQUIDACION REDEBAN 2025'!$B$11,IF(Y122="TIPO III",'BASE LIQUIDACION REDEBAN 2025'!$B$12,'BASE LIQUIDACION REDEBAN 2025'!$B$13))))</f>
        <v>196536.5258152</v>
      </c>
      <c r="AF122" s="86">
        <f t="shared" si="1"/>
        <v>275728.78077800001</v>
      </c>
      <c r="AG122" s="141"/>
      <c r="AH122" s="141"/>
    </row>
    <row r="123" spans="1:34" s="78" customFormat="1" ht="13.15">
      <c r="A123" s="8" t="s">
        <v>96</v>
      </c>
      <c r="B123" s="94" t="str">
        <f>VLOOKUP(A123,'CENTRO DE COSTOS'!A:D,4,FALSE)</f>
        <v>JOSE MAURICIO HERNANDEZ ROJAS</v>
      </c>
      <c r="C123" s="94" t="str">
        <f>VLOOKUP(A123,'CENTRO DE COSTOS'!A:D,2,FALSE)</f>
        <v>0004-0001</v>
      </c>
      <c r="D123" s="8">
        <v>47001</v>
      </c>
      <c r="E123" s="8">
        <v>2796450</v>
      </c>
      <c r="F123" s="8">
        <v>51086</v>
      </c>
      <c r="G123" s="8" t="s">
        <v>1321</v>
      </c>
      <c r="H123" s="8" t="s">
        <v>438</v>
      </c>
      <c r="I123" s="8" t="s">
        <v>96</v>
      </c>
      <c r="J123" s="8" t="s">
        <v>1893</v>
      </c>
      <c r="K123" s="8" t="s">
        <v>160</v>
      </c>
      <c r="L123" s="8" t="s">
        <v>1894</v>
      </c>
      <c r="M123" s="183">
        <v>45926.333333333343</v>
      </c>
      <c r="N123" s="183">
        <v>45926.529166666667</v>
      </c>
      <c r="O123" s="94" t="s">
        <v>1324</v>
      </c>
      <c r="P123" s="8" t="s">
        <v>1333</v>
      </c>
      <c r="Q123" s="8" t="s">
        <v>1628</v>
      </c>
      <c r="R123" s="8" t="s">
        <v>1341</v>
      </c>
      <c r="S123" s="94"/>
      <c r="T123" s="90"/>
      <c r="U123" s="8" t="s">
        <v>1328</v>
      </c>
      <c r="V123" s="8" t="s">
        <v>1895</v>
      </c>
      <c r="W123" s="8" t="s">
        <v>165</v>
      </c>
      <c r="X123" s="8" t="s">
        <v>1896</v>
      </c>
      <c r="Y123" s="8" t="s">
        <v>25</v>
      </c>
      <c r="Z123" s="8" t="s">
        <v>177</v>
      </c>
      <c r="AA123" s="8" t="s">
        <v>442</v>
      </c>
      <c r="AB123" s="8">
        <v>1</v>
      </c>
      <c r="AC123" s="8">
        <v>0</v>
      </c>
      <c r="AD123" s="86">
        <f>IF(W123="SOPORTE_TELEFÓNICO",'BASE LIQUIDACION REDEBAN 2025'!$B$19,IF(W123="ENVÍO",'BASE LIQUIDACION REDEBAN 2025'!$C$2,IF(Y123="TIPO I",'BASE LIQUIDACION REDEBAN 2025'!$C$2,IF(Y123="TIPO II",'BASE LIQUIDACION REDEBAN 2025'!$C$3,IF(Y123="TIPO III",'BASE LIQUIDACION REDEBAN 2025'!$C$4,IF(Y123="TIPO IV",'BASE LIQUIDACION REDEBAN 2025'!$C$5,IF(Z123="AEREO",'BASE LIQUIDACION REDEBAN 2025'!$B$6,'BASE LIQUIDACION REDEBAN 2025'!$C$5)))))))</f>
        <v>65960.072302</v>
      </c>
      <c r="AE123" s="86">
        <f>IF(OR(W123="SOPORTE_TELEFÓNICO",W123="ENVÍO"),0,IF(Y123="TIPO I",'BASE LIQUIDACION REDEBAN 2025'!$B$10,IF(Y123="TIPO II",'BASE LIQUIDACION REDEBAN 2025'!$B$11,IF(Y123="TIPO III",'BASE LIQUIDACION REDEBAN 2025'!$B$12,'BASE LIQUIDACION REDEBAN 2025'!$B$13))))</f>
        <v>75096.394270399993</v>
      </c>
      <c r="AF123" s="86">
        <f t="shared" si="1"/>
        <v>65960.072302</v>
      </c>
      <c r="AG123" s="141"/>
      <c r="AH123" s="141"/>
    </row>
    <row r="124" spans="1:34" s="78" customFormat="1" ht="13.15">
      <c r="A124" s="8" t="s">
        <v>68</v>
      </c>
      <c r="B124" s="94" t="str">
        <f>VLOOKUP(A124,'CENTRO DE COSTOS'!A:D,4,FALSE)</f>
        <v>WILLIAM ASDRUBAL ROZO ROZO</v>
      </c>
      <c r="C124" s="94" t="str">
        <f>VLOOKUP(A124,'CENTRO DE COSTOS'!A:D,2,FALSE)</f>
        <v>0004-0004</v>
      </c>
      <c r="D124" s="8">
        <v>11001</v>
      </c>
      <c r="E124" s="8">
        <v>2796182</v>
      </c>
      <c r="F124" s="8">
        <v>80115</v>
      </c>
      <c r="G124" s="8" t="s">
        <v>1321</v>
      </c>
      <c r="H124" s="8" t="s">
        <v>417</v>
      </c>
      <c r="I124" s="8" t="s">
        <v>68</v>
      </c>
      <c r="J124" s="8" t="s">
        <v>1897</v>
      </c>
      <c r="K124" s="8" t="s">
        <v>160</v>
      </c>
      <c r="L124" s="8" t="s">
        <v>1898</v>
      </c>
      <c r="M124" s="183">
        <v>45925.732638888891</v>
      </c>
      <c r="N124" s="183">
        <v>45926.664583333331</v>
      </c>
      <c r="O124" s="94" t="s">
        <v>1324</v>
      </c>
      <c r="P124" s="8" t="s">
        <v>1333</v>
      </c>
      <c r="Q124" s="8" t="s">
        <v>1407</v>
      </c>
      <c r="R124" s="8" t="s">
        <v>1408</v>
      </c>
      <c r="S124" s="94"/>
      <c r="T124" s="90"/>
      <c r="U124" s="8" t="s">
        <v>1328</v>
      </c>
      <c r="V124" s="8" t="s">
        <v>1899</v>
      </c>
      <c r="W124" s="8" t="s">
        <v>165</v>
      </c>
      <c r="X124" s="8" t="s">
        <v>1900</v>
      </c>
      <c r="Y124" s="8" t="s">
        <v>25</v>
      </c>
      <c r="Z124" s="8" t="s">
        <v>177</v>
      </c>
      <c r="AA124" s="8" t="s">
        <v>546</v>
      </c>
      <c r="AB124" s="8">
        <v>1</v>
      </c>
      <c r="AC124" s="8">
        <v>0</v>
      </c>
      <c r="AD124" s="86">
        <f>IF(W124="SOPORTE_TELEFÓNICO",'BASE LIQUIDACION REDEBAN 2025'!$B$19,IF(W124="ENVÍO",'BASE LIQUIDACION REDEBAN 2025'!$C$2,IF(Y124="TIPO I",'BASE LIQUIDACION REDEBAN 2025'!$C$2,IF(Y124="TIPO II",'BASE LIQUIDACION REDEBAN 2025'!$C$3,IF(Y124="TIPO III",'BASE LIQUIDACION REDEBAN 2025'!$C$4,IF(Y124="TIPO IV",'BASE LIQUIDACION REDEBAN 2025'!$C$5,IF(Z124="AEREO",'BASE LIQUIDACION REDEBAN 2025'!$B$6,'BASE LIQUIDACION REDEBAN 2025'!$C$5)))))))</f>
        <v>65960.072302</v>
      </c>
      <c r="AE124" s="86">
        <f>IF(OR(W124="SOPORTE_TELEFÓNICO",W124="ENVÍO"),0,IF(Y124="TIPO I",'BASE LIQUIDACION REDEBAN 2025'!$B$10,IF(Y124="TIPO II",'BASE LIQUIDACION REDEBAN 2025'!$B$11,IF(Y124="TIPO III",'BASE LIQUIDACION REDEBAN 2025'!$B$12,'BASE LIQUIDACION REDEBAN 2025'!$B$13))))</f>
        <v>75096.394270399993</v>
      </c>
      <c r="AF124" s="86">
        <f t="shared" si="1"/>
        <v>65960.072302</v>
      </c>
      <c r="AG124" s="141"/>
      <c r="AH124" s="141"/>
    </row>
    <row r="125" spans="1:34" s="78" customFormat="1" ht="13.15">
      <c r="A125" s="8" t="s">
        <v>90</v>
      </c>
      <c r="B125" s="94" t="str">
        <f>VLOOKUP(A125,'CENTRO DE COSTOS'!A:D,4,FALSE)</f>
        <v>JUAN SEBASTIÁN RÍOS CASTRILLÓN</v>
      </c>
      <c r="C125" s="94" t="str">
        <f>VLOOKUP(A125,'CENTRO DE COSTOS'!A:D,2,FALSE)</f>
        <v>0004-0005</v>
      </c>
      <c r="D125" s="8">
        <v>5686</v>
      </c>
      <c r="E125" s="8">
        <v>2796113</v>
      </c>
      <c r="F125" s="8">
        <v>31779</v>
      </c>
      <c r="G125" s="8" t="s">
        <v>1321</v>
      </c>
      <c r="H125" s="8" t="s">
        <v>249</v>
      </c>
      <c r="I125" s="8" t="s">
        <v>1692</v>
      </c>
      <c r="J125" s="8" t="s">
        <v>1901</v>
      </c>
      <c r="K125" s="8" t="s">
        <v>160</v>
      </c>
      <c r="L125" s="8" t="s">
        <v>1902</v>
      </c>
      <c r="M125" s="183">
        <v>45925.705555555563</v>
      </c>
      <c r="N125" s="183">
        <v>45926.684027777781</v>
      </c>
      <c r="O125" s="94" t="s">
        <v>1324</v>
      </c>
      <c r="P125" s="8" t="s">
        <v>1333</v>
      </c>
      <c r="Q125" s="8" t="s">
        <v>1628</v>
      </c>
      <c r="R125" s="8" t="s">
        <v>1341</v>
      </c>
      <c r="S125" s="94"/>
      <c r="T125" s="90"/>
      <c r="U125" s="8" t="s">
        <v>1328</v>
      </c>
      <c r="V125" s="8" t="s">
        <v>1903</v>
      </c>
      <c r="W125" s="8" t="s">
        <v>165</v>
      </c>
      <c r="X125" s="8" t="s">
        <v>1904</v>
      </c>
      <c r="Y125" s="8" t="s">
        <v>28</v>
      </c>
      <c r="Z125" s="8" t="s">
        <v>177</v>
      </c>
      <c r="AA125" s="8" t="s">
        <v>674</v>
      </c>
      <c r="AB125" s="8">
        <v>1</v>
      </c>
      <c r="AC125" s="8">
        <v>0</v>
      </c>
      <c r="AD125" s="86">
        <f>IF(W125="SOPORTE_TELEFÓNICO",'BASE LIQUIDACION REDEBAN 2025'!$B$19,IF(W125="ENVÍO",'BASE LIQUIDACION REDEBAN 2025'!$C$2,IF(Y125="TIPO I",'BASE LIQUIDACION REDEBAN 2025'!$C$2,IF(Y125="TIPO II",'BASE LIQUIDACION REDEBAN 2025'!$C$3,IF(Y125="TIPO III",'BASE LIQUIDACION REDEBAN 2025'!$C$4,IF(Y125="TIPO IV",'BASE LIQUIDACION REDEBAN 2025'!$C$5,IF(Z125="AEREO",'BASE LIQUIDACION REDEBAN 2025'!$B$6,'BASE LIQUIDACION REDEBAN 2025'!$C$5)))))))</f>
        <v>144967.87232000002</v>
      </c>
      <c r="AE125" s="86">
        <f>IF(OR(W125="SOPORTE_TELEFÓNICO",W125="ENVÍO"),0,IF(Y125="TIPO I",'BASE LIQUIDACION REDEBAN 2025'!$B$10,IF(Y125="TIPO II",'BASE LIQUIDACION REDEBAN 2025'!$B$11,IF(Y125="TIPO III",'BASE LIQUIDACION REDEBAN 2025'!$B$12,'BASE LIQUIDACION REDEBAN 2025'!$B$13))))</f>
        <v>140395.6348884</v>
      </c>
      <c r="AF125" s="86">
        <f t="shared" si="1"/>
        <v>144967.87232000002</v>
      </c>
      <c r="AG125" s="141"/>
      <c r="AH125" s="141"/>
    </row>
    <row r="126" spans="1:34" s="78" customFormat="1" ht="13.15">
      <c r="A126" s="8" t="s">
        <v>68</v>
      </c>
      <c r="B126" s="94" t="str">
        <f>VLOOKUP(A126,'CENTRO DE COSTOS'!A:D,4,FALSE)</f>
        <v>WILLIAM ASDRUBAL ROZO ROZO</v>
      </c>
      <c r="C126" s="94" t="str">
        <f>VLOOKUP(A126,'CENTRO DE COSTOS'!A:D,2,FALSE)</f>
        <v>0004-0004</v>
      </c>
      <c r="D126" s="8">
        <v>11001</v>
      </c>
      <c r="E126" s="8">
        <v>2796108</v>
      </c>
      <c r="F126" s="8">
        <v>74397</v>
      </c>
      <c r="G126" s="8" t="s">
        <v>1321</v>
      </c>
      <c r="H126" s="8" t="s">
        <v>417</v>
      </c>
      <c r="I126" s="8" t="s">
        <v>68</v>
      </c>
      <c r="J126" s="8" t="s">
        <v>1905</v>
      </c>
      <c r="K126" s="8" t="s">
        <v>160</v>
      </c>
      <c r="L126" s="8" t="s">
        <v>1906</v>
      </c>
      <c r="M126" s="183">
        <v>45925.703472222223</v>
      </c>
      <c r="N126" s="183">
        <v>45926.571527777778</v>
      </c>
      <c r="O126" s="94" t="s">
        <v>1324</v>
      </c>
      <c r="P126" s="8" t="s">
        <v>1333</v>
      </c>
      <c r="Q126" s="8" t="s">
        <v>1512</v>
      </c>
      <c r="R126" s="8" t="s">
        <v>1512</v>
      </c>
      <c r="S126" s="94"/>
      <c r="T126" s="90"/>
      <c r="U126" s="8" t="s">
        <v>1328</v>
      </c>
      <c r="V126" s="8" t="s">
        <v>1907</v>
      </c>
      <c r="W126" s="8" t="s">
        <v>165</v>
      </c>
      <c r="X126" s="8" t="s">
        <v>1908</v>
      </c>
      <c r="Y126" s="8" t="s">
        <v>25</v>
      </c>
      <c r="Z126" s="8" t="s">
        <v>177</v>
      </c>
      <c r="AA126" s="8" t="s">
        <v>792</v>
      </c>
      <c r="AB126" s="8">
        <v>1</v>
      </c>
      <c r="AC126" s="8">
        <v>0</v>
      </c>
      <c r="AD126" s="86">
        <f>IF(W126="SOPORTE_TELEFÓNICO",'BASE LIQUIDACION REDEBAN 2025'!$B$19,IF(W126="ENVÍO",'BASE LIQUIDACION REDEBAN 2025'!$C$2,IF(Y126="TIPO I",'BASE LIQUIDACION REDEBAN 2025'!$C$2,IF(Y126="TIPO II",'BASE LIQUIDACION REDEBAN 2025'!$C$3,IF(Y126="TIPO III",'BASE LIQUIDACION REDEBAN 2025'!$C$4,IF(Y126="TIPO IV",'BASE LIQUIDACION REDEBAN 2025'!$C$5,IF(Z126="AEREO",'BASE LIQUIDACION REDEBAN 2025'!$B$6,'BASE LIQUIDACION REDEBAN 2025'!$C$5)))))))</f>
        <v>65960.072302</v>
      </c>
      <c r="AE126" s="86">
        <f>IF(OR(W126="SOPORTE_TELEFÓNICO",W126="ENVÍO"),0,IF(Y126="TIPO I",'BASE LIQUIDACION REDEBAN 2025'!$B$10,IF(Y126="TIPO II",'BASE LIQUIDACION REDEBAN 2025'!$B$11,IF(Y126="TIPO III",'BASE LIQUIDACION REDEBAN 2025'!$B$12,'BASE LIQUIDACION REDEBAN 2025'!$B$13))))</f>
        <v>75096.394270399993</v>
      </c>
      <c r="AF126" s="86">
        <f t="shared" si="1"/>
        <v>65960.072302</v>
      </c>
      <c r="AG126" s="141"/>
      <c r="AH126" s="141"/>
    </row>
    <row r="127" spans="1:34" s="78" customFormat="1" ht="13.15">
      <c r="A127" s="8" t="s">
        <v>68</v>
      </c>
      <c r="B127" s="94" t="str">
        <f>VLOOKUP(A127,'CENTRO DE COSTOS'!A:D,4,FALSE)</f>
        <v>WILLIAM ASDRUBAL ROZO ROZO</v>
      </c>
      <c r="C127" s="94" t="str">
        <f>VLOOKUP(A127,'CENTRO DE COSTOS'!A:D,2,FALSE)</f>
        <v>0004-0004</v>
      </c>
      <c r="D127" s="8">
        <v>25320</v>
      </c>
      <c r="E127" s="8">
        <v>2795972</v>
      </c>
      <c r="F127" s="8">
        <v>49580</v>
      </c>
      <c r="G127" s="8" t="s">
        <v>1321</v>
      </c>
      <c r="H127" s="8" t="s">
        <v>417</v>
      </c>
      <c r="I127" s="8" t="s">
        <v>1909</v>
      </c>
      <c r="J127" s="8" t="s">
        <v>1910</v>
      </c>
      <c r="K127" s="8" t="s">
        <v>160</v>
      </c>
      <c r="L127" s="8" t="s">
        <v>1911</v>
      </c>
      <c r="M127" s="183">
        <v>45925.700694444437</v>
      </c>
      <c r="N127" s="183">
        <v>45929.53402777778</v>
      </c>
      <c r="O127" s="94" t="s">
        <v>1324</v>
      </c>
      <c r="P127" s="8" t="s">
        <v>1333</v>
      </c>
      <c r="Q127" s="8" t="s">
        <v>1628</v>
      </c>
      <c r="R127" s="8" t="s">
        <v>1341</v>
      </c>
      <c r="S127" s="94"/>
      <c r="T127" s="90"/>
      <c r="U127" s="8" t="s">
        <v>1328</v>
      </c>
      <c r="V127" s="8" t="s">
        <v>1912</v>
      </c>
      <c r="W127" s="8" t="s">
        <v>165</v>
      </c>
      <c r="X127" s="8" t="s">
        <v>1913</v>
      </c>
      <c r="Y127" s="8" t="s">
        <v>30</v>
      </c>
      <c r="Z127" s="8" t="s">
        <v>177</v>
      </c>
      <c r="AA127" s="8" t="s">
        <v>546</v>
      </c>
      <c r="AB127" s="8">
        <v>1</v>
      </c>
      <c r="AC127" s="8">
        <v>0</v>
      </c>
      <c r="AD127" s="86">
        <f>IF(W127="SOPORTE_TELEFÓNICO",'BASE LIQUIDACION REDEBAN 2025'!$B$19,IF(W127="ENVÍO",'BASE LIQUIDACION REDEBAN 2025'!$C$2,IF(Y127="TIPO I",'BASE LIQUIDACION REDEBAN 2025'!$C$2,IF(Y127="TIPO II",'BASE LIQUIDACION REDEBAN 2025'!$C$3,IF(Y127="TIPO III",'BASE LIQUIDACION REDEBAN 2025'!$C$4,IF(Y127="TIPO IV",'BASE LIQUIDACION REDEBAN 2025'!$C$5,IF(Z127="AEREO",'BASE LIQUIDACION REDEBAN 2025'!$B$6,'BASE LIQUIDACION REDEBAN 2025'!$C$5)))))))</f>
        <v>275728.78077800001</v>
      </c>
      <c r="AE127" s="86">
        <f>IF(OR(W127="SOPORTE_TELEFÓNICO",W127="ENVÍO"),0,IF(Y127="TIPO I",'BASE LIQUIDACION REDEBAN 2025'!$B$10,IF(Y127="TIPO II",'BASE LIQUIDACION REDEBAN 2025'!$B$11,IF(Y127="TIPO III",'BASE LIQUIDACION REDEBAN 2025'!$B$12,'BASE LIQUIDACION REDEBAN 2025'!$B$13))))</f>
        <v>196536.5258152</v>
      </c>
      <c r="AF127" s="86">
        <f t="shared" si="1"/>
        <v>275728.78077800001</v>
      </c>
      <c r="AG127" s="141"/>
      <c r="AH127" s="141"/>
    </row>
    <row r="128" spans="1:34" s="78" customFormat="1" ht="13.15">
      <c r="A128" s="8" t="s">
        <v>90</v>
      </c>
      <c r="B128" s="94" t="str">
        <f>VLOOKUP(A128,'CENTRO DE COSTOS'!A:D,4,FALSE)</f>
        <v>JUAN SEBASTIÁN RÍOS CASTRILLÓN</v>
      </c>
      <c r="C128" s="94" t="str">
        <f>VLOOKUP(A128,'CENTRO DE COSTOS'!A:D,2,FALSE)</f>
        <v>0004-0005</v>
      </c>
      <c r="D128" s="8">
        <v>5001</v>
      </c>
      <c r="E128" s="8">
        <v>2795665</v>
      </c>
      <c r="F128" s="8">
        <v>29112</v>
      </c>
      <c r="G128" s="8" t="s">
        <v>1321</v>
      </c>
      <c r="H128" s="8" t="s">
        <v>249</v>
      </c>
      <c r="I128" s="8" t="s">
        <v>90</v>
      </c>
      <c r="J128" s="8" t="s">
        <v>1914</v>
      </c>
      <c r="K128" s="8" t="s">
        <v>160</v>
      </c>
      <c r="L128" s="8" t="s">
        <v>1915</v>
      </c>
      <c r="M128" s="183">
        <v>45925.692361111112</v>
      </c>
      <c r="N128" s="183">
        <v>45926.567361111112</v>
      </c>
      <c r="O128" s="94" t="s">
        <v>1324</v>
      </c>
      <c r="P128" s="8" t="s">
        <v>1333</v>
      </c>
      <c r="Q128" s="8" t="s">
        <v>1375</v>
      </c>
      <c r="R128" s="8" t="s">
        <v>1444</v>
      </c>
      <c r="S128" s="94"/>
      <c r="T128" s="90"/>
      <c r="U128" s="8" t="s">
        <v>1328</v>
      </c>
      <c r="V128" s="8" t="s">
        <v>1916</v>
      </c>
      <c r="W128" s="8" t="s">
        <v>165</v>
      </c>
      <c r="X128" s="8" t="s">
        <v>1917</v>
      </c>
      <c r="Y128" s="8" t="s">
        <v>25</v>
      </c>
      <c r="Z128" s="8" t="s">
        <v>177</v>
      </c>
      <c r="AA128" s="8" t="s">
        <v>578</v>
      </c>
      <c r="AB128" s="8">
        <v>1</v>
      </c>
      <c r="AC128" s="8">
        <v>0</v>
      </c>
      <c r="AD128" s="86">
        <f>IF(W128="SOPORTE_TELEFÓNICO",'BASE LIQUIDACION REDEBAN 2025'!$B$19,IF(W128="ENVÍO",'BASE LIQUIDACION REDEBAN 2025'!$C$2,IF(Y128="TIPO I",'BASE LIQUIDACION REDEBAN 2025'!$C$2,IF(Y128="TIPO II",'BASE LIQUIDACION REDEBAN 2025'!$C$3,IF(Y128="TIPO III",'BASE LIQUIDACION REDEBAN 2025'!$C$4,IF(Y128="TIPO IV",'BASE LIQUIDACION REDEBAN 2025'!$C$5,IF(Z128="AEREO",'BASE LIQUIDACION REDEBAN 2025'!$B$6,'BASE LIQUIDACION REDEBAN 2025'!$C$5)))))))</f>
        <v>65960.072302</v>
      </c>
      <c r="AE128" s="86">
        <f>IF(OR(W128="SOPORTE_TELEFÓNICO",W128="ENVÍO"),0,IF(Y128="TIPO I",'BASE LIQUIDACION REDEBAN 2025'!$B$10,IF(Y128="TIPO II",'BASE LIQUIDACION REDEBAN 2025'!$B$11,IF(Y128="TIPO III",'BASE LIQUIDACION REDEBAN 2025'!$B$12,'BASE LIQUIDACION REDEBAN 2025'!$B$13))))</f>
        <v>75096.394270399993</v>
      </c>
      <c r="AF128" s="86">
        <f t="shared" si="1"/>
        <v>65960.072302</v>
      </c>
      <c r="AG128" s="141"/>
      <c r="AH128" s="141"/>
    </row>
    <row r="129" spans="1:34" s="78" customFormat="1" ht="13.15">
      <c r="A129" s="8" t="s">
        <v>81</v>
      </c>
      <c r="B129" s="94" t="str">
        <f>VLOOKUP(A129,'CENTRO DE COSTOS'!A:D,4,FALSE)</f>
        <v>MIGUEL JULIÁN HERNÁNDEZ GUARÍN</v>
      </c>
      <c r="C129" s="94" t="str">
        <f>VLOOKUP(A129,'CENTRO DE COSTOS'!A:D,2,FALSE)</f>
        <v>0004-0008</v>
      </c>
      <c r="D129" s="8">
        <v>54820</v>
      </c>
      <c r="E129" s="8">
        <v>2795711</v>
      </c>
      <c r="F129" s="8">
        <v>43745</v>
      </c>
      <c r="G129" s="8" t="s">
        <v>1321</v>
      </c>
      <c r="H129" s="8" t="s">
        <v>296</v>
      </c>
      <c r="I129" s="8" t="s">
        <v>1918</v>
      </c>
      <c r="J129" s="8" t="s">
        <v>1919</v>
      </c>
      <c r="K129" s="8" t="s">
        <v>160</v>
      </c>
      <c r="L129" s="8" t="s">
        <v>1920</v>
      </c>
      <c r="M129" s="183">
        <v>45925.677777777782</v>
      </c>
      <c r="N129" s="183">
        <v>45926.682638888888</v>
      </c>
      <c r="O129" s="94" t="s">
        <v>1324</v>
      </c>
      <c r="P129" s="8" t="s">
        <v>1333</v>
      </c>
      <c r="Q129" s="8" t="s">
        <v>1676</v>
      </c>
      <c r="R129" s="8" t="s">
        <v>1677</v>
      </c>
      <c r="S129" s="94"/>
      <c r="T129" s="90"/>
      <c r="U129" s="8" t="s">
        <v>1328</v>
      </c>
      <c r="V129" s="8" t="s">
        <v>1921</v>
      </c>
      <c r="W129" s="8" t="s">
        <v>165</v>
      </c>
      <c r="X129" s="8" t="s">
        <v>1922</v>
      </c>
      <c r="Y129" s="8" t="s">
        <v>32</v>
      </c>
      <c r="Z129" s="8" t="s">
        <v>177</v>
      </c>
      <c r="AA129" s="8" t="s">
        <v>301</v>
      </c>
      <c r="AB129" s="8">
        <v>1</v>
      </c>
      <c r="AC129" s="8">
        <v>0</v>
      </c>
      <c r="AD129" s="86">
        <f>IF(W129="SOPORTE_TELEFÓNICO",'BASE LIQUIDACION REDEBAN 2025'!$B$19,IF(W129="ENVÍO",'BASE LIQUIDACION REDEBAN 2025'!$C$2,IF(Y129="TIPO I",'BASE LIQUIDACION REDEBAN 2025'!$C$2,IF(Y129="TIPO II",'BASE LIQUIDACION REDEBAN 2025'!$C$3,IF(Y129="TIPO III",'BASE LIQUIDACION REDEBAN 2025'!$C$4,IF(Y129="TIPO IV",'BASE LIQUIDACION REDEBAN 2025'!$C$5,IF(Z129="AEREO",'BASE LIQUIDACION REDEBAN 2025'!$B$6,'BASE LIQUIDACION REDEBAN 2025'!$C$5)))))))</f>
        <v>479588.87655000004</v>
      </c>
      <c r="AE129" s="86">
        <f>IF(OR(W129="SOPORTE_TELEFÓNICO",W129="ENVÍO"),0,IF(Y129="TIPO I",'BASE LIQUIDACION REDEBAN 2025'!$B$10,IF(Y129="TIPO II",'BASE LIQUIDACION REDEBAN 2025'!$B$11,IF(Y129="TIPO III",'BASE LIQUIDACION REDEBAN 2025'!$B$12,'BASE LIQUIDACION REDEBAN 2025'!$B$13))))</f>
        <v>196536.5258152</v>
      </c>
      <c r="AF129" s="86">
        <f t="shared" si="1"/>
        <v>479588.87655000004</v>
      </c>
      <c r="AG129" s="141"/>
      <c r="AH129" s="141"/>
    </row>
    <row r="130" spans="1:34" s="78" customFormat="1" ht="13.15">
      <c r="A130" s="8" t="s">
        <v>100</v>
      </c>
      <c r="B130" s="94" t="str">
        <f>VLOOKUP(A130,'CENTRO DE COSTOS'!A:D,4,FALSE)</f>
        <v>KEVIN ALEXIS CORZO BUSTOS</v>
      </c>
      <c r="C130" s="94" t="str">
        <f>VLOOKUP(A130,'CENTRO DE COSTOS'!A:D,2,FALSE)</f>
        <v>0004-0007</v>
      </c>
      <c r="D130" s="8">
        <v>50680</v>
      </c>
      <c r="E130" s="8">
        <v>2795288</v>
      </c>
      <c r="F130" s="8">
        <v>51717</v>
      </c>
      <c r="G130" s="8" t="s">
        <v>1321</v>
      </c>
      <c r="H130" s="8" t="s">
        <v>216</v>
      </c>
      <c r="I130" s="8" t="s">
        <v>1923</v>
      </c>
      <c r="J130" s="8" t="s">
        <v>1924</v>
      </c>
      <c r="K130" s="8" t="s">
        <v>160</v>
      </c>
      <c r="L130" s="8" t="s">
        <v>1925</v>
      </c>
      <c r="M130" s="183">
        <v>45925.65902777778</v>
      </c>
      <c r="N130" s="183">
        <v>45926.679861111108</v>
      </c>
      <c r="O130" s="94" t="s">
        <v>1324</v>
      </c>
      <c r="P130" s="8" t="s">
        <v>1333</v>
      </c>
      <c r="Q130" s="8" t="s">
        <v>1326</v>
      </c>
      <c r="R130" s="8" t="s">
        <v>1381</v>
      </c>
      <c r="S130" s="94"/>
      <c r="T130" s="90"/>
      <c r="U130" s="8" t="s">
        <v>1328</v>
      </c>
      <c r="V130" s="8" t="s">
        <v>1926</v>
      </c>
      <c r="W130" s="8" t="s">
        <v>165</v>
      </c>
      <c r="X130" s="8" t="s">
        <v>1927</v>
      </c>
      <c r="Y130" s="8" t="s">
        <v>28</v>
      </c>
      <c r="Z130" s="8" t="s">
        <v>177</v>
      </c>
      <c r="AA130" s="8" t="s">
        <v>1928</v>
      </c>
      <c r="AB130" s="8">
        <v>1</v>
      </c>
      <c r="AC130" s="8">
        <v>0</v>
      </c>
      <c r="AD130" s="86">
        <f>IF(W130="SOPORTE_TELEFÓNICO",'BASE LIQUIDACION REDEBAN 2025'!$B$19,IF(W130="ENVÍO",'BASE LIQUIDACION REDEBAN 2025'!$C$2,IF(Y130="TIPO I",'BASE LIQUIDACION REDEBAN 2025'!$C$2,IF(Y130="TIPO II",'BASE LIQUIDACION REDEBAN 2025'!$C$3,IF(Y130="TIPO III",'BASE LIQUIDACION REDEBAN 2025'!$C$4,IF(Y130="TIPO IV",'BASE LIQUIDACION REDEBAN 2025'!$C$5,IF(Z130="AEREO",'BASE LIQUIDACION REDEBAN 2025'!$B$6,'BASE LIQUIDACION REDEBAN 2025'!$C$5)))))))</f>
        <v>144967.87232000002</v>
      </c>
      <c r="AE130" s="86">
        <f>IF(OR(W130="SOPORTE_TELEFÓNICO",W130="ENVÍO"),0,IF(Y130="TIPO I",'BASE LIQUIDACION REDEBAN 2025'!$B$10,IF(Y130="TIPO II",'BASE LIQUIDACION REDEBAN 2025'!$B$11,IF(Y130="TIPO III",'BASE LIQUIDACION REDEBAN 2025'!$B$12,'BASE LIQUIDACION REDEBAN 2025'!$B$13))))</f>
        <v>140395.6348884</v>
      </c>
      <c r="AF130" s="86">
        <f t="shared" si="1"/>
        <v>144967.87232000002</v>
      </c>
      <c r="AG130" s="141"/>
      <c r="AH130" s="141"/>
    </row>
    <row r="131" spans="1:34" s="78" customFormat="1" ht="13.15">
      <c r="A131" s="8" t="s">
        <v>90</v>
      </c>
      <c r="B131" s="94" t="str">
        <f>VLOOKUP(A131,'CENTRO DE COSTOS'!A:D,4,FALSE)</f>
        <v>JUAN SEBASTIÁN RÍOS CASTRILLÓN</v>
      </c>
      <c r="C131" s="94" t="str">
        <f>VLOOKUP(A131,'CENTRO DE COSTOS'!A:D,2,FALSE)</f>
        <v>0004-0005</v>
      </c>
      <c r="D131" s="8">
        <v>5088</v>
      </c>
      <c r="E131" s="8">
        <v>2795415</v>
      </c>
      <c r="F131" s="8">
        <v>43241</v>
      </c>
      <c r="G131" s="8" t="s">
        <v>1321</v>
      </c>
      <c r="H131" s="8" t="s">
        <v>249</v>
      </c>
      <c r="I131" s="8" t="s">
        <v>384</v>
      </c>
      <c r="J131" s="8" t="s">
        <v>1929</v>
      </c>
      <c r="K131" s="8" t="s">
        <v>160</v>
      </c>
      <c r="L131" s="8" t="s">
        <v>1930</v>
      </c>
      <c r="M131" s="183">
        <v>45925.655555555553</v>
      </c>
      <c r="N131" s="183">
        <v>45926.636805555558</v>
      </c>
      <c r="O131" s="94" t="s">
        <v>1324</v>
      </c>
      <c r="P131" s="8" t="s">
        <v>1333</v>
      </c>
      <c r="Q131" s="8" t="s">
        <v>1351</v>
      </c>
      <c r="R131" s="8" t="s">
        <v>1341</v>
      </c>
      <c r="S131" s="94"/>
      <c r="T131" s="90"/>
      <c r="U131" s="8" t="s">
        <v>1328</v>
      </c>
      <c r="V131" s="8" t="s">
        <v>1931</v>
      </c>
      <c r="W131" s="8" t="s">
        <v>165</v>
      </c>
      <c r="X131" s="8" t="s">
        <v>1932</v>
      </c>
      <c r="Y131" s="8" t="s">
        <v>25</v>
      </c>
      <c r="Z131" s="8" t="s">
        <v>177</v>
      </c>
      <c r="AA131" s="8" t="s">
        <v>267</v>
      </c>
      <c r="AB131" s="8">
        <v>1</v>
      </c>
      <c r="AC131" s="8">
        <v>0</v>
      </c>
      <c r="AD131" s="86">
        <f>IF(W131="SOPORTE_TELEFÓNICO",'BASE LIQUIDACION REDEBAN 2025'!$B$19,IF(W131="ENVÍO",'BASE LIQUIDACION REDEBAN 2025'!$C$2,IF(Y131="TIPO I",'BASE LIQUIDACION REDEBAN 2025'!$C$2,IF(Y131="TIPO II",'BASE LIQUIDACION REDEBAN 2025'!$C$3,IF(Y131="TIPO III",'BASE LIQUIDACION REDEBAN 2025'!$C$4,IF(Y131="TIPO IV",'BASE LIQUIDACION REDEBAN 2025'!$C$5,IF(Z131="AEREO",'BASE LIQUIDACION REDEBAN 2025'!$B$6,'BASE LIQUIDACION REDEBAN 2025'!$C$5)))))))</f>
        <v>65960.072302</v>
      </c>
      <c r="AE131" s="86">
        <f>IF(OR(W131="SOPORTE_TELEFÓNICO",W131="ENVÍO"),0,IF(Y131="TIPO I",'BASE LIQUIDACION REDEBAN 2025'!$B$10,IF(Y131="TIPO II",'BASE LIQUIDACION REDEBAN 2025'!$B$11,IF(Y131="TIPO III",'BASE LIQUIDACION REDEBAN 2025'!$B$12,'BASE LIQUIDACION REDEBAN 2025'!$B$13))))</f>
        <v>75096.394270399993</v>
      </c>
      <c r="AF131" s="86">
        <f t="shared" ref="AF131:AF194" si="2">IF(OR(W131="SOPORTE_TELEFÓNICO",W131="ENVÍO"),AD131,(AD131*AB131+AE131*AC131))</f>
        <v>65960.072302</v>
      </c>
      <c r="AG131" s="141"/>
      <c r="AH131" s="141"/>
    </row>
    <row r="132" spans="1:34" s="78" customFormat="1" ht="13.15">
      <c r="A132" s="8" t="s">
        <v>90</v>
      </c>
      <c r="B132" s="94" t="str">
        <f>VLOOKUP(A132,'CENTRO DE COSTOS'!A:D,4,FALSE)</f>
        <v>JUAN SEBASTIÁN RÍOS CASTRILLÓN</v>
      </c>
      <c r="C132" s="94" t="str">
        <f>VLOOKUP(A132,'CENTRO DE COSTOS'!A:D,2,FALSE)</f>
        <v>0004-0005</v>
      </c>
      <c r="D132" s="8">
        <v>5088</v>
      </c>
      <c r="E132" s="8">
        <v>2795251</v>
      </c>
      <c r="F132" s="8">
        <v>33412</v>
      </c>
      <c r="G132" s="8" t="s">
        <v>1321</v>
      </c>
      <c r="H132" s="8" t="s">
        <v>249</v>
      </c>
      <c r="I132" s="8" t="s">
        <v>384</v>
      </c>
      <c r="J132" s="8" t="s">
        <v>1933</v>
      </c>
      <c r="K132" s="8" t="s">
        <v>160</v>
      </c>
      <c r="L132" s="8" t="s">
        <v>1934</v>
      </c>
      <c r="M132" s="183">
        <v>45925.654166666667</v>
      </c>
      <c r="N132" s="183">
        <v>45926.563888888893</v>
      </c>
      <c r="O132" s="94" t="s">
        <v>1324</v>
      </c>
      <c r="P132" s="8" t="s">
        <v>1333</v>
      </c>
      <c r="Q132" s="8" t="s">
        <v>1362</v>
      </c>
      <c r="R132" s="8" t="s">
        <v>1340</v>
      </c>
      <c r="S132" s="94"/>
      <c r="T132" s="90"/>
      <c r="U132" s="8" t="s">
        <v>1328</v>
      </c>
      <c r="V132" s="8" t="s">
        <v>1935</v>
      </c>
      <c r="W132" s="8" t="s">
        <v>165</v>
      </c>
      <c r="X132" s="8" t="s">
        <v>1936</v>
      </c>
      <c r="Y132" s="8" t="s">
        <v>25</v>
      </c>
      <c r="Z132" s="8" t="s">
        <v>177</v>
      </c>
      <c r="AA132" s="8" t="s">
        <v>267</v>
      </c>
      <c r="AB132" s="8">
        <v>1</v>
      </c>
      <c r="AC132" s="8">
        <v>0</v>
      </c>
      <c r="AD132" s="86">
        <f>IF(W132="SOPORTE_TELEFÓNICO",'BASE LIQUIDACION REDEBAN 2025'!$B$19,IF(W132="ENVÍO",'BASE LIQUIDACION REDEBAN 2025'!$C$2,IF(Y132="TIPO I",'BASE LIQUIDACION REDEBAN 2025'!$C$2,IF(Y132="TIPO II",'BASE LIQUIDACION REDEBAN 2025'!$C$3,IF(Y132="TIPO III",'BASE LIQUIDACION REDEBAN 2025'!$C$4,IF(Y132="TIPO IV",'BASE LIQUIDACION REDEBAN 2025'!$C$5,IF(Z132="AEREO",'BASE LIQUIDACION REDEBAN 2025'!$B$6,'BASE LIQUIDACION REDEBAN 2025'!$C$5)))))))</f>
        <v>65960.072302</v>
      </c>
      <c r="AE132" s="86">
        <f>IF(OR(W132="SOPORTE_TELEFÓNICO",W132="ENVÍO"),0,IF(Y132="TIPO I",'BASE LIQUIDACION REDEBAN 2025'!$B$10,IF(Y132="TIPO II",'BASE LIQUIDACION REDEBAN 2025'!$B$11,IF(Y132="TIPO III",'BASE LIQUIDACION REDEBAN 2025'!$B$12,'BASE LIQUIDACION REDEBAN 2025'!$B$13))))</f>
        <v>75096.394270399993</v>
      </c>
      <c r="AF132" s="86">
        <f t="shared" si="2"/>
        <v>65960.072302</v>
      </c>
      <c r="AG132" s="141"/>
      <c r="AH132" s="141"/>
    </row>
    <row r="133" spans="1:34" s="78" customFormat="1" ht="13.15">
      <c r="A133" s="8" t="s">
        <v>90</v>
      </c>
      <c r="B133" s="94" t="str">
        <f>VLOOKUP(A133,'CENTRO DE COSTOS'!A:D,4,FALSE)</f>
        <v>JUAN SEBASTIÁN RÍOS CASTRILLÓN</v>
      </c>
      <c r="C133" s="94" t="str">
        <f>VLOOKUP(A133,'CENTRO DE COSTOS'!A:D,2,FALSE)</f>
        <v>0004-0005</v>
      </c>
      <c r="D133" s="8">
        <v>27001</v>
      </c>
      <c r="E133" s="8">
        <v>2795229</v>
      </c>
      <c r="F133" s="8">
        <v>80447</v>
      </c>
      <c r="G133" s="8" t="s">
        <v>1321</v>
      </c>
      <c r="H133" s="8" t="s">
        <v>932</v>
      </c>
      <c r="I133" s="8" t="s">
        <v>1937</v>
      </c>
      <c r="J133" s="8" t="s">
        <v>1938</v>
      </c>
      <c r="K133" s="8" t="s">
        <v>160</v>
      </c>
      <c r="L133" s="8" t="s">
        <v>1939</v>
      </c>
      <c r="M133" s="183">
        <v>45925.65</v>
      </c>
      <c r="N133" s="183">
        <v>45927.458333333343</v>
      </c>
      <c r="O133" s="94" t="s">
        <v>1324</v>
      </c>
      <c r="P133" s="8" t="s">
        <v>1325</v>
      </c>
      <c r="Q133" s="8" t="s">
        <v>1340</v>
      </c>
      <c r="R133" s="8" t="s">
        <v>1874</v>
      </c>
      <c r="S133" s="94"/>
      <c r="T133" s="90"/>
      <c r="U133" s="8" t="s">
        <v>1328</v>
      </c>
      <c r="V133" s="8" t="s">
        <v>1940</v>
      </c>
      <c r="W133" s="8" t="s">
        <v>165</v>
      </c>
      <c r="X133" s="8" t="s">
        <v>1941</v>
      </c>
      <c r="Y133" s="8" t="s">
        <v>167</v>
      </c>
      <c r="Z133" s="8" t="s">
        <v>205</v>
      </c>
      <c r="AA133" s="8" t="s">
        <v>1942</v>
      </c>
      <c r="AB133" s="8">
        <v>1</v>
      </c>
      <c r="AC133" s="8">
        <v>0</v>
      </c>
      <c r="AD133" s="86">
        <f>IF(W133="SOPORTE_TELEFÓNICO",'BASE LIQUIDACION REDEBAN 2025'!$B$19,IF(W133="ENVÍO",'BASE LIQUIDACION REDEBAN 2025'!$C$2,IF(Y133="TIPO I",'BASE LIQUIDACION REDEBAN 2025'!$C$2,IF(Y133="TIPO II",'BASE LIQUIDACION REDEBAN 2025'!$C$3,IF(Y133="TIPO III",'BASE LIQUIDACION REDEBAN 2025'!$C$4,IF(Y133="TIPO IV",'BASE LIQUIDACION REDEBAN 2025'!$C$5,IF(Z133="AEREO",'BASE LIQUIDACION REDEBAN 2025'!$B$6,'BASE LIQUIDACION REDEBAN 2025'!$C$5)))))))</f>
        <v>988462.96268840006</v>
      </c>
      <c r="AE133" s="86">
        <f>IF(OR(W133="SOPORTE_TELEFÓNICO",W133="ENVÍO"),0,IF(Y133="TIPO I",'BASE LIQUIDACION REDEBAN 2025'!$B$10,IF(Y133="TIPO II",'BASE LIQUIDACION REDEBAN 2025'!$B$11,IF(Y133="TIPO III",'BASE LIQUIDACION REDEBAN 2025'!$B$12,'BASE LIQUIDACION REDEBAN 2025'!$B$13))))</f>
        <v>196536.5258152</v>
      </c>
      <c r="AF133" s="86">
        <f t="shared" si="2"/>
        <v>988462.96268840006</v>
      </c>
      <c r="AG133" s="141"/>
      <c r="AH133" s="141"/>
    </row>
    <row r="134" spans="1:34" s="78" customFormat="1" ht="13.15">
      <c r="A134" s="8" t="s">
        <v>72</v>
      </c>
      <c r="B134" s="94" t="str">
        <f>VLOOKUP(A134,'CENTRO DE COSTOS'!A:D,4,FALSE)</f>
        <v>MIGUEL JULIÁN HERNÁNDEZ GUARÍN</v>
      </c>
      <c r="C134" s="94" t="str">
        <f>VLOOKUP(A134,'CENTRO DE COSTOS'!A:D,2,FALSE)</f>
        <v>0004-0008</v>
      </c>
      <c r="D134" s="8">
        <v>68001</v>
      </c>
      <c r="E134" s="8">
        <v>2795070</v>
      </c>
      <c r="F134" s="8">
        <v>18907</v>
      </c>
      <c r="G134" s="8" t="s">
        <v>1321</v>
      </c>
      <c r="H134" s="8" t="s">
        <v>224</v>
      </c>
      <c r="I134" s="8" t="s">
        <v>72</v>
      </c>
      <c r="J134" s="8" t="s">
        <v>1943</v>
      </c>
      <c r="K134" s="8" t="s">
        <v>160</v>
      </c>
      <c r="L134" s="8" t="s">
        <v>1944</v>
      </c>
      <c r="M134" s="183">
        <v>45925.646527777782</v>
      </c>
      <c r="N134" s="183">
        <v>45926.434027777781</v>
      </c>
      <c r="O134" s="94" t="s">
        <v>1324</v>
      </c>
      <c r="P134" s="8" t="s">
        <v>1333</v>
      </c>
      <c r="Q134" s="8" t="s">
        <v>1334</v>
      </c>
      <c r="R134" s="8" t="s">
        <v>1335</v>
      </c>
      <c r="S134" s="94"/>
      <c r="T134" s="90"/>
      <c r="U134" s="8" t="s">
        <v>1328</v>
      </c>
      <c r="V134" s="8" t="s">
        <v>1945</v>
      </c>
      <c r="W134" s="8" t="s">
        <v>165</v>
      </c>
      <c r="X134" s="8" t="s">
        <v>1946</v>
      </c>
      <c r="Y134" s="8" t="s">
        <v>25</v>
      </c>
      <c r="Z134" s="8" t="s">
        <v>177</v>
      </c>
      <c r="AA134" s="8" t="s">
        <v>486</v>
      </c>
      <c r="AB134" s="8">
        <v>1</v>
      </c>
      <c r="AC134" s="8">
        <v>0</v>
      </c>
      <c r="AD134" s="86">
        <f>IF(W134="SOPORTE_TELEFÓNICO",'BASE LIQUIDACION REDEBAN 2025'!$B$19,IF(W134="ENVÍO",'BASE LIQUIDACION REDEBAN 2025'!$C$2,IF(Y134="TIPO I",'BASE LIQUIDACION REDEBAN 2025'!$C$2,IF(Y134="TIPO II",'BASE LIQUIDACION REDEBAN 2025'!$C$3,IF(Y134="TIPO III",'BASE LIQUIDACION REDEBAN 2025'!$C$4,IF(Y134="TIPO IV",'BASE LIQUIDACION REDEBAN 2025'!$C$5,IF(Z134="AEREO",'BASE LIQUIDACION REDEBAN 2025'!$B$6,'BASE LIQUIDACION REDEBAN 2025'!$C$5)))))))</f>
        <v>65960.072302</v>
      </c>
      <c r="AE134" s="86">
        <f>IF(OR(W134="SOPORTE_TELEFÓNICO",W134="ENVÍO"),0,IF(Y134="TIPO I",'BASE LIQUIDACION REDEBAN 2025'!$B$10,IF(Y134="TIPO II",'BASE LIQUIDACION REDEBAN 2025'!$B$11,IF(Y134="TIPO III",'BASE LIQUIDACION REDEBAN 2025'!$B$12,'BASE LIQUIDACION REDEBAN 2025'!$B$13))))</f>
        <v>75096.394270399993</v>
      </c>
      <c r="AF134" s="86">
        <f t="shared" si="2"/>
        <v>65960.072302</v>
      </c>
      <c r="AG134" s="141"/>
      <c r="AH134" s="141"/>
    </row>
    <row r="135" spans="1:34" s="78" customFormat="1" ht="13.15">
      <c r="A135" s="8" t="s">
        <v>68</v>
      </c>
      <c r="B135" s="94" t="str">
        <f>VLOOKUP(A135,'CENTRO DE COSTOS'!A:D,4,FALSE)</f>
        <v>WILLIAM ASDRUBAL ROZO ROZO</v>
      </c>
      <c r="C135" s="94" t="str">
        <f>VLOOKUP(A135,'CENTRO DE COSTOS'!A:D,2,FALSE)</f>
        <v>0004-0004</v>
      </c>
      <c r="D135" s="8">
        <v>11001</v>
      </c>
      <c r="E135" s="8">
        <v>2795164</v>
      </c>
      <c r="F135" s="8">
        <v>78241</v>
      </c>
      <c r="G135" s="8" t="s">
        <v>1321</v>
      </c>
      <c r="H135" s="8" t="s">
        <v>417</v>
      </c>
      <c r="I135" s="8" t="s">
        <v>68</v>
      </c>
      <c r="J135" s="8" t="s">
        <v>1947</v>
      </c>
      <c r="K135" s="8" t="s">
        <v>160</v>
      </c>
      <c r="L135" s="8" t="s">
        <v>1948</v>
      </c>
      <c r="M135" s="183">
        <v>45925.643750000003</v>
      </c>
      <c r="N135" s="183">
        <v>45926.630555555559</v>
      </c>
      <c r="O135" s="94" t="s">
        <v>1324</v>
      </c>
      <c r="P135" s="8" t="s">
        <v>1333</v>
      </c>
      <c r="Q135" s="8" t="s">
        <v>1375</v>
      </c>
      <c r="R135" s="8" t="s">
        <v>1547</v>
      </c>
      <c r="S135" s="94"/>
      <c r="T135" s="90"/>
      <c r="U135" s="8" t="s">
        <v>1328</v>
      </c>
      <c r="V135" s="8" t="s">
        <v>1949</v>
      </c>
      <c r="W135" s="8" t="s">
        <v>165</v>
      </c>
      <c r="X135" s="8" t="s">
        <v>1950</v>
      </c>
      <c r="Y135" s="8" t="s">
        <v>25</v>
      </c>
      <c r="Z135" s="8" t="s">
        <v>177</v>
      </c>
      <c r="AA135" s="8" t="s">
        <v>930</v>
      </c>
      <c r="AB135" s="8">
        <v>1</v>
      </c>
      <c r="AC135" s="8">
        <v>0</v>
      </c>
      <c r="AD135" s="86">
        <f>IF(W135="SOPORTE_TELEFÓNICO",'BASE LIQUIDACION REDEBAN 2025'!$B$19,IF(W135="ENVÍO",'BASE LIQUIDACION REDEBAN 2025'!$C$2,IF(Y135="TIPO I",'BASE LIQUIDACION REDEBAN 2025'!$C$2,IF(Y135="TIPO II",'BASE LIQUIDACION REDEBAN 2025'!$C$3,IF(Y135="TIPO III",'BASE LIQUIDACION REDEBAN 2025'!$C$4,IF(Y135="TIPO IV",'BASE LIQUIDACION REDEBAN 2025'!$C$5,IF(Z135="AEREO",'BASE LIQUIDACION REDEBAN 2025'!$B$6,'BASE LIQUIDACION REDEBAN 2025'!$C$5)))))))</f>
        <v>65960.072302</v>
      </c>
      <c r="AE135" s="86">
        <f>IF(OR(W135="SOPORTE_TELEFÓNICO",W135="ENVÍO"),0,IF(Y135="TIPO I",'BASE LIQUIDACION REDEBAN 2025'!$B$10,IF(Y135="TIPO II",'BASE LIQUIDACION REDEBAN 2025'!$B$11,IF(Y135="TIPO III",'BASE LIQUIDACION REDEBAN 2025'!$B$12,'BASE LIQUIDACION REDEBAN 2025'!$B$13))))</f>
        <v>75096.394270399993</v>
      </c>
      <c r="AF135" s="86">
        <f t="shared" si="2"/>
        <v>65960.072302</v>
      </c>
      <c r="AG135" s="141"/>
      <c r="AH135" s="141"/>
    </row>
    <row r="136" spans="1:34" s="78" customFormat="1" ht="13.15">
      <c r="A136" s="8" t="s">
        <v>99</v>
      </c>
      <c r="B136" s="94" t="str">
        <f>VLOOKUP(A136,'CENTRO DE COSTOS'!A:D,4,FALSE)</f>
        <v>JOSE MAURICIO HERNANDEZ ROJAS</v>
      </c>
      <c r="C136" s="94" t="str">
        <f>VLOOKUP(A136,'CENTRO DE COSTOS'!A:D,2,FALSE)</f>
        <v>0004-0001</v>
      </c>
      <c r="D136" s="8">
        <v>20011</v>
      </c>
      <c r="E136" s="8">
        <v>2794822</v>
      </c>
      <c r="F136" s="8">
        <v>71108</v>
      </c>
      <c r="G136" s="8" t="s">
        <v>1321</v>
      </c>
      <c r="H136" s="8" t="s">
        <v>596</v>
      </c>
      <c r="I136" s="8" t="s">
        <v>1074</v>
      </c>
      <c r="J136" s="8" t="s">
        <v>1951</v>
      </c>
      <c r="K136" s="8" t="s">
        <v>160</v>
      </c>
      <c r="L136" s="8" t="s">
        <v>1952</v>
      </c>
      <c r="M136" s="183">
        <v>45925.615277777782</v>
      </c>
      <c r="N136" s="183">
        <v>45927.445833333331</v>
      </c>
      <c r="O136" s="94" t="s">
        <v>1324</v>
      </c>
      <c r="P136" s="8" t="s">
        <v>1333</v>
      </c>
      <c r="Q136" s="8" t="s">
        <v>1407</v>
      </c>
      <c r="R136" s="8" t="s">
        <v>1408</v>
      </c>
      <c r="S136" s="94"/>
      <c r="T136" s="90"/>
      <c r="U136" s="8" t="s">
        <v>1328</v>
      </c>
      <c r="V136" s="8" t="s">
        <v>1953</v>
      </c>
      <c r="W136" s="8" t="s">
        <v>165</v>
      </c>
      <c r="X136" s="8" t="s">
        <v>1954</v>
      </c>
      <c r="Y136" s="8" t="s">
        <v>32</v>
      </c>
      <c r="Z136" s="8" t="s">
        <v>177</v>
      </c>
      <c r="AA136" s="8" t="s">
        <v>1078</v>
      </c>
      <c r="AB136" s="8">
        <v>1</v>
      </c>
      <c r="AC136" s="8">
        <v>0</v>
      </c>
      <c r="AD136" s="86">
        <f>IF(W136="SOPORTE_TELEFÓNICO",'BASE LIQUIDACION REDEBAN 2025'!$B$19,IF(W136="ENVÍO",'BASE LIQUIDACION REDEBAN 2025'!$C$2,IF(Y136="TIPO I",'BASE LIQUIDACION REDEBAN 2025'!$C$2,IF(Y136="TIPO II",'BASE LIQUIDACION REDEBAN 2025'!$C$3,IF(Y136="TIPO III",'BASE LIQUIDACION REDEBAN 2025'!$C$4,IF(Y136="TIPO IV",'BASE LIQUIDACION REDEBAN 2025'!$C$5,IF(Z136="AEREO",'BASE LIQUIDACION REDEBAN 2025'!$B$6,'BASE LIQUIDACION REDEBAN 2025'!$C$5)))))))</f>
        <v>479588.87655000004</v>
      </c>
      <c r="AE136" s="86">
        <f>IF(OR(W136="SOPORTE_TELEFÓNICO",W136="ENVÍO"),0,IF(Y136="TIPO I",'BASE LIQUIDACION REDEBAN 2025'!$B$10,IF(Y136="TIPO II",'BASE LIQUIDACION REDEBAN 2025'!$B$11,IF(Y136="TIPO III",'BASE LIQUIDACION REDEBAN 2025'!$B$12,'BASE LIQUIDACION REDEBAN 2025'!$B$13))))</f>
        <v>196536.5258152</v>
      </c>
      <c r="AF136" s="86">
        <f t="shared" si="2"/>
        <v>479588.87655000004</v>
      </c>
      <c r="AG136" s="141"/>
      <c r="AH136" s="141"/>
    </row>
    <row r="137" spans="1:34" s="78" customFormat="1" ht="13.15">
      <c r="A137" s="8" t="s">
        <v>98</v>
      </c>
      <c r="B137" s="94" t="str">
        <f>VLOOKUP(A137,'CENTRO DE COSTOS'!A:D,4,FALSE)</f>
        <v>MIGUEL JULIÁN HERNÁNDEZ GUARÍN</v>
      </c>
      <c r="C137" s="94" t="str">
        <f>VLOOKUP(A137,'CENTRO DE COSTOS'!A:D,2,FALSE)</f>
        <v>0004-0008</v>
      </c>
      <c r="D137" s="8">
        <v>15759</v>
      </c>
      <c r="E137" s="8">
        <v>2794805</v>
      </c>
      <c r="F137" s="8">
        <v>33448</v>
      </c>
      <c r="G137" s="8" t="s">
        <v>1321</v>
      </c>
      <c r="H137" s="8" t="s">
        <v>406</v>
      </c>
      <c r="I137" s="8" t="s">
        <v>1065</v>
      </c>
      <c r="J137" s="8" t="s">
        <v>1955</v>
      </c>
      <c r="K137" s="8" t="s">
        <v>160</v>
      </c>
      <c r="L137" s="8" t="s">
        <v>1956</v>
      </c>
      <c r="M137" s="183">
        <v>45925.609722222223</v>
      </c>
      <c r="N137" s="183">
        <v>45926.42083333333</v>
      </c>
      <c r="O137" s="94" t="s">
        <v>1324</v>
      </c>
      <c r="P137" s="8" t="s">
        <v>1333</v>
      </c>
      <c r="Q137" s="8" t="s">
        <v>1423</v>
      </c>
      <c r="R137" s="8" t="s">
        <v>1341</v>
      </c>
      <c r="S137" s="94"/>
      <c r="T137" s="90"/>
      <c r="U137" s="8" t="s">
        <v>1328</v>
      </c>
      <c r="V137" s="8" t="s">
        <v>1957</v>
      </c>
      <c r="W137" s="8" t="s">
        <v>165</v>
      </c>
      <c r="X137" s="8" t="s">
        <v>1958</v>
      </c>
      <c r="Y137" s="8" t="s">
        <v>28</v>
      </c>
      <c r="Z137" s="8" t="s">
        <v>177</v>
      </c>
      <c r="AA137" s="8" t="s">
        <v>841</v>
      </c>
      <c r="AB137" s="8">
        <v>1</v>
      </c>
      <c r="AC137" s="8">
        <v>0</v>
      </c>
      <c r="AD137" s="86">
        <f>IF(W137="SOPORTE_TELEFÓNICO",'BASE LIQUIDACION REDEBAN 2025'!$B$19,IF(W137="ENVÍO",'BASE LIQUIDACION REDEBAN 2025'!$C$2,IF(Y137="TIPO I",'BASE LIQUIDACION REDEBAN 2025'!$C$2,IF(Y137="TIPO II",'BASE LIQUIDACION REDEBAN 2025'!$C$3,IF(Y137="TIPO III",'BASE LIQUIDACION REDEBAN 2025'!$C$4,IF(Y137="TIPO IV",'BASE LIQUIDACION REDEBAN 2025'!$C$5,IF(Z137="AEREO",'BASE LIQUIDACION REDEBAN 2025'!$B$6,'BASE LIQUIDACION REDEBAN 2025'!$C$5)))))))</f>
        <v>144967.87232000002</v>
      </c>
      <c r="AE137" s="86">
        <f>IF(OR(W137="SOPORTE_TELEFÓNICO",W137="ENVÍO"),0,IF(Y137="TIPO I",'BASE LIQUIDACION REDEBAN 2025'!$B$10,IF(Y137="TIPO II",'BASE LIQUIDACION REDEBAN 2025'!$B$11,IF(Y137="TIPO III",'BASE LIQUIDACION REDEBAN 2025'!$B$12,'BASE LIQUIDACION REDEBAN 2025'!$B$13))))</f>
        <v>140395.6348884</v>
      </c>
      <c r="AF137" s="86">
        <f t="shared" si="2"/>
        <v>144967.87232000002</v>
      </c>
      <c r="AG137" s="141"/>
      <c r="AH137" s="141"/>
    </row>
    <row r="138" spans="1:34" s="78" customFormat="1" ht="13.15">
      <c r="A138" s="8" t="s">
        <v>91</v>
      </c>
      <c r="B138" s="94" t="str">
        <f>VLOOKUP(A138,'CENTRO DE COSTOS'!A:D,4,FALSE)</f>
        <v>JOSE MAURICIO HERNANDEZ ROJAS</v>
      </c>
      <c r="C138" s="94" t="str">
        <f>VLOOKUP(A138,'CENTRO DE COSTOS'!A:D,2,FALSE)</f>
        <v>0004-0001</v>
      </c>
      <c r="D138" s="8">
        <v>5154</v>
      </c>
      <c r="E138" s="8">
        <v>2794224</v>
      </c>
      <c r="F138" s="8">
        <v>35207</v>
      </c>
      <c r="G138" s="8" t="s">
        <v>1321</v>
      </c>
      <c r="H138" s="8" t="s">
        <v>249</v>
      </c>
      <c r="I138" s="8" t="s">
        <v>1716</v>
      </c>
      <c r="J138" s="8" t="s">
        <v>1959</v>
      </c>
      <c r="K138" s="8" t="s">
        <v>160</v>
      </c>
      <c r="L138" s="8" t="s">
        <v>1960</v>
      </c>
      <c r="M138" s="183">
        <v>45925.565972222219</v>
      </c>
      <c r="N138" s="183">
        <v>45925.683333333327</v>
      </c>
      <c r="O138" s="94" t="s">
        <v>1324</v>
      </c>
      <c r="P138" s="8" t="s">
        <v>1333</v>
      </c>
      <c r="Q138" s="8" t="s">
        <v>1423</v>
      </c>
      <c r="R138" s="8" t="s">
        <v>1341</v>
      </c>
      <c r="S138" s="94"/>
      <c r="T138" s="90"/>
      <c r="U138" s="8" t="s">
        <v>1328</v>
      </c>
      <c r="V138" s="8" t="s">
        <v>1961</v>
      </c>
      <c r="W138" s="8" t="s">
        <v>165</v>
      </c>
      <c r="X138" s="8" t="s">
        <v>1962</v>
      </c>
      <c r="Y138" s="8" t="s">
        <v>28</v>
      </c>
      <c r="Z138" s="8" t="s">
        <v>177</v>
      </c>
      <c r="AA138" s="8" t="s">
        <v>1084</v>
      </c>
      <c r="AB138" s="8">
        <v>1</v>
      </c>
      <c r="AC138" s="8">
        <v>0</v>
      </c>
      <c r="AD138" s="86">
        <f>IF(W138="SOPORTE_TELEFÓNICO",'BASE LIQUIDACION REDEBAN 2025'!$B$19,IF(W138="ENVÍO",'BASE LIQUIDACION REDEBAN 2025'!$C$2,IF(Y138="TIPO I",'BASE LIQUIDACION REDEBAN 2025'!$C$2,IF(Y138="TIPO II",'BASE LIQUIDACION REDEBAN 2025'!$C$3,IF(Y138="TIPO III",'BASE LIQUIDACION REDEBAN 2025'!$C$4,IF(Y138="TIPO IV",'BASE LIQUIDACION REDEBAN 2025'!$C$5,IF(Z138="AEREO",'BASE LIQUIDACION REDEBAN 2025'!$B$6,'BASE LIQUIDACION REDEBAN 2025'!$C$5)))))))</f>
        <v>144967.87232000002</v>
      </c>
      <c r="AE138" s="86">
        <f>IF(OR(W138="SOPORTE_TELEFÓNICO",W138="ENVÍO"),0,IF(Y138="TIPO I",'BASE LIQUIDACION REDEBAN 2025'!$B$10,IF(Y138="TIPO II",'BASE LIQUIDACION REDEBAN 2025'!$B$11,IF(Y138="TIPO III",'BASE LIQUIDACION REDEBAN 2025'!$B$12,'BASE LIQUIDACION REDEBAN 2025'!$B$13))))</f>
        <v>140395.6348884</v>
      </c>
      <c r="AF138" s="86">
        <f t="shared" si="2"/>
        <v>144967.87232000002</v>
      </c>
      <c r="AG138" s="141"/>
      <c r="AH138" s="141"/>
    </row>
    <row r="139" spans="1:34" s="78" customFormat="1" ht="13.15">
      <c r="A139" s="8" t="s">
        <v>68</v>
      </c>
      <c r="B139" s="94" t="str">
        <f>VLOOKUP(A139,'CENTRO DE COSTOS'!A:D,4,FALSE)</f>
        <v>WILLIAM ASDRUBAL ROZO ROZO</v>
      </c>
      <c r="C139" s="94" t="str">
        <f>VLOOKUP(A139,'CENTRO DE COSTOS'!A:D,2,FALSE)</f>
        <v>0004-0004</v>
      </c>
      <c r="D139" s="8">
        <v>11001</v>
      </c>
      <c r="E139" s="8">
        <v>2794171</v>
      </c>
      <c r="F139" s="8">
        <v>78977</v>
      </c>
      <c r="G139" s="8" t="s">
        <v>1321</v>
      </c>
      <c r="H139" s="8" t="s">
        <v>417</v>
      </c>
      <c r="I139" s="8" t="s">
        <v>68</v>
      </c>
      <c r="J139" s="8" t="s">
        <v>1963</v>
      </c>
      <c r="K139" s="8" t="s">
        <v>160</v>
      </c>
      <c r="L139" s="8" t="s">
        <v>1964</v>
      </c>
      <c r="M139" s="183">
        <v>45925.565972222219</v>
      </c>
      <c r="N139" s="183">
        <v>45926.544444444437</v>
      </c>
      <c r="O139" s="94" t="s">
        <v>1324</v>
      </c>
      <c r="P139" s="8" t="s">
        <v>1325</v>
      </c>
      <c r="Q139" s="8" t="s">
        <v>1464</v>
      </c>
      <c r="R139" s="8" t="s">
        <v>1465</v>
      </c>
      <c r="S139" s="94"/>
      <c r="T139" s="90"/>
      <c r="U139" s="8" t="s">
        <v>1328</v>
      </c>
      <c r="V139" s="8" t="s">
        <v>1965</v>
      </c>
      <c r="W139" s="8" t="s">
        <v>165</v>
      </c>
      <c r="X139" s="8" t="s">
        <v>1966</v>
      </c>
      <c r="Y139" s="8" t="s">
        <v>25</v>
      </c>
      <c r="Z139" s="8" t="s">
        <v>177</v>
      </c>
      <c r="AA139" s="8" t="s">
        <v>1269</v>
      </c>
      <c r="AB139" s="8">
        <v>1</v>
      </c>
      <c r="AC139" s="8">
        <v>0</v>
      </c>
      <c r="AD139" s="86">
        <f>IF(W139="SOPORTE_TELEFÓNICO",'BASE LIQUIDACION REDEBAN 2025'!$B$19,IF(W139="ENVÍO",'BASE LIQUIDACION REDEBAN 2025'!$C$2,IF(Y139="TIPO I",'BASE LIQUIDACION REDEBAN 2025'!$C$2,IF(Y139="TIPO II",'BASE LIQUIDACION REDEBAN 2025'!$C$3,IF(Y139="TIPO III",'BASE LIQUIDACION REDEBAN 2025'!$C$4,IF(Y139="TIPO IV",'BASE LIQUIDACION REDEBAN 2025'!$C$5,IF(Z139="AEREO",'BASE LIQUIDACION REDEBAN 2025'!$B$6,'BASE LIQUIDACION REDEBAN 2025'!$C$5)))))))</f>
        <v>65960.072302</v>
      </c>
      <c r="AE139" s="86">
        <f>IF(OR(W139="SOPORTE_TELEFÓNICO",W139="ENVÍO"),0,IF(Y139="TIPO I",'BASE LIQUIDACION REDEBAN 2025'!$B$10,IF(Y139="TIPO II",'BASE LIQUIDACION REDEBAN 2025'!$B$11,IF(Y139="TIPO III",'BASE LIQUIDACION REDEBAN 2025'!$B$12,'BASE LIQUIDACION REDEBAN 2025'!$B$13))))</f>
        <v>75096.394270399993</v>
      </c>
      <c r="AF139" s="86">
        <f t="shared" si="2"/>
        <v>65960.072302</v>
      </c>
      <c r="AG139" s="141"/>
      <c r="AH139" s="141"/>
    </row>
    <row r="140" spans="1:34" s="78" customFormat="1" ht="13.15">
      <c r="A140" s="8" t="s">
        <v>99</v>
      </c>
      <c r="B140" s="94" t="str">
        <f>VLOOKUP(A140,'CENTRO DE COSTOS'!A:D,4,FALSE)</f>
        <v>JOSE MAURICIO HERNANDEZ ROJAS</v>
      </c>
      <c r="C140" s="94" t="str">
        <f>VLOOKUP(A140,'CENTRO DE COSTOS'!A:D,2,FALSE)</f>
        <v>0004-0001</v>
      </c>
      <c r="D140" s="8">
        <v>44098</v>
      </c>
      <c r="E140" s="8">
        <v>2794225</v>
      </c>
      <c r="F140" s="8">
        <v>80139</v>
      </c>
      <c r="G140" s="8" t="s">
        <v>1321</v>
      </c>
      <c r="H140" s="8" t="s">
        <v>706</v>
      </c>
      <c r="I140" s="8" t="s">
        <v>1967</v>
      </c>
      <c r="J140" s="8" t="s">
        <v>1968</v>
      </c>
      <c r="K140" s="8" t="s">
        <v>160</v>
      </c>
      <c r="L140" s="8" t="s">
        <v>1969</v>
      </c>
      <c r="M140" s="183">
        <v>45925.563888888893</v>
      </c>
      <c r="N140" s="183">
        <v>45926.523611111108</v>
      </c>
      <c r="O140" s="94" t="s">
        <v>1324</v>
      </c>
      <c r="P140" s="8" t="s">
        <v>1333</v>
      </c>
      <c r="Q140" s="8" t="s">
        <v>1517</v>
      </c>
      <c r="R140" s="8" t="s">
        <v>1341</v>
      </c>
      <c r="S140" s="94"/>
      <c r="T140" s="90"/>
      <c r="U140" s="8" t="s">
        <v>1328</v>
      </c>
      <c r="V140" s="8" t="s">
        <v>1970</v>
      </c>
      <c r="W140" s="8" t="s">
        <v>165</v>
      </c>
      <c r="X140" s="8" t="s">
        <v>1971</v>
      </c>
      <c r="Y140" s="8" t="s">
        <v>28</v>
      </c>
      <c r="Z140" s="8" t="s">
        <v>177</v>
      </c>
      <c r="AA140" s="8" t="s">
        <v>1972</v>
      </c>
      <c r="AB140" s="8">
        <v>1</v>
      </c>
      <c r="AC140" s="8">
        <v>0</v>
      </c>
      <c r="AD140" s="86">
        <f>IF(W140="SOPORTE_TELEFÓNICO",'BASE LIQUIDACION REDEBAN 2025'!$B$19,IF(W140="ENVÍO",'BASE LIQUIDACION REDEBAN 2025'!$C$2,IF(Y140="TIPO I",'BASE LIQUIDACION REDEBAN 2025'!$C$2,IF(Y140="TIPO II",'BASE LIQUIDACION REDEBAN 2025'!$C$3,IF(Y140="TIPO III",'BASE LIQUIDACION REDEBAN 2025'!$C$4,IF(Y140="TIPO IV",'BASE LIQUIDACION REDEBAN 2025'!$C$5,IF(Z140="AEREO",'BASE LIQUIDACION REDEBAN 2025'!$B$6,'BASE LIQUIDACION REDEBAN 2025'!$C$5)))))))</f>
        <v>144967.87232000002</v>
      </c>
      <c r="AE140" s="86">
        <f>IF(OR(W140="SOPORTE_TELEFÓNICO",W140="ENVÍO"),0,IF(Y140="TIPO I",'BASE LIQUIDACION REDEBAN 2025'!$B$10,IF(Y140="TIPO II",'BASE LIQUIDACION REDEBAN 2025'!$B$11,IF(Y140="TIPO III",'BASE LIQUIDACION REDEBAN 2025'!$B$12,'BASE LIQUIDACION REDEBAN 2025'!$B$13))))</f>
        <v>140395.6348884</v>
      </c>
      <c r="AF140" s="86">
        <f t="shared" si="2"/>
        <v>144967.87232000002</v>
      </c>
      <c r="AG140" s="141"/>
      <c r="AH140" s="141"/>
    </row>
    <row r="141" spans="1:34" s="78" customFormat="1" ht="13.15">
      <c r="A141" s="8" t="s">
        <v>90</v>
      </c>
      <c r="B141" s="94" t="str">
        <f>VLOOKUP(A141,'CENTRO DE COSTOS'!A:D,4,FALSE)</f>
        <v>JUAN SEBASTIÁN RÍOS CASTRILLÓN</v>
      </c>
      <c r="C141" s="94" t="str">
        <f>VLOOKUP(A141,'CENTRO DE COSTOS'!A:D,2,FALSE)</f>
        <v>0004-0005</v>
      </c>
      <c r="D141" s="8">
        <v>5088</v>
      </c>
      <c r="E141" s="8">
        <v>2794097</v>
      </c>
      <c r="F141" s="8">
        <v>80854</v>
      </c>
      <c r="G141" s="8" t="s">
        <v>1321</v>
      </c>
      <c r="H141" s="8" t="s">
        <v>249</v>
      </c>
      <c r="I141" s="8" t="s">
        <v>384</v>
      </c>
      <c r="J141" s="8" t="s">
        <v>1973</v>
      </c>
      <c r="K141" s="8" t="s">
        <v>160</v>
      </c>
      <c r="L141" s="8" t="s">
        <v>1974</v>
      </c>
      <c r="M141" s="183">
        <v>45925.558333333327</v>
      </c>
      <c r="N141" s="183">
        <v>45926.668749999997</v>
      </c>
      <c r="O141" s="94" t="s">
        <v>1324</v>
      </c>
      <c r="P141" s="8" t="s">
        <v>1333</v>
      </c>
      <c r="Q141" s="8" t="s">
        <v>1407</v>
      </c>
      <c r="R141" s="8" t="s">
        <v>1408</v>
      </c>
      <c r="S141" s="94"/>
      <c r="T141" s="90"/>
      <c r="U141" s="8" t="s">
        <v>1328</v>
      </c>
      <c r="V141" s="8" t="s">
        <v>1975</v>
      </c>
      <c r="W141" s="8" t="s">
        <v>165</v>
      </c>
      <c r="X141" s="8" t="s">
        <v>1976</v>
      </c>
      <c r="Y141" s="8" t="s">
        <v>25</v>
      </c>
      <c r="Z141" s="8" t="s">
        <v>177</v>
      </c>
      <c r="AA141" s="8" t="s">
        <v>267</v>
      </c>
      <c r="AB141" s="8">
        <v>1</v>
      </c>
      <c r="AC141" s="8">
        <v>0</v>
      </c>
      <c r="AD141" s="86">
        <f>IF(W141="SOPORTE_TELEFÓNICO",'BASE LIQUIDACION REDEBAN 2025'!$B$19,IF(W141="ENVÍO",'BASE LIQUIDACION REDEBAN 2025'!$C$2,IF(Y141="TIPO I",'BASE LIQUIDACION REDEBAN 2025'!$C$2,IF(Y141="TIPO II",'BASE LIQUIDACION REDEBAN 2025'!$C$3,IF(Y141="TIPO III",'BASE LIQUIDACION REDEBAN 2025'!$C$4,IF(Y141="TIPO IV",'BASE LIQUIDACION REDEBAN 2025'!$C$5,IF(Z141="AEREO",'BASE LIQUIDACION REDEBAN 2025'!$B$6,'BASE LIQUIDACION REDEBAN 2025'!$C$5)))))))</f>
        <v>65960.072302</v>
      </c>
      <c r="AE141" s="86">
        <f>IF(OR(W141="SOPORTE_TELEFÓNICO",W141="ENVÍO"),0,IF(Y141="TIPO I",'BASE LIQUIDACION REDEBAN 2025'!$B$10,IF(Y141="TIPO II",'BASE LIQUIDACION REDEBAN 2025'!$B$11,IF(Y141="TIPO III",'BASE LIQUIDACION REDEBAN 2025'!$B$12,'BASE LIQUIDACION REDEBAN 2025'!$B$13))))</f>
        <v>75096.394270399993</v>
      </c>
      <c r="AF141" s="86">
        <f t="shared" si="2"/>
        <v>65960.072302</v>
      </c>
      <c r="AG141" s="141"/>
      <c r="AH141" s="141"/>
    </row>
    <row r="142" spans="1:34" s="78" customFormat="1" ht="13.15">
      <c r="A142" s="8" t="s">
        <v>96</v>
      </c>
      <c r="B142" s="94" t="str">
        <f>VLOOKUP(A142,'CENTRO DE COSTOS'!A:D,4,FALSE)</f>
        <v>JOSE MAURICIO HERNANDEZ ROJAS</v>
      </c>
      <c r="C142" s="94" t="str">
        <f>VLOOKUP(A142,'CENTRO DE COSTOS'!A:D,2,FALSE)</f>
        <v>0004-0001</v>
      </c>
      <c r="D142" s="8">
        <v>47707</v>
      </c>
      <c r="E142" s="8">
        <v>2794157</v>
      </c>
      <c r="F142" s="8">
        <v>72482</v>
      </c>
      <c r="G142" s="94" t="s">
        <v>1977</v>
      </c>
      <c r="H142" s="8" t="s">
        <v>438</v>
      </c>
      <c r="I142" s="8" t="s">
        <v>1978</v>
      </c>
      <c r="J142" s="8" t="s">
        <v>1979</v>
      </c>
      <c r="K142" s="8" t="s">
        <v>160</v>
      </c>
      <c r="L142" s="8" t="s">
        <v>1980</v>
      </c>
      <c r="M142" s="183">
        <v>45925.557638888888</v>
      </c>
      <c r="N142" s="183">
        <v>45929.436805555553</v>
      </c>
      <c r="O142" s="94" t="s">
        <v>1324</v>
      </c>
      <c r="P142" s="8" t="s">
        <v>1333</v>
      </c>
      <c r="Q142" s="8" t="s">
        <v>1368</v>
      </c>
      <c r="R142" s="8" t="s">
        <v>1341</v>
      </c>
      <c r="S142" s="94"/>
      <c r="T142" s="90"/>
      <c r="U142" s="8" t="s">
        <v>1328</v>
      </c>
      <c r="V142" s="8" t="s">
        <v>1981</v>
      </c>
      <c r="W142" s="8" t="s">
        <v>165</v>
      </c>
      <c r="X142" s="8" t="s">
        <v>1982</v>
      </c>
      <c r="Y142" s="8" t="s">
        <v>32</v>
      </c>
      <c r="Z142" s="8" t="s">
        <v>177</v>
      </c>
      <c r="AA142" s="8" t="s">
        <v>1972</v>
      </c>
      <c r="AB142" s="8">
        <v>1</v>
      </c>
      <c r="AC142" s="8">
        <v>0</v>
      </c>
      <c r="AD142" s="86">
        <f>IF(W142="SOPORTE_TELEFÓNICO",'BASE LIQUIDACION REDEBAN 2025'!$B$19,IF(W142="ENVÍO",'BASE LIQUIDACION REDEBAN 2025'!$C$2,IF(Y142="TIPO I",'BASE LIQUIDACION REDEBAN 2025'!$C$2,IF(Y142="TIPO II",'BASE LIQUIDACION REDEBAN 2025'!$C$3,IF(Y142="TIPO III",'BASE LIQUIDACION REDEBAN 2025'!$C$4,IF(Y142="TIPO IV",'BASE LIQUIDACION REDEBAN 2025'!$C$5,IF(Z142="AEREO",'BASE LIQUIDACION REDEBAN 2025'!$B$6,'BASE LIQUIDACION REDEBAN 2025'!$C$5)))))))</f>
        <v>479588.87655000004</v>
      </c>
      <c r="AE142" s="86">
        <f>IF(OR(W142="SOPORTE_TELEFÓNICO",W142="ENVÍO"),0,IF(Y142="TIPO I",'BASE LIQUIDACION REDEBAN 2025'!$B$10,IF(Y142="TIPO II",'BASE LIQUIDACION REDEBAN 2025'!$B$11,IF(Y142="TIPO III",'BASE LIQUIDACION REDEBAN 2025'!$B$12,'BASE LIQUIDACION REDEBAN 2025'!$B$13))))</f>
        <v>196536.5258152</v>
      </c>
      <c r="AF142" s="86">
        <f t="shared" si="2"/>
        <v>479588.87655000004</v>
      </c>
      <c r="AG142" s="141"/>
      <c r="AH142" s="141"/>
    </row>
    <row r="143" spans="1:34" s="78" customFormat="1" ht="13.15">
      <c r="A143" s="8" t="s">
        <v>87</v>
      </c>
      <c r="B143" s="94" t="str">
        <f>VLOOKUP(A143,'CENTRO DE COSTOS'!A:D,4,FALSE)</f>
        <v>DIEGO FERNANDO HENAO CARDONA</v>
      </c>
      <c r="C143" s="94" t="str">
        <f>VLOOKUP(A143,'CENTRO DE COSTOS'!A:D,2,FALSE)</f>
        <v>0004-0002</v>
      </c>
      <c r="D143" s="8">
        <v>17174</v>
      </c>
      <c r="E143" s="8">
        <v>2794209</v>
      </c>
      <c r="F143" s="8">
        <v>12010</v>
      </c>
      <c r="G143" s="94" t="s">
        <v>1977</v>
      </c>
      <c r="H143" s="8" t="s">
        <v>269</v>
      </c>
      <c r="I143" s="8" t="s">
        <v>1983</v>
      </c>
      <c r="J143" s="8" t="s">
        <v>1983</v>
      </c>
      <c r="K143" s="8" t="s">
        <v>160</v>
      </c>
      <c r="L143" s="8" t="s">
        <v>1984</v>
      </c>
      <c r="M143" s="183">
        <v>45925.556250000001</v>
      </c>
      <c r="N143" s="183">
        <v>45925.724999999999</v>
      </c>
      <c r="O143" s="94" t="s">
        <v>1324</v>
      </c>
      <c r="P143" s="8" t="s">
        <v>1333</v>
      </c>
      <c r="Q143" s="8" t="s">
        <v>1375</v>
      </c>
      <c r="R143" s="8" t="s">
        <v>1393</v>
      </c>
      <c r="S143" s="94"/>
      <c r="T143" s="90"/>
      <c r="U143" s="8" t="s">
        <v>1328</v>
      </c>
      <c r="V143" s="8" t="s">
        <v>1985</v>
      </c>
      <c r="W143" s="8" t="s">
        <v>165</v>
      </c>
      <c r="X143" s="8" t="s">
        <v>1986</v>
      </c>
      <c r="Y143" s="8" t="s">
        <v>28</v>
      </c>
      <c r="Z143" s="8" t="s">
        <v>177</v>
      </c>
      <c r="AA143" s="8" t="s">
        <v>1533</v>
      </c>
      <c r="AB143" s="8">
        <v>1</v>
      </c>
      <c r="AC143" s="8">
        <v>0</v>
      </c>
      <c r="AD143" s="86">
        <f>IF(W143="SOPORTE_TELEFÓNICO",'BASE LIQUIDACION REDEBAN 2025'!$B$19,IF(W143="ENVÍO",'BASE LIQUIDACION REDEBAN 2025'!$C$2,IF(Y143="TIPO I",'BASE LIQUIDACION REDEBAN 2025'!$C$2,IF(Y143="TIPO II",'BASE LIQUIDACION REDEBAN 2025'!$C$3,IF(Y143="TIPO III",'BASE LIQUIDACION REDEBAN 2025'!$C$4,IF(Y143="TIPO IV",'BASE LIQUIDACION REDEBAN 2025'!$C$5,IF(Z143="AEREO",'BASE LIQUIDACION REDEBAN 2025'!$B$6,'BASE LIQUIDACION REDEBAN 2025'!$C$5)))))))</f>
        <v>144967.87232000002</v>
      </c>
      <c r="AE143" s="86">
        <f>IF(OR(W143="SOPORTE_TELEFÓNICO",W143="ENVÍO"),0,IF(Y143="TIPO I",'BASE LIQUIDACION REDEBAN 2025'!$B$10,IF(Y143="TIPO II",'BASE LIQUIDACION REDEBAN 2025'!$B$11,IF(Y143="TIPO III",'BASE LIQUIDACION REDEBAN 2025'!$B$12,'BASE LIQUIDACION REDEBAN 2025'!$B$13))))</f>
        <v>140395.6348884</v>
      </c>
      <c r="AF143" s="86">
        <f t="shared" si="2"/>
        <v>144967.87232000002</v>
      </c>
      <c r="AG143" s="141"/>
      <c r="AH143" s="141"/>
    </row>
    <row r="144" spans="1:34" s="78" customFormat="1" ht="13.15">
      <c r="A144" s="8" t="s">
        <v>91</v>
      </c>
      <c r="B144" s="94" t="str">
        <f>VLOOKUP(A144,'CENTRO DE COSTOS'!A:D,4,FALSE)</f>
        <v>JOSE MAURICIO HERNANDEZ ROJAS</v>
      </c>
      <c r="C144" s="94" t="str">
        <f>VLOOKUP(A144,'CENTRO DE COSTOS'!A:D,2,FALSE)</f>
        <v>0004-0001</v>
      </c>
      <c r="D144" s="8">
        <v>23001</v>
      </c>
      <c r="E144" s="8">
        <v>2793914</v>
      </c>
      <c r="F144" s="8">
        <v>35084</v>
      </c>
      <c r="G144" s="94" t="s">
        <v>1977</v>
      </c>
      <c r="H144" s="8" t="s">
        <v>193</v>
      </c>
      <c r="I144" s="8" t="s">
        <v>91</v>
      </c>
      <c r="J144" s="8" t="s">
        <v>1987</v>
      </c>
      <c r="K144" s="8" t="s">
        <v>160</v>
      </c>
      <c r="L144" s="8" t="s">
        <v>1988</v>
      </c>
      <c r="M144" s="183">
        <v>45925.509027777778</v>
      </c>
      <c r="N144" s="183">
        <v>45926.448611111111</v>
      </c>
      <c r="O144" s="94" t="s">
        <v>1324</v>
      </c>
      <c r="P144" s="8" t="s">
        <v>1333</v>
      </c>
      <c r="Q144" s="8" t="s">
        <v>1512</v>
      </c>
      <c r="R144" s="8" t="s">
        <v>1512</v>
      </c>
      <c r="S144" s="94"/>
      <c r="T144" s="90"/>
      <c r="U144" s="8" t="s">
        <v>1328</v>
      </c>
      <c r="V144" s="8" t="s">
        <v>1989</v>
      </c>
      <c r="W144" s="8" t="s">
        <v>165</v>
      </c>
      <c r="X144" s="8" t="s">
        <v>1990</v>
      </c>
      <c r="Y144" s="8" t="s">
        <v>25</v>
      </c>
      <c r="Z144" s="8" t="s">
        <v>177</v>
      </c>
      <c r="AA144" s="8" t="s">
        <v>1447</v>
      </c>
      <c r="AB144" s="8">
        <v>1</v>
      </c>
      <c r="AC144" s="8">
        <v>0</v>
      </c>
      <c r="AD144" s="86">
        <f>IF(W144="SOPORTE_TELEFÓNICO",'BASE LIQUIDACION REDEBAN 2025'!$B$19,IF(W144="ENVÍO",'BASE LIQUIDACION REDEBAN 2025'!$C$2,IF(Y144="TIPO I",'BASE LIQUIDACION REDEBAN 2025'!$C$2,IF(Y144="TIPO II",'BASE LIQUIDACION REDEBAN 2025'!$C$3,IF(Y144="TIPO III",'BASE LIQUIDACION REDEBAN 2025'!$C$4,IF(Y144="TIPO IV",'BASE LIQUIDACION REDEBAN 2025'!$C$5,IF(Z144="AEREO",'BASE LIQUIDACION REDEBAN 2025'!$B$6,'BASE LIQUIDACION REDEBAN 2025'!$C$5)))))))</f>
        <v>65960.072302</v>
      </c>
      <c r="AE144" s="86">
        <f>IF(OR(W144="SOPORTE_TELEFÓNICO",W144="ENVÍO"),0,IF(Y144="TIPO I",'BASE LIQUIDACION REDEBAN 2025'!$B$10,IF(Y144="TIPO II",'BASE LIQUIDACION REDEBAN 2025'!$B$11,IF(Y144="TIPO III",'BASE LIQUIDACION REDEBAN 2025'!$B$12,'BASE LIQUIDACION REDEBAN 2025'!$B$13))))</f>
        <v>75096.394270399993</v>
      </c>
      <c r="AF144" s="86">
        <f t="shared" si="2"/>
        <v>65960.072302</v>
      </c>
      <c r="AG144" s="141"/>
      <c r="AH144" s="141"/>
    </row>
    <row r="145" spans="1:34" s="78" customFormat="1" ht="13.15">
      <c r="A145" s="8" t="s">
        <v>90</v>
      </c>
      <c r="B145" s="94" t="str">
        <f>VLOOKUP(A145,'CENTRO DE COSTOS'!A:D,4,FALSE)</f>
        <v>JUAN SEBASTIÁN RÍOS CASTRILLÓN</v>
      </c>
      <c r="C145" s="94" t="str">
        <f>VLOOKUP(A145,'CENTRO DE COSTOS'!A:D,2,FALSE)</f>
        <v>0004-0005</v>
      </c>
      <c r="D145" s="8">
        <v>5001</v>
      </c>
      <c r="E145" s="8">
        <v>2793618</v>
      </c>
      <c r="F145" s="8">
        <v>69517</v>
      </c>
      <c r="G145" s="94" t="s">
        <v>1977</v>
      </c>
      <c r="H145" s="8" t="s">
        <v>249</v>
      </c>
      <c r="I145" s="8" t="s">
        <v>90</v>
      </c>
      <c r="J145" s="8" t="s">
        <v>1991</v>
      </c>
      <c r="K145" s="8" t="s">
        <v>160</v>
      </c>
      <c r="L145" s="8" t="s">
        <v>1992</v>
      </c>
      <c r="M145" s="183">
        <v>45925.488888888889</v>
      </c>
      <c r="N145" s="183">
        <v>45925.697222222218</v>
      </c>
      <c r="O145" s="94" t="s">
        <v>1324</v>
      </c>
      <c r="P145" s="8" t="s">
        <v>1333</v>
      </c>
      <c r="Q145" s="8" t="s">
        <v>1368</v>
      </c>
      <c r="R145" s="8" t="s">
        <v>1341</v>
      </c>
      <c r="S145" s="94"/>
      <c r="T145" s="90"/>
      <c r="U145" s="8" t="s">
        <v>1328</v>
      </c>
      <c r="V145" s="8" t="s">
        <v>1993</v>
      </c>
      <c r="W145" s="8" t="s">
        <v>165</v>
      </c>
      <c r="X145" s="8" t="s">
        <v>1994</v>
      </c>
      <c r="Y145" s="8" t="s">
        <v>25</v>
      </c>
      <c r="Z145" s="8" t="s">
        <v>177</v>
      </c>
      <c r="AA145" s="8" t="s">
        <v>578</v>
      </c>
      <c r="AB145" s="8">
        <v>1</v>
      </c>
      <c r="AC145" s="8">
        <v>0</v>
      </c>
      <c r="AD145" s="86">
        <f>IF(W145="SOPORTE_TELEFÓNICO",'BASE LIQUIDACION REDEBAN 2025'!$B$19,IF(W145="ENVÍO",'BASE LIQUIDACION REDEBAN 2025'!$C$2,IF(Y145="TIPO I",'BASE LIQUIDACION REDEBAN 2025'!$C$2,IF(Y145="TIPO II",'BASE LIQUIDACION REDEBAN 2025'!$C$3,IF(Y145="TIPO III",'BASE LIQUIDACION REDEBAN 2025'!$C$4,IF(Y145="TIPO IV",'BASE LIQUIDACION REDEBAN 2025'!$C$5,IF(Z145="AEREO",'BASE LIQUIDACION REDEBAN 2025'!$B$6,'BASE LIQUIDACION REDEBAN 2025'!$C$5)))))))</f>
        <v>65960.072302</v>
      </c>
      <c r="AE145" s="86">
        <f>IF(OR(W145="SOPORTE_TELEFÓNICO",W145="ENVÍO"),0,IF(Y145="TIPO I",'BASE LIQUIDACION REDEBAN 2025'!$B$10,IF(Y145="TIPO II",'BASE LIQUIDACION REDEBAN 2025'!$B$11,IF(Y145="TIPO III",'BASE LIQUIDACION REDEBAN 2025'!$B$12,'BASE LIQUIDACION REDEBAN 2025'!$B$13))))</f>
        <v>75096.394270399993</v>
      </c>
      <c r="AF145" s="86">
        <f t="shared" si="2"/>
        <v>65960.072302</v>
      </c>
      <c r="AG145" s="141"/>
      <c r="AH145" s="141"/>
    </row>
    <row r="146" spans="1:34" s="78" customFormat="1" ht="13.15">
      <c r="A146" s="8" t="s">
        <v>76</v>
      </c>
      <c r="B146" s="94" t="str">
        <f>VLOOKUP(A146,'CENTRO DE COSTOS'!A:D,4,FALSE)</f>
        <v>DIEGO FERNANDO HENAO CARDONA</v>
      </c>
      <c r="C146" s="94" t="str">
        <f>VLOOKUP(A146,'CENTRO DE COSTOS'!A:D,2,FALSE)</f>
        <v>0004-0003</v>
      </c>
      <c r="D146" s="8">
        <v>76248</v>
      </c>
      <c r="E146" s="8">
        <v>2793606</v>
      </c>
      <c r="F146" s="8">
        <v>79846</v>
      </c>
      <c r="G146" s="94" t="s">
        <v>1977</v>
      </c>
      <c r="H146" s="8" t="s">
        <v>232</v>
      </c>
      <c r="I146" s="8" t="s">
        <v>1995</v>
      </c>
      <c r="J146" s="8" t="s">
        <v>1996</v>
      </c>
      <c r="K146" s="8" t="s">
        <v>160</v>
      </c>
      <c r="L146" s="8" t="s">
        <v>1997</v>
      </c>
      <c r="M146" s="183">
        <v>45925.486805555563</v>
      </c>
      <c r="N146" s="183">
        <v>45926.361111111109</v>
      </c>
      <c r="O146" s="94" t="s">
        <v>1324</v>
      </c>
      <c r="P146" s="8" t="s">
        <v>1333</v>
      </c>
      <c r="Q146" s="8" t="s">
        <v>1351</v>
      </c>
      <c r="R146" s="8" t="s">
        <v>1352</v>
      </c>
      <c r="S146" s="94"/>
      <c r="T146" s="90"/>
      <c r="U146" s="8" t="s">
        <v>1328</v>
      </c>
      <c r="V146" s="8" t="s">
        <v>1998</v>
      </c>
      <c r="W146" s="8" t="s">
        <v>165</v>
      </c>
      <c r="X146" s="8" t="s">
        <v>1999</v>
      </c>
      <c r="Y146" s="8" t="s">
        <v>28</v>
      </c>
      <c r="Z146" s="8" t="s">
        <v>177</v>
      </c>
      <c r="AA146" s="8" t="s">
        <v>531</v>
      </c>
      <c r="AB146" s="8">
        <v>1</v>
      </c>
      <c r="AC146" s="8">
        <v>0</v>
      </c>
      <c r="AD146" s="86">
        <f>IF(W146="SOPORTE_TELEFÓNICO",'BASE LIQUIDACION REDEBAN 2025'!$B$19,IF(W146="ENVÍO",'BASE LIQUIDACION REDEBAN 2025'!$C$2,IF(Y146="TIPO I",'BASE LIQUIDACION REDEBAN 2025'!$C$2,IF(Y146="TIPO II",'BASE LIQUIDACION REDEBAN 2025'!$C$3,IF(Y146="TIPO III",'BASE LIQUIDACION REDEBAN 2025'!$C$4,IF(Y146="TIPO IV",'BASE LIQUIDACION REDEBAN 2025'!$C$5,IF(Z146="AEREO",'BASE LIQUIDACION REDEBAN 2025'!$B$6,'BASE LIQUIDACION REDEBAN 2025'!$C$5)))))))</f>
        <v>144967.87232000002</v>
      </c>
      <c r="AE146" s="86">
        <f>IF(OR(W146="SOPORTE_TELEFÓNICO",W146="ENVÍO"),0,IF(Y146="TIPO I",'BASE LIQUIDACION REDEBAN 2025'!$B$10,IF(Y146="TIPO II",'BASE LIQUIDACION REDEBAN 2025'!$B$11,IF(Y146="TIPO III",'BASE LIQUIDACION REDEBAN 2025'!$B$12,'BASE LIQUIDACION REDEBAN 2025'!$B$13))))</f>
        <v>140395.6348884</v>
      </c>
      <c r="AF146" s="86">
        <f t="shared" si="2"/>
        <v>144967.87232000002</v>
      </c>
      <c r="AG146" s="141"/>
      <c r="AH146" s="141"/>
    </row>
    <row r="147" spans="1:34" s="78" customFormat="1" ht="13.15">
      <c r="A147" s="8" t="s">
        <v>68</v>
      </c>
      <c r="B147" s="94" t="str">
        <f>VLOOKUP(A147,'CENTRO DE COSTOS'!A:D,4,FALSE)</f>
        <v>WILLIAM ASDRUBAL ROZO ROZO</v>
      </c>
      <c r="C147" s="94" t="str">
        <f>VLOOKUP(A147,'CENTRO DE COSTOS'!A:D,2,FALSE)</f>
        <v>0004-0004</v>
      </c>
      <c r="D147" s="8">
        <v>25843</v>
      </c>
      <c r="E147" s="8">
        <v>2793456</v>
      </c>
      <c r="F147" s="8">
        <v>49213</v>
      </c>
      <c r="G147" s="94" t="s">
        <v>1977</v>
      </c>
      <c r="H147" s="8" t="s">
        <v>417</v>
      </c>
      <c r="I147" s="8" t="s">
        <v>2000</v>
      </c>
      <c r="J147" s="8" t="s">
        <v>2001</v>
      </c>
      <c r="K147" s="8" t="s">
        <v>160</v>
      </c>
      <c r="L147" s="8" t="s">
        <v>2002</v>
      </c>
      <c r="M147" s="183">
        <v>45925.478472222218</v>
      </c>
      <c r="N147" s="183">
        <v>45926.561111111107</v>
      </c>
      <c r="O147" s="94" t="s">
        <v>1324</v>
      </c>
      <c r="P147" s="8" t="s">
        <v>1333</v>
      </c>
      <c r="Q147" s="8" t="s">
        <v>1368</v>
      </c>
      <c r="R147" s="8" t="s">
        <v>1341</v>
      </c>
      <c r="S147" s="94"/>
      <c r="T147" s="90"/>
      <c r="U147" s="8" t="s">
        <v>1328</v>
      </c>
      <c r="V147" s="8" t="s">
        <v>2003</v>
      </c>
      <c r="W147" s="8" t="s">
        <v>165</v>
      </c>
      <c r="X147" s="8" t="s">
        <v>2004</v>
      </c>
      <c r="Y147" s="8" t="s">
        <v>28</v>
      </c>
      <c r="Z147" s="8" t="s">
        <v>177</v>
      </c>
      <c r="AA147" s="8" t="s">
        <v>1877</v>
      </c>
      <c r="AB147" s="8">
        <v>1</v>
      </c>
      <c r="AC147" s="8">
        <v>0</v>
      </c>
      <c r="AD147" s="86">
        <f>IF(W147="SOPORTE_TELEFÓNICO",'BASE LIQUIDACION REDEBAN 2025'!$B$19,IF(W147="ENVÍO",'BASE LIQUIDACION REDEBAN 2025'!$C$2,IF(Y147="TIPO I",'BASE LIQUIDACION REDEBAN 2025'!$C$2,IF(Y147="TIPO II",'BASE LIQUIDACION REDEBAN 2025'!$C$3,IF(Y147="TIPO III",'BASE LIQUIDACION REDEBAN 2025'!$C$4,IF(Y147="TIPO IV",'BASE LIQUIDACION REDEBAN 2025'!$C$5,IF(Z147="AEREO",'BASE LIQUIDACION REDEBAN 2025'!$B$6,'BASE LIQUIDACION REDEBAN 2025'!$C$5)))))))</f>
        <v>144967.87232000002</v>
      </c>
      <c r="AE147" s="86">
        <f>IF(OR(W147="SOPORTE_TELEFÓNICO",W147="ENVÍO"),0,IF(Y147="TIPO I",'BASE LIQUIDACION REDEBAN 2025'!$B$10,IF(Y147="TIPO II",'BASE LIQUIDACION REDEBAN 2025'!$B$11,IF(Y147="TIPO III",'BASE LIQUIDACION REDEBAN 2025'!$B$12,'BASE LIQUIDACION REDEBAN 2025'!$B$13))))</f>
        <v>140395.6348884</v>
      </c>
      <c r="AF147" s="86">
        <f t="shared" si="2"/>
        <v>144967.87232000002</v>
      </c>
      <c r="AG147" s="141"/>
      <c r="AH147" s="141"/>
    </row>
    <row r="148" spans="1:34" s="78" customFormat="1" ht="13.15">
      <c r="A148" s="8" t="s">
        <v>98</v>
      </c>
      <c r="B148" s="94" t="str">
        <f>VLOOKUP(A148,'CENTRO DE COSTOS'!A:D,4,FALSE)</f>
        <v>MIGUEL JULIÁN HERNÁNDEZ GUARÍN</v>
      </c>
      <c r="C148" s="94" t="str">
        <f>VLOOKUP(A148,'CENTRO DE COSTOS'!A:D,2,FALSE)</f>
        <v>0004-0008</v>
      </c>
      <c r="D148" s="8">
        <v>15238</v>
      </c>
      <c r="E148" s="8">
        <v>2793274</v>
      </c>
      <c r="F148" s="8">
        <v>28978</v>
      </c>
      <c r="G148" s="94" t="s">
        <v>1977</v>
      </c>
      <c r="H148" s="8" t="s">
        <v>406</v>
      </c>
      <c r="I148" s="8" t="s">
        <v>1524</v>
      </c>
      <c r="J148" s="8" t="s">
        <v>2005</v>
      </c>
      <c r="K148" s="8" t="s">
        <v>160</v>
      </c>
      <c r="L148" s="8" t="s">
        <v>2006</v>
      </c>
      <c r="M148" s="183">
        <v>45925.461805555547</v>
      </c>
      <c r="N148" s="183">
        <v>45925.727083333331</v>
      </c>
      <c r="O148" s="94" t="s">
        <v>1324</v>
      </c>
      <c r="P148" s="8" t="s">
        <v>1333</v>
      </c>
      <c r="Q148" s="8" t="s">
        <v>1375</v>
      </c>
      <c r="R148" s="8" t="s">
        <v>1444</v>
      </c>
      <c r="S148" s="94"/>
      <c r="T148" s="90"/>
      <c r="U148" s="8" t="s">
        <v>1328</v>
      </c>
      <c r="V148" s="8" t="s">
        <v>2007</v>
      </c>
      <c r="W148" s="8" t="s">
        <v>165</v>
      </c>
      <c r="X148" s="8" t="s">
        <v>2008</v>
      </c>
      <c r="Y148" s="8" t="s">
        <v>28</v>
      </c>
      <c r="Z148" s="8" t="s">
        <v>177</v>
      </c>
      <c r="AA148" s="8" t="s">
        <v>411</v>
      </c>
      <c r="AB148" s="8">
        <v>1</v>
      </c>
      <c r="AC148" s="8">
        <v>0</v>
      </c>
      <c r="AD148" s="86">
        <f>IF(W148="SOPORTE_TELEFÓNICO",'BASE LIQUIDACION REDEBAN 2025'!$B$19,IF(W148="ENVÍO",'BASE LIQUIDACION REDEBAN 2025'!$C$2,IF(Y148="TIPO I",'BASE LIQUIDACION REDEBAN 2025'!$C$2,IF(Y148="TIPO II",'BASE LIQUIDACION REDEBAN 2025'!$C$3,IF(Y148="TIPO III",'BASE LIQUIDACION REDEBAN 2025'!$C$4,IF(Y148="TIPO IV",'BASE LIQUIDACION REDEBAN 2025'!$C$5,IF(Z148="AEREO",'BASE LIQUIDACION REDEBAN 2025'!$B$6,'BASE LIQUIDACION REDEBAN 2025'!$C$5)))))))</f>
        <v>144967.87232000002</v>
      </c>
      <c r="AE148" s="86">
        <f>IF(OR(W148="SOPORTE_TELEFÓNICO",W148="ENVÍO"),0,IF(Y148="TIPO I",'BASE LIQUIDACION REDEBAN 2025'!$B$10,IF(Y148="TIPO II",'BASE LIQUIDACION REDEBAN 2025'!$B$11,IF(Y148="TIPO III",'BASE LIQUIDACION REDEBAN 2025'!$B$12,'BASE LIQUIDACION REDEBAN 2025'!$B$13))))</f>
        <v>140395.6348884</v>
      </c>
      <c r="AF148" s="86">
        <f t="shared" si="2"/>
        <v>144967.87232000002</v>
      </c>
      <c r="AG148" s="141"/>
      <c r="AH148" s="141"/>
    </row>
    <row r="149" spans="1:34" s="78" customFormat="1" ht="13.15">
      <c r="A149" s="8" t="s">
        <v>93</v>
      </c>
      <c r="B149" s="94" t="str">
        <f>VLOOKUP(A149,'CENTRO DE COSTOS'!A:D,4,FALSE)</f>
        <v>DIEGO FERNANDO HENAO CARDONA</v>
      </c>
      <c r="C149" s="94" t="str">
        <f>VLOOKUP(A149,'CENTRO DE COSTOS'!A:D,2,FALSE)</f>
        <v>0004-0003</v>
      </c>
      <c r="D149" s="8">
        <v>52835</v>
      </c>
      <c r="E149" s="8">
        <v>2793256</v>
      </c>
      <c r="F149" s="8">
        <v>69609</v>
      </c>
      <c r="G149" s="94" t="s">
        <v>1977</v>
      </c>
      <c r="H149" s="8" t="s">
        <v>157</v>
      </c>
      <c r="I149" s="8" t="s">
        <v>2009</v>
      </c>
      <c r="J149" s="8" t="s">
        <v>2010</v>
      </c>
      <c r="K149" s="8" t="s">
        <v>160</v>
      </c>
      <c r="L149" s="8" t="s">
        <v>2011</v>
      </c>
      <c r="M149" s="183">
        <v>45925.459027777782</v>
      </c>
      <c r="N149" s="183">
        <v>45930.652083333327</v>
      </c>
      <c r="O149" s="94" t="s">
        <v>1324</v>
      </c>
      <c r="P149" s="8" t="s">
        <v>1333</v>
      </c>
      <c r="Q149" s="8" t="s">
        <v>1423</v>
      </c>
      <c r="R149" s="8" t="s">
        <v>1341</v>
      </c>
      <c r="S149" s="94"/>
      <c r="T149" s="90"/>
      <c r="U149" s="8" t="s">
        <v>1328</v>
      </c>
      <c r="V149" s="8" t="s">
        <v>2012</v>
      </c>
      <c r="W149" s="8" t="s">
        <v>165</v>
      </c>
      <c r="X149" s="8" t="s">
        <v>2013</v>
      </c>
      <c r="Y149" s="8" t="s">
        <v>32</v>
      </c>
      <c r="Z149" s="8" t="s">
        <v>177</v>
      </c>
      <c r="AA149" s="8" t="s">
        <v>2014</v>
      </c>
      <c r="AB149" s="8">
        <v>1</v>
      </c>
      <c r="AC149" s="8">
        <v>0</v>
      </c>
      <c r="AD149" s="86">
        <f>IF(W149="SOPORTE_TELEFÓNICO",'BASE LIQUIDACION REDEBAN 2025'!$B$19,IF(W149="ENVÍO",'BASE LIQUIDACION REDEBAN 2025'!$C$2,IF(Y149="TIPO I",'BASE LIQUIDACION REDEBAN 2025'!$C$2,IF(Y149="TIPO II",'BASE LIQUIDACION REDEBAN 2025'!$C$3,IF(Y149="TIPO III",'BASE LIQUIDACION REDEBAN 2025'!$C$4,IF(Y149="TIPO IV",'BASE LIQUIDACION REDEBAN 2025'!$C$5,IF(Z149="AEREO",'BASE LIQUIDACION REDEBAN 2025'!$B$6,'BASE LIQUIDACION REDEBAN 2025'!$C$5)))))))</f>
        <v>479588.87655000004</v>
      </c>
      <c r="AE149" s="86">
        <f>IF(OR(W149="SOPORTE_TELEFÓNICO",W149="ENVÍO"),0,IF(Y149="TIPO I",'BASE LIQUIDACION REDEBAN 2025'!$B$10,IF(Y149="TIPO II",'BASE LIQUIDACION REDEBAN 2025'!$B$11,IF(Y149="TIPO III",'BASE LIQUIDACION REDEBAN 2025'!$B$12,'BASE LIQUIDACION REDEBAN 2025'!$B$13))))</f>
        <v>196536.5258152</v>
      </c>
      <c r="AF149" s="86">
        <f t="shared" si="2"/>
        <v>479588.87655000004</v>
      </c>
      <c r="AG149" s="141"/>
      <c r="AH149" s="141"/>
    </row>
    <row r="150" spans="1:34" s="78" customFormat="1" ht="13.15">
      <c r="A150" s="8" t="s">
        <v>90</v>
      </c>
      <c r="B150" s="94" t="str">
        <f>VLOOKUP(A150,'CENTRO DE COSTOS'!A:D,4,FALSE)</f>
        <v>JUAN SEBASTIÁN RÍOS CASTRILLÓN</v>
      </c>
      <c r="C150" s="94" t="str">
        <f>VLOOKUP(A150,'CENTRO DE COSTOS'!A:D,2,FALSE)</f>
        <v>0004-0005</v>
      </c>
      <c r="D150" s="8">
        <v>27001</v>
      </c>
      <c r="E150" s="8">
        <v>2793102</v>
      </c>
      <c r="F150" s="8">
        <v>56160</v>
      </c>
      <c r="G150" s="94" t="s">
        <v>1977</v>
      </c>
      <c r="H150" s="8" t="s">
        <v>932</v>
      </c>
      <c r="I150" s="8" t="s">
        <v>1937</v>
      </c>
      <c r="J150" s="8" t="s">
        <v>2015</v>
      </c>
      <c r="K150" s="8" t="s">
        <v>160</v>
      </c>
      <c r="L150" s="8" t="s">
        <v>2016</v>
      </c>
      <c r="M150" s="183">
        <v>45925.446527777778</v>
      </c>
      <c r="N150" s="183">
        <v>45927.412499999999</v>
      </c>
      <c r="O150" s="94" t="s">
        <v>1324</v>
      </c>
      <c r="P150" s="8" t="s">
        <v>1325</v>
      </c>
      <c r="Q150" s="8" t="s">
        <v>1340</v>
      </c>
      <c r="R150" s="8" t="s">
        <v>1874</v>
      </c>
      <c r="S150" s="94"/>
      <c r="T150" s="90"/>
      <c r="U150" s="8" t="s">
        <v>1328</v>
      </c>
      <c r="V150" s="8" t="s">
        <v>2017</v>
      </c>
      <c r="W150" s="8" t="s">
        <v>165</v>
      </c>
      <c r="X150" s="8" t="s">
        <v>2018</v>
      </c>
      <c r="Y150" s="8" t="s">
        <v>167</v>
      </c>
      <c r="Z150" s="8" t="s">
        <v>205</v>
      </c>
      <c r="AA150" s="8" t="s">
        <v>1942</v>
      </c>
      <c r="AB150" s="8">
        <v>1</v>
      </c>
      <c r="AC150" s="8">
        <v>0</v>
      </c>
      <c r="AD150" s="86">
        <f>IF(W150="SOPORTE_TELEFÓNICO",'BASE LIQUIDACION REDEBAN 2025'!$B$19,IF(W150="ENVÍO",'BASE LIQUIDACION REDEBAN 2025'!$C$2,IF(Y150="TIPO I",'BASE LIQUIDACION REDEBAN 2025'!$C$2,IF(Y150="TIPO II",'BASE LIQUIDACION REDEBAN 2025'!$C$3,IF(Y150="TIPO III",'BASE LIQUIDACION REDEBAN 2025'!$C$4,IF(Y150="TIPO IV",'BASE LIQUIDACION REDEBAN 2025'!$C$5,IF(Z150="AEREO",'BASE LIQUIDACION REDEBAN 2025'!$B$6,'BASE LIQUIDACION REDEBAN 2025'!$C$5)))))))</f>
        <v>988462.96268840006</v>
      </c>
      <c r="AE150" s="86">
        <f>IF(OR(W150="SOPORTE_TELEFÓNICO",W150="ENVÍO"),0,IF(Y150="TIPO I",'BASE LIQUIDACION REDEBAN 2025'!$B$10,IF(Y150="TIPO II",'BASE LIQUIDACION REDEBAN 2025'!$B$11,IF(Y150="TIPO III",'BASE LIQUIDACION REDEBAN 2025'!$B$12,'BASE LIQUIDACION REDEBAN 2025'!$B$13))))</f>
        <v>196536.5258152</v>
      </c>
      <c r="AF150" s="86">
        <f t="shared" si="2"/>
        <v>988462.96268840006</v>
      </c>
      <c r="AG150" s="141"/>
      <c r="AH150" s="141"/>
    </row>
    <row r="151" spans="1:34" s="78" customFormat="1" ht="13.15">
      <c r="A151" s="8" t="s">
        <v>90</v>
      </c>
      <c r="B151" s="94" t="str">
        <f>VLOOKUP(A151,'CENTRO DE COSTOS'!A:D,4,FALSE)</f>
        <v>JUAN SEBASTIÁN RÍOS CASTRILLÓN</v>
      </c>
      <c r="C151" s="94" t="str">
        <f>VLOOKUP(A151,'CENTRO DE COSTOS'!A:D,2,FALSE)</f>
        <v>0004-0005</v>
      </c>
      <c r="D151" s="8">
        <v>5001</v>
      </c>
      <c r="E151" s="8">
        <v>2792870</v>
      </c>
      <c r="F151" s="8">
        <v>80338</v>
      </c>
      <c r="G151" s="94" t="s">
        <v>1977</v>
      </c>
      <c r="H151" s="8" t="s">
        <v>249</v>
      </c>
      <c r="I151" s="8" t="s">
        <v>90</v>
      </c>
      <c r="J151" s="8" t="s">
        <v>2019</v>
      </c>
      <c r="K151" s="8" t="s">
        <v>160</v>
      </c>
      <c r="L151" s="8" t="s">
        <v>2020</v>
      </c>
      <c r="M151" s="183">
        <v>45925.440972222219</v>
      </c>
      <c r="N151" s="183">
        <v>45925.740972222222</v>
      </c>
      <c r="O151" s="94" t="s">
        <v>1324</v>
      </c>
      <c r="P151" s="8" t="s">
        <v>1333</v>
      </c>
      <c r="Q151" s="8" t="s">
        <v>1517</v>
      </c>
      <c r="R151" s="8" t="s">
        <v>1341</v>
      </c>
      <c r="S151" s="94"/>
      <c r="T151" s="90"/>
      <c r="U151" s="8" t="s">
        <v>1328</v>
      </c>
      <c r="V151" s="8" t="s">
        <v>2021</v>
      </c>
      <c r="W151" s="8" t="s">
        <v>165</v>
      </c>
      <c r="X151" s="8" t="s">
        <v>2022</v>
      </c>
      <c r="Y151" s="8" t="s">
        <v>25</v>
      </c>
      <c r="Z151" s="8" t="s">
        <v>177</v>
      </c>
      <c r="AA151" s="8" t="s">
        <v>1458</v>
      </c>
      <c r="AB151" s="8">
        <v>1</v>
      </c>
      <c r="AC151" s="8">
        <v>0</v>
      </c>
      <c r="AD151" s="86">
        <f>IF(W151="SOPORTE_TELEFÓNICO",'BASE LIQUIDACION REDEBAN 2025'!$B$19,IF(W151="ENVÍO",'BASE LIQUIDACION REDEBAN 2025'!$C$2,IF(Y151="TIPO I",'BASE LIQUIDACION REDEBAN 2025'!$C$2,IF(Y151="TIPO II",'BASE LIQUIDACION REDEBAN 2025'!$C$3,IF(Y151="TIPO III",'BASE LIQUIDACION REDEBAN 2025'!$C$4,IF(Y151="TIPO IV",'BASE LIQUIDACION REDEBAN 2025'!$C$5,IF(Z151="AEREO",'BASE LIQUIDACION REDEBAN 2025'!$B$6,'BASE LIQUIDACION REDEBAN 2025'!$C$5)))))))</f>
        <v>65960.072302</v>
      </c>
      <c r="AE151" s="86">
        <f>IF(OR(W151="SOPORTE_TELEFÓNICO",W151="ENVÍO"),0,IF(Y151="TIPO I",'BASE LIQUIDACION REDEBAN 2025'!$B$10,IF(Y151="TIPO II",'BASE LIQUIDACION REDEBAN 2025'!$B$11,IF(Y151="TIPO III",'BASE LIQUIDACION REDEBAN 2025'!$B$12,'BASE LIQUIDACION REDEBAN 2025'!$B$13))))</f>
        <v>75096.394270399993</v>
      </c>
      <c r="AF151" s="86">
        <f t="shared" si="2"/>
        <v>65960.072302</v>
      </c>
      <c r="AG151" s="141"/>
      <c r="AH151" s="141"/>
    </row>
    <row r="152" spans="1:34" s="78" customFormat="1" ht="13.15">
      <c r="A152" s="8" t="s">
        <v>91</v>
      </c>
      <c r="B152" s="94" t="str">
        <f>VLOOKUP(A152,'CENTRO DE COSTOS'!A:D,4,FALSE)</f>
        <v>JOSE MAURICIO HERNANDEZ ROJAS</v>
      </c>
      <c r="C152" s="94" t="str">
        <f>VLOOKUP(A152,'CENTRO DE COSTOS'!A:D,2,FALSE)</f>
        <v>0004-0001</v>
      </c>
      <c r="D152" s="8">
        <v>5250</v>
      </c>
      <c r="E152" s="8">
        <v>2792964</v>
      </c>
      <c r="F152" s="8">
        <v>78079</v>
      </c>
      <c r="G152" s="94" t="s">
        <v>1977</v>
      </c>
      <c r="H152" s="8" t="s">
        <v>249</v>
      </c>
      <c r="I152" s="8" t="s">
        <v>250</v>
      </c>
      <c r="J152" s="8" t="s">
        <v>2023</v>
      </c>
      <c r="K152" s="8" t="s">
        <v>160</v>
      </c>
      <c r="L152" s="8" t="s">
        <v>2024</v>
      </c>
      <c r="M152" s="183">
        <v>45925.44027777778</v>
      </c>
      <c r="N152" s="183">
        <v>45925.728472222218</v>
      </c>
      <c r="O152" s="94" t="s">
        <v>1324</v>
      </c>
      <c r="P152" s="8" t="s">
        <v>1333</v>
      </c>
      <c r="Q152" s="8" t="s">
        <v>1375</v>
      </c>
      <c r="R152" s="8" t="s">
        <v>1376</v>
      </c>
      <c r="S152" s="94"/>
      <c r="T152" s="90"/>
      <c r="U152" s="8" t="s">
        <v>1328</v>
      </c>
      <c r="V152" s="8" t="s">
        <v>2025</v>
      </c>
      <c r="W152" s="8" t="s">
        <v>165</v>
      </c>
      <c r="X152" s="8" t="s">
        <v>2026</v>
      </c>
      <c r="Y152" s="8" t="s">
        <v>32</v>
      </c>
      <c r="Z152" s="8" t="s">
        <v>177</v>
      </c>
      <c r="AA152" s="8" t="s">
        <v>1084</v>
      </c>
      <c r="AB152" s="8">
        <v>1</v>
      </c>
      <c r="AC152" s="8">
        <v>0</v>
      </c>
      <c r="AD152" s="86">
        <f>IF(W152="SOPORTE_TELEFÓNICO",'BASE LIQUIDACION REDEBAN 2025'!$B$19,IF(W152="ENVÍO",'BASE LIQUIDACION REDEBAN 2025'!$C$2,IF(Y152="TIPO I",'BASE LIQUIDACION REDEBAN 2025'!$C$2,IF(Y152="TIPO II",'BASE LIQUIDACION REDEBAN 2025'!$C$3,IF(Y152="TIPO III",'BASE LIQUIDACION REDEBAN 2025'!$C$4,IF(Y152="TIPO IV",'BASE LIQUIDACION REDEBAN 2025'!$C$5,IF(Z152="AEREO",'BASE LIQUIDACION REDEBAN 2025'!$B$6,'BASE LIQUIDACION REDEBAN 2025'!$C$5)))))))</f>
        <v>479588.87655000004</v>
      </c>
      <c r="AE152" s="86">
        <f>IF(OR(W152="SOPORTE_TELEFÓNICO",W152="ENVÍO"),0,IF(Y152="TIPO I",'BASE LIQUIDACION REDEBAN 2025'!$B$10,IF(Y152="TIPO II",'BASE LIQUIDACION REDEBAN 2025'!$B$11,IF(Y152="TIPO III",'BASE LIQUIDACION REDEBAN 2025'!$B$12,'BASE LIQUIDACION REDEBAN 2025'!$B$13))))</f>
        <v>196536.5258152</v>
      </c>
      <c r="AF152" s="86">
        <f t="shared" si="2"/>
        <v>479588.87655000004</v>
      </c>
      <c r="AG152" s="141"/>
      <c r="AH152" s="141"/>
    </row>
    <row r="153" spans="1:34" s="78" customFormat="1" ht="13.15">
      <c r="A153" s="8" t="s">
        <v>72</v>
      </c>
      <c r="B153" s="94" t="str">
        <f>VLOOKUP(A153,'CENTRO DE COSTOS'!A:D,4,FALSE)</f>
        <v>MIGUEL JULIÁN HERNÁNDEZ GUARÍN</v>
      </c>
      <c r="C153" s="94" t="str">
        <f>VLOOKUP(A153,'CENTRO DE COSTOS'!A:D,2,FALSE)</f>
        <v>0004-0008</v>
      </c>
      <c r="D153" s="8">
        <v>68001</v>
      </c>
      <c r="E153" s="8">
        <v>2792927</v>
      </c>
      <c r="F153" s="8">
        <v>30389</v>
      </c>
      <c r="G153" s="94" t="s">
        <v>1977</v>
      </c>
      <c r="H153" s="8" t="s">
        <v>224</v>
      </c>
      <c r="I153" s="8" t="s">
        <v>72</v>
      </c>
      <c r="J153" s="8" t="s">
        <v>2027</v>
      </c>
      <c r="K153" s="8" t="s">
        <v>160</v>
      </c>
      <c r="L153" s="8" t="s">
        <v>2028</v>
      </c>
      <c r="M153" s="183">
        <v>45925.43472222222</v>
      </c>
      <c r="N153" s="183">
        <v>45925.738194444442</v>
      </c>
      <c r="O153" s="94" t="s">
        <v>1324</v>
      </c>
      <c r="P153" s="8" t="s">
        <v>1333</v>
      </c>
      <c r="Q153" s="8" t="s">
        <v>1368</v>
      </c>
      <c r="R153" s="8" t="s">
        <v>1369</v>
      </c>
      <c r="S153" s="94"/>
      <c r="T153" s="90"/>
      <c r="U153" s="8" t="s">
        <v>1328</v>
      </c>
      <c r="V153" s="8" t="s">
        <v>2029</v>
      </c>
      <c r="W153" s="8" t="s">
        <v>165</v>
      </c>
      <c r="X153" s="8" t="s">
        <v>2030</v>
      </c>
      <c r="Y153" s="8" t="s">
        <v>25</v>
      </c>
      <c r="Z153" s="8" t="s">
        <v>177</v>
      </c>
      <c r="AA153" s="8" t="s">
        <v>319</v>
      </c>
      <c r="AB153" s="8">
        <v>1</v>
      </c>
      <c r="AC153" s="8">
        <v>0</v>
      </c>
      <c r="AD153" s="86">
        <f>IF(W153="SOPORTE_TELEFÓNICO",'BASE LIQUIDACION REDEBAN 2025'!$B$19,IF(W153="ENVÍO",'BASE LIQUIDACION REDEBAN 2025'!$C$2,IF(Y153="TIPO I",'BASE LIQUIDACION REDEBAN 2025'!$C$2,IF(Y153="TIPO II",'BASE LIQUIDACION REDEBAN 2025'!$C$3,IF(Y153="TIPO III",'BASE LIQUIDACION REDEBAN 2025'!$C$4,IF(Y153="TIPO IV",'BASE LIQUIDACION REDEBAN 2025'!$C$5,IF(Z153="AEREO",'BASE LIQUIDACION REDEBAN 2025'!$B$6,'BASE LIQUIDACION REDEBAN 2025'!$C$5)))))))</f>
        <v>65960.072302</v>
      </c>
      <c r="AE153" s="86">
        <f>IF(OR(W153="SOPORTE_TELEFÓNICO",W153="ENVÍO"),0,IF(Y153="TIPO I",'BASE LIQUIDACION REDEBAN 2025'!$B$10,IF(Y153="TIPO II",'BASE LIQUIDACION REDEBAN 2025'!$B$11,IF(Y153="TIPO III",'BASE LIQUIDACION REDEBAN 2025'!$B$12,'BASE LIQUIDACION REDEBAN 2025'!$B$13))))</f>
        <v>75096.394270399993</v>
      </c>
      <c r="AF153" s="86">
        <f t="shared" si="2"/>
        <v>65960.072302</v>
      </c>
      <c r="AG153" s="141"/>
      <c r="AH153" s="141"/>
    </row>
    <row r="154" spans="1:34" s="78" customFormat="1" ht="13.15">
      <c r="A154" s="8" t="s">
        <v>90</v>
      </c>
      <c r="B154" s="94" t="str">
        <f>VLOOKUP(A154,'CENTRO DE COSTOS'!A:D,4,FALSE)</f>
        <v>JUAN SEBASTIÁN RÍOS CASTRILLÓN</v>
      </c>
      <c r="C154" s="94" t="str">
        <f>VLOOKUP(A154,'CENTRO DE COSTOS'!A:D,2,FALSE)</f>
        <v>0004-0005</v>
      </c>
      <c r="D154" s="8">
        <v>5686</v>
      </c>
      <c r="E154" s="8">
        <v>2792838</v>
      </c>
      <c r="F154" s="8">
        <v>52672</v>
      </c>
      <c r="G154" s="94" t="s">
        <v>1977</v>
      </c>
      <c r="H154" s="8" t="s">
        <v>249</v>
      </c>
      <c r="I154" s="8" t="s">
        <v>1692</v>
      </c>
      <c r="J154" s="8" t="s">
        <v>2031</v>
      </c>
      <c r="K154" s="8" t="s">
        <v>160</v>
      </c>
      <c r="L154" s="8" t="s">
        <v>2032</v>
      </c>
      <c r="M154" s="183">
        <v>45925.433333333327</v>
      </c>
      <c r="N154" s="183">
        <v>45926.431250000001</v>
      </c>
      <c r="O154" s="94" t="s">
        <v>1324</v>
      </c>
      <c r="P154" s="8" t="s">
        <v>1333</v>
      </c>
      <c r="Q154" s="8" t="s">
        <v>1351</v>
      </c>
      <c r="R154" s="8" t="s">
        <v>1341</v>
      </c>
      <c r="S154" s="94"/>
      <c r="T154" s="90"/>
      <c r="U154" s="8" t="s">
        <v>1328</v>
      </c>
      <c r="V154" s="8" t="s">
        <v>2033</v>
      </c>
      <c r="W154" s="8" t="s">
        <v>165</v>
      </c>
      <c r="X154" s="8" t="s">
        <v>2034</v>
      </c>
      <c r="Y154" s="8" t="s">
        <v>28</v>
      </c>
      <c r="Z154" s="8" t="s">
        <v>177</v>
      </c>
      <c r="AA154" s="8" t="s">
        <v>1384</v>
      </c>
      <c r="AB154" s="8">
        <v>1</v>
      </c>
      <c r="AC154" s="8">
        <v>0</v>
      </c>
      <c r="AD154" s="86">
        <f>IF(W154="SOPORTE_TELEFÓNICO",'BASE LIQUIDACION REDEBAN 2025'!$B$19,IF(W154="ENVÍO",'BASE LIQUIDACION REDEBAN 2025'!$C$2,IF(Y154="TIPO I",'BASE LIQUIDACION REDEBAN 2025'!$C$2,IF(Y154="TIPO II",'BASE LIQUIDACION REDEBAN 2025'!$C$3,IF(Y154="TIPO III",'BASE LIQUIDACION REDEBAN 2025'!$C$4,IF(Y154="TIPO IV",'BASE LIQUIDACION REDEBAN 2025'!$C$5,IF(Z154="AEREO",'BASE LIQUIDACION REDEBAN 2025'!$B$6,'BASE LIQUIDACION REDEBAN 2025'!$C$5)))))))</f>
        <v>144967.87232000002</v>
      </c>
      <c r="AE154" s="86">
        <f>IF(OR(W154="SOPORTE_TELEFÓNICO",W154="ENVÍO"),0,IF(Y154="TIPO I",'BASE LIQUIDACION REDEBAN 2025'!$B$10,IF(Y154="TIPO II",'BASE LIQUIDACION REDEBAN 2025'!$B$11,IF(Y154="TIPO III",'BASE LIQUIDACION REDEBAN 2025'!$B$12,'BASE LIQUIDACION REDEBAN 2025'!$B$13))))</f>
        <v>140395.6348884</v>
      </c>
      <c r="AF154" s="86">
        <f t="shared" si="2"/>
        <v>144967.87232000002</v>
      </c>
      <c r="AG154" s="141"/>
      <c r="AH154" s="141"/>
    </row>
    <row r="155" spans="1:34" s="78" customFormat="1" ht="13.15">
      <c r="A155" s="8" t="s">
        <v>90</v>
      </c>
      <c r="B155" s="94" t="str">
        <f>VLOOKUP(A155,'CENTRO DE COSTOS'!A:D,4,FALSE)</f>
        <v>JUAN SEBASTIÁN RÍOS CASTRILLÓN</v>
      </c>
      <c r="C155" s="94" t="str">
        <f>VLOOKUP(A155,'CENTRO DE COSTOS'!A:D,2,FALSE)</f>
        <v>0004-0005</v>
      </c>
      <c r="D155" s="8">
        <v>5607</v>
      </c>
      <c r="E155" s="8">
        <v>2792655</v>
      </c>
      <c r="F155" s="8">
        <v>36661</v>
      </c>
      <c r="G155" s="94" t="s">
        <v>1977</v>
      </c>
      <c r="H155" s="8" t="s">
        <v>249</v>
      </c>
      <c r="I155" s="8" t="s">
        <v>2035</v>
      </c>
      <c r="J155" s="8" t="s">
        <v>2036</v>
      </c>
      <c r="K155" s="8" t="s">
        <v>160</v>
      </c>
      <c r="L155" s="8" t="s">
        <v>2037</v>
      </c>
      <c r="M155" s="183">
        <v>45925.424305555563</v>
      </c>
      <c r="N155" s="183">
        <v>45926.427777777782</v>
      </c>
      <c r="O155" s="94" t="s">
        <v>1324</v>
      </c>
      <c r="P155" s="8" t="s">
        <v>1333</v>
      </c>
      <c r="Q155" s="8" t="s">
        <v>1351</v>
      </c>
      <c r="R155" s="8" t="s">
        <v>2038</v>
      </c>
      <c r="S155" s="94"/>
      <c r="T155" s="90"/>
      <c r="U155" s="8" t="s">
        <v>1328</v>
      </c>
      <c r="V155" s="8" t="s">
        <v>2039</v>
      </c>
      <c r="W155" s="8" t="s">
        <v>165</v>
      </c>
      <c r="X155" s="8" t="s">
        <v>2040</v>
      </c>
      <c r="Y155" s="8" t="s">
        <v>28</v>
      </c>
      <c r="Z155" s="8" t="s">
        <v>177</v>
      </c>
      <c r="AA155" s="8" t="s">
        <v>988</v>
      </c>
      <c r="AB155" s="8">
        <v>1</v>
      </c>
      <c r="AC155" s="8">
        <v>0</v>
      </c>
      <c r="AD155" s="86">
        <f>IF(W155="SOPORTE_TELEFÓNICO",'BASE LIQUIDACION REDEBAN 2025'!$B$19,IF(W155="ENVÍO",'BASE LIQUIDACION REDEBAN 2025'!$C$2,IF(Y155="TIPO I",'BASE LIQUIDACION REDEBAN 2025'!$C$2,IF(Y155="TIPO II",'BASE LIQUIDACION REDEBAN 2025'!$C$3,IF(Y155="TIPO III",'BASE LIQUIDACION REDEBAN 2025'!$C$4,IF(Y155="TIPO IV",'BASE LIQUIDACION REDEBAN 2025'!$C$5,IF(Z155="AEREO",'BASE LIQUIDACION REDEBAN 2025'!$B$6,'BASE LIQUIDACION REDEBAN 2025'!$C$5)))))))</f>
        <v>144967.87232000002</v>
      </c>
      <c r="AE155" s="86">
        <f>IF(OR(W155="SOPORTE_TELEFÓNICO",W155="ENVÍO"),0,IF(Y155="TIPO I",'BASE LIQUIDACION REDEBAN 2025'!$B$10,IF(Y155="TIPO II",'BASE LIQUIDACION REDEBAN 2025'!$B$11,IF(Y155="TIPO III",'BASE LIQUIDACION REDEBAN 2025'!$B$12,'BASE LIQUIDACION REDEBAN 2025'!$B$13))))</f>
        <v>140395.6348884</v>
      </c>
      <c r="AF155" s="86">
        <f t="shared" si="2"/>
        <v>144967.87232000002</v>
      </c>
      <c r="AG155" s="141"/>
      <c r="AH155" s="141"/>
    </row>
    <row r="156" spans="1:34" s="78" customFormat="1" ht="13.15">
      <c r="A156" s="8" t="s">
        <v>64</v>
      </c>
      <c r="B156" s="94" t="str">
        <f>VLOOKUP(A156,'CENTRO DE COSTOS'!A:D,4,FALSE)</f>
        <v>JOSE MAURICIO HERNANDEZ ROJAS</v>
      </c>
      <c r="C156" s="94" t="str">
        <f>VLOOKUP(A156,'CENTRO DE COSTOS'!A:D,2,FALSE)</f>
        <v>0004-0001</v>
      </c>
      <c r="D156" s="8">
        <v>8001</v>
      </c>
      <c r="E156" s="8">
        <v>2792359</v>
      </c>
      <c r="F156" s="8">
        <v>51072</v>
      </c>
      <c r="G156" s="94" t="s">
        <v>1977</v>
      </c>
      <c r="H156" s="8" t="s">
        <v>1045</v>
      </c>
      <c r="I156" s="8" t="s">
        <v>64</v>
      </c>
      <c r="J156" s="8" t="s">
        <v>2041</v>
      </c>
      <c r="K156" s="8" t="s">
        <v>160</v>
      </c>
      <c r="L156" s="8" t="s">
        <v>2042</v>
      </c>
      <c r="M156" s="183">
        <v>45925.410416666673</v>
      </c>
      <c r="N156" s="183">
        <v>45925.712500000001</v>
      </c>
      <c r="O156" s="94" t="s">
        <v>1324</v>
      </c>
      <c r="P156" s="8" t="s">
        <v>1333</v>
      </c>
      <c r="Q156" s="8" t="s">
        <v>1512</v>
      </c>
      <c r="R156" s="8" t="s">
        <v>1512</v>
      </c>
      <c r="S156" s="94"/>
      <c r="T156" s="90"/>
      <c r="U156" s="8" t="s">
        <v>1328</v>
      </c>
      <c r="V156" s="8" t="s">
        <v>2043</v>
      </c>
      <c r="W156" s="8" t="s">
        <v>165</v>
      </c>
      <c r="X156" s="8" t="s">
        <v>2044</v>
      </c>
      <c r="Y156" s="8" t="s">
        <v>25</v>
      </c>
      <c r="Z156" s="8" t="s">
        <v>177</v>
      </c>
      <c r="AA156" s="8" t="s">
        <v>1743</v>
      </c>
      <c r="AB156" s="8">
        <v>1</v>
      </c>
      <c r="AC156" s="8">
        <v>0</v>
      </c>
      <c r="AD156" s="86">
        <f>IF(W156="SOPORTE_TELEFÓNICO",'BASE LIQUIDACION REDEBAN 2025'!$B$19,IF(W156="ENVÍO",'BASE LIQUIDACION REDEBAN 2025'!$C$2,IF(Y156="TIPO I",'BASE LIQUIDACION REDEBAN 2025'!$C$2,IF(Y156="TIPO II",'BASE LIQUIDACION REDEBAN 2025'!$C$3,IF(Y156="TIPO III",'BASE LIQUIDACION REDEBAN 2025'!$C$4,IF(Y156="TIPO IV",'BASE LIQUIDACION REDEBAN 2025'!$C$5,IF(Z156="AEREO",'BASE LIQUIDACION REDEBAN 2025'!$B$6,'BASE LIQUIDACION REDEBAN 2025'!$C$5)))))))</f>
        <v>65960.072302</v>
      </c>
      <c r="AE156" s="86">
        <f>IF(OR(W156="SOPORTE_TELEFÓNICO",W156="ENVÍO"),0,IF(Y156="TIPO I",'BASE LIQUIDACION REDEBAN 2025'!$B$10,IF(Y156="TIPO II",'BASE LIQUIDACION REDEBAN 2025'!$B$11,IF(Y156="TIPO III",'BASE LIQUIDACION REDEBAN 2025'!$B$12,'BASE LIQUIDACION REDEBAN 2025'!$B$13))))</f>
        <v>75096.394270399993</v>
      </c>
      <c r="AF156" s="86">
        <f t="shared" si="2"/>
        <v>65960.072302</v>
      </c>
      <c r="AG156" s="141"/>
      <c r="AH156" s="141"/>
    </row>
    <row r="157" spans="1:34" s="78" customFormat="1" ht="13.15">
      <c r="A157" s="8" t="s">
        <v>80</v>
      </c>
      <c r="B157" s="94" t="str">
        <f>VLOOKUP(A157,'CENTRO DE COSTOS'!A:D,4,FALSE)</f>
        <v>JOSE MAURICIO HERNANDEZ ROJAS</v>
      </c>
      <c r="C157" s="94" t="str">
        <f>VLOOKUP(A157,'CENTRO DE COSTOS'!A:D,2,FALSE)</f>
        <v>0004-0001</v>
      </c>
      <c r="D157" s="8">
        <v>13244</v>
      </c>
      <c r="E157" s="8">
        <v>2792175</v>
      </c>
      <c r="F157" s="8">
        <v>17580</v>
      </c>
      <c r="G157" s="94" t="s">
        <v>1977</v>
      </c>
      <c r="H157" s="8" t="s">
        <v>685</v>
      </c>
      <c r="I157" s="8" t="s">
        <v>2045</v>
      </c>
      <c r="J157" s="8" t="s">
        <v>2046</v>
      </c>
      <c r="K157" s="8" t="s">
        <v>160</v>
      </c>
      <c r="L157" s="8" t="s">
        <v>2047</v>
      </c>
      <c r="M157" s="183">
        <v>45925.388194444437</v>
      </c>
      <c r="N157" s="183">
        <v>45926.650694444441</v>
      </c>
      <c r="O157" s="94" t="s">
        <v>1324</v>
      </c>
      <c r="P157" s="8" t="s">
        <v>1333</v>
      </c>
      <c r="Q157" s="8" t="s">
        <v>1423</v>
      </c>
      <c r="R157" s="8" t="s">
        <v>1341</v>
      </c>
      <c r="S157" s="94"/>
      <c r="T157" s="90"/>
      <c r="U157" s="8" t="s">
        <v>1328</v>
      </c>
      <c r="V157" s="8" t="s">
        <v>2048</v>
      </c>
      <c r="W157" s="8" t="s">
        <v>165</v>
      </c>
      <c r="X157" s="8" t="s">
        <v>2049</v>
      </c>
      <c r="Y157" s="8" t="s">
        <v>30</v>
      </c>
      <c r="Z157" s="8" t="s">
        <v>177</v>
      </c>
      <c r="AA157" s="8" t="s">
        <v>1162</v>
      </c>
      <c r="AB157" s="8">
        <v>1</v>
      </c>
      <c r="AC157" s="8">
        <v>0</v>
      </c>
      <c r="AD157" s="86">
        <f>IF(W157="SOPORTE_TELEFÓNICO",'BASE LIQUIDACION REDEBAN 2025'!$B$19,IF(W157="ENVÍO",'BASE LIQUIDACION REDEBAN 2025'!$C$2,IF(Y157="TIPO I",'BASE LIQUIDACION REDEBAN 2025'!$C$2,IF(Y157="TIPO II",'BASE LIQUIDACION REDEBAN 2025'!$C$3,IF(Y157="TIPO III",'BASE LIQUIDACION REDEBAN 2025'!$C$4,IF(Y157="TIPO IV",'BASE LIQUIDACION REDEBAN 2025'!$C$5,IF(Z157="AEREO",'BASE LIQUIDACION REDEBAN 2025'!$B$6,'BASE LIQUIDACION REDEBAN 2025'!$C$5)))))))</f>
        <v>275728.78077800001</v>
      </c>
      <c r="AE157" s="86">
        <f>IF(OR(W157="SOPORTE_TELEFÓNICO",W157="ENVÍO"),0,IF(Y157="TIPO I",'BASE LIQUIDACION REDEBAN 2025'!$B$10,IF(Y157="TIPO II",'BASE LIQUIDACION REDEBAN 2025'!$B$11,IF(Y157="TIPO III",'BASE LIQUIDACION REDEBAN 2025'!$B$12,'BASE LIQUIDACION REDEBAN 2025'!$B$13))))</f>
        <v>196536.5258152</v>
      </c>
      <c r="AF157" s="86">
        <f t="shared" si="2"/>
        <v>275728.78077800001</v>
      </c>
      <c r="AG157" s="141"/>
      <c r="AH157" s="141"/>
    </row>
    <row r="158" spans="1:34" s="78" customFormat="1" ht="13.15">
      <c r="A158" s="8" t="s">
        <v>60</v>
      </c>
      <c r="B158" s="94" t="str">
        <f>VLOOKUP(A158,'CENTRO DE COSTOS'!A:D,4,FALSE)</f>
        <v>JUAN SEBASTIÁN RÍOS CASTRILLÓN</v>
      </c>
      <c r="C158" s="94" t="str">
        <f>VLOOKUP(A158,'CENTRO DE COSTOS'!A:D,2,FALSE)</f>
        <v>0004-0005</v>
      </c>
      <c r="D158" s="8">
        <v>27615</v>
      </c>
      <c r="E158" s="8">
        <v>2791932</v>
      </c>
      <c r="F158" s="8">
        <v>62696</v>
      </c>
      <c r="G158" s="94" t="s">
        <v>1977</v>
      </c>
      <c r="H158" s="8" t="s">
        <v>932</v>
      </c>
      <c r="I158" s="8" t="s">
        <v>270</v>
      </c>
      <c r="J158" s="8" t="s">
        <v>2050</v>
      </c>
      <c r="K158" s="8" t="s">
        <v>160</v>
      </c>
      <c r="L158" s="8" t="s">
        <v>2051</v>
      </c>
      <c r="M158" s="183">
        <v>45925.377083333333</v>
      </c>
      <c r="N158" s="183">
        <v>45930.585416666669</v>
      </c>
      <c r="O158" s="94" t="s">
        <v>1324</v>
      </c>
      <c r="P158" s="8" t="s">
        <v>1333</v>
      </c>
      <c r="Q158" s="8" t="s">
        <v>1375</v>
      </c>
      <c r="R158" s="8" t="s">
        <v>1444</v>
      </c>
      <c r="S158" s="94"/>
      <c r="T158" s="90"/>
      <c r="U158" s="8" t="s">
        <v>1328</v>
      </c>
      <c r="V158" s="8" t="s">
        <v>2052</v>
      </c>
      <c r="W158" s="8" t="s">
        <v>165</v>
      </c>
      <c r="X158" s="8" t="s">
        <v>2053</v>
      </c>
      <c r="Y158" s="8" t="s">
        <v>167</v>
      </c>
      <c r="Z158" s="8" t="s">
        <v>824</v>
      </c>
      <c r="AA158" s="8" t="s">
        <v>674</v>
      </c>
      <c r="AB158" s="8">
        <v>1</v>
      </c>
      <c r="AC158" s="8">
        <v>0</v>
      </c>
      <c r="AD158" s="86">
        <f>IF(W158="SOPORTE_TELEFÓNICO",'BASE LIQUIDACION REDEBAN 2025'!$B$19,IF(W158="ENVÍO",'BASE LIQUIDACION REDEBAN 2025'!$C$2,IF(Y158="TIPO I",'BASE LIQUIDACION REDEBAN 2025'!$C$2,IF(Y158="TIPO II",'BASE LIQUIDACION REDEBAN 2025'!$C$3,IF(Y158="TIPO III",'BASE LIQUIDACION REDEBAN 2025'!$C$4,IF(Y158="TIPO IV",'BASE LIQUIDACION REDEBAN 2025'!$C$5,IF(Z158="AEREO",'BASE LIQUIDACION REDEBAN 2025'!$B$6,'BASE LIQUIDACION REDEBAN 2025'!$C$5)))))))</f>
        <v>479588.87655000004</v>
      </c>
      <c r="AE158" s="86">
        <f>IF(OR(W158="SOPORTE_TELEFÓNICO",W158="ENVÍO"),0,IF(Y158="TIPO I",'BASE LIQUIDACION REDEBAN 2025'!$B$10,IF(Y158="TIPO II",'BASE LIQUIDACION REDEBAN 2025'!$B$11,IF(Y158="TIPO III",'BASE LIQUIDACION REDEBAN 2025'!$B$12,'BASE LIQUIDACION REDEBAN 2025'!$B$13))))</f>
        <v>196536.5258152</v>
      </c>
      <c r="AF158" s="86">
        <f t="shared" si="2"/>
        <v>479588.87655000004</v>
      </c>
      <c r="AG158" s="141"/>
      <c r="AH158" s="141"/>
    </row>
    <row r="159" spans="1:34" s="78" customFormat="1" ht="13.15">
      <c r="A159" s="8" t="s">
        <v>64</v>
      </c>
      <c r="B159" s="94" t="str">
        <f>VLOOKUP(A159,'CENTRO DE COSTOS'!A:D,4,FALSE)</f>
        <v>JOSE MAURICIO HERNANDEZ ROJAS</v>
      </c>
      <c r="C159" s="94" t="str">
        <f>VLOOKUP(A159,'CENTRO DE COSTOS'!A:D,2,FALSE)</f>
        <v>0004-0001</v>
      </c>
      <c r="D159" s="8">
        <v>8433</v>
      </c>
      <c r="E159" s="8">
        <v>2791666</v>
      </c>
      <c r="F159" s="8">
        <v>54402</v>
      </c>
      <c r="G159" s="94" t="s">
        <v>1977</v>
      </c>
      <c r="H159" s="8" t="s">
        <v>1045</v>
      </c>
      <c r="I159" s="8" t="s">
        <v>1539</v>
      </c>
      <c r="J159" s="8" t="s">
        <v>2054</v>
      </c>
      <c r="K159" s="8" t="s">
        <v>160</v>
      </c>
      <c r="L159" s="8" t="s">
        <v>2055</v>
      </c>
      <c r="M159" s="183">
        <v>45925.368055555547</v>
      </c>
      <c r="N159" s="183">
        <v>45925.705555555563</v>
      </c>
      <c r="O159" s="94" t="s">
        <v>1324</v>
      </c>
      <c r="P159" s="8" t="s">
        <v>1333</v>
      </c>
      <c r="Q159" s="8" t="s">
        <v>1512</v>
      </c>
      <c r="R159" s="8" t="s">
        <v>1512</v>
      </c>
      <c r="S159" s="94"/>
      <c r="T159" s="90"/>
      <c r="U159" s="8" t="s">
        <v>1328</v>
      </c>
      <c r="V159" s="8" t="s">
        <v>2056</v>
      </c>
      <c r="W159" s="8" t="s">
        <v>165</v>
      </c>
      <c r="X159" s="8" t="s">
        <v>2057</v>
      </c>
      <c r="Y159" s="8" t="s">
        <v>28</v>
      </c>
      <c r="Z159" s="8" t="s">
        <v>177</v>
      </c>
      <c r="AA159" s="8" t="s">
        <v>1824</v>
      </c>
      <c r="AB159" s="8">
        <v>1</v>
      </c>
      <c r="AC159" s="8">
        <v>0</v>
      </c>
      <c r="AD159" s="86">
        <f>IF(W159="SOPORTE_TELEFÓNICO",'BASE LIQUIDACION REDEBAN 2025'!$B$19,IF(W159="ENVÍO",'BASE LIQUIDACION REDEBAN 2025'!$C$2,IF(Y159="TIPO I",'BASE LIQUIDACION REDEBAN 2025'!$C$2,IF(Y159="TIPO II",'BASE LIQUIDACION REDEBAN 2025'!$C$3,IF(Y159="TIPO III",'BASE LIQUIDACION REDEBAN 2025'!$C$4,IF(Y159="TIPO IV",'BASE LIQUIDACION REDEBAN 2025'!$C$5,IF(Z159="AEREO",'BASE LIQUIDACION REDEBAN 2025'!$B$6,'BASE LIQUIDACION REDEBAN 2025'!$C$5)))))))</f>
        <v>144967.87232000002</v>
      </c>
      <c r="AE159" s="86">
        <f>IF(OR(W159="SOPORTE_TELEFÓNICO",W159="ENVÍO"),0,IF(Y159="TIPO I",'BASE LIQUIDACION REDEBAN 2025'!$B$10,IF(Y159="TIPO II",'BASE LIQUIDACION REDEBAN 2025'!$B$11,IF(Y159="TIPO III",'BASE LIQUIDACION REDEBAN 2025'!$B$12,'BASE LIQUIDACION REDEBAN 2025'!$B$13))))</f>
        <v>140395.6348884</v>
      </c>
      <c r="AF159" s="86">
        <f t="shared" si="2"/>
        <v>144967.87232000002</v>
      </c>
      <c r="AG159" s="141"/>
      <c r="AH159" s="141"/>
    </row>
    <row r="160" spans="1:34" s="78" customFormat="1" ht="13.15">
      <c r="A160" s="8" t="s">
        <v>90</v>
      </c>
      <c r="B160" s="94" t="str">
        <f>VLOOKUP(A160,'CENTRO DE COSTOS'!A:D,4,FALSE)</f>
        <v>JUAN SEBASTIÁN RÍOS CASTRILLÓN</v>
      </c>
      <c r="C160" s="94" t="str">
        <f>VLOOKUP(A160,'CENTRO DE COSTOS'!A:D,2,FALSE)</f>
        <v>0004-0005</v>
      </c>
      <c r="D160" s="8">
        <v>5001</v>
      </c>
      <c r="E160" s="8">
        <v>2791593</v>
      </c>
      <c r="F160" s="8">
        <v>54118</v>
      </c>
      <c r="G160" s="94" t="s">
        <v>1977</v>
      </c>
      <c r="H160" s="8" t="s">
        <v>249</v>
      </c>
      <c r="I160" s="8" t="s">
        <v>90</v>
      </c>
      <c r="J160" s="8" t="s">
        <v>2058</v>
      </c>
      <c r="K160" s="8" t="s">
        <v>160</v>
      </c>
      <c r="L160" s="8" t="s">
        <v>2059</v>
      </c>
      <c r="M160" s="183">
        <v>45925.36041666667</v>
      </c>
      <c r="N160" s="183">
        <v>45925.702777777777</v>
      </c>
      <c r="O160" s="94" t="s">
        <v>1324</v>
      </c>
      <c r="P160" s="8" t="s">
        <v>1333</v>
      </c>
      <c r="Q160" s="8" t="s">
        <v>1512</v>
      </c>
      <c r="R160" s="8" t="s">
        <v>1512</v>
      </c>
      <c r="S160" s="94"/>
      <c r="T160" s="90"/>
      <c r="U160" s="8" t="s">
        <v>1328</v>
      </c>
      <c r="V160" s="8" t="s">
        <v>2060</v>
      </c>
      <c r="W160" s="8" t="s">
        <v>165</v>
      </c>
      <c r="X160" s="8" t="s">
        <v>2061</v>
      </c>
      <c r="Y160" s="8" t="s">
        <v>25</v>
      </c>
      <c r="Z160" s="8" t="s">
        <v>177</v>
      </c>
      <c r="AA160" s="8" t="s">
        <v>1458</v>
      </c>
      <c r="AB160" s="8">
        <v>1</v>
      </c>
      <c r="AC160" s="8">
        <v>0</v>
      </c>
      <c r="AD160" s="86">
        <f>IF(W160="SOPORTE_TELEFÓNICO",'BASE LIQUIDACION REDEBAN 2025'!$B$19,IF(W160="ENVÍO",'BASE LIQUIDACION REDEBAN 2025'!$C$2,IF(Y160="TIPO I",'BASE LIQUIDACION REDEBAN 2025'!$C$2,IF(Y160="TIPO II",'BASE LIQUIDACION REDEBAN 2025'!$C$3,IF(Y160="TIPO III",'BASE LIQUIDACION REDEBAN 2025'!$C$4,IF(Y160="TIPO IV",'BASE LIQUIDACION REDEBAN 2025'!$C$5,IF(Z160="AEREO",'BASE LIQUIDACION REDEBAN 2025'!$B$6,'BASE LIQUIDACION REDEBAN 2025'!$C$5)))))))</f>
        <v>65960.072302</v>
      </c>
      <c r="AE160" s="86">
        <f>IF(OR(W160="SOPORTE_TELEFÓNICO",W160="ENVÍO"),0,IF(Y160="TIPO I",'BASE LIQUIDACION REDEBAN 2025'!$B$10,IF(Y160="TIPO II",'BASE LIQUIDACION REDEBAN 2025'!$B$11,IF(Y160="TIPO III",'BASE LIQUIDACION REDEBAN 2025'!$B$12,'BASE LIQUIDACION REDEBAN 2025'!$B$13))))</f>
        <v>75096.394270399993</v>
      </c>
      <c r="AF160" s="86">
        <f t="shared" si="2"/>
        <v>65960.072302</v>
      </c>
      <c r="AG160" s="141"/>
      <c r="AH160" s="141"/>
    </row>
    <row r="161" spans="1:34" s="78" customFormat="1" ht="13.15">
      <c r="A161" s="8" t="s">
        <v>90</v>
      </c>
      <c r="B161" s="94" t="str">
        <f>VLOOKUP(A161,'CENTRO DE COSTOS'!A:D,4,FALSE)</f>
        <v>JUAN SEBASTIÁN RÍOS CASTRILLÓN</v>
      </c>
      <c r="C161" s="94" t="str">
        <f>VLOOKUP(A161,'CENTRO DE COSTOS'!A:D,2,FALSE)</f>
        <v>0004-0005</v>
      </c>
      <c r="D161" s="8">
        <v>5001</v>
      </c>
      <c r="E161" s="8">
        <v>2790915</v>
      </c>
      <c r="F161" s="8">
        <v>80091</v>
      </c>
      <c r="G161" s="94" t="s">
        <v>1977</v>
      </c>
      <c r="H161" s="8" t="s">
        <v>249</v>
      </c>
      <c r="I161" s="8" t="s">
        <v>90</v>
      </c>
      <c r="J161" s="8" t="s">
        <v>2062</v>
      </c>
      <c r="K161" s="8" t="s">
        <v>160</v>
      </c>
      <c r="L161" s="8" t="s">
        <v>2063</v>
      </c>
      <c r="M161" s="183">
        <v>45925.333333333343</v>
      </c>
      <c r="N161" s="183">
        <v>45925.430555555547</v>
      </c>
      <c r="O161" s="94" t="s">
        <v>1324</v>
      </c>
      <c r="P161" s="8" t="s">
        <v>1325</v>
      </c>
      <c r="Q161" s="8" t="s">
        <v>1351</v>
      </c>
      <c r="R161" s="8" t="s">
        <v>1689</v>
      </c>
      <c r="S161" s="94"/>
      <c r="T161" s="90"/>
      <c r="U161" s="8" t="s">
        <v>1328</v>
      </c>
      <c r="V161" s="8" t="s">
        <v>2064</v>
      </c>
      <c r="W161" s="8" t="s">
        <v>165</v>
      </c>
      <c r="X161" s="8" t="s">
        <v>2065</v>
      </c>
      <c r="Y161" s="8" t="s">
        <v>25</v>
      </c>
      <c r="Z161" s="8" t="s">
        <v>177</v>
      </c>
      <c r="AA161" s="8" t="s">
        <v>578</v>
      </c>
      <c r="AB161" s="8">
        <v>1</v>
      </c>
      <c r="AC161" s="8">
        <v>0</v>
      </c>
      <c r="AD161" s="86">
        <f>IF(W161="SOPORTE_TELEFÓNICO",'BASE LIQUIDACION REDEBAN 2025'!$B$19,IF(W161="ENVÍO",'BASE LIQUIDACION REDEBAN 2025'!$C$2,IF(Y161="TIPO I",'BASE LIQUIDACION REDEBAN 2025'!$C$2,IF(Y161="TIPO II",'BASE LIQUIDACION REDEBAN 2025'!$C$3,IF(Y161="TIPO III",'BASE LIQUIDACION REDEBAN 2025'!$C$4,IF(Y161="TIPO IV",'BASE LIQUIDACION REDEBAN 2025'!$C$5,IF(Z161="AEREO",'BASE LIQUIDACION REDEBAN 2025'!$B$6,'BASE LIQUIDACION REDEBAN 2025'!$C$5)))))))</f>
        <v>65960.072302</v>
      </c>
      <c r="AE161" s="86">
        <f>IF(OR(W161="SOPORTE_TELEFÓNICO",W161="ENVÍO"),0,IF(Y161="TIPO I",'BASE LIQUIDACION REDEBAN 2025'!$B$10,IF(Y161="TIPO II",'BASE LIQUIDACION REDEBAN 2025'!$B$11,IF(Y161="TIPO III",'BASE LIQUIDACION REDEBAN 2025'!$B$12,'BASE LIQUIDACION REDEBAN 2025'!$B$13))))</f>
        <v>75096.394270399993</v>
      </c>
      <c r="AF161" s="86">
        <f t="shared" si="2"/>
        <v>65960.072302</v>
      </c>
      <c r="AG161" s="141"/>
      <c r="AH161" s="141"/>
    </row>
    <row r="162" spans="1:34" s="78" customFormat="1" ht="13.15">
      <c r="A162" s="8" t="s">
        <v>76</v>
      </c>
      <c r="B162" s="94" t="str">
        <f>VLOOKUP(A162,'CENTRO DE COSTOS'!A:D,4,FALSE)</f>
        <v>DIEGO FERNANDO HENAO CARDONA</v>
      </c>
      <c r="C162" s="94" t="str">
        <f>VLOOKUP(A162,'CENTRO DE COSTOS'!A:D,2,FALSE)</f>
        <v>0004-0003</v>
      </c>
      <c r="D162" s="8">
        <v>76001</v>
      </c>
      <c r="E162" s="8">
        <v>2790588</v>
      </c>
      <c r="F162" s="8">
        <v>75683</v>
      </c>
      <c r="G162" s="94" t="s">
        <v>1977</v>
      </c>
      <c r="H162" s="8" t="s">
        <v>232</v>
      </c>
      <c r="I162" s="8" t="s">
        <v>76</v>
      </c>
      <c r="J162" s="8" t="s">
        <v>2066</v>
      </c>
      <c r="K162" s="8" t="s">
        <v>160</v>
      </c>
      <c r="L162" s="8" t="s">
        <v>2067</v>
      </c>
      <c r="M162" s="183">
        <v>45925.333333333343</v>
      </c>
      <c r="N162" s="183">
        <v>45925.571527777778</v>
      </c>
      <c r="O162" s="94" t="s">
        <v>1324</v>
      </c>
      <c r="P162" s="8" t="s">
        <v>1333</v>
      </c>
      <c r="Q162" s="8" t="s">
        <v>1423</v>
      </c>
      <c r="R162" s="8" t="s">
        <v>1341</v>
      </c>
      <c r="S162" s="94"/>
      <c r="T162" s="90"/>
      <c r="U162" s="8" t="s">
        <v>1328</v>
      </c>
      <c r="V162" s="8" t="s">
        <v>2068</v>
      </c>
      <c r="W162" s="8" t="s">
        <v>165</v>
      </c>
      <c r="X162" s="8" t="s">
        <v>2069</v>
      </c>
      <c r="Y162" s="8" t="s">
        <v>25</v>
      </c>
      <c r="Z162" s="8" t="s">
        <v>177</v>
      </c>
      <c r="AA162" s="8" t="s">
        <v>1498</v>
      </c>
      <c r="AB162" s="8">
        <v>1</v>
      </c>
      <c r="AC162" s="8">
        <v>0</v>
      </c>
      <c r="AD162" s="86">
        <f>IF(W162="SOPORTE_TELEFÓNICO",'BASE LIQUIDACION REDEBAN 2025'!$B$19,IF(W162="ENVÍO",'BASE LIQUIDACION REDEBAN 2025'!$C$2,IF(Y162="TIPO I",'BASE LIQUIDACION REDEBAN 2025'!$C$2,IF(Y162="TIPO II",'BASE LIQUIDACION REDEBAN 2025'!$C$3,IF(Y162="TIPO III",'BASE LIQUIDACION REDEBAN 2025'!$C$4,IF(Y162="TIPO IV",'BASE LIQUIDACION REDEBAN 2025'!$C$5,IF(Z162="AEREO",'BASE LIQUIDACION REDEBAN 2025'!$B$6,'BASE LIQUIDACION REDEBAN 2025'!$C$5)))))))</f>
        <v>65960.072302</v>
      </c>
      <c r="AE162" s="86">
        <f>IF(OR(W162="SOPORTE_TELEFÓNICO",W162="ENVÍO"),0,IF(Y162="TIPO I",'BASE LIQUIDACION REDEBAN 2025'!$B$10,IF(Y162="TIPO II",'BASE LIQUIDACION REDEBAN 2025'!$B$11,IF(Y162="TIPO III",'BASE LIQUIDACION REDEBAN 2025'!$B$12,'BASE LIQUIDACION REDEBAN 2025'!$B$13))))</f>
        <v>75096.394270399993</v>
      </c>
      <c r="AF162" s="86">
        <f t="shared" si="2"/>
        <v>65960.072302</v>
      </c>
      <c r="AG162" s="141"/>
      <c r="AH162" s="141"/>
    </row>
    <row r="163" spans="1:34" s="78" customFormat="1" ht="13.15">
      <c r="A163" s="8" t="s">
        <v>94</v>
      </c>
      <c r="B163" s="94" t="str">
        <f>VLOOKUP(A163,'CENTRO DE COSTOS'!A:D,4,FALSE)</f>
        <v>DIEGO FERNANDO HENAO CARDONA</v>
      </c>
      <c r="C163" s="94" t="str">
        <f>VLOOKUP(A163,'CENTRO DE COSTOS'!A:D,2,FALSE)</f>
        <v>0004-0002</v>
      </c>
      <c r="D163" s="8">
        <v>63001</v>
      </c>
      <c r="E163" s="8">
        <v>2790642</v>
      </c>
      <c r="F163" s="8">
        <v>25339</v>
      </c>
      <c r="G163" s="94" t="s">
        <v>1977</v>
      </c>
      <c r="H163" s="8" t="s">
        <v>732</v>
      </c>
      <c r="I163" s="8" t="s">
        <v>733</v>
      </c>
      <c r="J163" s="8" t="s">
        <v>2070</v>
      </c>
      <c r="K163" s="8" t="s">
        <v>160</v>
      </c>
      <c r="L163" s="8" t="s">
        <v>2071</v>
      </c>
      <c r="M163" s="183">
        <v>45925.333333333343</v>
      </c>
      <c r="N163" s="183">
        <v>45926.328472222223</v>
      </c>
      <c r="O163" s="94" t="s">
        <v>1324</v>
      </c>
      <c r="P163" s="8" t="s">
        <v>1333</v>
      </c>
      <c r="Q163" s="8" t="s">
        <v>1340</v>
      </c>
      <c r="R163" s="8" t="s">
        <v>1341</v>
      </c>
      <c r="S163" s="94"/>
      <c r="T163" s="90"/>
      <c r="U163" s="8" t="s">
        <v>1328</v>
      </c>
      <c r="V163" s="8" t="s">
        <v>2072</v>
      </c>
      <c r="W163" s="8" t="s">
        <v>1552</v>
      </c>
      <c r="X163" s="8" t="s">
        <v>1553</v>
      </c>
      <c r="Y163" s="8" t="s">
        <v>28</v>
      </c>
      <c r="Z163" s="8" t="s">
        <v>177</v>
      </c>
      <c r="AA163" s="8" t="s">
        <v>2073</v>
      </c>
      <c r="AB163" s="8">
        <v>0</v>
      </c>
      <c r="AC163" s="8">
        <v>0</v>
      </c>
      <c r="AD163" s="86">
        <f>IF(W163="SOPORTE_TELEFÓNICO",'BASE LIQUIDACION REDEBAN 2025'!$B$19,IF(W163="ENVÍO",'BASE LIQUIDACION REDEBAN 2025'!$C$2,IF(Y163="TIPO I",'BASE LIQUIDACION REDEBAN 2025'!$C$2,IF(Y163="TIPO II",'BASE LIQUIDACION REDEBAN 2025'!$C$3,IF(Y163="TIPO III",'BASE LIQUIDACION REDEBAN 2025'!$C$4,IF(Y163="TIPO IV",'BASE LIQUIDACION REDEBAN 2025'!$C$5,IF(Z163="AEREO",'BASE LIQUIDACION REDEBAN 2025'!$B$6,'BASE LIQUIDACION REDEBAN 2025'!$C$5)))))))</f>
        <v>41241.0800752</v>
      </c>
      <c r="AE163" s="86">
        <f>IF(OR(W163="SOPORTE_TELEFÓNICO",W163="ENVÍO"),0,IF(Y163="TIPO I",'BASE LIQUIDACION REDEBAN 2025'!$B$10,IF(Y163="TIPO II",'BASE LIQUIDACION REDEBAN 2025'!$B$11,IF(Y163="TIPO III",'BASE LIQUIDACION REDEBAN 2025'!$B$12,'BASE LIQUIDACION REDEBAN 2025'!$B$13))))</f>
        <v>0</v>
      </c>
      <c r="AF163" s="86">
        <f t="shared" si="2"/>
        <v>41241.0800752</v>
      </c>
      <c r="AG163" s="141"/>
      <c r="AH163" s="141"/>
    </row>
    <row r="164" spans="1:34" s="78" customFormat="1" ht="13.15">
      <c r="A164" s="8" t="s">
        <v>98</v>
      </c>
      <c r="B164" s="94" t="str">
        <f>VLOOKUP(A164,'CENTRO DE COSTOS'!A:D,4,FALSE)</f>
        <v>MIGUEL JULIÁN HERNÁNDEZ GUARÍN</v>
      </c>
      <c r="C164" s="94" t="str">
        <f>VLOOKUP(A164,'CENTRO DE COSTOS'!A:D,2,FALSE)</f>
        <v>0004-0008</v>
      </c>
      <c r="D164" s="8">
        <v>15176</v>
      </c>
      <c r="E164" s="8">
        <v>2790561</v>
      </c>
      <c r="F164" s="8">
        <v>69859</v>
      </c>
      <c r="G164" s="94" t="s">
        <v>1977</v>
      </c>
      <c r="H164" s="8" t="s">
        <v>406</v>
      </c>
      <c r="I164" s="8" t="s">
        <v>837</v>
      </c>
      <c r="J164" s="8" t="s">
        <v>2074</v>
      </c>
      <c r="K164" s="8" t="s">
        <v>160</v>
      </c>
      <c r="L164" s="8" t="s">
        <v>2075</v>
      </c>
      <c r="M164" s="183">
        <v>45925.333333333343</v>
      </c>
      <c r="N164" s="183">
        <v>45925.692361111112</v>
      </c>
      <c r="O164" s="94" t="s">
        <v>1324</v>
      </c>
      <c r="P164" s="8" t="s">
        <v>1333</v>
      </c>
      <c r="Q164" s="8" t="s">
        <v>1351</v>
      </c>
      <c r="R164" s="8" t="s">
        <v>1341</v>
      </c>
      <c r="S164" s="94"/>
      <c r="T164" s="90"/>
      <c r="U164" s="8" t="s">
        <v>1328</v>
      </c>
      <c r="V164" s="8" t="s">
        <v>2076</v>
      </c>
      <c r="W164" s="8" t="s">
        <v>165</v>
      </c>
      <c r="X164" s="8" t="s">
        <v>2077</v>
      </c>
      <c r="Y164" s="8" t="s">
        <v>30</v>
      </c>
      <c r="Z164" s="8" t="s">
        <v>177</v>
      </c>
      <c r="AA164" s="8" t="s">
        <v>628</v>
      </c>
      <c r="AB164" s="8">
        <v>1</v>
      </c>
      <c r="AC164" s="8">
        <v>0</v>
      </c>
      <c r="AD164" s="86">
        <f>IF(W164="SOPORTE_TELEFÓNICO",'BASE LIQUIDACION REDEBAN 2025'!$B$19,IF(W164="ENVÍO",'BASE LIQUIDACION REDEBAN 2025'!$C$2,IF(Y164="TIPO I",'BASE LIQUIDACION REDEBAN 2025'!$C$2,IF(Y164="TIPO II",'BASE LIQUIDACION REDEBAN 2025'!$C$3,IF(Y164="TIPO III",'BASE LIQUIDACION REDEBAN 2025'!$C$4,IF(Y164="TIPO IV",'BASE LIQUIDACION REDEBAN 2025'!$C$5,IF(Z164="AEREO",'BASE LIQUIDACION REDEBAN 2025'!$B$6,'BASE LIQUIDACION REDEBAN 2025'!$C$5)))))))</f>
        <v>275728.78077800001</v>
      </c>
      <c r="AE164" s="86">
        <f>IF(OR(W164="SOPORTE_TELEFÓNICO",W164="ENVÍO"),0,IF(Y164="TIPO I",'BASE LIQUIDACION REDEBAN 2025'!$B$10,IF(Y164="TIPO II",'BASE LIQUIDACION REDEBAN 2025'!$B$11,IF(Y164="TIPO III",'BASE LIQUIDACION REDEBAN 2025'!$B$12,'BASE LIQUIDACION REDEBAN 2025'!$B$13))))</f>
        <v>196536.5258152</v>
      </c>
      <c r="AF164" s="86">
        <f t="shared" si="2"/>
        <v>275728.78077800001</v>
      </c>
      <c r="AG164" s="141"/>
      <c r="AH164" s="141"/>
    </row>
    <row r="165" spans="1:34" s="78" customFormat="1" ht="13.15">
      <c r="A165" s="8" t="s">
        <v>68</v>
      </c>
      <c r="B165" s="94" t="str">
        <f>VLOOKUP(A165,'CENTRO DE COSTOS'!A:D,4,FALSE)</f>
        <v>WILLIAM ASDRUBAL ROZO ROZO</v>
      </c>
      <c r="C165" s="94" t="str">
        <f>VLOOKUP(A165,'CENTRO DE COSTOS'!A:D,2,FALSE)</f>
        <v>0004-0004</v>
      </c>
      <c r="D165" s="8">
        <v>73148</v>
      </c>
      <c r="E165" s="8">
        <v>2790466</v>
      </c>
      <c r="F165" s="8">
        <v>51316</v>
      </c>
      <c r="G165" s="94" t="s">
        <v>1977</v>
      </c>
      <c r="H165" s="8" t="s">
        <v>494</v>
      </c>
      <c r="I165" s="8" t="s">
        <v>2078</v>
      </c>
      <c r="J165" s="8" t="s">
        <v>2079</v>
      </c>
      <c r="K165" s="8" t="s">
        <v>160</v>
      </c>
      <c r="L165" s="8" t="s">
        <v>2080</v>
      </c>
      <c r="M165" s="183">
        <v>45924.747916666667</v>
      </c>
      <c r="N165" s="183">
        <v>45926.643055555563</v>
      </c>
      <c r="O165" s="94" t="s">
        <v>1324</v>
      </c>
      <c r="P165" s="8" t="s">
        <v>1333</v>
      </c>
      <c r="Q165" s="8" t="s">
        <v>1512</v>
      </c>
      <c r="R165" s="8" t="s">
        <v>1512</v>
      </c>
      <c r="S165" s="94"/>
      <c r="T165" s="90"/>
      <c r="U165" s="8" t="s">
        <v>1328</v>
      </c>
      <c r="V165" s="8" t="s">
        <v>2081</v>
      </c>
      <c r="W165" s="8" t="s">
        <v>165</v>
      </c>
      <c r="X165" s="8" t="s">
        <v>2082</v>
      </c>
      <c r="Y165" s="8" t="s">
        <v>28</v>
      </c>
      <c r="Z165" s="8" t="s">
        <v>177</v>
      </c>
      <c r="AA165" s="8" t="s">
        <v>566</v>
      </c>
      <c r="AB165" s="8">
        <v>1</v>
      </c>
      <c r="AC165" s="8">
        <v>0</v>
      </c>
      <c r="AD165" s="86">
        <f>IF(W165="SOPORTE_TELEFÓNICO",'BASE LIQUIDACION REDEBAN 2025'!$B$19,IF(W165="ENVÍO",'BASE LIQUIDACION REDEBAN 2025'!$C$2,IF(Y165="TIPO I",'BASE LIQUIDACION REDEBAN 2025'!$C$2,IF(Y165="TIPO II",'BASE LIQUIDACION REDEBAN 2025'!$C$3,IF(Y165="TIPO III",'BASE LIQUIDACION REDEBAN 2025'!$C$4,IF(Y165="TIPO IV",'BASE LIQUIDACION REDEBAN 2025'!$C$5,IF(Z165="AEREO",'BASE LIQUIDACION REDEBAN 2025'!$B$6,'BASE LIQUIDACION REDEBAN 2025'!$C$5)))))))</f>
        <v>144967.87232000002</v>
      </c>
      <c r="AE165" s="86">
        <f>IF(OR(W165="SOPORTE_TELEFÓNICO",W165="ENVÍO"),0,IF(Y165="TIPO I",'BASE LIQUIDACION REDEBAN 2025'!$B$10,IF(Y165="TIPO II",'BASE LIQUIDACION REDEBAN 2025'!$B$11,IF(Y165="TIPO III",'BASE LIQUIDACION REDEBAN 2025'!$B$12,'BASE LIQUIDACION REDEBAN 2025'!$B$13))))</f>
        <v>140395.6348884</v>
      </c>
      <c r="AF165" s="86">
        <f t="shared" si="2"/>
        <v>144967.87232000002</v>
      </c>
      <c r="AG165" s="141"/>
      <c r="AH165" s="141"/>
    </row>
    <row r="166" spans="1:34" s="78" customFormat="1" ht="13.15">
      <c r="A166" s="8" t="s">
        <v>99</v>
      </c>
      <c r="B166" s="94" t="str">
        <f>VLOOKUP(A166,'CENTRO DE COSTOS'!A:D,4,FALSE)</f>
        <v>JOSE MAURICIO HERNANDEZ ROJAS</v>
      </c>
      <c r="C166" s="94" t="str">
        <f>VLOOKUP(A166,'CENTRO DE COSTOS'!A:D,2,FALSE)</f>
        <v>0004-0001</v>
      </c>
      <c r="D166" s="8">
        <v>20238</v>
      </c>
      <c r="E166" s="8">
        <v>2790601</v>
      </c>
      <c r="F166" s="8">
        <v>61358</v>
      </c>
      <c r="G166" s="94" t="s">
        <v>1977</v>
      </c>
      <c r="H166" s="8" t="s">
        <v>596</v>
      </c>
      <c r="I166" s="8" t="s">
        <v>2083</v>
      </c>
      <c r="J166" s="8" t="s">
        <v>2084</v>
      </c>
      <c r="K166" s="8" t="s">
        <v>160</v>
      </c>
      <c r="L166" s="8" t="s">
        <v>2085</v>
      </c>
      <c r="M166" s="183">
        <v>45924.738194444442</v>
      </c>
      <c r="N166" s="183">
        <v>45925.57708333333</v>
      </c>
      <c r="O166" s="94" t="s">
        <v>1324</v>
      </c>
      <c r="P166" s="8" t="s">
        <v>1325</v>
      </c>
      <c r="Q166" s="8" t="s">
        <v>1340</v>
      </c>
      <c r="R166" s="8" t="s">
        <v>1874</v>
      </c>
      <c r="S166" s="94"/>
      <c r="T166" s="90"/>
      <c r="U166" s="8" t="s">
        <v>1328</v>
      </c>
      <c r="V166" s="8" t="s">
        <v>2086</v>
      </c>
      <c r="W166" s="8" t="s">
        <v>165</v>
      </c>
      <c r="X166" s="8" t="s">
        <v>2087</v>
      </c>
      <c r="Y166" s="8" t="s">
        <v>28</v>
      </c>
      <c r="Z166" s="8" t="s">
        <v>177</v>
      </c>
      <c r="AA166" s="8" t="s">
        <v>1078</v>
      </c>
      <c r="AB166" s="8">
        <v>1</v>
      </c>
      <c r="AC166" s="8">
        <v>0</v>
      </c>
      <c r="AD166" s="86">
        <f>IF(W166="SOPORTE_TELEFÓNICO",'BASE LIQUIDACION REDEBAN 2025'!$B$19,IF(W166="ENVÍO",'BASE LIQUIDACION REDEBAN 2025'!$C$2,IF(Y166="TIPO I",'BASE LIQUIDACION REDEBAN 2025'!$C$2,IF(Y166="TIPO II",'BASE LIQUIDACION REDEBAN 2025'!$C$3,IF(Y166="TIPO III",'BASE LIQUIDACION REDEBAN 2025'!$C$4,IF(Y166="TIPO IV",'BASE LIQUIDACION REDEBAN 2025'!$C$5,IF(Z166="AEREO",'BASE LIQUIDACION REDEBAN 2025'!$B$6,'BASE LIQUIDACION REDEBAN 2025'!$C$5)))))))</f>
        <v>144967.87232000002</v>
      </c>
      <c r="AE166" s="86">
        <f>IF(OR(W166="SOPORTE_TELEFÓNICO",W166="ENVÍO"),0,IF(Y166="TIPO I",'BASE LIQUIDACION REDEBAN 2025'!$B$10,IF(Y166="TIPO II",'BASE LIQUIDACION REDEBAN 2025'!$B$11,IF(Y166="TIPO III",'BASE LIQUIDACION REDEBAN 2025'!$B$12,'BASE LIQUIDACION REDEBAN 2025'!$B$13))))</f>
        <v>140395.6348884</v>
      </c>
      <c r="AF166" s="86">
        <f t="shared" si="2"/>
        <v>144967.87232000002</v>
      </c>
      <c r="AG166" s="141"/>
      <c r="AH166" s="141"/>
    </row>
    <row r="167" spans="1:34" s="78" customFormat="1" ht="13.15">
      <c r="A167" s="8" t="s">
        <v>90</v>
      </c>
      <c r="B167" s="94" t="str">
        <f>VLOOKUP(A167,'CENTRO DE COSTOS'!A:D,4,FALSE)</f>
        <v>JUAN SEBASTIÁN RÍOS CASTRILLÓN</v>
      </c>
      <c r="C167" s="94" t="str">
        <f>VLOOKUP(A167,'CENTRO DE COSTOS'!A:D,2,FALSE)</f>
        <v>0004-0005</v>
      </c>
      <c r="D167" s="8">
        <v>5001</v>
      </c>
      <c r="E167" s="8">
        <v>2790273</v>
      </c>
      <c r="F167" s="8">
        <v>24256</v>
      </c>
      <c r="G167" s="94" t="s">
        <v>1977</v>
      </c>
      <c r="H167" s="8" t="s">
        <v>249</v>
      </c>
      <c r="I167" s="8" t="s">
        <v>90</v>
      </c>
      <c r="J167" s="8" t="s">
        <v>2088</v>
      </c>
      <c r="K167" s="8" t="s">
        <v>160</v>
      </c>
      <c r="L167" s="8" t="s">
        <v>2089</v>
      </c>
      <c r="M167" s="183">
        <v>45924.728472222218</v>
      </c>
      <c r="N167" s="183">
        <v>45925.472222222219</v>
      </c>
      <c r="O167" s="94" t="s">
        <v>1324</v>
      </c>
      <c r="P167" s="8" t="s">
        <v>1333</v>
      </c>
      <c r="Q167" s="8" t="s">
        <v>1334</v>
      </c>
      <c r="R167" s="8" t="s">
        <v>1341</v>
      </c>
      <c r="S167" s="94"/>
      <c r="T167" s="90"/>
      <c r="U167" s="8" t="s">
        <v>1328</v>
      </c>
      <c r="V167" s="8" t="s">
        <v>2090</v>
      </c>
      <c r="W167" s="8" t="s">
        <v>165</v>
      </c>
      <c r="X167" s="8" t="s">
        <v>2091</v>
      </c>
      <c r="Y167" s="8" t="s">
        <v>25</v>
      </c>
      <c r="Z167" s="8" t="s">
        <v>177</v>
      </c>
      <c r="AA167" s="8" t="s">
        <v>267</v>
      </c>
      <c r="AB167" s="8">
        <v>1</v>
      </c>
      <c r="AC167" s="8">
        <v>0</v>
      </c>
      <c r="AD167" s="86">
        <f>IF(W167="SOPORTE_TELEFÓNICO",'BASE LIQUIDACION REDEBAN 2025'!$B$19,IF(W167="ENVÍO",'BASE LIQUIDACION REDEBAN 2025'!$C$2,IF(Y167="TIPO I",'BASE LIQUIDACION REDEBAN 2025'!$C$2,IF(Y167="TIPO II",'BASE LIQUIDACION REDEBAN 2025'!$C$3,IF(Y167="TIPO III",'BASE LIQUIDACION REDEBAN 2025'!$C$4,IF(Y167="TIPO IV",'BASE LIQUIDACION REDEBAN 2025'!$C$5,IF(Z167="AEREO",'BASE LIQUIDACION REDEBAN 2025'!$B$6,'BASE LIQUIDACION REDEBAN 2025'!$C$5)))))))</f>
        <v>65960.072302</v>
      </c>
      <c r="AE167" s="86">
        <f>IF(OR(W167="SOPORTE_TELEFÓNICO",W167="ENVÍO"),0,IF(Y167="TIPO I",'BASE LIQUIDACION REDEBAN 2025'!$B$10,IF(Y167="TIPO II",'BASE LIQUIDACION REDEBAN 2025'!$B$11,IF(Y167="TIPO III",'BASE LIQUIDACION REDEBAN 2025'!$B$12,'BASE LIQUIDACION REDEBAN 2025'!$B$13))))</f>
        <v>75096.394270399993</v>
      </c>
      <c r="AF167" s="86">
        <f t="shared" si="2"/>
        <v>65960.072302</v>
      </c>
      <c r="AG167" s="141"/>
      <c r="AH167" s="141"/>
    </row>
    <row r="168" spans="1:34" s="78" customFormat="1" ht="13.15">
      <c r="A168" s="8" t="s">
        <v>100</v>
      </c>
      <c r="B168" s="94" t="str">
        <f>VLOOKUP(A168,'CENTRO DE COSTOS'!A:D,4,FALSE)</f>
        <v>KEVIN ALEXIS CORZO BUSTOS</v>
      </c>
      <c r="C168" s="94" t="str">
        <f>VLOOKUP(A168,'CENTRO DE COSTOS'!A:D,2,FALSE)</f>
        <v>0004-0007</v>
      </c>
      <c r="D168" s="8">
        <v>50001</v>
      </c>
      <c r="E168" s="8">
        <v>2790425</v>
      </c>
      <c r="F168" s="8">
        <v>64158</v>
      </c>
      <c r="G168" s="94" t="s">
        <v>1977</v>
      </c>
      <c r="H168" s="8" t="s">
        <v>216</v>
      </c>
      <c r="I168" s="8" t="s">
        <v>100</v>
      </c>
      <c r="J168" s="8" t="s">
        <v>2092</v>
      </c>
      <c r="K168" s="8" t="s">
        <v>160</v>
      </c>
      <c r="L168" s="8" t="s">
        <v>2093</v>
      </c>
      <c r="M168" s="183">
        <v>45924.718055555553</v>
      </c>
      <c r="N168" s="183">
        <v>45925.685416666667</v>
      </c>
      <c r="O168" s="94" t="s">
        <v>1324</v>
      </c>
      <c r="P168" s="8" t="s">
        <v>1333</v>
      </c>
      <c r="Q168" s="8" t="s">
        <v>1351</v>
      </c>
      <c r="R168" s="8" t="s">
        <v>1352</v>
      </c>
      <c r="S168" s="94"/>
      <c r="T168" s="90"/>
      <c r="U168" s="8" t="s">
        <v>1328</v>
      </c>
      <c r="V168" s="8" t="s">
        <v>2094</v>
      </c>
      <c r="W168" s="8" t="s">
        <v>165</v>
      </c>
      <c r="X168" s="8" t="s">
        <v>2095</v>
      </c>
      <c r="Y168" s="8" t="s">
        <v>25</v>
      </c>
      <c r="Z168" s="8" t="s">
        <v>177</v>
      </c>
      <c r="AA168" s="8" t="s">
        <v>1928</v>
      </c>
      <c r="AB168" s="8">
        <v>1</v>
      </c>
      <c r="AC168" s="8">
        <v>0</v>
      </c>
      <c r="AD168" s="86">
        <f>IF(W168="SOPORTE_TELEFÓNICO",'BASE LIQUIDACION REDEBAN 2025'!$B$19,IF(W168="ENVÍO",'BASE LIQUIDACION REDEBAN 2025'!$C$2,IF(Y168="TIPO I",'BASE LIQUIDACION REDEBAN 2025'!$C$2,IF(Y168="TIPO II",'BASE LIQUIDACION REDEBAN 2025'!$C$3,IF(Y168="TIPO III",'BASE LIQUIDACION REDEBAN 2025'!$C$4,IF(Y168="TIPO IV",'BASE LIQUIDACION REDEBAN 2025'!$C$5,IF(Z168="AEREO",'BASE LIQUIDACION REDEBAN 2025'!$B$6,'BASE LIQUIDACION REDEBAN 2025'!$C$5)))))))</f>
        <v>65960.072302</v>
      </c>
      <c r="AE168" s="86">
        <f>IF(OR(W168="SOPORTE_TELEFÓNICO",W168="ENVÍO"),0,IF(Y168="TIPO I",'BASE LIQUIDACION REDEBAN 2025'!$B$10,IF(Y168="TIPO II",'BASE LIQUIDACION REDEBAN 2025'!$B$11,IF(Y168="TIPO III",'BASE LIQUIDACION REDEBAN 2025'!$B$12,'BASE LIQUIDACION REDEBAN 2025'!$B$13))))</f>
        <v>75096.394270399993</v>
      </c>
      <c r="AF168" s="86">
        <f t="shared" si="2"/>
        <v>65960.072302</v>
      </c>
      <c r="AG168" s="141"/>
      <c r="AH168" s="141"/>
    </row>
    <row r="169" spans="1:34" s="78" customFormat="1" ht="13.15">
      <c r="A169" s="8" t="s">
        <v>99</v>
      </c>
      <c r="B169" s="94" t="str">
        <f>VLOOKUP(A169,'CENTRO DE COSTOS'!A:D,4,FALSE)</f>
        <v>JOSE MAURICIO HERNANDEZ ROJAS</v>
      </c>
      <c r="C169" s="94" t="str">
        <f>VLOOKUP(A169,'CENTRO DE COSTOS'!A:D,2,FALSE)</f>
        <v>0004-0001</v>
      </c>
      <c r="D169" s="8">
        <v>44650</v>
      </c>
      <c r="E169" s="8">
        <v>2790411</v>
      </c>
      <c r="F169" s="8">
        <v>31484</v>
      </c>
      <c r="G169" s="94" t="s">
        <v>1977</v>
      </c>
      <c r="H169" s="8" t="s">
        <v>706</v>
      </c>
      <c r="I169" s="8" t="s">
        <v>2096</v>
      </c>
      <c r="J169" s="8" t="s">
        <v>2097</v>
      </c>
      <c r="K169" s="8" t="s">
        <v>160</v>
      </c>
      <c r="L169" s="8" t="s">
        <v>2098</v>
      </c>
      <c r="M169" s="183">
        <v>45924.714583333327</v>
      </c>
      <c r="N169" s="183">
        <v>45926.573611111111</v>
      </c>
      <c r="O169" s="94" t="s">
        <v>1324</v>
      </c>
      <c r="P169" s="8" t="s">
        <v>1333</v>
      </c>
      <c r="Q169" s="8" t="s">
        <v>1351</v>
      </c>
      <c r="R169" s="8" t="s">
        <v>2038</v>
      </c>
      <c r="S169" s="94"/>
      <c r="T169" s="90"/>
      <c r="U169" s="8" t="s">
        <v>1328</v>
      </c>
      <c r="V169" s="8" t="s">
        <v>2099</v>
      </c>
      <c r="W169" s="8" t="s">
        <v>165</v>
      </c>
      <c r="X169" s="8" t="s">
        <v>2100</v>
      </c>
      <c r="Y169" s="8" t="s">
        <v>28</v>
      </c>
      <c r="Z169" s="8" t="s">
        <v>177</v>
      </c>
      <c r="AA169" s="8" t="s">
        <v>1972</v>
      </c>
      <c r="AB169" s="8">
        <v>1</v>
      </c>
      <c r="AC169" s="8">
        <v>0</v>
      </c>
      <c r="AD169" s="86">
        <f>IF(W169="SOPORTE_TELEFÓNICO",'BASE LIQUIDACION REDEBAN 2025'!$B$19,IF(W169="ENVÍO",'BASE LIQUIDACION REDEBAN 2025'!$C$2,IF(Y169="TIPO I",'BASE LIQUIDACION REDEBAN 2025'!$C$2,IF(Y169="TIPO II",'BASE LIQUIDACION REDEBAN 2025'!$C$3,IF(Y169="TIPO III",'BASE LIQUIDACION REDEBAN 2025'!$C$4,IF(Y169="TIPO IV",'BASE LIQUIDACION REDEBAN 2025'!$C$5,IF(Z169="AEREO",'BASE LIQUIDACION REDEBAN 2025'!$B$6,'BASE LIQUIDACION REDEBAN 2025'!$C$5)))))))</f>
        <v>144967.87232000002</v>
      </c>
      <c r="AE169" s="86">
        <f>IF(OR(W169="SOPORTE_TELEFÓNICO",W169="ENVÍO"),0,IF(Y169="TIPO I",'BASE LIQUIDACION REDEBAN 2025'!$B$10,IF(Y169="TIPO II",'BASE LIQUIDACION REDEBAN 2025'!$B$11,IF(Y169="TIPO III",'BASE LIQUIDACION REDEBAN 2025'!$B$12,'BASE LIQUIDACION REDEBAN 2025'!$B$13))))</f>
        <v>140395.6348884</v>
      </c>
      <c r="AF169" s="86">
        <f t="shared" si="2"/>
        <v>144967.87232000002</v>
      </c>
      <c r="AG169" s="141"/>
      <c r="AH169" s="141"/>
    </row>
    <row r="170" spans="1:34" s="78" customFormat="1" ht="13.15">
      <c r="A170" s="8" t="s">
        <v>90</v>
      </c>
      <c r="B170" s="94" t="str">
        <f>VLOOKUP(A170,'CENTRO DE COSTOS'!A:D,4,FALSE)</f>
        <v>JUAN SEBASTIÁN RÍOS CASTRILLÓN</v>
      </c>
      <c r="C170" s="94" t="str">
        <f>VLOOKUP(A170,'CENTRO DE COSTOS'!A:D,2,FALSE)</f>
        <v>0004-0005</v>
      </c>
      <c r="D170" s="8">
        <v>5360</v>
      </c>
      <c r="E170" s="8">
        <v>2789955</v>
      </c>
      <c r="F170" s="8">
        <v>19571</v>
      </c>
      <c r="G170" s="94" t="s">
        <v>1977</v>
      </c>
      <c r="H170" s="8" t="s">
        <v>249</v>
      </c>
      <c r="I170" s="8" t="s">
        <v>354</v>
      </c>
      <c r="J170" s="8" t="s">
        <v>2101</v>
      </c>
      <c r="K170" s="8" t="s">
        <v>160</v>
      </c>
      <c r="L170" s="8" t="s">
        <v>2102</v>
      </c>
      <c r="M170" s="183">
        <v>45924.697916666657</v>
      </c>
      <c r="N170" s="183">
        <v>45925.679861111108</v>
      </c>
      <c r="O170" s="94" t="s">
        <v>1324</v>
      </c>
      <c r="P170" s="8" t="s">
        <v>1333</v>
      </c>
      <c r="Q170" s="8" t="s">
        <v>1368</v>
      </c>
      <c r="R170" s="8" t="s">
        <v>1341</v>
      </c>
      <c r="S170" s="94"/>
      <c r="T170" s="90"/>
      <c r="U170" s="8" t="s">
        <v>1328</v>
      </c>
      <c r="V170" s="8" t="s">
        <v>2103</v>
      </c>
      <c r="W170" s="8" t="s">
        <v>165</v>
      </c>
      <c r="X170" s="8" t="s">
        <v>2104</v>
      </c>
      <c r="Y170" s="8" t="s">
        <v>25</v>
      </c>
      <c r="Z170" s="8" t="s">
        <v>177</v>
      </c>
      <c r="AA170" s="8" t="s">
        <v>361</v>
      </c>
      <c r="AB170" s="8">
        <v>1</v>
      </c>
      <c r="AC170" s="8">
        <v>0</v>
      </c>
      <c r="AD170" s="86">
        <f>IF(W170="SOPORTE_TELEFÓNICO",'BASE LIQUIDACION REDEBAN 2025'!$B$19,IF(W170="ENVÍO",'BASE LIQUIDACION REDEBAN 2025'!$C$2,IF(Y170="TIPO I",'BASE LIQUIDACION REDEBAN 2025'!$C$2,IF(Y170="TIPO II",'BASE LIQUIDACION REDEBAN 2025'!$C$3,IF(Y170="TIPO III",'BASE LIQUIDACION REDEBAN 2025'!$C$4,IF(Y170="TIPO IV",'BASE LIQUIDACION REDEBAN 2025'!$C$5,IF(Z170="AEREO",'BASE LIQUIDACION REDEBAN 2025'!$B$6,'BASE LIQUIDACION REDEBAN 2025'!$C$5)))))))</f>
        <v>65960.072302</v>
      </c>
      <c r="AE170" s="86">
        <f>IF(OR(W170="SOPORTE_TELEFÓNICO",W170="ENVÍO"),0,IF(Y170="TIPO I",'BASE LIQUIDACION REDEBAN 2025'!$B$10,IF(Y170="TIPO II",'BASE LIQUIDACION REDEBAN 2025'!$B$11,IF(Y170="TIPO III",'BASE LIQUIDACION REDEBAN 2025'!$B$12,'BASE LIQUIDACION REDEBAN 2025'!$B$13))))</f>
        <v>75096.394270399993</v>
      </c>
      <c r="AF170" s="86">
        <f t="shared" si="2"/>
        <v>65960.072302</v>
      </c>
      <c r="AG170" s="141"/>
      <c r="AH170" s="141"/>
    </row>
    <row r="171" spans="1:34" s="78" customFormat="1" ht="13.15">
      <c r="A171" s="8" t="s">
        <v>60</v>
      </c>
      <c r="B171" s="94" t="str">
        <f>VLOOKUP(A171,'CENTRO DE COSTOS'!A:D,4,FALSE)</f>
        <v>JUAN SEBASTIÁN RÍOS CASTRILLÓN</v>
      </c>
      <c r="C171" s="94" t="str">
        <f>VLOOKUP(A171,'CENTRO DE COSTOS'!A:D,2,FALSE)</f>
        <v>0004-0005</v>
      </c>
      <c r="D171" s="8">
        <v>5045</v>
      </c>
      <c r="E171" s="8">
        <v>2789911</v>
      </c>
      <c r="F171" s="8">
        <v>52863</v>
      </c>
      <c r="G171" s="94" t="s">
        <v>1977</v>
      </c>
      <c r="H171" s="8" t="s">
        <v>249</v>
      </c>
      <c r="I171" s="8" t="s">
        <v>60</v>
      </c>
      <c r="J171" s="8" t="s">
        <v>2105</v>
      </c>
      <c r="K171" s="8" t="s">
        <v>160</v>
      </c>
      <c r="L171" s="8" t="s">
        <v>2106</v>
      </c>
      <c r="M171" s="183">
        <v>45924.685416666667</v>
      </c>
      <c r="N171" s="183">
        <v>45925.469444444447</v>
      </c>
      <c r="O171" s="94" t="s">
        <v>1324</v>
      </c>
      <c r="P171" s="8" t="s">
        <v>1333</v>
      </c>
      <c r="Q171" s="8" t="s">
        <v>1326</v>
      </c>
      <c r="R171" s="8" t="s">
        <v>1470</v>
      </c>
      <c r="S171" s="94"/>
      <c r="T171" s="90"/>
      <c r="U171" s="8" t="s">
        <v>1328</v>
      </c>
      <c r="V171" s="8" t="s">
        <v>2107</v>
      </c>
      <c r="W171" s="8" t="s">
        <v>165</v>
      </c>
      <c r="X171" s="8" t="s">
        <v>2108</v>
      </c>
      <c r="Y171" s="8" t="s">
        <v>25</v>
      </c>
      <c r="Z171" s="8" t="s">
        <v>177</v>
      </c>
      <c r="AA171" s="8" t="s">
        <v>261</v>
      </c>
      <c r="AB171" s="8">
        <v>1</v>
      </c>
      <c r="AC171" s="8">
        <v>0</v>
      </c>
      <c r="AD171" s="86">
        <f>IF(W171="SOPORTE_TELEFÓNICO",'BASE LIQUIDACION REDEBAN 2025'!$B$19,IF(W171="ENVÍO",'BASE LIQUIDACION REDEBAN 2025'!$C$2,IF(Y171="TIPO I",'BASE LIQUIDACION REDEBAN 2025'!$C$2,IF(Y171="TIPO II",'BASE LIQUIDACION REDEBAN 2025'!$C$3,IF(Y171="TIPO III",'BASE LIQUIDACION REDEBAN 2025'!$C$4,IF(Y171="TIPO IV",'BASE LIQUIDACION REDEBAN 2025'!$C$5,IF(Z171="AEREO",'BASE LIQUIDACION REDEBAN 2025'!$B$6,'BASE LIQUIDACION REDEBAN 2025'!$C$5)))))))</f>
        <v>65960.072302</v>
      </c>
      <c r="AE171" s="86">
        <f>IF(OR(W171="SOPORTE_TELEFÓNICO",W171="ENVÍO"),0,IF(Y171="TIPO I",'BASE LIQUIDACION REDEBAN 2025'!$B$10,IF(Y171="TIPO II",'BASE LIQUIDACION REDEBAN 2025'!$B$11,IF(Y171="TIPO III",'BASE LIQUIDACION REDEBAN 2025'!$B$12,'BASE LIQUIDACION REDEBAN 2025'!$B$13))))</f>
        <v>75096.394270399993</v>
      </c>
      <c r="AF171" s="86">
        <f t="shared" si="2"/>
        <v>65960.072302</v>
      </c>
      <c r="AG171" s="141"/>
      <c r="AH171" s="141"/>
    </row>
    <row r="172" spans="1:34" s="78" customFormat="1" ht="13.15">
      <c r="A172" s="8" t="s">
        <v>92</v>
      </c>
      <c r="B172" s="94" t="str">
        <f>VLOOKUP(A172,'CENTRO DE COSTOS'!A:D,4,FALSE)</f>
        <v>KEVIN ALEXIS CORZO BUSTOS</v>
      </c>
      <c r="C172" s="94" t="str">
        <f>VLOOKUP(A172,'CENTRO DE COSTOS'!A:D,2,FALSE)</f>
        <v>0004-0007</v>
      </c>
      <c r="D172" s="8">
        <v>41132</v>
      </c>
      <c r="E172" s="8">
        <v>2789848</v>
      </c>
      <c r="F172" s="8">
        <v>61198</v>
      </c>
      <c r="G172" s="94" t="s">
        <v>1977</v>
      </c>
      <c r="H172" s="8" t="s">
        <v>430</v>
      </c>
      <c r="I172" s="8" t="s">
        <v>2109</v>
      </c>
      <c r="J172" s="8" t="s">
        <v>2110</v>
      </c>
      <c r="K172" s="8" t="s">
        <v>160</v>
      </c>
      <c r="L172" s="8" t="s">
        <v>2111</v>
      </c>
      <c r="M172" s="183">
        <v>45924.673611111109</v>
      </c>
      <c r="N172" s="183">
        <v>45925.677777777782</v>
      </c>
      <c r="O172" s="94" t="s">
        <v>1324</v>
      </c>
      <c r="P172" s="8" t="s">
        <v>1333</v>
      </c>
      <c r="Q172" s="8" t="s">
        <v>1375</v>
      </c>
      <c r="R172" s="8" t="s">
        <v>1444</v>
      </c>
      <c r="S172" s="94"/>
      <c r="T172" s="90"/>
      <c r="U172" s="8" t="s">
        <v>1328</v>
      </c>
      <c r="V172" s="8" t="s">
        <v>2112</v>
      </c>
      <c r="W172" s="8" t="s">
        <v>165</v>
      </c>
      <c r="X172" s="8" t="s">
        <v>2113</v>
      </c>
      <c r="Y172" s="8" t="s">
        <v>28</v>
      </c>
      <c r="Z172" s="8" t="s">
        <v>177</v>
      </c>
      <c r="AA172" s="8" t="s">
        <v>1663</v>
      </c>
      <c r="AB172" s="8">
        <v>1</v>
      </c>
      <c r="AC172" s="8">
        <v>0</v>
      </c>
      <c r="AD172" s="86">
        <f>IF(W172="SOPORTE_TELEFÓNICO",'BASE LIQUIDACION REDEBAN 2025'!$B$19,IF(W172="ENVÍO",'BASE LIQUIDACION REDEBAN 2025'!$C$2,IF(Y172="TIPO I",'BASE LIQUIDACION REDEBAN 2025'!$C$2,IF(Y172="TIPO II",'BASE LIQUIDACION REDEBAN 2025'!$C$3,IF(Y172="TIPO III",'BASE LIQUIDACION REDEBAN 2025'!$C$4,IF(Y172="TIPO IV",'BASE LIQUIDACION REDEBAN 2025'!$C$5,IF(Z172="AEREO",'BASE LIQUIDACION REDEBAN 2025'!$B$6,'BASE LIQUIDACION REDEBAN 2025'!$C$5)))))))</f>
        <v>144967.87232000002</v>
      </c>
      <c r="AE172" s="86">
        <f>IF(OR(W172="SOPORTE_TELEFÓNICO",W172="ENVÍO"),0,IF(Y172="TIPO I",'BASE LIQUIDACION REDEBAN 2025'!$B$10,IF(Y172="TIPO II",'BASE LIQUIDACION REDEBAN 2025'!$B$11,IF(Y172="TIPO III",'BASE LIQUIDACION REDEBAN 2025'!$B$12,'BASE LIQUIDACION REDEBAN 2025'!$B$13))))</f>
        <v>140395.6348884</v>
      </c>
      <c r="AF172" s="86">
        <f t="shared" si="2"/>
        <v>144967.87232000002</v>
      </c>
      <c r="AG172" s="141"/>
      <c r="AH172" s="141"/>
    </row>
    <row r="173" spans="1:34" s="78" customFormat="1" ht="13.15">
      <c r="A173" s="8" t="s">
        <v>60</v>
      </c>
      <c r="B173" s="94" t="str">
        <f>VLOOKUP(A173,'CENTRO DE COSTOS'!A:D,4,FALSE)</f>
        <v>JUAN SEBASTIÁN RÍOS CASTRILLÓN</v>
      </c>
      <c r="C173" s="94" t="str">
        <f>VLOOKUP(A173,'CENTRO DE COSTOS'!A:D,2,FALSE)</f>
        <v>0004-0005</v>
      </c>
      <c r="D173" s="8">
        <v>5045</v>
      </c>
      <c r="E173" s="8">
        <v>2789624</v>
      </c>
      <c r="F173" s="8">
        <v>70794</v>
      </c>
      <c r="G173" s="94" t="s">
        <v>1977</v>
      </c>
      <c r="H173" s="8" t="s">
        <v>249</v>
      </c>
      <c r="I173" s="8" t="s">
        <v>60</v>
      </c>
      <c r="J173" s="8" t="s">
        <v>2114</v>
      </c>
      <c r="K173" s="8" t="s">
        <v>160</v>
      </c>
      <c r="L173" s="8" t="s">
        <v>2115</v>
      </c>
      <c r="M173" s="183">
        <v>45924.663194444453</v>
      </c>
      <c r="N173" s="183">
        <v>45925.420138888891</v>
      </c>
      <c r="O173" s="94" t="s">
        <v>1324</v>
      </c>
      <c r="P173" s="8" t="s">
        <v>1333</v>
      </c>
      <c r="Q173" s="8" t="s">
        <v>1326</v>
      </c>
      <c r="R173" s="8" t="s">
        <v>1341</v>
      </c>
      <c r="S173" s="94"/>
      <c r="T173" s="90"/>
      <c r="U173" s="8" t="s">
        <v>1328</v>
      </c>
      <c r="V173" s="8" t="s">
        <v>2116</v>
      </c>
      <c r="W173" s="8" t="s">
        <v>165</v>
      </c>
      <c r="X173" s="8" t="s">
        <v>2117</v>
      </c>
      <c r="Y173" s="8" t="s">
        <v>25</v>
      </c>
      <c r="Z173" s="8" t="s">
        <v>177</v>
      </c>
      <c r="AA173" s="8" t="s">
        <v>648</v>
      </c>
      <c r="AB173" s="8">
        <v>1</v>
      </c>
      <c r="AC173" s="8">
        <v>0</v>
      </c>
      <c r="AD173" s="86">
        <f>IF(W173="SOPORTE_TELEFÓNICO",'BASE LIQUIDACION REDEBAN 2025'!$B$19,IF(W173="ENVÍO",'BASE LIQUIDACION REDEBAN 2025'!$C$2,IF(Y173="TIPO I",'BASE LIQUIDACION REDEBAN 2025'!$C$2,IF(Y173="TIPO II",'BASE LIQUIDACION REDEBAN 2025'!$C$3,IF(Y173="TIPO III",'BASE LIQUIDACION REDEBAN 2025'!$C$4,IF(Y173="TIPO IV",'BASE LIQUIDACION REDEBAN 2025'!$C$5,IF(Z173="AEREO",'BASE LIQUIDACION REDEBAN 2025'!$B$6,'BASE LIQUIDACION REDEBAN 2025'!$C$5)))))))</f>
        <v>65960.072302</v>
      </c>
      <c r="AE173" s="86">
        <f>IF(OR(W173="SOPORTE_TELEFÓNICO",W173="ENVÍO"),0,IF(Y173="TIPO I",'BASE LIQUIDACION REDEBAN 2025'!$B$10,IF(Y173="TIPO II",'BASE LIQUIDACION REDEBAN 2025'!$B$11,IF(Y173="TIPO III",'BASE LIQUIDACION REDEBAN 2025'!$B$12,'BASE LIQUIDACION REDEBAN 2025'!$B$13))))</f>
        <v>75096.394270399993</v>
      </c>
      <c r="AF173" s="86">
        <f t="shared" si="2"/>
        <v>65960.072302</v>
      </c>
      <c r="AG173" s="141"/>
      <c r="AH173" s="141"/>
    </row>
    <row r="174" spans="1:34" s="78" customFormat="1" ht="13.15">
      <c r="A174" s="8" t="s">
        <v>93</v>
      </c>
      <c r="B174" s="94" t="str">
        <f>VLOOKUP(A174,'CENTRO DE COSTOS'!A:D,4,FALSE)</f>
        <v>DIEGO FERNANDO HENAO CARDONA</v>
      </c>
      <c r="C174" s="94" t="str">
        <f>VLOOKUP(A174,'CENTRO DE COSTOS'!A:D,2,FALSE)</f>
        <v>0004-0003</v>
      </c>
      <c r="D174" s="8">
        <v>52207</v>
      </c>
      <c r="E174" s="8">
        <v>2789434</v>
      </c>
      <c r="F174" s="8">
        <v>10977</v>
      </c>
      <c r="G174" s="94" t="s">
        <v>1977</v>
      </c>
      <c r="H174" s="8" t="s">
        <v>157</v>
      </c>
      <c r="I174" s="8" t="s">
        <v>2118</v>
      </c>
      <c r="J174" s="8" t="s">
        <v>2119</v>
      </c>
      <c r="K174" s="8" t="s">
        <v>160</v>
      </c>
      <c r="L174" s="8" t="s">
        <v>2120</v>
      </c>
      <c r="M174" s="183">
        <v>45924.647222222222</v>
      </c>
      <c r="N174" s="183">
        <v>45925.555555555547</v>
      </c>
      <c r="O174" s="94" t="s">
        <v>1324</v>
      </c>
      <c r="P174" s="8" t="s">
        <v>1325</v>
      </c>
      <c r="Q174" s="8" t="s">
        <v>1351</v>
      </c>
      <c r="R174" s="8" t="s">
        <v>1689</v>
      </c>
      <c r="S174" s="94"/>
      <c r="T174" s="90"/>
      <c r="U174" s="8" t="s">
        <v>1328</v>
      </c>
      <c r="V174" s="8" t="s">
        <v>2121</v>
      </c>
      <c r="W174" s="8" t="s">
        <v>165</v>
      </c>
      <c r="X174" s="8" t="s">
        <v>2122</v>
      </c>
      <c r="Y174" s="8" t="s">
        <v>28</v>
      </c>
      <c r="Z174" s="8" t="s">
        <v>177</v>
      </c>
      <c r="AA174" s="8" t="s">
        <v>2014</v>
      </c>
      <c r="AB174" s="8">
        <v>1</v>
      </c>
      <c r="AC174" s="8">
        <v>0</v>
      </c>
      <c r="AD174" s="86">
        <f>IF(W174="SOPORTE_TELEFÓNICO",'BASE LIQUIDACION REDEBAN 2025'!$B$19,IF(W174="ENVÍO",'BASE LIQUIDACION REDEBAN 2025'!$C$2,IF(Y174="TIPO I",'BASE LIQUIDACION REDEBAN 2025'!$C$2,IF(Y174="TIPO II",'BASE LIQUIDACION REDEBAN 2025'!$C$3,IF(Y174="TIPO III",'BASE LIQUIDACION REDEBAN 2025'!$C$4,IF(Y174="TIPO IV",'BASE LIQUIDACION REDEBAN 2025'!$C$5,IF(Z174="AEREO",'BASE LIQUIDACION REDEBAN 2025'!$B$6,'BASE LIQUIDACION REDEBAN 2025'!$C$5)))))))</f>
        <v>144967.87232000002</v>
      </c>
      <c r="AE174" s="86">
        <f>IF(OR(W174="SOPORTE_TELEFÓNICO",W174="ENVÍO"),0,IF(Y174="TIPO I",'BASE LIQUIDACION REDEBAN 2025'!$B$10,IF(Y174="TIPO II",'BASE LIQUIDACION REDEBAN 2025'!$B$11,IF(Y174="TIPO III",'BASE LIQUIDACION REDEBAN 2025'!$B$12,'BASE LIQUIDACION REDEBAN 2025'!$B$13))))</f>
        <v>140395.6348884</v>
      </c>
      <c r="AF174" s="86">
        <f t="shared" si="2"/>
        <v>144967.87232000002</v>
      </c>
      <c r="AG174" s="141"/>
      <c r="AH174" s="141"/>
    </row>
    <row r="175" spans="1:34" s="78" customFormat="1" ht="13.15">
      <c r="A175" s="8" t="s">
        <v>76</v>
      </c>
      <c r="B175" s="94" t="str">
        <f>VLOOKUP(A175,'CENTRO DE COSTOS'!A:D,4,FALSE)</f>
        <v>DIEGO FERNANDO HENAO CARDONA</v>
      </c>
      <c r="C175" s="94" t="str">
        <f>VLOOKUP(A175,'CENTRO DE COSTOS'!A:D,2,FALSE)</f>
        <v>0004-0003</v>
      </c>
      <c r="D175" s="8">
        <v>19698</v>
      </c>
      <c r="E175" s="8">
        <v>2789423</v>
      </c>
      <c r="F175" s="8">
        <v>79322</v>
      </c>
      <c r="G175" s="94" t="s">
        <v>1977</v>
      </c>
      <c r="H175" s="8" t="s">
        <v>171</v>
      </c>
      <c r="I175" s="8" t="s">
        <v>2123</v>
      </c>
      <c r="J175" s="8" t="s">
        <v>2124</v>
      </c>
      <c r="K175" s="8" t="s">
        <v>160</v>
      </c>
      <c r="L175" s="8" t="s">
        <v>2125</v>
      </c>
      <c r="M175" s="183">
        <v>45924.645138888889</v>
      </c>
      <c r="N175" s="183">
        <v>45925.552083333343</v>
      </c>
      <c r="O175" s="94" t="s">
        <v>1324</v>
      </c>
      <c r="P175" s="8" t="s">
        <v>1333</v>
      </c>
      <c r="Q175" s="8" t="s">
        <v>1368</v>
      </c>
      <c r="R175" s="8" t="s">
        <v>1369</v>
      </c>
      <c r="S175" s="94"/>
      <c r="T175" s="90"/>
      <c r="U175" s="8" t="s">
        <v>1328</v>
      </c>
      <c r="V175" s="8" t="s">
        <v>2126</v>
      </c>
      <c r="W175" s="8" t="s">
        <v>165</v>
      </c>
      <c r="X175" s="8" t="s">
        <v>2127</v>
      </c>
      <c r="Y175" s="8" t="s">
        <v>28</v>
      </c>
      <c r="Z175" s="8" t="s">
        <v>177</v>
      </c>
      <c r="AA175" s="8" t="s">
        <v>206</v>
      </c>
      <c r="AB175" s="8">
        <v>1</v>
      </c>
      <c r="AC175" s="8">
        <v>0</v>
      </c>
      <c r="AD175" s="86">
        <f>IF(W175="SOPORTE_TELEFÓNICO",'BASE LIQUIDACION REDEBAN 2025'!$B$19,IF(W175="ENVÍO",'BASE LIQUIDACION REDEBAN 2025'!$C$2,IF(Y175="TIPO I",'BASE LIQUIDACION REDEBAN 2025'!$C$2,IF(Y175="TIPO II",'BASE LIQUIDACION REDEBAN 2025'!$C$3,IF(Y175="TIPO III",'BASE LIQUIDACION REDEBAN 2025'!$C$4,IF(Y175="TIPO IV",'BASE LIQUIDACION REDEBAN 2025'!$C$5,IF(Z175="AEREO",'BASE LIQUIDACION REDEBAN 2025'!$B$6,'BASE LIQUIDACION REDEBAN 2025'!$C$5)))))))</f>
        <v>144967.87232000002</v>
      </c>
      <c r="AE175" s="86">
        <f>IF(OR(W175="SOPORTE_TELEFÓNICO",W175="ENVÍO"),0,IF(Y175="TIPO I",'BASE LIQUIDACION REDEBAN 2025'!$B$10,IF(Y175="TIPO II",'BASE LIQUIDACION REDEBAN 2025'!$B$11,IF(Y175="TIPO III",'BASE LIQUIDACION REDEBAN 2025'!$B$12,'BASE LIQUIDACION REDEBAN 2025'!$B$13))))</f>
        <v>140395.6348884</v>
      </c>
      <c r="AF175" s="86">
        <f t="shared" si="2"/>
        <v>144967.87232000002</v>
      </c>
      <c r="AG175" s="141"/>
      <c r="AH175" s="141"/>
    </row>
    <row r="176" spans="1:34" s="78" customFormat="1" ht="13.15">
      <c r="A176" s="8" t="s">
        <v>81</v>
      </c>
      <c r="B176" s="94" t="str">
        <f>VLOOKUP(A176,'CENTRO DE COSTOS'!A:D,4,FALSE)</f>
        <v>MIGUEL JULIÁN HERNÁNDEZ GUARÍN</v>
      </c>
      <c r="C176" s="94" t="str">
        <f>VLOOKUP(A176,'CENTRO DE COSTOS'!A:D,2,FALSE)</f>
        <v>0004-0008</v>
      </c>
      <c r="D176" s="8">
        <v>54001</v>
      </c>
      <c r="E176" s="8">
        <v>2789415</v>
      </c>
      <c r="F176" s="8">
        <v>42241</v>
      </c>
      <c r="G176" s="94" t="s">
        <v>1977</v>
      </c>
      <c r="H176" s="8" t="s">
        <v>296</v>
      </c>
      <c r="I176" s="8" t="s">
        <v>81</v>
      </c>
      <c r="J176" s="8" t="s">
        <v>2128</v>
      </c>
      <c r="K176" s="8" t="s">
        <v>160</v>
      </c>
      <c r="L176" s="8" t="s">
        <v>2129</v>
      </c>
      <c r="M176" s="183">
        <v>45924.643750000003</v>
      </c>
      <c r="N176" s="183">
        <v>45925.638888888891</v>
      </c>
      <c r="O176" s="94" t="s">
        <v>1324</v>
      </c>
      <c r="P176" s="8" t="s">
        <v>1333</v>
      </c>
      <c r="Q176" s="8" t="s">
        <v>1512</v>
      </c>
      <c r="R176" s="8" t="s">
        <v>1512</v>
      </c>
      <c r="S176" s="94"/>
      <c r="T176" s="90"/>
      <c r="U176" s="8" t="s">
        <v>1328</v>
      </c>
      <c r="V176" s="8" t="s">
        <v>2130</v>
      </c>
      <c r="W176" s="8" t="s">
        <v>165</v>
      </c>
      <c r="X176" s="8" t="s">
        <v>2131</v>
      </c>
      <c r="Y176" s="8" t="s">
        <v>25</v>
      </c>
      <c r="Z176" s="8" t="s">
        <v>177</v>
      </c>
      <c r="AA176" s="8" t="s">
        <v>326</v>
      </c>
      <c r="AB176" s="8">
        <v>1</v>
      </c>
      <c r="AC176" s="8">
        <v>0</v>
      </c>
      <c r="AD176" s="86">
        <f>IF(W176="SOPORTE_TELEFÓNICO",'BASE LIQUIDACION REDEBAN 2025'!$B$19,IF(W176="ENVÍO",'BASE LIQUIDACION REDEBAN 2025'!$C$2,IF(Y176="TIPO I",'BASE LIQUIDACION REDEBAN 2025'!$C$2,IF(Y176="TIPO II",'BASE LIQUIDACION REDEBAN 2025'!$C$3,IF(Y176="TIPO III",'BASE LIQUIDACION REDEBAN 2025'!$C$4,IF(Y176="TIPO IV",'BASE LIQUIDACION REDEBAN 2025'!$C$5,IF(Z176="AEREO",'BASE LIQUIDACION REDEBAN 2025'!$B$6,'BASE LIQUIDACION REDEBAN 2025'!$C$5)))))))</f>
        <v>65960.072302</v>
      </c>
      <c r="AE176" s="86">
        <f>IF(OR(W176="SOPORTE_TELEFÓNICO",W176="ENVÍO"),0,IF(Y176="TIPO I",'BASE LIQUIDACION REDEBAN 2025'!$B$10,IF(Y176="TIPO II",'BASE LIQUIDACION REDEBAN 2025'!$B$11,IF(Y176="TIPO III",'BASE LIQUIDACION REDEBAN 2025'!$B$12,'BASE LIQUIDACION REDEBAN 2025'!$B$13))))</f>
        <v>75096.394270399993</v>
      </c>
      <c r="AF176" s="86">
        <f t="shared" si="2"/>
        <v>65960.072302</v>
      </c>
      <c r="AG176" s="141"/>
      <c r="AH176" s="141"/>
    </row>
    <row r="177" spans="1:34" s="78" customFormat="1" ht="13.15">
      <c r="A177" s="8" t="s">
        <v>90</v>
      </c>
      <c r="B177" s="94" t="str">
        <f>VLOOKUP(A177,'CENTRO DE COSTOS'!A:D,4,FALSE)</f>
        <v>JUAN SEBASTIÁN RÍOS CASTRILLÓN</v>
      </c>
      <c r="C177" s="94" t="str">
        <f>VLOOKUP(A177,'CENTRO DE COSTOS'!A:D,2,FALSE)</f>
        <v>0004-0005</v>
      </c>
      <c r="D177" s="8">
        <v>5088</v>
      </c>
      <c r="E177" s="8">
        <v>2789137</v>
      </c>
      <c r="F177" s="8">
        <v>75977</v>
      </c>
      <c r="G177" s="94" t="s">
        <v>1977</v>
      </c>
      <c r="H177" s="8" t="s">
        <v>249</v>
      </c>
      <c r="I177" s="8" t="s">
        <v>384</v>
      </c>
      <c r="J177" s="8" t="s">
        <v>1609</v>
      </c>
      <c r="K177" s="8" t="s">
        <v>160</v>
      </c>
      <c r="L177" s="8" t="s">
        <v>2132</v>
      </c>
      <c r="M177" s="183">
        <v>45924.629166666673</v>
      </c>
      <c r="N177" s="183">
        <v>45925.427777777782</v>
      </c>
      <c r="O177" s="94" t="s">
        <v>1324</v>
      </c>
      <c r="P177" s="8" t="s">
        <v>1325</v>
      </c>
      <c r="Q177" s="8" t="s">
        <v>1387</v>
      </c>
      <c r="R177" s="8" t="s">
        <v>1388</v>
      </c>
      <c r="S177" s="94"/>
      <c r="T177" s="90"/>
      <c r="U177" s="8" t="s">
        <v>1328</v>
      </c>
      <c r="V177" s="8" t="s">
        <v>2133</v>
      </c>
      <c r="W177" s="8" t="s">
        <v>165</v>
      </c>
      <c r="X177" s="8" t="s">
        <v>1612</v>
      </c>
      <c r="Y177" s="8" t="s">
        <v>25</v>
      </c>
      <c r="Z177" s="8" t="s">
        <v>177</v>
      </c>
      <c r="AA177" s="8" t="s">
        <v>674</v>
      </c>
      <c r="AB177" s="8">
        <v>1</v>
      </c>
      <c r="AC177" s="8">
        <v>0</v>
      </c>
      <c r="AD177" s="86">
        <f>IF(W177="SOPORTE_TELEFÓNICO",'BASE LIQUIDACION REDEBAN 2025'!$B$19,IF(W177="ENVÍO",'BASE LIQUIDACION REDEBAN 2025'!$C$2,IF(Y177="TIPO I",'BASE LIQUIDACION REDEBAN 2025'!$C$2,IF(Y177="TIPO II",'BASE LIQUIDACION REDEBAN 2025'!$C$3,IF(Y177="TIPO III",'BASE LIQUIDACION REDEBAN 2025'!$C$4,IF(Y177="TIPO IV",'BASE LIQUIDACION REDEBAN 2025'!$C$5,IF(Z177="AEREO",'BASE LIQUIDACION REDEBAN 2025'!$B$6,'BASE LIQUIDACION REDEBAN 2025'!$C$5)))))))</f>
        <v>65960.072302</v>
      </c>
      <c r="AE177" s="86">
        <f>IF(OR(W177="SOPORTE_TELEFÓNICO",W177="ENVÍO"),0,IF(Y177="TIPO I",'BASE LIQUIDACION REDEBAN 2025'!$B$10,IF(Y177="TIPO II",'BASE LIQUIDACION REDEBAN 2025'!$B$11,IF(Y177="TIPO III",'BASE LIQUIDACION REDEBAN 2025'!$B$12,'BASE LIQUIDACION REDEBAN 2025'!$B$13))))</f>
        <v>75096.394270399993</v>
      </c>
      <c r="AF177" s="86">
        <f t="shared" si="2"/>
        <v>65960.072302</v>
      </c>
      <c r="AG177" s="141"/>
      <c r="AH177" s="141"/>
    </row>
    <row r="178" spans="1:34" s="78" customFormat="1" ht="13.15">
      <c r="A178" s="8" t="s">
        <v>68</v>
      </c>
      <c r="B178" s="94" t="str">
        <f>VLOOKUP(A178,'CENTRO DE COSTOS'!A:D,4,FALSE)</f>
        <v>WILLIAM ASDRUBAL ROZO ROZO</v>
      </c>
      <c r="C178" s="94" t="str">
        <f>VLOOKUP(A178,'CENTRO DE COSTOS'!A:D,2,FALSE)</f>
        <v>0004-0004</v>
      </c>
      <c r="D178" s="8">
        <v>25386</v>
      </c>
      <c r="E178" s="8">
        <v>2788981</v>
      </c>
      <c r="F178" s="8">
        <v>49511</v>
      </c>
      <c r="G178" s="94" t="s">
        <v>1977</v>
      </c>
      <c r="H178" s="8" t="s">
        <v>417</v>
      </c>
      <c r="I178" s="8" t="s">
        <v>2134</v>
      </c>
      <c r="J178" s="8" t="s">
        <v>2135</v>
      </c>
      <c r="K178" s="8" t="s">
        <v>160</v>
      </c>
      <c r="L178" s="8" t="s">
        <v>2136</v>
      </c>
      <c r="M178" s="183">
        <v>45924.619444444441</v>
      </c>
      <c r="N178" s="183">
        <v>45925.67083333333</v>
      </c>
      <c r="O178" s="94" t="s">
        <v>1324</v>
      </c>
      <c r="P178" s="8" t="s">
        <v>1333</v>
      </c>
      <c r="Q178" s="8" t="s">
        <v>1351</v>
      </c>
      <c r="R178" s="8" t="s">
        <v>1341</v>
      </c>
      <c r="S178" s="94"/>
      <c r="T178" s="90"/>
      <c r="U178" s="8" t="s">
        <v>1328</v>
      </c>
      <c r="V178" s="8" t="s">
        <v>2137</v>
      </c>
      <c r="W178" s="8" t="s">
        <v>165</v>
      </c>
      <c r="X178" s="8" t="s">
        <v>2138</v>
      </c>
      <c r="Y178" s="8" t="s">
        <v>28</v>
      </c>
      <c r="Z178" s="8" t="s">
        <v>177</v>
      </c>
      <c r="AA178" s="8" t="s">
        <v>551</v>
      </c>
      <c r="AB178" s="8">
        <v>1</v>
      </c>
      <c r="AC178" s="8">
        <v>0</v>
      </c>
      <c r="AD178" s="86">
        <f>IF(W178="SOPORTE_TELEFÓNICO",'BASE LIQUIDACION REDEBAN 2025'!$B$19,IF(W178="ENVÍO",'BASE LIQUIDACION REDEBAN 2025'!$C$2,IF(Y178="TIPO I",'BASE LIQUIDACION REDEBAN 2025'!$C$2,IF(Y178="TIPO II",'BASE LIQUIDACION REDEBAN 2025'!$C$3,IF(Y178="TIPO III",'BASE LIQUIDACION REDEBAN 2025'!$C$4,IF(Y178="TIPO IV",'BASE LIQUIDACION REDEBAN 2025'!$C$5,IF(Z178="AEREO",'BASE LIQUIDACION REDEBAN 2025'!$B$6,'BASE LIQUIDACION REDEBAN 2025'!$C$5)))))))</f>
        <v>144967.87232000002</v>
      </c>
      <c r="AE178" s="86">
        <f>IF(OR(W178="SOPORTE_TELEFÓNICO",W178="ENVÍO"),0,IF(Y178="TIPO I",'BASE LIQUIDACION REDEBAN 2025'!$B$10,IF(Y178="TIPO II",'BASE LIQUIDACION REDEBAN 2025'!$B$11,IF(Y178="TIPO III",'BASE LIQUIDACION REDEBAN 2025'!$B$12,'BASE LIQUIDACION REDEBAN 2025'!$B$13))))</f>
        <v>140395.6348884</v>
      </c>
      <c r="AF178" s="86">
        <f t="shared" si="2"/>
        <v>144967.87232000002</v>
      </c>
      <c r="AG178" s="141"/>
      <c r="AH178" s="141"/>
    </row>
    <row r="179" spans="1:34" s="78" customFormat="1" ht="13.15">
      <c r="A179" s="8" t="s">
        <v>64</v>
      </c>
      <c r="B179" s="94" t="str">
        <f>VLOOKUP(A179,'CENTRO DE COSTOS'!A:D,4,FALSE)</f>
        <v>JOSE MAURICIO HERNANDEZ ROJAS</v>
      </c>
      <c r="C179" s="94" t="str">
        <f>VLOOKUP(A179,'CENTRO DE COSTOS'!A:D,2,FALSE)</f>
        <v>0004-0001</v>
      </c>
      <c r="D179" s="8">
        <v>8078</v>
      </c>
      <c r="E179" s="8">
        <v>2788691</v>
      </c>
      <c r="F179" s="8">
        <v>62375</v>
      </c>
      <c r="G179" s="94" t="s">
        <v>1977</v>
      </c>
      <c r="H179" s="8" t="s">
        <v>1045</v>
      </c>
      <c r="I179" s="8" t="s">
        <v>2139</v>
      </c>
      <c r="J179" s="8" t="s">
        <v>2140</v>
      </c>
      <c r="K179" s="8" t="s">
        <v>160</v>
      </c>
      <c r="L179" s="8" t="s">
        <v>2141</v>
      </c>
      <c r="M179" s="183">
        <v>45924.605555555558</v>
      </c>
      <c r="N179" s="183">
        <v>45925.445138888892</v>
      </c>
      <c r="O179" s="94" t="s">
        <v>1324</v>
      </c>
      <c r="P179" s="8" t="s">
        <v>1333</v>
      </c>
      <c r="Q179" s="8" t="s">
        <v>1334</v>
      </c>
      <c r="R179" s="8" t="s">
        <v>1341</v>
      </c>
      <c r="S179" s="94"/>
      <c r="T179" s="90"/>
      <c r="U179" s="8" t="s">
        <v>1328</v>
      </c>
      <c r="V179" s="8" t="s">
        <v>2142</v>
      </c>
      <c r="W179" s="8" t="s">
        <v>165</v>
      </c>
      <c r="X179" s="8" t="s">
        <v>2143</v>
      </c>
      <c r="Y179" s="8" t="s">
        <v>28</v>
      </c>
      <c r="Z179" s="8" t="s">
        <v>177</v>
      </c>
      <c r="AA179" s="8" t="s">
        <v>1810</v>
      </c>
      <c r="AB179" s="8">
        <v>1</v>
      </c>
      <c r="AC179" s="8">
        <v>0</v>
      </c>
      <c r="AD179" s="86">
        <f>IF(W179="SOPORTE_TELEFÓNICO",'BASE LIQUIDACION REDEBAN 2025'!$B$19,IF(W179="ENVÍO",'BASE LIQUIDACION REDEBAN 2025'!$C$2,IF(Y179="TIPO I",'BASE LIQUIDACION REDEBAN 2025'!$C$2,IF(Y179="TIPO II",'BASE LIQUIDACION REDEBAN 2025'!$C$3,IF(Y179="TIPO III",'BASE LIQUIDACION REDEBAN 2025'!$C$4,IF(Y179="TIPO IV",'BASE LIQUIDACION REDEBAN 2025'!$C$5,IF(Z179="AEREO",'BASE LIQUIDACION REDEBAN 2025'!$B$6,'BASE LIQUIDACION REDEBAN 2025'!$C$5)))))))</f>
        <v>144967.87232000002</v>
      </c>
      <c r="AE179" s="86">
        <f>IF(OR(W179="SOPORTE_TELEFÓNICO",W179="ENVÍO"),0,IF(Y179="TIPO I",'BASE LIQUIDACION REDEBAN 2025'!$B$10,IF(Y179="TIPO II",'BASE LIQUIDACION REDEBAN 2025'!$B$11,IF(Y179="TIPO III",'BASE LIQUIDACION REDEBAN 2025'!$B$12,'BASE LIQUIDACION REDEBAN 2025'!$B$13))))</f>
        <v>140395.6348884</v>
      </c>
      <c r="AF179" s="86">
        <f t="shared" si="2"/>
        <v>144967.87232000002</v>
      </c>
      <c r="AG179" s="141"/>
      <c r="AH179" s="141"/>
    </row>
    <row r="180" spans="1:34" s="78" customFormat="1" ht="13.15">
      <c r="A180" s="8" t="s">
        <v>76</v>
      </c>
      <c r="B180" s="94" t="str">
        <f>VLOOKUP(A180,'CENTRO DE COSTOS'!A:D,4,FALSE)</f>
        <v>DIEGO FERNANDO HENAO CARDONA</v>
      </c>
      <c r="C180" s="94" t="str">
        <f>VLOOKUP(A180,'CENTRO DE COSTOS'!A:D,2,FALSE)</f>
        <v>0004-0003</v>
      </c>
      <c r="D180" s="8">
        <v>76520</v>
      </c>
      <c r="E180" s="8">
        <v>2788673</v>
      </c>
      <c r="F180" s="8">
        <v>55149</v>
      </c>
      <c r="G180" s="94" t="s">
        <v>1977</v>
      </c>
      <c r="H180" s="8" t="s">
        <v>232</v>
      </c>
      <c r="I180" s="8" t="s">
        <v>1207</v>
      </c>
      <c r="J180" s="8" t="s">
        <v>2144</v>
      </c>
      <c r="K180" s="8" t="s">
        <v>160</v>
      </c>
      <c r="L180" s="8" t="s">
        <v>2145</v>
      </c>
      <c r="M180" s="183">
        <v>45924.600694444453</v>
      </c>
      <c r="N180" s="183">
        <v>45925.517361111109</v>
      </c>
      <c r="O180" s="94" t="s">
        <v>1324</v>
      </c>
      <c r="P180" s="8" t="s">
        <v>1333</v>
      </c>
      <c r="Q180" s="8" t="s">
        <v>1512</v>
      </c>
      <c r="R180" s="8" t="s">
        <v>1512</v>
      </c>
      <c r="S180" s="94"/>
      <c r="T180" s="90"/>
      <c r="U180" s="8" t="s">
        <v>1328</v>
      </c>
      <c r="V180" s="8" t="s">
        <v>2146</v>
      </c>
      <c r="W180" s="8" t="s">
        <v>165</v>
      </c>
      <c r="X180" s="8" t="s">
        <v>2147</v>
      </c>
      <c r="Y180" s="8" t="s">
        <v>25</v>
      </c>
      <c r="Z180" s="8" t="s">
        <v>177</v>
      </c>
      <c r="AA180" s="8" t="s">
        <v>531</v>
      </c>
      <c r="AB180" s="8">
        <v>1</v>
      </c>
      <c r="AC180" s="8">
        <v>0</v>
      </c>
      <c r="AD180" s="86">
        <f>IF(W180="SOPORTE_TELEFÓNICO",'BASE LIQUIDACION REDEBAN 2025'!$B$19,IF(W180="ENVÍO",'BASE LIQUIDACION REDEBAN 2025'!$C$2,IF(Y180="TIPO I",'BASE LIQUIDACION REDEBAN 2025'!$C$2,IF(Y180="TIPO II",'BASE LIQUIDACION REDEBAN 2025'!$C$3,IF(Y180="TIPO III",'BASE LIQUIDACION REDEBAN 2025'!$C$4,IF(Y180="TIPO IV",'BASE LIQUIDACION REDEBAN 2025'!$C$5,IF(Z180="AEREO",'BASE LIQUIDACION REDEBAN 2025'!$B$6,'BASE LIQUIDACION REDEBAN 2025'!$C$5)))))))</f>
        <v>65960.072302</v>
      </c>
      <c r="AE180" s="86">
        <f>IF(OR(W180="SOPORTE_TELEFÓNICO",W180="ENVÍO"),0,IF(Y180="TIPO I",'BASE LIQUIDACION REDEBAN 2025'!$B$10,IF(Y180="TIPO II",'BASE LIQUIDACION REDEBAN 2025'!$B$11,IF(Y180="TIPO III",'BASE LIQUIDACION REDEBAN 2025'!$B$12,'BASE LIQUIDACION REDEBAN 2025'!$B$13))))</f>
        <v>75096.394270399993</v>
      </c>
      <c r="AF180" s="86">
        <f t="shared" si="2"/>
        <v>65960.072302</v>
      </c>
      <c r="AG180" s="141"/>
      <c r="AH180" s="141"/>
    </row>
    <row r="181" spans="1:34" s="78" customFormat="1" ht="13.15">
      <c r="A181" s="8" t="s">
        <v>90</v>
      </c>
      <c r="B181" s="94" t="str">
        <f>VLOOKUP(A181,'CENTRO DE COSTOS'!A:D,4,FALSE)</f>
        <v>JUAN SEBASTIÁN RÍOS CASTRILLÓN</v>
      </c>
      <c r="C181" s="94" t="str">
        <f>VLOOKUP(A181,'CENTRO DE COSTOS'!A:D,2,FALSE)</f>
        <v>0004-0005</v>
      </c>
      <c r="D181" s="8">
        <v>5615</v>
      </c>
      <c r="E181" s="8">
        <v>2788589</v>
      </c>
      <c r="F181" s="8">
        <v>24951</v>
      </c>
      <c r="G181" s="94" t="s">
        <v>1977</v>
      </c>
      <c r="H181" s="8" t="s">
        <v>249</v>
      </c>
      <c r="I181" s="8" t="s">
        <v>1026</v>
      </c>
      <c r="J181" s="8" t="s">
        <v>2148</v>
      </c>
      <c r="K181" s="8" t="s">
        <v>160</v>
      </c>
      <c r="L181" s="8" t="s">
        <v>2149</v>
      </c>
      <c r="M181" s="183">
        <v>45924.599305555559</v>
      </c>
      <c r="N181" s="183">
        <v>45925.549305555563</v>
      </c>
      <c r="O181" s="94" t="s">
        <v>1324</v>
      </c>
      <c r="P181" s="8" t="s">
        <v>1325</v>
      </c>
      <c r="Q181" s="8" t="s">
        <v>1351</v>
      </c>
      <c r="R181" s="8" t="s">
        <v>2150</v>
      </c>
      <c r="S181" s="94"/>
      <c r="T181" s="90"/>
      <c r="U181" s="8" t="s">
        <v>1328</v>
      </c>
      <c r="V181" s="8" t="s">
        <v>2151</v>
      </c>
      <c r="W181" s="8" t="s">
        <v>165</v>
      </c>
      <c r="X181" s="8" t="s">
        <v>2152</v>
      </c>
      <c r="Y181" s="8" t="s">
        <v>28</v>
      </c>
      <c r="Z181" s="8" t="s">
        <v>177</v>
      </c>
      <c r="AA181" s="8" t="s">
        <v>988</v>
      </c>
      <c r="AB181" s="8">
        <v>1</v>
      </c>
      <c r="AC181" s="8">
        <v>0</v>
      </c>
      <c r="AD181" s="86">
        <f>IF(W181="SOPORTE_TELEFÓNICO",'BASE LIQUIDACION REDEBAN 2025'!$B$19,IF(W181="ENVÍO",'BASE LIQUIDACION REDEBAN 2025'!$C$2,IF(Y181="TIPO I",'BASE LIQUIDACION REDEBAN 2025'!$C$2,IF(Y181="TIPO II",'BASE LIQUIDACION REDEBAN 2025'!$C$3,IF(Y181="TIPO III",'BASE LIQUIDACION REDEBAN 2025'!$C$4,IF(Y181="TIPO IV",'BASE LIQUIDACION REDEBAN 2025'!$C$5,IF(Z181="AEREO",'BASE LIQUIDACION REDEBAN 2025'!$B$6,'BASE LIQUIDACION REDEBAN 2025'!$C$5)))))))</f>
        <v>144967.87232000002</v>
      </c>
      <c r="AE181" s="86">
        <f>IF(OR(W181="SOPORTE_TELEFÓNICO",W181="ENVÍO"),0,IF(Y181="TIPO I",'BASE LIQUIDACION REDEBAN 2025'!$B$10,IF(Y181="TIPO II",'BASE LIQUIDACION REDEBAN 2025'!$B$11,IF(Y181="TIPO III",'BASE LIQUIDACION REDEBAN 2025'!$B$12,'BASE LIQUIDACION REDEBAN 2025'!$B$13))))</f>
        <v>140395.6348884</v>
      </c>
      <c r="AF181" s="86">
        <f t="shared" si="2"/>
        <v>144967.87232000002</v>
      </c>
      <c r="AG181" s="141"/>
      <c r="AH181" s="141"/>
    </row>
    <row r="182" spans="1:34" s="78" customFormat="1" ht="13.15">
      <c r="A182" s="8" t="s">
        <v>68</v>
      </c>
      <c r="B182" s="94" t="str">
        <f>VLOOKUP(A182,'CENTRO DE COSTOS'!A:D,4,FALSE)</f>
        <v>WILLIAM ASDRUBAL ROZO ROZO</v>
      </c>
      <c r="C182" s="94" t="str">
        <f>VLOOKUP(A182,'CENTRO DE COSTOS'!A:D,2,FALSE)</f>
        <v>0004-0004</v>
      </c>
      <c r="D182" s="8">
        <v>11001</v>
      </c>
      <c r="E182" s="8">
        <v>2788381</v>
      </c>
      <c r="F182" s="8">
        <v>47442</v>
      </c>
      <c r="G182" s="94" t="s">
        <v>1977</v>
      </c>
      <c r="H182" s="8" t="s">
        <v>417</v>
      </c>
      <c r="I182" s="8" t="s">
        <v>68</v>
      </c>
      <c r="J182" s="8" t="s">
        <v>2153</v>
      </c>
      <c r="K182" s="8" t="s">
        <v>160</v>
      </c>
      <c r="L182" s="8" t="s">
        <v>2154</v>
      </c>
      <c r="M182" s="183">
        <v>45924.574305555558</v>
      </c>
      <c r="N182" s="183">
        <v>45925.509027777778</v>
      </c>
      <c r="O182" s="94" t="s">
        <v>1324</v>
      </c>
      <c r="P182" s="8" t="s">
        <v>1333</v>
      </c>
      <c r="Q182" s="8" t="s">
        <v>1628</v>
      </c>
      <c r="R182" s="8" t="s">
        <v>1341</v>
      </c>
      <c r="S182" s="94"/>
      <c r="T182" s="90"/>
      <c r="U182" s="8" t="s">
        <v>1328</v>
      </c>
      <c r="V182" s="8" t="s">
        <v>2155</v>
      </c>
      <c r="W182" s="8" t="s">
        <v>165</v>
      </c>
      <c r="X182" s="8" t="s">
        <v>2156</v>
      </c>
      <c r="Y182" s="8" t="s">
        <v>25</v>
      </c>
      <c r="Z182" s="8" t="s">
        <v>177</v>
      </c>
      <c r="AA182" s="8" t="s">
        <v>792</v>
      </c>
      <c r="AB182" s="8">
        <v>1</v>
      </c>
      <c r="AC182" s="8">
        <v>0</v>
      </c>
      <c r="AD182" s="86">
        <f>IF(W182="SOPORTE_TELEFÓNICO",'BASE LIQUIDACION REDEBAN 2025'!$B$19,IF(W182="ENVÍO",'BASE LIQUIDACION REDEBAN 2025'!$C$2,IF(Y182="TIPO I",'BASE LIQUIDACION REDEBAN 2025'!$C$2,IF(Y182="TIPO II",'BASE LIQUIDACION REDEBAN 2025'!$C$3,IF(Y182="TIPO III",'BASE LIQUIDACION REDEBAN 2025'!$C$4,IF(Y182="TIPO IV",'BASE LIQUIDACION REDEBAN 2025'!$C$5,IF(Z182="AEREO",'BASE LIQUIDACION REDEBAN 2025'!$B$6,'BASE LIQUIDACION REDEBAN 2025'!$C$5)))))))</f>
        <v>65960.072302</v>
      </c>
      <c r="AE182" s="86">
        <f>IF(OR(W182="SOPORTE_TELEFÓNICO",W182="ENVÍO"),0,IF(Y182="TIPO I",'BASE LIQUIDACION REDEBAN 2025'!$B$10,IF(Y182="TIPO II",'BASE LIQUIDACION REDEBAN 2025'!$B$11,IF(Y182="TIPO III",'BASE LIQUIDACION REDEBAN 2025'!$B$12,'BASE LIQUIDACION REDEBAN 2025'!$B$13))))</f>
        <v>75096.394270399993</v>
      </c>
      <c r="AF182" s="86">
        <f t="shared" si="2"/>
        <v>65960.072302</v>
      </c>
      <c r="AG182" s="141"/>
      <c r="AH182" s="141"/>
    </row>
    <row r="183" spans="1:34" s="78" customFormat="1" ht="13.15">
      <c r="A183" s="8" t="s">
        <v>90</v>
      </c>
      <c r="B183" s="94" t="str">
        <f>VLOOKUP(A183,'CENTRO DE COSTOS'!A:D,4,FALSE)</f>
        <v>JUAN SEBASTIÁN RÍOS CASTRILLÓN</v>
      </c>
      <c r="C183" s="94" t="str">
        <f>VLOOKUP(A183,'CENTRO DE COSTOS'!A:D,2,FALSE)</f>
        <v>0004-0005</v>
      </c>
      <c r="D183" s="8">
        <v>5736</v>
      </c>
      <c r="E183" s="8">
        <v>2788378</v>
      </c>
      <c r="F183" s="8">
        <v>64924</v>
      </c>
      <c r="G183" s="94" t="s">
        <v>1977</v>
      </c>
      <c r="H183" s="8" t="s">
        <v>249</v>
      </c>
      <c r="I183" s="8" t="s">
        <v>586</v>
      </c>
      <c r="J183" s="8" t="s">
        <v>2157</v>
      </c>
      <c r="K183" s="8" t="s">
        <v>160</v>
      </c>
      <c r="L183" s="8" t="s">
        <v>2158</v>
      </c>
      <c r="M183" s="183">
        <v>45924.572916666657</v>
      </c>
      <c r="N183" s="183">
        <v>45926.409722222219</v>
      </c>
      <c r="O183" s="94" t="s">
        <v>1324</v>
      </c>
      <c r="P183" s="8" t="s">
        <v>1333</v>
      </c>
      <c r="Q183" s="8" t="s">
        <v>1628</v>
      </c>
      <c r="R183" s="8" t="s">
        <v>1341</v>
      </c>
      <c r="S183" s="94"/>
      <c r="T183" s="90"/>
      <c r="U183" s="8" t="s">
        <v>1328</v>
      </c>
      <c r="V183" s="8" t="s">
        <v>2159</v>
      </c>
      <c r="W183" s="8" t="s">
        <v>165</v>
      </c>
      <c r="X183" s="8" t="s">
        <v>2160</v>
      </c>
      <c r="Y183" s="8" t="s">
        <v>32</v>
      </c>
      <c r="Z183" s="8" t="s">
        <v>177</v>
      </c>
      <c r="AA183" s="8" t="s">
        <v>400</v>
      </c>
      <c r="AB183" s="8">
        <v>1</v>
      </c>
      <c r="AC183" s="8">
        <v>0</v>
      </c>
      <c r="AD183" s="86">
        <f>IF(W183="SOPORTE_TELEFÓNICO",'BASE LIQUIDACION REDEBAN 2025'!$B$19,IF(W183="ENVÍO",'BASE LIQUIDACION REDEBAN 2025'!$C$2,IF(Y183="TIPO I",'BASE LIQUIDACION REDEBAN 2025'!$C$2,IF(Y183="TIPO II",'BASE LIQUIDACION REDEBAN 2025'!$C$3,IF(Y183="TIPO III",'BASE LIQUIDACION REDEBAN 2025'!$C$4,IF(Y183="TIPO IV",'BASE LIQUIDACION REDEBAN 2025'!$C$5,IF(Z183="AEREO",'BASE LIQUIDACION REDEBAN 2025'!$B$6,'BASE LIQUIDACION REDEBAN 2025'!$C$5)))))))</f>
        <v>479588.87655000004</v>
      </c>
      <c r="AE183" s="86">
        <f>IF(OR(W183="SOPORTE_TELEFÓNICO",W183="ENVÍO"),0,IF(Y183="TIPO I",'BASE LIQUIDACION REDEBAN 2025'!$B$10,IF(Y183="TIPO II",'BASE LIQUIDACION REDEBAN 2025'!$B$11,IF(Y183="TIPO III",'BASE LIQUIDACION REDEBAN 2025'!$B$12,'BASE LIQUIDACION REDEBAN 2025'!$B$13))))</f>
        <v>196536.5258152</v>
      </c>
      <c r="AF183" s="86">
        <f t="shared" si="2"/>
        <v>479588.87655000004</v>
      </c>
      <c r="AG183" s="141"/>
      <c r="AH183" s="141"/>
    </row>
    <row r="184" spans="1:34" s="78" customFormat="1" ht="13.15">
      <c r="A184" s="8" t="s">
        <v>90</v>
      </c>
      <c r="B184" s="94" t="str">
        <f>VLOOKUP(A184,'CENTRO DE COSTOS'!A:D,4,FALSE)</f>
        <v>JUAN SEBASTIÁN RÍOS CASTRILLÓN</v>
      </c>
      <c r="C184" s="94" t="str">
        <f>VLOOKUP(A184,'CENTRO DE COSTOS'!A:D,2,FALSE)</f>
        <v>0004-0005</v>
      </c>
      <c r="D184" s="8">
        <v>5001</v>
      </c>
      <c r="E184" s="8">
        <v>2788269</v>
      </c>
      <c r="F184" s="8">
        <v>32362</v>
      </c>
      <c r="G184" s="94" t="s">
        <v>1977</v>
      </c>
      <c r="H184" s="8" t="s">
        <v>249</v>
      </c>
      <c r="I184" s="8" t="s">
        <v>90</v>
      </c>
      <c r="J184" s="8" t="s">
        <v>2161</v>
      </c>
      <c r="K184" s="8" t="s">
        <v>160</v>
      </c>
      <c r="L184" s="8" t="s">
        <v>2162</v>
      </c>
      <c r="M184" s="183">
        <v>45924.568055555559</v>
      </c>
      <c r="N184" s="183">
        <v>45925.418055555558</v>
      </c>
      <c r="O184" s="94" t="s">
        <v>1324</v>
      </c>
      <c r="P184" s="8" t="s">
        <v>1333</v>
      </c>
      <c r="Q184" s="8" t="s">
        <v>1407</v>
      </c>
      <c r="R184" s="8" t="s">
        <v>1341</v>
      </c>
      <c r="S184" s="94"/>
      <c r="T184" s="90"/>
      <c r="U184" s="8" t="s">
        <v>1328</v>
      </c>
      <c r="V184" s="8" t="s">
        <v>2163</v>
      </c>
      <c r="W184" s="8" t="s">
        <v>165</v>
      </c>
      <c r="X184" s="8" t="s">
        <v>2164</v>
      </c>
      <c r="Y184" s="8" t="s">
        <v>25</v>
      </c>
      <c r="Z184" s="8" t="s">
        <v>177</v>
      </c>
      <c r="AA184" s="8" t="s">
        <v>1458</v>
      </c>
      <c r="AB184" s="8">
        <v>1</v>
      </c>
      <c r="AC184" s="8">
        <v>0</v>
      </c>
      <c r="AD184" s="86">
        <f>IF(W184="SOPORTE_TELEFÓNICO",'BASE LIQUIDACION REDEBAN 2025'!$B$19,IF(W184="ENVÍO",'BASE LIQUIDACION REDEBAN 2025'!$C$2,IF(Y184="TIPO I",'BASE LIQUIDACION REDEBAN 2025'!$C$2,IF(Y184="TIPO II",'BASE LIQUIDACION REDEBAN 2025'!$C$3,IF(Y184="TIPO III",'BASE LIQUIDACION REDEBAN 2025'!$C$4,IF(Y184="TIPO IV",'BASE LIQUIDACION REDEBAN 2025'!$C$5,IF(Z184="AEREO",'BASE LIQUIDACION REDEBAN 2025'!$B$6,'BASE LIQUIDACION REDEBAN 2025'!$C$5)))))))</f>
        <v>65960.072302</v>
      </c>
      <c r="AE184" s="86">
        <f>IF(OR(W184="SOPORTE_TELEFÓNICO",W184="ENVÍO"),0,IF(Y184="TIPO I",'BASE LIQUIDACION REDEBAN 2025'!$B$10,IF(Y184="TIPO II",'BASE LIQUIDACION REDEBAN 2025'!$B$11,IF(Y184="TIPO III",'BASE LIQUIDACION REDEBAN 2025'!$B$12,'BASE LIQUIDACION REDEBAN 2025'!$B$13))))</f>
        <v>75096.394270399993</v>
      </c>
      <c r="AF184" s="86">
        <f t="shared" si="2"/>
        <v>65960.072302</v>
      </c>
      <c r="AG184" s="141"/>
      <c r="AH184" s="141"/>
    </row>
    <row r="185" spans="1:34" s="78" customFormat="1" ht="13.15">
      <c r="A185" s="8" t="s">
        <v>68</v>
      </c>
      <c r="B185" s="94" t="str">
        <f>VLOOKUP(A185,'CENTRO DE COSTOS'!A:D,4,FALSE)</f>
        <v>WILLIAM ASDRUBAL ROZO ROZO</v>
      </c>
      <c r="C185" s="94" t="str">
        <f>VLOOKUP(A185,'CENTRO DE COSTOS'!A:D,2,FALSE)</f>
        <v>0004-0004</v>
      </c>
      <c r="D185" s="8">
        <v>11001</v>
      </c>
      <c r="E185" s="8">
        <v>2788208</v>
      </c>
      <c r="F185" s="8">
        <v>13192</v>
      </c>
      <c r="G185" s="94" t="s">
        <v>1977</v>
      </c>
      <c r="H185" s="8" t="s">
        <v>417</v>
      </c>
      <c r="I185" s="8" t="s">
        <v>68</v>
      </c>
      <c r="J185" s="8" t="s">
        <v>2165</v>
      </c>
      <c r="K185" s="8" t="s">
        <v>160</v>
      </c>
      <c r="L185" s="8" t="s">
        <v>2166</v>
      </c>
      <c r="M185" s="183">
        <v>45924.538888888892</v>
      </c>
      <c r="N185" s="183">
        <v>45925.513194444437</v>
      </c>
      <c r="O185" s="94" t="s">
        <v>1324</v>
      </c>
      <c r="P185" s="8" t="s">
        <v>1333</v>
      </c>
      <c r="Q185" s="8" t="s">
        <v>1326</v>
      </c>
      <c r="R185" s="8" t="s">
        <v>1470</v>
      </c>
      <c r="S185" s="94"/>
      <c r="T185" s="90"/>
      <c r="U185" s="8" t="s">
        <v>1328</v>
      </c>
      <c r="V185" s="8" t="s">
        <v>2167</v>
      </c>
      <c r="W185" s="8" t="s">
        <v>165</v>
      </c>
      <c r="X185" s="8" t="s">
        <v>2168</v>
      </c>
      <c r="Y185" s="8" t="s">
        <v>25</v>
      </c>
      <c r="Z185" s="8" t="s">
        <v>177</v>
      </c>
      <c r="AA185" s="8" t="s">
        <v>541</v>
      </c>
      <c r="AB185" s="8">
        <v>1</v>
      </c>
      <c r="AC185" s="8">
        <v>0</v>
      </c>
      <c r="AD185" s="86">
        <f>IF(W185="SOPORTE_TELEFÓNICO",'BASE LIQUIDACION REDEBAN 2025'!$B$19,IF(W185="ENVÍO",'BASE LIQUIDACION REDEBAN 2025'!$C$2,IF(Y185="TIPO I",'BASE LIQUIDACION REDEBAN 2025'!$C$2,IF(Y185="TIPO II",'BASE LIQUIDACION REDEBAN 2025'!$C$3,IF(Y185="TIPO III",'BASE LIQUIDACION REDEBAN 2025'!$C$4,IF(Y185="TIPO IV",'BASE LIQUIDACION REDEBAN 2025'!$C$5,IF(Z185="AEREO",'BASE LIQUIDACION REDEBAN 2025'!$B$6,'BASE LIQUIDACION REDEBAN 2025'!$C$5)))))))</f>
        <v>65960.072302</v>
      </c>
      <c r="AE185" s="86">
        <f>IF(OR(W185="SOPORTE_TELEFÓNICO",W185="ENVÍO"),0,IF(Y185="TIPO I",'BASE LIQUIDACION REDEBAN 2025'!$B$10,IF(Y185="TIPO II",'BASE LIQUIDACION REDEBAN 2025'!$B$11,IF(Y185="TIPO III",'BASE LIQUIDACION REDEBAN 2025'!$B$12,'BASE LIQUIDACION REDEBAN 2025'!$B$13))))</f>
        <v>75096.394270399993</v>
      </c>
      <c r="AF185" s="86">
        <f t="shared" si="2"/>
        <v>65960.072302</v>
      </c>
      <c r="AG185" s="141"/>
      <c r="AH185" s="141"/>
    </row>
    <row r="186" spans="1:34" s="78" customFormat="1" ht="13.15">
      <c r="A186" s="8" t="s">
        <v>68</v>
      </c>
      <c r="B186" s="94" t="str">
        <f>VLOOKUP(A186,'CENTRO DE COSTOS'!A:D,4,FALSE)</f>
        <v>WILLIAM ASDRUBAL ROZO ROZO</v>
      </c>
      <c r="C186" s="94" t="str">
        <f>VLOOKUP(A186,'CENTRO DE COSTOS'!A:D,2,FALSE)</f>
        <v>0004-0004</v>
      </c>
      <c r="D186" s="8">
        <v>11001</v>
      </c>
      <c r="E186" s="8">
        <v>2788108</v>
      </c>
      <c r="F186" s="8">
        <v>13192</v>
      </c>
      <c r="G186" s="94" t="s">
        <v>1977</v>
      </c>
      <c r="H186" s="8" t="s">
        <v>417</v>
      </c>
      <c r="I186" s="8" t="s">
        <v>68</v>
      </c>
      <c r="J186" s="8" t="s">
        <v>2165</v>
      </c>
      <c r="K186" s="8" t="s">
        <v>160</v>
      </c>
      <c r="L186" s="8" t="s">
        <v>2169</v>
      </c>
      <c r="M186" s="183">
        <v>45924.527777777781</v>
      </c>
      <c r="N186" s="183">
        <v>45925.511805555558</v>
      </c>
      <c r="O186" s="94" t="s">
        <v>1324</v>
      </c>
      <c r="P186" s="8" t="s">
        <v>1333</v>
      </c>
      <c r="Q186" s="8" t="s">
        <v>1326</v>
      </c>
      <c r="R186" s="8" t="s">
        <v>1470</v>
      </c>
      <c r="S186" s="94"/>
      <c r="T186" s="90"/>
      <c r="U186" s="8" t="s">
        <v>1328</v>
      </c>
      <c r="V186" s="8" t="s">
        <v>2167</v>
      </c>
      <c r="W186" s="8" t="s">
        <v>165</v>
      </c>
      <c r="X186" s="8" t="s">
        <v>2170</v>
      </c>
      <c r="Y186" s="8" t="s">
        <v>25</v>
      </c>
      <c r="Z186" s="8" t="s">
        <v>177</v>
      </c>
      <c r="AA186" s="8" t="s">
        <v>541</v>
      </c>
      <c r="AB186" s="8">
        <v>1</v>
      </c>
      <c r="AC186" s="8">
        <v>0</v>
      </c>
      <c r="AD186" s="86">
        <f>IF(W186="SOPORTE_TELEFÓNICO",'BASE LIQUIDACION REDEBAN 2025'!$B$19,IF(W186="ENVÍO",'BASE LIQUIDACION REDEBAN 2025'!$C$2,IF(Y186="TIPO I",'BASE LIQUIDACION REDEBAN 2025'!$C$2,IF(Y186="TIPO II",'BASE LIQUIDACION REDEBAN 2025'!$C$3,IF(Y186="TIPO III",'BASE LIQUIDACION REDEBAN 2025'!$C$4,IF(Y186="TIPO IV",'BASE LIQUIDACION REDEBAN 2025'!$C$5,IF(Z186="AEREO",'BASE LIQUIDACION REDEBAN 2025'!$B$6,'BASE LIQUIDACION REDEBAN 2025'!$C$5)))))))</f>
        <v>65960.072302</v>
      </c>
      <c r="AE186" s="86">
        <f>IF(OR(W186="SOPORTE_TELEFÓNICO",W186="ENVÍO"),0,IF(Y186="TIPO I",'BASE LIQUIDACION REDEBAN 2025'!$B$10,IF(Y186="TIPO II",'BASE LIQUIDACION REDEBAN 2025'!$B$11,IF(Y186="TIPO III",'BASE LIQUIDACION REDEBAN 2025'!$B$12,'BASE LIQUIDACION REDEBAN 2025'!$B$13))))</f>
        <v>75096.394270399993</v>
      </c>
      <c r="AF186" s="86">
        <f t="shared" si="2"/>
        <v>65960.072302</v>
      </c>
      <c r="AG186" s="141"/>
      <c r="AH186" s="141"/>
    </row>
    <row r="187" spans="1:34" s="78" customFormat="1" ht="13.15">
      <c r="A187" s="8" t="s">
        <v>90</v>
      </c>
      <c r="B187" s="94" t="str">
        <f>VLOOKUP(A187,'CENTRO DE COSTOS'!A:D,4,FALSE)</f>
        <v>JUAN SEBASTIÁN RÍOS CASTRILLÓN</v>
      </c>
      <c r="C187" s="94" t="str">
        <f>VLOOKUP(A187,'CENTRO DE COSTOS'!A:D,2,FALSE)</f>
        <v>0004-0005</v>
      </c>
      <c r="D187" s="8">
        <v>5686</v>
      </c>
      <c r="E187" s="8">
        <v>2787963</v>
      </c>
      <c r="F187" s="8">
        <v>61159</v>
      </c>
      <c r="G187" s="94" t="s">
        <v>1977</v>
      </c>
      <c r="H187" s="8" t="s">
        <v>249</v>
      </c>
      <c r="I187" s="8" t="s">
        <v>1692</v>
      </c>
      <c r="J187" s="8" t="s">
        <v>2171</v>
      </c>
      <c r="K187" s="8" t="s">
        <v>160</v>
      </c>
      <c r="L187" s="8" t="s">
        <v>2172</v>
      </c>
      <c r="M187" s="183">
        <v>45924.51666666667</v>
      </c>
      <c r="N187" s="183">
        <v>45925.54583333333</v>
      </c>
      <c r="O187" s="94" t="s">
        <v>1324</v>
      </c>
      <c r="P187" s="8" t="s">
        <v>1333</v>
      </c>
      <c r="Q187" s="8" t="s">
        <v>1326</v>
      </c>
      <c r="R187" s="8" t="s">
        <v>1381</v>
      </c>
      <c r="S187" s="94"/>
      <c r="T187" s="90"/>
      <c r="U187" s="8" t="s">
        <v>1328</v>
      </c>
      <c r="V187" s="8" t="s">
        <v>2173</v>
      </c>
      <c r="W187" s="8" t="s">
        <v>165</v>
      </c>
      <c r="X187" s="8" t="s">
        <v>2174</v>
      </c>
      <c r="Y187" s="8" t="s">
        <v>28</v>
      </c>
      <c r="Z187" s="8" t="s">
        <v>177</v>
      </c>
      <c r="AA187" s="8" t="s">
        <v>1384</v>
      </c>
      <c r="AB187" s="8">
        <v>1</v>
      </c>
      <c r="AC187" s="8">
        <v>0</v>
      </c>
      <c r="AD187" s="86">
        <f>IF(W187="SOPORTE_TELEFÓNICO",'BASE LIQUIDACION REDEBAN 2025'!$B$19,IF(W187="ENVÍO",'BASE LIQUIDACION REDEBAN 2025'!$C$2,IF(Y187="TIPO I",'BASE LIQUIDACION REDEBAN 2025'!$C$2,IF(Y187="TIPO II",'BASE LIQUIDACION REDEBAN 2025'!$C$3,IF(Y187="TIPO III",'BASE LIQUIDACION REDEBAN 2025'!$C$4,IF(Y187="TIPO IV",'BASE LIQUIDACION REDEBAN 2025'!$C$5,IF(Z187="AEREO",'BASE LIQUIDACION REDEBAN 2025'!$B$6,'BASE LIQUIDACION REDEBAN 2025'!$C$5)))))))</f>
        <v>144967.87232000002</v>
      </c>
      <c r="AE187" s="86">
        <f>IF(OR(W187="SOPORTE_TELEFÓNICO",W187="ENVÍO"),0,IF(Y187="TIPO I",'BASE LIQUIDACION REDEBAN 2025'!$B$10,IF(Y187="TIPO II",'BASE LIQUIDACION REDEBAN 2025'!$B$11,IF(Y187="TIPO III",'BASE LIQUIDACION REDEBAN 2025'!$B$12,'BASE LIQUIDACION REDEBAN 2025'!$B$13))))</f>
        <v>140395.6348884</v>
      </c>
      <c r="AF187" s="86">
        <f t="shared" si="2"/>
        <v>144967.87232000002</v>
      </c>
      <c r="AG187" s="141"/>
      <c r="AH187" s="141"/>
    </row>
    <row r="188" spans="1:34" s="78" customFormat="1" ht="13.15">
      <c r="A188" s="8" t="s">
        <v>90</v>
      </c>
      <c r="B188" s="94" t="str">
        <f>VLOOKUP(A188,'CENTRO DE COSTOS'!A:D,4,FALSE)</f>
        <v>JUAN SEBASTIÁN RÍOS CASTRILLÓN</v>
      </c>
      <c r="C188" s="94" t="str">
        <f>VLOOKUP(A188,'CENTRO DE COSTOS'!A:D,2,FALSE)</f>
        <v>0004-0005</v>
      </c>
      <c r="D188" s="8">
        <v>5001</v>
      </c>
      <c r="E188" s="8">
        <v>2787901</v>
      </c>
      <c r="F188" s="8">
        <v>79925</v>
      </c>
      <c r="G188" s="94" t="s">
        <v>1977</v>
      </c>
      <c r="H188" s="8" t="s">
        <v>249</v>
      </c>
      <c r="I188" s="8" t="s">
        <v>90</v>
      </c>
      <c r="J188" s="8" t="s">
        <v>2175</v>
      </c>
      <c r="K188" s="8" t="s">
        <v>160</v>
      </c>
      <c r="L188" s="8" t="s">
        <v>2176</v>
      </c>
      <c r="M188" s="183">
        <v>45924.499305555553</v>
      </c>
      <c r="N188" s="183">
        <v>45924.577777777777</v>
      </c>
      <c r="O188" s="94" t="s">
        <v>1324</v>
      </c>
      <c r="P188" s="8" t="s">
        <v>1333</v>
      </c>
      <c r="Q188" s="8" t="s">
        <v>1375</v>
      </c>
      <c r="R188" s="8" t="s">
        <v>1444</v>
      </c>
      <c r="S188" s="94"/>
      <c r="T188" s="90"/>
      <c r="U188" s="8" t="s">
        <v>1328</v>
      </c>
      <c r="V188" s="8" t="s">
        <v>2177</v>
      </c>
      <c r="W188" s="8" t="s">
        <v>165</v>
      </c>
      <c r="X188" s="8" t="s">
        <v>2178</v>
      </c>
      <c r="Y188" s="8" t="s">
        <v>25</v>
      </c>
      <c r="Z188" s="8" t="s">
        <v>177</v>
      </c>
      <c r="AA188" s="8" t="s">
        <v>578</v>
      </c>
      <c r="AB188" s="8">
        <v>1</v>
      </c>
      <c r="AC188" s="8">
        <v>0</v>
      </c>
      <c r="AD188" s="86">
        <f>IF(W188="SOPORTE_TELEFÓNICO",'BASE LIQUIDACION REDEBAN 2025'!$B$19,IF(W188="ENVÍO",'BASE LIQUIDACION REDEBAN 2025'!$C$2,IF(Y188="TIPO I",'BASE LIQUIDACION REDEBAN 2025'!$C$2,IF(Y188="TIPO II",'BASE LIQUIDACION REDEBAN 2025'!$C$3,IF(Y188="TIPO III",'BASE LIQUIDACION REDEBAN 2025'!$C$4,IF(Y188="TIPO IV",'BASE LIQUIDACION REDEBAN 2025'!$C$5,IF(Z188="AEREO",'BASE LIQUIDACION REDEBAN 2025'!$B$6,'BASE LIQUIDACION REDEBAN 2025'!$C$5)))))))</f>
        <v>65960.072302</v>
      </c>
      <c r="AE188" s="86">
        <f>IF(OR(W188="SOPORTE_TELEFÓNICO",W188="ENVÍO"),0,IF(Y188="TIPO I",'BASE LIQUIDACION REDEBAN 2025'!$B$10,IF(Y188="TIPO II",'BASE LIQUIDACION REDEBAN 2025'!$B$11,IF(Y188="TIPO III",'BASE LIQUIDACION REDEBAN 2025'!$B$12,'BASE LIQUIDACION REDEBAN 2025'!$B$13))))</f>
        <v>75096.394270399993</v>
      </c>
      <c r="AF188" s="86">
        <f t="shared" si="2"/>
        <v>65960.072302</v>
      </c>
      <c r="AG188" s="141"/>
      <c r="AH188" s="141"/>
    </row>
    <row r="189" spans="1:34" s="78" customFormat="1" ht="13.15">
      <c r="A189" s="8" t="s">
        <v>80</v>
      </c>
      <c r="B189" s="94" t="str">
        <f>VLOOKUP(A189,'CENTRO DE COSTOS'!A:D,4,FALSE)</f>
        <v>JOSE MAURICIO HERNANDEZ ROJAS</v>
      </c>
      <c r="C189" s="94" t="str">
        <f>VLOOKUP(A189,'CENTRO DE COSTOS'!A:D,2,FALSE)</f>
        <v>0004-0001</v>
      </c>
      <c r="D189" s="8">
        <v>13001</v>
      </c>
      <c r="E189" s="8">
        <v>2787583</v>
      </c>
      <c r="F189" s="8">
        <v>34556</v>
      </c>
      <c r="G189" s="94" t="s">
        <v>1977</v>
      </c>
      <c r="H189" s="8" t="s">
        <v>685</v>
      </c>
      <c r="I189" s="8" t="s">
        <v>80</v>
      </c>
      <c r="J189" s="8" t="s">
        <v>2179</v>
      </c>
      <c r="K189" s="8" t="s">
        <v>160</v>
      </c>
      <c r="L189" s="8" t="s">
        <v>2180</v>
      </c>
      <c r="M189" s="183">
        <v>45924.490277777782</v>
      </c>
      <c r="N189" s="183">
        <v>45924.65</v>
      </c>
      <c r="O189" s="94" t="s">
        <v>1324</v>
      </c>
      <c r="P189" s="8" t="s">
        <v>1333</v>
      </c>
      <c r="Q189" s="8" t="s">
        <v>1512</v>
      </c>
      <c r="R189" s="8" t="s">
        <v>1512</v>
      </c>
      <c r="S189" s="94"/>
      <c r="T189" s="90"/>
      <c r="U189" s="8" t="s">
        <v>1328</v>
      </c>
      <c r="V189" s="8" t="s">
        <v>2181</v>
      </c>
      <c r="W189" s="8" t="s">
        <v>1552</v>
      </c>
      <c r="X189" s="8" t="s">
        <v>1553</v>
      </c>
      <c r="Y189" s="8" t="s">
        <v>25</v>
      </c>
      <c r="Z189" s="8" t="s">
        <v>177</v>
      </c>
      <c r="AA189" s="8" t="s">
        <v>690</v>
      </c>
      <c r="AB189" s="8">
        <v>0</v>
      </c>
      <c r="AC189" s="8">
        <v>0</v>
      </c>
      <c r="AD189" s="86">
        <f>IF(W189="SOPORTE_TELEFÓNICO",'BASE LIQUIDACION REDEBAN 2025'!$B$19,IF(W189="ENVÍO",'BASE LIQUIDACION REDEBAN 2025'!$C$2,IF(Y189="TIPO I",'BASE LIQUIDACION REDEBAN 2025'!$C$2,IF(Y189="TIPO II",'BASE LIQUIDACION REDEBAN 2025'!$C$3,IF(Y189="TIPO III",'BASE LIQUIDACION REDEBAN 2025'!$C$4,IF(Y189="TIPO IV",'BASE LIQUIDACION REDEBAN 2025'!$C$5,IF(Z189="AEREO",'BASE LIQUIDACION REDEBAN 2025'!$B$6,'BASE LIQUIDACION REDEBAN 2025'!$C$5)))))))</f>
        <v>41241.0800752</v>
      </c>
      <c r="AE189" s="86">
        <f>IF(OR(W189="SOPORTE_TELEFÓNICO",W189="ENVÍO"),0,IF(Y189="TIPO I",'BASE LIQUIDACION REDEBAN 2025'!$B$10,IF(Y189="TIPO II",'BASE LIQUIDACION REDEBAN 2025'!$B$11,IF(Y189="TIPO III",'BASE LIQUIDACION REDEBAN 2025'!$B$12,'BASE LIQUIDACION REDEBAN 2025'!$B$13))))</f>
        <v>0</v>
      </c>
      <c r="AF189" s="86">
        <f t="shared" si="2"/>
        <v>41241.0800752</v>
      </c>
      <c r="AG189" s="141"/>
      <c r="AH189" s="141"/>
    </row>
    <row r="190" spans="1:34" s="78" customFormat="1" ht="13.15">
      <c r="A190" s="8" t="s">
        <v>76</v>
      </c>
      <c r="B190" s="94" t="str">
        <f>VLOOKUP(A190,'CENTRO DE COSTOS'!A:D,4,FALSE)</f>
        <v>DIEGO FERNANDO HENAO CARDONA</v>
      </c>
      <c r="C190" s="94" t="str">
        <f>VLOOKUP(A190,'CENTRO DE COSTOS'!A:D,2,FALSE)</f>
        <v>0004-0003</v>
      </c>
      <c r="D190" s="8">
        <v>76001</v>
      </c>
      <c r="E190" s="8">
        <v>2787486</v>
      </c>
      <c r="F190" s="8">
        <v>72176</v>
      </c>
      <c r="G190" s="94" t="s">
        <v>1977</v>
      </c>
      <c r="H190" s="8" t="s">
        <v>232</v>
      </c>
      <c r="I190" s="8" t="s">
        <v>76</v>
      </c>
      <c r="J190" s="8" t="s">
        <v>2182</v>
      </c>
      <c r="K190" s="8" t="s">
        <v>160</v>
      </c>
      <c r="L190" s="8" t="s">
        <v>2183</v>
      </c>
      <c r="M190" s="183">
        <v>45924.481944444437</v>
      </c>
      <c r="N190" s="183">
        <v>45924.65347222222</v>
      </c>
      <c r="O190" s="94" t="s">
        <v>1324</v>
      </c>
      <c r="P190" s="8" t="s">
        <v>1333</v>
      </c>
      <c r="Q190" s="8" t="s">
        <v>1375</v>
      </c>
      <c r="R190" s="8" t="s">
        <v>1444</v>
      </c>
      <c r="S190" s="94"/>
      <c r="T190" s="90"/>
      <c r="U190" s="8" t="s">
        <v>1328</v>
      </c>
      <c r="V190" s="8" t="s">
        <v>2184</v>
      </c>
      <c r="W190" s="8" t="s">
        <v>165</v>
      </c>
      <c r="X190" s="8" t="s">
        <v>2185</v>
      </c>
      <c r="Y190" s="8" t="s">
        <v>25</v>
      </c>
      <c r="Z190" s="8" t="s">
        <v>177</v>
      </c>
      <c r="AA190" s="8" t="s">
        <v>1498</v>
      </c>
      <c r="AB190" s="8">
        <v>1</v>
      </c>
      <c r="AC190" s="8">
        <v>0</v>
      </c>
      <c r="AD190" s="86">
        <f>IF(W190="SOPORTE_TELEFÓNICO",'BASE LIQUIDACION REDEBAN 2025'!$B$19,IF(W190="ENVÍO",'BASE LIQUIDACION REDEBAN 2025'!$C$2,IF(Y190="TIPO I",'BASE LIQUIDACION REDEBAN 2025'!$C$2,IF(Y190="TIPO II",'BASE LIQUIDACION REDEBAN 2025'!$C$3,IF(Y190="TIPO III",'BASE LIQUIDACION REDEBAN 2025'!$C$4,IF(Y190="TIPO IV",'BASE LIQUIDACION REDEBAN 2025'!$C$5,IF(Z190="AEREO",'BASE LIQUIDACION REDEBAN 2025'!$B$6,'BASE LIQUIDACION REDEBAN 2025'!$C$5)))))))</f>
        <v>65960.072302</v>
      </c>
      <c r="AE190" s="86">
        <f>IF(OR(W190="SOPORTE_TELEFÓNICO",W190="ENVÍO"),0,IF(Y190="TIPO I",'BASE LIQUIDACION REDEBAN 2025'!$B$10,IF(Y190="TIPO II",'BASE LIQUIDACION REDEBAN 2025'!$B$11,IF(Y190="TIPO III",'BASE LIQUIDACION REDEBAN 2025'!$B$12,'BASE LIQUIDACION REDEBAN 2025'!$B$13))))</f>
        <v>75096.394270399993</v>
      </c>
      <c r="AF190" s="86">
        <f t="shared" si="2"/>
        <v>65960.072302</v>
      </c>
      <c r="AG190" s="141"/>
      <c r="AH190" s="141"/>
    </row>
    <row r="191" spans="1:34" s="78" customFormat="1" ht="13.15">
      <c r="A191" s="8" t="s">
        <v>90</v>
      </c>
      <c r="B191" s="94" t="str">
        <f>VLOOKUP(A191,'CENTRO DE COSTOS'!A:D,4,FALSE)</f>
        <v>JUAN SEBASTIÁN RÍOS CASTRILLÓN</v>
      </c>
      <c r="C191" s="94" t="str">
        <f>VLOOKUP(A191,'CENTRO DE COSTOS'!A:D,2,FALSE)</f>
        <v>0004-0005</v>
      </c>
      <c r="D191" s="8">
        <v>5001</v>
      </c>
      <c r="E191" s="8">
        <v>2787529</v>
      </c>
      <c r="F191" s="8">
        <v>40107</v>
      </c>
      <c r="G191" s="94" t="s">
        <v>1977</v>
      </c>
      <c r="H191" s="8" t="s">
        <v>249</v>
      </c>
      <c r="I191" s="8" t="s">
        <v>90</v>
      </c>
      <c r="J191" s="8" t="s">
        <v>2186</v>
      </c>
      <c r="K191" s="8" t="s">
        <v>160</v>
      </c>
      <c r="L191" s="8" t="s">
        <v>2187</v>
      </c>
      <c r="M191" s="183">
        <v>45924.478472222218</v>
      </c>
      <c r="N191" s="183">
        <v>45924.651388888888</v>
      </c>
      <c r="O191" s="94" t="s">
        <v>1324</v>
      </c>
      <c r="P191" s="8" t="s">
        <v>1333</v>
      </c>
      <c r="Q191" s="8" t="s">
        <v>1375</v>
      </c>
      <c r="R191" s="8" t="s">
        <v>1376</v>
      </c>
      <c r="S191" s="94"/>
      <c r="T191" s="90"/>
      <c r="U191" s="8" t="s">
        <v>1328</v>
      </c>
      <c r="V191" s="8" t="s">
        <v>2188</v>
      </c>
      <c r="W191" s="8" t="s">
        <v>165</v>
      </c>
      <c r="X191" s="8" t="s">
        <v>2189</v>
      </c>
      <c r="Y191" s="8" t="s">
        <v>25</v>
      </c>
      <c r="Z191" s="8" t="s">
        <v>177</v>
      </c>
      <c r="AA191" s="8" t="s">
        <v>361</v>
      </c>
      <c r="AB191" s="8">
        <v>1</v>
      </c>
      <c r="AC191" s="8">
        <v>0</v>
      </c>
      <c r="AD191" s="86">
        <f>IF(W191="SOPORTE_TELEFÓNICO",'BASE LIQUIDACION REDEBAN 2025'!$B$19,IF(W191="ENVÍO",'BASE LIQUIDACION REDEBAN 2025'!$C$2,IF(Y191="TIPO I",'BASE LIQUIDACION REDEBAN 2025'!$C$2,IF(Y191="TIPO II",'BASE LIQUIDACION REDEBAN 2025'!$C$3,IF(Y191="TIPO III",'BASE LIQUIDACION REDEBAN 2025'!$C$4,IF(Y191="TIPO IV",'BASE LIQUIDACION REDEBAN 2025'!$C$5,IF(Z191="AEREO",'BASE LIQUIDACION REDEBAN 2025'!$B$6,'BASE LIQUIDACION REDEBAN 2025'!$C$5)))))))</f>
        <v>65960.072302</v>
      </c>
      <c r="AE191" s="86">
        <f>IF(OR(W191="SOPORTE_TELEFÓNICO",W191="ENVÍO"),0,IF(Y191="TIPO I",'BASE LIQUIDACION REDEBAN 2025'!$B$10,IF(Y191="TIPO II",'BASE LIQUIDACION REDEBAN 2025'!$B$11,IF(Y191="TIPO III",'BASE LIQUIDACION REDEBAN 2025'!$B$12,'BASE LIQUIDACION REDEBAN 2025'!$B$13))))</f>
        <v>75096.394270399993</v>
      </c>
      <c r="AF191" s="86">
        <f t="shared" si="2"/>
        <v>65960.072302</v>
      </c>
      <c r="AG191" s="141"/>
      <c r="AH191" s="141"/>
    </row>
    <row r="192" spans="1:34" s="78" customFormat="1" ht="13.15">
      <c r="A192" s="8" t="s">
        <v>90</v>
      </c>
      <c r="B192" s="94" t="str">
        <f>VLOOKUP(A192,'CENTRO DE COSTOS'!A:D,4,FALSE)</f>
        <v>JUAN SEBASTIÁN RÍOS CASTRILLÓN</v>
      </c>
      <c r="C192" s="94" t="str">
        <f>VLOOKUP(A192,'CENTRO DE COSTOS'!A:D,2,FALSE)</f>
        <v>0004-0005</v>
      </c>
      <c r="D192" s="8">
        <v>5001</v>
      </c>
      <c r="E192" s="8">
        <v>2787461</v>
      </c>
      <c r="F192" s="8">
        <v>16357</v>
      </c>
      <c r="G192" s="94" t="s">
        <v>1977</v>
      </c>
      <c r="H192" s="8" t="s">
        <v>249</v>
      </c>
      <c r="I192" s="8" t="s">
        <v>90</v>
      </c>
      <c r="J192" s="8" t="s">
        <v>2190</v>
      </c>
      <c r="K192" s="8" t="s">
        <v>160</v>
      </c>
      <c r="L192" s="8" t="s">
        <v>2191</v>
      </c>
      <c r="M192" s="183">
        <v>45924.475694444453</v>
      </c>
      <c r="N192" s="183">
        <v>45924.655555555553</v>
      </c>
      <c r="O192" s="94" t="s">
        <v>1324</v>
      </c>
      <c r="P192" s="8" t="s">
        <v>1333</v>
      </c>
      <c r="Q192" s="8" t="s">
        <v>1334</v>
      </c>
      <c r="R192" s="8" t="s">
        <v>1341</v>
      </c>
      <c r="S192" s="94"/>
      <c r="T192" s="90"/>
      <c r="U192" s="8" t="s">
        <v>1328</v>
      </c>
      <c r="V192" s="8" t="s">
        <v>2192</v>
      </c>
      <c r="W192" s="8" t="s">
        <v>165</v>
      </c>
      <c r="X192" s="8" t="s">
        <v>2193</v>
      </c>
      <c r="Y192" s="8" t="s">
        <v>25</v>
      </c>
      <c r="Z192" s="8" t="s">
        <v>177</v>
      </c>
      <c r="AA192" s="8" t="s">
        <v>578</v>
      </c>
      <c r="AB192" s="8">
        <v>1</v>
      </c>
      <c r="AC192" s="8">
        <v>0</v>
      </c>
      <c r="AD192" s="86">
        <f>IF(W192="SOPORTE_TELEFÓNICO",'BASE LIQUIDACION REDEBAN 2025'!$B$19,IF(W192="ENVÍO",'BASE LIQUIDACION REDEBAN 2025'!$C$2,IF(Y192="TIPO I",'BASE LIQUIDACION REDEBAN 2025'!$C$2,IF(Y192="TIPO II",'BASE LIQUIDACION REDEBAN 2025'!$C$3,IF(Y192="TIPO III",'BASE LIQUIDACION REDEBAN 2025'!$C$4,IF(Y192="TIPO IV",'BASE LIQUIDACION REDEBAN 2025'!$C$5,IF(Z192="AEREO",'BASE LIQUIDACION REDEBAN 2025'!$B$6,'BASE LIQUIDACION REDEBAN 2025'!$C$5)))))))</f>
        <v>65960.072302</v>
      </c>
      <c r="AE192" s="86">
        <f>IF(OR(W192="SOPORTE_TELEFÓNICO",W192="ENVÍO"),0,IF(Y192="TIPO I",'BASE LIQUIDACION REDEBAN 2025'!$B$10,IF(Y192="TIPO II",'BASE LIQUIDACION REDEBAN 2025'!$B$11,IF(Y192="TIPO III",'BASE LIQUIDACION REDEBAN 2025'!$B$12,'BASE LIQUIDACION REDEBAN 2025'!$B$13))))</f>
        <v>75096.394270399993</v>
      </c>
      <c r="AF192" s="86">
        <f t="shared" si="2"/>
        <v>65960.072302</v>
      </c>
      <c r="AG192" s="141"/>
      <c r="AH192" s="141"/>
    </row>
    <row r="193" spans="1:34" s="78" customFormat="1" ht="13.15">
      <c r="A193" s="8" t="s">
        <v>99</v>
      </c>
      <c r="B193" s="94" t="str">
        <f>VLOOKUP(A193,'CENTRO DE COSTOS'!A:D,4,FALSE)</f>
        <v>JOSE MAURICIO HERNANDEZ ROJAS</v>
      </c>
      <c r="C193" s="94" t="str">
        <f>VLOOKUP(A193,'CENTRO DE COSTOS'!A:D,2,FALSE)</f>
        <v>0004-0001</v>
      </c>
      <c r="D193" s="8">
        <v>20001</v>
      </c>
      <c r="E193" s="8">
        <v>2787276</v>
      </c>
      <c r="F193" s="8">
        <v>61189</v>
      </c>
      <c r="G193" s="94" t="s">
        <v>1977</v>
      </c>
      <c r="H193" s="8" t="s">
        <v>596</v>
      </c>
      <c r="I193" s="8" t="s">
        <v>99</v>
      </c>
      <c r="J193" s="8" t="s">
        <v>2194</v>
      </c>
      <c r="K193" s="8" t="s">
        <v>160</v>
      </c>
      <c r="L193" s="8" t="s">
        <v>2195</v>
      </c>
      <c r="M193" s="183">
        <v>45924.470138888893</v>
      </c>
      <c r="N193" s="183">
        <v>45924.702777777777</v>
      </c>
      <c r="O193" s="94" t="s">
        <v>1324</v>
      </c>
      <c r="P193" s="8" t="s">
        <v>1325</v>
      </c>
      <c r="Q193" s="8" t="s">
        <v>1464</v>
      </c>
      <c r="R193" s="8" t="s">
        <v>1465</v>
      </c>
      <c r="S193" s="94"/>
      <c r="T193" s="90"/>
      <c r="U193" s="8" t="s">
        <v>1328</v>
      </c>
      <c r="V193" s="8" t="s">
        <v>2196</v>
      </c>
      <c r="W193" s="8" t="s">
        <v>165</v>
      </c>
      <c r="X193" s="8" t="s">
        <v>2197</v>
      </c>
      <c r="Y193" s="8" t="s">
        <v>25</v>
      </c>
      <c r="Z193" s="8" t="s">
        <v>177</v>
      </c>
      <c r="AA193" s="8" t="s">
        <v>600</v>
      </c>
      <c r="AB193" s="8">
        <v>1</v>
      </c>
      <c r="AC193" s="8">
        <v>0</v>
      </c>
      <c r="AD193" s="86">
        <f>IF(W193="SOPORTE_TELEFÓNICO",'BASE LIQUIDACION REDEBAN 2025'!$B$19,IF(W193="ENVÍO",'BASE LIQUIDACION REDEBAN 2025'!$C$2,IF(Y193="TIPO I",'BASE LIQUIDACION REDEBAN 2025'!$C$2,IF(Y193="TIPO II",'BASE LIQUIDACION REDEBAN 2025'!$C$3,IF(Y193="TIPO III",'BASE LIQUIDACION REDEBAN 2025'!$C$4,IF(Y193="TIPO IV",'BASE LIQUIDACION REDEBAN 2025'!$C$5,IF(Z193="AEREO",'BASE LIQUIDACION REDEBAN 2025'!$B$6,'BASE LIQUIDACION REDEBAN 2025'!$C$5)))))))</f>
        <v>65960.072302</v>
      </c>
      <c r="AE193" s="86">
        <f>IF(OR(W193="SOPORTE_TELEFÓNICO",W193="ENVÍO"),0,IF(Y193="TIPO I",'BASE LIQUIDACION REDEBAN 2025'!$B$10,IF(Y193="TIPO II",'BASE LIQUIDACION REDEBAN 2025'!$B$11,IF(Y193="TIPO III",'BASE LIQUIDACION REDEBAN 2025'!$B$12,'BASE LIQUIDACION REDEBAN 2025'!$B$13))))</f>
        <v>75096.394270399993</v>
      </c>
      <c r="AF193" s="86">
        <f t="shared" si="2"/>
        <v>65960.072302</v>
      </c>
      <c r="AG193" s="141"/>
      <c r="AH193" s="141"/>
    </row>
    <row r="194" spans="1:34" s="78" customFormat="1" ht="13.15">
      <c r="A194" s="8" t="s">
        <v>90</v>
      </c>
      <c r="B194" s="94" t="str">
        <f>VLOOKUP(A194,'CENTRO DE COSTOS'!A:D,4,FALSE)</f>
        <v>JUAN SEBASTIÁN RÍOS CASTRILLÓN</v>
      </c>
      <c r="C194" s="94" t="str">
        <f>VLOOKUP(A194,'CENTRO DE COSTOS'!A:D,2,FALSE)</f>
        <v>0004-0005</v>
      </c>
      <c r="D194" s="8">
        <v>5091</v>
      </c>
      <c r="E194" s="8">
        <v>2787204</v>
      </c>
      <c r="F194" s="8">
        <v>25797</v>
      </c>
      <c r="G194" s="94" t="s">
        <v>1977</v>
      </c>
      <c r="H194" s="8" t="s">
        <v>249</v>
      </c>
      <c r="I194" s="8" t="s">
        <v>2198</v>
      </c>
      <c r="J194" s="8" t="s">
        <v>2199</v>
      </c>
      <c r="K194" s="8" t="s">
        <v>160</v>
      </c>
      <c r="L194" s="8" t="s">
        <v>2200</v>
      </c>
      <c r="M194" s="183">
        <v>45924.456944444442</v>
      </c>
      <c r="N194" s="183">
        <v>45925.542361111111</v>
      </c>
      <c r="O194" s="94" t="s">
        <v>1324</v>
      </c>
      <c r="P194" s="8" t="s">
        <v>1325</v>
      </c>
      <c r="Q194" s="8" t="s">
        <v>1326</v>
      </c>
      <c r="R194" s="8" t="s">
        <v>1327</v>
      </c>
      <c r="S194" s="94"/>
      <c r="T194" s="90"/>
      <c r="U194" s="8" t="s">
        <v>1328</v>
      </c>
      <c r="V194" s="8" t="s">
        <v>2201</v>
      </c>
      <c r="W194" s="8" t="s">
        <v>165</v>
      </c>
      <c r="X194" s="8" t="s">
        <v>2202</v>
      </c>
      <c r="Y194" s="8" t="s">
        <v>30</v>
      </c>
      <c r="Z194" s="8" t="s">
        <v>177</v>
      </c>
      <c r="AA194" s="8" t="s">
        <v>368</v>
      </c>
      <c r="AB194" s="8">
        <v>1</v>
      </c>
      <c r="AC194" s="8">
        <v>0</v>
      </c>
      <c r="AD194" s="86">
        <f>IF(W194="SOPORTE_TELEFÓNICO",'BASE LIQUIDACION REDEBAN 2025'!$B$19,IF(W194="ENVÍO",'BASE LIQUIDACION REDEBAN 2025'!$C$2,IF(Y194="TIPO I",'BASE LIQUIDACION REDEBAN 2025'!$C$2,IF(Y194="TIPO II",'BASE LIQUIDACION REDEBAN 2025'!$C$3,IF(Y194="TIPO III",'BASE LIQUIDACION REDEBAN 2025'!$C$4,IF(Y194="TIPO IV",'BASE LIQUIDACION REDEBAN 2025'!$C$5,IF(Z194="AEREO",'BASE LIQUIDACION REDEBAN 2025'!$B$6,'BASE LIQUIDACION REDEBAN 2025'!$C$5)))))))</f>
        <v>275728.78077800001</v>
      </c>
      <c r="AE194" s="86">
        <f>IF(OR(W194="SOPORTE_TELEFÓNICO",W194="ENVÍO"),0,IF(Y194="TIPO I",'BASE LIQUIDACION REDEBAN 2025'!$B$10,IF(Y194="TIPO II",'BASE LIQUIDACION REDEBAN 2025'!$B$11,IF(Y194="TIPO III",'BASE LIQUIDACION REDEBAN 2025'!$B$12,'BASE LIQUIDACION REDEBAN 2025'!$B$13))))</f>
        <v>196536.5258152</v>
      </c>
      <c r="AF194" s="86">
        <f t="shared" si="2"/>
        <v>275728.78077800001</v>
      </c>
      <c r="AG194" s="141"/>
      <c r="AH194" s="141"/>
    </row>
    <row r="195" spans="1:34" s="78" customFormat="1" ht="13.15">
      <c r="A195" s="8" t="s">
        <v>76</v>
      </c>
      <c r="B195" s="94" t="str">
        <f>VLOOKUP(A195,'CENTRO DE COSTOS'!A:D,4,FALSE)</f>
        <v>DIEGO FERNANDO HENAO CARDONA</v>
      </c>
      <c r="C195" s="94" t="str">
        <f>VLOOKUP(A195,'CENTRO DE COSTOS'!A:D,2,FALSE)</f>
        <v>0004-0003</v>
      </c>
      <c r="D195" s="8">
        <v>76306</v>
      </c>
      <c r="E195" s="8">
        <v>2780503</v>
      </c>
      <c r="F195" s="8">
        <v>63571</v>
      </c>
      <c r="G195" s="94" t="s">
        <v>1977</v>
      </c>
      <c r="H195" s="8" t="s">
        <v>232</v>
      </c>
      <c r="I195" s="8" t="s">
        <v>1680</v>
      </c>
      <c r="J195" s="8" t="s">
        <v>2203</v>
      </c>
      <c r="K195" s="8" t="s">
        <v>160</v>
      </c>
      <c r="L195" s="8" t="s">
        <v>2204</v>
      </c>
      <c r="M195" s="183">
        <v>45923.444444444453</v>
      </c>
      <c r="N195" s="183">
        <v>45924.450694444437</v>
      </c>
      <c r="O195" s="94" t="s">
        <v>1324</v>
      </c>
      <c r="P195" s="8" t="s">
        <v>1333</v>
      </c>
      <c r="Q195" s="8" t="s">
        <v>1326</v>
      </c>
      <c r="R195" s="8" t="s">
        <v>1381</v>
      </c>
      <c r="S195" s="94"/>
      <c r="T195" s="90"/>
      <c r="U195" s="8" t="s">
        <v>1328</v>
      </c>
      <c r="V195" s="8" t="s">
        <v>2205</v>
      </c>
      <c r="W195" s="8" t="s">
        <v>165</v>
      </c>
      <c r="X195" s="8" t="s">
        <v>2206</v>
      </c>
      <c r="Y195" s="8" t="s">
        <v>28</v>
      </c>
      <c r="Z195" s="8" t="s">
        <v>177</v>
      </c>
      <c r="AA195" s="8" t="s">
        <v>531</v>
      </c>
      <c r="AB195" s="8">
        <v>1</v>
      </c>
      <c r="AC195" s="8">
        <v>0</v>
      </c>
      <c r="AD195" s="86">
        <f>IF(W195="SOPORTE_TELEFÓNICO",'BASE LIQUIDACION REDEBAN 2025'!$B$19,IF(W195="ENVÍO",'BASE LIQUIDACION REDEBAN 2025'!$C$2,IF(Y195="TIPO I",'BASE LIQUIDACION REDEBAN 2025'!$C$2,IF(Y195="TIPO II",'BASE LIQUIDACION REDEBAN 2025'!$C$3,IF(Y195="TIPO III",'BASE LIQUIDACION REDEBAN 2025'!$C$4,IF(Y195="TIPO IV",'BASE LIQUIDACION REDEBAN 2025'!$C$5,IF(Z195="AEREO",'BASE LIQUIDACION REDEBAN 2025'!$B$6,'BASE LIQUIDACION REDEBAN 2025'!$C$5)))))))</f>
        <v>144967.87232000002</v>
      </c>
      <c r="AE195" s="86">
        <f>IF(OR(W195="SOPORTE_TELEFÓNICO",W195="ENVÍO"),0,IF(Y195="TIPO I",'BASE LIQUIDACION REDEBAN 2025'!$B$10,IF(Y195="TIPO II",'BASE LIQUIDACION REDEBAN 2025'!$B$11,IF(Y195="TIPO III",'BASE LIQUIDACION REDEBAN 2025'!$B$12,'BASE LIQUIDACION REDEBAN 2025'!$B$13))))</f>
        <v>140395.6348884</v>
      </c>
      <c r="AF195" s="86">
        <f t="shared" ref="AF195:AF258" si="3">IF(OR(W195="SOPORTE_TELEFÓNICO",W195="ENVÍO"),AD195,(AD195*AB195+AE195*AC195))</f>
        <v>144967.87232000002</v>
      </c>
      <c r="AG195" s="141"/>
      <c r="AH195" s="141"/>
    </row>
    <row r="196" spans="1:34" s="78" customFormat="1" ht="13.15">
      <c r="A196" s="8" t="s">
        <v>68</v>
      </c>
      <c r="B196" s="94" t="str">
        <f>VLOOKUP(A196,'CENTRO DE COSTOS'!A:D,4,FALSE)</f>
        <v>WILLIAM ASDRUBAL ROZO ROZO</v>
      </c>
      <c r="C196" s="94" t="str">
        <f>VLOOKUP(A196,'CENTRO DE COSTOS'!A:D,2,FALSE)</f>
        <v>0004-0004</v>
      </c>
      <c r="D196" s="8">
        <v>25290</v>
      </c>
      <c r="E196" s="8">
        <v>2786927</v>
      </c>
      <c r="F196" s="8">
        <v>27783</v>
      </c>
      <c r="G196" s="94" t="s">
        <v>1977</v>
      </c>
      <c r="H196" s="8" t="s">
        <v>417</v>
      </c>
      <c r="I196" s="8" t="s">
        <v>2207</v>
      </c>
      <c r="J196" s="8" t="s">
        <v>2208</v>
      </c>
      <c r="K196" s="8" t="s">
        <v>160</v>
      </c>
      <c r="L196" s="8" t="s">
        <v>2209</v>
      </c>
      <c r="M196" s="183">
        <v>45924.441666666673</v>
      </c>
      <c r="N196" s="183">
        <v>45925.465277777781</v>
      </c>
      <c r="O196" s="94" t="s">
        <v>1324</v>
      </c>
      <c r="P196" s="8" t="s">
        <v>1325</v>
      </c>
      <c r="Q196" s="8" t="s">
        <v>1340</v>
      </c>
      <c r="R196" s="8" t="s">
        <v>1874</v>
      </c>
      <c r="S196" s="94"/>
      <c r="T196" s="90"/>
      <c r="U196" s="8" t="s">
        <v>1328</v>
      </c>
      <c r="V196" s="8" t="s">
        <v>2210</v>
      </c>
      <c r="W196" s="8" t="s">
        <v>165</v>
      </c>
      <c r="X196" s="8" t="s">
        <v>2211</v>
      </c>
      <c r="Y196" s="8" t="s">
        <v>28</v>
      </c>
      <c r="Z196" s="8" t="s">
        <v>177</v>
      </c>
      <c r="AA196" s="8" t="s">
        <v>546</v>
      </c>
      <c r="AB196" s="8">
        <v>1</v>
      </c>
      <c r="AC196" s="8">
        <v>0</v>
      </c>
      <c r="AD196" s="86">
        <f>IF(W196="SOPORTE_TELEFÓNICO",'BASE LIQUIDACION REDEBAN 2025'!$B$19,IF(W196="ENVÍO",'BASE LIQUIDACION REDEBAN 2025'!$C$2,IF(Y196="TIPO I",'BASE LIQUIDACION REDEBAN 2025'!$C$2,IF(Y196="TIPO II",'BASE LIQUIDACION REDEBAN 2025'!$C$3,IF(Y196="TIPO III",'BASE LIQUIDACION REDEBAN 2025'!$C$4,IF(Y196="TIPO IV",'BASE LIQUIDACION REDEBAN 2025'!$C$5,IF(Z196="AEREO",'BASE LIQUIDACION REDEBAN 2025'!$B$6,'BASE LIQUIDACION REDEBAN 2025'!$C$5)))))))</f>
        <v>144967.87232000002</v>
      </c>
      <c r="AE196" s="86">
        <f>IF(OR(W196="SOPORTE_TELEFÓNICO",W196="ENVÍO"),0,IF(Y196="TIPO I",'BASE LIQUIDACION REDEBAN 2025'!$B$10,IF(Y196="TIPO II",'BASE LIQUIDACION REDEBAN 2025'!$B$11,IF(Y196="TIPO III",'BASE LIQUIDACION REDEBAN 2025'!$B$12,'BASE LIQUIDACION REDEBAN 2025'!$B$13))))</f>
        <v>140395.6348884</v>
      </c>
      <c r="AF196" s="86">
        <f t="shared" si="3"/>
        <v>144967.87232000002</v>
      </c>
      <c r="AG196" s="141"/>
      <c r="AH196" s="141"/>
    </row>
    <row r="197" spans="1:34" s="78" customFormat="1" ht="13.15">
      <c r="A197" s="8" t="s">
        <v>72</v>
      </c>
      <c r="B197" s="94" t="str">
        <f>VLOOKUP(A197,'CENTRO DE COSTOS'!A:D,4,FALSE)</f>
        <v>MIGUEL JULIÁN HERNÁNDEZ GUARÍN</v>
      </c>
      <c r="C197" s="94" t="str">
        <f>VLOOKUP(A197,'CENTRO DE COSTOS'!A:D,2,FALSE)</f>
        <v>0004-0008</v>
      </c>
      <c r="D197" s="8">
        <v>68547</v>
      </c>
      <c r="E197" s="8">
        <v>2786816</v>
      </c>
      <c r="F197" s="8">
        <v>45570</v>
      </c>
      <c r="G197" s="94" t="s">
        <v>1977</v>
      </c>
      <c r="H197" s="8" t="s">
        <v>224</v>
      </c>
      <c r="I197" s="8" t="s">
        <v>743</v>
      </c>
      <c r="J197" s="8" t="s">
        <v>2212</v>
      </c>
      <c r="K197" s="8" t="s">
        <v>160</v>
      </c>
      <c r="L197" s="8" t="s">
        <v>2213</v>
      </c>
      <c r="M197" s="183">
        <v>45924.429166666669</v>
      </c>
      <c r="N197" s="183">
        <v>45924.658333333333</v>
      </c>
      <c r="O197" s="94" t="s">
        <v>1324</v>
      </c>
      <c r="P197" s="8" t="s">
        <v>1325</v>
      </c>
      <c r="Q197" s="8" t="s">
        <v>1351</v>
      </c>
      <c r="R197" s="8" t="s">
        <v>2150</v>
      </c>
      <c r="S197" s="94"/>
      <c r="T197" s="90"/>
      <c r="U197" s="8" t="s">
        <v>1328</v>
      </c>
      <c r="V197" s="8" t="s">
        <v>2214</v>
      </c>
      <c r="W197" s="8" t="s">
        <v>165</v>
      </c>
      <c r="X197" s="8" t="s">
        <v>2215</v>
      </c>
      <c r="Y197" s="8" t="s">
        <v>28</v>
      </c>
      <c r="Z197" s="8" t="s">
        <v>177</v>
      </c>
      <c r="AA197" s="8" t="s">
        <v>1135</v>
      </c>
      <c r="AB197" s="8">
        <v>1</v>
      </c>
      <c r="AC197" s="8">
        <v>0</v>
      </c>
      <c r="AD197" s="86">
        <f>IF(W197="SOPORTE_TELEFÓNICO",'BASE LIQUIDACION REDEBAN 2025'!$B$19,IF(W197="ENVÍO",'BASE LIQUIDACION REDEBAN 2025'!$C$2,IF(Y197="TIPO I",'BASE LIQUIDACION REDEBAN 2025'!$C$2,IF(Y197="TIPO II",'BASE LIQUIDACION REDEBAN 2025'!$C$3,IF(Y197="TIPO III",'BASE LIQUIDACION REDEBAN 2025'!$C$4,IF(Y197="TIPO IV",'BASE LIQUIDACION REDEBAN 2025'!$C$5,IF(Z197="AEREO",'BASE LIQUIDACION REDEBAN 2025'!$B$6,'BASE LIQUIDACION REDEBAN 2025'!$C$5)))))))</f>
        <v>144967.87232000002</v>
      </c>
      <c r="AE197" s="86">
        <f>IF(OR(W197="SOPORTE_TELEFÓNICO",W197="ENVÍO"),0,IF(Y197="TIPO I",'BASE LIQUIDACION REDEBAN 2025'!$B$10,IF(Y197="TIPO II",'BASE LIQUIDACION REDEBAN 2025'!$B$11,IF(Y197="TIPO III",'BASE LIQUIDACION REDEBAN 2025'!$B$12,'BASE LIQUIDACION REDEBAN 2025'!$B$13))))</f>
        <v>140395.6348884</v>
      </c>
      <c r="AF197" s="86">
        <f t="shared" si="3"/>
        <v>144967.87232000002</v>
      </c>
      <c r="AG197" s="141"/>
      <c r="AH197" s="141"/>
    </row>
    <row r="198" spans="1:34" s="78" customFormat="1" ht="13.15">
      <c r="A198" s="8" t="s">
        <v>92</v>
      </c>
      <c r="B198" s="94" t="str">
        <f>VLOOKUP(A198,'CENTRO DE COSTOS'!A:D,4,FALSE)</f>
        <v>KEVIN ALEXIS CORZO BUSTOS</v>
      </c>
      <c r="C198" s="94" t="str">
        <f>VLOOKUP(A198,'CENTRO DE COSTOS'!A:D,2,FALSE)</f>
        <v>0004-0007</v>
      </c>
      <c r="D198" s="8">
        <v>41020</v>
      </c>
      <c r="E198" s="8">
        <v>2786747</v>
      </c>
      <c r="F198" s="8">
        <v>65228</v>
      </c>
      <c r="G198" s="94" t="s">
        <v>1977</v>
      </c>
      <c r="H198" s="8" t="s">
        <v>430</v>
      </c>
      <c r="I198" s="8" t="s">
        <v>2216</v>
      </c>
      <c r="J198" s="8" t="s">
        <v>2217</v>
      </c>
      <c r="K198" s="8" t="s">
        <v>160</v>
      </c>
      <c r="L198" s="8" t="s">
        <v>2218</v>
      </c>
      <c r="M198" s="183">
        <v>45924.428472222222</v>
      </c>
      <c r="N198" s="183">
        <v>45926.48541666667</v>
      </c>
      <c r="O198" s="94" t="s">
        <v>1324</v>
      </c>
      <c r="P198" s="8" t="s">
        <v>1333</v>
      </c>
      <c r="Q198" s="8" t="s">
        <v>1351</v>
      </c>
      <c r="R198" s="8" t="s">
        <v>1352</v>
      </c>
      <c r="S198" s="94"/>
      <c r="T198" s="90"/>
      <c r="U198" s="8" t="s">
        <v>1328</v>
      </c>
      <c r="V198" s="8" t="s">
        <v>2219</v>
      </c>
      <c r="W198" s="8" t="s">
        <v>165</v>
      </c>
      <c r="X198" s="8" t="s">
        <v>2220</v>
      </c>
      <c r="Y198" s="8" t="s">
        <v>28</v>
      </c>
      <c r="Z198" s="8" t="s">
        <v>177</v>
      </c>
      <c r="AA198" s="8" t="s">
        <v>436</v>
      </c>
      <c r="AB198" s="8">
        <v>1</v>
      </c>
      <c r="AC198" s="8">
        <v>0</v>
      </c>
      <c r="AD198" s="86">
        <f>IF(W198="SOPORTE_TELEFÓNICO",'BASE LIQUIDACION REDEBAN 2025'!$B$19,IF(W198="ENVÍO",'BASE LIQUIDACION REDEBAN 2025'!$C$2,IF(Y198="TIPO I",'BASE LIQUIDACION REDEBAN 2025'!$C$2,IF(Y198="TIPO II",'BASE LIQUIDACION REDEBAN 2025'!$C$3,IF(Y198="TIPO III",'BASE LIQUIDACION REDEBAN 2025'!$C$4,IF(Y198="TIPO IV",'BASE LIQUIDACION REDEBAN 2025'!$C$5,IF(Z198="AEREO",'BASE LIQUIDACION REDEBAN 2025'!$B$6,'BASE LIQUIDACION REDEBAN 2025'!$C$5)))))))</f>
        <v>144967.87232000002</v>
      </c>
      <c r="AE198" s="86">
        <f>IF(OR(W198="SOPORTE_TELEFÓNICO",W198="ENVÍO"),0,IF(Y198="TIPO I",'BASE LIQUIDACION REDEBAN 2025'!$B$10,IF(Y198="TIPO II",'BASE LIQUIDACION REDEBAN 2025'!$B$11,IF(Y198="TIPO III",'BASE LIQUIDACION REDEBAN 2025'!$B$12,'BASE LIQUIDACION REDEBAN 2025'!$B$13))))</f>
        <v>140395.6348884</v>
      </c>
      <c r="AF198" s="86">
        <f t="shared" si="3"/>
        <v>144967.87232000002</v>
      </c>
      <c r="AG198" s="141"/>
      <c r="AH198" s="141"/>
    </row>
    <row r="199" spans="1:34" s="78" customFormat="1" ht="13.15">
      <c r="A199" s="8" t="s">
        <v>92</v>
      </c>
      <c r="B199" s="94" t="str">
        <f>VLOOKUP(A199,'CENTRO DE COSTOS'!A:D,4,FALSE)</f>
        <v>KEVIN ALEXIS CORZO BUSTOS</v>
      </c>
      <c r="C199" s="94" t="str">
        <f>VLOOKUP(A199,'CENTRO DE COSTOS'!A:D,2,FALSE)</f>
        <v>0004-0007</v>
      </c>
      <c r="D199" s="8">
        <v>41298</v>
      </c>
      <c r="E199" s="8">
        <v>2786370</v>
      </c>
      <c r="F199" s="8">
        <v>76135</v>
      </c>
      <c r="G199" s="94" t="s">
        <v>1977</v>
      </c>
      <c r="H199" s="8" t="s">
        <v>430</v>
      </c>
      <c r="I199" s="8" t="s">
        <v>971</v>
      </c>
      <c r="J199" s="8" t="s">
        <v>2221</v>
      </c>
      <c r="K199" s="8" t="s">
        <v>160</v>
      </c>
      <c r="L199" s="8" t="s">
        <v>2222</v>
      </c>
      <c r="M199" s="183">
        <v>45924.415972222218</v>
      </c>
      <c r="N199" s="183">
        <v>45925.722222222219</v>
      </c>
      <c r="O199" s="94" t="s">
        <v>1324</v>
      </c>
      <c r="P199" s="8" t="s">
        <v>1333</v>
      </c>
      <c r="Q199" s="8" t="s">
        <v>1423</v>
      </c>
      <c r="R199" s="8" t="s">
        <v>1341</v>
      </c>
      <c r="S199" s="94"/>
      <c r="T199" s="90"/>
      <c r="U199" s="8" t="s">
        <v>1328</v>
      </c>
      <c r="V199" s="8" t="s">
        <v>2223</v>
      </c>
      <c r="W199" s="8" t="s">
        <v>165</v>
      </c>
      <c r="X199" s="8" t="s">
        <v>2224</v>
      </c>
      <c r="Y199" s="8" t="s">
        <v>30</v>
      </c>
      <c r="Z199" s="8" t="s">
        <v>177</v>
      </c>
      <c r="AA199" s="8" t="s">
        <v>436</v>
      </c>
      <c r="AB199" s="8">
        <v>1</v>
      </c>
      <c r="AC199" s="8">
        <v>0</v>
      </c>
      <c r="AD199" s="86">
        <f>IF(W199="SOPORTE_TELEFÓNICO",'BASE LIQUIDACION REDEBAN 2025'!$B$19,IF(W199="ENVÍO",'BASE LIQUIDACION REDEBAN 2025'!$C$2,IF(Y199="TIPO I",'BASE LIQUIDACION REDEBAN 2025'!$C$2,IF(Y199="TIPO II",'BASE LIQUIDACION REDEBAN 2025'!$C$3,IF(Y199="TIPO III",'BASE LIQUIDACION REDEBAN 2025'!$C$4,IF(Y199="TIPO IV",'BASE LIQUIDACION REDEBAN 2025'!$C$5,IF(Z199="AEREO",'BASE LIQUIDACION REDEBAN 2025'!$B$6,'BASE LIQUIDACION REDEBAN 2025'!$C$5)))))))</f>
        <v>275728.78077800001</v>
      </c>
      <c r="AE199" s="86">
        <f>IF(OR(W199="SOPORTE_TELEFÓNICO",W199="ENVÍO"),0,IF(Y199="TIPO I",'BASE LIQUIDACION REDEBAN 2025'!$B$10,IF(Y199="TIPO II",'BASE LIQUIDACION REDEBAN 2025'!$B$11,IF(Y199="TIPO III",'BASE LIQUIDACION REDEBAN 2025'!$B$12,'BASE LIQUIDACION REDEBAN 2025'!$B$13))))</f>
        <v>196536.5258152</v>
      </c>
      <c r="AF199" s="86">
        <f t="shared" si="3"/>
        <v>275728.78077800001</v>
      </c>
      <c r="AG199" s="141"/>
      <c r="AH199" s="141"/>
    </row>
    <row r="200" spans="1:34" s="78" customFormat="1" ht="13.15">
      <c r="A200" s="8" t="s">
        <v>90</v>
      </c>
      <c r="B200" s="94" t="str">
        <f>VLOOKUP(A200,'CENTRO DE COSTOS'!A:D,4,FALSE)</f>
        <v>JUAN SEBASTIÁN RÍOS CASTRILLÓN</v>
      </c>
      <c r="C200" s="94" t="str">
        <f>VLOOKUP(A200,'CENTRO DE COSTOS'!A:D,2,FALSE)</f>
        <v>0004-0005</v>
      </c>
      <c r="D200" s="8">
        <v>5284</v>
      </c>
      <c r="E200" s="8">
        <v>2786224</v>
      </c>
      <c r="F200" s="8">
        <v>10516</v>
      </c>
      <c r="G200" s="94" t="s">
        <v>1977</v>
      </c>
      <c r="H200" s="8" t="s">
        <v>249</v>
      </c>
      <c r="I200" s="8" t="s">
        <v>2225</v>
      </c>
      <c r="J200" s="8" t="s">
        <v>2226</v>
      </c>
      <c r="K200" s="8" t="s">
        <v>160</v>
      </c>
      <c r="L200" s="8" t="s">
        <v>2227</v>
      </c>
      <c r="M200" s="183">
        <v>45924.40347222222</v>
      </c>
      <c r="N200" s="183">
        <v>45925.666666666657</v>
      </c>
      <c r="O200" s="94" t="s">
        <v>1324</v>
      </c>
      <c r="P200" s="8" t="s">
        <v>1325</v>
      </c>
      <c r="Q200" s="8" t="s">
        <v>1387</v>
      </c>
      <c r="R200" s="8" t="s">
        <v>1388</v>
      </c>
      <c r="S200" s="94"/>
      <c r="T200" s="90"/>
      <c r="U200" s="8" t="s">
        <v>1328</v>
      </c>
      <c r="V200" s="8" t="s">
        <v>2228</v>
      </c>
      <c r="W200" s="8" t="s">
        <v>165</v>
      </c>
      <c r="X200" s="8" t="s">
        <v>2229</v>
      </c>
      <c r="Y200" s="8" t="s">
        <v>32</v>
      </c>
      <c r="Z200" s="8" t="s">
        <v>177</v>
      </c>
      <c r="AA200" s="8" t="s">
        <v>1483</v>
      </c>
      <c r="AB200" s="8">
        <v>1</v>
      </c>
      <c r="AC200" s="8">
        <v>0</v>
      </c>
      <c r="AD200" s="86">
        <f>IF(W200="SOPORTE_TELEFÓNICO",'BASE LIQUIDACION REDEBAN 2025'!$B$19,IF(W200="ENVÍO",'BASE LIQUIDACION REDEBAN 2025'!$C$2,IF(Y200="TIPO I",'BASE LIQUIDACION REDEBAN 2025'!$C$2,IF(Y200="TIPO II",'BASE LIQUIDACION REDEBAN 2025'!$C$3,IF(Y200="TIPO III",'BASE LIQUIDACION REDEBAN 2025'!$C$4,IF(Y200="TIPO IV",'BASE LIQUIDACION REDEBAN 2025'!$C$5,IF(Z200="AEREO",'BASE LIQUIDACION REDEBAN 2025'!$B$6,'BASE LIQUIDACION REDEBAN 2025'!$C$5)))))))</f>
        <v>479588.87655000004</v>
      </c>
      <c r="AE200" s="86">
        <f>IF(OR(W200="SOPORTE_TELEFÓNICO",W200="ENVÍO"),0,IF(Y200="TIPO I",'BASE LIQUIDACION REDEBAN 2025'!$B$10,IF(Y200="TIPO II",'BASE LIQUIDACION REDEBAN 2025'!$B$11,IF(Y200="TIPO III",'BASE LIQUIDACION REDEBAN 2025'!$B$12,'BASE LIQUIDACION REDEBAN 2025'!$B$13))))</f>
        <v>196536.5258152</v>
      </c>
      <c r="AF200" s="86">
        <f t="shared" si="3"/>
        <v>479588.87655000004</v>
      </c>
      <c r="AG200" s="141"/>
      <c r="AH200" s="141"/>
    </row>
    <row r="201" spans="1:34" s="78" customFormat="1" ht="13.15">
      <c r="A201" s="8" t="s">
        <v>64</v>
      </c>
      <c r="B201" s="94" t="str">
        <f>VLOOKUP(A201,'CENTRO DE COSTOS'!A:D,4,FALSE)</f>
        <v>JOSE MAURICIO HERNANDEZ ROJAS</v>
      </c>
      <c r="C201" s="94" t="str">
        <f>VLOOKUP(A201,'CENTRO DE COSTOS'!A:D,2,FALSE)</f>
        <v>0004-0001</v>
      </c>
      <c r="D201" s="8">
        <v>8638</v>
      </c>
      <c r="E201" s="8">
        <v>2786051</v>
      </c>
      <c r="F201" s="8">
        <v>67198</v>
      </c>
      <c r="G201" s="94" t="s">
        <v>1977</v>
      </c>
      <c r="H201" s="8" t="s">
        <v>1045</v>
      </c>
      <c r="I201" s="8" t="s">
        <v>2230</v>
      </c>
      <c r="J201" s="8" t="s">
        <v>2231</v>
      </c>
      <c r="K201" s="8" t="s">
        <v>160</v>
      </c>
      <c r="L201" s="8" t="s">
        <v>2232</v>
      </c>
      <c r="M201" s="183">
        <v>45924.393055555563</v>
      </c>
      <c r="N201" s="183">
        <v>45925.662499999999</v>
      </c>
      <c r="O201" s="94" t="s">
        <v>1324</v>
      </c>
      <c r="P201" s="8" t="s">
        <v>1333</v>
      </c>
      <c r="Q201" s="8" t="s">
        <v>1676</v>
      </c>
      <c r="R201" s="8" t="s">
        <v>1677</v>
      </c>
      <c r="S201" s="94"/>
      <c r="T201" s="90"/>
      <c r="U201" s="8" t="s">
        <v>1328</v>
      </c>
      <c r="V201" s="8" t="s">
        <v>2233</v>
      </c>
      <c r="W201" s="8" t="s">
        <v>165</v>
      </c>
      <c r="X201" s="8" t="s">
        <v>2234</v>
      </c>
      <c r="Y201" s="8" t="s">
        <v>28</v>
      </c>
      <c r="Z201" s="8" t="s">
        <v>177</v>
      </c>
      <c r="AA201" s="8" t="s">
        <v>1810</v>
      </c>
      <c r="AB201" s="8">
        <v>1</v>
      </c>
      <c r="AC201" s="8">
        <v>0</v>
      </c>
      <c r="AD201" s="86">
        <f>IF(W201="SOPORTE_TELEFÓNICO",'BASE LIQUIDACION REDEBAN 2025'!$B$19,IF(W201="ENVÍO",'BASE LIQUIDACION REDEBAN 2025'!$C$2,IF(Y201="TIPO I",'BASE LIQUIDACION REDEBAN 2025'!$C$2,IF(Y201="TIPO II",'BASE LIQUIDACION REDEBAN 2025'!$C$3,IF(Y201="TIPO III",'BASE LIQUIDACION REDEBAN 2025'!$C$4,IF(Y201="TIPO IV",'BASE LIQUIDACION REDEBAN 2025'!$C$5,IF(Z201="AEREO",'BASE LIQUIDACION REDEBAN 2025'!$B$6,'BASE LIQUIDACION REDEBAN 2025'!$C$5)))))))</f>
        <v>144967.87232000002</v>
      </c>
      <c r="AE201" s="86">
        <f>IF(OR(W201="SOPORTE_TELEFÓNICO",W201="ENVÍO"),0,IF(Y201="TIPO I",'BASE LIQUIDACION REDEBAN 2025'!$B$10,IF(Y201="TIPO II",'BASE LIQUIDACION REDEBAN 2025'!$B$11,IF(Y201="TIPO III",'BASE LIQUIDACION REDEBAN 2025'!$B$12,'BASE LIQUIDACION REDEBAN 2025'!$B$13))))</f>
        <v>140395.6348884</v>
      </c>
      <c r="AF201" s="86">
        <f t="shared" si="3"/>
        <v>144967.87232000002</v>
      </c>
      <c r="AG201" s="141"/>
      <c r="AH201" s="141"/>
    </row>
    <row r="202" spans="1:34" s="78" customFormat="1" ht="13.15">
      <c r="A202" s="8" t="s">
        <v>76</v>
      </c>
      <c r="B202" s="94" t="str">
        <f>VLOOKUP(A202,'CENTRO DE COSTOS'!A:D,4,FALSE)</f>
        <v>DIEGO FERNANDO HENAO CARDONA</v>
      </c>
      <c r="C202" s="94" t="str">
        <f>VLOOKUP(A202,'CENTRO DE COSTOS'!A:D,2,FALSE)</f>
        <v>0004-0003</v>
      </c>
      <c r="D202" s="8">
        <v>76001</v>
      </c>
      <c r="E202" s="8">
        <v>2785957</v>
      </c>
      <c r="F202" s="8">
        <v>35510</v>
      </c>
      <c r="G202" s="94" t="s">
        <v>1977</v>
      </c>
      <c r="H202" s="8" t="s">
        <v>232</v>
      </c>
      <c r="I202" s="8" t="s">
        <v>76</v>
      </c>
      <c r="J202" s="8" t="s">
        <v>1837</v>
      </c>
      <c r="K202" s="8" t="s">
        <v>160</v>
      </c>
      <c r="L202" s="8" t="s">
        <v>2235</v>
      </c>
      <c r="M202" s="183">
        <v>45924.388888888891</v>
      </c>
      <c r="N202" s="183">
        <v>45924.500694444447</v>
      </c>
      <c r="O202" s="94" t="s">
        <v>1324</v>
      </c>
      <c r="P202" s="8" t="s">
        <v>1333</v>
      </c>
      <c r="Q202" s="8" t="s">
        <v>1326</v>
      </c>
      <c r="R202" s="8" t="s">
        <v>1470</v>
      </c>
      <c r="S202" s="94"/>
      <c r="T202" s="90"/>
      <c r="U202" s="8" t="s">
        <v>1328</v>
      </c>
      <c r="V202" s="8" t="s">
        <v>2236</v>
      </c>
      <c r="W202" s="8" t="s">
        <v>165</v>
      </c>
      <c r="X202" s="8" t="s">
        <v>2237</v>
      </c>
      <c r="Y202" s="8" t="s">
        <v>25</v>
      </c>
      <c r="Z202" s="8" t="s">
        <v>177</v>
      </c>
      <c r="AA202" s="8" t="s">
        <v>1498</v>
      </c>
      <c r="AB202" s="8">
        <v>1</v>
      </c>
      <c r="AC202" s="8">
        <v>0</v>
      </c>
      <c r="AD202" s="86">
        <f>IF(W202="SOPORTE_TELEFÓNICO",'BASE LIQUIDACION REDEBAN 2025'!$B$19,IF(W202="ENVÍO",'BASE LIQUIDACION REDEBAN 2025'!$C$2,IF(Y202="TIPO I",'BASE LIQUIDACION REDEBAN 2025'!$C$2,IF(Y202="TIPO II",'BASE LIQUIDACION REDEBAN 2025'!$C$3,IF(Y202="TIPO III",'BASE LIQUIDACION REDEBAN 2025'!$C$4,IF(Y202="TIPO IV",'BASE LIQUIDACION REDEBAN 2025'!$C$5,IF(Z202="AEREO",'BASE LIQUIDACION REDEBAN 2025'!$B$6,'BASE LIQUIDACION REDEBAN 2025'!$C$5)))))))</f>
        <v>65960.072302</v>
      </c>
      <c r="AE202" s="86">
        <f>IF(OR(W202="SOPORTE_TELEFÓNICO",W202="ENVÍO"),0,IF(Y202="TIPO I",'BASE LIQUIDACION REDEBAN 2025'!$B$10,IF(Y202="TIPO II",'BASE LIQUIDACION REDEBAN 2025'!$B$11,IF(Y202="TIPO III",'BASE LIQUIDACION REDEBAN 2025'!$B$12,'BASE LIQUIDACION REDEBAN 2025'!$B$13))))</f>
        <v>75096.394270399993</v>
      </c>
      <c r="AF202" s="86">
        <f t="shared" si="3"/>
        <v>65960.072302</v>
      </c>
      <c r="AG202" s="141"/>
      <c r="AH202" s="141"/>
    </row>
    <row r="203" spans="1:34" s="78" customFormat="1" ht="13.15">
      <c r="A203" s="8" t="s">
        <v>94</v>
      </c>
      <c r="B203" s="94" t="str">
        <f>VLOOKUP(A203,'CENTRO DE COSTOS'!A:D,4,FALSE)</f>
        <v>DIEGO FERNANDO HENAO CARDONA</v>
      </c>
      <c r="C203" s="94" t="str">
        <f>VLOOKUP(A203,'CENTRO DE COSTOS'!A:D,2,FALSE)</f>
        <v>0004-0002</v>
      </c>
      <c r="D203" s="8">
        <v>63594</v>
      </c>
      <c r="E203" s="8">
        <v>2785886</v>
      </c>
      <c r="F203" s="8">
        <v>81024</v>
      </c>
      <c r="G203" s="94" t="s">
        <v>1977</v>
      </c>
      <c r="H203" s="8" t="s">
        <v>732</v>
      </c>
      <c r="I203" s="8" t="s">
        <v>2238</v>
      </c>
      <c r="J203" s="8" t="s">
        <v>2239</v>
      </c>
      <c r="K203" s="8" t="s">
        <v>160</v>
      </c>
      <c r="L203" s="8" t="s">
        <v>2240</v>
      </c>
      <c r="M203" s="183">
        <v>45924.384027777778</v>
      </c>
      <c r="N203" s="183">
        <v>45924.665972222218</v>
      </c>
      <c r="O203" s="94" t="s">
        <v>1324</v>
      </c>
      <c r="P203" s="8" t="s">
        <v>1325</v>
      </c>
      <c r="Q203" s="8" t="s">
        <v>1326</v>
      </c>
      <c r="R203" s="8" t="s">
        <v>2241</v>
      </c>
      <c r="S203" s="94"/>
      <c r="T203" s="90"/>
      <c r="U203" s="8" t="s">
        <v>1328</v>
      </c>
      <c r="V203" s="8" t="s">
        <v>2242</v>
      </c>
      <c r="W203" s="8" t="s">
        <v>165</v>
      </c>
      <c r="X203" s="8" t="s">
        <v>2243</v>
      </c>
      <c r="Y203" s="8" t="s">
        <v>28</v>
      </c>
      <c r="Z203" s="8" t="s">
        <v>177</v>
      </c>
      <c r="AA203" s="8" t="s">
        <v>737</v>
      </c>
      <c r="AB203" s="8">
        <v>1</v>
      </c>
      <c r="AC203" s="8">
        <v>0</v>
      </c>
      <c r="AD203" s="86">
        <f>IF(W203="SOPORTE_TELEFÓNICO",'BASE LIQUIDACION REDEBAN 2025'!$B$19,IF(W203="ENVÍO",'BASE LIQUIDACION REDEBAN 2025'!$C$2,IF(Y203="TIPO I",'BASE LIQUIDACION REDEBAN 2025'!$C$2,IF(Y203="TIPO II",'BASE LIQUIDACION REDEBAN 2025'!$C$3,IF(Y203="TIPO III",'BASE LIQUIDACION REDEBAN 2025'!$C$4,IF(Y203="TIPO IV",'BASE LIQUIDACION REDEBAN 2025'!$C$5,IF(Z203="AEREO",'BASE LIQUIDACION REDEBAN 2025'!$B$6,'BASE LIQUIDACION REDEBAN 2025'!$C$5)))))))</f>
        <v>144967.87232000002</v>
      </c>
      <c r="AE203" s="86">
        <f>IF(OR(W203="SOPORTE_TELEFÓNICO",W203="ENVÍO"),0,IF(Y203="TIPO I",'BASE LIQUIDACION REDEBAN 2025'!$B$10,IF(Y203="TIPO II",'BASE LIQUIDACION REDEBAN 2025'!$B$11,IF(Y203="TIPO III",'BASE LIQUIDACION REDEBAN 2025'!$B$12,'BASE LIQUIDACION REDEBAN 2025'!$B$13))))</f>
        <v>140395.6348884</v>
      </c>
      <c r="AF203" s="86">
        <f t="shared" si="3"/>
        <v>144967.87232000002</v>
      </c>
      <c r="AG203" s="141"/>
      <c r="AH203" s="141"/>
    </row>
    <row r="204" spans="1:34" s="78" customFormat="1" ht="13.15">
      <c r="A204" s="8" t="s">
        <v>90</v>
      </c>
      <c r="B204" s="94" t="str">
        <f>VLOOKUP(A204,'CENTRO DE COSTOS'!A:D,4,FALSE)</f>
        <v>JUAN SEBASTIÁN RÍOS CASTRILLÓN</v>
      </c>
      <c r="C204" s="94" t="str">
        <f>VLOOKUP(A204,'CENTRO DE COSTOS'!A:D,2,FALSE)</f>
        <v>0004-0005</v>
      </c>
      <c r="D204" s="8">
        <v>5360</v>
      </c>
      <c r="E204" s="8">
        <v>2785376</v>
      </c>
      <c r="F204" s="8">
        <v>42926</v>
      </c>
      <c r="G204" s="94" t="s">
        <v>1977</v>
      </c>
      <c r="H204" s="8" t="s">
        <v>249</v>
      </c>
      <c r="I204" s="8" t="s">
        <v>354</v>
      </c>
      <c r="J204" s="8" t="s">
        <v>2244</v>
      </c>
      <c r="K204" s="8" t="s">
        <v>160</v>
      </c>
      <c r="L204" s="8" t="s">
        <v>2245</v>
      </c>
      <c r="M204" s="183">
        <v>45924.364583333343</v>
      </c>
      <c r="N204" s="183">
        <v>45924.472222222219</v>
      </c>
      <c r="O204" s="94" t="s">
        <v>1324</v>
      </c>
      <c r="P204" s="8" t="s">
        <v>1333</v>
      </c>
      <c r="Q204" s="8" t="s">
        <v>1628</v>
      </c>
      <c r="R204" s="8" t="s">
        <v>1341</v>
      </c>
      <c r="S204" s="94"/>
      <c r="T204" s="90"/>
      <c r="U204" s="8" t="s">
        <v>1328</v>
      </c>
      <c r="V204" s="8" t="s">
        <v>2246</v>
      </c>
      <c r="W204" s="8" t="s">
        <v>165</v>
      </c>
      <c r="X204" s="8" t="s">
        <v>2247</v>
      </c>
      <c r="Y204" s="8" t="s">
        <v>25</v>
      </c>
      <c r="Z204" s="8" t="s">
        <v>177</v>
      </c>
      <c r="AA204" s="8" t="s">
        <v>1783</v>
      </c>
      <c r="AB204" s="8">
        <v>1</v>
      </c>
      <c r="AC204" s="8">
        <v>0</v>
      </c>
      <c r="AD204" s="86">
        <f>IF(W204="SOPORTE_TELEFÓNICO",'BASE LIQUIDACION REDEBAN 2025'!$B$19,IF(W204="ENVÍO",'BASE LIQUIDACION REDEBAN 2025'!$C$2,IF(Y204="TIPO I",'BASE LIQUIDACION REDEBAN 2025'!$C$2,IF(Y204="TIPO II",'BASE LIQUIDACION REDEBAN 2025'!$C$3,IF(Y204="TIPO III",'BASE LIQUIDACION REDEBAN 2025'!$C$4,IF(Y204="TIPO IV",'BASE LIQUIDACION REDEBAN 2025'!$C$5,IF(Z204="AEREO",'BASE LIQUIDACION REDEBAN 2025'!$B$6,'BASE LIQUIDACION REDEBAN 2025'!$C$5)))))))</f>
        <v>65960.072302</v>
      </c>
      <c r="AE204" s="86">
        <f>IF(OR(W204="SOPORTE_TELEFÓNICO",W204="ENVÍO"),0,IF(Y204="TIPO I",'BASE LIQUIDACION REDEBAN 2025'!$B$10,IF(Y204="TIPO II",'BASE LIQUIDACION REDEBAN 2025'!$B$11,IF(Y204="TIPO III",'BASE LIQUIDACION REDEBAN 2025'!$B$12,'BASE LIQUIDACION REDEBAN 2025'!$B$13))))</f>
        <v>75096.394270399993</v>
      </c>
      <c r="AF204" s="86">
        <f t="shared" si="3"/>
        <v>65960.072302</v>
      </c>
      <c r="AG204" s="141"/>
      <c r="AH204" s="141"/>
    </row>
    <row r="205" spans="1:34" s="78" customFormat="1" ht="13.15">
      <c r="A205" s="8" t="s">
        <v>86</v>
      </c>
      <c r="B205" s="94" t="str">
        <f>VLOOKUP(A205,'CENTRO DE COSTOS'!A:D,4,FALSE)</f>
        <v>KEVIN ALEXIS CORZO BUSTOS</v>
      </c>
      <c r="C205" s="94" t="str">
        <f>VLOOKUP(A205,'CENTRO DE COSTOS'!A:D,2,FALSE)</f>
        <v>0004-0007</v>
      </c>
      <c r="D205" s="8">
        <v>73671</v>
      </c>
      <c r="E205" s="8">
        <v>2785254</v>
      </c>
      <c r="F205" s="8">
        <v>68404</v>
      </c>
      <c r="G205" s="94" t="s">
        <v>1977</v>
      </c>
      <c r="H205" s="8" t="s">
        <v>494</v>
      </c>
      <c r="I205" s="8" t="s">
        <v>2248</v>
      </c>
      <c r="J205" s="8" t="s">
        <v>2249</v>
      </c>
      <c r="K205" s="8" t="s">
        <v>160</v>
      </c>
      <c r="L205" s="8" t="s">
        <v>2250</v>
      </c>
      <c r="M205" s="183">
        <v>45924.343055555553</v>
      </c>
      <c r="N205" s="183">
        <v>45925.538194444453</v>
      </c>
      <c r="O205" s="94" t="s">
        <v>1324</v>
      </c>
      <c r="P205" s="8" t="s">
        <v>1333</v>
      </c>
      <c r="Q205" s="8" t="s">
        <v>1375</v>
      </c>
      <c r="R205" s="8" t="s">
        <v>1376</v>
      </c>
      <c r="S205" s="94"/>
      <c r="T205" s="90"/>
      <c r="U205" s="8" t="s">
        <v>1328</v>
      </c>
      <c r="V205" s="8" t="s">
        <v>2251</v>
      </c>
      <c r="W205" s="8" t="s">
        <v>165</v>
      </c>
      <c r="X205" s="8" t="s">
        <v>2252</v>
      </c>
      <c r="Y205" s="8" t="s">
        <v>28</v>
      </c>
      <c r="Z205" s="8" t="s">
        <v>177</v>
      </c>
      <c r="AA205" s="8" t="s">
        <v>503</v>
      </c>
      <c r="AB205" s="8">
        <v>1</v>
      </c>
      <c r="AC205" s="8">
        <v>0</v>
      </c>
      <c r="AD205" s="86">
        <f>IF(W205="SOPORTE_TELEFÓNICO",'BASE LIQUIDACION REDEBAN 2025'!$B$19,IF(W205="ENVÍO",'BASE LIQUIDACION REDEBAN 2025'!$C$2,IF(Y205="TIPO I",'BASE LIQUIDACION REDEBAN 2025'!$C$2,IF(Y205="TIPO II",'BASE LIQUIDACION REDEBAN 2025'!$C$3,IF(Y205="TIPO III",'BASE LIQUIDACION REDEBAN 2025'!$C$4,IF(Y205="TIPO IV",'BASE LIQUIDACION REDEBAN 2025'!$C$5,IF(Z205="AEREO",'BASE LIQUIDACION REDEBAN 2025'!$B$6,'BASE LIQUIDACION REDEBAN 2025'!$C$5)))))))</f>
        <v>144967.87232000002</v>
      </c>
      <c r="AE205" s="86">
        <f>IF(OR(W205="SOPORTE_TELEFÓNICO",W205="ENVÍO"),0,IF(Y205="TIPO I",'BASE LIQUIDACION REDEBAN 2025'!$B$10,IF(Y205="TIPO II",'BASE LIQUIDACION REDEBAN 2025'!$B$11,IF(Y205="TIPO III",'BASE LIQUIDACION REDEBAN 2025'!$B$12,'BASE LIQUIDACION REDEBAN 2025'!$B$13))))</f>
        <v>140395.6348884</v>
      </c>
      <c r="AF205" s="86">
        <f t="shared" si="3"/>
        <v>144967.87232000002</v>
      </c>
      <c r="AG205" s="141"/>
      <c r="AH205" s="141"/>
    </row>
    <row r="206" spans="1:34" s="78" customFormat="1" ht="13.15">
      <c r="A206" s="8" t="s">
        <v>68</v>
      </c>
      <c r="B206" s="94" t="str">
        <f>VLOOKUP(A206,'CENTRO DE COSTOS'!A:D,4,FALSE)</f>
        <v>WILLIAM ASDRUBAL ROZO ROZO</v>
      </c>
      <c r="C206" s="94" t="str">
        <f>VLOOKUP(A206,'CENTRO DE COSTOS'!A:D,2,FALSE)</f>
        <v>0004-0004</v>
      </c>
      <c r="D206" s="8">
        <v>11001</v>
      </c>
      <c r="E206" s="8">
        <v>2785215</v>
      </c>
      <c r="F206" s="8">
        <v>47775</v>
      </c>
      <c r="G206" s="94" t="s">
        <v>1977</v>
      </c>
      <c r="H206" s="8" t="s">
        <v>417</v>
      </c>
      <c r="I206" s="8" t="s">
        <v>68</v>
      </c>
      <c r="J206" s="8" t="s">
        <v>2253</v>
      </c>
      <c r="K206" s="8" t="s">
        <v>160</v>
      </c>
      <c r="L206" s="8" t="s">
        <v>2254</v>
      </c>
      <c r="M206" s="183">
        <v>45924.336111111108</v>
      </c>
      <c r="N206" s="183">
        <v>45924.508333333331</v>
      </c>
      <c r="O206" s="94" t="s">
        <v>1324</v>
      </c>
      <c r="P206" s="8" t="s">
        <v>1333</v>
      </c>
      <c r="Q206" s="8" t="s">
        <v>1375</v>
      </c>
      <c r="R206" s="8" t="s">
        <v>1547</v>
      </c>
      <c r="S206" s="94"/>
      <c r="T206" s="90"/>
      <c r="U206" s="8" t="s">
        <v>1328</v>
      </c>
      <c r="V206" s="8" t="s">
        <v>2255</v>
      </c>
      <c r="W206" s="8" t="s">
        <v>165</v>
      </c>
      <c r="X206" s="8" t="s">
        <v>2256</v>
      </c>
      <c r="Y206" s="8" t="s">
        <v>25</v>
      </c>
      <c r="Z206" s="8" t="s">
        <v>177</v>
      </c>
      <c r="AA206" s="8" t="s">
        <v>930</v>
      </c>
      <c r="AB206" s="8">
        <v>1</v>
      </c>
      <c r="AC206" s="8">
        <v>0</v>
      </c>
      <c r="AD206" s="86">
        <f>IF(W206="SOPORTE_TELEFÓNICO",'BASE LIQUIDACION REDEBAN 2025'!$B$19,IF(W206="ENVÍO",'BASE LIQUIDACION REDEBAN 2025'!$C$2,IF(Y206="TIPO I",'BASE LIQUIDACION REDEBAN 2025'!$C$2,IF(Y206="TIPO II",'BASE LIQUIDACION REDEBAN 2025'!$C$3,IF(Y206="TIPO III",'BASE LIQUIDACION REDEBAN 2025'!$C$4,IF(Y206="TIPO IV",'BASE LIQUIDACION REDEBAN 2025'!$C$5,IF(Z206="AEREO",'BASE LIQUIDACION REDEBAN 2025'!$B$6,'BASE LIQUIDACION REDEBAN 2025'!$C$5)))))))</f>
        <v>65960.072302</v>
      </c>
      <c r="AE206" s="86">
        <f>IF(OR(W206="SOPORTE_TELEFÓNICO",W206="ENVÍO"),0,IF(Y206="TIPO I",'BASE LIQUIDACION REDEBAN 2025'!$B$10,IF(Y206="TIPO II",'BASE LIQUIDACION REDEBAN 2025'!$B$11,IF(Y206="TIPO III",'BASE LIQUIDACION REDEBAN 2025'!$B$12,'BASE LIQUIDACION REDEBAN 2025'!$B$13))))</f>
        <v>75096.394270399993</v>
      </c>
      <c r="AF206" s="86">
        <f t="shared" si="3"/>
        <v>65960.072302</v>
      </c>
      <c r="AG206" s="141"/>
      <c r="AH206" s="141"/>
    </row>
    <row r="207" spans="1:34" s="78" customFormat="1" ht="13.15">
      <c r="A207" s="8" t="s">
        <v>93</v>
      </c>
      <c r="B207" s="94" t="str">
        <f>VLOOKUP(A207,'CENTRO DE COSTOS'!A:D,4,FALSE)</f>
        <v>DIEGO FERNANDO HENAO CARDONA</v>
      </c>
      <c r="C207" s="94" t="str">
        <f>VLOOKUP(A207,'CENTRO DE COSTOS'!A:D,2,FALSE)</f>
        <v>0004-0003</v>
      </c>
      <c r="D207" s="8">
        <v>52540</v>
      </c>
      <c r="E207" s="8">
        <v>2784467</v>
      </c>
      <c r="F207" s="8">
        <v>40640</v>
      </c>
      <c r="G207" s="94" t="s">
        <v>1977</v>
      </c>
      <c r="H207" s="8" t="s">
        <v>157</v>
      </c>
      <c r="I207" s="8" t="s">
        <v>2257</v>
      </c>
      <c r="J207" s="8" t="s">
        <v>2258</v>
      </c>
      <c r="K207" s="8" t="s">
        <v>160</v>
      </c>
      <c r="L207" s="8" t="s">
        <v>2259</v>
      </c>
      <c r="M207" s="183">
        <v>45924.333333333343</v>
      </c>
      <c r="N207" s="183">
        <v>45927.550694444442</v>
      </c>
      <c r="O207" s="94" t="s">
        <v>1324</v>
      </c>
      <c r="P207" s="8" t="s">
        <v>1333</v>
      </c>
      <c r="Q207" s="8" t="s">
        <v>1326</v>
      </c>
      <c r="R207" s="8" t="s">
        <v>1470</v>
      </c>
      <c r="S207" s="94"/>
      <c r="T207" s="90"/>
      <c r="U207" s="8" t="s">
        <v>1328</v>
      </c>
      <c r="V207" s="8" t="s">
        <v>2260</v>
      </c>
      <c r="W207" s="8" t="s">
        <v>165</v>
      </c>
      <c r="X207" s="8" t="s">
        <v>2261</v>
      </c>
      <c r="Y207" s="8" t="s">
        <v>32</v>
      </c>
      <c r="Z207" s="8" t="s">
        <v>177</v>
      </c>
      <c r="AA207" s="8" t="s">
        <v>294</v>
      </c>
      <c r="AB207" s="8">
        <v>1</v>
      </c>
      <c r="AC207" s="8">
        <v>0</v>
      </c>
      <c r="AD207" s="86">
        <f>IF(W207="SOPORTE_TELEFÓNICO",'BASE LIQUIDACION REDEBAN 2025'!$B$19,IF(W207="ENVÍO",'BASE LIQUIDACION REDEBAN 2025'!$C$2,IF(Y207="TIPO I",'BASE LIQUIDACION REDEBAN 2025'!$C$2,IF(Y207="TIPO II",'BASE LIQUIDACION REDEBAN 2025'!$C$3,IF(Y207="TIPO III",'BASE LIQUIDACION REDEBAN 2025'!$C$4,IF(Y207="TIPO IV",'BASE LIQUIDACION REDEBAN 2025'!$C$5,IF(Z207="AEREO",'BASE LIQUIDACION REDEBAN 2025'!$B$6,'BASE LIQUIDACION REDEBAN 2025'!$C$5)))))))</f>
        <v>479588.87655000004</v>
      </c>
      <c r="AE207" s="86">
        <f>IF(OR(W207="SOPORTE_TELEFÓNICO",W207="ENVÍO"),0,IF(Y207="TIPO I",'BASE LIQUIDACION REDEBAN 2025'!$B$10,IF(Y207="TIPO II",'BASE LIQUIDACION REDEBAN 2025'!$B$11,IF(Y207="TIPO III",'BASE LIQUIDACION REDEBAN 2025'!$B$12,'BASE LIQUIDACION REDEBAN 2025'!$B$13))))</f>
        <v>196536.5258152</v>
      </c>
      <c r="AF207" s="86">
        <f t="shared" si="3"/>
        <v>479588.87655000004</v>
      </c>
      <c r="AG207" s="141"/>
      <c r="AH207" s="141"/>
    </row>
    <row r="208" spans="1:34" s="78" customFormat="1" ht="13.15">
      <c r="A208" s="8" t="s">
        <v>90</v>
      </c>
      <c r="B208" s="94" t="str">
        <f>VLOOKUP(A208,'CENTRO DE COSTOS'!A:D,4,FALSE)</f>
        <v>JUAN SEBASTIÁN RÍOS CASTRILLÓN</v>
      </c>
      <c r="C208" s="94" t="str">
        <f>VLOOKUP(A208,'CENTRO DE COSTOS'!A:D,2,FALSE)</f>
        <v>0004-0005</v>
      </c>
      <c r="D208" s="8">
        <v>5001</v>
      </c>
      <c r="E208" s="8">
        <v>2784464</v>
      </c>
      <c r="F208" s="8">
        <v>30843</v>
      </c>
      <c r="G208" s="94" t="s">
        <v>1977</v>
      </c>
      <c r="H208" s="8" t="s">
        <v>249</v>
      </c>
      <c r="I208" s="8" t="s">
        <v>90</v>
      </c>
      <c r="J208" s="8" t="s">
        <v>2262</v>
      </c>
      <c r="K208" s="8" t="s">
        <v>160</v>
      </c>
      <c r="L208" s="8" t="s">
        <v>2263</v>
      </c>
      <c r="M208" s="183">
        <v>45924.333333333343</v>
      </c>
      <c r="N208" s="183">
        <v>45924.513194444437</v>
      </c>
      <c r="O208" s="94" t="s">
        <v>1324</v>
      </c>
      <c r="P208" s="8" t="s">
        <v>1333</v>
      </c>
      <c r="Q208" s="8" t="s">
        <v>1368</v>
      </c>
      <c r="R208" s="8" t="s">
        <v>1341</v>
      </c>
      <c r="S208" s="94"/>
      <c r="T208" s="90"/>
      <c r="U208" s="8" t="s">
        <v>1328</v>
      </c>
      <c r="V208" s="8" t="s">
        <v>2264</v>
      </c>
      <c r="W208" s="8" t="s">
        <v>165</v>
      </c>
      <c r="X208" s="8" t="s">
        <v>2265</v>
      </c>
      <c r="Y208" s="8" t="s">
        <v>25</v>
      </c>
      <c r="Z208" s="8" t="s">
        <v>177</v>
      </c>
      <c r="AA208" s="8" t="s">
        <v>374</v>
      </c>
      <c r="AB208" s="8">
        <v>1</v>
      </c>
      <c r="AC208" s="8">
        <v>0</v>
      </c>
      <c r="AD208" s="86">
        <f>IF(W208="SOPORTE_TELEFÓNICO",'BASE LIQUIDACION REDEBAN 2025'!$B$19,IF(W208="ENVÍO",'BASE LIQUIDACION REDEBAN 2025'!$C$2,IF(Y208="TIPO I",'BASE LIQUIDACION REDEBAN 2025'!$C$2,IF(Y208="TIPO II",'BASE LIQUIDACION REDEBAN 2025'!$C$3,IF(Y208="TIPO III",'BASE LIQUIDACION REDEBAN 2025'!$C$4,IF(Y208="TIPO IV",'BASE LIQUIDACION REDEBAN 2025'!$C$5,IF(Z208="AEREO",'BASE LIQUIDACION REDEBAN 2025'!$B$6,'BASE LIQUIDACION REDEBAN 2025'!$C$5)))))))</f>
        <v>65960.072302</v>
      </c>
      <c r="AE208" s="86">
        <f>IF(OR(W208="SOPORTE_TELEFÓNICO",W208="ENVÍO"),0,IF(Y208="TIPO I",'BASE LIQUIDACION REDEBAN 2025'!$B$10,IF(Y208="TIPO II",'BASE LIQUIDACION REDEBAN 2025'!$B$11,IF(Y208="TIPO III",'BASE LIQUIDACION REDEBAN 2025'!$B$12,'BASE LIQUIDACION REDEBAN 2025'!$B$13))))</f>
        <v>75096.394270399993</v>
      </c>
      <c r="AF208" s="86">
        <f t="shared" si="3"/>
        <v>65960.072302</v>
      </c>
      <c r="AG208" s="141"/>
      <c r="AH208" s="141"/>
    </row>
    <row r="209" spans="1:34" s="78" customFormat="1" ht="13.15">
      <c r="A209" s="8" t="s">
        <v>68</v>
      </c>
      <c r="B209" s="94" t="str">
        <f>VLOOKUP(A209,'CENTRO DE COSTOS'!A:D,4,FALSE)</f>
        <v>WILLIAM ASDRUBAL ROZO ROZO</v>
      </c>
      <c r="C209" s="94" t="str">
        <f>VLOOKUP(A209,'CENTRO DE COSTOS'!A:D,2,FALSE)</f>
        <v>0004-0004</v>
      </c>
      <c r="D209" s="8">
        <v>25286</v>
      </c>
      <c r="E209" s="8">
        <v>2784532</v>
      </c>
      <c r="F209" s="8">
        <v>81076</v>
      </c>
      <c r="G209" s="94" t="s">
        <v>1977</v>
      </c>
      <c r="H209" s="8" t="s">
        <v>417</v>
      </c>
      <c r="I209" s="8" t="s">
        <v>1461</v>
      </c>
      <c r="J209" s="8" t="s">
        <v>2266</v>
      </c>
      <c r="K209" s="8" t="s">
        <v>160</v>
      </c>
      <c r="L209" s="8" t="s">
        <v>2267</v>
      </c>
      <c r="M209" s="183">
        <v>45924.333333333343</v>
      </c>
      <c r="N209" s="183">
        <v>45925.533333333333</v>
      </c>
      <c r="O209" s="94" t="s">
        <v>1324</v>
      </c>
      <c r="P209" s="8" t="s">
        <v>1333</v>
      </c>
      <c r="Q209" s="8" t="s">
        <v>1454</v>
      </c>
      <c r="R209" s="8" t="s">
        <v>1885</v>
      </c>
      <c r="S209" s="94"/>
      <c r="T209" s="90"/>
      <c r="U209" s="8" t="s">
        <v>1328</v>
      </c>
      <c r="V209" s="8" t="s">
        <v>2268</v>
      </c>
      <c r="W209" s="8" t="s">
        <v>165</v>
      </c>
      <c r="X209" s="8" t="s">
        <v>2269</v>
      </c>
      <c r="Y209" s="8" t="s">
        <v>28</v>
      </c>
      <c r="Z209" s="8" t="s">
        <v>177</v>
      </c>
      <c r="AA209" s="8" t="s">
        <v>1877</v>
      </c>
      <c r="AB209" s="8">
        <v>1</v>
      </c>
      <c r="AC209" s="8">
        <v>0</v>
      </c>
      <c r="AD209" s="86">
        <f>IF(W209="SOPORTE_TELEFÓNICO",'BASE LIQUIDACION REDEBAN 2025'!$B$19,IF(W209="ENVÍO",'BASE LIQUIDACION REDEBAN 2025'!$C$2,IF(Y209="TIPO I",'BASE LIQUIDACION REDEBAN 2025'!$C$2,IF(Y209="TIPO II",'BASE LIQUIDACION REDEBAN 2025'!$C$3,IF(Y209="TIPO III",'BASE LIQUIDACION REDEBAN 2025'!$C$4,IF(Y209="TIPO IV",'BASE LIQUIDACION REDEBAN 2025'!$C$5,IF(Z209="AEREO",'BASE LIQUIDACION REDEBAN 2025'!$B$6,'BASE LIQUIDACION REDEBAN 2025'!$C$5)))))))</f>
        <v>144967.87232000002</v>
      </c>
      <c r="AE209" s="86">
        <f>IF(OR(W209="SOPORTE_TELEFÓNICO",W209="ENVÍO"),0,IF(Y209="TIPO I",'BASE LIQUIDACION REDEBAN 2025'!$B$10,IF(Y209="TIPO II",'BASE LIQUIDACION REDEBAN 2025'!$B$11,IF(Y209="TIPO III",'BASE LIQUIDACION REDEBAN 2025'!$B$12,'BASE LIQUIDACION REDEBAN 2025'!$B$13))))</f>
        <v>140395.6348884</v>
      </c>
      <c r="AF209" s="86">
        <f t="shared" si="3"/>
        <v>144967.87232000002</v>
      </c>
      <c r="AG209" s="141"/>
      <c r="AH209" s="141"/>
    </row>
    <row r="210" spans="1:34" s="78" customFormat="1" ht="13.15">
      <c r="A210" s="8" t="s">
        <v>94</v>
      </c>
      <c r="B210" s="94" t="str">
        <f>VLOOKUP(A210,'CENTRO DE COSTOS'!A:D,4,FALSE)</f>
        <v>DIEGO FERNANDO HENAO CARDONA</v>
      </c>
      <c r="C210" s="94" t="str">
        <f>VLOOKUP(A210,'CENTRO DE COSTOS'!A:D,2,FALSE)</f>
        <v>0004-0002</v>
      </c>
      <c r="D210" s="8">
        <v>66001</v>
      </c>
      <c r="E210" s="8">
        <v>2784615</v>
      </c>
      <c r="F210" s="8">
        <v>17109</v>
      </c>
      <c r="G210" s="94" t="s">
        <v>1977</v>
      </c>
      <c r="H210" s="8" t="s">
        <v>186</v>
      </c>
      <c r="I210" s="8" t="s">
        <v>94</v>
      </c>
      <c r="J210" s="8" t="s">
        <v>2270</v>
      </c>
      <c r="K210" s="8" t="s">
        <v>160</v>
      </c>
      <c r="L210" s="8" t="s">
        <v>2271</v>
      </c>
      <c r="M210" s="183">
        <v>45924.333333333343</v>
      </c>
      <c r="N210" s="183">
        <v>45924.473611111112</v>
      </c>
      <c r="O210" s="94" t="s">
        <v>1324</v>
      </c>
      <c r="P210" s="8" t="s">
        <v>1325</v>
      </c>
      <c r="Q210" s="8" t="s">
        <v>1454</v>
      </c>
      <c r="R210" s="8" t="s">
        <v>1455</v>
      </c>
      <c r="S210" s="94"/>
      <c r="T210" s="90"/>
      <c r="U210" s="8" t="s">
        <v>1328</v>
      </c>
      <c r="V210" s="8" t="s">
        <v>2272</v>
      </c>
      <c r="W210" s="8" t="s">
        <v>165</v>
      </c>
      <c r="X210" s="8" t="s">
        <v>2273</v>
      </c>
      <c r="Y210" s="8" t="s">
        <v>25</v>
      </c>
      <c r="Z210" s="8" t="s">
        <v>177</v>
      </c>
      <c r="AA210" s="8" t="s">
        <v>275</v>
      </c>
      <c r="AB210" s="8">
        <v>1</v>
      </c>
      <c r="AC210" s="8">
        <v>0</v>
      </c>
      <c r="AD210" s="86">
        <f>IF(W210="SOPORTE_TELEFÓNICO",'BASE LIQUIDACION REDEBAN 2025'!$B$19,IF(W210="ENVÍO",'BASE LIQUIDACION REDEBAN 2025'!$C$2,IF(Y210="TIPO I",'BASE LIQUIDACION REDEBAN 2025'!$C$2,IF(Y210="TIPO II",'BASE LIQUIDACION REDEBAN 2025'!$C$3,IF(Y210="TIPO III",'BASE LIQUIDACION REDEBAN 2025'!$C$4,IF(Y210="TIPO IV",'BASE LIQUIDACION REDEBAN 2025'!$C$5,IF(Z210="AEREO",'BASE LIQUIDACION REDEBAN 2025'!$B$6,'BASE LIQUIDACION REDEBAN 2025'!$C$5)))))))</f>
        <v>65960.072302</v>
      </c>
      <c r="AE210" s="86">
        <f>IF(OR(W210="SOPORTE_TELEFÓNICO",W210="ENVÍO"),0,IF(Y210="TIPO I",'BASE LIQUIDACION REDEBAN 2025'!$B$10,IF(Y210="TIPO II",'BASE LIQUIDACION REDEBAN 2025'!$B$11,IF(Y210="TIPO III",'BASE LIQUIDACION REDEBAN 2025'!$B$12,'BASE LIQUIDACION REDEBAN 2025'!$B$13))))</f>
        <v>75096.394270399993</v>
      </c>
      <c r="AF210" s="86">
        <f t="shared" si="3"/>
        <v>65960.072302</v>
      </c>
      <c r="AG210" s="141"/>
      <c r="AH210" s="141"/>
    </row>
    <row r="211" spans="1:34" s="78" customFormat="1" ht="13.15">
      <c r="A211" s="8" t="s">
        <v>76</v>
      </c>
      <c r="B211" s="94" t="str">
        <f>VLOOKUP(A211,'CENTRO DE COSTOS'!A:D,4,FALSE)</f>
        <v>DIEGO FERNANDO HENAO CARDONA</v>
      </c>
      <c r="C211" s="94" t="str">
        <f>VLOOKUP(A211,'CENTRO DE COSTOS'!A:D,2,FALSE)</f>
        <v>0004-0003</v>
      </c>
      <c r="D211" s="8">
        <v>76520</v>
      </c>
      <c r="E211" s="8">
        <v>2784386</v>
      </c>
      <c r="F211" s="8">
        <v>71243</v>
      </c>
      <c r="G211" s="94" t="s">
        <v>1977</v>
      </c>
      <c r="H211" s="8" t="s">
        <v>232</v>
      </c>
      <c r="I211" s="8" t="s">
        <v>1207</v>
      </c>
      <c r="J211" s="8" t="s">
        <v>2274</v>
      </c>
      <c r="K211" s="8" t="s">
        <v>160</v>
      </c>
      <c r="L211" s="8" t="s">
        <v>2275</v>
      </c>
      <c r="M211" s="183">
        <v>45924.333333333343</v>
      </c>
      <c r="N211" s="183">
        <v>45924.668749999997</v>
      </c>
      <c r="O211" s="94" t="s">
        <v>1324</v>
      </c>
      <c r="P211" s="8" t="s">
        <v>1333</v>
      </c>
      <c r="Q211" s="8" t="s">
        <v>1368</v>
      </c>
      <c r="R211" s="8" t="s">
        <v>1341</v>
      </c>
      <c r="S211" s="94"/>
      <c r="T211" s="90"/>
      <c r="U211" s="8" t="s">
        <v>1328</v>
      </c>
      <c r="V211" s="8" t="s">
        <v>2276</v>
      </c>
      <c r="W211" s="8" t="s">
        <v>165</v>
      </c>
      <c r="X211" s="8" t="s">
        <v>2277</v>
      </c>
      <c r="Y211" s="8" t="s">
        <v>25</v>
      </c>
      <c r="Z211" s="8" t="s">
        <v>177</v>
      </c>
      <c r="AA211" s="8" t="s">
        <v>531</v>
      </c>
      <c r="AB211" s="8">
        <v>1</v>
      </c>
      <c r="AC211" s="8">
        <v>0</v>
      </c>
      <c r="AD211" s="86">
        <f>IF(W211="SOPORTE_TELEFÓNICO",'BASE LIQUIDACION REDEBAN 2025'!$B$19,IF(W211="ENVÍO",'BASE LIQUIDACION REDEBAN 2025'!$C$2,IF(Y211="TIPO I",'BASE LIQUIDACION REDEBAN 2025'!$C$2,IF(Y211="TIPO II",'BASE LIQUIDACION REDEBAN 2025'!$C$3,IF(Y211="TIPO III",'BASE LIQUIDACION REDEBAN 2025'!$C$4,IF(Y211="TIPO IV",'BASE LIQUIDACION REDEBAN 2025'!$C$5,IF(Z211="AEREO",'BASE LIQUIDACION REDEBAN 2025'!$B$6,'BASE LIQUIDACION REDEBAN 2025'!$C$5)))))))</f>
        <v>65960.072302</v>
      </c>
      <c r="AE211" s="86">
        <f>IF(OR(W211="SOPORTE_TELEFÓNICO",W211="ENVÍO"),0,IF(Y211="TIPO I",'BASE LIQUIDACION REDEBAN 2025'!$B$10,IF(Y211="TIPO II",'BASE LIQUIDACION REDEBAN 2025'!$B$11,IF(Y211="TIPO III",'BASE LIQUIDACION REDEBAN 2025'!$B$12,'BASE LIQUIDACION REDEBAN 2025'!$B$13))))</f>
        <v>75096.394270399993</v>
      </c>
      <c r="AF211" s="86">
        <f t="shared" si="3"/>
        <v>65960.072302</v>
      </c>
      <c r="AG211" s="141"/>
      <c r="AH211" s="141"/>
    </row>
    <row r="212" spans="1:34" s="78" customFormat="1" ht="13.15">
      <c r="A212" s="8" t="s">
        <v>91</v>
      </c>
      <c r="B212" s="94" t="str">
        <f>VLOOKUP(A212,'CENTRO DE COSTOS'!A:D,4,FALSE)</f>
        <v>JOSE MAURICIO HERNANDEZ ROJAS</v>
      </c>
      <c r="C212" s="94" t="str">
        <f>VLOOKUP(A212,'CENTRO DE COSTOS'!A:D,2,FALSE)</f>
        <v>0004-0001</v>
      </c>
      <c r="D212" s="8">
        <v>23807</v>
      </c>
      <c r="E212" s="8">
        <v>2784187</v>
      </c>
      <c r="F212" s="8">
        <v>80411</v>
      </c>
      <c r="G212" s="94" t="s">
        <v>1977</v>
      </c>
      <c r="H212" s="8" t="s">
        <v>193</v>
      </c>
      <c r="I212" s="8" t="s">
        <v>1669</v>
      </c>
      <c r="J212" s="8" t="s">
        <v>2278</v>
      </c>
      <c r="K212" s="8" t="s">
        <v>160</v>
      </c>
      <c r="L212" s="8" t="s">
        <v>2279</v>
      </c>
      <c r="M212" s="183">
        <v>45924.333333333343</v>
      </c>
      <c r="N212" s="183">
        <v>45924.351388888892</v>
      </c>
      <c r="O212" s="94" t="s">
        <v>1324</v>
      </c>
      <c r="P212" s="8" t="s">
        <v>1325</v>
      </c>
      <c r="Q212" s="8" t="s">
        <v>1387</v>
      </c>
      <c r="R212" s="8" t="s">
        <v>1388</v>
      </c>
      <c r="S212" s="94"/>
      <c r="T212" s="90"/>
      <c r="U212" s="8" t="s">
        <v>1328</v>
      </c>
      <c r="V212" s="8" t="s">
        <v>2280</v>
      </c>
      <c r="W212" s="8" t="s">
        <v>1552</v>
      </c>
      <c r="X212" s="8" t="s">
        <v>1553</v>
      </c>
      <c r="Y212" s="8" t="s">
        <v>30</v>
      </c>
      <c r="Z212" s="8" t="s">
        <v>177</v>
      </c>
      <c r="AA212" s="8" t="s">
        <v>2073</v>
      </c>
      <c r="AB212" s="8">
        <v>0</v>
      </c>
      <c r="AC212" s="8">
        <v>0</v>
      </c>
      <c r="AD212" s="86">
        <f>IF(W212="SOPORTE_TELEFÓNICO",'BASE LIQUIDACION REDEBAN 2025'!$B$19,IF(W212="ENVÍO",'BASE LIQUIDACION REDEBAN 2025'!$C$2,IF(Y212="TIPO I",'BASE LIQUIDACION REDEBAN 2025'!$C$2,IF(Y212="TIPO II",'BASE LIQUIDACION REDEBAN 2025'!$C$3,IF(Y212="TIPO III",'BASE LIQUIDACION REDEBAN 2025'!$C$4,IF(Y212="TIPO IV",'BASE LIQUIDACION REDEBAN 2025'!$C$5,IF(Z212="AEREO",'BASE LIQUIDACION REDEBAN 2025'!$B$6,'BASE LIQUIDACION REDEBAN 2025'!$C$5)))))))</f>
        <v>41241.0800752</v>
      </c>
      <c r="AE212" s="86">
        <f>IF(OR(W212="SOPORTE_TELEFÓNICO",W212="ENVÍO"),0,IF(Y212="TIPO I",'BASE LIQUIDACION REDEBAN 2025'!$B$10,IF(Y212="TIPO II",'BASE LIQUIDACION REDEBAN 2025'!$B$11,IF(Y212="TIPO III",'BASE LIQUIDACION REDEBAN 2025'!$B$12,'BASE LIQUIDACION REDEBAN 2025'!$B$13))))</f>
        <v>0</v>
      </c>
      <c r="AF212" s="86">
        <f t="shared" si="3"/>
        <v>41241.0800752</v>
      </c>
      <c r="AG212" s="141"/>
      <c r="AH212" s="141"/>
    </row>
    <row r="213" spans="1:34" s="78" customFormat="1" ht="13.15">
      <c r="A213" s="8" t="s">
        <v>90</v>
      </c>
      <c r="B213" s="94" t="str">
        <f>VLOOKUP(A213,'CENTRO DE COSTOS'!A:D,4,FALSE)</f>
        <v>JUAN SEBASTIÁN RÍOS CASTRILLÓN</v>
      </c>
      <c r="C213" s="94" t="str">
        <f>VLOOKUP(A213,'CENTRO DE COSTOS'!A:D,2,FALSE)</f>
        <v>0004-0005</v>
      </c>
      <c r="D213" s="8">
        <v>5237</v>
      </c>
      <c r="E213" s="8">
        <v>2784276</v>
      </c>
      <c r="F213" s="8">
        <v>47966</v>
      </c>
      <c r="G213" s="94" t="s">
        <v>1977</v>
      </c>
      <c r="H213" s="8" t="s">
        <v>249</v>
      </c>
      <c r="I213" s="8" t="s">
        <v>2281</v>
      </c>
      <c r="J213" s="8" t="s">
        <v>2282</v>
      </c>
      <c r="K213" s="8" t="s">
        <v>160</v>
      </c>
      <c r="L213" s="8" t="s">
        <v>2283</v>
      </c>
      <c r="M213" s="183">
        <v>45924.333333333343</v>
      </c>
      <c r="N213" s="183">
        <v>45924.67083333333</v>
      </c>
      <c r="O213" s="94" t="s">
        <v>1324</v>
      </c>
      <c r="P213" s="8" t="s">
        <v>1325</v>
      </c>
      <c r="Q213" s="8" t="s">
        <v>1387</v>
      </c>
      <c r="R213" s="8" t="s">
        <v>1388</v>
      </c>
      <c r="S213" s="94"/>
      <c r="T213" s="90"/>
      <c r="U213" s="8" t="s">
        <v>1328</v>
      </c>
      <c r="V213" s="8" t="s">
        <v>2284</v>
      </c>
      <c r="W213" s="8" t="s">
        <v>165</v>
      </c>
      <c r="X213" s="8" t="s">
        <v>2285</v>
      </c>
      <c r="Y213" s="8" t="s">
        <v>28</v>
      </c>
      <c r="Z213" s="8" t="s">
        <v>177</v>
      </c>
      <c r="AA213" s="8" t="s">
        <v>988</v>
      </c>
      <c r="AB213" s="8">
        <v>1</v>
      </c>
      <c r="AC213" s="8">
        <v>0</v>
      </c>
      <c r="AD213" s="86">
        <f>IF(W213="SOPORTE_TELEFÓNICO",'BASE LIQUIDACION REDEBAN 2025'!$B$19,IF(W213="ENVÍO",'BASE LIQUIDACION REDEBAN 2025'!$C$2,IF(Y213="TIPO I",'BASE LIQUIDACION REDEBAN 2025'!$C$2,IF(Y213="TIPO II",'BASE LIQUIDACION REDEBAN 2025'!$C$3,IF(Y213="TIPO III",'BASE LIQUIDACION REDEBAN 2025'!$C$4,IF(Y213="TIPO IV",'BASE LIQUIDACION REDEBAN 2025'!$C$5,IF(Z213="AEREO",'BASE LIQUIDACION REDEBAN 2025'!$B$6,'BASE LIQUIDACION REDEBAN 2025'!$C$5)))))))</f>
        <v>144967.87232000002</v>
      </c>
      <c r="AE213" s="86">
        <f>IF(OR(W213="SOPORTE_TELEFÓNICO",W213="ENVÍO"),0,IF(Y213="TIPO I",'BASE LIQUIDACION REDEBAN 2025'!$B$10,IF(Y213="TIPO II",'BASE LIQUIDACION REDEBAN 2025'!$B$11,IF(Y213="TIPO III",'BASE LIQUIDACION REDEBAN 2025'!$B$12,'BASE LIQUIDACION REDEBAN 2025'!$B$13))))</f>
        <v>140395.6348884</v>
      </c>
      <c r="AF213" s="86">
        <f t="shared" si="3"/>
        <v>144967.87232000002</v>
      </c>
      <c r="AG213" s="141"/>
      <c r="AH213" s="141"/>
    </row>
    <row r="214" spans="1:34" s="78" customFormat="1" ht="13.15">
      <c r="A214" s="8" t="s">
        <v>90</v>
      </c>
      <c r="B214" s="94" t="str">
        <f>VLOOKUP(A214,'CENTRO DE COSTOS'!A:D,4,FALSE)</f>
        <v>JUAN SEBASTIÁN RÍOS CASTRILLÓN</v>
      </c>
      <c r="C214" s="94" t="str">
        <f>VLOOKUP(A214,'CENTRO DE COSTOS'!A:D,2,FALSE)</f>
        <v>0004-0005</v>
      </c>
      <c r="D214" s="8">
        <v>5615</v>
      </c>
      <c r="E214" s="8">
        <v>2784157</v>
      </c>
      <c r="F214" s="8">
        <v>44522</v>
      </c>
      <c r="G214" s="94" t="s">
        <v>1977</v>
      </c>
      <c r="H214" s="8" t="s">
        <v>249</v>
      </c>
      <c r="I214" s="8" t="s">
        <v>1026</v>
      </c>
      <c r="J214" s="8" t="s">
        <v>2286</v>
      </c>
      <c r="K214" s="8" t="s">
        <v>160</v>
      </c>
      <c r="L214" s="8" t="s">
        <v>2287</v>
      </c>
      <c r="M214" s="183">
        <v>45924.333333333343</v>
      </c>
      <c r="N214" s="183">
        <v>45925.660416666673</v>
      </c>
      <c r="O214" s="94" t="s">
        <v>1324</v>
      </c>
      <c r="P214" s="8" t="s">
        <v>1333</v>
      </c>
      <c r="Q214" s="8" t="s">
        <v>1351</v>
      </c>
      <c r="R214" s="8" t="s">
        <v>1341</v>
      </c>
      <c r="S214" s="94"/>
      <c r="T214" s="90"/>
      <c r="U214" s="8" t="s">
        <v>1328</v>
      </c>
      <c r="V214" s="8" t="s">
        <v>2288</v>
      </c>
      <c r="W214" s="8" t="s">
        <v>165</v>
      </c>
      <c r="X214" s="8" t="s">
        <v>2289</v>
      </c>
      <c r="Y214" s="8" t="s">
        <v>28</v>
      </c>
      <c r="Z214" s="8" t="s">
        <v>177</v>
      </c>
      <c r="AA214" s="8" t="s">
        <v>988</v>
      </c>
      <c r="AB214" s="8">
        <v>1</v>
      </c>
      <c r="AC214" s="8">
        <v>0</v>
      </c>
      <c r="AD214" s="86">
        <f>IF(W214="SOPORTE_TELEFÓNICO",'BASE LIQUIDACION REDEBAN 2025'!$B$19,IF(W214="ENVÍO",'BASE LIQUIDACION REDEBAN 2025'!$C$2,IF(Y214="TIPO I",'BASE LIQUIDACION REDEBAN 2025'!$C$2,IF(Y214="TIPO II",'BASE LIQUIDACION REDEBAN 2025'!$C$3,IF(Y214="TIPO III",'BASE LIQUIDACION REDEBAN 2025'!$C$4,IF(Y214="TIPO IV",'BASE LIQUIDACION REDEBAN 2025'!$C$5,IF(Z214="AEREO",'BASE LIQUIDACION REDEBAN 2025'!$B$6,'BASE LIQUIDACION REDEBAN 2025'!$C$5)))))))</f>
        <v>144967.87232000002</v>
      </c>
      <c r="AE214" s="86">
        <f>IF(OR(W214="SOPORTE_TELEFÓNICO",W214="ENVÍO"),0,IF(Y214="TIPO I",'BASE LIQUIDACION REDEBAN 2025'!$B$10,IF(Y214="TIPO II",'BASE LIQUIDACION REDEBAN 2025'!$B$11,IF(Y214="TIPO III",'BASE LIQUIDACION REDEBAN 2025'!$B$12,'BASE LIQUIDACION REDEBAN 2025'!$B$13))))</f>
        <v>140395.6348884</v>
      </c>
      <c r="AF214" s="86">
        <f t="shared" si="3"/>
        <v>144967.87232000002</v>
      </c>
      <c r="AG214" s="141"/>
      <c r="AH214" s="141"/>
    </row>
    <row r="215" spans="1:34" s="78" customFormat="1" ht="13.15">
      <c r="A215" s="8" t="s">
        <v>90</v>
      </c>
      <c r="B215" s="94" t="str">
        <f>VLOOKUP(A215,'CENTRO DE COSTOS'!A:D,4,FALSE)</f>
        <v>JUAN SEBASTIÁN RÍOS CASTRILLÓN</v>
      </c>
      <c r="C215" s="94" t="str">
        <f>VLOOKUP(A215,'CENTRO DE COSTOS'!A:D,2,FALSE)</f>
        <v>0004-0005</v>
      </c>
      <c r="D215" s="8">
        <v>5001</v>
      </c>
      <c r="E215" s="8">
        <v>2784326</v>
      </c>
      <c r="F215" s="8">
        <v>23004</v>
      </c>
      <c r="G215" s="94" t="s">
        <v>1977</v>
      </c>
      <c r="H215" s="8" t="s">
        <v>249</v>
      </c>
      <c r="I215" s="8" t="s">
        <v>90</v>
      </c>
      <c r="J215" s="8" t="s">
        <v>2290</v>
      </c>
      <c r="K215" s="8" t="s">
        <v>160</v>
      </c>
      <c r="L215" s="8" t="s">
        <v>2291</v>
      </c>
      <c r="M215" s="183">
        <v>45923.738194444442</v>
      </c>
      <c r="N215" s="183">
        <v>45924.685416666667</v>
      </c>
      <c r="O215" s="94" t="s">
        <v>1324</v>
      </c>
      <c r="P215" s="8" t="s">
        <v>1333</v>
      </c>
      <c r="Q215" s="8" t="s">
        <v>1326</v>
      </c>
      <c r="R215" s="8" t="s">
        <v>1341</v>
      </c>
      <c r="S215" s="94"/>
      <c r="T215" s="90"/>
      <c r="U215" s="8" t="s">
        <v>1328</v>
      </c>
      <c r="V215" s="8" t="s">
        <v>2292</v>
      </c>
      <c r="W215" s="8" t="s">
        <v>165</v>
      </c>
      <c r="X215" s="8" t="s">
        <v>2293</v>
      </c>
      <c r="Y215" s="8" t="s">
        <v>25</v>
      </c>
      <c r="Z215" s="8" t="s">
        <v>177</v>
      </c>
      <c r="AA215" s="8" t="s">
        <v>578</v>
      </c>
      <c r="AB215" s="8">
        <v>1</v>
      </c>
      <c r="AC215" s="8">
        <v>0</v>
      </c>
      <c r="AD215" s="86">
        <f>IF(W215="SOPORTE_TELEFÓNICO",'BASE LIQUIDACION REDEBAN 2025'!$B$19,IF(W215="ENVÍO",'BASE LIQUIDACION REDEBAN 2025'!$C$2,IF(Y215="TIPO I",'BASE LIQUIDACION REDEBAN 2025'!$C$2,IF(Y215="TIPO II",'BASE LIQUIDACION REDEBAN 2025'!$C$3,IF(Y215="TIPO III",'BASE LIQUIDACION REDEBAN 2025'!$C$4,IF(Y215="TIPO IV",'BASE LIQUIDACION REDEBAN 2025'!$C$5,IF(Z215="AEREO",'BASE LIQUIDACION REDEBAN 2025'!$B$6,'BASE LIQUIDACION REDEBAN 2025'!$C$5)))))))</f>
        <v>65960.072302</v>
      </c>
      <c r="AE215" s="86">
        <f>IF(OR(W215="SOPORTE_TELEFÓNICO",W215="ENVÍO"),0,IF(Y215="TIPO I",'BASE LIQUIDACION REDEBAN 2025'!$B$10,IF(Y215="TIPO II",'BASE LIQUIDACION REDEBAN 2025'!$B$11,IF(Y215="TIPO III",'BASE LIQUIDACION REDEBAN 2025'!$B$12,'BASE LIQUIDACION REDEBAN 2025'!$B$13))))</f>
        <v>75096.394270399993</v>
      </c>
      <c r="AF215" s="86">
        <f t="shared" si="3"/>
        <v>65960.072302</v>
      </c>
      <c r="AG215" s="141"/>
      <c r="AH215" s="141"/>
    </row>
    <row r="216" spans="1:34" s="78" customFormat="1" ht="13.15">
      <c r="A216" s="8" t="s">
        <v>76</v>
      </c>
      <c r="B216" s="94" t="str">
        <f>VLOOKUP(A216,'CENTRO DE COSTOS'!A:D,4,FALSE)</f>
        <v>DIEGO FERNANDO HENAO CARDONA</v>
      </c>
      <c r="C216" s="94" t="str">
        <f>VLOOKUP(A216,'CENTRO DE COSTOS'!A:D,2,FALSE)</f>
        <v>0004-0003</v>
      </c>
      <c r="D216" s="8">
        <v>76001</v>
      </c>
      <c r="E216" s="8">
        <v>2784135</v>
      </c>
      <c r="F216" s="8">
        <v>46324</v>
      </c>
      <c r="G216" s="94" t="s">
        <v>1977</v>
      </c>
      <c r="H216" s="8" t="s">
        <v>232</v>
      </c>
      <c r="I216" s="8" t="s">
        <v>76</v>
      </c>
      <c r="J216" s="8" t="s">
        <v>2294</v>
      </c>
      <c r="K216" s="8" t="s">
        <v>160</v>
      </c>
      <c r="L216" s="8" t="s">
        <v>2295</v>
      </c>
      <c r="M216" s="183">
        <v>45923.736805555563</v>
      </c>
      <c r="N216" s="183">
        <v>45924.72152777778</v>
      </c>
      <c r="O216" s="94" t="s">
        <v>1324</v>
      </c>
      <c r="P216" s="8" t="s">
        <v>1333</v>
      </c>
      <c r="Q216" s="8" t="s">
        <v>1340</v>
      </c>
      <c r="R216" s="8" t="s">
        <v>1341</v>
      </c>
      <c r="S216" s="94"/>
      <c r="T216" s="90"/>
      <c r="U216" s="8" t="s">
        <v>1328</v>
      </c>
      <c r="V216" s="8" t="s">
        <v>2296</v>
      </c>
      <c r="W216" s="8" t="s">
        <v>165</v>
      </c>
      <c r="X216" s="8" t="s">
        <v>2297</v>
      </c>
      <c r="Y216" s="8" t="s">
        <v>25</v>
      </c>
      <c r="Z216" s="8" t="s">
        <v>177</v>
      </c>
      <c r="AA216" s="8" t="s">
        <v>1200</v>
      </c>
      <c r="AB216" s="8">
        <v>1</v>
      </c>
      <c r="AC216" s="8">
        <v>0</v>
      </c>
      <c r="AD216" s="86">
        <f>IF(W216="SOPORTE_TELEFÓNICO",'BASE LIQUIDACION REDEBAN 2025'!$B$19,IF(W216="ENVÍO",'BASE LIQUIDACION REDEBAN 2025'!$C$2,IF(Y216="TIPO I",'BASE LIQUIDACION REDEBAN 2025'!$C$2,IF(Y216="TIPO II",'BASE LIQUIDACION REDEBAN 2025'!$C$3,IF(Y216="TIPO III",'BASE LIQUIDACION REDEBAN 2025'!$C$4,IF(Y216="TIPO IV",'BASE LIQUIDACION REDEBAN 2025'!$C$5,IF(Z216="AEREO",'BASE LIQUIDACION REDEBAN 2025'!$B$6,'BASE LIQUIDACION REDEBAN 2025'!$C$5)))))))</f>
        <v>65960.072302</v>
      </c>
      <c r="AE216" s="86">
        <f>IF(OR(W216="SOPORTE_TELEFÓNICO",W216="ENVÍO"),0,IF(Y216="TIPO I",'BASE LIQUIDACION REDEBAN 2025'!$B$10,IF(Y216="TIPO II",'BASE LIQUIDACION REDEBAN 2025'!$B$11,IF(Y216="TIPO III",'BASE LIQUIDACION REDEBAN 2025'!$B$12,'BASE LIQUIDACION REDEBAN 2025'!$B$13))))</f>
        <v>75096.394270399993</v>
      </c>
      <c r="AF216" s="86">
        <f t="shared" si="3"/>
        <v>65960.072302</v>
      </c>
      <c r="AG216" s="141"/>
      <c r="AH216" s="141"/>
    </row>
    <row r="217" spans="1:34" s="78" customFormat="1" ht="13.15">
      <c r="A217" s="8" t="s">
        <v>68</v>
      </c>
      <c r="B217" s="94" t="str">
        <f>VLOOKUP(A217,'CENTRO DE COSTOS'!A:D,4,FALSE)</f>
        <v>WILLIAM ASDRUBAL ROZO ROZO</v>
      </c>
      <c r="C217" s="94" t="str">
        <f>VLOOKUP(A217,'CENTRO DE COSTOS'!A:D,2,FALSE)</f>
        <v>0004-0004</v>
      </c>
      <c r="D217" s="8">
        <v>25754</v>
      </c>
      <c r="E217" s="8">
        <v>2783981</v>
      </c>
      <c r="F217" s="8">
        <v>55725</v>
      </c>
      <c r="G217" s="94" t="s">
        <v>1977</v>
      </c>
      <c r="H217" s="8" t="s">
        <v>417</v>
      </c>
      <c r="I217" s="8" t="s">
        <v>418</v>
      </c>
      <c r="J217" s="8" t="s">
        <v>2298</v>
      </c>
      <c r="K217" s="8" t="s">
        <v>160</v>
      </c>
      <c r="L217" s="8" t="s">
        <v>2299</v>
      </c>
      <c r="M217" s="183">
        <v>45923.71597222222</v>
      </c>
      <c r="N217" s="183">
        <v>45925.529166666667</v>
      </c>
      <c r="O217" s="94" t="s">
        <v>1324</v>
      </c>
      <c r="P217" s="8" t="s">
        <v>1325</v>
      </c>
      <c r="Q217" s="8" t="s">
        <v>1464</v>
      </c>
      <c r="R217" s="8" t="s">
        <v>1465</v>
      </c>
      <c r="S217" s="94"/>
      <c r="T217" s="90"/>
      <c r="U217" s="8" t="s">
        <v>1328</v>
      </c>
      <c r="V217" s="8" t="s">
        <v>2300</v>
      </c>
      <c r="W217" s="8" t="s">
        <v>165</v>
      </c>
      <c r="X217" s="8" t="s">
        <v>2301</v>
      </c>
      <c r="Y217" s="8" t="s">
        <v>25</v>
      </c>
      <c r="Z217" s="8" t="s">
        <v>177</v>
      </c>
      <c r="AA217" s="8" t="s">
        <v>561</v>
      </c>
      <c r="AB217" s="8">
        <v>2</v>
      </c>
      <c r="AC217" s="8">
        <v>0</v>
      </c>
      <c r="AD217" s="86">
        <f>IF(W217="SOPORTE_TELEFÓNICO",'BASE LIQUIDACION REDEBAN 2025'!$B$19,IF(W217="ENVÍO",'BASE LIQUIDACION REDEBAN 2025'!$C$2,IF(Y217="TIPO I",'BASE LIQUIDACION REDEBAN 2025'!$C$2,IF(Y217="TIPO II",'BASE LIQUIDACION REDEBAN 2025'!$C$3,IF(Y217="TIPO III",'BASE LIQUIDACION REDEBAN 2025'!$C$4,IF(Y217="TIPO IV",'BASE LIQUIDACION REDEBAN 2025'!$C$5,IF(Z217="AEREO",'BASE LIQUIDACION REDEBAN 2025'!$B$6,'BASE LIQUIDACION REDEBAN 2025'!$C$5)))))))</f>
        <v>65960.072302</v>
      </c>
      <c r="AE217" s="86">
        <f>IF(OR(W217="SOPORTE_TELEFÓNICO",W217="ENVÍO"),0,IF(Y217="TIPO I",'BASE LIQUIDACION REDEBAN 2025'!$B$10,IF(Y217="TIPO II",'BASE LIQUIDACION REDEBAN 2025'!$B$11,IF(Y217="TIPO III",'BASE LIQUIDACION REDEBAN 2025'!$B$12,'BASE LIQUIDACION REDEBAN 2025'!$B$13))))</f>
        <v>75096.394270399993</v>
      </c>
      <c r="AF217" s="86">
        <f t="shared" si="3"/>
        <v>131920.144604</v>
      </c>
      <c r="AG217" s="141"/>
      <c r="AH217" s="141"/>
    </row>
    <row r="218" spans="1:34" s="78" customFormat="1" ht="13.15">
      <c r="A218" s="8" t="s">
        <v>91</v>
      </c>
      <c r="B218" s="94" t="str">
        <f>VLOOKUP(A218,'CENTRO DE COSTOS'!A:D,4,FALSE)</f>
        <v>JOSE MAURICIO HERNANDEZ ROJAS</v>
      </c>
      <c r="C218" s="94" t="str">
        <f>VLOOKUP(A218,'CENTRO DE COSTOS'!A:D,2,FALSE)</f>
        <v>0004-0001</v>
      </c>
      <c r="D218" s="8">
        <v>5154</v>
      </c>
      <c r="E218" s="8">
        <v>2783951</v>
      </c>
      <c r="F218" s="8">
        <v>78929</v>
      </c>
      <c r="G218" s="94" t="s">
        <v>1977</v>
      </c>
      <c r="H218" s="8" t="s">
        <v>249</v>
      </c>
      <c r="I218" s="8" t="s">
        <v>1716</v>
      </c>
      <c r="J218" s="8" t="s">
        <v>2302</v>
      </c>
      <c r="K218" s="8" t="s">
        <v>160</v>
      </c>
      <c r="L218" s="8" t="s">
        <v>2303</v>
      </c>
      <c r="M218" s="183">
        <v>45923.708333333343</v>
      </c>
      <c r="N218" s="183">
        <v>45924.673611111109</v>
      </c>
      <c r="O218" s="94" t="s">
        <v>1324</v>
      </c>
      <c r="P218" s="8" t="s">
        <v>1333</v>
      </c>
      <c r="Q218" s="8" t="s">
        <v>1375</v>
      </c>
      <c r="R218" s="8" t="s">
        <v>1444</v>
      </c>
      <c r="S218" s="94"/>
      <c r="T218" s="90"/>
      <c r="U218" s="8" t="s">
        <v>1328</v>
      </c>
      <c r="V218" s="8" t="s">
        <v>2304</v>
      </c>
      <c r="W218" s="8" t="s">
        <v>165</v>
      </c>
      <c r="X218" s="8" t="s">
        <v>2305</v>
      </c>
      <c r="Y218" s="8" t="s">
        <v>28</v>
      </c>
      <c r="Z218" s="8" t="s">
        <v>177</v>
      </c>
      <c r="AA218" s="8" t="s">
        <v>1084</v>
      </c>
      <c r="AB218" s="8">
        <v>1</v>
      </c>
      <c r="AC218" s="8">
        <v>0</v>
      </c>
      <c r="AD218" s="86">
        <f>IF(W218="SOPORTE_TELEFÓNICO",'BASE LIQUIDACION REDEBAN 2025'!$B$19,IF(W218="ENVÍO",'BASE LIQUIDACION REDEBAN 2025'!$C$2,IF(Y218="TIPO I",'BASE LIQUIDACION REDEBAN 2025'!$C$2,IF(Y218="TIPO II",'BASE LIQUIDACION REDEBAN 2025'!$C$3,IF(Y218="TIPO III",'BASE LIQUIDACION REDEBAN 2025'!$C$4,IF(Y218="TIPO IV",'BASE LIQUIDACION REDEBAN 2025'!$C$5,IF(Z218="AEREO",'BASE LIQUIDACION REDEBAN 2025'!$B$6,'BASE LIQUIDACION REDEBAN 2025'!$C$5)))))))</f>
        <v>144967.87232000002</v>
      </c>
      <c r="AE218" s="86">
        <f>IF(OR(W218="SOPORTE_TELEFÓNICO",W218="ENVÍO"),0,IF(Y218="TIPO I",'BASE LIQUIDACION REDEBAN 2025'!$B$10,IF(Y218="TIPO II",'BASE LIQUIDACION REDEBAN 2025'!$B$11,IF(Y218="TIPO III",'BASE LIQUIDACION REDEBAN 2025'!$B$12,'BASE LIQUIDACION REDEBAN 2025'!$B$13))))</f>
        <v>140395.6348884</v>
      </c>
      <c r="AF218" s="86">
        <f t="shared" si="3"/>
        <v>144967.87232000002</v>
      </c>
      <c r="AG218" s="141"/>
      <c r="AH218" s="141"/>
    </row>
    <row r="219" spans="1:34" s="78" customFormat="1" ht="13.15">
      <c r="A219" s="8" t="s">
        <v>92</v>
      </c>
      <c r="B219" s="94" t="str">
        <f>VLOOKUP(A219,'CENTRO DE COSTOS'!A:D,4,FALSE)</f>
        <v>KEVIN ALEXIS CORZO BUSTOS</v>
      </c>
      <c r="C219" s="94" t="str">
        <f>VLOOKUP(A219,'CENTRO DE COSTOS'!A:D,2,FALSE)</f>
        <v>0004-0007</v>
      </c>
      <c r="D219" s="8">
        <v>41001</v>
      </c>
      <c r="E219" s="8">
        <v>2783919</v>
      </c>
      <c r="F219" s="8">
        <v>26894</v>
      </c>
      <c r="G219" s="94" t="s">
        <v>1977</v>
      </c>
      <c r="H219" s="8" t="s">
        <v>430</v>
      </c>
      <c r="I219" s="8" t="s">
        <v>92</v>
      </c>
      <c r="J219" s="8" t="s">
        <v>2306</v>
      </c>
      <c r="K219" s="8" t="s">
        <v>160</v>
      </c>
      <c r="L219" s="8" t="s">
        <v>2307</v>
      </c>
      <c r="M219" s="183">
        <v>45923.695833333331</v>
      </c>
      <c r="N219" s="183">
        <v>45924.482638888891</v>
      </c>
      <c r="O219" s="94" t="s">
        <v>1324</v>
      </c>
      <c r="P219" s="8" t="s">
        <v>1333</v>
      </c>
      <c r="Q219" s="8" t="s">
        <v>1512</v>
      </c>
      <c r="R219" s="8" t="s">
        <v>1512</v>
      </c>
      <c r="S219" s="94"/>
      <c r="T219" s="90"/>
      <c r="U219" s="8" t="s">
        <v>1328</v>
      </c>
      <c r="V219" s="8" t="s">
        <v>2308</v>
      </c>
      <c r="W219" s="8" t="s">
        <v>165</v>
      </c>
      <c r="X219" s="8" t="s">
        <v>2309</v>
      </c>
      <c r="Y219" s="8" t="s">
        <v>25</v>
      </c>
      <c r="Z219" s="8" t="s">
        <v>177</v>
      </c>
      <c r="AA219" s="8" t="s">
        <v>1416</v>
      </c>
      <c r="AB219" s="8">
        <v>1</v>
      </c>
      <c r="AC219" s="8">
        <v>0</v>
      </c>
      <c r="AD219" s="86">
        <f>IF(W219="SOPORTE_TELEFÓNICO",'BASE LIQUIDACION REDEBAN 2025'!$B$19,IF(W219="ENVÍO",'BASE LIQUIDACION REDEBAN 2025'!$C$2,IF(Y219="TIPO I",'BASE LIQUIDACION REDEBAN 2025'!$C$2,IF(Y219="TIPO II",'BASE LIQUIDACION REDEBAN 2025'!$C$3,IF(Y219="TIPO III",'BASE LIQUIDACION REDEBAN 2025'!$C$4,IF(Y219="TIPO IV",'BASE LIQUIDACION REDEBAN 2025'!$C$5,IF(Z219="AEREO",'BASE LIQUIDACION REDEBAN 2025'!$B$6,'BASE LIQUIDACION REDEBAN 2025'!$C$5)))))))</f>
        <v>65960.072302</v>
      </c>
      <c r="AE219" s="86">
        <f>IF(OR(W219="SOPORTE_TELEFÓNICO",W219="ENVÍO"),0,IF(Y219="TIPO I",'BASE LIQUIDACION REDEBAN 2025'!$B$10,IF(Y219="TIPO II",'BASE LIQUIDACION REDEBAN 2025'!$B$11,IF(Y219="TIPO III",'BASE LIQUIDACION REDEBAN 2025'!$B$12,'BASE LIQUIDACION REDEBAN 2025'!$B$13))))</f>
        <v>75096.394270399993</v>
      </c>
      <c r="AF219" s="86">
        <f t="shared" si="3"/>
        <v>65960.072302</v>
      </c>
      <c r="AG219" s="141"/>
      <c r="AH219" s="141"/>
    </row>
    <row r="220" spans="1:34" s="78" customFormat="1" ht="13.15">
      <c r="A220" s="8" t="s">
        <v>94</v>
      </c>
      <c r="B220" s="94" t="str">
        <f>VLOOKUP(A220,'CENTRO DE COSTOS'!A:D,4,FALSE)</f>
        <v>DIEGO FERNANDO HENAO CARDONA</v>
      </c>
      <c r="C220" s="94" t="str">
        <f>VLOOKUP(A220,'CENTRO DE COSTOS'!A:D,2,FALSE)</f>
        <v>0004-0002</v>
      </c>
      <c r="D220" s="8">
        <v>66001</v>
      </c>
      <c r="E220" s="8">
        <v>2783751</v>
      </c>
      <c r="F220" s="8">
        <v>69971</v>
      </c>
      <c r="G220" s="94" t="s">
        <v>1977</v>
      </c>
      <c r="H220" s="8" t="s">
        <v>186</v>
      </c>
      <c r="I220" s="8" t="s">
        <v>94</v>
      </c>
      <c r="J220" s="8" t="s">
        <v>2310</v>
      </c>
      <c r="K220" s="8" t="s">
        <v>160</v>
      </c>
      <c r="L220" s="8" t="s">
        <v>2311</v>
      </c>
      <c r="M220" s="183">
        <v>45923.693055555559</v>
      </c>
      <c r="N220" s="183">
        <v>45924.56527777778</v>
      </c>
      <c r="O220" s="94" t="s">
        <v>1324</v>
      </c>
      <c r="P220" s="8" t="s">
        <v>1333</v>
      </c>
      <c r="Q220" s="8" t="s">
        <v>1375</v>
      </c>
      <c r="R220" s="8" t="s">
        <v>1393</v>
      </c>
      <c r="S220" s="94"/>
      <c r="T220" s="90"/>
      <c r="U220" s="8" t="s">
        <v>1328</v>
      </c>
      <c r="V220" s="8" t="s">
        <v>2312</v>
      </c>
      <c r="W220" s="8" t="s">
        <v>165</v>
      </c>
      <c r="X220" s="8" t="s">
        <v>2313</v>
      </c>
      <c r="Y220" s="8" t="s">
        <v>25</v>
      </c>
      <c r="Z220" s="8" t="s">
        <v>177</v>
      </c>
      <c r="AA220" s="8" t="s">
        <v>275</v>
      </c>
      <c r="AB220" s="8">
        <v>1</v>
      </c>
      <c r="AC220" s="8">
        <v>0</v>
      </c>
      <c r="AD220" s="86">
        <f>IF(W220="SOPORTE_TELEFÓNICO",'BASE LIQUIDACION REDEBAN 2025'!$B$19,IF(W220="ENVÍO",'BASE LIQUIDACION REDEBAN 2025'!$C$2,IF(Y220="TIPO I",'BASE LIQUIDACION REDEBAN 2025'!$C$2,IF(Y220="TIPO II",'BASE LIQUIDACION REDEBAN 2025'!$C$3,IF(Y220="TIPO III",'BASE LIQUIDACION REDEBAN 2025'!$C$4,IF(Y220="TIPO IV",'BASE LIQUIDACION REDEBAN 2025'!$C$5,IF(Z220="AEREO",'BASE LIQUIDACION REDEBAN 2025'!$B$6,'BASE LIQUIDACION REDEBAN 2025'!$C$5)))))))</f>
        <v>65960.072302</v>
      </c>
      <c r="AE220" s="86">
        <f>IF(OR(W220="SOPORTE_TELEFÓNICO",W220="ENVÍO"),0,IF(Y220="TIPO I",'BASE LIQUIDACION REDEBAN 2025'!$B$10,IF(Y220="TIPO II",'BASE LIQUIDACION REDEBAN 2025'!$B$11,IF(Y220="TIPO III",'BASE LIQUIDACION REDEBAN 2025'!$B$12,'BASE LIQUIDACION REDEBAN 2025'!$B$13))))</f>
        <v>75096.394270399993</v>
      </c>
      <c r="AF220" s="86">
        <f t="shared" si="3"/>
        <v>65960.072302</v>
      </c>
      <c r="AG220" s="141"/>
      <c r="AH220" s="141"/>
    </row>
    <row r="221" spans="1:34" s="78" customFormat="1" ht="13.15">
      <c r="A221" s="8" t="s">
        <v>72</v>
      </c>
      <c r="B221" s="94" t="str">
        <f>VLOOKUP(A221,'CENTRO DE COSTOS'!A:D,4,FALSE)</f>
        <v>MIGUEL JULIÁN HERNÁNDEZ GUARÍN</v>
      </c>
      <c r="C221" s="94" t="str">
        <f>VLOOKUP(A221,'CENTRO DE COSTOS'!A:D,2,FALSE)</f>
        <v>0004-0008</v>
      </c>
      <c r="D221" s="8">
        <v>68276</v>
      </c>
      <c r="E221" s="8">
        <v>2782908</v>
      </c>
      <c r="F221" s="8">
        <v>51669</v>
      </c>
      <c r="G221" s="94" t="s">
        <v>1977</v>
      </c>
      <c r="H221" s="8" t="s">
        <v>224</v>
      </c>
      <c r="I221" s="8" t="s">
        <v>2314</v>
      </c>
      <c r="J221" s="8" t="s">
        <v>2315</v>
      </c>
      <c r="K221" s="8" t="s">
        <v>160</v>
      </c>
      <c r="L221" s="8" t="s">
        <v>2316</v>
      </c>
      <c r="M221" s="183">
        <v>45923.633333333331</v>
      </c>
      <c r="N221" s="183">
        <v>45924.488194444442</v>
      </c>
      <c r="O221" s="94" t="s">
        <v>1324</v>
      </c>
      <c r="P221" s="8" t="s">
        <v>1333</v>
      </c>
      <c r="Q221" s="8" t="s">
        <v>1351</v>
      </c>
      <c r="R221" s="8" t="s">
        <v>1352</v>
      </c>
      <c r="S221" s="94"/>
      <c r="T221" s="90"/>
      <c r="U221" s="8" t="s">
        <v>1328</v>
      </c>
      <c r="V221" s="8" t="s">
        <v>2317</v>
      </c>
      <c r="W221" s="8" t="s">
        <v>165</v>
      </c>
      <c r="X221" s="8" t="s">
        <v>2318</v>
      </c>
      <c r="Y221" s="8" t="s">
        <v>25</v>
      </c>
      <c r="Z221" s="8" t="s">
        <v>177</v>
      </c>
      <c r="AA221" s="8" t="s">
        <v>1400</v>
      </c>
      <c r="AB221" s="8">
        <v>1</v>
      </c>
      <c r="AC221" s="8">
        <v>0</v>
      </c>
      <c r="AD221" s="86">
        <f>IF(W221="SOPORTE_TELEFÓNICO",'BASE LIQUIDACION REDEBAN 2025'!$B$19,IF(W221="ENVÍO",'BASE LIQUIDACION REDEBAN 2025'!$C$2,IF(Y221="TIPO I",'BASE LIQUIDACION REDEBAN 2025'!$C$2,IF(Y221="TIPO II",'BASE LIQUIDACION REDEBAN 2025'!$C$3,IF(Y221="TIPO III",'BASE LIQUIDACION REDEBAN 2025'!$C$4,IF(Y221="TIPO IV",'BASE LIQUIDACION REDEBAN 2025'!$C$5,IF(Z221="AEREO",'BASE LIQUIDACION REDEBAN 2025'!$B$6,'BASE LIQUIDACION REDEBAN 2025'!$C$5)))))))</f>
        <v>65960.072302</v>
      </c>
      <c r="AE221" s="86">
        <f>IF(OR(W221="SOPORTE_TELEFÓNICO",W221="ENVÍO"),0,IF(Y221="TIPO I",'BASE LIQUIDACION REDEBAN 2025'!$B$10,IF(Y221="TIPO II",'BASE LIQUIDACION REDEBAN 2025'!$B$11,IF(Y221="TIPO III",'BASE LIQUIDACION REDEBAN 2025'!$B$12,'BASE LIQUIDACION REDEBAN 2025'!$B$13))))</f>
        <v>75096.394270399993</v>
      </c>
      <c r="AF221" s="86">
        <f t="shared" si="3"/>
        <v>65960.072302</v>
      </c>
      <c r="AG221" s="141"/>
      <c r="AH221" s="141"/>
    </row>
    <row r="222" spans="1:34" s="78" customFormat="1" ht="13.15">
      <c r="A222" s="8" t="s">
        <v>90</v>
      </c>
      <c r="B222" s="94" t="str">
        <f>VLOOKUP(A222,'CENTRO DE COSTOS'!A:D,4,FALSE)</f>
        <v>JUAN SEBASTIÁN RÍOS CASTRILLÓN</v>
      </c>
      <c r="C222" s="94" t="str">
        <f>VLOOKUP(A222,'CENTRO DE COSTOS'!A:D,2,FALSE)</f>
        <v>0004-0005</v>
      </c>
      <c r="D222" s="8">
        <v>5541</v>
      </c>
      <c r="E222" s="8">
        <v>2782585</v>
      </c>
      <c r="F222" s="8">
        <v>55527</v>
      </c>
      <c r="G222" s="94" t="s">
        <v>1977</v>
      </c>
      <c r="H222" s="8" t="s">
        <v>249</v>
      </c>
      <c r="I222" s="8" t="s">
        <v>2319</v>
      </c>
      <c r="J222" s="8" t="s">
        <v>2320</v>
      </c>
      <c r="K222" s="8" t="s">
        <v>160</v>
      </c>
      <c r="L222" s="8" t="s">
        <v>2321</v>
      </c>
      <c r="M222" s="183">
        <v>45923.621527777781</v>
      </c>
      <c r="N222" s="183">
        <v>45925.462500000001</v>
      </c>
      <c r="O222" s="94" t="s">
        <v>1324</v>
      </c>
      <c r="P222" s="8" t="s">
        <v>1333</v>
      </c>
      <c r="Q222" s="8" t="s">
        <v>1375</v>
      </c>
      <c r="R222" s="8" t="s">
        <v>1376</v>
      </c>
      <c r="S222" s="94"/>
      <c r="T222" s="90"/>
      <c r="U222" s="8" t="s">
        <v>1328</v>
      </c>
      <c r="V222" s="8" t="s">
        <v>2322</v>
      </c>
      <c r="W222" s="8" t="s">
        <v>165</v>
      </c>
      <c r="X222" s="8" t="s">
        <v>2323</v>
      </c>
      <c r="Y222" s="8" t="s">
        <v>28</v>
      </c>
      <c r="Z222" s="8" t="s">
        <v>177</v>
      </c>
      <c r="AA222" s="8" t="s">
        <v>988</v>
      </c>
      <c r="AB222" s="8">
        <v>1</v>
      </c>
      <c r="AC222" s="8">
        <v>0</v>
      </c>
      <c r="AD222" s="86">
        <f>IF(W222="SOPORTE_TELEFÓNICO",'BASE LIQUIDACION REDEBAN 2025'!$B$19,IF(W222="ENVÍO",'BASE LIQUIDACION REDEBAN 2025'!$C$2,IF(Y222="TIPO I",'BASE LIQUIDACION REDEBAN 2025'!$C$2,IF(Y222="TIPO II",'BASE LIQUIDACION REDEBAN 2025'!$C$3,IF(Y222="TIPO III",'BASE LIQUIDACION REDEBAN 2025'!$C$4,IF(Y222="TIPO IV",'BASE LIQUIDACION REDEBAN 2025'!$C$5,IF(Z222="AEREO",'BASE LIQUIDACION REDEBAN 2025'!$B$6,'BASE LIQUIDACION REDEBAN 2025'!$C$5)))))))</f>
        <v>144967.87232000002</v>
      </c>
      <c r="AE222" s="86">
        <f>IF(OR(W222="SOPORTE_TELEFÓNICO",W222="ENVÍO"),0,IF(Y222="TIPO I",'BASE LIQUIDACION REDEBAN 2025'!$B$10,IF(Y222="TIPO II",'BASE LIQUIDACION REDEBAN 2025'!$B$11,IF(Y222="TIPO III",'BASE LIQUIDACION REDEBAN 2025'!$B$12,'BASE LIQUIDACION REDEBAN 2025'!$B$13))))</f>
        <v>140395.6348884</v>
      </c>
      <c r="AF222" s="86">
        <f t="shared" si="3"/>
        <v>144967.87232000002</v>
      </c>
      <c r="AG222" s="141"/>
      <c r="AH222" s="141"/>
    </row>
    <row r="223" spans="1:34" s="78" customFormat="1" ht="13.15">
      <c r="A223" s="8" t="s">
        <v>91</v>
      </c>
      <c r="B223" s="94" t="str">
        <f>VLOOKUP(A223,'CENTRO DE COSTOS'!A:D,4,FALSE)</f>
        <v>JOSE MAURICIO HERNANDEZ ROJAS</v>
      </c>
      <c r="C223" s="94" t="str">
        <f>VLOOKUP(A223,'CENTRO DE COSTOS'!A:D,2,FALSE)</f>
        <v>0004-0001</v>
      </c>
      <c r="D223" s="8">
        <v>23574</v>
      </c>
      <c r="E223" s="8">
        <v>2782464</v>
      </c>
      <c r="F223" s="8">
        <v>78052</v>
      </c>
      <c r="G223" s="94" t="s">
        <v>1977</v>
      </c>
      <c r="H223" s="8" t="s">
        <v>193</v>
      </c>
      <c r="I223" s="8" t="s">
        <v>2324</v>
      </c>
      <c r="J223" s="8" t="s">
        <v>2325</v>
      </c>
      <c r="K223" s="8" t="s">
        <v>160</v>
      </c>
      <c r="L223" s="8" t="s">
        <v>2326</v>
      </c>
      <c r="M223" s="183">
        <v>45923.620833333327</v>
      </c>
      <c r="N223" s="183">
        <v>45925.654166666667</v>
      </c>
      <c r="O223" s="94" t="s">
        <v>1324</v>
      </c>
      <c r="P223" s="8" t="s">
        <v>1333</v>
      </c>
      <c r="Q223" s="8" t="s">
        <v>1368</v>
      </c>
      <c r="R223" s="8" t="s">
        <v>1369</v>
      </c>
      <c r="S223" s="94"/>
      <c r="T223" s="90"/>
      <c r="U223" s="8" t="s">
        <v>1328</v>
      </c>
      <c r="V223" s="8" t="s">
        <v>2327</v>
      </c>
      <c r="W223" s="8" t="s">
        <v>165</v>
      </c>
      <c r="X223" s="8" t="s">
        <v>2328</v>
      </c>
      <c r="Y223" s="8" t="s">
        <v>30</v>
      </c>
      <c r="Z223" s="8" t="s">
        <v>177</v>
      </c>
      <c r="AA223" s="8" t="s">
        <v>1447</v>
      </c>
      <c r="AB223" s="8">
        <v>1</v>
      </c>
      <c r="AC223" s="8">
        <v>0</v>
      </c>
      <c r="AD223" s="86">
        <f>IF(W223="SOPORTE_TELEFÓNICO",'BASE LIQUIDACION REDEBAN 2025'!$B$19,IF(W223="ENVÍO",'BASE LIQUIDACION REDEBAN 2025'!$C$2,IF(Y223="TIPO I",'BASE LIQUIDACION REDEBAN 2025'!$C$2,IF(Y223="TIPO II",'BASE LIQUIDACION REDEBAN 2025'!$C$3,IF(Y223="TIPO III",'BASE LIQUIDACION REDEBAN 2025'!$C$4,IF(Y223="TIPO IV",'BASE LIQUIDACION REDEBAN 2025'!$C$5,IF(Z223="AEREO",'BASE LIQUIDACION REDEBAN 2025'!$B$6,'BASE LIQUIDACION REDEBAN 2025'!$C$5)))))))</f>
        <v>275728.78077800001</v>
      </c>
      <c r="AE223" s="86">
        <f>IF(OR(W223="SOPORTE_TELEFÓNICO",W223="ENVÍO"),0,IF(Y223="TIPO I",'BASE LIQUIDACION REDEBAN 2025'!$B$10,IF(Y223="TIPO II",'BASE LIQUIDACION REDEBAN 2025'!$B$11,IF(Y223="TIPO III",'BASE LIQUIDACION REDEBAN 2025'!$B$12,'BASE LIQUIDACION REDEBAN 2025'!$B$13))))</f>
        <v>196536.5258152</v>
      </c>
      <c r="AF223" s="86">
        <f t="shared" si="3"/>
        <v>275728.78077800001</v>
      </c>
      <c r="AG223" s="141"/>
      <c r="AH223" s="141"/>
    </row>
    <row r="224" spans="1:34" s="78" customFormat="1" ht="13.15">
      <c r="A224" s="8" t="s">
        <v>100</v>
      </c>
      <c r="B224" s="94" t="str">
        <f>VLOOKUP(A224,'CENTRO DE COSTOS'!A:D,4,FALSE)</f>
        <v>KEVIN ALEXIS CORZO BUSTOS</v>
      </c>
      <c r="C224" s="94" t="str">
        <f>VLOOKUP(A224,'CENTRO DE COSTOS'!A:D,2,FALSE)</f>
        <v>0004-0007</v>
      </c>
      <c r="D224" s="8">
        <v>50573</v>
      </c>
      <c r="E224" s="8">
        <v>2781876</v>
      </c>
      <c r="F224" s="8">
        <v>54885</v>
      </c>
      <c r="G224" s="94" t="s">
        <v>1977</v>
      </c>
      <c r="H224" s="8" t="s">
        <v>216</v>
      </c>
      <c r="I224" s="8" t="s">
        <v>2329</v>
      </c>
      <c r="J224" s="8" t="s">
        <v>2330</v>
      </c>
      <c r="K224" s="8" t="s">
        <v>160</v>
      </c>
      <c r="L224" s="8" t="s">
        <v>2331</v>
      </c>
      <c r="M224" s="183">
        <v>45923.571527777778</v>
      </c>
      <c r="N224" s="183">
        <v>45924.707638888889</v>
      </c>
      <c r="O224" s="94" t="s">
        <v>1324</v>
      </c>
      <c r="P224" s="8" t="s">
        <v>1333</v>
      </c>
      <c r="Q224" s="8" t="s">
        <v>1340</v>
      </c>
      <c r="R224" s="8" t="s">
        <v>1341</v>
      </c>
      <c r="S224" s="94"/>
      <c r="T224" s="90"/>
      <c r="U224" s="8" t="s">
        <v>1328</v>
      </c>
      <c r="V224" s="8" t="s">
        <v>2332</v>
      </c>
      <c r="W224" s="8" t="s">
        <v>165</v>
      </c>
      <c r="X224" s="8" t="s">
        <v>2333</v>
      </c>
      <c r="Y224" s="8" t="s">
        <v>28</v>
      </c>
      <c r="Z224" s="8" t="s">
        <v>177</v>
      </c>
      <c r="AA224" s="8" t="s">
        <v>1411</v>
      </c>
      <c r="AB224" s="8">
        <v>1</v>
      </c>
      <c r="AC224" s="8">
        <v>0</v>
      </c>
      <c r="AD224" s="86">
        <f>IF(W224="SOPORTE_TELEFÓNICO",'BASE LIQUIDACION REDEBAN 2025'!$B$19,IF(W224="ENVÍO",'BASE LIQUIDACION REDEBAN 2025'!$C$2,IF(Y224="TIPO I",'BASE LIQUIDACION REDEBAN 2025'!$C$2,IF(Y224="TIPO II",'BASE LIQUIDACION REDEBAN 2025'!$C$3,IF(Y224="TIPO III",'BASE LIQUIDACION REDEBAN 2025'!$C$4,IF(Y224="TIPO IV",'BASE LIQUIDACION REDEBAN 2025'!$C$5,IF(Z224="AEREO",'BASE LIQUIDACION REDEBAN 2025'!$B$6,'BASE LIQUIDACION REDEBAN 2025'!$C$5)))))))</f>
        <v>144967.87232000002</v>
      </c>
      <c r="AE224" s="86">
        <f>IF(OR(W224="SOPORTE_TELEFÓNICO",W224="ENVÍO"),0,IF(Y224="TIPO I",'BASE LIQUIDACION REDEBAN 2025'!$B$10,IF(Y224="TIPO II",'BASE LIQUIDACION REDEBAN 2025'!$B$11,IF(Y224="TIPO III",'BASE LIQUIDACION REDEBAN 2025'!$B$12,'BASE LIQUIDACION REDEBAN 2025'!$B$13))))</f>
        <v>140395.6348884</v>
      </c>
      <c r="AF224" s="86">
        <f t="shared" si="3"/>
        <v>144967.87232000002</v>
      </c>
      <c r="AG224" s="141"/>
      <c r="AH224" s="141"/>
    </row>
    <row r="225" spans="1:34" s="78" customFormat="1" ht="13.15">
      <c r="A225" s="8" t="s">
        <v>90</v>
      </c>
      <c r="B225" s="94" t="str">
        <f>VLOOKUP(A225,'CENTRO DE COSTOS'!A:D,4,FALSE)</f>
        <v>JUAN SEBASTIÁN RÍOS CASTRILLÓN</v>
      </c>
      <c r="C225" s="94" t="str">
        <f>VLOOKUP(A225,'CENTRO DE COSTOS'!A:D,2,FALSE)</f>
        <v>0004-0005</v>
      </c>
      <c r="D225" s="8">
        <v>5001</v>
      </c>
      <c r="E225" s="8">
        <v>2781945</v>
      </c>
      <c r="F225" s="8">
        <v>45039</v>
      </c>
      <c r="G225" s="94" t="s">
        <v>1977</v>
      </c>
      <c r="H225" s="8" t="s">
        <v>249</v>
      </c>
      <c r="I225" s="8" t="s">
        <v>90</v>
      </c>
      <c r="J225" s="8" t="s">
        <v>2334</v>
      </c>
      <c r="K225" s="8" t="s">
        <v>160</v>
      </c>
      <c r="L225" s="8" t="s">
        <v>2335</v>
      </c>
      <c r="M225" s="183">
        <v>45923.565972222219</v>
      </c>
      <c r="N225" s="183">
        <v>45924.463888888888</v>
      </c>
      <c r="O225" s="94" t="s">
        <v>1324</v>
      </c>
      <c r="P225" s="8" t="s">
        <v>1333</v>
      </c>
      <c r="Q225" s="8" t="s">
        <v>1340</v>
      </c>
      <c r="R225" s="8" t="s">
        <v>1341</v>
      </c>
      <c r="S225" s="94"/>
      <c r="T225" s="90"/>
      <c r="U225" s="8" t="s">
        <v>1328</v>
      </c>
      <c r="V225" s="8" t="s">
        <v>2336</v>
      </c>
      <c r="W225" s="8" t="s">
        <v>165</v>
      </c>
      <c r="X225" s="8" t="s">
        <v>2337</v>
      </c>
      <c r="Y225" s="8" t="s">
        <v>25</v>
      </c>
      <c r="Z225" s="8" t="s">
        <v>177</v>
      </c>
      <c r="AA225" s="8" t="s">
        <v>578</v>
      </c>
      <c r="AB225" s="8">
        <v>1</v>
      </c>
      <c r="AC225" s="8">
        <v>0</v>
      </c>
      <c r="AD225" s="86">
        <f>IF(W225="SOPORTE_TELEFÓNICO",'BASE LIQUIDACION REDEBAN 2025'!$B$19,IF(W225="ENVÍO",'BASE LIQUIDACION REDEBAN 2025'!$C$2,IF(Y225="TIPO I",'BASE LIQUIDACION REDEBAN 2025'!$C$2,IF(Y225="TIPO II",'BASE LIQUIDACION REDEBAN 2025'!$C$3,IF(Y225="TIPO III",'BASE LIQUIDACION REDEBAN 2025'!$C$4,IF(Y225="TIPO IV",'BASE LIQUIDACION REDEBAN 2025'!$C$5,IF(Z225="AEREO",'BASE LIQUIDACION REDEBAN 2025'!$B$6,'BASE LIQUIDACION REDEBAN 2025'!$C$5)))))))</f>
        <v>65960.072302</v>
      </c>
      <c r="AE225" s="86">
        <f>IF(OR(W225="SOPORTE_TELEFÓNICO",W225="ENVÍO"),0,IF(Y225="TIPO I",'BASE LIQUIDACION REDEBAN 2025'!$B$10,IF(Y225="TIPO II",'BASE LIQUIDACION REDEBAN 2025'!$B$11,IF(Y225="TIPO III",'BASE LIQUIDACION REDEBAN 2025'!$B$12,'BASE LIQUIDACION REDEBAN 2025'!$B$13))))</f>
        <v>75096.394270399993</v>
      </c>
      <c r="AF225" s="86">
        <f t="shared" si="3"/>
        <v>65960.072302</v>
      </c>
      <c r="AG225" s="141"/>
      <c r="AH225" s="141"/>
    </row>
    <row r="226" spans="1:34" s="78" customFormat="1" ht="13.15">
      <c r="A226" s="8" t="s">
        <v>60</v>
      </c>
      <c r="B226" s="94" t="str">
        <f>VLOOKUP(A226,'CENTRO DE COSTOS'!A:D,4,FALSE)</f>
        <v>JUAN SEBASTIÁN RÍOS CASTRILLÓN</v>
      </c>
      <c r="C226" s="94" t="str">
        <f>VLOOKUP(A226,'CENTRO DE COSTOS'!A:D,2,FALSE)</f>
        <v>0004-0005</v>
      </c>
      <c r="D226" s="8">
        <v>5147</v>
      </c>
      <c r="E226" s="8">
        <v>2781861</v>
      </c>
      <c r="F226" s="8">
        <v>37660</v>
      </c>
      <c r="G226" s="94" t="s">
        <v>1977</v>
      </c>
      <c r="H226" s="8" t="s">
        <v>249</v>
      </c>
      <c r="I226" s="8" t="s">
        <v>1016</v>
      </c>
      <c r="J226" s="8" t="s">
        <v>2338</v>
      </c>
      <c r="K226" s="8" t="s">
        <v>160</v>
      </c>
      <c r="L226" s="8" t="s">
        <v>2339</v>
      </c>
      <c r="M226" s="183">
        <v>45923.56527777778</v>
      </c>
      <c r="N226" s="183">
        <v>45924.547222222223</v>
      </c>
      <c r="O226" s="94" t="s">
        <v>1324</v>
      </c>
      <c r="P226" s="8" t="s">
        <v>1333</v>
      </c>
      <c r="Q226" s="8" t="s">
        <v>1368</v>
      </c>
      <c r="R226" s="8" t="s">
        <v>1369</v>
      </c>
      <c r="S226" s="94"/>
      <c r="T226" s="90"/>
      <c r="U226" s="8" t="s">
        <v>1328</v>
      </c>
      <c r="V226" s="8" t="s">
        <v>2340</v>
      </c>
      <c r="W226" s="8" t="s">
        <v>165</v>
      </c>
      <c r="X226" s="8" t="s">
        <v>2341</v>
      </c>
      <c r="Y226" s="8" t="s">
        <v>25</v>
      </c>
      <c r="Z226" s="8" t="s">
        <v>177</v>
      </c>
      <c r="AA226" s="8" t="s">
        <v>261</v>
      </c>
      <c r="AB226" s="8">
        <v>1</v>
      </c>
      <c r="AC226" s="8">
        <v>0</v>
      </c>
      <c r="AD226" s="86">
        <f>IF(W226="SOPORTE_TELEFÓNICO",'BASE LIQUIDACION REDEBAN 2025'!$B$19,IF(W226="ENVÍO",'BASE LIQUIDACION REDEBAN 2025'!$C$2,IF(Y226="TIPO I",'BASE LIQUIDACION REDEBAN 2025'!$C$2,IF(Y226="TIPO II",'BASE LIQUIDACION REDEBAN 2025'!$C$3,IF(Y226="TIPO III",'BASE LIQUIDACION REDEBAN 2025'!$C$4,IF(Y226="TIPO IV",'BASE LIQUIDACION REDEBAN 2025'!$C$5,IF(Z226="AEREO",'BASE LIQUIDACION REDEBAN 2025'!$B$6,'BASE LIQUIDACION REDEBAN 2025'!$C$5)))))))</f>
        <v>65960.072302</v>
      </c>
      <c r="AE226" s="86">
        <f>IF(OR(W226="SOPORTE_TELEFÓNICO",W226="ENVÍO"),0,IF(Y226="TIPO I",'BASE LIQUIDACION REDEBAN 2025'!$B$10,IF(Y226="TIPO II",'BASE LIQUIDACION REDEBAN 2025'!$B$11,IF(Y226="TIPO III",'BASE LIQUIDACION REDEBAN 2025'!$B$12,'BASE LIQUIDACION REDEBAN 2025'!$B$13))))</f>
        <v>75096.394270399993</v>
      </c>
      <c r="AF226" s="86">
        <f t="shared" si="3"/>
        <v>65960.072302</v>
      </c>
      <c r="AG226" s="141"/>
      <c r="AH226" s="141"/>
    </row>
    <row r="227" spans="1:34" s="78" customFormat="1" ht="13.15">
      <c r="A227" s="8" t="s">
        <v>90</v>
      </c>
      <c r="B227" s="94" t="str">
        <f>VLOOKUP(A227,'CENTRO DE COSTOS'!A:D,4,FALSE)</f>
        <v>JUAN SEBASTIÁN RÍOS CASTRILLÓN</v>
      </c>
      <c r="C227" s="94" t="str">
        <f>VLOOKUP(A227,'CENTRO DE COSTOS'!A:D,2,FALSE)</f>
        <v>0004-0005</v>
      </c>
      <c r="D227" s="8">
        <v>5686</v>
      </c>
      <c r="E227" s="8">
        <v>2781496</v>
      </c>
      <c r="F227" s="8">
        <v>79382</v>
      </c>
      <c r="G227" s="94" t="s">
        <v>1977</v>
      </c>
      <c r="H227" s="8" t="s">
        <v>249</v>
      </c>
      <c r="I227" s="8" t="s">
        <v>1692</v>
      </c>
      <c r="J227" s="8" t="s">
        <v>2342</v>
      </c>
      <c r="K227" s="8" t="s">
        <v>160</v>
      </c>
      <c r="L227" s="8" t="s">
        <v>2343</v>
      </c>
      <c r="M227" s="183">
        <v>45923.53402777778</v>
      </c>
      <c r="N227" s="183">
        <v>45924.518055555563</v>
      </c>
      <c r="O227" s="94" t="s">
        <v>1324</v>
      </c>
      <c r="P227" s="8" t="s">
        <v>1333</v>
      </c>
      <c r="Q227" s="8" t="s">
        <v>1326</v>
      </c>
      <c r="R227" s="8" t="s">
        <v>1470</v>
      </c>
      <c r="S227" s="94"/>
      <c r="T227" s="90"/>
      <c r="U227" s="8" t="s">
        <v>1328</v>
      </c>
      <c r="V227" s="8" t="s">
        <v>2344</v>
      </c>
      <c r="W227" s="8" t="s">
        <v>165</v>
      </c>
      <c r="X227" s="8" t="s">
        <v>2345</v>
      </c>
      <c r="Y227" s="8" t="s">
        <v>28</v>
      </c>
      <c r="Z227" s="8" t="s">
        <v>177</v>
      </c>
      <c r="AA227" s="8" t="s">
        <v>988</v>
      </c>
      <c r="AB227" s="8">
        <v>1</v>
      </c>
      <c r="AC227" s="8">
        <v>0</v>
      </c>
      <c r="AD227" s="86">
        <f>IF(W227="SOPORTE_TELEFÓNICO",'BASE LIQUIDACION REDEBAN 2025'!$B$19,IF(W227="ENVÍO",'BASE LIQUIDACION REDEBAN 2025'!$C$2,IF(Y227="TIPO I",'BASE LIQUIDACION REDEBAN 2025'!$C$2,IF(Y227="TIPO II",'BASE LIQUIDACION REDEBAN 2025'!$C$3,IF(Y227="TIPO III",'BASE LIQUIDACION REDEBAN 2025'!$C$4,IF(Y227="TIPO IV",'BASE LIQUIDACION REDEBAN 2025'!$C$5,IF(Z227="AEREO",'BASE LIQUIDACION REDEBAN 2025'!$B$6,'BASE LIQUIDACION REDEBAN 2025'!$C$5)))))))</f>
        <v>144967.87232000002</v>
      </c>
      <c r="AE227" s="86">
        <f>IF(OR(W227="SOPORTE_TELEFÓNICO",W227="ENVÍO"),0,IF(Y227="TIPO I",'BASE LIQUIDACION REDEBAN 2025'!$B$10,IF(Y227="TIPO II",'BASE LIQUIDACION REDEBAN 2025'!$B$11,IF(Y227="TIPO III",'BASE LIQUIDACION REDEBAN 2025'!$B$12,'BASE LIQUIDACION REDEBAN 2025'!$B$13))))</f>
        <v>140395.6348884</v>
      </c>
      <c r="AF227" s="86">
        <f t="shared" si="3"/>
        <v>144967.87232000002</v>
      </c>
      <c r="AG227" s="141"/>
      <c r="AH227" s="141"/>
    </row>
    <row r="228" spans="1:34" s="78" customFormat="1" ht="13.15">
      <c r="A228" s="8" t="s">
        <v>86</v>
      </c>
      <c r="B228" s="94" t="str">
        <f>VLOOKUP(A228,'CENTRO DE COSTOS'!A:D,4,FALSE)</f>
        <v>KEVIN ALEXIS CORZO BUSTOS</v>
      </c>
      <c r="C228" s="94" t="str">
        <f>VLOOKUP(A228,'CENTRO DE COSTOS'!A:D,2,FALSE)</f>
        <v>0004-0007</v>
      </c>
      <c r="D228" s="8">
        <v>73268</v>
      </c>
      <c r="E228" s="8">
        <v>2781470</v>
      </c>
      <c r="F228" s="8">
        <v>60669</v>
      </c>
      <c r="G228" s="94" t="s">
        <v>1977</v>
      </c>
      <c r="H228" s="8" t="s">
        <v>494</v>
      </c>
      <c r="I228" s="8" t="s">
        <v>2346</v>
      </c>
      <c r="J228" s="8" t="s">
        <v>2347</v>
      </c>
      <c r="K228" s="8" t="s">
        <v>160</v>
      </c>
      <c r="L228" s="8" t="s">
        <v>2348</v>
      </c>
      <c r="M228" s="183">
        <v>45923.518750000003</v>
      </c>
      <c r="N228" s="183">
        <v>45924.710416666669</v>
      </c>
      <c r="O228" s="94" t="s">
        <v>1324</v>
      </c>
      <c r="P228" s="8" t="s">
        <v>1333</v>
      </c>
      <c r="Q228" s="8" t="s">
        <v>1375</v>
      </c>
      <c r="R228" s="8" t="s">
        <v>1341</v>
      </c>
      <c r="S228" s="94"/>
      <c r="T228" s="90"/>
      <c r="U228" s="8" t="s">
        <v>1328</v>
      </c>
      <c r="V228" s="8" t="s">
        <v>2349</v>
      </c>
      <c r="W228" s="8" t="s">
        <v>165</v>
      </c>
      <c r="X228" s="8" t="s">
        <v>2350</v>
      </c>
      <c r="Y228" s="8" t="s">
        <v>28</v>
      </c>
      <c r="Z228" s="8" t="s">
        <v>177</v>
      </c>
      <c r="AA228" s="8" t="s">
        <v>760</v>
      </c>
      <c r="AB228" s="8">
        <v>1</v>
      </c>
      <c r="AC228" s="8">
        <v>0</v>
      </c>
      <c r="AD228" s="86">
        <f>IF(W228="SOPORTE_TELEFÓNICO",'BASE LIQUIDACION REDEBAN 2025'!$B$19,IF(W228="ENVÍO",'BASE LIQUIDACION REDEBAN 2025'!$C$2,IF(Y228="TIPO I",'BASE LIQUIDACION REDEBAN 2025'!$C$2,IF(Y228="TIPO II",'BASE LIQUIDACION REDEBAN 2025'!$C$3,IF(Y228="TIPO III",'BASE LIQUIDACION REDEBAN 2025'!$C$4,IF(Y228="TIPO IV",'BASE LIQUIDACION REDEBAN 2025'!$C$5,IF(Z228="AEREO",'BASE LIQUIDACION REDEBAN 2025'!$B$6,'BASE LIQUIDACION REDEBAN 2025'!$C$5)))))))</f>
        <v>144967.87232000002</v>
      </c>
      <c r="AE228" s="86">
        <f>IF(OR(W228="SOPORTE_TELEFÓNICO",W228="ENVÍO"),0,IF(Y228="TIPO I",'BASE LIQUIDACION REDEBAN 2025'!$B$10,IF(Y228="TIPO II",'BASE LIQUIDACION REDEBAN 2025'!$B$11,IF(Y228="TIPO III",'BASE LIQUIDACION REDEBAN 2025'!$B$12,'BASE LIQUIDACION REDEBAN 2025'!$B$13))))</f>
        <v>140395.6348884</v>
      </c>
      <c r="AF228" s="86">
        <f t="shared" si="3"/>
        <v>144967.87232000002</v>
      </c>
      <c r="AG228" s="141"/>
      <c r="AH228" s="141"/>
    </row>
    <row r="229" spans="1:34" s="78" customFormat="1" ht="13.15">
      <c r="A229" s="8" t="s">
        <v>81</v>
      </c>
      <c r="B229" s="94" t="str">
        <f>VLOOKUP(A229,'CENTRO DE COSTOS'!A:D,4,FALSE)</f>
        <v>MIGUEL JULIÁN HERNÁNDEZ GUARÍN</v>
      </c>
      <c r="C229" s="94" t="str">
        <f>VLOOKUP(A229,'CENTRO DE COSTOS'!A:D,2,FALSE)</f>
        <v>0004-0008</v>
      </c>
      <c r="D229" s="8">
        <v>54874</v>
      </c>
      <c r="E229" s="8">
        <v>2781620</v>
      </c>
      <c r="F229" s="8">
        <v>77939</v>
      </c>
      <c r="G229" s="94" t="s">
        <v>1977</v>
      </c>
      <c r="H229" s="8" t="s">
        <v>296</v>
      </c>
      <c r="I229" s="8" t="s">
        <v>321</v>
      </c>
      <c r="J229" s="8" t="s">
        <v>2351</v>
      </c>
      <c r="K229" s="8" t="s">
        <v>160</v>
      </c>
      <c r="L229" s="8" t="s">
        <v>2352</v>
      </c>
      <c r="M229" s="183">
        <v>45923.504166666673</v>
      </c>
      <c r="N229" s="183">
        <v>45924.436111111107</v>
      </c>
      <c r="O229" s="94" t="s">
        <v>1324</v>
      </c>
      <c r="P229" s="8" t="s">
        <v>1333</v>
      </c>
      <c r="Q229" s="8" t="s">
        <v>1351</v>
      </c>
      <c r="R229" s="8" t="s">
        <v>1341</v>
      </c>
      <c r="S229" s="94"/>
      <c r="T229" s="90"/>
      <c r="U229" s="8" t="s">
        <v>1328</v>
      </c>
      <c r="V229" s="8" t="s">
        <v>2353</v>
      </c>
      <c r="W229" s="8" t="s">
        <v>165</v>
      </c>
      <c r="X229" s="8" t="s">
        <v>2354</v>
      </c>
      <c r="Y229" s="8" t="s">
        <v>25</v>
      </c>
      <c r="Z229" s="8" t="s">
        <v>177</v>
      </c>
      <c r="AA229" s="8" t="s">
        <v>466</v>
      </c>
      <c r="AB229" s="8">
        <v>1</v>
      </c>
      <c r="AC229" s="8">
        <v>0</v>
      </c>
      <c r="AD229" s="86">
        <f>IF(W229="SOPORTE_TELEFÓNICO",'BASE LIQUIDACION REDEBAN 2025'!$B$19,IF(W229="ENVÍO",'BASE LIQUIDACION REDEBAN 2025'!$C$2,IF(Y229="TIPO I",'BASE LIQUIDACION REDEBAN 2025'!$C$2,IF(Y229="TIPO II",'BASE LIQUIDACION REDEBAN 2025'!$C$3,IF(Y229="TIPO III",'BASE LIQUIDACION REDEBAN 2025'!$C$4,IF(Y229="TIPO IV",'BASE LIQUIDACION REDEBAN 2025'!$C$5,IF(Z229="AEREO",'BASE LIQUIDACION REDEBAN 2025'!$B$6,'BASE LIQUIDACION REDEBAN 2025'!$C$5)))))))</f>
        <v>65960.072302</v>
      </c>
      <c r="AE229" s="86">
        <f>IF(OR(W229="SOPORTE_TELEFÓNICO",W229="ENVÍO"),0,IF(Y229="TIPO I",'BASE LIQUIDACION REDEBAN 2025'!$B$10,IF(Y229="TIPO II",'BASE LIQUIDACION REDEBAN 2025'!$B$11,IF(Y229="TIPO III",'BASE LIQUIDACION REDEBAN 2025'!$B$12,'BASE LIQUIDACION REDEBAN 2025'!$B$13))))</f>
        <v>75096.394270399993</v>
      </c>
      <c r="AF229" s="86">
        <f t="shared" si="3"/>
        <v>65960.072302</v>
      </c>
      <c r="AG229" s="141"/>
      <c r="AH229" s="141"/>
    </row>
    <row r="230" spans="1:34" s="78" customFormat="1" ht="13.15">
      <c r="A230" s="8" t="s">
        <v>96</v>
      </c>
      <c r="B230" s="94" t="str">
        <f>VLOOKUP(A230,'CENTRO DE COSTOS'!A:D,4,FALSE)</f>
        <v>JOSE MAURICIO HERNANDEZ ROJAS</v>
      </c>
      <c r="C230" s="94" t="str">
        <f>VLOOKUP(A230,'CENTRO DE COSTOS'!A:D,2,FALSE)</f>
        <v>0004-0001</v>
      </c>
      <c r="D230" s="8">
        <v>44001</v>
      </c>
      <c r="E230" s="8">
        <v>2781183</v>
      </c>
      <c r="F230" s="8">
        <v>51250</v>
      </c>
      <c r="G230" s="94" t="s">
        <v>1977</v>
      </c>
      <c r="H230" s="8" t="s">
        <v>706</v>
      </c>
      <c r="I230" s="8" t="s">
        <v>2355</v>
      </c>
      <c r="J230" s="8" t="s">
        <v>2356</v>
      </c>
      <c r="K230" s="8" t="s">
        <v>160</v>
      </c>
      <c r="L230" s="8" t="s">
        <v>2357</v>
      </c>
      <c r="M230" s="183">
        <v>45923.495138888888</v>
      </c>
      <c r="N230" s="183">
        <v>45925.487500000003</v>
      </c>
      <c r="O230" s="94" t="s">
        <v>1324</v>
      </c>
      <c r="P230" s="8" t="s">
        <v>1333</v>
      </c>
      <c r="Q230" s="8" t="s">
        <v>1368</v>
      </c>
      <c r="R230" s="8" t="s">
        <v>1341</v>
      </c>
      <c r="S230" s="94"/>
      <c r="T230" s="90"/>
      <c r="U230" s="8" t="s">
        <v>1328</v>
      </c>
      <c r="V230" s="8" t="s">
        <v>2358</v>
      </c>
      <c r="W230" s="8" t="s">
        <v>165</v>
      </c>
      <c r="X230" s="8" t="s">
        <v>2359</v>
      </c>
      <c r="Y230" s="8" t="s">
        <v>30</v>
      </c>
      <c r="Z230" s="8" t="s">
        <v>177</v>
      </c>
      <c r="AA230" s="8" t="s">
        <v>1972</v>
      </c>
      <c r="AB230" s="8">
        <v>1</v>
      </c>
      <c r="AC230" s="8">
        <v>0</v>
      </c>
      <c r="AD230" s="86">
        <f>IF(W230="SOPORTE_TELEFÓNICO",'BASE LIQUIDACION REDEBAN 2025'!$B$19,IF(W230="ENVÍO",'BASE LIQUIDACION REDEBAN 2025'!$C$2,IF(Y230="TIPO I",'BASE LIQUIDACION REDEBAN 2025'!$C$2,IF(Y230="TIPO II",'BASE LIQUIDACION REDEBAN 2025'!$C$3,IF(Y230="TIPO III",'BASE LIQUIDACION REDEBAN 2025'!$C$4,IF(Y230="TIPO IV",'BASE LIQUIDACION REDEBAN 2025'!$C$5,IF(Z230="AEREO",'BASE LIQUIDACION REDEBAN 2025'!$B$6,'BASE LIQUIDACION REDEBAN 2025'!$C$5)))))))</f>
        <v>275728.78077800001</v>
      </c>
      <c r="AE230" s="86">
        <f>IF(OR(W230="SOPORTE_TELEFÓNICO",W230="ENVÍO"),0,IF(Y230="TIPO I",'BASE LIQUIDACION REDEBAN 2025'!$B$10,IF(Y230="TIPO II",'BASE LIQUIDACION REDEBAN 2025'!$B$11,IF(Y230="TIPO III",'BASE LIQUIDACION REDEBAN 2025'!$B$12,'BASE LIQUIDACION REDEBAN 2025'!$B$13))))</f>
        <v>196536.5258152</v>
      </c>
      <c r="AF230" s="86">
        <f t="shared" si="3"/>
        <v>275728.78077800001</v>
      </c>
      <c r="AG230" s="141"/>
      <c r="AH230" s="141"/>
    </row>
    <row r="231" spans="1:34" s="78" customFormat="1" ht="13.15">
      <c r="A231" s="8" t="s">
        <v>90</v>
      </c>
      <c r="B231" s="94" t="str">
        <f>VLOOKUP(A231,'CENTRO DE COSTOS'!A:D,4,FALSE)</f>
        <v>JUAN SEBASTIÁN RÍOS CASTRILLÓN</v>
      </c>
      <c r="C231" s="94" t="str">
        <f>VLOOKUP(A231,'CENTRO DE COSTOS'!A:D,2,FALSE)</f>
        <v>0004-0005</v>
      </c>
      <c r="D231" s="8">
        <v>5001</v>
      </c>
      <c r="E231" s="8">
        <v>2781264</v>
      </c>
      <c r="F231" s="8">
        <v>81361</v>
      </c>
      <c r="G231" s="94" t="s">
        <v>1977</v>
      </c>
      <c r="H231" s="8" t="s">
        <v>249</v>
      </c>
      <c r="I231" s="8" t="s">
        <v>90</v>
      </c>
      <c r="J231" s="8" t="s">
        <v>568</v>
      </c>
      <c r="K231" s="8" t="s">
        <v>160</v>
      </c>
      <c r="L231" s="8" t="s">
        <v>2360</v>
      </c>
      <c r="M231" s="183">
        <v>45923.494444444441</v>
      </c>
      <c r="N231" s="183">
        <v>45923.64166666667</v>
      </c>
      <c r="O231" s="94" t="s">
        <v>1324</v>
      </c>
      <c r="P231" s="8" t="s">
        <v>1333</v>
      </c>
      <c r="Q231" s="8" t="s">
        <v>1407</v>
      </c>
      <c r="R231" s="8" t="s">
        <v>1408</v>
      </c>
      <c r="S231" s="94"/>
      <c r="T231" s="90"/>
      <c r="U231" s="8" t="s">
        <v>1328</v>
      </c>
      <c r="V231" s="8" t="s">
        <v>2361</v>
      </c>
      <c r="W231" s="8" t="s">
        <v>165</v>
      </c>
      <c r="X231" s="8" t="s">
        <v>571</v>
      </c>
      <c r="Y231" s="8" t="s">
        <v>25</v>
      </c>
      <c r="Z231" s="8" t="s">
        <v>177</v>
      </c>
      <c r="AA231" s="8" t="s">
        <v>1458</v>
      </c>
      <c r="AB231" s="8">
        <v>1</v>
      </c>
      <c r="AC231" s="8">
        <v>0</v>
      </c>
      <c r="AD231" s="86">
        <f>IF(W231="SOPORTE_TELEFÓNICO",'BASE LIQUIDACION REDEBAN 2025'!$B$19,IF(W231="ENVÍO",'BASE LIQUIDACION REDEBAN 2025'!$C$2,IF(Y231="TIPO I",'BASE LIQUIDACION REDEBAN 2025'!$C$2,IF(Y231="TIPO II",'BASE LIQUIDACION REDEBAN 2025'!$C$3,IF(Y231="TIPO III",'BASE LIQUIDACION REDEBAN 2025'!$C$4,IF(Y231="TIPO IV",'BASE LIQUIDACION REDEBAN 2025'!$C$5,IF(Z231="AEREO",'BASE LIQUIDACION REDEBAN 2025'!$B$6,'BASE LIQUIDACION REDEBAN 2025'!$C$5)))))))</f>
        <v>65960.072302</v>
      </c>
      <c r="AE231" s="86">
        <f>IF(OR(W231="SOPORTE_TELEFÓNICO",W231="ENVÍO"),0,IF(Y231="TIPO I",'BASE LIQUIDACION REDEBAN 2025'!$B$10,IF(Y231="TIPO II",'BASE LIQUIDACION REDEBAN 2025'!$B$11,IF(Y231="TIPO III",'BASE LIQUIDACION REDEBAN 2025'!$B$12,'BASE LIQUIDACION REDEBAN 2025'!$B$13))))</f>
        <v>75096.394270399993</v>
      </c>
      <c r="AF231" s="86">
        <f t="shared" si="3"/>
        <v>65960.072302</v>
      </c>
      <c r="AG231" s="141"/>
      <c r="AH231" s="141"/>
    </row>
    <row r="232" spans="1:34" s="78" customFormat="1" ht="13.15">
      <c r="A232" s="8" t="s">
        <v>68</v>
      </c>
      <c r="B232" s="94" t="str">
        <f>VLOOKUP(A232,'CENTRO DE COSTOS'!A:D,4,FALSE)</f>
        <v>WILLIAM ASDRUBAL ROZO ROZO</v>
      </c>
      <c r="C232" s="94" t="str">
        <f>VLOOKUP(A232,'CENTRO DE COSTOS'!A:D,2,FALSE)</f>
        <v>0004-0004</v>
      </c>
      <c r="D232" s="8">
        <v>11001</v>
      </c>
      <c r="E232" s="8">
        <v>2781255</v>
      </c>
      <c r="F232" s="8">
        <v>79741</v>
      </c>
      <c r="G232" s="94" t="s">
        <v>1977</v>
      </c>
      <c r="H232" s="8" t="s">
        <v>417</v>
      </c>
      <c r="I232" s="8" t="s">
        <v>68</v>
      </c>
      <c r="J232" s="8" t="s">
        <v>2362</v>
      </c>
      <c r="K232" s="8" t="s">
        <v>160</v>
      </c>
      <c r="L232" s="8" t="s">
        <v>2363</v>
      </c>
      <c r="M232" s="183">
        <v>45923.491666666669</v>
      </c>
      <c r="N232" s="183">
        <v>45924.461111111108</v>
      </c>
      <c r="O232" s="94" t="s">
        <v>1324</v>
      </c>
      <c r="P232" s="8" t="s">
        <v>1333</v>
      </c>
      <c r="Q232" s="8" t="s">
        <v>1628</v>
      </c>
      <c r="R232" s="8" t="s">
        <v>1341</v>
      </c>
      <c r="S232" s="94"/>
      <c r="T232" s="90"/>
      <c r="U232" s="8" t="s">
        <v>1328</v>
      </c>
      <c r="V232" s="8" t="s">
        <v>2364</v>
      </c>
      <c r="W232" s="8" t="s">
        <v>165</v>
      </c>
      <c r="X232" s="8" t="s">
        <v>2365</v>
      </c>
      <c r="Y232" s="8" t="s">
        <v>25</v>
      </c>
      <c r="Z232" s="8" t="s">
        <v>177</v>
      </c>
      <c r="AA232" s="8" t="s">
        <v>792</v>
      </c>
      <c r="AB232" s="8">
        <v>1</v>
      </c>
      <c r="AC232" s="8">
        <v>0</v>
      </c>
      <c r="AD232" s="86">
        <f>IF(W232="SOPORTE_TELEFÓNICO",'BASE LIQUIDACION REDEBAN 2025'!$B$19,IF(W232="ENVÍO",'BASE LIQUIDACION REDEBAN 2025'!$C$2,IF(Y232="TIPO I",'BASE LIQUIDACION REDEBAN 2025'!$C$2,IF(Y232="TIPO II",'BASE LIQUIDACION REDEBAN 2025'!$C$3,IF(Y232="TIPO III",'BASE LIQUIDACION REDEBAN 2025'!$C$4,IF(Y232="TIPO IV",'BASE LIQUIDACION REDEBAN 2025'!$C$5,IF(Z232="AEREO",'BASE LIQUIDACION REDEBAN 2025'!$B$6,'BASE LIQUIDACION REDEBAN 2025'!$C$5)))))))</f>
        <v>65960.072302</v>
      </c>
      <c r="AE232" s="86">
        <f>IF(OR(W232="SOPORTE_TELEFÓNICO",W232="ENVÍO"),0,IF(Y232="TIPO I",'BASE LIQUIDACION REDEBAN 2025'!$B$10,IF(Y232="TIPO II",'BASE LIQUIDACION REDEBAN 2025'!$B$11,IF(Y232="TIPO III",'BASE LIQUIDACION REDEBAN 2025'!$B$12,'BASE LIQUIDACION REDEBAN 2025'!$B$13))))</f>
        <v>75096.394270399993</v>
      </c>
      <c r="AF232" s="86">
        <f t="shared" si="3"/>
        <v>65960.072302</v>
      </c>
      <c r="AG232" s="141"/>
      <c r="AH232" s="141"/>
    </row>
    <row r="233" spans="1:34" s="78" customFormat="1" ht="13.15">
      <c r="A233" s="8" t="s">
        <v>68</v>
      </c>
      <c r="B233" s="94" t="str">
        <f>VLOOKUP(A233,'CENTRO DE COSTOS'!A:D,4,FALSE)</f>
        <v>WILLIAM ASDRUBAL ROZO ROZO</v>
      </c>
      <c r="C233" s="94" t="str">
        <f>VLOOKUP(A233,'CENTRO DE COSTOS'!A:D,2,FALSE)</f>
        <v>0004-0004</v>
      </c>
      <c r="D233" s="8">
        <v>25286</v>
      </c>
      <c r="E233" s="8">
        <v>2781317</v>
      </c>
      <c r="F233" s="8">
        <v>79302</v>
      </c>
      <c r="G233" s="94" t="s">
        <v>1977</v>
      </c>
      <c r="H233" s="8" t="s">
        <v>417</v>
      </c>
      <c r="I233" s="8" t="s">
        <v>1461</v>
      </c>
      <c r="J233" s="8" t="s">
        <v>2366</v>
      </c>
      <c r="K233" s="8" t="s">
        <v>160</v>
      </c>
      <c r="L233" s="8" t="s">
        <v>2367</v>
      </c>
      <c r="M233" s="183">
        <v>45923.48541666667</v>
      </c>
      <c r="N233" s="183">
        <v>45924.748611111107</v>
      </c>
      <c r="O233" s="94" t="s">
        <v>1324</v>
      </c>
      <c r="P233" s="8" t="s">
        <v>1333</v>
      </c>
      <c r="Q233" s="8" t="s">
        <v>1362</v>
      </c>
      <c r="R233" s="8" t="s">
        <v>2368</v>
      </c>
      <c r="S233" s="94"/>
      <c r="T233" s="90"/>
      <c r="U233" s="8" t="s">
        <v>1328</v>
      </c>
      <c r="V233" s="8" t="s">
        <v>2369</v>
      </c>
      <c r="W233" s="8" t="s">
        <v>165</v>
      </c>
      <c r="X233" s="8" t="s">
        <v>2370</v>
      </c>
      <c r="Y233" s="8" t="s">
        <v>28</v>
      </c>
      <c r="Z233" s="8" t="s">
        <v>177</v>
      </c>
      <c r="AA233" s="8" t="s">
        <v>428</v>
      </c>
      <c r="AB233" s="8">
        <v>1</v>
      </c>
      <c r="AC233" s="8">
        <v>0</v>
      </c>
      <c r="AD233" s="86">
        <f>IF(W233="SOPORTE_TELEFÓNICO",'BASE LIQUIDACION REDEBAN 2025'!$B$19,IF(W233="ENVÍO",'BASE LIQUIDACION REDEBAN 2025'!$C$2,IF(Y233="TIPO I",'BASE LIQUIDACION REDEBAN 2025'!$C$2,IF(Y233="TIPO II",'BASE LIQUIDACION REDEBAN 2025'!$C$3,IF(Y233="TIPO III",'BASE LIQUIDACION REDEBAN 2025'!$C$4,IF(Y233="TIPO IV",'BASE LIQUIDACION REDEBAN 2025'!$C$5,IF(Z233="AEREO",'BASE LIQUIDACION REDEBAN 2025'!$B$6,'BASE LIQUIDACION REDEBAN 2025'!$C$5)))))))</f>
        <v>144967.87232000002</v>
      </c>
      <c r="AE233" s="86">
        <f>IF(OR(W233="SOPORTE_TELEFÓNICO",W233="ENVÍO"),0,IF(Y233="TIPO I",'BASE LIQUIDACION REDEBAN 2025'!$B$10,IF(Y233="TIPO II",'BASE LIQUIDACION REDEBAN 2025'!$B$11,IF(Y233="TIPO III",'BASE LIQUIDACION REDEBAN 2025'!$B$12,'BASE LIQUIDACION REDEBAN 2025'!$B$13))))</f>
        <v>140395.6348884</v>
      </c>
      <c r="AF233" s="86">
        <f t="shared" si="3"/>
        <v>144967.87232000002</v>
      </c>
      <c r="AG233" s="141"/>
      <c r="AH233" s="141"/>
    </row>
    <row r="234" spans="1:34" s="78" customFormat="1" ht="13.15">
      <c r="A234" s="8" t="s">
        <v>99</v>
      </c>
      <c r="B234" s="94" t="str">
        <f>VLOOKUP(A234,'CENTRO DE COSTOS'!A:D,4,FALSE)</f>
        <v>JOSE MAURICIO HERNANDEZ ROJAS</v>
      </c>
      <c r="C234" s="94" t="str">
        <f>VLOOKUP(A234,'CENTRO DE COSTOS'!A:D,2,FALSE)</f>
        <v>0004-0001</v>
      </c>
      <c r="D234" s="8">
        <v>20011</v>
      </c>
      <c r="E234" s="8">
        <v>2781014</v>
      </c>
      <c r="F234" s="8">
        <v>46067</v>
      </c>
      <c r="G234" s="94" t="s">
        <v>1977</v>
      </c>
      <c r="H234" s="8" t="s">
        <v>596</v>
      </c>
      <c r="I234" s="8" t="s">
        <v>1074</v>
      </c>
      <c r="J234" s="8" t="s">
        <v>2371</v>
      </c>
      <c r="K234" s="8" t="s">
        <v>160</v>
      </c>
      <c r="L234" s="8" t="s">
        <v>2372</v>
      </c>
      <c r="M234" s="183">
        <v>45923.472916666673</v>
      </c>
      <c r="N234" s="183">
        <v>45923.520833333343</v>
      </c>
      <c r="O234" s="94" t="s">
        <v>1324</v>
      </c>
      <c r="P234" s="8" t="s">
        <v>1333</v>
      </c>
      <c r="Q234" s="8" t="s">
        <v>1375</v>
      </c>
      <c r="R234" s="8" t="s">
        <v>1444</v>
      </c>
      <c r="S234" s="94"/>
      <c r="T234" s="90"/>
      <c r="U234" s="8" t="s">
        <v>1328</v>
      </c>
      <c r="V234" s="8" t="s">
        <v>2373</v>
      </c>
      <c r="W234" s="8" t="s">
        <v>1552</v>
      </c>
      <c r="X234" s="8" t="s">
        <v>1553</v>
      </c>
      <c r="Y234" s="8" t="s">
        <v>32</v>
      </c>
      <c r="Z234" s="8" t="s">
        <v>177</v>
      </c>
      <c r="AA234" s="8" t="s">
        <v>2073</v>
      </c>
      <c r="AB234" s="8">
        <v>0</v>
      </c>
      <c r="AC234" s="8">
        <v>0</v>
      </c>
      <c r="AD234" s="86">
        <f>IF(W234="SOPORTE_TELEFÓNICO",'BASE LIQUIDACION REDEBAN 2025'!$B$19,IF(W234="ENVÍO",'BASE LIQUIDACION REDEBAN 2025'!$C$2,IF(Y234="TIPO I",'BASE LIQUIDACION REDEBAN 2025'!$C$2,IF(Y234="TIPO II",'BASE LIQUIDACION REDEBAN 2025'!$C$3,IF(Y234="TIPO III",'BASE LIQUIDACION REDEBAN 2025'!$C$4,IF(Y234="TIPO IV",'BASE LIQUIDACION REDEBAN 2025'!$C$5,IF(Z234="AEREO",'BASE LIQUIDACION REDEBAN 2025'!$B$6,'BASE LIQUIDACION REDEBAN 2025'!$C$5)))))))</f>
        <v>41241.0800752</v>
      </c>
      <c r="AE234" s="86">
        <f>IF(OR(W234="SOPORTE_TELEFÓNICO",W234="ENVÍO"),0,IF(Y234="TIPO I",'BASE LIQUIDACION REDEBAN 2025'!$B$10,IF(Y234="TIPO II",'BASE LIQUIDACION REDEBAN 2025'!$B$11,IF(Y234="TIPO III",'BASE LIQUIDACION REDEBAN 2025'!$B$12,'BASE LIQUIDACION REDEBAN 2025'!$B$13))))</f>
        <v>0</v>
      </c>
      <c r="AF234" s="86">
        <f t="shared" si="3"/>
        <v>41241.0800752</v>
      </c>
      <c r="AG234" s="141"/>
      <c r="AH234" s="141"/>
    </row>
    <row r="235" spans="1:34" s="78" customFormat="1" ht="13.15">
      <c r="A235" s="8" t="s">
        <v>90</v>
      </c>
      <c r="B235" s="94" t="str">
        <f>VLOOKUP(A235,'CENTRO DE COSTOS'!A:D,4,FALSE)</f>
        <v>JUAN SEBASTIÁN RÍOS CASTRILLÓN</v>
      </c>
      <c r="C235" s="94" t="str">
        <f>VLOOKUP(A235,'CENTRO DE COSTOS'!A:D,2,FALSE)</f>
        <v>0004-0005</v>
      </c>
      <c r="D235" s="8">
        <v>5686</v>
      </c>
      <c r="E235" s="8">
        <v>2780950</v>
      </c>
      <c r="F235" s="8">
        <v>15036</v>
      </c>
      <c r="G235" s="94" t="s">
        <v>1977</v>
      </c>
      <c r="H235" s="8" t="s">
        <v>249</v>
      </c>
      <c r="I235" s="8" t="s">
        <v>1692</v>
      </c>
      <c r="J235" s="8" t="s">
        <v>2374</v>
      </c>
      <c r="K235" s="8" t="s">
        <v>160</v>
      </c>
      <c r="L235" s="8" t="s">
        <v>2375</v>
      </c>
      <c r="M235" s="183">
        <v>45923.472222222219</v>
      </c>
      <c r="N235" s="183">
        <v>45924.499305555553</v>
      </c>
      <c r="O235" s="94" t="s">
        <v>1324</v>
      </c>
      <c r="P235" s="8" t="s">
        <v>1333</v>
      </c>
      <c r="Q235" s="8" t="s">
        <v>1334</v>
      </c>
      <c r="R235" s="8" t="s">
        <v>1340</v>
      </c>
      <c r="S235" s="94"/>
      <c r="T235" s="90"/>
      <c r="U235" s="8" t="s">
        <v>1328</v>
      </c>
      <c r="V235" s="8" t="s">
        <v>2376</v>
      </c>
      <c r="W235" s="8" t="s">
        <v>165</v>
      </c>
      <c r="X235" s="8" t="s">
        <v>2377</v>
      </c>
      <c r="Y235" s="8" t="s">
        <v>28</v>
      </c>
      <c r="Z235" s="8" t="s">
        <v>177</v>
      </c>
      <c r="AA235" s="8" t="s">
        <v>988</v>
      </c>
      <c r="AB235" s="8">
        <v>1</v>
      </c>
      <c r="AC235" s="8">
        <v>0</v>
      </c>
      <c r="AD235" s="86">
        <f>IF(W235="SOPORTE_TELEFÓNICO",'BASE LIQUIDACION REDEBAN 2025'!$B$19,IF(W235="ENVÍO",'BASE LIQUIDACION REDEBAN 2025'!$C$2,IF(Y235="TIPO I",'BASE LIQUIDACION REDEBAN 2025'!$C$2,IF(Y235="TIPO II",'BASE LIQUIDACION REDEBAN 2025'!$C$3,IF(Y235="TIPO III",'BASE LIQUIDACION REDEBAN 2025'!$C$4,IF(Y235="TIPO IV",'BASE LIQUIDACION REDEBAN 2025'!$C$5,IF(Z235="AEREO",'BASE LIQUIDACION REDEBAN 2025'!$B$6,'BASE LIQUIDACION REDEBAN 2025'!$C$5)))))))</f>
        <v>144967.87232000002</v>
      </c>
      <c r="AE235" s="86">
        <f>IF(OR(W235="SOPORTE_TELEFÓNICO",W235="ENVÍO"),0,IF(Y235="TIPO I",'BASE LIQUIDACION REDEBAN 2025'!$B$10,IF(Y235="TIPO II",'BASE LIQUIDACION REDEBAN 2025'!$B$11,IF(Y235="TIPO III",'BASE LIQUIDACION REDEBAN 2025'!$B$12,'BASE LIQUIDACION REDEBAN 2025'!$B$13))))</f>
        <v>140395.6348884</v>
      </c>
      <c r="AF235" s="86">
        <f t="shared" si="3"/>
        <v>144967.87232000002</v>
      </c>
      <c r="AG235" s="141"/>
      <c r="AH235" s="141"/>
    </row>
    <row r="236" spans="1:34" s="78" customFormat="1" ht="13.15">
      <c r="A236" s="8" t="s">
        <v>76</v>
      </c>
      <c r="B236" s="94" t="str">
        <f>VLOOKUP(A236,'CENTRO DE COSTOS'!A:D,4,FALSE)</f>
        <v>DIEGO FERNANDO HENAO CARDONA</v>
      </c>
      <c r="C236" s="94" t="str">
        <f>VLOOKUP(A236,'CENTRO DE COSTOS'!A:D,2,FALSE)</f>
        <v>0004-0003</v>
      </c>
      <c r="D236" s="8">
        <v>76001</v>
      </c>
      <c r="E236" s="8">
        <v>2780931</v>
      </c>
      <c r="F236" s="8">
        <v>75001</v>
      </c>
      <c r="G236" s="94" t="s">
        <v>1977</v>
      </c>
      <c r="H236" s="8" t="s">
        <v>232</v>
      </c>
      <c r="I236" s="8" t="s">
        <v>76</v>
      </c>
      <c r="J236" s="8" t="s">
        <v>2378</v>
      </c>
      <c r="K236" s="8" t="s">
        <v>160</v>
      </c>
      <c r="L236" s="8" t="s">
        <v>2379</v>
      </c>
      <c r="M236" s="183">
        <v>45923.470138888893</v>
      </c>
      <c r="N236" s="183">
        <v>45923.691666666673</v>
      </c>
      <c r="O236" s="94" t="s">
        <v>1324</v>
      </c>
      <c r="P236" s="8" t="s">
        <v>1333</v>
      </c>
      <c r="Q236" s="8" t="s">
        <v>1512</v>
      </c>
      <c r="R236" s="8" t="s">
        <v>1512</v>
      </c>
      <c r="S236" s="94"/>
      <c r="T236" s="90"/>
      <c r="U236" s="8" t="s">
        <v>1328</v>
      </c>
      <c r="V236" s="8" t="s">
        <v>2380</v>
      </c>
      <c r="W236" s="8" t="s">
        <v>165</v>
      </c>
      <c r="X236" s="8" t="s">
        <v>2381</v>
      </c>
      <c r="Y236" s="8" t="s">
        <v>25</v>
      </c>
      <c r="Z236" s="8" t="s">
        <v>177</v>
      </c>
      <c r="AA236" s="8" t="s">
        <v>521</v>
      </c>
      <c r="AB236" s="8">
        <v>1</v>
      </c>
      <c r="AC236" s="8">
        <v>0</v>
      </c>
      <c r="AD236" s="86">
        <f>IF(W236="SOPORTE_TELEFÓNICO",'BASE LIQUIDACION REDEBAN 2025'!$B$19,IF(W236="ENVÍO",'BASE LIQUIDACION REDEBAN 2025'!$C$2,IF(Y236="TIPO I",'BASE LIQUIDACION REDEBAN 2025'!$C$2,IF(Y236="TIPO II",'BASE LIQUIDACION REDEBAN 2025'!$C$3,IF(Y236="TIPO III",'BASE LIQUIDACION REDEBAN 2025'!$C$4,IF(Y236="TIPO IV",'BASE LIQUIDACION REDEBAN 2025'!$C$5,IF(Z236="AEREO",'BASE LIQUIDACION REDEBAN 2025'!$B$6,'BASE LIQUIDACION REDEBAN 2025'!$C$5)))))))</f>
        <v>65960.072302</v>
      </c>
      <c r="AE236" s="86">
        <f>IF(OR(W236="SOPORTE_TELEFÓNICO",W236="ENVÍO"),0,IF(Y236="TIPO I",'BASE LIQUIDACION REDEBAN 2025'!$B$10,IF(Y236="TIPO II",'BASE LIQUIDACION REDEBAN 2025'!$B$11,IF(Y236="TIPO III",'BASE LIQUIDACION REDEBAN 2025'!$B$12,'BASE LIQUIDACION REDEBAN 2025'!$B$13))))</f>
        <v>75096.394270399993</v>
      </c>
      <c r="AF236" s="86">
        <f t="shared" si="3"/>
        <v>65960.072302</v>
      </c>
      <c r="AG236" s="141"/>
      <c r="AH236" s="141"/>
    </row>
    <row r="237" spans="1:34" s="78" customFormat="1" ht="13.15">
      <c r="A237" s="8" t="s">
        <v>101</v>
      </c>
      <c r="B237" s="94" t="str">
        <f>VLOOKUP(A237,'CENTRO DE COSTOS'!A:D,4,FALSE)</f>
        <v>KEVIN ALEXIS CORZO BUSTOS</v>
      </c>
      <c r="C237" s="94" t="str">
        <f>VLOOKUP(A237,'CENTRO DE COSTOS'!A:D,2,FALSE)</f>
        <v>0004-0007</v>
      </c>
      <c r="D237" s="8">
        <v>85139</v>
      </c>
      <c r="E237" s="8">
        <v>2780886</v>
      </c>
      <c r="F237" s="8">
        <v>77819</v>
      </c>
      <c r="G237" s="94" t="s">
        <v>1977</v>
      </c>
      <c r="H237" s="8" t="s">
        <v>882</v>
      </c>
      <c r="I237" s="8" t="s">
        <v>2382</v>
      </c>
      <c r="J237" s="8" t="s">
        <v>2383</v>
      </c>
      <c r="K237" s="8" t="s">
        <v>160</v>
      </c>
      <c r="L237" s="8" t="s">
        <v>2384</v>
      </c>
      <c r="M237" s="183">
        <v>45923.469444444447</v>
      </c>
      <c r="N237" s="183">
        <v>45925.649305555547</v>
      </c>
      <c r="O237" s="94" t="s">
        <v>1324</v>
      </c>
      <c r="P237" s="8" t="s">
        <v>1333</v>
      </c>
      <c r="Q237" s="8" t="s">
        <v>1368</v>
      </c>
      <c r="R237" s="8" t="s">
        <v>1369</v>
      </c>
      <c r="S237" s="94"/>
      <c r="T237" s="90"/>
      <c r="U237" s="8" t="s">
        <v>1328</v>
      </c>
      <c r="V237" s="8" t="s">
        <v>2385</v>
      </c>
      <c r="W237" s="8" t="s">
        <v>165</v>
      </c>
      <c r="X237" s="8" t="s">
        <v>2386</v>
      </c>
      <c r="Y237" s="8" t="s">
        <v>28</v>
      </c>
      <c r="Z237" s="8" t="s">
        <v>177</v>
      </c>
      <c r="AA237" s="8" t="s">
        <v>222</v>
      </c>
      <c r="AB237" s="8">
        <v>1</v>
      </c>
      <c r="AC237" s="8">
        <v>0</v>
      </c>
      <c r="AD237" s="86">
        <f>IF(W237="SOPORTE_TELEFÓNICO",'BASE LIQUIDACION REDEBAN 2025'!$B$19,IF(W237="ENVÍO",'BASE LIQUIDACION REDEBAN 2025'!$C$2,IF(Y237="TIPO I",'BASE LIQUIDACION REDEBAN 2025'!$C$2,IF(Y237="TIPO II",'BASE LIQUIDACION REDEBAN 2025'!$C$3,IF(Y237="TIPO III",'BASE LIQUIDACION REDEBAN 2025'!$C$4,IF(Y237="TIPO IV",'BASE LIQUIDACION REDEBAN 2025'!$C$5,IF(Z237="AEREO",'BASE LIQUIDACION REDEBAN 2025'!$B$6,'BASE LIQUIDACION REDEBAN 2025'!$C$5)))))))</f>
        <v>144967.87232000002</v>
      </c>
      <c r="AE237" s="86">
        <f>IF(OR(W237="SOPORTE_TELEFÓNICO",W237="ENVÍO"),0,IF(Y237="TIPO I",'BASE LIQUIDACION REDEBAN 2025'!$B$10,IF(Y237="TIPO II",'BASE LIQUIDACION REDEBAN 2025'!$B$11,IF(Y237="TIPO III",'BASE LIQUIDACION REDEBAN 2025'!$B$12,'BASE LIQUIDACION REDEBAN 2025'!$B$13))))</f>
        <v>140395.6348884</v>
      </c>
      <c r="AF237" s="86">
        <f t="shared" si="3"/>
        <v>144967.87232000002</v>
      </c>
      <c r="AG237" s="141"/>
      <c r="AH237" s="141"/>
    </row>
    <row r="238" spans="1:34" s="78" customFormat="1" ht="13.15">
      <c r="A238" s="8" t="s">
        <v>76</v>
      </c>
      <c r="B238" s="94" t="str">
        <f>VLOOKUP(A238,'CENTRO DE COSTOS'!A:D,4,FALSE)</f>
        <v>DIEGO FERNANDO HENAO CARDONA</v>
      </c>
      <c r="C238" s="94" t="str">
        <f>VLOOKUP(A238,'CENTRO DE COSTOS'!A:D,2,FALSE)</f>
        <v>0004-0003</v>
      </c>
      <c r="D238" s="8">
        <v>76520</v>
      </c>
      <c r="E238" s="8">
        <v>2780875</v>
      </c>
      <c r="F238" s="8">
        <v>71365</v>
      </c>
      <c r="G238" s="94" t="s">
        <v>1977</v>
      </c>
      <c r="H238" s="8" t="s">
        <v>232</v>
      </c>
      <c r="I238" s="8" t="s">
        <v>1207</v>
      </c>
      <c r="J238" s="8" t="s">
        <v>2387</v>
      </c>
      <c r="K238" s="8" t="s">
        <v>160</v>
      </c>
      <c r="L238" s="8" t="s">
        <v>2388</v>
      </c>
      <c r="M238" s="183">
        <v>45923.46875</v>
      </c>
      <c r="N238" s="183">
        <v>45923.65</v>
      </c>
      <c r="O238" s="94" t="s">
        <v>1324</v>
      </c>
      <c r="P238" s="8" t="s">
        <v>1333</v>
      </c>
      <c r="Q238" s="8" t="s">
        <v>1375</v>
      </c>
      <c r="R238" s="8" t="s">
        <v>1444</v>
      </c>
      <c r="S238" s="94"/>
      <c r="T238" s="90"/>
      <c r="U238" s="8" t="s">
        <v>1328</v>
      </c>
      <c r="V238" s="8" t="s">
        <v>2389</v>
      </c>
      <c r="W238" s="8" t="s">
        <v>165</v>
      </c>
      <c r="X238" s="8" t="s">
        <v>2390</v>
      </c>
      <c r="Y238" s="8" t="s">
        <v>25</v>
      </c>
      <c r="Z238" s="8" t="s">
        <v>177</v>
      </c>
      <c r="AA238" s="8" t="s">
        <v>531</v>
      </c>
      <c r="AB238" s="8">
        <v>1</v>
      </c>
      <c r="AC238" s="8">
        <v>0</v>
      </c>
      <c r="AD238" s="86">
        <f>IF(W238="SOPORTE_TELEFÓNICO",'BASE LIQUIDACION REDEBAN 2025'!$B$19,IF(W238="ENVÍO",'BASE LIQUIDACION REDEBAN 2025'!$C$2,IF(Y238="TIPO I",'BASE LIQUIDACION REDEBAN 2025'!$C$2,IF(Y238="TIPO II",'BASE LIQUIDACION REDEBAN 2025'!$C$3,IF(Y238="TIPO III",'BASE LIQUIDACION REDEBAN 2025'!$C$4,IF(Y238="TIPO IV",'BASE LIQUIDACION REDEBAN 2025'!$C$5,IF(Z238="AEREO",'BASE LIQUIDACION REDEBAN 2025'!$B$6,'BASE LIQUIDACION REDEBAN 2025'!$C$5)))))))</f>
        <v>65960.072302</v>
      </c>
      <c r="AE238" s="86">
        <f>IF(OR(W238="SOPORTE_TELEFÓNICO",W238="ENVÍO"),0,IF(Y238="TIPO I",'BASE LIQUIDACION REDEBAN 2025'!$B$10,IF(Y238="TIPO II",'BASE LIQUIDACION REDEBAN 2025'!$B$11,IF(Y238="TIPO III",'BASE LIQUIDACION REDEBAN 2025'!$B$12,'BASE LIQUIDACION REDEBAN 2025'!$B$13))))</f>
        <v>75096.394270399993</v>
      </c>
      <c r="AF238" s="86">
        <f t="shared" si="3"/>
        <v>65960.072302</v>
      </c>
      <c r="AG238" s="141"/>
      <c r="AH238" s="141"/>
    </row>
    <row r="239" spans="1:34" s="78" customFormat="1" ht="13.15">
      <c r="A239" s="8" t="s">
        <v>98</v>
      </c>
      <c r="B239" s="94" t="str">
        <f>VLOOKUP(A239,'CENTRO DE COSTOS'!A:D,4,FALSE)</f>
        <v>MIGUEL JULIÁN HERNÁNDEZ GUARÍN</v>
      </c>
      <c r="C239" s="94" t="str">
        <f>VLOOKUP(A239,'CENTRO DE COSTOS'!A:D,2,FALSE)</f>
        <v>0004-0008</v>
      </c>
      <c r="D239" s="8">
        <v>15204</v>
      </c>
      <c r="E239" s="8">
        <v>2780581</v>
      </c>
      <c r="F239" s="8">
        <v>77276</v>
      </c>
      <c r="G239" s="94" t="s">
        <v>1977</v>
      </c>
      <c r="H239" s="8" t="s">
        <v>406</v>
      </c>
      <c r="I239" s="8" t="s">
        <v>2391</v>
      </c>
      <c r="J239" s="8" t="s">
        <v>2392</v>
      </c>
      <c r="K239" s="8" t="s">
        <v>160</v>
      </c>
      <c r="L239" s="8" t="s">
        <v>2393</v>
      </c>
      <c r="M239" s="183">
        <v>45923.456944444442</v>
      </c>
      <c r="N239" s="183">
        <v>45924.490972222222</v>
      </c>
      <c r="O239" s="94" t="s">
        <v>1324</v>
      </c>
      <c r="P239" s="8" t="s">
        <v>1333</v>
      </c>
      <c r="Q239" s="8" t="s">
        <v>1556</v>
      </c>
      <c r="R239" s="8" t="s">
        <v>1557</v>
      </c>
      <c r="S239" s="94"/>
      <c r="T239" s="90"/>
      <c r="U239" s="8" t="s">
        <v>1328</v>
      </c>
      <c r="V239" s="8" t="s">
        <v>2394</v>
      </c>
      <c r="W239" s="8" t="s">
        <v>165</v>
      </c>
      <c r="X239" s="8" t="s">
        <v>2395</v>
      </c>
      <c r="Y239" s="8" t="s">
        <v>28</v>
      </c>
      <c r="Z239" s="8" t="s">
        <v>177</v>
      </c>
      <c r="AA239" s="8" t="s">
        <v>628</v>
      </c>
      <c r="AB239" s="8">
        <v>1</v>
      </c>
      <c r="AC239" s="8">
        <v>0</v>
      </c>
      <c r="AD239" s="86">
        <f>IF(W239="SOPORTE_TELEFÓNICO",'BASE LIQUIDACION REDEBAN 2025'!$B$19,IF(W239="ENVÍO",'BASE LIQUIDACION REDEBAN 2025'!$C$2,IF(Y239="TIPO I",'BASE LIQUIDACION REDEBAN 2025'!$C$2,IF(Y239="TIPO II",'BASE LIQUIDACION REDEBAN 2025'!$C$3,IF(Y239="TIPO III",'BASE LIQUIDACION REDEBAN 2025'!$C$4,IF(Y239="TIPO IV",'BASE LIQUIDACION REDEBAN 2025'!$C$5,IF(Z239="AEREO",'BASE LIQUIDACION REDEBAN 2025'!$B$6,'BASE LIQUIDACION REDEBAN 2025'!$C$5)))))))</f>
        <v>144967.87232000002</v>
      </c>
      <c r="AE239" s="86">
        <f>IF(OR(W239="SOPORTE_TELEFÓNICO",W239="ENVÍO"),0,IF(Y239="TIPO I",'BASE LIQUIDACION REDEBAN 2025'!$B$10,IF(Y239="TIPO II",'BASE LIQUIDACION REDEBAN 2025'!$B$11,IF(Y239="TIPO III",'BASE LIQUIDACION REDEBAN 2025'!$B$12,'BASE LIQUIDACION REDEBAN 2025'!$B$13))))</f>
        <v>140395.6348884</v>
      </c>
      <c r="AF239" s="86">
        <f t="shared" si="3"/>
        <v>144967.87232000002</v>
      </c>
      <c r="AG239" s="141"/>
      <c r="AH239" s="141"/>
    </row>
    <row r="240" spans="1:34" s="78" customFormat="1" ht="13.15">
      <c r="A240" s="8" t="s">
        <v>90</v>
      </c>
      <c r="B240" s="94" t="str">
        <f>VLOOKUP(A240,'CENTRO DE COSTOS'!A:D,4,FALSE)</f>
        <v>JUAN SEBASTIÁN RÍOS CASTRILLÓN</v>
      </c>
      <c r="C240" s="94" t="str">
        <f>VLOOKUP(A240,'CENTRO DE COSTOS'!A:D,2,FALSE)</f>
        <v>0004-0005</v>
      </c>
      <c r="D240" s="8">
        <v>5318</v>
      </c>
      <c r="E240" s="8">
        <v>2780569</v>
      </c>
      <c r="F240" s="8">
        <v>78284</v>
      </c>
      <c r="G240" s="94" t="s">
        <v>1977</v>
      </c>
      <c r="H240" s="8" t="s">
        <v>249</v>
      </c>
      <c r="I240" s="8" t="s">
        <v>1474</v>
      </c>
      <c r="J240" s="8" t="s">
        <v>2396</v>
      </c>
      <c r="K240" s="8" t="s">
        <v>160</v>
      </c>
      <c r="L240" s="8" t="s">
        <v>2397</v>
      </c>
      <c r="M240" s="183">
        <v>45923.454861111109</v>
      </c>
      <c r="N240" s="183">
        <v>45924.467361111107</v>
      </c>
      <c r="O240" s="94" t="s">
        <v>1324</v>
      </c>
      <c r="P240" s="8" t="s">
        <v>1333</v>
      </c>
      <c r="Q240" s="8" t="s">
        <v>1326</v>
      </c>
      <c r="R240" s="8" t="s">
        <v>1341</v>
      </c>
      <c r="S240" s="94"/>
      <c r="T240" s="90"/>
      <c r="U240" s="8" t="s">
        <v>1328</v>
      </c>
      <c r="V240" s="8" t="s">
        <v>2398</v>
      </c>
      <c r="W240" s="8" t="s">
        <v>165</v>
      </c>
      <c r="X240" s="8" t="s">
        <v>2399</v>
      </c>
      <c r="Y240" s="8" t="s">
        <v>28</v>
      </c>
      <c r="Z240" s="8" t="s">
        <v>177</v>
      </c>
      <c r="AA240" s="8" t="s">
        <v>674</v>
      </c>
      <c r="AB240" s="8">
        <v>1</v>
      </c>
      <c r="AC240" s="8">
        <v>0</v>
      </c>
      <c r="AD240" s="86">
        <f>IF(W240="SOPORTE_TELEFÓNICO",'BASE LIQUIDACION REDEBAN 2025'!$B$19,IF(W240="ENVÍO",'BASE LIQUIDACION REDEBAN 2025'!$C$2,IF(Y240="TIPO I",'BASE LIQUIDACION REDEBAN 2025'!$C$2,IF(Y240="TIPO II",'BASE LIQUIDACION REDEBAN 2025'!$C$3,IF(Y240="TIPO III",'BASE LIQUIDACION REDEBAN 2025'!$C$4,IF(Y240="TIPO IV",'BASE LIQUIDACION REDEBAN 2025'!$C$5,IF(Z240="AEREO",'BASE LIQUIDACION REDEBAN 2025'!$B$6,'BASE LIQUIDACION REDEBAN 2025'!$C$5)))))))</f>
        <v>144967.87232000002</v>
      </c>
      <c r="AE240" s="86">
        <f>IF(OR(W240="SOPORTE_TELEFÓNICO",W240="ENVÍO"),0,IF(Y240="TIPO I",'BASE LIQUIDACION REDEBAN 2025'!$B$10,IF(Y240="TIPO II",'BASE LIQUIDACION REDEBAN 2025'!$B$11,IF(Y240="TIPO III",'BASE LIQUIDACION REDEBAN 2025'!$B$12,'BASE LIQUIDACION REDEBAN 2025'!$B$13))))</f>
        <v>140395.6348884</v>
      </c>
      <c r="AF240" s="86">
        <f t="shared" si="3"/>
        <v>144967.87232000002</v>
      </c>
      <c r="AG240" s="141"/>
      <c r="AH240" s="141"/>
    </row>
    <row r="241" spans="1:34" s="78" customFormat="1" ht="13.15">
      <c r="A241" s="8" t="s">
        <v>87</v>
      </c>
      <c r="B241" s="94" t="str">
        <f>VLOOKUP(A241,'CENTRO DE COSTOS'!A:D,4,FALSE)</f>
        <v>DIEGO FERNANDO HENAO CARDONA</v>
      </c>
      <c r="C241" s="94" t="str">
        <f>VLOOKUP(A241,'CENTRO DE COSTOS'!A:D,2,FALSE)</f>
        <v>0004-0002</v>
      </c>
      <c r="D241" s="8">
        <v>17873</v>
      </c>
      <c r="E241" s="8">
        <v>2780483</v>
      </c>
      <c r="F241" s="8">
        <v>49199</v>
      </c>
      <c r="G241" s="94" t="s">
        <v>1977</v>
      </c>
      <c r="H241" s="8" t="s">
        <v>269</v>
      </c>
      <c r="I241" s="8" t="s">
        <v>843</v>
      </c>
      <c r="J241" s="8" t="s">
        <v>2400</v>
      </c>
      <c r="K241" s="8" t="s">
        <v>160</v>
      </c>
      <c r="L241" s="8" t="s">
        <v>2401</v>
      </c>
      <c r="M241" s="183">
        <v>45923.45416666667</v>
      </c>
      <c r="N241" s="183">
        <v>45924.434027777781</v>
      </c>
      <c r="O241" s="94" t="s">
        <v>1324</v>
      </c>
      <c r="P241" s="8" t="s">
        <v>1333</v>
      </c>
      <c r="Q241" s="8" t="s">
        <v>1351</v>
      </c>
      <c r="R241" s="8" t="s">
        <v>1352</v>
      </c>
      <c r="S241" s="94"/>
      <c r="T241" s="90"/>
      <c r="U241" s="8" t="s">
        <v>1328</v>
      </c>
      <c r="V241" s="8" t="s">
        <v>2402</v>
      </c>
      <c r="W241" s="8" t="s">
        <v>165</v>
      </c>
      <c r="X241" s="8" t="s">
        <v>2403</v>
      </c>
      <c r="Y241" s="8" t="s">
        <v>25</v>
      </c>
      <c r="Z241" s="8" t="s">
        <v>177</v>
      </c>
      <c r="AA241" s="8" t="s">
        <v>287</v>
      </c>
      <c r="AB241" s="8">
        <v>1</v>
      </c>
      <c r="AC241" s="8">
        <v>0</v>
      </c>
      <c r="AD241" s="86">
        <f>IF(W241="SOPORTE_TELEFÓNICO",'BASE LIQUIDACION REDEBAN 2025'!$B$19,IF(W241="ENVÍO",'BASE LIQUIDACION REDEBAN 2025'!$C$2,IF(Y241="TIPO I",'BASE LIQUIDACION REDEBAN 2025'!$C$2,IF(Y241="TIPO II",'BASE LIQUIDACION REDEBAN 2025'!$C$3,IF(Y241="TIPO III",'BASE LIQUIDACION REDEBAN 2025'!$C$4,IF(Y241="TIPO IV",'BASE LIQUIDACION REDEBAN 2025'!$C$5,IF(Z241="AEREO",'BASE LIQUIDACION REDEBAN 2025'!$B$6,'BASE LIQUIDACION REDEBAN 2025'!$C$5)))))))</f>
        <v>65960.072302</v>
      </c>
      <c r="AE241" s="86">
        <f>IF(OR(W241="SOPORTE_TELEFÓNICO",W241="ENVÍO"),0,IF(Y241="TIPO I",'BASE LIQUIDACION REDEBAN 2025'!$B$10,IF(Y241="TIPO II",'BASE LIQUIDACION REDEBAN 2025'!$B$11,IF(Y241="TIPO III",'BASE LIQUIDACION REDEBAN 2025'!$B$12,'BASE LIQUIDACION REDEBAN 2025'!$B$13))))</f>
        <v>75096.394270399993</v>
      </c>
      <c r="AF241" s="86">
        <f t="shared" si="3"/>
        <v>65960.072302</v>
      </c>
      <c r="AG241" s="141"/>
      <c r="AH241" s="141"/>
    </row>
    <row r="242" spans="1:34" s="78" customFormat="1" ht="13.15">
      <c r="A242" s="8" t="s">
        <v>90</v>
      </c>
      <c r="B242" s="94" t="str">
        <f>VLOOKUP(A242,'CENTRO DE COSTOS'!A:D,4,FALSE)</f>
        <v>JUAN SEBASTIÁN RÍOS CASTRILLÓN</v>
      </c>
      <c r="C242" s="94" t="str">
        <f>VLOOKUP(A242,'CENTRO DE COSTOS'!A:D,2,FALSE)</f>
        <v>0004-0005</v>
      </c>
      <c r="D242" s="8">
        <v>5579</v>
      </c>
      <c r="E242" s="8">
        <v>2780470</v>
      </c>
      <c r="F242" s="8">
        <v>51485</v>
      </c>
      <c r="G242" s="94" t="s">
        <v>1977</v>
      </c>
      <c r="H242" s="8" t="s">
        <v>249</v>
      </c>
      <c r="I242" s="8" t="s">
        <v>1355</v>
      </c>
      <c r="J242" s="8" t="s">
        <v>1356</v>
      </c>
      <c r="K242" s="8" t="s">
        <v>160</v>
      </c>
      <c r="L242" s="8" t="s">
        <v>2404</v>
      </c>
      <c r="M242" s="183">
        <v>45923.45208333333</v>
      </c>
      <c r="N242" s="183">
        <v>45923.684027777781</v>
      </c>
      <c r="O242" s="94" t="s">
        <v>1324</v>
      </c>
      <c r="P242" s="8" t="s">
        <v>1325</v>
      </c>
      <c r="Q242" s="8" t="s">
        <v>1351</v>
      </c>
      <c r="R242" s="8" t="s">
        <v>1689</v>
      </c>
      <c r="S242" s="94"/>
      <c r="T242" s="90"/>
      <c r="U242" s="8" t="s">
        <v>1328</v>
      </c>
      <c r="V242" s="8" t="s">
        <v>2405</v>
      </c>
      <c r="W242" s="8" t="s">
        <v>165</v>
      </c>
      <c r="X242" s="8" t="s">
        <v>1359</v>
      </c>
      <c r="Y242" s="8" t="s">
        <v>30</v>
      </c>
      <c r="Z242" s="8" t="s">
        <v>177</v>
      </c>
      <c r="AA242" s="8" t="s">
        <v>1483</v>
      </c>
      <c r="AB242" s="8">
        <v>1</v>
      </c>
      <c r="AC242" s="8">
        <v>0</v>
      </c>
      <c r="AD242" s="86">
        <f>IF(W242="SOPORTE_TELEFÓNICO",'BASE LIQUIDACION REDEBAN 2025'!$B$19,IF(W242="ENVÍO",'BASE LIQUIDACION REDEBAN 2025'!$C$2,IF(Y242="TIPO I",'BASE LIQUIDACION REDEBAN 2025'!$C$2,IF(Y242="TIPO II",'BASE LIQUIDACION REDEBAN 2025'!$C$3,IF(Y242="TIPO III",'BASE LIQUIDACION REDEBAN 2025'!$C$4,IF(Y242="TIPO IV",'BASE LIQUIDACION REDEBAN 2025'!$C$5,IF(Z242="AEREO",'BASE LIQUIDACION REDEBAN 2025'!$B$6,'BASE LIQUIDACION REDEBAN 2025'!$C$5)))))))</f>
        <v>275728.78077800001</v>
      </c>
      <c r="AE242" s="86">
        <f>IF(OR(W242="SOPORTE_TELEFÓNICO",W242="ENVÍO"),0,IF(Y242="TIPO I",'BASE LIQUIDACION REDEBAN 2025'!$B$10,IF(Y242="TIPO II",'BASE LIQUIDACION REDEBAN 2025'!$B$11,IF(Y242="TIPO III",'BASE LIQUIDACION REDEBAN 2025'!$B$12,'BASE LIQUIDACION REDEBAN 2025'!$B$13))))</f>
        <v>196536.5258152</v>
      </c>
      <c r="AF242" s="86">
        <f t="shared" si="3"/>
        <v>275728.78077800001</v>
      </c>
      <c r="AG242" s="141"/>
      <c r="AH242" s="141"/>
    </row>
    <row r="243" spans="1:34" s="78" customFormat="1" ht="13.15">
      <c r="A243" s="8" t="s">
        <v>92</v>
      </c>
      <c r="B243" s="94" t="str">
        <f>VLOOKUP(A243,'CENTRO DE COSTOS'!A:D,4,FALSE)</f>
        <v>KEVIN ALEXIS CORZO BUSTOS</v>
      </c>
      <c r="C243" s="94" t="str">
        <f>VLOOKUP(A243,'CENTRO DE COSTOS'!A:D,2,FALSE)</f>
        <v>0004-0007</v>
      </c>
      <c r="D243" s="8">
        <v>18150</v>
      </c>
      <c r="E243" s="8">
        <v>2780295</v>
      </c>
      <c r="F243" s="8">
        <v>45430</v>
      </c>
      <c r="G243" s="94" t="s">
        <v>1977</v>
      </c>
      <c r="H243" s="8" t="s">
        <v>208</v>
      </c>
      <c r="I243" s="8" t="s">
        <v>2406</v>
      </c>
      <c r="J243" s="8" t="s">
        <v>2407</v>
      </c>
      <c r="K243" s="8" t="s">
        <v>160</v>
      </c>
      <c r="L243" s="8" t="s">
        <v>2408</v>
      </c>
      <c r="M243" s="183">
        <v>45923.443055555559</v>
      </c>
      <c r="N243" s="183">
        <v>45924.73333333333</v>
      </c>
      <c r="O243" s="94" t="s">
        <v>1324</v>
      </c>
      <c r="P243" s="8" t="s">
        <v>1333</v>
      </c>
      <c r="Q243" s="8" t="s">
        <v>1326</v>
      </c>
      <c r="R243" s="8" t="s">
        <v>1381</v>
      </c>
      <c r="S243" s="94"/>
      <c r="T243" s="90"/>
      <c r="U243" s="8" t="s">
        <v>1328</v>
      </c>
      <c r="V243" s="8" t="s">
        <v>2409</v>
      </c>
      <c r="W243" s="8" t="s">
        <v>165</v>
      </c>
      <c r="X243" s="8" t="s">
        <v>2410</v>
      </c>
      <c r="Y243" s="8" t="s">
        <v>167</v>
      </c>
      <c r="Z243" s="8" t="s">
        <v>177</v>
      </c>
      <c r="AA243" s="8" t="s">
        <v>214</v>
      </c>
      <c r="AB243" s="8">
        <v>1</v>
      </c>
      <c r="AC243" s="8">
        <v>0</v>
      </c>
      <c r="AD243" s="86">
        <f>IF(W243="SOPORTE_TELEFÓNICO",'BASE LIQUIDACION REDEBAN 2025'!$B$19,IF(W243="ENVÍO",'BASE LIQUIDACION REDEBAN 2025'!$C$2,IF(Y243="TIPO I",'BASE LIQUIDACION REDEBAN 2025'!$C$2,IF(Y243="TIPO II",'BASE LIQUIDACION REDEBAN 2025'!$C$3,IF(Y243="TIPO III",'BASE LIQUIDACION REDEBAN 2025'!$C$4,IF(Y243="TIPO IV",'BASE LIQUIDACION REDEBAN 2025'!$C$5,IF(Z243="AEREO",'BASE LIQUIDACION REDEBAN 2025'!$B$6,'BASE LIQUIDACION REDEBAN 2025'!$C$5)))))))</f>
        <v>479588.87655000004</v>
      </c>
      <c r="AE243" s="86">
        <f>IF(OR(W243="SOPORTE_TELEFÓNICO",W243="ENVÍO"),0,IF(Y243="TIPO I",'BASE LIQUIDACION REDEBAN 2025'!$B$10,IF(Y243="TIPO II",'BASE LIQUIDACION REDEBAN 2025'!$B$11,IF(Y243="TIPO III",'BASE LIQUIDACION REDEBAN 2025'!$B$12,'BASE LIQUIDACION REDEBAN 2025'!$B$13))))</f>
        <v>196536.5258152</v>
      </c>
      <c r="AF243" s="86">
        <f t="shared" si="3"/>
        <v>479588.87655000004</v>
      </c>
      <c r="AG243" s="141"/>
      <c r="AH243" s="141"/>
    </row>
    <row r="244" spans="1:34" s="78" customFormat="1" ht="13.15">
      <c r="A244" s="8" t="s">
        <v>76</v>
      </c>
      <c r="B244" s="94" t="str">
        <f>VLOOKUP(A244,'CENTRO DE COSTOS'!A:D,4,FALSE)</f>
        <v>DIEGO FERNANDO HENAO CARDONA</v>
      </c>
      <c r="C244" s="94" t="str">
        <f>VLOOKUP(A244,'CENTRO DE COSTOS'!A:D,2,FALSE)</f>
        <v>0004-0003</v>
      </c>
      <c r="D244" s="8">
        <v>76364</v>
      </c>
      <c r="E244" s="8">
        <v>2780302</v>
      </c>
      <c r="F244" s="8">
        <v>35197</v>
      </c>
      <c r="G244" s="94" t="s">
        <v>1977</v>
      </c>
      <c r="H244" s="8" t="s">
        <v>232</v>
      </c>
      <c r="I244" s="8" t="s">
        <v>767</v>
      </c>
      <c r="J244" s="8" t="s">
        <v>2411</v>
      </c>
      <c r="K244" s="8" t="s">
        <v>160</v>
      </c>
      <c r="L244" s="8" t="s">
        <v>2412</v>
      </c>
      <c r="M244" s="183">
        <v>45923.436111111107</v>
      </c>
      <c r="N244" s="183">
        <v>45924.730555555558</v>
      </c>
      <c r="O244" s="94" t="s">
        <v>1324</v>
      </c>
      <c r="P244" s="8" t="s">
        <v>1333</v>
      </c>
      <c r="Q244" s="8" t="s">
        <v>1362</v>
      </c>
      <c r="R244" s="8" t="s">
        <v>2368</v>
      </c>
      <c r="S244" s="94"/>
      <c r="T244" s="90"/>
      <c r="U244" s="8" t="s">
        <v>1328</v>
      </c>
      <c r="V244" s="8" t="s">
        <v>2413</v>
      </c>
      <c r="W244" s="8" t="s">
        <v>165</v>
      </c>
      <c r="X244" s="8" t="s">
        <v>2414</v>
      </c>
      <c r="Y244" s="8" t="s">
        <v>28</v>
      </c>
      <c r="Z244" s="8" t="s">
        <v>177</v>
      </c>
      <c r="AA244" s="8" t="s">
        <v>346</v>
      </c>
      <c r="AB244" s="8">
        <v>1</v>
      </c>
      <c r="AC244" s="8">
        <v>0</v>
      </c>
      <c r="AD244" s="86">
        <f>IF(W244="SOPORTE_TELEFÓNICO",'BASE LIQUIDACION REDEBAN 2025'!$B$19,IF(W244="ENVÍO",'BASE LIQUIDACION REDEBAN 2025'!$C$2,IF(Y244="TIPO I",'BASE LIQUIDACION REDEBAN 2025'!$C$2,IF(Y244="TIPO II",'BASE LIQUIDACION REDEBAN 2025'!$C$3,IF(Y244="TIPO III",'BASE LIQUIDACION REDEBAN 2025'!$C$4,IF(Y244="TIPO IV",'BASE LIQUIDACION REDEBAN 2025'!$C$5,IF(Z244="AEREO",'BASE LIQUIDACION REDEBAN 2025'!$B$6,'BASE LIQUIDACION REDEBAN 2025'!$C$5)))))))</f>
        <v>144967.87232000002</v>
      </c>
      <c r="AE244" s="86">
        <f>IF(OR(W244="SOPORTE_TELEFÓNICO",W244="ENVÍO"),0,IF(Y244="TIPO I",'BASE LIQUIDACION REDEBAN 2025'!$B$10,IF(Y244="TIPO II",'BASE LIQUIDACION REDEBAN 2025'!$B$11,IF(Y244="TIPO III",'BASE LIQUIDACION REDEBAN 2025'!$B$12,'BASE LIQUIDACION REDEBAN 2025'!$B$13))))</f>
        <v>140395.6348884</v>
      </c>
      <c r="AF244" s="86">
        <f t="shared" si="3"/>
        <v>144967.87232000002</v>
      </c>
      <c r="AG244" s="141"/>
      <c r="AH244" s="141"/>
    </row>
    <row r="245" spans="1:34" s="78" customFormat="1" ht="13.15">
      <c r="A245" s="8" t="s">
        <v>68</v>
      </c>
      <c r="B245" s="94" t="str">
        <f>VLOOKUP(A245,'CENTRO DE COSTOS'!A:D,4,FALSE)</f>
        <v>WILLIAM ASDRUBAL ROZO ROZO</v>
      </c>
      <c r="C245" s="94" t="str">
        <f>VLOOKUP(A245,'CENTRO DE COSTOS'!A:D,2,FALSE)</f>
        <v>0004-0004</v>
      </c>
      <c r="D245" s="8">
        <v>25718</v>
      </c>
      <c r="E245" s="8">
        <v>2780223</v>
      </c>
      <c r="F245" s="8">
        <v>65791</v>
      </c>
      <c r="G245" s="94" t="s">
        <v>1977</v>
      </c>
      <c r="H245" s="8" t="s">
        <v>417</v>
      </c>
      <c r="I245" s="8" t="s">
        <v>2415</v>
      </c>
      <c r="J245" s="8" t="s">
        <v>2416</v>
      </c>
      <c r="K245" s="8" t="s">
        <v>160</v>
      </c>
      <c r="L245" s="8" t="s">
        <v>2417</v>
      </c>
      <c r="M245" s="183">
        <v>45923.434027777781</v>
      </c>
      <c r="N245" s="183">
        <v>45924.736805555563</v>
      </c>
      <c r="O245" s="94" t="s">
        <v>1324</v>
      </c>
      <c r="P245" s="8" t="s">
        <v>1333</v>
      </c>
      <c r="Q245" s="8" t="s">
        <v>1368</v>
      </c>
      <c r="R245" s="8" t="s">
        <v>1369</v>
      </c>
      <c r="S245" s="94"/>
      <c r="T245" s="90"/>
      <c r="U245" s="8" t="s">
        <v>1328</v>
      </c>
      <c r="V245" s="8" t="s">
        <v>2418</v>
      </c>
      <c r="W245" s="8" t="s">
        <v>165</v>
      </c>
      <c r="X245" s="8" t="s">
        <v>2419</v>
      </c>
      <c r="Y245" s="8" t="s">
        <v>28</v>
      </c>
      <c r="Z245" s="8" t="s">
        <v>177</v>
      </c>
      <c r="AA245" s="8" t="s">
        <v>541</v>
      </c>
      <c r="AB245" s="8">
        <v>1</v>
      </c>
      <c r="AC245" s="8">
        <v>0</v>
      </c>
      <c r="AD245" s="86">
        <f>IF(W245="SOPORTE_TELEFÓNICO",'BASE LIQUIDACION REDEBAN 2025'!$B$19,IF(W245="ENVÍO",'BASE LIQUIDACION REDEBAN 2025'!$C$2,IF(Y245="TIPO I",'BASE LIQUIDACION REDEBAN 2025'!$C$2,IF(Y245="TIPO II",'BASE LIQUIDACION REDEBAN 2025'!$C$3,IF(Y245="TIPO III",'BASE LIQUIDACION REDEBAN 2025'!$C$4,IF(Y245="TIPO IV",'BASE LIQUIDACION REDEBAN 2025'!$C$5,IF(Z245="AEREO",'BASE LIQUIDACION REDEBAN 2025'!$B$6,'BASE LIQUIDACION REDEBAN 2025'!$C$5)))))))</f>
        <v>144967.87232000002</v>
      </c>
      <c r="AE245" s="86">
        <f>IF(OR(W245="SOPORTE_TELEFÓNICO",W245="ENVÍO"),0,IF(Y245="TIPO I",'BASE LIQUIDACION REDEBAN 2025'!$B$10,IF(Y245="TIPO II",'BASE LIQUIDACION REDEBAN 2025'!$B$11,IF(Y245="TIPO III",'BASE LIQUIDACION REDEBAN 2025'!$B$12,'BASE LIQUIDACION REDEBAN 2025'!$B$13))))</f>
        <v>140395.6348884</v>
      </c>
      <c r="AF245" s="86">
        <f t="shared" si="3"/>
        <v>144967.87232000002</v>
      </c>
      <c r="AG245" s="141"/>
      <c r="AH245" s="141"/>
    </row>
    <row r="246" spans="1:34" s="78" customFormat="1" ht="13.15">
      <c r="A246" s="8" t="s">
        <v>68</v>
      </c>
      <c r="B246" s="94" t="str">
        <f>VLOOKUP(A246,'CENTRO DE COSTOS'!A:D,4,FALSE)</f>
        <v>WILLIAM ASDRUBAL ROZO ROZO</v>
      </c>
      <c r="C246" s="94" t="str">
        <f>VLOOKUP(A246,'CENTRO DE COSTOS'!A:D,2,FALSE)</f>
        <v>0004-0004</v>
      </c>
      <c r="D246" s="8">
        <v>25740</v>
      </c>
      <c r="E246" s="8">
        <v>2779458</v>
      </c>
      <c r="F246" s="8">
        <v>67532</v>
      </c>
      <c r="G246" s="94" t="s">
        <v>1977</v>
      </c>
      <c r="H246" s="8" t="s">
        <v>417</v>
      </c>
      <c r="I246" s="8" t="s">
        <v>2420</v>
      </c>
      <c r="J246" s="8" t="s">
        <v>2421</v>
      </c>
      <c r="K246" s="8" t="s">
        <v>160</v>
      </c>
      <c r="L246" s="8" t="s">
        <v>2422</v>
      </c>
      <c r="M246" s="183">
        <v>45923.390972222223</v>
      </c>
      <c r="N246" s="183">
        <v>45924.741666666669</v>
      </c>
      <c r="O246" s="94" t="s">
        <v>1324</v>
      </c>
      <c r="P246" s="8" t="s">
        <v>1333</v>
      </c>
      <c r="Q246" s="8" t="s">
        <v>1375</v>
      </c>
      <c r="R246" s="8" t="s">
        <v>1376</v>
      </c>
      <c r="S246" s="94"/>
      <c r="T246" s="90"/>
      <c r="U246" s="8" t="s">
        <v>1328</v>
      </c>
      <c r="V246" s="8" t="s">
        <v>2423</v>
      </c>
      <c r="W246" s="8" t="s">
        <v>165</v>
      </c>
      <c r="X246" s="8" t="s">
        <v>2424</v>
      </c>
      <c r="Y246" s="8" t="s">
        <v>28</v>
      </c>
      <c r="Z246" s="8" t="s">
        <v>177</v>
      </c>
      <c r="AA246" s="8" t="s">
        <v>422</v>
      </c>
      <c r="AB246" s="8">
        <v>1</v>
      </c>
      <c r="AC246" s="8">
        <v>0</v>
      </c>
      <c r="AD246" s="86">
        <f>IF(W246="SOPORTE_TELEFÓNICO",'BASE LIQUIDACION REDEBAN 2025'!$B$19,IF(W246="ENVÍO",'BASE LIQUIDACION REDEBAN 2025'!$C$2,IF(Y246="TIPO I",'BASE LIQUIDACION REDEBAN 2025'!$C$2,IF(Y246="TIPO II",'BASE LIQUIDACION REDEBAN 2025'!$C$3,IF(Y246="TIPO III",'BASE LIQUIDACION REDEBAN 2025'!$C$4,IF(Y246="TIPO IV",'BASE LIQUIDACION REDEBAN 2025'!$C$5,IF(Z246="AEREO",'BASE LIQUIDACION REDEBAN 2025'!$B$6,'BASE LIQUIDACION REDEBAN 2025'!$C$5)))))))</f>
        <v>144967.87232000002</v>
      </c>
      <c r="AE246" s="86">
        <f>IF(OR(W246="SOPORTE_TELEFÓNICO",W246="ENVÍO"),0,IF(Y246="TIPO I",'BASE LIQUIDACION REDEBAN 2025'!$B$10,IF(Y246="TIPO II",'BASE LIQUIDACION REDEBAN 2025'!$B$11,IF(Y246="TIPO III",'BASE LIQUIDACION REDEBAN 2025'!$B$12,'BASE LIQUIDACION REDEBAN 2025'!$B$13))))</f>
        <v>140395.6348884</v>
      </c>
      <c r="AF246" s="86">
        <f t="shared" si="3"/>
        <v>144967.87232000002</v>
      </c>
      <c r="AG246" s="141"/>
      <c r="AH246" s="141"/>
    </row>
    <row r="247" spans="1:34" s="78" customFormat="1" ht="13.15">
      <c r="A247" s="8" t="s">
        <v>96</v>
      </c>
      <c r="B247" s="94" t="str">
        <f>VLOOKUP(A247,'CENTRO DE COSTOS'!A:D,4,FALSE)</f>
        <v>JOSE MAURICIO HERNANDEZ ROJAS</v>
      </c>
      <c r="C247" s="94" t="str">
        <f>VLOOKUP(A247,'CENTRO DE COSTOS'!A:D,2,FALSE)</f>
        <v>0004-0001</v>
      </c>
      <c r="D247" s="8">
        <v>44430</v>
      </c>
      <c r="E247" s="8">
        <v>2779029</v>
      </c>
      <c r="F247" s="8">
        <v>77282</v>
      </c>
      <c r="G247" s="94" t="s">
        <v>1977</v>
      </c>
      <c r="H247" s="8" t="s">
        <v>706</v>
      </c>
      <c r="I247" s="8" t="s">
        <v>707</v>
      </c>
      <c r="J247" s="8" t="s">
        <v>2425</v>
      </c>
      <c r="K247" s="8" t="s">
        <v>160</v>
      </c>
      <c r="L247" s="8" t="s">
        <v>2426</v>
      </c>
      <c r="M247" s="183">
        <v>45923.368750000001</v>
      </c>
      <c r="N247" s="183">
        <v>45923.747916666667</v>
      </c>
      <c r="O247" s="94" t="s">
        <v>1324</v>
      </c>
      <c r="P247" s="8" t="s">
        <v>1333</v>
      </c>
      <c r="Q247" s="8" t="s">
        <v>1407</v>
      </c>
      <c r="R247" s="8" t="s">
        <v>1341</v>
      </c>
      <c r="S247" s="94"/>
      <c r="T247" s="90"/>
      <c r="U247" s="8" t="s">
        <v>1328</v>
      </c>
      <c r="V247" s="8" t="s">
        <v>2427</v>
      </c>
      <c r="W247" s="8" t="s">
        <v>165</v>
      </c>
      <c r="X247" s="8" t="s">
        <v>2428</v>
      </c>
      <c r="Y247" s="8" t="s">
        <v>32</v>
      </c>
      <c r="Z247" s="8" t="s">
        <v>177</v>
      </c>
      <c r="AA247" s="8" t="s">
        <v>442</v>
      </c>
      <c r="AB247" s="8">
        <v>1</v>
      </c>
      <c r="AC247" s="8">
        <v>0</v>
      </c>
      <c r="AD247" s="86">
        <f>IF(W247="SOPORTE_TELEFÓNICO",'BASE LIQUIDACION REDEBAN 2025'!$B$19,IF(W247="ENVÍO",'BASE LIQUIDACION REDEBAN 2025'!$C$2,IF(Y247="TIPO I",'BASE LIQUIDACION REDEBAN 2025'!$C$2,IF(Y247="TIPO II",'BASE LIQUIDACION REDEBAN 2025'!$C$3,IF(Y247="TIPO III",'BASE LIQUIDACION REDEBAN 2025'!$C$4,IF(Y247="TIPO IV",'BASE LIQUIDACION REDEBAN 2025'!$C$5,IF(Z247="AEREO",'BASE LIQUIDACION REDEBAN 2025'!$B$6,'BASE LIQUIDACION REDEBAN 2025'!$C$5)))))))</f>
        <v>479588.87655000004</v>
      </c>
      <c r="AE247" s="86">
        <f>IF(OR(W247="SOPORTE_TELEFÓNICO",W247="ENVÍO"),0,IF(Y247="TIPO I",'BASE LIQUIDACION REDEBAN 2025'!$B$10,IF(Y247="TIPO II",'BASE LIQUIDACION REDEBAN 2025'!$B$11,IF(Y247="TIPO III",'BASE LIQUIDACION REDEBAN 2025'!$B$12,'BASE LIQUIDACION REDEBAN 2025'!$B$13))))</f>
        <v>196536.5258152</v>
      </c>
      <c r="AF247" s="86">
        <f t="shared" si="3"/>
        <v>479588.87655000004</v>
      </c>
      <c r="AG247" s="141"/>
      <c r="AH247" s="141"/>
    </row>
    <row r="248" spans="1:34" s="78" customFormat="1" ht="13.15">
      <c r="A248" s="8" t="s">
        <v>101</v>
      </c>
      <c r="B248" s="94" t="str">
        <f>VLOOKUP(A248,'CENTRO DE COSTOS'!A:D,4,FALSE)</f>
        <v>KEVIN ALEXIS CORZO BUSTOS</v>
      </c>
      <c r="C248" s="94" t="str">
        <f>VLOOKUP(A248,'CENTRO DE COSTOS'!A:D,2,FALSE)</f>
        <v>0004-0007</v>
      </c>
      <c r="D248" s="8">
        <v>85430</v>
      </c>
      <c r="E248" s="8">
        <v>2778674</v>
      </c>
      <c r="F248" s="8">
        <v>78201</v>
      </c>
      <c r="G248" s="94" t="s">
        <v>1977</v>
      </c>
      <c r="H248" s="8" t="s">
        <v>882</v>
      </c>
      <c r="I248" s="8" t="s">
        <v>2429</v>
      </c>
      <c r="J248" s="8" t="s">
        <v>2430</v>
      </c>
      <c r="K248" s="8" t="s">
        <v>160</v>
      </c>
      <c r="L248" s="8" t="s">
        <v>2431</v>
      </c>
      <c r="M248" s="183">
        <v>45923.342361111107</v>
      </c>
      <c r="N248" s="183">
        <v>45923.69027777778</v>
      </c>
      <c r="O248" s="94" t="s">
        <v>1324</v>
      </c>
      <c r="P248" s="8" t="s">
        <v>1333</v>
      </c>
      <c r="Q248" s="8" t="s">
        <v>1326</v>
      </c>
      <c r="R248" s="8" t="s">
        <v>1381</v>
      </c>
      <c r="S248" s="94"/>
      <c r="T248" s="90"/>
      <c r="U248" s="8" t="s">
        <v>1328</v>
      </c>
      <c r="V248" s="8" t="s">
        <v>2432</v>
      </c>
      <c r="W248" s="8" t="s">
        <v>165</v>
      </c>
      <c r="X248" s="8" t="s">
        <v>2433</v>
      </c>
      <c r="Y248" s="8" t="s">
        <v>28</v>
      </c>
      <c r="Z248" s="8" t="s">
        <v>177</v>
      </c>
      <c r="AA248" s="8" t="s">
        <v>222</v>
      </c>
      <c r="AB248" s="8">
        <v>1</v>
      </c>
      <c r="AC248" s="8">
        <v>0</v>
      </c>
      <c r="AD248" s="86">
        <f>IF(W248="SOPORTE_TELEFÓNICO",'BASE LIQUIDACION REDEBAN 2025'!$B$19,IF(W248="ENVÍO",'BASE LIQUIDACION REDEBAN 2025'!$C$2,IF(Y248="TIPO I",'BASE LIQUIDACION REDEBAN 2025'!$C$2,IF(Y248="TIPO II",'BASE LIQUIDACION REDEBAN 2025'!$C$3,IF(Y248="TIPO III",'BASE LIQUIDACION REDEBAN 2025'!$C$4,IF(Y248="TIPO IV",'BASE LIQUIDACION REDEBAN 2025'!$C$5,IF(Z248="AEREO",'BASE LIQUIDACION REDEBAN 2025'!$B$6,'BASE LIQUIDACION REDEBAN 2025'!$C$5)))))))</f>
        <v>144967.87232000002</v>
      </c>
      <c r="AE248" s="86">
        <f>IF(OR(W248="SOPORTE_TELEFÓNICO",W248="ENVÍO"),0,IF(Y248="TIPO I",'BASE LIQUIDACION REDEBAN 2025'!$B$10,IF(Y248="TIPO II",'BASE LIQUIDACION REDEBAN 2025'!$B$11,IF(Y248="TIPO III",'BASE LIQUIDACION REDEBAN 2025'!$B$12,'BASE LIQUIDACION REDEBAN 2025'!$B$13))))</f>
        <v>140395.6348884</v>
      </c>
      <c r="AF248" s="86">
        <f t="shared" si="3"/>
        <v>144967.87232000002</v>
      </c>
      <c r="AG248" s="141"/>
      <c r="AH248" s="141"/>
    </row>
    <row r="249" spans="1:34" s="78" customFormat="1" ht="13.15">
      <c r="A249" s="8" t="s">
        <v>90</v>
      </c>
      <c r="B249" s="94" t="str">
        <f>VLOOKUP(A249,'CENTRO DE COSTOS'!A:D,4,FALSE)</f>
        <v>JUAN SEBASTIÁN RÍOS CASTRILLÓN</v>
      </c>
      <c r="C249" s="94" t="str">
        <f>VLOOKUP(A249,'CENTRO DE COSTOS'!A:D,2,FALSE)</f>
        <v>0004-0005</v>
      </c>
      <c r="D249" s="8">
        <v>5001</v>
      </c>
      <c r="E249" s="8">
        <v>2777928</v>
      </c>
      <c r="F249" s="8">
        <v>30197</v>
      </c>
      <c r="G249" s="94" t="s">
        <v>1977</v>
      </c>
      <c r="H249" s="8" t="s">
        <v>249</v>
      </c>
      <c r="I249" s="8" t="s">
        <v>90</v>
      </c>
      <c r="J249" s="8" t="s">
        <v>2434</v>
      </c>
      <c r="K249" s="8" t="s">
        <v>160</v>
      </c>
      <c r="L249" s="8" t="s">
        <v>2435</v>
      </c>
      <c r="M249" s="183">
        <v>45923.333333333343</v>
      </c>
      <c r="N249" s="183">
        <v>45923.443055555559</v>
      </c>
      <c r="O249" s="94" t="s">
        <v>1324</v>
      </c>
      <c r="P249" s="8" t="s">
        <v>1333</v>
      </c>
      <c r="Q249" s="8" t="s">
        <v>1340</v>
      </c>
      <c r="R249" s="8" t="s">
        <v>1341</v>
      </c>
      <c r="S249" s="94"/>
      <c r="T249" s="90"/>
      <c r="U249" s="8" t="s">
        <v>1328</v>
      </c>
      <c r="V249" s="8" t="s">
        <v>2436</v>
      </c>
      <c r="W249" s="8" t="s">
        <v>165</v>
      </c>
      <c r="X249" s="8" t="s">
        <v>2437</v>
      </c>
      <c r="Y249" s="8" t="s">
        <v>25</v>
      </c>
      <c r="Z249" s="8" t="s">
        <v>177</v>
      </c>
      <c r="AA249" s="8" t="s">
        <v>1783</v>
      </c>
      <c r="AB249" s="8">
        <v>1</v>
      </c>
      <c r="AC249" s="8">
        <v>0</v>
      </c>
      <c r="AD249" s="86">
        <f>IF(W249="SOPORTE_TELEFÓNICO",'BASE LIQUIDACION REDEBAN 2025'!$B$19,IF(W249="ENVÍO",'BASE LIQUIDACION REDEBAN 2025'!$C$2,IF(Y249="TIPO I",'BASE LIQUIDACION REDEBAN 2025'!$C$2,IF(Y249="TIPO II",'BASE LIQUIDACION REDEBAN 2025'!$C$3,IF(Y249="TIPO III",'BASE LIQUIDACION REDEBAN 2025'!$C$4,IF(Y249="TIPO IV",'BASE LIQUIDACION REDEBAN 2025'!$C$5,IF(Z249="AEREO",'BASE LIQUIDACION REDEBAN 2025'!$B$6,'BASE LIQUIDACION REDEBAN 2025'!$C$5)))))))</f>
        <v>65960.072302</v>
      </c>
      <c r="AE249" s="86">
        <f>IF(OR(W249="SOPORTE_TELEFÓNICO",W249="ENVÍO"),0,IF(Y249="TIPO I",'BASE LIQUIDACION REDEBAN 2025'!$B$10,IF(Y249="TIPO II",'BASE LIQUIDACION REDEBAN 2025'!$B$11,IF(Y249="TIPO III",'BASE LIQUIDACION REDEBAN 2025'!$B$12,'BASE LIQUIDACION REDEBAN 2025'!$B$13))))</f>
        <v>75096.394270399993</v>
      </c>
      <c r="AF249" s="86">
        <f t="shared" si="3"/>
        <v>65960.072302</v>
      </c>
      <c r="AG249" s="141"/>
      <c r="AH249" s="141"/>
    </row>
    <row r="250" spans="1:34" s="78" customFormat="1" ht="13.15">
      <c r="A250" s="8" t="s">
        <v>68</v>
      </c>
      <c r="B250" s="94" t="str">
        <f>VLOOKUP(A250,'CENTRO DE COSTOS'!A:D,4,FALSE)</f>
        <v>WILLIAM ASDRUBAL ROZO ROZO</v>
      </c>
      <c r="C250" s="94" t="str">
        <f>VLOOKUP(A250,'CENTRO DE COSTOS'!A:D,2,FALSE)</f>
        <v>0004-0004</v>
      </c>
      <c r="D250" s="8">
        <v>11001</v>
      </c>
      <c r="E250" s="8">
        <v>2777927</v>
      </c>
      <c r="F250" s="8">
        <v>46368</v>
      </c>
      <c r="G250" s="94" t="s">
        <v>1977</v>
      </c>
      <c r="H250" s="8" t="s">
        <v>417</v>
      </c>
      <c r="I250" s="8" t="s">
        <v>68</v>
      </c>
      <c r="J250" s="8" t="s">
        <v>2438</v>
      </c>
      <c r="K250" s="8" t="s">
        <v>160</v>
      </c>
      <c r="L250" s="8" t="s">
        <v>2439</v>
      </c>
      <c r="M250" s="183">
        <v>45923.333333333343</v>
      </c>
      <c r="N250" s="183">
        <v>45923.6875</v>
      </c>
      <c r="O250" s="94" t="s">
        <v>1324</v>
      </c>
      <c r="P250" s="8" t="s">
        <v>1333</v>
      </c>
      <c r="Q250" s="8" t="s">
        <v>1326</v>
      </c>
      <c r="R250" s="8" t="s">
        <v>1341</v>
      </c>
      <c r="S250" s="94"/>
      <c r="T250" s="90"/>
      <c r="U250" s="8" t="s">
        <v>1328</v>
      </c>
      <c r="V250" s="8" t="s">
        <v>2440</v>
      </c>
      <c r="W250" s="8" t="s">
        <v>165</v>
      </c>
      <c r="X250" s="8" t="s">
        <v>2441</v>
      </c>
      <c r="Y250" s="8" t="s">
        <v>25</v>
      </c>
      <c r="Z250" s="8" t="s">
        <v>177</v>
      </c>
      <c r="AA250" s="8" t="s">
        <v>930</v>
      </c>
      <c r="AB250" s="8">
        <v>1</v>
      </c>
      <c r="AC250" s="8">
        <v>0</v>
      </c>
      <c r="AD250" s="86">
        <f>IF(W250="SOPORTE_TELEFÓNICO",'BASE LIQUIDACION REDEBAN 2025'!$B$19,IF(W250="ENVÍO",'BASE LIQUIDACION REDEBAN 2025'!$C$2,IF(Y250="TIPO I",'BASE LIQUIDACION REDEBAN 2025'!$C$2,IF(Y250="TIPO II",'BASE LIQUIDACION REDEBAN 2025'!$C$3,IF(Y250="TIPO III",'BASE LIQUIDACION REDEBAN 2025'!$C$4,IF(Y250="TIPO IV",'BASE LIQUIDACION REDEBAN 2025'!$C$5,IF(Z250="AEREO",'BASE LIQUIDACION REDEBAN 2025'!$B$6,'BASE LIQUIDACION REDEBAN 2025'!$C$5)))))))</f>
        <v>65960.072302</v>
      </c>
      <c r="AE250" s="86">
        <f>IF(OR(W250="SOPORTE_TELEFÓNICO",W250="ENVÍO"),0,IF(Y250="TIPO I",'BASE LIQUIDACION REDEBAN 2025'!$B$10,IF(Y250="TIPO II",'BASE LIQUIDACION REDEBAN 2025'!$B$11,IF(Y250="TIPO III",'BASE LIQUIDACION REDEBAN 2025'!$B$12,'BASE LIQUIDACION REDEBAN 2025'!$B$13))))</f>
        <v>75096.394270399993</v>
      </c>
      <c r="AF250" s="86">
        <f t="shared" si="3"/>
        <v>65960.072302</v>
      </c>
      <c r="AG250" s="141"/>
      <c r="AH250" s="141"/>
    </row>
    <row r="251" spans="1:34" s="78" customFormat="1" ht="13.15">
      <c r="A251" s="8" t="s">
        <v>90</v>
      </c>
      <c r="B251" s="94" t="str">
        <f>VLOOKUP(A251,'CENTRO DE COSTOS'!A:D,4,FALSE)</f>
        <v>JUAN SEBASTIÁN RÍOS CASTRILLÓN</v>
      </c>
      <c r="C251" s="94" t="str">
        <f>VLOOKUP(A251,'CENTRO DE COSTOS'!A:D,2,FALSE)</f>
        <v>0004-0005</v>
      </c>
      <c r="D251" s="8">
        <v>5001</v>
      </c>
      <c r="E251" s="8">
        <v>2777924</v>
      </c>
      <c r="F251" s="8">
        <v>24600</v>
      </c>
      <c r="G251" s="94" t="s">
        <v>1977</v>
      </c>
      <c r="H251" s="8" t="s">
        <v>249</v>
      </c>
      <c r="I251" s="8" t="s">
        <v>90</v>
      </c>
      <c r="J251" s="8" t="s">
        <v>2442</v>
      </c>
      <c r="K251" s="8" t="s">
        <v>160</v>
      </c>
      <c r="L251" s="8" t="s">
        <v>2443</v>
      </c>
      <c r="M251" s="183">
        <v>45923.333333333343</v>
      </c>
      <c r="N251" s="183">
        <v>45923.513888888891</v>
      </c>
      <c r="O251" s="94" t="s">
        <v>1324</v>
      </c>
      <c r="P251" s="8" t="s">
        <v>1333</v>
      </c>
      <c r="Q251" s="8" t="s">
        <v>1334</v>
      </c>
      <c r="R251" s="8" t="s">
        <v>2444</v>
      </c>
      <c r="S251" s="94"/>
      <c r="T251" s="90"/>
      <c r="U251" s="8" t="s">
        <v>1328</v>
      </c>
      <c r="V251" s="8" t="s">
        <v>2445</v>
      </c>
      <c r="W251" s="8" t="s">
        <v>165</v>
      </c>
      <c r="X251" s="8" t="s">
        <v>2446</v>
      </c>
      <c r="Y251" s="8" t="s">
        <v>25</v>
      </c>
      <c r="Z251" s="8" t="s">
        <v>177</v>
      </c>
      <c r="AA251" s="8" t="s">
        <v>400</v>
      </c>
      <c r="AB251" s="8">
        <v>1</v>
      </c>
      <c r="AC251" s="8">
        <v>0</v>
      </c>
      <c r="AD251" s="86">
        <f>IF(W251="SOPORTE_TELEFÓNICO",'BASE LIQUIDACION REDEBAN 2025'!$B$19,IF(W251="ENVÍO",'BASE LIQUIDACION REDEBAN 2025'!$C$2,IF(Y251="TIPO I",'BASE LIQUIDACION REDEBAN 2025'!$C$2,IF(Y251="TIPO II",'BASE LIQUIDACION REDEBAN 2025'!$C$3,IF(Y251="TIPO III",'BASE LIQUIDACION REDEBAN 2025'!$C$4,IF(Y251="TIPO IV",'BASE LIQUIDACION REDEBAN 2025'!$C$5,IF(Z251="AEREO",'BASE LIQUIDACION REDEBAN 2025'!$B$6,'BASE LIQUIDACION REDEBAN 2025'!$C$5)))))))</f>
        <v>65960.072302</v>
      </c>
      <c r="AE251" s="86">
        <f>IF(OR(W251="SOPORTE_TELEFÓNICO",W251="ENVÍO"),0,IF(Y251="TIPO I",'BASE LIQUIDACION REDEBAN 2025'!$B$10,IF(Y251="TIPO II",'BASE LIQUIDACION REDEBAN 2025'!$B$11,IF(Y251="TIPO III",'BASE LIQUIDACION REDEBAN 2025'!$B$12,'BASE LIQUIDACION REDEBAN 2025'!$B$13))))</f>
        <v>75096.394270399993</v>
      </c>
      <c r="AF251" s="86">
        <f t="shared" si="3"/>
        <v>65960.072302</v>
      </c>
      <c r="AG251" s="141"/>
      <c r="AH251" s="141"/>
    </row>
    <row r="252" spans="1:34" s="78" customFormat="1" ht="13.15">
      <c r="A252" s="8" t="s">
        <v>98</v>
      </c>
      <c r="B252" s="94" t="str">
        <f>VLOOKUP(A252,'CENTRO DE COSTOS'!A:D,4,FALSE)</f>
        <v>MIGUEL JULIÁN HERNÁNDEZ GUARÍN</v>
      </c>
      <c r="C252" s="94" t="str">
        <f>VLOOKUP(A252,'CENTRO DE COSTOS'!A:D,2,FALSE)</f>
        <v>0004-0008</v>
      </c>
      <c r="D252" s="8">
        <v>25183</v>
      </c>
      <c r="E252" s="8">
        <v>2777823</v>
      </c>
      <c r="F252" s="8">
        <v>68965</v>
      </c>
      <c r="G252" s="94" t="s">
        <v>1977</v>
      </c>
      <c r="H252" s="8" t="s">
        <v>417</v>
      </c>
      <c r="I252" s="8" t="s">
        <v>2447</v>
      </c>
      <c r="J252" s="8" t="s">
        <v>2448</v>
      </c>
      <c r="K252" s="8" t="s">
        <v>160</v>
      </c>
      <c r="L252" s="8" t="s">
        <v>2449</v>
      </c>
      <c r="M252" s="183">
        <v>45923.333333333343</v>
      </c>
      <c r="N252" s="183">
        <v>45923.694444444453</v>
      </c>
      <c r="O252" s="94" t="s">
        <v>1324</v>
      </c>
      <c r="P252" s="8" t="s">
        <v>1333</v>
      </c>
      <c r="Q252" s="8" t="s">
        <v>1556</v>
      </c>
      <c r="R252" s="8" t="s">
        <v>1557</v>
      </c>
      <c r="S252" s="94"/>
      <c r="T252" s="90"/>
      <c r="U252" s="8" t="s">
        <v>1328</v>
      </c>
      <c r="V252" s="8" t="s">
        <v>2450</v>
      </c>
      <c r="W252" s="8" t="s">
        <v>165</v>
      </c>
      <c r="X252" s="8" t="s">
        <v>2451</v>
      </c>
      <c r="Y252" s="8" t="s">
        <v>28</v>
      </c>
      <c r="Z252" s="8" t="s">
        <v>177</v>
      </c>
      <c r="AA252" s="8" t="s">
        <v>841</v>
      </c>
      <c r="AB252" s="8">
        <v>1</v>
      </c>
      <c r="AC252" s="8">
        <v>0</v>
      </c>
      <c r="AD252" s="86">
        <f>IF(W252="SOPORTE_TELEFÓNICO",'BASE LIQUIDACION REDEBAN 2025'!$B$19,IF(W252="ENVÍO",'BASE LIQUIDACION REDEBAN 2025'!$C$2,IF(Y252="TIPO I",'BASE LIQUIDACION REDEBAN 2025'!$C$2,IF(Y252="TIPO II",'BASE LIQUIDACION REDEBAN 2025'!$C$3,IF(Y252="TIPO III",'BASE LIQUIDACION REDEBAN 2025'!$C$4,IF(Y252="TIPO IV",'BASE LIQUIDACION REDEBAN 2025'!$C$5,IF(Z252="AEREO",'BASE LIQUIDACION REDEBAN 2025'!$B$6,'BASE LIQUIDACION REDEBAN 2025'!$C$5)))))))</f>
        <v>144967.87232000002</v>
      </c>
      <c r="AE252" s="86">
        <f>IF(OR(W252="SOPORTE_TELEFÓNICO",W252="ENVÍO"),0,IF(Y252="TIPO I",'BASE LIQUIDACION REDEBAN 2025'!$B$10,IF(Y252="TIPO II",'BASE LIQUIDACION REDEBAN 2025'!$B$11,IF(Y252="TIPO III",'BASE LIQUIDACION REDEBAN 2025'!$B$12,'BASE LIQUIDACION REDEBAN 2025'!$B$13))))</f>
        <v>140395.6348884</v>
      </c>
      <c r="AF252" s="86">
        <f t="shared" si="3"/>
        <v>144967.87232000002</v>
      </c>
      <c r="AG252" s="141"/>
      <c r="AH252" s="141"/>
    </row>
    <row r="253" spans="1:34" s="78" customFormat="1" ht="13.15">
      <c r="A253" s="8" t="s">
        <v>97</v>
      </c>
      <c r="B253" s="94" t="str">
        <f>VLOOKUP(A253,'CENTRO DE COSTOS'!A:D,4,FALSE)</f>
        <v>JOSE MAURICIO HERNANDEZ ROJAS</v>
      </c>
      <c r="C253" s="94" t="str">
        <f>VLOOKUP(A253,'CENTRO DE COSTOS'!A:D,2,FALSE)</f>
        <v>0004-0001</v>
      </c>
      <c r="D253" s="8">
        <v>70708</v>
      </c>
      <c r="E253" s="8">
        <v>2777900</v>
      </c>
      <c r="F253" s="8">
        <v>67337</v>
      </c>
      <c r="G253" s="94" t="s">
        <v>1977</v>
      </c>
      <c r="H253" s="8" t="s">
        <v>333</v>
      </c>
      <c r="I253" s="8" t="s">
        <v>2452</v>
      </c>
      <c r="J253" s="8" t="s">
        <v>2453</v>
      </c>
      <c r="K253" s="8" t="s">
        <v>160</v>
      </c>
      <c r="L253" s="8" t="s">
        <v>2454</v>
      </c>
      <c r="M253" s="183">
        <v>45923.333333333343</v>
      </c>
      <c r="N253" s="183">
        <v>45925.727083333331</v>
      </c>
      <c r="O253" s="94" t="s">
        <v>1324</v>
      </c>
      <c r="P253" s="8" t="s">
        <v>1333</v>
      </c>
      <c r="Q253" s="8" t="s">
        <v>1326</v>
      </c>
      <c r="R253" s="8" t="s">
        <v>1341</v>
      </c>
      <c r="S253" s="94"/>
      <c r="T253" s="90"/>
      <c r="U253" s="8" t="s">
        <v>1328</v>
      </c>
      <c r="V253" s="8" t="s">
        <v>2455</v>
      </c>
      <c r="W253" s="8" t="s">
        <v>165</v>
      </c>
      <c r="X253" s="8" t="s">
        <v>2456</v>
      </c>
      <c r="Y253" s="8" t="s">
        <v>30</v>
      </c>
      <c r="Z253" s="8" t="s">
        <v>177</v>
      </c>
      <c r="AA253" s="8" t="s">
        <v>339</v>
      </c>
      <c r="AB253" s="8">
        <v>1</v>
      </c>
      <c r="AC253" s="8">
        <v>0</v>
      </c>
      <c r="AD253" s="86">
        <f>IF(W253="SOPORTE_TELEFÓNICO",'BASE LIQUIDACION REDEBAN 2025'!$B$19,IF(W253="ENVÍO",'BASE LIQUIDACION REDEBAN 2025'!$C$2,IF(Y253="TIPO I",'BASE LIQUIDACION REDEBAN 2025'!$C$2,IF(Y253="TIPO II",'BASE LIQUIDACION REDEBAN 2025'!$C$3,IF(Y253="TIPO III",'BASE LIQUIDACION REDEBAN 2025'!$C$4,IF(Y253="TIPO IV",'BASE LIQUIDACION REDEBAN 2025'!$C$5,IF(Z253="AEREO",'BASE LIQUIDACION REDEBAN 2025'!$B$6,'BASE LIQUIDACION REDEBAN 2025'!$C$5)))))))</f>
        <v>275728.78077800001</v>
      </c>
      <c r="AE253" s="86">
        <f>IF(OR(W253="SOPORTE_TELEFÓNICO",W253="ENVÍO"),0,IF(Y253="TIPO I",'BASE LIQUIDACION REDEBAN 2025'!$B$10,IF(Y253="TIPO II",'BASE LIQUIDACION REDEBAN 2025'!$B$11,IF(Y253="TIPO III",'BASE LIQUIDACION REDEBAN 2025'!$B$12,'BASE LIQUIDACION REDEBAN 2025'!$B$13))))</f>
        <v>196536.5258152</v>
      </c>
      <c r="AF253" s="86">
        <f t="shared" si="3"/>
        <v>275728.78077800001</v>
      </c>
      <c r="AG253" s="141"/>
      <c r="AH253" s="141"/>
    </row>
    <row r="254" spans="1:34" s="78" customFormat="1" ht="13.15">
      <c r="A254" s="8" t="s">
        <v>60</v>
      </c>
      <c r="B254" s="94" t="str">
        <f>VLOOKUP(A254,'CENTRO DE COSTOS'!A:D,4,FALSE)</f>
        <v>JUAN SEBASTIÁN RÍOS CASTRILLÓN</v>
      </c>
      <c r="C254" s="94" t="str">
        <f>VLOOKUP(A254,'CENTRO DE COSTOS'!A:D,2,FALSE)</f>
        <v>0004-0005</v>
      </c>
      <c r="D254" s="8">
        <v>5665</v>
      </c>
      <c r="E254" s="8">
        <v>2777628</v>
      </c>
      <c r="F254" s="8">
        <v>10758</v>
      </c>
      <c r="G254" s="94" t="s">
        <v>1977</v>
      </c>
      <c r="H254" s="8" t="s">
        <v>249</v>
      </c>
      <c r="I254" s="8" t="s">
        <v>2457</v>
      </c>
      <c r="J254" s="8" t="s">
        <v>2458</v>
      </c>
      <c r="K254" s="8" t="s">
        <v>160</v>
      </c>
      <c r="L254" s="8" t="s">
        <v>2459</v>
      </c>
      <c r="M254" s="183">
        <v>45922.724305555559</v>
      </c>
      <c r="N254" s="183">
        <v>45924.64166666667</v>
      </c>
      <c r="O254" s="94" t="s">
        <v>1324</v>
      </c>
      <c r="P254" s="8" t="s">
        <v>1333</v>
      </c>
      <c r="Q254" s="8" t="s">
        <v>1407</v>
      </c>
      <c r="R254" s="8" t="s">
        <v>1843</v>
      </c>
      <c r="S254" s="94"/>
      <c r="T254" s="90"/>
      <c r="U254" s="8" t="s">
        <v>1328</v>
      </c>
      <c r="V254" s="8" t="s">
        <v>2460</v>
      </c>
      <c r="W254" s="8" t="s">
        <v>165</v>
      </c>
      <c r="X254" s="8" t="s">
        <v>2461</v>
      </c>
      <c r="Y254" s="8" t="s">
        <v>30</v>
      </c>
      <c r="Z254" s="8" t="s">
        <v>177</v>
      </c>
      <c r="AA254" s="8" t="s">
        <v>648</v>
      </c>
      <c r="AB254" s="8">
        <v>1</v>
      </c>
      <c r="AC254" s="8">
        <v>0</v>
      </c>
      <c r="AD254" s="86">
        <f>IF(W254="SOPORTE_TELEFÓNICO",'BASE LIQUIDACION REDEBAN 2025'!$B$19,IF(W254="ENVÍO",'BASE LIQUIDACION REDEBAN 2025'!$C$2,IF(Y254="TIPO I",'BASE LIQUIDACION REDEBAN 2025'!$C$2,IF(Y254="TIPO II",'BASE LIQUIDACION REDEBAN 2025'!$C$3,IF(Y254="TIPO III",'BASE LIQUIDACION REDEBAN 2025'!$C$4,IF(Y254="TIPO IV",'BASE LIQUIDACION REDEBAN 2025'!$C$5,IF(Z254="AEREO",'BASE LIQUIDACION REDEBAN 2025'!$B$6,'BASE LIQUIDACION REDEBAN 2025'!$C$5)))))))</f>
        <v>275728.78077800001</v>
      </c>
      <c r="AE254" s="86">
        <f>IF(OR(W254="SOPORTE_TELEFÓNICO",W254="ENVÍO"),0,IF(Y254="TIPO I",'BASE LIQUIDACION REDEBAN 2025'!$B$10,IF(Y254="TIPO II",'BASE LIQUIDACION REDEBAN 2025'!$B$11,IF(Y254="TIPO III",'BASE LIQUIDACION REDEBAN 2025'!$B$12,'BASE LIQUIDACION REDEBAN 2025'!$B$13))))</f>
        <v>196536.5258152</v>
      </c>
      <c r="AF254" s="86">
        <f t="shared" si="3"/>
        <v>275728.78077800001</v>
      </c>
      <c r="AG254" s="141"/>
      <c r="AH254" s="141"/>
    </row>
    <row r="255" spans="1:34" s="78" customFormat="1" ht="13.15">
      <c r="A255" s="8" t="s">
        <v>90</v>
      </c>
      <c r="B255" s="94" t="str">
        <f>VLOOKUP(A255,'CENTRO DE COSTOS'!A:D,4,FALSE)</f>
        <v>JUAN SEBASTIÁN RÍOS CASTRILLÓN</v>
      </c>
      <c r="C255" s="94" t="str">
        <f>VLOOKUP(A255,'CENTRO DE COSTOS'!A:D,2,FALSE)</f>
        <v>0004-0005</v>
      </c>
      <c r="D255" s="8">
        <v>5615</v>
      </c>
      <c r="E255" s="8">
        <v>2777510</v>
      </c>
      <c r="F255" s="8">
        <v>14826</v>
      </c>
      <c r="G255" s="94" t="s">
        <v>1977</v>
      </c>
      <c r="H255" s="8" t="s">
        <v>249</v>
      </c>
      <c r="I255" s="8" t="s">
        <v>1026</v>
      </c>
      <c r="J255" s="8" t="s">
        <v>2462</v>
      </c>
      <c r="K255" s="8" t="s">
        <v>160</v>
      </c>
      <c r="L255" s="8" t="s">
        <v>2463</v>
      </c>
      <c r="M255" s="183">
        <v>45922.713194444441</v>
      </c>
      <c r="N255" s="183">
        <v>45923.543055555558</v>
      </c>
      <c r="O255" s="94" t="s">
        <v>1324</v>
      </c>
      <c r="P255" s="8" t="s">
        <v>1333</v>
      </c>
      <c r="Q255" s="8" t="s">
        <v>1517</v>
      </c>
      <c r="R255" s="8" t="s">
        <v>1341</v>
      </c>
      <c r="S255" s="94"/>
      <c r="T255" s="90"/>
      <c r="U255" s="8" t="s">
        <v>1328</v>
      </c>
      <c r="V255" s="8" t="s">
        <v>2464</v>
      </c>
      <c r="W255" s="8" t="s">
        <v>165</v>
      </c>
      <c r="X255" s="8" t="s">
        <v>2465</v>
      </c>
      <c r="Y255" s="8" t="s">
        <v>28</v>
      </c>
      <c r="Z255" s="8" t="s">
        <v>177</v>
      </c>
      <c r="AA255" s="8" t="s">
        <v>267</v>
      </c>
      <c r="AB255" s="8">
        <v>1</v>
      </c>
      <c r="AC255" s="8">
        <v>0</v>
      </c>
      <c r="AD255" s="86">
        <f>IF(W255="SOPORTE_TELEFÓNICO",'BASE LIQUIDACION REDEBAN 2025'!$B$19,IF(W255="ENVÍO",'BASE LIQUIDACION REDEBAN 2025'!$C$2,IF(Y255="TIPO I",'BASE LIQUIDACION REDEBAN 2025'!$C$2,IF(Y255="TIPO II",'BASE LIQUIDACION REDEBAN 2025'!$C$3,IF(Y255="TIPO III",'BASE LIQUIDACION REDEBAN 2025'!$C$4,IF(Y255="TIPO IV",'BASE LIQUIDACION REDEBAN 2025'!$C$5,IF(Z255="AEREO",'BASE LIQUIDACION REDEBAN 2025'!$B$6,'BASE LIQUIDACION REDEBAN 2025'!$C$5)))))))</f>
        <v>144967.87232000002</v>
      </c>
      <c r="AE255" s="86">
        <f>IF(OR(W255="SOPORTE_TELEFÓNICO",W255="ENVÍO"),0,IF(Y255="TIPO I",'BASE LIQUIDACION REDEBAN 2025'!$B$10,IF(Y255="TIPO II",'BASE LIQUIDACION REDEBAN 2025'!$B$11,IF(Y255="TIPO III",'BASE LIQUIDACION REDEBAN 2025'!$B$12,'BASE LIQUIDACION REDEBAN 2025'!$B$13))))</f>
        <v>140395.6348884</v>
      </c>
      <c r="AF255" s="86">
        <f t="shared" si="3"/>
        <v>144967.87232000002</v>
      </c>
      <c r="AG255" s="141"/>
      <c r="AH255" s="141"/>
    </row>
    <row r="256" spans="1:34" s="78" customFormat="1" ht="13.15">
      <c r="A256" s="8" t="s">
        <v>60</v>
      </c>
      <c r="B256" s="94" t="str">
        <f>VLOOKUP(A256,'CENTRO DE COSTOS'!A:D,4,FALSE)</f>
        <v>JUAN SEBASTIÁN RÍOS CASTRILLÓN</v>
      </c>
      <c r="C256" s="94" t="str">
        <f>VLOOKUP(A256,'CENTRO DE COSTOS'!A:D,2,FALSE)</f>
        <v>0004-0005</v>
      </c>
      <c r="D256" s="8">
        <v>5045</v>
      </c>
      <c r="E256" s="8">
        <v>2777444</v>
      </c>
      <c r="F256" s="8">
        <v>44406</v>
      </c>
      <c r="G256" s="94" t="s">
        <v>1977</v>
      </c>
      <c r="H256" s="8" t="s">
        <v>249</v>
      </c>
      <c r="I256" s="8" t="s">
        <v>60</v>
      </c>
      <c r="J256" s="8" t="s">
        <v>2466</v>
      </c>
      <c r="K256" s="8" t="s">
        <v>160</v>
      </c>
      <c r="L256" s="8" t="s">
        <v>2467</v>
      </c>
      <c r="M256" s="183">
        <v>45922.70416666667</v>
      </c>
      <c r="N256" s="183">
        <v>45923.509027777778</v>
      </c>
      <c r="O256" s="94" t="s">
        <v>1324</v>
      </c>
      <c r="P256" s="8" t="s">
        <v>1333</v>
      </c>
      <c r="Q256" s="8" t="s">
        <v>1326</v>
      </c>
      <c r="R256" s="8" t="s">
        <v>1341</v>
      </c>
      <c r="S256" s="94"/>
      <c r="T256" s="90"/>
      <c r="U256" s="8" t="s">
        <v>1328</v>
      </c>
      <c r="V256" s="8" t="s">
        <v>2468</v>
      </c>
      <c r="W256" s="8" t="s">
        <v>165</v>
      </c>
      <c r="X256" s="8" t="s">
        <v>2469</v>
      </c>
      <c r="Y256" s="8" t="s">
        <v>25</v>
      </c>
      <c r="Z256" s="8" t="s">
        <v>177</v>
      </c>
      <c r="AA256" s="8" t="s">
        <v>648</v>
      </c>
      <c r="AB256" s="8">
        <v>1</v>
      </c>
      <c r="AC256" s="8">
        <v>0</v>
      </c>
      <c r="AD256" s="86">
        <f>IF(W256="SOPORTE_TELEFÓNICO",'BASE LIQUIDACION REDEBAN 2025'!$B$19,IF(W256="ENVÍO",'BASE LIQUIDACION REDEBAN 2025'!$C$2,IF(Y256="TIPO I",'BASE LIQUIDACION REDEBAN 2025'!$C$2,IF(Y256="TIPO II",'BASE LIQUIDACION REDEBAN 2025'!$C$3,IF(Y256="TIPO III",'BASE LIQUIDACION REDEBAN 2025'!$C$4,IF(Y256="TIPO IV",'BASE LIQUIDACION REDEBAN 2025'!$C$5,IF(Z256="AEREO",'BASE LIQUIDACION REDEBAN 2025'!$B$6,'BASE LIQUIDACION REDEBAN 2025'!$C$5)))))))</f>
        <v>65960.072302</v>
      </c>
      <c r="AE256" s="86">
        <f>IF(OR(W256="SOPORTE_TELEFÓNICO",W256="ENVÍO"),0,IF(Y256="TIPO I",'BASE LIQUIDACION REDEBAN 2025'!$B$10,IF(Y256="TIPO II",'BASE LIQUIDACION REDEBAN 2025'!$B$11,IF(Y256="TIPO III",'BASE LIQUIDACION REDEBAN 2025'!$B$12,'BASE LIQUIDACION REDEBAN 2025'!$B$13))))</f>
        <v>75096.394270399993</v>
      </c>
      <c r="AF256" s="86">
        <f t="shared" si="3"/>
        <v>65960.072302</v>
      </c>
      <c r="AG256" s="141"/>
      <c r="AH256" s="141"/>
    </row>
    <row r="257" spans="1:34" s="78" customFormat="1" ht="13.15">
      <c r="A257" s="8" t="s">
        <v>76</v>
      </c>
      <c r="B257" s="94" t="str">
        <f>VLOOKUP(A257,'CENTRO DE COSTOS'!A:D,4,FALSE)</f>
        <v>DIEGO FERNANDO HENAO CARDONA</v>
      </c>
      <c r="C257" s="94" t="str">
        <f>VLOOKUP(A257,'CENTRO DE COSTOS'!A:D,2,FALSE)</f>
        <v>0004-0003</v>
      </c>
      <c r="D257" s="8">
        <v>76001</v>
      </c>
      <c r="E257" s="8">
        <v>2777089</v>
      </c>
      <c r="F257" s="8">
        <v>43393</v>
      </c>
      <c r="G257" s="94" t="s">
        <v>1977</v>
      </c>
      <c r="H257" s="8" t="s">
        <v>232</v>
      </c>
      <c r="I257" s="8" t="s">
        <v>76</v>
      </c>
      <c r="J257" s="8" t="s">
        <v>2470</v>
      </c>
      <c r="K257" s="8" t="s">
        <v>160</v>
      </c>
      <c r="L257" s="8" t="s">
        <v>2471</v>
      </c>
      <c r="M257" s="183">
        <v>45922.681250000001</v>
      </c>
      <c r="N257" s="183">
        <v>45923.484027777777</v>
      </c>
      <c r="O257" s="94" t="s">
        <v>1324</v>
      </c>
      <c r="P257" s="8" t="s">
        <v>1333</v>
      </c>
      <c r="Q257" s="8" t="s">
        <v>1351</v>
      </c>
      <c r="R257" s="8" t="s">
        <v>2038</v>
      </c>
      <c r="S257" s="94"/>
      <c r="T257" s="90"/>
      <c r="U257" s="8" t="s">
        <v>1328</v>
      </c>
      <c r="V257" s="8" t="s">
        <v>2472</v>
      </c>
      <c r="W257" s="8" t="s">
        <v>165</v>
      </c>
      <c r="X257" s="8" t="s">
        <v>2473</v>
      </c>
      <c r="Y257" s="8" t="s">
        <v>25</v>
      </c>
      <c r="Z257" s="8" t="s">
        <v>177</v>
      </c>
      <c r="AA257" s="8" t="s">
        <v>521</v>
      </c>
      <c r="AB257" s="8">
        <v>1</v>
      </c>
      <c r="AC257" s="8">
        <v>0</v>
      </c>
      <c r="AD257" s="86">
        <f>IF(W257="SOPORTE_TELEFÓNICO",'BASE LIQUIDACION REDEBAN 2025'!$B$19,IF(W257="ENVÍO",'BASE LIQUIDACION REDEBAN 2025'!$C$2,IF(Y257="TIPO I",'BASE LIQUIDACION REDEBAN 2025'!$C$2,IF(Y257="TIPO II",'BASE LIQUIDACION REDEBAN 2025'!$C$3,IF(Y257="TIPO III",'BASE LIQUIDACION REDEBAN 2025'!$C$4,IF(Y257="TIPO IV",'BASE LIQUIDACION REDEBAN 2025'!$C$5,IF(Z257="AEREO",'BASE LIQUIDACION REDEBAN 2025'!$B$6,'BASE LIQUIDACION REDEBAN 2025'!$C$5)))))))</f>
        <v>65960.072302</v>
      </c>
      <c r="AE257" s="86">
        <f>IF(OR(W257="SOPORTE_TELEFÓNICO",W257="ENVÍO"),0,IF(Y257="TIPO I",'BASE LIQUIDACION REDEBAN 2025'!$B$10,IF(Y257="TIPO II",'BASE LIQUIDACION REDEBAN 2025'!$B$11,IF(Y257="TIPO III",'BASE LIQUIDACION REDEBAN 2025'!$B$12,'BASE LIQUIDACION REDEBAN 2025'!$B$13))))</f>
        <v>75096.394270399993</v>
      </c>
      <c r="AF257" s="86">
        <f t="shared" si="3"/>
        <v>65960.072302</v>
      </c>
      <c r="AG257" s="141"/>
      <c r="AH257" s="141"/>
    </row>
    <row r="258" spans="1:34" s="78" customFormat="1" ht="13.15">
      <c r="A258" s="8" t="s">
        <v>72</v>
      </c>
      <c r="B258" s="94" t="str">
        <f>VLOOKUP(A258,'CENTRO DE COSTOS'!A:D,4,FALSE)</f>
        <v>MIGUEL JULIÁN HERNÁNDEZ GUARÍN</v>
      </c>
      <c r="C258" s="94" t="str">
        <f>VLOOKUP(A258,'CENTRO DE COSTOS'!A:D,2,FALSE)</f>
        <v>0004-0008</v>
      </c>
      <c r="D258" s="8">
        <v>68001</v>
      </c>
      <c r="E258" s="8">
        <v>2776895</v>
      </c>
      <c r="F258" s="8">
        <v>79843</v>
      </c>
      <c r="G258" s="94" t="s">
        <v>1977</v>
      </c>
      <c r="H258" s="8" t="s">
        <v>224</v>
      </c>
      <c r="I258" s="8" t="s">
        <v>72</v>
      </c>
      <c r="J258" s="8" t="s">
        <v>2474</v>
      </c>
      <c r="K258" s="8" t="s">
        <v>160</v>
      </c>
      <c r="L258" s="8" t="s">
        <v>2475</v>
      </c>
      <c r="M258" s="183">
        <v>45922.677777777782</v>
      </c>
      <c r="N258" s="183">
        <v>45923.607638888891</v>
      </c>
      <c r="O258" s="94" t="s">
        <v>1324</v>
      </c>
      <c r="P258" s="8" t="s">
        <v>1333</v>
      </c>
      <c r="Q258" s="8" t="s">
        <v>1351</v>
      </c>
      <c r="R258" s="8" t="s">
        <v>1352</v>
      </c>
      <c r="S258" s="94"/>
      <c r="T258" s="90"/>
      <c r="U258" s="8" t="s">
        <v>1328</v>
      </c>
      <c r="V258" s="8" t="s">
        <v>2476</v>
      </c>
      <c r="W258" s="8" t="s">
        <v>165</v>
      </c>
      <c r="X258" s="8" t="s">
        <v>2477</v>
      </c>
      <c r="Y258" s="8" t="s">
        <v>25</v>
      </c>
      <c r="Z258" s="8" t="s">
        <v>177</v>
      </c>
      <c r="AA258" s="8" t="s">
        <v>1400</v>
      </c>
      <c r="AB258" s="8">
        <v>1</v>
      </c>
      <c r="AC258" s="8">
        <v>0</v>
      </c>
      <c r="AD258" s="86">
        <f>IF(W258="SOPORTE_TELEFÓNICO",'BASE LIQUIDACION REDEBAN 2025'!$B$19,IF(W258="ENVÍO",'BASE LIQUIDACION REDEBAN 2025'!$C$2,IF(Y258="TIPO I",'BASE LIQUIDACION REDEBAN 2025'!$C$2,IF(Y258="TIPO II",'BASE LIQUIDACION REDEBAN 2025'!$C$3,IF(Y258="TIPO III",'BASE LIQUIDACION REDEBAN 2025'!$C$4,IF(Y258="TIPO IV",'BASE LIQUIDACION REDEBAN 2025'!$C$5,IF(Z258="AEREO",'BASE LIQUIDACION REDEBAN 2025'!$B$6,'BASE LIQUIDACION REDEBAN 2025'!$C$5)))))))</f>
        <v>65960.072302</v>
      </c>
      <c r="AE258" s="86">
        <f>IF(OR(W258="SOPORTE_TELEFÓNICO",W258="ENVÍO"),0,IF(Y258="TIPO I",'BASE LIQUIDACION REDEBAN 2025'!$B$10,IF(Y258="TIPO II",'BASE LIQUIDACION REDEBAN 2025'!$B$11,IF(Y258="TIPO III",'BASE LIQUIDACION REDEBAN 2025'!$B$12,'BASE LIQUIDACION REDEBAN 2025'!$B$13))))</f>
        <v>75096.394270399993</v>
      </c>
      <c r="AF258" s="86">
        <f t="shared" si="3"/>
        <v>65960.072302</v>
      </c>
      <c r="AG258" s="141"/>
      <c r="AH258" s="141"/>
    </row>
    <row r="259" spans="1:34" s="78" customFormat="1" ht="13.15">
      <c r="A259" s="8" t="s">
        <v>76</v>
      </c>
      <c r="B259" s="94" t="str">
        <f>VLOOKUP(A259,'CENTRO DE COSTOS'!A:D,4,FALSE)</f>
        <v>DIEGO FERNANDO HENAO CARDONA</v>
      </c>
      <c r="C259" s="94" t="str">
        <f>VLOOKUP(A259,'CENTRO DE COSTOS'!A:D,2,FALSE)</f>
        <v>0004-0003</v>
      </c>
      <c r="D259" s="8">
        <v>19001</v>
      </c>
      <c r="E259" s="8">
        <v>2776883</v>
      </c>
      <c r="F259" s="8">
        <v>45728</v>
      </c>
      <c r="G259" s="94" t="s">
        <v>1977</v>
      </c>
      <c r="H259" s="8" t="s">
        <v>171</v>
      </c>
      <c r="I259" s="8" t="s">
        <v>95</v>
      </c>
      <c r="J259" s="8" t="s">
        <v>2478</v>
      </c>
      <c r="K259" s="8" t="s">
        <v>160</v>
      </c>
      <c r="L259" s="8" t="s">
        <v>2479</v>
      </c>
      <c r="M259" s="183">
        <v>45922.676388888889</v>
      </c>
      <c r="N259" s="183">
        <v>45923.486805555563</v>
      </c>
      <c r="O259" s="94" t="s">
        <v>1324</v>
      </c>
      <c r="P259" s="8" t="s">
        <v>1333</v>
      </c>
      <c r="Q259" s="8" t="s">
        <v>1517</v>
      </c>
      <c r="R259" s="8" t="s">
        <v>1341</v>
      </c>
      <c r="S259" s="94"/>
      <c r="T259" s="90"/>
      <c r="U259" s="8" t="s">
        <v>1328</v>
      </c>
      <c r="V259" s="8" t="s">
        <v>2480</v>
      </c>
      <c r="W259" s="8" t="s">
        <v>165</v>
      </c>
      <c r="X259" s="8" t="s">
        <v>2481</v>
      </c>
      <c r="Y259" s="8" t="s">
        <v>30</v>
      </c>
      <c r="Z259" s="8" t="s">
        <v>177</v>
      </c>
      <c r="AA259" s="8" t="s">
        <v>178</v>
      </c>
      <c r="AB259" s="8">
        <v>1</v>
      </c>
      <c r="AC259" s="8">
        <v>0</v>
      </c>
      <c r="AD259" s="86">
        <f>IF(W259="SOPORTE_TELEFÓNICO",'BASE LIQUIDACION REDEBAN 2025'!$B$19,IF(W259="ENVÍO",'BASE LIQUIDACION REDEBAN 2025'!$C$2,IF(Y259="TIPO I",'BASE LIQUIDACION REDEBAN 2025'!$C$2,IF(Y259="TIPO II",'BASE LIQUIDACION REDEBAN 2025'!$C$3,IF(Y259="TIPO III",'BASE LIQUIDACION REDEBAN 2025'!$C$4,IF(Y259="TIPO IV",'BASE LIQUIDACION REDEBAN 2025'!$C$5,IF(Z259="AEREO",'BASE LIQUIDACION REDEBAN 2025'!$B$6,'BASE LIQUIDACION REDEBAN 2025'!$C$5)))))))</f>
        <v>275728.78077800001</v>
      </c>
      <c r="AE259" s="86">
        <f>IF(OR(W259="SOPORTE_TELEFÓNICO",W259="ENVÍO"),0,IF(Y259="TIPO I",'BASE LIQUIDACION REDEBAN 2025'!$B$10,IF(Y259="TIPO II",'BASE LIQUIDACION REDEBAN 2025'!$B$11,IF(Y259="TIPO III",'BASE LIQUIDACION REDEBAN 2025'!$B$12,'BASE LIQUIDACION REDEBAN 2025'!$B$13))))</f>
        <v>196536.5258152</v>
      </c>
      <c r="AF259" s="86">
        <f t="shared" ref="AF259:AF322" si="4">IF(OR(W259="SOPORTE_TELEFÓNICO",W259="ENVÍO"),AD259,(AD259*AB259+AE259*AC259))</f>
        <v>275728.78077800001</v>
      </c>
      <c r="AG259" s="141"/>
      <c r="AH259" s="141"/>
    </row>
    <row r="260" spans="1:34" s="78" customFormat="1" ht="13.15">
      <c r="A260" s="8" t="s">
        <v>90</v>
      </c>
      <c r="B260" s="94" t="str">
        <f>VLOOKUP(A260,'CENTRO DE COSTOS'!A:D,4,FALSE)</f>
        <v>JUAN SEBASTIÁN RÍOS CASTRILLÓN</v>
      </c>
      <c r="C260" s="94" t="str">
        <f>VLOOKUP(A260,'CENTRO DE COSTOS'!A:D,2,FALSE)</f>
        <v>0004-0005</v>
      </c>
      <c r="D260" s="8">
        <v>5318</v>
      </c>
      <c r="E260" s="8">
        <v>2776871</v>
      </c>
      <c r="F260" s="8">
        <v>27017</v>
      </c>
      <c r="G260" s="94" t="s">
        <v>1977</v>
      </c>
      <c r="H260" s="8" t="s">
        <v>249</v>
      </c>
      <c r="I260" s="8" t="s">
        <v>1474</v>
      </c>
      <c r="J260" s="8" t="s">
        <v>2482</v>
      </c>
      <c r="K260" s="8" t="s">
        <v>160</v>
      </c>
      <c r="L260" s="8" t="s">
        <v>2483</v>
      </c>
      <c r="M260" s="183">
        <v>45922.673611111109</v>
      </c>
      <c r="N260" s="183">
        <v>45923.685416666667</v>
      </c>
      <c r="O260" s="94" t="s">
        <v>1324</v>
      </c>
      <c r="P260" s="8" t="s">
        <v>1333</v>
      </c>
      <c r="Q260" s="8" t="s">
        <v>1423</v>
      </c>
      <c r="R260" s="8" t="s">
        <v>1341</v>
      </c>
      <c r="S260" s="94"/>
      <c r="T260" s="90"/>
      <c r="U260" s="8" t="s">
        <v>1328</v>
      </c>
      <c r="V260" s="8" t="s">
        <v>2484</v>
      </c>
      <c r="W260" s="8" t="s">
        <v>165</v>
      </c>
      <c r="X260" s="8" t="s">
        <v>2485</v>
      </c>
      <c r="Y260" s="8" t="s">
        <v>28</v>
      </c>
      <c r="Z260" s="8" t="s">
        <v>177</v>
      </c>
      <c r="AA260" s="8" t="s">
        <v>578</v>
      </c>
      <c r="AB260" s="8">
        <v>1</v>
      </c>
      <c r="AC260" s="8">
        <v>0</v>
      </c>
      <c r="AD260" s="86">
        <f>IF(W260="SOPORTE_TELEFÓNICO",'BASE LIQUIDACION REDEBAN 2025'!$B$19,IF(W260="ENVÍO",'BASE LIQUIDACION REDEBAN 2025'!$C$2,IF(Y260="TIPO I",'BASE LIQUIDACION REDEBAN 2025'!$C$2,IF(Y260="TIPO II",'BASE LIQUIDACION REDEBAN 2025'!$C$3,IF(Y260="TIPO III",'BASE LIQUIDACION REDEBAN 2025'!$C$4,IF(Y260="TIPO IV",'BASE LIQUIDACION REDEBAN 2025'!$C$5,IF(Z260="AEREO",'BASE LIQUIDACION REDEBAN 2025'!$B$6,'BASE LIQUIDACION REDEBAN 2025'!$C$5)))))))</f>
        <v>144967.87232000002</v>
      </c>
      <c r="AE260" s="86">
        <f>IF(OR(W260="SOPORTE_TELEFÓNICO",W260="ENVÍO"),0,IF(Y260="TIPO I",'BASE LIQUIDACION REDEBAN 2025'!$B$10,IF(Y260="TIPO II",'BASE LIQUIDACION REDEBAN 2025'!$B$11,IF(Y260="TIPO III",'BASE LIQUIDACION REDEBAN 2025'!$B$12,'BASE LIQUIDACION REDEBAN 2025'!$B$13))))</f>
        <v>140395.6348884</v>
      </c>
      <c r="AF260" s="86">
        <f t="shared" si="4"/>
        <v>144967.87232000002</v>
      </c>
      <c r="AG260" s="141"/>
      <c r="AH260" s="141"/>
    </row>
    <row r="261" spans="1:34" s="78" customFormat="1" ht="13.15">
      <c r="A261" s="8" t="s">
        <v>90</v>
      </c>
      <c r="B261" s="94" t="str">
        <f>VLOOKUP(A261,'CENTRO DE COSTOS'!A:D,4,FALSE)</f>
        <v>JUAN SEBASTIÁN RÍOS CASTRILLÓN</v>
      </c>
      <c r="C261" s="94" t="str">
        <f>VLOOKUP(A261,'CENTRO DE COSTOS'!A:D,2,FALSE)</f>
        <v>0004-0005</v>
      </c>
      <c r="D261" s="8">
        <v>5001</v>
      </c>
      <c r="E261" s="8">
        <v>2776834</v>
      </c>
      <c r="F261" s="8">
        <v>30843</v>
      </c>
      <c r="G261" s="94" t="s">
        <v>1977</v>
      </c>
      <c r="H261" s="8" t="s">
        <v>249</v>
      </c>
      <c r="I261" s="8" t="s">
        <v>90</v>
      </c>
      <c r="J261" s="8" t="s">
        <v>2262</v>
      </c>
      <c r="K261" s="8" t="s">
        <v>160</v>
      </c>
      <c r="L261" s="8" t="s">
        <v>2486</v>
      </c>
      <c r="M261" s="183">
        <v>45922.663888888892</v>
      </c>
      <c r="N261" s="183">
        <v>45923.491666666669</v>
      </c>
      <c r="O261" s="94" t="s">
        <v>1324</v>
      </c>
      <c r="P261" s="8" t="s">
        <v>1325</v>
      </c>
      <c r="Q261" s="8" t="s">
        <v>1351</v>
      </c>
      <c r="R261" s="8" t="s">
        <v>1689</v>
      </c>
      <c r="S261" s="94"/>
      <c r="T261" s="90"/>
      <c r="U261" s="8" t="s">
        <v>1328</v>
      </c>
      <c r="V261" s="8" t="s">
        <v>2487</v>
      </c>
      <c r="W261" s="8" t="s">
        <v>165</v>
      </c>
      <c r="X261" s="8" t="s">
        <v>2265</v>
      </c>
      <c r="Y261" s="8" t="s">
        <v>25</v>
      </c>
      <c r="Z261" s="8" t="s">
        <v>177</v>
      </c>
      <c r="AA261" s="8" t="s">
        <v>1458</v>
      </c>
      <c r="AB261" s="8">
        <v>1</v>
      </c>
      <c r="AC261" s="8">
        <v>0</v>
      </c>
      <c r="AD261" s="86">
        <f>IF(W261="SOPORTE_TELEFÓNICO",'BASE LIQUIDACION REDEBAN 2025'!$B$19,IF(W261="ENVÍO",'BASE LIQUIDACION REDEBAN 2025'!$C$2,IF(Y261="TIPO I",'BASE LIQUIDACION REDEBAN 2025'!$C$2,IF(Y261="TIPO II",'BASE LIQUIDACION REDEBAN 2025'!$C$3,IF(Y261="TIPO III",'BASE LIQUIDACION REDEBAN 2025'!$C$4,IF(Y261="TIPO IV",'BASE LIQUIDACION REDEBAN 2025'!$C$5,IF(Z261="AEREO",'BASE LIQUIDACION REDEBAN 2025'!$B$6,'BASE LIQUIDACION REDEBAN 2025'!$C$5)))))))</f>
        <v>65960.072302</v>
      </c>
      <c r="AE261" s="86">
        <f>IF(OR(W261="SOPORTE_TELEFÓNICO",W261="ENVÍO"),0,IF(Y261="TIPO I",'BASE LIQUIDACION REDEBAN 2025'!$B$10,IF(Y261="TIPO II",'BASE LIQUIDACION REDEBAN 2025'!$B$11,IF(Y261="TIPO III",'BASE LIQUIDACION REDEBAN 2025'!$B$12,'BASE LIQUIDACION REDEBAN 2025'!$B$13))))</f>
        <v>75096.394270399993</v>
      </c>
      <c r="AF261" s="86">
        <f t="shared" si="4"/>
        <v>65960.072302</v>
      </c>
      <c r="AG261" s="141"/>
      <c r="AH261" s="141"/>
    </row>
    <row r="262" spans="1:34" s="78" customFormat="1" ht="13.15">
      <c r="A262" s="8" t="s">
        <v>72</v>
      </c>
      <c r="B262" s="94" t="str">
        <f>VLOOKUP(A262,'CENTRO DE COSTOS'!A:D,4,FALSE)</f>
        <v>MIGUEL JULIÁN HERNÁNDEZ GUARÍN</v>
      </c>
      <c r="C262" s="94" t="str">
        <f>VLOOKUP(A262,'CENTRO DE COSTOS'!A:D,2,FALSE)</f>
        <v>0004-0008</v>
      </c>
      <c r="D262" s="8">
        <v>68081</v>
      </c>
      <c r="E262" s="8">
        <v>2776686</v>
      </c>
      <c r="F262" s="8">
        <v>55519</v>
      </c>
      <c r="G262" s="94" t="s">
        <v>1977</v>
      </c>
      <c r="H262" s="8" t="s">
        <v>224</v>
      </c>
      <c r="I262" s="8" t="s">
        <v>2488</v>
      </c>
      <c r="J262" s="8" t="s">
        <v>2489</v>
      </c>
      <c r="K262" s="8" t="s">
        <v>160</v>
      </c>
      <c r="L262" s="8" t="s">
        <v>2490</v>
      </c>
      <c r="M262" s="183">
        <v>45922.663194444453</v>
      </c>
      <c r="N262" s="183">
        <v>45925.522222222222</v>
      </c>
      <c r="O262" s="94" t="s">
        <v>1324</v>
      </c>
      <c r="P262" s="8" t="s">
        <v>1333</v>
      </c>
      <c r="Q262" s="8" t="s">
        <v>1334</v>
      </c>
      <c r="R262" s="8" t="s">
        <v>1341</v>
      </c>
      <c r="S262" s="94"/>
      <c r="T262" s="90"/>
      <c r="U262" s="8" t="s">
        <v>1328</v>
      </c>
      <c r="V262" s="8" t="s">
        <v>2491</v>
      </c>
      <c r="W262" s="8" t="s">
        <v>165</v>
      </c>
      <c r="X262" s="8" t="s">
        <v>2492</v>
      </c>
      <c r="Y262" s="8" t="s">
        <v>30</v>
      </c>
      <c r="Z262" s="8" t="s">
        <v>177</v>
      </c>
      <c r="AA262" s="8" t="s">
        <v>2493</v>
      </c>
      <c r="AB262" s="8">
        <v>1</v>
      </c>
      <c r="AC262" s="8">
        <v>0</v>
      </c>
      <c r="AD262" s="86">
        <f>IF(W262="SOPORTE_TELEFÓNICO",'BASE LIQUIDACION REDEBAN 2025'!$B$19,IF(W262="ENVÍO",'BASE LIQUIDACION REDEBAN 2025'!$C$2,IF(Y262="TIPO I",'BASE LIQUIDACION REDEBAN 2025'!$C$2,IF(Y262="TIPO II",'BASE LIQUIDACION REDEBAN 2025'!$C$3,IF(Y262="TIPO III",'BASE LIQUIDACION REDEBAN 2025'!$C$4,IF(Y262="TIPO IV",'BASE LIQUIDACION REDEBAN 2025'!$C$5,IF(Z262="AEREO",'BASE LIQUIDACION REDEBAN 2025'!$B$6,'BASE LIQUIDACION REDEBAN 2025'!$C$5)))))))</f>
        <v>275728.78077800001</v>
      </c>
      <c r="AE262" s="86">
        <f>IF(OR(W262="SOPORTE_TELEFÓNICO",W262="ENVÍO"),0,IF(Y262="TIPO I",'BASE LIQUIDACION REDEBAN 2025'!$B$10,IF(Y262="TIPO II",'BASE LIQUIDACION REDEBAN 2025'!$B$11,IF(Y262="TIPO III",'BASE LIQUIDACION REDEBAN 2025'!$B$12,'BASE LIQUIDACION REDEBAN 2025'!$B$13))))</f>
        <v>196536.5258152</v>
      </c>
      <c r="AF262" s="86">
        <f t="shared" si="4"/>
        <v>275728.78077800001</v>
      </c>
      <c r="AG262" s="141"/>
      <c r="AH262" s="141"/>
    </row>
    <row r="263" spans="1:34" s="78" customFormat="1" ht="13.15">
      <c r="A263" s="8" t="s">
        <v>90</v>
      </c>
      <c r="B263" s="94" t="str">
        <f>VLOOKUP(A263,'CENTRO DE COSTOS'!A:D,4,FALSE)</f>
        <v>JUAN SEBASTIÁN RÍOS CASTRILLÓN</v>
      </c>
      <c r="C263" s="94" t="str">
        <f>VLOOKUP(A263,'CENTRO DE COSTOS'!A:D,2,FALSE)</f>
        <v>0004-0005</v>
      </c>
      <c r="D263" s="8">
        <v>5360</v>
      </c>
      <c r="E263" s="8">
        <v>2776394</v>
      </c>
      <c r="F263" s="8">
        <v>48669</v>
      </c>
      <c r="G263" s="94" t="s">
        <v>1977</v>
      </c>
      <c r="H263" s="8" t="s">
        <v>249</v>
      </c>
      <c r="I263" s="8" t="s">
        <v>354</v>
      </c>
      <c r="J263" s="8" t="s">
        <v>2494</v>
      </c>
      <c r="K263" s="8" t="s">
        <v>160</v>
      </c>
      <c r="L263" s="8" t="s">
        <v>2495</v>
      </c>
      <c r="M263" s="183">
        <v>45922.647222222222</v>
      </c>
      <c r="N263" s="183">
        <v>45923.505555555559</v>
      </c>
      <c r="O263" s="94" t="s">
        <v>1324</v>
      </c>
      <c r="P263" s="8" t="s">
        <v>1333</v>
      </c>
      <c r="Q263" s="8" t="s">
        <v>1423</v>
      </c>
      <c r="R263" s="8" t="s">
        <v>1341</v>
      </c>
      <c r="S263" s="94"/>
      <c r="T263" s="90"/>
      <c r="U263" s="8" t="s">
        <v>1328</v>
      </c>
      <c r="V263" s="8" t="s">
        <v>2496</v>
      </c>
      <c r="W263" s="8" t="s">
        <v>165</v>
      </c>
      <c r="X263" s="8" t="s">
        <v>2497</v>
      </c>
      <c r="Y263" s="8" t="s">
        <v>25</v>
      </c>
      <c r="Z263" s="8" t="s">
        <v>177</v>
      </c>
      <c r="AA263" s="8" t="s">
        <v>368</v>
      </c>
      <c r="AB263" s="8">
        <v>1</v>
      </c>
      <c r="AC263" s="8">
        <v>0</v>
      </c>
      <c r="AD263" s="86">
        <f>IF(W263="SOPORTE_TELEFÓNICO",'BASE LIQUIDACION REDEBAN 2025'!$B$19,IF(W263="ENVÍO",'BASE LIQUIDACION REDEBAN 2025'!$C$2,IF(Y263="TIPO I",'BASE LIQUIDACION REDEBAN 2025'!$C$2,IF(Y263="TIPO II",'BASE LIQUIDACION REDEBAN 2025'!$C$3,IF(Y263="TIPO III",'BASE LIQUIDACION REDEBAN 2025'!$C$4,IF(Y263="TIPO IV",'BASE LIQUIDACION REDEBAN 2025'!$C$5,IF(Z263="AEREO",'BASE LIQUIDACION REDEBAN 2025'!$B$6,'BASE LIQUIDACION REDEBAN 2025'!$C$5)))))))</f>
        <v>65960.072302</v>
      </c>
      <c r="AE263" s="86">
        <f>IF(OR(W263="SOPORTE_TELEFÓNICO",W263="ENVÍO"),0,IF(Y263="TIPO I",'BASE LIQUIDACION REDEBAN 2025'!$B$10,IF(Y263="TIPO II",'BASE LIQUIDACION REDEBAN 2025'!$B$11,IF(Y263="TIPO III",'BASE LIQUIDACION REDEBAN 2025'!$B$12,'BASE LIQUIDACION REDEBAN 2025'!$B$13))))</f>
        <v>75096.394270399993</v>
      </c>
      <c r="AF263" s="86">
        <f t="shared" si="4"/>
        <v>65960.072302</v>
      </c>
      <c r="AG263" s="141"/>
      <c r="AH263" s="141"/>
    </row>
    <row r="264" spans="1:34" s="78" customFormat="1" ht="13.15">
      <c r="A264" s="8" t="s">
        <v>90</v>
      </c>
      <c r="B264" s="94" t="str">
        <f>VLOOKUP(A264,'CENTRO DE COSTOS'!A:D,4,FALSE)</f>
        <v>JUAN SEBASTIÁN RÍOS CASTRILLÓN</v>
      </c>
      <c r="C264" s="94" t="str">
        <f>VLOOKUP(A264,'CENTRO DE COSTOS'!A:D,2,FALSE)</f>
        <v>0004-0005</v>
      </c>
      <c r="D264" s="8">
        <v>5001</v>
      </c>
      <c r="E264" s="8">
        <v>2776446</v>
      </c>
      <c r="F264" s="8">
        <v>16359</v>
      </c>
      <c r="G264" s="94" t="s">
        <v>1977</v>
      </c>
      <c r="H264" s="8" t="s">
        <v>249</v>
      </c>
      <c r="I264" s="8" t="s">
        <v>90</v>
      </c>
      <c r="J264" s="8" t="s">
        <v>2498</v>
      </c>
      <c r="K264" s="8" t="s">
        <v>160</v>
      </c>
      <c r="L264" s="8" t="s">
        <v>2499</v>
      </c>
      <c r="M264" s="183">
        <v>45922.64166666667</v>
      </c>
      <c r="N264" s="183">
        <v>45923.496527777781</v>
      </c>
      <c r="O264" s="94" t="s">
        <v>1324</v>
      </c>
      <c r="P264" s="8" t="s">
        <v>1333</v>
      </c>
      <c r="Q264" s="8" t="s">
        <v>1340</v>
      </c>
      <c r="R264" s="8" t="s">
        <v>1341</v>
      </c>
      <c r="S264" s="94"/>
      <c r="T264" s="90"/>
      <c r="U264" s="8" t="s">
        <v>1328</v>
      </c>
      <c r="V264" s="8" t="s">
        <v>2500</v>
      </c>
      <c r="W264" s="8" t="s">
        <v>165</v>
      </c>
      <c r="X264" s="8" t="s">
        <v>2501</v>
      </c>
      <c r="Y264" s="8" t="s">
        <v>25</v>
      </c>
      <c r="Z264" s="8" t="s">
        <v>177</v>
      </c>
      <c r="AA264" s="8" t="s">
        <v>1783</v>
      </c>
      <c r="AB264" s="8">
        <v>1</v>
      </c>
      <c r="AC264" s="8">
        <v>0</v>
      </c>
      <c r="AD264" s="86">
        <f>IF(W264="SOPORTE_TELEFÓNICO",'BASE LIQUIDACION REDEBAN 2025'!$B$19,IF(W264="ENVÍO",'BASE LIQUIDACION REDEBAN 2025'!$C$2,IF(Y264="TIPO I",'BASE LIQUIDACION REDEBAN 2025'!$C$2,IF(Y264="TIPO II",'BASE LIQUIDACION REDEBAN 2025'!$C$3,IF(Y264="TIPO III",'BASE LIQUIDACION REDEBAN 2025'!$C$4,IF(Y264="TIPO IV",'BASE LIQUIDACION REDEBAN 2025'!$C$5,IF(Z264="AEREO",'BASE LIQUIDACION REDEBAN 2025'!$B$6,'BASE LIQUIDACION REDEBAN 2025'!$C$5)))))))</f>
        <v>65960.072302</v>
      </c>
      <c r="AE264" s="86">
        <f>IF(OR(W264="SOPORTE_TELEFÓNICO",W264="ENVÍO"),0,IF(Y264="TIPO I",'BASE LIQUIDACION REDEBAN 2025'!$B$10,IF(Y264="TIPO II",'BASE LIQUIDACION REDEBAN 2025'!$B$11,IF(Y264="TIPO III",'BASE LIQUIDACION REDEBAN 2025'!$B$12,'BASE LIQUIDACION REDEBAN 2025'!$B$13))))</f>
        <v>75096.394270399993</v>
      </c>
      <c r="AF264" s="86">
        <f t="shared" si="4"/>
        <v>65960.072302</v>
      </c>
      <c r="AG264" s="141"/>
      <c r="AH264" s="141"/>
    </row>
    <row r="265" spans="1:34" s="78" customFormat="1" ht="13.15">
      <c r="A265" s="8" t="s">
        <v>99</v>
      </c>
      <c r="B265" s="94" t="str">
        <f>VLOOKUP(A265,'CENTRO DE COSTOS'!A:D,4,FALSE)</f>
        <v>JOSE MAURICIO HERNANDEZ ROJAS</v>
      </c>
      <c r="C265" s="94" t="str">
        <f>VLOOKUP(A265,'CENTRO DE COSTOS'!A:D,2,FALSE)</f>
        <v>0004-0001</v>
      </c>
      <c r="D265" s="8">
        <v>44078</v>
      </c>
      <c r="E265" s="8">
        <v>2776435</v>
      </c>
      <c r="F265" s="8">
        <v>76705</v>
      </c>
      <c r="G265" s="94" t="s">
        <v>1977</v>
      </c>
      <c r="H265" s="8" t="s">
        <v>706</v>
      </c>
      <c r="I265" s="8" t="s">
        <v>2502</v>
      </c>
      <c r="J265" s="8" t="s">
        <v>2503</v>
      </c>
      <c r="K265" s="8" t="s">
        <v>160</v>
      </c>
      <c r="L265" s="8" t="s">
        <v>2504</v>
      </c>
      <c r="M265" s="183">
        <v>45922.640277777777</v>
      </c>
      <c r="N265" s="183">
        <v>45923.438888888893</v>
      </c>
      <c r="O265" s="94" t="s">
        <v>1324</v>
      </c>
      <c r="P265" s="8" t="s">
        <v>1325</v>
      </c>
      <c r="Q265" s="8" t="s">
        <v>1326</v>
      </c>
      <c r="R265" s="8" t="s">
        <v>1327</v>
      </c>
      <c r="S265" s="94"/>
      <c r="T265" s="90"/>
      <c r="U265" s="8" t="s">
        <v>1328</v>
      </c>
      <c r="V265" s="8" t="s">
        <v>2505</v>
      </c>
      <c r="W265" s="8" t="s">
        <v>165</v>
      </c>
      <c r="X265" s="8" t="s">
        <v>2506</v>
      </c>
      <c r="Y265" s="8" t="s">
        <v>28</v>
      </c>
      <c r="Z265" s="8" t="s">
        <v>177</v>
      </c>
      <c r="AA265" s="8" t="s">
        <v>1078</v>
      </c>
      <c r="AB265" s="8">
        <v>1</v>
      </c>
      <c r="AC265" s="8">
        <v>0</v>
      </c>
      <c r="AD265" s="86">
        <f>IF(W265="SOPORTE_TELEFÓNICO",'BASE LIQUIDACION REDEBAN 2025'!$B$19,IF(W265="ENVÍO",'BASE LIQUIDACION REDEBAN 2025'!$C$2,IF(Y265="TIPO I",'BASE LIQUIDACION REDEBAN 2025'!$C$2,IF(Y265="TIPO II",'BASE LIQUIDACION REDEBAN 2025'!$C$3,IF(Y265="TIPO III",'BASE LIQUIDACION REDEBAN 2025'!$C$4,IF(Y265="TIPO IV",'BASE LIQUIDACION REDEBAN 2025'!$C$5,IF(Z265="AEREO",'BASE LIQUIDACION REDEBAN 2025'!$B$6,'BASE LIQUIDACION REDEBAN 2025'!$C$5)))))))</f>
        <v>144967.87232000002</v>
      </c>
      <c r="AE265" s="86">
        <f>IF(OR(W265="SOPORTE_TELEFÓNICO",W265="ENVÍO"),0,IF(Y265="TIPO I",'BASE LIQUIDACION REDEBAN 2025'!$B$10,IF(Y265="TIPO II",'BASE LIQUIDACION REDEBAN 2025'!$B$11,IF(Y265="TIPO III",'BASE LIQUIDACION REDEBAN 2025'!$B$12,'BASE LIQUIDACION REDEBAN 2025'!$B$13))))</f>
        <v>140395.6348884</v>
      </c>
      <c r="AF265" s="86">
        <f t="shared" si="4"/>
        <v>144967.87232000002</v>
      </c>
      <c r="AG265" s="141"/>
      <c r="AH265" s="141"/>
    </row>
    <row r="266" spans="1:34" s="78" customFormat="1" ht="13.15">
      <c r="A266" s="8" t="s">
        <v>81</v>
      </c>
      <c r="B266" s="94" t="str">
        <f>VLOOKUP(A266,'CENTRO DE COSTOS'!A:D,4,FALSE)</f>
        <v>MIGUEL JULIÁN HERNÁNDEZ GUARÍN</v>
      </c>
      <c r="C266" s="94" t="str">
        <f>VLOOKUP(A266,'CENTRO DE COSTOS'!A:D,2,FALSE)</f>
        <v>0004-0008</v>
      </c>
      <c r="D266" s="8">
        <v>54001</v>
      </c>
      <c r="E266" s="8">
        <v>2776275</v>
      </c>
      <c r="F266" s="8">
        <v>66925</v>
      </c>
      <c r="G266" s="94" t="s">
        <v>1977</v>
      </c>
      <c r="H266" s="8" t="s">
        <v>296</v>
      </c>
      <c r="I266" s="8" t="s">
        <v>81</v>
      </c>
      <c r="J266" s="8" t="s">
        <v>2507</v>
      </c>
      <c r="K266" s="8" t="s">
        <v>160</v>
      </c>
      <c r="L266" s="8" t="s">
        <v>2508</v>
      </c>
      <c r="M266" s="183">
        <v>45922.634722222218</v>
      </c>
      <c r="N266" s="183">
        <v>45923.51666666667</v>
      </c>
      <c r="O266" s="94" t="s">
        <v>1324</v>
      </c>
      <c r="P266" s="8" t="s">
        <v>1333</v>
      </c>
      <c r="Q266" s="8" t="s">
        <v>1676</v>
      </c>
      <c r="R266" s="8" t="s">
        <v>1677</v>
      </c>
      <c r="S266" s="94"/>
      <c r="T266" s="90"/>
      <c r="U266" s="8" t="s">
        <v>1328</v>
      </c>
      <c r="V266" s="8" t="s">
        <v>2509</v>
      </c>
      <c r="W266" s="8" t="s">
        <v>165</v>
      </c>
      <c r="X266" s="8" t="s">
        <v>2510</v>
      </c>
      <c r="Y266" s="8" t="s">
        <v>25</v>
      </c>
      <c r="Z266" s="8" t="s">
        <v>177</v>
      </c>
      <c r="AA266" s="8" t="s">
        <v>326</v>
      </c>
      <c r="AB266" s="8">
        <v>1</v>
      </c>
      <c r="AC266" s="8">
        <v>0</v>
      </c>
      <c r="AD266" s="86">
        <f>IF(W266="SOPORTE_TELEFÓNICO",'BASE LIQUIDACION REDEBAN 2025'!$B$19,IF(W266="ENVÍO",'BASE LIQUIDACION REDEBAN 2025'!$C$2,IF(Y266="TIPO I",'BASE LIQUIDACION REDEBAN 2025'!$C$2,IF(Y266="TIPO II",'BASE LIQUIDACION REDEBAN 2025'!$C$3,IF(Y266="TIPO III",'BASE LIQUIDACION REDEBAN 2025'!$C$4,IF(Y266="TIPO IV",'BASE LIQUIDACION REDEBAN 2025'!$C$5,IF(Z266="AEREO",'BASE LIQUIDACION REDEBAN 2025'!$B$6,'BASE LIQUIDACION REDEBAN 2025'!$C$5)))))))</f>
        <v>65960.072302</v>
      </c>
      <c r="AE266" s="86">
        <f>IF(OR(W266="SOPORTE_TELEFÓNICO",W266="ENVÍO"),0,IF(Y266="TIPO I",'BASE LIQUIDACION REDEBAN 2025'!$B$10,IF(Y266="TIPO II",'BASE LIQUIDACION REDEBAN 2025'!$B$11,IF(Y266="TIPO III",'BASE LIQUIDACION REDEBAN 2025'!$B$12,'BASE LIQUIDACION REDEBAN 2025'!$B$13))))</f>
        <v>75096.394270399993</v>
      </c>
      <c r="AF266" s="86">
        <f t="shared" si="4"/>
        <v>65960.072302</v>
      </c>
      <c r="AG266" s="141"/>
      <c r="AH266" s="141"/>
    </row>
    <row r="267" spans="1:34" s="78" customFormat="1" ht="13.15">
      <c r="A267" s="8" t="s">
        <v>90</v>
      </c>
      <c r="B267" s="94" t="str">
        <f>VLOOKUP(A267,'CENTRO DE COSTOS'!A:D,4,FALSE)</f>
        <v>JUAN SEBASTIÁN RÍOS CASTRILLÓN</v>
      </c>
      <c r="C267" s="94" t="str">
        <f>VLOOKUP(A267,'CENTRO DE COSTOS'!A:D,2,FALSE)</f>
        <v>0004-0005</v>
      </c>
      <c r="D267" s="8">
        <v>5129</v>
      </c>
      <c r="E267" s="8">
        <v>2776261</v>
      </c>
      <c r="F267" s="8">
        <v>45708</v>
      </c>
      <c r="G267" s="94" t="s">
        <v>1977</v>
      </c>
      <c r="H267" s="8" t="s">
        <v>249</v>
      </c>
      <c r="I267" s="8" t="s">
        <v>269</v>
      </c>
      <c r="J267" s="8" t="s">
        <v>2511</v>
      </c>
      <c r="K267" s="8" t="s">
        <v>160</v>
      </c>
      <c r="L267" s="8" t="s">
        <v>2512</v>
      </c>
      <c r="M267" s="183">
        <v>45922.633333333331</v>
      </c>
      <c r="N267" s="183">
        <v>45923.436111111107</v>
      </c>
      <c r="O267" s="94" t="s">
        <v>1324</v>
      </c>
      <c r="P267" s="8" t="s">
        <v>1325</v>
      </c>
      <c r="Q267" s="8" t="s">
        <v>1351</v>
      </c>
      <c r="R267" s="8" t="s">
        <v>2150</v>
      </c>
      <c r="S267" s="94"/>
      <c r="T267" s="90"/>
      <c r="U267" s="8" t="s">
        <v>1328</v>
      </c>
      <c r="V267" s="8" t="s">
        <v>2513</v>
      </c>
      <c r="W267" s="8" t="s">
        <v>165</v>
      </c>
      <c r="X267" s="8" t="s">
        <v>2514</v>
      </c>
      <c r="Y267" s="8" t="s">
        <v>25</v>
      </c>
      <c r="Z267" s="8" t="s">
        <v>177</v>
      </c>
      <c r="AA267" s="8" t="s">
        <v>1458</v>
      </c>
      <c r="AB267" s="8">
        <v>1</v>
      </c>
      <c r="AC267" s="8">
        <v>0</v>
      </c>
      <c r="AD267" s="86">
        <f>IF(W267="SOPORTE_TELEFÓNICO",'BASE LIQUIDACION REDEBAN 2025'!$B$19,IF(W267="ENVÍO",'BASE LIQUIDACION REDEBAN 2025'!$C$2,IF(Y267="TIPO I",'BASE LIQUIDACION REDEBAN 2025'!$C$2,IF(Y267="TIPO II",'BASE LIQUIDACION REDEBAN 2025'!$C$3,IF(Y267="TIPO III",'BASE LIQUIDACION REDEBAN 2025'!$C$4,IF(Y267="TIPO IV",'BASE LIQUIDACION REDEBAN 2025'!$C$5,IF(Z267="AEREO",'BASE LIQUIDACION REDEBAN 2025'!$B$6,'BASE LIQUIDACION REDEBAN 2025'!$C$5)))))))</f>
        <v>65960.072302</v>
      </c>
      <c r="AE267" s="86">
        <f>IF(OR(W267="SOPORTE_TELEFÓNICO",W267="ENVÍO"),0,IF(Y267="TIPO I",'BASE LIQUIDACION REDEBAN 2025'!$B$10,IF(Y267="TIPO II",'BASE LIQUIDACION REDEBAN 2025'!$B$11,IF(Y267="TIPO III",'BASE LIQUIDACION REDEBAN 2025'!$B$12,'BASE LIQUIDACION REDEBAN 2025'!$B$13))))</f>
        <v>75096.394270399993</v>
      </c>
      <c r="AF267" s="86">
        <f t="shared" si="4"/>
        <v>65960.072302</v>
      </c>
      <c r="AG267" s="141"/>
      <c r="AH267" s="141"/>
    </row>
    <row r="268" spans="1:34" s="78" customFormat="1" ht="13.15">
      <c r="A268" s="8" t="s">
        <v>90</v>
      </c>
      <c r="B268" s="94" t="str">
        <f>VLOOKUP(A268,'CENTRO DE COSTOS'!A:D,4,FALSE)</f>
        <v>JUAN SEBASTIÁN RÍOS CASTRILLÓN</v>
      </c>
      <c r="C268" s="94" t="str">
        <f>VLOOKUP(A268,'CENTRO DE COSTOS'!A:D,2,FALSE)</f>
        <v>0004-0005</v>
      </c>
      <c r="D268" s="8">
        <v>5856</v>
      </c>
      <c r="E268" s="8">
        <v>2776221</v>
      </c>
      <c r="F268" s="8">
        <v>36978</v>
      </c>
      <c r="G268" s="94" t="s">
        <v>1977</v>
      </c>
      <c r="H268" s="8" t="s">
        <v>249</v>
      </c>
      <c r="I268" s="8" t="s">
        <v>2515</v>
      </c>
      <c r="J268" s="8" t="s">
        <v>2516</v>
      </c>
      <c r="K268" s="8" t="s">
        <v>160</v>
      </c>
      <c r="L268" s="8" t="s">
        <v>2517</v>
      </c>
      <c r="M268" s="183">
        <v>45922.626388888893</v>
      </c>
      <c r="N268" s="183">
        <v>45924.399305555547</v>
      </c>
      <c r="O268" s="94" t="s">
        <v>1324</v>
      </c>
      <c r="P268" s="8" t="s">
        <v>1333</v>
      </c>
      <c r="Q268" s="8" t="s">
        <v>1326</v>
      </c>
      <c r="R268" s="8" t="s">
        <v>1341</v>
      </c>
      <c r="S268" s="94"/>
      <c r="T268" s="90"/>
      <c r="U268" s="8" t="s">
        <v>1328</v>
      </c>
      <c r="V268" s="8" t="s">
        <v>2518</v>
      </c>
      <c r="W268" s="8" t="s">
        <v>165</v>
      </c>
      <c r="X268" s="8" t="s">
        <v>2519</v>
      </c>
      <c r="Y268" s="8" t="s">
        <v>30</v>
      </c>
      <c r="Z268" s="8" t="s">
        <v>177</v>
      </c>
      <c r="AA268" s="8" t="s">
        <v>804</v>
      </c>
      <c r="AB268" s="8">
        <v>1</v>
      </c>
      <c r="AC268" s="8">
        <v>0</v>
      </c>
      <c r="AD268" s="86">
        <f>IF(W268="SOPORTE_TELEFÓNICO",'BASE LIQUIDACION REDEBAN 2025'!$B$19,IF(W268="ENVÍO",'BASE LIQUIDACION REDEBAN 2025'!$C$2,IF(Y268="TIPO I",'BASE LIQUIDACION REDEBAN 2025'!$C$2,IF(Y268="TIPO II",'BASE LIQUIDACION REDEBAN 2025'!$C$3,IF(Y268="TIPO III",'BASE LIQUIDACION REDEBAN 2025'!$C$4,IF(Y268="TIPO IV",'BASE LIQUIDACION REDEBAN 2025'!$C$5,IF(Z268="AEREO",'BASE LIQUIDACION REDEBAN 2025'!$B$6,'BASE LIQUIDACION REDEBAN 2025'!$C$5)))))))</f>
        <v>275728.78077800001</v>
      </c>
      <c r="AE268" s="86">
        <f>IF(OR(W268="SOPORTE_TELEFÓNICO",W268="ENVÍO"),0,IF(Y268="TIPO I",'BASE LIQUIDACION REDEBAN 2025'!$B$10,IF(Y268="TIPO II",'BASE LIQUIDACION REDEBAN 2025'!$B$11,IF(Y268="TIPO III",'BASE LIQUIDACION REDEBAN 2025'!$B$12,'BASE LIQUIDACION REDEBAN 2025'!$B$13))))</f>
        <v>196536.5258152</v>
      </c>
      <c r="AF268" s="86">
        <f t="shared" si="4"/>
        <v>275728.78077800001</v>
      </c>
      <c r="AG268" s="141"/>
      <c r="AH268" s="141"/>
    </row>
    <row r="269" spans="1:34" s="78" customFormat="1" ht="13.15">
      <c r="A269" s="8" t="s">
        <v>99</v>
      </c>
      <c r="B269" s="94" t="str">
        <f>VLOOKUP(A269,'CENTRO DE COSTOS'!A:D,4,FALSE)</f>
        <v>JOSE MAURICIO HERNANDEZ ROJAS</v>
      </c>
      <c r="C269" s="94" t="str">
        <f>VLOOKUP(A269,'CENTRO DE COSTOS'!A:D,2,FALSE)</f>
        <v>0004-0001</v>
      </c>
      <c r="D269" s="8">
        <v>20001</v>
      </c>
      <c r="E269" s="8">
        <v>2775959</v>
      </c>
      <c r="F269" s="8">
        <v>50879</v>
      </c>
      <c r="G269" s="94" t="s">
        <v>1977</v>
      </c>
      <c r="H269" s="8" t="s">
        <v>596</v>
      </c>
      <c r="I269" s="8" t="s">
        <v>99</v>
      </c>
      <c r="J269" s="8" t="s">
        <v>2520</v>
      </c>
      <c r="K269" s="8" t="s">
        <v>160</v>
      </c>
      <c r="L269" s="8" t="s">
        <v>2521</v>
      </c>
      <c r="M269" s="183">
        <v>45922.618750000001</v>
      </c>
      <c r="N269" s="183">
        <v>45923.535416666673</v>
      </c>
      <c r="O269" s="94" t="s">
        <v>1324</v>
      </c>
      <c r="P269" s="8" t="s">
        <v>1333</v>
      </c>
      <c r="Q269" s="8" t="s">
        <v>1628</v>
      </c>
      <c r="R269" s="8" t="s">
        <v>1341</v>
      </c>
      <c r="S269" s="94"/>
      <c r="T269" s="90"/>
      <c r="U269" s="8" t="s">
        <v>1328</v>
      </c>
      <c r="V269" s="8" t="s">
        <v>2522</v>
      </c>
      <c r="W269" s="8" t="s">
        <v>165</v>
      </c>
      <c r="X269" s="8" t="s">
        <v>2523</v>
      </c>
      <c r="Y269" s="8" t="s">
        <v>25</v>
      </c>
      <c r="Z269" s="8" t="s">
        <v>177</v>
      </c>
      <c r="AA269" s="8" t="s">
        <v>600</v>
      </c>
      <c r="AB269" s="8">
        <v>1</v>
      </c>
      <c r="AC269" s="8">
        <v>0</v>
      </c>
      <c r="AD269" s="86">
        <f>IF(W269="SOPORTE_TELEFÓNICO",'BASE LIQUIDACION REDEBAN 2025'!$B$19,IF(W269="ENVÍO",'BASE LIQUIDACION REDEBAN 2025'!$C$2,IF(Y269="TIPO I",'BASE LIQUIDACION REDEBAN 2025'!$C$2,IF(Y269="TIPO II",'BASE LIQUIDACION REDEBAN 2025'!$C$3,IF(Y269="TIPO III",'BASE LIQUIDACION REDEBAN 2025'!$C$4,IF(Y269="TIPO IV",'BASE LIQUIDACION REDEBAN 2025'!$C$5,IF(Z269="AEREO",'BASE LIQUIDACION REDEBAN 2025'!$B$6,'BASE LIQUIDACION REDEBAN 2025'!$C$5)))))))</f>
        <v>65960.072302</v>
      </c>
      <c r="AE269" s="86">
        <f>IF(OR(W269="SOPORTE_TELEFÓNICO",W269="ENVÍO"),0,IF(Y269="TIPO I",'BASE LIQUIDACION REDEBAN 2025'!$B$10,IF(Y269="TIPO II",'BASE LIQUIDACION REDEBAN 2025'!$B$11,IF(Y269="TIPO III",'BASE LIQUIDACION REDEBAN 2025'!$B$12,'BASE LIQUIDACION REDEBAN 2025'!$B$13))))</f>
        <v>75096.394270399993</v>
      </c>
      <c r="AF269" s="86">
        <f t="shared" si="4"/>
        <v>65960.072302</v>
      </c>
      <c r="AG269" s="141"/>
      <c r="AH269" s="141"/>
    </row>
    <row r="270" spans="1:34" s="78" customFormat="1" ht="13.15">
      <c r="A270" s="8" t="s">
        <v>91</v>
      </c>
      <c r="B270" s="94" t="str">
        <f>VLOOKUP(A270,'CENTRO DE COSTOS'!A:D,4,FALSE)</f>
        <v>JOSE MAURICIO HERNANDEZ ROJAS</v>
      </c>
      <c r="C270" s="94" t="str">
        <f>VLOOKUP(A270,'CENTRO DE COSTOS'!A:D,2,FALSE)</f>
        <v>0004-0001</v>
      </c>
      <c r="D270" s="8">
        <v>5250</v>
      </c>
      <c r="E270" s="8">
        <v>2775608</v>
      </c>
      <c r="F270" s="8">
        <v>62490</v>
      </c>
      <c r="G270" s="94" t="s">
        <v>1977</v>
      </c>
      <c r="H270" s="8" t="s">
        <v>249</v>
      </c>
      <c r="I270" s="8" t="s">
        <v>250</v>
      </c>
      <c r="J270" s="8" t="s">
        <v>2524</v>
      </c>
      <c r="K270" s="8" t="s">
        <v>160</v>
      </c>
      <c r="L270" s="8" t="s">
        <v>2525</v>
      </c>
      <c r="M270" s="183">
        <v>45922.59097222222</v>
      </c>
      <c r="N270" s="183">
        <v>45925.481249999997</v>
      </c>
      <c r="O270" s="94" t="s">
        <v>1324</v>
      </c>
      <c r="P270" s="8" t="s">
        <v>1333</v>
      </c>
      <c r="Q270" s="8" t="s">
        <v>1375</v>
      </c>
      <c r="R270" s="8" t="s">
        <v>1444</v>
      </c>
      <c r="S270" s="94"/>
      <c r="T270" s="90"/>
      <c r="U270" s="8" t="s">
        <v>1328</v>
      </c>
      <c r="V270" s="8" t="s">
        <v>2526</v>
      </c>
      <c r="W270" s="8" t="s">
        <v>165</v>
      </c>
      <c r="X270" s="8" t="s">
        <v>2527</v>
      </c>
      <c r="Y270" s="8" t="s">
        <v>32</v>
      </c>
      <c r="Z270" s="8" t="s">
        <v>177</v>
      </c>
      <c r="AA270" s="8" t="s">
        <v>1084</v>
      </c>
      <c r="AB270" s="8">
        <v>1</v>
      </c>
      <c r="AC270" s="8">
        <v>0</v>
      </c>
      <c r="AD270" s="86">
        <f>IF(W270="SOPORTE_TELEFÓNICO",'BASE LIQUIDACION REDEBAN 2025'!$B$19,IF(W270="ENVÍO",'BASE LIQUIDACION REDEBAN 2025'!$C$2,IF(Y270="TIPO I",'BASE LIQUIDACION REDEBAN 2025'!$C$2,IF(Y270="TIPO II",'BASE LIQUIDACION REDEBAN 2025'!$C$3,IF(Y270="TIPO III",'BASE LIQUIDACION REDEBAN 2025'!$C$4,IF(Y270="TIPO IV",'BASE LIQUIDACION REDEBAN 2025'!$C$5,IF(Z270="AEREO",'BASE LIQUIDACION REDEBAN 2025'!$B$6,'BASE LIQUIDACION REDEBAN 2025'!$C$5)))))))</f>
        <v>479588.87655000004</v>
      </c>
      <c r="AE270" s="86">
        <f>IF(OR(W270="SOPORTE_TELEFÓNICO",W270="ENVÍO"),0,IF(Y270="TIPO I",'BASE LIQUIDACION REDEBAN 2025'!$B$10,IF(Y270="TIPO II",'BASE LIQUIDACION REDEBAN 2025'!$B$11,IF(Y270="TIPO III",'BASE LIQUIDACION REDEBAN 2025'!$B$12,'BASE LIQUIDACION REDEBAN 2025'!$B$13))))</f>
        <v>196536.5258152</v>
      </c>
      <c r="AF270" s="86">
        <f t="shared" si="4"/>
        <v>479588.87655000004</v>
      </c>
      <c r="AG270" s="141"/>
      <c r="AH270" s="141"/>
    </row>
    <row r="271" spans="1:34" s="78" customFormat="1" ht="13.15">
      <c r="A271" s="8" t="s">
        <v>86</v>
      </c>
      <c r="B271" s="94" t="str">
        <f>VLOOKUP(A271,'CENTRO DE COSTOS'!A:D,4,FALSE)</f>
        <v>KEVIN ALEXIS CORZO BUSTOS</v>
      </c>
      <c r="C271" s="94" t="str">
        <f>VLOOKUP(A271,'CENTRO DE COSTOS'!A:D,2,FALSE)</f>
        <v>0004-0007</v>
      </c>
      <c r="D271" s="8">
        <v>73268</v>
      </c>
      <c r="E271" s="8">
        <v>2775531</v>
      </c>
      <c r="F271" s="8">
        <v>70854</v>
      </c>
      <c r="G271" s="94" t="s">
        <v>1977</v>
      </c>
      <c r="H271" s="8" t="s">
        <v>494</v>
      </c>
      <c r="I271" s="8" t="s">
        <v>2346</v>
      </c>
      <c r="J271" s="8" t="s">
        <v>2528</v>
      </c>
      <c r="K271" s="8" t="s">
        <v>160</v>
      </c>
      <c r="L271" s="8" t="s">
        <v>2529</v>
      </c>
      <c r="M271" s="183">
        <v>45922.580555555563</v>
      </c>
      <c r="N271" s="183">
        <v>45924.441666666673</v>
      </c>
      <c r="O271" s="94" t="s">
        <v>1324</v>
      </c>
      <c r="P271" s="8" t="s">
        <v>1333</v>
      </c>
      <c r="Q271" s="8" t="s">
        <v>1326</v>
      </c>
      <c r="R271" s="8" t="s">
        <v>1381</v>
      </c>
      <c r="S271" s="94"/>
      <c r="T271" s="90"/>
      <c r="U271" s="8" t="s">
        <v>1328</v>
      </c>
      <c r="V271" s="8" t="s">
        <v>2530</v>
      </c>
      <c r="W271" s="8" t="s">
        <v>165</v>
      </c>
      <c r="X271" s="8" t="s">
        <v>2531</v>
      </c>
      <c r="Y271" s="8" t="s">
        <v>28</v>
      </c>
      <c r="Z271" s="8" t="s">
        <v>177</v>
      </c>
      <c r="AA271" s="8" t="s">
        <v>760</v>
      </c>
      <c r="AB271" s="8">
        <v>1</v>
      </c>
      <c r="AC271" s="8">
        <v>0</v>
      </c>
      <c r="AD271" s="86">
        <f>IF(W271="SOPORTE_TELEFÓNICO",'BASE LIQUIDACION REDEBAN 2025'!$B$19,IF(W271="ENVÍO",'BASE LIQUIDACION REDEBAN 2025'!$C$2,IF(Y271="TIPO I",'BASE LIQUIDACION REDEBAN 2025'!$C$2,IF(Y271="TIPO II",'BASE LIQUIDACION REDEBAN 2025'!$C$3,IF(Y271="TIPO III",'BASE LIQUIDACION REDEBAN 2025'!$C$4,IF(Y271="TIPO IV",'BASE LIQUIDACION REDEBAN 2025'!$C$5,IF(Z271="AEREO",'BASE LIQUIDACION REDEBAN 2025'!$B$6,'BASE LIQUIDACION REDEBAN 2025'!$C$5)))))))</f>
        <v>144967.87232000002</v>
      </c>
      <c r="AE271" s="86">
        <f>IF(OR(W271="SOPORTE_TELEFÓNICO",W271="ENVÍO"),0,IF(Y271="TIPO I",'BASE LIQUIDACION REDEBAN 2025'!$B$10,IF(Y271="TIPO II",'BASE LIQUIDACION REDEBAN 2025'!$B$11,IF(Y271="TIPO III",'BASE LIQUIDACION REDEBAN 2025'!$B$12,'BASE LIQUIDACION REDEBAN 2025'!$B$13))))</f>
        <v>140395.6348884</v>
      </c>
      <c r="AF271" s="86">
        <f t="shared" si="4"/>
        <v>144967.87232000002</v>
      </c>
      <c r="AG271" s="141"/>
      <c r="AH271" s="141"/>
    </row>
    <row r="272" spans="1:34" s="78" customFormat="1" ht="13.15">
      <c r="A272" s="8" t="s">
        <v>90</v>
      </c>
      <c r="B272" s="94" t="str">
        <f>VLOOKUP(A272,'CENTRO DE COSTOS'!A:D,4,FALSE)</f>
        <v>JUAN SEBASTIÁN RÍOS CASTRILLÓN</v>
      </c>
      <c r="C272" s="94" t="str">
        <f>VLOOKUP(A272,'CENTRO DE COSTOS'!A:D,2,FALSE)</f>
        <v>0004-0005</v>
      </c>
      <c r="D272" s="8">
        <v>5001</v>
      </c>
      <c r="E272" s="8">
        <v>2775512</v>
      </c>
      <c r="F272" s="8">
        <v>54118</v>
      </c>
      <c r="G272" s="94" t="s">
        <v>1977</v>
      </c>
      <c r="H272" s="8" t="s">
        <v>249</v>
      </c>
      <c r="I272" s="8" t="s">
        <v>90</v>
      </c>
      <c r="J272" s="8" t="s">
        <v>2058</v>
      </c>
      <c r="K272" s="8" t="s">
        <v>160</v>
      </c>
      <c r="L272" s="8" t="s">
        <v>2532</v>
      </c>
      <c r="M272" s="183">
        <v>45922.577777777777</v>
      </c>
      <c r="N272" s="183">
        <v>45923.5625</v>
      </c>
      <c r="O272" s="94" t="s">
        <v>1324</v>
      </c>
      <c r="P272" s="8" t="s">
        <v>1333</v>
      </c>
      <c r="Q272" s="8" t="s">
        <v>1375</v>
      </c>
      <c r="R272" s="8" t="s">
        <v>1393</v>
      </c>
      <c r="S272" s="94"/>
      <c r="T272" s="90"/>
      <c r="U272" s="8" t="s">
        <v>1328</v>
      </c>
      <c r="V272" s="8" t="s">
        <v>2533</v>
      </c>
      <c r="W272" s="8" t="s">
        <v>165</v>
      </c>
      <c r="X272" s="8" t="s">
        <v>2061</v>
      </c>
      <c r="Y272" s="8" t="s">
        <v>25</v>
      </c>
      <c r="Z272" s="8" t="s">
        <v>177</v>
      </c>
      <c r="AA272" s="8" t="s">
        <v>1458</v>
      </c>
      <c r="AB272" s="8">
        <v>1</v>
      </c>
      <c r="AC272" s="8">
        <v>0</v>
      </c>
      <c r="AD272" s="86">
        <f>IF(W272="SOPORTE_TELEFÓNICO",'BASE LIQUIDACION REDEBAN 2025'!$B$19,IF(W272="ENVÍO",'BASE LIQUIDACION REDEBAN 2025'!$C$2,IF(Y272="TIPO I",'BASE LIQUIDACION REDEBAN 2025'!$C$2,IF(Y272="TIPO II",'BASE LIQUIDACION REDEBAN 2025'!$C$3,IF(Y272="TIPO III",'BASE LIQUIDACION REDEBAN 2025'!$C$4,IF(Y272="TIPO IV",'BASE LIQUIDACION REDEBAN 2025'!$C$5,IF(Z272="AEREO",'BASE LIQUIDACION REDEBAN 2025'!$B$6,'BASE LIQUIDACION REDEBAN 2025'!$C$5)))))))</f>
        <v>65960.072302</v>
      </c>
      <c r="AE272" s="86">
        <f>IF(OR(W272="SOPORTE_TELEFÓNICO",W272="ENVÍO"),0,IF(Y272="TIPO I",'BASE LIQUIDACION REDEBAN 2025'!$B$10,IF(Y272="TIPO II",'BASE LIQUIDACION REDEBAN 2025'!$B$11,IF(Y272="TIPO III",'BASE LIQUIDACION REDEBAN 2025'!$B$12,'BASE LIQUIDACION REDEBAN 2025'!$B$13))))</f>
        <v>75096.394270399993</v>
      </c>
      <c r="AF272" s="86">
        <f t="shared" si="4"/>
        <v>65960.072302</v>
      </c>
      <c r="AG272" s="141"/>
      <c r="AH272" s="141"/>
    </row>
    <row r="273" spans="1:34" s="78" customFormat="1" ht="13.15">
      <c r="A273" s="8" t="s">
        <v>94</v>
      </c>
      <c r="B273" s="94" t="str">
        <f>VLOOKUP(A273,'CENTRO DE COSTOS'!A:D,4,FALSE)</f>
        <v>DIEGO FERNANDO HENAO CARDONA</v>
      </c>
      <c r="C273" s="94" t="str">
        <f>VLOOKUP(A273,'CENTRO DE COSTOS'!A:D,2,FALSE)</f>
        <v>0004-0002</v>
      </c>
      <c r="D273" s="8">
        <v>66001</v>
      </c>
      <c r="E273" s="8">
        <v>2775274</v>
      </c>
      <c r="F273" s="8">
        <v>44196</v>
      </c>
      <c r="G273" s="94" t="s">
        <v>1977</v>
      </c>
      <c r="H273" s="8" t="s">
        <v>186</v>
      </c>
      <c r="I273" s="8" t="s">
        <v>94</v>
      </c>
      <c r="J273" s="8" t="s">
        <v>2534</v>
      </c>
      <c r="K273" s="8" t="s">
        <v>160</v>
      </c>
      <c r="L273" s="8" t="s">
        <v>2535</v>
      </c>
      <c r="M273" s="183">
        <v>45922.567361111112</v>
      </c>
      <c r="N273" s="183">
        <v>45922.663194444453</v>
      </c>
      <c r="O273" s="94" t="s">
        <v>1324</v>
      </c>
      <c r="P273" s="8" t="s">
        <v>1333</v>
      </c>
      <c r="Q273" s="8" t="s">
        <v>1407</v>
      </c>
      <c r="R273" s="8" t="s">
        <v>1408</v>
      </c>
      <c r="S273" s="94"/>
      <c r="T273" s="90"/>
      <c r="U273" s="8" t="s">
        <v>1328</v>
      </c>
      <c r="V273" s="8" t="s">
        <v>2536</v>
      </c>
      <c r="W273" s="8" t="s">
        <v>165</v>
      </c>
      <c r="X273" s="8" t="s">
        <v>2537</v>
      </c>
      <c r="Y273" s="8" t="s">
        <v>25</v>
      </c>
      <c r="Z273" s="8" t="s">
        <v>177</v>
      </c>
      <c r="AA273" s="8" t="s">
        <v>191</v>
      </c>
      <c r="AB273" s="8">
        <v>1</v>
      </c>
      <c r="AC273" s="8">
        <v>0</v>
      </c>
      <c r="AD273" s="86">
        <f>IF(W273="SOPORTE_TELEFÓNICO",'BASE LIQUIDACION REDEBAN 2025'!$B$19,IF(W273="ENVÍO",'BASE LIQUIDACION REDEBAN 2025'!$C$2,IF(Y273="TIPO I",'BASE LIQUIDACION REDEBAN 2025'!$C$2,IF(Y273="TIPO II",'BASE LIQUIDACION REDEBAN 2025'!$C$3,IF(Y273="TIPO III",'BASE LIQUIDACION REDEBAN 2025'!$C$4,IF(Y273="TIPO IV",'BASE LIQUIDACION REDEBAN 2025'!$C$5,IF(Z273="AEREO",'BASE LIQUIDACION REDEBAN 2025'!$B$6,'BASE LIQUIDACION REDEBAN 2025'!$C$5)))))))</f>
        <v>65960.072302</v>
      </c>
      <c r="AE273" s="86">
        <f>IF(OR(W273="SOPORTE_TELEFÓNICO",W273="ENVÍO"),0,IF(Y273="TIPO I",'BASE LIQUIDACION REDEBAN 2025'!$B$10,IF(Y273="TIPO II",'BASE LIQUIDACION REDEBAN 2025'!$B$11,IF(Y273="TIPO III",'BASE LIQUIDACION REDEBAN 2025'!$B$12,'BASE LIQUIDACION REDEBAN 2025'!$B$13))))</f>
        <v>75096.394270399993</v>
      </c>
      <c r="AF273" s="86">
        <f t="shared" si="4"/>
        <v>65960.072302</v>
      </c>
      <c r="AG273" s="141"/>
      <c r="AH273" s="141"/>
    </row>
    <row r="274" spans="1:34" s="78" customFormat="1" ht="13.15">
      <c r="A274" s="8" t="s">
        <v>91</v>
      </c>
      <c r="B274" s="94" t="str">
        <f>VLOOKUP(A274,'CENTRO DE COSTOS'!A:D,4,FALSE)</f>
        <v>JOSE MAURICIO HERNANDEZ ROJAS</v>
      </c>
      <c r="C274" s="94" t="str">
        <f>VLOOKUP(A274,'CENTRO DE COSTOS'!A:D,2,FALSE)</f>
        <v>0004-0001</v>
      </c>
      <c r="D274" s="8">
        <v>23466</v>
      </c>
      <c r="E274" s="8">
        <v>2775317</v>
      </c>
      <c r="F274" s="8">
        <v>44450</v>
      </c>
      <c r="G274" s="94" t="s">
        <v>1977</v>
      </c>
      <c r="H274" s="8" t="s">
        <v>193</v>
      </c>
      <c r="I274" s="8" t="s">
        <v>2538</v>
      </c>
      <c r="J274" s="8" t="s">
        <v>2539</v>
      </c>
      <c r="K274" s="8" t="s">
        <v>160</v>
      </c>
      <c r="L274" s="8" t="s">
        <v>2540</v>
      </c>
      <c r="M274" s="183">
        <v>45922.560416666667</v>
      </c>
      <c r="N274" s="183">
        <v>45924.582638888889</v>
      </c>
      <c r="O274" s="94" t="s">
        <v>1324</v>
      </c>
      <c r="P274" s="8" t="s">
        <v>1333</v>
      </c>
      <c r="Q274" s="8" t="s">
        <v>1326</v>
      </c>
      <c r="R274" s="8" t="s">
        <v>1381</v>
      </c>
      <c r="S274" s="94"/>
      <c r="T274" s="90"/>
      <c r="U274" s="8" t="s">
        <v>1328</v>
      </c>
      <c r="V274" s="8" t="s">
        <v>2541</v>
      </c>
      <c r="W274" s="8" t="s">
        <v>165</v>
      </c>
      <c r="X274" s="8" t="s">
        <v>2542</v>
      </c>
      <c r="Y274" s="8" t="s">
        <v>32</v>
      </c>
      <c r="Z274" s="8" t="s">
        <v>177</v>
      </c>
      <c r="AA274" s="8" t="s">
        <v>198</v>
      </c>
      <c r="AB274" s="8">
        <v>1</v>
      </c>
      <c r="AC274" s="8">
        <v>0</v>
      </c>
      <c r="AD274" s="86">
        <f>IF(W274="SOPORTE_TELEFÓNICO",'BASE LIQUIDACION REDEBAN 2025'!$B$19,IF(W274="ENVÍO",'BASE LIQUIDACION REDEBAN 2025'!$C$2,IF(Y274="TIPO I",'BASE LIQUIDACION REDEBAN 2025'!$C$2,IF(Y274="TIPO II",'BASE LIQUIDACION REDEBAN 2025'!$C$3,IF(Y274="TIPO III",'BASE LIQUIDACION REDEBAN 2025'!$C$4,IF(Y274="TIPO IV",'BASE LIQUIDACION REDEBAN 2025'!$C$5,IF(Z274="AEREO",'BASE LIQUIDACION REDEBAN 2025'!$B$6,'BASE LIQUIDACION REDEBAN 2025'!$C$5)))))))</f>
        <v>479588.87655000004</v>
      </c>
      <c r="AE274" s="86">
        <f>IF(OR(W274="SOPORTE_TELEFÓNICO",W274="ENVÍO"),0,IF(Y274="TIPO I",'BASE LIQUIDACION REDEBAN 2025'!$B$10,IF(Y274="TIPO II",'BASE LIQUIDACION REDEBAN 2025'!$B$11,IF(Y274="TIPO III",'BASE LIQUIDACION REDEBAN 2025'!$B$12,'BASE LIQUIDACION REDEBAN 2025'!$B$13))))</f>
        <v>196536.5258152</v>
      </c>
      <c r="AF274" s="86">
        <f t="shared" si="4"/>
        <v>479588.87655000004</v>
      </c>
      <c r="AG274" s="141"/>
      <c r="AH274" s="141"/>
    </row>
    <row r="275" spans="1:34" s="78" customFormat="1" ht="13.15">
      <c r="A275" s="8" t="s">
        <v>90</v>
      </c>
      <c r="B275" s="94" t="str">
        <f>VLOOKUP(A275,'CENTRO DE COSTOS'!A:D,4,FALSE)</f>
        <v>JUAN SEBASTIÁN RÍOS CASTRILLÓN</v>
      </c>
      <c r="C275" s="94" t="str">
        <f>VLOOKUP(A275,'CENTRO DE COSTOS'!A:D,2,FALSE)</f>
        <v>0004-0005</v>
      </c>
      <c r="D275" s="8">
        <v>5579</v>
      </c>
      <c r="E275" s="8" t="s">
        <v>2543</v>
      </c>
      <c r="F275" s="8">
        <v>51485</v>
      </c>
      <c r="G275" s="94" t="s">
        <v>1977</v>
      </c>
      <c r="H275" s="8" t="s">
        <v>249</v>
      </c>
      <c r="I275" s="8" t="s">
        <v>1355</v>
      </c>
      <c r="J275" s="8" t="s">
        <v>1356</v>
      </c>
      <c r="K275" s="8" t="s">
        <v>160</v>
      </c>
      <c r="L275" s="8" t="s">
        <v>2544</v>
      </c>
      <c r="M275" s="183">
        <v>45922.55</v>
      </c>
      <c r="N275" s="183">
        <v>45924.470138888893</v>
      </c>
      <c r="O275" s="94" t="s">
        <v>1324</v>
      </c>
      <c r="P275" s="8" t="s">
        <v>1325</v>
      </c>
      <c r="Q275" s="8" t="s">
        <v>1351</v>
      </c>
      <c r="R275" s="8" t="s">
        <v>1689</v>
      </c>
      <c r="S275" s="94"/>
      <c r="T275" s="90"/>
      <c r="U275" s="8" t="s">
        <v>1328</v>
      </c>
      <c r="V275" s="8" t="s">
        <v>2545</v>
      </c>
      <c r="W275" s="8" t="s">
        <v>1552</v>
      </c>
      <c r="X275" s="8" t="s">
        <v>1553</v>
      </c>
      <c r="Y275" s="8" t="s">
        <v>30</v>
      </c>
      <c r="Z275" s="8" t="s">
        <v>177</v>
      </c>
      <c r="AA275" s="8" t="s">
        <v>1483</v>
      </c>
      <c r="AB275" s="8">
        <v>0</v>
      </c>
      <c r="AC275" s="8">
        <v>0</v>
      </c>
      <c r="AD275" s="86">
        <f>IF(W275="SOPORTE_TELEFÓNICO",'BASE LIQUIDACION REDEBAN 2025'!$B$19,IF(W275="ENVÍO",'BASE LIQUIDACION REDEBAN 2025'!$C$2,IF(Y275="TIPO I",'BASE LIQUIDACION REDEBAN 2025'!$C$2,IF(Y275="TIPO II",'BASE LIQUIDACION REDEBAN 2025'!$C$3,IF(Y275="TIPO III",'BASE LIQUIDACION REDEBAN 2025'!$C$4,IF(Y275="TIPO IV",'BASE LIQUIDACION REDEBAN 2025'!$C$5,IF(Z275="AEREO",'BASE LIQUIDACION REDEBAN 2025'!$B$6,'BASE LIQUIDACION REDEBAN 2025'!$C$5)))))))</f>
        <v>41241.0800752</v>
      </c>
      <c r="AE275" s="86">
        <f>IF(OR(W275="SOPORTE_TELEFÓNICO",W275="ENVÍO"),0,IF(Y275="TIPO I",'BASE LIQUIDACION REDEBAN 2025'!$B$10,IF(Y275="TIPO II",'BASE LIQUIDACION REDEBAN 2025'!$B$11,IF(Y275="TIPO III",'BASE LIQUIDACION REDEBAN 2025'!$B$12,'BASE LIQUIDACION REDEBAN 2025'!$B$13))))</f>
        <v>0</v>
      </c>
      <c r="AF275" s="86">
        <f t="shared" si="4"/>
        <v>41241.0800752</v>
      </c>
      <c r="AG275" s="141"/>
      <c r="AH275" s="141"/>
    </row>
    <row r="276" spans="1:34" s="78" customFormat="1" ht="13.15">
      <c r="A276" s="8" t="s">
        <v>64</v>
      </c>
      <c r="B276" s="94" t="str">
        <f>VLOOKUP(A276,'CENTRO DE COSTOS'!A:D,4,FALSE)</f>
        <v>JOSE MAURICIO HERNANDEZ ROJAS</v>
      </c>
      <c r="C276" s="94" t="str">
        <f>VLOOKUP(A276,'CENTRO DE COSTOS'!A:D,2,FALSE)</f>
        <v>0004-0001</v>
      </c>
      <c r="D276" s="8">
        <v>8638</v>
      </c>
      <c r="E276" s="8">
        <v>2775023</v>
      </c>
      <c r="F276" s="8">
        <v>61179</v>
      </c>
      <c r="G276" s="94" t="s">
        <v>1977</v>
      </c>
      <c r="H276" s="8" t="s">
        <v>1045</v>
      </c>
      <c r="I276" s="8" t="s">
        <v>2230</v>
      </c>
      <c r="J276" s="8" t="s">
        <v>2546</v>
      </c>
      <c r="K276" s="8" t="s">
        <v>160</v>
      </c>
      <c r="L276" s="8" t="s">
        <v>2547</v>
      </c>
      <c r="M276" s="183">
        <v>45922.522222222222</v>
      </c>
      <c r="N276" s="183">
        <v>45923.680555555547</v>
      </c>
      <c r="O276" s="94" t="s">
        <v>1324</v>
      </c>
      <c r="P276" s="8" t="s">
        <v>1333</v>
      </c>
      <c r="Q276" s="8" t="s">
        <v>1512</v>
      </c>
      <c r="R276" s="8" t="s">
        <v>1512</v>
      </c>
      <c r="S276" s="94"/>
      <c r="T276" s="90"/>
      <c r="U276" s="8" t="s">
        <v>1328</v>
      </c>
      <c r="V276" s="8" t="s">
        <v>2548</v>
      </c>
      <c r="W276" s="8" t="s">
        <v>165</v>
      </c>
      <c r="X276" s="8" t="s">
        <v>2549</v>
      </c>
      <c r="Y276" s="8" t="s">
        <v>28</v>
      </c>
      <c r="Z276" s="8" t="s">
        <v>177</v>
      </c>
      <c r="AA276" s="8" t="s">
        <v>1049</v>
      </c>
      <c r="AB276" s="8">
        <v>1</v>
      </c>
      <c r="AC276" s="8">
        <v>0</v>
      </c>
      <c r="AD276" s="86">
        <f>IF(W276="SOPORTE_TELEFÓNICO",'BASE LIQUIDACION REDEBAN 2025'!$B$19,IF(W276="ENVÍO",'BASE LIQUIDACION REDEBAN 2025'!$C$2,IF(Y276="TIPO I",'BASE LIQUIDACION REDEBAN 2025'!$C$2,IF(Y276="TIPO II",'BASE LIQUIDACION REDEBAN 2025'!$C$3,IF(Y276="TIPO III",'BASE LIQUIDACION REDEBAN 2025'!$C$4,IF(Y276="TIPO IV",'BASE LIQUIDACION REDEBAN 2025'!$C$5,IF(Z276="AEREO",'BASE LIQUIDACION REDEBAN 2025'!$B$6,'BASE LIQUIDACION REDEBAN 2025'!$C$5)))))))</f>
        <v>144967.87232000002</v>
      </c>
      <c r="AE276" s="86">
        <f>IF(OR(W276="SOPORTE_TELEFÓNICO",W276="ENVÍO"),0,IF(Y276="TIPO I",'BASE LIQUIDACION REDEBAN 2025'!$B$10,IF(Y276="TIPO II",'BASE LIQUIDACION REDEBAN 2025'!$B$11,IF(Y276="TIPO III",'BASE LIQUIDACION REDEBAN 2025'!$B$12,'BASE LIQUIDACION REDEBAN 2025'!$B$13))))</f>
        <v>140395.6348884</v>
      </c>
      <c r="AF276" s="86">
        <f t="shared" si="4"/>
        <v>144967.87232000002</v>
      </c>
      <c r="AG276" s="141"/>
      <c r="AH276" s="141"/>
    </row>
    <row r="277" spans="1:34" s="78" customFormat="1" ht="13.15">
      <c r="A277" s="8" t="s">
        <v>90</v>
      </c>
      <c r="B277" s="94" t="str">
        <f>VLOOKUP(A277,'CENTRO DE COSTOS'!A:D,4,FALSE)</f>
        <v>JUAN SEBASTIÁN RÍOS CASTRILLÓN</v>
      </c>
      <c r="C277" s="94" t="str">
        <f>VLOOKUP(A277,'CENTRO DE COSTOS'!A:D,2,FALSE)</f>
        <v>0004-0005</v>
      </c>
      <c r="D277" s="8">
        <v>5030</v>
      </c>
      <c r="E277" s="8">
        <v>2774895</v>
      </c>
      <c r="F277" s="8">
        <v>77223</v>
      </c>
      <c r="G277" s="94" t="s">
        <v>1977</v>
      </c>
      <c r="H277" s="8" t="s">
        <v>249</v>
      </c>
      <c r="I277" s="8" t="s">
        <v>2550</v>
      </c>
      <c r="J277" s="8" t="s">
        <v>2551</v>
      </c>
      <c r="K277" s="8" t="s">
        <v>160</v>
      </c>
      <c r="L277" s="8" t="s">
        <v>2552</v>
      </c>
      <c r="M277" s="183">
        <v>45922.520833333343</v>
      </c>
      <c r="N277" s="183">
        <v>45923.668055555558</v>
      </c>
      <c r="O277" s="94" t="s">
        <v>1324</v>
      </c>
      <c r="P277" s="8" t="s">
        <v>1333</v>
      </c>
      <c r="Q277" s="8" t="s">
        <v>1326</v>
      </c>
      <c r="R277" s="8" t="s">
        <v>1341</v>
      </c>
      <c r="S277" s="94"/>
      <c r="T277" s="90"/>
      <c r="U277" s="8" t="s">
        <v>1328</v>
      </c>
      <c r="V277" s="8" t="s">
        <v>2553</v>
      </c>
      <c r="W277" s="8" t="s">
        <v>165</v>
      </c>
      <c r="X277" s="8" t="s">
        <v>2554</v>
      </c>
      <c r="Y277" s="8" t="s">
        <v>28</v>
      </c>
      <c r="Z277" s="8" t="s">
        <v>177</v>
      </c>
      <c r="AA277" s="8" t="s">
        <v>804</v>
      </c>
      <c r="AB277" s="8">
        <v>1</v>
      </c>
      <c r="AC277" s="8">
        <v>0</v>
      </c>
      <c r="AD277" s="86">
        <f>IF(W277="SOPORTE_TELEFÓNICO",'BASE LIQUIDACION REDEBAN 2025'!$B$19,IF(W277="ENVÍO",'BASE LIQUIDACION REDEBAN 2025'!$C$2,IF(Y277="TIPO I",'BASE LIQUIDACION REDEBAN 2025'!$C$2,IF(Y277="TIPO II",'BASE LIQUIDACION REDEBAN 2025'!$C$3,IF(Y277="TIPO III",'BASE LIQUIDACION REDEBAN 2025'!$C$4,IF(Y277="TIPO IV",'BASE LIQUIDACION REDEBAN 2025'!$C$5,IF(Z277="AEREO",'BASE LIQUIDACION REDEBAN 2025'!$B$6,'BASE LIQUIDACION REDEBAN 2025'!$C$5)))))))</f>
        <v>144967.87232000002</v>
      </c>
      <c r="AE277" s="86">
        <f>IF(OR(W277="SOPORTE_TELEFÓNICO",W277="ENVÍO"),0,IF(Y277="TIPO I",'BASE LIQUIDACION REDEBAN 2025'!$B$10,IF(Y277="TIPO II",'BASE LIQUIDACION REDEBAN 2025'!$B$11,IF(Y277="TIPO III",'BASE LIQUIDACION REDEBAN 2025'!$B$12,'BASE LIQUIDACION REDEBAN 2025'!$B$13))))</f>
        <v>140395.6348884</v>
      </c>
      <c r="AF277" s="86">
        <f t="shared" si="4"/>
        <v>144967.87232000002</v>
      </c>
      <c r="AG277" s="141"/>
      <c r="AH277" s="141"/>
    </row>
    <row r="278" spans="1:34" s="78" customFormat="1" ht="13.15">
      <c r="A278" s="8" t="s">
        <v>76</v>
      </c>
      <c r="B278" s="94" t="str">
        <f>VLOOKUP(A278,'CENTRO DE COSTOS'!A:D,4,FALSE)</f>
        <v>DIEGO FERNANDO HENAO CARDONA</v>
      </c>
      <c r="C278" s="94" t="str">
        <f>VLOOKUP(A278,'CENTRO DE COSTOS'!A:D,2,FALSE)</f>
        <v>0004-0003</v>
      </c>
      <c r="D278" s="8">
        <v>76377</v>
      </c>
      <c r="E278" s="8">
        <v>2774679</v>
      </c>
      <c r="F278" s="8">
        <v>74926</v>
      </c>
      <c r="G278" s="94" t="s">
        <v>1977</v>
      </c>
      <c r="H278" s="8" t="s">
        <v>232</v>
      </c>
      <c r="I278" s="8" t="s">
        <v>2555</v>
      </c>
      <c r="J278" s="8" t="s">
        <v>2556</v>
      </c>
      <c r="K278" s="8" t="s">
        <v>160</v>
      </c>
      <c r="L278" s="8" t="s">
        <v>2557</v>
      </c>
      <c r="M278" s="183">
        <v>45922.501388888893</v>
      </c>
      <c r="N278" s="183">
        <v>45923.663194444453</v>
      </c>
      <c r="O278" s="94" t="s">
        <v>1324</v>
      </c>
      <c r="P278" s="8" t="s">
        <v>1333</v>
      </c>
      <c r="Q278" s="8" t="s">
        <v>1375</v>
      </c>
      <c r="R278" s="8" t="s">
        <v>1376</v>
      </c>
      <c r="S278" s="94"/>
      <c r="T278" s="90"/>
      <c r="U278" s="8" t="s">
        <v>1328</v>
      </c>
      <c r="V278" s="8" t="s">
        <v>2558</v>
      </c>
      <c r="W278" s="8" t="s">
        <v>165</v>
      </c>
      <c r="X278" s="8" t="s">
        <v>2559</v>
      </c>
      <c r="Y278" s="8" t="s">
        <v>28</v>
      </c>
      <c r="Z278" s="8" t="s">
        <v>177</v>
      </c>
      <c r="AA278" s="8" t="s">
        <v>346</v>
      </c>
      <c r="AB278" s="8">
        <v>1</v>
      </c>
      <c r="AC278" s="8">
        <v>0</v>
      </c>
      <c r="AD278" s="86">
        <f>IF(W278="SOPORTE_TELEFÓNICO",'BASE LIQUIDACION REDEBAN 2025'!$B$19,IF(W278="ENVÍO",'BASE LIQUIDACION REDEBAN 2025'!$C$2,IF(Y278="TIPO I",'BASE LIQUIDACION REDEBAN 2025'!$C$2,IF(Y278="TIPO II",'BASE LIQUIDACION REDEBAN 2025'!$C$3,IF(Y278="TIPO III",'BASE LIQUIDACION REDEBAN 2025'!$C$4,IF(Y278="TIPO IV",'BASE LIQUIDACION REDEBAN 2025'!$C$5,IF(Z278="AEREO",'BASE LIQUIDACION REDEBAN 2025'!$B$6,'BASE LIQUIDACION REDEBAN 2025'!$C$5)))))))</f>
        <v>144967.87232000002</v>
      </c>
      <c r="AE278" s="86">
        <f>IF(OR(W278="SOPORTE_TELEFÓNICO",W278="ENVÍO"),0,IF(Y278="TIPO I",'BASE LIQUIDACION REDEBAN 2025'!$B$10,IF(Y278="TIPO II",'BASE LIQUIDACION REDEBAN 2025'!$B$11,IF(Y278="TIPO III",'BASE LIQUIDACION REDEBAN 2025'!$B$12,'BASE LIQUIDACION REDEBAN 2025'!$B$13))))</f>
        <v>140395.6348884</v>
      </c>
      <c r="AF278" s="86">
        <f t="shared" si="4"/>
        <v>144967.87232000002</v>
      </c>
      <c r="AG278" s="141"/>
      <c r="AH278" s="141"/>
    </row>
    <row r="279" spans="1:34" s="78" customFormat="1" ht="13.15">
      <c r="A279" s="8" t="s">
        <v>90</v>
      </c>
      <c r="B279" s="94" t="str">
        <f>VLOOKUP(A279,'CENTRO DE COSTOS'!A:D,4,FALSE)</f>
        <v>JUAN SEBASTIÁN RÍOS CASTRILLÓN</v>
      </c>
      <c r="C279" s="94" t="str">
        <f>VLOOKUP(A279,'CENTRO DE COSTOS'!A:D,2,FALSE)</f>
        <v>0004-0005</v>
      </c>
      <c r="D279" s="8">
        <v>5088</v>
      </c>
      <c r="E279" s="8">
        <v>2774645</v>
      </c>
      <c r="F279" s="8">
        <v>81032</v>
      </c>
      <c r="G279" s="94" t="s">
        <v>1977</v>
      </c>
      <c r="H279" s="8" t="s">
        <v>249</v>
      </c>
      <c r="I279" s="8" t="s">
        <v>384</v>
      </c>
      <c r="J279" s="8" t="s">
        <v>2560</v>
      </c>
      <c r="K279" s="8" t="s">
        <v>160</v>
      </c>
      <c r="L279" s="8" t="s">
        <v>2561</v>
      </c>
      <c r="M279" s="183">
        <v>45922.495833333327</v>
      </c>
      <c r="N279" s="183">
        <v>45923.381249999999</v>
      </c>
      <c r="O279" s="94" t="s">
        <v>1324</v>
      </c>
      <c r="P279" s="8" t="s">
        <v>1333</v>
      </c>
      <c r="Q279" s="8" t="s">
        <v>1676</v>
      </c>
      <c r="R279" s="8" t="s">
        <v>1677</v>
      </c>
      <c r="S279" s="94"/>
      <c r="T279" s="90"/>
      <c r="U279" s="8" t="s">
        <v>1328</v>
      </c>
      <c r="V279" s="8" t="s">
        <v>2562</v>
      </c>
      <c r="W279" s="8" t="s">
        <v>165</v>
      </c>
      <c r="X279" s="8" t="s">
        <v>2563</v>
      </c>
      <c r="Y279" s="8" t="s">
        <v>25</v>
      </c>
      <c r="Z279" s="8" t="s">
        <v>177</v>
      </c>
      <c r="AA279" s="8" t="s">
        <v>988</v>
      </c>
      <c r="AB279" s="8">
        <v>1</v>
      </c>
      <c r="AC279" s="8">
        <v>0</v>
      </c>
      <c r="AD279" s="86">
        <f>IF(W279="SOPORTE_TELEFÓNICO",'BASE LIQUIDACION REDEBAN 2025'!$B$19,IF(W279="ENVÍO",'BASE LIQUIDACION REDEBAN 2025'!$C$2,IF(Y279="TIPO I",'BASE LIQUIDACION REDEBAN 2025'!$C$2,IF(Y279="TIPO II",'BASE LIQUIDACION REDEBAN 2025'!$C$3,IF(Y279="TIPO III",'BASE LIQUIDACION REDEBAN 2025'!$C$4,IF(Y279="TIPO IV",'BASE LIQUIDACION REDEBAN 2025'!$C$5,IF(Z279="AEREO",'BASE LIQUIDACION REDEBAN 2025'!$B$6,'BASE LIQUIDACION REDEBAN 2025'!$C$5)))))))</f>
        <v>65960.072302</v>
      </c>
      <c r="AE279" s="86">
        <f>IF(OR(W279="SOPORTE_TELEFÓNICO",W279="ENVÍO"),0,IF(Y279="TIPO I",'BASE LIQUIDACION REDEBAN 2025'!$B$10,IF(Y279="TIPO II",'BASE LIQUIDACION REDEBAN 2025'!$B$11,IF(Y279="TIPO III",'BASE LIQUIDACION REDEBAN 2025'!$B$12,'BASE LIQUIDACION REDEBAN 2025'!$B$13))))</f>
        <v>75096.394270399993</v>
      </c>
      <c r="AF279" s="86">
        <f t="shared" si="4"/>
        <v>65960.072302</v>
      </c>
      <c r="AG279" s="141"/>
      <c r="AH279" s="141"/>
    </row>
    <row r="280" spans="1:34" s="78" customFormat="1" ht="13.15">
      <c r="A280" s="8" t="s">
        <v>68</v>
      </c>
      <c r="B280" s="94" t="str">
        <f>VLOOKUP(A280,'CENTRO DE COSTOS'!A:D,4,FALSE)</f>
        <v>WILLIAM ASDRUBAL ROZO ROZO</v>
      </c>
      <c r="C280" s="94" t="str">
        <f>VLOOKUP(A280,'CENTRO DE COSTOS'!A:D,2,FALSE)</f>
        <v>0004-0004</v>
      </c>
      <c r="D280" s="8">
        <v>11001</v>
      </c>
      <c r="E280" s="8">
        <v>2774384</v>
      </c>
      <c r="F280" s="8">
        <v>21499</v>
      </c>
      <c r="G280" s="94" t="s">
        <v>1977</v>
      </c>
      <c r="H280" s="8" t="s">
        <v>417</v>
      </c>
      <c r="I280" s="8" t="s">
        <v>68</v>
      </c>
      <c r="J280" s="8" t="s">
        <v>2564</v>
      </c>
      <c r="K280" s="8" t="s">
        <v>160</v>
      </c>
      <c r="L280" s="8" t="s">
        <v>2565</v>
      </c>
      <c r="M280" s="183">
        <v>45922.484027777777</v>
      </c>
      <c r="N280" s="183">
        <v>45923.428472222222</v>
      </c>
      <c r="O280" s="94" t="s">
        <v>1324</v>
      </c>
      <c r="P280" s="8" t="s">
        <v>1333</v>
      </c>
      <c r="Q280" s="8" t="s">
        <v>1676</v>
      </c>
      <c r="R280" s="8" t="s">
        <v>1677</v>
      </c>
      <c r="S280" s="94"/>
      <c r="T280" s="90"/>
      <c r="U280" s="8" t="s">
        <v>1328</v>
      </c>
      <c r="V280" s="8" t="s">
        <v>2566</v>
      </c>
      <c r="W280" s="8" t="s">
        <v>165</v>
      </c>
      <c r="X280" s="8" t="s">
        <v>2567</v>
      </c>
      <c r="Y280" s="8" t="s">
        <v>25</v>
      </c>
      <c r="Z280" s="8" t="s">
        <v>177</v>
      </c>
      <c r="AA280" s="8" t="s">
        <v>551</v>
      </c>
      <c r="AB280" s="8">
        <v>1</v>
      </c>
      <c r="AC280" s="8">
        <v>0</v>
      </c>
      <c r="AD280" s="86">
        <f>IF(W280="SOPORTE_TELEFÓNICO",'BASE LIQUIDACION REDEBAN 2025'!$B$19,IF(W280="ENVÍO",'BASE LIQUIDACION REDEBAN 2025'!$C$2,IF(Y280="TIPO I",'BASE LIQUIDACION REDEBAN 2025'!$C$2,IF(Y280="TIPO II",'BASE LIQUIDACION REDEBAN 2025'!$C$3,IF(Y280="TIPO III",'BASE LIQUIDACION REDEBAN 2025'!$C$4,IF(Y280="TIPO IV",'BASE LIQUIDACION REDEBAN 2025'!$C$5,IF(Z280="AEREO",'BASE LIQUIDACION REDEBAN 2025'!$B$6,'BASE LIQUIDACION REDEBAN 2025'!$C$5)))))))</f>
        <v>65960.072302</v>
      </c>
      <c r="AE280" s="86">
        <f>IF(OR(W280="SOPORTE_TELEFÓNICO",W280="ENVÍO"),0,IF(Y280="TIPO I",'BASE LIQUIDACION REDEBAN 2025'!$B$10,IF(Y280="TIPO II",'BASE LIQUIDACION REDEBAN 2025'!$B$11,IF(Y280="TIPO III",'BASE LIQUIDACION REDEBAN 2025'!$B$12,'BASE LIQUIDACION REDEBAN 2025'!$B$13))))</f>
        <v>75096.394270399993</v>
      </c>
      <c r="AF280" s="86">
        <f t="shared" si="4"/>
        <v>65960.072302</v>
      </c>
      <c r="AG280" s="141"/>
      <c r="AH280" s="141"/>
    </row>
    <row r="281" spans="1:34" s="78" customFormat="1" ht="13.15">
      <c r="A281" s="8" t="s">
        <v>76</v>
      </c>
      <c r="B281" s="94" t="str">
        <f>VLOOKUP(A281,'CENTRO DE COSTOS'!A:D,4,FALSE)</f>
        <v>DIEGO FERNANDO HENAO CARDONA</v>
      </c>
      <c r="C281" s="94" t="str">
        <f>VLOOKUP(A281,'CENTRO DE COSTOS'!A:D,2,FALSE)</f>
        <v>0004-0003</v>
      </c>
      <c r="D281" s="8">
        <v>76001</v>
      </c>
      <c r="E281" s="8">
        <v>2774270</v>
      </c>
      <c r="F281" s="8">
        <v>59062</v>
      </c>
      <c r="G281" s="94" t="s">
        <v>1977</v>
      </c>
      <c r="H281" s="8" t="s">
        <v>232</v>
      </c>
      <c r="I281" s="8" t="s">
        <v>76</v>
      </c>
      <c r="J281" s="8" t="s">
        <v>2568</v>
      </c>
      <c r="K281" s="8" t="s">
        <v>160</v>
      </c>
      <c r="L281" s="8" t="s">
        <v>2569</v>
      </c>
      <c r="M281" s="183">
        <v>45922.472222222219</v>
      </c>
      <c r="N281" s="183">
        <v>45923.388194444437</v>
      </c>
      <c r="O281" s="94" t="s">
        <v>1324</v>
      </c>
      <c r="P281" s="8" t="s">
        <v>1333</v>
      </c>
      <c r="Q281" s="8" t="s">
        <v>1375</v>
      </c>
      <c r="R281" s="8" t="s">
        <v>1393</v>
      </c>
      <c r="S281" s="94"/>
      <c r="T281" s="90"/>
      <c r="U281" s="8" t="s">
        <v>1328</v>
      </c>
      <c r="V281" s="8" t="s">
        <v>2570</v>
      </c>
      <c r="W281" s="8" t="s">
        <v>165</v>
      </c>
      <c r="X281" s="8" t="s">
        <v>2571</v>
      </c>
      <c r="Y281" s="8" t="s">
        <v>25</v>
      </c>
      <c r="Z281" s="8" t="s">
        <v>177</v>
      </c>
      <c r="AA281" s="8" t="s">
        <v>1498</v>
      </c>
      <c r="AB281" s="8">
        <v>1</v>
      </c>
      <c r="AC281" s="8">
        <v>0</v>
      </c>
      <c r="AD281" s="86">
        <f>IF(W281="SOPORTE_TELEFÓNICO",'BASE LIQUIDACION REDEBAN 2025'!$B$19,IF(W281="ENVÍO",'BASE LIQUIDACION REDEBAN 2025'!$C$2,IF(Y281="TIPO I",'BASE LIQUIDACION REDEBAN 2025'!$C$2,IF(Y281="TIPO II",'BASE LIQUIDACION REDEBAN 2025'!$C$3,IF(Y281="TIPO III",'BASE LIQUIDACION REDEBAN 2025'!$C$4,IF(Y281="TIPO IV",'BASE LIQUIDACION REDEBAN 2025'!$C$5,IF(Z281="AEREO",'BASE LIQUIDACION REDEBAN 2025'!$B$6,'BASE LIQUIDACION REDEBAN 2025'!$C$5)))))))</f>
        <v>65960.072302</v>
      </c>
      <c r="AE281" s="86">
        <f>IF(OR(W281="SOPORTE_TELEFÓNICO",W281="ENVÍO"),0,IF(Y281="TIPO I",'BASE LIQUIDACION REDEBAN 2025'!$B$10,IF(Y281="TIPO II",'BASE LIQUIDACION REDEBAN 2025'!$B$11,IF(Y281="TIPO III",'BASE LIQUIDACION REDEBAN 2025'!$B$12,'BASE LIQUIDACION REDEBAN 2025'!$B$13))))</f>
        <v>75096.394270399993</v>
      </c>
      <c r="AF281" s="86">
        <f t="shared" si="4"/>
        <v>65960.072302</v>
      </c>
      <c r="AG281" s="141"/>
      <c r="AH281" s="141"/>
    </row>
    <row r="282" spans="1:34" s="78" customFormat="1" ht="13.15">
      <c r="A282" s="8" t="s">
        <v>60</v>
      </c>
      <c r="B282" s="94" t="str">
        <f>VLOOKUP(A282,'CENTRO DE COSTOS'!A:D,4,FALSE)</f>
        <v>JUAN SEBASTIÁN RÍOS CASTRILLÓN</v>
      </c>
      <c r="C282" s="94" t="str">
        <f>VLOOKUP(A282,'CENTRO DE COSTOS'!A:D,2,FALSE)</f>
        <v>0004-0005</v>
      </c>
      <c r="D282" s="8">
        <v>5045</v>
      </c>
      <c r="E282" s="8">
        <v>2774264</v>
      </c>
      <c r="F282" s="8">
        <v>52863</v>
      </c>
      <c r="G282" s="94" t="s">
        <v>1977</v>
      </c>
      <c r="H282" s="8" t="s">
        <v>249</v>
      </c>
      <c r="I282" s="8" t="s">
        <v>60</v>
      </c>
      <c r="J282" s="8" t="s">
        <v>2105</v>
      </c>
      <c r="K282" s="8" t="s">
        <v>160</v>
      </c>
      <c r="L282" s="8" t="s">
        <v>2572</v>
      </c>
      <c r="M282" s="183">
        <v>45922.47152777778</v>
      </c>
      <c r="N282" s="183">
        <v>45923.385416666657</v>
      </c>
      <c r="O282" s="94" t="s">
        <v>1324</v>
      </c>
      <c r="P282" s="8" t="s">
        <v>1325</v>
      </c>
      <c r="Q282" s="8" t="s">
        <v>1684</v>
      </c>
      <c r="R282" s="8" t="s">
        <v>1684</v>
      </c>
      <c r="S282" s="94"/>
      <c r="T282" s="90"/>
      <c r="U282" s="8" t="s">
        <v>1328</v>
      </c>
      <c r="V282" s="8" t="s">
        <v>2573</v>
      </c>
      <c r="W282" s="8" t="s">
        <v>165</v>
      </c>
      <c r="X282" s="8" t="s">
        <v>1651</v>
      </c>
      <c r="Y282" s="8" t="s">
        <v>25</v>
      </c>
      <c r="Z282" s="8" t="s">
        <v>177</v>
      </c>
      <c r="AA282" s="8" t="s">
        <v>261</v>
      </c>
      <c r="AB282" s="8">
        <v>1</v>
      </c>
      <c r="AC282" s="8">
        <v>0</v>
      </c>
      <c r="AD282" s="86">
        <f>IF(W282="SOPORTE_TELEFÓNICO",'BASE LIQUIDACION REDEBAN 2025'!$B$19,IF(W282="ENVÍO",'BASE LIQUIDACION REDEBAN 2025'!$C$2,IF(Y282="TIPO I",'BASE LIQUIDACION REDEBAN 2025'!$C$2,IF(Y282="TIPO II",'BASE LIQUIDACION REDEBAN 2025'!$C$3,IF(Y282="TIPO III",'BASE LIQUIDACION REDEBAN 2025'!$C$4,IF(Y282="TIPO IV",'BASE LIQUIDACION REDEBAN 2025'!$C$5,IF(Z282="AEREO",'BASE LIQUIDACION REDEBAN 2025'!$B$6,'BASE LIQUIDACION REDEBAN 2025'!$C$5)))))))</f>
        <v>65960.072302</v>
      </c>
      <c r="AE282" s="86">
        <f>IF(OR(W282="SOPORTE_TELEFÓNICO",W282="ENVÍO"),0,IF(Y282="TIPO I",'BASE LIQUIDACION REDEBAN 2025'!$B$10,IF(Y282="TIPO II",'BASE LIQUIDACION REDEBAN 2025'!$B$11,IF(Y282="TIPO III",'BASE LIQUIDACION REDEBAN 2025'!$B$12,'BASE LIQUIDACION REDEBAN 2025'!$B$13))))</f>
        <v>75096.394270399993</v>
      </c>
      <c r="AF282" s="86">
        <f t="shared" si="4"/>
        <v>65960.072302</v>
      </c>
      <c r="AG282" s="141"/>
      <c r="AH282" s="141"/>
    </row>
    <row r="283" spans="1:34" s="78" customFormat="1" ht="13.15">
      <c r="A283" s="8" t="s">
        <v>68</v>
      </c>
      <c r="B283" s="94" t="str">
        <f>VLOOKUP(A283,'CENTRO DE COSTOS'!A:D,4,FALSE)</f>
        <v>WILLIAM ASDRUBAL ROZO ROZO</v>
      </c>
      <c r="C283" s="94" t="str">
        <f>VLOOKUP(A283,'CENTRO DE COSTOS'!A:D,2,FALSE)</f>
        <v>0004-0004</v>
      </c>
      <c r="D283" s="8">
        <v>25200</v>
      </c>
      <c r="E283" s="8">
        <v>2774175</v>
      </c>
      <c r="F283" s="8">
        <v>68808</v>
      </c>
      <c r="G283" s="94" t="s">
        <v>1977</v>
      </c>
      <c r="H283" s="8" t="s">
        <v>417</v>
      </c>
      <c r="I283" s="8" t="s">
        <v>2574</v>
      </c>
      <c r="J283" s="8" t="s">
        <v>2575</v>
      </c>
      <c r="K283" s="8" t="s">
        <v>160</v>
      </c>
      <c r="L283" s="8" t="s">
        <v>2576</v>
      </c>
      <c r="M283" s="183">
        <v>45922.470833333333</v>
      </c>
      <c r="N283" s="183">
        <v>45923.574305555558</v>
      </c>
      <c r="O283" s="94" t="s">
        <v>1324</v>
      </c>
      <c r="P283" s="8" t="s">
        <v>1333</v>
      </c>
      <c r="Q283" s="8" t="s">
        <v>1340</v>
      </c>
      <c r="R283" s="8" t="s">
        <v>1341</v>
      </c>
      <c r="S283" s="94"/>
      <c r="T283" s="90"/>
      <c r="U283" s="8" t="s">
        <v>1328</v>
      </c>
      <c r="V283" s="8" t="s">
        <v>2577</v>
      </c>
      <c r="W283" s="8" t="s">
        <v>165</v>
      </c>
      <c r="X283" s="8" t="s">
        <v>2578</v>
      </c>
      <c r="Y283" s="8" t="s">
        <v>28</v>
      </c>
      <c r="Z283" s="8" t="s">
        <v>177</v>
      </c>
      <c r="AA283" s="8" t="s">
        <v>422</v>
      </c>
      <c r="AB283" s="8">
        <v>1</v>
      </c>
      <c r="AC283" s="8">
        <v>0</v>
      </c>
      <c r="AD283" s="86">
        <f>IF(W283="SOPORTE_TELEFÓNICO",'BASE LIQUIDACION REDEBAN 2025'!$B$19,IF(W283="ENVÍO",'BASE LIQUIDACION REDEBAN 2025'!$C$2,IF(Y283="TIPO I",'BASE LIQUIDACION REDEBAN 2025'!$C$2,IF(Y283="TIPO II",'BASE LIQUIDACION REDEBAN 2025'!$C$3,IF(Y283="TIPO III",'BASE LIQUIDACION REDEBAN 2025'!$C$4,IF(Y283="TIPO IV",'BASE LIQUIDACION REDEBAN 2025'!$C$5,IF(Z283="AEREO",'BASE LIQUIDACION REDEBAN 2025'!$B$6,'BASE LIQUIDACION REDEBAN 2025'!$C$5)))))))</f>
        <v>144967.87232000002</v>
      </c>
      <c r="AE283" s="86">
        <f>IF(OR(W283="SOPORTE_TELEFÓNICO",W283="ENVÍO"),0,IF(Y283="TIPO I",'BASE LIQUIDACION REDEBAN 2025'!$B$10,IF(Y283="TIPO II",'BASE LIQUIDACION REDEBAN 2025'!$B$11,IF(Y283="TIPO III",'BASE LIQUIDACION REDEBAN 2025'!$B$12,'BASE LIQUIDACION REDEBAN 2025'!$B$13))))</f>
        <v>140395.6348884</v>
      </c>
      <c r="AF283" s="86">
        <f t="shared" si="4"/>
        <v>144967.87232000002</v>
      </c>
      <c r="AG283" s="141"/>
      <c r="AH283" s="141"/>
    </row>
    <row r="284" spans="1:34" s="78" customFormat="1" ht="13.15">
      <c r="A284" s="8" t="s">
        <v>60</v>
      </c>
      <c r="B284" s="94" t="str">
        <f>VLOOKUP(A284,'CENTRO DE COSTOS'!A:D,4,FALSE)</f>
        <v>JUAN SEBASTIÁN RÍOS CASTRILLÓN</v>
      </c>
      <c r="C284" s="94" t="str">
        <f>VLOOKUP(A284,'CENTRO DE COSTOS'!A:D,2,FALSE)</f>
        <v>0004-0005</v>
      </c>
      <c r="D284" s="8">
        <v>5045</v>
      </c>
      <c r="E284" s="8">
        <v>2774009</v>
      </c>
      <c r="F284" s="8">
        <v>81348</v>
      </c>
      <c r="G284" s="94" t="s">
        <v>1977</v>
      </c>
      <c r="H284" s="8" t="s">
        <v>249</v>
      </c>
      <c r="I284" s="8" t="s">
        <v>60</v>
      </c>
      <c r="J284" s="8" t="s">
        <v>645</v>
      </c>
      <c r="K284" s="8" t="s">
        <v>160</v>
      </c>
      <c r="L284" s="8" t="s">
        <v>2579</v>
      </c>
      <c r="M284" s="183">
        <v>45922.455555555563</v>
      </c>
      <c r="N284" s="183">
        <v>45922.618750000001</v>
      </c>
      <c r="O284" s="94" t="s">
        <v>1324</v>
      </c>
      <c r="P284" s="8" t="s">
        <v>1325</v>
      </c>
      <c r="Q284" s="8" t="s">
        <v>1351</v>
      </c>
      <c r="R284" s="8" t="s">
        <v>2150</v>
      </c>
      <c r="S284" s="94"/>
      <c r="T284" s="90"/>
      <c r="U284" s="8" t="s">
        <v>1328</v>
      </c>
      <c r="V284" s="8" t="s">
        <v>2580</v>
      </c>
      <c r="W284" s="8" t="s">
        <v>165</v>
      </c>
      <c r="X284" s="8" t="s">
        <v>647</v>
      </c>
      <c r="Y284" s="8" t="s">
        <v>25</v>
      </c>
      <c r="Z284" s="8" t="s">
        <v>177</v>
      </c>
      <c r="AA284" s="8" t="s">
        <v>261</v>
      </c>
      <c r="AB284" s="8">
        <v>1</v>
      </c>
      <c r="AC284" s="8">
        <v>0</v>
      </c>
      <c r="AD284" s="86">
        <f>IF(W284="SOPORTE_TELEFÓNICO",'BASE LIQUIDACION REDEBAN 2025'!$B$19,IF(W284="ENVÍO",'BASE LIQUIDACION REDEBAN 2025'!$C$2,IF(Y284="TIPO I",'BASE LIQUIDACION REDEBAN 2025'!$C$2,IF(Y284="TIPO II",'BASE LIQUIDACION REDEBAN 2025'!$C$3,IF(Y284="TIPO III",'BASE LIQUIDACION REDEBAN 2025'!$C$4,IF(Y284="TIPO IV",'BASE LIQUIDACION REDEBAN 2025'!$C$5,IF(Z284="AEREO",'BASE LIQUIDACION REDEBAN 2025'!$B$6,'BASE LIQUIDACION REDEBAN 2025'!$C$5)))))))</f>
        <v>65960.072302</v>
      </c>
      <c r="AE284" s="86">
        <f>IF(OR(W284="SOPORTE_TELEFÓNICO",W284="ENVÍO"),0,IF(Y284="TIPO I",'BASE LIQUIDACION REDEBAN 2025'!$B$10,IF(Y284="TIPO II",'BASE LIQUIDACION REDEBAN 2025'!$B$11,IF(Y284="TIPO III",'BASE LIQUIDACION REDEBAN 2025'!$B$12,'BASE LIQUIDACION REDEBAN 2025'!$B$13))))</f>
        <v>75096.394270399993</v>
      </c>
      <c r="AF284" s="86">
        <f t="shared" si="4"/>
        <v>65960.072302</v>
      </c>
      <c r="AG284" s="141"/>
      <c r="AH284" s="141"/>
    </row>
    <row r="285" spans="1:34" s="78" customFormat="1" ht="13.15">
      <c r="A285" s="8" t="s">
        <v>76</v>
      </c>
      <c r="B285" s="94" t="str">
        <f>VLOOKUP(A285,'CENTRO DE COSTOS'!A:D,4,FALSE)</f>
        <v>DIEGO FERNANDO HENAO CARDONA</v>
      </c>
      <c r="C285" s="94" t="str">
        <f>VLOOKUP(A285,'CENTRO DE COSTOS'!A:D,2,FALSE)</f>
        <v>0004-0003</v>
      </c>
      <c r="D285" s="8">
        <v>19548</v>
      </c>
      <c r="E285" s="8">
        <v>2773941</v>
      </c>
      <c r="F285" s="8">
        <v>10639</v>
      </c>
      <c r="G285" s="94" t="s">
        <v>1977</v>
      </c>
      <c r="H285" s="8" t="s">
        <v>171</v>
      </c>
      <c r="I285" s="8" t="s">
        <v>2581</v>
      </c>
      <c r="J285" s="8" t="s">
        <v>2582</v>
      </c>
      <c r="K285" s="8" t="s">
        <v>160</v>
      </c>
      <c r="L285" s="8" t="s">
        <v>2583</v>
      </c>
      <c r="M285" s="183">
        <v>45922.45416666667</v>
      </c>
      <c r="N285" s="183">
        <v>45924.638194444437</v>
      </c>
      <c r="O285" s="94" t="s">
        <v>1324</v>
      </c>
      <c r="P285" s="8" t="s">
        <v>1333</v>
      </c>
      <c r="Q285" s="8" t="s">
        <v>1375</v>
      </c>
      <c r="R285" s="8" t="s">
        <v>1393</v>
      </c>
      <c r="S285" s="94"/>
      <c r="T285" s="90"/>
      <c r="U285" s="8" t="s">
        <v>1328</v>
      </c>
      <c r="V285" s="8" t="s">
        <v>2584</v>
      </c>
      <c r="W285" s="8" t="s">
        <v>165</v>
      </c>
      <c r="X285" s="8" t="s">
        <v>2585</v>
      </c>
      <c r="Y285" s="8" t="s">
        <v>30</v>
      </c>
      <c r="Z285" s="8" t="s">
        <v>177</v>
      </c>
      <c r="AA285" s="8" t="s">
        <v>178</v>
      </c>
      <c r="AB285" s="8">
        <v>1</v>
      </c>
      <c r="AC285" s="8">
        <v>0</v>
      </c>
      <c r="AD285" s="86">
        <f>IF(W285="SOPORTE_TELEFÓNICO",'BASE LIQUIDACION REDEBAN 2025'!$B$19,IF(W285="ENVÍO",'BASE LIQUIDACION REDEBAN 2025'!$C$2,IF(Y285="TIPO I",'BASE LIQUIDACION REDEBAN 2025'!$C$2,IF(Y285="TIPO II",'BASE LIQUIDACION REDEBAN 2025'!$C$3,IF(Y285="TIPO III",'BASE LIQUIDACION REDEBAN 2025'!$C$4,IF(Y285="TIPO IV",'BASE LIQUIDACION REDEBAN 2025'!$C$5,IF(Z285="AEREO",'BASE LIQUIDACION REDEBAN 2025'!$B$6,'BASE LIQUIDACION REDEBAN 2025'!$C$5)))))))</f>
        <v>275728.78077800001</v>
      </c>
      <c r="AE285" s="86">
        <f>IF(OR(W285="SOPORTE_TELEFÓNICO",W285="ENVÍO"),0,IF(Y285="TIPO I",'BASE LIQUIDACION REDEBAN 2025'!$B$10,IF(Y285="TIPO II",'BASE LIQUIDACION REDEBAN 2025'!$B$11,IF(Y285="TIPO III",'BASE LIQUIDACION REDEBAN 2025'!$B$12,'BASE LIQUIDACION REDEBAN 2025'!$B$13))))</f>
        <v>196536.5258152</v>
      </c>
      <c r="AF285" s="86">
        <f t="shared" si="4"/>
        <v>275728.78077800001</v>
      </c>
      <c r="AG285" s="141"/>
      <c r="AH285" s="141"/>
    </row>
    <row r="286" spans="1:34" s="78" customFormat="1" ht="13.15">
      <c r="A286" s="8" t="s">
        <v>72</v>
      </c>
      <c r="B286" s="94" t="str">
        <f>VLOOKUP(A286,'CENTRO DE COSTOS'!A:D,4,FALSE)</f>
        <v>MIGUEL JULIÁN HERNÁNDEZ GUARÍN</v>
      </c>
      <c r="C286" s="94" t="str">
        <f>VLOOKUP(A286,'CENTRO DE COSTOS'!A:D,2,FALSE)</f>
        <v>0004-0008</v>
      </c>
      <c r="D286" s="8">
        <v>81001</v>
      </c>
      <c r="E286" s="8">
        <v>2773915</v>
      </c>
      <c r="F286" s="8">
        <v>51621</v>
      </c>
      <c r="G286" s="94" t="s">
        <v>1977</v>
      </c>
      <c r="H286" s="8" t="s">
        <v>869</v>
      </c>
      <c r="I286" s="8" t="s">
        <v>869</v>
      </c>
      <c r="J286" s="8" t="s">
        <v>2586</v>
      </c>
      <c r="K286" s="8" t="s">
        <v>160</v>
      </c>
      <c r="L286" s="8" t="s">
        <v>2587</v>
      </c>
      <c r="M286" s="183">
        <v>45922.449305555558</v>
      </c>
      <c r="N286" s="183">
        <v>45924.570833333331</v>
      </c>
      <c r="O286" s="94" t="s">
        <v>1324</v>
      </c>
      <c r="P286" s="8" t="s">
        <v>1333</v>
      </c>
      <c r="Q286" s="8" t="s">
        <v>1423</v>
      </c>
      <c r="R286" s="8" t="s">
        <v>1341</v>
      </c>
      <c r="S286" s="94"/>
      <c r="T286" s="90"/>
      <c r="U286" s="8" t="s">
        <v>1328</v>
      </c>
      <c r="V286" s="8" t="s">
        <v>2588</v>
      </c>
      <c r="W286" s="8" t="s">
        <v>165</v>
      </c>
      <c r="X286" s="8" t="s">
        <v>2589</v>
      </c>
      <c r="Y286" s="8" t="s">
        <v>167</v>
      </c>
      <c r="Z286" s="8" t="s">
        <v>205</v>
      </c>
      <c r="AA286" s="8" t="s">
        <v>874</v>
      </c>
      <c r="AB286" s="8">
        <v>1</v>
      </c>
      <c r="AC286" s="8">
        <v>0</v>
      </c>
      <c r="AD286" s="86">
        <f>IF(W286="SOPORTE_TELEFÓNICO",'BASE LIQUIDACION REDEBAN 2025'!$B$19,IF(W286="ENVÍO",'BASE LIQUIDACION REDEBAN 2025'!$C$2,IF(Y286="TIPO I",'BASE LIQUIDACION REDEBAN 2025'!$C$2,IF(Y286="TIPO II",'BASE LIQUIDACION REDEBAN 2025'!$C$3,IF(Y286="TIPO III",'BASE LIQUIDACION REDEBAN 2025'!$C$4,IF(Y286="TIPO IV",'BASE LIQUIDACION REDEBAN 2025'!$C$5,IF(Z286="AEREO",'BASE LIQUIDACION REDEBAN 2025'!$B$6,'BASE LIQUIDACION REDEBAN 2025'!$C$5)))))))</f>
        <v>988462.96268840006</v>
      </c>
      <c r="AE286" s="86">
        <f>IF(OR(W286="SOPORTE_TELEFÓNICO",W286="ENVÍO"),0,IF(Y286="TIPO I",'BASE LIQUIDACION REDEBAN 2025'!$B$10,IF(Y286="TIPO II",'BASE LIQUIDACION REDEBAN 2025'!$B$11,IF(Y286="TIPO III",'BASE LIQUIDACION REDEBAN 2025'!$B$12,'BASE LIQUIDACION REDEBAN 2025'!$B$13))))</f>
        <v>196536.5258152</v>
      </c>
      <c r="AF286" s="86">
        <f t="shared" si="4"/>
        <v>988462.96268840006</v>
      </c>
      <c r="AG286" s="141"/>
      <c r="AH286" s="141"/>
    </row>
    <row r="287" spans="1:34" s="78" customFormat="1" ht="13.15">
      <c r="A287" s="8" t="s">
        <v>68</v>
      </c>
      <c r="B287" s="94" t="str">
        <f>VLOOKUP(A287,'CENTRO DE COSTOS'!A:D,4,FALSE)</f>
        <v>WILLIAM ASDRUBAL ROZO ROZO</v>
      </c>
      <c r="C287" s="94" t="str">
        <f>VLOOKUP(A287,'CENTRO DE COSTOS'!A:D,2,FALSE)</f>
        <v>0004-0004</v>
      </c>
      <c r="D287" s="8">
        <v>97001</v>
      </c>
      <c r="E287" s="8">
        <v>2773574</v>
      </c>
      <c r="F287" s="8">
        <v>22566</v>
      </c>
      <c r="G287" s="94" t="s">
        <v>1977</v>
      </c>
      <c r="H287" s="8" t="s">
        <v>2590</v>
      </c>
      <c r="I287" s="8" t="s">
        <v>2591</v>
      </c>
      <c r="J287" s="8" t="s">
        <v>2592</v>
      </c>
      <c r="K287" s="8" t="s">
        <v>160</v>
      </c>
      <c r="L287" s="8" t="s">
        <v>2593</v>
      </c>
      <c r="M287" s="183">
        <v>45922.4375</v>
      </c>
      <c r="N287" s="183">
        <v>45922.501388888893</v>
      </c>
      <c r="O287" s="94" t="s">
        <v>1324</v>
      </c>
      <c r="P287" s="8" t="s">
        <v>1333</v>
      </c>
      <c r="Q287" s="8" t="s">
        <v>1375</v>
      </c>
      <c r="R287" s="8" t="s">
        <v>1341</v>
      </c>
      <c r="S287" s="94"/>
      <c r="T287" s="90"/>
      <c r="U287" s="8" t="s">
        <v>1328</v>
      </c>
      <c r="V287" s="8" t="s">
        <v>2594</v>
      </c>
      <c r="W287" s="8" t="s">
        <v>1552</v>
      </c>
      <c r="X287" s="8" t="s">
        <v>1553</v>
      </c>
      <c r="Y287" s="8" t="s">
        <v>167</v>
      </c>
      <c r="Z287" s="8" t="s">
        <v>205</v>
      </c>
      <c r="AA287" s="8" t="s">
        <v>2073</v>
      </c>
      <c r="AB287" s="8">
        <v>0</v>
      </c>
      <c r="AC287" s="8">
        <v>0</v>
      </c>
      <c r="AD287" s="86">
        <f>IF(W287="SOPORTE_TELEFÓNICO",'BASE LIQUIDACION REDEBAN 2025'!$B$19,IF(W287="ENVÍO",'BASE LIQUIDACION REDEBAN 2025'!$C$2,IF(Y287="TIPO I",'BASE LIQUIDACION REDEBAN 2025'!$C$2,IF(Y287="TIPO II",'BASE LIQUIDACION REDEBAN 2025'!$C$3,IF(Y287="TIPO III",'BASE LIQUIDACION REDEBAN 2025'!$C$4,IF(Y287="TIPO IV",'BASE LIQUIDACION REDEBAN 2025'!$C$5,IF(Z287="AEREO",'BASE LIQUIDACION REDEBAN 2025'!$B$6,'BASE LIQUIDACION REDEBAN 2025'!$C$5)))))))</f>
        <v>41241.0800752</v>
      </c>
      <c r="AE287" s="86">
        <f>IF(OR(W287="SOPORTE_TELEFÓNICO",W287="ENVÍO"),0,IF(Y287="TIPO I",'BASE LIQUIDACION REDEBAN 2025'!$B$10,IF(Y287="TIPO II",'BASE LIQUIDACION REDEBAN 2025'!$B$11,IF(Y287="TIPO III",'BASE LIQUIDACION REDEBAN 2025'!$B$12,'BASE LIQUIDACION REDEBAN 2025'!$B$13))))</f>
        <v>0</v>
      </c>
      <c r="AF287" s="86">
        <f t="shared" si="4"/>
        <v>41241.0800752</v>
      </c>
      <c r="AG287" s="141"/>
      <c r="AH287" s="141"/>
    </row>
    <row r="288" spans="1:34" s="78" customFormat="1" ht="13.15">
      <c r="A288" s="8" t="s">
        <v>72</v>
      </c>
      <c r="B288" s="94" t="str">
        <f>VLOOKUP(A288,'CENTRO DE COSTOS'!A:D,4,FALSE)</f>
        <v>MIGUEL JULIÁN HERNÁNDEZ GUARÍN</v>
      </c>
      <c r="C288" s="94" t="str">
        <f>VLOOKUP(A288,'CENTRO DE COSTOS'!A:D,2,FALSE)</f>
        <v>0004-0008</v>
      </c>
      <c r="D288" s="8">
        <v>68209</v>
      </c>
      <c r="E288" s="8">
        <v>2773387</v>
      </c>
      <c r="F288" s="8">
        <v>80256</v>
      </c>
      <c r="G288" s="94" t="s">
        <v>1977</v>
      </c>
      <c r="H288" s="8" t="s">
        <v>224</v>
      </c>
      <c r="I288" s="8" t="s">
        <v>2595</v>
      </c>
      <c r="J288" s="8" t="s">
        <v>2596</v>
      </c>
      <c r="K288" s="8" t="s">
        <v>160</v>
      </c>
      <c r="L288" s="8" t="s">
        <v>2597</v>
      </c>
      <c r="M288" s="183">
        <v>45922.436111111107</v>
      </c>
      <c r="N288" s="183">
        <v>45923.649305555547</v>
      </c>
      <c r="O288" s="94" t="s">
        <v>1324</v>
      </c>
      <c r="P288" s="8" t="s">
        <v>1333</v>
      </c>
      <c r="Q288" s="8" t="s">
        <v>1351</v>
      </c>
      <c r="R288" s="8" t="s">
        <v>1352</v>
      </c>
      <c r="S288" s="94"/>
      <c r="T288" s="90"/>
      <c r="U288" s="8" t="s">
        <v>1328</v>
      </c>
      <c r="V288" s="8" t="s">
        <v>2598</v>
      </c>
      <c r="W288" s="8" t="s">
        <v>165</v>
      </c>
      <c r="X288" s="8" t="s">
        <v>2599</v>
      </c>
      <c r="Y288" s="8" t="s">
        <v>30</v>
      </c>
      <c r="Z288" s="8" t="s">
        <v>177</v>
      </c>
      <c r="AA288" s="8" t="s">
        <v>230</v>
      </c>
      <c r="AB288" s="8">
        <v>1</v>
      </c>
      <c r="AC288" s="8">
        <v>0</v>
      </c>
      <c r="AD288" s="86">
        <f>IF(W288="SOPORTE_TELEFÓNICO",'BASE LIQUIDACION REDEBAN 2025'!$B$19,IF(W288="ENVÍO",'BASE LIQUIDACION REDEBAN 2025'!$C$2,IF(Y288="TIPO I",'BASE LIQUIDACION REDEBAN 2025'!$C$2,IF(Y288="TIPO II",'BASE LIQUIDACION REDEBAN 2025'!$C$3,IF(Y288="TIPO III",'BASE LIQUIDACION REDEBAN 2025'!$C$4,IF(Y288="TIPO IV",'BASE LIQUIDACION REDEBAN 2025'!$C$5,IF(Z288="AEREO",'BASE LIQUIDACION REDEBAN 2025'!$B$6,'BASE LIQUIDACION REDEBAN 2025'!$C$5)))))))</f>
        <v>275728.78077800001</v>
      </c>
      <c r="AE288" s="86">
        <f>IF(OR(W288="SOPORTE_TELEFÓNICO",W288="ENVÍO"),0,IF(Y288="TIPO I",'BASE LIQUIDACION REDEBAN 2025'!$B$10,IF(Y288="TIPO II",'BASE LIQUIDACION REDEBAN 2025'!$B$11,IF(Y288="TIPO III",'BASE LIQUIDACION REDEBAN 2025'!$B$12,'BASE LIQUIDACION REDEBAN 2025'!$B$13))))</f>
        <v>196536.5258152</v>
      </c>
      <c r="AF288" s="86">
        <f t="shared" si="4"/>
        <v>275728.78077800001</v>
      </c>
      <c r="AG288" s="141"/>
      <c r="AH288" s="141"/>
    </row>
    <row r="289" spans="1:34" s="78" customFormat="1" ht="13.15">
      <c r="A289" s="8" t="s">
        <v>94</v>
      </c>
      <c r="B289" s="94" t="str">
        <f>VLOOKUP(A289,'CENTRO DE COSTOS'!A:D,4,FALSE)</f>
        <v>DIEGO FERNANDO HENAO CARDONA</v>
      </c>
      <c r="C289" s="94" t="str">
        <f>VLOOKUP(A289,'CENTRO DE COSTOS'!A:D,2,FALSE)</f>
        <v>0004-0002</v>
      </c>
      <c r="D289" s="8">
        <v>63001</v>
      </c>
      <c r="E289" s="8">
        <v>2773316</v>
      </c>
      <c r="F289" s="8">
        <v>20487</v>
      </c>
      <c r="G289" s="94" t="s">
        <v>1977</v>
      </c>
      <c r="H289" s="8" t="s">
        <v>732</v>
      </c>
      <c r="I289" s="8" t="s">
        <v>733</v>
      </c>
      <c r="J289" s="8" t="s">
        <v>2600</v>
      </c>
      <c r="K289" s="8" t="s">
        <v>160</v>
      </c>
      <c r="L289" s="8" t="s">
        <v>2601</v>
      </c>
      <c r="M289" s="183">
        <v>45922.423611111109</v>
      </c>
      <c r="N289" s="183">
        <v>45922.69027777778</v>
      </c>
      <c r="O289" s="94" t="s">
        <v>1324</v>
      </c>
      <c r="P289" s="8" t="s">
        <v>1333</v>
      </c>
      <c r="Q289" s="8" t="s">
        <v>1676</v>
      </c>
      <c r="R289" s="8" t="s">
        <v>1677</v>
      </c>
      <c r="S289" s="94"/>
      <c r="T289" s="90"/>
      <c r="U289" s="8" t="s">
        <v>1328</v>
      </c>
      <c r="V289" s="8" t="s">
        <v>2602</v>
      </c>
      <c r="W289" s="8" t="s">
        <v>165</v>
      </c>
      <c r="X289" s="8" t="s">
        <v>2603</v>
      </c>
      <c r="Y289" s="8" t="s">
        <v>28</v>
      </c>
      <c r="Z289" s="8" t="s">
        <v>177</v>
      </c>
      <c r="AA289" s="8" t="s">
        <v>737</v>
      </c>
      <c r="AB289" s="8">
        <v>1</v>
      </c>
      <c r="AC289" s="8">
        <v>0</v>
      </c>
      <c r="AD289" s="86">
        <f>IF(W289="SOPORTE_TELEFÓNICO",'BASE LIQUIDACION REDEBAN 2025'!$B$19,IF(W289="ENVÍO",'BASE LIQUIDACION REDEBAN 2025'!$C$2,IF(Y289="TIPO I",'BASE LIQUIDACION REDEBAN 2025'!$C$2,IF(Y289="TIPO II",'BASE LIQUIDACION REDEBAN 2025'!$C$3,IF(Y289="TIPO III",'BASE LIQUIDACION REDEBAN 2025'!$C$4,IF(Y289="TIPO IV",'BASE LIQUIDACION REDEBAN 2025'!$C$5,IF(Z289="AEREO",'BASE LIQUIDACION REDEBAN 2025'!$B$6,'BASE LIQUIDACION REDEBAN 2025'!$C$5)))))))</f>
        <v>144967.87232000002</v>
      </c>
      <c r="AE289" s="86">
        <f>IF(OR(W289="SOPORTE_TELEFÓNICO",W289="ENVÍO"),0,IF(Y289="TIPO I",'BASE LIQUIDACION REDEBAN 2025'!$B$10,IF(Y289="TIPO II",'BASE LIQUIDACION REDEBAN 2025'!$B$11,IF(Y289="TIPO III",'BASE LIQUIDACION REDEBAN 2025'!$B$12,'BASE LIQUIDACION REDEBAN 2025'!$B$13))))</f>
        <v>140395.6348884</v>
      </c>
      <c r="AF289" s="86">
        <f t="shared" si="4"/>
        <v>144967.87232000002</v>
      </c>
      <c r="AG289" s="141"/>
      <c r="AH289" s="141"/>
    </row>
    <row r="290" spans="1:34" s="78" customFormat="1" ht="13.15">
      <c r="A290" s="8" t="s">
        <v>90</v>
      </c>
      <c r="B290" s="94" t="str">
        <f>VLOOKUP(A290,'CENTRO DE COSTOS'!A:D,4,FALSE)</f>
        <v>JUAN SEBASTIÁN RÍOS CASTRILLÓN</v>
      </c>
      <c r="C290" s="94" t="str">
        <f>VLOOKUP(A290,'CENTRO DE COSTOS'!A:D,2,FALSE)</f>
        <v>0004-0005</v>
      </c>
      <c r="D290" s="8">
        <v>5002</v>
      </c>
      <c r="E290" s="8">
        <v>2773071</v>
      </c>
      <c r="F290" s="8">
        <v>73516</v>
      </c>
      <c r="G290" s="94" t="s">
        <v>1977</v>
      </c>
      <c r="H290" s="8" t="s">
        <v>249</v>
      </c>
      <c r="I290" s="8" t="s">
        <v>2604</v>
      </c>
      <c r="J290" s="8" t="s">
        <v>2605</v>
      </c>
      <c r="K290" s="8" t="s">
        <v>160</v>
      </c>
      <c r="L290" s="8" t="s">
        <v>2606</v>
      </c>
      <c r="M290" s="183">
        <v>45922.416666666657</v>
      </c>
      <c r="N290" s="183">
        <v>45924.438194444447</v>
      </c>
      <c r="O290" s="94" t="s">
        <v>1324</v>
      </c>
      <c r="P290" s="8" t="s">
        <v>1333</v>
      </c>
      <c r="Q290" s="8" t="s">
        <v>1326</v>
      </c>
      <c r="R290" s="8" t="s">
        <v>1381</v>
      </c>
      <c r="S290" s="94"/>
      <c r="T290" s="90"/>
      <c r="U290" s="8" t="s">
        <v>1328</v>
      </c>
      <c r="V290" s="8" t="s">
        <v>2607</v>
      </c>
      <c r="W290" s="8" t="s">
        <v>165</v>
      </c>
      <c r="X290" s="8" t="s">
        <v>2608</v>
      </c>
      <c r="Y290" s="8" t="s">
        <v>30</v>
      </c>
      <c r="Z290" s="8" t="s">
        <v>177</v>
      </c>
      <c r="AA290" s="8" t="s">
        <v>400</v>
      </c>
      <c r="AB290" s="8">
        <v>1</v>
      </c>
      <c r="AC290" s="8">
        <v>0</v>
      </c>
      <c r="AD290" s="86">
        <f>IF(W290="SOPORTE_TELEFÓNICO",'BASE LIQUIDACION REDEBAN 2025'!$B$19,IF(W290="ENVÍO",'BASE LIQUIDACION REDEBAN 2025'!$C$2,IF(Y290="TIPO I",'BASE LIQUIDACION REDEBAN 2025'!$C$2,IF(Y290="TIPO II",'BASE LIQUIDACION REDEBAN 2025'!$C$3,IF(Y290="TIPO III",'BASE LIQUIDACION REDEBAN 2025'!$C$4,IF(Y290="TIPO IV",'BASE LIQUIDACION REDEBAN 2025'!$C$5,IF(Z290="AEREO",'BASE LIQUIDACION REDEBAN 2025'!$B$6,'BASE LIQUIDACION REDEBAN 2025'!$C$5)))))))</f>
        <v>275728.78077800001</v>
      </c>
      <c r="AE290" s="86">
        <f>IF(OR(W290="SOPORTE_TELEFÓNICO",W290="ENVÍO"),0,IF(Y290="TIPO I",'BASE LIQUIDACION REDEBAN 2025'!$B$10,IF(Y290="TIPO II",'BASE LIQUIDACION REDEBAN 2025'!$B$11,IF(Y290="TIPO III",'BASE LIQUIDACION REDEBAN 2025'!$B$12,'BASE LIQUIDACION REDEBAN 2025'!$B$13))))</f>
        <v>196536.5258152</v>
      </c>
      <c r="AF290" s="86">
        <f t="shared" si="4"/>
        <v>275728.78077800001</v>
      </c>
      <c r="AG290" s="141"/>
      <c r="AH290" s="141"/>
    </row>
    <row r="291" spans="1:34" s="78" customFormat="1" ht="13.15">
      <c r="A291" s="8" t="s">
        <v>68</v>
      </c>
      <c r="B291" s="94" t="str">
        <f>VLOOKUP(A291,'CENTRO DE COSTOS'!A:D,4,FALSE)</f>
        <v>WILLIAM ASDRUBAL ROZO ROZO</v>
      </c>
      <c r="C291" s="94" t="str">
        <f>VLOOKUP(A291,'CENTRO DE COSTOS'!A:D,2,FALSE)</f>
        <v>0004-0004</v>
      </c>
      <c r="D291" s="8">
        <v>25307</v>
      </c>
      <c r="E291" s="8">
        <v>2772572</v>
      </c>
      <c r="F291" s="8">
        <v>65680</v>
      </c>
      <c r="G291" s="94" t="s">
        <v>1977</v>
      </c>
      <c r="H291" s="8" t="s">
        <v>417</v>
      </c>
      <c r="I291" s="8" t="s">
        <v>2609</v>
      </c>
      <c r="J291" s="8" t="s">
        <v>2610</v>
      </c>
      <c r="K291" s="8" t="s">
        <v>160</v>
      </c>
      <c r="L291" s="8" t="s">
        <v>2611</v>
      </c>
      <c r="M291" s="183">
        <v>45922.393750000003</v>
      </c>
      <c r="N291" s="183">
        <v>45923.644444444442</v>
      </c>
      <c r="O291" s="94" t="s">
        <v>1324</v>
      </c>
      <c r="P291" s="8" t="s">
        <v>1333</v>
      </c>
      <c r="Q291" s="8" t="s">
        <v>1334</v>
      </c>
      <c r="R291" s="8" t="s">
        <v>1335</v>
      </c>
      <c r="S291" s="94"/>
      <c r="T291" s="90"/>
      <c r="U291" s="8" t="s">
        <v>1328</v>
      </c>
      <c r="V291" s="8" t="s">
        <v>2612</v>
      </c>
      <c r="W291" s="8" t="s">
        <v>165</v>
      </c>
      <c r="X291" s="8" t="s">
        <v>2613</v>
      </c>
      <c r="Y291" s="8" t="s">
        <v>30</v>
      </c>
      <c r="Z291" s="8" t="s">
        <v>177</v>
      </c>
      <c r="AA291" s="8" t="s">
        <v>1877</v>
      </c>
      <c r="AB291" s="8">
        <v>1</v>
      </c>
      <c r="AC291" s="8">
        <v>0</v>
      </c>
      <c r="AD291" s="86">
        <f>IF(W291="SOPORTE_TELEFÓNICO",'BASE LIQUIDACION REDEBAN 2025'!$B$19,IF(W291="ENVÍO",'BASE LIQUIDACION REDEBAN 2025'!$C$2,IF(Y291="TIPO I",'BASE LIQUIDACION REDEBAN 2025'!$C$2,IF(Y291="TIPO II",'BASE LIQUIDACION REDEBAN 2025'!$C$3,IF(Y291="TIPO III",'BASE LIQUIDACION REDEBAN 2025'!$C$4,IF(Y291="TIPO IV",'BASE LIQUIDACION REDEBAN 2025'!$C$5,IF(Z291="AEREO",'BASE LIQUIDACION REDEBAN 2025'!$B$6,'BASE LIQUIDACION REDEBAN 2025'!$C$5)))))))</f>
        <v>275728.78077800001</v>
      </c>
      <c r="AE291" s="86">
        <f>IF(OR(W291="SOPORTE_TELEFÓNICO",W291="ENVÍO"),0,IF(Y291="TIPO I",'BASE LIQUIDACION REDEBAN 2025'!$B$10,IF(Y291="TIPO II",'BASE LIQUIDACION REDEBAN 2025'!$B$11,IF(Y291="TIPO III",'BASE LIQUIDACION REDEBAN 2025'!$B$12,'BASE LIQUIDACION REDEBAN 2025'!$B$13))))</f>
        <v>196536.5258152</v>
      </c>
      <c r="AF291" s="86">
        <f t="shared" si="4"/>
        <v>275728.78077800001</v>
      </c>
      <c r="AG291" s="141"/>
      <c r="AH291" s="141"/>
    </row>
    <row r="292" spans="1:34" s="78" customFormat="1" ht="13.15">
      <c r="A292" s="8" t="s">
        <v>99</v>
      </c>
      <c r="B292" s="94" t="str">
        <f>VLOOKUP(A292,'CENTRO DE COSTOS'!A:D,4,FALSE)</f>
        <v>JOSE MAURICIO HERNANDEZ ROJAS</v>
      </c>
      <c r="C292" s="94" t="str">
        <f>VLOOKUP(A292,'CENTRO DE COSTOS'!A:D,2,FALSE)</f>
        <v>0004-0001</v>
      </c>
      <c r="D292" s="8">
        <v>20001</v>
      </c>
      <c r="E292" s="8">
        <v>2772613</v>
      </c>
      <c r="F292" s="8">
        <v>79802</v>
      </c>
      <c r="G292" s="94" t="s">
        <v>1977</v>
      </c>
      <c r="H292" s="8" t="s">
        <v>596</v>
      </c>
      <c r="I292" s="8" t="s">
        <v>99</v>
      </c>
      <c r="J292" s="8" t="s">
        <v>2614</v>
      </c>
      <c r="K292" s="8" t="s">
        <v>160</v>
      </c>
      <c r="L292" s="8" t="s">
        <v>2615</v>
      </c>
      <c r="M292" s="183">
        <v>45922.39166666667</v>
      </c>
      <c r="N292" s="183">
        <v>45923.370138888888</v>
      </c>
      <c r="O292" s="94" t="s">
        <v>1324</v>
      </c>
      <c r="P292" s="8" t="s">
        <v>1333</v>
      </c>
      <c r="Q292" s="8" t="s">
        <v>1628</v>
      </c>
      <c r="R292" s="8" t="s">
        <v>1341</v>
      </c>
      <c r="S292" s="94"/>
      <c r="T292" s="90"/>
      <c r="U292" s="8" t="s">
        <v>1328</v>
      </c>
      <c r="V292" s="8" t="s">
        <v>2616</v>
      </c>
      <c r="W292" s="8" t="s">
        <v>165</v>
      </c>
      <c r="X292" s="8" t="s">
        <v>2617</v>
      </c>
      <c r="Y292" s="8" t="s">
        <v>25</v>
      </c>
      <c r="Z292" s="8" t="s">
        <v>177</v>
      </c>
      <c r="AA292" s="8" t="s">
        <v>600</v>
      </c>
      <c r="AB292" s="8">
        <v>1</v>
      </c>
      <c r="AC292" s="8">
        <v>0</v>
      </c>
      <c r="AD292" s="86">
        <f>IF(W292="SOPORTE_TELEFÓNICO",'BASE LIQUIDACION REDEBAN 2025'!$B$19,IF(W292="ENVÍO",'BASE LIQUIDACION REDEBAN 2025'!$C$2,IF(Y292="TIPO I",'BASE LIQUIDACION REDEBAN 2025'!$C$2,IF(Y292="TIPO II",'BASE LIQUIDACION REDEBAN 2025'!$C$3,IF(Y292="TIPO III",'BASE LIQUIDACION REDEBAN 2025'!$C$4,IF(Y292="TIPO IV",'BASE LIQUIDACION REDEBAN 2025'!$C$5,IF(Z292="AEREO",'BASE LIQUIDACION REDEBAN 2025'!$B$6,'BASE LIQUIDACION REDEBAN 2025'!$C$5)))))))</f>
        <v>65960.072302</v>
      </c>
      <c r="AE292" s="86">
        <f>IF(OR(W292="SOPORTE_TELEFÓNICO",W292="ENVÍO"),0,IF(Y292="TIPO I",'BASE LIQUIDACION REDEBAN 2025'!$B$10,IF(Y292="TIPO II",'BASE LIQUIDACION REDEBAN 2025'!$B$11,IF(Y292="TIPO III",'BASE LIQUIDACION REDEBAN 2025'!$B$12,'BASE LIQUIDACION REDEBAN 2025'!$B$13))))</f>
        <v>75096.394270399993</v>
      </c>
      <c r="AF292" s="86">
        <f t="shared" si="4"/>
        <v>65960.072302</v>
      </c>
      <c r="AG292" s="141"/>
      <c r="AH292" s="141"/>
    </row>
    <row r="293" spans="1:34" s="78" customFormat="1" ht="13.15">
      <c r="A293" s="8" t="s">
        <v>94</v>
      </c>
      <c r="B293" s="94" t="str">
        <f>VLOOKUP(A293,'CENTRO DE COSTOS'!A:D,4,FALSE)</f>
        <v>DIEGO FERNANDO HENAO CARDONA</v>
      </c>
      <c r="C293" s="94" t="str">
        <f>VLOOKUP(A293,'CENTRO DE COSTOS'!A:D,2,FALSE)</f>
        <v>0004-0002</v>
      </c>
      <c r="D293" s="8">
        <v>66001</v>
      </c>
      <c r="E293" s="8">
        <v>2772169</v>
      </c>
      <c r="F293" s="8">
        <v>17109</v>
      </c>
      <c r="G293" s="94" t="s">
        <v>1977</v>
      </c>
      <c r="H293" s="8" t="s">
        <v>186</v>
      </c>
      <c r="I293" s="8" t="s">
        <v>94</v>
      </c>
      <c r="J293" s="8" t="s">
        <v>2270</v>
      </c>
      <c r="K293" s="8" t="s">
        <v>160</v>
      </c>
      <c r="L293" s="8" t="s">
        <v>2618</v>
      </c>
      <c r="M293" s="183">
        <v>45922.378472222219</v>
      </c>
      <c r="N293" s="183">
        <v>45922.635416666657</v>
      </c>
      <c r="O293" s="94" t="s">
        <v>1324</v>
      </c>
      <c r="P293" s="8" t="s">
        <v>1325</v>
      </c>
      <c r="Q293" s="8" t="s">
        <v>1351</v>
      </c>
      <c r="R293" s="8" t="s">
        <v>1689</v>
      </c>
      <c r="S293" s="94"/>
      <c r="T293" s="90"/>
      <c r="U293" s="8" t="s">
        <v>1328</v>
      </c>
      <c r="V293" s="8" t="s">
        <v>2619</v>
      </c>
      <c r="W293" s="8" t="s">
        <v>165</v>
      </c>
      <c r="X293" s="8" t="s">
        <v>2273</v>
      </c>
      <c r="Y293" s="8" t="s">
        <v>25</v>
      </c>
      <c r="Z293" s="8" t="s">
        <v>177</v>
      </c>
      <c r="AA293" s="8" t="s">
        <v>191</v>
      </c>
      <c r="AB293" s="8">
        <v>1</v>
      </c>
      <c r="AC293" s="8">
        <v>0</v>
      </c>
      <c r="AD293" s="86">
        <f>IF(W293="SOPORTE_TELEFÓNICO",'BASE LIQUIDACION REDEBAN 2025'!$B$19,IF(W293="ENVÍO",'BASE LIQUIDACION REDEBAN 2025'!$C$2,IF(Y293="TIPO I",'BASE LIQUIDACION REDEBAN 2025'!$C$2,IF(Y293="TIPO II",'BASE LIQUIDACION REDEBAN 2025'!$C$3,IF(Y293="TIPO III",'BASE LIQUIDACION REDEBAN 2025'!$C$4,IF(Y293="TIPO IV",'BASE LIQUIDACION REDEBAN 2025'!$C$5,IF(Z293="AEREO",'BASE LIQUIDACION REDEBAN 2025'!$B$6,'BASE LIQUIDACION REDEBAN 2025'!$C$5)))))))</f>
        <v>65960.072302</v>
      </c>
      <c r="AE293" s="86">
        <f>IF(OR(W293="SOPORTE_TELEFÓNICO",W293="ENVÍO"),0,IF(Y293="TIPO I",'BASE LIQUIDACION REDEBAN 2025'!$B$10,IF(Y293="TIPO II",'BASE LIQUIDACION REDEBAN 2025'!$B$11,IF(Y293="TIPO III",'BASE LIQUIDACION REDEBAN 2025'!$B$12,'BASE LIQUIDACION REDEBAN 2025'!$B$13))))</f>
        <v>75096.394270399993</v>
      </c>
      <c r="AF293" s="86">
        <f t="shared" si="4"/>
        <v>65960.072302</v>
      </c>
      <c r="AG293" s="141"/>
      <c r="AH293" s="141"/>
    </row>
    <row r="294" spans="1:34" s="78" customFormat="1" ht="13.15">
      <c r="A294" s="8" t="s">
        <v>92</v>
      </c>
      <c r="B294" s="94" t="str">
        <f>VLOOKUP(A294,'CENTRO DE COSTOS'!A:D,4,FALSE)</f>
        <v>KEVIN ALEXIS CORZO BUSTOS</v>
      </c>
      <c r="C294" s="94" t="str">
        <f>VLOOKUP(A294,'CENTRO DE COSTOS'!A:D,2,FALSE)</f>
        <v>0004-0007</v>
      </c>
      <c r="D294" s="8">
        <v>41001</v>
      </c>
      <c r="E294" s="8">
        <v>2772091</v>
      </c>
      <c r="F294" s="8">
        <v>39582</v>
      </c>
      <c r="G294" s="94" t="s">
        <v>1977</v>
      </c>
      <c r="H294" s="8" t="s">
        <v>430</v>
      </c>
      <c r="I294" s="8" t="s">
        <v>92</v>
      </c>
      <c r="J294" s="8" t="s">
        <v>2620</v>
      </c>
      <c r="K294" s="8" t="s">
        <v>160</v>
      </c>
      <c r="L294" s="8" t="s">
        <v>2621</v>
      </c>
      <c r="M294" s="183">
        <v>45922.377083333333</v>
      </c>
      <c r="N294" s="183">
        <v>45923.365277777782</v>
      </c>
      <c r="O294" s="94" t="s">
        <v>1324</v>
      </c>
      <c r="P294" s="8" t="s">
        <v>1333</v>
      </c>
      <c r="Q294" s="8" t="s">
        <v>1334</v>
      </c>
      <c r="R294" s="8" t="s">
        <v>1335</v>
      </c>
      <c r="S294" s="94"/>
      <c r="T294" s="90"/>
      <c r="U294" s="8" t="s">
        <v>1328</v>
      </c>
      <c r="V294" s="8" t="s">
        <v>2622</v>
      </c>
      <c r="W294" s="8" t="s">
        <v>165</v>
      </c>
      <c r="X294" s="8" t="s">
        <v>2623</v>
      </c>
      <c r="Y294" s="8" t="s">
        <v>25</v>
      </c>
      <c r="Z294" s="8" t="s">
        <v>177</v>
      </c>
      <c r="AA294" s="8" t="s">
        <v>1416</v>
      </c>
      <c r="AB294" s="8">
        <v>1</v>
      </c>
      <c r="AC294" s="8">
        <v>0</v>
      </c>
      <c r="AD294" s="86">
        <f>IF(W294="SOPORTE_TELEFÓNICO",'BASE LIQUIDACION REDEBAN 2025'!$B$19,IF(W294="ENVÍO",'BASE LIQUIDACION REDEBAN 2025'!$C$2,IF(Y294="TIPO I",'BASE LIQUIDACION REDEBAN 2025'!$C$2,IF(Y294="TIPO II",'BASE LIQUIDACION REDEBAN 2025'!$C$3,IF(Y294="TIPO III",'BASE LIQUIDACION REDEBAN 2025'!$C$4,IF(Y294="TIPO IV",'BASE LIQUIDACION REDEBAN 2025'!$C$5,IF(Z294="AEREO",'BASE LIQUIDACION REDEBAN 2025'!$B$6,'BASE LIQUIDACION REDEBAN 2025'!$C$5)))))))</f>
        <v>65960.072302</v>
      </c>
      <c r="AE294" s="86">
        <f>IF(OR(W294="SOPORTE_TELEFÓNICO",W294="ENVÍO"),0,IF(Y294="TIPO I",'BASE LIQUIDACION REDEBAN 2025'!$B$10,IF(Y294="TIPO II",'BASE LIQUIDACION REDEBAN 2025'!$B$11,IF(Y294="TIPO III",'BASE LIQUIDACION REDEBAN 2025'!$B$12,'BASE LIQUIDACION REDEBAN 2025'!$B$13))))</f>
        <v>75096.394270399993</v>
      </c>
      <c r="AF294" s="86">
        <f t="shared" si="4"/>
        <v>65960.072302</v>
      </c>
      <c r="AG294" s="141"/>
      <c r="AH294" s="141"/>
    </row>
    <row r="295" spans="1:34" s="78" customFormat="1" ht="13.15">
      <c r="A295" s="8" t="s">
        <v>90</v>
      </c>
      <c r="B295" s="94" t="str">
        <f>VLOOKUP(A295,'CENTRO DE COSTOS'!A:D,4,FALSE)</f>
        <v>JUAN SEBASTIÁN RÍOS CASTRILLÓN</v>
      </c>
      <c r="C295" s="94" t="str">
        <f>VLOOKUP(A295,'CENTRO DE COSTOS'!A:D,2,FALSE)</f>
        <v>0004-0005</v>
      </c>
      <c r="D295" s="8">
        <v>5001</v>
      </c>
      <c r="E295" s="8">
        <v>2772085</v>
      </c>
      <c r="F295" s="8">
        <v>26225</v>
      </c>
      <c r="G295" s="94" t="s">
        <v>1977</v>
      </c>
      <c r="H295" s="8" t="s">
        <v>249</v>
      </c>
      <c r="I295" s="8" t="s">
        <v>90</v>
      </c>
      <c r="J295" s="8" t="s">
        <v>2624</v>
      </c>
      <c r="K295" s="8" t="s">
        <v>160</v>
      </c>
      <c r="L295" s="8" t="s">
        <v>2625</v>
      </c>
      <c r="M295" s="183">
        <v>45922.376388888893</v>
      </c>
      <c r="N295" s="183">
        <v>45922.640972222223</v>
      </c>
      <c r="O295" s="94" t="s">
        <v>1324</v>
      </c>
      <c r="P295" s="8" t="s">
        <v>1333</v>
      </c>
      <c r="Q295" s="8" t="s">
        <v>1423</v>
      </c>
      <c r="R295" s="8" t="s">
        <v>1341</v>
      </c>
      <c r="S295" s="94"/>
      <c r="T295" s="90"/>
      <c r="U295" s="8" t="s">
        <v>1328</v>
      </c>
      <c r="V295" s="8" t="s">
        <v>2626</v>
      </c>
      <c r="W295" s="8" t="s">
        <v>165</v>
      </c>
      <c r="X295" s="8" t="s">
        <v>2627</v>
      </c>
      <c r="Y295" s="8" t="s">
        <v>25</v>
      </c>
      <c r="Z295" s="8" t="s">
        <v>177</v>
      </c>
      <c r="AA295" s="8" t="s">
        <v>1483</v>
      </c>
      <c r="AB295" s="8">
        <v>1</v>
      </c>
      <c r="AC295" s="8">
        <v>0</v>
      </c>
      <c r="AD295" s="86">
        <f>IF(W295="SOPORTE_TELEFÓNICO",'BASE LIQUIDACION REDEBAN 2025'!$B$19,IF(W295="ENVÍO",'BASE LIQUIDACION REDEBAN 2025'!$C$2,IF(Y295="TIPO I",'BASE LIQUIDACION REDEBAN 2025'!$C$2,IF(Y295="TIPO II",'BASE LIQUIDACION REDEBAN 2025'!$C$3,IF(Y295="TIPO III",'BASE LIQUIDACION REDEBAN 2025'!$C$4,IF(Y295="TIPO IV",'BASE LIQUIDACION REDEBAN 2025'!$C$5,IF(Z295="AEREO",'BASE LIQUIDACION REDEBAN 2025'!$B$6,'BASE LIQUIDACION REDEBAN 2025'!$C$5)))))))</f>
        <v>65960.072302</v>
      </c>
      <c r="AE295" s="86">
        <f>IF(OR(W295="SOPORTE_TELEFÓNICO",W295="ENVÍO"),0,IF(Y295="TIPO I",'BASE LIQUIDACION REDEBAN 2025'!$B$10,IF(Y295="TIPO II",'BASE LIQUIDACION REDEBAN 2025'!$B$11,IF(Y295="TIPO III",'BASE LIQUIDACION REDEBAN 2025'!$B$12,'BASE LIQUIDACION REDEBAN 2025'!$B$13))))</f>
        <v>75096.394270399993</v>
      </c>
      <c r="AF295" s="86">
        <f t="shared" si="4"/>
        <v>65960.072302</v>
      </c>
      <c r="AG295" s="141"/>
      <c r="AH295" s="141"/>
    </row>
    <row r="296" spans="1:34" s="78" customFormat="1" ht="13.15">
      <c r="A296" s="8" t="s">
        <v>90</v>
      </c>
      <c r="B296" s="94" t="str">
        <f>VLOOKUP(A296,'CENTRO DE COSTOS'!A:D,4,FALSE)</f>
        <v>JUAN SEBASTIÁN RÍOS CASTRILLÓN</v>
      </c>
      <c r="C296" s="94" t="str">
        <f>VLOOKUP(A296,'CENTRO DE COSTOS'!A:D,2,FALSE)</f>
        <v>0004-0005</v>
      </c>
      <c r="D296" s="8">
        <v>5001</v>
      </c>
      <c r="E296" s="8">
        <v>2771942</v>
      </c>
      <c r="F296" s="8">
        <v>42715</v>
      </c>
      <c r="G296" s="94" t="s">
        <v>1977</v>
      </c>
      <c r="H296" s="8" t="s">
        <v>249</v>
      </c>
      <c r="I296" s="8" t="s">
        <v>90</v>
      </c>
      <c r="J296" s="8" t="s">
        <v>2628</v>
      </c>
      <c r="K296" s="8" t="s">
        <v>160</v>
      </c>
      <c r="L296" s="8" t="s">
        <v>2629</v>
      </c>
      <c r="M296" s="183">
        <v>45922.363194444442</v>
      </c>
      <c r="N296" s="183">
        <v>45922.509027777778</v>
      </c>
      <c r="O296" s="94" t="s">
        <v>1324</v>
      </c>
      <c r="P296" s="8" t="s">
        <v>1333</v>
      </c>
      <c r="Q296" s="8" t="s">
        <v>1334</v>
      </c>
      <c r="R296" s="8" t="s">
        <v>1335</v>
      </c>
      <c r="S296" s="94"/>
      <c r="T296" s="90"/>
      <c r="U296" s="8" t="s">
        <v>1328</v>
      </c>
      <c r="V296" s="8" t="s">
        <v>2630</v>
      </c>
      <c r="W296" s="8" t="s">
        <v>165</v>
      </c>
      <c r="X296" s="8" t="s">
        <v>2631</v>
      </c>
      <c r="Y296" s="8" t="s">
        <v>25</v>
      </c>
      <c r="Z296" s="8" t="s">
        <v>177</v>
      </c>
      <c r="AA296" s="8" t="s">
        <v>361</v>
      </c>
      <c r="AB296" s="8">
        <v>1</v>
      </c>
      <c r="AC296" s="8">
        <v>0</v>
      </c>
      <c r="AD296" s="86">
        <f>IF(W296="SOPORTE_TELEFÓNICO",'BASE LIQUIDACION REDEBAN 2025'!$B$19,IF(W296="ENVÍO",'BASE LIQUIDACION REDEBAN 2025'!$C$2,IF(Y296="TIPO I",'BASE LIQUIDACION REDEBAN 2025'!$C$2,IF(Y296="TIPO II",'BASE LIQUIDACION REDEBAN 2025'!$C$3,IF(Y296="TIPO III",'BASE LIQUIDACION REDEBAN 2025'!$C$4,IF(Y296="TIPO IV",'BASE LIQUIDACION REDEBAN 2025'!$C$5,IF(Z296="AEREO",'BASE LIQUIDACION REDEBAN 2025'!$B$6,'BASE LIQUIDACION REDEBAN 2025'!$C$5)))))))</f>
        <v>65960.072302</v>
      </c>
      <c r="AE296" s="86">
        <f>IF(OR(W296="SOPORTE_TELEFÓNICO",W296="ENVÍO"),0,IF(Y296="TIPO I",'BASE LIQUIDACION REDEBAN 2025'!$B$10,IF(Y296="TIPO II",'BASE LIQUIDACION REDEBAN 2025'!$B$11,IF(Y296="TIPO III",'BASE LIQUIDACION REDEBAN 2025'!$B$12,'BASE LIQUIDACION REDEBAN 2025'!$B$13))))</f>
        <v>75096.394270399993</v>
      </c>
      <c r="AF296" s="86">
        <f t="shared" si="4"/>
        <v>65960.072302</v>
      </c>
      <c r="AG296" s="141"/>
      <c r="AH296" s="141"/>
    </row>
    <row r="297" spans="1:34" s="78" customFormat="1" ht="13.15">
      <c r="A297" s="8" t="s">
        <v>60</v>
      </c>
      <c r="B297" s="94" t="str">
        <f>VLOOKUP(A297,'CENTRO DE COSTOS'!A:D,4,FALSE)</f>
        <v>JUAN SEBASTIÁN RÍOS CASTRILLÓN</v>
      </c>
      <c r="C297" s="94" t="str">
        <f>VLOOKUP(A297,'CENTRO DE COSTOS'!A:D,2,FALSE)</f>
        <v>0004-0005</v>
      </c>
      <c r="D297" s="8">
        <v>27800</v>
      </c>
      <c r="E297" s="8">
        <v>2771932</v>
      </c>
      <c r="F297" s="8">
        <v>12115</v>
      </c>
      <c r="G297" s="94" t="s">
        <v>1977</v>
      </c>
      <c r="H297" s="8" t="s">
        <v>932</v>
      </c>
      <c r="I297" s="8" t="s">
        <v>2632</v>
      </c>
      <c r="J297" s="8" t="s">
        <v>2633</v>
      </c>
      <c r="K297" s="8" t="s">
        <v>160</v>
      </c>
      <c r="L297" s="8" t="s">
        <v>2634</v>
      </c>
      <c r="M297" s="183">
        <v>45922.362500000003</v>
      </c>
      <c r="N297" s="183">
        <v>45925.646527777782</v>
      </c>
      <c r="O297" s="94" t="s">
        <v>1324</v>
      </c>
      <c r="P297" s="8" t="s">
        <v>1333</v>
      </c>
      <c r="Q297" s="8" t="s">
        <v>1512</v>
      </c>
      <c r="R297" s="8" t="s">
        <v>1512</v>
      </c>
      <c r="S297" s="94"/>
      <c r="T297" s="90"/>
      <c r="U297" s="8" t="s">
        <v>1328</v>
      </c>
      <c r="V297" s="8" t="s">
        <v>2635</v>
      </c>
      <c r="W297" s="8" t="s">
        <v>165</v>
      </c>
      <c r="X297" s="8" t="s">
        <v>2636</v>
      </c>
      <c r="Y297" s="8" t="s">
        <v>167</v>
      </c>
      <c r="Z297" s="8" t="s">
        <v>168</v>
      </c>
      <c r="AA297" s="8" t="s">
        <v>648</v>
      </c>
      <c r="AB297" s="8">
        <v>1</v>
      </c>
      <c r="AC297" s="8">
        <v>0</v>
      </c>
      <c r="AD297" s="86">
        <f>IF(W297="SOPORTE_TELEFÓNICO",'BASE LIQUIDACION REDEBAN 2025'!$B$19,IF(W297="ENVÍO",'BASE LIQUIDACION REDEBAN 2025'!$C$2,IF(Y297="TIPO I",'BASE LIQUIDACION REDEBAN 2025'!$C$2,IF(Y297="TIPO II",'BASE LIQUIDACION REDEBAN 2025'!$C$3,IF(Y297="TIPO III",'BASE LIQUIDACION REDEBAN 2025'!$C$4,IF(Y297="TIPO IV",'BASE LIQUIDACION REDEBAN 2025'!$C$5,IF(Z297="AEREO",'BASE LIQUIDACION REDEBAN 2025'!$B$6,'BASE LIQUIDACION REDEBAN 2025'!$C$5)))))))</f>
        <v>479588.87655000004</v>
      </c>
      <c r="AE297" s="86">
        <f>IF(OR(W297="SOPORTE_TELEFÓNICO",W297="ENVÍO"),0,IF(Y297="TIPO I",'BASE LIQUIDACION REDEBAN 2025'!$B$10,IF(Y297="TIPO II",'BASE LIQUIDACION REDEBAN 2025'!$B$11,IF(Y297="TIPO III",'BASE LIQUIDACION REDEBAN 2025'!$B$12,'BASE LIQUIDACION REDEBAN 2025'!$B$13))))</f>
        <v>196536.5258152</v>
      </c>
      <c r="AF297" s="86">
        <f t="shared" si="4"/>
        <v>479588.87655000004</v>
      </c>
      <c r="AG297" s="141"/>
      <c r="AH297" s="141"/>
    </row>
    <row r="298" spans="1:34" s="78" customFormat="1" ht="13.15">
      <c r="A298" s="8" t="s">
        <v>76</v>
      </c>
      <c r="B298" s="94" t="str">
        <f>VLOOKUP(A298,'CENTRO DE COSTOS'!A:D,4,FALSE)</f>
        <v>DIEGO FERNANDO HENAO CARDONA</v>
      </c>
      <c r="C298" s="94" t="str">
        <f>VLOOKUP(A298,'CENTRO DE COSTOS'!A:D,2,FALSE)</f>
        <v>0004-0003</v>
      </c>
      <c r="D298" s="8">
        <v>76616</v>
      </c>
      <c r="E298" s="8">
        <v>2771831</v>
      </c>
      <c r="F298" s="8">
        <v>48145</v>
      </c>
      <c r="G298" s="94" t="s">
        <v>1977</v>
      </c>
      <c r="H298" s="8" t="s">
        <v>232</v>
      </c>
      <c r="I298" s="8" t="s">
        <v>2637</v>
      </c>
      <c r="J298" s="8" t="s">
        <v>2638</v>
      </c>
      <c r="K298" s="8" t="s">
        <v>160</v>
      </c>
      <c r="L298" s="8" t="s">
        <v>2639</v>
      </c>
      <c r="M298" s="183">
        <v>45922.35833333333</v>
      </c>
      <c r="N298" s="183">
        <v>45923.558333333327</v>
      </c>
      <c r="O298" s="94" t="s">
        <v>1324</v>
      </c>
      <c r="P298" s="8" t="s">
        <v>1333</v>
      </c>
      <c r="Q298" s="8" t="s">
        <v>1351</v>
      </c>
      <c r="R298" s="8" t="s">
        <v>1352</v>
      </c>
      <c r="S298" s="94"/>
      <c r="T298" s="90"/>
      <c r="U298" s="8" t="s">
        <v>1328</v>
      </c>
      <c r="V298" s="8" t="s">
        <v>2640</v>
      </c>
      <c r="W298" s="8" t="s">
        <v>1552</v>
      </c>
      <c r="X298" s="8" t="s">
        <v>1553</v>
      </c>
      <c r="Y298" s="8" t="s">
        <v>28</v>
      </c>
      <c r="Z298" s="8" t="s">
        <v>177</v>
      </c>
      <c r="AA298" s="8" t="s">
        <v>512</v>
      </c>
      <c r="AB298" s="8">
        <v>0</v>
      </c>
      <c r="AC298" s="8">
        <v>0</v>
      </c>
      <c r="AD298" s="86">
        <f>IF(W298="SOPORTE_TELEFÓNICO",'BASE LIQUIDACION REDEBAN 2025'!$B$19,IF(W298="ENVÍO",'BASE LIQUIDACION REDEBAN 2025'!$C$2,IF(Y298="TIPO I",'BASE LIQUIDACION REDEBAN 2025'!$C$2,IF(Y298="TIPO II",'BASE LIQUIDACION REDEBAN 2025'!$C$3,IF(Y298="TIPO III",'BASE LIQUIDACION REDEBAN 2025'!$C$4,IF(Y298="TIPO IV",'BASE LIQUIDACION REDEBAN 2025'!$C$5,IF(Z298="AEREO",'BASE LIQUIDACION REDEBAN 2025'!$B$6,'BASE LIQUIDACION REDEBAN 2025'!$C$5)))))))</f>
        <v>41241.0800752</v>
      </c>
      <c r="AE298" s="86">
        <f>IF(OR(W298="SOPORTE_TELEFÓNICO",W298="ENVÍO"),0,IF(Y298="TIPO I",'BASE LIQUIDACION REDEBAN 2025'!$B$10,IF(Y298="TIPO II",'BASE LIQUIDACION REDEBAN 2025'!$B$11,IF(Y298="TIPO III",'BASE LIQUIDACION REDEBAN 2025'!$B$12,'BASE LIQUIDACION REDEBAN 2025'!$B$13))))</f>
        <v>0</v>
      </c>
      <c r="AF298" s="86">
        <f t="shared" si="4"/>
        <v>41241.0800752</v>
      </c>
      <c r="AG298" s="141"/>
      <c r="AH298" s="141"/>
    </row>
    <row r="299" spans="1:34" s="78" customFormat="1" ht="13.15">
      <c r="A299" s="8" t="s">
        <v>64</v>
      </c>
      <c r="B299" s="94" t="str">
        <f>VLOOKUP(A299,'CENTRO DE COSTOS'!A:D,4,FALSE)</f>
        <v>JOSE MAURICIO HERNANDEZ ROJAS</v>
      </c>
      <c r="C299" s="94" t="str">
        <f>VLOOKUP(A299,'CENTRO DE COSTOS'!A:D,2,FALSE)</f>
        <v>0004-0001</v>
      </c>
      <c r="D299" s="8">
        <v>8001</v>
      </c>
      <c r="E299" s="8">
        <v>2771822</v>
      </c>
      <c r="F299" s="8">
        <v>26051</v>
      </c>
      <c r="G299" s="94" t="s">
        <v>1977</v>
      </c>
      <c r="H299" s="8" t="s">
        <v>1045</v>
      </c>
      <c r="I299" s="8" t="s">
        <v>64</v>
      </c>
      <c r="J299" s="8" t="s">
        <v>2641</v>
      </c>
      <c r="K299" s="8" t="s">
        <v>160</v>
      </c>
      <c r="L299" s="8" t="s">
        <v>2642</v>
      </c>
      <c r="M299" s="183">
        <v>45922.356249999997</v>
      </c>
      <c r="N299" s="183">
        <v>45923.327777777777</v>
      </c>
      <c r="O299" s="94" t="s">
        <v>1324</v>
      </c>
      <c r="P299" s="8" t="s">
        <v>1333</v>
      </c>
      <c r="Q299" s="8" t="s">
        <v>1326</v>
      </c>
      <c r="R299" s="8" t="s">
        <v>1381</v>
      </c>
      <c r="S299" s="94"/>
      <c r="T299" s="90"/>
      <c r="U299" s="8" t="s">
        <v>1328</v>
      </c>
      <c r="V299" s="8" t="s">
        <v>2643</v>
      </c>
      <c r="W299" s="8" t="s">
        <v>165</v>
      </c>
      <c r="X299" s="8" t="s">
        <v>2644</v>
      </c>
      <c r="Y299" s="8" t="s">
        <v>25</v>
      </c>
      <c r="Z299" s="8" t="s">
        <v>177</v>
      </c>
      <c r="AA299" s="8" t="s">
        <v>1473</v>
      </c>
      <c r="AB299" s="8">
        <v>1</v>
      </c>
      <c r="AC299" s="8">
        <v>0</v>
      </c>
      <c r="AD299" s="86">
        <f>IF(W299="SOPORTE_TELEFÓNICO",'BASE LIQUIDACION REDEBAN 2025'!$B$19,IF(W299="ENVÍO",'BASE LIQUIDACION REDEBAN 2025'!$C$2,IF(Y299="TIPO I",'BASE LIQUIDACION REDEBAN 2025'!$C$2,IF(Y299="TIPO II",'BASE LIQUIDACION REDEBAN 2025'!$C$3,IF(Y299="TIPO III",'BASE LIQUIDACION REDEBAN 2025'!$C$4,IF(Y299="TIPO IV",'BASE LIQUIDACION REDEBAN 2025'!$C$5,IF(Z299="AEREO",'BASE LIQUIDACION REDEBAN 2025'!$B$6,'BASE LIQUIDACION REDEBAN 2025'!$C$5)))))))</f>
        <v>65960.072302</v>
      </c>
      <c r="AE299" s="86">
        <f>IF(OR(W299="SOPORTE_TELEFÓNICO",W299="ENVÍO"),0,IF(Y299="TIPO I",'BASE LIQUIDACION REDEBAN 2025'!$B$10,IF(Y299="TIPO II",'BASE LIQUIDACION REDEBAN 2025'!$B$11,IF(Y299="TIPO III",'BASE LIQUIDACION REDEBAN 2025'!$B$12,'BASE LIQUIDACION REDEBAN 2025'!$B$13))))</f>
        <v>75096.394270399993</v>
      </c>
      <c r="AF299" s="86">
        <f t="shared" si="4"/>
        <v>65960.072302</v>
      </c>
      <c r="AG299" s="141"/>
      <c r="AH299" s="141"/>
    </row>
    <row r="300" spans="1:34" s="78" customFormat="1" ht="13.15">
      <c r="A300" s="8" t="s">
        <v>96</v>
      </c>
      <c r="B300" s="94" t="str">
        <f>VLOOKUP(A300,'CENTRO DE COSTOS'!A:D,4,FALSE)</f>
        <v>JOSE MAURICIO HERNANDEZ ROJAS</v>
      </c>
      <c r="C300" s="94" t="str">
        <f>VLOOKUP(A300,'CENTRO DE COSTOS'!A:D,2,FALSE)</f>
        <v>0004-0001</v>
      </c>
      <c r="D300" s="8">
        <v>44847</v>
      </c>
      <c r="E300" s="8">
        <v>2771772</v>
      </c>
      <c r="F300" s="8">
        <v>72941</v>
      </c>
      <c r="G300" s="94" t="s">
        <v>1977</v>
      </c>
      <c r="H300" s="8" t="s">
        <v>706</v>
      </c>
      <c r="I300" s="8" t="s">
        <v>2645</v>
      </c>
      <c r="J300" s="8" t="s">
        <v>2646</v>
      </c>
      <c r="K300" s="8" t="s">
        <v>160</v>
      </c>
      <c r="L300" s="8" t="s">
        <v>2647</v>
      </c>
      <c r="M300" s="183">
        <v>45922.354861111111</v>
      </c>
      <c r="N300" s="183">
        <v>45923.63958333333</v>
      </c>
      <c r="O300" s="94" t="s">
        <v>1324</v>
      </c>
      <c r="P300" s="8" t="s">
        <v>1333</v>
      </c>
      <c r="Q300" s="8" t="s">
        <v>1423</v>
      </c>
      <c r="R300" s="8" t="s">
        <v>1341</v>
      </c>
      <c r="S300" s="94"/>
      <c r="T300" s="90"/>
      <c r="U300" s="8" t="s">
        <v>1328</v>
      </c>
      <c r="V300" s="8" t="s">
        <v>2648</v>
      </c>
      <c r="W300" s="8" t="s">
        <v>165</v>
      </c>
      <c r="X300" s="8" t="s">
        <v>2649</v>
      </c>
      <c r="Y300" s="8" t="s">
        <v>32</v>
      </c>
      <c r="Z300" s="8" t="s">
        <v>177</v>
      </c>
      <c r="AA300" s="8" t="s">
        <v>442</v>
      </c>
      <c r="AB300" s="8">
        <v>1</v>
      </c>
      <c r="AC300" s="8">
        <v>0</v>
      </c>
      <c r="AD300" s="86">
        <f>IF(W300="SOPORTE_TELEFÓNICO",'BASE LIQUIDACION REDEBAN 2025'!$B$19,IF(W300="ENVÍO",'BASE LIQUIDACION REDEBAN 2025'!$C$2,IF(Y300="TIPO I",'BASE LIQUIDACION REDEBAN 2025'!$C$2,IF(Y300="TIPO II",'BASE LIQUIDACION REDEBAN 2025'!$C$3,IF(Y300="TIPO III",'BASE LIQUIDACION REDEBAN 2025'!$C$4,IF(Y300="TIPO IV",'BASE LIQUIDACION REDEBAN 2025'!$C$5,IF(Z300="AEREO",'BASE LIQUIDACION REDEBAN 2025'!$B$6,'BASE LIQUIDACION REDEBAN 2025'!$C$5)))))))</f>
        <v>479588.87655000004</v>
      </c>
      <c r="AE300" s="86">
        <f>IF(OR(W300="SOPORTE_TELEFÓNICO",W300="ENVÍO"),0,IF(Y300="TIPO I",'BASE LIQUIDACION REDEBAN 2025'!$B$10,IF(Y300="TIPO II",'BASE LIQUIDACION REDEBAN 2025'!$B$11,IF(Y300="TIPO III",'BASE LIQUIDACION REDEBAN 2025'!$B$12,'BASE LIQUIDACION REDEBAN 2025'!$B$13))))</f>
        <v>196536.5258152</v>
      </c>
      <c r="AF300" s="86">
        <f t="shared" si="4"/>
        <v>479588.87655000004</v>
      </c>
      <c r="AG300" s="141"/>
      <c r="AH300" s="141"/>
    </row>
    <row r="301" spans="1:34" s="78" customFormat="1" ht="13.15">
      <c r="A301" s="8" t="s">
        <v>93</v>
      </c>
      <c r="B301" s="94" t="str">
        <f>VLOOKUP(A301,'CENTRO DE COSTOS'!A:D,4,FALSE)</f>
        <v>DIEGO FERNANDO HENAO CARDONA</v>
      </c>
      <c r="C301" s="94" t="str">
        <f>VLOOKUP(A301,'CENTRO DE COSTOS'!A:D,2,FALSE)</f>
        <v>0004-0003</v>
      </c>
      <c r="D301" s="8">
        <v>52317</v>
      </c>
      <c r="E301" s="8">
        <v>2771638</v>
      </c>
      <c r="F301" s="8">
        <v>55735</v>
      </c>
      <c r="G301" s="94" t="s">
        <v>1977</v>
      </c>
      <c r="H301" s="8" t="s">
        <v>157</v>
      </c>
      <c r="I301" s="8" t="s">
        <v>2650</v>
      </c>
      <c r="J301" s="8" t="s">
        <v>2651</v>
      </c>
      <c r="K301" s="8" t="s">
        <v>160</v>
      </c>
      <c r="L301" s="8" t="s">
        <v>2652</v>
      </c>
      <c r="M301" s="183">
        <v>45922.353472222218</v>
      </c>
      <c r="N301" s="183">
        <v>45923.556250000001</v>
      </c>
      <c r="O301" s="94" t="s">
        <v>1324</v>
      </c>
      <c r="P301" s="8" t="s">
        <v>1333</v>
      </c>
      <c r="Q301" s="8" t="s">
        <v>1375</v>
      </c>
      <c r="R301" s="8" t="s">
        <v>1444</v>
      </c>
      <c r="S301" s="94"/>
      <c r="T301" s="90"/>
      <c r="U301" s="8" t="s">
        <v>1328</v>
      </c>
      <c r="V301" s="8" t="s">
        <v>2653</v>
      </c>
      <c r="W301" s="8" t="s">
        <v>165</v>
      </c>
      <c r="X301" s="8" t="s">
        <v>2654</v>
      </c>
      <c r="Y301" s="8" t="s">
        <v>28</v>
      </c>
      <c r="Z301" s="8" t="s">
        <v>177</v>
      </c>
      <c r="AA301" s="8" t="s">
        <v>2014</v>
      </c>
      <c r="AB301" s="8">
        <v>1</v>
      </c>
      <c r="AC301" s="8">
        <v>0</v>
      </c>
      <c r="AD301" s="86">
        <f>IF(W301="SOPORTE_TELEFÓNICO",'BASE LIQUIDACION REDEBAN 2025'!$B$19,IF(W301="ENVÍO",'BASE LIQUIDACION REDEBAN 2025'!$C$2,IF(Y301="TIPO I",'BASE LIQUIDACION REDEBAN 2025'!$C$2,IF(Y301="TIPO II",'BASE LIQUIDACION REDEBAN 2025'!$C$3,IF(Y301="TIPO III",'BASE LIQUIDACION REDEBAN 2025'!$C$4,IF(Y301="TIPO IV",'BASE LIQUIDACION REDEBAN 2025'!$C$5,IF(Z301="AEREO",'BASE LIQUIDACION REDEBAN 2025'!$B$6,'BASE LIQUIDACION REDEBAN 2025'!$C$5)))))))</f>
        <v>144967.87232000002</v>
      </c>
      <c r="AE301" s="86">
        <f>IF(OR(W301="SOPORTE_TELEFÓNICO",W301="ENVÍO"),0,IF(Y301="TIPO I",'BASE LIQUIDACION REDEBAN 2025'!$B$10,IF(Y301="TIPO II",'BASE LIQUIDACION REDEBAN 2025'!$B$11,IF(Y301="TIPO III",'BASE LIQUIDACION REDEBAN 2025'!$B$12,'BASE LIQUIDACION REDEBAN 2025'!$B$13))))</f>
        <v>140395.6348884</v>
      </c>
      <c r="AF301" s="86">
        <f t="shared" si="4"/>
        <v>144967.87232000002</v>
      </c>
      <c r="AG301" s="141"/>
      <c r="AH301" s="141"/>
    </row>
    <row r="302" spans="1:34" s="78" customFormat="1" ht="13.15">
      <c r="A302" s="8" t="s">
        <v>90</v>
      </c>
      <c r="B302" s="94" t="str">
        <f>VLOOKUP(A302,'CENTRO DE COSTOS'!A:D,4,FALSE)</f>
        <v>JUAN SEBASTIÁN RÍOS CASTRILLÓN</v>
      </c>
      <c r="C302" s="94" t="str">
        <f>VLOOKUP(A302,'CENTRO DE COSTOS'!A:D,2,FALSE)</f>
        <v>0004-0005</v>
      </c>
      <c r="D302" s="8">
        <v>5360</v>
      </c>
      <c r="E302" s="8">
        <v>2771761</v>
      </c>
      <c r="F302" s="8">
        <v>75758</v>
      </c>
      <c r="G302" s="94" t="s">
        <v>1977</v>
      </c>
      <c r="H302" s="8" t="s">
        <v>249</v>
      </c>
      <c r="I302" s="8" t="s">
        <v>354</v>
      </c>
      <c r="J302" s="8" t="s">
        <v>2655</v>
      </c>
      <c r="K302" s="8" t="s">
        <v>160</v>
      </c>
      <c r="L302" s="8" t="s">
        <v>2656</v>
      </c>
      <c r="M302" s="183">
        <v>45922.351388888892</v>
      </c>
      <c r="N302" s="183">
        <v>45923.42083333333</v>
      </c>
      <c r="O302" s="94" t="s">
        <v>1324</v>
      </c>
      <c r="P302" s="8" t="s">
        <v>1333</v>
      </c>
      <c r="Q302" s="8" t="s">
        <v>1351</v>
      </c>
      <c r="R302" s="8" t="s">
        <v>1341</v>
      </c>
      <c r="S302" s="94"/>
      <c r="T302" s="90"/>
      <c r="U302" s="8" t="s">
        <v>1328</v>
      </c>
      <c r="V302" s="8" t="s">
        <v>2657</v>
      </c>
      <c r="W302" s="8" t="s">
        <v>165</v>
      </c>
      <c r="X302" s="8" t="s">
        <v>2658</v>
      </c>
      <c r="Y302" s="8" t="s">
        <v>25</v>
      </c>
      <c r="Z302" s="8" t="s">
        <v>177</v>
      </c>
      <c r="AA302" s="8" t="s">
        <v>2659</v>
      </c>
      <c r="AB302" s="8">
        <v>2</v>
      </c>
      <c r="AC302" s="8">
        <v>0</v>
      </c>
      <c r="AD302" s="86">
        <f>IF(W302="SOPORTE_TELEFÓNICO",'BASE LIQUIDACION REDEBAN 2025'!$B$19,IF(W302="ENVÍO",'BASE LIQUIDACION REDEBAN 2025'!$C$2,IF(Y302="TIPO I",'BASE LIQUIDACION REDEBAN 2025'!$C$2,IF(Y302="TIPO II",'BASE LIQUIDACION REDEBAN 2025'!$C$3,IF(Y302="TIPO III",'BASE LIQUIDACION REDEBAN 2025'!$C$4,IF(Y302="TIPO IV",'BASE LIQUIDACION REDEBAN 2025'!$C$5,IF(Z302="AEREO",'BASE LIQUIDACION REDEBAN 2025'!$B$6,'BASE LIQUIDACION REDEBAN 2025'!$C$5)))))))</f>
        <v>65960.072302</v>
      </c>
      <c r="AE302" s="86">
        <f>IF(OR(W302="SOPORTE_TELEFÓNICO",W302="ENVÍO"),0,IF(Y302="TIPO I",'BASE LIQUIDACION REDEBAN 2025'!$B$10,IF(Y302="TIPO II",'BASE LIQUIDACION REDEBAN 2025'!$B$11,IF(Y302="TIPO III",'BASE LIQUIDACION REDEBAN 2025'!$B$12,'BASE LIQUIDACION REDEBAN 2025'!$B$13))))</f>
        <v>75096.394270399993</v>
      </c>
      <c r="AF302" s="86">
        <f t="shared" si="4"/>
        <v>131920.144604</v>
      </c>
      <c r="AG302" s="141"/>
      <c r="AH302" s="141"/>
    </row>
    <row r="303" spans="1:34" s="78" customFormat="1" ht="13.15">
      <c r="A303" s="8" t="s">
        <v>98</v>
      </c>
      <c r="B303" s="94" t="str">
        <f>VLOOKUP(A303,'CENTRO DE COSTOS'!A:D,4,FALSE)</f>
        <v>MIGUEL JULIÁN HERNÁNDEZ GUARÍN</v>
      </c>
      <c r="C303" s="94" t="str">
        <f>VLOOKUP(A303,'CENTRO DE COSTOS'!A:D,2,FALSE)</f>
        <v>0004-0008</v>
      </c>
      <c r="D303" s="8">
        <v>15001</v>
      </c>
      <c r="E303" s="8">
        <v>2771386</v>
      </c>
      <c r="F303" s="8">
        <v>59681</v>
      </c>
      <c r="G303" s="94" t="s">
        <v>1977</v>
      </c>
      <c r="H303" s="8" t="s">
        <v>406</v>
      </c>
      <c r="I303" s="8" t="s">
        <v>98</v>
      </c>
      <c r="J303" s="8" t="s">
        <v>2660</v>
      </c>
      <c r="K303" s="8" t="s">
        <v>160</v>
      </c>
      <c r="L303" s="8" t="s">
        <v>2661</v>
      </c>
      <c r="M303" s="183">
        <v>45922.336111111108</v>
      </c>
      <c r="N303" s="183">
        <v>45922.647222222222</v>
      </c>
      <c r="O303" s="94" t="s">
        <v>1324</v>
      </c>
      <c r="P303" s="8" t="s">
        <v>1333</v>
      </c>
      <c r="Q303" s="8" t="s">
        <v>1407</v>
      </c>
      <c r="R303" s="8" t="s">
        <v>1408</v>
      </c>
      <c r="S303" s="94"/>
      <c r="T303" s="90"/>
      <c r="U303" s="8" t="s">
        <v>1328</v>
      </c>
      <c r="V303" s="8" t="s">
        <v>2662</v>
      </c>
      <c r="W303" s="8" t="s">
        <v>165</v>
      </c>
      <c r="X303" s="8" t="s">
        <v>2663</v>
      </c>
      <c r="Y303" s="8" t="s">
        <v>25</v>
      </c>
      <c r="Z303" s="8" t="s">
        <v>177</v>
      </c>
      <c r="AA303" s="8" t="s">
        <v>628</v>
      </c>
      <c r="AB303" s="8">
        <v>1</v>
      </c>
      <c r="AC303" s="8">
        <v>0</v>
      </c>
      <c r="AD303" s="86">
        <f>IF(W303="SOPORTE_TELEFÓNICO",'BASE LIQUIDACION REDEBAN 2025'!$B$19,IF(W303="ENVÍO",'BASE LIQUIDACION REDEBAN 2025'!$C$2,IF(Y303="TIPO I",'BASE LIQUIDACION REDEBAN 2025'!$C$2,IF(Y303="TIPO II",'BASE LIQUIDACION REDEBAN 2025'!$C$3,IF(Y303="TIPO III",'BASE LIQUIDACION REDEBAN 2025'!$C$4,IF(Y303="TIPO IV",'BASE LIQUIDACION REDEBAN 2025'!$C$5,IF(Z303="AEREO",'BASE LIQUIDACION REDEBAN 2025'!$B$6,'BASE LIQUIDACION REDEBAN 2025'!$C$5)))))))</f>
        <v>65960.072302</v>
      </c>
      <c r="AE303" s="86">
        <f>IF(OR(W303="SOPORTE_TELEFÓNICO",W303="ENVÍO"),0,IF(Y303="TIPO I",'BASE LIQUIDACION REDEBAN 2025'!$B$10,IF(Y303="TIPO II",'BASE LIQUIDACION REDEBAN 2025'!$B$11,IF(Y303="TIPO III",'BASE LIQUIDACION REDEBAN 2025'!$B$12,'BASE LIQUIDACION REDEBAN 2025'!$B$13))))</f>
        <v>75096.394270399993</v>
      </c>
      <c r="AF303" s="86">
        <f t="shared" si="4"/>
        <v>65960.072302</v>
      </c>
      <c r="AG303" s="141"/>
      <c r="AH303" s="141"/>
    </row>
    <row r="304" spans="1:34" s="78" customFormat="1" ht="13.15">
      <c r="A304" s="8" t="s">
        <v>90</v>
      </c>
      <c r="B304" s="94" t="str">
        <f>VLOOKUP(A304,'CENTRO DE COSTOS'!A:D,4,FALSE)</f>
        <v>JUAN SEBASTIÁN RÍOS CASTRILLÓN</v>
      </c>
      <c r="C304" s="94" t="str">
        <f>VLOOKUP(A304,'CENTRO DE COSTOS'!A:D,2,FALSE)</f>
        <v>0004-0005</v>
      </c>
      <c r="D304" s="8">
        <v>5088</v>
      </c>
      <c r="E304" s="8">
        <v>2770961</v>
      </c>
      <c r="F304" s="8">
        <v>30086</v>
      </c>
      <c r="G304" s="94" t="s">
        <v>1977</v>
      </c>
      <c r="H304" s="8" t="s">
        <v>249</v>
      </c>
      <c r="I304" s="8" t="s">
        <v>384</v>
      </c>
      <c r="J304" s="8" t="s">
        <v>2664</v>
      </c>
      <c r="K304" s="8" t="s">
        <v>160</v>
      </c>
      <c r="L304" s="8" t="s">
        <v>2665</v>
      </c>
      <c r="M304" s="183">
        <v>45922.333333333343</v>
      </c>
      <c r="N304" s="183">
        <v>45923.320138888892</v>
      </c>
      <c r="O304" s="94" t="s">
        <v>1324</v>
      </c>
      <c r="P304" s="8" t="s">
        <v>1333</v>
      </c>
      <c r="Q304" s="8" t="s">
        <v>1375</v>
      </c>
      <c r="R304" s="8" t="s">
        <v>1376</v>
      </c>
      <c r="S304" s="94"/>
      <c r="T304" s="90"/>
      <c r="U304" s="8" t="s">
        <v>1328</v>
      </c>
      <c r="V304" s="8" t="s">
        <v>2666</v>
      </c>
      <c r="W304" s="8" t="s">
        <v>165</v>
      </c>
      <c r="X304" s="8" t="s">
        <v>2667</v>
      </c>
      <c r="Y304" s="8" t="s">
        <v>25</v>
      </c>
      <c r="Z304" s="8" t="s">
        <v>177</v>
      </c>
      <c r="AA304" s="8" t="s">
        <v>988</v>
      </c>
      <c r="AB304" s="8">
        <v>1</v>
      </c>
      <c r="AC304" s="8">
        <v>0</v>
      </c>
      <c r="AD304" s="86">
        <f>IF(W304="SOPORTE_TELEFÓNICO",'BASE LIQUIDACION REDEBAN 2025'!$B$19,IF(W304="ENVÍO",'BASE LIQUIDACION REDEBAN 2025'!$C$2,IF(Y304="TIPO I",'BASE LIQUIDACION REDEBAN 2025'!$C$2,IF(Y304="TIPO II",'BASE LIQUIDACION REDEBAN 2025'!$C$3,IF(Y304="TIPO III",'BASE LIQUIDACION REDEBAN 2025'!$C$4,IF(Y304="TIPO IV",'BASE LIQUIDACION REDEBAN 2025'!$C$5,IF(Z304="AEREO",'BASE LIQUIDACION REDEBAN 2025'!$B$6,'BASE LIQUIDACION REDEBAN 2025'!$C$5)))))))</f>
        <v>65960.072302</v>
      </c>
      <c r="AE304" s="86">
        <f>IF(OR(W304="SOPORTE_TELEFÓNICO",W304="ENVÍO"),0,IF(Y304="TIPO I",'BASE LIQUIDACION REDEBAN 2025'!$B$10,IF(Y304="TIPO II",'BASE LIQUIDACION REDEBAN 2025'!$B$11,IF(Y304="TIPO III",'BASE LIQUIDACION REDEBAN 2025'!$B$12,'BASE LIQUIDACION REDEBAN 2025'!$B$13))))</f>
        <v>75096.394270399993</v>
      </c>
      <c r="AF304" s="86">
        <f t="shared" si="4"/>
        <v>65960.072302</v>
      </c>
      <c r="AG304" s="141"/>
      <c r="AH304" s="141"/>
    </row>
    <row r="305" spans="1:34" s="78" customFormat="1" ht="13.15">
      <c r="A305" s="8" t="s">
        <v>99</v>
      </c>
      <c r="B305" s="94" t="str">
        <f>VLOOKUP(A305,'CENTRO DE COSTOS'!A:D,4,FALSE)</f>
        <v>JOSE MAURICIO HERNANDEZ ROJAS</v>
      </c>
      <c r="C305" s="94" t="str">
        <f>VLOOKUP(A305,'CENTRO DE COSTOS'!A:D,2,FALSE)</f>
        <v>0004-0001</v>
      </c>
      <c r="D305" s="8">
        <v>13473</v>
      </c>
      <c r="E305" s="8">
        <v>2770931</v>
      </c>
      <c r="F305" s="8">
        <v>61347</v>
      </c>
      <c r="G305" s="94" t="s">
        <v>1977</v>
      </c>
      <c r="H305" s="8" t="s">
        <v>685</v>
      </c>
      <c r="I305" s="8" t="s">
        <v>2668</v>
      </c>
      <c r="J305" s="8" t="s">
        <v>2669</v>
      </c>
      <c r="K305" s="8" t="s">
        <v>160</v>
      </c>
      <c r="L305" s="8" t="s">
        <v>2670</v>
      </c>
      <c r="M305" s="183">
        <v>45921.662499999999</v>
      </c>
      <c r="N305" s="183">
        <v>45924.743750000001</v>
      </c>
      <c r="O305" s="94" t="s">
        <v>1324</v>
      </c>
      <c r="P305" s="8" t="s">
        <v>1333</v>
      </c>
      <c r="Q305" s="8" t="s">
        <v>1351</v>
      </c>
      <c r="R305" s="8" t="s">
        <v>1341</v>
      </c>
      <c r="S305" s="94"/>
      <c r="T305" s="90"/>
      <c r="U305" s="8" t="s">
        <v>1328</v>
      </c>
      <c r="V305" s="8" t="s">
        <v>2671</v>
      </c>
      <c r="W305" s="8" t="s">
        <v>165</v>
      </c>
      <c r="X305" s="8" t="s">
        <v>2672</v>
      </c>
      <c r="Y305" s="8" t="s">
        <v>32</v>
      </c>
      <c r="Z305" s="8" t="s">
        <v>177</v>
      </c>
      <c r="AA305" s="8" t="s">
        <v>2493</v>
      </c>
      <c r="AB305" s="8">
        <v>1</v>
      </c>
      <c r="AC305" s="8">
        <v>0</v>
      </c>
      <c r="AD305" s="86">
        <f>IF(W305="SOPORTE_TELEFÓNICO",'BASE LIQUIDACION REDEBAN 2025'!$B$19,IF(W305="ENVÍO",'BASE LIQUIDACION REDEBAN 2025'!$C$2,IF(Y305="TIPO I",'BASE LIQUIDACION REDEBAN 2025'!$C$2,IF(Y305="TIPO II",'BASE LIQUIDACION REDEBAN 2025'!$C$3,IF(Y305="TIPO III",'BASE LIQUIDACION REDEBAN 2025'!$C$4,IF(Y305="TIPO IV",'BASE LIQUIDACION REDEBAN 2025'!$C$5,IF(Z305="AEREO",'BASE LIQUIDACION REDEBAN 2025'!$B$6,'BASE LIQUIDACION REDEBAN 2025'!$C$5)))))))</f>
        <v>479588.87655000004</v>
      </c>
      <c r="AE305" s="86">
        <f>IF(OR(W305="SOPORTE_TELEFÓNICO",W305="ENVÍO"),0,IF(Y305="TIPO I",'BASE LIQUIDACION REDEBAN 2025'!$B$10,IF(Y305="TIPO II",'BASE LIQUIDACION REDEBAN 2025'!$B$11,IF(Y305="TIPO III",'BASE LIQUIDACION REDEBAN 2025'!$B$12,'BASE LIQUIDACION REDEBAN 2025'!$B$13))))</f>
        <v>196536.5258152</v>
      </c>
      <c r="AF305" s="86">
        <f t="shared" si="4"/>
        <v>479588.87655000004</v>
      </c>
      <c r="AG305" s="141"/>
      <c r="AH305" s="141"/>
    </row>
    <row r="306" spans="1:34" s="78" customFormat="1" ht="13.15">
      <c r="A306" s="8" t="s">
        <v>64</v>
      </c>
      <c r="B306" s="94" t="str">
        <f>VLOOKUP(A306,'CENTRO DE COSTOS'!A:D,4,FALSE)</f>
        <v>JOSE MAURICIO HERNANDEZ ROJAS</v>
      </c>
      <c r="C306" s="94" t="str">
        <f>VLOOKUP(A306,'CENTRO DE COSTOS'!A:D,2,FALSE)</f>
        <v>0004-0001</v>
      </c>
      <c r="D306" s="8">
        <v>8758</v>
      </c>
      <c r="E306" s="8">
        <v>2770859</v>
      </c>
      <c r="F306" s="8">
        <v>43536</v>
      </c>
      <c r="G306" s="94" t="s">
        <v>1977</v>
      </c>
      <c r="H306" s="8" t="s">
        <v>1045</v>
      </c>
      <c r="I306" s="8" t="s">
        <v>1051</v>
      </c>
      <c r="J306" s="8" t="s">
        <v>2673</v>
      </c>
      <c r="K306" s="8" t="s">
        <v>160</v>
      </c>
      <c r="L306" s="8" t="s">
        <v>2674</v>
      </c>
      <c r="M306" s="183">
        <v>45921.622916666667</v>
      </c>
      <c r="N306" s="183">
        <v>45922.502083333333</v>
      </c>
      <c r="O306" s="94" t="s">
        <v>1324</v>
      </c>
      <c r="P306" s="8" t="s">
        <v>1333</v>
      </c>
      <c r="Q306" s="8" t="s">
        <v>1556</v>
      </c>
      <c r="R306" s="8" t="s">
        <v>1557</v>
      </c>
      <c r="S306" s="94"/>
      <c r="T306" s="90"/>
      <c r="U306" s="8" t="s">
        <v>1328</v>
      </c>
      <c r="V306" s="8" t="s">
        <v>2675</v>
      </c>
      <c r="W306" s="8" t="s">
        <v>165</v>
      </c>
      <c r="X306" s="8" t="s">
        <v>2676</v>
      </c>
      <c r="Y306" s="8" t="s">
        <v>25</v>
      </c>
      <c r="Z306" s="8" t="s">
        <v>177</v>
      </c>
      <c r="AA306" s="8" t="s">
        <v>1824</v>
      </c>
      <c r="AB306" s="8">
        <v>1</v>
      </c>
      <c r="AC306" s="8">
        <v>0</v>
      </c>
      <c r="AD306" s="86">
        <f>IF(W306="SOPORTE_TELEFÓNICO",'BASE LIQUIDACION REDEBAN 2025'!$B$19,IF(W306="ENVÍO",'BASE LIQUIDACION REDEBAN 2025'!$C$2,IF(Y306="TIPO I",'BASE LIQUIDACION REDEBAN 2025'!$C$2,IF(Y306="TIPO II",'BASE LIQUIDACION REDEBAN 2025'!$C$3,IF(Y306="TIPO III",'BASE LIQUIDACION REDEBAN 2025'!$C$4,IF(Y306="TIPO IV",'BASE LIQUIDACION REDEBAN 2025'!$C$5,IF(Z306="AEREO",'BASE LIQUIDACION REDEBAN 2025'!$B$6,'BASE LIQUIDACION REDEBAN 2025'!$C$5)))))))</f>
        <v>65960.072302</v>
      </c>
      <c r="AE306" s="86">
        <f>IF(OR(W306="SOPORTE_TELEFÓNICO",W306="ENVÍO"),0,IF(Y306="TIPO I",'BASE LIQUIDACION REDEBAN 2025'!$B$10,IF(Y306="TIPO II",'BASE LIQUIDACION REDEBAN 2025'!$B$11,IF(Y306="TIPO III",'BASE LIQUIDACION REDEBAN 2025'!$B$12,'BASE LIQUIDACION REDEBAN 2025'!$B$13))))</f>
        <v>75096.394270399993</v>
      </c>
      <c r="AF306" s="86">
        <f t="shared" si="4"/>
        <v>65960.072302</v>
      </c>
      <c r="AG306" s="141"/>
      <c r="AH306" s="141"/>
    </row>
    <row r="307" spans="1:34" s="78" customFormat="1" ht="13.15">
      <c r="A307" s="8" t="s">
        <v>90</v>
      </c>
      <c r="B307" s="94" t="str">
        <f>VLOOKUP(A307,'CENTRO DE COSTOS'!A:D,4,FALSE)</f>
        <v>JUAN SEBASTIÁN RÍOS CASTRILLÓN</v>
      </c>
      <c r="C307" s="94" t="str">
        <f>VLOOKUP(A307,'CENTRO DE COSTOS'!A:D,2,FALSE)</f>
        <v>0004-0005</v>
      </c>
      <c r="D307" s="8">
        <v>5318</v>
      </c>
      <c r="E307" s="8">
        <v>2770903</v>
      </c>
      <c r="F307" s="8">
        <v>27017</v>
      </c>
      <c r="G307" s="94" t="s">
        <v>1977</v>
      </c>
      <c r="H307" s="8" t="s">
        <v>249</v>
      </c>
      <c r="I307" s="8" t="s">
        <v>1474</v>
      </c>
      <c r="J307" s="8" t="s">
        <v>2482</v>
      </c>
      <c r="K307" s="8" t="s">
        <v>160</v>
      </c>
      <c r="L307" s="8" t="s">
        <v>2677</v>
      </c>
      <c r="M307" s="183">
        <v>45921.591666666667</v>
      </c>
      <c r="N307" s="183">
        <v>45922.504861111112</v>
      </c>
      <c r="O307" s="94" t="s">
        <v>1324</v>
      </c>
      <c r="P307" s="8" t="s">
        <v>1333</v>
      </c>
      <c r="Q307" s="8" t="s">
        <v>1326</v>
      </c>
      <c r="R307" s="8" t="s">
        <v>1470</v>
      </c>
      <c r="S307" s="94"/>
      <c r="T307" s="90"/>
      <c r="U307" s="8" t="s">
        <v>1328</v>
      </c>
      <c r="V307" s="8" t="s">
        <v>2678</v>
      </c>
      <c r="W307" s="8" t="s">
        <v>165</v>
      </c>
      <c r="X307" s="8" t="s">
        <v>2485</v>
      </c>
      <c r="Y307" s="8" t="s">
        <v>28</v>
      </c>
      <c r="Z307" s="8" t="s">
        <v>177</v>
      </c>
      <c r="AA307" s="8" t="s">
        <v>400</v>
      </c>
      <c r="AB307" s="8">
        <v>1</v>
      </c>
      <c r="AC307" s="8">
        <v>0</v>
      </c>
      <c r="AD307" s="86">
        <f>IF(W307="SOPORTE_TELEFÓNICO",'BASE LIQUIDACION REDEBAN 2025'!$B$19,IF(W307="ENVÍO",'BASE LIQUIDACION REDEBAN 2025'!$C$2,IF(Y307="TIPO I",'BASE LIQUIDACION REDEBAN 2025'!$C$2,IF(Y307="TIPO II",'BASE LIQUIDACION REDEBAN 2025'!$C$3,IF(Y307="TIPO III",'BASE LIQUIDACION REDEBAN 2025'!$C$4,IF(Y307="TIPO IV",'BASE LIQUIDACION REDEBAN 2025'!$C$5,IF(Z307="AEREO",'BASE LIQUIDACION REDEBAN 2025'!$B$6,'BASE LIQUIDACION REDEBAN 2025'!$C$5)))))))</f>
        <v>144967.87232000002</v>
      </c>
      <c r="AE307" s="86">
        <f>IF(OR(W307="SOPORTE_TELEFÓNICO",W307="ENVÍO"),0,IF(Y307="TIPO I",'BASE LIQUIDACION REDEBAN 2025'!$B$10,IF(Y307="TIPO II",'BASE LIQUIDACION REDEBAN 2025'!$B$11,IF(Y307="TIPO III",'BASE LIQUIDACION REDEBAN 2025'!$B$12,'BASE LIQUIDACION REDEBAN 2025'!$B$13))))</f>
        <v>140395.6348884</v>
      </c>
      <c r="AF307" s="86">
        <f t="shared" si="4"/>
        <v>144967.87232000002</v>
      </c>
      <c r="AG307" s="141"/>
      <c r="AH307" s="141"/>
    </row>
    <row r="308" spans="1:34" s="78" customFormat="1" ht="13.15">
      <c r="A308" s="8" t="s">
        <v>90</v>
      </c>
      <c r="B308" s="94" t="str">
        <f>VLOOKUP(A308,'CENTRO DE COSTOS'!A:D,4,FALSE)</f>
        <v>JUAN SEBASTIÁN RÍOS CASTRILLÓN</v>
      </c>
      <c r="C308" s="94" t="str">
        <f>VLOOKUP(A308,'CENTRO DE COSTOS'!A:D,2,FALSE)</f>
        <v>0004-0005</v>
      </c>
      <c r="D308" s="8">
        <v>5129</v>
      </c>
      <c r="E308" s="8">
        <v>2770846</v>
      </c>
      <c r="F308" s="8">
        <v>81006</v>
      </c>
      <c r="G308" s="94" t="s">
        <v>1977</v>
      </c>
      <c r="H308" s="8" t="s">
        <v>249</v>
      </c>
      <c r="I308" s="8" t="s">
        <v>269</v>
      </c>
      <c r="J308" s="8" t="s">
        <v>2679</v>
      </c>
      <c r="K308" s="8" t="s">
        <v>160</v>
      </c>
      <c r="L308" s="8" t="s">
        <v>2680</v>
      </c>
      <c r="M308" s="183">
        <v>45921.570138888892</v>
      </c>
      <c r="N308" s="183">
        <v>45922.443055555559</v>
      </c>
      <c r="O308" s="94" t="s">
        <v>1324</v>
      </c>
      <c r="P308" s="8" t="s">
        <v>1333</v>
      </c>
      <c r="Q308" s="8" t="s">
        <v>1351</v>
      </c>
      <c r="R308" s="8" t="s">
        <v>1352</v>
      </c>
      <c r="S308" s="94"/>
      <c r="T308" s="90"/>
      <c r="U308" s="8" t="s">
        <v>1328</v>
      </c>
      <c r="V308" s="8" t="s">
        <v>2681</v>
      </c>
      <c r="W308" s="8" t="s">
        <v>165</v>
      </c>
      <c r="X308" s="8" t="s">
        <v>2682</v>
      </c>
      <c r="Y308" s="8" t="s">
        <v>25</v>
      </c>
      <c r="Z308" s="8" t="s">
        <v>177</v>
      </c>
      <c r="AA308" s="8" t="s">
        <v>674</v>
      </c>
      <c r="AB308" s="8">
        <v>1</v>
      </c>
      <c r="AC308" s="8">
        <v>0</v>
      </c>
      <c r="AD308" s="86">
        <f>IF(W308="SOPORTE_TELEFÓNICO",'BASE LIQUIDACION REDEBAN 2025'!$B$19,IF(W308="ENVÍO",'BASE LIQUIDACION REDEBAN 2025'!$C$2,IF(Y308="TIPO I",'BASE LIQUIDACION REDEBAN 2025'!$C$2,IF(Y308="TIPO II",'BASE LIQUIDACION REDEBAN 2025'!$C$3,IF(Y308="TIPO III",'BASE LIQUIDACION REDEBAN 2025'!$C$4,IF(Y308="TIPO IV",'BASE LIQUIDACION REDEBAN 2025'!$C$5,IF(Z308="AEREO",'BASE LIQUIDACION REDEBAN 2025'!$B$6,'BASE LIQUIDACION REDEBAN 2025'!$C$5)))))))</f>
        <v>65960.072302</v>
      </c>
      <c r="AE308" s="86">
        <f>IF(OR(W308="SOPORTE_TELEFÓNICO",W308="ENVÍO"),0,IF(Y308="TIPO I",'BASE LIQUIDACION REDEBAN 2025'!$B$10,IF(Y308="TIPO II",'BASE LIQUIDACION REDEBAN 2025'!$B$11,IF(Y308="TIPO III",'BASE LIQUIDACION REDEBAN 2025'!$B$12,'BASE LIQUIDACION REDEBAN 2025'!$B$13))))</f>
        <v>75096.394270399993</v>
      </c>
      <c r="AF308" s="86">
        <f t="shared" si="4"/>
        <v>65960.072302</v>
      </c>
      <c r="AG308" s="141"/>
      <c r="AH308" s="141"/>
    </row>
    <row r="309" spans="1:34" s="78" customFormat="1" ht="13.15">
      <c r="A309" s="8" t="s">
        <v>90</v>
      </c>
      <c r="B309" s="94" t="str">
        <f>VLOOKUP(A309,'CENTRO DE COSTOS'!A:D,4,FALSE)</f>
        <v>JUAN SEBASTIÁN RÍOS CASTRILLÓN</v>
      </c>
      <c r="C309" s="94" t="str">
        <f>VLOOKUP(A309,'CENTRO DE COSTOS'!A:D,2,FALSE)</f>
        <v>0004-0005</v>
      </c>
      <c r="D309" s="8">
        <v>5656</v>
      </c>
      <c r="E309" s="8">
        <v>2770674</v>
      </c>
      <c r="F309" s="8">
        <v>24501</v>
      </c>
      <c r="G309" s="94" t="s">
        <v>1977</v>
      </c>
      <c r="H309" s="8" t="s">
        <v>249</v>
      </c>
      <c r="I309" s="8" t="s">
        <v>2683</v>
      </c>
      <c r="J309" s="8" t="s">
        <v>2684</v>
      </c>
      <c r="K309" s="8" t="s">
        <v>160</v>
      </c>
      <c r="L309" s="8" t="s">
        <v>2685</v>
      </c>
      <c r="M309" s="183">
        <v>45921.496527777781</v>
      </c>
      <c r="N309" s="183">
        <v>45922.654861111107</v>
      </c>
      <c r="O309" s="94" t="s">
        <v>1324</v>
      </c>
      <c r="P309" s="8" t="s">
        <v>1333</v>
      </c>
      <c r="Q309" s="8" t="s">
        <v>1368</v>
      </c>
      <c r="R309" s="8" t="s">
        <v>1341</v>
      </c>
      <c r="S309" s="94"/>
      <c r="T309" s="90"/>
      <c r="U309" s="8" t="s">
        <v>1328</v>
      </c>
      <c r="V309" s="8" t="s">
        <v>2686</v>
      </c>
      <c r="W309" s="8" t="s">
        <v>165</v>
      </c>
      <c r="X309" s="8" t="s">
        <v>2687</v>
      </c>
      <c r="Y309" s="8" t="s">
        <v>28</v>
      </c>
      <c r="Z309" s="8" t="s">
        <v>177</v>
      </c>
      <c r="AA309" s="8" t="s">
        <v>368</v>
      </c>
      <c r="AB309" s="8">
        <v>1</v>
      </c>
      <c r="AC309" s="8">
        <v>0</v>
      </c>
      <c r="AD309" s="86">
        <f>IF(W309="SOPORTE_TELEFÓNICO",'BASE LIQUIDACION REDEBAN 2025'!$B$19,IF(W309="ENVÍO",'BASE LIQUIDACION REDEBAN 2025'!$C$2,IF(Y309="TIPO I",'BASE LIQUIDACION REDEBAN 2025'!$C$2,IF(Y309="TIPO II",'BASE LIQUIDACION REDEBAN 2025'!$C$3,IF(Y309="TIPO III",'BASE LIQUIDACION REDEBAN 2025'!$C$4,IF(Y309="TIPO IV",'BASE LIQUIDACION REDEBAN 2025'!$C$5,IF(Z309="AEREO",'BASE LIQUIDACION REDEBAN 2025'!$B$6,'BASE LIQUIDACION REDEBAN 2025'!$C$5)))))))</f>
        <v>144967.87232000002</v>
      </c>
      <c r="AE309" s="86">
        <f>IF(OR(W309="SOPORTE_TELEFÓNICO",W309="ENVÍO"),0,IF(Y309="TIPO I",'BASE LIQUIDACION REDEBAN 2025'!$B$10,IF(Y309="TIPO II",'BASE LIQUIDACION REDEBAN 2025'!$B$11,IF(Y309="TIPO III",'BASE LIQUIDACION REDEBAN 2025'!$B$12,'BASE LIQUIDACION REDEBAN 2025'!$B$13))))</f>
        <v>140395.6348884</v>
      </c>
      <c r="AF309" s="86">
        <f t="shared" si="4"/>
        <v>144967.87232000002</v>
      </c>
      <c r="AG309" s="141"/>
      <c r="AH309" s="141"/>
    </row>
    <row r="310" spans="1:34" s="78" customFormat="1" ht="13.15">
      <c r="A310" s="8" t="s">
        <v>64</v>
      </c>
      <c r="B310" s="94" t="str">
        <f>VLOOKUP(A310,'CENTRO DE COSTOS'!A:D,4,FALSE)</f>
        <v>JOSE MAURICIO HERNANDEZ ROJAS</v>
      </c>
      <c r="C310" s="94" t="str">
        <f>VLOOKUP(A310,'CENTRO DE COSTOS'!A:D,2,FALSE)</f>
        <v>0004-0001</v>
      </c>
      <c r="D310" s="8">
        <v>8001</v>
      </c>
      <c r="E310" s="8">
        <v>2770661</v>
      </c>
      <c r="F310" s="8">
        <v>59489</v>
      </c>
      <c r="G310" s="94" t="s">
        <v>1977</v>
      </c>
      <c r="H310" s="8" t="s">
        <v>1045</v>
      </c>
      <c r="I310" s="8" t="s">
        <v>64</v>
      </c>
      <c r="J310" s="8" t="s">
        <v>2688</v>
      </c>
      <c r="K310" s="8" t="s">
        <v>160</v>
      </c>
      <c r="L310" s="8" t="s">
        <v>2689</v>
      </c>
      <c r="M310" s="183">
        <v>45921.462500000001</v>
      </c>
      <c r="N310" s="183">
        <v>45922.535416666673</v>
      </c>
      <c r="O310" s="94" t="s">
        <v>1324</v>
      </c>
      <c r="P310" s="8" t="s">
        <v>1333</v>
      </c>
      <c r="Q310" s="8" t="s">
        <v>1351</v>
      </c>
      <c r="R310" s="8" t="s">
        <v>1341</v>
      </c>
      <c r="S310" s="94"/>
      <c r="T310" s="90"/>
      <c r="U310" s="8" t="s">
        <v>1328</v>
      </c>
      <c r="V310" s="8" t="s">
        <v>2690</v>
      </c>
      <c r="W310" s="8" t="s">
        <v>165</v>
      </c>
      <c r="X310" s="8" t="s">
        <v>2691</v>
      </c>
      <c r="Y310" s="8" t="s">
        <v>25</v>
      </c>
      <c r="Z310" s="8" t="s">
        <v>177</v>
      </c>
      <c r="AA310" s="8" t="s">
        <v>1743</v>
      </c>
      <c r="AB310" s="8">
        <v>1</v>
      </c>
      <c r="AC310" s="8">
        <v>0</v>
      </c>
      <c r="AD310" s="86">
        <f>IF(W310="SOPORTE_TELEFÓNICO",'BASE LIQUIDACION REDEBAN 2025'!$B$19,IF(W310="ENVÍO",'BASE LIQUIDACION REDEBAN 2025'!$C$2,IF(Y310="TIPO I",'BASE LIQUIDACION REDEBAN 2025'!$C$2,IF(Y310="TIPO II",'BASE LIQUIDACION REDEBAN 2025'!$C$3,IF(Y310="TIPO III",'BASE LIQUIDACION REDEBAN 2025'!$C$4,IF(Y310="TIPO IV",'BASE LIQUIDACION REDEBAN 2025'!$C$5,IF(Z310="AEREO",'BASE LIQUIDACION REDEBAN 2025'!$B$6,'BASE LIQUIDACION REDEBAN 2025'!$C$5)))))))</f>
        <v>65960.072302</v>
      </c>
      <c r="AE310" s="86">
        <f>IF(OR(W310="SOPORTE_TELEFÓNICO",W310="ENVÍO"),0,IF(Y310="TIPO I",'BASE LIQUIDACION REDEBAN 2025'!$B$10,IF(Y310="TIPO II",'BASE LIQUIDACION REDEBAN 2025'!$B$11,IF(Y310="TIPO III",'BASE LIQUIDACION REDEBAN 2025'!$B$12,'BASE LIQUIDACION REDEBAN 2025'!$B$13))))</f>
        <v>75096.394270399993</v>
      </c>
      <c r="AF310" s="86">
        <f t="shared" si="4"/>
        <v>65960.072302</v>
      </c>
      <c r="AG310" s="141"/>
      <c r="AH310" s="141"/>
    </row>
    <row r="311" spans="1:34" s="78" customFormat="1" ht="13.15">
      <c r="A311" s="8" t="s">
        <v>72</v>
      </c>
      <c r="B311" s="94" t="str">
        <f>VLOOKUP(A311,'CENTRO DE COSTOS'!A:D,4,FALSE)</f>
        <v>MIGUEL JULIÁN HERNÁNDEZ GUARÍN</v>
      </c>
      <c r="C311" s="94" t="str">
        <f>VLOOKUP(A311,'CENTRO DE COSTOS'!A:D,2,FALSE)</f>
        <v>0004-0008</v>
      </c>
      <c r="D311" s="8">
        <v>68547</v>
      </c>
      <c r="E311" s="8">
        <v>2770457</v>
      </c>
      <c r="F311" s="8">
        <v>44989</v>
      </c>
      <c r="G311" s="94" t="s">
        <v>1977</v>
      </c>
      <c r="H311" s="8" t="s">
        <v>224</v>
      </c>
      <c r="I311" s="8" t="s">
        <v>743</v>
      </c>
      <c r="J311" s="8" t="s">
        <v>2692</v>
      </c>
      <c r="K311" s="8" t="s">
        <v>160</v>
      </c>
      <c r="L311" s="8" t="s">
        <v>2693</v>
      </c>
      <c r="M311" s="183">
        <v>45921.397222222222</v>
      </c>
      <c r="N311" s="183">
        <v>45922.544444444437</v>
      </c>
      <c r="O311" s="94" t="s">
        <v>1324</v>
      </c>
      <c r="P311" s="8" t="s">
        <v>1333</v>
      </c>
      <c r="Q311" s="8" t="s">
        <v>1351</v>
      </c>
      <c r="R311" s="8" t="s">
        <v>1352</v>
      </c>
      <c r="S311" s="94"/>
      <c r="T311" s="90"/>
      <c r="U311" s="8" t="s">
        <v>1328</v>
      </c>
      <c r="V311" s="8" t="s">
        <v>2694</v>
      </c>
      <c r="W311" s="8" t="s">
        <v>165</v>
      </c>
      <c r="X311" s="8" t="s">
        <v>2695</v>
      </c>
      <c r="Y311" s="8" t="s">
        <v>28</v>
      </c>
      <c r="Z311" s="8" t="s">
        <v>177</v>
      </c>
      <c r="AA311" s="8" t="s">
        <v>1400</v>
      </c>
      <c r="AB311" s="8">
        <v>1</v>
      </c>
      <c r="AC311" s="8">
        <v>0</v>
      </c>
      <c r="AD311" s="86">
        <f>IF(W311="SOPORTE_TELEFÓNICO",'BASE LIQUIDACION REDEBAN 2025'!$B$19,IF(W311="ENVÍO",'BASE LIQUIDACION REDEBAN 2025'!$C$2,IF(Y311="TIPO I",'BASE LIQUIDACION REDEBAN 2025'!$C$2,IF(Y311="TIPO II",'BASE LIQUIDACION REDEBAN 2025'!$C$3,IF(Y311="TIPO III",'BASE LIQUIDACION REDEBAN 2025'!$C$4,IF(Y311="TIPO IV",'BASE LIQUIDACION REDEBAN 2025'!$C$5,IF(Z311="AEREO",'BASE LIQUIDACION REDEBAN 2025'!$B$6,'BASE LIQUIDACION REDEBAN 2025'!$C$5)))))))</f>
        <v>144967.87232000002</v>
      </c>
      <c r="AE311" s="86">
        <f>IF(OR(W311="SOPORTE_TELEFÓNICO",W311="ENVÍO"),0,IF(Y311="TIPO I",'BASE LIQUIDACION REDEBAN 2025'!$B$10,IF(Y311="TIPO II",'BASE LIQUIDACION REDEBAN 2025'!$B$11,IF(Y311="TIPO III",'BASE LIQUIDACION REDEBAN 2025'!$B$12,'BASE LIQUIDACION REDEBAN 2025'!$B$13))))</f>
        <v>140395.6348884</v>
      </c>
      <c r="AF311" s="86">
        <f t="shared" si="4"/>
        <v>144967.87232000002</v>
      </c>
      <c r="AG311" s="141"/>
      <c r="AH311" s="141"/>
    </row>
    <row r="312" spans="1:34" s="78" customFormat="1" ht="13.15">
      <c r="A312" s="8" t="s">
        <v>100</v>
      </c>
      <c r="B312" s="94" t="str">
        <f>VLOOKUP(A312,'CENTRO DE COSTOS'!A:D,4,FALSE)</f>
        <v>KEVIN ALEXIS CORZO BUSTOS</v>
      </c>
      <c r="C312" s="94" t="str">
        <f>VLOOKUP(A312,'CENTRO DE COSTOS'!A:D,2,FALSE)</f>
        <v>0004-0007</v>
      </c>
      <c r="D312" s="8">
        <v>50001</v>
      </c>
      <c r="E312" s="8">
        <v>2770201</v>
      </c>
      <c r="F312" s="8">
        <v>33386</v>
      </c>
      <c r="G312" s="94" t="s">
        <v>1977</v>
      </c>
      <c r="H312" s="8" t="s">
        <v>216</v>
      </c>
      <c r="I312" s="8" t="s">
        <v>100</v>
      </c>
      <c r="J312" s="8" t="s">
        <v>2696</v>
      </c>
      <c r="K312" s="8" t="s">
        <v>160</v>
      </c>
      <c r="L312" s="8" t="s">
        <v>2697</v>
      </c>
      <c r="M312" s="183">
        <v>45921.333333333343</v>
      </c>
      <c r="N312" s="183">
        <v>45922.555555555547</v>
      </c>
      <c r="O312" s="94" t="s">
        <v>1324</v>
      </c>
      <c r="P312" s="8" t="s">
        <v>1333</v>
      </c>
      <c r="Q312" s="8" t="s">
        <v>1351</v>
      </c>
      <c r="R312" s="8" t="s">
        <v>1352</v>
      </c>
      <c r="S312" s="94"/>
      <c r="T312" s="90"/>
      <c r="U312" s="8" t="s">
        <v>1328</v>
      </c>
      <c r="V312" s="8" t="s">
        <v>2698</v>
      </c>
      <c r="W312" s="8" t="s">
        <v>165</v>
      </c>
      <c r="X312" s="8" t="s">
        <v>2699</v>
      </c>
      <c r="Y312" s="8" t="s">
        <v>25</v>
      </c>
      <c r="Z312" s="8" t="s">
        <v>177</v>
      </c>
      <c r="AA312" s="8" t="s">
        <v>1538</v>
      </c>
      <c r="AB312" s="8">
        <v>1</v>
      </c>
      <c r="AC312" s="8">
        <v>0</v>
      </c>
      <c r="AD312" s="86">
        <f>IF(W312="SOPORTE_TELEFÓNICO",'BASE LIQUIDACION REDEBAN 2025'!$B$19,IF(W312="ENVÍO",'BASE LIQUIDACION REDEBAN 2025'!$C$2,IF(Y312="TIPO I",'BASE LIQUIDACION REDEBAN 2025'!$C$2,IF(Y312="TIPO II",'BASE LIQUIDACION REDEBAN 2025'!$C$3,IF(Y312="TIPO III",'BASE LIQUIDACION REDEBAN 2025'!$C$4,IF(Y312="TIPO IV",'BASE LIQUIDACION REDEBAN 2025'!$C$5,IF(Z312="AEREO",'BASE LIQUIDACION REDEBAN 2025'!$B$6,'BASE LIQUIDACION REDEBAN 2025'!$C$5)))))))</f>
        <v>65960.072302</v>
      </c>
      <c r="AE312" s="86">
        <f>IF(OR(W312="SOPORTE_TELEFÓNICO",W312="ENVÍO"),0,IF(Y312="TIPO I",'BASE LIQUIDACION REDEBAN 2025'!$B$10,IF(Y312="TIPO II",'BASE LIQUIDACION REDEBAN 2025'!$B$11,IF(Y312="TIPO III",'BASE LIQUIDACION REDEBAN 2025'!$B$12,'BASE LIQUIDACION REDEBAN 2025'!$B$13))))</f>
        <v>75096.394270399993</v>
      </c>
      <c r="AF312" s="86">
        <f t="shared" si="4"/>
        <v>65960.072302</v>
      </c>
      <c r="AG312" s="141"/>
      <c r="AH312" s="141"/>
    </row>
    <row r="313" spans="1:34" s="78" customFormat="1" ht="13.15">
      <c r="A313" s="8" t="s">
        <v>64</v>
      </c>
      <c r="B313" s="94" t="str">
        <f>VLOOKUP(A313,'CENTRO DE COSTOS'!A:D,4,FALSE)</f>
        <v>JOSE MAURICIO HERNANDEZ ROJAS</v>
      </c>
      <c r="C313" s="94" t="str">
        <f>VLOOKUP(A313,'CENTRO DE COSTOS'!A:D,2,FALSE)</f>
        <v>0004-0001</v>
      </c>
      <c r="D313" s="8">
        <v>8433</v>
      </c>
      <c r="E313" s="8">
        <v>2770034</v>
      </c>
      <c r="F313" s="8">
        <v>74843</v>
      </c>
      <c r="G313" s="94" t="s">
        <v>1977</v>
      </c>
      <c r="H313" s="8" t="s">
        <v>1045</v>
      </c>
      <c r="I313" s="8" t="s">
        <v>1539</v>
      </c>
      <c r="J313" s="8" t="s">
        <v>2700</v>
      </c>
      <c r="K313" s="8" t="s">
        <v>160</v>
      </c>
      <c r="L313" s="8" t="s">
        <v>2701</v>
      </c>
      <c r="M313" s="183">
        <v>45921.333333333343</v>
      </c>
      <c r="N313" s="183">
        <v>45922.459722222222</v>
      </c>
      <c r="O313" s="94" t="s">
        <v>1324</v>
      </c>
      <c r="P313" s="8" t="s">
        <v>1333</v>
      </c>
      <c r="Q313" s="8" t="s">
        <v>1334</v>
      </c>
      <c r="R313" s="8" t="s">
        <v>2444</v>
      </c>
      <c r="S313" s="94"/>
      <c r="T313" s="90"/>
      <c r="U313" s="8" t="s">
        <v>1328</v>
      </c>
      <c r="V313" s="8" t="s">
        <v>2702</v>
      </c>
      <c r="W313" s="8" t="s">
        <v>165</v>
      </c>
      <c r="X313" s="8" t="s">
        <v>2703</v>
      </c>
      <c r="Y313" s="8" t="s">
        <v>28</v>
      </c>
      <c r="Z313" s="8" t="s">
        <v>177</v>
      </c>
      <c r="AA313" s="8" t="s">
        <v>1824</v>
      </c>
      <c r="AB313" s="8">
        <v>1</v>
      </c>
      <c r="AC313" s="8">
        <v>0</v>
      </c>
      <c r="AD313" s="86">
        <f>IF(W313="SOPORTE_TELEFÓNICO",'BASE LIQUIDACION REDEBAN 2025'!$B$19,IF(W313="ENVÍO",'BASE LIQUIDACION REDEBAN 2025'!$C$2,IF(Y313="TIPO I",'BASE LIQUIDACION REDEBAN 2025'!$C$2,IF(Y313="TIPO II",'BASE LIQUIDACION REDEBAN 2025'!$C$3,IF(Y313="TIPO III",'BASE LIQUIDACION REDEBAN 2025'!$C$4,IF(Y313="TIPO IV",'BASE LIQUIDACION REDEBAN 2025'!$C$5,IF(Z313="AEREO",'BASE LIQUIDACION REDEBAN 2025'!$B$6,'BASE LIQUIDACION REDEBAN 2025'!$C$5)))))))</f>
        <v>144967.87232000002</v>
      </c>
      <c r="AE313" s="86">
        <f>IF(OR(W313="SOPORTE_TELEFÓNICO",W313="ENVÍO"),0,IF(Y313="TIPO I",'BASE LIQUIDACION REDEBAN 2025'!$B$10,IF(Y313="TIPO II",'BASE LIQUIDACION REDEBAN 2025'!$B$11,IF(Y313="TIPO III",'BASE LIQUIDACION REDEBAN 2025'!$B$12,'BASE LIQUIDACION REDEBAN 2025'!$B$13))))</f>
        <v>140395.6348884</v>
      </c>
      <c r="AF313" s="86">
        <f t="shared" si="4"/>
        <v>144967.87232000002</v>
      </c>
      <c r="AG313" s="141"/>
      <c r="AH313" s="141"/>
    </row>
    <row r="314" spans="1:34" s="78" customFormat="1" ht="13.15">
      <c r="A314" s="8" t="s">
        <v>101</v>
      </c>
      <c r="B314" s="94" t="str">
        <f>VLOOKUP(A314,'CENTRO DE COSTOS'!A:D,4,FALSE)</f>
        <v>KEVIN ALEXIS CORZO BUSTOS</v>
      </c>
      <c r="C314" s="94" t="str">
        <f>VLOOKUP(A314,'CENTRO DE COSTOS'!A:D,2,FALSE)</f>
        <v>0004-0007</v>
      </c>
      <c r="D314" s="8">
        <v>85263</v>
      </c>
      <c r="E314" s="8">
        <v>2770032</v>
      </c>
      <c r="F314" s="8">
        <v>80748</v>
      </c>
      <c r="G314" s="94" t="s">
        <v>1977</v>
      </c>
      <c r="H314" s="8" t="s">
        <v>882</v>
      </c>
      <c r="I314" s="8" t="s">
        <v>2704</v>
      </c>
      <c r="J314" s="8" t="s">
        <v>2705</v>
      </c>
      <c r="K314" s="8" t="s">
        <v>160</v>
      </c>
      <c r="L314" s="8" t="s">
        <v>2706</v>
      </c>
      <c r="M314" s="183">
        <v>45921.333333333343</v>
      </c>
      <c r="N314" s="183">
        <v>45922.55972222222</v>
      </c>
      <c r="O314" s="94" t="s">
        <v>1324</v>
      </c>
      <c r="P314" s="8" t="s">
        <v>1325</v>
      </c>
      <c r="Q314" s="8" t="s">
        <v>1351</v>
      </c>
      <c r="R314" s="8" t="s">
        <v>2150</v>
      </c>
      <c r="S314" s="94"/>
      <c r="T314" s="90"/>
      <c r="U314" s="8" t="s">
        <v>1328</v>
      </c>
      <c r="V314" s="8" t="s">
        <v>2707</v>
      </c>
      <c r="W314" s="8" t="s">
        <v>165</v>
      </c>
      <c r="X314" s="8" t="s">
        <v>2708</v>
      </c>
      <c r="Y314" s="8" t="s">
        <v>28</v>
      </c>
      <c r="Z314" s="8" t="s">
        <v>177</v>
      </c>
      <c r="AA314" s="8" t="s">
        <v>222</v>
      </c>
      <c r="AB314" s="8">
        <v>1</v>
      </c>
      <c r="AC314" s="8">
        <v>0</v>
      </c>
      <c r="AD314" s="86">
        <f>IF(W314="SOPORTE_TELEFÓNICO",'BASE LIQUIDACION REDEBAN 2025'!$B$19,IF(W314="ENVÍO",'BASE LIQUIDACION REDEBAN 2025'!$C$2,IF(Y314="TIPO I",'BASE LIQUIDACION REDEBAN 2025'!$C$2,IF(Y314="TIPO II",'BASE LIQUIDACION REDEBAN 2025'!$C$3,IF(Y314="TIPO III",'BASE LIQUIDACION REDEBAN 2025'!$C$4,IF(Y314="TIPO IV",'BASE LIQUIDACION REDEBAN 2025'!$C$5,IF(Z314="AEREO",'BASE LIQUIDACION REDEBAN 2025'!$B$6,'BASE LIQUIDACION REDEBAN 2025'!$C$5)))))))</f>
        <v>144967.87232000002</v>
      </c>
      <c r="AE314" s="86">
        <f>IF(OR(W314="SOPORTE_TELEFÓNICO",W314="ENVÍO"),0,IF(Y314="TIPO I",'BASE LIQUIDACION REDEBAN 2025'!$B$10,IF(Y314="TIPO II",'BASE LIQUIDACION REDEBAN 2025'!$B$11,IF(Y314="TIPO III",'BASE LIQUIDACION REDEBAN 2025'!$B$12,'BASE LIQUIDACION REDEBAN 2025'!$B$13))))</f>
        <v>140395.6348884</v>
      </c>
      <c r="AF314" s="86">
        <f t="shared" si="4"/>
        <v>144967.87232000002</v>
      </c>
      <c r="AG314" s="141"/>
      <c r="AH314" s="141"/>
    </row>
    <row r="315" spans="1:34" s="78" customFormat="1" ht="13.15">
      <c r="A315" s="8" t="s">
        <v>68</v>
      </c>
      <c r="B315" s="94" t="str">
        <f>VLOOKUP(A315,'CENTRO DE COSTOS'!A:D,4,FALSE)</f>
        <v>WILLIAM ASDRUBAL ROZO ROZO</v>
      </c>
      <c r="C315" s="94" t="str">
        <f>VLOOKUP(A315,'CENTRO DE COSTOS'!A:D,2,FALSE)</f>
        <v>0004-0004</v>
      </c>
      <c r="D315" s="8">
        <v>25815</v>
      </c>
      <c r="E315" s="8">
        <v>2769974</v>
      </c>
      <c r="F315" s="8">
        <v>23413</v>
      </c>
      <c r="G315" s="94" t="s">
        <v>1977</v>
      </c>
      <c r="H315" s="8" t="s">
        <v>417</v>
      </c>
      <c r="I315" s="8" t="s">
        <v>2709</v>
      </c>
      <c r="J315" s="8" t="s">
        <v>2710</v>
      </c>
      <c r="K315" s="8" t="s">
        <v>160</v>
      </c>
      <c r="L315" s="8" t="s">
        <v>2711</v>
      </c>
      <c r="M315" s="183">
        <v>45920.736805555563</v>
      </c>
      <c r="N315" s="183">
        <v>45923.4</v>
      </c>
      <c r="O315" s="94" t="s">
        <v>1324</v>
      </c>
      <c r="P315" s="8" t="s">
        <v>1333</v>
      </c>
      <c r="Q315" s="8" t="s">
        <v>1375</v>
      </c>
      <c r="R315" s="8" t="s">
        <v>1444</v>
      </c>
      <c r="S315" s="94"/>
      <c r="T315" s="90"/>
      <c r="U315" s="8" t="s">
        <v>1328</v>
      </c>
      <c r="V315" s="8" t="s">
        <v>2712</v>
      </c>
      <c r="W315" s="8" t="s">
        <v>165</v>
      </c>
      <c r="X315" s="8" t="s">
        <v>2713</v>
      </c>
      <c r="Y315" s="8" t="s">
        <v>30</v>
      </c>
      <c r="Z315" s="8" t="s">
        <v>177</v>
      </c>
      <c r="AA315" s="8" t="s">
        <v>561</v>
      </c>
      <c r="AB315" s="8">
        <v>1</v>
      </c>
      <c r="AC315" s="8">
        <v>0</v>
      </c>
      <c r="AD315" s="86">
        <f>IF(W315="SOPORTE_TELEFÓNICO",'BASE LIQUIDACION REDEBAN 2025'!$B$19,IF(W315="ENVÍO",'BASE LIQUIDACION REDEBAN 2025'!$C$2,IF(Y315="TIPO I",'BASE LIQUIDACION REDEBAN 2025'!$C$2,IF(Y315="TIPO II",'BASE LIQUIDACION REDEBAN 2025'!$C$3,IF(Y315="TIPO III",'BASE LIQUIDACION REDEBAN 2025'!$C$4,IF(Y315="TIPO IV",'BASE LIQUIDACION REDEBAN 2025'!$C$5,IF(Z315="AEREO",'BASE LIQUIDACION REDEBAN 2025'!$B$6,'BASE LIQUIDACION REDEBAN 2025'!$C$5)))))))</f>
        <v>275728.78077800001</v>
      </c>
      <c r="AE315" s="86">
        <f>IF(OR(W315="SOPORTE_TELEFÓNICO",W315="ENVÍO"),0,IF(Y315="TIPO I",'BASE LIQUIDACION REDEBAN 2025'!$B$10,IF(Y315="TIPO II",'BASE LIQUIDACION REDEBAN 2025'!$B$11,IF(Y315="TIPO III",'BASE LIQUIDACION REDEBAN 2025'!$B$12,'BASE LIQUIDACION REDEBAN 2025'!$B$13))))</f>
        <v>196536.5258152</v>
      </c>
      <c r="AF315" s="86">
        <f t="shared" si="4"/>
        <v>275728.78077800001</v>
      </c>
      <c r="AG315" s="141"/>
      <c r="AH315" s="141"/>
    </row>
    <row r="316" spans="1:34" s="78" customFormat="1" ht="13.15">
      <c r="A316" s="8" t="s">
        <v>87</v>
      </c>
      <c r="B316" s="94" t="str">
        <f>VLOOKUP(A316,'CENTRO DE COSTOS'!A:D,4,FALSE)</f>
        <v>DIEGO FERNANDO HENAO CARDONA</v>
      </c>
      <c r="C316" s="94" t="str">
        <f>VLOOKUP(A316,'CENTRO DE COSTOS'!A:D,2,FALSE)</f>
        <v>0004-0002</v>
      </c>
      <c r="D316" s="8">
        <v>17088</v>
      </c>
      <c r="E316" s="8">
        <v>2770029</v>
      </c>
      <c r="F316" s="8">
        <v>25304</v>
      </c>
      <c r="G316" s="94" t="s">
        <v>1977</v>
      </c>
      <c r="H316" s="8" t="s">
        <v>269</v>
      </c>
      <c r="I316" s="8" t="s">
        <v>2714</v>
      </c>
      <c r="J316" s="8" t="s">
        <v>2715</v>
      </c>
      <c r="K316" s="8" t="s">
        <v>160</v>
      </c>
      <c r="L316" s="8" t="s">
        <v>2716</v>
      </c>
      <c r="M316" s="183">
        <v>45920.736111111109</v>
      </c>
      <c r="N316" s="183">
        <v>45921.442361111112</v>
      </c>
      <c r="O316" s="94" t="s">
        <v>1324</v>
      </c>
      <c r="P316" s="8" t="s">
        <v>1333</v>
      </c>
      <c r="Q316" s="8" t="s">
        <v>1368</v>
      </c>
      <c r="R316" s="8" t="s">
        <v>1341</v>
      </c>
      <c r="S316" s="94"/>
      <c r="T316" s="90"/>
      <c r="U316" s="8" t="s">
        <v>1328</v>
      </c>
      <c r="V316" s="8" t="s">
        <v>2717</v>
      </c>
      <c r="W316" s="8" t="s">
        <v>1552</v>
      </c>
      <c r="X316" s="8" t="s">
        <v>1553</v>
      </c>
      <c r="Y316" s="8" t="s">
        <v>28</v>
      </c>
      <c r="Z316" s="8" t="s">
        <v>177</v>
      </c>
      <c r="AA316" s="8" t="s">
        <v>2718</v>
      </c>
      <c r="AB316" s="8">
        <v>0</v>
      </c>
      <c r="AC316" s="8">
        <v>0</v>
      </c>
      <c r="AD316" s="86">
        <f>IF(W316="SOPORTE_TELEFÓNICO",'BASE LIQUIDACION REDEBAN 2025'!$B$19,IF(W316="ENVÍO",'BASE LIQUIDACION REDEBAN 2025'!$C$2,IF(Y316="TIPO I",'BASE LIQUIDACION REDEBAN 2025'!$C$2,IF(Y316="TIPO II",'BASE LIQUIDACION REDEBAN 2025'!$C$3,IF(Y316="TIPO III",'BASE LIQUIDACION REDEBAN 2025'!$C$4,IF(Y316="TIPO IV",'BASE LIQUIDACION REDEBAN 2025'!$C$5,IF(Z316="AEREO",'BASE LIQUIDACION REDEBAN 2025'!$B$6,'BASE LIQUIDACION REDEBAN 2025'!$C$5)))))))</f>
        <v>41241.0800752</v>
      </c>
      <c r="AE316" s="86">
        <f>IF(OR(W316="SOPORTE_TELEFÓNICO",W316="ENVÍO"),0,IF(Y316="TIPO I",'BASE LIQUIDACION REDEBAN 2025'!$B$10,IF(Y316="TIPO II",'BASE LIQUIDACION REDEBAN 2025'!$B$11,IF(Y316="TIPO III",'BASE LIQUIDACION REDEBAN 2025'!$B$12,'BASE LIQUIDACION REDEBAN 2025'!$B$13))))</f>
        <v>0</v>
      </c>
      <c r="AF316" s="86">
        <f t="shared" si="4"/>
        <v>41241.0800752</v>
      </c>
      <c r="AG316" s="141"/>
      <c r="AH316" s="141"/>
    </row>
    <row r="317" spans="1:34" s="78" customFormat="1" ht="13.15">
      <c r="A317" s="8" t="s">
        <v>68</v>
      </c>
      <c r="B317" s="94" t="str">
        <f>VLOOKUP(A317,'CENTRO DE COSTOS'!A:D,4,FALSE)</f>
        <v>WILLIAM ASDRUBAL ROZO ROZO</v>
      </c>
      <c r="C317" s="94" t="str">
        <f>VLOOKUP(A317,'CENTRO DE COSTOS'!A:D,2,FALSE)</f>
        <v>0004-0004</v>
      </c>
      <c r="D317" s="8">
        <v>25754</v>
      </c>
      <c r="E317" s="8">
        <v>2769795</v>
      </c>
      <c r="F317" s="8">
        <v>16174</v>
      </c>
      <c r="G317" s="94" t="s">
        <v>1977</v>
      </c>
      <c r="H317" s="8" t="s">
        <v>417</v>
      </c>
      <c r="I317" s="8" t="s">
        <v>418</v>
      </c>
      <c r="J317" s="8" t="s">
        <v>2719</v>
      </c>
      <c r="K317" s="8" t="s">
        <v>160</v>
      </c>
      <c r="L317" s="8" t="s">
        <v>2720</v>
      </c>
      <c r="M317" s="183">
        <v>45920.665277777778</v>
      </c>
      <c r="N317" s="183">
        <v>45922.67291666667</v>
      </c>
      <c r="O317" s="94" t="s">
        <v>1324</v>
      </c>
      <c r="P317" s="8" t="s">
        <v>1333</v>
      </c>
      <c r="Q317" s="8" t="s">
        <v>1423</v>
      </c>
      <c r="R317" s="8" t="s">
        <v>1341</v>
      </c>
      <c r="S317" s="94"/>
      <c r="T317" s="90"/>
      <c r="U317" s="8" t="s">
        <v>1328</v>
      </c>
      <c r="V317" s="8" t="s">
        <v>2721</v>
      </c>
      <c r="W317" s="8" t="s">
        <v>165</v>
      </c>
      <c r="X317" s="8" t="s">
        <v>2722</v>
      </c>
      <c r="Y317" s="8" t="s">
        <v>25</v>
      </c>
      <c r="Z317" s="8" t="s">
        <v>177</v>
      </c>
      <c r="AA317" s="8" t="s">
        <v>792</v>
      </c>
      <c r="AB317" s="8">
        <v>1</v>
      </c>
      <c r="AC317" s="8">
        <v>0</v>
      </c>
      <c r="AD317" s="86">
        <f>IF(W317="SOPORTE_TELEFÓNICO",'BASE LIQUIDACION REDEBAN 2025'!$B$19,IF(W317="ENVÍO",'BASE LIQUIDACION REDEBAN 2025'!$C$2,IF(Y317="TIPO I",'BASE LIQUIDACION REDEBAN 2025'!$C$2,IF(Y317="TIPO II",'BASE LIQUIDACION REDEBAN 2025'!$C$3,IF(Y317="TIPO III",'BASE LIQUIDACION REDEBAN 2025'!$C$4,IF(Y317="TIPO IV",'BASE LIQUIDACION REDEBAN 2025'!$C$5,IF(Z317="AEREO",'BASE LIQUIDACION REDEBAN 2025'!$B$6,'BASE LIQUIDACION REDEBAN 2025'!$C$5)))))))</f>
        <v>65960.072302</v>
      </c>
      <c r="AE317" s="86">
        <f>IF(OR(W317="SOPORTE_TELEFÓNICO",W317="ENVÍO"),0,IF(Y317="TIPO I",'BASE LIQUIDACION REDEBAN 2025'!$B$10,IF(Y317="TIPO II",'BASE LIQUIDACION REDEBAN 2025'!$B$11,IF(Y317="TIPO III",'BASE LIQUIDACION REDEBAN 2025'!$B$12,'BASE LIQUIDACION REDEBAN 2025'!$B$13))))</f>
        <v>75096.394270399993</v>
      </c>
      <c r="AF317" s="86">
        <f t="shared" si="4"/>
        <v>65960.072302</v>
      </c>
      <c r="AG317" s="141"/>
      <c r="AH317" s="141"/>
    </row>
    <row r="318" spans="1:34" s="78" customFormat="1" ht="13.15">
      <c r="A318" s="8" t="s">
        <v>90</v>
      </c>
      <c r="B318" s="94" t="str">
        <f>VLOOKUP(A318,'CENTRO DE COSTOS'!A:D,4,FALSE)</f>
        <v>JUAN SEBASTIÁN RÍOS CASTRILLÓN</v>
      </c>
      <c r="C318" s="94" t="str">
        <f>VLOOKUP(A318,'CENTRO DE COSTOS'!A:D,2,FALSE)</f>
        <v>0004-0005</v>
      </c>
      <c r="D318" s="8">
        <v>27001</v>
      </c>
      <c r="E318" s="8">
        <v>2769944</v>
      </c>
      <c r="F318" s="8">
        <v>66808</v>
      </c>
      <c r="G318" s="94" t="s">
        <v>1977</v>
      </c>
      <c r="H318" s="8" t="s">
        <v>932</v>
      </c>
      <c r="I318" s="8" t="s">
        <v>1937</v>
      </c>
      <c r="J318" s="8" t="s">
        <v>2723</v>
      </c>
      <c r="K318" s="8" t="s">
        <v>160</v>
      </c>
      <c r="L318" s="8" t="s">
        <v>2724</v>
      </c>
      <c r="M318" s="183">
        <v>45920.645138888889</v>
      </c>
      <c r="N318" s="183">
        <v>45926.402083333327</v>
      </c>
      <c r="O318" s="94" t="s">
        <v>1324</v>
      </c>
      <c r="P318" s="8" t="s">
        <v>1333</v>
      </c>
      <c r="Q318" s="8" t="s">
        <v>1423</v>
      </c>
      <c r="R318" s="8" t="s">
        <v>1341</v>
      </c>
      <c r="S318" s="94"/>
      <c r="T318" s="90"/>
      <c r="U318" s="8" t="s">
        <v>1328</v>
      </c>
      <c r="V318" s="8" t="s">
        <v>2725</v>
      </c>
      <c r="W318" s="8" t="s">
        <v>165</v>
      </c>
      <c r="X318" s="8" t="s">
        <v>2726</v>
      </c>
      <c r="Y318" s="8" t="s">
        <v>167</v>
      </c>
      <c r="Z318" s="8" t="s">
        <v>205</v>
      </c>
      <c r="AA318" s="8" t="s">
        <v>1942</v>
      </c>
      <c r="AB318" s="8">
        <v>2</v>
      </c>
      <c r="AC318" s="8">
        <v>0</v>
      </c>
      <c r="AD318" s="86">
        <f>IF(W318="SOPORTE_TELEFÓNICO",'BASE LIQUIDACION REDEBAN 2025'!$B$19,IF(W318="ENVÍO",'BASE LIQUIDACION REDEBAN 2025'!$C$2,IF(Y318="TIPO I",'BASE LIQUIDACION REDEBAN 2025'!$C$2,IF(Y318="TIPO II",'BASE LIQUIDACION REDEBAN 2025'!$C$3,IF(Y318="TIPO III",'BASE LIQUIDACION REDEBAN 2025'!$C$4,IF(Y318="TIPO IV",'BASE LIQUIDACION REDEBAN 2025'!$C$5,IF(Z318="AEREO",'BASE LIQUIDACION REDEBAN 2025'!$B$6,'BASE LIQUIDACION REDEBAN 2025'!$C$5)))))))</f>
        <v>988462.96268840006</v>
      </c>
      <c r="AE318" s="86">
        <f>IF(OR(W318="SOPORTE_TELEFÓNICO",W318="ENVÍO"),0,IF(Y318="TIPO I",'BASE LIQUIDACION REDEBAN 2025'!$B$10,IF(Y318="TIPO II",'BASE LIQUIDACION REDEBAN 2025'!$B$11,IF(Y318="TIPO III",'BASE LIQUIDACION REDEBAN 2025'!$B$12,'BASE LIQUIDACION REDEBAN 2025'!$B$13))))</f>
        <v>196536.5258152</v>
      </c>
      <c r="AF318" s="86">
        <f t="shared" si="4"/>
        <v>1976925.9253768001</v>
      </c>
      <c r="AG318" s="141"/>
      <c r="AH318" s="141"/>
    </row>
    <row r="319" spans="1:34" s="78" customFormat="1" ht="13.15">
      <c r="A319" s="8" t="s">
        <v>60</v>
      </c>
      <c r="B319" s="94" t="str">
        <f>VLOOKUP(A319,'CENTRO DE COSTOS'!A:D,4,FALSE)</f>
        <v>JUAN SEBASTIÁN RÍOS CASTRILLÓN</v>
      </c>
      <c r="C319" s="94" t="str">
        <f>VLOOKUP(A319,'CENTRO DE COSTOS'!A:D,2,FALSE)</f>
        <v>0004-0005</v>
      </c>
      <c r="D319" s="8">
        <v>5045</v>
      </c>
      <c r="E319" s="8">
        <v>2769852</v>
      </c>
      <c r="F319" s="8">
        <v>31619</v>
      </c>
      <c r="G319" s="94" t="s">
        <v>1977</v>
      </c>
      <c r="H319" s="8" t="s">
        <v>249</v>
      </c>
      <c r="I319" s="8" t="s">
        <v>60</v>
      </c>
      <c r="J319" s="8" t="s">
        <v>2727</v>
      </c>
      <c r="K319" s="8" t="s">
        <v>160</v>
      </c>
      <c r="L319" s="8" t="s">
        <v>2728</v>
      </c>
      <c r="M319" s="183">
        <v>45920.644444444442</v>
      </c>
      <c r="N319" s="183">
        <v>45922.565972222219</v>
      </c>
      <c r="O319" s="94" t="s">
        <v>1324</v>
      </c>
      <c r="P319" s="8" t="s">
        <v>1333</v>
      </c>
      <c r="Q319" s="8" t="s">
        <v>1375</v>
      </c>
      <c r="R319" s="8" t="s">
        <v>1393</v>
      </c>
      <c r="S319" s="94"/>
      <c r="T319" s="90"/>
      <c r="U319" s="8" t="s">
        <v>1328</v>
      </c>
      <c r="V319" s="8" t="s">
        <v>2729</v>
      </c>
      <c r="W319" s="8" t="s">
        <v>165</v>
      </c>
      <c r="X319" s="8" t="s">
        <v>2730</v>
      </c>
      <c r="Y319" s="8" t="s">
        <v>25</v>
      </c>
      <c r="Z319" s="8" t="s">
        <v>177</v>
      </c>
      <c r="AA319" s="8" t="s">
        <v>261</v>
      </c>
      <c r="AB319" s="8">
        <v>1</v>
      </c>
      <c r="AC319" s="8">
        <v>0</v>
      </c>
      <c r="AD319" s="86">
        <f>IF(W319="SOPORTE_TELEFÓNICO",'BASE LIQUIDACION REDEBAN 2025'!$B$19,IF(W319="ENVÍO",'BASE LIQUIDACION REDEBAN 2025'!$C$2,IF(Y319="TIPO I",'BASE LIQUIDACION REDEBAN 2025'!$C$2,IF(Y319="TIPO II",'BASE LIQUIDACION REDEBAN 2025'!$C$3,IF(Y319="TIPO III",'BASE LIQUIDACION REDEBAN 2025'!$C$4,IF(Y319="TIPO IV",'BASE LIQUIDACION REDEBAN 2025'!$C$5,IF(Z319="AEREO",'BASE LIQUIDACION REDEBAN 2025'!$B$6,'BASE LIQUIDACION REDEBAN 2025'!$C$5)))))))</f>
        <v>65960.072302</v>
      </c>
      <c r="AE319" s="86">
        <f>IF(OR(W319="SOPORTE_TELEFÓNICO",W319="ENVÍO"),0,IF(Y319="TIPO I",'BASE LIQUIDACION REDEBAN 2025'!$B$10,IF(Y319="TIPO II",'BASE LIQUIDACION REDEBAN 2025'!$B$11,IF(Y319="TIPO III",'BASE LIQUIDACION REDEBAN 2025'!$B$12,'BASE LIQUIDACION REDEBAN 2025'!$B$13))))</f>
        <v>75096.394270399993</v>
      </c>
      <c r="AF319" s="86">
        <f t="shared" si="4"/>
        <v>65960.072302</v>
      </c>
      <c r="AG319" s="141"/>
      <c r="AH319" s="141"/>
    </row>
    <row r="320" spans="1:34" s="78" customFormat="1" ht="13.15">
      <c r="A320" s="8" t="s">
        <v>94</v>
      </c>
      <c r="B320" s="94" t="str">
        <f>VLOOKUP(A320,'CENTRO DE COSTOS'!A:D,4,FALSE)</f>
        <v>DIEGO FERNANDO HENAO CARDONA</v>
      </c>
      <c r="C320" s="94" t="str">
        <f>VLOOKUP(A320,'CENTRO DE COSTOS'!A:D,2,FALSE)</f>
        <v>0004-0002</v>
      </c>
      <c r="D320" s="8">
        <v>76622</v>
      </c>
      <c r="E320" s="8">
        <v>2769788</v>
      </c>
      <c r="F320" s="8">
        <v>30985</v>
      </c>
      <c r="G320" s="94" t="s">
        <v>1977</v>
      </c>
      <c r="H320" s="8" t="s">
        <v>232</v>
      </c>
      <c r="I320" s="8" t="s">
        <v>2731</v>
      </c>
      <c r="J320" s="8" t="s">
        <v>2732</v>
      </c>
      <c r="K320" s="8" t="s">
        <v>160</v>
      </c>
      <c r="L320" s="8" t="s">
        <v>2733</v>
      </c>
      <c r="M320" s="183">
        <v>45920.644444444442</v>
      </c>
      <c r="N320" s="183">
        <v>45922.570833333331</v>
      </c>
      <c r="O320" s="94" t="s">
        <v>1324</v>
      </c>
      <c r="P320" s="8" t="s">
        <v>1333</v>
      </c>
      <c r="Q320" s="8" t="s">
        <v>1407</v>
      </c>
      <c r="R320" s="8" t="s">
        <v>1408</v>
      </c>
      <c r="S320" s="94"/>
      <c r="T320" s="90"/>
      <c r="U320" s="8" t="s">
        <v>1328</v>
      </c>
      <c r="V320" s="8" t="s">
        <v>2734</v>
      </c>
      <c r="W320" s="8" t="s">
        <v>165</v>
      </c>
      <c r="X320" s="8" t="s">
        <v>2735</v>
      </c>
      <c r="Y320" s="8" t="s">
        <v>30</v>
      </c>
      <c r="Z320" s="8" t="s">
        <v>177</v>
      </c>
      <c r="AA320" s="8" t="s">
        <v>275</v>
      </c>
      <c r="AB320" s="8">
        <v>1</v>
      </c>
      <c r="AC320" s="8">
        <v>0</v>
      </c>
      <c r="AD320" s="86">
        <f>IF(W320="SOPORTE_TELEFÓNICO",'BASE LIQUIDACION REDEBAN 2025'!$B$19,IF(W320="ENVÍO",'BASE LIQUIDACION REDEBAN 2025'!$C$2,IF(Y320="TIPO I",'BASE LIQUIDACION REDEBAN 2025'!$C$2,IF(Y320="TIPO II",'BASE LIQUIDACION REDEBAN 2025'!$C$3,IF(Y320="TIPO III",'BASE LIQUIDACION REDEBAN 2025'!$C$4,IF(Y320="TIPO IV",'BASE LIQUIDACION REDEBAN 2025'!$C$5,IF(Z320="AEREO",'BASE LIQUIDACION REDEBAN 2025'!$B$6,'BASE LIQUIDACION REDEBAN 2025'!$C$5)))))))</f>
        <v>275728.78077800001</v>
      </c>
      <c r="AE320" s="86">
        <f>IF(OR(W320="SOPORTE_TELEFÓNICO",W320="ENVÍO"),0,IF(Y320="TIPO I",'BASE LIQUIDACION REDEBAN 2025'!$B$10,IF(Y320="TIPO II",'BASE LIQUIDACION REDEBAN 2025'!$B$11,IF(Y320="TIPO III",'BASE LIQUIDACION REDEBAN 2025'!$B$12,'BASE LIQUIDACION REDEBAN 2025'!$B$13))))</f>
        <v>196536.5258152</v>
      </c>
      <c r="AF320" s="86">
        <f t="shared" si="4"/>
        <v>275728.78077800001</v>
      </c>
      <c r="AG320" s="141"/>
      <c r="AH320" s="141"/>
    </row>
    <row r="321" spans="1:34" s="78" customFormat="1" ht="13.15">
      <c r="A321" s="8" t="s">
        <v>91</v>
      </c>
      <c r="B321" s="94" t="str">
        <f>VLOOKUP(A321,'CENTRO DE COSTOS'!A:D,4,FALSE)</f>
        <v>JOSE MAURICIO HERNANDEZ ROJAS</v>
      </c>
      <c r="C321" s="94" t="str">
        <f>VLOOKUP(A321,'CENTRO DE COSTOS'!A:D,2,FALSE)</f>
        <v>0004-0001</v>
      </c>
      <c r="D321" s="8">
        <v>23068</v>
      </c>
      <c r="E321" s="8">
        <v>2769851</v>
      </c>
      <c r="F321" s="8">
        <v>64427</v>
      </c>
      <c r="G321" s="94" t="s">
        <v>1977</v>
      </c>
      <c r="H321" s="8" t="s">
        <v>193</v>
      </c>
      <c r="I321" s="8" t="s">
        <v>2736</v>
      </c>
      <c r="J321" s="8" t="s">
        <v>2737</v>
      </c>
      <c r="K321" s="8" t="s">
        <v>160</v>
      </c>
      <c r="L321" s="8" t="s">
        <v>2738</v>
      </c>
      <c r="M321" s="183">
        <v>45921.375</v>
      </c>
      <c r="N321" s="183">
        <v>45922.768055555563</v>
      </c>
      <c r="O321" s="94" t="s">
        <v>1324</v>
      </c>
      <c r="P321" s="8" t="s">
        <v>1333</v>
      </c>
      <c r="Q321" s="8" t="s">
        <v>1407</v>
      </c>
      <c r="R321" s="8" t="s">
        <v>1408</v>
      </c>
      <c r="S321" s="94"/>
      <c r="T321" s="90"/>
      <c r="U321" s="8" t="s">
        <v>1328</v>
      </c>
      <c r="V321" s="8" t="s">
        <v>2739</v>
      </c>
      <c r="W321" s="8" t="s">
        <v>165</v>
      </c>
      <c r="X321" s="8" t="s">
        <v>2740</v>
      </c>
      <c r="Y321" s="8" t="s">
        <v>30</v>
      </c>
      <c r="Z321" s="8" t="s">
        <v>177</v>
      </c>
      <c r="AA321" s="8" t="s">
        <v>1084</v>
      </c>
      <c r="AB321" s="8">
        <v>1</v>
      </c>
      <c r="AC321" s="8">
        <v>0</v>
      </c>
      <c r="AD321" s="86">
        <f>IF(W321="SOPORTE_TELEFÓNICO",'BASE LIQUIDACION REDEBAN 2025'!$B$19,IF(W321="ENVÍO",'BASE LIQUIDACION REDEBAN 2025'!$C$2,IF(Y321="TIPO I",'BASE LIQUIDACION REDEBAN 2025'!$C$2,IF(Y321="TIPO II",'BASE LIQUIDACION REDEBAN 2025'!$C$3,IF(Y321="TIPO III",'BASE LIQUIDACION REDEBAN 2025'!$C$4,IF(Y321="TIPO IV",'BASE LIQUIDACION REDEBAN 2025'!$C$5,IF(Z321="AEREO",'BASE LIQUIDACION REDEBAN 2025'!$B$6,'BASE LIQUIDACION REDEBAN 2025'!$C$5)))))))</f>
        <v>275728.78077800001</v>
      </c>
      <c r="AE321" s="86">
        <f>IF(OR(W321="SOPORTE_TELEFÓNICO",W321="ENVÍO"),0,IF(Y321="TIPO I",'BASE LIQUIDACION REDEBAN 2025'!$B$10,IF(Y321="TIPO II",'BASE LIQUIDACION REDEBAN 2025'!$B$11,IF(Y321="TIPO III",'BASE LIQUIDACION REDEBAN 2025'!$B$12,'BASE LIQUIDACION REDEBAN 2025'!$B$13))))</f>
        <v>196536.5258152</v>
      </c>
      <c r="AF321" s="86">
        <f t="shared" si="4"/>
        <v>275728.78077800001</v>
      </c>
      <c r="AG321" s="141"/>
      <c r="AH321" s="141"/>
    </row>
    <row r="322" spans="1:34" s="78" customFormat="1" ht="13.15">
      <c r="A322" s="8" t="s">
        <v>91</v>
      </c>
      <c r="B322" s="94" t="str">
        <f>VLOOKUP(A322,'CENTRO DE COSTOS'!A:D,4,FALSE)</f>
        <v>JOSE MAURICIO HERNANDEZ ROJAS</v>
      </c>
      <c r="C322" s="94" t="str">
        <f>VLOOKUP(A322,'CENTRO DE COSTOS'!A:D,2,FALSE)</f>
        <v>0004-0001</v>
      </c>
      <c r="D322" s="8">
        <v>5051</v>
      </c>
      <c r="E322" s="8">
        <v>2769828</v>
      </c>
      <c r="F322" s="8">
        <v>26315</v>
      </c>
      <c r="G322" s="94" t="s">
        <v>1977</v>
      </c>
      <c r="H322" s="8" t="s">
        <v>249</v>
      </c>
      <c r="I322" s="8" t="s">
        <v>2741</v>
      </c>
      <c r="J322" s="8" t="s">
        <v>2742</v>
      </c>
      <c r="K322" s="8" t="s">
        <v>160</v>
      </c>
      <c r="L322" s="8" t="s">
        <v>2743</v>
      </c>
      <c r="M322" s="183">
        <v>45920.568055555559</v>
      </c>
      <c r="N322" s="183">
        <v>45922.54791666667</v>
      </c>
      <c r="O322" s="94" t="s">
        <v>1324</v>
      </c>
      <c r="P322" s="8" t="s">
        <v>1333</v>
      </c>
      <c r="Q322" s="8" t="s">
        <v>1368</v>
      </c>
      <c r="R322" s="8" t="s">
        <v>1341</v>
      </c>
      <c r="S322" s="94"/>
      <c r="T322" s="90"/>
      <c r="U322" s="8" t="s">
        <v>1328</v>
      </c>
      <c r="V322" s="8" t="s">
        <v>2744</v>
      </c>
      <c r="W322" s="8" t="s">
        <v>165</v>
      </c>
      <c r="X322" s="8" t="s">
        <v>2745</v>
      </c>
      <c r="Y322" s="8" t="s">
        <v>28</v>
      </c>
      <c r="Z322" s="8" t="s">
        <v>177</v>
      </c>
      <c r="AA322" s="8" t="s">
        <v>607</v>
      </c>
      <c r="AB322" s="8">
        <v>1</v>
      </c>
      <c r="AC322" s="8">
        <v>0</v>
      </c>
      <c r="AD322" s="86">
        <f>IF(W322="SOPORTE_TELEFÓNICO",'BASE LIQUIDACION REDEBAN 2025'!$B$19,IF(W322="ENVÍO",'BASE LIQUIDACION REDEBAN 2025'!$C$2,IF(Y322="TIPO I",'BASE LIQUIDACION REDEBAN 2025'!$C$2,IF(Y322="TIPO II",'BASE LIQUIDACION REDEBAN 2025'!$C$3,IF(Y322="TIPO III",'BASE LIQUIDACION REDEBAN 2025'!$C$4,IF(Y322="TIPO IV",'BASE LIQUIDACION REDEBAN 2025'!$C$5,IF(Z322="AEREO",'BASE LIQUIDACION REDEBAN 2025'!$B$6,'BASE LIQUIDACION REDEBAN 2025'!$C$5)))))))</f>
        <v>144967.87232000002</v>
      </c>
      <c r="AE322" s="86">
        <f>IF(OR(W322="SOPORTE_TELEFÓNICO",W322="ENVÍO"),0,IF(Y322="TIPO I",'BASE LIQUIDACION REDEBAN 2025'!$B$10,IF(Y322="TIPO II",'BASE LIQUIDACION REDEBAN 2025'!$B$11,IF(Y322="TIPO III",'BASE LIQUIDACION REDEBAN 2025'!$B$12,'BASE LIQUIDACION REDEBAN 2025'!$B$13))))</f>
        <v>140395.6348884</v>
      </c>
      <c r="AF322" s="86">
        <f t="shared" si="4"/>
        <v>144967.87232000002</v>
      </c>
      <c r="AG322" s="141"/>
      <c r="AH322" s="141"/>
    </row>
    <row r="323" spans="1:34" s="78" customFormat="1" ht="13.15">
      <c r="A323" s="8" t="s">
        <v>68</v>
      </c>
      <c r="B323" s="94" t="str">
        <f>VLOOKUP(A323,'CENTRO DE COSTOS'!A:D,4,FALSE)</f>
        <v>WILLIAM ASDRUBAL ROZO ROZO</v>
      </c>
      <c r="C323" s="94" t="str">
        <f>VLOOKUP(A323,'CENTRO DE COSTOS'!A:D,2,FALSE)</f>
        <v>0004-0004</v>
      </c>
      <c r="D323" s="8">
        <v>11001</v>
      </c>
      <c r="E323" s="8">
        <v>2769902</v>
      </c>
      <c r="F323" s="8">
        <v>38517</v>
      </c>
      <c r="G323" s="94" t="s">
        <v>1977</v>
      </c>
      <c r="H323" s="8" t="s">
        <v>417</v>
      </c>
      <c r="I323" s="8" t="s">
        <v>68</v>
      </c>
      <c r="J323" s="8" t="s">
        <v>2746</v>
      </c>
      <c r="K323" s="8" t="s">
        <v>160</v>
      </c>
      <c r="L323" s="8" t="s">
        <v>2747</v>
      </c>
      <c r="M323" s="183">
        <v>45920.536111111112</v>
      </c>
      <c r="N323" s="183">
        <v>45922.660416666673</v>
      </c>
      <c r="O323" s="94" t="s">
        <v>1324</v>
      </c>
      <c r="P323" s="8" t="s">
        <v>1333</v>
      </c>
      <c r="Q323" s="8" t="s">
        <v>1628</v>
      </c>
      <c r="R323" s="8" t="s">
        <v>1341</v>
      </c>
      <c r="S323" s="94"/>
      <c r="T323" s="90"/>
      <c r="U323" s="8" t="s">
        <v>1328</v>
      </c>
      <c r="V323" s="8" t="s">
        <v>2748</v>
      </c>
      <c r="W323" s="8" t="s">
        <v>165</v>
      </c>
      <c r="X323" s="8" t="s">
        <v>2749</v>
      </c>
      <c r="Y323" s="8" t="s">
        <v>25</v>
      </c>
      <c r="Z323" s="8" t="s">
        <v>177</v>
      </c>
      <c r="AA323" s="8" t="s">
        <v>541</v>
      </c>
      <c r="AB323" s="8">
        <v>1</v>
      </c>
      <c r="AC323" s="8">
        <v>0</v>
      </c>
      <c r="AD323" s="86">
        <f>IF(W323="SOPORTE_TELEFÓNICO",'BASE LIQUIDACION REDEBAN 2025'!$B$19,IF(W323="ENVÍO",'BASE LIQUIDACION REDEBAN 2025'!$C$2,IF(Y323="TIPO I",'BASE LIQUIDACION REDEBAN 2025'!$C$2,IF(Y323="TIPO II",'BASE LIQUIDACION REDEBAN 2025'!$C$3,IF(Y323="TIPO III",'BASE LIQUIDACION REDEBAN 2025'!$C$4,IF(Y323="TIPO IV",'BASE LIQUIDACION REDEBAN 2025'!$C$5,IF(Z323="AEREO",'BASE LIQUIDACION REDEBAN 2025'!$B$6,'BASE LIQUIDACION REDEBAN 2025'!$C$5)))))))</f>
        <v>65960.072302</v>
      </c>
      <c r="AE323" s="86">
        <f>IF(OR(W323="SOPORTE_TELEFÓNICO",W323="ENVÍO"),0,IF(Y323="TIPO I",'BASE LIQUIDACION REDEBAN 2025'!$B$10,IF(Y323="TIPO II",'BASE LIQUIDACION REDEBAN 2025'!$B$11,IF(Y323="TIPO III",'BASE LIQUIDACION REDEBAN 2025'!$B$12,'BASE LIQUIDACION REDEBAN 2025'!$B$13))))</f>
        <v>75096.394270399993</v>
      </c>
      <c r="AF323" s="86">
        <f t="shared" ref="AF323:AF386" si="5">IF(OR(W323="SOPORTE_TELEFÓNICO",W323="ENVÍO"),AD323,(AD323*AB323+AE323*AC323))</f>
        <v>65960.072302</v>
      </c>
      <c r="AG323" s="141"/>
      <c r="AH323" s="141"/>
    </row>
    <row r="324" spans="1:34" s="78" customFormat="1" ht="13.15">
      <c r="A324" s="8" t="s">
        <v>60</v>
      </c>
      <c r="B324" s="94" t="str">
        <f>VLOOKUP(A324,'CENTRO DE COSTOS'!A:D,4,FALSE)</f>
        <v>JUAN SEBASTIÁN RÍOS CASTRILLÓN</v>
      </c>
      <c r="C324" s="94" t="str">
        <f>VLOOKUP(A324,'CENTRO DE COSTOS'!A:D,2,FALSE)</f>
        <v>0004-0005</v>
      </c>
      <c r="D324" s="8">
        <v>5045</v>
      </c>
      <c r="E324" s="8">
        <v>2769901</v>
      </c>
      <c r="F324" s="8">
        <v>32309</v>
      </c>
      <c r="G324" s="94" t="s">
        <v>1977</v>
      </c>
      <c r="H324" s="8" t="s">
        <v>249</v>
      </c>
      <c r="I324" s="8" t="s">
        <v>60</v>
      </c>
      <c r="J324" s="8" t="s">
        <v>2750</v>
      </c>
      <c r="K324" s="8" t="s">
        <v>160</v>
      </c>
      <c r="L324" s="8" t="s">
        <v>2751</v>
      </c>
      <c r="M324" s="183">
        <v>45920.534722222219</v>
      </c>
      <c r="N324" s="183">
        <v>45922.669444444437</v>
      </c>
      <c r="O324" s="94" t="s">
        <v>1324</v>
      </c>
      <c r="P324" s="8" t="s">
        <v>1325</v>
      </c>
      <c r="Q324" s="8" t="s">
        <v>1387</v>
      </c>
      <c r="R324" s="8" t="s">
        <v>1388</v>
      </c>
      <c r="S324" s="94"/>
      <c r="T324" s="90"/>
      <c r="U324" s="8" t="s">
        <v>1328</v>
      </c>
      <c r="V324" s="8" t="s">
        <v>2752</v>
      </c>
      <c r="W324" s="8" t="s">
        <v>165</v>
      </c>
      <c r="X324" s="8" t="s">
        <v>2753</v>
      </c>
      <c r="Y324" s="8" t="s">
        <v>25</v>
      </c>
      <c r="Z324" s="8" t="s">
        <v>177</v>
      </c>
      <c r="AA324" s="8" t="s">
        <v>261</v>
      </c>
      <c r="AB324" s="8">
        <v>1</v>
      </c>
      <c r="AC324" s="8">
        <v>0</v>
      </c>
      <c r="AD324" s="86">
        <f>IF(W324="SOPORTE_TELEFÓNICO",'BASE LIQUIDACION REDEBAN 2025'!$B$19,IF(W324="ENVÍO",'BASE LIQUIDACION REDEBAN 2025'!$C$2,IF(Y324="TIPO I",'BASE LIQUIDACION REDEBAN 2025'!$C$2,IF(Y324="TIPO II",'BASE LIQUIDACION REDEBAN 2025'!$C$3,IF(Y324="TIPO III",'BASE LIQUIDACION REDEBAN 2025'!$C$4,IF(Y324="TIPO IV",'BASE LIQUIDACION REDEBAN 2025'!$C$5,IF(Z324="AEREO",'BASE LIQUIDACION REDEBAN 2025'!$B$6,'BASE LIQUIDACION REDEBAN 2025'!$C$5)))))))</f>
        <v>65960.072302</v>
      </c>
      <c r="AE324" s="86">
        <f>IF(OR(W324="SOPORTE_TELEFÓNICO",W324="ENVÍO"),0,IF(Y324="TIPO I",'BASE LIQUIDACION REDEBAN 2025'!$B$10,IF(Y324="TIPO II",'BASE LIQUIDACION REDEBAN 2025'!$B$11,IF(Y324="TIPO III",'BASE LIQUIDACION REDEBAN 2025'!$B$12,'BASE LIQUIDACION REDEBAN 2025'!$B$13))))</f>
        <v>75096.394270399993</v>
      </c>
      <c r="AF324" s="86">
        <f t="shared" si="5"/>
        <v>65960.072302</v>
      </c>
      <c r="AG324" s="141"/>
      <c r="AH324" s="141"/>
    </row>
    <row r="325" spans="1:34" s="78" customFormat="1" ht="13.15">
      <c r="A325" s="8" t="s">
        <v>90</v>
      </c>
      <c r="B325" s="94" t="str">
        <f>VLOOKUP(A325,'CENTRO DE COSTOS'!A:D,4,FALSE)</f>
        <v>JUAN SEBASTIÁN RÍOS CASTRILLÓN</v>
      </c>
      <c r="C325" s="94" t="str">
        <f>VLOOKUP(A325,'CENTRO DE COSTOS'!A:D,2,FALSE)</f>
        <v>0004-0005</v>
      </c>
      <c r="D325" s="8">
        <v>5001</v>
      </c>
      <c r="E325" s="8">
        <v>2769900</v>
      </c>
      <c r="F325" s="8">
        <v>34522</v>
      </c>
      <c r="G325" s="94" t="s">
        <v>1977</v>
      </c>
      <c r="H325" s="8" t="s">
        <v>249</v>
      </c>
      <c r="I325" s="8" t="s">
        <v>90</v>
      </c>
      <c r="J325" s="8" t="s">
        <v>2754</v>
      </c>
      <c r="K325" s="8" t="s">
        <v>160</v>
      </c>
      <c r="L325" s="8" t="s">
        <v>2755</v>
      </c>
      <c r="M325" s="183">
        <v>45920.531944444447</v>
      </c>
      <c r="N325" s="183">
        <v>45922.5625</v>
      </c>
      <c r="O325" s="94" t="s">
        <v>1324</v>
      </c>
      <c r="P325" s="8" t="s">
        <v>1333</v>
      </c>
      <c r="Q325" s="8" t="s">
        <v>1326</v>
      </c>
      <c r="R325" s="8" t="s">
        <v>1470</v>
      </c>
      <c r="S325" s="94"/>
      <c r="T325" s="90"/>
      <c r="U325" s="8" t="s">
        <v>1328</v>
      </c>
      <c r="V325" s="8" t="s">
        <v>2756</v>
      </c>
      <c r="W325" s="8" t="s">
        <v>165</v>
      </c>
      <c r="X325" s="8" t="s">
        <v>2757</v>
      </c>
      <c r="Y325" s="8" t="s">
        <v>25</v>
      </c>
      <c r="Z325" s="8" t="s">
        <v>177</v>
      </c>
      <c r="AA325" s="8" t="s">
        <v>1483</v>
      </c>
      <c r="AB325" s="8">
        <v>1</v>
      </c>
      <c r="AC325" s="8">
        <v>0</v>
      </c>
      <c r="AD325" s="86">
        <f>IF(W325="SOPORTE_TELEFÓNICO",'BASE LIQUIDACION REDEBAN 2025'!$B$19,IF(W325="ENVÍO",'BASE LIQUIDACION REDEBAN 2025'!$C$2,IF(Y325="TIPO I",'BASE LIQUIDACION REDEBAN 2025'!$C$2,IF(Y325="TIPO II",'BASE LIQUIDACION REDEBAN 2025'!$C$3,IF(Y325="TIPO III",'BASE LIQUIDACION REDEBAN 2025'!$C$4,IF(Y325="TIPO IV",'BASE LIQUIDACION REDEBAN 2025'!$C$5,IF(Z325="AEREO",'BASE LIQUIDACION REDEBAN 2025'!$B$6,'BASE LIQUIDACION REDEBAN 2025'!$C$5)))))))</f>
        <v>65960.072302</v>
      </c>
      <c r="AE325" s="86">
        <f>IF(OR(W325="SOPORTE_TELEFÓNICO",W325="ENVÍO"),0,IF(Y325="TIPO I",'BASE LIQUIDACION REDEBAN 2025'!$B$10,IF(Y325="TIPO II",'BASE LIQUIDACION REDEBAN 2025'!$B$11,IF(Y325="TIPO III",'BASE LIQUIDACION REDEBAN 2025'!$B$12,'BASE LIQUIDACION REDEBAN 2025'!$B$13))))</f>
        <v>75096.394270399993</v>
      </c>
      <c r="AF325" s="86">
        <f t="shared" si="5"/>
        <v>65960.072302</v>
      </c>
      <c r="AG325" s="141"/>
      <c r="AH325" s="141"/>
    </row>
    <row r="326" spans="1:34" s="78" customFormat="1" ht="13.15">
      <c r="A326" s="8" t="s">
        <v>76</v>
      </c>
      <c r="B326" s="94" t="str">
        <f>VLOOKUP(A326,'CENTRO DE COSTOS'!A:D,4,FALSE)</f>
        <v>DIEGO FERNANDO HENAO CARDONA</v>
      </c>
      <c r="C326" s="94" t="str">
        <f>VLOOKUP(A326,'CENTRO DE COSTOS'!A:D,2,FALSE)</f>
        <v>0004-0003</v>
      </c>
      <c r="D326" s="8">
        <v>76111</v>
      </c>
      <c r="E326" s="8">
        <v>2769745</v>
      </c>
      <c r="F326" s="8">
        <v>15527</v>
      </c>
      <c r="G326" s="94" t="s">
        <v>1977</v>
      </c>
      <c r="H326" s="8" t="s">
        <v>232</v>
      </c>
      <c r="I326" s="8" t="s">
        <v>2758</v>
      </c>
      <c r="J326" s="8" t="s">
        <v>2759</v>
      </c>
      <c r="K326" s="8" t="s">
        <v>160</v>
      </c>
      <c r="L326" s="8" t="s">
        <v>2760</v>
      </c>
      <c r="M326" s="183">
        <v>45920.529861111107</v>
      </c>
      <c r="N326" s="183">
        <v>45922.679166666669</v>
      </c>
      <c r="O326" s="94" t="s">
        <v>1324</v>
      </c>
      <c r="P326" s="8" t="s">
        <v>1325</v>
      </c>
      <c r="Q326" s="8" t="s">
        <v>1464</v>
      </c>
      <c r="R326" s="8" t="s">
        <v>1465</v>
      </c>
      <c r="S326" s="94"/>
      <c r="T326" s="90"/>
      <c r="U326" s="8" t="s">
        <v>1328</v>
      </c>
      <c r="V326" s="8" t="s">
        <v>2761</v>
      </c>
      <c r="W326" s="8" t="s">
        <v>165</v>
      </c>
      <c r="X326" s="8" t="s">
        <v>2762</v>
      </c>
      <c r="Y326" s="8" t="s">
        <v>28</v>
      </c>
      <c r="Z326" s="8" t="s">
        <v>177</v>
      </c>
      <c r="AA326" s="8" t="s">
        <v>531</v>
      </c>
      <c r="AB326" s="8">
        <v>1</v>
      </c>
      <c r="AC326" s="8">
        <v>0</v>
      </c>
      <c r="AD326" s="86">
        <f>IF(W326="SOPORTE_TELEFÓNICO",'BASE LIQUIDACION REDEBAN 2025'!$B$19,IF(W326="ENVÍO",'BASE LIQUIDACION REDEBAN 2025'!$C$2,IF(Y326="TIPO I",'BASE LIQUIDACION REDEBAN 2025'!$C$2,IF(Y326="TIPO II",'BASE LIQUIDACION REDEBAN 2025'!$C$3,IF(Y326="TIPO III",'BASE LIQUIDACION REDEBAN 2025'!$C$4,IF(Y326="TIPO IV",'BASE LIQUIDACION REDEBAN 2025'!$C$5,IF(Z326="AEREO",'BASE LIQUIDACION REDEBAN 2025'!$B$6,'BASE LIQUIDACION REDEBAN 2025'!$C$5)))))))</f>
        <v>144967.87232000002</v>
      </c>
      <c r="AE326" s="86">
        <f>IF(OR(W326="SOPORTE_TELEFÓNICO",W326="ENVÍO"),0,IF(Y326="TIPO I",'BASE LIQUIDACION REDEBAN 2025'!$B$10,IF(Y326="TIPO II",'BASE LIQUIDACION REDEBAN 2025'!$B$11,IF(Y326="TIPO III",'BASE LIQUIDACION REDEBAN 2025'!$B$12,'BASE LIQUIDACION REDEBAN 2025'!$B$13))))</f>
        <v>140395.6348884</v>
      </c>
      <c r="AF326" s="86">
        <f t="shared" si="5"/>
        <v>144967.87232000002</v>
      </c>
      <c r="AG326" s="141"/>
      <c r="AH326" s="141"/>
    </row>
    <row r="327" spans="1:34" s="78" customFormat="1" ht="13.15">
      <c r="A327" s="8" t="s">
        <v>90</v>
      </c>
      <c r="B327" s="94" t="str">
        <f>VLOOKUP(A327,'CENTRO DE COSTOS'!A:D,4,FALSE)</f>
        <v>JUAN SEBASTIÁN RÍOS CASTRILLÓN</v>
      </c>
      <c r="C327" s="94" t="str">
        <f>VLOOKUP(A327,'CENTRO DE COSTOS'!A:D,2,FALSE)</f>
        <v>0004-0005</v>
      </c>
      <c r="D327" s="8">
        <v>27361</v>
      </c>
      <c r="E327" s="8">
        <v>2769805</v>
      </c>
      <c r="F327" s="8">
        <v>77243</v>
      </c>
      <c r="G327" s="94" t="s">
        <v>1977</v>
      </c>
      <c r="H327" s="8" t="s">
        <v>932</v>
      </c>
      <c r="I327" s="8" t="s">
        <v>2763</v>
      </c>
      <c r="J327" s="8" t="s">
        <v>2764</v>
      </c>
      <c r="K327" s="8" t="s">
        <v>160</v>
      </c>
      <c r="L327" s="8" t="s">
        <v>2765</v>
      </c>
      <c r="M327" s="183">
        <v>45920.526388888888</v>
      </c>
      <c r="N327" s="183">
        <v>45924.699305555558</v>
      </c>
      <c r="O327" s="94" t="s">
        <v>1324</v>
      </c>
      <c r="P327" s="8" t="s">
        <v>1333</v>
      </c>
      <c r="Q327" s="8" t="s">
        <v>1628</v>
      </c>
      <c r="R327" s="8" t="s">
        <v>1341</v>
      </c>
      <c r="S327" s="94"/>
      <c r="T327" s="90"/>
      <c r="U327" s="8" t="s">
        <v>1328</v>
      </c>
      <c r="V327" s="8" t="s">
        <v>2766</v>
      </c>
      <c r="W327" s="8" t="s">
        <v>165</v>
      </c>
      <c r="X327" s="8" t="s">
        <v>2767</v>
      </c>
      <c r="Y327" s="8" t="s">
        <v>167</v>
      </c>
      <c r="Z327" s="8" t="s">
        <v>205</v>
      </c>
      <c r="AA327" s="8" t="s">
        <v>1942</v>
      </c>
      <c r="AB327" s="8">
        <v>1</v>
      </c>
      <c r="AC327" s="8">
        <v>0</v>
      </c>
      <c r="AD327" s="86">
        <f>IF(W327="SOPORTE_TELEFÓNICO",'BASE LIQUIDACION REDEBAN 2025'!$B$19,IF(W327="ENVÍO",'BASE LIQUIDACION REDEBAN 2025'!$C$2,IF(Y327="TIPO I",'BASE LIQUIDACION REDEBAN 2025'!$C$2,IF(Y327="TIPO II",'BASE LIQUIDACION REDEBAN 2025'!$C$3,IF(Y327="TIPO III",'BASE LIQUIDACION REDEBAN 2025'!$C$4,IF(Y327="TIPO IV",'BASE LIQUIDACION REDEBAN 2025'!$C$5,IF(Z327="AEREO",'BASE LIQUIDACION REDEBAN 2025'!$B$6,'BASE LIQUIDACION REDEBAN 2025'!$C$5)))))))</f>
        <v>988462.96268840006</v>
      </c>
      <c r="AE327" s="86">
        <f>IF(OR(W327="SOPORTE_TELEFÓNICO",W327="ENVÍO"),0,IF(Y327="TIPO I",'BASE LIQUIDACION REDEBAN 2025'!$B$10,IF(Y327="TIPO II",'BASE LIQUIDACION REDEBAN 2025'!$B$11,IF(Y327="TIPO III",'BASE LIQUIDACION REDEBAN 2025'!$B$12,'BASE LIQUIDACION REDEBAN 2025'!$B$13))))</f>
        <v>196536.5258152</v>
      </c>
      <c r="AF327" s="86">
        <f t="shared" si="5"/>
        <v>988462.96268840006</v>
      </c>
      <c r="AG327" s="141"/>
      <c r="AH327" s="141"/>
    </row>
    <row r="328" spans="1:34" s="78" customFormat="1" ht="13.15">
      <c r="A328" s="8" t="s">
        <v>94</v>
      </c>
      <c r="B328" s="94" t="str">
        <f>VLOOKUP(A328,'CENTRO DE COSTOS'!A:D,4,FALSE)</f>
        <v>DIEGO FERNANDO HENAO CARDONA</v>
      </c>
      <c r="C328" s="94" t="str">
        <f>VLOOKUP(A328,'CENTRO DE COSTOS'!A:D,2,FALSE)</f>
        <v>0004-0002</v>
      </c>
      <c r="D328" s="8">
        <v>66682</v>
      </c>
      <c r="E328" s="8">
        <v>2769584</v>
      </c>
      <c r="F328" s="8">
        <v>32351</v>
      </c>
      <c r="G328" s="94" t="s">
        <v>1977</v>
      </c>
      <c r="H328" s="8" t="s">
        <v>186</v>
      </c>
      <c r="I328" s="8" t="s">
        <v>1811</v>
      </c>
      <c r="J328" s="8" t="s">
        <v>2768</v>
      </c>
      <c r="K328" s="8" t="s">
        <v>160</v>
      </c>
      <c r="L328" s="8" t="s">
        <v>2769</v>
      </c>
      <c r="M328" s="183">
        <v>45920.495833333327</v>
      </c>
      <c r="N328" s="183">
        <v>45922.7</v>
      </c>
      <c r="O328" s="94" t="s">
        <v>1324</v>
      </c>
      <c r="P328" s="8" t="s">
        <v>1333</v>
      </c>
      <c r="Q328" s="8" t="s">
        <v>1676</v>
      </c>
      <c r="R328" s="8" t="s">
        <v>1677</v>
      </c>
      <c r="S328" s="94"/>
      <c r="T328" s="90"/>
      <c r="U328" s="8" t="s">
        <v>1328</v>
      </c>
      <c r="V328" s="8" t="s">
        <v>2770</v>
      </c>
      <c r="W328" s="8" t="s">
        <v>165</v>
      </c>
      <c r="X328" s="8" t="s">
        <v>2771</v>
      </c>
      <c r="Y328" s="8" t="s">
        <v>25</v>
      </c>
      <c r="Z328" s="8" t="s">
        <v>177</v>
      </c>
      <c r="AA328" s="8" t="s">
        <v>191</v>
      </c>
      <c r="AB328" s="8">
        <v>1</v>
      </c>
      <c r="AC328" s="8">
        <v>0</v>
      </c>
      <c r="AD328" s="86">
        <f>IF(W328="SOPORTE_TELEFÓNICO",'BASE LIQUIDACION REDEBAN 2025'!$B$19,IF(W328="ENVÍO",'BASE LIQUIDACION REDEBAN 2025'!$C$2,IF(Y328="TIPO I",'BASE LIQUIDACION REDEBAN 2025'!$C$2,IF(Y328="TIPO II",'BASE LIQUIDACION REDEBAN 2025'!$C$3,IF(Y328="TIPO III",'BASE LIQUIDACION REDEBAN 2025'!$C$4,IF(Y328="TIPO IV",'BASE LIQUIDACION REDEBAN 2025'!$C$5,IF(Z328="AEREO",'BASE LIQUIDACION REDEBAN 2025'!$B$6,'BASE LIQUIDACION REDEBAN 2025'!$C$5)))))))</f>
        <v>65960.072302</v>
      </c>
      <c r="AE328" s="86">
        <f>IF(OR(W328="SOPORTE_TELEFÓNICO",W328="ENVÍO"),0,IF(Y328="TIPO I",'BASE LIQUIDACION REDEBAN 2025'!$B$10,IF(Y328="TIPO II",'BASE LIQUIDACION REDEBAN 2025'!$B$11,IF(Y328="TIPO III",'BASE LIQUIDACION REDEBAN 2025'!$B$12,'BASE LIQUIDACION REDEBAN 2025'!$B$13))))</f>
        <v>75096.394270399993</v>
      </c>
      <c r="AF328" s="86">
        <f t="shared" si="5"/>
        <v>65960.072302</v>
      </c>
      <c r="AG328" s="141"/>
      <c r="AH328" s="141"/>
    </row>
    <row r="329" spans="1:34" s="78" customFormat="1" ht="13.15">
      <c r="A329" s="8" t="s">
        <v>100</v>
      </c>
      <c r="B329" s="94" t="str">
        <f>VLOOKUP(A329,'CENTRO DE COSTOS'!A:D,4,FALSE)</f>
        <v>KEVIN ALEXIS CORZO BUSTOS</v>
      </c>
      <c r="C329" s="94" t="str">
        <f>VLOOKUP(A329,'CENTRO DE COSTOS'!A:D,2,FALSE)</f>
        <v>0004-0007</v>
      </c>
      <c r="D329" s="8">
        <v>50590</v>
      </c>
      <c r="E329" s="8">
        <v>2769718</v>
      </c>
      <c r="F329" s="8">
        <v>80684</v>
      </c>
      <c r="G329" s="94" t="s">
        <v>1977</v>
      </c>
      <c r="H329" s="8" t="s">
        <v>216</v>
      </c>
      <c r="I329" s="8" t="s">
        <v>2772</v>
      </c>
      <c r="J329" s="8" t="s">
        <v>2773</v>
      </c>
      <c r="K329" s="8" t="s">
        <v>160</v>
      </c>
      <c r="L329" s="8" t="s">
        <v>2774</v>
      </c>
      <c r="M329" s="183">
        <v>45920.479166666657</v>
      </c>
      <c r="N329" s="183">
        <v>45922.689583333333</v>
      </c>
      <c r="O329" s="94" t="s">
        <v>1324</v>
      </c>
      <c r="P329" s="8" t="s">
        <v>1333</v>
      </c>
      <c r="Q329" s="8" t="s">
        <v>1375</v>
      </c>
      <c r="R329" s="8" t="s">
        <v>1376</v>
      </c>
      <c r="S329" s="94"/>
      <c r="T329" s="90"/>
      <c r="U329" s="8" t="s">
        <v>1328</v>
      </c>
      <c r="V329" s="8" t="s">
        <v>2775</v>
      </c>
      <c r="W329" s="8" t="s">
        <v>165</v>
      </c>
      <c r="X329" s="8" t="s">
        <v>2776</v>
      </c>
      <c r="Y329" s="8" t="s">
        <v>32</v>
      </c>
      <c r="Z329" s="8" t="s">
        <v>177</v>
      </c>
      <c r="AA329" s="8" t="s">
        <v>1227</v>
      </c>
      <c r="AB329" s="8">
        <v>1</v>
      </c>
      <c r="AC329" s="8">
        <v>0</v>
      </c>
      <c r="AD329" s="86">
        <f>IF(W329="SOPORTE_TELEFÓNICO",'BASE LIQUIDACION REDEBAN 2025'!$B$19,IF(W329="ENVÍO",'BASE LIQUIDACION REDEBAN 2025'!$C$2,IF(Y329="TIPO I",'BASE LIQUIDACION REDEBAN 2025'!$C$2,IF(Y329="TIPO II",'BASE LIQUIDACION REDEBAN 2025'!$C$3,IF(Y329="TIPO III",'BASE LIQUIDACION REDEBAN 2025'!$C$4,IF(Y329="TIPO IV",'BASE LIQUIDACION REDEBAN 2025'!$C$5,IF(Z329="AEREO",'BASE LIQUIDACION REDEBAN 2025'!$B$6,'BASE LIQUIDACION REDEBAN 2025'!$C$5)))))))</f>
        <v>479588.87655000004</v>
      </c>
      <c r="AE329" s="86">
        <f>IF(OR(W329="SOPORTE_TELEFÓNICO",W329="ENVÍO"),0,IF(Y329="TIPO I",'BASE LIQUIDACION REDEBAN 2025'!$B$10,IF(Y329="TIPO II",'BASE LIQUIDACION REDEBAN 2025'!$B$11,IF(Y329="TIPO III",'BASE LIQUIDACION REDEBAN 2025'!$B$12,'BASE LIQUIDACION REDEBAN 2025'!$B$13))))</f>
        <v>196536.5258152</v>
      </c>
      <c r="AF329" s="86">
        <f t="shared" si="5"/>
        <v>479588.87655000004</v>
      </c>
      <c r="AG329" s="141"/>
      <c r="AH329" s="141"/>
    </row>
    <row r="330" spans="1:34" s="78" customFormat="1" ht="13.15">
      <c r="A330" s="8" t="s">
        <v>99</v>
      </c>
      <c r="B330" s="94" t="str">
        <f>VLOOKUP(A330,'CENTRO DE COSTOS'!A:D,4,FALSE)</f>
        <v>JOSE MAURICIO HERNANDEZ ROJAS</v>
      </c>
      <c r="C330" s="94" t="str">
        <f>VLOOKUP(A330,'CENTRO DE COSTOS'!A:D,2,FALSE)</f>
        <v>0004-0001</v>
      </c>
      <c r="D330" s="8">
        <v>20011</v>
      </c>
      <c r="E330" s="8">
        <v>2769571</v>
      </c>
      <c r="F330" s="8">
        <v>80468</v>
      </c>
      <c r="G330" s="94" t="s">
        <v>1977</v>
      </c>
      <c r="H330" s="8" t="s">
        <v>596</v>
      </c>
      <c r="I330" s="8" t="s">
        <v>1074</v>
      </c>
      <c r="J330" s="8" t="s">
        <v>2777</v>
      </c>
      <c r="K330" s="8" t="s">
        <v>160</v>
      </c>
      <c r="L330" s="8" t="s">
        <v>2778</v>
      </c>
      <c r="M330" s="183">
        <v>45920.478472222218</v>
      </c>
      <c r="N330" s="183">
        <v>45922.70416666667</v>
      </c>
      <c r="O330" s="94" t="s">
        <v>1324</v>
      </c>
      <c r="P330" s="8" t="s">
        <v>1333</v>
      </c>
      <c r="Q330" s="8" t="s">
        <v>1340</v>
      </c>
      <c r="R330" s="8" t="s">
        <v>1341</v>
      </c>
      <c r="S330" s="94"/>
      <c r="T330" s="90"/>
      <c r="U330" s="8" t="s">
        <v>1328</v>
      </c>
      <c r="V330" s="8" t="s">
        <v>2779</v>
      </c>
      <c r="W330" s="8" t="s">
        <v>165</v>
      </c>
      <c r="X330" s="8" t="s">
        <v>2780</v>
      </c>
      <c r="Y330" s="8" t="s">
        <v>32</v>
      </c>
      <c r="Z330" s="8" t="s">
        <v>177</v>
      </c>
      <c r="AA330" s="8" t="s">
        <v>1972</v>
      </c>
      <c r="AB330" s="8">
        <v>1</v>
      </c>
      <c r="AC330" s="8">
        <v>0</v>
      </c>
      <c r="AD330" s="86">
        <f>IF(W330="SOPORTE_TELEFÓNICO",'BASE LIQUIDACION REDEBAN 2025'!$B$19,IF(W330="ENVÍO",'BASE LIQUIDACION REDEBAN 2025'!$C$2,IF(Y330="TIPO I",'BASE LIQUIDACION REDEBAN 2025'!$C$2,IF(Y330="TIPO II",'BASE LIQUIDACION REDEBAN 2025'!$C$3,IF(Y330="TIPO III",'BASE LIQUIDACION REDEBAN 2025'!$C$4,IF(Y330="TIPO IV",'BASE LIQUIDACION REDEBAN 2025'!$C$5,IF(Z330="AEREO",'BASE LIQUIDACION REDEBAN 2025'!$B$6,'BASE LIQUIDACION REDEBAN 2025'!$C$5)))))))</f>
        <v>479588.87655000004</v>
      </c>
      <c r="AE330" s="86">
        <f>IF(OR(W330="SOPORTE_TELEFÓNICO",W330="ENVÍO"),0,IF(Y330="TIPO I",'BASE LIQUIDACION REDEBAN 2025'!$B$10,IF(Y330="TIPO II",'BASE LIQUIDACION REDEBAN 2025'!$B$11,IF(Y330="TIPO III",'BASE LIQUIDACION REDEBAN 2025'!$B$12,'BASE LIQUIDACION REDEBAN 2025'!$B$13))))</f>
        <v>196536.5258152</v>
      </c>
      <c r="AF330" s="86">
        <f t="shared" si="5"/>
        <v>479588.87655000004</v>
      </c>
      <c r="AG330" s="141"/>
      <c r="AH330" s="141"/>
    </row>
    <row r="331" spans="1:34" s="78" customFormat="1" ht="13.15">
      <c r="A331" s="8" t="s">
        <v>81</v>
      </c>
      <c r="B331" s="94" t="str">
        <f>VLOOKUP(A331,'CENTRO DE COSTOS'!A:D,4,FALSE)</f>
        <v>MIGUEL JULIÁN HERNÁNDEZ GUARÍN</v>
      </c>
      <c r="C331" s="94" t="str">
        <f>VLOOKUP(A331,'CENTRO DE COSTOS'!A:D,2,FALSE)</f>
        <v>0004-0008</v>
      </c>
      <c r="D331" s="8">
        <v>54874</v>
      </c>
      <c r="E331" s="8">
        <v>2769707</v>
      </c>
      <c r="F331" s="8">
        <v>62699</v>
      </c>
      <c r="G331" s="94" t="s">
        <v>1977</v>
      </c>
      <c r="H331" s="8" t="s">
        <v>296</v>
      </c>
      <c r="I331" s="8" t="s">
        <v>321</v>
      </c>
      <c r="J331" s="8" t="s">
        <v>2781</v>
      </c>
      <c r="K331" s="8" t="s">
        <v>160</v>
      </c>
      <c r="L331" s="8" t="s">
        <v>2782</v>
      </c>
      <c r="M331" s="183">
        <v>45920.459027777782</v>
      </c>
      <c r="N331" s="183">
        <v>45922.692361111112</v>
      </c>
      <c r="O331" s="94" t="s">
        <v>1324</v>
      </c>
      <c r="P331" s="8" t="s">
        <v>1333</v>
      </c>
      <c r="Q331" s="8" t="s">
        <v>1512</v>
      </c>
      <c r="R331" s="8" t="s">
        <v>1512</v>
      </c>
      <c r="S331" s="94"/>
      <c r="T331" s="90"/>
      <c r="U331" s="8" t="s">
        <v>1328</v>
      </c>
      <c r="V331" s="8" t="s">
        <v>2783</v>
      </c>
      <c r="W331" s="8" t="s">
        <v>165</v>
      </c>
      <c r="X331" s="8" t="s">
        <v>2784</v>
      </c>
      <c r="Y331" s="8" t="s">
        <v>25</v>
      </c>
      <c r="Z331" s="8" t="s">
        <v>177</v>
      </c>
      <c r="AA331" s="8" t="s">
        <v>466</v>
      </c>
      <c r="AB331" s="8">
        <v>1</v>
      </c>
      <c r="AC331" s="8">
        <v>0</v>
      </c>
      <c r="AD331" s="86">
        <f>IF(W331="SOPORTE_TELEFÓNICO",'BASE LIQUIDACION REDEBAN 2025'!$B$19,IF(W331="ENVÍO",'BASE LIQUIDACION REDEBAN 2025'!$C$2,IF(Y331="TIPO I",'BASE LIQUIDACION REDEBAN 2025'!$C$2,IF(Y331="TIPO II",'BASE LIQUIDACION REDEBAN 2025'!$C$3,IF(Y331="TIPO III",'BASE LIQUIDACION REDEBAN 2025'!$C$4,IF(Y331="TIPO IV",'BASE LIQUIDACION REDEBAN 2025'!$C$5,IF(Z331="AEREO",'BASE LIQUIDACION REDEBAN 2025'!$B$6,'BASE LIQUIDACION REDEBAN 2025'!$C$5)))))))</f>
        <v>65960.072302</v>
      </c>
      <c r="AE331" s="86">
        <f>IF(OR(W331="SOPORTE_TELEFÓNICO",W331="ENVÍO"),0,IF(Y331="TIPO I",'BASE LIQUIDACION REDEBAN 2025'!$B$10,IF(Y331="TIPO II",'BASE LIQUIDACION REDEBAN 2025'!$B$11,IF(Y331="TIPO III",'BASE LIQUIDACION REDEBAN 2025'!$B$12,'BASE LIQUIDACION REDEBAN 2025'!$B$13))))</f>
        <v>75096.394270399993</v>
      </c>
      <c r="AF331" s="86">
        <f t="shared" si="5"/>
        <v>65960.072302</v>
      </c>
      <c r="AG331" s="141"/>
      <c r="AH331" s="141"/>
    </row>
    <row r="332" spans="1:34" s="78" customFormat="1" ht="13.15">
      <c r="A332" s="8" t="s">
        <v>90</v>
      </c>
      <c r="B332" s="94" t="str">
        <f>VLOOKUP(A332,'CENTRO DE COSTOS'!A:D,4,FALSE)</f>
        <v>JUAN SEBASTIÁN RÍOS CASTRILLÓN</v>
      </c>
      <c r="C332" s="94" t="str">
        <f>VLOOKUP(A332,'CENTRO DE COSTOS'!A:D,2,FALSE)</f>
        <v>0004-0005</v>
      </c>
      <c r="D332" s="8">
        <v>5890</v>
      </c>
      <c r="E332" s="8">
        <v>2769547</v>
      </c>
      <c r="F332" s="8">
        <v>80809</v>
      </c>
      <c r="G332" s="94" t="s">
        <v>1977</v>
      </c>
      <c r="H332" s="8" t="s">
        <v>249</v>
      </c>
      <c r="I332" s="8" t="s">
        <v>2785</v>
      </c>
      <c r="J332" s="8" t="s">
        <v>2786</v>
      </c>
      <c r="K332" s="8" t="s">
        <v>160</v>
      </c>
      <c r="L332" s="8" t="s">
        <v>2787</v>
      </c>
      <c r="M332" s="183">
        <v>45920.455555555563</v>
      </c>
      <c r="N332" s="183">
        <v>45922.718055555553</v>
      </c>
      <c r="O332" s="94" t="s">
        <v>1324</v>
      </c>
      <c r="P332" s="8" t="s">
        <v>1333</v>
      </c>
      <c r="Q332" s="8" t="s">
        <v>1326</v>
      </c>
      <c r="R332" s="8" t="s">
        <v>1381</v>
      </c>
      <c r="S332" s="94"/>
      <c r="T332" s="90"/>
      <c r="U332" s="8" t="s">
        <v>1328</v>
      </c>
      <c r="V332" s="8" t="s">
        <v>2788</v>
      </c>
      <c r="W332" s="8" t="s">
        <v>165</v>
      </c>
      <c r="X332" s="8" t="s">
        <v>2789</v>
      </c>
      <c r="Y332" s="8" t="s">
        <v>28</v>
      </c>
      <c r="Z332" s="8" t="s">
        <v>177</v>
      </c>
      <c r="AA332" s="8" t="s">
        <v>374</v>
      </c>
      <c r="AB332" s="8">
        <v>1</v>
      </c>
      <c r="AC332" s="8">
        <v>0</v>
      </c>
      <c r="AD332" s="86">
        <f>IF(W332="SOPORTE_TELEFÓNICO",'BASE LIQUIDACION REDEBAN 2025'!$B$19,IF(W332="ENVÍO",'BASE LIQUIDACION REDEBAN 2025'!$C$2,IF(Y332="TIPO I",'BASE LIQUIDACION REDEBAN 2025'!$C$2,IF(Y332="TIPO II",'BASE LIQUIDACION REDEBAN 2025'!$C$3,IF(Y332="TIPO III",'BASE LIQUIDACION REDEBAN 2025'!$C$4,IF(Y332="TIPO IV",'BASE LIQUIDACION REDEBAN 2025'!$C$5,IF(Z332="AEREO",'BASE LIQUIDACION REDEBAN 2025'!$B$6,'BASE LIQUIDACION REDEBAN 2025'!$C$5)))))))</f>
        <v>144967.87232000002</v>
      </c>
      <c r="AE332" s="86">
        <f>IF(OR(W332="SOPORTE_TELEFÓNICO",W332="ENVÍO"),0,IF(Y332="TIPO I",'BASE LIQUIDACION REDEBAN 2025'!$B$10,IF(Y332="TIPO II",'BASE LIQUIDACION REDEBAN 2025'!$B$11,IF(Y332="TIPO III",'BASE LIQUIDACION REDEBAN 2025'!$B$12,'BASE LIQUIDACION REDEBAN 2025'!$B$13))))</f>
        <v>140395.6348884</v>
      </c>
      <c r="AF332" s="86">
        <f t="shared" si="5"/>
        <v>144967.87232000002</v>
      </c>
      <c r="AG332" s="141"/>
      <c r="AH332" s="141"/>
    </row>
    <row r="333" spans="1:34" s="78" customFormat="1" ht="13.15">
      <c r="A333" s="8" t="s">
        <v>90</v>
      </c>
      <c r="B333" s="94" t="str">
        <f>VLOOKUP(A333,'CENTRO DE COSTOS'!A:D,4,FALSE)</f>
        <v>JUAN SEBASTIÁN RÍOS CASTRILLÓN</v>
      </c>
      <c r="C333" s="94" t="str">
        <f>VLOOKUP(A333,'CENTRO DE COSTOS'!A:D,2,FALSE)</f>
        <v>0004-0005</v>
      </c>
      <c r="D333" s="8">
        <v>5607</v>
      </c>
      <c r="E333" s="8">
        <v>2769542</v>
      </c>
      <c r="F333" s="8">
        <v>31280</v>
      </c>
      <c r="G333" s="94" t="s">
        <v>1977</v>
      </c>
      <c r="H333" s="8" t="s">
        <v>249</v>
      </c>
      <c r="I333" s="8" t="s">
        <v>2035</v>
      </c>
      <c r="J333" s="8" t="s">
        <v>2790</v>
      </c>
      <c r="K333" s="8" t="s">
        <v>160</v>
      </c>
      <c r="L333" s="8" t="s">
        <v>2791</v>
      </c>
      <c r="M333" s="183">
        <v>45920.451388888891</v>
      </c>
      <c r="N333" s="183">
        <v>45922.443055555559</v>
      </c>
      <c r="O333" s="94" t="s">
        <v>1324</v>
      </c>
      <c r="P333" s="8" t="s">
        <v>1333</v>
      </c>
      <c r="Q333" s="8" t="s">
        <v>1517</v>
      </c>
      <c r="R333" s="8" t="s">
        <v>1341</v>
      </c>
      <c r="S333" s="94"/>
      <c r="T333" s="90"/>
      <c r="U333" s="8" t="s">
        <v>1328</v>
      </c>
      <c r="V333" s="8" t="s">
        <v>2792</v>
      </c>
      <c r="W333" s="8" t="s">
        <v>165</v>
      </c>
      <c r="X333" s="8" t="s">
        <v>2793</v>
      </c>
      <c r="Y333" s="8" t="s">
        <v>28</v>
      </c>
      <c r="Z333" s="8" t="s">
        <v>177</v>
      </c>
      <c r="AA333" s="8" t="s">
        <v>400</v>
      </c>
      <c r="AB333" s="8">
        <v>1</v>
      </c>
      <c r="AC333" s="8">
        <v>0</v>
      </c>
      <c r="AD333" s="86">
        <f>IF(W333="SOPORTE_TELEFÓNICO",'BASE LIQUIDACION REDEBAN 2025'!$B$19,IF(W333="ENVÍO",'BASE LIQUIDACION REDEBAN 2025'!$C$2,IF(Y333="TIPO I",'BASE LIQUIDACION REDEBAN 2025'!$C$2,IF(Y333="TIPO II",'BASE LIQUIDACION REDEBAN 2025'!$C$3,IF(Y333="TIPO III",'BASE LIQUIDACION REDEBAN 2025'!$C$4,IF(Y333="TIPO IV",'BASE LIQUIDACION REDEBAN 2025'!$C$5,IF(Z333="AEREO",'BASE LIQUIDACION REDEBAN 2025'!$B$6,'BASE LIQUIDACION REDEBAN 2025'!$C$5)))))))</f>
        <v>144967.87232000002</v>
      </c>
      <c r="AE333" s="86">
        <f>IF(OR(W333="SOPORTE_TELEFÓNICO",W333="ENVÍO"),0,IF(Y333="TIPO I",'BASE LIQUIDACION REDEBAN 2025'!$B$10,IF(Y333="TIPO II",'BASE LIQUIDACION REDEBAN 2025'!$B$11,IF(Y333="TIPO III",'BASE LIQUIDACION REDEBAN 2025'!$B$12,'BASE LIQUIDACION REDEBAN 2025'!$B$13))))</f>
        <v>140395.6348884</v>
      </c>
      <c r="AF333" s="86">
        <f t="shared" si="5"/>
        <v>144967.87232000002</v>
      </c>
      <c r="AG333" s="141"/>
      <c r="AH333" s="141"/>
    </row>
    <row r="334" spans="1:34" s="78" customFormat="1" ht="13.15">
      <c r="A334" s="8" t="s">
        <v>101</v>
      </c>
      <c r="B334" s="94" t="str">
        <f>VLOOKUP(A334,'CENTRO DE COSTOS'!A:D,4,FALSE)</f>
        <v>KEVIN ALEXIS CORZO BUSTOS</v>
      </c>
      <c r="C334" s="94" t="str">
        <f>VLOOKUP(A334,'CENTRO DE COSTOS'!A:D,2,FALSE)</f>
        <v>0004-0007</v>
      </c>
      <c r="D334" s="8">
        <v>85400</v>
      </c>
      <c r="E334" s="8">
        <v>2769700</v>
      </c>
      <c r="F334" s="8">
        <v>63170</v>
      </c>
      <c r="G334" s="94" t="s">
        <v>1977</v>
      </c>
      <c r="H334" s="8" t="s">
        <v>882</v>
      </c>
      <c r="I334" s="8" t="s">
        <v>2794</v>
      </c>
      <c r="J334" s="8" t="s">
        <v>2795</v>
      </c>
      <c r="K334" s="8" t="s">
        <v>160</v>
      </c>
      <c r="L334" s="8" t="s">
        <v>2796</v>
      </c>
      <c r="M334" s="183">
        <v>45920.450694444437</v>
      </c>
      <c r="N334" s="183">
        <v>45923.449305555558</v>
      </c>
      <c r="O334" s="94" t="s">
        <v>1324</v>
      </c>
      <c r="P334" s="8" t="s">
        <v>1333</v>
      </c>
      <c r="Q334" s="8" t="s">
        <v>1512</v>
      </c>
      <c r="R334" s="8" t="s">
        <v>1512</v>
      </c>
      <c r="S334" s="94"/>
      <c r="T334" s="90"/>
      <c r="U334" s="8" t="s">
        <v>1328</v>
      </c>
      <c r="V334" s="8" t="s">
        <v>2797</v>
      </c>
      <c r="W334" s="8" t="s">
        <v>165</v>
      </c>
      <c r="X334" s="8" t="s">
        <v>2798</v>
      </c>
      <c r="Y334" s="8" t="s">
        <v>30</v>
      </c>
      <c r="Z334" s="8" t="s">
        <v>177</v>
      </c>
      <c r="AA334" s="8" t="s">
        <v>222</v>
      </c>
      <c r="AB334" s="8">
        <v>1</v>
      </c>
      <c r="AC334" s="8">
        <v>0</v>
      </c>
      <c r="AD334" s="86">
        <f>IF(W334="SOPORTE_TELEFÓNICO",'BASE LIQUIDACION REDEBAN 2025'!$B$19,IF(W334="ENVÍO",'BASE LIQUIDACION REDEBAN 2025'!$C$2,IF(Y334="TIPO I",'BASE LIQUIDACION REDEBAN 2025'!$C$2,IF(Y334="TIPO II",'BASE LIQUIDACION REDEBAN 2025'!$C$3,IF(Y334="TIPO III",'BASE LIQUIDACION REDEBAN 2025'!$C$4,IF(Y334="TIPO IV",'BASE LIQUIDACION REDEBAN 2025'!$C$5,IF(Z334="AEREO",'BASE LIQUIDACION REDEBAN 2025'!$B$6,'BASE LIQUIDACION REDEBAN 2025'!$C$5)))))))</f>
        <v>275728.78077800001</v>
      </c>
      <c r="AE334" s="86">
        <f>IF(OR(W334="SOPORTE_TELEFÓNICO",W334="ENVÍO"),0,IF(Y334="TIPO I",'BASE LIQUIDACION REDEBAN 2025'!$B$10,IF(Y334="TIPO II",'BASE LIQUIDACION REDEBAN 2025'!$B$11,IF(Y334="TIPO III",'BASE LIQUIDACION REDEBAN 2025'!$B$12,'BASE LIQUIDACION REDEBAN 2025'!$B$13))))</f>
        <v>196536.5258152</v>
      </c>
      <c r="AF334" s="86">
        <f t="shared" si="5"/>
        <v>275728.78077800001</v>
      </c>
      <c r="AG334" s="141"/>
      <c r="AH334" s="141"/>
    </row>
    <row r="335" spans="1:34" s="78" customFormat="1" ht="13.15">
      <c r="A335" s="8" t="s">
        <v>76</v>
      </c>
      <c r="B335" s="94" t="str">
        <f>VLOOKUP(A335,'CENTRO DE COSTOS'!A:D,4,FALSE)</f>
        <v>DIEGO FERNANDO HENAO CARDONA</v>
      </c>
      <c r="C335" s="94" t="str">
        <f>VLOOKUP(A335,'CENTRO DE COSTOS'!A:D,2,FALSE)</f>
        <v>0004-0003</v>
      </c>
      <c r="D335" s="8">
        <v>76001</v>
      </c>
      <c r="E335" s="8">
        <v>2769525</v>
      </c>
      <c r="F335" s="8">
        <v>63111</v>
      </c>
      <c r="G335" s="94" t="s">
        <v>1977</v>
      </c>
      <c r="H335" s="8" t="s">
        <v>232</v>
      </c>
      <c r="I335" s="8" t="s">
        <v>76</v>
      </c>
      <c r="J335" s="8" t="s">
        <v>2799</v>
      </c>
      <c r="K335" s="8" t="s">
        <v>160</v>
      </c>
      <c r="L335" s="8" t="s">
        <v>2800</v>
      </c>
      <c r="M335" s="183">
        <v>45920.423611111109</v>
      </c>
      <c r="N335" s="183">
        <v>45922.72152777778</v>
      </c>
      <c r="O335" s="94" t="s">
        <v>1324</v>
      </c>
      <c r="P335" s="8" t="s">
        <v>1333</v>
      </c>
      <c r="Q335" s="8" t="s">
        <v>1512</v>
      </c>
      <c r="R335" s="8" t="s">
        <v>1512</v>
      </c>
      <c r="S335" s="94"/>
      <c r="T335" s="90"/>
      <c r="U335" s="8" t="s">
        <v>1328</v>
      </c>
      <c r="V335" s="8" t="s">
        <v>2801</v>
      </c>
      <c r="W335" s="8" t="s">
        <v>165</v>
      </c>
      <c r="X335" s="8" t="s">
        <v>2802</v>
      </c>
      <c r="Y335" s="8" t="s">
        <v>25</v>
      </c>
      <c r="Z335" s="8" t="s">
        <v>177</v>
      </c>
      <c r="AA335" s="8" t="s">
        <v>1498</v>
      </c>
      <c r="AB335" s="8">
        <v>1</v>
      </c>
      <c r="AC335" s="8">
        <v>0</v>
      </c>
      <c r="AD335" s="86">
        <f>IF(W335="SOPORTE_TELEFÓNICO",'BASE LIQUIDACION REDEBAN 2025'!$B$19,IF(W335="ENVÍO",'BASE LIQUIDACION REDEBAN 2025'!$C$2,IF(Y335="TIPO I",'BASE LIQUIDACION REDEBAN 2025'!$C$2,IF(Y335="TIPO II",'BASE LIQUIDACION REDEBAN 2025'!$C$3,IF(Y335="TIPO III",'BASE LIQUIDACION REDEBAN 2025'!$C$4,IF(Y335="TIPO IV",'BASE LIQUIDACION REDEBAN 2025'!$C$5,IF(Z335="AEREO",'BASE LIQUIDACION REDEBAN 2025'!$B$6,'BASE LIQUIDACION REDEBAN 2025'!$C$5)))))))</f>
        <v>65960.072302</v>
      </c>
      <c r="AE335" s="86">
        <f>IF(OR(W335="SOPORTE_TELEFÓNICO",W335="ENVÍO"),0,IF(Y335="TIPO I",'BASE LIQUIDACION REDEBAN 2025'!$B$10,IF(Y335="TIPO II",'BASE LIQUIDACION REDEBAN 2025'!$B$11,IF(Y335="TIPO III",'BASE LIQUIDACION REDEBAN 2025'!$B$12,'BASE LIQUIDACION REDEBAN 2025'!$B$13))))</f>
        <v>75096.394270399993</v>
      </c>
      <c r="AF335" s="86">
        <f t="shared" si="5"/>
        <v>65960.072302</v>
      </c>
      <c r="AG335" s="141"/>
      <c r="AH335" s="141"/>
    </row>
    <row r="336" spans="1:34" s="78" customFormat="1" ht="13.15">
      <c r="A336" s="8" t="s">
        <v>90</v>
      </c>
      <c r="B336" s="94" t="str">
        <f>VLOOKUP(A336,'CENTRO DE COSTOS'!A:D,4,FALSE)</f>
        <v>JUAN SEBASTIÁN RÍOS CASTRILLÓN</v>
      </c>
      <c r="C336" s="94" t="str">
        <f>VLOOKUP(A336,'CENTRO DE COSTOS'!A:D,2,FALSE)</f>
        <v>0004-0005</v>
      </c>
      <c r="D336" s="8">
        <v>5591</v>
      </c>
      <c r="E336" s="8">
        <v>2769524</v>
      </c>
      <c r="F336" s="8">
        <v>59944</v>
      </c>
      <c r="G336" s="94" t="s">
        <v>1977</v>
      </c>
      <c r="H336" s="8" t="s">
        <v>249</v>
      </c>
      <c r="I336" s="8" t="s">
        <v>2803</v>
      </c>
      <c r="J336" s="8" t="s">
        <v>2804</v>
      </c>
      <c r="K336" s="8" t="s">
        <v>160</v>
      </c>
      <c r="L336" s="8" t="s">
        <v>2805</v>
      </c>
      <c r="M336" s="183">
        <v>45920.422222222223</v>
      </c>
      <c r="N336" s="183">
        <v>45923.71875</v>
      </c>
      <c r="O336" s="94" t="s">
        <v>1324</v>
      </c>
      <c r="P336" s="8" t="s">
        <v>1333</v>
      </c>
      <c r="Q336" s="8" t="s">
        <v>1351</v>
      </c>
      <c r="R336" s="8" t="s">
        <v>1341</v>
      </c>
      <c r="S336" s="94"/>
      <c r="T336" s="90"/>
      <c r="U336" s="8" t="s">
        <v>1328</v>
      </c>
      <c r="V336" s="8" t="s">
        <v>2806</v>
      </c>
      <c r="W336" s="8" t="s">
        <v>165</v>
      </c>
      <c r="X336" s="8" t="s">
        <v>2807</v>
      </c>
      <c r="Y336" s="8" t="s">
        <v>32</v>
      </c>
      <c r="Z336" s="8" t="s">
        <v>177</v>
      </c>
      <c r="AA336" s="8" t="s">
        <v>1483</v>
      </c>
      <c r="AB336" s="8">
        <v>1</v>
      </c>
      <c r="AC336" s="8">
        <v>0</v>
      </c>
      <c r="AD336" s="86">
        <f>IF(W336="SOPORTE_TELEFÓNICO",'BASE LIQUIDACION REDEBAN 2025'!$B$19,IF(W336="ENVÍO",'BASE LIQUIDACION REDEBAN 2025'!$C$2,IF(Y336="TIPO I",'BASE LIQUIDACION REDEBAN 2025'!$C$2,IF(Y336="TIPO II",'BASE LIQUIDACION REDEBAN 2025'!$C$3,IF(Y336="TIPO III",'BASE LIQUIDACION REDEBAN 2025'!$C$4,IF(Y336="TIPO IV",'BASE LIQUIDACION REDEBAN 2025'!$C$5,IF(Z336="AEREO",'BASE LIQUIDACION REDEBAN 2025'!$B$6,'BASE LIQUIDACION REDEBAN 2025'!$C$5)))))))</f>
        <v>479588.87655000004</v>
      </c>
      <c r="AE336" s="86">
        <f>IF(OR(W336="SOPORTE_TELEFÓNICO",W336="ENVÍO"),0,IF(Y336="TIPO I",'BASE LIQUIDACION REDEBAN 2025'!$B$10,IF(Y336="TIPO II",'BASE LIQUIDACION REDEBAN 2025'!$B$11,IF(Y336="TIPO III",'BASE LIQUIDACION REDEBAN 2025'!$B$12,'BASE LIQUIDACION REDEBAN 2025'!$B$13))))</f>
        <v>196536.5258152</v>
      </c>
      <c r="AF336" s="86">
        <f t="shared" si="5"/>
        <v>479588.87655000004</v>
      </c>
      <c r="AG336" s="141"/>
      <c r="AH336" s="141"/>
    </row>
    <row r="337" spans="1:34" s="78" customFormat="1" ht="13.15">
      <c r="A337" s="184" t="s">
        <v>72</v>
      </c>
      <c r="B337" s="94" t="str">
        <f>VLOOKUP(A337,'CENTRO DE COSTOS'!A:D,4,FALSE)</f>
        <v>MIGUEL JULIÁN HERNÁNDEZ GUARÍN</v>
      </c>
      <c r="C337" s="94" t="str">
        <f>VLOOKUP(A337,'CENTRO DE COSTOS'!A:D,2,FALSE)</f>
        <v>0004-0008</v>
      </c>
      <c r="D337" s="184">
        <v>68276</v>
      </c>
      <c r="E337" s="184">
        <v>2769512</v>
      </c>
      <c r="F337" s="184">
        <v>81075</v>
      </c>
      <c r="G337" s="94" t="s">
        <v>1977</v>
      </c>
      <c r="H337" s="184" t="s">
        <v>224</v>
      </c>
      <c r="I337" s="184" t="s">
        <v>2314</v>
      </c>
      <c r="J337" s="184" t="s">
        <v>2808</v>
      </c>
      <c r="K337" s="184" t="s">
        <v>160</v>
      </c>
      <c r="L337" s="184" t="s">
        <v>2809</v>
      </c>
      <c r="M337" s="185">
        <v>45920.411805555559</v>
      </c>
      <c r="N337" s="185">
        <v>45922.476388888892</v>
      </c>
      <c r="O337" s="94" t="s">
        <v>1324</v>
      </c>
      <c r="P337" s="184" t="s">
        <v>1333</v>
      </c>
      <c r="Q337" s="184" t="s">
        <v>1375</v>
      </c>
      <c r="R337" s="184" t="s">
        <v>1547</v>
      </c>
      <c r="S337" s="94"/>
      <c r="T337" s="90"/>
      <c r="U337" s="184" t="s">
        <v>1328</v>
      </c>
      <c r="V337" s="184" t="s">
        <v>2810</v>
      </c>
      <c r="W337" s="184" t="s">
        <v>165</v>
      </c>
      <c r="X337" s="184" t="s">
        <v>2811</v>
      </c>
      <c r="Y337" s="184" t="s">
        <v>25</v>
      </c>
      <c r="Z337" s="184" t="s">
        <v>177</v>
      </c>
      <c r="AA337" s="184" t="s">
        <v>480</v>
      </c>
      <c r="AB337" s="184">
        <v>1</v>
      </c>
      <c r="AC337" s="184">
        <v>0</v>
      </c>
      <c r="AD337" s="86">
        <f>IF(W337="SOPORTE_TELEFÓNICO",'BASE LIQUIDACION REDEBAN 2025'!$B$19,IF(W337="ENVÍO",'BASE LIQUIDACION REDEBAN 2025'!$C$2,IF(Y337="TIPO I",'BASE LIQUIDACION REDEBAN 2025'!$C$2,IF(Y337="TIPO II",'BASE LIQUIDACION REDEBAN 2025'!$C$3,IF(Y337="TIPO III",'BASE LIQUIDACION REDEBAN 2025'!$C$4,IF(Y337="TIPO IV",'BASE LIQUIDACION REDEBAN 2025'!$C$5,IF(Z337="AEREO",'BASE LIQUIDACION REDEBAN 2025'!$B$6,'BASE LIQUIDACION REDEBAN 2025'!$C$5)))))))</f>
        <v>65960.072302</v>
      </c>
      <c r="AE337" s="86">
        <f>IF(OR(W337="SOPORTE_TELEFÓNICO",W337="ENVÍO"),0,IF(Y337="TIPO I",'BASE LIQUIDACION REDEBAN 2025'!$B$10,IF(Y337="TIPO II",'BASE LIQUIDACION REDEBAN 2025'!$B$11,IF(Y337="TIPO III",'BASE LIQUIDACION REDEBAN 2025'!$B$12,'BASE LIQUIDACION REDEBAN 2025'!$B$13))))</f>
        <v>75096.394270399993</v>
      </c>
      <c r="AF337" s="86">
        <f t="shared" si="5"/>
        <v>65960.072302</v>
      </c>
      <c r="AG337" s="141"/>
      <c r="AH337" s="141"/>
    </row>
    <row r="338" spans="1:34" s="78" customFormat="1" ht="13.15">
      <c r="A338" s="8" t="s">
        <v>90</v>
      </c>
      <c r="B338" s="94" t="str">
        <f>VLOOKUP(A338,'CENTRO DE COSTOS'!A:D,4,FALSE)</f>
        <v>JUAN SEBASTIÁN RÍOS CASTRILLÓN</v>
      </c>
      <c r="C338" s="94" t="str">
        <f>VLOOKUP(A338,'CENTRO DE COSTOS'!A:D,2,FALSE)</f>
        <v>0004-0005</v>
      </c>
      <c r="D338" s="8">
        <v>5001</v>
      </c>
      <c r="E338" s="8">
        <v>2769468</v>
      </c>
      <c r="F338" s="8">
        <v>30843</v>
      </c>
      <c r="G338" s="94" t="s">
        <v>1977</v>
      </c>
      <c r="H338" s="8" t="s">
        <v>249</v>
      </c>
      <c r="I338" s="8" t="s">
        <v>90</v>
      </c>
      <c r="J338" s="8" t="s">
        <v>2262</v>
      </c>
      <c r="K338" s="8" t="s">
        <v>160</v>
      </c>
      <c r="L338" s="8" t="s">
        <v>2812</v>
      </c>
      <c r="M338" s="183">
        <v>45920.410416666673</v>
      </c>
      <c r="N338" s="183">
        <v>45920.591666666667</v>
      </c>
      <c r="O338" s="94" t="s">
        <v>1324</v>
      </c>
      <c r="P338" s="8" t="s">
        <v>1333</v>
      </c>
      <c r="Q338" s="8" t="s">
        <v>1368</v>
      </c>
      <c r="R338" s="8" t="s">
        <v>1341</v>
      </c>
      <c r="S338" s="94"/>
      <c r="T338" s="90"/>
      <c r="U338" s="8" t="s">
        <v>1328</v>
      </c>
      <c r="V338" s="8" t="s">
        <v>2813</v>
      </c>
      <c r="W338" s="8" t="s">
        <v>165</v>
      </c>
      <c r="X338" s="8" t="s">
        <v>2814</v>
      </c>
      <c r="Y338" s="8" t="s">
        <v>25</v>
      </c>
      <c r="Z338" s="8" t="s">
        <v>177</v>
      </c>
      <c r="AA338" s="8" t="s">
        <v>1458</v>
      </c>
      <c r="AB338" s="8">
        <v>1</v>
      </c>
      <c r="AC338" s="8">
        <v>0</v>
      </c>
      <c r="AD338" s="86">
        <f>IF(W338="SOPORTE_TELEFÓNICO",'BASE LIQUIDACION REDEBAN 2025'!$B$19,IF(W338="ENVÍO",'BASE LIQUIDACION REDEBAN 2025'!$C$2,IF(Y338="TIPO I",'BASE LIQUIDACION REDEBAN 2025'!$C$2,IF(Y338="TIPO II",'BASE LIQUIDACION REDEBAN 2025'!$C$3,IF(Y338="TIPO III",'BASE LIQUIDACION REDEBAN 2025'!$C$4,IF(Y338="TIPO IV",'BASE LIQUIDACION REDEBAN 2025'!$C$5,IF(Z338="AEREO",'BASE LIQUIDACION REDEBAN 2025'!$B$6,'BASE LIQUIDACION REDEBAN 2025'!$C$5)))))))</f>
        <v>65960.072302</v>
      </c>
      <c r="AE338" s="86">
        <f>IF(OR(W338="SOPORTE_TELEFÓNICO",W338="ENVÍO"),0,IF(Y338="TIPO I",'BASE LIQUIDACION REDEBAN 2025'!$B$10,IF(Y338="TIPO II",'BASE LIQUIDACION REDEBAN 2025'!$B$11,IF(Y338="TIPO III",'BASE LIQUIDACION REDEBAN 2025'!$B$12,'BASE LIQUIDACION REDEBAN 2025'!$B$13))))</f>
        <v>75096.394270399993</v>
      </c>
      <c r="AF338" s="86">
        <f t="shared" si="5"/>
        <v>65960.072302</v>
      </c>
      <c r="AG338" s="141"/>
      <c r="AH338" s="141"/>
    </row>
    <row r="339" spans="1:34" s="78" customFormat="1" ht="13.15">
      <c r="A339" s="8" t="s">
        <v>60</v>
      </c>
      <c r="B339" s="94" t="str">
        <f>VLOOKUP(A339,'CENTRO DE COSTOS'!A:D,4,FALSE)</f>
        <v>JUAN SEBASTIÁN RÍOS CASTRILLÓN</v>
      </c>
      <c r="C339" s="94" t="str">
        <f>VLOOKUP(A339,'CENTRO DE COSTOS'!A:D,2,FALSE)</f>
        <v>0004-0005</v>
      </c>
      <c r="D339" s="8">
        <v>5045</v>
      </c>
      <c r="E339" s="8">
        <v>2769398</v>
      </c>
      <c r="F339" s="8">
        <v>61651</v>
      </c>
      <c r="G339" s="94" t="s">
        <v>1977</v>
      </c>
      <c r="H339" s="8" t="s">
        <v>249</v>
      </c>
      <c r="I339" s="8" t="s">
        <v>60</v>
      </c>
      <c r="J339" s="8" t="s">
        <v>1448</v>
      </c>
      <c r="K339" s="8" t="s">
        <v>160</v>
      </c>
      <c r="L339" s="8" t="s">
        <v>2815</v>
      </c>
      <c r="M339" s="183">
        <v>45920.407638888893</v>
      </c>
      <c r="N339" s="183">
        <v>45920.59375</v>
      </c>
      <c r="O339" s="94" t="s">
        <v>1324</v>
      </c>
      <c r="P339" s="8" t="s">
        <v>1325</v>
      </c>
      <c r="Q339" s="8" t="s">
        <v>1351</v>
      </c>
      <c r="R339" s="8" t="s">
        <v>1689</v>
      </c>
      <c r="S339" s="94"/>
      <c r="T339" s="90"/>
      <c r="U339" s="8" t="s">
        <v>1328</v>
      </c>
      <c r="V339" s="8" t="s">
        <v>2816</v>
      </c>
      <c r="W339" s="8" t="s">
        <v>165</v>
      </c>
      <c r="X339" s="8" t="s">
        <v>2817</v>
      </c>
      <c r="Y339" s="8" t="s">
        <v>25</v>
      </c>
      <c r="Z339" s="8" t="s">
        <v>177</v>
      </c>
      <c r="AA339" s="8" t="s">
        <v>261</v>
      </c>
      <c r="AB339" s="8">
        <v>1</v>
      </c>
      <c r="AC339" s="8">
        <v>0</v>
      </c>
      <c r="AD339" s="86">
        <f>IF(W339="SOPORTE_TELEFÓNICO",'BASE LIQUIDACION REDEBAN 2025'!$B$19,IF(W339="ENVÍO",'BASE LIQUIDACION REDEBAN 2025'!$C$2,IF(Y339="TIPO I",'BASE LIQUIDACION REDEBAN 2025'!$C$2,IF(Y339="TIPO II",'BASE LIQUIDACION REDEBAN 2025'!$C$3,IF(Y339="TIPO III",'BASE LIQUIDACION REDEBAN 2025'!$C$4,IF(Y339="TIPO IV",'BASE LIQUIDACION REDEBAN 2025'!$C$5,IF(Z339="AEREO",'BASE LIQUIDACION REDEBAN 2025'!$B$6,'BASE LIQUIDACION REDEBAN 2025'!$C$5)))))))</f>
        <v>65960.072302</v>
      </c>
      <c r="AE339" s="86">
        <f>IF(OR(W339="SOPORTE_TELEFÓNICO",W339="ENVÍO"),0,IF(Y339="TIPO I",'BASE LIQUIDACION REDEBAN 2025'!$B$10,IF(Y339="TIPO II",'BASE LIQUIDACION REDEBAN 2025'!$B$11,IF(Y339="TIPO III",'BASE LIQUIDACION REDEBAN 2025'!$B$12,'BASE LIQUIDACION REDEBAN 2025'!$B$13))))</f>
        <v>75096.394270399993</v>
      </c>
      <c r="AF339" s="86">
        <f t="shared" si="5"/>
        <v>65960.072302</v>
      </c>
      <c r="AG339" s="141"/>
      <c r="AH339" s="141"/>
    </row>
    <row r="340" spans="1:34" s="78" customFormat="1" ht="13.15">
      <c r="A340" s="8" t="s">
        <v>72</v>
      </c>
      <c r="B340" s="94" t="str">
        <f>VLOOKUP(A340,'CENTRO DE COSTOS'!A:D,4,FALSE)</f>
        <v>MIGUEL JULIÁN HERNÁNDEZ GUARÍN</v>
      </c>
      <c r="C340" s="94" t="str">
        <f>VLOOKUP(A340,'CENTRO DE COSTOS'!A:D,2,FALSE)</f>
        <v>0004-0008</v>
      </c>
      <c r="D340" s="8">
        <v>68081</v>
      </c>
      <c r="E340" s="8">
        <v>2769458</v>
      </c>
      <c r="F340" s="8">
        <v>68393</v>
      </c>
      <c r="G340" s="94" t="s">
        <v>1977</v>
      </c>
      <c r="H340" s="8" t="s">
        <v>224</v>
      </c>
      <c r="I340" s="8" t="s">
        <v>2488</v>
      </c>
      <c r="J340" s="8" t="s">
        <v>2818</v>
      </c>
      <c r="K340" s="8" t="s">
        <v>160</v>
      </c>
      <c r="L340" s="8" t="s">
        <v>2819</v>
      </c>
      <c r="M340" s="183">
        <v>45920.401388888888</v>
      </c>
      <c r="N340" s="183">
        <v>45922.763888888891</v>
      </c>
      <c r="O340" s="94" t="s">
        <v>1324</v>
      </c>
      <c r="P340" s="8" t="s">
        <v>1333</v>
      </c>
      <c r="Q340" s="8" t="s">
        <v>1351</v>
      </c>
      <c r="R340" s="8" t="s">
        <v>1341</v>
      </c>
      <c r="S340" s="94"/>
      <c r="T340" s="90"/>
      <c r="U340" s="8" t="s">
        <v>1328</v>
      </c>
      <c r="V340" s="8" t="s">
        <v>2820</v>
      </c>
      <c r="W340" s="8" t="s">
        <v>165</v>
      </c>
      <c r="X340" s="8" t="s">
        <v>2821</v>
      </c>
      <c r="Y340" s="8" t="s">
        <v>30</v>
      </c>
      <c r="Z340" s="8" t="s">
        <v>177</v>
      </c>
      <c r="AA340" s="8" t="s">
        <v>2493</v>
      </c>
      <c r="AB340" s="8">
        <v>1</v>
      </c>
      <c r="AC340" s="8">
        <v>0</v>
      </c>
      <c r="AD340" s="86">
        <f>IF(W340="SOPORTE_TELEFÓNICO",'BASE LIQUIDACION REDEBAN 2025'!$B$19,IF(W340="ENVÍO",'BASE LIQUIDACION REDEBAN 2025'!$C$2,IF(Y340="TIPO I",'BASE LIQUIDACION REDEBAN 2025'!$C$2,IF(Y340="TIPO II",'BASE LIQUIDACION REDEBAN 2025'!$C$3,IF(Y340="TIPO III",'BASE LIQUIDACION REDEBAN 2025'!$C$4,IF(Y340="TIPO IV",'BASE LIQUIDACION REDEBAN 2025'!$C$5,IF(Z340="AEREO",'BASE LIQUIDACION REDEBAN 2025'!$B$6,'BASE LIQUIDACION REDEBAN 2025'!$C$5)))))))</f>
        <v>275728.78077800001</v>
      </c>
      <c r="AE340" s="86">
        <f>IF(OR(W340="SOPORTE_TELEFÓNICO",W340="ENVÍO"),0,IF(Y340="TIPO I",'BASE LIQUIDACION REDEBAN 2025'!$B$10,IF(Y340="TIPO II",'BASE LIQUIDACION REDEBAN 2025'!$B$11,IF(Y340="TIPO III",'BASE LIQUIDACION REDEBAN 2025'!$B$12,'BASE LIQUIDACION REDEBAN 2025'!$B$13))))</f>
        <v>196536.5258152</v>
      </c>
      <c r="AF340" s="86">
        <f t="shared" si="5"/>
        <v>275728.78077800001</v>
      </c>
      <c r="AG340" s="141"/>
      <c r="AH340" s="141"/>
    </row>
    <row r="341" spans="1:34" s="78" customFormat="1" ht="13.15">
      <c r="A341" s="8" t="s">
        <v>90</v>
      </c>
      <c r="B341" s="94" t="str">
        <f>VLOOKUP(A341,'CENTRO DE COSTOS'!A:D,4,FALSE)</f>
        <v>JUAN SEBASTIÁN RÍOS CASTRILLÓN</v>
      </c>
      <c r="C341" s="94" t="str">
        <f>VLOOKUP(A341,'CENTRO DE COSTOS'!A:D,2,FALSE)</f>
        <v>0004-0005</v>
      </c>
      <c r="D341" s="8">
        <v>5318</v>
      </c>
      <c r="E341" s="8">
        <v>2769387</v>
      </c>
      <c r="F341" s="8">
        <v>63189</v>
      </c>
      <c r="G341" s="94" t="s">
        <v>1977</v>
      </c>
      <c r="H341" s="8" t="s">
        <v>249</v>
      </c>
      <c r="I341" s="8" t="s">
        <v>1474</v>
      </c>
      <c r="J341" s="8" t="s">
        <v>2822</v>
      </c>
      <c r="K341" s="8" t="s">
        <v>160</v>
      </c>
      <c r="L341" s="8" t="s">
        <v>2823</v>
      </c>
      <c r="M341" s="183">
        <v>45920.392361111109</v>
      </c>
      <c r="N341" s="183">
        <v>45920.587500000001</v>
      </c>
      <c r="O341" s="94" t="s">
        <v>1324</v>
      </c>
      <c r="P341" s="8" t="s">
        <v>1333</v>
      </c>
      <c r="Q341" s="8" t="s">
        <v>1351</v>
      </c>
      <c r="R341" s="8" t="s">
        <v>2824</v>
      </c>
      <c r="S341" s="94"/>
      <c r="T341" s="90"/>
      <c r="U341" s="8" t="s">
        <v>1328</v>
      </c>
      <c r="V341" s="8" t="s">
        <v>2825</v>
      </c>
      <c r="W341" s="8" t="s">
        <v>165</v>
      </c>
      <c r="X341" s="8" t="s">
        <v>2826</v>
      </c>
      <c r="Y341" s="8" t="s">
        <v>28</v>
      </c>
      <c r="Z341" s="8" t="s">
        <v>177</v>
      </c>
      <c r="AA341" s="8" t="s">
        <v>804</v>
      </c>
      <c r="AB341" s="8">
        <v>1</v>
      </c>
      <c r="AC341" s="8">
        <v>0</v>
      </c>
      <c r="AD341" s="86">
        <f>IF(W341="SOPORTE_TELEFÓNICO",'BASE LIQUIDACION REDEBAN 2025'!$B$19,IF(W341="ENVÍO",'BASE LIQUIDACION REDEBAN 2025'!$C$2,IF(Y341="TIPO I",'BASE LIQUIDACION REDEBAN 2025'!$C$2,IF(Y341="TIPO II",'BASE LIQUIDACION REDEBAN 2025'!$C$3,IF(Y341="TIPO III",'BASE LIQUIDACION REDEBAN 2025'!$C$4,IF(Y341="TIPO IV",'BASE LIQUIDACION REDEBAN 2025'!$C$5,IF(Z341="AEREO",'BASE LIQUIDACION REDEBAN 2025'!$B$6,'BASE LIQUIDACION REDEBAN 2025'!$C$5)))))))</f>
        <v>144967.87232000002</v>
      </c>
      <c r="AE341" s="86">
        <f>IF(OR(W341="SOPORTE_TELEFÓNICO",W341="ENVÍO"),0,IF(Y341="TIPO I",'BASE LIQUIDACION REDEBAN 2025'!$B$10,IF(Y341="TIPO II",'BASE LIQUIDACION REDEBAN 2025'!$B$11,IF(Y341="TIPO III",'BASE LIQUIDACION REDEBAN 2025'!$B$12,'BASE LIQUIDACION REDEBAN 2025'!$B$13))))</f>
        <v>140395.6348884</v>
      </c>
      <c r="AF341" s="86">
        <f t="shared" si="5"/>
        <v>144967.87232000002</v>
      </c>
      <c r="AG341" s="141"/>
      <c r="AH341" s="141"/>
    </row>
    <row r="342" spans="1:34" s="78" customFormat="1" ht="13.15">
      <c r="A342" s="8" t="s">
        <v>81</v>
      </c>
      <c r="B342" s="94" t="str">
        <f>VLOOKUP(A342,'CENTRO DE COSTOS'!A:D,4,FALSE)</f>
        <v>MIGUEL JULIÁN HERNÁNDEZ GUARÍN</v>
      </c>
      <c r="C342" s="94" t="str">
        <f>VLOOKUP(A342,'CENTRO DE COSTOS'!A:D,2,FALSE)</f>
        <v>0004-0008</v>
      </c>
      <c r="D342" s="8">
        <v>54250</v>
      </c>
      <c r="E342" s="8">
        <v>2769292</v>
      </c>
      <c r="F342" s="8">
        <v>30937</v>
      </c>
      <c r="G342" s="94" t="s">
        <v>1977</v>
      </c>
      <c r="H342" s="8" t="s">
        <v>296</v>
      </c>
      <c r="I342" s="8" t="s">
        <v>2827</v>
      </c>
      <c r="J342" s="8" t="s">
        <v>2828</v>
      </c>
      <c r="K342" s="8" t="s">
        <v>160</v>
      </c>
      <c r="L342" s="8" t="s">
        <v>2829</v>
      </c>
      <c r="M342" s="183">
        <v>45920.390277777777</v>
      </c>
      <c r="N342" s="183">
        <v>45924.695138888892</v>
      </c>
      <c r="O342" s="94" t="s">
        <v>1324</v>
      </c>
      <c r="P342" s="8" t="s">
        <v>1333</v>
      </c>
      <c r="Q342" s="8" t="s">
        <v>1512</v>
      </c>
      <c r="R342" s="8" t="s">
        <v>1512</v>
      </c>
      <c r="S342" s="94"/>
      <c r="T342" s="90"/>
      <c r="U342" s="8" t="s">
        <v>1328</v>
      </c>
      <c r="V342" s="8" t="s">
        <v>2830</v>
      </c>
      <c r="W342" s="8" t="s">
        <v>165</v>
      </c>
      <c r="X342" s="8" t="s">
        <v>2831</v>
      </c>
      <c r="Y342" s="8" t="s">
        <v>32</v>
      </c>
      <c r="Z342" s="8" t="s">
        <v>177</v>
      </c>
      <c r="AA342" s="8" t="s">
        <v>307</v>
      </c>
      <c r="AB342" s="8">
        <v>1</v>
      </c>
      <c r="AC342" s="8">
        <v>0</v>
      </c>
      <c r="AD342" s="86">
        <f>IF(W342="SOPORTE_TELEFÓNICO",'BASE LIQUIDACION REDEBAN 2025'!$B$19,IF(W342="ENVÍO",'BASE LIQUIDACION REDEBAN 2025'!$C$2,IF(Y342="TIPO I",'BASE LIQUIDACION REDEBAN 2025'!$C$2,IF(Y342="TIPO II",'BASE LIQUIDACION REDEBAN 2025'!$C$3,IF(Y342="TIPO III",'BASE LIQUIDACION REDEBAN 2025'!$C$4,IF(Y342="TIPO IV",'BASE LIQUIDACION REDEBAN 2025'!$C$5,IF(Z342="AEREO",'BASE LIQUIDACION REDEBAN 2025'!$B$6,'BASE LIQUIDACION REDEBAN 2025'!$C$5)))))))</f>
        <v>479588.87655000004</v>
      </c>
      <c r="AE342" s="86">
        <f>IF(OR(W342="SOPORTE_TELEFÓNICO",W342="ENVÍO"),0,IF(Y342="TIPO I",'BASE LIQUIDACION REDEBAN 2025'!$B$10,IF(Y342="TIPO II",'BASE LIQUIDACION REDEBAN 2025'!$B$11,IF(Y342="TIPO III",'BASE LIQUIDACION REDEBAN 2025'!$B$12,'BASE LIQUIDACION REDEBAN 2025'!$B$13))))</f>
        <v>196536.5258152</v>
      </c>
      <c r="AF342" s="86">
        <f t="shared" si="5"/>
        <v>479588.87655000004</v>
      </c>
      <c r="AG342" s="141"/>
      <c r="AH342" s="141"/>
    </row>
    <row r="343" spans="1:34" s="78" customFormat="1" ht="13.15">
      <c r="A343" s="8" t="s">
        <v>68</v>
      </c>
      <c r="B343" s="94" t="str">
        <f>VLOOKUP(A343,'CENTRO DE COSTOS'!A:D,4,FALSE)</f>
        <v>WILLIAM ASDRUBAL ROZO ROZO</v>
      </c>
      <c r="C343" s="94" t="str">
        <f>VLOOKUP(A343,'CENTRO DE COSTOS'!A:D,2,FALSE)</f>
        <v>0004-0004</v>
      </c>
      <c r="D343" s="8">
        <v>11001</v>
      </c>
      <c r="E343" s="8" t="s">
        <v>2832</v>
      </c>
      <c r="F343" s="8">
        <v>81493</v>
      </c>
      <c r="G343" s="94" t="s">
        <v>1977</v>
      </c>
      <c r="H343" s="8" t="s">
        <v>417</v>
      </c>
      <c r="I343" s="8" t="s">
        <v>68</v>
      </c>
      <c r="J343" s="8" t="s">
        <v>923</v>
      </c>
      <c r="K343" s="8" t="s">
        <v>160</v>
      </c>
      <c r="L343" s="8" t="s">
        <v>2833</v>
      </c>
      <c r="M343" s="183">
        <v>45920.362500000003</v>
      </c>
      <c r="N343" s="183">
        <v>45920.581250000003</v>
      </c>
      <c r="O343" s="94" t="s">
        <v>1324</v>
      </c>
      <c r="P343" s="8" t="s">
        <v>1333</v>
      </c>
      <c r="Q343" s="8" t="s">
        <v>1362</v>
      </c>
      <c r="R343" s="8" t="s">
        <v>2368</v>
      </c>
      <c r="S343" s="94"/>
      <c r="T343" s="90"/>
      <c r="U343" s="8" t="s">
        <v>1328</v>
      </c>
      <c r="V343" s="8" t="s">
        <v>2834</v>
      </c>
      <c r="W343" s="8" t="s">
        <v>165</v>
      </c>
      <c r="X343" s="8" t="s">
        <v>925</v>
      </c>
      <c r="Y343" s="8" t="s">
        <v>25</v>
      </c>
      <c r="Z343" s="8" t="s">
        <v>177</v>
      </c>
      <c r="AA343" s="8" t="s">
        <v>428</v>
      </c>
      <c r="AB343" s="8">
        <v>1</v>
      </c>
      <c r="AC343" s="8">
        <v>0</v>
      </c>
      <c r="AD343" s="86">
        <f>IF(W343="SOPORTE_TELEFÓNICO",'BASE LIQUIDACION REDEBAN 2025'!$B$19,IF(W343="ENVÍO",'BASE LIQUIDACION REDEBAN 2025'!$C$2,IF(Y343="TIPO I",'BASE LIQUIDACION REDEBAN 2025'!$C$2,IF(Y343="TIPO II",'BASE LIQUIDACION REDEBAN 2025'!$C$3,IF(Y343="TIPO III",'BASE LIQUIDACION REDEBAN 2025'!$C$4,IF(Y343="TIPO IV",'BASE LIQUIDACION REDEBAN 2025'!$C$5,IF(Z343="AEREO",'BASE LIQUIDACION REDEBAN 2025'!$B$6,'BASE LIQUIDACION REDEBAN 2025'!$C$5)))))))</f>
        <v>65960.072302</v>
      </c>
      <c r="AE343" s="86">
        <f>IF(OR(W343="SOPORTE_TELEFÓNICO",W343="ENVÍO"),0,IF(Y343="TIPO I",'BASE LIQUIDACION REDEBAN 2025'!$B$10,IF(Y343="TIPO II",'BASE LIQUIDACION REDEBAN 2025'!$B$11,IF(Y343="TIPO III",'BASE LIQUIDACION REDEBAN 2025'!$B$12,'BASE LIQUIDACION REDEBAN 2025'!$B$13))))</f>
        <v>75096.394270399993</v>
      </c>
      <c r="AF343" s="86">
        <f t="shared" si="5"/>
        <v>65960.072302</v>
      </c>
      <c r="AG343" s="141"/>
      <c r="AH343" s="141"/>
    </row>
    <row r="344" spans="1:34" s="78" customFormat="1" ht="13.15">
      <c r="A344" s="8" t="s">
        <v>64</v>
      </c>
      <c r="B344" s="94" t="str">
        <f>VLOOKUP(A344,'CENTRO DE COSTOS'!A:D,4,FALSE)</f>
        <v>JOSE MAURICIO HERNANDEZ ROJAS</v>
      </c>
      <c r="C344" s="94" t="str">
        <f>VLOOKUP(A344,'CENTRO DE COSTOS'!A:D,2,FALSE)</f>
        <v>0004-0001</v>
      </c>
      <c r="D344" s="8">
        <v>8001</v>
      </c>
      <c r="E344" s="8">
        <v>2769441</v>
      </c>
      <c r="F344" s="8">
        <v>21410</v>
      </c>
      <c r="G344" s="94" t="s">
        <v>1977</v>
      </c>
      <c r="H344" s="8" t="s">
        <v>1045</v>
      </c>
      <c r="I344" s="8" t="s">
        <v>64</v>
      </c>
      <c r="J344" s="8" t="s">
        <v>2835</v>
      </c>
      <c r="K344" s="8" t="s">
        <v>160</v>
      </c>
      <c r="L344" s="8" t="s">
        <v>2836</v>
      </c>
      <c r="M344" s="183">
        <v>45920.370138888888</v>
      </c>
      <c r="N344" s="183">
        <v>45922.479861111111</v>
      </c>
      <c r="O344" s="94" t="s">
        <v>1324</v>
      </c>
      <c r="P344" s="8" t="s">
        <v>1333</v>
      </c>
      <c r="Q344" s="8" t="s">
        <v>1362</v>
      </c>
      <c r="R344" s="8" t="s">
        <v>1340</v>
      </c>
      <c r="S344" s="94"/>
      <c r="T344" s="143"/>
      <c r="U344" s="8" t="s">
        <v>1328</v>
      </c>
      <c r="V344" s="8" t="s">
        <v>2837</v>
      </c>
      <c r="W344" s="8" t="s">
        <v>165</v>
      </c>
      <c r="X344" s="8" t="s">
        <v>2838</v>
      </c>
      <c r="Y344" s="8" t="s">
        <v>25</v>
      </c>
      <c r="Z344" s="8" t="s">
        <v>177</v>
      </c>
      <c r="AA344" s="8" t="s">
        <v>1810</v>
      </c>
      <c r="AB344" s="8">
        <v>1</v>
      </c>
      <c r="AC344" s="8">
        <v>0</v>
      </c>
      <c r="AD344" s="86">
        <f>IF(W344="SOPORTE_TELEFÓNICO",'BASE LIQUIDACION REDEBAN 2025'!$B$19,IF(W344="ENVÍO",'BASE LIQUIDACION REDEBAN 2025'!$C$2,IF(Y344="TIPO I",'BASE LIQUIDACION REDEBAN 2025'!$C$2,IF(Y344="TIPO II",'BASE LIQUIDACION REDEBAN 2025'!$C$3,IF(Y344="TIPO III",'BASE LIQUIDACION REDEBAN 2025'!$C$4,IF(Y344="TIPO IV",'BASE LIQUIDACION REDEBAN 2025'!$C$5,IF(Z344="AEREO",'BASE LIQUIDACION REDEBAN 2025'!$B$6,'BASE LIQUIDACION REDEBAN 2025'!$C$5)))))))</f>
        <v>65960.072302</v>
      </c>
      <c r="AE344" s="86">
        <f>IF(OR(W344="SOPORTE_TELEFÓNICO",W344="ENVÍO"),0,IF(Y344="TIPO I",'BASE LIQUIDACION REDEBAN 2025'!$B$10,IF(Y344="TIPO II",'BASE LIQUIDACION REDEBAN 2025'!$B$11,IF(Y344="TIPO III",'BASE LIQUIDACION REDEBAN 2025'!$B$12,'BASE LIQUIDACION REDEBAN 2025'!$B$13))))</f>
        <v>75096.394270399993</v>
      </c>
      <c r="AF344" s="86">
        <f t="shared" si="5"/>
        <v>65960.072302</v>
      </c>
      <c r="AG344" s="141"/>
      <c r="AH344" s="141"/>
    </row>
    <row r="345" spans="1:34" s="78" customFormat="1" ht="13.15">
      <c r="A345" s="8" t="s">
        <v>100</v>
      </c>
      <c r="B345" s="94" t="str">
        <f>VLOOKUP(A345,'CENTRO DE COSTOS'!A:D,4,FALSE)</f>
        <v>KEVIN ALEXIS CORZO BUSTOS</v>
      </c>
      <c r="C345" s="94" t="str">
        <f>VLOOKUP(A345,'CENTRO DE COSTOS'!A:D,2,FALSE)</f>
        <v>0004-0007</v>
      </c>
      <c r="D345" s="8">
        <v>50001</v>
      </c>
      <c r="E345" s="8">
        <v>2769360</v>
      </c>
      <c r="F345" s="8">
        <v>20513</v>
      </c>
      <c r="G345" s="94" t="s">
        <v>1977</v>
      </c>
      <c r="H345" s="8" t="s">
        <v>216</v>
      </c>
      <c r="I345" s="8" t="s">
        <v>100</v>
      </c>
      <c r="J345" s="8" t="s">
        <v>2839</v>
      </c>
      <c r="K345" s="8" t="s">
        <v>160</v>
      </c>
      <c r="L345" s="8" t="s">
        <v>2840</v>
      </c>
      <c r="M345" s="183">
        <v>45920.368750000001</v>
      </c>
      <c r="N345" s="183">
        <v>45920.582638888889</v>
      </c>
      <c r="O345" s="94" t="s">
        <v>1324</v>
      </c>
      <c r="P345" s="8" t="s">
        <v>1333</v>
      </c>
      <c r="Q345" s="8" t="s">
        <v>1351</v>
      </c>
      <c r="R345" s="8" t="s">
        <v>1352</v>
      </c>
      <c r="S345" s="94"/>
      <c r="T345" s="90"/>
      <c r="U345" s="8" t="s">
        <v>1328</v>
      </c>
      <c r="V345" s="8" t="s">
        <v>2841</v>
      </c>
      <c r="W345" s="8" t="s">
        <v>165</v>
      </c>
      <c r="X345" s="8" t="s">
        <v>2842</v>
      </c>
      <c r="Y345" s="8" t="s">
        <v>25</v>
      </c>
      <c r="Z345" s="8" t="s">
        <v>177</v>
      </c>
      <c r="AA345" s="8" t="s">
        <v>1538</v>
      </c>
      <c r="AB345" s="8">
        <v>1</v>
      </c>
      <c r="AC345" s="8">
        <v>0</v>
      </c>
      <c r="AD345" s="86">
        <f>IF(W345="SOPORTE_TELEFÓNICO",'BASE LIQUIDACION REDEBAN 2025'!$B$19,IF(W345="ENVÍO",'BASE LIQUIDACION REDEBAN 2025'!$C$2,IF(Y345="TIPO I",'BASE LIQUIDACION REDEBAN 2025'!$C$2,IF(Y345="TIPO II",'BASE LIQUIDACION REDEBAN 2025'!$C$3,IF(Y345="TIPO III",'BASE LIQUIDACION REDEBAN 2025'!$C$4,IF(Y345="TIPO IV",'BASE LIQUIDACION REDEBAN 2025'!$C$5,IF(Z345="AEREO",'BASE LIQUIDACION REDEBAN 2025'!$B$6,'BASE LIQUIDACION REDEBAN 2025'!$C$5)))))))</f>
        <v>65960.072302</v>
      </c>
      <c r="AE345" s="86">
        <f>IF(OR(W345="SOPORTE_TELEFÓNICO",W345="ENVÍO"),0,IF(Y345="TIPO I",'BASE LIQUIDACION REDEBAN 2025'!$B$10,IF(Y345="TIPO II",'BASE LIQUIDACION REDEBAN 2025'!$B$11,IF(Y345="TIPO III",'BASE LIQUIDACION REDEBAN 2025'!$B$12,'BASE LIQUIDACION REDEBAN 2025'!$B$13))))</f>
        <v>75096.394270399993</v>
      </c>
      <c r="AF345" s="86">
        <f t="shared" si="5"/>
        <v>65960.072302</v>
      </c>
      <c r="AG345" s="141"/>
      <c r="AH345" s="141"/>
    </row>
    <row r="346" spans="1:34" s="78" customFormat="1" ht="13.15">
      <c r="A346" s="8" t="s">
        <v>81</v>
      </c>
      <c r="B346" s="94" t="str">
        <f>VLOOKUP(A346,'CENTRO DE COSTOS'!A:D,4,FALSE)</f>
        <v>MIGUEL JULIÁN HERNÁNDEZ GUARÍN</v>
      </c>
      <c r="C346" s="94" t="str">
        <f>VLOOKUP(A346,'CENTRO DE COSTOS'!A:D,2,FALSE)</f>
        <v>0004-0008</v>
      </c>
      <c r="D346" s="8">
        <v>54001</v>
      </c>
      <c r="E346" s="8">
        <v>2769437</v>
      </c>
      <c r="F346" s="8">
        <v>79069</v>
      </c>
      <c r="G346" s="94" t="s">
        <v>1977</v>
      </c>
      <c r="H346" s="8" t="s">
        <v>296</v>
      </c>
      <c r="I346" s="8" t="s">
        <v>81</v>
      </c>
      <c r="J346" s="8" t="s">
        <v>2843</v>
      </c>
      <c r="K346" s="8" t="s">
        <v>160</v>
      </c>
      <c r="L346" s="8" t="s">
        <v>2844</v>
      </c>
      <c r="M346" s="183">
        <v>45920.367361111108</v>
      </c>
      <c r="N346" s="183">
        <v>45920.585416666669</v>
      </c>
      <c r="O346" s="94" t="s">
        <v>1324</v>
      </c>
      <c r="P346" s="8" t="s">
        <v>1325</v>
      </c>
      <c r="Q346" s="8" t="s">
        <v>1464</v>
      </c>
      <c r="R346" s="8" t="s">
        <v>1465</v>
      </c>
      <c r="S346" s="94"/>
      <c r="T346" s="90"/>
      <c r="U346" s="8" t="s">
        <v>1328</v>
      </c>
      <c r="V346" s="8" t="s">
        <v>2845</v>
      </c>
      <c r="W346" s="8" t="s">
        <v>165</v>
      </c>
      <c r="X346" s="8" t="s">
        <v>2846</v>
      </c>
      <c r="Y346" s="8" t="s">
        <v>25</v>
      </c>
      <c r="Z346" s="8" t="s">
        <v>177</v>
      </c>
      <c r="AA346" s="8" t="s">
        <v>301</v>
      </c>
      <c r="AB346" s="8">
        <v>1</v>
      </c>
      <c r="AC346" s="8">
        <v>0</v>
      </c>
      <c r="AD346" s="86">
        <f>IF(W346="SOPORTE_TELEFÓNICO",'BASE LIQUIDACION REDEBAN 2025'!$B$19,IF(W346="ENVÍO",'BASE LIQUIDACION REDEBAN 2025'!$C$2,IF(Y346="TIPO I",'BASE LIQUIDACION REDEBAN 2025'!$C$2,IF(Y346="TIPO II",'BASE LIQUIDACION REDEBAN 2025'!$C$3,IF(Y346="TIPO III",'BASE LIQUIDACION REDEBAN 2025'!$C$4,IF(Y346="TIPO IV",'BASE LIQUIDACION REDEBAN 2025'!$C$5,IF(Z346="AEREO",'BASE LIQUIDACION REDEBAN 2025'!$B$6,'BASE LIQUIDACION REDEBAN 2025'!$C$5)))))))</f>
        <v>65960.072302</v>
      </c>
      <c r="AE346" s="86">
        <f>IF(OR(W346="SOPORTE_TELEFÓNICO",W346="ENVÍO"),0,IF(Y346="TIPO I",'BASE LIQUIDACION REDEBAN 2025'!$B$10,IF(Y346="TIPO II",'BASE LIQUIDACION REDEBAN 2025'!$B$11,IF(Y346="TIPO III",'BASE LIQUIDACION REDEBAN 2025'!$B$12,'BASE LIQUIDACION REDEBAN 2025'!$B$13))))</f>
        <v>75096.394270399993</v>
      </c>
      <c r="AF346" s="86">
        <f t="shared" si="5"/>
        <v>65960.072302</v>
      </c>
      <c r="AG346" s="141"/>
      <c r="AH346" s="141"/>
    </row>
    <row r="347" spans="1:34" s="78" customFormat="1" ht="13.15">
      <c r="A347" s="8" t="s">
        <v>90</v>
      </c>
      <c r="B347" s="94" t="str">
        <f>VLOOKUP(A347,'CENTRO DE COSTOS'!A:D,4,FALSE)</f>
        <v>JUAN SEBASTIÁN RÍOS CASTRILLÓN</v>
      </c>
      <c r="C347" s="94" t="str">
        <f>VLOOKUP(A347,'CENTRO DE COSTOS'!A:D,2,FALSE)</f>
        <v>0004-0005</v>
      </c>
      <c r="D347" s="8">
        <v>5282</v>
      </c>
      <c r="E347" s="8">
        <v>2768780</v>
      </c>
      <c r="F347" s="8">
        <v>35480</v>
      </c>
      <c r="G347" s="94" t="s">
        <v>1977</v>
      </c>
      <c r="H347" s="8" t="s">
        <v>249</v>
      </c>
      <c r="I347" s="8" t="s">
        <v>2847</v>
      </c>
      <c r="J347" s="8" t="s">
        <v>2848</v>
      </c>
      <c r="K347" s="8" t="s">
        <v>160</v>
      </c>
      <c r="L347" s="8" t="s">
        <v>2849</v>
      </c>
      <c r="M347" s="183">
        <v>45920.333333333343</v>
      </c>
      <c r="N347" s="183">
        <v>45922.487500000003</v>
      </c>
      <c r="O347" s="94" t="s">
        <v>1324</v>
      </c>
      <c r="P347" s="8" t="s">
        <v>1333</v>
      </c>
      <c r="Q347" s="8" t="s">
        <v>1375</v>
      </c>
      <c r="R347" s="8" t="s">
        <v>1341</v>
      </c>
      <c r="S347" s="94"/>
      <c r="T347" s="90"/>
      <c r="U347" s="8" t="s">
        <v>1328</v>
      </c>
      <c r="V347" s="8" t="s">
        <v>2850</v>
      </c>
      <c r="W347" s="8" t="s">
        <v>165</v>
      </c>
      <c r="X347" s="8" t="s">
        <v>2851</v>
      </c>
      <c r="Y347" s="8" t="s">
        <v>28</v>
      </c>
      <c r="Z347" s="8" t="s">
        <v>177</v>
      </c>
      <c r="AA347" s="8" t="s">
        <v>1783</v>
      </c>
      <c r="AB347" s="8">
        <v>1</v>
      </c>
      <c r="AC347" s="8">
        <v>0</v>
      </c>
      <c r="AD347" s="86">
        <f>IF(W347="SOPORTE_TELEFÓNICO",'BASE LIQUIDACION REDEBAN 2025'!$B$19,IF(W347="ENVÍO",'BASE LIQUIDACION REDEBAN 2025'!$C$2,IF(Y347="TIPO I",'BASE LIQUIDACION REDEBAN 2025'!$C$2,IF(Y347="TIPO II",'BASE LIQUIDACION REDEBAN 2025'!$C$3,IF(Y347="TIPO III",'BASE LIQUIDACION REDEBAN 2025'!$C$4,IF(Y347="TIPO IV",'BASE LIQUIDACION REDEBAN 2025'!$C$5,IF(Z347="AEREO",'BASE LIQUIDACION REDEBAN 2025'!$B$6,'BASE LIQUIDACION REDEBAN 2025'!$C$5)))))))</f>
        <v>144967.87232000002</v>
      </c>
      <c r="AE347" s="86">
        <f>IF(OR(W347="SOPORTE_TELEFÓNICO",W347="ENVÍO"),0,IF(Y347="TIPO I",'BASE LIQUIDACION REDEBAN 2025'!$B$10,IF(Y347="TIPO II",'BASE LIQUIDACION REDEBAN 2025'!$B$11,IF(Y347="TIPO III",'BASE LIQUIDACION REDEBAN 2025'!$B$12,'BASE LIQUIDACION REDEBAN 2025'!$B$13))))</f>
        <v>140395.6348884</v>
      </c>
      <c r="AF347" s="86">
        <f t="shared" si="5"/>
        <v>144967.87232000002</v>
      </c>
      <c r="AG347" s="141"/>
      <c r="AH347" s="141"/>
    </row>
    <row r="348" spans="1:34" s="78" customFormat="1" ht="13.15">
      <c r="A348" s="8" t="s">
        <v>72</v>
      </c>
      <c r="B348" s="94" t="str">
        <f>VLOOKUP(A348,'CENTRO DE COSTOS'!A:D,4,FALSE)</f>
        <v>MIGUEL JULIÁN HERNÁNDEZ GUARÍN</v>
      </c>
      <c r="C348" s="94" t="str">
        <f>VLOOKUP(A348,'CENTRO DE COSTOS'!A:D,2,FALSE)</f>
        <v>0004-0008</v>
      </c>
      <c r="D348" s="8">
        <v>68276</v>
      </c>
      <c r="E348" s="8">
        <v>2768756</v>
      </c>
      <c r="F348" s="8">
        <v>46777</v>
      </c>
      <c r="G348" s="94" t="s">
        <v>1977</v>
      </c>
      <c r="H348" s="8" t="s">
        <v>224</v>
      </c>
      <c r="I348" s="8" t="s">
        <v>2314</v>
      </c>
      <c r="J348" s="8" t="s">
        <v>2852</v>
      </c>
      <c r="K348" s="8" t="s">
        <v>160</v>
      </c>
      <c r="L348" s="8" t="s">
        <v>2853</v>
      </c>
      <c r="M348" s="183">
        <v>45920.333333333343</v>
      </c>
      <c r="N348" s="183">
        <v>45920.579861111109</v>
      </c>
      <c r="O348" s="94" t="s">
        <v>1324</v>
      </c>
      <c r="P348" s="8" t="s">
        <v>1325</v>
      </c>
      <c r="Q348" s="8" t="s">
        <v>1454</v>
      </c>
      <c r="R348" s="8" t="s">
        <v>1455</v>
      </c>
      <c r="S348" s="94"/>
      <c r="T348" s="90"/>
      <c r="U348" s="8" t="s">
        <v>1328</v>
      </c>
      <c r="V348" s="8" t="s">
        <v>2854</v>
      </c>
      <c r="W348" s="8" t="s">
        <v>165</v>
      </c>
      <c r="X348" s="8" t="s">
        <v>2855</v>
      </c>
      <c r="Y348" s="8" t="s">
        <v>25</v>
      </c>
      <c r="Z348" s="8" t="s">
        <v>177</v>
      </c>
      <c r="AA348" s="8" t="s">
        <v>1135</v>
      </c>
      <c r="AB348" s="8">
        <v>1</v>
      </c>
      <c r="AC348" s="8">
        <v>0</v>
      </c>
      <c r="AD348" s="86">
        <f>IF(W348="SOPORTE_TELEFÓNICO",'BASE LIQUIDACION REDEBAN 2025'!$B$19,IF(W348="ENVÍO",'BASE LIQUIDACION REDEBAN 2025'!$C$2,IF(Y348="TIPO I",'BASE LIQUIDACION REDEBAN 2025'!$C$2,IF(Y348="TIPO II",'BASE LIQUIDACION REDEBAN 2025'!$C$3,IF(Y348="TIPO III",'BASE LIQUIDACION REDEBAN 2025'!$C$4,IF(Y348="TIPO IV",'BASE LIQUIDACION REDEBAN 2025'!$C$5,IF(Z348="AEREO",'BASE LIQUIDACION REDEBAN 2025'!$B$6,'BASE LIQUIDACION REDEBAN 2025'!$C$5)))))))</f>
        <v>65960.072302</v>
      </c>
      <c r="AE348" s="86">
        <f>IF(OR(W348="SOPORTE_TELEFÓNICO",W348="ENVÍO"),0,IF(Y348="TIPO I",'BASE LIQUIDACION REDEBAN 2025'!$B$10,IF(Y348="TIPO II",'BASE LIQUIDACION REDEBAN 2025'!$B$11,IF(Y348="TIPO III",'BASE LIQUIDACION REDEBAN 2025'!$B$12,'BASE LIQUIDACION REDEBAN 2025'!$B$13))))</f>
        <v>75096.394270399993</v>
      </c>
      <c r="AF348" s="86">
        <f t="shared" si="5"/>
        <v>65960.072302</v>
      </c>
      <c r="AG348" s="141"/>
      <c r="AH348" s="141"/>
    </row>
    <row r="349" spans="1:34" s="78" customFormat="1" ht="13.15">
      <c r="A349" s="8" t="s">
        <v>86</v>
      </c>
      <c r="B349" s="94" t="str">
        <f>VLOOKUP(A349,'CENTRO DE COSTOS'!A:D,4,FALSE)</f>
        <v>KEVIN ALEXIS CORZO BUSTOS</v>
      </c>
      <c r="C349" s="94" t="str">
        <f>VLOOKUP(A349,'CENTRO DE COSTOS'!A:D,2,FALSE)</f>
        <v>0004-0007</v>
      </c>
      <c r="D349" s="8">
        <v>73001</v>
      </c>
      <c r="E349" s="8">
        <v>2768641</v>
      </c>
      <c r="F349" s="8">
        <v>81328</v>
      </c>
      <c r="G349" s="94" t="s">
        <v>1977</v>
      </c>
      <c r="H349" s="8" t="s">
        <v>494</v>
      </c>
      <c r="I349" s="8" t="s">
        <v>86</v>
      </c>
      <c r="J349" s="8" t="s">
        <v>505</v>
      </c>
      <c r="K349" s="8" t="s">
        <v>160</v>
      </c>
      <c r="L349" s="8" t="s">
        <v>2856</v>
      </c>
      <c r="M349" s="183">
        <v>45920.333333333343</v>
      </c>
      <c r="N349" s="183">
        <v>45920.566666666673</v>
      </c>
      <c r="O349" s="94" t="s">
        <v>1324</v>
      </c>
      <c r="P349" s="8" t="s">
        <v>1333</v>
      </c>
      <c r="Q349" s="8" t="s">
        <v>1375</v>
      </c>
      <c r="R349" s="8" t="s">
        <v>1376</v>
      </c>
      <c r="S349" s="94"/>
      <c r="T349" s="90"/>
      <c r="U349" s="8" t="s">
        <v>1328</v>
      </c>
      <c r="V349" s="8" t="s">
        <v>2857</v>
      </c>
      <c r="W349" s="8" t="s">
        <v>165</v>
      </c>
      <c r="X349" s="8" t="s">
        <v>507</v>
      </c>
      <c r="Y349" s="8" t="s">
        <v>25</v>
      </c>
      <c r="Z349" s="8" t="s">
        <v>177</v>
      </c>
      <c r="AA349" s="8" t="s">
        <v>503</v>
      </c>
      <c r="AB349" s="8">
        <v>1</v>
      </c>
      <c r="AC349" s="8">
        <v>0</v>
      </c>
      <c r="AD349" s="86">
        <f>IF(W349="SOPORTE_TELEFÓNICO",'BASE LIQUIDACION REDEBAN 2025'!$B$19,IF(W349="ENVÍO",'BASE LIQUIDACION REDEBAN 2025'!$C$2,IF(Y349="TIPO I",'BASE LIQUIDACION REDEBAN 2025'!$C$2,IF(Y349="TIPO II",'BASE LIQUIDACION REDEBAN 2025'!$C$3,IF(Y349="TIPO III",'BASE LIQUIDACION REDEBAN 2025'!$C$4,IF(Y349="TIPO IV",'BASE LIQUIDACION REDEBAN 2025'!$C$5,IF(Z349="AEREO",'BASE LIQUIDACION REDEBAN 2025'!$B$6,'BASE LIQUIDACION REDEBAN 2025'!$C$5)))))))</f>
        <v>65960.072302</v>
      </c>
      <c r="AE349" s="86">
        <f>IF(OR(W349="SOPORTE_TELEFÓNICO",W349="ENVÍO"),0,IF(Y349="TIPO I",'BASE LIQUIDACION REDEBAN 2025'!$B$10,IF(Y349="TIPO II",'BASE LIQUIDACION REDEBAN 2025'!$B$11,IF(Y349="TIPO III",'BASE LIQUIDACION REDEBAN 2025'!$B$12,'BASE LIQUIDACION REDEBAN 2025'!$B$13))))</f>
        <v>75096.394270399993</v>
      </c>
      <c r="AF349" s="86">
        <f t="shared" si="5"/>
        <v>65960.072302</v>
      </c>
      <c r="AG349" s="141"/>
      <c r="AH349" s="141"/>
    </row>
    <row r="350" spans="1:34" s="78" customFormat="1" ht="13.15">
      <c r="A350" s="8" t="s">
        <v>90</v>
      </c>
      <c r="B350" s="94" t="str">
        <f>VLOOKUP(A350,'CENTRO DE COSTOS'!A:D,4,FALSE)</f>
        <v>JUAN SEBASTIÁN RÍOS CASTRILLÓN</v>
      </c>
      <c r="C350" s="94" t="str">
        <f>VLOOKUP(A350,'CENTRO DE COSTOS'!A:D,2,FALSE)</f>
        <v>0004-0005</v>
      </c>
      <c r="D350" s="8">
        <v>5001</v>
      </c>
      <c r="E350" s="8">
        <v>2768737</v>
      </c>
      <c r="F350" s="8">
        <v>78141</v>
      </c>
      <c r="G350" s="94" t="s">
        <v>1977</v>
      </c>
      <c r="H350" s="8" t="s">
        <v>249</v>
      </c>
      <c r="I350" s="8" t="s">
        <v>90</v>
      </c>
      <c r="J350" s="8" t="s">
        <v>2858</v>
      </c>
      <c r="K350" s="8" t="s">
        <v>160</v>
      </c>
      <c r="L350" s="8" t="s">
        <v>2859</v>
      </c>
      <c r="M350" s="183">
        <v>45920.333333333343</v>
      </c>
      <c r="N350" s="183">
        <v>45920.572916666657</v>
      </c>
      <c r="O350" s="94" t="s">
        <v>1324</v>
      </c>
      <c r="P350" s="8" t="s">
        <v>1325</v>
      </c>
      <c r="Q350" s="8" t="s">
        <v>1464</v>
      </c>
      <c r="R350" s="8" t="s">
        <v>1465</v>
      </c>
      <c r="S350" s="94"/>
      <c r="T350" s="90"/>
      <c r="U350" s="8" t="s">
        <v>1328</v>
      </c>
      <c r="V350" s="8" t="s">
        <v>2860</v>
      </c>
      <c r="W350" s="8" t="s">
        <v>165</v>
      </c>
      <c r="X350" s="8" t="s">
        <v>2861</v>
      </c>
      <c r="Y350" s="8" t="s">
        <v>25</v>
      </c>
      <c r="Z350" s="8" t="s">
        <v>177</v>
      </c>
      <c r="AA350" s="8" t="s">
        <v>578</v>
      </c>
      <c r="AB350" s="8">
        <v>1</v>
      </c>
      <c r="AC350" s="8">
        <v>0</v>
      </c>
      <c r="AD350" s="86">
        <f>IF(W350="SOPORTE_TELEFÓNICO",'BASE LIQUIDACION REDEBAN 2025'!$B$19,IF(W350="ENVÍO",'BASE LIQUIDACION REDEBAN 2025'!$C$2,IF(Y350="TIPO I",'BASE LIQUIDACION REDEBAN 2025'!$C$2,IF(Y350="TIPO II",'BASE LIQUIDACION REDEBAN 2025'!$C$3,IF(Y350="TIPO III",'BASE LIQUIDACION REDEBAN 2025'!$C$4,IF(Y350="TIPO IV",'BASE LIQUIDACION REDEBAN 2025'!$C$5,IF(Z350="AEREO",'BASE LIQUIDACION REDEBAN 2025'!$B$6,'BASE LIQUIDACION REDEBAN 2025'!$C$5)))))))</f>
        <v>65960.072302</v>
      </c>
      <c r="AE350" s="86">
        <f>IF(OR(W350="SOPORTE_TELEFÓNICO",W350="ENVÍO"),0,IF(Y350="TIPO I",'BASE LIQUIDACION REDEBAN 2025'!$B$10,IF(Y350="TIPO II",'BASE LIQUIDACION REDEBAN 2025'!$B$11,IF(Y350="TIPO III",'BASE LIQUIDACION REDEBAN 2025'!$B$12,'BASE LIQUIDACION REDEBAN 2025'!$B$13))))</f>
        <v>75096.394270399993</v>
      </c>
      <c r="AF350" s="86">
        <f t="shared" si="5"/>
        <v>65960.072302</v>
      </c>
      <c r="AG350" s="141"/>
      <c r="AH350" s="141"/>
    </row>
    <row r="351" spans="1:34" s="78" customFormat="1" ht="13.15">
      <c r="A351" s="8" t="s">
        <v>99</v>
      </c>
      <c r="B351" s="94" t="str">
        <f>VLOOKUP(A351,'CENTRO DE COSTOS'!A:D,4,FALSE)</f>
        <v>JOSE MAURICIO HERNANDEZ ROJAS</v>
      </c>
      <c r="C351" s="94" t="str">
        <f>VLOOKUP(A351,'CENTRO DE COSTOS'!A:D,2,FALSE)</f>
        <v>0004-0001</v>
      </c>
      <c r="D351" s="8">
        <v>20550</v>
      </c>
      <c r="E351" s="8">
        <v>2768639</v>
      </c>
      <c r="F351" s="8">
        <v>70051</v>
      </c>
      <c r="G351" s="94" t="s">
        <v>1977</v>
      </c>
      <c r="H351" s="8" t="s">
        <v>596</v>
      </c>
      <c r="I351" s="8" t="s">
        <v>2862</v>
      </c>
      <c r="J351" s="8" t="s">
        <v>2863</v>
      </c>
      <c r="K351" s="8" t="s">
        <v>160</v>
      </c>
      <c r="L351" s="8" t="s">
        <v>2864</v>
      </c>
      <c r="M351" s="183">
        <v>45920.333333333343</v>
      </c>
      <c r="N351" s="183">
        <v>45922.414583333331</v>
      </c>
      <c r="O351" s="94" t="s">
        <v>1324</v>
      </c>
      <c r="P351" s="8" t="s">
        <v>1333</v>
      </c>
      <c r="Q351" s="8" t="s">
        <v>1375</v>
      </c>
      <c r="R351" s="8" t="s">
        <v>1444</v>
      </c>
      <c r="S351" s="94"/>
      <c r="T351" s="90"/>
      <c r="U351" s="8" t="s">
        <v>1328</v>
      </c>
      <c r="V351" s="8" t="s">
        <v>2865</v>
      </c>
      <c r="W351" s="8" t="s">
        <v>165</v>
      </c>
      <c r="X351" s="8" t="s">
        <v>2866</v>
      </c>
      <c r="Y351" s="8" t="s">
        <v>32</v>
      </c>
      <c r="Z351" s="8" t="s">
        <v>177</v>
      </c>
      <c r="AA351" s="8" t="s">
        <v>1972</v>
      </c>
      <c r="AB351" s="8">
        <v>1</v>
      </c>
      <c r="AC351" s="8">
        <v>0</v>
      </c>
      <c r="AD351" s="86">
        <f>IF(W351="SOPORTE_TELEFÓNICO",'BASE LIQUIDACION REDEBAN 2025'!$B$19,IF(W351="ENVÍO",'BASE LIQUIDACION REDEBAN 2025'!$C$2,IF(Y351="TIPO I",'BASE LIQUIDACION REDEBAN 2025'!$C$2,IF(Y351="TIPO II",'BASE LIQUIDACION REDEBAN 2025'!$C$3,IF(Y351="TIPO III",'BASE LIQUIDACION REDEBAN 2025'!$C$4,IF(Y351="TIPO IV",'BASE LIQUIDACION REDEBAN 2025'!$C$5,IF(Z351="AEREO",'BASE LIQUIDACION REDEBAN 2025'!$B$6,'BASE LIQUIDACION REDEBAN 2025'!$C$5)))))))</f>
        <v>479588.87655000004</v>
      </c>
      <c r="AE351" s="86">
        <f>IF(OR(W351="SOPORTE_TELEFÓNICO",W351="ENVÍO"),0,IF(Y351="TIPO I",'BASE LIQUIDACION REDEBAN 2025'!$B$10,IF(Y351="TIPO II",'BASE LIQUIDACION REDEBAN 2025'!$B$11,IF(Y351="TIPO III",'BASE LIQUIDACION REDEBAN 2025'!$B$12,'BASE LIQUIDACION REDEBAN 2025'!$B$13))))</f>
        <v>196536.5258152</v>
      </c>
      <c r="AF351" s="86">
        <f t="shared" si="5"/>
        <v>479588.87655000004</v>
      </c>
      <c r="AG351" s="141"/>
      <c r="AH351" s="141"/>
    </row>
    <row r="352" spans="1:34" s="78" customFormat="1" ht="13.15">
      <c r="A352" s="8" t="s">
        <v>90</v>
      </c>
      <c r="B352" s="94" t="str">
        <f>VLOOKUP(A352,'CENTRO DE COSTOS'!A:D,4,FALSE)</f>
        <v>JUAN SEBASTIÁN RÍOS CASTRILLÓN</v>
      </c>
      <c r="C352" s="94" t="str">
        <f>VLOOKUP(A352,'CENTRO DE COSTOS'!A:D,2,FALSE)</f>
        <v>0004-0005</v>
      </c>
      <c r="D352" s="8">
        <v>5411</v>
      </c>
      <c r="E352" s="8">
        <v>2768587</v>
      </c>
      <c r="F352" s="8">
        <v>41280</v>
      </c>
      <c r="G352" s="94" t="s">
        <v>1977</v>
      </c>
      <c r="H352" s="8" t="s">
        <v>249</v>
      </c>
      <c r="I352" s="8" t="s">
        <v>2867</v>
      </c>
      <c r="J352" s="8" t="s">
        <v>2868</v>
      </c>
      <c r="K352" s="8" t="s">
        <v>160</v>
      </c>
      <c r="L352" s="8" t="s">
        <v>2869</v>
      </c>
      <c r="M352" s="183">
        <v>45920.333333333343</v>
      </c>
      <c r="N352" s="183">
        <v>45922.761111111111</v>
      </c>
      <c r="O352" s="94" t="s">
        <v>1324</v>
      </c>
      <c r="P352" s="8" t="s">
        <v>1333</v>
      </c>
      <c r="Q352" s="8" t="s">
        <v>1375</v>
      </c>
      <c r="R352" s="8" t="s">
        <v>1376</v>
      </c>
      <c r="S352" s="94"/>
      <c r="T352" s="90"/>
      <c r="U352" s="8" t="s">
        <v>1328</v>
      </c>
      <c r="V352" s="8" t="s">
        <v>2870</v>
      </c>
      <c r="W352" s="8" t="s">
        <v>165</v>
      </c>
      <c r="X352" s="8" t="s">
        <v>2871</v>
      </c>
      <c r="Y352" s="8" t="s">
        <v>30</v>
      </c>
      <c r="Z352" s="8" t="s">
        <v>177</v>
      </c>
      <c r="AA352" s="8" t="s">
        <v>368</v>
      </c>
      <c r="AB352" s="8">
        <v>1</v>
      </c>
      <c r="AC352" s="8">
        <v>0</v>
      </c>
      <c r="AD352" s="86">
        <f>IF(W352="SOPORTE_TELEFÓNICO",'BASE LIQUIDACION REDEBAN 2025'!$B$19,IF(W352="ENVÍO",'BASE LIQUIDACION REDEBAN 2025'!$C$2,IF(Y352="TIPO I",'BASE LIQUIDACION REDEBAN 2025'!$C$2,IF(Y352="TIPO II",'BASE LIQUIDACION REDEBAN 2025'!$C$3,IF(Y352="TIPO III",'BASE LIQUIDACION REDEBAN 2025'!$C$4,IF(Y352="TIPO IV",'BASE LIQUIDACION REDEBAN 2025'!$C$5,IF(Z352="AEREO",'BASE LIQUIDACION REDEBAN 2025'!$B$6,'BASE LIQUIDACION REDEBAN 2025'!$C$5)))))))</f>
        <v>275728.78077800001</v>
      </c>
      <c r="AE352" s="86">
        <f>IF(OR(W352="SOPORTE_TELEFÓNICO",W352="ENVÍO"),0,IF(Y352="TIPO I",'BASE LIQUIDACION REDEBAN 2025'!$B$10,IF(Y352="TIPO II",'BASE LIQUIDACION REDEBAN 2025'!$B$11,IF(Y352="TIPO III",'BASE LIQUIDACION REDEBAN 2025'!$B$12,'BASE LIQUIDACION REDEBAN 2025'!$B$13))))</f>
        <v>196536.5258152</v>
      </c>
      <c r="AF352" s="86">
        <f t="shared" si="5"/>
        <v>275728.78077800001</v>
      </c>
      <c r="AG352" s="141"/>
      <c r="AH352" s="141"/>
    </row>
    <row r="353" spans="1:34" s="78" customFormat="1" ht="13.15">
      <c r="A353" s="8" t="s">
        <v>90</v>
      </c>
      <c r="B353" s="94" t="str">
        <f>VLOOKUP(A353,'CENTRO DE COSTOS'!A:D,4,FALSE)</f>
        <v>JUAN SEBASTIÁN RÍOS CASTRILLÓN</v>
      </c>
      <c r="C353" s="94" t="str">
        <f>VLOOKUP(A353,'CENTRO DE COSTOS'!A:D,2,FALSE)</f>
        <v>0004-0005</v>
      </c>
      <c r="D353" s="8">
        <v>5631</v>
      </c>
      <c r="E353" s="8">
        <v>2768726</v>
      </c>
      <c r="F353" s="8">
        <v>47090</v>
      </c>
      <c r="G353" s="94" t="s">
        <v>1977</v>
      </c>
      <c r="H353" s="8" t="s">
        <v>249</v>
      </c>
      <c r="I353" s="8" t="s">
        <v>2872</v>
      </c>
      <c r="J353" s="8" t="s">
        <v>2873</v>
      </c>
      <c r="K353" s="8" t="s">
        <v>160</v>
      </c>
      <c r="L353" s="8" t="s">
        <v>2874</v>
      </c>
      <c r="M353" s="183">
        <v>45920.333333333343</v>
      </c>
      <c r="N353" s="183">
        <v>45920.550694444442</v>
      </c>
      <c r="O353" s="94" t="s">
        <v>1324</v>
      </c>
      <c r="P353" s="8" t="s">
        <v>1333</v>
      </c>
      <c r="Q353" s="8" t="s">
        <v>1340</v>
      </c>
      <c r="R353" s="8" t="s">
        <v>1341</v>
      </c>
      <c r="S353" s="94"/>
      <c r="T353" s="90"/>
      <c r="U353" s="8" t="s">
        <v>1328</v>
      </c>
      <c r="V353" s="8" t="s">
        <v>2875</v>
      </c>
      <c r="W353" s="8" t="s">
        <v>165</v>
      </c>
      <c r="X353" s="8" t="s">
        <v>2876</v>
      </c>
      <c r="Y353" s="8" t="s">
        <v>25</v>
      </c>
      <c r="Z353" s="8" t="s">
        <v>177</v>
      </c>
      <c r="AA353" s="8" t="s">
        <v>368</v>
      </c>
      <c r="AB353" s="8">
        <v>1</v>
      </c>
      <c r="AC353" s="8">
        <v>0</v>
      </c>
      <c r="AD353" s="86">
        <f>IF(W353="SOPORTE_TELEFÓNICO",'BASE LIQUIDACION REDEBAN 2025'!$B$19,IF(W353="ENVÍO",'BASE LIQUIDACION REDEBAN 2025'!$C$2,IF(Y353="TIPO I",'BASE LIQUIDACION REDEBAN 2025'!$C$2,IF(Y353="TIPO II",'BASE LIQUIDACION REDEBAN 2025'!$C$3,IF(Y353="TIPO III",'BASE LIQUIDACION REDEBAN 2025'!$C$4,IF(Y353="TIPO IV",'BASE LIQUIDACION REDEBAN 2025'!$C$5,IF(Z353="AEREO",'BASE LIQUIDACION REDEBAN 2025'!$B$6,'BASE LIQUIDACION REDEBAN 2025'!$C$5)))))))</f>
        <v>65960.072302</v>
      </c>
      <c r="AE353" s="86">
        <f>IF(OR(W353="SOPORTE_TELEFÓNICO",W353="ENVÍO"),0,IF(Y353="TIPO I",'BASE LIQUIDACION REDEBAN 2025'!$B$10,IF(Y353="TIPO II",'BASE LIQUIDACION REDEBAN 2025'!$B$11,IF(Y353="TIPO III",'BASE LIQUIDACION REDEBAN 2025'!$B$12,'BASE LIQUIDACION REDEBAN 2025'!$B$13))))</f>
        <v>75096.394270399993</v>
      </c>
      <c r="AF353" s="86">
        <f t="shared" si="5"/>
        <v>65960.072302</v>
      </c>
      <c r="AG353" s="141"/>
      <c r="AH353" s="141"/>
    </row>
    <row r="354" spans="1:34" s="78" customFormat="1" ht="13.15">
      <c r="A354" s="8" t="s">
        <v>76</v>
      </c>
      <c r="B354" s="94" t="str">
        <f>VLOOKUP(A354,'CENTRO DE COSTOS'!A:D,4,FALSE)</f>
        <v>DIEGO FERNANDO HENAO CARDONA</v>
      </c>
      <c r="C354" s="94" t="str">
        <f>VLOOKUP(A354,'CENTRO DE COSTOS'!A:D,2,FALSE)</f>
        <v>0004-0003</v>
      </c>
      <c r="D354" s="8">
        <v>76248</v>
      </c>
      <c r="E354" s="8">
        <v>2768494</v>
      </c>
      <c r="F354" s="8">
        <v>28458</v>
      </c>
      <c r="G354" s="94" t="s">
        <v>1977</v>
      </c>
      <c r="H354" s="8" t="s">
        <v>232</v>
      </c>
      <c r="I354" s="8" t="s">
        <v>1995</v>
      </c>
      <c r="J354" s="8" t="s">
        <v>2877</v>
      </c>
      <c r="K354" s="8" t="s">
        <v>160</v>
      </c>
      <c r="L354" s="8" t="s">
        <v>2878</v>
      </c>
      <c r="M354" s="183">
        <v>45919.729861111111</v>
      </c>
      <c r="N354" s="183">
        <v>45920.556944444441</v>
      </c>
      <c r="O354" s="94" t="s">
        <v>1324</v>
      </c>
      <c r="P354" s="8" t="s">
        <v>1333</v>
      </c>
      <c r="Q354" s="8" t="s">
        <v>1375</v>
      </c>
      <c r="R354" s="8" t="s">
        <v>1393</v>
      </c>
      <c r="S354" s="94"/>
      <c r="T354" s="90"/>
      <c r="U354" s="8" t="s">
        <v>1328</v>
      </c>
      <c r="V354" s="8" t="s">
        <v>2879</v>
      </c>
      <c r="W354" s="8" t="s">
        <v>165</v>
      </c>
      <c r="X354" s="8" t="s">
        <v>2880</v>
      </c>
      <c r="Y354" s="8" t="s">
        <v>28</v>
      </c>
      <c r="Z354" s="8" t="s">
        <v>177</v>
      </c>
      <c r="AA354" s="8" t="s">
        <v>531</v>
      </c>
      <c r="AB354" s="8">
        <v>1</v>
      </c>
      <c r="AC354" s="8">
        <v>0</v>
      </c>
      <c r="AD354" s="86">
        <f>IF(W354="SOPORTE_TELEFÓNICO",'BASE LIQUIDACION REDEBAN 2025'!$B$19,IF(W354="ENVÍO",'BASE LIQUIDACION REDEBAN 2025'!$C$2,IF(Y354="TIPO I",'BASE LIQUIDACION REDEBAN 2025'!$C$2,IF(Y354="TIPO II",'BASE LIQUIDACION REDEBAN 2025'!$C$3,IF(Y354="TIPO III",'BASE LIQUIDACION REDEBAN 2025'!$C$4,IF(Y354="TIPO IV",'BASE LIQUIDACION REDEBAN 2025'!$C$5,IF(Z354="AEREO",'BASE LIQUIDACION REDEBAN 2025'!$B$6,'BASE LIQUIDACION REDEBAN 2025'!$C$5)))))))</f>
        <v>144967.87232000002</v>
      </c>
      <c r="AE354" s="86">
        <f>IF(OR(W354="SOPORTE_TELEFÓNICO",W354="ENVÍO"),0,IF(Y354="TIPO I",'BASE LIQUIDACION REDEBAN 2025'!$B$10,IF(Y354="TIPO II",'BASE LIQUIDACION REDEBAN 2025'!$B$11,IF(Y354="TIPO III",'BASE LIQUIDACION REDEBAN 2025'!$B$12,'BASE LIQUIDACION REDEBAN 2025'!$B$13))))</f>
        <v>140395.6348884</v>
      </c>
      <c r="AF354" s="86">
        <f t="shared" si="5"/>
        <v>144967.87232000002</v>
      </c>
      <c r="AG354" s="141"/>
      <c r="AH354" s="141"/>
    </row>
    <row r="355" spans="1:34" s="78" customFormat="1" ht="13.15">
      <c r="A355" s="8" t="s">
        <v>98</v>
      </c>
      <c r="B355" s="94" t="str">
        <f>VLOOKUP(A355,'CENTRO DE COSTOS'!A:D,4,FALSE)</f>
        <v>MIGUEL JULIÁN HERNÁNDEZ GUARÍN</v>
      </c>
      <c r="C355" s="94" t="str">
        <f>VLOOKUP(A355,'CENTRO DE COSTOS'!A:D,2,FALSE)</f>
        <v>0004-0008</v>
      </c>
      <c r="D355" s="8">
        <v>15759</v>
      </c>
      <c r="E355" s="8">
        <v>2768555</v>
      </c>
      <c r="F355" s="8">
        <v>47017</v>
      </c>
      <c r="G355" s="94" t="s">
        <v>1977</v>
      </c>
      <c r="H355" s="8" t="s">
        <v>406</v>
      </c>
      <c r="I355" s="8" t="s">
        <v>1065</v>
      </c>
      <c r="J355" s="8" t="s">
        <v>2881</v>
      </c>
      <c r="K355" s="8" t="s">
        <v>160</v>
      </c>
      <c r="L355" s="8" t="s">
        <v>2882</v>
      </c>
      <c r="M355" s="183">
        <v>45919.729166666657</v>
      </c>
      <c r="N355" s="183">
        <v>45920.561805555553</v>
      </c>
      <c r="O355" s="94" t="s">
        <v>1324</v>
      </c>
      <c r="P355" s="8" t="s">
        <v>1325</v>
      </c>
      <c r="Q355" s="8" t="s">
        <v>1464</v>
      </c>
      <c r="R355" s="8" t="s">
        <v>1465</v>
      </c>
      <c r="S355" s="94"/>
      <c r="T355" s="90"/>
      <c r="U355" s="8" t="s">
        <v>1328</v>
      </c>
      <c r="V355" s="8" t="s">
        <v>2883</v>
      </c>
      <c r="W355" s="8" t="s">
        <v>165</v>
      </c>
      <c r="X355" s="8" t="s">
        <v>2884</v>
      </c>
      <c r="Y355" s="8" t="s">
        <v>28</v>
      </c>
      <c r="Z355" s="8" t="s">
        <v>177</v>
      </c>
      <c r="AA355" s="8" t="s">
        <v>2885</v>
      </c>
      <c r="AB355" s="8">
        <v>1</v>
      </c>
      <c r="AC355" s="8">
        <v>0</v>
      </c>
      <c r="AD355" s="86">
        <f>IF(W355="SOPORTE_TELEFÓNICO",'BASE LIQUIDACION REDEBAN 2025'!$B$19,IF(W355="ENVÍO",'BASE LIQUIDACION REDEBAN 2025'!$C$2,IF(Y355="TIPO I",'BASE LIQUIDACION REDEBAN 2025'!$C$2,IF(Y355="TIPO II",'BASE LIQUIDACION REDEBAN 2025'!$C$3,IF(Y355="TIPO III",'BASE LIQUIDACION REDEBAN 2025'!$C$4,IF(Y355="TIPO IV",'BASE LIQUIDACION REDEBAN 2025'!$C$5,IF(Z355="AEREO",'BASE LIQUIDACION REDEBAN 2025'!$B$6,'BASE LIQUIDACION REDEBAN 2025'!$C$5)))))))</f>
        <v>144967.87232000002</v>
      </c>
      <c r="AE355" s="86">
        <f>IF(OR(W355="SOPORTE_TELEFÓNICO",W355="ENVÍO"),0,IF(Y355="TIPO I",'BASE LIQUIDACION REDEBAN 2025'!$B$10,IF(Y355="TIPO II",'BASE LIQUIDACION REDEBAN 2025'!$B$11,IF(Y355="TIPO III",'BASE LIQUIDACION REDEBAN 2025'!$B$12,'BASE LIQUIDACION REDEBAN 2025'!$B$13))))</f>
        <v>140395.6348884</v>
      </c>
      <c r="AF355" s="86">
        <f t="shared" si="5"/>
        <v>144967.87232000002</v>
      </c>
      <c r="AG355" s="141"/>
      <c r="AH355" s="141"/>
    </row>
    <row r="356" spans="1:34" s="78" customFormat="1" ht="13.15">
      <c r="A356" s="8" t="s">
        <v>90</v>
      </c>
      <c r="B356" s="94" t="str">
        <f>VLOOKUP(A356,'CENTRO DE COSTOS'!A:D,4,FALSE)</f>
        <v>JUAN SEBASTIÁN RÍOS CASTRILLÓN</v>
      </c>
      <c r="C356" s="94" t="str">
        <f>VLOOKUP(A356,'CENTRO DE COSTOS'!A:D,2,FALSE)</f>
        <v>0004-0005</v>
      </c>
      <c r="D356" s="8">
        <v>5541</v>
      </c>
      <c r="E356" s="8">
        <v>2768546</v>
      </c>
      <c r="F356" s="8">
        <v>75751</v>
      </c>
      <c r="G356" s="94" t="s">
        <v>1977</v>
      </c>
      <c r="H356" s="8" t="s">
        <v>249</v>
      </c>
      <c r="I356" s="8" t="s">
        <v>2319</v>
      </c>
      <c r="J356" s="8" t="s">
        <v>2886</v>
      </c>
      <c r="K356" s="8" t="s">
        <v>160</v>
      </c>
      <c r="L356" s="8" t="s">
        <v>2887</v>
      </c>
      <c r="M356" s="183">
        <v>45919.727777777778</v>
      </c>
      <c r="N356" s="183">
        <v>45920.563888888893</v>
      </c>
      <c r="O356" s="94" t="s">
        <v>1324</v>
      </c>
      <c r="P356" s="8" t="s">
        <v>1333</v>
      </c>
      <c r="Q356" s="8" t="s">
        <v>1407</v>
      </c>
      <c r="R356" s="8" t="s">
        <v>1341</v>
      </c>
      <c r="S356" s="94"/>
      <c r="T356" s="90"/>
      <c r="U356" s="8" t="s">
        <v>1328</v>
      </c>
      <c r="V356" s="8" t="s">
        <v>2888</v>
      </c>
      <c r="W356" s="8" t="s">
        <v>165</v>
      </c>
      <c r="X356" s="8" t="s">
        <v>2889</v>
      </c>
      <c r="Y356" s="8" t="s">
        <v>28</v>
      </c>
      <c r="Z356" s="8" t="s">
        <v>177</v>
      </c>
      <c r="AA356" s="8" t="s">
        <v>804</v>
      </c>
      <c r="AB356" s="8">
        <v>1</v>
      </c>
      <c r="AC356" s="8">
        <v>0</v>
      </c>
      <c r="AD356" s="86">
        <f>IF(W356="SOPORTE_TELEFÓNICO",'BASE LIQUIDACION REDEBAN 2025'!$B$19,IF(W356="ENVÍO",'BASE LIQUIDACION REDEBAN 2025'!$C$2,IF(Y356="TIPO I",'BASE LIQUIDACION REDEBAN 2025'!$C$2,IF(Y356="TIPO II",'BASE LIQUIDACION REDEBAN 2025'!$C$3,IF(Y356="TIPO III",'BASE LIQUIDACION REDEBAN 2025'!$C$4,IF(Y356="TIPO IV",'BASE LIQUIDACION REDEBAN 2025'!$C$5,IF(Z356="AEREO",'BASE LIQUIDACION REDEBAN 2025'!$B$6,'BASE LIQUIDACION REDEBAN 2025'!$C$5)))))))</f>
        <v>144967.87232000002</v>
      </c>
      <c r="AE356" s="86">
        <f>IF(OR(W356="SOPORTE_TELEFÓNICO",W356="ENVÍO"),0,IF(Y356="TIPO I",'BASE LIQUIDACION REDEBAN 2025'!$B$10,IF(Y356="TIPO II",'BASE LIQUIDACION REDEBAN 2025'!$B$11,IF(Y356="TIPO III",'BASE LIQUIDACION REDEBAN 2025'!$B$12,'BASE LIQUIDACION REDEBAN 2025'!$B$13))))</f>
        <v>140395.6348884</v>
      </c>
      <c r="AF356" s="86">
        <f t="shared" si="5"/>
        <v>144967.87232000002</v>
      </c>
      <c r="AG356" s="141"/>
      <c r="AH356" s="141"/>
    </row>
    <row r="357" spans="1:34" s="78" customFormat="1" ht="13.15">
      <c r="A357" s="8" t="s">
        <v>86</v>
      </c>
      <c r="B357" s="94" t="str">
        <f>VLOOKUP(A357,'CENTRO DE COSTOS'!A:D,4,FALSE)</f>
        <v>KEVIN ALEXIS CORZO BUSTOS</v>
      </c>
      <c r="C357" s="94" t="str">
        <f>VLOOKUP(A357,'CENTRO DE COSTOS'!A:D,2,FALSE)</f>
        <v>0004-0007</v>
      </c>
      <c r="D357" s="8">
        <v>73585</v>
      </c>
      <c r="E357" s="8">
        <v>2768448</v>
      </c>
      <c r="F357" s="8">
        <v>37014</v>
      </c>
      <c r="G357" s="94" t="s">
        <v>1977</v>
      </c>
      <c r="H357" s="8" t="s">
        <v>494</v>
      </c>
      <c r="I357" s="8" t="s">
        <v>2890</v>
      </c>
      <c r="J357" s="8" t="s">
        <v>2891</v>
      </c>
      <c r="K357" s="8" t="s">
        <v>160</v>
      </c>
      <c r="L357" s="8" t="s">
        <v>2892</v>
      </c>
      <c r="M357" s="183">
        <v>45919.710416666669</v>
      </c>
      <c r="N357" s="183">
        <v>45922.725694444453</v>
      </c>
      <c r="O357" s="94" t="s">
        <v>1324</v>
      </c>
      <c r="P357" s="8" t="s">
        <v>1333</v>
      </c>
      <c r="Q357" s="8" t="s">
        <v>1340</v>
      </c>
      <c r="R357" s="8" t="s">
        <v>1341</v>
      </c>
      <c r="S357" s="94"/>
      <c r="T357" s="90"/>
      <c r="U357" s="8" t="s">
        <v>1328</v>
      </c>
      <c r="V357" s="8" t="s">
        <v>2893</v>
      </c>
      <c r="W357" s="8" t="s">
        <v>165</v>
      </c>
      <c r="X357" s="8" t="s">
        <v>2894</v>
      </c>
      <c r="Y357" s="8" t="s">
        <v>28</v>
      </c>
      <c r="Z357" s="8" t="s">
        <v>177</v>
      </c>
      <c r="AA357" s="8" t="s">
        <v>1663</v>
      </c>
      <c r="AB357" s="8">
        <v>1</v>
      </c>
      <c r="AC357" s="8">
        <v>0</v>
      </c>
      <c r="AD357" s="86">
        <f>IF(W357="SOPORTE_TELEFÓNICO",'BASE LIQUIDACION REDEBAN 2025'!$B$19,IF(W357="ENVÍO",'BASE LIQUIDACION REDEBAN 2025'!$C$2,IF(Y357="TIPO I",'BASE LIQUIDACION REDEBAN 2025'!$C$2,IF(Y357="TIPO II",'BASE LIQUIDACION REDEBAN 2025'!$C$3,IF(Y357="TIPO III",'BASE LIQUIDACION REDEBAN 2025'!$C$4,IF(Y357="TIPO IV",'BASE LIQUIDACION REDEBAN 2025'!$C$5,IF(Z357="AEREO",'BASE LIQUIDACION REDEBAN 2025'!$B$6,'BASE LIQUIDACION REDEBAN 2025'!$C$5)))))))</f>
        <v>144967.87232000002</v>
      </c>
      <c r="AE357" s="86">
        <f>IF(OR(W357="SOPORTE_TELEFÓNICO",W357="ENVÍO"),0,IF(Y357="TIPO I",'BASE LIQUIDACION REDEBAN 2025'!$B$10,IF(Y357="TIPO II",'BASE LIQUIDACION REDEBAN 2025'!$B$11,IF(Y357="TIPO III",'BASE LIQUIDACION REDEBAN 2025'!$B$12,'BASE LIQUIDACION REDEBAN 2025'!$B$13))))</f>
        <v>140395.6348884</v>
      </c>
      <c r="AF357" s="86">
        <f t="shared" si="5"/>
        <v>144967.87232000002</v>
      </c>
      <c r="AG357" s="141"/>
      <c r="AH357" s="141"/>
    </row>
    <row r="358" spans="1:34" s="78" customFormat="1" ht="13.15">
      <c r="A358" s="8" t="s">
        <v>100</v>
      </c>
      <c r="B358" s="94" t="str">
        <f>VLOOKUP(A358,'CENTRO DE COSTOS'!A:D,4,FALSE)</f>
        <v>KEVIN ALEXIS CORZO BUSTOS</v>
      </c>
      <c r="C358" s="94" t="str">
        <f>VLOOKUP(A358,'CENTRO DE COSTOS'!A:D,2,FALSE)</f>
        <v>0004-0007</v>
      </c>
      <c r="D358" s="8">
        <v>50370</v>
      </c>
      <c r="E358" s="8">
        <v>2767485</v>
      </c>
      <c r="F358" s="8">
        <v>48544</v>
      </c>
      <c r="G358" s="94" t="s">
        <v>1977</v>
      </c>
      <c r="H358" s="8" t="s">
        <v>216</v>
      </c>
      <c r="I358" s="8" t="s">
        <v>2895</v>
      </c>
      <c r="J358" s="8" t="s">
        <v>2896</v>
      </c>
      <c r="K358" s="8" t="s">
        <v>160</v>
      </c>
      <c r="L358" s="8" t="s">
        <v>2897</v>
      </c>
      <c r="M358" s="183">
        <v>45919.622916666667</v>
      </c>
      <c r="N358" s="183">
        <v>45926.63958333333</v>
      </c>
      <c r="O358" s="94" t="s">
        <v>1324</v>
      </c>
      <c r="P358" s="8" t="s">
        <v>1333</v>
      </c>
      <c r="Q358" s="8" t="s">
        <v>1375</v>
      </c>
      <c r="R358" s="8" t="s">
        <v>1444</v>
      </c>
      <c r="S358" s="94"/>
      <c r="T358" s="90"/>
      <c r="U358" s="8" t="s">
        <v>1328</v>
      </c>
      <c r="V358" s="8" t="s">
        <v>2898</v>
      </c>
      <c r="W358" s="8" t="s">
        <v>165</v>
      </c>
      <c r="X358" s="8" t="s">
        <v>2899</v>
      </c>
      <c r="Y358" s="8" t="s">
        <v>167</v>
      </c>
      <c r="Z358" s="8" t="s">
        <v>205</v>
      </c>
      <c r="AA358" s="8" t="s">
        <v>1538</v>
      </c>
      <c r="AB358" s="8">
        <v>1</v>
      </c>
      <c r="AC358" s="8">
        <v>0</v>
      </c>
      <c r="AD358" s="86">
        <f>IF(W358="SOPORTE_TELEFÓNICO",'BASE LIQUIDACION REDEBAN 2025'!$B$19,IF(W358="ENVÍO",'BASE LIQUIDACION REDEBAN 2025'!$C$2,IF(Y358="TIPO I",'BASE LIQUIDACION REDEBAN 2025'!$C$2,IF(Y358="TIPO II",'BASE LIQUIDACION REDEBAN 2025'!$C$3,IF(Y358="TIPO III",'BASE LIQUIDACION REDEBAN 2025'!$C$4,IF(Y358="TIPO IV",'BASE LIQUIDACION REDEBAN 2025'!$C$5,IF(Z358="AEREO",'BASE LIQUIDACION REDEBAN 2025'!$B$6,'BASE LIQUIDACION REDEBAN 2025'!$C$5)))))))</f>
        <v>988462.96268840006</v>
      </c>
      <c r="AE358" s="86">
        <f>IF(OR(W358="SOPORTE_TELEFÓNICO",W358="ENVÍO"),0,IF(Y358="TIPO I",'BASE LIQUIDACION REDEBAN 2025'!$B$10,IF(Y358="TIPO II",'BASE LIQUIDACION REDEBAN 2025'!$B$11,IF(Y358="TIPO III",'BASE LIQUIDACION REDEBAN 2025'!$B$12,'BASE LIQUIDACION REDEBAN 2025'!$B$13))))</f>
        <v>196536.5258152</v>
      </c>
      <c r="AF358" s="86">
        <f t="shared" si="5"/>
        <v>988462.96268840006</v>
      </c>
      <c r="AG358" s="141"/>
      <c r="AH358" s="141"/>
    </row>
    <row r="359" spans="1:34" s="78" customFormat="1" ht="13.15">
      <c r="A359" s="8" t="s">
        <v>68</v>
      </c>
      <c r="B359" s="94" t="str">
        <f>VLOOKUP(A359,'CENTRO DE COSTOS'!A:D,4,FALSE)</f>
        <v>WILLIAM ASDRUBAL ROZO ROZO</v>
      </c>
      <c r="C359" s="94" t="str">
        <f>VLOOKUP(A359,'CENTRO DE COSTOS'!A:D,2,FALSE)</f>
        <v>0004-0004</v>
      </c>
      <c r="D359" s="8">
        <v>11001</v>
      </c>
      <c r="E359" s="8">
        <v>2767479</v>
      </c>
      <c r="F359" s="8">
        <v>54630</v>
      </c>
      <c r="G359" s="94" t="s">
        <v>1977</v>
      </c>
      <c r="H359" s="8" t="s">
        <v>417</v>
      </c>
      <c r="I359" s="8" t="s">
        <v>68</v>
      </c>
      <c r="J359" s="8" t="s">
        <v>2900</v>
      </c>
      <c r="K359" s="8" t="s">
        <v>160</v>
      </c>
      <c r="L359" s="8" t="s">
        <v>2901</v>
      </c>
      <c r="M359" s="183">
        <v>45919.620138888888</v>
      </c>
      <c r="N359" s="183">
        <v>45920.512499999997</v>
      </c>
      <c r="O359" s="94" t="s">
        <v>1324</v>
      </c>
      <c r="P359" s="8" t="s">
        <v>1325</v>
      </c>
      <c r="Q359" s="8" t="s">
        <v>1464</v>
      </c>
      <c r="R359" s="8" t="s">
        <v>1465</v>
      </c>
      <c r="S359" s="94"/>
      <c r="T359" s="90"/>
      <c r="U359" s="8" t="s">
        <v>1328</v>
      </c>
      <c r="V359" s="8" t="s">
        <v>2902</v>
      </c>
      <c r="W359" s="8" t="s">
        <v>165</v>
      </c>
      <c r="X359" s="8" t="s">
        <v>2903</v>
      </c>
      <c r="Y359" s="8" t="s">
        <v>25</v>
      </c>
      <c r="Z359" s="8" t="s">
        <v>177</v>
      </c>
      <c r="AA359" s="8" t="s">
        <v>541</v>
      </c>
      <c r="AB359" s="8">
        <v>1</v>
      </c>
      <c r="AC359" s="8">
        <v>0</v>
      </c>
      <c r="AD359" s="86">
        <f>IF(W359="SOPORTE_TELEFÓNICO",'BASE LIQUIDACION REDEBAN 2025'!$B$19,IF(W359="ENVÍO",'BASE LIQUIDACION REDEBAN 2025'!$C$2,IF(Y359="TIPO I",'BASE LIQUIDACION REDEBAN 2025'!$C$2,IF(Y359="TIPO II",'BASE LIQUIDACION REDEBAN 2025'!$C$3,IF(Y359="TIPO III",'BASE LIQUIDACION REDEBAN 2025'!$C$4,IF(Y359="TIPO IV",'BASE LIQUIDACION REDEBAN 2025'!$C$5,IF(Z359="AEREO",'BASE LIQUIDACION REDEBAN 2025'!$B$6,'BASE LIQUIDACION REDEBAN 2025'!$C$5)))))))</f>
        <v>65960.072302</v>
      </c>
      <c r="AE359" s="86">
        <f>IF(OR(W359="SOPORTE_TELEFÓNICO",W359="ENVÍO"),0,IF(Y359="TIPO I",'BASE LIQUIDACION REDEBAN 2025'!$B$10,IF(Y359="TIPO II",'BASE LIQUIDACION REDEBAN 2025'!$B$11,IF(Y359="TIPO III",'BASE LIQUIDACION REDEBAN 2025'!$B$12,'BASE LIQUIDACION REDEBAN 2025'!$B$13))))</f>
        <v>75096.394270399993</v>
      </c>
      <c r="AF359" s="86">
        <f t="shared" si="5"/>
        <v>65960.072302</v>
      </c>
      <c r="AG359" s="141"/>
      <c r="AH359" s="141"/>
    </row>
    <row r="360" spans="1:34" s="78" customFormat="1" ht="13.15">
      <c r="A360" s="8" t="s">
        <v>90</v>
      </c>
      <c r="B360" s="94" t="str">
        <f>VLOOKUP(A360,'CENTRO DE COSTOS'!A:D,4,FALSE)</f>
        <v>JUAN SEBASTIÁN RÍOS CASTRILLÓN</v>
      </c>
      <c r="C360" s="94" t="str">
        <f>VLOOKUP(A360,'CENTRO DE COSTOS'!A:D,2,FALSE)</f>
        <v>0004-0005</v>
      </c>
      <c r="D360" s="8">
        <v>5467</v>
      </c>
      <c r="E360" s="8">
        <v>2767468</v>
      </c>
      <c r="F360" s="8">
        <v>10317</v>
      </c>
      <c r="G360" s="94" t="s">
        <v>1977</v>
      </c>
      <c r="H360" s="8" t="s">
        <v>249</v>
      </c>
      <c r="I360" s="8" t="s">
        <v>2904</v>
      </c>
      <c r="J360" s="8" t="s">
        <v>2905</v>
      </c>
      <c r="K360" s="8" t="s">
        <v>160</v>
      </c>
      <c r="L360" s="8" t="s">
        <v>2906</v>
      </c>
      <c r="M360" s="183">
        <v>45919.617361111108</v>
      </c>
      <c r="N360" s="183">
        <v>45919.763888888891</v>
      </c>
      <c r="O360" s="94" t="s">
        <v>1324</v>
      </c>
      <c r="P360" s="8" t="s">
        <v>1325</v>
      </c>
      <c r="Q360" s="8" t="s">
        <v>1326</v>
      </c>
      <c r="R360" s="8" t="s">
        <v>2241</v>
      </c>
      <c r="S360" s="94"/>
      <c r="T360" s="90"/>
      <c r="U360" s="8" t="s">
        <v>1328</v>
      </c>
      <c r="V360" s="8" t="s">
        <v>2907</v>
      </c>
      <c r="W360" s="8" t="s">
        <v>1552</v>
      </c>
      <c r="X360" s="8" t="s">
        <v>1553</v>
      </c>
      <c r="Y360" s="8" t="s">
        <v>28</v>
      </c>
      <c r="Z360" s="8" t="s">
        <v>177</v>
      </c>
      <c r="AA360" s="8" t="s">
        <v>1483</v>
      </c>
      <c r="AB360" s="8">
        <v>0</v>
      </c>
      <c r="AC360" s="8">
        <v>0</v>
      </c>
      <c r="AD360" s="86">
        <f>IF(W360="SOPORTE_TELEFÓNICO",'BASE LIQUIDACION REDEBAN 2025'!$B$19,IF(W360="ENVÍO",'BASE LIQUIDACION REDEBAN 2025'!$C$2,IF(Y360="TIPO I",'BASE LIQUIDACION REDEBAN 2025'!$C$2,IF(Y360="TIPO II",'BASE LIQUIDACION REDEBAN 2025'!$C$3,IF(Y360="TIPO III",'BASE LIQUIDACION REDEBAN 2025'!$C$4,IF(Y360="TIPO IV",'BASE LIQUIDACION REDEBAN 2025'!$C$5,IF(Z360="AEREO",'BASE LIQUIDACION REDEBAN 2025'!$B$6,'BASE LIQUIDACION REDEBAN 2025'!$C$5)))))))</f>
        <v>41241.0800752</v>
      </c>
      <c r="AE360" s="86">
        <f>IF(OR(W360="SOPORTE_TELEFÓNICO",W360="ENVÍO"),0,IF(Y360="TIPO I",'BASE LIQUIDACION REDEBAN 2025'!$B$10,IF(Y360="TIPO II",'BASE LIQUIDACION REDEBAN 2025'!$B$11,IF(Y360="TIPO III",'BASE LIQUIDACION REDEBAN 2025'!$B$12,'BASE LIQUIDACION REDEBAN 2025'!$B$13))))</f>
        <v>0</v>
      </c>
      <c r="AF360" s="86">
        <f t="shared" si="5"/>
        <v>41241.0800752</v>
      </c>
      <c r="AG360" s="141"/>
      <c r="AH360" s="141"/>
    </row>
    <row r="361" spans="1:34" s="78" customFormat="1" ht="13.15">
      <c r="A361" s="8" t="s">
        <v>91</v>
      </c>
      <c r="B361" s="94" t="str">
        <f>VLOOKUP(A361,'CENTRO DE COSTOS'!A:D,4,FALSE)</f>
        <v>JOSE MAURICIO HERNANDEZ ROJAS</v>
      </c>
      <c r="C361" s="94" t="str">
        <f>VLOOKUP(A361,'CENTRO DE COSTOS'!A:D,2,FALSE)</f>
        <v>0004-0001</v>
      </c>
      <c r="D361" s="8">
        <v>23672</v>
      </c>
      <c r="E361" s="8">
        <v>2767338</v>
      </c>
      <c r="F361" s="8">
        <v>23817</v>
      </c>
      <c r="G361" s="94" t="s">
        <v>1977</v>
      </c>
      <c r="H361" s="8" t="s">
        <v>193</v>
      </c>
      <c r="I361" s="8" t="s">
        <v>2908</v>
      </c>
      <c r="J361" s="8" t="s">
        <v>2909</v>
      </c>
      <c r="K361" s="8" t="s">
        <v>160</v>
      </c>
      <c r="L361" s="8" t="s">
        <v>2910</v>
      </c>
      <c r="M361" s="183">
        <v>45919.597222222219</v>
      </c>
      <c r="N361" s="183">
        <v>45922.466666666667</v>
      </c>
      <c r="O361" s="94" t="s">
        <v>1324</v>
      </c>
      <c r="P361" s="8" t="s">
        <v>1333</v>
      </c>
      <c r="Q361" s="8" t="s">
        <v>1368</v>
      </c>
      <c r="R361" s="8" t="s">
        <v>1369</v>
      </c>
      <c r="S361" s="94"/>
      <c r="T361" s="90"/>
      <c r="U361" s="8" t="s">
        <v>1328</v>
      </c>
      <c r="V361" s="8" t="s">
        <v>2911</v>
      </c>
      <c r="W361" s="8" t="s">
        <v>165</v>
      </c>
      <c r="X361" s="8" t="s">
        <v>2912</v>
      </c>
      <c r="Y361" s="8" t="s">
        <v>28</v>
      </c>
      <c r="Z361" s="8" t="s">
        <v>177</v>
      </c>
      <c r="AA361" s="8" t="s">
        <v>198</v>
      </c>
      <c r="AB361" s="8">
        <v>1</v>
      </c>
      <c r="AC361" s="8">
        <v>0</v>
      </c>
      <c r="AD361" s="86">
        <f>IF(W361="SOPORTE_TELEFÓNICO",'BASE LIQUIDACION REDEBAN 2025'!$B$19,IF(W361="ENVÍO",'BASE LIQUIDACION REDEBAN 2025'!$C$2,IF(Y361="TIPO I",'BASE LIQUIDACION REDEBAN 2025'!$C$2,IF(Y361="TIPO II",'BASE LIQUIDACION REDEBAN 2025'!$C$3,IF(Y361="TIPO III",'BASE LIQUIDACION REDEBAN 2025'!$C$4,IF(Y361="TIPO IV",'BASE LIQUIDACION REDEBAN 2025'!$C$5,IF(Z361="AEREO",'BASE LIQUIDACION REDEBAN 2025'!$B$6,'BASE LIQUIDACION REDEBAN 2025'!$C$5)))))))</f>
        <v>144967.87232000002</v>
      </c>
      <c r="AE361" s="86">
        <f>IF(OR(W361="SOPORTE_TELEFÓNICO",W361="ENVÍO"),0,IF(Y361="TIPO I",'BASE LIQUIDACION REDEBAN 2025'!$B$10,IF(Y361="TIPO II",'BASE LIQUIDACION REDEBAN 2025'!$B$11,IF(Y361="TIPO III",'BASE LIQUIDACION REDEBAN 2025'!$B$12,'BASE LIQUIDACION REDEBAN 2025'!$B$13))))</f>
        <v>140395.6348884</v>
      </c>
      <c r="AF361" s="86">
        <f t="shared" si="5"/>
        <v>144967.87232000002</v>
      </c>
      <c r="AG361" s="141"/>
      <c r="AH361" s="141"/>
    </row>
    <row r="362" spans="1:34" s="78" customFormat="1" ht="13.15">
      <c r="A362" s="8" t="s">
        <v>91</v>
      </c>
      <c r="B362" s="94" t="str">
        <f>VLOOKUP(A362,'CENTRO DE COSTOS'!A:D,4,FALSE)</f>
        <v>JOSE MAURICIO HERNANDEZ ROJAS</v>
      </c>
      <c r="C362" s="94" t="str">
        <f>VLOOKUP(A362,'CENTRO DE COSTOS'!A:D,2,FALSE)</f>
        <v>0004-0001</v>
      </c>
      <c r="D362" s="8">
        <v>23555</v>
      </c>
      <c r="E362" s="8">
        <v>2767194</v>
      </c>
      <c r="F362" s="8">
        <v>27501</v>
      </c>
      <c r="G362" s="94" t="s">
        <v>1977</v>
      </c>
      <c r="H362" s="8" t="s">
        <v>193</v>
      </c>
      <c r="I362" s="8" t="s">
        <v>602</v>
      </c>
      <c r="J362" s="8" t="s">
        <v>2913</v>
      </c>
      <c r="K362" s="8" t="s">
        <v>160</v>
      </c>
      <c r="L362" s="8" t="s">
        <v>2914</v>
      </c>
      <c r="M362" s="183">
        <v>45919.59652777778</v>
      </c>
      <c r="N362" s="183">
        <v>45920.54791666667</v>
      </c>
      <c r="O362" s="94" t="s">
        <v>1324</v>
      </c>
      <c r="P362" s="8" t="s">
        <v>1333</v>
      </c>
      <c r="Q362" s="8" t="s">
        <v>1368</v>
      </c>
      <c r="R362" s="8" t="s">
        <v>1369</v>
      </c>
      <c r="S362" s="94"/>
      <c r="T362" s="90"/>
      <c r="U362" s="8" t="s">
        <v>1328</v>
      </c>
      <c r="V362" s="8" t="s">
        <v>2915</v>
      </c>
      <c r="W362" s="8" t="s">
        <v>165</v>
      </c>
      <c r="X362" s="8" t="s">
        <v>2916</v>
      </c>
      <c r="Y362" s="8" t="s">
        <v>28</v>
      </c>
      <c r="Z362" s="8" t="s">
        <v>177</v>
      </c>
      <c r="AA362" s="8" t="s">
        <v>2917</v>
      </c>
      <c r="AB362" s="8">
        <v>1</v>
      </c>
      <c r="AC362" s="8">
        <v>0</v>
      </c>
      <c r="AD362" s="86">
        <f>IF(W362="SOPORTE_TELEFÓNICO",'BASE LIQUIDACION REDEBAN 2025'!$B$19,IF(W362="ENVÍO",'BASE LIQUIDACION REDEBAN 2025'!$C$2,IF(Y362="TIPO I",'BASE LIQUIDACION REDEBAN 2025'!$C$2,IF(Y362="TIPO II",'BASE LIQUIDACION REDEBAN 2025'!$C$3,IF(Y362="TIPO III",'BASE LIQUIDACION REDEBAN 2025'!$C$4,IF(Y362="TIPO IV",'BASE LIQUIDACION REDEBAN 2025'!$C$5,IF(Z362="AEREO",'BASE LIQUIDACION REDEBAN 2025'!$B$6,'BASE LIQUIDACION REDEBAN 2025'!$C$5)))))))</f>
        <v>144967.87232000002</v>
      </c>
      <c r="AE362" s="86">
        <f>IF(OR(W362="SOPORTE_TELEFÓNICO",W362="ENVÍO"),0,IF(Y362="TIPO I",'BASE LIQUIDACION REDEBAN 2025'!$B$10,IF(Y362="TIPO II",'BASE LIQUIDACION REDEBAN 2025'!$B$11,IF(Y362="TIPO III",'BASE LIQUIDACION REDEBAN 2025'!$B$12,'BASE LIQUIDACION REDEBAN 2025'!$B$13))))</f>
        <v>140395.6348884</v>
      </c>
      <c r="AF362" s="86">
        <f t="shared" si="5"/>
        <v>144967.87232000002</v>
      </c>
      <c r="AG362" s="141"/>
      <c r="AH362" s="141"/>
    </row>
    <row r="363" spans="1:34" s="78" customFormat="1" ht="13.15">
      <c r="A363" s="8" t="s">
        <v>68</v>
      </c>
      <c r="B363" s="94" t="str">
        <f>VLOOKUP(A363,'CENTRO DE COSTOS'!A:D,4,FALSE)</f>
        <v>WILLIAM ASDRUBAL ROZO ROZO</v>
      </c>
      <c r="C363" s="94" t="str">
        <f>VLOOKUP(A363,'CENTRO DE COSTOS'!A:D,2,FALSE)</f>
        <v>0004-0004</v>
      </c>
      <c r="D363" s="8">
        <v>11001</v>
      </c>
      <c r="E363" s="8">
        <v>2767326</v>
      </c>
      <c r="F363" s="8">
        <v>64207</v>
      </c>
      <c r="G363" s="94" t="s">
        <v>1977</v>
      </c>
      <c r="H363" s="8" t="s">
        <v>417</v>
      </c>
      <c r="I363" s="8" t="s">
        <v>68</v>
      </c>
      <c r="J363" s="8" t="s">
        <v>2918</v>
      </c>
      <c r="K363" s="8" t="s">
        <v>160</v>
      </c>
      <c r="L363" s="8" t="s">
        <v>2919</v>
      </c>
      <c r="M363" s="183">
        <v>45919.59375</v>
      </c>
      <c r="N363" s="183">
        <v>45920.498611111107</v>
      </c>
      <c r="O363" s="94" t="s">
        <v>1324</v>
      </c>
      <c r="P363" s="8" t="s">
        <v>1325</v>
      </c>
      <c r="Q363" s="8" t="s">
        <v>1464</v>
      </c>
      <c r="R363" s="8" t="s">
        <v>1465</v>
      </c>
      <c r="S363" s="94"/>
      <c r="T363" s="90"/>
      <c r="U363" s="8" t="s">
        <v>1328</v>
      </c>
      <c r="V363" s="8" t="s">
        <v>2920</v>
      </c>
      <c r="W363" s="8" t="s">
        <v>165</v>
      </c>
      <c r="X363" s="8" t="s">
        <v>2921</v>
      </c>
      <c r="Y363" s="8" t="s">
        <v>25</v>
      </c>
      <c r="Z363" s="8" t="s">
        <v>177</v>
      </c>
      <c r="AA363" s="8" t="s">
        <v>1877</v>
      </c>
      <c r="AB363" s="8">
        <v>1</v>
      </c>
      <c r="AC363" s="8">
        <v>0</v>
      </c>
      <c r="AD363" s="86">
        <f>IF(W363="SOPORTE_TELEFÓNICO",'BASE LIQUIDACION REDEBAN 2025'!$B$19,IF(W363="ENVÍO",'BASE LIQUIDACION REDEBAN 2025'!$C$2,IF(Y363="TIPO I",'BASE LIQUIDACION REDEBAN 2025'!$C$2,IF(Y363="TIPO II",'BASE LIQUIDACION REDEBAN 2025'!$C$3,IF(Y363="TIPO III",'BASE LIQUIDACION REDEBAN 2025'!$C$4,IF(Y363="TIPO IV",'BASE LIQUIDACION REDEBAN 2025'!$C$5,IF(Z363="AEREO",'BASE LIQUIDACION REDEBAN 2025'!$B$6,'BASE LIQUIDACION REDEBAN 2025'!$C$5)))))))</f>
        <v>65960.072302</v>
      </c>
      <c r="AE363" s="86">
        <f>IF(OR(W363="SOPORTE_TELEFÓNICO",W363="ENVÍO"),0,IF(Y363="TIPO I",'BASE LIQUIDACION REDEBAN 2025'!$B$10,IF(Y363="TIPO II",'BASE LIQUIDACION REDEBAN 2025'!$B$11,IF(Y363="TIPO III",'BASE LIQUIDACION REDEBAN 2025'!$B$12,'BASE LIQUIDACION REDEBAN 2025'!$B$13))))</f>
        <v>75096.394270399993</v>
      </c>
      <c r="AF363" s="86">
        <f t="shared" si="5"/>
        <v>65960.072302</v>
      </c>
      <c r="AG363" s="141"/>
      <c r="AH363" s="141"/>
    </row>
    <row r="364" spans="1:34" s="78" customFormat="1" ht="13.15">
      <c r="A364" s="8" t="s">
        <v>80</v>
      </c>
      <c r="B364" s="94" t="str">
        <f>VLOOKUP(A364,'CENTRO DE COSTOS'!A:D,4,FALSE)</f>
        <v>JOSE MAURICIO HERNANDEZ ROJAS</v>
      </c>
      <c r="C364" s="94" t="str">
        <f>VLOOKUP(A364,'CENTRO DE COSTOS'!A:D,2,FALSE)</f>
        <v>0004-0001</v>
      </c>
      <c r="D364" s="8">
        <v>13836</v>
      </c>
      <c r="E364" s="8">
        <v>2767143</v>
      </c>
      <c r="F364" s="8">
        <v>51123</v>
      </c>
      <c r="G364" s="94" t="s">
        <v>1977</v>
      </c>
      <c r="H364" s="8" t="s">
        <v>685</v>
      </c>
      <c r="I364" s="8" t="s">
        <v>2922</v>
      </c>
      <c r="J364" s="8" t="s">
        <v>2923</v>
      </c>
      <c r="K364" s="8" t="s">
        <v>160</v>
      </c>
      <c r="L364" s="8" t="s">
        <v>2924</v>
      </c>
      <c r="M364" s="183">
        <v>45919.579861111109</v>
      </c>
      <c r="N364" s="183">
        <v>45920.473611111112</v>
      </c>
      <c r="O364" s="94" t="s">
        <v>1324</v>
      </c>
      <c r="P364" s="8" t="s">
        <v>1333</v>
      </c>
      <c r="Q364" s="8" t="s">
        <v>1351</v>
      </c>
      <c r="R364" s="8" t="s">
        <v>1341</v>
      </c>
      <c r="S364" s="94"/>
      <c r="T364" s="90"/>
      <c r="U364" s="8" t="s">
        <v>1328</v>
      </c>
      <c r="V364" s="8" t="s">
        <v>2925</v>
      </c>
      <c r="W364" s="8" t="s">
        <v>165</v>
      </c>
      <c r="X364" s="8" t="s">
        <v>2926</v>
      </c>
      <c r="Y364" s="8" t="s">
        <v>28</v>
      </c>
      <c r="Z364" s="8" t="s">
        <v>177</v>
      </c>
      <c r="AA364" s="8" t="s">
        <v>1275</v>
      </c>
      <c r="AB364" s="8">
        <v>1</v>
      </c>
      <c r="AC364" s="8">
        <v>0</v>
      </c>
      <c r="AD364" s="86">
        <f>IF(W364="SOPORTE_TELEFÓNICO",'BASE LIQUIDACION REDEBAN 2025'!$B$19,IF(W364="ENVÍO",'BASE LIQUIDACION REDEBAN 2025'!$C$2,IF(Y364="TIPO I",'BASE LIQUIDACION REDEBAN 2025'!$C$2,IF(Y364="TIPO II",'BASE LIQUIDACION REDEBAN 2025'!$C$3,IF(Y364="TIPO III",'BASE LIQUIDACION REDEBAN 2025'!$C$4,IF(Y364="TIPO IV",'BASE LIQUIDACION REDEBAN 2025'!$C$5,IF(Z364="AEREO",'BASE LIQUIDACION REDEBAN 2025'!$B$6,'BASE LIQUIDACION REDEBAN 2025'!$C$5)))))))</f>
        <v>144967.87232000002</v>
      </c>
      <c r="AE364" s="86">
        <f>IF(OR(W364="SOPORTE_TELEFÓNICO",W364="ENVÍO"),0,IF(Y364="TIPO I",'BASE LIQUIDACION REDEBAN 2025'!$B$10,IF(Y364="TIPO II",'BASE LIQUIDACION REDEBAN 2025'!$B$11,IF(Y364="TIPO III",'BASE LIQUIDACION REDEBAN 2025'!$B$12,'BASE LIQUIDACION REDEBAN 2025'!$B$13))))</f>
        <v>140395.6348884</v>
      </c>
      <c r="AF364" s="86">
        <f t="shared" si="5"/>
        <v>144967.87232000002</v>
      </c>
      <c r="AG364" s="141"/>
      <c r="AH364" s="141"/>
    </row>
    <row r="365" spans="1:34" s="78" customFormat="1" ht="13.15">
      <c r="A365" s="8" t="s">
        <v>68</v>
      </c>
      <c r="B365" s="94" t="str">
        <f>VLOOKUP(A365,'CENTRO DE COSTOS'!A:D,4,FALSE)</f>
        <v>WILLIAM ASDRUBAL ROZO ROZO</v>
      </c>
      <c r="C365" s="94" t="str">
        <f>VLOOKUP(A365,'CENTRO DE COSTOS'!A:D,2,FALSE)</f>
        <v>0004-0004</v>
      </c>
      <c r="D365" s="8">
        <v>25899</v>
      </c>
      <c r="E365" s="8">
        <v>2767138</v>
      </c>
      <c r="F365" s="8">
        <v>77598</v>
      </c>
      <c r="G365" s="94" t="s">
        <v>1977</v>
      </c>
      <c r="H365" s="8" t="s">
        <v>417</v>
      </c>
      <c r="I365" s="8" t="s">
        <v>2927</v>
      </c>
      <c r="J365" s="8" t="s">
        <v>2928</v>
      </c>
      <c r="K365" s="8" t="s">
        <v>160</v>
      </c>
      <c r="L365" s="8" t="s">
        <v>2929</v>
      </c>
      <c r="M365" s="183">
        <v>45919.577777777777</v>
      </c>
      <c r="N365" s="183">
        <v>45920.545138888891</v>
      </c>
      <c r="O365" s="94" t="s">
        <v>1324</v>
      </c>
      <c r="P365" s="8" t="s">
        <v>1325</v>
      </c>
      <c r="Q365" s="8" t="s">
        <v>1464</v>
      </c>
      <c r="R365" s="8" t="s">
        <v>1465</v>
      </c>
      <c r="S365" s="94"/>
      <c r="T365" s="90"/>
      <c r="U365" s="8" t="s">
        <v>1328</v>
      </c>
      <c r="V365" s="8" t="s">
        <v>2930</v>
      </c>
      <c r="W365" s="8" t="s">
        <v>165</v>
      </c>
      <c r="X365" s="8" t="s">
        <v>2931</v>
      </c>
      <c r="Y365" s="8" t="s">
        <v>28</v>
      </c>
      <c r="Z365" s="8" t="s">
        <v>177</v>
      </c>
      <c r="AA365" s="8" t="s">
        <v>566</v>
      </c>
      <c r="AB365" s="8">
        <v>1</v>
      </c>
      <c r="AC365" s="8">
        <v>0</v>
      </c>
      <c r="AD365" s="86">
        <f>IF(W365="SOPORTE_TELEFÓNICO",'BASE LIQUIDACION REDEBAN 2025'!$B$19,IF(W365="ENVÍO",'BASE LIQUIDACION REDEBAN 2025'!$C$2,IF(Y365="TIPO I",'BASE LIQUIDACION REDEBAN 2025'!$C$2,IF(Y365="TIPO II",'BASE LIQUIDACION REDEBAN 2025'!$C$3,IF(Y365="TIPO III",'BASE LIQUIDACION REDEBAN 2025'!$C$4,IF(Y365="TIPO IV",'BASE LIQUIDACION REDEBAN 2025'!$C$5,IF(Z365="AEREO",'BASE LIQUIDACION REDEBAN 2025'!$B$6,'BASE LIQUIDACION REDEBAN 2025'!$C$5)))))))</f>
        <v>144967.87232000002</v>
      </c>
      <c r="AE365" s="86">
        <f>IF(OR(W365="SOPORTE_TELEFÓNICO",W365="ENVÍO"),0,IF(Y365="TIPO I",'BASE LIQUIDACION REDEBAN 2025'!$B$10,IF(Y365="TIPO II",'BASE LIQUIDACION REDEBAN 2025'!$B$11,IF(Y365="TIPO III",'BASE LIQUIDACION REDEBAN 2025'!$B$12,'BASE LIQUIDACION REDEBAN 2025'!$B$13))))</f>
        <v>140395.6348884</v>
      </c>
      <c r="AF365" s="86">
        <f t="shared" si="5"/>
        <v>144967.87232000002</v>
      </c>
      <c r="AG365" s="141"/>
      <c r="AH365" s="141"/>
    </row>
    <row r="366" spans="1:34" s="78" customFormat="1" ht="13.15">
      <c r="A366" s="8" t="s">
        <v>76</v>
      </c>
      <c r="B366" s="94" t="str">
        <f>VLOOKUP(A366,'CENTRO DE COSTOS'!A:D,4,FALSE)</f>
        <v>DIEGO FERNANDO HENAO CARDONA</v>
      </c>
      <c r="C366" s="94" t="str">
        <f>VLOOKUP(A366,'CENTRO DE COSTOS'!A:D,2,FALSE)</f>
        <v>0004-0003</v>
      </c>
      <c r="D366" s="8">
        <v>76001</v>
      </c>
      <c r="E366" s="8">
        <v>2767060</v>
      </c>
      <c r="F366" s="8">
        <v>37556</v>
      </c>
      <c r="G366" s="94" t="s">
        <v>1977</v>
      </c>
      <c r="H366" s="8" t="s">
        <v>232</v>
      </c>
      <c r="I366" s="8" t="s">
        <v>76</v>
      </c>
      <c r="J366" s="8" t="s">
        <v>2932</v>
      </c>
      <c r="K366" s="8" t="s">
        <v>160</v>
      </c>
      <c r="L366" s="8" t="s">
        <v>2933</v>
      </c>
      <c r="M366" s="183">
        <v>45919.573611111111</v>
      </c>
      <c r="N366" s="183">
        <v>45919.759027777778</v>
      </c>
      <c r="O366" s="94" t="s">
        <v>1324</v>
      </c>
      <c r="P366" s="8" t="s">
        <v>1333</v>
      </c>
      <c r="Q366" s="8" t="s">
        <v>1423</v>
      </c>
      <c r="R366" s="8" t="s">
        <v>1341</v>
      </c>
      <c r="S366" s="94"/>
      <c r="T366" s="90"/>
      <c r="U366" s="8" t="s">
        <v>1328</v>
      </c>
      <c r="V366" s="8" t="s">
        <v>2934</v>
      </c>
      <c r="W366" s="8" t="s">
        <v>165</v>
      </c>
      <c r="X366" s="8" t="s">
        <v>2935</v>
      </c>
      <c r="Y366" s="8" t="s">
        <v>25</v>
      </c>
      <c r="Z366" s="8" t="s">
        <v>177</v>
      </c>
      <c r="AA366" s="8" t="s">
        <v>1498</v>
      </c>
      <c r="AB366" s="8">
        <v>1</v>
      </c>
      <c r="AC366" s="8">
        <v>0</v>
      </c>
      <c r="AD366" s="86">
        <f>IF(W366="SOPORTE_TELEFÓNICO",'BASE LIQUIDACION REDEBAN 2025'!$B$19,IF(W366="ENVÍO",'BASE LIQUIDACION REDEBAN 2025'!$C$2,IF(Y366="TIPO I",'BASE LIQUIDACION REDEBAN 2025'!$C$2,IF(Y366="TIPO II",'BASE LIQUIDACION REDEBAN 2025'!$C$3,IF(Y366="TIPO III",'BASE LIQUIDACION REDEBAN 2025'!$C$4,IF(Y366="TIPO IV",'BASE LIQUIDACION REDEBAN 2025'!$C$5,IF(Z366="AEREO",'BASE LIQUIDACION REDEBAN 2025'!$B$6,'BASE LIQUIDACION REDEBAN 2025'!$C$5)))))))</f>
        <v>65960.072302</v>
      </c>
      <c r="AE366" s="86">
        <f>IF(OR(W366="SOPORTE_TELEFÓNICO",W366="ENVÍO"),0,IF(Y366="TIPO I",'BASE LIQUIDACION REDEBAN 2025'!$B$10,IF(Y366="TIPO II",'BASE LIQUIDACION REDEBAN 2025'!$B$11,IF(Y366="TIPO III",'BASE LIQUIDACION REDEBAN 2025'!$B$12,'BASE LIQUIDACION REDEBAN 2025'!$B$13))))</f>
        <v>75096.394270399993</v>
      </c>
      <c r="AF366" s="86">
        <f t="shared" si="5"/>
        <v>65960.072302</v>
      </c>
      <c r="AG366" s="141"/>
      <c r="AH366" s="141"/>
    </row>
    <row r="367" spans="1:34" s="78" customFormat="1" ht="13.15">
      <c r="A367" s="8" t="s">
        <v>76</v>
      </c>
      <c r="B367" s="94" t="str">
        <f>VLOOKUP(A367,'CENTRO DE COSTOS'!A:D,4,FALSE)</f>
        <v>DIEGO FERNANDO HENAO CARDONA</v>
      </c>
      <c r="C367" s="94" t="str">
        <f>VLOOKUP(A367,'CENTRO DE COSTOS'!A:D,2,FALSE)</f>
        <v>0004-0003</v>
      </c>
      <c r="D367" s="8">
        <v>76001</v>
      </c>
      <c r="E367" s="8">
        <v>2767206</v>
      </c>
      <c r="F367" s="8">
        <v>80659</v>
      </c>
      <c r="G367" s="94" t="s">
        <v>1977</v>
      </c>
      <c r="H367" s="8" t="s">
        <v>232</v>
      </c>
      <c r="I367" s="8" t="s">
        <v>76</v>
      </c>
      <c r="J367" s="8" t="s">
        <v>2936</v>
      </c>
      <c r="K367" s="8" t="s">
        <v>160</v>
      </c>
      <c r="L367" s="8" t="s">
        <v>2937</v>
      </c>
      <c r="M367" s="183">
        <v>45919.568749999999</v>
      </c>
      <c r="N367" s="183">
        <v>45919.761111111111</v>
      </c>
      <c r="O367" s="94" t="s">
        <v>1324</v>
      </c>
      <c r="P367" s="8" t="s">
        <v>1333</v>
      </c>
      <c r="Q367" s="8" t="s">
        <v>1375</v>
      </c>
      <c r="R367" s="8" t="s">
        <v>1444</v>
      </c>
      <c r="S367" s="94"/>
      <c r="T367" s="90"/>
      <c r="U367" s="8" t="s">
        <v>1328</v>
      </c>
      <c r="V367" s="8" t="s">
        <v>2938</v>
      </c>
      <c r="W367" s="8" t="s">
        <v>165</v>
      </c>
      <c r="X367" s="8" t="s">
        <v>2939</v>
      </c>
      <c r="Y367" s="8" t="s">
        <v>25</v>
      </c>
      <c r="Z367" s="8" t="s">
        <v>177</v>
      </c>
      <c r="AA367" s="8" t="s">
        <v>1498</v>
      </c>
      <c r="AB367" s="8">
        <v>1</v>
      </c>
      <c r="AC367" s="8">
        <v>0</v>
      </c>
      <c r="AD367" s="86">
        <f>IF(W367="SOPORTE_TELEFÓNICO",'BASE LIQUIDACION REDEBAN 2025'!$B$19,IF(W367="ENVÍO",'BASE LIQUIDACION REDEBAN 2025'!$C$2,IF(Y367="TIPO I",'BASE LIQUIDACION REDEBAN 2025'!$C$2,IF(Y367="TIPO II",'BASE LIQUIDACION REDEBAN 2025'!$C$3,IF(Y367="TIPO III",'BASE LIQUIDACION REDEBAN 2025'!$C$4,IF(Y367="TIPO IV",'BASE LIQUIDACION REDEBAN 2025'!$C$5,IF(Z367="AEREO",'BASE LIQUIDACION REDEBAN 2025'!$B$6,'BASE LIQUIDACION REDEBAN 2025'!$C$5)))))))</f>
        <v>65960.072302</v>
      </c>
      <c r="AE367" s="86">
        <f>IF(OR(W367="SOPORTE_TELEFÓNICO",W367="ENVÍO"),0,IF(Y367="TIPO I",'BASE LIQUIDACION REDEBAN 2025'!$B$10,IF(Y367="TIPO II",'BASE LIQUIDACION REDEBAN 2025'!$B$11,IF(Y367="TIPO III",'BASE LIQUIDACION REDEBAN 2025'!$B$12,'BASE LIQUIDACION REDEBAN 2025'!$B$13))))</f>
        <v>75096.394270399993</v>
      </c>
      <c r="AF367" s="86">
        <f t="shared" si="5"/>
        <v>65960.072302</v>
      </c>
      <c r="AG367" s="141"/>
      <c r="AH367" s="141"/>
    </row>
    <row r="368" spans="1:34" s="78" customFormat="1" ht="13.15">
      <c r="A368" s="8" t="s">
        <v>91</v>
      </c>
      <c r="B368" s="94" t="str">
        <f>VLOOKUP(A368,'CENTRO DE COSTOS'!A:D,4,FALSE)</f>
        <v>JOSE MAURICIO HERNANDEZ ROJAS</v>
      </c>
      <c r="C368" s="94" t="str">
        <f>VLOOKUP(A368,'CENTRO DE COSTOS'!A:D,2,FALSE)</f>
        <v>0004-0001</v>
      </c>
      <c r="D368" s="8">
        <v>5051</v>
      </c>
      <c r="E368" s="8">
        <v>2766881</v>
      </c>
      <c r="F368" s="8">
        <v>37117</v>
      </c>
      <c r="G368" s="94" t="s">
        <v>1977</v>
      </c>
      <c r="H368" s="8" t="s">
        <v>249</v>
      </c>
      <c r="I368" s="8" t="s">
        <v>2741</v>
      </c>
      <c r="J368" s="8" t="s">
        <v>2940</v>
      </c>
      <c r="K368" s="8" t="s">
        <v>160</v>
      </c>
      <c r="L368" s="8" t="s">
        <v>2941</v>
      </c>
      <c r="M368" s="183">
        <v>45919.537499999999</v>
      </c>
      <c r="N368" s="183">
        <v>45920.538194444453</v>
      </c>
      <c r="O368" s="94" t="s">
        <v>1324</v>
      </c>
      <c r="P368" s="8" t="s">
        <v>1333</v>
      </c>
      <c r="Q368" s="8" t="s">
        <v>1423</v>
      </c>
      <c r="R368" s="8" t="s">
        <v>1341</v>
      </c>
      <c r="S368" s="94"/>
      <c r="T368" s="90"/>
      <c r="U368" s="8" t="s">
        <v>1328</v>
      </c>
      <c r="V368" s="8" t="s">
        <v>2942</v>
      </c>
      <c r="W368" s="8" t="s">
        <v>165</v>
      </c>
      <c r="X368" s="8" t="s">
        <v>2943</v>
      </c>
      <c r="Y368" s="8" t="s">
        <v>28</v>
      </c>
      <c r="Z368" s="8" t="s">
        <v>177</v>
      </c>
      <c r="AA368" s="8" t="s">
        <v>607</v>
      </c>
      <c r="AB368" s="8">
        <v>1</v>
      </c>
      <c r="AC368" s="8">
        <v>0</v>
      </c>
      <c r="AD368" s="86">
        <f>IF(W368="SOPORTE_TELEFÓNICO",'BASE LIQUIDACION REDEBAN 2025'!$B$19,IF(W368="ENVÍO",'BASE LIQUIDACION REDEBAN 2025'!$C$2,IF(Y368="TIPO I",'BASE LIQUIDACION REDEBAN 2025'!$C$2,IF(Y368="TIPO II",'BASE LIQUIDACION REDEBAN 2025'!$C$3,IF(Y368="TIPO III",'BASE LIQUIDACION REDEBAN 2025'!$C$4,IF(Y368="TIPO IV",'BASE LIQUIDACION REDEBAN 2025'!$C$5,IF(Z368="AEREO",'BASE LIQUIDACION REDEBAN 2025'!$B$6,'BASE LIQUIDACION REDEBAN 2025'!$C$5)))))))</f>
        <v>144967.87232000002</v>
      </c>
      <c r="AE368" s="86">
        <f>IF(OR(W368="SOPORTE_TELEFÓNICO",W368="ENVÍO"),0,IF(Y368="TIPO I",'BASE LIQUIDACION REDEBAN 2025'!$B$10,IF(Y368="TIPO II",'BASE LIQUIDACION REDEBAN 2025'!$B$11,IF(Y368="TIPO III",'BASE LIQUIDACION REDEBAN 2025'!$B$12,'BASE LIQUIDACION REDEBAN 2025'!$B$13))))</f>
        <v>140395.6348884</v>
      </c>
      <c r="AF368" s="86">
        <f t="shared" si="5"/>
        <v>144967.87232000002</v>
      </c>
      <c r="AG368" s="141"/>
      <c r="AH368" s="141"/>
    </row>
    <row r="369" spans="1:34" s="78" customFormat="1" ht="13.15">
      <c r="A369" s="8" t="s">
        <v>60</v>
      </c>
      <c r="B369" s="94" t="str">
        <f>VLOOKUP(A369,'CENTRO DE COSTOS'!A:D,4,FALSE)</f>
        <v>JUAN SEBASTIÁN RÍOS CASTRILLÓN</v>
      </c>
      <c r="C369" s="94" t="str">
        <f>VLOOKUP(A369,'CENTRO DE COSTOS'!A:D,2,FALSE)</f>
        <v>0004-0005</v>
      </c>
      <c r="D369" s="8">
        <v>5045</v>
      </c>
      <c r="E369" s="8">
        <v>2766869</v>
      </c>
      <c r="F369" s="8">
        <v>78375</v>
      </c>
      <c r="G369" s="94" t="s">
        <v>1977</v>
      </c>
      <c r="H369" s="8" t="s">
        <v>249</v>
      </c>
      <c r="I369" s="8" t="s">
        <v>60</v>
      </c>
      <c r="J369" s="8" t="s">
        <v>2944</v>
      </c>
      <c r="K369" s="8" t="s">
        <v>160</v>
      </c>
      <c r="L369" s="8" t="s">
        <v>2945</v>
      </c>
      <c r="M369" s="183">
        <v>45919.534722222219</v>
      </c>
      <c r="N369" s="183">
        <v>45920.504861111112</v>
      </c>
      <c r="O369" s="94" t="s">
        <v>1324</v>
      </c>
      <c r="P369" s="8" t="s">
        <v>1325</v>
      </c>
      <c r="Q369" s="8" t="s">
        <v>1387</v>
      </c>
      <c r="R369" s="8" t="s">
        <v>1388</v>
      </c>
      <c r="S369" s="94"/>
      <c r="T369" s="90"/>
      <c r="U369" s="8" t="s">
        <v>1328</v>
      </c>
      <c r="V369" s="8" t="s">
        <v>2946</v>
      </c>
      <c r="W369" s="8" t="s">
        <v>165</v>
      </c>
      <c r="X369" s="8" t="s">
        <v>2947</v>
      </c>
      <c r="Y369" s="8" t="s">
        <v>25</v>
      </c>
      <c r="Z369" s="8" t="s">
        <v>177</v>
      </c>
      <c r="AA369" s="8" t="s">
        <v>261</v>
      </c>
      <c r="AB369" s="8">
        <v>1</v>
      </c>
      <c r="AC369" s="8">
        <v>0</v>
      </c>
      <c r="AD369" s="86">
        <f>IF(W369="SOPORTE_TELEFÓNICO",'BASE LIQUIDACION REDEBAN 2025'!$B$19,IF(W369="ENVÍO",'BASE LIQUIDACION REDEBAN 2025'!$C$2,IF(Y369="TIPO I",'BASE LIQUIDACION REDEBAN 2025'!$C$2,IF(Y369="TIPO II",'BASE LIQUIDACION REDEBAN 2025'!$C$3,IF(Y369="TIPO III",'BASE LIQUIDACION REDEBAN 2025'!$C$4,IF(Y369="TIPO IV",'BASE LIQUIDACION REDEBAN 2025'!$C$5,IF(Z369="AEREO",'BASE LIQUIDACION REDEBAN 2025'!$B$6,'BASE LIQUIDACION REDEBAN 2025'!$C$5)))))))</f>
        <v>65960.072302</v>
      </c>
      <c r="AE369" s="86">
        <f>IF(OR(W369="SOPORTE_TELEFÓNICO",W369="ENVÍO"),0,IF(Y369="TIPO I",'BASE LIQUIDACION REDEBAN 2025'!$B$10,IF(Y369="TIPO II",'BASE LIQUIDACION REDEBAN 2025'!$B$11,IF(Y369="TIPO III",'BASE LIQUIDACION REDEBAN 2025'!$B$12,'BASE LIQUIDACION REDEBAN 2025'!$B$13))))</f>
        <v>75096.394270399993</v>
      </c>
      <c r="AF369" s="86">
        <f t="shared" si="5"/>
        <v>65960.072302</v>
      </c>
      <c r="AG369" s="141"/>
      <c r="AH369" s="141"/>
    </row>
    <row r="370" spans="1:34" s="78" customFormat="1" ht="13.15">
      <c r="A370" s="8" t="s">
        <v>72</v>
      </c>
      <c r="B370" s="94" t="str">
        <f>VLOOKUP(A370,'CENTRO DE COSTOS'!A:D,4,FALSE)</f>
        <v>MIGUEL JULIÁN HERNÁNDEZ GUARÍN</v>
      </c>
      <c r="C370" s="94" t="str">
        <f>VLOOKUP(A370,'CENTRO DE COSTOS'!A:D,2,FALSE)</f>
        <v>0004-0008</v>
      </c>
      <c r="D370" s="8">
        <v>68418</v>
      </c>
      <c r="E370" s="8">
        <v>2766844</v>
      </c>
      <c r="F370" s="8">
        <v>49017</v>
      </c>
      <c r="G370" s="94" t="s">
        <v>1977</v>
      </c>
      <c r="H370" s="8" t="s">
        <v>224</v>
      </c>
      <c r="I370" s="8" t="s">
        <v>2948</v>
      </c>
      <c r="J370" s="8" t="s">
        <v>2949</v>
      </c>
      <c r="K370" s="8" t="s">
        <v>160</v>
      </c>
      <c r="L370" s="8" t="s">
        <v>2950</v>
      </c>
      <c r="M370" s="183">
        <v>45919.51458333333</v>
      </c>
      <c r="N370" s="183">
        <v>45920.417361111111</v>
      </c>
      <c r="O370" s="94" t="s">
        <v>1324</v>
      </c>
      <c r="P370" s="8" t="s">
        <v>1333</v>
      </c>
      <c r="Q370" s="8" t="s">
        <v>1556</v>
      </c>
      <c r="R370" s="8" t="s">
        <v>1557</v>
      </c>
      <c r="S370" s="94"/>
      <c r="T370" s="182"/>
      <c r="U370" s="8" t="s">
        <v>1328</v>
      </c>
      <c r="V370" s="8" t="s">
        <v>2951</v>
      </c>
      <c r="W370" s="8" t="s">
        <v>165</v>
      </c>
      <c r="X370" s="8" t="s">
        <v>2952</v>
      </c>
      <c r="Y370" s="8" t="s">
        <v>28</v>
      </c>
      <c r="Z370" s="8" t="s">
        <v>177</v>
      </c>
      <c r="AA370" s="8" t="s">
        <v>230</v>
      </c>
      <c r="AB370" s="8">
        <v>1</v>
      </c>
      <c r="AC370" s="8">
        <v>0</v>
      </c>
      <c r="AD370" s="86">
        <f>IF(W370="SOPORTE_TELEFÓNICO",'BASE LIQUIDACION REDEBAN 2025'!$B$19,IF(W370="ENVÍO",'BASE LIQUIDACION REDEBAN 2025'!$C$2,IF(Y370="TIPO I",'BASE LIQUIDACION REDEBAN 2025'!$C$2,IF(Y370="TIPO II",'BASE LIQUIDACION REDEBAN 2025'!$C$3,IF(Y370="TIPO III",'BASE LIQUIDACION REDEBAN 2025'!$C$4,IF(Y370="TIPO IV",'BASE LIQUIDACION REDEBAN 2025'!$C$5,IF(Z370="AEREO",'BASE LIQUIDACION REDEBAN 2025'!$B$6,'BASE LIQUIDACION REDEBAN 2025'!$C$5)))))))</f>
        <v>144967.87232000002</v>
      </c>
      <c r="AE370" s="86">
        <f>IF(OR(W370="SOPORTE_TELEFÓNICO",W370="ENVÍO"),0,IF(Y370="TIPO I",'BASE LIQUIDACION REDEBAN 2025'!$B$10,IF(Y370="TIPO II",'BASE LIQUIDACION REDEBAN 2025'!$B$11,IF(Y370="TIPO III",'BASE LIQUIDACION REDEBAN 2025'!$B$12,'BASE LIQUIDACION REDEBAN 2025'!$B$13))))</f>
        <v>140395.6348884</v>
      </c>
      <c r="AF370" s="86">
        <f t="shared" si="5"/>
        <v>144967.87232000002</v>
      </c>
      <c r="AG370" s="141"/>
      <c r="AH370" s="141"/>
    </row>
    <row r="371" spans="1:34" s="78" customFormat="1" ht="13.15">
      <c r="A371" s="8" t="s">
        <v>96</v>
      </c>
      <c r="B371" s="94" t="str">
        <f>VLOOKUP(A371,'CENTRO DE COSTOS'!A:D,4,FALSE)</f>
        <v>JOSE MAURICIO HERNANDEZ ROJAS</v>
      </c>
      <c r="C371" s="94" t="str">
        <f>VLOOKUP(A371,'CENTRO DE COSTOS'!A:D,2,FALSE)</f>
        <v>0004-0001</v>
      </c>
      <c r="D371" s="8">
        <v>47001</v>
      </c>
      <c r="E371" s="8">
        <v>2766740</v>
      </c>
      <c r="F371" s="8">
        <v>19764</v>
      </c>
      <c r="G371" s="94" t="s">
        <v>1977</v>
      </c>
      <c r="H371" s="8" t="s">
        <v>438</v>
      </c>
      <c r="I371" s="8" t="s">
        <v>96</v>
      </c>
      <c r="J371" s="8" t="s">
        <v>2953</v>
      </c>
      <c r="K371" s="8" t="s">
        <v>160</v>
      </c>
      <c r="L371" s="8" t="s">
        <v>2954</v>
      </c>
      <c r="M371" s="183">
        <v>45919.506249999999</v>
      </c>
      <c r="N371" s="183">
        <v>45920.440972222219</v>
      </c>
      <c r="O371" s="94" t="s">
        <v>1324</v>
      </c>
      <c r="P371" s="8" t="s">
        <v>1333</v>
      </c>
      <c r="Q371" s="8" t="s">
        <v>1368</v>
      </c>
      <c r="R371" s="8" t="s">
        <v>1341</v>
      </c>
      <c r="S371" s="94"/>
      <c r="T371" s="90"/>
      <c r="U371" s="8" t="s">
        <v>1328</v>
      </c>
      <c r="V371" s="8" t="s">
        <v>2955</v>
      </c>
      <c r="W371" s="8" t="s">
        <v>165</v>
      </c>
      <c r="X371" s="8" t="s">
        <v>2956</v>
      </c>
      <c r="Y371" s="8" t="s">
        <v>25</v>
      </c>
      <c r="Z371" s="8" t="s">
        <v>177</v>
      </c>
      <c r="AA371" s="8" t="s">
        <v>442</v>
      </c>
      <c r="AB371" s="8">
        <v>1</v>
      </c>
      <c r="AC371" s="8">
        <v>0</v>
      </c>
      <c r="AD371" s="86">
        <f>IF(W371="SOPORTE_TELEFÓNICO",'BASE LIQUIDACION REDEBAN 2025'!$B$19,IF(W371="ENVÍO",'BASE LIQUIDACION REDEBAN 2025'!$C$2,IF(Y371="TIPO I",'BASE LIQUIDACION REDEBAN 2025'!$C$2,IF(Y371="TIPO II",'BASE LIQUIDACION REDEBAN 2025'!$C$3,IF(Y371="TIPO III",'BASE LIQUIDACION REDEBAN 2025'!$C$4,IF(Y371="TIPO IV",'BASE LIQUIDACION REDEBAN 2025'!$C$5,IF(Z371="AEREO",'BASE LIQUIDACION REDEBAN 2025'!$B$6,'BASE LIQUIDACION REDEBAN 2025'!$C$5)))))))</f>
        <v>65960.072302</v>
      </c>
      <c r="AE371" s="86">
        <f>IF(OR(W371="SOPORTE_TELEFÓNICO",W371="ENVÍO"),0,IF(Y371="TIPO I",'BASE LIQUIDACION REDEBAN 2025'!$B$10,IF(Y371="TIPO II",'BASE LIQUIDACION REDEBAN 2025'!$B$11,IF(Y371="TIPO III",'BASE LIQUIDACION REDEBAN 2025'!$B$12,'BASE LIQUIDACION REDEBAN 2025'!$B$13))))</f>
        <v>75096.394270399993</v>
      </c>
      <c r="AF371" s="86">
        <f t="shared" si="5"/>
        <v>65960.072302</v>
      </c>
      <c r="AG371" s="141"/>
      <c r="AH371" s="141"/>
    </row>
    <row r="372" spans="1:34" s="78" customFormat="1" ht="13.15">
      <c r="A372" s="8" t="s">
        <v>91</v>
      </c>
      <c r="B372" s="94" t="str">
        <f>VLOOKUP(A372,'CENTRO DE COSTOS'!A:D,4,FALSE)</f>
        <v>JOSE MAURICIO HERNANDEZ ROJAS</v>
      </c>
      <c r="C372" s="94" t="str">
        <f>VLOOKUP(A372,'CENTRO DE COSTOS'!A:D,2,FALSE)</f>
        <v>0004-0001</v>
      </c>
      <c r="D372" s="8">
        <v>23672</v>
      </c>
      <c r="E372" s="8">
        <v>2766677</v>
      </c>
      <c r="F372" s="8">
        <v>63139</v>
      </c>
      <c r="G372" s="94" t="s">
        <v>1977</v>
      </c>
      <c r="H372" s="8" t="s">
        <v>193</v>
      </c>
      <c r="I372" s="8" t="s">
        <v>2908</v>
      </c>
      <c r="J372" s="8" t="s">
        <v>2957</v>
      </c>
      <c r="K372" s="8" t="s">
        <v>160</v>
      </c>
      <c r="L372" s="8" t="s">
        <v>2958</v>
      </c>
      <c r="M372" s="183">
        <v>45919.499305555553</v>
      </c>
      <c r="N372" s="183">
        <v>45922.728472222218</v>
      </c>
      <c r="O372" s="94" t="s">
        <v>1324</v>
      </c>
      <c r="P372" s="8" t="s">
        <v>1333</v>
      </c>
      <c r="Q372" s="8" t="s">
        <v>1351</v>
      </c>
      <c r="R372" s="8" t="s">
        <v>1352</v>
      </c>
      <c r="S372" s="94"/>
      <c r="T372" s="90"/>
      <c r="U372" s="8" t="s">
        <v>1328</v>
      </c>
      <c r="V372" s="8" t="s">
        <v>2959</v>
      </c>
      <c r="W372" s="8" t="s">
        <v>165</v>
      </c>
      <c r="X372" s="8" t="s">
        <v>2960</v>
      </c>
      <c r="Y372" s="8" t="s">
        <v>28</v>
      </c>
      <c r="Z372" s="8" t="s">
        <v>177</v>
      </c>
      <c r="AA372" s="8" t="s">
        <v>198</v>
      </c>
      <c r="AB372" s="8">
        <v>1</v>
      </c>
      <c r="AC372" s="8">
        <v>0</v>
      </c>
      <c r="AD372" s="86">
        <f>IF(W372="SOPORTE_TELEFÓNICO",'BASE LIQUIDACION REDEBAN 2025'!$B$19,IF(W372="ENVÍO",'BASE LIQUIDACION REDEBAN 2025'!$C$2,IF(Y372="TIPO I",'BASE LIQUIDACION REDEBAN 2025'!$C$2,IF(Y372="TIPO II",'BASE LIQUIDACION REDEBAN 2025'!$C$3,IF(Y372="TIPO III",'BASE LIQUIDACION REDEBAN 2025'!$C$4,IF(Y372="TIPO IV",'BASE LIQUIDACION REDEBAN 2025'!$C$5,IF(Z372="AEREO",'BASE LIQUIDACION REDEBAN 2025'!$B$6,'BASE LIQUIDACION REDEBAN 2025'!$C$5)))))))</f>
        <v>144967.87232000002</v>
      </c>
      <c r="AE372" s="86">
        <f>IF(OR(W372="SOPORTE_TELEFÓNICO",W372="ENVÍO"),0,IF(Y372="TIPO I",'BASE LIQUIDACION REDEBAN 2025'!$B$10,IF(Y372="TIPO II",'BASE LIQUIDACION REDEBAN 2025'!$B$11,IF(Y372="TIPO III",'BASE LIQUIDACION REDEBAN 2025'!$B$12,'BASE LIQUIDACION REDEBAN 2025'!$B$13))))</f>
        <v>140395.6348884</v>
      </c>
      <c r="AF372" s="86">
        <f t="shared" si="5"/>
        <v>144967.87232000002</v>
      </c>
      <c r="AG372" s="141"/>
      <c r="AH372" s="141"/>
    </row>
    <row r="373" spans="1:34" s="78" customFormat="1" ht="13.15">
      <c r="A373" s="8" t="s">
        <v>86</v>
      </c>
      <c r="B373" s="94" t="str">
        <f>VLOOKUP(A373,'CENTRO DE COSTOS'!A:D,4,FALSE)</f>
        <v>KEVIN ALEXIS CORZO BUSTOS</v>
      </c>
      <c r="C373" s="94" t="str">
        <f>VLOOKUP(A373,'CENTRO DE COSTOS'!A:D,2,FALSE)</f>
        <v>0004-0007</v>
      </c>
      <c r="D373" s="8">
        <v>73283</v>
      </c>
      <c r="E373" s="8">
        <v>2766662</v>
      </c>
      <c r="F373" s="8">
        <v>52278</v>
      </c>
      <c r="G373" s="94" t="s">
        <v>1977</v>
      </c>
      <c r="H373" s="8" t="s">
        <v>494</v>
      </c>
      <c r="I373" s="8" t="s">
        <v>2961</v>
      </c>
      <c r="J373" s="8" t="s">
        <v>2962</v>
      </c>
      <c r="K373" s="8" t="s">
        <v>160</v>
      </c>
      <c r="L373" s="8" t="s">
        <v>2963</v>
      </c>
      <c r="M373" s="183">
        <v>45919.49722222222</v>
      </c>
      <c r="N373" s="183">
        <v>45922.749305555553</v>
      </c>
      <c r="O373" s="94" t="s">
        <v>1324</v>
      </c>
      <c r="P373" s="8" t="s">
        <v>1333</v>
      </c>
      <c r="Q373" s="8" t="s">
        <v>1375</v>
      </c>
      <c r="R373" s="8" t="s">
        <v>1376</v>
      </c>
      <c r="S373" s="94"/>
      <c r="T373" s="90"/>
      <c r="U373" s="8" t="s">
        <v>1328</v>
      </c>
      <c r="V373" s="8" t="s">
        <v>2964</v>
      </c>
      <c r="W373" s="8" t="s">
        <v>165</v>
      </c>
      <c r="X373" s="8" t="s">
        <v>2965</v>
      </c>
      <c r="Y373" s="8" t="s">
        <v>30</v>
      </c>
      <c r="Z373" s="8" t="s">
        <v>177</v>
      </c>
      <c r="AA373" s="8" t="s">
        <v>503</v>
      </c>
      <c r="AB373" s="8">
        <v>1</v>
      </c>
      <c r="AC373" s="8">
        <v>0</v>
      </c>
      <c r="AD373" s="86">
        <f>IF(W373="SOPORTE_TELEFÓNICO",'BASE LIQUIDACION REDEBAN 2025'!$B$19,IF(W373="ENVÍO",'BASE LIQUIDACION REDEBAN 2025'!$C$2,IF(Y373="TIPO I",'BASE LIQUIDACION REDEBAN 2025'!$C$2,IF(Y373="TIPO II",'BASE LIQUIDACION REDEBAN 2025'!$C$3,IF(Y373="TIPO III",'BASE LIQUIDACION REDEBAN 2025'!$C$4,IF(Y373="TIPO IV",'BASE LIQUIDACION REDEBAN 2025'!$C$5,IF(Z373="AEREO",'BASE LIQUIDACION REDEBAN 2025'!$B$6,'BASE LIQUIDACION REDEBAN 2025'!$C$5)))))))</f>
        <v>275728.78077800001</v>
      </c>
      <c r="AE373" s="86">
        <f>IF(OR(W373="SOPORTE_TELEFÓNICO",W373="ENVÍO"),0,IF(Y373="TIPO I",'BASE LIQUIDACION REDEBAN 2025'!$B$10,IF(Y373="TIPO II",'BASE LIQUIDACION REDEBAN 2025'!$B$11,IF(Y373="TIPO III",'BASE LIQUIDACION REDEBAN 2025'!$B$12,'BASE LIQUIDACION REDEBAN 2025'!$B$13))))</f>
        <v>196536.5258152</v>
      </c>
      <c r="AF373" s="86">
        <f t="shared" si="5"/>
        <v>275728.78077800001</v>
      </c>
      <c r="AG373" s="141"/>
      <c r="AH373" s="141"/>
    </row>
    <row r="374" spans="1:34" s="78" customFormat="1" ht="13.15">
      <c r="A374" s="8" t="s">
        <v>68</v>
      </c>
      <c r="B374" s="94" t="str">
        <f>VLOOKUP(A374,'CENTRO DE COSTOS'!A:D,4,FALSE)</f>
        <v>WILLIAM ASDRUBAL ROZO ROZO</v>
      </c>
      <c r="C374" s="94" t="str">
        <f>VLOOKUP(A374,'CENTRO DE COSTOS'!A:D,2,FALSE)</f>
        <v>0004-0004</v>
      </c>
      <c r="D374" s="8">
        <v>25754</v>
      </c>
      <c r="E374" s="8">
        <v>2766498</v>
      </c>
      <c r="F374" s="8">
        <v>28152</v>
      </c>
      <c r="G374" s="94" t="s">
        <v>1977</v>
      </c>
      <c r="H374" s="8" t="s">
        <v>417</v>
      </c>
      <c r="I374" s="8" t="s">
        <v>418</v>
      </c>
      <c r="J374" s="8" t="s">
        <v>2966</v>
      </c>
      <c r="K374" s="8" t="s">
        <v>160</v>
      </c>
      <c r="L374" s="8" t="s">
        <v>2967</v>
      </c>
      <c r="M374" s="183">
        <v>45919.494444444441</v>
      </c>
      <c r="N374" s="183">
        <v>45919.729166666657</v>
      </c>
      <c r="O374" s="94" t="s">
        <v>1324</v>
      </c>
      <c r="P374" s="8" t="s">
        <v>1325</v>
      </c>
      <c r="Q374" s="8" t="s">
        <v>1351</v>
      </c>
      <c r="R374" s="8" t="s">
        <v>1689</v>
      </c>
      <c r="S374" s="94"/>
      <c r="T374" s="90"/>
      <c r="U374" s="8" t="s">
        <v>1328</v>
      </c>
      <c r="V374" s="8" t="s">
        <v>2968</v>
      </c>
      <c r="W374" s="8" t="s">
        <v>165</v>
      </c>
      <c r="X374" s="8" t="s">
        <v>2969</v>
      </c>
      <c r="Y374" s="8" t="s">
        <v>25</v>
      </c>
      <c r="Z374" s="8" t="s">
        <v>177</v>
      </c>
      <c r="AA374" s="8" t="s">
        <v>422</v>
      </c>
      <c r="AB374" s="8">
        <v>1</v>
      </c>
      <c r="AC374" s="8">
        <v>0</v>
      </c>
      <c r="AD374" s="86">
        <f>IF(W374="SOPORTE_TELEFÓNICO",'BASE LIQUIDACION REDEBAN 2025'!$B$19,IF(W374="ENVÍO",'BASE LIQUIDACION REDEBAN 2025'!$C$2,IF(Y374="TIPO I",'BASE LIQUIDACION REDEBAN 2025'!$C$2,IF(Y374="TIPO II",'BASE LIQUIDACION REDEBAN 2025'!$C$3,IF(Y374="TIPO III",'BASE LIQUIDACION REDEBAN 2025'!$C$4,IF(Y374="TIPO IV",'BASE LIQUIDACION REDEBAN 2025'!$C$5,IF(Z374="AEREO",'BASE LIQUIDACION REDEBAN 2025'!$B$6,'BASE LIQUIDACION REDEBAN 2025'!$C$5)))))))</f>
        <v>65960.072302</v>
      </c>
      <c r="AE374" s="86">
        <f>IF(OR(W374="SOPORTE_TELEFÓNICO",W374="ENVÍO"),0,IF(Y374="TIPO I",'BASE LIQUIDACION REDEBAN 2025'!$B$10,IF(Y374="TIPO II",'BASE LIQUIDACION REDEBAN 2025'!$B$11,IF(Y374="TIPO III",'BASE LIQUIDACION REDEBAN 2025'!$B$12,'BASE LIQUIDACION REDEBAN 2025'!$B$13))))</f>
        <v>75096.394270399993</v>
      </c>
      <c r="AF374" s="86">
        <f t="shared" si="5"/>
        <v>65960.072302</v>
      </c>
      <c r="AG374" s="141"/>
      <c r="AH374" s="141"/>
    </row>
    <row r="375" spans="1:34" s="78" customFormat="1" ht="13.15">
      <c r="A375" s="8" t="s">
        <v>90</v>
      </c>
      <c r="B375" s="94" t="str">
        <f>VLOOKUP(A375,'CENTRO DE COSTOS'!A:D,4,FALSE)</f>
        <v>JUAN SEBASTIÁN RÍOS CASTRILLÓN</v>
      </c>
      <c r="C375" s="94" t="str">
        <f>VLOOKUP(A375,'CENTRO DE COSTOS'!A:D,2,FALSE)</f>
        <v>0004-0005</v>
      </c>
      <c r="D375" s="8">
        <v>5088</v>
      </c>
      <c r="E375" s="8">
        <v>2766629</v>
      </c>
      <c r="F375" s="8">
        <v>30086</v>
      </c>
      <c r="G375" s="94" t="s">
        <v>1977</v>
      </c>
      <c r="H375" s="8" t="s">
        <v>249</v>
      </c>
      <c r="I375" s="8" t="s">
        <v>384</v>
      </c>
      <c r="J375" s="8" t="s">
        <v>2664</v>
      </c>
      <c r="K375" s="8" t="s">
        <v>160</v>
      </c>
      <c r="L375" s="8" t="s">
        <v>2970</v>
      </c>
      <c r="M375" s="183">
        <v>45919.490277777782</v>
      </c>
      <c r="N375" s="183">
        <v>45920.487500000003</v>
      </c>
      <c r="O375" s="94" t="s">
        <v>1324</v>
      </c>
      <c r="P375" s="8" t="s">
        <v>1333</v>
      </c>
      <c r="Q375" s="8" t="s">
        <v>1512</v>
      </c>
      <c r="R375" s="8" t="s">
        <v>1512</v>
      </c>
      <c r="S375" s="94"/>
      <c r="T375" s="90"/>
      <c r="U375" s="8" t="s">
        <v>1328</v>
      </c>
      <c r="V375" s="8" t="s">
        <v>2971</v>
      </c>
      <c r="W375" s="8" t="s">
        <v>165</v>
      </c>
      <c r="X375" s="8" t="s">
        <v>2667</v>
      </c>
      <c r="Y375" s="8" t="s">
        <v>25</v>
      </c>
      <c r="Z375" s="8" t="s">
        <v>177</v>
      </c>
      <c r="AA375" s="8" t="s">
        <v>988</v>
      </c>
      <c r="AB375" s="8">
        <v>1</v>
      </c>
      <c r="AC375" s="8">
        <v>0</v>
      </c>
      <c r="AD375" s="86">
        <f>IF(W375="SOPORTE_TELEFÓNICO",'BASE LIQUIDACION REDEBAN 2025'!$B$19,IF(W375="ENVÍO",'BASE LIQUIDACION REDEBAN 2025'!$C$2,IF(Y375="TIPO I",'BASE LIQUIDACION REDEBAN 2025'!$C$2,IF(Y375="TIPO II",'BASE LIQUIDACION REDEBAN 2025'!$C$3,IF(Y375="TIPO III",'BASE LIQUIDACION REDEBAN 2025'!$C$4,IF(Y375="TIPO IV",'BASE LIQUIDACION REDEBAN 2025'!$C$5,IF(Z375="AEREO",'BASE LIQUIDACION REDEBAN 2025'!$B$6,'BASE LIQUIDACION REDEBAN 2025'!$C$5)))))))</f>
        <v>65960.072302</v>
      </c>
      <c r="AE375" s="86">
        <f>IF(OR(W375="SOPORTE_TELEFÓNICO",W375="ENVÍO"),0,IF(Y375="TIPO I",'BASE LIQUIDACION REDEBAN 2025'!$B$10,IF(Y375="TIPO II",'BASE LIQUIDACION REDEBAN 2025'!$B$11,IF(Y375="TIPO III",'BASE LIQUIDACION REDEBAN 2025'!$B$12,'BASE LIQUIDACION REDEBAN 2025'!$B$13))))</f>
        <v>75096.394270399993</v>
      </c>
      <c r="AF375" s="86">
        <f t="shared" si="5"/>
        <v>65960.072302</v>
      </c>
      <c r="AG375" s="141"/>
      <c r="AH375" s="141"/>
    </row>
    <row r="376" spans="1:34" s="78" customFormat="1" ht="13.15">
      <c r="A376" s="8" t="s">
        <v>72</v>
      </c>
      <c r="B376" s="94" t="str">
        <f>VLOOKUP(A376,'CENTRO DE COSTOS'!A:D,4,FALSE)</f>
        <v>MIGUEL JULIÁN HERNÁNDEZ GUARÍN</v>
      </c>
      <c r="C376" s="94" t="str">
        <f>VLOOKUP(A376,'CENTRO DE COSTOS'!A:D,2,FALSE)</f>
        <v>0004-0008</v>
      </c>
      <c r="D376" s="8">
        <v>68276</v>
      </c>
      <c r="E376" s="8">
        <v>2766524</v>
      </c>
      <c r="F376" s="8">
        <v>46287</v>
      </c>
      <c r="G376" s="94" t="s">
        <v>1977</v>
      </c>
      <c r="H376" s="8" t="s">
        <v>224</v>
      </c>
      <c r="I376" s="8" t="s">
        <v>2314</v>
      </c>
      <c r="J376" s="8" t="s">
        <v>2972</v>
      </c>
      <c r="K376" s="8" t="s">
        <v>160</v>
      </c>
      <c r="L376" s="8" t="s">
        <v>2973</v>
      </c>
      <c r="M376" s="183">
        <v>45919.481249999997</v>
      </c>
      <c r="N376" s="183">
        <v>45919.73541666667</v>
      </c>
      <c r="O376" s="94" t="s">
        <v>1324</v>
      </c>
      <c r="P376" s="8" t="s">
        <v>1333</v>
      </c>
      <c r="Q376" s="8" t="s">
        <v>1375</v>
      </c>
      <c r="R376" s="8" t="s">
        <v>1444</v>
      </c>
      <c r="S376" s="94"/>
      <c r="T376" s="90"/>
      <c r="U376" s="8" t="s">
        <v>1328</v>
      </c>
      <c r="V376" s="8" t="s">
        <v>2974</v>
      </c>
      <c r="W376" s="8" t="s">
        <v>165</v>
      </c>
      <c r="X376" s="8" t="s">
        <v>2975</v>
      </c>
      <c r="Y376" s="8" t="s">
        <v>25</v>
      </c>
      <c r="Z376" s="8" t="s">
        <v>177</v>
      </c>
      <c r="AA376" s="8" t="s">
        <v>874</v>
      </c>
      <c r="AB376" s="8">
        <v>1</v>
      </c>
      <c r="AC376" s="8">
        <v>0</v>
      </c>
      <c r="AD376" s="86">
        <f>IF(W376="SOPORTE_TELEFÓNICO",'BASE LIQUIDACION REDEBAN 2025'!$B$19,IF(W376="ENVÍO",'BASE LIQUIDACION REDEBAN 2025'!$C$2,IF(Y376="TIPO I",'BASE LIQUIDACION REDEBAN 2025'!$C$2,IF(Y376="TIPO II",'BASE LIQUIDACION REDEBAN 2025'!$C$3,IF(Y376="TIPO III",'BASE LIQUIDACION REDEBAN 2025'!$C$4,IF(Y376="TIPO IV",'BASE LIQUIDACION REDEBAN 2025'!$C$5,IF(Z376="AEREO",'BASE LIQUIDACION REDEBAN 2025'!$B$6,'BASE LIQUIDACION REDEBAN 2025'!$C$5)))))))</f>
        <v>65960.072302</v>
      </c>
      <c r="AE376" s="86">
        <f>IF(OR(W376="SOPORTE_TELEFÓNICO",W376="ENVÍO"),0,IF(Y376="TIPO I",'BASE LIQUIDACION REDEBAN 2025'!$B$10,IF(Y376="TIPO II",'BASE LIQUIDACION REDEBAN 2025'!$B$11,IF(Y376="TIPO III",'BASE LIQUIDACION REDEBAN 2025'!$B$12,'BASE LIQUIDACION REDEBAN 2025'!$B$13))))</f>
        <v>75096.394270399993</v>
      </c>
      <c r="AF376" s="86">
        <f t="shared" si="5"/>
        <v>65960.072302</v>
      </c>
      <c r="AG376" s="141"/>
      <c r="AH376" s="141"/>
    </row>
    <row r="377" spans="1:34" s="78" customFormat="1" ht="13.15">
      <c r="A377" s="8" t="s">
        <v>68</v>
      </c>
      <c r="B377" s="94" t="str">
        <f>VLOOKUP(A377,'CENTRO DE COSTOS'!A:D,4,FALSE)</f>
        <v>WILLIAM ASDRUBAL ROZO ROZO</v>
      </c>
      <c r="C377" s="94" t="str">
        <f>VLOOKUP(A377,'CENTRO DE COSTOS'!A:D,2,FALSE)</f>
        <v>0004-0004</v>
      </c>
      <c r="D377" s="8">
        <v>11001</v>
      </c>
      <c r="E377" s="8">
        <v>2766171</v>
      </c>
      <c r="F377" s="8">
        <v>15776</v>
      </c>
      <c r="G377" s="94" t="s">
        <v>1977</v>
      </c>
      <c r="H377" s="8" t="s">
        <v>417</v>
      </c>
      <c r="I377" s="8" t="s">
        <v>68</v>
      </c>
      <c r="J377" s="8" t="s">
        <v>2976</v>
      </c>
      <c r="K377" s="8" t="s">
        <v>160</v>
      </c>
      <c r="L377" s="8" t="s">
        <v>2977</v>
      </c>
      <c r="M377" s="183">
        <v>45919.469444444447</v>
      </c>
      <c r="N377" s="183">
        <v>45919.738194444442</v>
      </c>
      <c r="O377" s="94" t="s">
        <v>1324</v>
      </c>
      <c r="P377" s="8" t="s">
        <v>1333</v>
      </c>
      <c r="Q377" s="8" t="s">
        <v>1362</v>
      </c>
      <c r="R377" s="8" t="s">
        <v>1340</v>
      </c>
      <c r="S377" s="94"/>
      <c r="T377" s="90"/>
      <c r="U377" s="8" t="s">
        <v>1328</v>
      </c>
      <c r="V377" s="8" t="s">
        <v>2978</v>
      </c>
      <c r="W377" s="8" t="s">
        <v>165</v>
      </c>
      <c r="X377" s="8" t="s">
        <v>2979</v>
      </c>
      <c r="Y377" s="8" t="s">
        <v>25</v>
      </c>
      <c r="Z377" s="8" t="s">
        <v>177</v>
      </c>
      <c r="AA377" s="8" t="s">
        <v>546</v>
      </c>
      <c r="AB377" s="8">
        <v>1</v>
      </c>
      <c r="AC377" s="8">
        <v>0</v>
      </c>
      <c r="AD377" s="86">
        <f>IF(W377="SOPORTE_TELEFÓNICO",'BASE LIQUIDACION REDEBAN 2025'!$B$19,IF(W377="ENVÍO",'BASE LIQUIDACION REDEBAN 2025'!$C$2,IF(Y377="TIPO I",'BASE LIQUIDACION REDEBAN 2025'!$C$2,IF(Y377="TIPO II",'BASE LIQUIDACION REDEBAN 2025'!$C$3,IF(Y377="TIPO III",'BASE LIQUIDACION REDEBAN 2025'!$C$4,IF(Y377="TIPO IV",'BASE LIQUIDACION REDEBAN 2025'!$C$5,IF(Z377="AEREO",'BASE LIQUIDACION REDEBAN 2025'!$B$6,'BASE LIQUIDACION REDEBAN 2025'!$C$5)))))))</f>
        <v>65960.072302</v>
      </c>
      <c r="AE377" s="86">
        <f>IF(OR(W377="SOPORTE_TELEFÓNICO",W377="ENVÍO"),0,IF(Y377="TIPO I",'BASE LIQUIDACION REDEBAN 2025'!$B$10,IF(Y377="TIPO II",'BASE LIQUIDACION REDEBAN 2025'!$B$11,IF(Y377="TIPO III",'BASE LIQUIDACION REDEBAN 2025'!$B$12,'BASE LIQUIDACION REDEBAN 2025'!$B$13))))</f>
        <v>75096.394270399993</v>
      </c>
      <c r="AF377" s="86">
        <f t="shared" si="5"/>
        <v>65960.072302</v>
      </c>
      <c r="AG377" s="141"/>
      <c r="AH377" s="141"/>
    </row>
    <row r="378" spans="1:34" s="78" customFormat="1" ht="13.15">
      <c r="A378" s="8" t="s">
        <v>90</v>
      </c>
      <c r="B378" s="94" t="str">
        <f>VLOOKUP(A378,'CENTRO DE COSTOS'!A:D,4,FALSE)</f>
        <v>JUAN SEBASTIÁN RÍOS CASTRILLÓN</v>
      </c>
      <c r="C378" s="94" t="str">
        <f>VLOOKUP(A378,'CENTRO DE COSTOS'!A:D,2,FALSE)</f>
        <v>0004-0005</v>
      </c>
      <c r="D378" s="8">
        <v>5088</v>
      </c>
      <c r="E378" s="8">
        <v>2766326</v>
      </c>
      <c r="F378" s="8">
        <v>66013</v>
      </c>
      <c r="G378" s="94" t="s">
        <v>1977</v>
      </c>
      <c r="H378" s="8" t="s">
        <v>249</v>
      </c>
      <c r="I378" s="8" t="s">
        <v>384</v>
      </c>
      <c r="J378" s="8" t="s">
        <v>2980</v>
      </c>
      <c r="K378" s="8" t="s">
        <v>160</v>
      </c>
      <c r="L378" s="8" t="s">
        <v>2981</v>
      </c>
      <c r="M378" s="183">
        <v>45919.46597222222</v>
      </c>
      <c r="N378" s="183">
        <v>45919.742361111108</v>
      </c>
      <c r="O378" s="94" t="s">
        <v>1324</v>
      </c>
      <c r="P378" s="8" t="s">
        <v>1333</v>
      </c>
      <c r="Q378" s="8" t="s">
        <v>1375</v>
      </c>
      <c r="R378" s="8" t="s">
        <v>1444</v>
      </c>
      <c r="S378" s="94"/>
      <c r="T378" s="90"/>
      <c r="U378" s="8" t="s">
        <v>1328</v>
      </c>
      <c r="V378" s="8" t="s">
        <v>2982</v>
      </c>
      <c r="W378" s="8" t="s">
        <v>165</v>
      </c>
      <c r="X378" s="8" t="s">
        <v>2983</v>
      </c>
      <c r="Y378" s="8" t="s">
        <v>25</v>
      </c>
      <c r="Z378" s="8" t="s">
        <v>177</v>
      </c>
      <c r="AA378" s="8" t="s">
        <v>1384</v>
      </c>
      <c r="AB378" s="8">
        <v>1</v>
      </c>
      <c r="AC378" s="8">
        <v>0</v>
      </c>
      <c r="AD378" s="86">
        <f>IF(W378="SOPORTE_TELEFÓNICO",'BASE LIQUIDACION REDEBAN 2025'!$B$19,IF(W378="ENVÍO",'BASE LIQUIDACION REDEBAN 2025'!$C$2,IF(Y378="TIPO I",'BASE LIQUIDACION REDEBAN 2025'!$C$2,IF(Y378="TIPO II",'BASE LIQUIDACION REDEBAN 2025'!$C$3,IF(Y378="TIPO III",'BASE LIQUIDACION REDEBAN 2025'!$C$4,IF(Y378="TIPO IV",'BASE LIQUIDACION REDEBAN 2025'!$C$5,IF(Z378="AEREO",'BASE LIQUIDACION REDEBAN 2025'!$B$6,'BASE LIQUIDACION REDEBAN 2025'!$C$5)))))))</f>
        <v>65960.072302</v>
      </c>
      <c r="AE378" s="86">
        <f>IF(OR(W378="SOPORTE_TELEFÓNICO",W378="ENVÍO"),0,IF(Y378="TIPO I",'BASE LIQUIDACION REDEBAN 2025'!$B$10,IF(Y378="TIPO II",'BASE LIQUIDACION REDEBAN 2025'!$B$11,IF(Y378="TIPO III",'BASE LIQUIDACION REDEBAN 2025'!$B$12,'BASE LIQUIDACION REDEBAN 2025'!$B$13))))</f>
        <v>75096.394270399993</v>
      </c>
      <c r="AF378" s="86">
        <f t="shared" si="5"/>
        <v>65960.072302</v>
      </c>
      <c r="AG378" s="141"/>
      <c r="AH378" s="141"/>
    </row>
    <row r="379" spans="1:34" s="78" customFormat="1" ht="13.15">
      <c r="A379" s="8" t="s">
        <v>68</v>
      </c>
      <c r="B379" s="94" t="str">
        <f>VLOOKUP(A379,'CENTRO DE COSTOS'!A:D,4,FALSE)</f>
        <v>WILLIAM ASDRUBAL ROZO ROZO</v>
      </c>
      <c r="C379" s="94" t="str">
        <f>VLOOKUP(A379,'CENTRO DE COSTOS'!A:D,2,FALSE)</f>
        <v>0004-0004</v>
      </c>
      <c r="D379" s="8">
        <v>25843</v>
      </c>
      <c r="E379" s="8">
        <v>2766223</v>
      </c>
      <c r="F379" s="8">
        <v>19537</v>
      </c>
      <c r="G379" s="94" t="s">
        <v>1977</v>
      </c>
      <c r="H379" s="8" t="s">
        <v>417</v>
      </c>
      <c r="I379" s="8" t="s">
        <v>2000</v>
      </c>
      <c r="J379" s="8" t="s">
        <v>2984</v>
      </c>
      <c r="K379" s="8" t="s">
        <v>160</v>
      </c>
      <c r="L379" s="8" t="s">
        <v>2985</v>
      </c>
      <c r="M379" s="183">
        <v>45919.463888888888</v>
      </c>
      <c r="N379" s="183">
        <v>45921.454861111109</v>
      </c>
      <c r="O379" s="94" t="s">
        <v>1324</v>
      </c>
      <c r="P379" s="8" t="s">
        <v>1333</v>
      </c>
      <c r="Q379" s="8" t="s">
        <v>1512</v>
      </c>
      <c r="R379" s="8" t="s">
        <v>1512</v>
      </c>
      <c r="S379" s="94"/>
      <c r="T379" s="90"/>
      <c r="U379" s="8" t="s">
        <v>1328</v>
      </c>
      <c r="V379" s="8" t="s">
        <v>2986</v>
      </c>
      <c r="W379" s="8" t="s">
        <v>165</v>
      </c>
      <c r="X379" s="8" t="s">
        <v>2987</v>
      </c>
      <c r="Y379" s="8" t="s">
        <v>28</v>
      </c>
      <c r="Z379" s="8" t="s">
        <v>177</v>
      </c>
      <c r="AA379" s="8" t="s">
        <v>1269</v>
      </c>
      <c r="AB379" s="8">
        <v>1</v>
      </c>
      <c r="AC379" s="8">
        <v>0</v>
      </c>
      <c r="AD379" s="86">
        <f>IF(W379="SOPORTE_TELEFÓNICO",'BASE LIQUIDACION REDEBAN 2025'!$B$19,IF(W379="ENVÍO",'BASE LIQUIDACION REDEBAN 2025'!$C$2,IF(Y379="TIPO I",'BASE LIQUIDACION REDEBAN 2025'!$C$2,IF(Y379="TIPO II",'BASE LIQUIDACION REDEBAN 2025'!$C$3,IF(Y379="TIPO III",'BASE LIQUIDACION REDEBAN 2025'!$C$4,IF(Y379="TIPO IV",'BASE LIQUIDACION REDEBAN 2025'!$C$5,IF(Z379="AEREO",'BASE LIQUIDACION REDEBAN 2025'!$B$6,'BASE LIQUIDACION REDEBAN 2025'!$C$5)))))))</f>
        <v>144967.87232000002</v>
      </c>
      <c r="AE379" s="86">
        <f>IF(OR(W379="SOPORTE_TELEFÓNICO",W379="ENVÍO"),0,IF(Y379="TIPO I",'BASE LIQUIDACION REDEBAN 2025'!$B$10,IF(Y379="TIPO II",'BASE LIQUIDACION REDEBAN 2025'!$B$11,IF(Y379="TIPO III",'BASE LIQUIDACION REDEBAN 2025'!$B$12,'BASE LIQUIDACION REDEBAN 2025'!$B$13))))</f>
        <v>140395.6348884</v>
      </c>
      <c r="AF379" s="86">
        <f t="shared" si="5"/>
        <v>144967.87232000002</v>
      </c>
      <c r="AG379" s="141"/>
      <c r="AH379" s="141"/>
    </row>
    <row r="380" spans="1:34" s="78" customFormat="1" ht="13.15">
      <c r="A380" s="8" t="s">
        <v>93</v>
      </c>
      <c r="B380" s="94" t="str">
        <f>VLOOKUP(A380,'CENTRO DE COSTOS'!A:D,4,FALSE)</f>
        <v>DIEGO FERNANDO HENAO CARDONA</v>
      </c>
      <c r="C380" s="94" t="str">
        <f>VLOOKUP(A380,'CENTRO DE COSTOS'!A:D,2,FALSE)</f>
        <v>0004-0003</v>
      </c>
      <c r="D380" s="8">
        <v>52838</v>
      </c>
      <c r="E380" s="8">
        <v>2765892</v>
      </c>
      <c r="F380" s="8">
        <v>25827</v>
      </c>
      <c r="G380" s="94" t="s">
        <v>1977</v>
      </c>
      <c r="H380" s="8" t="s">
        <v>157</v>
      </c>
      <c r="I380" s="8" t="s">
        <v>454</v>
      </c>
      <c r="J380" s="8" t="s">
        <v>2988</v>
      </c>
      <c r="K380" s="8" t="s">
        <v>160</v>
      </c>
      <c r="L380" s="8" t="s">
        <v>2989</v>
      </c>
      <c r="M380" s="183">
        <v>45919.457638888889</v>
      </c>
      <c r="N380" s="183">
        <v>45922.737500000003</v>
      </c>
      <c r="O380" s="94" t="s">
        <v>1324</v>
      </c>
      <c r="P380" s="8" t="s">
        <v>1325</v>
      </c>
      <c r="Q380" s="8" t="s">
        <v>1326</v>
      </c>
      <c r="R380" s="8" t="s">
        <v>1327</v>
      </c>
      <c r="S380" s="94"/>
      <c r="T380" s="90"/>
      <c r="U380" s="8" t="s">
        <v>1328</v>
      </c>
      <c r="V380" s="8" t="s">
        <v>2990</v>
      </c>
      <c r="W380" s="8" t="s">
        <v>165</v>
      </c>
      <c r="X380" s="8" t="s">
        <v>2991</v>
      </c>
      <c r="Y380" s="8" t="s">
        <v>28</v>
      </c>
      <c r="Z380" s="8" t="s">
        <v>177</v>
      </c>
      <c r="AA380" s="8" t="s">
        <v>294</v>
      </c>
      <c r="AB380" s="8">
        <v>1</v>
      </c>
      <c r="AC380" s="8">
        <v>0</v>
      </c>
      <c r="AD380" s="86">
        <f>IF(W380="SOPORTE_TELEFÓNICO",'BASE LIQUIDACION REDEBAN 2025'!$B$19,IF(W380="ENVÍO",'BASE LIQUIDACION REDEBAN 2025'!$C$2,IF(Y380="TIPO I",'BASE LIQUIDACION REDEBAN 2025'!$C$2,IF(Y380="TIPO II",'BASE LIQUIDACION REDEBAN 2025'!$C$3,IF(Y380="TIPO III",'BASE LIQUIDACION REDEBAN 2025'!$C$4,IF(Y380="TIPO IV",'BASE LIQUIDACION REDEBAN 2025'!$C$5,IF(Z380="AEREO",'BASE LIQUIDACION REDEBAN 2025'!$B$6,'BASE LIQUIDACION REDEBAN 2025'!$C$5)))))))</f>
        <v>144967.87232000002</v>
      </c>
      <c r="AE380" s="86">
        <f>IF(OR(W380="SOPORTE_TELEFÓNICO",W380="ENVÍO"),0,IF(Y380="TIPO I",'BASE LIQUIDACION REDEBAN 2025'!$B$10,IF(Y380="TIPO II",'BASE LIQUIDACION REDEBAN 2025'!$B$11,IF(Y380="TIPO III",'BASE LIQUIDACION REDEBAN 2025'!$B$12,'BASE LIQUIDACION REDEBAN 2025'!$B$13))))</f>
        <v>140395.6348884</v>
      </c>
      <c r="AF380" s="86">
        <f t="shared" si="5"/>
        <v>144967.87232000002</v>
      </c>
      <c r="AG380" s="141"/>
      <c r="AH380" s="141"/>
    </row>
    <row r="381" spans="1:34" s="78" customFormat="1" ht="13.15">
      <c r="A381" s="8" t="s">
        <v>99</v>
      </c>
      <c r="B381" s="94" t="str">
        <f>VLOOKUP(A381,'CENTRO DE COSTOS'!A:D,4,FALSE)</f>
        <v>JOSE MAURICIO HERNANDEZ ROJAS</v>
      </c>
      <c r="C381" s="94" t="str">
        <f>VLOOKUP(A381,'CENTRO DE COSTOS'!A:D,2,FALSE)</f>
        <v>0004-0001</v>
      </c>
      <c r="D381" s="8">
        <v>20011</v>
      </c>
      <c r="E381" s="8">
        <v>2765962</v>
      </c>
      <c r="F381" s="8">
        <v>30504</v>
      </c>
      <c r="G381" s="94" t="s">
        <v>1977</v>
      </c>
      <c r="H381" s="8" t="s">
        <v>596</v>
      </c>
      <c r="I381" s="8" t="s">
        <v>1074</v>
      </c>
      <c r="J381" s="8" t="s">
        <v>2992</v>
      </c>
      <c r="K381" s="8" t="s">
        <v>160</v>
      </c>
      <c r="L381" s="8" t="s">
        <v>2993</v>
      </c>
      <c r="M381" s="183">
        <v>45919.454861111109</v>
      </c>
      <c r="N381" s="183">
        <v>45922.756944444453</v>
      </c>
      <c r="O381" s="94" t="s">
        <v>1324</v>
      </c>
      <c r="P381" s="8" t="s">
        <v>1333</v>
      </c>
      <c r="Q381" s="8" t="s">
        <v>1368</v>
      </c>
      <c r="R381" s="8" t="s">
        <v>1341</v>
      </c>
      <c r="S381" s="94"/>
      <c r="T381" s="90"/>
      <c r="U381" s="8" t="s">
        <v>1328</v>
      </c>
      <c r="V381" s="8" t="s">
        <v>2994</v>
      </c>
      <c r="W381" s="8" t="s">
        <v>165</v>
      </c>
      <c r="X381" s="8" t="s">
        <v>2995</v>
      </c>
      <c r="Y381" s="8" t="s">
        <v>32</v>
      </c>
      <c r="Z381" s="8" t="s">
        <v>177</v>
      </c>
      <c r="AA381" s="8" t="s">
        <v>1972</v>
      </c>
      <c r="AB381" s="8">
        <v>1</v>
      </c>
      <c r="AC381" s="8">
        <v>0</v>
      </c>
      <c r="AD381" s="86">
        <f>IF(W381="SOPORTE_TELEFÓNICO",'BASE LIQUIDACION REDEBAN 2025'!$B$19,IF(W381="ENVÍO",'BASE LIQUIDACION REDEBAN 2025'!$C$2,IF(Y381="TIPO I",'BASE LIQUIDACION REDEBAN 2025'!$C$2,IF(Y381="TIPO II",'BASE LIQUIDACION REDEBAN 2025'!$C$3,IF(Y381="TIPO III",'BASE LIQUIDACION REDEBAN 2025'!$C$4,IF(Y381="TIPO IV",'BASE LIQUIDACION REDEBAN 2025'!$C$5,IF(Z381="AEREO",'BASE LIQUIDACION REDEBAN 2025'!$B$6,'BASE LIQUIDACION REDEBAN 2025'!$C$5)))))))</f>
        <v>479588.87655000004</v>
      </c>
      <c r="AE381" s="86">
        <f>IF(OR(W381="SOPORTE_TELEFÓNICO",W381="ENVÍO"),0,IF(Y381="TIPO I",'BASE LIQUIDACION REDEBAN 2025'!$B$10,IF(Y381="TIPO II",'BASE LIQUIDACION REDEBAN 2025'!$B$11,IF(Y381="TIPO III",'BASE LIQUIDACION REDEBAN 2025'!$B$12,'BASE LIQUIDACION REDEBAN 2025'!$B$13))))</f>
        <v>196536.5258152</v>
      </c>
      <c r="AF381" s="86">
        <f t="shared" si="5"/>
        <v>479588.87655000004</v>
      </c>
      <c r="AG381" s="141"/>
      <c r="AH381" s="141"/>
    </row>
    <row r="382" spans="1:34" s="78" customFormat="1" ht="13.15">
      <c r="A382" s="8" t="s">
        <v>96</v>
      </c>
      <c r="B382" s="94" t="str">
        <f>VLOOKUP(A382,'CENTRO DE COSTOS'!A:D,4,FALSE)</f>
        <v>JOSE MAURICIO HERNANDEZ ROJAS</v>
      </c>
      <c r="C382" s="94" t="str">
        <f>VLOOKUP(A382,'CENTRO DE COSTOS'!A:D,2,FALSE)</f>
        <v>0004-0001</v>
      </c>
      <c r="D382" s="8">
        <v>44430</v>
      </c>
      <c r="E382" s="8">
        <v>2765932</v>
      </c>
      <c r="F382" s="8">
        <v>76598</v>
      </c>
      <c r="G382" s="94" t="s">
        <v>1977</v>
      </c>
      <c r="H382" s="8" t="s">
        <v>706</v>
      </c>
      <c r="I382" s="8" t="s">
        <v>707</v>
      </c>
      <c r="J382" s="8" t="s">
        <v>2996</v>
      </c>
      <c r="K382" s="8" t="s">
        <v>160</v>
      </c>
      <c r="L382" s="8" t="s">
        <v>2997</v>
      </c>
      <c r="M382" s="183">
        <v>45919.451388888891</v>
      </c>
      <c r="N382" s="183">
        <v>45923.712500000001</v>
      </c>
      <c r="O382" s="94" t="s">
        <v>1324</v>
      </c>
      <c r="P382" s="8" t="s">
        <v>1333</v>
      </c>
      <c r="Q382" s="8" t="s">
        <v>1375</v>
      </c>
      <c r="R382" s="8" t="s">
        <v>1393</v>
      </c>
      <c r="S382" s="94"/>
      <c r="T382" s="90"/>
      <c r="U382" s="8" t="s">
        <v>1328</v>
      </c>
      <c r="V382" s="8" t="s">
        <v>2998</v>
      </c>
      <c r="W382" s="8" t="s">
        <v>165</v>
      </c>
      <c r="X382" s="8" t="s">
        <v>2999</v>
      </c>
      <c r="Y382" s="8" t="s">
        <v>32</v>
      </c>
      <c r="Z382" s="8" t="s">
        <v>177</v>
      </c>
      <c r="AA382" s="8" t="s">
        <v>442</v>
      </c>
      <c r="AB382" s="8">
        <v>1</v>
      </c>
      <c r="AC382" s="8">
        <v>0</v>
      </c>
      <c r="AD382" s="86">
        <f>IF(W382="SOPORTE_TELEFÓNICO",'BASE LIQUIDACION REDEBAN 2025'!$B$19,IF(W382="ENVÍO",'BASE LIQUIDACION REDEBAN 2025'!$C$2,IF(Y382="TIPO I",'BASE LIQUIDACION REDEBAN 2025'!$C$2,IF(Y382="TIPO II",'BASE LIQUIDACION REDEBAN 2025'!$C$3,IF(Y382="TIPO III",'BASE LIQUIDACION REDEBAN 2025'!$C$4,IF(Y382="TIPO IV",'BASE LIQUIDACION REDEBAN 2025'!$C$5,IF(Z382="AEREO",'BASE LIQUIDACION REDEBAN 2025'!$B$6,'BASE LIQUIDACION REDEBAN 2025'!$C$5)))))))</f>
        <v>479588.87655000004</v>
      </c>
      <c r="AE382" s="86">
        <f>IF(OR(W382="SOPORTE_TELEFÓNICO",W382="ENVÍO"),0,IF(Y382="TIPO I",'BASE LIQUIDACION REDEBAN 2025'!$B$10,IF(Y382="TIPO II",'BASE LIQUIDACION REDEBAN 2025'!$B$11,IF(Y382="TIPO III",'BASE LIQUIDACION REDEBAN 2025'!$B$12,'BASE LIQUIDACION REDEBAN 2025'!$B$13))))</f>
        <v>196536.5258152</v>
      </c>
      <c r="AF382" s="86">
        <f t="shared" si="5"/>
        <v>479588.87655000004</v>
      </c>
      <c r="AG382" s="141"/>
      <c r="AH382" s="141"/>
    </row>
    <row r="383" spans="1:34" s="78" customFormat="1" ht="13.15">
      <c r="A383" s="8" t="s">
        <v>76</v>
      </c>
      <c r="B383" s="94" t="str">
        <f>VLOOKUP(A383,'CENTRO DE COSTOS'!A:D,4,FALSE)</f>
        <v>DIEGO FERNANDO HENAO CARDONA</v>
      </c>
      <c r="C383" s="94" t="str">
        <f>VLOOKUP(A383,'CENTRO DE COSTOS'!A:D,2,FALSE)</f>
        <v>0004-0003</v>
      </c>
      <c r="D383" s="8">
        <v>76834</v>
      </c>
      <c r="E383" s="8">
        <v>2765863</v>
      </c>
      <c r="F383" s="8">
        <v>20545</v>
      </c>
      <c r="G383" s="94" t="s">
        <v>1977</v>
      </c>
      <c r="H383" s="8" t="s">
        <v>232</v>
      </c>
      <c r="I383" s="8" t="s">
        <v>341</v>
      </c>
      <c r="J383" s="8" t="s">
        <v>1640</v>
      </c>
      <c r="K383" s="8" t="s">
        <v>160</v>
      </c>
      <c r="L383" s="8" t="s">
        <v>3000</v>
      </c>
      <c r="M383" s="183">
        <v>45919.450694444437</v>
      </c>
      <c r="N383" s="183">
        <v>45919.754861111112</v>
      </c>
      <c r="O383" s="94" t="s">
        <v>1324</v>
      </c>
      <c r="P383" s="8" t="s">
        <v>1333</v>
      </c>
      <c r="Q383" s="8" t="s">
        <v>1375</v>
      </c>
      <c r="R383" s="8" t="s">
        <v>1393</v>
      </c>
      <c r="S383" s="94"/>
      <c r="T383" s="90"/>
      <c r="U383" s="8" t="s">
        <v>1328</v>
      </c>
      <c r="V383" s="8" t="s">
        <v>3001</v>
      </c>
      <c r="W383" s="8" t="s">
        <v>165</v>
      </c>
      <c r="X383" s="8" t="s">
        <v>1643</v>
      </c>
      <c r="Y383" s="8" t="s">
        <v>28</v>
      </c>
      <c r="Z383" s="8" t="s">
        <v>177</v>
      </c>
      <c r="AA383" s="8" t="s">
        <v>521</v>
      </c>
      <c r="AB383" s="8">
        <v>1</v>
      </c>
      <c r="AC383" s="8">
        <v>0</v>
      </c>
      <c r="AD383" s="86">
        <f>IF(W383="SOPORTE_TELEFÓNICO",'BASE LIQUIDACION REDEBAN 2025'!$B$19,IF(W383="ENVÍO",'BASE LIQUIDACION REDEBAN 2025'!$C$2,IF(Y383="TIPO I",'BASE LIQUIDACION REDEBAN 2025'!$C$2,IF(Y383="TIPO II",'BASE LIQUIDACION REDEBAN 2025'!$C$3,IF(Y383="TIPO III",'BASE LIQUIDACION REDEBAN 2025'!$C$4,IF(Y383="TIPO IV",'BASE LIQUIDACION REDEBAN 2025'!$C$5,IF(Z383="AEREO",'BASE LIQUIDACION REDEBAN 2025'!$B$6,'BASE LIQUIDACION REDEBAN 2025'!$C$5)))))))</f>
        <v>144967.87232000002</v>
      </c>
      <c r="AE383" s="86">
        <f>IF(OR(W383="SOPORTE_TELEFÓNICO",W383="ENVÍO"),0,IF(Y383="TIPO I",'BASE LIQUIDACION REDEBAN 2025'!$B$10,IF(Y383="TIPO II",'BASE LIQUIDACION REDEBAN 2025'!$B$11,IF(Y383="TIPO III",'BASE LIQUIDACION REDEBAN 2025'!$B$12,'BASE LIQUIDACION REDEBAN 2025'!$B$13))))</f>
        <v>140395.6348884</v>
      </c>
      <c r="AF383" s="86">
        <f t="shared" si="5"/>
        <v>144967.87232000002</v>
      </c>
      <c r="AG383" s="141"/>
      <c r="AH383" s="141"/>
    </row>
    <row r="384" spans="1:34" s="78" customFormat="1" ht="13.15">
      <c r="A384" s="8" t="s">
        <v>76</v>
      </c>
      <c r="B384" s="94" t="str">
        <f>VLOOKUP(A384,'CENTRO DE COSTOS'!A:D,4,FALSE)</f>
        <v>DIEGO FERNANDO HENAO CARDONA</v>
      </c>
      <c r="C384" s="94" t="str">
        <f>VLOOKUP(A384,'CENTRO DE COSTOS'!A:D,2,FALSE)</f>
        <v>0004-0003</v>
      </c>
      <c r="D384" s="8">
        <v>76563</v>
      </c>
      <c r="E384" s="8">
        <v>2765760</v>
      </c>
      <c r="F384" s="8">
        <v>76971</v>
      </c>
      <c r="G384" s="94" t="s">
        <v>1321</v>
      </c>
      <c r="H384" s="8" t="s">
        <v>232</v>
      </c>
      <c r="I384" s="8" t="s">
        <v>3002</v>
      </c>
      <c r="J384" s="8" t="s">
        <v>3003</v>
      </c>
      <c r="K384" s="8" t="s">
        <v>160</v>
      </c>
      <c r="L384" s="8" t="s">
        <v>3004</v>
      </c>
      <c r="M384" s="183">
        <v>45919.443749999999</v>
      </c>
      <c r="N384" s="183">
        <v>45920.541666666657</v>
      </c>
      <c r="O384" s="94" t="s">
        <v>1324</v>
      </c>
      <c r="P384" s="8" t="s">
        <v>1333</v>
      </c>
      <c r="Q384" s="8" t="s">
        <v>1326</v>
      </c>
      <c r="R384" s="8" t="s">
        <v>1341</v>
      </c>
      <c r="S384" s="94"/>
      <c r="T384" s="90"/>
      <c r="U384" s="8" t="s">
        <v>1328</v>
      </c>
      <c r="V384" s="8" t="s">
        <v>3005</v>
      </c>
      <c r="W384" s="8" t="s">
        <v>165</v>
      </c>
      <c r="X384" s="8" t="s">
        <v>3006</v>
      </c>
      <c r="Y384" s="8" t="s">
        <v>28</v>
      </c>
      <c r="Z384" s="8" t="s">
        <v>177</v>
      </c>
      <c r="AA384" s="8" t="s">
        <v>206</v>
      </c>
      <c r="AB384" s="8">
        <v>1</v>
      </c>
      <c r="AC384" s="8">
        <v>0</v>
      </c>
      <c r="AD384" s="86">
        <f>IF(W384="SOPORTE_TELEFÓNICO",'BASE LIQUIDACION REDEBAN 2025'!$B$19,IF(W384="ENVÍO",'BASE LIQUIDACION REDEBAN 2025'!$C$2,IF(Y384="TIPO I",'BASE LIQUIDACION REDEBAN 2025'!$C$2,IF(Y384="TIPO II",'BASE LIQUIDACION REDEBAN 2025'!$C$3,IF(Y384="TIPO III",'BASE LIQUIDACION REDEBAN 2025'!$C$4,IF(Y384="TIPO IV",'BASE LIQUIDACION REDEBAN 2025'!$C$5,IF(Z384="AEREO",'BASE LIQUIDACION REDEBAN 2025'!$B$6,'BASE LIQUIDACION REDEBAN 2025'!$C$5)))))))</f>
        <v>144967.87232000002</v>
      </c>
      <c r="AE384" s="86">
        <f>IF(OR(W384="SOPORTE_TELEFÓNICO",W384="ENVÍO"),0,IF(Y384="TIPO I",'BASE LIQUIDACION REDEBAN 2025'!$B$10,IF(Y384="TIPO II",'BASE LIQUIDACION REDEBAN 2025'!$B$11,IF(Y384="TIPO III",'BASE LIQUIDACION REDEBAN 2025'!$B$12,'BASE LIQUIDACION REDEBAN 2025'!$B$13))))</f>
        <v>140395.6348884</v>
      </c>
      <c r="AF384" s="86">
        <f t="shared" si="5"/>
        <v>144967.87232000002</v>
      </c>
      <c r="AG384" s="141"/>
      <c r="AH384" s="141"/>
    </row>
    <row r="385" spans="1:34" s="78" customFormat="1" ht="13.15">
      <c r="A385" s="8" t="s">
        <v>90</v>
      </c>
      <c r="B385" s="94" t="str">
        <f>VLOOKUP(A385,'CENTRO DE COSTOS'!A:D,4,FALSE)</f>
        <v>JUAN SEBASTIÁN RÍOS CASTRILLÓN</v>
      </c>
      <c r="C385" s="94" t="str">
        <f>VLOOKUP(A385,'CENTRO DE COSTOS'!A:D,2,FALSE)</f>
        <v>0004-0005</v>
      </c>
      <c r="D385" s="8">
        <v>5001</v>
      </c>
      <c r="E385" s="8">
        <v>2765823</v>
      </c>
      <c r="F385" s="8">
        <v>39737</v>
      </c>
      <c r="G385" s="94" t="s">
        <v>1977</v>
      </c>
      <c r="H385" s="8" t="s">
        <v>249</v>
      </c>
      <c r="I385" s="8" t="s">
        <v>90</v>
      </c>
      <c r="J385" s="8" t="s">
        <v>3007</v>
      </c>
      <c r="K385" s="8" t="s">
        <v>160</v>
      </c>
      <c r="L385" s="8" t="s">
        <v>3008</v>
      </c>
      <c r="M385" s="183">
        <v>45919.443055555559</v>
      </c>
      <c r="N385" s="183">
        <v>45919.756944444453</v>
      </c>
      <c r="O385" s="94" t="s">
        <v>1324</v>
      </c>
      <c r="P385" s="8" t="s">
        <v>1333</v>
      </c>
      <c r="Q385" s="8" t="s">
        <v>1676</v>
      </c>
      <c r="R385" s="8" t="s">
        <v>3009</v>
      </c>
      <c r="S385" s="94"/>
      <c r="T385" s="90"/>
      <c r="U385" s="8" t="s">
        <v>1328</v>
      </c>
      <c r="V385" s="8" t="s">
        <v>3010</v>
      </c>
      <c r="W385" s="8" t="s">
        <v>1552</v>
      </c>
      <c r="X385" s="8" t="s">
        <v>1553</v>
      </c>
      <c r="Y385" s="8" t="s">
        <v>25</v>
      </c>
      <c r="Z385" s="8" t="s">
        <v>177</v>
      </c>
      <c r="AA385" s="8" t="s">
        <v>361</v>
      </c>
      <c r="AB385" s="8">
        <v>0</v>
      </c>
      <c r="AC385" s="8">
        <v>0</v>
      </c>
      <c r="AD385" s="86">
        <f>IF(W385="SOPORTE_TELEFÓNICO",'BASE LIQUIDACION REDEBAN 2025'!$B$19,IF(W385="ENVÍO",'BASE LIQUIDACION REDEBAN 2025'!$C$2,IF(Y385="TIPO I",'BASE LIQUIDACION REDEBAN 2025'!$C$2,IF(Y385="TIPO II",'BASE LIQUIDACION REDEBAN 2025'!$C$3,IF(Y385="TIPO III",'BASE LIQUIDACION REDEBAN 2025'!$C$4,IF(Y385="TIPO IV",'BASE LIQUIDACION REDEBAN 2025'!$C$5,IF(Z385="AEREO",'BASE LIQUIDACION REDEBAN 2025'!$B$6,'BASE LIQUIDACION REDEBAN 2025'!$C$5)))))))</f>
        <v>41241.0800752</v>
      </c>
      <c r="AE385" s="86">
        <f>IF(OR(W385="SOPORTE_TELEFÓNICO",W385="ENVÍO"),0,IF(Y385="TIPO I",'BASE LIQUIDACION REDEBAN 2025'!$B$10,IF(Y385="TIPO II",'BASE LIQUIDACION REDEBAN 2025'!$B$11,IF(Y385="TIPO III",'BASE LIQUIDACION REDEBAN 2025'!$B$12,'BASE LIQUIDACION REDEBAN 2025'!$B$13))))</f>
        <v>0</v>
      </c>
      <c r="AF385" s="86">
        <f t="shared" si="5"/>
        <v>41241.0800752</v>
      </c>
      <c r="AG385" s="141"/>
      <c r="AH385" s="141"/>
    </row>
    <row r="386" spans="1:34" s="78" customFormat="1" ht="13.15">
      <c r="A386" s="8" t="s">
        <v>68</v>
      </c>
      <c r="B386" s="94" t="str">
        <f>VLOOKUP(A386,'CENTRO DE COSTOS'!A:D,4,FALSE)</f>
        <v>WILLIAM ASDRUBAL ROZO ROZO</v>
      </c>
      <c r="C386" s="94" t="str">
        <f>VLOOKUP(A386,'CENTRO DE COSTOS'!A:D,2,FALSE)</f>
        <v>0004-0004</v>
      </c>
      <c r="D386" s="8">
        <v>25899</v>
      </c>
      <c r="E386" s="8">
        <v>2765750</v>
      </c>
      <c r="F386" s="8">
        <v>30640</v>
      </c>
      <c r="G386" s="94" t="s">
        <v>1977</v>
      </c>
      <c r="H386" s="8" t="s">
        <v>417</v>
      </c>
      <c r="I386" s="8" t="s">
        <v>2927</v>
      </c>
      <c r="J386" s="8" t="s">
        <v>3011</v>
      </c>
      <c r="K386" s="8" t="s">
        <v>160</v>
      </c>
      <c r="L386" s="8" t="s">
        <v>3012</v>
      </c>
      <c r="M386" s="183">
        <v>45919.442361111112</v>
      </c>
      <c r="N386" s="183">
        <v>45920.527083333327</v>
      </c>
      <c r="O386" s="94" t="s">
        <v>1324</v>
      </c>
      <c r="P386" s="8" t="s">
        <v>1333</v>
      </c>
      <c r="Q386" s="8" t="s">
        <v>1512</v>
      </c>
      <c r="R386" s="8" t="s">
        <v>1512</v>
      </c>
      <c r="S386" s="94"/>
      <c r="T386" s="90"/>
      <c r="U386" s="8" t="s">
        <v>1328</v>
      </c>
      <c r="V386" s="8" t="s">
        <v>3013</v>
      </c>
      <c r="W386" s="8" t="s">
        <v>165</v>
      </c>
      <c r="X386" s="8" t="s">
        <v>3014</v>
      </c>
      <c r="Y386" s="8" t="s">
        <v>28</v>
      </c>
      <c r="Z386" s="8" t="s">
        <v>177</v>
      </c>
      <c r="AA386" s="8" t="s">
        <v>566</v>
      </c>
      <c r="AB386" s="8">
        <v>1</v>
      </c>
      <c r="AC386" s="8">
        <v>0</v>
      </c>
      <c r="AD386" s="86">
        <f>IF(W386="SOPORTE_TELEFÓNICO",'BASE LIQUIDACION REDEBAN 2025'!$B$19,IF(W386="ENVÍO",'BASE LIQUIDACION REDEBAN 2025'!$C$2,IF(Y386="TIPO I",'BASE LIQUIDACION REDEBAN 2025'!$C$2,IF(Y386="TIPO II",'BASE LIQUIDACION REDEBAN 2025'!$C$3,IF(Y386="TIPO III",'BASE LIQUIDACION REDEBAN 2025'!$C$4,IF(Y386="TIPO IV",'BASE LIQUIDACION REDEBAN 2025'!$C$5,IF(Z386="AEREO",'BASE LIQUIDACION REDEBAN 2025'!$B$6,'BASE LIQUIDACION REDEBAN 2025'!$C$5)))))))</f>
        <v>144967.87232000002</v>
      </c>
      <c r="AE386" s="86">
        <f>IF(OR(W386="SOPORTE_TELEFÓNICO",W386="ENVÍO"),0,IF(Y386="TIPO I",'BASE LIQUIDACION REDEBAN 2025'!$B$10,IF(Y386="TIPO II",'BASE LIQUIDACION REDEBAN 2025'!$B$11,IF(Y386="TIPO III",'BASE LIQUIDACION REDEBAN 2025'!$B$12,'BASE LIQUIDACION REDEBAN 2025'!$B$13))))</f>
        <v>140395.6348884</v>
      </c>
      <c r="AF386" s="86">
        <f t="shared" si="5"/>
        <v>144967.87232000002</v>
      </c>
      <c r="AG386" s="141"/>
      <c r="AH386" s="141"/>
    </row>
    <row r="387" spans="1:34" s="78" customFormat="1" ht="13.15">
      <c r="A387" s="8" t="s">
        <v>97</v>
      </c>
      <c r="B387" s="94" t="str">
        <f>VLOOKUP(A387,'CENTRO DE COSTOS'!A:D,4,FALSE)</f>
        <v>JOSE MAURICIO HERNANDEZ ROJAS</v>
      </c>
      <c r="C387" s="94" t="str">
        <f>VLOOKUP(A387,'CENTRO DE COSTOS'!A:D,2,FALSE)</f>
        <v>0004-0001</v>
      </c>
      <c r="D387" s="8">
        <v>70742</v>
      </c>
      <c r="E387" s="8">
        <v>2765529</v>
      </c>
      <c r="F387" s="8">
        <v>62017</v>
      </c>
      <c r="G387" s="94" t="s">
        <v>1977</v>
      </c>
      <c r="H387" s="8" t="s">
        <v>333</v>
      </c>
      <c r="I387" s="8" t="s">
        <v>3015</v>
      </c>
      <c r="J387" s="8" t="s">
        <v>3016</v>
      </c>
      <c r="K387" s="8" t="s">
        <v>160</v>
      </c>
      <c r="L387" s="8" t="s">
        <v>3017</v>
      </c>
      <c r="M387" s="183">
        <v>45919.426388888889</v>
      </c>
      <c r="N387" s="183">
        <v>45920.522916666669</v>
      </c>
      <c r="O387" s="94" t="s">
        <v>1324</v>
      </c>
      <c r="P387" s="8" t="s">
        <v>1333</v>
      </c>
      <c r="Q387" s="8" t="s">
        <v>1326</v>
      </c>
      <c r="R387" s="8" t="s">
        <v>1470</v>
      </c>
      <c r="S387" s="94"/>
      <c r="T387" s="90"/>
      <c r="U387" s="8" t="s">
        <v>1328</v>
      </c>
      <c r="V387" s="8" t="s">
        <v>3018</v>
      </c>
      <c r="W387" s="8" t="s">
        <v>165</v>
      </c>
      <c r="X387" s="8" t="s">
        <v>3019</v>
      </c>
      <c r="Y387" s="8" t="s">
        <v>28</v>
      </c>
      <c r="Z387" s="8" t="s">
        <v>177</v>
      </c>
      <c r="AA387" s="8" t="s">
        <v>1162</v>
      </c>
      <c r="AB387" s="8">
        <v>1</v>
      </c>
      <c r="AC387" s="8">
        <v>0</v>
      </c>
      <c r="AD387" s="86">
        <f>IF(W387="SOPORTE_TELEFÓNICO",'BASE LIQUIDACION REDEBAN 2025'!$B$19,IF(W387="ENVÍO",'BASE LIQUIDACION REDEBAN 2025'!$C$2,IF(Y387="TIPO I",'BASE LIQUIDACION REDEBAN 2025'!$C$2,IF(Y387="TIPO II",'BASE LIQUIDACION REDEBAN 2025'!$C$3,IF(Y387="TIPO III",'BASE LIQUIDACION REDEBAN 2025'!$C$4,IF(Y387="TIPO IV",'BASE LIQUIDACION REDEBAN 2025'!$C$5,IF(Z387="AEREO",'BASE LIQUIDACION REDEBAN 2025'!$B$6,'BASE LIQUIDACION REDEBAN 2025'!$C$5)))))))</f>
        <v>144967.87232000002</v>
      </c>
      <c r="AE387" s="86">
        <f>IF(OR(W387="SOPORTE_TELEFÓNICO",W387="ENVÍO"),0,IF(Y387="TIPO I",'BASE LIQUIDACION REDEBAN 2025'!$B$10,IF(Y387="TIPO II",'BASE LIQUIDACION REDEBAN 2025'!$B$11,IF(Y387="TIPO III",'BASE LIQUIDACION REDEBAN 2025'!$B$12,'BASE LIQUIDACION REDEBAN 2025'!$B$13))))</f>
        <v>140395.6348884</v>
      </c>
      <c r="AF387" s="86">
        <f t="shared" ref="AF387:AF450" si="6">IF(OR(W387="SOPORTE_TELEFÓNICO",W387="ENVÍO"),AD387,(AD387*AB387+AE387*AC387))</f>
        <v>144967.87232000002</v>
      </c>
      <c r="AG387" s="141"/>
      <c r="AH387" s="141"/>
    </row>
    <row r="388" spans="1:34" s="78" customFormat="1" ht="13.15">
      <c r="A388" s="8" t="s">
        <v>98</v>
      </c>
      <c r="B388" s="94" t="str">
        <f>VLOOKUP(A388,'CENTRO DE COSTOS'!A:D,4,FALSE)</f>
        <v>MIGUEL JULIÁN HERNÁNDEZ GUARÍN</v>
      </c>
      <c r="C388" s="94" t="str">
        <f>VLOOKUP(A388,'CENTRO DE COSTOS'!A:D,2,FALSE)</f>
        <v>0004-0008</v>
      </c>
      <c r="D388" s="8">
        <v>15001</v>
      </c>
      <c r="E388" s="8">
        <v>2765434</v>
      </c>
      <c r="F388" s="8">
        <v>21302</v>
      </c>
      <c r="G388" s="94" t="s">
        <v>1977</v>
      </c>
      <c r="H388" s="8" t="s">
        <v>406</v>
      </c>
      <c r="I388" s="8" t="s">
        <v>98</v>
      </c>
      <c r="J388" s="8" t="s">
        <v>3020</v>
      </c>
      <c r="K388" s="8" t="s">
        <v>160</v>
      </c>
      <c r="L388" s="8" t="s">
        <v>3021</v>
      </c>
      <c r="M388" s="183">
        <v>45919.420138888891</v>
      </c>
      <c r="N388" s="183">
        <v>45919.723611111112</v>
      </c>
      <c r="O388" s="94" t="s">
        <v>1324</v>
      </c>
      <c r="P388" s="8" t="s">
        <v>1325</v>
      </c>
      <c r="Q388" s="8" t="s">
        <v>1464</v>
      </c>
      <c r="R388" s="8" t="s">
        <v>1465</v>
      </c>
      <c r="S388" s="94"/>
      <c r="T388" s="90"/>
      <c r="U388" s="8" t="s">
        <v>1328</v>
      </c>
      <c r="V388" s="8" t="s">
        <v>3022</v>
      </c>
      <c r="W388" s="8" t="s">
        <v>165</v>
      </c>
      <c r="X388" s="8" t="s">
        <v>3023</v>
      </c>
      <c r="Y388" s="8" t="s">
        <v>25</v>
      </c>
      <c r="Z388" s="8" t="s">
        <v>177</v>
      </c>
      <c r="AA388" s="8" t="s">
        <v>628</v>
      </c>
      <c r="AB388" s="8">
        <v>1</v>
      </c>
      <c r="AC388" s="8">
        <v>0</v>
      </c>
      <c r="AD388" s="86">
        <f>IF(W388="SOPORTE_TELEFÓNICO",'BASE LIQUIDACION REDEBAN 2025'!$B$19,IF(W388="ENVÍO",'BASE LIQUIDACION REDEBAN 2025'!$C$2,IF(Y388="TIPO I",'BASE LIQUIDACION REDEBAN 2025'!$C$2,IF(Y388="TIPO II",'BASE LIQUIDACION REDEBAN 2025'!$C$3,IF(Y388="TIPO III",'BASE LIQUIDACION REDEBAN 2025'!$C$4,IF(Y388="TIPO IV",'BASE LIQUIDACION REDEBAN 2025'!$C$5,IF(Z388="AEREO",'BASE LIQUIDACION REDEBAN 2025'!$B$6,'BASE LIQUIDACION REDEBAN 2025'!$C$5)))))))</f>
        <v>65960.072302</v>
      </c>
      <c r="AE388" s="86">
        <f>IF(OR(W388="SOPORTE_TELEFÓNICO",W388="ENVÍO"),0,IF(Y388="TIPO I",'BASE LIQUIDACION REDEBAN 2025'!$B$10,IF(Y388="TIPO II",'BASE LIQUIDACION REDEBAN 2025'!$B$11,IF(Y388="TIPO III",'BASE LIQUIDACION REDEBAN 2025'!$B$12,'BASE LIQUIDACION REDEBAN 2025'!$B$13))))</f>
        <v>75096.394270399993</v>
      </c>
      <c r="AF388" s="86">
        <f t="shared" si="6"/>
        <v>65960.072302</v>
      </c>
      <c r="AG388" s="141"/>
      <c r="AH388" s="141"/>
    </row>
    <row r="389" spans="1:34" s="78" customFormat="1" ht="13.15">
      <c r="A389" s="8" t="s">
        <v>76</v>
      </c>
      <c r="B389" s="94" t="str">
        <f>VLOOKUP(A389,'CENTRO DE COSTOS'!A:D,4,FALSE)</f>
        <v>DIEGO FERNANDO HENAO CARDONA</v>
      </c>
      <c r="C389" s="94" t="str">
        <f>VLOOKUP(A389,'CENTRO DE COSTOS'!A:D,2,FALSE)</f>
        <v>0004-0003</v>
      </c>
      <c r="D389" s="8">
        <v>19001</v>
      </c>
      <c r="E389" s="8">
        <v>2764976</v>
      </c>
      <c r="F389" s="8">
        <v>48030</v>
      </c>
      <c r="G389" s="94" t="s">
        <v>1977</v>
      </c>
      <c r="H389" s="8" t="s">
        <v>171</v>
      </c>
      <c r="I389" s="8" t="s">
        <v>95</v>
      </c>
      <c r="J389" s="8" t="s">
        <v>3024</v>
      </c>
      <c r="K389" s="8" t="s">
        <v>160</v>
      </c>
      <c r="L389" s="8" t="s">
        <v>3025</v>
      </c>
      <c r="M389" s="183">
        <v>45919.393750000003</v>
      </c>
      <c r="N389" s="183">
        <v>45922.375694444447</v>
      </c>
      <c r="O389" s="94" t="s">
        <v>1324</v>
      </c>
      <c r="P389" s="8" t="s">
        <v>1333</v>
      </c>
      <c r="Q389" s="8" t="s">
        <v>1340</v>
      </c>
      <c r="R389" s="8" t="s">
        <v>1341</v>
      </c>
      <c r="S389" s="94"/>
      <c r="T389" s="90"/>
      <c r="U389" s="8" t="s">
        <v>1328</v>
      </c>
      <c r="V389" s="8" t="s">
        <v>3026</v>
      </c>
      <c r="W389" s="8" t="s">
        <v>165</v>
      </c>
      <c r="X389" s="8" t="s">
        <v>3027</v>
      </c>
      <c r="Y389" s="8" t="s">
        <v>30</v>
      </c>
      <c r="Z389" s="8" t="s">
        <v>177</v>
      </c>
      <c r="AA389" s="8" t="s">
        <v>178</v>
      </c>
      <c r="AB389" s="8">
        <v>1</v>
      </c>
      <c r="AC389" s="8">
        <v>0</v>
      </c>
      <c r="AD389" s="86">
        <f>IF(W389="SOPORTE_TELEFÓNICO",'BASE LIQUIDACION REDEBAN 2025'!$B$19,IF(W389="ENVÍO",'BASE LIQUIDACION REDEBAN 2025'!$C$2,IF(Y389="TIPO I",'BASE LIQUIDACION REDEBAN 2025'!$C$2,IF(Y389="TIPO II",'BASE LIQUIDACION REDEBAN 2025'!$C$3,IF(Y389="TIPO III",'BASE LIQUIDACION REDEBAN 2025'!$C$4,IF(Y389="TIPO IV",'BASE LIQUIDACION REDEBAN 2025'!$C$5,IF(Z389="AEREO",'BASE LIQUIDACION REDEBAN 2025'!$B$6,'BASE LIQUIDACION REDEBAN 2025'!$C$5)))))))</f>
        <v>275728.78077800001</v>
      </c>
      <c r="AE389" s="86">
        <f>IF(OR(W389="SOPORTE_TELEFÓNICO",W389="ENVÍO"),0,IF(Y389="TIPO I",'BASE LIQUIDACION REDEBAN 2025'!$B$10,IF(Y389="TIPO II",'BASE LIQUIDACION REDEBAN 2025'!$B$11,IF(Y389="TIPO III",'BASE LIQUIDACION REDEBAN 2025'!$B$12,'BASE LIQUIDACION REDEBAN 2025'!$B$13))))</f>
        <v>196536.5258152</v>
      </c>
      <c r="AF389" s="86">
        <f t="shared" si="6"/>
        <v>275728.78077800001</v>
      </c>
      <c r="AG389" s="141"/>
      <c r="AH389" s="141"/>
    </row>
    <row r="390" spans="1:34" s="78" customFormat="1" ht="13.15">
      <c r="A390" s="8" t="s">
        <v>94</v>
      </c>
      <c r="B390" s="94" t="str">
        <f>VLOOKUP(A390,'CENTRO DE COSTOS'!A:D,4,FALSE)</f>
        <v>DIEGO FERNANDO HENAO CARDONA</v>
      </c>
      <c r="C390" s="94" t="str">
        <f>VLOOKUP(A390,'CENTRO DE COSTOS'!A:D,2,FALSE)</f>
        <v>0004-0002</v>
      </c>
      <c r="D390" s="8">
        <v>66001</v>
      </c>
      <c r="E390" s="8">
        <v>2764775</v>
      </c>
      <c r="F390" s="8">
        <v>81241</v>
      </c>
      <c r="G390" s="94" t="s">
        <v>1977</v>
      </c>
      <c r="H390" s="8" t="s">
        <v>186</v>
      </c>
      <c r="I390" s="8" t="s">
        <v>94</v>
      </c>
      <c r="J390" s="8" t="s">
        <v>187</v>
      </c>
      <c r="K390" s="8" t="s">
        <v>160</v>
      </c>
      <c r="L390" s="8" t="s">
        <v>3028</v>
      </c>
      <c r="M390" s="183">
        <v>45919.368055555547</v>
      </c>
      <c r="N390" s="183">
        <v>45919.720833333333</v>
      </c>
      <c r="O390" s="94" t="s">
        <v>1324</v>
      </c>
      <c r="P390" s="8" t="s">
        <v>1333</v>
      </c>
      <c r="Q390" s="8" t="s">
        <v>1375</v>
      </c>
      <c r="R390" s="8" t="s">
        <v>1393</v>
      </c>
      <c r="S390" s="94"/>
      <c r="T390" s="90"/>
      <c r="U390" s="8" t="s">
        <v>1328</v>
      </c>
      <c r="V390" s="8" t="s">
        <v>3029</v>
      </c>
      <c r="W390" s="8" t="s">
        <v>165</v>
      </c>
      <c r="X390" s="8" t="s">
        <v>190</v>
      </c>
      <c r="Y390" s="8" t="s">
        <v>25</v>
      </c>
      <c r="Z390" s="8" t="s">
        <v>177</v>
      </c>
      <c r="AA390" s="8" t="s">
        <v>191</v>
      </c>
      <c r="AB390" s="8">
        <v>1</v>
      </c>
      <c r="AC390" s="8">
        <v>0</v>
      </c>
      <c r="AD390" s="86">
        <f>IF(W390="SOPORTE_TELEFÓNICO",'BASE LIQUIDACION REDEBAN 2025'!$B$19,IF(W390="ENVÍO",'BASE LIQUIDACION REDEBAN 2025'!$C$2,IF(Y390="TIPO I",'BASE LIQUIDACION REDEBAN 2025'!$C$2,IF(Y390="TIPO II",'BASE LIQUIDACION REDEBAN 2025'!$C$3,IF(Y390="TIPO III",'BASE LIQUIDACION REDEBAN 2025'!$C$4,IF(Y390="TIPO IV",'BASE LIQUIDACION REDEBAN 2025'!$C$5,IF(Z390="AEREO",'BASE LIQUIDACION REDEBAN 2025'!$B$6,'BASE LIQUIDACION REDEBAN 2025'!$C$5)))))))</f>
        <v>65960.072302</v>
      </c>
      <c r="AE390" s="86">
        <f>IF(OR(W390="SOPORTE_TELEFÓNICO",W390="ENVÍO"),0,IF(Y390="TIPO I",'BASE LIQUIDACION REDEBAN 2025'!$B$10,IF(Y390="TIPO II",'BASE LIQUIDACION REDEBAN 2025'!$B$11,IF(Y390="TIPO III",'BASE LIQUIDACION REDEBAN 2025'!$B$12,'BASE LIQUIDACION REDEBAN 2025'!$B$13))))</f>
        <v>75096.394270399993</v>
      </c>
      <c r="AF390" s="86">
        <f t="shared" si="6"/>
        <v>65960.072302</v>
      </c>
      <c r="AG390" s="141"/>
      <c r="AH390" s="141"/>
    </row>
    <row r="391" spans="1:34" s="78" customFormat="1" ht="13.15">
      <c r="A391" s="8" t="s">
        <v>92</v>
      </c>
      <c r="B391" s="94" t="str">
        <f>VLOOKUP(A391,'CENTRO DE COSTOS'!A:D,4,FALSE)</f>
        <v>KEVIN ALEXIS CORZO BUSTOS</v>
      </c>
      <c r="C391" s="94" t="str">
        <f>VLOOKUP(A391,'CENTRO DE COSTOS'!A:D,2,FALSE)</f>
        <v>0004-0007</v>
      </c>
      <c r="D391" s="8">
        <v>41298</v>
      </c>
      <c r="E391" s="8">
        <v>2764457</v>
      </c>
      <c r="F391" s="8">
        <v>61199</v>
      </c>
      <c r="G391" s="94" t="s">
        <v>1977</v>
      </c>
      <c r="H391" s="8" t="s">
        <v>430</v>
      </c>
      <c r="I391" s="8" t="s">
        <v>971</v>
      </c>
      <c r="J391" s="8" t="s">
        <v>3030</v>
      </c>
      <c r="K391" s="8" t="s">
        <v>160</v>
      </c>
      <c r="L391" s="8" t="s">
        <v>3031</v>
      </c>
      <c r="M391" s="183">
        <v>45919.345138888893</v>
      </c>
      <c r="N391" s="183">
        <v>45920.452777777777</v>
      </c>
      <c r="O391" s="94" t="s">
        <v>1324</v>
      </c>
      <c r="P391" s="8" t="s">
        <v>1333</v>
      </c>
      <c r="Q391" s="8" t="s">
        <v>1368</v>
      </c>
      <c r="R391" s="8" t="s">
        <v>1369</v>
      </c>
      <c r="S391" s="94"/>
      <c r="T391" s="90"/>
      <c r="U391" s="8" t="s">
        <v>1328</v>
      </c>
      <c r="V391" s="8" t="s">
        <v>3032</v>
      </c>
      <c r="W391" s="8" t="s">
        <v>165</v>
      </c>
      <c r="X391" s="8" t="s">
        <v>3033</v>
      </c>
      <c r="Y391" s="8" t="s">
        <v>30</v>
      </c>
      <c r="Z391" s="8" t="s">
        <v>177</v>
      </c>
      <c r="AA391" s="8" t="s">
        <v>1416</v>
      </c>
      <c r="AB391" s="8">
        <v>1</v>
      </c>
      <c r="AC391" s="8">
        <v>0</v>
      </c>
      <c r="AD391" s="86">
        <f>IF(W391="SOPORTE_TELEFÓNICO",'BASE LIQUIDACION REDEBAN 2025'!$B$19,IF(W391="ENVÍO",'BASE LIQUIDACION REDEBAN 2025'!$C$2,IF(Y391="TIPO I",'BASE LIQUIDACION REDEBAN 2025'!$C$2,IF(Y391="TIPO II",'BASE LIQUIDACION REDEBAN 2025'!$C$3,IF(Y391="TIPO III",'BASE LIQUIDACION REDEBAN 2025'!$C$4,IF(Y391="TIPO IV",'BASE LIQUIDACION REDEBAN 2025'!$C$5,IF(Z391="AEREO",'BASE LIQUIDACION REDEBAN 2025'!$B$6,'BASE LIQUIDACION REDEBAN 2025'!$C$5)))))))</f>
        <v>275728.78077800001</v>
      </c>
      <c r="AE391" s="86">
        <f>IF(OR(W391="SOPORTE_TELEFÓNICO",W391="ENVÍO"),0,IF(Y391="TIPO I",'BASE LIQUIDACION REDEBAN 2025'!$B$10,IF(Y391="TIPO II",'BASE LIQUIDACION REDEBAN 2025'!$B$11,IF(Y391="TIPO III",'BASE LIQUIDACION REDEBAN 2025'!$B$12,'BASE LIQUIDACION REDEBAN 2025'!$B$13))))</f>
        <v>196536.5258152</v>
      </c>
      <c r="AF391" s="86">
        <f t="shared" si="6"/>
        <v>275728.78077800001</v>
      </c>
      <c r="AG391" s="141"/>
      <c r="AH391" s="141"/>
    </row>
    <row r="392" spans="1:34" s="78" customFormat="1" ht="13.15">
      <c r="A392" s="8" t="s">
        <v>90</v>
      </c>
      <c r="B392" s="94" t="str">
        <f>VLOOKUP(A392,'CENTRO DE COSTOS'!A:D,4,FALSE)</f>
        <v>JUAN SEBASTIÁN RÍOS CASTRILLÓN</v>
      </c>
      <c r="C392" s="94" t="str">
        <f>VLOOKUP(A392,'CENTRO DE COSTOS'!A:D,2,FALSE)</f>
        <v>0004-0005</v>
      </c>
      <c r="D392" s="8">
        <v>5001</v>
      </c>
      <c r="E392" s="8">
        <v>2764242</v>
      </c>
      <c r="F392" s="8">
        <v>49074</v>
      </c>
      <c r="G392" s="94" t="s">
        <v>1977</v>
      </c>
      <c r="H392" s="8" t="s">
        <v>249</v>
      </c>
      <c r="I392" s="8" t="s">
        <v>90</v>
      </c>
      <c r="J392" s="8" t="s">
        <v>3034</v>
      </c>
      <c r="K392" s="8" t="s">
        <v>160</v>
      </c>
      <c r="L392" s="8" t="s">
        <v>3035</v>
      </c>
      <c r="M392" s="183">
        <v>45919.336805555547</v>
      </c>
      <c r="N392" s="183">
        <v>45919.706250000003</v>
      </c>
      <c r="O392" s="94" t="s">
        <v>1324</v>
      </c>
      <c r="P392" s="8" t="s">
        <v>1333</v>
      </c>
      <c r="Q392" s="8" t="s">
        <v>1375</v>
      </c>
      <c r="R392" s="8" t="s">
        <v>1376</v>
      </c>
      <c r="S392" s="94"/>
      <c r="T392" s="90"/>
      <c r="U392" s="8" t="s">
        <v>1328</v>
      </c>
      <c r="V392" s="8" t="s">
        <v>3036</v>
      </c>
      <c r="W392" s="8" t="s">
        <v>1552</v>
      </c>
      <c r="X392" s="8" t="s">
        <v>1553</v>
      </c>
      <c r="Y392" s="8" t="s">
        <v>25</v>
      </c>
      <c r="Z392" s="8" t="s">
        <v>177</v>
      </c>
      <c r="AA392" s="8" t="s">
        <v>1760</v>
      </c>
      <c r="AB392" s="8">
        <v>0</v>
      </c>
      <c r="AC392" s="8">
        <v>0</v>
      </c>
      <c r="AD392" s="86">
        <f>IF(W392="SOPORTE_TELEFÓNICO",'BASE LIQUIDACION REDEBAN 2025'!$B$19,IF(W392="ENVÍO",'BASE LIQUIDACION REDEBAN 2025'!$C$2,IF(Y392="TIPO I",'BASE LIQUIDACION REDEBAN 2025'!$C$2,IF(Y392="TIPO II",'BASE LIQUIDACION REDEBAN 2025'!$C$3,IF(Y392="TIPO III",'BASE LIQUIDACION REDEBAN 2025'!$C$4,IF(Y392="TIPO IV",'BASE LIQUIDACION REDEBAN 2025'!$C$5,IF(Z392="AEREO",'BASE LIQUIDACION REDEBAN 2025'!$B$6,'BASE LIQUIDACION REDEBAN 2025'!$C$5)))))))</f>
        <v>41241.0800752</v>
      </c>
      <c r="AE392" s="86">
        <f>IF(OR(W392="SOPORTE_TELEFÓNICO",W392="ENVÍO"),0,IF(Y392="TIPO I",'BASE LIQUIDACION REDEBAN 2025'!$B$10,IF(Y392="TIPO II",'BASE LIQUIDACION REDEBAN 2025'!$B$11,IF(Y392="TIPO III",'BASE LIQUIDACION REDEBAN 2025'!$B$12,'BASE LIQUIDACION REDEBAN 2025'!$B$13))))</f>
        <v>0</v>
      </c>
      <c r="AF392" s="86">
        <f t="shared" si="6"/>
        <v>41241.0800752</v>
      </c>
      <c r="AG392" s="141"/>
      <c r="AH392" s="141"/>
    </row>
    <row r="393" spans="1:34" s="78" customFormat="1" ht="13.15">
      <c r="A393" s="8" t="s">
        <v>98</v>
      </c>
      <c r="B393" s="94" t="str">
        <f>VLOOKUP(A393,'CENTRO DE COSTOS'!A:D,4,FALSE)</f>
        <v>MIGUEL JULIÁN HERNÁNDEZ GUARÍN</v>
      </c>
      <c r="C393" s="94" t="str">
        <f>VLOOKUP(A393,'CENTRO DE COSTOS'!A:D,2,FALSE)</f>
        <v>0004-0008</v>
      </c>
      <c r="D393" s="8">
        <v>15580</v>
      </c>
      <c r="E393" s="8">
        <v>2764097</v>
      </c>
      <c r="F393" s="8">
        <v>11467</v>
      </c>
      <c r="G393" s="94" t="s">
        <v>1977</v>
      </c>
      <c r="H393" s="8" t="s">
        <v>406</v>
      </c>
      <c r="I393" s="8" t="s">
        <v>3037</v>
      </c>
      <c r="J393" s="8" t="s">
        <v>3038</v>
      </c>
      <c r="K393" s="8" t="s">
        <v>160</v>
      </c>
      <c r="L393" s="8" t="s">
        <v>3039</v>
      </c>
      <c r="M393" s="183">
        <v>45919.333333333343</v>
      </c>
      <c r="N393" s="183">
        <v>45921.520138888889</v>
      </c>
      <c r="O393" s="94" t="s">
        <v>1324</v>
      </c>
      <c r="P393" s="8" t="s">
        <v>1333</v>
      </c>
      <c r="Q393" s="8" t="s">
        <v>1368</v>
      </c>
      <c r="R393" s="8" t="s">
        <v>1369</v>
      </c>
      <c r="S393" s="94"/>
      <c r="T393" s="90"/>
      <c r="U393" s="8" t="s">
        <v>1328</v>
      </c>
      <c r="V393" s="8" t="s">
        <v>3040</v>
      </c>
      <c r="W393" s="8" t="s">
        <v>1552</v>
      </c>
      <c r="X393" s="8" t="s">
        <v>1553</v>
      </c>
      <c r="Y393" s="8" t="s">
        <v>32</v>
      </c>
      <c r="Z393" s="8" t="s">
        <v>177</v>
      </c>
      <c r="AA393" s="8" t="s">
        <v>411</v>
      </c>
      <c r="AB393" s="8">
        <v>0</v>
      </c>
      <c r="AC393" s="8">
        <v>0</v>
      </c>
      <c r="AD393" s="86">
        <f>IF(W393="SOPORTE_TELEFÓNICO",'BASE LIQUIDACION REDEBAN 2025'!$B$19,IF(W393="ENVÍO",'BASE LIQUIDACION REDEBAN 2025'!$C$2,IF(Y393="TIPO I",'BASE LIQUIDACION REDEBAN 2025'!$C$2,IF(Y393="TIPO II",'BASE LIQUIDACION REDEBAN 2025'!$C$3,IF(Y393="TIPO III",'BASE LIQUIDACION REDEBAN 2025'!$C$4,IF(Y393="TIPO IV",'BASE LIQUIDACION REDEBAN 2025'!$C$5,IF(Z393="AEREO",'BASE LIQUIDACION REDEBAN 2025'!$B$6,'BASE LIQUIDACION REDEBAN 2025'!$C$5)))))))</f>
        <v>41241.0800752</v>
      </c>
      <c r="AE393" s="86">
        <f>IF(OR(W393="SOPORTE_TELEFÓNICO",W393="ENVÍO"),0,IF(Y393="TIPO I",'BASE LIQUIDACION REDEBAN 2025'!$B$10,IF(Y393="TIPO II",'BASE LIQUIDACION REDEBAN 2025'!$B$11,IF(Y393="TIPO III",'BASE LIQUIDACION REDEBAN 2025'!$B$12,'BASE LIQUIDACION REDEBAN 2025'!$B$13))))</f>
        <v>0</v>
      </c>
      <c r="AF393" s="86">
        <f t="shared" si="6"/>
        <v>41241.0800752</v>
      </c>
      <c r="AG393" s="141"/>
      <c r="AH393" s="141"/>
    </row>
    <row r="394" spans="1:34" s="78" customFormat="1" ht="13.15">
      <c r="A394" s="8" t="s">
        <v>80</v>
      </c>
      <c r="B394" s="94" t="str">
        <f>VLOOKUP(A394,'CENTRO DE COSTOS'!A:D,4,FALSE)</f>
        <v>JOSE MAURICIO HERNANDEZ ROJAS</v>
      </c>
      <c r="C394" s="94" t="str">
        <f>VLOOKUP(A394,'CENTRO DE COSTOS'!A:D,2,FALSE)</f>
        <v>0004-0001</v>
      </c>
      <c r="D394" s="8">
        <v>13836</v>
      </c>
      <c r="E394" s="8">
        <v>2763742</v>
      </c>
      <c r="F394" s="8">
        <v>58754</v>
      </c>
      <c r="G394" s="94" t="s">
        <v>1977</v>
      </c>
      <c r="H394" s="8" t="s">
        <v>685</v>
      </c>
      <c r="I394" s="8" t="s">
        <v>2922</v>
      </c>
      <c r="J394" s="8" t="s">
        <v>3041</v>
      </c>
      <c r="K394" s="8" t="s">
        <v>160</v>
      </c>
      <c r="L394" s="8" t="s">
        <v>3042</v>
      </c>
      <c r="M394" s="183">
        <v>45919.333333333343</v>
      </c>
      <c r="N394" s="183">
        <v>45920.519444444442</v>
      </c>
      <c r="O394" s="94" t="s">
        <v>1324</v>
      </c>
      <c r="P394" s="8" t="s">
        <v>1333</v>
      </c>
      <c r="Q394" s="8" t="s">
        <v>1326</v>
      </c>
      <c r="R394" s="8" t="s">
        <v>1470</v>
      </c>
      <c r="S394" s="94"/>
      <c r="T394" s="90"/>
      <c r="U394" s="8" t="s">
        <v>1328</v>
      </c>
      <c r="V394" s="8" t="s">
        <v>3043</v>
      </c>
      <c r="W394" s="8" t="s">
        <v>165</v>
      </c>
      <c r="X394" s="8" t="s">
        <v>3044</v>
      </c>
      <c r="Y394" s="8" t="s">
        <v>28</v>
      </c>
      <c r="Z394" s="8" t="s">
        <v>177</v>
      </c>
      <c r="AA394" s="8" t="s">
        <v>1275</v>
      </c>
      <c r="AB394" s="8">
        <v>1</v>
      </c>
      <c r="AC394" s="8">
        <v>0</v>
      </c>
      <c r="AD394" s="86">
        <f>IF(W394="SOPORTE_TELEFÓNICO",'BASE LIQUIDACION REDEBAN 2025'!$B$19,IF(W394="ENVÍO",'BASE LIQUIDACION REDEBAN 2025'!$C$2,IF(Y394="TIPO I",'BASE LIQUIDACION REDEBAN 2025'!$C$2,IF(Y394="TIPO II",'BASE LIQUIDACION REDEBAN 2025'!$C$3,IF(Y394="TIPO III",'BASE LIQUIDACION REDEBAN 2025'!$C$4,IF(Y394="TIPO IV",'BASE LIQUIDACION REDEBAN 2025'!$C$5,IF(Z394="AEREO",'BASE LIQUIDACION REDEBAN 2025'!$B$6,'BASE LIQUIDACION REDEBAN 2025'!$C$5)))))))</f>
        <v>144967.87232000002</v>
      </c>
      <c r="AE394" s="86">
        <f>IF(OR(W394="SOPORTE_TELEFÓNICO",W394="ENVÍO"),0,IF(Y394="TIPO I",'BASE LIQUIDACION REDEBAN 2025'!$B$10,IF(Y394="TIPO II",'BASE LIQUIDACION REDEBAN 2025'!$B$11,IF(Y394="TIPO III",'BASE LIQUIDACION REDEBAN 2025'!$B$12,'BASE LIQUIDACION REDEBAN 2025'!$B$13))))</f>
        <v>140395.6348884</v>
      </c>
      <c r="AF394" s="86">
        <f t="shared" si="6"/>
        <v>144967.87232000002</v>
      </c>
      <c r="AG394" s="141"/>
      <c r="AH394" s="141"/>
    </row>
    <row r="395" spans="1:34" s="78" customFormat="1" ht="13.15">
      <c r="A395" s="8" t="s">
        <v>72</v>
      </c>
      <c r="B395" s="94" t="str">
        <f>VLOOKUP(A395,'CENTRO DE COSTOS'!A:D,4,FALSE)</f>
        <v>MIGUEL JULIÁN HERNÁNDEZ GUARÍN</v>
      </c>
      <c r="C395" s="94" t="str">
        <f>VLOOKUP(A395,'CENTRO DE COSTOS'!A:D,2,FALSE)</f>
        <v>0004-0008</v>
      </c>
      <c r="D395" s="8">
        <v>68276</v>
      </c>
      <c r="E395" s="8">
        <v>2763420</v>
      </c>
      <c r="F395" s="8">
        <v>40163</v>
      </c>
      <c r="G395" s="94" t="s">
        <v>1977</v>
      </c>
      <c r="H395" s="8" t="s">
        <v>224</v>
      </c>
      <c r="I395" s="8" t="s">
        <v>2314</v>
      </c>
      <c r="J395" s="8" t="s">
        <v>3045</v>
      </c>
      <c r="K395" s="8" t="s">
        <v>160</v>
      </c>
      <c r="L395" s="8" t="s">
        <v>3046</v>
      </c>
      <c r="M395" s="183">
        <v>45918.74722222222</v>
      </c>
      <c r="N395" s="183">
        <v>45919.607638888891</v>
      </c>
      <c r="O395" s="94" t="s">
        <v>1324</v>
      </c>
      <c r="P395" s="8" t="s">
        <v>1333</v>
      </c>
      <c r="Q395" s="8" t="s">
        <v>1512</v>
      </c>
      <c r="R395" s="8" t="s">
        <v>1512</v>
      </c>
      <c r="S395" s="94"/>
      <c r="T395" s="90"/>
      <c r="U395" s="8" t="s">
        <v>1328</v>
      </c>
      <c r="V395" s="8" t="s">
        <v>3047</v>
      </c>
      <c r="W395" s="8" t="s">
        <v>165</v>
      </c>
      <c r="X395" s="8" t="s">
        <v>3048</v>
      </c>
      <c r="Y395" s="8" t="s">
        <v>25</v>
      </c>
      <c r="Z395" s="8" t="s">
        <v>177</v>
      </c>
      <c r="AA395" s="8" t="s">
        <v>747</v>
      </c>
      <c r="AB395" s="8">
        <v>1</v>
      </c>
      <c r="AC395" s="8">
        <v>0</v>
      </c>
      <c r="AD395" s="86">
        <f>IF(W395="SOPORTE_TELEFÓNICO",'BASE LIQUIDACION REDEBAN 2025'!$B$19,IF(W395="ENVÍO",'BASE LIQUIDACION REDEBAN 2025'!$C$2,IF(Y395="TIPO I",'BASE LIQUIDACION REDEBAN 2025'!$C$2,IF(Y395="TIPO II",'BASE LIQUIDACION REDEBAN 2025'!$C$3,IF(Y395="TIPO III",'BASE LIQUIDACION REDEBAN 2025'!$C$4,IF(Y395="TIPO IV",'BASE LIQUIDACION REDEBAN 2025'!$C$5,IF(Z395="AEREO",'BASE LIQUIDACION REDEBAN 2025'!$B$6,'BASE LIQUIDACION REDEBAN 2025'!$C$5)))))))</f>
        <v>65960.072302</v>
      </c>
      <c r="AE395" s="86">
        <f>IF(OR(W395="SOPORTE_TELEFÓNICO",W395="ENVÍO"),0,IF(Y395="TIPO I",'BASE LIQUIDACION REDEBAN 2025'!$B$10,IF(Y395="TIPO II",'BASE LIQUIDACION REDEBAN 2025'!$B$11,IF(Y395="TIPO III",'BASE LIQUIDACION REDEBAN 2025'!$B$12,'BASE LIQUIDACION REDEBAN 2025'!$B$13))))</f>
        <v>75096.394270399993</v>
      </c>
      <c r="AF395" s="86">
        <f t="shared" si="6"/>
        <v>65960.072302</v>
      </c>
      <c r="AG395" s="141"/>
      <c r="AH395" s="141"/>
    </row>
    <row r="396" spans="1:34" s="78" customFormat="1" ht="13.15">
      <c r="A396" s="8" t="s">
        <v>97</v>
      </c>
      <c r="B396" s="94" t="str">
        <f>VLOOKUP(A396,'CENTRO DE COSTOS'!A:D,4,FALSE)</f>
        <v>JOSE MAURICIO HERNANDEZ ROJAS</v>
      </c>
      <c r="C396" s="94" t="str">
        <f>VLOOKUP(A396,'CENTRO DE COSTOS'!A:D,2,FALSE)</f>
        <v>0004-0001</v>
      </c>
      <c r="D396" s="8">
        <v>70771</v>
      </c>
      <c r="E396" s="8">
        <v>2763409</v>
      </c>
      <c r="F396" s="8">
        <v>78200</v>
      </c>
      <c r="G396" s="94" t="s">
        <v>1977</v>
      </c>
      <c r="H396" s="8" t="s">
        <v>333</v>
      </c>
      <c r="I396" s="8" t="s">
        <v>333</v>
      </c>
      <c r="J396" s="8" t="s">
        <v>3049</v>
      </c>
      <c r="K396" s="8" t="s">
        <v>160</v>
      </c>
      <c r="L396" s="8" t="s">
        <v>3050</v>
      </c>
      <c r="M396" s="183">
        <v>45918.731944444437</v>
      </c>
      <c r="N396" s="183">
        <v>45923.53125</v>
      </c>
      <c r="O396" s="94" t="s">
        <v>1324</v>
      </c>
      <c r="P396" s="8" t="s">
        <v>1333</v>
      </c>
      <c r="Q396" s="8" t="s">
        <v>1375</v>
      </c>
      <c r="R396" s="8" t="s">
        <v>1444</v>
      </c>
      <c r="S396" s="94"/>
      <c r="T396" s="90"/>
      <c r="U396" s="8" t="s">
        <v>1328</v>
      </c>
      <c r="V396" s="8" t="s">
        <v>3051</v>
      </c>
      <c r="W396" s="8" t="s">
        <v>165</v>
      </c>
      <c r="X396" s="8" t="s">
        <v>3052</v>
      </c>
      <c r="Y396" s="8" t="s">
        <v>167</v>
      </c>
      <c r="Z396" s="8" t="s">
        <v>177</v>
      </c>
      <c r="AA396" s="8" t="s">
        <v>339</v>
      </c>
      <c r="AB396" s="8">
        <v>1</v>
      </c>
      <c r="AC396" s="8">
        <v>0</v>
      </c>
      <c r="AD396" s="86">
        <f>IF(W396="SOPORTE_TELEFÓNICO",'BASE LIQUIDACION REDEBAN 2025'!$B$19,IF(W396="ENVÍO",'BASE LIQUIDACION REDEBAN 2025'!$C$2,IF(Y396="TIPO I",'BASE LIQUIDACION REDEBAN 2025'!$C$2,IF(Y396="TIPO II",'BASE LIQUIDACION REDEBAN 2025'!$C$3,IF(Y396="TIPO III",'BASE LIQUIDACION REDEBAN 2025'!$C$4,IF(Y396="TIPO IV",'BASE LIQUIDACION REDEBAN 2025'!$C$5,IF(Z396="AEREO",'BASE LIQUIDACION REDEBAN 2025'!$B$6,'BASE LIQUIDACION REDEBAN 2025'!$C$5)))))))</f>
        <v>479588.87655000004</v>
      </c>
      <c r="AE396" s="86">
        <f>IF(OR(W396="SOPORTE_TELEFÓNICO",W396="ENVÍO"),0,IF(Y396="TIPO I",'BASE LIQUIDACION REDEBAN 2025'!$B$10,IF(Y396="TIPO II",'BASE LIQUIDACION REDEBAN 2025'!$B$11,IF(Y396="TIPO III",'BASE LIQUIDACION REDEBAN 2025'!$B$12,'BASE LIQUIDACION REDEBAN 2025'!$B$13))))</f>
        <v>196536.5258152</v>
      </c>
      <c r="AF396" s="86">
        <f t="shared" si="6"/>
        <v>479588.87655000004</v>
      </c>
      <c r="AG396" s="141"/>
      <c r="AH396" s="141"/>
    </row>
    <row r="397" spans="1:34" s="78" customFormat="1" ht="13.15">
      <c r="A397" s="8" t="s">
        <v>90</v>
      </c>
      <c r="B397" s="94" t="str">
        <f>VLOOKUP(A397,'CENTRO DE COSTOS'!A:D,4,FALSE)</f>
        <v>JUAN SEBASTIÁN RÍOS CASTRILLÓN</v>
      </c>
      <c r="C397" s="94" t="str">
        <f>VLOOKUP(A397,'CENTRO DE COSTOS'!A:D,2,FALSE)</f>
        <v>0004-0005</v>
      </c>
      <c r="D397" s="8">
        <v>5001</v>
      </c>
      <c r="E397" s="8">
        <v>2763164</v>
      </c>
      <c r="F397" s="8">
        <v>70710</v>
      </c>
      <c r="G397" s="94" t="s">
        <v>1977</v>
      </c>
      <c r="H397" s="8" t="s">
        <v>249</v>
      </c>
      <c r="I397" s="8" t="s">
        <v>90</v>
      </c>
      <c r="J397" s="8" t="s">
        <v>3053</v>
      </c>
      <c r="K397" s="8" t="s">
        <v>160</v>
      </c>
      <c r="L397" s="8" t="s">
        <v>3054</v>
      </c>
      <c r="M397" s="183">
        <v>45918.711805555547</v>
      </c>
      <c r="N397" s="183">
        <v>45919.611805555563</v>
      </c>
      <c r="O397" s="94" t="s">
        <v>1324</v>
      </c>
      <c r="P397" s="8" t="s">
        <v>1333</v>
      </c>
      <c r="Q397" s="8" t="s">
        <v>1368</v>
      </c>
      <c r="R397" s="8" t="s">
        <v>1341</v>
      </c>
      <c r="S397" s="94"/>
      <c r="T397" s="90"/>
      <c r="U397" s="8" t="s">
        <v>1328</v>
      </c>
      <c r="V397" s="8" t="s">
        <v>3055</v>
      </c>
      <c r="W397" s="8" t="s">
        <v>165</v>
      </c>
      <c r="X397" s="8" t="s">
        <v>3056</v>
      </c>
      <c r="Y397" s="8" t="s">
        <v>25</v>
      </c>
      <c r="Z397" s="8" t="s">
        <v>177</v>
      </c>
      <c r="AA397" s="8" t="s">
        <v>1760</v>
      </c>
      <c r="AB397" s="8">
        <v>1</v>
      </c>
      <c r="AC397" s="8">
        <v>0</v>
      </c>
      <c r="AD397" s="86">
        <f>IF(W397="SOPORTE_TELEFÓNICO",'BASE LIQUIDACION REDEBAN 2025'!$B$19,IF(W397="ENVÍO",'BASE LIQUIDACION REDEBAN 2025'!$C$2,IF(Y397="TIPO I",'BASE LIQUIDACION REDEBAN 2025'!$C$2,IF(Y397="TIPO II",'BASE LIQUIDACION REDEBAN 2025'!$C$3,IF(Y397="TIPO III",'BASE LIQUIDACION REDEBAN 2025'!$C$4,IF(Y397="TIPO IV",'BASE LIQUIDACION REDEBAN 2025'!$C$5,IF(Z397="AEREO",'BASE LIQUIDACION REDEBAN 2025'!$B$6,'BASE LIQUIDACION REDEBAN 2025'!$C$5)))))))</f>
        <v>65960.072302</v>
      </c>
      <c r="AE397" s="86">
        <f>IF(OR(W397="SOPORTE_TELEFÓNICO",W397="ENVÍO"),0,IF(Y397="TIPO I",'BASE LIQUIDACION REDEBAN 2025'!$B$10,IF(Y397="TIPO II",'BASE LIQUIDACION REDEBAN 2025'!$B$11,IF(Y397="TIPO III",'BASE LIQUIDACION REDEBAN 2025'!$B$12,'BASE LIQUIDACION REDEBAN 2025'!$B$13))))</f>
        <v>75096.394270399993</v>
      </c>
      <c r="AF397" s="86">
        <f t="shared" si="6"/>
        <v>65960.072302</v>
      </c>
      <c r="AG397" s="141"/>
      <c r="AH397" s="141"/>
    </row>
    <row r="398" spans="1:34" s="78" customFormat="1" ht="13.15">
      <c r="A398" s="8" t="s">
        <v>72</v>
      </c>
      <c r="B398" s="94" t="str">
        <f>VLOOKUP(A398,'CENTRO DE COSTOS'!A:D,4,FALSE)</f>
        <v>MIGUEL JULIÁN HERNÁNDEZ GUARÍN</v>
      </c>
      <c r="C398" s="94" t="str">
        <f>VLOOKUP(A398,'CENTRO DE COSTOS'!A:D,2,FALSE)</f>
        <v>0004-0008</v>
      </c>
      <c r="D398" s="8">
        <v>68001</v>
      </c>
      <c r="E398" s="8">
        <v>2763061</v>
      </c>
      <c r="F398" s="8">
        <v>31585</v>
      </c>
      <c r="G398" s="94" t="s">
        <v>1977</v>
      </c>
      <c r="H398" s="8" t="s">
        <v>224</v>
      </c>
      <c r="I398" s="8" t="s">
        <v>72</v>
      </c>
      <c r="J398" s="8" t="s">
        <v>3057</v>
      </c>
      <c r="K398" s="8" t="s">
        <v>160</v>
      </c>
      <c r="L398" s="8" t="s">
        <v>3058</v>
      </c>
      <c r="M398" s="183">
        <v>45918.710416666669</v>
      </c>
      <c r="N398" s="183">
        <v>45919.618750000001</v>
      </c>
      <c r="O398" s="94" t="s">
        <v>1324</v>
      </c>
      <c r="P398" s="8" t="s">
        <v>1333</v>
      </c>
      <c r="Q398" s="8" t="s">
        <v>1351</v>
      </c>
      <c r="R398" s="8" t="s">
        <v>1352</v>
      </c>
      <c r="S398" s="94"/>
      <c r="T398" s="90"/>
      <c r="U398" s="8" t="s">
        <v>1328</v>
      </c>
      <c r="V398" s="8" t="s">
        <v>3059</v>
      </c>
      <c r="W398" s="8" t="s">
        <v>165</v>
      </c>
      <c r="X398" s="8" t="s">
        <v>3060</v>
      </c>
      <c r="Y398" s="8" t="s">
        <v>25</v>
      </c>
      <c r="Z398" s="8" t="s">
        <v>177</v>
      </c>
      <c r="AA398" s="8" t="s">
        <v>1400</v>
      </c>
      <c r="AB398" s="8">
        <v>1</v>
      </c>
      <c r="AC398" s="8">
        <v>0</v>
      </c>
      <c r="AD398" s="86">
        <f>IF(W398="SOPORTE_TELEFÓNICO",'BASE LIQUIDACION REDEBAN 2025'!$B$19,IF(W398="ENVÍO",'BASE LIQUIDACION REDEBAN 2025'!$C$2,IF(Y398="TIPO I",'BASE LIQUIDACION REDEBAN 2025'!$C$2,IF(Y398="TIPO II",'BASE LIQUIDACION REDEBAN 2025'!$C$3,IF(Y398="TIPO III",'BASE LIQUIDACION REDEBAN 2025'!$C$4,IF(Y398="TIPO IV",'BASE LIQUIDACION REDEBAN 2025'!$C$5,IF(Z398="AEREO",'BASE LIQUIDACION REDEBAN 2025'!$B$6,'BASE LIQUIDACION REDEBAN 2025'!$C$5)))))))</f>
        <v>65960.072302</v>
      </c>
      <c r="AE398" s="86">
        <f>IF(OR(W398="SOPORTE_TELEFÓNICO",W398="ENVÍO"),0,IF(Y398="TIPO I",'BASE LIQUIDACION REDEBAN 2025'!$B$10,IF(Y398="TIPO II",'BASE LIQUIDACION REDEBAN 2025'!$B$11,IF(Y398="TIPO III",'BASE LIQUIDACION REDEBAN 2025'!$B$12,'BASE LIQUIDACION REDEBAN 2025'!$B$13))))</f>
        <v>75096.394270399993</v>
      </c>
      <c r="AF398" s="86">
        <f t="shared" si="6"/>
        <v>65960.072302</v>
      </c>
      <c r="AG398" s="141"/>
      <c r="AH398" s="141"/>
    </row>
    <row r="399" spans="1:34" s="78" customFormat="1" ht="13.15">
      <c r="A399" s="8" t="s">
        <v>76</v>
      </c>
      <c r="B399" s="94" t="str">
        <f>VLOOKUP(A399,'CENTRO DE COSTOS'!A:D,4,FALSE)</f>
        <v>DIEGO FERNANDO HENAO CARDONA</v>
      </c>
      <c r="C399" s="94" t="str">
        <f>VLOOKUP(A399,'CENTRO DE COSTOS'!A:D,2,FALSE)</f>
        <v>0004-0003</v>
      </c>
      <c r="D399" s="8">
        <v>76001</v>
      </c>
      <c r="E399" s="8">
        <v>2763135</v>
      </c>
      <c r="F399" s="8">
        <v>62730</v>
      </c>
      <c r="G399" s="94" t="s">
        <v>1977</v>
      </c>
      <c r="H399" s="8" t="s">
        <v>232</v>
      </c>
      <c r="I399" s="8" t="s">
        <v>76</v>
      </c>
      <c r="J399" s="8" t="s">
        <v>3061</v>
      </c>
      <c r="K399" s="8" t="s">
        <v>160</v>
      </c>
      <c r="L399" s="8" t="s">
        <v>3062</v>
      </c>
      <c r="M399" s="183">
        <v>45918.706250000003</v>
      </c>
      <c r="N399" s="183">
        <v>45919.631944444453</v>
      </c>
      <c r="O399" s="94" t="s">
        <v>1324</v>
      </c>
      <c r="P399" s="8" t="s">
        <v>1333</v>
      </c>
      <c r="Q399" s="8" t="s">
        <v>1423</v>
      </c>
      <c r="R399" s="8" t="s">
        <v>1341</v>
      </c>
      <c r="S399" s="94"/>
      <c r="T399" s="90"/>
      <c r="U399" s="8" t="s">
        <v>1328</v>
      </c>
      <c r="V399" s="8" t="s">
        <v>3063</v>
      </c>
      <c r="W399" s="8" t="s">
        <v>165</v>
      </c>
      <c r="X399" s="8" t="s">
        <v>3064</v>
      </c>
      <c r="Y399" s="8" t="s">
        <v>25</v>
      </c>
      <c r="Z399" s="8" t="s">
        <v>177</v>
      </c>
      <c r="AA399" s="8" t="s">
        <v>1498</v>
      </c>
      <c r="AB399" s="8">
        <v>1</v>
      </c>
      <c r="AC399" s="8">
        <v>0</v>
      </c>
      <c r="AD399" s="86">
        <f>IF(W399="SOPORTE_TELEFÓNICO",'BASE LIQUIDACION REDEBAN 2025'!$B$19,IF(W399="ENVÍO",'BASE LIQUIDACION REDEBAN 2025'!$C$2,IF(Y399="TIPO I",'BASE LIQUIDACION REDEBAN 2025'!$C$2,IF(Y399="TIPO II",'BASE LIQUIDACION REDEBAN 2025'!$C$3,IF(Y399="TIPO III",'BASE LIQUIDACION REDEBAN 2025'!$C$4,IF(Y399="TIPO IV",'BASE LIQUIDACION REDEBAN 2025'!$C$5,IF(Z399="AEREO",'BASE LIQUIDACION REDEBAN 2025'!$B$6,'BASE LIQUIDACION REDEBAN 2025'!$C$5)))))))</f>
        <v>65960.072302</v>
      </c>
      <c r="AE399" s="86">
        <f>IF(OR(W399="SOPORTE_TELEFÓNICO",W399="ENVÍO"),0,IF(Y399="TIPO I",'BASE LIQUIDACION REDEBAN 2025'!$B$10,IF(Y399="TIPO II",'BASE LIQUIDACION REDEBAN 2025'!$B$11,IF(Y399="TIPO III",'BASE LIQUIDACION REDEBAN 2025'!$B$12,'BASE LIQUIDACION REDEBAN 2025'!$B$13))))</f>
        <v>75096.394270399993</v>
      </c>
      <c r="AF399" s="86">
        <f t="shared" si="6"/>
        <v>65960.072302</v>
      </c>
      <c r="AG399" s="141"/>
      <c r="AH399" s="141"/>
    </row>
    <row r="400" spans="1:34" s="78" customFormat="1" ht="13.15">
      <c r="A400" s="8" t="s">
        <v>68</v>
      </c>
      <c r="B400" s="94" t="str">
        <f>VLOOKUP(A400,'CENTRO DE COSTOS'!A:D,4,FALSE)</f>
        <v>WILLIAM ASDRUBAL ROZO ROZO</v>
      </c>
      <c r="C400" s="94" t="str">
        <f>VLOOKUP(A400,'CENTRO DE COSTOS'!A:D,2,FALSE)</f>
        <v>0004-0004</v>
      </c>
      <c r="D400" s="8">
        <v>25175</v>
      </c>
      <c r="E400" s="8">
        <v>2762387</v>
      </c>
      <c r="F400" s="8">
        <v>49954</v>
      </c>
      <c r="G400" s="94" t="s">
        <v>1977</v>
      </c>
      <c r="H400" s="8" t="s">
        <v>417</v>
      </c>
      <c r="I400" s="8" t="s">
        <v>3065</v>
      </c>
      <c r="J400" s="8" t="s">
        <v>3066</v>
      </c>
      <c r="K400" s="8" t="s">
        <v>160</v>
      </c>
      <c r="L400" s="8" t="s">
        <v>3067</v>
      </c>
      <c r="M400" s="183">
        <v>45918.646527777782</v>
      </c>
      <c r="N400" s="183">
        <v>45919.602083333331</v>
      </c>
      <c r="O400" s="94" t="s">
        <v>1324</v>
      </c>
      <c r="P400" s="8" t="s">
        <v>1325</v>
      </c>
      <c r="Q400" s="8" t="s">
        <v>1464</v>
      </c>
      <c r="R400" s="8" t="s">
        <v>1465</v>
      </c>
      <c r="S400" s="94"/>
      <c r="T400" s="90"/>
      <c r="U400" s="8" t="s">
        <v>1328</v>
      </c>
      <c r="V400" s="8" t="s">
        <v>3068</v>
      </c>
      <c r="W400" s="8" t="s">
        <v>165</v>
      </c>
      <c r="X400" s="8" t="s">
        <v>3069</v>
      </c>
      <c r="Y400" s="8" t="s">
        <v>28</v>
      </c>
      <c r="Z400" s="8" t="s">
        <v>177</v>
      </c>
      <c r="AA400" s="8" t="s">
        <v>541</v>
      </c>
      <c r="AB400" s="8">
        <v>1</v>
      </c>
      <c r="AC400" s="8">
        <v>0</v>
      </c>
      <c r="AD400" s="86">
        <f>IF(W400="SOPORTE_TELEFÓNICO",'BASE LIQUIDACION REDEBAN 2025'!$B$19,IF(W400="ENVÍO",'BASE LIQUIDACION REDEBAN 2025'!$C$2,IF(Y400="TIPO I",'BASE LIQUIDACION REDEBAN 2025'!$C$2,IF(Y400="TIPO II",'BASE LIQUIDACION REDEBAN 2025'!$C$3,IF(Y400="TIPO III",'BASE LIQUIDACION REDEBAN 2025'!$C$4,IF(Y400="TIPO IV",'BASE LIQUIDACION REDEBAN 2025'!$C$5,IF(Z400="AEREO",'BASE LIQUIDACION REDEBAN 2025'!$B$6,'BASE LIQUIDACION REDEBAN 2025'!$C$5)))))))</f>
        <v>144967.87232000002</v>
      </c>
      <c r="AE400" s="86">
        <f>IF(OR(W400="SOPORTE_TELEFÓNICO",W400="ENVÍO"),0,IF(Y400="TIPO I",'BASE LIQUIDACION REDEBAN 2025'!$B$10,IF(Y400="TIPO II",'BASE LIQUIDACION REDEBAN 2025'!$B$11,IF(Y400="TIPO III",'BASE LIQUIDACION REDEBAN 2025'!$B$12,'BASE LIQUIDACION REDEBAN 2025'!$B$13))))</f>
        <v>140395.6348884</v>
      </c>
      <c r="AF400" s="86">
        <f t="shared" si="6"/>
        <v>144967.87232000002</v>
      </c>
      <c r="AG400" s="141"/>
      <c r="AH400" s="141"/>
    </row>
    <row r="401" spans="1:34" s="78" customFormat="1" ht="13.15">
      <c r="A401" s="8" t="s">
        <v>76</v>
      </c>
      <c r="B401" s="94" t="str">
        <f>VLOOKUP(A401,'CENTRO DE COSTOS'!A:D,4,FALSE)</f>
        <v>DIEGO FERNANDO HENAO CARDONA</v>
      </c>
      <c r="C401" s="94" t="str">
        <f>VLOOKUP(A401,'CENTRO DE COSTOS'!A:D,2,FALSE)</f>
        <v>0004-0003</v>
      </c>
      <c r="D401" s="8">
        <v>76001</v>
      </c>
      <c r="E401" s="8">
        <v>2762232</v>
      </c>
      <c r="F401" s="8">
        <v>35661</v>
      </c>
      <c r="G401" s="94" t="s">
        <v>1977</v>
      </c>
      <c r="H401" s="8" t="s">
        <v>232</v>
      </c>
      <c r="I401" s="8" t="s">
        <v>76</v>
      </c>
      <c r="J401" s="8" t="s">
        <v>3070</v>
      </c>
      <c r="K401" s="8" t="s">
        <v>160</v>
      </c>
      <c r="L401" s="8" t="s">
        <v>3071</v>
      </c>
      <c r="M401" s="183">
        <v>45918.632638888892</v>
      </c>
      <c r="N401" s="183">
        <v>45919.577777777777</v>
      </c>
      <c r="O401" s="94" t="s">
        <v>1324</v>
      </c>
      <c r="P401" s="8" t="s">
        <v>1333</v>
      </c>
      <c r="Q401" s="8" t="s">
        <v>1676</v>
      </c>
      <c r="R401" s="8" t="s">
        <v>1677</v>
      </c>
      <c r="S401" s="94"/>
      <c r="T401" s="90"/>
      <c r="U401" s="8" t="s">
        <v>1328</v>
      </c>
      <c r="V401" s="8" t="s">
        <v>3072</v>
      </c>
      <c r="W401" s="8" t="s">
        <v>165</v>
      </c>
      <c r="X401" s="8" t="s">
        <v>3073</v>
      </c>
      <c r="Y401" s="8" t="s">
        <v>25</v>
      </c>
      <c r="Z401" s="8" t="s">
        <v>177</v>
      </c>
      <c r="AA401" s="8" t="s">
        <v>346</v>
      </c>
      <c r="AB401" s="8">
        <v>1</v>
      </c>
      <c r="AC401" s="8">
        <v>0</v>
      </c>
      <c r="AD401" s="86">
        <f>IF(W401="SOPORTE_TELEFÓNICO",'BASE LIQUIDACION REDEBAN 2025'!$B$19,IF(W401="ENVÍO",'BASE LIQUIDACION REDEBAN 2025'!$C$2,IF(Y401="TIPO I",'BASE LIQUIDACION REDEBAN 2025'!$C$2,IF(Y401="TIPO II",'BASE LIQUIDACION REDEBAN 2025'!$C$3,IF(Y401="TIPO III",'BASE LIQUIDACION REDEBAN 2025'!$C$4,IF(Y401="TIPO IV",'BASE LIQUIDACION REDEBAN 2025'!$C$5,IF(Z401="AEREO",'BASE LIQUIDACION REDEBAN 2025'!$B$6,'BASE LIQUIDACION REDEBAN 2025'!$C$5)))))))</f>
        <v>65960.072302</v>
      </c>
      <c r="AE401" s="86">
        <f>IF(OR(W401="SOPORTE_TELEFÓNICO",W401="ENVÍO"),0,IF(Y401="TIPO I",'BASE LIQUIDACION REDEBAN 2025'!$B$10,IF(Y401="TIPO II",'BASE LIQUIDACION REDEBAN 2025'!$B$11,IF(Y401="TIPO III",'BASE LIQUIDACION REDEBAN 2025'!$B$12,'BASE LIQUIDACION REDEBAN 2025'!$B$13))))</f>
        <v>75096.394270399993</v>
      </c>
      <c r="AF401" s="86">
        <f t="shared" si="6"/>
        <v>65960.072302</v>
      </c>
      <c r="AG401" s="141"/>
      <c r="AH401" s="141"/>
    </row>
    <row r="402" spans="1:34" s="78" customFormat="1" ht="13.15">
      <c r="A402" s="8" t="s">
        <v>98</v>
      </c>
      <c r="B402" s="94" t="str">
        <f>VLOOKUP(A402,'CENTRO DE COSTOS'!A:D,4,FALSE)</f>
        <v>MIGUEL JULIÁN HERNÁNDEZ GUARÍN</v>
      </c>
      <c r="C402" s="94" t="str">
        <f>VLOOKUP(A402,'CENTRO DE COSTOS'!A:D,2,FALSE)</f>
        <v>0004-0008</v>
      </c>
      <c r="D402" s="8">
        <v>15763</v>
      </c>
      <c r="E402" s="8">
        <v>2762105</v>
      </c>
      <c r="F402" s="8">
        <v>78814</v>
      </c>
      <c r="G402" s="94" t="s">
        <v>1977</v>
      </c>
      <c r="H402" s="8" t="s">
        <v>406</v>
      </c>
      <c r="I402" s="8" t="s">
        <v>3074</v>
      </c>
      <c r="J402" s="8" t="s">
        <v>3075</v>
      </c>
      <c r="K402" s="8" t="s">
        <v>160</v>
      </c>
      <c r="L402" s="8" t="s">
        <v>3076</v>
      </c>
      <c r="M402" s="183">
        <v>45918.620138888888</v>
      </c>
      <c r="N402" s="183">
        <v>45919.604166666657</v>
      </c>
      <c r="O402" s="94" t="s">
        <v>1324</v>
      </c>
      <c r="P402" s="8" t="s">
        <v>1333</v>
      </c>
      <c r="Q402" s="8" t="s">
        <v>1517</v>
      </c>
      <c r="R402" s="8" t="s">
        <v>1341</v>
      </c>
      <c r="S402" s="94"/>
      <c r="T402" s="90"/>
      <c r="U402" s="8" t="s">
        <v>1328</v>
      </c>
      <c r="V402" s="8" t="s">
        <v>3077</v>
      </c>
      <c r="W402" s="8" t="s">
        <v>165</v>
      </c>
      <c r="X402" s="8" t="s">
        <v>3078</v>
      </c>
      <c r="Y402" s="8" t="s">
        <v>28</v>
      </c>
      <c r="Z402" s="8" t="s">
        <v>177</v>
      </c>
      <c r="AA402" s="8" t="s">
        <v>411</v>
      </c>
      <c r="AB402" s="8">
        <v>1</v>
      </c>
      <c r="AC402" s="8">
        <v>0</v>
      </c>
      <c r="AD402" s="86">
        <f>IF(W402="SOPORTE_TELEFÓNICO",'BASE LIQUIDACION REDEBAN 2025'!$B$19,IF(W402="ENVÍO",'BASE LIQUIDACION REDEBAN 2025'!$C$2,IF(Y402="TIPO I",'BASE LIQUIDACION REDEBAN 2025'!$C$2,IF(Y402="TIPO II",'BASE LIQUIDACION REDEBAN 2025'!$C$3,IF(Y402="TIPO III",'BASE LIQUIDACION REDEBAN 2025'!$C$4,IF(Y402="TIPO IV",'BASE LIQUIDACION REDEBAN 2025'!$C$5,IF(Z402="AEREO",'BASE LIQUIDACION REDEBAN 2025'!$B$6,'BASE LIQUIDACION REDEBAN 2025'!$C$5)))))))</f>
        <v>144967.87232000002</v>
      </c>
      <c r="AE402" s="86">
        <f>IF(OR(W402="SOPORTE_TELEFÓNICO",W402="ENVÍO"),0,IF(Y402="TIPO I",'BASE LIQUIDACION REDEBAN 2025'!$B$10,IF(Y402="TIPO II",'BASE LIQUIDACION REDEBAN 2025'!$B$11,IF(Y402="TIPO III",'BASE LIQUIDACION REDEBAN 2025'!$B$12,'BASE LIQUIDACION REDEBAN 2025'!$B$13))))</f>
        <v>140395.6348884</v>
      </c>
      <c r="AF402" s="86">
        <f t="shared" si="6"/>
        <v>144967.87232000002</v>
      </c>
      <c r="AG402" s="141"/>
      <c r="AH402" s="141"/>
    </row>
    <row r="403" spans="1:34" s="78" customFormat="1" ht="13.15">
      <c r="A403" s="8" t="s">
        <v>91</v>
      </c>
      <c r="B403" s="94" t="str">
        <f>VLOOKUP(A403,'CENTRO DE COSTOS'!A:D,4,FALSE)</f>
        <v>JOSE MAURICIO HERNANDEZ ROJAS</v>
      </c>
      <c r="C403" s="94" t="str">
        <f>VLOOKUP(A403,'CENTRO DE COSTOS'!A:D,2,FALSE)</f>
        <v>0004-0001</v>
      </c>
      <c r="D403" s="8">
        <v>23001</v>
      </c>
      <c r="E403" s="8">
        <v>2762003</v>
      </c>
      <c r="F403" s="8">
        <v>76143</v>
      </c>
      <c r="G403" s="94" t="s">
        <v>1977</v>
      </c>
      <c r="H403" s="8" t="s">
        <v>193</v>
      </c>
      <c r="I403" s="8" t="s">
        <v>91</v>
      </c>
      <c r="J403" s="8" t="s">
        <v>3079</v>
      </c>
      <c r="K403" s="8" t="s">
        <v>160</v>
      </c>
      <c r="L403" s="8" t="s">
        <v>3080</v>
      </c>
      <c r="M403" s="183">
        <v>45918.618750000001</v>
      </c>
      <c r="N403" s="183">
        <v>45919.573611111111</v>
      </c>
      <c r="O403" s="94" t="s">
        <v>1324</v>
      </c>
      <c r="P403" s="8" t="s">
        <v>1333</v>
      </c>
      <c r="Q403" s="8" t="s">
        <v>1340</v>
      </c>
      <c r="R403" s="8" t="s">
        <v>1341</v>
      </c>
      <c r="S403" s="94"/>
      <c r="T403" s="90"/>
      <c r="U403" s="8" t="s">
        <v>1328</v>
      </c>
      <c r="V403" s="8" t="s">
        <v>3081</v>
      </c>
      <c r="W403" s="8" t="s">
        <v>165</v>
      </c>
      <c r="X403" s="8" t="s">
        <v>3082</v>
      </c>
      <c r="Y403" s="8" t="s">
        <v>25</v>
      </c>
      <c r="Z403" s="8" t="s">
        <v>177</v>
      </c>
      <c r="AA403" s="8" t="s">
        <v>1493</v>
      </c>
      <c r="AB403" s="8">
        <v>1</v>
      </c>
      <c r="AC403" s="8">
        <v>0</v>
      </c>
      <c r="AD403" s="86">
        <f>IF(W403="SOPORTE_TELEFÓNICO",'BASE LIQUIDACION REDEBAN 2025'!$B$19,IF(W403="ENVÍO",'BASE LIQUIDACION REDEBAN 2025'!$C$2,IF(Y403="TIPO I",'BASE LIQUIDACION REDEBAN 2025'!$C$2,IF(Y403="TIPO II",'BASE LIQUIDACION REDEBAN 2025'!$C$3,IF(Y403="TIPO III",'BASE LIQUIDACION REDEBAN 2025'!$C$4,IF(Y403="TIPO IV",'BASE LIQUIDACION REDEBAN 2025'!$C$5,IF(Z403="AEREO",'BASE LIQUIDACION REDEBAN 2025'!$B$6,'BASE LIQUIDACION REDEBAN 2025'!$C$5)))))))</f>
        <v>65960.072302</v>
      </c>
      <c r="AE403" s="86">
        <f>IF(OR(W403="SOPORTE_TELEFÓNICO",W403="ENVÍO"),0,IF(Y403="TIPO I",'BASE LIQUIDACION REDEBAN 2025'!$B$10,IF(Y403="TIPO II",'BASE LIQUIDACION REDEBAN 2025'!$B$11,IF(Y403="TIPO III",'BASE LIQUIDACION REDEBAN 2025'!$B$12,'BASE LIQUIDACION REDEBAN 2025'!$B$13))))</f>
        <v>75096.394270399993</v>
      </c>
      <c r="AF403" s="86">
        <f t="shared" si="6"/>
        <v>65960.072302</v>
      </c>
      <c r="AG403" s="141"/>
      <c r="AH403" s="141"/>
    </row>
    <row r="404" spans="1:34" s="78" customFormat="1" ht="13.15">
      <c r="A404" s="8" t="s">
        <v>90</v>
      </c>
      <c r="B404" s="94" t="str">
        <f>VLOOKUP(A404,'CENTRO DE COSTOS'!A:D,4,FALSE)</f>
        <v>JUAN SEBASTIÁN RÍOS CASTRILLÓN</v>
      </c>
      <c r="C404" s="94" t="str">
        <f>VLOOKUP(A404,'CENTRO DE COSTOS'!A:D,2,FALSE)</f>
        <v>0004-0005</v>
      </c>
      <c r="D404" s="8">
        <v>5148</v>
      </c>
      <c r="E404" s="8">
        <v>2761767</v>
      </c>
      <c r="F404" s="8">
        <v>73576</v>
      </c>
      <c r="G404" s="94" t="s">
        <v>1977</v>
      </c>
      <c r="H404" s="8" t="s">
        <v>249</v>
      </c>
      <c r="I404" s="8" t="s">
        <v>3083</v>
      </c>
      <c r="J404" s="8" t="s">
        <v>3084</v>
      </c>
      <c r="K404" s="8" t="s">
        <v>160</v>
      </c>
      <c r="L404" s="8" t="s">
        <v>3085</v>
      </c>
      <c r="M404" s="183">
        <v>45918.606944444437</v>
      </c>
      <c r="N404" s="183">
        <v>45920.470833333333</v>
      </c>
      <c r="O404" s="94" t="s">
        <v>1324</v>
      </c>
      <c r="P404" s="8" t="s">
        <v>1333</v>
      </c>
      <c r="Q404" s="8" t="s">
        <v>1340</v>
      </c>
      <c r="R404" s="8" t="s">
        <v>1341</v>
      </c>
      <c r="S404" s="94"/>
      <c r="T404" s="90"/>
      <c r="U404" s="8" t="s">
        <v>1328</v>
      </c>
      <c r="V404" s="8" t="s">
        <v>3086</v>
      </c>
      <c r="W404" s="8" t="s">
        <v>165</v>
      </c>
      <c r="X404" s="8" t="s">
        <v>3087</v>
      </c>
      <c r="Y404" s="8" t="s">
        <v>28</v>
      </c>
      <c r="Z404" s="8" t="s">
        <v>177</v>
      </c>
      <c r="AA404" s="8" t="s">
        <v>1783</v>
      </c>
      <c r="AB404" s="8">
        <v>1</v>
      </c>
      <c r="AC404" s="8">
        <v>0</v>
      </c>
      <c r="AD404" s="86">
        <f>IF(W404="SOPORTE_TELEFÓNICO",'BASE LIQUIDACION REDEBAN 2025'!$B$19,IF(W404="ENVÍO",'BASE LIQUIDACION REDEBAN 2025'!$C$2,IF(Y404="TIPO I",'BASE LIQUIDACION REDEBAN 2025'!$C$2,IF(Y404="TIPO II",'BASE LIQUIDACION REDEBAN 2025'!$C$3,IF(Y404="TIPO III",'BASE LIQUIDACION REDEBAN 2025'!$C$4,IF(Y404="TIPO IV",'BASE LIQUIDACION REDEBAN 2025'!$C$5,IF(Z404="AEREO",'BASE LIQUIDACION REDEBAN 2025'!$B$6,'BASE LIQUIDACION REDEBAN 2025'!$C$5)))))))</f>
        <v>144967.87232000002</v>
      </c>
      <c r="AE404" s="86">
        <f>IF(OR(W404="SOPORTE_TELEFÓNICO",W404="ENVÍO"),0,IF(Y404="TIPO I",'BASE LIQUIDACION REDEBAN 2025'!$B$10,IF(Y404="TIPO II",'BASE LIQUIDACION REDEBAN 2025'!$B$11,IF(Y404="TIPO III",'BASE LIQUIDACION REDEBAN 2025'!$B$12,'BASE LIQUIDACION REDEBAN 2025'!$B$13))))</f>
        <v>140395.6348884</v>
      </c>
      <c r="AF404" s="86">
        <f t="shared" si="6"/>
        <v>144967.87232000002</v>
      </c>
      <c r="AG404" s="141"/>
      <c r="AH404" s="141"/>
    </row>
    <row r="405" spans="1:34" s="78" customFormat="1" ht="13.15">
      <c r="A405" s="8" t="s">
        <v>76</v>
      </c>
      <c r="B405" s="94" t="str">
        <f>VLOOKUP(A405,'CENTRO DE COSTOS'!A:D,4,FALSE)</f>
        <v>DIEGO FERNANDO HENAO CARDONA</v>
      </c>
      <c r="C405" s="94" t="str">
        <f>VLOOKUP(A405,'CENTRO DE COSTOS'!A:D,2,FALSE)</f>
        <v>0004-0003</v>
      </c>
      <c r="D405" s="8">
        <v>76130</v>
      </c>
      <c r="E405" s="8">
        <v>2761388</v>
      </c>
      <c r="F405" s="8">
        <v>78755</v>
      </c>
      <c r="G405" s="94" t="s">
        <v>1977</v>
      </c>
      <c r="H405" s="8" t="s">
        <v>232</v>
      </c>
      <c r="I405" s="8" t="s">
        <v>3088</v>
      </c>
      <c r="J405" s="8" t="s">
        <v>3089</v>
      </c>
      <c r="K405" s="8" t="s">
        <v>160</v>
      </c>
      <c r="L405" s="8" t="s">
        <v>3090</v>
      </c>
      <c r="M405" s="183">
        <v>45918.584027777782</v>
      </c>
      <c r="N405" s="183">
        <v>45919.6</v>
      </c>
      <c r="O405" s="94" t="s">
        <v>1324</v>
      </c>
      <c r="P405" s="8" t="s">
        <v>1333</v>
      </c>
      <c r="Q405" s="8" t="s">
        <v>1334</v>
      </c>
      <c r="R405" s="8" t="s">
        <v>1340</v>
      </c>
      <c r="S405" s="94"/>
      <c r="T405" s="90"/>
      <c r="U405" s="8" t="s">
        <v>1328</v>
      </c>
      <c r="V405" s="8" t="s">
        <v>3091</v>
      </c>
      <c r="W405" s="8" t="s">
        <v>165</v>
      </c>
      <c r="X405" s="8" t="s">
        <v>3092</v>
      </c>
      <c r="Y405" s="8" t="s">
        <v>28</v>
      </c>
      <c r="Z405" s="8" t="s">
        <v>177</v>
      </c>
      <c r="AA405" s="8" t="s">
        <v>1200</v>
      </c>
      <c r="AB405" s="8">
        <v>1</v>
      </c>
      <c r="AC405" s="8">
        <v>0</v>
      </c>
      <c r="AD405" s="86">
        <f>IF(W405="SOPORTE_TELEFÓNICO",'BASE LIQUIDACION REDEBAN 2025'!$B$19,IF(W405="ENVÍO",'BASE LIQUIDACION REDEBAN 2025'!$C$2,IF(Y405="TIPO I",'BASE LIQUIDACION REDEBAN 2025'!$C$2,IF(Y405="TIPO II",'BASE LIQUIDACION REDEBAN 2025'!$C$3,IF(Y405="TIPO III",'BASE LIQUIDACION REDEBAN 2025'!$C$4,IF(Y405="TIPO IV",'BASE LIQUIDACION REDEBAN 2025'!$C$5,IF(Z405="AEREO",'BASE LIQUIDACION REDEBAN 2025'!$B$6,'BASE LIQUIDACION REDEBAN 2025'!$C$5)))))))</f>
        <v>144967.87232000002</v>
      </c>
      <c r="AE405" s="86">
        <f>IF(OR(W405="SOPORTE_TELEFÓNICO",W405="ENVÍO"),0,IF(Y405="TIPO I",'BASE LIQUIDACION REDEBAN 2025'!$B$10,IF(Y405="TIPO II",'BASE LIQUIDACION REDEBAN 2025'!$B$11,IF(Y405="TIPO III",'BASE LIQUIDACION REDEBAN 2025'!$B$12,'BASE LIQUIDACION REDEBAN 2025'!$B$13))))</f>
        <v>140395.6348884</v>
      </c>
      <c r="AF405" s="86">
        <f t="shared" si="6"/>
        <v>144967.87232000002</v>
      </c>
      <c r="AG405" s="141"/>
      <c r="AH405" s="141"/>
    </row>
    <row r="406" spans="1:34" s="78" customFormat="1" ht="13.15">
      <c r="A406" s="8" t="s">
        <v>97</v>
      </c>
      <c r="B406" s="94" t="str">
        <f>VLOOKUP(A406,'CENTRO DE COSTOS'!A:D,4,FALSE)</f>
        <v>JOSE MAURICIO HERNANDEZ ROJAS</v>
      </c>
      <c r="C406" s="94" t="str">
        <f>VLOOKUP(A406,'CENTRO DE COSTOS'!A:D,2,FALSE)</f>
        <v>0004-0001</v>
      </c>
      <c r="D406" s="8">
        <v>70215</v>
      </c>
      <c r="E406" s="8">
        <v>2761552</v>
      </c>
      <c r="F406" s="8">
        <v>32471</v>
      </c>
      <c r="G406" s="94" t="s">
        <v>1977</v>
      </c>
      <c r="H406" s="8" t="s">
        <v>333</v>
      </c>
      <c r="I406" s="8" t="s">
        <v>334</v>
      </c>
      <c r="J406" s="8" t="s">
        <v>3093</v>
      </c>
      <c r="K406" s="8" t="s">
        <v>160</v>
      </c>
      <c r="L406" s="8" t="s">
        <v>3094</v>
      </c>
      <c r="M406" s="183">
        <v>45918.579861111109</v>
      </c>
      <c r="N406" s="183">
        <v>45919.711805555547</v>
      </c>
      <c r="O406" s="94" t="s">
        <v>1324</v>
      </c>
      <c r="P406" s="8" t="s">
        <v>1333</v>
      </c>
      <c r="Q406" s="8" t="s">
        <v>1375</v>
      </c>
      <c r="R406" s="8" t="s">
        <v>1444</v>
      </c>
      <c r="S406" s="94"/>
      <c r="T406" s="90"/>
      <c r="U406" s="8" t="s">
        <v>1328</v>
      </c>
      <c r="V406" s="8" t="s">
        <v>3095</v>
      </c>
      <c r="W406" s="8" t="s">
        <v>165</v>
      </c>
      <c r="X406" s="8" t="s">
        <v>3096</v>
      </c>
      <c r="Y406" s="8" t="s">
        <v>28</v>
      </c>
      <c r="Z406" s="8" t="s">
        <v>177</v>
      </c>
      <c r="AA406" s="8" t="s">
        <v>339</v>
      </c>
      <c r="AB406" s="8">
        <v>1</v>
      </c>
      <c r="AC406" s="8">
        <v>0</v>
      </c>
      <c r="AD406" s="86">
        <f>IF(W406="SOPORTE_TELEFÓNICO",'BASE LIQUIDACION REDEBAN 2025'!$B$19,IF(W406="ENVÍO",'BASE LIQUIDACION REDEBAN 2025'!$C$2,IF(Y406="TIPO I",'BASE LIQUIDACION REDEBAN 2025'!$C$2,IF(Y406="TIPO II",'BASE LIQUIDACION REDEBAN 2025'!$C$3,IF(Y406="TIPO III",'BASE LIQUIDACION REDEBAN 2025'!$C$4,IF(Y406="TIPO IV",'BASE LIQUIDACION REDEBAN 2025'!$C$5,IF(Z406="AEREO",'BASE LIQUIDACION REDEBAN 2025'!$B$6,'BASE LIQUIDACION REDEBAN 2025'!$C$5)))))))</f>
        <v>144967.87232000002</v>
      </c>
      <c r="AE406" s="86">
        <f>IF(OR(W406="SOPORTE_TELEFÓNICO",W406="ENVÍO"),0,IF(Y406="TIPO I",'BASE LIQUIDACION REDEBAN 2025'!$B$10,IF(Y406="TIPO II",'BASE LIQUIDACION REDEBAN 2025'!$B$11,IF(Y406="TIPO III",'BASE LIQUIDACION REDEBAN 2025'!$B$12,'BASE LIQUIDACION REDEBAN 2025'!$B$13))))</f>
        <v>140395.6348884</v>
      </c>
      <c r="AF406" s="86">
        <f t="shared" si="6"/>
        <v>144967.87232000002</v>
      </c>
      <c r="AG406" s="141"/>
      <c r="AH406" s="141"/>
    </row>
    <row r="407" spans="1:34" s="78" customFormat="1" ht="13.15">
      <c r="A407" s="8" t="s">
        <v>90</v>
      </c>
      <c r="B407" s="94" t="str">
        <f>VLOOKUP(A407,'CENTRO DE COSTOS'!A:D,4,FALSE)</f>
        <v>JUAN SEBASTIÁN RÍOS CASTRILLÓN</v>
      </c>
      <c r="C407" s="94" t="str">
        <f>VLOOKUP(A407,'CENTRO DE COSTOS'!A:D,2,FALSE)</f>
        <v>0004-0005</v>
      </c>
      <c r="D407" s="8">
        <v>5001</v>
      </c>
      <c r="E407" s="8">
        <v>2761354</v>
      </c>
      <c r="F407" s="8">
        <v>41531</v>
      </c>
      <c r="G407" s="94" t="s">
        <v>1977</v>
      </c>
      <c r="H407" s="8" t="s">
        <v>249</v>
      </c>
      <c r="I407" s="8" t="s">
        <v>90</v>
      </c>
      <c r="J407" s="8" t="s">
        <v>3097</v>
      </c>
      <c r="K407" s="8" t="s">
        <v>160</v>
      </c>
      <c r="L407" s="8" t="s">
        <v>3098</v>
      </c>
      <c r="M407" s="183">
        <v>45918.570138888892</v>
      </c>
      <c r="N407" s="183">
        <v>45919.561111111107</v>
      </c>
      <c r="O407" s="94" t="s">
        <v>1324</v>
      </c>
      <c r="P407" s="8" t="s">
        <v>1333</v>
      </c>
      <c r="Q407" s="8" t="s">
        <v>1375</v>
      </c>
      <c r="R407" s="8" t="s">
        <v>1376</v>
      </c>
      <c r="S407" s="94"/>
      <c r="T407" s="90"/>
      <c r="U407" s="8" t="s">
        <v>1328</v>
      </c>
      <c r="V407" s="8" t="s">
        <v>3099</v>
      </c>
      <c r="W407" s="8" t="s">
        <v>165</v>
      </c>
      <c r="X407" s="8" t="s">
        <v>3100</v>
      </c>
      <c r="Y407" s="8" t="s">
        <v>25</v>
      </c>
      <c r="Z407" s="8" t="s">
        <v>177</v>
      </c>
      <c r="AA407" s="8" t="s">
        <v>1783</v>
      </c>
      <c r="AB407" s="8">
        <v>1</v>
      </c>
      <c r="AC407" s="8">
        <v>0</v>
      </c>
      <c r="AD407" s="86">
        <f>IF(W407="SOPORTE_TELEFÓNICO",'BASE LIQUIDACION REDEBAN 2025'!$B$19,IF(W407="ENVÍO",'BASE LIQUIDACION REDEBAN 2025'!$C$2,IF(Y407="TIPO I",'BASE LIQUIDACION REDEBAN 2025'!$C$2,IF(Y407="TIPO II",'BASE LIQUIDACION REDEBAN 2025'!$C$3,IF(Y407="TIPO III",'BASE LIQUIDACION REDEBAN 2025'!$C$4,IF(Y407="TIPO IV",'BASE LIQUIDACION REDEBAN 2025'!$C$5,IF(Z407="AEREO",'BASE LIQUIDACION REDEBAN 2025'!$B$6,'BASE LIQUIDACION REDEBAN 2025'!$C$5)))))))</f>
        <v>65960.072302</v>
      </c>
      <c r="AE407" s="86">
        <f>IF(OR(W407="SOPORTE_TELEFÓNICO",W407="ENVÍO"),0,IF(Y407="TIPO I",'BASE LIQUIDACION REDEBAN 2025'!$B$10,IF(Y407="TIPO II",'BASE LIQUIDACION REDEBAN 2025'!$B$11,IF(Y407="TIPO III",'BASE LIQUIDACION REDEBAN 2025'!$B$12,'BASE LIQUIDACION REDEBAN 2025'!$B$13))))</f>
        <v>75096.394270399993</v>
      </c>
      <c r="AF407" s="86">
        <f t="shared" si="6"/>
        <v>65960.072302</v>
      </c>
      <c r="AG407" s="141"/>
      <c r="AH407" s="141"/>
    </row>
    <row r="408" spans="1:34" s="78" customFormat="1" ht="13.15">
      <c r="A408" s="8" t="s">
        <v>94</v>
      </c>
      <c r="B408" s="94" t="str">
        <f>VLOOKUP(A408,'CENTRO DE COSTOS'!A:D,4,FALSE)</f>
        <v>DIEGO FERNANDO HENAO CARDONA</v>
      </c>
      <c r="C408" s="94" t="str">
        <f>VLOOKUP(A408,'CENTRO DE COSTOS'!A:D,2,FALSE)</f>
        <v>0004-0002</v>
      </c>
      <c r="D408" s="8">
        <v>66594</v>
      </c>
      <c r="E408" s="8">
        <v>2761424</v>
      </c>
      <c r="F408" s="8">
        <v>13036</v>
      </c>
      <c r="G408" s="94" t="s">
        <v>1977</v>
      </c>
      <c r="H408" s="8" t="s">
        <v>186</v>
      </c>
      <c r="I408" s="8" t="s">
        <v>3101</v>
      </c>
      <c r="J408" s="8" t="s">
        <v>3102</v>
      </c>
      <c r="K408" s="8" t="s">
        <v>160</v>
      </c>
      <c r="L408" s="8" t="s">
        <v>3103</v>
      </c>
      <c r="M408" s="183">
        <v>45918.558333333327</v>
      </c>
      <c r="N408" s="183">
        <v>45919.598611111112</v>
      </c>
      <c r="O408" s="94" t="s">
        <v>1324</v>
      </c>
      <c r="P408" s="8" t="s">
        <v>1333</v>
      </c>
      <c r="Q408" s="8" t="s">
        <v>1423</v>
      </c>
      <c r="R408" s="8" t="s">
        <v>1341</v>
      </c>
      <c r="S408" s="94"/>
      <c r="T408" s="90"/>
      <c r="U408" s="8" t="s">
        <v>1328</v>
      </c>
      <c r="V408" s="8" t="s">
        <v>3104</v>
      </c>
      <c r="W408" s="8" t="s">
        <v>165</v>
      </c>
      <c r="X408" s="8" t="s">
        <v>3105</v>
      </c>
      <c r="Y408" s="8" t="s">
        <v>28</v>
      </c>
      <c r="Z408" s="8" t="s">
        <v>177</v>
      </c>
      <c r="AA408" s="8" t="s">
        <v>275</v>
      </c>
      <c r="AB408" s="8">
        <v>1</v>
      </c>
      <c r="AC408" s="8">
        <v>0</v>
      </c>
      <c r="AD408" s="86">
        <f>IF(W408="SOPORTE_TELEFÓNICO",'BASE LIQUIDACION REDEBAN 2025'!$B$19,IF(W408="ENVÍO",'BASE LIQUIDACION REDEBAN 2025'!$C$2,IF(Y408="TIPO I",'BASE LIQUIDACION REDEBAN 2025'!$C$2,IF(Y408="TIPO II",'BASE LIQUIDACION REDEBAN 2025'!$C$3,IF(Y408="TIPO III",'BASE LIQUIDACION REDEBAN 2025'!$C$4,IF(Y408="TIPO IV",'BASE LIQUIDACION REDEBAN 2025'!$C$5,IF(Z408="AEREO",'BASE LIQUIDACION REDEBAN 2025'!$B$6,'BASE LIQUIDACION REDEBAN 2025'!$C$5)))))))</f>
        <v>144967.87232000002</v>
      </c>
      <c r="AE408" s="86">
        <f>IF(OR(W408="SOPORTE_TELEFÓNICO",W408="ENVÍO"),0,IF(Y408="TIPO I",'BASE LIQUIDACION REDEBAN 2025'!$B$10,IF(Y408="TIPO II",'BASE LIQUIDACION REDEBAN 2025'!$B$11,IF(Y408="TIPO III",'BASE LIQUIDACION REDEBAN 2025'!$B$12,'BASE LIQUIDACION REDEBAN 2025'!$B$13))))</f>
        <v>140395.6348884</v>
      </c>
      <c r="AF408" s="86">
        <f t="shared" si="6"/>
        <v>144967.87232000002</v>
      </c>
      <c r="AG408" s="141"/>
      <c r="AH408" s="141"/>
    </row>
    <row r="409" spans="1:34" s="78" customFormat="1" ht="13.15">
      <c r="A409" s="8" t="s">
        <v>91</v>
      </c>
      <c r="B409" s="94" t="str">
        <f>VLOOKUP(A409,'CENTRO DE COSTOS'!A:D,4,FALSE)</f>
        <v>JOSE MAURICIO HERNANDEZ ROJAS</v>
      </c>
      <c r="C409" s="94" t="str">
        <f>VLOOKUP(A409,'CENTRO DE COSTOS'!A:D,2,FALSE)</f>
        <v>0004-0001</v>
      </c>
      <c r="D409" s="8">
        <v>23001</v>
      </c>
      <c r="E409" s="8">
        <v>2761420</v>
      </c>
      <c r="F409" s="8">
        <v>77931</v>
      </c>
      <c r="G409" s="94" t="s">
        <v>1977</v>
      </c>
      <c r="H409" s="8" t="s">
        <v>193</v>
      </c>
      <c r="I409" s="8" t="s">
        <v>91</v>
      </c>
      <c r="J409" s="8" t="s">
        <v>3106</v>
      </c>
      <c r="K409" s="8" t="s">
        <v>160</v>
      </c>
      <c r="L409" s="8" t="s">
        <v>3107</v>
      </c>
      <c r="M409" s="183">
        <v>45918.556944444441</v>
      </c>
      <c r="N409" s="183">
        <v>45919.53402777778</v>
      </c>
      <c r="O409" s="94" t="s">
        <v>1324</v>
      </c>
      <c r="P409" s="8" t="s">
        <v>1333</v>
      </c>
      <c r="Q409" s="8" t="s">
        <v>1362</v>
      </c>
      <c r="R409" s="8" t="s">
        <v>1340</v>
      </c>
      <c r="S409" s="94"/>
      <c r="T409" s="90"/>
      <c r="U409" s="8" t="s">
        <v>1328</v>
      </c>
      <c r="V409" s="8" t="s">
        <v>3108</v>
      </c>
      <c r="W409" s="8" t="s">
        <v>165</v>
      </c>
      <c r="X409" s="8" t="s">
        <v>3109</v>
      </c>
      <c r="Y409" s="8" t="s">
        <v>25</v>
      </c>
      <c r="Z409" s="8" t="s">
        <v>177</v>
      </c>
      <c r="AA409" s="8" t="s">
        <v>1493</v>
      </c>
      <c r="AB409" s="8">
        <v>1</v>
      </c>
      <c r="AC409" s="8">
        <v>0</v>
      </c>
      <c r="AD409" s="86">
        <f>IF(W409="SOPORTE_TELEFÓNICO",'BASE LIQUIDACION REDEBAN 2025'!$B$19,IF(W409="ENVÍO",'BASE LIQUIDACION REDEBAN 2025'!$C$2,IF(Y409="TIPO I",'BASE LIQUIDACION REDEBAN 2025'!$C$2,IF(Y409="TIPO II",'BASE LIQUIDACION REDEBAN 2025'!$C$3,IF(Y409="TIPO III",'BASE LIQUIDACION REDEBAN 2025'!$C$4,IF(Y409="TIPO IV",'BASE LIQUIDACION REDEBAN 2025'!$C$5,IF(Z409="AEREO",'BASE LIQUIDACION REDEBAN 2025'!$B$6,'BASE LIQUIDACION REDEBAN 2025'!$C$5)))))))</f>
        <v>65960.072302</v>
      </c>
      <c r="AE409" s="86">
        <f>IF(OR(W409="SOPORTE_TELEFÓNICO",W409="ENVÍO"),0,IF(Y409="TIPO I",'BASE LIQUIDACION REDEBAN 2025'!$B$10,IF(Y409="TIPO II",'BASE LIQUIDACION REDEBAN 2025'!$B$11,IF(Y409="TIPO III",'BASE LIQUIDACION REDEBAN 2025'!$B$12,'BASE LIQUIDACION REDEBAN 2025'!$B$13))))</f>
        <v>75096.394270399993</v>
      </c>
      <c r="AF409" s="86">
        <f t="shared" si="6"/>
        <v>65960.072302</v>
      </c>
      <c r="AG409" s="141"/>
      <c r="AH409" s="141"/>
    </row>
    <row r="410" spans="1:34" s="78" customFormat="1" ht="13.15">
      <c r="A410" s="8" t="s">
        <v>90</v>
      </c>
      <c r="B410" s="94" t="str">
        <f>VLOOKUP(A410,'CENTRO DE COSTOS'!A:D,4,FALSE)</f>
        <v>JUAN SEBASTIÁN RÍOS CASTRILLÓN</v>
      </c>
      <c r="C410" s="94" t="str">
        <f>VLOOKUP(A410,'CENTRO DE COSTOS'!A:D,2,FALSE)</f>
        <v>0004-0005</v>
      </c>
      <c r="D410" s="8">
        <v>5001</v>
      </c>
      <c r="E410" s="8">
        <v>2761512</v>
      </c>
      <c r="F410" s="8">
        <v>45585</v>
      </c>
      <c r="G410" s="94" t="s">
        <v>1977</v>
      </c>
      <c r="H410" s="8" t="s">
        <v>249</v>
      </c>
      <c r="I410" s="8" t="s">
        <v>90</v>
      </c>
      <c r="J410" s="8" t="s">
        <v>3110</v>
      </c>
      <c r="K410" s="8" t="s">
        <v>160</v>
      </c>
      <c r="L410" s="8" t="s">
        <v>3111</v>
      </c>
      <c r="M410" s="183">
        <v>45918.555555555547</v>
      </c>
      <c r="N410" s="183">
        <v>45919.525694444441</v>
      </c>
      <c r="O410" s="94" t="s">
        <v>1324</v>
      </c>
      <c r="P410" s="8" t="s">
        <v>1333</v>
      </c>
      <c r="Q410" s="8" t="s">
        <v>1512</v>
      </c>
      <c r="R410" s="8" t="s">
        <v>1512</v>
      </c>
      <c r="S410" s="94"/>
      <c r="T410" s="90"/>
      <c r="U410" s="8" t="s">
        <v>1328</v>
      </c>
      <c r="V410" s="8" t="s">
        <v>3112</v>
      </c>
      <c r="W410" s="8" t="s">
        <v>165</v>
      </c>
      <c r="X410" s="8" t="s">
        <v>3113</v>
      </c>
      <c r="Y410" s="8" t="s">
        <v>25</v>
      </c>
      <c r="Z410" s="8" t="s">
        <v>177</v>
      </c>
      <c r="AA410" s="8" t="s">
        <v>400</v>
      </c>
      <c r="AB410" s="8">
        <v>1</v>
      </c>
      <c r="AC410" s="8">
        <v>0</v>
      </c>
      <c r="AD410" s="86">
        <f>IF(W410="SOPORTE_TELEFÓNICO",'BASE LIQUIDACION REDEBAN 2025'!$B$19,IF(W410="ENVÍO",'BASE LIQUIDACION REDEBAN 2025'!$C$2,IF(Y410="TIPO I",'BASE LIQUIDACION REDEBAN 2025'!$C$2,IF(Y410="TIPO II",'BASE LIQUIDACION REDEBAN 2025'!$C$3,IF(Y410="TIPO III",'BASE LIQUIDACION REDEBAN 2025'!$C$4,IF(Y410="TIPO IV",'BASE LIQUIDACION REDEBAN 2025'!$C$5,IF(Z410="AEREO",'BASE LIQUIDACION REDEBAN 2025'!$B$6,'BASE LIQUIDACION REDEBAN 2025'!$C$5)))))))</f>
        <v>65960.072302</v>
      </c>
      <c r="AE410" s="86">
        <f>IF(OR(W410="SOPORTE_TELEFÓNICO",W410="ENVÍO"),0,IF(Y410="TIPO I",'BASE LIQUIDACION REDEBAN 2025'!$B$10,IF(Y410="TIPO II",'BASE LIQUIDACION REDEBAN 2025'!$B$11,IF(Y410="TIPO III",'BASE LIQUIDACION REDEBAN 2025'!$B$12,'BASE LIQUIDACION REDEBAN 2025'!$B$13))))</f>
        <v>75096.394270399993</v>
      </c>
      <c r="AF410" s="86">
        <f t="shared" si="6"/>
        <v>65960.072302</v>
      </c>
      <c r="AG410" s="141"/>
      <c r="AH410" s="141"/>
    </row>
    <row r="411" spans="1:34" s="78" customFormat="1" ht="13.15">
      <c r="A411" s="8" t="s">
        <v>76</v>
      </c>
      <c r="B411" s="94" t="str">
        <f>VLOOKUP(A411,'CENTRO DE COSTOS'!A:D,4,FALSE)</f>
        <v>DIEGO FERNANDO HENAO CARDONA</v>
      </c>
      <c r="C411" s="94" t="str">
        <f>VLOOKUP(A411,'CENTRO DE COSTOS'!A:D,2,FALSE)</f>
        <v>0004-0003</v>
      </c>
      <c r="D411" s="8">
        <v>76001</v>
      </c>
      <c r="E411" s="8">
        <v>2761298</v>
      </c>
      <c r="F411" s="8">
        <v>78706</v>
      </c>
      <c r="G411" s="94" t="s">
        <v>1977</v>
      </c>
      <c r="H411" s="8" t="s">
        <v>232</v>
      </c>
      <c r="I411" s="8" t="s">
        <v>76</v>
      </c>
      <c r="J411" s="8" t="s">
        <v>3114</v>
      </c>
      <c r="K411" s="8" t="s">
        <v>160</v>
      </c>
      <c r="L411" s="8" t="s">
        <v>3115</v>
      </c>
      <c r="M411" s="183">
        <v>45918.546527777777</v>
      </c>
      <c r="N411" s="183">
        <v>45918.676388888889</v>
      </c>
      <c r="O411" s="94" t="s">
        <v>1324</v>
      </c>
      <c r="P411" s="8" t="s">
        <v>1333</v>
      </c>
      <c r="Q411" s="8" t="s">
        <v>1326</v>
      </c>
      <c r="R411" s="8" t="s">
        <v>1341</v>
      </c>
      <c r="S411" s="94"/>
      <c r="T411" s="90"/>
      <c r="U411" s="8" t="s">
        <v>1328</v>
      </c>
      <c r="V411" s="8" t="s">
        <v>3116</v>
      </c>
      <c r="W411" s="8" t="s">
        <v>165</v>
      </c>
      <c r="X411" s="8" t="s">
        <v>3117</v>
      </c>
      <c r="Y411" s="8" t="s">
        <v>25</v>
      </c>
      <c r="Z411" s="8" t="s">
        <v>177</v>
      </c>
      <c r="AA411" s="8" t="s">
        <v>1200</v>
      </c>
      <c r="AB411" s="8">
        <v>1</v>
      </c>
      <c r="AC411" s="8">
        <v>0</v>
      </c>
      <c r="AD411" s="86">
        <f>IF(W411="SOPORTE_TELEFÓNICO",'BASE LIQUIDACION REDEBAN 2025'!$B$19,IF(W411="ENVÍO",'BASE LIQUIDACION REDEBAN 2025'!$C$2,IF(Y411="TIPO I",'BASE LIQUIDACION REDEBAN 2025'!$C$2,IF(Y411="TIPO II",'BASE LIQUIDACION REDEBAN 2025'!$C$3,IF(Y411="TIPO III",'BASE LIQUIDACION REDEBAN 2025'!$C$4,IF(Y411="TIPO IV",'BASE LIQUIDACION REDEBAN 2025'!$C$5,IF(Z411="AEREO",'BASE LIQUIDACION REDEBAN 2025'!$B$6,'BASE LIQUIDACION REDEBAN 2025'!$C$5)))))))</f>
        <v>65960.072302</v>
      </c>
      <c r="AE411" s="86">
        <f>IF(OR(W411="SOPORTE_TELEFÓNICO",W411="ENVÍO"),0,IF(Y411="TIPO I",'BASE LIQUIDACION REDEBAN 2025'!$B$10,IF(Y411="TIPO II",'BASE LIQUIDACION REDEBAN 2025'!$B$11,IF(Y411="TIPO III",'BASE LIQUIDACION REDEBAN 2025'!$B$12,'BASE LIQUIDACION REDEBAN 2025'!$B$13))))</f>
        <v>75096.394270399993</v>
      </c>
      <c r="AF411" s="86">
        <f t="shared" si="6"/>
        <v>65960.072302</v>
      </c>
      <c r="AG411" s="141"/>
      <c r="AH411" s="141"/>
    </row>
    <row r="412" spans="1:34" s="78" customFormat="1" ht="13.15">
      <c r="A412" s="8" t="s">
        <v>90</v>
      </c>
      <c r="B412" s="94" t="str">
        <f>VLOOKUP(A412,'CENTRO DE COSTOS'!A:D,4,FALSE)</f>
        <v>JUAN SEBASTIÁN RÍOS CASTRILLÓN</v>
      </c>
      <c r="C412" s="94" t="str">
        <f>VLOOKUP(A412,'CENTRO DE COSTOS'!A:D,2,FALSE)</f>
        <v>0004-0005</v>
      </c>
      <c r="D412" s="8">
        <v>5679</v>
      </c>
      <c r="E412" s="8">
        <v>2761258</v>
      </c>
      <c r="F412" s="8">
        <v>37908</v>
      </c>
      <c r="G412" s="94" t="s">
        <v>1977</v>
      </c>
      <c r="H412" s="8" t="s">
        <v>249</v>
      </c>
      <c r="I412" s="8" t="s">
        <v>3118</v>
      </c>
      <c r="J412" s="8" t="s">
        <v>3119</v>
      </c>
      <c r="K412" s="8" t="s">
        <v>160</v>
      </c>
      <c r="L412" s="8" t="s">
        <v>3120</v>
      </c>
      <c r="M412" s="183">
        <v>45918.52847222222</v>
      </c>
      <c r="N412" s="183">
        <v>45920.500694444447</v>
      </c>
      <c r="O412" s="94" t="s">
        <v>1324</v>
      </c>
      <c r="P412" s="8" t="s">
        <v>1333</v>
      </c>
      <c r="Q412" s="8" t="s">
        <v>1375</v>
      </c>
      <c r="R412" s="8" t="s">
        <v>1393</v>
      </c>
      <c r="S412" s="94"/>
      <c r="T412" s="90"/>
      <c r="U412" s="8" t="s">
        <v>1328</v>
      </c>
      <c r="V412" s="8" t="s">
        <v>3121</v>
      </c>
      <c r="W412" s="8" t="s">
        <v>165</v>
      </c>
      <c r="X412" s="8" t="s">
        <v>3122</v>
      </c>
      <c r="Y412" s="8" t="s">
        <v>28</v>
      </c>
      <c r="Z412" s="8" t="s">
        <v>177</v>
      </c>
      <c r="AA412" s="8" t="s">
        <v>1483</v>
      </c>
      <c r="AB412" s="8">
        <v>1</v>
      </c>
      <c r="AC412" s="8">
        <v>0</v>
      </c>
      <c r="AD412" s="86">
        <f>IF(W412="SOPORTE_TELEFÓNICO",'BASE LIQUIDACION REDEBAN 2025'!$B$19,IF(W412="ENVÍO",'BASE LIQUIDACION REDEBAN 2025'!$C$2,IF(Y412="TIPO I",'BASE LIQUIDACION REDEBAN 2025'!$C$2,IF(Y412="TIPO II",'BASE LIQUIDACION REDEBAN 2025'!$C$3,IF(Y412="TIPO III",'BASE LIQUIDACION REDEBAN 2025'!$C$4,IF(Y412="TIPO IV",'BASE LIQUIDACION REDEBAN 2025'!$C$5,IF(Z412="AEREO",'BASE LIQUIDACION REDEBAN 2025'!$B$6,'BASE LIQUIDACION REDEBAN 2025'!$C$5)))))))</f>
        <v>144967.87232000002</v>
      </c>
      <c r="AE412" s="86">
        <f>IF(OR(W412="SOPORTE_TELEFÓNICO",W412="ENVÍO"),0,IF(Y412="TIPO I",'BASE LIQUIDACION REDEBAN 2025'!$B$10,IF(Y412="TIPO II",'BASE LIQUIDACION REDEBAN 2025'!$B$11,IF(Y412="TIPO III",'BASE LIQUIDACION REDEBAN 2025'!$B$12,'BASE LIQUIDACION REDEBAN 2025'!$B$13))))</f>
        <v>140395.6348884</v>
      </c>
      <c r="AF412" s="86">
        <f t="shared" si="6"/>
        <v>144967.87232000002</v>
      </c>
      <c r="AG412" s="141"/>
      <c r="AH412" s="141"/>
    </row>
    <row r="413" spans="1:34" s="78" customFormat="1" ht="13.15">
      <c r="A413" s="8" t="s">
        <v>90</v>
      </c>
      <c r="B413" s="94" t="str">
        <f>VLOOKUP(A413,'CENTRO DE COSTOS'!A:D,4,FALSE)</f>
        <v>JUAN SEBASTIÁN RÍOS CASTRILLÓN</v>
      </c>
      <c r="C413" s="94" t="str">
        <f>VLOOKUP(A413,'CENTRO DE COSTOS'!A:D,2,FALSE)</f>
        <v>0004-0005</v>
      </c>
      <c r="D413" s="8">
        <v>5001</v>
      </c>
      <c r="E413" s="8">
        <v>2761250</v>
      </c>
      <c r="F413" s="8">
        <v>39089</v>
      </c>
      <c r="G413" s="94" t="s">
        <v>1977</v>
      </c>
      <c r="H413" s="8" t="s">
        <v>249</v>
      </c>
      <c r="I413" s="8" t="s">
        <v>90</v>
      </c>
      <c r="J413" s="8" t="s">
        <v>3123</v>
      </c>
      <c r="K413" s="8" t="s">
        <v>160</v>
      </c>
      <c r="L413" s="8" t="s">
        <v>3124</v>
      </c>
      <c r="M413" s="183">
        <v>45918.525000000001</v>
      </c>
      <c r="N413" s="183">
        <v>45918.65902777778</v>
      </c>
      <c r="O413" s="94" t="s">
        <v>1324</v>
      </c>
      <c r="P413" s="8" t="s">
        <v>1333</v>
      </c>
      <c r="Q413" s="8" t="s">
        <v>1326</v>
      </c>
      <c r="R413" s="8" t="s">
        <v>1341</v>
      </c>
      <c r="S413" s="94"/>
      <c r="T413" s="90"/>
      <c r="U413" s="8" t="s">
        <v>1328</v>
      </c>
      <c r="V413" s="8" t="s">
        <v>3125</v>
      </c>
      <c r="W413" s="8" t="s">
        <v>165</v>
      </c>
      <c r="X413" s="8" t="s">
        <v>3126</v>
      </c>
      <c r="Y413" s="8" t="s">
        <v>25</v>
      </c>
      <c r="Z413" s="8" t="s">
        <v>177</v>
      </c>
      <c r="AA413" s="8" t="s">
        <v>361</v>
      </c>
      <c r="AB413" s="8">
        <v>1</v>
      </c>
      <c r="AC413" s="8">
        <v>0</v>
      </c>
      <c r="AD413" s="86">
        <f>IF(W413="SOPORTE_TELEFÓNICO",'BASE LIQUIDACION REDEBAN 2025'!$B$19,IF(W413="ENVÍO",'BASE LIQUIDACION REDEBAN 2025'!$C$2,IF(Y413="TIPO I",'BASE LIQUIDACION REDEBAN 2025'!$C$2,IF(Y413="TIPO II",'BASE LIQUIDACION REDEBAN 2025'!$C$3,IF(Y413="TIPO III",'BASE LIQUIDACION REDEBAN 2025'!$C$4,IF(Y413="TIPO IV",'BASE LIQUIDACION REDEBAN 2025'!$C$5,IF(Z413="AEREO",'BASE LIQUIDACION REDEBAN 2025'!$B$6,'BASE LIQUIDACION REDEBAN 2025'!$C$5)))))))</f>
        <v>65960.072302</v>
      </c>
      <c r="AE413" s="86">
        <f>IF(OR(W413="SOPORTE_TELEFÓNICO",W413="ENVÍO"),0,IF(Y413="TIPO I",'BASE LIQUIDACION REDEBAN 2025'!$B$10,IF(Y413="TIPO II",'BASE LIQUIDACION REDEBAN 2025'!$B$11,IF(Y413="TIPO III",'BASE LIQUIDACION REDEBAN 2025'!$B$12,'BASE LIQUIDACION REDEBAN 2025'!$B$13))))</f>
        <v>75096.394270399993</v>
      </c>
      <c r="AF413" s="86">
        <f t="shared" si="6"/>
        <v>65960.072302</v>
      </c>
      <c r="AG413" s="141"/>
      <c r="AH413" s="141"/>
    </row>
    <row r="414" spans="1:34" s="78" customFormat="1" ht="13.15">
      <c r="A414" s="8" t="s">
        <v>97</v>
      </c>
      <c r="B414" s="94" t="str">
        <f>VLOOKUP(A414,'CENTRO DE COSTOS'!A:D,4,FALSE)</f>
        <v>JOSE MAURICIO HERNANDEZ ROJAS</v>
      </c>
      <c r="C414" s="94" t="str">
        <f>VLOOKUP(A414,'CENTRO DE COSTOS'!A:D,2,FALSE)</f>
        <v>0004-0001</v>
      </c>
      <c r="D414" s="8">
        <v>70001</v>
      </c>
      <c r="E414" s="8">
        <v>2761105</v>
      </c>
      <c r="F414" s="8">
        <v>54273</v>
      </c>
      <c r="G414" s="94" t="s">
        <v>1977</v>
      </c>
      <c r="H414" s="8" t="s">
        <v>333</v>
      </c>
      <c r="I414" s="8" t="s">
        <v>97</v>
      </c>
      <c r="J414" s="8" t="s">
        <v>3127</v>
      </c>
      <c r="K414" s="8" t="s">
        <v>160</v>
      </c>
      <c r="L414" s="8" t="s">
        <v>3128</v>
      </c>
      <c r="M414" s="183">
        <v>45918.511805555558</v>
      </c>
      <c r="N414" s="183">
        <v>45919.509027777778</v>
      </c>
      <c r="O414" s="94" t="s">
        <v>1324</v>
      </c>
      <c r="P414" s="8" t="s">
        <v>1333</v>
      </c>
      <c r="Q414" s="8" t="s">
        <v>1375</v>
      </c>
      <c r="R414" s="8" t="s">
        <v>1444</v>
      </c>
      <c r="S414" s="94"/>
      <c r="T414" s="90"/>
      <c r="U414" s="8" t="s">
        <v>1328</v>
      </c>
      <c r="V414" s="8" t="s">
        <v>3129</v>
      </c>
      <c r="W414" s="8" t="s">
        <v>165</v>
      </c>
      <c r="X414" s="8" t="s">
        <v>3130</v>
      </c>
      <c r="Y414" s="8" t="s">
        <v>25</v>
      </c>
      <c r="Z414" s="8" t="s">
        <v>177</v>
      </c>
      <c r="AA414" s="8" t="s">
        <v>339</v>
      </c>
      <c r="AB414" s="8">
        <v>1</v>
      </c>
      <c r="AC414" s="8">
        <v>0</v>
      </c>
      <c r="AD414" s="86">
        <f>IF(W414="SOPORTE_TELEFÓNICO",'BASE LIQUIDACION REDEBAN 2025'!$B$19,IF(W414="ENVÍO",'BASE LIQUIDACION REDEBAN 2025'!$C$2,IF(Y414="TIPO I",'BASE LIQUIDACION REDEBAN 2025'!$C$2,IF(Y414="TIPO II",'BASE LIQUIDACION REDEBAN 2025'!$C$3,IF(Y414="TIPO III",'BASE LIQUIDACION REDEBAN 2025'!$C$4,IF(Y414="TIPO IV",'BASE LIQUIDACION REDEBAN 2025'!$C$5,IF(Z414="AEREO",'BASE LIQUIDACION REDEBAN 2025'!$B$6,'BASE LIQUIDACION REDEBAN 2025'!$C$5)))))))</f>
        <v>65960.072302</v>
      </c>
      <c r="AE414" s="86">
        <f>IF(OR(W414="SOPORTE_TELEFÓNICO",W414="ENVÍO"),0,IF(Y414="TIPO I",'BASE LIQUIDACION REDEBAN 2025'!$B$10,IF(Y414="TIPO II",'BASE LIQUIDACION REDEBAN 2025'!$B$11,IF(Y414="TIPO III",'BASE LIQUIDACION REDEBAN 2025'!$B$12,'BASE LIQUIDACION REDEBAN 2025'!$B$13))))</f>
        <v>75096.394270399993</v>
      </c>
      <c r="AF414" s="86">
        <f t="shared" si="6"/>
        <v>65960.072302</v>
      </c>
      <c r="AG414" s="141"/>
      <c r="AH414" s="141"/>
    </row>
    <row r="415" spans="1:34" s="78" customFormat="1" ht="13.15">
      <c r="A415" s="8" t="s">
        <v>80</v>
      </c>
      <c r="B415" s="94" t="str">
        <f>VLOOKUP(A415,'CENTRO DE COSTOS'!A:D,4,FALSE)</f>
        <v>JOSE MAURICIO HERNANDEZ ROJAS</v>
      </c>
      <c r="C415" s="94" t="str">
        <f>VLOOKUP(A415,'CENTRO DE COSTOS'!A:D,2,FALSE)</f>
        <v>0004-0001</v>
      </c>
      <c r="D415" s="8">
        <v>13468</v>
      </c>
      <c r="E415" s="8">
        <v>2760882</v>
      </c>
      <c r="F415" s="8">
        <v>76963</v>
      </c>
      <c r="G415" s="94" t="s">
        <v>1977</v>
      </c>
      <c r="H415" s="8" t="s">
        <v>685</v>
      </c>
      <c r="I415" s="8" t="s">
        <v>3131</v>
      </c>
      <c r="J415" s="8" t="s">
        <v>3132</v>
      </c>
      <c r="K415" s="8" t="s">
        <v>160</v>
      </c>
      <c r="L415" s="8" t="s">
        <v>3133</v>
      </c>
      <c r="M415" s="183">
        <v>45918.506249999999</v>
      </c>
      <c r="N415" s="183">
        <v>45919.513194444437</v>
      </c>
      <c r="O415" s="94" t="s">
        <v>1324</v>
      </c>
      <c r="P415" s="8" t="s">
        <v>1333</v>
      </c>
      <c r="Q415" s="8" t="s">
        <v>1368</v>
      </c>
      <c r="R415" s="8" t="s">
        <v>1369</v>
      </c>
      <c r="S415" s="94"/>
      <c r="T415" s="90"/>
      <c r="U415" s="8" t="s">
        <v>1328</v>
      </c>
      <c r="V415" s="8" t="s">
        <v>3134</v>
      </c>
      <c r="W415" s="8" t="s">
        <v>165</v>
      </c>
      <c r="X415" s="8" t="s">
        <v>3135</v>
      </c>
      <c r="Y415" s="8" t="s">
        <v>32</v>
      </c>
      <c r="Z415" s="8" t="s">
        <v>177</v>
      </c>
      <c r="AA415" s="8" t="s">
        <v>1972</v>
      </c>
      <c r="AB415" s="8">
        <v>1</v>
      </c>
      <c r="AC415" s="8">
        <v>0</v>
      </c>
      <c r="AD415" s="86">
        <f>IF(W415="SOPORTE_TELEFÓNICO",'BASE LIQUIDACION REDEBAN 2025'!$B$19,IF(W415="ENVÍO",'BASE LIQUIDACION REDEBAN 2025'!$C$2,IF(Y415="TIPO I",'BASE LIQUIDACION REDEBAN 2025'!$C$2,IF(Y415="TIPO II",'BASE LIQUIDACION REDEBAN 2025'!$C$3,IF(Y415="TIPO III",'BASE LIQUIDACION REDEBAN 2025'!$C$4,IF(Y415="TIPO IV",'BASE LIQUIDACION REDEBAN 2025'!$C$5,IF(Z415="AEREO",'BASE LIQUIDACION REDEBAN 2025'!$B$6,'BASE LIQUIDACION REDEBAN 2025'!$C$5)))))))</f>
        <v>479588.87655000004</v>
      </c>
      <c r="AE415" s="86">
        <f>IF(OR(W415="SOPORTE_TELEFÓNICO",W415="ENVÍO"),0,IF(Y415="TIPO I",'BASE LIQUIDACION REDEBAN 2025'!$B$10,IF(Y415="TIPO II",'BASE LIQUIDACION REDEBAN 2025'!$B$11,IF(Y415="TIPO III",'BASE LIQUIDACION REDEBAN 2025'!$B$12,'BASE LIQUIDACION REDEBAN 2025'!$B$13))))</f>
        <v>196536.5258152</v>
      </c>
      <c r="AF415" s="86">
        <f t="shared" si="6"/>
        <v>479588.87655000004</v>
      </c>
      <c r="AG415" s="141"/>
      <c r="AH415" s="141"/>
    </row>
    <row r="416" spans="1:34" s="78" customFormat="1" ht="13.15">
      <c r="A416" s="8" t="s">
        <v>101</v>
      </c>
      <c r="B416" s="94" t="str">
        <f>VLOOKUP(A416,'CENTRO DE COSTOS'!A:D,4,FALSE)</f>
        <v>KEVIN ALEXIS CORZO BUSTOS</v>
      </c>
      <c r="C416" s="94" t="str">
        <f>VLOOKUP(A416,'CENTRO DE COSTOS'!A:D,2,FALSE)</f>
        <v>0004-0007</v>
      </c>
      <c r="D416" s="8">
        <v>85010</v>
      </c>
      <c r="E416" s="8">
        <v>2760647</v>
      </c>
      <c r="F416" s="8">
        <v>36797</v>
      </c>
      <c r="G416" s="94" t="s">
        <v>1977</v>
      </c>
      <c r="H416" s="8" t="s">
        <v>882</v>
      </c>
      <c r="I416" s="8" t="s">
        <v>891</v>
      </c>
      <c r="J416" s="8" t="s">
        <v>3136</v>
      </c>
      <c r="K416" s="8" t="s">
        <v>160</v>
      </c>
      <c r="L416" s="8" t="s">
        <v>3137</v>
      </c>
      <c r="M416" s="183">
        <v>45918.475694444453</v>
      </c>
      <c r="N416" s="183">
        <v>45920.447916666657</v>
      </c>
      <c r="O416" s="94" t="s">
        <v>1324</v>
      </c>
      <c r="P416" s="8" t="s">
        <v>1333</v>
      </c>
      <c r="Q416" s="8" t="s">
        <v>1676</v>
      </c>
      <c r="R416" s="8" t="s">
        <v>1677</v>
      </c>
      <c r="S416" s="94"/>
      <c r="T416" s="90"/>
      <c r="U416" s="8" t="s">
        <v>1328</v>
      </c>
      <c r="V416" s="8" t="s">
        <v>3138</v>
      </c>
      <c r="W416" s="8" t="s">
        <v>165</v>
      </c>
      <c r="X416" s="8" t="s">
        <v>3139</v>
      </c>
      <c r="Y416" s="8" t="s">
        <v>28</v>
      </c>
      <c r="Z416" s="8" t="s">
        <v>177</v>
      </c>
      <c r="AA416" s="8" t="s">
        <v>222</v>
      </c>
      <c r="AB416" s="8">
        <v>1</v>
      </c>
      <c r="AC416" s="8">
        <v>0</v>
      </c>
      <c r="AD416" s="86">
        <f>IF(W416="SOPORTE_TELEFÓNICO",'BASE LIQUIDACION REDEBAN 2025'!$B$19,IF(W416="ENVÍO",'BASE LIQUIDACION REDEBAN 2025'!$C$2,IF(Y416="TIPO I",'BASE LIQUIDACION REDEBAN 2025'!$C$2,IF(Y416="TIPO II",'BASE LIQUIDACION REDEBAN 2025'!$C$3,IF(Y416="TIPO III",'BASE LIQUIDACION REDEBAN 2025'!$C$4,IF(Y416="TIPO IV",'BASE LIQUIDACION REDEBAN 2025'!$C$5,IF(Z416="AEREO",'BASE LIQUIDACION REDEBAN 2025'!$B$6,'BASE LIQUIDACION REDEBAN 2025'!$C$5)))))))</f>
        <v>144967.87232000002</v>
      </c>
      <c r="AE416" s="86">
        <f>IF(OR(W416="SOPORTE_TELEFÓNICO",W416="ENVÍO"),0,IF(Y416="TIPO I",'BASE LIQUIDACION REDEBAN 2025'!$B$10,IF(Y416="TIPO II",'BASE LIQUIDACION REDEBAN 2025'!$B$11,IF(Y416="TIPO III",'BASE LIQUIDACION REDEBAN 2025'!$B$12,'BASE LIQUIDACION REDEBAN 2025'!$B$13))))</f>
        <v>140395.6348884</v>
      </c>
      <c r="AF416" s="86">
        <f t="shared" si="6"/>
        <v>144967.87232000002</v>
      </c>
      <c r="AG416" s="141"/>
      <c r="AH416" s="141"/>
    </row>
    <row r="417" spans="1:34" s="78" customFormat="1" ht="13.15">
      <c r="A417" s="8" t="s">
        <v>60</v>
      </c>
      <c r="B417" s="94" t="str">
        <f>VLOOKUP(A417,'CENTRO DE COSTOS'!A:D,4,FALSE)</f>
        <v>JUAN SEBASTIÁN RÍOS CASTRILLÓN</v>
      </c>
      <c r="C417" s="94" t="str">
        <f>VLOOKUP(A417,'CENTRO DE COSTOS'!A:D,2,FALSE)</f>
        <v>0004-0005</v>
      </c>
      <c r="D417" s="8">
        <v>27077</v>
      </c>
      <c r="E417" s="8">
        <v>2760426</v>
      </c>
      <c r="F417" s="8">
        <v>80971</v>
      </c>
      <c r="G417" s="94" t="s">
        <v>1977</v>
      </c>
      <c r="H417" s="8" t="s">
        <v>932</v>
      </c>
      <c r="I417" s="8" t="s">
        <v>3140</v>
      </c>
      <c r="J417" s="8" t="s">
        <v>3141</v>
      </c>
      <c r="K417" s="8" t="s">
        <v>160</v>
      </c>
      <c r="L417" s="8" t="s">
        <v>3142</v>
      </c>
      <c r="M417" s="183">
        <v>45918.462500000001</v>
      </c>
      <c r="N417" s="183">
        <v>45919.675000000003</v>
      </c>
      <c r="O417" s="94" t="s">
        <v>1324</v>
      </c>
      <c r="P417" s="8" t="s">
        <v>1325</v>
      </c>
      <c r="Q417" s="8" t="s">
        <v>1340</v>
      </c>
      <c r="R417" s="8" t="s">
        <v>1874</v>
      </c>
      <c r="S417" s="94"/>
      <c r="T417" s="90"/>
      <c r="U417" s="8" t="s">
        <v>1328</v>
      </c>
      <c r="V417" s="8" t="s">
        <v>3143</v>
      </c>
      <c r="W417" s="8" t="s">
        <v>165</v>
      </c>
      <c r="X417" s="8" t="s">
        <v>3144</v>
      </c>
      <c r="Y417" s="8" t="s">
        <v>167</v>
      </c>
      <c r="Z417" s="8" t="s">
        <v>205</v>
      </c>
      <c r="AA417" s="8" t="s">
        <v>1942</v>
      </c>
      <c r="AB417" s="8">
        <v>1</v>
      </c>
      <c r="AC417" s="8">
        <v>0</v>
      </c>
      <c r="AD417" s="86">
        <f>IF(W417="SOPORTE_TELEFÓNICO",'BASE LIQUIDACION REDEBAN 2025'!$B$19,IF(W417="ENVÍO",'BASE LIQUIDACION REDEBAN 2025'!$C$2,IF(Y417="TIPO I",'BASE LIQUIDACION REDEBAN 2025'!$C$2,IF(Y417="TIPO II",'BASE LIQUIDACION REDEBAN 2025'!$C$3,IF(Y417="TIPO III",'BASE LIQUIDACION REDEBAN 2025'!$C$4,IF(Y417="TIPO IV",'BASE LIQUIDACION REDEBAN 2025'!$C$5,IF(Z417="AEREO",'BASE LIQUIDACION REDEBAN 2025'!$B$6,'BASE LIQUIDACION REDEBAN 2025'!$C$5)))))))</f>
        <v>988462.96268840006</v>
      </c>
      <c r="AE417" s="86">
        <f>IF(OR(W417="SOPORTE_TELEFÓNICO",W417="ENVÍO"),0,IF(Y417="TIPO I",'BASE LIQUIDACION REDEBAN 2025'!$B$10,IF(Y417="TIPO II",'BASE LIQUIDACION REDEBAN 2025'!$B$11,IF(Y417="TIPO III",'BASE LIQUIDACION REDEBAN 2025'!$B$12,'BASE LIQUIDACION REDEBAN 2025'!$B$13))))</f>
        <v>196536.5258152</v>
      </c>
      <c r="AF417" s="86">
        <f t="shared" si="6"/>
        <v>988462.96268840006</v>
      </c>
      <c r="AG417" s="141"/>
      <c r="AH417" s="141"/>
    </row>
    <row r="418" spans="1:34" s="78" customFormat="1" ht="13.15">
      <c r="A418" s="8" t="s">
        <v>76</v>
      </c>
      <c r="B418" s="94" t="str">
        <f>VLOOKUP(A418,'CENTRO DE COSTOS'!A:D,4,FALSE)</f>
        <v>DIEGO FERNANDO HENAO CARDONA</v>
      </c>
      <c r="C418" s="94" t="str">
        <f>VLOOKUP(A418,'CENTRO DE COSTOS'!A:D,2,FALSE)</f>
        <v>0004-0003</v>
      </c>
      <c r="D418" s="8">
        <v>19573</v>
      </c>
      <c r="E418" s="8">
        <v>2760267</v>
      </c>
      <c r="F418" s="8">
        <v>57687</v>
      </c>
      <c r="G418" s="94" t="s">
        <v>1977</v>
      </c>
      <c r="H418" s="8" t="s">
        <v>171</v>
      </c>
      <c r="I418" s="8" t="s">
        <v>3145</v>
      </c>
      <c r="J418" s="8" t="s">
        <v>3146</v>
      </c>
      <c r="K418" s="8" t="s">
        <v>160</v>
      </c>
      <c r="L418" s="8" t="s">
        <v>3147</v>
      </c>
      <c r="M418" s="183">
        <v>45918.461111111108</v>
      </c>
      <c r="N418" s="183">
        <v>45919.504861111112</v>
      </c>
      <c r="O418" s="94" t="s">
        <v>1324</v>
      </c>
      <c r="P418" s="8" t="s">
        <v>1333</v>
      </c>
      <c r="Q418" s="8" t="s">
        <v>1407</v>
      </c>
      <c r="R418" s="8" t="s">
        <v>1408</v>
      </c>
      <c r="S418" s="94"/>
      <c r="T418" s="90"/>
      <c r="U418" s="8" t="s">
        <v>1328</v>
      </c>
      <c r="V418" s="8" t="s">
        <v>3148</v>
      </c>
      <c r="W418" s="8" t="s">
        <v>165</v>
      </c>
      <c r="X418" s="8" t="s">
        <v>3149</v>
      </c>
      <c r="Y418" s="8" t="s">
        <v>28</v>
      </c>
      <c r="Z418" s="8" t="s">
        <v>177</v>
      </c>
      <c r="AA418" s="8" t="s">
        <v>206</v>
      </c>
      <c r="AB418" s="8">
        <v>1</v>
      </c>
      <c r="AC418" s="8">
        <v>0</v>
      </c>
      <c r="AD418" s="86">
        <f>IF(W418="SOPORTE_TELEFÓNICO",'BASE LIQUIDACION REDEBAN 2025'!$B$19,IF(W418="ENVÍO",'BASE LIQUIDACION REDEBAN 2025'!$C$2,IF(Y418="TIPO I",'BASE LIQUIDACION REDEBAN 2025'!$C$2,IF(Y418="TIPO II",'BASE LIQUIDACION REDEBAN 2025'!$C$3,IF(Y418="TIPO III",'BASE LIQUIDACION REDEBAN 2025'!$C$4,IF(Y418="TIPO IV",'BASE LIQUIDACION REDEBAN 2025'!$C$5,IF(Z418="AEREO",'BASE LIQUIDACION REDEBAN 2025'!$B$6,'BASE LIQUIDACION REDEBAN 2025'!$C$5)))))))</f>
        <v>144967.87232000002</v>
      </c>
      <c r="AE418" s="86">
        <f>IF(OR(W418="SOPORTE_TELEFÓNICO",W418="ENVÍO"),0,IF(Y418="TIPO I",'BASE LIQUIDACION REDEBAN 2025'!$B$10,IF(Y418="TIPO II",'BASE LIQUIDACION REDEBAN 2025'!$B$11,IF(Y418="TIPO III",'BASE LIQUIDACION REDEBAN 2025'!$B$12,'BASE LIQUIDACION REDEBAN 2025'!$B$13))))</f>
        <v>140395.6348884</v>
      </c>
      <c r="AF418" s="86">
        <f t="shared" si="6"/>
        <v>144967.87232000002</v>
      </c>
      <c r="AG418" s="141"/>
      <c r="AH418" s="141"/>
    </row>
    <row r="419" spans="1:34" s="78" customFormat="1" ht="13.15">
      <c r="A419" s="8" t="s">
        <v>96</v>
      </c>
      <c r="B419" s="94" t="str">
        <f>VLOOKUP(A419,'CENTRO DE COSTOS'!A:D,4,FALSE)</f>
        <v>JOSE MAURICIO HERNANDEZ ROJAS</v>
      </c>
      <c r="C419" s="94" t="str">
        <f>VLOOKUP(A419,'CENTRO DE COSTOS'!A:D,2,FALSE)</f>
        <v>0004-0001</v>
      </c>
      <c r="D419" s="8">
        <v>47001</v>
      </c>
      <c r="E419" s="8">
        <v>2759973</v>
      </c>
      <c r="F419" s="8">
        <v>19765</v>
      </c>
      <c r="G419" s="94" t="s">
        <v>1977</v>
      </c>
      <c r="H419" s="8" t="s">
        <v>438</v>
      </c>
      <c r="I419" s="8" t="s">
        <v>96</v>
      </c>
      <c r="J419" s="8" t="s">
        <v>3150</v>
      </c>
      <c r="K419" s="8" t="s">
        <v>160</v>
      </c>
      <c r="L419" s="8" t="s">
        <v>3151</v>
      </c>
      <c r="M419" s="183">
        <v>45918.452777777777</v>
      </c>
      <c r="N419" s="183">
        <v>45918.713194444441</v>
      </c>
      <c r="O419" s="94" t="s">
        <v>1324</v>
      </c>
      <c r="P419" s="8" t="s">
        <v>1333</v>
      </c>
      <c r="Q419" s="8" t="s">
        <v>1334</v>
      </c>
      <c r="R419" s="8" t="s">
        <v>1340</v>
      </c>
      <c r="S419" s="94"/>
      <c r="T419" s="90"/>
      <c r="U419" s="8" t="s">
        <v>1328</v>
      </c>
      <c r="V419" s="8" t="s">
        <v>3152</v>
      </c>
      <c r="W419" s="8" t="s">
        <v>165</v>
      </c>
      <c r="X419" s="8" t="s">
        <v>3153</v>
      </c>
      <c r="Y419" s="8" t="s">
        <v>25</v>
      </c>
      <c r="Z419" s="8" t="s">
        <v>177</v>
      </c>
      <c r="AA419" s="8" t="s">
        <v>442</v>
      </c>
      <c r="AB419" s="8">
        <v>1</v>
      </c>
      <c r="AC419" s="8">
        <v>0</v>
      </c>
      <c r="AD419" s="86">
        <f>IF(W419="SOPORTE_TELEFÓNICO",'BASE LIQUIDACION REDEBAN 2025'!$B$19,IF(W419="ENVÍO",'BASE LIQUIDACION REDEBAN 2025'!$C$2,IF(Y419="TIPO I",'BASE LIQUIDACION REDEBAN 2025'!$C$2,IF(Y419="TIPO II",'BASE LIQUIDACION REDEBAN 2025'!$C$3,IF(Y419="TIPO III",'BASE LIQUIDACION REDEBAN 2025'!$C$4,IF(Y419="TIPO IV",'BASE LIQUIDACION REDEBAN 2025'!$C$5,IF(Z419="AEREO",'BASE LIQUIDACION REDEBAN 2025'!$B$6,'BASE LIQUIDACION REDEBAN 2025'!$C$5)))))))</f>
        <v>65960.072302</v>
      </c>
      <c r="AE419" s="86">
        <f>IF(OR(W419="SOPORTE_TELEFÓNICO",W419="ENVÍO"),0,IF(Y419="TIPO I",'BASE LIQUIDACION REDEBAN 2025'!$B$10,IF(Y419="TIPO II",'BASE LIQUIDACION REDEBAN 2025'!$B$11,IF(Y419="TIPO III",'BASE LIQUIDACION REDEBAN 2025'!$B$12,'BASE LIQUIDACION REDEBAN 2025'!$B$13))))</f>
        <v>75096.394270399993</v>
      </c>
      <c r="AF419" s="86">
        <f t="shared" si="6"/>
        <v>65960.072302</v>
      </c>
      <c r="AG419" s="141"/>
      <c r="AH419" s="141"/>
    </row>
    <row r="420" spans="1:34" s="78" customFormat="1" ht="13.15">
      <c r="A420" s="8" t="s">
        <v>94</v>
      </c>
      <c r="B420" s="94" t="str">
        <f>VLOOKUP(A420,'CENTRO DE COSTOS'!A:D,4,FALSE)</f>
        <v>DIEGO FERNANDO HENAO CARDONA</v>
      </c>
      <c r="C420" s="94" t="str">
        <f>VLOOKUP(A420,'CENTRO DE COSTOS'!A:D,2,FALSE)</f>
        <v>0004-0002</v>
      </c>
      <c r="D420" s="8">
        <v>63001</v>
      </c>
      <c r="E420" s="8">
        <v>2760184</v>
      </c>
      <c r="F420" s="8">
        <v>24615</v>
      </c>
      <c r="G420" s="94" t="s">
        <v>1977</v>
      </c>
      <c r="H420" s="8" t="s">
        <v>732</v>
      </c>
      <c r="I420" s="8" t="s">
        <v>733</v>
      </c>
      <c r="J420" s="8" t="s">
        <v>3154</v>
      </c>
      <c r="K420" s="8" t="s">
        <v>160</v>
      </c>
      <c r="L420" s="8" t="s">
        <v>3155</v>
      </c>
      <c r="M420" s="183">
        <v>45918.450694444437</v>
      </c>
      <c r="N420" s="183">
        <v>45919.422222222223</v>
      </c>
      <c r="O420" s="94" t="s">
        <v>1324</v>
      </c>
      <c r="P420" s="8" t="s">
        <v>1325</v>
      </c>
      <c r="Q420" s="8" t="s">
        <v>1326</v>
      </c>
      <c r="R420" s="8" t="s">
        <v>1327</v>
      </c>
      <c r="S420" s="94"/>
      <c r="T420" s="90"/>
      <c r="U420" s="8" t="s">
        <v>1328</v>
      </c>
      <c r="V420" s="8" t="s">
        <v>3156</v>
      </c>
      <c r="W420" s="8" t="s">
        <v>165</v>
      </c>
      <c r="X420" s="8" t="s">
        <v>3157</v>
      </c>
      <c r="Y420" s="8" t="s">
        <v>28</v>
      </c>
      <c r="Z420" s="8" t="s">
        <v>177</v>
      </c>
      <c r="AA420" s="8" t="s">
        <v>737</v>
      </c>
      <c r="AB420" s="8">
        <v>1</v>
      </c>
      <c r="AC420" s="8">
        <v>0</v>
      </c>
      <c r="AD420" s="86">
        <f>IF(W420="SOPORTE_TELEFÓNICO",'BASE LIQUIDACION REDEBAN 2025'!$B$19,IF(W420="ENVÍO",'BASE LIQUIDACION REDEBAN 2025'!$C$2,IF(Y420="TIPO I",'BASE LIQUIDACION REDEBAN 2025'!$C$2,IF(Y420="TIPO II",'BASE LIQUIDACION REDEBAN 2025'!$C$3,IF(Y420="TIPO III",'BASE LIQUIDACION REDEBAN 2025'!$C$4,IF(Y420="TIPO IV",'BASE LIQUIDACION REDEBAN 2025'!$C$5,IF(Z420="AEREO",'BASE LIQUIDACION REDEBAN 2025'!$B$6,'BASE LIQUIDACION REDEBAN 2025'!$C$5)))))))</f>
        <v>144967.87232000002</v>
      </c>
      <c r="AE420" s="86">
        <f>IF(OR(W420="SOPORTE_TELEFÓNICO",W420="ENVÍO"),0,IF(Y420="TIPO I",'BASE LIQUIDACION REDEBAN 2025'!$B$10,IF(Y420="TIPO II",'BASE LIQUIDACION REDEBAN 2025'!$B$11,IF(Y420="TIPO III",'BASE LIQUIDACION REDEBAN 2025'!$B$12,'BASE LIQUIDACION REDEBAN 2025'!$B$13))))</f>
        <v>140395.6348884</v>
      </c>
      <c r="AF420" s="86">
        <f t="shared" si="6"/>
        <v>144967.87232000002</v>
      </c>
      <c r="AG420" s="141"/>
      <c r="AH420" s="141"/>
    </row>
    <row r="421" spans="1:34" s="78" customFormat="1" ht="13.15">
      <c r="A421" s="8" t="s">
        <v>90</v>
      </c>
      <c r="B421" s="94" t="str">
        <f>VLOOKUP(A421,'CENTRO DE COSTOS'!A:D,4,FALSE)</f>
        <v>JUAN SEBASTIÁN RÍOS CASTRILLÓN</v>
      </c>
      <c r="C421" s="94" t="str">
        <f>VLOOKUP(A421,'CENTRO DE COSTOS'!A:D,2,FALSE)</f>
        <v>0004-0005</v>
      </c>
      <c r="D421" s="8">
        <v>5400</v>
      </c>
      <c r="E421" s="8">
        <v>2759965</v>
      </c>
      <c r="F421" s="8">
        <v>21972</v>
      </c>
      <c r="G421" s="94" t="s">
        <v>1977</v>
      </c>
      <c r="H421" s="8" t="s">
        <v>249</v>
      </c>
      <c r="I421" s="8" t="s">
        <v>289</v>
      </c>
      <c r="J421" s="8" t="s">
        <v>3158</v>
      </c>
      <c r="K421" s="8" t="s">
        <v>160</v>
      </c>
      <c r="L421" s="8" t="s">
        <v>3159</v>
      </c>
      <c r="M421" s="183">
        <v>45918.45</v>
      </c>
      <c r="N421" s="183">
        <v>45919.586805555547</v>
      </c>
      <c r="O421" s="94" t="s">
        <v>1324</v>
      </c>
      <c r="P421" s="8" t="s">
        <v>1333</v>
      </c>
      <c r="Q421" s="8" t="s">
        <v>1512</v>
      </c>
      <c r="R421" s="8" t="s">
        <v>1512</v>
      </c>
      <c r="S421" s="94"/>
      <c r="T421" s="90"/>
      <c r="U421" s="8" t="s">
        <v>1328</v>
      </c>
      <c r="V421" s="8" t="s">
        <v>3160</v>
      </c>
      <c r="W421" s="8" t="s">
        <v>165</v>
      </c>
      <c r="X421" s="8" t="s">
        <v>3161</v>
      </c>
      <c r="Y421" s="8" t="s">
        <v>28</v>
      </c>
      <c r="Z421" s="8" t="s">
        <v>177</v>
      </c>
      <c r="AA421" s="8" t="s">
        <v>368</v>
      </c>
      <c r="AB421" s="8">
        <v>1</v>
      </c>
      <c r="AC421" s="8">
        <v>0</v>
      </c>
      <c r="AD421" s="86">
        <f>IF(W421="SOPORTE_TELEFÓNICO",'BASE LIQUIDACION REDEBAN 2025'!$B$19,IF(W421="ENVÍO",'BASE LIQUIDACION REDEBAN 2025'!$C$2,IF(Y421="TIPO I",'BASE LIQUIDACION REDEBAN 2025'!$C$2,IF(Y421="TIPO II",'BASE LIQUIDACION REDEBAN 2025'!$C$3,IF(Y421="TIPO III",'BASE LIQUIDACION REDEBAN 2025'!$C$4,IF(Y421="TIPO IV",'BASE LIQUIDACION REDEBAN 2025'!$C$5,IF(Z421="AEREO",'BASE LIQUIDACION REDEBAN 2025'!$B$6,'BASE LIQUIDACION REDEBAN 2025'!$C$5)))))))</f>
        <v>144967.87232000002</v>
      </c>
      <c r="AE421" s="86">
        <f>IF(OR(W421="SOPORTE_TELEFÓNICO",W421="ENVÍO"),0,IF(Y421="TIPO I",'BASE LIQUIDACION REDEBAN 2025'!$B$10,IF(Y421="TIPO II",'BASE LIQUIDACION REDEBAN 2025'!$B$11,IF(Y421="TIPO III",'BASE LIQUIDACION REDEBAN 2025'!$B$12,'BASE LIQUIDACION REDEBAN 2025'!$B$13))))</f>
        <v>140395.6348884</v>
      </c>
      <c r="AF421" s="86">
        <f t="shared" si="6"/>
        <v>144967.87232000002</v>
      </c>
      <c r="AG421" s="141"/>
      <c r="AH421" s="141"/>
    </row>
    <row r="422" spans="1:34" s="78" customFormat="1" ht="13.15">
      <c r="A422" s="8" t="s">
        <v>90</v>
      </c>
      <c r="B422" s="94" t="str">
        <f>VLOOKUP(A422,'CENTRO DE COSTOS'!A:D,4,FALSE)</f>
        <v>JUAN SEBASTIÁN RÍOS CASTRILLÓN</v>
      </c>
      <c r="C422" s="94" t="str">
        <f>VLOOKUP(A422,'CENTRO DE COSTOS'!A:D,2,FALSE)</f>
        <v>0004-0005</v>
      </c>
      <c r="D422" s="8">
        <v>5467</v>
      </c>
      <c r="E422" s="8">
        <v>2760078</v>
      </c>
      <c r="F422" s="8">
        <v>10317</v>
      </c>
      <c r="G422" s="94" t="s">
        <v>1977</v>
      </c>
      <c r="H422" s="8" t="s">
        <v>249</v>
      </c>
      <c r="I422" s="8" t="s">
        <v>2904</v>
      </c>
      <c r="J422" s="8" t="s">
        <v>2905</v>
      </c>
      <c r="K422" s="8" t="s">
        <v>160</v>
      </c>
      <c r="L422" s="8" t="s">
        <v>3162</v>
      </c>
      <c r="M422" s="183">
        <v>45918.449305555558</v>
      </c>
      <c r="N422" s="183">
        <v>45919.538194444453</v>
      </c>
      <c r="O422" s="94" t="s">
        <v>1324</v>
      </c>
      <c r="P422" s="8" t="s">
        <v>1333</v>
      </c>
      <c r="Q422" s="8" t="s">
        <v>1326</v>
      </c>
      <c r="R422" s="8" t="s">
        <v>1470</v>
      </c>
      <c r="S422" s="94"/>
      <c r="T422" s="90"/>
      <c r="U422" s="8" t="s">
        <v>1328</v>
      </c>
      <c r="V422" s="8" t="s">
        <v>3163</v>
      </c>
      <c r="W422" s="8" t="s">
        <v>165</v>
      </c>
      <c r="X422" s="8" t="s">
        <v>3164</v>
      </c>
      <c r="Y422" s="8" t="s">
        <v>28</v>
      </c>
      <c r="Z422" s="8" t="s">
        <v>177</v>
      </c>
      <c r="AA422" s="8" t="s">
        <v>1483</v>
      </c>
      <c r="AB422" s="8">
        <v>1</v>
      </c>
      <c r="AC422" s="8">
        <v>0</v>
      </c>
      <c r="AD422" s="86">
        <f>IF(W422="SOPORTE_TELEFÓNICO",'BASE LIQUIDACION REDEBAN 2025'!$B$19,IF(W422="ENVÍO",'BASE LIQUIDACION REDEBAN 2025'!$C$2,IF(Y422="TIPO I",'BASE LIQUIDACION REDEBAN 2025'!$C$2,IF(Y422="TIPO II",'BASE LIQUIDACION REDEBAN 2025'!$C$3,IF(Y422="TIPO III",'BASE LIQUIDACION REDEBAN 2025'!$C$4,IF(Y422="TIPO IV",'BASE LIQUIDACION REDEBAN 2025'!$C$5,IF(Z422="AEREO",'BASE LIQUIDACION REDEBAN 2025'!$B$6,'BASE LIQUIDACION REDEBAN 2025'!$C$5)))))))</f>
        <v>144967.87232000002</v>
      </c>
      <c r="AE422" s="86">
        <f>IF(OR(W422="SOPORTE_TELEFÓNICO",W422="ENVÍO"),0,IF(Y422="TIPO I",'BASE LIQUIDACION REDEBAN 2025'!$B$10,IF(Y422="TIPO II",'BASE LIQUIDACION REDEBAN 2025'!$B$11,IF(Y422="TIPO III",'BASE LIQUIDACION REDEBAN 2025'!$B$12,'BASE LIQUIDACION REDEBAN 2025'!$B$13))))</f>
        <v>140395.6348884</v>
      </c>
      <c r="AF422" s="86">
        <f t="shared" si="6"/>
        <v>144967.87232000002</v>
      </c>
      <c r="AG422" s="141"/>
      <c r="AH422" s="141"/>
    </row>
    <row r="423" spans="1:34" s="78" customFormat="1" ht="13.15">
      <c r="A423" s="8" t="s">
        <v>94</v>
      </c>
      <c r="B423" s="94" t="str">
        <f>VLOOKUP(A423,'CENTRO DE COSTOS'!A:D,4,FALSE)</f>
        <v>DIEGO FERNANDO HENAO CARDONA</v>
      </c>
      <c r="C423" s="94" t="str">
        <f>VLOOKUP(A423,'CENTRO DE COSTOS'!A:D,2,FALSE)</f>
        <v>0004-0002</v>
      </c>
      <c r="D423" s="8">
        <v>66001</v>
      </c>
      <c r="E423" s="8">
        <v>2759946</v>
      </c>
      <c r="F423" s="8">
        <v>71837</v>
      </c>
      <c r="G423" s="94" t="s">
        <v>1977</v>
      </c>
      <c r="H423" s="8" t="s">
        <v>186</v>
      </c>
      <c r="I423" s="8" t="s">
        <v>94</v>
      </c>
      <c r="J423" s="8" t="s">
        <v>3165</v>
      </c>
      <c r="K423" s="8" t="s">
        <v>160</v>
      </c>
      <c r="L423" s="8" t="s">
        <v>3166</v>
      </c>
      <c r="M423" s="183">
        <v>45918.445833333331</v>
      </c>
      <c r="N423" s="183">
        <v>45918.636111111111</v>
      </c>
      <c r="O423" s="94" t="s">
        <v>1324</v>
      </c>
      <c r="P423" s="8" t="s">
        <v>1333</v>
      </c>
      <c r="Q423" s="8" t="s">
        <v>1375</v>
      </c>
      <c r="R423" s="8" t="s">
        <v>1376</v>
      </c>
      <c r="S423" s="94"/>
      <c r="T423" s="90"/>
      <c r="U423" s="8" t="s">
        <v>1328</v>
      </c>
      <c r="V423" s="8" t="s">
        <v>3167</v>
      </c>
      <c r="W423" s="8" t="s">
        <v>165</v>
      </c>
      <c r="X423" s="8" t="s">
        <v>3168</v>
      </c>
      <c r="Y423" s="8" t="s">
        <v>25</v>
      </c>
      <c r="Z423" s="8" t="s">
        <v>177</v>
      </c>
      <c r="AA423" s="8" t="s">
        <v>275</v>
      </c>
      <c r="AB423" s="8">
        <v>1</v>
      </c>
      <c r="AC423" s="8">
        <v>0</v>
      </c>
      <c r="AD423" s="86">
        <f>IF(W423="SOPORTE_TELEFÓNICO",'BASE LIQUIDACION REDEBAN 2025'!$B$19,IF(W423="ENVÍO",'BASE LIQUIDACION REDEBAN 2025'!$C$2,IF(Y423="TIPO I",'BASE LIQUIDACION REDEBAN 2025'!$C$2,IF(Y423="TIPO II",'BASE LIQUIDACION REDEBAN 2025'!$C$3,IF(Y423="TIPO III",'BASE LIQUIDACION REDEBAN 2025'!$C$4,IF(Y423="TIPO IV",'BASE LIQUIDACION REDEBAN 2025'!$C$5,IF(Z423="AEREO",'BASE LIQUIDACION REDEBAN 2025'!$B$6,'BASE LIQUIDACION REDEBAN 2025'!$C$5)))))))</f>
        <v>65960.072302</v>
      </c>
      <c r="AE423" s="86">
        <f>IF(OR(W423="SOPORTE_TELEFÓNICO",W423="ENVÍO"),0,IF(Y423="TIPO I",'BASE LIQUIDACION REDEBAN 2025'!$B$10,IF(Y423="TIPO II",'BASE LIQUIDACION REDEBAN 2025'!$B$11,IF(Y423="TIPO III",'BASE LIQUIDACION REDEBAN 2025'!$B$12,'BASE LIQUIDACION REDEBAN 2025'!$B$13))))</f>
        <v>75096.394270399993</v>
      </c>
      <c r="AF423" s="86">
        <f t="shared" si="6"/>
        <v>65960.072302</v>
      </c>
      <c r="AG423" s="141"/>
      <c r="AH423" s="141"/>
    </row>
    <row r="424" spans="1:34" s="78" customFormat="1" ht="13.15">
      <c r="A424" s="8" t="s">
        <v>93</v>
      </c>
      <c r="B424" s="94" t="str">
        <f>VLOOKUP(A424,'CENTRO DE COSTOS'!A:D,4,FALSE)</f>
        <v>DIEGO FERNANDO HENAO CARDONA</v>
      </c>
      <c r="C424" s="94" t="str">
        <f>VLOOKUP(A424,'CENTRO DE COSTOS'!A:D,2,FALSE)</f>
        <v>0004-0003</v>
      </c>
      <c r="D424" s="8">
        <v>52320</v>
      </c>
      <c r="E424" s="8">
        <v>2759703</v>
      </c>
      <c r="F424" s="8">
        <v>10240</v>
      </c>
      <c r="G424" s="94" t="s">
        <v>1977</v>
      </c>
      <c r="H424" s="8" t="s">
        <v>157</v>
      </c>
      <c r="I424" s="8" t="s">
        <v>3169</v>
      </c>
      <c r="J424" s="8" t="s">
        <v>3170</v>
      </c>
      <c r="K424" s="8" t="s">
        <v>160</v>
      </c>
      <c r="L424" s="8" t="s">
        <v>3171</v>
      </c>
      <c r="M424" s="183">
        <v>45918.416666666657</v>
      </c>
      <c r="N424" s="183">
        <v>45920.390972222223</v>
      </c>
      <c r="O424" s="94" t="s">
        <v>1324</v>
      </c>
      <c r="P424" s="8" t="s">
        <v>1325</v>
      </c>
      <c r="Q424" s="8" t="s">
        <v>1340</v>
      </c>
      <c r="R424" s="8" t="s">
        <v>1874</v>
      </c>
      <c r="S424" s="94"/>
      <c r="T424" s="90"/>
      <c r="U424" s="8" t="s">
        <v>1328</v>
      </c>
      <c r="V424" s="8" t="s">
        <v>3172</v>
      </c>
      <c r="W424" s="8" t="s">
        <v>1552</v>
      </c>
      <c r="X424" s="8" t="s">
        <v>1553</v>
      </c>
      <c r="Y424" s="8" t="s">
        <v>28</v>
      </c>
      <c r="Z424" s="8" t="s">
        <v>177</v>
      </c>
      <c r="AA424" s="8" t="s">
        <v>1668</v>
      </c>
      <c r="AB424" s="8">
        <v>0</v>
      </c>
      <c r="AC424" s="8">
        <v>0</v>
      </c>
      <c r="AD424" s="86">
        <f>IF(W424="SOPORTE_TELEFÓNICO",'BASE LIQUIDACION REDEBAN 2025'!$B$19,IF(W424="ENVÍO",'BASE LIQUIDACION REDEBAN 2025'!$C$2,IF(Y424="TIPO I",'BASE LIQUIDACION REDEBAN 2025'!$C$2,IF(Y424="TIPO II",'BASE LIQUIDACION REDEBAN 2025'!$C$3,IF(Y424="TIPO III",'BASE LIQUIDACION REDEBAN 2025'!$C$4,IF(Y424="TIPO IV",'BASE LIQUIDACION REDEBAN 2025'!$C$5,IF(Z424="AEREO",'BASE LIQUIDACION REDEBAN 2025'!$B$6,'BASE LIQUIDACION REDEBAN 2025'!$C$5)))))))</f>
        <v>41241.0800752</v>
      </c>
      <c r="AE424" s="86">
        <f>IF(OR(W424="SOPORTE_TELEFÓNICO",W424="ENVÍO"),0,IF(Y424="TIPO I",'BASE LIQUIDACION REDEBAN 2025'!$B$10,IF(Y424="TIPO II",'BASE LIQUIDACION REDEBAN 2025'!$B$11,IF(Y424="TIPO III",'BASE LIQUIDACION REDEBAN 2025'!$B$12,'BASE LIQUIDACION REDEBAN 2025'!$B$13))))</f>
        <v>0</v>
      </c>
      <c r="AF424" s="86">
        <f t="shared" si="6"/>
        <v>41241.0800752</v>
      </c>
      <c r="AG424" s="141"/>
      <c r="AH424" s="141"/>
    </row>
    <row r="425" spans="1:34" s="78" customFormat="1" ht="13.15">
      <c r="A425" s="8" t="s">
        <v>93</v>
      </c>
      <c r="B425" s="94" t="str">
        <f>VLOOKUP(A425,'CENTRO DE COSTOS'!A:D,4,FALSE)</f>
        <v>DIEGO FERNANDO HENAO CARDONA</v>
      </c>
      <c r="C425" s="94" t="str">
        <f>VLOOKUP(A425,'CENTRO DE COSTOS'!A:D,2,FALSE)</f>
        <v>0004-0003</v>
      </c>
      <c r="D425" s="8">
        <v>86865</v>
      </c>
      <c r="E425" s="8">
        <v>2759524</v>
      </c>
      <c r="F425" s="8">
        <v>81031</v>
      </c>
      <c r="G425" s="94" t="s">
        <v>1977</v>
      </c>
      <c r="H425" s="8" t="s">
        <v>239</v>
      </c>
      <c r="I425" s="8" t="s">
        <v>640</v>
      </c>
      <c r="J425" s="8" t="s">
        <v>3173</v>
      </c>
      <c r="K425" s="8" t="s">
        <v>160</v>
      </c>
      <c r="L425" s="8" t="s">
        <v>3174</v>
      </c>
      <c r="M425" s="183">
        <v>45918.406944444447</v>
      </c>
      <c r="N425" s="183">
        <v>45918.697916666657</v>
      </c>
      <c r="O425" s="94" t="s">
        <v>1324</v>
      </c>
      <c r="P425" s="8" t="s">
        <v>1325</v>
      </c>
      <c r="Q425" s="8" t="s">
        <v>1326</v>
      </c>
      <c r="R425" s="8" t="s">
        <v>1327</v>
      </c>
      <c r="S425" s="94"/>
      <c r="T425" s="90"/>
      <c r="U425" s="8" t="s">
        <v>1328</v>
      </c>
      <c r="V425" s="8" t="s">
        <v>3175</v>
      </c>
      <c r="W425" s="8" t="s">
        <v>165</v>
      </c>
      <c r="X425" s="8" t="s">
        <v>3176</v>
      </c>
      <c r="Y425" s="8" t="s">
        <v>32</v>
      </c>
      <c r="Z425" s="8" t="s">
        <v>177</v>
      </c>
      <c r="AA425" s="8" t="s">
        <v>2014</v>
      </c>
      <c r="AB425" s="8">
        <v>1</v>
      </c>
      <c r="AC425" s="8">
        <v>0</v>
      </c>
      <c r="AD425" s="86">
        <f>IF(W425="SOPORTE_TELEFÓNICO",'BASE LIQUIDACION REDEBAN 2025'!$B$19,IF(W425="ENVÍO",'BASE LIQUIDACION REDEBAN 2025'!$C$2,IF(Y425="TIPO I",'BASE LIQUIDACION REDEBAN 2025'!$C$2,IF(Y425="TIPO II",'BASE LIQUIDACION REDEBAN 2025'!$C$3,IF(Y425="TIPO III",'BASE LIQUIDACION REDEBAN 2025'!$C$4,IF(Y425="TIPO IV",'BASE LIQUIDACION REDEBAN 2025'!$C$5,IF(Z425="AEREO",'BASE LIQUIDACION REDEBAN 2025'!$B$6,'BASE LIQUIDACION REDEBAN 2025'!$C$5)))))))</f>
        <v>479588.87655000004</v>
      </c>
      <c r="AE425" s="86">
        <f>IF(OR(W425="SOPORTE_TELEFÓNICO",W425="ENVÍO"),0,IF(Y425="TIPO I",'BASE LIQUIDACION REDEBAN 2025'!$B$10,IF(Y425="TIPO II",'BASE LIQUIDACION REDEBAN 2025'!$B$11,IF(Y425="TIPO III",'BASE LIQUIDACION REDEBAN 2025'!$B$12,'BASE LIQUIDACION REDEBAN 2025'!$B$13))))</f>
        <v>196536.5258152</v>
      </c>
      <c r="AF425" s="86">
        <f t="shared" si="6"/>
        <v>479588.87655000004</v>
      </c>
      <c r="AG425" s="141"/>
      <c r="AH425" s="141"/>
    </row>
    <row r="426" spans="1:34" s="78" customFormat="1" ht="13.15">
      <c r="A426" s="8" t="s">
        <v>68</v>
      </c>
      <c r="B426" s="94" t="str">
        <f>VLOOKUP(A426,'CENTRO DE COSTOS'!A:D,4,FALSE)</f>
        <v>WILLIAM ASDRUBAL ROZO ROZO</v>
      </c>
      <c r="C426" s="94" t="str">
        <f>VLOOKUP(A426,'CENTRO DE COSTOS'!A:D,2,FALSE)</f>
        <v>0004-0004</v>
      </c>
      <c r="D426" s="8">
        <v>11001</v>
      </c>
      <c r="E426" s="8">
        <v>2759344</v>
      </c>
      <c r="F426" s="8">
        <v>20851</v>
      </c>
      <c r="G426" s="94" t="s">
        <v>1977</v>
      </c>
      <c r="H426" s="8" t="s">
        <v>417</v>
      </c>
      <c r="I426" s="8" t="s">
        <v>68</v>
      </c>
      <c r="J426" s="8" t="s">
        <v>3177</v>
      </c>
      <c r="K426" s="8" t="s">
        <v>160</v>
      </c>
      <c r="L426" s="8" t="s">
        <v>3178</v>
      </c>
      <c r="M426" s="183">
        <v>45918.400694444441</v>
      </c>
      <c r="N426" s="183">
        <v>45918.620833333327</v>
      </c>
      <c r="O426" s="94" t="s">
        <v>1324</v>
      </c>
      <c r="P426" s="8" t="s">
        <v>1333</v>
      </c>
      <c r="Q426" s="8" t="s">
        <v>1375</v>
      </c>
      <c r="R426" s="8" t="s">
        <v>1376</v>
      </c>
      <c r="S426" s="94"/>
      <c r="T426" s="90"/>
      <c r="U426" s="8" t="s">
        <v>1328</v>
      </c>
      <c r="V426" s="8" t="s">
        <v>3179</v>
      </c>
      <c r="W426" s="8" t="s">
        <v>165</v>
      </c>
      <c r="X426" s="8" t="s">
        <v>3180</v>
      </c>
      <c r="Y426" s="8" t="s">
        <v>25</v>
      </c>
      <c r="Z426" s="8" t="s">
        <v>177</v>
      </c>
      <c r="AA426" s="8" t="s">
        <v>541</v>
      </c>
      <c r="AB426" s="8">
        <v>1</v>
      </c>
      <c r="AC426" s="8">
        <v>0</v>
      </c>
      <c r="AD426" s="86">
        <f>IF(W426="SOPORTE_TELEFÓNICO",'BASE LIQUIDACION REDEBAN 2025'!$B$19,IF(W426="ENVÍO",'BASE LIQUIDACION REDEBAN 2025'!$C$2,IF(Y426="TIPO I",'BASE LIQUIDACION REDEBAN 2025'!$C$2,IF(Y426="TIPO II",'BASE LIQUIDACION REDEBAN 2025'!$C$3,IF(Y426="TIPO III",'BASE LIQUIDACION REDEBAN 2025'!$C$4,IF(Y426="TIPO IV",'BASE LIQUIDACION REDEBAN 2025'!$C$5,IF(Z426="AEREO",'BASE LIQUIDACION REDEBAN 2025'!$B$6,'BASE LIQUIDACION REDEBAN 2025'!$C$5)))))))</f>
        <v>65960.072302</v>
      </c>
      <c r="AE426" s="86">
        <f>IF(OR(W426="SOPORTE_TELEFÓNICO",W426="ENVÍO"),0,IF(Y426="TIPO I",'BASE LIQUIDACION REDEBAN 2025'!$B$10,IF(Y426="TIPO II",'BASE LIQUIDACION REDEBAN 2025'!$B$11,IF(Y426="TIPO III",'BASE LIQUIDACION REDEBAN 2025'!$B$12,'BASE LIQUIDACION REDEBAN 2025'!$B$13))))</f>
        <v>75096.394270399993</v>
      </c>
      <c r="AF426" s="86">
        <f t="shared" si="6"/>
        <v>65960.072302</v>
      </c>
      <c r="AG426" s="141"/>
      <c r="AH426" s="141"/>
    </row>
    <row r="427" spans="1:34" s="78" customFormat="1" ht="13.15">
      <c r="A427" s="8" t="s">
        <v>72</v>
      </c>
      <c r="B427" s="94" t="str">
        <f>VLOOKUP(A427,'CENTRO DE COSTOS'!A:D,4,FALSE)</f>
        <v>MIGUEL JULIÁN HERNÁNDEZ GUARÍN</v>
      </c>
      <c r="C427" s="94" t="str">
        <f>VLOOKUP(A427,'CENTRO DE COSTOS'!A:D,2,FALSE)</f>
        <v>0004-0008</v>
      </c>
      <c r="D427" s="8">
        <v>20770</v>
      </c>
      <c r="E427" s="8">
        <v>2759319</v>
      </c>
      <c r="F427" s="8">
        <v>67245</v>
      </c>
      <c r="G427" s="94" t="s">
        <v>1977</v>
      </c>
      <c r="H427" s="8" t="s">
        <v>596</v>
      </c>
      <c r="I427" s="8" t="s">
        <v>3181</v>
      </c>
      <c r="J427" s="8" t="s">
        <v>3182</v>
      </c>
      <c r="K427" s="8" t="s">
        <v>160</v>
      </c>
      <c r="L427" s="8" t="s">
        <v>3183</v>
      </c>
      <c r="M427" s="183">
        <v>45918.396527777782</v>
      </c>
      <c r="N427" s="183">
        <v>45919.501388888893</v>
      </c>
      <c r="O427" s="94" t="s">
        <v>1324</v>
      </c>
      <c r="P427" s="8" t="s">
        <v>1333</v>
      </c>
      <c r="Q427" s="8" t="s">
        <v>1326</v>
      </c>
      <c r="R427" s="8" t="s">
        <v>1381</v>
      </c>
      <c r="S427" s="94"/>
      <c r="T427" s="90"/>
      <c r="U427" s="8" t="s">
        <v>1328</v>
      </c>
      <c r="V427" s="8" t="s">
        <v>3184</v>
      </c>
      <c r="W427" s="8" t="s">
        <v>165</v>
      </c>
      <c r="X427" s="8" t="s">
        <v>3185</v>
      </c>
      <c r="Y427" s="8" t="s">
        <v>30</v>
      </c>
      <c r="Z427" s="8" t="s">
        <v>177</v>
      </c>
      <c r="AA427" s="8" t="s">
        <v>319</v>
      </c>
      <c r="AB427" s="8">
        <v>1</v>
      </c>
      <c r="AC427" s="8">
        <v>0</v>
      </c>
      <c r="AD427" s="86">
        <f>IF(W427="SOPORTE_TELEFÓNICO",'BASE LIQUIDACION REDEBAN 2025'!$B$19,IF(W427="ENVÍO",'BASE LIQUIDACION REDEBAN 2025'!$C$2,IF(Y427="TIPO I",'BASE LIQUIDACION REDEBAN 2025'!$C$2,IF(Y427="TIPO II",'BASE LIQUIDACION REDEBAN 2025'!$C$3,IF(Y427="TIPO III",'BASE LIQUIDACION REDEBAN 2025'!$C$4,IF(Y427="TIPO IV",'BASE LIQUIDACION REDEBAN 2025'!$C$5,IF(Z427="AEREO",'BASE LIQUIDACION REDEBAN 2025'!$B$6,'BASE LIQUIDACION REDEBAN 2025'!$C$5)))))))</f>
        <v>275728.78077800001</v>
      </c>
      <c r="AE427" s="86">
        <f>IF(OR(W427="SOPORTE_TELEFÓNICO",W427="ENVÍO"),0,IF(Y427="TIPO I",'BASE LIQUIDACION REDEBAN 2025'!$B$10,IF(Y427="TIPO II",'BASE LIQUIDACION REDEBAN 2025'!$B$11,IF(Y427="TIPO III",'BASE LIQUIDACION REDEBAN 2025'!$B$12,'BASE LIQUIDACION REDEBAN 2025'!$B$13))))</f>
        <v>196536.5258152</v>
      </c>
      <c r="AF427" s="86">
        <f t="shared" si="6"/>
        <v>275728.78077800001</v>
      </c>
      <c r="AG427" s="141"/>
      <c r="AH427" s="141"/>
    </row>
    <row r="428" spans="1:34" s="78" customFormat="1" ht="13.15">
      <c r="A428" s="8" t="s">
        <v>94</v>
      </c>
      <c r="B428" s="94" t="str">
        <f>VLOOKUP(A428,'CENTRO DE COSTOS'!A:D,4,FALSE)</f>
        <v>DIEGO FERNANDO HENAO CARDONA</v>
      </c>
      <c r="C428" s="94" t="str">
        <f>VLOOKUP(A428,'CENTRO DE COSTOS'!A:D,2,FALSE)</f>
        <v>0004-0002</v>
      </c>
      <c r="D428" s="8">
        <v>63001</v>
      </c>
      <c r="E428" s="8">
        <v>2759311</v>
      </c>
      <c r="F428" s="8">
        <v>44873</v>
      </c>
      <c r="G428" s="94" t="s">
        <v>1977</v>
      </c>
      <c r="H428" s="8" t="s">
        <v>732</v>
      </c>
      <c r="I428" s="8" t="s">
        <v>733</v>
      </c>
      <c r="J428" s="8" t="s">
        <v>3186</v>
      </c>
      <c r="K428" s="8" t="s">
        <v>160</v>
      </c>
      <c r="L428" s="8" t="s">
        <v>3187</v>
      </c>
      <c r="M428" s="183">
        <v>45918.395138888889</v>
      </c>
      <c r="N428" s="183">
        <v>45918.616666666669</v>
      </c>
      <c r="O428" s="94" t="s">
        <v>1324</v>
      </c>
      <c r="P428" s="8" t="s">
        <v>1333</v>
      </c>
      <c r="Q428" s="8" t="s">
        <v>1375</v>
      </c>
      <c r="R428" s="8" t="s">
        <v>1376</v>
      </c>
      <c r="S428" s="94"/>
      <c r="T428" s="90"/>
      <c r="U428" s="8" t="s">
        <v>1328</v>
      </c>
      <c r="V428" s="8" t="s">
        <v>3188</v>
      </c>
      <c r="W428" s="8" t="s">
        <v>165</v>
      </c>
      <c r="X428" s="8" t="s">
        <v>3189</v>
      </c>
      <c r="Y428" s="8" t="s">
        <v>28</v>
      </c>
      <c r="Z428" s="8" t="s">
        <v>177</v>
      </c>
      <c r="AA428" s="8" t="s">
        <v>737</v>
      </c>
      <c r="AB428" s="8">
        <v>1</v>
      </c>
      <c r="AC428" s="8">
        <v>0</v>
      </c>
      <c r="AD428" s="86">
        <f>IF(W428="SOPORTE_TELEFÓNICO",'BASE LIQUIDACION REDEBAN 2025'!$B$19,IF(W428="ENVÍO",'BASE LIQUIDACION REDEBAN 2025'!$C$2,IF(Y428="TIPO I",'BASE LIQUIDACION REDEBAN 2025'!$C$2,IF(Y428="TIPO II",'BASE LIQUIDACION REDEBAN 2025'!$C$3,IF(Y428="TIPO III",'BASE LIQUIDACION REDEBAN 2025'!$C$4,IF(Y428="TIPO IV",'BASE LIQUIDACION REDEBAN 2025'!$C$5,IF(Z428="AEREO",'BASE LIQUIDACION REDEBAN 2025'!$B$6,'BASE LIQUIDACION REDEBAN 2025'!$C$5)))))))</f>
        <v>144967.87232000002</v>
      </c>
      <c r="AE428" s="86">
        <f>IF(OR(W428="SOPORTE_TELEFÓNICO",W428="ENVÍO"),0,IF(Y428="TIPO I",'BASE LIQUIDACION REDEBAN 2025'!$B$10,IF(Y428="TIPO II",'BASE LIQUIDACION REDEBAN 2025'!$B$11,IF(Y428="TIPO III",'BASE LIQUIDACION REDEBAN 2025'!$B$12,'BASE LIQUIDACION REDEBAN 2025'!$B$13))))</f>
        <v>140395.6348884</v>
      </c>
      <c r="AF428" s="86">
        <f t="shared" si="6"/>
        <v>144967.87232000002</v>
      </c>
      <c r="AG428" s="141"/>
      <c r="AH428" s="141"/>
    </row>
    <row r="429" spans="1:34" s="78" customFormat="1" ht="13.15">
      <c r="A429" s="8" t="s">
        <v>90</v>
      </c>
      <c r="B429" s="94" t="str">
        <f>VLOOKUP(A429,'CENTRO DE COSTOS'!A:D,4,FALSE)</f>
        <v>JUAN SEBASTIÁN RÍOS CASTRILLÓN</v>
      </c>
      <c r="C429" s="94" t="str">
        <f>VLOOKUP(A429,'CENTRO DE COSTOS'!A:D,2,FALSE)</f>
        <v>0004-0005</v>
      </c>
      <c r="D429" s="8">
        <v>5088</v>
      </c>
      <c r="E429" s="8">
        <v>2759158</v>
      </c>
      <c r="F429" s="8">
        <v>80073</v>
      </c>
      <c r="G429" s="94" t="s">
        <v>1977</v>
      </c>
      <c r="H429" s="8" t="s">
        <v>249</v>
      </c>
      <c r="I429" s="8" t="s">
        <v>384</v>
      </c>
      <c r="J429" s="8" t="s">
        <v>3190</v>
      </c>
      <c r="K429" s="8" t="s">
        <v>160</v>
      </c>
      <c r="L429" s="8" t="s">
        <v>3191</v>
      </c>
      <c r="M429" s="183">
        <v>45918.387499999997</v>
      </c>
      <c r="N429" s="183">
        <v>45918.623611111107</v>
      </c>
      <c r="O429" s="94" t="s">
        <v>1324</v>
      </c>
      <c r="P429" s="8" t="s">
        <v>1333</v>
      </c>
      <c r="Q429" s="8" t="s">
        <v>1375</v>
      </c>
      <c r="R429" s="8" t="s">
        <v>1341</v>
      </c>
      <c r="S429" s="94"/>
      <c r="T429" s="90"/>
      <c r="U429" s="8" t="s">
        <v>1328</v>
      </c>
      <c r="V429" s="8" t="s">
        <v>3192</v>
      </c>
      <c r="W429" s="8" t="s">
        <v>165</v>
      </c>
      <c r="X429" s="8" t="s">
        <v>3193</v>
      </c>
      <c r="Y429" s="8" t="s">
        <v>25</v>
      </c>
      <c r="Z429" s="8" t="s">
        <v>177</v>
      </c>
      <c r="AA429" s="8" t="s">
        <v>1384</v>
      </c>
      <c r="AB429" s="8">
        <v>1</v>
      </c>
      <c r="AC429" s="8">
        <v>0</v>
      </c>
      <c r="AD429" s="86">
        <f>IF(W429="SOPORTE_TELEFÓNICO",'BASE LIQUIDACION REDEBAN 2025'!$B$19,IF(W429="ENVÍO",'BASE LIQUIDACION REDEBAN 2025'!$C$2,IF(Y429="TIPO I",'BASE LIQUIDACION REDEBAN 2025'!$C$2,IF(Y429="TIPO II",'BASE LIQUIDACION REDEBAN 2025'!$C$3,IF(Y429="TIPO III",'BASE LIQUIDACION REDEBAN 2025'!$C$4,IF(Y429="TIPO IV",'BASE LIQUIDACION REDEBAN 2025'!$C$5,IF(Z429="AEREO",'BASE LIQUIDACION REDEBAN 2025'!$B$6,'BASE LIQUIDACION REDEBAN 2025'!$C$5)))))))</f>
        <v>65960.072302</v>
      </c>
      <c r="AE429" s="86">
        <f>IF(OR(W429="SOPORTE_TELEFÓNICO",W429="ENVÍO"),0,IF(Y429="TIPO I",'BASE LIQUIDACION REDEBAN 2025'!$B$10,IF(Y429="TIPO II",'BASE LIQUIDACION REDEBAN 2025'!$B$11,IF(Y429="TIPO III",'BASE LIQUIDACION REDEBAN 2025'!$B$12,'BASE LIQUIDACION REDEBAN 2025'!$B$13))))</f>
        <v>75096.394270399993</v>
      </c>
      <c r="AF429" s="86">
        <f t="shared" si="6"/>
        <v>65960.072302</v>
      </c>
      <c r="AG429" s="141"/>
      <c r="AH429" s="141"/>
    </row>
    <row r="430" spans="1:34" s="78" customFormat="1" ht="13.15">
      <c r="A430" s="8" t="s">
        <v>76</v>
      </c>
      <c r="B430" s="94" t="str">
        <f>VLOOKUP(A430,'CENTRO DE COSTOS'!A:D,4,FALSE)</f>
        <v>DIEGO FERNANDO HENAO CARDONA</v>
      </c>
      <c r="C430" s="94" t="str">
        <f>VLOOKUP(A430,'CENTRO DE COSTOS'!A:D,2,FALSE)</f>
        <v>0004-0003</v>
      </c>
      <c r="D430" s="8">
        <v>76113</v>
      </c>
      <c r="E430" s="8">
        <v>2759109</v>
      </c>
      <c r="F430" s="8">
        <v>52659</v>
      </c>
      <c r="G430" s="94" t="s">
        <v>1977</v>
      </c>
      <c r="H430" s="8" t="s">
        <v>232</v>
      </c>
      <c r="I430" s="8" t="s">
        <v>3194</v>
      </c>
      <c r="J430" s="8" t="s">
        <v>3195</v>
      </c>
      <c r="K430" s="8" t="s">
        <v>160</v>
      </c>
      <c r="L430" s="8" t="s">
        <v>3196</v>
      </c>
      <c r="M430" s="183">
        <v>45918.381249999999</v>
      </c>
      <c r="N430" s="183">
        <v>45918.681944444441</v>
      </c>
      <c r="O430" s="94" t="s">
        <v>1324</v>
      </c>
      <c r="P430" s="8" t="s">
        <v>1333</v>
      </c>
      <c r="Q430" s="8" t="s">
        <v>1423</v>
      </c>
      <c r="R430" s="8" t="s">
        <v>1341</v>
      </c>
      <c r="S430" s="94"/>
      <c r="T430" s="90"/>
      <c r="U430" s="8" t="s">
        <v>1328</v>
      </c>
      <c r="V430" s="8" t="s">
        <v>3197</v>
      </c>
      <c r="W430" s="8" t="s">
        <v>165</v>
      </c>
      <c r="X430" s="8" t="s">
        <v>3198</v>
      </c>
      <c r="Y430" s="8" t="s">
        <v>28</v>
      </c>
      <c r="Z430" s="8" t="s">
        <v>177</v>
      </c>
      <c r="AA430" s="8" t="s">
        <v>531</v>
      </c>
      <c r="AB430" s="8">
        <v>1</v>
      </c>
      <c r="AC430" s="8">
        <v>0</v>
      </c>
      <c r="AD430" s="86">
        <f>IF(W430="SOPORTE_TELEFÓNICO",'BASE LIQUIDACION REDEBAN 2025'!$B$19,IF(W430="ENVÍO",'BASE LIQUIDACION REDEBAN 2025'!$C$2,IF(Y430="TIPO I",'BASE LIQUIDACION REDEBAN 2025'!$C$2,IF(Y430="TIPO II",'BASE LIQUIDACION REDEBAN 2025'!$C$3,IF(Y430="TIPO III",'BASE LIQUIDACION REDEBAN 2025'!$C$4,IF(Y430="TIPO IV",'BASE LIQUIDACION REDEBAN 2025'!$C$5,IF(Z430="AEREO",'BASE LIQUIDACION REDEBAN 2025'!$B$6,'BASE LIQUIDACION REDEBAN 2025'!$C$5)))))))</f>
        <v>144967.87232000002</v>
      </c>
      <c r="AE430" s="86">
        <f>IF(OR(W430="SOPORTE_TELEFÓNICO",W430="ENVÍO"),0,IF(Y430="TIPO I",'BASE LIQUIDACION REDEBAN 2025'!$B$10,IF(Y430="TIPO II",'BASE LIQUIDACION REDEBAN 2025'!$B$11,IF(Y430="TIPO III",'BASE LIQUIDACION REDEBAN 2025'!$B$12,'BASE LIQUIDACION REDEBAN 2025'!$B$13))))</f>
        <v>140395.6348884</v>
      </c>
      <c r="AF430" s="86">
        <f t="shared" si="6"/>
        <v>144967.87232000002</v>
      </c>
      <c r="AG430" s="141"/>
      <c r="AH430" s="141"/>
    </row>
    <row r="431" spans="1:34" s="78" customFormat="1" ht="13.15">
      <c r="A431" s="8" t="s">
        <v>93</v>
      </c>
      <c r="B431" s="94" t="str">
        <f>VLOOKUP(A431,'CENTRO DE COSTOS'!A:D,4,FALSE)</f>
        <v>DIEGO FERNANDO HENAO CARDONA</v>
      </c>
      <c r="C431" s="94" t="str">
        <f>VLOOKUP(A431,'CENTRO DE COSTOS'!A:D,2,FALSE)</f>
        <v>0004-0003</v>
      </c>
      <c r="D431" s="8">
        <v>52835</v>
      </c>
      <c r="E431" s="8">
        <v>2758944</v>
      </c>
      <c r="F431" s="8">
        <v>62845</v>
      </c>
      <c r="G431" s="94" t="s">
        <v>1977</v>
      </c>
      <c r="H431" s="8" t="s">
        <v>157</v>
      </c>
      <c r="I431" s="8" t="s">
        <v>2009</v>
      </c>
      <c r="J431" s="8" t="s">
        <v>3199</v>
      </c>
      <c r="K431" s="8" t="s">
        <v>160</v>
      </c>
      <c r="L431" s="8" t="s">
        <v>3200</v>
      </c>
      <c r="M431" s="183">
        <v>45918.378472222219</v>
      </c>
      <c r="N431" s="183">
        <v>45924.550694444442</v>
      </c>
      <c r="O431" s="94" t="s">
        <v>1324</v>
      </c>
      <c r="P431" s="8" t="s">
        <v>1333</v>
      </c>
      <c r="Q431" s="8" t="s">
        <v>1375</v>
      </c>
      <c r="R431" s="8" t="s">
        <v>1393</v>
      </c>
      <c r="S431" s="94"/>
      <c r="T431" s="90"/>
      <c r="U431" s="8" t="s">
        <v>1328</v>
      </c>
      <c r="V431" s="8" t="s">
        <v>3201</v>
      </c>
      <c r="W431" s="8" t="s">
        <v>1552</v>
      </c>
      <c r="X431" s="8" t="s">
        <v>1553</v>
      </c>
      <c r="Y431" s="8" t="s">
        <v>32</v>
      </c>
      <c r="Z431" s="8" t="s">
        <v>177</v>
      </c>
      <c r="AA431" s="8" t="s">
        <v>1668</v>
      </c>
      <c r="AB431" s="8">
        <v>0</v>
      </c>
      <c r="AC431" s="8">
        <v>0</v>
      </c>
      <c r="AD431" s="86">
        <f>IF(W431="SOPORTE_TELEFÓNICO",'BASE LIQUIDACION REDEBAN 2025'!$B$19,IF(W431="ENVÍO",'BASE LIQUIDACION REDEBAN 2025'!$C$2,IF(Y431="TIPO I",'BASE LIQUIDACION REDEBAN 2025'!$C$2,IF(Y431="TIPO II",'BASE LIQUIDACION REDEBAN 2025'!$C$3,IF(Y431="TIPO III",'BASE LIQUIDACION REDEBAN 2025'!$C$4,IF(Y431="TIPO IV",'BASE LIQUIDACION REDEBAN 2025'!$C$5,IF(Z431="AEREO",'BASE LIQUIDACION REDEBAN 2025'!$B$6,'BASE LIQUIDACION REDEBAN 2025'!$C$5)))))))</f>
        <v>41241.0800752</v>
      </c>
      <c r="AE431" s="86">
        <f>IF(OR(W431="SOPORTE_TELEFÓNICO",W431="ENVÍO"),0,IF(Y431="TIPO I",'BASE LIQUIDACION REDEBAN 2025'!$B$10,IF(Y431="TIPO II",'BASE LIQUIDACION REDEBAN 2025'!$B$11,IF(Y431="TIPO III",'BASE LIQUIDACION REDEBAN 2025'!$B$12,'BASE LIQUIDACION REDEBAN 2025'!$B$13))))</f>
        <v>0</v>
      </c>
      <c r="AF431" s="86">
        <f t="shared" si="6"/>
        <v>41241.0800752</v>
      </c>
      <c r="AG431" s="141"/>
      <c r="AH431" s="141"/>
    </row>
    <row r="432" spans="1:34" s="78" customFormat="1" ht="13.15">
      <c r="A432" s="8" t="s">
        <v>94</v>
      </c>
      <c r="B432" s="94" t="str">
        <f>VLOOKUP(A432,'CENTRO DE COSTOS'!A:D,4,FALSE)</f>
        <v>DIEGO FERNANDO HENAO CARDONA</v>
      </c>
      <c r="C432" s="94" t="str">
        <f>VLOOKUP(A432,'CENTRO DE COSTOS'!A:D,2,FALSE)</f>
        <v>0004-0002</v>
      </c>
      <c r="D432" s="8">
        <v>63401</v>
      </c>
      <c r="E432" s="8">
        <v>2758934</v>
      </c>
      <c r="F432" s="8">
        <v>24137</v>
      </c>
      <c r="G432" s="94" t="s">
        <v>1977</v>
      </c>
      <c r="H432" s="8" t="s">
        <v>732</v>
      </c>
      <c r="I432" s="8" t="s">
        <v>3202</v>
      </c>
      <c r="J432" s="8" t="s">
        <v>3203</v>
      </c>
      <c r="K432" s="8" t="s">
        <v>160</v>
      </c>
      <c r="L432" s="8" t="s">
        <v>3204</v>
      </c>
      <c r="M432" s="183">
        <v>45918.370833333327</v>
      </c>
      <c r="N432" s="183">
        <v>45919.495138888888</v>
      </c>
      <c r="O432" s="94" t="s">
        <v>1324</v>
      </c>
      <c r="P432" s="8" t="s">
        <v>1325</v>
      </c>
      <c r="Q432" s="8" t="s">
        <v>1351</v>
      </c>
      <c r="R432" s="8" t="s">
        <v>2150</v>
      </c>
      <c r="S432" s="94"/>
      <c r="T432" s="90"/>
      <c r="U432" s="8" t="s">
        <v>1328</v>
      </c>
      <c r="V432" s="8" t="s">
        <v>3205</v>
      </c>
      <c r="W432" s="8" t="s">
        <v>165</v>
      </c>
      <c r="X432" s="8" t="s">
        <v>3206</v>
      </c>
      <c r="Y432" s="8" t="s">
        <v>28</v>
      </c>
      <c r="Z432" s="8" t="s">
        <v>177</v>
      </c>
      <c r="AA432" s="8" t="s">
        <v>737</v>
      </c>
      <c r="AB432" s="8">
        <v>1</v>
      </c>
      <c r="AC432" s="8">
        <v>0</v>
      </c>
      <c r="AD432" s="86">
        <f>IF(W432="SOPORTE_TELEFÓNICO",'BASE LIQUIDACION REDEBAN 2025'!$B$19,IF(W432="ENVÍO",'BASE LIQUIDACION REDEBAN 2025'!$C$2,IF(Y432="TIPO I",'BASE LIQUIDACION REDEBAN 2025'!$C$2,IF(Y432="TIPO II",'BASE LIQUIDACION REDEBAN 2025'!$C$3,IF(Y432="TIPO III",'BASE LIQUIDACION REDEBAN 2025'!$C$4,IF(Y432="TIPO IV",'BASE LIQUIDACION REDEBAN 2025'!$C$5,IF(Z432="AEREO",'BASE LIQUIDACION REDEBAN 2025'!$B$6,'BASE LIQUIDACION REDEBAN 2025'!$C$5)))))))</f>
        <v>144967.87232000002</v>
      </c>
      <c r="AE432" s="86">
        <f>IF(OR(W432="SOPORTE_TELEFÓNICO",W432="ENVÍO"),0,IF(Y432="TIPO I",'BASE LIQUIDACION REDEBAN 2025'!$B$10,IF(Y432="TIPO II",'BASE LIQUIDACION REDEBAN 2025'!$B$11,IF(Y432="TIPO III",'BASE LIQUIDACION REDEBAN 2025'!$B$12,'BASE LIQUIDACION REDEBAN 2025'!$B$13))))</f>
        <v>140395.6348884</v>
      </c>
      <c r="AF432" s="86">
        <f t="shared" si="6"/>
        <v>144967.87232000002</v>
      </c>
      <c r="AG432" s="141"/>
      <c r="AH432" s="141"/>
    </row>
    <row r="433" spans="1:34" s="78" customFormat="1" ht="13.15">
      <c r="A433" s="8" t="s">
        <v>81</v>
      </c>
      <c r="B433" s="94" t="str">
        <f>VLOOKUP(A433,'CENTRO DE COSTOS'!A:D,4,FALSE)</f>
        <v>MIGUEL JULIÁN HERNÁNDEZ GUARÍN</v>
      </c>
      <c r="C433" s="94" t="str">
        <f>VLOOKUP(A433,'CENTRO DE COSTOS'!A:D,2,FALSE)</f>
        <v>0004-0008</v>
      </c>
      <c r="D433" s="8">
        <v>54001</v>
      </c>
      <c r="E433" s="8">
        <v>2758806</v>
      </c>
      <c r="F433" s="8">
        <v>17880</v>
      </c>
      <c r="G433" s="94" t="s">
        <v>1977</v>
      </c>
      <c r="H433" s="8" t="s">
        <v>296</v>
      </c>
      <c r="I433" s="8" t="s">
        <v>81</v>
      </c>
      <c r="J433" s="8" t="s">
        <v>3207</v>
      </c>
      <c r="K433" s="8" t="s">
        <v>160</v>
      </c>
      <c r="L433" s="8" t="s">
        <v>3208</v>
      </c>
      <c r="M433" s="183">
        <v>45918.363194444442</v>
      </c>
      <c r="N433" s="183">
        <v>45918.757638888892</v>
      </c>
      <c r="O433" s="94" t="s">
        <v>1324</v>
      </c>
      <c r="P433" s="8" t="s">
        <v>1333</v>
      </c>
      <c r="Q433" s="8" t="s">
        <v>1334</v>
      </c>
      <c r="R433" s="8" t="s">
        <v>1340</v>
      </c>
      <c r="S433" s="94"/>
      <c r="T433" s="90"/>
      <c r="U433" s="8" t="s">
        <v>1328</v>
      </c>
      <c r="V433" s="8" t="s">
        <v>3209</v>
      </c>
      <c r="W433" s="8" t="s">
        <v>165</v>
      </c>
      <c r="X433" s="8" t="s">
        <v>3210</v>
      </c>
      <c r="Y433" s="8" t="s">
        <v>25</v>
      </c>
      <c r="Z433" s="8" t="s">
        <v>177</v>
      </c>
      <c r="AA433" s="8" t="s">
        <v>326</v>
      </c>
      <c r="AB433" s="8">
        <v>1</v>
      </c>
      <c r="AC433" s="8">
        <v>0</v>
      </c>
      <c r="AD433" s="86">
        <f>IF(W433="SOPORTE_TELEFÓNICO",'BASE LIQUIDACION REDEBAN 2025'!$B$19,IF(W433="ENVÍO",'BASE LIQUIDACION REDEBAN 2025'!$C$2,IF(Y433="TIPO I",'BASE LIQUIDACION REDEBAN 2025'!$C$2,IF(Y433="TIPO II",'BASE LIQUIDACION REDEBAN 2025'!$C$3,IF(Y433="TIPO III",'BASE LIQUIDACION REDEBAN 2025'!$C$4,IF(Y433="TIPO IV",'BASE LIQUIDACION REDEBAN 2025'!$C$5,IF(Z433="AEREO",'BASE LIQUIDACION REDEBAN 2025'!$B$6,'BASE LIQUIDACION REDEBAN 2025'!$C$5)))))))</f>
        <v>65960.072302</v>
      </c>
      <c r="AE433" s="86">
        <f>IF(OR(W433="SOPORTE_TELEFÓNICO",W433="ENVÍO"),0,IF(Y433="TIPO I",'BASE LIQUIDACION REDEBAN 2025'!$B$10,IF(Y433="TIPO II",'BASE LIQUIDACION REDEBAN 2025'!$B$11,IF(Y433="TIPO III",'BASE LIQUIDACION REDEBAN 2025'!$B$12,'BASE LIQUIDACION REDEBAN 2025'!$B$13))))</f>
        <v>75096.394270399993</v>
      </c>
      <c r="AF433" s="86">
        <f t="shared" si="6"/>
        <v>65960.072302</v>
      </c>
      <c r="AG433" s="141"/>
      <c r="AH433" s="141"/>
    </row>
    <row r="434" spans="1:34" s="78" customFormat="1" ht="13.15">
      <c r="A434" s="8" t="s">
        <v>60</v>
      </c>
      <c r="B434" s="94" t="str">
        <f>VLOOKUP(A434,'CENTRO DE COSTOS'!A:D,4,FALSE)</f>
        <v>JUAN SEBASTIÁN RÍOS CASTRILLÓN</v>
      </c>
      <c r="C434" s="94" t="str">
        <f>VLOOKUP(A434,'CENTRO DE COSTOS'!A:D,2,FALSE)</f>
        <v>0004-0005</v>
      </c>
      <c r="D434" s="8">
        <v>5045</v>
      </c>
      <c r="E434" s="8">
        <v>2758553</v>
      </c>
      <c r="F434" s="8">
        <v>71455</v>
      </c>
      <c r="G434" s="94" t="s">
        <v>1977</v>
      </c>
      <c r="H434" s="8" t="s">
        <v>249</v>
      </c>
      <c r="I434" s="8" t="s">
        <v>60</v>
      </c>
      <c r="J434" s="8" t="s">
        <v>3211</v>
      </c>
      <c r="K434" s="8" t="s">
        <v>160</v>
      </c>
      <c r="L434" s="8" t="s">
        <v>3212</v>
      </c>
      <c r="M434" s="183">
        <v>45918.355555555558</v>
      </c>
      <c r="N434" s="183">
        <v>45918.693055555559</v>
      </c>
      <c r="O434" s="94" t="s">
        <v>1324</v>
      </c>
      <c r="P434" s="8" t="s">
        <v>1333</v>
      </c>
      <c r="Q434" s="8" t="s">
        <v>1351</v>
      </c>
      <c r="R434" s="8" t="s">
        <v>1352</v>
      </c>
      <c r="S434" s="94"/>
      <c r="T434" s="90"/>
      <c r="U434" s="8" t="s">
        <v>1328</v>
      </c>
      <c r="V434" s="8" t="s">
        <v>3213</v>
      </c>
      <c r="W434" s="8" t="s">
        <v>165</v>
      </c>
      <c r="X434" s="8" t="s">
        <v>3214</v>
      </c>
      <c r="Y434" s="8" t="s">
        <v>25</v>
      </c>
      <c r="Z434" s="8" t="s">
        <v>177</v>
      </c>
      <c r="AA434" s="8" t="s">
        <v>1483</v>
      </c>
      <c r="AB434" s="8">
        <v>1</v>
      </c>
      <c r="AC434" s="8">
        <v>0</v>
      </c>
      <c r="AD434" s="86">
        <f>IF(W434="SOPORTE_TELEFÓNICO",'BASE LIQUIDACION REDEBAN 2025'!$B$19,IF(W434="ENVÍO",'BASE LIQUIDACION REDEBAN 2025'!$C$2,IF(Y434="TIPO I",'BASE LIQUIDACION REDEBAN 2025'!$C$2,IF(Y434="TIPO II",'BASE LIQUIDACION REDEBAN 2025'!$C$3,IF(Y434="TIPO III",'BASE LIQUIDACION REDEBAN 2025'!$C$4,IF(Y434="TIPO IV",'BASE LIQUIDACION REDEBAN 2025'!$C$5,IF(Z434="AEREO",'BASE LIQUIDACION REDEBAN 2025'!$B$6,'BASE LIQUIDACION REDEBAN 2025'!$C$5)))))))</f>
        <v>65960.072302</v>
      </c>
      <c r="AE434" s="86">
        <f>IF(OR(W434="SOPORTE_TELEFÓNICO",W434="ENVÍO"),0,IF(Y434="TIPO I",'BASE LIQUIDACION REDEBAN 2025'!$B$10,IF(Y434="TIPO II",'BASE LIQUIDACION REDEBAN 2025'!$B$11,IF(Y434="TIPO III",'BASE LIQUIDACION REDEBAN 2025'!$B$12,'BASE LIQUIDACION REDEBAN 2025'!$B$13))))</f>
        <v>75096.394270399993</v>
      </c>
      <c r="AF434" s="86">
        <f t="shared" si="6"/>
        <v>65960.072302</v>
      </c>
      <c r="AG434" s="141"/>
      <c r="AH434" s="141"/>
    </row>
    <row r="435" spans="1:34" s="78" customFormat="1" ht="13.15">
      <c r="A435" s="8" t="s">
        <v>90</v>
      </c>
      <c r="B435" s="94" t="str">
        <f>VLOOKUP(A435,'CENTRO DE COSTOS'!A:D,4,FALSE)</f>
        <v>JUAN SEBASTIÁN RÍOS CASTRILLÓN</v>
      </c>
      <c r="C435" s="94" t="str">
        <f>VLOOKUP(A435,'CENTRO DE COSTOS'!A:D,2,FALSE)</f>
        <v>0004-0005</v>
      </c>
      <c r="D435" s="8">
        <v>5079</v>
      </c>
      <c r="E435" s="8">
        <v>2758648</v>
      </c>
      <c r="F435" s="8">
        <v>25167</v>
      </c>
      <c r="G435" s="94" t="s">
        <v>1977</v>
      </c>
      <c r="H435" s="8" t="s">
        <v>249</v>
      </c>
      <c r="I435" s="8" t="s">
        <v>3215</v>
      </c>
      <c r="J435" s="8" t="s">
        <v>3216</v>
      </c>
      <c r="K435" s="8" t="s">
        <v>160</v>
      </c>
      <c r="L435" s="8" t="s">
        <v>3217</v>
      </c>
      <c r="M435" s="183">
        <v>45918.354861111111</v>
      </c>
      <c r="N435" s="183">
        <v>45919.67291666667</v>
      </c>
      <c r="O435" s="94" t="s">
        <v>1324</v>
      </c>
      <c r="P435" s="8" t="s">
        <v>1333</v>
      </c>
      <c r="Q435" s="8" t="s">
        <v>1512</v>
      </c>
      <c r="R435" s="8" t="s">
        <v>1512</v>
      </c>
      <c r="S435" s="94"/>
      <c r="T435" s="90"/>
      <c r="U435" s="8" t="s">
        <v>1328</v>
      </c>
      <c r="V435" s="8" t="s">
        <v>3218</v>
      </c>
      <c r="W435" s="8" t="s">
        <v>165</v>
      </c>
      <c r="X435" s="8" t="s">
        <v>3219</v>
      </c>
      <c r="Y435" s="8" t="s">
        <v>28</v>
      </c>
      <c r="Z435" s="8" t="s">
        <v>177</v>
      </c>
      <c r="AA435" s="8" t="s">
        <v>988</v>
      </c>
      <c r="AB435" s="8">
        <v>1</v>
      </c>
      <c r="AC435" s="8">
        <v>0</v>
      </c>
      <c r="AD435" s="86">
        <f>IF(W435="SOPORTE_TELEFÓNICO",'BASE LIQUIDACION REDEBAN 2025'!$B$19,IF(W435="ENVÍO",'BASE LIQUIDACION REDEBAN 2025'!$C$2,IF(Y435="TIPO I",'BASE LIQUIDACION REDEBAN 2025'!$C$2,IF(Y435="TIPO II",'BASE LIQUIDACION REDEBAN 2025'!$C$3,IF(Y435="TIPO III",'BASE LIQUIDACION REDEBAN 2025'!$C$4,IF(Y435="TIPO IV",'BASE LIQUIDACION REDEBAN 2025'!$C$5,IF(Z435="AEREO",'BASE LIQUIDACION REDEBAN 2025'!$B$6,'BASE LIQUIDACION REDEBAN 2025'!$C$5)))))))</f>
        <v>144967.87232000002</v>
      </c>
      <c r="AE435" s="86">
        <f>IF(OR(W435="SOPORTE_TELEFÓNICO",W435="ENVÍO"),0,IF(Y435="TIPO I",'BASE LIQUIDACION REDEBAN 2025'!$B$10,IF(Y435="TIPO II",'BASE LIQUIDACION REDEBAN 2025'!$B$11,IF(Y435="TIPO III",'BASE LIQUIDACION REDEBAN 2025'!$B$12,'BASE LIQUIDACION REDEBAN 2025'!$B$13))))</f>
        <v>140395.6348884</v>
      </c>
      <c r="AF435" s="86">
        <f t="shared" si="6"/>
        <v>144967.87232000002</v>
      </c>
      <c r="AG435" s="141"/>
      <c r="AH435" s="141"/>
    </row>
    <row r="436" spans="1:34" s="78" customFormat="1" ht="13.15">
      <c r="A436" s="8" t="s">
        <v>90</v>
      </c>
      <c r="B436" s="94" t="str">
        <f>VLOOKUP(A436,'CENTRO DE COSTOS'!A:D,4,FALSE)</f>
        <v>JUAN SEBASTIÁN RÍOS CASTRILLÓN</v>
      </c>
      <c r="C436" s="94" t="str">
        <f>VLOOKUP(A436,'CENTRO DE COSTOS'!A:D,2,FALSE)</f>
        <v>0004-0005</v>
      </c>
      <c r="D436" s="8">
        <v>5042</v>
      </c>
      <c r="E436" s="8">
        <v>2757851</v>
      </c>
      <c r="F436" s="8">
        <v>67494</v>
      </c>
      <c r="G436" s="94" t="s">
        <v>1977</v>
      </c>
      <c r="H436" s="8" t="s">
        <v>249</v>
      </c>
      <c r="I436" s="8" t="s">
        <v>3220</v>
      </c>
      <c r="J436" s="8" t="s">
        <v>3221</v>
      </c>
      <c r="K436" s="8" t="s">
        <v>160</v>
      </c>
      <c r="L436" s="8" t="s">
        <v>3222</v>
      </c>
      <c r="M436" s="183">
        <v>45918.333333333343</v>
      </c>
      <c r="N436" s="183">
        <v>45919.669444444437</v>
      </c>
      <c r="O436" s="94" t="s">
        <v>1324</v>
      </c>
      <c r="P436" s="8" t="s">
        <v>1333</v>
      </c>
      <c r="Q436" s="8" t="s">
        <v>1368</v>
      </c>
      <c r="R436" s="8" t="s">
        <v>1369</v>
      </c>
      <c r="S436" s="94"/>
      <c r="T436" s="90"/>
      <c r="U436" s="8" t="s">
        <v>1328</v>
      </c>
      <c r="V436" s="8" t="s">
        <v>3223</v>
      </c>
      <c r="W436" s="8" t="s">
        <v>165</v>
      </c>
      <c r="X436" s="8" t="s">
        <v>3224</v>
      </c>
      <c r="Y436" s="8" t="s">
        <v>28</v>
      </c>
      <c r="Z436" s="8" t="s">
        <v>177</v>
      </c>
      <c r="AA436" s="8" t="s">
        <v>679</v>
      </c>
      <c r="AB436" s="8">
        <v>1</v>
      </c>
      <c r="AC436" s="8">
        <v>0</v>
      </c>
      <c r="AD436" s="86">
        <f>IF(W436="SOPORTE_TELEFÓNICO",'BASE LIQUIDACION REDEBAN 2025'!$B$19,IF(W436="ENVÍO",'BASE LIQUIDACION REDEBAN 2025'!$C$2,IF(Y436="TIPO I",'BASE LIQUIDACION REDEBAN 2025'!$C$2,IF(Y436="TIPO II",'BASE LIQUIDACION REDEBAN 2025'!$C$3,IF(Y436="TIPO III",'BASE LIQUIDACION REDEBAN 2025'!$C$4,IF(Y436="TIPO IV",'BASE LIQUIDACION REDEBAN 2025'!$C$5,IF(Z436="AEREO",'BASE LIQUIDACION REDEBAN 2025'!$B$6,'BASE LIQUIDACION REDEBAN 2025'!$C$5)))))))</f>
        <v>144967.87232000002</v>
      </c>
      <c r="AE436" s="86">
        <f>IF(OR(W436="SOPORTE_TELEFÓNICO",W436="ENVÍO"),0,IF(Y436="TIPO I",'BASE LIQUIDACION REDEBAN 2025'!$B$10,IF(Y436="TIPO II",'BASE LIQUIDACION REDEBAN 2025'!$B$11,IF(Y436="TIPO III",'BASE LIQUIDACION REDEBAN 2025'!$B$12,'BASE LIQUIDACION REDEBAN 2025'!$B$13))))</f>
        <v>140395.6348884</v>
      </c>
      <c r="AF436" s="86">
        <f t="shared" si="6"/>
        <v>144967.87232000002</v>
      </c>
      <c r="AG436" s="141"/>
      <c r="AH436" s="141"/>
    </row>
    <row r="437" spans="1:34" s="78" customFormat="1" ht="13.15">
      <c r="A437" s="8" t="s">
        <v>92</v>
      </c>
      <c r="B437" s="94" t="str">
        <f>VLOOKUP(A437,'CENTRO DE COSTOS'!A:D,4,FALSE)</f>
        <v>KEVIN ALEXIS CORZO BUSTOS</v>
      </c>
      <c r="C437" s="94" t="str">
        <f>VLOOKUP(A437,'CENTRO DE COSTOS'!A:D,2,FALSE)</f>
        <v>0004-0007</v>
      </c>
      <c r="D437" s="8">
        <v>41676</v>
      </c>
      <c r="E437" s="8">
        <v>2757729</v>
      </c>
      <c r="F437" s="8">
        <v>57056</v>
      </c>
      <c r="G437" s="94" t="s">
        <v>1977</v>
      </c>
      <c r="H437" s="8" t="s">
        <v>430</v>
      </c>
      <c r="I437" s="8" t="s">
        <v>3225</v>
      </c>
      <c r="J437" s="8" t="s">
        <v>3226</v>
      </c>
      <c r="K437" s="8" t="s">
        <v>160</v>
      </c>
      <c r="L437" s="8" t="s">
        <v>3227</v>
      </c>
      <c r="M437" s="183">
        <v>45918.333333333343</v>
      </c>
      <c r="N437" s="183">
        <v>45919.536111111112</v>
      </c>
      <c r="O437" s="94" t="s">
        <v>1324</v>
      </c>
      <c r="P437" s="8" t="s">
        <v>1325</v>
      </c>
      <c r="Q437" s="8" t="s">
        <v>1454</v>
      </c>
      <c r="R437" s="8" t="s">
        <v>1455</v>
      </c>
      <c r="S437" s="94"/>
      <c r="T437" s="90"/>
      <c r="U437" s="8" t="s">
        <v>1328</v>
      </c>
      <c r="V437" s="8" t="s">
        <v>3228</v>
      </c>
      <c r="W437" s="8" t="s">
        <v>165</v>
      </c>
      <c r="X437" s="8" t="s">
        <v>3229</v>
      </c>
      <c r="Y437" s="8" t="s">
        <v>30</v>
      </c>
      <c r="Z437" s="8" t="s">
        <v>177</v>
      </c>
      <c r="AA437" s="8" t="s">
        <v>1416</v>
      </c>
      <c r="AB437" s="8">
        <v>1</v>
      </c>
      <c r="AC437" s="8">
        <v>0</v>
      </c>
      <c r="AD437" s="86">
        <f>IF(W437="SOPORTE_TELEFÓNICO",'BASE LIQUIDACION REDEBAN 2025'!$B$19,IF(W437="ENVÍO",'BASE LIQUIDACION REDEBAN 2025'!$C$2,IF(Y437="TIPO I",'BASE LIQUIDACION REDEBAN 2025'!$C$2,IF(Y437="TIPO II",'BASE LIQUIDACION REDEBAN 2025'!$C$3,IF(Y437="TIPO III",'BASE LIQUIDACION REDEBAN 2025'!$C$4,IF(Y437="TIPO IV",'BASE LIQUIDACION REDEBAN 2025'!$C$5,IF(Z437="AEREO",'BASE LIQUIDACION REDEBAN 2025'!$B$6,'BASE LIQUIDACION REDEBAN 2025'!$C$5)))))))</f>
        <v>275728.78077800001</v>
      </c>
      <c r="AE437" s="86">
        <f>IF(OR(W437="SOPORTE_TELEFÓNICO",W437="ENVÍO"),0,IF(Y437="TIPO I",'BASE LIQUIDACION REDEBAN 2025'!$B$10,IF(Y437="TIPO II",'BASE LIQUIDACION REDEBAN 2025'!$B$11,IF(Y437="TIPO III",'BASE LIQUIDACION REDEBAN 2025'!$B$12,'BASE LIQUIDACION REDEBAN 2025'!$B$13))))</f>
        <v>196536.5258152</v>
      </c>
      <c r="AF437" s="86">
        <f t="shared" si="6"/>
        <v>275728.78077800001</v>
      </c>
      <c r="AG437" s="141"/>
      <c r="AH437" s="141"/>
    </row>
    <row r="438" spans="1:34" s="78" customFormat="1" ht="13.15">
      <c r="A438" s="8" t="s">
        <v>68</v>
      </c>
      <c r="B438" s="94" t="str">
        <f>VLOOKUP(A438,'CENTRO DE COSTOS'!A:D,4,FALSE)</f>
        <v>WILLIAM ASDRUBAL ROZO ROZO</v>
      </c>
      <c r="C438" s="94" t="str">
        <f>VLOOKUP(A438,'CENTRO DE COSTOS'!A:D,2,FALSE)</f>
        <v>0004-0004</v>
      </c>
      <c r="D438" s="8">
        <v>25754</v>
      </c>
      <c r="E438" s="8">
        <v>2757664</v>
      </c>
      <c r="F438" s="8">
        <v>28152</v>
      </c>
      <c r="G438" s="94" t="s">
        <v>1977</v>
      </c>
      <c r="H438" s="8" t="s">
        <v>417</v>
      </c>
      <c r="I438" s="8" t="s">
        <v>418</v>
      </c>
      <c r="J438" s="8" t="s">
        <v>2966</v>
      </c>
      <c r="K438" s="8" t="s">
        <v>160</v>
      </c>
      <c r="L438" s="8" t="s">
        <v>3230</v>
      </c>
      <c r="M438" s="183">
        <v>45918.333333333343</v>
      </c>
      <c r="N438" s="183">
        <v>45918.629166666673</v>
      </c>
      <c r="O438" s="94" t="s">
        <v>1324</v>
      </c>
      <c r="P438" s="8" t="s">
        <v>1333</v>
      </c>
      <c r="Q438" s="8" t="s">
        <v>1423</v>
      </c>
      <c r="R438" s="8" t="s">
        <v>1341</v>
      </c>
      <c r="S438" s="94"/>
      <c r="T438" s="90"/>
      <c r="U438" s="8" t="s">
        <v>1328</v>
      </c>
      <c r="V438" s="8" t="s">
        <v>3231</v>
      </c>
      <c r="W438" s="8" t="s">
        <v>165</v>
      </c>
      <c r="X438" s="8" t="s">
        <v>2969</v>
      </c>
      <c r="Y438" s="8" t="s">
        <v>25</v>
      </c>
      <c r="Z438" s="8" t="s">
        <v>177</v>
      </c>
      <c r="AA438" s="8" t="s">
        <v>546</v>
      </c>
      <c r="AB438" s="8">
        <v>1</v>
      </c>
      <c r="AC438" s="8">
        <v>0</v>
      </c>
      <c r="AD438" s="86">
        <f>IF(W438="SOPORTE_TELEFÓNICO",'BASE LIQUIDACION REDEBAN 2025'!$B$19,IF(W438="ENVÍO",'BASE LIQUIDACION REDEBAN 2025'!$C$2,IF(Y438="TIPO I",'BASE LIQUIDACION REDEBAN 2025'!$C$2,IF(Y438="TIPO II",'BASE LIQUIDACION REDEBAN 2025'!$C$3,IF(Y438="TIPO III",'BASE LIQUIDACION REDEBAN 2025'!$C$4,IF(Y438="TIPO IV",'BASE LIQUIDACION REDEBAN 2025'!$C$5,IF(Z438="AEREO",'BASE LIQUIDACION REDEBAN 2025'!$B$6,'BASE LIQUIDACION REDEBAN 2025'!$C$5)))))))</f>
        <v>65960.072302</v>
      </c>
      <c r="AE438" s="86">
        <f>IF(OR(W438="SOPORTE_TELEFÓNICO",W438="ENVÍO"),0,IF(Y438="TIPO I",'BASE LIQUIDACION REDEBAN 2025'!$B$10,IF(Y438="TIPO II",'BASE LIQUIDACION REDEBAN 2025'!$B$11,IF(Y438="TIPO III",'BASE LIQUIDACION REDEBAN 2025'!$B$12,'BASE LIQUIDACION REDEBAN 2025'!$B$13))))</f>
        <v>75096.394270399993</v>
      </c>
      <c r="AF438" s="86">
        <f t="shared" si="6"/>
        <v>65960.072302</v>
      </c>
      <c r="AG438" s="141"/>
      <c r="AH438" s="141"/>
    </row>
    <row r="439" spans="1:34" s="78" customFormat="1" ht="13.15">
      <c r="A439" s="8" t="s">
        <v>90</v>
      </c>
      <c r="B439" s="94" t="str">
        <f>VLOOKUP(A439,'CENTRO DE COSTOS'!A:D,4,FALSE)</f>
        <v>JUAN SEBASTIÁN RÍOS CASTRILLÓN</v>
      </c>
      <c r="C439" s="94" t="str">
        <f>VLOOKUP(A439,'CENTRO DE COSTOS'!A:D,2,FALSE)</f>
        <v>0004-0005</v>
      </c>
      <c r="D439" s="8">
        <v>5001</v>
      </c>
      <c r="E439" s="8">
        <v>2757471</v>
      </c>
      <c r="F439" s="8">
        <v>80091</v>
      </c>
      <c r="G439" s="94" t="s">
        <v>1977</v>
      </c>
      <c r="H439" s="8" t="s">
        <v>249</v>
      </c>
      <c r="I439" s="8" t="s">
        <v>90</v>
      </c>
      <c r="J439" s="8" t="s">
        <v>2062</v>
      </c>
      <c r="K439" s="8" t="s">
        <v>160</v>
      </c>
      <c r="L439" s="8" t="s">
        <v>3232</v>
      </c>
      <c r="M439" s="183">
        <v>45918.333333333343</v>
      </c>
      <c r="N439" s="183">
        <v>45918.633333333331</v>
      </c>
      <c r="O439" s="94" t="s">
        <v>1324</v>
      </c>
      <c r="P439" s="8" t="s">
        <v>1325</v>
      </c>
      <c r="Q439" s="8" t="s">
        <v>1351</v>
      </c>
      <c r="R439" s="8" t="s">
        <v>1689</v>
      </c>
      <c r="S439" s="94"/>
      <c r="T439" s="90"/>
      <c r="U439" s="8" t="s">
        <v>1328</v>
      </c>
      <c r="V439" s="8" t="s">
        <v>3233</v>
      </c>
      <c r="W439" s="8" t="s">
        <v>165</v>
      </c>
      <c r="X439" s="8" t="s">
        <v>2065</v>
      </c>
      <c r="Y439" s="8" t="s">
        <v>25</v>
      </c>
      <c r="Z439" s="8" t="s">
        <v>177</v>
      </c>
      <c r="AA439" s="8" t="s">
        <v>578</v>
      </c>
      <c r="AB439" s="8">
        <v>1</v>
      </c>
      <c r="AC439" s="8">
        <v>0</v>
      </c>
      <c r="AD439" s="86">
        <f>IF(W439="SOPORTE_TELEFÓNICO",'BASE LIQUIDACION REDEBAN 2025'!$B$19,IF(W439="ENVÍO",'BASE LIQUIDACION REDEBAN 2025'!$C$2,IF(Y439="TIPO I",'BASE LIQUIDACION REDEBAN 2025'!$C$2,IF(Y439="TIPO II",'BASE LIQUIDACION REDEBAN 2025'!$C$3,IF(Y439="TIPO III",'BASE LIQUIDACION REDEBAN 2025'!$C$4,IF(Y439="TIPO IV",'BASE LIQUIDACION REDEBAN 2025'!$C$5,IF(Z439="AEREO",'BASE LIQUIDACION REDEBAN 2025'!$B$6,'BASE LIQUIDACION REDEBAN 2025'!$C$5)))))))</f>
        <v>65960.072302</v>
      </c>
      <c r="AE439" s="86">
        <f>IF(OR(W439="SOPORTE_TELEFÓNICO",W439="ENVÍO"),0,IF(Y439="TIPO I",'BASE LIQUIDACION REDEBAN 2025'!$B$10,IF(Y439="TIPO II",'BASE LIQUIDACION REDEBAN 2025'!$B$11,IF(Y439="TIPO III",'BASE LIQUIDACION REDEBAN 2025'!$B$12,'BASE LIQUIDACION REDEBAN 2025'!$B$13))))</f>
        <v>75096.394270399993</v>
      </c>
      <c r="AF439" s="86">
        <f t="shared" si="6"/>
        <v>65960.072302</v>
      </c>
      <c r="AG439" s="141"/>
      <c r="AH439" s="141"/>
    </row>
    <row r="440" spans="1:34" s="78" customFormat="1" ht="13.15">
      <c r="A440" s="8" t="s">
        <v>64</v>
      </c>
      <c r="B440" s="94" t="str">
        <f>VLOOKUP(A440,'CENTRO DE COSTOS'!A:D,4,FALSE)</f>
        <v>JOSE MAURICIO HERNANDEZ ROJAS</v>
      </c>
      <c r="C440" s="94" t="str">
        <f>VLOOKUP(A440,'CENTRO DE COSTOS'!A:D,2,FALSE)</f>
        <v>0004-0001</v>
      </c>
      <c r="D440" s="8">
        <v>8560</v>
      </c>
      <c r="E440" s="8">
        <v>2757254</v>
      </c>
      <c r="F440" s="8">
        <v>80910</v>
      </c>
      <c r="G440" s="94" t="s">
        <v>1977</v>
      </c>
      <c r="H440" s="8" t="s">
        <v>1045</v>
      </c>
      <c r="I440" s="8" t="s">
        <v>3234</v>
      </c>
      <c r="J440" s="8" t="s">
        <v>3235</v>
      </c>
      <c r="K440" s="8" t="s">
        <v>160</v>
      </c>
      <c r="L440" s="8" t="s">
        <v>3236</v>
      </c>
      <c r="M440" s="183">
        <v>45917.708333333343</v>
      </c>
      <c r="N440" s="183">
        <v>45918.668749999997</v>
      </c>
      <c r="O440" s="94" t="s">
        <v>1324</v>
      </c>
      <c r="P440" s="8" t="s">
        <v>1333</v>
      </c>
      <c r="Q440" s="8" t="s">
        <v>1423</v>
      </c>
      <c r="R440" s="8" t="s">
        <v>1341</v>
      </c>
      <c r="S440" s="94"/>
      <c r="T440" s="90"/>
      <c r="U440" s="8" t="s">
        <v>1328</v>
      </c>
      <c r="V440" s="8" t="s">
        <v>3237</v>
      </c>
      <c r="W440" s="8" t="s">
        <v>165</v>
      </c>
      <c r="X440" s="8" t="s">
        <v>3238</v>
      </c>
      <c r="Y440" s="8" t="s">
        <v>28</v>
      </c>
      <c r="Z440" s="8" t="s">
        <v>177</v>
      </c>
      <c r="AA440" s="8" t="s">
        <v>1824</v>
      </c>
      <c r="AB440" s="8">
        <v>1</v>
      </c>
      <c r="AC440" s="8">
        <v>0</v>
      </c>
      <c r="AD440" s="86">
        <f>IF(W440="SOPORTE_TELEFÓNICO",'BASE LIQUIDACION REDEBAN 2025'!$B$19,IF(W440="ENVÍO",'BASE LIQUIDACION REDEBAN 2025'!$C$2,IF(Y440="TIPO I",'BASE LIQUIDACION REDEBAN 2025'!$C$2,IF(Y440="TIPO II",'BASE LIQUIDACION REDEBAN 2025'!$C$3,IF(Y440="TIPO III",'BASE LIQUIDACION REDEBAN 2025'!$C$4,IF(Y440="TIPO IV",'BASE LIQUIDACION REDEBAN 2025'!$C$5,IF(Z440="AEREO",'BASE LIQUIDACION REDEBAN 2025'!$B$6,'BASE LIQUIDACION REDEBAN 2025'!$C$5)))))))</f>
        <v>144967.87232000002</v>
      </c>
      <c r="AE440" s="86">
        <f>IF(OR(W440="SOPORTE_TELEFÓNICO",W440="ENVÍO"),0,IF(Y440="TIPO I",'BASE LIQUIDACION REDEBAN 2025'!$B$10,IF(Y440="TIPO II",'BASE LIQUIDACION REDEBAN 2025'!$B$11,IF(Y440="TIPO III",'BASE LIQUIDACION REDEBAN 2025'!$B$12,'BASE LIQUIDACION REDEBAN 2025'!$B$13))))</f>
        <v>140395.6348884</v>
      </c>
      <c r="AF440" s="86">
        <f t="shared" si="6"/>
        <v>144967.87232000002</v>
      </c>
      <c r="AG440" s="141"/>
      <c r="AH440" s="141"/>
    </row>
    <row r="441" spans="1:34" s="78" customFormat="1" ht="13.15">
      <c r="A441" s="8" t="s">
        <v>93</v>
      </c>
      <c r="B441" s="94" t="str">
        <f>VLOOKUP(A441,'CENTRO DE COSTOS'!A:D,4,FALSE)</f>
        <v>DIEGO FERNANDO HENAO CARDONA</v>
      </c>
      <c r="C441" s="94" t="str">
        <f>VLOOKUP(A441,'CENTRO DE COSTOS'!A:D,2,FALSE)</f>
        <v>0004-0003</v>
      </c>
      <c r="D441" s="8">
        <v>52258</v>
      </c>
      <c r="E441" s="8">
        <v>2757303</v>
      </c>
      <c r="F441" s="8">
        <v>74775</v>
      </c>
      <c r="G441" s="94" t="s">
        <v>1977</v>
      </c>
      <c r="H441" s="8" t="s">
        <v>157</v>
      </c>
      <c r="I441" s="8" t="s">
        <v>3239</v>
      </c>
      <c r="J441" s="8" t="s">
        <v>3240</v>
      </c>
      <c r="K441" s="8" t="s">
        <v>160</v>
      </c>
      <c r="L441" s="8" t="s">
        <v>3241</v>
      </c>
      <c r="M441" s="183">
        <v>45917.706250000003</v>
      </c>
      <c r="N441" s="183">
        <v>45922.743055555547</v>
      </c>
      <c r="O441" s="94" t="s">
        <v>1324</v>
      </c>
      <c r="P441" s="8" t="s">
        <v>1333</v>
      </c>
      <c r="Q441" s="8" t="s">
        <v>1512</v>
      </c>
      <c r="R441" s="8" t="s">
        <v>1512</v>
      </c>
      <c r="S441" s="94"/>
      <c r="T441" s="90"/>
      <c r="U441" s="8" t="s">
        <v>1328</v>
      </c>
      <c r="V441" s="8" t="s">
        <v>3242</v>
      </c>
      <c r="W441" s="8" t="s">
        <v>165</v>
      </c>
      <c r="X441" s="8" t="s">
        <v>3243</v>
      </c>
      <c r="Y441" s="8" t="s">
        <v>28</v>
      </c>
      <c r="Z441" s="8" t="s">
        <v>177</v>
      </c>
      <c r="AA441" s="8" t="s">
        <v>2014</v>
      </c>
      <c r="AB441" s="8">
        <v>1</v>
      </c>
      <c r="AC441" s="8">
        <v>0</v>
      </c>
      <c r="AD441" s="86">
        <f>IF(W441="SOPORTE_TELEFÓNICO",'BASE LIQUIDACION REDEBAN 2025'!$B$19,IF(W441="ENVÍO",'BASE LIQUIDACION REDEBAN 2025'!$C$2,IF(Y441="TIPO I",'BASE LIQUIDACION REDEBAN 2025'!$C$2,IF(Y441="TIPO II",'BASE LIQUIDACION REDEBAN 2025'!$C$3,IF(Y441="TIPO III",'BASE LIQUIDACION REDEBAN 2025'!$C$4,IF(Y441="TIPO IV",'BASE LIQUIDACION REDEBAN 2025'!$C$5,IF(Z441="AEREO",'BASE LIQUIDACION REDEBAN 2025'!$B$6,'BASE LIQUIDACION REDEBAN 2025'!$C$5)))))))</f>
        <v>144967.87232000002</v>
      </c>
      <c r="AE441" s="86">
        <f>IF(OR(W441="SOPORTE_TELEFÓNICO",W441="ENVÍO"),0,IF(Y441="TIPO I",'BASE LIQUIDACION REDEBAN 2025'!$B$10,IF(Y441="TIPO II",'BASE LIQUIDACION REDEBAN 2025'!$B$11,IF(Y441="TIPO III",'BASE LIQUIDACION REDEBAN 2025'!$B$12,'BASE LIQUIDACION REDEBAN 2025'!$B$13))))</f>
        <v>140395.6348884</v>
      </c>
      <c r="AF441" s="86">
        <f t="shared" si="6"/>
        <v>144967.87232000002</v>
      </c>
      <c r="AG441" s="141"/>
      <c r="AH441" s="141"/>
    </row>
    <row r="442" spans="1:34" s="78" customFormat="1" ht="13.15">
      <c r="A442" s="8" t="s">
        <v>92</v>
      </c>
      <c r="B442" s="94" t="str">
        <f>VLOOKUP(A442,'CENTRO DE COSTOS'!A:D,4,FALSE)</f>
        <v>KEVIN ALEXIS CORZO BUSTOS</v>
      </c>
      <c r="C442" s="94" t="str">
        <f>VLOOKUP(A442,'CENTRO DE COSTOS'!A:D,2,FALSE)</f>
        <v>0004-0007</v>
      </c>
      <c r="D442" s="8">
        <v>41001</v>
      </c>
      <c r="E442" s="8">
        <v>2757091</v>
      </c>
      <c r="F442" s="8">
        <v>56762</v>
      </c>
      <c r="G442" s="94" t="s">
        <v>1977</v>
      </c>
      <c r="H442" s="8" t="s">
        <v>430</v>
      </c>
      <c r="I442" s="8" t="s">
        <v>92</v>
      </c>
      <c r="J442" s="8" t="s">
        <v>3244</v>
      </c>
      <c r="K442" s="8" t="s">
        <v>160</v>
      </c>
      <c r="L442" s="8" t="s">
        <v>3245</v>
      </c>
      <c r="M442" s="183">
        <v>45917.70416666667</v>
      </c>
      <c r="N442" s="183">
        <v>45918.644444444442</v>
      </c>
      <c r="O442" s="94" t="s">
        <v>1324</v>
      </c>
      <c r="P442" s="8" t="s">
        <v>1325</v>
      </c>
      <c r="Q442" s="8" t="s">
        <v>1464</v>
      </c>
      <c r="R442" s="8" t="s">
        <v>1465</v>
      </c>
      <c r="S442" s="94"/>
      <c r="T442" s="90"/>
      <c r="U442" s="8" t="s">
        <v>1328</v>
      </c>
      <c r="V442" s="8" t="s">
        <v>3246</v>
      </c>
      <c r="W442" s="8" t="s">
        <v>165</v>
      </c>
      <c r="X442" s="8" t="s">
        <v>3247</v>
      </c>
      <c r="Y442" s="8" t="s">
        <v>25</v>
      </c>
      <c r="Z442" s="8" t="s">
        <v>177</v>
      </c>
      <c r="AA442" s="8" t="s">
        <v>436</v>
      </c>
      <c r="AB442" s="8">
        <v>1</v>
      </c>
      <c r="AC442" s="8">
        <v>0</v>
      </c>
      <c r="AD442" s="86">
        <f>IF(W442="SOPORTE_TELEFÓNICO",'BASE LIQUIDACION REDEBAN 2025'!$B$19,IF(W442="ENVÍO",'BASE LIQUIDACION REDEBAN 2025'!$C$2,IF(Y442="TIPO I",'BASE LIQUIDACION REDEBAN 2025'!$C$2,IF(Y442="TIPO II",'BASE LIQUIDACION REDEBAN 2025'!$C$3,IF(Y442="TIPO III",'BASE LIQUIDACION REDEBAN 2025'!$C$4,IF(Y442="TIPO IV",'BASE LIQUIDACION REDEBAN 2025'!$C$5,IF(Z442="AEREO",'BASE LIQUIDACION REDEBAN 2025'!$B$6,'BASE LIQUIDACION REDEBAN 2025'!$C$5)))))))</f>
        <v>65960.072302</v>
      </c>
      <c r="AE442" s="86">
        <f>IF(OR(W442="SOPORTE_TELEFÓNICO",W442="ENVÍO"),0,IF(Y442="TIPO I",'BASE LIQUIDACION REDEBAN 2025'!$B$10,IF(Y442="TIPO II",'BASE LIQUIDACION REDEBAN 2025'!$B$11,IF(Y442="TIPO III",'BASE LIQUIDACION REDEBAN 2025'!$B$12,'BASE LIQUIDACION REDEBAN 2025'!$B$13))))</f>
        <v>75096.394270399993</v>
      </c>
      <c r="AF442" s="86">
        <f t="shared" si="6"/>
        <v>65960.072302</v>
      </c>
      <c r="AG442" s="141"/>
      <c r="AH442" s="141"/>
    </row>
    <row r="443" spans="1:34" s="78" customFormat="1" ht="13.15">
      <c r="A443" s="8" t="s">
        <v>64</v>
      </c>
      <c r="B443" s="94" t="str">
        <f>VLOOKUP(A443,'CENTRO DE COSTOS'!A:D,4,FALSE)</f>
        <v>JOSE MAURICIO HERNANDEZ ROJAS</v>
      </c>
      <c r="C443" s="94" t="str">
        <f>VLOOKUP(A443,'CENTRO DE COSTOS'!A:D,2,FALSE)</f>
        <v>0004-0001</v>
      </c>
      <c r="D443" s="8">
        <v>8758</v>
      </c>
      <c r="E443" s="8">
        <v>2757151</v>
      </c>
      <c r="F443" s="8">
        <v>18464</v>
      </c>
      <c r="G443" s="94" t="s">
        <v>1977</v>
      </c>
      <c r="H443" s="8" t="s">
        <v>1045</v>
      </c>
      <c r="I443" s="8" t="s">
        <v>1051</v>
      </c>
      <c r="J443" s="8" t="s">
        <v>3248</v>
      </c>
      <c r="K443" s="8" t="s">
        <v>160</v>
      </c>
      <c r="L443" s="8" t="s">
        <v>3249</v>
      </c>
      <c r="M443" s="183">
        <v>45917.701388888891</v>
      </c>
      <c r="N443" s="183">
        <v>45918.640972222223</v>
      </c>
      <c r="O443" s="94" t="s">
        <v>1324</v>
      </c>
      <c r="P443" s="8" t="s">
        <v>1333</v>
      </c>
      <c r="Q443" s="8" t="s">
        <v>1628</v>
      </c>
      <c r="R443" s="8" t="s">
        <v>1341</v>
      </c>
      <c r="S443" s="94"/>
      <c r="T443" s="90"/>
      <c r="U443" s="8" t="s">
        <v>1328</v>
      </c>
      <c r="V443" s="8" t="s">
        <v>3250</v>
      </c>
      <c r="W443" s="8" t="s">
        <v>165</v>
      </c>
      <c r="X443" s="8" t="s">
        <v>3251</v>
      </c>
      <c r="Y443" s="8" t="s">
        <v>25</v>
      </c>
      <c r="Z443" s="8" t="s">
        <v>177</v>
      </c>
      <c r="AA443" s="8" t="s">
        <v>1743</v>
      </c>
      <c r="AB443" s="8">
        <v>1</v>
      </c>
      <c r="AC443" s="8">
        <v>0</v>
      </c>
      <c r="AD443" s="86">
        <f>IF(W443="SOPORTE_TELEFÓNICO",'BASE LIQUIDACION REDEBAN 2025'!$B$19,IF(W443="ENVÍO",'BASE LIQUIDACION REDEBAN 2025'!$C$2,IF(Y443="TIPO I",'BASE LIQUIDACION REDEBAN 2025'!$C$2,IF(Y443="TIPO II",'BASE LIQUIDACION REDEBAN 2025'!$C$3,IF(Y443="TIPO III",'BASE LIQUIDACION REDEBAN 2025'!$C$4,IF(Y443="TIPO IV",'BASE LIQUIDACION REDEBAN 2025'!$C$5,IF(Z443="AEREO",'BASE LIQUIDACION REDEBAN 2025'!$B$6,'BASE LIQUIDACION REDEBAN 2025'!$C$5)))))))</f>
        <v>65960.072302</v>
      </c>
      <c r="AE443" s="86">
        <f>IF(OR(W443="SOPORTE_TELEFÓNICO",W443="ENVÍO"),0,IF(Y443="TIPO I",'BASE LIQUIDACION REDEBAN 2025'!$B$10,IF(Y443="TIPO II",'BASE LIQUIDACION REDEBAN 2025'!$B$11,IF(Y443="TIPO III",'BASE LIQUIDACION REDEBAN 2025'!$B$12,'BASE LIQUIDACION REDEBAN 2025'!$B$13))))</f>
        <v>75096.394270399993</v>
      </c>
      <c r="AF443" s="86">
        <f t="shared" si="6"/>
        <v>65960.072302</v>
      </c>
      <c r="AG443" s="141"/>
      <c r="AH443" s="141"/>
    </row>
    <row r="444" spans="1:34" s="78" customFormat="1" ht="13.15">
      <c r="A444" s="8" t="s">
        <v>93</v>
      </c>
      <c r="B444" s="94" t="str">
        <f>VLOOKUP(A444,'CENTRO DE COSTOS'!A:D,4,FALSE)</f>
        <v>DIEGO FERNANDO HENAO CARDONA</v>
      </c>
      <c r="C444" s="94" t="str">
        <f>VLOOKUP(A444,'CENTRO DE COSTOS'!A:D,2,FALSE)</f>
        <v>0004-0003</v>
      </c>
      <c r="D444" s="8">
        <v>52885</v>
      </c>
      <c r="E444" s="8">
        <v>2757213</v>
      </c>
      <c r="F444" s="8">
        <v>64902</v>
      </c>
      <c r="G444" s="94" t="s">
        <v>1977</v>
      </c>
      <c r="H444" s="8" t="s">
        <v>157</v>
      </c>
      <c r="I444" s="8" t="s">
        <v>3252</v>
      </c>
      <c r="J444" s="8" t="s">
        <v>3253</v>
      </c>
      <c r="K444" s="8" t="s">
        <v>160</v>
      </c>
      <c r="L444" s="8" t="s">
        <v>3254</v>
      </c>
      <c r="M444" s="183">
        <v>45917.697222222218</v>
      </c>
      <c r="N444" s="183">
        <v>45919.499305555553</v>
      </c>
      <c r="O444" s="94" t="s">
        <v>1324</v>
      </c>
      <c r="P444" s="8" t="s">
        <v>1333</v>
      </c>
      <c r="Q444" s="8" t="s">
        <v>1423</v>
      </c>
      <c r="R444" s="8" t="s">
        <v>1341</v>
      </c>
      <c r="S444" s="94"/>
      <c r="T444" s="90"/>
      <c r="U444" s="8" t="s">
        <v>1328</v>
      </c>
      <c r="V444" s="8" t="s">
        <v>3255</v>
      </c>
      <c r="W444" s="8" t="s">
        <v>165</v>
      </c>
      <c r="X444" s="8" t="s">
        <v>3256</v>
      </c>
      <c r="Y444" s="8" t="s">
        <v>28</v>
      </c>
      <c r="Z444" s="8" t="s">
        <v>177</v>
      </c>
      <c r="AA444" s="8" t="s">
        <v>851</v>
      </c>
      <c r="AB444" s="8">
        <v>1</v>
      </c>
      <c r="AC444" s="8">
        <v>0</v>
      </c>
      <c r="AD444" s="86">
        <f>IF(W444="SOPORTE_TELEFÓNICO",'BASE LIQUIDACION REDEBAN 2025'!$B$19,IF(W444="ENVÍO",'BASE LIQUIDACION REDEBAN 2025'!$C$2,IF(Y444="TIPO I",'BASE LIQUIDACION REDEBAN 2025'!$C$2,IF(Y444="TIPO II",'BASE LIQUIDACION REDEBAN 2025'!$C$3,IF(Y444="TIPO III",'BASE LIQUIDACION REDEBAN 2025'!$C$4,IF(Y444="TIPO IV",'BASE LIQUIDACION REDEBAN 2025'!$C$5,IF(Z444="AEREO",'BASE LIQUIDACION REDEBAN 2025'!$B$6,'BASE LIQUIDACION REDEBAN 2025'!$C$5)))))))</f>
        <v>144967.87232000002</v>
      </c>
      <c r="AE444" s="86">
        <f>IF(OR(W444="SOPORTE_TELEFÓNICO",W444="ENVÍO"),0,IF(Y444="TIPO I",'BASE LIQUIDACION REDEBAN 2025'!$B$10,IF(Y444="TIPO II",'BASE LIQUIDACION REDEBAN 2025'!$B$11,IF(Y444="TIPO III",'BASE LIQUIDACION REDEBAN 2025'!$B$12,'BASE LIQUIDACION REDEBAN 2025'!$B$13))))</f>
        <v>140395.6348884</v>
      </c>
      <c r="AF444" s="86">
        <f t="shared" si="6"/>
        <v>144967.87232000002</v>
      </c>
      <c r="AG444" s="141"/>
      <c r="AH444" s="141"/>
    </row>
    <row r="445" spans="1:34" s="78" customFormat="1" ht="13.15">
      <c r="A445" s="8" t="s">
        <v>90</v>
      </c>
      <c r="B445" s="94" t="str">
        <f>VLOOKUP(A445,'CENTRO DE COSTOS'!A:D,4,FALSE)</f>
        <v>JUAN SEBASTIÁN RÍOS CASTRILLÓN</v>
      </c>
      <c r="C445" s="94" t="str">
        <f>VLOOKUP(A445,'CENTRO DE COSTOS'!A:D,2,FALSE)</f>
        <v>0004-0005</v>
      </c>
      <c r="D445" s="8">
        <v>5361</v>
      </c>
      <c r="E445" s="8">
        <v>2756958</v>
      </c>
      <c r="F445" s="8">
        <v>48851</v>
      </c>
      <c r="G445" s="94" t="s">
        <v>1977</v>
      </c>
      <c r="H445" s="8" t="s">
        <v>249</v>
      </c>
      <c r="I445" s="8" t="s">
        <v>3257</v>
      </c>
      <c r="J445" s="8" t="s">
        <v>3258</v>
      </c>
      <c r="K445" s="8" t="s">
        <v>160</v>
      </c>
      <c r="L445" s="8" t="s">
        <v>3259</v>
      </c>
      <c r="M445" s="183">
        <v>45917.686111111107</v>
      </c>
      <c r="N445" s="183">
        <v>45919.432638888888</v>
      </c>
      <c r="O445" s="94" t="s">
        <v>1324</v>
      </c>
      <c r="P445" s="8" t="s">
        <v>1333</v>
      </c>
      <c r="Q445" s="8" t="s">
        <v>1368</v>
      </c>
      <c r="R445" s="8" t="s">
        <v>1341</v>
      </c>
      <c r="S445" s="94"/>
      <c r="T445" s="90"/>
      <c r="U445" s="8" t="s">
        <v>1328</v>
      </c>
      <c r="V445" s="8" t="s">
        <v>3260</v>
      </c>
      <c r="W445" s="8" t="s">
        <v>165</v>
      </c>
      <c r="X445" s="8" t="s">
        <v>3261</v>
      </c>
      <c r="Y445" s="8" t="s">
        <v>32</v>
      </c>
      <c r="Z445" s="8" t="s">
        <v>177</v>
      </c>
      <c r="AA445" s="8" t="s">
        <v>804</v>
      </c>
      <c r="AB445" s="8">
        <v>1</v>
      </c>
      <c r="AC445" s="8">
        <v>0</v>
      </c>
      <c r="AD445" s="86">
        <f>IF(W445="SOPORTE_TELEFÓNICO",'BASE LIQUIDACION REDEBAN 2025'!$B$19,IF(W445="ENVÍO",'BASE LIQUIDACION REDEBAN 2025'!$C$2,IF(Y445="TIPO I",'BASE LIQUIDACION REDEBAN 2025'!$C$2,IF(Y445="TIPO II",'BASE LIQUIDACION REDEBAN 2025'!$C$3,IF(Y445="TIPO III",'BASE LIQUIDACION REDEBAN 2025'!$C$4,IF(Y445="TIPO IV",'BASE LIQUIDACION REDEBAN 2025'!$C$5,IF(Z445="AEREO",'BASE LIQUIDACION REDEBAN 2025'!$B$6,'BASE LIQUIDACION REDEBAN 2025'!$C$5)))))))</f>
        <v>479588.87655000004</v>
      </c>
      <c r="AE445" s="86">
        <f>IF(OR(W445="SOPORTE_TELEFÓNICO",W445="ENVÍO"),0,IF(Y445="TIPO I",'BASE LIQUIDACION REDEBAN 2025'!$B$10,IF(Y445="TIPO II",'BASE LIQUIDACION REDEBAN 2025'!$B$11,IF(Y445="TIPO III",'BASE LIQUIDACION REDEBAN 2025'!$B$12,'BASE LIQUIDACION REDEBAN 2025'!$B$13))))</f>
        <v>196536.5258152</v>
      </c>
      <c r="AF445" s="86">
        <f t="shared" si="6"/>
        <v>479588.87655000004</v>
      </c>
      <c r="AG445" s="141"/>
      <c r="AH445" s="141"/>
    </row>
    <row r="446" spans="1:34" s="78" customFormat="1" ht="13.15">
      <c r="A446" s="8" t="s">
        <v>93</v>
      </c>
      <c r="B446" s="94" t="str">
        <f>VLOOKUP(A446,'CENTRO DE COSTOS'!A:D,4,FALSE)</f>
        <v>DIEGO FERNANDO HENAO CARDONA</v>
      </c>
      <c r="C446" s="94" t="str">
        <f>VLOOKUP(A446,'CENTRO DE COSTOS'!A:D,2,FALSE)</f>
        <v>0004-0003</v>
      </c>
      <c r="D446" s="8">
        <v>52399</v>
      </c>
      <c r="E446" s="8">
        <v>2756163</v>
      </c>
      <c r="F446" s="8">
        <v>41288</v>
      </c>
      <c r="G446" s="94" t="s">
        <v>1977</v>
      </c>
      <c r="H446" s="8" t="s">
        <v>157</v>
      </c>
      <c r="I446" s="8" t="s">
        <v>289</v>
      </c>
      <c r="J446" s="8" t="s">
        <v>3262</v>
      </c>
      <c r="K446" s="8" t="s">
        <v>160</v>
      </c>
      <c r="L446" s="8" t="s">
        <v>3263</v>
      </c>
      <c r="M446" s="183">
        <v>45917.642361111109</v>
      </c>
      <c r="N446" s="183">
        <v>45920.507638888892</v>
      </c>
      <c r="O446" s="94" t="s">
        <v>1324</v>
      </c>
      <c r="P446" s="8" t="s">
        <v>1325</v>
      </c>
      <c r="Q446" s="8" t="s">
        <v>1351</v>
      </c>
      <c r="R446" s="8" t="s">
        <v>1689</v>
      </c>
      <c r="S446" s="94"/>
      <c r="T446" s="90"/>
      <c r="U446" s="8" t="s">
        <v>1328</v>
      </c>
      <c r="V446" s="8" t="s">
        <v>3264</v>
      </c>
      <c r="W446" s="8" t="s">
        <v>1552</v>
      </c>
      <c r="X446" s="8" t="s">
        <v>1553</v>
      </c>
      <c r="Y446" s="8" t="s">
        <v>30</v>
      </c>
      <c r="Z446" s="8" t="s">
        <v>177</v>
      </c>
      <c r="AA446" s="8" t="s">
        <v>1668</v>
      </c>
      <c r="AB446" s="8">
        <v>0</v>
      </c>
      <c r="AC446" s="8">
        <v>0</v>
      </c>
      <c r="AD446" s="86">
        <f>IF(W446="SOPORTE_TELEFÓNICO",'BASE LIQUIDACION REDEBAN 2025'!$B$19,IF(W446="ENVÍO",'BASE LIQUIDACION REDEBAN 2025'!$C$2,IF(Y446="TIPO I",'BASE LIQUIDACION REDEBAN 2025'!$C$2,IF(Y446="TIPO II",'BASE LIQUIDACION REDEBAN 2025'!$C$3,IF(Y446="TIPO III",'BASE LIQUIDACION REDEBAN 2025'!$C$4,IF(Y446="TIPO IV",'BASE LIQUIDACION REDEBAN 2025'!$C$5,IF(Z446="AEREO",'BASE LIQUIDACION REDEBAN 2025'!$B$6,'BASE LIQUIDACION REDEBAN 2025'!$C$5)))))))</f>
        <v>41241.0800752</v>
      </c>
      <c r="AE446" s="86">
        <f>IF(OR(W446="SOPORTE_TELEFÓNICO",W446="ENVÍO"),0,IF(Y446="TIPO I",'BASE LIQUIDACION REDEBAN 2025'!$B$10,IF(Y446="TIPO II",'BASE LIQUIDACION REDEBAN 2025'!$B$11,IF(Y446="TIPO III",'BASE LIQUIDACION REDEBAN 2025'!$B$12,'BASE LIQUIDACION REDEBAN 2025'!$B$13))))</f>
        <v>0</v>
      </c>
      <c r="AF446" s="86">
        <f t="shared" si="6"/>
        <v>41241.0800752</v>
      </c>
      <c r="AG446" s="141"/>
      <c r="AH446" s="141"/>
    </row>
    <row r="447" spans="1:34" s="78" customFormat="1" ht="13.15">
      <c r="A447" s="8" t="s">
        <v>72</v>
      </c>
      <c r="B447" s="94" t="str">
        <f>VLOOKUP(A447,'CENTRO DE COSTOS'!A:D,4,FALSE)</f>
        <v>MIGUEL JULIÁN HERNÁNDEZ GUARÍN</v>
      </c>
      <c r="C447" s="94" t="str">
        <f>VLOOKUP(A447,'CENTRO DE COSTOS'!A:D,2,FALSE)</f>
        <v>0004-0008</v>
      </c>
      <c r="D447" s="8">
        <v>68190</v>
      </c>
      <c r="E447" s="8">
        <v>2756156</v>
      </c>
      <c r="F447" s="8">
        <v>60119</v>
      </c>
      <c r="G447" s="94" t="s">
        <v>1977</v>
      </c>
      <c r="H447" s="8" t="s">
        <v>224</v>
      </c>
      <c r="I447" s="8" t="s">
        <v>3265</v>
      </c>
      <c r="J447" s="8" t="s">
        <v>3266</v>
      </c>
      <c r="K447" s="8" t="s">
        <v>160</v>
      </c>
      <c r="L447" s="8" t="s">
        <v>3267</v>
      </c>
      <c r="M447" s="183">
        <v>45917.640972222223</v>
      </c>
      <c r="N447" s="183">
        <v>45918.6875</v>
      </c>
      <c r="O447" s="94" t="s">
        <v>1324</v>
      </c>
      <c r="P447" s="8" t="s">
        <v>1333</v>
      </c>
      <c r="Q447" s="8" t="s">
        <v>1423</v>
      </c>
      <c r="R447" s="8" t="s">
        <v>1341</v>
      </c>
      <c r="S447" s="94"/>
      <c r="T447" s="90"/>
      <c r="U447" s="8" t="s">
        <v>1328</v>
      </c>
      <c r="V447" s="8" t="s">
        <v>3268</v>
      </c>
      <c r="W447" s="8" t="s">
        <v>165</v>
      </c>
      <c r="X447" s="8" t="s">
        <v>3269</v>
      </c>
      <c r="Y447" s="8" t="s">
        <v>32</v>
      </c>
      <c r="Z447" s="8" t="s">
        <v>177</v>
      </c>
      <c r="AA447" s="8" t="s">
        <v>230</v>
      </c>
      <c r="AB447" s="8">
        <v>1</v>
      </c>
      <c r="AC447" s="8">
        <v>0</v>
      </c>
      <c r="AD447" s="86">
        <f>IF(W447="SOPORTE_TELEFÓNICO",'BASE LIQUIDACION REDEBAN 2025'!$B$19,IF(W447="ENVÍO",'BASE LIQUIDACION REDEBAN 2025'!$C$2,IF(Y447="TIPO I",'BASE LIQUIDACION REDEBAN 2025'!$C$2,IF(Y447="TIPO II",'BASE LIQUIDACION REDEBAN 2025'!$C$3,IF(Y447="TIPO III",'BASE LIQUIDACION REDEBAN 2025'!$C$4,IF(Y447="TIPO IV",'BASE LIQUIDACION REDEBAN 2025'!$C$5,IF(Z447="AEREO",'BASE LIQUIDACION REDEBAN 2025'!$B$6,'BASE LIQUIDACION REDEBAN 2025'!$C$5)))))))</f>
        <v>479588.87655000004</v>
      </c>
      <c r="AE447" s="86">
        <f>IF(OR(W447="SOPORTE_TELEFÓNICO",W447="ENVÍO"),0,IF(Y447="TIPO I",'BASE LIQUIDACION REDEBAN 2025'!$B$10,IF(Y447="TIPO II",'BASE LIQUIDACION REDEBAN 2025'!$B$11,IF(Y447="TIPO III",'BASE LIQUIDACION REDEBAN 2025'!$B$12,'BASE LIQUIDACION REDEBAN 2025'!$B$13))))</f>
        <v>196536.5258152</v>
      </c>
      <c r="AF447" s="86">
        <f t="shared" si="6"/>
        <v>479588.87655000004</v>
      </c>
      <c r="AG447" s="141"/>
      <c r="AH447" s="141"/>
    </row>
    <row r="448" spans="1:34" s="78" customFormat="1" ht="13.15">
      <c r="A448" s="8" t="s">
        <v>90</v>
      </c>
      <c r="B448" s="94" t="str">
        <f>VLOOKUP(A448,'CENTRO DE COSTOS'!A:D,4,FALSE)</f>
        <v>JUAN SEBASTIÁN RÍOS CASTRILLÓN</v>
      </c>
      <c r="C448" s="94" t="str">
        <f>VLOOKUP(A448,'CENTRO DE COSTOS'!A:D,2,FALSE)</f>
        <v>0004-0005</v>
      </c>
      <c r="D448" s="8">
        <v>5001</v>
      </c>
      <c r="E448" s="8">
        <v>2756051</v>
      </c>
      <c r="F448" s="8">
        <v>70040</v>
      </c>
      <c r="G448" s="94" t="s">
        <v>1977</v>
      </c>
      <c r="H448" s="8" t="s">
        <v>249</v>
      </c>
      <c r="I448" s="8" t="s">
        <v>90</v>
      </c>
      <c r="J448" s="8" t="s">
        <v>3270</v>
      </c>
      <c r="K448" s="8" t="s">
        <v>160</v>
      </c>
      <c r="L448" s="8" t="s">
        <v>3271</v>
      </c>
      <c r="M448" s="183">
        <v>45917.636111111111</v>
      </c>
      <c r="N448" s="183">
        <v>45918.593055555553</v>
      </c>
      <c r="O448" s="94" t="s">
        <v>1324</v>
      </c>
      <c r="P448" s="8" t="s">
        <v>1333</v>
      </c>
      <c r="Q448" s="8" t="s">
        <v>1351</v>
      </c>
      <c r="R448" s="8" t="s">
        <v>1352</v>
      </c>
      <c r="S448" s="94"/>
      <c r="T448" s="90"/>
      <c r="U448" s="8" t="s">
        <v>1328</v>
      </c>
      <c r="V448" s="8" t="s">
        <v>3272</v>
      </c>
      <c r="W448" s="8" t="s">
        <v>165</v>
      </c>
      <c r="X448" s="8" t="s">
        <v>3273</v>
      </c>
      <c r="Y448" s="8" t="s">
        <v>25</v>
      </c>
      <c r="Z448" s="8" t="s">
        <v>177</v>
      </c>
      <c r="AA448" s="8" t="s">
        <v>1483</v>
      </c>
      <c r="AB448" s="8">
        <v>1</v>
      </c>
      <c r="AC448" s="8">
        <v>0</v>
      </c>
      <c r="AD448" s="86">
        <f>IF(W448="SOPORTE_TELEFÓNICO",'BASE LIQUIDACION REDEBAN 2025'!$B$19,IF(W448="ENVÍO",'BASE LIQUIDACION REDEBAN 2025'!$C$2,IF(Y448="TIPO I",'BASE LIQUIDACION REDEBAN 2025'!$C$2,IF(Y448="TIPO II",'BASE LIQUIDACION REDEBAN 2025'!$C$3,IF(Y448="TIPO III",'BASE LIQUIDACION REDEBAN 2025'!$C$4,IF(Y448="TIPO IV",'BASE LIQUIDACION REDEBAN 2025'!$C$5,IF(Z448="AEREO",'BASE LIQUIDACION REDEBAN 2025'!$B$6,'BASE LIQUIDACION REDEBAN 2025'!$C$5)))))))</f>
        <v>65960.072302</v>
      </c>
      <c r="AE448" s="86">
        <f>IF(OR(W448="SOPORTE_TELEFÓNICO",W448="ENVÍO"),0,IF(Y448="TIPO I",'BASE LIQUIDACION REDEBAN 2025'!$B$10,IF(Y448="TIPO II",'BASE LIQUIDACION REDEBAN 2025'!$B$11,IF(Y448="TIPO III",'BASE LIQUIDACION REDEBAN 2025'!$B$12,'BASE LIQUIDACION REDEBAN 2025'!$B$13))))</f>
        <v>75096.394270399993</v>
      </c>
      <c r="AF448" s="86">
        <f t="shared" si="6"/>
        <v>65960.072302</v>
      </c>
      <c r="AG448" s="141"/>
      <c r="AH448" s="141"/>
    </row>
    <row r="449" spans="1:34" s="78" customFormat="1" ht="13.15">
      <c r="A449" s="8" t="s">
        <v>90</v>
      </c>
      <c r="B449" s="94" t="str">
        <f>VLOOKUP(A449,'CENTRO DE COSTOS'!A:D,4,FALSE)</f>
        <v>JUAN SEBASTIÁN RÍOS CASTRILLÓN</v>
      </c>
      <c r="C449" s="94" t="str">
        <f>VLOOKUP(A449,'CENTRO DE COSTOS'!A:D,2,FALSE)</f>
        <v>0004-0005</v>
      </c>
      <c r="D449" s="8">
        <v>5425</v>
      </c>
      <c r="E449" s="8">
        <v>2756119</v>
      </c>
      <c r="F449" s="8">
        <v>76602</v>
      </c>
      <c r="G449" s="94" t="s">
        <v>1977</v>
      </c>
      <c r="H449" s="8" t="s">
        <v>249</v>
      </c>
      <c r="I449" s="8" t="s">
        <v>3274</v>
      </c>
      <c r="J449" s="8" t="s">
        <v>3275</v>
      </c>
      <c r="K449" s="8" t="s">
        <v>160</v>
      </c>
      <c r="L449" s="8" t="s">
        <v>3276</v>
      </c>
      <c r="M449" s="183">
        <v>45917.635416666657</v>
      </c>
      <c r="N449" s="183">
        <v>45918.613888888889</v>
      </c>
      <c r="O449" s="94" t="s">
        <v>1324</v>
      </c>
      <c r="P449" s="8" t="s">
        <v>1333</v>
      </c>
      <c r="Q449" s="8" t="s">
        <v>1407</v>
      </c>
      <c r="R449" s="8" t="s">
        <v>1408</v>
      </c>
      <c r="S449" s="94"/>
      <c r="T449" s="90"/>
      <c r="U449" s="8" t="s">
        <v>1328</v>
      </c>
      <c r="V449" s="8" t="s">
        <v>3277</v>
      </c>
      <c r="W449" s="8" t="s">
        <v>165</v>
      </c>
      <c r="X449" s="8" t="s">
        <v>3278</v>
      </c>
      <c r="Y449" s="8" t="s">
        <v>30</v>
      </c>
      <c r="Z449" s="8" t="s">
        <v>177</v>
      </c>
      <c r="AA449" s="8" t="s">
        <v>988</v>
      </c>
      <c r="AB449" s="8">
        <v>1</v>
      </c>
      <c r="AC449" s="8">
        <v>0</v>
      </c>
      <c r="AD449" s="86">
        <f>IF(W449="SOPORTE_TELEFÓNICO",'BASE LIQUIDACION REDEBAN 2025'!$B$19,IF(W449="ENVÍO",'BASE LIQUIDACION REDEBAN 2025'!$C$2,IF(Y449="TIPO I",'BASE LIQUIDACION REDEBAN 2025'!$C$2,IF(Y449="TIPO II",'BASE LIQUIDACION REDEBAN 2025'!$C$3,IF(Y449="TIPO III",'BASE LIQUIDACION REDEBAN 2025'!$C$4,IF(Y449="TIPO IV",'BASE LIQUIDACION REDEBAN 2025'!$C$5,IF(Z449="AEREO",'BASE LIQUIDACION REDEBAN 2025'!$B$6,'BASE LIQUIDACION REDEBAN 2025'!$C$5)))))))</f>
        <v>275728.78077800001</v>
      </c>
      <c r="AE449" s="86">
        <f>IF(OR(W449="SOPORTE_TELEFÓNICO",W449="ENVÍO"),0,IF(Y449="TIPO I",'BASE LIQUIDACION REDEBAN 2025'!$B$10,IF(Y449="TIPO II",'BASE LIQUIDACION REDEBAN 2025'!$B$11,IF(Y449="TIPO III",'BASE LIQUIDACION REDEBAN 2025'!$B$12,'BASE LIQUIDACION REDEBAN 2025'!$B$13))))</f>
        <v>196536.5258152</v>
      </c>
      <c r="AF449" s="86">
        <f t="shared" si="6"/>
        <v>275728.78077800001</v>
      </c>
      <c r="AG449" s="141"/>
      <c r="AH449" s="141"/>
    </row>
    <row r="450" spans="1:34" s="78" customFormat="1" ht="13.15">
      <c r="A450" s="8" t="s">
        <v>91</v>
      </c>
      <c r="B450" s="94" t="str">
        <f>VLOOKUP(A450,'CENTRO DE COSTOS'!A:D,4,FALSE)</f>
        <v>JOSE MAURICIO HERNANDEZ ROJAS</v>
      </c>
      <c r="C450" s="94" t="str">
        <f>VLOOKUP(A450,'CENTRO DE COSTOS'!A:D,2,FALSE)</f>
        <v>0004-0001</v>
      </c>
      <c r="D450" s="8">
        <v>23001</v>
      </c>
      <c r="E450" s="8">
        <v>2756043</v>
      </c>
      <c r="F450" s="8">
        <v>64422</v>
      </c>
      <c r="G450" s="94" t="s">
        <v>1977</v>
      </c>
      <c r="H450" s="8" t="s">
        <v>193</v>
      </c>
      <c r="I450" s="8" t="s">
        <v>91</v>
      </c>
      <c r="J450" s="8" t="s">
        <v>3279</v>
      </c>
      <c r="K450" s="8" t="s">
        <v>160</v>
      </c>
      <c r="L450" s="8" t="s">
        <v>3280</v>
      </c>
      <c r="M450" s="183">
        <v>45917.634722222218</v>
      </c>
      <c r="N450" s="183">
        <v>45918.595833333333</v>
      </c>
      <c r="O450" s="94" t="s">
        <v>1324</v>
      </c>
      <c r="P450" s="8" t="s">
        <v>1333</v>
      </c>
      <c r="Q450" s="8" t="s">
        <v>1375</v>
      </c>
      <c r="R450" s="8" t="s">
        <v>1393</v>
      </c>
      <c r="S450" s="94"/>
      <c r="T450" s="90"/>
      <c r="U450" s="8" t="s">
        <v>1328</v>
      </c>
      <c r="V450" s="8" t="s">
        <v>3281</v>
      </c>
      <c r="W450" s="8" t="s">
        <v>165</v>
      </c>
      <c r="X450" s="8" t="s">
        <v>3282</v>
      </c>
      <c r="Y450" s="8" t="s">
        <v>25</v>
      </c>
      <c r="Z450" s="8" t="s">
        <v>177</v>
      </c>
      <c r="AA450" s="8" t="s">
        <v>198</v>
      </c>
      <c r="AB450" s="8">
        <v>1</v>
      </c>
      <c r="AC450" s="8">
        <v>0</v>
      </c>
      <c r="AD450" s="86">
        <f>IF(W450="SOPORTE_TELEFÓNICO",'BASE LIQUIDACION REDEBAN 2025'!$B$19,IF(W450="ENVÍO",'BASE LIQUIDACION REDEBAN 2025'!$C$2,IF(Y450="TIPO I",'BASE LIQUIDACION REDEBAN 2025'!$C$2,IF(Y450="TIPO II",'BASE LIQUIDACION REDEBAN 2025'!$C$3,IF(Y450="TIPO III",'BASE LIQUIDACION REDEBAN 2025'!$C$4,IF(Y450="TIPO IV",'BASE LIQUIDACION REDEBAN 2025'!$C$5,IF(Z450="AEREO",'BASE LIQUIDACION REDEBAN 2025'!$B$6,'BASE LIQUIDACION REDEBAN 2025'!$C$5)))))))</f>
        <v>65960.072302</v>
      </c>
      <c r="AE450" s="86">
        <f>IF(OR(W450="SOPORTE_TELEFÓNICO",W450="ENVÍO"),0,IF(Y450="TIPO I",'BASE LIQUIDACION REDEBAN 2025'!$B$10,IF(Y450="TIPO II",'BASE LIQUIDACION REDEBAN 2025'!$B$11,IF(Y450="TIPO III",'BASE LIQUIDACION REDEBAN 2025'!$B$12,'BASE LIQUIDACION REDEBAN 2025'!$B$13))))</f>
        <v>75096.394270399993</v>
      </c>
      <c r="AF450" s="86">
        <f t="shared" si="6"/>
        <v>65960.072302</v>
      </c>
      <c r="AG450" s="141"/>
      <c r="AH450" s="141"/>
    </row>
    <row r="451" spans="1:34" s="78" customFormat="1" ht="13.15">
      <c r="A451" s="8" t="s">
        <v>90</v>
      </c>
      <c r="B451" s="94" t="str">
        <f>VLOOKUP(A451,'CENTRO DE COSTOS'!A:D,4,FALSE)</f>
        <v>JUAN SEBASTIÁN RÍOS CASTRILLÓN</v>
      </c>
      <c r="C451" s="94" t="str">
        <f>VLOOKUP(A451,'CENTRO DE COSTOS'!A:D,2,FALSE)</f>
        <v>0004-0005</v>
      </c>
      <c r="D451" s="8">
        <v>5001</v>
      </c>
      <c r="E451" s="8">
        <v>2756105</v>
      </c>
      <c r="F451" s="8">
        <v>14824</v>
      </c>
      <c r="G451" s="94" t="s">
        <v>1977</v>
      </c>
      <c r="H451" s="8" t="s">
        <v>249</v>
      </c>
      <c r="I451" s="8" t="s">
        <v>90</v>
      </c>
      <c r="J451" s="8" t="s">
        <v>3283</v>
      </c>
      <c r="K451" s="8" t="s">
        <v>160</v>
      </c>
      <c r="L451" s="8" t="s">
        <v>3284</v>
      </c>
      <c r="M451" s="183">
        <v>45917.633333333331</v>
      </c>
      <c r="N451" s="183">
        <v>45918.4375</v>
      </c>
      <c r="O451" s="94" t="s">
        <v>1324</v>
      </c>
      <c r="P451" s="8" t="s">
        <v>1333</v>
      </c>
      <c r="Q451" s="8" t="s">
        <v>1375</v>
      </c>
      <c r="R451" s="8" t="s">
        <v>1444</v>
      </c>
      <c r="S451" s="94"/>
      <c r="T451" s="90"/>
      <c r="U451" s="8" t="s">
        <v>1328</v>
      </c>
      <c r="V451" s="8" t="s">
        <v>3285</v>
      </c>
      <c r="W451" s="8" t="s">
        <v>165</v>
      </c>
      <c r="X451" s="8" t="s">
        <v>3286</v>
      </c>
      <c r="Y451" s="8" t="s">
        <v>25</v>
      </c>
      <c r="Z451" s="8" t="s">
        <v>177</v>
      </c>
      <c r="AA451" s="8" t="s">
        <v>578</v>
      </c>
      <c r="AB451" s="8">
        <v>1</v>
      </c>
      <c r="AC451" s="8">
        <v>0</v>
      </c>
      <c r="AD451" s="86">
        <f>IF(W451="SOPORTE_TELEFÓNICO",'BASE LIQUIDACION REDEBAN 2025'!$B$19,IF(W451="ENVÍO",'BASE LIQUIDACION REDEBAN 2025'!$C$2,IF(Y451="TIPO I",'BASE LIQUIDACION REDEBAN 2025'!$C$2,IF(Y451="TIPO II",'BASE LIQUIDACION REDEBAN 2025'!$C$3,IF(Y451="TIPO III",'BASE LIQUIDACION REDEBAN 2025'!$C$4,IF(Y451="TIPO IV",'BASE LIQUIDACION REDEBAN 2025'!$C$5,IF(Z451="AEREO",'BASE LIQUIDACION REDEBAN 2025'!$B$6,'BASE LIQUIDACION REDEBAN 2025'!$C$5)))))))</f>
        <v>65960.072302</v>
      </c>
      <c r="AE451" s="86">
        <f>IF(OR(W451="SOPORTE_TELEFÓNICO",W451="ENVÍO"),0,IF(Y451="TIPO I",'BASE LIQUIDACION REDEBAN 2025'!$B$10,IF(Y451="TIPO II",'BASE LIQUIDACION REDEBAN 2025'!$B$11,IF(Y451="TIPO III",'BASE LIQUIDACION REDEBAN 2025'!$B$12,'BASE LIQUIDACION REDEBAN 2025'!$B$13))))</f>
        <v>75096.394270399993</v>
      </c>
      <c r="AF451" s="86">
        <f t="shared" ref="AF451:AF514" si="7">IF(OR(W451="SOPORTE_TELEFÓNICO",W451="ENVÍO"),AD451,(AD451*AB451+AE451*AC451))</f>
        <v>65960.072302</v>
      </c>
      <c r="AG451" s="141"/>
      <c r="AH451" s="141"/>
    </row>
    <row r="452" spans="1:34" s="78" customFormat="1" ht="13.15">
      <c r="A452" s="8" t="s">
        <v>90</v>
      </c>
      <c r="B452" s="94" t="str">
        <f>VLOOKUP(A452,'CENTRO DE COSTOS'!A:D,4,FALSE)</f>
        <v>JUAN SEBASTIÁN RÍOS CASTRILLÓN</v>
      </c>
      <c r="C452" s="94" t="str">
        <f>VLOOKUP(A452,'CENTRO DE COSTOS'!A:D,2,FALSE)</f>
        <v>0004-0005</v>
      </c>
      <c r="D452" s="8">
        <v>5615</v>
      </c>
      <c r="E452" s="8">
        <v>2755968</v>
      </c>
      <c r="F452" s="8">
        <v>24951</v>
      </c>
      <c r="G452" s="94" t="s">
        <v>1977</v>
      </c>
      <c r="H452" s="8" t="s">
        <v>249</v>
      </c>
      <c r="I452" s="8" t="s">
        <v>1026</v>
      </c>
      <c r="J452" s="8" t="s">
        <v>2148</v>
      </c>
      <c r="K452" s="8" t="s">
        <v>160</v>
      </c>
      <c r="L452" s="8" t="s">
        <v>3287</v>
      </c>
      <c r="M452" s="183">
        <v>45917.631249999999</v>
      </c>
      <c r="N452" s="183">
        <v>45918.6</v>
      </c>
      <c r="O452" s="94" t="s">
        <v>1324</v>
      </c>
      <c r="P452" s="8" t="s">
        <v>1333</v>
      </c>
      <c r="Q452" s="8" t="s">
        <v>1334</v>
      </c>
      <c r="R452" s="8" t="s">
        <v>1341</v>
      </c>
      <c r="S452" s="94"/>
      <c r="T452" s="90"/>
      <c r="U452" s="8" t="s">
        <v>1328</v>
      </c>
      <c r="V452" s="8" t="s">
        <v>3288</v>
      </c>
      <c r="W452" s="8" t="s">
        <v>165</v>
      </c>
      <c r="X452" s="8" t="s">
        <v>3289</v>
      </c>
      <c r="Y452" s="8" t="s">
        <v>28</v>
      </c>
      <c r="Z452" s="8" t="s">
        <v>177</v>
      </c>
      <c r="AA452" s="8" t="s">
        <v>400</v>
      </c>
      <c r="AB452" s="8">
        <v>1</v>
      </c>
      <c r="AC452" s="8">
        <v>0</v>
      </c>
      <c r="AD452" s="86">
        <f>IF(W452="SOPORTE_TELEFÓNICO",'BASE LIQUIDACION REDEBAN 2025'!$B$19,IF(W452="ENVÍO",'BASE LIQUIDACION REDEBAN 2025'!$C$2,IF(Y452="TIPO I",'BASE LIQUIDACION REDEBAN 2025'!$C$2,IF(Y452="TIPO II",'BASE LIQUIDACION REDEBAN 2025'!$C$3,IF(Y452="TIPO III",'BASE LIQUIDACION REDEBAN 2025'!$C$4,IF(Y452="TIPO IV",'BASE LIQUIDACION REDEBAN 2025'!$C$5,IF(Z452="AEREO",'BASE LIQUIDACION REDEBAN 2025'!$B$6,'BASE LIQUIDACION REDEBAN 2025'!$C$5)))))))</f>
        <v>144967.87232000002</v>
      </c>
      <c r="AE452" s="86">
        <f>IF(OR(W452="SOPORTE_TELEFÓNICO",W452="ENVÍO"),0,IF(Y452="TIPO I",'BASE LIQUIDACION REDEBAN 2025'!$B$10,IF(Y452="TIPO II",'BASE LIQUIDACION REDEBAN 2025'!$B$11,IF(Y452="TIPO III",'BASE LIQUIDACION REDEBAN 2025'!$B$12,'BASE LIQUIDACION REDEBAN 2025'!$B$13))))</f>
        <v>140395.6348884</v>
      </c>
      <c r="AF452" s="86">
        <f t="shared" si="7"/>
        <v>144967.87232000002</v>
      </c>
      <c r="AG452" s="141"/>
      <c r="AH452" s="141"/>
    </row>
    <row r="453" spans="1:34" s="78" customFormat="1" ht="13.15">
      <c r="A453" s="8" t="s">
        <v>76</v>
      </c>
      <c r="B453" s="94" t="str">
        <f>VLOOKUP(A453,'CENTRO DE COSTOS'!A:D,4,FALSE)</f>
        <v>DIEGO FERNANDO HENAO CARDONA</v>
      </c>
      <c r="C453" s="94" t="str">
        <f>VLOOKUP(A453,'CENTRO DE COSTOS'!A:D,2,FALSE)</f>
        <v>0004-0003</v>
      </c>
      <c r="D453" s="8">
        <v>76001</v>
      </c>
      <c r="E453" s="8">
        <v>2755951</v>
      </c>
      <c r="F453" s="8">
        <v>78832</v>
      </c>
      <c r="G453" s="94" t="s">
        <v>1977</v>
      </c>
      <c r="H453" s="8" t="s">
        <v>232</v>
      </c>
      <c r="I453" s="8" t="s">
        <v>76</v>
      </c>
      <c r="J453" s="8" t="s">
        <v>3290</v>
      </c>
      <c r="K453" s="8" t="s">
        <v>160</v>
      </c>
      <c r="L453" s="8" t="s">
        <v>3291</v>
      </c>
      <c r="M453" s="183">
        <v>45917.629166666673</v>
      </c>
      <c r="N453" s="183">
        <v>45918.605555555558</v>
      </c>
      <c r="O453" s="94" t="s">
        <v>1324</v>
      </c>
      <c r="P453" s="8" t="s">
        <v>1333</v>
      </c>
      <c r="Q453" s="8" t="s">
        <v>1375</v>
      </c>
      <c r="R453" s="8" t="s">
        <v>1444</v>
      </c>
      <c r="S453" s="94"/>
      <c r="T453" s="90"/>
      <c r="U453" s="8" t="s">
        <v>1328</v>
      </c>
      <c r="V453" s="8" t="s">
        <v>3292</v>
      </c>
      <c r="W453" s="8" t="s">
        <v>1552</v>
      </c>
      <c r="X453" s="8" t="s">
        <v>1553</v>
      </c>
      <c r="Y453" s="8" t="s">
        <v>25</v>
      </c>
      <c r="Z453" s="8" t="s">
        <v>177</v>
      </c>
      <c r="AA453" s="8" t="s">
        <v>1668</v>
      </c>
      <c r="AB453" s="8">
        <v>0</v>
      </c>
      <c r="AC453" s="8">
        <v>0</v>
      </c>
      <c r="AD453" s="86">
        <f>IF(W453="SOPORTE_TELEFÓNICO",'BASE LIQUIDACION REDEBAN 2025'!$B$19,IF(W453="ENVÍO",'BASE LIQUIDACION REDEBAN 2025'!$C$2,IF(Y453="TIPO I",'BASE LIQUIDACION REDEBAN 2025'!$C$2,IF(Y453="TIPO II",'BASE LIQUIDACION REDEBAN 2025'!$C$3,IF(Y453="TIPO III",'BASE LIQUIDACION REDEBAN 2025'!$C$4,IF(Y453="TIPO IV",'BASE LIQUIDACION REDEBAN 2025'!$C$5,IF(Z453="AEREO",'BASE LIQUIDACION REDEBAN 2025'!$B$6,'BASE LIQUIDACION REDEBAN 2025'!$C$5)))))))</f>
        <v>41241.0800752</v>
      </c>
      <c r="AE453" s="86">
        <f>IF(OR(W453="SOPORTE_TELEFÓNICO",W453="ENVÍO"),0,IF(Y453="TIPO I",'BASE LIQUIDACION REDEBAN 2025'!$B$10,IF(Y453="TIPO II",'BASE LIQUIDACION REDEBAN 2025'!$B$11,IF(Y453="TIPO III",'BASE LIQUIDACION REDEBAN 2025'!$B$12,'BASE LIQUIDACION REDEBAN 2025'!$B$13))))</f>
        <v>0</v>
      </c>
      <c r="AF453" s="86">
        <f t="shared" si="7"/>
        <v>41241.0800752</v>
      </c>
      <c r="AG453" s="141"/>
      <c r="AH453" s="141"/>
    </row>
    <row r="454" spans="1:34" s="78" customFormat="1" ht="13.15">
      <c r="A454" s="8" t="s">
        <v>76</v>
      </c>
      <c r="B454" s="94" t="str">
        <f>VLOOKUP(A454,'CENTRO DE COSTOS'!A:D,4,FALSE)</f>
        <v>DIEGO FERNANDO HENAO CARDONA</v>
      </c>
      <c r="C454" s="94" t="str">
        <f>VLOOKUP(A454,'CENTRO DE COSTOS'!A:D,2,FALSE)</f>
        <v>0004-0003</v>
      </c>
      <c r="D454" s="8">
        <v>76001</v>
      </c>
      <c r="E454" s="8">
        <v>2755599</v>
      </c>
      <c r="F454" s="8">
        <v>35511</v>
      </c>
      <c r="G454" s="94" t="s">
        <v>1977</v>
      </c>
      <c r="H454" s="8" t="s">
        <v>232</v>
      </c>
      <c r="I454" s="8" t="s">
        <v>76</v>
      </c>
      <c r="J454" s="8" t="s">
        <v>3293</v>
      </c>
      <c r="K454" s="8" t="s">
        <v>160</v>
      </c>
      <c r="L454" s="8" t="s">
        <v>3294</v>
      </c>
      <c r="M454" s="183">
        <v>45917.618750000001</v>
      </c>
      <c r="N454" s="183">
        <v>45918.603472222218</v>
      </c>
      <c r="O454" s="94" t="s">
        <v>1324</v>
      </c>
      <c r="P454" s="8" t="s">
        <v>1333</v>
      </c>
      <c r="Q454" s="8" t="s">
        <v>1517</v>
      </c>
      <c r="R454" s="8" t="s">
        <v>1341</v>
      </c>
      <c r="S454" s="94"/>
      <c r="T454" s="90"/>
      <c r="U454" s="8" t="s">
        <v>1328</v>
      </c>
      <c r="V454" s="8" t="s">
        <v>3295</v>
      </c>
      <c r="W454" s="8" t="s">
        <v>165</v>
      </c>
      <c r="X454" s="8" t="s">
        <v>3296</v>
      </c>
      <c r="Y454" s="8" t="s">
        <v>25</v>
      </c>
      <c r="Z454" s="8" t="s">
        <v>177</v>
      </c>
      <c r="AA454" s="8" t="s">
        <v>521</v>
      </c>
      <c r="AB454" s="8">
        <v>1</v>
      </c>
      <c r="AC454" s="8">
        <v>0</v>
      </c>
      <c r="AD454" s="86">
        <f>IF(W454="SOPORTE_TELEFÓNICO",'BASE LIQUIDACION REDEBAN 2025'!$B$19,IF(W454="ENVÍO",'BASE LIQUIDACION REDEBAN 2025'!$C$2,IF(Y454="TIPO I",'BASE LIQUIDACION REDEBAN 2025'!$C$2,IF(Y454="TIPO II",'BASE LIQUIDACION REDEBAN 2025'!$C$3,IF(Y454="TIPO III",'BASE LIQUIDACION REDEBAN 2025'!$C$4,IF(Y454="TIPO IV",'BASE LIQUIDACION REDEBAN 2025'!$C$5,IF(Z454="AEREO",'BASE LIQUIDACION REDEBAN 2025'!$B$6,'BASE LIQUIDACION REDEBAN 2025'!$C$5)))))))</f>
        <v>65960.072302</v>
      </c>
      <c r="AE454" s="86">
        <f>IF(OR(W454="SOPORTE_TELEFÓNICO",W454="ENVÍO"),0,IF(Y454="TIPO I",'BASE LIQUIDACION REDEBAN 2025'!$B$10,IF(Y454="TIPO II",'BASE LIQUIDACION REDEBAN 2025'!$B$11,IF(Y454="TIPO III",'BASE LIQUIDACION REDEBAN 2025'!$B$12,'BASE LIQUIDACION REDEBAN 2025'!$B$13))))</f>
        <v>75096.394270399993</v>
      </c>
      <c r="AF454" s="86">
        <f t="shared" si="7"/>
        <v>65960.072302</v>
      </c>
      <c r="AG454" s="141"/>
      <c r="AH454" s="141"/>
    </row>
    <row r="455" spans="1:34" s="78" customFormat="1" ht="13.15">
      <c r="A455" s="8" t="s">
        <v>90</v>
      </c>
      <c r="B455" s="94" t="str">
        <f>VLOOKUP(A455,'CENTRO DE COSTOS'!A:D,4,FALSE)</f>
        <v>JUAN SEBASTIÁN RÍOS CASTRILLÓN</v>
      </c>
      <c r="C455" s="94" t="str">
        <f>VLOOKUP(A455,'CENTRO DE COSTOS'!A:D,2,FALSE)</f>
        <v>0004-0005</v>
      </c>
      <c r="D455" s="8">
        <v>5001</v>
      </c>
      <c r="E455" s="8">
        <v>2755483</v>
      </c>
      <c r="F455" s="8">
        <v>73590</v>
      </c>
      <c r="G455" s="94" t="s">
        <v>1977</v>
      </c>
      <c r="H455" s="8" t="s">
        <v>249</v>
      </c>
      <c r="I455" s="8" t="s">
        <v>90</v>
      </c>
      <c r="J455" s="8" t="s">
        <v>3297</v>
      </c>
      <c r="K455" s="8" t="s">
        <v>160</v>
      </c>
      <c r="L455" s="8" t="s">
        <v>3298</v>
      </c>
      <c r="M455" s="183">
        <v>45917.593055555553</v>
      </c>
      <c r="N455" s="183">
        <v>45918.520833333343</v>
      </c>
      <c r="O455" s="94" t="s">
        <v>1324</v>
      </c>
      <c r="P455" s="8" t="s">
        <v>1333</v>
      </c>
      <c r="Q455" s="8" t="s">
        <v>1368</v>
      </c>
      <c r="R455" s="8" t="s">
        <v>1341</v>
      </c>
      <c r="S455" s="94"/>
      <c r="T455" s="90"/>
      <c r="U455" s="8" t="s">
        <v>1328</v>
      </c>
      <c r="V455" s="8" t="s">
        <v>3299</v>
      </c>
      <c r="W455" s="8" t="s">
        <v>165</v>
      </c>
      <c r="X455" s="8" t="s">
        <v>3300</v>
      </c>
      <c r="Y455" s="8" t="s">
        <v>25</v>
      </c>
      <c r="Z455" s="8" t="s">
        <v>177</v>
      </c>
      <c r="AA455" s="8" t="s">
        <v>578</v>
      </c>
      <c r="AB455" s="8">
        <v>1</v>
      </c>
      <c r="AC455" s="8">
        <v>0</v>
      </c>
      <c r="AD455" s="86">
        <f>IF(W455="SOPORTE_TELEFÓNICO",'BASE LIQUIDACION REDEBAN 2025'!$B$19,IF(W455="ENVÍO",'BASE LIQUIDACION REDEBAN 2025'!$C$2,IF(Y455="TIPO I",'BASE LIQUIDACION REDEBAN 2025'!$C$2,IF(Y455="TIPO II",'BASE LIQUIDACION REDEBAN 2025'!$C$3,IF(Y455="TIPO III",'BASE LIQUIDACION REDEBAN 2025'!$C$4,IF(Y455="TIPO IV",'BASE LIQUIDACION REDEBAN 2025'!$C$5,IF(Z455="AEREO",'BASE LIQUIDACION REDEBAN 2025'!$B$6,'BASE LIQUIDACION REDEBAN 2025'!$C$5)))))))</f>
        <v>65960.072302</v>
      </c>
      <c r="AE455" s="86">
        <f>IF(OR(W455="SOPORTE_TELEFÓNICO",W455="ENVÍO"),0,IF(Y455="TIPO I",'BASE LIQUIDACION REDEBAN 2025'!$B$10,IF(Y455="TIPO II",'BASE LIQUIDACION REDEBAN 2025'!$B$11,IF(Y455="TIPO III",'BASE LIQUIDACION REDEBAN 2025'!$B$12,'BASE LIQUIDACION REDEBAN 2025'!$B$13))))</f>
        <v>75096.394270399993</v>
      </c>
      <c r="AF455" s="86">
        <f t="shared" si="7"/>
        <v>65960.072302</v>
      </c>
      <c r="AG455" s="141"/>
      <c r="AH455" s="141"/>
    </row>
    <row r="456" spans="1:34" s="78" customFormat="1" ht="13.15">
      <c r="A456" s="8" t="s">
        <v>68</v>
      </c>
      <c r="B456" s="94" t="str">
        <f>VLOOKUP(A456,'CENTRO DE COSTOS'!A:D,4,FALSE)</f>
        <v>WILLIAM ASDRUBAL ROZO ROZO</v>
      </c>
      <c r="C456" s="94" t="str">
        <f>VLOOKUP(A456,'CENTRO DE COSTOS'!A:D,2,FALSE)</f>
        <v>0004-0004</v>
      </c>
      <c r="D456" s="8">
        <v>11001</v>
      </c>
      <c r="E456" s="8">
        <v>2755342</v>
      </c>
      <c r="F456" s="8">
        <v>40672</v>
      </c>
      <c r="G456" s="94" t="s">
        <v>1977</v>
      </c>
      <c r="H456" s="8" t="s">
        <v>417</v>
      </c>
      <c r="I456" s="8" t="s">
        <v>68</v>
      </c>
      <c r="J456" s="8" t="s">
        <v>3301</v>
      </c>
      <c r="K456" s="8" t="s">
        <v>160</v>
      </c>
      <c r="L456" s="8" t="s">
        <v>3302</v>
      </c>
      <c r="M456" s="183">
        <v>45917.57708333333</v>
      </c>
      <c r="N456" s="183">
        <v>45918.518750000003</v>
      </c>
      <c r="O456" s="94" t="s">
        <v>1324</v>
      </c>
      <c r="P456" s="8" t="s">
        <v>1333</v>
      </c>
      <c r="Q456" s="8" t="s">
        <v>1375</v>
      </c>
      <c r="R456" s="8" t="s">
        <v>1444</v>
      </c>
      <c r="S456" s="94"/>
      <c r="T456" s="90"/>
      <c r="U456" s="8" t="s">
        <v>1328</v>
      </c>
      <c r="V456" s="8" t="s">
        <v>3303</v>
      </c>
      <c r="W456" s="8" t="s">
        <v>165</v>
      </c>
      <c r="X456" s="8" t="s">
        <v>3304</v>
      </c>
      <c r="Y456" s="8" t="s">
        <v>25</v>
      </c>
      <c r="Z456" s="8" t="s">
        <v>177</v>
      </c>
      <c r="AA456" s="8" t="s">
        <v>566</v>
      </c>
      <c r="AB456" s="8">
        <v>1</v>
      </c>
      <c r="AC456" s="8">
        <v>0</v>
      </c>
      <c r="AD456" s="86">
        <f>IF(W456="SOPORTE_TELEFÓNICO",'BASE LIQUIDACION REDEBAN 2025'!$B$19,IF(W456="ENVÍO",'BASE LIQUIDACION REDEBAN 2025'!$C$2,IF(Y456="TIPO I",'BASE LIQUIDACION REDEBAN 2025'!$C$2,IF(Y456="TIPO II",'BASE LIQUIDACION REDEBAN 2025'!$C$3,IF(Y456="TIPO III",'BASE LIQUIDACION REDEBAN 2025'!$C$4,IF(Y456="TIPO IV",'BASE LIQUIDACION REDEBAN 2025'!$C$5,IF(Z456="AEREO",'BASE LIQUIDACION REDEBAN 2025'!$B$6,'BASE LIQUIDACION REDEBAN 2025'!$C$5)))))))</f>
        <v>65960.072302</v>
      </c>
      <c r="AE456" s="86">
        <f>IF(OR(W456="SOPORTE_TELEFÓNICO",W456="ENVÍO"),0,IF(Y456="TIPO I",'BASE LIQUIDACION REDEBAN 2025'!$B$10,IF(Y456="TIPO II",'BASE LIQUIDACION REDEBAN 2025'!$B$11,IF(Y456="TIPO III",'BASE LIQUIDACION REDEBAN 2025'!$B$12,'BASE LIQUIDACION REDEBAN 2025'!$B$13))))</f>
        <v>75096.394270399993</v>
      </c>
      <c r="AF456" s="86">
        <f t="shared" si="7"/>
        <v>65960.072302</v>
      </c>
      <c r="AG456" s="141"/>
      <c r="AH456" s="141"/>
    </row>
    <row r="457" spans="1:34" s="78" customFormat="1" ht="13.15">
      <c r="A457" s="8" t="s">
        <v>68</v>
      </c>
      <c r="B457" s="94" t="str">
        <f>VLOOKUP(A457,'CENTRO DE COSTOS'!A:D,4,FALSE)</f>
        <v>WILLIAM ASDRUBAL ROZO ROZO</v>
      </c>
      <c r="C457" s="94" t="str">
        <f>VLOOKUP(A457,'CENTRO DE COSTOS'!A:D,2,FALSE)</f>
        <v>0004-0004</v>
      </c>
      <c r="D457" s="8">
        <v>11001</v>
      </c>
      <c r="E457" s="8">
        <v>2755216</v>
      </c>
      <c r="F457" s="8">
        <v>39046</v>
      </c>
      <c r="G457" s="94" t="s">
        <v>1977</v>
      </c>
      <c r="H457" s="8" t="s">
        <v>417</v>
      </c>
      <c r="I457" s="8" t="s">
        <v>68</v>
      </c>
      <c r="J457" s="8" t="s">
        <v>3305</v>
      </c>
      <c r="K457" s="8" t="s">
        <v>160</v>
      </c>
      <c r="L457" s="8" t="s">
        <v>3306</v>
      </c>
      <c r="M457" s="183">
        <v>45917.571527777778</v>
      </c>
      <c r="N457" s="183">
        <v>45917.720138888893</v>
      </c>
      <c r="O457" s="94" t="s">
        <v>1324</v>
      </c>
      <c r="P457" s="8" t="s">
        <v>1333</v>
      </c>
      <c r="Q457" s="8" t="s">
        <v>1423</v>
      </c>
      <c r="R457" s="8" t="s">
        <v>1341</v>
      </c>
      <c r="S457" s="94"/>
      <c r="T457" s="90"/>
      <c r="U457" s="8" t="s">
        <v>1328</v>
      </c>
      <c r="V457" s="8" t="s">
        <v>3307</v>
      </c>
      <c r="W457" s="8" t="s">
        <v>165</v>
      </c>
      <c r="X457" s="8" t="s">
        <v>3308</v>
      </c>
      <c r="Y457" s="8" t="s">
        <v>25</v>
      </c>
      <c r="Z457" s="8" t="s">
        <v>177</v>
      </c>
      <c r="AA457" s="8" t="s">
        <v>792</v>
      </c>
      <c r="AB457" s="8">
        <v>1</v>
      </c>
      <c r="AC457" s="8">
        <v>0</v>
      </c>
      <c r="AD457" s="86">
        <f>IF(W457="SOPORTE_TELEFÓNICO",'BASE LIQUIDACION REDEBAN 2025'!$B$19,IF(W457="ENVÍO",'BASE LIQUIDACION REDEBAN 2025'!$C$2,IF(Y457="TIPO I",'BASE LIQUIDACION REDEBAN 2025'!$C$2,IF(Y457="TIPO II",'BASE LIQUIDACION REDEBAN 2025'!$C$3,IF(Y457="TIPO III",'BASE LIQUIDACION REDEBAN 2025'!$C$4,IF(Y457="TIPO IV",'BASE LIQUIDACION REDEBAN 2025'!$C$5,IF(Z457="AEREO",'BASE LIQUIDACION REDEBAN 2025'!$B$6,'BASE LIQUIDACION REDEBAN 2025'!$C$5)))))))</f>
        <v>65960.072302</v>
      </c>
      <c r="AE457" s="86">
        <f>IF(OR(W457="SOPORTE_TELEFÓNICO",W457="ENVÍO"),0,IF(Y457="TIPO I",'BASE LIQUIDACION REDEBAN 2025'!$B$10,IF(Y457="TIPO II",'BASE LIQUIDACION REDEBAN 2025'!$B$11,IF(Y457="TIPO III",'BASE LIQUIDACION REDEBAN 2025'!$B$12,'BASE LIQUIDACION REDEBAN 2025'!$B$13))))</f>
        <v>75096.394270399993</v>
      </c>
      <c r="AF457" s="86">
        <f t="shared" si="7"/>
        <v>65960.072302</v>
      </c>
      <c r="AG457" s="141"/>
      <c r="AH457" s="141"/>
    </row>
    <row r="458" spans="1:34" s="78" customFormat="1" ht="13.15">
      <c r="A458" s="8" t="s">
        <v>76</v>
      </c>
      <c r="B458" s="94" t="str">
        <f>VLOOKUP(A458,'CENTRO DE COSTOS'!A:D,4,FALSE)</f>
        <v>DIEGO FERNANDO HENAO CARDONA</v>
      </c>
      <c r="C458" s="94" t="str">
        <f>VLOOKUP(A458,'CENTRO DE COSTOS'!A:D,2,FALSE)</f>
        <v>0004-0003</v>
      </c>
      <c r="D458" s="8">
        <v>76111</v>
      </c>
      <c r="E458" s="8">
        <v>2755309</v>
      </c>
      <c r="F458" s="8">
        <v>63102</v>
      </c>
      <c r="G458" s="94" t="s">
        <v>1977</v>
      </c>
      <c r="H458" s="8" t="s">
        <v>232</v>
      </c>
      <c r="I458" s="8" t="s">
        <v>2758</v>
      </c>
      <c r="J458" s="8" t="s">
        <v>3309</v>
      </c>
      <c r="K458" s="8" t="s">
        <v>160</v>
      </c>
      <c r="L458" s="8" t="s">
        <v>3310</v>
      </c>
      <c r="M458" s="183">
        <v>45917.563194444447</v>
      </c>
      <c r="N458" s="183">
        <v>45918.586805555547</v>
      </c>
      <c r="O458" s="94" t="s">
        <v>1324</v>
      </c>
      <c r="P458" s="8" t="s">
        <v>1333</v>
      </c>
      <c r="Q458" s="8" t="s">
        <v>1375</v>
      </c>
      <c r="R458" s="8" t="s">
        <v>1376</v>
      </c>
      <c r="S458" s="94"/>
      <c r="T458" s="90"/>
      <c r="U458" s="8" t="s">
        <v>1328</v>
      </c>
      <c r="V458" s="8" t="s">
        <v>3311</v>
      </c>
      <c r="W458" s="8" t="s">
        <v>165</v>
      </c>
      <c r="X458" s="8" t="s">
        <v>3312</v>
      </c>
      <c r="Y458" s="8" t="s">
        <v>28</v>
      </c>
      <c r="Z458" s="8" t="s">
        <v>177</v>
      </c>
      <c r="AA458" s="8" t="s">
        <v>531</v>
      </c>
      <c r="AB458" s="8">
        <v>1</v>
      </c>
      <c r="AC458" s="8">
        <v>0</v>
      </c>
      <c r="AD458" s="86">
        <f>IF(W458="SOPORTE_TELEFÓNICO",'BASE LIQUIDACION REDEBAN 2025'!$B$19,IF(W458="ENVÍO",'BASE LIQUIDACION REDEBAN 2025'!$C$2,IF(Y458="TIPO I",'BASE LIQUIDACION REDEBAN 2025'!$C$2,IF(Y458="TIPO II",'BASE LIQUIDACION REDEBAN 2025'!$C$3,IF(Y458="TIPO III",'BASE LIQUIDACION REDEBAN 2025'!$C$4,IF(Y458="TIPO IV",'BASE LIQUIDACION REDEBAN 2025'!$C$5,IF(Z458="AEREO",'BASE LIQUIDACION REDEBAN 2025'!$B$6,'BASE LIQUIDACION REDEBAN 2025'!$C$5)))))))</f>
        <v>144967.87232000002</v>
      </c>
      <c r="AE458" s="86">
        <f>IF(OR(W458="SOPORTE_TELEFÓNICO",W458="ENVÍO"),0,IF(Y458="TIPO I",'BASE LIQUIDACION REDEBAN 2025'!$B$10,IF(Y458="TIPO II",'BASE LIQUIDACION REDEBAN 2025'!$B$11,IF(Y458="TIPO III",'BASE LIQUIDACION REDEBAN 2025'!$B$12,'BASE LIQUIDACION REDEBAN 2025'!$B$13))))</f>
        <v>140395.6348884</v>
      </c>
      <c r="AF458" s="86">
        <f t="shared" si="7"/>
        <v>144967.87232000002</v>
      </c>
      <c r="AG458" s="141"/>
      <c r="AH458" s="141"/>
    </row>
    <row r="459" spans="1:34" s="78" customFormat="1" ht="13.15">
      <c r="A459" s="8" t="s">
        <v>90</v>
      </c>
      <c r="B459" s="94" t="str">
        <f>VLOOKUP(A459,'CENTRO DE COSTOS'!A:D,4,FALSE)</f>
        <v>JUAN SEBASTIÁN RÍOS CASTRILLÓN</v>
      </c>
      <c r="C459" s="94" t="str">
        <f>VLOOKUP(A459,'CENTRO DE COSTOS'!A:D,2,FALSE)</f>
        <v>0004-0005</v>
      </c>
      <c r="D459" s="8">
        <v>5088</v>
      </c>
      <c r="E459" s="8">
        <v>2755152</v>
      </c>
      <c r="F459" s="8">
        <v>74631</v>
      </c>
      <c r="G459" s="94" t="s">
        <v>1977</v>
      </c>
      <c r="H459" s="8" t="s">
        <v>249</v>
      </c>
      <c r="I459" s="8" t="s">
        <v>384</v>
      </c>
      <c r="J459" s="8" t="s">
        <v>3313</v>
      </c>
      <c r="K459" s="8" t="s">
        <v>160</v>
      </c>
      <c r="L459" s="8" t="s">
        <v>3314</v>
      </c>
      <c r="M459" s="183">
        <v>45917.541666666657</v>
      </c>
      <c r="N459" s="183">
        <v>45918.51458333333</v>
      </c>
      <c r="O459" s="94" t="s">
        <v>1324</v>
      </c>
      <c r="P459" s="8" t="s">
        <v>1325</v>
      </c>
      <c r="Q459" s="8" t="s">
        <v>1351</v>
      </c>
      <c r="R459" s="8" t="s">
        <v>2150</v>
      </c>
      <c r="S459" s="94"/>
      <c r="T459" s="90"/>
      <c r="U459" s="8" t="s">
        <v>1328</v>
      </c>
      <c r="V459" s="8" t="s">
        <v>3315</v>
      </c>
      <c r="W459" s="8" t="s">
        <v>165</v>
      </c>
      <c r="X459" s="8" t="s">
        <v>3316</v>
      </c>
      <c r="Y459" s="8" t="s">
        <v>25</v>
      </c>
      <c r="Z459" s="8" t="s">
        <v>177</v>
      </c>
      <c r="AA459" s="8" t="s">
        <v>1384</v>
      </c>
      <c r="AB459" s="8">
        <v>1</v>
      </c>
      <c r="AC459" s="8">
        <v>0</v>
      </c>
      <c r="AD459" s="86">
        <f>IF(W459="SOPORTE_TELEFÓNICO",'BASE LIQUIDACION REDEBAN 2025'!$B$19,IF(W459="ENVÍO",'BASE LIQUIDACION REDEBAN 2025'!$C$2,IF(Y459="TIPO I",'BASE LIQUIDACION REDEBAN 2025'!$C$2,IF(Y459="TIPO II",'BASE LIQUIDACION REDEBAN 2025'!$C$3,IF(Y459="TIPO III",'BASE LIQUIDACION REDEBAN 2025'!$C$4,IF(Y459="TIPO IV",'BASE LIQUIDACION REDEBAN 2025'!$C$5,IF(Z459="AEREO",'BASE LIQUIDACION REDEBAN 2025'!$B$6,'BASE LIQUIDACION REDEBAN 2025'!$C$5)))))))</f>
        <v>65960.072302</v>
      </c>
      <c r="AE459" s="86">
        <f>IF(OR(W459="SOPORTE_TELEFÓNICO",W459="ENVÍO"),0,IF(Y459="TIPO I",'BASE LIQUIDACION REDEBAN 2025'!$B$10,IF(Y459="TIPO II",'BASE LIQUIDACION REDEBAN 2025'!$B$11,IF(Y459="TIPO III",'BASE LIQUIDACION REDEBAN 2025'!$B$12,'BASE LIQUIDACION REDEBAN 2025'!$B$13))))</f>
        <v>75096.394270399993</v>
      </c>
      <c r="AF459" s="86">
        <f t="shared" si="7"/>
        <v>65960.072302</v>
      </c>
      <c r="AG459" s="141"/>
      <c r="AH459" s="141"/>
    </row>
    <row r="460" spans="1:34" s="78" customFormat="1" ht="13.15">
      <c r="A460" s="8" t="s">
        <v>93</v>
      </c>
      <c r="B460" s="94" t="str">
        <f>VLOOKUP(A460,'CENTRO DE COSTOS'!A:D,4,FALSE)</f>
        <v>DIEGO FERNANDO HENAO CARDONA</v>
      </c>
      <c r="C460" s="94" t="str">
        <f>VLOOKUP(A460,'CENTRO DE COSTOS'!A:D,2,FALSE)</f>
        <v>0004-0003</v>
      </c>
      <c r="D460" s="8">
        <v>52427</v>
      </c>
      <c r="E460" s="8">
        <v>2755145</v>
      </c>
      <c r="F460" s="8">
        <v>80675</v>
      </c>
      <c r="G460" s="94" t="s">
        <v>1977</v>
      </c>
      <c r="H460" s="8" t="s">
        <v>157</v>
      </c>
      <c r="I460" s="8" t="s">
        <v>3317</v>
      </c>
      <c r="J460" s="8" t="s">
        <v>3318</v>
      </c>
      <c r="K460" s="8" t="s">
        <v>160</v>
      </c>
      <c r="L460" s="8" t="s">
        <v>3319</v>
      </c>
      <c r="M460" s="183">
        <v>45917.538888888892</v>
      </c>
      <c r="N460" s="183">
        <v>45918.580555555563</v>
      </c>
      <c r="O460" s="94" t="s">
        <v>1324</v>
      </c>
      <c r="P460" s="8" t="s">
        <v>1325</v>
      </c>
      <c r="Q460" s="8" t="s">
        <v>1464</v>
      </c>
      <c r="R460" s="8" t="s">
        <v>1465</v>
      </c>
      <c r="S460" s="94"/>
      <c r="T460" s="90"/>
      <c r="U460" s="8" t="s">
        <v>1328</v>
      </c>
      <c r="V460" s="8" t="s">
        <v>3320</v>
      </c>
      <c r="W460" s="8" t="s">
        <v>165</v>
      </c>
      <c r="X460" s="8" t="s">
        <v>3321</v>
      </c>
      <c r="Y460" s="8" t="s">
        <v>167</v>
      </c>
      <c r="Z460" s="8" t="s">
        <v>168</v>
      </c>
      <c r="AA460" s="8" t="s">
        <v>169</v>
      </c>
      <c r="AB460" s="8">
        <v>1</v>
      </c>
      <c r="AC460" s="8">
        <v>0</v>
      </c>
      <c r="AD460" s="86">
        <f>IF(W460="SOPORTE_TELEFÓNICO",'BASE LIQUIDACION REDEBAN 2025'!$B$19,IF(W460="ENVÍO",'BASE LIQUIDACION REDEBAN 2025'!$C$2,IF(Y460="TIPO I",'BASE LIQUIDACION REDEBAN 2025'!$C$2,IF(Y460="TIPO II",'BASE LIQUIDACION REDEBAN 2025'!$C$3,IF(Y460="TIPO III",'BASE LIQUIDACION REDEBAN 2025'!$C$4,IF(Y460="TIPO IV",'BASE LIQUIDACION REDEBAN 2025'!$C$5,IF(Z460="AEREO",'BASE LIQUIDACION REDEBAN 2025'!$B$6,'BASE LIQUIDACION REDEBAN 2025'!$C$5)))))))</f>
        <v>479588.87655000004</v>
      </c>
      <c r="AE460" s="86">
        <f>IF(OR(W460="SOPORTE_TELEFÓNICO",W460="ENVÍO"),0,IF(Y460="TIPO I",'BASE LIQUIDACION REDEBAN 2025'!$B$10,IF(Y460="TIPO II",'BASE LIQUIDACION REDEBAN 2025'!$B$11,IF(Y460="TIPO III",'BASE LIQUIDACION REDEBAN 2025'!$B$12,'BASE LIQUIDACION REDEBAN 2025'!$B$13))))</f>
        <v>196536.5258152</v>
      </c>
      <c r="AF460" s="86">
        <f t="shared" si="7"/>
        <v>479588.87655000004</v>
      </c>
      <c r="AG460" s="141"/>
      <c r="AH460" s="141"/>
    </row>
    <row r="461" spans="1:34" s="78" customFormat="1" ht="13.15">
      <c r="A461" s="8" t="s">
        <v>76</v>
      </c>
      <c r="B461" s="94" t="str">
        <f>VLOOKUP(A461,'CENTRO DE COSTOS'!A:D,4,FALSE)</f>
        <v>DIEGO FERNANDO HENAO CARDONA</v>
      </c>
      <c r="C461" s="94" t="str">
        <f>VLOOKUP(A461,'CENTRO DE COSTOS'!A:D,2,FALSE)</f>
        <v>0004-0003</v>
      </c>
      <c r="D461" s="8">
        <v>76001</v>
      </c>
      <c r="E461" s="8">
        <v>2754968</v>
      </c>
      <c r="F461" s="8">
        <v>34656</v>
      </c>
      <c r="G461" s="94" t="s">
        <v>1977</v>
      </c>
      <c r="H461" s="8" t="s">
        <v>232</v>
      </c>
      <c r="I461" s="8" t="s">
        <v>76</v>
      </c>
      <c r="J461" s="8" t="s">
        <v>3322</v>
      </c>
      <c r="K461" s="8" t="s">
        <v>160</v>
      </c>
      <c r="L461" s="8" t="s">
        <v>3323</v>
      </c>
      <c r="M461" s="183">
        <v>45917.534722222219</v>
      </c>
      <c r="N461" s="183">
        <v>45917.704861111109</v>
      </c>
      <c r="O461" s="94" t="s">
        <v>1324</v>
      </c>
      <c r="P461" s="8" t="s">
        <v>1333</v>
      </c>
      <c r="Q461" s="8" t="s">
        <v>1326</v>
      </c>
      <c r="R461" s="8" t="s">
        <v>1470</v>
      </c>
      <c r="S461" s="94"/>
      <c r="T461" s="90"/>
      <c r="U461" s="8" t="s">
        <v>1328</v>
      </c>
      <c r="V461" s="8" t="s">
        <v>3324</v>
      </c>
      <c r="W461" s="8" t="s">
        <v>165</v>
      </c>
      <c r="X461" s="8" t="s">
        <v>3325</v>
      </c>
      <c r="Y461" s="8" t="s">
        <v>25</v>
      </c>
      <c r="Z461" s="8" t="s">
        <v>177</v>
      </c>
      <c r="AA461" s="8" t="s">
        <v>512</v>
      </c>
      <c r="AB461" s="8">
        <v>1</v>
      </c>
      <c r="AC461" s="8">
        <v>0</v>
      </c>
      <c r="AD461" s="86">
        <f>IF(W461="SOPORTE_TELEFÓNICO",'BASE LIQUIDACION REDEBAN 2025'!$B$19,IF(W461="ENVÍO",'BASE LIQUIDACION REDEBAN 2025'!$C$2,IF(Y461="TIPO I",'BASE LIQUIDACION REDEBAN 2025'!$C$2,IF(Y461="TIPO II",'BASE LIQUIDACION REDEBAN 2025'!$C$3,IF(Y461="TIPO III",'BASE LIQUIDACION REDEBAN 2025'!$C$4,IF(Y461="TIPO IV",'BASE LIQUIDACION REDEBAN 2025'!$C$5,IF(Z461="AEREO",'BASE LIQUIDACION REDEBAN 2025'!$B$6,'BASE LIQUIDACION REDEBAN 2025'!$C$5)))))))</f>
        <v>65960.072302</v>
      </c>
      <c r="AE461" s="86">
        <f>IF(OR(W461="SOPORTE_TELEFÓNICO",W461="ENVÍO"),0,IF(Y461="TIPO I",'BASE LIQUIDACION REDEBAN 2025'!$B$10,IF(Y461="TIPO II",'BASE LIQUIDACION REDEBAN 2025'!$B$11,IF(Y461="TIPO III",'BASE LIQUIDACION REDEBAN 2025'!$B$12,'BASE LIQUIDACION REDEBAN 2025'!$B$13))))</f>
        <v>75096.394270399993</v>
      </c>
      <c r="AF461" s="86">
        <f t="shared" si="7"/>
        <v>65960.072302</v>
      </c>
      <c r="AG461" s="141"/>
      <c r="AH461" s="141"/>
    </row>
    <row r="462" spans="1:34" s="78" customFormat="1" ht="13.15">
      <c r="A462" s="8" t="s">
        <v>76</v>
      </c>
      <c r="B462" s="94" t="str">
        <f>VLOOKUP(A462,'CENTRO DE COSTOS'!A:D,4,FALSE)</f>
        <v>DIEGO FERNANDO HENAO CARDONA</v>
      </c>
      <c r="C462" s="94" t="str">
        <f>VLOOKUP(A462,'CENTRO DE COSTOS'!A:D,2,FALSE)</f>
        <v>0004-0003</v>
      </c>
      <c r="D462" s="8">
        <v>76001</v>
      </c>
      <c r="E462" s="8">
        <v>2755063</v>
      </c>
      <c r="F462" s="8">
        <v>78638</v>
      </c>
      <c r="G462" s="94" t="s">
        <v>1977</v>
      </c>
      <c r="H462" s="8" t="s">
        <v>232</v>
      </c>
      <c r="I462" s="8" t="s">
        <v>76</v>
      </c>
      <c r="J462" s="8" t="s">
        <v>3326</v>
      </c>
      <c r="K462" s="8" t="s">
        <v>160</v>
      </c>
      <c r="L462" s="8" t="s">
        <v>3327</v>
      </c>
      <c r="M462" s="183">
        <v>45917.533333333333</v>
      </c>
      <c r="N462" s="183">
        <v>45918.512499999997</v>
      </c>
      <c r="O462" s="94" t="s">
        <v>1324</v>
      </c>
      <c r="P462" s="8" t="s">
        <v>1333</v>
      </c>
      <c r="Q462" s="8" t="s">
        <v>1423</v>
      </c>
      <c r="R462" s="8" t="s">
        <v>1341</v>
      </c>
      <c r="S462" s="94"/>
      <c r="T462" s="90"/>
      <c r="U462" s="8" t="s">
        <v>1328</v>
      </c>
      <c r="V462" s="8" t="s">
        <v>3328</v>
      </c>
      <c r="W462" s="8" t="s">
        <v>165</v>
      </c>
      <c r="X462" s="8" t="s">
        <v>3329</v>
      </c>
      <c r="Y462" s="8" t="s">
        <v>25</v>
      </c>
      <c r="Z462" s="8" t="s">
        <v>177</v>
      </c>
      <c r="AA462" s="8" t="s">
        <v>521</v>
      </c>
      <c r="AB462" s="8">
        <v>1</v>
      </c>
      <c r="AC462" s="8">
        <v>0</v>
      </c>
      <c r="AD462" s="86">
        <f>IF(W462="SOPORTE_TELEFÓNICO",'BASE LIQUIDACION REDEBAN 2025'!$B$19,IF(W462="ENVÍO",'BASE LIQUIDACION REDEBAN 2025'!$C$2,IF(Y462="TIPO I",'BASE LIQUIDACION REDEBAN 2025'!$C$2,IF(Y462="TIPO II",'BASE LIQUIDACION REDEBAN 2025'!$C$3,IF(Y462="TIPO III",'BASE LIQUIDACION REDEBAN 2025'!$C$4,IF(Y462="TIPO IV",'BASE LIQUIDACION REDEBAN 2025'!$C$5,IF(Z462="AEREO",'BASE LIQUIDACION REDEBAN 2025'!$B$6,'BASE LIQUIDACION REDEBAN 2025'!$C$5)))))))</f>
        <v>65960.072302</v>
      </c>
      <c r="AE462" s="86">
        <f>IF(OR(W462="SOPORTE_TELEFÓNICO",W462="ENVÍO"),0,IF(Y462="TIPO I",'BASE LIQUIDACION REDEBAN 2025'!$B$10,IF(Y462="TIPO II",'BASE LIQUIDACION REDEBAN 2025'!$B$11,IF(Y462="TIPO III",'BASE LIQUIDACION REDEBAN 2025'!$B$12,'BASE LIQUIDACION REDEBAN 2025'!$B$13))))</f>
        <v>75096.394270399993</v>
      </c>
      <c r="AF462" s="86">
        <f t="shared" si="7"/>
        <v>65960.072302</v>
      </c>
      <c r="AG462" s="141"/>
      <c r="AH462" s="141"/>
    </row>
    <row r="463" spans="1:34" s="78" customFormat="1" ht="13.15">
      <c r="A463" s="8" t="s">
        <v>76</v>
      </c>
      <c r="B463" s="94" t="str">
        <f>VLOOKUP(A463,'CENTRO DE COSTOS'!A:D,4,FALSE)</f>
        <v>DIEGO FERNANDO HENAO CARDONA</v>
      </c>
      <c r="C463" s="94" t="str">
        <f>VLOOKUP(A463,'CENTRO DE COSTOS'!A:D,2,FALSE)</f>
        <v>0004-0003</v>
      </c>
      <c r="D463" s="8">
        <v>76834</v>
      </c>
      <c r="E463" s="8">
        <v>2755048</v>
      </c>
      <c r="F463" s="8">
        <v>78721</v>
      </c>
      <c r="G463" s="94" t="s">
        <v>1977</v>
      </c>
      <c r="H463" s="8" t="s">
        <v>232</v>
      </c>
      <c r="I463" s="8" t="s">
        <v>341</v>
      </c>
      <c r="J463" s="8" t="s">
        <v>3330</v>
      </c>
      <c r="K463" s="8" t="s">
        <v>160</v>
      </c>
      <c r="L463" s="8" t="s">
        <v>3331</v>
      </c>
      <c r="M463" s="183">
        <v>45917.529166666667</v>
      </c>
      <c r="N463" s="183">
        <v>45917.700694444437</v>
      </c>
      <c r="O463" s="94" t="s">
        <v>1324</v>
      </c>
      <c r="P463" s="8" t="s">
        <v>1333</v>
      </c>
      <c r="Q463" s="8" t="s">
        <v>1375</v>
      </c>
      <c r="R463" s="8" t="s">
        <v>1376</v>
      </c>
      <c r="S463" s="94"/>
      <c r="T463" s="90"/>
      <c r="U463" s="8" t="s">
        <v>1328</v>
      </c>
      <c r="V463" s="8" t="s">
        <v>3332</v>
      </c>
      <c r="W463" s="8" t="s">
        <v>165</v>
      </c>
      <c r="X463" s="8" t="s">
        <v>3333</v>
      </c>
      <c r="Y463" s="8" t="s">
        <v>28</v>
      </c>
      <c r="Z463" s="8" t="s">
        <v>177</v>
      </c>
      <c r="AA463" s="8" t="s">
        <v>1200</v>
      </c>
      <c r="AB463" s="8">
        <v>1</v>
      </c>
      <c r="AC463" s="8">
        <v>0</v>
      </c>
      <c r="AD463" s="86">
        <f>IF(W463="SOPORTE_TELEFÓNICO",'BASE LIQUIDACION REDEBAN 2025'!$B$19,IF(W463="ENVÍO",'BASE LIQUIDACION REDEBAN 2025'!$C$2,IF(Y463="TIPO I",'BASE LIQUIDACION REDEBAN 2025'!$C$2,IF(Y463="TIPO II",'BASE LIQUIDACION REDEBAN 2025'!$C$3,IF(Y463="TIPO III",'BASE LIQUIDACION REDEBAN 2025'!$C$4,IF(Y463="TIPO IV",'BASE LIQUIDACION REDEBAN 2025'!$C$5,IF(Z463="AEREO",'BASE LIQUIDACION REDEBAN 2025'!$B$6,'BASE LIQUIDACION REDEBAN 2025'!$C$5)))))))</f>
        <v>144967.87232000002</v>
      </c>
      <c r="AE463" s="86">
        <f>IF(OR(W463="SOPORTE_TELEFÓNICO",W463="ENVÍO"),0,IF(Y463="TIPO I",'BASE LIQUIDACION REDEBAN 2025'!$B$10,IF(Y463="TIPO II",'BASE LIQUIDACION REDEBAN 2025'!$B$11,IF(Y463="TIPO III",'BASE LIQUIDACION REDEBAN 2025'!$B$12,'BASE LIQUIDACION REDEBAN 2025'!$B$13))))</f>
        <v>140395.6348884</v>
      </c>
      <c r="AF463" s="86">
        <f t="shared" si="7"/>
        <v>144967.87232000002</v>
      </c>
      <c r="AG463" s="141"/>
      <c r="AH463" s="141"/>
    </row>
    <row r="464" spans="1:34" s="78" customFormat="1" ht="13.15">
      <c r="A464" s="8" t="s">
        <v>86</v>
      </c>
      <c r="B464" s="94" t="str">
        <f>VLOOKUP(A464,'CENTRO DE COSTOS'!A:D,4,FALSE)</f>
        <v>KEVIN ALEXIS CORZO BUSTOS</v>
      </c>
      <c r="C464" s="94" t="str">
        <f>VLOOKUP(A464,'CENTRO DE COSTOS'!A:D,2,FALSE)</f>
        <v>0004-0007</v>
      </c>
      <c r="D464" s="8">
        <v>73001</v>
      </c>
      <c r="E464" s="8">
        <v>2754876</v>
      </c>
      <c r="F464" s="8">
        <v>72312</v>
      </c>
      <c r="G464" s="94" t="s">
        <v>1977</v>
      </c>
      <c r="H464" s="8" t="s">
        <v>494</v>
      </c>
      <c r="I464" s="8" t="s">
        <v>86</v>
      </c>
      <c r="J464" s="8" t="s">
        <v>3334</v>
      </c>
      <c r="K464" s="8" t="s">
        <v>160</v>
      </c>
      <c r="L464" s="8" t="s">
        <v>3335</v>
      </c>
      <c r="M464" s="183">
        <v>45917.513194444437</v>
      </c>
      <c r="N464" s="183">
        <v>45918.503472222219</v>
      </c>
      <c r="O464" s="94" t="s">
        <v>1324</v>
      </c>
      <c r="P464" s="8" t="s">
        <v>1333</v>
      </c>
      <c r="Q464" s="8" t="s">
        <v>1375</v>
      </c>
      <c r="R464" s="8" t="s">
        <v>1376</v>
      </c>
      <c r="S464" s="94"/>
      <c r="T464" s="90"/>
      <c r="U464" s="8" t="s">
        <v>1328</v>
      </c>
      <c r="V464" s="8" t="s">
        <v>3336</v>
      </c>
      <c r="W464" s="8" t="s">
        <v>165</v>
      </c>
      <c r="X464" s="8" t="s">
        <v>3337</v>
      </c>
      <c r="Y464" s="8" t="s">
        <v>25</v>
      </c>
      <c r="Z464" s="8" t="s">
        <v>177</v>
      </c>
      <c r="AA464" s="8" t="s">
        <v>503</v>
      </c>
      <c r="AB464" s="8">
        <v>1</v>
      </c>
      <c r="AC464" s="8">
        <v>0</v>
      </c>
      <c r="AD464" s="86">
        <f>IF(W464="SOPORTE_TELEFÓNICO",'BASE LIQUIDACION REDEBAN 2025'!$B$19,IF(W464="ENVÍO",'BASE LIQUIDACION REDEBAN 2025'!$C$2,IF(Y464="TIPO I",'BASE LIQUIDACION REDEBAN 2025'!$C$2,IF(Y464="TIPO II",'BASE LIQUIDACION REDEBAN 2025'!$C$3,IF(Y464="TIPO III",'BASE LIQUIDACION REDEBAN 2025'!$C$4,IF(Y464="TIPO IV",'BASE LIQUIDACION REDEBAN 2025'!$C$5,IF(Z464="AEREO",'BASE LIQUIDACION REDEBAN 2025'!$B$6,'BASE LIQUIDACION REDEBAN 2025'!$C$5)))))))</f>
        <v>65960.072302</v>
      </c>
      <c r="AE464" s="86">
        <f>IF(OR(W464="SOPORTE_TELEFÓNICO",W464="ENVÍO"),0,IF(Y464="TIPO I",'BASE LIQUIDACION REDEBAN 2025'!$B$10,IF(Y464="TIPO II",'BASE LIQUIDACION REDEBAN 2025'!$B$11,IF(Y464="TIPO III",'BASE LIQUIDACION REDEBAN 2025'!$B$12,'BASE LIQUIDACION REDEBAN 2025'!$B$13))))</f>
        <v>75096.394270399993</v>
      </c>
      <c r="AF464" s="86">
        <f t="shared" si="7"/>
        <v>65960.072302</v>
      </c>
      <c r="AG464" s="141"/>
      <c r="AH464" s="141"/>
    </row>
    <row r="465" spans="1:34" s="78" customFormat="1" ht="13.15">
      <c r="A465" s="8" t="s">
        <v>99</v>
      </c>
      <c r="B465" s="94" t="str">
        <f>VLOOKUP(A465,'CENTRO DE COSTOS'!A:D,4,FALSE)</f>
        <v>JOSE MAURICIO HERNANDEZ ROJAS</v>
      </c>
      <c r="C465" s="94" t="str">
        <f>VLOOKUP(A465,'CENTRO DE COSTOS'!A:D,2,FALSE)</f>
        <v>0004-0001</v>
      </c>
      <c r="D465" s="8">
        <v>13042</v>
      </c>
      <c r="E465" s="8">
        <v>2754741</v>
      </c>
      <c r="F465" s="8">
        <v>48692</v>
      </c>
      <c r="G465" s="94" t="s">
        <v>1977</v>
      </c>
      <c r="H465" s="8" t="s">
        <v>685</v>
      </c>
      <c r="I465" s="8" t="s">
        <v>1851</v>
      </c>
      <c r="J465" s="8" t="s">
        <v>1852</v>
      </c>
      <c r="K465" s="8" t="s">
        <v>160</v>
      </c>
      <c r="L465" s="8" t="s">
        <v>3338</v>
      </c>
      <c r="M465" s="183">
        <v>45917.501388888893</v>
      </c>
      <c r="N465" s="183">
        <v>45918.582638888889</v>
      </c>
      <c r="O465" s="94" t="s">
        <v>1324</v>
      </c>
      <c r="P465" s="8" t="s">
        <v>1333</v>
      </c>
      <c r="Q465" s="8" t="s">
        <v>1375</v>
      </c>
      <c r="R465" s="8" t="s">
        <v>1444</v>
      </c>
      <c r="S465" s="94"/>
      <c r="T465" s="90"/>
      <c r="U465" s="8" t="s">
        <v>1328</v>
      </c>
      <c r="V465" s="8" t="s">
        <v>3339</v>
      </c>
      <c r="W465" s="8" t="s">
        <v>165</v>
      </c>
      <c r="X465" s="8" t="s">
        <v>1855</v>
      </c>
      <c r="Y465" s="8" t="s">
        <v>32</v>
      </c>
      <c r="Z465" s="8" t="s">
        <v>177</v>
      </c>
      <c r="AA465" s="8" t="s">
        <v>1078</v>
      </c>
      <c r="AB465" s="8">
        <v>1</v>
      </c>
      <c r="AC465" s="8">
        <v>0</v>
      </c>
      <c r="AD465" s="86">
        <f>IF(W465="SOPORTE_TELEFÓNICO",'BASE LIQUIDACION REDEBAN 2025'!$B$19,IF(W465="ENVÍO",'BASE LIQUIDACION REDEBAN 2025'!$C$2,IF(Y465="TIPO I",'BASE LIQUIDACION REDEBAN 2025'!$C$2,IF(Y465="TIPO II",'BASE LIQUIDACION REDEBAN 2025'!$C$3,IF(Y465="TIPO III",'BASE LIQUIDACION REDEBAN 2025'!$C$4,IF(Y465="TIPO IV",'BASE LIQUIDACION REDEBAN 2025'!$C$5,IF(Z465="AEREO",'BASE LIQUIDACION REDEBAN 2025'!$B$6,'BASE LIQUIDACION REDEBAN 2025'!$C$5)))))))</f>
        <v>479588.87655000004</v>
      </c>
      <c r="AE465" s="86">
        <f>IF(OR(W465="SOPORTE_TELEFÓNICO",W465="ENVÍO"),0,IF(Y465="TIPO I",'BASE LIQUIDACION REDEBAN 2025'!$B$10,IF(Y465="TIPO II",'BASE LIQUIDACION REDEBAN 2025'!$B$11,IF(Y465="TIPO III",'BASE LIQUIDACION REDEBAN 2025'!$B$12,'BASE LIQUIDACION REDEBAN 2025'!$B$13))))</f>
        <v>196536.5258152</v>
      </c>
      <c r="AF465" s="86">
        <f t="shared" si="7"/>
        <v>479588.87655000004</v>
      </c>
      <c r="AG465" s="141"/>
      <c r="AH465" s="141"/>
    </row>
    <row r="466" spans="1:34" s="78" customFormat="1" ht="13.15">
      <c r="A466" s="8" t="s">
        <v>92</v>
      </c>
      <c r="B466" s="94" t="str">
        <f>VLOOKUP(A466,'CENTRO DE COSTOS'!A:D,4,FALSE)</f>
        <v>KEVIN ALEXIS CORZO BUSTOS</v>
      </c>
      <c r="C466" s="94" t="str">
        <f>VLOOKUP(A466,'CENTRO DE COSTOS'!A:D,2,FALSE)</f>
        <v>0004-0007</v>
      </c>
      <c r="D466" s="8">
        <v>18247</v>
      </c>
      <c r="E466" s="8">
        <v>2754822</v>
      </c>
      <c r="F466" s="8">
        <v>67575</v>
      </c>
      <c r="G466" s="94" t="s">
        <v>1977</v>
      </c>
      <c r="H466" s="8" t="s">
        <v>208</v>
      </c>
      <c r="I466" s="8" t="s">
        <v>3340</v>
      </c>
      <c r="J466" s="8" t="s">
        <v>3341</v>
      </c>
      <c r="K466" s="8" t="s">
        <v>160</v>
      </c>
      <c r="L466" s="8" t="s">
        <v>3342</v>
      </c>
      <c r="M466" s="183">
        <v>45917.499305555553</v>
      </c>
      <c r="N466" s="183">
        <v>45918.754861111112</v>
      </c>
      <c r="O466" s="94" t="s">
        <v>1324</v>
      </c>
      <c r="P466" s="8" t="s">
        <v>1333</v>
      </c>
      <c r="Q466" s="8" t="s">
        <v>1368</v>
      </c>
      <c r="R466" s="8" t="s">
        <v>1369</v>
      </c>
      <c r="S466" s="94"/>
      <c r="T466" s="90"/>
      <c r="U466" s="8" t="s">
        <v>1328</v>
      </c>
      <c r="V466" s="8" t="s">
        <v>3343</v>
      </c>
      <c r="W466" s="8" t="s">
        <v>165</v>
      </c>
      <c r="X466" s="8" t="s">
        <v>3344</v>
      </c>
      <c r="Y466" s="8" t="s">
        <v>32</v>
      </c>
      <c r="Z466" s="8" t="s">
        <v>177</v>
      </c>
      <c r="AA466" s="8" t="s">
        <v>214</v>
      </c>
      <c r="AB466" s="8">
        <v>1</v>
      </c>
      <c r="AC466" s="8">
        <v>0</v>
      </c>
      <c r="AD466" s="86">
        <f>IF(W466="SOPORTE_TELEFÓNICO",'BASE LIQUIDACION REDEBAN 2025'!$B$19,IF(W466="ENVÍO",'BASE LIQUIDACION REDEBAN 2025'!$C$2,IF(Y466="TIPO I",'BASE LIQUIDACION REDEBAN 2025'!$C$2,IF(Y466="TIPO II",'BASE LIQUIDACION REDEBAN 2025'!$C$3,IF(Y466="TIPO III",'BASE LIQUIDACION REDEBAN 2025'!$C$4,IF(Y466="TIPO IV",'BASE LIQUIDACION REDEBAN 2025'!$C$5,IF(Z466="AEREO",'BASE LIQUIDACION REDEBAN 2025'!$B$6,'BASE LIQUIDACION REDEBAN 2025'!$C$5)))))))</f>
        <v>479588.87655000004</v>
      </c>
      <c r="AE466" s="86">
        <f>IF(OR(W466="SOPORTE_TELEFÓNICO",W466="ENVÍO"),0,IF(Y466="TIPO I",'BASE LIQUIDACION REDEBAN 2025'!$B$10,IF(Y466="TIPO II",'BASE LIQUIDACION REDEBAN 2025'!$B$11,IF(Y466="TIPO III",'BASE LIQUIDACION REDEBAN 2025'!$B$12,'BASE LIQUIDACION REDEBAN 2025'!$B$13))))</f>
        <v>196536.5258152</v>
      </c>
      <c r="AF466" s="86">
        <f t="shared" si="7"/>
        <v>479588.87655000004</v>
      </c>
      <c r="AG466" s="141"/>
      <c r="AH466" s="141"/>
    </row>
    <row r="467" spans="1:34" s="78" customFormat="1" ht="13.15">
      <c r="A467" s="8" t="s">
        <v>68</v>
      </c>
      <c r="B467" s="94" t="str">
        <f>VLOOKUP(A467,'CENTRO DE COSTOS'!A:D,4,FALSE)</f>
        <v>WILLIAM ASDRUBAL ROZO ROZO</v>
      </c>
      <c r="C467" s="94" t="str">
        <f>VLOOKUP(A467,'CENTRO DE COSTOS'!A:D,2,FALSE)</f>
        <v>0004-0004</v>
      </c>
      <c r="D467" s="8">
        <v>25151</v>
      </c>
      <c r="E467" s="8">
        <v>2754663</v>
      </c>
      <c r="F467" s="8">
        <v>73373</v>
      </c>
      <c r="G467" s="94" t="s">
        <v>1977</v>
      </c>
      <c r="H467" s="8" t="s">
        <v>417</v>
      </c>
      <c r="I467" s="8" t="s">
        <v>3345</v>
      </c>
      <c r="J467" s="8" t="s">
        <v>3346</v>
      </c>
      <c r="K467" s="8" t="s">
        <v>160</v>
      </c>
      <c r="L467" s="8" t="s">
        <v>3347</v>
      </c>
      <c r="M467" s="183">
        <v>45917.495833333327</v>
      </c>
      <c r="N467" s="183">
        <v>45918.570138888892</v>
      </c>
      <c r="O467" s="94" t="s">
        <v>1324</v>
      </c>
      <c r="P467" s="8" t="s">
        <v>1333</v>
      </c>
      <c r="Q467" s="8" t="s">
        <v>1512</v>
      </c>
      <c r="R467" s="8" t="s">
        <v>1512</v>
      </c>
      <c r="S467" s="94"/>
      <c r="T467" s="90"/>
      <c r="U467" s="8" t="s">
        <v>1328</v>
      </c>
      <c r="V467" s="8" t="s">
        <v>3348</v>
      </c>
      <c r="W467" s="8" t="s">
        <v>165</v>
      </c>
      <c r="X467" s="8" t="s">
        <v>3349</v>
      </c>
      <c r="Y467" s="8" t="s">
        <v>28</v>
      </c>
      <c r="Z467" s="8" t="s">
        <v>177</v>
      </c>
      <c r="AA467" s="8" t="s">
        <v>1877</v>
      </c>
      <c r="AB467" s="8">
        <v>1</v>
      </c>
      <c r="AC467" s="8">
        <v>0</v>
      </c>
      <c r="AD467" s="86">
        <f>IF(W467="SOPORTE_TELEFÓNICO",'BASE LIQUIDACION REDEBAN 2025'!$B$19,IF(W467="ENVÍO",'BASE LIQUIDACION REDEBAN 2025'!$C$2,IF(Y467="TIPO I",'BASE LIQUIDACION REDEBAN 2025'!$C$2,IF(Y467="TIPO II",'BASE LIQUIDACION REDEBAN 2025'!$C$3,IF(Y467="TIPO III",'BASE LIQUIDACION REDEBAN 2025'!$C$4,IF(Y467="TIPO IV",'BASE LIQUIDACION REDEBAN 2025'!$C$5,IF(Z467="AEREO",'BASE LIQUIDACION REDEBAN 2025'!$B$6,'BASE LIQUIDACION REDEBAN 2025'!$C$5)))))))</f>
        <v>144967.87232000002</v>
      </c>
      <c r="AE467" s="86">
        <f>IF(OR(W467="SOPORTE_TELEFÓNICO",W467="ENVÍO"),0,IF(Y467="TIPO I",'BASE LIQUIDACION REDEBAN 2025'!$B$10,IF(Y467="TIPO II",'BASE LIQUIDACION REDEBAN 2025'!$B$11,IF(Y467="TIPO III",'BASE LIQUIDACION REDEBAN 2025'!$B$12,'BASE LIQUIDACION REDEBAN 2025'!$B$13))))</f>
        <v>140395.6348884</v>
      </c>
      <c r="AF467" s="86">
        <f t="shared" si="7"/>
        <v>144967.87232000002</v>
      </c>
      <c r="AG467" s="141"/>
      <c r="AH467" s="141"/>
    </row>
    <row r="468" spans="1:34" s="78" customFormat="1" ht="13.15">
      <c r="A468" s="8" t="s">
        <v>90</v>
      </c>
      <c r="B468" s="94" t="str">
        <f>VLOOKUP(A468,'CENTRO DE COSTOS'!A:D,4,FALSE)</f>
        <v>JUAN SEBASTIÁN RÍOS CASTRILLÓN</v>
      </c>
      <c r="C468" s="94" t="str">
        <f>VLOOKUP(A468,'CENTRO DE COSTOS'!A:D,2,FALSE)</f>
        <v>0004-0005</v>
      </c>
      <c r="D468" s="8">
        <v>5001</v>
      </c>
      <c r="E468" s="8">
        <v>2754705</v>
      </c>
      <c r="F468" s="8">
        <v>41469</v>
      </c>
      <c r="G468" s="94" t="s">
        <v>1977</v>
      </c>
      <c r="H468" s="8" t="s">
        <v>249</v>
      </c>
      <c r="I468" s="8" t="s">
        <v>90</v>
      </c>
      <c r="J468" s="8" t="s">
        <v>3350</v>
      </c>
      <c r="K468" s="8" t="s">
        <v>160</v>
      </c>
      <c r="L468" s="8" t="s">
        <v>3351</v>
      </c>
      <c r="M468" s="183">
        <v>45917.492361111108</v>
      </c>
      <c r="N468" s="183">
        <v>45917.707638888889</v>
      </c>
      <c r="O468" s="94" t="s">
        <v>1324</v>
      </c>
      <c r="P468" s="8" t="s">
        <v>1333</v>
      </c>
      <c r="Q468" s="8" t="s">
        <v>1326</v>
      </c>
      <c r="R468" s="8" t="s">
        <v>1341</v>
      </c>
      <c r="S468" s="94"/>
      <c r="T468" s="90"/>
      <c r="U468" s="8" t="s">
        <v>1328</v>
      </c>
      <c r="V468" s="8" t="s">
        <v>3352</v>
      </c>
      <c r="W468" s="8" t="s">
        <v>165</v>
      </c>
      <c r="X468" s="8" t="s">
        <v>3353</v>
      </c>
      <c r="Y468" s="8" t="s">
        <v>25</v>
      </c>
      <c r="Z468" s="8" t="s">
        <v>177</v>
      </c>
      <c r="AA468" s="8" t="s">
        <v>679</v>
      </c>
      <c r="AB468" s="8">
        <v>1</v>
      </c>
      <c r="AC468" s="8">
        <v>0</v>
      </c>
      <c r="AD468" s="86">
        <f>IF(W468="SOPORTE_TELEFÓNICO",'BASE LIQUIDACION REDEBAN 2025'!$B$19,IF(W468="ENVÍO",'BASE LIQUIDACION REDEBAN 2025'!$C$2,IF(Y468="TIPO I",'BASE LIQUIDACION REDEBAN 2025'!$C$2,IF(Y468="TIPO II",'BASE LIQUIDACION REDEBAN 2025'!$C$3,IF(Y468="TIPO III",'BASE LIQUIDACION REDEBAN 2025'!$C$4,IF(Y468="TIPO IV",'BASE LIQUIDACION REDEBAN 2025'!$C$5,IF(Z468="AEREO",'BASE LIQUIDACION REDEBAN 2025'!$B$6,'BASE LIQUIDACION REDEBAN 2025'!$C$5)))))))</f>
        <v>65960.072302</v>
      </c>
      <c r="AE468" s="86">
        <f>IF(OR(W468="SOPORTE_TELEFÓNICO",W468="ENVÍO"),0,IF(Y468="TIPO I",'BASE LIQUIDACION REDEBAN 2025'!$B$10,IF(Y468="TIPO II",'BASE LIQUIDACION REDEBAN 2025'!$B$11,IF(Y468="TIPO III",'BASE LIQUIDACION REDEBAN 2025'!$B$12,'BASE LIQUIDACION REDEBAN 2025'!$B$13))))</f>
        <v>75096.394270399993</v>
      </c>
      <c r="AF468" s="86">
        <f t="shared" si="7"/>
        <v>65960.072302</v>
      </c>
      <c r="AG468" s="141"/>
      <c r="AH468" s="141"/>
    </row>
    <row r="469" spans="1:34" s="78" customFormat="1" ht="13.15">
      <c r="A469" s="8" t="s">
        <v>68</v>
      </c>
      <c r="B469" s="94" t="str">
        <f>VLOOKUP(A469,'CENTRO DE COSTOS'!A:D,4,FALSE)</f>
        <v>WILLIAM ASDRUBAL ROZO ROZO</v>
      </c>
      <c r="C469" s="94" t="str">
        <f>VLOOKUP(A469,'CENTRO DE COSTOS'!A:D,2,FALSE)</f>
        <v>0004-0004</v>
      </c>
      <c r="D469" s="8">
        <v>11001</v>
      </c>
      <c r="E469" s="8">
        <v>2754621</v>
      </c>
      <c r="F469" s="8">
        <v>22210</v>
      </c>
      <c r="G469" s="94" t="s">
        <v>1977</v>
      </c>
      <c r="H469" s="8" t="s">
        <v>417</v>
      </c>
      <c r="I469" s="8" t="s">
        <v>68</v>
      </c>
      <c r="J469" s="8" t="s">
        <v>3354</v>
      </c>
      <c r="K469" s="8" t="s">
        <v>160</v>
      </c>
      <c r="L469" s="8" t="s">
        <v>3355</v>
      </c>
      <c r="M469" s="183">
        <v>45917.486111111109</v>
      </c>
      <c r="N469" s="183">
        <v>45917.695138888892</v>
      </c>
      <c r="O469" s="94" t="s">
        <v>1324</v>
      </c>
      <c r="P469" s="8" t="s">
        <v>1333</v>
      </c>
      <c r="Q469" s="8" t="s">
        <v>1676</v>
      </c>
      <c r="R469" s="8" t="s">
        <v>1677</v>
      </c>
      <c r="S469" s="94"/>
      <c r="T469" s="90"/>
      <c r="U469" s="8" t="s">
        <v>1328</v>
      </c>
      <c r="V469" s="8" t="s">
        <v>3356</v>
      </c>
      <c r="W469" s="8" t="s">
        <v>165</v>
      </c>
      <c r="X469" s="8" t="s">
        <v>3357</v>
      </c>
      <c r="Y469" s="8" t="s">
        <v>25</v>
      </c>
      <c r="Z469" s="8" t="s">
        <v>177</v>
      </c>
      <c r="AA469" s="8" t="s">
        <v>3358</v>
      </c>
      <c r="AB469" s="8">
        <v>1</v>
      </c>
      <c r="AC469" s="8">
        <v>0</v>
      </c>
      <c r="AD469" s="86">
        <f>IF(W469="SOPORTE_TELEFÓNICO",'BASE LIQUIDACION REDEBAN 2025'!$B$19,IF(W469="ENVÍO",'BASE LIQUIDACION REDEBAN 2025'!$C$2,IF(Y469="TIPO I",'BASE LIQUIDACION REDEBAN 2025'!$C$2,IF(Y469="TIPO II",'BASE LIQUIDACION REDEBAN 2025'!$C$3,IF(Y469="TIPO III",'BASE LIQUIDACION REDEBAN 2025'!$C$4,IF(Y469="TIPO IV",'BASE LIQUIDACION REDEBAN 2025'!$C$5,IF(Z469="AEREO",'BASE LIQUIDACION REDEBAN 2025'!$B$6,'BASE LIQUIDACION REDEBAN 2025'!$C$5)))))))</f>
        <v>65960.072302</v>
      </c>
      <c r="AE469" s="86">
        <f>IF(OR(W469="SOPORTE_TELEFÓNICO",W469="ENVÍO"),0,IF(Y469="TIPO I",'BASE LIQUIDACION REDEBAN 2025'!$B$10,IF(Y469="TIPO II",'BASE LIQUIDACION REDEBAN 2025'!$B$11,IF(Y469="TIPO III",'BASE LIQUIDACION REDEBAN 2025'!$B$12,'BASE LIQUIDACION REDEBAN 2025'!$B$13))))</f>
        <v>75096.394270399993</v>
      </c>
      <c r="AF469" s="86">
        <f t="shared" si="7"/>
        <v>65960.072302</v>
      </c>
      <c r="AG469" s="141"/>
      <c r="AH469" s="141"/>
    </row>
    <row r="470" spans="1:34" s="78" customFormat="1" ht="13.15">
      <c r="A470" s="8" t="s">
        <v>76</v>
      </c>
      <c r="B470" s="94" t="str">
        <f>VLOOKUP(A470,'CENTRO DE COSTOS'!A:D,4,FALSE)</f>
        <v>DIEGO FERNANDO HENAO CARDONA</v>
      </c>
      <c r="C470" s="94" t="str">
        <f>VLOOKUP(A470,'CENTRO DE COSTOS'!A:D,2,FALSE)</f>
        <v>0004-0003</v>
      </c>
      <c r="D470" s="8">
        <v>19001</v>
      </c>
      <c r="E470" s="8">
        <v>2754120</v>
      </c>
      <c r="F470" s="8">
        <v>48030</v>
      </c>
      <c r="G470" s="94" t="s">
        <v>1977</v>
      </c>
      <c r="H470" s="8" t="s">
        <v>171</v>
      </c>
      <c r="I470" s="8" t="s">
        <v>95</v>
      </c>
      <c r="J470" s="8" t="s">
        <v>3024</v>
      </c>
      <c r="K470" s="8" t="s">
        <v>160</v>
      </c>
      <c r="L470" s="8" t="s">
        <v>3359</v>
      </c>
      <c r="M470" s="183">
        <v>45917.45416666667</v>
      </c>
      <c r="N470" s="183">
        <v>45918.752083333333</v>
      </c>
      <c r="O470" s="94" t="s">
        <v>1324</v>
      </c>
      <c r="P470" s="8" t="s">
        <v>1333</v>
      </c>
      <c r="Q470" s="8" t="s">
        <v>1407</v>
      </c>
      <c r="R470" s="8" t="s">
        <v>1408</v>
      </c>
      <c r="S470" s="94"/>
      <c r="T470" s="90"/>
      <c r="U470" s="8" t="s">
        <v>1328</v>
      </c>
      <c r="V470" s="8" t="s">
        <v>3360</v>
      </c>
      <c r="W470" s="8" t="s">
        <v>165</v>
      </c>
      <c r="X470" s="8" t="s">
        <v>3027</v>
      </c>
      <c r="Y470" s="8" t="s">
        <v>30</v>
      </c>
      <c r="Z470" s="8" t="s">
        <v>177</v>
      </c>
      <c r="AA470" s="8" t="s">
        <v>178</v>
      </c>
      <c r="AB470" s="8">
        <v>1</v>
      </c>
      <c r="AC470" s="8">
        <v>0</v>
      </c>
      <c r="AD470" s="86">
        <f>IF(W470="SOPORTE_TELEFÓNICO",'BASE LIQUIDACION REDEBAN 2025'!$B$19,IF(W470="ENVÍO",'BASE LIQUIDACION REDEBAN 2025'!$C$2,IF(Y470="TIPO I",'BASE LIQUIDACION REDEBAN 2025'!$C$2,IF(Y470="TIPO II",'BASE LIQUIDACION REDEBAN 2025'!$C$3,IF(Y470="TIPO III",'BASE LIQUIDACION REDEBAN 2025'!$C$4,IF(Y470="TIPO IV",'BASE LIQUIDACION REDEBAN 2025'!$C$5,IF(Z470="AEREO",'BASE LIQUIDACION REDEBAN 2025'!$B$6,'BASE LIQUIDACION REDEBAN 2025'!$C$5)))))))</f>
        <v>275728.78077800001</v>
      </c>
      <c r="AE470" s="86">
        <f>IF(OR(W470="SOPORTE_TELEFÓNICO",W470="ENVÍO"),0,IF(Y470="TIPO I",'BASE LIQUIDACION REDEBAN 2025'!$B$10,IF(Y470="TIPO II",'BASE LIQUIDACION REDEBAN 2025'!$B$11,IF(Y470="TIPO III",'BASE LIQUIDACION REDEBAN 2025'!$B$12,'BASE LIQUIDACION REDEBAN 2025'!$B$13))))</f>
        <v>196536.5258152</v>
      </c>
      <c r="AF470" s="86">
        <f t="shared" si="7"/>
        <v>275728.78077800001</v>
      </c>
      <c r="AG470" s="141"/>
      <c r="AH470" s="141"/>
    </row>
    <row r="471" spans="1:34" s="78" customFormat="1" ht="13.15">
      <c r="A471" s="8" t="s">
        <v>60</v>
      </c>
      <c r="B471" s="94" t="str">
        <f>VLOOKUP(A471,'CENTRO DE COSTOS'!A:D,4,FALSE)</f>
        <v>JUAN SEBASTIÁN RÍOS CASTRILLÓN</v>
      </c>
      <c r="C471" s="94" t="str">
        <f>VLOOKUP(A471,'CENTRO DE COSTOS'!A:D,2,FALSE)</f>
        <v>0004-0005</v>
      </c>
      <c r="D471" s="8">
        <v>5490</v>
      </c>
      <c r="E471" s="8">
        <v>2753576</v>
      </c>
      <c r="F471" s="8">
        <v>77956</v>
      </c>
      <c r="G471" s="94" t="s">
        <v>1977</v>
      </c>
      <c r="H471" s="8" t="s">
        <v>249</v>
      </c>
      <c r="I471" s="8" t="s">
        <v>3361</v>
      </c>
      <c r="J471" s="8" t="s">
        <v>3362</v>
      </c>
      <c r="K471" s="8" t="s">
        <v>160</v>
      </c>
      <c r="L471" s="8" t="s">
        <v>3363</v>
      </c>
      <c r="M471" s="183">
        <v>45917.440972222219</v>
      </c>
      <c r="N471" s="183">
        <v>45918.748611111107</v>
      </c>
      <c r="O471" s="94" t="s">
        <v>1324</v>
      </c>
      <c r="P471" s="8" t="s">
        <v>1333</v>
      </c>
      <c r="Q471" s="8" t="s">
        <v>1375</v>
      </c>
      <c r="R471" s="8" t="s">
        <v>1393</v>
      </c>
      <c r="S471" s="94"/>
      <c r="T471" s="90"/>
      <c r="U471" s="8" t="s">
        <v>1328</v>
      </c>
      <c r="V471" s="8" t="s">
        <v>3364</v>
      </c>
      <c r="W471" s="8" t="s">
        <v>165</v>
      </c>
      <c r="X471" s="8" t="s">
        <v>3365</v>
      </c>
      <c r="Y471" s="8" t="s">
        <v>28</v>
      </c>
      <c r="Z471" s="8" t="s">
        <v>177</v>
      </c>
      <c r="AA471" s="8" t="s">
        <v>1084</v>
      </c>
      <c r="AB471" s="8">
        <v>1</v>
      </c>
      <c r="AC471" s="8">
        <v>0</v>
      </c>
      <c r="AD471" s="86">
        <f>IF(W471="SOPORTE_TELEFÓNICO",'BASE LIQUIDACION REDEBAN 2025'!$B$19,IF(W471="ENVÍO",'BASE LIQUIDACION REDEBAN 2025'!$C$2,IF(Y471="TIPO I",'BASE LIQUIDACION REDEBAN 2025'!$C$2,IF(Y471="TIPO II",'BASE LIQUIDACION REDEBAN 2025'!$C$3,IF(Y471="TIPO III",'BASE LIQUIDACION REDEBAN 2025'!$C$4,IF(Y471="TIPO IV",'BASE LIQUIDACION REDEBAN 2025'!$C$5,IF(Z471="AEREO",'BASE LIQUIDACION REDEBAN 2025'!$B$6,'BASE LIQUIDACION REDEBAN 2025'!$C$5)))))))</f>
        <v>144967.87232000002</v>
      </c>
      <c r="AE471" s="86">
        <f>IF(OR(W471="SOPORTE_TELEFÓNICO",W471="ENVÍO"),0,IF(Y471="TIPO I",'BASE LIQUIDACION REDEBAN 2025'!$B$10,IF(Y471="TIPO II",'BASE LIQUIDACION REDEBAN 2025'!$B$11,IF(Y471="TIPO III",'BASE LIQUIDACION REDEBAN 2025'!$B$12,'BASE LIQUIDACION REDEBAN 2025'!$B$13))))</f>
        <v>140395.6348884</v>
      </c>
      <c r="AF471" s="86">
        <f t="shared" si="7"/>
        <v>144967.87232000002</v>
      </c>
      <c r="AG471" s="141"/>
      <c r="AH471" s="141"/>
    </row>
    <row r="472" spans="1:34" s="78" customFormat="1" ht="13.15">
      <c r="A472" s="8" t="s">
        <v>96</v>
      </c>
      <c r="B472" s="94" t="str">
        <f>VLOOKUP(A472,'CENTRO DE COSTOS'!A:D,4,FALSE)</f>
        <v>JOSE MAURICIO HERNANDEZ ROJAS</v>
      </c>
      <c r="C472" s="94" t="str">
        <f>VLOOKUP(A472,'CENTRO DE COSTOS'!A:D,2,FALSE)</f>
        <v>0004-0001</v>
      </c>
      <c r="D472" s="8">
        <v>47030</v>
      </c>
      <c r="E472" s="8">
        <v>2753787</v>
      </c>
      <c r="F472" s="8">
        <v>81182</v>
      </c>
      <c r="G472" s="94" t="s">
        <v>1977</v>
      </c>
      <c r="H472" s="8" t="s">
        <v>438</v>
      </c>
      <c r="I472" s="8" t="s">
        <v>444</v>
      </c>
      <c r="J472" s="8" t="s">
        <v>3366</v>
      </c>
      <c r="K472" s="8" t="s">
        <v>160</v>
      </c>
      <c r="L472" s="8" t="s">
        <v>3367</v>
      </c>
      <c r="M472" s="183">
        <v>45917.434027777781</v>
      </c>
      <c r="N472" s="183">
        <v>45919.667361111111</v>
      </c>
      <c r="O472" s="94" t="s">
        <v>1324</v>
      </c>
      <c r="P472" s="8" t="s">
        <v>1333</v>
      </c>
      <c r="Q472" s="8" t="s">
        <v>1375</v>
      </c>
      <c r="R472" s="8" t="s">
        <v>1444</v>
      </c>
      <c r="S472" s="94"/>
      <c r="T472" s="90"/>
      <c r="U472" s="8" t="s">
        <v>1328</v>
      </c>
      <c r="V472" s="8" t="s">
        <v>3368</v>
      </c>
      <c r="W472" s="8" t="s">
        <v>165</v>
      </c>
      <c r="X472" s="8" t="s">
        <v>3369</v>
      </c>
      <c r="Y472" s="8" t="s">
        <v>32</v>
      </c>
      <c r="Z472" s="8" t="s">
        <v>177</v>
      </c>
      <c r="AA472" s="8" t="s">
        <v>442</v>
      </c>
      <c r="AB472" s="8">
        <v>1</v>
      </c>
      <c r="AC472" s="8">
        <v>0</v>
      </c>
      <c r="AD472" s="86">
        <f>IF(W472="SOPORTE_TELEFÓNICO",'BASE LIQUIDACION REDEBAN 2025'!$B$19,IF(W472="ENVÍO",'BASE LIQUIDACION REDEBAN 2025'!$C$2,IF(Y472="TIPO I",'BASE LIQUIDACION REDEBAN 2025'!$C$2,IF(Y472="TIPO II",'BASE LIQUIDACION REDEBAN 2025'!$C$3,IF(Y472="TIPO III",'BASE LIQUIDACION REDEBAN 2025'!$C$4,IF(Y472="TIPO IV",'BASE LIQUIDACION REDEBAN 2025'!$C$5,IF(Z472="AEREO",'BASE LIQUIDACION REDEBAN 2025'!$B$6,'BASE LIQUIDACION REDEBAN 2025'!$C$5)))))))</f>
        <v>479588.87655000004</v>
      </c>
      <c r="AE472" s="86">
        <f>IF(OR(W472="SOPORTE_TELEFÓNICO",W472="ENVÍO"),0,IF(Y472="TIPO I",'BASE LIQUIDACION REDEBAN 2025'!$B$10,IF(Y472="TIPO II",'BASE LIQUIDACION REDEBAN 2025'!$B$11,IF(Y472="TIPO III",'BASE LIQUIDACION REDEBAN 2025'!$B$12,'BASE LIQUIDACION REDEBAN 2025'!$B$13))))</f>
        <v>196536.5258152</v>
      </c>
      <c r="AF472" s="86">
        <f t="shared" si="7"/>
        <v>479588.87655000004</v>
      </c>
      <c r="AG472" s="141"/>
      <c r="AH472" s="141"/>
    </row>
    <row r="473" spans="1:34" s="78" customFormat="1" ht="13.15">
      <c r="A473" s="8" t="s">
        <v>90</v>
      </c>
      <c r="B473" s="94" t="str">
        <f>VLOOKUP(A473,'CENTRO DE COSTOS'!A:D,4,FALSE)</f>
        <v>JUAN SEBASTIÁN RÍOS CASTRILLÓN</v>
      </c>
      <c r="C473" s="94" t="str">
        <f>VLOOKUP(A473,'CENTRO DE COSTOS'!A:D,2,FALSE)</f>
        <v>0004-0005</v>
      </c>
      <c r="D473" s="8">
        <v>5390</v>
      </c>
      <c r="E473" s="8">
        <v>2753651</v>
      </c>
      <c r="F473" s="8">
        <v>44158</v>
      </c>
      <c r="G473" s="94" t="s">
        <v>1977</v>
      </c>
      <c r="H473" s="8" t="s">
        <v>249</v>
      </c>
      <c r="I473" s="8" t="s">
        <v>3370</v>
      </c>
      <c r="J473" s="8" t="s">
        <v>3371</v>
      </c>
      <c r="K473" s="8" t="s">
        <v>160</v>
      </c>
      <c r="L473" s="8" t="s">
        <v>3372</v>
      </c>
      <c r="M473" s="183">
        <v>45917.429861111108</v>
      </c>
      <c r="N473" s="183">
        <v>45918.559027777781</v>
      </c>
      <c r="O473" s="94" t="s">
        <v>1324</v>
      </c>
      <c r="P473" s="8" t="s">
        <v>1333</v>
      </c>
      <c r="Q473" s="8" t="s">
        <v>1351</v>
      </c>
      <c r="R473" s="8" t="s">
        <v>1352</v>
      </c>
      <c r="S473" s="94"/>
      <c r="T473" s="90"/>
      <c r="U473" s="8" t="s">
        <v>1328</v>
      </c>
      <c r="V473" s="8" t="s">
        <v>3373</v>
      </c>
      <c r="W473" s="8" t="s">
        <v>165</v>
      </c>
      <c r="X473" s="8" t="s">
        <v>3374</v>
      </c>
      <c r="Y473" s="8" t="s">
        <v>28</v>
      </c>
      <c r="Z473" s="8" t="s">
        <v>177</v>
      </c>
      <c r="AA473" s="8" t="s">
        <v>1783</v>
      </c>
      <c r="AB473" s="8">
        <v>1</v>
      </c>
      <c r="AC473" s="8">
        <v>0</v>
      </c>
      <c r="AD473" s="86">
        <f>IF(W473="SOPORTE_TELEFÓNICO",'BASE LIQUIDACION REDEBAN 2025'!$B$19,IF(W473="ENVÍO",'BASE LIQUIDACION REDEBAN 2025'!$C$2,IF(Y473="TIPO I",'BASE LIQUIDACION REDEBAN 2025'!$C$2,IF(Y473="TIPO II",'BASE LIQUIDACION REDEBAN 2025'!$C$3,IF(Y473="TIPO III",'BASE LIQUIDACION REDEBAN 2025'!$C$4,IF(Y473="TIPO IV",'BASE LIQUIDACION REDEBAN 2025'!$C$5,IF(Z473="AEREO",'BASE LIQUIDACION REDEBAN 2025'!$B$6,'BASE LIQUIDACION REDEBAN 2025'!$C$5)))))))</f>
        <v>144967.87232000002</v>
      </c>
      <c r="AE473" s="86">
        <f>IF(OR(W473="SOPORTE_TELEFÓNICO",W473="ENVÍO"),0,IF(Y473="TIPO I",'BASE LIQUIDACION REDEBAN 2025'!$B$10,IF(Y473="TIPO II",'BASE LIQUIDACION REDEBAN 2025'!$B$11,IF(Y473="TIPO III",'BASE LIQUIDACION REDEBAN 2025'!$B$12,'BASE LIQUIDACION REDEBAN 2025'!$B$13))))</f>
        <v>140395.6348884</v>
      </c>
      <c r="AF473" s="86">
        <f t="shared" si="7"/>
        <v>144967.87232000002</v>
      </c>
      <c r="AG473" s="141"/>
      <c r="AH473" s="141"/>
    </row>
    <row r="474" spans="1:34" s="78" customFormat="1" ht="13.15">
      <c r="A474" s="8" t="s">
        <v>90</v>
      </c>
      <c r="B474" s="94" t="str">
        <f>VLOOKUP(A474,'CENTRO DE COSTOS'!A:D,4,FALSE)</f>
        <v>JUAN SEBASTIÁN RÍOS CASTRILLÓN</v>
      </c>
      <c r="C474" s="94" t="str">
        <f>VLOOKUP(A474,'CENTRO DE COSTOS'!A:D,2,FALSE)</f>
        <v>0004-0005</v>
      </c>
      <c r="D474" s="8">
        <v>5088</v>
      </c>
      <c r="E474" s="8">
        <v>2753648</v>
      </c>
      <c r="F474" s="8">
        <v>34705</v>
      </c>
      <c r="G474" s="94" t="s">
        <v>1977</v>
      </c>
      <c r="H474" s="8" t="s">
        <v>249</v>
      </c>
      <c r="I474" s="8" t="s">
        <v>384</v>
      </c>
      <c r="J474" s="8" t="s">
        <v>3375</v>
      </c>
      <c r="K474" s="8" t="s">
        <v>160</v>
      </c>
      <c r="L474" s="8" t="s">
        <v>3376</v>
      </c>
      <c r="M474" s="183">
        <v>45917.429166666669</v>
      </c>
      <c r="N474" s="183">
        <v>45917.677083333343</v>
      </c>
      <c r="O474" s="94" t="s">
        <v>1324</v>
      </c>
      <c r="P474" s="8" t="s">
        <v>1333</v>
      </c>
      <c r="Q474" s="8" t="s">
        <v>1334</v>
      </c>
      <c r="R474" s="8" t="s">
        <v>1341</v>
      </c>
      <c r="S474" s="94"/>
      <c r="T474" s="90"/>
      <c r="U474" s="8" t="s">
        <v>1328</v>
      </c>
      <c r="V474" s="8" t="s">
        <v>3377</v>
      </c>
      <c r="W474" s="8" t="s">
        <v>165</v>
      </c>
      <c r="X474" s="8" t="s">
        <v>3378</v>
      </c>
      <c r="Y474" s="8" t="s">
        <v>25</v>
      </c>
      <c r="Z474" s="8" t="s">
        <v>177</v>
      </c>
      <c r="AA474" s="8" t="s">
        <v>267</v>
      </c>
      <c r="AB474" s="8">
        <v>1</v>
      </c>
      <c r="AC474" s="8">
        <v>0</v>
      </c>
      <c r="AD474" s="86">
        <f>IF(W474="SOPORTE_TELEFÓNICO",'BASE LIQUIDACION REDEBAN 2025'!$B$19,IF(W474="ENVÍO",'BASE LIQUIDACION REDEBAN 2025'!$C$2,IF(Y474="TIPO I",'BASE LIQUIDACION REDEBAN 2025'!$C$2,IF(Y474="TIPO II",'BASE LIQUIDACION REDEBAN 2025'!$C$3,IF(Y474="TIPO III",'BASE LIQUIDACION REDEBAN 2025'!$C$4,IF(Y474="TIPO IV",'BASE LIQUIDACION REDEBAN 2025'!$C$5,IF(Z474="AEREO",'BASE LIQUIDACION REDEBAN 2025'!$B$6,'BASE LIQUIDACION REDEBAN 2025'!$C$5)))))))</f>
        <v>65960.072302</v>
      </c>
      <c r="AE474" s="86">
        <f>IF(OR(W474="SOPORTE_TELEFÓNICO",W474="ENVÍO"),0,IF(Y474="TIPO I",'BASE LIQUIDACION REDEBAN 2025'!$B$10,IF(Y474="TIPO II",'BASE LIQUIDACION REDEBAN 2025'!$B$11,IF(Y474="TIPO III",'BASE LIQUIDACION REDEBAN 2025'!$B$12,'BASE LIQUIDACION REDEBAN 2025'!$B$13))))</f>
        <v>75096.394270399993</v>
      </c>
      <c r="AF474" s="86">
        <f t="shared" si="7"/>
        <v>65960.072302</v>
      </c>
      <c r="AG474" s="141"/>
      <c r="AH474" s="141"/>
    </row>
    <row r="475" spans="1:34" s="78" customFormat="1" ht="13.15">
      <c r="A475" s="8" t="s">
        <v>90</v>
      </c>
      <c r="B475" s="94" t="str">
        <f>VLOOKUP(A475,'CENTRO DE COSTOS'!A:D,4,FALSE)</f>
        <v>JUAN SEBASTIÁN RÍOS CASTRILLÓN</v>
      </c>
      <c r="C475" s="94" t="str">
        <f>VLOOKUP(A475,'CENTRO DE COSTOS'!A:D,2,FALSE)</f>
        <v>0004-0005</v>
      </c>
      <c r="D475" s="8">
        <v>5001</v>
      </c>
      <c r="E475" s="8">
        <v>2753643</v>
      </c>
      <c r="F475" s="8">
        <v>70040</v>
      </c>
      <c r="G475" s="94" t="s">
        <v>1977</v>
      </c>
      <c r="H475" s="8" t="s">
        <v>249</v>
      </c>
      <c r="I475" s="8" t="s">
        <v>90</v>
      </c>
      <c r="J475" s="8" t="s">
        <v>3270</v>
      </c>
      <c r="K475" s="8" t="s">
        <v>160</v>
      </c>
      <c r="L475" s="8" t="s">
        <v>3379</v>
      </c>
      <c r="M475" s="183">
        <v>45917.427777777782</v>
      </c>
      <c r="N475" s="183">
        <v>45917.686805555553</v>
      </c>
      <c r="O475" s="94" t="s">
        <v>1324</v>
      </c>
      <c r="P475" s="8" t="s">
        <v>1333</v>
      </c>
      <c r="Q475" s="8" t="s">
        <v>1351</v>
      </c>
      <c r="R475" s="8" t="s">
        <v>1352</v>
      </c>
      <c r="S475" s="94"/>
      <c r="T475" s="90"/>
      <c r="U475" s="8" t="s">
        <v>1328</v>
      </c>
      <c r="V475" s="8" t="s">
        <v>3380</v>
      </c>
      <c r="W475" s="8" t="s">
        <v>165</v>
      </c>
      <c r="X475" s="8" t="s">
        <v>3381</v>
      </c>
      <c r="Y475" s="8" t="s">
        <v>25</v>
      </c>
      <c r="Z475" s="8" t="s">
        <v>177</v>
      </c>
      <c r="AA475" s="8" t="s">
        <v>1458</v>
      </c>
      <c r="AB475" s="8">
        <v>1</v>
      </c>
      <c r="AC475" s="8">
        <v>0</v>
      </c>
      <c r="AD475" s="86">
        <f>IF(W475="SOPORTE_TELEFÓNICO",'BASE LIQUIDACION REDEBAN 2025'!$B$19,IF(W475="ENVÍO",'BASE LIQUIDACION REDEBAN 2025'!$C$2,IF(Y475="TIPO I",'BASE LIQUIDACION REDEBAN 2025'!$C$2,IF(Y475="TIPO II",'BASE LIQUIDACION REDEBAN 2025'!$C$3,IF(Y475="TIPO III",'BASE LIQUIDACION REDEBAN 2025'!$C$4,IF(Y475="TIPO IV",'BASE LIQUIDACION REDEBAN 2025'!$C$5,IF(Z475="AEREO",'BASE LIQUIDACION REDEBAN 2025'!$B$6,'BASE LIQUIDACION REDEBAN 2025'!$C$5)))))))</f>
        <v>65960.072302</v>
      </c>
      <c r="AE475" s="86">
        <f>IF(OR(W475="SOPORTE_TELEFÓNICO",W475="ENVÍO"),0,IF(Y475="TIPO I",'BASE LIQUIDACION REDEBAN 2025'!$B$10,IF(Y475="TIPO II",'BASE LIQUIDACION REDEBAN 2025'!$B$11,IF(Y475="TIPO III",'BASE LIQUIDACION REDEBAN 2025'!$B$12,'BASE LIQUIDACION REDEBAN 2025'!$B$13))))</f>
        <v>75096.394270399993</v>
      </c>
      <c r="AF475" s="86">
        <f t="shared" si="7"/>
        <v>65960.072302</v>
      </c>
      <c r="AG475" s="141"/>
      <c r="AH475" s="141"/>
    </row>
    <row r="476" spans="1:34" s="78" customFormat="1" ht="13.15">
      <c r="A476" s="8" t="s">
        <v>90</v>
      </c>
      <c r="B476" s="94" t="str">
        <f>VLOOKUP(A476,'CENTRO DE COSTOS'!A:D,4,FALSE)</f>
        <v>JUAN SEBASTIÁN RÍOS CASTRILLÓN</v>
      </c>
      <c r="C476" s="94" t="str">
        <f>VLOOKUP(A476,'CENTRO DE COSTOS'!A:D,2,FALSE)</f>
        <v>0004-0005</v>
      </c>
      <c r="D476" s="8">
        <v>5088</v>
      </c>
      <c r="E476" s="8">
        <v>2753708</v>
      </c>
      <c r="F476" s="8">
        <v>35802</v>
      </c>
      <c r="G476" s="94" t="s">
        <v>1977</v>
      </c>
      <c r="H476" s="8" t="s">
        <v>249</v>
      </c>
      <c r="I476" s="8" t="s">
        <v>384</v>
      </c>
      <c r="J476" s="8" t="s">
        <v>3382</v>
      </c>
      <c r="K476" s="8" t="s">
        <v>160</v>
      </c>
      <c r="L476" s="8" t="s">
        <v>3383</v>
      </c>
      <c r="M476" s="183">
        <v>45917.42291666667</v>
      </c>
      <c r="N476" s="183">
        <v>45918.392361111109</v>
      </c>
      <c r="O476" s="94" t="s">
        <v>1324</v>
      </c>
      <c r="P476" s="8" t="s">
        <v>1333</v>
      </c>
      <c r="Q476" s="8" t="s">
        <v>1368</v>
      </c>
      <c r="R476" s="8" t="s">
        <v>1341</v>
      </c>
      <c r="S476" s="94"/>
      <c r="T476" s="90"/>
      <c r="U476" s="8" t="s">
        <v>1328</v>
      </c>
      <c r="V476" s="8" t="s">
        <v>3384</v>
      </c>
      <c r="W476" s="8" t="s">
        <v>165</v>
      </c>
      <c r="X476" s="8" t="s">
        <v>3385</v>
      </c>
      <c r="Y476" s="8" t="s">
        <v>25</v>
      </c>
      <c r="Z476" s="8" t="s">
        <v>177</v>
      </c>
      <c r="AA476" s="8" t="s">
        <v>1384</v>
      </c>
      <c r="AB476" s="8">
        <v>1</v>
      </c>
      <c r="AC476" s="8">
        <v>0</v>
      </c>
      <c r="AD476" s="86">
        <f>IF(W476="SOPORTE_TELEFÓNICO",'BASE LIQUIDACION REDEBAN 2025'!$B$19,IF(W476="ENVÍO",'BASE LIQUIDACION REDEBAN 2025'!$C$2,IF(Y476="TIPO I",'BASE LIQUIDACION REDEBAN 2025'!$C$2,IF(Y476="TIPO II",'BASE LIQUIDACION REDEBAN 2025'!$C$3,IF(Y476="TIPO III",'BASE LIQUIDACION REDEBAN 2025'!$C$4,IF(Y476="TIPO IV",'BASE LIQUIDACION REDEBAN 2025'!$C$5,IF(Z476="AEREO",'BASE LIQUIDACION REDEBAN 2025'!$B$6,'BASE LIQUIDACION REDEBAN 2025'!$C$5)))))))</f>
        <v>65960.072302</v>
      </c>
      <c r="AE476" s="86">
        <f>IF(OR(W476="SOPORTE_TELEFÓNICO",W476="ENVÍO"),0,IF(Y476="TIPO I",'BASE LIQUIDACION REDEBAN 2025'!$B$10,IF(Y476="TIPO II",'BASE LIQUIDACION REDEBAN 2025'!$B$11,IF(Y476="TIPO III",'BASE LIQUIDACION REDEBAN 2025'!$B$12,'BASE LIQUIDACION REDEBAN 2025'!$B$13))))</f>
        <v>75096.394270399993</v>
      </c>
      <c r="AF476" s="86">
        <f t="shared" si="7"/>
        <v>65960.072302</v>
      </c>
      <c r="AG476" s="141"/>
      <c r="AH476" s="141"/>
    </row>
    <row r="477" spans="1:34" s="78" customFormat="1" ht="13.15">
      <c r="A477" s="8" t="s">
        <v>90</v>
      </c>
      <c r="B477" s="94" t="str">
        <f>VLOOKUP(A477,'CENTRO DE COSTOS'!A:D,4,FALSE)</f>
        <v>JUAN SEBASTIÁN RÍOS CASTRILLÓN</v>
      </c>
      <c r="C477" s="94" t="str">
        <f>VLOOKUP(A477,'CENTRO DE COSTOS'!A:D,2,FALSE)</f>
        <v>0004-0005</v>
      </c>
      <c r="D477" s="8">
        <v>5736</v>
      </c>
      <c r="E477" s="8">
        <v>2753172</v>
      </c>
      <c r="F477" s="8">
        <v>68036</v>
      </c>
      <c r="G477" s="94" t="s">
        <v>1977</v>
      </c>
      <c r="H477" s="8" t="s">
        <v>249</v>
      </c>
      <c r="I477" s="8" t="s">
        <v>586</v>
      </c>
      <c r="J477" s="8" t="s">
        <v>3386</v>
      </c>
      <c r="K477" s="8" t="s">
        <v>160</v>
      </c>
      <c r="L477" s="8" t="s">
        <v>3387</v>
      </c>
      <c r="M477" s="183">
        <v>45917.406944444447</v>
      </c>
      <c r="N477" s="183">
        <v>45919.635416666657</v>
      </c>
      <c r="O477" s="94" t="s">
        <v>1324</v>
      </c>
      <c r="P477" s="8" t="s">
        <v>1333</v>
      </c>
      <c r="Q477" s="8" t="s">
        <v>1407</v>
      </c>
      <c r="R477" s="8" t="s">
        <v>1408</v>
      </c>
      <c r="S477" s="94"/>
      <c r="T477" s="90"/>
      <c r="U477" s="8" t="s">
        <v>1328</v>
      </c>
      <c r="V477" s="8" t="s">
        <v>3388</v>
      </c>
      <c r="W477" s="8" t="s">
        <v>165</v>
      </c>
      <c r="X477" s="8" t="s">
        <v>3389</v>
      </c>
      <c r="Y477" s="8" t="s">
        <v>32</v>
      </c>
      <c r="Z477" s="8" t="s">
        <v>177</v>
      </c>
      <c r="AA477" s="8" t="s">
        <v>267</v>
      </c>
      <c r="AB477" s="8">
        <v>1</v>
      </c>
      <c r="AC477" s="8">
        <v>0</v>
      </c>
      <c r="AD477" s="86">
        <f>IF(W477="SOPORTE_TELEFÓNICO",'BASE LIQUIDACION REDEBAN 2025'!$B$19,IF(W477="ENVÍO",'BASE LIQUIDACION REDEBAN 2025'!$C$2,IF(Y477="TIPO I",'BASE LIQUIDACION REDEBAN 2025'!$C$2,IF(Y477="TIPO II",'BASE LIQUIDACION REDEBAN 2025'!$C$3,IF(Y477="TIPO III",'BASE LIQUIDACION REDEBAN 2025'!$C$4,IF(Y477="TIPO IV",'BASE LIQUIDACION REDEBAN 2025'!$C$5,IF(Z477="AEREO",'BASE LIQUIDACION REDEBAN 2025'!$B$6,'BASE LIQUIDACION REDEBAN 2025'!$C$5)))))))</f>
        <v>479588.87655000004</v>
      </c>
      <c r="AE477" s="86">
        <f>IF(OR(W477="SOPORTE_TELEFÓNICO",W477="ENVÍO"),0,IF(Y477="TIPO I",'BASE LIQUIDACION REDEBAN 2025'!$B$10,IF(Y477="TIPO II",'BASE LIQUIDACION REDEBAN 2025'!$B$11,IF(Y477="TIPO III",'BASE LIQUIDACION REDEBAN 2025'!$B$12,'BASE LIQUIDACION REDEBAN 2025'!$B$13))))</f>
        <v>196536.5258152</v>
      </c>
      <c r="AF477" s="86">
        <f t="shared" si="7"/>
        <v>479588.87655000004</v>
      </c>
      <c r="AG477" s="141"/>
      <c r="AH477" s="141"/>
    </row>
    <row r="478" spans="1:34" s="78" customFormat="1" ht="13.15">
      <c r="A478" s="8" t="s">
        <v>97</v>
      </c>
      <c r="B478" s="94" t="str">
        <f>VLOOKUP(A478,'CENTRO DE COSTOS'!A:D,4,FALSE)</f>
        <v>JOSE MAURICIO HERNANDEZ ROJAS</v>
      </c>
      <c r="C478" s="94" t="str">
        <f>VLOOKUP(A478,'CENTRO DE COSTOS'!A:D,2,FALSE)</f>
        <v>0004-0001</v>
      </c>
      <c r="D478" s="8">
        <v>70823</v>
      </c>
      <c r="E478" s="8">
        <v>2752874</v>
      </c>
      <c r="F478" s="8">
        <v>34643</v>
      </c>
      <c r="G478" s="94" t="s">
        <v>1977</v>
      </c>
      <c r="H478" s="8" t="s">
        <v>333</v>
      </c>
      <c r="I478" s="8" t="s">
        <v>3390</v>
      </c>
      <c r="J478" s="8" t="s">
        <v>3391</v>
      </c>
      <c r="K478" s="8" t="s">
        <v>160</v>
      </c>
      <c r="L478" s="8" t="s">
        <v>3392</v>
      </c>
      <c r="M478" s="183">
        <v>45917.395833333343</v>
      </c>
      <c r="N478" s="183">
        <v>45919.671527777777</v>
      </c>
      <c r="O478" s="94" t="s">
        <v>1324</v>
      </c>
      <c r="P478" s="8" t="s">
        <v>1333</v>
      </c>
      <c r="Q478" s="8" t="s">
        <v>1375</v>
      </c>
      <c r="R478" s="8" t="s">
        <v>1444</v>
      </c>
      <c r="S478" s="94"/>
      <c r="T478" s="90"/>
      <c r="U478" s="8" t="s">
        <v>1328</v>
      </c>
      <c r="V478" s="8" t="s">
        <v>3393</v>
      </c>
      <c r="W478" s="8" t="s">
        <v>165</v>
      </c>
      <c r="X478" s="8" t="s">
        <v>3394</v>
      </c>
      <c r="Y478" s="8" t="s">
        <v>28</v>
      </c>
      <c r="Z478" s="8" t="s">
        <v>177</v>
      </c>
      <c r="AA478" s="8" t="s">
        <v>1162</v>
      </c>
      <c r="AB478" s="8">
        <v>1</v>
      </c>
      <c r="AC478" s="8">
        <v>0</v>
      </c>
      <c r="AD478" s="86">
        <f>IF(W478="SOPORTE_TELEFÓNICO",'BASE LIQUIDACION REDEBAN 2025'!$B$19,IF(W478="ENVÍO",'BASE LIQUIDACION REDEBAN 2025'!$C$2,IF(Y478="TIPO I",'BASE LIQUIDACION REDEBAN 2025'!$C$2,IF(Y478="TIPO II",'BASE LIQUIDACION REDEBAN 2025'!$C$3,IF(Y478="TIPO III",'BASE LIQUIDACION REDEBAN 2025'!$C$4,IF(Y478="TIPO IV",'BASE LIQUIDACION REDEBAN 2025'!$C$5,IF(Z478="AEREO",'BASE LIQUIDACION REDEBAN 2025'!$B$6,'BASE LIQUIDACION REDEBAN 2025'!$C$5)))))))</f>
        <v>144967.87232000002</v>
      </c>
      <c r="AE478" s="86">
        <f>IF(OR(W478="SOPORTE_TELEFÓNICO",W478="ENVÍO"),0,IF(Y478="TIPO I",'BASE LIQUIDACION REDEBAN 2025'!$B$10,IF(Y478="TIPO II",'BASE LIQUIDACION REDEBAN 2025'!$B$11,IF(Y478="TIPO III",'BASE LIQUIDACION REDEBAN 2025'!$B$12,'BASE LIQUIDACION REDEBAN 2025'!$B$13))))</f>
        <v>140395.6348884</v>
      </c>
      <c r="AF478" s="86">
        <f t="shared" si="7"/>
        <v>144967.87232000002</v>
      </c>
      <c r="AG478" s="141"/>
      <c r="AH478" s="141"/>
    </row>
    <row r="479" spans="1:34" s="78" customFormat="1" ht="13.15">
      <c r="A479" s="8" t="s">
        <v>76</v>
      </c>
      <c r="B479" s="94" t="str">
        <f>VLOOKUP(A479,'CENTRO DE COSTOS'!A:D,4,FALSE)</f>
        <v>DIEGO FERNANDO HENAO CARDONA</v>
      </c>
      <c r="C479" s="94" t="str">
        <f>VLOOKUP(A479,'CENTRO DE COSTOS'!A:D,2,FALSE)</f>
        <v>0004-0003</v>
      </c>
      <c r="D479" s="8">
        <v>76001</v>
      </c>
      <c r="E479" s="8">
        <v>2752947</v>
      </c>
      <c r="F479" s="8">
        <v>68407</v>
      </c>
      <c r="G479" s="94" t="s">
        <v>1977</v>
      </c>
      <c r="H479" s="8" t="s">
        <v>232</v>
      </c>
      <c r="I479" s="8" t="s">
        <v>76</v>
      </c>
      <c r="J479" s="8" t="s">
        <v>3395</v>
      </c>
      <c r="K479" s="8" t="s">
        <v>160</v>
      </c>
      <c r="L479" s="8" t="s">
        <v>3396</v>
      </c>
      <c r="M479" s="183">
        <v>45917.393055555563</v>
      </c>
      <c r="N479" s="183">
        <v>45917.67291666667</v>
      </c>
      <c r="O479" s="94" t="s">
        <v>1324</v>
      </c>
      <c r="P479" s="8" t="s">
        <v>1333</v>
      </c>
      <c r="Q479" s="8" t="s">
        <v>1351</v>
      </c>
      <c r="R479" s="8" t="s">
        <v>1352</v>
      </c>
      <c r="S479" s="94"/>
      <c r="T479" s="90"/>
      <c r="U479" s="8" t="s">
        <v>1328</v>
      </c>
      <c r="V479" s="8" t="s">
        <v>3397</v>
      </c>
      <c r="W479" s="8" t="s">
        <v>165</v>
      </c>
      <c r="X479" s="8" t="s">
        <v>3398</v>
      </c>
      <c r="Y479" s="8" t="s">
        <v>25</v>
      </c>
      <c r="Z479" s="8" t="s">
        <v>177</v>
      </c>
      <c r="AA479" s="8" t="s">
        <v>512</v>
      </c>
      <c r="AB479" s="8">
        <v>1</v>
      </c>
      <c r="AC479" s="8">
        <v>0</v>
      </c>
      <c r="AD479" s="86">
        <f>IF(W479="SOPORTE_TELEFÓNICO",'BASE LIQUIDACION REDEBAN 2025'!$B$19,IF(W479="ENVÍO",'BASE LIQUIDACION REDEBAN 2025'!$C$2,IF(Y479="TIPO I",'BASE LIQUIDACION REDEBAN 2025'!$C$2,IF(Y479="TIPO II",'BASE LIQUIDACION REDEBAN 2025'!$C$3,IF(Y479="TIPO III",'BASE LIQUIDACION REDEBAN 2025'!$C$4,IF(Y479="TIPO IV",'BASE LIQUIDACION REDEBAN 2025'!$C$5,IF(Z479="AEREO",'BASE LIQUIDACION REDEBAN 2025'!$B$6,'BASE LIQUIDACION REDEBAN 2025'!$C$5)))))))</f>
        <v>65960.072302</v>
      </c>
      <c r="AE479" s="86">
        <f>IF(OR(W479="SOPORTE_TELEFÓNICO",W479="ENVÍO"),0,IF(Y479="TIPO I",'BASE LIQUIDACION REDEBAN 2025'!$B$10,IF(Y479="TIPO II",'BASE LIQUIDACION REDEBAN 2025'!$B$11,IF(Y479="TIPO III",'BASE LIQUIDACION REDEBAN 2025'!$B$12,'BASE LIQUIDACION REDEBAN 2025'!$B$13))))</f>
        <v>75096.394270399993</v>
      </c>
      <c r="AF479" s="86">
        <f t="shared" si="7"/>
        <v>65960.072302</v>
      </c>
      <c r="AG479" s="141"/>
      <c r="AH479" s="141"/>
    </row>
    <row r="480" spans="1:34" s="78" customFormat="1" ht="13.15">
      <c r="A480" s="8" t="s">
        <v>90</v>
      </c>
      <c r="B480" s="94" t="str">
        <f>VLOOKUP(A480,'CENTRO DE COSTOS'!A:D,4,FALSE)</f>
        <v>JUAN SEBASTIÁN RÍOS CASTRILLÓN</v>
      </c>
      <c r="C480" s="94" t="str">
        <f>VLOOKUP(A480,'CENTRO DE COSTOS'!A:D,2,FALSE)</f>
        <v>0004-0005</v>
      </c>
      <c r="D480" s="8">
        <v>5088</v>
      </c>
      <c r="E480" s="8">
        <v>2752781</v>
      </c>
      <c r="F480" s="8">
        <v>72227</v>
      </c>
      <c r="G480" s="94" t="s">
        <v>1977</v>
      </c>
      <c r="H480" s="8" t="s">
        <v>249</v>
      </c>
      <c r="I480" s="8" t="s">
        <v>384</v>
      </c>
      <c r="J480" s="8" t="s">
        <v>3399</v>
      </c>
      <c r="K480" s="8" t="s">
        <v>160</v>
      </c>
      <c r="L480" s="8" t="s">
        <v>3400</v>
      </c>
      <c r="M480" s="183">
        <v>45917.388194444437</v>
      </c>
      <c r="N480" s="183">
        <v>45917.654166666667</v>
      </c>
      <c r="O480" s="94" t="s">
        <v>1324</v>
      </c>
      <c r="P480" s="8" t="s">
        <v>1333</v>
      </c>
      <c r="Q480" s="8" t="s">
        <v>1423</v>
      </c>
      <c r="R480" s="8" t="s">
        <v>1341</v>
      </c>
      <c r="S480" s="94"/>
      <c r="T480" s="90"/>
      <c r="U480" s="8" t="s">
        <v>1328</v>
      </c>
      <c r="V480" s="8" t="s">
        <v>3401</v>
      </c>
      <c r="W480" s="8" t="s">
        <v>165</v>
      </c>
      <c r="X480" s="8" t="s">
        <v>3402</v>
      </c>
      <c r="Y480" s="8" t="s">
        <v>25</v>
      </c>
      <c r="Z480" s="8" t="s">
        <v>177</v>
      </c>
      <c r="AA480" s="8" t="s">
        <v>267</v>
      </c>
      <c r="AB480" s="8">
        <v>1</v>
      </c>
      <c r="AC480" s="8">
        <v>0</v>
      </c>
      <c r="AD480" s="86">
        <f>IF(W480="SOPORTE_TELEFÓNICO",'BASE LIQUIDACION REDEBAN 2025'!$B$19,IF(W480="ENVÍO",'BASE LIQUIDACION REDEBAN 2025'!$C$2,IF(Y480="TIPO I",'BASE LIQUIDACION REDEBAN 2025'!$C$2,IF(Y480="TIPO II",'BASE LIQUIDACION REDEBAN 2025'!$C$3,IF(Y480="TIPO III",'BASE LIQUIDACION REDEBAN 2025'!$C$4,IF(Y480="TIPO IV",'BASE LIQUIDACION REDEBAN 2025'!$C$5,IF(Z480="AEREO",'BASE LIQUIDACION REDEBAN 2025'!$B$6,'BASE LIQUIDACION REDEBAN 2025'!$C$5)))))))</f>
        <v>65960.072302</v>
      </c>
      <c r="AE480" s="86">
        <f>IF(OR(W480="SOPORTE_TELEFÓNICO",W480="ENVÍO"),0,IF(Y480="TIPO I",'BASE LIQUIDACION REDEBAN 2025'!$B$10,IF(Y480="TIPO II",'BASE LIQUIDACION REDEBAN 2025'!$B$11,IF(Y480="TIPO III",'BASE LIQUIDACION REDEBAN 2025'!$B$12,'BASE LIQUIDACION REDEBAN 2025'!$B$13))))</f>
        <v>75096.394270399993</v>
      </c>
      <c r="AF480" s="86">
        <f t="shared" si="7"/>
        <v>65960.072302</v>
      </c>
      <c r="AG480" s="141"/>
      <c r="AH480" s="141"/>
    </row>
    <row r="481" spans="1:34" s="78" customFormat="1" ht="13.15">
      <c r="A481" s="8" t="s">
        <v>100</v>
      </c>
      <c r="B481" s="94" t="str">
        <f>VLOOKUP(A481,'CENTRO DE COSTOS'!A:D,4,FALSE)</f>
        <v>KEVIN ALEXIS CORZO BUSTOS</v>
      </c>
      <c r="C481" s="94" t="str">
        <f>VLOOKUP(A481,'CENTRO DE COSTOS'!A:D,2,FALSE)</f>
        <v>0004-0007</v>
      </c>
      <c r="D481" s="8">
        <v>85440</v>
      </c>
      <c r="E481" s="8">
        <v>2752183</v>
      </c>
      <c r="F481" s="8">
        <v>79158</v>
      </c>
      <c r="G481" s="94" t="s">
        <v>1977</v>
      </c>
      <c r="H481" s="8" t="s">
        <v>882</v>
      </c>
      <c r="I481" s="8" t="s">
        <v>749</v>
      </c>
      <c r="J481" s="8" t="s">
        <v>3403</v>
      </c>
      <c r="K481" s="8" t="s">
        <v>160</v>
      </c>
      <c r="L481" s="8" t="s">
        <v>3404</v>
      </c>
      <c r="M481" s="183">
        <v>45917.362500000003</v>
      </c>
      <c r="N481" s="183">
        <v>45918.745833333327</v>
      </c>
      <c r="O481" s="94" t="s">
        <v>1324</v>
      </c>
      <c r="P481" s="8" t="s">
        <v>1333</v>
      </c>
      <c r="Q481" s="8" t="s">
        <v>1512</v>
      </c>
      <c r="R481" s="8" t="s">
        <v>1512</v>
      </c>
      <c r="S481" s="94"/>
      <c r="T481" s="90"/>
      <c r="U481" s="8" t="s">
        <v>1328</v>
      </c>
      <c r="V481" s="8" t="s">
        <v>3405</v>
      </c>
      <c r="W481" s="8" t="s">
        <v>165</v>
      </c>
      <c r="X481" s="8" t="s">
        <v>3406</v>
      </c>
      <c r="Y481" s="8" t="s">
        <v>30</v>
      </c>
      <c r="Z481" s="8" t="s">
        <v>177</v>
      </c>
      <c r="AA481" s="8" t="s">
        <v>1227</v>
      </c>
      <c r="AB481" s="8">
        <v>1</v>
      </c>
      <c r="AC481" s="8">
        <v>0</v>
      </c>
      <c r="AD481" s="86">
        <f>IF(W481="SOPORTE_TELEFÓNICO",'BASE LIQUIDACION REDEBAN 2025'!$B$19,IF(W481="ENVÍO",'BASE LIQUIDACION REDEBAN 2025'!$C$2,IF(Y481="TIPO I",'BASE LIQUIDACION REDEBAN 2025'!$C$2,IF(Y481="TIPO II",'BASE LIQUIDACION REDEBAN 2025'!$C$3,IF(Y481="TIPO III",'BASE LIQUIDACION REDEBAN 2025'!$C$4,IF(Y481="TIPO IV",'BASE LIQUIDACION REDEBAN 2025'!$C$5,IF(Z481="AEREO",'BASE LIQUIDACION REDEBAN 2025'!$B$6,'BASE LIQUIDACION REDEBAN 2025'!$C$5)))))))</f>
        <v>275728.78077800001</v>
      </c>
      <c r="AE481" s="86">
        <f>IF(OR(W481="SOPORTE_TELEFÓNICO",W481="ENVÍO"),0,IF(Y481="TIPO I",'BASE LIQUIDACION REDEBAN 2025'!$B$10,IF(Y481="TIPO II",'BASE LIQUIDACION REDEBAN 2025'!$B$11,IF(Y481="TIPO III",'BASE LIQUIDACION REDEBAN 2025'!$B$12,'BASE LIQUIDACION REDEBAN 2025'!$B$13))))</f>
        <v>196536.5258152</v>
      </c>
      <c r="AF481" s="86">
        <f t="shared" si="7"/>
        <v>275728.78077800001</v>
      </c>
      <c r="AG481" s="141"/>
      <c r="AH481" s="141"/>
    </row>
    <row r="482" spans="1:34" s="78" customFormat="1" ht="13.15">
      <c r="A482" s="8" t="s">
        <v>68</v>
      </c>
      <c r="B482" s="94" t="str">
        <f>VLOOKUP(A482,'CENTRO DE COSTOS'!A:D,4,FALSE)</f>
        <v>WILLIAM ASDRUBAL ROZO ROZO</v>
      </c>
      <c r="C482" s="94" t="str">
        <f>VLOOKUP(A482,'CENTRO DE COSTOS'!A:D,2,FALSE)</f>
        <v>0004-0004</v>
      </c>
      <c r="D482" s="8">
        <v>25781</v>
      </c>
      <c r="E482" s="8">
        <v>2752269</v>
      </c>
      <c r="F482" s="8">
        <v>66293</v>
      </c>
      <c r="G482" s="94" t="s">
        <v>1977</v>
      </c>
      <c r="H482" s="8" t="s">
        <v>417</v>
      </c>
      <c r="I482" s="8" t="s">
        <v>3407</v>
      </c>
      <c r="J482" s="8" t="s">
        <v>3408</v>
      </c>
      <c r="K482" s="8" t="s">
        <v>160</v>
      </c>
      <c r="L482" s="8" t="s">
        <v>3409</v>
      </c>
      <c r="M482" s="183">
        <v>45917.352777777778</v>
      </c>
      <c r="N482" s="183">
        <v>45918.547222222223</v>
      </c>
      <c r="O482" s="94" t="s">
        <v>1324</v>
      </c>
      <c r="P482" s="8" t="s">
        <v>1333</v>
      </c>
      <c r="Q482" s="8" t="s">
        <v>1368</v>
      </c>
      <c r="R482" s="8" t="s">
        <v>1341</v>
      </c>
      <c r="S482" s="94"/>
      <c r="T482" s="90"/>
      <c r="U482" s="8" t="s">
        <v>1328</v>
      </c>
      <c r="V482" s="8" t="s">
        <v>3410</v>
      </c>
      <c r="W482" s="8" t="s">
        <v>165</v>
      </c>
      <c r="X482" s="8" t="s">
        <v>3411</v>
      </c>
      <c r="Y482" s="8" t="s">
        <v>28</v>
      </c>
      <c r="Z482" s="8" t="s">
        <v>177</v>
      </c>
      <c r="AA482" s="8" t="s">
        <v>3358</v>
      </c>
      <c r="AB482" s="8">
        <v>1</v>
      </c>
      <c r="AC482" s="8">
        <v>0</v>
      </c>
      <c r="AD482" s="86">
        <f>IF(W482="SOPORTE_TELEFÓNICO",'BASE LIQUIDACION REDEBAN 2025'!$B$19,IF(W482="ENVÍO",'BASE LIQUIDACION REDEBAN 2025'!$C$2,IF(Y482="TIPO I",'BASE LIQUIDACION REDEBAN 2025'!$C$2,IF(Y482="TIPO II",'BASE LIQUIDACION REDEBAN 2025'!$C$3,IF(Y482="TIPO III",'BASE LIQUIDACION REDEBAN 2025'!$C$4,IF(Y482="TIPO IV",'BASE LIQUIDACION REDEBAN 2025'!$C$5,IF(Z482="AEREO",'BASE LIQUIDACION REDEBAN 2025'!$B$6,'BASE LIQUIDACION REDEBAN 2025'!$C$5)))))))</f>
        <v>144967.87232000002</v>
      </c>
      <c r="AE482" s="86">
        <f>IF(OR(W482="SOPORTE_TELEFÓNICO",W482="ENVÍO"),0,IF(Y482="TIPO I",'BASE LIQUIDACION REDEBAN 2025'!$B$10,IF(Y482="TIPO II",'BASE LIQUIDACION REDEBAN 2025'!$B$11,IF(Y482="TIPO III",'BASE LIQUIDACION REDEBAN 2025'!$B$12,'BASE LIQUIDACION REDEBAN 2025'!$B$13))))</f>
        <v>140395.6348884</v>
      </c>
      <c r="AF482" s="86">
        <f t="shared" si="7"/>
        <v>144967.87232000002</v>
      </c>
      <c r="AG482" s="141"/>
      <c r="AH482" s="141"/>
    </row>
    <row r="483" spans="1:34" s="78" customFormat="1" ht="13.15">
      <c r="A483" s="8" t="s">
        <v>100</v>
      </c>
      <c r="B483" s="94" t="str">
        <f>VLOOKUP(A483,'CENTRO DE COSTOS'!A:D,4,FALSE)</f>
        <v>KEVIN ALEXIS CORZO BUSTOS</v>
      </c>
      <c r="C483" s="94" t="str">
        <f>VLOOKUP(A483,'CENTRO DE COSTOS'!A:D,2,FALSE)</f>
        <v>0004-0007</v>
      </c>
      <c r="D483" s="8">
        <v>50689</v>
      </c>
      <c r="E483" s="8">
        <v>2752151</v>
      </c>
      <c r="F483" s="8">
        <v>10151</v>
      </c>
      <c r="G483" s="94" t="s">
        <v>1977</v>
      </c>
      <c r="H483" s="8" t="s">
        <v>216</v>
      </c>
      <c r="I483" s="8" t="s">
        <v>3181</v>
      </c>
      <c r="J483" s="8" t="s">
        <v>3412</v>
      </c>
      <c r="K483" s="8" t="s">
        <v>160</v>
      </c>
      <c r="L483" s="8" t="s">
        <v>3413</v>
      </c>
      <c r="M483" s="183">
        <v>45917.352083333331</v>
      </c>
      <c r="N483" s="183">
        <v>45918.53402777778</v>
      </c>
      <c r="O483" s="94" t="s">
        <v>1324</v>
      </c>
      <c r="P483" s="8" t="s">
        <v>1333</v>
      </c>
      <c r="Q483" s="8" t="s">
        <v>1375</v>
      </c>
      <c r="R483" s="8" t="s">
        <v>1376</v>
      </c>
      <c r="S483" s="94"/>
      <c r="T483" s="90"/>
      <c r="U483" s="8" t="s">
        <v>1328</v>
      </c>
      <c r="V483" s="8" t="s">
        <v>3414</v>
      </c>
      <c r="W483" s="8" t="s">
        <v>165</v>
      </c>
      <c r="X483" s="8" t="s">
        <v>3415</v>
      </c>
      <c r="Y483" s="8" t="s">
        <v>28</v>
      </c>
      <c r="Z483" s="8" t="s">
        <v>177</v>
      </c>
      <c r="AA483" s="8" t="s">
        <v>1538</v>
      </c>
      <c r="AB483" s="8">
        <v>1</v>
      </c>
      <c r="AC483" s="8">
        <v>0</v>
      </c>
      <c r="AD483" s="86">
        <f>IF(W483="SOPORTE_TELEFÓNICO",'BASE LIQUIDACION REDEBAN 2025'!$B$19,IF(W483="ENVÍO",'BASE LIQUIDACION REDEBAN 2025'!$C$2,IF(Y483="TIPO I",'BASE LIQUIDACION REDEBAN 2025'!$C$2,IF(Y483="TIPO II",'BASE LIQUIDACION REDEBAN 2025'!$C$3,IF(Y483="TIPO III",'BASE LIQUIDACION REDEBAN 2025'!$C$4,IF(Y483="TIPO IV",'BASE LIQUIDACION REDEBAN 2025'!$C$5,IF(Z483="AEREO",'BASE LIQUIDACION REDEBAN 2025'!$B$6,'BASE LIQUIDACION REDEBAN 2025'!$C$5)))))))</f>
        <v>144967.87232000002</v>
      </c>
      <c r="AE483" s="86">
        <f>IF(OR(W483="SOPORTE_TELEFÓNICO",W483="ENVÍO"),0,IF(Y483="TIPO I",'BASE LIQUIDACION REDEBAN 2025'!$B$10,IF(Y483="TIPO II",'BASE LIQUIDACION REDEBAN 2025'!$B$11,IF(Y483="TIPO III",'BASE LIQUIDACION REDEBAN 2025'!$B$12,'BASE LIQUIDACION REDEBAN 2025'!$B$13))))</f>
        <v>140395.6348884</v>
      </c>
      <c r="AF483" s="86">
        <f t="shared" si="7"/>
        <v>144967.87232000002</v>
      </c>
      <c r="AG483" s="141"/>
      <c r="AH483" s="141"/>
    </row>
    <row r="484" spans="1:34" s="78" customFormat="1" ht="13.15">
      <c r="A484" s="8" t="s">
        <v>91</v>
      </c>
      <c r="B484" s="94" t="str">
        <f>VLOOKUP(A484,'CENTRO DE COSTOS'!A:D,4,FALSE)</f>
        <v>JOSE MAURICIO HERNANDEZ ROJAS</v>
      </c>
      <c r="C484" s="94" t="str">
        <f>VLOOKUP(A484,'CENTRO DE COSTOS'!A:D,2,FALSE)</f>
        <v>0004-0001</v>
      </c>
      <c r="D484" s="8">
        <v>23162</v>
      </c>
      <c r="E484" s="8">
        <v>2752139</v>
      </c>
      <c r="F484" s="8">
        <v>65471</v>
      </c>
      <c r="G484" s="94" t="s">
        <v>1977</v>
      </c>
      <c r="H484" s="8" t="s">
        <v>193</v>
      </c>
      <c r="I484" s="8" t="s">
        <v>3416</v>
      </c>
      <c r="J484" s="8" t="s">
        <v>3417</v>
      </c>
      <c r="K484" s="8" t="s">
        <v>160</v>
      </c>
      <c r="L484" s="8" t="s">
        <v>3418</v>
      </c>
      <c r="M484" s="183">
        <v>45917.348611111112</v>
      </c>
      <c r="N484" s="183">
        <v>45917.583333333343</v>
      </c>
      <c r="O484" s="94" t="s">
        <v>1324</v>
      </c>
      <c r="P484" s="8" t="s">
        <v>1333</v>
      </c>
      <c r="Q484" s="8" t="s">
        <v>1334</v>
      </c>
      <c r="R484" s="8" t="s">
        <v>2444</v>
      </c>
      <c r="S484" s="94"/>
      <c r="T484" s="90"/>
      <c r="U484" s="8" t="s">
        <v>1328</v>
      </c>
      <c r="V484" s="8" t="s">
        <v>3419</v>
      </c>
      <c r="W484" s="8" t="s">
        <v>165</v>
      </c>
      <c r="X484" s="8" t="s">
        <v>3420</v>
      </c>
      <c r="Y484" s="8" t="s">
        <v>25</v>
      </c>
      <c r="Z484" s="8" t="s">
        <v>177</v>
      </c>
      <c r="AA484" s="8" t="s">
        <v>1493</v>
      </c>
      <c r="AB484" s="8">
        <v>1</v>
      </c>
      <c r="AC484" s="8">
        <v>0</v>
      </c>
      <c r="AD484" s="86">
        <f>IF(W484="SOPORTE_TELEFÓNICO",'BASE LIQUIDACION REDEBAN 2025'!$B$19,IF(W484="ENVÍO",'BASE LIQUIDACION REDEBAN 2025'!$C$2,IF(Y484="TIPO I",'BASE LIQUIDACION REDEBAN 2025'!$C$2,IF(Y484="TIPO II",'BASE LIQUIDACION REDEBAN 2025'!$C$3,IF(Y484="TIPO III",'BASE LIQUIDACION REDEBAN 2025'!$C$4,IF(Y484="TIPO IV",'BASE LIQUIDACION REDEBAN 2025'!$C$5,IF(Z484="AEREO",'BASE LIQUIDACION REDEBAN 2025'!$B$6,'BASE LIQUIDACION REDEBAN 2025'!$C$5)))))))</f>
        <v>65960.072302</v>
      </c>
      <c r="AE484" s="86">
        <f>IF(OR(W484="SOPORTE_TELEFÓNICO",W484="ENVÍO"),0,IF(Y484="TIPO I",'BASE LIQUIDACION REDEBAN 2025'!$B$10,IF(Y484="TIPO II",'BASE LIQUIDACION REDEBAN 2025'!$B$11,IF(Y484="TIPO III",'BASE LIQUIDACION REDEBAN 2025'!$B$12,'BASE LIQUIDACION REDEBAN 2025'!$B$13))))</f>
        <v>75096.394270399993</v>
      </c>
      <c r="AF484" s="86">
        <f t="shared" si="7"/>
        <v>65960.072302</v>
      </c>
      <c r="AG484" s="141"/>
      <c r="AH484" s="141"/>
    </row>
    <row r="485" spans="1:34" s="78" customFormat="1" ht="13.15">
      <c r="A485" s="8" t="s">
        <v>98</v>
      </c>
      <c r="B485" s="94" t="str">
        <f>VLOOKUP(A485,'CENTRO DE COSTOS'!A:D,4,FALSE)</f>
        <v>MIGUEL JULIÁN HERNÁNDEZ GUARÍN</v>
      </c>
      <c r="C485" s="94" t="str">
        <f>VLOOKUP(A485,'CENTRO DE COSTOS'!A:D,2,FALSE)</f>
        <v>0004-0008</v>
      </c>
      <c r="D485" s="8">
        <v>15238</v>
      </c>
      <c r="E485" s="8">
        <v>2751945</v>
      </c>
      <c r="F485" s="8">
        <v>69915</v>
      </c>
      <c r="G485" s="94" t="s">
        <v>1977</v>
      </c>
      <c r="H485" s="8" t="s">
        <v>406</v>
      </c>
      <c r="I485" s="8" t="s">
        <v>1524</v>
      </c>
      <c r="J485" s="8" t="s">
        <v>3421</v>
      </c>
      <c r="K485" s="8" t="s">
        <v>160</v>
      </c>
      <c r="L485" s="8" t="s">
        <v>3422</v>
      </c>
      <c r="M485" s="183">
        <v>45917.333333333343</v>
      </c>
      <c r="N485" s="183">
        <v>45917.65</v>
      </c>
      <c r="O485" s="94" t="s">
        <v>1324</v>
      </c>
      <c r="P485" s="8" t="s">
        <v>1333</v>
      </c>
      <c r="Q485" s="8" t="s">
        <v>1375</v>
      </c>
      <c r="R485" s="8" t="s">
        <v>1376</v>
      </c>
      <c r="S485" s="94"/>
      <c r="T485" s="90"/>
      <c r="U485" s="8" t="s">
        <v>1328</v>
      </c>
      <c r="V485" s="8" t="s">
        <v>3423</v>
      </c>
      <c r="W485" s="8" t="s">
        <v>165</v>
      </c>
      <c r="X485" s="8" t="s">
        <v>3424</v>
      </c>
      <c r="Y485" s="8" t="s">
        <v>28</v>
      </c>
      <c r="Z485" s="8" t="s">
        <v>177</v>
      </c>
      <c r="AA485" s="8" t="s">
        <v>3425</v>
      </c>
      <c r="AB485" s="8">
        <v>1</v>
      </c>
      <c r="AC485" s="8">
        <v>0</v>
      </c>
      <c r="AD485" s="86">
        <f>IF(W485="SOPORTE_TELEFÓNICO",'BASE LIQUIDACION REDEBAN 2025'!$B$19,IF(W485="ENVÍO",'BASE LIQUIDACION REDEBAN 2025'!$C$2,IF(Y485="TIPO I",'BASE LIQUIDACION REDEBAN 2025'!$C$2,IF(Y485="TIPO II",'BASE LIQUIDACION REDEBAN 2025'!$C$3,IF(Y485="TIPO III",'BASE LIQUIDACION REDEBAN 2025'!$C$4,IF(Y485="TIPO IV",'BASE LIQUIDACION REDEBAN 2025'!$C$5,IF(Z485="AEREO",'BASE LIQUIDACION REDEBAN 2025'!$B$6,'BASE LIQUIDACION REDEBAN 2025'!$C$5)))))))</f>
        <v>144967.87232000002</v>
      </c>
      <c r="AE485" s="86">
        <f>IF(OR(W485="SOPORTE_TELEFÓNICO",W485="ENVÍO"),0,IF(Y485="TIPO I",'BASE LIQUIDACION REDEBAN 2025'!$B$10,IF(Y485="TIPO II",'BASE LIQUIDACION REDEBAN 2025'!$B$11,IF(Y485="TIPO III",'BASE LIQUIDACION REDEBAN 2025'!$B$12,'BASE LIQUIDACION REDEBAN 2025'!$B$13))))</f>
        <v>140395.6348884</v>
      </c>
      <c r="AF485" s="86">
        <f t="shared" si="7"/>
        <v>144967.87232000002</v>
      </c>
      <c r="AG485" s="141"/>
      <c r="AH485" s="141"/>
    </row>
    <row r="486" spans="1:34" s="78" customFormat="1" ht="13.15">
      <c r="A486" s="8" t="s">
        <v>94</v>
      </c>
      <c r="B486" s="94" t="str">
        <f>VLOOKUP(A486,'CENTRO DE COSTOS'!A:D,4,FALSE)</f>
        <v>DIEGO FERNANDO HENAO CARDONA</v>
      </c>
      <c r="C486" s="94" t="str">
        <f>VLOOKUP(A486,'CENTRO DE COSTOS'!A:D,2,FALSE)</f>
        <v>0004-0002</v>
      </c>
      <c r="D486" s="8">
        <v>66170</v>
      </c>
      <c r="E486" s="8">
        <v>2751370</v>
      </c>
      <c r="F486" s="8">
        <v>73401</v>
      </c>
      <c r="G486" s="94" t="s">
        <v>1977</v>
      </c>
      <c r="H486" s="8" t="s">
        <v>186</v>
      </c>
      <c r="I486" s="8" t="s">
        <v>1793</v>
      </c>
      <c r="J486" s="8" t="s">
        <v>3426</v>
      </c>
      <c r="K486" s="8" t="s">
        <v>160</v>
      </c>
      <c r="L486" s="8" t="s">
        <v>3427</v>
      </c>
      <c r="M486" s="183">
        <v>45917.333333333343</v>
      </c>
      <c r="N486" s="183">
        <v>45917.643750000003</v>
      </c>
      <c r="O486" s="94" t="s">
        <v>1324</v>
      </c>
      <c r="P486" s="8" t="s">
        <v>1333</v>
      </c>
      <c r="Q486" s="8" t="s">
        <v>1375</v>
      </c>
      <c r="R486" s="8" t="s">
        <v>1376</v>
      </c>
      <c r="S486" s="94"/>
      <c r="T486" s="90"/>
      <c r="U486" s="8" t="s">
        <v>1328</v>
      </c>
      <c r="V486" s="8" t="s">
        <v>3428</v>
      </c>
      <c r="W486" s="8" t="s">
        <v>165</v>
      </c>
      <c r="X486" s="8" t="s">
        <v>3429</v>
      </c>
      <c r="Y486" s="8" t="s">
        <v>25</v>
      </c>
      <c r="Z486" s="8" t="s">
        <v>177</v>
      </c>
      <c r="AA486" s="8" t="s">
        <v>191</v>
      </c>
      <c r="AB486" s="8">
        <v>1</v>
      </c>
      <c r="AC486" s="8">
        <v>0</v>
      </c>
      <c r="AD486" s="86">
        <f>IF(W486="SOPORTE_TELEFÓNICO",'BASE LIQUIDACION REDEBAN 2025'!$B$19,IF(W486="ENVÍO",'BASE LIQUIDACION REDEBAN 2025'!$C$2,IF(Y486="TIPO I",'BASE LIQUIDACION REDEBAN 2025'!$C$2,IF(Y486="TIPO II",'BASE LIQUIDACION REDEBAN 2025'!$C$3,IF(Y486="TIPO III",'BASE LIQUIDACION REDEBAN 2025'!$C$4,IF(Y486="TIPO IV",'BASE LIQUIDACION REDEBAN 2025'!$C$5,IF(Z486="AEREO",'BASE LIQUIDACION REDEBAN 2025'!$B$6,'BASE LIQUIDACION REDEBAN 2025'!$C$5)))))))</f>
        <v>65960.072302</v>
      </c>
      <c r="AE486" s="86">
        <f>IF(OR(W486="SOPORTE_TELEFÓNICO",W486="ENVÍO"),0,IF(Y486="TIPO I",'BASE LIQUIDACION REDEBAN 2025'!$B$10,IF(Y486="TIPO II",'BASE LIQUIDACION REDEBAN 2025'!$B$11,IF(Y486="TIPO III",'BASE LIQUIDACION REDEBAN 2025'!$B$12,'BASE LIQUIDACION REDEBAN 2025'!$B$13))))</f>
        <v>75096.394270399993</v>
      </c>
      <c r="AF486" s="86">
        <f t="shared" si="7"/>
        <v>65960.072302</v>
      </c>
      <c r="AG486" s="141"/>
      <c r="AH486" s="141"/>
    </row>
    <row r="487" spans="1:34" s="78" customFormat="1" ht="13.15">
      <c r="A487" s="8" t="s">
        <v>64</v>
      </c>
      <c r="B487" s="94" t="str">
        <f>VLOOKUP(A487,'CENTRO DE COSTOS'!A:D,4,FALSE)</f>
        <v>JOSE MAURICIO HERNANDEZ ROJAS</v>
      </c>
      <c r="C487" s="94" t="str">
        <f>VLOOKUP(A487,'CENTRO DE COSTOS'!A:D,2,FALSE)</f>
        <v>0004-0001</v>
      </c>
      <c r="D487" s="8">
        <v>47675</v>
      </c>
      <c r="E487" s="8">
        <v>2751263</v>
      </c>
      <c r="F487" s="8">
        <v>35493</v>
      </c>
      <c r="G487" s="94" t="s">
        <v>1977</v>
      </c>
      <c r="H487" s="8" t="s">
        <v>438</v>
      </c>
      <c r="I487" s="8" t="s">
        <v>282</v>
      </c>
      <c r="J487" s="8" t="s">
        <v>3430</v>
      </c>
      <c r="K487" s="8" t="s">
        <v>160</v>
      </c>
      <c r="L487" s="8" t="s">
        <v>3431</v>
      </c>
      <c r="M487" s="183">
        <v>45917.333333333343</v>
      </c>
      <c r="N487" s="183">
        <v>45918.499305555553</v>
      </c>
      <c r="O487" s="94" t="s">
        <v>1324</v>
      </c>
      <c r="P487" s="8" t="s">
        <v>1333</v>
      </c>
      <c r="Q487" s="8" t="s">
        <v>1351</v>
      </c>
      <c r="R487" s="8" t="s">
        <v>1352</v>
      </c>
      <c r="S487" s="94"/>
      <c r="T487" s="90"/>
      <c r="U487" s="8" t="s">
        <v>1328</v>
      </c>
      <c r="V487" s="8" t="s">
        <v>3432</v>
      </c>
      <c r="W487" s="8" t="s">
        <v>165</v>
      </c>
      <c r="X487" s="8" t="s">
        <v>3433</v>
      </c>
      <c r="Y487" s="8" t="s">
        <v>28</v>
      </c>
      <c r="Z487" s="8" t="s">
        <v>177</v>
      </c>
      <c r="AA487" s="8" t="s">
        <v>1824</v>
      </c>
      <c r="AB487" s="8">
        <v>1</v>
      </c>
      <c r="AC487" s="8">
        <v>0</v>
      </c>
      <c r="AD487" s="86">
        <f>IF(W487="SOPORTE_TELEFÓNICO",'BASE LIQUIDACION REDEBAN 2025'!$B$19,IF(W487="ENVÍO",'BASE LIQUIDACION REDEBAN 2025'!$C$2,IF(Y487="TIPO I",'BASE LIQUIDACION REDEBAN 2025'!$C$2,IF(Y487="TIPO II",'BASE LIQUIDACION REDEBAN 2025'!$C$3,IF(Y487="TIPO III",'BASE LIQUIDACION REDEBAN 2025'!$C$4,IF(Y487="TIPO IV",'BASE LIQUIDACION REDEBAN 2025'!$C$5,IF(Z487="AEREO",'BASE LIQUIDACION REDEBAN 2025'!$B$6,'BASE LIQUIDACION REDEBAN 2025'!$C$5)))))))</f>
        <v>144967.87232000002</v>
      </c>
      <c r="AE487" s="86">
        <f>IF(OR(W487="SOPORTE_TELEFÓNICO",W487="ENVÍO"),0,IF(Y487="TIPO I",'BASE LIQUIDACION REDEBAN 2025'!$B$10,IF(Y487="TIPO II",'BASE LIQUIDACION REDEBAN 2025'!$B$11,IF(Y487="TIPO III",'BASE LIQUIDACION REDEBAN 2025'!$B$12,'BASE LIQUIDACION REDEBAN 2025'!$B$13))))</f>
        <v>140395.6348884</v>
      </c>
      <c r="AF487" s="86">
        <f t="shared" si="7"/>
        <v>144967.87232000002</v>
      </c>
      <c r="AG487" s="141"/>
      <c r="AH487" s="141"/>
    </row>
    <row r="488" spans="1:34" s="78" customFormat="1" ht="13.15">
      <c r="A488" s="8" t="s">
        <v>90</v>
      </c>
      <c r="B488" s="94" t="str">
        <f>VLOOKUP(A488,'CENTRO DE COSTOS'!A:D,4,FALSE)</f>
        <v>JUAN SEBASTIÁN RÍOS CASTRILLÓN</v>
      </c>
      <c r="C488" s="94" t="str">
        <f>VLOOKUP(A488,'CENTRO DE COSTOS'!A:D,2,FALSE)</f>
        <v>0004-0005</v>
      </c>
      <c r="D488" s="8">
        <v>5001</v>
      </c>
      <c r="E488" s="8">
        <v>2751252</v>
      </c>
      <c r="F488" s="8">
        <v>73625</v>
      </c>
      <c r="G488" s="94" t="s">
        <v>1977</v>
      </c>
      <c r="H488" s="8" t="s">
        <v>249</v>
      </c>
      <c r="I488" s="8" t="s">
        <v>90</v>
      </c>
      <c r="J488" s="8" t="s">
        <v>3434</v>
      </c>
      <c r="K488" s="8" t="s">
        <v>160</v>
      </c>
      <c r="L488" s="8" t="s">
        <v>3435</v>
      </c>
      <c r="M488" s="183">
        <v>45917.333333333343</v>
      </c>
      <c r="N488" s="183">
        <v>45917.56527777778</v>
      </c>
      <c r="O488" s="94" t="s">
        <v>1324</v>
      </c>
      <c r="P488" s="8" t="s">
        <v>1333</v>
      </c>
      <c r="Q488" s="8" t="s">
        <v>1375</v>
      </c>
      <c r="R488" s="8" t="s">
        <v>1393</v>
      </c>
      <c r="S488" s="94"/>
      <c r="T488" s="90"/>
      <c r="U488" s="8" t="s">
        <v>1328</v>
      </c>
      <c r="V488" s="8" t="s">
        <v>3436</v>
      </c>
      <c r="W488" s="8" t="s">
        <v>165</v>
      </c>
      <c r="X488" s="8" t="s">
        <v>3437</v>
      </c>
      <c r="Y488" s="8" t="s">
        <v>25</v>
      </c>
      <c r="Z488" s="8" t="s">
        <v>177</v>
      </c>
      <c r="AA488" s="8" t="s">
        <v>267</v>
      </c>
      <c r="AB488" s="8">
        <v>1</v>
      </c>
      <c r="AC488" s="8">
        <v>0</v>
      </c>
      <c r="AD488" s="86">
        <f>IF(W488="SOPORTE_TELEFÓNICO",'BASE LIQUIDACION REDEBAN 2025'!$B$19,IF(W488="ENVÍO",'BASE LIQUIDACION REDEBAN 2025'!$C$2,IF(Y488="TIPO I",'BASE LIQUIDACION REDEBAN 2025'!$C$2,IF(Y488="TIPO II",'BASE LIQUIDACION REDEBAN 2025'!$C$3,IF(Y488="TIPO III",'BASE LIQUIDACION REDEBAN 2025'!$C$4,IF(Y488="TIPO IV",'BASE LIQUIDACION REDEBAN 2025'!$C$5,IF(Z488="AEREO",'BASE LIQUIDACION REDEBAN 2025'!$B$6,'BASE LIQUIDACION REDEBAN 2025'!$C$5)))))))</f>
        <v>65960.072302</v>
      </c>
      <c r="AE488" s="86">
        <f>IF(OR(W488="SOPORTE_TELEFÓNICO",W488="ENVÍO"),0,IF(Y488="TIPO I",'BASE LIQUIDACION REDEBAN 2025'!$B$10,IF(Y488="TIPO II",'BASE LIQUIDACION REDEBAN 2025'!$B$11,IF(Y488="TIPO III",'BASE LIQUIDACION REDEBAN 2025'!$B$12,'BASE LIQUIDACION REDEBAN 2025'!$B$13))))</f>
        <v>75096.394270399993</v>
      </c>
      <c r="AF488" s="86">
        <f t="shared" si="7"/>
        <v>65960.072302</v>
      </c>
      <c r="AG488" s="141"/>
      <c r="AH488" s="141"/>
    </row>
    <row r="489" spans="1:34" s="78" customFormat="1" ht="13.15">
      <c r="A489" s="8" t="s">
        <v>90</v>
      </c>
      <c r="B489" s="94" t="str">
        <f>VLOOKUP(A489,'CENTRO DE COSTOS'!A:D,4,FALSE)</f>
        <v>JUAN SEBASTIÁN RÍOS CASTRILLÓN</v>
      </c>
      <c r="C489" s="94" t="str">
        <f>VLOOKUP(A489,'CENTRO DE COSTOS'!A:D,2,FALSE)</f>
        <v>0004-0005</v>
      </c>
      <c r="D489" s="8">
        <v>5002</v>
      </c>
      <c r="E489" s="8">
        <v>2751323</v>
      </c>
      <c r="F489" s="8">
        <v>10226</v>
      </c>
      <c r="G489" s="94" t="s">
        <v>1977</v>
      </c>
      <c r="H489" s="8" t="s">
        <v>249</v>
      </c>
      <c r="I489" s="8" t="s">
        <v>2604</v>
      </c>
      <c r="J489" s="8" t="s">
        <v>3438</v>
      </c>
      <c r="K489" s="8" t="s">
        <v>160</v>
      </c>
      <c r="L489" s="8" t="s">
        <v>3439</v>
      </c>
      <c r="M489" s="183">
        <v>45916.748611111107</v>
      </c>
      <c r="N489" s="183">
        <v>45919.425694444442</v>
      </c>
      <c r="O489" s="94" t="s">
        <v>1324</v>
      </c>
      <c r="P489" s="8" t="s">
        <v>1333</v>
      </c>
      <c r="Q489" s="8" t="s">
        <v>1375</v>
      </c>
      <c r="R489" s="8" t="s">
        <v>1393</v>
      </c>
      <c r="S489" s="94"/>
      <c r="T489" s="90"/>
      <c r="U489" s="8" t="s">
        <v>1328</v>
      </c>
      <c r="V489" s="8" t="s">
        <v>3440</v>
      </c>
      <c r="W489" s="8" t="s">
        <v>165</v>
      </c>
      <c r="X489" s="8" t="s">
        <v>3441</v>
      </c>
      <c r="Y489" s="8" t="s">
        <v>30</v>
      </c>
      <c r="Z489" s="8" t="s">
        <v>177</v>
      </c>
      <c r="AA489" s="8" t="s">
        <v>368</v>
      </c>
      <c r="AB489" s="8">
        <v>1</v>
      </c>
      <c r="AC489" s="8">
        <v>0</v>
      </c>
      <c r="AD489" s="86">
        <f>IF(W489="SOPORTE_TELEFÓNICO",'BASE LIQUIDACION REDEBAN 2025'!$B$19,IF(W489="ENVÍO",'BASE LIQUIDACION REDEBAN 2025'!$C$2,IF(Y489="TIPO I",'BASE LIQUIDACION REDEBAN 2025'!$C$2,IF(Y489="TIPO II",'BASE LIQUIDACION REDEBAN 2025'!$C$3,IF(Y489="TIPO III",'BASE LIQUIDACION REDEBAN 2025'!$C$4,IF(Y489="TIPO IV",'BASE LIQUIDACION REDEBAN 2025'!$C$5,IF(Z489="AEREO",'BASE LIQUIDACION REDEBAN 2025'!$B$6,'BASE LIQUIDACION REDEBAN 2025'!$C$5)))))))</f>
        <v>275728.78077800001</v>
      </c>
      <c r="AE489" s="86">
        <f>IF(OR(W489="SOPORTE_TELEFÓNICO",W489="ENVÍO"),0,IF(Y489="TIPO I",'BASE LIQUIDACION REDEBAN 2025'!$B$10,IF(Y489="TIPO II",'BASE LIQUIDACION REDEBAN 2025'!$B$11,IF(Y489="TIPO III",'BASE LIQUIDACION REDEBAN 2025'!$B$12,'BASE LIQUIDACION REDEBAN 2025'!$B$13))))</f>
        <v>196536.5258152</v>
      </c>
      <c r="AF489" s="86">
        <f t="shared" si="7"/>
        <v>275728.78077800001</v>
      </c>
      <c r="AG489" s="141"/>
      <c r="AH489" s="141"/>
    </row>
    <row r="490" spans="1:34" s="78" customFormat="1" ht="13.15">
      <c r="A490" s="8" t="s">
        <v>76</v>
      </c>
      <c r="B490" s="94" t="str">
        <f>VLOOKUP(A490,'CENTRO DE COSTOS'!A:D,4,FALSE)</f>
        <v>DIEGO FERNANDO HENAO CARDONA</v>
      </c>
      <c r="C490" s="94" t="str">
        <f>VLOOKUP(A490,'CENTRO DE COSTOS'!A:D,2,FALSE)</f>
        <v>0004-0003</v>
      </c>
      <c r="D490" s="8">
        <v>76001</v>
      </c>
      <c r="E490" s="8">
        <v>2751214</v>
      </c>
      <c r="F490" s="8">
        <v>35511</v>
      </c>
      <c r="G490" s="94" t="s">
        <v>1977</v>
      </c>
      <c r="H490" s="8" t="s">
        <v>232</v>
      </c>
      <c r="I490" s="8" t="s">
        <v>76</v>
      </c>
      <c r="J490" s="8" t="s">
        <v>3293</v>
      </c>
      <c r="K490" s="8" t="s">
        <v>160</v>
      </c>
      <c r="L490" s="8" t="s">
        <v>3442</v>
      </c>
      <c r="M490" s="183">
        <v>45916.728472222218</v>
      </c>
      <c r="N490" s="183">
        <v>45917.579861111109</v>
      </c>
      <c r="O490" s="94" t="s">
        <v>1324</v>
      </c>
      <c r="P490" s="8" t="s">
        <v>1333</v>
      </c>
      <c r="Q490" s="8" t="s">
        <v>1628</v>
      </c>
      <c r="R490" s="8" t="s">
        <v>1341</v>
      </c>
      <c r="S490" s="94"/>
      <c r="T490" s="90"/>
      <c r="U490" s="8" t="s">
        <v>1328</v>
      </c>
      <c r="V490" s="8" t="s">
        <v>3443</v>
      </c>
      <c r="W490" s="8" t="s">
        <v>165</v>
      </c>
      <c r="X490" s="8" t="s">
        <v>3296</v>
      </c>
      <c r="Y490" s="8" t="s">
        <v>25</v>
      </c>
      <c r="Z490" s="8" t="s">
        <v>177</v>
      </c>
      <c r="AA490" s="8" t="s">
        <v>346</v>
      </c>
      <c r="AB490" s="8">
        <v>1</v>
      </c>
      <c r="AC490" s="8">
        <v>0</v>
      </c>
      <c r="AD490" s="86">
        <f>IF(W490="SOPORTE_TELEFÓNICO",'BASE LIQUIDACION REDEBAN 2025'!$B$19,IF(W490="ENVÍO",'BASE LIQUIDACION REDEBAN 2025'!$C$2,IF(Y490="TIPO I",'BASE LIQUIDACION REDEBAN 2025'!$C$2,IF(Y490="TIPO II",'BASE LIQUIDACION REDEBAN 2025'!$C$3,IF(Y490="TIPO III",'BASE LIQUIDACION REDEBAN 2025'!$C$4,IF(Y490="TIPO IV",'BASE LIQUIDACION REDEBAN 2025'!$C$5,IF(Z490="AEREO",'BASE LIQUIDACION REDEBAN 2025'!$B$6,'BASE LIQUIDACION REDEBAN 2025'!$C$5)))))))</f>
        <v>65960.072302</v>
      </c>
      <c r="AE490" s="86">
        <f>IF(OR(W490="SOPORTE_TELEFÓNICO",W490="ENVÍO"),0,IF(Y490="TIPO I",'BASE LIQUIDACION REDEBAN 2025'!$B$10,IF(Y490="TIPO II",'BASE LIQUIDACION REDEBAN 2025'!$B$11,IF(Y490="TIPO III",'BASE LIQUIDACION REDEBAN 2025'!$B$12,'BASE LIQUIDACION REDEBAN 2025'!$B$13))))</f>
        <v>75096.394270399993</v>
      </c>
      <c r="AF490" s="86">
        <f t="shared" si="7"/>
        <v>65960.072302</v>
      </c>
      <c r="AG490" s="141"/>
      <c r="AH490" s="141"/>
    </row>
    <row r="491" spans="1:34" s="78" customFormat="1" ht="13.15">
      <c r="A491" s="8" t="s">
        <v>68</v>
      </c>
      <c r="B491" s="94" t="str">
        <f>VLOOKUP(A491,'CENTRO DE COSTOS'!A:D,4,FALSE)</f>
        <v>WILLIAM ASDRUBAL ROZO ROZO</v>
      </c>
      <c r="C491" s="94" t="str">
        <f>VLOOKUP(A491,'CENTRO DE COSTOS'!A:D,2,FALSE)</f>
        <v>0004-0004</v>
      </c>
      <c r="D491" s="8">
        <v>11001</v>
      </c>
      <c r="E491" s="8">
        <v>2750618</v>
      </c>
      <c r="F491" s="8">
        <v>61769</v>
      </c>
      <c r="G491" s="94" t="s">
        <v>1977</v>
      </c>
      <c r="H491" s="8" t="s">
        <v>417</v>
      </c>
      <c r="I491" s="8" t="s">
        <v>68</v>
      </c>
      <c r="J491" s="8" t="s">
        <v>3444</v>
      </c>
      <c r="K491" s="8" t="s">
        <v>160</v>
      </c>
      <c r="L491" s="8" t="s">
        <v>3445</v>
      </c>
      <c r="M491" s="183">
        <v>45916.676388888889</v>
      </c>
      <c r="N491" s="183">
        <v>45917.627083333333</v>
      </c>
      <c r="O491" s="94" t="s">
        <v>1324</v>
      </c>
      <c r="P491" s="8" t="s">
        <v>1325</v>
      </c>
      <c r="Q491" s="8" t="s">
        <v>1464</v>
      </c>
      <c r="R491" s="8" t="s">
        <v>1465</v>
      </c>
      <c r="S491" s="94"/>
      <c r="T491" s="90"/>
      <c r="U491" s="8" t="s">
        <v>1328</v>
      </c>
      <c r="V491" s="8" t="s">
        <v>3446</v>
      </c>
      <c r="W491" s="8" t="s">
        <v>165</v>
      </c>
      <c r="X491" s="8" t="s">
        <v>3447</v>
      </c>
      <c r="Y491" s="8" t="s">
        <v>25</v>
      </c>
      <c r="Z491" s="8" t="s">
        <v>177</v>
      </c>
      <c r="AA491" s="8" t="s">
        <v>1269</v>
      </c>
      <c r="AB491" s="8">
        <v>1</v>
      </c>
      <c r="AC491" s="8">
        <v>0</v>
      </c>
      <c r="AD491" s="86">
        <f>IF(W491="SOPORTE_TELEFÓNICO",'BASE LIQUIDACION REDEBAN 2025'!$B$19,IF(W491="ENVÍO",'BASE LIQUIDACION REDEBAN 2025'!$C$2,IF(Y491="TIPO I",'BASE LIQUIDACION REDEBAN 2025'!$C$2,IF(Y491="TIPO II",'BASE LIQUIDACION REDEBAN 2025'!$C$3,IF(Y491="TIPO III",'BASE LIQUIDACION REDEBAN 2025'!$C$4,IF(Y491="TIPO IV",'BASE LIQUIDACION REDEBAN 2025'!$C$5,IF(Z491="AEREO",'BASE LIQUIDACION REDEBAN 2025'!$B$6,'BASE LIQUIDACION REDEBAN 2025'!$C$5)))))))</f>
        <v>65960.072302</v>
      </c>
      <c r="AE491" s="86">
        <f>IF(OR(W491="SOPORTE_TELEFÓNICO",W491="ENVÍO"),0,IF(Y491="TIPO I",'BASE LIQUIDACION REDEBAN 2025'!$B$10,IF(Y491="TIPO II",'BASE LIQUIDACION REDEBAN 2025'!$B$11,IF(Y491="TIPO III",'BASE LIQUIDACION REDEBAN 2025'!$B$12,'BASE LIQUIDACION REDEBAN 2025'!$B$13))))</f>
        <v>75096.394270399993</v>
      </c>
      <c r="AF491" s="86">
        <f t="shared" si="7"/>
        <v>65960.072302</v>
      </c>
      <c r="AG491" s="141"/>
      <c r="AH491" s="141"/>
    </row>
    <row r="492" spans="1:34" s="78" customFormat="1" ht="13.15">
      <c r="A492" s="8" t="s">
        <v>90</v>
      </c>
      <c r="B492" s="94" t="str">
        <f>VLOOKUP(A492,'CENTRO DE COSTOS'!A:D,4,FALSE)</f>
        <v>JUAN SEBASTIÁN RÍOS CASTRILLÓN</v>
      </c>
      <c r="C492" s="94" t="str">
        <f>VLOOKUP(A492,'CENTRO DE COSTOS'!A:D,2,FALSE)</f>
        <v>0004-0005</v>
      </c>
      <c r="D492" s="8">
        <v>5360</v>
      </c>
      <c r="E492" s="8">
        <v>2750476</v>
      </c>
      <c r="F492" s="8">
        <v>19695</v>
      </c>
      <c r="G492" s="94" t="s">
        <v>1977</v>
      </c>
      <c r="H492" s="8" t="s">
        <v>249</v>
      </c>
      <c r="I492" s="8" t="s">
        <v>354</v>
      </c>
      <c r="J492" s="8" t="s">
        <v>3448</v>
      </c>
      <c r="K492" s="8" t="s">
        <v>160</v>
      </c>
      <c r="L492" s="8" t="s">
        <v>3449</v>
      </c>
      <c r="M492" s="183">
        <v>45916.672222222223</v>
      </c>
      <c r="N492" s="183">
        <v>45917.520833333343</v>
      </c>
      <c r="O492" s="94" t="s">
        <v>1324</v>
      </c>
      <c r="P492" s="8" t="s">
        <v>1333</v>
      </c>
      <c r="Q492" s="8" t="s">
        <v>1334</v>
      </c>
      <c r="R492" s="8" t="s">
        <v>1341</v>
      </c>
      <c r="S492" s="94"/>
      <c r="T492" s="90"/>
      <c r="U492" s="8" t="s">
        <v>1328</v>
      </c>
      <c r="V492" s="8" t="s">
        <v>3450</v>
      </c>
      <c r="W492" s="8" t="s">
        <v>165</v>
      </c>
      <c r="X492" s="8" t="s">
        <v>3451</v>
      </c>
      <c r="Y492" s="8" t="s">
        <v>25</v>
      </c>
      <c r="Z492" s="8" t="s">
        <v>177</v>
      </c>
      <c r="AA492" s="8" t="s">
        <v>1458</v>
      </c>
      <c r="AB492" s="8">
        <v>1</v>
      </c>
      <c r="AC492" s="8">
        <v>0</v>
      </c>
      <c r="AD492" s="86">
        <f>IF(W492="SOPORTE_TELEFÓNICO",'BASE LIQUIDACION REDEBAN 2025'!$B$19,IF(W492="ENVÍO",'BASE LIQUIDACION REDEBAN 2025'!$C$2,IF(Y492="TIPO I",'BASE LIQUIDACION REDEBAN 2025'!$C$2,IF(Y492="TIPO II",'BASE LIQUIDACION REDEBAN 2025'!$C$3,IF(Y492="TIPO III",'BASE LIQUIDACION REDEBAN 2025'!$C$4,IF(Y492="TIPO IV",'BASE LIQUIDACION REDEBAN 2025'!$C$5,IF(Z492="AEREO",'BASE LIQUIDACION REDEBAN 2025'!$B$6,'BASE LIQUIDACION REDEBAN 2025'!$C$5)))))))</f>
        <v>65960.072302</v>
      </c>
      <c r="AE492" s="86">
        <f>IF(OR(W492="SOPORTE_TELEFÓNICO",W492="ENVÍO"),0,IF(Y492="TIPO I",'BASE LIQUIDACION REDEBAN 2025'!$B$10,IF(Y492="TIPO II",'BASE LIQUIDACION REDEBAN 2025'!$B$11,IF(Y492="TIPO III",'BASE LIQUIDACION REDEBAN 2025'!$B$12,'BASE LIQUIDACION REDEBAN 2025'!$B$13))))</f>
        <v>75096.394270399993</v>
      </c>
      <c r="AF492" s="86">
        <f t="shared" si="7"/>
        <v>65960.072302</v>
      </c>
      <c r="AG492" s="141"/>
      <c r="AH492" s="141"/>
    </row>
    <row r="493" spans="1:34" s="78" customFormat="1" ht="13.15">
      <c r="A493" s="8" t="s">
        <v>90</v>
      </c>
      <c r="B493" s="94" t="str">
        <f>VLOOKUP(A493,'CENTRO DE COSTOS'!A:D,4,FALSE)</f>
        <v>JUAN SEBASTIÁN RÍOS CASTRILLÓN</v>
      </c>
      <c r="C493" s="94" t="str">
        <f>VLOOKUP(A493,'CENTRO DE COSTOS'!A:D,2,FALSE)</f>
        <v>0004-0005</v>
      </c>
      <c r="D493" s="8">
        <v>5360</v>
      </c>
      <c r="E493" s="8">
        <v>2750442</v>
      </c>
      <c r="F493" s="8">
        <v>12494</v>
      </c>
      <c r="G493" s="94" t="s">
        <v>1977</v>
      </c>
      <c r="H493" s="8" t="s">
        <v>249</v>
      </c>
      <c r="I493" s="8" t="s">
        <v>354</v>
      </c>
      <c r="J493" s="8" t="s">
        <v>3452</v>
      </c>
      <c r="K493" s="8" t="s">
        <v>160</v>
      </c>
      <c r="L493" s="8" t="s">
        <v>3453</v>
      </c>
      <c r="M493" s="183">
        <v>45916.665277777778</v>
      </c>
      <c r="N493" s="183">
        <v>45917.486111111109</v>
      </c>
      <c r="O493" s="94" t="s">
        <v>1324</v>
      </c>
      <c r="P493" s="8" t="s">
        <v>1333</v>
      </c>
      <c r="Q493" s="8" t="s">
        <v>1407</v>
      </c>
      <c r="R493" s="8" t="s">
        <v>1843</v>
      </c>
      <c r="S493" s="94"/>
      <c r="T493" s="90"/>
      <c r="U493" s="8" t="s">
        <v>1328</v>
      </c>
      <c r="V493" s="8" t="s">
        <v>3454</v>
      </c>
      <c r="W493" s="8" t="s">
        <v>165</v>
      </c>
      <c r="X493" s="8" t="s">
        <v>3455</v>
      </c>
      <c r="Y493" s="8" t="s">
        <v>25</v>
      </c>
      <c r="Z493" s="8" t="s">
        <v>177</v>
      </c>
      <c r="AA493" s="8" t="s">
        <v>1458</v>
      </c>
      <c r="AB493" s="8">
        <v>1</v>
      </c>
      <c r="AC493" s="8">
        <v>0</v>
      </c>
      <c r="AD493" s="86">
        <f>IF(W493="SOPORTE_TELEFÓNICO",'BASE LIQUIDACION REDEBAN 2025'!$B$19,IF(W493="ENVÍO",'BASE LIQUIDACION REDEBAN 2025'!$C$2,IF(Y493="TIPO I",'BASE LIQUIDACION REDEBAN 2025'!$C$2,IF(Y493="TIPO II",'BASE LIQUIDACION REDEBAN 2025'!$C$3,IF(Y493="TIPO III",'BASE LIQUIDACION REDEBAN 2025'!$C$4,IF(Y493="TIPO IV",'BASE LIQUIDACION REDEBAN 2025'!$C$5,IF(Z493="AEREO",'BASE LIQUIDACION REDEBAN 2025'!$B$6,'BASE LIQUIDACION REDEBAN 2025'!$C$5)))))))</f>
        <v>65960.072302</v>
      </c>
      <c r="AE493" s="86">
        <f>IF(OR(W493="SOPORTE_TELEFÓNICO",W493="ENVÍO"),0,IF(Y493="TIPO I",'BASE LIQUIDACION REDEBAN 2025'!$B$10,IF(Y493="TIPO II",'BASE LIQUIDACION REDEBAN 2025'!$B$11,IF(Y493="TIPO III",'BASE LIQUIDACION REDEBAN 2025'!$B$12,'BASE LIQUIDACION REDEBAN 2025'!$B$13))))</f>
        <v>75096.394270399993</v>
      </c>
      <c r="AF493" s="86">
        <f t="shared" si="7"/>
        <v>65960.072302</v>
      </c>
      <c r="AG493" s="141"/>
      <c r="AH493" s="141"/>
    </row>
    <row r="494" spans="1:34" s="78" customFormat="1" ht="13.15">
      <c r="A494" s="8" t="s">
        <v>76</v>
      </c>
      <c r="B494" s="94" t="str">
        <f>VLOOKUP(A494,'CENTRO DE COSTOS'!A:D,4,FALSE)</f>
        <v>DIEGO FERNANDO HENAO CARDONA</v>
      </c>
      <c r="C494" s="94" t="str">
        <f>VLOOKUP(A494,'CENTRO DE COSTOS'!A:D,2,FALSE)</f>
        <v>0004-0003</v>
      </c>
      <c r="D494" s="8">
        <v>76834</v>
      </c>
      <c r="E494" s="8">
        <v>2750254</v>
      </c>
      <c r="F494" s="8">
        <v>71852</v>
      </c>
      <c r="G494" s="94" t="s">
        <v>1977</v>
      </c>
      <c r="H494" s="8" t="s">
        <v>232</v>
      </c>
      <c r="I494" s="8" t="s">
        <v>341</v>
      </c>
      <c r="J494" s="8" t="s">
        <v>3456</v>
      </c>
      <c r="K494" s="8" t="s">
        <v>160</v>
      </c>
      <c r="L494" s="8" t="s">
        <v>3457</v>
      </c>
      <c r="M494" s="183">
        <v>45916.662499999999</v>
      </c>
      <c r="N494" s="183">
        <v>45917.63958333333</v>
      </c>
      <c r="O494" s="94" t="s">
        <v>1324</v>
      </c>
      <c r="P494" s="8" t="s">
        <v>1325</v>
      </c>
      <c r="Q494" s="8" t="s">
        <v>1326</v>
      </c>
      <c r="R494" s="8" t="s">
        <v>1327</v>
      </c>
      <c r="S494" s="94"/>
      <c r="T494" s="90"/>
      <c r="U494" s="8" t="s">
        <v>1328</v>
      </c>
      <c r="V494" s="8" t="s">
        <v>3458</v>
      </c>
      <c r="W494" s="8" t="s">
        <v>165</v>
      </c>
      <c r="X494" s="8" t="s">
        <v>3459</v>
      </c>
      <c r="Y494" s="8" t="s">
        <v>28</v>
      </c>
      <c r="Z494" s="8" t="s">
        <v>177</v>
      </c>
      <c r="AA494" s="8" t="s">
        <v>1200</v>
      </c>
      <c r="AB494" s="8">
        <v>1</v>
      </c>
      <c r="AC494" s="8">
        <v>0</v>
      </c>
      <c r="AD494" s="86">
        <f>IF(W494="SOPORTE_TELEFÓNICO",'BASE LIQUIDACION REDEBAN 2025'!$B$19,IF(W494="ENVÍO",'BASE LIQUIDACION REDEBAN 2025'!$C$2,IF(Y494="TIPO I",'BASE LIQUIDACION REDEBAN 2025'!$C$2,IF(Y494="TIPO II",'BASE LIQUIDACION REDEBAN 2025'!$C$3,IF(Y494="TIPO III",'BASE LIQUIDACION REDEBAN 2025'!$C$4,IF(Y494="TIPO IV",'BASE LIQUIDACION REDEBAN 2025'!$C$5,IF(Z494="AEREO",'BASE LIQUIDACION REDEBAN 2025'!$B$6,'BASE LIQUIDACION REDEBAN 2025'!$C$5)))))))</f>
        <v>144967.87232000002</v>
      </c>
      <c r="AE494" s="86">
        <f>IF(OR(W494="SOPORTE_TELEFÓNICO",W494="ENVÍO"),0,IF(Y494="TIPO I",'BASE LIQUIDACION REDEBAN 2025'!$B$10,IF(Y494="TIPO II",'BASE LIQUIDACION REDEBAN 2025'!$B$11,IF(Y494="TIPO III",'BASE LIQUIDACION REDEBAN 2025'!$B$12,'BASE LIQUIDACION REDEBAN 2025'!$B$13))))</f>
        <v>140395.6348884</v>
      </c>
      <c r="AF494" s="86">
        <f t="shared" si="7"/>
        <v>144967.87232000002</v>
      </c>
      <c r="AG494" s="141"/>
      <c r="AH494" s="141"/>
    </row>
    <row r="495" spans="1:34" s="78" customFormat="1" ht="13.15">
      <c r="A495" s="8" t="s">
        <v>99</v>
      </c>
      <c r="B495" s="94" t="str">
        <f>VLOOKUP(A495,'CENTRO DE COSTOS'!A:D,4,FALSE)</f>
        <v>JOSE MAURICIO HERNANDEZ ROJAS</v>
      </c>
      <c r="C495" s="94" t="str">
        <f>VLOOKUP(A495,'CENTRO DE COSTOS'!A:D,2,FALSE)</f>
        <v>0004-0001</v>
      </c>
      <c r="D495" s="8">
        <v>20001</v>
      </c>
      <c r="E495" s="8">
        <v>2750342</v>
      </c>
      <c r="F495" s="8">
        <v>41500</v>
      </c>
      <c r="G495" s="94" t="s">
        <v>1977</v>
      </c>
      <c r="H495" s="8" t="s">
        <v>596</v>
      </c>
      <c r="I495" s="8" t="s">
        <v>99</v>
      </c>
      <c r="J495" s="8" t="s">
        <v>3460</v>
      </c>
      <c r="K495" s="8" t="s">
        <v>160</v>
      </c>
      <c r="L495" s="8" t="s">
        <v>3461</v>
      </c>
      <c r="M495" s="183">
        <v>45916.657638888893</v>
      </c>
      <c r="N495" s="183">
        <v>45917.525000000001</v>
      </c>
      <c r="O495" s="94" t="s">
        <v>1324</v>
      </c>
      <c r="P495" s="8" t="s">
        <v>1333</v>
      </c>
      <c r="Q495" s="8" t="s">
        <v>1375</v>
      </c>
      <c r="R495" s="8" t="s">
        <v>1547</v>
      </c>
      <c r="S495" s="94"/>
      <c r="T495" s="90"/>
      <c r="U495" s="8" t="s">
        <v>1328</v>
      </c>
      <c r="V495" s="8" t="s">
        <v>3462</v>
      </c>
      <c r="W495" s="8" t="s">
        <v>165</v>
      </c>
      <c r="X495" s="8" t="s">
        <v>3463</v>
      </c>
      <c r="Y495" s="8" t="s">
        <v>25</v>
      </c>
      <c r="Z495" s="8" t="s">
        <v>177</v>
      </c>
      <c r="AA495" s="8" t="s">
        <v>1972</v>
      </c>
      <c r="AB495" s="8">
        <v>1</v>
      </c>
      <c r="AC495" s="8">
        <v>0</v>
      </c>
      <c r="AD495" s="86">
        <f>IF(W495="SOPORTE_TELEFÓNICO",'BASE LIQUIDACION REDEBAN 2025'!$B$19,IF(W495="ENVÍO",'BASE LIQUIDACION REDEBAN 2025'!$C$2,IF(Y495="TIPO I",'BASE LIQUIDACION REDEBAN 2025'!$C$2,IF(Y495="TIPO II",'BASE LIQUIDACION REDEBAN 2025'!$C$3,IF(Y495="TIPO III",'BASE LIQUIDACION REDEBAN 2025'!$C$4,IF(Y495="TIPO IV",'BASE LIQUIDACION REDEBAN 2025'!$C$5,IF(Z495="AEREO",'BASE LIQUIDACION REDEBAN 2025'!$B$6,'BASE LIQUIDACION REDEBAN 2025'!$C$5)))))))</f>
        <v>65960.072302</v>
      </c>
      <c r="AE495" s="86">
        <f>IF(OR(W495="SOPORTE_TELEFÓNICO",W495="ENVÍO"),0,IF(Y495="TIPO I",'BASE LIQUIDACION REDEBAN 2025'!$B$10,IF(Y495="TIPO II",'BASE LIQUIDACION REDEBAN 2025'!$B$11,IF(Y495="TIPO III",'BASE LIQUIDACION REDEBAN 2025'!$B$12,'BASE LIQUIDACION REDEBAN 2025'!$B$13))))</f>
        <v>75096.394270399993</v>
      </c>
      <c r="AF495" s="86">
        <f t="shared" si="7"/>
        <v>65960.072302</v>
      </c>
      <c r="AG495" s="141"/>
      <c r="AH495" s="141"/>
    </row>
    <row r="496" spans="1:34" s="78" customFormat="1" ht="13.15">
      <c r="A496" s="8" t="s">
        <v>64</v>
      </c>
      <c r="B496" s="94" t="str">
        <f>VLOOKUP(A496,'CENTRO DE COSTOS'!A:D,4,FALSE)</f>
        <v>JOSE MAURICIO HERNANDEZ ROJAS</v>
      </c>
      <c r="C496" s="94" t="str">
        <f>VLOOKUP(A496,'CENTRO DE COSTOS'!A:D,2,FALSE)</f>
        <v>0004-0001</v>
      </c>
      <c r="D496" s="8">
        <v>8001</v>
      </c>
      <c r="E496" s="8">
        <v>2749835</v>
      </c>
      <c r="F496" s="8">
        <v>15160</v>
      </c>
      <c r="G496" s="94" t="s">
        <v>1977</v>
      </c>
      <c r="H496" s="8" t="s">
        <v>1045</v>
      </c>
      <c r="I496" s="8" t="s">
        <v>64</v>
      </c>
      <c r="J496" s="8" t="s">
        <v>3464</v>
      </c>
      <c r="K496" s="8" t="s">
        <v>160</v>
      </c>
      <c r="L496" s="8" t="s">
        <v>3465</v>
      </c>
      <c r="M496" s="183">
        <v>45916.631944444453</v>
      </c>
      <c r="N496" s="183">
        <v>45917.623611111107</v>
      </c>
      <c r="O496" s="94" t="s">
        <v>1324</v>
      </c>
      <c r="P496" s="8" t="s">
        <v>1333</v>
      </c>
      <c r="Q496" s="8" t="s">
        <v>1368</v>
      </c>
      <c r="R496" s="8" t="s">
        <v>1369</v>
      </c>
      <c r="S496" s="94"/>
      <c r="T496" s="90"/>
      <c r="U496" s="8" t="s">
        <v>1328</v>
      </c>
      <c r="V496" s="8" t="s">
        <v>3466</v>
      </c>
      <c r="W496" s="8" t="s">
        <v>165</v>
      </c>
      <c r="X496" s="8" t="s">
        <v>3467</v>
      </c>
      <c r="Y496" s="8" t="s">
        <v>25</v>
      </c>
      <c r="Z496" s="8" t="s">
        <v>177</v>
      </c>
      <c r="AA496" s="8" t="s">
        <v>1473</v>
      </c>
      <c r="AB496" s="8">
        <v>1</v>
      </c>
      <c r="AC496" s="8">
        <v>0</v>
      </c>
      <c r="AD496" s="86">
        <f>IF(W496="SOPORTE_TELEFÓNICO",'BASE LIQUIDACION REDEBAN 2025'!$B$19,IF(W496="ENVÍO",'BASE LIQUIDACION REDEBAN 2025'!$C$2,IF(Y496="TIPO I",'BASE LIQUIDACION REDEBAN 2025'!$C$2,IF(Y496="TIPO II",'BASE LIQUIDACION REDEBAN 2025'!$C$3,IF(Y496="TIPO III",'BASE LIQUIDACION REDEBAN 2025'!$C$4,IF(Y496="TIPO IV",'BASE LIQUIDACION REDEBAN 2025'!$C$5,IF(Z496="AEREO",'BASE LIQUIDACION REDEBAN 2025'!$B$6,'BASE LIQUIDACION REDEBAN 2025'!$C$5)))))))</f>
        <v>65960.072302</v>
      </c>
      <c r="AE496" s="86">
        <f>IF(OR(W496="SOPORTE_TELEFÓNICO",W496="ENVÍO"),0,IF(Y496="TIPO I",'BASE LIQUIDACION REDEBAN 2025'!$B$10,IF(Y496="TIPO II",'BASE LIQUIDACION REDEBAN 2025'!$B$11,IF(Y496="TIPO III",'BASE LIQUIDACION REDEBAN 2025'!$B$12,'BASE LIQUIDACION REDEBAN 2025'!$B$13))))</f>
        <v>75096.394270399993</v>
      </c>
      <c r="AF496" s="86">
        <f t="shared" si="7"/>
        <v>65960.072302</v>
      </c>
      <c r="AG496" s="141"/>
      <c r="AH496" s="141"/>
    </row>
    <row r="497" spans="1:34" s="78" customFormat="1" ht="13.15">
      <c r="A497" s="8" t="s">
        <v>76</v>
      </c>
      <c r="B497" s="94" t="str">
        <f>VLOOKUP(A497,'CENTRO DE COSTOS'!A:D,4,FALSE)</f>
        <v>DIEGO FERNANDO HENAO CARDONA</v>
      </c>
      <c r="C497" s="94" t="str">
        <f>VLOOKUP(A497,'CENTRO DE COSTOS'!A:D,2,FALSE)</f>
        <v>0004-0003</v>
      </c>
      <c r="D497" s="8">
        <v>76001</v>
      </c>
      <c r="E497" s="8">
        <v>2749742</v>
      </c>
      <c r="F497" s="8">
        <v>20915</v>
      </c>
      <c r="G497" s="94" t="s">
        <v>1977</v>
      </c>
      <c r="H497" s="8" t="s">
        <v>232</v>
      </c>
      <c r="I497" s="8" t="s">
        <v>76</v>
      </c>
      <c r="J497" s="8" t="s">
        <v>3468</v>
      </c>
      <c r="K497" s="8" t="s">
        <v>160</v>
      </c>
      <c r="L497" s="8" t="s">
        <v>3469</v>
      </c>
      <c r="M497" s="183">
        <v>45916.62777777778</v>
      </c>
      <c r="N497" s="183">
        <v>45917.543749999997</v>
      </c>
      <c r="O497" s="94" t="s">
        <v>1324</v>
      </c>
      <c r="P497" s="8" t="s">
        <v>1333</v>
      </c>
      <c r="Q497" s="8" t="s">
        <v>1512</v>
      </c>
      <c r="R497" s="8" t="s">
        <v>1512</v>
      </c>
      <c r="S497" s="94"/>
      <c r="T497" s="90"/>
      <c r="U497" s="8" t="s">
        <v>1328</v>
      </c>
      <c r="V497" s="8" t="s">
        <v>3470</v>
      </c>
      <c r="W497" s="8" t="s">
        <v>165</v>
      </c>
      <c r="X497" s="8" t="s">
        <v>3471</v>
      </c>
      <c r="Y497" s="8" t="s">
        <v>25</v>
      </c>
      <c r="Z497" s="8" t="s">
        <v>177</v>
      </c>
      <c r="AA497" s="8" t="s">
        <v>512</v>
      </c>
      <c r="AB497" s="8">
        <v>1</v>
      </c>
      <c r="AC497" s="8">
        <v>0</v>
      </c>
      <c r="AD497" s="86">
        <f>IF(W497="SOPORTE_TELEFÓNICO",'BASE LIQUIDACION REDEBAN 2025'!$B$19,IF(W497="ENVÍO",'BASE LIQUIDACION REDEBAN 2025'!$C$2,IF(Y497="TIPO I",'BASE LIQUIDACION REDEBAN 2025'!$C$2,IF(Y497="TIPO II",'BASE LIQUIDACION REDEBAN 2025'!$C$3,IF(Y497="TIPO III",'BASE LIQUIDACION REDEBAN 2025'!$C$4,IF(Y497="TIPO IV",'BASE LIQUIDACION REDEBAN 2025'!$C$5,IF(Z497="AEREO",'BASE LIQUIDACION REDEBAN 2025'!$B$6,'BASE LIQUIDACION REDEBAN 2025'!$C$5)))))))</f>
        <v>65960.072302</v>
      </c>
      <c r="AE497" s="86">
        <f>IF(OR(W497="SOPORTE_TELEFÓNICO",W497="ENVÍO"),0,IF(Y497="TIPO I",'BASE LIQUIDACION REDEBAN 2025'!$B$10,IF(Y497="TIPO II",'BASE LIQUIDACION REDEBAN 2025'!$B$11,IF(Y497="TIPO III",'BASE LIQUIDACION REDEBAN 2025'!$B$12,'BASE LIQUIDACION REDEBAN 2025'!$B$13))))</f>
        <v>75096.394270399993</v>
      </c>
      <c r="AF497" s="86">
        <f t="shared" si="7"/>
        <v>65960.072302</v>
      </c>
      <c r="AG497" s="141"/>
      <c r="AH497" s="141"/>
    </row>
    <row r="498" spans="1:34" s="78" customFormat="1" ht="13.15">
      <c r="A498" s="8" t="s">
        <v>68</v>
      </c>
      <c r="B498" s="94" t="str">
        <f>VLOOKUP(A498,'CENTRO DE COSTOS'!A:D,4,FALSE)</f>
        <v>WILLIAM ASDRUBAL ROZO ROZO</v>
      </c>
      <c r="C498" s="94" t="str">
        <f>VLOOKUP(A498,'CENTRO DE COSTOS'!A:D,2,FALSE)</f>
        <v>0004-0004</v>
      </c>
      <c r="D498" s="8">
        <v>11001</v>
      </c>
      <c r="E498" s="8">
        <v>2749565</v>
      </c>
      <c r="F498" s="8">
        <v>57035</v>
      </c>
      <c r="G498" s="94" t="s">
        <v>1977</v>
      </c>
      <c r="H498" s="8" t="s">
        <v>417</v>
      </c>
      <c r="I498" s="8" t="s">
        <v>68</v>
      </c>
      <c r="J498" s="8" t="s">
        <v>1505</v>
      </c>
      <c r="K498" s="8" t="s">
        <v>160</v>
      </c>
      <c r="L498" s="8" t="s">
        <v>3472</v>
      </c>
      <c r="M498" s="183">
        <v>45916.625</v>
      </c>
      <c r="N498" s="183">
        <v>45917.546527777777</v>
      </c>
      <c r="O498" s="94" t="s">
        <v>1324</v>
      </c>
      <c r="P498" s="8" t="s">
        <v>1333</v>
      </c>
      <c r="Q498" s="8" t="s">
        <v>1362</v>
      </c>
      <c r="R498" s="8" t="s">
        <v>2368</v>
      </c>
      <c r="S498" s="94"/>
      <c r="T498" s="90"/>
      <c r="U498" s="8" t="s">
        <v>1328</v>
      </c>
      <c r="V498" s="8" t="s">
        <v>3473</v>
      </c>
      <c r="W498" s="8" t="s">
        <v>165</v>
      </c>
      <c r="X498" s="8" t="s">
        <v>1508</v>
      </c>
      <c r="Y498" s="8" t="s">
        <v>25</v>
      </c>
      <c r="Z498" s="8" t="s">
        <v>177</v>
      </c>
      <c r="AA498" s="8" t="s">
        <v>561</v>
      </c>
      <c r="AB498" s="8">
        <v>1</v>
      </c>
      <c r="AC498" s="8">
        <v>0</v>
      </c>
      <c r="AD498" s="86">
        <f>IF(W498="SOPORTE_TELEFÓNICO",'BASE LIQUIDACION REDEBAN 2025'!$B$19,IF(W498="ENVÍO",'BASE LIQUIDACION REDEBAN 2025'!$C$2,IF(Y498="TIPO I",'BASE LIQUIDACION REDEBAN 2025'!$C$2,IF(Y498="TIPO II",'BASE LIQUIDACION REDEBAN 2025'!$C$3,IF(Y498="TIPO III",'BASE LIQUIDACION REDEBAN 2025'!$C$4,IF(Y498="TIPO IV",'BASE LIQUIDACION REDEBAN 2025'!$C$5,IF(Z498="AEREO",'BASE LIQUIDACION REDEBAN 2025'!$B$6,'BASE LIQUIDACION REDEBAN 2025'!$C$5)))))))</f>
        <v>65960.072302</v>
      </c>
      <c r="AE498" s="86">
        <f>IF(OR(W498="SOPORTE_TELEFÓNICO",W498="ENVÍO"),0,IF(Y498="TIPO I",'BASE LIQUIDACION REDEBAN 2025'!$B$10,IF(Y498="TIPO II",'BASE LIQUIDACION REDEBAN 2025'!$B$11,IF(Y498="TIPO III",'BASE LIQUIDACION REDEBAN 2025'!$B$12,'BASE LIQUIDACION REDEBAN 2025'!$B$13))))</f>
        <v>75096.394270399993</v>
      </c>
      <c r="AF498" s="86">
        <f t="shared" si="7"/>
        <v>65960.072302</v>
      </c>
      <c r="AG498" s="141"/>
      <c r="AH498" s="141"/>
    </row>
    <row r="499" spans="1:34" s="78" customFormat="1" ht="13.15">
      <c r="A499" s="8" t="s">
        <v>90</v>
      </c>
      <c r="B499" s="94" t="str">
        <f>VLOOKUP(A499,'CENTRO DE COSTOS'!A:D,4,FALSE)</f>
        <v>JUAN SEBASTIÁN RÍOS CASTRILLÓN</v>
      </c>
      <c r="C499" s="94" t="str">
        <f>VLOOKUP(A499,'CENTRO DE COSTOS'!A:D,2,FALSE)</f>
        <v>0004-0005</v>
      </c>
      <c r="D499" s="8">
        <v>5761</v>
      </c>
      <c r="E499" s="8">
        <v>2749692</v>
      </c>
      <c r="F499" s="8">
        <v>23517</v>
      </c>
      <c r="G499" s="94" t="s">
        <v>1977</v>
      </c>
      <c r="H499" s="8" t="s">
        <v>249</v>
      </c>
      <c r="I499" s="8" t="s">
        <v>3474</v>
      </c>
      <c r="J499" s="8" t="s">
        <v>3475</v>
      </c>
      <c r="K499" s="8" t="s">
        <v>160</v>
      </c>
      <c r="L499" s="8" t="s">
        <v>3476</v>
      </c>
      <c r="M499" s="183">
        <v>45916.618055555547</v>
      </c>
      <c r="N499" s="183">
        <v>45917.551388888889</v>
      </c>
      <c r="O499" s="94" t="s">
        <v>1324</v>
      </c>
      <c r="P499" s="8" t="s">
        <v>1333</v>
      </c>
      <c r="Q499" s="8" t="s">
        <v>1464</v>
      </c>
      <c r="R499" s="8" t="s">
        <v>3477</v>
      </c>
      <c r="S499" s="94"/>
      <c r="T499" s="90"/>
      <c r="U499" s="8" t="s">
        <v>1328</v>
      </c>
      <c r="V499" s="8" t="s">
        <v>3478</v>
      </c>
      <c r="W499" s="8" t="s">
        <v>165</v>
      </c>
      <c r="X499" s="8" t="s">
        <v>3479</v>
      </c>
      <c r="Y499" s="8" t="s">
        <v>28</v>
      </c>
      <c r="Z499" s="8" t="s">
        <v>177</v>
      </c>
      <c r="AA499" s="8" t="s">
        <v>578</v>
      </c>
      <c r="AB499" s="8">
        <v>1</v>
      </c>
      <c r="AC499" s="8">
        <v>0</v>
      </c>
      <c r="AD499" s="86">
        <f>IF(W499="SOPORTE_TELEFÓNICO",'BASE LIQUIDACION REDEBAN 2025'!$B$19,IF(W499="ENVÍO",'BASE LIQUIDACION REDEBAN 2025'!$C$2,IF(Y499="TIPO I",'BASE LIQUIDACION REDEBAN 2025'!$C$2,IF(Y499="TIPO II",'BASE LIQUIDACION REDEBAN 2025'!$C$3,IF(Y499="TIPO III",'BASE LIQUIDACION REDEBAN 2025'!$C$4,IF(Y499="TIPO IV",'BASE LIQUIDACION REDEBAN 2025'!$C$5,IF(Z499="AEREO",'BASE LIQUIDACION REDEBAN 2025'!$B$6,'BASE LIQUIDACION REDEBAN 2025'!$C$5)))))))</f>
        <v>144967.87232000002</v>
      </c>
      <c r="AE499" s="86">
        <f>IF(OR(W499="SOPORTE_TELEFÓNICO",W499="ENVÍO"),0,IF(Y499="TIPO I",'BASE LIQUIDACION REDEBAN 2025'!$B$10,IF(Y499="TIPO II",'BASE LIQUIDACION REDEBAN 2025'!$B$11,IF(Y499="TIPO III",'BASE LIQUIDACION REDEBAN 2025'!$B$12,'BASE LIQUIDACION REDEBAN 2025'!$B$13))))</f>
        <v>140395.6348884</v>
      </c>
      <c r="AF499" s="86">
        <f t="shared" si="7"/>
        <v>144967.87232000002</v>
      </c>
      <c r="AG499" s="141"/>
      <c r="AH499" s="141"/>
    </row>
    <row r="500" spans="1:34" s="78" customFormat="1" ht="13.15">
      <c r="A500" s="8" t="s">
        <v>68</v>
      </c>
      <c r="B500" s="94" t="str">
        <f>VLOOKUP(A500,'CENTRO DE COSTOS'!A:D,4,FALSE)</f>
        <v>WILLIAM ASDRUBAL ROZO ROZO</v>
      </c>
      <c r="C500" s="94" t="str">
        <f>VLOOKUP(A500,'CENTRO DE COSTOS'!A:D,2,FALSE)</f>
        <v>0004-0004</v>
      </c>
      <c r="D500" s="8">
        <v>11001</v>
      </c>
      <c r="E500" s="8">
        <v>2749388</v>
      </c>
      <c r="F500" s="8">
        <v>78504</v>
      </c>
      <c r="G500" s="94" t="s">
        <v>1977</v>
      </c>
      <c r="H500" s="8" t="s">
        <v>417</v>
      </c>
      <c r="I500" s="8" t="s">
        <v>68</v>
      </c>
      <c r="J500" s="8" t="s">
        <v>3480</v>
      </c>
      <c r="K500" s="8" t="s">
        <v>160</v>
      </c>
      <c r="L500" s="8" t="s">
        <v>3481</v>
      </c>
      <c r="M500" s="183">
        <v>45916.60833333333</v>
      </c>
      <c r="N500" s="183">
        <v>45917.554166666669</v>
      </c>
      <c r="O500" s="94" t="s">
        <v>1324</v>
      </c>
      <c r="P500" s="8" t="s">
        <v>1325</v>
      </c>
      <c r="Q500" s="8" t="s">
        <v>1464</v>
      </c>
      <c r="R500" s="8" t="s">
        <v>1465</v>
      </c>
      <c r="S500" s="94"/>
      <c r="T500" s="90"/>
      <c r="U500" s="8" t="s">
        <v>1328</v>
      </c>
      <c r="V500" s="8" t="s">
        <v>3482</v>
      </c>
      <c r="W500" s="8" t="s">
        <v>165</v>
      </c>
      <c r="X500" s="8" t="s">
        <v>3483</v>
      </c>
      <c r="Y500" s="8" t="s">
        <v>25</v>
      </c>
      <c r="Z500" s="8" t="s">
        <v>177</v>
      </c>
      <c r="AA500" s="8" t="s">
        <v>1877</v>
      </c>
      <c r="AB500" s="8">
        <v>1</v>
      </c>
      <c r="AC500" s="8">
        <v>0</v>
      </c>
      <c r="AD500" s="86">
        <f>IF(W500="SOPORTE_TELEFÓNICO",'BASE LIQUIDACION REDEBAN 2025'!$B$19,IF(W500="ENVÍO",'BASE LIQUIDACION REDEBAN 2025'!$C$2,IF(Y500="TIPO I",'BASE LIQUIDACION REDEBAN 2025'!$C$2,IF(Y500="TIPO II",'BASE LIQUIDACION REDEBAN 2025'!$C$3,IF(Y500="TIPO III",'BASE LIQUIDACION REDEBAN 2025'!$C$4,IF(Y500="TIPO IV",'BASE LIQUIDACION REDEBAN 2025'!$C$5,IF(Z500="AEREO",'BASE LIQUIDACION REDEBAN 2025'!$B$6,'BASE LIQUIDACION REDEBAN 2025'!$C$5)))))))</f>
        <v>65960.072302</v>
      </c>
      <c r="AE500" s="86">
        <f>IF(OR(W500="SOPORTE_TELEFÓNICO",W500="ENVÍO"),0,IF(Y500="TIPO I",'BASE LIQUIDACION REDEBAN 2025'!$B$10,IF(Y500="TIPO II",'BASE LIQUIDACION REDEBAN 2025'!$B$11,IF(Y500="TIPO III",'BASE LIQUIDACION REDEBAN 2025'!$B$12,'BASE LIQUIDACION REDEBAN 2025'!$B$13))))</f>
        <v>75096.394270399993</v>
      </c>
      <c r="AF500" s="86">
        <f t="shared" si="7"/>
        <v>65960.072302</v>
      </c>
      <c r="AG500" s="141"/>
      <c r="AH500" s="141"/>
    </row>
    <row r="501" spans="1:34" s="78" customFormat="1" ht="13.15">
      <c r="A501" s="8" t="s">
        <v>90</v>
      </c>
      <c r="B501" s="94" t="str">
        <f>VLOOKUP(A501,'CENTRO DE COSTOS'!A:D,4,FALSE)</f>
        <v>JUAN SEBASTIÁN RÍOS CASTRILLÓN</v>
      </c>
      <c r="C501" s="94" t="str">
        <f>VLOOKUP(A501,'CENTRO DE COSTOS'!A:D,2,FALSE)</f>
        <v>0004-0005</v>
      </c>
      <c r="D501" s="8">
        <v>5001</v>
      </c>
      <c r="E501" s="8">
        <v>2749241</v>
      </c>
      <c r="F501" s="8">
        <v>37382</v>
      </c>
      <c r="G501" s="94" t="s">
        <v>1977</v>
      </c>
      <c r="H501" s="8" t="s">
        <v>249</v>
      </c>
      <c r="I501" s="8" t="s">
        <v>90</v>
      </c>
      <c r="J501" s="8" t="s">
        <v>1360</v>
      </c>
      <c r="K501" s="8" t="s">
        <v>160</v>
      </c>
      <c r="L501" s="8" t="s">
        <v>3484</v>
      </c>
      <c r="M501" s="183">
        <v>45916.595138888893</v>
      </c>
      <c r="N501" s="183">
        <v>45917.561111111107</v>
      </c>
      <c r="O501" s="94" t="s">
        <v>1324</v>
      </c>
      <c r="P501" s="8" t="s">
        <v>1333</v>
      </c>
      <c r="Q501" s="8" t="s">
        <v>1334</v>
      </c>
      <c r="R501" s="8" t="s">
        <v>1341</v>
      </c>
      <c r="S501" s="94"/>
      <c r="T501" s="90"/>
      <c r="U501" s="8" t="s">
        <v>1328</v>
      </c>
      <c r="V501" s="8" t="s">
        <v>3485</v>
      </c>
      <c r="W501" s="8" t="s">
        <v>165</v>
      </c>
      <c r="X501" s="8" t="s">
        <v>3486</v>
      </c>
      <c r="Y501" s="8" t="s">
        <v>25</v>
      </c>
      <c r="Z501" s="8" t="s">
        <v>177</v>
      </c>
      <c r="AA501" s="8" t="s">
        <v>361</v>
      </c>
      <c r="AB501" s="8">
        <v>1</v>
      </c>
      <c r="AC501" s="8">
        <v>0</v>
      </c>
      <c r="AD501" s="86">
        <f>IF(W501="SOPORTE_TELEFÓNICO",'BASE LIQUIDACION REDEBAN 2025'!$B$19,IF(W501="ENVÍO",'BASE LIQUIDACION REDEBAN 2025'!$C$2,IF(Y501="TIPO I",'BASE LIQUIDACION REDEBAN 2025'!$C$2,IF(Y501="TIPO II",'BASE LIQUIDACION REDEBAN 2025'!$C$3,IF(Y501="TIPO III",'BASE LIQUIDACION REDEBAN 2025'!$C$4,IF(Y501="TIPO IV",'BASE LIQUIDACION REDEBAN 2025'!$C$5,IF(Z501="AEREO",'BASE LIQUIDACION REDEBAN 2025'!$B$6,'BASE LIQUIDACION REDEBAN 2025'!$C$5)))))))</f>
        <v>65960.072302</v>
      </c>
      <c r="AE501" s="86">
        <f>IF(OR(W501="SOPORTE_TELEFÓNICO",W501="ENVÍO"),0,IF(Y501="TIPO I",'BASE LIQUIDACION REDEBAN 2025'!$B$10,IF(Y501="TIPO II",'BASE LIQUIDACION REDEBAN 2025'!$B$11,IF(Y501="TIPO III",'BASE LIQUIDACION REDEBAN 2025'!$B$12,'BASE LIQUIDACION REDEBAN 2025'!$B$13))))</f>
        <v>75096.394270399993</v>
      </c>
      <c r="AF501" s="86">
        <f t="shared" si="7"/>
        <v>65960.072302</v>
      </c>
      <c r="AG501" s="141"/>
      <c r="AH501" s="141"/>
    </row>
    <row r="502" spans="1:34" s="78" customFormat="1" ht="13.15">
      <c r="A502" s="8" t="s">
        <v>94</v>
      </c>
      <c r="B502" s="94" t="str">
        <f>VLOOKUP(A502,'CENTRO DE COSTOS'!A:D,4,FALSE)</f>
        <v>DIEGO FERNANDO HENAO CARDONA</v>
      </c>
      <c r="C502" s="94" t="str">
        <f>VLOOKUP(A502,'CENTRO DE COSTOS'!A:D,2,FALSE)</f>
        <v>0004-0002</v>
      </c>
      <c r="D502" s="8">
        <v>66001</v>
      </c>
      <c r="E502" s="8">
        <v>2749036</v>
      </c>
      <c r="F502" s="8">
        <v>75333</v>
      </c>
      <c r="G502" s="94" t="s">
        <v>1977</v>
      </c>
      <c r="H502" s="8" t="s">
        <v>186</v>
      </c>
      <c r="I502" s="8" t="s">
        <v>94</v>
      </c>
      <c r="J502" s="8" t="s">
        <v>3487</v>
      </c>
      <c r="K502" s="8" t="s">
        <v>160</v>
      </c>
      <c r="L502" s="8" t="s">
        <v>3488</v>
      </c>
      <c r="M502" s="183">
        <v>45916.589583333327</v>
      </c>
      <c r="N502" s="183">
        <v>45917.532638888893</v>
      </c>
      <c r="O502" s="94" t="s">
        <v>1324</v>
      </c>
      <c r="P502" s="8" t="s">
        <v>1333</v>
      </c>
      <c r="Q502" s="8" t="s">
        <v>1512</v>
      </c>
      <c r="R502" s="8" t="s">
        <v>1512</v>
      </c>
      <c r="S502" s="94"/>
      <c r="T502" s="90"/>
      <c r="U502" s="8" t="s">
        <v>1328</v>
      </c>
      <c r="V502" s="8" t="s">
        <v>3489</v>
      </c>
      <c r="W502" s="8" t="s">
        <v>165</v>
      </c>
      <c r="X502" s="8" t="s">
        <v>3490</v>
      </c>
      <c r="Y502" s="8" t="s">
        <v>25</v>
      </c>
      <c r="Z502" s="8" t="s">
        <v>177</v>
      </c>
      <c r="AA502" s="8" t="s">
        <v>191</v>
      </c>
      <c r="AB502" s="8">
        <v>1</v>
      </c>
      <c r="AC502" s="8">
        <v>0</v>
      </c>
      <c r="AD502" s="86">
        <f>IF(W502="SOPORTE_TELEFÓNICO",'BASE LIQUIDACION REDEBAN 2025'!$B$19,IF(W502="ENVÍO",'BASE LIQUIDACION REDEBAN 2025'!$C$2,IF(Y502="TIPO I",'BASE LIQUIDACION REDEBAN 2025'!$C$2,IF(Y502="TIPO II",'BASE LIQUIDACION REDEBAN 2025'!$C$3,IF(Y502="TIPO III",'BASE LIQUIDACION REDEBAN 2025'!$C$4,IF(Y502="TIPO IV",'BASE LIQUIDACION REDEBAN 2025'!$C$5,IF(Z502="AEREO",'BASE LIQUIDACION REDEBAN 2025'!$B$6,'BASE LIQUIDACION REDEBAN 2025'!$C$5)))))))</f>
        <v>65960.072302</v>
      </c>
      <c r="AE502" s="86">
        <f>IF(OR(W502="SOPORTE_TELEFÓNICO",W502="ENVÍO"),0,IF(Y502="TIPO I",'BASE LIQUIDACION REDEBAN 2025'!$B$10,IF(Y502="TIPO II",'BASE LIQUIDACION REDEBAN 2025'!$B$11,IF(Y502="TIPO III",'BASE LIQUIDACION REDEBAN 2025'!$B$12,'BASE LIQUIDACION REDEBAN 2025'!$B$13))))</f>
        <v>75096.394270399993</v>
      </c>
      <c r="AF502" s="86">
        <f t="shared" si="7"/>
        <v>65960.072302</v>
      </c>
      <c r="AG502" s="141"/>
      <c r="AH502" s="141"/>
    </row>
    <row r="503" spans="1:34" s="78" customFormat="1" ht="13.15">
      <c r="A503" s="8" t="s">
        <v>90</v>
      </c>
      <c r="B503" s="94" t="str">
        <f>VLOOKUP(A503,'CENTRO DE COSTOS'!A:D,4,FALSE)</f>
        <v>JUAN SEBASTIÁN RÍOS CASTRILLÓN</v>
      </c>
      <c r="C503" s="94" t="str">
        <f>VLOOKUP(A503,'CENTRO DE COSTOS'!A:D,2,FALSE)</f>
        <v>0004-0005</v>
      </c>
      <c r="D503" s="8">
        <v>5001</v>
      </c>
      <c r="E503" s="8">
        <v>2748685</v>
      </c>
      <c r="F503" s="8">
        <v>69352</v>
      </c>
      <c r="G503" s="94" t="s">
        <v>1977</v>
      </c>
      <c r="H503" s="8" t="s">
        <v>249</v>
      </c>
      <c r="I503" s="8" t="s">
        <v>90</v>
      </c>
      <c r="J503" s="8" t="s">
        <v>3491</v>
      </c>
      <c r="K503" s="8" t="s">
        <v>160</v>
      </c>
      <c r="L503" s="8" t="s">
        <v>3492</v>
      </c>
      <c r="M503" s="183">
        <v>45916.570138888892</v>
      </c>
      <c r="N503" s="183">
        <v>45917.470833333333</v>
      </c>
      <c r="O503" s="94" t="s">
        <v>1324</v>
      </c>
      <c r="P503" s="8" t="s">
        <v>1333</v>
      </c>
      <c r="Q503" s="8" t="s">
        <v>1368</v>
      </c>
      <c r="R503" s="8" t="s">
        <v>1369</v>
      </c>
      <c r="S503" s="94"/>
      <c r="T503" s="90"/>
      <c r="U503" s="8" t="s">
        <v>1328</v>
      </c>
      <c r="V503" s="8" t="s">
        <v>3493</v>
      </c>
      <c r="W503" s="8" t="s">
        <v>165</v>
      </c>
      <c r="X503" s="8" t="s">
        <v>3494</v>
      </c>
      <c r="Y503" s="8" t="s">
        <v>25</v>
      </c>
      <c r="Z503" s="8" t="s">
        <v>177</v>
      </c>
      <c r="AA503" s="8" t="s">
        <v>267</v>
      </c>
      <c r="AB503" s="8">
        <v>1</v>
      </c>
      <c r="AC503" s="8">
        <v>0</v>
      </c>
      <c r="AD503" s="86">
        <f>IF(W503="SOPORTE_TELEFÓNICO",'BASE LIQUIDACION REDEBAN 2025'!$B$19,IF(W503="ENVÍO",'BASE LIQUIDACION REDEBAN 2025'!$C$2,IF(Y503="TIPO I",'BASE LIQUIDACION REDEBAN 2025'!$C$2,IF(Y503="TIPO II",'BASE LIQUIDACION REDEBAN 2025'!$C$3,IF(Y503="TIPO III",'BASE LIQUIDACION REDEBAN 2025'!$C$4,IF(Y503="TIPO IV",'BASE LIQUIDACION REDEBAN 2025'!$C$5,IF(Z503="AEREO",'BASE LIQUIDACION REDEBAN 2025'!$B$6,'BASE LIQUIDACION REDEBAN 2025'!$C$5)))))))</f>
        <v>65960.072302</v>
      </c>
      <c r="AE503" s="86">
        <f>IF(OR(W503="SOPORTE_TELEFÓNICO",W503="ENVÍO"),0,IF(Y503="TIPO I",'BASE LIQUIDACION REDEBAN 2025'!$B$10,IF(Y503="TIPO II",'BASE LIQUIDACION REDEBAN 2025'!$B$11,IF(Y503="TIPO III",'BASE LIQUIDACION REDEBAN 2025'!$B$12,'BASE LIQUIDACION REDEBAN 2025'!$B$13))))</f>
        <v>75096.394270399993</v>
      </c>
      <c r="AF503" s="86">
        <f t="shared" si="7"/>
        <v>65960.072302</v>
      </c>
      <c r="AG503" s="141"/>
      <c r="AH503" s="141"/>
    </row>
    <row r="504" spans="1:34" s="78" customFormat="1" ht="13.15">
      <c r="A504" s="8" t="s">
        <v>90</v>
      </c>
      <c r="B504" s="94" t="str">
        <f>VLOOKUP(A504,'CENTRO DE COSTOS'!A:D,4,FALSE)</f>
        <v>JUAN SEBASTIÁN RÍOS CASTRILLÓN</v>
      </c>
      <c r="C504" s="94" t="str">
        <f>VLOOKUP(A504,'CENTRO DE COSTOS'!A:D,2,FALSE)</f>
        <v>0004-0005</v>
      </c>
      <c r="D504" s="8">
        <v>5001</v>
      </c>
      <c r="E504" s="8">
        <v>2748584</v>
      </c>
      <c r="F504" s="8">
        <v>39089</v>
      </c>
      <c r="G504" s="94" t="s">
        <v>1977</v>
      </c>
      <c r="H504" s="8" t="s">
        <v>249</v>
      </c>
      <c r="I504" s="8" t="s">
        <v>90</v>
      </c>
      <c r="J504" s="8" t="s">
        <v>3123</v>
      </c>
      <c r="K504" s="8" t="s">
        <v>160</v>
      </c>
      <c r="L504" s="8" t="s">
        <v>3495</v>
      </c>
      <c r="M504" s="183">
        <v>45916.540277777778</v>
      </c>
      <c r="N504" s="183">
        <v>45917.466666666667</v>
      </c>
      <c r="O504" s="94" t="s">
        <v>1324</v>
      </c>
      <c r="P504" s="8" t="s">
        <v>1333</v>
      </c>
      <c r="Q504" s="8" t="s">
        <v>1326</v>
      </c>
      <c r="R504" s="8" t="s">
        <v>1341</v>
      </c>
      <c r="S504" s="94"/>
      <c r="T504" s="90"/>
      <c r="U504" s="8" t="s">
        <v>1328</v>
      </c>
      <c r="V504" s="8" t="s">
        <v>3496</v>
      </c>
      <c r="W504" s="8" t="s">
        <v>165</v>
      </c>
      <c r="X504" s="8" t="s">
        <v>1651</v>
      </c>
      <c r="Y504" s="8" t="s">
        <v>25</v>
      </c>
      <c r="Z504" s="8" t="s">
        <v>177</v>
      </c>
      <c r="AA504" s="8" t="s">
        <v>361</v>
      </c>
      <c r="AB504" s="8">
        <v>1</v>
      </c>
      <c r="AC504" s="8">
        <v>0</v>
      </c>
      <c r="AD504" s="86">
        <f>IF(W504="SOPORTE_TELEFÓNICO",'BASE LIQUIDACION REDEBAN 2025'!$B$19,IF(W504="ENVÍO",'BASE LIQUIDACION REDEBAN 2025'!$C$2,IF(Y504="TIPO I",'BASE LIQUIDACION REDEBAN 2025'!$C$2,IF(Y504="TIPO II",'BASE LIQUIDACION REDEBAN 2025'!$C$3,IF(Y504="TIPO III",'BASE LIQUIDACION REDEBAN 2025'!$C$4,IF(Y504="TIPO IV",'BASE LIQUIDACION REDEBAN 2025'!$C$5,IF(Z504="AEREO",'BASE LIQUIDACION REDEBAN 2025'!$B$6,'BASE LIQUIDACION REDEBAN 2025'!$C$5)))))))</f>
        <v>65960.072302</v>
      </c>
      <c r="AE504" s="86">
        <f>IF(OR(W504="SOPORTE_TELEFÓNICO",W504="ENVÍO"),0,IF(Y504="TIPO I",'BASE LIQUIDACION REDEBAN 2025'!$B$10,IF(Y504="TIPO II",'BASE LIQUIDACION REDEBAN 2025'!$B$11,IF(Y504="TIPO III",'BASE LIQUIDACION REDEBAN 2025'!$B$12,'BASE LIQUIDACION REDEBAN 2025'!$B$13))))</f>
        <v>75096.394270399993</v>
      </c>
      <c r="AF504" s="86">
        <f t="shared" si="7"/>
        <v>65960.072302</v>
      </c>
      <c r="AG504" s="141"/>
      <c r="AH504" s="141"/>
    </row>
    <row r="505" spans="1:34" s="78" customFormat="1" ht="13.15">
      <c r="A505" s="8" t="s">
        <v>98</v>
      </c>
      <c r="B505" s="94" t="str">
        <f>VLOOKUP(A505,'CENTRO DE COSTOS'!A:D,4,FALSE)</f>
        <v>MIGUEL JULIÁN HERNÁNDEZ GUARÍN</v>
      </c>
      <c r="C505" s="94" t="str">
        <f>VLOOKUP(A505,'CENTRO DE COSTOS'!A:D,2,FALSE)</f>
        <v>0004-0008</v>
      </c>
      <c r="D505" s="8">
        <v>15542</v>
      </c>
      <c r="E505" s="8">
        <v>2748582</v>
      </c>
      <c r="F505" s="8">
        <v>47378</v>
      </c>
      <c r="G505" s="94" t="s">
        <v>1977</v>
      </c>
      <c r="H505" s="8" t="s">
        <v>406</v>
      </c>
      <c r="I505" s="8" t="s">
        <v>3497</v>
      </c>
      <c r="J505" s="8" t="s">
        <v>3498</v>
      </c>
      <c r="K505" s="8" t="s">
        <v>160</v>
      </c>
      <c r="L505" s="8" t="s">
        <v>3499</v>
      </c>
      <c r="M505" s="183">
        <v>45916.539583333331</v>
      </c>
      <c r="N505" s="183">
        <v>45917.636805555558</v>
      </c>
      <c r="O505" s="94" t="s">
        <v>1324</v>
      </c>
      <c r="P505" s="8" t="s">
        <v>1333</v>
      </c>
      <c r="Q505" s="8" t="s">
        <v>1326</v>
      </c>
      <c r="R505" s="8" t="s">
        <v>1341</v>
      </c>
      <c r="S505" s="94"/>
      <c r="T505" s="90"/>
      <c r="U505" s="8" t="s">
        <v>1328</v>
      </c>
      <c r="V505" s="8" t="s">
        <v>3500</v>
      </c>
      <c r="W505" s="8" t="s">
        <v>165</v>
      </c>
      <c r="X505" s="8" t="s">
        <v>3501</v>
      </c>
      <c r="Y505" s="8" t="s">
        <v>30</v>
      </c>
      <c r="Z505" s="8" t="s">
        <v>177</v>
      </c>
      <c r="AA505" s="8" t="s">
        <v>411</v>
      </c>
      <c r="AB505" s="8">
        <v>1</v>
      </c>
      <c r="AC505" s="8">
        <v>0</v>
      </c>
      <c r="AD505" s="86">
        <f>IF(W505="SOPORTE_TELEFÓNICO",'BASE LIQUIDACION REDEBAN 2025'!$B$19,IF(W505="ENVÍO",'BASE LIQUIDACION REDEBAN 2025'!$C$2,IF(Y505="TIPO I",'BASE LIQUIDACION REDEBAN 2025'!$C$2,IF(Y505="TIPO II",'BASE LIQUIDACION REDEBAN 2025'!$C$3,IF(Y505="TIPO III",'BASE LIQUIDACION REDEBAN 2025'!$C$4,IF(Y505="TIPO IV",'BASE LIQUIDACION REDEBAN 2025'!$C$5,IF(Z505="AEREO",'BASE LIQUIDACION REDEBAN 2025'!$B$6,'BASE LIQUIDACION REDEBAN 2025'!$C$5)))))))</f>
        <v>275728.78077800001</v>
      </c>
      <c r="AE505" s="86">
        <f>IF(OR(W505="SOPORTE_TELEFÓNICO",W505="ENVÍO"),0,IF(Y505="TIPO I",'BASE LIQUIDACION REDEBAN 2025'!$B$10,IF(Y505="TIPO II",'BASE LIQUIDACION REDEBAN 2025'!$B$11,IF(Y505="TIPO III",'BASE LIQUIDACION REDEBAN 2025'!$B$12,'BASE LIQUIDACION REDEBAN 2025'!$B$13))))</f>
        <v>196536.5258152</v>
      </c>
      <c r="AF505" s="86">
        <f t="shared" si="7"/>
        <v>275728.78077800001</v>
      </c>
      <c r="AG505" s="141"/>
      <c r="AH505" s="141"/>
    </row>
    <row r="506" spans="1:34" s="78" customFormat="1" ht="13.15">
      <c r="A506" s="8" t="s">
        <v>90</v>
      </c>
      <c r="B506" s="94" t="str">
        <f>VLOOKUP(A506,'CENTRO DE COSTOS'!A:D,4,FALSE)</f>
        <v>JUAN SEBASTIÁN RÍOS CASTRILLÓN</v>
      </c>
      <c r="C506" s="94" t="str">
        <f>VLOOKUP(A506,'CENTRO DE COSTOS'!A:D,2,FALSE)</f>
        <v>0004-0005</v>
      </c>
      <c r="D506" s="8">
        <v>5266</v>
      </c>
      <c r="E506" s="8">
        <v>2748612</v>
      </c>
      <c r="F506" s="8">
        <v>45383</v>
      </c>
      <c r="G506" s="94" t="s">
        <v>1977</v>
      </c>
      <c r="H506" s="8" t="s">
        <v>249</v>
      </c>
      <c r="I506" s="8" t="s">
        <v>395</v>
      </c>
      <c r="J506" s="8" t="s">
        <v>3502</v>
      </c>
      <c r="K506" s="8" t="s">
        <v>160</v>
      </c>
      <c r="L506" s="8" t="s">
        <v>3503</v>
      </c>
      <c r="M506" s="183">
        <v>45916.529166666667</v>
      </c>
      <c r="N506" s="183">
        <v>45916.754166666673</v>
      </c>
      <c r="O506" s="94" t="s">
        <v>1324</v>
      </c>
      <c r="P506" s="8" t="s">
        <v>1333</v>
      </c>
      <c r="Q506" s="8" t="s">
        <v>1423</v>
      </c>
      <c r="R506" s="8" t="s">
        <v>1341</v>
      </c>
      <c r="S506" s="94"/>
      <c r="T506" s="90"/>
      <c r="U506" s="8" t="s">
        <v>1328</v>
      </c>
      <c r="V506" s="8" t="s">
        <v>3504</v>
      </c>
      <c r="W506" s="8" t="s">
        <v>165</v>
      </c>
      <c r="X506" s="8" t="s">
        <v>3505</v>
      </c>
      <c r="Y506" s="8" t="s">
        <v>25</v>
      </c>
      <c r="Z506" s="8" t="s">
        <v>177</v>
      </c>
      <c r="AA506" s="8" t="s">
        <v>1483</v>
      </c>
      <c r="AB506" s="8">
        <v>1</v>
      </c>
      <c r="AC506" s="8">
        <v>0</v>
      </c>
      <c r="AD506" s="86">
        <f>IF(W506="SOPORTE_TELEFÓNICO",'BASE LIQUIDACION REDEBAN 2025'!$B$19,IF(W506="ENVÍO",'BASE LIQUIDACION REDEBAN 2025'!$C$2,IF(Y506="TIPO I",'BASE LIQUIDACION REDEBAN 2025'!$C$2,IF(Y506="TIPO II",'BASE LIQUIDACION REDEBAN 2025'!$C$3,IF(Y506="TIPO III",'BASE LIQUIDACION REDEBAN 2025'!$C$4,IF(Y506="TIPO IV",'BASE LIQUIDACION REDEBAN 2025'!$C$5,IF(Z506="AEREO",'BASE LIQUIDACION REDEBAN 2025'!$B$6,'BASE LIQUIDACION REDEBAN 2025'!$C$5)))))))</f>
        <v>65960.072302</v>
      </c>
      <c r="AE506" s="86">
        <f>IF(OR(W506="SOPORTE_TELEFÓNICO",W506="ENVÍO"),0,IF(Y506="TIPO I",'BASE LIQUIDACION REDEBAN 2025'!$B$10,IF(Y506="TIPO II",'BASE LIQUIDACION REDEBAN 2025'!$B$11,IF(Y506="TIPO III",'BASE LIQUIDACION REDEBAN 2025'!$B$12,'BASE LIQUIDACION REDEBAN 2025'!$B$13))))</f>
        <v>75096.394270399993</v>
      </c>
      <c r="AF506" s="86">
        <f t="shared" si="7"/>
        <v>65960.072302</v>
      </c>
      <c r="AG506" s="141"/>
      <c r="AH506" s="141"/>
    </row>
    <row r="507" spans="1:34" s="78" customFormat="1" ht="13.15">
      <c r="A507" s="8" t="s">
        <v>68</v>
      </c>
      <c r="B507" s="94" t="str">
        <f>VLOOKUP(A507,'CENTRO DE COSTOS'!A:D,4,FALSE)</f>
        <v>WILLIAM ASDRUBAL ROZO ROZO</v>
      </c>
      <c r="C507" s="94" t="str">
        <f>VLOOKUP(A507,'CENTRO DE COSTOS'!A:D,2,FALSE)</f>
        <v>0004-0004</v>
      </c>
      <c r="D507" s="8">
        <v>25754</v>
      </c>
      <c r="E507" s="8">
        <v>2748558</v>
      </c>
      <c r="F507" s="8">
        <v>57587</v>
      </c>
      <c r="G507" s="94" t="s">
        <v>1977</v>
      </c>
      <c r="H507" s="8" t="s">
        <v>417</v>
      </c>
      <c r="I507" s="8" t="s">
        <v>418</v>
      </c>
      <c r="J507" s="8" t="s">
        <v>3506</v>
      </c>
      <c r="K507" s="8" t="s">
        <v>160</v>
      </c>
      <c r="L507" s="8" t="s">
        <v>3507</v>
      </c>
      <c r="M507" s="183">
        <v>45916.527777777781</v>
      </c>
      <c r="N507" s="183">
        <v>45917.518055555563</v>
      </c>
      <c r="O507" s="94" t="s">
        <v>1324</v>
      </c>
      <c r="P507" s="8" t="s">
        <v>1333</v>
      </c>
      <c r="Q507" s="8" t="s">
        <v>1375</v>
      </c>
      <c r="R507" s="8" t="s">
        <v>1444</v>
      </c>
      <c r="S507" s="94"/>
      <c r="T507" s="90"/>
      <c r="U507" s="8" t="s">
        <v>1328</v>
      </c>
      <c r="V507" s="8" t="s">
        <v>3508</v>
      </c>
      <c r="W507" s="8" t="s">
        <v>165</v>
      </c>
      <c r="X507" s="8" t="s">
        <v>3509</v>
      </c>
      <c r="Y507" s="8" t="s">
        <v>25</v>
      </c>
      <c r="Z507" s="8" t="s">
        <v>177</v>
      </c>
      <c r="AA507" s="8" t="s">
        <v>422</v>
      </c>
      <c r="AB507" s="8">
        <v>1</v>
      </c>
      <c r="AC507" s="8">
        <v>0</v>
      </c>
      <c r="AD507" s="86">
        <f>IF(W507="SOPORTE_TELEFÓNICO",'BASE LIQUIDACION REDEBAN 2025'!$B$19,IF(W507="ENVÍO",'BASE LIQUIDACION REDEBAN 2025'!$C$2,IF(Y507="TIPO I",'BASE LIQUIDACION REDEBAN 2025'!$C$2,IF(Y507="TIPO II",'BASE LIQUIDACION REDEBAN 2025'!$C$3,IF(Y507="TIPO III",'BASE LIQUIDACION REDEBAN 2025'!$C$4,IF(Y507="TIPO IV",'BASE LIQUIDACION REDEBAN 2025'!$C$5,IF(Z507="AEREO",'BASE LIQUIDACION REDEBAN 2025'!$B$6,'BASE LIQUIDACION REDEBAN 2025'!$C$5)))))))</f>
        <v>65960.072302</v>
      </c>
      <c r="AE507" s="86">
        <f>IF(OR(W507="SOPORTE_TELEFÓNICO",W507="ENVÍO"),0,IF(Y507="TIPO I",'BASE LIQUIDACION REDEBAN 2025'!$B$10,IF(Y507="TIPO II",'BASE LIQUIDACION REDEBAN 2025'!$B$11,IF(Y507="TIPO III",'BASE LIQUIDACION REDEBAN 2025'!$B$12,'BASE LIQUIDACION REDEBAN 2025'!$B$13))))</f>
        <v>75096.394270399993</v>
      </c>
      <c r="AF507" s="86">
        <f t="shared" si="7"/>
        <v>65960.072302</v>
      </c>
      <c r="AG507" s="141"/>
      <c r="AH507" s="141"/>
    </row>
    <row r="508" spans="1:34" s="78" customFormat="1" ht="13.15">
      <c r="A508" s="8" t="s">
        <v>68</v>
      </c>
      <c r="B508" s="94" t="str">
        <f>VLOOKUP(A508,'CENTRO DE COSTOS'!A:D,4,FALSE)</f>
        <v>WILLIAM ASDRUBAL ROZO ROZO</v>
      </c>
      <c r="C508" s="94" t="str">
        <f>VLOOKUP(A508,'CENTRO DE COSTOS'!A:D,2,FALSE)</f>
        <v>0004-0004</v>
      </c>
      <c r="D508" s="8">
        <v>11001</v>
      </c>
      <c r="E508" s="8">
        <v>2748466</v>
      </c>
      <c r="F508" s="8">
        <v>12232</v>
      </c>
      <c r="G508" s="94" t="s">
        <v>1977</v>
      </c>
      <c r="H508" s="8" t="s">
        <v>417</v>
      </c>
      <c r="I508" s="8" t="s">
        <v>68</v>
      </c>
      <c r="J508" s="8" t="s">
        <v>3510</v>
      </c>
      <c r="K508" s="8" t="s">
        <v>160</v>
      </c>
      <c r="L508" s="8" t="s">
        <v>3511</v>
      </c>
      <c r="M508" s="183">
        <v>45916.523611111108</v>
      </c>
      <c r="N508" s="183">
        <v>45917.410416666673</v>
      </c>
      <c r="O508" s="94" t="s">
        <v>1324</v>
      </c>
      <c r="P508" s="8" t="s">
        <v>1333</v>
      </c>
      <c r="Q508" s="8" t="s">
        <v>1351</v>
      </c>
      <c r="R508" s="8" t="s">
        <v>1341</v>
      </c>
      <c r="S508" s="94"/>
      <c r="T508" s="90"/>
      <c r="U508" s="8" t="s">
        <v>1328</v>
      </c>
      <c r="V508" s="8" t="s">
        <v>3512</v>
      </c>
      <c r="W508" s="8" t="s">
        <v>165</v>
      </c>
      <c r="X508" s="8" t="s">
        <v>3513</v>
      </c>
      <c r="Y508" s="8" t="s">
        <v>25</v>
      </c>
      <c r="Z508" s="8" t="s">
        <v>177</v>
      </c>
      <c r="AA508" s="8" t="s">
        <v>1877</v>
      </c>
      <c r="AB508" s="8">
        <v>1</v>
      </c>
      <c r="AC508" s="8">
        <v>0</v>
      </c>
      <c r="AD508" s="86">
        <f>IF(W508="SOPORTE_TELEFÓNICO",'BASE LIQUIDACION REDEBAN 2025'!$B$19,IF(W508="ENVÍO",'BASE LIQUIDACION REDEBAN 2025'!$C$2,IF(Y508="TIPO I",'BASE LIQUIDACION REDEBAN 2025'!$C$2,IF(Y508="TIPO II",'BASE LIQUIDACION REDEBAN 2025'!$C$3,IF(Y508="TIPO III",'BASE LIQUIDACION REDEBAN 2025'!$C$4,IF(Y508="TIPO IV",'BASE LIQUIDACION REDEBAN 2025'!$C$5,IF(Z508="AEREO",'BASE LIQUIDACION REDEBAN 2025'!$B$6,'BASE LIQUIDACION REDEBAN 2025'!$C$5)))))))</f>
        <v>65960.072302</v>
      </c>
      <c r="AE508" s="86">
        <f>IF(OR(W508="SOPORTE_TELEFÓNICO",W508="ENVÍO"),0,IF(Y508="TIPO I",'BASE LIQUIDACION REDEBAN 2025'!$B$10,IF(Y508="TIPO II",'BASE LIQUIDACION REDEBAN 2025'!$B$11,IF(Y508="TIPO III",'BASE LIQUIDACION REDEBAN 2025'!$B$12,'BASE LIQUIDACION REDEBAN 2025'!$B$13))))</f>
        <v>75096.394270399993</v>
      </c>
      <c r="AF508" s="86">
        <f t="shared" si="7"/>
        <v>65960.072302</v>
      </c>
      <c r="AG508" s="141"/>
      <c r="AH508" s="141"/>
    </row>
    <row r="509" spans="1:34" s="78" customFormat="1" ht="13.15">
      <c r="A509" s="8" t="s">
        <v>96</v>
      </c>
      <c r="B509" s="94" t="str">
        <f>VLOOKUP(A509,'CENTRO DE COSTOS'!A:D,4,FALSE)</f>
        <v>JOSE MAURICIO HERNANDEZ ROJAS</v>
      </c>
      <c r="C509" s="94" t="str">
        <f>VLOOKUP(A509,'CENTRO DE COSTOS'!A:D,2,FALSE)</f>
        <v>0004-0001</v>
      </c>
      <c r="D509" s="8">
        <v>47001</v>
      </c>
      <c r="E509" s="8">
        <v>2748390</v>
      </c>
      <c r="F509" s="8">
        <v>19764</v>
      </c>
      <c r="G509" s="94" t="s">
        <v>1977</v>
      </c>
      <c r="H509" s="8" t="s">
        <v>438</v>
      </c>
      <c r="I509" s="8" t="s">
        <v>96</v>
      </c>
      <c r="J509" s="8" t="s">
        <v>2953</v>
      </c>
      <c r="K509" s="8" t="s">
        <v>160</v>
      </c>
      <c r="L509" s="8" t="s">
        <v>3514</v>
      </c>
      <c r="M509" s="183">
        <v>45916.521527777782</v>
      </c>
      <c r="N509" s="183">
        <v>45918.525000000001</v>
      </c>
      <c r="O509" s="94" t="s">
        <v>1324</v>
      </c>
      <c r="P509" s="8" t="s">
        <v>1333</v>
      </c>
      <c r="Q509" s="8" t="s">
        <v>1326</v>
      </c>
      <c r="R509" s="8" t="s">
        <v>1341</v>
      </c>
      <c r="S509" s="94"/>
      <c r="T509" s="90"/>
      <c r="U509" s="8" t="s">
        <v>1328</v>
      </c>
      <c r="V509" s="8" t="s">
        <v>3515</v>
      </c>
      <c r="W509" s="8" t="s">
        <v>165</v>
      </c>
      <c r="X509" s="8" t="s">
        <v>2956</v>
      </c>
      <c r="Y509" s="8" t="s">
        <v>25</v>
      </c>
      <c r="Z509" s="8" t="s">
        <v>177</v>
      </c>
      <c r="AA509" s="8" t="s">
        <v>442</v>
      </c>
      <c r="AB509" s="8">
        <v>1</v>
      </c>
      <c r="AC509" s="8">
        <v>0</v>
      </c>
      <c r="AD509" s="86">
        <f>IF(W509="SOPORTE_TELEFÓNICO",'BASE LIQUIDACION REDEBAN 2025'!$B$19,IF(W509="ENVÍO",'BASE LIQUIDACION REDEBAN 2025'!$C$2,IF(Y509="TIPO I",'BASE LIQUIDACION REDEBAN 2025'!$C$2,IF(Y509="TIPO II",'BASE LIQUIDACION REDEBAN 2025'!$C$3,IF(Y509="TIPO III",'BASE LIQUIDACION REDEBAN 2025'!$C$4,IF(Y509="TIPO IV",'BASE LIQUIDACION REDEBAN 2025'!$C$5,IF(Z509="AEREO",'BASE LIQUIDACION REDEBAN 2025'!$B$6,'BASE LIQUIDACION REDEBAN 2025'!$C$5)))))))</f>
        <v>65960.072302</v>
      </c>
      <c r="AE509" s="86">
        <f>IF(OR(W509="SOPORTE_TELEFÓNICO",W509="ENVÍO"),0,IF(Y509="TIPO I",'BASE LIQUIDACION REDEBAN 2025'!$B$10,IF(Y509="TIPO II",'BASE LIQUIDACION REDEBAN 2025'!$B$11,IF(Y509="TIPO III",'BASE LIQUIDACION REDEBAN 2025'!$B$12,'BASE LIQUIDACION REDEBAN 2025'!$B$13))))</f>
        <v>75096.394270399993</v>
      </c>
      <c r="AF509" s="86">
        <f t="shared" si="7"/>
        <v>65960.072302</v>
      </c>
      <c r="AG509" s="141"/>
      <c r="AH509" s="141"/>
    </row>
    <row r="510" spans="1:34" s="78" customFormat="1" ht="13.15">
      <c r="A510" s="8" t="s">
        <v>68</v>
      </c>
      <c r="B510" s="94" t="str">
        <f>VLOOKUP(A510,'CENTRO DE COSTOS'!A:D,4,FALSE)</f>
        <v>WILLIAM ASDRUBAL ROZO ROZO</v>
      </c>
      <c r="C510" s="94" t="str">
        <f>VLOOKUP(A510,'CENTRO DE COSTOS'!A:D,2,FALSE)</f>
        <v>0004-0004</v>
      </c>
      <c r="D510" s="8">
        <v>11001</v>
      </c>
      <c r="E510" s="8">
        <v>2748185</v>
      </c>
      <c r="F510" s="8">
        <v>46896</v>
      </c>
      <c r="G510" s="94" t="s">
        <v>1977</v>
      </c>
      <c r="H510" s="8" t="s">
        <v>417</v>
      </c>
      <c r="I510" s="8" t="s">
        <v>68</v>
      </c>
      <c r="J510" s="8" t="s">
        <v>3516</v>
      </c>
      <c r="K510" s="8" t="s">
        <v>160</v>
      </c>
      <c r="L510" s="8" t="s">
        <v>3517</v>
      </c>
      <c r="M510" s="183">
        <v>45916.5</v>
      </c>
      <c r="N510" s="183">
        <v>45917.456250000003</v>
      </c>
      <c r="O510" s="94" t="s">
        <v>1324</v>
      </c>
      <c r="P510" s="8" t="s">
        <v>1325</v>
      </c>
      <c r="Q510" s="8" t="s">
        <v>1464</v>
      </c>
      <c r="R510" s="8" t="s">
        <v>1465</v>
      </c>
      <c r="S510" s="94"/>
      <c r="T510" s="90"/>
      <c r="U510" s="8" t="s">
        <v>1328</v>
      </c>
      <c r="V510" s="8" t="s">
        <v>3518</v>
      </c>
      <c r="W510" s="8" t="s">
        <v>165</v>
      </c>
      <c r="X510" s="8" t="s">
        <v>3289</v>
      </c>
      <c r="Y510" s="8" t="s">
        <v>25</v>
      </c>
      <c r="Z510" s="8" t="s">
        <v>177</v>
      </c>
      <c r="AA510" s="8" t="s">
        <v>546</v>
      </c>
      <c r="AB510" s="8">
        <v>1</v>
      </c>
      <c r="AC510" s="8">
        <v>0</v>
      </c>
      <c r="AD510" s="86">
        <f>IF(W510="SOPORTE_TELEFÓNICO",'BASE LIQUIDACION REDEBAN 2025'!$B$19,IF(W510="ENVÍO",'BASE LIQUIDACION REDEBAN 2025'!$C$2,IF(Y510="TIPO I",'BASE LIQUIDACION REDEBAN 2025'!$C$2,IF(Y510="TIPO II",'BASE LIQUIDACION REDEBAN 2025'!$C$3,IF(Y510="TIPO III",'BASE LIQUIDACION REDEBAN 2025'!$C$4,IF(Y510="TIPO IV",'BASE LIQUIDACION REDEBAN 2025'!$C$5,IF(Z510="AEREO",'BASE LIQUIDACION REDEBAN 2025'!$B$6,'BASE LIQUIDACION REDEBAN 2025'!$C$5)))))))</f>
        <v>65960.072302</v>
      </c>
      <c r="AE510" s="86">
        <f>IF(OR(W510="SOPORTE_TELEFÓNICO",W510="ENVÍO"),0,IF(Y510="TIPO I",'BASE LIQUIDACION REDEBAN 2025'!$B$10,IF(Y510="TIPO II",'BASE LIQUIDACION REDEBAN 2025'!$B$11,IF(Y510="TIPO III",'BASE LIQUIDACION REDEBAN 2025'!$B$12,'BASE LIQUIDACION REDEBAN 2025'!$B$13))))</f>
        <v>75096.394270399993</v>
      </c>
      <c r="AF510" s="86">
        <f t="shared" si="7"/>
        <v>65960.072302</v>
      </c>
      <c r="AG510" s="141"/>
      <c r="AH510" s="141"/>
    </row>
    <row r="511" spans="1:34" s="78" customFormat="1" ht="13.15">
      <c r="A511" s="8" t="s">
        <v>76</v>
      </c>
      <c r="B511" s="94" t="str">
        <f>VLOOKUP(A511,'CENTRO DE COSTOS'!A:D,4,FALSE)</f>
        <v>DIEGO FERNANDO HENAO CARDONA</v>
      </c>
      <c r="C511" s="94" t="str">
        <f>VLOOKUP(A511,'CENTRO DE COSTOS'!A:D,2,FALSE)</f>
        <v>0004-0003</v>
      </c>
      <c r="D511" s="8">
        <v>19212</v>
      </c>
      <c r="E511" s="8">
        <v>2748252</v>
      </c>
      <c r="F511" s="8">
        <v>24471</v>
      </c>
      <c r="G511" s="94" t="s">
        <v>1977</v>
      </c>
      <c r="H511" s="8" t="s">
        <v>171</v>
      </c>
      <c r="I511" s="8" t="s">
        <v>3519</v>
      </c>
      <c r="J511" s="8" t="s">
        <v>3520</v>
      </c>
      <c r="K511" s="8" t="s">
        <v>160</v>
      </c>
      <c r="L511" s="8" t="s">
        <v>3521</v>
      </c>
      <c r="M511" s="183">
        <v>45916.492361111108</v>
      </c>
      <c r="N511" s="183">
        <v>45917.513888888891</v>
      </c>
      <c r="O511" s="94" t="s">
        <v>1324</v>
      </c>
      <c r="P511" s="8" t="s">
        <v>1333</v>
      </c>
      <c r="Q511" s="8" t="s">
        <v>1423</v>
      </c>
      <c r="R511" s="8" t="s">
        <v>1341</v>
      </c>
      <c r="S511" s="94"/>
      <c r="T511" s="90"/>
      <c r="U511" s="8" t="s">
        <v>1328</v>
      </c>
      <c r="V511" s="8" t="s">
        <v>3522</v>
      </c>
      <c r="W511" s="8" t="s">
        <v>165</v>
      </c>
      <c r="X511" s="8" t="s">
        <v>3523</v>
      </c>
      <c r="Y511" s="8" t="s">
        <v>30</v>
      </c>
      <c r="Z511" s="8" t="s">
        <v>177</v>
      </c>
      <c r="AA511" s="8" t="s">
        <v>1498</v>
      </c>
      <c r="AB511" s="8">
        <v>1</v>
      </c>
      <c r="AC511" s="8">
        <v>0</v>
      </c>
      <c r="AD511" s="86">
        <f>IF(W511="SOPORTE_TELEFÓNICO",'BASE LIQUIDACION REDEBAN 2025'!$B$19,IF(W511="ENVÍO",'BASE LIQUIDACION REDEBAN 2025'!$C$2,IF(Y511="TIPO I",'BASE LIQUIDACION REDEBAN 2025'!$C$2,IF(Y511="TIPO II",'BASE LIQUIDACION REDEBAN 2025'!$C$3,IF(Y511="TIPO III",'BASE LIQUIDACION REDEBAN 2025'!$C$4,IF(Y511="TIPO IV",'BASE LIQUIDACION REDEBAN 2025'!$C$5,IF(Z511="AEREO",'BASE LIQUIDACION REDEBAN 2025'!$B$6,'BASE LIQUIDACION REDEBAN 2025'!$C$5)))))))</f>
        <v>275728.78077800001</v>
      </c>
      <c r="AE511" s="86">
        <f>IF(OR(W511="SOPORTE_TELEFÓNICO",W511="ENVÍO"),0,IF(Y511="TIPO I",'BASE LIQUIDACION REDEBAN 2025'!$B$10,IF(Y511="TIPO II",'BASE LIQUIDACION REDEBAN 2025'!$B$11,IF(Y511="TIPO III",'BASE LIQUIDACION REDEBAN 2025'!$B$12,'BASE LIQUIDACION REDEBAN 2025'!$B$13))))</f>
        <v>196536.5258152</v>
      </c>
      <c r="AF511" s="86">
        <f t="shared" si="7"/>
        <v>275728.78077800001</v>
      </c>
      <c r="AG511" s="141"/>
      <c r="AH511" s="141"/>
    </row>
    <row r="512" spans="1:34" s="78" customFormat="1" ht="13.15">
      <c r="A512" s="8" t="s">
        <v>72</v>
      </c>
      <c r="B512" s="94" t="str">
        <f>VLOOKUP(A512,'CENTRO DE COSTOS'!A:D,4,FALSE)</f>
        <v>MIGUEL JULIÁN HERNÁNDEZ GUARÍN</v>
      </c>
      <c r="C512" s="94" t="str">
        <f>VLOOKUP(A512,'CENTRO DE COSTOS'!A:D,2,FALSE)</f>
        <v>0004-0008</v>
      </c>
      <c r="D512" s="8">
        <v>81001</v>
      </c>
      <c r="E512" s="8">
        <v>2748076</v>
      </c>
      <c r="F512" s="8">
        <v>79030</v>
      </c>
      <c r="G512" s="94" t="s">
        <v>1977</v>
      </c>
      <c r="H512" s="8" t="s">
        <v>869</v>
      </c>
      <c r="I512" s="8" t="s">
        <v>869</v>
      </c>
      <c r="J512" s="8" t="s">
        <v>3524</v>
      </c>
      <c r="K512" s="8" t="s">
        <v>160</v>
      </c>
      <c r="L512" s="8" t="s">
        <v>3525</v>
      </c>
      <c r="M512" s="183">
        <v>45916.490972222222</v>
      </c>
      <c r="N512" s="183">
        <v>45924.540972222218</v>
      </c>
      <c r="O512" s="94" t="s">
        <v>1324</v>
      </c>
      <c r="P512" s="8" t="s">
        <v>1333</v>
      </c>
      <c r="Q512" s="8" t="s">
        <v>1351</v>
      </c>
      <c r="R512" s="8" t="s">
        <v>1352</v>
      </c>
      <c r="S512" s="94"/>
      <c r="T512" s="90"/>
      <c r="U512" s="8" t="s">
        <v>1328</v>
      </c>
      <c r="V512" s="8" t="s">
        <v>3526</v>
      </c>
      <c r="W512" s="8" t="s">
        <v>165</v>
      </c>
      <c r="X512" s="8" t="s">
        <v>3527</v>
      </c>
      <c r="Y512" s="8" t="s">
        <v>167</v>
      </c>
      <c r="Z512" s="8" t="s">
        <v>205</v>
      </c>
      <c r="AA512" s="8" t="s">
        <v>874</v>
      </c>
      <c r="AB512" s="8">
        <v>1</v>
      </c>
      <c r="AC512" s="8">
        <v>0</v>
      </c>
      <c r="AD512" s="86">
        <f>IF(W512="SOPORTE_TELEFÓNICO",'BASE LIQUIDACION REDEBAN 2025'!$B$19,IF(W512="ENVÍO",'BASE LIQUIDACION REDEBAN 2025'!$C$2,IF(Y512="TIPO I",'BASE LIQUIDACION REDEBAN 2025'!$C$2,IF(Y512="TIPO II",'BASE LIQUIDACION REDEBAN 2025'!$C$3,IF(Y512="TIPO III",'BASE LIQUIDACION REDEBAN 2025'!$C$4,IF(Y512="TIPO IV",'BASE LIQUIDACION REDEBAN 2025'!$C$5,IF(Z512="AEREO",'BASE LIQUIDACION REDEBAN 2025'!$B$6,'BASE LIQUIDACION REDEBAN 2025'!$C$5)))))))</f>
        <v>988462.96268840006</v>
      </c>
      <c r="AE512" s="86">
        <f>IF(OR(W512="SOPORTE_TELEFÓNICO",W512="ENVÍO"),0,IF(Y512="TIPO I",'BASE LIQUIDACION REDEBAN 2025'!$B$10,IF(Y512="TIPO II",'BASE LIQUIDACION REDEBAN 2025'!$B$11,IF(Y512="TIPO III",'BASE LIQUIDACION REDEBAN 2025'!$B$12,'BASE LIQUIDACION REDEBAN 2025'!$B$13))))</f>
        <v>196536.5258152</v>
      </c>
      <c r="AF512" s="86">
        <f t="shared" si="7"/>
        <v>988462.96268840006</v>
      </c>
      <c r="AG512" s="141"/>
      <c r="AH512" s="141"/>
    </row>
    <row r="513" spans="1:34" s="78" customFormat="1" ht="13.15">
      <c r="A513" s="8" t="s">
        <v>64</v>
      </c>
      <c r="B513" s="94" t="str">
        <f>VLOOKUP(A513,'CENTRO DE COSTOS'!A:D,4,FALSE)</f>
        <v>JOSE MAURICIO HERNANDEZ ROJAS</v>
      </c>
      <c r="C513" s="94" t="str">
        <f>VLOOKUP(A513,'CENTRO DE COSTOS'!A:D,2,FALSE)</f>
        <v>0004-0001</v>
      </c>
      <c r="D513" s="8">
        <v>8001</v>
      </c>
      <c r="E513" s="8">
        <v>2747977</v>
      </c>
      <c r="F513" s="8">
        <v>77516</v>
      </c>
      <c r="G513" s="94" t="s">
        <v>1977</v>
      </c>
      <c r="H513" s="8" t="s">
        <v>1045</v>
      </c>
      <c r="I513" s="8" t="s">
        <v>64</v>
      </c>
      <c r="J513" s="8" t="s">
        <v>3528</v>
      </c>
      <c r="K513" s="8" t="s">
        <v>160</v>
      </c>
      <c r="L513" s="8" t="s">
        <v>3529</v>
      </c>
      <c r="M513" s="183">
        <v>45916.482638888891</v>
      </c>
      <c r="N513" s="183">
        <v>45916.750694444447</v>
      </c>
      <c r="O513" s="94" t="s">
        <v>1324</v>
      </c>
      <c r="P513" s="8" t="s">
        <v>1333</v>
      </c>
      <c r="Q513" s="8" t="s">
        <v>1334</v>
      </c>
      <c r="R513" s="8" t="s">
        <v>1335</v>
      </c>
      <c r="S513" s="94"/>
      <c r="T513" s="90"/>
      <c r="U513" s="8" t="s">
        <v>1328</v>
      </c>
      <c r="V513" s="8" t="s">
        <v>3530</v>
      </c>
      <c r="W513" s="8" t="s">
        <v>165</v>
      </c>
      <c r="X513" s="8" t="s">
        <v>3531</v>
      </c>
      <c r="Y513" s="8" t="s">
        <v>25</v>
      </c>
      <c r="Z513" s="8" t="s">
        <v>177</v>
      </c>
      <c r="AA513" s="8" t="s">
        <v>1473</v>
      </c>
      <c r="AB513" s="8">
        <v>1</v>
      </c>
      <c r="AC513" s="8">
        <v>0</v>
      </c>
      <c r="AD513" s="86">
        <f>IF(W513="SOPORTE_TELEFÓNICO",'BASE LIQUIDACION REDEBAN 2025'!$B$19,IF(W513="ENVÍO",'BASE LIQUIDACION REDEBAN 2025'!$C$2,IF(Y513="TIPO I",'BASE LIQUIDACION REDEBAN 2025'!$C$2,IF(Y513="TIPO II",'BASE LIQUIDACION REDEBAN 2025'!$C$3,IF(Y513="TIPO III",'BASE LIQUIDACION REDEBAN 2025'!$C$4,IF(Y513="TIPO IV",'BASE LIQUIDACION REDEBAN 2025'!$C$5,IF(Z513="AEREO",'BASE LIQUIDACION REDEBAN 2025'!$B$6,'BASE LIQUIDACION REDEBAN 2025'!$C$5)))))))</f>
        <v>65960.072302</v>
      </c>
      <c r="AE513" s="86">
        <f>IF(OR(W513="SOPORTE_TELEFÓNICO",W513="ENVÍO"),0,IF(Y513="TIPO I",'BASE LIQUIDACION REDEBAN 2025'!$B$10,IF(Y513="TIPO II",'BASE LIQUIDACION REDEBAN 2025'!$B$11,IF(Y513="TIPO III",'BASE LIQUIDACION REDEBAN 2025'!$B$12,'BASE LIQUIDACION REDEBAN 2025'!$B$13))))</f>
        <v>75096.394270399993</v>
      </c>
      <c r="AF513" s="86">
        <f t="shared" si="7"/>
        <v>65960.072302</v>
      </c>
      <c r="AG513" s="141"/>
      <c r="AH513" s="141"/>
    </row>
    <row r="514" spans="1:34" s="78" customFormat="1" ht="13.15">
      <c r="A514" s="8" t="s">
        <v>90</v>
      </c>
      <c r="B514" s="94" t="str">
        <f>VLOOKUP(A514,'CENTRO DE COSTOS'!A:D,4,FALSE)</f>
        <v>JUAN SEBASTIÁN RÍOS CASTRILLÓN</v>
      </c>
      <c r="C514" s="94" t="str">
        <f>VLOOKUP(A514,'CENTRO DE COSTOS'!A:D,2,FALSE)</f>
        <v>0004-0005</v>
      </c>
      <c r="D514" s="8">
        <v>5088</v>
      </c>
      <c r="E514" s="8">
        <v>2747780</v>
      </c>
      <c r="F514" s="8">
        <v>80073</v>
      </c>
      <c r="G514" s="94" t="s">
        <v>1977</v>
      </c>
      <c r="H514" s="8" t="s">
        <v>249</v>
      </c>
      <c r="I514" s="8" t="s">
        <v>384</v>
      </c>
      <c r="J514" s="8" t="s">
        <v>3190</v>
      </c>
      <c r="K514" s="8" t="s">
        <v>160</v>
      </c>
      <c r="L514" s="8" t="s">
        <v>3532</v>
      </c>
      <c r="M514" s="183">
        <v>45916.469444444447</v>
      </c>
      <c r="N514" s="183">
        <v>45916.746527777781</v>
      </c>
      <c r="O514" s="94" t="s">
        <v>1324</v>
      </c>
      <c r="P514" s="8" t="s">
        <v>1325</v>
      </c>
      <c r="Q514" s="8" t="s">
        <v>1464</v>
      </c>
      <c r="R514" s="8" t="s">
        <v>1465</v>
      </c>
      <c r="S514" s="94"/>
      <c r="T514" s="90"/>
      <c r="U514" s="8" t="s">
        <v>1328</v>
      </c>
      <c r="V514" s="8" t="s">
        <v>3533</v>
      </c>
      <c r="W514" s="8" t="s">
        <v>165</v>
      </c>
      <c r="X514" s="8" t="s">
        <v>3193</v>
      </c>
      <c r="Y514" s="8" t="s">
        <v>25</v>
      </c>
      <c r="Z514" s="8" t="s">
        <v>177</v>
      </c>
      <c r="AA514" s="8" t="s">
        <v>1384</v>
      </c>
      <c r="AB514" s="8">
        <v>1</v>
      </c>
      <c r="AC514" s="8">
        <v>0</v>
      </c>
      <c r="AD514" s="86">
        <f>IF(W514="SOPORTE_TELEFÓNICO",'BASE LIQUIDACION REDEBAN 2025'!$B$19,IF(W514="ENVÍO",'BASE LIQUIDACION REDEBAN 2025'!$C$2,IF(Y514="TIPO I",'BASE LIQUIDACION REDEBAN 2025'!$C$2,IF(Y514="TIPO II",'BASE LIQUIDACION REDEBAN 2025'!$C$3,IF(Y514="TIPO III",'BASE LIQUIDACION REDEBAN 2025'!$C$4,IF(Y514="TIPO IV",'BASE LIQUIDACION REDEBAN 2025'!$C$5,IF(Z514="AEREO",'BASE LIQUIDACION REDEBAN 2025'!$B$6,'BASE LIQUIDACION REDEBAN 2025'!$C$5)))))))</f>
        <v>65960.072302</v>
      </c>
      <c r="AE514" s="86">
        <f>IF(OR(W514="SOPORTE_TELEFÓNICO",W514="ENVÍO"),0,IF(Y514="TIPO I",'BASE LIQUIDACION REDEBAN 2025'!$B$10,IF(Y514="TIPO II",'BASE LIQUIDACION REDEBAN 2025'!$B$11,IF(Y514="TIPO III",'BASE LIQUIDACION REDEBAN 2025'!$B$12,'BASE LIQUIDACION REDEBAN 2025'!$B$13))))</f>
        <v>75096.394270399993</v>
      </c>
      <c r="AF514" s="86">
        <f t="shared" si="7"/>
        <v>65960.072302</v>
      </c>
      <c r="AG514" s="141"/>
      <c r="AH514" s="141"/>
    </row>
    <row r="515" spans="1:34" s="78" customFormat="1" ht="13.15">
      <c r="A515" s="8" t="s">
        <v>90</v>
      </c>
      <c r="B515" s="94" t="str">
        <f>VLOOKUP(A515,'CENTRO DE COSTOS'!A:D,4,FALSE)</f>
        <v>JUAN SEBASTIÁN RÍOS CASTRILLÓN</v>
      </c>
      <c r="C515" s="94" t="str">
        <f>VLOOKUP(A515,'CENTRO DE COSTOS'!A:D,2,FALSE)</f>
        <v>0004-0005</v>
      </c>
      <c r="D515" s="8">
        <v>5088</v>
      </c>
      <c r="E515" s="8">
        <v>2747835</v>
      </c>
      <c r="F515" s="8">
        <v>81342</v>
      </c>
      <c r="G515" s="94" t="s">
        <v>1977</v>
      </c>
      <c r="H515" s="8" t="s">
        <v>249</v>
      </c>
      <c r="I515" s="8" t="s">
        <v>384</v>
      </c>
      <c r="J515" s="8" t="s">
        <v>390</v>
      </c>
      <c r="K515" s="8" t="s">
        <v>160</v>
      </c>
      <c r="L515" s="8" t="s">
        <v>3534</v>
      </c>
      <c r="M515" s="183">
        <v>45916.468055555553</v>
      </c>
      <c r="N515" s="183">
        <v>45916.745138888888</v>
      </c>
      <c r="O515" s="94" t="s">
        <v>1324</v>
      </c>
      <c r="P515" s="8" t="s">
        <v>1325</v>
      </c>
      <c r="Q515" s="8" t="s">
        <v>1351</v>
      </c>
      <c r="R515" s="8" t="s">
        <v>1689</v>
      </c>
      <c r="S515" s="94"/>
      <c r="T515" s="90"/>
      <c r="U515" s="8" t="s">
        <v>1328</v>
      </c>
      <c r="V515" s="8" t="s">
        <v>3535</v>
      </c>
      <c r="W515" s="8" t="s">
        <v>165</v>
      </c>
      <c r="X515" s="8" t="s">
        <v>393</v>
      </c>
      <c r="Y515" s="8" t="s">
        <v>25</v>
      </c>
      <c r="Z515" s="8" t="s">
        <v>177</v>
      </c>
      <c r="AA515" s="8" t="s">
        <v>1384</v>
      </c>
      <c r="AB515" s="8">
        <v>1</v>
      </c>
      <c r="AC515" s="8">
        <v>0</v>
      </c>
      <c r="AD515" s="86">
        <f>IF(W515="SOPORTE_TELEFÓNICO",'BASE LIQUIDACION REDEBAN 2025'!$B$19,IF(W515="ENVÍO",'BASE LIQUIDACION REDEBAN 2025'!$C$2,IF(Y515="TIPO I",'BASE LIQUIDACION REDEBAN 2025'!$C$2,IF(Y515="TIPO II",'BASE LIQUIDACION REDEBAN 2025'!$C$3,IF(Y515="TIPO III",'BASE LIQUIDACION REDEBAN 2025'!$C$4,IF(Y515="TIPO IV",'BASE LIQUIDACION REDEBAN 2025'!$C$5,IF(Z515="AEREO",'BASE LIQUIDACION REDEBAN 2025'!$B$6,'BASE LIQUIDACION REDEBAN 2025'!$C$5)))))))</f>
        <v>65960.072302</v>
      </c>
      <c r="AE515" s="86">
        <f>IF(OR(W515="SOPORTE_TELEFÓNICO",W515="ENVÍO"),0,IF(Y515="TIPO I",'BASE LIQUIDACION REDEBAN 2025'!$B$10,IF(Y515="TIPO II",'BASE LIQUIDACION REDEBAN 2025'!$B$11,IF(Y515="TIPO III",'BASE LIQUIDACION REDEBAN 2025'!$B$12,'BASE LIQUIDACION REDEBAN 2025'!$B$13))))</f>
        <v>75096.394270399993</v>
      </c>
      <c r="AF515" s="86">
        <f t="shared" ref="AF515:AF578" si="8">IF(OR(W515="SOPORTE_TELEFÓNICO",W515="ENVÍO"),AD515,(AD515*AB515+AE515*AC515))</f>
        <v>65960.072302</v>
      </c>
      <c r="AG515" s="141"/>
      <c r="AH515" s="141"/>
    </row>
    <row r="516" spans="1:34" s="78" customFormat="1" ht="13.15">
      <c r="A516" s="8" t="s">
        <v>81</v>
      </c>
      <c r="B516" s="94" t="str">
        <f>VLOOKUP(A516,'CENTRO DE COSTOS'!A:D,4,FALSE)</f>
        <v>MIGUEL JULIÁN HERNÁNDEZ GUARÍN</v>
      </c>
      <c r="C516" s="94" t="str">
        <f>VLOOKUP(A516,'CENTRO DE COSTOS'!A:D,2,FALSE)</f>
        <v>0004-0008</v>
      </c>
      <c r="D516" s="8">
        <v>54001</v>
      </c>
      <c r="E516" s="8">
        <v>2747802</v>
      </c>
      <c r="F516" s="8">
        <v>57163</v>
      </c>
      <c r="G516" s="94" t="s">
        <v>1977</v>
      </c>
      <c r="H516" s="8" t="s">
        <v>296</v>
      </c>
      <c r="I516" s="8" t="s">
        <v>81</v>
      </c>
      <c r="J516" s="8" t="s">
        <v>468</v>
      </c>
      <c r="K516" s="8" t="s">
        <v>160</v>
      </c>
      <c r="L516" s="8" t="s">
        <v>3536</v>
      </c>
      <c r="M516" s="183">
        <v>45916.460416666669</v>
      </c>
      <c r="N516" s="183">
        <v>45917.45</v>
      </c>
      <c r="O516" s="94" t="s">
        <v>1324</v>
      </c>
      <c r="P516" s="8" t="s">
        <v>1333</v>
      </c>
      <c r="Q516" s="8" t="s">
        <v>1423</v>
      </c>
      <c r="R516" s="8" t="s">
        <v>1341</v>
      </c>
      <c r="S516" s="94"/>
      <c r="T516" s="90"/>
      <c r="U516" s="8" t="s">
        <v>1328</v>
      </c>
      <c r="V516" s="8" t="s">
        <v>3537</v>
      </c>
      <c r="W516" s="8" t="s">
        <v>165</v>
      </c>
      <c r="X516" s="8" t="s">
        <v>3538</v>
      </c>
      <c r="Y516" s="8" t="s">
        <v>25</v>
      </c>
      <c r="Z516" s="8" t="s">
        <v>177</v>
      </c>
      <c r="AA516" s="8" t="s">
        <v>301</v>
      </c>
      <c r="AB516" s="8">
        <v>1</v>
      </c>
      <c r="AC516" s="8">
        <v>0</v>
      </c>
      <c r="AD516" s="86">
        <f>IF(W516="SOPORTE_TELEFÓNICO",'BASE LIQUIDACION REDEBAN 2025'!$B$19,IF(W516="ENVÍO",'BASE LIQUIDACION REDEBAN 2025'!$C$2,IF(Y516="TIPO I",'BASE LIQUIDACION REDEBAN 2025'!$C$2,IF(Y516="TIPO II",'BASE LIQUIDACION REDEBAN 2025'!$C$3,IF(Y516="TIPO III",'BASE LIQUIDACION REDEBAN 2025'!$C$4,IF(Y516="TIPO IV",'BASE LIQUIDACION REDEBAN 2025'!$C$5,IF(Z516="AEREO",'BASE LIQUIDACION REDEBAN 2025'!$B$6,'BASE LIQUIDACION REDEBAN 2025'!$C$5)))))))</f>
        <v>65960.072302</v>
      </c>
      <c r="AE516" s="86">
        <f>IF(OR(W516="SOPORTE_TELEFÓNICO",W516="ENVÍO"),0,IF(Y516="TIPO I",'BASE LIQUIDACION REDEBAN 2025'!$B$10,IF(Y516="TIPO II",'BASE LIQUIDACION REDEBAN 2025'!$B$11,IF(Y516="TIPO III",'BASE LIQUIDACION REDEBAN 2025'!$B$12,'BASE LIQUIDACION REDEBAN 2025'!$B$13))))</f>
        <v>75096.394270399993</v>
      </c>
      <c r="AF516" s="86">
        <f t="shared" si="8"/>
        <v>65960.072302</v>
      </c>
      <c r="AG516" s="141"/>
      <c r="AH516" s="141"/>
    </row>
    <row r="517" spans="1:34" s="78" customFormat="1" ht="13.15">
      <c r="A517" s="8" t="s">
        <v>90</v>
      </c>
      <c r="B517" s="94" t="str">
        <f>VLOOKUP(A517,'CENTRO DE COSTOS'!A:D,4,FALSE)</f>
        <v>JUAN SEBASTIÁN RÍOS CASTRILLÓN</v>
      </c>
      <c r="C517" s="94" t="str">
        <f>VLOOKUP(A517,'CENTRO DE COSTOS'!A:D,2,FALSE)</f>
        <v>0004-0005</v>
      </c>
      <c r="D517" s="8">
        <v>5001</v>
      </c>
      <c r="E517" s="8">
        <v>2747638</v>
      </c>
      <c r="F517" s="8">
        <v>32245</v>
      </c>
      <c r="G517" s="94" t="s">
        <v>1977</v>
      </c>
      <c r="H517" s="8" t="s">
        <v>249</v>
      </c>
      <c r="I517" s="8" t="s">
        <v>90</v>
      </c>
      <c r="J517" s="8" t="s">
        <v>3539</v>
      </c>
      <c r="K517" s="8" t="s">
        <v>160</v>
      </c>
      <c r="L517" s="8" t="s">
        <v>3540</v>
      </c>
      <c r="M517" s="183">
        <v>45916.456944444442</v>
      </c>
      <c r="N517" s="183">
        <v>45916.743055555547</v>
      </c>
      <c r="O517" s="94" t="s">
        <v>1324</v>
      </c>
      <c r="P517" s="8" t="s">
        <v>1333</v>
      </c>
      <c r="Q517" s="8" t="s">
        <v>1368</v>
      </c>
      <c r="R517" s="8" t="s">
        <v>1341</v>
      </c>
      <c r="S517" s="94"/>
      <c r="T517" s="90"/>
      <c r="U517" s="8" t="s">
        <v>1328</v>
      </c>
      <c r="V517" s="8" t="s">
        <v>3541</v>
      </c>
      <c r="W517" s="8" t="s">
        <v>165</v>
      </c>
      <c r="X517" s="8" t="s">
        <v>3542</v>
      </c>
      <c r="Y517" s="8" t="s">
        <v>25</v>
      </c>
      <c r="Z517" s="8" t="s">
        <v>177</v>
      </c>
      <c r="AA517" s="8" t="s">
        <v>988</v>
      </c>
      <c r="AB517" s="8">
        <v>1</v>
      </c>
      <c r="AC517" s="8">
        <v>0</v>
      </c>
      <c r="AD517" s="86">
        <f>IF(W517="SOPORTE_TELEFÓNICO",'BASE LIQUIDACION REDEBAN 2025'!$B$19,IF(W517="ENVÍO",'BASE LIQUIDACION REDEBAN 2025'!$C$2,IF(Y517="TIPO I",'BASE LIQUIDACION REDEBAN 2025'!$C$2,IF(Y517="TIPO II",'BASE LIQUIDACION REDEBAN 2025'!$C$3,IF(Y517="TIPO III",'BASE LIQUIDACION REDEBAN 2025'!$C$4,IF(Y517="TIPO IV",'BASE LIQUIDACION REDEBAN 2025'!$C$5,IF(Z517="AEREO",'BASE LIQUIDACION REDEBAN 2025'!$B$6,'BASE LIQUIDACION REDEBAN 2025'!$C$5)))))))</f>
        <v>65960.072302</v>
      </c>
      <c r="AE517" s="86">
        <f>IF(OR(W517="SOPORTE_TELEFÓNICO",W517="ENVÍO"),0,IF(Y517="TIPO I",'BASE LIQUIDACION REDEBAN 2025'!$B$10,IF(Y517="TIPO II",'BASE LIQUIDACION REDEBAN 2025'!$B$11,IF(Y517="TIPO III",'BASE LIQUIDACION REDEBAN 2025'!$B$12,'BASE LIQUIDACION REDEBAN 2025'!$B$13))))</f>
        <v>75096.394270399993</v>
      </c>
      <c r="AF517" s="86">
        <f t="shared" si="8"/>
        <v>65960.072302</v>
      </c>
      <c r="AG517" s="141"/>
      <c r="AH517" s="141"/>
    </row>
    <row r="518" spans="1:34" s="78" customFormat="1" ht="13.15">
      <c r="A518" s="8" t="s">
        <v>68</v>
      </c>
      <c r="B518" s="94" t="str">
        <f>VLOOKUP(A518,'CENTRO DE COSTOS'!A:D,4,FALSE)</f>
        <v>WILLIAM ASDRUBAL ROZO ROZO</v>
      </c>
      <c r="C518" s="94" t="str">
        <f>VLOOKUP(A518,'CENTRO DE COSTOS'!A:D,2,FALSE)</f>
        <v>0004-0004</v>
      </c>
      <c r="D518" s="8">
        <v>11001</v>
      </c>
      <c r="E518" s="8">
        <v>2747249</v>
      </c>
      <c r="F518" s="8">
        <v>74355</v>
      </c>
      <c r="G518" s="94" t="s">
        <v>1977</v>
      </c>
      <c r="H518" s="8" t="s">
        <v>417</v>
      </c>
      <c r="I518" s="8" t="s">
        <v>68</v>
      </c>
      <c r="J518" s="8" t="s">
        <v>3543</v>
      </c>
      <c r="K518" s="8" t="s">
        <v>160</v>
      </c>
      <c r="L518" s="8" t="s">
        <v>3544</v>
      </c>
      <c r="M518" s="183">
        <v>45916.43472222222</v>
      </c>
      <c r="N518" s="183">
        <v>45917.432638888888</v>
      </c>
      <c r="O518" s="94" t="s">
        <v>1324</v>
      </c>
      <c r="P518" s="8" t="s">
        <v>1333</v>
      </c>
      <c r="Q518" s="8" t="s">
        <v>1362</v>
      </c>
      <c r="R518" s="8" t="s">
        <v>1340</v>
      </c>
      <c r="S518" s="94"/>
      <c r="T518" s="90"/>
      <c r="U518" s="8" t="s">
        <v>1328</v>
      </c>
      <c r="V518" s="8" t="s">
        <v>3545</v>
      </c>
      <c r="W518" s="8" t="s">
        <v>165</v>
      </c>
      <c r="X518" s="8" t="s">
        <v>3546</v>
      </c>
      <c r="Y518" s="8" t="s">
        <v>25</v>
      </c>
      <c r="Z518" s="8" t="s">
        <v>177</v>
      </c>
      <c r="AA518" s="8" t="s">
        <v>541</v>
      </c>
      <c r="AB518" s="8">
        <v>1</v>
      </c>
      <c r="AC518" s="8">
        <v>0</v>
      </c>
      <c r="AD518" s="86">
        <f>IF(W518="SOPORTE_TELEFÓNICO",'BASE LIQUIDACION REDEBAN 2025'!$B$19,IF(W518="ENVÍO",'BASE LIQUIDACION REDEBAN 2025'!$C$2,IF(Y518="TIPO I",'BASE LIQUIDACION REDEBAN 2025'!$C$2,IF(Y518="TIPO II",'BASE LIQUIDACION REDEBAN 2025'!$C$3,IF(Y518="TIPO III",'BASE LIQUIDACION REDEBAN 2025'!$C$4,IF(Y518="TIPO IV",'BASE LIQUIDACION REDEBAN 2025'!$C$5,IF(Z518="AEREO",'BASE LIQUIDACION REDEBAN 2025'!$B$6,'BASE LIQUIDACION REDEBAN 2025'!$C$5)))))))</f>
        <v>65960.072302</v>
      </c>
      <c r="AE518" s="86">
        <f>IF(OR(W518="SOPORTE_TELEFÓNICO",W518="ENVÍO"),0,IF(Y518="TIPO I",'BASE LIQUIDACION REDEBAN 2025'!$B$10,IF(Y518="TIPO II",'BASE LIQUIDACION REDEBAN 2025'!$B$11,IF(Y518="TIPO III",'BASE LIQUIDACION REDEBAN 2025'!$B$12,'BASE LIQUIDACION REDEBAN 2025'!$B$13))))</f>
        <v>75096.394270399993</v>
      </c>
      <c r="AF518" s="86">
        <f t="shared" si="8"/>
        <v>65960.072302</v>
      </c>
      <c r="AG518" s="141"/>
      <c r="AH518" s="141"/>
    </row>
    <row r="519" spans="1:34" s="78" customFormat="1" ht="13.15">
      <c r="A519" s="8" t="s">
        <v>94</v>
      </c>
      <c r="B519" s="94" t="str">
        <f>VLOOKUP(A519,'CENTRO DE COSTOS'!A:D,4,FALSE)</f>
        <v>DIEGO FERNANDO HENAO CARDONA</v>
      </c>
      <c r="C519" s="94" t="str">
        <f>VLOOKUP(A519,'CENTRO DE COSTOS'!A:D,2,FALSE)</f>
        <v>0004-0002</v>
      </c>
      <c r="D519" s="8">
        <v>66400</v>
      </c>
      <c r="E519" s="8">
        <v>2747166</v>
      </c>
      <c r="F519" s="8">
        <v>23461</v>
      </c>
      <c r="G519" s="94" t="s">
        <v>1977</v>
      </c>
      <c r="H519" s="8" t="s">
        <v>186</v>
      </c>
      <c r="I519" s="8" t="s">
        <v>1137</v>
      </c>
      <c r="J519" s="8" t="s">
        <v>3547</v>
      </c>
      <c r="K519" s="8" t="s">
        <v>160</v>
      </c>
      <c r="L519" s="8" t="s">
        <v>3548</v>
      </c>
      <c r="M519" s="183">
        <v>45916.433333333327</v>
      </c>
      <c r="N519" s="183">
        <v>45916.729166666657</v>
      </c>
      <c r="O519" s="94" t="s">
        <v>1324</v>
      </c>
      <c r="P519" s="8" t="s">
        <v>1333</v>
      </c>
      <c r="Q519" s="8" t="s">
        <v>1326</v>
      </c>
      <c r="R519" s="8" t="s">
        <v>1470</v>
      </c>
      <c r="S519" s="94"/>
      <c r="T519" s="90"/>
      <c r="U519" s="8" t="s">
        <v>1328</v>
      </c>
      <c r="V519" s="8" t="s">
        <v>3549</v>
      </c>
      <c r="W519" s="8" t="s">
        <v>165</v>
      </c>
      <c r="X519" s="8" t="s">
        <v>3550</v>
      </c>
      <c r="Y519" s="8" t="s">
        <v>25</v>
      </c>
      <c r="Z519" s="8" t="s">
        <v>177</v>
      </c>
      <c r="AA519" s="8" t="s">
        <v>191</v>
      </c>
      <c r="AB519" s="8">
        <v>1</v>
      </c>
      <c r="AC519" s="8">
        <v>0</v>
      </c>
      <c r="AD519" s="86">
        <f>IF(W519="SOPORTE_TELEFÓNICO",'BASE LIQUIDACION REDEBAN 2025'!$B$19,IF(W519="ENVÍO",'BASE LIQUIDACION REDEBAN 2025'!$C$2,IF(Y519="TIPO I",'BASE LIQUIDACION REDEBAN 2025'!$C$2,IF(Y519="TIPO II",'BASE LIQUIDACION REDEBAN 2025'!$C$3,IF(Y519="TIPO III",'BASE LIQUIDACION REDEBAN 2025'!$C$4,IF(Y519="TIPO IV",'BASE LIQUIDACION REDEBAN 2025'!$C$5,IF(Z519="AEREO",'BASE LIQUIDACION REDEBAN 2025'!$B$6,'BASE LIQUIDACION REDEBAN 2025'!$C$5)))))))</f>
        <v>65960.072302</v>
      </c>
      <c r="AE519" s="86">
        <f>IF(OR(W519="SOPORTE_TELEFÓNICO",W519="ENVÍO"),0,IF(Y519="TIPO I",'BASE LIQUIDACION REDEBAN 2025'!$B$10,IF(Y519="TIPO II",'BASE LIQUIDACION REDEBAN 2025'!$B$11,IF(Y519="TIPO III",'BASE LIQUIDACION REDEBAN 2025'!$B$12,'BASE LIQUIDACION REDEBAN 2025'!$B$13))))</f>
        <v>75096.394270399993</v>
      </c>
      <c r="AF519" s="86">
        <f t="shared" si="8"/>
        <v>65960.072302</v>
      </c>
      <c r="AG519" s="141"/>
      <c r="AH519" s="141"/>
    </row>
    <row r="520" spans="1:34" s="78" customFormat="1" ht="13.15">
      <c r="A520" s="8" t="s">
        <v>90</v>
      </c>
      <c r="B520" s="94" t="str">
        <f>VLOOKUP(A520,'CENTRO DE COSTOS'!A:D,4,FALSE)</f>
        <v>JUAN SEBASTIÁN RÍOS CASTRILLÓN</v>
      </c>
      <c r="C520" s="94" t="str">
        <f>VLOOKUP(A520,'CENTRO DE COSTOS'!A:D,2,FALSE)</f>
        <v>0004-0005</v>
      </c>
      <c r="D520" s="8">
        <v>5001</v>
      </c>
      <c r="E520" s="8">
        <v>2747071</v>
      </c>
      <c r="F520" s="8">
        <v>17520</v>
      </c>
      <c r="G520" s="94" t="s">
        <v>1977</v>
      </c>
      <c r="H520" s="8" t="s">
        <v>249</v>
      </c>
      <c r="I520" s="8" t="s">
        <v>90</v>
      </c>
      <c r="J520" s="8" t="s">
        <v>3551</v>
      </c>
      <c r="K520" s="8" t="s">
        <v>160</v>
      </c>
      <c r="L520" s="8" t="s">
        <v>3552</v>
      </c>
      <c r="M520" s="183">
        <v>45916.425694444442</v>
      </c>
      <c r="N520" s="183">
        <v>45916.723611111112</v>
      </c>
      <c r="O520" s="94" t="s">
        <v>1324</v>
      </c>
      <c r="P520" s="8" t="s">
        <v>1333</v>
      </c>
      <c r="Q520" s="8" t="s">
        <v>1375</v>
      </c>
      <c r="R520" s="8" t="s">
        <v>1444</v>
      </c>
      <c r="S520" s="94"/>
      <c r="T520" s="90"/>
      <c r="U520" s="8" t="s">
        <v>1328</v>
      </c>
      <c r="V520" s="8" t="s">
        <v>3553</v>
      </c>
      <c r="W520" s="8" t="s">
        <v>165</v>
      </c>
      <c r="X520" s="8" t="s">
        <v>3554</v>
      </c>
      <c r="Y520" s="8" t="s">
        <v>25</v>
      </c>
      <c r="Z520" s="8" t="s">
        <v>177</v>
      </c>
      <c r="AA520" s="8" t="s">
        <v>804</v>
      </c>
      <c r="AB520" s="8">
        <v>1</v>
      </c>
      <c r="AC520" s="8">
        <v>0</v>
      </c>
      <c r="AD520" s="86">
        <f>IF(W520="SOPORTE_TELEFÓNICO",'BASE LIQUIDACION REDEBAN 2025'!$B$19,IF(W520="ENVÍO",'BASE LIQUIDACION REDEBAN 2025'!$C$2,IF(Y520="TIPO I",'BASE LIQUIDACION REDEBAN 2025'!$C$2,IF(Y520="TIPO II",'BASE LIQUIDACION REDEBAN 2025'!$C$3,IF(Y520="TIPO III",'BASE LIQUIDACION REDEBAN 2025'!$C$4,IF(Y520="TIPO IV",'BASE LIQUIDACION REDEBAN 2025'!$C$5,IF(Z520="AEREO",'BASE LIQUIDACION REDEBAN 2025'!$B$6,'BASE LIQUIDACION REDEBAN 2025'!$C$5)))))))</f>
        <v>65960.072302</v>
      </c>
      <c r="AE520" s="86">
        <f>IF(OR(W520="SOPORTE_TELEFÓNICO",W520="ENVÍO"),0,IF(Y520="TIPO I",'BASE LIQUIDACION REDEBAN 2025'!$B$10,IF(Y520="TIPO II",'BASE LIQUIDACION REDEBAN 2025'!$B$11,IF(Y520="TIPO III",'BASE LIQUIDACION REDEBAN 2025'!$B$12,'BASE LIQUIDACION REDEBAN 2025'!$B$13))))</f>
        <v>75096.394270399993</v>
      </c>
      <c r="AF520" s="86">
        <f t="shared" si="8"/>
        <v>65960.072302</v>
      </c>
      <c r="AG520" s="141"/>
      <c r="AH520" s="141"/>
    </row>
    <row r="521" spans="1:34" s="78" customFormat="1" ht="13.15">
      <c r="A521" s="8" t="s">
        <v>76</v>
      </c>
      <c r="B521" s="94" t="str">
        <f>VLOOKUP(A521,'CENTRO DE COSTOS'!A:D,4,FALSE)</f>
        <v>DIEGO FERNANDO HENAO CARDONA</v>
      </c>
      <c r="C521" s="94" t="str">
        <f>VLOOKUP(A521,'CENTRO DE COSTOS'!A:D,2,FALSE)</f>
        <v>0004-0003</v>
      </c>
      <c r="D521" s="8">
        <v>76001</v>
      </c>
      <c r="E521" s="8">
        <v>2747001</v>
      </c>
      <c r="F521" s="8">
        <v>61239</v>
      </c>
      <c r="G521" s="94" t="s">
        <v>1977</v>
      </c>
      <c r="H521" s="8" t="s">
        <v>232</v>
      </c>
      <c r="I521" s="8" t="s">
        <v>76</v>
      </c>
      <c r="J521" s="8" t="s">
        <v>3555</v>
      </c>
      <c r="K521" s="8" t="s">
        <v>160</v>
      </c>
      <c r="L521" s="8" t="s">
        <v>3556</v>
      </c>
      <c r="M521" s="183">
        <v>45916.414583333331</v>
      </c>
      <c r="N521" s="183">
        <v>45916.720833333333</v>
      </c>
      <c r="O521" s="94" t="s">
        <v>1324</v>
      </c>
      <c r="P521" s="8" t="s">
        <v>1333</v>
      </c>
      <c r="Q521" s="8" t="s">
        <v>1334</v>
      </c>
      <c r="R521" s="8" t="s">
        <v>1340</v>
      </c>
      <c r="S521" s="94"/>
      <c r="T521" s="90"/>
      <c r="U521" s="8" t="s">
        <v>1328</v>
      </c>
      <c r="V521" s="8" t="s">
        <v>3557</v>
      </c>
      <c r="W521" s="8" t="s">
        <v>165</v>
      </c>
      <c r="X521" s="8" t="s">
        <v>3558</v>
      </c>
      <c r="Y521" s="8" t="s">
        <v>25</v>
      </c>
      <c r="Z521" s="8" t="s">
        <v>177</v>
      </c>
      <c r="AA521" s="8" t="s">
        <v>1200</v>
      </c>
      <c r="AB521" s="8">
        <v>1</v>
      </c>
      <c r="AC521" s="8">
        <v>0</v>
      </c>
      <c r="AD521" s="86">
        <f>IF(W521="SOPORTE_TELEFÓNICO",'BASE LIQUIDACION REDEBAN 2025'!$B$19,IF(W521="ENVÍO",'BASE LIQUIDACION REDEBAN 2025'!$C$2,IF(Y521="TIPO I",'BASE LIQUIDACION REDEBAN 2025'!$C$2,IF(Y521="TIPO II",'BASE LIQUIDACION REDEBAN 2025'!$C$3,IF(Y521="TIPO III",'BASE LIQUIDACION REDEBAN 2025'!$C$4,IF(Y521="TIPO IV",'BASE LIQUIDACION REDEBAN 2025'!$C$5,IF(Z521="AEREO",'BASE LIQUIDACION REDEBAN 2025'!$B$6,'BASE LIQUIDACION REDEBAN 2025'!$C$5)))))))</f>
        <v>65960.072302</v>
      </c>
      <c r="AE521" s="86">
        <f>IF(OR(W521="SOPORTE_TELEFÓNICO",W521="ENVÍO"),0,IF(Y521="TIPO I",'BASE LIQUIDACION REDEBAN 2025'!$B$10,IF(Y521="TIPO II",'BASE LIQUIDACION REDEBAN 2025'!$B$11,IF(Y521="TIPO III",'BASE LIQUIDACION REDEBAN 2025'!$B$12,'BASE LIQUIDACION REDEBAN 2025'!$B$13))))</f>
        <v>75096.394270399993</v>
      </c>
      <c r="AF521" s="86">
        <f t="shared" si="8"/>
        <v>65960.072302</v>
      </c>
      <c r="AG521" s="141"/>
      <c r="AH521" s="141"/>
    </row>
    <row r="522" spans="1:34" s="78" customFormat="1" ht="13.15">
      <c r="A522" s="8" t="s">
        <v>90</v>
      </c>
      <c r="B522" s="94" t="str">
        <f>VLOOKUP(A522,'CENTRO DE COSTOS'!A:D,4,FALSE)</f>
        <v>JUAN SEBASTIÁN RÍOS CASTRILLÓN</v>
      </c>
      <c r="C522" s="94" t="str">
        <f>VLOOKUP(A522,'CENTRO DE COSTOS'!A:D,2,FALSE)</f>
        <v>0004-0005</v>
      </c>
      <c r="D522" s="8">
        <v>5318</v>
      </c>
      <c r="E522" s="8">
        <v>2746647</v>
      </c>
      <c r="F522" s="8">
        <v>12519</v>
      </c>
      <c r="G522" s="94" t="s">
        <v>1977</v>
      </c>
      <c r="H522" s="8" t="s">
        <v>249</v>
      </c>
      <c r="I522" s="8" t="s">
        <v>1474</v>
      </c>
      <c r="J522" s="8" t="s">
        <v>3559</v>
      </c>
      <c r="K522" s="8" t="s">
        <v>160</v>
      </c>
      <c r="L522" s="8" t="s">
        <v>3560</v>
      </c>
      <c r="M522" s="183">
        <v>45916.413194444453</v>
      </c>
      <c r="N522" s="183">
        <v>45917.463888888888</v>
      </c>
      <c r="O522" s="94" t="s">
        <v>1324</v>
      </c>
      <c r="P522" s="8" t="s">
        <v>1333</v>
      </c>
      <c r="Q522" s="8" t="s">
        <v>1326</v>
      </c>
      <c r="R522" s="8" t="s">
        <v>1470</v>
      </c>
      <c r="S522" s="94"/>
      <c r="T522" s="90"/>
      <c r="U522" s="8" t="s">
        <v>1328</v>
      </c>
      <c r="V522" s="8" t="s">
        <v>3561</v>
      </c>
      <c r="W522" s="8" t="s">
        <v>165</v>
      </c>
      <c r="X522" s="8" t="s">
        <v>3562</v>
      </c>
      <c r="Y522" s="8" t="s">
        <v>28</v>
      </c>
      <c r="Z522" s="8" t="s">
        <v>177</v>
      </c>
      <c r="AA522" s="8" t="s">
        <v>374</v>
      </c>
      <c r="AB522" s="8">
        <v>1</v>
      </c>
      <c r="AC522" s="8">
        <v>0</v>
      </c>
      <c r="AD522" s="86">
        <f>IF(W522="SOPORTE_TELEFÓNICO",'BASE LIQUIDACION REDEBAN 2025'!$B$19,IF(W522="ENVÍO",'BASE LIQUIDACION REDEBAN 2025'!$C$2,IF(Y522="TIPO I",'BASE LIQUIDACION REDEBAN 2025'!$C$2,IF(Y522="TIPO II",'BASE LIQUIDACION REDEBAN 2025'!$C$3,IF(Y522="TIPO III",'BASE LIQUIDACION REDEBAN 2025'!$C$4,IF(Y522="TIPO IV",'BASE LIQUIDACION REDEBAN 2025'!$C$5,IF(Z522="AEREO",'BASE LIQUIDACION REDEBAN 2025'!$B$6,'BASE LIQUIDACION REDEBAN 2025'!$C$5)))))))</f>
        <v>144967.87232000002</v>
      </c>
      <c r="AE522" s="86">
        <f>IF(OR(W522="SOPORTE_TELEFÓNICO",W522="ENVÍO"),0,IF(Y522="TIPO I",'BASE LIQUIDACION REDEBAN 2025'!$B$10,IF(Y522="TIPO II",'BASE LIQUIDACION REDEBAN 2025'!$B$11,IF(Y522="TIPO III",'BASE LIQUIDACION REDEBAN 2025'!$B$12,'BASE LIQUIDACION REDEBAN 2025'!$B$13))))</f>
        <v>140395.6348884</v>
      </c>
      <c r="AF522" s="86">
        <f t="shared" si="8"/>
        <v>144967.87232000002</v>
      </c>
      <c r="AG522" s="141"/>
      <c r="AH522" s="141"/>
    </row>
    <row r="523" spans="1:34" s="78" customFormat="1" ht="13.15">
      <c r="A523" s="8" t="s">
        <v>91</v>
      </c>
      <c r="B523" s="94" t="str">
        <f>VLOOKUP(A523,'CENTRO DE COSTOS'!A:D,4,FALSE)</f>
        <v>JOSE MAURICIO HERNANDEZ ROJAS</v>
      </c>
      <c r="C523" s="94" t="str">
        <f>VLOOKUP(A523,'CENTRO DE COSTOS'!A:D,2,FALSE)</f>
        <v>0004-0001</v>
      </c>
      <c r="D523" s="8">
        <v>23001</v>
      </c>
      <c r="E523" s="8">
        <v>2746621</v>
      </c>
      <c r="F523" s="8">
        <v>68962</v>
      </c>
      <c r="G523" s="94" t="s">
        <v>1977</v>
      </c>
      <c r="H523" s="8" t="s">
        <v>193</v>
      </c>
      <c r="I523" s="8" t="s">
        <v>91</v>
      </c>
      <c r="J523" s="8" t="s">
        <v>3563</v>
      </c>
      <c r="K523" s="8" t="s">
        <v>160</v>
      </c>
      <c r="L523" s="8" t="s">
        <v>3564</v>
      </c>
      <c r="M523" s="183">
        <v>45916.395138888889</v>
      </c>
      <c r="N523" s="183">
        <v>45916.718055555553</v>
      </c>
      <c r="O523" s="94" t="s">
        <v>1324</v>
      </c>
      <c r="P523" s="8" t="s">
        <v>1333</v>
      </c>
      <c r="Q523" s="8" t="s">
        <v>1326</v>
      </c>
      <c r="R523" s="8" t="s">
        <v>1341</v>
      </c>
      <c r="S523" s="94"/>
      <c r="T523" s="90"/>
      <c r="U523" s="8" t="s">
        <v>1328</v>
      </c>
      <c r="V523" s="8" t="s">
        <v>3565</v>
      </c>
      <c r="W523" s="8" t="s">
        <v>165</v>
      </c>
      <c r="X523" s="8" t="s">
        <v>3566</v>
      </c>
      <c r="Y523" s="8" t="s">
        <v>25</v>
      </c>
      <c r="Z523" s="8" t="s">
        <v>177</v>
      </c>
      <c r="AA523" s="8" t="s">
        <v>1447</v>
      </c>
      <c r="AB523" s="8">
        <v>1</v>
      </c>
      <c r="AC523" s="8">
        <v>0</v>
      </c>
      <c r="AD523" s="86">
        <f>IF(W523="SOPORTE_TELEFÓNICO",'BASE LIQUIDACION REDEBAN 2025'!$B$19,IF(W523="ENVÍO",'BASE LIQUIDACION REDEBAN 2025'!$C$2,IF(Y523="TIPO I",'BASE LIQUIDACION REDEBAN 2025'!$C$2,IF(Y523="TIPO II",'BASE LIQUIDACION REDEBAN 2025'!$C$3,IF(Y523="TIPO III",'BASE LIQUIDACION REDEBAN 2025'!$C$4,IF(Y523="TIPO IV",'BASE LIQUIDACION REDEBAN 2025'!$C$5,IF(Z523="AEREO",'BASE LIQUIDACION REDEBAN 2025'!$B$6,'BASE LIQUIDACION REDEBAN 2025'!$C$5)))))))</f>
        <v>65960.072302</v>
      </c>
      <c r="AE523" s="86">
        <f>IF(OR(W523="SOPORTE_TELEFÓNICO",W523="ENVÍO"),0,IF(Y523="TIPO I",'BASE LIQUIDACION REDEBAN 2025'!$B$10,IF(Y523="TIPO II",'BASE LIQUIDACION REDEBAN 2025'!$B$11,IF(Y523="TIPO III",'BASE LIQUIDACION REDEBAN 2025'!$B$12,'BASE LIQUIDACION REDEBAN 2025'!$B$13))))</f>
        <v>75096.394270399993</v>
      </c>
      <c r="AF523" s="86">
        <f t="shared" si="8"/>
        <v>65960.072302</v>
      </c>
      <c r="AG523" s="141"/>
      <c r="AH523" s="141"/>
    </row>
    <row r="524" spans="1:34" s="78" customFormat="1" ht="13.15">
      <c r="A524" s="8" t="s">
        <v>96</v>
      </c>
      <c r="B524" s="94" t="str">
        <f>VLOOKUP(A524,'CENTRO DE COSTOS'!A:D,4,FALSE)</f>
        <v>JOSE MAURICIO HERNANDEZ ROJAS</v>
      </c>
      <c r="C524" s="94" t="str">
        <f>VLOOKUP(A524,'CENTRO DE COSTOS'!A:D,2,FALSE)</f>
        <v>0004-0001</v>
      </c>
      <c r="D524" s="8">
        <v>44090</v>
      </c>
      <c r="E524" s="8">
        <v>2746432</v>
      </c>
      <c r="F524" s="8">
        <v>38593</v>
      </c>
      <c r="G524" s="94" t="s">
        <v>1977</v>
      </c>
      <c r="H524" s="8" t="s">
        <v>706</v>
      </c>
      <c r="I524" s="8" t="s">
        <v>3567</v>
      </c>
      <c r="J524" s="8" t="s">
        <v>3568</v>
      </c>
      <c r="K524" s="8" t="s">
        <v>160</v>
      </c>
      <c r="L524" s="8" t="s">
        <v>3569</v>
      </c>
      <c r="M524" s="183">
        <v>45916.385416666657</v>
      </c>
      <c r="N524" s="183">
        <v>45917.569444444453</v>
      </c>
      <c r="O524" s="94" t="s">
        <v>1324</v>
      </c>
      <c r="P524" s="8" t="s">
        <v>1325</v>
      </c>
      <c r="Q524" s="8" t="s">
        <v>1684</v>
      </c>
      <c r="R524" s="8" t="s">
        <v>1684</v>
      </c>
      <c r="S524" s="94"/>
      <c r="T524" s="90"/>
      <c r="U524" s="8" t="s">
        <v>1328</v>
      </c>
      <c r="V524" s="8" t="s">
        <v>3570</v>
      </c>
      <c r="W524" s="8" t="s">
        <v>165</v>
      </c>
      <c r="X524" s="8" t="s">
        <v>3571</v>
      </c>
      <c r="Y524" s="8" t="s">
        <v>30</v>
      </c>
      <c r="Z524" s="8" t="s">
        <v>177</v>
      </c>
      <c r="AA524" s="8" t="s">
        <v>442</v>
      </c>
      <c r="AB524" s="8">
        <v>1</v>
      </c>
      <c r="AC524" s="8">
        <v>0</v>
      </c>
      <c r="AD524" s="86">
        <f>IF(W524="SOPORTE_TELEFÓNICO",'BASE LIQUIDACION REDEBAN 2025'!$B$19,IF(W524="ENVÍO",'BASE LIQUIDACION REDEBAN 2025'!$C$2,IF(Y524="TIPO I",'BASE LIQUIDACION REDEBAN 2025'!$C$2,IF(Y524="TIPO II",'BASE LIQUIDACION REDEBAN 2025'!$C$3,IF(Y524="TIPO III",'BASE LIQUIDACION REDEBAN 2025'!$C$4,IF(Y524="TIPO IV",'BASE LIQUIDACION REDEBAN 2025'!$C$5,IF(Z524="AEREO",'BASE LIQUIDACION REDEBAN 2025'!$B$6,'BASE LIQUIDACION REDEBAN 2025'!$C$5)))))))</f>
        <v>275728.78077800001</v>
      </c>
      <c r="AE524" s="86">
        <f>IF(OR(W524="SOPORTE_TELEFÓNICO",W524="ENVÍO"),0,IF(Y524="TIPO I",'BASE LIQUIDACION REDEBAN 2025'!$B$10,IF(Y524="TIPO II",'BASE LIQUIDACION REDEBAN 2025'!$B$11,IF(Y524="TIPO III",'BASE LIQUIDACION REDEBAN 2025'!$B$12,'BASE LIQUIDACION REDEBAN 2025'!$B$13))))</f>
        <v>196536.5258152</v>
      </c>
      <c r="AF524" s="86">
        <f t="shared" si="8"/>
        <v>275728.78077800001</v>
      </c>
      <c r="AG524" s="141"/>
      <c r="AH524" s="141"/>
    </row>
    <row r="525" spans="1:34" s="78" customFormat="1" ht="13.15">
      <c r="A525" s="8" t="s">
        <v>76</v>
      </c>
      <c r="B525" s="94" t="str">
        <f>VLOOKUP(A525,'CENTRO DE COSTOS'!A:D,4,FALSE)</f>
        <v>DIEGO FERNANDO HENAO CARDONA</v>
      </c>
      <c r="C525" s="94" t="str">
        <f>VLOOKUP(A525,'CENTRO DE COSTOS'!A:D,2,FALSE)</f>
        <v>0004-0003</v>
      </c>
      <c r="D525" s="8">
        <v>76834</v>
      </c>
      <c r="E525" s="8">
        <v>2746424</v>
      </c>
      <c r="F525" s="8">
        <v>76047</v>
      </c>
      <c r="G525" s="94" t="s">
        <v>1977</v>
      </c>
      <c r="H525" s="8" t="s">
        <v>232</v>
      </c>
      <c r="I525" s="8" t="s">
        <v>341</v>
      </c>
      <c r="J525" s="8" t="s">
        <v>3572</v>
      </c>
      <c r="K525" s="8" t="s">
        <v>160</v>
      </c>
      <c r="L525" s="8" t="s">
        <v>3573</v>
      </c>
      <c r="M525" s="183">
        <v>45916.383333333331</v>
      </c>
      <c r="N525" s="183">
        <v>45917.663194444453</v>
      </c>
      <c r="O525" s="94" t="s">
        <v>1324</v>
      </c>
      <c r="P525" s="8" t="s">
        <v>1333</v>
      </c>
      <c r="Q525" s="8" t="s">
        <v>1334</v>
      </c>
      <c r="R525" s="8" t="s">
        <v>1341</v>
      </c>
      <c r="S525" s="94"/>
      <c r="T525" s="90"/>
      <c r="U525" s="8" t="s">
        <v>1328</v>
      </c>
      <c r="V525" s="8" t="s">
        <v>3574</v>
      </c>
      <c r="W525" s="8" t="s">
        <v>165</v>
      </c>
      <c r="X525" s="8" t="s">
        <v>3575</v>
      </c>
      <c r="Y525" s="8" t="s">
        <v>28</v>
      </c>
      <c r="Z525" s="8" t="s">
        <v>177</v>
      </c>
      <c r="AA525" s="8" t="s">
        <v>1200</v>
      </c>
      <c r="AB525" s="8">
        <v>1</v>
      </c>
      <c r="AC525" s="8">
        <v>0</v>
      </c>
      <c r="AD525" s="86">
        <f>IF(W525="SOPORTE_TELEFÓNICO",'BASE LIQUIDACION REDEBAN 2025'!$B$19,IF(W525="ENVÍO",'BASE LIQUIDACION REDEBAN 2025'!$C$2,IF(Y525="TIPO I",'BASE LIQUIDACION REDEBAN 2025'!$C$2,IF(Y525="TIPO II",'BASE LIQUIDACION REDEBAN 2025'!$C$3,IF(Y525="TIPO III",'BASE LIQUIDACION REDEBAN 2025'!$C$4,IF(Y525="TIPO IV",'BASE LIQUIDACION REDEBAN 2025'!$C$5,IF(Z525="AEREO",'BASE LIQUIDACION REDEBAN 2025'!$B$6,'BASE LIQUIDACION REDEBAN 2025'!$C$5)))))))</f>
        <v>144967.87232000002</v>
      </c>
      <c r="AE525" s="86">
        <f>IF(OR(W525="SOPORTE_TELEFÓNICO",W525="ENVÍO"),0,IF(Y525="TIPO I",'BASE LIQUIDACION REDEBAN 2025'!$B$10,IF(Y525="TIPO II",'BASE LIQUIDACION REDEBAN 2025'!$B$11,IF(Y525="TIPO III",'BASE LIQUIDACION REDEBAN 2025'!$B$12,'BASE LIQUIDACION REDEBAN 2025'!$B$13))))</f>
        <v>140395.6348884</v>
      </c>
      <c r="AF525" s="86">
        <f t="shared" si="8"/>
        <v>144967.87232000002</v>
      </c>
      <c r="AG525" s="141"/>
      <c r="AH525" s="141"/>
    </row>
    <row r="526" spans="1:34" s="78" customFormat="1" ht="13.15">
      <c r="A526" s="8" t="s">
        <v>90</v>
      </c>
      <c r="B526" s="94" t="str">
        <f>VLOOKUP(A526,'CENTRO DE COSTOS'!A:D,4,FALSE)</f>
        <v>JUAN SEBASTIÁN RÍOS CASTRILLÓN</v>
      </c>
      <c r="C526" s="94" t="str">
        <f>VLOOKUP(A526,'CENTRO DE COSTOS'!A:D,2,FALSE)</f>
        <v>0004-0005</v>
      </c>
      <c r="D526" s="8">
        <v>15572</v>
      </c>
      <c r="E526" s="8">
        <v>2746359</v>
      </c>
      <c r="F526" s="8">
        <v>28118</v>
      </c>
      <c r="G526" s="94" t="s">
        <v>1977</v>
      </c>
      <c r="H526" s="8" t="s">
        <v>406</v>
      </c>
      <c r="I526" s="8" t="s">
        <v>3576</v>
      </c>
      <c r="J526" s="8" t="s">
        <v>3577</v>
      </c>
      <c r="K526" s="8" t="s">
        <v>160</v>
      </c>
      <c r="L526" s="8" t="s">
        <v>3578</v>
      </c>
      <c r="M526" s="183">
        <v>45916.381944444453</v>
      </c>
      <c r="N526" s="183">
        <v>45917.723611111112</v>
      </c>
      <c r="O526" s="94" t="s">
        <v>1324</v>
      </c>
      <c r="P526" s="8" t="s">
        <v>1333</v>
      </c>
      <c r="Q526" s="8" t="s">
        <v>1375</v>
      </c>
      <c r="R526" s="8" t="s">
        <v>1376</v>
      </c>
      <c r="S526" s="94"/>
      <c r="T526" s="90"/>
      <c r="U526" s="8" t="s">
        <v>1328</v>
      </c>
      <c r="V526" s="8" t="s">
        <v>3579</v>
      </c>
      <c r="W526" s="8" t="s">
        <v>165</v>
      </c>
      <c r="X526" s="8" t="s">
        <v>3580</v>
      </c>
      <c r="Y526" s="8" t="s">
        <v>32</v>
      </c>
      <c r="Z526" s="8" t="s">
        <v>177</v>
      </c>
      <c r="AA526" s="8" t="s">
        <v>988</v>
      </c>
      <c r="AB526" s="8">
        <v>1</v>
      </c>
      <c r="AC526" s="8">
        <v>0</v>
      </c>
      <c r="AD526" s="86">
        <f>IF(W526="SOPORTE_TELEFÓNICO",'BASE LIQUIDACION REDEBAN 2025'!$B$19,IF(W526="ENVÍO",'BASE LIQUIDACION REDEBAN 2025'!$C$2,IF(Y526="TIPO I",'BASE LIQUIDACION REDEBAN 2025'!$C$2,IF(Y526="TIPO II",'BASE LIQUIDACION REDEBAN 2025'!$C$3,IF(Y526="TIPO III",'BASE LIQUIDACION REDEBAN 2025'!$C$4,IF(Y526="TIPO IV",'BASE LIQUIDACION REDEBAN 2025'!$C$5,IF(Z526="AEREO",'BASE LIQUIDACION REDEBAN 2025'!$B$6,'BASE LIQUIDACION REDEBAN 2025'!$C$5)))))))</f>
        <v>479588.87655000004</v>
      </c>
      <c r="AE526" s="86">
        <f>IF(OR(W526="SOPORTE_TELEFÓNICO",W526="ENVÍO"),0,IF(Y526="TIPO I",'BASE LIQUIDACION REDEBAN 2025'!$B$10,IF(Y526="TIPO II",'BASE LIQUIDACION REDEBAN 2025'!$B$11,IF(Y526="TIPO III",'BASE LIQUIDACION REDEBAN 2025'!$B$12,'BASE LIQUIDACION REDEBAN 2025'!$B$13))))</f>
        <v>196536.5258152</v>
      </c>
      <c r="AF526" s="86">
        <f t="shared" si="8"/>
        <v>479588.87655000004</v>
      </c>
      <c r="AG526" s="141"/>
      <c r="AH526" s="141"/>
    </row>
    <row r="527" spans="1:34" s="78" customFormat="1" ht="13.15">
      <c r="A527" s="8" t="s">
        <v>81</v>
      </c>
      <c r="B527" s="94" t="str">
        <f>VLOOKUP(A527,'CENTRO DE COSTOS'!A:D,4,FALSE)</f>
        <v>MIGUEL JULIÁN HERNÁNDEZ GUARÍN</v>
      </c>
      <c r="C527" s="94" t="str">
        <f>VLOOKUP(A527,'CENTRO DE COSTOS'!A:D,2,FALSE)</f>
        <v>0004-0008</v>
      </c>
      <c r="D527" s="8">
        <v>54518</v>
      </c>
      <c r="E527" s="8">
        <v>2745765</v>
      </c>
      <c r="F527" s="8">
        <v>80954</v>
      </c>
      <c r="G527" s="94" t="s">
        <v>1977</v>
      </c>
      <c r="H527" s="8" t="s">
        <v>296</v>
      </c>
      <c r="I527" s="8" t="s">
        <v>3581</v>
      </c>
      <c r="J527" s="8" t="s">
        <v>3582</v>
      </c>
      <c r="K527" s="8" t="s">
        <v>160</v>
      </c>
      <c r="L527" s="8" t="s">
        <v>3583</v>
      </c>
      <c r="M527" s="183">
        <v>45916.351388888892</v>
      </c>
      <c r="N527" s="183">
        <v>45917.633333333331</v>
      </c>
      <c r="O527" s="94" t="s">
        <v>1324</v>
      </c>
      <c r="P527" s="8" t="s">
        <v>1333</v>
      </c>
      <c r="Q527" s="8" t="s">
        <v>1375</v>
      </c>
      <c r="R527" s="8" t="s">
        <v>1341</v>
      </c>
      <c r="S527" s="94"/>
      <c r="T527" s="90"/>
      <c r="U527" s="8" t="s">
        <v>1328</v>
      </c>
      <c r="V527" s="8" t="s">
        <v>3584</v>
      </c>
      <c r="W527" s="8" t="s">
        <v>165</v>
      </c>
      <c r="X527" s="8" t="s">
        <v>3585</v>
      </c>
      <c r="Y527" s="8" t="s">
        <v>30</v>
      </c>
      <c r="Z527" s="8" t="s">
        <v>177</v>
      </c>
      <c r="AA527" s="8" t="s">
        <v>466</v>
      </c>
      <c r="AB527" s="8">
        <v>1</v>
      </c>
      <c r="AC527" s="8">
        <v>0</v>
      </c>
      <c r="AD527" s="86">
        <f>IF(W527="SOPORTE_TELEFÓNICO",'BASE LIQUIDACION REDEBAN 2025'!$B$19,IF(W527="ENVÍO",'BASE LIQUIDACION REDEBAN 2025'!$C$2,IF(Y527="TIPO I",'BASE LIQUIDACION REDEBAN 2025'!$C$2,IF(Y527="TIPO II",'BASE LIQUIDACION REDEBAN 2025'!$C$3,IF(Y527="TIPO III",'BASE LIQUIDACION REDEBAN 2025'!$C$4,IF(Y527="TIPO IV",'BASE LIQUIDACION REDEBAN 2025'!$C$5,IF(Z527="AEREO",'BASE LIQUIDACION REDEBAN 2025'!$B$6,'BASE LIQUIDACION REDEBAN 2025'!$C$5)))))))</f>
        <v>275728.78077800001</v>
      </c>
      <c r="AE527" s="86">
        <f>IF(OR(W527="SOPORTE_TELEFÓNICO",W527="ENVÍO"),0,IF(Y527="TIPO I",'BASE LIQUIDACION REDEBAN 2025'!$B$10,IF(Y527="TIPO II",'BASE LIQUIDACION REDEBAN 2025'!$B$11,IF(Y527="TIPO III",'BASE LIQUIDACION REDEBAN 2025'!$B$12,'BASE LIQUIDACION REDEBAN 2025'!$B$13))))</f>
        <v>196536.5258152</v>
      </c>
      <c r="AF527" s="86">
        <f t="shared" si="8"/>
        <v>275728.78077800001</v>
      </c>
      <c r="AG527" s="141"/>
      <c r="AH527" s="141"/>
    </row>
    <row r="528" spans="1:34" s="78" customFormat="1" ht="13.15">
      <c r="A528" s="8" t="s">
        <v>64</v>
      </c>
      <c r="B528" s="94" t="str">
        <f>VLOOKUP(A528,'CENTRO DE COSTOS'!A:D,4,FALSE)</f>
        <v>JOSE MAURICIO HERNANDEZ ROJAS</v>
      </c>
      <c r="C528" s="94" t="str">
        <f>VLOOKUP(A528,'CENTRO DE COSTOS'!A:D,2,FALSE)</f>
        <v>0004-0001</v>
      </c>
      <c r="D528" s="8">
        <v>8832</v>
      </c>
      <c r="E528" s="8">
        <v>2745830</v>
      </c>
      <c r="F528" s="8">
        <v>69552</v>
      </c>
      <c r="G528" s="94" t="s">
        <v>1977</v>
      </c>
      <c r="H528" s="8" t="s">
        <v>1045</v>
      </c>
      <c r="I528" s="8" t="s">
        <v>3586</v>
      </c>
      <c r="J528" s="8" t="s">
        <v>3587</v>
      </c>
      <c r="K528" s="8" t="s">
        <v>160</v>
      </c>
      <c r="L528" s="8" t="s">
        <v>3588</v>
      </c>
      <c r="M528" s="183">
        <v>45916.35</v>
      </c>
      <c r="N528" s="183">
        <v>45916.760416666657</v>
      </c>
      <c r="O528" s="94" t="s">
        <v>1324</v>
      </c>
      <c r="P528" s="8" t="s">
        <v>1333</v>
      </c>
      <c r="Q528" s="8" t="s">
        <v>1375</v>
      </c>
      <c r="R528" s="8" t="s">
        <v>1444</v>
      </c>
      <c r="S528" s="94"/>
      <c r="T528" s="90"/>
      <c r="U528" s="8" t="s">
        <v>1328</v>
      </c>
      <c r="V528" s="8" t="s">
        <v>3589</v>
      </c>
      <c r="W528" s="8" t="s">
        <v>165</v>
      </c>
      <c r="X528" s="8" t="s">
        <v>3590</v>
      </c>
      <c r="Y528" s="8" t="s">
        <v>28</v>
      </c>
      <c r="Z528" s="8" t="s">
        <v>177</v>
      </c>
      <c r="AA528" s="8" t="s">
        <v>1743</v>
      </c>
      <c r="AB528" s="8">
        <v>1</v>
      </c>
      <c r="AC528" s="8">
        <v>0</v>
      </c>
      <c r="AD528" s="86">
        <f>IF(W528="SOPORTE_TELEFÓNICO",'BASE LIQUIDACION REDEBAN 2025'!$B$19,IF(W528="ENVÍO",'BASE LIQUIDACION REDEBAN 2025'!$C$2,IF(Y528="TIPO I",'BASE LIQUIDACION REDEBAN 2025'!$C$2,IF(Y528="TIPO II",'BASE LIQUIDACION REDEBAN 2025'!$C$3,IF(Y528="TIPO III",'BASE LIQUIDACION REDEBAN 2025'!$C$4,IF(Y528="TIPO IV",'BASE LIQUIDACION REDEBAN 2025'!$C$5,IF(Z528="AEREO",'BASE LIQUIDACION REDEBAN 2025'!$B$6,'BASE LIQUIDACION REDEBAN 2025'!$C$5)))))))</f>
        <v>144967.87232000002</v>
      </c>
      <c r="AE528" s="86">
        <f>IF(OR(W528="SOPORTE_TELEFÓNICO",W528="ENVÍO"),0,IF(Y528="TIPO I",'BASE LIQUIDACION REDEBAN 2025'!$B$10,IF(Y528="TIPO II",'BASE LIQUIDACION REDEBAN 2025'!$B$11,IF(Y528="TIPO III",'BASE LIQUIDACION REDEBAN 2025'!$B$12,'BASE LIQUIDACION REDEBAN 2025'!$B$13))))</f>
        <v>140395.6348884</v>
      </c>
      <c r="AF528" s="86">
        <f t="shared" si="8"/>
        <v>144967.87232000002</v>
      </c>
      <c r="AG528" s="141"/>
      <c r="AH528" s="141"/>
    </row>
    <row r="529" spans="1:34" s="78" customFormat="1" ht="13.15">
      <c r="A529" s="8" t="s">
        <v>81</v>
      </c>
      <c r="B529" s="94" t="str">
        <f>VLOOKUP(A529,'CENTRO DE COSTOS'!A:D,4,FALSE)</f>
        <v>MIGUEL JULIÁN HERNÁNDEZ GUARÍN</v>
      </c>
      <c r="C529" s="94" t="str">
        <f>VLOOKUP(A529,'CENTRO DE COSTOS'!A:D,2,FALSE)</f>
        <v>0004-0008</v>
      </c>
      <c r="D529" s="8">
        <v>54001</v>
      </c>
      <c r="E529" s="8">
        <v>2745630</v>
      </c>
      <c r="F529" s="8">
        <v>78347</v>
      </c>
      <c r="G529" s="94" t="s">
        <v>1977</v>
      </c>
      <c r="H529" s="8" t="s">
        <v>296</v>
      </c>
      <c r="I529" s="8" t="s">
        <v>81</v>
      </c>
      <c r="J529" s="8" t="s">
        <v>3591</v>
      </c>
      <c r="K529" s="8" t="s">
        <v>160</v>
      </c>
      <c r="L529" s="8" t="s">
        <v>3592</v>
      </c>
      <c r="M529" s="183">
        <v>45916.334027777782</v>
      </c>
      <c r="N529" s="183">
        <v>45916.700694444437</v>
      </c>
      <c r="O529" s="94" t="s">
        <v>1324</v>
      </c>
      <c r="P529" s="8" t="s">
        <v>1333</v>
      </c>
      <c r="Q529" s="8" t="s">
        <v>1375</v>
      </c>
      <c r="R529" s="8" t="s">
        <v>1547</v>
      </c>
      <c r="S529" s="94"/>
      <c r="T529" s="90"/>
      <c r="U529" s="8" t="s">
        <v>1328</v>
      </c>
      <c r="V529" s="8" t="s">
        <v>3593</v>
      </c>
      <c r="W529" s="8" t="s">
        <v>165</v>
      </c>
      <c r="X529" s="8" t="s">
        <v>3594</v>
      </c>
      <c r="Y529" s="8" t="s">
        <v>25</v>
      </c>
      <c r="Z529" s="8" t="s">
        <v>177</v>
      </c>
      <c r="AA529" s="8" t="s">
        <v>301</v>
      </c>
      <c r="AB529" s="8">
        <v>1</v>
      </c>
      <c r="AC529" s="8">
        <v>0</v>
      </c>
      <c r="AD529" s="86">
        <f>IF(W529="SOPORTE_TELEFÓNICO",'BASE LIQUIDACION REDEBAN 2025'!$B$19,IF(W529="ENVÍO",'BASE LIQUIDACION REDEBAN 2025'!$C$2,IF(Y529="TIPO I",'BASE LIQUIDACION REDEBAN 2025'!$C$2,IF(Y529="TIPO II",'BASE LIQUIDACION REDEBAN 2025'!$C$3,IF(Y529="TIPO III",'BASE LIQUIDACION REDEBAN 2025'!$C$4,IF(Y529="TIPO IV",'BASE LIQUIDACION REDEBAN 2025'!$C$5,IF(Z529="AEREO",'BASE LIQUIDACION REDEBAN 2025'!$B$6,'BASE LIQUIDACION REDEBAN 2025'!$C$5)))))))</f>
        <v>65960.072302</v>
      </c>
      <c r="AE529" s="86">
        <f>IF(OR(W529="SOPORTE_TELEFÓNICO",W529="ENVÍO"),0,IF(Y529="TIPO I",'BASE LIQUIDACION REDEBAN 2025'!$B$10,IF(Y529="TIPO II",'BASE LIQUIDACION REDEBAN 2025'!$B$11,IF(Y529="TIPO III",'BASE LIQUIDACION REDEBAN 2025'!$B$12,'BASE LIQUIDACION REDEBAN 2025'!$B$13))))</f>
        <v>75096.394270399993</v>
      </c>
      <c r="AF529" s="86">
        <f t="shared" si="8"/>
        <v>65960.072302</v>
      </c>
      <c r="AG529" s="141"/>
      <c r="AH529" s="141"/>
    </row>
    <row r="530" spans="1:34" s="78" customFormat="1" ht="13.15">
      <c r="A530" s="8" t="s">
        <v>68</v>
      </c>
      <c r="B530" s="94" t="str">
        <f>VLOOKUP(A530,'CENTRO DE COSTOS'!A:D,4,FALSE)</f>
        <v>WILLIAM ASDRUBAL ROZO ROZO</v>
      </c>
      <c r="C530" s="94" t="str">
        <f>VLOOKUP(A530,'CENTRO DE COSTOS'!A:D,2,FALSE)</f>
        <v>0004-0004</v>
      </c>
      <c r="D530" s="8">
        <v>11001</v>
      </c>
      <c r="E530" s="8">
        <v>2745152</v>
      </c>
      <c r="F530" s="8">
        <v>64122</v>
      </c>
      <c r="G530" s="94" t="s">
        <v>1977</v>
      </c>
      <c r="H530" s="8" t="s">
        <v>417</v>
      </c>
      <c r="I530" s="8" t="s">
        <v>68</v>
      </c>
      <c r="J530" s="8" t="s">
        <v>3595</v>
      </c>
      <c r="K530" s="8" t="s">
        <v>160</v>
      </c>
      <c r="L530" s="8" t="s">
        <v>3596</v>
      </c>
      <c r="M530" s="183">
        <v>45916.333333333343</v>
      </c>
      <c r="N530" s="183">
        <v>45917.316666666673</v>
      </c>
      <c r="O530" s="94" t="s">
        <v>1324</v>
      </c>
      <c r="P530" s="8" t="s">
        <v>1333</v>
      </c>
      <c r="Q530" s="8" t="s">
        <v>1407</v>
      </c>
      <c r="R530" s="8" t="s">
        <v>1408</v>
      </c>
      <c r="S530" s="94"/>
      <c r="T530" s="90"/>
      <c r="U530" s="8" t="s">
        <v>1328</v>
      </c>
      <c r="V530" s="8" t="s">
        <v>3597</v>
      </c>
      <c r="W530" s="8" t="s">
        <v>165</v>
      </c>
      <c r="X530" s="8" t="s">
        <v>3598</v>
      </c>
      <c r="Y530" s="8" t="s">
        <v>25</v>
      </c>
      <c r="Z530" s="8" t="s">
        <v>177</v>
      </c>
      <c r="AA530" s="8" t="s">
        <v>3599</v>
      </c>
      <c r="AB530" s="8">
        <v>1</v>
      </c>
      <c r="AC530" s="8">
        <v>0</v>
      </c>
      <c r="AD530" s="86">
        <f>IF(W530="SOPORTE_TELEFÓNICO",'BASE LIQUIDACION REDEBAN 2025'!$B$19,IF(W530="ENVÍO",'BASE LIQUIDACION REDEBAN 2025'!$C$2,IF(Y530="TIPO I",'BASE LIQUIDACION REDEBAN 2025'!$C$2,IF(Y530="TIPO II",'BASE LIQUIDACION REDEBAN 2025'!$C$3,IF(Y530="TIPO III",'BASE LIQUIDACION REDEBAN 2025'!$C$4,IF(Y530="TIPO IV",'BASE LIQUIDACION REDEBAN 2025'!$C$5,IF(Z530="AEREO",'BASE LIQUIDACION REDEBAN 2025'!$B$6,'BASE LIQUIDACION REDEBAN 2025'!$C$5)))))))</f>
        <v>65960.072302</v>
      </c>
      <c r="AE530" s="86">
        <f>IF(OR(W530="SOPORTE_TELEFÓNICO",W530="ENVÍO"),0,IF(Y530="TIPO I",'BASE LIQUIDACION REDEBAN 2025'!$B$10,IF(Y530="TIPO II",'BASE LIQUIDACION REDEBAN 2025'!$B$11,IF(Y530="TIPO III",'BASE LIQUIDACION REDEBAN 2025'!$B$12,'BASE LIQUIDACION REDEBAN 2025'!$B$13))))</f>
        <v>75096.394270399993</v>
      </c>
      <c r="AF530" s="86">
        <f t="shared" si="8"/>
        <v>65960.072302</v>
      </c>
      <c r="AG530" s="141"/>
      <c r="AH530" s="141"/>
    </row>
    <row r="531" spans="1:34" s="78" customFormat="1" ht="13.15">
      <c r="A531" s="8" t="s">
        <v>90</v>
      </c>
      <c r="B531" s="94" t="str">
        <f>VLOOKUP(A531,'CENTRO DE COSTOS'!A:D,4,FALSE)</f>
        <v>JUAN SEBASTIÁN RÍOS CASTRILLÓN</v>
      </c>
      <c r="C531" s="94" t="str">
        <f>VLOOKUP(A531,'CENTRO DE COSTOS'!A:D,2,FALSE)</f>
        <v>0004-0005</v>
      </c>
      <c r="D531" s="8">
        <v>5001</v>
      </c>
      <c r="E531" s="8">
        <v>2745059</v>
      </c>
      <c r="F531" s="8">
        <v>73590</v>
      </c>
      <c r="G531" s="94" t="s">
        <v>1977</v>
      </c>
      <c r="H531" s="8" t="s">
        <v>249</v>
      </c>
      <c r="I531" s="8" t="s">
        <v>90</v>
      </c>
      <c r="J531" s="8" t="s">
        <v>3297</v>
      </c>
      <c r="K531" s="8" t="s">
        <v>160</v>
      </c>
      <c r="L531" s="8" t="s">
        <v>3600</v>
      </c>
      <c r="M531" s="183">
        <v>45916.333333333343</v>
      </c>
      <c r="N531" s="183">
        <v>45916.693749999999</v>
      </c>
      <c r="O531" s="94" t="s">
        <v>1324</v>
      </c>
      <c r="P531" s="8" t="s">
        <v>1333</v>
      </c>
      <c r="Q531" s="8" t="s">
        <v>1368</v>
      </c>
      <c r="R531" s="8" t="s">
        <v>1341</v>
      </c>
      <c r="S531" s="94"/>
      <c r="T531" s="90"/>
      <c r="U531" s="8" t="s">
        <v>1328</v>
      </c>
      <c r="V531" s="8" t="s">
        <v>3601</v>
      </c>
      <c r="W531" s="8" t="s">
        <v>165</v>
      </c>
      <c r="X531" s="8" t="s">
        <v>3602</v>
      </c>
      <c r="Y531" s="8" t="s">
        <v>25</v>
      </c>
      <c r="Z531" s="8" t="s">
        <v>177</v>
      </c>
      <c r="AA531" s="8" t="s">
        <v>267</v>
      </c>
      <c r="AB531" s="8">
        <v>1</v>
      </c>
      <c r="AC531" s="8">
        <v>0</v>
      </c>
      <c r="AD531" s="86">
        <f>IF(W531="SOPORTE_TELEFÓNICO",'BASE LIQUIDACION REDEBAN 2025'!$B$19,IF(W531="ENVÍO",'BASE LIQUIDACION REDEBAN 2025'!$C$2,IF(Y531="TIPO I",'BASE LIQUIDACION REDEBAN 2025'!$C$2,IF(Y531="TIPO II",'BASE LIQUIDACION REDEBAN 2025'!$C$3,IF(Y531="TIPO III",'BASE LIQUIDACION REDEBAN 2025'!$C$4,IF(Y531="TIPO IV",'BASE LIQUIDACION REDEBAN 2025'!$C$5,IF(Z531="AEREO",'BASE LIQUIDACION REDEBAN 2025'!$B$6,'BASE LIQUIDACION REDEBAN 2025'!$C$5)))))))</f>
        <v>65960.072302</v>
      </c>
      <c r="AE531" s="86">
        <f>IF(OR(W531="SOPORTE_TELEFÓNICO",W531="ENVÍO"),0,IF(Y531="TIPO I",'BASE LIQUIDACION REDEBAN 2025'!$B$10,IF(Y531="TIPO II",'BASE LIQUIDACION REDEBAN 2025'!$B$11,IF(Y531="TIPO III",'BASE LIQUIDACION REDEBAN 2025'!$B$12,'BASE LIQUIDACION REDEBAN 2025'!$B$13))))</f>
        <v>75096.394270399993</v>
      </c>
      <c r="AF531" s="86">
        <f t="shared" si="8"/>
        <v>65960.072302</v>
      </c>
      <c r="AG531" s="141"/>
      <c r="AH531" s="141"/>
    </row>
    <row r="532" spans="1:34" s="78" customFormat="1" ht="13.15">
      <c r="A532" s="8" t="s">
        <v>93</v>
      </c>
      <c r="B532" s="94" t="str">
        <f>VLOOKUP(A532,'CENTRO DE COSTOS'!A:D,4,FALSE)</f>
        <v>DIEGO FERNANDO HENAO CARDONA</v>
      </c>
      <c r="C532" s="94" t="str">
        <f>VLOOKUP(A532,'CENTRO DE COSTOS'!A:D,2,FALSE)</f>
        <v>0004-0003</v>
      </c>
      <c r="D532" s="8">
        <v>52356</v>
      </c>
      <c r="E532" s="8">
        <v>2745128</v>
      </c>
      <c r="F532" s="8">
        <v>25904</v>
      </c>
      <c r="G532" s="94" t="s">
        <v>1977</v>
      </c>
      <c r="H532" s="8" t="s">
        <v>157</v>
      </c>
      <c r="I532" s="8" t="s">
        <v>3603</v>
      </c>
      <c r="J532" s="8" t="s">
        <v>3604</v>
      </c>
      <c r="K532" s="8" t="s">
        <v>160</v>
      </c>
      <c r="L532" s="8" t="s">
        <v>3605</v>
      </c>
      <c r="M532" s="183">
        <v>45916.333333333343</v>
      </c>
      <c r="N532" s="183">
        <v>45917.477083333331</v>
      </c>
      <c r="O532" s="94" t="s">
        <v>1324</v>
      </c>
      <c r="P532" s="8" t="s">
        <v>1325</v>
      </c>
      <c r="Q532" s="8" t="s">
        <v>1464</v>
      </c>
      <c r="R532" s="8" t="s">
        <v>1465</v>
      </c>
      <c r="S532" s="94"/>
      <c r="T532" s="90"/>
      <c r="U532" s="8" t="s">
        <v>1328</v>
      </c>
      <c r="V532" s="8" t="s">
        <v>3606</v>
      </c>
      <c r="W532" s="8" t="s">
        <v>165</v>
      </c>
      <c r="X532" s="8" t="s">
        <v>3607</v>
      </c>
      <c r="Y532" s="8" t="s">
        <v>28</v>
      </c>
      <c r="Z532" s="8" t="s">
        <v>177</v>
      </c>
      <c r="AA532" s="8" t="s">
        <v>247</v>
      </c>
      <c r="AB532" s="8">
        <v>1</v>
      </c>
      <c r="AC532" s="8">
        <v>0</v>
      </c>
      <c r="AD532" s="86">
        <f>IF(W532="SOPORTE_TELEFÓNICO",'BASE LIQUIDACION REDEBAN 2025'!$B$19,IF(W532="ENVÍO",'BASE LIQUIDACION REDEBAN 2025'!$C$2,IF(Y532="TIPO I",'BASE LIQUIDACION REDEBAN 2025'!$C$2,IF(Y532="TIPO II",'BASE LIQUIDACION REDEBAN 2025'!$C$3,IF(Y532="TIPO III",'BASE LIQUIDACION REDEBAN 2025'!$C$4,IF(Y532="TIPO IV",'BASE LIQUIDACION REDEBAN 2025'!$C$5,IF(Z532="AEREO",'BASE LIQUIDACION REDEBAN 2025'!$B$6,'BASE LIQUIDACION REDEBAN 2025'!$C$5)))))))</f>
        <v>144967.87232000002</v>
      </c>
      <c r="AE532" s="86">
        <f>IF(OR(W532="SOPORTE_TELEFÓNICO",W532="ENVÍO"),0,IF(Y532="TIPO I",'BASE LIQUIDACION REDEBAN 2025'!$B$10,IF(Y532="TIPO II",'BASE LIQUIDACION REDEBAN 2025'!$B$11,IF(Y532="TIPO III",'BASE LIQUIDACION REDEBAN 2025'!$B$12,'BASE LIQUIDACION REDEBAN 2025'!$B$13))))</f>
        <v>140395.6348884</v>
      </c>
      <c r="AF532" s="86">
        <f t="shared" si="8"/>
        <v>144967.87232000002</v>
      </c>
      <c r="AG532" s="141"/>
      <c r="AH532" s="141"/>
    </row>
    <row r="533" spans="1:34" s="78" customFormat="1" ht="13.15">
      <c r="A533" s="8" t="s">
        <v>68</v>
      </c>
      <c r="B533" s="94" t="str">
        <f>VLOOKUP(A533,'CENTRO DE COSTOS'!A:D,4,FALSE)</f>
        <v>WILLIAM ASDRUBAL ROZO ROZO</v>
      </c>
      <c r="C533" s="94" t="str">
        <f>VLOOKUP(A533,'CENTRO DE COSTOS'!A:D,2,FALSE)</f>
        <v>0004-0004</v>
      </c>
      <c r="D533" s="8">
        <v>25286</v>
      </c>
      <c r="E533" s="8">
        <v>2744972</v>
      </c>
      <c r="F533" s="8">
        <v>79889</v>
      </c>
      <c r="G533" s="94" t="s">
        <v>1977</v>
      </c>
      <c r="H533" s="8" t="s">
        <v>417</v>
      </c>
      <c r="I533" s="8" t="s">
        <v>1461</v>
      </c>
      <c r="J533" s="8" t="s">
        <v>3608</v>
      </c>
      <c r="K533" s="8" t="s">
        <v>160</v>
      </c>
      <c r="L533" s="8" t="s">
        <v>3609</v>
      </c>
      <c r="M533" s="183">
        <v>45916.333333333343</v>
      </c>
      <c r="N533" s="183">
        <v>45917.479861111111</v>
      </c>
      <c r="O533" s="94" t="s">
        <v>1324</v>
      </c>
      <c r="P533" s="8" t="s">
        <v>1333</v>
      </c>
      <c r="Q533" s="8" t="s">
        <v>1512</v>
      </c>
      <c r="R533" s="8" t="s">
        <v>1512</v>
      </c>
      <c r="S533" s="94"/>
      <c r="T533" s="90"/>
      <c r="U533" s="8" t="s">
        <v>1328</v>
      </c>
      <c r="V533" s="8" t="s">
        <v>3610</v>
      </c>
      <c r="W533" s="8" t="s">
        <v>165</v>
      </c>
      <c r="X533" s="8" t="s">
        <v>3611</v>
      </c>
      <c r="Y533" s="8" t="s">
        <v>28</v>
      </c>
      <c r="Z533" s="8" t="s">
        <v>177</v>
      </c>
      <c r="AA533" s="8" t="s">
        <v>3612</v>
      </c>
      <c r="AB533" s="8">
        <v>1</v>
      </c>
      <c r="AC533" s="8">
        <v>0</v>
      </c>
      <c r="AD533" s="86">
        <f>IF(W533="SOPORTE_TELEFÓNICO",'BASE LIQUIDACION REDEBAN 2025'!$B$19,IF(W533="ENVÍO",'BASE LIQUIDACION REDEBAN 2025'!$C$2,IF(Y533="TIPO I",'BASE LIQUIDACION REDEBAN 2025'!$C$2,IF(Y533="TIPO II",'BASE LIQUIDACION REDEBAN 2025'!$C$3,IF(Y533="TIPO III",'BASE LIQUIDACION REDEBAN 2025'!$C$4,IF(Y533="TIPO IV",'BASE LIQUIDACION REDEBAN 2025'!$C$5,IF(Z533="AEREO",'BASE LIQUIDACION REDEBAN 2025'!$B$6,'BASE LIQUIDACION REDEBAN 2025'!$C$5)))))))</f>
        <v>144967.87232000002</v>
      </c>
      <c r="AE533" s="86">
        <f>IF(OR(W533="SOPORTE_TELEFÓNICO",W533="ENVÍO"),0,IF(Y533="TIPO I",'BASE LIQUIDACION REDEBAN 2025'!$B$10,IF(Y533="TIPO II",'BASE LIQUIDACION REDEBAN 2025'!$B$11,IF(Y533="TIPO III",'BASE LIQUIDACION REDEBAN 2025'!$B$12,'BASE LIQUIDACION REDEBAN 2025'!$B$13))))</f>
        <v>140395.6348884</v>
      </c>
      <c r="AF533" s="86">
        <f t="shared" si="8"/>
        <v>144967.87232000002</v>
      </c>
      <c r="AG533" s="141"/>
      <c r="AH533" s="141"/>
    </row>
    <row r="534" spans="1:34" s="78" customFormat="1" ht="13.15">
      <c r="A534" s="8" t="s">
        <v>60</v>
      </c>
      <c r="B534" s="94" t="str">
        <f>VLOOKUP(A534,'CENTRO DE COSTOS'!A:D,4,FALSE)</f>
        <v>JUAN SEBASTIÁN RÍOS CASTRILLÓN</v>
      </c>
      <c r="C534" s="94" t="str">
        <f>VLOOKUP(A534,'CENTRO DE COSTOS'!A:D,2,FALSE)</f>
        <v>0004-0005</v>
      </c>
      <c r="D534" s="8">
        <v>5172</v>
      </c>
      <c r="E534" s="8">
        <v>2745107</v>
      </c>
      <c r="F534" s="8">
        <v>79625</v>
      </c>
      <c r="G534" s="94" t="s">
        <v>1977</v>
      </c>
      <c r="H534" s="8" t="s">
        <v>249</v>
      </c>
      <c r="I534" s="8" t="s">
        <v>3613</v>
      </c>
      <c r="J534" s="8" t="s">
        <v>3614</v>
      </c>
      <c r="K534" s="8" t="s">
        <v>160</v>
      </c>
      <c r="L534" s="8" t="s">
        <v>3615</v>
      </c>
      <c r="M534" s="183">
        <v>45916.333333333343</v>
      </c>
      <c r="N534" s="183">
        <v>45916.756249999999</v>
      </c>
      <c r="O534" s="94" t="s">
        <v>1324</v>
      </c>
      <c r="P534" s="8" t="s">
        <v>1333</v>
      </c>
      <c r="Q534" s="8" t="s">
        <v>1375</v>
      </c>
      <c r="R534" s="8" t="s">
        <v>1341</v>
      </c>
      <c r="S534" s="94"/>
      <c r="T534" s="90"/>
      <c r="U534" s="8" t="s">
        <v>1328</v>
      </c>
      <c r="V534" s="8" t="s">
        <v>3616</v>
      </c>
      <c r="W534" s="8" t="s">
        <v>165</v>
      </c>
      <c r="X534" s="8" t="s">
        <v>3617</v>
      </c>
      <c r="Y534" s="8" t="s">
        <v>28</v>
      </c>
      <c r="Z534" s="8" t="s">
        <v>177</v>
      </c>
      <c r="AA534" s="8" t="s">
        <v>261</v>
      </c>
      <c r="AB534" s="8">
        <v>1</v>
      </c>
      <c r="AC534" s="8">
        <v>0</v>
      </c>
      <c r="AD534" s="86">
        <f>IF(W534="SOPORTE_TELEFÓNICO",'BASE LIQUIDACION REDEBAN 2025'!$B$19,IF(W534="ENVÍO",'BASE LIQUIDACION REDEBAN 2025'!$C$2,IF(Y534="TIPO I",'BASE LIQUIDACION REDEBAN 2025'!$C$2,IF(Y534="TIPO II",'BASE LIQUIDACION REDEBAN 2025'!$C$3,IF(Y534="TIPO III",'BASE LIQUIDACION REDEBAN 2025'!$C$4,IF(Y534="TIPO IV",'BASE LIQUIDACION REDEBAN 2025'!$C$5,IF(Z534="AEREO",'BASE LIQUIDACION REDEBAN 2025'!$B$6,'BASE LIQUIDACION REDEBAN 2025'!$C$5)))))))</f>
        <v>144967.87232000002</v>
      </c>
      <c r="AE534" s="86">
        <f>IF(OR(W534="SOPORTE_TELEFÓNICO",W534="ENVÍO"),0,IF(Y534="TIPO I",'BASE LIQUIDACION REDEBAN 2025'!$B$10,IF(Y534="TIPO II",'BASE LIQUIDACION REDEBAN 2025'!$B$11,IF(Y534="TIPO III",'BASE LIQUIDACION REDEBAN 2025'!$B$12,'BASE LIQUIDACION REDEBAN 2025'!$B$13))))</f>
        <v>140395.6348884</v>
      </c>
      <c r="AF534" s="86">
        <f t="shared" si="8"/>
        <v>144967.87232000002</v>
      </c>
      <c r="AG534" s="141"/>
      <c r="AH534" s="141"/>
    </row>
    <row r="535" spans="1:34" s="78" customFormat="1" ht="13.15">
      <c r="A535" s="8" t="s">
        <v>98</v>
      </c>
      <c r="B535" s="94" t="str">
        <f>VLOOKUP(A535,'CENTRO DE COSTOS'!A:D,4,FALSE)</f>
        <v>MIGUEL JULIÁN HERNÁNDEZ GUARÍN</v>
      </c>
      <c r="C535" s="94" t="str">
        <f>VLOOKUP(A535,'CENTRO DE COSTOS'!A:D,2,FALSE)</f>
        <v>0004-0008</v>
      </c>
      <c r="D535" s="8">
        <v>15001</v>
      </c>
      <c r="E535" s="8">
        <v>2744955</v>
      </c>
      <c r="F535" s="8">
        <v>70999</v>
      </c>
      <c r="G535" s="94" t="s">
        <v>1977</v>
      </c>
      <c r="H535" s="8" t="s">
        <v>406</v>
      </c>
      <c r="I535" s="8" t="s">
        <v>98</v>
      </c>
      <c r="J535" s="8" t="s">
        <v>3618</v>
      </c>
      <c r="K535" s="8" t="s">
        <v>160</v>
      </c>
      <c r="L535" s="8" t="s">
        <v>3619</v>
      </c>
      <c r="M535" s="183">
        <v>45916.333333333343</v>
      </c>
      <c r="N535" s="183">
        <v>45916.69027777778</v>
      </c>
      <c r="O535" s="94" t="s">
        <v>1324</v>
      </c>
      <c r="P535" s="8" t="s">
        <v>1333</v>
      </c>
      <c r="Q535" s="8" t="s">
        <v>1423</v>
      </c>
      <c r="R535" s="8" t="s">
        <v>1341</v>
      </c>
      <c r="S535" s="94"/>
      <c r="T535" s="90"/>
      <c r="U535" s="8" t="s">
        <v>1328</v>
      </c>
      <c r="V535" s="8" t="s">
        <v>3620</v>
      </c>
      <c r="W535" s="8" t="s">
        <v>165</v>
      </c>
      <c r="X535" s="8" t="s">
        <v>3621</v>
      </c>
      <c r="Y535" s="8" t="s">
        <v>25</v>
      </c>
      <c r="Z535" s="8" t="s">
        <v>177</v>
      </c>
      <c r="AA535" s="8" t="s">
        <v>2885</v>
      </c>
      <c r="AB535" s="8">
        <v>1</v>
      </c>
      <c r="AC535" s="8">
        <v>0</v>
      </c>
      <c r="AD535" s="86">
        <f>IF(W535="SOPORTE_TELEFÓNICO",'BASE LIQUIDACION REDEBAN 2025'!$B$19,IF(W535="ENVÍO",'BASE LIQUIDACION REDEBAN 2025'!$C$2,IF(Y535="TIPO I",'BASE LIQUIDACION REDEBAN 2025'!$C$2,IF(Y535="TIPO II",'BASE LIQUIDACION REDEBAN 2025'!$C$3,IF(Y535="TIPO III",'BASE LIQUIDACION REDEBAN 2025'!$C$4,IF(Y535="TIPO IV",'BASE LIQUIDACION REDEBAN 2025'!$C$5,IF(Z535="AEREO",'BASE LIQUIDACION REDEBAN 2025'!$B$6,'BASE LIQUIDACION REDEBAN 2025'!$C$5)))))))</f>
        <v>65960.072302</v>
      </c>
      <c r="AE535" s="86">
        <f>IF(OR(W535="SOPORTE_TELEFÓNICO",W535="ENVÍO"),0,IF(Y535="TIPO I",'BASE LIQUIDACION REDEBAN 2025'!$B$10,IF(Y535="TIPO II",'BASE LIQUIDACION REDEBAN 2025'!$B$11,IF(Y535="TIPO III",'BASE LIQUIDACION REDEBAN 2025'!$B$12,'BASE LIQUIDACION REDEBAN 2025'!$B$13))))</f>
        <v>75096.394270399993</v>
      </c>
      <c r="AF535" s="86">
        <f t="shared" si="8"/>
        <v>65960.072302</v>
      </c>
      <c r="AG535" s="141"/>
      <c r="AH535" s="141"/>
    </row>
    <row r="536" spans="1:34" s="78" customFormat="1" ht="13.15">
      <c r="A536" s="8" t="s">
        <v>90</v>
      </c>
      <c r="B536" s="94" t="str">
        <f>VLOOKUP(A536,'CENTRO DE COSTOS'!A:D,4,FALSE)</f>
        <v>JUAN SEBASTIÁN RÍOS CASTRILLÓN</v>
      </c>
      <c r="C536" s="94" t="str">
        <f>VLOOKUP(A536,'CENTRO DE COSTOS'!A:D,2,FALSE)</f>
        <v>0004-0005</v>
      </c>
      <c r="D536" s="8">
        <v>5088</v>
      </c>
      <c r="E536" s="8">
        <v>2744951</v>
      </c>
      <c r="F536" s="8">
        <v>69093</v>
      </c>
      <c r="G536" s="94" t="s">
        <v>1977</v>
      </c>
      <c r="H536" s="8" t="s">
        <v>249</v>
      </c>
      <c r="I536" s="8" t="s">
        <v>384</v>
      </c>
      <c r="J536" s="8" t="s">
        <v>3622</v>
      </c>
      <c r="K536" s="8" t="s">
        <v>160</v>
      </c>
      <c r="L536" s="8" t="s">
        <v>3623</v>
      </c>
      <c r="M536" s="183">
        <v>45916.333333333343</v>
      </c>
      <c r="N536" s="183">
        <v>45916.734722222223</v>
      </c>
      <c r="O536" s="94" t="s">
        <v>1324</v>
      </c>
      <c r="P536" s="8" t="s">
        <v>1333</v>
      </c>
      <c r="Q536" s="8" t="s">
        <v>1375</v>
      </c>
      <c r="R536" s="8" t="s">
        <v>1393</v>
      </c>
      <c r="S536" s="94"/>
      <c r="T536" s="90"/>
      <c r="U536" s="8" t="s">
        <v>1328</v>
      </c>
      <c r="V536" s="8" t="s">
        <v>3624</v>
      </c>
      <c r="W536" s="8" t="s">
        <v>165</v>
      </c>
      <c r="X536" s="8" t="s">
        <v>3625</v>
      </c>
      <c r="Y536" s="8" t="s">
        <v>25</v>
      </c>
      <c r="Z536" s="8" t="s">
        <v>177</v>
      </c>
      <c r="AA536" s="8" t="s">
        <v>1384</v>
      </c>
      <c r="AB536" s="8">
        <v>1</v>
      </c>
      <c r="AC536" s="8">
        <v>0</v>
      </c>
      <c r="AD536" s="86">
        <f>IF(W536="SOPORTE_TELEFÓNICO",'BASE LIQUIDACION REDEBAN 2025'!$B$19,IF(W536="ENVÍO",'BASE LIQUIDACION REDEBAN 2025'!$C$2,IF(Y536="TIPO I",'BASE LIQUIDACION REDEBAN 2025'!$C$2,IF(Y536="TIPO II",'BASE LIQUIDACION REDEBAN 2025'!$C$3,IF(Y536="TIPO III",'BASE LIQUIDACION REDEBAN 2025'!$C$4,IF(Y536="TIPO IV",'BASE LIQUIDACION REDEBAN 2025'!$C$5,IF(Z536="AEREO",'BASE LIQUIDACION REDEBAN 2025'!$B$6,'BASE LIQUIDACION REDEBAN 2025'!$C$5)))))))</f>
        <v>65960.072302</v>
      </c>
      <c r="AE536" s="86">
        <f>IF(OR(W536="SOPORTE_TELEFÓNICO",W536="ENVÍO"),0,IF(Y536="TIPO I",'BASE LIQUIDACION REDEBAN 2025'!$B$10,IF(Y536="TIPO II",'BASE LIQUIDACION REDEBAN 2025'!$B$11,IF(Y536="TIPO III",'BASE LIQUIDACION REDEBAN 2025'!$B$12,'BASE LIQUIDACION REDEBAN 2025'!$B$13))))</f>
        <v>75096.394270399993</v>
      </c>
      <c r="AF536" s="86">
        <f t="shared" si="8"/>
        <v>65960.072302</v>
      </c>
      <c r="AG536" s="141"/>
      <c r="AH536" s="141"/>
    </row>
    <row r="537" spans="1:34" s="78" customFormat="1" ht="13.15">
      <c r="A537" s="8" t="s">
        <v>94</v>
      </c>
      <c r="B537" s="94" t="str">
        <f>VLOOKUP(A537,'CENTRO DE COSTOS'!A:D,4,FALSE)</f>
        <v>DIEGO FERNANDO HENAO CARDONA</v>
      </c>
      <c r="C537" s="94" t="str">
        <f>VLOOKUP(A537,'CENTRO DE COSTOS'!A:D,2,FALSE)</f>
        <v>0004-0002</v>
      </c>
      <c r="D537" s="8">
        <v>66001</v>
      </c>
      <c r="E537" s="8">
        <v>2744941</v>
      </c>
      <c r="F537" s="8">
        <v>80289</v>
      </c>
      <c r="G537" s="94" t="s">
        <v>1977</v>
      </c>
      <c r="H537" s="8" t="s">
        <v>186</v>
      </c>
      <c r="I537" s="8" t="s">
        <v>94</v>
      </c>
      <c r="J537" s="8" t="s">
        <v>3626</v>
      </c>
      <c r="K537" s="8" t="s">
        <v>160</v>
      </c>
      <c r="L537" s="8" t="s">
        <v>3627</v>
      </c>
      <c r="M537" s="183">
        <v>45916.333333333343</v>
      </c>
      <c r="N537" s="183">
        <v>45916.691666666673</v>
      </c>
      <c r="O537" s="94" t="s">
        <v>1324</v>
      </c>
      <c r="P537" s="8" t="s">
        <v>1333</v>
      </c>
      <c r="Q537" s="8" t="s">
        <v>1512</v>
      </c>
      <c r="R537" s="8" t="s">
        <v>1512</v>
      </c>
      <c r="S537" s="94"/>
      <c r="T537" s="90"/>
      <c r="U537" s="8" t="s">
        <v>1328</v>
      </c>
      <c r="V537" s="8" t="s">
        <v>3628</v>
      </c>
      <c r="W537" s="8" t="s">
        <v>165</v>
      </c>
      <c r="X537" s="8" t="s">
        <v>3629</v>
      </c>
      <c r="Y537" s="8" t="s">
        <v>25</v>
      </c>
      <c r="Z537" s="8" t="s">
        <v>177</v>
      </c>
      <c r="AA537" s="8" t="s">
        <v>275</v>
      </c>
      <c r="AB537" s="8">
        <v>1</v>
      </c>
      <c r="AC537" s="8">
        <v>0</v>
      </c>
      <c r="AD537" s="86">
        <f>IF(W537="SOPORTE_TELEFÓNICO",'BASE LIQUIDACION REDEBAN 2025'!$B$19,IF(W537="ENVÍO",'BASE LIQUIDACION REDEBAN 2025'!$C$2,IF(Y537="TIPO I",'BASE LIQUIDACION REDEBAN 2025'!$C$2,IF(Y537="TIPO II",'BASE LIQUIDACION REDEBAN 2025'!$C$3,IF(Y537="TIPO III",'BASE LIQUIDACION REDEBAN 2025'!$C$4,IF(Y537="TIPO IV",'BASE LIQUIDACION REDEBAN 2025'!$C$5,IF(Z537="AEREO",'BASE LIQUIDACION REDEBAN 2025'!$B$6,'BASE LIQUIDACION REDEBAN 2025'!$C$5)))))))</f>
        <v>65960.072302</v>
      </c>
      <c r="AE537" s="86">
        <f>IF(OR(W537="SOPORTE_TELEFÓNICO",W537="ENVÍO"),0,IF(Y537="TIPO I",'BASE LIQUIDACION REDEBAN 2025'!$B$10,IF(Y537="TIPO II",'BASE LIQUIDACION REDEBAN 2025'!$B$11,IF(Y537="TIPO III",'BASE LIQUIDACION REDEBAN 2025'!$B$12,'BASE LIQUIDACION REDEBAN 2025'!$B$13))))</f>
        <v>75096.394270399993</v>
      </c>
      <c r="AF537" s="86">
        <f t="shared" si="8"/>
        <v>65960.072302</v>
      </c>
      <c r="AG537" s="141"/>
      <c r="AH537" s="141"/>
    </row>
    <row r="538" spans="1:34" s="78" customFormat="1" ht="13.15">
      <c r="A538" s="8" t="s">
        <v>100</v>
      </c>
      <c r="B538" s="94" t="str">
        <f>VLOOKUP(A538,'CENTRO DE COSTOS'!A:D,4,FALSE)</f>
        <v>KEVIN ALEXIS CORZO BUSTOS</v>
      </c>
      <c r="C538" s="94" t="str">
        <f>VLOOKUP(A538,'CENTRO DE COSTOS'!A:D,2,FALSE)</f>
        <v>0004-0007</v>
      </c>
      <c r="D538" s="8">
        <v>50568</v>
      </c>
      <c r="E538" s="8">
        <v>2745008</v>
      </c>
      <c r="F538" s="8">
        <v>63371</v>
      </c>
      <c r="G538" s="94" t="s">
        <v>1977</v>
      </c>
      <c r="H538" s="8" t="s">
        <v>216</v>
      </c>
      <c r="I538" s="8" t="s">
        <v>3630</v>
      </c>
      <c r="J538" s="8" t="s">
        <v>3631</v>
      </c>
      <c r="K538" s="8" t="s">
        <v>160</v>
      </c>
      <c r="L538" s="8" t="s">
        <v>3632</v>
      </c>
      <c r="M538" s="183">
        <v>45916.333333333343</v>
      </c>
      <c r="N538" s="183">
        <v>45917.320833333331</v>
      </c>
      <c r="O538" s="94" t="s">
        <v>1324</v>
      </c>
      <c r="P538" s="8" t="s">
        <v>1333</v>
      </c>
      <c r="Q538" s="8" t="s">
        <v>1368</v>
      </c>
      <c r="R538" s="8" t="s">
        <v>1369</v>
      </c>
      <c r="S538" s="94"/>
      <c r="T538" s="90"/>
      <c r="U538" s="8" t="s">
        <v>1328</v>
      </c>
      <c r="V538" s="8" t="s">
        <v>3633</v>
      </c>
      <c r="W538" s="8" t="s">
        <v>165</v>
      </c>
      <c r="X538" s="8" t="s">
        <v>3634</v>
      </c>
      <c r="Y538" s="8" t="s">
        <v>30</v>
      </c>
      <c r="Z538" s="8" t="s">
        <v>177</v>
      </c>
      <c r="AA538" s="8" t="s">
        <v>1538</v>
      </c>
      <c r="AB538" s="8">
        <v>1</v>
      </c>
      <c r="AC538" s="8">
        <v>0</v>
      </c>
      <c r="AD538" s="86">
        <f>IF(W538="SOPORTE_TELEFÓNICO",'BASE LIQUIDACION REDEBAN 2025'!$B$19,IF(W538="ENVÍO",'BASE LIQUIDACION REDEBAN 2025'!$C$2,IF(Y538="TIPO I",'BASE LIQUIDACION REDEBAN 2025'!$C$2,IF(Y538="TIPO II",'BASE LIQUIDACION REDEBAN 2025'!$C$3,IF(Y538="TIPO III",'BASE LIQUIDACION REDEBAN 2025'!$C$4,IF(Y538="TIPO IV",'BASE LIQUIDACION REDEBAN 2025'!$C$5,IF(Z538="AEREO",'BASE LIQUIDACION REDEBAN 2025'!$B$6,'BASE LIQUIDACION REDEBAN 2025'!$C$5)))))))</f>
        <v>275728.78077800001</v>
      </c>
      <c r="AE538" s="86">
        <f>IF(OR(W538="SOPORTE_TELEFÓNICO",W538="ENVÍO"),0,IF(Y538="TIPO I",'BASE LIQUIDACION REDEBAN 2025'!$B$10,IF(Y538="TIPO II",'BASE LIQUIDACION REDEBAN 2025'!$B$11,IF(Y538="TIPO III",'BASE LIQUIDACION REDEBAN 2025'!$B$12,'BASE LIQUIDACION REDEBAN 2025'!$B$13))))</f>
        <v>196536.5258152</v>
      </c>
      <c r="AF538" s="86">
        <f t="shared" si="8"/>
        <v>275728.78077800001</v>
      </c>
      <c r="AG538" s="141"/>
      <c r="AH538" s="141"/>
    </row>
    <row r="539" spans="1:34" s="78" customFormat="1" ht="13.15">
      <c r="A539" s="8" t="s">
        <v>92</v>
      </c>
      <c r="B539" s="94" t="str">
        <f>VLOOKUP(A539,'CENTRO DE COSTOS'!A:D,4,FALSE)</f>
        <v>KEVIN ALEXIS CORZO BUSTOS</v>
      </c>
      <c r="C539" s="94" t="str">
        <f>VLOOKUP(A539,'CENTRO DE COSTOS'!A:D,2,FALSE)</f>
        <v>0004-0007</v>
      </c>
      <c r="D539" s="8">
        <v>18205</v>
      </c>
      <c r="E539" s="8">
        <v>2744842</v>
      </c>
      <c r="F539" s="8">
        <v>72572</v>
      </c>
      <c r="G539" s="94" t="s">
        <v>1977</v>
      </c>
      <c r="H539" s="8" t="s">
        <v>208</v>
      </c>
      <c r="I539" s="8" t="s">
        <v>3635</v>
      </c>
      <c r="J539" s="8" t="s">
        <v>3636</v>
      </c>
      <c r="K539" s="8" t="s">
        <v>160</v>
      </c>
      <c r="L539" s="8" t="s">
        <v>3637</v>
      </c>
      <c r="M539" s="183">
        <v>45915.729861111111</v>
      </c>
      <c r="N539" s="183">
        <v>45918.470138888893</v>
      </c>
      <c r="O539" s="94" t="s">
        <v>1324</v>
      </c>
      <c r="P539" s="8" t="s">
        <v>1333</v>
      </c>
      <c r="Q539" s="8" t="s">
        <v>1676</v>
      </c>
      <c r="R539" s="8" t="s">
        <v>1677</v>
      </c>
      <c r="S539" s="94"/>
      <c r="T539" s="90"/>
      <c r="U539" s="8" t="s">
        <v>1328</v>
      </c>
      <c r="V539" s="8" t="s">
        <v>3638</v>
      </c>
      <c r="W539" s="8" t="s">
        <v>165</v>
      </c>
      <c r="X539" s="8" t="s">
        <v>3639</v>
      </c>
      <c r="Y539" s="8" t="s">
        <v>32</v>
      </c>
      <c r="Z539" s="8" t="s">
        <v>177</v>
      </c>
      <c r="AA539" s="8" t="s">
        <v>214</v>
      </c>
      <c r="AB539" s="8">
        <v>1</v>
      </c>
      <c r="AC539" s="8">
        <v>0</v>
      </c>
      <c r="AD539" s="86">
        <f>IF(W539="SOPORTE_TELEFÓNICO",'BASE LIQUIDACION REDEBAN 2025'!$B$19,IF(W539="ENVÍO",'BASE LIQUIDACION REDEBAN 2025'!$C$2,IF(Y539="TIPO I",'BASE LIQUIDACION REDEBAN 2025'!$C$2,IF(Y539="TIPO II",'BASE LIQUIDACION REDEBAN 2025'!$C$3,IF(Y539="TIPO III",'BASE LIQUIDACION REDEBAN 2025'!$C$4,IF(Y539="TIPO IV",'BASE LIQUIDACION REDEBAN 2025'!$C$5,IF(Z539="AEREO",'BASE LIQUIDACION REDEBAN 2025'!$B$6,'BASE LIQUIDACION REDEBAN 2025'!$C$5)))))))</f>
        <v>479588.87655000004</v>
      </c>
      <c r="AE539" s="86">
        <f>IF(OR(W539="SOPORTE_TELEFÓNICO",W539="ENVÍO"),0,IF(Y539="TIPO I",'BASE LIQUIDACION REDEBAN 2025'!$B$10,IF(Y539="TIPO II",'BASE LIQUIDACION REDEBAN 2025'!$B$11,IF(Y539="TIPO III",'BASE LIQUIDACION REDEBAN 2025'!$B$12,'BASE LIQUIDACION REDEBAN 2025'!$B$13))))</f>
        <v>196536.5258152</v>
      </c>
      <c r="AF539" s="86">
        <f t="shared" si="8"/>
        <v>479588.87655000004</v>
      </c>
      <c r="AG539" s="141"/>
      <c r="AH539" s="141"/>
    </row>
    <row r="540" spans="1:34" s="78" customFormat="1" ht="13.15">
      <c r="A540" s="8" t="s">
        <v>92</v>
      </c>
      <c r="B540" s="94" t="str">
        <f>VLOOKUP(A540,'CENTRO DE COSTOS'!A:D,4,FALSE)</f>
        <v>KEVIN ALEXIS CORZO BUSTOS</v>
      </c>
      <c r="C540" s="94" t="str">
        <f>VLOOKUP(A540,'CENTRO DE COSTOS'!A:D,2,FALSE)</f>
        <v>0004-0007</v>
      </c>
      <c r="D540" s="8">
        <v>18753</v>
      </c>
      <c r="E540" s="8">
        <v>2744808</v>
      </c>
      <c r="F540" s="8">
        <v>41342</v>
      </c>
      <c r="G540" s="94" t="s">
        <v>1977</v>
      </c>
      <c r="H540" s="8" t="s">
        <v>208</v>
      </c>
      <c r="I540" s="8" t="s">
        <v>3640</v>
      </c>
      <c r="J540" s="8" t="s">
        <v>3641</v>
      </c>
      <c r="K540" s="8" t="s">
        <v>160</v>
      </c>
      <c r="L540" s="8" t="s">
        <v>3642</v>
      </c>
      <c r="M540" s="183">
        <v>45915.715277777781</v>
      </c>
      <c r="N540" s="183">
        <v>45919.530555555553</v>
      </c>
      <c r="O540" s="94" t="s">
        <v>1324</v>
      </c>
      <c r="P540" s="8" t="s">
        <v>1333</v>
      </c>
      <c r="Q540" s="8" t="s">
        <v>1334</v>
      </c>
      <c r="R540" s="8" t="s">
        <v>1341</v>
      </c>
      <c r="S540" s="94"/>
      <c r="T540" s="90"/>
      <c r="U540" s="8" t="s">
        <v>1328</v>
      </c>
      <c r="V540" s="8" t="s">
        <v>3643</v>
      </c>
      <c r="W540" s="8" t="s">
        <v>165</v>
      </c>
      <c r="X540" s="8" t="s">
        <v>3644</v>
      </c>
      <c r="Y540" s="8" t="s">
        <v>167</v>
      </c>
      <c r="Z540" s="8" t="s">
        <v>3645</v>
      </c>
      <c r="AA540" s="8" t="s">
        <v>214</v>
      </c>
      <c r="AB540" s="8">
        <v>1</v>
      </c>
      <c r="AC540" s="8">
        <v>0</v>
      </c>
      <c r="AD540" s="86">
        <f>IF(W540="SOPORTE_TELEFÓNICO",'BASE LIQUIDACION REDEBAN 2025'!$B$19,IF(W540="ENVÍO",'BASE LIQUIDACION REDEBAN 2025'!$C$2,IF(Y540="TIPO I",'BASE LIQUIDACION REDEBAN 2025'!$C$2,IF(Y540="TIPO II",'BASE LIQUIDACION REDEBAN 2025'!$C$3,IF(Y540="TIPO III",'BASE LIQUIDACION REDEBAN 2025'!$C$4,IF(Y540="TIPO IV",'BASE LIQUIDACION REDEBAN 2025'!$C$5,IF(Z540="AEREO",'BASE LIQUIDACION REDEBAN 2025'!$B$6,'BASE LIQUIDACION REDEBAN 2025'!$C$5)))))))</f>
        <v>479588.87655000004</v>
      </c>
      <c r="AE540" s="86">
        <f>IF(OR(W540="SOPORTE_TELEFÓNICO",W540="ENVÍO"),0,IF(Y540="TIPO I",'BASE LIQUIDACION REDEBAN 2025'!$B$10,IF(Y540="TIPO II",'BASE LIQUIDACION REDEBAN 2025'!$B$11,IF(Y540="TIPO III",'BASE LIQUIDACION REDEBAN 2025'!$B$12,'BASE LIQUIDACION REDEBAN 2025'!$B$13))))</f>
        <v>196536.5258152</v>
      </c>
      <c r="AF540" s="86">
        <f t="shared" si="8"/>
        <v>479588.87655000004</v>
      </c>
      <c r="AG540" s="141"/>
      <c r="AH540" s="141"/>
    </row>
    <row r="541" spans="1:34" s="78" customFormat="1" ht="13.15">
      <c r="A541" s="8" t="s">
        <v>68</v>
      </c>
      <c r="B541" s="94" t="str">
        <f>VLOOKUP(A541,'CENTRO DE COSTOS'!A:D,4,FALSE)</f>
        <v>WILLIAM ASDRUBAL ROZO ROZO</v>
      </c>
      <c r="C541" s="94" t="str">
        <f>VLOOKUP(A541,'CENTRO DE COSTOS'!A:D,2,FALSE)</f>
        <v>0004-0004</v>
      </c>
      <c r="D541" s="8">
        <v>11001</v>
      </c>
      <c r="E541" s="8">
        <v>2744571</v>
      </c>
      <c r="F541" s="8">
        <v>66108</v>
      </c>
      <c r="G541" s="94" t="s">
        <v>1977</v>
      </c>
      <c r="H541" s="8" t="s">
        <v>417</v>
      </c>
      <c r="I541" s="8" t="s">
        <v>68</v>
      </c>
      <c r="J541" s="8" t="s">
        <v>3646</v>
      </c>
      <c r="K541" s="8" t="s">
        <v>160</v>
      </c>
      <c r="L541" s="8" t="s">
        <v>3647</v>
      </c>
      <c r="M541" s="183">
        <v>45915.706250000003</v>
      </c>
      <c r="N541" s="183">
        <v>45916.62222222222</v>
      </c>
      <c r="O541" s="94" t="s">
        <v>1324</v>
      </c>
      <c r="P541" s="8" t="s">
        <v>1333</v>
      </c>
      <c r="Q541" s="8" t="s">
        <v>1676</v>
      </c>
      <c r="R541" s="8" t="s">
        <v>1677</v>
      </c>
      <c r="S541" s="94"/>
      <c r="T541" s="90"/>
      <c r="U541" s="8" t="s">
        <v>1328</v>
      </c>
      <c r="V541" s="8" t="s">
        <v>3648</v>
      </c>
      <c r="W541" s="8" t="s">
        <v>165</v>
      </c>
      <c r="X541" s="8" t="s">
        <v>3649</v>
      </c>
      <c r="Y541" s="8" t="s">
        <v>25</v>
      </c>
      <c r="Z541" s="8" t="s">
        <v>177</v>
      </c>
      <c r="AA541" s="8" t="s">
        <v>3358</v>
      </c>
      <c r="AB541" s="8">
        <v>1</v>
      </c>
      <c r="AC541" s="8">
        <v>0</v>
      </c>
      <c r="AD541" s="86">
        <f>IF(W541="SOPORTE_TELEFÓNICO",'BASE LIQUIDACION REDEBAN 2025'!$B$19,IF(W541="ENVÍO",'BASE LIQUIDACION REDEBAN 2025'!$C$2,IF(Y541="TIPO I",'BASE LIQUIDACION REDEBAN 2025'!$C$2,IF(Y541="TIPO II",'BASE LIQUIDACION REDEBAN 2025'!$C$3,IF(Y541="TIPO III",'BASE LIQUIDACION REDEBAN 2025'!$C$4,IF(Y541="TIPO IV",'BASE LIQUIDACION REDEBAN 2025'!$C$5,IF(Z541="AEREO",'BASE LIQUIDACION REDEBAN 2025'!$B$6,'BASE LIQUIDACION REDEBAN 2025'!$C$5)))))))</f>
        <v>65960.072302</v>
      </c>
      <c r="AE541" s="86">
        <f>IF(OR(W541="SOPORTE_TELEFÓNICO",W541="ENVÍO"),0,IF(Y541="TIPO I",'BASE LIQUIDACION REDEBAN 2025'!$B$10,IF(Y541="TIPO II",'BASE LIQUIDACION REDEBAN 2025'!$B$11,IF(Y541="TIPO III",'BASE LIQUIDACION REDEBAN 2025'!$B$12,'BASE LIQUIDACION REDEBAN 2025'!$B$13))))</f>
        <v>75096.394270399993</v>
      </c>
      <c r="AF541" s="86">
        <f t="shared" si="8"/>
        <v>65960.072302</v>
      </c>
      <c r="AG541" s="141"/>
      <c r="AH541" s="141"/>
    </row>
    <row r="542" spans="1:34" s="78" customFormat="1" ht="13.15">
      <c r="A542" s="8" t="s">
        <v>64</v>
      </c>
      <c r="B542" s="94" t="str">
        <f>VLOOKUP(A542,'CENTRO DE COSTOS'!A:D,4,FALSE)</f>
        <v>JOSE MAURICIO HERNANDEZ ROJAS</v>
      </c>
      <c r="C542" s="94" t="str">
        <f>VLOOKUP(A542,'CENTRO DE COSTOS'!A:D,2,FALSE)</f>
        <v>0004-0001</v>
      </c>
      <c r="D542" s="8">
        <v>8001</v>
      </c>
      <c r="E542" s="8">
        <v>2744546</v>
      </c>
      <c r="F542" s="8">
        <v>52595</v>
      </c>
      <c r="G542" s="94" t="s">
        <v>1977</v>
      </c>
      <c r="H542" s="8" t="s">
        <v>1045</v>
      </c>
      <c r="I542" s="8" t="s">
        <v>64</v>
      </c>
      <c r="J542" s="8" t="s">
        <v>3650</v>
      </c>
      <c r="K542" s="8" t="s">
        <v>160</v>
      </c>
      <c r="L542" s="8" t="s">
        <v>3651</v>
      </c>
      <c r="M542" s="183">
        <v>45915.701388888891</v>
      </c>
      <c r="N542" s="183">
        <v>45916.604166666657</v>
      </c>
      <c r="O542" s="94" t="s">
        <v>1324</v>
      </c>
      <c r="P542" s="8" t="s">
        <v>1333</v>
      </c>
      <c r="Q542" s="8" t="s">
        <v>1375</v>
      </c>
      <c r="R542" s="8" t="s">
        <v>1444</v>
      </c>
      <c r="S542" s="94"/>
      <c r="T542" s="90"/>
      <c r="U542" s="8" t="s">
        <v>1328</v>
      </c>
      <c r="V542" s="8" t="s">
        <v>3652</v>
      </c>
      <c r="W542" s="8" t="s">
        <v>165</v>
      </c>
      <c r="X542" s="8" t="s">
        <v>3653</v>
      </c>
      <c r="Y542" s="8" t="s">
        <v>25</v>
      </c>
      <c r="Z542" s="8" t="s">
        <v>177</v>
      </c>
      <c r="AA542" s="8" t="s">
        <v>1473</v>
      </c>
      <c r="AB542" s="8">
        <v>1</v>
      </c>
      <c r="AC542" s="8">
        <v>0</v>
      </c>
      <c r="AD542" s="86">
        <f>IF(W542="SOPORTE_TELEFÓNICO",'BASE LIQUIDACION REDEBAN 2025'!$B$19,IF(W542="ENVÍO",'BASE LIQUIDACION REDEBAN 2025'!$C$2,IF(Y542="TIPO I",'BASE LIQUIDACION REDEBAN 2025'!$C$2,IF(Y542="TIPO II",'BASE LIQUIDACION REDEBAN 2025'!$C$3,IF(Y542="TIPO III",'BASE LIQUIDACION REDEBAN 2025'!$C$4,IF(Y542="TIPO IV",'BASE LIQUIDACION REDEBAN 2025'!$C$5,IF(Z542="AEREO",'BASE LIQUIDACION REDEBAN 2025'!$B$6,'BASE LIQUIDACION REDEBAN 2025'!$C$5)))))))</f>
        <v>65960.072302</v>
      </c>
      <c r="AE542" s="86">
        <f>IF(OR(W542="SOPORTE_TELEFÓNICO",W542="ENVÍO"),0,IF(Y542="TIPO I",'BASE LIQUIDACION REDEBAN 2025'!$B$10,IF(Y542="TIPO II",'BASE LIQUIDACION REDEBAN 2025'!$B$11,IF(Y542="TIPO III",'BASE LIQUIDACION REDEBAN 2025'!$B$12,'BASE LIQUIDACION REDEBAN 2025'!$B$13))))</f>
        <v>75096.394270399993</v>
      </c>
      <c r="AF542" s="86">
        <f t="shared" si="8"/>
        <v>65960.072302</v>
      </c>
      <c r="AG542" s="141"/>
      <c r="AH542" s="141"/>
    </row>
    <row r="543" spans="1:34" s="78" customFormat="1" ht="13.15">
      <c r="A543" s="8" t="s">
        <v>90</v>
      </c>
      <c r="B543" s="94" t="str">
        <f>VLOOKUP(A543,'CENTRO DE COSTOS'!A:D,4,FALSE)</f>
        <v>JUAN SEBASTIÁN RÍOS CASTRILLÓN</v>
      </c>
      <c r="C543" s="94" t="str">
        <f>VLOOKUP(A543,'CENTRO DE COSTOS'!A:D,2,FALSE)</f>
        <v>0004-0005</v>
      </c>
      <c r="D543" s="8">
        <v>5001</v>
      </c>
      <c r="E543" s="8">
        <v>2744361</v>
      </c>
      <c r="F543" s="8">
        <v>30042</v>
      </c>
      <c r="G543" s="94" t="s">
        <v>1977</v>
      </c>
      <c r="H543" s="8" t="s">
        <v>249</v>
      </c>
      <c r="I543" s="8" t="s">
        <v>90</v>
      </c>
      <c r="J543" s="8" t="s">
        <v>3654</v>
      </c>
      <c r="K543" s="8" t="s">
        <v>160</v>
      </c>
      <c r="L543" s="8" t="s">
        <v>3655</v>
      </c>
      <c r="M543" s="183">
        <v>45915.686111111107</v>
      </c>
      <c r="N543" s="183">
        <v>45916.628472222219</v>
      </c>
      <c r="O543" s="94" t="s">
        <v>1324</v>
      </c>
      <c r="P543" s="8" t="s">
        <v>1333</v>
      </c>
      <c r="Q543" s="8" t="s">
        <v>1375</v>
      </c>
      <c r="R543" s="8" t="s">
        <v>1444</v>
      </c>
      <c r="S543" s="94"/>
      <c r="T543" s="90"/>
      <c r="U543" s="8" t="s">
        <v>1328</v>
      </c>
      <c r="V543" s="8" t="s">
        <v>3656</v>
      </c>
      <c r="W543" s="8" t="s">
        <v>165</v>
      </c>
      <c r="X543" s="8" t="s">
        <v>3657</v>
      </c>
      <c r="Y543" s="8" t="s">
        <v>25</v>
      </c>
      <c r="Z543" s="8" t="s">
        <v>177</v>
      </c>
      <c r="AA543" s="8" t="s">
        <v>674</v>
      </c>
      <c r="AB543" s="8">
        <v>1</v>
      </c>
      <c r="AC543" s="8">
        <v>0</v>
      </c>
      <c r="AD543" s="86">
        <f>IF(W543="SOPORTE_TELEFÓNICO",'BASE LIQUIDACION REDEBAN 2025'!$B$19,IF(W543="ENVÍO",'BASE LIQUIDACION REDEBAN 2025'!$C$2,IF(Y543="TIPO I",'BASE LIQUIDACION REDEBAN 2025'!$C$2,IF(Y543="TIPO II",'BASE LIQUIDACION REDEBAN 2025'!$C$3,IF(Y543="TIPO III",'BASE LIQUIDACION REDEBAN 2025'!$C$4,IF(Y543="TIPO IV",'BASE LIQUIDACION REDEBAN 2025'!$C$5,IF(Z543="AEREO",'BASE LIQUIDACION REDEBAN 2025'!$B$6,'BASE LIQUIDACION REDEBAN 2025'!$C$5)))))))</f>
        <v>65960.072302</v>
      </c>
      <c r="AE543" s="86">
        <f>IF(OR(W543="SOPORTE_TELEFÓNICO",W543="ENVÍO"),0,IF(Y543="TIPO I",'BASE LIQUIDACION REDEBAN 2025'!$B$10,IF(Y543="TIPO II",'BASE LIQUIDACION REDEBAN 2025'!$B$11,IF(Y543="TIPO III",'BASE LIQUIDACION REDEBAN 2025'!$B$12,'BASE LIQUIDACION REDEBAN 2025'!$B$13))))</f>
        <v>75096.394270399993</v>
      </c>
      <c r="AF543" s="86">
        <f t="shared" si="8"/>
        <v>65960.072302</v>
      </c>
      <c r="AG543" s="141"/>
      <c r="AH543" s="141"/>
    </row>
    <row r="544" spans="1:34" s="78" customFormat="1" ht="13.15">
      <c r="A544" s="8" t="s">
        <v>76</v>
      </c>
      <c r="B544" s="94" t="str">
        <f>VLOOKUP(A544,'CENTRO DE COSTOS'!A:D,4,FALSE)</f>
        <v>DIEGO FERNANDO HENAO CARDONA</v>
      </c>
      <c r="C544" s="94" t="str">
        <f>VLOOKUP(A544,'CENTRO DE COSTOS'!A:D,2,FALSE)</f>
        <v>0004-0003</v>
      </c>
      <c r="D544" s="8">
        <v>76520</v>
      </c>
      <c r="E544" s="8">
        <v>2743995</v>
      </c>
      <c r="F544" s="8">
        <v>69712</v>
      </c>
      <c r="G544" s="94" t="s">
        <v>1977</v>
      </c>
      <c r="H544" s="8" t="s">
        <v>232</v>
      </c>
      <c r="I544" s="8" t="s">
        <v>1207</v>
      </c>
      <c r="J544" s="8" t="s">
        <v>3658</v>
      </c>
      <c r="K544" s="8" t="s">
        <v>160</v>
      </c>
      <c r="L544" s="8" t="s">
        <v>3659</v>
      </c>
      <c r="M544" s="183">
        <v>45915.673611111109</v>
      </c>
      <c r="N544" s="183">
        <v>45916.59652777778</v>
      </c>
      <c r="O544" s="94" t="s">
        <v>1324</v>
      </c>
      <c r="P544" s="8" t="s">
        <v>1333</v>
      </c>
      <c r="Q544" s="8" t="s">
        <v>1375</v>
      </c>
      <c r="R544" s="8" t="s">
        <v>1444</v>
      </c>
      <c r="S544" s="94"/>
      <c r="T544" s="90"/>
      <c r="U544" s="8" t="s">
        <v>1328</v>
      </c>
      <c r="V544" s="8" t="s">
        <v>3660</v>
      </c>
      <c r="W544" s="8" t="s">
        <v>165</v>
      </c>
      <c r="X544" s="8" t="s">
        <v>3661</v>
      </c>
      <c r="Y544" s="8" t="s">
        <v>25</v>
      </c>
      <c r="Z544" s="8" t="s">
        <v>177</v>
      </c>
      <c r="AA544" s="8" t="s">
        <v>531</v>
      </c>
      <c r="AB544" s="8">
        <v>1</v>
      </c>
      <c r="AC544" s="8">
        <v>0</v>
      </c>
      <c r="AD544" s="86">
        <f>IF(W544="SOPORTE_TELEFÓNICO",'BASE LIQUIDACION REDEBAN 2025'!$B$19,IF(W544="ENVÍO",'BASE LIQUIDACION REDEBAN 2025'!$C$2,IF(Y544="TIPO I",'BASE LIQUIDACION REDEBAN 2025'!$C$2,IF(Y544="TIPO II",'BASE LIQUIDACION REDEBAN 2025'!$C$3,IF(Y544="TIPO III",'BASE LIQUIDACION REDEBAN 2025'!$C$4,IF(Y544="TIPO IV",'BASE LIQUIDACION REDEBAN 2025'!$C$5,IF(Z544="AEREO",'BASE LIQUIDACION REDEBAN 2025'!$B$6,'BASE LIQUIDACION REDEBAN 2025'!$C$5)))))))</f>
        <v>65960.072302</v>
      </c>
      <c r="AE544" s="86">
        <f>IF(OR(W544="SOPORTE_TELEFÓNICO",W544="ENVÍO"),0,IF(Y544="TIPO I",'BASE LIQUIDACION REDEBAN 2025'!$B$10,IF(Y544="TIPO II",'BASE LIQUIDACION REDEBAN 2025'!$B$11,IF(Y544="TIPO III",'BASE LIQUIDACION REDEBAN 2025'!$B$12,'BASE LIQUIDACION REDEBAN 2025'!$B$13))))</f>
        <v>75096.394270399993</v>
      </c>
      <c r="AF544" s="86">
        <f t="shared" si="8"/>
        <v>65960.072302</v>
      </c>
      <c r="AG544" s="141"/>
      <c r="AH544" s="141"/>
    </row>
    <row r="545" spans="1:34" s="78" customFormat="1" ht="13.15">
      <c r="A545" s="8" t="s">
        <v>76</v>
      </c>
      <c r="B545" s="94" t="str">
        <f>VLOOKUP(A545,'CENTRO DE COSTOS'!A:D,4,FALSE)</f>
        <v>DIEGO FERNANDO HENAO CARDONA</v>
      </c>
      <c r="C545" s="94" t="str">
        <f>VLOOKUP(A545,'CENTRO DE COSTOS'!A:D,2,FALSE)</f>
        <v>0004-0003</v>
      </c>
      <c r="D545" s="8">
        <v>76001</v>
      </c>
      <c r="E545" s="8">
        <v>2743829</v>
      </c>
      <c r="F545" s="8">
        <v>20918</v>
      </c>
      <c r="G545" s="94" t="s">
        <v>1977</v>
      </c>
      <c r="H545" s="8" t="s">
        <v>232</v>
      </c>
      <c r="I545" s="8" t="s">
        <v>76</v>
      </c>
      <c r="J545" s="8" t="s">
        <v>3662</v>
      </c>
      <c r="K545" s="8" t="s">
        <v>160</v>
      </c>
      <c r="L545" s="8" t="s">
        <v>3663</v>
      </c>
      <c r="M545" s="183">
        <v>45915.656944444447</v>
      </c>
      <c r="N545" s="183">
        <v>45916.589583333327</v>
      </c>
      <c r="O545" s="94" t="s">
        <v>1324</v>
      </c>
      <c r="P545" s="8" t="s">
        <v>1333</v>
      </c>
      <c r="Q545" s="8" t="s">
        <v>1375</v>
      </c>
      <c r="R545" s="8" t="s">
        <v>1393</v>
      </c>
      <c r="S545" s="94"/>
      <c r="T545" s="90"/>
      <c r="U545" s="8" t="s">
        <v>1328</v>
      </c>
      <c r="V545" s="8" t="s">
        <v>3664</v>
      </c>
      <c r="W545" s="8" t="s">
        <v>165</v>
      </c>
      <c r="X545" s="8" t="s">
        <v>3665</v>
      </c>
      <c r="Y545" s="8" t="s">
        <v>25</v>
      </c>
      <c r="Z545" s="8" t="s">
        <v>177</v>
      </c>
      <c r="AA545" s="8" t="s">
        <v>1200</v>
      </c>
      <c r="AB545" s="8">
        <v>1</v>
      </c>
      <c r="AC545" s="8">
        <v>0</v>
      </c>
      <c r="AD545" s="86">
        <f>IF(W545="SOPORTE_TELEFÓNICO",'BASE LIQUIDACION REDEBAN 2025'!$B$19,IF(W545="ENVÍO",'BASE LIQUIDACION REDEBAN 2025'!$C$2,IF(Y545="TIPO I",'BASE LIQUIDACION REDEBAN 2025'!$C$2,IF(Y545="TIPO II",'BASE LIQUIDACION REDEBAN 2025'!$C$3,IF(Y545="TIPO III",'BASE LIQUIDACION REDEBAN 2025'!$C$4,IF(Y545="TIPO IV",'BASE LIQUIDACION REDEBAN 2025'!$C$5,IF(Z545="AEREO",'BASE LIQUIDACION REDEBAN 2025'!$B$6,'BASE LIQUIDACION REDEBAN 2025'!$C$5)))))))</f>
        <v>65960.072302</v>
      </c>
      <c r="AE545" s="86">
        <f>IF(OR(W545="SOPORTE_TELEFÓNICO",W545="ENVÍO"),0,IF(Y545="TIPO I",'BASE LIQUIDACION REDEBAN 2025'!$B$10,IF(Y545="TIPO II",'BASE LIQUIDACION REDEBAN 2025'!$B$11,IF(Y545="TIPO III",'BASE LIQUIDACION REDEBAN 2025'!$B$12,'BASE LIQUIDACION REDEBAN 2025'!$B$13))))</f>
        <v>75096.394270399993</v>
      </c>
      <c r="AF545" s="86">
        <f t="shared" si="8"/>
        <v>65960.072302</v>
      </c>
      <c r="AG545" s="141"/>
      <c r="AH545" s="141"/>
    </row>
    <row r="546" spans="1:34" s="78" customFormat="1" ht="13.15">
      <c r="A546" s="8" t="s">
        <v>91</v>
      </c>
      <c r="B546" s="94" t="str">
        <f>VLOOKUP(A546,'CENTRO DE COSTOS'!A:D,4,FALSE)</f>
        <v>JOSE MAURICIO HERNANDEZ ROJAS</v>
      </c>
      <c r="C546" s="94" t="str">
        <f>VLOOKUP(A546,'CENTRO DE COSTOS'!A:D,2,FALSE)</f>
        <v>0004-0001</v>
      </c>
      <c r="D546" s="8">
        <v>23001</v>
      </c>
      <c r="E546" s="8">
        <v>2743788</v>
      </c>
      <c r="F546" s="8">
        <v>60074</v>
      </c>
      <c r="G546" s="94" t="s">
        <v>1977</v>
      </c>
      <c r="H546" s="8" t="s">
        <v>193</v>
      </c>
      <c r="I546" s="8" t="s">
        <v>91</v>
      </c>
      <c r="J546" s="8" t="s">
        <v>3666</v>
      </c>
      <c r="K546" s="8" t="s">
        <v>160</v>
      </c>
      <c r="L546" s="8" t="s">
        <v>3667</v>
      </c>
      <c r="M546" s="183">
        <v>45915.65625</v>
      </c>
      <c r="N546" s="183">
        <v>45916.586805555547</v>
      </c>
      <c r="O546" s="94" t="s">
        <v>1324</v>
      </c>
      <c r="P546" s="8" t="s">
        <v>1333</v>
      </c>
      <c r="Q546" s="8" t="s">
        <v>1512</v>
      </c>
      <c r="R546" s="8" t="s">
        <v>1512</v>
      </c>
      <c r="S546" s="94"/>
      <c r="T546" s="90"/>
      <c r="U546" s="8" t="s">
        <v>1328</v>
      </c>
      <c r="V546" s="8" t="s">
        <v>3668</v>
      </c>
      <c r="W546" s="8" t="s">
        <v>165</v>
      </c>
      <c r="X546" s="8" t="s">
        <v>3669</v>
      </c>
      <c r="Y546" s="8" t="s">
        <v>25</v>
      </c>
      <c r="Z546" s="8" t="s">
        <v>177</v>
      </c>
      <c r="AA546" s="8" t="s">
        <v>1447</v>
      </c>
      <c r="AB546" s="8">
        <v>1</v>
      </c>
      <c r="AC546" s="8">
        <v>0</v>
      </c>
      <c r="AD546" s="86">
        <f>IF(W546="SOPORTE_TELEFÓNICO",'BASE LIQUIDACION REDEBAN 2025'!$B$19,IF(W546="ENVÍO",'BASE LIQUIDACION REDEBAN 2025'!$C$2,IF(Y546="TIPO I",'BASE LIQUIDACION REDEBAN 2025'!$C$2,IF(Y546="TIPO II",'BASE LIQUIDACION REDEBAN 2025'!$C$3,IF(Y546="TIPO III",'BASE LIQUIDACION REDEBAN 2025'!$C$4,IF(Y546="TIPO IV",'BASE LIQUIDACION REDEBAN 2025'!$C$5,IF(Z546="AEREO",'BASE LIQUIDACION REDEBAN 2025'!$B$6,'BASE LIQUIDACION REDEBAN 2025'!$C$5)))))))</f>
        <v>65960.072302</v>
      </c>
      <c r="AE546" s="86">
        <f>IF(OR(W546="SOPORTE_TELEFÓNICO",W546="ENVÍO"),0,IF(Y546="TIPO I",'BASE LIQUIDACION REDEBAN 2025'!$B$10,IF(Y546="TIPO II",'BASE LIQUIDACION REDEBAN 2025'!$B$11,IF(Y546="TIPO III",'BASE LIQUIDACION REDEBAN 2025'!$B$12,'BASE LIQUIDACION REDEBAN 2025'!$B$13))))</f>
        <v>75096.394270399993</v>
      </c>
      <c r="AF546" s="86">
        <f t="shared" si="8"/>
        <v>65960.072302</v>
      </c>
      <c r="AG546" s="141"/>
      <c r="AH546" s="141"/>
    </row>
    <row r="547" spans="1:34" s="78" customFormat="1" ht="13.15">
      <c r="A547" s="8" t="s">
        <v>96</v>
      </c>
      <c r="B547" s="94" t="str">
        <f>VLOOKUP(A547,'CENTRO DE COSTOS'!A:D,4,FALSE)</f>
        <v>JOSE MAURICIO HERNANDEZ ROJAS</v>
      </c>
      <c r="C547" s="94" t="str">
        <f>VLOOKUP(A547,'CENTRO DE COSTOS'!A:D,2,FALSE)</f>
        <v>0004-0001</v>
      </c>
      <c r="D547" s="8">
        <v>47053</v>
      </c>
      <c r="E547" s="8">
        <v>2743579</v>
      </c>
      <c r="F547" s="8">
        <v>80319</v>
      </c>
      <c r="G547" s="94" t="s">
        <v>1977</v>
      </c>
      <c r="H547" s="8" t="s">
        <v>438</v>
      </c>
      <c r="I547" s="8" t="s">
        <v>3670</v>
      </c>
      <c r="J547" s="8" t="s">
        <v>3671</v>
      </c>
      <c r="K547" s="8" t="s">
        <v>160</v>
      </c>
      <c r="L547" s="8" t="s">
        <v>3672</v>
      </c>
      <c r="M547" s="183">
        <v>45915.643750000003</v>
      </c>
      <c r="N547" s="183">
        <v>45919.476388888892</v>
      </c>
      <c r="O547" s="94" t="s">
        <v>1324</v>
      </c>
      <c r="P547" s="8" t="s">
        <v>1333</v>
      </c>
      <c r="Q547" s="8" t="s">
        <v>1351</v>
      </c>
      <c r="R547" s="8" t="s">
        <v>1341</v>
      </c>
      <c r="S547" s="94"/>
      <c r="T547" s="90"/>
      <c r="U547" s="8" t="s">
        <v>1328</v>
      </c>
      <c r="V547" s="8" t="s">
        <v>3673</v>
      </c>
      <c r="W547" s="8" t="s">
        <v>165</v>
      </c>
      <c r="X547" s="8" t="s">
        <v>3674</v>
      </c>
      <c r="Y547" s="8" t="s">
        <v>30</v>
      </c>
      <c r="Z547" s="8" t="s">
        <v>177</v>
      </c>
      <c r="AA547" s="8" t="s">
        <v>442</v>
      </c>
      <c r="AB547" s="8">
        <v>1</v>
      </c>
      <c r="AC547" s="8">
        <v>0</v>
      </c>
      <c r="AD547" s="86">
        <f>IF(W547="SOPORTE_TELEFÓNICO",'BASE LIQUIDACION REDEBAN 2025'!$B$19,IF(W547="ENVÍO",'BASE LIQUIDACION REDEBAN 2025'!$C$2,IF(Y547="TIPO I",'BASE LIQUIDACION REDEBAN 2025'!$C$2,IF(Y547="TIPO II",'BASE LIQUIDACION REDEBAN 2025'!$C$3,IF(Y547="TIPO III",'BASE LIQUIDACION REDEBAN 2025'!$C$4,IF(Y547="TIPO IV",'BASE LIQUIDACION REDEBAN 2025'!$C$5,IF(Z547="AEREO",'BASE LIQUIDACION REDEBAN 2025'!$B$6,'BASE LIQUIDACION REDEBAN 2025'!$C$5)))))))</f>
        <v>275728.78077800001</v>
      </c>
      <c r="AE547" s="86">
        <f>IF(OR(W547="SOPORTE_TELEFÓNICO",W547="ENVÍO"),0,IF(Y547="TIPO I",'BASE LIQUIDACION REDEBAN 2025'!$B$10,IF(Y547="TIPO II",'BASE LIQUIDACION REDEBAN 2025'!$B$11,IF(Y547="TIPO III",'BASE LIQUIDACION REDEBAN 2025'!$B$12,'BASE LIQUIDACION REDEBAN 2025'!$B$13))))</f>
        <v>196536.5258152</v>
      </c>
      <c r="AF547" s="86">
        <f t="shared" si="8"/>
        <v>275728.78077800001</v>
      </c>
      <c r="AG547" s="141"/>
      <c r="AH547" s="141"/>
    </row>
    <row r="548" spans="1:34" s="78" customFormat="1" ht="13.15">
      <c r="A548" s="8" t="s">
        <v>90</v>
      </c>
      <c r="B548" s="94" t="str">
        <f>VLOOKUP(A548,'CENTRO DE COSTOS'!A:D,4,FALSE)</f>
        <v>JUAN SEBASTIÁN RÍOS CASTRILLÓN</v>
      </c>
      <c r="C548" s="94" t="str">
        <f>VLOOKUP(A548,'CENTRO DE COSTOS'!A:D,2,FALSE)</f>
        <v>0004-0005</v>
      </c>
      <c r="D548" s="8">
        <v>5001</v>
      </c>
      <c r="E548" s="8">
        <v>2743571</v>
      </c>
      <c r="F548" s="8">
        <v>29997</v>
      </c>
      <c r="G548" s="94" t="s">
        <v>1977</v>
      </c>
      <c r="H548" s="8" t="s">
        <v>249</v>
      </c>
      <c r="I548" s="8" t="s">
        <v>90</v>
      </c>
      <c r="J548" s="8" t="s">
        <v>3675</v>
      </c>
      <c r="K548" s="8" t="s">
        <v>160</v>
      </c>
      <c r="L548" s="8" t="s">
        <v>3676</v>
      </c>
      <c r="M548" s="183">
        <v>45915.64166666667</v>
      </c>
      <c r="N548" s="183">
        <v>45916.584027777782</v>
      </c>
      <c r="O548" s="94" t="s">
        <v>1324</v>
      </c>
      <c r="P548" s="8" t="s">
        <v>1333</v>
      </c>
      <c r="Q548" s="8" t="s">
        <v>1351</v>
      </c>
      <c r="R548" s="8" t="s">
        <v>1352</v>
      </c>
      <c r="S548" s="94"/>
      <c r="T548" s="90"/>
      <c r="U548" s="8" t="s">
        <v>1328</v>
      </c>
      <c r="V548" s="8" t="s">
        <v>3677</v>
      </c>
      <c r="W548" s="8" t="s">
        <v>1552</v>
      </c>
      <c r="X548" s="8" t="s">
        <v>1553</v>
      </c>
      <c r="Y548" s="8" t="s">
        <v>25</v>
      </c>
      <c r="Z548" s="8" t="s">
        <v>177</v>
      </c>
      <c r="AA548" s="8" t="s">
        <v>1760</v>
      </c>
      <c r="AB548" s="8">
        <v>0</v>
      </c>
      <c r="AC548" s="8">
        <v>0</v>
      </c>
      <c r="AD548" s="86">
        <f>IF(W548="SOPORTE_TELEFÓNICO",'BASE LIQUIDACION REDEBAN 2025'!$B$19,IF(W548="ENVÍO",'BASE LIQUIDACION REDEBAN 2025'!$C$2,IF(Y548="TIPO I",'BASE LIQUIDACION REDEBAN 2025'!$C$2,IF(Y548="TIPO II",'BASE LIQUIDACION REDEBAN 2025'!$C$3,IF(Y548="TIPO III",'BASE LIQUIDACION REDEBAN 2025'!$C$4,IF(Y548="TIPO IV",'BASE LIQUIDACION REDEBAN 2025'!$C$5,IF(Z548="AEREO",'BASE LIQUIDACION REDEBAN 2025'!$B$6,'BASE LIQUIDACION REDEBAN 2025'!$C$5)))))))</f>
        <v>41241.0800752</v>
      </c>
      <c r="AE548" s="86">
        <f>IF(OR(W548="SOPORTE_TELEFÓNICO",W548="ENVÍO"),0,IF(Y548="TIPO I",'BASE LIQUIDACION REDEBAN 2025'!$B$10,IF(Y548="TIPO II",'BASE LIQUIDACION REDEBAN 2025'!$B$11,IF(Y548="TIPO III",'BASE LIQUIDACION REDEBAN 2025'!$B$12,'BASE LIQUIDACION REDEBAN 2025'!$B$13))))</f>
        <v>0</v>
      </c>
      <c r="AF548" s="86">
        <f t="shared" si="8"/>
        <v>41241.0800752</v>
      </c>
      <c r="AG548" s="141"/>
      <c r="AH548" s="141"/>
    </row>
    <row r="549" spans="1:34" s="78" customFormat="1" ht="13.15">
      <c r="A549" s="8" t="s">
        <v>68</v>
      </c>
      <c r="B549" s="94" t="str">
        <f>VLOOKUP(A549,'CENTRO DE COSTOS'!A:D,4,FALSE)</f>
        <v>WILLIAM ASDRUBAL ROZO ROZO</v>
      </c>
      <c r="C549" s="94" t="str">
        <f>VLOOKUP(A549,'CENTRO DE COSTOS'!A:D,2,FALSE)</f>
        <v>0004-0004</v>
      </c>
      <c r="D549" s="8">
        <v>25473</v>
      </c>
      <c r="E549" s="8">
        <v>2743367</v>
      </c>
      <c r="F549" s="8">
        <v>52225</v>
      </c>
      <c r="G549" s="94" t="s">
        <v>1977</v>
      </c>
      <c r="H549" s="8" t="s">
        <v>417</v>
      </c>
      <c r="I549" s="8" t="s">
        <v>701</v>
      </c>
      <c r="J549" s="8" t="s">
        <v>3678</v>
      </c>
      <c r="K549" s="8" t="s">
        <v>160</v>
      </c>
      <c r="L549" s="8" t="s">
        <v>3679</v>
      </c>
      <c r="M549" s="183">
        <v>45915.628472222219</v>
      </c>
      <c r="N549" s="183">
        <v>45916.580555555563</v>
      </c>
      <c r="O549" s="94" t="s">
        <v>1324</v>
      </c>
      <c r="P549" s="8" t="s">
        <v>1333</v>
      </c>
      <c r="Q549" s="8" t="s">
        <v>1407</v>
      </c>
      <c r="R549" s="8" t="s">
        <v>1843</v>
      </c>
      <c r="S549" s="94"/>
      <c r="T549" s="90"/>
      <c r="U549" s="8" t="s">
        <v>1328</v>
      </c>
      <c r="V549" s="8" t="s">
        <v>3680</v>
      </c>
      <c r="W549" s="8" t="s">
        <v>165</v>
      </c>
      <c r="X549" s="8" t="s">
        <v>3681</v>
      </c>
      <c r="Y549" s="8" t="s">
        <v>25</v>
      </c>
      <c r="Z549" s="8" t="s">
        <v>177</v>
      </c>
      <c r="AA549" s="8" t="s">
        <v>3682</v>
      </c>
      <c r="AB549" s="8">
        <v>1</v>
      </c>
      <c r="AC549" s="8">
        <v>0</v>
      </c>
      <c r="AD549" s="86">
        <f>IF(W549="SOPORTE_TELEFÓNICO",'BASE LIQUIDACION REDEBAN 2025'!$B$19,IF(W549="ENVÍO",'BASE LIQUIDACION REDEBAN 2025'!$C$2,IF(Y549="TIPO I",'BASE LIQUIDACION REDEBAN 2025'!$C$2,IF(Y549="TIPO II",'BASE LIQUIDACION REDEBAN 2025'!$C$3,IF(Y549="TIPO III",'BASE LIQUIDACION REDEBAN 2025'!$C$4,IF(Y549="TIPO IV",'BASE LIQUIDACION REDEBAN 2025'!$C$5,IF(Z549="AEREO",'BASE LIQUIDACION REDEBAN 2025'!$B$6,'BASE LIQUIDACION REDEBAN 2025'!$C$5)))))))</f>
        <v>65960.072302</v>
      </c>
      <c r="AE549" s="86">
        <f>IF(OR(W549="SOPORTE_TELEFÓNICO",W549="ENVÍO"),0,IF(Y549="TIPO I",'BASE LIQUIDACION REDEBAN 2025'!$B$10,IF(Y549="TIPO II",'BASE LIQUIDACION REDEBAN 2025'!$B$11,IF(Y549="TIPO III",'BASE LIQUIDACION REDEBAN 2025'!$B$12,'BASE LIQUIDACION REDEBAN 2025'!$B$13))))</f>
        <v>75096.394270399993</v>
      </c>
      <c r="AF549" s="86">
        <f t="shared" si="8"/>
        <v>65960.072302</v>
      </c>
      <c r="AG549" s="141"/>
      <c r="AH549" s="141"/>
    </row>
    <row r="550" spans="1:34" s="78" customFormat="1" ht="13.15">
      <c r="A550" s="8" t="s">
        <v>81</v>
      </c>
      <c r="B550" s="94" t="str">
        <f>VLOOKUP(A550,'CENTRO DE COSTOS'!A:D,4,FALSE)</f>
        <v>MIGUEL JULIÁN HERNÁNDEZ GUARÍN</v>
      </c>
      <c r="C550" s="94" t="str">
        <f>VLOOKUP(A550,'CENTRO DE COSTOS'!A:D,2,FALSE)</f>
        <v>0004-0008</v>
      </c>
      <c r="D550" s="8">
        <v>54001</v>
      </c>
      <c r="E550" s="8">
        <v>2743168</v>
      </c>
      <c r="F550" s="8">
        <v>78347</v>
      </c>
      <c r="G550" s="94" t="s">
        <v>1977</v>
      </c>
      <c r="H550" s="8" t="s">
        <v>296</v>
      </c>
      <c r="I550" s="8" t="s">
        <v>81</v>
      </c>
      <c r="J550" s="8" t="s">
        <v>3591</v>
      </c>
      <c r="K550" s="8" t="s">
        <v>160</v>
      </c>
      <c r="L550" s="8" t="s">
        <v>3683</v>
      </c>
      <c r="M550" s="183">
        <v>45915.614583333343</v>
      </c>
      <c r="N550" s="183">
        <v>45916.577777777777</v>
      </c>
      <c r="O550" s="94" t="s">
        <v>1324</v>
      </c>
      <c r="P550" s="8" t="s">
        <v>1333</v>
      </c>
      <c r="Q550" s="8" t="s">
        <v>1375</v>
      </c>
      <c r="R550" s="8" t="s">
        <v>1393</v>
      </c>
      <c r="S550" s="94"/>
      <c r="T550" s="90"/>
      <c r="U550" s="8" t="s">
        <v>1328</v>
      </c>
      <c r="V550" s="8" t="s">
        <v>3684</v>
      </c>
      <c r="W550" s="8" t="s">
        <v>165</v>
      </c>
      <c r="X550" s="8" t="s">
        <v>3594</v>
      </c>
      <c r="Y550" s="8" t="s">
        <v>25</v>
      </c>
      <c r="Z550" s="8" t="s">
        <v>177</v>
      </c>
      <c r="AA550" s="8" t="s">
        <v>301</v>
      </c>
      <c r="AB550" s="8">
        <v>1</v>
      </c>
      <c r="AC550" s="8">
        <v>0</v>
      </c>
      <c r="AD550" s="86">
        <f>IF(W550="SOPORTE_TELEFÓNICO",'BASE LIQUIDACION REDEBAN 2025'!$B$19,IF(W550="ENVÍO",'BASE LIQUIDACION REDEBAN 2025'!$C$2,IF(Y550="TIPO I",'BASE LIQUIDACION REDEBAN 2025'!$C$2,IF(Y550="TIPO II",'BASE LIQUIDACION REDEBAN 2025'!$C$3,IF(Y550="TIPO III",'BASE LIQUIDACION REDEBAN 2025'!$C$4,IF(Y550="TIPO IV",'BASE LIQUIDACION REDEBAN 2025'!$C$5,IF(Z550="AEREO",'BASE LIQUIDACION REDEBAN 2025'!$B$6,'BASE LIQUIDACION REDEBAN 2025'!$C$5)))))))</f>
        <v>65960.072302</v>
      </c>
      <c r="AE550" s="86">
        <f>IF(OR(W550="SOPORTE_TELEFÓNICO",W550="ENVÍO"),0,IF(Y550="TIPO I",'BASE LIQUIDACION REDEBAN 2025'!$B$10,IF(Y550="TIPO II",'BASE LIQUIDACION REDEBAN 2025'!$B$11,IF(Y550="TIPO III",'BASE LIQUIDACION REDEBAN 2025'!$B$12,'BASE LIQUIDACION REDEBAN 2025'!$B$13))))</f>
        <v>75096.394270399993</v>
      </c>
      <c r="AF550" s="86">
        <f t="shared" si="8"/>
        <v>65960.072302</v>
      </c>
      <c r="AG550" s="141"/>
      <c r="AH550" s="141"/>
    </row>
    <row r="551" spans="1:34" s="78" customFormat="1" ht="13.15">
      <c r="A551" s="8" t="s">
        <v>91</v>
      </c>
      <c r="B551" s="94" t="str">
        <f>VLOOKUP(A551,'CENTRO DE COSTOS'!A:D,4,FALSE)</f>
        <v>JOSE MAURICIO HERNANDEZ ROJAS</v>
      </c>
      <c r="C551" s="94" t="str">
        <f>VLOOKUP(A551,'CENTRO DE COSTOS'!A:D,2,FALSE)</f>
        <v>0004-0001</v>
      </c>
      <c r="D551" s="8">
        <v>23417</v>
      </c>
      <c r="E551" s="8">
        <v>2743106</v>
      </c>
      <c r="F551" s="8">
        <v>37101</v>
      </c>
      <c r="G551" s="94" t="s">
        <v>1977</v>
      </c>
      <c r="H551" s="8" t="s">
        <v>193</v>
      </c>
      <c r="I551" s="8" t="s">
        <v>3685</v>
      </c>
      <c r="J551" s="8" t="s">
        <v>3686</v>
      </c>
      <c r="K551" s="8" t="s">
        <v>160</v>
      </c>
      <c r="L551" s="8" t="s">
        <v>3687</v>
      </c>
      <c r="M551" s="183">
        <v>45915.604166666657</v>
      </c>
      <c r="N551" s="183">
        <v>45916.671527777777</v>
      </c>
      <c r="O551" s="94" t="s">
        <v>1324</v>
      </c>
      <c r="P551" s="8" t="s">
        <v>1333</v>
      </c>
      <c r="Q551" s="8" t="s">
        <v>1423</v>
      </c>
      <c r="R551" s="8" t="s">
        <v>1341</v>
      </c>
      <c r="S551" s="94"/>
      <c r="T551" s="90"/>
      <c r="U551" s="8" t="s">
        <v>1328</v>
      </c>
      <c r="V551" s="8" t="s">
        <v>3688</v>
      </c>
      <c r="W551" s="8" t="s">
        <v>165</v>
      </c>
      <c r="X551" s="8" t="s">
        <v>3689</v>
      </c>
      <c r="Y551" s="8" t="s">
        <v>28</v>
      </c>
      <c r="Z551" s="8" t="s">
        <v>177</v>
      </c>
      <c r="AA551" s="8" t="s">
        <v>1084</v>
      </c>
      <c r="AB551" s="8">
        <v>1</v>
      </c>
      <c r="AC551" s="8">
        <v>0</v>
      </c>
      <c r="AD551" s="86">
        <f>IF(W551="SOPORTE_TELEFÓNICO",'BASE LIQUIDACION REDEBAN 2025'!$B$19,IF(W551="ENVÍO",'BASE LIQUIDACION REDEBAN 2025'!$C$2,IF(Y551="TIPO I",'BASE LIQUIDACION REDEBAN 2025'!$C$2,IF(Y551="TIPO II",'BASE LIQUIDACION REDEBAN 2025'!$C$3,IF(Y551="TIPO III",'BASE LIQUIDACION REDEBAN 2025'!$C$4,IF(Y551="TIPO IV",'BASE LIQUIDACION REDEBAN 2025'!$C$5,IF(Z551="AEREO",'BASE LIQUIDACION REDEBAN 2025'!$B$6,'BASE LIQUIDACION REDEBAN 2025'!$C$5)))))))</f>
        <v>144967.87232000002</v>
      </c>
      <c r="AE551" s="86">
        <f>IF(OR(W551="SOPORTE_TELEFÓNICO",W551="ENVÍO"),0,IF(Y551="TIPO I",'BASE LIQUIDACION REDEBAN 2025'!$B$10,IF(Y551="TIPO II",'BASE LIQUIDACION REDEBAN 2025'!$B$11,IF(Y551="TIPO III",'BASE LIQUIDACION REDEBAN 2025'!$B$12,'BASE LIQUIDACION REDEBAN 2025'!$B$13))))</f>
        <v>140395.6348884</v>
      </c>
      <c r="AF551" s="86">
        <f t="shared" si="8"/>
        <v>144967.87232000002</v>
      </c>
      <c r="AG551" s="141"/>
      <c r="AH551" s="141"/>
    </row>
    <row r="552" spans="1:34" s="78" customFormat="1" ht="13.15">
      <c r="A552" s="8" t="s">
        <v>68</v>
      </c>
      <c r="B552" s="94" t="str">
        <f>VLOOKUP(A552,'CENTRO DE COSTOS'!A:D,4,FALSE)</f>
        <v>WILLIAM ASDRUBAL ROZO ROZO</v>
      </c>
      <c r="C552" s="94" t="str">
        <f>VLOOKUP(A552,'CENTRO DE COSTOS'!A:D,2,FALSE)</f>
        <v>0004-0004</v>
      </c>
      <c r="D552" s="8">
        <v>11001</v>
      </c>
      <c r="E552" s="8">
        <v>2743007</v>
      </c>
      <c r="F552" s="8">
        <v>57065</v>
      </c>
      <c r="G552" s="94" t="s">
        <v>1977</v>
      </c>
      <c r="H552" s="8" t="s">
        <v>417</v>
      </c>
      <c r="I552" s="8" t="s">
        <v>68</v>
      </c>
      <c r="J552" s="8" t="s">
        <v>3690</v>
      </c>
      <c r="K552" s="8" t="s">
        <v>160</v>
      </c>
      <c r="L552" s="8" t="s">
        <v>3691</v>
      </c>
      <c r="M552" s="183">
        <v>45915.59652777778</v>
      </c>
      <c r="N552" s="183">
        <v>45916.538888888892</v>
      </c>
      <c r="O552" s="94" t="s">
        <v>1324</v>
      </c>
      <c r="P552" s="8" t="s">
        <v>1333</v>
      </c>
      <c r="Q552" s="8" t="s">
        <v>1340</v>
      </c>
      <c r="R552" s="8" t="s">
        <v>1341</v>
      </c>
      <c r="S552" s="94"/>
      <c r="T552" s="90"/>
      <c r="U552" s="8" t="s">
        <v>1328</v>
      </c>
      <c r="V552" s="8" t="s">
        <v>3692</v>
      </c>
      <c r="W552" s="8" t="s">
        <v>165</v>
      </c>
      <c r="X552" s="8" t="s">
        <v>3693</v>
      </c>
      <c r="Y552" s="8" t="s">
        <v>25</v>
      </c>
      <c r="Z552" s="8" t="s">
        <v>177</v>
      </c>
      <c r="AA552" s="8" t="s">
        <v>3612</v>
      </c>
      <c r="AB552" s="8">
        <v>1</v>
      </c>
      <c r="AC552" s="8">
        <v>0</v>
      </c>
      <c r="AD552" s="86">
        <f>IF(W552="SOPORTE_TELEFÓNICO",'BASE LIQUIDACION REDEBAN 2025'!$B$19,IF(W552="ENVÍO",'BASE LIQUIDACION REDEBAN 2025'!$C$2,IF(Y552="TIPO I",'BASE LIQUIDACION REDEBAN 2025'!$C$2,IF(Y552="TIPO II",'BASE LIQUIDACION REDEBAN 2025'!$C$3,IF(Y552="TIPO III",'BASE LIQUIDACION REDEBAN 2025'!$C$4,IF(Y552="TIPO IV",'BASE LIQUIDACION REDEBAN 2025'!$C$5,IF(Z552="AEREO",'BASE LIQUIDACION REDEBAN 2025'!$B$6,'BASE LIQUIDACION REDEBAN 2025'!$C$5)))))))</f>
        <v>65960.072302</v>
      </c>
      <c r="AE552" s="86">
        <f>IF(OR(W552="SOPORTE_TELEFÓNICO",W552="ENVÍO"),0,IF(Y552="TIPO I",'BASE LIQUIDACION REDEBAN 2025'!$B$10,IF(Y552="TIPO II",'BASE LIQUIDACION REDEBAN 2025'!$B$11,IF(Y552="TIPO III",'BASE LIQUIDACION REDEBAN 2025'!$B$12,'BASE LIQUIDACION REDEBAN 2025'!$B$13))))</f>
        <v>75096.394270399993</v>
      </c>
      <c r="AF552" s="86">
        <f t="shared" si="8"/>
        <v>65960.072302</v>
      </c>
      <c r="AG552" s="141"/>
      <c r="AH552" s="141"/>
    </row>
    <row r="553" spans="1:34" s="78" customFormat="1" ht="13.15">
      <c r="A553" s="8" t="s">
        <v>68</v>
      </c>
      <c r="B553" s="94" t="str">
        <f>VLOOKUP(A553,'CENTRO DE COSTOS'!A:D,4,FALSE)</f>
        <v>WILLIAM ASDRUBAL ROZO ROZO</v>
      </c>
      <c r="C553" s="94" t="str">
        <f>VLOOKUP(A553,'CENTRO DE COSTOS'!A:D,2,FALSE)</f>
        <v>0004-0004</v>
      </c>
      <c r="D553" s="8">
        <v>25799</v>
      </c>
      <c r="E553" s="8">
        <v>2742730</v>
      </c>
      <c r="F553" s="8">
        <v>66526</v>
      </c>
      <c r="G553" s="94" t="s">
        <v>1977</v>
      </c>
      <c r="H553" s="8" t="s">
        <v>417</v>
      </c>
      <c r="I553" s="8" t="s">
        <v>3694</v>
      </c>
      <c r="J553" s="8" t="s">
        <v>3695</v>
      </c>
      <c r="K553" s="8" t="s">
        <v>160</v>
      </c>
      <c r="L553" s="8" t="s">
        <v>3696</v>
      </c>
      <c r="M553" s="183">
        <v>45915.575694444437</v>
      </c>
      <c r="N553" s="183">
        <v>45916.663194444453</v>
      </c>
      <c r="O553" s="94" t="s">
        <v>1324</v>
      </c>
      <c r="P553" s="8" t="s">
        <v>1333</v>
      </c>
      <c r="Q553" s="8" t="s">
        <v>1362</v>
      </c>
      <c r="R553" s="8" t="s">
        <v>3697</v>
      </c>
      <c r="S553" s="94"/>
      <c r="T553" s="90"/>
      <c r="U553" s="8" t="s">
        <v>1328</v>
      </c>
      <c r="V553" s="8" t="s">
        <v>3698</v>
      </c>
      <c r="W553" s="8" t="s">
        <v>165</v>
      </c>
      <c r="X553" s="8" t="s">
        <v>3699</v>
      </c>
      <c r="Y553" s="8" t="s">
        <v>28</v>
      </c>
      <c r="Z553" s="8" t="s">
        <v>177</v>
      </c>
      <c r="AA553" s="8" t="s">
        <v>422</v>
      </c>
      <c r="AB553" s="8">
        <v>1</v>
      </c>
      <c r="AC553" s="8">
        <v>0</v>
      </c>
      <c r="AD553" s="86">
        <f>IF(W553="SOPORTE_TELEFÓNICO",'BASE LIQUIDACION REDEBAN 2025'!$B$19,IF(W553="ENVÍO",'BASE LIQUIDACION REDEBAN 2025'!$C$2,IF(Y553="TIPO I",'BASE LIQUIDACION REDEBAN 2025'!$C$2,IF(Y553="TIPO II",'BASE LIQUIDACION REDEBAN 2025'!$C$3,IF(Y553="TIPO III",'BASE LIQUIDACION REDEBAN 2025'!$C$4,IF(Y553="TIPO IV",'BASE LIQUIDACION REDEBAN 2025'!$C$5,IF(Z553="AEREO",'BASE LIQUIDACION REDEBAN 2025'!$B$6,'BASE LIQUIDACION REDEBAN 2025'!$C$5)))))))</f>
        <v>144967.87232000002</v>
      </c>
      <c r="AE553" s="86">
        <f>IF(OR(W553="SOPORTE_TELEFÓNICO",W553="ENVÍO"),0,IF(Y553="TIPO I",'BASE LIQUIDACION REDEBAN 2025'!$B$10,IF(Y553="TIPO II",'BASE LIQUIDACION REDEBAN 2025'!$B$11,IF(Y553="TIPO III",'BASE LIQUIDACION REDEBAN 2025'!$B$12,'BASE LIQUIDACION REDEBAN 2025'!$B$13))))</f>
        <v>140395.6348884</v>
      </c>
      <c r="AF553" s="86">
        <f t="shared" si="8"/>
        <v>144967.87232000002</v>
      </c>
      <c r="AG553" s="141"/>
      <c r="AH553" s="141"/>
    </row>
    <row r="554" spans="1:34" s="78" customFormat="1" ht="13.15">
      <c r="A554" s="8" t="s">
        <v>93</v>
      </c>
      <c r="B554" s="94" t="str">
        <f>VLOOKUP(A554,'CENTRO DE COSTOS'!A:D,4,FALSE)</f>
        <v>DIEGO FERNANDO HENAO CARDONA</v>
      </c>
      <c r="C554" s="94" t="str">
        <f>VLOOKUP(A554,'CENTRO DE COSTOS'!A:D,2,FALSE)</f>
        <v>0004-0003</v>
      </c>
      <c r="D554" s="8">
        <v>86571</v>
      </c>
      <c r="E554" s="8">
        <v>2742348</v>
      </c>
      <c r="F554" s="8">
        <v>47052</v>
      </c>
      <c r="G554" s="94" t="s">
        <v>1977</v>
      </c>
      <c r="H554" s="8" t="s">
        <v>239</v>
      </c>
      <c r="I554" s="8" t="s">
        <v>3700</v>
      </c>
      <c r="J554" s="8" t="s">
        <v>3701</v>
      </c>
      <c r="K554" s="8" t="s">
        <v>160</v>
      </c>
      <c r="L554" s="8" t="s">
        <v>3702</v>
      </c>
      <c r="M554" s="183">
        <v>45915.52847222222</v>
      </c>
      <c r="N554" s="183">
        <v>45918.494444444441</v>
      </c>
      <c r="O554" s="94" t="s">
        <v>1324</v>
      </c>
      <c r="P554" s="8" t="s">
        <v>1333</v>
      </c>
      <c r="Q554" s="8" t="s">
        <v>1512</v>
      </c>
      <c r="R554" s="8" t="s">
        <v>1512</v>
      </c>
      <c r="S554" s="94"/>
      <c r="T554" s="90"/>
      <c r="U554" s="8" t="s">
        <v>1328</v>
      </c>
      <c r="V554" s="8" t="s">
        <v>3703</v>
      </c>
      <c r="W554" s="8" t="s">
        <v>165</v>
      </c>
      <c r="X554" s="8" t="s">
        <v>3704</v>
      </c>
      <c r="Y554" s="8" t="s">
        <v>32</v>
      </c>
      <c r="Z554" s="8" t="s">
        <v>177</v>
      </c>
      <c r="AA554" s="8" t="s">
        <v>2014</v>
      </c>
      <c r="AB554" s="8">
        <v>1</v>
      </c>
      <c r="AC554" s="8">
        <v>0</v>
      </c>
      <c r="AD554" s="86">
        <f>IF(W554="SOPORTE_TELEFÓNICO",'BASE LIQUIDACION REDEBAN 2025'!$B$19,IF(W554="ENVÍO",'BASE LIQUIDACION REDEBAN 2025'!$C$2,IF(Y554="TIPO I",'BASE LIQUIDACION REDEBAN 2025'!$C$2,IF(Y554="TIPO II",'BASE LIQUIDACION REDEBAN 2025'!$C$3,IF(Y554="TIPO III",'BASE LIQUIDACION REDEBAN 2025'!$C$4,IF(Y554="TIPO IV",'BASE LIQUIDACION REDEBAN 2025'!$C$5,IF(Z554="AEREO",'BASE LIQUIDACION REDEBAN 2025'!$B$6,'BASE LIQUIDACION REDEBAN 2025'!$C$5)))))))</f>
        <v>479588.87655000004</v>
      </c>
      <c r="AE554" s="86">
        <f>IF(OR(W554="SOPORTE_TELEFÓNICO",W554="ENVÍO"),0,IF(Y554="TIPO I",'BASE LIQUIDACION REDEBAN 2025'!$B$10,IF(Y554="TIPO II",'BASE LIQUIDACION REDEBAN 2025'!$B$11,IF(Y554="TIPO III",'BASE LIQUIDACION REDEBAN 2025'!$B$12,'BASE LIQUIDACION REDEBAN 2025'!$B$13))))</f>
        <v>196536.5258152</v>
      </c>
      <c r="AF554" s="86">
        <f t="shared" si="8"/>
        <v>479588.87655000004</v>
      </c>
      <c r="AG554" s="141"/>
      <c r="AH554" s="141"/>
    </row>
    <row r="555" spans="1:34" s="78" customFormat="1" ht="13.15">
      <c r="A555" s="8" t="s">
        <v>90</v>
      </c>
      <c r="B555" s="94" t="str">
        <f>VLOOKUP(A555,'CENTRO DE COSTOS'!A:D,4,FALSE)</f>
        <v>JUAN SEBASTIÁN RÍOS CASTRILLÓN</v>
      </c>
      <c r="C555" s="94" t="str">
        <f>VLOOKUP(A555,'CENTRO DE COSTOS'!A:D,2,FALSE)</f>
        <v>0004-0005</v>
      </c>
      <c r="D555" s="8">
        <v>5376</v>
      </c>
      <c r="E555" s="8">
        <v>2742235</v>
      </c>
      <c r="F555" s="8">
        <v>35563</v>
      </c>
      <c r="G555" s="94" t="s">
        <v>1977</v>
      </c>
      <c r="H555" s="8" t="s">
        <v>249</v>
      </c>
      <c r="I555" s="8" t="s">
        <v>1021</v>
      </c>
      <c r="J555" s="8" t="s">
        <v>3705</v>
      </c>
      <c r="K555" s="8" t="s">
        <v>160</v>
      </c>
      <c r="L555" s="8" t="s">
        <v>3706</v>
      </c>
      <c r="M555" s="183">
        <v>45915.512499999997</v>
      </c>
      <c r="N555" s="183">
        <v>45916.658333333333</v>
      </c>
      <c r="O555" s="94" t="s">
        <v>1324</v>
      </c>
      <c r="P555" s="8" t="s">
        <v>1333</v>
      </c>
      <c r="Q555" s="8" t="s">
        <v>1375</v>
      </c>
      <c r="R555" s="8" t="s">
        <v>1444</v>
      </c>
      <c r="S555" s="94"/>
      <c r="T555" s="90"/>
      <c r="U555" s="8" t="s">
        <v>1328</v>
      </c>
      <c r="V555" s="8" t="s">
        <v>3707</v>
      </c>
      <c r="W555" s="8" t="s">
        <v>165</v>
      </c>
      <c r="X555" s="8" t="s">
        <v>3289</v>
      </c>
      <c r="Y555" s="8" t="s">
        <v>28</v>
      </c>
      <c r="Z555" s="8" t="s">
        <v>177</v>
      </c>
      <c r="AA555" s="8" t="s">
        <v>400</v>
      </c>
      <c r="AB555" s="8">
        <v>1</v>
      </c>
      <c r="AC555" s="8">
        <v>0</v>
      </c>
      <c r="AD555" s="86">
        <f>IF(W555="SOPORTE_TELEFÓNICO",'BASE LIQUIDACION REDEBAN 2025'!$B$19,IF(W555="ENVÍO",'BASE LIQUIDACION REDEBAN 2025'!$C$2,IF(Y555="TIPO I",'BASE LIQUIDACION REDEBAN 2025'!$C$2,IF(Y555="TIPO II",'BASE LIQUIDACION REDEBAN 2025'!$C$3,IF(Y555="TIPO III",'BASE LIQUIDACION REDEBAN 2025'!$C$4,IF(Y555="TIPO IV",'BASE LIQUIDACION REDEBAN 2025'!$C$5,IF(Z555="AEREO",'BASE LIQUIDACION REDEBAN 2025'!$B$6,'BASE LIQUIDACION REDEBAN 2025'!$C$5)))))))</f>
        <v>144967.87232000002</v>
      </c>
      <c r="AE555" s="86">
        <f>IF(OR(W555="SOPORTE_TELEFÓNICO",W555="ENVÍO"),0,IF(Y555="TIPO I",'BASE LIQUIDACION REDEBAN 2025'!$B$10,IF(Y555="TIPO II",'BASE LIQUIDACION REDEBAN 2025'!$B$11,IF(Y555="TIPO III",'BASE LIQUIDACION REDEBAN 2025'!$B$12,'BASE LIQUIDACION REDEBAN 2025'!$B$13))))</f>
        <v>140395.6348884</v>
      </c>
      <c r="AF555" s="86">
        <f t="shared" si="8"/>
        <v>144967.87232000002</v>
      </c>
      <c r="AG555" s="141"/>
      <c r="AH555" s="141"/>
    </row>
    <row r="556" spans="1:34" s="78" customFormat="1" ht="13.15">
      <c r="A556" s="8" t="s">
        <v>64</v>
      </c>
      <c r="B556" s="94" t="str">
        <f>VLOOKUP(A556,'CENTRO DE COSTOS'!A:D,4,FALSE)</f>
        <v>JOSE MAURICIO HERNANDEZ ROJAS</v>
      </c>
      <c r="C556" s="94" t="str">
        <f>VLOOKUP(A556,'CENTRO DE COSTOS'!A:D,2,FALSE)</f>
        <v>0004-0001</v>
      </c>
      <c r="D556" s="8">
        <v>8001</v>
      </c>
      <c r="E556" s="8">
        <v>2742118</v>
      </c>
      <c r="F556" s="8">
        <v>36060</v>
      </c>
      <c r="G556" s="94" t="s">
        <v>1977</v>
      </c>
      <c r="H556" s="8" t="s">
        <v>1045</v>
      </c>
      <c r="I556" s="8" t="s">
        <v>64</v>
      </c>
      <c r="J556" s="8" t="s">
        <v>3708</v>
      </c>
      <c r="K556" s="8" t="s">
        <v>160</v>
      </c>
      <c r="L556" s="8" t="s">
        <v>3709</v>
      </c>
      <c r="M556" s="183">
        <v>45915.499305555553</v>
      </c>
      <c r="N556" s="183">
        <v>45915.679166666669</v>
      </c>
      <c r="O556" s="94" t="s">
        <v>1324</v>
      </c>
      <c r="P556" s="8" t="s">
        <v>1333</v>
      </c>
      <c r="Q556" s="8" t="s">
        <v>1628</v>
      </c>
      <c r="R556" s="8" t="s">
        <v>1341</v>
      </c>
      <c r="S556" s="94"/>
      <c r="T556" s="90"/>
      <c r="U556" s="8" t="s">
        <v>1328</v>
      </c>
      <c r="V556" s="8" t="s">
        <v>3710</v>
      </c>
      <c r="W556" s="8" t="s">
        <v>165</v>
      </c>
      <c r="X556" s="8" t="s">
        <v>3711</v>
      </c>
      <c r="Y556" s="8" t="s">
        <v>25</v>
      </c>
      <c r="Z556" s="8" t="s">
        <v>177</v>
      </c>
      <c r="AA556" s="8" t="s">
        <v>1743</v>
      </c>
      <c r="AB556" s="8">
        <v>1</v>
      </c>
      <c r="AC556" s="8">
        <v>0</v>
      </c>
      <c r="AD556" s="86">
        <f>IF(W556="SOPORTE_TELEFÓNICO",'BASE LIQUIDACION REDEBAN 2025'!$B$19,IF(W556="ENVÍO",'BASE LIQUIDACION REDEBAN 2025'!$C$2,IF(Y556="TIPO I",'BASE LIQUIDACION REDEBAN 2025'!$C$2,IF(Y556="TIPO II",'BASE LIQUIDACION REDEBAN 2025'!$C$3,IF(Y556="TIPO III",'BASE LIQUIDACION REDEBAN 2025'!$C$4,IF(Y556="TIPO IV",'BASE LIQUIDACION REDEBAN 2025'!$C$5,IF(Z556="AEREO",'BASE LIQUIDACION REDEBAN 2025'!$B$6,'BASE LIQUIDACION REDEBAN 2025'!$C$5)))))))</f>
        <v>65960.072302</v>
      </c>
      <c r="AE556" s="86">
        <f>IF(OR(W556="SOPORTE_TELEFÓNICO",W556="ENVÍO"),0,IF(Y556="TIPO I",'BASE LIQUIDACION REDEBAN 2025'!$B$10,IF(Y556="TIPO II",'BASE LIQUIDACION REDEBAN 2025'!$B$11,IF(Y556="TIPO III",'BASE LIQUIDACION REDEBAN 2025'!$B$12,'BASE LIQUIDACION REDEBAN 2025'!$B$13))))</f>
        <v>75096.394270399993</v>
      </c>
      <c r="AF556" s="86">
        <f t="shared" si="8"/>
        <v>65960.072302</v>
      </c>
      <c r="AG556" s="141"/>
      <c r="AH556" s="141"/>
    </row>
    <row r="557" spans="1:34" s="78" customFormat="1" ht="13.15">
      <c r="A557" s="8" t="s">
        <v>94</v>
      </c>
      <c r="B557" s="94" t="str">
        <f>VLOOKUP(A557,'CENTRO DE COSTOS'!A:D,4,FALSE)</f>
        <v>DIEGO FERNANDO HENAO CARDONA</v>
      </c>
      <c r="C557" s="94" t="str">
        <f>VLOOKUP(A557,'CENTRO DE COSTOS'!A:D,2,FALSE)</f>
        <v>0004-0002</v>
      </c>
      <c r="D557" s="8">
        <v>66400</v>
      </c>
      <c r="E557" s="8">
        <v>2741665</v>
      </c>
      <c r="F557" s="8">
        <v>54489</v>
      </c>
      <c r="G557" s="94" t="s">
        <v>1977</v>
      </c>
      <c r="H557" s="8" t="s">
        <v>186</v>
      </c>
      <c r="I557" s="8" t="s">
        <v>1137</v>
      </c>
      <c r="J557" s="8" t="s">
        <v>3712</v>
      </c>
      <c r="K557" s="8" t="s">
        <v>160</v>
      </c>
      <c r="L557" s="8" t="s">
        <v>3713</v>
      </c>
      <c r="M557" s="183">
        <v>45915.478472222218</v>
      </c>
      <c r="N557" s="183">
        <v>45916.456250000003</v>
      </c>
      <c r="O557" s="94" t="s">
        <v>1324</v>
      </c>
      <c r="P557" s="8" t="s">
        <v>1333</v>
      </c>
      <c r="Q557" s="8" t="s">
        <v>1368</v>
      </c>
      <c r="R557" s="8" t="s">
        <v>1341</v>
      </c>
      <c r="S557" s="94"/>
      <c r="T557" s="90"/>
      <c r="U557" s="8" t="s">
        <v>1328</v>
      </c>
      <c r="V557" s="8" t="s">
        <v>3714</v>
      </c>
      <c r="W557" s="8" t="s">
        <v>165</v>
      </c>
      <c r="X557" s="8" t="s">
        <v>3715</v>
      </c>
      <c r="Y557" s="8" t="s">
        <v>25</v>
      </c>
      <c r="Z557" s="8" t="s">
        <v>177</v>
      </c>
      <c r="AA557" s="8" t="s">
        <v>191</v>
      </c>
      <c r="AB557" s="8">
        <v>1</v>
      </c>
      <c r="AC557" s="8">
        <v>0</v>
      </c>
      <c r="AD557" s="86">
        <f>IF(W557="SOPORTE_TELEFÓNICO",'BASE LIQUIDACION REDEBAN 2025'!$B$19,IF(W557="ENVÍO",'BASE LIQUIDACION REDEBAN 2025'!$C$2,IF(Y557="TIPO I",'BASE LIQUIDACION REDEBAN 2025'!$C$2,IF(Y557="TIPO II",'BASE LIQUIDACION REDEBAN 2025'!$C$3,IF(Y557="TIPO III",'BASE LIQUIDACION REDEBAN 2025'!$C$4,IF(Y557="TIPO IV",'BASE LIQUIDACION REDEBAN 2025'!$C$5,IF(Z557="AEREO",'BASE LIQUIDACION REDEBAN 2025'!$B$6,'BASE LIQUIDACION REDEBAN 2025'!$C$5)))))))</f>
        <v>65960.072302</v>
      </c>
      <c r="AE557" s="86">
        <f>IF(OR(W557="SOPORTE_TELEFÓNICO",W557="ENVÍO"),0,IF(Y557="TIPO I",'BASE LIQUIDACION REDEBAN 2025'!$B$10,IF(Y557="TIPO II",'BASE LIQUIDACION REDEBAN 2025'!$B$11,IF(Y557="TIPO III",'BASE LIQUIDACION REDEBAN 2025'!$B$12,'BASE LIQUIDACION REDEBAN 2025'!$B$13))))</f>
        <v>75096.394270399993</v>
      </c>
      <c r="AF557" s="86">
        <f t="shared" si="8"/>
        <v>65960.072302</v>
      </c>
      <c r="AG557" s="141"/>
      <c r="AH557" s="141"/>
    </row>
    <row r="558" spans="1:34" s="78" customFormat="1" ht="13.15">
      <c r="A558" s="8" t="s">
        <v>91</v>
      </c>
      <c r="B558" s="94" t="str">
        <f>VLOOKUP(A558,'CENTRO DE COSTOS'!A:D,4,FALSE)</f>
        <v>JOSE MAURICIO HERNANDEZ ROJAS</v>
      </c>
      <c r="C558" s="94" t="str">
        <f>VLOOKUP(A558,'CENTRO DE COSTOS'!A:D,2,FALSE)</f>
        <v>0004-0001</v>
      </c>
      <c r="D558" s="8">
        <v>5154</v>
      </c>
      <c r="E558" s="8">
        <v>2741716</v>
      </c>
      <c r="F558" s="8">
        <v>69531</v>
      </c>
      <c r="G558" s="94" t="s">
        <v>1977</v>
      </c>
      <c r="H558" s="8" t="s">
        <v>249</v>
      </c>
      <c r="I558" s="8" t="s">
        <v>1716</v>
      </c>
      <c r="J558" s="8" t="s">
        <v>3716</v>
      </c>
      <c r="K558" s="8" t="s">
        <v>160</v>
      </c>
      <c r="L558" s="8" t="s">
        <v>3717</v>
      </c>
      <c r="M558" s="183">
        <v>45915.47152777778</v>
      </c>
      <c r="N558" s="183">
        <v>45916.647916666669</v>
      </c>
      <c r="O558" s="94" t="s">
        <v>1324</v>
      </c>
      <c r="P558" s="8" t="s">
        <v>1325</v>
      </c>
      <c r="Q558" s="8" t="s">
        <v>1454</v>
      </c>
      <c r="R558" s="8" t="s">
        <v>1455</v>
      </c>
      <c r="S558" s="94"/>
      <c r="T558" s="90"/>
      <c r="U558" s="8" t="s">
        <v>1328</v>
      </c>
      <c r="V558" s="8" t="s">
        <v>3718</v>
      </c>
      <c r="W558" s="8" t="s">
        <v>165</v>
      </c>
      <c r="X558" s="8" t="s">
        <v>3719</v>
      </c>
      <c r="Y558" s="8" t="s">
        <v>28</v>
      </c>
      <c r="Z558" s="8" t="s">
        <v>177</v>
      </c>
      <c r="AA558" s="8" t="s">
        <v>1493</v>
      </c>
      <c r="AB558" s="8">
        <v>1</v>
      </c>
      <c r="AC558" s="8">
        <v>0</v>
      </c>
      <c r="AD558" s="86">
        <f>IF(W558="SOPORTE_TELEFÓNICO",'BASE LIQUIDACION REDEBAN 2025'!$B$19,IF(W558="ENVÍO",'BASE LIQUIDACION REDEBAN 2025'!$C$2,IF(Y558="TIPO I",'BASE LIQUIDACION REDEBAN 2025'!$C$2,IF(Y558="TIPO II",'BASE LIQUIDACION REDEBAN 2025'!$C$3,IF(Y558="TIPO III",'BASE LIQUIDACION REDEBAN 2025'!$C$4,IF(Y558="TIPO IV",'BASE LIQUIDACION REDEBAN 2025'!$C$5,IF(Z558="AEREO",'BASE LIQUIDACION REDEBAN 2025'!$B$6,'BASE LIQUIDACION REDEBAN 2025'!$C$5)))))))</f>
        <v>144967.87232000002</v>
      </c>
      <c r="AE558" s="86">
        <f>IF(OR(W558="SOPORTE_TELEFÓNICO",W558="ENVÍO"),0,IF(Y558="TIPO I",'BASE LIQUIDACION REDEBAN 2025'!$B$10,IF(Y558="TIPO II",'BASE LIQUIDACION REDEBAN 2025'!$B$11,IF(Y558="TIPO III",'BASE LIQUIDACION REDEBAN 2025'!$B$12,'BASE LIQUIDACION REDEBAN 2025'!$B$13))))</f>
        <v>140395.6348884</v>
      </c>
      <c r="AF558" s="86">
        <f t="shared" si="8"/>
        <v>144967.87232000002</v>
      </c>
      <c r="AG558" s="141"/>
      <c r="AH558" s="141"/>
    </row>
    <row r="559" spans="1:34" s="78" customFormat="1" ht="13.15">
      <c r="A559" s="8" t="s">
        <v>68</v>
      </c>
      <c r="B559" s="94" t="str">
        <f>VLOOKUP(A559,'CENTRO DE COSTOS'!A:D,4,FALSE)</f>
        <v>WILLIAM ASDRUBAL ROZO ROZO</v>
      </c>
      <c r="C559" s="94" t="str">
        <f>VLOOKUP(A559,'CENTRO DE COSTOS'!A:D,2,FALSE)</f>
        <v>0004-0004</v>
      </c>
      <c r="D559" s="8">
        <v>73148</v>
      </c>
      <c r="E559" s="8">
        <v>2741709</v>
      </c>
      <c r="F559" s="8">
        <v>48473</v>
      </c>
      <c r="G559" s="94" t="s">
        <v>1977</v>
      </c>
      <c r="H559" s="8" t="s">
        <v>494</v>
      </c>
      <c r="I559" s="8" t="s">
        <v>2078</v>
      </c>
      <c r="J559" s="8" t="s">
        <v>2079</v>
      </c>
      <c r="K559" s="8" t="s">
        <v>160</v>
      </c>
      <c r="L559" s="8" t="s">
        <v>3720</v>
      </c>
      <c r="M559" s="183">
        <v>45915.470138888893</v>
      </c>
      <c r="N559" s="183">
        <v>45916.65347222222</v>
      </c>
      <c r="O559" s="94" t="s">
        <v>1324</v>
      </c>
      <c r="P559" s="8" t="s">
        <v>1325</v>
      </c>
      <c r="Q559" s="8" t="s">
        <v>1464</v>
      </c>
      <c r="R559" s="8" t="s">
        <v>1465</v>
      </c>
      <c r="S559" s="94"/>
      <c r="T559" s="90"/>
      <c r="U559" s="8" t="s">
        <v>1328</v>
      </c>
      <c r="V559" s="8" t="s">
        <v>3721</v>
      </c>
      <c r="W559" s="8" t="s">
        <v>165</v>
      </c>
      <c r="X559" s="8" t="s">
        <v>3722</v>
      </c>
      <c r="Y559" s="8" t="s">
        <v>28</v>
      </c>
      <c r="Z559" s="8" t="s">
        <v>177</v>
      </c>
      <c r="AA559" s="8" t="s">
        <v>561</v>
      </c>
      <c r="AB559" s="8">
        <v>1</v>
      </c>
      <c r="AC559" s="8">
        <v>0</v>
      </c>
      <c r="AD559" s="86">
        <f>IF(W559="SOPORTE_TELEFÓNICO",'BASE LIQUIDACION REDEBAN 2025'!$B$19,IF(W559="ENVÍO",'BASE LIQUIDACION REDEBAN 2025'!$C$2,IF(Y559="TIPO I",'BASE LIQUIDACION REDEBAN 2025'!$C$2,IF(Y559="TIPO II",'BASE LIQUIDACION REDEBAN 2025'!$C$3,IF(Y559="TIPO III",'BASE LIQUIDACION REDEBAN 2025'!$C$4,IF(Y559="TIPO IV",'BASE LIQUIDACION REDEBAN 2025'!$C$5,IF(Z559="AEREO",'BASE LIQUIDACION REDEBAN 2025'!$B$6,'BASE LIQUIDACION REDEBAN 2025'!$C$5)))))))</f>
        <v>144967.87232000002</v>
      </c>
      <c r="AE559" s="86">
        <f>IF(OR(W559="SOPORTE_TELEFÓNICO",W559="ENVÍO"),0,IF(Y559="TIPO I",'BASE LIQUIDACION REDEBAN 2025'!$B$10,IF(Y559="TIPO II",'BASE LIQUIDACION REDEBAN 2025'!$B$11,IF(Y559="TIPO III",'BASE LIQUIDACION REDEBAN 2025'!$B$12,'BASE LIQUIDACION REDEBAN 2025'!$B$13))))</f>
        <v>140395.6348884</v>
      </c>
      <c r="AF559" s="86">
        <f t="shared" si="8"/>
        <v>144967.87232000002</v>
      </c>
      <c r="AG559" s="141"/>
      <c r="AH559" s="141"/>
    </row>
    <row r="560" spans="1:34" s="78" customFormat="1" ht="13.15">
      <c r="A560" s="8" t="s">
        <v>90</v>
      </c>
      <c r="B560" s="94" t="str">
        <f>VLOOKUP(A560,'CENTRO DE COSTOS'!A:D,4,FALSE)</f>
        <v>JUAN SEBASTIÁN RÍOS CASTRILLÓN</v>
      </c>
      <c r="C560" s="94" t="str">
        <f>VLOOKUP(A560,'CENTRO DE COSTOS'!A:D,2,FALSE)</f>
        <v>0004-0005</v>
      </c>
      <c r="D560" s="8">
        <v>5792</v>
      </c>
      <c r="E560" s="8">
        <v>2741544</v>
      </c>
      <c r="F560" s="8">
        <v>10273</v>
      </c>
      <c r="G560" s="94" t="s">
        <v>1977</v>
      </c>
      <c r="H560" s="8" t="s">
        <v>249</v>
      </c>
      <c r="I560" s="8" t="s">
        <v>1827</v>
      </c>
      <c r="J560" s="8" t="s">
        <v>3723</v>
      </c>
      <c r="K560" s="8" t="s">
        <v>160</v>
      </c>
      <c r="L560" s="8" t="s">
        <v>3724</v>
      </c>
      <c r="M560" s="183">
        <v>45915.462500000001</v>
      </c>
      <c r="N560" s="183">
        <v>45917.407638888893</v>
      </c>
      <c r="O560" s="94" t="s">
        <v>1324</v>
      </c>
      <c r="P560" s="8" t="s">
        <v>1333</v>
      </c>
      <c r="Q560" s="8" t="s">
        <v>1368</v>
      </c>
      <c r="R560" s="8" t="s">
        <v>1341</v>
      </c>
      <c r="S560" s="94"/>
      <c r="T560" s="90"/>
      <c r="U560" s="8" t="s">
        <v>1328</v>
      </c>
      <c r="V560" s="8" t="s">
        <v>3725</v>
      </c>
      <c r="W560" s="8" t="s">
        <v>165</v>
      </c>
      <c r="X560" s="8" t="s">
        <v>3726</v>
      </c>
      <c r="Y560" s="8" t="s">
        <v>30</v>
      </c>
      <c r="Z560" s="8" t="s">
        <v>177</v>
      </c>
      <c r="AA560" s="8" t="s">
        <v>368</v>
      </c>
      <c r="AB560" s="8">
        <v>1</v>
      </c>
      <c r="AC560" s="8">
        <v>0</v>
      </c>
      <c r="AD560" s="86">
        <f>IF(W560="SOPORTE_TELEFÓNICO",'BASE LIQUIDACION REDEBAN 2025'!$B$19,IF(W560="ENVÍO",'BASE LIQUIDACION REDEBAN 2025'!$C$2,IF(Y560="TIPO I",'BASE LIQUIDACION REDEBAN 2025'!$C$2,IF(Y560="TIPO II",'BASE LIQUIDACION REDEBAN 2025'!$C$3,IF(Y560="TIPO III",'BASE LIQUIDACION REDEBAN 2025'!$C$4,IF(Y560="TIPO IV",'BASE LIQUIDACION REDEBAN 2025'!$C$5,IF(Z560="AEREO",'BASE LIQUIDACION REDEBAN 2025'!$B$6,'BASE LIQUIDACION REDEBAN 2025'!$C$5)))))))</f>
        <v>275728.78077800001</v>
      </c>
      <c r="AE560" s="86">
        <f>IF(OR(W560="SOPORTE_TELEFÓNICO",W560="ENVÍO"),0,IF(Y560="TIPO I",'BASE LIQUIDACION REDEBAN 2025'!$B$10,IF(Y560="TIPO II",'BASE LIQUIDACION REDEBAN 2025'!$B$11,IF(Y560="TIPO III",'BASE LIQUIDACION REDEBAN 2025'!$B$12,'BASE LIQUIDACION REDEBAN 2025'!$B$13))))</f>
        <v>196536.5258152</v>
      </c>
      <c r="AF560" s="86">
        <f t="shared" si="8"/>
        <v>275728.78077800001</v>
      </c>
      <c r="AG560" s="141"/>
      <c r="AH560" s="141"/>
    </row>
    <row r="561" spans="1:34" s="78" customFormat="1" ht="13.15">
      <c r="A561" s="8" t="s">
        <v>72</v>
      </c>
      <c r="B561" s="94" t="str">
        <f>VLOOKUP(A561,'CENTRO DE COSTOS'!A:D,4,FALSE)</f>
        <v>MIGUEL JULIÁN HERNÁNDEZ GUARÍN</v>
      </c>
      <c r="C561" s="94" t="str">
        <f>VLOOKUP(A561,'CENTRO DE COSTOS'!A:D,2,FALSE)</f>
        <v>0004-0008</v>
      </c>
      <c r="D561" s="8">
        <v>68001</v>
      </c>
      <c r="E561" s="8">
        <v>2741273</v>
      </c>
      <c r="F561" s="8">
        <v>71632</v>
      </c>
      <c r="G561" s="94" t="s">
        <v>1977</v>
      </c>
      <c r="H561" s="8" t="s">
        <v>224</v>
      </c>
      <c r="I561" s="8" t="s">
        <v>72</v>
      </c>
      <c r="J561" s="8" t="s">
        <v>3727</v>
      </c>
      <c r="K561" s="8" t="s">
        <v>160</v>
      </c>
      <c r="L561" s="8" t="s">
        <v>3728</v>
      </c>
      <c r="M561" s="183">
        <v>45915.451388888891</v>
      </c>
      <c r="N561" s="183">
        <v>45915.686111111107</v>
      </c>
      <c r="O561" s="94" t="s">
        <v>1324</v>
      </c>
      <c r="P561" s="8" t="s">
        <v>1333</v>
      </c>
      <c r="Q561" s="8" t="s">
        <v>1375</v>
      </c>
      <c r="R561" s="8" t="s">
        <v>1393</v>
      </c>
      <c r="S561" s="94"/>
      <c r="T561" s="90"/>
      <c r="U561" s="8" t="s">
        <v>1328</v>
      </c>
      <c r="V561" s="8" t="s">
        <v>3729</v>
      </c>
      <c r="W561" s="8" t="s">
        <v>165</v>
      </c>
      <c r="X561" s="8" t="s">
        <v>3730</v>
      </c>
      <c r="Y561" s="8" t="s">
        <v>25</v>
      </c>
      <c r="Z561" s="8" t="s">
        <v>177</v>
      </c>
      <c r="AA561" s="8" t="s">
        <v>1135</v>
      </c>
      <c r="AB561" s="8">
        <v>1</v>
      </c>
      <c r="AC561" s="8">
        <v>0</v>
      </c>
      <c r="AD561" s="86">
        <f>IF(W561="SOPORTE_TELEFÓNICO",'BASE LIQUIDACION REDEBAN 2025'!$B$19,IF(W561="ENVÍO",'BASE LIQUIDACION REDEBAN 2025'!$C$2,IF(Y561="TIPO I",'BASE LIQUIDACION REDEBAN 2025'!$C$2,IF(Y561="TIPO II",'BASE LIQUIDACION REDEBAN 2025'!$C$3,IF(Y561="TIPO III",'BASE LIQUIDACION REDEBAN 2025'!$C$4,IF(Y561="TIPO IV",'BASE LIQUIDACION REDEBAN 2025'!$C$5,IF(Z561="AEREO",'BASE LIQUIDACION REDEBAN 2025'!$B$6,'BASE LIQUIDACION REDEBAN 2025'!$C$5)))))))</f>
        <v>65960.072302</v>
      </c>
      <c r="AE561" s="86">
        <f>IF(OR(W561="SOPORTE_TELEFÓNICO",W561="ENVÍO"),0,IF(Y561="TIPO I",'BASE LIQUIDACION REDEBAN 2025'!$B$10,IF(Y561="TIPO II",'BASE LIQUIDACION REDEBAN 2025'!$B$11,IF(Y561="TIPO III",'BASE LIQUIDACION REDEBAN 2025'!$B$12,'BASE LIQUIDACION REDEBAN 2025'!$B$13))))</f>
        <v>75096.394270399993</v>
      </c>
      <c r="AF561" s="86">
        <f t="shared" si="8"/>
        <v>65960.072302</v>
      </c>
      <c r="AG561" s="141"/>
      <c r="AH561" s="141"/>
    </row>
    <row r="562" spans="1:34" s="78" customFormat="1" ht="13.15">
      <c r="A562" s="8" t="s">
        <v>68</v>
      </c>
      <c r="B562" s="94" t="str">
        <f>VLOOKUP(A562,'CENTRO DE COSTOS'!A:D,4,FALSE)</f>
        <v>WILLIAM ASDRUBAL ROZO ROZO</v>
      </c>
      <c r="C562" s="94" t="str">
        <f>VLOOKUP(A562,'CENTRO DE COSTOS'!A:D,2,FALSE)</f>
        <v>0004-0004</v>
      </c>
      <c r="D562" s="8">
        <v>11001</v>
      </c>
      <c r="E562" s="8">
        <v>2741142</v>
      </c>
      <c r="F562" s="8">
        <v>40672</v>
      </c>
      <c r="G562" s="94" t="s">
        <v>1977</v>
      </c>
      <c r="H562" s="8" t="s">
        <v>417</v>
      </c>
      <c r="I562" s="8" t="s">
        <v>68</v>
      </c>
      <c r="J562" s="8" t="s">
        <v>3301</v>
      </c>
      <c r="K562" s="8" t="s">
        <v>160</v>
      </c>
      <c r="L562" s="8" t="s">
        <v>3731</v>
      </c>
      <c r="M562" s="183">
        <v>45915.442361111112</v>
      </c>
      <c r="N562" s="183">
        <v>45916.575694444437</v>
      </c>
      <c r="O562" s="94" t="s">
        <v>1324</v>
      </c>
      <c r="P562" s="8" t="s">
        <v>1333</v>
      </c>
      <c r="Q562" s="8" t="s">
        <v>1368</v>
      </c>
      <c r="R562" s="8" t="s">
        <v>1369</v>
      </c>
      <c r="S562" s="94"/>
      <c r="T562" s="90"/>
      <c r="U562" s="8" t="s">
        <v>1328</v>
      </c>
      <c r="V562" s="8" t="s">
        <v>3732</v>
      </c>
      <c r="W562" s="8" t="s">
        <v>165</v>
      </c>
      <c r="X562" s="8" t="s">
        <v>3304</v>
      </c>
      <c r="Y562" s="8" t="s">
        <v>25</v>
      </c>
      <c r="Z562" s="8" t="s">
        <v>177</v>
      </c>
      <c r="AA562" s="8" t="s">
        <v>3358</v>
      </c>
      <c r="AB562" s="8">
        <v>1</v>
      </c>
      <c r="AC562" s="8">
        <v>0</v>
      </c>
      <c r="AD562" s="86">
        <f>IF(W562="SOPORTE_TELEFÓNICO",'BASE LIQUIDACION REDEBAN 2025'!$B$19,IF(W562="ENVÍO",'BASE LIQUIDACION REDEBAN 2025'!$C$2,IF(Y562="TIPO I",'BASE LIQUIDACION REDEBAN 2025'!$C$2,IF(Y562="TIPO II",'BASE LIQUIDACION REDEBAN 2025'!$C$3,IF(Y562="TIPO III",'BASE LIQUIDACION REDEBAN 2025'!$C$4,IF(Y562="TIPO IV",'BASE LIQUIDACION REDEBAN 2025'!$C$5,IF(Z562="AEREO",'BASE LIQUIDACION REDEBAN 2025'!$B$6,'BASE LIQUIDACION REDEBAN 2025'!$C$5)))))))</f>
        <v>65960.072302</v>
      </c>
      <c r="AE562" s="86">
        <f>IF(OR(W562="SOPORTE_TELEFÓNICO",W562="ENVÍO"),0,IF(Y562="TIPO I",'BASE LIQUIDACION REDEBAN 2025'!$B$10,IF(Y562="TIPO II",'BASE LIQUIDACION REDEBAN 2025'!$B$11,IF(Y562="TIPO III",'BASE LIQUIDACION REDEBAN 2025'!$B$12,'BASE LIQUIDACION REDEBAN 2025'!$B$13))))</f>
        <v>75096.394270399993</v>
      </c>
      <c r="AF562" s="86">
        <f t="shared" si="8"/>
        <v>65960.072302</v>
      </c>
      <c r="AG562" s="141"/>
      <c r="AH562" s="141"/>
    </row>
    <row r="563" spans="1:34" s="78" customFormat="1" ht="13.15">
      <c r="A563" s="8" t="s">
        <v>68</v>
      </c>
      <c r="B563" s="94" t="str">
        <f>VLOOKUP(A563,'CENTRO DE COSTOS'!A:D,4,FALSE)</f>
        <v>WILLIAM ASDRUBAL ROZO ROZO</v>
      </c>
      <c r="C563" s="94" t="str">
        <f>VLOOKUP(A563,'CENTRO DE COSTOS'!A:D,2,FALSE)</f>
        <v>0004-0004</v>
      </c>
      <c r="D563" s="8">
        <v>11001</v>
      </c>
      <c r="E563" s="8">
        <v>2740667</v>
      </c>
      <c r="F563" s="8">
        <v>35340</v>
      </c>
      <c r="G563" s="94" t="s">
        <v>1977</v>
      </c>
      <c r="H563" s="8" t="s">
        <v>417</v>
      </c>
      <c r="I563" s="8" t="s">
        <v>68</v>
      </c>
      <c r="J563" s="8" t="s">
        <v>3733</v>
      </c>
      <c r="K563" s="8" t="s">
        <v>160</v>
      </c>
      <c r="L563" s="8" t="s">
        <v>3734</v>
      </c>
      <c r="M563" s="183">
        <v>45915.420138888891</v>
      </c>
      <c r="N563" s="183">
        <v>45915.665972222218</v>
      </c>
      <c r="O563" s="94" t="s">
        <v>1324</v>
      </c>
      <c r="P563" s="8" t="s">
        <v>1333</v>
      </c>
      <c r="Q563" s="8" t="s">
        <v>1368</v>
      </c>
      <c r="R563" s="8" t="s">
        <v>1341</v>
      </c>
      <c r="S563" s="94"/>
      <c r="T563" s="90"/>
      <c r="U563" s="8" t="s">
        <v>1328</v>
      </c>
      <c r="V563" s="8" t="s">
        <v>3735</v>
      </c>
      <c r="W563" s="8" t="s">
        <v>165</v>
      </c>
      <c r="X563" s="8" t="s">
        <v>3736</v>
      </c>
      <c r="Y563" s="8" t="s">
        <v>25</v>
      </c>
      <c r="Z563" s="8" t="s">
        <v>177</v>
      </c>
      <c r="AA563" s="8" t="s">
        <v>792</v>
      </c>
      <c r="AB563" s="8">
        <v>1</v>
      </c>
      <c r="AC563" s="8">
        <v>0</v>
      </c>
      <c r="AD563" s="86">
        <f>IF(W563="SOPORTE_TELEFÓNICO",'BASE LIQUIDACION REDEBAN 2025'!$B$19,IF(W563="ENVÍO",'BASE LIQUIDACION REDEBAN 2025'!$C$2,IF(Y563="TIPO I",'BASE LIQUIDACION REDEBAN 2025'!$C$2,IF(Y563="TIPO II",'BASE LIQUIDACION REDEBAN 2025'!$C$3,IF(Y563="TIPO III",'BASE LIQUIDACION REDEBAN 2025'!$C$4,IF(Y563="TIPO IV",'BASE LIQUIDACION REDEBAN 2025'!$C$5,IF(Z563="AEREO",'BASE LIQUIDACION REDEBAN 2025'!$B$6,'BASE LIQUIDACION REDEBAN 2025'!$C$5)))))))</f>
        <v>65960.072302</v>
      </c>
      <c r="AE563" s="86">
        <f>IF(OR(W563="SOPORTE_TELEFÓNICO",W563="ENVÍO"),0,IF(Y563="TIPO I",'BASE LIQUIDACION REDEBAN 2025'!$B$10,IF(Y563="TIPO II",'BASE LIQUIDACION REDEBAN 2025'!$B$11,IF(Y563="TIPO III",'BASE LIQUIDACION REDEBAN 2025'!$B$12,'BASE LIQUIDACION REDEBAN 2025'!$B$13))))</f>
        <v>75096.394270399993</v>
      </c>
      <c r="AF563" s="86">
        <f t="shared" si="8"/>
        <v>65960.072302</v>
      </c>
      <c r="AG563" s="141"/>
      <c r="AH563" s="141"/>
    </row>
    <row r="564" spans="1:34" s="78" customFormat="1" ht="13.15">
      <c r="A564" s="8" t="s">
        <v>100</v>
      </c>
      <c r="B564" s="94" t="str">
        <f>VLOOKUP(A564,'CENTRO DE COSTOS'!A:D,4,FALSE)</f>
        <v>KEVIN ALEXIS CORZO BUSTOS</v>
      </c>
      <c r="C564" s="94" t="str">
        <f>VLOOKUP(A564,'CENTRO DE COSTOS'!A:D,2,FALSE)</f>
        <v>0004-0007</v>
      </c>
      <c r="D564" s="8">
        <v>95001</v>
      </c>
      <c r="E564" s="8">
        <v>2740590</v>
      </c>
      <c r="F564" s="8">
        <v>78566</v>
      </c>
      <c r="G564" s="94" t="s">
        <v>1977</v>
      </c>
      <c r="H564" s="8" t="s">
        <v>3737</v>
      </c>
      <c r="I564" s="8" t="s">
        <v>3738</v>
      </c>
      <c r="J564" s="8" t="s">
        <v>3739</v>
      </c>
      <c r="K564" s="8" t="s">
        <v>160</v>
      </c>
      <c r="L564" s="8" t="s">
        <v>3740</v>
      </c>
      <c r="M564" s="183">
        <v>45915.418749999997</v>
      </c>
      <c r="N564" s="183">
        <v>45916.643055555563</v>
      </c>
      <c r="O564" s="94" t="s">
        <v>1324</v>
      </c>
      <c r="P564" s="8" t="s">
        <v>1333</v>
      </c>
      <c r="Q564" s="8" t="s">
        <v>1375</v>
      </c>
      <c r="R564" s="8" t="s">
        <v>1376</v>
      </c>
      <c r="S564" s="94"/>
      <c r="T564" s="90"/>
      <c r="U564" s="8" t="s">
        <v>1328</v>
      </c>
      <c r="V564" s="8" t="s">
        <v>3741</v>
      </c>
      <c r="W564" s="8" t="s">
        <v>165</v>
      </c>
      <c r="X564" s="8" t="s">
        <v>3742</v>
      </c>
      <c r="Y564" s="8" t="s">
        <v>32</v>
      </c>
      <c r="Z564" s="8" t="s">
        <v>177</v>
      </c>
      <c r="AA564" s="8" t="s">
        <v>1411</v>
      </c>
      <c r="AB564" s="8">
        <v>1</v>
      </c>
      <c r="AC564" s="8">
        <v>0</v>
      </c>
      <c r="AD564" s="86">
        <f>IF(W564="SOPORTE_TELEFÓNICO",'BASE LIQUIDACION REDEBAN 2025'!$B$19,IF(W564="ENVÍO",'BASE LIQUIDACION REDEBAN 2025'!$C$2,IF(Y564="TIPO I",'BASE LIQUIDACION REDEBAN 2025'!$C$2,IF(Y564="TIPO II",'BASE LIQUIDACION REDEBAN 2025'!$C$3,IF(Y564="TIPO III",'BASE LIQUIDACION REDEBAN 2025'!$C$4,IF(Y564="TIPO IV",'BASE LIQUIDACION REDEBAN 2025'!$C$5,IF(Z564="AEREO",'BASE LIQUIDACION REDEBAN 2025'!$B$6,'BASE LIQUIDACION REDEBAN 2025'!$C$5)))))))</f>
        <v>479588.87655000004</v>
      </c>
      <c r="AE564" s="86">
        <f>IF(OR(W564="SOPORTE_TELEFÓNICO",W564="ENVÍO"),0,IF(Y564="TIPO I",'BASE LIQUIDACION REDEBAN 2025'!$B$10,IF(Y564="TIPO II",'BASE LIQUIDACION REDEBAN 2025'!$B$11,IF(Y564="TIPO III",'BASE LIQUIDACION REDEBAN 2025'!$B$12,'BASE LIQUIDACION REDEBAN 2025'!$B$13))))</f>
        <v>196536.5258152</v>
      </c>
      <c r="AF564" s="86">
        <f t="shared" si="8"/>
        <v>479588.87655000004</v>
      </c>
      <c r="AG564" s="141"/>
      <c r="AH564" s="141"/>
    </row>
    <row r="565" spans="1:34" s="78" customFormat="1" ht="13.15">
      <c r="A565" s="8" t="s">
        <v>90</v>
      </c>
      <c r="B565" s="94" t="str">
        <f>VLOOKUP(A565,'CENTRO DE COSTOS'!A:D,4,FALSE)</f>
        <v>JUAN SEBASTIÁN RÍOS CASTRILLÓN</v>
      </c>
      <c r="C565" s="94" t="str">
        <f>VLOOKUP(A565,'CENTRO DE COSTOS'!A:D,2,FALSE)</f>
        <v>0004-0005</v>
      </c>
      <c r="D565" s="8">
        <v>5001</v>
      </c>
      <c r="E565" s="8">
        <v>2740297</v>
      </c>
      <c r="F565" s="8">
        <v>67411</v>
      </c>
      <c r="G565" s="94" t="s">
        <v>1977</v>
      </c>
      <c r="H565" s="8" t="s">
        <v>249</v>
      </c>
      <c r="I565" s="8" t="s">
        <v>90</v>
      </c>
      <c r="J565" s="8" t="s">
        <v>3743</v>
      </c>
      <c r="K565" s="8" t="s">
        <v>160</v>
      </c>
      <c r="L565" s="8" t="s">
        <v>3744</v>
      </c>
      <c r="M565" s="183">
        <v>45915.407638888893</v>
      </c>
      <c r="N565" s="183">
        <v>45915.661111111112</v>
      </c>
      <c r="O565" s="94" t="s">
        <v>1324</v>
      </c>
      <c r="P565" s="8" t="s">
        <v>1333</v>
      </c>
      <c r="Q565" s="8" t="s">
        <v>1556</v>
      </c>
      <c r="R565" s="8" t="s">
        <v>1557</v>
      </c>
      <c r="S565" s="94"/>
      <c r="T565" s="90"/>
      <c r="U565" s="8" t="s">
        <v>1328</v>
      </c>
      <c r="V565" s="8" t="s">
        <v>3745</v>
      </c>
      <c r="W565" s="8" t="s">
        <v>165</v>
      </c>
      <c r="X565" s="8" t="s">
        <v>3746</v>
      </c>
      <c r="Y565" s="8" t="s">
        <v>25</v>
      </c>
      <c r="Z565" s="8" t="s">
        <v>177</v>
      </c>
      <c r="AA565" s="8" t="s">
        <v>361</v>
      </c>
      <c r="AB565" s="8">
        <v>1</v>
      </c>
      <c r="AC565" s="8">
        <v>0</v>
      </c>
      <c r="AD565" s="86">
        <f>IF(W565="SOPORTE_TELEFÓNICO",'BASE LIQUIDACION REDEBAN 2025'!$B$19,IF(W565="ENVÍO",'BASE LIQUIDACION REDEBAN 2025'!$C$2,IF(Y565="TIPO I",'BASE LIQUIDACION REDEBAN 2025'!$C$2,IF(Y565="TIPO II",'BASE LIQUIDACION REDEBAN 2025'!$C$3,IF(Y565="TIPO III",'BASE LIQUIDACION REDEBAN 2025'!$C$4,IF(Y565="TIPO IV",'BASE LIQUIDACION REDEBAN 2025'!$C$5,IF(Z565="AEREO",'BASE LIQUIDACION REDEBAN 2025'!$B$6,'BASE LIQUIDACION REDEBAN 2025'!$C$5)))))))</f>
        <v>65960.072302</v>
      </c>
      <c r="AE565" s="86">
        <f>IF(OR(W565="SOPORTE_TELEFÓNICO",W565="ENVÍO"),0,IF(Y565="TIPO I",'BASE LIQUIDACION REDEBAN 2025'!$B$10,IF(Y565="TIPO II",'BASE LIQUIDACION REDEBAN 2025'!$B$11,IF(Y565="TIPO III",'BASE LIQUIDACION REDEBAN 2025'!$B$12,'BASE LIQUIDACION REDEBAN 2025'!$B$13))))</f>
        <v>75096.394270399993</v>
      </c>
      <c r="AF565" s="86">
        <f t="shared" si="8"/>
        <v>65960.072302</v>
      </c>
      <c r="AG565" s="141"/>
      <c r="AH565" s="141"/>
    </row>
    <row r="566" spans="1:34" s="78" customFormat="1" ht="13.15">
      <c r="A566" s="8" t="s">
        <v>87</v>
      </c>
      <c r="B566" s="94" t="str">
        <f>VLOOKUP(A566,'CENTRO DE COSTOS'!A:D,4,FALSE)</f>
        <v>DIEGO FERNANDO HENAO CARDONA</v>
      </c>
      <c r="C566" s="94" t="str">
        <f>VLOOKUP(A566,'CENTRO DE COSTOS'!A:D,2,FALSE)</f>
        <v>0004-0002</v>
      </c>
      <c r="D566" s="8">
        <v>17001</v>
      </c>
      <c r="E566" s="8">
        <v>2740088</v>
      </c>
      <c r="F566" s="8">
        <v>71882</v>
      </c>
      <c r="G566" s="94" t="s">
        <v>1977</v>
      </c>
      <c r="H566" s="8" t="s">
        <v>269</v>
      </c>
      <c r="I566" s="8" t="s">
        <v>87</v>
      </c>
      <c r="J566" s="8" t="s">
        <v>3747</v>
      </c>
      <c r="K566" s="8" t="s">
        <v>160</v>
      </c>
      <c r="L566" s="8" t="s">
        <v>3748</v>
      </c>
      <c r="M566" s="183">
        <v>45915.397916666669</v>
      </c>
      <c r="N566" s="183">
        <v>45915.658333333333</v>
      </c>
      <c r="O566" s="94" t="s">
        <v>1324</v>
      </c>
      <c r="P566" s="8" t="s">
        <v>1333</v>
      </c>
      <c r="Q566" s="8" t="s">
        <v>1628</v>
      </c>
      <c r="R566" s="8" t="s">
        <v>1341</v>
      </c>
      <c r="S566" s="94"/>
      <c r="T566" s="90"/>
      <c r="U566" s="8" t="s">
        <v>1328</v>
      </c>
      <c r="V566" s="8" t="s">
        <v>3749</v>
      </c>
      <c r="W566" s="8" t="s">
        <v>165</v>
      </c>
      <c r="X566" s="8" t="s">
        <v>3750</v>
      </c>
      <c r="Y566" s="8" t="s">
        <v>25</v>
      </c>
      <c r="Z566" s="8" t="s">
        <v>177</v>
      </c>
      <c r="AA566" s="8" t="s">
        <v>287</v>
      </c>
      <c r="AB566" s="8">
        <v>1</v>
      </c>
      <c r="AC566" s="8">
        <v>0</v>
      </c>
      <c r="AD566" s="86">
        <f>IF(W566="SOPORTE_TELEFÓNICO",'BASE LIQUIDACION REDEBAN 2025'!$B$19,IF(W566="ENVÍO",'BASE LIQUIDACION REDEBAN 2025'!$C$2,IF(Y566="TIPO I",'BASE LIQUIDACION REDEBAN 2025'!$C$2,IF(Y566="TIPO II",'BASE LIQUIDACION REDEBAN 2025'!$C$3,IF(Y566="TIPO III",'BASE LIQUIDACION REDEBAN 2025'!$C$4,IF(Y566="TIPO IV",'BASE LIQUIDACION REDEBAN 2025'!$C$5,IF(Z566="AEREO",'BASE LIQUIDACION REDEBAN 2025'!$B$6,'BASE LIQUIDACION REDEBAN 2025'!$C$5)))))))</f>
        <v>65960.072302</v>
      </c>
      <c r="AE566" s="86">
        <f>IF(OR(W566="SOPORTE_TELEFÓNICO",W566="ENVÍO"),0,IF(Y566="TIPO I",'BASE LIQUIDACION REDEBAN 2025'!$B$10,IF(Y566="TIPO II",'BASE LIQUIDACION REDEBAN 2025'!$B$11,IF(Y566="TIPO III",'BASE LIQUIDACION REDEBAN 2025'!$B$12,'BASE LIQUIDACION REDEBAN 2025'!$B$13))))</f>
        <v>75096.394270399993</v>
      </c>
      <c r="AF566" s="86">
        <f t="shared" si="8"/>
        <v>65960.072302</v>
      </c>
      <c r="AG566" s="141"/>
      <c r="AH566" s="141"/>
    </row>
    <row r="567" spans="1:34" s="78" customFormat="1" ht="13.15">
      <c r="A567" s="8" t="s">
        <v>98</v>
      </c>
      <c r="B567" s="94" t="str">
        <f>VLOOKUP(A567,'CENTRO DE COSTOS'!A:D,4,FALSE)</f>
        <v>MIGUEL JULIÁN HERNÁNDEZ GUARÍN</v>
      </c>
      <c r="C567" s="94" t="str">
        <f>VLOOKUP(A567,'CENTRO DE COSTOS'!A:D,2,FALSE)</f>
        <v>0004-0008</v>
      </c>
      <c r="D567" s="8">
        <v>68572</v>
      </c>
      <c r="E567" s="8">
        <v>2740071</v>
      </c>
      <c r="F567" s="8">
        <v>10551</v>
      </c>
      <c r="G567" s="94" t="s">
        <v>1977</v>
      </c>
      <c r="H567" s="8" t="s">
        <v>224</v>
      </c>
      <c r="I567" s="8" t="s">
        <v>3751</v>
      </c>
      <c r="J567" s="8" t="s">
        <v>3752</v>
      </c>
      <c r="K567" s="8" t="s">
        <v>160</v>
      </c>
      <c r="L567" s="8" t="s">
        <v>3753</v>
      </c>
      <c r="M567" s="183">
        <v>45915.395833333343</v>
      </c>
      <c r="N567" s="183">
        <v>45915.627083333333</v>
      </c>
      <c r="O567" s="94" t="s">
        <v>1324</v>
      </c>
      <c r="P567" s="8" t="s">
        <v>1333</v>
      </c>
      <c r="Q567" s="8" t="s">
        <v>1423</v>
      </c>
      <c r="R567" s="8" t="s">
        <v>1341</v>
      </c>
      <c r="S567" s="94"/>
      <c r="T567" s="90"/>
      <c r="U567" s="8" t="s">
        <v>1328</v>
      </c>
      <c r="V567" s="8" t="s">
        <v>3754</v>
      </c>
      <c r="W567" s="8" t="s">
        <v>165</v>
      </c>
      <c r="X567" s="8" t="s">
        <v>3755</v>
      </c>
      <c r="Y567" s="8" t="s">
        <v>28</v>
      </c>
      <c r="Z567" s="8" t="s">
        <v>177</v>
      </c>
      <c r="AA567" s="8" t="s">
        <v>2885</v>
      </c>
      <c r="AB567" s="8">
        <v>1</v>
      </c>
      <c r="AC567" s="8">
        <v>0</v>
      </c>
      <c r="AD567" s="86">
        <f>IF(W567="SOPORTE_TELEFÓNICO",'BASE LIQUIDACION REDEBAN 2025'!$B$19,IF(W567="ENVÍO",'BASE LIQUIDACION REDEBAN 2025'!$C$2,IF(Y567="TIPO I",'BASE LIQUIDACION REDEBAN 2025'!$C$2,IF(Y567="TIPO II",'BASE LIQUIDACION REDEBAN 2025'!$C$3,IF(Y567="TIPO III",'BASE LIQUIDACION REDEBAN 2025'!$C$4,IF(Y567="TIPO IV",'BASE LIQUIDACION REDEBAN 2025'!$C$5,IF(Z567="AEREO",'BASE LIQUIDACION REDEBAN 2025'!$B$6,'BASE LIQUIDACION REDEBAN 2025'!$C$5)))))))</f>
        <v>144967.87232000002</v>
      </c>
      <c r="AE567" s="86">
        <f>IF(OR(W567="SOPORTE_TELEFÓNICO",W567="ENVÍO"),0,IF(Y567="TIPO I",'BASE LIQUIDACION REDEBAN 2025'!$B$10,IF(Y567="TIPO II",'BASE LIQUIDACION REDEBAN 2025'!$B$11,IF(Y567="TIPO III",'BASE LIQUIDACION REDEBAN 2025'!$B$12,'BASE LIQUIDACION REDEBAN 2025'!$B$13))))</f>
        <v>140395.6348884</v>
      </c>
      <c r="AF567" s="86">
        <f t="shared" si="8"/>
        <v>144967.87232000002</v>
      </c>
      <c r="AG567" s="141"/>
      <c r="AH567" s="141"/>
    </row>
    <row r="568" spans="1:34" s="78" customFormat="1" ht="13.15">
      <c r="A568" s="8" t="s">
        <v>90</v>
      </c>
      <c r="B568" s="94" t="str">
        <f>VLOOKUP(A568,'CENTRO DE COSTOS'!A:D,4,FALSE)</f>
        <v>JUAN SEBASTIÁN RÍOS CASTRILLÓN</v>
      </c>
      <c r="C568" s="94" t="str">
        <f>VLOOKUP(A568,'CENTRO DE COSTOS'!A:D,2,FALSE)</f>
        <v>0004-0005</v>
      </c>
      <c r="D568" s="8">
        <v>5001</v>
      </c>
      <c r="E568" s="8">
        <v>2740145</v>
      </c>
      <c r="F568" s="8">
        <v>22575</v>
      </c>
      <c r="G568" s="94" t="s">
        <v>1977</v>
      </c>
      <c r="H568" s="8" t="s">
        <v>249</v>
      </c>
      <c r="I568" s="8" t="s">
        <v>90</v>
      </c>
      <c r="J568" s="8" t="s">
        <v>3756</v>
      </c>
      <c r="K568" s="8" t="s">
        <v>160</v>
      </c>
      <c r="L568" s="8" t="s">
        <v>3757</v>
      </c>
      <c r="M568" s="183">
        <v>45915.393055555563</v>
      </c>
      <c r="N568" s="183">
        <v>45915.486111111109</v>
      </c>
      <c r="O568" s="94" t="s">
        <v>1324</v>
      </c>
      <c r="P568" s="8" t="s">
        <v>1333</v>
      </c>
      <c r="Q568" s="8" t="s">
        <v>1334</v>
      </c>
      <c r="R568" s="8" t="s">
        <v>1341</v>
      </c>
      <c r="S568" s="94"/>
      <c r="T568" s="90"/>
      <c r="U568" s="8" t="s">
        <v>1328</v>
      </c>
      <c r="V568" s="8" t="s">
        <v>3758</v>
      </c>
      <c r="W568" s="8" t="s">
        <v>165</v>
      </c>
      <c r="X568" s="8" t="s">
        <v>3759</v>
      </c>
      <c r="Y568" s="8" t="s">
        <v>25</v>
      </c>
      <c r="Z568" s="8" t="s">
        <v>177</v>
      </c>
      <c r="AA568" s="8" t="s">
        <v>374</v>
      </c>
      <c r="AB568" s="8">
        <v>1</v>
      </c>
      <c r="AC568" s="8">
        <v>0</v>
      </c>
      <c r="AD568" s="86">
        <f>IF(W568="SOPORTE_TELEFÓNICO",'BASE LIQUIDACION REDEBAN 2025'!$B$19,IF(W568="ENVÍO",'BASE LIQUIDACION REDEBAN 2025'!$C$2,IF(Y568="TIPO I",'BASE LIQUIDACION REDEBAN 2025'!$C$2,IF(Y568="TIPO II",'BASE LIQUIDACION REDEBAN 2025'!$C$3,IF(Y568="TIPO III",'BASE LIQUIDACION REDEBAN 2025'!$C$4,IF(Y568="TIPO IV",'BASE LIQUIDACION REDEBAN 2025'!$C$5,IF(Z568="AEREO",'BASE LIQUIDACION REDEBAN 2025'!$B$6,'BASE LIQUIDACION REDEBAN 2025'!$C$5)))))))</f>
        <v>65960.072302</v>
      </c>
      <c r="AE568" s="86">
        <f>IF(OR(W568="SOPORTE_TELEFÓNICO",W568="ENVÍO"),0,IF(Y568="TIPO I",'BASE LIQUIDACION REDEBAN 2025'!$B$10,IF(Y568="TIPO II",'BASE LIQUIDACION REDEBAN 2025'!$B$11,IF(Y568="TIPO III",'BASE LIQUIDACION REDEBAN 2025'!$B$12,'BASE LIQUIDACION REDEBAN 2025'!$B$13))))</f>
        <v>75096.394270399993</v>
      </c>
      <c r="AF568" s="86">
        <f t="shared" si="8"/>
        <v>65960.072302</v>
      </c>
      <c r="AG568" s="141"/>
      <c r="AH568" s="141"/>
    </row>
    <row r="569" spans="1:34" s="78" customFormat="1" ht="13.15">
      <c r="A569" s="8" t="s">
        <v>98</v>
      </c>
      <c r="B569" s="94" t="str">
        <f>VLOOKUP(A569,'CENTRO DE COSTOS'!A:D,4,FALSE)</f>
        <v>MIGUEL JULIÁN HERNÁNDEZ GUARÍN</v>
      </c>
      <c r="C569" s="94" t="str">
        <f>VLOOKUP(A569,'CENTRO DE COSTOS'!A:D,2,FALSE)</f>
        <v>0004-0008</v>
      </c>
      <c r="D569" s="8">
        <v>15832</v>
      </c>
      <c r="E569" s="8">
        <v>2739972</v>
      </c>
      <c r="F569" s="8">
        <v>47934</v>
      </c>
      <c r="G569" s="94" t="s">
        <v>1977</v>
      </c>
      <c r="H569" s="8" t="s">
        <v>406</v>
      </c>
      <c r="I569" s="8" t="s">
        <v>3760</v>
      </c>
      <c r="J569" s="8" t="s">
        <v>3761</v>
      </c>
      <c r="K569" s="8" t="s">
        <v>160</v>
      </c>
      <c r="L569" s="8" t="s">
        <v>3762</v>
      </c>
      <c r="M569" s="183">
        <v>45915.39166666667</v>
      </c>
      <c r="N569" s="183">
        <v>45916.685416666667</v>
      </c>
      <c r="O569" s="94" t="s">
        <v>1324</v>
      </c>
      <c r="P569" s="8" t="s">
        <v>1333</v>
      </c>
      <c r="Q569" s="8" t="s">
        <v>1676</v>
      </c>
      <c r="R569" s="8" t="s">
        <v>1677</v>
      </c>
      <c r="S569" s="94"/>
      <c r="T569" s="90"/>
      <c r="U569" s="8" t="s">
        <v>1328</v>
      </c>
      <c r="V569" s="8" t="s">
        <v>3763</v>
      </c>
      <c r="W569" s="8" t="s">
        <v>165</v>
      </c>
      <c r="X569" s="8" t="s">
        <v>3764</v>
      </c>
      <c r="Y569" s="8" t="s">
        <v>30</v>
      </c>
      <c r="Z569" s="8" t="s">
        <v>177</v>
      </c>
      <c r="AA569" s="8" t="s">
        <v>841</v>
      </c>
      <c r="AB569" s="8">
        <v>1</v>
      </c>
      <c r="AC569" s="8">
        <v>0</v>
      </c>
      <c r="AD569" s="86">
        <f>IF(W569="SOPORTE_TELEFÓNICO",'BASE LIQUIDACION REDEBAN 2025'!$B$19,IF(W569="ENVÍO",'BASE LIQUIDACION REDEBAN 2025'!$C$2,IF(Y569="TIPO I",'BASE LIQUIDACION REDEBAN 2025'!$C$2,IF(Y569="TIPO II",'BASE LIQUIDACION REDEBAN 2025'!$C$3,IF(Y569="TIPO III",'BASE LIQUIDACION REDEBAN 2025'!$C$4,IF(Y569="TIPO IV",'BASE LIQUIDACION REDEBAN 2025'!$C$5,IF(Z569="AEREO",'BASE LIQUIDACION REDEBAN 2025'!$B$6,'BASE LIQUIDACION REDEBAN 2025'!$C$5)))))))</f>
        <v>275728.78077800001</v>
      </c>
      <c r="AE569" s="86">
        <f>IF(OR(W569="SOPORTE_TELEFÓNICO",W569="ENVÍO"),0,IF(Y569="TIPO I",'BASE LIQUIDACION REDEBAN 2025'!$B$10,IF(Y569="TIPO II",'BASE LIQUIDACION REDEBAN 2025'!$B$11,IF(Y569="TIPO III",'BASE LIQUIDACION REDEBAN 2025'!$B$12,'BASE LIQUIDACION REDEBAN 2025'!$B$13))))</f>
        <v>196536.5258152</v>
      </c>
      <c r="AF569" s="86">
        <f t="shared" si="8"/>
        <v>275728.78077800001</v>
      </c>
      <c r="AG569" s="141"/>
      <c r="AH569" s="141"/>
    </row>
    <row r="570" spans="1:34" s="78" customFormat="1" ht="13.15">
      <c r="A570" s="8" t="s">
        <v>98</v>
      </c>
      <c r="B570" s="94" t="str">
        <f>VLOOKUP(A570,'CENTRO DE COSTOS'!A:D,4,FALSE)</f>
        <v>MIGUEL JULIÁN HERNÁNDEZ GUARÍN</v>
      </c>
      <c r="C570" s="94" t="str">
        <f>VLOOKUP(A570,'CENTRO DE COSTOS'!A:D,2,FALSE)</f>
        <v>0004-0008</v>
      </c>
      <c r="D570" s="8">
        <v>15238</v>
      </c>
      <c r="E570" s="8">
        <v>2739697</v>
      </c>
      <c r="F570" s="8">
        <v>32960</v>
      </c>
      <c r="G570" s="94" t="s">
        <v>1977</v>
      </c>
      <c r="H570" s="8" t="s">
        <v>406</v>
      </c>
      <c r="I570" s="8" t="s">
        <v>1524</v>
      </c>
      <c r="J570" s="8" t="s">
        <v>3765</v>
      </c>
      <c r="K570" s="8" t="s">
        <v>160</v>
      </c>
      <c r="L570" s="8" t="s">
        <v>3766</v>
      </c>
      <c r="M570" s="183">
        <v>45915.379861111112</v>
      </c>
      <c r="N570" s="183">
        <v>45915.618750000001</v>
      </c>
      <c r="O570" s="94" t="s">
        <v>1324</v>
      </c>
      <c r="P570" s="8" t="s">
        <v>1333</v>
      </c>
      <c r="Q570" s="8" t="s">
        <v>1351</v>
      </c>
      <c r="R570" s="8" t="s">
        <v>1352</v>
      </c>
      <c r="S570" s="94"/>
      <c r="T570" s="90"/>
      <c r="U570" s="8" t="s">
        <v>1328</v>
      </c>
      <c r="V570" s="8" t="s">
        <v>3767</v>
      </c>
      <c r="W570" s="8" t="s">
        <v>165</v>
      </c>
      <c r="X570" s="8" t="s">
        <v>3768</v>
      </c>
      <c r="Y570" s="8" t="s">
        <v>28</v>
      </c>
      <c r="Z570" s="8" t="s">
        <v>177</v>
      </c>
      <c r="AA570" s="8" t="s">
        <v>411</v>
      </c>
      <c r="AB570" s="8">
        <v>1</v>
      </c>
      <c r="AC570" s="8">
        <v>0</v>
      </c>
      <c r="AD570" s="86">
        <f>IF(W570="SOPORTE_TELEFÓNICO",'BASE LIQUIDACION REDEBAN 2025'!$B$19,IF(W570="ENVÍO",'BASE LIQUIDACION REDEBAN 2025'!$C$2,IF(Y570="TIPO I",'BASE LIQUIDACION REDEBAN 2025'!$C$2,IF(Y570="TIPO II",'BASE LIQUIDACION REDEBAN 2025'!$C$3,IF(Y570="TIPO III",'BASE LIQUIDACION REDEBAN 2025'!$C$4,IF(Y570="TIPO IV",'BASE LIQUIDACION REDEBAN 2025'!$C$5,IF(Z570="AEREO",'BASE LIQUIDACION REDEBAN 2025'!$B$6,'BASE LIQUIDACION REDEBAN 2025'!$C$5)))))))</f>
        <v>144967.87232000002</v>
      </c>
      <c r="AE570" s="86">
        <f>IF(OR(W570="SOPORTE_TELEFÓNICO",W570="ENVÍO"),0,IF(Y570="TIPO I",'BASE LIQUIDACION REDEBAN 2025'!$B$10,IF(Y570="TIPO II",'BASE LIQUIDACION REDEBAN 2025'!$B$11,IF(Y570="TIPO III",'BASE LIQUIDACION REDEBAN 2025'!$B$12,'BASE LIQUIDACION REDEBAN 2025'!$B$13))))</f>
        <v>140395.6348884</v>
      </c>
      <c r="AF570" s="86">
        <f t="shared" si="8"/>
        <v>144967.87232000002</v>
      </c>
      <c r="AG570" s="141"/>
      <c r="AH570" s="141"/>
    </row>
    <row r="571" spans="1:34" s="78" customFormat="1" ht="13.15">
      <c r="A571" s="8" t="s">
        <v>72</v>
      </c>
      <c r="B571" s="94" t="str">
        <f>VLOOKUP(A571,'CENTRO DE COSTOS'!A:D,4,FALSE)</f>
        <v>MIGUEL JULIÁN HERNÁNDEZ GUARÍN</v>
      </c>
      <c r="C571" s="94" t="str">
        <f>VLOOKUP(A571,'CENTRO DE COSTOS'!A:D,2,FALSE)</f>
        <v>0004-0008</v>
      </c>
      <c r="D571" s="8">
        <v>68001</v>
      </c>
      <c r="E571" s="8">
        <v>2739668</v>
      </c>
      <c r="F571" s="8">
        <v>75018</v>
      </c>
      <c r="G571" s="94" t="s">
        <v>1977</v>
      </c>
      <c r="H571" s="8" t="s">
        <v>224</v>
      </c>
      <c r="I571" s="8" t="s">
        <v>72</v>
      </c>
      <c r="J571" s="8" t="s">
        <v>3769</v>
      </c>
      <c r="K571" s="8" t="s">
        <v>160</v>
      </c>
      <c r="L571" s="8" t="s">
        <v>3770</v>
      </c>
      <c r="M571" s="183">
        <v>45915.375694444447</v>
      </c>
      <c r="N571" s="183">
        <v>45915.509027777778</v>
      </c>
      <c r="O571" s="94" t="s">
        <v>1324</v>
      </c>
      <c r="P571" s="8" t="s">
        <v>1333</v>
      </c>
      <c r="Q571" s="8" t="s">
        <v>1517</v>
      </c>
      <c r="R571" s="8" t="s">
        <v>1341</v>
      </c>
      <c r="S571" s="94"/>
      <c r="T571" s="90"/>
      <c r="U571" s="8" t="s">
        <v>1328</v>
      </c>
      <c r="V571" s="8" t="s">
        <v>3771</v>
      </c>
      <c r="W571" s="8" t="s">
        <v>165</v>
      </c>
      <c r="X571" s="8" t="s">
        <v>3772</v>
      </c>
      <c r="Y571" s="8" t="s">
        <v>25</v>
      </c>
      <c r="Z571" s="8" t="s">
        <v>177</v>
      </c>
      <c r="AA571" s="8" t="s">
        <v>874</v>
      </c>
      <c r="AB571" s="8">
        <v>1</v>
      </c>
      <c r="AC571" s="8">
        <v>0</v>
      </c>
      <c r="AD571" s="86">
        <f>IF(W571="SOPORTE_TELEFÓNICO",'BASE LIQUIDACION REDEBAN 2025'!$B$19,IF(W571="ENVÍO",'BASE LIQUIDACION REDEBAN 2025'!$C$2,IF(Y571="TIPO I",'BASE LIQUIDACION REDEBAN 2025'!$C$2,IF(Y571="TIPO II",'BASE LIQUIDACION REDEBAN 2025'!$C$3,IF(Y571="TIPO III",'BASE LIQUIDACION REDEBAN 2025'!$C$4,IF(Y571="TIPO IV",'BASE LIQUIDACION REDEBAN 2025'!$C$5,IF(Z571="AEREO",'BASE LIQUIDACION REDEBAN 2025'!$B$6,'BASE LIQUIDACION REDEBAN 2025'!$C$5)))))))</f>
        <v>65960.072302</v>
      </c>
      <c r="AE571" s="86">
        <f>IF(OR(W571="SOPORTE_TELEFÓNICO",W571="ENVÍO"),0,IF(Y571="TIPO I",'BASE LIQUIDACION REDEBAN 2025'!$B$10,IF(Y571="TIPO II",'BASE LIQUIDACION REDEBAN 2025'!$B$11,IF(Y571="TIPO III",'BASE LIQUIDACION REDEBAN 2025'!$B$12,'BASE LIQUIDACION REDEBAN 2025'!$B$13))))</f>
        <v>75096.394270399993</v>
      </c>
      <c r="AF571" s="86">
        <f t="shared" si="8"/>
        <v>65960.072302</v>
      </c>
      <c r="AG571" s="141"/>
      <c r="AH571" s="141"/>
    </row>
    <row r="572" spans="1:34" s="78" customFormat="1" ht="13.15">
      <c r="A572" s="8" t="s">
        <v>96</v>
      </c>
      <c r="B572" s="94" t="str">
        <f>VLOOKUP(A572,'CENTRO DE COSTOS'!A:D,4,FALSE)</f>
        <v>JOSE MAURICIO HERNANDEZ ROJAS</v>
      </c>
      <c r="C572" s="94" t="str">
        <f>VLOOKUP(A572,'CENTRO DE COSTOS'!A:D,2,FALSE)</f>
        <v>0004-0001</v>
      </c>
      <c r="D572" s="8">
        <v>44001</v>
      </c>
      <c r="E572" s="8">
        <v>2739279</v>
      </c>
      <c r="F572" s="8">
        <v>44781</v>
      </c>
      <c r="G572" s="94" t="s">
        <v>1977</v>
      </c>
      <c r="H572" s="8" t="s">
        <v>706</v>
      </c>
      <c r="I572" s="8" t="s">
        <v>2355</v>
      </c>
      <c r="J572" s="8" t="s">
        <v>3773</v>
      </c>
      <c r="K572" s="8" t="s">
        <v>160</v>
      </c>
      <c r="L572" s="8" t="s">
        <v>3774</v>
      </c>
      <c r="M572" s="183">
        <v>45915.353472222218</v>
      </c>
      <c r="N572" s="183">
        <v>45917.509027777778</v>
      </c>
      <c r="O572" s="94" t="s">
        <v>1324</v>
      </c>
      <c r="P572" s="8" t="s">
        <v>1333</v>
      </c>
      <c r="Q572" s="8" t="s">
        <v>1351</v>
      </c>
      <c r="R572" s="8" t="s">
        <v>1352</v>
      </c>
      <c r="S572" s="94"/>
      <c r="T572" s="90"/>
      <c r="U572" s="8" t="s">
        <v>1328</v>
      </c>
      <c r="V572" s="8" t="s">
        <v>3775</v>
      </c>
      <c r="W572" s="8" t="s">
        <v>165</v>
      </c>
      <c r="X572" s="8" t="s">
        <v>3776</v>
      </c>
      <c r="Y572" s="8" t="s">
        <v>30</v>
      </c>
      <c r="Z572" s="8" t="s">
        <v>177</v>
      </c>
      <c r="AA572" s="8" t="s">
        <v>442</v>
      </c>
      <c r="AB572" s="8">
        <v>1</v>
      </c>
      <c r="AC572" s="8">
        <v>0</v>
      </c>
      <c r="AD572" s="86">
        <f>IF(W572="SOPORTE_TELEFÓNICO",'BASE LIQUIDACION REDEBAN 2025'!$B$19,IF(W572="ENVÍO",'BASE LIQUIDACION REDEBAN 2025'!$C$2,IF(Y572="TIPO I",'BASE LIQUIDACION REDEBAN 2025'!$C$2,IF(Y572="TIPO II",'BASE LIQUIDACION REDEBAN 2025'!$C$3,IF(Y572="TIPO III",'BASE LIQUIDACION REDEBAN 2025'!$C$4,IF(Y572="TIPO IV",'BASE LIQUIDACION REDEBAN 2025'!$C$5,IF(Z572="AEREO",'BASE LIQUIDACION REDEBAN 2025'!$B$6,'BASE LIQUIDACION REDEBAN 2025'!$C$5)))))))</f>
        <v>275728.78077800001</v>
      </c>
      <c r="AE572" s="86">
        <f>IF(OR(W572="SOPORTE_TELEFÓNICO",W572="ENVÍO"),0,IF(Y572="TIPO I",'BASE LIQUIDACION REDEBAN 2025'!$B$10,IF(Y572="TIPO II",'BASE LIQUIDACION REDEBAN 2025'!$B$11,IF(Y572="TIPO III",'BASE LIQUIDACION REDEBAN 2025'!$B$12,'BASE LIQUIDACION REDEBAN 2025'!$B$13))))</f>
        <v>196536.5258152</v>
      </c>
      <c r="AF572" s="86">
        <f t="shared" si="8"/>
        <v>275728.78077800001</v>
      </c>
      <c r="AG572" s="141"/>
      <c r="AH572" s="141"/>
    </row>
    <row r="573" spans="1:34" s="78" customFormat="1" ht="13.15">
      <c r="A573" s="8" t="s">
        <v>76</v>
      </c>
      <c r="B573" s="94" t="str">
        <f>VLOOKUP(A573,'CENTRO DE COSTOS'!A:D,4,FALSE)</f>
        <v>DIEGO FERNANDO HENAO CARDONA</v>
      </c>
      <c r="C573" s="94" t="str">
        <f>VLOOKUP(A573,'CENTRO DE COSTOS'!A:D,2,FALSE)</f>
        <v>0004-0003</v>
      </c>
      <c r="D573" s="8">
        <v>76001</v>
      </c>
      <c r="E573" s="8">
        <v>2739310</v>
      </c>
      <c r="F573" s="8">
        <v>42497</v>
      </c>
      <c r="G573" s="94" t="s">
        <v>1977</v>
      </c>
      <c r="H573" s="8" t="s">
        <v>232</v>
      </c>
      <c r="I573" s="8" t="s">
        <v>76</v>
      </c>
      <c r="J573" s="8" t="s">
        <v>3777</v>
      </c>
      <c r="K573" s="8" t="s">
        <v>160</v>
      </c>
      <c r="L573" s="8" t="s">
        <v>3778</v>
      </c>
      <c r="M573" s="183">
        <v>45915.352083333331</v>
      </c>
      <c r="N573" s="183">
        <v>45915.602083333331</v>
      </c>
      <c r="O573" s="94" t="s">
        <v>1324</v>
      </c>
      <c r="P573" s="8" t="s">
        <v>1333</v>
      </c>
      <c r="Q573" s="8" t="s">
        <v>1375</v>
      </c>
      <c r="R573" s="8" t="s">
        <v>1376</v>
      </c>
      <c r="S573" s="94"/>
      <c r="T573" s="90"/>
      <c r="U573" s="8" t="s">
        <v>1328</v>
      </c>
      <c r="V573" s="8" t="s">
        <v>3779</v>
      </c>
      <c r="W573" s="8" t="s">
        <v>165</v>
      </c>
      <c r="X573" s="8" t="s">
        <v>3780</v>
      </c>
      <c r="Y573" s="8" t="s">
        <v>25</v>
      </c>
      <c r="Z573" s="8" t="s">
        <v>177</v>
      </c>
      <c r="AA573" s="8" t="s">
        <v>1498</v>
      </c>
      <c r="AB573" s="8">
        <v>1</v>
      </c>
      <c r="AC573" s="8">
        <v>0</v>
      </c>
      <c r="AD573" s="86">
        <f>IF(W573="SOPORTE_TELEFÓNICO",'BASE LIQUIDACION REDEBAN 2025'!$B$19,IF(W573="ENVÍO",'BASE LIQUIDACION REDEBAN 2025'!$C$2,IF(Y573="TIPO I",'BASE LIQUIDACION REDEBAN 2025'!$C$2,IF(Y573="TIPO II",'BASE LIQUIDACION REDEBAN 2025'!$C$3,IF(Y573="TIPO III",'BASE LIQUIDACION REDEBAN 2025'!$C$4,IF(Y573="TIPO IV",'BASE LIQUIDACION REDEBAN 2025'!$C$5,IF(Z573="AEREO",'BASE LIQUIDACION REDEBAN 2025'!$B$6,'BASE LIQUIDACION REDEBAN 2025'!$C$5)))))))</f>
        <v>65960.072302</v>
      </c>
      <c r="AE573" s="86">
        <f>IF(OR(W573="SOPORTE_TELEFÓNICO",W573="ENVÍO"),0,IF(Y573="TIPO I",'BASE LIQUIDACION REDEBAN 2025'!$B$10,IF(Y573="TIPO II",'BASE LIQUIDACION REDEBAN 2025'!$B$11,IF(Y573="TIPO III",'BASE LIQUIDACION REDEBAN 2025'!$B$12,'BASE LIQUIDACION REDEBAN 2025'!$B$13))))</f>
        <v>75096.394270399993</v>
      </c>
      <c r="AF573" s="86">
        <f t="shared" si="8"/>
        <v>65960.072302</v>
      </c>
      <c r="AG573" s="141"/>
      <c r="AH573" s="141"/>
    </row>
    <row r="574" spans="1:34" s="78" customFormat="1" ht="13.15">
      <c r="A574" s="8" t="s">
        <v>81</v>
      </c>
      <c r="B574" s="94" t="str">
        <f>VLOOKUP(A574,'CENTRO DE COSTOS'!A:D,4,FALSE)</f>
        <v>MIGUEL JULIÁN HERNÁNDEZ GUARÍN</v>
      </c>
      <c r="C574" s="94" t="str">
        <f>VLOOKUP(A574,'CENTRO DE COSTOS'!A:D,2,FALSE)</f>
        <v>0004-0008</v>
      </c>
      <c r="D574" s="8">
        <v>54518</v>
      </c>
      <c r="E574" s="8">
        <v>2739300</v>
      </c>
      <c r="F574" s="8">
        <v>66058</v>
      </c>
      <c r="G574" s="94" t="s">
        <v>1977</v>
      </c>
      <c r="H574" s="8" t="s">
        <v>296</v>
      </c>
      <c r="I574" s="8" t="s">
        <v>3581</v>
      </c>
      <c r="J574" s="8" t="s">
        <v>3781</v>
      </c>
      <c r="K574" s="8" t="s">
        <v>160</v>
      </c>
      <c r="L574" s="8" t="s">
        <v>3782</v>
      </c>
      <c r="M574" s="183">
        <v>45915.35</v>
      </c>
      <c r="N574" s="183">
        <v>45917.497916666667</v>
      </c>
      <c r="O574" s="94" t="s">
        <v>1324</v>
      </c>
      <c r="P574" s="8" t="s">
        <v>1333</v>
      </c>
      <c r="Q574" s="8" t="s">
        <v>1407</v>
      </c>
      <c r="R574" s="8" t="s">
        <v>1843</v>
      </c>
      <c r="S574" s="94"/>
      <c r="T574" s="90"/>
      <c r="U574" s="8" t="s">
        <v>1328</v>
      </c>
      <c r="V574" s="8" t="s">
        <v>3783</v>
      </c>
      <c r="W574" s="8" t="s">
        <v>165</v>
      </c>
      <c r="X574" s="8" t="s">
        <v>3784</v>
      </c>
      <c r="Y574" s="8" t="s">
        <v>30</v>
      </c>
      <c r="Z574" s="8" t="s">
        <v>177</v>
      </c>
      <c r="AA574" s="8" t="s">
        <v>466</v>
      </c>
      <c r="AB574" s="8">
        <v>1</v>
      </c>
      <c r="AC574" s="8">
        <v>0</v>
      </c>
      <c r="AD574" s="86">
        <f>IF(W574="SOPORTE_TELEFÓNICO",'BASE LIQUIDACION REDEBAN 2025'!$B$19,IF(W574="ENVÍO",'BASE LIQUIDACION REDEBAN 2025'!$C$2,IF(Y574="TIPO I",'BASE LIQUIDACION REDEBAN 2025'!$C$2,IF(Y574="TIPO II",'BASE LIQUIDACION REDEBAN 2025'!$C$3,IF(Y574="TIPO III",'BASE LIQUIDACION REDEBAN 2025'!$C$4,IF(Y574="TIPO IV",'BASE LIQUIDACION REDEBAN 2025'!$C$5,IF(Z574="AEREO",'BASE LIQUIDACION REDEBAN 2025'!$B$6,'BASE LIQUIDACION REDEBAN 2025'!$C$5)))))))</f>
        <v>275728.78077800001</v>
      </c>
      <c r="AE574" s="86">
        <f>IF(OR(W574="SOPORTE_TELEFÓNICO",W574="ENVÍO"),0,IF(Y574="TIPO I",'BASE LIQUIDACION REDEBAN 2025'!$B$10,IF(Y574="TIPO II",'BASE LIQUIDACION REDEBAN 2025'!$B$11,IF(Y574="TIPO III",'BASE LIQUIDACION REDEBAN 2025'!$B$12,'BASE LIQUIDACION REDEBAN 2025'!$B$13))))</f>
        <v>196536.5258152</v>
      </c>
      <c r="AF574" s="86">
        <f t="shared" si="8"/>
        <v>275728.78077800001</v>
      </c>
      <c r="AG574" s="141"/>
      <c r="AH574" s="141"/>
    </row>
    <row r="575" spans="1:34" s="78" customFormat="1" ht="13.15">
      <c r="A575" s="8" t="s">
        <v>100</v>
      </c>
      <c r="B575" s="94" t="str">
        <f>VLOOKUP(A575,'CENTRO DE COSTOS'!A:D,4,FALSE)</f>
        <v>KEVIN ALEXIS CORZO BUSTOS</v>
      </c>
      <c r="C575" s="94" t="str">
        <f>VLOOKUP(A575,'CENTRO DE COSTOS'!A:D,2,FALSE)</f>
        <v>0004-0007</v>
      </c>
      <c r="D575" s="8">
        <v>50006</v>
      </c>
      <c r="E575" s="8">
        <v>2739249</v>
      </c>
      <c r="F575" s="8">
        <v>60095</v>
      </c>
      <c r="G575" s="94" t="s">
        <v>1977</v>
      </c>
      <c r="H575" s="8" t="s">
        <v>216</v>
      </c>
      <c r="I575" s="8" t="s">
        <v>3785</v>
      </c>
      <c r="J575" s="8" t="s">
        <v>3786</v>
      </c>
      <c r="K575" s="8" t="s">
        <v>160</v>
      </c>
      <c r="L575" s="8" t="s">
        <v>3787</v>
      </c>
      <c r="M575" s="183">
        <v>45915.349305555559</v>
      </c>
      <c r="N575" s="183">
        <v>45915.5</v>
      </c>
      <c r="O575" s="94" t="s">
        <v>1324</v>
      </c>
      <c r="P575" s="8" t="s">
        <v>1333</v>
      </c>
      <c r="Q575" s="8" t="s">
        <v>1512</v>
      </c>
      <c r="R575" s="8" t="s">
        <v>1512</v>
      </c>
      <c r="S575" s="94"/>
      <c r="T575" s="90"/>
      <c r="U575" s="8" t="s">
        <v>1328</v>
      </c>
      <c r="V575" s="8" t="s">
        <v>3788</v>
      </c>
      <c r="W575" s="8" t="s">
        <v>165</v>
      </c>
      <c r="X575" s="8" t="s">
        <v>3789</v>
      </c>
      <c r="Y575" s="8" t="s">
        <v>28</v>
      </c>
      <c r="Z575" s="8" t="s">
        <v>177</v>
      </c>
      <c r="AA575" s="8" t="s">
        <v>1411</v>
      </c>
      <c r="AB575" s="8">
        <v>1</v>
      </c>
      <c r="AC575" s="8">
        <v>0</v>
      </c>
      <c r="AD575" s="86">
        <f>IF(W575="SOPORTE_TELEFÓNICO",'BASE LIQUIDACION REDEBAN 2025'!$B$19,IF(W575="ENVÍO",'BASE LIQUIDACION REDEBAN 2025'!$C$2,IF(Y575="TIPO I",'BASE LIQUIDACION REDEBAN 2025'!$C$2,IF(Y575="TIPO II",'BASE LIQUIDACION REDEBAN 2025'!$C$3,IF(Y575="TIPO III",'BASE LIQUIDACION REDEBAN 2025'!$C$4,IF(Y575="TIPO IV",'BASE LIQUIDACION REDEBAN 2025'!$C$5,IF(Z575="AEREO",'BASE LIQUIDACION REDEBAN 2025'!$B$6,'BASE LIQUIDACION REDEBAN 2025'!$C$5)))))))</f>
        <v>144967.87232000002</v>
      </c>
      <c r="AE575" s="86">
        <f>IF(OR(W575="SOPORTE_TELEFÓNICO",W575="ENVÍO"),0,IF(Y575="TIPO I",'BASE LIQUIDACION REDEBAN 2025'!$B$10,IF(Y575="TIPO II",'BASE LIQUIDACION REDEBAN 2025'!$B$11,IF(Y575="TIPO III",'BASE LIQUIDACION REDEBAN 2025'!$B$12,'BASE LIQUIDACION REDEBAN 2025'!$B$13))))</f>
        <v>140395.6348884</v>
      </c>
      <c r="AF575" s="86">
        <f t="shared" si="8"/>
        <v>144967.87232000002</v>
      </c>
      <c r="AG575" s="141"/>
      <c r="AH575" s="141"/>
    </row>
    <row r="576" spans="1:34" s="78" customFormat="1" ht="13.15">
      <c r="A576" s="8" t="s">
        <v>91</v>
      </c>
      <c r="B576" s="94" t="str">
        <f>VLOOKUP(A576,'CENTRO DE COSTOS'!A:D,4,FALSE)</f>
        <v>JOSE MAURICIO HERNANDEZ ROJAS</v>
      </c>
      <c r="C576" s="94" t="str">
        <f>VLOOKUP(A576,'CENTRO DE COSTOS'!A:D,2,FALSE)</f>
        <v>0004-0001</v>
      </c>
      <c r="D576" s="8">
        <v>23162</v>
      </c>
      <c r="E576" s="8">
        <v>2739055</v>
      </c>
      <c r="F576" s="8">
        <v>58775</v>
      </c>
      <c r="G576" s="94" t="s">
        <v>1977</v>
      </c>
      <c r="H576" s="8" t="s">
        <v>193</v>
      </c>
      <c r="I576" s="8" t="s">
        <v>3416</v>
      </c>
      <c r="J576" s="8" t="s">
        <v>3790</v>
      </c>
      <c r="K576" s="8" t="s">
        <v>160</v>
      </c>
      <c r="L576" s="8" t="s">
        <v>3791</v>
      </c>
      <c r="M576" s="183">
        <v>45915.339583333327</v>
      </c>
      <c r="N576" s="183">
        <v>45915.511805555558</v>
      </c>
      <c r="O576" s="94" t="s">
        <v>1324</v>
      </c>
      <c r="P576" s="8" t="s">
        <v>1333</v>
      </c>
      <c r="Q576" s="8" t="s">
        <v>1351</v>
      </c>
      <c r="R576" s="8" t="s">
        <v>1341</v>
      </c>
      <c r="S576" s="94"/>
      <c r="T576" s="90"/>
      <c r="U576" s="8" t="s">
        <v>1328</v>
      </c>
      <c r="V576" s="8" t="s">
        <v>3792</v>
      </c>
      <c r="W576" s="8" t="s">
        <v>1552</v>
      </c>
      <c r="X576" s="8" t="s">
        <v>1553</v>
      </c>
      <c r="Y576" s="8" t="s">
        <v>25</v>
      </c>
      <c r="Z576" s="8" t="s">
        <v>177</v>
      </c>
      <c r="AA576" s="8" t="s">
        <v>3793</v>
      </c>
      <c r="AB576" s="8">
        <v>0</v>
      </c>
      <c r="AC576" s="8">
        <v>0</v>
      </c>
      <c r="AD576" s="86">
        <f>IF(W576="SOPORTE_TELEFÓNICO",'BASE LIQUIDACION REDEBAN 2025'!$B$19,IF(W576="ENVÍO",'BASE LIQUIDACION REDEBAN 2025'!$C$2,IF(Y576="TIPO I",'BASE LIQUIDACION REDEBAN 2025'!$C$2,IF(Y576="TIPO II",'BASE LIQUIDACION REDEBAN 2025'!$C$3,IF(Y576="TIPO III",'BASE LIQUIDACION REDEBAN 2025'!$C$4,IF(Y576="TIPO IV",'BASE LIQUIDACION REDEBAN 2025'!$C$5,IF(Z576="AEREO",'BASE LIQUIDACION REDEBAN 2025'!$B$6,'BASE LIQUIDACION REDEBAN 2025'!$C$5)))))))</f>
        <v>41241.0800752</v>
      </c>
      <c r="AE576" s="86">
        <f>IF(OR(W576="SOPORTE_TELEFÓNICO",W576="ENVÍO"),0,IF(Y576="TIPO I",'BASE LIQUIDACION REDEBAN 2025'!$B$10,IF(Y576="TIPO II",'BASE LIQUIDACION REDEBAN 2025'!$B$11,IF(Y576="TIPO III",'BASE LIQUIDACION REDEBAN 2025'!$B$12,'BASE LIQUIDACION REDEBAN 2025'!$B$13))))</f>
        <v>0</v>
      </c>
      <c r="AF576" s="86">
        <f t="shared" si="8"/>
        <v>41241.0800752</v>
      </c>
      <c r="AG576" s="141"/>
      <c r="AH576" s="141"/>
    </row>
    <row r="577" spans="1:34" s="78" customFormat="1" ht="13.15">
      <c r="A577" s="8" t="s">
        <v>90</v>
      </c>
      <c r="B577" s="94" t="str">
        <f>VLOOKUP(A577,'CENTRO DE COSTOS'!A:D,4,FALSE)</f>
        <v>JUAN SEBASTIÁN RÍOS CASTRILLÓN</v>
      </c>
      <c r="C577" s="94" t="str">
        <f>VLOOKUP(A577,'CENTRO DE COSTOS'!A:D,2,FALSE)</f>
        <v>0004-0005</v>
      </c>
      <c r="D577" s="8">
        <v>5001</v>
      </c>
      <c r="E577" s="8">
        <v>2739114</v>
      </c>
      <c r="F577" s="8">
        <v>41259</v>
      </c>
      <c r="G577" s="94" t="s">
        <v>1977</v>
      </c>
      <c r="H577" s="8" t="s">
        <v>249</v>
      </c>
      <c r="I577" s="8" t="s">
        <v>90</v>
      </c>
      <c r="J577" s="8" t="s">
        <v>3794</v>
      </c>
      <c r="K577" s="8" t="s">
        <v>160</v>
      </c>
      <c r="L577" s="8" t="s">
        <v>3795</v>
      </c>
      <c r="M577" s="183">
        <v>45915.338194444441</v>
      </c>
      <c r="N577" s="183">
        <v>45915.654861111107</v>
      </c>
      <c r="O577" s="94" t="s">
        <v>1324</v>
      </c>
      <c r="P577" s="8" t="s">
        <v>1333</v>
      </c>
      <c r="Q577" s="8" t="s">
        <v>1368</v>
      </c>
      <c r="R577" s="8" t="s">
        <v>1369</v>
      </c>
      <c r="S577" s="94"/>
      <c r="T577" s="90"/>
      <c r="U577" s="8" t="s">
        <v>1328</v>
      </c>
      <c r="V577" s="8" t="s">
        <v>3796</v>
      </c>
      <c r="W577" s="8" t="s">
        <v>165</v>
      </c>
      <c r="X577" s="8" t="s">
        <v>3797</v>
      </c>
      <c r="Y577" s="8" t="s">
        <v>25</v>
      </c>
      <c r="Z577" s="8" t="s">
        <v>177</v>
      </c>
      <c r="AA577" s="8" t="s">
        <v>1483</v>
      </c>
      <c r="AB577" s="8">
        <v>1</v>
      </c>
      <c r="AC577" s="8">
        <v>0</v>
      </c>
      <c r="AD577" s="86">
        <f>IF(W577="SOPORTE_TELEFÓNICO",'BASE LIQUIDACION REDEBAN 2025'!$B$19,IF(W577="ENVÍO",'BASE LIQUIDACION REDEBAN 2025'!$C$2,IF(Y577="TIPO I",'BASE LIQUIDACION REDEBAN 2025'!$C$2,IF(Y577="TIPO II",'BASE LIQUIDACION REDEBAN 2025'!$C$3,IF(Y577="TIPO III",'BASE LIQUIDACION REDEBAN 2025'!$C$4,IF(Y577="TIPO IV",'BASE LIQUIDACION REDEBAN 2025'!$C$5,IF(Z577="AEREO",'BASE LIQUIDACION REDEBAN 2025'!$B$6,'BASE LIQUIDACION REDEBAN 2025'!$C$5)))))))</f>
        <v>65960.072302</v>
      </c>
      <c r="AE577" s="86">
        <f>IF(OR(W577="SOPORTE_TELEFÓNICO",W577="ENVÍO"),0,IF(Y577="TIPO I",'BASE LIQUIDACION REDEBAN 2025'!$B$10,IF(Y577="TIPO II",'BASE LIQUIDACION REDEBAN 2025'!$B$11,IF(Y577="TIPO III",'BASE LIQUIDACION REDEBAN 2025'!$B$12,'BASE LIQUIDACION REDEBAN 2025'!$B$13))))</f>
        <v>75096.394270399993</v>
      </c>
      <c r="AF577" s="86">
        <f t="shared" si="8"/>
        <v>65960.072302</v>
      </c>
      <c r="AG577" s="141"/>
      <c r="AH577" s="141"/>
    </row>
    <row r="578" spans="1:34" s="78" customFormat="1" ht="13.15">
      <c r="A578" s="8" t="s">
        <v>90</v>
      </c>
      <c r="B578" s="94" t="str">
        <f>VLOOKUP(A578,'CENTRO DE COSTOS'!A:D,4,FALSE)</f>
        <v>JUAN SEBASTIÁN RÍOS CASTRILLÓN</v>
      </c>
      <c r="C578" s="94" t="str">
        <f>VLOOKUP(A578,'CENTRO DE COSTOS'!A:D,2,FALSE)</f>
        <v>0004-0005</v>
      </c>
      <c r="D578" s="8">
        <v>5088</v>
      </c>
      <c r="E578" s="8">
        <v>2739039</v>
      </c>
      <c r="F578" s="8">
        <v>46838</v>
      </c>
      <c r="G578" s="94" t="s">
        <v>1977</v>
      </c>
      <c r="H578" s="8" t="s">
        <v>249</v>
      </c>
      <c r="I578" s="8" t="s">
        <v>384</v>
      </c>
      <c r="J578" s="8" t="s">
        <v>3798</v>
      </c>
      <c r="K578" s="8" t="s">
        <v>160</v>
      </c>
      <c r="L578" s="8" t="s">
        <v>3799</v>
      </c>
      <c r="M578" s="183">
        <v>45915.335416666669</v>
      </c>
      <c r="N578" s="183">
        <v>45915.591666666667</v>
      </c>
      <c r="O578" s="94" t="s">
        <v>1324</v>
      </c>
      <c r="P578" s="8" t="s">
        <v>1333</v>
      </c>
      <c r="Q578" s="8" t="s">
        <v>1368</v>
      </c>
      <c r="R578" s="8" t="s">
        <v>1341</v>
      </c>
      <c r="S578" s="94"/>
      <c r="T578" s="90"/>
      <c r="U578" s="8" t="s">
        <v>1328</v>
      </c>
      <c r="V578" s="8" t="s">
        <v>3800</v>
      </c>
      <c r="W578" s="8" t="s">
        <v>165</v>
      </c>
      <c r="X578" s="8" t="s">
        <v>3801</v>
      </c>
      <c r="Y578" s="8" t="s">
        <v>25</v>
      </c>
      <c r="Z578" s="8" t="s">
        <v>177</v>
      </c>
      <c r="AA578" s="8" t="s">
        <v>267</v>
      </c>
      <c r="AB578" s="8">
        <v>1</v>
      </c>
      <c r="AC578" s="8">
        <v>0</v>
      </c>
      <c r="AD578" s="86">
        <f>IF(W578="SOPORTE_TELEFÓNICO",'BASE LIQUIDACION REDEBAN 2025'!$B$19,IF(W578="ENVÍO",'BASE LIQUIDACION REDEBAN 2025'!$C$2,IF(Y578="TIPO I",'BASE LIQUIDACION REDEBAN 2025'!$C$2,IF(Y578="TIPO II",'BASE LIQUIDACION REDEBAN 2025'!$C$3,IF(Y578="TIPO III",'BASE LIQUIDACION REDEBAN 2025'!$C$4,IF(Y578="TIPO IV",'BASE LIQUIDACION REDEBAN 2025'!$C$5,IF(Z578="AEREO",'BASE LIQUIDACION REDEBAN 2025'!$B$6,'BASE LIQUIDACION REDEBAN 2025'!$C$5)))))))</f>
        <v>65960.072302</v>
      </c>
      <c r="AE578" s="86">
        <f>IF(OR(W578="SOPORTE_TELEFÓNICO",W578="ENVÍO"),0,IF(Y578="TIPO I",'BASE LIQUIDACION REDEBAN 2025'!$B$10,IF(Y578="TIPO II",'BASE LIQUIDACION REDEBAN 2025'!$B$11,IF(Y578="TIPO III",'BASE LIQUIDACION REDEBAN 2025'!$B$12,'BASE LIQUIDACION REDEBAN 2025'!$B$13))))</f>
        <v>75096.394270399993</v>
      </c>
      <c r="AF578" s="86">
        <f t="shared" si="8"/>
        <v>65960.072302</v>
      </c>
      <c r="AG578" s="141"/>
      <c r="AH578" s="141"/>
    </row>
    <row r="579" spans="1:34" s="78" customFormat="1" ht="13.15">
      <c r="A579" s="8" t="s">
        <v>90</v>
      </c>
      <c r="B579" s="94" t="str">
        <f>VLOOKUP(A579,'CENTRO DE COSTOS'!A:D,4,FALSE)</f>
        <v>JUAN SEBASTIÁN RÍOS CASTRILLÓN</v>
      </c>
      <c r="C579" s="94" t="str">
        <f>VLOOKUP(A579,'CENTRO DE COSTOS'!A:D,2,FALSE)</f>
        <v>0004-0005</v>
      </c>
      <c r="D579" s="8">
        <v>5679</v>
      </c>
      <c r="E579" s="8">
        <v>2738370</v>
      </c>
      <c r="F579" s="8">
        <v>34543</v>
      </c>
      <c r="G579" s="94" t="s">
        <v>1977</v>
      </c>
      <c r="H579" s="8" t="s">
        <v>249</v>
      </c>
      <c r="I579" s="8" t="s">
        <v>3118</v>
      </c>
      <c r="J579" s="8" t="s">
        <v>3802</v>
      </c>
      <c r="K579" s="8" t="s">
        <v>160</v>
      </c>
      <c r="L579" s="8" t="s">
        <v>3803</v>
      </c>
      <c r="M579" s="183">
        <v>45914.718055555553</v>
      </c>
      <c r="N579" s="183">
        <v>45916.638888888891</v>
      </c>
      <c r="O579" s="94" t="s">
        <v>1324</v>
      </c>
      <c r="P579" s="8" t="s">
        <v>1333</v>
      </c>
      <c r="Q579" s="8" t="s">
        <v>1375</v>
      </c>
      <c r="R579" s="8" t="s">
        <v>1444</v>
      </c>
      <c r="S579" s="94"/>
      <c r="T579" s="90"/>
      <c r="U579" s="8" t="s">
        <v>1328</v>
      </c>
      <c r="V579" s="8" t="s">
        <v>3804</v>
      </c>
      <c r="W579" s="8" t="s">
        <v>165</v>
      </c>
      <c r="X579" s="8" t="s">
        <v>3805</v>
      </c>
      <c r="Y579" s="8" t="s">
        <v>28</v>
      </c>
      <c r="Z579" s="8" t="s">
        <v>177</v>
      </c>
      <c r="AA579" s="8" t="s">
        <v>368</v>
      </c>
      <c r="AB579" s="8">
        <v>1</v>
      </c>
      <c r="AC579" s="8">
        <v>0</v>
      </c>
      <c r="AD579" s="86">
        <f>IF(W579="SOPORTE_TELEFÓNICO",'BASE LIQUIDACION REDEBAN 2025'!$B$19,IF(W579="ENVÍO",'BASE LIQUIDACION REDEBAN 2025'!$C$2,IF(Y579="TIPO I",'BASE LIQUIDACION REDEBAN 2025'!$C$2,IF(Y579="TIPO II",'BASE LIQUIDACION REDEBAN 2025'!$C$3,IF(Y579="TIPO III",'BASE LIQUIDACION REDEBAN 2025'!$C$4,IF(Y579="TIPO IV",'BASE LIQUIDACION REDEBAN 2025'!$C$5,IF(Z579="AEREO",'BASE LIQUIDACION REDEBAN 2025'!$B$6,'BASE LIQUIDACION REDEBAN 2025'!$C$5)))))))</f>
        <v>144967.87232000002</v>
      </c>
      <c r="AE579" s="86">
        <f>IF(OR(W579="SOPORTE_TELEFÓNICO",W579="ENVÍO"),0,IF(Y579="TIPO I",'BASE LIQUIDACION REDEBAN 2025'!$B$10,IF(Y579="TIPO II",'BASE LIQUIDACION REDEBAN 2025'!$B$11,IF(Y579="TIPO III",'BASE LIQUIDACION REDEBAN 2025'!$B$12,'BASE LIQUIDACION REDEBAN 2025'!$B$13))))</f>
        <v>140395.6348884</v>
      </c>
      <c r="AF579" s="86">
        <f t="shared" ref="AF579:AF642" si="9">IF(OR(W579="SOPORTE_TELEFÓNICO",W579="ENVÍO"),AD579,(AD579*AB579+AE579*AC579))</f>
        <v>144967.87232000002</v>
      </c>
      <c r="AG579" s="141"/>
      <c r="AH579" s="141"/>
    </row>
    <row r="580" spans="1:34" s="78" customFormat="1" ht="13.15">
      <c r="A580" s="8" t="s">
        <v>60</v>
      </c>
      <c r="B580" s="94" t="str">
        <f>VLOOKUP(A580,'CENTRO DE COSTOS'!A:D,4,FALSE)</f>
        <v>JUAN SEBASTIÁN RÍOS CASTRILLÓN</v>
      </c>
      <c r="C580" s="94" t="str">
        <f>VLOOKUP(A580,'CENTRO DE COSTOS'!A:D,2,FALSE)</f>
        <v>0004-0005</v>
      </c>
      <c r="D580" s="8">
        <v>5837</v>
      </c>
      <c r="E580" s="8">
        <v>2738359</v>
      </c>
      <c r="F580" s="8">
        <v>74933</v>
      </c>
      <c r="G580" s="94" t="s">
        <v>1977</v>
      </c>
      <c r="H580" s="8" t="s">
        <v>249</v>
      </c>
      <c r="I580" s="8" t="s">
        <v>256</v>
      </c>
      <c r="J580" s="8" t="s">
        <v>3806</v>
      </c>
      <c r="K580" s="8" t="s">
        <v>160</v>
      </c>
      <c r="L580" s="8" t="s">
        <v>3807</v>
      </c>
      <c r="M580" s="183">
        <v>45914.613194444442</v>
      </c>
      <c r="N580" s="183">
        <v>45916.547222222223</v>
      </c>
      <c r="O580" s="94" t="s">
        <v>1324</v>
      </c>
      <c r="P580" s="8" t="s">
        <v>1333</v>
      </c>
      <c r="Q580" s="8" t="s">
        <v>1340</v>
      </c>
      <c r="R580" s="8" t="s">
        <v>1341</v>
      </c>
      <c r="S580" s="94"/>
      <c r="T580" s="90"/>
      <c r="U580" s="8" t="s">
        <v>1328</v>
      </c>
      <c r="V580" s="8" t="s">
        <v>3808</v>
      </c>
      <c r="W580" s="8" t="s">
        <v>165</v>
      </c>
      <c r="X580" s="8" t="s">
        <v>3809</v>
      </c>
      <c r="Y580" s="8" t="s">
        <v>28</v>
      </c>
      <c r="Z580" s="8" t="s">
        <v>177</v>
      </c>
      <c r="AA580" s="8" t="s">
        <v>261</v>
      </c>
      <c r="AB580" s="8">
        <v>1</v>
      </c>
      <c r="AC580" s="8">
        <v>0</v>
      </c>
      <c r="AD580" s="86">
        <f>IF(W580="SOPORTE_TELEFÓNICO",'BASE LIQUIDACION REDEBAN 2025'!$B$19,IF(W580="ENVÍO",'BASE LIQUIDACION REDEBAN 2025'!$C$2,IF(Y580="TIPO I",'BASE LIQUIDACION REDEBAN 2025'!$C$2,IF(Y580="TIPO II",'BASE LIQUIDACION REDEBAN 2025'!$C$3,IF(Y580="TIPO III",'BASE LIQUIDACION REDEBAN 2025'!$C$4,IF(Y580="TIPO IV",'BASE LIQUIDACION REDEBAN 2025'!$C$5,IF(Z580="AEREO",'BASE LIQUIDACION REDEBAN 2025'!$B$6,'BASE LIQUIDACION REDEBAN 2025'!$C$5)))))))</f>
        <v>144967.87232000002</v>
      </c>
      <c r="AE580" s="86">
        <f>IF(OR(W580="SOPORTE_TELEFÓNICO",W580="ENVÍO"),0,IF(Y580="TIPO I",'BASE LIQUIDACION REDEBAN 2025'!$B$10,IF(Y580="TIPO II",'BASE LIQUIDACION REDEBAN 2025'!$B$11,IF(Y580="TIPO III",'BASE LIQUIDACION REDEBAN 2025'!$B$12,'BASE LIQUIDACION REDEBAN 2025'!$B$13))))</f>
        <v>140395.6348884</v>
      </c>
      <c r="AF580" s="86">
        <f t="shared" si="9"/>
        <v>144967.87232000002</v>
      </c>
      <c r="AG580" s="141"/>
      <c r="AH580" s="141"/>
    </row>
    <row r="581" spans="1:34" s="78" customFormat="1" ht="13.15">
      <c r="A581" s="8" t="s">
        <v>90</v>
      </c>
      <c r="B581" s="94" t="str">
        <f>VLOOKUP(A581,'CENTRO DE COSTOS'!A:D,4,FALSE)</f>
        <v>JUAN SEBASTIÁN RÍOS CASTRILLÓN</v>
      </c>
      <c r="C581" s="94" t="str">
        <f>VLOOKUP(A581,'CENTRO DE COSTOS'!A:D,2,FALSE)</f>
        <v>0004-0005</v>
      </c>
      <c r="D581" s="8">
        <v>5212</v>
      </c>
      <c r="E581" s="8">
        <v>2738350</v>
      </c>
      <c r="F581" s="8">
        <v>75613</v>
      </c>
      <c r="G581" s="94" t="s">
        <v>1977</v>
      </c>
      <c r="H581" s="8" t="s">
        <v>249</v>
      </c>
      <c r="I581" s="8" t="s">
        <v>1729</v>
      </c>
      <c r="J581" s="8" t="s">
        <v>3810</v>
      </c>
      <c r="K581" s="8" t="s">
        <v>160</v>
      </c>
      <c r="L581" s="8" t="s">
        <v>3811</v>
      </c>
      <c r="M581" s="183">
        <v>45914.585416666669</v>
      </c>
      <c r="N581" s="183">
        <v>45915.505555555559</v>
      </c>
      <c r="O581" s="94" t="s">
        <v>1324</v>
      </c>
      <c r="P581" s="8" t="s">
        <v>1333</v>
      </c>
      <c r="Q581" s="8" t="s">
        <v>1368</v>
      </c>
      <c r="R581" s="8" t="s">
        <v>1369</v>
      </c>
      <c r="S581" s="94"/>
      <c r="T581" s="90"/>
      <c r="U581" s="8" t="s">
        <v>1328</v>
      </c>
      <c r="V581" s="8" t="s">
        <v>3812</v>
      </c>
      <c r="W581" s="8" t="s">
        <v>165</v>
      </c>
      <c r="X581" s="8" t="s">
        <v>3813</v>
      </c>
      <c r="Y581" s="8" t="s">
        <v>25</v>
      </c>
      <c r="Z581" s="8" t="s">
        <v>177</v>
      </c>
      <c r="AA581" s="8" t="s">
        <v>267</v>
      </c>
      <c r="AB581" s="8">
        <v>1</v>
      </c>
      <c r="AC581" s="8">
        <v>0</v>
      </c>
      <c r="AD581" s="86">
        <f>IF(W581="SOPORTE_TELEFÓNICO",'BASE LIQUIDACION REDEBAN 2025'!$B$19,IF(W581="ENVÍO",'BASE LIQUIDACION REDEBAN 2025'!$C$2,IF(Y581="TIPO I",'BASE LIQUIDACION REDEBAN 2025'!$C$2,IF(Y581="TIPO II",'BASE LIQUIDACION REDEBAN 2025'!$C$3,IF(Y581="TIPO III",'BASE LIQUIDACION REDEBAN 2025'!$C$4,IF(Y581="TIPO IV",'BASE LIQUIDACION REDEBAN 2025'!$C$5,IF(Z581="AEREO",'BASE LIQUIDACION REDEBAN 2025'!$B$6,'BASE LIQUIDACION REDEBAN 2025'!$C$5)))))))</f>
        <v>65960.072302</v>
      </c>
      <c r="AE581" s="86">
        <f>IF(OR(W581="SOPORTE_TELEFÓNICO",W581="ENVÍO"),0,IF(Y581="TIPO I",'BASE LIQUIDACION REDEBAN 2025'!$B$10,IF(Y581="TIPO II",'BASE LIQUIDACION REDEBAN 2025'!$B$11,IF(Y581="TIPO III",'BASE LIQUIDACION REDEBAN 2025'!$B$12,'BASE LIQUIDACION REDEBAN 2025'!$B$13))))</f>
        <v>75096.394270399993</v>
      </c>
      <c r="AF581" s="86">
        <f t="shared" si="9"/>
        <v>65960.072302</v>
      </c>
      <c r="AG581" s="141"/>
      <c r="AH581" s="141"/>
    </row>
    <row r="582" spans="1:34" s="78" customFormat="1" ht="13.15">
      <c r="A582" s="8" t="s">
        <v>72</v>
      </c>
      <c r="B582" s="94" t="str">
        <f>VLOOKUP(A582,'CENTRO DE COSTOS'!A:D,4,FALSE)</f>
        <v>MIGUEL JULIÁN HERNÁNDEZ GUARÍN</v>
      </c>
      <c r="C582" s="94" t="str">
        <f>VLOOKUP(A582,'CENTRO DE COSTOS'!A:D,2,FALSE)</f>
        <v>0004-0008</v>
      </c>
      <c r="D582" s="8">
        <v>20710</v>
      </c>
      <c r="E582" s="8">
        <v>2738347</v>
      </c>
      <c r="F582" s="8">
        <v>40387</v>
      </c>
      <c r="G582" s="94" t="s">
        <v>1977</v>
      </c>
      <c r="H582" s="8" t="s">
        <v>596</v>
      </c>
      <c r="I582" s="8" t="s">
        <v>3814</v>
      </c>
      <c r="J582" s="8" t="s">
        <v>3815</v>
      </c>
      <c r="K582" s="8" t="s">
        <v>160</v>
      </c>
      <c r="L582" s="8" t="s">
        <v>3816</v>
      </c>
      <c r="M582" s="183">
        <v>45914.567361111112</v>
      </c>
      <c r="N582" s="183">
        <v>45915.725694444453</v>
      </c>
      <c r="O582" s="94" t="s">
        <v>1324</v>
      </c>
      <c r="P582" s="8" t="s">
        <v>1333</v>
      </c>
      <c r="Q582" s="8" t="s">
        <v>1351</v>
      </c>
      <c r="R582" s="8" t="s">
        <v>1341</v>
      </c>
      <c r="S582" s="94"/>
      <c r="T582" s="90"/>
      <c r="U582" s="8" t="s">
        <v>1328</v>
      </c>
      <c r="V582" s="8" t="s">
        <v>3817</v>
      </c>
      <c r="W582" s="8" t="s">
        <v>165</v>
      </c>
      <c r="X582" s="8" t="s">
        <v>3818</v>
      </c>
      <c r="Y582" s="8" t="s">
        <v>30</v>
      </c>
      <c r="Z582" s="8" t="s">
        <v>177</v>
      </c>
      <c r="AA582" s="8" t="s">
        <v>319</v>
      </c>
      <c r="AB582" s="8">
        <v>1</v>
      </c>
      <c r="AC582" s="8">
        <v>0</v>
      </c>
      <c r="AD582" s="86">
        <f>IF(W582="SOPORTE_TELEFÓNICO",'BASE LIQUIDACION REDEBAN 2025'!$B$19,IF(W582="ENVÍO",'BASE LIQUIDACION REDEBAN 2025'!$C$2,IF(Y582="TIPO I",'BASE LIQUIDACION REDEBAN 2025'!$C$2,IF(Y582="TIPO II",'BASE LIQUIDACION REDEBAN 2025'!$C$3,IF(Y582="TIPO III",'BASE LIQUIDACION REDEBAN 2025'!$C$4,IF(Y582="TIPO IV",'BASE LIQUIDACION REDEBAN 2025'!$C$5,IF(Z582="AEREO",'BASE LIQUIDACION REDEBAN 2025'!$B$6,'BASE LIQUIDACION REDEBAN 2025'!$C$5)))))))</f>
        <v>275728.78077800001</v>
      </c>
      <c r="AE582" s="86">
        <f>IF(OR(W582="SOPORTE_TELEFÓNICO",W582="ENVÍO"),0,IF(Y582="TIPO I",'BASE LIQUIDACION REDEBAN 2025'!$B$10,IF(Y582="TIPO II",'BASE LIQUIDACION REDEBAN 2025'!$B$11,IF(Y582="TIPO III",'BASE LIQUIDACION REDEBAN 2025'!$B$12,'BASE LIQUIDACION REDEBAN 2025'!$B$13))))</f>
        <v>196536.5258152</v>
      </c>
      <c r="AF582" s="86">
        <f t="shared" si="9"/>
        <v>275728.78077800001</v>
      </c>
      <c r="AG582" s="141"/>
      <c r="AH582" s="141"/>
    </row>
    <row r="583" spans="1:34" s="78" customFormat="1" ht="13.15">
      <c r="A583" s="8" t="s">
        <v>64</v>
      </c>
      <c r="B583" s="94" t="str">
        <f>VLOOKUP(A583,'CENTRO DE COSTOS'!A:D,4,FALSE)</f>
        <v>JOSE MAURICIO HERNANDEZ ROJAS</v>
      </c>
      <c r="C583" s="94" t="str">
        <f>VLOOKUP(A583,'CENTRO DE COSTOS'!A:D,2,FALSE)</f>
        <v>0004-0001</v>
      </c>
      <c r="D583" s="8">
        <v>8758</v>
      </c>
      <c r="E583" s="8">
        <v>2738240</v>
      </c>
      <c r="F583" s="8">
        <v>75425</v>
      </c>
      <c r="G583" s="94" t="s">
        <v>1977</v>
      </c>
      <c r="H583" s="8" t="s">
        <v>1045</v>
      </c>
      <c r="I583" s="8" t="s">
        <v>1051</v>
      </c>
      <c r="J583" s="8" t="s">
        <v>3819</v>
      </c>
      <c r="K583" s="8" t="s">
        <v>160</v>
      </c>
      <c r="L583" s="8" t="s">
        <v>3820</v>
      </c>
      <c r="M583" s="183">
        <v>45914.474999999999</v>
      </c>
      <c r="N583" s="183">
        <v>45915.647222222222</v>
      </c>
      <c r="O583" s="94" t="s">
        <v>1324</v>
      </c>
      <c r="P583" s="8" t="s">
        <v>1333</v>
      </c>
      <c r="Q583" s="8" t="s">
        <v>1517</v>
      </c>
      <c r="R583" s="8" t="s">
        <v>1341</v>
      </c>
      <c r="S583" s="94"/>
      <c r="T583" s="90"/>
      <c r="U583" s="8" t="s">
        <v>1328</v>
      </c>
      <c r="V583" s="8" t="s">
        <v>3821</v>
      </c>
      <c r="W583" s="8" t="s">
        <v>165</v>
      </c>
      <c r="X583" s="8" t="s">
        <v>3822</v>
      </c>
      <c r="Y583" s="8" t="s">
        <v>25</v>
      </c>
      <c r="Z583" s="8" t="s">
        <v>177</v>
      </c>
      <c r="AA583" s="8" t="s">
        <v>1049</v>
      </c>
      <c r="AB583" s="8">
        <v>1</v>
      </c>
      <c r="AC583" s="8">
        <v>0</v>
      </c>
      <c r="AD583" s="86">
        <f>IF(W583="SOPORTE_TELEFÓNICO",'BASE LIQUIDACION REDEBAN 2025'!$B$19,IF(W583="ENVÍO",'BASE LIQUIDACION REDEBAN 2025'!$C$2,IF(Y583="TIPO I",'BASE LIQUIDACION REDEBAN 2025'!$C$2,IF(Y583="TIPO II",'BASE LIQUIDACION REDEBAN 2025'!$C$3,IF(Y583="TIPO III",'BASE LIQUIDACION REDEBAN 2025'!$C$4,IF(Y583="TIPO IV",'BASE LIQUIDACION REDEBAN 2025'!$C$5,IF(Z583="AEREO",'BASE LIQUIDACION REDEBAN 2025'!$B$6,'BASE LIQUIDACION REDEBAN 2025'!$C$5)))))))</f>
        <v>65960.072302</v>
      </c>
      <c r="AE583" s="86">
        <f>IF(OR(W583="SOPORTE_TELEFÓNICO",W583="ENVÍO"),0,IF(Y583="TIPO I",'BASE LIQUIDACION REDEBAN 2025'!$B$10,IF(Y583="TIPO II",'BASE LIQUIDACION REDEBAN 2025'!$B$11,IF(Y583="TIPO III",'BASE LIQUIDACION REDEBAN 2025'!$B$12,'BASE LIQUIDACION REDEBAN 2025'!$B$13))))</f>
        <v>75096.394270399993</v>
      </c>
      <c r="AF583" s="86">
        <f t="shared" si="9"/>
        <v>65960.072302</v>
      </c>
      <c r="AG583" s="141"/>
      <c r="AH583" s="141"/>
    </row>
    <row r="584" spans="1:34" s="78" customFormat="1" ht="13.15">
      <c r="A584" s="8" t="s">
        <v>90</v>
      </c>
      <c r="B584" s="94" t="str">
        <f>VLOOKUP(A584,'CENTRO DE COSTOS'!A:D,4,FALSE)</f>
        <v>JUAN SEBASTIÁN RÍOS CASTRILLÓN</v>
      </c>
      <c r="C584" s="94" t="str">
        <f>VLOOKUP(A584,'CENTRO DE COSTOS'!A:D,2,FALSE)</f>
        <v>0004-0005</v>
      </c>
      <c r="D584" s="8">
        <v>5001</v>
      </c>
      <c r="E584" s="8">
        <v>2738235</v>
      </c>
      <c r="F584" s="8">
        <v>10280</v>
      </c>
      <c r="G584" s="94" t="s">
        <v>1977</v>
      </c>
      <c r="H584" s="8" t="s">
        <v>249</v>
      </c>
      <c r="I584" s="8" t="s">
        <v>90</v>
      </c>
      <c r="J584" s="8" t="s">
        <v>3823</v>
      </c>
      <c r="K584" s="8" t="s">
        <v>160</v>
      </c>
      <c r="L584" s="8" t="s">
        <v>3824</v>
      </c>
      <c r="M584" s="183">
        <v>45914.470138888893</v>
      </c>
      <c r="N584" s="183">
        <v>45915.458333333343</v>
      </c>
      <c r="O584" s="94" t="s">
        <v>1324</v>
      </c>
      <c r="P584" s="8" t="s">
        <v>1333</v>
      </c>
      <c r="Q584" s="8" t="s">
        <v>1351</v>
      </c>
      <c r="R584" s="8" t="s">
        <v>1352</v>
      </c>
      <c r="S584" s="94"/>
      <c r="T584" s="90"/>
      <c r="U584" s="8" t="s">
        <v>1328</v>
      </c>
      <c r="V584" s="8" t="s">
        <v>3825</v>
      </c>
      <c r="W584" s="8" t="s">
        <v>165</v>
      </c>
      <c r="X584" s="8" t="s">
        <v>3826</v>
      </c>
      <c r="Y584" s="8" t="s">
        <v>25</v>
      </c>
      <c r="Z584" s="8" t="s">
        <v>177</v>
      </c>
      <c r="AA584" s="8" t="s">
        <v>400</v>
      </c>
      <c r="AB584" s="8">
        <v>1</v>
      </c>
      <c r="AC584" s="8">
        <v>0</v>
      </c>
      <c r="AD584" s="86">
        <f>IF(W584="SOPORTE_TELEFÓNICO",'BASE LIQUIDACION REDEBAN 2025'!$B$19,IF(W584="ENVÍO",'BASE LIQUIDACION REDEBAN 2025'!$C$2,IF(Y584="TIPO I",'BASE LIQUIDACION REDEBAN 2025'!$C$2,IF(Y584="TIPO II",'BASE LIQUIDACION REDEBAN 2025'!$C$3,IF(Y584="TIPO III",'BASE LIQUIDACION REDEBAN 2025'!$C$4,IF(Y584="TIPO IV",'BASE LIQUIDACION REDEBAN 2025'!$C$5,IF(Z584="AEREO",'BASE LIQUIDACION REDEBAN 2025'!$B$6,'BASE LIQUIDACION REDEBAN 2025'!$C$5)))))))</f>
        <v>65960.072302</v>
      </c>
      <c r="AE584" s="86">
        <f>IF(OR(W584="SOPORTE_TELEFÓNICO",W584="ENVÍO"),0,IF(Y584="TIPO I",'BASE LIQUIDACION REDEBAN 2025'!$B$10,IF(Y584="TIPO II",'BASE LIQUIDACION REDEBAN 2025'!$B$11,IF(Y584="TIPO III",'BASE LIQUIDACION REDEBAN 2025'!$B$12,'BASE LIQUIDACION REDEBAN 2025'!$B$13))))</f>
        <v>75096.394270399993</v>
      </c>
      <c r="AF584" s="86">
        <f t="shared" si="9"/>
        <v>65960.072302</v>
      </c>
      <c r="AG584" s="141"/>
      <c r="AH584" s="141"/>
    </row>
    <row r="585" spans="1:34" s="78" customFormat="1" ht="13.15">
      <c r="A585" s="8" t="s">
        <v>72</v>
      </c>
      <c r="B585" s="94" t="str">
        <f>VLOOKUP(A585,'CENTRO DE COSTOS'!A:D,4,FALSE)</f>
        <v>MIGUEL JULIÁN HERNÁNDEZ GUARÍN</v>
      </c>
      <c r="C585" s="94" t="str">
        <f>VLOOKUP(A585,'CENTRO DE COSTOS'!A:D,2,FALSE)</f>
        <v>0004-0008</v>
      </c>
      <c r="D585" s="8">
        <v>68895</v>
      </c>
      <c r="E585" s="8">
        <v>2737592</v>
      </c>
      <c r="F585" s="8">
        <v>11076</v>
      </c>
      <c r="G585" s="94" t="s">
        <v>1977</v>
      </c>
      <c r="H585" s="8" t="s">
        <v>224</v>
      </c>
      <c r="I585" s="8" t="s">
        <v>3827</v>
      </c>
      <c r="J585" s="8" t="s">
        <v>3828</v>
      </c>
      <c r="K585" s="8" t="s">
        <v>160</v>
      </c>
      <c r="L585" s="8" t="s">
        <v>3829</v>
      </c>
      <c r="M585" s="183">
        <v>45914.333333333343</v>
      </c>
      <c r="N585" s="183">
        <v>45915.614583333343</v>
      </c>
      <c r="O585" s="94" t="s">
        <v>1324</v>
      </c>
      <c r="P585" s="8" t="s">
        <v>1333</v>
      </c>
      <c r="Q585" s="8" t="s">
        <v>1375</v>
      </c>
      <c r="R585" s="8" t="s">
        <v>1376</v>
      </c>
      <c r="S585" s="94"/>
      <c r="T585" s="90"/>
      <c r="U585" s="8" t="s">
        <v>1328</v>
      </c>
      <c r="V585" s="8" t="s">
        <v>3830</v>
      </c>
      <c r="W585" s="8" t="s">
        <v>165</v>
      </c>
      <c r="X585" s="8" t="s">
        <v>3831</v>
      </c>
      <c r="Y585" s="8" t="s">
        <v>30</v>
      </c>
      <c r="Z585" s="8" t="s">
        <v>177</v>
      </c>
      <c r="AA585" s="8" t="s">
        <v>486</v>
      </c>
      <c r="AB585" s="8">
        <v>1</v>
      </c>
      <c r="AC585" s="8">
        <v>0</v>
      </c>
      <c r="AD585" s="86">
        <f>IF(W585="SOPORTE_TELEFÓNICO",'BASE LIQUIDACION REDEBAN 2025'!$B$19,IF(W585="ENVÍO",'BASE LIQUIDACION REDEBAN 2025'!$C$2,IF(Y585="TIPO I",'BASE LIQUIDACION REDEBAN 2025'!$C$2,IF(Y585="TIPO II",'BASE LIQUIDACION REDEBAN 2025'!$C$3,IF(Y585="TIPO III",'BASE LIQUIDACION REDEBAN 2025'!$C$4,IF(Y585="TIPO IV",'BASE LIQUIDACION REDEBAN 2025'!$C$5,IF(Z585="AEREO",'BASE LIQUIDACION REDEBAN 2025'!$B$6,'BASE LIQUIDACION REDEBAN 2025'!$C$5)))))))</f>
        <v>275728.78077800001</v>
      </c>
      <c r="AE585" s="86">
        <f>IF(OR(W585="SOPORTE_TELEFÓNICO",W585="ENVÍO"),0,IF(Y585="TIPO I",'BASE LIQUIDACION REDEBAN 2025'!$B$10,IF(Y585="TIPO II",'BASE LIQUIDACION REDEBAN 2025'!$B$11,IF(Y585="TIPO III",'BASE LIQUIDACION REDEBAN 2025'!$B$12,'BASE LIQUIDACION REDEBAN 2025'!$B$13))))</f>
        <v>196536.5258152</v>
      </c>
      <c r="AF585" s="86">
        <f t="shared" si="9"/>
        <v>275728.78077800001</v>
      </c>
      <c r="AG585" s="141"/>
      <c r="AH585" s="141"/>
    </row>
    <row r="586" spans="1:34" s="78" customFormat="1" ht="13.15">
      <c r="A586" s="8" t="s">
        <v>97</v>
      </c>
      <c r="B586" s="94" t="str">
        <f>VLOOKUP(A586,'CENTRO DE COSTOS'!A:D,4,FALSE)</f>
        <v>JOSE MAURICIO HERNANDEZ ROJAS</v>
      </c>
      <c r="C586" s="94" t="str">
        <f>VLOOKUP(A586,'CENTRO DE COSTOS'!A:D,2,FALSE)</f>
        <v>0004-0001</v>
      </c>
      <c r="D586" s="8">
        <v>70717</v>
      </c>
      <c r="E586" s="8">
        <v>2737589</v>
      </c>
      <c r="F586" s="8">
        <v>39931</v>
      </c>
      <c r="G586" s="94" t="s">
        <v>1977</v>
      </c>
      <c r="H586" s="8" t="s">
        <v>333</v>
      </c>
      <c r="I586" s="8" t="s">
        <v>3832</v>
      </c>
      <c r="J586" s="8" t="s">
        <v>3833</v>
      </c>
      <c r="K586" s="8" t="s">
        <v>160</v>
      </c>
      <c r="L586" s="8" t="s">
        <v>3834</v>
      </c>
      <c r="M586" s="183">
        <v>45914.333333333343</v>
      </c>
      <c r="N586" s="183">
        <v>45915.651388888888</v>
      </c>
      <c r="O586" s="94" t="s">
        <v>1324</v>
      </c>
      <c r="P586" s="8" t="s">
        <v>1333</v>
      </c>
      <c r="Q586" s="8" t="s">
        <v>1512</v>
      </c>
      <c r="R586" s="8" t="s">
        <v>1512</v>
      </c>
      <c r="S586" s="94"/>
      <c r="T586" s="90"/>
      <c r="U586" s="8" t="s">
        <v>1328</v>
      </c>
      <c r="V586" s="8" t="s">
        <v>3835</v>
      </c>
      <c r="W586" s="8" t="s">
        <v>165</v>
      </c>
      <c r="X586" s="8" t="s">
        <v>3836</v>
      </c>
      <c r="Y586" s="8" t="s">
        <v>28</v>
      </c>
      <c r="Z586" s="8" t="s">
        <v>177</v>
      </c>
      <c r="AA586" s="8" t="s">
        <v>607</v>
      </c>
      <c r="AB586" s="8">
        <v>1</v>
      </c>
      <c r="AC586" s="8">
        <v>0</v>
      </c>
      <c r="AD586" s="86">
        <f>IF(W586="SOPORTE_TELEFÓNICO",'BASE LIQUIDACION REDEBAN 2025'!$B$19,IF(W586="ENVÍO",'BASE LIQUIDACION REDEBAN 2025'!$C$2,IF(Y586="TIPO I",'BASE LIQUIDACION REDEBAN 2025'!$C$2,IF(Y586="TIPO II",'BASE LIQUIDACION REDEBAN 2025'!$C$3,IF(Y586="TIPO III",'BASE LIQUIDACION REDEBAN 2025'!$C$4,IF(Y586="TIPO IV",'BASE LIQUIDACION REDEBAN 2025'!$C$5,IF(Z586="AEREO",'BASE LIQUIDACION REDEBAN 2025'!$B$6,'BASE LIQUIDACION REDEBAN 2025'!$C$5)))))))</f>
        <v>144967.87232000002</v>
      </c>
      <c r="AE586" s="86">
        <f>IF(OR(W586="SOPORTE_TELEFÓNICO",W586="ENVÍO"),0,IF(Y586="TIPO I",'BASE LIQUIDACION REDEBAN 2025'!$B$10,IF(Y586="TIPO II",'BASE LIQUIDACION REDEBAN 2025'!$B$11,IF(Y586="TIPO III",'BASE LIQUIDACION REDEBAN 2025'!$B$12,'BASE LIQUIDACION REDEBAN 2025'!$B$13))))</f>
        <v>140395.6348884</v>
      </c>
      <c r="AF586" s="86">
        <f t="shared" si="9"/>
        <v>144967.87232000002</v>
      </c>
      <c r="AG586" s="141"/>
      <c r="AH586" s="141"/>
    </row>
    <row r="587" spans="1:34" s="78" customFormat="1" ht="13.15">
      <c r="A587" s="8" t="s">
        <v>91</v>
      </c>
      <c r="B587" s="94" t="str">
        <f>VLOOKUP(A587,'CENTRO DE COSTOS'!A:D,4,FALSE)</f>
        <v>JOSE MAURICIO HERNANDEZ ROJAS</v>
      </c>
      <c r="C587" s="94" t="str">
        <f>VLOOKUP(A587,'CENTRO DE COSTOS'!A:D,2,FALSE)</f>
        <v>0004-0001</v>
      </c>
      <c r="D587" s="8">
        <v>5895</v>
      </c>
      <c r="E587" s="8">
        <v>2737588</v>
      </c>
      <c r="F587" s="8">
        <v>44733</v>
      </c>
      <c r="G587" s="94" t="s">
        <v>1977</v>
      </c>
      <c r="H587" s="8" t="s">
        <v>249</v>
      </c>
      <c r="I587" s="8" t="s">
        <v>815</v>
      </c>
      <c r="J587" s="8" t="s">
        <v>3837</v>
      </c>
      <c r="K587" s="8" t="s">
        <v>160</v>
      </c>
      <c r="L587" s="8" t="s">
        <v>3838</v>
      </c>
      <c r="M587" s="183">
        <v>45913.748611111107</v>
      </c>
      <c r="N587" s="183">
        <v>45915.738888888889</v>
      </c>
      <c r="O587" s="94" t="s">
        <v>1324</v>
      </c>
      <c r="P587" s="8" t="s">
        <v>1333</v>
      </c>
      <c r="Q587" s="8" t="s">
        <v>1368</v>
      </c>
      <c r="R587" s="8" t="s">
        <v>1369</v>
      </c>
      <c r="S587" s="94"/>
      <c r="T587" s="90"/>
      <c r="U587" s="8" t="s">
        <v>1328</v>
      </c>
      <c r="V587" s="8" t="s">
        <v>3839</v>
      </c>
      <c r="W587" s="8" t="s">
        <v>165</v>
      </c>
      <c r="X587" s="8" t="s">
        <v>3840</v>
      </c>
      <c r="Y587" s="8" t="s">
        <v>32</v>
      </c>
      <c r="Z587" s="8" t="s">
        <v>177</v>
      </c>
      <c r="AA587" s="8" t="s">
        <v>1493</v>
      </c>
      <c r="AB587" s="8">
        <v>1</v>
      </c>
      <c r="AC587" s="8">
        <v>0</v>
      </c>
      <c r="AD587" s="86">
        <f>IF(W587="SOPORTE_TELEFÓNICO",'BASE LIQUIDACION REDEBAN 2025'!$B$19,IF(W587="ENVÍO",'BASE LIQUIDACION REDEBAN 2025'!$C$2,IF(Y587="TIPO I",'BASE LIQUIDACION REDEBAN 2025'!$C$2,IF(Y587="TIPO II",'BASE LIQUIDACION REDEBAN 2025'!$C$3,IF(Y587="TIPO III",'BASE LIQUIDACION REDEBAN 2025'!$C$4,IF(Y587="TIPO IV",'BASE LIQUIDACION REDEBAN 2025'!$C$5,IF(Z587="AEREO",'BASE LIQUIDACION REDEBAN 2025'!$B$6,'BASE LIQUIDACION REDEBAN 2025'!$C$5)))))))</f>
        <v>479588.87655000004</v>
      </c>
      <c r="AE587" s="86">
        <f>IF(OR(W587="SOPORTE_TELEFÓNICO",W587="ENVÍO"),0,IF(Y587="TIPO I",'BASE LIQUIDACION REDEBAN 2025'!$B$10,IF(Y587="TIPO II",'BASE LIQUIDACION REDEBAN 2025'!$B$11,IF(Y587="TIPO III",'BASE LIQUIDACION REDEBAN 2025'!$B$12,'BASE LIQUIDACION REDEBAN 2025'!$B$13))))</f>
        <v>196536.5258152</v>
      </c>
      <c r="AF587" s="86">
        <f t="shared" si="9"/>
        <v>479588.87655000004</v>
      </c>
      <c r="AG587" s="141"/>
      <c r="AH587" s="141"/>
    </row>
    <row r="588" spans="1:34" s="78" customFormat="1" ht="13.15">
      <c r="A588" s="8" t="s">
        <v>90</v>
      </c>
      <c r="B588" s="94" t="str">
        <f>VLOOKUP(A588,'CENTRO DE COSTOS'!A:D,4,FALSE)</f>
        <v>JUAN SEBASTIÁN RÍOS CASTRILLÓN</v>
      </c>
      <c r="C588" s="94" t="str">
        <f>VLOOKUP(A588,'CENTRO DE COSTOS'!A:D,2,FALSE)</f>
        <v>0004-0005</v>
      </c>
      <c r="D588" s="8">
        <v>5088</v>
      </c>
      <c r="E588" s="8">
        <v>2737726</v>
      </c>
      <c r="F588" s="8">
        <v>67694</v>
      </c>
      <c r="G588" s="94" t="s">
        <v>1977</v>
      </c>
      <c r="H588" s="8" t="s">
        <v>249</v>
      </c>
      <c r="I588" s="8" t="s">
        <v>384</v>
      </c>
      <c r="J588" s="8" t="s">
        <v>3841</v>
      </c>
      <c r="K588" s="8" t="s">
        <v>160</v>
      </c>
      <c r="L588" s="8" t="s">
        <v>3842</v>
      </c>
      <c r="M588" s="183">
        <v>45913.745833333327</v>
      </c>
      <c r="N588" s="183">
        <v>45915.584027777782</v>
      </c>
      <c r="O588" s="94" t="s">
        <v>1324</v>
      </c>
      <c r="P588" s="8" t="s">
        <v>1333</v>
      </c>
      <c r="Q588" s="8" t="s">
        <v>1375</v>
      </c>
      <c r="R588" s="8" t="s">
        <v>1376</v>
      </c>
      <c r="S588" s="94"/>
      <c r="T588" s="90"/>
      <c r="U588" s="8" t="s">
        <v>1328</v>
      </c>
      <c r="V588" s="8" t="s">
        <v>3843</v>
      </c>
      <c r="W588" s="8" t="s">
        <v>165</v>
      </c>
      <c r="X588" s="8" t="s">
        <v>3844</v>
      </c>
      <c r="Y588" s="8" t="s">
        <v>25</v>
      </c>
      <c r="Z588" s="8" t="s">
        <v>177</v>
      </c>
      <c r="AA588" s="8" t="s">
        <v>361</v>
      </c>
      <c r="AB588" s="8">
        <v>1</v>
      </c>
      <c r="AC588" s="8">
        <v>0</v>
      </c>
      <c r="AD588" s="86">
        <f>IF(W588="SOPORTE_TELEFÓNICO",'BASE LIQUIDACION REDEBAN 2025'!$B$19,IF(W588="ENVÍO",'BASE LIQUIDACION REDEBAN 2025'!$C$2,IF(Y588="TIPO I",'BASE LIQUIDACION REDEBAN 2025'!$C$2,IF(Y588="TIPO II",'BASE LIQUIDACION REDEBAN 2025'!$C$3,IF(Y588="TIPO III",'BASE LIQUIDACION REDEBAN 2025'!$C$4,IF(Y588="TIPO IV",'BASE LIQUIDACION REDEBAN 2025'!$C$5,IF(Z588="AEREO",'BASE LIQUIDACION REDEBAN 2025'!$B$6,'BASE LIQUIDACION REDEBAN 2025'!$C$5)))))))</f>
        <v>65960.072302</v>
      </c>
      <c r="AE588" s="86">
        <f>IF(OR(W588="SOPORTE_TELEFÓNICO",W588="ENVÍO"),0,IF(Y588="TIPO I",'BASE LIQUIDACION REDEBAN 2025'!$B$10,IF(Y588="TIPO II",'BASE LIQUIDACION REDEBAN 2025'!$B$11,IF(Y588="TIPO III",'BASE LIQUIDACION REDEBAN 2025'!$B$12,'BASE LIQUIDACION REDEBAN 2025'!$B$13))))</f>
        <v>75096.394270399993</v>
      </c>
      <c r="AF588" s="86">
        <f t="shared" si="9"/>
        <v>65960.072302</v>
      </c>
      <c r="AG588" s="141"/>
      <c r="AH588" s="141"/>
    </row>
    <row r="589" spans="1:34" s="78" customFormat="1" ht="13.15">
      <c r="A589" s="8" t="s">
        <v>90</v>
      </c>
      <c r="B589" s="94" t="str">
        <f>VLOOKUP(A589,'CENTRO DE COSTOS'!A:D,4,FALSE)</f>
        <v>JUAN SEBASTIÁN RÍOS CASTRILLÓN</v>
      </c>
      <c r="C589" s="94" t="str">
        <f>VLOOKUP(A589,'CENTRO DE COSTOS'!A:D,2,FALSE)</f>
        <v>0004-0005</v>
      </c>
      <c r="D589" s="8">
        <v>5079</v>
      </c>
      <c r="E589" s="8">
        <v>2737620</v>
      </c>
      <c r="F589" s="8">
        <v>41408</v>
      </c>
      <c r="G589" s="94" t="s">
        <v>1977</v>
      </c>
      <c r="H589" s="8" t="s">
        <v>249</v>
      </c>
      <c r="I589" s="8" t="s">
        <v>3215</v>
      </c>
      <c r="J589" s="8" t="s">
        <v>3845</v>
      </c>
      <c r="K589" s="8" t="s">
        <v>160</v>
      </c>
      <c r="L589" s="8" t="s">
        <v>3846</v>
      </c>
      <c r="M589" s="183">
        <v>45913.727777777778</v>
      </c>
      <c r="N589" s="183">
        <v>45915.586805555547</v>
      </c>
      <c r="O589" s="94" t="s">
        <v>1324</v>
      </c>
      <c r="P589" s="8" t="s">
        <v>1333</v>
      </c>
      <c r="Q589" s="8" t="s">
        <v>1375</v>
      </c>
      <c r="R589" s="8" t="s">
        <v>1547</v>
      </c>
      <c r="S589" s="94"/>
      <c r="T589" s="90"/>
      <c r="U589" s="8" t="s">
        <v>1328</v>
      </c>
      <c r="V589" s="8" t="s">
        <v>3847</v>
      </c>
      <c r="W589" s="8" t="s">
        <v>165</v>
      </c>
      <c r="X589" s="8" t="s">
        <v>3848</v>
      </c>
      <c r="Y589" s="8" t="s">
        <v>28</v>
      </c>
      <c r="Z589" s="8" t="s">
        <v>177</v>
      </c>
      <c r="AA589" s="8" t="s">
        <v>368</v>
      </c>
      <c r="AB589" s="8">
        <v>1</v>
      </c>
      <c r="AC589" s="8">
        <v>0</v>
      </c>
      <c r="AD589" s="86">
        <f>IF(W589="SOPORTE_TELEFÓNICO",'BASE LIQUIDACION REDEBAN 2025'!$B$19,IF(W589="ENVÍO",'BASE LIQUIDACION REDEBAN 2025'!$C$2,IF(Y589="TIPO I",'BASE LIQUIDACION REDEBAN 2025'!$C$2,IF(Y589="TIPO II",'BASE LIQUIDACION REDEBAN 2025'!$C$3,IF(Y589="TIPO III",'BASE LIQUIDACION REDEBAN 2025'!$C$4,IF(Y589="TIPO IV",'BASE LIQUIDACION REDEBAN 2025'!$C$5,IF(Z589="AEREO",'BASE LIQUIDACION REDEBAN 2025'!$B$6,'BASE LIQUIDACION REDEBAN 2025'!$C$5)))))))</f>
        <v>144967.87232000002</v>
      </c>
      <c r="AE589" s="86">
        <f>IF(OR(W589="SOPORTE_TELEFÓNICO",W589="ENVÍO"),0,IF(Y589="TIPO I",'BASE LIQUIDACION REDEBAN 2025'!$B$10,IF(Y589="TIPO II",'BASE LIQUIDACION REDEBAN 2025'!$B$11,IF(Y589="TIPO III",'BASE LIQUIDACION REDEBAN 2025'!$B$12,'BASE LIQUIDACION REDEBAN 2025'!$B$13))))</f>
        <v>140395.6348884</v>
      </c>
      <c r="AF589" s="86">
        <f t="shared" si="9"/>
        <v>144967.87232000002</v>
      </c>
      <c r="AG589" s="141"/>
      <c r="AH589" s="141"/>
    </row>
    <row r="590" spans="1:34" s="78" customFormat="1" ht="13.15">
      <c r="A590" s="8" t="s">
        <v>80</v>
      </c>
      <c r="B590" s="94" t="str">
        <f>VLOOKUP(A590,'CENTRO DE COSTOS'!A:D,4,FALSE)</f>
        <v>JOSE MAURICIO HERNANDEZ ROJAS</v>
      </c>
      <c r="C590" s="94" t="str">
        <f>VLOOKUP(A590,'CENTRO DE COSTOS'!A:D,2,FALSE)</f>
        <v>0004-0001</v>
      </c>
      <c r="D590" s="8">
        <v>13001</v>
      </c>
      <c r="E590" s="8">
        <v>2737617</v>
      </c>
      <c r="F590" s="8">
        <v>80127</v>
      </c>
      <c r="G590" s="94" t="s">
        <v>1977</v>
      </c>
      <c r="H590" s="8" t="s">
        <v>685</v>
      </c>
      <c r="I590" s="8" t="s">
        <v>80</v>
      </c>
      <c r="J590" s="8" t="s">
        <v>3849</v>
      </c>
      <c r="K590" s="8" t="s">
        <v>160</v>
      </c>
      <c r="L590" s="8" t="s">
        <v>3850</v>
      </c>
      <c r="M590" s="183">
        <v>45913.725694444453</v>
      </c>
      <c r="N590" s="183">
        <v>45915.40625</v>
      </c>
      <c r="O590" s="94" t="s">
        <v>1324</v>
      </c>
      <c r="P590" s="8" t="s">
        <v>1333</v>
      </c>
      <c r="Q590" s="8" t="s">
        <v>1375</v>
      </c>
      <c r="R590" s="8" t="s">
        <v>1393</v>
      </c>
      <c r="S590" s="94"/>
      <c r="T590" s="90"/>
      <c r="U590" s="8" t="s">
        <v>1328</v>
      </c>
      <c r="V590" s="8" t="s">
        <v>3851</v>
      </c>
      <c r="W590" s="8" t="s">
        <v>1552</v>
      </c>
      <c r="X590" s="8" t="s">
        <v>1553</v>
      </c>
      <c r="Y590" s="8" t="s">
        <v>25</v>
      </c>
      <c r="Z590" s="8" t="s">
        <v>177</v>
      </c>
      <c r="AA590" s="8" t="s">
        <v>1275</v>
      </c>
      <c r="AB590" s="8">
        <v>0</v>
      </c>
      <c r="AC590" s="8">
        <v>0</v>
      </c>
      <c r="AD590" s="86">
        <f>IF(W590="SOPORTE_TELEFÓNICO",'BASE LIQUIDACION REDEBAN 2025'!$B$19,IF(W590="ENVÍO",'BASE LIQUIDACION REDEBAN 2025'!$C$2,IF(Y590="TIPO I",'BASE LIQUIDACION REDEBAN 2025'!$C$2,IF(Y590="TIPO II",'BASE LIQUIDACION REDEBAN 2025'!$C$3,IF(Y590="TIPO III",'BASE LIQUIDACION REDEBAN 2025'!$C$4,IF(Y590="TIPO IV",'BASE LIQUIDACION REDEBAN 2025'!$C$5,IF(Z590="AEREO",'BASE LIQUIDACION REDEBAN 2025'!$B$6,'BASE LIQUIDACION REDEBAN 2025'!$C$5)))))))</f>
        <v>41241.0800752</v>
      </c>
      <c r="AE590" s="86">
        <f>IF(OR(W590="SOPORTE_TELEFÓNICO",W590="ENVÍO"),0,IF(Y590="TIPO I",'BASE LIQUIDACION REDEBAN 2025'!$B$10,IF(Y590="TIPO II",'BASE LIQUIDACION REDEBAN 2025'!$B$11,IF(Y590="TIPO III",'BASE LIQUIDACION REDEBAN 2025'!$B$12,'BASE LIQUIDACION REDEBAN 2025'!$B$13))))</f>
        <v>0</v>
      </c>
      <c r="AF590" s="86">
        <f t="shared" si="9"/>
        <v>41241.0800752</v>
      </c>
      <c r="AG590" s="141"/>
      <c r="AH590" s="141"/>
    </row>
    <row r="591" spans="1:34" s="78" customFormat="1" ht="13.15">
      <c r="A591" s="8" t="s">
        <v>90</v>
      </c>
      <c r="B591" s="94" t="str">
        <f>VLOOKUP(A591,'CENTRO DE COSTOS'!A:D,4,FALSE)</f>
        <v>JUAN SEBASTIÁN RÍOS CASTRILLÓN</v>
      </c>
      <c r="C591" s="94" t="str">
        <f>VLOOKUP(A591,'CENTRO DE COSTOS'!A:D,2,FALSE)</f>
        <v>0004-0005</v>
      </c>
      <c r="D591" s="8">
        <v>5088</v>
      </c>
      <c r="E591" s="8">
        <v>2737498</v>
      </c>
      <c r="F591" s="8">
        <v>28843</v>
      </c>
      <c r="G591" s="94" t="s">
        <v>1977</v>
      </c>
      <c r="H591" s="8" t="s">
        <v>249</v>
      </c>
      <c r="I591" s="8" t="s">
        <v>384</v>
      </c>
      <c r="J591" s="8" t="s">
        <v>3852</v>
      </c>
      <c r="K591" s="8" t="s">
        <v>160</v>
      </c>
      <c r="L591" s="8" t="s">
        <v>3853</v>
      </c>
      <c r="M591" s="183">
        <v>45913.714583333327</v>
      </c>
      <c r="N591" s="183">
        <v>45915.638888888891</v>
      </c>
      <c r="O591" s="94" t="s">
        <v>1324</v>
      </c>
      <c r="P591" s="8" t="s">
        <v>1333</v>
      </c>
      <c r="Q591" s="8" t="s">
        <v>1423</v>
      </c>
      <c r="R591" s="8" t="s">
        <v>1341</v>
      </c>
      <c r="S591" s="94"/>
      <c r="T591" s="90"/>
      <c r="U591" s="8" t="s">
        <v>1328</v>
      </c>
      <c r="V591" s="8" t="s">
        <v>3854</v>
      </c>
      <c r="W591" s="8" t="s">
        <v>165</v>
      </c>
      <c r="X591" s="8" t="s">
        <v>3855</v>
      </c>
      <c r="Y591" s="8" t="s">
        <v>25</v>
      </c>
      <c r="Z591" s="8" t="s">
        <v>177</v>
      </c>
      <c r="AA591" s="8" t="s">
        <v>267</v>
      </c>
      <c r="AB591" s="8">
        <v>1</v>
      </c>
      <c r="AC591" s="8">
        <v>0</v>
      </c>
      <c r="AD591" s="86">
        <f>IF(W591="SOPORTE_TELEFÓNICO",'BASE LIQUIDACION REDEBAN 2025'!$B$19,IF(W591="ENVÍO",'BASE LIQUIDACION REDEBAN 2025'!$C$2,IF(Y591="TIPO I",'BASE LIQUIDACION REDEBAN 2025'!$C$2,IF(Y591="TIPO II",'BASE LIQUIDACION REDEBAN 2025'!$C$3,IF(Y591="TIPO III",'BASE LIQUIDACION REDEBAN 2025'!$C$4,IF(Y591="TIPO IV",'BASE LIQUIDACION REDEBAN 2025'!$C$5,IF(Z591="AEREO",'BASE LIQUIDACION REDEBAN 2025'!$B$6,'BASE LIQUIDACION REDEBAN 2025'!$C$5)))))))</f>
        <v>65960.072302</v>
      </c>
      <c r="AE591" s="86">
        <f>IF(OR(W591="SOPORTE_TELEFÓNICO",W591="ENVÍO"),0,IF(Y591="TIPO I",'BASE LIQUIDACION REDEBAN 2025'!$B$10,IF(Y591="TIPO II",'BASE LIQUIDACION REDEBAN 2025'!$B$11,IF(Y591="TIPO III",'BASE LIQUIDACION REDEBAN 2025'!$B$12,'BASE LIQUIDACION REDEBAN 2025'!$B$13))))</f>
        <v>75096.394270399993</v>
      </c>
      <c r="AF591" s="86">
        <f t="shared" si="9"/>
        <v>65960.072302</v>
      </c>
      <c r="AG591" s="141"/>
      <c r="AH591" s="141"/>
    </row>
    <row r="592" spans="1:34" s="78" customFormat="1" ht="13.15">
      <c r="A592" s="8" t="s">
        <v>68</v>
      </c>
      <c r="B592" s="94" t="str">
        <f>VLOOKUP(A592,'CENTRO DE COSTOS'!A:D,4,FALSE)</f>
        <v>WILLIAM ASDRUBAL ROZO ROZO</v>
      </c>
      <c r="C592" s="94" t="str">
        <f>VLOOKUP(A592,'CENTRO DE COSTOS'!A:D,2,FALSE)</f>
        <v>0004-0004</v>
      </c>
      <c r="D592" s="8">
        <v>25754</v>
      </c>
      <c r="E592" s="8">
        <v>2737555</v>
      </c>
      <c r="F592" s="8">
        <v>50028</v>
      </c>
      <c r="G592" s="94" t="s">
        <v>1977</v>
      </c>
      <c r="H592" s="8" t="s">
        <v>417</v>
      </c>
      <c r="I592" s="8" t="s">
        <v>418</v>
      </c>
      <c r="J592" s="8" t="s">
        <v>3856</v>
      </c>
      <c r="K592" s="8" t="s">
        <v>160</v>
      </c>
      <c r="L592" s="8" t="s">
        <v>3857</v>
      </c>
      <c r="M592" s="183">
        <v>45913.713888888888</v>
      </c>
      <c r="N592" s="183">
        <v>45915.581250000003</v>
      </c>
      <c r="O592" s="94" t="s">
        <v>1324</v>
      </c>
      <c r="P592" s="8" t="s">
        <v>1325</v>
      </c>
      <c r="Q592" s="8" t="s">
        <v>1464</v>
      </c>
      <c r="R592" s="8" t="s">
        <v>1465</v>
      </c>
      <c r="S592" s="94"/>
      <c r="T592" s="90"/>
      <c r="U592" s="8" t="s">
        <v>1328</v>
      </c>
      <c r="V592" s="8" t="s">
        <v>3858</v>
      </c>
      <c r="W592" s="8" t="s">
        <v>165</v>
      </c>
      <c r="X592" s="8" t="s">
        <v>3859</v>
      </c>
      <c r="Y592" s="8" t="s">
        <v>25</v>
      </c>
      <c r="Z592" s="8" t="s">
        <v>177</v>
      </c>
      <c r="AA592" s="8" t="s">
        <v>1877</v>
      </c>
      <c r="AB592" s="8">
        <v>1</v>
      </c>
      <c r="AC592" s="8">
        <v>0</v>
      </c>
      <c r="AD592" s="86">
        <f>IF(W592="SOPORTE_TELEFÓNICO",'BASE LIQUIDACION REDEBAN 2025'!$B$19,IF(W592="ENVÍO",'BASE LIQUIDACION REDEBAN 2025'!$C$2,IF(Y592="TIPO I",'BASE LIQUIDACION REDEBAN 2025'!$C$2,IF(Y592="TIPO II",'BASE LIQUIDACION REDEBAN 2025'!$C$3,IF(Y592="TIPO III",'BASE LIQUIDACION REDEBAN 2025'!$C$4,IF(Y592="TIPO IV",'BASE LIQUIDACION REDEBAN 2025'!$C$5,IF(Z592="AEREO",'BASE LIQUIDACION REDEBAN 2025'!$B$6,'BASE LIQUIDACION REDEBAN 2025'!$C$5)))))))</f>
        <v>65960.072302</v>
      </c>
      <c r="AE592" s="86">
        <f>IF(OR(W592="SOPORTE_TELEFÓNICO",W592="ENVÍO"),0,IF(Y592="TIPO I",'BASE LIQUIDACION REDEBAN 2025'!$B$10,IF(Y592="TIPO II",'BASE LIQUIDACION REDEBAN 2025'!$B$11,IF(Y592="TIPO III",'BASE LIQUIDACION REDEBAN 2025'!$B$12,'BASE LIQUIDACION REDEBAN 2025'!$B$13))))</f>
        <v>75096.394270399993</v>
      </c>
      <c r="AF592" s="86">
        <f t="shared" si="9"/>
        <v>65960.072302</v>
      </c>
      <c r="AG592" s="141"/>
      <c r="AH592" s="141"/>
    </row>
    <row r="593" spans="1:34" s="78" customFormat="1" ht="13.15">
      <c r="A593" s="8" t="s">
        <v>94</v>
      </c>
      <c r="B593" s="94" t="str">
        <f>VLOOKUP(A593,'CENTRO DE COSTOS'!A:D,4,FALSE)</f>
        <v>DIEGO FERNANDO HENAO CARDONA</v>
      </c>
      <c r="C593" s="94" t="str">
        <f>VLOOKUP(A593,'CENTRO DE COSTOS'!A:D,2,FALSE)</f>
        <v>0004-0002</v>
      </c>
      <c r="D593" s="8">
        <v>63001</v>
      </c>
      <c r="E593" s="8">
        <v>2737496</v>
      </c>
      <c r="F593" s="8">
        <v>81051</v>
      </c>
      <c r="G593" s="94" t="s">
        <v>1977</v>
      </c>
      <c r="H593" s="8" t="s">
        <v>732</v>
      </c>
      <c r="I593" s="8" t="s">
        <v>733</v>
      </c>
      <c r="J593" s="8" t="s">
        <v>3860</v>
      </c>
      <c r="K593" s="8" t="s">
        <v>160</v>
      </c>
      <c r="L593" s="8" t="s">
        <v>3861</v>
      </c>
      <c r="M593" s="183">
        <v>45913.712500000001</v>
      </c>
      <c r="N593" s="183">
        <v>45915.479166666657</v>
      </c>
      <c r="O593" s="94" t="s">
        <v>1324</v>
      </c>
      <c r="P593" s="8" t="s">
        <v>1333</v>
      </c>
      <c r="Q593" s="8" t="s">
        <v>1375</v>
      </c>
      <c r="R593" s="8" t="s">
        <v>1376</v>
      </c>
      <c r="S593" s="94"/>
      <c r="T593" s="90"/>
      <c r="U593" s="8" t="s">
        <v>1328</v>
      </c>
      <c r="V593" s="8" t="s">
        <v>3862</v>
      </c>
      <c r="W593" s="8" t="s">
        <v>165</v>
      </c>
      <c r="X593" s="8" t="s">
        <v>3863</v>
      </c>
      <c r="Y593" s="8" t="s">
        <v>28</v>
      </c>
      <c r="Z593" s="8" t="s">
        <v>177</v>
      </c>
      <c r="AA593" s="8" t="s">
        <v>737</v>
      </c>
      <c r="AB593" s="8">
        <v>1</v>
      </c>
      <c r="AC593" s="8">
        <v>0</v>
      </c>
      <c r="AD593" s="86">
        <f>IF(W593="SOPORTE_TELEFÓNICO",'BASE LIQUIDACION REDEBAN 2025'!$B$19,IF(W593="ENVÍO",'BASE LIQUIDACION REDEBAN 2025'!$C$2,IF(Y593="TIPO I",'BASE LIQUIDACION REDEBAN 2025'!$C$2,IF(Y593="TIPO II",'BASE LIQUIDACION REDEBAN 2025'!$C$3,IF(Y593="TIPO III",'BASE LIQUIDACION REDEBAN 2025'!$C$4,IF(Y593="TIPO IV",'BASE LIQUIDACION REDEBAN 2025'!$C$5,IF(Z593="AEREO",'BASE LIQUIDACION REDEBAN 2025'!$B$6,'BASE LIQUIDACION REDEBAN 2025'!$C$5)))))))</f>
        <v>144967.87232000002</v>
      </c>
      <c r="AE593" s="86">
        <f>IF(OR(W593="SOPORTE_TELEFÓNICO",W593="ENVÍO"),0,IF(Y593="TIPO I",'BASE LIQUIDACION REDEBAN 2025'!$B$10,IF(Y593="TIPO II",'BASE LIQUIDACION REDEBAN 2025'!$B$11,IF(Y593="TIPO III",'BASE LIQUIDACION REDEBAN 2025'!$B$12,'BASE LIQUIDACION REDEBAN 2025'!$B$13))))</f>
        <v>140395.6348884</v>
      </c>
      <c r="AF593" s="86">
        <f t="shared" si="9"/>
        <v>144967.87232000002</v>
      </c>
      <c r="AG593" s="141"/>
      <c r="AH593" s="141"/>
    </row>
    <row r="594" spans="1:34" s="78" customFormat="1" ht="13.15">
      <c r="A594" s="8" t="s">
        <v>90</v>
      </c>
      <c r="B594" s="94" t="str">
        <f>VLOOKUP(A594,'CENTRO DE COSTOS'!A:D,4,FALSE)</f>
        <v>JUAN SEBASTIÁN RÍOS CASTRILLÓN</v>
      </c>
      <c r="C594" s="94" t="str">
        <f>VLOOKUP(A594,'CENTRO DE COSTOS'!A:D,2,FALSE)</f>
        <v>0004-0005</v>
      </c>
      <c r="D594" s="8">
        <v>5266</v>
      </c>
      <c r="E594" s="8">
        <v>2737291</v>
      </c>
      <c r="F594" s="8">
        <v>71179</v>
      </c>
      <c r="G594" s="94" t="s">
        <v>1977</v>
      </c>
      <c r="H594" s="8" t="s">
        <v>249</v>
      </c>
      <c r="I594" s="8" t="s">
        <v>395</v>
      </c>
      <c r="J594" s="8" t="s">
        <v>3864</v>
      </c>
      <c r="K594" s="8" t="s">
        <v>160</v>
      </c>
      <c r="L594" s="8" t="s">
        <v>3865</v>
      </c>
      <c r="M594" s="183">
        <v>45913.549305555563</v>
      </c>
      <c r="N594" s="183">
        <v>45915.542361111111</v>
      </c>
      <c r="O594" s="94" t="s">
        <v>1324</v>
      </c>
      <c r="P594" s="8" t="s">
        <v>1333</v>
      </c>
      <c r="Q594" s="8" t="s">
        <v>1326</v>
      </c>
      <c r="R594" s="8" t="s">
        <v>1341</v>
      </c>
      <c r="S594" s="94"/>
      <c r="T594" s="90"/>
      <c r="U594" s="8" t="s">
        <v>1328</v>
      </c>
      <c r="V594" s="8" t="s">
        <v>3866</v>
      </c>
      <c r="W594" s="8" t="s">
        <v>165</v>
      </c>
      <c r="X594" s="8" t="s">
        <v>3867</v>
      </c>
      <c r="Y594" s="8" t="s">
        <v>25</v>
      </c>
      <c r="Z594" s="8" t="s">
        <v>177</v>
      </c>
      <c r="AA594" s="8" t="s">
        <v>1483</v>
      </c>
      <c r="AB594" s="8">
        <v>1</v>
      </c>
      <c r="AC594" s="8">
        <v>0</v>
      </c>
      <c r="AD594" s="86">
        <f>IF(W594="SOPORTE_TELEFÓNICO",'BASE LIQUIDACION REDEBAN 2025'!$B$19,IF(W594="ENVÍO",'BASE LIQUIDACION REDEBAN 2025'!$C$2,IF(Y594="TIPO I",'BASE LIQUIDACION REDEBAN 2025'!$C$2,IF(Y594="TIPO II",'BASE LIQUIDACION REDEBAN 2025'!$C$3,IF(Y594="TIPO III",'BASE LIQUIDACION REDEBAN 2025'!$C$4,IF(Y594="TIPO IV",'BASE LIQUIDACION REDEBAN 2025'!$C$5,IF(Z594="AEREO",'BASE LIQUIDACION REDEBAN 2025'!$B$6,'BASE LIQUIDACION REDEBAN 2025'!$C$5)))))))</f>
        <v>65960.072302</v>
      </c>
      <c r="AE594" s="86">
        <f>IF(OR(W594="SOPORTE_TELEFÓNICO",W594="ENVÍO"),0,IF(Y594="TIPO I",'BASE LIQUIDACION REDEBAN 2025'!$B$10,IF(Y594="TIPO II",'BASE LIQUIDACION REDEBAN 2025'!$B$11,IF(Y594="TIPO III",'BASE LIQUIDACION REDEBAN 2025'!$B$12,'BASE LIQUIDACION REDEBAN 2025'!$B$13))))</f>
        <v>75096.394270399993</v>
      </c>
      <c r="AF594" s="86">
        <f t="shared" si="9"/>
        <v>65960.072302</v>
      </c>
      <c r="AG594" s="141"/>
      <c r="AH594" s="141"/>
    </row>
    <row r="595" spans="1:34" s="78" customFormat="1" ht="13.15">
      <c r="A595" s="8" t="s">
        <v>94</v>
      </c>
      <c r="B595" s="94" t="str">
        <f>VLOOKUP(A595,'CENTRO DE COSTOS'!A:D,4,FALSE)</f>
        <v>DIEGO FERNANDO HENAO CARDONA</v>
      </c>
      <c r="C595" s="94" t="str">
        <f>VLOOKUP(A595,'CENTRO DE COSTOS'!A:D,2,FALSE)</f>
        <v>0004-0002</v>
      </c>
      <c r="D595" s="8">
        <v>76622</v>
      </c>
      <c r="E595" s="8">
        <v>2737289</v>
      </c>
      <c r="F595" s="8">
        <v>13200</v>
      </c>
      <c r="G595" s="94" t="s">
        <v>1977</v>
      </c>
      <c r="H595" s="8" t="s">
        <v>232</v>
      </c>
      <c r="I595" s="8" t="s">
        <v>2731</v>
      </c>
      <c r="J595" s="8" t="s">
        <v>3868</v>
      </c>
      <c r="K595" s="8" t="s">
        <v>160</v>
      </c>
      <c r="L595" s="8" t="s">
        <v>3869</v>
      </c>
      <c r="M595" s="183">
        <v>45913.54791666667</v>
      </c>
      <c r="N595" s="183">
        <v>45915.775694444441</v>
      </c>
      <c r="O595" s="94" t="s">
        <v>1324</v>
      </c>
      <c r="P595" s="8" t="s">
        <v>1333</v>
      </c>
      <c r="Q595" s="8" t="s">
        <v>1362</v>
      </c>
      <c r="R595" s="8" t="s">
        <v>1363</v>
      </c>
      <c r="S595" s="94"/>
      <c r="T595" s="90"/>
      <c r="U595" s="8" t="s">
        <v>1328</v>
      </c>
      <c r="V595" s="8" t="s">
        <v>3870</v>
      </c>
      <c r="W595" s="8" t="s">
        <v>165</v>
      </c>
      <c r="X595" s="8" t="s">
        <v>3871</v>
      </c>
      <c r="Y595" s="8" t="s">
        <v>30</v>
      </c>
      <c r="Z595" s="8" t="s">
        <v>177</v>
      </c>
      <c r="AA595" s="8" t="s">
        <v>275</v>
      </c>
      <c r="AB595" s="8">
        <v>1</v>
      </c>
      <c r="AC595" s="8">
        <v>0</v>
      </c>
      <c r="AD595" s="86">
        <f>IF(W595="SOPORTE_TELEFÓNICO",'BASE LIQUIDACION REDEBAN 2025'!$B$19,IF(W595="ENVÍO",'BASE LIQUIDACION REDEBAN 2025'!$C$2,IF(Y595="TIPO I",'BASE LIQUIDACION REDEBAN 2025'!$C$2,IF(Y595="TIPO II",'BASE LIQUIDACION REDEBAN 2025'!$C$3,IF(Y595="TIPO III",'BASE LIQUIDACION REDEBAN 2025'!$C$4,IF(Y595="TIPO IV",'BASE LIQUIDACION REDEBAN 2025'!$C$5,IF(Z595="AEREO",'BASE LIQUIDACION REDEBAN 2025'!$B$6,'BASE LIQUIDACION REDEBAN 2025'!$C$5)))))))</f>
        <v>275728.78077800001</v>
      </c>
      <c r="AE595" s="86">
        <f>IF(OR(W595="SOPORTE_TELEFÓNICO",W595="ENVÍO"),0,IF(Y595="TIPO I",'BASE LIQUIDACION REDEBAN 2025'!$B$10,IF(Y595="TIPO II",'BASE LIQUIDACION REDEBAN 2025'!$B$11,IF(Y595="TIPO III",'BASE LIQUIDACION REDEBAN 2025'!$B$12,'BASE LIQUIDACION REDEBAN 2025'!$B$13))))</f>
        <v>196536.5258152</v>
      </c>
      <c r="AF595" s="86">
        <f t="shared" si="9"/>
        <v>275728.78077800001</v>
      </c>
      <c r="AG595" s="141"/>
      <c r="AH595" s="141"/>
    </row>
    <row r="596" spans="1:34" s="78" customFormat="1" ht="13.15">
      <c r="A596" s="8" t="s">
        <v>76</v>
      </c>
      <c r="B596" s="94" t="str">
        <f>VLOOKUP(A596,'CENTRO DE COSTOS'!A:D,4,FALSE)</f>
        <v>DIEGO FERNANDO HENAO CARDONA</v>
      </c>
      <c r="C596" s="94" t="str">
        <f>VLOOKUP(A596,'CENTRO DE COSTOS'!A:D,2,FALSE)</f>
        <v>0004-0003</v>
      </c>
      <c r="D596" s="8">
        <v>76001</v>
      </c>
      <c r="E596" s="8">
        <v>2737276</v>
      </c>
      <c r="F596" s="8">
        <v>57502</v>
      </c>
      <c r="G596" s="94" t="s">
        <v>1977</v>
      </c>
      <c r="H596" s="8" t="s">
        <v>232</v>
      </c>
      <c r="I596" s="8" t="s">
        <v>76</v>
      </c>
      <c r="J596" s="8" t="s">
        <v>3872</v>
      </c>
      <c r="K596" s="8" t="s">
        <v>160</v>
      </c>
      <c r="L596" s="8" t="s">
        <v>3873</v>
      </c>
      <c r="M596" s="183">
        <v>45913.532638888893</v>
      </c>
      <c r="N596" s="183">
        <v>45915.534722222219</v>
      </c>
      <c r="O596" s="94" t="s">
        <v>1324</v>
      </c>
      <c r="P596" s="8" t="s">
        <v>1333</v>
      </c>
      <c r="Q596" s="8" t="s">
        <v>1334</v>
      </c>
      <c r="R596" s="8" t="s">
        <v>1335</v>
      </c>
      <c r="S596" s="94"/>
      <c r="T596" s="90"/>
      <c r="U596" s="8" t="s">
        <v>1328</v>
      </c>
      <c r="V596" s="8" t="s">
        <v>3874</v>
      </c>
      <c r="W596" s="8" t="s">
        <v>165</v>
      </c>
      <c r="X596" s="8" t="s">
        <v>3875</v>
      </c>
      <c r="Y596" s="8" t="s">
        <v>25</v>
      </c>
      <c r="Z596" s="8" t="s">
        <v>177</v>
      </c>
      <c r="AA596" s="8" t="s">
        <v>1498</v>
      </c>
      <c r="AB596" s="8">
        <v>1</v>
      </c>
      <c r="AC596" s="8">
        <v>0</v>
      </c>
      <c r="AD596" s="86">
        <f>IF(W596="SOPORTE_TELEFÓNICO",'BASE LIQUIDACION REDEBAN 2025'!$B$19,IF(W596="ENVÍO",'BASE LIQUIDACION REDEBAN 2025'!$C$2,IF(Y596="TIPO I",'BASE LIQUIDACION REDEBAN 2025'!$C$2,IF(Y596="TIPO II",'BASE LIQUIDACION REDEBAN 2025'!$C$3,IF(Y596="TIPO III",'BASE LIQUIDACION REDEBAN 2025'!$C$4,IF(Y596="TIPO IV",'BASE LIQUIDACION REDEBAN 2025'!$C$5,IF(Z596="AEREO",'BASE LIQUIDACION REDEBAN 2025'!$B$6,'BASE LIQUIDACION REDEBAN 2025'!$C$5)))))))</f>
        <v>65960.072302</v>
      </c>
      <c r="AE596" s="86">
        <f>IF(OR(W596="SOPORTE_TELEFÓNICO",W596="ENVÍO"),0,IF(Y596="TIPO I",'BASE LIQUIDACION REDEBAN 2025'!$B$10,IF(Y596="TIPO II",'BASE LIQUIDACION REDEBAN 2025'!$B$11,IF(Y596="TIPO III",'BASE LIQUIDACION REDEBAN 2025'!$B$12,'BASE LIQUIDACION REDEBAN 2025'!$B$13))))</f>
        <v>75096.394270399993</v>
      </c>
      <c r="AF596" s="86">
        <f t="shared" si="9"/>
        <v>65960.072302</v>
      </c>
      <c r="AG596" s="141"/>
      <c r="AH596" s="141"/>
    </row>
    <row r="597" spans="1:34" s="78" customFormat="1" ht="13.15">
      <c r="A597" s="8" t="s">
        <v>91</v>
      </c>
      <c r="B597" s="94" t="str">
        <f>VLOOKUP(A597,'CENTRO DE COSTOS'!A:D,4,FALSE)</f>
        <v>JOSE MAURICIO HERNANDEZ ROJAS</v>
      </c>
      <c r="C597" s="94" t="str">
        <f>VLOOKUP(A597,'CENTRO DE COSTOS'!A:D,2,FALSE)</f>
        <v>0004-0001</v>
      </c>
      <c r="D597" s="8">
        <v>23807</v>
      </c>
      <c r="E597" s="8">
        <v>2737274</v>
      </c>
      <c r="F597" s="8">
        <v>78328</v>
      </c>
      <c r="G597" s="94" t="s">
        <v>1977</v>
      </c>
      <c r="H597" s="8" t="s">
        <v>193</v>
      </c>
      <c r="I597" s="8" t="s">
        <v>1669</v>
      </c>
      <c r="J597" s="8" t="s">
        <v>3876</v>
      </c>
      <c r="K597" s="8" t="s">
        <v>160</v>
      </c>
      <c r="L597" s="8" t="s">
        <v>3877</v>
      </c>
      <c r="M597" s="183">
        <v>45913.531944444447</v>
      </c>
      <c r="N597" s="183">
        <v>45917.631249999999</v>
      </c>
      <c r="O597" s="94" t="s">
        <v>1324</v>
      </c>
      <c r="P597" s="8" t="s">
        <v>1333</v>
      </c>
      <c r="Q597" s="8" t="s">
        <v>1375</v>
      </c>
      <c r="R597" s="8" t="s">
        <v>1444</v>
      </c>
      <c r="S597" s="94"/>
      <c r="T597" s="90"/>
      <c r="U597" s="8" t="s">
        <v>1328</v>
      </c>
      <c r="V597" s="8" t="s">
        <v>3878</v>
      </c>
      <c r="W597" s="8" t="s">
        <v>165</v>
      </c>
      <c r="X597" s="8" t="s">
        <v>3879</v>
      </c>
      <c r="Y597" s="8" t="s">
        <v>30</v>
      </c>
      <c r="Z597" s="8" t="s">
        <v>177</v>
      </c>
      <c r="AA597" s="8" t="s">
        <v>1084</v>
      </c>
      <c r="AB597" s="8">
        <v>1</v>
      </c>
      <c r="AC597" s="8">
        <v>0</v>
      </c>
      <c r="AD597" s="86">
        <f>IF(W597="SOPORTE_TELEFÓNICO",'BASE LIQUIDACION REDEBAN 2025'!$B$19,IF(W597="ENVÍO",'BASE LIQUIDACION REDEBAN 2025'!$C$2,IF(Y597="TIPO I",'BASE LIQUIDACION REDEBAN 2025'!$C$2,IF(Y597="TIPO II",'BASE LIQUIDACION REDEBAN 2025'!$C$3,IF(Y597="TIPO III",'BASE LIQUIDACION REDEBAN 2025'!$C$4,IF(Y597="TIPO IV",'BASE LIQUIDACION REDEBAN 2025'!$C$5,IF(Z597="AEREO",'BASE LIQUIDACION REDEBAN 2025'!$B$6,'BASE LIQUIDACION REDEBAN 2025'!$C$5)))))))</f>
        <v>275728.78077800001</v>
      </c>
      <c r="AE597" s="86">
        <f>IF(OR(W597="SOPORTE_TELEFÓNICO",W597="ENVÍO"),0,IF(Y597="TIPO I",'BASE LIQUIDACION REDEBAN 2025'!$B$10,IF(Y597="TIPO II",'BASE LIQUIDACION REDEBAN 2025'!$B$11,IF(Y597="TIPO III",'BASE LIQUIDACION REDEBAN 2025'!$B$12,'BASE LIQUIDACION REDEBAN 2025'!$B$13))))</f>
        <v>196536.5258152</v>
      </c>
      <c r="AF597" s="86">
        <f t="shared" si="9"/>
        <v>275728.78077800001</v>
      </c>
      <c r="AG597" s="141"/>
      <c r="AH597" s="141"/>
    </row>
    <row r="598" spans="1:34" s="78" customFormat="1" ht="13.15">
      <c r="A598" s="8" t="s">
        <v>90</v>
      </c>
      <c r="B598" s="94" t="str">
        <f>VLOOKUP(A598,'CENTRO DE COSTOS'!A:D,4,FALSE)</f>
        <v>JUAN SEBASTIÁN RÍOS CASTRILLÓN</v>
      </c>
      <c r="C598" s="94" t="str">
        <f>VLOOKUP(A598,'CENTRO DE COSTOS'!A:D,2,FALSE)</f>
        <v>0004-0005</v>
      </c>
      <c r="D598" s="8">
        <v>5670</v>
      </c>
      <c r="E598" s="8">
        <v>2737266</v>
      </c>
      <c r="F598" s="8">
        <v>33436</v>
      </c>
      <c r="G598" s="94" t="s">
        <v>1977</v>
      </c>
      <c r="H598" s="8" t="s">
        <v>249</v>
      </c>
      <c r="I598" s="8" t="s">
        <v>3880</v>
      </c>
      <c r="J598" s="8" t="s">
        <v>3881</v>
      </c>
      <c r="K598" s="8" t="s">
        <v>160</v>
      </c>
      <c r="L598" s="8" t="s">
        <v>3882</v>
      </c>
      <c r="M598" s="183">
        <v>45913.530555555553</v>
      </c>
      <c r="N598" s="183">
        <v>45915.490972222222</v>
      </c>
      <c r="O598" s="94" t="s">
        <v>1324</v>
      </c>
      <c r="P598" s="8" t="s">
        <v>1333</v>
      </c>
      <c r="Q598" s="8" t="s">
        <v>1512</v>
      </c>
      <c r="R598" s="8" t="s">
        <v>1512</v>
      </c>
      <c r="S598" s="94"/>
      <c r="T598" s="90"/>
      <c r="U598" s="8" t="s">
        <v>1328</v>
      </c>
      <c r="V598" s="8" t="s">
        <v>3883</v>
      </c>
      <c r="W598" s="8" t="s">
        <v>165</v>
      </c>
      <c r="X598" s="8" t="s">
        <v>3884</v>
      </c>
      <c r="Y598" s="8" t="s">
        <v>30</v>
      </c>
      <c r="Z598" s="8" t="s">
        <v>177</v>
      </c>
      <c r="AA598" s="8" t="s">
        <v>368</v>
      </c>
      <c r="AB598" s="8">
        <v>1</v>
      </c>
      <c r="AC598" s="8">
        <v>0</v>
      </c>
      <c r="AD598" s="86">
        <f>IF(W598="SOPORTE_TELEFÓNICO",'BASE LIQUIDACION REDEBAN 2025'!$B$19,IF(W598="ENVÍO",'BASE LIQUIDACION REDEBAN 2025'!$C$2,IF(Y598="TIPO I",'BASE LIQUIDACION REDEBAN 2025'!$C$2,IF(Y598="TIPO II",'BASE LIQUIDACION REDEBAN 2025'!$C$3,IF(Y598="TIPO III",'BASE LIQUIDACION REDEBAN 2025'!$C$4,IF(Y598="TIPO IV",'BASE LIQUIDACION REDEBAN 2025'!$C$5,IF(Z598="AEREO",'BASE LIQUIDACION REDEBAN 2025'!$B$6,'BASE LIQUIDACION REDEBAN 2025'!$C$5)))))))</f>
        <v>275728.78077800001</v>
      </c>
      <c r="AE598" s="86">
        <f>IF(OR(W598="SOPORTE_TELEFÓNICO",W598="ENVÍO"),0,IF(Y598="TIPO I",'BASE LIQUIDACION REDEBAN 2025'!$B$10,IF(Y598="TIPO II",'BASE LIQUIDACION REDEBAN 2025'!$B$11,IF(Y598="TIPO III",'BASE LIQUIDACION REDEBAN 2025'!$B$12,'BASE LIQUIDACION REDEBAN 2025'!$B$13))))</f>
        <v>196536.5258152</v>
      </c>
      <c r="AF598" s="86">
        <f t="shared" si="9"/>
        <v>275728.78077800001</v>
      </c>
      <c r="AG598" s="141"/>
      <c r="AH598" s="141"/>
    </row>
    <row r="599" spans="1:34" s="78" customFormat="1" ht="13.15">
      <c r="A599" s="8" t="s">
        <v>92</v>
      </c>
      <c r="B599" s="94" t="str">
        <f>VLOOKUP(A599,'CENTRO DE COSTOS'!A:D,4,FALSE)</f>
        <v>KEVIN ALEXIS CORZO BUSTOS</v>
      </c>
      <c r="C599" s="94" t="str">
        <f>VLOOKUP(A599,'CENTRO DE COSTOS'!A:D,2,FALSE)</f>
        <v>0004-0007</v>
      </c>
      <c r="D599" s="8">
        <v>18001</v>
      </c>
      <c r="E599" s="8">
        <v>2737437</v>
      </c>
      <c r="F599" s="8">
        <v>77234</v>
      </c>
      <c r="G599" s="94" t="s">
        <v>1977</v>
      </c>
      <c r="H599" s="8" t="s">
        <v>208</v>
      </c>
      <c r="I599" s="8" t="s">
        <v>82</v>
      </c>
      <c r="J599" s="8" t="s">
        <v>3885</v>
      </c>
      <c r="K599" s="8" t="s">
        <v>160</v>
      </c>
      <c r="L599" s="8" t="s">
        <v>3886</v>
      </c>
      <c r="M599" s="183">
        <v>45913.529861111107</v>
      </c>
      <c r="N599" s="183">
        <v>45915.515972222223</v>
      </c>
      <c r="O599" s="94" t="s">
        <v>1324</v>
      </c>
      <c r="P599" s="8" t="s">
        <v>1333</v>
      </c>
      <c r="Q599" s="8" t="s">
        <v>1326</v>
      </c>
      <c r="R599" s="8" t="s">
        <v>1381</v>
      </c>
      <c r="S599" s="94"/>
      <c r="T599" s="90"/>
      <c r="U599" s="8" t="s">
        <v>1328</v>
      </c>
      <c r="V599" s="8" t="s">
        <v>3887</v>
      </c>
      <c r="W599" s="8" t="s">
        <v>165</v>
      </c>
      <c r="X599" s="8" t="s">
        <v>3888</v>
      </c>
      <c r="Y599" s="8" t="s">
        <v>32</v>
      </c>
      <c r="Z599" s="8" t="s">
        <v>177</v>
      </c>
      <c r="AA599" s="8" t="s">
        <v>214</v>
      </c>
      <c r="AB599" s="8">
        <v>1</v>
      </c>
      <c r="AC599" s="8">
        <v>0</v>
      </c>
      <c r="AD599" s="86">
        <f>IF(W599="SOPORTE_TELEFÓNICO",'BASE LIQUIDACION REDEBAN 2025'!$B$19,IF(W599="ENVÍO",'BASE LIQUIDACION REDEBAN 2025'!$C$2,IF(Y599="TIPO I",'BASE LIQUIDACION REDEBAN 2025'!$C$2,IF(Y599="TIPO II",'BASE LIQUIDACION REDEBAN 2025'!$C$3,IF(Y599="TIPO III",'BASE LIQUIDACION REDEBAN 2025'!$C$4,IF(Y599="TIPO IV",'BASE LIQUIDACION REDEBAN 2025'!$C$5,IF(Z599="AEREO",'BASE LIQUIDACION REDEBAN 2025'!$B$6,'BASE LIQUIDACION REDEBAN 2025'!$C$5)))))))</f>
        <v>479588.87655000004</v>
      </c>
      <c r="AE599" s="86">
        <f>IF(OR(W599="SOPORTE_TELEFÓNICO",W599="ENVÍO"),0,IF(Y599="TIPO I",'BASE LIQUIDACION REDEBAN 2025'!$B$10,IF(Y599="TIPO II",'BASE LIQUIDACION REDEBAN 2025'!$B$11,IF(Y599="TIPO III",'BASE LIQUIDACION REDEBAN 2025'!$B$12,'BASE LIQUIDACION REDEBAN 2025'!$B$13))))</f>
        <v>196536.5258152</v>
      </c>
      <c r="AF599" s="86">
        <f t="shared" si="9"/>
        <v>479588.87655000004</v>
      </c>
      <c r="AG599" s="141"/>
      <c r="AH599" s="141"/>
    </row>
    <row r="600" spans="1:34" s="78" customFormat="1" ht="13.15">
      <c r="A600" s="8" t="s">
        <v>97</v>
      </c>
      <c r="B600" s="94" t="str">
        <f>VLOOKUP(A600,'CENTRO DE COSTOS'!A:D,4,FALSE)</f>
        <v>JOSE MAURICIO HERNANDEZ ROJAS</v>
      </c>
      <c r="C600" s="94" t="str">
        <f>VLOOKUP(A600,'CENTRO DE COSTOS'!A:D,2,FALSE)</f>
        <v>0004-0001</v>
      </c>
      <c r="D600" s="8">
        <v>70001</v>
      </c>
      <c r="E600" s="8">
        <v>2737406</v>
      </c>
      <c r="F600" s="8">
        <v>80966</v>
      </c>
      <c r="G600" s="94" t="s">
        <v>1977</v>
      </c>
      <c r="H600" s="8" t="s">
        <v>333</v>
      </c>
      <c r="I600" s="8" t="s">
        <v>97</v>
      </c>
      <c r="J600" s="8" t="s">
        <v>3889</v>
      </c>
      <c r="K600" s="8" t="s">
        <v>160</v>
      </c>
      <c r="L600" s="8" t="s">
        <v>3890</v>
      </c>
      <c r="M600" s="183">
        <v>45913.495138888888</v>
      </c>
      <c r="N600" s="183">
        <v>45914.356944444437</v>
      </c>
      <c r="O600" s="94" t="s">
        <v>1324</v>
      </c>
      <c r="P600" s="8" t="s">
        <v>1333</v>
      </c>
      <c r="Q600" s="8" t="s">
        <v>1375</v>
      </c>
      <c r="R600" s="8" t="s">
        <v>1444</v>
      </c>
      <c r="S600" s="94"/>
      <c r="T600" s="90"/>
      <c r="U600" s="8" t="s">
        <v>1328</v>
      </c>
      <c r="V600" s="8" t="s">
        <v>3891</v>
      </c>
      <c r="W600" s="8" t="s">
        <v>1552</v>
      </c>
      <c r="X600" s="8" t="s">
        <v>1553</v>
      </c>
      <c r="Y600" s="8" t="s">
        <v>25</v>
      </c>
      <c r="Z600" s="8" t="s">
        <v>177</v>
      </c>
      <c r="AA600" s="8" t="s">
        <v>1162</v>
      </c>
      <c r="AB600" s="8">
        <v>0</v>
      </c>
      <c r="AC600" s="8">
        <v>0</v>
      </c>
      <c r="AD600" s="86">
        <f>IF(W600="SOPORTE_TELEFÓNICO",'BASE LIQUIDACION REDEBAN 2025'!$B$19,IF(W600="ENVÍO",'BASE LIQUIDACION REDEBAN 2025'!$C$2,IF(Y600="TIPO I",'BASE LIQUIDACION REDEBAN 2025'!$C$2,IF(Y600="TIPO II",'BASE LIQUIDACION REDEBAN 2025'!$C$3,IF(Y600="TIPO III",'BASE LIQUIDACION REDEBAN 2025'!$C$4,IF(Y600="TIPO IV",'BASE LIQUIDACION REDEBAN 2025'!$C$5,IF(Z600="AEREO",'BASE LIQUIDACION REDEBAN 2025'!$B$6,'BASE LIQUIDACION REDEBAN 2025'!$C$5)))))))</f>
        <v>41241.0800752</v>
      </c>
      <c r="AE600" s="86">
        <f>IF(OR(W600="SOPORTE_TELEFÓNICO",W600="ENVÍO"),0,IF(Y600="TIPO I",'BASE LIQUIDACION REDEBAN 2025'!$B$10,IF(Y600="TIPO II",'BASE LIQUIDACION REDEBAN 2025'!$B$11,IF(Y600="TIPO III",'BASE LIQUIDACION REDEBAN 2025'!$B$12,'BASE LIQUIDACION REDEBAN 2025'!$B$13))))</f>
        <v>0</v>
      </c>
      <c r="AF600" s="86">
        <f t="shared" si="9"/>
        <v>41241.0800752</v>
      </c>
      <c r="AG600" s="141"/>
      <c r="AH600" s="141"/>
    </row>
    <row r="601" spans="1:34" s="78" customFormat="1" ht="13.15">
      <c r="A601" s="8" t="s">
        <v>90</v>
      </c>
      <c r="B601" s="94" t="str">
        <f>VLOOKUP(A601,'CENTRO DE COSTOS'!A:D,4,FALSE)</f>
        <v>JUAN SEBASTIÁN RÍOS CASTRILLÓN</v>
      </c>
      <c r="C601" s="94" t="str">
        <f>VLOOKUP(A601,'CENTRO DE COSTOS'!A:D,2,FALSE)</f>
        <v>0004-0005</v>
      </c>
      <c r="D601" s="8">
        <v>27600</v>
      </c>
      <c r="E601" s="8">
        <v>2737091</v>
      </c>
      <c r="F601" s="8">
        <v>54146</v>
      </c>
      <c r="G601" s="94" t="s">
        <v>1977</v>
      </c>
      <c r="H601" s="8" t="s">
        <v>932</v>
      </c>
      <c r="I601" s="8" t="s">
        <v>3892</v>
      </c>
      <c r="J601" s="8" t="s">
        <v>3893</v>
      </c>
      <c r="K601" s="8" t="s">
        <v>160</v>
      </c>
      <c r="L601" s="8" t="s">
        <v>3894</v>
      </c>
      <c r="M601" s="183">
        <v>45913.477083333331</v>
      </c>
      <c r="N601" s="183">
        <v>45916.747916666667</v>
      </c>
      <c r="O601" s="94" t="s">
        <v>1324</v>
      </c>
      <c r="P601" s="8" t="s">
        <v>1325</v>
      </c>
      <c r="Q601" s="8" t="s">
        <v>1368</v>
      </c>
      <c r="R601" s="8" t="s">
        <v>3895</v>
      </c>
      <c r="S601" s="94"/>
      <c r="T601" s="90"/>
      <c r="U601" s="8" t="s">
        <v>1328</v>
      </c>
      <c r="V601" s="8" t="s">
        <v>3896</v>
      </c>
      <c r="W601" s="8" t="s">
        <v>165</v>
      </c>
      <c r="X601" s="8" t="s">
        <v>3897</v>
      </c>
      <c r="Y601" s="8" t="s">
        <v>167</v>
      </c>
      <c r="Z601" s="8" t="s">
        <v>205</v>
      </c>
      <c r="AA601" s="8" t="s">
        <v>1942</v>
      </c>
      <c r="AB601" s="8">
        <v>1</v>
      </c>
      <c r="AC601" s="8">
        <v>0</v>
      </c>
      <c r="AD601" s="86">
        <f>IF(W601="SOPORTE_TELEFÓNICO",'BASE LIQUIDACION REDEBAN 2025'!$B$19,IF(W601="ENVÍO",'BASE LIQUIDACION REDEBAN 2025'!$C$2,IF(Y601="TIPO I",'BASE LIQUIDACION REDEBAN 2025'!$C$2,IF(Y601="TIPO II",'BASE LIQUIDACION REDEBAN 2025'!$C$3,IF(Y601="TIPO III",'BASE LIQUIDACION REDEBAN 2025'!$C$4,IF(Y601="TIPO IV",'BASE LIQUIDACION REDEBAN 2025'!$C$5,IF(Z601="AEREO",'BASE LIQUIDACION REDEBAN 2025'!$B$6,'BASE LIQUIDACION REDEBAN 2025'!$C$5)))))))</f>
        <v>988462.96268840006</v>
      </c>
      <c r="AE601" s="86">
        <f>IF(OR(W601="SOPORTE_TELEFÓNICO",W601="ENVÍO"),0,IF(Y601="TIPO I",'BASE LIQUIDACION REDEBAN 2025'!$B$10,IF(Y601="TIPO II",'BASE LIQUIDACION REDEBAN 2025'!$B$11,IF(Y601="TIPO III",'BASE LIQUIDACION REDEBAN 2025'!$B$12,'BASE LIQUIDACION REDEBAN 2025'!$B$13))))</f>
        <v>196536.5258152</v>
      </c>
      <c r="AF601" s="86">
        <f t="shared" si="9"/>
        <v>988462.96268840006</v>
      </c>
      <c r="AG601" s="141"/>
      <c r="AH601" s="141"/>
    </row>
    <row r="602" spans="1:34" s="78" customFormat="1" ht="13.15">
      <c r="A602" s="8" t="s">
        <v>72</v>
      </c>
      <c r="B602" s="94" t="str">
        <f>VLOOKUP(A602,'CENTRO DE COSTOS'!A:D,4,FALSE)</f>
        <v>MIGUEL JULIÁN HERNÁNDEZ GUARÍN</v>
      </c>
      <c r="C602" s="94" t="str">
        <f>VLOOKUP(A602,'CENTRO DE COSTOS'!A:D,2,FALSE)</f>
        <v>0004-0008</v>
      </c>
      <c r="D602" s="8">
        <v>68327</v>
      </c>
      <c r="E602" s="8">
        <v>2737237</v>
      </c>
      <c r="F602" s="8">
        <v>32380</v>
      </c>
      <c r="G602" s="94" t="s">
        <v>1977</v>
      </c>
      <c r="H602" s="8" t="s">
        <v>224</v>
      </c>
      <c r="I602" s="8" t="s">
        <v>3898</v>
      </c>
      <c r="J602" s="8" t="s">
        <v>3899</v>
      </c>
      <c r="K602" s="8" t="s">
        <v>160</v>
      </c>
      <c r="L602" s="8" t="s">
        <v>3900</v>
      </c>
      <c r="M602" s="183">
        <v>45913.475694444453</v>
      </c>
      <c r="N602" s="183">
        <v>45915.60833333333</v>
      </c>
      <c r="O602" s="94" t="s">
        <v>1324</v>
      </c>
      <c r="P602" s="8" t="s">
        <v>1333</v>
      </c>
      <c r="Q602" s="8" t="s">
        <v>1407</v>
      </c>
      <c r="R602" s="8" t="s">
        <v>1408</v>
      </c>
      <c r="S602" s="94"/>
      <c r="T602" s="90"/>
      <c r="U602" s="8" t="s">
        <v>1328</v>
      </c>
      <c r="V602" s="8" t="s">
        <v>3901</v>
      </c>
      <c r="W602" s="8" t="s">
        <v>165</v>
      </c>
      <c r="X602" s="8" t="s">
        <v>3902</v>
      </c>
      <c r="Y602" s="8" t="s">
        <v>30</v>
      </c>
      <c r="Z602" s="8" t="s">
        <v>177</v>
      </c>
      <c r="AA602" s="8" t="s">
        <v>2885</v>
      </c>
      <c r="AB602" s="8">
        <v>1</v>
      </c>
      <c r="AC602" s="8">
        <v>0</v>
      </c>
      <c r="AD602" s="86">
        <f>IF(W602="SOPORTE_TELEFÓNICO",'BASE LIQUIDACION REDEBAN 2025'!$B$19,IF(W602="ENVÍO",'BASE LIQUIDACION REDEBAN 2025'!$C$2,IF(Y602="TIPO I",'BASE LIQUIDACION REDEBAN 2025'!$C$2,IF(Y602="TIPO II",'BASE LIQUIDACION REDEBAN 2025'!$C$3,IF(Y602="TIPO III",'BASE LIQUIDACION REDEBAN 2025'!$C$4,IF(Y602="TIPO IV",'BASE LIQUIDACION REDEBAN 2025'!$C$5,IF(Z602="AEREO",'BASE LIQUIDACION REDEBAN 2025'!$B$6,'BASE LIQUIDACION REDEBAN 2025'!$C$5)))))))</f>
        <v>275728.78077800001</v>
      </c>
      <c r="AE602" s="86">
        <f>IF(OR(W602="SOPORTE_TELEFÓNICO",W602="ENVÍO"),0,IF(Y602="TIPO I",'BASE LIQUIDACION REDEBAN 2025'!$B$10,IF(Y602="TIPO II",'BASE LIQUIDACION REDEBAN 2025'!$B$11,IF(Y602="TIPO III",'BASE LIQUIDACION REDEBAN 2025'!$B$12,'BASE LIQUIDACION REDEBAN 2025'!$B$13))))</f>
        <v>196536.5258152</v>
      </c>
      <c r="AF602" s="86">
        <f t="shared" si="9"/>
        <v>275728.78077800001</v>
      </c>
      <c r="AG602" s="141"/>
      <c r="AH602" s="141"/>
    </row>
    <row r="603" spans="1:34" s="78" customFormat="1" ht="13.15">
      <c r="A603" s="8" t="s">
        <v>60</v>
      </c>
      <c r="B603" s="94" t="str">
        <f>VLOOKUP(A603,'CENTRO DE COSTOS'!A:D,4,FALSE)</f>
        <v>JUAN SEBASTIÁN RÍOS CASTRILLÓN</v>
      </c>
      <c r="C603" s="94" t="str">
        <f>VLOOKUP(A603,'CENTRO DE COSTOS'!A:D,2,FALSE)</f>
        <v>0004-0005</v>
      </c>
      <c r="D603" s="8">
        <v>5147</v>
      </c>
      <c r="E603" s="8">
        <v>2737086</v>
      </c>
      <c r="F603" s="8">
        <v>79885</v>
      </c>
      <c r="G603" s="94" t="s">
        <v>1977</v>
      </c>
      <c r="H603" s="8" t="s">
        <v>249</v>
      </c>
      <c r="I603" s="8" t="s">
        <v>1016</v>
      </c>
      <c r="J603" s="8" t="s">
        <v>3903</v>
      </c>
      <c r="K603" s="8" t="s">
        <v>160</v>
      </c>
      <c r="L603" s="8" t="s">
        <v>3904</v>
      </c>
      <c r="M603" s="183">
        <v>45913.473611111112</v>
      </c>
      <c r="N603" s="183">
        <v>45915.636111111111</v>
      </c>
      <c r="O603" s="94" t="s">
        <v>1324</v>
      </c>
      <c r="P603" s="8" t="s">
        <v>1333</v>
      </c>
      <c r="Q603" s="8" t="s">
        <v>1326</v>
      </c>
      <c r="R603" s="8" t="s">
        <v>1381</v>
      </c>
      <c r="S603" s="94"/>
      <c r="T603" s="90"/>
      <c r="U603" s="8" t="s">
        <v>1328</v>
      </c>
      <c r="V603" s="8" t="s">
        <v>3905</v>
      </c>
      <c r="W603" s="8" t="s">
        <v>165</v>
      </c>
      <c r="X603" s="8" t="s">
        <v>3906</v>
      </c>
      <c r="Y603" s="8" t="s">
        <v>25</v>
      </c>
      <c r="Z603" s="8" t="s">
        <v>177</v>
      </c>
      <c r="AA603" s="8" t="s">
        <v>261</v>
      </c>
      <c r="AB603" s="8">
        <v>1</v>
      </c>
      <c r="AC603" s="8">
        <v>0</v>
      </c>
      <c r="AD603" s="86">
        <f>IF(W603="SOPORTE_TELEFÓNICO",'BASE LIQUIDACION REDEBAN 2025'!$B$19,IF(W603="ENVÍO",'BASE LIQUIDACION REDEBAN 2025'!$C$2,IF(Y603="TIPO I",'BASE LIQUIDACION REDEBAN 2025'!$C$2,IF(Y603="TIPO II",'BASE LIQUIDACION REDEBAN 2025'!$C$3,IF(Y603="TIPO III",'BASE LIQUIDACION REDEBAN 2025'!$C$4,IF(Y603="TIPO IV",'BASE LIQUIDACION REDEBAN 2025'!$C$5,IF(Z603="AEREO",'BASE LIQUIDACION REDEBAN 2025'!$B$6,'BASE LIQUIDACION REDEBAN 2025'!$C$5)))))))</f>
        <v>65960.072302</v>
      </c>
      <c r="AE603" s="86">
        <f>IF(OR(W603="SOPORTE_TELEFÓNICO",W603="ENVÍO"),0,IF(Y603="TIPO I",'BASE LIQUIDACION REDEBAN 2025'!$B$10,IF(Y603="TIPO II",'BASE LIQUIDACION REDEBAN 2025'!$B$11,IF(Y603="TIPO III",'BASE LIQUIDACION REDEBAN 2025'!$B$12,'BASE LIQUIDACION REDEBAN 2025'!$B$13))))</f>
        <v>75096.394270399993</v>
      </c>
      <c r="AF603" s="86">
        <f t="shared" si="9"/>
        <v>65960.072302</v>
      </c>
      <c r="AG603" s="141"/>
      <c r="AH603" s="141"/>
    </row>
    <row r="604" spans="1:34" s="78" customFormat="1" ht="13.15">
      <c r="A604" s="8" t="s">
        <v>93</v>
      </c>
      <c r="B604" s="94" t="str">
        <f>VLOOKUP(A604,'CENTRO DE COSTOS'!A:D,4,FALSE)</f>
        <v>DIEGO FERNANDO HENAO CARDONA</v>
      </c>
      <c r="C604" s="94" t="str">
        <f>VLOOKUP(A604,'CENTRO DE COSTOS'!A:D,2,FALSE)</f>
        <v>0004-0003</v>
      </c>
      <c r="D604" s="8">
        <v>52001</v>
      </c>
      <c r="E604" s="8">
        <v>2737196</v>
      </c>
      <c r="F604" s="8">
        <v>80038</v>
      </c>
      <c r="G604" s="94" t="s">
        <v>1977</v>
      </c>
      <c r="H604" s="8" t="s">
        <v>157</v>
      </c>
      <c r="I604" s="8" t="s">
        <v>93</v>
      </c>
      <c r="J604" s="8" t="s">
        <v>3907</v>
      </c>
      <c r="K604" s="8" t="s">
        <v>160</v>
      </c>
      <c r="L604" s="8" t="s">
        <v>3908</v>
      </c>
      <c r="M604" s="183">
        <v>45913.472916666673</v>
      </c>
      <c r="N604" s="183">
        <v>45915.520833333343</v>
      </c>
      <c r="O604" s="94" t="s">
        <v>1324</v>
      </c>
      <c r="P604" s="8" t="s">
        <v>1333</v>
      </c>
      <c r="Q604" s="8" t="s">
        <v>1326</v>
      </c>
      <c r="R604" s="8" t="s">
        <v>1341</v>
      </c>
      <c r="S604" s="94"/>
      <c r="T604" s="90"/>
      <c r="U604" s="8" t="s">
        <v>1328</v>
      </c>
      <c r="V604" s="8" t="s">
        <v>3909</v>
      </c>
      <c r="W604" s="8" t="s">
        <v>165</v>
      </c>
      <c r="X604" s="8" t="s">
        <v>3910</v>
      </c>
      <c r="Y604" s="8" t="s">
        <v>25</v>
      </c>
      <c r="Z604" s="8" t="s">
        <v>177</v>
      </c>
      <c r="AA604" s="8" t="s">
        <v>851</v>
      </c>
      <c r="AB604" s="8">
        <v>1</v>
      </c>
      <c r="AC604" s="8">
        <v>0</v>
      </c>
      <c r="AD604" s="86">
        <f>IF(W604="SOPORTE_TELEFÓNICO",'BASE LIQUIDACION REDEBAN 2025'!$B$19,IF(W604="ENVÍO",'BASE LIQUIDACION REDEBAN 2025'!$C$2,IF(Y604="TIPO I",'BASE LIQUIDACION REDEBAN 2025'!$C$2,IF(Y604="TIPO II",'BASE LIQUIDACION REDEBAN 2025'!$C$3,IF(Y604="TIPO III",'BASE LIQUIDACION REDEBAN 2025'!$C$4,IF(Y604="TIPO IV",'BASE LIQUIDACION REDEBAN 2025'!$C$5,IF(Z604="AEREO",'BASE LIQUIDACION REDEBAN 2025'!$B$6,'BASE LIQUIDACION REDEBAN 2025'!$C$5)))))))</f>
        <v>65960.072302</v>
      </c>
      <c r="AE604" s="86">
        <f>IF(OR(W604="SOPORTE_TELEFÓNICO",W604="ENVÍO"),0,IF(Y604="TIPO I",'BASE LIQUIDACION REDEBAN 2025'!$B$10,IF(Y604="TIPO II",'BASE LIQUIDACION REDEBAN 2025'!$B$11,IF(Y604="TIPO III",'BASE LIQUIDACION REDEBAN 2025'!$B$12,'BASE LIQUIDACION REDEBAN 2025'!$B$13))))</f>
        <v>75096.394270399993</v>
      </c>
      <c r="AF604" s="86">
        <f t="shared" si="9"/>
        <v>65960.072302</v>
      </c>
      <c r="AG604" s="141"/>
      <c r="AH604" s="141"/>
    </row>
    <row r="605" spans="1:34" s="78" customFormat="1" ht="13.15">
      <c r="A605" s="8" t="s">
        <v>86</v>
      </c>
      <c r="B605" s="94" t="str">
        <f>VLOOKUP(A605,'CENTRO DE COSTOS'!A:D,4,FALSE)</f>
        <v>KEVIN ALEXIS CORZO BUSTOS</v>
      </c>
      <c r="C605" s="94" t="str">
        <f>VLOOKUP(A605,'CENTRO DE COSTOS'!A:D,2,FALSE)</f>
        <v>0004-0007</v>
      </c>
      <c r="D605" s="8">
        <v>17380</v>
      </c>
      <c r="E605" s="8">
        <v>2737075</v>
      </c>
      <c r="F605" s="8">
        <v>41340</v>
      </c>
      <c r="G605" s="94" t="s">
        <v>1977</v>
      </c>
      <c r="H605" s="8" t="s">
        <v>269</v>
      </c>
      <c r="I605" s="8" t="s">
        <v>1864</v>
      </c>
      <c r="J605" s="8" t="s">
        <v>3911</v>
      </c>
      <c r="K605" s="8" t="s">
        <v>160</v>
      </c>
      <c r="L605" s="8" t="s">
        <v>3912</v>
      </c>
      <c r="M605" s="183">
        <v>45913.466666666667</v>
      </c>
      <c r="N605" s="183">
        <v>45917.64166666667</v>
      </c>
      <c r="O605" s="94" t="s">
        <v>1324</v>
      </c>
      <c r="P605" s="8" t="s">
        <v>1333</v>
      </c>
      <c r="Q605" s="8" t="s">
        <v>1512</v>
      </c>
      <c r="R605" s="8" t="s">
        <v>1512</v>
      </c>
      <c r="S605" s="94"/>
      <c r="T605" s="90"/>
      <c r="U605" s="8" t="s">
        <v>1328</v>
      </c>
      <c r="V605" s="8" t="s">
        <v>3913</v>
      </c>
      <c r="W605" s="8" t="s">
        <v>165</v>
      </c>
      <c r="X605" s="8" t="s">
        <v>3914</v>
      </c>
      <c r="Y605" s="8" t="s">
        <v>30</v>
      </c>
      <c r="Z605" s="8" t="s">
        <v>177</v>
      </c>
      <c r="AA605" s="8" t="s">
        <v>760</v>
      </c>
      <c r="AB605" s="8">
        <v>1</v>
      </c>
      <c r="AC605" s="8">
        <v>0</v>
      </c>
      <c r="AD605" s="86">
        <f>IF(W605="SOPORTE_TELEFÓNICO",'BASE LIQUIDACION REDEBAN 2025'!$B$19,IF(W605="ENVÍO",'BASE LIQUIDACION REDEBAN 2025'!$C$2,IF(Y605="TIPO I",'BASE LIQUIDACION REDEBAN 2025'!$C$2,IF(Y605="TIPO II",'BASE LIQUIDACION REDEBAN 2025'!$C$3,IF(Y605="TIPO III",'BASE LIQUIDACION REDEBAN 2025'!$C$4,IF(Y605="TIPO IV",'BASE LIQUIDACION REDEBAN 2025'!$C$5,IF(Z605="AEREO",'BASE LIQUIDACION REDEBAN 2025'!$B$6,'BASE LIQUIDACION REDEBAN 2025'!$C$5)))))))</f>
        <v>275728.78077800001</v>
      </c>
      <c r="AE605" s="86">
        <f>IF(OR(W605="SOPORTE_TELEFÓNICO",W605="ENVÍO"),0,IF(Y605="TIPO I",'BASE LIQUIDACION REDEBAN 2025'!$B$10,IF(Y605="TIPO II",'BASE LIQUIDACION REDEBAN 2025'!$B$11,IF(Y605="TIPO III",'BASE LIQUIDACION REDEBAN 2025'!$B$12,'BASE LIQUIDACION REDEBAN 2025'!$B$13))))</f>
        <v>196536.5258152</v>
      </c>
      <c r="AF605" s="86">
        <f t="shared" si="9"/>
        <v>275728.78077800001</v>
      </c>
      <c r="AG605" s="141"/>
      <c r="AH605" s="141"/>
    </row>
    <row r="606" spans="1:34" s="78" customFormat="1" ht="13.15">
      <c r="A606" s="8" t="s">
        <v>86</v>
      </c>
      <c r="B606" s="94" t="str">
        <f>VLOOKUP(A606,'CENTRO DE COSTOS'!A:D,4,FALSE)</f>
        <v>KEVIN ALEXIS CORZO BUSTOS</v>
      </c>
      <c r="C606" s="94" t="str">
        <f>VLOOKUP(A606,'CENTRO DE COSTOS'!A:D,2,FALSE)</f>
        <v>0004-0007</v>
      </c>
      <c r="D606" s="8">
        <v>73001</v>
      </c>
      <c r="E606" s="8">
        <v>2737175</v>
      </c>
      <c r="F606" s="8">
        <v>68690</v>
      </c>
      <c r="G606" s="94" t="s">
        <v>1977</v>
      </c>
      <c r="H606" s="8" t="s">
        <v>494</v>
      </c>
      <c r="I606" s="8" t="s">
        <v>86</v>
      </c>
      <c r="J606" s="8" t="s">
        <v>3915</v>
      </c>
      <c r="K606" s="8" t="s">
        <v>160</v>
      </c>
      <c r="L606" s="8" t="s">
        <v>3916</v>
      </c>
      <c r="M606" s="183">
        <v>45913.456944444442</v>
      </c>
      <c r="N606" s="183">
        <v>45913.647222222222</v>
      </c>
      <c r="O606" s="94" t="s">
        <v>1324</v>
      </c>
      <c r="P606" s="8" t="s">
        <v>1333</v>
      </c>
      <c r="Q606" s="8" t="s">
        <v>1326</v>
      </c>
      <c r="R606" s="8" t="s">
        <v>1381</v>
      </c>
      <c r="S606" s="94"/>
      <c r="T606" s="90"/>
      <c r="U606" s="8" t="s">
        <v>1328</v>
      </c>
      <c r="V606" s="8" t="s">
        <v>3917</v>
      </c>
      <c r="W606" s="8" t="s">
        <v>165</v>
      </c>
      <c r="X606" s="8" t="s">
        <v>3918</v>
      </c>
      <c r="Y606" s="8" t="s">
        <v>25</v>
      </c>
      <c r="Z606" s="8" t="s">
        <v>177</v>
      </c>
      <c r="AA606" s="8" t="s">
        <v>760</v>
      </c>
      <c r="AB606" s="8">
        <v>1</v>
      </c>
      <c r="AC606" s="8">
        <v>0</v>
      </c>
      <c r="AD606" s="86">
        <f>IF(W606="SOPORTE_TELEFÓNICO",'BASE LIQUIDACION REDEBAN 2025'!$B$19,IF(W606="ENVÍO",'BASE LIQUIDACION REDEBAN 2025'!$C$2,IF(Y606="TIPO I",'BASE LIQUIDACION REDEBAN 2025'!$C$2,IF(Y606="TIPO II",'BASE LIQUIDACION REDEBAN 2025'!$C$3,IF(Y606="TIPO III",'BASE LIQUIDACION REDEBAN 2025'!$C$4,IF(Y606="TIPO IV",'BASE LIQUIDACION REDEBAN 2025'!$C$5,IF(Z606="AEREO",'BASE LIQUIDACION REDEBAN 2025'!$B$6,'BASE LIQUIDACION REDEBAN 2025'!$C$5)))))))</f>
        <v>65960.072302</v>
      </c>
      <c r="AE606" s="86">
        <f>IF(OR(W606="SOPORTE_TELEFÓNICO",W606="ENVÍO"),0,IF(Y606="TIPO I",'BASE LIQUIDACION REDEBAN 2025'!$B$10,IF(Y606="TIPO II",'BASE LIQUIDACION REDEBAN 2025'!$B$11,IF(Y606="TIPO III",'BASE LIQUIDACION REDEBAN 2025'!$B$12,'BASE LIQUIDACION REDEBAN 2025'!$B$13))))</f>
        <v>75096.394270399993</v>
      </c>
      <c r="AF606" s="86">
        <f t="shared" si="9"/>
        <v>65960.072302</v>
      </c>
      <c r="AG606" s="141"/>
      <c r="AH606" s="141"/>
    </row>
    <row r="607" spans="1:34" s="78" customFormat="1" ht="13.15">
      <c r="A607" s="8" t="s">
        <v>91</v>
      </c>
      <c r="B607" s="94" t="str">
        <f>VLOOKUP(A607,'CENTRO DE COSTOS'!A:D,4,FALSE)</f>
        <v>JOSE MAURICIO HERNANDEZ ROJAS</v>
      </c>
      <c r="C607" s="94" t="str">
        <f>VLOOKUP(A607,'CENTRO DE COSTOS'!A:D,2,FALSE)</f>
        <v>0004-0001</v>
      </c>
      <c r="D607" s="8">
        <v>5154</v>
      </c>
      <c r="E607" s="8">
        <v>2736997</v>
      </c>
      <c r="F607" s="8">
        <v>74668</v>
      </c>
      <c r="G607" s="94" t="s">
        <v>1977</v>
      </c>
      <c r="H607" s="8" t="s">
        <v>249</v>
      </c>
      <c r="I607" s="8" t="s">
        <v>1716</v>
      </c>
      <c r="J607" s="8" t="s">
        <v>3919</v>
      </c>
      <c r="K607" s="8" t="s">
        <v>160</v>
      </c>
      <c r="L607" s="8" t="s">
        <v>3920</v>
      </c>
      <c r="M607" s="183">
        <v>45913.435416666667</v>
      </c>
      <c r="N607" s="183">
        <v>45915.432638888888</v>
      </c>
      <c r="O607" s="94" t="s">
        <v>1324</v>
      </c>
      <c r="P607" s="8" t="s">
        <v>1333</v>
      </c>
      <c r="Q607" s="8" t="s">
        <v>1351</v>
      </c>
      <c r="R607" s="8" t="s">
        <v>1352</v>
      </c>
      <c r="S607" s="94"/>
      <c r="T607" s="90"/>
      <c r="U607" s="8" t="s">
        <v>1328</v>
      </c>
      <c r="V607" s="8" t="s">
        <v>3921</v>
      </c>
      <c r="W607" s="8" t="s">
        <v>165</v>
      </c>
      <c r="X607" s="8" t="s">
        <v>3922</v>
      </c>
      <c r="Y607" s="8" t="s">
        <v>28</v>
      </c>
      <c r="Z607" s="8" t="s">
        <v>177</v>
      </c>
      <c r="AA607" s="8" t="s">
        <v>1493</v>
      </c>
      <c r="AB607" s="8">
        <v>1</v>
      </c>
      <c r="AC607" s="8">
        <v>0</v>
      </c>
      <c r="AD607" s="86">
        <f>IF(W607="SOPORTE_TELEFÓNICO",'BASE LIQUIDACION REDEBAN 2025'!$B$19,IF(W607="ENVÍO",'BASE LIQUIDACION REDEBAN 2025'!$C$2,IF(Y607="TIPO I",'BASE LIQUIDACION REDEBAN 2025'!$C$2,IF(Y607="TIPO II",'BASE LIQUIDACION REDEBAN 2025'!$C$3,IF(Y607="TIPO III",'BASE LIQUIDACION REDEBAN 2025'!$C$4,IF(Y607="TIPO IV",'BASE LIQUIDACION REDEBAN 2025'!$C$5,IF(Z607="AEREO",'BASE LIQUIDACION REDEBAN 2025'!$B$6,'BASE LIQUIDACION REDEBAN 2025'!$C$5)))))))</f>
        <v>144967.87232000002</v>
      </c>
      <c r="AE607" s="86">
        <f>IF(OR(W607="SOPORTE_TELEFÓNICO",W607="ENVÍO"),0,IF(Y607="TIPO I",'BASE LIQUIDACION REDEBAN 2025'!$B$10,IF(Y607="TIPO II",'BASE LIQUIDACION REDEBAN 2025'!$B$11,IF(Y607="TIPO III",'BASE LIQUIDACION REDEBAN 2025'!$B$12,'BASE LIQUIDACION REDEBAN 2025'!$B$13))))</f>
        <v>140395.6348884</v>
      </c>
      <c r="AF607" s="86">
        <f t="shared" si="9"/>
        <v>144967.87232000002</v>
      </c>
      <c r="AG607" s="141"/>
      <c r="AH607" s="141"/>
    </row>
    <row r="608" spans="1:34" s="78" customFormat="1" ht="13.15">
      <c r="A608" s="8" t="s">
        <v>90</v>
      </c>
      <c r="B608" s="94" t="str">
        <f>VLOOKUP(A608,'CENTRO DE COSTOS'!A:D,4,FALSE)</f>
        <v>JUAN SEBASTIÁN RÍOS CASTRILLÓN</v>
      </c>
      <c r="C608" s="94" t="str">
        <f>VLOOKUP(A608,'CENTRO DE COSTOS'!A:D,2,FALSE)</f>
        <v>0004-0005</v>
      </c>
      <c r="D608" s="8">
        <v>5088</v>
      </c>
      <c r="E608" s="8">
        <v>2736995</v>
      </c>
      <c r="F608" s="8">
        <v>30048</v>
      </c>
      <c r="G608" s="94" t="s">
        <v>1977</v>
      </c>
      <c r="H608" s="8" t="s">
        <v>249</v>
      </c>
      <c r="I608" s="8" t="s">
        <v>384</v>
      </c>
      <c r="J608" s="8" t="s">
        <v>3923</v>
      </c>
      <c r="K608" s="8" t="s">
        <v>160</v>
      </c>
      <c r="L608" s="8" t="s">
        <v>3924</v>
      </c>
      <c r="M608" s="183">
        <v>45913.43472222222</v>
      </c>
      <c r="N608" s="183">
        <v>45913.649305555547</v>
      </c>
      <c r="O608" s="94" t="s">
        <v>1324</v>
      </c>
      <c r="P608" s="8" t="s">
        <v>1333</v>
      </c>
      <c r="Q608" s="8" t="s">
        <v>1375</v>
      </c>
      <c r="R608" s="8" t="s">
        <v>1444</v>
      </c>
      <c r="S608" s="94"/>
      <c r="T608" s="90"/>
      <c r="U608" s="8" t="s">
        <v>1328</v>
      </c>
      <c r="V608" s="8" t="s">
        <v>3925</v>
      </c>
      <c r="W608" s="8" t="s">
        <v>165</v>
      </c>
      <c r="X608" s="8" t="s">
        <v>3926</v>
      </c>
      <c r="Y608" s="8" t="s">
        <v>25</v>
      </c>
      <c r="Z608" s="8" t="s">
        <v>177</v>
      </c>
      <c r="AA608" s="8" t="s">
        <v>267</v>
      </c>
      <c r="AB608" s="8">
        <v>1</v>
      </c>
      <c r="AC608" s="8">
        <v>0</v>
      </c>
      <c r="AD608" s="86">
        <f>IF(W608="SOPORTE_TELEFÓNICO",'BASE LIQUIDACION REDEBAN 2025'!$B$19,IF(W608="ENVÍO",'BASE LIQUIDACION REDEBAN 2025'!$C$2,IF(Y608="TIPO I",'BASE LIQUIDACION REDEBAN 2025'!$C$2,IF(Y608="TIPO II",'BASE LIQUIDACION REDEBAN 2025'!$C$3,IF(Y608="TIPO III",'BASE LIQUIDACION REDEBAN 2025'!$C$4,IF(Y608="TIPO IV",'BASE LIQUIDACION REDEBAN 2025'!$C$5,IF(Z608="AEREO",'BASE LIQUIDACION REDEBAN 2025'!$B$6,'BASE LIQUIDACION REDEBAN 2025'!$C$5)))))))</f>
        <v>65960.072302</v>
      </c>
      <c r="AE608" s="86">
        <f>IF(OR(W608="SOPORTE_TELEFÓNICO",W608="ENVÍO"),0,IF(Y608="TIPO I",'BASE LIQUIDACION REDEBAN 2025'!$B$10,IF(Y608="TIPO II",'BASE LIQUIDACION REDEBAN 2025'!$B$11,IF(Y608="TIPO III",'BASE LIQUIDACION REDEBAN 2025'!$B$12,'BASE LIQUIDACION REDEBAN 2025'!$B$13))))</f>
        <v>75096.394270399993</v>
      </c>
      <c r="AF608" s="86">
        <f t="shared" si="9"/>
        <v>65960.072302</v>
      </c>
      <c r="AG608" s="141"/>
      <c r="AH608" s="141"/>
    </row>
    <row r="609" spans="1:34" s="78" customFormat="1" ht="13.15">
      <c r="A609" s="8" t="s">
        <v>80</v>
      </c>
      <c r="B609" s="94" t="str">
        <f>VLOOKUP(A609,'CENTRO DE COSTOS'!A:D,4,FALSE)</f>
        <v>JOSE MAURICIO HERNANDEZ ROJAS</v>
      </c>
      <c r="C609" s="94" t="str">
        <f>VLOOKUP(A609,'CENTRO DE COSTOS'!A:D,2,FALSE)</f>
        <v>0004-0001</v>
      </c>
      <c r="D609" s="8">
        <v>13430</v>
      </c>
      <c r="E609" s="8">
        <v>2736932</v>
      </c>
      <c r="F609" s="8">
        <v>60167</v>
      </c>
      <c r="G609" s="94" t="s">
        <v>1977</v>
      </c>
      <c r="H609" s="8" t="s">
        <v>685</v>
      </c>
      <c r="I609" s="8" t="s">
        <v>3927</v>
      </c>
      <c r="J609" s="8" t="s">
        <v>3928</v>
      </c>
      <c r="K609" s="8" t="s">
        <v>160</v>
      </c>
      <c r="L609" s="8" t="s">
        <v>3929</v>
      </c>
      <c r="M609" s="183">
        <v>45913.383333333331</v>
      </c>
      <c r="N609" s="183">
        <v>45915.621527777781</v>
      </c>
      <c r="O609" s="94" t="s">
        <v>1324</v>
      </c>
      <c r="P609" s="8" t="s">
        <v>1333</v>
      </c>
      <c r="Q609" s="8" t="s">
        <v>1423</v>
      </c>
      <c r="R609" s="8" t="s">
        <v>1341</v>
      </c>
      <c r="S609" s="94"/>
      <c r="T609" s="90"/>
      <c r="U609" s="8" t="s">
        <v>1328</v>
      </c>
      <c r="V609" s="8" t="s">
        <v>3930</v>
      </c>
      <c r="W609" s="8" t="s">
        <v>165</v>
      </c>
      <c r="X609" s="8" t="s">
        <v>3931</v>
      </c>
      <c r="Y609" s="8" t="s">
        <v>32</v>
      </c>
      <c r="Z609" s="8" t="s">
        <v>177</v>
      </c>
      <c r="AA609" s="8" t="s">
        <v>607</v>
      </c>
      <c r="AB609" s="8">
        <v>1</v>
      </c>
      <c r="AC609" s="8">
        <v>0</v>
      </c>
      <c r="AD609" s="86">
        <f>IF(W609="SOPORTE_TELEFÓNICO",'BASE LIQUIDACION REDEBAN 2025'!$B$19,IF(W609="ENVÍO",'BASE LIQUIDACION REDEBAN 2025'!$C$2,IF(Y609="TIPO I",'BASE LIQUIDACION REDEBAN 2025'!$C$2,IF(Y609="TIPO II",'BASE LIQUIDACION REDEBAN 2025'!$C$3,IF(Y609="TIPO III",'BASE LIQUIDACION REDEBAN 2025'!$C$4,IF(Y609="TIPO IV",'BASE LIQUIDACION REDEBAN 2025'!$C$5,IF(Z609="AEREO",'BASE LIQUIDACION REDEBAN 2025'!$B$6,'BASE LIQUIDACION REDEBAN 2025'!$C$5)))))))</f>
        <v>479588.87655000004</v>
      </c>
      <c r="AE609" s="86">
        <f>IF(OR(W609="SOPORTE_TELEFÓNICO",W609="ENVÍO"),0,IF(Y609="TIPO I",'BASE LIQUIDACION REDEBAN 2025'!$B$10,IF(Y609="TIPO II",'BASE LIQUIDACION REDEBAN 2025'!$B$11,IF(Y609="TIPO III",'BASE LIQUIDACION REDEBAN 2025'!$B$12,'BASE LIQUIDACION REDEBAN 2025'!$B$13))))</f>
        <v>196536.5258152</v>
      </c>
      <c r="AF609" s="86">
        <f t="shared" si="9"/>
        <v>479588.87655000004</v>
      </c>
      <c r="AG609" s="141"/>
      <c r="AH609" s="141"/>
    </row>
    <row r="610" spans="1:34" s="78" customFormat="1" ht="13.15">
      <c r="A610" s="8" t="s">
        <v>94</v>
      </c>
      <c r="B610" s="94" t="str">
        <f>VLOOKUP(A610,'CENTRO DE COSTOS'!A:D,4,FALSE)</f>
        <v>DIEGO FERNANDO HENAO CARDONA</v>
      </c>
      <c r="C610" s="94" t="str">
        <f>VLOOKUP(A610,'CENTRO DE COSTOS'!A:D,2,FALSE)</f>
        <v>0004-0002</v>
      </c>
      <c r="D610" s="8">
        <v>66170</v>
      </c>
      <c r="E610" s="8">
        <v>2736927</v>
      </c>
      <c r="F610" s="8">
        <v>47883</v>
      </c>
      <c r="G610" s="94" t="s">
        <v>1977</v>
      </c>
      <c r="H610" s="8" t="s">
        <v>186</v>
      </c>
      <c r="I610" s="8" t="s">
        <v>1793</v>
      </c>
      <c r="J610" s="8" t="s">
        <v>3932</v>
      </c>
      <c r="K610" s="8" t="s">
        <v>160</v>
      </c>
      <c r="L610" s="8" t="s">
        <v>3933</v>
      </c>
      <c r="M610" s="183">
        <v>45913.381249999999</v>
      </c>
      <c r="N610" s="183">
        <v>45913.651388888888</v>
      </c>
      <c r="O610" s="94" t="s">
        <v>1324</v>
      </c>
      <c r="P610" s="8" t="s">
        <v>1333</v>
      </c>
      <c r="Q610" s="8" t="s">
        <v>1351</v>
      </c>
      <c r="R610" s="8" t="s">
        <v>1352</v>
      </c>
      <c r="S610" s="94"/>
      <c r="T610" s="90"/>
      <c r="U610" s="8" t="s">
        <v>1328</v>
      </c>
      <c r="V610" s="8" t="s">
        <v>3934</v>
      </c>
      <c r="W610" s="8" t="s">
        <v>165</v>
      </c>
      <c r="X610" s="8" t="s">
        <v>3935</v>
      </c>
      <c r="Y610" s="8" t="s">
        <v>25</v>
      </c>
      <c r="Z610" s="8" t="s">
        <v>177</v>
      </c>
      <c r="AA610" s="8" t="s">
        <v>275</v>
      </c>
      <c r="AB610" s="8">
        <v>1</v>
      </c>
      <c r="AC610" s="8">
        <v>0</v>
      </c>
      <c r="AD610" s="86">
        <f>IF(W610="SOPORTE_TELEFÓNICO",'BASE LIQUIDACION REDEBAN 2025'!$B$19,IF(W610="ENVÍO",'BASE LIQUIDACION REDEBAN 2025'!$C$2,IF(Y610="TIPO I",'BASE LIQUIDACION REDEBAN 2025'!$C$2,IF(Y610="TIPO II",'BASE LIQUIDACION REDEBAN 2025'!$C$3,IF(Y610="TIPO III",'BASE LIQUIDACION REDEBAN 2025'!$C$4,IF(Y610="TIPO IV",'BASE LIQUIDACION REDEBAN 2025'!$C$5,IF(Z610="AEREO",'BASE LIQUIDACION REDEBAN 2025'!$B$6,'BASE LIQUIDACION REDEBAN 2025'!$C$5)))))))</f>
        <v>65960.072302</v>
      </c>
      <c r="AE610" s="86">
        <f>IF(OR(W610="SOPORTE_TELEFÓNICO",W610="ENVÍO"),0,IF(Y610="TIPO I",'BASE LIQUIDACION REDEBAN 2025'!$B$10,IF(Y610="TIPO II",'BASE LIQUIDACION REDEBAN 2025'!$B$11,IF(Y610="TIPO III",'BASE LIQUIDACION REDEBAN 2025'!$B$12,'BASE LIQUIDACION REDEBAN 2025'!$B$13))))</f>
        <v>75096.394270399993</v>
      </c>
      <c r="AF610" s="86">
        <f t="shared" si="9"/>
        <v>65960.072302</v>
      </c>
      <c r="AG610" s="141"/>
      <c r="AH610" s="141"/>
    </row>
    <row r="611" spans="1:34" s="78" customFormat="1" ht="13.15">
      <c r="A611" s="8" t="s">
        <v>76</v>
      </c>
      <c r="B611" s="94" t="str">
        <f>VLOOKUP(A611,'CENTRO DE COSTOS'!A:D,4,FALSE)</f>
        <v>DIEGO FERNANDO HENAO CARDONA</v>
      </c>
      <c r="C611" s="94" t="str">
        <f>VLOOKUP(A611,'CENTRO DE COSTOS'!A:D,2,FALSE)</f>
        <v>0004-0003</v>
      </c>
      <c r="D611" s="8">
        <v>76111</v>
      </c>
      <c r="E611" s="8">
        <v>2736923</v>
      </c>
      <c r="F611" s="8">
        <v>80020</v>
      </c>
      <c r="G611" s="94" t="s">
        <v>1977</v>
      </c>
      <c r="H611" s="8" t="s">
        <v>232</v>
      </c>
      <c r="I611" s="8" t="s">
        <v>2758</v>
      </c>
      <c r="J611" s="8" t="s">
        <v>3936</v>
      </c>
      <c r="K611" s="8" t="s">
        <v>160</v>
      </c>
      <c r="L611" s="8" t="s">
        <v>3937</v>
      </c>
      <c r="M611" s="183">
        <v>45913.379861111112</v>
      </c>
      <c r="N611" s="183">
        <v>45913.622916666667</v>
      </c>
      <c r="O611" s="94" t="s">
        <v>1324</v>
      </c>
      <c r="P611" s="8" t="s">
        <v>1333</v>
      </c>
      <c r="Q611" s="8" t="s">
        <v>1517</v>
      </c>
      <c r="R611" s="8" t="s">
        <v>1341</v>
      </c>
      <c r="S611" s="94"/>
      <c r="T611" s="90"/>
      <c r="U611" s="8" t="s">
        <v>1328</v>
      </c>
      <c r="V611" s="8" t="s">
        <v>3938</v>
      </c>
      <c r="W611" s="8" t="s">
        <v>1552</v>
      </c>
      <c r="X611" s="8" t="s">
        <v>1553</v>
      </c>
      <c r="Y611" s="8" t="s">
        <v>28</v>
      </c>
      <c r="Z611" s="8" t="s">
        <v>177</v>
      </c>
      <c r="AA611" s="8" t="s">
        <v>1668</v>
      </c>
      <c r="AB611" s="8">
        <v>0</v>
      </c>
      <c r="AC611" s="8">
        <v>0</v>
      </c>
      <c r="AD611" s="86">
        <f>IF(W611="SOPORTE_TELEFÓNICO",'BASE LIQUIDACION REDEBAN 2025'!$B$19,IF(W611="ENVÍO",'BASE LIQUIDACION REDEBAN 2025'!$C$2,IF(Y611="TIPO I",'BASE LIQUIDACION REDEBAN 2025'!$C$2,IF(Y611="TIPO II",'BASE LIQUIDACION REDEBAN 2025'!$C$3,IF(Y611="TIPO III",'BASE LIQUIDACION REDEBAN 2025'!$C$4,IF(Y611="TIPO IV",'BASE LIQUIDACION REDEBAN 2025'!$C$5,IF(Z611="AEREO",'BASE LIQUIDACION REDEBAN 2025'!$B$6,'BASE LIQUIDACION REDEBAN 2025'!$C$5)))))))</f>
        <v>41241.0800752</v>
      </c>
      <c r="AE611" s="86">
        <f>IF(OR(W611="SOPORTE_TELEFÓNICO",W611="ENVÍO"),0,IF(Y611="TIPO I",'BASE LIQUIDACION REDEBAN 2025'!$B$10,IF(Y611="TIPO II",'BASE LIQUIDACION REDEBAN 2025'!$B$11,IF(Y611="TIPO III",'BASE LIQUIDACION REDEBAN 2025'!$B$12,'BASE LIQUIDACION REDEBAN 2025'!$B$13))))</f>
        <v>0</v>
      </c>
      <c r="AF611" s="86">
        <f t="shared" si="9"/>
        <v>41241.0800752</v>
      </c>
      <c r="AG611" s="141"/>
      <c r="AH611" s="141"/>
    </row>
    <row r="612" spans="1:34" s="78" customFormat="1" ht="13.15">
      <c r="A612" s="8" t="s">
        <v>90</v>
      </c>
      <c r="B612" s="94" t="str">
        <f>VLOOKUP(A612,'CENTRO DE COSTOS'!A:D,4,FALSE)</f>
        <v>JUAN SEBASTIÁN RÍOS CASTRILLÓN</v>
      </c>
      <c r="C612" s="94" t="str">
        <f>VLOOKUP(A612,'CENTRO DE COSTOS'!A:D,2,FALSE)</f>
        <v>0004-0005</v>
      </c>
      <c r="D612" s="8">
        <v>5615</v>
      </c>
      <c r="E612" s="8">
        <v>2737106</v>
      </c>
      <c r="F612" s="8">
        <v>21112</v>
      </c>
      <c r="G612" s="94" t="s">
        <v>1977</v>
      </c>
      <c r="H612" s="8" t="s">
        <v>249</v>
      </c>
      <c r="I612" s="8" t="s">
        <v>1026</v>
      </c>
      <c r="J612" s="8" t="s">
        <v>3939</v>
      </c>
      <c r="K612" s="8" t="s">
        <v>160</v>
      </c>
      <c r="L612" s="8" t="s">
        <v>3940</v>
      </c>
      <c r="M612" s="183">
        <v>45913.379166666673</v>
      </c>
      <c r="N612" s="183">
        <v>45913.626388888893</v>
      </c>
      <c r="O612" s="94" t="s">
        <v>1324</v>
      </c>
      <c r="P612" s="8" t="s">
        <v>1333</v>
      </c>
      <c r="Q612" s="8" t="s">
        <v>1512</v>
      </c>
      <c r="R612" s="8" t="s">
        <v>1512</v>
      </c>
      <c r="S612" s="94"/>
      <c r="T612" s="90"/>
      <c r="U612" s="8" t="s">
        <v>1328</v>
      </c>
      <c r="V612" s="8" t="s">
        <v>3941</v>
      </c>
      <c r="W612" s="8" t="s">
        <v>165</v>
      </c>
      <c r="X612" s="8" t="s">
        <v>3942</v>
      </c>
      <c r="Y612" s="8" t="s">
        <v>28</v>
      </c>
      <c r="Z612" s="8" t="s">
        <v>177</v>
      </c>
      <c r="AA612" s="8" t="s">
        <v>400</v>
      </c>
      <c r="AB612" s="8">
        <v>1</v>
      </c>
      <c r="AC612" s="8">
        <v>0</v>
      </c>
      <c r="AD612" s="86">
        <f>IF(W612="SOPORTE_TELEFÓNICO",'BASE LIQUIDACION REDEBAN 2025'!$B$19,IF(W612="ENVÍO",'BASE LIQUIDACION REDEBAN 2025'!$C$2,IF(Y612="TIPO I",'BASE LIQUIDACION REDEBAN 2025'!$C$2,IF(Y612="TIPO II",'BASE LIQUIDACION REDEBAN 2025'!$C$3,IF(Y612="TIPO III",'BASE LIQUIDACION REDEBAN 2025'!$C$4,IF(Y612="TIPO IV",'BASE LIQUIDACION REDEBAN 2025'!$C$5,IF(Z612="AEREO",'BASE LIQUIDACION REDEBAN 2025'!$B$6,'BASE LIQUIDACION REDEBAN 2025'!$C$5)))))))</f>
        <v>144967.87232000002</v>
      </c>
      <c r="AE612" s="86">
        <f>IF(OR(W612="SOPORTE_TELEFÓNICO",W612="ENVÍO"),0,IF(Y612="TIPO I",'BASE LIQUIDACION REDEBAN 2025'!$B$10,IF(Y612="TIPO II",'BASE LIQUIDACION REDEBAN 2025'!$B$11,IF(Y612="TIPO III",'BASE LIQUIDACION REDEBAN 2025'!$B$12,'BASE LIQUIDACION REDEBAN 2025'!$B$13))))</f>
        <v>140395.6348884</v>
      </c>
      <c r="AF612" s="86">
        <f t="shared" si="9"/>
        <v>144967.87232000002</v>
      </c>
      <c r="AG612" s="141"/>
      <c r="AH612" s="141"/>
    </row>
    <row r="613" spans="1:34" s="78" customFormat="1" ht="13.15">
      <c r="A613" s="8" t="s">
        <v>90</v>
      </c>
      <c r="B613" s="94" t="str">
        <f>VLOOKUP(A613,'CENTRO DE COSTOS'!A:D,4,FALSE)</f>
        <v>JUAN SEBASTIÁN RÍOS CASTRILLÓN</v>
      </c>
      <c r="C613" s="94" t="str">
        <f>VLOOKUP(A613,'CENTRO DE COSTOS'!A:D,2,FALSE)</f>
        <v>0004-0005</v>
      </c>
      <c r="D613" s="8">
        <v>5001</v>
      </c>
      <c r="E613" s="8">
        <v>2737105</v>
      </c>
      <c r="F613" s="8">
        <v>52520</v>
      </c>
      <c r="G613" s="94" t="s">
        <v>1977</v>
      </c>
      <c r="H613" s="8" t="s">
        <v>249</v>
      </c>
      <c r="I613" s="8" t="s">
        <v>90</v>
      </c>
      <c r="J613" s="8" t="s">
        <v>3943</v>
      </c>
      <c r="K613" s="8" t="s">
        <v>160</v>
      </c>
      <c r="L613" s="8" t="s">
        <v>3944</v>
      </c>
      <c r="M613" s="183">
        <v>45913.378472222219</v>
      </c>
      <c r="N613" s="183">
        <v>45913.613194444442</v>
      </c>
      <c r="O613" s="94" t="s">
        <v>1324</v>
      </c>
      <c r="P613" s="8" t="s">
        <v>1333</v>
      </c>
      <c r="Q613" s="8" t="s">
        <v>1362</v>
      </c>
      <c r="R613" s="8" t="s">
        <v>2368</v>
      </c>
      <c r="S613" s="94"/>
      <c r="T613" s="90"/>
      <c r="U613" s="8" t="s">
        <v>1328</v>
      </c>
      <c r="V613" s="8" t="s">
        <v>3945</v>
      </c>
      <c r="W613" s="8" t="s">
        <v>165</v>
      </c>
      <c r="X613" s="8" t="s">
        <v>3946</v>
      </c>
      <c r="Y613" s="8" t="s">
        <v>25</v>
      </c>
      <c r="Z613" s="8" t="s">
        <v>177</v>
      </c>
      <c r="AA613" s="8" t="s">
        <v>374</v>
      </c>
      <c r="AB613" s="8">
        <v>1</v>
      </c>
      <c r="AC613" s="8">
        <v>0</v>
      </c>
      <c r="AD613" s="86">
        <f>IF(W613="SOPORTE_TELEFÓNICO",'BASE LIQUIDACION REDEBAN 2025'!$B$19,IF(W613="ENVÍO",'BASE LIQUIDACION REDEBAN 2025'!$C$2,IF(Y613="TIPO I",'BASE LIQUIDACION REDEBAN 2025'!$C$2,IF(Y613="TIPO II",'BASE LIQUIDACION REDEBAN 2025'!$C$3,IF(Y613="TIPO III",'BASE LIQUIDACION REDEBAN 2025'!$C$4,IF(Y613="TIPO IV",'BASE LIQUIDACION REDEBAN 2025'!$C$5,IF(Z613="AEREO",'BASE LIQUIDACION REDEBAN 2025'!$B$6,'BASE LIQUIDACION REDEBAN 2025'!$C$5)))))))</f>
        <v>65960.072302</v>
      </c>
      <c r="AE613" s="86">
        <f>IF(OR(W613="SOPORTE_TELEFÓNICO",W613="ENVÍO"),0,IF(Y613="TIPO I",'BASE LIQUIDACION REDEBAN 2025'!$B$10,IF(Y613="TIPO II",'BASE LIQUIDACION REDEBAN 2025'!$B$11,IF(Y613="TIPO III",'BASE LIQUIDACION REDEBAN 2025'!$B$12,'BASE LIQUIDACION REDEBAN 2025'!$B$13))))</f>
        <v>75096.394270399993</v>
      </c>
      <c r="AF613" s="86">
        <f t="shared" si="9"/>
        <v>65960.072302</v>
      </c>
      <c r="AG613" s="141"/>
      <c r="AH613" s="141"/>
    </row>
    <row r="614" spans="1:34" s="78" customFormat="1" ht="13.15">
      <c r="A614" s="8" t="s">
        <v>72</v>
      </c>
      <c r="B614" s="94" t="str">
        <f>VLOOKUP(A614,'CENTRO DE COSTOS'!A:D,4,FALSE)</f>
        <v>MIGUEL JULIÁN HERNÁNDEZ GUARÍN</v>
      </c>
      <c r="C614" s="94" t="str">
        <f>VLOOKUP(A614,'CENTRO DE COSTOS'!A:D,2,FALSE)</f>
        <v>0004-0008</v>
      </c>
      <c r="D614" s="8">
        <v>68001</v>
      </c>
      <c r="E614" s="8">
        <v>2736438</v>
      </c>
      <c r="F614" s="8">
        <v>31581</v>
      </c>
      <c r="G614" s="94" t="s">
        <v>1977</v>
      </c>
      <c r="H614" s="8" t="s">
        <v>224</v>
      </c>
      <c r="I614" s="8" t="s">
        <v>72</v>
      </c>
      <c r="J614" s="8" t="s">
        <v>3947</v>
      </c>
      <c r="K614" s="8" t="s">
        <v>160</v>
      </c>
      <c r="L614" s="8" t="s">
        <v>3948</v>
      </c>
      <c r="M614" s="183">
        <v>45913.333333333343</v>
      </c>
      <c r="N614" s="183">
        <v>45913.651388888888</v>
      </c>
      <c r="O614" s="94" t="s">
        <v>1324</v>
      </c>
      <c r="P614" s="8" t="s">
        <v>1333</v>
      </c>
      <c r="Q614" s="8" t="s">
        <v>1454</v>
      </c>
      <c r="R614" s="8" t="s">
        <v>1885</v>
      </c>
      <c r="S614" s="94"/>
      <c r="T614" s="90"/>
      <c r="U614" s="8" t="s">
        <v>1328</v>
      </c>
      <c r="V614" s="8" t="s">
        <v>3949</v>
      </c>
      <c r="W614" s="8" t="s">
        <v>165</v>
      </c>
      <c r="X614" s="8" t="s">
        <v>3950</v>
      </c>
      <c r="Y614" s="8" t="s">
        <v>25</v>
      </c>
      <c r="Z614" s="8" t="s">
        <v>177</v>
      </c>
      <c r="AA614" s="8" t="s">
        <v>480</v>
      </c>
      <c r="AB614" s="8">
        <v>1</v>
      </c>
      <c r="AC614" s="8">
        <v>0</v>
      </c>
      <c r="AD614" s="86">
        <f>IF(W614="SOPORTE_TELEFÓNICO",'BASE LIQUIDACION REDEBAN 2025'!$B$19,IF(W614="ENVÍO",'BASE LIQUIDACION REDEBAN 2025'!$C$2,IF(Y614="TIPO I",'BASE LIQUIDACION REDEBAN 2025'!$C$2,IF(Y614="TIPO II",'BASE LIQUIDACION REDEBAN 2025'!$C$3,IF(Y614="TIPO III",'BASE LIQUIDACION REDEBAN 2025'!$C$4,IF(Y614="TIPO IV",'BASE LIQUIDACION REDEBAN 2025'!$C$5,IF(Z614="AEREO",'BASE LIQUIDACION REDEBAN 2025'!$B$6,'BASE LIQUIDACION REDEBAN 2025'!$C$5)))))))</f>
        <v>65960.072302</v>
      </c>
      <c r="AE614" s="86">
        <f>IF(OR(W614="SOPORTE_TELEFÓNICO",W614="ENVÍO"),0,IF(Y614="TIPO I",'BASE LIQUIDACION REDEBAN 2025'!$B$10,IF(Y614="TIPO II",'BASE LIQUIDACION REDEBAN 2025'!$B$11,IF(Y614="TIPO III",'BASE LIQUIDACION REDEBAN 2025'!$B$12,'BASE LIQUIDACION REDEBAN 2025'!$B$13))))</f>
        <v>75096.394270399993</v>
      </c>
      <c r="AF614" s="86">
        <f t="shared" si="9"/>
        <v>65960.072302</v>
      </c>
      <c r="AG614" s="141"/>
      <c r="AH614" s="141"/>
    </row>
    <row r="615" spans="1:34" s="78" customFormat="1" ht="13.15">
      <c r="A615" s="8" t="s">
        <v>90</v>
      </c>
      <c r="B615" s="94" t="str">
        <f>VLOOKUP(A615,'CENTRO DE COSTOS'!A:D,4,FALSE)</f>
        <v>JUAN SEBASTIÁN RÍOS CASTRILLÓN</v>
      </c>
      <c r="C615" s="94" t="str">
        <f>VLOOKUP(A615,'CENTRO DE COSTOS'!A:D,2,FALSE)</f>
        <v>0004-0005</v>
      </c>
      <c r="D615" s="8">
        <v>5631</v>
      </c>
      <c r="E615" s="8">
        <v>2736345</v>
      </c>
      <c r="F615" s="8">
        <v>35687</v>
      </c>
      <c r="G615" s="94" t="s">
        <v>1977</v>
      </c>
      <c r="H615" s="8" t="s">
        <v>249</v>
      </c>
      <c r="I615" s="8" t="s">
        <v>2872</v>
      </c>
      <c r="J615" s="8" t="s">
        <v>3951</v>
      </c>
      <c r="K615" s="8" t="s">
        <v>160</v>
      </c>
      <c r="L615" s="8" t="s">
        <v>3952</v>
      </c>
      <c r="M615" s="183">
        <v>45913.333333333343</v>
      </c>
      <c r="N615" s="183">
        <v>45913.436805555553</v>
      </c>
      <c r="O615" s="94" t="s">
        <v>1324</v>
      </c>
      <c r="P615" s="8" t="s">
        <v>1333</v>
      </c>
      <c r="Q615" s="8" t="s">
        <v>1375</v>
      </c>
      <c r="R615" s="8" t="s">
        <v>1444</v>
      </c>
      <c r="S615" s="94"/>
      <c r="T615" s="90"/>
      <c r="U615" s="8" t="s">
        <v>1328</v>
      </c>
      <c r="V615" s="8" t="s">
        <v>3953</v>
      </c>
      <c r="W615" s="8" t="s">
        <v>165</v>
      </c>
      <c r="X615" s="8" t="s">
        <v>3954</v>
      </c>
      <c r="Y615" s="8" t="s">
        <v>25</v>
      </c>
      <c r="Z615" s="8" t="s">
        <v>177</v>
      </c>
      <c r="AA615" s="8" t="s">
        <v>368</v>
      </c>
      <c r="AB615" s="8">
        <v>1</v>
      </c>
      <c r="AC615" s="8">
        <v>0</v>
      </c>
      <c r="AD615" s="86">
        <f>IF(W615="SOPORTE_TELEFÓNICO",'BASE LIQUIDACION REDEBAN 2025'!$B$19,IF(W615="ENVÍO",'BASE LIQUIDACION REDEBAN 2025'!$C$2,IF(Y615="TIPO I",'BASE LIQUIDACION REDEBAN 2025'!$C$2,IF(Y615="TIPO II",'BASE LIQUIDACION REDEBAN 2025'!$C$3,IF(Y615="TIPO III",'BASE LIQUIDACION REDEBAN 2025'!$C$4,IF(Y615="TIPO IV",'BASE LIQUIDACION REDEBAN 2025'!$C$5,IF(Z615="AEREO",'BASE LIQUIDACION REDEBAN 2025'!$B$6,'BASE LIQUIDACION REDEBAN 2025'!$C$5)))))))</f>
        <v>65960.072302</v>
      </c>
      <c r="AE615" s="86">
        <f>IF(OR(W615="SOPORTE_TELEFÓNICO",W615="ENVÍO"),0,IF(Y615="TIPO I",'BASE LIQUIDACION REDEBAN 2025'!$B$10,IF(Y615="TIPO II",'BASE LIQUIDACION REDEBAN 2025'!$B$11,IF(Y615="TIPO III",'BASE LIQUIDACION REDEBAN 2025'!$B$12,'BASE LIQUIDACION REDEBAN 2025'!$B$13))))</f>
        <v>75096.394270399993</v>
      </c>
      <c r="AF615" s="86">
        <f t="shared" si="9"/>
        <v>65960.072302</v>
      </c>
      <c r="AG615" s="141"/>
      <c r="AH615" s="141"/>
    </row>
    <row r="616" spans="1:34" s="78" customFormat="1" ht="13.15">
      <c r="A616" s="8" t="s">
        <v>90</v>
      </c>
      <c r="B616" s="94" t="str">
        <f>VLOOKUP(A616,'CENTRO DE COSTOS'!A:D,4,FALSE)</f>
        <v>JUAN SEBASTIÁN RÍOS CASTRILLÓN</v>
      </c>
      <c r="C616" s="94" t="str">
        <f>VLOOKUP(A616,'CENTRO DE COSTOS'!A:D,2,FALSE)</f>
        <v>0004-0005</v>
      </c>
      <c r="D616" s="8">
        <v>5001</v>
      </c>
      <c r="E616" s="8">
        <v>2736343</v>
      </c>
      <c r="F616" s="8">
        <v>36919</v>
      </c>
      <c r="G616" s="94" t="s">
        <v>1977</v>
      </c>
      <c r="H616" s="8" t="s">
        <v>249</v>
      </c>
      <c r="I616" s="8" t="s">
        <v>90</v>
      </c>
      <c r="J616" s="8" t="s">
        <v>3955</v>
      </c>
      <c r="K616" s="8" t="s">
        <v>160</v>
      </c>
      <c r="L616" s="8" t="s">
        <v>3956</v>
      </c>
      <c r="M616" s="183">
        <v>45913.333333333343</v>
      </c>
      <c r="N616" s="183">
        <v>45913.438194444447</v>
      </c>
      <c r="O616" s="94" t="s">
        <v>1324</v>
      </c>
      <c r="P616" s="8" t="s">
        <v>1333</v>
      </c>
      <c r="Q616" s="8" t="s">
        <v>1375</v>
      </c>
      <c r="R616" s="8" t="s">
        <v>1444</v>
      </c>
      <c r="S616" s="94"/>
      <c r="T616" s="90"/>
      <c r="U616" s="8" t="s">
        <v>1328</v>
      </c>
      <c r="V616" s="8" t="s">
        <v>3957</v>
      </c>
      <c r="W616" s="8" t="s">
        <v>165</v>
      </c>
      <c r="X616" s="8" t="s">
        <v>3958</v>
      </c>
      <c r="Y616" s="8" t="s">
        <v>25</v>
      </c>
      <c r="Z616" s="8" t="s">
        <v>177</v>
      </c>
      <c r="AA616" s="8" t="s">
        <v>578</v>
      </c>
      <c r="AB616" s="8">
        <v>1</v>
      </c>
      <c r="AC616" s="8">
        <v>0</v>
      </c>
      <c r="AD616" s="86">
        <f>IF(W616="SOPORTE_TELEFÓNICO",'BASE LIQUIDACION REDEBAN 2025'!$B$19,IF(W616="ENVÍO",'BASE LIQUIDACION REDEBAN 2025'!$C$2,IF(Y616="TIPO I",'BASE LIQUIDACION REDEBAN 2025'!$C$2,IF(Y616="TIPO II",'BASE LIQUIDACION REDEBAN 2025'!$C$3,IF(Y616="TIPO III",'BASE LIQUIDACION REDEBAN 2025'!$C$4,IF(Y616="TIPO IV",'BASE LIQUIDACION REDEBAN 2025'!$C$5,IF(Z616="AEREO",'BASE LIQUIDACION REDEBAN 2025'!$B$6,'BASE LIQUIDACION REDEBAN 2025'!$C$5)))))))</f>
        <v>65960.072302</v>
      </c>
      <c r="AE616" s="86">
        <f>IF(OR(W616="SOPORTE_TELEFÓNICO",W616="ENVÍO"),0,IF(Y616="TIPO I",'BASE LIQUIDACION REDEBAN 2025'!$B$10,IF(Y616="TIPO II",'BASE LIQUIDACION REDEBAN 2025'!$B$11,IF(Y616="TIPO III",'BASE LIQUIDACION REDEBAN 2025'!$B$12,'BASE LIQUIDACION REDEBAN 2025'!$B$13))))</f>
        <v>75096.394270399993</v>
      </c>
      <c r="AF616" s="86">
        <f t="shared" si="9"/>
        <v>65960.072302</v>
      </c>
      <c r="AG616" s="141"/>
      <c r="AH616" s="141"/>
    </row>
    <row r="617" spans="1:34" s="78" customFormat="1" ht="13.15">
      <c r="A617" s="8" t="s">
        <v>68</v>
      </c>
      <c r="B617" s="94" t="str">
        <f>VLOOKUP(A617,'CENTRO DE COSTOS'!A:D,4,FALSE)</f>
        <v>WILLIAM ASDRUBAL ROZO ROZO</v>
      </c>
      <c r="C617" s="94" t="str">
        <f>VLOOKUP(A617,'CENTRO DE COSTOS'!A:D,2,FALSE)</f>
        <v>0004-0004</v>
      </c>
      <c r="D617" s="8">
        <v>25754</v>
      </c>
      <c r="E617" s="8">
        <v>2736284</v>
      </c>
      <c r="F617" s="8">
        <v>69725</v>
      </c>
      <c r="G617" s="94" t="s">
        <v>1977</v>
      </c>
      <c r="H617" s="8" t="s">
        <v>417</v>
      </c>
      <c r="I617" s="8" t="s">
        <v>418</v>
      </c>
      <c r="J617" s="8" t="s">
        <v>939</v>
      </c>
      <c r="K617" s="8" t="s">
        <v>160</v>
      </c>
      <c r="L617" s="8" t="s">
        <v>3959</v>
      </c>
      <c r="M617" s="183">
        <v>45913.333333333343</v>
      </c>
      <c r="N617" s="183">
        <v>45913.506249999999</v>
      </c>
      <c r="O617" s="94" t="s">
        <v>1324</v>
      </c>
      <c r="P617" s="8" t="s">
        <v>1333</v>
      </c>
      <c r="Q617" s="8" t="s">
        <v>1334</v>
      </c>
      <c r="R617" s="8" t="s">
        <v>1335</v>
      </c>
      <c r="S617" s="94"/>
      <c r="T617" s="90"/>
      <c r="U617" s="8" t="s">
        <v>1328</v>
      </c>
      <c r="V617" s="8" t="s">
        <v>3960</v>
      </c>
      <c r="W617" s="8" t="s">
        <v>165</v>
      </c>
      <c r="X617" s="8" t="s">
        <v>3961</v>
      </c>
      <c r="Y617" s="8" t="s">
        <v>25</v>
      </c>
      <c r="Z617" s="8" t="s">
        <v>177</v>
      </c>
      <c r="AA617" s="8" t="s">
        <v>422</v>
      </c>
      <c r="AB617" s="8">
        <v>1</v>
      </c>
      <c r="AC617" s="8">
        <v>0</v>
      </c>
      <c r="AD617" s="86">
        <f>IF(W617="SOPORTE_TELEFÓNICO",'BASE LIQUIDACION REDEBAN 2025'!$B$19,IF(W617="ENVÍO",'BASE LIQUIDACION REDEBAN 2025'!$C$2,IF(Y617="TIPO I",'BASE LIQUIDACION REDEBAN 2025'!$C$2,IF(Y617="TIPO II",'BASE LIQUIDACION REDEBAN 2025'!$C$3,IF(Y617="TIPO III",'BASE LIQUIDACION REDEBAN 2025'!$C$4,IF(Y617="TIPO IV",'BASE LIQUIDACION REDEBAN 2025'!$C$5,IF(Z617="AEREO",'BASE LIQUIDACION REDEBAN 2025'!$B$6,'BASE LIQUIDACION REDEBAN 2025'!$C$5)))))))</f>
        <v>65960.072302</v>
      </c>
      <c r="AE617" s="86">
        <f>IF(OR(W617="SOPORTE_TELEFÓNICO",W617="ENVÍO"),0,IF(Y617="TIPO I",'BASE LIQUIDACION REDEBAN 2025'!$B$10,IF(Y617="TIPO II",'BASE LIQUIDACION REDEBAN 2025'!$B$11,IF(Y617="TIPO III",'BASE LIQUIDACION REDEBAN 2025'!$B$12,'BASE LIQUIDACION REDEBAN 2025'!$B$13))))</f>
        <v>75096.394270399993</v>
      </c>
      <c r="AF617" s="86">
        <f t="shared" si="9"/>
        <v>65960.072302</v>
      </c>
      <c r="AG617" s="141"/>
      <c r="AH617" s="141"/>
    </row>
    <row r="618" spans="1:34" s="78" customFormat="1" ht="13.15">
      <c r="A618" s="8" t="s">
        <v>90</v>
      </c>
      <c r="B618" s="94" t="str">
        <f>VLOOKUP(A618,'CENTRO DE COSTOS'!A:D,4,FALSE)</f>
        <v>JUAN SEBASTIÁN RÍOS CASTRILLÓN</v>
      </c>
      <c r="C618" s="94" t="str">
        <f>VLOOKUP(A618,'CENTRO DE COSTOS'!A:D,2,FALSE)</f>
        <v>0004-0005</v>
      </c>
      <c r="D618" s="8">
        <v>5001</v>
      </c>
      <c r="E618" s="8">
        <v>2736191</v>
      </c>
      <c r="F618" s="8">
        <v>72085</v>
      </c>
      <c r="G618" s="94" t="s">
        <v>1977</v>
      </c>
      <c r="H618" s="8" t="s">
        <v>249</v>
      </c>
      <c r="I618" s="8" t="s">
        <v>90</v>
      </c>
      <c r="J618" s="8" t="s">
        <v>3962</v>
      </c>
      <c r="K618" s="8" t="s">
        <v>160</v>
      </c>
      <c r="L618" s="8" t="s">
        <v>3963</v>
      </c>
      <c r="M618" s="183">
        <v>45913.333333333343</v>
      </c>
      <c r="N618" s="183">
        <v>45913.536805555559</v>
      </c>
      <c r="O618" s="94" t="s">
        <v>1324</v>
      </c>
      <c r="P618" s="8" t="s">
        <v>1333</v>
      </c>
      <c r="Q618" s="8" t="s">
        <v>1368</v>
      </c>
      <c r="R618" s="8" t="s">
        <v>1341</v>
      </c>
      <c r="S618" s="94"/>
      <c r="T618" s="90"/>
      <c r="U618" s="8" t="s">
        <v>1328</v>
      </c>
      <c r="V618" s="8" t="s">
        <v>3964</v>
      </c>
      <c r="W618" s="8" t="s">
        <v>165</v>
      </c>
      <c r="X618" s="8" t="s">
        <v>3965</v>
      </c>
      <c r="Y618" s="8" t="s">
        <v>25</v>
      </c>
      <c r="Z618" s="8" t="s">
        <v>177</v>
      </c>
      <c r="AA618" s="8" t="s">
        <v>1384</v>
      </c>
      <c r="AB618" s="8">
        <v>1</v>
      </c>
      <c r="AC618" s="8">
        <v>0</v>
      </c>
      <c r="AD618" s="86">
        <f>IF(W618="SOPORTE_TELEFÓNICO",'BASE LIQUIDACION REDEBAN 2025'!$B$19,IF(W618="ENVÍO",'BASE LIQUIDACION REDEBAN 2025'!$C$2,IF(Y618="TIPO I",'BASE LIQUIDACION REDEBAN 2025'!$C$2,IF(Y618="TIPO II",'BASE LIQUIDACION REDEBAN 2025'!$C$3,IF(Y618="TIPO III",'BASE LIQUIDACION REDEBAN 2025'!$C$4,IF(Y618="TIPO IV",'BASE LIQUIDACION REDEBAN 2025'!$C$5,IF(Z618="AEREO",'BASE LIQUIDACION REDEBAN 2025'!$B$6,'BASE LIQUIDACION REDEBAN 2025'!$C$5)))))))</f>
        <v>65960.072302</v>
      </c>
      <c r="AE618" s="86">
        <f>IF(OR(W618="SOPORTE_TELEFÓNICO",W618="ENVÍO"),0,IF(Y618="TIPO I",'BASE LIQUIDACION REDEBAN 2025'!$B$10,IF(Y618="TIPO II",'BASE LIQUIDACION REDEBAN 2025'!$B$11,IF(Y618="TIPO III",'BASE LIQUIDACION REDEBAN 2025'!$B$12,'BASE LIQUIDACION REDEBAN 2025'!$B$13))))</f>
        <v>75096.394270399993</v>
      </c>
      <c r="AF618" s="86">
        <f t="shared" si="9"/>
        <v>65960.072302</v>
      </c>
      <c r="AG618" s="141"/>
      <c r="AH618" s="141"/>
    </row>
    <row r="619" spans="1:34" s="78" customFormat="1" ht="13.15">
      <c r="A619" s="8" t="s">
        <v>64</v>
      </c>
      <c r="B619" s="94" t="str">
        <f>VLOOKUP(A619,'CENTRO DE COSTOS'!A:D,4,FALSE)</f>
        <v>JOSE MAURICIO HERNANDEZ ROJAS</v>
      </c>
      <c r="C619" s="94" t="str">
        <f>VLOOKUP(A619,'CENTRO DE COSTOS'!A:D,2,FALSE)</f>
        <v>0004-0001</v>
      </c>
      <c r="D619" s="8">
        <v>8001</v>
      </c>
      <c r="E619" s="8">
        <v>2736182</v>
      </c>
      <c r="F619" s="8">
        <v>80341</v>
      </c>
      <c r="G619" s="94" t="s">
        <v>1977</v>
      </c>
      <c r="H619" s="8" t="s">
        <v>1045</v>
      </c>
      <c r="I619" s="8" t="s">
        <v>64</v>
      </c>
      <c r="J619" s="8" t="s">
        <v>3966</v>
      </c>
      <c r="K619" s="8" t="s">
        <v>160</v>
      </c>
      <c r="L619" s="8" t="s">
        <v>3967</v>
      </c>
      <c r="M619" s="183">
        <v>45913.333333333343</v>
      </c>
      <c r="N619" s="183">
        <v>45913.529166666667</v>
      </c>
      <c r="O619" s="94" t="s">
        <v>1324</v>
      </c>
      <c r="P619" s="8" t="s">
        <v>1333</v>
      </c>
      <c r="Q619" s="8" t="s">
        <v>1351</v>
      </c>
      <c r="R619" s="8" t="s">
        <v>1352</v>
      </c>
      <c r="S619" s="94"/>
      <c r="T619" s="90"/>
      <c r="U619" s="8" t="s">
        <v>1328</v>
      </c>
      <c r="V619" s="8" t="s">
        <v>3968</v>
      </c>
      <c r="W619" s="8" t="s">
        <v>165</v>
      </c>
      <c r="X619" s="8" t="s">
        <v>3969</v>
      </c>
      <c r="Y619" s="8" t="s">
        <v>25</v>
      </c>
      <c r="Z619" s="8" t="s">
        <v>177</v>
      </c>
      <c r="AA619" s="8" t="s">
        <v>1473</v>
      </c>
      <c r="AB619" s="8">
        <v>1</v>
      </c>
      <c r="AC619" s="8">
        <v>0</v>
      </c>
      <c r="AD619" s="86">
        <f>IF(W619="SOPORTE_TELEFÓNICO",'BASE LIQUIDACION REDEBAN 2025'!$B$19,IF(W619="ENVÍO",'BASE LIQUIDACION REDEBAN 2025'!$C$2,IF(Y619="TIPO I",'BASE LIQUIDACION REDEBAN 2025'!$C$2,IF(Y619="TIPO II",'BASE LIQUIDACION REDEBAN 2025'!$C$3,IF(Y619="TIPO III",'BASE LIQUIDACION REDEBAN 2025'!$C$4,IF(Y619="TIPO IV",'BASE LIQUIDACION REDEBAN 2025'!$C$5,IF(Z619="AEREO",'BASE LIQUIDACION REDEBAN 2025'!$B$6,'BASE LIQUIDACION REDEBAN 2025'!$C$5)))))))</f>
        <v>65960.072302</v>
      </c>
      <c r="AE619" s="86">
        <f>IF(OR(W619="SOPORTE_TELEFÓNICO",W619="ENVÍO"),0,IF(Y619="TIPO I",'BASE LIQUIDACION REDEBAN 2025'!$B$10,IF(Y619="TIPO II",'BASE LIQUIDACION REDEBAN 2025'!$B$11,IF(Y619="TIPO III",'BASE LIQUIDACION REDEBAN 2025'!$B$12,'BASE LIQUIDACION REDEBAN 2025'!$B$13))))</f>
        <v>75096.394270399993</v>
      </c>
      <c r="AF619" s="86">
        <f t="shared" si="9"/>
        <v>65960.072302</v>
      </c>
      <c r="AG619" s="141"/>
      <c r="AH619" s="141"/>
    </row>
    <row r="620" spans="1:34" s="78" customFormat="1" ht="13.15">
      <c r="A620" s="8" t="s">
        <v>98</v>
      </c>
      <c r="B620" s="94" t="str">
        <f>VLOOKUP(A620,'CENTRO DE COSTOS'!A:D,4,FALSE)</f>
        <v>MIGUEL JULIÁN HERNÁNDEZ GUARÍN</v>
      </c>
      <c r="C620" s="94" t="str">
        <f>VLOOKUP(A620,'CENTRO DE COSTOS'!A:D,2,FALSE)</f>
        <v>0004-0008</v>
      </c>
      <c r="D620" s="8">
        <v>15238</v>
      </c>
      <c r="E620" s="8">
        <v>2736065</v>
      </c>
      <c r="F620" s="8">
        <v>23374</v>
      </c>
      <c r="G620" s="94" t="s">
        <v>1977</v>
      </c>
      <c r="H620" s="8" t="s">
        <v>406</v>
      </c>
      <c r="I620" s="8" t="s">
        <v>1524</v>
      </c>
      <c r="J620" s="8" t="s">
        <v>3970</v>
      </c>
      <c r="K620" s="8" t="s">
        <v>160</v>
      </c>
      <c r="L620" s="8" t="s">
        <v>3971</v>
      </c>
      <c r="M620" s="183">
        <v>45912.736805555563</v>
      </c>
      <c r="N620" s="183">
        <v>45915.576388888891</v>
      </c>
      <c r="O620" s="94" t="s">
        <v>1324</v>
      </c>
      <c r="P620" s="8" t="s">
        <v>1325</v>
      </c>
      <c r="Q620" s="8" t="s">
        <v>1351</v>
      </c>
      <c r="R620" s="8" t="s">
        <v>1689</v>
      </c>
      <c r="S620" s="94"/>
      <c r="T620" s="90"/>
      <c r="U620" s="8" t="s">
        <v>1328</v>
      </c>
      <c r="V620" s="8" t="s">
        <v>3972</v>
      </c>
      <c r="W620" s="8" t="s">
        <v>165</v>
      </c>
      <c r="X620" s="8" t="s">
        <v>3973</v>
      </c>
      <c r="Y620" s="8" t="s">
        <v>28</v>
      </c>
      <c r="Z620" s="8" t="s">
        <v>177</v>
      </c>
      <c r="AA620" s="8" t="s">
        <v>411</v>
      </c>
      <c r="AB620" s="8">
        <v>1</v>
      </c>
      <c r="AC620" s="8">
        <v>0</v>
      </c>
      <c r="AD620" s="86">
        <f>IF(W620="SOPORTE_TELEFÓNICO",'BASE LIQUIDACION REDEBAN 2025'!$B$19,IF(W620="ENVÍO",'BASE LIQUIDACION REDEBAN 2025'!$C$2,IF(Y620="TIPO I",'BASE LIQUIDACION REDEBAN 2025'!$C$2,IF(Y620="TIPO II",'BASE LIQUIDACION REDEBAN 2025'!$C$3,IF(Y620="TIPO III",'BASE LIQUIDACION REDEBAN 2025'!$C$4,IF(Y620="TIPO IV",'BASE LIQUIDACION REDEBAN 2025'!$C$5,IF(Z620="AEREO",'BASE LIQUIDACION REDEBAN 2025'!$B$6,'BASE LIQUIDACION REDEBAN 2025'!$C$5)))))))</f>
        <v>144967.87232000002</v>
      </c>
      <c r="AE620" s="86">
        <f>IF(OR(W620="SOPORTE_TELEFÓNICO",W620="ENVÍO"),0,IF(Y620="TIPO I",'BASE LIQUIDACION REDEBAN 2025'!$B$10,IF(Y620="TIPO II",'BASE LIQUIDACION REDEBAN 2025'!$B$11,IF(Y620="TIPO III",'BASE LIQUIDACION REDEBAN 2025'!$B$12,'BASE LIQUIDACION REDEBAN 2025'!$B$13))))</f>
        <v>140395.6348884</v>
      </c>
      <c r="AF620" s="86">
        <f t="shared" si="9"/>
        <v>144967.87232000002</v>
      </c>
      <c r="AG620" s="141"/>
      <c r="AH620" s="141"/>
    </row>
    <row r="621" spans="1:34" s="78" customFormat="1" ht="13.15">
      <c r="A621" s="8" t="s">
        <v>97</v>
      </c>
      <c r="B621" s="94" t="str">
        <f>VLOOKUP(A621,'CENTRO DE COSTOS'!A:D,4,FALSE)</f>
        <v>JOSE MAURICIO HERNANDEZ ROJAS</v>
      </c>
      <c r="C621" s="94" t="str">
        <f>VLOOKUP(A621,'CENTRO DE COSTOS'!A:D,2,FALSE)</f>
        <v>0004-0001</v>
      </c>
      <c r="D621" s="8">
        <v>70713</v>
      </c>
      <c r="E621" s="8">
        <v>2736206</v>
      </c>
      <c r="F621" s="8">
        <v>43636</v>
      </c>
      <c r="G621" s="94" t="s">
        <v>1977</v>
      </c>
      <c r="H621" s="8" t="s">
        <v>333</v>
      </c>
      <c r="I621" s="8" t="s">
        <v>3974</v>
      </c>
      <c r="J621" s="8" t="s">
        <v>3975</v>
      </c>
      <c r="K621" s="8" t="s">
        <v>160</v>
      </c>
      <c r="L621" s="8" t="s">
        <v>3976</v>
      </c>
      <c r="M621" s="183">
        <v>45912.705555555563</v>
      </c>
      <c r="N621" s="183">
        <v>45915.57916666667</v>
      </c>
      <c r="O621" s="94" t="s">
        <v>1324</v>
      </c>
      <c r="P621" s="8" t="s">
        <v>1333</v>
      </c>
      <c r="Q621" s="8" t="s">
        <v>1368</v>
      </c>
      <c r="R621" s="8" t="s">
        <v>1369</v>
      </c>
      <c r="S621" s="94"/>
      <c r="T621" s="90"/>
      <c r="U621" s="8" t="s">
        <v>1328</v>
      </c>
      <c r="V621" s="8" t="s">
        <v>3977</v>
      </c>
      <c r="W621" s="8" t="s">
        <v>165</v>
      </c>
      <c r="X621" s="8" t="s">
        <v>3978</v>
      </c>
      <c r="Y621" s="8" t="s">
        <v>28</v>
      </c>
      <c r="Z621" s="8" t="s">
        <v>177</v>
      </c>
      <c r="AA621" s="8" t="s">
        <v>1447</v>
      </c>
      <c r="AB621" s="8">
        <v>1</v>
      </c>
      <c r="AC621" s="8">
        <v>0</v>
      </c>
      <c r="AD621" s="86">
        <f>IF(W621="SOPORTE_TELEFÓNICO",'BASE LIQUIDACION REDEBAN 2025'!$B$19,IF(W621="ENVÍO",'BASE LIQUIDACION REDEBAN 2025'!$C$2,IF(Y621="TIPO I",'BASE LIQUIDACION REDEBAN 2025'!$C$2,IF(Y621="TIPO II",'BASE LIQUIDACION REDEBAN 2025'!$C$3,IF(Y621="TIPO III",'BASE LIQUIDACION REDEBAN 2025'!$C$4,IF(Y621="TIPO IV",'BASE LIQUIDACION REDEBAN 2025'!$C$5,IF(Z621="AEREO",'BASE LIQUIDACION REDEBAN 2025'!$B$6,'BASE LIQUIDACION REDEBAN 2025'!$C$5)))))))</f>
        <v>144967.87232000002</v>
      </c>
      <c r="AE621" s="86">
        <f>IF(OR(W621="SOPORTE_TELEFÓNICO",W621="ENVÍO"),0,IF(Y621="TIPO I",'BASE LIQUIDACION REDEBAN 2025'!$B$10,IF(Y621="TIPO II",'BASE LIQUIDACION REDEBAN 2025'!$B$11,IF(Y621="TIPO III",'BASE LIQUIDACION REDEBAN 2025'!$B$12,'BASE LIQUIDACION REDEBAN 2025'!$B$13))))</f>
        <v>140395.6348884</v>
      </c>
      <c r="AF621" s="86">
        <f t="shared" si="9"/>
        <v>144967.87232000002</v>
      </c>
      <c r="AG621" s="141"/>
      <c r="AH621" s="141"/>
    </row>
    <row r="622" spans="1:34" s="78" customFormat="1" ht="13.15">
      <c r="A622" s="8" t="s">
        <v>68</v>
      </c>
      <c r="B622" s="94" t="str">
        <f>VLOOKUP(A622,'CENTRO DE COSTOS'!A:D,4,FALSE)</f>
        <v>WILLIAM ASDRUBAL ROZO ROZO</v>
      </c>
      <c r="C622" s="94" t="str">
        <f>VLOOKUP(A622,'CENTRO DE COSTOS'!A:D,2,FALSE)</f>
        <v>0004-0004</v>
      </c>
      <c r="D622" s="8">
        <v>25286</v>
      </c>
      <c r="E622" s="8">
        <v>2735827</v>
      </c>
      <c r="F622" s="8">
        <v>54140</v>
      </c>
      <c r="G622" s="94" t="s">
        <v>1977</v>
      </c>
      <c r="H622" s="8" t="s">
        <v>417</v>
      </c>
      <c r="I622" s="8" t="s">
        <v>1461</v>
      </c>
      <c r="J622" s="8" t="s">
        <v>3979</v>
      </c>
      <c r="K622" s="8" t="s">
        <v>160</v>
      </c>
      <c r="L622" s="8" t="s">
        <v>3980</v>
      </c>
      <c r="M622" s="183">
        <v>45912.68472222222</v>
      </c>
      <c r="N622" s="183">
        <v>45913.527777777781</v>
      </c>
      <c r="O622" s="94" t="s">
        <v>1324</v>
      </c>
      <c r="P622" s="8" t="s">
        <v>1333</v>
      </c>
      <c r="Q622" s="8" t="s">
        <v>1340</v>
      </c>
      <c r="R622" s="8" t="s">
        <v>1341</v>
      </c>
      <c r="S622" s="94"/>
      <c r="T622" s="90"/>
      <c r="U622" s="8" t="s">
        <v>1328</v>
      </c>
      <c r="V622" s="8" t="s">
        <v>3981</v>
      </c>
      <c r="W622" s="8" t="s">
        <v>165</v>
      </c>
      <c r="X622" s="8" t="s">
        <v>3982</v>
      </c>
      <c r="Y622" s="8" t="s">
        <v>28</v>
      </c>
      <c r="Z622" s="8" t="s">
        <v>177</v>
      </c>
      <c r="AA622" s="8" t="s">
        <v>561</v>
      </c>
      <c r="AB622" s="8">
        <v>1</v>
      </c>
      <c r="AC622" s="8">
        <v>0</v>
      </c>
      <c r="AD622" s="86">
        <f>IF(W622="SOPORTE_TELEFÓNICO",'BASE LIQUIDACION REDEBAN 2025'!$B$19,IF(W622="ENVÍO",'BASE LIQUIDACION REDEBAN 2025'!$C$2,IF(Y622="TIPO I",'BASE LIQUIDACION REDEBAN 2025'!$C$2,IF(Y622="TIPO II",'BASE LIQUIDACION REDEBAN 2025'!$C$3,IF(Y622="TIPO III",'BASE LIQUIDACION REDEBAN 2025'!$C$4,IF(Y622="TIPO IV",'BASE LIQUIDACION REDEBAN 2025'!$C$5,IF(Z622="AEREO",'BASE LIQUIDACION REDEBAN 2025'!$B$6,'BASE LIQUIDACION REDEBAN 2025'!$C$5)))))))</f>
        <v>144967.87232000002</v>
      </c>
      <c r="AE622" s="86">
        <f>IF(OR(W622="SOPORTE_TELEFÓNICO",W622="ENVÍO"),0,IF(Y622="TIPO I",'BASE LIQUIDACION REDEBAN 2025'!$B$10,IF(Y622="TIPO II",'BASE LIQUIDACION REDEBAN 2025'!$B$11,IF(Y622="TIPO III",'BASE LIQUIDACION REDEBAN 2025'!$B$12,'BASE LIQUIDACION REDEBAN 2025'!$B$13))))</f>
        <v>140395.6348884</v>
      </c>
      <c r="AF622" s="86">
        <f t="shared" si="9"/>
        <v>144967.87232000002</v>
      </c>
      <c r="AG622" s="141"/>
      <c r="AH622" s="141"/>
    </row>
    <row r="623" spans="1:34" s="78" customFormat="1" ht="13.15">
      <c r="A623" s="8" t="s">
        <v>81</v>
      </c>
      <c r="B623" s="94" t="str">
        <f>VLOOKUP(A623,'CENTRO DE COSTOS'!A:D,4,FALSE)</f>
        <v>MIGUEL JULIÁN HERNÁNDEZ GUARÍN</v>
      </c>
      <c r="C623" s="94" t="str">
        <f>VLOOKUP(A623,'CENTRO DE COSTOS'!A:D,2,FALSE)</f>
        <v>0004-0008</v>
      </c>
      <c r="D623" s="8">
        <v>54405</v>
      </c>
      <c r="E623" s="8">
        <v>2735729</v>
      </c>
      <c r="F623" s="8">
        <v>44788</v>
      </c>
      <c r="G623" s="94" t="s">
        <v>1977</v>
      </c>
      <c r="H623" s="8" t="s">
        <v>296</v>
      </c>
      <c r="I623" s="8" t="s">
        <v>1126</v>
      </c>
      <c r="J623" s="8" t="s">
        <v>3983</v>
      </c>
      <c r="K623" s="8" t="s">
        <v>160</v>
      </c>
      <c r="L623" s="8" t="s">
        <v>3984</v>
      </c>
      <c r="M623" s="183">
        <v>45912.676388888889</v>
      </c>
      <c r="N623" s="183">
        <v>45913.424305555563</v>
      </c>
      <c r="O623" s="94" t="s">
        <v>1324</v>
      </c>
      <c r="P623" s="8" t="s">
        <v>1333</v>
      </c>
      <c r="Q623" s="8" t="s">
        <v>1326</v>
      </c>
      <c r="R623" s="8" t="s">
        <v>1341</v>
      </c>
      <c r="S623" s="94"/>
      <c r="T623" s="90"/>
      <c r="U623" s="8" t="s">
        <v>1328</v>
      </c>
      <c r="V623" s="8" t="s">
        <v>3985</v>
      </c>
      <c r="W623" s="8" t="s">
        <v>165</v>
      </c>
      <c r="X623" s="8" t="s">
        <v>3986</v>
      </c>
      <c r="Y623" s="8" t="s">
        <v>25</v>
      </c>
      <c r="Z623" s="8" t="s">
        <v>177</v>
      </c>
      <c r="AA623" s="8" t="s">
        <v>466</v>
      </c>
      <c r="AB623" s="8">
        <v>1</v>
      </c>
      <c r="AC623" s="8">
        <v>0</v>
      </c>
      <c r="AD623" s="86">
        <f>IF(W623="SOPORTE_TELEFÓNICO",'BASE LIQUIDACION REDEBAN 2025'!$B$19,IF(W623="ENVÍO",'BASE LIQUIDACION REDEBAN 2025'!$C$2,IF(Y623="TIPO I",'BASE LIQUIDACION REDEBAN 2025'!$C$2,IF(Y623="TIPO II",'BASE LIQUIDACION REDEBAN 2025'!$C$3,IF(Y623="TIPO III",'BASE LIQUIDACION REDEBAN 2025'!$C$4,IF(Y623="TIPO IV",'BASE LIQUIDACION REDEBAN 2025'!$C$5,IF(Z623="AEREO",'BASE LIQUIDACION REDEBAN 2025'!$B$6,'BASE LIQUIDACION REDEBAN 2025'!$C$5)))))))</f>
        <v>65960.072302</v>
      </c>
      <c r="AE623" s="86">
        <f>IF(OR(W623="SOPORTE_TELEFÓNICO",W623="ENVÍO"),0,IF(Y623="TIPO I",'BASE LIQUIDACION REDEBAN 2025'!$B$10,IF(Y623="TIPO II",'BASE LIQUIDACION REDEBAN 2025'!$B$11,IF(Y623="TIPO III",'BASE LIQUIDACION REDEBAN 2025'!$B$12,'BASE LIQUIDACION REDEBAN 2025'!$B$13))))</f>
        <v>75096.394270399993</v>
      </c>
      <c r="AF623" s="86">
        <f t="shared" si="9"/>
        <v>65960.072302</v>
      </c>
      <c r="AG623" s="141"/>
      <c r="AH623" s="141"/>
    </row>
    <row r="624" spans="1:34" s="78" customFormat="1" ht="13.15">
      <c r="A624" s="8" t="s">
        <v>93</v>
      </c>
      <c r="B624" s="94" t="str">
        <f>VLOOKUP(A624,'CENTRO DE COSTOS'!A:D,4,FALSE)</f>
        <v>DIEGO FERNANDO HENAO CARDONA</v>
      </c>
      <c r="C624" s="94" t="str">
        <f>VLOOKUP(A624,'CENTRO DE COSTOS'!A:D,2,FALSE)</f>
        <v>0004-0003</v>
      </c>
      <c r="D624" s="8">
        <v>86320</v>
      </c>
      <c r="E624" s="8">
        <v>2735583</v>
      </c>
      <c r="F624" s="8">
        <v>35507</v>
      </c>
      <c r="G624" s="94" t="s">
        <v>1977</v>
      </c>
      <c r="H624" s="8" t="s">
        <v>239</v>
      </c>
      <c r="I624" s="8" t="s">
        <v>3987</v>
      </c>
      <c r="J624" s="8" t="s">
        <v>3988</v>
      </c>
      <c r="K624" s="8" t="s">
        <v>160</v>
      </c>
      <c r="L624" s="8" t="s">
        <v>3989</v>
      </c>
      <c r="M624" s="183">
        <v>45912.675000000003</v>
      </c>
      <c r="N624" s="183">
        <v>45917.45416666667</v>
      </c>
      <c r="O624" s="94" t="s">
        <v>1324</v>
      </c>
      <c r="P624" s="8" t="s">
        <v>1333</v>
      </c>
      <c r="Q624" s="8" t="s">
        <v>1423</v>
      </c>
      <c r="R624" s="8" t="s">
        <v>1341</v>
      </c>
      <c r="S624" s="94"/>
      <c r="T624" s="90"/>
      <c r="U624" s="8" t="s">
        <v>1328</v>
      </c>
      <c r="V624" s="8" t="s">
        <v>3990</v>
      </c>
      <c r="W624" s="8" t="s">
        <v>165</v>
      </c>
      <c r="X624" s="8" t="s">
        <v>3991</v>
      </c>
      <c r="Y624" s="8" t="s">
        <v>32</v>
      </c>
      <c r="Z624" s="8" t="s">
        <v>177</v>
      </c>
      <c r="AA624" s="8" t="s">
        <v>2014</v>
      </c>
      <c r="AB624" s="8">
        <v>1</v>
      </c>
      <c r="AC624" s="8">
        <v>0</v>
      </c>
      <c r="AD624" s="86">
        <f>IF(W624="SOPORTE_TELEFÓNICO",'BASE LIQUIDACION REDEBAN 2025'!$B$19,IF(W624="ENVÍO",'BASE LIQUIDACION REDEBAN 2025'!$C$2,IF(Y624="TIPO I",'BASE LIQUIDACION REDEBAN 2025'!$C$2,IF(Y624="TIPO II",'BASE LIQUIDACION REDEBAN 2025'!$C$3,IF(Y624="TIPO III",'BASE LIQUIDACION REDEBAN 2025'!$C$4,IF(Y624="TIPO IV",'BASE LIQUIDACION REDEBAN 2025'!$C$5,IF(Z624="AEREO",'BASE LIQUIDACION REDEBAN 2025'!$B$6,'BASE LIQUIDACION REDEBAN 2025'!$C$5)))))))</f>
        <v>479588.87655000004</v>
      </c>
      <c r="AE624" s="86">
        <f>IF(OR(W624="SOPORTE_TELEFÓNICO",W624="ENVÍO"),0,IF(Y624="TIPO I",'BASE LIQUIDACION REDEBAN 2025'!$B$10,IF(Y624="TIPO II",'BASE LIQUIDACION REDEBAN 2025'!$B$11,IF(Y624="TIPO III",'BASE LIQUIDACION REDEBAN 2025'!$B$12,'BASE LIQUIDACION REDEBAN 2025'!$B$13))))</f>
        <v>196536.5258152</v>
      </c>
      <c r="AF624" s="86">
        <f t="shared" si="9"/>
        <v>479588.87655000004</v>
      </c>
      <c r="AG624" s="141"/>
      <c r="AH624" s="141"/>
    </row>
    <row r="625" spans="1:34" s="78" customFormat="1" ht="13.15">
      <c r="A625" s="8" t="s">
        <v>94</v>
      </c>
      <c r="B625" s="94" t="str">
        <f>VLOOKUP(A625,'CENTRO DE COSTOS'!A:D,4,FALSE)</f>
        <v>DIEGO FERNANDO HENAO CARDONA</v>
      </c>
      <c r="C625" s="94" t="str">
        <f>VLOOKUP(A625,'CENTRO DE COSTOS'!A:D,2,FALSE)</f>
        <v>0004-0002</v>
      </c>
      <c r="D625" s="8">
        <v>66170</v>
      </c>
      <c r="E625" s="8">
        <v>2735550</v>
      </c>
      <c r="F625" s="8">
        <v>76891</v>
      </c>
      <c r="G625" s="94" t="s">
        <v>1977</v>
      </c>
      <c r="H625" s="8" t="s">
        <v>186</v>
      </c>
      <c r="I625" s="8" t="s">
        <v>1793</v>
      </c>
      <c r="J625" s="8" t="s">
        <v>3992</v>
      </c>
      <c r="K625" s="8" t="s">
        <v>160</v>
      </c>
      <c r="L625" s="8" t="s">
        <v>3993</v>
      </c>
      <c r="M625" s="183">
        <v>45912.665972222218</v>
      </c>
      <c r="N625" s="183">
        <v>45913.412499999999</v>
      </c>
      <c r="O625" s="94" t="s">
        <v>1324</v>
      </c>
      <c r="P625" s="8" t="s">
        <v>1333</v>
      </c>
      <c r="Q625" s="8" t="s">
        <v>1326</v>
      </c>
      <c r="R625" s="8" t="s">
        <v>1381</v>
      </c>
      <c r="S625" s="94"/>
      <c r="T625" s="90"/>
      <c r="U625" s="8" t="s">
        <v>1328</v>
      </c>
      <c r="V625" s="8" t="s">
        <v>3994</v>
      </c>
      <c r="W625" s="8" t="s">
        <v>165</v>
      </c>
      <c r="X625" s="8" t="s">
        <v>3995</v>
      </c>
      <c r="Y625" s="8" t="s">
        <v>25</v>
      </c>
      <c r="Z625" s="8" t="s">
        <v>177</v>
      </c>
      <c r="AA625" s="8" t="s">
        <v>191</v>
      </c>
      <c r="AB625" s="8">
        <v>1</v>
      </c>
      <c r="AC625" s="8">
        <v>0</v>
      </c>
      <c r="AD625" s="86">
        <f>IF(W625="SOPORTE_TELEFÓNICO",'BASE LIQUIDACION REDEBAN 2025'!$B$19,IF(W625="ENVÍO",'BASE LIQUIDACION REDEBAN 2025'!$C$2,IF(Y625="TIPO I",'BASE LIQUIDACION REDEBAN 2025'!$C$2,IF(Y625="TIPO II",'BASE LIQUIDACION REDEBAN 2025'!$C$3,IF(Y625="TIPO III",'BASE LIQUIDACION REDEBAN 2025'!$C$4,IF(Y625="TIPO IV",'BASE LIQUIDACION REDEBAN 2025'!$C$5,IF(Z625="AEREO",'BASE LIQUIDACION REDEBAN 2025'!$B$6,'BASE LIQUIDACION REDEBAN 2025'!$C$5)))))))</f>
        <v>65960.072302</v>
      </c>
      <c r="AE625" s="86">
        <f>IF(OR(W625="SOPORTE_TELEFÓNICO",W625="ENVÍO"),0,IF(Y625="TIPO I",'BASE LIQUIDACION REDEBAN 2025'!$B$10,IF(Y625="TIPO II",'BASE LIQUIDACION REDEBAN 2025'!$B$11,IF(Y625="TIPO III",'BASE LIQUIDACION REDEBAN 2025'!$B$12,'BASE LIQUIDACION REDEBAN 2025'!$B$13))))</f>
        <v>75096.394270399993</v>
      </c>
      <c r="AF625" s="86">
        <f t="shared" si="9"/>
        <v>65960.072302</v>
      </c>
      <c r="AG625" s="141"/>
      <c r="AH625" s="141"/>
    </row>
    <row r="626" spans="1:34" s="78" customFormat="1" ht="13.15">
      <c r="A626" s="8" t="s">
        <v>90</v>
      </c>
      <c r="B626" s="94" t="str">
        <f>VLOOKUP(A626,'CENTRO DE COSTOS'!A:D,4,FALSE)</f>
        <v>JUAN SEBASTIÁN RÍOS CASTRILLÓN</v>
      </c>
      <c r="C626" s="94" t="str">
        <f>VLOOKUP(A626,'CENTRO DE COSTOS'!A:D,2,FALSE)</f>
        <v>0004-0005</v>
      </c>
      <c r="D626" s="8">
        <v>5001</v>
      </c>
      <c r="E626" s="8">
        <v>2735610</v>
      </c>
      <c r="F626" s="8">
        <v>22575</v>
      </c>
      <c r="G626" s="94" t="s">
        <v>1977</v>
      </c>
      <c r="H626" s="8" t="s">
        <v>249</v>
      </c>
      <c r="I626" s="8" t="s">
        <v>90</v>
      </c>
      <c r="J626" s="8" t="s">
        <v>3756</v>
      </c>
      <c r="K626" s="8" t="s">
        <v>160</v>
      </c>
      <c r="L626" s="8" t="s">
        <v>3996</v>
      </c>
      <c r="M626" s="183">
        <v>45912.657638888893</v>
      </c>
      <c r="N626" s="183">
        <v>45913.446527777778</v>
      </c>
      <c r="O626" s="94" t="s">
        <v>1324</v>
      </c>
      <c r="P626" s="8" t="s">
        <v>1333</v>
      </c>
      <c r="Q626" s="8" t="s">
        <v>1334</v>
      </c>
      <c r="R626" s="8" t="s">
        <v>1341</v>
      </c>
      <c r="S626" s="94"/>
      <c r="T626" s="90"/>
      <c r="U626" s="8" t="s">
        <v>1328</v>
      </c>
      <c r="V626" s="8" t="s">
        <v>3997</v>
      </c>
      <c r="W626" s="8" t="s">
        <v>165</v>
      </c>
      <c r="X626" s="8" t="s">
        <v>3998</v>
      </c>
      <c r="Y626" s="8" t="s">
        <v>25</v>
      </c>
      <c r="Z626" s="8" t="s">
        <v>177</v>
      </c>
      <c r="AA626" s="8" t="s">
        <v>374</v>
      </c>
      <c r="AB626" s="8">
        <v>1</v>
      </c>
      <c r="AC626" s="8">
        <v>0</v>
      </c>
      <c r="AD626" s="86">
        <f>IF(W626="SOPORTE_TELEFÓNICO",'BASE LIQUIDACION REDEBAN 2025'!$B$19,IF(W626="ENVÍO",'BASE LIQUIDACION REDEBAN 2025'!$C$2,IF(Y626="TIPO I",'BASE LIQUIDACION REDEBAN 2025'!$C$2,IF(Y626="TIPO II",'BASE LIQUIDACION REDEBAN 2025'!$C$3,IF(Y626="TIPO III",'BASE LIQUIDACION REDEBAN 2025'!$C$4,IF(Y626="TIPO IV",'BASE LIQUIDACION REDEBAN 2025'!$C$5,IF(Z626="AEREO",'BASE LIQUIDACION REDEBAN 2025'!$B$6,'BASE LIQUIDACION REDEBAN 2025'!$C$5)))))))</f>
        <v>65960.072302</v>
      </c>
      <c r="AE626" s="86">
        <f>IF(OR(W626="SOPORTE_TELEFÓNICO",W626="ENVÍO"),0,IF(Y626="TIPO I",'BASE LIQUIDACION REDEBAN 2025'!$B$10,IF(Y626="TIPO II",'BASE LIQUIDACION REDEBAN 2025'!$B$11,IF(Y626="TIPO III",'BASE LIQUIDACION REDEBAN 2025'!$B$12,'BASE LIQUIDACION REDEBAN 2025'!$B$13))))</f>
        <v>75096.394270399993</v>
      </c>
      <c r="AF626" s="86">
        <f t="shared" si="9"/>
        <v>65960.072302</v>
      </c>
      <c r="AG626" s="141"/>
      <c r="AH626" s="141"/>
    </row>
    <row r="627" spans="1:34" s="78" customFormat="1" ht="13.15">
      <c r="A627" s="8" t="s">
        <v>64</v>
      </c>
      <c r="B627" s="94" t="str">
        <f>VLOOKUP(A627,'CENTRO DE COSTOS'!A:D,4,FALSE)</f>
        <v>JOSE MAURICIO HERNANDEZ ROJAS</v>
      </c>
      <c r="C627" s="94" t="str">
        <f>VLOOKUP(A627,'CENTRO DE COSTOS'!A:D,2,FALSE)</f>
        <v>0004-0001</v>
      </c>
      <c r="D627" s="8">
        <v>47605</v>
      </c>
      <c r="E627" s="8">
        <v>2735281</v>
      </c>
      <c r="F627" s="8">
        <v>60193</v>
      </c>
      <c r="G627" s="94" t="s">
        <v>1977</v>
      </c>
      <c r="H627" s="8" t="s">
        <v>438</v>
      </c>
      <c r="I627" s="8" t="s">
        <v>3999</v>
      </c>
      <c r="J627" s="8" t="s">
        <v>4000</v>
      </c>
      <c r="K627" s="8" t="s">
        <v>160</v>
      </c>
      <c r="L627" s="8" t="s">
        <v>4001</v>
      </c>
      <c r="M627" s="183">
        <v>45912.645833333343</v>
      </c>
      <c r="N627" s="183">
        <v>45913.426388888889</v>
      </c>
      <c r="O627" s="94" t="s">
        <v>1324</v>
      </c>
      <c r="P627" s="8" t="s">
        <v>1333</v>
      </c>
      <c r="Q627" s="8" t="s">
        <v>1375</v>
      </c>
      <c r="R627" s="8" t="s">
        <v>1393</v>
      </c>
      <c r="S627" s="94"/>
      <c r="T627" s="143"/>
      <c r="U627" s="8" t="s">
        <v>1328</v>
      </c>
      <c r="V627" s="8" t="s">
        <v>4002</v>
      </c>
      <c r="W627" s="8" t="s">
        <v>165</v>
      </c>
      <c r="X627" s="8" t="s">
        <v>4003</v>
      </c>
      <c r="Y627" s="8" t="s">
        <v>30</v>
      </c>
      <c r="Z627" s="8" t="s">
        <v>177</v>
      </c>
      <c r="AA627" s="8" t="s">
        <v>1824</v>
      </c>
      <c r="AB627" s="8">
        <v>1</v>
      </c>
      <c r="AC627" s="8">
        <v>0</v>
      </c>
      <c r="AD627" s="86">
        <f>IF(W627="SOPORTE_TELEFÓNICO",'BASE LIQUIDACION REDEBAN 2025'!$B$19,IF(W627="ENVÍO",'BASE LIQUIDACION REDEBAN 2025'!$C$2,IF(Y627="TIPO I",'BASE LIQUIDACION REDEBAN 2025'!$C$2,IF(Y627="TIPO II",'BASE LIQUIDACION REDEBAN 2025'!$C$3,IF(Y627="TIPO III",'BASE LIQUIDACION REDEBAN 2025'!$C$4,IF(Y627="TIPO IV",'BASE LIQUIDACION REDEBAN 2025'!$C$5,IF(Z627="AEREO",'BASE LIQUIDACION REDEBAN 2025'!$B$6,'BASE LIQUIDACION REDEBAN 2025'!$C$5)))))))</f>
        <v>275728.78077800001</v>
      </c>
      <c r="AE627" s="86">
        <f>IF(OR(W627="SOPORTE_TELEFÓNICO",W627="ENVÍO"),0,IF(Y627="TIPO I",'BASE LIQUIDACION REDEBAN 2025'!$B$10,IF(Y627="TIPO II",'BASE LIQUIDACION REDEBAN 2025'!$B$11,IF(Y627="TIPO III",'BASE LIQUIDACION REDEBAN 2025'!$B$12,'BASE LIQUIDACION REDEBAN 2025'!$B$13))))</f>
        <v>196536.5258152</v>
      </c>
      <c r="AF627" s="86">
        <f t="shared" si="9"/>
        <v>275728.78077800001</v>
      </c>
      <c r="AG627" s="141"/>
      <c r="AH627" s="141"/>
    </row>
    <row r="628" spans="1:34" s="78" customFormat="1" ht="13.15">
      <c r="A628" s="8" t="s">
        <v>92</v>
      </c>
      <c r="B628" s="94" t="str">
        <f>VLOOKUP(A628,'CENTRO DE COSTOS'!A:D,4,FALSE)</f>
        <v>KEVIN ALEXIS CORZO BUSTOS</v>
      </c>
      <c r="C628" s="94" t="str">
        <f>VLOOKUP(A628,'CENTRO DE COSTOS'!A:D,2,FALSE)</f>
        <v>0004-0007</v>
      </c>
      <c r="D628" s="8">
        <v>41001</v>
      </c>
      <c r="E628" s="8">
        <v>2735367</v>
      </c>
      <c r="F628" s="8">
        <v>66967</v>
      </c>
      <c r="G628" s="94" t="s">
        <v>1977</v>
      </c>
      <c r="H628" s="8" t="s">
        <v>430</v>
      </c>
      <c r="I628" s="8" t="s">
        <v>92</v>
      </c>
      <c r="J628" s="8" t="s">
        <v>4004</v>
      </c>
      <c r="K628" s="8" t="s">
        <v>160</v>
      </c>
      <c r="L628" s="8" t="s">
        <v>4005</v>
      </c>
      <c r="M628" s="183">
        <v>45912.644444444442</v>
      </c>
      <c r="N628" s="183">
        <v>45913.495833333327</v>
      </c>
      <c r="O628" s="94" t="s">
        <v>1324</v>
      </c>
      <c r="P628" s="8" t="s">
        <v>1333</v>
      </c>
      <c r="Q628" s="8" t="s">
        <v>1375</v>
      </c>
      <c r="R628" s="8" t="s">
        <v>1393</v>
      </c>
      <c r="S628" s="94"/>
      <c r="T628" s="90"/>
      <c r="U628" s="8" t="s">
        <v>1328</v>
      </c>
      <c r="V628" s="8" t="s">
        <v>4006</v>
      </c>
      <c r="W628" s="8" t="s">
        <v>165</v>
      </c>
      <c r="X628" s="8" t="s">
        <v>4007</v>
      </c>
      <c r="Y628" s="8" t="s">
        <v>25</v>
      </c>
      <c r="Z628" s="8" t="s">
        <v>177</v>
      </c>
      <c r="AA628" s="8" t="s">
        <v>436</v>
      </c>
      <c r="AB628" s="8">
        <v>1</v>
      </c>
      <c r="AC628" s="8">
        <v>0</v>
      </c>
      <c r="AD628" s="86">
        <f>IF(W628="SOPORTE_TELEFÓNICO",'BASE LIQUIDACION REDEBAN 2025'!$B$19,IF(W628="ENVÍO",'BASE LIQUIDACION REDEBAN 2025'!$C$2,IF(Y628="TIPO I",'BASE LIQUIDACION REDEBAN 2025'!$C$2,IF(Y628="TIPO II",'BASE LIQUIDACION REDEBAN 2025'!$C$3,IF(Y628="TIPO III",'BASE LIQUIDACION REDEBAN 2025'!$C$4,IF(Y628="TIPO IV",'BASE LIQUIDACION REDEBAN 2025'!$C$5,IF(Z628="AEREO",'BASE LIQUIDACION REDEBAN 2025'!$B$6,'BASE LIQUIDACION REDEBAN 2025'!$C$5)))))))</f>
        <v>65960.072302</v>
      </c>
      <c r="AE628" s="86">
        <f>IF(OR(W628="SOPORTE_TELEFÓNICO",W628="ENVÍO"),0,IF(Y628="TIPO I",'BASE LIQUIDACION REDEBAN 2025'!$B$10,IF(Y628="TIPO II",'BASE LIQUIDACION REDEBAN 2025'!$B$11,IF(Y628="TIPO III",'BASE LIQUIDACION REDEBAN 2025'!$B$12,'BASE LIQUIDACION REDEBAN 2025'!$B$13))))</f>
        <v>75096.394270399993</v>
      </c>
      <c r="AF628" s="86">
        <f t="shared" si="9"/>
        <v>65960.072302</v>
      </c>
      <c r="AG628" s="141"/>
      <c r="AH628" s="141"/>
    </row>
    <row r="629" spans="1:34" s="78" customFormat="1" ht="13.15">
      <c r="A629" s="8" t="s">
        <v>72</v>
      </c>
      <c r="B629" s="94" t="str">
        <f>VLOOKUP(A629,'CENTRO DE COSTOS'!A:D,4,FALSE)</f>
        <v>MIGUEL JULIÁN HERNÁNDEZ GUARÍN</v>
      </c>
      <c r="C629" s="94" t="str">
        <f>VLOOKUP(A629,'CENTRO DE COSTOS'!A:D,2,FALSE)</f>
        <v>0004-0008</v>
      </c>
      <c r="D629" s="8">
        <v>68679</v>
      </c>
      <c r="E629" s="8">
        <v>2735246</v>
      </c>
      <c r="F629" s="8">
        <v>76164</v>
      </c>
      <c r="G629" s="94" t="s">
        <v>1977</v>
      </c>
      <c r="H629" s="8" t="s">
        <v>224</v>
      </c>
      <c r="I629" s="8" t="s">
        <v>225</v>
      </c>
      <c r="J629" s="8" t="s">
        <v>4008</v>
      </c>
      <c r="K629" s="8" t="s">
        <v>160</v>
      </c>
      <c r="L629" s="8" t="s">
        <v>4009</v>
      </c>
      <c r="M629" s="183">
        <v>45912.636111111111</v>
      </c>
      <c r="N629" s="183">
        <v>45916.493055555547</v>
      </c>
      <c r="O629" s="94" t="s">
        <v>1324</v>
      </c>
      <c r="P629" s="8" t="s">
        <v>1333</v>
      </c>
      <c r="Q629" s="8" t="s">
        <v>1375</v>
      </c>
      <c r="R629" s="8" t="s">
        <v>1444</v>
      </c>
      <c r="S629" s="94"/>
      <c r="T629" s="90"/>
      <c r="U629" s="8" t="s">
        <v>1328</v>
      </c>
      <c r="V629" s="8" t="s">
        <v>4010</v>
      </c>
      <c r="W629" s="8" t="s">
        <v>165</v>
      </c>
      <c r="X629" s="8" t="s">
        <v>4011</v>
      </c>
      <c r="Y629" s="8" t="s">
        <v>28</v>
      </c>
      <c r="Z629" s="8" t="s">
        <v>177</v>
      </c>
      <c r="AA629" s="8" t="s">
        <v>754</v>
      </c>
      <c r="AB629" s="8">
        <v>1</v>
      </c>
      <c r="AC629" s="8">
        <v>0</v>
      </c>
      <c r="AD629" s="86">
        <f>IF(W629="SOPORTE_TELEFÓNICO",'BASE LIQUIDACION REDEBAN 2025'!$B$19,IF(W629="ENVÍO",'BASE LIQUIDACION REDEBAN 2025'!$C$2,IF(Y629="TIPO I",'BASE LIQUIDACION REDEBAN 2025'!$C$2,IF(Y629="TIPO II",'BASE LIQUIDACION REDEBAN 2025'!$C$3,IF(Y629="TIPO III",'BASE LIQUIDACION REDEBAN 2025'!$C$4,IF(Y629="TIPO IV",'BASE LIQUIDACION REDEBAN 2025'!$C$5,IF(Z629="AEREO",'BASE LIQUIDACION REDEBAN 2025'!$B$6,'BASE LIQUIDACION REDEBAN 2025'!$C$5)))))))</f>
        <v>144967.87232000002</v>
      </c>
      <c r="AE629" s="86">
        <f>IF(OR(W629="SOPORTE_TELEFÓNICO",W629="ENVÍO"),0,IF(Y629="TIPO I",'BASE LIQUIDACION REDEBAN 2025'!$B$10,IF(Y629="TIPO II",'BASE LIQUIDACION REDEBAN 2025'!$B$11,IF(Y629="TIPO III",'BASE LIQUIDACION REDEBAN 2025'!$B$12,'BASE LIQUIDACION REDEBAN 2025'!$B$13))))</f>
        <v>140395.6348884</v>
      </c>
      <c r="AF629" s="86">
        <f t="shared" si="9"/>
        <v>144967.87232000002</v>
      </c>
      <c r="AG629" s="141"/>
      <c r="AH629" s="141"/>
    </row>
    <row r="630" spans="1:34" s="78" customFormat="1" ht="13.15">
      <c r="A630" s="8" t="s">
        <v>100</v>
      </c>
      <c r="B630" s="94" t="str">
        <f>VLOOKUP(A630,'CENTRO DE COSTOS'!A:D,4,FALSE)</f>
        <v>KEVIN ALEXIS CORZO BUSTOS</v>
      </c>
      <c r="C630" s="94" t="str">
        <f>VLOOKUP(A630,'CENTRO DE COSTOS'!A:D,2,FALSE)</f>
        <v>0004-0007</v>
      </c>
      <c r="D630" s="8">
        <v>50001</v>
      </c>
      <c r="E630" s="8">
        <v>2735306</v>
      </c>
      <c r="F630" s="8">
        <v>52409</v>
      </c>
      <c r="G630" s="94" t="s">
        <v>1977</v>
      </c>
      <c r="H630" s="8" t="s">
        <v>216</v>
      </c>
      <c r="I630" s="8" t="s">
        <v>100</v>
      </c>
      <c r="J630" s="8" t="s">
        <v>4012</v>
      </c>
      <c r="K630" s="8" t="s">
        <v>160</v>
      </c>
      <c r="L630" s="8" t="s">
        <v>4013</v>
      </c>
      <c r="M630" s="183">
        <v>45912.634722222218</v>
      </c>
      <c r="N630" s="183">
        <v>45913.422222222223</v>
      </c>
      <c r="O630" s="94" t="s">
        <v>1324</v>
      </c>
      <c r="P630" s="8" t="s">
        <v>1333</v>
      </c>
      <c r="Q630" s="8" t="s">
        <v>1368</v>
      </c>
      <c r="R630" s="8" t="s">
        <v>1369</v>
      </c>
      <c r="S630" s="94"/>
      <c r="T630" s="90"/>
      <c r="U630" s="8" t="s">
        <v>1328</v>
      </c>
      <c r="V630" s="8" t="s">
        <v>4014</v>
      </c>
      <c r="W630" s="8" t="s">
        <v>165</v>
      </c>
      <c r="X630" s="8" t="s">
        <v>4015</v>
      </c>
      <c r="Y630" s="8" t="s">
        <v>25</v>
      </c>
      <c r="Z630" s="8" t="s">
        <v>177</v>
      </c>
      <c r="AA630" s="8" t="s">
        <v>1411</v>
      </c>
      <c r="AB630" s="8">
        <v>1</v>
      </c>
      <c r="AC630" s="8">
        <v>0</v>
      </c>
      <c r="AD630" s="86">
        <f>IF(W630="SOPORTE_TELEFÓNICO",'BASE LIQUIDACION REDEBAN 2025'!$B$19,IF(W630="ENVÍO",'BASE LIQUIDACION REDEBAN 2025'!$C$2,IF(Y630="TIPO I",'BASE LIQUIDACION REDEBAN 2025'!$C$2,IF(Y630="TIPO II",'BASE LIQUIDACION REDEBAN 2025'!$C$3,IF(Y630="TIPO III",'BASE LIQUIDACION REDEBAN 2025'!$C$4,IF(Y630="TIPO IV",'BASE LIQUIDACION REDEBAN 2025'!$C$5,IF(Z630="AEREO",'BASE LIQUIDACION REDEBAN 2025'!$B$6,'BASE LIQUIDACION REDEBAN 2025'!$C$5)))))))</f>
        <v>65960.072302</v>
      </c>
      <c r="AE630" s="86">
        <f>IF(OR(W630="SOPORTE_TELEFÓNICO",W630="ENVÍO"),0,IF(Y630="TIPO I",'BASE LIQUIDACION REDEBAN 2025'!$B$10,IF(Y630="TIPO II",'BASE LIQUIDACION REDEBAN 2025'!$B$11,IF(Y630="TIPO III",'BASE LIQUIDACION REDEBAN 2025'!$B$12,'BASE LIQUIDACION REDEBAN 2025'!$B$13))))</f>
        <v>75096.394270399993</v>
      </c>
      <c r="AF630" s="86">
        <f t="shared" si="9"/>
        <v>65960.072302</v>
      </c>
      <c r="AG630" s="141"/>
      <c r="AH630" s="141"/>
    </row>
    <row r="631" spans="1:34" s="78" customFormat="1" ht="13.15">
      <c r="A631" s="8" t="s">
        <v>81</v>
      </c>
      <c r="B631" s="94" t="str">
        <f>VLOOKUP(A631,'CENTRO DE COSTOS'!A:D,4,FALSE)</f>
        <v>MIGUEL JULIÁN HERNÁNDEZ GUARÍN</v>
      </c>
      <c r="C631" s="94" t="str">
        <f>VLOOKUP(A631,'CENTRO DE COSTOS'!A:D,2,FALSE)</f>
        <v>0004-0008</v>
      </c>
      <c r="D631" s="8">
        <v>54720</v>
      </c>
      <c r="E631" s="8">
        <v>2735304</v>
      </c>
      <c r="F631" s="8">
        <v>64461</v>
      </c>
      <c r="G631" s="94" t="s">
        <v>1977</v>
      </c>
      <c r="H631" s="8" t="s">
        <v>296</v>
      </c>
      <c r="I631" s="8" t="s">
        <v>4016</v>
      </c>
      <c r="J631" s="8" t="s">
        <v>4017</v>
      </c>
      <c r="K631" s="8" t="s">
        <v>160</v>
      </c>
      <c r="L631" s="8" t="s">
        <v>4018</v>
      </c>
      <c r="M631" s="183">
        <v>45912.634027777778</v>
      </c>
      <c r="N631" s="183">
        <v>45913.647916666669</v>
      </c>
      <c r="O631" s="94" t="s">
        <v>1324</v>
      </c>
      <c r="P631" s="8" t="s">
        <v>1333</v>
      </c>
      <c r="Q631" s="8" t="s">
        <v>1326</v>
      </c>
      <c r="R631" s="8" t="s">
        <v>1470</v>
      </c>
      <c r="S631" s="94"/>
      <c r="T631" s="90"/>
      <c r="U631" s="8" t="s">
        <v>1328</v>
      </c>
      <c r="V631" s="8" t="s">
        <v>4019</v>
      </c>
      <c r="W631" s="8" t="s">
        <v>165</v>
      </c>
      <c r="X631" s="8" t="s">
        <v>4020</v>
      </c>
      <c r="Y631" s="8" t="s">
        <v>28</v>
      </c>
      <c r="Z631" s="8" t="s">
        <v>177</v>
      </c>
      <c r="AA631" s="8" t="s">
        <v>326</v>
      </c>
      <c r="AB631" s="8">
        <v>1</v>
      </c>
      <c r="AC631" s="8">
        <v>0</v>
      </c>
      <c r="AD631" s="86">
        <f>IF(W631="SOPORTE_TELEFÓNICO",'BASE LIQUIDACION REDEBAN 2025'!$B$19,IF(W631="ENVÍO",'BASE LIQUIDACION REDEBAN 2025'!$C$2,IF(Y631="TIPO I",'BASE LIQUIDACION REDEBAN 2025'!$C$2,IF(Y631="TIPO II",'BASE LIQUIDACION REDEBAN 2025'!$C$3,IF(Y631="TIPO III",'BASE LIQUIDACION REDEBAN 2025'!$C$4,IF(Y631="TIPO IV",'BASE LIQUIDACION REDEBAN 2025'!$C$5,IF(Z631="AEREO",'BASE LIQUIDACION REDEBAN 2025'!$B$6,'BASE LIQUIDACION REDEBAN 2025'!$C$5)))))))</f>
        <v>144967.87232000002</v>
      </c>
      <c r="AE631" s="86">
        <f>IF(OR(W631="SOPORTE_TELEFÓNICO",W631="ENVÍO"),0,IF(Y631="TIPO I",'BASE LIQUIDACION REDEBAN 2025'!$B$10,IF(Y631="TIPO II",'BASE LIQUIDACION REDEBAN 2025'!$B$11,IF(Y631="TIPO III",'BASE LIQUIDACION REDEBAN 2025'!$B$12,'BASE LIQUIDACION REDEBAN 2025'!$B$13))))</f>
        <v>140395.6348884</v>
      </c>
      <c r="AF631" s="86">
        <f t="shared" si="9"/>
        <v>144967.87232000002</v>
      </c>
      <c r="AG631" s="141"/>
      <c r="AH631" s="141"/>
    </row>
    <row r="632" spans="1:34" s="78" customFormat="1" ht="13.15">
      <c r="A632" s="8" t="s">
        <v>91</v>
      </c>
      <c r="B632" s="94" t="str">
        <f>VLOOKUP(A632,'CENTRO DE COSTOS'!A:D,4,FALSE)</f>
        <v>JOSE MAURICIO HERNANDEZ ROJAS</v>
      </c>
      <c r="C632" s="94" t="str">
        <f>VLOOKUP(A632,'CENTRO DE COSTOS'!A:D,2,FALSE)</f>
        <v>0004-0001</v>
      </c>
      <c r="D632" s="8">
        <v>23417</v>
      </c>
      <c r="E632" s="8">
        <v>2734617</v>
      </c>
      <c r="F632" s="8">
        <v>36757</v>
      </c>
      <c r="G632" s="94" t="s">
        <v>1977</v>
      </c>
      <c r="H632" s="8" t="s">
        <v>193</v>
      </c>
      <c r="I632" s="8" t="s">
        <v>3685</v>
      </c>
      <c r="J632" s="8" t="s">
        <v>4021</v>
      </c>
      <c r="K632" s="8" t="s">
        <v>160</v>
      </c>
      <c r="L632" s="8" t="s">
        <v>4022</v>
      </c>
      <c r="M632" s="183">
        <v>45912.581250000003</v>
      </c>
      <c r="N632" s="183">
        <v>45912.996527777781</v>
      </c>
      <c r="O632" s="94" t="s">
        <v>1324</v>
      </c>
      <c r="P632" s="8" t="s">
        <v>1333</v>
      </c>
      <c r="Q632" s="8" t="s">
        <v>1628</v>
      </c>
      <c r="R632" s="8" t="s">
        <v>1341</v>
      </c>
      <c r="S632" s="94"/>
      <c r="T632" s="90"/>
      <c r="U632" s="8" t="s">
        <v>1328</v>
      </c>
      <c r="V632" s="8" t="s">
        <v>4023</v>
      </c>
      <c r="W632" s="8" t="s">
        <v>165</v>
      </c>
      <c r="X632" s="8" t="s">
        <v>4024</v>
      </c>
      <c r="Y632" s="8" t="s">
        <v>28</v>
      </c>
      <c r="Z632" s="8" t="s">
        <v>177</v>
      </c>
      <c r="AA632" s="8" t="s">
        <v>1084</v>
      </c>
      <c r="AB632" s="8">
        <v>1</v>
      </c>
      <c r="AC632" s="8">
        <v>0</v>
      </c>
      <c r="AD632" s="86">
        <f>IF(W632="SOPORTE_TELEFÓNICO",'BASE LIQUIDACION REDEBAN 2025'!$B$19,IF(W632="ENVÍO",'BASE LIQUIDACION REDEBAN 2025'!$C$2,IF(Y632="TIPO I",'BASE LIQUIDACION REDEBAN 2025'!$C$2,IF(Y632="TIPO II",'BASE LIQUIDACION REDEBAN 2025'!$C$3,IF(Y632="TIPO III",'BASE LIQUIDACION REDEBAN 2025'!$C$4,IF(Y632="TIPO IV",'BASE LIQUIDACION REDEBAN 2025'!$C$5,IF(Z632="AEREO",'BASE LIQUIDACION REDEBAN 2025'!$B$6,'BASE LIQUIDACION REDEBAN 2025'!$C$5)))))))</f>
        <v>144967.87232000002</v>
      </c>
      <c r="AE632" s="86">
        <f>IF(OR(W632="SOPORTE_TELEFÓNICO",W632="ENVÍO"),0,IF(Y632="TIPO I",'BASE LIQUIDACION REDEBAN 2025'!$B$10,IF(Y632="TIPO II",'BASE LIQUIDACION REDEBAN 2025'!$B$11,IF(Y632="TIPO III",'BASE LIQUIDACION REDEBAN 2025'!$B$12,'BASE LIQUIDACION REDEBAN 2025'!$B$13))))</f>
        <v>140395.6348884</v>
      </c>
      <c r="AF632" s="86">
        <f t="shared" si="9"/>
        <v>144967.87232000002</v>
      </c>
      <c r="AG632" s="141"/>
      <c r="AH632" s="141"/>
    </row>
    <row r="633" spans="1:34" s="78" customFormat="1" ht="13.15">
      <c r="A633" s="8" t="s">
        <v>90</v>
      </c>
      <c r="B633" s="94" t="str">
        <f>VLOOKUP(A633,'CENTRO DE COSTOS'!A:D,4,FALSE)</f>
        <v>JUAN SEBASTIÁN RÍOS CASTRILLÓN</v>
      </c>
      <c r="C633" s="94" t="str">
        <f>VLOOKUP(A633,'CENTRO DE COSTOS'!A:D,2,FALSE)</f>
        <v>0004-0005</v>
      </c>
      <c r="D633" s="8">
        <v>5088</v>
      </c>
      <c r="E633" s="8">
        <v>2734453</v>
      </c>
      <c r="F633" s="8">
        <v>58469</v>
      </c>
      <c r="G633" s="94" t="s">
        <v>1977</v>
      </c>
      <c r="H633" s="8" t="s">
        <v>249</v>
      </c>
      <c r="I633" s="8" t="s">
        <v>384</v>
      </c>
      <c r="J633" s="8" t="s">
        <v>4025</v>
      </c>
      <c r="K633" s="8" t="s">
        <v>160</v>
      </c>
      <c r="L633" s="8" t="s">
        <v>4026</v>
      </c>
      <c r="M633" s="183">
        <v>45912.574305555558</v>
      </c>
      <c r="N633" s="183">
        <v>45913.522222222222</v>
      </c>
      <c r="O633" s="94" t="s">
        <v>1324</v>
      </c>
      <c r="P633" s="8" t="s">
        <v>1333</v>
      </c>
      <c r="Q633" s="8" t="s">
        <v>1340</v>
      </c>
      <c r="R633" s="8" t="s">
        <v>1341</v>
      </c>
      <c r="S633" s="94"/>
      <c r="T633" s="90"/>
      <c r="U633" s="8" t="s">
        <v>1328</v>
      </c>
      <c r="V633" s="8" t="s">
        <v>4027</v>
      </c>
      <c r="W633" s="8" t="s">
        <v>165</v>
      </c>
      <c r="X633" s="8" t="s">
        <v>4028</v>
      </c>
      <c r="Y633" s="8" t="s">
        <v>25</v>
      </c>
      <c r="Z633" s="8" t="s">
        <v>177</v>
      </c>
      <c r="AA633" s="8" t="s">
        <v>267</v>
      </c>
      <c r="AB633" s="8">
        <v>1</v>
      </c>
      <c r="AC633" s="8">
        <v>0</v>
      </c>
      <c r="AD633" s="86">
        <f>IF(W633="SOPORTE_TELEFÓNICO",'BASE LIQUIDACION REDEBAN 2025'!$B$19,IF(W633="ENVÍO",'BASE LIQUIDACION REDEBAN 2025'!$C$2,IF(Y633="TIPO I",'BASE LIQUIDACION REDEBAN 2025'!$C$2,IF(Y633="TIPO II",'BASE LIQUIDACION REDEBAN 2025'!$C$3,IF(Y633="TIPO III",'BASE LIQUIDACION REDEBAN 2025'!$C$4,IF(Y633="TIPO IV",'BASE LIQUIDACION REDEBAN 2025'!$C$5,IF(Z633="AEREO",'BASE LIQUIDACION REDEBAN 2025'!$B$6,'BASE LIQUIDACION REDEBAN 2025'!$C$5)))))))</f>
        <v>65960.072302</v>
      </c>
      <c r="AE633" s="86">
        <f>IF(OR(W633="SOPORTE_TELEFÓNICO",W633="ENVÍO"),0,IF(Y633="TIPO I",'BASE LIQUIDACION REDEBAN 2025'!$B$10,IF(Y633="TIPO II",'BASE LIQUIDACION REDEBAN 2025'!$B$11,IF(Y633="TIPO III",'BASE LIQUIDACION REDEBAN 2025'!$B$12,'BASE LIQUIDACION REDEBAN 2025'!$B$13))))</f>
        <v>75096.394270399993</v>
      </c>
      <c r="AF633" s="86">
        <f t="shared" si="9"/>
        <v>65960.072302</v>
      </c>
      <c r="AG633" s="141"/>
      <c r="AH633" s="141"/>
    </row>
    <row r="634" spans="1:34" s="78" customFormat="1" ht="13.15">
      <c r="A634" s="8" t="s">
        <v>93</v>
      </c>
      <c r="B634" s="94" t="str">
        <f>VLOOKUP(A634,'CENTRO DE COSTOS'!A:D,4,FALSE)</f>
        <v>DIEGO FERNANDO HENAO CARDONA</v>
      </c>
      <c r="C634" s="94" t="str">
        <f>VLOOKUP(A634,'CENTRO DE COSTOS'!A:D,2,FALSE)</f>
        <v>0004-0003</v>
      </c>
      <c r="D634" s="8">
        <v>52835</v>
      </c>
      <c r="E634" s="8">
        <v>2734347</v>
      </c>
      <c r="F634" s="8">
        <v>63802</v>
      </c>
      <c r="G634" s="94" t="s">
        <v>1977</v>
      </c>
      <c r="H634" s="8" t="s">
        <v>157</v>
      </c>
      <c r="I634" s="8" t="s">
        <v>2009</v>
      </c>
      <c r="J634" s="8" t="s">
        <v>4029</v>
      </c>
      <c r="K634" s="8" t="s">
        <v>160</v>
      </c>
      <c r="L634" s="8" t="s">
        <v>4030</v>
      </c>
      <c r="M634" s="183">
        <v>45912.550694444442</v>
      </c>
      <c r="N634" s="183">
        <v>45916.532638888893</v>
      </c>
      <c r="O634" s="94" t="s">
        <v>1324</v>
      </c>
      <c r="P634" s="8" t="s">
        <v>1325</v>
      </c>
      <c r="Q634" s="8" t="s">
        <v>1326</v>
      </c>
      <c r="R634" s="8" t="s">
        <v>2241</v>
      </c>
      <c r="S634" s="94"/>
      <c r="T634" s="90"/>
      <c r="U634" s="8" t="s">
        <v>1328</v>
      </c>
      <c r="V634" s="8" t="s">
        <v>4031</v>
      </c>
      <c r="W634" s="8" t="s">
        <v>165</v>
      </c>
      <c r="X634" s="8" t="s">
        <v>4032</v>
      </c>
      <c r="Y634" s="8" t="s">
        <v>32</v>
      </c>
      <c r="Z634" s="8" t="s">
        <v>177</v>
      </c>
      <c r="AA634" s="8" t="s">
        <v>169</v>
      </c>
      <c r="AB634" s="8">
        <v>1</v>
      </c>
      <c r="AC634" s="8">
        <v>0</v>
      </c>
      <c r="AD634" s="86">
        <f>IF(W634="SOPORTE_TELEFÓNICO",'BASE LIQUIDACION REDEBAN 2025'!$B$19,IF(W634="ENVÍO",'BASE LIQUIDACION REDEBAN 2025'!$C$2,IF(Y634="TIPO I",'BASE LIQUIDACION REDEBAN 2025'!$C$2,IF(Y634="TIPO II",'BASE LIQUIDACION REDEBAN 2025'!$C$3,IF(Y634="TIPO III",'BASE LIQUIDACION REDEBAN 2025'!$C$4,IF(Y634="TIPO IV",'BASE LIQUIDACION REDEBAN 2025'!$C$5,IF(Z634="AEREO",'BASE LIQUIDACION REDEBAN 2025'!$B$6,'BASE LIQUIDACION REDEBAN 2025'!$C$5)))))))</f>
        <v>479588.87655000004</v>
      </c>
      <c r="AE634" s="86">
        <f>IF(OR(W634="SOPORTE_TELEFÓNICO",W634="ENVÍO"),0,IF(Y634="TIPO I",'BASE LIQUIDACION REDEBAN 2025'!$B$10,IF(Y634="TIPO II",'BASE LIQUIDACION REDEBAN 2025'!$B$11,IF(Y634="TIPO III",'BASE LIQUIDACION REDEBAN 2025'!$B$12,'BASE LIQUIDACION REDEBAN 2025'!$B$13))))</f>
        <v>196536.5258152</v>
      </c>
      <c r="AF634" s="86">
        <f t="shared" si="9"/>
        <v>479588.87655000004</v>
      </c>
      <c r="AG634" s="141"/>
      <c r="AH634" s="141"/>
    </row>
    <row r="635" spans="1:34" s="78" customFormat="1" ht="13.15">
      <c r="A635" s="8" t="s">
        <v>76</v>
      </c>
      <c r="B635" s="94" t="str">
        <f>VLOOKUP(A635,'CENTRO DE COSTOS'!A:D,4,FALSE)</f>
        <v>DIEGO FERNANDO HENAO CARDONA</v>
      </c>
      <c r="C635" s="94" t="str">
        <f>VLOOKUP(A635,'CENTRO DE COSTOS'!A:D,2,FALSE)</f>
        <v>0004-0003</v>
      </c>
      <c r="D635" s="8">
        <v>19001</v>
      </c>
      <c r="E635" s="8">
        <v>2734238</v>
      </c>
      <c r="F635" s="8">
        <v>28870</v>
      </c>
      <c r="G635" s="94" t="s">
        <v>1977</v>
      </c>
      <c r="H635" s="8" t="s">
        <v>171</v>
      </c>
      <c r="I635" s="8" t="s">
        <v>95</v>
      </c>
      <c r="J635" s="8" t="s">
        <v>4033</v>
      </c>
      <c r="K635" s="8" t="s">
        <v>160</v>
      </c>
      <c r="L635" s="8" t="s">
        <v>4034</v>
      </c>
      <c r="M635" s="183">
        <v>45912.521527777782</v>
      </c>
      <c r="N635" s="183">
        <v>45913.645138888889</v>
      </c>
      <c r="O635" s="94" t="s">
        <v>1324</v>
      </c>
      <c r="P635" s="8" t="s">
        <v>1333</v>
      </c>
      <c r="Q635" s="8" t="s">
        <v>1326</v>
      </c>
      <c r="R635" s="8" t="s">
        <v>1341</v>
      </c>
      <c r="S635" s="94"/>
      <c r="T635" s="90"/>
      <c r="U635" s="8" t="s">
        <v>1328</v>
      </c>
      <c r="V635" s="8" t="s">
        <v>4035</v>
      </c>
      <c r="W635" s="8" t="s">
        <v>165</v>
      </c>
      <c r="X635" s="8" t="s">
        <v>4036</v>
      </c>
      <c r="Y635" s="8" t="s">
        <v>30</v>
      </c>
      <c r="Z635" s="8" t="s">
        <v>177</v>
      </c>
      <c r="AA635" s="8" t="s">
        <v>178</v>
      </c>
      <c r="AB635" s="8">
        <v>1</v>
      </c>
      <c r="AC635" s="8">
        <v>0</v>
      </c>
      <c r="AD635" s="86">
        <f>IF(W635="SOPORTE_TELEFÓNICO",'BASE LIQUIDACION REDEBAN 2025'!$B$19,IF(W635="ENVÍO",'BASE LIQUIDACION REDEBAN 2025'!$C$2,IF(Y635="TIPO I",'BASE LIQUIDACION REDEBAN 2025'!$C$2,IF(Y635="TIPO II",'BASE LIQUIDACION REDEBAN 2025'!$C$3,IF(Y635="TIPO III",'BASE LIQUIDACION REDEBAN 2025'!$C$4,IF(Y635="TIPO IV",'BASE LIQUIDACION REDEBAN 2025'!$C$5,IF(Z635="AEREO",'BASE LIQUIDACION REDEBAN 2025'!$B$6,'BASE LIQUIDACION REDEBAN 2025'!$C$5)))))))</f>
        <v>275728.78077800001</v>
      </c>
      <c r="AE635" s="86">
        <f>IF(OR(W635="SOPORTE_TELEFÓNICO",W635="ENVÍO"),0,IF(Y635="TIPO I",'BASE LIQUIDACION REDEBAN 2025'!$B$10,IF(Y635="TIPO II",'BASE LIQUIDACION REDEBAN 2025'!$B$11,IF(Y635="TIPO III",'BASE LIQUIDACION REDEBAN 2025'!$B$12,'BASE LIQUIDACION REDEBAN 2025'!$B$13))))</f>
        <v>196536.5258152</v>
      </c>
      <c r="AF635" s="86">
        <f t="shared" si="9"/>
        <v>275728.78077800001</v>
      </c>
      <c r="AG635" s="141"/>
      <c r="AH635" s="141"/>
    </row>
    <row r="636" spans="1:34" s="78" customFormat="1" ht="13.15">
      <c r="A636" s="8" t="s">
        <v>86</v>
      </c>
      <c r="B636" s="94" t="str">
        <f>VLOOKUP(A636,'CENTRO DE COSTOS'!A:D,4,FALSE)</f>
        <v>KEVIN ALEXIS CORZO BUSTOS</v>
      </c>
      <c r="C636" s="94" t="str">
        <f>VLOOKUP(A636,'CENTRO DE COSTOS'!A:D,2,FALSE)</f>
        <v>0004-0007</v>
      </c>
      <c r="D636" s="8">
        <v>73349</v>
      </c>
      <c r="E636" s="8">
        <v>2734021</v>
      </c>
      <c r="F636" s="8">
        <v>38313</v>
      </c>
      <c r="G636" s="94" t="s">
        <v>1977</v>
      </c>
      <c r="H636" s="8" t="s">
        <v>494</v>
      </c>
      <c r="I636" s="8" t="s">
        <v>4037</v>
      </c>
      <c r="J636" s="8" t="s">
        <v>4038</v>
      </c>
      <c r="K636" s="8" t="s">
        <v>160</v>
      </c>
      <c r="L636" s="8" t="s">
        <v>4039</v>
      </c>
      <c r="M636" s="183">
        <v>45912.507638888892</v>
      </c>
      <c r="N636" s="183">
        <v>45912.994444444441</v>
      </c>
      <c r="O636" s="94" t="s">
        <v>1324</v>
      </c>
      <c r="P636" s="8" t="s">
        <v>1333</v>
      </c>
      <c r="Q636" s="8" t="s">
        <v>1340</v>
      </c>
      <c r="R636" s="8" t="s">
        <v>1341</v>
      </c>
      <c r="S636" s="94"/>
      <c r="T636" s="90"/>
      <c r="U636" s="8" t="s">
        <v>1328</v>
      </c>
      <c r="V636" s="8" t="s">
        <v>4040</v>
      </c>
      <c r="W636" s="8" t="s">
        <v>165</v>
      </c>
      <c r="X636" s="8" t="s">
        <v>4041</v>
      </c>
      <c r="Y636" s="8" t="s">
        <v>30</v>
      </c>
      <c r="Z636" s="8" t="s">
        <v>177</v>
      </c>
      <c r="AA636" s="8" t="s">
        <v>503</v>
      </c>
      <c r="AB636" s="8">
        <v>1</v>
      </c>
      <c r="AC636" s="8">
        <v>0</v>
      </c>
      <c r="AD636" s="86">
        <f>IF(W636="SOPORTE_TELEFÓNICO",'BASE LIQUIDACION REDEBAN 2025'!$B$19,IF(W636="ENVÍO",'BASE LIQUIDACION REDEBAN 2025'!$C$2,IF(Y636="TIPO I",'BASE LIQUIDACION REDEBAN 2025'!$C$2,IF(Y636="TIPO II",'BASE LIQUIDACION REDEBAN 2025'!$C$3,IF(Y636="TIPO III",'BASE LIQUIDACION REDEBAN 2025'!$C$4,IF(Y636="TIPO IV",'BASE LIQUIDACION REDEBAN 2025'!$C$5,IF(Z636="AEREO",'BASE LIQUIDACION REDEBAN 2025'!$B$6,'BASE LIQUIDACION REDEBAN 2025'!$C$5)))))))</f>
        <v>275728.78077800001</v>
      </c>
      <c r="AE636" s="86">
        <f>IF(OR(W636="SOPORTE_TELEFÓNICO",W636="ENVÍO"),0,IF(Y636="TIPO I",'BASE LIQUIDACION REDEBAN 2025'!$B$10,IF(Y636="TIPO II",'BASE LIQUIDACION REDEBAN 2025'!$B$11,IF(Y636="TIPO III",'BASE LIQUIDACION REDEBAN 2025'!$B$12,'BASE LIQUIDACION REDEBAN 2025'!$B$13))))</f>
        <v>196536.5258152</v>
      </c>
      <c r="AF636" s="86">
        <f t="shared" si="9"/>
        <v>275728.78077800001</v>
      </c>
      <c r="AG636" s="141"/>
      <c r="AH636" s="141"/>
    </row>
    <row r="637" spans="1:34" s="78" customFormat="1" ht="13.15">
      <c r="A637" s="8" t="s">
        <v>81</v>
      </c>
      <c r="B637" s="94" t="str">
        <f>VLOOKUP(A637,'CENTRO DE COSTOS'!A:D,4,FALSE)</f>
        <v>MIGUEL JULIÁN HERNÁNDEZ GUARÍN</v>
      </c>
      <c r="C637" s="94" t="str">
        <f>VLOOKUP(A637,'CENTRO DE COSTOS'!A:D,2,FALSE)</f>
        <v>0004-0008</v>
      </c>
      <c r="D637" s="8">
        <v>54245</v>
      </c>
      <c r="E637" s="8">
        <v>2733898</v>
      </c>
      <c r="F637" s="8">
        <v>48204</v>
      </c>
      <c r="G637" s="94" t="s">
        <v>1977</v>
      </c>
      <c r="H637" s="8" t="s">
        <v>296</v>
      </c>
      <c r="I637" s="8" t="s">
        <v>4042</v>
      </c>
      <c r="J637" s="8" t="s">
        <v>4043</v>
      </c>
      <c r="K637" s="8" t="s">
        <v>160</v>
      </c>
      <c r="L637" s="8" t="s">
        <v>4044</v>
      </c>
      <c r="M637" s="183">
        <v>45912.5</v>
      </c>
      <c r="N637" s="183">
        <v>45917.402777777781</v>
      </c>
      <c r="O637" s="94" t="s">
        <v>1324</v>
      </c>
      <c r="P637" s="8" t="s">
        <v>1333</v>
      </c>
      <c r="Q637" s="8" t="s">
        <v>1368</v>
      </c>
      <c r="R637" s="8" t="s">
        <v>1341</v>
      </c>
      <c r="S637" s="94"/>
      <c r="T637" s="90"/>
      <c r="U637" s="8" t="s">
        <v>1328</v>
      </c>
      <c r="V637" s="8" t="s">
        <v>4045</v>
      </c>
      <c r="W637" s="8" t="s">
        <v>165</v>
      </c>
      <c r="X637" s="8" t="s">
        <v>4046</v>
      </c>
      <c r="Y637" s="8" t="s">
        <v>32</v>
      </c>
      <c r="Z637" s="8" t="s">
        <v>177</v>
      </c>
      <c r="AA637" s="8" t="s">
        <v>319</v>
      </c>
      <c r="AB637" s="8">
        <v>1</v>
      </c>
      <c r="AC637" s="8">
        <v>0</v>
      </c>
      <c r="AD637" s="86">
        <f>IF(W637="SOPORTE_TELEFÓNICO",'BASE LIQUIDACION REDEBAN 2025'!$B$19,IF(W637="ENVÍO",'BASE LIQUIDACION REDEBAN 2025'!$C$2,IF(Y637="TIPO I",'BASE LIQUIDACION REDEBAN 2025'!$C$2,IF(Y637="TIPO II",'BASE LIQUIDACION REDEBAN 2025'!$C$3,IF(Y637="TIPO III",'BASE LIQUIDACION REDEBAN 2025'!$C$4,IF(Y637="TIPO IV",'BASE LIQUIDACION REDEBAN 2025'!$C$5,IF(Z637="AEREO",'BASE LIQUIDACION REDEBAN 2025'!$B$6,'BASE LIQUIDACION REDEBAN 2025'!$C$5)))))))</f>
        <v>479588.87655000004</v>
      </c>
      <c r="AE637" s="86">
        <f>IF(OR(W637="SOPORTE_TELEFÓNICO",W637="ENVÍO"),0,IF(Y637="TIPO I",'BASE LIQUIDACION REDEBAN 2025'!$B$10,IF(Y637="TIPO II",'BASE LIQUIDACION REDEBAN 2025'!$B$11,IF(Y637="TIPO III",'BASE LIQUIDACION REDEBAN 2025'!$B$12,'BASE LIQUIDACION REDEBAN 2025'!$B$13))))</f>
        <v>196536.5258152</v>
      </c>
      <c r="AF637" s="86">
        <f t="shared" si="9"/>
        <v>479588.87655000004</v>
      </c>
      <c r="AG637" s="141"/>
      <c r="AH637" s="141"/>
    </row>
    <row r="638" spans="1:34" s="78" customFormat="1" ht="13.15">
      <c r="A638" s="8" t="s">
        <v>68</v>
      </c>
      <c r="B638" s="94" t="str">
        <f>VLOOKUP(A638,'CENTRO DE COSTOS'!A:D,4,FALSE)</f>
        <v>WILLIAM ASDRUBAL ROZO ROZO</v>
      </c>
      <c r="C638" s="94" t="str">
        <f>VLOOKUP(A638,'CENTRO DE COSTOS'!A:D,2,FALSE)</f>
        <v>0004-0004</v>
      </c>
      <c r="D638" s="8">
        <v>11001</v>
      </c>
      <c r="E638" s="8">
        <v>2733768</v>
      </c>
      <c r="F638" s="8">
        <v>31751</v>
      </c>
      <c r="G638" s="94" t="s">
        <v>1977</v>
      </c>
      <c r="H638" s="8" t="s">
        <v>417</v>
      </c>
      <c r="I638" s="8" t="s">
        <v>68</v>
      </c>
      <c r="J638" s="8" t="s">
        <v>4047</v>
      </c>
      <c r="K638" s="8" t="s">
        <v>160</v>
      </c>
      <c r="L638" s="8" t="s">
        <v>4048</v>
      </c>
      <c r="M638" s="183">
        <v>45912.498611111107</v>
      </c>
      <c r="N638" s="183">
        <v>45913.410416666673</v>
      </c>
      <c r="O638" s="94" t="s">
        <v>1324</v>
      </c>
      <c r="P638" s="8" t="s">
        <v>1333</v>
      </c>
      <c r="Q638" s="8" t="s">
        <v>1334</v>
      </c>
      <c r="R638" s="8" t="s">
        <v>1340</v>
      </c>
      <c r="S638" s="94"/>
      <c r="T638" s="90"/>
      <c r="U638" s="8" t="s">
        <v>1328</v>
      </c>
      <c r="V638" s="8" t="s">
        <v>4049</v>
      </c>
      <c r="W638" s="8" t="s">
        <v>165</v>
      </c>
      <c r="X638" s="8" t="s">
        <v>4050</v>
      </c>
      <c r="Y638" s="8" t="s">
        <v>25</v>
      </c>
      <c r="Z638" s="8" t="s">
        <v>177</v>
      </c>
      <c r="AA638" s="8" t="s">
        <v>541</v>
      </c>
      <c r="AB638" s="8">
        <v>1</v>
      </c>
      <c r="AC638" s="8">
        <v>0</v>
      </c>
      <c r="AD638" s="86">
        <f>IF(W638="SOPORTE_TELEFÓNICO",'BASE LIQUIDACION REDEBAN 2025'!$B$19,IF(W638="ENVÍO",'BASE LIQUIDACION REDEBAN 2025'!$C$2,IF(Y638="TIPO I",'BASE LIQUIDACION REDEBAN 2025'!$C$2,IF(Y638="TIPO II",'BASE LIQUIDACION REDEBAN 2025'!$C$3,IF(Y638="TIPO III",'BASE LIQUIDACION REDEBAN 2025'!$C$4,IF(Y638="TIPO IV",'BASE LIQUIDACION REDEBAN 2025'!$C$5,IF(Z638="AEREO",'BASE LIQUIDACION REDEBAN 2025'!$B$6,'BASE LIQUIDACION REDEBAN 2025'!$C$5)))))))</f>
        <v>65960.072302</v>
      </c>
      <c r="AE638" s="86">
        <f>IF(OR(W638="SOPORTE_TELEFÓNICO",W638="ENVÍO"),0,IF(Y638="TIPO I",'BASE LIQUIDACION REDEBAN 2025'!$B$10,IF(Y638="TIPO II",'BASE LIQUIDACION REDEBAN 2025'!$B$11,IF(Y638="TIPO III",'BASE LIQUIDACION REDEBAN 2025'!$B$12,'BASE LIQUIDACION REDEBAN 2025'!$B$13))))</f>
        <v>75096.394270399993</v>
      </c>
      <c r="AF638" s="86">
        <f t="shared" si="9"/>
        <v>65960.072302</v>
      </c>
      <c r="AG638" s="141"/>
      <c r="AH638" s="141"/>
    </row>
    <row r="639" spans="1:34" s="78" customFormat="1" ht="13.15">
      <c r="A639" s="8" t="s">
        <v>64</v>
      </c>
      <c r="B639" s="94" t="str">
        <f>VLOOKUP(A639,'CENTRO DE COSTOS'!A:D,4,FALSE)</f>
        <v>JOSE MAURICIO HERNANDEZ ROJAS</v>
      </c>
      <c r="C639" s="94" t="str">
        <f>VLOOKUP(A639,'CENTRO DE COSTOS'!A:D,2,FALSE)</f>
        <v>0004-0001</v>
      </c>
      <c r="D639" s="8">
        <v>8433</v>
      </c>
      <c r="E639" s="8">
        <v>2733866</v>
      </c>
      <c r="F639" s="8">
        <v>46865</v>
      </c>
      <c r="G639" s="94" t="s">
        <v>1977</v>
      </c>
      <c r="H639" s="8" t="s">
        <v>1045</v>
      </c>
      <c r="I639" s="8" t="s">
        <v>1539</v>
      </c>
      <c r="J639" s="8" t="s">
        <v>4051</v>
      </c>
      <c r="K639" s="8" t="s">
        <v>160</v>
      </c>
      <c r="L639" s="8" t="s">
        <v>4052</v>
      </c>
      <c r="M639" s="183">
        <v>45912.491666666669</v>
      </c>
      <c r="N639" s="183">
        <v>45913.64166666667</v>
      </c>
      <c r="O639" s="94" t="s">
        <v>1324</v>
      </c>
      <c r="P639" s="8" t="s">
        <v>1333</v>
      </c>
      <c r="Q639" s="8" t="s">
        <v>1375</v>
      </c>
      <c r="R639" s="8" t="s">
        <v>1444</v>
      </c>
      <c r="S639" s="94"/>
      <c r="T639" s="90"/>
      <c r="U639" s="8" t="s">
        <v>1328</v>
      </c>
      <c r="V639" s="8" t="s">
        <v>4053</v>
      </c>
      <c r="W639" s="8" t="s">
        <v>165</v>
      </c>
      <c r="X639" s="8" t="s">
        <v>4054</v>
      </c>
      <c r="Y639" s="8" t="s">
        <v>28</v>
      </c>
      <c r="Z639" s="8" t="s">
        <v>177</v>
      </c>
      <c r="AA639" s="8" t="s">
        <v>1049</v>
      </c>
      <c r="AB639" s="8">
        <v>1</v>
      </c>
      <c r="AC639" s="8">
        <v>0</v>
      </c>
      <c r="AD639" s="86">
        <f>IF(W639="SOPORTE_TELEFÓNICO",'BASE LIQUIDACION REDEBAN 2025'!$B$19,IF(W639="ENVÍO",'BASE LIQUIDACION REDEBAN 2025'!$C$2,IF(Y639="TIPO I",'BASE LIQUIDACION REDEBAN 2025'!$C$2,IF(Y639="TIPO II",'BASE LIQUIDACION REDEBAN 2025'!$C$3,IF(Y639="TIPO III",'BASE LIQUIDACION REDEBAN 2025'!$C$4,IF(Y639="TIPO IV",'BASE LIQUIDACION REDEBAN 2025'!$C$5,IF(Z639="AEREO",'BASE LIQUIDACION REDEBAN 2025'!$B$6,'BASE LIQUIDACION REDEBAN 2025'!$C$5)))))))</f>
        <v>144967.87232000002</v>
      </c>
      <c r="AE639" s="86">
        <f>IF(OR(W639="SOPORTE_TELEFÓNICO",W639="ENVÍO"),0,IF(Y639="TIPO I",'BASE LIQUIDACION REDEBAN 2025'!$B$10,IF(Y639="TIPO II",'BASE LIQUIDACION REDEBAN 2025'!$B$11,IF(Y639="TIPO III",'BASE LIQUIDACION REDEBAN 2025'!$B$12,'BASE LIQUIDACION REDEBAN 2025'!$B$13))))</f>
        <v>140395.6348884</v>
      </c>
      <c r="AF639" s="86">
        <f t="shared" si="9"/>
        <v>144967.87232000002</v>
      </c>
      <c r="AG639" s="141"/>
      <c r="AH639" s="141"/>
    </row>
    <row r="640" spans="1:34" s="78" customFormat="1" ht="13.15">
      <c r="A640" s="8" t="s">
        <v>90</v>
      </c>
      <c r="B640" s="94" t="str">
        <f>VLOOKUP(A640,'CENTRO DE COSTOS'!A:D,4,FALSE)</f>
        <v>JUAN SEBASTIÁN RÍOS CASTRILLÓN</v>
      </c>
      <c r="C640" s="94" t="str">
        <f>VLOOKUP(A640,'CENTRO DE COSTOS'!A:D,2,FALSE)</f>
        <v>0004-0005</v>
      </c>
      <c r="D640" s="8">
        <v>5001</v>
      </c>
      <c r="E640" s="8">
        <v>2733750</v>
      </c>
      <c r="F640" s="8">
        <v>23345</v>
      </c>
      <c r="G640" s="94" t="s">
        <v>1977</v>
      </c>
      <c r="H640" s="8" t="s">
        <v>249</v>
      </c>
      <c r="I640" s="8" t="s">
        <v>90</v>
      </c>
      <c r="J640" s="8" t="s">
        <v>4055</v>
      </c>
      <c r="K640" s="8" t="s">
        <v>160</v>
      </c>
      <c r="L640" s="8" t="s">
        <v>4056</v>
      </c>
      <c r="M640" s="183">
        <v>45912.489583333343</v>
      </c>
      <c r="N640" s="183">
        <v>45913.472222222219</v>
      </c>
      <c r="O640" s="94" t="s">
        <v>1324</v>
      </c>
      <c r="P640" s="8" t="s">
        <v>1333</v>
      </c>
      <c r="Q640" s="8" t="s">
        <v>1334</v>
      </c>
      <c r="R640" s="8" t="s">
        <v>1341</v>
      </c>
      <c r="S640" s="94"/>
      <c r="T640" s="90"/>
      <c r="U640" s="8" t="s">
        <v>1328</v>
      </c>
      <c r="V640" s="8" t="s">
        <v>4057</v>
      </c>
      <c r="W640" s="8" t="s">
        <v>165</v>
      </c>
      <c r="X640" s="8" t="s">
        <v>4058</v>
      </c>
      <c r="Y640" s="8" t="s">
        <v>25</v>
      </c>
      <c r="Z640" s="8" t="s">
        <v>177</v>
      </c>
      <c r="AA640" s="8" t="s">
        <v>1760</v>
      </c>
      <c r="AB640" s="8">
        <v>1</v>
      </c>
      <c r="AC640" s="8">
        <v>0</v>
      </c>
      <c r="AD640" s="86">
        <f>IF(W640="SOPORTE_TELEFÓNICO",'BASE LIQUIDACION REDEBAN 2025'!$B$19,IF(W640="ENVÍO",'BASE LIQUIDACION REDEBAN 2025'!$C$2,IF(Y640="TIPO I",'BASE LIQUIDACION REDEBAN 2025'!$C$2,IF(Y640="TIPO II",'BASE LIQUIDACION REDEBAN 2025'!$C$3,IF(Y640="TIPO III",'BASE LIQUIDACION REDEBAN 2025'!$C$4,IF(Y640="TIPO IV",'BASE LIQUIDACION REDEBAN 2025'!$C$5,IF(Z640="AEREO",'BASE LIQUIDACION REDEBAN 2025'!$B$6,'BASE LIQUIDACION REDEBAN 2025'!$C$5)))))))</f>
        <v>65960.072302</v>
      </c>
      <c r="AE640" s="86">
        <f>IF(OR(W640="SOPORTE_TELEFÓNICO",W640="ENVÍO"),0,IF(Y640="TIPO I",'BASE LIQUIDACION REDEBAN 2025'!$B$10,IF(Y640="TIPO II",'BASE LIQUIDACION REDEBAN 2025'!$B$11,IF(Y640="TIPO III",'BASE LIQUIDACION REDEBAN 2025'!$B$12,'BASE LIQUIDACION REDEBAN 2025'!$B$13))))</f>
        <v>75096.394270399993</v>
      </c>
      <c r="AF640" s="86">
        <f t="shared" si="9"/>
        <v>65960.072302</v>
      </c>
      <c r="AG640" s="141"/>
      <c r="AH640" s="141"/>
    </row>
    <row r="641" spans="1:34" s="78" customFormat="1" ht="13.15">
      <c r="A641" s="8" t="s">
        <v>81</v>
      </c>
      <c r="B641" s="94" t="str">
        <f>VLOOKUP(A641,'CENTRO DE COSTOS'!A:D,4,FALSE)</f>
        <v>MIGUEL JULIÁN HERNÁNDEZ GUARÍN</v>
      </c>
      <c r="C641" s="94" t="str">
        <f>VLOOKUP(A641,'CENTRO DE COSTOS'!A:D,2,FALSE)</f>
        <v>0004-0008</v>
      </c>
      <c r="D641" s="8">
        <v>54001</v>
      </c>
      <c r="E641" s="8">
        <v>2733818</v>
      </c>
      <c r="F641" s="8">
        <v>71541</v>
      </c>
      <c r="G641" s="94" t="s">
        <v>1977</v>
      </c>
      <c r="H641" s="8" t="s">
        <v>296</v>
      </c>
      <c r="I641" s="8" t="s">
        <v>81</v>
      </c>
      <c r="J641" s="8" t="s">
        <v>4059</v>
      </c>
      <c r="K641" s="8" t="s">
        <v>160</v>
      </c>
      <c r="L641" s="8" t="s">
        <v>4060</v>
      </c>
      <c r="M641" s="183">
        <v>45912.48541666667</v>
      </c>
      <c r="N641" s="183">
        <v>45912.988888888889</v>
      </c>
      <c r="O641" s="94" t="s">
        <v>1324</v>
      </c>
      <c r="P641" s="8" t="s">
        <v>1333</v>
      </c>
      <c r="Q641" s="8" t="s">
        <v>1334</v>
      </c>
      <c r="R641" s="8" t="s">
        <v>1335</v>
      </c>
      <c r="S641" s="94"/>
      <c r="T641" s="90"/>
      <c r="U641" s="8" t="s">
        <v>1328</v>
      </c>
      <c r="V641" s="8" t="s">
        <v>4061</v>
      </c>
      <c r="W641" s="8" t="s">
        <v>165</v>
      </c>
      <c r="X641" s="8" t="s">
        <v>4062</v>
      </c>
      <c r="Y641" s="8" t="s">
        <v>25</v>
      </c>
      <c r="Z641" s="8" t="s">
        <v>177</v>
      </c>
      <c r="AA641" s="8" t="s">
        <v>301</v>
      </c>
      <c r="AB641" s="8">
        <v>1</v>
      </c>
      <c r="AC641" s="8">
        <v>0</v>
      </c>
      <c r="AD641" s="86">
        <f>IF(W641="SOPORTE_TELEFÓNICO",'BASE LIQUIDACION REDEBAN 2025'!$B$19,IF(W641="ENVÍO",'BASE LIQUIDACION REDEBAN 2025'!$C$2,IF(Y641="TIPO I",'BASE LIQUIDACION REDEBAN 2025'!$C$2,IF(Y641="TIPO II",'BASE LIQUIDACION REDEBAN 2025'!$C$3,IF(Y641="TIPO III",'BASE LIQUIDACION REDEBAN 2025'!$C$4,IF(Y641="TIPO IV",'BASE LIQUIDACION REDEBAN 2025'!$C$5,IF(Z641="AEREO",'BASE LIQUIDACION REDEBAN 2025'!$B$6,'BASE LIQUIDACION REDEBAN 2025'!$C$5)))))))</f>
        <v>65960.072302</v>
      </c>
      <c r="AE641" s="86">
        <f>IF(OR(W641="SOPORTE_TELEFÓNICO",W641="ENVÍO"),0,IF(Y641="TIPO I",'BASE LIQUIDACION REDEBAN 2025'!$B$10,IF(Y641="TIPO II",'BASE LIQUIDACION REDEBAN 2025'!$B$11,IF(Y641="TIPO III",'BASE LIQUIDACION REDEBAN 2025'!$B$12,'BASE LIQUIDACION REDEBAN 2025'!$B$13))))</f>
        <v>75096.394270399993</v>
      </c>
      <c r="AF641" s="86">
        <f t="shared" si="9"/>
        <v>65960.072302</v>
      </c>
      <c r="AG641" s="141"/>
      <c r="AH641" s="141"/>
    </row>
    <row r="642" spans="1:34" s="78" customFormat="1" ht="13.15">
      <c r="A642" s="8" t="s">
        <v>72</v>
      </c>
      <c r="B642" s="94" t="str">
        <f>VLOOKUP(A642,'CENTRO DE COSTOS'!A:D,4,FALSE)</f>
        <v>MIGUEL JULIÁN HERNÁNDEZ GUARÍN</v>
      </c>
      <c r="C642" s="94" t="str">
        <f>VLOOKUP(A642,'CENTRO DE COSTOS'!A:D,2,FALSE)</f>
        <v>0004-0008</v>
      </c>
      <c r="D642" s="8">
        <v>68001</v>
      </c>
      <c r="E642" s="8">
        <v>2733810</v>
      </c>
      <c r="F642" s="8">
        <v>26983</v>
      </c>
      <c r="G642" s="94" t="s">
        <v>1977</v>
      </c>
      <c r="H642" s="8" t="s">
        <v>224</v>
      </c>
      <c r="I642" s="8" t="s">
        <v>72</v>
      </c>
      <c r="J642" s="8" t="s">
        <v>1396</v>
      </c>
      <c r="K642" s="8" t="s">
        <v>160</v>
      </c>
      <c r="L642" s="8" t="s">
        <v>4063</v>
      </c>
      <c r="M642" s="183">
        <v>45912.48333333333</v>
      </c>
      <c r="N642" s="183">
        <v>45913.468055555553</v>
      </c>
      <c r="O642" s="94" t="s">
        <v>1324</v>
      </c>
      <c r="P642" s="8" t="s">
        <v>1333</v>
      </c>
      <c r="Q642" s="8" t="s">
        <v>1517</v>
      </c>
      <c r="R642" s="8" t="s">
        <v>1341</v>
      </c>
      <c r="S642" s="94"/>
      <c r="T642" s="90"/>
      <c r="U642" s="8" t="s">
        <v>1328</v>
      </c>
      <c r="V642" s="8" t="s">
        <v>4064</v>
      </c>
      <c r="W642" s="8" t="s">
        <v>165</v>
      </c>
      <c r="X642" s="8" t="s">
        <v>4065</v>
      </c>
      <c r="Y642" s="8" t="s">
        <v>25</v>
      </c>
      <c r="Z642" s="8" t="s">
        <v>177</v>
      </c>
      <c r="AA642" s="8" t="s">
        <v>1135</v>
      </c>
      <c r="AB642" s="8">
        <v>1</v>
      </c>
      <c r="AC642" s="8">
        <v>0</v>
      </c>
      <c r="AD642" s="86">
        <f>IF(W642="SOPORTE_TELEFÓNICO",'BASE LIQUIDACION REDEBAN 2025'!$B$19,IF(W642="ENVÍO",'BASE LIQUIDACION REDEBAN 2025'!$C$2,IF(Y642="TIPO I",'BASE LIQUIDACION REDEBAN 2025'!$C$2,IF(Y642="TIPO II",'BASE LIQUIDACION REDEBAN 2025'!$C$3,IF(Y642="TIPO III",'BASE LIQUIDACION REDEBAN 2025'!$C$4,IF(Y642="TIPO IV",'BASE LIQUIDACION REDEBAN 2025'!$C$5,IF(Z642="AEREO",'BASE LIQUIDACION REDEBAN 2025'!$B$6,'BASE LIQUIDACION REDEBAN 2025'!$C$5)))))))</f>
        <v>65960.072302</v>
      </c>
      <c r="AE642" s="86">
        <f>IF(OR(W642="SOPORTE_TELEFÓNICO",W642="ENVÍO"),0,IF(Y642="TIPO I",'BASE LIQUIDACION REDEBAN 2025'!$B$10,IF(Y642="TIPO II",'BASE LIQUIDACION REDEBAN 2025'!$B$11,IF(Y642="TIPO III",'BASE LIQUIDACION REDEBAN 2025'!$B$12,'BASE LIQUIDACION REDEBAN 2025'!$B$13))))</f>
        <v>75096.394270399993</v>
      </c>
      <c r="AF642" s="86">
        <f t="shared" si="9"/>
        <v>65960.072302</v>
      </c>
      <c r="AG642" s="141"/>
      <c r="AH642" s="141"/>
    </row>
    <row r="643" spans="1:34" s="78" customFormat="1" ht="13.15">
      <c r="A643" s="8" t="s">
        <v>91</v>
      </c>
      <c r="B643" s="94" t="str">
        <f>VLOOKUP(A643,'CENTRO DE COSTOS'!A:D,4,FALSE)</f>
        <v>JOSE MAURICIO HERNANDEZ ROJAS</v>
      </c>
      <c r="C643" s="94" t="str">
        <f>VLOOKUP(A643,'CENTRO DE COSTOS'!A:D,2,FALSE)</f>
        <v>0004-0001</v>
      </c>
      <c r="D643" s="8">
        <v>23855</v>
      </c>
      <c r="E643" s="8">
        <v>2733714</v>
      </c>
      <c r="F643" s="8">
        <v>17557</v>
      </c>
      <c r="G643" s="94" t="s">
        <v>1977</v>
      </c>
      <c r="H643" s="8" t="s">
        <v>193</v>
      </c>
      <c r="I643" s="8" t="s">
        <v>656</v>
      </c>
      <c r="J643" s="8" t="s">
        <v>4066</v>
      </c>
      <c r="K643" s="8" t="s">
        <v>160</v>
      </c>
      <c r="L643" s="8" t="s">
        <v>4067</v>
      </c>
      <c r="M643" s="183">
        <v>45912.479861111111</v>
      </c>
      <c r="N643" s="183">
        <v>45913.63958333333</v>
      </c>
      <c r="O643" s="94" t="s">
        <v>1324</v>
      </c>
      <c r="P643" s="8" t="s">
        <v>1333</v>
      </c>
      <c r="Q643" s="8" t="s">
        <v>1351</v>
      </c>
      <c r="R643" s="8" t="s">
        <v>1352</v>
      </c>
      <c r="S643" s="94"/>
      <c r="T643" s="90"/>
      <c r="U643" s="8" t="s">
        <v>1328</v>
      </c>
      <c r="V643" s="8" t="s">
        <v>4068</v>
      </c>
      <c r="W643" s="8" t="s">
        <v>165</v>
      </c>
      <c r="X643" s="8" t="s">
        <v>4069</v>
      </c>
      <c r="Y643" s="8" t="s">
        <v>30</v>
      </c>
      <c r="Z643" s="8" t="s">
        <v>177</v>
      </c>
      <c r="AA643" s="8" t="s">
        <v>1447</v>
      </c>
      <c r="AB643" s="8">
        <v>1</v>
      </c>
      <c r="AC643" s="8">
        <v>0</v>
      </c>
      <c r="AD643" s="86">
        <f>IF(W643="SOPORTE_TELEFÓNICO",'BASE LIQUIDACION REDEBAN 2025'!$B$19,IF(W643="ENVÍO",'BASE LIQUIDACION REDEBAN 2025'!$C$2,IF(Y643="TIPO I",'BASE LIQUIDACION REDEBAN 2025'!$C$2,IF(Y643="TIPO II",'BASE LIQUIDACION REDEBAN 2025'!$C$3,IF(Y643="TIPO III",'BASE LIQUIDACION REDEBAN 2025'!$C$4,IF(Y643="TIPO IV",'BASE LIQUIDACION REDEBAN 2025'!$C$5,IF(Z643="AEREO",'BASE LIQUIDACION REDEBAN 2025'!$B$6,'BASE LIQUIDACION REDEBAN 2025'!$C$5)))))))</f>
        <v>275728.78077800001</v>
      </c>
      <c r="AE643" s="86">
        <f>IF(OR(W643="SOPORTE_TELEFÓNICO",W643="ENVÍO"),0,IF(Y643="TIPO I",'BASE LIQUIDACION REDEBAN 2025'!$B$10,IF(Y643="TIPO II",'BASE LIQUIDACION REDEBAN 2025'!$B$11,IF(Y643="TIPO III",'BASE LIQUIDACION REDEBAN 2025'!$B$12,'BASE LIQUIDACION REDEBAN 2025'!$B$13))))</f>
        <v>196536.5258152</v>
      </c>
      <c r="AF643" s="86">
        <f t="shared" ref="AF643:AF706" si="10">IF(OR(W643="SOPORTE_TELEFÓNICO",W643="ENVÍO"),AD643,(AD643*AB643+AE643*AC643))</f>
        <v>275728.78077800001</v>
      </c>
      <c r="AG643" s="141"/>
      <c r="AH643" s="141"/>
    </row>
    <row r="644" spans="1:34" s="78" customFormat="1" ht="13.15">
      <c r="A644" s="8" t="s">
        <v>72</v>
      </c>
      <c r="B644" s="94" t="str">
        <f>VLOOKUP(A644,'CENTRO DE COSTOS'!A:D,4,FALSE)</f>
        <v>MIGUEL JULIÁN HERNÁNDEZ GUARÍN</v>
      </c>
      <c r="C644" s="94" t="str">
        <f>VLOOKUP(A644,'CENTRO DE COSTOS'!A:D,2,FALSE)</f>
        <v>0004-0008</v>
      </c>
      <c r="D644" s="8">
        <v>13160</v>
      </c>
      <c r="E644" s="8">
        <v>2733602</v>
      </c>
      <c r="F644" s="8">
        <v>47831</v>
      </c>
      <c r="G644" s="94" t="s">
        <v>1977</v>
      </c>
      <c r="H644" s="8" t="s">
        <v>685</v>
      </c>
      <c r="I644" s="8" t="s">
        <v>4070</v>
      </c>
      <c r="J644" s="8" t="s">
        <v>4071</v>
      </c>
      <c r="K644" s="8" t="s">
        <v>160</v>
      </c>
      <c r="L644" s="8" t="s">
        <v>4072</v>
      </c>
      <c r="M644" s="183">
        <v>45912.465277777781</v>
      </c>
      <c r="N644" s="183">
        <v>45912.990277777782</v>
      </c>
      <c r="O644" s="94" t="s">
        <v>1324</v>
      </c>
      <c r="P644" s="8" t="s">
        <v>1333</v>
      </c>
      <c r="Q644" s="8" t="s">
        <v>1423</v>
      </c>
      <c r="R644" s="8" t="s">
        <v>1341</v>
      </c>
      <c r="S644" s="94"/>
      <c r="T644" s="90"/>
      <c r="U644" s="8" t="s">
        <v>1328</v>
      </c>
      <c r="V644" s="8" t="s">
        <v>4073</v>
      </c>
      <c r="W644" s="8" t="s">
        <v>165</v>
      </c>
      <c r="X644" s="8" t="s">
        <v>4074</v>
      </c>
      <c r="Y644" s="8" t="s">
        <v>167</v>
      </c>
      <c r="Z644" s="8" t="s">
        <v>824</v>
      </c>
      <c r="AA644" s="8" t="s">
        <v>874</v>
      </c>
      <c r="AB644" s="8">
        <v>1</v>
      </c>
      <c r="AC644" s="8">
        <v>0</v>
      </c>
      <c r="AD644" s="86">
        <f>IF(W644="SOPORTE_TELEFÓNICO",'BASE LIQUIDACION REDEBAN 2025'!$B$19,IF(W644="ENVÍO",'BASE LIQUIDACION REDEBAN 2025'!$C$2,IF(Y644="TIPO I",'BASE LIQUIDACION REDEBAN 2025'!$C$2,IF(Y644="TIPO II",'BASE LIQUIDACION REDEBAN 2025'!$C$3,IF(Y644="TIPO III",'BASE LIQUIDACION REDEBAN 2025'!$C$4,IF(Y644="TIPO IV",'BASE LIQUIDACION REDEBAN 2025'!$C$5,IF(Z644="AEREO",'BASE LIQUIDACION REDEBAN 2025'!$B$6,'BASE LIQUIDACION REDEBAN 2025'!$C$5)))))))</f>
        <v>479588.87655000004</v>
      </c>
      <c r="AE644" s="86">
        <f>IF(OR(W644="SOPORTE_TELEFÓNICO",W644="ENVÍO"),0,IF(Y644="TIPO I",'BASE LIQUIDACION REDEBAN 2025'!$B$10,IF(Y644="TIPO II",'BASE LIQUIDACION REDEBAN 2025'!$B$11,IF(Y644="TIPO III",'BASE LIQUIDACION REDEBAN 2025'!$B$12,'BASE LIQUIDACION REDEBAN 2025'!$B$13))))</f>
        <v>196536.5258152</v>
      </c>
      <c r="AF644" s="86">
        <f t="shared" si="10"/>
        <v>479588.87655000004</v>
      </c>
      <c r="AG644" s="141"/>
      <c r="AH644" s="141"/>
    </row>
    <row r="645" spans="1:34" s="78" customFormat="1" ht="13.15">
      <c r="A645" s="8" t="s">
        <v>68</v>
      </c>
      <c r="B645" s="94" t="str">
        <f>VLOOKUP(A645,'CENTRO DE COSTOS'!A:D,4,FALSE)</f>
        <v>WILLIAM ASDRUBAL ROZO ROZO</v>
      </c>
      <c r="C645" s="94" t="str">
        <f>VLOOKUP(A645,'CENTRO DE COSTOS'!A:D,2,FALSE)</f>
        <v>0004-0004</v>
      </c>
      <c r="D645" s="8">
        <v>11001</v>
      </c>
      <c r="E645" s="8">
        <v>2733314</v>
      </c>
      <c r="F645" s="8">
        <v>74887</v>
      </c>
      <c r="G645" s="94" t="s">
        <v>1977</v>
      </c>
      <c r="H645" s="8" t="s">
        <v>417</v>
      </c>
      <c r="I645" s="8" t="s">
        <v>68</v>
      </c>
      <c r="J645" s="8" t="s">
        <v>4075</v>
      </c>
      <c r="K645" s="8" t="s">
        <v>160</v>
      </c>
      <c r="L645" s="8" t="s">
        <v>4076</v>
      </c>
      <c r="M645" s="183">
        <v>45912.447916666657</v>
      </c>
      <c r="N645" s="183">
        <v>45912.572222222218</v>
      </c>
      <c r="O645" s="94" t="s">
        <v>1324</v>
      </c>
      <c r="P645" s="8" t="s">
        <v>1325</v>
      </c>
      <c r="Q645" s="8" t="s">
        <v>1464</v>
      </c>
      <c r="R645" s="8" t="s">
        <v>1486</v>
      </c>
      <c r="S645" s="94"/>
      <c r="T645" s="90"/>
      <c r="U645" s="8" t="s">
        <v>1328</v>
      </c>
      <c r="V645" s="8" t="s">
        <v>4077</v>
      </c>
      <c r="W645" s="8" t="s">
        <v>165</v>
      </c>
      <c r="X645" s="8" t="s">
        <v>4078</v>
      </c>
      <c r="Y645" s="8" t="s">
        <v>25</v>
      </c>
      <c r="Z645" s="8" t="s">
        <v>177</v>
      </c>
      <c r="AA645" s="8" t="s">
        <v>551</v>
      </c>
      <c r="AB645" s="8">
        <v>1</v>
      </c>
      <c r="AC645" s="8">
        <v>0</v>
      </c>
      <c r="AD645" s="86">
        <f>IF(W645="SOPORTE_TELEFÓNICO",'BASE LIQUIDACION REDEBAN 2025'!$B$19,IF(W645="ENVÍO",'BASE LIQUIDACION REDEBAN 2025'!$C$2,IF(Y645="TIPO I",'BASE LIQUIDACION REDEBAN 2025'!$C$2,IF(Y645="TIPO II",'BASE LIQUIDACION REDEBAN 2025'!$C$3,IF(Y645="TIPO III",'BASE LIQUIDACION REDEBAN 2025'!$C$4,IF(Y645="TIPO IV",'BASE LIQUIDACION REDEBAN 2025'!$C$5,IF(Z645="AEREO",'BASE LIQUIDACION REDEBAN 2025'!$B$6,'BASE LIQUIDACION REDEBAN 2025'!$C$5)))))))</f>
        <v>65960.072302</v>
      </c>
      <c r="AE645" s="86">
        <f>IF(OR(W645="SOPORTE_TELEFÓNICO",W645="ENVÍO"),0,IF(Y645="TIPO I",'BASE LIQUIDACION REDEBAN 2025'!$B$10,IF(Y645="TIPO II",'BASE LIQUIDACION REDEBAN 2025'!$B$11,IF(Y645="TIPO III",'BASE LIQUIDACION REDEBAN 2025'!$B$12,'BASE LIQUIDACION REDEBAN 2025'!$B$13))))</f>
        <v>75096.394270399993</v>
      </c>
      <c r="AF645" s="86">
        <f t="shared" si="10"/>
        <v>65960.072302</v>
      </c>
      <c r="AG645" s="141"/>
      <c r="AH645" s="141"/>
    </row>
    <row r="646" spans="1:34" s="78" customFormat="1" ht="13.15">
      <c r="A646" s="8" t="s">
        <v>90</v>
      </c>
      <c r="B646" s="94" t="str">
        <f>VLOOKUP(A646,'CENTRO DE COSTOS'!A:D,4,FALSE)</f>
        <v>JUAN SEBASTIÁN RÍOS CASTRILLÓN</v>
      </c>
      <c r="C646" s="94" t="str">
        <f>VLOOKUP(A646,'CENTRO DE COSTOS'!A:D,2,FALSE)</f>
        <v>0004-0005</v>
      </c>
      <c r="D646" s="8">
        <v>5631</v>
      </c>
      <c r="E646" s="8">
        <v>2733073</v>
      </c>
      <c r="F646" s="8">
        <v>69707</v>
      </c>
      <c r="G646" s="94" t="s">
        <v>1977</v>
      </c>
      <c r="H646" s="8" t="s">
        <v>249</v>
      </c>
      <c r="I646" s="8" t="s">
        <v>2872</v>
      </c>
      <c r="J646" s="8" t="s">
        <v>4079</v>
      </c>
      <c r="K646" s="8" t="s">
        <v>160</v>
      </c>
      <c r="L646" s="8" t="s">
        <v>4080</v>
      </c>
      <c r="M646" s="183">
        <v>45912.441666666673</v>
      </c>
      <c r="N646" s="183">
        <v>45912.576388888891</v>
      </c>
      <c r="O646" s="94" t="s">
        <v>1324</v>
      </c>
      <c r="P646" s="8" t="s">
        <v>1325</v>
      </c>
      <c r="Q646" s="8" t="s">
        <v>1326</v>
      </c>
      <c r="R646" s="8" t="s">
        <v>1327</v>
      </c>
      <c r="S646" s="94"/>
      <c r="T646" s="90"/>
      <c r="U646" s="8" t="s">
        <v>1328</v>
      </c>
      <c r="V646" s="8" t="s">
        <v>4081</v>
      </c>
      <c r="W646" s="8" t="s">
        <v>1552</v>
      </c>
      <c r="X646" s="8" t="s">
        <v>1553</v>
      </c>
      <c r="Y646" s="8" t="s">
        <v>25</v>
      </c>
      <c r="Z646" s="8" t="s">
        <v>177</v>
      </c>
      <c r="AA646" s="8" t="s">
        <v>368</v>
      </c>
      <c r="AB646" s="8">
        <v>0</v>
      </c>
      <c r="AC646" s="8">
        <v>0</v>
      </c>
      <c r="AD646" s="86">
        <f>IF(W646="SOPORTE_TELEFÓNICO",'BASE LIQUIDACION REDEBAN 2025'!$B$19,IF(W646="ENVÍO",'BASE LIQUIDACION REDEBAN 2025'!$C$2,IF(Y646="TIPO I",'BASE LIQUIDACION REDEBAN 2025'!$C$2,IF(Y646="TIPO II",'BASE LIQUIDACION REDEBAN 2025'!$C$3,IF(Y646="TIPO III",'BASE LIQUIDACION REDEBAN 2025'!$C$4,IF(Y646="TIPO IV",'BASE LIQUIDACION REDEBAN 2025'!$C$5,IF(Z646="AEREO",'BASE LIQUIDACION REDEBAN 2025'!$B$6,'BASE LIQUIDACION REDEBAN 2025'!$C$5)))))))</f>
        <v>41241.0800752</v>
      </c>
      <c r="AE646" s="86">
        <f>IF(OR(W646="SOPORTE_TELEFÓNICO",W646="ENVÍO"),0,IF(Y646="TIPO I",'BASE LIQUIDACION REDEBAN 2025'!$B$10,IF(Y646="TIPO II",'BASE LIQUIDACION REDEBAN 2025'!$B$11,IF(Y646="TIPO III",'BASE LIQUIDACION REDEBAN 2025'!$B$12,'BASE LIQUIDACION REDEBAN 2025'!$B$13))))</f>
        <v>0</v>
      </c>
      <c r="AF646" s="86">
        <f t="shared" si="10"/>
        <v>41241.0800752</v>
      </c>
      <c r="AG646" s="141"/>
      <c r="AH646" s="141"/>
    </row>
    <row r="647" spans="1:34" s="78" customFormat="1" ht="13.15">
      <c r="A647" s="8" t="s">
        <v>68</v>
      </c>
      <c r="B647" s="94" t="str">
        <f>VLOOKUP(A647,'CENTRO DE COSTOS'!A:D,4,FALSE)</f>
        <v>WILLIAM ASDRUBAL ROZO ROZO</v>
      </c>
      <c r="C647" s="94" t="str">
        <f>VLOOKUP(A647,'CENTRO DE COSTOS'!A:D,2,FALSE)</f>
        <v>0004-0004</v>
      </c>
      <c r="D647" s="8">
        <v>25430</v>
      </c>
      <c r="E647" s="8">
        <v>2733051</v>
      </c>
      <c r="F647" s="8">
        <v>80281</v>
      </c>
      <c r="G647" s="94" t="s">
        <v>1977</v>
      </c>
      <c r="H647" s="8" t="s">
        <v>417</v>
      </c>
      <c r="I647" s="8" t="s">
        <v>4082</v>
      </c>
      <c r="J647" s="8" t="s">
        <v>4083</v>
      </c>
      <c r="K647" s="8" t="s">
        <v>160</v>
      </c>
      <c r="L647" s="8" t="s">
        <v>4084</v>
      </c>
      <c r="M647" s="183">
        <v>45912.436111111107</v>
      </c>
      <c r="N647" s="183">
        <v>45913.627083333333</v>
      </c>
      <c r="O647" s="94" t="s">
        <v>1324</v>
      </c>
      <c r="P647" s="8" t="s">
        <v>1333</v>
      </c>
      <c r="Q647" s="8" t="s">
        <v>1375</v>
      </c>
      <c r="R647" s="8" t="s">
        <v>1444</v>
      </c>
      <c r="S647" s="94"/>
      <c r="T647" s="90"/>
      <c r="U647" s="8" t="s">
        <v>1328</v>
      </c>
      <c r="V647" s="8" t="s">
        <v>4085</v>
      </c>
      <c r="W647" s="8" t="s">
        <v>165</v>
      </c>
      <c r="X647" s="8" t="s">
        <v>4086</v>
      </c>
      <c r="Y647" s="8" t="s">
        <v>28</v>
      </c>
      <c r="Z647" s="8" t="s">
        <v>177</v>
      </c>
      <c r="AA647" s="8" t="s">
        <v>561</v>
      </c>
      <c r="AB647" s="8">
        <v>1</v>
      </c>
      <c r="AC647" s="8">
        <v>0</v>
      </c>
      <c r="AD647" s="86">
        <f>IF(W647="SOPORTE_TELEFÓNICO",'BASE LIQUIDACION REDEBAN 2025'!$B$19,IF(W647="ENVÍO",'BASE LIQUIDACION REDEBAN 2025'!$C$2,IF(Y647="TIPO I",'BASE LIQUIDACION REDEBAN 2025'!$C$2,IF(Y647="TIPO II",'BASE LIQUIDACION REDEBAN 2025'!$C$3,IF(Y647="TIPO III",'BASE LIQUIDACION REDEBAN 2025'!$C$4,IF(Y647="TIPO IV",'BASE LIQUIDACION REDEBAN 2025'!$C$5,IF(Z647="AEREO",'BASE LIQUIDACION REDEBAN 2025'!$B$6,'BASE LIQUIDACION REDEBAN 2025'!$C$5)))))))</f>
        <v>144967.87232000002</v>
      </c>
      <c r="AE647" s="86">
        <f>IF(OR(W647="SOPORTE_TELEFÓNICO",W647="ENVÍO"),0,IF(Y647="TIPO I",'BASE LIQUIDACION REDEBAN 2025'!$B$10,IF(Y647="TIPO II",'BASE LIQUIDACION REDEBAN 2025'!$B$11,IF(Y647="TIPO III",'BASE LIQUIDACION REDEBAN 2025'!$B$12,'BASE LIQUIDACION REDEBAN 2025'!$B$13))))</f>
        <v>140395.6348884</v>
      </c>
      <c r="AF647" s="86">
        <f t="shared" si="10"/>
        <v>144967.87232000002</v>
      </c>
      <c r="AG647" s="141"/>
      <c r="AH647" s="141"/>
    </row>
    <row r="648" spans="1:34" s="78" customFormat="1" ht="13.15">
      <c r="A648" s="8" t="s">
        <v>98</v>
      </c>
      <c r="B648" s="94" t="str">
        <f>VLOOKUP(A648,'CENTRO DE COSTOS'!A:D,4,FALSE)</f>
        <v>MIGUEL JULIÁN HERNÁNDEZ GUARÍN</v>
      </c>
      <c r="C648" s="94" t="str">
        <f>VLOOKUP(A648,'CENTRO DE COSTOS'!A:D,2,FALSE)</f>
        <v>0004-0008</v>
      </c>
      <c r="D648" s="8">
        <v>15516</v>
      </c>
      <c r="E648" s="8">
        <v>2733027</v>
      </c>
      <c r="F648" s="8">
        <v>42197</v>
      </c>
      <c r="G648" s="94" t="s">
        <v>1977</v>
      </c>
      <c r="H648" s="8" t="s">
        <v>406</v>
      </c>
      <c r="I648" s="8" t="s">
        <v>4087</v>
      </c>
      <c r="J648" s="8" t="s">
        <v>4088</v>
      </c>
      <c r="K648" s="8" t="s">
        <v>160</v>
      </c>
      <c r="L648" s="8" t="s">
        <v>4089</v>
      </c>
      <c r="M648" s="183">
        <v>45912.431250000001</v>
      </c>
      <c r="N648" s="183">
        <v>45912.615277777782</v>
      </c>
      <c r="O648" s="94" t="s">
        <v>1324</v>
      </c>
      <c r="P648" s="8" t="s">
        <v>1333</v>
      </c>
      <c r="Q648" s="8" t="s">
        <v>1368</v>
      </c>
      <c r="R648" s="8" t="s">
        <v>1369</v>
      </c>
      <c r="S648" s="94"/>
      <c r="T648" s="90"/>
      <c r="U648" s="8" t="s">
        <v>1328</v>
      </c>
      <c r="V648" s="8" t="s">
        <v>4090</v>
      </c>
      <c r="W648" s="8" t="s">
        <v>165</v>
      </c>
      <c r="X648" s="8" t="s">
        <v>4091</v>
      </c>
      <c r="Y648" s="8" t="s">
        <v>28</v>
      </c>
      <c r="Z648" s="8" t="s">
        <v>177</v>
      </c>
      <c r="AA648" s="8" t="s">
        <v>3425</v>
      </c>
      <c r="AB648" s="8">
        <v>1</v>
      </c>
      <c r="AC648" s="8">
        <v>0</v>
      </c>
      <c r="AD648" s="86">
        <f>IF(W648="SOPORTE_TELEFÓNICO",'BASE LIQUIDACION REDEBAN 2025'!$B$19,IF(W648="ENVÍO",'BASE LIQUIDACION REDEBAN 2025'!$C$2,IF(Y648="TIPO I",'BASE LIQUIDACION REDEBAN 2025'!$C$2,IF(Y648="TIPO II",'BASE LIQUIDACION REDEBAN 2025'!$C$3,IF(Y648="TIPO III",'BASE LIQUIDACION REDEBAN 2025'!$C$4,IF(Y648="TIPO IV",'BASE LIQUIDACION REDEBAN 2025'!$C$5,IF(Z648="AEREO",'BASE LIQUIDACION REDEBAN 2025'!$B$6,'BASE LIQUIDACION REDEBAN 2025'!$C$5)))))))</f>
        <v>144967.87232000002</v>
      </c>
      <c r="AE648" s="86">
        <f>IF(OR(W648="SOPORTE_TELEFÓNICO",W648="ENVÍO"),0,IF(Y648="TIPO I",'BASE LIQUIDACION REDEBAN 2025'!$B$10,IF(Y648="TIPO II",'BASE LIQUIDACION REDEBAN 2025'!$B$11,IF(Y648="TIPO III",'BASE LIQUIDACION REDEBAN 2025'!$B$12,'BASE LIQUIDACION REDEBAN 2025'!$B$13))))</f>
        <v>140395.6348884</v>
      </c>
      <c r="AF648" s="86">
        <f t="shared" si="10"/>
        <v>144967.87232000002</v>
      </c>
      <c r="AG648" s="141"/>
      <c r="AH648" s="141"/>
    </row>
    <row r="649" spans="1:34" s="78" customFormat="1" ht="13.15">
      <c r="A649" s="8" t="s">
        <v>90</v>
      </c>
      <c r="B649" s="94" t="str">
        <f>VLOOKUP(A649,'CENTRO DE COSTOS'!A:D,4,FALSE)</f>
        <v>JUAN SEBASTIÁN RÍOS CASTRILLÓN</v>
      </c>
      <c r="C649" s="94" t="str">
        <f>VLOOKUP(A649,'CENTRO DE COSTOS'!A:D,2,FALSE)</f>
        <v>0004-0005</v>
      </c>
      <c r="D649" s="8">
        <v>5585</v>
      </c>
      <c r="E649" s="8">
        <v>2732942</v>
      </c>
      <c r="F649" s="8">
        <v>35530</v>
      </c>
      <c r="G649" s="94" t="s">
        <v>1977</v>
      </c>
      <c r="H649" s="8" t="s">
        <v>249</v>
      </c>
      <c r="I649" s="8" t="s">
        <v>4092</v>
      </c>
      <c r="J649" s="8" t="s">
        <v>4093</v>
      </c>
      <c r="K649" s="8" t="s">
        <v>160</v>
      </c>
      <c r="L649" s="8" t="s">
        <v>4094</v>
      </c>
      <c r="M649" s="183">
        <v>45912.426388888889</v>
      </c>
      <c r="N649" s="183">
        <v>45913.620138888888</v>
      </c>
      <c r="O649" s="94" t="s">
        <v>1324</v>
      </c>
      <c r="P649" s="8" t="s">
        <v>1333</v>
      </c>
      <c r="Q649" s="8" t="s">
        <v>1368</v>
      </c>
      <c r="R649" s="8" t="s">
        <v>1341</v>
      </c>
      <c r="S649" s="94"/>
      <c r="T649" s="90"/>
      <c r="U649" s="8" t="s">
        <v>1328</v>
      </c>
      <c r="V649" s="8" t="s">
        <v>4095</v>
      </c>
      <c r="W649" s="8" t="s">
        <v>165</v>
      </c>
      <c r="X649" s="8" t="s">
        <v>4096</v>
      </c>
      <c r="Y649" s="8" t="s">
        <v>32</v>
      </c>
      <c r="Z649" s="8" t="s">
        <v>177</v>
      </c>
      <c r="AA649" s="8" t="s">
        <v>674</v>
      </c>
      <c r="AB649" s="8">
        <v>1</v>
      </c>
      <c r="AC649" s="8">
        <v>0</v>
      </c>
      <c r="AD649" s="86">
        <f>IF(W649="SOPORTE_TELEFÓNICO",'BASE LIQUIDACION REDEBAN 2025'!$B$19,IF(W649="ENVÍO",'BASE LIQUIDACION REDEBAN 2025'!$C$2,IF(Y649="TIPO I",'BASE LIQUIDACION REDEBAN 2025'!$C$2,IF(Y649="TIPO II",'BASE LIQUIDACION REDEBAN 2025'!$C$3,IF(Y649="TIPO III",'BASE LIQUIDACION REDEBAN 2025'!$C$4,IF(Y649="TIPO IV",'BASE LIQUIDACION REDEBAN 2025'!$C$5,IF(Z649="AEREO",'BASE LIQUIDACION REDEBAN 2025'!$B$6,'BASE LIQUIDACION REDEBAN 2025'!$C$5)))))))</f>
        <v>479588.87655000004</v>
      </c>
      <c r="AE649" s="86">
        <f>IF(OR(W649="SOPORTE_TELEFÓNICO",W649="ENVÍO"),0,IF(Y649="TIPO I",'BASE LIQUIDACION REDEBAN 2025'!$B$10,IF(Y649="TIPO II",'BASE LIQUIDACION REDEBAN 2025'!$B$11,IF(Y649="TIPO III",'BASE LIQUIDACION REDEBAN 2025'!$B$12,'BASE LIQUIDACION REDEBAN 2025'!$B$13))))</f>
        <v>196536.5258152</v>
      </c>
      <c r="AF649" s="86">
        <f t="shared" si="10"/>
        <v>479588.87655000004</v>
      </c>
      <c r="AG649" s="141"/>
      <c r="AH649" s="141"/>
    </row>
    <row r="650" spans="1:34" s="78" customFormat="1" ht="13.15">
      <c r="A650" s="8" t="s">
        <v>64</v>
      </c>
      <c r="B650" s="94" t="str">
        <f>VLOOKUP(A650,'CENTRO DE COSTOS'!A:D,4,FALSE)</f>
        <v>JOSE MAURICIO HERNANDEZ ROJAS</v>
      </c>
      <c r="C650" s="94" t="str">
        <f>VLOOKUP(A650,'CENTRO DE COSTOS'!A:D,2,FALSE)</f>
        <v>0004-0001</v>
      </c>
      <c r="D650" s="8">
        <v>8560</v>
      </c>
      <c r="E650" s="8">
        <v>2732772</v>
      </c>
      <c r="F650" s="8">
        <v>56886</v>
      </c>
      <c r="G650" s="94" t="s">
        <v>1977</v>
      </c>
      <c r="H650" s="8" t="s">
        <v>1045</v>
      </c>
      <c r="I650" s="8" t="s">
        <v>3234</v>
      </c>
      <c r="J650" s="8" t="s">
        <v>4097</v>
      </c>
      <c r="K650" s="8" t="s">
        <v>160</v>
      </c>
      <c r="L650" s="8" t="s">
        <v>4098</v>
      </c>
      <c r="M650" s="183">
        <v>45912.423611111109</v>
      </c>
      <c r="N650" s="183">
        <v>45913.523611111108</v>
      </c>
      <c r="O650" s="94" t="s">
        <v>1324</v>
      </c>
      <c r="P650" s="8" t="s">
        <v>1333</v>
      </c>
      <c r="Q650" s="8" t="s">
        <v>1375</v>
      </c>
      <c r="R650" s="8" t="s">
        <v>1393</v>
      </c>
      <c r="S650" s="94"/>
      <c r="T650" s="90"/>
      <c r="U650" s="8" t="s">
        <v>1328</v>
      </c>
      <c r="V650" s="8" t="s">
        <v>4099</v>
      </c>
      <c r="W650" s="8" t="s">
        <v>165</v>
      </c>
      <c r="X650" s="8" t="s">
        <v>4100</v>
      </c>
      <c r="Y650" s="8" t="s">
        <v>28</v>
      </c>
      <c r="Z650" s="8" t="s">
        <v>177</v>
      </c>
      <c r="AA650" s="8" t="s">
        <v>1824</v>
      </c>
      <c r="AB650" s="8">
        <v>1</v>
      </c>
      <c r="AC650" s="8">
        <v>0</v>
      </c>
      <c r="AD650" s="86">
        <f>IF(W650="SOPORTE_TELEFÓNICO",'BASE LIQUIDACION REDEBAN 2025'!$B$19,IF(W650="ENVÍO",'BASE LIQUIDACION REDEBAN 2025'!$C$2,IF(Y650="TIPO I",'BASE LIQUIDACION REDEBAN 2025'!$C$2,IF(Y650="TIPO II",'BASE LIQUIDACION REDEBAN 2025'!$C$3,IF(Y650="TIPO III",'BASE LIQUIDACION REDEBAN 2025'!$C$4,IF(Y650="TIPO IV",'BASE LIQUIDACION REDEBAN 2025'!$C$5,IF(Z650="AEREO",'BASE LIQUIDACION REDEBAN 2025'!$B$6,'BASE LIQUIDACION REDEBAN 2025'!$C$5)))))))</f>
        <v>144967.87232000002</v>
      </c>
      <c r="AE650" s="86">
        <f>IF(OR(W650="SOPORTE_TELEFÓNICO",W650="ENVÍO"),0,IF(Y650="TIPO I",'BASE LIQUIDACION REDEBAN 2025'!$B$10,IF(Y650="TIPO II",'BASE LIQUIDACION REDEBAN 2025'!$B$11,IF(Y650="TIPO III",'BASE LIQUIDACION REDEBAN 2025'!$B$12,'BASE LIQUIDACION REDEBAN 2025'!$B$13))))</f>
        <v>140395.6348884</v>
      </c>
      <c r="AF650" s="86">
        <f t="shared" si="10"/>
        <v>144967.87232000002</v>
      </c>
      <c r="AG650" s="141"/>
      <c r="AH650" s="141"/>
    </row>
    <row r="651" spans="1:34" s="78" customFormat="1" ht="13.15">
      <c r="A651" s="8" t="s">
        <v>90</v>
      </c>
      <c r="B651" s="94" t="str">
        <f>VLOOKUP(A651,'CENTRO DE COSTOS'!A:D,4,FALSE)</f>
        <v>JUAN SEBASTIÁN RÍOS CASTRILLÓN</v>
      </c>
      <c r="C651" s="94" t="str">
        <f>VLOOKUP(A651,'CENTRO DE COSTOS'!A:D,2,FALSE)</f>
        <v>0004-0005</v>
      </c>
      <c r="D651" s="8">
        <v>5585</v>
      </c>
      <c r="E651" s="8">
        <v>2732928</v>
      </c>
      <c r="F651" s="8">
        <v>30580</v>
      </c>
      <c r="G651" s="94" t="s">
        <v>1977</v>
      </c>
      <c r="H651" s="8" t="s">
        <v>249</v>
      </c>
      <c r="I651" s="8" t="s">
        <v>4092</v>
      </c>
      <c r="J651" s="8" t="s">
        <v>4101</v>
      </c>
      <c r="K651" s="8" t="s">
        <v>160</v>
      </c>
      <c r="L651" s="8" t="s">
        <v>4102</v>
      </c>
      <c r="M651" s="183">
        <v>45912.42291666667</v>
      </c>
      <c r="N651" s="183">
        <v>45913.525694444441</v>
      </c>
      <c r="O651" s="94" t="s">
        <v>1324</v>
      </c>
      <c r="P651" s="8" t="s">
        <v>1333</v>
      </c>
      <c r="Q651" s="8" t="s">
        <v>1368</v>
      </c>
      <c r="R651" s="8" t="s">
        <v>1341</v>
      </c>
      <c r="S651" s="94"/>
      <c r="T651" s="90"/>
      <c r="U651" s="8" t="s">
        <v>1328</v>
      </c>
      <c r="V651" s="8" t="s">
        <v>4103</v>
      </c>
      <c r="W651" s="8" t="s">
        <v>165</v>
      </c>
      <c r="X651" s="8" t="s">
        <v>4104</v>
      </c>
      <c r="Y651" s="8" t="s">
        <v>32</v>
      </c>
      <c r="Z651" s="8" t="s">
        <v>177</v>
      </c>
      <c r="AA651" s="8" t="s">
        <v>674</v>
      </c>
      <c r="AB651" s="8">
        <v>1</v>
      </c>
      <c r="AC651" s="8">
        <v>0</v>
      </c>
      <c r="AD651" s="86">
        <f>IF(W651="SOPORTE_TELEFÓNICO",'BASE LIQUIDACION REDEBAN 2025'!$B$19,IF(W651="ENVÍO",'BASE LIQUIDACION REDEBAN 2025'!$C$2,IF(Y651="TIPO I",'BASE LIQUIDACION REDEBAN 2025'!$C$2,IF(Y651="TIPO II",'BASE LIQUIDACION REDEBAN 2025'!$C$3,IF(Y651="TIPO III",'BASE LIQUIDACION REDEBAN 2025'!$C$4,IF(Y651="TIPO IV",'BASE LIQUIDACION REDEBAN 2025'!$C$5,IF(Z651="AEREO",'BASE LIQUIDACION REDEBAN 2025'!$B$6,'BASE LIQUIDACION REDEBAN 2025'!$C$5)))))))</f>
        <v>479588.87655000004</v>
      </c>
      <c r="AE651" s="86">
        <f>IF(OR(W651="SOPORTE_TELEFÓNICO",W651="ENVÍO"),0,IF(Y651="TIPO I",'BASE LIQUIDACION REDEBAN 2025'!$B$10,IF(Y651="TIPO II",'BASE LIQUIDACION REDEBAN 2025'!$B$11,IF(Y651="TIPO III",'BASE LIQUIDACION REDEBAN 2025'!$B$12,'BASE LIQUIDACION REDEBAN 2025'!$B$13))))</f>
        <v>196536.5258152</v>
      </c>
      <c r="AF651" s="86">
        <f t="shared" si="10"/>
        <v>479588.87655000004</v>
      </c>
      <c r="AG651" s="141"/>
      <c r="AH651" s="141"/>
    </row>
    <row r="652" spans="1:34" s="78" customFormat="1" ht="13.15">
      <c r="A652" s="8" t="s">
        <v>99</v>
      </c>
      <c r="B652" s="94" t="str">
        <f>VLOOKUP(A652,'CENTRO DE COSTOS'!A:D,4,FALSE)</f>
        <v>JOSE MAURICIO HERNANDEZ ROJAS</v>
      </c>
      <c r="C652" s="94" t="str">
        <f>VLOOKUP(A652,'CENTRO DE COSTOS'!A:D,2,FALSE)</f>
        <v>0004-0001</v>
      </c>
      <c r="D652" s="8">
        <v>20001</v>
      </c>
      <c r="E652" s="8">
        <v>2732824</v>
      </c>
      <c r="F652" s="8">
        <v>64360</v>
      </c>
      <c r="G652" s="94" t="s">
        <v>1977</v>
      </c>
      <c r="H652" s="8" t="s">
        <v>596</v>
      </c>
      <c r="I652" s="8" t="s">
        <v>99</v>
      </c>
      <c r="J652" s="8" t="s">
        <v>4105</v>
      </c>
      <c r="K652" s="8" t="s">
        <v>160</v>
      </c>
      <c r="L652" s="8" t="s">
        <v>4106</v>
      </c>
      <c r="M652" s="183">
        <v>45912.42083333333</v>
      </c>
      <c r="N652" s="183">
        <v>45913.440972222219</v>
      </c>
      <c r="O652" s="94" t="s">
        <v>1324</v>
      </c>
      <c r="P652" s="8" t="s">
        <v>1333</v>
      </c>
      <c r="Q652" s="8" t="s">
        <v>1375</v>
      </c>
      <c r="R652" s="8" t="s">
        <v>1376</v>
      </c>
      <c r="S652" s="94"/>
      <c r="T652" s="90"/>
      <c r="U652" s="8" t="s">
        <v>1328</v>
      </c>
      <c r="V652" s="8" t="s">
        <v>4107</v>
      </c>
      <c r="W652" s="8" t="s">
        <v>165</v>
      </c>
      <c r="X652" s="8" t="s">
        <v>4108</v>
      </c>
      <c r="Y652" s="8" t="s">
        <v>25</v>
      </c>
      <c r="Z652" s="8" t="s">
        <v>177</v>
      </c>
      <c r="AA652" s="8" t="s">
        <v>1972</v>
      </c>
      <c r="AB652" s="8">
        <v>1</v>
      </c>
      <c r="AC652" s="8">
        <v>0</v>
      </c>
      <c r="AD652" s="86">
        <f>IF(W652="SOPORTE_TELEFÓNICO",'BASE LIQUIDACION REDEBAN 2025'!$B$19,IF(W652="ENVÍO",'BASE LIQUIDACION REDEBAN 2025'!$C$2,IF(Y652="TIPO I",'BASE LIQUIDACION REDEBAN 2025'!$C$2,IF(Y652="TIPO II",'BASE LIQUIDACION REDEBAN 2025'!$C$3,IF(Y652="TIPO III",'BASE LIQUIDACION REDEBAN 2025'!$C$4,IF(Y652="TIPO IV",'BASE LIQUIDACION REDEBAN 2025'!$C$5,IF(Z652="AEREO",'BASE LIQUIDACION REDEBAN 2025'!$B$6,'BASE LIQUIDACION REDEBAN 2025'!$C$5)))))))</f>
        <v>65960.072302</v>
      </c>
      <c r="AE652" s="86">
        <f>IF(OR(W652="SOPORTE_TELEFÓNICO",W652="ENVÍO"),0,IF(Y652="TIPO I",'BASE LIQUIDACION REDEBAN 2025'!$B$10,IF(Y652="TIPO II",'BASE LIQUIDACION REDEBAN 2025'!$B$11,IF(Y652="TIPO III",'BASE LIQUIDACION REDEBAN 2025'!$B$12,'BASE LIQUIDACION REDEBAN 2025'!$B$13))))</f>
        <v>75096.394270399993</v>
      </c>
      <c r="AF652" s="86">
        <f t="shared" si="10"/>
        <v>65960.072302</v>
      </c>
      <c r="AG652" s="141"/>
      <c r="AH652" s="141"/>
    </row>
    <row r="653" spans="1:34" s="78" customFormat="1" ht="13.15">
      <c r="A653" s="8" t="s">
        <v>90</v>
      </c>
      <c r="B653" s="94" t="str">
        <f>VLOOKUP(A653,'CENTRO DE COSTOS'!A:D,4,FALSE)</f>
        <v>JUAN SEBASTIÁN RÍOS CASTRILLÓN</v>
      </c>
      <c r="C653" s="94" t="str">
        <f>VLOOKUP(A653,'CENTRO DE COSTOS'!A:D,2,FALSE)</f>
        <v>0004-0005</v>
      </c>
      <c r="D653" s="8">
        <v>5585</v>
      </c>
      <c r="E653" s="8">
        <v>2732813</v>
      </c>
      <c r="F653" s="8">
        <v>68330</v>
      </c>
      <c r="G653" s="94" t="s">
        <v>1977</v>
      </c>
      <c r="H653" s="8" t="s">
        <v>249</v>
      </c>
      <c r="I653" s="8" t="s">
        <v>4092</v>
      </c>
      <c r="J653" s="8" t="s">
        <v>4109</v>
      </c>
      <c r="K653" s="8" t="s">
        <v>160</v>
      </c>
      <c r="L653" s="8" t="s">
        <v>4110</v>
      </c>
      <c r="M653" s="183">
        <v>45912.419444444437</v>
      </c>
      <c r="N653" s="183">
        <v>45913.504166666673</v>
      </c>
      <c r="O653" s="94" t="s">
        <v>1324</v>
      </c>
      <c r="P653" s="8" t="s">
        <v>1333</v>
      </c>
      <c r="Q653" s="8" t="s">
        <v>1368</v>
      </c>
      <c r="R653" s="8" t="s">
        <v>1341</v>
      </c>
      <c r="S653" s="94"/>
      <c r="T653" s="90"/>
      <c r="U653" s="8" t="s">
        <v>1328</v>
      </c>
      <c r="V653" s="8" t="s">
        <v>4111</v>
      </c>
      <c r="W653" s="8" t="s">
        <v>165</v>
      </c>
      <c r="X653" s="8" t="s">
        <v>4112</v>
      </c>
      <c r="Y653" s="8" t="s">
        <v>32</v>
      </c>
      <c r="Z653" s="8" t="s">
        <v>177</v>
      </c>
      <c r="AA653" s="8" t="s">
        <v>674</v>
      </c>
      <c r="AB653" s="8">
        <v>1</v>
      </c>
      <c r="AC653" s="8">
        <v>0</v>
      </c>
      <c r="AD653" s="86">
        <f>IF(W653="SOPORTE_TELEFÓNICO",'BASE LIQUIDACION REDEBAN 2025'!$B$19,IF(W653="ENVÍO",'BASE LIQUIDACION REDEBAN 2025'!$C$2,IF(Y653="TIPO I",'BASE LIQUIDACION REDEBAN 2025'!$C$2,IF(Y653="TIPO II",'BASE LIQUIDACION REDEBAN 2025'!$C$3,IF(Y653="TIPO III",'BASE LIQUIDACION REDEBAN 2025'!$C$4,IF(Y653="TIPO IV",'BASE LIQUIDACION REDEBAN 2025'!$C$5,IF(Z653="AEREO",'BASE LIQUIDACION REDEBAN 2025'!$B$6,'BASE LIQUIDACION REDEBAN 2025'!$C$5)))))))</f>
        <v>479588.87655000004</v>
      </c>
      <c r="AE653" s="86">
        <f>IF(OR(W653="SOPORTE_TELEFÓNICO",W653="ENVÍO"),0,IF(Y653="TIPO I",'BASE LIQUIDACION REDEBAN 2025'!$B$10,IF(Y653="TIPO II",'BASE LIQUIDACION REDEBAN 2025'!$B$11,IF(Y653="TIPO III",'BASE LIQUIDACION REDEBAN 2025'!$B$12,'BASE LIQUIDACION REDEBAN 2025'!$B$13))))</f>
        <v>196536.5258152</v>
      </c>
      <c r="AF653" s="86">
        <f t="shared" si="10"/>
        <v>479588.87655000004</v>
      </c>
      <c r="AG653" s="141"/>
      <c r="AH653" s="141"/>
    </row>
    <row r="654" spans="1:34" s="78" customFormat="1" ht="13.15">
      <c r="A654" s="8" t="s">
        <v>96</v>
      </c>
      <c r="B654" s="94" t="str">
        <f>VLOOKUP(A654,'CENTRO DE COSTOS'!A:D,4,FALSE)</f>
        <v>JOSE MAURICIO HERNANDEZ ROJAS</v>
      </c>
      <c r="C654" s="94" t="str">
        <f>VLOOKUP(A654,'CENTRO DE COSTOS'!A:D,2,FALSE)</f>
        <v>0004-0001</v>
      </c>
      <c r="D654" s="8">
        <v>47001</v>
      </c>
      <c r="E654" s="8">
        <v>2732742</v>
      </c>
      <c r="F654" s="8">
        <v>16963</v>
      </c>
      <c r="G654" s="94" t="s">
        <v>1977</v>
      </c>
      <c r="H654" s="8" t="s">
        <v>438</v>
      </c>
      <c r="I654" s="8" t="s">
        <v>96</v>
      </c>
      <c r="J654" s="8" t="s">
        <v>4113</v>
      </c>
      <c r="K654" s="8" t="s">
        <v>160</v>
      </c>
      <c r="L654" s="8" t="s">
        <v>4114</v>
      </c>
      <c r="M654" s="183">
        <v>45912.418749999997</v>
      </c>
      <c r="N654" s="183">
        <v>45912.773611111108</v>
      </c>
      <c r="O654" s="94" t="s">
        <v>1324</v>
      </c>
      <c r="P654" s="8" t="s">
        <v>1333</v>
      </c>
      <c r="Q654" s="8" t="s">
        <v>1326</v>
      </c>
      <c r="R654" s="8" t="s">
        <v>1470</v>
      </c>
      <c r="S654" s="94"/>
      <c r="T654" s="90"/>
      <c r="U654" s="8" t="s">
        <v>1328</v>
      </c>
      <c r="V654" s="8" t="s">
        <v>4115</v>
      </c>
      <c r="W654" s="8" t="s">
        <v>165</v>
      </c>
      <c r="X654" s="8" t="s">
        <v>4116</v>
      </c>
      <c r="Y654" s="8" t="s">
        <v>25</v>
      </c>
      <c r="Z654" s="8" t="s">
        <v>177</v>
      </c>
      <c r="AA654" s="8" t="s">
        <v>442</v>
      </c>
      <c r="AB654" s="8">
        <v>1</v>
      </c>
      <c r="AC654" s="8">
        <v>0</v>
      </c>
      <c r="AD654" s="86">
        <f>IF(W654="SOPORTE_TELEFÓNICO",'BASE LIQUIDACION REDEBAN 2025'!$B$19,IF(W654="ENVÍO",'BASE LIQUIDACION REDEBAN 2025'!$C$2,IF(Y654="TIPO I",'BASE LIQUIDACION REDEBAN 2025'!$C$2,IF(Y654="TIPO II",'BASE LIQUIDACION REDEBAN 2025'!$C$3,IF(Y654="TIPO III",'BASE LIQUIDACION REDEBAN 2025'!$C$4,IF(Y654="TIPO IV",'BASE LIQUIDACION REDEBAN 2025'!$C$5,IF(Z654="AEREO",'BASE LIQUIDACION REDEBAN 2025'!$B$6,'BASE LIQUIDACION REDEBAN 2025'!$C$5)))))))</f>
        <v>65960.072302</v>
      </c>
      <c r="AE654" s="86">
        <f>IF(OR(W654="SOPORTE_TELEFÓNICO",W654="ENVÍO"),0,IF(Y654="TIPO I",'BASE LIQUIDACION REDEBAN 2025'!$B$10,IF(Y654="TIPO II",'BASE LIQUIDACION REDEBAN 2025'!$B$11,IF(Y654="TIPO III",'BASE LIQUIDACION REDEBAN 2025'!$B$12,'BASE LIQUIDACION REDEBAN 2025'!$B$13))))</f>
        <v>75096.394270399993</v>
      </c>
      <c r="AF654" s="86">
        <f t="shared" si="10"/>
        <v>65960.072302</v>
      </c>
      <c r="AG654" s="141"/>
      <c r="AH654" s="141"/>
    </row>
    <row r="655" spans="1:34" s="78" customFormat="1" ht="13.15">
      <c r="A655" s="8" t="s">
        <v>90</v>
      </c>
      <c r="B655" s="94" t="str">
        <f>VLOOKUP(A655,'CENTRO DE COSTOS'!A:D,4,FALSE)</f>
        <v>JUAN SEBASTIÁN RÍOS CASTRILLÓN</v>
      </c>
      <c r="C655" s="94" t="str">
        <f>VLOOKUP(A655,'CENTRO DE COSTOS'!A:D,2,FALSE)</f>
        <v>0004-0005</v>
      </c>
      <c r="D655" s="8">
        <v>5001</v>
      </c>
      <c r="E655" s="8">
        <v>2731884</v>
      </c>
      <c r="F655" s="8">
        <v>67985</v>
      </c>
      <c r="G655" s="94" t="s">
        <v>1977</v>
      </c>
      <c r="H655" s="8" t="s">
        <v>249</v>
      </c>
      <c r="I655" s="8" t="s">
        <v>90</v>
      </c>
      <c r="J655" s="8" t="s">
        <v>4117</v>
      </c>
      <c r="K655" s="8" t="s">
        <v>160</v>
      </c>
      <c r="L655" s="8" t="s">
        <v>4118</v>
      </c>
      <c r="M655" s="183">
        <v>45912.379166666673</v>
      </c>
      <c r="N655" s="183">
        <v>45912.601388888892</v>
      </c>
      <c r="O655" s="94" t="s">
        <v>1324</v>
      </c>
      <c r="P655" s="8" t="s">
        <v>1333</v>
      </c>
      <c r="Q655" s="8" t="s">
        <v>1628</v>
      </c>
      <c r="R655" s="8" t="s">
        <v>1341</v>
      </c>
      <c r="S655" s="94"/>
      <c r="T655" s="90"/>
      <c r="U655" s="8" t="s">
        <v>1328</v>
      </c>
      <c r="V655" s="8" t="s">
        <v>4119</v>
      </c>
      <c r="W655" s="8" t="s">
        <v>165</v>
      </c>
      <c r="X655" s="8" t="s">
        <v>4120</v>
      </c>
      <c r="Y655" s="8" t="s">
        <v>25</v>
      </c>
      <c r="Z655" s="8" t="s">
        <v>177</v>
      </c>
      <c r="AA655" s="8" t="s">
        <v>400</v>
      </c>
      <c r="AB655" s="8">
        <v>1</v>
      </c>
      <c r="AC655" s="8">
        <v>0</v>
      </c>
      <c r="AD655" s="86">
        <f>IF(W655="SOPORTE_TELEFÓNICO",'BASE LIQUIDACION REDEBAN 2025'!$B$19,IF(W655="ENVÍO",'BASE LIQUIDACION REDEBAN 2025'!$C$2,IF(Y655="TIPO I",'BASE LIQUIDACION REDEBAN 2025'!$C$2,IF(Y655="TIPO II",'BASE LIQUIDACION REDEBAN 2025'!$C$3,IF(Y655="TIPO III",'BASE LIQUIDACION REDEBAN 2025'!$C$4,IF(Y655="TIPO IV",'BASE LIQUIDACION REDEBAN 2025'!$C$5,IF(Z655="AEREO",'BASE LIQUIDACION REDEBAN 2025'!$B$6,'BASE LIQUIDACION REDEBAN 2025'!$C$5)))))))</f>
        <v>65960.072302</v>
      </c>
      <c r="AE655" s="86">
        <f>IF(OR(W655="SOPORTE_TELEFÓNICO",W655="ENVÍO"),0,IF(Y655="TIPO I",'BASE LIQUIDACION REDEBAN 2025'!$B$10,IF(Y655="TIPO II",'BASE LIQUIDACION REDEBAN 2025'!$B$11,IF(Y655="TIPO III",'BASE LIQUIDACION REDEBAN 2025'!$B$12,'BASE LIQUIDACION REDEBAN 2025'!$B$13))))</f>
        <v>75096.394270399993</v>
      </c>
      <c r="AF655" s="86">
        <f t="shared" si="10"/>
        <v>65960.072302</v>
      </c>
      <c r="AG655" s="141"/>
      <c r="AH655" s="141"/>
    </row>
    <row r="656" spans="1:34" s="78" customFormat="1" ht="13.15">
      <c r="A656" s="8" t="s">
        <v>90</v>
      </c>
      <c r="B656" s="94" t="str">
        <f>VLOOKUP(A656,'CENTRO DE COSTOS'!A:D,4,FALSE)</f>
        <v>JUAN SEBASTIÁN RÍOS CASTRILLÓN</v>
      </c>
      <c r="C656" s="94" t="str">
        <f>VLOOKUP(A656,'CENTRO DE COSTOS'!A:D,2,FALSE)</f>
        <v>0004-0005</v>
      </c>
      <c r="D656" s="8">
        <v>5697</v>
      </c>
      <c r="E656" s="8">
        <v>2731708</v>
      </c>
      <c r="F656" s="8">
        <v>57002</v>
      </c>
      <c r="G656" s="94" t="s">
        <v>1977</v>
      </c>
      <c r="H656" s="8" t="s">
        <v>249</v>
      </c>
      <c r="I656" s="8" t="s">
        <v>4121</v>
      </c>
      <c r="J656" s="8" t="s">
        <v>4122</v>
      </c>
      <c r="K656" s="8" t="s">
        <v>160</v>
      </c>
      <c r="L656" s="8" t="s">
        <v>4123</v>
      </c>
      <c r="M656" s="183">
        <v>45912.359027777777</v>
      </c>
      <c r="N656" s="183">
        <v>45913.456250000003</v>
      </c>
      <c r="O656" s="94" t="s">
        <v>1324</v>
      </c>
      <c r="P656" s="8" t="s">
        <v>1333</v>
      </c>
      <c r="Q656" s="8" t="s">
        <v>1340</v>
      </c>
      <c r="R656" s="8" t="s">
        <v>1341</v>
      </c>
      <c r="S656" s="94"/>
      <c r="T656" s="90"/>
      <c r="U656" s="8" t="s">
        <v>1328</v>
      </c>
      <c r="V656" s="8" t="s">
        <v>4124</v>
      </c>
      <c r="W656" s="8" t="s">
        <v>165</v>
      </c>
      <c r="X656" s="8" t="s">
        <v>4125</v>
      </c>
      <c r="Y656" s="8" t="s">
        <v>28</v>
      </c>
      <c r="Z656" s="8" t="s">
        <v>177</v>
      </c>
      <c r="AA656" s="8" t="s">
        <v>400</v>
      </c>
      <c r="AB656" s="8">
        <v>1</v>
      </c>
      <c r="AC656" s="8">
        <v>0</v>
      </c>
      <c r="AD656" s="86">
        <f>IF(W656="SOPORTE_TELEFÓNICO",'BASE LIQUIDACION REDEBAN 2025'!$B$19,IF(W656="ENVÍO",'BASE LIQUIDACION REDEBAN 2025'!$C$2,IF(Y656="TIPO I",'BASE LIQUIDACION REDEBAN 2025'!$C$2,IF(Y656="TIPO II",'BASE LIQUIDACION REDEBAN 2025'!$C$3,IF(Y656="TIPO III",'BASE LIQUIDACION REDEBAN 2025'!$C$4,IF(Y656="TIPO IV",'BASE LIQUIDACION REDEBAN 2025'!$C$5,IF(Z656="AEREO",'BASE LIQUIDACION REDEBAN 2025'!$B$6,'BASE LIQUIDACION REDEBAN 2025'!$C$5)))))))</f>
        <v>144967.87232000002</v>
      </c>
      <c r="AE656" s="86">
        <f>IF(OR(W656="SOPORTE_TELEFÓNICO",W656="ENVÍO"),0,IF(Y656="TIPO I",'BASE LIQUIDACION REDEBAN 2025'!$B$10,IF(Y656="TIPO II",'BASE LIQUIDACION REDEBAN 2025'!$B$11,IF(Y656="TIPO III",'BASE LIQUIDACION REDEBAN 2025'!$B$12,'BASE LIQUIDACION REDEBAN 2025'!$B$13))))</f>
        <v>140395.6348884</v>
      </c>
      <c r="AF656" s="86">
        <f t="shared" si="10"/>
        <v>144967.87232000002</v>
      </c>
      <c r="AG656" s="141"/>
      <c r="AH656" s="141"/>
    </row>
    <row r="657" spans="1:34" s="78" customFormat="1" ht="13.15">
      <c r="A657" s="8" t="s">
        <v>100</v>
      </c>
      <c r="B657" s="94" t="str">
        <f>VLOOKUP(A657,'CENTRO DE COSTOS'!A:D,4,FALSE)</f>
        <v>KEVIN ALEXIS CORZO BUSTOS</v>
      </c>
      <c r="C657" s="94" t="str">
        <f>VLOOKUP(A657,'CENTRO DE COSTOS'!A:D,2,FALSE)</f>
        <v>0004-0007</v>
      </c>
      <c r="D657" s="8">
        <v>50350</v>
      </c>
      <c r="E657" s="8">
        <v>2731486</v>
      </c>
      <c r="F657" s="8">
        <v>11737</v>
      </c>
      <c r="G657" s="94" t="s">
        <v>1977</v>
      </c>
      <c r="H657" s="8" t="s">
        <v>216</v>
      </c>
      <c r="I657" s="8" t="s">
        <v>217</v>
      </c>
      <c r="J657" s="8" t="s">
        <v>4126</v>
      </c>
      <c r="K657" s="8" t="s">
        <v>160</v>
      </c>
      <c r="L657" s="8" t="s">
        <v>4127</v>
      </c>
      <c r="M657" s="183">
        <v>45912.355555555558</v>
      </c>
      <c r="N657" s="183">
        <v>45919.442361111112</v>
      </c>
      <c r="O657" s="94" t="s">
        <v>1324</v>
      </c>
      <c r="P657" s="8" t="s">
        <v>1325</v>
      </c>
      <c r="Q657" s="8" t="s">
        <v>1351</v>
      </c>
      <c r="R657" s="8" t="s">
        <v>1689</v>
      </c>
      <c r="S657" s="94"/>
      <c r="T657" s="90"/>
      <c r="U657" s="8" t="s">
        <v>1328</v>
      </c>
      <c r="V657" s="8" t="s">
        <v>4128</v>
      </c>
      <c r="W657" s="8" t="s">
        <v>165</v>
      </c>
      <c r="X657" s="8" t="s">
        <v>4129</v>
      </c>
      <c r="Y657" s="8" t="s">
        <v>167</v>
      </c>
      <c r="Z657" s="8" t="s">
        <v>205</v>
      </c>
      <c r="AA657" s="8" t="s">
        <v>214</v>
      </c>
      <c r="AB657" s="8">
        <v>1</v>
      </c>
      <c r="AC657" s="8">
        <v>0</v>
      </c>
      <c r="AD657" s="86">
        <f>IF(W657="SOPORTE_TELEFÓNICO",'BASE LIQUIDACION REDEBAN 2025'!$B$19,IF(W657="ENVÍO",'BASE LIQUIDACION REDEBAN 2025'!$C$2,IF(Y657="TIPO I",'BASE LIQUIDACION REDEBAN 2025'!$C$2,IF(Y657="TIPO II",'BASE LIQUIDACION REDEBAN 2025'!$C$3,IF(Y657="TIPO III",'BASE LIQUIDACION REDEBAN 2025'!$C$4,IF(Y657="TIPO IV",'BASE LIQUIDACION REDEBAN 2025'!$C$5,IF(Z657="AEREO",'BASE LIQUIDACION REDEBAN 2025'!$B$6,'BASE LIQUIDACION REDEBAN 2025'!$C$5)))))))</f>
        <v>988462.96268840006</v>
      </c>
      <c r="AE657" s="86">
        <f>IF(OR(W657="SOPORTE_TELEFÓNICO",W657="ENVÍO"),0,IF(Y657="TIPO I",'BASE LIQUIDACION REDEBAN 2025'!$B$10,IF(Y657="TIPO II",'BASE LIQUIDACION REDEBAN 2025'!$B$11,IF(Y657="TIPO III",'BASE LIQUIDACION REDEBAN 2025'!$B$12,'BASE LIQUIDACION REDEBAN 2025'!$B$13))))</f>
        <v>196536.5258152</v>
      </c>
      <c r="AF657" s="86">
        <f t="shared" si="10"/>
        <v>988462.96268840006</v>
      </c>
      <c r="AG657" s="141"/>
      <c r="AH657" s="141"/>
    </row>
    <row r="658" spans="1:34" s="78" customFormat="1" ht="13.15">
      <c r="A658" s="8" t="s">
        <v>68</v>
      </c>
      <c r="B658" s="94" t="str">
        <f>VLOOKUP(A658,'CENTRO DE COSTOS'!A:D,4,FALSE)</f>
        <v>WILLIAM ASDRUBAL ROZO ROZO</v>
      </c>
      <c r="C658" s="94" t="str">
        <f>VLOOKUP(A658,'CENTRO DE COSTOS'!A:D,2,FALSE)</f>
        <v>0004-0004</v>
      </c>
      <c r="D658" s="8">
        <v>25758</v>
      </c>
      <c r="E658" s="8">
        <v>2730803</v>
      </c>
      <c r="F658" s="8">
        <v>29007</v>
      </c>
      <c r="G658" s="94" t="s">
        <v>1977</v>
      </c>
      <c r="H658" s="8" t="s">
        <v>417</v>
      </c>
      <c r="I658" s="8" t="s">
        <v>4130</v>
      </c>
      <c r="J658" s="8" t="s">
        <v>4131</v>
      </c>
      <c r="K658" s="8" t="s">
        <v>160</v>
      </c>
      <c r="L658" s="8" t="s">
        <v>4132</v>
      </c>
      <c r="M658" s="183">
        <v>45912.333333333343</v>
      </c>
      <c r="N658" s="183">
        <v>45912.620833333327</v>
      </c>
      <c r="O658" s="94" t="s">
        <v>1324</v>
      </c>
      <c r="P658" s="8" t="s">
        <v>1333</v>
      </c>
      <c r="Q658" s="8" t="s">
        <v>1375</v>
      </c>
      <c r="R658" s="8" t="s">
        <v>1393</v>
      </c>
      <c r="S658" s="94"/>
      <c r="T658" s="90"/>
      <c r="U658" s="8" t="s">
        <v>1328</v>
      </c>
      <c r="V658" s="8" t="s">
        <v>4133</v>
      </c>
      <c r="W658" s="8" t="s">
        <v>165</v>
      </c>
      <c r="X658" s="8" t="s">
        <v>4134</v>
      </c>
      <c r="Y658" s="8" t="s">
        <v>28</v>
      </c>
      <c r="Z658" s="8" t="s">
        <v>177</v>
      </c>
      <c r="AA658" s="8" t="s">
        <v>541</v>
      </c>
      <c r="AB658" s="8">
        <v>1</v>
      </c>
      <c r="AC658" s="8">
        <v>0</v>
      </c>
      <c r="AD658" s="86">
        <f>IF(W658="SOPORTE_TELEFÓNICO",'BASE LIQUIDACION REDEBAN 2025'!$B$19,IF(W658="ENVÍO",'BASE LIQUIDACION REDEBAN 2025'!$C$2,IF(Y658="TIPO I",'BASE LIQUIDACION REDEBAN 2025'!$C$2,IF(Y658="TIPO II",'BASE LIQUIDACION REDEBAN 2025'!$C$3,IF(Y658="TIPO III",'BASE LIQUIDACION REDEBAN 2025'!$C$4,IF(Y658="TIPO IV",'BASE LIQUIDACION REDEBAN 2025'!$C$5,IF(Z658="AEREO",'BASE LIQUIDACION REDEBAN 2025'!$B$6,'BASE LIQUIDACION REDEBAN 2025'!$C$5)))))))</f>
        <v>144967.87232000002</v>
      </c>
      <c r="AE658" s="86">
        <f>IF(OR(W658="SOPORTE_TELEFÓNICO",W658="ENVÍO"),0,IF(Y658="TIPO I",'BASE LIQUIDACION REDEBAN 2025'!$B$10,IF(Y658="TIPO II",'BASE LIQUIDACION REDEBAN 2025'!$B$11,IF(Y658="TIPO III",'BASE LIQUIDACION REDEBAN 2025'!$B$12,'BASE LIQUIDACION REDEBAN 2025'!$B$13))))</f>
        <v>140395.6348884</v>
      </c>
      <c r="AF658" s="86">
        <f t="shared" si="10"/>
        <v>144967.87232000002</v>
      </c>
      <c r="AG658" s="141"/>
      <c r="AH658" s="141"/>
    </row>
    <row r="659" spans="1:34" s="78" customFormat="1" ht="13.15">
      <c r="A659" s="8" t="s">
        <v>76</v>
      </c>
      <c r="B659" s="94" t="str">
        <f>VLOOKUP(A659,'CENTRO DE COSTOS'!A:D,4,FALSE)</f>
        <v>DIEGO FERNANDO HENAO CARDONA</v>
      </c>
      <c r="C659" s="94" t="str">
        <f>VLOOKUP(A659,'CENTRO DE COSTOS'!A:D,2,FALSE)</f>
        <v>0004-0003</v>
      </c>
      <c r="D659" s="8">
        <v>76275</v>
      </c>
      <c r="E659" s="8">
        <v>2730599</v>
      </c>
      <c r="F659" s="8">
        <v>40176</v>
      </c>
      <c r="G659" s="94" t="s">
        <v>1977</v>
      </c>
      <c r="H659" s="8" t="s">
        <v>232</v>
      </c>
      <c r="I659" s="8" t="s">
        <v>4135</v>
      </c>
      <c r="J659" s="8" t="s">
        <v>4136</v>
      </c>
      <c r="K659" s="8" t="s">
        <v>160</v>
      </c>
      <c r="L659" s="8" t="s">
        <v>4137</v>
      </c>
      <c r="M659" s="183">
        <v>45912.333333333343</v>
      </c>
      <c r="N659" s="183">
        <v>45913.636111111111</v>
      </c>
      <c r="O659" s="94" t="s">
        <v>1324</v>
      </c>
      <c r="P659" s="8" t="s">
        <v>1333</v>
      </c>
      <c r="Q659" s="8" t="s">
        <v>1375</v>
      </c>
      <c r="R659" s="8" t="s">
        <v>1341</v>
      </c>
      <c r="S659" s="94"/>
      <c r="T659" s="90"/>
      <c r="U659" s="8" t="s">
        <v>1328</v>
      </c>
      <c r="V659" s="8" t="s">
        <v>4138</v>
      </c>
      <c r="W659" s="8" t="s">
        <v>165</v>
      </c>
      <c r="X659" s="8" t="s">
        <v>4139</v>
      </c>
      <c r="Y659" s="8" t="s">
        <v>28</v>
      </c>
      <c r="Z659" s="8" t="s">
        <v>177</v>
      </c>
      <c r="AA659" s="8" t="s">
        <v>346</v>
      </c>
      <c r="AB659" s="8">
        <v>1</v>
      </c>
      <c r="AC659" s="8">
        <v>0</v>
      </c>
      <c r="AD659" s="86">
        <f>IF(W659="SOPORTE_TELEFÓNICO",'BASE LIQUIDACION REDEBAN 2025'!$B$19,IF(W659="ENVÍO",'BASE LIQUIDACION REDEBAN 2025'!$C$2,IF(Y659="TIPO I",'BASE LIQUIDACION REDEBAN 2025'!$C$2,IF(Y659="TIPO II",'BASE LIQUIDACION REDEBAN 2025'!$C$3,IF(Y659="TIPO III",'BASE LIQUIDACION REDEBAN 2025'!$C$4,IF(Y659="TIPO IV",'BASE LIQUIDACION REDEBAN 2025'!$C$5,IF(Z659="AEREO",'BASE LIQUIDACION REDEBAN 2025'!$B$6,'BASE LIQUIDACION REDEBAN 2025'!$C$5)))))))</f>
        <v>144967.87232000002</v>
      </c>
      <c r="AE659" s="86">
        <f>IF(OR(W659="SOPORTE_TELEFÓNICO",W659="ENVÍO"),0,IF(Y659="TIPO I",'BASE LIQUIDACION REDEBAN 2025'!$B$10,IF(Y659="TIPO II",'BASE LIQUIDACION REDEBAN 2025'!$B$11,IF(Y659="TIPO III",'BASE LIQUIDACION REDEBAN 2025'!$B$12,'BASE LIQUIDACION REDEBAN 2025'!$B$13))))</f>
        <v>140395.6348884</v>
      </c>
      <c r="AF659" s="86">
        <f t="shared" si="10"/>
        <v>144967.87232000002</v>
      </c>
      <c r="AG659" s="141"/>
      <c r="AH659" s="141"/>
    </row>
    <row r="660" spans="1:34" s="78" customFormat="1" ht="13.15">
      <c r="A660" s="8" t="s">
        <v>72</v>
      </c>
      <c r="B660" s="94" t="str">
        <f>VLOOKUP(A660,'CENTRO DE COSTOS'!A:D,4,FALSE)</f>
        <v>MIGUEL JULIÁN HERNÁNDEZ GUARÍN</v>
      </c>
      <c r="C660" s="94" t="str">
        <f>VLOOKUP(A660,'CENTRO DE COSTOS'!A:D,2,FALSE)</f>
        <v>0004-0008</v>
      </c>
      <c r="D660" s="8">
        <v>68307</v>
      </c>
      <c r="E660" s="8">
        <v>2730592</v>
      </c>
      <c r="F660" s="8">
        <v>55187</v>
      </c>
      <c r="G660" s="94" t="s">
        <v>1977</v>
      </c>
      <c r="H660" s="8" t="s">
        <v>224</v>
      </c>
      <c r="I660" s="8" t="s">
        <v>1146</v>
      </c>
      <c r="J660" s="8" t="s">
        <v>4140</v>
      </c>
      <c r="K660" s="8" t="s">
        <v>160</v>
      </c>
      <c r="L660" s="8" t="s">
        <v>4141</v>
      </c>
      <c r="M660" s="183">
        <v>45912.333333333343</v>
      </c>
      <c r="N660" s="183">
        <v>45912.986805555563</v>
      </c>
      <c r="O660" s="94" t="s">
        <v>1324</v>
      </c>
      <c r="P660" s="8" t="s">
        <v>1333</v>
      </c>
      <c r="Q660" s="8" t="s">
        <v>1423</v>
      </c>
      <c r="R660" s="8" t="s">
        <v>1341</v>
      </c>
      <c r="S660" s="94"/>
      <c r="T660" s="90"/>
      <c r="U660" s="8" t="s">
        <v>1328</v>
      </c>
      <c r="V660" s="8" t="s">
        <v>4142</v>
      </c>
      <c r="W660" s="8" t="s">
        <v>165</v>
      </c>
      <c r="X660" s="8" t="s">
        <v>4143</v>
      </c>
      <c r="Y660" s="8" t="s">
        <v>25</v>
      </c>
      <c r="Z660" s="8" t="s">
        <v>177</v>
      </c>
      <c r="AA660" s="8" t="s">
        <v>230</v>
      </c>
      <c r="AB660" s="8">
        <v>1</v>
      </c>
      <c r="AC660" s="8">
        <v>0</v>
      </c>
      <c r="AD660" s="86">
        <f>IF(W660="SOPORTE_TELEFÓNICO",'BASE LIQUIDACION REDEBAN 2025'!$B$19,IF(W660="ENVÍO",'BASE LIQUIDACION REDEBAN 2025'!$C$2,IF(Y660="TIPO I",'BASE LIQUIDACION REDEBAN 2025'!$C$2,IF(Y660="TIPO II",'BASE LIQUIDACION REDEBAN 2025'!$C$3,IF(Y660="TIPO III",'BASE LIQUIDACION REDEBAN 2025'!$C$4,IF(Y660="TIPO IV",'BASE LIQUIDACION REDEBAN 2025'!$C$5,IF(Z660="AEREO",'BASE LIQUIDACION REDEBAN 2025'!$B$6,'BASE LIQUIDACION REDEBAN 2025'!$C$5)))))))</f>
        <v>65960.072302</v>
      </c>
      <c r="AE660" s="86">
        <f>IF(OR(W660="SOPORTE_TELEFÓNICO",W660="ENVÍO"),0,IF(Y660="TIPO I",'BASE LIQUIDACION REDEBAN 2025'!$B$10,IF(Y660="TIPO II",'BASE LIQUIDACION REDEBAN 2025'!$B$11,IF(Y660="TIPO III",'BASE LIQUIDACION REDEBAN 2025'!$B$12,'BASE LIQUIDACION REDEBAN 2025'!$B$13))))</f>
        <v>75096.394270399993</v>
      </c>
      <c r="AF660" s="86">
        <f t="shared" si="10"/>
        <v>65960.072302</v>
      </c>
      <c r="AG660" s="141"/>
      <c r="AH660" s="141"/>
    </row>
    <row r="661" spans="1:34" s="78" customFormat="1" ht="13.15">
      <c r="A661" s="8" t="s">
        <v>90</v>
      </c>
      <c r="B661" s="94" t="str">
        <f>VLOOKUP(A661,'CENTRO DE COSTOS'!A:D,4,FALSE)</f>
        <v>JUAN SEBASTIÁN RÍOS CASTRILLÓN</v>
      </c>
      <c r="C661" s="94" t="str">
        <f>VLOOKUP(A661,'CENTRO DE COSTOS'!A:D,2,FALSE)</f>
        <v>0004-0005</v>
      </c>
      <c r="D661" s="8">
        <v>5001</v>
      </c>
      <c r="E661" s="8">
        <v>2730495</v>
      </c>
      <c r="F661" s="8">
        <v>67071</v>
      </c>
      <c r="G661" s="94" t="s">
        <v>1977</v>
      </c>
      <c r="H661" s="8" t="s">
        <v>249</v>
      </c>
      <c r="I661" s="8" t="s">
        <v>90</v>
      </c>
      <c r="J661" s="8" t="s">
        <v>4144</v>
      </c>
      <c r="K661" s="8" t="s">
        <v>160</v>
      </c>
      <c r="L661" s="8" t="s">
        <v>4145</v>
      </c>
      <c r="M661" s="183">
        <v>45912.333333333343</v>
      </c>
      <c r="N661" s="183">
        <v>45912.606249999997</v>
      </c>
      <c r="O661" s="94" t="s">
        <v>1324</v>
      </c>
      <c r="P661" s="8" t="s">
        <v>1333</v>
      </c>
      <c r="Q661" s="8" t="s">
        <v>1375</v>
      </c>
      <c r="R661" s="8" t="s">
        <v>1376</v>
      </c>
      <c r="S661" s="94"/>
      <c r="T661" s="90"/>
      <c r="U661" s="8" t="s">
        <v>1328</v>
      </c>
      <c r="V661" s="8" t="s">
        <v>4146</v>
      </c>
      <c r="W661" s="8" t="s">
        <v>165</v>
      </c>
      <c r="X661" s="8" t="s">
        <v>4147</v>
      </c>
      <c r="Y661" s="8" t="s">
        <v>25</v>
      </c>
      <c r="Z661" s="8" t="s">
        <v>177</v>
      </c>
      <c r="AA661" s="8" t="s">
        <v>400</v>
      </c>
      <c r="AB661" s="8">
        <v>1</v>
      </c>
      <c r="AC661" s="8">
        <v>0</v>
      </c>
      <c r="AD661" s="86">
        <f>IF(W661="SOPORTE_TELEFÓNICO",'BASE LIQUIDACION REDEBAN 2025'!$B$19,IF(W661="ENVÍO",'BASE LIQUIDACION REDEBAN 2025'!$C$2,IF(Y661="TIPO I",'BASE LIQUIDACION REDEBAN 2025'!$C$2,IF(Y661="TIPO II",'BASE LIQUIDACION REDEBAN 2025'!$C$3,IF(Y661="TIPO III",'BASE LIQUIDACION REDEBAN 2025'!$C$4,IF(Y661="TIPO IV",'BASE LIQUIDACION REDEBAN 2025'!$C$5,IF(Z661="AEREO",'BASE LIQUIDACION REDEBAN 2025'!$B$6,'BASE LIQUIDACION REDEBAN 2025'!$C$5)))))))</f>
        <v>65960.072302</v>
      </c>
      <c r="AE661" s="86">
        <f>IF(OR(W661="SOPORTE_TELEFÓNICO",W661="ENVÍO"),0,IF(Y661="TIPO I",'BASE LIQUIDACION REDEBAN 2025'!$B$10,IF(Y661="TIPO II",'BASE LIQUIDACION REDEBAN 2025'!$B$11,IF(Y661="TIPO III",'BASE LIQUIDACION REDEBAN 2025'!$B$12,'BASE LIQUIDACION REDEBAN 2025'!$B$13))))</f>
        <v>75096.394270399993</v>
      </c>
      <c r="AF661" s="86">
        <f t="shared" si="10"/>
        <v>65960.072302</v>
      </c>
      <c r="AG661" s="141"/>
      <c r="AH661" s="141"/>
    </row>
    <row r="662" spans="1:34" s="78" customFormat="1" ht="13.15">
      <c r="A662" s="8" t="s">
        <v>90</v>
      </c>
      <c r="B662" s="94" t="str">
        <f>VLOOKUP(A662,'CENTRO DE COSTOS'!A:D,4,FALSE)</f>
        <v>JUAN SEBASTIÁN RÍOS CASTRILLÓN</v>
      </c>
      <c r="C662" s="94" t="str">
        <f>VLOOKUP(A662,'CENTRO DE COSTOS'!A:D,2,FALSE)</f>
        <v>0004-0005</v>
      </c>
      <c r="D662" s="8">
        <v>5756</v>
      </c>
      <c r="E662" s="8">
        <v>2730481</v>
      </c>
      <c r="F662" s="8">
        <v>10344</v>
      </c>
      <c r="G662" s="94" t="s">
        <v>1977</v>
      </c>
      <c r="H662" s="8" t="s">
        <v>249</v>
      </c>
      <c r="I662" s="8" t="s">
        <v>1778</v>
      </c>
      <c r="J662" s="8" t="s">
        <v>1779</v>
      </c>
      <c r="K662" s="8" t="s">
        <v>160</v>
      </c>
      <c r="L662" s="8" t="s">
        <v>4148</v>
      </c>
      <c r="M662" s="183">
        <v>45912.333333333343</v>
      </c>
      <c r="N662" s="183">
        <v>45913.413888888892</v>
      </c>
      <c r="O662" s="94" t="s">
        <v>1324</v>
      </c>
      <c r="P662" s="8" t="s">
        <v>1333</v>
      </c>
      <c r="Q662" s="8" t="s">
        <v>1368</v>
      </c>
      <c r="R662" s="8" t="s">
        <v>1341</v>
      </c>
      <c r="S662" s="94"/>
      <c r="T662" s="90"/>
      <c r="U662" s="8" t="s">
        <v>1328</v>
      </c>
      <c r="V662" s="8" t="s">
        <v>4149</v>
      </c>
      <c r="W662" s="8" t="s">
        <v>165</v>
      </c>
      <c r="X662" s="8" t="s">
        <v>4150</v>
      </c>
      <c r="Y662" s="8" t="s">
        <v>30</v>
      </c>
      <c r="Z662" s="8" t="s">
        <v>177</v>
      </c>
      <c r="AA662" s="8" t="s">
        <v>804</v>
      </c>
      <c r="AB662" s="8">
        <v>1</v>
      </c>
      <c r="AC662" s="8">
        <v>0</v>
      </c>
      <c r="AD662" s="86">
        <f>IF(W662="SOPORTE_TELEFÓNICO",'BASE LIQUIDACION REDEBAN 2025'!$B$19,IF(W662="ENVÍO",'BASE LIQUIDACION REDEBAN 2025'!$C$2,IF(Y662="TIPO I",'BASE LIQUIDACION REDEBAN 2025'!$C$2,IF(Y662="TIPO II",'BASE LIQUIDACION REDEBAN 2025'!$C$3,IF(Y662="TIPO III",'BASE LIQUIDACION REDEBAN 2025'!$C$4,IF(Y662="TIPO IV",'BASE LIQUIDACION REDEBAN 2025'!$C$5,IF(Z662="AEREO",'BASE LIQUIDACION REDEBAN 2025'!$B$6,'BASE LIQUIDACION REDEBAN 2025'!$C$5)))))))</f>
        <v>275728.78077800001</v>
      </c>
      <c r="AE662" s="86">
        <f>IF(OR(W662="SOPORTE_TELEFÓNICO",W662="ENVÍO"),0,IF(Y662="TIPO I",'BASE LIQUIDACION REDEBAN 2025'!$B$10,IF(Y662="TIPO II",'BASE LIQUIDACION REDEBAN 2025'!$B$11,IF(Y662="TIPO III",'BASE LIQUIDACION REDEBAN 2025'!$B$12,'BASE LIQUIDACION REDEBAN 2025'!$B$13))))</f>
        <v>196536.5258152</v>
      </c>
      <c r="AF662" s="86">
        <f t="shared" si="10"/>
        <v>275728.78077800001</v>
      </c>
      <c r="AG662" s="141"/>
      <c r="AH662" s="141"/>
    </row>
    <row r="663" spans="1:34" s="78" customFormat="1" ht="13.15">
      <c r="A663" s="8" t="s">
        <v>90</v>
      </c>
      <c r="B663" s="94" t="str">
        <f>VLOOKUP(A663,'CENTRO DE COSTOS'!A:D,4,FALSE)</f>
        <v>JUAN SEBASTIÁN RÍOS CASTRILLÓN</v>
      </c>
      <c r="C663" s="94" t="str">
        <f>VLOOKUP(A663,'CENTRO DE COSTOS'!A:D,2,FALSE)</f>
        <v>0004-0005</v>
      </c>
      <c r="D663" s="8">
        <v>5001</v>
      </c>
      <c r="E663" s="8">
        <v>2730233</v>
      </c>
      <c r="F663" s="8">
        <v>62940</v>
      </c>
      <c r="G663" s="94" t="s">
        <v>1977</v>
      </c>
      <c r="H663" s="8" t="s">
        <v>249</v>
      </c>
      <c r="I663" s="8" t="s">
        <v>90</v>
      </c>
      <c r="J663" s="8" t="s">
        <v>4151</v>
      </c>
      <c r="K663" s="8" t="s">
        <v>160</v>
      </c>
      <c r="L663" s="8" t="s">
        <v>4152</v>
      </c>
      <c r="M663" s="183">
        <v>45911.709027777782</v>
      </c>
      <c r="N663" s="183">
        <v>45912.60833333333</v>
      </c>
      <c r="O663" s="94" t="s">
        <v>1324</v>
      </c>
      <c r="P663" s="8" t="s">
        <v>1333</v>
      </c>
      <c r="Q663" s="8" t="s">
        <v>1340</v>
      </c>
      <c r="R663" s="8" t="s">
        <v>1341</v>
      </c>
      <c r="S663" s="94"/>
      <c r="T663" s="90"/>
      <c r="U663" s="8" t="s">
        <v>1328</v>
      </c>
      <c r="V663" s="8" t="s">
        <v>4153</v>
      </c>
      <c r="W663" s="8" t="s">
        <v>165</v>
      </c>
      <c r="X663" s="8" t="s">
        <v>4154</v>
      </c>
      <c r="Y663" s="8" t="s">
        <v>25</v>
      </c>
      <c r="Z663" s="8" t="s">
        <v>177</v>
      </c>
      <c r="AA663" s="8" t="s">
        <v>400</v>
      </c>
      <c r="AB663" s="8">
        <v>1</v>
      </c>
      <c r="AC663" s="8">
        <v>0</v>
      </c>
      <c r="AD663" s="86">
        <f>IF(W663="SOPORTE_TELEFÓNICO",'BASE LIQUIDACION REDEBAN 2025'!$B$19,IF(W663="ENVÍO",'BASE LIQUIDACION REDEBAN 2025'!$C$2,IF(Y663="TIPO I",'BASE LIQUIDACION REDEBAN 2025'!$C$2,IF(Y663="TIPO II",'BASE LIQUIDACION REDEBAN 2025'!$C$3,IF(Y663="TIPO III",'BASE LIQUIDACION REDEBAN 2025'!$C$4,IF(Y663="TIPO IV",'BASE LIQUIDACION REDEBAN 2025'!$C$5,IF(Z663="AEREO",'BASE LIQUIDACION REDEBAN 2025'!$B$6,'BASE LIQUIDACION REDEBAN 2025'!$C$5)))))))</f>
        <v>65960.072302</v>
      </c>
      <c r="AE663" s="86">
        <f>IF(OR(W663="SOPORTE_TELEFÓNICO",W663="ENVÍO"),0,IF(Y663="TIPO I",'BASE LIQUIDACION REDEBAN 2025'!$B$10,IF(Y663="TIPO II",'BASE LIQUIDACION REDEBAN 2025'!$B$11,IF(Y663="TIPO III",'BASE LIQUIDACION REDEBAN 2025'!$B$12,'BASE LIQUIDACION REDEBAN 2025'!$B$13))))</f>
        <v>75096.394270399993</v>
      </c>
      <c r="AF663" s="86">
        <f t="shared" si="10"/>
        <v>65960.072302</v>
      </c>
      <c r="AG663" s="141"/>
      <c r="AH663" s="141"/>
    </row>
    <row r="664" spans="1:34" s="78" customFormat="1" ht="13.15">
      <c r="A664" s="8" t="s">
        <v>87</v>
      </c>
      <c r="B664" s="94" t="str">
        <f>VLOOKUP(A664,'CENTRO DE COSTOS'!A:D,4,FALSE)</f>
        <v>DIEGO FERNANDO HENAO CARDONA</v>
      </c>
      <c r="C664" s="94" t="str">
        <f>VLOOKUP(A664,'CENTRO DE COSTOS'!A:D,2,FALSE)</f>
        <v>0004-0002</v>
      </c>
      <c r="D664" s="8">
        <v>17001</v>
      </c>
      <c r="E664" s="8">
        <v>2730230</v>
      </c>
      <c r="F664" s="8">
        <v>25300</v>
      </c>
      <c r="G664" s="94" t="s">
        <v>1977</v>
      </c>
      <c r="H664" s="8" t="s">
        <v>269</v>
      </c>
      <c r="I664" s="8" t="s">
        <v>87</v>
      </c>
      <c r="J664" s="8" t="s">
        <v>4155</v>
      </c>
      <c r="K664" s="8" t="s">
        <v>160</v>
      </c>
      <c r="L664" s="8" t="s">
        <v>4156</v>
      </c>
      <c r="M664" s="183">
        <v>45911.708333333343</v>
      </c>
      <c r="N664" s="183">
        <v>45912.654861111107</v>
      </c>
      <c r="O664" s="94" t="s">
        <v>1324</v>
      </c>
      <c r="P664" s="8" t="s">
        <v>1333</v>
      </c>
      <c r="Q664" s="8" t="s">
        <v>1517</v>
      </c>
      <c r="R664" s="8" t="s">
        <v>1341</v>
      </c>
      <c r="S664" s="94"/>
      <c r="T664" s="90"/>
      <c r="U664" s="8" t="s">
        <v>1328</v>
      </c>
      <c r="V664" s="8" t="s">
        <v>4157</v>
      </c>
      <c r="W664" s="8" t="s">
        <v>1552</v>
      </c>
      <c r="X664" s="8" t="s">
        <v>1553</v>
      </c>
      <c r="Y664" s="8" t="s">
        <v>25</v>
      </c>
      <c r="Z664" s="8" t="s">
        <v>177</v>
      </c>
      <c r="AA664" s="8" t="s">
        <v>2718</v>
      </c>
      <c r="AB664" s="8">
        <v>0</v>
      </c>
      <c r="AC664" s="8">
        <v>0</v>
      </c>
      <c r="AD664" s="86">
        <f>IF(W664="SOPORTE_TELEFÓNICO",'BASE LIQUIDACION REDEBAN 2025'!$B$19,IF(W664="ENVÍO",'BASE LIQUIDACION REDEBAN 2025'!$C$2,IF(Y664="TIPO I",'BASE LIQUIDACION REDEBAN 2025'!$C$2,IF(Y664="TIPO II",'BASE LIQUIDACION REDEBAN 2025'!$C$3,IF(Y664="TIPO III",'BASE LIQUIDACION REDEBAN 2025'!$C$4,IF(Y664="TIPO IV",'BASE LIQUIDACION REDEBAN 2025'!$C$5,IF(Z664="AEREO",'BASE LIQUIDACION REDEBAN 2025'!$B$6,'BASE LIQUIDACION REDEBAN 2025'!$C$5)))))))</f>
        <v>41241.0800752</v>
      </c>
      <c r="AE664" s="86">
        <f>IF(OR(W664="SOPORTE_TELEFÓNICO",W664="ENVÍO"),0,IF(Y664="TIPO I",'BASE LIQUIDACION REDEBAN 2025'!$B$10,IF(Y664="TIPO II",'BASE LIQUIDACION REDEBAN 2025'!$B$11,IF(Y664="TIPO III",'BASE LIQUIDACION REDEBAN 2025'!$B$12,'BASE LIQUIDACION REDEBAN 2025'!$B$13))))</f>
        <v>0</v>
      </c>
      <c r="AF664" s="86">
        <f t="shared" si="10"/>
        <v>41241.0800752</v>
      </c>
      <c r="AG664" s="141"/>
      <c r="AH664" s="141"/>
    </row>
    <row r="665" spans="1:34" s="78" customFormat="1" ht="13.15">
      <c r="A665" s="8" t="s">
        <v>93</v>
      </c>
      <c r="B665" s="94" t="str">
        <f>VLOOKUP(A665,'CENTRO DE COSTOS'!A:D,4,FALSE)</f>
        <v>DIEGO FERNANDO HENAO CARDONA</v>
      </c>
      <c r="C665" s="94" t="str">
        <f>VLOOKUP(A665,'CENTRO DE COSTOS'!A:D,2,FALSE)</f>
        <v>0004-0003</v>
      </c>
      <c r="D665" s="8">
        <v>52001</v>
      </c>
      <c r="E665" s="8">
        <v>2730203</v>
      </c>
      <c r="F665" s="8">
        <v>50655</v>
      </c>
      <c r="G665" s="94" t="s">
        <v>1977</v>
      </c>
      <c r="H665" s="8" t="s">
        <v>157</v>
      </c>
      <c r="I665" s="8" t="s">
        <v>93</v>
      </c>
      <c r="J665" s="8" t="s">
        <v>4158</v>
      </c>
      <c r="K665" s="8" t="s">
        <v>160</v>
      </c>
      <c r="L665" s="8" t="s">
        <v>4159</v>
      </c>
      <c r="M665" s="183">
        <v>45911.698611111111</v>
      </c>
      <c r="N665" s="183">
        <v>45912.631944444453</v>
      </c>
      <c r="O665" s="94" t="s">
        <v>1324</v>
      </c>
      <c r="P665" s="8" t="s">
        <v>1333</v>
      </c>
      <c r="Q665" s="8" t="s">
        <v>1375</v>
      </c>
      <c r="R665" s="8" t="s">
        <v>1341</v>
      </c>
      <c r="S665" s="94"/>
      <c r="T665" s="90"/>
      <c r="U665" s="8" t="s">
        <v>1328</v>
      </c>
      <c r="V665" s="8" t="s">
        <v>4160</v>
      </c>
      <c r="W665" s="8" t="s">
        <v>165</v>
      </c>
      <c r="X665" s="8" t="s">
        <v>4161</v>
      </c>
      <c r="Y665" s="8" t="s">
        <v>25</v>
      </c>
      <c r="Z665" s="8" t="s">
        <v>177</v>
      </c>
      <c r="AA665" s="8" t="s">
        <v>851</v>
      </c>
      <c r="AB665" s="8">
        <v>1</v>
      </c>
      <c r="AC665" s="8">
        <v>0</v>
      </c>
      <c r="AD665" s="86">
        <f>IF(W665="SOPORTE_TELEFÓNICO",'BASE LIQUIDACION REDEBAN 2025'!$B$19,IF(W665="ENVÍO",'BASE LIQUIDACION REDEBAN 2025'!$C$2,IF(Y665="TIPO I",'BASE LIQUIDACION REDEBAN 2025'!$C$2,IF(Y665="TIPO II",'BASE LIQUIDACION REDEBAN 2025'!$C$3,IF(Y665="TIPO III",'BASE LIQUIDACION REDEBAN 2025'!$C$4,IF(Y665="TIPO IV",'BASE LIQUIDACION REDEBAN 2025'!$C$5,IF(Z665="AEREO",'BASE LIQUIDACION REDEBAN 2025'!$B$6,'BASE LIQUIDACION REDEBAN 2025'!$C$5)))))))</f>
        <v>65960.072302</v>
      </c>
      <c r="AE665" s="86">
        <f>IF(OR(W665="SOPORTE_TELEFÓNICO",W665="ENVÍO"),0,IF(Y665="TIPO I",'BASE LIQUIDACION REDEBAN 2025'!$B$10,IF(Y665="TIPO II",'BASE LIQUIDACION REDEBAN 2025'!$B$11,IF(Y665="TIPO III",'BASE LIQUIDACION REDEBAN 2025'!$B$12,'BASE LIQUIDACION REDEBAN 2025'!$B$13))))</f>
        <v>75096.394270399993</v>
      </c>
      <c r="AF665" s="86">
        <f t="shared" si="10"/>
        <v>65960.072302</v>
      </c>
      <c r="AG665" s="141"/>
      <c r="AH665" s="141"/>
    </row>
    <row r="666" spans="1:34" s="78" customFormat="1" ht="13.15">
      <c r="A666" s="8" t="s">
        <v>90</v>
      </c>
      <c r="B666" s="94" t="str">
        <f>VLOOKUP(A666,'CENTRO DE COSTOS'!A:D,4,FALSE)</f>
        <v>JUAN SEBASTIÁN RÍOS CASTRILLÓN</v>
      </c>
      <c r="C666" s="94" t="str">
        <f>VLOOKUP(A666,'CENTRO DE COSTOS'!A:D,2,FALSE)</f>
        <v>0004-0005</v>
      </c>
      <c r="D666" s="8">
        <v>5631</v>
      </c>
      <c r="E666" s="8">
        <v>2730105</v>
      </c>
      <c r="F666" s="8">
        <v>79927</v>
      </c>
      <c r="G666" s="94" t="s">
        <v>1977</v>
      </c>
      <c r="H666" s="8" t="s">
        <v>249</v>
      </c>
      <c r="I666" s="8" t="s">
        <v>2872</v>
      </c>
      <c r="J666" s="8" t="s">
        <v>4162</v>
      </c>
      <c r="K666" s="8" t="s">
        <v>160</v>
      </c>
      <c r="L666" s="8" t="s">
        <v>4163</v>
      </c>
      <c r="M666" s="183">
        <v>45911.698611111111</v>
      </c>
      <c r="N666" s="183">
        <v>45912.633333333331</v>
      </c>
      <c r="O666" s="94" t="s">
        <v>1324</v>
      </c>
      <c r="P666" s="8" t="s">
        <v>1333</v>
      </c>
      <c r="Q666" s="8" t="s">
        <v>1375</v>
      </c>
      <c r="R666" s="8" t="s">
        <v>1444</v>
      </c>
      <c r="S666" s="94"/>
      <c r="T666" s="90"/>
      <c r="U666" s="8" t="s">
        <v>1328</v>
      </c>
      <c r="V666" s="8" t="s">
        <v>4164</v>
      </c>
      <c r="W666" s="8" t="s">
        <v>165</v>
      </c>
      <c r="X666" s="8" t="s">
        <v>4165</v>
      </c>
      <c r="Y666" s="8" t="s">
        <v>25</v>
      </c>
      <c r="Z666" s="8" t="s">
        <v>177</v>
      </c>
      <c r="AA666" s="8" t="s">
        <v>1783</v>
      </c>
      <c r="AB666" s="8">
        <v>1</v>
      </c>
      <c r="AC666" s="8">
        <v>0</v>
      </c>
      <c r="AD666" s="86">
        <f>IF(W666="SOPORTE_TELEFÓNICO",'BASE LIQUIDACION REDEBAN 2025'!$B$19,IF(W666="ENVÍO",'BASE LIQUIDACION REDEBAN 2025'!$C$2,IF(Y666="TIPO I",'BASE LIQUIDACION REDEBAN 2025'!$C$2,IF(Y666="TIPO II",'BASE LIQUIDACION REDEBAN 2025'!$C$3,IF(Y666="TIPO III",'BASE LIQUIDACION REDEBAN 2025'!$C$4,IF(Y666="TIPO IV",'BASE LIQUIDACION REDEBAN 2025'!$C$5,IF(Z666="AEREO",'BASE LIQUIDACION REDEBAN 2025'!$B$6,'BASE LIQUIDACION REDEBAN 2025'!$C$5)))))))</f>
        <v>65960.072302</v>
      </c>
      <c r="AE666" s="86">
        <f>IF(OR(W666="SOPORTE_TELEFÓNICO",W666="ENVÍO"),0,IF(Y666="TIPO I",'BASE LIQUIDACION REDEBAN 2025'!$B$10,IF(Y666="TIPO II",'BASE LIQUIDACION REDEBAN 2025'!$B$11,IF(Y666="TIPO III",'BASE LIQUIDACION REDEBAN 2025'!$B$12,'BASE LIQUIDACION REDEBAN 2025'!$B$13))))</f>
        <v>75096.394270399993</v>
      </c>
      <c r="AF666" s="86">
        <f t="shared" si="10"/>
        <v>65960.072302</v>
      </c>
      <c r="AG666" s="141"/>
      <c r="AH666" s="141"/>
    </row>
    <row r="667" spans="1:34" s="78" customFormat="1" ht="13.15">
      <c r="A667" s="8" t="s">
        <v>90</v>
      </c>
      <c r="B667" s="94" t="str">
        <f>VLOOKUP(A667,'CENTRO DE COSTOS'!A:D,4,FALSE)</f>
        <v>JUAN SEBASTIÁN RÍOS CASTRILLÓN</v>
      </c>
      <c r="C667" s="94" t="str">
        <f>VLOOKUP(A667,'CENTRO DE COSTOS'!A:D,2,FALSE)</f>
        <v>0004-0005</v>
      </c>
      <c r="D667" s="8">
        <v>5001</v>
      </c>
      <c r="E667" s="8">
        <v>2729944</v>
      </c>
      <c r="F667" s="8">
        <v>79810</v>
      </c>
      <c r="G667" s="94" t="s">
        <v>1977</v>
      </c>
      <c r="H667" s="8" t="s">
        <v>249</v>
      </c>
      <c r="I667" s="8" t="s">
        <v>90</v>
      </c>
      <c r="J667" s="8" t="s">
        <v>4166</v>
      </c>
      <c r="K667" s="8" t="s">
        <v>160</v>
      </c>
      <c r="L667" s="8" t="s">
        <v>4167</v>
      </c>
      <c r="M667" s="183">
        <v>45911.683333333327</v>
      </c>
      <c r="N667" s="183">
        <v>45912.625694444447</v>
      </c>
      <c r="O667" s="94" t="s">
        <v>1324</v>
      </c>
      <c r="P667" s="8" t="s">
        <v>1333</v>
      </c>
      <c r="Q667" s="8" t="s">
        <v>1368</v>
      </c>
      <c r="R667" s="8" t="s">
        <v>1341</v>
      </c>
      <c r="S667" s="94"/>
      <c r="T667" s="90"/>
      <c r="U667" s="8" t="s">
        <v>1328</v>
      </c>
      <c r="V667" s="8" t="s">
        <v>4168</v>
      </c>
      <c r="W667" s="8" t="s">
        <v>165</v>
      </c>
      <c r="X667" s="8" t="s">
        <v>4169</v>
      </c>
      <c r="Y667" s="8" t="s">
        <v>25</v>
      </c>
      <c r="Z667" s="8" t="s">
        <v>177</v>
      </c>
      <c r="AA667" s="8" t="s">
        <v>361</v>
      </c>
      <c r="AB667" s="8">
        <v>1</v>
      </c>
      <c r="AC667" s="8">
        <v>0</v>
      </c>
      <c r="AD667" s="86">
        <f>IF(W667="SOPORTE_TELEFÓNICO",'BASE LIQUIDACION REDEBAN 2025'!$B$19,IF(W667="ENVÍO",'BASE LIQUIDACION REDEBAN 2025'!$C$2,IF(Y667="TIPO I",'BASE LIQUIDACION REDEBAN 2025'!$C$2,IF(Y667="TIPO II",'BASE LIQUIDACION REDEBAN 2025'!$C$3,IF(Y667="TIPO III",'BASE LIQUIDACION REDEBAN 2025'!$C$4,IF(Y667="TIPO IV",'BASE LIQUIDACION REDEBAN 2025'!$C$5,IF(Z667="AEREO",'BASE LIQUIDACION REDEBAN 2025'!$B$6,'BASE LIQUIDACION REDEBAN 2025'!$C$5)))))))</f>
        <v>65960.072302</v>
      </c>
      <c r="AE667" s="86">
        <f>IF(OR(W667="SOPORTE_TELEFÓNICO",W667="ENVÍO"),0,IF(Y667="TIPO I",'BASE LIQUIDACION REDEBAN 2025'!$B$10,IF(Y667="TIPO II",'BASE LIQUIDACION REDEBAN 2025'!$B$11,IF(Y667="TIPO III",'BASE LIQUIDACION REDEBAN 2025'!$B$12,'BASE LIQUIDACION REDEBAN 2025'!$B$13))))</f>
        <v>75096.394270399993</v>
      </c>
      <c r="AF667" s="86">
        <f t="shared" si="10"/>
        <v>65960.072302</v>
      </c>
      <c r="AG667" s="141"/>
      <c r="AH667" s="141"/>
    </row>
    <row r="668" spans="1:34" s="78" customFormat="1" ht="13.15">
      <c r="A668" s="8" t="s">
        <v>76</v>
      </c>
      <c r="B668" s="94" t="str">
        <f>VLOOKUP(A668,'CENTRO DE COSTOS'!A:D,4,FALSE)</f>
        <v>DIEGO FERNANDO HENAO CARDONA</v>
      </c>
      <c r="C668" s="94" t="str">
        <f>VLOOKUP(A668,'CENTRO DE COSTOS'!A:D,2,FALSE)</f>
        <v>0004-0003</v>
      </c>
      <c r="D668" s="8">
        <v>76001</v>
      </c>
      <c r="E668" s="8">
        <v>2729936</v>
      </c>
      <c r="F668" s="8">
        <v>81318</v>
      </c>
      <c r="G668" s="94" t="s">
        <v>1977</v>
      </c>
      <c r="H668" s="8" t="s">
        <v>232</v>
      </c>
      <c r="I668" s="8" t="s">
        <v>76</v>
      </c>
      <c r="J668" s="8" t="s">
        <v>518</v>
      </c>
      <c r="K668" s="8" t="s">
        <v>160</v>
      </c>
      <c r="L668" s="8" t="s">
        <v>4170</v>
      </c>
      <c r="M668" s="183">
        <v>45911.682638888888</v>
      </c>
      <c r="N668" s="183">
        <v>45912.480555555558</v>
      </c>
      <c r="O668" s="94" t="s">
        <v>1324</v>
      </c>
      <c r="P668" s="8" t="s">
        <v>1333</v>
      </c>
      <c r="Q668" s="8" t="s">
        <v>1351</v>
      </c>
      <c r="R668" s="8" t="s">
        <v>2038</v>
      </c>
      <c r="S668" s="94"/>
      <c r="T668" s="90"/>
      <c r="U668" s="8" t="s">
        <v>1328</v>
      </c>
      <c r="V668" s="8" t="s">
        <v>4171</v>
      </c>
      <c r="W668" s="8" t="s">
        <v>165</v>
      </c>
      <c r="X668" s="8" t="s">
        <v>520</v>
      </c>
      <c r="Y668" s="8" t="s">
        <v>25</v>
      </c>
      <c r="Z668" s="8" t="s">
        <v>177</v>
      </c>
      <c r="AA668" s="8" t="s">
        <v>1498</v>
      </c>
      <c r="AB668" s="8">
        <v>1</v>
      </c>
      <c r="AC668" s="8">
        <v>0</v>
      </c>
      <c r="AD668" s="86">
        <f>IF(W668="SOPORTE_TELEFÓNICO",'BASE LIQUIDACION REDEBAN 2025'!$B$19,IF(W668="ENVÍO",'BASE LIQUIDACION REDEBAN 2025'!$C$2,IF(Y668="TIPO I",'BASE LIQUIDACION REDEBAN 2025'!$C$2,IF(Y668="TIPO II",'BASE LIQUIDACION REDEBAN 2025'!$C$3,IF(Y668="TIPO III",'BASE LIQUIDACION REDEBAN 2025'!$C$4,IF(Y668="TIPO IV",'BASE LIQUIDACION REDEBAN 2025'!$C$5,IF(Z668="AEREO",'BASE LIQUIDACION REDEBAN 2025'!$B$6,'BASE LIQUIDACION REDEBAN 2025'!$C$5)))))))</f>
        <v>65960.072302</v>
      </c>
      <c r="AE668" s="86">
        <f>IF(OR(W668="SOPORTE_TELEFÓNICO",W668="ENVÍO"),0,IF(Y668="TIPO I",'BASE LIQUIDACION REDEBAN 2025'!$B$10,IF(Y668="TIPO II",'BASE LIQUIDACION REDEBAN 2025'!$B$11,IF(Y668="TIPO III",'BASE LIQUIDACION REDEBAN 2025'!$B$12,'BASE LIQUIDACION REDEBAN 2025'!$B$13))))</f>
        <v>75096.394270399993</v>
      </c>
      <c r="AF668" s="86">
        <f t="shared" si="10"/>
        <v>65960.072302</v>
      </c>
      <c r="AG668" s="141"/>
      <c r="AH668" s="141"/>
    </row>
    <row r="669" spans="1:34" s="78" customFormat="1" ht="13.15">
      <c r="A669" s="8" t="s">
        <v>80</v>
      </c>
      <c r="B669" s="94" t="str">
        <f>VLOOKUP(A669,'CENTRO DE COSTOS'!A:D,4,FALSE)</f>
        <v>JOSE MAURICIO HERNANDEZ ROJAS</v>
      </c>
      <c r="C669" s="94" t="str">
        <f>VLOOKUP(A669,'CENTRO DE COSTOS'!A:D,2,FALSE)</f>
        <v>0004-0001</v>
      </c>
      <c r="D669" s="8">
        <v>13001</v>
      </c>
      <c r="E669" s="8">
        <v>2729772</v>
      </c>
      <c r="F669" s="8">
        <v>15122</v>
      </c>
      <c r="G669" s="94" t="s">
        <v>1977</v>
      </c>
      <c r="H669" s="8" t="s">
        <v>685</v>
      </c>
      <c r="I669" s="8" t="s">
        <v>80</v>
      </c>
      <c r="J669" s="8" t="s">
        <v>4172</v>
      </c>
      <c r="K669" s="8" t="s">
        <v>160</v>
      </c>
      <c r="L669" s="8" t="s">
        <v>4173</v>
      </c>
      <c r="M669" s="183">
        <v>45911.67083333333</v>
      </c>
      <c r="N669" s="183">
        <v>45912.635416666657</v>
      </c>
      <c r="O669" s="94" t="s">
        <v>1324</v>
      </c>
      <c r="P669" s="8" t="s">
        <v>1333</v>
      </c>
      <c r="Q669" s="8" t="s">
        <v>1375</v>
      </c>
      <c r="R669" s="8" t="s">
        <v>1376</v>
      </c>
      <c r="S669" s="94"/>
      <c r="T669" s="90"/>
      <c r="U669" s="8" t="s">
        <v>1328</v>
      </c>
      <c r="V669" s="8" t="s">
        <v>4174</v>
      </c>
      <c r="W669" s="8" t="s">
        <v>165</v>
      </c>
      <c r="X669" s="8" t="s">
        <v>4175</v>
      </c>
      <c r="Y669" s="8" t="s">
        <v>25</v>
      </c>
      <c r="Z669" s="8" t="s">
        <v>177</v>
      </c>
      <c r="AA669" s="8" t="s">
        <v>690</v>
      </c>
      <c r="AB669" s="8">
        <v>1</v>
      </c>
      <c r="AC669" s="8">
        <v>0</v>
      </c>
      <c r="AD669" s="86">
        <f>IF(W669="SOPORTE_TELEFÓNICO",'BASE LIQUIDACION REDEBAN 2025'!$B$19,IF(W669="ENVÍO",'BASE LIQUIDACION REDEBAN 2025'!$C$2,IF(Y669="TIPO I",'BASE LIQUIDACION REDEBAN 2025'!$C$2,IF(Y669="TIPO II",'BASE LIQUIDACION REDEBAN 2025'!$C$3,IF(Y669="TIPO III",'BASE LIQUIDACION REDEBAN 2025'!$C$4,IF(Y669="TIPO IV",'BASE LIQUIDACION REDEBAN 2025'!$C$5,IF(Z669="AEREO",'BASE LIQUIDACION REDEBAN 2025'!$B$6,'BASE LIQUIDACION REDEBAN 2025'!$C$5)))))))</f>
        <v>65960.072302</v>
      </c>
      <c r="AE669" s="86">
        <f>IF(OR(W669="SOPORTE_TELEFÓNICO",W669="ENVÍO"),0,IF(Y669="TIPO I",'BASE LIQUIDACION REDEBAN 2025'!$B$10,IF(Y669="TIPO II",'BASE LIQUIDACION REDEBAN 2025'!$B$11,IF(Y669="TIPO III",'BASE LIQUIDACION REDEBAN 2025'!$B$12,'BASE LIQUIDACION REDEBAN 2025'!$B$13))))</f>
        <v>75096.394270399993</v>
      </c>
      <c r="AF669" s="86">
        <f t="shared" si="10"/>
        <v>65960.072302</v>
      </c>
      <c r="AG669" s="141"/>
      <c r="AH669" s="141"/>
    </row>
    <row r="670" spans="1:34" s="78" customFormat="1" ht="13.15">
      <c r="A670" s="8" t="s">
        <v>90</v>
      </c>
      <c r="B670" s="94" t="str">
        <f>VLOOKUP(A670,'CENTRO DE COSTOS'!A:D,4,FALSE)</f>
        <v>JUAN SEBASTIÁN RÍOS CASTRILLÓN</v>
      </c>
      <c r="C670" s="94" t="str">
        <f>VLOOKUP(A670,'CENTRO DE COSTOS'!A:D,2,FALSE)</f>
        <v>0004-0005</v>
      </c>
      <c r="D670" s="8">
        <v>5088</v>
      </c>
      <c r="E670" s="8">
        <v>2729364</v>
      </c>
      <c r="F670" s="8">
        <v>77832</v>
      </c>
      <c r="G670" s="94" t="s">
        <v>1977</v>
      </c>
      <c r="H670" s="8" t="s">
        <v>249</v>
      </c>
      <c r="I670" s="8" t="s">
        <v>384</v>
      </c>
      <c r="J670" s="8" t="s">
        <v>4176</v>
      </c>
      <c r="K670" s="8" t="s">
        <v>160</v>
      </c>
      <c r="L670" s="8" t="s">
        <v>4177</v>
      </c>
      <c r="M670" s="183">
        <v>45911.65347222222</v>
      </c>
      <c r="N670" s="183">
        <v>45912.61041666667</v>
      </c>
      <c r="O670" s="94" t="s">
        <v>1324</v>
      </c>
      <c r="P670" s="8" t="s">
        <v>1333</v>
      </c>
      <c r="Q670" s="8" t="s">
        <v>1512</v>
      </c>
      <c r="R670" s="8" t="s">
        <v>1512</v>
      </c>
      <c r="S670" s="94"/>
      <c r="T670" s="90"/>
      <c r="U670" s="8" t="s">
        <v>1328</v>
      </c>
      <c r="V670" s="8" t="s">
        <v>4178</v>
      </c>
      <c r="W670" s="8" t="s">
        <v>165</v>
      </c>
      <c r="X670" s="8" t="s">
        <v>4179</v>
      </c>
      <c r="Y670" s="8" t="s">
        <v>25</v>
      </c>
      <c r="Z670" s="8" t="s">
        <v>177</v>
      </c>
      <c r="AA670" s="8" t="s">
        <v>361</v>
      </c>
      <c r="AB670" s="8">
        <v>1</v>
      </c>
      <c r="AC670" s="8">
        <v>0</v>
      </c>
      <c r="AD670" s="86">
        <f>IF(W670="SOPORTE_TELEFÓNICO",'BASE LIQUIDACION REDEBAN 2025'!$B$19,IF(W670="ENVÍO",'BASE LIQUIDACION REDEBAN 2025'!$C$2,IF(Y670="TIPO I",'BASE LIQUIDACION REDEBAN 2025'!$C$2,IF(Y670="TIPO II",'BASE LIQUIDACION REDEBAN 2025'!$C$3,IF(Y670="TIPO III",'BASE LIQUIDACION REDEBAN 2025'!$C$4,IF(Y670="TIPO IV",'BASE LIQUIDACION REDEBAN 2025'!$C$5,IF(Z670="AEREO",'BASE LIQUIDACION REDEBAN 2025'!$B$6,'BASE LIQUIDACION REDEBAN 2025'!$C$5)))))))</f>
        <v>65960.072302</v>
      </c>
      <c r="AE670" s="86">
        <f>IF(OR(W670="SOPORTE_TELEFÓNICO",W670="ENVÍO"),0,IF(Y670="TIPO I",'BASE LIQUIDACION REDEBAN 2025'!$B$10,IF(Y670="TIPO II",'BASE LIQUIDACION REDEBAN 2025'!$B$11,IF(Y670="TIPO III",'BASE LIQUIDACION REDEBAN 2025'!$B$12,'BASE LIQUIDACION REDEBAN 2025'!$B$13))))</f>
        <v>75096.394270399993</v>
      </c>
      <c r="AF670" s="86">
        <f t="shared" si="10"/>
        <v>65960.072302</v>
      </c>
      <c r="AG670" s="141"/>
      <c r="AH670" s="141"/>
    </row>
    <row r="671" spans="1:34" s="78" customFormat="1" ht="13.15">
      <c r="A671" s="8" t="s">
        <v>90</v>
      </c>
      <c r="B671" s="94" t="str">
        <f>VLOOKUP(A671,'CENTRO DE COSTOS'!A:D,4,FALSE)</f>
        <v>JUAN SEBASTIÁN RÍOS CASTRILLÓN</v>
      </c>
      <c r="C671" s="94" t="str">
        <f>VLOOKUP(A671,'CENTRO DE COSTOS'!A:D,2,FALSE)</f>
        <v>0004-0005</v>
      </c>
      <c r="D671" s="8">
        <v>5686</v>
      </c>
      <c r="E671" s="8">
        <v>2729079</v>
      </c>
      <c r="F671" s="8">
        <v>47488</v>
      </c>
      <c r="G671" s="94" t="s">
        <v>1977</v>
      </c>
      <c r="H671" s="8" t="s">
        <v>249</v>
      </c>
      <c r="I671" s="8" t="s">
        <v>1692</v>
      </c>
      <c r="J671" s="8" t="s">
        <v>4180</v>
      </c>
      <c r="K671" s="8" t="s">
        <v>160</v>
      </c>
      <c r="L671" s="8" t="s">
        <v>4181</v>
      </c>
      <c r="M671" s="183">
        <v>45911.631944444453</v>
      </c>
      <c r="N671" s="183">
        <v>45912.638888888891</v>
      </c>
      <c r="O671" s="94" t="s">
        <v>1324</v>
      </c>
      <c r="P671" s="8" t="s">
        <v>1333</v>
      </c>
      <c r="Q671" s="8" t="s">
        <v>1375</v>
      </c>
      <c r="R671" s="8" t="s">
        <v>1341</v>
      </c>
      <c r="S671" s="94"/>
      <c r="T671" s="90"/>
      <c r="U671" s="8" t="s">
        <v>1328</v>
      </c>
      <c r="V671" s="8" t="s">
        <v>4182</v>
      </c>
      <c r="W671" s="8" t="s">
        <v>165</v>
      </c>
      <c r="X671" s="8" t="s">
        <v>4183</v>
      </c>
      <c r="Y671" s="8" t="s">
        <v>28</v>
      </c>
      <c r="Z671" s="8" t="s">
        <v>177</v>
      </c>
      <c r="AA671" s="8" t="s">
        <v>679</v>
      </c>
      <c r="AB671" s="8">
        <v>1</v>
      </c>
      <c r="AC671" s="8">
        <v>0</v>
      </c>
      <c r="AD671" s="86">
        <f>IF(W671="SOPORTE_TELEFÓNICO",'BASE LIQUIDACION REDEBAN 2025'!$B$19,IF(W671="ENVÍO",'BASE LIQUIDACION REDEBAN 2025'!$C$2,IF(Y671="TIPO I",'BASE LIQUIDACION REDEBAN 2025'!$C$2,IF(Y671="TIPO II",'BASE LIQUIDACION REDEBAN 2025'!$C$3,IF(Y671="TIPO III",'BASE LIQUIDACION REDEBAN 2025'!$C$4,IF(Y671="TIPO IV",'BASE LIQUIDACION REDEBAN 2025'!$C$5,IF(Z671="AEREO",'BASE LIQUIDACION REDEBAN 2025'!$B$6,'BASE LIQUIDACION REDEBAN 2025'!$C$5)))))))</f>
        <v>144967.87232000002</v>
      </c>
      <c r="AE671" s="86">
        <f>IF(OR(W671="SOPORTE_TELEFÓNICO",W671="ENVÍO"),0,IF(Y671="TIPO I",'BASE LIQUIDACION REDEBAN 2025'!$B$10,IF(Y671="TIPO II",'BASE LIQUIDACION REDEBAN 2025'!$B$11,IF(Y671="TIPO III",'BASE LIQUIDACION REDEBAN 2025'!$B$12,'BASE LIQUIDACION REDEBAN 2025'!$B$13))))</f>
        <v>140395.6348884</v>
      </c>
      <c r="AF671" s="86">
        <f t="shared" si="10"/>
        <v>144967.87232000002</v>
      </c>
      <c r="AG671" s="141"/>
      <c r="AH671" s="141"/>
    </row>
    <row r="672" spans="1:34" s="78" customFormat="1" ht="13.15">
      <c r="A672" s="8" t="s">
        <v>76</v>
      </c>
      <c r="B672" s="94" t="str">
        <f>VLOOKUP(A672,'CENTRO DE COSTOS'!A:D,4,FALSE)</f>
        <v>DIEGO FERNANDO HENAO CARDONA</v>
      </c>
      <c r="C672" s="94" t="str">
        <f>VLOOKUP(A672,'CENTRO DE COSTOS'!A:D,2,FALSE)</f>
        <v>0004-0003</v>
      </c>
      <c r="D672" s="8">
        <v>76520</v>
      </c>
      <c r="E672" s="8">
        <v>2729034</v>
      </c>
      <c r="F672" s="8">
        <v>12383</v>
      </c>
      <c r="G672" s="94" t="s">
        <v>1977</v>
      </c>
      <c r="H672" s="8" t="s">
        <v>232</v>
      </c>
      <c r="I672" s="8" t="s">
        <v>1207</v>
      </c>
      <c r="J672" s="8" t="s">
        <v>4184</v>
      </c>
      <c r="K672" s="8" t="s">
        <v>160</v>
      </c>
      <c r="L672" s="8" t="s">
        <v>4185</v>
      </c>
      <c r="M672" s="183">
        <v>45911.622916666667</v>
      </c>
      <c r="N672" s="183">
        <v>45912.591666666667</v>
      </c>
      <c r="O672" s="94" t="s">
        <v>1324</v>
      </c>
      <c r="P672" s="8" t="s">
        <v>1333</v>
      </c>
      <c r="Q672" s="8" t="s">
        <v>1628</v>
      </c>
      <c r="R672" s="8" t="s">
        <v>1341</v>
      </c>
      <c r="S672" s="94"/>
      <c r="T672" s="90"/>
      <c r="U672" s="8" t="s">
        <v>1328</v>
      </c>
      <c r="V672" s="8" t="s">
        <v>4186</v>
      </c>
      <c r="W672" s="8" t="s">
        <v>165</v>
      </c>
      <c r="X672" s="8" t="s">
        <v>4187</v>
      </c>
      <c r="Y672" s="8" t="s">
        <v>25</v>
      </c>
      <c r="Z672" s="8" t="s">
        <v>177</v>
      </c>
      <c r="AA672" s="8" t="s">
        <v>1200</v>
      </c>
      <c r="AB672" s="8">
        <v>1</v>
      </c>
      <c r="AC672" s="8">
        <v>0</v>
      </c>
      <c r="AD672" s="86">
        <f>IF(W672="SOPORTE_TELEFÓNICO",'BASE LIQUIDACION REDEBAN 2025'!$B$19,IF(W672="ENVÍO",'BASE LIQUIDACION REDEBAN 2025'!$C$2,IF(Y672="TIPO I",'BASE LIQUIDACION REDEBAN 2025'!$C$2,IF(Y672="TIPO II",'BASE LIQUIDACION REDEBAN 2025'!$C$3,IF(Y672="TIPO III",'BASE LIQUIDACION REDEBAN 2025'!$C$4,IF(Y672="TIPO IV",'BASE LIQUIDACION REDEBAN 2025'!$C$5,IF(Z672="AEREO",'BASE LIQUIDACION REDEBAN 2025'!$B$6,'BASE LIQUIDACION REDEBAN 2025'!$C$5)))))))</f>
        <v>65960.072302</v>
      </c>
      <c r="AE672" s="86">
        <f>IF(OR(W672="SOPORTE_TELEFÓNICO",W672="ENVÍO"),0,IF(Y672="TIPO I",'BASE LIQUIDACION REDEBAN 2025'!$B$10,IF(Y672="TIPO II",'BASE LIQUIDACION REDEBAN 2025'!$B$11,IF(Y672="TIPO III",'BASE LIQUIDACION REDEBAN 2025'!$B$12,'BASE LIQUIDACION REDEBAN 2025'!$B$13))))</f>
        <v>75096.394270399993</v>
      </c>
      <c r="AF672" s="86">
        <f t="shared" si="10"/>
        <v>65960.072302</v>
      </c>
      <c r="AG672" s="141"/>
      <c r="AH672" s="141"/>
    </row>
    <row r="673" spans="1:34" s="78" customFormat="1" ht="13.15">
      <c r="A673" s="8" t="s">
        <v>90</v>
      </c>
      <c r="B673" s="94" t="str">
        <f>VLOOKUP(A673,'CENTRO DE COSTOS'!A:D,4,FALSE)</f>
        <v>JUAN SEBASTIÁN RÍOS CASTRILLÓN</v>
      </c>
      <c r="C673" s="94" t="str">
        <f>VLOOKUP(A673,'CENTRO DE COSTOS'!A:D,2,FALSE)</f>
        <v>0004-0005</v>
      </c>
      <c r="D673" s="8">
        <v>5001</v>
      </c>
      <c r="E673" s="8">
        <v>2728766</v>
      </c>
      <c r="F673" s="8">
        <v>25160</v>
      </c>
      <c r="G673" s="94" t="s">
        <v>1977</v>
      </c>
      <c r="H673" s="8" t="s">
        <v>249</v>
      </c>
      <c r="I673" s="8" t="s">
        <v>90</v>
      </c>
      <c r="J673" s="8" t="s">
        <v>4188</v>
      </c>
      <c r="K673" s="8" t="s">
        <v>160</v>
      </c>
      <c r="L673" s="8" t="s">
        <v>4189</v>
      </c>
      <c r="M673" s="183">
        <v>45911.605555555558</v>
      </c>
      <c r="N673" s="183">
        <v>45912.547222222223</v>
      </c>
      <c r="O673" s="94" t="s">
        <v>1324</v>
      </c>
      <c r="P673" s="8" t="s">
        <v>1333</v>
      </c>
      <c r="Q673" s="8" t="s">
        <v>1326</v>
      </c>
      <c r="R673" s="8" t="s">
        <v>1341</v>
      </c>
      <c r="S673" s="94"/>
      <c r="T673" s="90"/>
      <c r="U673" s="8" t="s">
        <v>1328</v>
      </c>
      <c r="V673" s="8" t="s">
        <v>4190</v>
      </c>
      <c r="W673" s="8" t="s">
        <v>165</v>
      </c>
      <c r="X673" s="8" t="s">
        <v>4191</v>
      </c>
      <c r="Y673" s="8" t="s">
        <v>25</v>
      </c>
      <c r="Z673" s="8" t="s">
        <v>177</v>
      </c>
      <c r="AA673" s="8" t="s">
        <v>578</v>
      </c>
      <c r="AB673" s="8">
        <v>1</v>
      </c>
      <c r="AC673" s="8">
        <v>0</v>
      </c>
      <c r="AD673" s="86">
        <f>IF(W673="SOPORTE_TELEFÓNICO",'BASE LIQUIDACION REDEBAN 2025'!$B$19,IF(W673="ENVÍO",'BASE LIQUIDACION REDEBAN 2025'!$C$2,IF(Y673="TIPO I",'BASE LIQUIDACION REDEBAN 2025'!$C$2,IF(Y673="TIPO II",'BASE LIQUIDACION REDEBAN 2025'!$C$3,IF(Y673="TIPO III",'BASE LIQUIDACION REDEBAN 2025'!$C$4,IF(Y673="TIPO IV",'BASE LIQUIDACION REDEBAN 2025'!$C$5,IF(Z673="AEREO",'BASE LIQUIDACION REDEBAN 2025'!$B$6,'BASE LIQUIDACION REDEBAN 2025'!$C$5)))))))</f>
        <v>65960.072302</v>
      </c>
      <c r="AE673" s="86">
        <f>IF(OR(W673="SOPORTE_TELEFÓNICO",W673="ENVÍO"),0,IF(Y673="TIPO I",'BASE LIQUIDACION REDEBAN 2025'!$B$10,IF(Y673="TIPO II",'BASE LIQUIDACION REDEBAN 2025'!$B$11,IF(Y673="TIPO III",'BASE LIQUIDACION REDEBAN 2025'!$B$12,'BASE LIQUIDACION REDEBAN 2025'!$B$13))))</f>
        <v>75096.394270399993</v>
      </c>
      <c r="AF673" s="86">
        <f t="shared" si="10"/>
        <v>65960.072302</v>
      </c>
      <c r="AG673" s="141"/>
      <c r="AH673" s="141"/>
    </row>
    <row r="674" spans="1:34" s="78" customFormat="1" ht="13.15">
      <c r="A674" s="8" t="s">
        <v>76</v>
      </c>
      <c r="B674" s="94" t="str">
        <f>VLOOKUP(A674,'CENTRO DE COSTOS'!A:D,4,FALSE)</f>
        <v>DIEGO FERNANDO HENAO CARDONA</v>
      </c>
      <c r="C674" s="94" t="str">
        <f>VLOOKUP(A674,'CENTRO DE COSTOS'!A:D,2,FALSE)</f>
        <v>0004-0003</v>
      </c>
      <c r="D674" s="8">
        <v>76111</v>
      </c>
      <c r="E674" s="8">
        <v>2728753</v>
      </c>
      <c r="F674" s="8">
        <v>67382</v>
      </c>
      <c r="G674" s="94" t="s">
        <v>1977</v>
      </c>
      <c r="H674" s="8" t="s">
        <v>232</v>
      </c>
      <c r="I674" s="8" t="s">
        <v>2758</v>
      </c>
      <c r="J674" s="8" t="s">
        <v>4192</v>
      </c>
      <c r="K674" s="8" t="s">
        <v>160</v>
      </c>
      <c r="L674" s="8" t="s">
        <v>4193</v>
      </c>
      <c r="M674" s="183">
        <v>45911.604166666657</v>
      </c>
      <c r="N674" s="183">
        <v>45912.551388888889</v>
      </c>
      <c r="O674" s="94" t="s">
        <v>1324</v>
      </c>
      <c r="P674" s="8" t="s">
        <v>1333</v>
      </c>
      <c r="Q674" s="8" t="s">
        <v>1368</v>
      </c>
      <c r="R674" s="8" t="s">
        <v>1369</v>
      </c>
      <c r="S674" s="94"/>
      <c r="T674" s="90"/>
      <c r="U674" s="8" t="s">
        <v>1328</v>
      </c>
      <c r="V674" s="8" t="s">
        <v>4194</v>
      </c>
      <c r="W674" s="8" t="s">
        <v>165</v>
      </c>
      <c r="X674" s="8" t="s">
        <v>4195</v>
      </c>
      <c r="Y674" s="8" t="s">
        <v>28</v>
      </c>
      <c r="Z674" s="8" t="s">
        <v>177</v>
      </c>
      <c r="AA674" s="8" t="s">
        <v>521</v>
      </c>
      <c r="AB674" s="8">
        <v>1</v>
      </c>
      <c r="AC674" s="8">
        <v>0</v>
      </c>
      <c r="AD674" s="86">
        <f>IF(W674="SOPORTE_TELEFÓNICO",'BASE LIQUIDACION REDEBAN 2025'!$B$19,IF(W674="ENVÍO",'BASE LIQUIDACION REDEBAN 2025'!$C$2,IF(Y674="TIPO I",'BASE LIQUIDACION REDEBAN 2025'!$C$2,IF(Y674="TIPO II",'BASE LIQUIDACION REDEBAN 2025'!$C$3,IF(Y674="TIPO III",'BASE LIQUIDACION REDEBAN 2025'!$C$4,IF(Y674="TIPO IV",'BASE LIQUIDACION REDEBAN 2025'!$C$5,IF(Z674="AEREO",'BASE LIQUIDACION REDEBAN 2025'!$B$6,'BASE LIQUIDACION REDEBAN 2025'!$C$5)))))))</f>
        <v>144967.87232000002</v>
      </c>
      <c r="AE674" s="86">
        <f>IF(OR(W674="SOPORTE_TELEFÓNICO",W674="ENVÍO"),0,IF(Y674="TIPO I",'BASE LIQUIDACION REDEBAN 2025'!$B$10,IF(Y674="TIPO II",'BASE LIQUIDACION REDEBAN 2025'!$B$11,IF(Y674="TIPO III",'BASE LIQUIDACION REDEBAN 2025'!$B$12,'BASE LIQUIDACION REDEBAN 2025'!$B$13))))</f>
        <v>140395.6348884</v>
      </c>
      <c r="AF674" s="86">
        <f t="shared" si="10"/>
        <v>144967.87232000002</v>
      </c>
      <c r="AG674" s="141"/>
      <c r="AH674" s="141"/>
    </row>
    <row r="675" spans="1:34" s="78" customFormat="1" ht="13.15">
      <c r="A675" s="8" t="s">
        <v>80</v>
      </c>
      <c r="B675" s="94" t="str">
        <f>VLOOKUP(A675,'CENTRO DE COSTOS'!A:D,4,FALSE)</f>
        <v>JOSE MAURICIO HERNANDEZ ROJAS</v>
      </c>
      <c r="C675" s="94" t="str">
        <f>VLOOKUP(A675,'CENTRO DE COSTOS'!A:D,2,FALSE)</f>
        <v>0004-0001</v>
      </c>
      <c r="D675" s="8">
        <v>13244</v>
      </c>
      <c r="E675" s="8">
        <v>2728666</v>
      </c>
      <c r="F675" s="8">
        <v>56057</v>
      </c>
      <c r="G675" s="94" t="s">
        <v>1977</v>
      </c>
      <c r="H675" s="8" t="s">
        <v>685</v>
      </c>
      <c r="I675" s="8" t="s">
        <v>2045</v>
      </c>
      <c r="J675" s="8" t="s">
        <v>4196</v>
      </c>
      <c r="K675" s="8" t="s">
        <v>160</v>
      </c>
      <c r="L675" s="8" t="s">
        <v>4197</v>
      </c>
      <c r="M675" s="183">
        <v>45911.602777777778</v>
      </c>
      <c r="N675" s="183">
        <v>45912.984722222223</v>
      </c>
      <c r="O675" s="94" t="s">
        <v>1324</v>
      </c>
      <c r="P675" s="8" t="s">
        <v>1333</v>
      </c>
      <c r="Q675" s="8" t="s">
        <v>1556</v>
      </c>
      <c r="R675" s="8" t="s">
        <v>1557</v>
      </c>
      <c r="S675" s="94"/>
      <c r="T675" s="90"/>
      <c r="U675" s="8" t="s">
        <v>1328</v>
      </c>
      <c r="V675" s="8" t="s">
        <v>4198</v>
      </c>
      <c r="W675" s="8" t="s">
        <v>165</v>
      </c>
      <c r="X675" s="8" t="s">
        <v>4199</v>
      </c>
      <c r="Y675" s="8" t="s">
        <v>30</v>
      </c>
      <c r="Z675" s="8" t="s">
        <v>177</v>
      </c>
      <c r="AA675" s="8" t="s">
        <v>339</v>
      </c>
      <c r="AB675" s="8">
        <v>1</v>
      </c>
      <c r="AC675" s="8">
        <v>0</v>
      </c>
      <c r="AD675" s="86">
        <f>IF(W675="SOPORTE_TELEFÓNICO",'BASE LIQUIDACION REDEBAN 2025'!$B$19,IF(W675="ENVÍO",'BASE LIQUIDACION REDEBAN 2025'!$C$2,IF(Y675="TIPO I",'BASE LIQUIDACION REDEBAN 2025'!$C$2,IF(Y675="TIPO II",'BASE LIQUIDACION REDEBAN 2025'!$C$3,IF(Y675="TIPO III",'BASE LIQUIDACION REDEBAN 2025'!$C$4,IF(Y675="TIPO IV",'BASE LIQUIDACION REDEBAN 2025'!$C$5,IF(Z675="AEREO",'BASE LIQUIDACION REDEBAN 2025'!$B$6,'BASE LIQUIDACION REDEBAN 2025'!$C$5)))))))</f>
        <v>275728.78077800001</v>
      </c>
      <c r="AE675" s="86">
        <f>IF(OR(W675="SOPORTE_TELEFÓNICO",W675="ENVÍO"),0,IF(Y675="TIPO I",'BASE LIQUIDACION REDEBAN 2025'!$B$10,IF(Y675="TIPO II",'BASE LIQUIDACION REDEBAN 2025'!$B$11,IF(Y675="TIPO III",'BASE LIQUIDACION REDEBAN 2025'!$B$12,'BASE LIQUIDACION REDEBAN 2025'!$B$13))))</f>
        <v>196536.5258152</v>
      </c>
      <c r="AF675" s="86">
        <f t="shared" si="10"/>
        <v>275728.78077800001</v>
      </c>
      <c r="AG675" s="141"/>
      <c r="AH675" s="141"/>
    </row>
    <row r="676" spans="1:34" s="78" customFormat="1" ht="13.15">
      <c r="A676" s="8" t="s">
        <v>91</v>
      </c>
      <c r="B676" s="94" t="str">
        <f>VLOOKUP(A676,'CENTRO DE COSTOS'!A:D,4,FALSE)</f>
        <v>JOSE MAURICIO HERNANDEZ ROJAS</v>
      </c>
      <c r="C676" s="94" t="str">
        <f>VLOOKUP(A676,'CENTRO DE COSTOS'!A:D,2,FALSE)</f>
        <v>0004-0001</v>
      </c>
      <c r="D676" s="8">
        <v>23001</v>
      </c>
      <c r="E676" s="8">
        <v>2728584</v>
      </c>
      <c r="F676" s="8">
        <v>39011</v>
      </c>
      <c r="G676" s="94" t="s">
        <v>1977</v>
      </c>
      <c r="H676" s="8" t="s">
        <v>193</v>
      </c>
      <c r="I676" s="8" t="s">
        <v>91</v>
      </c>
      <c r="J676" s="8" t="s">
        <v>4200</v>
      </c>
      <c r="K676" s="8" t="s">
        <v>160</v>
      </c>
      <c r="L676" s="8" t="s">
        <v>4201</v>
      </c>
      <c r="M676" s="183">
        <v>45911.595833333333</v>
      </c>
      <c r="N676" s="183">
        <v>45912.569444444453</v>
      </c>
      <c r="O676" s="94" t="s">
        <v>1324</v>
      </c>
      <c r="P676" s="8" t="s">
        <v>1325</v>
      </c>
      <c r="Q676" s="8" t="s">
        <v>1464</v>
      </c>
      <c r="R676" s="8" t="s">
        <v>1465</v>
      </c>
      <c r="S676" s="94"/>
      <c r="T676" s="90"/>
      <c r="U676" s="8" t="s">
        <v>1328</v>
      </c>
      <c r="V676" s="8" t="s">
        <v>4202</v>
      </c>
      <c r="W676" s="8" t="s">
        <v>165</v>
      </c>
      <c r="X676" s="8" t="s">
        <v>4203</v>
      </c>
      <c r="Y676" s="8" t="s">
        <v>25</v>
      </c>
      <c r="Z676" s="8" t="s">
        <v>177</v>
      </c>
      <c r="AA676" s="8" t="s">
        <v>607</v>
      </c>
      <c r="AB676" s="8">
        <v>1</v>
      </c>
      <c r="AC676" s="8">
        <v>0</v>
      </c>
      <c r="AD676" s="86">
        <f>IF(W676="SOPORTE_TELEFÓNICO",'BASE LIQUIDACION REDEBAN 2025'!$B$19,IF(W676="ENVÍO",'BASE LIQUIDACION REDEBAN 2025'!$C$2,IF(Y676="TIPO I",'BASE LIQUIDACION REDEBAN 2025'!$C$2,IF(Y676="TIPO II",'BASE LIQUIDACION REDEBAN 2025'!$C$3,IF(Y676="TIPO III",'BASE LIQUIDACION REDEBAN 2025'!$C$4,IF(Y676="TIPO IV",'BASE LIQUIDACION REDEBAN 2025'!$C$5,IF(Z676="AEREO",'BASE LIQUIDACION REDEBAN 2025'!$B$6,'BASE LIQUIDACION REDEBAN 2025'!$C$5)))))))</f>
        <v>65960.072302</v>
      </c>
      <c r="AE676" s="86">
        <f>IF(OR(W676="SOPORTE_TELEFÓNICO",W676="ENVÍO"),0,IF(Y676="TIPO I",'BASE LIQUIDACION REDEBAN 2025'!$B$10,IF(Y676="TIPO II",'BASE LIQUIDACION REDEBAN 2025'!$B$11,IF(Y676="TIPO III",'BASE LIQUIDACION REDEBAN 2025'!$B$12,'BASE LIQUIDACION REDEBAN 2025'!$B$13))))</f>
        <v>75096.394270399993</v>
      </c>
      <c r="AF676" s="86">
        <f t="shared" si="10"/>
        <v>65960.072302</v>
      </c>
      <c r="AG676" s="141"/>
      <c r="AH676" s="141"/>
    </row>
    <row r="677" spans="1:34" s="78" customFormat="1" ht="13.15">
      <c r="A677" s="8" t="s">
        <v>81</v>
      </c>
      <c r="B677" s="94" t="str">
        <f>VLOOKUP(A677,'CENTRO DE COSTOS'!A:D,4,FALSE)</f>
        <v>MIGUEL JULIÁN HERNÁNDEZ GUARÍN</v>
      </c>
      <c r="C677" s="94" t="str">
        <f>VLOOKUP(A677,'CENTRO DE COSTOS'!A:D,2,FALSE)</f>
        <v>0004-0008</v>
      </c>
      <c r="D677" s="8">
        <v>54498</v>
      </c>
      <c r="E677" s="8">
        <v>2728540</v>
      </c>
      <c r="F677" s="8">
        <v>79816</v>
      </c>
      <c r="G677" s="94" t="s">
        <v>1977</v>
      </c>
      <c r="H677" s="8" t="s">
        <v>296</v>
      </c>
      <c r="I677" s="8" t="s">
        <v>1131</v>
      </c>
      <c r="J677" s="8" t="s">
        <v>4204</v>
      </c>
      <c r="K677" s="8" t="s">
        <v>160</v>
      </c>
      <c r="L677" s="8" t="s">
        <v>4205</v>
      </c>
      <c r="M677" s="183">
        <v>45911.588194444441</v>
      </c>
      <c r="N677" s="183">
        <v>45916.496527777781</v>
      </c>
      <c r="O677" s="94" t="s">
        <v>1324</v>
      </c>
      <c r="P677" s="8" t="s">
        <v>1333</v>
      </c>
      <c r="Q677" s="8" t="s">
        <v>1326</v>
      </c>
      <c r="R677" s="8" t="s">
        <v>1381</v>
      </c>
      <c r="S677" s="94"/>
      <c r="T677" s="90"/>
      <c r="U677" s="8" t="s">
        <v>1328</v>
      </c>
      <c r="V677" s="8" t="s">
        <v>4206</v>
      </c>
      <c r="W677" s="8" t="s">
        <v>165</v>
      </c>
      <c r="X677" s="8" t="s">
        <v>4207</v>
      </c>
      <c r="Y677" s="8" t="s">
        <v>32</v>
      </c>
      <c r="Z677" s="8" t="s">
        <v>177</v>
      </c>
      <c r="AA677" s="8" t="s">
        <v>319</v>
      </c>
      <c r="AB677" s="8">
        <v>1</v>
      </c>
      <c r="AC677" s="8">
        <v>0</v>
      </c>
      <c r="AD677" s="86">
        <f>IF(W677="SOPORTE_TELEFÓNICO",'BASE LIQUIDACION REDEBAN 2025'!$B$19,IF(W677="ENVÍO",'BASE LIQUIDACION REDEBAN 2025'!$C$2,IF(Y677="TIPO I",'BASE LIQUIDACION REDEBAN 2025'!$C$2,IF(Y677="TIPO II",'BASE LIQUIDACION REDEBAN 2025'!$C$3,IF(Y677="TIPO III",'BASE LIQUIDACION REDEBAN 2025'!$C$4,IF(Y677="TIPO IV",'BASE LIQUIDACION REDEBAN 2025'!$C$5,IF(Z677="AEREO",'BASE LIQUIDACION REDEBAN 2025'!$B$6,'BASE LIQUIDACION REDEBAN 2025'!$C$5)))))))</f>
        <v>479588.87655000004</v>
      </c>
      <c r="AE677" s="86">
        <f>IF(OR(W677="SOPORTE_TELEFÓNICO",W677="ENVÍO"),0,IF(Y677="TIPO I",'BASE LIQUIDACION REDEBAN 2025'!$B$10,IF(Y677="TIPO II",'BASE LIQUIDACION REDEBAN 2025'!$B$11,IF(Y677="TIPO III",'BASE LIQUIDACION REDEBAN 2025'!$B$12,'BASE LIQUIDACION REDEBAN 2025'!$B$13))))</f>
        <v>196536.5258152</v>
      </c>
      <c r="AF677" s="86">
        <f t="shared" si="10"/>
        <v>479588.87655000004</v>
      </c>
      <c r="AG677" s="141"/>
      <c r="AH677" s="141"/>
    </row>
    <row r="678" spans="1:34" s="78" customFormat="1" ht="13.15">
      <c r="A678" s="8" t="s">
        <v>90</v>
      </c>
      <c r="B678" s="94" t="str">
        <f>VLOOKUP(A678,'CENTRO DE COSTOS'!A:D,4,FALSE)</f>
        <v>JUAN SEBASTIÁN RÍOS CASTRILLÓN</v>
      </c>
      <c r="C678" s="94" t="str">
        <f>VLOOKUP(A678,'CENTRO DE COSTOS'!A:D,2,FALSE)</f>
        <v>0004-0005</v>
      </c>
      <c r="D678" s="8">
        <v>5001</v>
      </c>
      <c r="E678" s="8">
        <v>2728368</v>
      </c>
      <c r="F678" s="8">
        <v>77759</v>
      </c>
      <c r="G678" s="94" t="s">
        <v>1977</v>
      </c>
      <c r="H678" s="8" t="s">
        <v>249</v>
      </c>
      <c r="I678" s="8" t="s">
        <v>90</v>
      </c>
      <c r="J678" s="8" t="s">
        <v>4208</v>
      </c>
      <c r="K678" s="8" t="s">
        <v>160</v>
      </c>
      <c r="L678" s="8" t="s">
        <v>4209</v>
      </c>
      <c r="M678" s="183">
        <v>45911.582638888889</v>
      </c>
      <c r="N678" s="183">
        <v>45912.567361111112</v>
      </c>
      <c r="O678" s="94" t="s">
        <v>1324</v>
      </c>
      <c r="P678" s="8" t="s">
        <v>1333</v>
      </c>
      <c r="Q678" s="8" t="s">
        <v>1407</v>
      </c>
      <c r="R678" s="8" t="s">
        <v>1341</v>
      </c>
      <c r="S678" s="94"/>
      <c r="T678" s="90"/>
      <c r="U678" s="8" t="s">
        <v>1328</v>
      </c>
      <c r="V678" s="8" t="s">
        <v>4210</v>
      </c>
      <c r="W678" s="8" t="s">
        <v>165</v>
      </c>
      <c r="X678" s="8" t="s">
        <v>4211</v>
      </c>
      <c r="Y678" s="8" t="s">
        <v>25</v>
      </c>
      <c r="Z678" s="8" t="s">
        <v>177</v>
      </c>
      <c r="AA678" s="8" t="s">
        <v>1483</v>
      </c>
      <c r="AB678" s="8">
        <v>1</v>
      </c>
      <c r="AC678" s="8">
        <v>0</v>
      </c>
      <c r="AD678" s="86">
        <f>IF(W678="SOPORTE_TELEFÓNICO",'BASE LIQUIDACION REDEBAN 2025'!$B$19,IF(W678="ENVÍO",'BASE LIQUIDACION REDEBAN 2025'!$C$2,IF(Y678="TIPO I",'BASE LIQUIDACION REDEBAN 2025'!$C$2,IF(Y678="TIPO II",'BASE LIQUIDACION REDEBAN 2025'!$C$3,IF(Y678="TIPO III",'BASE LIQUIDACION REDEBAN 2025'!$C$4,IF(Y678="TIPO IV",'BASE LIQUIDACION REDEBAN 2025'!$C$5,IF(Z678="AEREO",'BASE LIQUIDACION REDEBAN 2025'!$B$6,'BASE LIQUIDACION REDEBAN 2025'!$C$5)))))))</f>
        <v>65960.072302</v>
      </c>
      <c r="AE678" s="86">
        <f>IF(OR(W678="SOPORTE_TELEFÓNICO",W678="ENVÍO"),0,IF(Y678="TIPO I",'BASE LIQUIDACION REDEBAN 2025'!$B$10,IF(Y678="TIPO II",'BASE LIQUIDACION REDEBAN 2025'!$B$11,IF(Y678="TIPO III",'BASE LIQUIDACION REDEBAN 2025'!$B$12,'BASE LIQUIDACION REDEBAN 2025'!$B$13))))</f>
        <v>75096.394270399993</v>
      </c>
      <c r="AF678" s="86">
        <f t="shared" si="10"/>
        <v>65960.072302</v>
      </c>
      <c r="AG678" s="141"/>
      <c r="AH678" s="141"/>
    </row>
    <row r="679" spans="1:34" s="78" customFormat="1" ht="13.15">
      <c r="A679" s="8" t="s">
        <v>90</v>
      </c>
      <c r="B679" s="94" t="str">
        <f>VLOOKUP(A679,'CENTRO DE COSTOS'!A:D,4,FALSE)</f>
        <v>JUAN SEBASTIÁN RÍOS CASTRILLÓN</v>
      </c>
      <c r="C679" s="94" t="str">
        <f>VLOOKUP(A679,'CENTRO DE COSTOS'!A:D,2,FALSE)</f>
        <v>0004-0005</v>
      </c>
      <c r="D679" s="8">
        <v>5360</v>
      </c>
      <c r="E679" s="8">
        <v>2728080</v>
      </c>
      <c r="F679" s="8">
        <v>32941</v>
      </c>
      <c r="G679" s="94" t="s">
        <v>1977</v>
      </c>
      <c r="H679" s="8" t="s">
        <v>249</v>
      </c>
      <c r="I679" s="8" t="s">
        <v>354</v>
      </c>
      <c r="J679" s="8" t="s">
        <v>4212</v>
      </c>
      <c r="K679" s="8" t="s">
        <v>160</v>
      </c>
      <c r="L679" s="8" t="s">
        <v>4213</v>
      </c>
      <c r="M679" s="183">
        <v>45911.543055555558</v>
      </c>
      <c r="N679" s="183">
        <v>45912.486111111109</v>
      </c>
      <c r="O679" s="94" t="s">
        <v>1324</v>
      </c>
      <c r="P679" s="8" t="s">
        <v>1333</v>
      </c>
      <c r="Q679" s="8" t="s">
        <v>1326</v>
      </c>
      <c r="R679" s="8" t="s">
        <v>1470</v>
      </c>
      <c r="S679" s="94"/>
      <c r="T679" s="90"/>
      <c r="U679" s="8" t="s">
        <v>1328</v>
      </c>
      <c r="V679" s="8" t="s">
        <v>4214</v>
      </c>
      <c r="W679" s="8" t="s">
        <v>165</v>
      </c>
      <c r="X679" s="8" t="s">
        <v>4215</v>
      </c>
      <c r="Y679" s="8" t="s">
        <v>25</v>
      </c>
      <c r="Z679" s="8" t="s">
        <v>177</v>
      </c>
      <c r="AA679" s="8" t="s">
        <v>1783</v>
      </c>
      <c r="AB679" s="8">
        <v>1</v>
      </c>
      <c r="AC679" s="8">
        <v>0</v>
      </c>
      <c r="AD679" s="86">
        <f>IF(W679="SOPORTE_TELEFÓNICO",'BASE LIQUIDACION REDEBAN 2025'!$B$19,IF(W679="ENVÍO",'BASE LIQUIDACION REDEBAN 2025'!$C$2,IF(Y679="TIPO I",'BASE LIQUIDACION REDEBAN 2025'!$C$2,IF(Y679="TIPO II",'BASE LIQUIDACION REDEBAN 2025'!$C$3,IF(Y679="TIPO III",'BASE LIQUIDACION REDEBAN 2025'!$C$4,IF(Y679="TIPO IV",'BASE LIQUIDACION REDEBAN 2025'!$C$5,IF(Z679="AEREO",'BASE LIQUIDACION REDEBAN 2025'!$B$6,'BASE LIQUIDACION REDEBAN 2025'!$C$5)))))))</f>
        <v>65960.072302</v>
      </c>
      <c r="AE679" s="86">
        <f>IF(OR(W679="SOPORTE_TELEFÓNICO",W679="ENVÍO"),0,IF(Y679="TIPO I",'BASE LIQUIDACION REDEBAN 2025'!$B$10,IF(Y679="TIPO II",'BASE LIQUIDACION REDEBAN 2025'!$B$11,IF(Y679="TIPO III",'BASE LIQUIDACION REDEBAN 2025'!$B$12,'BASE LIQUIDACION REDEBAN 2025'!$B$13))))</f>
        <v>75096.394270399993</v>
      </c>
      <c r="AF679" s="86">
        <f t="shared" si="10"/>
        <v>65960.072302</v>
      </c>
      <c r="AG679" s="141"/>
      <c r="AH679" s="141"/>
    </row>
    <row r="680" spans="1:34" s="78" customFormat="1" ht="13.15">
      <c r="A680" s="8" t="s">
        <v>92</v>
      </c>
      <c r="B680" s="94" t="str">
        <f>VLOOKUP(A680,'CENTRO DE COSTOS'!A:D,4,FALSE)</f>
        <v>KEVIN ALEXIS CORZO BUSTOS</v>
      </c>
      <c r="C680" s="94" t="str">
        <f>VLOOKUP(A680,'CENTRO DE COSTOS'!A:D,2,FALSE)</f>
        <v>0004-0007</v>
      </c>
      <c r="D680" s="8">
        <v>41001</v>
      </c>
      <c r="E680" s="8">
        <v>2728241</v>
      </c>
      <c r="F680" s="8">
        <v>17024</v>
      </c>
      <c r="G680" s="94" t="s">
        <v>1977</v>
      </c>
      <c r="H680" s="8" t="s">
        <v>430</v>
      </c>
      <c r="I680" s="8" t="s">
        <v>92</v>
      </c>
      <c r="J680" s="8" t="s">
        <v>4216</v>
      </c>
      <c r="K680" s="8" t="s">
        <v>160</v>
      </c>
      <c r="L680" s="8" t="s">
        <v>4217</v>
      </c>
      <c r="M680" s="183">
        <v>45911.536805555559</v>
      </c>
      <c r="N680" s="183">
        <v>45912.482638888891</v>
      </c>
      <c r="O680" s="94" t="s">
        <v>1324</v>
      </c>
      <c r="P680" s="8" t="s">
        <v>1333</v>
      </c>
      <c r="Q680" s="8" t="s">
        <v>1368</v>
      </c>
      <c r="R680" s="8" t="s">
        <v>1369</v>
      </c>
      <c r="S680" s="94"/>
      <c r="T680" s="90"/>
      <c r="U680" s="8" t="s">
        <v>1328</v>
      </c>
      <c r="V680" s="8" t="s">
        <v>4218</v>
      </c>
      <c r="W680" s="8" t="s">
        <v>165</v>
      </c>
      <c r="X680" s="8" t="s">
        <v>4219</v>
      </c>
      <c r="Y680" s="8" t="s">
        <v>25</v>
      </c>
      <c r="Z680" s="8" t="s">
        <v>177</v>
      </c>
      <c r="AA680" s="8" t="s">
        <v>1416</v>
      </c>
      <c r="AB680" s="8">
        <v>1</v>
      </c>
      <c r="AC680" s="8">
        <v>0</v>
      </c>
      <c r="AD680" s="86">
        <f>IF(W680="SOPORTE_TELEFÓNICO",'BASE LIQUIDACION REDEBAN 2025'!$B$19,IF(W680="ENVÍO",'BASE LIQUIDACION REDEBAN 2025'!$C$2,IF(Y680="TIPO I",'BASE LIQUIDACION REDEBAN 2025'!$C$2,IF(Y680="TIPO II",'BASE LIQUIDACION REDEBAN 2025'!$C$3,IF(Y680="TIPO III",'BASE LIQUIDACION REDEBAN 2025'!$C$4,IF(Y680="TIPO IV",'BASE LIQUIDACION REDEBAN 2025'!$C$5,IF(Z680="AEREO",'BASE LIQUIDACION REDEBAN 2025'!$B$6,'BASE LIQUIDACION REDEBAN 2025'!$C$5)))))))</f>
        <v>65960.072302</v>
      </c>
      <c r="AE680" s="86">
        <f>IF(OR(W680="SOPORTE_TELEFÓNICO",W680="ENVÍO"),0,IF(Y680="TIPO I",'BASE LIQUIDACION REDEBAN 2025'!$B$10,IF(Y680="TIPO II",'BASE LIQUIDACION REDEBAN 2025'!$B$11,IF(Y680="TIPO III",'BASE LIQUIDACION REDEBAN 2025'!$B$12,'BASE LIQUIDACION REDEBAN 2025'!$B$13))))</f>
        <v>75096.394270399993</v>
      </c>
      <c r="AF680" s="86">
        <f t="shared" si="10"/>
        <v>65960.072302</v>
      </c>
      <c r="AG680" s="141"/>
      <c r="AH680" s="141"/>
    </row>
    <row r="681" spans="1:34" s="78" customFormat="1" ht="13.15">
      <c r="A681" s="8" t="s">
        <v>68</v>
      </c>
      <c r="B681" s="94" t="str">
        <f>VLOOKUP(A681,'CENTRO DE COSTOS'!A:D,4,FALSE)</f>
        <v>WILLIAM ASDRUBAL ROZO ROZO</v>
      </c>
      <c r="C681" s="94" t="str">
        <f>VLOOKUP(A681,'CENTRO DE COSTOS'!A:D,2,FALSE)</f>
        <v>0004-0004</v>
      </c>
      <c r="D681" s="8">
        <v>25754</v>
      </c>
      <c r="E681" s="8">
        <v>2728207</v>
      </c>
      <c r="F681" s="8">
        <v>69725</v>
      </c>
      <c r="G681" s="94" t="s">
        <v>1977</v>
      </c>
      <c r="H681" s="8" t="s">
        <v>417</v>
      </c>
      <c r="I681" s="8" t="s">
        <v>418</v>
      </c>
      <c r="J681" s="8" t="s">
        <v>939</v>
      </c>
      <c r="K681" s="8" t="s">
        <v>160</v>
      </c>
      <c r="L681" s="8" t="s">
        <v>4220</v>
      </c>
      <c r="M681" s="183">
        <v>45911.523611111108</v>
      </c>
      <c r="N681" s="183">
        <v>45912.643750000003</v>
      </c>
      <c r="O681" s="94" t="s">
        <v>1324</v>
      </c>
      <c r="P681" s="8" t="s">
        <v>1333</v>
      </c>
      <c r="Q681" s="8" t="s">
        <v>1375</v>
      </c>
      <c r="R681" s="8" t="s">
        <v>1547</v>
      </c>
      <c r="S681" s="94"/>
      <c r="T681" s="90"/>
      <c r="U681" s="8" t="s">
        <v>1328</v>
      </c>
      <c r="V681" s="8" t="s">
        <v>4221</v>
      </c>
      <c r="W681" s="8" t="s">
        <v>165</v>
      </c>
      <c r="X681" s="8" t="s">
        <v>3961</v>
      </c>
      <c r="Y681" s="8" t="s">
        <v>25</v>
      </c>
      <c r="Z681" s="8" t="s">
        <v>177</v>
      </c>
      <c r="AA681" s="8" t="s">
        <v>422</v>
      </c>
      <c r="AB681" s="8">
        <v>1</v>
      </c>
      <c r="AC681" s="8">
        <v>0</v>
      </c>
      <c r="AD681" s="86">
        <f>IF(W681="SOPORTE_TELEFÓNICO",'BASE LIQUIDACION REDEBAN 2025'!$B$19,IF(W681="ENVÍO",'BASE LIQUIDACION REDEBAN 2025'!$C$2,IF(Y681="TIPO I",'BASE LIQUIDACION REDEBAN 2025'!$C$2,IF(Y681="TIPO II",'BASE LIQUIDACION REDEBAN 2025'!$C$3,IF(Y681="TIPO III",'BASE LIQUIDACION REDEBAN 2025'!$C$4,IF(Y681="TIPO IV",'BASE LIQUIDACION REDEBAN 2025'!$C$5,IF(Z681="AEREO",'BASE LIQUIDACION REDEBAN 2025'!$B$6,'BASE LIQUIDACION REDEBAN 2025'!$C$5)))))))</f>
        <v>65960.072302</v>
      </c>
      <c r="AE681" s="86">
        <f>IF(OR(W681="SOPORTE_TELEFÓNICO",W681="ENVÍO"),0,IF(Y681="TIPO I",'BASE LIQUIDACION REDEBAN 2025'!$B$10,IF(Y681="TIPO II",'BASE LIQUIDACION REDEBAN 2025'!$B$11,IF(Y681="TIPO III",'BASE LIQUIDACION REDEBAN 2025'!$B$12,'BASE LIQUIDACION REDEBAN 2025'!$B$13))))</f>
        <v>75096.394270399993</v>
      </c>
      <c r="AF681" s="86">
        <f t="shared" si="10"/>
        <v>65960.072302</v>
      </c>
      <c r="AG681" s="141"/>
      <c r="AH681" s="141"/>
    </row>
    <row r="682" spans="1:34" s="78" customFormat="1" ht="13.15">
      <c r="A682" s="8" t="s">
        <v>76</v>
      </c>
      <c r="B682" s="94" t="str">
        <f>VLOOKUP(A682,'CENTRO DE COSTOS'!A:D,4,FALSE)</f>
        <v>DIEGO FERNANDO HENAO CARDONA</v>
      </c>
      <c r="C682" s="94" t="str">
        <f>VLOOKUP(A682,'CENTRO DE COSTOS'!A:D,2,FALSE)</f>
        <v>0004-0003</v>
      </c>
      <c r="D682" s="8">
        <v>76892</v>
      </c>
      <c r="E682" s="8">
        <v>2728127</v>
      </c>
      <c r="F682" s="8">
        <v>21211</v>
      </c>
      <c r="G682" s="94" t="s">
        <v>1977</v>
      </c>
      <c r="H682" s="8" t="s">
        <v>232</v>
      </c>
      <c r="I682" s="8" t="s">
        <v>776</v>
      </c>
      <c r="J682" s="8" t="s">
        <v>4222</v>
      </c>
      <c r="K682" s="8" t="s">
        <v>160</v>
      </c>
      <c r="L682" s="8" t="s">
        <v>4223</v>
      </c>
      <c r="M682" s="183">
        <v>45911.519444444442</v>
      </c>
      <c r="N682" s="183">
        <v>45912.479861111111</v>
      </c>
      <c r="O682" s="94" t="s">
        <v>1324</v>
      </c>
      <c r="P682" s="8" t="s">
        <v>1333</v>
      </c>
      <c r="Q682" s="8" t="s">
        <v>1407</v>
      </c>
      <c r="R682" s="8" t="s">
        <v>1408</v>
      </c>
      <c r="S682" s="94"/>
      <c r="T682" s="90"/>
      <c r="U682" s="8" t="s">
        <v>1328</v>
      </c>
      <c r="V682" s="8" t="s">
        <v>4224</v>
      </c>
      <c r="W682" s="8" t="s">
        <v>165</v>
      </c>
      <c r="X682" s="8" t="s">
        <v>4225</v>
      </c>
      <c r="Y682" s="8" t="s">
        <v>25</v>
      </c>
      <c r="Z682" s="8" t="s">
        <v>177</v>
      </c>
      <c r="AA682" s="8" t="s">
        <v>206</v>
      </c>
      <c r="AB682" s="8">
        <v>1</v>
      </c>
      <c r="AC682" s="8">
        <v>0</v>
      </c>
      <c r="AD682" s="86">
        <f>IF(W682="SOPORTE_TELEFÓNICO",'BASE LIQUIDACION REDEBAN 2025'!$B$19,IF(W682="ENVÍO",'BASE LIQUIDACION REDEBAN 2025'!$C$2,IF(Y682="TIPO I",'BASE LIQUIDACION REDEBAN 2025'!$C$2,IF(Y682="TIPO II",'BASE LIQUIDACION REDEBAN 2025'!$C$3,IF(Y682="TIPO III",'BASE LIQUIDACION REDEBAN 2025'!$C$4,IF(Y682="TIPO IV",'BASE LIQUIDACION REDEBAN 2025'!$C$5,IF(Z682="AEREO",'BASE LIQUIDACION REDEBAN 2025'!$B$6,'BASE LIQUIDACION REDEBAN 2025'!$C$5)))))))</f>
        <v>65960.072302</v>
      </c>
      <c r="AE682" s="86">
        <f>IF(OR(W682="SOPORTE_TELEFÓNICO",W682="ENVÍO"),0,IF(Y682="TIPO I",'BASE LIQUIDACION REDEBAN 2025'!$B$10,IF(Y682="TIPO II",'BASE LIQUIDACION REDEBAN 2025'!$B$11,IF(Y682="TIPO III",'BASE LIQUIDACION REDEBAN 2025'!$B$12,'BASE LIQUIDACION REDEBAN 2025'!$B$13))))</f>
        <v>75096.394270399993</v>
      </c>
      <c r="AF682" s="86">
        <f t="shared" si="10"/>
        <v>65960.072302</v>
      </c>
      <c r="AG682" s="141"/>
      <c r="AH682" s="141"/>
    </row>
    <row r="683" spans="1:34" s="78" customFormat="1" ht="13.15">
      <c r="A683" s="8" t="s">
        <v>96</v>
      </c>
      <c r="B683" s="94" t="str">
        <f>VLOOKUP(A683,'CENTRO DE COSTOS'!A:D,4,FALSE)</f>
        <v>JOSE MAURICIO HERNANDEZ ROJAS</v>
      </c>
      <c r="C683" s="94" t="str">
        <f>VLOOKUP(A683,'CENTRO DE COSTOS'!A:D,2,FALSE)</f>
        <v>0004-0001</v>
      </c>
      <c r="D683" s="8">
        <v>47001</v>
      </c>
      <c r="E683" s="8">
        <v>2728021</v>
      </c>
      <c r="F683" s="8">
        <v>72045</v>
      </c>
      <c r="G683" s="94" t="s">
        <v>1977</v>
      </c>
      <c r="H683" s="8" t="s">
        <v>438</v>
      </c>
      <c r="I683" s="8" t="s">
        <v>96</v>
      </c>
      <c r="J683" s="8" t="s">
        <v>4226</v>
      </c>
      <c r="K683" s="8" t="s">
        <v>160</v>
      </c>
      <c r="L683" s="8" t="s">
        <v>4227</v>
      </c>
      <c r="M683" s="183">
        <v>45911.508333333331</v>
      </c>
      <c r="N683" s="183">
        <v>45912.397222222222</v>
      </c>
      <c r="O683" s="94" t="s">
        <v>1324</v>
      </c>
      <c r="P683" s="8" t="s">
        <v>1325</v>
      </c>
      <c r="Q683" s="8" t="s">
        <v>1351</v>
      </c>
      <c r="R683" s="8" t="s">
        <v>1689</v>
      </c>
      <c r="S683" s="94"/>
      <c r="T683" s="90"/>
      <c r="U683" s="8" t="s">
        <v>1328</v>
      </c>
      <c r="V683" s="8" t="s">
        <v>4228</v>
      </c>
      <c r="W683" s="8" t="s">
        <v>165</v>
      </c>
      <c r="X683" s="8" t="s">
        <v>4229</v>
      </c>
      <c r="Y683" s="8" t="s">
        <v>25</v>
      </c>
      <c r="Z683" s="8" t="s">
        <v>177</v>
      </c>
      <c r="AA683" s="8" t="s">
        <v>442</v>
      </c>
      <c r="AB683" s="8">
        <v>1</v>
      </c>
      <c r="AC683" s="8">
        <v>0</v>
      </c>
      <c r="AD683" s="86">
        <f>IF(W683="SOPORTE_TELEFÓNICO",'BASE LIQUIDACION REDEBAN 2025'!$B$19,IF(W683="ENVÍO",'BASE LIQUIDACION REDEBAN 2025'!$C$2,IF(Y683="TIPO I",'BASE LIQUIDACION REDEBAN 2025'!$C$2,IF(Y683="TIPO II",'BASE LIQUIDACION REDEBAN 2025'!$C$3,IF(Y683="TIPO III",'BASE LIQUIDACION REDEBAN 2025'!$C$4,IF(Y683="TIPO IV",'BASE LIQUIDACION REDEBAN 2025'!$C$5,IF(Z683="AEREO",'BASE LIQUIDACION REDEBAN 2025'!$B$6,'BASE LIQUIDACION REDEBAN 2025'!$C$5)))))))</f>
        <v>65960.072302</v>
      </c>
      <c r="AE683" s="86">
        <f>IF(OR(W683="SOPORTE_TELEFÓNICO",W683="ENVÍO"),0,IF(Y683="TIPO I",'BASE LIQUIDACION REDEBAN 2025'!$B$10,IF(Y683="TIPO II",'BASE LIQUIDACION REDEBAN 2025'!$B$11,IF(Y683="TIPO III",'BASE LIQUIDACION REDEBAN 2025'!$B$12,'BASE LIQUIDACION REDEBAN 2025'!$B$13))))</f>
        <v>75096.394270399993</v>
      </c>
      <c r="AF683" s="86">
        <f t="shared" si="10"/>
        <v>65960.072302</v>
      </c>
      <c r="AG683" s="141"/>
      <c r="AH683" s="141"/>
    </row>
    <row r="684" spans="1:34" s="78" customFormat="1" ht="13.15">
      <c r="A684" s="8" t="s">
        <v>101</v>
      </c>
      <c r="B684" s="94" t="str">
        <f>VLOOKUP(A684,'CENTRO DE COSTOS'!A:D,4,FALSE)</f>
        <v>KEVIN ALEXIS CORZO BUSTOS</v>
      </c>
      <c r="C684" s="94" t="str">
        <f>VLOOKUP(A684,'CENTRO DE COSTOS'!A:D,2,FALSE)</f>
        <v>0004-0007</v>
      </c>
      <c r="D684" s="8">
        <v>85001</v>
      </c>
      <c r="E684" s="8">
        <v>2727948</v>
      </c>
      <c r="F684" s="8">
        <v>24876</v>
      </c>
      <c r="G684" s="94" t="s">
        <v>1977</v>
      </c>
      <c r="H684" s="8" t="s">
        <v>882</v>
      </c>
      <c r="I684" s="8" t="s">
        <v>101</v>
      </c>
      <c r="J684" s="8" t="s">
        <v>4230</v>
      </c>
      <c r="K684" s="8" t="s">
        <v>160</v>
      </c>
      <c r="L684" s="8" t="s">
        <v>4231</v>
      </c>
      <c r="M684" s="183">
        <v>45911.503472222219</v>
      </c>
      <c r="N684" s="183">
        <v>45912.50277777778</v>
      </c>
      <c r="O684" s="94" t="s">
        <v>1324</v>
      </c>
      <c r="P684" s="8" t="s">
        <v>1333</v>
      </c>
      <c r="Q684" s="8" t="s">
        <v>1676</v>
      </c>
      <c r="R684" s="8" t="s">
        <v>1677</v>
      </c>
      <c r="S684" s="94"/>
      <c r="T684" s="90"/>
      <c r="U684" s="8" t="s">
        <v>1328</v>
      </c>
      <c r="V684" s="8" t="s">
        <v>4232</v>
      </c>
      <c r="W684" s="8" t="s">
        <v>165</v>
      </c>
      <c r="X684" s="8" t="s">
        <v>4233</v>
      </c>
      <c r="Y684" s="8" t="s">
        <v>25</v>
      </c>
      <c r="Z684" s="8" t="s">
        <v>177</v>
      </c>
      <c r="AA684" s="8" t="s">
        <v>4234</v>
      </c>
      <c r="AB684" s="8">
        <v>1</v>
      </c>
      <c r="AC684" s="8">
        <v>0</v>
      </c>
      <c r="AD684" s="86">
        <f>IF(W684="SOPORTE_TELEFÓNICO",'BASE LIQUIDACION REDEBAN 2025'!$B$19,IF(W684="ENVÍO",'BASE LIQUIDACION REDEBAN 2025'!$C$2,IF(Y684="TIPO I",'BASE LIQUIDACION REDEBAN 2025'!$C$2,IF(Y684="TIPO II",'BASE LIQUIDACION REDEBAN 2025'!$C$3,IF(Y684="TIPO III",'BASE LIQUIDACION REDEBAN 2025'!$C$4,IF(Y684="TIPO IV",'BASE LIQUIDACION REDEBAN 2025'!$C$5,IF(Z684="AEREO",'BASE LIQUIDACION REDEBAN 2025'!$B$6,'BASE LIQUIDACION REDEBAN 2025'!$C$5)))))))</f>
        <v>65960.072302</v>
      </c>
      <c r="AE684" s="86">
        <f>IF(OR(W684="SOPORTE_TELEFÓNICO",W684="ENVÍO"),0,IF(Y684="TIPO I",'BASE LIQUIDACION REDEBAN 2025'!$B$10,IF(Y684="TIPO II",'BASE LIQUIDACION REDEBAN 2025'!$B$11,IF(Y684="TIPO III",'BASE LIQUIDACION REDEBAN 2025'!$B$12,'BASE LIQUIDACION REDEBAN 2025'!$B$13))))</f>
        <v>75096.394270399993</v>
      </c>
      <c r="AF684" s="86">
        <f t="shared" si="10"/>
        <v>65960.072302</v>
      </c>
      <c r="AG684" s="141"/>
      <c r="AH684" s="141"/>
    </row>
    <row r="685" spans="1:34" s="78" customFormat="1" ht="13.15">
      <c r="A685" s="8" t="s">
        <v>90</v>
      </c>
      <c r="B685" s="94" t="str">
        <f>VLOOKUP(A685,'CENTRO DE COSTOS'!A:D,4,FALSE)</f>
        <v>JUAN SEBASTIÁN RÍOS CASTRILLÓN</v>
      </c>
      <c r="C685" s="94" t="str">
        <f>VLOOKUP(A685,'CENTRO DE COSTOS'!A:D,2,FALSE)</f>
        <v>0004-0005</v>
      </c>
      <c r="D685" s="8">
        <v>5266</v>
      </c>
      <c r="E685" s="8">
        <v>2727929</v>
      </c>
      <c r="F685" s="8">
        <v>27316</v>
      </c>
      <c r="G685" s="94" t="s">
        <v>1977</v>
      </c>
      <c r="H685" s="8" t="s">
        <v>249</v>
      </c>
      <c r="I685" s="8" t="s">
        <v>395</v>
      </c>
      <c r="J685" s="8" t="s">
        <v>4235</v>
      </c>
      <c r="K685" s="8" t="s">
        <v>160</v>
      </c>
      <c r="L685" s="8" t="s">
        <v>4236</v>
      </c>
      <c r="M685" s="183">
        <v>45911.497916666667</v>
      </c>
      <c r="N685" s="183">
        <v>45912.474305555559</v>
      </c>
      <c r="O685" s="94" t="s">
        <v>1324</v>
      </c>
      <c r="P685" s="8" t="s">
        <v>1325</v>
      </c>
      <c r="Q685" s="8" t="s">
        <v>1334</v>
      </c>
      <c r="R685" s="8" t="s">
        <v>1880</v>
      </c>
      <c r="S685" s="94"/>
      <c r="T685" s="90"/>
      <c r="U685" s="8" t="s">
        <v>1328</v>
      </c>
      <c r="V685" s="8" t="s">
        <v>4237</v>
      </c>
      <c r="W685" s="8" t="s">
        <v>165</v>
      </c>
      <c r="X685" s="8" t="s">
        <v>4238</v>
      </c>
      <c r="Y685" s="8" t="s">
        <v>25</v>
      </c>
      <c r="Z685" s="8" t="s">
        <v>177</v>
      </c>
      <c r="AA685" s="8" t="s">
        <v>1783</v>
      </c>
      <c r="AB685" s="8">
        <v>2</v>
      </c>
      <c r="AC685" s="8">
        <v>0</v>
      </c>
      <c r="AD685" s="86">
        <f>IF(W685="SOPORTE_TELEFÓNICO",'BASE LIQUIDACION REDEBAN 2025'!$B$19,IF(W685="ENVÍO",'BASE LIQUIDACION REDEBAN 2025'!$C$2,IF(Y685="TIPO I",'BASE LIQUIDACION REDEBAN 2025'!$C$2,IF(Y685="TIPO II",'BASE LIQUIDACION REDEBAN 2025'!$C$3,IF(Y685="TIPO III",'BASE LIQUIDACION REDEBAN 2025'!$C$4,IF(Y685="TIPO IV",'BASE LIQUIDACION REDEBAN 2025'!$C$5,IF(Z685="AEREO",'BASE LIQUIDACION REDEBAN 2025'!$B$6,'BASE LIQUIDACION REDEBAN 2025'!$C$5)))))))</f>
        <v>65960.072302</v>
      </c>
      <c r="AE685" s="86">
        <f>IF(OR(W685="SOPORTE_TELEFÓNICO",W685="ENVÍO"),0,IF(Y685="TIPO I",'BASE LIQUIDACION REDEBAN 2025'!$B$10,IF(Y685="TIPO II",'BASE LIQUIDACION REDEBAN 2025'!$B$11,IF(Y685="TIPO III",'BASE LIQUIDACION REDEBAN 2025'!$B$12,'BASE LIQUIDACION REDEBAN 2025'!$B$13))))</f>
        <v>75096.394270399993</v>
      </c>
      <c r="AF685" s="86">
        <f t="shared" si="10"/>
        <v>131920.144604</v>
      </c>
      <c r="AG685" s="141"/>
      <c r="AH685" s="141"/>
    </row>
    <row r="686" spans="1:34" s="78" customFormat="1" ht="13.15">
      <c r="A686" s="8" t="s">
        <v>90</v>
      </c>
      <c r="B686" s="94" t="str">
        <f>VLOOKUP(A686,'CENTRO DE COSTOS'!A:D,4,FALSE)</f>
        <v>JUAN SEBASTIÁN RÍOS CASTRILLÓN</v>
      </c>
      <c r="C686" s="94" t="str">
        <f>VLOOKUP(A686,'CENTRO DE COSTOS'!A:D,2,FALSE)</f>
        <v>0004-0005</v>
      </c>
      <c r="D686" s="8">
        <v>5360</v>
      </c>
      <c r="E686" s="8">
        <v>2727768</v>
      </c>
      <c r="F686" s="8">
        <v>47440</v>
      </c>
      <c r="G686" s="94" t="s">
        <v>1977</v>
      </c>
      <c r="H686" s="8" t="s">
        <v>249</v>
      </c>
      <c r="I686" s="8" t="s">
        <v>354</v>
      </c>
      <c r="J686" s="8" t="s">
        <v>4239</v>
      </c>
      <c r="K686" s="8" t="s">
        <v>160</v>
      </c>
      <c r="L686" s="8" t="s">
        <v>4240</v>
      </c>
      <c r="M686" s="183">
        <v>45911.496527777781</v>
      </c>
      <c r="N686" s="183">
        <v>45912.399305555547</v>
      </c>
      <c r="O686" s="94" t="s">
        <v>1324</v>
      </c>
      <c r="P686" s="8" t="s">
        <v>1333</v>
      </c>
      <c r="Q686" s="8" t="s">
        <v>1375</v>
      </c>
      <c r="R686" s="8" t="s">
        <v>1393</v>
      </c>
      <c r="S686" s="94"/>
      <c r="T686" s="90"/>
      <c r="U686" s="8" t="s">
        <v>1328</v>
      </c>
      <c r="V686" s="8" t="s">
        <v>4241</v>
      </c>
      <c r="W686" s="8" t="s">
        <v>165</v>
      </c>
      <c r="X686" s="8" t="s">
        <v>4242</v>
      </c>
      <c r="Y686" s="8" t="s">
        <v>25</v>
      </c>
      <c r="Z686" s="8" t="s">
        <v>177</v>
      </c>
      <c r="AA686" s="8" t="s">
        <v>1783</v>
      </c>
      <c r="AB686" s="8">
        <v>1</v>
      </c>
      <c r="AC686" s="8">
        <v>0</v>
      </c>
      <c r="AD686" s="86">
        <f>IF(W686="SOPORTE_TELEFÓNICO",'BASE LIQUIDACION REDEBAN 2025'!$B$19,IF(W686="ENVÍO",'BASE LIQUIDACION REDEBAN 2025'!$C$2,IF(Y686="TIPO I",'BASE LIQUIDACION REDEBAN 2025'!$C$2,IF(Y686="TIPO II",'BASE LIQUIDACION REDEBAN 2025'!$C$3,IF(Y686="TIPO III",'BASE LIQUIDACION REDEBAN 2025'!$C$4,IF(Y686="TIPO IV",'BASE LIQUIDACION REDEBAN 2025'!$C$5,IF(Z686="AEREO",'BASE LIQUIDACION REDEBAN 2025'!$B$6,'BASE LIQUIDACION REDEBAN 2025'!$C$5)))))))</f>
        <v>65960.072302</v>
      </c>
      <c r="AE686" s="86">
        <f>IF(OR(W686="SOPORTE_TELEFÓNICO",W686="ENVÍO"),0,IF(Y686="TIPO I",'BASE LIQUIDACION REDEBAN 2025'!$B$10,IF(Y686="TIPO II",'BASE LIQUIDACION REDEBAN 2025'!$B$11,IF(Y686="TIPO III",'BASE LIQUIDACION REDEBAN 2025'!$B$12,'BASE LIQUIDACION REDEBAN 2025'!$B$13))))</f>
        <v>75096.394270399993</v>
      </c>
      <c r="AF686" s="86">
        <f t="shared" si="10"/>
        <v>65960.072302</v>
      </c>
      <c r="AG686" s="141"/>
      <c r="AH686" s="141"/>
    </row>
    <row r="687" spans="1:34" s="78" customFormat="1" ht="13.15">
      <c r="A687" s="8" t="s">
        <v>90</v>
      </c>
      <c r="B687" s="94" t="str">
        <f>VLOOKUP(A687,'CENTRO DE COSTOS'!A:D,4,FALSE)</f>
        <v>JUAN SEBASTIÁN RÍOS CASTRILLÓN</v>
      </c>
      <c r="C687" s="94" t="str">
        <f>VLOOKUP(A687,'CENTRO DE COSTOS'!A:D,2,FALSE)</f>
        <v>0004-0005</v>
      </c>
      <c r="D687" s="8">
        <v>5001</v>
      </c>
      <c r="E687" s="8" t="s">
        <v>4243</v>
      </c>
      <c r="F687" s="8">
        <v>29374</v>
      </c>
      <c r="G687" s="94" t="s">
        <v>1977</v>
      </c>
      <c r="H687" s="8" t="s">
        <v>249</v>
      </c>
      <c r="I687" s="8" t="s">
        <v>90</v>
      </c>
      <c r="J687" s="8" t="s">
        <v>4244</v>
      </c>
      <c r="K687" s="8" t="s">
        <v>160</v>
      </c>
      <c r="L687" s="8" t="s">
        <v>4245</v>
      </c>
      <c r="M687" s="183">
        <v>45911.477777777778</v>
      </c>
      <c r="N687" s="183">
        <v>45912.47152777778</v>
      </c>
      <c r="O687" s="94" t="s">
        <v>1324</v>
      </c>
      <c r="P687" s="8" t="s">
        <v>1325</v>
      </c>
      <c r="Q687" s="8" t="s">
        <v>1464</v>
      </c>
      <c r="R687" s="8" t="s">
        <v>1486</v>
      </c>
      <c r="S687" s="94"/>
      <c r="T687" s="90"/>
      <c r="U687" s="8" t="s">
        <v>1328</v>
      </c>
      <c r="V687" s="8" t="s">
        <v>4246</v>
      </c>
      <c r="W687" s="8" t="s">
        <v>165</v>
      </c>
      <c r="X687" s="8" t="s">
        <v>4247</v>
      </c>
      <c r="Y687" s="8" t="s">
        <v>25</v>
      </c>
      <c r="Z687" s="8" t="s">
        <v>177</v>
      </c>
      <c r="AA687" s="8" t="s">
        <v>1483</v>
      </c>
      <c r="AB687" s="8">
        <v>1</v>
      </c>
      <c r="AC687" s="8">
        <v>0</v>
      </c>
      <c r="AD687" s="86">
        <f>IF(W687="SOPORTE_TELEFÓNICO",'BASE LIQUIDACION REDEBAN 2025'!$B$19,IF(W687="ENVÍO",'BASE LIQUIDACION REDEBAN 2025'!$C$2,IF(Y687="TIPO I",'BASE LIQUIDACION REDEBAN 2025'!$C$2,IF(Y687="TIPO II",'BASE LIQUIDACION REDEBAN 2025'!$C$3,IF(Y687="TIPO III",'BASE LIQUIDACION REDEBAN 2025'!$C$4,IF(Y687="TIPO IV",'BASE LIQUIDACION REDEBAN 2025'!$C$5,IF(Z687="AEREO",'BASE LIQUIDACION REDEBAN 2025'!$B$6,'BASE LIQUIDACION REDEBAN 2025'!$C$5)))))))</f>
        <v>65960.072302</v>
      </c>
      <c r="AE687" s="86">
        <f>IF(OR(W687="SOPORTE_TELEFÓNICO",W687="ENVÍO"),0,IF(Y687="TIPO I",'BASE LIQUIDACION REDEBAN 2025'!$B$10,IF(Y687="TIPO II",'BASE LIQUIDACION REDEBAN 2025'!$B$11,IF(Y687="TIPO III",'BASE LIQUIDACION REDEBAN 2025'!$B$12,'BASE LIQUIDACION REDEBAN 2025'!$B$13))))</f>
        <v>75096.394270399993</v>
      </c>
      <c r="AF687" s="86">
        <f t="shared" si="10"/>
        <v>65960.072302</v>
      </c>
      <c r="AG687" s="141"/>
      <c r="AH687" s="141"/>
    </row>
    <row r="688" spans="1:34" s="78" customFormat="1" ht="13.15">
      <c r="A688" s="8" t="s">
        <v>68</v>
      </c>
      <c r="B688" s="94" t="str">
        <f>VLOOKUP(A688,'CENTRO DE COSTOS'!A:D,4,FALSE)</f>
        <v>WILLIAM ASDRUBAL ROZO ROZO</v>
      </c>
      <c r="C688" s="94" t="str">
        <f>VLOOKUP(A688,'CENTRO DE COSTOS'!A:D,2,FALSE)</f>
        <v>0004-0004</v>
      </c>
      <c r="D688" s="8">
        <v>25754</v>
      </c>
      <c r="E688" s="8">
        <v>2727598</v>
      </c>
      <c r="F688" s="8">
        <v>37321</v>
      </c>
      <c r="G688" s="94" t="s">
        <v>1977</v>
      </c>
      <c r="H688" s="8" t="s">
        <v>417</v>
      </c>
      <c r="I688" s="8" t="s">
        <v>418</v>
      </c>
      <c r="J688" s="8" t="s">
        <v>4248</v>
      </c>
      <c r="K688" s="8" t="s">
        <v>160</v>
      </c>
      <c r="L688" s="8" t="s">
        <v>4249</v>
      </c>
      <c r="M688" s="183">
        <v>45911.481249999997</v>
      </c>
      <c r="N688" s="183">
        <v>45912.543749999997</v>
      </c>
      <c r="O688" s="94" t="s">
        <v>1324</v>
      </c>
      <c r="P688" s="8" t="s">
        <v>1333</v>
      </c>
      <c r="Q688" s="8" t="s">
        <v>1334</v>
      </c>
      <c r="R688" s="8" t="s">
        <v>1340</v>
      </c>
      <c r="S688" s="94"/>
      <c r="T688" s="90"/>
      <c r="U688" s="8" t="s">
        <v>1328</v>
      </c>
      <c r="V688" s="8" t="s">
        <v>4250</v>
      </c>
      <c r="W688" s="8" t="s">
        <v>165</v>
      </c>
      <c r="X688" s="8" t="s">
        <v>4251</v>
      </c>
      <c r="Y688" s="8" t="s">
        <v>25</v>
      </c>
      <c r="Z688" s="8" t="s">
        <v>177</v>
      </c>
      <c r="AA688" s="8" t="s">
        <v>422</v>
      </c>
      <c r="AB688" s="8">
        <v>1</v>
      </c>
      <c r="AC688" s="8">
        <v>0</v>
      </c>
      <c r="AD688" s="86">
        <f>IF(W688="SOPORTE_TELEFÓNICO",'BASE LIQUIDACION REDEBAN 2025'!$B$19,IF(W688="ENVÍO",'BASE LIQUIDACION REDEBAN 2025'!$C$2,IF(Y688="TIPO I",'BASE LIQUIDACION REDEBAN 2025'!$C$2,IF(Y688="TIPO II",'BASE LIQUIDACION REDEBAN 2025'!$C$3,IF(Y688="TIPO III",'BASE LIQUIDACION REDEBAN 2025'!$C$4,IF(Y688="TIPO IV",'BASE LIQUIDACION REDEBAN 2025'!$C$5,IF(Z688="AEREO",'BASE LIQUIDACION REDEBAN 2025'!$B$6,'BASE LIQUIDACION REDEBAN 2025'!$C$5)))))))</f>
        <v>65960.072302</v>
      </c>
      <c r="AE688" s="86">
        <f>IF(OR(W688="SOPORTE_TELEFÓNICO",W688="ENVÍO"),0,IF(Y688="TIPO I",'BASE LIQUIDACION REDEBAN 2025'!$B$10,IF(Y688="TIPO II",'BASE LIQUIDACION REDEBAN 2025'!$B$11,IF(Y688="TIPO III",'BASE LIQUIDACION REDEBAN 2025'!$B$12,'BASE LIQUIDACION REDEBAN 2025'!$B$13))))</f>
        <v>75096.394270399993</v>
      </c>
      <c r="AF688" s="86">
        <f t="shared" si="10"/>
        <v>65960.072302</v>
      </c>
      <c r="AG688" s="141"/>
      <c r="AH688" s="141"/>
    </row>
    <row r="689" spans="1:34" s="78" customFormat="1" ht="13.15">
      <c r="A689" s="8" t="s">
        <v>64</v>
      </c>
      <c r="B689" s="94" t="str">
        <f>VLOOKUP(A689,'CENTRO DE COSTOS'!A:D,4,FALSE)</f>
        <v>JOSE MAURICIO HERNANDEZ ROJAS</v>
      </c>
      <c r="C689" s="94" t="str">
        <f>VLOOKUP(A689,'CENTRO DE COSTOS'!A:D,2,FALSE)</f>
        <v>0004-0001</v>
      </c>
      <c r="D689" s="8">
        <v>8001</v>
      </c>
      <c r="E689" s="8">
        <v>2727594</v>
      </c>
      <c r="F689" s="8">
        <v>63319</v>
      </c>
      <c r="G689" s="94" t="s">
        <v>1977</v>
      </c>
      <c r="H689" s="8" t="s">
        <v>1045</v>
      </c>
      <c r="I689" s="8" t="s">
        <v>64</v>
      </c>
      <c r="J689" s="8" t="s">
        <v>4252</v>
      </c>
      <c r="K689" s="8" t="s">
        <v>160</v>
      </c>
      <c r="L689" s="8" t="s">
        <v>4253</v>
      </c>
      <c r="M689" s="183">
        <v>45911.480555555558</v>
      </c>
      <c r="N689" s="183">
        <v>45912.474999999999</v>
      </c>
      <c r="O689" s="94" t="s">
        <v>1324</v>
      </c>
      <c r="P689" s="8" t="s">
        <v>1333</v>
      </c>
      <c r="Q689" s="8" t="s">
        <v>1351</v>
      </c>
      <c r="R689" s="8" t="s">
        <v>1352</v>
      </c>
      <c r="S689" s="94"/>
      <c r="T689" s="90"/>
      <c r="U689" s="8" t="s">
        <v>1328</v>
      </c>
      <c r="V689" s="8" t="s">
        <v>4254</v>
      </c>
      <c r="W689" s="8" t="s">
        <v>165</v>
      </c>
      <c r="X689" s="8" t="s">
        <v>4255</v>
      </c>
      <c r="Y689" s="8" t="s">
        <v>25</v>
      </c>
      <c r="Z689" s="8" t="s">
        <v>177</v>
      </c>
      <c r="AA689" s="8" t="s">
        <v>1473</v>
      </c>
      <c r="AB689" s="8">
        <v>1</v>
      </c>
      <c r="AC689" s="8">
        <v>0</v>
      </c>
      <c r="AD689" s="86">
        <f>IF(W689="SOPORTE_TELEFÓNICO",'BASE LIQUIDACION REDEBAN 2025'!$B$19,IF(W689="ENVÍO",'BASE LIQUIDACION REDEBAN 2025'!$C$2,IF(Y689="TIPO I",'BASE LIQUIDACION REDEBAN 2025'!$C$2,IF(Y689="TIPO II",'BASE LIQUIDACION REDEBAN 2025'!$C$3,IF(Y689="TIPO III",'BASE LIQUIDACION REDEBAN 2025'!$C$4,IF(Y689="TIPO IV",'BASE LIQUIDACION REDEBAN 2025'!$C$5,IF(Z689="AEREO",'BASE LIQUIDACION REDEBAN 2025'!$B$6,'BASE LIQUIDACION REDEBAN 2025'!$C$5)))))))</f>
        <v>65960.072302</v>
      </c>
      <c r="AE689" s="86">
        <f>IF(OR(W689="SOPORTE_TELEFÓNICO",W689="ENVÍO"),0,IF(Y689="TIPO I",'BASE LIQUIDACION REDEBAN 2025'!$B$10,IF(Y689="TIPO II",'BASE LIQUIDACION REDEBAN 2025'!$B$11,IF(Y689="TIPO III",'BASE LIQUIDACION REDEBAN 2025'!$B$12,'BASE LIQUIDACION REDEBAN 2025'!$B$13))))</f>
        <v>75096.394270399993</v>
      </c>
      <c r="AF689" s="86">
        <f t="shared" si="10"/>
        <v>65960.072302</v>
      </c>
      <c r="AG689" s="141"/>
      <c r="AH689" s="141"/>
    </row>
    <row r="690" spans="1:34" s="78" customFormat="1" ht="13.15">
      <c r="A690" s="8" t="s">
        <v>72</v>
      </c>
      <c r="B690" s="94" t="str">
        <f>VLOOKUP(A690,'CENTRO DE COSTOS'!A:D,4,FALSE)</f>
        <v>MIGUEL JULIÁN HERNÁNDEZ GUARÍN</v>
      </c>
      <c r="C690" s="94" t="str">
        <f>VLOOKUP(A690,'CENTRO DE COSTOS'!A:D,2,FALSE)</f>
        <v>0004-0008</v>
      </c>
      <c r="D690" s="8">
        <v>68001</v>
      </c>
      <c r="E690" s="8">
        <v>2727284</v>
      </c>
      <c r="F690" s="8">
        <v>77273</v>
      </c>
      <c r="G690" s="94" t="s">
        <v>1977</v>
      </c>
      <c r="H690" s="8" t="s">
        <v>224</v>
      </c>
      <c r="I690" s="8" t="s">
        <v>72</v>
      </c>
      <c r="J690" s="8" t="s">
        <v>4256</v>
      </c>
      <c r="K690" s="8" t="s">
        <v>160</v>
      </c>
      <c r="L690" s="8" t="s">
        <v>4257</v>
      </c>
      <c r="M690" s="183">
        <v>45911.461805555547</v>
      </c>
      <c r="N690" s="183">
        <v>45911.711805555547</v>
      </c>
      <c r="O690" s="94" t="s">
        <v>1324</v>
      </c>
      <c r="P690" s="8" t="s">
        <v>1325</v>
      </c>
      <c r="Q690" s="8" t="s">
        <v>1464</v>
      </c>
      <c r="R690" s="8" t="s">
        <v>1465</v>
      </c>
      <c r="S690" s="94"/>
      <c r="T690" s="90"/>
      <c r="U690" s="8" t="s">
        <v>1328</v>
      </c>
      <c r="V690" s="8" t="s">
        <v>4258</v>
      </c>
      <c r="W690" s="8" t="s">
        <v>165</v>
      </c>
      <c r="X690" s="8" t="s">
        <v>4259</v>
      </c>
      <c r="Y690" s="8" t="s">
        <v>25</v>
      </c>
      <c r="Z690" s="8" t="s">
        <v>177</v>
      </c>
      <c r="AA690" s="8" t="s">
        <v>480</v>
      </c>
      <c r="AB690" s="8">
        <v>1</v>
      </c>
      <c r="AC690" s="8">
        <v>0</v>
      </c>
      <c r="AD690" s="86">
        <f>IF(W690="SOPORTE_TELEFÓNICO",'BASE LIQUIDACION REDEBAN 2025'!$B$19,IF(W690="ENVÍO",'BASE LIQUIDACION REDEBAN 2025'!$C$2,IF(Y690="TIPO I",'BASE LIQUIDACION REDEBAN 2025'!$C$2,IF(Y690="TIPO II",'BASE LIQUIDACION REDEBAN 2025'!$C$3,IF(Y690="TIPO III",'BASE LIQUIDACION REDEBAN 2025'!$C$4,IF(Y690="TIPO IV",'BASE LIQUIDACION REDEBAN 2025'!$C$5,IF(Z690="AEREO",'BASE LIQUIDACION REDEBAN 2025'!$B$6,'BASE LIQUIDACION REDEBAN 2025'!$C$5)))))))</f>
        <v>65960.072302</v>
      </c>
      <c r="AE690" s="86">
        <f>IF(OR(W690="SOPORTE_TELEFÓNICO",W690="ENVÍO"),0,IF(Y690="TIPO I",'BASE LIQUIDACION REDEBAN 2025'!$B$10,IF(Y690="TIPO II",'BASE LIQUIDACION REDEBAN 2025'!$B$11,IF(Y690="TIPO III",'BASE LIQUIDACION REDEBAN 2025'!$B$12,'BASE LIQUIDACION REDEBAN 2025'!$B$13))))</f>
        <v>75096.394270399993</v>
      </c>
      <c r="AF690" s="86">
        <f t="shared" si="10"/>
        <v>65960.072302</v>
      </c>
      <c r="AG690" s="141"/>
      <c r="AH690" s="141"/>
    </row>
    <row r="691" spans="1:34" s="78" customFormat="1" ht="13.15">
      <c r="A691" s="8" t="s">
        <v>91</v>
      </c>
      <c r="B691" s="94" t="str">
        <f>VLOOKUP(A691,'CENTRO DE COSTOS'!A:D,4,FALSE)</f>
        <v>JOSE MAURICIO HERNANDEZ ROJAS</v>
      </c>
      <c r="C691" s="94" t="str">
        <f>VLOOKUP(A691,'CENTRO DE COSTOS'!A:D,2,FALSE)</f>
        <v>0004-0001</v>
      </c>
      <c r="D691" s="8">
        <v>23660</v>
      </c>
      <c r="E691" s="8">
        <v>2727282</v>
      </c>
      <c r="F691" s="8">
        <v>63138</v>
      </c>
      <c r="G691" s="94" t="s">
        <v>1977</v>
      </c>
      <c r="H691" s="8" t="s">
        <v>193</v>
      </c>
      <c r="I691" s="8" t="s">
        <v>1091</v>
      </c>
      <c r="J691" s="8" t="s">
        <v>4260</v>
      </c>
      <c r="K691" s="8" t="s">
        <v>160</v>
      </c>
      <c r="L691" s="8" t="s">
        <v>4261</v>
      </c>
      <c r="M691" s="183">
        <v>45911.461111111108</v>
      </c>
      <c r="N691" s="183">
        <v>45912.531944444447</v>
      </c>
      <c r="O691" s="94" t="s">
        <v>1324</v>
      </c>
      <c r="P691" s="8" t="s">
        <v>1333</v>
      </c>
      <c r="Q691" s="8" t="s">
        <v>1375</v>
      </c>
      <c r="R691" s="8" t="s">
        <v>1341</v>
      </c>
      <c r="S691" s="94"/>
      <c r="T691" s="90"/>
      <c r="U691" s="8" t="s">
        <v>1328</v>
      </c>
      <c r="V691" s="8" t="s">
        <v>4262</v>
      </c>
      <c r="W691" s="8" t="s">
        <v>165</v>
      </c>
      <c r="X691" s="8" t="s">
        <v>4263</v>
      </c>
      <c r="Y691" s="8" t="s">
        <v>28</v>
      </c>
      <c r="Z691" s="8" t="s">
        <v>177</v>
      </c>
      <c r="AA691" s="8" t="s">
        <v>1493</v>
      </c>
      <c r="AB691" s="8">
        <v>1</v>
      </c>
      <c r="AC691" s="8">
        <v>0</v>
      </c>
      <c r="AD691" s="86">
        <f>IF(W691="SOPORTE_TELEFÓNICO",'BASE LIQUIDACION REDEBAN 2025'!$B$19,IF(W691="ENVÍO",'BASE LIQUIDACION REDEBAN 2025'!$C$2,IF(Y691="TIPO I",'BASE LIQUIDACION REDEBAN 2025'!$C$2,IF(Y691="TIPO II",'BASE LIQUIDACION REDEBAN 2025'!$C$3,IF(Y691="TIPO III",'BASE LIQUIDACION REDEBAN 2025'!$C$4,IF(Y691="TIPO IV",'BASE LIQUIDACION REDEBAN 2025'!$C$5,IF(Z691="AEREO",'BASE LIQUIDACION REDEBAN 2025'!$B$6,'BASE LIQUIDACION REDEBAN 2025'!$C$5)))))))</f>
        <v>144967.87232000002</v>
      </c>
      <c r="AE691" s="86">
        <f>IF(OR(W691="SOPORTE_TELEFÓNICO",W691="ENVÍO"),0,IF(Y691="TIPO I",'BASE LIQUIDACION REDEBAN 2025'!$B$10,IF(Y691="TIPO II",'BASE LIQUIDACION REDEBAN 2025'!$B$11,IF(Y691="TIPO III",'BASE LIQUIDACION REDEBAN 2025'!$B$12,'BASE LIQUIDACION REDEBAN 2025'!$B$13))))</f>
        <v>140395.6348884</v>
      </c>
      <c r="AF691" s="86">
        <f t="shared" si="10"/>
        <v>144967.87232000002</v>
      </c>
      <c r="AG691" s="141"/>
      <c r="AH691" s="141"/>
    </row>
    <row r="692" spans="1:34" s="78" customFormat="1" ht="13.15">
      <c r="A692" s="8" t="s">
        <v>96</v>
      </c>
      <c r="B692" s="94" t="str">
        <f>VLOOKUP(A692,'CENTRO DE COSTOS'!A:D,4,FALSE)</f>
        <v>JOSE MAURICIO HERNANDEZ ROJAS</v>
      </c>
      <c r="C692" s="94" t="str">
        <f>VLOOKUP(A692,'CENTRO DE COSTOS'!A:D,2,FALSE)</f>
        <v>0004-0001</v>
      </c>
      <c r="D692" s="8">
        <v>47001</v>
      </c>
      <c r="E692" s="8">
        <v>2727271</v>
      </c>
      <c r="F692" s="8">
        <v>71534</v>
      </c>
      <c r="G692" s="94" t="s">
        <v>1977</v>
      </c>
      <c r="H692" s="8" t="s">
        <v>438</v>
      </c>
      <c r="I692" s="8" t="s">
        <v>96</v>
      </c>
      <c r="J692" s="8" t="s">
        <v>4264</v>
      </c>
      <c r="K692" s="8" t="s">
        <v>160</v>
      </c>
      <c r="L692" s="8" t="s">
        <v>4265</v>
      </c>
      <c r="M692" s="183">
        <v>45911.458333333343</v>
      </c>
      <c r="N692" s="183">
        <v>45912.587500000001</v>
      </c>
      <c r="O692" s="94" t="s">
        <v>1324</v>
      </c>
      <c r="P692" s="8" t="s">
        <v>1333</v>
      </c>
      <c r="Q692" s="8" t="s">
        <v>1368</v>
      </c>
      <c r="R692" s="8" t="s">
        <v>1341</v>
      </c>
      <c r="S692" s="94"/>
      <c r="T692" s="90"/>
      <c r="U692" s="8" t="s">
        <v>1328</v>
      </c>
      <c r="V692" s="8" t="s">
        <v>4266</v>
      </c>
      <c r="W692" s="8" t="s">
        <v>165</v>
      </c>
      <c r="X692" s="8" t="s">
        <v>4267</v>
      </c>
      <c r="Y692" s="8" t="s">
        <v>25</v>
      </c>
      <c r="Z692" s="8" t="s">
        <v>177</v>
      </c>
      <c r="AA692" s="8" t="s">
        <v>442</v>
      </c>
      <c r="AB692" s="8">
        <v>1</v>
      </c>
      <c r="AC692" s="8">
        <v>0</v>
      </c>
      <c r="AD692" s="86">
        <f>IF(W692="SOPORTE_TELEFÓNICO",'BASE LIQUIDACION REDEBAN 2025'!$B$19,IF(W692="ENVÍO",'BASE LIQUIDACION REDEBAN 2025'!$C$2,IF(Y692="TIPO I",'BASE LIQUIDACION REDEBAN 2025'!$C$2,IF(Y692="TIPO II",'BASE LIQUIDACION REDEBAN 2025'!$C$3,IF(Y692="TIPO III",'BASE LIQUIDACION REDEBAN 2025'!$C$4,IF(Y692="TIPO IV",'BASE LIQUIDACION REDEBAN 2025'!$C$5,IF(Z692="AEREO",'BASE LIQUIDACION REDEBAN 2025'!$B$6,'BASE LIQUIDACION REDEBAN 2025'!$C$5)))))))</f>
        <v>65960.072302</v>
      </c>
      <c r="AE692" s="86">
        <f>IF(OR(W692="SOPORTE_TELEFÓNICO",W692="ENVÍO"),0,IF(Y692="TIPO I",'BASE LIQUIDACION REDEBAN 2025'!$B$10,IF(Y692="TIPO II",'BASE LIQUIDACION REDEBAN 2025'!$B$11,IF(Y692="TIPO III",'BASE LIQUIDACION REDEBAN 2025'!$B$12,'BASE LIQUIDACION REDEBAN 2025'!$B$13))))</f>
        <v>75096.394270399993</v>
      </c>
      <c r="AF692" s="86">
        <f t="shared" si="10"/>
        <v>65960.072302</v>
      </c>
      <c r="AG692" s="141"/>
      <c r="AH692" s="141"/>
    </row>
    <row r="693" spans="1:34" s="78" customFormat="1" ht="13.15">
      <c r="A693" s="8" t="s">
        <v>68</v>
      </c>
      <c r="B693" s="94" t="str">
        <f>VLOOKUP(A693,'CENTRO DE COSTOS'!A:D,4,FALSE)</f>
        <v>WILLIAM ASDRUBAL ROZO ROZO</v>
      </c>
      <c r="C693" s="94" t="str">
        <f>VLOOKUP(A693,'CENTRO DE COSTOS'!A:D,2,FALSE)</f>
        <v>0004-0004</v>
      </c>
      <c r="D693" s="8">
        <v>25151</v>
      </c>
      <c r="E693" s="8">
        <v>2727411</v>
      </c>
      <c r="F693" s="8">
        <v>73373</v>
      </c>
      <c r="G693" s="94" t="s">
        <v>1977</v>
      </c>
      <c r="H693" s="8" t="s">
        <v>417</v>
      </c>
      <c r="I693" s="8" t="s">
        <v>3345</v>
      </c>
      <c r="J693" s="8" t="s">
        <v>3346</v>
      </c>
      <c r="K693" s="8" t="s">
        <v>160</v>
      </c>
      <c r="L693" s="8" t="s">
        <v>4268</v>
      </c>
      <c r="M693" s="183">
        <v>45911.456944444442</v>
      </c>
      <c r="N693" s="183">
        <v>45912.563888888893</v>
      </c>
      <c r="O693" s="94" t="s">
        <v>1324</v>
      </c>
      <c r="P693" s="8" t="s">
        <v>1325</v>
      </c>
      <c r="Q693" s="8" t="s">
        <v>1684</v>
      </c>
      <c r="R693" s="8" t="s">
        <v>1684</v>
      </c>
      <c r="S693" s="94"/>
      <c r="T693" s="90"/>
      <c r="U693" s="8" t="s">
        <v>1328</v>
      </c>
      <c r="V693" s="8" t="s">
        <v>4269</v>
      </c>
      <c r="W693" s="8" t="s">
        <v>1552</v>
      </c>
      <c r="X693" s="8" t="s">
        <v>1553</v>
      </c>
      <c r="Y693" s="8" t="s">
        <v>28</v>
      </c>
      <c r="Z693" s="8" t="s">
        <v>177</v>
      </c>
      <c r="AA693" s="8" t="s">
        <v>546</v>
      </c>
      <c r="AB693" s="8">
        <v>0</v>
      </c>
      <c r="AC693" s="8">
        <v>0</v>
      </c>
      <c r="AD693" s="86">
        <f>IF(W693="SOPORTE_TELEFÓNICO",'BASE LIQUIDACION REDEBAN 2025'!$B$19,IF(W693="ENVÍO",'BASE LIQUIDACION REDEBAN 2025'!$C$2,IF(Y693="TIPO I",'BASE LIQUIDACION REDEBAN 2025'!$C$2,IF(Y693="TIPO II",'BASE LIQUIDACION REDEBAN 2025'!$C$3,IF(Y693="TIPO III",'BASE LIQUIDACION REDEBAN 2025'!$C$4,IF(Y693="TIPO IV",'BASE LIQUIDACION REDEBAN 2025'!$C$5,IF(Z693="AEREO",'BASE LIQUIDACION REDEBAN 2025'!$B$6,'BASE LIQUIDACION REDEBAN 2025'!$C$5)))))))</f>
        <v>41241.0800752</v>
      </c>
      <c r="AE693" s="86">
        <f>IF(OR(W693="SOPORTE_TELEFÓNICO",W693="ENVÍO"),0,IF(Y693="TIPO I",'BASE LIQUIDACION REDEBAN 2025'!$B$10,IF(Y693="TIPO II",'BASE LIQUIDACION REDEBAN 2025'!$B$11,IF(Y693="TIPO III",'BASE LIQUIDACION REDEBAN 2025'!$B$12,'BASE LIQUIDACION REDEBAN 2025'!$B$13))))</f>
        <v>0</v>
      </c>
      <c r="AF693" s="86">
        <f t="shared" si="10"/>
        <v>41241.0800752</v>
      </c>
      <c r="AG693" s="141"/>
      <c r="AH693" s="141"/>
    </row>
    <row r="694" spans="1:34" s="78" customFormat="1" ht="13.15">
      <c r="A694" s="8" t="s">
        <v>68</v>
      </c>
      <c r="B694" s="94" t="str">
        <f>VLOOKUP(A694,'CENTRO DE COSTOS'!A:D,4,FALSE)</f>
        <v>WILLIAM ASDRUBAL ROZO ROZO</v>
      </c>
      <c r="C694" s="94" t="str">
        <f>VLOOKUP(A694,'CENTRO DE COSTOS'!A:D,2,FALSE)</f>
        <v>0004-0004</v>
      </c>
      <c r="D694" s="8">
        <v>91001</v>
      </c>
      <c r="E694" s="8">
        <v>2727208</v>
      </c>
      <c r="F694" s="8">
        <v>72927</v>
      </c>
      <c r="G694" s="94" t="s">
        <v>1977</v>
      </c>
      <c r="H694" s="8" t="s">
        <v>4270</v>
      </c>
      <c r="I694" s="8" t="s">
        <v>4271</v>
      </c>
      <c r="J694" s="8" t="s">
        <v>4272</v>
      </c>
      <c r="K694" s="8" t="s">
        <v>160</v>
      </c>
      <c r="L694" s="8" t="s">
        <v>4273</v>
      </c>
      <c r="M694" s="183">
        <v>45911.444444444453</v>
      </c>
      <c r="N694" s="183">
        <v>45919.591666666667</v>
      </c>
      <c r="O694" s="94" t="s">
        <v>1324</v>
      </c>
      <c r="P694" s="8" t="s">
        <v>1333</v>
      </c>
      <c r="Q694" s="8" t="s">
        <v>1512</v>
      </c>
      <c r="R694" s="8" t="s">
        <v>1512</v>
      </c>
      <c r="S694" s="94"/>
      <c r="T694" s="90"/>
      <c r="U694" s="8" t="s">
        <v>1328</v>
      </c>
      <c r="V694" s="8" t="s">
        <v>4274</v>
      </c>
      <c r="W694" s="8" t="s">
        <v>165</v>
      </c>
      <c r="X694" s="8" t="s">
        <v>4275</v>
      </c>
      <c r="Y694" s="8" t="s">
        <v>167</v>
      </c>
      <c r="Z694" s="8" t="s">
        <v>205</v>
      </c>
      <c r="AA694" s="8" t="s">
        <v>1877</v>
      </c>
      <c r="AB694" s="8">
        <v>1</v>
      </c>
      <c r="AC694" s="8">
        <v>0</v>
      </c>
      <c r="AD694" s="86">
        <f>IF(W694="SOPORTE_TELEFÓNICO",'BASE LIQUIDACION REDEBAN 2025'!$B$19,IF(W694="ENVÍO",'BASE LIQUIDACION REDEBAN 2025'!$C$2,IF(Y694="TIPO I",'BASE LIQUIDACION REDEBAN 2025'!$C$2,IF(Y694="TIPO II",'BASE LIQUIDACION REDEBAN 2025'!$C$3,IF(Y694="TIPO III",'BASE LIQUIDACION REDEBAN 2025'!$C$4,IF(Y694="TIPO IV",'BASE LIQUIDACION REDEBAN 2025'!$C$5,IF(Z694="AEREO",'BASE LIQUIDACION REDEBAN 2025'!$B$6,'BASE LIQUIDACION REDEBAN 2025'!$C$5)))))))</f>
        <v>988462.96268840006</v>
      </c>
      <c r="AE694" s="86">
        <f>IF(OR(W694="SOPORTE_TELEFÓNICO",W694="ENVÍO"),0,IF(Y694="TIPO I",'BASE LIQUIDACION REDEBAN 2025'!$B$10,IF(Y694="TIPO II",'BASE LIQUIDACION REDEBAN 2025'!$B$11,IF(Y694="TIPO III",'BASE LIQUIDACION REDEBAN 2025'!$B$12,'BASE LIQUIDACION REDEBAN 2025'!$B$13))))</f>
        <v>196536.5258152</v>
      </c>
      <c r="AF694" s="86">
        <f t="shared" si="10"/>
        <v>988462.96268840006</v>
      </c>
      <c r="AG694" s="141"/>
      <c r="AH694" s="141"/>
    </row>
    <row r="695" spans="1:34" s="78" customFormat="1" ht="13.15">
      <c r="A695" s="8" t="s">
        <v>76</v>
      </c>
      <c r="B695" s="94" t="str">
        <f>VLOOKUP(A695,'CENTRO DE COSTOS'!A:D,4,FALSE)</f>
        <v>DIEGO FERNANDO HENAO CARDONA</v>
      </c>
      <c r="C695" s="94" t="str">
        <f>VLOOKUP(A695,'CENTRO DE COSTOS'!A:D,2,FALSE)</f>
        <v>0004-0003</v>
      </c>
      <c r="D695" s="8">
        <v>19001</v>
      </c>
      <c r="E695" s="8">
        <v>2727200</v>
      </c>
      <c r="F695" s="8">
        <v>70730</v>
      </c>
      <c r="G695" s="94" t="s">
        <v>1977</v>
      </c>
      <c r="H695" s="8" t="s">
        <v>171</v>
      </c>
      <c r="I695" s="8" t="s">
        <v>95</v>
      </c>
      <c r="J695" s="8" t="s">
        <v>4276</v>
      </c>
      <c r="K695" s="8" t="s">
        <v>160</v>
      </c>
      <c r="L695" s="8" t="s">
        <v>4277</v>
      </c>
      <c r="M695" s="183">
        <v>45911.442361111112</v>
      </c>
      <c r="N695" s="183">
        <v>45912.638194444437</v>
      </c>
      <c r="O695" s="94" t="s">
        <v>1324</v>
      </c>
      <c r="P695" s="8" t="s">
        <v>1333</v>
      </c>
      <c r="Q695" s="8" t="s">
        <v>1340</v>
      </c>
      <c r="R695" s="8" t="s">
        <v>1341</v>
      </c>
      <c r="S695" s="94"/>
      <c r="T695" s="90"/>
      <c r="U695" s="8" t="s">
        <v>1328</v>
      </c>
      <c r="V695" s="8" t="s">
        <v>4278</v>
      </c>
      <c r="W695" s="8" t="s">
        <v>165</v>
      </c>
      <c r="X695" s="8" t="s">
        <v>4279</v>
      </c>
      <c r="Y695" s="8" t="s">
        <v>30</v>
      </c>
      <c r="Z695" s="8" t="s">
        <v>177</v>
      </c>
      <c r="AA695" s="8" t="s">
        <v>178</v>
      </c>
      <c r="AB695" s="8">
        <v>1</v>
      </c>
      <c r="AC695" s="8">
        <v>0</v>
      </c>
      <c r="AD695" s="86">
        <f>IF(W695="SOPORTE_TELEFÓNICO",'BASE LIQUIDACION REDEBAN 2025'!$B$19,IF(W695="ENVÍO",'BASE LIQUIDACION REDEBAN 2025'!$C$2,IF(Y695="TIPO I",'BASE LIQUIDACION REDEBAN 2025'!$C$2,IF(Y695="TIPO II",'BASE LIQUIDACION REDEBAN 2025'!$C$3,IF(Y695="TIPO III",'BASE LIQUIDACION REDEBAN 2025'!$C$4,IF(Y695="TIPO IV",'BASE LIQUIDACION REDEBAN 2025'!$C$5,IF(Z695="AEREO",'BASE LIQUIDACION REDEBAN 2025'!$B$6,'BASE LIQUIDACION REDEBAN 2025'!$C$5)))))))</f>
        <v>275728.78077800001</v>
      </c>
      <c r="AE695" s="86">
        <f>IF(OR(W695="SOPORTE_TELEFÓNICO",W695="ENVÍO"),0,IF(Y695="TIPO I",'BASE LIQUIDACION REDEBAN 2025'!$B$10,IF(Y695="TIPO II",'BASE LIQUIDACION REDEBAN 2025'!$B$11,IF(Y695="TIPO III",'BASE LIQUIDACION REDEBAN 2025'!$B$12,'BASE LIQUIDACION REDEBAN 2025'!$B$13))))</f>
        <v>196536.5258152</v>
      </c>
      <c r="AF695" s="86">
        <f t="shared" si="10"/>
        <v>275728.78077800001</v>
      </c>
      <c r="AG695" s="141"/>
      <c r="AH695" s="141"/>
    </row>
    <row r="696" spans="1:34" s="78" customFormat="1" ht="13.15">
      <c r="A696" s="8" t="s">
        <v>90</v>
      </c>
      <c r="B696" s="94" t="str">
        <f>VLOOKUP(A696,'CENTRO DE COSTOS'!A:D,4,FALSE)</f>
        <v>JUAN SEBASTIÁN RÍOS CASTRILLÓN</v>
      </c>
      <c r="C696" s="94" t="str">
        <f>VLOOKUP(A696,'CENTRO DE COSTOS'!A:D,2,FALSE)</f>
        <v>0004-0005</v>
      </c>
      <c r="D696" s="8">
        <v>15572</v>
      </c>
      <c r="E696" s="8">
        <v>2726965</v>
      </c>
      <c r="F696" s="8">
        <v>72996</v>
      </c>
      <c r="G696" s="94" t="s">
        <v>1977</v>
      </c>
      <c r="H696" s="8" t="s">
        <v>406</v>
      </c>
      <c r="I696" s="8" t="s">
        <v>3576</v>
      </c>
      <c r="J696" s="8" t="s">
        <v>4280</v>
      </c>
      <c r="K696" s="8" t="s">
        <v>160</v>
      </c>
      <c r="L696" s="8" t="s">
        <v>4281</v>
      </c>
      <c r="M696" s="183">
        <v>45911.434027777781</v>
      </c>
      <c r="N696" s="183">
        <v>45912.640972222223</v>
      </c>
      <c r="O696" s="94" t="s">
        <v>1324</v>
      </c>
      <c r="P696" s="8" t="s">
        <v>1333</v>
      </c>
      <c r="Q696" s="8" t="s">
        <v>1340</v>
      </c>
      <c r="R696" s="8" t="s">
        <v>3009</v>
      </c>
      <c r="S696" s="94"/>
      <c r="T696" s="90"/>
      <c r="U696" s="8" t="s">
        <v>1328</v>
      </c>
      <c r="V696" s="8" t="s">
        <v>4282</v>
      </c>
      <c r="W696" s="8" t="s">
        <v>165</v>
      </c>
      <c r="X696" s="8" t="s">
        <v>4283</v>
      </c>
      <c r="Y696" s="8" t="s">
        <v>32</v>
      </c>
      <c r="Z696" s="8" t="s">
        <v>177</v>
      </c>
      <c r="AA696" s="8" t="s">
        <v>674</v>
      </c>
      <c r="AB696" s="8">
        <v>1</v>
      </c>
      <c r="AC696" s="8">
        <v>0</v>
      </c>
      <c r="AD696" s="86">
        <f>IF(W696="SOPORTE_TELEFÓNICO",'BASE LIQUIDACION REDEBAN 2025'!$B$19,IF(W696="ENVÍO",'BASE LIQUIDACION REDEBAN 2025'!$C$2,IF(Y696="TIPO I",'BASE LIQUIDACION REDEBAN 2025'!$C$2,IF(Y696="TIPO II",'BASE LIQUIDACION REDEBAN 2025'!$C$3,IF(Y696="TIPO III",'BASE LIQUIDACION REDEBAN 2025'!$C$4,IF(Y696="TIPO IV",'BASE LIQUIDACION REDEBAN 2025'!$C$5,IF(Z696="AEREO",'BASE LIQUIDACION REDEBAN 2025'!$B$6,'BASE LIQUIDACION REDEBAN 2025'!$C$5)))))))</f>
        <v>479588.87655000004</v>
      </c>
      <c r="AE696" s="86">
        <f>IF(OR(W696="SOPORTE_TELEFÓNICO",W696="ENVÍO"),0,IF(Y696="TIPO I",'BASE LIQUIDACION REDEBAN 2025'!$B$10,IF(Y696="TIPO II",'BASE LIQUIDACION REDEBAN 2025'!$B$11,IF(Y696="TIPO III",'BASE LIQUIDACION REDEBAN 2025'!$B$12,'BASE LIQUIDACION REDEBAN 2025'!$B$13))))</f>
        <v>196536.5258152</v>
      </c>
      <c r="AF696" s="86">
        <f t="shared" si="10"/>
        <v>479588.87655000004</v>
      </c>
      <c r="AG696" s="141"/>
      <c r="AH696" s="141"/>
    </row>
    <row r="697" spans="1:34" s="78" customFormat="1" ht="13.15">
      <c r="A697" s="8" t="s">
        <v>68</v>
      </c>
      <c r="B697" s="94" t="str">
        <f>VLOOKUP(A697,'CENTRO DE COSTOS'!A:D,4,FALSE)</f>
        <v>WILLIAM ASDRUBAL ROZO ROZO</v>
      </c>
      <c r="C697" s="94" t="str">
        <f>VLOOKUP(A697,'CENTRO DE COSTOS'!A:D,2,FALSE)</f>
        <v>0004-0004</v>
      </c>
      <c r="D697" s="8">
        <v>25486</v>
      </c>
      <c r="E697" s="8">
        <v>2726856</v>
      </c>
      <c r="F697" s="8">
        <v>63776</v>
      </c>
      <c r="G697" s="94" t="s">
        <v>1977</v>
      </c>
      <c r="H697" s="8" t="s">
        <v>417</v>
      </c>
      <c r="I697" s="8" t="s">
        <v>609</v>
      </c>
      <c r="J697" s="8" t="s">
        <v>4284</v>
      </c>
      <c r="K697" s="8" t="s">
        <v>160</v>
      </c>
      <c r="L697" s="8" t="s">
        <v>4285</v>
      </c>
      <c r="M697" s="183">
        <v>45911.421527777777</v>
      </c>
      <c r="N697" s="183">
        <v>45912.527083333327</v>
      </c>
      <c r="O697" s="94" t="s">
        <v>1324</v>
      </c>
      <c r="P697" s="8" t="s">
        <v>1333</v>
      </c>
      <c r="Q697" s="8" t="s">
        <v>1326</v>
      </c>
      <c r="R697" s="8" t="s">
        <v>1470</v>
      </c>
      <c r="S697" s="94"/>
      <c r="T697" s="90"/>
      <c r="U697" s="8" t="s">
        <v>1328</v>
      </c>
      <c r="V697" s="8" t="s">
        <v>4286</v>
      </c>
      <c r="W697" s="8" t="s">
        <v>165</v>
      </c>
      <c r="X697" s="8" t="s">
        <v>4287</v>
      </c>
      <c r="Y697" s="8" t="s">
        <v>28</v>
      </c>
      <c r="Z697" s="8" t="s">
        <v>177</v>
      </c>
      <c r="AA697" s="8" t="s">
        <v>541</v>
      </c>
      <c r="AB697" s="8">
        <v>1</v>
      </c>
      <c r="AC697" s="8">
        <v>0</v>
      </c>
      <c r="AD697" s="86">
        <f>IF(W697="SOPORTE_TELEFÓNICO",'BASE LIQUIDACION REDEBAN 2025'!$B$19,IF(W697="ENVÍO",'BASE LIQUIDACION REDEBAN 2025'!$C$2,IF(Y697="TIPO I",'BASE LIQUIDACION REDEBAN 2025'!$C$2,IF(Y697="TIPO II",'BASE LIQUIDACION REDEBAN 2025'!$C$3,IF(Y697="TIPO III",'BASE LIQUIDACION REDEBAN 2025'!$C$4,IF(Y697="TIPO IV",'BASE LIQUIDACION REDEBAN 2025'!$C$5,IF(Z697="AEREO",'BASE LIQUIDACION REDEBAN 2025'!$B$6,'BASE LIQUIDACION REDEBAN 2025'!$C$5)))))))</f>
        <v>144967.87232000002</v>
      </c>
      <c r="AE697" s="86">
        <f>IF(OR(W697="SOPORTE_TELEFÓNICO",W697="ENVÍO"),0,IF(Y697="TIPO I",'BASE LIQUIDACION REDEBAN 2025'!$B$10,IF(Y697="TIPO II",'BASE LIQUIDACION REDEBAN 2025'!$B$11,IF(Y697="TIPO III",'BASE LIQUIDACION REDEBAN 2025'!$B$12,'BASE LIQUIDACION REDEBAN 2025'!$B$13))))</f>
        <v>140395.6348884</v>
      </c>
      <c r="AF697" s="86">
        <f t="shared" si="10"/>
        <v>144967.87232000002</v>
      </c>
      <c r="AG697" s="141"/>
      <c r="AH697" s="141"/>
    </row>
    <row r="698" spans="1:34" s="78" customFormat="1" ht="13.15">
      <c r="A698" s="8" t="s">
        <v>72</v>
      </c>
      <c r="B698" s="94" t="str">
        <f>VLOOKUP(A698,'CENTRO DE COSTOS'!A:D,4,FALSE)</f>
        <v>MIGUEL JULIÁN HERNÁNDEZ GUARÍN</v>
      </c>
      <c r="C698" s="94" t="str">
        <f>VLOOKUP(A698,'CENTRO DE COSTOS'!A:D,2,FALSE)</f>
        <v>0004-0008</v>
      </c>
      <c r="D698" s="8">
        <v>68001</v>
      </c>
      <c r="E698" s="8">
        <v>2726677</v>
      </c>
      <c r="F698" s="8">
        <v>26983</v>
      </c>
      <c r="G698" s="94" t="s">
        <v>1977</v>
      </c>
      <c r="H698" s="8" t="s">
        <v>224</v>
      </c>
      <c r="I698" s="8" t="s">
        <v>72</v>
      </c>
      <c r="J698" s="8" t="s">
        <v>1396</v>
      </c>
      <c r="K698" s="8" t="s">
        <v>160</v>
      </c>
      <c r="L698" s="8" t="s">
        <v>4288</v>
      </c>
      <c r="M698" s="183">
        <v>45911.42083333333</v>
      </c>
      <c r="N698" s="183">
        <v>45911.731249999997</v>
      </c>
      <c r="O698" s="94" t="s">
        <v>1324</v>
      </c>
      <c r="P698" s="8" t="s">
        <v>1333</v>
      </c>
      <c r="Q698" s="8" t="s">
        <v>1351</v>
      </c>
      <c r="R698" s="8" t="s">
        <v>2824</v>
      </c>
      <c r="S698" s="94"/>
      <c r="T698" s="90"/>
      <c r="U698" s="8" t="s">
        <v>1328</v>
      </c>
      <c r="V698" s="8" t="s">
        <v>4289</v>
      </c>
      <c r="W698" s="8" t="s">
        <v>165</v>
      </c>
      <c r="X698" s="8" t="s">
        <v>4065</v>
      </c>
      <c r="Y698" s="8" t="s">
        <v>25</v>
      </c>
      <c r="Z698" s="8" t="s">
        <v>177</v>
      </c>
      <c r="AA698" s="8" t="s">
        <v>486</v>
      </c>
      <c r="AB698" s="8">
        <v>1</v>
      </c>
      <c r="AC698" s="8">
        <v>0</v>
      </c>
      <c r="AD698" s="86">
        <f>IF(W698="SOPORTE_TELEFÓNICO",'BASE LIQUIDACION REDEBAN 2025'!$B$19,IF(W698="ENVÍO",'BASE LIQUIDACION REDEBAN 2025'!$C$2,IF(Y698="TIPO I",'BASE LIQUIDACION REDEBAN 2025'!$C$2,IF(Y698="TIPO II",'BASE LIQUIDACION REDEBAN 2025'!$C$3,IF(Y698="TIPO III",'BASE LIQUIDACION REDEBAN 2025'!$C$4,IF(Y698="TIPO IV",'BASE LIQUIDACION REDEBAN 2025'!$C$5,IF(Z698="AEREO",'BASE LIQUIDACION REDEBAN 2025'!$B$6,'BASE LIQUIDACION REDEBAN 2025'!$C$5)))))))</f>
        <v>65960.072302</v>
      </c>
      <c r="AE698" s="86">
        <f>IF(OR(W698="SOPORTE_TELEFÓNICO",W698="ENVÍO"),0,IF(Y698="TIPO I",'BASE LIQUIDACION REDEBAN 2025'!$B$10,IF(Y698="TIPO II",'BASE LIQUIDACION REDEBAN 2025'!$B$11,IF(Y698="TIPO III",'BASE LIQUIDACION REDEBAN 2025'!$B$12,'BASE LIQUIDACION REDEBAN 2025'!$B$13))))</f>
        <v>75096.394270399993</v>
      </c>
      <c r="AF698" s="86">
        <f t="shared" si="10"/>
        <v>65960.072302</v>
      </c>
      <c r="AG698" s="141"/>
      <c r="AH698" s="141"/>
    </row>
    <row r="699" spans="1:34" s="78" customFormat="1" ht="13.15">
      <c r="A699" s="8" t="s">
        <v>91</v>
      </c>
      <c r="B699" s="94" t="str">
        <f>VLOOKUP(A699,'CENTRO DE COSTOS'!A:D,4,FALSE)</f>
        <v>JOSE MAURICIO HERNANDEZ ROJAS</v>
      </c>
      <c r="C699" s="94" t="str">
        <f>VLOOKUP(A699,'CENTRO DE COSTOS'!A:D,2,FALSE)</f>
        <v>0004-0001</v>
      </c>
      <c r="D699" s="8">
        <v>23001</v>
      </c>
      <c r="E699" s="8">
        <v>2726840</v>
      </c>
      <c r="F699" s="8">
        <v>68357</v>
      </c>
      <c r="G699" s="94" t="s">
        <v>1977</v>
      </c>
      <c r="H699" s="8" t="s">
        <v>193</v>
      </c>
      <c r="I699" s="8" t="s">
        <v>91</v>
      </c>
      <c r="J699" s="8" t="s">
        <v>4290</v>
      </c>
      <c r="K699" s="8" t="s">
        <v>160</v>
      </c>
      <c r="L699" s="8" t="s">
        <v>4291</v>
      </c>
      <c r="M699" s="183">
        <v>45911.418055555558</v>
      </c>
      <c r="N699" s="183">
        <v>45911.685416666667</v>
      </c>
      <c r="O699" s="94" t="s">
        <v>1324</v>
      </c>
      <c r="P699" s="8" t="s">
        <v>1333</v>
      </c>
      <c r="Q699" s="8" t="s">
        <v>1556</v>
      </c>
      <c r="R699" s="8" t="s">
        <v>1557</v>
      </c>
      <c r="S699" s="94"/>
      <c r="T699" s="90"/>
      <c r="U699" s="8" t="s">
        <v>1328</v>
      </c>
      <c r="V699" s="8" t="s">
        <v>4292</v>
      </c>
      <c r="W699" s="8" t="s">
        <v>165</v>
      </c>
      <c r="X699" s="8" t="s">
        <v>4293</v>
      </c>
      <c r="Y699" s="8" t="s">
        <v>25</v>
      </c>
      <c r="Z699" s="8" t="s">
        <v>177</v>
      </c>
      <c r="AA699" s="8" t="s">
        <v>1493</v>
      </c>
      <c r="AB699" s="8">
        <v>1</v>
      </c>
      <c r="AC699" s="8">
        <v>0</v>
      </c>
      <c r="AD699" s="86">
        <f>IF(W699="SOPORTE_TELEFÓNICO",'BASE LIQUIDACION REDEBAN 2025'!$B$19,IF(W699="ENVÍO",'BASE LIQUIDACION REDEBAN 2025'!$C$2,IF(Y699="TIPO I",'BASE LIQUIDACION REDEBAN 2025'!$C$2,IF(Y699="TIPO II",'BASE LIQUIDACION REDEBAN 2025'!$C$3,IF(Y699="TIPO III",'BASE LIQUIDACION REDEBAN 2025'!$C$4,IF(Y699="TIPO IV",'BASE LIQUIDACION REDEBAN 2025'!$C$5,IF(Z699="AEREO",'BASE LIQUIDACION REDEBAN 2025'!$B$6,'BASE LIQUIDACION REDEBAN 2025'!$C$5)))))))</f>
        <v>65960.072302</v>
      </c>
      <c r="AE699" s="86">
        <f>IF(OR(W699="SOPORTE_TELEFÓNICO",W699="ENVÍO"),0,IF(Y699="TIPO I",'BASE LIQUIDACION REDEBAN 2025'!$B$10,IF(Y699="TIPO II",'BASE LIQUIDACION REDEBAN 2025'!$B$11,IF(Y699="TIPO III",'BASE LIQUIDACION REDEBAN 2025'!$B$12,'BASE LIQUIDACION REDEBAN 2025'!$B$13))))</f>
        <v>75096.394270399993</v>
      </c>
      <c r="AF699" s="86">
        <f t="shared" si="10"/>
        <v>65960.072302</v>
      </c>
      <c r="AG699" s="141"/>
      <c r="AH699" s="141"/>
    </row>
    <row r="700" spans="1:34" s="78" customFormat="1" ht="13.15">
      <c r="A700" s="8" t="s">
        <v>90</v>
      </c>
      <c r="B700" s="94" t="str">
        <f>VLOOKUP(A700,'CENTRO DE COSTOS'!A:D,4,FALSE)</f>
        <v>JUAN SEBASTIÁN RÍOS CASTRILLÓN</v>
      </c>
      <c r="C700" s="94" t="str">
        <f>VLOOKUP(A700,'CENTRO DE COSTOS'!A:D,2,FALSE)</f>
        <v>0004-0005</v>
      </c>
      <c r="D700" s="8">
        <v>5001</v>
      </c>
      <c r="E700" s="8">
        <v>2726651</v>
      </c>
      <c r="F700" s="8">
        <v>79006</v>
      </c>
      <c r="G700" s="94" t="s">
        <v>1977</v>
      </c>
      <c r="H700" s="8" t="s">
        <v>249</v>
      </c>
      <c r="I700" s="8" t="s">
        <v>90</v>
      </c>
      <c r="J700" s="8" t="s">
        <v>4294</v>
      </c>
      <c r="K700" s="8" t="s">
        <v>160</v>
      </c>
      <c r="L700" s="8" t="s">
        <v>4295</v>
      </c>
      <c r="M700" s="183">
        <v>45911.417361111111</v>
      </c>
      <c r="N700" s="183">
        <v>45911.517361111109</v>
      </c>
      <c r="O700" s="94" t="s">
        <v>1324</v>
      </c>
      <c r="P700" s="8" t="s">
        <v>1333</v>
      </c>
      <c r="Q700" s="8" t="s">
        <v>1628</v>
      </c>
      <c r="R700" s="8" t="s">
        <v>1341</v>
      </c>
      <c r="S700" s="94"/>
      <c r="T700" s="90"/>
      <c r="U700" s="8" t="s">
        <v>1328</v>
      </c>
      <c r="V700" s="8" t="s">
        <v>4296</v>
      </c>
      <c r="W700" s="8" t="s">
        <v>165</v>
      </c>
      <c r="X700" s="8" t="s">
        <v>4297</v>
      </c>
      <c r="Y700" s="8" t="s">
        <v>25</v>
      </c>
      <c r="Z700" s="8" t="s">
        <v>177</v>
      </c>
      <c r="AA700" s="8" t="s">
        <v>804</v>
      </c>
      <c r="AB700" s="8">
        <v>1</v>
      </c>
      <c r="AC700" s="8">
        <v>0</v>
      </c>
      <c r="AD700" s="86">
        <f>IF(W700="SOPORTE_TELEFÓNICO",'BASE LIQUIDACION REDEBAN 2025'!$B$19,IF(W700="ENVÍO",'BASE LIQUIDACION REDEBAN 2025'!$C$2,IF(Y700="TIPO I",'BASE LIQUIDACION REDEBAN 2025'!$C$2,IF(Y700="TIPO II",'BASE LIQUIDACION REDEBAN 2025'!$C$3,IF(Y700="TIPO III",'BASE LIQUIDACION REDEBAN 2025'!$C$4,IF(Y700="TIPO IV",'BASE LIQUIDACION REDEBAN 2025'!$C$5,IF(Z700="AEREO",'BASE LIQUIDACION REDEBAN 2025'!$B$6,'BASE LIQUIDACION REDEBAN 2025'!$C$5)))))))</f>
        <v>65960.072302</v>
      </c>
      <c r="AE700" s="86">
        <f>IF(OR(W700="SOPORTE_TELEFÓNICO",W700="ENVÍO"),0,IF(Y700="TIPO I",'BASE LIQUIDACION REDEBAN 2025'!$B$10,IF(Y700="TIPO II",'BASE LIQUIDACION REDEBAN 2025'!$B$11,IF(Y700="TIPO III",'BASE LIQUIDACION REDEBAN 2025'!$B$12,'BASE LIQUIDACION REDEBAN 2025'!$B$13))))</f>
        <v>75096.394270399993</v>
      </c>
      <c r="AF700" s="86">
        <f t="shared" si="10"/>
        <v>65960.072302</v>
      </c>
      <c r="AG700" s="141"/>
      <c r="AH700" s="141"/>
    </row>
    <row r="701" spans="1:34" s="78" customFormat="1" ht="13.15">
      <c r="A701" s="8" t="s">
        <v>94</v>
      </c>
      <c r="B701" s="94" t="str">
        <f>VLOOKUP(A701,'CENTRO DE COSTOS'!A:D,4,FALSE)</f>
        <v>DIEGO FERNANDO HENAO CARDONA</v>
      </c>
      <c r="C701" s="94" t="str">
        <f>VLOOKUP(A701,'CENTRO DE COSTOS'!A:D,2,FALSE)</f>
        <v>0004-0002</v>
      </c>
      <c r="D701" s="8">
        <v>63130</v>
      </c>
      <c r="E701" s="8">
        <v>2726591</v>
      </c>
      <c r="F701" s="8">
        <v>33639</v>
      </c>
      <c r="G701" s="94" t="s">
        <v>1977</v>
      </c>
      <c r="H701" s="8" t="s">
        <v>732</v>
      </c>
      <c r="I701" s="8" t="s">
        <v>4298</v>
      </c>
      <c r="J701" s="8" t="s">
        <v>4299</v>
      </c>
      <c r="K701" s="8" t="s">
        <v>160</v>
      </c>
      <c r="L701" s="8" t="s">
        <v>4300</v>
      </c>
      <c r="M701" s="183">
        <v>45911.40902777778</v>
      </c>
      <c r="N701" s="183">
        <v>45911.734722222223</v>
      </c>
      <c r="O701" s="94" t="s">
        <v>1324</v>
      </c>
      <c r="P701" s="8" t="s">
        <v>1325</v>
      </c>
      <c r="Q701" s="8" t="s">
        <v>1351</v>
      </c>
      <c r="R701" s="8" t="s">
        <v>2150</v>
      </c>
      <c r="S701" s="94"/>
      <c r="T701" s="90"/>
      <c r="U701" s="8" t="s">
        <v>1328</v>
      </c>
      <c r="V701" s="8" t="s">
        <v>4301</v>
      </c>
      <c r="W701" s="8" t="s">
        <v>165</v>
      </c>
      <c r="X701" s="8" t="s">
        <v>4302</v>
      </c>
      <c r="Y701" s="8" t="s">
        <v>28</v>
      </c>
      <c r="Z701" s="8" t="s">
        <v>177</v>
      </c>
      <c r="AA701" s="8" t="s">
        <v>737</v>
      </c>
      <c r="AB701" s="8">
        <v>1</v>
      </c>
      <c r="AC701" s="8">
        <v>0</v>
      </c>
      <c r="AD701" s="86">
        <f>IF(W701="SOPORTE_TELEFÓNICO",'BASE LIQUIDACION REDEBAN 2025'!$B$19,IF(W701="ENVÍO",'BASE LIQUIDACION REDEBAN 2025'!$C$2,IF(Y701="TIPO I",'BASE LIQUIDACION REDEBAN 2025'!$C$2,IF(Y701="TIPO II",'BASE LIQUIDACION REDEBAN 2025'!$C$3,IF(Y701="TIPO III",'BASE LIQUIDACION REDEBAN 2025'!$C$4,IF(Y701="TIPO IV",'BASE LIQUIDACION REDEBAN 2025'!$C$5,IF(Z701="AEREO",'BASE LIQUIDACION REDEBAN 2025'!$B$6,'BASE LIQUIDACION REDEBAN 2025'!$C$5)))))))</f>
        <v>144967.87232000002</v>
      </c>
      <c r="AE701" s="86">
        <f>IF(OR(W701="SOPORTE_TELEFÓNICO",W701="ENVÍO"),0,IF(Y701="TIPO I",'BASE LIQUIDACION REDEBAN 2025'!$B$10,IF(Y701="TIPO II",'BASE LIQUIDACION REDEBAN 2025'!$B$11,IF(Y701="TIPO III",'BASE LIQUIDACION REDEBAN 2025'!$B$12,'BASE LIQUIDACION REDEBAN 2025'!$B$13))))</f>
        <v>140395.6348884</v>
      </c>
      <c r="AF701" s="86">
        <f t="shared" si="10"/>
        <v>144967.87232000002</v>
      </c>
      <c r="AG701" s="141"/>
      <c r="AH701" s="141"/>
    </row>
    <row r="702" spans="1:34" s="78" customFormat="1" ht="13.15">
      <c r="A702" s="8" t="s">
        <v>86</v>
      </c>
      <c r="B702" s="94" t="str">
        <f>VLOOKUP(A702,'CENTRO DE COSTOS'!A:D,4,FALSE)</f>
        <v>KEVIN ALEXIS CORZO BUSTOS</v>
      </c>
      <c r="C702" s="94" t="str">
        <f>VLOOKUP(A702,'CENTRO DE COSTOS'!A:D,2,FALSE)</f>
        <v>0004-0007</v>
      </c>
      <c r="D702" s="8">
        <v>73001</v>
      </c>
      <c r="E702" s="8">
        <v>2726574</v>
      </c>
      <c r="F702" s="8">
        <v>79240</v>
      </c>
      <c r="G702" s="94" t="s">
        <v>1977</v>
      </c>
      <c r="H702" s="8" t="s">
        <v>494</v>
      </c>
      <c r="I702" s="8" t="s">
        <v>86</v>
      </c>
      <c r="J702" s="8" t="s">
        <v>4303</v>
      </c>
      <c r="K702" s="8" t="s">
        <v>160</v>
      </c>
      <c r="L702" s="8" t="s">
        <v>4304</v>
      </c>
      <c r="M702" s="183">
        <v>45911.40625</v>
      </c>
      <c r="N702" s="183">
        <v>45912.392361111109</v>
      </c>
      <c r="O702" s="94" t="s">
        <v>1324</v>
      </c>
      <c r="P702" s="8" t="s">
        <v>1333</v>
      </c>
      <c r="Q702" s="8" t="s">
        <v>1351</v>
      </c>
      <c r="R702" s="8" t="s">
        <v>2038</v>
      </c>
      <c r="S702" s="94"/>
      <c r="T702" s="90"/>
      <c r="U702" s="8" t="s">
        <v>1328</v>
      </c>
      <c r="V702" s="8" t="s">
        <v>4305</v>
      </c>
      <c r="W702" s="8" t="s">
        <v>165</v>
      </c>
      <c r="X702" s="8" t="s">
        <v>4306</v>
      </c>
      <c r="Y702" s="8" t="s">
        <v>25</v>
      </c>
      <c r="Z702" s="8" t="s">
        <v>177</v>
      </c>
      <c r="AA702" s="8" t="s">
        <v>760</v>
      </c>
      <c r="AB702" s="8">
        <v>1</v>
      </c>
      <c r="AC702" s="8">
        <v>0</v>
      </c>
      <c r="AD702" s="86">
        <f>IF(W702="SOPORTE_TELEFÓNICO",'BASE LIQUIDACION REDEBAN 2025'!$B$19,IF(W702="ENVÍO",'BASE LIQUIDACION REDEBAN 2025'!$C$2,IF(Y702="TIPO I",'BASE LIQUIDACION REDEBAN 2025'!$C$2,IF(Y702="TIPO II",'BASE LIQUIDACION REDEBAN 2025'!$C$3,IF(Y702="TIPO III",'BASE LIQUIDACION REDEBAN 2025'!$C$4,IF(Y702="TIPO IV",'BASE LIQUIDACION REDEBAN 2025'!$C$5,IF(Z702="AEREO",'BASE LIQUIDACION REDEBAN 2025'!$B$6,'BASE LIQUIDACION REDEBAN 2025'!$C$5)))))))</f>
        <v>65960.072302</v>
      </c>
      <c r="AE702" s="86">
        <f>IF(OR(W702="SOPORTE_TELEFÓNICO",W702="ENVÍO"),0,IF(Y702="TIPO I",'BASE LIQUIDACION REDEBAN 2025'!$B$10,IF(Y702="TIPO II",'BASE LIQUIDACION REDEBAN 2025'!$B$11,IF(Y702="TIPO III",'BASE LIQUIDACION REDEBAN 2025'!$B$12,'BASE LIQUIDACION REDEBAN 2025'!$B$13))))</f>
        <v>75096.394270399993</v>
      </c>
      <c r="AF702" s="86">
        <f t="shared" si="10"/>
        <v>65960.072302</v>
      </c>
      <c r="AG702" s="141"/>
      <c r="AH702" s="141"/>
    </row>
    <row r="703" spans="1:34" s="78" customFormat="1" ht="13.15">
      <c r="A703" s="8" t="s">
        <v>64</v>
      </c>
      <c r="B703" s="94" t="str">
        <f>VLOOKUP(A703,'CENTRO DE COSTOS'!A:D,4,FALSE)</f>
        <v>JOSE MAURICIO HERNANDEZ ROJAS</v>
      </c>
      <c r="C703" s="94" t="str">
        <f>VLOOKUP(A703,'CENTRO DE COSTOS'!A:D,2,FALSE)</f>
        <v>0004-0001</v>
      </c>
      <c r="D703" s="8">
        <v>8078</v>
      </c>
      <c r="E703" s="8">
        <v>2726521</v>
      </c>
      <c r="F703" s="8">
        <v>62053</v>
      </c>
      <c r="G703" s="94" t="s">
        <v>1977</v>
      </c>
      <c r="H703" s="8" t="s">
        <v>1045</v>
      </c>
      <c r="I703" s="8" t="s">
        <v>2139</v>
      </c>
      <c r="J703" s="8" t="s">
        <v>4307</v>
      </c>
      <c r="K703" s="8" t="s">
        <v>160</v>
      </c>
      <c r="L703" s="8" t="s">
        <v>4308</v>
      </c>
      <c r="M703" s="183">
        <v>45911.397916666669</v>
      </c>
      <c r="N703" s="183">
        <v>45911.737500000003</v>
      </c>
      <c r="O703" s="94" t="s">
        <v>1324</v>
      </c>
      <c r="P703" s="8" t="s">
        <v>1333</v>
      </c>
      <c r="Q703" s="8" t="s">
        <v>1375</v>
      </c>
      <c r="R703" s="8" t="s">
        <v>1376</v>
      </c>
      <c r="S703" s="94"/>
      <c r="T703" s="90"/>
      <c r="U703" s="8" t="s">
        <v>1328</v>
      </c>
      <c r="V703" s="8" t="s">
        <v>4309</v>
      </c>
      <c r="W703" s="8" t="s">
        <v>165</v>
      </c>
      <c r="X703" s="8" t="s">
        <v>4310</v>
      </c>
      <c r="Y703" s="8" t="s">
        <v>28</v>
      </c>
      <c r="Z703" s="8" t="s">
        <v>177</v>
      </c>
      <c r="AA703" s="8" t="s">
        <v>1824</v>
      </c>
      <c r="AB703" s="8">
        <v>1</v>
      </c>
      <c r="AC703" s="8">
        <v>0</v>
      </c>
      <c r="AD703" s="86">
        <f>IF(W703="SOPORTE_TELEFÓNICO",'BASE LIQUIDACION REDEBAN 2025'!$B$19,IF(W703="ENVÍO",'BASE LIQUIDACION REDEBAN 2025'!$C$2,IF(Y703="TIPO I",'BASE LIQUIDACION REDEBAN 2025'!$C$2,IF(Y703="TIPO II",'BASE LIQUIDACION REDEBAN 2025'!$C$3,IF(Y703="TIPO III",'BASE LIQUIDACION REDEBAN 2025'!$C$4,IF(Y703="TIPO IV",'BASE LIQUIDACION REDEBAN 2025'!$C$5,IF(Z703="AEREO",'BASE LIQUIDACION REDEBAN 2025'!$B$6,'BASE LIQUIDACION REDEBAN 2025'!$C$5)))))))</f>
        <v>144967.87232000002</v>
      </c>
      <c r="AE703" s="86">
        <f>IF(OR(W703="SOPORTE_TELEFÓNICO",W703="ENVÍO"),0,IF(Y703="TIPO I",'BASE LIQUIDACION REDEBAN 2025'!$B$10,IF(Y703="TIPO II",'BASE LIQUIDACION REDEBAN 2025'!$B$11,IF(Y703="TIPO III",'BASE LIQUIDACION REDEBAN 2025'!$B$12,'BASE LIQUIDACION REDEBAN 2025'!$B$13))))</f>
        <v>140395.6348884</v>
      </c>
      <c r="AF703" s="86">
        <f t="shared" si="10"/>
        <v>144967.87232000002</v>
      </c>
      <c r="AG703" s="141"/>
      <c r="AH703" s="141"/>
    </row>
    <row r="704" spans="1:34" s="78" customFormat="1" ht="13.15">
      <c r="A704" s="8" t="s">
        <v>90</v>
      </c>
      <c r="B704" s="94" t="str">
        <f>VLOOKUP(A704,'CENTRO DE COSTOS'!A:D,4,FALSE)</f>
        <v>JUAN SEBASTIÁN RÍOS CASTRILLÓN</v>
      </c>
      <c r="C704" s="94" t="str">
        <f>VLOOKUP(A704,'CENTRO DE COSTOS'!A:D,2,FALSE)</f>
        <v>0004-0005</v>
      </c>
      <c r="D704" s="8">
        <v>5237</v>
      </c>
      <c r="E704" s="8">
        <v>2725872</v>
      </c>
      <c r="F704" s="8">
        <v>66868</v>
      </c>
      <c r="G704" s="94" t="s">
        <v>1977</v>
      </c>
      <c r="H704" s="8" t="s">
        <v>249</v>
      </c>
      <c r="I704" s="8" t="s">
        <v>2281</v>
      </c>
      <c r="J704" s="8" t="s">
        <v>4311</v>
      </c>
      <c r="K704" s="8" t="s">
        <v>160</v>
      </c>
      <c r="L704" s="8" t="s">
        <v>4312</v>
      </c>
      <c r="M704" s="183">
        <v>45911.370833333327</v>
      </c>
      <c r="N704" s="183">
        <v>45912.529166666667</v>
      </c>
      <c r="O704" s="94" t="s">
        <v>1324</v>
      </c>
      <c r="P704" s="8" t="s">
        <v>1333</v>
      </c>
      <c r="Q704" s="8" t="s">
        <v>1340</v>
      </c>
      <c r="R704" s="8" t="s">
        <v>1341</v>
      </c>
      <c r="S704" s="94"/>
      <c r="T704" s="90"/>
      <c r="U704" s="8" t="s">
        <v>1328</v>
      </c>
      <c r="V704" s="8" t="s">
        <v>4313</v>
      </c>
      <c r="W704" s="8" t="s">
        <v>165</v>
      </c>
      <c r="X704" s="8" t="s">
        <v>4314</v>
      </c>
      <c r="Y704" s="8" t="s">
        <v>28</v>
      </c>
      <c r="Z704" s="8" t="s">
        <v>177</v>
      </c>
      <c r="AA704" s="8" t="s">
        <v>988</v>
      </c>
      <c r="AB704" s="8">
        <v>1</v>
      </c>
      <c r="AC704" s="8">
        <v>0</v>
      </c>
      <c r="AD704" s="86">
        <f>IF(W704="SOPORTE_TELEFÓNICO",'BASE LIQUIDACION REDEBAN 2025'!$B$19,IF(W704="ENVÍO",'BASE LIQUIDACION REDEBAN 2025'!$C$2,IF(Y704="TIPO I",'BASE LIQUIDACION REDEBAN 2025'!$C$2,IF(Y704="TIPO II",'BASE LIQUIDACION REDEBAN 2025'!$C$3,IF(Y704="TIPO III",'BASE LIQUIDACION REDEBAN 2025'!$C$4,IF(Y704="TIPO IV",'BASE LIQUIDACION REDEBAN 2025'!$C$5,IF(Z704="AEREO",'BASE LIQUIDACION REDEBAN 2025'!$B$6,'BASE LIQUIDACION REDEBAN 2025'!$C$5)))))))</f>
        <v>144967.87232000002</v>
      </c>
      <c r="AE704" s="86">
        <f>IF(OR(W704="SOPORTE_TELEFÓNICO",W704="ENVÍO"),0,IF(Y704="TIPO I",'BASE LIQUIDACION REDEBAN 2025'!$B$10,IF(Y704="TIPO II",'BASE LIQUIDACION REDEBAN 2025'!$B$11,IF(Y704="TIPO III",'BASE LIQUIDACION REDEBAN 2025'!$B$12,'BASE LIQUIDACION REDEBAN 2025'!$B$13))))</f>
        <v>140395.6348884</v>
      </c>
      <c r="AF704" s="86">
        <f t="shared" si="10"/>
        <v>144967.87232000002</v>
      </c>
      <c r="AG704" s="141"/>
      <c r="AH704" s="141"/>
    </row>
    <row r="705" spans="1:34" s="78" customFormat="1" ht="13.15">
      <c r="A705" s="8" t="s">
        <v>90</v>
      </c>
      <c r="B705" s="94" t="str">
        <f>VLOOKUP(A705,'CENTRO DE COSTOS'!A:D,4,FALSE)</f>
        <v>JUAN SEBASTIÁN RÍOS CASTRILLÓN</v>
      </c>
      <c r="C705" s="94" t="str">
        <f>VLOOKUP(A705,'CENTRO DE COSTOS'!A:D,2,FALSE)</f>
        <v>0004-0005</v>
      </c>
      <c r="D705" s="8">
        <v>5001</v>
      </c>
      <c r="E705" s="8">
        <v>2725946</v>
      </c>
      <c r="F705" s="8">
        <v>40322</v>
      </c>
      <c r="G705" s="94" t="s">
        <v>1977</v>
      </c>
      <c r="H705" s="8" t="s">
        <v>249</v>
      </c>
      <c r="I705" s="8" t="s">
        <v>90</v>
      </c>
      <c r="J705" s="8" t="s">
        <v>4315</v>
      </c>
      <c r="K705" s="8" t="s">
        <v>160</v>
      </c>
      <c r="L705" s="8" t="s">
        <v>4316</v>
      </c>
      <c r="M705" s="183">
        <v>45911.366666666669</v>
      </c>
      <c r="N705" s="183">
        <v>45912.59652777778</v>
      </c>
      <c r="O705" s="94" t="s">
        <v>1324</v>
      </c>
      <c r="P705" s="8" t="s">
        <v>1333</v>
      </c>
      <c r="Q705" s="8" t="s">
        <v>1375</v>
      </c>
      <c r="R705" s="8" t="s">
        <v>1393</v>
      </c>
      <c r="S705" s="94"/>
      <c r="T705" s="90"/>
      <c r="U705" s="8" t="s">
        <v>1328</v>
      </c>
      <c r="V705" s="8" t="s">
        <v>4317</v>
      </c>
      <c r="W705" s="8" t="s">
        <v>165</v>
      </c>
      <c r="X705" s="8" t="s">
        <v>4318</v>
      </c>
      <c r="Y705" s="8" t="s">
        <v>25</v>
      </c>
      <c r="Z705" s="8" t="s">
        <v>177</v>
      </c>
      <c r="AA705" s="8" t="s">
        <v>1760</v>
      </c>
      <c r="AB705" s="8">
        <v>2</v>
      </c>
      <c r="AC705" s="8">
        <v>0</v>
      </c>
      <c r="AD705" s="86">
        <f>IF(W705="SOPORTE_TELEFÓNICO",'BASE LIQUIDACION REDEBAN 2025'!$B$19,IF(W705="ENVÍO",'BASE LIQUIDACION REDEBAN 2025'!$C$2,IF(Y705="TIPO I",'BASE LIQUIDACION REDEBAN 2025'!$C$2,IF(Y705="TIPO II",'BASE LIQUIDACION REDEBAN 2025'!$C$3,IF(Y705="TIPO III",'BASE LIQUIDACION REDEBAN 2025'!$C$4,IF(Y705="TIPO IV",'BASE LIQUIDACION REDEBAN 2025'!$C$5,IF(Z705="AEREO",'BASE LIQUIDACION REDEBAN 2025'!$B$6,'BASE LIQUIDACION REDEBAN 2025'!$C$5)))))))</f>
        <v>65960.072302</v>
      </c>
      <c r="AE705" s="86">
        <f>IF(OR(W705="SOPORTE_TELEFÓNICO",W705="ENVÍO"),0,IF(Y705="TIPO I",'BASE LIQUIDACION REDEBAN 2025'!$B$10,IF(Y705="TIPO II",'BASE LIQUIDACION REDEBAN 2025'!$B$11,IF(Y705="TIPO III",'BASE LIQUIDACION REDEBAN 2025'!$B$12,'BASE LIQUIDACION REDEBAN 2025'!$B$13))))</f>
        <v>75096.394270399993</v>
      </c>
      <c r="AF705" s="86">
        <f t="shared" si="10"/>
        <v>131920.144604</v>
      </c>
      <c r="AG705" s="141"/>
      <c r="AH705" s="141"/>
    </row>
    <row r="706" spans="1:34" s="78" customFormat="1" ht="13.15">
      <c r="A706" s="8" t="s">
        <v>76</v>
      </c>
      <c r="B706" s="94" t="str">
        <f>VLOOKUP(A706,'CENTRO DE COSTOS'!A:D,4,FALSE)</f>
        <v>DIEGO FERNANDO HENAO CARDONA</v>
      </c>
      <c r="C706" s="94" t="str">
        <f>VLOOKUP(A706,'CENTRO DE COSTOS'!A:D,2,FALSE)</f>
        <v>0004-0003</v>
      </c>
      <c r="D706" s="8">
        <v>76001</v>
      </c>
      <c r="E706" s="8">
        <v>2725831</v>
      </c>
      <c r="F706" s="8">
        <v>80441</v>
      </c>
      <c r="G706" s="94" t="s">
        <v>1977</v>
      </c>
      <c r="H706" s="8" t="s">
        <v>232</v>
      </c>
      <c r="I706" s="8" t="s">
        <v>76</v>
      </c>
      <c r="J706" s="8" t="s">
        <v>1605</v>
      </c>
      <c r="K706" s="8" t="s">
        <v>160</v>
      </c>
      <c r="L706" s="8" t="s">
        <v>4319</v>
      </c>
      <c r="M706" s="183">
        <v>45911.36041666667</v>
      </c>
      <c r="N706" s="183">
        <v>45911.511805555558</v>
      </c>
      <c r="O706" s="94" t="s">
        <v>1324</v>
      </c>
      <c r="P706" s="8" t="s">
        <v>1333</v>
      </c>
      <c r="Q706" s="8" t="s">
        <v>1454</v>
      </c>
      <c r="R706" s="8" t="s">
        <v>1885</v>
      </c>
      <c r="S706" s="94"/>
      <c r="T706" s="90"/>
      <c r="U706" s="8" t="s">
        <v>1328</v>
      </c>
      <c r="V706" s="8" t="s">
        <v>4320</v>
      </c>
      <c r="W706" s="8" t="s">
        <v>165</v>
      </c>
      <c r="X706" s="8" t="s">
        <v>1608</v>
      </c>
      <c r="Y706" s="8" t="s">
        <v>25</v>
      </c>
      <c r="Z706" s="8" t="s">
        <v>177</v>
      </c>
      <c r="AA706" s="8" t="s">
        <v>1498</v>
      </c>
      <c r="AB706" s="8">
        <v>1</v>
      </c>
      <c r="AC706" s="8">
        <v>0</v>
      </c>
      <c r="AD706" s="86">
        <f>IF(W706="SOPORTE_TELEFÓNICO",'BASE LIQUIDACION REDEBAN 2025'!$B$19,IF(W706="ENVÍO",'BASE LIQUIDACION REDEBAN 2025'!$C$2,IF(Y706="TIPO I",'BASE LIQUIDACION REDEBAN 2025'!$C$2,IF(Y706="TIPO II",'BASE LIQUIDACION REDEBAN 2025'!$C$3,IF(Y706="TIPO III",'BASE LIQUIDACION REDEBAN 2025'!$C$4,IF(Y706="TIPO IV",'BASE LIQUIDACION REDEBAN 2025'!$C$5,IF(Z706="AEREO",'BASE LIQUIDACION REDEBAN 2025'!$B$6,'BASE LIQUIDACION REDEBAN 2025'!$C$5)))))))</f>
        <v>65960.072302</v>
      </c>
      <c r="AE706" s="86">
        <f>IF(OR(W706="SOPORTE_TELEFÓNICO",W706="ENVÍO"),0,IF(Y706="TIPO I",'BASE LIQUIDACION REDEBAN 2025'!$B$10,IF(Y706="TIPO II",'BASE LIQUIDACION REDEBAN 2025'!$B$11,IF(Y706="TIPO III",'BASE LIQUIDACION REDEBAN 2025'!$B$12,'BASE LIQUIDACION REDEBAN 2025'!$B$13))))</f>
        <v>75096.394270399993</v>
      </c>
      <c r="AF706" s="86">
        <f t="shared" si="10"/>
        <v>65960.072302</v>
      </c>
      <c r="AG706" s="141"/>
      <c r="AH706" s="141"/>
    </row>
    <row r="707" spans="1:34" s="78" customFormat="1" ht="13.15">
      <c r="A707" s="8" t="s">
        <v>101</v>
      </c>
      <c r="B707" s="94" t="str">
        <f>VLOOKUP(A707,'CENTRO DE COSTOS'!A:D,4,FALSE)</f>
        <v>KEVIN ALEXIS CORZO BUSTOS</v>
      </c>
      <c r="C707" s="94" t="str">
        <f>VLOOKUP(A707,'CENTRO DE COSTOS'!A:D,2,FALSE)</f>
        <v>0004-0007</v>
      </c>
      <c r="D707" s="8">
        <v>85001</v>
      </c>
      <c r="E707" s="8">
        <v>2725599</v>
      </c>
      <c r="F707" s="8">
        <v>54058</v>
      </c>
      <c r="G707" s="94" t="s">
        <v>1977</v>
      </c>
      <c r="H707" s="8" t="s">
        <v>882</v>
      </c>
      <c r="I707" s="8" t="s">
        <v>101</v>
      </c>
      <c r="J707" s="8" t="s">
        <v>4321</v>
      </c>
      <c r="K707" s="8" t="s">
        <v>160</v>
      </c>
      <c r="L707" s="8" t="s">
        <v>4322</v>
      </c>
      <c r="M707" s="183">
        <v>45911.354166666657</v>
      </c>
      <c r="N707" s="183">
        <v>45911.51458333333</v>
      </c>
      <c r="O707" s="94" t="s">
        <v>1324</v>
      </c>
      <c r="P707" s="8" t="s">
        <v>1333</v>
      </c>
      <c r="Q707" s="8" t="s">
        <v>1375</v>
      </c>
      <c r="R707" s="8" t="s">
        <v>1376</v>
      </c>
      <c r="S707" s="94"/>
      <c r="T707" s="90"/>
      <c r="U707" s="8" t="s">
        <v>1328</v>
      </c>
      <c r="V707" s="8" t="s">
        <v>4323</v>
      </c>
      <c r="W707" s="8" t="s">
        <v>165</v>
      </c>
      <c r="X707" s="8" t="s">
        <v>4324</v>
      </c>
      <c r="Y707" s="8" t="s">
        <v>25</v>
      </c>
      <c r="Z707" s="8" t="s">
        <v>177</v>
      </c>
      <c r="AA707" s="8" t="s">
        <v>4234</v>
      </c>
      <c r="AB707" s="8">
        <v>1</v>
      </c>
      <c r="AC707" s="8">
        <v>0</v>
      </c>
      <c r="AD707" s="86">
        <f>IF(W707="SOPORTE_TELEFÓNICO",'BASE LIQUIDACION REDEBAN 2025'!$B$19,IF(W707="ENVÍO",'BASE LIQUIDACION REDEBAN 2025'!$C$2,IF(Y707="TIPO I",'BASE LIQUIDACION REDEBAN 2025'!$C$2,IF(Y707="TIPO II",'BASE LIQUIDACION REDEBAN 2025'!$C$3,IF(Y707="TIPO III",'BASE LIQUIDACION REDEBAN 2025'!$C$4,IF(Y707="TIPO IV",'BASE LIQUIDACION REDEBAN 2025'!$C$5,IF(Z707="AEREO",'BASE LIQUIDACION REDEBAN 2025'!$B$6,'BASE LIQUIDACION REDEBAN 2025'!$C$5)))))))</f>
        <v>65960.072302</v>
      </c>
      <c r="AE707" s="86">
        <f>IF(OR(W707="SOPORTE_TELEFÓNICO",W707="ENVÍO"),0,IF(Y707="TIPO I",'BASE LIQUIDACION REDEBAN 2025'!$B$10,IF(Y707="TIPO II",'BASE LIQUIDACION REDEBAN 2025'!$B$11,IF(Y707="TIPO III",'BASE LIQUIDACION REDEBAN 2025'!$B$12,'BASE LIQUIDACION REDEBAN 2025'!$B$13))))</f>
        <v>75096.394270399993</v>
      </c>
      <c r="AF707" s="86">
        <f t="shared" ref="AF707:AF770" si="11">IF(OR(W707="SOPORTE_TELEFÓNICO",W707="ENVÍO"),AD707,(AD707*AB707+AE707*AC707))</f>
        <v>65960.072302</v>
      </c>
      <c r="AG707" s="141"/>
      <c r="AH707" s="141"/>
    </row>
    <row r="708" spans="1:34" s="78" customFormat="1" ht="13.15">
      <c r="A708" s="8" t="s">
        <v>76</v>
      </c>
      <c r="B708" s="94" t="str">
        <f>VLOOKUP(A708,'CENTRO DE COSTOS'!A:D,4,FALSE)</f>
        <v>DIEGO FERNANDO HENAO CARDONA</v>
      </c>
      <c r="C708" s="94" t="str">
        <f>VLOOKUP(A708,'CENTRO DE COSTOS'!A:D,2,FALSE)</f>
        <v>0004-0003</v>
      </c>
      <c r="D708" s="8">
        <v>19142</v>
      </c>
      <c r="E708" s="8">
        <v>2725748</v>
      </c>
      <c r="F708" s="8">
        <v>59833</v>
      </c>
      <c r="G708" s="94" t="s">
        <v>1977</v>
      </c>
      <c r="H708" s="8" t="s">
        <v>171</v>
      </c>
      <c r="I708" s="8" t="s">
        <v>4325</v>
      </c>
      <c r="J708" s="8" t="s">
        <v>4326</v>
      </c>
      <c r="K708" s="8" t="s">
        <v>160</v>
      </c>
      <c r="L708" s="8" t="s">
        <v>4327</v>
      </c>
      <c r="M708" s="183">
        <v>45911.353472222218</v>
      </c>
      <c r="N708" s="183">
        <v>45911.663194444453</v>
      </c>
      <c r="O708" s="94" t="s">
        <v>1324</v>
      </c>
      <c r="P708" s="8" t="s">
        <v>1333</v>
      </c>
      <c r="Q708" s="8" t="s">
        <v>1368</v>
      </c>
      <c r="R708" s="8" t="s">
        <v>1341</v>
      </c>
      <c r="S708" s="94"/>
      <c r="T708" s="90"/>
      <c r="U708" s="8" t="s">
        <v>1328</v>
      </c>
      <c r="V708" s="8" t="s">
        <v>4328</v>
      </c>
      <c r="W708" s="8" t="s">
        <v>165</v>
      </c>
      <c r="X708" s="8" t="s">
        <v>4329</v>
      </c>
      <c r="Y708" s="8" t="s">
        <v>28</v>
      </c>
      <c r="Z708" s="8" t="s">
        <v>177</v>
      </c>
      <c r="AA708" s="8" t="s">
        <v>512</v>
      </c>
      <c r="AB708" s="8">
        <v>1</v>
      </c>
      <c r="AC708" s="8">
        <v>0</v>
      </c>
      <c r="AD708" s="86">
        <f>IF(W708="SOPORTE_TELEFÓNICO",'BASE LIQUIDACION REDEBAN 2025'!$B$19,IF(W708="ENVÍO",'BASE LIQUIDACION REDEBAN 2025'!$C$2,IF(Y708="TIPO I",'BASE LIQUIDACION REDEBAN 2025'!$C$2,IF(Y708="TIPO II",'BASE LIQUIDACION REDEBAN 2025'!$C$3,IF(Y708="TIPO III",'BASE LIQUIDACION REDEBAN 2025'!$C$4,IF(Y708="TIPO IV",'BASE LIQUIDACION REDEBAN 2025'!$C$5,IF(Z708="AEREO",'BASE LIQUIDACION REDEBAN 2025'!$B$6,'BASE LIQUIDACION REDEBAN 2025'!$C$5)))))))</f>
        <v>144967.87232000002</v>
      </c>
      <c r="AE708" s="86">
        <f>IF(OR(W708="SOPORTE_TELEFÓNICO",W708="ENVÍO"),0,IF(Y708="TIPO I",'BASE LIQUIDACION REDEBAN 2025'!$B$10,IF(Y708="TIPO II",'BASE LIQUIDACION REDEBAN 2025'!$B$11,IF(Y708="TIPO III",'BASE LIQUIDACION REDEBAN 2025'!$B$12,'BASE LIQUIDACION REDEBAN 2025'!$B$13))))</f>
        <v>140395.6348884</v>
      </c>
      <c r="AF708" s="86">
        <f t="shared" si="11"/>
        <v>144967.87232000002</v>
      </c>
      <c r="AG708" s="141"/>
      <c r="AH708" s="141"/>
    </row>
    <row r="709" spans="1:34" s="78" customFormat="1" ht="13.15">
      <c r="A709" s="8" t="s">
        <v>90</v>
      </c>
      <c r="B709" s="94" t="str">
        <f>VLOOKUP(A709,'CENTRO DE COSTOS'!A:D,4,FALSE)</f>
        <v>JUAN SEBASTIÁN RÍOS CASTRILLÓN</v>
      </c>
      <c r="C709" s="94" t="str">
        <f>VLOOKUP(A709,'CENTRO DE COSTOS'!A:D,2,FALSE)</f>
        <v>0004-0005</v>
      </c>
      <c r="D709" s="8">
        <v>5237</v>
      </c>
      <c r="E709" s="8">
        <v>2725531</v>
      </c>
      <c r="F709" s="8">
        <v>50822</v>
      </c>
      <c r="G709" s="94" t="s">
        <v>1977</v>
      </c>
      <c r="H709" s="8" t="s">
        <v>249</v>
      </c>
      <c r="I709" s="8" t="s">
        <v>2281</v>
      </c>
      <c r="J709" s="8" t="s">
        <v>4330</v>
      </c>
      <c r="K709" s="8" t="s">
        <v>160</v>
      </c>
      <c r="L709" s="8" t="s">
        <v>4331</v>
      </c>
      <c r="M709" s="183">
        <v>45911.341666666667</v>
      </c>
      <c r="N709" s="183">
        <v>45912.524305555547</v>
      </c>
      <c r="O709" s="94" t="s">
        <v>1324</v>
      </c>
      <c r="P709" s="8" t="s">
        <v>1333</v>
      </c>
      <c r="Q709" s="8" t="s">
        <v>1351</v>
      </c>
      <c r="R709" s="8" t="s">
        <v>1341</v>
      </c>
      <c r="S709" s="94"/>
      <c r="T709" s="90"/>
      <c r="U709" s="8" t="s">
        <v>1328</v>
      </c>
      <c r="V709" s="8" t="s">
        <v>4332</v>
      </c>
      <c r="W709" s="8" t="s">
        <v>165</v>
      </c>
      <c r="X709" s="8" t="s">
        <v>4333</v>
      </c>
      <c r="Y709" s="8" t="s">
        <v>28</v>
      </c>
      <c r="Z709" s="8" t="s">
        <v>177</v>
      </c>
      <c r="AA709" s="8" t="s">
        <v>988</v>
      </c>
      <c r="AB709" s="8">
        <v>1</v>
      </c>
      <c r="AC709" s="8">
        <v>0</v>
      </c>
      <c r="AD709" s="86">
        <f>IF(W709="SOPORTE_TELEFÓNICO",'BASE LIQUIDACION REDEBAN 2025'!$B$19,IF(W709="ENVÍO",'BASE LIQUIDACION REDEBAN 2025'!$C$2,IF(Y709="TIPO I",'BASE LIQUIDACION REDEBAN 2025'!$C$2,IF(Y709="TIPO II",'BASE LIQUIDACION REDEBAN 2025'!$C$3,IF(Y709="TIPO III",'BASE LIQUIDACION REDEBAN 2025'!$C$4,IF(Y709="TIPO IV",'BASE LIQUIDACION REDEBAN 2025'!$C$5,IF(Z709="AEREO",'BASE LIQUIDACION REDEBAN 2025'!$B$6,'BASE LIQUIDACION REDEBAN 2025'!$C$5)))))))</f>
        <v>144967.87232000002</v>
      </c>
      <c r="AE709" s="86">
        <f>IF(OR(W709="SOPORTE_TELEFÓNICO",W709="ENVÍO"),0,IF(Y709="TIPO I",'BASE LIQUIDACION REDEBAN 2025'!$B$10,IF(Y709="TIPO II",'BASE LIQUIDACION REDEBAN 2025'!$B$11,IF(Y709="TIPO III",'BASE LIQUIDACION REDEBAN 2025'!$B$12,'BASE LIQUIDACION REDEBAN 2025'!$B$13))))</f>
        <v>140395.6348884</v>
      </c>
      <c r="AF709" s="86">
        <f t="shared" si="11"/>
        <v>144967.87232000002</v>
      </c>
      <c r="AG709" s="141"/>
      <c r="AH709" s="141"/>
    </row>
    <row r="710" spans="1:34" s="78" customFormat="1" ht="13.15">
      <c r="A710" s="8" t="s">
        <v>98</v>
      </c>
      <c r="B710" s="94" t="str">
        <f>VLOOKUP(A710,'CENTRO DE COSTOS'!A:D,4,FALSE)</f>
        <v>MIGUEL JULIÁN HERNÁNDEZ GUARÍN</v>
      </c>
      <c r="C710" s="94" t="str">
        <f>VLOOKUP(A710,'CENTRO DE COSTOS'!A:D,2,FALSE)</f>
        <v>0004-0008</v>
      </c>
      <c r="D710" s="8">
        <v>15763</v>
      </c>
      <c r="E710" s="8">
        <v>2725506</v>
      </c>
      <c r="F710" s="8">
        <v>58400</v>
      </c>
      <c r="G710" s="94" t="s">
        <v>1977</v>
      </c>
      <c r="H710" s="8" t="s">
        <v>406</v>
      </c>
      <c r="I710" s="8" t="s">
        <v>3074</v>
      </c>
      <c r="J710" s="8" t="s">
        <v>4334</v>
      </c>
      <c r="K710" s="8" t="s">
        <v>160</v>
      </c>
      <c r="L710" s="8" t="s">
        <v>4335</v>
      </c>
      <c r="M710" s="183">
        <v>45911.334027777782</v>
      </c>
      <c r="N710" s="183">
        <v>45911.71597222222</v>
      </c>
      <c r="O710" s="94" t="s">
        <v>1324</v>
      </c>
      <c r="P710" s="8" t="s">
        <v>1333</v>
      </c>
      <c r="Q710" s="8" t="s">
        <v>1512</v>
      </c>
      <c r="R710" s="8" t="s">
        <v>1512</v>
      </c>
      <c r="S710" s="94"/>
      <c r="T710" s="90"/>
      <c r="U710" s="8" t="s">
        <v>1328</v>
      </c>
      <c r="V710" s="8" t="s">
        <v>4336</v>
      </c>
      <c r="W710" s="8" t="s">
        <v>165</v>
      </c>
      <c r="X710" s="8" t="s">
        <v>4337</v>
      </c>
      <c r="Y710" s="8" t="s">
        <v>28</v>
      </c>
      <c r="Z710" s="8" t="s">
        <v>177</v>
      </c>
      <c r="AA710" s="8" t="s">
        <v>841</v>
      </c>
      <c r="AB710" s="8">
        <v>1</v>
      </c>
      <c r="AC710" s="8">
        <v>0</v>
      </c>
      <c r="AD710" s="86">
        <f>IF(W710="SOPORTE_TELEFÓNICO",'BASE LIQUIDACION REDEBAN 2025'!$B$19,IF(W710="ENVÍO",'BASE LIQUIDACION REDEBAN 2025'!$C$2,IF(Y710="TIPO I",'BASE LIQUIDACION REDEBAN 2025'!$C$2,IF(Y710="TIPO II",'BASE LIQUIDACION REDEBAN 2025'!$C$3,IF(Y710="TIPO III",'BASE LIQUIDACION REDEBAN 2025'!$C$4,IF(Y710="TIPO IV",'BASE LIQUIDACION REDEBAN 2025'!$C$5,IF(Z710="AEREO",'BASE LIQUIDACION REDEBAN 2025'!$B$6,'BASE LIQUIDACION REDEBAN 2025'!$C$5)))))))</f>
        <v>144967.87232000002</v>
      </c>
      <c r="AE710" s="86">
        <f>IF(OR(W710="SOPORTE_TELEFÓNICO",W710="ENVÍO"),0,IF(Y710="TIPO I",'BASE LIQUIDACION REDEBAN 2025'!$B$10,IF(Y710="TIPO II",'BASE LIQUIDACION REDEBAN 2025'!$B$11,IF(Y710="TIPO III",'BASE LIQUIDACION REDEBAN 2025'!$B$12,'BASE LIQUIDACION REDEBAN 2025'!$B$13))))</f>
        <v>140395.6348884</v>
      </c>
      <c r="AF710" s="86">
        <f t="shared" si="11"/>
        <v>144967.87232000002</v>
      </c>
      <c r="AG710" s="141"/>
      <c r="AH710" s="141"/>
    </row>
    <row r="711" spans="1:34" s="78" customFormat="1" ht="13.15">
      <c r="A711" s="8" t="s">
        <v>60</v>
      </c>
      <c r="B711" s="94" t="str">
        <f>VLOOKUP(A711,'CENTRO DE COSTOS'!A:D,4,FALSE)</f>
        <v>JUAN SEBASTIÁN RÍOS CASTRILLÓN</v>
      </c>
      <c r="C711" s="94" t="str">
        <f>VLOOKUP(A711,'CENTRO DE COSTOS'!A:D,2,FALSE)</f>
        <v>0004-0005</v>
      </c>
      <c r="D711" s="8">
        <v>5045</v>
      </c>
      <c r="E711" s="8">
        <v>2725456</v>
      </c>
      <c r="F711" s="8">
        <v>35610</v>
      </c>
      <c r="G711" s="94" t="s">
        <v>1977</v>
      </c>
      <c r="H711" s="8" t="s">
        <v>249</v>
      </c>
      <c r="I711" s="8" t="s">
        <v>60</v>
      </c>
      <c r="J711" s="8" t="s">
        <v>4338</v>
      </c>
      <c r="K711" s="8" t="s">
        <v>160</v>
      </c>
      <c r="L711" s="8" t="s">
        <v>4339</v>
      </c>
      <c r="M711" s="183">
        <v>45911.333333333343</v>
      </c>
      <c r="N711" s="183">
        <v>45911.673611111109</v>
      </c>
      <c r="O711" s="94" t="s">
        <v>1324</v>
      </c>
      <c r="P711" s="8" t="s">
        <v>1325</v>
      </c>
      <c r="Q711" s="8" t="s">
        <v>1464</v>
      </c>
      <c r="R711" s="8" t="s">
        <v>1486</v>
      </c>
      <c r="S711" s="94"/>
      <c r="T711" s="90"/>
      <c r="U711" s="8" t="s">
        <v>1328</v>
      </c>
      <c r="V711" s="8" t="s">
        <v>4340</v>
      </c>
      <c r="W711" s="8" t="s">
        <v>165</v>
      </c>
      <c r="X711" s="8" t="s">
        <v>4341</v>
      </c>
      <c r="Y711" s="8" t="s">
        <v>25</v>
      </c>
      <c r="Z711" s="8" t="s">
        <v>177</v>
      </c>
      <c r="AA711" s="8" t="s">
        <v>261</v>
      </c>
      <c r="AB711" s="8">
        <v>1</v>
      </c>
      <c r="AC711" s="8">
        <v>0</v>
      </c>
      <c r="AD711" s="86">
        <f>IF(W711="SOPORTE_TELEFÓNICO",'BASE LIQUIDACION REDEBAN 2025'!$B$19,IF(W711="ENVÍO",'BASE LIQUIDACION REDEBAN 2025'!$C$2,IF(Y711="TIPO I",'BASE LIQUIDACION REDEBAN 2025'!$C$2,IF(Y711="TIPO II",'BASE LIQUIDACION REDEBAN 2025'!$C$3,IF(Y711="TIPO III",'BASE LIQUIDACION REDEBAN 2025'!$C$4,IF(Y711="TIPO IV",'BASE LIQUIDACION REDEBAN 2025'!$C$5,IF(Z711="AEREO",'BASE LIQUIDACION REDEBAN 2025'!$B$6,'BASE LIQUIDACION REDEBAN 2025'!$C$5)))))))</f>
        <v>65960.072302</v>
      </c>
      <c r="AE711" s="86">
        <f>IF(OR(W711="SOPORTE_TELEFÓNICO",W711="ENVÍO"),0,IF(Y711="TIPO I",'BASE LIQUIDACION REDEBAN 2025'!$B$10,IF(Y711="TIPO II",'BASE LIQUIDACION REDEBAN 2025'!$B$11,IF(Y711="TIPO III",'BASE LIQUIDACION REDEBAN 2025'!$B$12,'BASE LIQUIDACION REDEBAN 2025'!$B$13))))</f>
        <v>75096.394270399993</v>
      </c>
      <c r="AF711" s="86">
        <f t="shared" si="11"/>
        <v>65960.072302</v>
      </c>
      <c r="AG711" s="141"/>
      <c r="AH711" s="141"/>
    </row>
    <row r="712" spans="1:34" s="78" customFormat="1" ht="13.15">
      <c r="A712" s="8" t="s">
        <v>90</v>
      </c>
      <c r="B712" s="94" t="str">
        <f>VLOOKUP(A712,'CENTRO DE COSTOS'!A:D,4,FALSE)</f>
        <v>JUAN SEBASTIÁN RÍOS CASTRILLÓN</v>
      </c>
      <c r="C712" s="94" t="str">
        <f>VLOOKUP(A712,'CENTRO DE COSTOS'!A:D,2,FALSE)</f>
        <v>0004-0005</v>
      </c>
      <c r="D712" s="8">
        <v>5001</v>
      </c>
      <c r="E712" s="8">
        <v>2725022</v>
      </c>
      <c r="F712" s="8">
        <v>33406</v>
      </c>
      <c r="G712" s="94" t="s">
        <v>1977</v>
      </c>
      <c r="H712" s="8" t="s">
        <v>249</v>
      </c>
      <c r="I712" s="8" t="s">
        <v>90</v>
      </c>
      <c r="J712" s="8" t="s">
        <v>4342</v>
      </c>
      <c r="K712" s="8" t="s">
        <v>160</v>
      </c>
      <c r="L712" s="8" t="s">
        <v>4343</v>
      </c>
      <c r="M712" s="183">
        <v>45911.333333333343</v>
      </c>
      <c r="N712" s="183">
        <v>45911.480555555558</v>
      </c>
      <c r="O712" s="94" t="s">
        <v>1324</v>
      </c>
      <c r="P712" s="8" t="s">
        <v>1333</v>
      </c>
      <c r="Q712" s="8" t="s">
        <v>1375</v>
      </c>
      <c r="R712" s="8" t="s">
        <v>1393</v>
      </c>
      <c r="S712" s="94"/>
      <c r="T712" s="90"/>
      <c r="U712" s="8" t="s">
        <v>1328</v>
      </c>
      <c r="V712" s="8" t="s">
        <v>4344</v>
      </c>
      <c r="W712" s="8" t="s">
        <v>165</v>
      </c>
      <c r="X712" s="8" t="s">
        <v>4345</v>
      </c>
      <c r="Y712" s="8" t="s">
        <v>25</v>
      </c>
      <c r="Z712" s="8" t="s">
        <v>177</v>
      </c>
      <c r="AA712" s="8" t="s">
        <v>804</v>
      </c>
      <c r="AB712" s="8">
        <v>1</v>
      </c>
      <c r="AC712" s="8">
        <v>0</v>
      </c>
      <c r="AD712" s="86">
        <f>IF(W712="SOPORTE_TELEFÓNICO",'BASE LIQUIDACION REDEBAN 2025'!$B$19,IF(W712="ENVÍO",'BASE LIQUIDACION REDEBAN 2025'!$C$2,IF(Y712="TIPO I",'BASE LIQUIDACION REDEBAN 2025'!$C$2,IF(Y712="TIPO II",'BASE LIQUIDACION REDEBAN 2025'!$C$3,IF(Y712="TIPO III",'BASE LIQUIDACION REDEBAN 2025'!$C$4,IF(Y712="TIPO IV",'BASE LIQUIDACION REDEBAN 2025'!$C$5,IF(Z712="AEREO",'BASE LIQUIDACION REDEBAN 2025'!$B$6,'BASE LIQUIDACION REDEBAN 2025'!$C$5)))))))</f>
        <v>65960.072302</v>
      </c>
      <c r="AE712" s="86">
        <f>IF(OR(W712="SOPORTE_TELEFÓNICO",W712="ENVÍO"),0,IF(Y712="TIPO I",'BASE LIQUIDACION REDEBAN 2025'!$B$10,IF(Y712="TIPO II",'BASE LIQUIDACION REDEBAN 2025'!$B$11,IF(Y712="TIPO III",'BASE LIQUIDACION REDEBAN 2025'!$B$12,'BASE LIQUIDACION REDEBAN 2025'!$B$13))))</f>
        <v>75096.394270399993</v>
      </c>
      <c r="AF712" s="86">
        <f t="shared" si="11"/>
        <v>65960.072302</v>
      </c>
      <c r="AG712" s="141"/>
      <c r="AH712" s="141"/>
    </row>
    <row r="713" spans="1:34" s="78" customFormat="1" ht="13.15">
      <c r="A713" s="8" t="s">
        <v>86</v>
      </c>
      <c r="B713" s="94" t="str">
        <f>VLOOKUP(A713,'CENTRO DE COSTOS'!A:D,4,FALSE)</f>
        <v>KEVIN ALEXIS CORZO BUSTOS</v>
      </c>
      <c r="C713" s="94" t="str">
        <f>VLOOKUP(A713,'CENTRO DE COSTOS'!A:D,2,FALSE)</f>
        <v>0004-0007</v>
      </c>
      <c r="D713" s="8">
        <v>73268</v>
      </c>
      <c r="E713" s="8">
        <v>2724690</v>
      </c>
      <c r="F713" s="8">
        <v>58690</v>
      </c>
      <c r="G713" s="94" t="s">
        <v>1977</v>
      </c>
      <c r="H713" s="8" t="s">
        <v>494</v>
      </c>
      <c r="I713" s="8" t="s">
        <v>2346</v>
      </c>
      <c r="J713" s="8" t="s">
        <v>4346</v>
      </c>
      <c r="K713" s="8" t="s">
        <v>160</v>
      </c>
      <c r="L713" s="8" t="s">
        <v>4347</v>
      </c>
      <c r="M713" s="183">
        <v>45911.333333333343</v>
      </c>
      <c r="N713" s="183">
        <v>45911.5</v>
      </c>
      <c r="O713" s="94" t="s">
        <v>1324</v>
      </c>
      <c r="P713" s="8" t="s">
        <v>1333</v>
      </c>
      <c r="Q713" s="8" t="s">
        <v>1423</v>
      </c>
      <c r="R713" s="8" t="s">
        <v>1341</v>
      </c>
      <c r="S713" s="94"/>
      <c r="T713" s="90"/>
      <c r="U713" s="8" t="s">
        <v>1328</v>
      </c>
      <c r="V713" s="8" t="s">
        <v>4348</v>
      </c>
      <c r="W713" s="8" t="s">
        <v>165</v>
      </c>
      <c r="X713" s="8" t="s">
        <v>4349</v>
      </c>
      <c r="Y713" s="8" t="s">
        <v>28</v>
      </c>
      <c r="Z713" s="8" t="s">
        <v>177</v>
      </c>
      <c r="AA713" s="8" t="s">
        <v>760</v>
      </c>
      <c r="AB713" s="8">
        <v>1</v>
      </c>
      <c r="AC713" s="8">
        <v>0</v>
      </c>
      <c r="AD713" s="86">
        <f>IF(W713="SOPORTE_TELEFÓNICO",'BASE LIQUIDACION REDEBAN 2025'!$B$19,IF(W713="ENVÍO",'BASE LIQUIDACION REDEBAN 2025'!$C$2,IF(Y713="TIPO I",'BASE LIQUIDACION REDEBAN 2025'!$C$2,IF(Y713="TIPO II",'BASE LIQUIDACION REDEBAN 2025'!$C$3,IF(Y713="TIPO III",'BASE LIQUIDACION REDEBAN 2025'!$C$4,IF(Y713="TIPO IV",'BASE LIQUIDACION REDEBAN 2025'!$C$5,IF(Z713="AEREO",'BASE LIQUIDACION REDEBAN 2025'!$B$6,'BASE LIQUIDACION REDEBAN 2025'!$C$5)))))))</f>
        <v>144967.87232000002</v>
      </c>
      <c r="AE713" s="86">
        <f>IF(OR(W713="SOPORTE_TELEFÓNICO",W713="ENVÍO"),0,IF(Y713="TIPO I",'BASE LIQUIDACION REDEBAN 2025'!$B$10,IF(Y713="TIPO II",'BASE LIQUIDACION REDEBAN 2025'!$B$11,IF(Y713="TIPO III",'BASE LIQUIDACION REDEBAN 2025'!$B$12,'BASE LIQUIDACION REDEBAN 2025'!$B$13))))</f>
        <v>140395.6348884</v>
      </c>
      <c r="AF713" s="86">
        <f t="shared" si="11"/>
        <v>144967.87232000002</v>
      </c>
      <c r="AG713" s="141"/>
      <c r="AH713" s="141"/>
    </row>
    <row r="714" spans="1:34" s="78" customFormat="1" ht="13.15">
      <c r="A714" s="8" t="s">
        <v>93</v>
      </c>
      <c r="B714" s="94" t="str">
        <f>VLOOKUP(A714,'CENTRO DE COSTOS'!A:D,4,FALSE)</f>
        <v>DIEGO FERNANDO HENAO CARDONA</v>
      </c>
      <c r="C714" s="94" t="str">
        <f>VLOOKUP(A714,'CENTRO DE COSTOS'!A:D,2,FALSE)</f>
        <v>0004-0003</v>
      </c>
      <c r="D714" s="8">
        <v>52001</v>
      </c>
      <c r="E714" s="8">
        <v>2724856</v>
      </c>
      <c r="F714" s="8">
        <v>64936</v>
      </c>
      <c r="G714" s="94" t="s">
        <v>1977</v>
      </c>
      <c r="H714" s="8" t="s">
        <v>157</v>
      </c>
      <c r="I714" s="8" t="s">
        <v>93</v>
      </c>
      <c r="J714" s="8" t="s">
        <v>4350</v>
      </c>
      <c r="K714" s="8" t="s">
        <v>160</v>
      </c>
      <c r="L714" s="8" t="s">
        <v>4351</v>
      </c>
      <c r="M714" s="183">
        <v>45911.333333333343</v>
      </c>
      <c r="N714" s="183">
        <v>45911.46875</v>
      </c>
      <c r="O714" s="94" t="s">
        <v>1324</v>
      </c>
      <c r="P714" s="8" t="s">
        <v>1333</v>
      </c>
      <c r="Q714" s="8" t="s">
        <v>1326</v>
      </c>
      <c r="R714" s="8" t="s">
        <v>1341</v>
      </c>
      <c r="S714" s="94"/>
      <c r="T714" s="90"/>
      <c r="U714" s="8" t="s">
        <v>1328</v>
      </c>
      <c r="V714" s="8" t="s">
        <v>4352</v>
      </c>
      <c r="W714" s="8" t="s">
        <v>165</v>
      </c>
      <c r="X714" s="8" t="s">
        <v>4353</v>
      </c>
      <c r="Y714" s="8" t="s">
        <v>25</v>
      </c>
      <c r="Z714" s="8" t="s">
        <v>177</v>
      </c>
      <c r="AA714" s="8" t="s">
        <v>851</v>
      </c>
      <c r="AB714" s="8">
        <v>1</v>
      </c>
      <c r="AC714" s="8">
        <v>0</v>
      </c>
      <c r="AD714" s="86">
        <f>IF(W714="SOPORTE_TELEFÓNICO",'BASE LIQUIDACION REDEBAN 2025'!$B$19,IF(W714="ENVÍO",'BASE LIQUIDACION REDEBAN 2025'!$C$2,IF(Y714="TIPO I",'BASE LIQUIDACION REDEBAN 2025'!$C$2,IF(Y714="TIPO II",'BASE LIQUIDACION REDEBAN 2025'!$C$3,IF(Y714="TIPO III",'BASE LIQUIDACION REDEBAN 2025'!$C$4,IF(Y714="TIPO IV",'BASE LIQUIDACION REDEBAN 2025'!$C$5,IF(Z714="AEREO",'BASE LIQUIDACION REDEBAN 2025'!$B$6,'BASE LIQUIDACION REDEBAN 2025'!$C$5)))))))</f>
        <v>65960.072302</v>
      </c>
      <c r="AE714" s="86">
        <f>IF(OR(W714="SOPORTE_TELEFÓNICO",W714="ENVÍO"),0,IF(Y714="TIPO I",'BASE LIQUIDACION REDEBAN 2025'!$B$10,IF(Y714="TIPO II",'BASE LIQUIDACION REDEBAN 2025'!$B$11,IF(Y714="TIPO III",'BASE LIQUIDACION REDEBAN 2025'!$B$12,'BASE LIQUIDACION REDEBAN 2025'!$B$13))))</f>
        <v>75096.394270399993</v>
      </c>
      <c r="AF714" s="86">
        <f t="shared" si="11"/>
        <v>65960.072302</v>
      </c>
      <c r="AG714" s="141"/>
      <c r="AH714" s="141"/>
    </row>
    <row r="715" spans="1:34" s="78" customFormat="1" ht="13.15">
      <c r="A715" s="8" t="s">
        <v>90</v>
      </c>
      <c r="B715" s="94" t="str">
        <f>VLOOKUP(A715,'CENTRO DE COSTOS'!A:D,4,FALSE)</f>
        <v>JUAN SEBASTIÁN RÍOS CASTRILLÓN</v>
      </c>
      <c r="C715" s="94" t="str">
        <f>VLOOKUP(A715,'CENTRO DE COSTOS'!A:D,2,FALSE)</f>
        <v>0004-0005</v>
      </c>
      <c r="D715" s="8">
        <v>5001</v>
      </c>
      <c r="E715" s="8">
        <v>2724733</v>
      </c>
      <c r="F715" s="8">
        <v>35357</v>
      </c>
      <c r="G715" s="94" t="s">
        <v>1977</v>
      </c>
      <c r="H715" s="8" t="s">
        <v>249</v>
      </c>
      <c r="I715" s="8" t="s">
        <v>90</v>
      </c>
      <c r="J715" s="8" t="s">
        <v>4354</v>
      </c>
      <c r="K715" s="8" t="s">
        <v>160</v>
      </c>
      <c r="L715" s="8" t="s">
        <v>4355</v>
      </c>
      <c r="M715" s="183">
        <v>45911.333333333343</v>
      </c>
      <c r="N715" s="183">
        <v>45911.50277777778</v>
      </c>
      <c r="O715" s="94" t="s">
        <v>1324</v>
      </c>
      <c r="P715" s="8" t="s">
        <v>1333</v>
      </c>
      <c r="Q715" s="8" t="s">
        <v>1375</v>
      </c>
      <c r="R715" s="8" t="s">
        <v>1444</v>
      </c>
      <c r="S715" s="94"/>
      <c r="T715" s="90"/>
      <c r="U715" s="8" t="s">
        <v>1328</v>
      </c>
      <c r="V715" s="8" t="s">
        <v>4356</v>
      </c>
      <c r="W715" s="8" t="s">
        <v>165</v>
      </c>
      <c r="X715" s="8" t="s">
        <v>4357</v>
      </c>
      <c r="Y715" s="8" t="s">
        <v>25</v>
      </c>
      <c r="Z715" s="8" t="s">
        <v>177</v>
      </c>
      <c r="AA715" s="8" t="s">
        <v>267</v>
      </c>
      <c r="AB715" s="8">
        <v>1</v>
      </c>
      <c r="AC715" s="8">
        <v>0</v>
      </c>
      <c r="AD715" s="86">
        <f>IF(W715="SOPORTE_TELEFÓNICO",'BASE LIQUIDACION REDEBAN 2025'!$B$19,IF(W715="ENVÍO",'BASE LIQUIDACION REDEBAN 2025'!$C$2,IF(Y715="TIPO I",'BASE LIQUIDACION REDEBAN 2025'!$C$2,IF(Y715="TIPO II",'BASE LIQUIDACION REDEBAN 2025'!$C$3,IF(Y715="TIPO III",'BASE LIQUIDACION REDEBAN 2025'!$C$4,IF(Y715="TIPO IV",'BASE LIQUIDACION REDEBAN 2025'!$C$5,IF(Z715="AEREO",'BASE LIQUIDACION REDEBAN 2025'!$B$6,'BASE LIQUIDACION REDEBAN 2025'!$C$5)))))))</f>
        <v>65960.072302</v>
      </c>
      <c r="AE715" s="86">
        <f>IF(OR(W715="SOPORTE_TELEFÓNICO",W715="ENVÍO"),0,IF(Y715="TIPO I",'BASE LIQUIDACION REDEBAN 2025'!$B$10,IF(Y715="TIPO II",'BASE LIQUIDACION REDEBAN 2025'!$B$11,IF(Y715="TIPO III",'BASE LIQUIDACION REDEBAN 2025'!$B$12,'BASE LIQUIDACION REDEBAN 2025'!$B$13))))</f>
        <v>75096.394270399993</v>
      </c>
      <c r="AF715" s="86">
        <f t="shared" si="11"/>
        <v>65960.072302</v>
      </c>
      <c r="AG715" s="141"/>
      <c r="AH715" s="141"/>
    </row>
    <row r="716" spans="1:34" s="78" customFormat="1" ht="13.15">
      <c r="A716" s="8" t="s">
        <v>100</v>
      </c>
      <c r="B716" s="94" t="str">
        <f>VLOOKUP(A716,'CENTRO DE COSTOS'!A:D,4,FALSE)</f>
        <v>KEVIN ALEXIS CORZO BUSTOS</v>
      </c>
      <c r="C716" s="94" t="str">
        <f>VLOOKUP(A716,'CENTRO DE COSTOS'!A:D,2,FALSE)</f>
        <v>0004-0007</v>
      </c>
      <c r="D716" s="8">
        <v>50689</v>
      </c>
      <c r="E716" s="8">
        <v>2724809</v>
      </c>
      <c r="F716" s="8">
        <v>56860</v>
      </c>
      <c r="G716" s="94" t="s">
        <v>1977</v>
      </c>
      <c r="H716" s="8" t="s">
        <v>216</v>
      </c>
      <c r="I716" s="8" t="s">
        <v>3181</v>
      </c>
      <c r="J716" s="8" t="s">
        <v>4358</v>
      </c>
      <c r="K716" s="8" t="s">
        <v>160</v>
      </c>
      <c r="L716" s="8" t="s">
        <v>4359</v>
      </c>
      <c r="M716" s="183">
        <v>45911.333333333343</v>
      </c>
      <c r="N716" s="183">
        <v>45911.454861111109</v>
      </c>
      <c r="O716" s="94" t="s">
        <v>1324</v>
      </c>
      <c r="P716" s="8" t="s">
        <v>1333</v>
      </c>
      <c r="Q716" s="8" t="s">
        <v>1512</v>
      </c>
      <c r="R716" s="8" t="s">
        <v>1512</v>
      </c>
      <c r="S716" s="94"/>
      <c r="T716" s="90"/>
      <c r="U716" s="8" t="s">
        <v>1328</v>
      </c>
      <c r="V716" s="8" t="s">
        <v>4360</v>
      </c>
      <c r="W716" s="8" t="s">
        <v>165</v>
      </c>
      <c r="X716" s="8" t="s">
        <v>4361</v>
      </c>
      <c r="Y716" s="8" t="s">
        <v>28</v>
      </c>
      <c r="Z716" s="8" t="s">
        <v>177</v>
      </c>
      <c r="AA716" s="8" t="s">
        <v>1411</v>
      </c>
      <c r="AB716" s="8">
        <v>1</v>
      </c>
      <c r="AC716" s="8">
        <v>0</v>
      </c>
      <c r="AD716" s="86">
        <f>IF(W716="SOPORTE_TELEFÓNICO",'BASE LIQUIDACION REDEBAN 2025'!$B$19,IF(W716="ENVÍO",'BASE LIQUIDACION REDEBAN 2025'!$C$2,IF(Y716="TIPO I",'BASE LIQUIDACION REDEBAN 2025'!$C$2,IF(Y716="TIPO II",'BASE LIQUIDACION REDEBAN 2025'!$C$3,IF(Y716="TIPO III",'BASE LIQUIDACION REDEBAN 2025'!$C$4,IF(Y716="TIPO IV",'BASE LIQUIDACION REDEBAN 2025'!$C$5,IF(Z716="AEREO",'BASE LIQUIDACION REDEBAN 2025'!$B$6,'BASE LIQUIDACION REDEBAN 2025'!$C$5)))))))</f>
        <v>144967.87232000002</v>
      </c>
      <c r="AE716" s="86">
        <f>IF(OR(W716="SOPORTE_TELEFÓNICO",W716="ENVÍO"),0,IF(Y716="TIPO I",'BASE LIQUIDACION REDEBAN 2025'!$B$10,IF(Y716="TIPO II",'BASE LIQUIDACION REDEBAN 2025'!$B$11,IF(Y716="TIPO III",'BASE LIQUIDACION REDEBAN 2025'!$B$12,'BASE LIQUIDACION REDEBAN 2025'!$B$13))))</f>
        <v>140395.6348884</v>
      </c>
      <c r="AF716" s="86">
        <f t="shared" si="11"/>
        <v>144967.87232000002</v>
      </c>
      <c r="AG716" s="141"/>
      <c r="AH716" s="141"/>
    </row>
    <row r="717" spans="1:34" s="78" customFormat="1" ht="13.15">
      <c r="A717" s="8" t="s">
        <v>68</v>
      </c>
      <c r="B717" s="94" t="str">
        <f>VLOOKUP(A717,'CENTRO DE COSTOS'!A:D,4,FALSE)</f>
        <v>WILLIAM ASDRUBAL ROZO ROZO</v>
      </c>
      <c r="C717" s="94" t="str">
        <f>VLOOKUP(A717,'CENTRO DE COSTOS'!A:D,2,FALSE)</f>
        <v>0004-0004</v>
      </c>
      <c r="D717" s="8">
        <v>11001</v>
      </c>
      <c r="E717" s="8">
        <v>2724717</v>
      </c>
      <c r="F717" s="8">
        <v>45581</v>
      </c>
      <c r="G717" s="94" t="s">
        <v>1977</v>
      </c>
      <c r="H717" s="8" t="s">
        <v>417</v>
      </c>
      <c r="I717" s="8" t="s">
        <v>68</v>
      </c>
      <c r="J717" s="8" t="s">
        <v>4362</v>
      </c>
      <c r="K717" s="8" t="s">
        <v>160</v>
      </c>
      <c r="L717" s="8" t="s">
        <v>4363</v>
      </c>
      <c r="M717" s="183">
        <v>45911.333333333343</v>
      </c>
      <c r="N717" s="183">
        <v>45911.458333333343</v>
      </c>
      <c r="O717" s="94" t="s">
        <v>1324</v>
      </c>
      <c r="P717" s="8" t="s">
        <v>1333</v>
      </c>
      <c r="Q717" s="8" t="s">
        <v>1362</v>
      </c>
      <c r="R717" s="8" t="s">
        <v>1363</v>
      </c>
      <c r="S717" s="94"/>
      <c r="T717" s="90"/>
      <c r="U717" s="8" t="s">
        <v>1328</v>
      </c>
      <c r="V717" s="8" t="s">
        <v>4364</v>
      </c>
      <c r="W717" s="8" t="s">
        <v>165</v>
      </c>
      <c r="X717" s="8" t="s">
        <v>4365</v>
      </c>
      <c r="Y717" s="8" t="s">
        <v>25</v>
      </c>
      <c r="Z717" s="8" t="s">
        <v>177</v>
      </c>
      <c r="AA717" s="8" t="s">
        <v>551</v>
      </c>
      <c r="AB717" s="8">
        <v>1</v>
      </c>
      <c r="AC717" s="8">
        <v>0</v>
      </c>
      <c r="AD717" s="86">
        <f>IF(W717="SOPORTE_TELEFÓNICO",'BASE LIQUIDACION REDEBAN 2025'!$B$19,IF(W717="ENVÍO",'BASE LIQUIDACION REDEBAN 2025'!$C$2,IF(Y717="TIPO I",'BASE LIQUIDACION REDEBAN 2025'!$C$2,IF(Y717="TIPO II",'BASE LIQUIDACION REDEBAN 2025'!$C$3,IF(Y717="TIPO III",'BASE LIQUIDACION REDEBAN 2025'!$C$4,IF(Y717="TIPO IV",'BASE LIQUIDACION REDEBAN 2025'!$C$5,IF(Z717="AEREO",'BASE LIQUIDACION REDEBAN 2025'!$B$6,'BASE LIQUIDACION REDEBAN 2025'!$C$5)))))))</f>
        <v>65960.072302</v>
      </c>
      <c r="AE717" s="86">
        <f>IF(OR(W717="SOPORTE_TELEFÓNICO",W717="ENVÍO"),0,IF(Y717="TIPO I",'BASE LIQUIDACION REDEBAN 2025'!$B$10,IF(Y717="TIPO II",'BASE LIQUIDACION REDEBAN 2025'!$B$11,IF(Y717="TIPO III",'BASE LIQUIDACION REDEBAN 2025'!$B$12,'BASE LIQUIDACION REDEBAN 2025'!$B$13))))</f>
        <v>75096.394270399993</v>
      </c>
      <c r="AF717" s="86">
        <f t="shared" si="11"/>
        <v>65960.072302</v>
      </c>
      <c r="AG717" s="141"/>
      <c r="AH717" s="141"/>
    </row>
    <row r="718" spans="1:34" s="78" customFormat="1" ht="13.15">
      <c r="A718" s="8" t="s">
        <v>96</v>
      </c>
      <c r="B718" s="94" t="str">
        <f>VLOOKUP(A718,'CENTRO DE COSTOS'!A:D,4,FALSE)</f>
        <v>JOSE MAURICIO HERNANDEZ ROJAS</v>
      </c>
      <c r="C718" s="94" t="str">
        <f>VLOOKUP(A718,'CENTRO DE COSTOS'!A:D,2,FALSE)</f>
        <v>0004-0001</v>
      </c>
      <c r="D718" s="8">
        <v>47288</v>
      </c>
      <c r="E718" s="8">
        <v>2724633</v>
      </c>
      <c r="F718" s="8">
        <v>50093</v>
      </c>
      <c r="G718" s="94" t="s">
        <v>1977</v>
      </c>
      <c r="H718" s="8" t="s">
        <v>438</v>
      </c>
      <c r="I718" s="8" t="s">
        <v>4366</v>
      </c>
      <c r="J718" s="8" t="s">
        <v>4367</v>
      </c>
      <c r="K718" s="8" t="s">
        <v>160</v>
      </c>
      <c r="L718" s="8" t="s">
        <v>4368</v>
      </c>
      <c r="M718" s="183">
        <v>45911.333333333343</v>
      </c>
      <c r="N718" s="183">
        <v>45913.501388888893</v>
      </c>
      <c r="O718" s="94" t="s">
        <v>1324</v>
      </c>
      <c r="P718" s="8" t="s">
        <v>1333</v>
      </c>
      <c r="Q718" s="8" t="s">
        <v>1334</v>
      </c>
      <c r="R718" s="8" t="s">
        <v>1341</v>
      </c>
      <c r="S718" s="94"/>
      <c r="T718" s="90"/>
      <c r="U718" s="8" t="s">
        <v>1328</v>
      </c>
      <c r="V718" s="8" t="s">
        <v>4369</v>
      </c>
      <c r="W718" s="8" t="s">
        <v>165</v>
      </c>
      <c r="X718" s="8" t="s">
        <v>4370</v>
      </c>
      <c r="Y718" s="8" t="s">
        <v>30</v>
      </c>
      <c r="Z718" s="8" t="s">
        <v>177</v>
      </c>
      <c r="AA718" s="8" t="s">
        <v>442</v>
      </c>
      <c r="AB718" s="8">
        <v>1</v>
      </c>
      <c r="AC718" s="8">
        <v>0</v>
      </c>
      <c r="AD718" s="86">
        <f>IF(W718="SOPORTE_TELEFÓNICO",'BASE LIQUIDACION REDEBAN 2025'!$B$19,IF(W718="ENVÍO",'BASE LIQUIDACION REDEBAN 2025'!$C$2,IF(Y718="TIPO I",'BASE LIQUIDACION REDEBAN 2025'!$C$2,IF(Y718="TIPO II",'BASE LIQUIDACION REDEBAN 2025'!$C$3,IF(Y718="TIPO III",'BASE LIQUIDACION REDEBAN 2025'!$C$4,IF(Y718="TIPO IV",'BASE LIQUIDACION REDEBAN 2025'!$C$5,IF(Z718="AEREO",'BASE LIQUIDACION REDEBAN 2025'!$B$6,'BASE LIQUIDACION REDEBAN 2025'!$C$5)))))))</f>
        <v>275728.78077800001</v>
      </c>
      <c r="AE718" s="86">
        <f>IF(OR(W718="SOPORTE_TELEFÓNICO",W718="ENVÍO"),0,IF(Y718="TIPO I",'BASE LIQUIDACION REDEBAN 2025'!$B$10,IF(Y718="TIPO II",'BASE LIQUIDACION REDEBAN 2025'!$B$11,IF(Y718="TIPO III",'BASE LIQUIDACION REDEBAN 2025'!$B$12,'BASE LIQUIDACION REDEBAN 2025'!$B$13))))</f>
        <v>196536.5258152</v>
      </c>
      <c r="AF718" s="86">
        <f t="shared" si="11"/>
        <v>275728.78077800001</v>
      </c>
      <c r="AG718" s="141"/>
      <c r="AH718" s="141"/>
    </row>
    <row r="719" spans="1:34" s="78" customFormat="1" ht="13.15">
      <c r="A719" s="8" t="s">
        <v>90</v>
      </c>
      <c r="B719" s="94" t="str">
        <f>VLOOKUP(A719,'CENTRO DE COSTOS'!A:D,4,FALSE)</f>
        <v>JUAN SEBASTIÁN RÍOS CASTRILLÓN</v>
      </c>
      <c r="C719" s="94" t="str">
        <f>VLOOKUP(A719,'CENTRO DE COSTOS'!A:D,2,FALSE)</f>
        <v>0004-0005</v>
      </c>
      <c r="D719" s="8">
        <v>5001</v>
      </c>
      <c r="E719" s="8">
        <v>2724396</v>
      </c>
      <c r="F719" s="8">
        <v>24266</v>
      </c>
      <c r="G719" s="94" t="s">
        <v>1977</v>
      </c>
      <c r="H719" s="8" t="s">
        <v>249</v>
      </c>
      <c r="I719" s="8" t="s">
        <v>90</v>
      </c>
      <c r="J719" s="8" t="s">
        <v>4371</v>
      </c>
      <c r="K719" s="8" t="s">
        <v>160</v>
      </c>
      <c r="L719" s="8" t="s">
        <v>4372</v>
      </c>
      <c r="M719" s="183">
        <v>45910.732638888891</v>
      </c>
      <c r="N719" s="183">
        <v>45911.5625</v>
      </c>
      <c r="O719" s="94" t="s">
        <v>1324</v>
      </c>
      <c r="P719" s="8" t="s">
        <v>1333</v>
      </c>
      <c r="Q719" s="8" t="s">
        <v>1375</v>
      </c>
      <c r="R719" s="8" t="s">
        <v>1444</v>
      </c>
      <c r="S719" s="94"/>
      <c r="T719" s="90"/>
      <c r="U719" s="8" t="s">
        <v>1328</v>
      </c>
      <c r="V719" s="8" t="s">
        <v>4373</v>
      </c>
      <c r="W719" s="8" t="s">
        <v>165</v>
      </c>
      <c r="X719" s="8" t="s">
        <v>4374</v>
      </c>
      <c r="Y719" s="8" t="s">
        <v>25</v>
      </c>
      <c r="Z719" s="8" t="s">
        <v>177</v>
      </c>
      <c r="AA719" s="8" t="s">
        <v>267</v>
      </c>
      <c r="AB719" s="8">
        <v>1</v>
      </c>
      <c r="AC719" s="8">
        <v>0</v>
      </c>
      <c r="AD719" s="86">
        <f>IF(W719="SOPORTE_TELEFÓNICO",'BASE LIQUIDACION REDEBAN 2025'!$B$19,IF(W719="ENVÍO",'BASE LIQUIDACION REDEBAN 2025'!$C$2,IF(Y719="TIPO I",'BASE LIQUIDACION REDEBAN 2025'!$C$2,IF(Y719="TIPO II",'BASE LIQUIDACION REDEBAN 2025'!$C$3,IF(Y719="TIPO III",'BASE LIQUIDACION REDEBAN 2025'!$C$4,IF(Y719="TIPO IV",'BASE LIQUIDACION REDEBAN 2025'!$C$5,IF(Z719="AEREO",'BASE LIQUIDACION REDEBAN 2025'!$B$6,'BASE LIQUIDACION REDEBAN 2025'!$C$5)))))))</f>
        <v>65960.072302</v>
      </c>
      <c r="AE719" s="86">
        <f>IF(OR(W719="SOPORTE_TELEFÓNICO",W719="ENVÍO"),0,IF(Y719="TIPO I",'BASE LIQUIDACION REDEBAN 2025'!$B$10,IF(Y719="TIPO II",'BASE LIQUIDACION REDEBAN 2025'!$B$11,IF(Y719="TIPO III",'BASE LIQUIDACION REDEBAN 2025'!$B$12,'BASE LIQUIDACION REDEBAN 2025'!$B$13))))</f>
        <v>75096.394270399993</v>
      </c>
      <c r="AF719" s="86">
        <f t="shared" si="11"/>
        <v>65960.072302</v>
      </c>
      <c r="AG719" s="141"/>
      <c r="AH719" s="141"/>
    </row>
    <row r="720" spans="1:34" s="78" customFormat="1" ht="13.15">
      <c r="A720" s="8" t="s">
        <v>90</v>
      </c>
      <c r="B720" s="94" t="str">
        <f>VLOOKUP(A720,'CENTRO DE COSTOS'!A:D,4,FALSE)</f>
        <v>JUAN SEBASTIÁN RÍOS CASTRILLÓN</v>
      </c>
      <c r="C720" s="94" t="str">
        <f>VLOOKUP(A720,'CENTRO DE COSTOS'!A:D,2,FALSE)</f>
        <v>0004-0005</v>
      </c>
      <c r="D720" s="8">
        <v>5001</v>
      </c>
      <c r="E720" s="8">
        <v>2724441</v>
      </c>
      <c r="F720" s="8">
        <v>79920</v>
      </c>
      <c r="G720" s="94" t="s">
        <v>1977</v>
      </c>
      <c r="H720" s="8" t="s">
        <v>249</v>
      </c>
      <c r="I720" s="8" t="s">
        <v>90</v>
      </c>
      <c r="J720" s="8" t="s">
        <v>4375</v>
      </c>
      <c r="K720" s="8" t="s">
        <v>160</v>
      </c>
      <c r="L720" s="8" t="s">
        <v>4376</v>
      </c>
      <c r="M720" s="183">
        <v>45910.711111111108</v>
      </c>
      <c r="N720" s="183">
        <v>45911.465277777781</v>
      </c>
      <c r="O720" s="94" t="s">
        <v>1324</v>
      </c>
      <c r="P720" s="8" t="s">
        <v>1333</v>
      </c>
      <c r="Q720" s="8" t="s">
        <v>1375</v>
      </c>
      <c r="R720" s="8" t="s">
        <v>1444</v>
      </c>
      <c r="S720" s="94"/>
      <c r="T720" s="90"/>
      <c r="U720" s="8" t="s">
        <v>1328</v>
      </c>
      <c r="V720" s="8" t="s">
        <v>4377</v>
      </c>
      <c r="W720" s="8" t="s">
        <v>165</v>
      </c>
      <c r="X720" s="8" t="s">
        <v>4378</v>
      </c>
      <c r="Y720" s="8" t="s">
        <v>25</v>
      </c>
      <c r="Z720" s="8" t="s">
        <v>177</v>
      </c>
      <c r="AA720" s="8" t="s">
        <v>804</v>
      </c>
      <c r="AB720" s="8">
        <v>1</v>
      </c>
      <c r="AC720" s="8">
        <v>0</v>
      </c>
      <c r="AD720" s="86">
        <f>IF(W720="SOPORTE_TELEFÓNICO",'BASE LIQUIDACION REDEBAN 2025'!$B$19,IF(W720="ENVÍO",'BASE LIQUIDACION REDEBAN 2025'!$C$2,IF(Y720="TIPO I",'BASE LIQUIDACION REDEBAN 2025'!$C$2,IF(Y720="TIPO II",'BASE LIQUIDACION REDEBAN 2025'!$C$3,IF(Y720="TIPO III",'BASE LIQUIDACION REDEBAN 2025'!$C$4,IF(Y720="TIPO IV",'BASE LIQUIDACION REDEBAN 2025'!$C$5,IF(Z720="AEREO",'BASE LIQUIDACION REDEBAN 2025'!$B$6,'BASE LIQUIDACION REDEBAN 2025'!$C$5)))))))</f>
        <v>65960.072302</v>
      </c>
      <c r="AE720" s="86">
        <f>IF(OR(W720="SOPORTE_TELEFÓNICO",W720="ENVÍO"),0,IF(Y720="TIPO I",'BASE LIQUIDACION REDEBAN 2025'!$B$10,IF(Y720="TIPO II",'BASE LIQUIDACION REDEBAN 2025'!$B$11,IF(Y720="TIPO III",'BASE LIQUIDACION REDEBAN 2025'!$B$12,'BASE LIQUIDACION REDEBAN 2025'!$B$13))))</f>
        <v>75096.394270399993</v>
      </c>
      <c r="AF720" s="86">
        <f t="shared" si="11"/>
        <v>65960.072302</v>
      </c>
      <c r="AG720" s="141"/>
      <c r="AH720" s="141"/>
    </row>
    <row r="721" spans="1:34" s="78" customFormat="1" ht="13.15">
      <c r="A721" s="8" t="s">
        <v>68</v>
      </c>
      <c r="B721" s="94" t="str">
        <f>VLOOKUP(A721,'CENTRO DE COSTOS'!A:D,4,FALSE)</f>
        <v>WILLIAM ASDRUBAL ROZO ROZO</v>
      </c>
      <c r="C721" s="94" t="str">
        <f>VLOOKUP(A721,'CENTRO DE COSTOS'!A:D,2,FALSE)</f>
        <v>0004-0004</v>
      </c>
      <c r="D721" s="8">
        <v>11001</v>
      </c>
      <c r="E721" s="8">
        <v>2724198</v>
      </c>
      <c r="F721" s="8">
        <v>25653</v>
      </c>
      <c r="G721" s="94" t="s">
        <v>1977</v>
      </c>
      <c r="H721" s="8" t="s">
        <v>417</v>
      </c>
      <c r="I721" s="8" t="s">
        <v>68</v>
      </c>
      <c r="J721" s="8" t="s">
        <v>4379</v>
      </c>
      <c r="K721" s="8" t="s">
        <v>160</v>
      </c>
      <c r="L721" s="8" t="s">
        <v>4380</v>
      </c>
      <c r="M721" s="183">
        <v>45910.699305555558</v>
      </c>
      <c r="N721" s="183">
        <v>45911.56527777778</v>
      </c>
      <c r="O721" s="94" t="s">
        <v>1324</v>
      </c>
      <c r="P721" s="8" t="s">
        <v>1333</v>
      </c>
      <c r="Q721" s="8" t="s">
        <v>1326</v>
      </c>
      <c r="R721" s="8" t="s">
        <v>1470</v>
      </c>
      <c r="S721" s="94"/>
      <c r="T721" s="90"/>
      <c r="U721" s="8" t="s">
        <v>1328</v>
      </c>
      <c r="V721" s="8" t="s">
        <v>4381</v>
      </c>
      <c r="W721" s="8" t="s">
        <v>165</v>
      </c>
      <c r="X721" s="8" t="s">
        <v>4382</v>
      </c>
      <c r="Y721" s="8" t="s">
        <v>25</v>
      </c>
      <c r="Z721" s="8" t="s">
        <v>177</v>
      </c>
      <c r="AA721" s="8" t="s">
        <v>541</v>
      </c>
      <c r="AB721" s="8">
        <v>1</v>
      </c>
      <c r="AC721" s="8">
        <v>0</v>
      </c>
      <c r="AD721" s="86">
        <f>IF(W721="SOPORTE_TELEFÓNICO",'BASE LIQUIDACION REDEBAN 2025'!$B$19,IF(W721="ENVÍO",'BASE LIQUIDACION REDEBAN 2025'!$C$2,IF(Y721="TIPO I",'BASE LIQUIDACION REDEBAN 2025'!$C$2,IF(Y721="TIPO II",'BASE LIQUIDACION REDEBAN 2025'!$C$3,IF(Y721="TIPO III",'BASE LIQUIDACION REDEBAN 2025'!$C$4,IF(Y721="TIPO IV",'BASE LIQUIDACION REDEBAN 2025'!$C$5,IF(Z721="AEREO",'BASE LIQUIDACION REDEBAN 2025'!$B$6,'BASE LIQUIDACION REDEBAN 2025'!$C$5)))))))</f>
        <v>65960.072302</v>
      </c>
      <c r="AE721" s="86">
        <f>IF(OR(W721="SOPORTE_TELEFÓNICO",W721="ENVÍO"),0,IF(Y721="TIPO I",'BASE LIQUIDACION REDEBAN 2025'!$B$10,IF(Y721="TIPO II",'BASE LIQUIDACION REDEBAN 2025'!$B$11,IF(Y721="TIPO III",'BASE LIQUIDACION REDEBAN 2025'!$B$12,'BASE LIQUIDACION REDEBAN 2025'!$B$13))))</f>
        <v>75096.394270399993</v>
      </c>
      <c r="AF721" s="86">
        <f t="shared" si="11"/>
        <v>65960.072302</v>
      </c>
      <c r="AG721" s="141"/>
      <c r="AH721" s="141"/>
    </row>
    <row r="722" spans="1:34" s="78" customFormat="1" ht="13.15">
      <c r="A722" s="8" t="s">
        <v>90</v>
      </c>
      <c r="B722" s="94" t="str">
        <f>VLOOKUP(A722,'CENTRO DE COSTOS'!A:D,4,FALSE)</f>
        <v>JUAN SEBASTIÁN RÍOS CASTRILLÓN</v>
      </c>
      <c r="C722" s="94" t="str">
        <f>VLOOKUP(A722,'CENTRO DE COSTOS'!A:D,2,FALSE)</f>
        <v>0004-0005</v>
      </c>
      <c r="D722" s="8">
        <v>5001</v>
      </c>
      <c r="E722" s="8">
        <v>2724000</v>
      </c>
      <c r="F722" s="8">
        <v>69251</v>
      </c>
      <c r="G722" s="94" t="s">
        <v>1977</v>
      </c>
      <c r="H722" s="8" t="s">
        <v>249</v>
      </c>
      <c r="I722" s="8" t="s">
        <v>90</v>
      </c>
      <c r="J722" s="8" t="s">
        <v>4383</v>
      </c>
      <c r="K722" s="8" t="s">
        <v>160</v>
      </c>
      <c r="L722" s="8" t="s">
        <v>4384</v>
      </c>
      <c r="M722" s="183">
        <v>45910.674305555563</v>
      </c>
      <c r="N722" s="183">
        <v>45911.489583333343</v>
      </c>
      <c r="O722" s="94" t="s">
        <v>1324</v>
      </c>
      <c r="P722" s="8" t="s">
        <v>1333</v>
      </c>
      <c r="Q722" s="8" t="s">
        <v>1326</v>
      </c>
      <c r="R722" s="8" t="s">
        <v>1341</v>
      </c>
      <c r="S722" s="94"/>
      <c r="T722" s="90"/>
      <c r="U722" s="8" t="s">
        <v>1328</v>
      </c>
      <c r="V722" s="8" t="s">
        <v>4385</v>
      </c>
      <c r="W722" s="8" t="s">
        <v>165</v>
      </c>
      <c r="X722" s="8" t="s">
        <v>4386</v>
      </c>
      <c r="Y722" s="8" t="s">
        <v>25</v>
      </c>
      <c r="Z722" s="8" t="s">
        <v>177</v>
      </c>
      <c r="AA722" s="8" t="s">
        <v>1760</v>
      </c>
      <c r="AB722" s="8">
        <v>1</v>
      </c>
      <c r="AC722" s="8">
        <v>0</v>
      </c>
      <c r="AD722" s="86">
        <f>IF(W722="SOPORTE_TELEFÓNICO",'BASE LIQUIDACION REDEBAN 2025'!$B$19,IF(W722="ENVÍO",'BASE LIQUIDACION REDEBAN 2025'!$C$2,IF(Y722="TIPO I",'BASE LIQUIDACION REDEBAN 2025'!$C$2,IF(Y722="TIPO II",'BASE LIQUIDACION REDEBAN 2025'!$C$3,IF(Y722="TIPO III",'BASE LIQUIDACION REDEBAN 2025'!$C$4,IF(Y722="TIPO IV",'BASE LIQUIDACION REDEBAN 2025'!$C$5,IF(Z722="AEREO",'BASE LIQUIDACION REDEBAN 2025'!$B$6,'BASE LIQUIDACION REDEBAN 2025'!$C$5)))))))</f>
        <v>65960.072302</v>
      </c>
      <c r="AE722" s="86">
        <f>IF(OR(W722="SOPORTE_TELEFÓNICO",W722="ENVÍO"),0,IF(Y722="TIPO I",'BASE LIQUIDACION REDEBAN 2025'!$B$10,IF(Y722="TIPO II",'BASE LIQUIDACION REDEBAN 2025'!$B$11,IF(Y722="TIPO III",'BASE LIQUIDACION REDEBAN 2025'!$B$12,'BASE LIQUIDACION REDEBAN 2025'!$B$13))))</f>
        <v>75096.394270399993</v>
      </c>
      <c r="AF722" s="86">
        <f t="shared" si="11"/>
        <v>65960.072302</v>
      </c>
      <c r="AG722" s="141"/>
      <c r="AH722" s="141"/>
    </row>
    <row r="723" spans="1:34" s="78" customFormat="1" ht="13.15">
      <c r="A723" s="8" t="s">
        <v>68</v>
      </c>
      <c r="B723" s="94" t="str">
        <f>VLOOKUP(A723,'CENTRO DE COSTOS'!A:D,4,FALSE)</f>
        <v>WILLIAM ASDRUBAL ROZO ROZO</v>
      </c>
      <c r="C723" s="94" t="str">
        <f>VLOOKUP(A723,'CENTRO DE COSTOS'!A:D,2,FALSE)</f>
        <v>0004-0004</v>
      </c>
      <c r="D723" s="8">
        <v>11001</v>
      </c>
      <c r="E723" s="8">
        <v>2723759</v>
      </c>
      <c r="F723" s="8">
        <v>77391</v>
      </c>
      <c r="G723" s="94" t="s">
        <v>1977</v>
      </c>
      <c r="H723" s="8" t="s">
        <v>417</v>
      </c>
      <c r="I723" s="8" t="s">
        <v>68</v>
      </c>
      <c r="J723" s="8" t="s">
        <v>4387</v>
      </c>
      <c r="K723" s="8" t="s">
        <v>160</v>
      </c>
      <c r="L723" s="8" t="s">
        <v>4388</v>
      </c>
      <c r="M723" s="183">
        <v>45910.665277777778</v>
      </c>
      <c r="N723" s="183">
        <v>45911.55972222222</v>
      </c>
      <c r="O723" s="94" t="s">
        <v>1324</v>
      </c>
      <c r="P723" s="8" t="s">
        <v>1333</v>
      </c>
      <c r="Q723" s="8" t="s">
        <v>1512</v>
      </c>
      <c r="R723" s="8" t="s">
        <v>1512</v>
      </c>
      <c r="S723" s="94"/>
      <c r="T723" s="90"/>
      <c r="U723" s="8" t="s">
        <v>1328</v>
      </c>
      <c r="V723" s="8" t="s">
        <v>4389</v>
      </c>
      <c r="W723" s="8" t="s">
        <v>165</v>
      </c>
      <c r="X723" s="8" t="s">
        <v>4390</v>
      </c>
      <c r="Y723" s="8" t="s">
        <v>25</v>
      </c>
      <c r="Z723" s="8" t="s">
        <v>177</v>
      </c>
      <c r="AA723" s="8" t="s">
        <v>1877</v>
      </c>
      <c r="AB723" s="8">
        <v>1</v>
      </c>
      <c r="AC723" s="8">
        <v>0</v>
      </c>
      <c r="AD723" s="86">
        <f>IF(W723="SOPORTE_TELEFÓNICO",'BASE LIQUIDACION REDEBAN 2025'!$B$19,IF(W723="ENVÍO",'BASE LIQUIDACION REDEBAN 2025'!$C$2,IF(Y723="TIPO I",'BASE LIQUIDACION REDEBAN 2025'!$C$2,IF(Y723="TIPO II",'BASE LIQUIDACION REDEBAN 2025'!$C$3,IF(Y723="TIPO III",'BASE LIQUIDACION REDEBAN 2025'!$C$4,IF(Y723="TIPO IV",'BASE LIQUIDACION REDEBAN 2025'!$C$5,IF(Z723="AEREO",'BASE LIQUIDACION REDEBAN 2025'!$B$6,'BASE LIQUIDACION REDEBAN 2025'!$C$5)))))))</f>
        <v>65960.072302</v>
      </c>
      <c r="AE723" s="86">
        <f>IF(OR(W723="SOPORTE_TELEFÓNICO",W723="ENVÍO"),0,IF(Y723="TIPO I",'BASE LIQUIDACION REDEBAN 2025'!$B$10,IF(Y723="TIPO II",'BASE LIQUIDACION REDEBAN 2025'!$B$11,IF(Y723="TIPO III",'BASE LIQUIDACION REDEBAN 2025'!$B$12,'BASE LIQUIDACION REDEBAN 2025'!$B$13))))</f>
        <v>75096.394270399993</v>
      </c>
      <c r="AF723" s="86">
        <f t="shared" si="11"/>
        <v>65960.072302</v>
      </c>
      <c r="AG723" s="141"/>
      <c r="AH723" s="141"/>
    </row>
    <row r="724" spans="1:34" s="78" customFormat="1" ht="13.15">
      <c r="A724" s="8" t="s">
        <v>68</v>
      </c>
      <c r="B724" s="94" t="str">
        <f>VLOOKUP(A724,'CENTRO DE COSTOS'!A:D,4,FALSE)</f>
        <v>WILLIAM ASDRUBAL ROZO ROZO</v>
      </c>
      <c r="C724" s="94" t="str">
        <f>VLOOKUP(A724,'CENTRO DE COSTOS'!A:D,2,FALSE)</f>
        <v>0004-0004</v>
      </c>
      <c r="D724" s="8">
        <v>11001</v>
      </c>
      <c r="E724" s="8">
        <v>2723474</v>
      </c>
      <c r="F724" s="8">
        <v>62051</v>
      </c>
      <c r="G724" s="94" t="s">
        <v>1977</v>
      </c>
      <c r="H724" s="8" t="s">
        <v>417</v>
      </c>
      <c r="I724" s="8" t="s">
        <v>68</v>
      </c>
      <c r="J724" s="8" t="s">
        <v>4391</v>
      </c>
      <c r="K724" s="8" t="s">
        <v>160</v>
      </c>
      <c r="L724" s="8" t="s">
        <v>4392</v>
      </c>
      <c r="M724" s="183">
        <v>45910.640277777777</v>
      </c>
      <c r="N724" s="183">
        <v>45911.487500000003</v>
      </c>
      <c r="O724" s="94" t="s">
        <v>1324</v>
      </c>
      <c r="P724" s="8" t="s">
        <v>1325</v>
      </c>
      <c r="Q724" s="8" t="s">
        <v>1326</v>
      </c>
      <c r="R724" s="8" t="s">
        <v>2241</v>
      </c>
      <c r="S724" s="94"/>
      <c r="T724" s="90"/>
      <c r="U724" s="8" t="s">
        <v>1328</v>
      </c>
      <c r="V724" s="8" t="s">
        <v>4393</v>
      </c>
      <c r="W724" s="8" t="s">
        <v>165</v>
      </c>
      <c r="X724" s="8" t="s">
        <v>4394</v>
      </c>
      <c r="Y724" s="8" t="s">
        <v>25</v>
      </c>
      <c r="Z724" s="8" t="s">
        <v>177</v>
      </c>
      <c r="AA724" s="8" t="s">
        <v>546</v>
      </c>
      <c r="AB724" s="8">
        <v>1</v>
      </c>
      <c r="AC724" s="8">
        <v>0</v>
      </c>
      <c r="AD724" s="86">
        <f>IF(W724="SOPORTE_TELEFÓNICO",'BASE LIQUIDACION REDEBAN 2025'!$B$19,IF(W724="ENVÍO",'BASE LIQUIDACION REDEBAN 2025'!$C$2,IF(Y724="TIPO I",'BASE LIQUIDACION REDEBAN 2025'!$C$2,IF(Y724="TIPO II",'BASE LIQUIDACION REDEBAN 2025'!$C$3,IF(Y724="TIPO III",'BASE LIQUIDACION REDEBAN 2025'!$C$4,IF(Y724="TIPO IV",'BASE LIQUIDACION REDEBAN 2025'!$C$5,IF(Z724="AEREO",'BASE LIQUIDACION REDEBAN 2025'!$B$6,'BASE LIQUIDACION REDEBAN 2025'!$C$5)))))))</f>
        <v>65960.072302</v>
      </c>
      <c r="AE724" s="86">
        <f>IF(OR(W724="SOPORTE_TELEFÓNICO",W724="ENVÍO"),0,IF(Y724="TIPO I",'BASE LIQUIDACION REDEBAN 2025'!$B$10,IF(Y724="TIPO II",'BASE LIQUIDACION REDEBAN 2025'!$B$11,IF(Y724="TIPO III",'BASE LIQUIDACION REDEBAN 2025'!$B$12,'BASE LIQUIDACION REDEBAN 2025'!$B$13))))</f>
        <v>75096.394270399993</v>
      </c>
      <c r="AF724" s="86">
        <f t="shared" si="11"/>
        <v>65960.072302</v>
      </c>
      <c r="AG724" s="141"/>
      <c r="AH724" s="141"/>
    </row>
    <row r="725" spans="1:34" s="78" customFormat="1" ht="13.15">
      <c r="A725" s="8" t="s">
        <v>94</v>
      </c>
      <c r="B725" s="94" t="str">
        <f>VLOOKUP(A725,'CENTRO DE COSTOS'!A:D,4,FALSE)</f>
        <v>DIEGO FERNANDO HENAO CARDONA</v>
      </c>
      <c r="C725" s="94" t="str">
        <f>VLOOKUP(A725,'CENTRO DE COSTOS'!A:D,2,FALSE)</f>
        <v>0004-0002</v>
      </c>
      <c r="D725" s="8">
        <v>76147</v>
      </c>
      <c r="E725" s="8">
        <v>2723379</v>
      </c>
      <c r="F725" s="8">
        <v>67249</v>
      </c>
      <c r="G725" s="94" t="s">
        <v>1977</v>
      </c>
      <c r="H725" s="8" t="s">
        <v>232</v>
      </c>
      <c r="I725" s="8" t="s">
        <v>1202</v>
      </c>
      <c r="J725" s="8" t="s">
        <v>4395</v>
      </c>
      <c r="K725" s="8" t="s">
        <v>160</v>
      </c>
      <c r="L725" s="8" t="s">
        <v>4396</v>
      </c>
      <c r="M725" s="183">
        <v>45910.638194444437</v>
      </c>
      <c r="N725" s="183">
        <v>45911.484722222223</v>
      </c>
      <c r="O725" s="94" t="s">
        <v>1324</v>
      </c>
      <c r="P725" s="8" t="s">
        <v>1333</v>
      </c>
      <c r="Q725" s="8" t="s">
        <v>1375</v>
      </c>
      <c r="R725" s="8" t="s">
        <v>1376</v>
      </c>
      <c r="S725" s="94"/>
      <c r="T725" s="90"/>
      <c r="U725" s="8" t="s">
        <v>1328</v>
      </c>
      <c r="V725" s="8" t="s">
        <v>4397</v>
      </c>
      <c r="W725" s="8" t="s">
        <v>165</v>
      </c>
      <c r="X725" s="8" t="s">
        <v>4398</v>
      </c>
      <c r="Y725" s="8" t="s">
        <v>25</v>
      </c>
      <c r="Z725" s="8" t="s">
        <v>177</v>
      </c>
      <c r="AA725" s="8" t="s">
        <v>191</v>
      </c>
      <c r="AB725" s="8">
        <v>1</v>
      </c>
      <c r="AC725" s="8">
        <v>0</v>
      </c>
      <c r="AD725" s="86">
        <f>IF(W725="SOPORTE_TELEFÓNICO",'BASE LIQUIDACION REDEBAN 2025'!$B$19,IF(W725="ENVÍO",'BASE LIQUIDACION REDEBAN 2025'!$C$2,IF(Y725="TIPO I",'BASE LIQUIDACION REDEBAN 2025'!$C$2,IF(Y725="TIPO II",'BASE LIQUIDACION REDEBAN 2025'!$C$3,IF(Y725="TIPO III",'BASE LIQUIDACION REDEBAN 2025'!$C$4,IF(Y725="TIPO IV",'BASE LIQUIDACION REDEBAN 2025'!$C$5,IF(Z725="AEREO",'BASE LIQUIDACION REDEBAN 2025'!$B$6,'BASE LIQUIDACION REDEBAN 2025'!$C$5)))))))</f>
        <v>65960.072302</v>
      </c>
      <c r="AE725" s="86">
        <f>IF(OR(W725="SOPORTE_TELEFÓNICO",W725="ENVÍO"),0,IF(Y725="TIPO I",'BASE LIQUIDACION REDEBAN 2025'!$B$10,IF(Y725="TIPO II",'BASE LIQUIDACION REDEBAN 2025'!$B$11,IF(Y725="TIPO III",'BASE LIQUIDACION REDEBAN 2025'!$B$12,'BASE LIQUIDACION REDEBAN 2025'!$B$13))))</f>
        <v>75096.394270399993</v>
      </c>
      <c r="AF725" s="86">
        <f t="shared" si="11"/>
        <v>65960.072302</v>
      </c>
      <c r="AG725" s="141"/>
      <c r="AH725" s="141"/>
    </row>
    <row r="726" spans="1:34" s="78" customFormat="1" ht="13.15">
      <c r="A726" s="8" t="s">
        <v>86</v>
      </c>
      <c r="B726" s="94" t="str">
        <f>VLOOKUP(A726,'CENTRO DE COSTOS'!A:D,4,FALSE)</f>
        <v>KEVIN ALEXIS CORZO BUSTOS</v>
      </c>
      <c r="C726" s="94" t="str">
        <f>VLOOKUP(A726,'CENTRO DE COSTOS'!A:D,2,FALSE)</f>
        <v>0004-0007</v>
      </c>
      <c r="D726" s="8">
        <v>73585</v>
      </c>
      <c r="E726" s="8">
        <v>2723197</v>
      </c>
      <c r="F726" s="8">
        <v>79783</v>
      </c>
      <c r="G726" s="94" t="s">
        <v>1977</v>
      </c>
      <c r="H726" s="8" t="s">
        <v>494</v>
      </c>
      <c r="I726" s="8" t="s">
        <v>2890</v>
      </c>
      <c r="J726" s="8" t="s">
        <v>4399</v>
      </c>
      <c r="K726" s="8" t="s">
        <v>160</v>
      </c>
      <c r="L726" s="8" t="s">
        <v>4400</v>
      </c>
      <c r="M726" s="183">
        <v>45910.621527777781</v>
      </c>
      <c r="N726" s="183">
        <v>45911.659722222219</v>
      </c>
      <c r="O726" s="94" t="s">
        <v>1324</v>
      </c>
      <c r="P726" s="8" t="s">
        <v>1333</v>
      </c>
      <c r="Q726" s="8" t="s">
        <v>1326</v>
      </c>
      <c r="R726" s="8" t="s">
        <v>1341</v>
      </c>
      <c r="S726" s="94"/>
      <c r="T726" s="90"/>
      <c r="U726" s="8" t="s">
        <v>1328</v>
      </c>
      <c r="V726" s="8" t="s">
        <v>4401</v>
      </c>
      <c r="W726" s="8" t="s">
        <v>165</v>
      </c>
      <c r="X726" s="8" t="s">
        <v>4402</v>
      </c>
      <c r="Y726" s="8" t="s">
        <v>28</v>
      </c>
      <c r="Z726" s="8" t="s">
        <v>177</v>
      </c>
      <c r="AA726" s="8" t="s">
        <v>1663</v>
      </c>
      <c r="AB726" s="8">
        <v>1</v>
      </c>
      <c r="AC726" s="8">
        <v>0</v>
      </c>
      <c r="AD726" s="86">
        <f>IF(W726="SOPORTE_TELEFÓNICO",'BASE LIQUIDACION REDEBAN 2025'!$B$19,IF(W726="ENVÍO",'BASE LIQUIDACION REDEBAN 2025'!$C$2,IF(Y726="TIPO I",'BASE LIQUIDACION REDEBAN 2025'!$C$2,IF(Y726="TIPO II",'BASE LIQUIDACION REDEBAN 2025'!$C$3,IF(Y726="TIPO III",'BASE LIQUIDACION REDEBAN 2025'!$C$4,IF(Y726="TIPO IV",'BASE LIQUIDACION REDEBAN 2025'!$C$5,IF(Z726="AEREO",'BASE LIQUIDACION REDEBAN 2025'!$B$6,'BASE LIQUIDACION REDEBAN 2025'!$C$5)))))))</f>
        <v>144967.87232000002</v>
      </c>
      <c r="AE726" s="86">
        <f>IF(OR(W726="SOPORTE_TELEFÓNICO",W726="ENVÍO"),0,IF(Y726="TIPO I",'BASE LIQUIDACION REDEBAN 2025'!$B$10,IF(Y726="TIPO II",'BASE LIQUIDACION REDEBAN 2025'!$B$11,IF(Y726="TIPO III",'BASE LIQUIDACION REDEBAN 2025'!$B$12,'BASE LIQUIDACION REDEBAN 2025'!$B$13))))</f>
        <v>140395.6348884</v>
      </c>
      <c r="AF726" s="86">
        <f t="shared" si="11"/>
        <v>144967.87232000002</v>
      </c>
      <c r="AG726" s="141"/>
      <c r="AH726" s="141"/>
    </row>
    <row r="727" spans="1:34" s="78" customFormat="1" ht="13.15">
      <c r="A727" s="8" t="s">
        <v>68</v>
      </c>
      <c r="B727" s="94" t="str">
        <f>VLOOKUP(A727,'CENTRO DE COSTOS'!A:D,4,FALSE)</f>
        <v>WILLIAM ASDRUBAL ROZO ROZO</v>
      </c>
      <c r="C727" s="94" t="str">
        <f>VLOOKUP(A727,'CENTRO DE COSTOS'!A:D,2,FALSE)</f>
        <v>0004-0004</v>
      </c>
      <c r="D727" s="8">
        <v>11001</v>
      </c>
      <c r="E727" s="8">
        <v>2723147</v>
      </c>
      <c r="F727" s="8">
        <v>25652</v>
      </c>
      <c r="G727" s="94" t="s">
        <v>1977</v>
      </c>
      <c r="H727" s="8" t="s">
        <v>417</v>
      </c>
      <c r="I727" s="8" t="s">
        <v>68</v>
      </c>
      <c r="J727" s="8" t="s">
        <v>4403</v>
      </c>
      <c r="K727" s="8" t="s">
        <v>160</v>
      </c>
      <c r="L727" s="8" t="s">
        <v>4404</v>
      </c>
      <c r="M727" s="183">
        <v>45910.615972222222</v>
      </c>
      <c r="N727" s="183">
        <v>45911.552777777782</v>
      </c>
      <c r="O727" s="94" t="s">
        <v>1324</v>
      </c>
      <c r="P727" s="8" t="s">
        <v>1333</v>
      </c>
      <c r="Q727" s="8" t="s">
        <v>1326</v>
      </c>
      <c r="R727" s="8" t="s">
        <v>1470</v>
      </c>
      <c r="S727" s="94"/>
      <c r="T727" s="90"/>
      <c r="U727" s="8" t="s">
        <v>1328</v>
      </c>
      <c r="V727" s="8" t="s">
        <v>4405</v>
      </c>
      <c r="W727" s="8" t="s">
        <v>165</v>
      </c>
      <c r="X727" s="8" t="s">
        <v>4406</v>
      </c>
      <c r="Y727" s="8" t="s">
        <v>25</v>
      </c>
      <c r="Z727" s="8" t="s">
        <v>177</v>
      </c>
      <c r="AA727" s="8" t="s">
        <v>1877</v>
      </c>
      <c r="AB727" s="8">
        <v>1</v>
      </c>
      <c r="AC727" s="8">
        <v>0</v>
      </c>
      <c r="AD727" s="86">
        <f>IF(W727="SOPORTE_TELEFÓNICO",'BASE LIQUIDACION REDEBAN 2025'!$B$19,IF(W727="ENVÍO",'BASE LIQUIDACION REDEBAN 2025'!$C$2,IF(Y727="TIPO I",'BASE LIQUIDACION REDEBAN 2025'!$C$2,IF(Y727="TIPO II",'BASE LIQUIDACION REDEBAN 2025'!$C$3,IF(Y727="TIPO III",'BASE LIQUIDACION REDEBAN 2025'!$C$4,IF(Y727="TIPO IV",'BASE LIQUIDACION REDEBAN 2025'!$C$5,IF(Z727="AEREO",'BASE LIQUIDACION REDEBAN 2025'!$B$6,'BASE LIQUIDACION REDEBAN 2025'!$C$5)))))))</f>
        <v>65960.072302</v>
      </c>
      <c r="AE727" s="86">
        <f>IF(OR(W727="SOPORTE_TELEFÓNICO",W727="ENVÍO"),0,IF(Y727="TIPO I",'BASE LIQUIDACION REDEBAN 2025'!$B$10,IF(Y727="TIPO II",'BASE LIQUIDACION REDEBAN 2025'!$B$11,IF(Y727="TIPO III",'BASE LIQUIDACION REDEBAN 2025'!$B$12,'BASE LIQUIDACION REDEBAN 2025'!$B$13))))</f>
        <v>75096.394270399993</v>
      </c>
      <c r="AF727" s="86">
        <f t="shared" si="11"/>
        <v>65960.072302</v>
      </c>
      <c r="AG727" s="141"/>
      <c r="AH727" s="141"/>
    </row>
    <row r="728" spans="1:34" s="78" customFormat="1" ht="13.15">
      <c r="A728" s="8" t="s">
        <v>72</v>
      </c>
      <c r="B728" s="94" t="str">
        <f>VLOOKUP(A728,'CENTRO DE COSTOS'!A:D,4,FALSE)</f>
        <v>MIGUEL JULIÁN HERNÁNDEZ GUARÍN</v>
      </c>
      <c r="C728" s="94" t="str">
        <f>VLOOKUP(A728,'CENTRO DE COSTOS'!A:D,2,FALSE)</f>
        <v>0004-0008</v>
      </c>
      <c r="D728" s="8">
        <v>68276</v>
      </c>
      <c r="E728" s="8">
        <v>2723209</v>
      </c>
      <c r="F728" s="8">
        <v>61165</v>
      </c>
      <c r="G728" s="94" t="s">
        <v>1977</v>
      </c>
      <c r="H728" s="8" t="s">
        <v>224</v>
      </c>
      <c r="I728" s="8" t="s">
        <v>2314</v>
      </c>
      <c r="J728" s="8" t="s">
        <v>4407</v>
      </c>
      <c r="K728" s="8" t="s">
        <v>160</v>
      </c>
      <c r="L728" s="8" t="s">
        <v>4408</v>
      </c>
      <c r="M728" s="183">
        <v>45910.611805555563</v>
      </c>
      <c r="N728" s="183">
        <v>45911.497916666667</v>
      </c>
      <c r="O728" s="94" t="s">
        <v>1324</v>
      </c>
      <c r="P728" s="8" t="s">
        <v>1325</v>
      </c>
      <c r="Q728" s="8" t="s">
        <v>1326</v>
      </c>
      <c r="R728" s="8" t="s">
        <v>1327</v>
      </c>
      <c r="S728" s="94"/>
      <c r="T728" s="90"/>
      <c r="U728" s="8" t="s">
        <v>1328</v>
      </c>
      <c r="V728" s="8" t="s">
        <v>4409</v>
      </c>
      <c r="W728" s="8" t="s">
        <v>165</v>
      </c>
      <c r="X728" s="8" t="s">
        <v>4410</v>
      </c>
      <c r="Y728" s="8" t="s">
        <v>25</v>
      </c>
      <c r="Z728" s="8" t="s">
        <v>177</v>
      </c>
      <c r="AA728" s="8" t="s">
        <v>480</v>
      </c>
      <c r="AB728" s="8">
        <v>1</v>
      </c>
      <c r="AC728" s="8">
        <v>0</v>
      </c>
      <c r="AD728" s="86">
        <f>IF(W728="SOPORTE_TELEFÓNICO",'BASE LIQUIDACION REDEBAN 2025'!$B$19,IF(W728="ENVÍO",'BASE LIQUIDACION REDEBAN 2025'!$C$2,IF(Y728="TIPO I",'BASE LIQUIDACION REDEBAN 2025'!$C$2,IF(Y728="TIPO II",'BASE LIQUIDACION REDEBAN 2025'!$C$3,IF(Y728="TIPO III",'BASE LIQUIDACION REDEBAN 2025'!$C$4,IF(Y728="TIPO IV",'BASE LIQUIDACION REDEBAN 2025'!$C$5,IF(Z728="AEREO",'BASE LIQUIDACION REDEBAN 2025'!$B$6,'BASE LIQUIDACION REDEBAN 2025'!$C$5)))))))</f>
        <v>65960.072302</v>
      </c>
      <c r="AE728" s="86">
        <f>IF(OR(W728="SOPORTE_TELEFÓNICO",W728="ENVÍO"),0,IF(Y728="TIPO I",'BASE LIQUIDACION REDEBAN 2025'!$B$10,IF(Y728="TIPO II",'BASE LIQUIDACION REDEBAN 2025'!$B$11,IF(Y728="TIPO III",'BASE LIQUIDACION REDEBAN 2025'!$B$12,'BASE LIQUIDACION REDEBAN 2025'!$B$13))))</f>
        <v>75096.394270399993</v>
      </c>
      <c r="AF728" s="86">
        <f t="shared" si="11"/>
        <v>65960.072302</v>
      </c>
      <c r="AG728" s="141"/>
      <c r="AH728" s="141"/>
    </row>
    <row r="729" spans="1:34" s="78" customFormat="1" ht="13.15">
      <c r="A729" s="8" t="s">
        <v>68</v>
      </c>
      <c r="B729" s="94" t="str">
        <f>VLOOKUP(A729,'CENTRO DE COSTOS'!A:D,4,FALSE)</f>
        <v>WILLIAM ASDRUBAL ROZO ROZO</v>
      </c>
      <c r="C729" s="94" t="str">
        <f>VLOOKUP(A729,'CENTRO DE COSTOS'!A:D,2,FALSE)</f>
        <v>0004-0004</v>
      </c>
      <c r="D729" s="8">
        <v>11001</v>
      </c>
      <c r="E729" s="8">
        <v>2722552</v>
      </c>
      <c r="F729" s="8">
        <v>22814</v>
      </c>
      <c r="G729" s="94" t="s">
        <v>1977</v>
      </c>
      <c r="H729" s="8" t="s">
        <v>417</v>
      </c>
      <c r="I729" s="8" t="s">
        <v>68</v>
      </c>
      <c r="J729" s="8" t="s">
        <v>4411</v>
      </c>
      <c r="K729" s="8" t="s">
        <v>160</v>
      </c>
      <c r="L729" s="8" t="s">
        <v>4412</v>
      </c>
      <c r="M729" s="183">
        <v>45910.568055555559</v>
      </c>
      <c r="N729" s="183">
        <v>45911.434027777781</v>
      </c>
      <c r="O729" s="94" t="s">
        <v>1324</v>
      </c>
      <c r="P729" s="8" t="s">
        <v>1325</v>
      </c>
      <c r="Q729" s="8" t="s">
        <v>1464</v>
      </c>
      <c r="R729" s="8" t="s">
        <v>1465</v>
      </c>
      <c r="S729" s="94"/>
      <c r="T729" s="90"/>
      <c r="U729" s="8" t="s">
        <v>1328</v>
      </c>
      <c r="V729" s="8" t="s">
        <v>4413</v>
      </c>
      <c r="W729" s="8" t="s">
        <v>165</v>
      </c>
      <c r="X729" s="8" t="s">
        <v>4414</v>
      </c>
      <c r="Y729" s="8" t="s">
        <v>25</v>
      </c>
      <c r="Z729" s="8" t="s">
        <v>177</v>
      </c>
      <c r="AA729" s="8" t="s">
        <v>1877</v>
      </c>
      <c r="AB729" s="8">
        <v>1</v>
      </c>
      <c r="AC729" s="8">
        <v>0</v>
      </c>
      <c r="AD729" s="86">
        <f>IF(W729="SOPORTE_TELEFÓNICO",'BASE LIQUIDACION REDEBAN 2025'!$B$19,IF(W729="ENVÍO",'BASE LIQUIDACION REDEBAN 2025'!$C$2,IF(Y729="TIPO I",'BASE LIQUIDACION REDEBAN 2025'!$C$2,IF(Y729="TIPO II",'BASE LIQUIDACION REDEBAN 2025'!$C$3,IF(Y729="TIPO III",'BASE LIQUIDACION REDEBAN 2025'!$C$4,IF(Y729="TIPO IV",'BASE LIQUIDACION REDEBAN 2025'!$C$5,IF(Z729="AEREO",'BASE LIQUIDACION REDEBAN 2025'!$B$6,'BASE LIQUIDACION REDEBAN 2025'!$C$5)))))))</f>
        <v>65960.072302</v>
      </c>
      <c r="AE729" s="86">
        <f>IF(OR(W729="SOPORTE_TELEFÓNICO",W729="ENVÍO"),0,IF(Y729="TIPO I",'BASE LIQUIDACION REDEBAN 2025'!$B$10,IF(Y729="TIPO II",'BASE LIQUIDACION REDEBAN 2025'!$B$11,IF(Y729="TIPO III",'BASE LIQUIDACION REDEBAN 2025'!$B$12,'BASE LIQUIDACION REDEBAN 2025'!$B$13))))</f>
        <v>75096.394270399993</v>
      </c>
      <c r="AF729" s="86">
        <f t="shared" si="11"/>
        <v>65960.072302</v>
      </c>
      <c r="AG729" s="141"/>
      <c r="AH729" s="141"/>
    </row>
    <row r="730" spans="1:34" s="78" customFormat="1" ht="13.15">
      <c r="A730" s="8" t="s">
        <v>60</v>
      </c>
      <c r="B730" s="94" t="str">
        <f>VLOOKUP(A730,'CENTRO DE COSTOS'!A:D,4,FALSE)</f>
        <v>JUAN SEBASTIÁN RÍOS CASTRILLÓN</v>
      </c>
      <c r="C730" s="94" t="str">
        <f>VLOOKUP(A730,'CENTRO DE COSTOS'!A:D,2,FALSE)</f>
        <v>0004-0005</v>
      </c>
      <c r="D730" s="8">
        <v>5045</v>
      </c>
      <c r="E730" s="8">
        <v>2722306</v>
      </c>
      <c r="F730" s="8">
        <v>56081</v>
      </c>
      <c r="G730" s="94" t="s">
        <v>1977</v>
      </c>
      <c r="H730" s="8" t="s">
        <v>249</v>
      </c>
      <c r="I730" s="8" t="s">
        <v>60</v>
      </c>
      <c r="J730" s="8" t="s">
        <v>2539</v>
      </c>
      <c r="K730" s="8" t="s">
        <v>160</v>
      </c>
      <c r="L730" s="8" t="s">
        <v>4415</v>
      </c>
      <c r="M730" s="183">
        <v>45910.506249999999</v>
      </c>
      <c r="N730" s="183">
        <v>45910.675694444442</v>
      </c>
      <c r="O730" s="94" t="s">
        <v>1324</v>
      </c>
      <c r="P730" s="8" t="s">
        <v>1333</v>
      </c>
      <c r="Q730" s="8" t="s">
        <v>1407</v>
      </c>
      <c r="R730" s="8" t="s">
        <v>1341</v>
      </c>
      <c r="S730" s="94"/>
      <c r="T730" s="90"/>
      <c r="U730" s="8" t="s">
        <v>1328</v>
      </c>
      <c r="V730" s="8" t="s">
        <v>4416</v>
      </c>
      <c r="W730" s="8" t="s">
        <v>165</v>
      </c>
      <c r="X730" s="8" t="s">
        <v>4417</v>
      </c>
      <c r="Y730" s="8" t="s">
        <v>25</v>
      </c>
      <c r="Z730" s="8" t="s">
        <v>177</v>
      </c>
      <c r="AA730" s="8" t="s">
        <v>648</v>
      </c>
      <c r="AB730" s="8">
        <v>1</v>
      </c>
      <c r="AC730" s="8">
        <v>0</v>
      </c>
      <c r="AD730" s="86">
        <f>IF(W730="SOPORTE_TELEFÓNICO",'BASE LIQUIDACION REDEBAN 2025'!$B$19,IF(W730="ENVÍO",'BASE LIQUIDACION REDEBAN 2025'!$C$2,IF(Y730="TIPO I",'BASE LIQUIDACION REDEBAN 2025'!$C$2,IF(Y730="TIPO II",'BASE LIQUIDACION REDEBAN 2025'!$C$3,IF(Y730="TIPO III",'BASE LIQUIDACION REDEBAN 2025'!$C$4,IF(Y730="TIPO IV",'BASE LIQUIDACION REDEBAN 2025'!$C$5,IF(Z730="AEREO",'BASE LIQUIDACION REDEBAN 2025'!$B$6,'BASE LIQUIDACION REDEBAN 2025'!$C$5)))))))</f>
        <v>65960.072302</v>
      </c>
      <c r="AE730" s="86">
        <f>IF(OR(W730="SOPORTE_TELEFÓNICO",W730="ENVÍO"),0,IF(Y730="TIPO I",'BASE LIQUIDACION REDEBAN 2025'!$B$10,IF(Y730="TIPO II",'BASE LIQUIDACION REDEBAN 2025'!$B$11,IF(Y730="TIPO III",'BASE LIQUIDACION REDEBAN 2025'!$B$12,'BASE LIQUIDACION REDEBAN 2025'!$B$13))))</f>
        <v>75096.394270399993</v>
      </c>
      <c r="AF730" s="86">
        <f t="shared" si="11"/>
        <v>65960.072302</v>
      </c>
      <c r="AG730" s="141"/>
      <c r="AH730" s="141"/>
    </row>
    <row r="731" spans="1:34" s="78" customFormat="1" ht="13.15">
      <c r="A731" s="8" t="s">
        <v>68</v>
      </c>
      <c r="B731" s="94" t="str">
        <f>VLOOKUP(A731,'CENTRO DE COSTOS'!A:D,4,FALSE)</f>
        <v>WILLIAM ASDRUBAL ROZO ROZO</v>
      </c>
      <c r="C731" s="94" t="str">
        <f>VLOOKUP(A731,'CENTRO DE COSTOS'!A:D,2,FALSE)</f>
        <v>0004-0004</v>
      </c>
      <c r="D731" s="8">
        <v>11001</v>
      </c>
      <c r="E731" s="8">
        <v>2722116</v>
      </c>
      <c r="F731" s="8">
        <v>13194</v>
      </c>
      <c r="G731" s="94" t="s">
        <v>1977</v>
      </c>
      <c r="H731" s="8" t="s">
        <v>417</v>
      </c>
      <c r="I731" s="8" t="s">
        <v>68</v>
      </c>
      <c r="J731" s="8" t="s">
        <v>4418</v>
      </c>
      <c r="K731" s="8" t="s">
        <v>160</v>
      </c>
      <c r="L731" s="8" t="s">
        <v>4419</v>
      </c>
      <c r="M731" s="183">
        <v>45910.504861111112</v>
      </c>
      <c r="N731" s="183">
        <v>45911.490972222222</v>
      </c>
      <c r="O731" s="94" t="s">
        <v>1324</v>
      </c>
      <c r="P731" s="8" t="s">
        <v>1333</v>
      </c>
      <c r="Q731" s="8" t="s">
        <v>1676</v>
      </c>
      <c r="R731" s="8" t="s">
        <v>1677</v>
      </c>
      <c r="S731" s="94"/>
      <c r="T731" s="90"/>
      <c r="U731" s="8" t="s">
        <v>1328</v>
      </c>
      <c r="V731" s="8" t="s">
        <v>4420</v>
      </c>
      <c r="W731" s="8" t="s">
        <v>165</v>
      </c>
      <c r="X731" s="8" t="s">
        <v>4421</v>
      </c>
      <c r="Y731" s="8" t="s">
        <v>25</v>
      </c>
      <c r="Z731" s="8" t="s">
        <v>177</v>
      </c>
      <c r="AA731" s="8" t="s">
        <v>428</v>
      </c>
      <c r="AB731" s="8">
        <v>1</v>
      </c>
      <c r="AC731" s="8">
        <v>0</v>
      </c>
      <c r="AD731" s="86">
        <f>IF(W731="SOPORTE_TELEFÓNICO",'BASE LIQUIDACION REDEBAN 2025'!$B$19,IF(W731="ENVÍO",'BASE LIQUIDACION REDEBAN 2025'!$C$2,IF(Y731="TIPO I",'BASE LIQUIDACION REDEBAN 2025'!$C$2,IF(Y731="TIPO II",'BASE LIQUIDACION REDEBAN 2025'!$C$3,IF(Y731="TIPO III",'BASE LIQUIDACION REDEBAN 2025'!$C$4,IF(Y731="TIPO IV",'BASE LIQUIDACION REDEBAN 2025'!$C$5,IF(Z731="AEREO",'BASE LIQUIDACION REDEBAN 2025'!$B$6,'BASE LIQUIDACION REDEBAN 2025'!$C$5)))))))</f>
        <v>65960.072302</v>
      </c>
      <c r="AE731" s="86">
        <f>IF(OR(W731="SOPORTE_TELEFÓNICO",W731="ENVÍO"),0,IF(Y731="TIPO I",'BASE LIQUIDACION REDEBAN 2025'!$B$10,IF(Y731="TIPO II",'BASE LIQUIDACION REDEBAN 2025'!$B$11,IF(Y731="TIPO III",'BASE LIQUIDACION REDEBAN 2025'!$B$12,'BASE LIQUIDACION REDEBAN 2025'!$B$13))))</f>
        <v>75096.394270399993</v>
      </c>
      <c r="AF731" s="86">
        <f t="shared" si="11"/>
        <v>65960.072302</v>
      </c>
      <c r="AG731" s="141"/>
      <c r="AH731" s="141"/>
    </row>
    <row r="732" spans="1:34" s="78" customFormat="1" ht="13.15">
      <c r="A732" s="8" t="s">
        <v>68</v>
      </c>
      <c r="B732" s="94" t="str">
        <f>VLOOKUP(A732,'CENTRO DE COSTOS'!A:D,4,FALSE)</f>
        <v>WILLIAM ASDRUBAL ROZO ROZO</v>
      </c>
      <c r="C732" s="94" t="str">
        <f>VLOOKUP(A732,'CENTRO DE COSTOS'!A:D,2,FALSE)</f>
        <v>0004-0004</v>
      </c>
      <c r="D732" s="8">
        <v>11001</v>
      </c>
      <c r="E732" s="8">
        <v>2722017</v>
      </c>
      <c r="F732" s="8">
        <v>71056</v>
      </c>
      <c r="G732" s="94" t="s">
        <v>1977</v>
      </c>
      <c r="H732" s="8" t="s">
        <v>417</v>
      </c>
      <c r="I732" s="8" t="s">
        <v>68</v>
      </c>
      <c r="J732" s="8" t="s">
        <v>4422</v>
      </c>
      <c r="K732" s="8" t="s">
        <v>160</v>
      </c>
      <c r="L732" s="8" t="s">
        <v>4423</v>
      </c>
      <c r="M732" s="183">
        <v>45910.490277777782</v>
      </c>
      <c r="N732" s="183">
        <v>45911.634027777778</v>
      </c>
      <c r="O732" s="94" t="s">
        <v>1324</v>
      </c>
      <c r="P732" s="8" t="s">
        <v>1333</v>
      </c>
      <c r="Q732" s="8" t="s">
        <v>1676</v>
      </c>
      <c r="R732" s="8" t="s">
        <v>1677</v>
      </c>
      <c r="S732" s="94"/>
      <c r="T732" s="90"/>
      <c r="U732" s="8" t="s">
        <v>1328</v>
      </c>
      <c r="V732" s="8" t="s">
        <v>4424</v>
      </c>
      <c r="W732" s="8" t="s">
        <v>165</v>
      </c>
      <c r="X732" s="8" t="s">
        <v>4425</v>
      </c>
      <c r="Y732" s="8" t="s">
        <v>25</v>
      </c>
      <c r="Z732" s="8" t="s">
        <v>177</v>
      </c>
      <c r="AA732" s="8" t="s">
        <v>428</v>
      </c>
      <c r="AB732" s="8">
        <v>1</v>
      </c>
      <c r="AC732" s="8">
        <v>0</v>
      </c>
      <c r="AD732" s="86">
        <f>IF(W732="SOPORTE_TELEFÓNICO",'BASE LIQUIDACION REDEBAN 2025'!$B$19,IF(W732="ENVÍO",'BASE LIQUIDACION REDEBAN 2025'!$C$2,IF(Y732="TIPO I",'BASE LIQUIDACION REDEBAN 2025'!$C$2,IF(Y732="TIPO II",'BASE LIQUIDACION REDEBAN 2025'!$C$3,IF(Y732="TIPO III",'BASE LIQUIDACION REDEBAN 2025'!$C$4,IF(Y732="TIPO IV",'BASE LIQUIDACION REDEBAN 2025'!$C$5,IF(Z732="AEREO",'BASE LIQUIDACION REDEBAN 2025'!$B$6,'BASE LIQUIDACION REDEBAN 2025'!$C$5)))))))</f>
        <v>65960.072302</v>
      </c>
      <c r="AE732" s="86">
        <f>IF(OR(W732="SOPORTE_TELEFÓNICO",W732="ENVÍO"),0,IF(Y732="TIPO I",'BASE LIQUIDACION REDEBAN 2025'!$B$10,IF(Y732="TIPO II",'BASE LIQUIDACION REDEBAN 2025'!$B$11,IF(Y732="TIPO III",'BASE LIQUIDACION REDEBAN 2025'!$B$12,'BASE LIQUIDACION REDEBAN 2025'!$B$13))))</f>
        <v>75096.394270399993</v>
      </c>
      <c r="AF732" s="86">
        <f t="shared" si="11"/>
        <v>65960.072302</v>
      </c>
      <c r="AG732" s="141"/>
      <c r="AH732" s="141"/>
    </row>
    <row r="733" spans="1:34" s="78" customFormat="1" ht="13.15">
      <c r="A733" s="8" t="s">
        <v>93</v>
      </c>
      <c r="B733" s="94" t="str">
        <f>VLOOKUP(A733,'CENTRO DE COSTOS'!A:D,4,FALSE)</f>
        <v>DIEGO FERNANDO HENAO CARDONA</v>
      </c>
      <c r="C733" s="94" t="str">
        <f>VLOOKUP(A733,'CENTRO DE COSTOS'!A:D,2,FALSE)</f>
        <v>0004-0003</v>
      </c>
      <c r="D733" s="8">
        <v>52001</v>
      </c>
      <c r="E733" s="8">
        <v>2721732</v>
      </c>
      <c r="F733" s="8">
        <v>50428</v>
      </c>
      <c r="G733" s="94" t="s">
        <v>1977</v>
      </c>
      <c r="H733" s="8" t="s">
        <v>157</v>
      </c>
      <c r="I733" s="8" t="s">
        <v>93</v>
      </c>
      <c r="J733" s="8" t="s">
        <v>4426</v>
      </c>
      <c r="K733" s="8" t="s">
        <v>160</v>
      </c>
      <c r="L733" s="8" t="s">
        <v>4427</v>
      </c>
      <c r="M733" s="183">
        <v>45910.477777777778</v>
      </c>
      <c r="N733" s="183">
        <v>45911.431250000001</v>
      </c>
      <c r="O733" s="94" t="s">
        <v>1324</v>
      </c>
      <c r="P733" s="8" t="s">
        <v>1333</v>
      </c>
      <c r="Q733" s="8" t="s">
        <v>1375</v>
      </c>
      <c r="R733" s="8" t="s">
        <v>1376</v>
      </c>
      <c r="S733" s="94"/>
      <c r="T733" s="90"/>
      <c r="U733" s="8" t="s">
        <v>1328</v>
      </c>
      <c r="V733" s="8" t="s">
        <v>4428</v>
      </c>
      <c r="W733" s="8" t="s">
        <v>165</v>
      </c>
      <c r="X733" s="8" t="s">
        <v>4429</v>
      </c>
      <c r="Y733" s="8" t="s">
        <v>25</v>
      </c>
      <c r="Z733" s="8" t="s">
        <v>177</v>
      </c>
      <c r="AA733" s="8" t="s">
        <v>851</v>
      </c>
      <c r="AB733" s="8">
        <v>1</v>
      </c>
      <c r="AC733" s="8">
        <v>0</v>
      </c>
      <c r="AD733" s="86">
        <f>IF(W733="SOPORTE_TELEFÓNICO",'BASE LIQUIDACION REDEBAN 2025'!$B$19,IF(W733="ENVÍO",'BASE LIQUIDACION REDEBAN 2025'!$C$2,IF(Y733="TIPO I",'BASE LIQUIDACION REDEBAN 2025'!$C$2,IF(Y733="TIPO II",'BASE LIQUIDACION REDEBAN 2025'!$C$3,IF(Y733="TIPO III",'BASE LIQUIDACION REDEBAN 2025'!$C$4,IF(Y733="TIPO IV",'BASE LIQUIDACION REDEBAN 2025'!$C$5,IF(Z733="AEREO",'BASE LIQUIDACION REDEBAN 2025'!$B$6,'BASE LIQUIDACION REDEBAN 2025'!$C$5)))))))</f>
        <v>65960.072302</v>
      </c>
      <c r="AE733" s="86">
        <f>IF(OR(W733="SOPORTE_TELEFÓNICO",W733="ENVÍO"),0,IF(Y733="TIPO I",'BASE LIQUIDACION REDEBAN 2025'!$B$10,IF(Y733="TIPO II",'BASE LIQUIDACION REDEBAN 2025'!$B$11,IF(Y733="TIPO III",'BASE LIQUIDACION REDEBAN 2025'!$B$12,'BASE LIQUIDACION REDEBAN 2025'!$B$13))))</f>
        <v>75096.394270399993</v>
      </c>
      <c r="AF733" s="86">
        <f t="shared" si="11"/>
        <v>65960.072302</v>
      </c>
      <c r="AG733" s="141"/>
      <c r="AH733" s="141"/>
    </row>
    <row r="734" spans="1:34" s="78" customFormat="1" ht="13.15">
      <c r="A734" s="8" t="s">
        <v>68</v>
      </c>
      <c r="B734" s="94" t="str">
        <f>VLOOKUP(A734,'CENTRO DE COSTOS'!A:D,4,FALSE)</f>
        <v>WILLIAM ASDRUBAL ROZO ROZO</v>
      </c>
      <c r="C734" s="94" t="str">
        <f>VLOOKUP(A734,'CENTRO DE COSTOS'!A:D,2,FALSE)</f>
        <v>0004-0004</v>
      </c>
      <c r="D734" s="8">
        <v>11001</v>
      </c>
      <c r="E734" s="8">
        <v>2721520</v>
      </c>
      <c r="F734" s="8">
        <v>69911</v>
      </c>
      <c r="G734" s="94" t="s">
        <v>1977</v>
      </c>
      <c r="H734" s="8" t="s">
        <v>417</v>
      </c>
      <c r="I734" s="8" t="s">
        <v>68</v>
      </c>
      <c r="J734" s="8" t="s">
        <v>4430</v>
      </c>
      <c r="K734" s="8" t="s">
        <v>160</v>
      </c>
      <c r="L734" s="8" t="s">
        <v>4431</v>
      </c>
      <c r="M734" s="183">
        <v>45910.463194444441</v>
      </c>
      <c r="N734" s="183">
        <v>45911.409722222219</v>
      </c>
      <c r="O734" s="94" t="s">
        <v>1324</v>
      </c>
      <c r="P734" s="8" t="s">
        <v>1325</v>
      </c>
      <c r="Q734" s="8" t="s">
        <v>1351</v>
      </c>
      <c r="R734" s="8" t="s">
        <v>1689</v>
      </c>
      <c r="S734" s="94"/>
      <c r="T734" s="90"/>
      <c r="U734" s="8" t="s">
        <v>1328</v>
      </c>
      <c r="V734" s="8" t="s">
        <v>4432</v>
      </c>
      <c r="W734" s="8" t="s">
        <v>165</v>
      </c>
      <c r="X734" s="8" t="s">
        <v>4433</v>
      </c>
      <c r="Y734" s="8" t="s">
        <v>25</v>
      </c>
      <c r="Z734" s="8" t="s">
        <v>177</v>
      </c>
      <c r="AA734" s="8" t="s">
        <v>546</v>
      </c>
      <c r="AB734" s="8">
        <v>1</v>
      </c>
      <c r="AC734" s="8">
        <v>0</v>
      </c>
      <c r="AD734" s="86">
        <f>IF(W734="SOPORTE_TELEFÓNICO",'BASE LIQUIDACION REDEBAN 2025'!$B$19,IF(W734="ENVÍO",'BASE LIQUIDACION REDEBAN 2025'!$C$2,IF(Y734="TIPO I",'BASE LIQUIDACION REDEBAN 2025'!$C$2,IF(Y734="TIPO II",'BASE LIQUIDACION REDEBAN 2025'!$C$3,IF(Y734="TIPO III",'BASE LIQUIDACION REDEBAN 2025'!$C$4,IF(Y734="TIPO IV",'BASE LIQUIDACION REDEBAN 2025'!$C$5,IF(Z734="AEREO",'BASE LIQUIDACION REDEBAN 2025'!$B$6,'BASE LIQUIDACION REDEBAN 2025'!$C$5)))))))</f>
        <v>65960.072302</v>
      </c>
      <c r="AE734" s="86">
        <f>IF(OR(W734="SOPORTE_TELEFÓNICO",W734="ENVÍO"),0,IF(Y734="TIPO I",'BASE LIQUIDACION REDEBAN 2025'!$B$10,IF(Y734="TIPO II",'BASE LIQUIDACION REDEBAN 2025'!$B$11,IF(Y734="TIPO III",'BASE LIQUIDACION REDEBAN 2025'!$B$12,'BASE LIQUIDACION REDEBAN 2025'!$B$13))))</f>
        <v>75096.394270399993</v>
      </c>
      <c r="AF734" s="86">
        <f t="shared" si="11"/>
        <v>65960.072302</v>
      </c>
      <c r="AG734" s="141"/>
      <c r="AH734" s="141"/>
    </row>
    <row r="735" spans="1:34" s="78" customFormat="1" ht="13.15">
      <c r="A735" s="8" t="s">
        <v>86</v>
      </c>
      <c r="B735" s="94" t="str">
        <f>VLOOKUP(A735,'CENTRO DE COSTOS'!A:D,4,FALSE)</f>
        <v>KEVIN ALEXIS CORZO BUSTOS</v>
      </c>
      <c r="C735" s="94" t="str">
        <f>VLOOKUP(A735,'CENTRO DE COSTOS'!A:D,2,FALSE)</f>
        <v>0004-0007</v>
      </c>
      <c r="D735" s="8">
        <v>25324</v>
      </c>
      <c r="E735" s="8">
        <v>2721274</v>
      </c>
      <c r="F735" s="8">
        <v>75068</v>
      </c>
      <c r="G735" s="94" t="s">
        <v>1977</v>
      </c>
      <c r="H735" s="8" t="s">
        <v>417</v>
      </c>
      <c r="I735" s="8" t="s">
        <v>4434</v>
      </c>
      <c r="J735" s="8" t="s">
        <v>4435</v>
      </c>
      <c r="K735" s="8" t="s">
        <v>160</v>
      </c>
      <c r="L735" s="8" t="s">
        <v>4436</v>
      </c>
      <c r="M735" s="183">
        <v>45910.460416666669</v>
      </c>
      <c r="N735" s="183">
        <v>45911.722916666673</v>
      </c>
      <c r="O735" s="94" t="s">
        <v>1324</v>
      </c>
      <c r="P735" s="8" t="s">
        <v>1333</v>
      </c>
      <c r="Q735" s="8" t="s">
        <v>1628</v>
      </c>
      <c r="R735" s="8" t="s">
        <v>1341</v>
      </c>
      <c r="S735" s="94"/>
      <c r="T735" s="90"/>
      <c r="U735" s="8" t="s">
        <v>1328</v>
      </c>
      <c r="V735" s="8" t="s">
        <v>4437</v>
      </c>
      <c r="W735" s="8" t="s">
        <v>165</v>
      </c>
      <c r="X735" s="8" t="s">
        <v>4438</v>
      </c>
      <c r="Y735" s="8" t="s">
        <v>30</v>
      </c>
      <c r="Z735" s="8" t="s">
        <v>177</v>
      </c>
      <c r="AA735" s="8" t="s">
        <v>760</v>
      </c>
      <c r="AB735" s="8">
        <v>1</v>
      </c>
      <c r="AC735" s="8">
        <v>0</v>
      </c>
      <c r="AD735" s="86">
        <f>IF(W735="SOPORTE_TELEFÓNICO",'BASE LIQUIDACION REDEBAN 2025'!$B$19,IF(W735="ENVÍO",'BASE LIQUIDACION REDEBAN 2025'!$C$2,IF(Y735="TIPO I",'BASE LIQUIDACION REDEBAN 2025'!$C$2,IF(Y735="TIPO II",'BASE LIQUIDACION REDEBAN 2025'!$C$3,IF(Y735="TIPO III",'BASE LIQUIDACION REDEBAN 2025'!$C$4,IF(Y735="TIPO IV",'BASE LIQUIDACION REDEBAN 2025'!$C$5,IF(Z735="AEREO",'BASE LIQUIDACION REDEBAN 2025'!$B$6,'BASE LIQUIDACION REDEBAN 2025'!$C$5)))))))</f>
        <v>275728.78077800001</v>
      </c>
      <c r="AE735" s="86">
        <f>IF(OR(W735="SOPORTE_TELEFÓNICO",W735="ENVÍO"),0,IF(Y735="TIPO I",'BASE LIQUIDACION REDEBAN 2025'!$B$10,IF(Y735="TIPO II",'BASE LIQUIDACION REDEBAN 2025'!$B$11,IF(Y735="TIPO III",'BASE LIQUIDACION REDEBAN 2025'!$B$12,'BASE LIQUIDACION REDEBAN 2025'!$B$13))))</f>
        <v>196536.5258152</v>
      </c>
      <c r="AF735" s="86">
        <f t="shared" si="11"/>
        <v>275728.78077800001</v>
      </c>
      <c r="AG735" s="141"/>
      <c r="AH735" s="141"/>
    </row>
    <row r="736" spans="1:34" s="78" customFormat="1" ht="13.15">
      <c r="A736" s="8" t="s">
        <v>64</v>
      </c>
      <c r="B736" s="94" t="str">
        <f>VLOOKUP(A736,'CENTRO DE COSTOS'!A:D,4,FALSE)</f>
        <v>JOSE MAURICIO HERNANDEZ ROJAS</v>
      </c>
      <c r="C736" s="94" t="str">
        <f>VLOOKUP(A736,'CENTRO DE COSTOS'!A:D,2,FALSE)</f>
        <v>0004-0001</v>
      </c>
      <c r="D736" s="8">
        <v>8001</v>
      </c>
      <c r="E736" s="8">
        <v>2721175</v>
      </c>
      <c r="F736" s="8">
        <v>41636</v>
      </c>
      <c r="G736" s="94" t="s">
        <v>1977</v>
      </c>
      <c r="H736" s="8" t="s">
        <v>1045</v>
      </c>
      <c r="I736" s="8" t="s">
        <v>64</v>
      </c>
      <c r="J736" s="8" t="s">
        <v>4439</v>
      </c>
      <c r="K736" s="8" t="s">
        <v>160</v>
      </c>
      <c r="L736" s="8" t="s">
        <v>4440</v>
      </c>
      <c r="M736" s="183">
        <v>45910.455555555563</v>
      </c>
      <c r="N736" s="183">
        <v>45910.688194444447</v>
      </c>
      <c r="O736" s="94" t="s">
        <v>1324</v>
      </c>
      <c r="P736" s="8" t="s">
        <v>1333</v>
      </c>
      <c r="Q736" s="8" t="s">
        <v>1351</v>
      </c>
      <c r="R736" s="8" t="s">
        <v>1341</v>
      </c>
      <c r="S736" s="94"/>
      <c r="T736" s="90"/>
      <c r="U736" s="8" t="s">
        <v>1328</v>
      </c>
      <c r="V736" s="8" t="s">
        <v>4441</v>
      </c>
      <c r="W736" s="8" t="s">
        <v>165</v>
      </c>
      <c r="X736" s="8" t="s">
        <v>4442</v>
      </c>
      <c r="Y736" s="8" t="s">
        <v>25</v>
      </c>
      <c r="Z736" s="8" t="s">
        <v>177</v>
      </c>
      <c r="AA736" s="8" t="s">
        <v>1810</v>
      </c>
      <c r="AB736" s="8">
        <v>1</v>
      </c>
      <c r="AC736" s="8">
        <v>0</v>
      </c>
      <c r="AD736" s="86">
        <f>IF(W736="SOPORTE_TELEFÓNICO",'BASE LIQUIDACION REDEBAN 2025'!$B$19,IF(W736="ENVÍO",'BASE LIQUIDACION REDEBAN 2025'!$C$2,IF(Y736="TIPO I",'BASE LIQUIDACION REDEBAN 2025'!$C$2,IF(Y736="TIPO II",'BASE LIQUIDACION REDEBAN 2025'!$C$3,IF(Y736="TIPO III",'BASE LIQUIDACION REDEBAN 2025'!$C$4,IF(Y736="TIPO IV",'BASE LIQUIDACION REDEBAN 2025'!$C$5,IF(Z736="AEREO",'BASE LIQUIDACION REDEBAN 2025'!$B$6,'BASE LIQUIDACION REDEBAN 2025'!$C$5)))))))</f>
        <v>65960.072302</v>
      </c>
      <c r="AE736" s="86">
        <f>IF(OR(W736="SOPORTE_TELEFÓNICO",W736="ENVÍO"),0,IF(Y736="TIPO I",'BASE LIQUIDACION REDEBAN 2025'!$B$10,IF(Y736="TIPO II",'BASE LIQUIDACION REDEBAN 2025'!$B$11,IF(Y736="TIPO III",'BASE LIQUIDACION REDEBAN 2025'!$B$12,'BASE LIQUIDACION REDEBAN 2025'!$B$13))))</f>
        <v>75096.394270399993</v>
      </c>
      <c r="AF736" s="86">
        <f t="shared" si="11"/>
        <v>65960.072302</v>
      </c>
      <c r="AG736" s="141"/>
      <c r="AH736" s="141"/>
    </row>
    <row r="737" spans="1:34" s="78" customFormat="1" ht="13.15">
      <c r="A737" s="8" t="s">
        <v>91</v>
      </c>
      <c r="B737" s="94" t="str">
        <f>VLOOKUP(A737,'CENTRO DE COSTOS'!A:D,4,FALSE)</f>
        <v>JOSE MAURICIO HERNANDEZ ROJAS</v>
      </c>
      <c r="C737" s="94" t="str">
        <f>VLOOKUP(A737,'CENTRO DE COSTOS'!A:D,2,FALSE)</f>
        <v>0004-0001</v>
      </c>
      <c r="D737" s="8">
        <v>5154</v>
      </c>
      <c r="E737" s="8">
        <v>2721320</v>
      </c>
      <c r="F737" s="8">
        <v>34523</v>
      </c>
      <c r="G737" s="94" t="s">
        <v>1977</v>
      </c>
      <c r="H737" s="8" t="s">
        <v>249</v>
      </c>
      <c r="I737" s="8" t="s">
        <v>1716</v>
      </c>
      <c r="J737" s="8" t="s">
        <v>4443</v>
      </c>
      <c r="K737" s="8" t="s">
        <v>160</v>
      </c>
      <c r="L737" s="8" t="s">
        <v>4444</v>
      </c>
      <c r="M737" s="183">
        <v>45910.450694444437</v>
      </c>
      <c r="N737" s="183">
        <v>45911.709027777782</v>
      </c>
      <c r="O737" s="94" t="s">
        <v>1324</v>
      </c>
      <c r="P737" s="8" t="s">
        <v>1333</v>
      </c>
      <c r="Q737" s="8" t="s">
        <v>1556</v>
      </c>
      <c r="R737" s="8" t="s">
        <v>1557</v>
      </c>
      <c r="S737" s="94"/>
      <c r="T737" s="90"/>
      <c r="U737" s="8" t="s">
        <v>1328</v>
      </c>
      <c r="V737" s="8" t="s">
        <v>4445</v>
      </c>
      <c r="W737" s="8" t="s">
        <v>165</v>
      </c>
      <c r="X737" s="8" t="s">
        <v>4446</v>
      </c>
      <c r="Y737" s="8" t="s">
        <v>28</v>
      </c>
      <c r="Z737" s="8" t="s">
        <v>177</v>
      </c>
      <c r="AA737" s="8" t="s">
        <v>1447</v>
      </c>
      <c r="AB737" s="8">
        <v>1</v>
      </c>
      <c r="AC737" s="8">
        <v>0</v>
      </c>
      <c r="AD737" s="86">
        <f>IF(W737="SOPORTE_TELEFÓNICO",'BASE LIQUIDACION REDEBAN 2025'!$B$19,IF(W737="ENVÍO",'BASE LIQUIDACION REDEBAN 2025'!$C$2,IF(Y737="TIPO I",'BASE LIQUIDACION REDEBAN 2025'!$C$2,IF(Y737="TIPO II",'BASE LIQUIDACION REDEBAN 2025'!$C$3,IF(Y737="TIPO III",'BASE LIQUIDACION REDEBAN 2025'!$C$4,IF(Y737="TIPO IV",'BASE LIQUIDACION REDEBAN 2025'!$C$5,IF(Z737="AEREO",'BASE LIQUIDACION REDEBAN 2025'!$B$6,'BASE LIQUIDACION REDEBAN 2025'!$C$5)))))))</f>
        <v>144967.87232000002</v>
      </c>
      <c r="AE737" s="86">
        <f>IF(OR(W737="SOPORTE_TELEFÓNICO",W737="ENVÍO"),0,IF(Y737="TIPO I",'BASE LIQUIDACION REDEBAN 2025'!$B$10,IF(Y737="TIPO II",'BASE LIQUIDACION REDEBAN 2025'!$B$11,IF(Y737="TIPO III",'BASE LIQUIDACION REDEBAN 2025'!$B$12,'BASE LIQUIDACION REDEBAN 2025'!$B$13))))</f>
        <v>140395.6348884</v>
      </c>
      <c r="AF737" s="86">
        <f t="shared" si="11"/>
        <v>144967.87232000002</v>
      </c>
      <c r="AG737" s="141"/>
      <c r="AH737" s="141"/>
    </row>
    <row r="738" spans="1:34" s="78" customFormat="1" ht="13.15">
      <c r="A738" s="8" t="s">
        <v>94</v>
      </c>
      <c r="B738" s="94" t="str">
        <f>VLOOKUP(A738,'CENTRO DE COSTOS'!A:D,4,FALSE)</f>
        <v>DIEGO FERNANDO HENAO CARDONA</v>
      </c>
      <c r="C738" s="94" t="str">
        <f>VLOOKUP(A738,'CENTRO DE COSTOS'!A:D,2,FALSE)</f>
        <v>0004-0002</v>
      </c>
      <c r="D738" s="8">
        <v>66001</v>
      </c>
      <c r="E738" s="8">
        <v>2721137</v>
      </c>
      <c r="F738" s="8">
        <v>49110</v>
      </c>
      <c r="G738" s="94" t="s">
        <v>1977</v>
      </c>
      <c r="H738" s="8" t="s">
        <v>186</v>
      </c>
      <c r="I738" s="8" t="s">
        <v>94</v>
      </c>
      <c r="J738" s="8" t="s">
        <v>4447</v>
      </c>
      <c r="K738" s="8" t="s">
        <v>160</v>
      </c>
      <c r="L738" s="8" t="s">
        <v>4448</v>
      </c>
      <c r="M738" s="183">
        <v>45910.448611111111</v>
      </c>
      <c r="N738" s="183">
        <v>45910.540277777778</v>
      </c>
      <c r="O738" s="94" t="s">
        <v>1324</v>
      </c>
      <c r="P738" s="8" t="s">
        <v>1333</v>
      </c>
      <c r="Q738" s="8" t="s">
        <v>1375</v>
      </c>
      <c r="R738" s="8" t="s">
        <v>1393</v>
      </c>
      <c r="S738" s="94"/>
      <c r="T738" s="90"/>
      <c r="U738" s="8" t="s">
        <v>1328</v>
      </c>
      <c r="V738" s="8" t="s">
        <v>4449</v>
      </c>
      <c r="W738" s="8" t="s">
        <v>165</v>
      </c>
      <c r="X738" s="8" t="s">
        <v>4450</v>
      </c>
      <c r="Y738" s="8" t="s">
        <v>25</v>
      </c>
      <c r="Z738" s="8" t="s">
        <v>177</v>
      </c>
      <c r="AA738" s="8" t="s">
        <v>275</v>
      </c>
      <c r="AB738" s="8">
        <v>1</v>
      </c>
      <c r="AC738" s="8">
        <v>0</v>
      </c>
      <c r="AD738" s="86">
        <f>IF(W738="SOPORTE_TELEFÓNICO",'BASE LIQUIDACION REDEBAN 2025'!$B$19,IF(W738="ENVÍO",'BASE LIQUIDACION REDEBAN 2025'!$C$2,IF(Y738="TIPO I",'BASE LIQUIDACION REDEBAN 2025'!$C$2,IF(Y738="TIPO II",'BASE LIQUIDACION REDEBAN 2025'!$C$3,IF(Y738="TIPO III",'BASE LIQUIDACION REDEBAN 2025'!$C$4,IF(Y738="TIPO IV",'BASE LIQUIDACION REDEBAN 2025'!$C$5,IF(Z738="AEREO",'BASE LIQUIDACION REDEBAN 2025'!$B$6,'BASE LIQUIDACION REDEBAN 2025'!$C$5)))))))</f>
        <v>65960.072302</v>
      </c>
      <c r="AE738" s="86">
        <f>IF(OR(W738="SOPORTE_TELEFÓNICO",W738="ENVÍO"),0,IF(Y738="TIPO I",'BASE LIQUIDACION REDEBAN 2025'!$B$10,IF(Y738="TIPO II",'BASE LIQUIDACION REDEBAN 2025'!$B$11,IF(Y738="TIPO III",'BASE LIQUIDACION REDEBAN 2025'!$B$12,'BASE LIQUIDACION REDEBAN 2025'!$B$13))))</f>
        <v>75096.394270399993</v>
      </c>
      <c r="AF738" s="86">
        <f t="shared" si="11"/>
        <v>65960.072302</v>
      </c>
      <c r="AG738" s="141"/>
      <c r="AH738" s="141"/>
    </row>
    <row r="739" spans="1:34" s="78" customFormat="1" ht="13.15">
      <c r="A739" s="8" t="s">
        <v>81</v>
      </c>
      <c r="B739" s="94" t="str">
        <f>VLOOKUP(A739,'CENTRO DE COSTOS'!A:D,4,FALSE)</f>
        <v>MIGUEL JULIÁN HERNÁNDEZ GUARÍN</v>
      </c>
      <c r="C739" s="94" t="str">
        <f>VLOOKUP(A739,'CENTRO DE COSTOS'!A:D,2,FALSE)</f>
        <v>0004-0008</v>
      </c>
      <c r="D739" s="8">
        <v>54001</v>
      </c>
      <c r="E739" s="8">
        <v>2720973</v>
      </c>
      <c r="F739" s="8">
        <v>71616</v>
      </c>
      <c r="G739" s="94" t="s">
        <v>1977</v>
      </c>
      <c r="H739" s="8" t="s">
        <v>296</v>
      </c>
      <c r="I739" s="8" t="s">
        <v>81</v>
      </c>
      <c r="J739" s="8" t="s">
        <v>4451</v>
      </c>
      <c r="K739" s="8" t="s">
        <v>160</v>
      </c>
      <c r="L739" s="8" t="s">
        <v>4452</v>
      </c>
      <c r="M739" s="183">
        <v>45910.445833333331</v>
      </c>
      <c r="N739" s="183">
        <v>45910.684027777781</v>
      </c>
      <c r="O739" s="94" t="s">
        <v>1324</v>
      </c>
      <c r="P739" s="8" t="s">
        <v>1333</v>
      </c>
      <c r="Q739" s="8" t="s">
        <v>1407</v>
      </c>
      <c r="R739" s="8" t="s">
        <v>1341</v>
      </c>
      <c r="S739" s="94"/>
      <c r="T739" s="90"/>
      <c r="U739" s="8" t="s">
        <v>1328</v>
      </c>
      <c r="V739" s="8" t="s">
        <v>4453</v>
      </c>
      <c r="W739" s="8" t="s">
        <v>165</v>
      </c>
      <c r="X739" s="8" t="s">
        <v>4454</v>
      </c>
      <c r="Y739" s="8" t="s">
        <v>25</v>
      </c>
      <c r="Z739" s="8" t="s">
        <v>177</v>
      </c>
      <c r="AA739" s="8" t="s">
        <v>307</v>
      </c>
      <c r="AB739" s="8">
        <v>1</v>
      </c>
      <c r="AC739" s="8">
        <v>0</v>
      </c>
      <c r="AD739" s="86">
        <f>IF(W739="SOPORTE_TELEFÓNICO",'BASE LIQUIDACION REDEBAN 2025'!$B$19,IF(W739="ENVÍO",'BASE LIQUIDACION REDEBAN 2025'!$C$2,IF(Y739="TIPO I",'BASE LIQUIDACION REDEBAN 2025'!$C$2,IF(Y739="TIPO II",'BASE LIQUIDACION REDEBAN 2025'!$C$3,IF(Y739="TIPO III",'BASE LIQUIDACION REDEBAN 2025'!$C$4,IF(Y739="TIPO IV",'BASE LIQUIDACION REDEBAN 2025'!$C$5,IF(Z739="AEREO",'BASE LIQUIDACION REDEBAN 2025'!$B$6,'BASE LIQUIDACION REDEBAN 2025'!$C$5)))))))</f>
        <v>65960.072302</v>
      </c>
      <c r="AE739" s="86">
        <f>IF(OR(W739="SOPORTE_TELEFÓNICO",W739="ENVÍO"),0,IF(Y739="TIPO I",'BASE LIQUIDACION REDEBAN 2025'!$B$10,IF(Y739="TIPO II",'BASE LIQUIDACION REDEBAN 2025'!$B$11,IF(Y739="TIPO III",'BASE LIQUIDACION REDEBAN 2025'!$B$12,'BASE LIQUIDACION REDEBAN 2025'!$B$13))))</f>
        <v>75096.394270399993</v>
      </c>
      <c r="AF739" s="86">
        <f t="shared" si="11"/>
        <v>65960.072302</v>
      </c>
      <c r="AG739" s="141"/>
      <c r="AH739" s="141"/>
    </row>
    <row r="740" spans="1:34" s="78" customFormat="1" ht="13.15">
      <c r="A740" s="8" t="s">
        <v>93</v>
      </c>
      <c r="B740" s="94" t="str">
        <f>VLOOKUP(A740,'CENTRO DE COSTOS'!A:D,4,FALSE)</f>
        <v>DIEGO FERNANDO HENAO CARDONA</v>
      </c>
      <c r="C740" s="94" t="str">
        <f>VLOOKUP(A740,'CENTRO DE COSTOS'!A:D,2,FALSE)</f>
        <v>0004-0003</v>
      </c>
      <c r="D740" s="8">
        <v>52838</v>
      </c>
      <c r="E740" s="8">
        <v>2720868</v>
      </c>
      <c r="F740" s="8">
        <v>41213</v>
      </c>
      <c r="G740" s="94" t="s">
        <v>1977</v>
      </c>
      <c r="H740" s="8" t="s">
        <v>157</v>
      </c>
      <c r="I740" s="8" t="s">
        <v>454</v>
      </c>
      <c r="J740" s="8" t="s">
        <v>4455</v>
      </c>
      <c r="K740" s="8" t="s">
        <v>160</v>
      </c>
      <c r="L740" s="8" t="s">
        <v>4456</v>
      </c>
      <c r="M740" s="183">
        <v>45910.438194444447</v>
      </c>
      <c r="N740" s="183">
        <v>45911.705555555563</v>
      </c>
      <c r="O740" s="94" t="s">
        <v>1324</v>
      </c>
      <c r="P740" s="8" t="s">
        <v>1333</v>
      </c>
      <c r="Q740" s="8" t="s">
        <v>1375</v>
      </c>
      <c r="R740" s="8" t="s">
        <v>1444</v>
      </c>
      <c r="S740" s="94"/>
      <c r="T740" s="90"/>
      <c r="U740" s="8" t="s">
        <v>1328</v>
      </c>
      <c r="V740" s="8" t="s">
        <v>4457</v>
      </c>
      <c r="W740" s="8" t="s">
        <v>165</v>
      </c>
      <c r="X740" s="8" t="s">
        <v>4458</v>
      </c>
      <c r="Y740" s="8" t="s">
        <v>28</v>
      </c>
      <c r="Z740" s="8" t="s">
        <v>177</v>
      </c>
      <c r="AA740" s="8" t="s">
        <v>2014</v>
      </c>
      <c r="AB740" s="8">
        <v>1</v>
      </c>
      <c r="AC740" s="8">
        <v>0</v>
      </c>
      <c r="AD740" s="86">
        <f>IF(W740="SOPORTE_TELEFÓNICO",'BASE LIQUIDACION REDEBAN 2025'!$B$19,IF(W740="ENVÍO",'BASE LIQUIDACION REDEBAN 2025'!$C$2,IF(Y740="TIPO I",'BASE LIQUIDACION REDEBAN 2025'!$C$2,IF(Y740="TIPO II",'BASE LIQUIDACION REDEBAN 2025'!$C$3,IF(Y740="TIPO III",'BASE LIQUIDACION REDEBAN 2025'!$C$4,IF(Y740="TIPO IV",'BASE LIQUIDACION REDEBAN 2025'!$C$5,IF(Z740="AEREO",'BASE LIQUIDACION REDEBAN 2025'!$B$6,'BASE LIQUIDACION REDEBAN 2025'!$C$5)))))))</f>
        <v>144967.87232000002</v>
      </c>
      <c r="AE740" s="86">
        <f>IF(OR(W740="SOPORTE_TELEFÓNICO",W740="ENVÍO"),0,IF(Y740="TIPO I",'BASE LIQUIDACION REDEBAN 2025'!$B$10,IF(Y740="TIPO II",'BASE LIQUIDACION REDEBAN 2025'!$B$11,IF(Y740="TIPO III",'BASE LIQUIDACION REDEBAN 2025'!$B$12,'BASE LIQUIDACION REDEBAN 2025'!$B$13))))</f>
        <v>140395.6348884</v>
      </c>
      <c r="AF740" s="86">
        <f t="shared" si="11"/>
        <v>144967.87232000002</v>
      </c>
      <c r="AG740" s="141"/>
      <c r="AH740" s="141"/>
    </row>
    <row r="741" spans="1:34" s="78" customFormat="1" ht="13.15">
      <c r="A741" s="8" t="s">
        <v>68</v>
      </c>
      <c r="B741" s="94" t="str">
        <f>VLOOKUP(A741,'CENTRO DE COSTOS'!A:D,4,FALSE)</f>
        <v>WILLIAM ASDRUBAL ROZO ROZO</v>
      </c>
      <c r="C741" s="94" t="str">
        <f>VLOOKUP(A741,'CENTRO DE COSTOS'!A:D,2,FALSE)</f>
        <v>0004-0004</v>
      </c>
      <c r="D741" s="8">
        <v>25269</v>
      </c>
      <c r="E741" s="8">
        <v>2721020</v>
      </c>
      <c r="F741" s="8">
        <v>69456</v>
      </c>
      <c r="G741" s="94" t="s">
        <v>1977</v>
      </c>
      <c r="H741" s="8" t="s">
        <v>417</v>
      </c>
      <c r="I741" s="8" t="s">
        <v>1617</v>
      </c>
      <c r="J741" s="8" t="s">
        <v>4459</v>
      </c>
      <c r="K741" s="8" t="s">
        <v>160</v>
      </c>
      <c r="L741" s="8" t="s">
        <v>4460</v>
      </c>
      <c r="M741" s="183">
        <v>45910.436805555553</v>
      </c>
      <c r="N741" s="183">
        <v>45912.402777777781</v>
      </c>
      <c r="O741" s="94" t="s">
        <v>1324</v>
      </c>
      <c r="P741" s="8" t="s">
        <v>1325</v>
      </c>
      <c r="Q741" s="8" t="s">
        <v>1387</v>
      </c>
      <c r="R741" s="8" t="s">
        <v>1388</v>
      </c>
      <c r="S741" s="94"/>
      <c r="T741" s="90"/>
      <c r="U741" s="8" t="s">
        <v>1328</v>
      </c>
      <c r="V741" s="8" t="s">
        <v>4461</v>
      </c>
      <c r="W741" s="8" t="s">
        <v>165</v>
      </c>
      <c r="X741" s="8" t="s">
        <v>4462</v>
      </c>
      <c r="Y741" s="8" t="s">
        <v>28</v>
      </c>
      <c r="Z741" s="8" t="s">
        <v>177</v>
      </c>
      <c r="AA741" s="8" t="s">
        <v>551</v>
      </c>
      <c r="AB741" s="8">
        <v>1</v>
      </c>
      <c r="AC741" s="8">
        <v>0</v>
      </c>
      <c r="AD741" s="86">
        <f>IF(W741="SOPORTE_TELEFÓNICO",'BASE LIQUIDACION REDEBAN 2025'!$B$19,IF(W741="ENVÍO",'BASE LIQUIDACION REDEBAN 2025'!$C$2,IF(Y741="TIPO I",'BASE LIQUIDACION REDEBAN 2025'!$C$2,IF(Y741="TIPO II",'BASE LIQUIDACION REDEBAN 2025'!$C$3,IF(Y741="TIPO III",'BASE LIQUIDACION REDEBAN 2025'!$C$4,IF(Y741="TIPO IV",'BASE LIQUIDACION REDEBAN 2025'!$C$5,IF(Z741="AEREO",'BASE LIQUIDACION REDEBAN 2025'!$B$6,'BASE LIQUIDACION REDEBAN 2025'!$C$5)))))))</f>
        <v>144967.87232000002</v>
      </c>
      <c r="AE741" s="86">
        <f>IF(OR(W741="SOPORTE_TELEFÓNICO",W741="ENVÍO"),0,IF(Y741="TIPO I",'BASE LIQUIDACION REDEBAN 2025'!$B$10,IF(Y741="TIPO II",'BASE LIQUIDACION REDEBAN 2025'!$B$11,IF(Y741="TIPO III",'BASE LIQUIDACION REDEBAN 2025'!$B$12,'BASE LIQUIDACION REDEBAN 2025'!$B$13))))</f>
        <v>140395.6348884</v>
      </c>
      <c r="AF741" s="86">
        <f t="shared" si="11"/>
        <v>144967.87232000002</v>
      </c>
      <c r="AG741" s="141"/>
      <c r="AH741" s="141"/>
    </row>
    <row r="742" spans="1:34" s="78" customFormat="1" ht="13.15">
      <c r="A742" s="8" t="s">
        <v>76</v>
      </c>
      <c r="B742" s="94" t="str">
        <f>VLOOKUP(A742,'CENTRO DE COSTOS'!A:D,4,FALSE)</f>
        <v>DIEGO FERNANDO HENAO CARDONA</v>
      </c>
      <c r="C742" s="94" t="str">
        <f>VLOOKUP(A742,'CENTRO DE COSTOS'!A:D,2,FALSE)</f>
        <v>0004-0003</v>
      </c>
      <c r="D742" s="8">
        <v>76834</v>
      </c>
      <c r="E742" s="8">
        <v>2720851</v>
      </c>
      <c r="F742" s="8">
        <v>52244</v>
      </c>
      <c r="G742" s="94" t="s">
        <v>1977</v>
      </c>
      <c r="H742" s="8" t="s">
        <v>232</v>
      </c>
      <c r="I742" s="8" t="s">
        <v>341</v>
      </c>
      <c r="J742" s="8" t="s">
        <v>4463</v>
      </c>
      <c r="K742" s="8" t="s">
        <v>160</v>
      </c>
      <c r="L742" s="8" t="s">
        <v>4464</v>
      </c>
      <c r="M742" s="183">
        <v>45910.436805555553</v>
      </c>
      <c r="N742" s="183">
        <v>45911.636805555558</v>
      </c>
      <c r="O742" s="94" t="s">
        <v>1324</v>
      </c>
      <c r="P742" s="8" t="s">
        <v>1333</v>
      </c>
      <c r="Q742" s="8" t="s">
        <v>1326</v>
      </c>
      <c r="R742" s="8" t="s">
        <v>1341</v>
      </c>
      <c r="S742" s="94"/>
      <c r="T742" s="90"/>
      <c r="U742" s="8" t="s">
        <v>1328</v>
      </c>
      <c r="V742" s="8" t="s">
        <v>4465</v>
      </c>
      <c r="W742" s="8" t="s">
        <v>165</v>
      </c>
      <c r="X742" s="8" t="s">
        <v>4466</v>
      </c>
      <c r="Y742" s="8" t="s">
        <v>28</v>
      </c>
      <c r="Z742" s="8" t="s">
        <v>177</v>
      </c>
      <c r="AA742" s="8" t="s">
        <v>531</v>
      </c>
      <c r="AB742" s="8">
        <v>1</v>
      </c>
      <c r="AC742" s="8">
        <v>0</v>
      </c>
      <c r="AD742" s="86">
        <f>IF(W742="SOPORTE_TELEFÓNICO",'BASE LIQUIDACION REDEBAN 2025'!$B$19,IF(W742="ENVÍO",'BASE LIQUIDACION REDEBAN 2025'!$C$2,IF(Y742="TIPO I",'BASE LIQUIDACION REDEBAN 2025'!$C$2,IF(Y742="TIPO II",'BASE LIQUIDACION REDEBAN 2025'!$C$3,IF(Y742="TIPO III",'BASE LIQUIDACION REDEBAN 2025'!$C$4,IF(Y742="TIPO IV",'BASE LIQUIDACION REDEBAN 2025'!$C$5,IF(Z742="AEREO",'BASE LIQUIDACION REDEBAN 2025'!$B$6,'BASE LIQUIDACION REDEBAN 2025'!$C$5)))))))</f>
        <v>144967.87232000002</v>
      </c>
      <c r="AE742" s="86">
        <f>IF(OR(W742="SOPORTE_TELEFÓNICO",W742="ENVÍO"),0,IF(Y742="TIPO I",'BASE LIQUIDACION REDEBAN 2025'!$B$10,IF(Y742="TIPO II",'BASE LIQUIDACION REDEBAN 2025'!$B$11,IF(Y742="TIPO III",'BASE LIQUIDACION REDEBAN 2025'!$B$12,'BASE LIQUIDACION REDEBAN 2025'!$B$13))))</f>
        <v>140395.6348884</v>
      </c>
      <c r="AF742" s="86">
        <f t="shared" si="11"/>
        <v>144967.87232000002</v>
      </c>
      <c r="AG742" s="141"/>
      <c r="AH742" s="141"/>
    </row>
    <row r="743" spans="1:34" s="78" customFormat="1" ht="13.15">
      <c r="A743" s="8" t="s">
        <v>86</v>
      </c>
      <c r="B743" s="94" t="str">
        <f>VLOOKUP(A743,'CENTRO DE COSTOS'!A:D,4,FALSE)</f>
        <v>KEVIN ALEXIS CORZO BUSTOS</v>
      </c>
      <c r="C743" s="94" t="str">
        <f>VLOOKUP(A743,'CENTRO DE COSTOS'!A:D,2,FALSE)</f>
        <v>0004-0007</v>
      </c>
      <c r="D743" s="8">
        <v>73268</v>
      </c>
      <c r="E743" s="8">
        <v>2720903</v>
      </c>
      <c r="F743" s="8">
        <v>68077</v>
      </c>
      <c r="G743" s="94" t="s">
        <v>1977</v>
      </c>
      <c r="H743" s="8" t="s">
        <v>494</v>
      </c>
      <c r="I743" s="8" t="s">
        <v>2346</v>
      </c>
      <c r="J743" s="8" t="s">
        <v>4467</v>
      </c>
      <c r="K743" s="8" t="s">
        <v>160</v>
      </c>
      <c r="L743" s="8" t="s">
        <v>4468</v>
      </c>
      <c r="M743" s="183">
        <v>45910.433333333327</v>
      </c>
      <c r="N743" s="183">
        <v>45911.70208333333</v>
      </c>
      <c r="O743" s="94" t="s">
        <v>1324</v>
      </c>
      <c r="P743" s="8" t="s">
        <v>1333</v>
      </c>
      <c r="Q743" s="8" t="s">
        <v>1375</v>
      </c>
      <c r="R743" s="8" t="s">
        <v>1547</v>
      </c>
      <c r="S743" s="94"/>
      <c r="T743" s="90"/>
      <c r="U743" s="8" t="s">
        <v>1328</v>
      </c>
      <c r="V743" s="8" t="s">
        <v>4469</v>
      </c>
      <c r="W743" s="8" t="s">
        <v>165</v>
      </c>
      <c r="X743" s="8" t="s">
        <v>4470</v>
      </c>
      <c r="Y743" s="8" t="s">
        <v>28</v>
      </c>
      <c r="Z743" s="8" t="s">
        <v>177</v>
      </c>
      <c r="AA743" s="8" t="s">
        <v>1663</v>
      </c>
      <c r="AB743" s="8">
        <v>1</v>
      </c>
      <c r="AC743" s="8">
        <v>0</v>
      </c>
      <c r="AD743" s="86">
        <f>IF(W743="SOPORTE_TELEFÓNICO",'BASE LIQUIDACION REDEBAN 2025'!$B$19,IF(W743="ENVÍO",'BASE LIQUIDACION REDEBAN 2025'!$C$2,IF(Y743="TIPO I",'BASE LIQUIDACION REDEBAN 2025'!$C$2,IF(Y743="TIPO II",'BASE LIQUIDACION REDEBAN 2025'!$C$3,IF(Y743="TIPO III",'BASE LIQUIDACION REDEBAN 2025'!$C$4,IF(Y743="TIPO IV",'BASE LIQUIDACION REDEBAN 2025'!$C$5,IF(Z743="AEREO",'BASE LIQUIDACION REDEBAN 2025'!$B$6,'BASE LIQUIDACION REDEBAN 2025'!$C$5)))))))</f>
        <v>144967.87232000002</v>
      </c>
      <c r="AE743" s="86">
        <f>IF(OR(W743="SOPORTE_TELEFÓNICO",W743="ENVÍO"),0,IF(Y743="TIPO I",'BASE LIQUIDACION REDEBAN 2025'!$B$10,IF(Y743="TIPO II",'BASE LIQUIDACION REDEBAN 2025'!$B$11,IF(Y743="TIPO III",'BASE LIQUIDACION REDEBAN 2025'!$B$12,'BASE LIQUIDACION REDEBAN 2025'!$B$13))))</f>
        <v>140395.6348884</v>
      </c>
      <c r="AF743" s="86">
        <f t="shared" si="11"/>
        <v>144967.87232000002</v>
      </c>
      <c r="AG743" s="141"/>
      <c r="AH743" s="141"/>
    </row>
    <row r="744" spans="1:34" s="78" customFormat="1" ht="13.15">
      <c r="A744" s="8" t="s">
        <v>68</v>
      </c>
      <c r="B744" s="94" t="str">
        <f>VLOOKUP(A744,'CENTRO DE COSTOS'!A:D,4,FALSE)</f>
        <v>WILLIAM ASDRUBAL ROZO ROZO</v>
      </c>
      <c r="C744" s="94" t="str">
        <f>VLOOKUP(A744,'CENTRO DE COSTOS'!A:D,2,FALSE)</f>
        <v>0004-0004</v>
      </c>
      <c r="D744" s="8">
        <v>11001</v>
      </c>
      <c r="E744" s="8">
        <v>2720566</v>
      </c>
      <c r="F744" s="8">
        <v>70700</v>
      </c>
      <c r="G744" s="94" t="s">
        <v>1977</v>
      </c>
      <c r="H744" s="8" t="s">
        <v>417</v>
      </c>
      <c r="I744" s="8" t="s">
        <v>68</v>
      </c>
      <c r="J744" s="8" t="s">
        <v>4471</v>
      </c>
      <c r="K744" s="8" t="s">
        <v>160</v>
      </c>
      <c r="L744" s="8" t="s">
        <v>4472</v>
      </c>
      <c r="M744" s="183">
        <v>45910.430555555547</v>
      </c>
      <c r="N744" s="183">
        <v>45910.56527777778</v>
      </c>
      <c r="O744" s="94" t="s">
        <v>1324</v>
      </c>
      <c r="P744" s="8" t="s">
        <v>1333</v>
      </c>
      <c r="Q744" s="8" t="s">
        <v>1556</v>
      </c>
      <c r="R744" s="8" t="s">
        <v>1557</v>
      </c>
      <c r="S744" s="94"/>
      <c r="T744" s="90"/>
      <c r="U744" s="8" t="s">
        <v>1328</v>
      </c>
      <c r="V744" s="8" t="s">
        <v>4473</v>
      </c>
      <c r="W744" s="8" t="s">
        <v>165</v>
      </c>
      <c r="X744" s="8" t="s">
        <v>4474</v>
      </c>
      <c r="Y744" s="8" t="s">
        <v>25</v>
      </c>
      <c r="Z744" s="8" t="s">
        <v>177</v>
      </c>
      <c r="AA744" s="8" t="s">
        <v>3358</v>
      </c>
      <c r="AB744" s="8">
        <v>1</v>
      </c>
      <c r="AC744" s="8">
        <v>0</v>
      </c>
      <c r="AD744" s="86">
        <f>IF(W744="SOPORTE_TELEFÓNICO",'BASE LIQUIDACION REDEBAN 2025'!$B$19,IF(W744="ENVÍO",'BASE LIQUIDACION REDEBAN 2025'!$C$2,IF(Y744="TIPO I",'BASE LIQUIDACION REDEBAN 2025'!$C$2,IF(Y744="TIPO II",'BASE LIQUIDACION REDEBAN 2025'!$C$3,IF(Y744="TIPO III",'BASE LIQUIDACION REDEBAN 2025'!$C$4,IF(Y744="TIPO IV",'BASE LIQUIDACION REDEBAN 2025'!$C$5,IF(Z744="AEREO",'BASE LIQUIDACION REDEBAN 2025'!$B$6,'BASE LIQUIDACION REDEBAN 2025'!$C$5)))))))</f>
        <v>65960.072302</v>
      </c>
      <c r="AE744" s="86">
        <f>IF(OR(W744="SOPORTE_TELEFÓNICO",W744="ENVÍO"),0,IF(Y744="TIPO I",'BASE LIQUIDACION REDEBAN 2025'!$B$10,IF(Y744="TIPO II",'BASE LIQUIDACION REDEBAN 2025'!$B$11,IF(Y744="TIPO III",'BASE LIQUIDACION REDEBAN 2025'!$B$12,'BASE LIQUIDACION REDEBAN 2025'!$B$13))))</f>
        <v>75096.394270399993</v>
      </c>
      <c r="AF744" s="86">
        <f t="shared" si="11"/>
        <v>65960.072302</v>
      </c>
      <c r="AG744" s="141"/>
      <c r="AH744" s="141"/>
    </row>
    <row r="745" spans="1:34" s="78" customFormat="1" ht="13.15">
      <c r="A745" s="8" t="s">
        <v>60</v>
      </c>
      <c r="B745" s="94" t="str">
        <f>VLOOKUP(A745,'CENTRO DE COSTOS'!A:D,4,FALSE)</f>
        <v>JUAN SEBASTIÁN RÍOS CASTRILLÓN</v>
      </c>
      <c r="C745" s="94" t="str">
        <f>VLOOKUP(A745,'CENTRO DE COSTOS'!A:D,2,FALSE)</f>
        <v>0004-0005</v>
      </c>
      <c r="D745" s="8">
        <v>5172</v>
      </c>
      <c r="E745" s="8">
        <v>2720645</v>
      </c>
      <c r="F745" s="8">
        <v>45712</v>
      </c>
      <c r="G745" s="94" t="s">
        <v>1977</v>
      </c>
      <c r="H745" s="8" t="s">
        <v>249</v>
      </c>
      <c r="I745" s="8" t="s">
        <v>3613</v>
      </c>
      <c r="J745" s="8" t="s">
        <v>4475</v>
      </c>
      <c r="K745" s="8" t="s">
        <v>160</v>
      </c>
      <c r="L745" s="8" t="s">
        <v>4476</v>
      </c>
      <c r="M745" s="183">
        <v>45910.421527777777</v>
      </c>
      <c r="N745" s="183">
        <v>45911.550694444442</v>
      </c>
      <c r="O745" s="94" t="s">
        <v>1324</v>
      </c>
      <c r="P745" s="8" t="s">
        <v>1333</v>
      </c>
      <c r="Q745" s="8" t="s">
        <v>1368</v>
      </c>
      <c r="R745" s="8" t="s">
        <v>1341</v>
      </c>
      <c r="S745" s="94"/>
      <c r="T745" s="90"/>
      <c r="U745" s="8" t="s">
        <v>1328</v>
      </c>
      <c r="V745" s="8" t="s">
        <v>4477</v>
      </c>
      <c r="W745" s="8" t="s">
        <v>165</v>
      </c>
      <c r="X745" s="8" t="s">
        <v>4478</v>
      </c>
      <c r="Y745" s="8" t="s">
        <v>28</v>
      </c>
      <c r="Z745" s="8" t="s">
        <v>177</v>
      </c>
      <c r="AA745" s="8" t="s">
        <v>261</v>
      </c>
      <c r="AB745" s="8">
        <v>1</v>
      </c>
      <c r="AC745" s="8">
        <v>0</v>
      </c>
      <c r="AD745" s="86">
        <f>IF(W745="SOPORTE_TELEFÓNICO",'BASE LIQUIDACION REDEBAN 2025'!$B$19,IF(W745="ENVÍO",'BASE LIQUIDACION REDEBAN 2025'!$C$2,IF(Y745="TIPO I",'BASE LIQUIDACION REDEBAN 2025'!$C$2,IF(Y745="TIPO II",'BASE LIQUIDACION REDEBAN 2025'!$C$3,IF(Y745="TIPO III",'BASE LIQUIDACION REDEBAN 2025'!$C$4,IF(Y745="TIPO IV",'BASE LIQUIDACION REDEBAN 2025'!$C$5,IF(Z745="AEREO",'BASE LIQUIDACION REDEBAN 2025'!$B$6,'BASE LIQUIDACION REDEBAN 2025'!$C$5)))))))</f>
        <v>144967.87232000002</v>
      </c>
      <c r="AE745" s="86">
        <f>IF(OR(W745="SOPORTE_TELEFÓNICO",W745="ENVÍO"),0,IF(Y745="TIPO I",'BASE LIQUIDACION REDEBAN 2025'!$B$10,IF(Y745="TIPO II",'BASE LIQUIDACION REDEBAN 2025'!$B$11,IF(Y745="TIPO III",'BASE LIQUIDACION REDEBAN 2025'!$B$12,'BASE LIQUIDACION REDEBAN 2025'!$B$13))))</f>
        <v>140395.6348884</v>
      </c>
      <c r="AF745" s="86">
        <f t="shared" si="11"/>
        <v>144967.87232000002</v>
      </c>
      <c r="AG745" s="141"/>
      <c r="AH745" s="141"/>
    </row>
    <row r="746" spans="1:34" s="78" customFormat="1" ht="13.15">
      <c r="A746" s="8" t="s">
        <v>72</v>
      </c>
      <c r="B746" s="94" t="str">
        <f>VLOOKUP(A746,'CENTRO DE COSTOS'!A:D,4,FALSE)</f>
        <v>MIGUEL JULIÁN HERNÁNDEZ GUARÍN</v>
      </c>
      <c r="C746" s="94" t="str">
        <f>VLOOKUP(A746,'CENTRO DE COSTOS'!A:D,2,FALSE)</f>
        <v>0004-0008</v>
      </c>
      <c r="D746" s="8">
        <v>68575</v>
      </c>
      <c r="E746" s="8">
        <v>2720610</v>
      </c>
      <c r="F746" s="8">
        <v>73589</v>
      </c>
      <c r="G746" s="94" t="s">
        <v>1977</v>
      </c>
      <c r="H746" s="8" t="s">
        <v>224</v>
      </c>
      <c r="I746" s="8" t="s">
        <v>4479</v>
      </c>
      <c r="J746" s="8" t="s">
        <v>4480</v>
      </c>
      <c r="K746" s="8" t="s">
        <v>160</v>
      </c>
      <c r="L746" s="8" t="s">
        <v>4481</v>
      </c>
      <c r="M746" s="183">
        <v>45910.414583333331</v>
      </c>
      <c r="N746" s="183">
        <v>45911.726388888892</v>
      </c>
      <c r="O746" s="94" t="s">
        <v>1324</v>
      </c>
      <c r="P746" s="8" t="s">
        <v>1333</v>
      </c>
      <c r="Q746" s="8" t="s">
        <v>1375</v>
      </c>
      <c r="R746" s="8" t="s">
        <v>1444</v>
      </c>
      <c r="S746" s="94"/>
      <c r="T746" s="90"/>
      <c r="U746" s="8" t="s">
        <v>1328</v>
      </c>
      <c r="V746" s="8" t="s">
        <v>4482</v>
      </c>
      <c r="W746" s="8" t="s">
        <v>165</v>
      </c>
      <c r="X746" s="8" t="s">
        <v>4483</v>
      </c>
      <c r="Y746" s="8" t="s">
        <v>32</v>
      </c>
      <c r="Z746" s="8" t="s">
        <v>177</v>
      </c>
      <c r="AA746" s="8" t="s">
        <v>874</v>
      </c>
      <c r="AB746" s="8">
        <v>1</v>
      </c>
      <c r="AC746" s="8">
        <v>0</v>
      </c>
      <c r="AD746" s="86">
        <f>IF(W746="SOPORTE_TELEFÓNICO",'BASE LIQUIDACION REDEBAN 2025'!$B$19,IF(W746="ENVÍO",'BASE LIQUIDACION REDEBAN 2025'!$C$2,IF(Y746="TIPO I",'BASE LIQUIDACION REDEBAN 2025'!$C$2,IF(Y746="TIPO II",'BASE LIQUIDACION REDEBAN 2025'!$C$3,IF(Y746="TIPO III",'BASE LIQUIDACION REDEBAN 2025'!$C$4,IF(Y746="TIPO IV",'BASE LIQUIDACION REDEBAN 2025'!$C$5,IF(Z746="AEREO",'BASE LIQUIDACION REDEBAN 2025'!$B$6,'BASE LIQUIDACION REDEBAN 2025'!$C$5)))))))</f>
        <v>479588.87655000004</v>
      </c>
      <c r="AE746" s="86">
        <f>IF(OR(W746="SOPORTE_TELEFÓNICO",W746="ENVÍO"),0,IF(Y746="TIPO I",'BASE LIQUIDACION REDEBAN 2025'!$B$10,IF(Y746="TIPO II",'BASE LIQUIDACION REDEBAN 2025'!$B$11,IF(Y746="TIPO III",'BASE LIQUIDACION REDEBAN 2025'!$B$12,'BASE LIQUIDACION REDEBAN 2025'!$B$13))))</f>
        <v>196536.5258152</v>
      </c>
      <c r="AF746" s="86">
        <f t="shared" si="11"/>
        <v>479588.87655000004</v>
      </c>
      <c r="AG746" s="141"/>
      <c r="AH746" s="141"/>
    </row>
    <row r="747" spans="1:34" s="78" customFormat="1" ht="13.15">
      <c r="A747" s="8" t="s">
        <v>93</v>
      </c>
      <c r="B747" s="94" t="str">
        <f>VLOOKUP(A747,'CENTRO DE COSTOS'!A:D,4,FALSE)</f>
        <v>DIEGO FERNANDO HENAO CARDONA</v>
      </c>
      <c r="C747" s="94" t="str">
        <f>VLOOKUP(A747,'CENTRO DE COSTOS'!A:D,2,FALSE)</f>
        <v>0004-0003</v>
      </c>
      <c r="D747" s="8">
        <v>52418</v>
      </c>
      <c r="E747" s="8">
        <v>2720455</v>
      </c>
      <c r="F747" s="8">
        <v>55153</v>
      </c>
      <c r="G747" s="94" t="s">
        <v>1977</v>
      </c>
      <c r="H747" s="8" t="s">
        <v>157</v>
      </c>
      <c r="I747" s="8" t="s">
        <v>4484</v>
      </c>
      <c r="J747" s="8" t="s">
        <v>4485</v>
      </c>
      <c r="K747" s="8" t="s">
        <v>160</v>
      </c>
      <c r="L747" s="8" t="s">
        <v>4486</v>
      </c>
      <c r="M747" s="183">
        <v>45910.411805555559</v>
      </c>
      <c r="N747" s="183">
        <v>45911.544444444437</v>
      </c>
      <c r="O747" s="94" t="s">
        <v>1324</v>
      </c>
      <c r="P747" s="8" t="s">
        <v>1333</v>
      </c>
      <c r="Q747" s="8" t="s">
        <v>1368</v>
      </c>
      <c r="R747" s="8" t="s">
        <v>1341</v>
      </c>
      <c r="S747" s="94"/>
      <c r="T747" s="90"/>
      <c r="U747" s="8" t="s">
        <v>1328</v>
      </c>
      <c r="V747" s="8" t="s">
        <v>4487</v>
      </c>
      <c r="W747" s="8" t="s">
        <v>165</v>
      </c>
      <c r="X747" s="8" t="s">
        <v>4488</v>
      </c>
      <c r="Y747" s="8" t="s">
        <v>30</v>
      </c>
      <c r="Z747" s="8" t="s">
        <v>177</v>
      </c>
      <c r="AA747" s="8" t="s">
        <v>247</v>
      </c>
      <c r="AB747" s="8">
        <v>1</v>
      </c>
      <c r="AC747" s="8">
        <v>0</v>
      </c>
      <c r="AD747" s="86">
        <f>IF(W747="SOPORTE_TELEFÓNICO",'BASE LIQUIDACION REDEBAN 2025'!$B$19,IF(W747="ENVÍO",'BASE LIQUIDACION REDEBAN 2025'!$C$2,IF(Y747="TIPO I",'BASE LIQUIDACION REDEBAN 2025'!$C$2,IF(Y747="TIPO II",'BASE LIQUIDACION REDEBAN 2025'!$C$3,IF(Y747="TIPO III",'BASE LIQUIDACION REDEBAN 2025'!$C$4,IF(Y747="TIPO IV",'BASE LIQUIDACION REDEBAN 2025'!$C$5,IF(Z747="AEREO",'BASE LIQUIDACION REDEBAN 2025'!$B$6,'BASE LIQUIDACION REDEBAN 2025'!$C$5)))))))</f>
        <v>275728.78077800001</v>
      </c>
      <c r="AE747" s="86">
        <f>IF(OR(W747="SOPORTE_TELEFÓNICO",W747="ENVÍO"),0,IF(Y747="TIPO I",'BASE LIQUIDACION REDEBAN 2025'!$B$10,IF(Y747="TIPO II",'BASE LIQUIDACION REDEBAN 2025'!$B$11,IF(Y747="TIPO III",'BASE LIQUIDACION REDEBAN 2025'!$B$12,'BASE LIQUIDACION REDEBAN 2025'!$B$13))))</f>
        <v>196536.5258152</v>
      </c>
      <c r="AF747" s="86">
        <f t="shared" si="11"/>
        <v>275728.78077800001</v>
      </c>
      <c r="AG747" s="141"/>
      <c r="AH747" s="141"/>
    </row>
    <row r="748" spans="1:34" s="78" customFormat="1" ht="13.15">
      <c r="A748" s="8" t="s">
        <v>68</v>
      </c>
      <c r="B748" s="94" t="str">
        <f>VLOOKUP(A748,'CENTRO DE COSTOS'!A:D,4,FALSE)</f>
        <v>WILLIAM ASDRUBAL ROZO ROZO</v>
      </c>
      <c r="C748" s="94" t="str">
        <f>VLOOKUP(A748,'CENTRO DE COSTOS'!A:D,2,FALSE)</f>
        <v>0004-0004</v>
      </c>
      <c r="D748" s="8">
        <v>11001</v>
      </c>
      <c r="E748" s="8">
        <v>2720394</v>
      </c>
      <c r="F748" s="8">
        <v>53921</v>
      </c>
      <c r="G748" s="94" t="s">
        <v>1977</v>
      </c>
      <c r="H748" s="8" t="s">
        <v>417</v>
      </c>
      <c r="I748" s="8" t="s">
        <v>68</v>
      </c>
      <c r="J748" s="8" t="s">
        <v>4489</v>
      </c>
      <c r="K748" s="8" t="s">
        <v>160</v>
      </c>
      <c r="L748" s="8" t="s">
        <v>4490</v>
      </c>
      <c r="M748" s="183">
        <v>45910.411111111112</v>
      </c>
      <c r="N748" s="183">
        <v>45910.602083333331</v>
      </c>
      <c r="O748" s="94" t="s">
        <v>1324</v>
      </c>
      <c r="P748" s="8" t="s">
        <v>1325</v>
      </c>
      <c r="Q748" s="8" t="s">
        <v>1340</v>
      </c>
      <c r="R748" s="8" t="s">
        <v>1874</v>
      </c>
      <c r="S748" s="94"/>
      <c r="T748" s="90"/>
      <c r="U748" s="8" t="s">
        <v>1328</v>
      </c>
      <c r="V748" s="8" t="s">
        <v>4491</v>
      </c>
      <c r="W748" s="8" t="s">
        <v>165</v>
      </c>
      <c r="X748" s="8" t="s">
        <v>3289</v>
      </c>
      <c r="Y748" s="8" t="s">
        <v>25</v>
      </c>
      <c r="Z748" s="8" t="s">
        <v>177</v>
      </c>
      <c r="AA748" s="8" t="s">
        <v>566</v>
      </c>
      <c r="AB748" s="8">
        <v>1</v>
      </c>
      <c r="AC748" s="8">
        <v>0</v>
      </c>
      <c r="AD748" s="86">
        <f>IF(W748="SOPORTE_TELEFÓNICO",'BASE LIQUIDACION REDEBAN 2025'!$B$19,IF(W748="ENVÍO",'BASE LIQUIDACION REDEBAN 2025'!$C$2,IF(Y748="TIPO I",'BASE LIQUIDACION REDEBAN 2025'!$C$2,IF(Y748="TIPO II",'BASE LIQUIDACION REDEBAN 2025'!$C$3,IF(Y748="TIPO III",'BASE LIQUIDACION REDEBAN 2025'!$C$4,IF(Y748="TIPO IV",'BASE LIQUIDACION REDEBAN 2025'!$C$5,IF(Z748="AEREO",'BASE LIQUIDACION REDEBAN 2025'!$B$6,'BASE LIQUIDACION REDEBAN 2025'!$C$5)))))))</f>
        <v>65960.072302</v>
      </c>
      <c r="AE748" s="86">
        <f>IF(OR(W748="SOPORTE_TELEFÓNICO",W748="ENVÍO"),0,IF(Y748="TIPO I",'BASE LIQUIDACION REDEBAN 2025'!$B$10,IF(Y748="TIPO II",'BASE LIQUIDACION REDEBAN 2025'!$B$11,IF(Y748="TIPO III",'BASE LIQUIDACION REDEBAN 2025'!$B$12,'BASE LIQUIDACION REDEBAN 2025'!$B$13))))</f>
        <v>75096.394270399993</v>
      </c>
      <c r="AF748" s="86">
        <f t="shared" si="11"/>
        <v>65960.072302</v>
      </c>
      <c r="AG748" s="141"/>
      <c r="AH748" s="141"/>
    </row>
    <row r="749" spans="1:34" s="78" customFormat="1" ht="13.15">
      <c r="A749" s="8" t="s">
        <v>100</v>
      </c>
      <c r="B749" s="94" t="str">
        <f>VLOOKUP(A749,'CENTRO DE COSTOS'!A:D,4,FALSE)</f>
        <v>KEVIN ALEXIS CORZO BUSTOS</v>
      </c>
      <c r="C749" s="94" t="str">
        <f>VLOOKUP(A749,'CENTRO DE COSTOS'!A:D,2,FALSE)</f>
        <v>0004-0007</v>
      </c>
      <c r="D749" s="8">
        <v>50001</v>
      </c>
      <c r="E749" s="8">
        <v>2720426</v>
      </c>
      <c r="F749" s="8">
        <v>32376</v>
      </c>
      <c r="G749" s="94" t="s">
        <v>1977</v>
      </c>
      <c r="H749" s="8" t="s">
        <v>216</v>
      </c>
      <c r="I749" s="8" t="s">
        <v>100</v>
      </c>
      <c r="J749" s="8" t="s">
        <v>4492</v>
      </c>
      <c r="K749" s="8" t="s">
        <v>160</v>
      </c>
      <c r="L749" s="8" t="s">
        <v>4493</v>
      </c>
      <c r="M749" s="183">
        <v>45910.40625</v>
      </c>
      <c r="N749" s="183">
        <v>45911.401388888888</v>
      </c>
      <c r="O749" s="94" t="s">
        <v>1324</v>
      </c>
      <c r="P749" s="8" t="s">
        <v>1333</v>
      </c>
      <c r="Q749" s="8" t="s">
        <v>1368</v>
      </c>
      <c r="R749" s="8" t="s">
        <v>1341</v>
      </c>
      <c r="S749" s="94"/>
      <c r="T749" s="90"/>
      <c r="U749" s="8" t="s">
        <v>1328</v>
      </c>
      <c r="V749" s="8" t="s">
        <v>4494</v>
      </c>
      <c r="W749" s="8" t="s">
        <v>1552</v>
      </c>
      <c r="X749" s="8" t="s">
        <v>1553</v>
      </c>
      <c r="Y749" s="8" t="s">
        <v>25</v>
      </c>
      <c r="Z749" s="8" t="s">
        <v>177</v>
      </c>
      <c r="AA749" s="8" t="s">
        <v>3793</v>
      </c>
      <c r="AB749" s="8">
        <v>0</v>
      </c>
      <c r="AC749" s="8">
        <v>0</v>
      </c>
      <c r="AD749" s="86">
        <f>IF(W749="SOPORTE_TELEFÓNICO",'BASE LIQUIDACION REDEBAN 2025'!$B$19,IF(W749="ENVÍO",'BASE LIQUIDACION REDEBAN 2025'!$C$2,IF(Y749="TIPO I",'BASE LIQUIDACION REDEBAN 2025'!$C$2,IF(Y749="TIPO II",'BASE LIQUIDACION REDEBAN 2025'!$C$3,IF(Y749="TIPO III",'BASE LIQUIDACION REDEBAN 2025'!$C$4,IF(Y749="TIPO IV",'BASE LIQUIDACION REDEBAN 2025'!$C$5,IF(Z749="AEREO",'BASE LIQUIDACION REDEBAN 2025'!$B$6,'BASE LIQUIDACION REDEBAN 2025'!$C$5)))))))</f>
        <v>41241.0800752</v>
      </c>
      <c r="AE749" s="86">
        <f>IF(OR(W749="SOPORTE_TELEFÓNICO",W749="ENVÍO"),0,IF(Y749="TIPO I",'BASE LIQUIDACION REDEBAN 2025'!$B$10,IF(Y749="TIPO II",'BASE LIQUIDACION REDEBAN 2025'!$B$11,IF(Y749="TIPO III",'BASE LIQUIDACION REDEBAN 2025'!$B$12,'BASE LIQUIDACION REDEBAN 2025'!$B$13))))</f>
        <v>0</v>
      </c>
      <c r="AF749" s="86">
        <f t="shared" si="11"/>
        <v>41241.0800752</v>
      </c>
      <c r="AG749" s="141"/>
      <c r="AH749" s="141"/>
    </row>
    <row r="750" spans="1:34" s="78" customFormat="1" ht="13.15">
      <c r="A750" s="8" t="s">
        <v>98</v>
      </c>
      <c r="B750" s="94" t="str">
        <f>VLOOKUP(A750,'CENTRO DE COSTOS'!A:D,4,FALSE)</f>
        <v>MIGUEL JULIÁN HERNÁNDEZ GUARÍN</v>
      </c>
      <c r="C750" s="94" t="str">
        <f>VLOOKUP(A750,'CENTRO DE COSTOS'!A:D,2,FALSE)</f>
        <v>0004-0008</v>
      </c>
      <c r="D750" s="8">
        <v>15293</v>
      </c>
      <c r="E750" s="8">
        <v>2720325</v>
      </c>
      <c r="F750" s="8">
        <v>67733</v>
      </c>
      <c r="G750" s="94" t="s">
        <v>1977</v>
      </c>
      <c r="H750" s="8" t="s">
        <v>406</v>
      </c>
      <c r="I750" s="8" t="s">
        <v>4495</v>
      </c>
      <c r="J750" s="8" t="s">
        <v>4496</v>
      </c>
      <c r="K750" s="8" t="s">
        <v>160</v>
      </c>
      <c r="L750" s="8" t="s">
        <v>4497</v>
      </c>
      <c r="M750" s="183">
        <v>45910.399305555547</v>
      </c>
      <c r="N750" s="183">
        <v>45910.714583333327</v>
      </c>
      <c r="O750" s="94" t="s">
        <v>1324</v>
      </c>
      <c r="P750" s="8" t="s">
        <v>1333</v>
      </c>
      <c r="Q750" s="8" t="s">
        <v>1368</v>
      </c>
      <c r="R750" s="8" t="s">
        <v>1341</v>
      </c>
      <c r="S750" s="94"/>
      <c r="T750" s="90"/>
      <c r="U750" s="8" t="s">
        <v>1328</v>
      </c>
      <c r="V750" s="8" t="s">
        <v>4498</v>
      </c>
      <c r="W750" s="8" t="s">
        <v>165</v>
      </c>
      <c r="X750" s="8" t="s">
        <v>4499</v>
      </c>
      <c r="Y750" s="8" t="s">
        <v>28</v>
      </c>
      <c r="Z750" s="8" t="s">
        <v>177</v>
      </c>
      <c r="AA750" s="8" t="s">
        <v>841</v>
      </c>
      <c r="AB750" s="8">
        <v>1</v>
      </c>
      <c r="AC750" s="8">
        <v>0</v>
      </c>
      <c r="AD750" s="86">
        <f>IF(W750="SOPORTE_TELEFÓNICO",'BASE LIQUIDACION REDEBAN 2025'!$B$19,IF(W750="ENVÍO",'BASE LIQUIDACION REDEBAN 2025'!$C$2,IF(Y750="TIPO I",'BASE LIQUIDACION REDEBAN 2025'!$C$2,IF(Y750="TIPO II",'BASE LIQUIDACION REDEBAN 2025'!$C$3,IF(Y750="TIPO III",'BASE LIQUIDACION REDEBAN 2025'!$C$4,IF(Y750="TIPO IV",'BASE LIQUIDACION REDEBAN 2025'!$C$5,IF(Z750="AEREO",'BASE LIQUIDACION REDEBAN 2025'!$B$6,'BASE LIQUIDACION REDEBAN 2025'!$C$5)))))))</f>
        <v>144967.87232000002</v>
      </c>
      <c r="AE750" s="86">
        <f>IF(OR(W750="SOPORTE_TELEFÓNICO",W750="ENVÍO"),0,IF(Y750="TIPO I",'BASE LIQUIDACION REDEBAN 2025'!$B$10,IF(Y750="TIPO II",'BASE LIQUIDACION REDEBAN 2025'!$B$11,IF(Y750="TIPO III",'BASE LIQUIDACION REDEBAN 2025'!$B$12,'BASE LIQUIDACION REDEBAN 2025'!$B$13))))</f>
        <v>140395.6348884</v>
      </c>
      <c r="AF750" s="86">
        <f t="shared" si="11"/>
        <v>144967.87232000002</v>
      </c>
      <c r="AG750" s="141"/>
      <c r="AH750" s="141"/>
    </row>
    <row r="751" spans="1:34" s="78" customFormat="1" ht="13.15">
      <c r="A751" s="8" t="s">
        <v>86</v>
      </c>
      <c r="B751" s="94" t="str">
        <f>VLOOKUP(A751,'CENTRO DE COSTOS'!A:D,4,FALSE)</f>
        <v>KEVIN ALEXIS CORZO BUSTOS</v>
      </c>
      <c r="C751" s="94" t="str">
        <f>VLOOKUP(A751,'CENTRO DE COSTOS'!A:D,2,FALSE)</f>
        <v>0004-0007</v>
      </c>
      <c r="D751" s="8">
        <v>17495</v>
      </c>
      <c r="E751" s="8">
        <v>2720138</v>
      </c>
      <c r="F751" s="8">
        <v>56688</v>
      </c>
      <c r="G751" s="94" t="s">
        <v>1977</v>
      </c>
      <c r="H751" s="8" t="s">
        <v>269</v>
      </c>
      <c r="I751" s="8" t="s">
        <v>4500</v>
      </c>
      <c r="J751" s="8" t="s">
        <v>4501</v>
      </c>
      <c r="K751" s="8" t="s">
        <v>160</v>
      </c>
      <c r="L751" s="8" t="s">
        <v>4502</v>
      </c>
      <c r="M751" s="183">
        <v>45910.388194444437</v>
      </c>
      <c r="N751" s="183">
        <v>45912.513888888891</v>
      </c>
      <c r="O751" s="94" t="s">
        <v>1324</v>
      </c>
      <c r="P751" s="8" t="s">
        <v>1333</v>
      </c>
      <c r="Q751" s="8" t="s">
        <v>1368</v>
      </c>
      <c r="R751" s="8" t="s">
        <v>1369</v>
      </c>
      <c r="S751" s="94"/>
      <c r="T751" s="90"/>
      <c r="U751" s="8" t="s">
        <v>1328</v>
      </c>
      <c r="V751" s="8" t="s">
        <v>4503</v>
      </c>
      <c r="W751" s="8" t="s">
        <v>165</v>
      </c>
      <c r="X751" s="8" t="s">
        <v>4504</v>
      </c>
      <c r="Y751" s="8" t="s">
        <v>32</v>
      </c>
      <c r="Z751" s="8" t="s">
        <v>177</v>
      </c>
      <c r="AA751" s="8" t="s">
        <v>503</v>
      </c>
      <c r="AB751" s="8">
        <v>1</v>
      </c>
      <c r="AC751" s="8">
        <v>0</v>
      </c>
      <c r="AD751" s="86">
        <f>IF(W751="SOPORTE_TELEFÓNICO",'BASE LIQUIDACION REDEBAN 2025'!$B$19,IF(W751="ENVÍO",'BASE LIQUIDACION REDEBAN 2025'!$C$2,IF(Y751="TIPO I",'BASE LIQUIDACION REDEBAN 2025'!$C$2,IF(Y751="TIPO II",'BASE LIQUIDACION REDEBAN 2025'!$C$3,IF(Y751="TIPO III",'BASE LIQUIDACION REDEBAN 2025'!$C$4,IF(Y751="TIPO IV",'BASE LIQUIDACION REDEBAN 2025'!$C$5,IF(Z751="AEREO",'BASE LIQUIDACION REDEBAN 2025'!$B$6,'BASE LIQUIDACION REDEBAN 2025'!$C$5)))))))</f>
        <v>479588.87655000004</v>
      </c>
      <c r="AE751" s="86">
        <f>IF(OR(W751="SOPORTE_TELEFÓNICO",W751="ENVÍO"),0,IF(Y751="TIPO I",'BASE LIQUIDACION REDEBAN 2025'!$B$10,IF(Y751="TIPO II",'BASE LIQUIDACION REDEBAN 2025'!$B$11,IF(Y751="TIPO III",'BASE LIQUIDACION REDEBAN 2025'!$B$12,'BASE LIQUIDACION REDEBAN 2025'!$B$13))))</f>
        <v>196536.5258152</v>
      </c>
      <c r="AF751" s="86">
        <f t="shared" si="11"/>
        <v>479588.87655000004</v>
      </c>
      <c r="AG751" s="141"/>
      <c r="AH751" s="141"/>
    </row>
    <row r="752" spans="1:34" s="78" customFormat="1" ht="13.15">
      <c r="A752" s="8" t="s">
        <v>99</v>
      </c>
      <c r="B752" s="94" t="str">
        <f>VLOOKUP(A752,'CENTRO DE COSTOS'!A:D,4,FALSE)</f>
        <v>JOSE MAURICIO HERNANDEZ ROJAS</v>
      </c>
      <c r="C752" s="94" t="str">
        <f>VLOOKUP(A752,'CENTRO DE COSTOS'!A:D,2,FALSE)</f>
        <v>0004-0001</v>
      </c>
      <c r="D752" s="8">
        <v>20238</v>
      </c>
      <c r="E752" s="8">
        <v>2719964</v>
      </c>
      <c r="F752" s="8">
        <v>79633</v>
      </c>
      <c r="G752" s="94" t="s">
        <v>1977</v>
      </c>
      <c r="H752" s="8" t="s">
        <v>596</v>
      </c>
      <c r="I752" s="8" t="s">
        <v>2083</v>
      </c>
      <c r="J752" s="8" t="s">
        <v>4505</v>
      </c>
      <c r="K752" s="8" t="s">
        <v>160</v>
      </c>
      <c r="L752" s="8" t="s">
        <v>4506</v>
      </c>
      <c r="M752" s="183">
        <v>45910.385416666657</v>
      </c>
      <c r="N752" s="183">
        <v>45911.427083333343</v>
      </c>
      <c r="O752" s="94" t="s">
        <v>1324</v>
      </c>
      <c r="P752" s="8" t="s">
        <v>1325</v>
      </c>
      <c r="Q752" s="8" t="s">
        <v>1351</v>
      </c>
      <c r="R752" s="8" t="s">
        <v>1689</v>
      </c>
      <c r="S752" s="94"/>
      <c r="T752" s="90"/>
      <c r="U752" s="8" t="s">
        <v>1328</v>
      </c>
      <c r="V752" s="8" t="s">
        <v>4507</v>
      </c>
      <c r="W752" s="8" t="s">
        <v>165</v>
      </c>
      <c r="X752" s="8" t="s">
        <v>4508</v>
      </c>
      <c r="Y752" s="8" t="s">
        <v>28</v>
      </c>
      <c r="Z752" s="8" t="s">
        <v>177</v>
      </c>
      <c r="AA752" s="8" t="s">
        <v>1972</v>
      </c>
      <c r="AB752" s="8">
        <v>1</v>
      </c>
      <c r="AC752" s="8">
        <v>0</v>
      </c>
      <c r="AD752" s="86">
        <f>IF(W752="SOPORTE_TELEFÓNICO",'BASE LIQUIDACION REDEBAN 2025'!$B$19,IF(W752="ENVÍO",'BASE LIQUIDACION REDEBAN 2025'!$C$2,IF(Y752="TIPO I",'BASE LIQUIDACION REDEBAN 2025'!$C$2,IF(Y752="TIPO II",'BASE LIQUIDACION REDEBAN 2025'!$C$3,IF(Y752="TIPO III",'BASE LIQUIDACION REDEBAN 2025'!$C$4,IF(Y752="TIPO IV",'BASE LIQUIDACION REDEBAN 2025'!$C$5,IF(Z752="AEREO",'BASE LIQUIDACION REDEBAN 2025'!$B$6,'BASE LIQUIDACION REDEBAN 2025'!$C$5)))))))</f>
        <v>144967.87232000002</v>
      </c>
      <c r="AE752" s="86">
        <f>IF(OR(W752="SOPORTE_TELEFÓNICO",W752="ENVÍO"),0,IF(Y752="TIPO I",'BASE LIQUIDACION REDEBAN 2025'!$B$10,IF(Y752="TIPO II",'BASE LIQUIDACION REDEBAN 2025'!$B$11,IF(Y752="TIPO III",'BASE LIQUIDACION REDEBAN 2025'!$B$12,'BASE LIQUIDACION REDEBAN 2025'!$B$13))))</f>
        <v>140395.6348884</v>
      </c>
      <c r="AF752" s="86">
        <f t="shared" si="11"/>
        <v>144967.87232000002</v>
      </c>
      <c r="AG752" s="141"/>
      <c r="AH752" s="141"/>
    </row>
    <row r="753" spans="1:34" s="78" customFormat="1" ht="13.15">
      <c r="A753" s="8" t="s">
        <v>90</v>
      </c>
      <c r="B753" s="94" t="str">
        <f>VLOOKUP(A753,'CENTRO DE COSTOS'!A:D,4,FALSE)</f>
        <v>JUAN SEBASTIÁN RÍOS CASTRILLÓN</v>
      </c>
      <c r="C753" s="94" t="str">
        <f>VLOOKUP(A753,'CENTRO DE COSTOS'!A:D,2,FALSE)</f>
        <v>0004-0005</v>
      </c>
      <c r="D753" s="8">
        <v>27491</v>
      </c>
      <c r="E753" s="8">
        <v>2720116</v>
      </c>
      <c r="F753" s="8">
        <v>77233</v>
      </c>
      <c r="G753" s="94" t="s">
        <v>1977</v>
      </c>
      <c r="H753" s="8" t="s">
        <v>932</v>
      </c>
      <c r="I753" s="8" t="s">
        <v>4509</v>
      </c>
      <c r="J753" s="8" t="s">
        <v>4510</v>
      </c>
      <c r="K753" s="8" t="s">
        <v>160</v>
      </c>
      <c r="L753" s="8" t="s">
        <v>4511</v>
      </c>
      <c r="M753" s="183">
        <v>45910.383333333331</v>
      </c>
      <c r="N753" s="183">
        <v>45911.728472222218</v>
      </c>
      <c r="O753" s="94" t="s">
        <v>1324</v>
      </c>
      <c r="P753" s="8" t="s">
        <v>1333</v>
      </c>
      <c r="Q753" s="8" t="s">
        <v>1375</v>
      </c>
      <c r="R753" s="8" t="s">
        <v>1376</v>
      </c>
      <c r="S753" s="94"/>
      <c r="T753" s="90"/>
      <c r="U753" s="8" t="s">
        <v>1328</v>
      </c>
      <c r="V753" s="8" t="s">
        <v>4512</v>
      </c>
      <c r="W753" s="8" t="s">
        <v>165</v>
      </c>
      <c r="X753" s="8" t="s">
        <v>4513</v>
      </c>
      <c r="Y753" s="8" t="s">
        <v>167</v>
      </c>
      <c r="Z753" s="8" t="s">
        <v>205</v>
      </c>
      <c r="AA753" s="8" t="s">
        <v>1942</v>
      </c>
      <c r="AB753" s="8">
        <v>1</v>
      </c>
      <c r="AC753" s="8">
        <v>0</v>
      </c>
      <c r="AD753" s="86">
        <f>IF(W753="SOPORTE_TELEFÓNICO",'BASE LIQUIDACION REDEBAN 2025'!$B$19,IF(W753="ENVÍO",'BASE LIQUIDACION REDEBAN 2025'!$C$2,IF(Y753="TIPO I",'BASE LIQUIDACION REDEBAN 2025'!$C$2,IF(Y753="TIPO II",'BASE LIQUIDACION REDEBAN 2025'!$C$3,IF(Y753="TIPO III",'BASE LIQUIDACION REDEBAN 2025'!$C$4,IF(Y753="TIPO IV",'BASE LIQUIDACION REDEBAN 2025'!$C$5,IF(Z753="AEREO",'BASE LIQUIDACION REDEBAN 2025'!$B$6,'BASE LIQUIDACION REDEBAN 2025'!$C$5)))))))</f>
        <v>988462.96268840006</v>
      </c>
      <c r="AE753" s="86">
        <f>IF(OR(W753="SOPORTE_TELEFÓNICO",W753="ENVÍO"),0,IF(Y753="TIPO I",'BASE LIQUIDACION REDEBAN 2025'!$B$10,IF(Y753="TIPO II",'BASE LIQUIDACION REDEBAN 2025'!$B$11,IF(Y753="TIPO III",'BASE LIQUIDACION REDEBAN 2025'!$B$12,'BASE LIQUIDACION REDEBAN 2025'!$B$13))))</f>
        <v>196536.5258152</v>
      </c>
      <c r="AF753" s="86">
        <f t="shared" si="11"/>
        <v>988462.96268840006</v>
      </c>
      <c r="AG753" s="141"/>
      <c r="AH753" s="141"/>
    </row>
    <row r="754" spans="1:34" s="78" customFormat="1" ht="13.15">
      <c r="A754" s="8" t="s">
        <v>76</v>
      </c>
      <c r="B754" s="94" t="str">
        <f>VLOOKUP(A754,'CENTRO DE COSTOS'!A:D,4,FALSE)</f>
        <v>DIEGO FERNANDO HENAO CARDONA</v>
      </c>
      <c r="C754" s="94" t="str">
        <f>VLOOKUP(A754,'CENTRO DE COSTOS'!A:D,2,FALSE)</f>
        <v>0004-0003</v>
      </c>
      <c r="D754" s="8">
        <v>19212</v>
      </c>
      <c r="E754" s="8">
        <v>2720021</v>
      </c>
      <c r="F754" s="8">
        <v>24471</v>
      </c>
      <c r="G754" s="94" t="s">
        <v>1977</v>
      </c>
      <c r="H754" s="8" t="s">
        <v>171</v>
      </c>
      <c r="I754" s="8" t="s">
        <v>3519</v>
      </c>
      <c r="J754" s="8" t="s">
        <v>3520</v>
      </c>
      <c r="K754" s="8" t="s">
        <v>160</v>
      </c>
      <c r="L754" s="8" t="s">
        <v>4514</v>
      </c>
      <c r="M754" s="183">
        <v>45910.379166666673</v>
      </c>
      <c r="N754" s="183">
        <v>45911.546527777777</v>
      </c>
      <c r="O754" s="94" t="s">
        <v>1324</v>
      </c>
      <c r="P754" s="8" t="s">
        <v>1333</v>
      </c>
      <c r="Q754" s="8" t="s">
        <v>1340</v>
      </c>
      <c r="R754" s="8" t="s">
        <v>1341</v>
      </c>
      <c r="S754" s="94"/>
      <c r="T754" s="90"/>
      <c r="U754" s="8" t="s">
        <v>1328</v>
      </c>
      <c r="V754" s="8" t="s">
        <v>4515</v>
      </c>
      <c r="W754" s="8" t="s">
        <v>165</v>
      </c>
      <c r="X754" s="8" t="s">
        <v>3523</v>
      </c>
      <c r="Y754" s="8" t="s">
        <v>30</v>
      </c>
      <c r="Z754" s="8" t="s">
        <v>177</v>
      </c>
      <c r="AA754" s="8" t="s">
        <v>346</v>
      </c>
      <c r="AB754" s="8">
        <v>1</v>
      </c>
      <c r="AC754" s="8">
        <v>0</v>
      </c>
      <c r="AD754" s="86">
        <f>IF(W754="SOPORTE_TELEFÓNICO",'BASE LIQUIDACION REDEBAN 2025'!$B$19,IF(W754="ENVÍO",'BASE LIQUIDACION REDEBAN 2025'!$C$2,IF(Y754="TIPO I",'BASE LIQUIDACION REDEBAN 2025'!$C$2,IF(Y754="TIPO II",'BASE LIQUIDACION REDEBAN 2025'!$C$3,IF(Y754="TIPO III",'BASE LIQUIDACION REDEBAN 2025'!$C$4,IF(Y754="TIPO IV",'BASE LIQUIDACION REDEBAN 2025'!$C$5,IF(Z754="AEREO",'BASE LIQUIDACION REDEBAN 2025'!$B$6,'BASE LIQUIDACION REDEBAN 2025'!$C$5)))))))</f>
        <v>275728.78077800001</v>
      </c>
      <c r="AE754" s="86">
        <f>IF(OR(W754="SOPORTE_TELEFÓNICO",W754="ENVÍO"),0,IF(Y754="TIPO I",'BASE LIQUIDACION REDEBAN 2025'!$B$10,IF(Y754="TIPO II",'BASE LIQUIDACION REDEBAN 2025'!$B$11,IF(Y754="TIPO III",'BASE LIQUIDACION REDEBAN 2025'!$B$12,'BASE LIQUIDACION REDEBAN 2025'!$B$13))))</f>
        <v>196536.5258152</v>
      </c>
      <c r="AF754" s="86">
        <f t="shared" si="11"/>
        <v>275728.78077800001</v>
      </c>
      <c r="AG754" s="141"/>
      <c r="AH754" s="141"/>
    </row>
    <row r="755" spans="1:34" s="78" customFormat="1" ht="13.15">
      <c r="A755" s="8" t="s">
        <v>91</v>
      </c>
      <c r="B755" s="94" t="str">
        <f>VLOOKUP(A755,'CENTRO DE COSTOS'!A:D,4,FALSE)</f>
        <v>JOSE MAURICIO HERNANDEZ ROJAS</v>
      </c>
      <c r="C755" s="94" t="str">
        <f>VLOOKUP(A755,'CENTRO DE COSTOS'!A:D,2,FALSE)</f>
        <v>0004-0001</v>
      </c>
      <c r="D755" s="8">
        <v>23555</v>
      </c>
      <c r="E755" s="8">
        <v>2719712</v>
      </c>
      <c r="F755" s="8">
        <v>80389</v>
      </c>
      <c r="G755" s="94" t="s">
        <v>1977</v>
      </c>
      <c r="H755" s="8" t="s">
        <v>193</v>
      </c>
      <c r="I755" s="8" t="s">
        <v>602</v>
      </c>
      <c r="J755" s="8" t="s">
        <v>4516</v>
      </c>
      <c r="K755" s="8" t="s">
        <v>160</v>
      </c>
      <c r="L755" s="8" t="s">
        <v>4517</v>
      </c>
      <c r="M755" s="183">
        <v>45910.359722222223</v>
      </c>
      <c r="N755" s="183">
        <v>45910.54583333333</v>
      </c>
      <c r="O755" s="94" t="s">
        <v>1324</v>
      </c>
      <c r="P755" s="8" t="s">
        <v>1325</v>
      </c>
      <c r="Q755" s="8" t="s">
        <v>1326</v>
      </c>
      <c r="R755" s="8" t="s">
        <v>1327</v>
      </c>
      <c r="S755" s="94"/>
      <c r="T755" s="90"/>
      <c r="U755" s="8" t="s">
        <v>1328</v>
      </c>
      <c r="V755" s="8" t="s">
        <v>4518</v>
      </c>
      <c r="W755" s="8" t="s">
        <v>165</v>
      </c>
      <c r="X755" s="8" t="s">
        <v>4519</v>
      </c>
      <c r="Y755" s="8" t="s">
        <v>28</v>
      </c>
      <c r="Z755" s="8" t="s">
        <v>177</v>
      </c>
      <c r="AA755" s="8" t="s">
        <v>607</v>
      </c>
      <c r="AB755" s="8">
        <v>1</v>
      </c>
      <c r="AC755" s="8">
        <v>0</v>
      </c>
      <c r="AD755" s="86">
        <f>IF(W755="SOPORTE_TELEFÓNICO",'BASE LIQUIDACION REDEBAN 2025'!$B$19,IF(W755="ENVÍO",'BASE LIQUIDACION REDEBAN 2025'!$C$2,IF(Y755="TIPO I",'BASE LIQUIDACION REDEBAN 2025'!$C$2,IF(Y755="TIPO II",'BASE LIQUIDACION REDEBAN 2025'!$C$3,IF(Y755="TIPO III",'BASE LIQUIDACION REDEBAN 2025'!$C$4,IF(Y755="TIPO IV",'BASE LIQUIDACION REDEBAN 2025'!$C$5,IF(Z755="AEREO",'BASE LIQUIDACION REDEBAN 2025'!$B$6,'BASE LIQUIDACION REDEBAN 2025'!$C$5)))))))</f>
        <v>144967.87232000002</v>
      </c>
      <c r="AE755" s="86">
        <f>IF(OR(W755="SOPORTE_TELEFÓNICO",W755="ENVÍO"),0,IF(Y755="TIPO I",'BASE LIQUIDACION REDEBAN 2025'!$B$10,IF(Y755="TIPO II",'BASE LIQUIDACION REDEBAN 2025'!$B$11,IF(Y755="TIPO III",'BASE LIQUIDACION REDEBAN 2025'!$B$12,'BASE LIQUIDACION REDEBAN 2025'!$B$13))))</f>
        <v>140395.6348884</v>
      </c>
      <c r="AF755" s="86">
        <f t="shared" si="11"/>
        <v>144967.87232000002</v>
      </c>
      <c r="AG755" s="141"/>
      <c r="AH755" s="141"/>
    </row>
    <row r="756" spans="1:34" s="78" customFormat="1" ht="13.15">
      <c r="A756" s="8" t="s">
        <v>100</v>
      </c>
      <c r="B756" s="94" t="str">
        <f>VLOOKUP(A756,'CENTRO DE COSTOS'!A:D,4,FALSE)</f>
        <v>KEVIN ALEXIS CORZO BUSTOS</v>
      </c>
      <c r="C756" s="94" t="str">
        <f>VLOOKUP(A756,'CENTRO DE COSTOS'!A:D,2,FALSE)</f>
        <v>0004-0007</v>
      </c>
      <c r="D756" s="8">
        <v>50226</v>
      </c>
      <c r="E756" s="8">
        <v>2719706</v>
      </c>
      <c r="F756" s="8">
        <v>12416</v>
      </c>
      <c r="G756" s="94" t="s">
        <v>1977</v>
      </c>
      <c r="H756" s="8" t="s">
        <v>216</v>
      </c>
      <c r="I756" s="8" t="s">
        <v>4520</v>
      </c>
      <c r="J756" s="8" t="s">
        <v>4521</v>
      </c>
      <c r="K756" s="8" t="s">
        <v>160</v>
      </c>
      <c r="L756" s="8" t="s">
        <v>4522</v>
      </c>
      <c r="M756" s="183">
        <v>45910.359027777777</v>
      </c>
      <c r="N756" s="183">
        <v>45911.548611111109</v>
      </c>
      <c r="O756" s="94" t="s">
        <v>1324</v>
      </c>
      <c r="P756" s="8" t="s">
        <v>1333</v>
      </c>
      <c r="Q756" s="8" t="s">
        <v>1351</v>
      </c>
      <c r="R756" s="8" t="s">
        <v>1352</v>
      </c>
      <c r="S756" s="94"/>
      <c r="T756" s="90"/>
      <c r="U756" s="8" t="s">
        <v>1328</v>
      </c>
      <c r="V756" s="8" t="s">
        <v>4523</v>
      </c>
      <c r="W756" s="8" t="s">
        <v>1552</v>
      </c>
      <c r="X756" s="8" t="s">
        <v>1553</v>
      </c>
      <c r="Y756" s="8" t="s">
        <v>28</v>
      </c>
      <c r="Z756" s="8" t="s">
        <v>177</v>
      </c>
      <c r="AA756" s="8" t="s">
        <v>1538</v>
      </c>
      <c r="AB756" s="8">
        <v>0</v>
      </c>
      <c r="AC756" s="8">
        <v>0</v>
      </c>
      <c r="AD756" s="86">
        <f>IF(W756="SOPORTE_TELEFÓNICO",'BASE LIQUIDACION REDEBAN 2025'!$B$19,IF(W756="ENVÍO",'BASE LIQUIDACION REDEBAN 2025'!$C$2,IF(Y756="TIPO I",'BASE LIQUIDACION REDEBAN 2025'!$C$2,IF(Y756="TIPO II",'BASE LIQUIDACION REDEBAN 2025'!$C$3,IF(Y756="TIPO III",'BASE LIQUIDACION REDEBAN 2025'!$C$4,IF(Y756="TIPO IV",'BASE LIQUIDACION REDEBAN 2025'!$C$5,IF(Z756="AEREO",'BASE LIQUIDACION REDEBAN 2025'!$B$6,'BASE LIQUIDACION REDEBAN 2025'!$C$5)))))))</f>
        <v>41241.0800752</v>
      </c>
      <c r="AE756" s="86">
        <f>IF(OR(W756="SOPORTE_TELEFÓNICO",W756="ENVÍO"),0,IF(Y756="TIPO I",'BASE LIQUIDACION REDEBAN 2025'!$B$10,IF(Y756="TIPO II",'BASE LIQUIDACION REDEBAN 2025'!$B$11,IF(Y756="TIPO III",'BASE LIQUIDACION REDEBAN 2025'!$B$12,'BASE LIQUIDACION REDEBAN 2025'!$B$13))))</f>
        <v>0</v>
      </c>
      <c r="AF756" s="86">
        <f t="shared" si="11"/>
        <v>41241.0800752</v>
      </c>
      <c r="AG756" s="141"/>
      <c r="AH756" s="141"/>
    </row>
    <row r="757" spans="1:34" s="78" customFormat="1" ht="13.15">
      <c r="A757" s="8" t="s">
        <v>81</v>
      </c>
      <c r="B757" s="94" t="str">
        <f>VLOOKUP(A757,'CENTRO DE COSTOS'!A:D,4,FALSE)</f>
        <v>MIGUEL JULIÁN HERNÁNDEZ GUARÍN</v>
      </c>
      <c r="C757" s="94" t="str">
        <f>VLOOKUP(A757,'CENTRO DE COSTOS'!A:D,2,FALSE)</f>
        <v>0004-0008</v>
      </c>
      <c r="D757" s="8">
        <v>54001</v>
      </c>
      <c r="E757" s="8">
        <v>2718561</v>
      </c>
      <c r="F757" s="8">
        <v>80261</v>
      </c>
      <c r="G757" s="94" t="s">
        <v>1977</v>
      </c>
      <c r="H757" s="8" t="s">
        <v>296</v>
      </c>
      <c r="I757" s="8" t="s">
        <v>81</v>
      </c>
      <c r="J757" s="8" t="s">
        <v>4524</v>
      </c>
      <c r="K757" s="8" t="s">
        <v>160</v>
      </c>
      <c r="L757" s="8" t="s">
        <v>4525</v>
      </c>
      <c r="M757" s="183">
        <v>45910.333333333343</v>
      </c>
      <c r="N757" s="183">
        <v>45910.627083333333</v>
      </c>
      <c r="O757" s="94" t="s">
        <v>1324</v>
      </c>
      <c r="P757" s="8" t="s">
        <v>1333</v>
      </c>
      <c r="Q757" s="8" t="s">
        <v>1375</v>
      </c>
      <c r="R757" s="8" t="s">
        <v>1376</v>
      </c>
      <c r="S757" s="94"/>
      <c r="T757" s="90"/>
      <c r="U757" s="8" t="s">
        <v>1328</v>
      </c>
      <c r="V757" s="8" t="s">
        <v>4526</v>
      </c>
      <c r="W757" s="8" t="s">
        <v>165</v>
      </c>
      <c r="X757" s="8" t="s">
        <v>4527</v>
      </c>
      <c r="Y757" s="8" t="s">
        <v>25</v>
      </c>
      <c r="Z757" s="8" t="s">
        <v>177</v>
      </c>
      <c r="AA757" s="8" t="s">
        <v>466</v>
      </c>
      <c r="AB757" s="8">
        <v>1</v>
      </c>
      <c r="AC757" s="8">
        <v>0</v>
      </c>
      <c r="AD757" s="86">
        <f>IF(W757="SOPORTE_TELEFÓNICO",'BASE LIQUIDACION REDEBAN 2025'!$B$19,IF(W757="ENVÍO",'BASE LIQUIDACION REDEBAN 2025'!$C$2,IF(Y757="TIPO I",'BASE LIQUIDACION REDEBAN 2025'!$C$2,IF(Y757="TIPO II",'BASE LIQUIDACION REDEBAN 2025'!$C$3,IF(Y757="TIPO III",'BASE LIQUIDACION REDEBAN 2025'!$C$4,IF(Y757="TIPO IV",'BASE LIQUIDACION REDEBAN 2025'!$C$5,IF(Z757="AEREO",'BASE LIQUIDACION REDEBAN 2025'!$B$6,'BASE LIQUIDACION REDEBAN 2025'!$C$5)))))))</f>
        <v>65960.072302</v>
      </c>
      <c r="AE757" s="86">
        <f>IF(OR(W757="SOPORTE_TELEFÓNICO",W757="ENVÍO"),0,IF(Y757="TIPO I",'BASE LIQUIDACION REDEBAN 2025'!$B$10,IF(Y757="TIPO II",'BASE LIQUIDACION REDEBAN 2025'!$B$11,IF(Y757="TIPO III",'BASE LIQUIDACION REDEBAN 2025'!$B$12,'BASE LIQUIDACION REDEBAN 2025'!$B$13))))</f>
        <v>75096.394270399993</v>
      </c>
      <c r="AF757" s="86">
        <f t="shared" si="11"/>
        <v>65960.072302</v>
      </c>
      <c r="AG757" s="141"/>
      <c r="AH757" s="141"/>
    </row>
    <row r="758" spans="1:34" s="78" customFormat="1" ht="13.15">
      <c r="A758" s="8" t="s">
        <v>68</v>
      </c>
      <c r="B758" s="94" t="str">
        <f>VLOOKUP(A758,'CENTRO DE COSTOS'!A:D,4,FALSE)</f>
        <v>WILLIAM ASDRUBAL ROZO ROZO</v>
      </c>
      <c r="C758" s="94" t="str">
        <f>VLOOKUP(A758,'CENTRO DE COSTOS'!A:D,2,FALSE)</f>
        <v>0004-0004</v>
      </c>
      <c r="D758" s="8">
        <v>11001</v>
      </c>
      <c r="E758" s="8">
        <v>2718480</v>
      </c>
      <c r="F758" s="8">
        <v>74887</v>
      </c>
      <c r="G758" s="94" t="s">
        <v>1977</v>
      </c>
      <c r="H758" s="8" t="s">
        <v>417</v>
      </c>
      <c r="I758" s="8" t="s">
        <v>68</v>
      </c>
      <c r="J758" s="8" t="s">
        <v>4075</v>
      </c>
      <c r="K758" s="8" t="s">
        <v>160</v>
      </c>
      <c r="L758" s="8" t="s">
        <v>4528</v>
      </c>
      <c r="M758" s="183">
        <v>45910.333333333343</v>
      </c>
      <c r="N758" s="183">
        <v>45910.529166666667</v>
      </c>
      <c r="O758" s="94" t="s">
        <v>1324</v>
      </c>
      <c r="P758" s="8" t="s">
        <v>1333</v>
      </c>
      <c r="Q758" s="8" t="s">
        <v>1340</v>
      </c>
      <c r="R758" s="8" t="s">
        <v>1341</v>
      </c>
      <c r="S758" s="94"/>
      <c r="T758" s="90"/>
      <c r="U758" s="8" t="s">
        <v>1328</v>
      </c>
      <c r="V758" s="8" t="s">
        <v>4529</v>
      </c>
      <c r="W758" s="8" t="s">
        <v>165</v>
      </c>
      <c r="X758" s="8" t="s">
        <v>4530</v>
      </c>
      <c r="Y758" s="8" t="s">
        <v>25</v>
      </c>
      <c r="Z758" s="8" t="s">
        <v>177</v>
      </c>
      <c r="AA758" s="8" t="s">
        <v>1269</v>
      </c>
      <c r="AB758" s="8">
        <v>1</v>
      </c>
      <c r="AC758" s="8">
        <v>0</v>
      </c>
      <c r="AD758" s="86">
        <f>IF(W758="SOPORTE_TELEFÓNICO",'BASE LIQUIDACION REDEBAN 2025'!$B$19,IF(W758="ENVÍO",'BASE LIQUIDACION REDEBAN 2025'!$C$2,IF(Y758="TIPO I",'BASE LIQUIDACION REDEBAN 2025'!$C$2,IF(Y758="TIPO II",'BASE LIQUIDACION REDEBAN 2025'!$C$3,IF(Y758="TIPO III",'BASE LIQUIDACION REDEBAN 2025'!$C$4,IF(Y758="TIPO IV",'BASE LIQUIDACION REDEBAN 2025'!$C$5,IF(Z758="AEREO",'BASE LIQUIDACION REDEBAN 2025'!$B$6,'BASE LIQUIDACION REDEBAN 2025'!$C$5)))))))</f>
        <v>65960.072302</v>
      </c>
      <c r="AE758" s="86">
        <f>IF(OR(W758="SOPORTE_TELEFÓNICO",W758="ENVÍO"),0,IF(Y758="TIPO I",'BASE LIQUIDACION REDEBAN 2025'!$B$10,IF(Y758="TIPO II",'BASE LIQUIDACION REDEBAN 2025'!$B$11,IF(Y758="TIPO III",'BASE LIQUIDACION REDEBAN 2025'!$B$12,'BASE LIQUIDACION REDEBAN 2025'!$B$13))))</f>
        <v>75096.394270399993</v>
      </c>
      <c r="AF758" s="86">
        <f t="shared" si="11"/>
        <v>65960.072302</v>
      </c>
      <c r="AG758" s="141"/>
      <c r="AH758" s="141"/>
    </row>
    <row r="759" spans="1:34" s="78" customFormat="1" ht="13.15">
      <c r="A759" s="8" t="s">
        <v>86</v>
      </c>
      <c r="B759" s="94" t="str">
        <f>VLOOKUP(A759,'CENTRO DE COSTOS'!A:D,4,FALSE)</f>
        <v>KEVIN ALEXIS CORZO BUSTOS</v>
      </c>
      <c r="C759" s="94" t="str">
        <f>VLOOKUP(A759,'CENTRO DE COSTOS'!A:D,2,FALSE)</f>
        <v>0004-0007</v>
      </c>
      <c r="D759" s="8">
        <v>73268</v>
      </c>
      <c r="E759" s="8">
        <v>2718611</v>
      </c>
      <c r="F759" s="8">
        <v>42848</v>
      </c>
      <c r="G759" s="94" t="s">
        <v>1977</v>
      </c>
      <c r="H759" s="8" t="s">
        <v>494</v>
      </c>
      <c r="I759" s="8" t="s">
        <v>2346</v>
      </c>
      <c r="J759" s="8" t="s">
        <v>4531</v>
      </c>
      <c r="K759" s="8" t="s">
        <v>160</v>
      </c>
      <c r="L759" s="8" t="s">
        <v>4532</v>
      </c>
      <c r="M759" s="183">
        <v>45910.333333333343</v>
      </c>
      <c r="N759" s="183">
        <v>45911.536805555559</v>
      </c>
      <c r="O759" s="94" t="s">
        <v>1324</v>
      </c>
      <c r="P759" s="8" t="s">
        <v>1333</v>
      </c>
      <c r="Q759" s="8" t="s">
        <v>1351</v>
      </c>
      <c r="R759" s="8" t="s">
        <v>2038</v>
      </c>
      <c r="S759" s="94"/>
      <c r="T759" s="90"/>
      <c r="U759" s="8" t="s">
        <v>1328</v>
      </c>
      <c r="V759" s="8" t="s">
        <v>4533</v>
      </c>
      <c r="W759" s="8" t="s">
        <v>165</v>
      </c>
      <c r="X759" s="8" t="s">
        <v>4534</v>
      </c>
      <c r="Y759" s="8" t="s">
        <v>28</v>
      </c>
      <c r="Z759" s="8" t="s">
        <v>177</v>
      </c>
      <c r="AA759" s="8" t="s">
        <v>760</v>
      </c>
      <c r="AB759" s="8">
        <v>1</v>
      </c>
      <c r="AC759" s="8">
        <v>0</v>
      </c>
      <c r="AD759" s="86">
        <f>IF(W759="SOPORTE_TELEFÓNICO",'BASE LIQUIDACION REDEBAN 2025'!$B$19,IF(W759="ENVÍO",'BASE LIQUIDACION REDEBAN 2025'!$C$2,IF(Y759="TIPO I",'BASE LIQUIDACION REDEBAN 2025'!$C$2,IF(Y759="TIPO II",'BASE LIQUIDACION REDEBAN 2025'!$C$3,IF(Y759="TIPO III",'BASE LIQUIDACION REDEBAN 2025'!$C$4,IF(Y759="TIPO IV",'BASE LIQUIDACION REDEBAN 2025'!$C$5,IF(Z759="AEREO",'BASE LIQUIDACION REDEBAN 2025'!$B$6,'BASE LIQUIDACION REDEBAN 2025'!$C$5)))))))</f>
        <v>144967.87232000002</v>
      </c>
      <c r="AE759" s="86">
        <f>IF(OR(W759="SOPORTE_TELEFÓNICO",W759="ENVÍO"),0,IF(Y759="TIPO I",'BASE LIQUIDACION REDEBAN 2025'!$B$10,IF(Y759="TIPO II",'BASE LIQUIDACION REDEBAN 2025'!$B$11,IF(Y759="TIPO III",'BASE LIQUIDACION REDEBAN 2025'!$B$12,'BASE LIQUIDACION REDEBAN 2025'!$B$13))))</f>
        <v>140395.6348884</v>
      </c>
      <c r="AF759" s="86">
        <f t="shared" si="11"/>
        <v>144967.87232000002</v>
      </c>
      <c r="AG759" s="141"/>
      <c r="AH759" s="141"/>
    </row>
    <row r="760" spans="1:34" s="78" customFormat="1" ht="13.15">
      <c r="A760" s="8" t="s">
        <v>90</v>
      </c>
      <c r="B760" s="94" t="str">
        <f>VLOOKUP(A760,'CENTRO DE COSTOS'!A:D,4,FALSE)</f>
        <v>JUAN SEBASTIÁN RÍOS CASTRILLÓN</v>
      </c>
      <c r="C760" s="94" t="str">
        <f>VLOOKUP(A760,'CENTRO DE COSTOS'!A:D,2,FALSE)</f>
        <v>0004-0005</v>
      </c>
      <c r="D760" s="8">
        <v>5664</v>
      </c>
      <c r="E760" s="8">
        <v>2718467</v>
      </c>
      <c r="F760" s="8">
        <v>48480</v>
      </c>
      <c r="G760" s="94" t="s">
        <v>1977</v>
      </c>
      <c r="H760" s="8" t="s">
        <v>249</v>
      </c>
      <c r="I760" s="8" t="s">
        <v>580</v>
      </c>
      <c r="J760" s="8" t="s">
        <v>4535</v>
      </c>
      <c r="K760" s="8" t="s">
        <v>160</v>
      </c>
      <c r="L760" s="8" t="s">
        <v>4536</v>
      </c>
      <c r="M760" s="183">
        <v>45910.333333333343</v>
      </c>
      <c r="N760" s="183">
        <v>45911.538194444453</v>
      </c>
      <c r="O760" s="94" t="s">
        <v>1324</v>
      </c>
      <c r="P760" s="8" t="s">
        <v>1333</v>
      </c>
      <c r="Q760" s="8" t="s">
        <v>1512</v>
      </c>
      <c r="R760" s="8" t="s">
        <v>1512</v>
      </c>
      <c r="S760" s="94"/>
      <c r="T760" s="90"/>
      <c r="U760" s="8" t="s">
        <v>1328</v>
      </c>
      <c r="V760" s="8" t="s">
        <v>4537</v>
      </c>
      <c r="W760" s="8" t="s">
        <v>165</v>
      </c>
      <c r="X760" s="8" t="s">
        <v>4538</v>
      </c>
      <c r="Y760" s="8" t="s">
        <v>28</v>
      </c>
      <c r="Z760" s="8" t="s">
        <v>177</v>
      </c>
      <c r="AA760" s="8" t="s">
        <v>374</v>
      </c>
      <c r="AB760" s="8">
        <v>1</v>
      </c>
      <c r="AC760" s="8">
        <v>0</v>
      </c>
      <c r="AD760" s="86">
        <f>IF(W760="SOPORTE_TELEFÓNICO",'BASE LIQUIDACION REDEBAN 2025'!$B$19,IF(W760="ENVÍO",'BASE LIQUIDACION REDEBAN 2025'!$C$2,IF(Y760="TIPO I",'BASE LIQUIDACION REDEBAN 2025'!$C$2,IF(Y760="TIPO II",'BASE LIQUIDACION REDEBAN 2025'!$C$3,IF(Y760="TIPO III",'BASE LIQUIDACION REDEBAN 2025'!$C$4,IF(Y760="TIPO IV",'BASE LIQUIDACION REDEBAN 2025'!$C$5,IF(Z760="AEREO",'BASE LIQUIDACION REDEBAN 2025'!$B$6,'BASE LIQUIDACION REDEBAN 2025'!$C$5)))))))</f>
        <v>144967.87232000002</v>
      </c>
      <c r="AE760" s="86">
        <f>IF(OR(W760="SOPORTE_TELEFÓNICO",W760="ENVÍO"),0,IF(Y760="TIPO I",'BASE LIQUIDACION REDEBAN 2025'!$B$10,IF(Y760="TIPO II",'BASE LIQUIDACION REDEBAN 2025'!$B$11,IF(Y760="TIPO III",'BASE LIQUIDACION REDEBAN 2025'!$B$12,'BASE LIQUIDACION REDEBAN 2025'!$B$13))))</f>
        <v>140395.6348884</v>
      </c>
      <c r="AF760" s="86">
        <f t="shared" si="11"/>
        <v>144967.87232000002</v>
      </c>
      <c r="AG760" s="141"/>
      <c r="AH760" s="141"/>
    </row>
    <row r="761" spans="1:34" s="78" customFormat="1" ht="13.15">
      <c r="A761" s="8" t="s">
        <v>72</v>
      </c>
      <c r="B761" s="94" t="str">
        <f>VLOOKUP(A761,'CENTRO DE COSTOS'!A:D,4,FALSE)</f>
        <v>MIGUEL JULIÁN HERNÁNDEZ GUARÍN</v>
      </c>
      <c r="C761" s="94" t="str">
        <f>VLOOKUP(A761,'CENTRO DE COSTOS'!A:D,2,FALSE)</f>
        <v>0004-0008</v>
      </c>
      <c r="D761" s="8">
        <v>68001</v>
      </c>
      <c r="E761" s="8">
        <v>2718355</v>
      </c>
      <c r="F761" s="8">
        <v>78753</v>
      </c>
      <c r="G761" s="94" t="s">
        <v>1977</v>
      </c>
      <c r="H761" s="8" t="s">
        <v>224</v>
      </c>
      <c r="I761" s="8" t="s">
        <v>72</v>
      </c>
      <c r="J761" s="8" t="s">
        <v>4539</v>
      </c>
      <c r="K761" s="8" t="s">
        <v>160</v>
      </c>
      <c r="L761" s="8" t="s">
        <v>4540</v>
      </c>
      <c r="M761" s="183">
        <v>45910.333333333343</v>
      </c>
      <c r="N761" s="183">
        <v>45910.42083333333</v>
      </c>
      <c r="O761" s="94" t="s">
        <v>1324</v>
      </c>
      <c r="P761" s="8" t="s">
        <v>1333</v>
      </c>
      <c r="Q761" s="8" t="s">
        <v>1375</v>
      </c>
      <c r="R761" s="8" t="s">
        <v>1341</v>
      </c>
      <c r="S761" s="94"/>
      <c r="T761" s="90"/>
      <c r="U761" s="8" t="s">
        <v>1328</v>
      </c>
      <c r="V761" s="8" t="s">
        <v>4541</v>
      </c>
      <c r="W761" s="8" t="s">
        <v>165</v>
      </c>
      <c r="X761" s="8" t="s">
        <v>4542</v>
      </c>
      <c r="Y761" s="8" t="s">
        <v>25</v>
      </c>
      <c r="Z761" s="8" t="s">
        <v>177</v>
      </c>
      <c r="AA761" s="8" t="s">
        <v>319</v>
      </c>
      <c r="AB761" s="8">
        <v>1</v>
      </c>
      <c r="AC761" s="8">
        <v>0</v>
      </c>
      <c r="AD761" s="86">
        <f>IF(W761="SOPORTE_TELEFÓNICO",'BASE LIQUIDACION REDEBAN 2025'!$B$19,IF(W761="ENVÍO",'BASE LIQUIDACION REDEBAN 2025'!$C$2,IF(Y761="TIPO I",'BASE LIQUIDACION REDEBAN 2025'!$C$2,IF(Y761="TIPO II",'BASE LIQUIDACION REDEBAN 2025'!$C$3,IF(Y761="TIPO III",'BASE LIQUIDACION REDEBAN 2025'!$C$4,IF(Y761="TIPO IV",'BASE LIQUIDACION REDEBAN 2025'!$C$5,IF(Z761="AEREO",'BASE LIQUIDACION REDEBAN 2025'!$B$6,'BASE LIQUIDACION REDEBAN 2025'!$C$5)))))))</f>
        <v>65960.072302</v>
      </c>
      <c r="AE761" s="86">
        <f>IF(OR(W761="SOPORTE_TELEFÓNICO",W761="ENVÍO"),0,IF(Y761="TIPO I",'BASE LIQUIDACION REDEBAN 2025'!$B$10,IF(Y761="TIPO II",'BASE LIQUIDACION REDEBAN 2025'!$B$11,IF(Y761="TIPO III",'BASE LIQUIDACION REDEBAN 2025'!$B$12,'BASE LIQUIDACION REDEBAN 2025'!$B$13))))</f>
        <v>75096.394270399993</v>
      </c>
      <c r="AF761" s="86">
        <f t="shared" si="11"/>
        <v>65960.072302</v>
      </c>
      <c r="AG761" s="141"/>
      <c r="AH761" s="141"/>
    </row>
    <row r="762" spans="1:34" s="78" customFormat="1" ht="13.15">
      <c r="A762" s="8" t="s">
        <v>90</v>
      </c>
      <c r="B762" s="94" t="str">
        <f>VLOOKUP(A762,'CENTRO DE COSTOS'!A:D,4,FALSE)</f>
        <v>JUAN SEBASTIÁN RÍOS CASTRILLÓN</v>
      </c>
      <c r="C762" s="94" t="str">
        <f>VLOOKUP(A762,'CENTRO DE COSTOS'!A:D,2,FALSE)</f>
        <v>0004-0005</v>
      </c>
      <c r="D762" s="8">
        <v>5138</v>
      </c>
      <c r="E762" s="8">
        <v>2718351</v>
      </c>
      <c r="F762" s="8">
        <v>51218</v>
      </c>
      <c r="G762" s="94" t="s">
        <v>1977</v>
      </c>
      <c r="H762" s="8" t="s">
        <v>249</v>
      </c>
      <c r="I762" s="8" t="s">
        <v>4543</v>
      </c>
      <c r="J762" s="8" t="s">
        <v>4544</v>
      </c>
      <c r="K762" s="8" t="s">
        <v>160</v>
      </c>
      <c r="L762" s="8" t="s">
        <v>4545</v>
      </c>
      <c r="M762" s="183">
        <v>45910.333333333343</v>
      </c>
      <c r="N762" s="183">
        <v>45910.423611111109</v>
      </c>
      <c r="O762" s="94" t="s">
        <v>1324</v>
      </c>
      <c r="P762" s="8" t="s">
        <v>1333</v>
      </c>
      <c r="Q762" s="8" t="s">
        <v>1340</v>
      </c>
      <c r="R762" s="8" t="s">
        <v>1341</v>
      </c>
      <c r="S762" s="94"/>
      <c r="T762" s="90"/>
      <c r="U762" s="8" t="s">
        <v>1328</v>
      </c>
      <c r="V762" s="8" t="s">
        <v>4546</v>
      </c>
      <c r="W762" s="8" t="s">
        <v>165</v>
      </c>
      <c r="X762" s="8" t="s">
        <v>4547</v>
      </c>
      <c r="Y762" s="8" t="s">
        <v>30</v>
      </c>
      <c r="Z762" s="8" t="s">
        <v>177</v>
      </c>
      <c r="AA762" s="8" t="s">
        <v>1760</v>
      </c>
      <c r="AB762" s="8">
        <v>1</v>
      </c>
      <c r="AC762" s="8">
        <v>0</v>
      </c>
      <c r="AD762" s="86">
        <f>IF(W762="SOPORTE_TELEFÓNICO",'BASE LIQUIDACION REDEBAN 2025'!$B$19,IF(W762="ENVÍO",'BASE LIQUIDACION REDEBAN 2025'!$C$2,IF(Y762="TIPO I",'BASE LIQUIDACION REDEBAN 2025'!$C$2,IF(Y762="TIPO II",'BASE LIQUIDACION REDEBAN 2025'!$C$3,IF(Y762="TIPO III",'BASE LIQUIDACION REDEBAN 2025'!$C$4,IF(Y762="TIPO IV",'BASE LIQUIDACION REDEBAN 2025'!$C$5,IF(Z762="AEREO",'BASE LIQUIDACION REDEBAN 2025'!$B$6,'BASE LIQUIDACION REDEBAN 2025'!$C$5)))))))</f>
        <v>275728.78077800001</v>
      </c>
      <c r="AE762" s="86">
        <f>IF(OR(W762="SOPORTE_TELEFÓNICO",W762="ENVÍO"),0,IF(Y762="TIPO I",'BASE LIQUIDACION REDEBAN 2025'!$B$10,IF(Y762="TIPO II",'BASE LIQUIDACION REDEBAN 2025'!$B$11,IF(Y762="TIPO III",'BASE LIQUIDACION REDEBAN 2025'!$B$12,'BASE LIQUIDACION REDEBAN 2025'!$B$13))))</f>
        <v>196536.5258152</v>
      </c>
      <c r="AF762" s="86">
        <f t="shared" si="11"/>
        <v>275728.78077800001</v>
      </c>
      <c r="AG762" s="141"/>
      <c r="AH762" s="141"/>
    </row>
    <row r="763" spans="1:34" s="78" customFormat="1" ht="13.15">
      <c r="A763" s="8" t="s">
        <v>90</v>
      </c>
      <c r="B763" s="94" t="str">
        <f>VLOOKUP(A763,'CENTRO DE COSTOS'!A:D,4,FALSE)</f>
        <v>JUAN SEBASTIÁN RÍOS CASTRILLÓN</v>
      </c>
      <c r="C763" s="94" t="str">
        <f>VLOOKUP(A763,'CENTRO DE COSTOS'!A:D,2,FALSE)</f>
        <v>0004-0005</v>
      </c>
      <c r="D763" s="8">
        <v>5001</v>
      </c>
      <c r="E763" s="8">
        <v>2718350</v>
      </c>
      <c r="F763" s="8">
        <v>69088</v>
      </c>
      <c r="G763" s="94" t="s">
        <v>1977</v>
      </c>
      <c r="H763" s="8" t="s">
        <v>249</v>
      </c>
      <c r="I763" s="8" t="s">
        <v>90</v>
      </c>
      <c r="J763" s="8" t="s">
        <v>4548</v>
      </c>
      <c r="K763" s="8" t="s">
        <v>160</v>
      </c>
      <c r="L763" s="8" t="s">
        <v>4549</v>
      </c>
      <c r="M763" s="183">
        <v>45910.333333333343</v>
      </c>
      <c r="N763" s="183">
        <v>45910.560416666667</v>
      </c>
      <c r="O763" s="94" t="s">
        <v>1324</v>
      </c>
      <c r="P763" s="8" t="s">
        <v>1333</v>
      </c>
      <c r="Q763" s="8" t="s">
        <v>1368</v>
      </c>
      <c r="R763" s="8" t="s">
        <v>1369</v>
      </c>
      <c r="S763" s="94"/>
      <c r="T763" s="90"/>
      <c r="U763" s="8" t="s">
        <v>1328</v>
      </c>
      <c r="V763" s="8" t="s">
        <v>4550</v>
      </c>
      <c r="W763" s="8" t="s">
        <v>165</v>
      </c>
      <c r="X763" s="8" t="s">
        <v>4551</v>
      </c>
      <c r="Y763" s="8" t="s">
        <v>25</v>
      </c>
      <c r="Z763" s="8" t="s">
        <v>177</v>
      </c>
      <c r="AA763" s="8" t="s">
        <v>374</v>
      </c>
      <c r="AB763" s="8">
        <v>1</v>
      </c>
      <c r="AC763" s="8">
        <v>0</v>
      </c>
      <c r="AD763" s="86">
        <f>IF(W763="SOPORTE_TELEFÓNICO",'BASE LIQUIDACION REDEBAN 2025'!$B$19,IF(W763="ENVÍO",'BASE LIQUIDACION REDEBAN 2025'!$C$2,IF(Y763="TIPO I",'BASE LIQUIDACION REDEBAN 2025'!$C$2,IF(Y763="TIPO II",'BASE LIQUIDACION REDEBAN 2025'!$C$3,IF(Y763="TIPO III",'BASE LIQUIDACION REDEBAN 2025'!$C$4,IF(Y763="TIPO IV",'BASE LIQUIDACION REDEBAN 2025'!$C$5,IF(Z763="AEREO",'BASE LIQUIDACION REDEBAN 2025'!$B$6,'BASE LIQUIDACION REDEBAN 2025'!$C$5)))))))</f>
        <v>65960.072302</v>
      </c>
      <c r="AE763" s="86">
        <f>IF(OR(W763="SOPORTE_TELEFÓNICO",W763="ENVÍO"),0,IF(Y763="TIPO I",'BASE LIQUIDACION REDEBAN 2025'!$B$10,IF(Y763="TIPO II",'BASE LIQUIDACION REDEBAN 2025'!$B$11,IF(Y763="TIPO III",'BASE LIQUIDACION REDEBAN 2025'!$B$12,'BASE LIQUIDACION REDEBAN 2025'!$B$13))))</f>
        <v>75096.394270399993</v>
      </c>
      <c r="AF763" s="86">
        <f t="shared" si="11"/>
        <v>65960.072302</v>
      </c>
      <c r="AG763" s="141"/>
      <c r="AH763" s="141"/>
    </row>
    <row r="764" spans="1:34" s="78" customFormat="1" ht="13.15">
      <c r="A764" s="8" t="s">
        <v>90</v>
      </c>
      <c r="B764" s="94" t="str">
        <f>VLOOKUP(A764,'CENTRO DE COSTOS'!A:D,4,FALSE)</f>
        <v>JUAN SEBASTIÁN RÍOS CASTRILLÓN</v>
      </c>
      <c r="C764" s="94" t="str">
        <f>VLOOKUP(A764,'CENTRO DE COSTOS'!A:D,2,FALSE)</f>
        <v>0004-0005</v>
      </c>
      <c r="D764" s="8">
        <v>5360</v>
      </c>
      <c r="E764" s="8">
        <v>2718168</v>
      </c>
      <c r="F764" s="8">
        <v>23626</v>
      </c>
      <c r="G764" s="94" t="s">
        <v>1977</v>
      </c>
      <c r="H764" s="8" t="s">
        <v>249</v>
      </c>
      <c r="I764" s="8" t="s">
        <v>354</v>
      </c>
      <c r="J764" s="8" t="s">
        <v>4552</v>
      </c>
      <c r="K764" s="8" t="s">
        <v>160</v>
      </c>
      <c r="L764" s="8" t="s">
        <v>4553</v>
      </c>
      <c r="M764" s="183">
        <v>45909.746527777781</v>
      </c>
      <c r="N764" s="183">
        <v>45910.404861111107</v>
      </c>
      <c r="O764" s="94" t="s">
        <v>1324</v>
      </c>
      <c r="P764" s="8" t="s">
        <v>1333</v>
      </c>
      <c r="Q764" s="8" t="s">
        <v>1375</v>
      </c>
      <c r="R764" s="8" t="s">
        <v>1376</v>
      </c>
      <c r="S764" s="94"/>
      <c r="T764" s="90"/>
      <c r="U764" s="8" t="s">
        <v>1328</v>
      </c>
      <c r="V764" s="8" t="s">
        <v>4554</v>
      </c>
      <c r="W764" s="8" t="s">
        <v>165</v>
      </c>
      <c r="X764" s="8" t="s">
        <v>4555</v>
      </c>
      <c r="Y764" s="8" t="s">
        <v>25</v>
      </c>
      <c r="Z764" s="8" t="s">
        <v>177</v>
      </c>
      <c r="AA764" s="8" t="s">
        <v>1783</v>
      </c>
      <c r="AB764" s="8">
        <v>1</v>
      </c>
      <c r="AC764" s="8">
        <v>0</v>
      </c>
      <c r="AD764" s="86">
        <f>IF(W764="SOPORTE_TELEFÓNICO",'BASE LIQUIDACION REDEBAN 2025'!$B$19,IF(W764="ENVÍO",'BASE LIQUIDACION REDEBAN 2025'!$C$2,IF(Y764="TIPO I",'BASE LIQUIDACION REDEBAN 2025'!$C$2,IF(Y764="TIPO II",'BASE LIQUIDACION REDEBAN 2025'!$C$3,IF(Y764="TIPO III",'BASE LIQUIDACION REDEBAN 2025'!$C$4,IF(Y764="TIPO IV",'BASE LIQUIDACION REDEBAN 2025'!$C$5,IF(Z764="AEREO",'BASE LIQUIDACION REDEBAN 2025'!$B$6,'BASE LIQUIDACION REDEBAN 2025'!$C$5)))))))</f>
        <v>65960.072302</v>
      </c>
      <c r="AE764" s="86">
        <f>IF(OR(W764="SOPORTE_TELEFÓNICO",W764="ENVÍO"),0,IF(Y764="TIPO I",'BASE LIQUIDACION REDEBAN 2025'!$B$10,IF(Y764="TIPO II",'BASE LIQUIDACION REDEBAN 2025'!$B$11,IF(Y764="TIPO III",'BASE LIQUIDACION REDEBAN 2025'!$B$12,'BASE LIQUIDACION REDEBAN 2025'!$B$13))))</f>
        <v>75096.394270399993</v>
      </c>
      <c r="AF764" s="86">
        <f t="shared" si="11"/>
        <v>65960.072302</v>
      </c>
      <c r="AG764" s="141"/>
      <c r="AH764" s="141"/>
    </row>
    <row r="765" spans="1:34" s="78" customFormat="1" ht="13.15">
      <c r="A765" s="8" t="s">
        <v>90</v>
      </c>
      <c r="B765" s="94" t="str">
        <f>VLOOKUP(A765,'CENTRO DE COSTOS'!A:D,4,FALSE)</f>
        <v>JUAN SEBASTIÁN RÍOS CASTRILLÓN</v>
      </c>
      <c r="C765" s="94" t="str">
        <f>VLOOKUP(A765,'CENTRO DE COSTOS'!A:D,2,FALSE)</f>
        <v>0004-0005</v>
      </c>
      <c r="D765" s="8">
        <v>5658</v>
      </c>
      <c r="E765" s="8">
        <v>2718279</v>
      </c>
      <c r="F765" s="8">
        <v>27569</v>
      </c>
      <c r="G765" s="94" t="s">
        <v>1977</v>
      </c>
      <c r="H765" s="8" t="s">
        <v>249</v>
      </c>
      <c r="I765" s="8" t="s">
        <v>4556</v>
      </c>
      <c r="J765" s="8" t="s">
        <v>4557</v>
      </c>
      <c r="K765" s="8" t="s">
        <v>160</v>
      </c>
      <c r="L765" s="8" t="s">
        <v>4558</v>
      </c>
      <c r="M765" s="183">
        <v>45909.731249999997</v>
      </c>
      <c r="N765" s="183">
        <v>45911.96875</v>
      </c>
      <c r="O765" s="94" t="s">
        <v>1324</v>
      </c>
      <c r="P765" s="8" t="s">
        <v>1333</v>
      </c>
      <c r="Q765" s="8" t="s">
        <v>1423</v>
      </c>
      <c r="R765" s="8" t="s">
        <v>1341</v>
      </c>
      <c r="S765" s="94"/>
      <c r="T765" s="90"/>
      <c r="U765" s="8" t="s">
        <v>1328</v>
      </c>
      <c r="V765" s="8" t="s">
        <v>4559</v>
      </c>
      <c r="W765" s="8" t="s">
        <v>165</v>
      </c>
      <c r="X765" s="8" t="s">
        <v>4560</v>
      </c>
      <c r="Y765" s="8" t="s">
        <v>30</v>
      </c>
      <c r="Z765" s="8" t="s">
        <v>177</v>
      </c>
      <c r="AA765" s="8" t="s">
        <v>988</v>
      </c>
      <c r="AB765" s="8">
        <v>1</v>
      </c>
      <c r="AC765" s="8">
        <v>0</v>
      </c>
      <c r="AD765" s="86">
        <f>IF(W765="SOPORTE_TELEFÓNICO",'BASE LIQUIDACION REDEBAN 2025'!$B$19,IF(W765="ENVÍO",'BASE LIQUIDACION REDEBAN 2025'!$C$2,IF(Y765="TIPO I",'BASE LIQUIDACION REDEBAN 2025'!$C$2,IF(Y765="TIPO II",'BASE LIQUIDACION REDEBAN 2025'!$C$3,IF(Y765="TIPO III",'BASE LIQUIDACION REDEBAN 2025'!$C$4,IF(Y765="TIPO IV",'BASE LIQUIDACION REDEBAN 2025'!$C$5,IF(Z765="AEREO",'BASE LIQUIDACION REDEBAN 2025'!$B$6,'BASE LIQUIDACION REDEBAN 2025'!$C$5)))))))</f>
        <v>275728.78077800001</v>
      </c>
      <c r="AE765" s="86">
        <f>IF(OR(W765="SOPORTE_TELEFÓNICO",W765="ENVÍO"),0,IF(Y765="TIPO I",'BASE LIQUIDACION REDEBAN 2025'!$B$10,IF(Y765="TIPO II",'BASE LIQUIDACION REDEBAN 2025'!$B$11,IF(Y765="TIPO III",'BASE LIQUIDACION REDEBAN 2025'!$B$12,'BASE LIQUIDACION REDEBAN 2025'!$B$13))))</f>
        <v>196536.5258152</v>
      </c>
      <c r="AF765" s="86">
        <f t="shared" si="11"/>
        <v>275728.78077800001</v>
      </c>
      <c r="AG765" s="141"/>
      <c r="AH765" s="141"/>
    </row>
    <row r="766" spans="1:34" s="78" customFormat="1" ht="13.15">
      <c r="A766" s="8" t="s">
        <v>98</v>
      </c>
      <c r="B766" s="94" t="str">
        <f>VLOOKUP(A766,'CENTRO DE COSTOS'!A:D,4,FALSE)</f>
        <v>MIGUEL JULIÁN HERNÁNDEZ GUARÍN</v>
      </c>
      <c r="C766" s="94" t="str">
        <f>VLOOKUP(A766,'CENTRO DE COSTOS'!A:D,2,FALSE)</f>
        <v>0004-0008</v>
      </c>
      <c r="D766" s="8">
        <v>15087</v>
      </c>
      <c r="E766" s="8">
        <v>2718127</v>
      </c>
      <c r="F766" s="8">
        <v>62596</v>
      </c>
      <c r="G766" s="94" t="s">
        <v>1977</v>
      </c>
      <c r="H766" s="8" t="s">
        <v>406</v>
      </c>
      <c r="I766" s="8" t="s">
        <v>4561</v>
      </c>
      <c r="J766" s="8" t="s">
        <v>4562</v>
      </c>
      <c r="K766" s="8" t="s">
        <v>160</v>
      </c>
      <c r="L766" s="8" t="s">
        <v>4563</v>
      </c>
      <c r="M766" s="183">
        <v>45909.719444444447</v>
      </c>
      <c r="N766" s="183">
        <v>45911.540972222218</v>
      </c>
      <c r="O766" s="94" t="s">
        <v>1324</v>
      </c>
      <c r="P766" s="8" t="s">
        <v>1333</v>
      </c>
      <c r="Q766" s="8" t="s">
        <v>1326</v>
      </c>
      <c r="R766" s="8" t="s">
        <v>1381</v>
      </c>
      <c r="S766" s="94"/>
      <c r="T766" s="90"/>
      <c r="U766" s="8" t="s">
        <v>1328</v>
      </c>
      <c r="V766" s="8" t="s">
        <v>4564</v>
      </c>
      <c r="W766" s="8" t="s">
        <v>165</v>
      </c>
      <c r="X766" s="8" t="s">
        <v>4565</v>
      </c>
      <c r="Y766" s="8" t="s">
        <v>28</v>
      </c>
      <c r="Z766" s="8" t="s">
        <v>177</v>
      </c>
      <c r="AA766" s="8" t="s">
        <v>411</v>
      </c>
      <c r="AB766" s="8">
        <v>1</v>
      </c>
      <c r="AC766" s="8">
        <v>0</v>
      </c>
      <c r="AD766" s="86">
        <f>IF(W766="SOPORTE_TELEFÓNICO",'BASE LIQUIDACION REDEBAN 2025'!$B$19,IF(W766="ENVÍO",'BASE LIQUIDACION REDEBAN 2025'!$C$2,IF(Y766="TIPO I",'BASE LIQUIDACION REDEBAN 2025'!$C$2,IF(Y766="TIPO II",'BASE LIQUIDACION REDEBAN 2025'!$C$3,IF(Y766="TIPO III",'BASE LIQUIDACION REDEBAN 2025'!$C$4,IF(Y766="TIPO IV",'BASE LIQUIDACION REDEBAN 2025'!$C$5,IF(Z766="AEREO",'BASE LIQUIDACION REDEBAN 2025'!$B$6,'BASE LIQUIDACION REDEBAN 2025'!$C$5)))))))</f>
        <v>144967.87232000002</v>
      </c>
      <c r="AE766" s="86">
        <f>IF(OR(W766="SOPORTE_TELEFÓNICO",W766="ENVÍO"),0,IF(Y766="TIPO I",'BASE LIQUIDACION REDEBAN 2025'!$B$10,IF(Y766="TIPO II",'BASE LIQUIDACION REDEBAN 2025'!$B$11,IF(Y766="TIPO III",'BASE LIQUIDACION REDEBAN 2025'!$B$12,'BASE LIQUIDACION REDEBAN 2025'!$B$13))))</f>
        <v>140395.6348884</v>
      </c>
      <c r="AF766" s="86">
        <f t="shared" si="11"/>
        <v>144967.87232000002</v>
      </c>
      <c r="AG766" s="141"/>
      <c r="AH766" s="141"/>
    </row>
    <row r="767" spans="1:34" s="78" customFormat="1" ht="13.15">
      <c r="A767" s="8" t="s">
        <v>90</v>
      </c>
      <c r="B767" s="94" t="str">
        <f>VLOOKUP(A767,'CENTRO DE COSTOS'!A:D,4,FALSE)</f>
        <v>JUAN SEBASTIÁN RÍOS CASTRILLÓN</v>
      </c>
      <c r="C767" s="94" t="str">
        <f>VLOOKUP(A767,'CENTRO DE COSTOS'!A:D,2,FALSE)</f>
        <v>0004-0005</v>
      </c>
      <c r="D767" s="8">
        <v>5736</v>
      </c>
      <c r="E767" s="8">
        <v>2704081</v>
      </c>
      <c r="F767" s="8">
        <v>74841</v>
      </c>
      <c r="G767" s="94" t="s">
        <v>1977</v>
      </c>
      <c r="H767" s="8" t="s">
        <v>249</v>
      </c>
      <c r="I767" s="8" t="s">
        <v>586</v>
      </c>
      <c r="J767" s="8" t="s">
        <v>4566</v>
      </c>
      <c r="K767" s="8" t="s">
        <v>160</v>
      </c>
      <c r="L767" s="8" t="s">
        <v>4567</v>
      </c>
      <c r="M767" s="183">
        <v>45906.48541666667</v>
      </c>
      <c r="N767" s="183">
        <v>45909.713194444441</v>
      </c>
      <c r="O767" s="94" t="s">
        <v>1324</v>
      </c>
      <c r="P767" s="8" t="s">
        <v>1333</v>
      </c>
      <c r="Q767" s="8" t="s">
        <v>1351</v>
      </c>
      <c r="R767" s="8" t="s">
        <v>1352</v>
      </c>
      <c r="S767" s="94"/>
      <c r="T767" s="90"/>
      <c r="U767" s="8" t="s">
        <v>1328</v>
      </c>
      <c r="V767" s="8" t="s">
        <v>4568</v>
      </c>
      <c r="W767" s="8" t="s">
        <v>165</v>
      </c>
      <c r="X767" s="8" t="s">
        <v>4569</v>
      </c>
      <c r="Y767" s="8" t="s">
        <v>32</v>
      </c>
      <c r="Z767" s="8" t="s">
        <v>177</v>
      </c>
      <c r="AA767" s="8" t="s">
        <v>267</v>
      </c>
      <c r="AB767" s="8">
        <v>1</v>
      </c>
      <c r="AC767" s="8">
        <v>0</v>
      </c>
      <c r="AD767" s="86">
        <f>IF(W767="SOPORTE_TELEFÓNICO",'BASE LIQUIDACION REDEBAN 2025'!$B$19,IF(W767="ENVÍO",'BASE LIQUIDACION REDEBAN 2025'!$C$2,IF(Y767="TIPO I",'BASE LIQUIDACION REDEBAN 2025'!$C$2,IF(Y767="TIPO II",'BASE LIQUIDACION REDEBAN 2025'!$C$3,IF(Y767="TIPO III",'BASE LIQUIDACION REDEBAN 2025'!$C$4,IF(Y767="TIPO IV",'BASE LIQUIDACION REDEBAN 2025'!$C$5,IF(Z767="AEREO",'BASE LIQUIDACION REDEBAN 2025'!$B$6,'BASE LIQUIDACION REDEBAN 2025'!$C$5)))))))</f>
        <v>479588.87655000004</v>
      </c>
      <c r="AE767" s="86">
        <f>IF(OR(W767="SOPORTE_TELEFÓNICO",W767="ENVÍO"),0,IF(Y767="TIPO I",'BASE LIQUIDACION REDEBAN 2025'!$B$10,IF(Y767="TIPO II",'BASE LIQUIDACION REDEBAN 2025'!$B$11,IF(Y767="TIPO III",'BASE LIQUIDACION REDEBAN 2025'!$B$12,'BASE LIQUIDACION REDEBAN 2025'!$B$13))))</f>
        <v>196536.5258152</v>
      </c>
      <c r="AF767" s="86">
        <f t="shared" si="11"/>
        <v>479588.87655000004</v>
      </c>
      <c r="AG767" s="141"/>
      <c r="AH767" s="141"/>
    </row>
    <row r="768" spans="1:34" s="78" customFormat="1" ht="13.15">
      <c r="A768" s="8" t="s">
        <v>90</v>
      </c>
      <c r="B768" s="94" t="str">
        <f>VLOOKUP(A768,'CENTRO DE COSTOS'!A:D,4,FALSE)</f>
        <v>JUAN SEBASTIÁN RÍOS CASTRILLÓN</v>
      </c>
      <c r="C768" s="94" t="str">
        <f>VLOOKUP(A768,'CENTRO DE COSTOS'!A:D,2,FALSE)</f>
        <v>0004-0005</v>
      </c>
      <c r="D768" s="8">
        <v>5001</v>
      </c>
      <c r="E768" s="8">
        <v>2717985</v>
      </c>
      <c r="F768" s="8">
        <v>10347</v>
      </c>
      <c r="G768" s="94" t="s">
        <v>1977</v>
      </c>
      <c r="H768" s="8" t="s">
        <v>249</v>
      </c>
      <c r="I768" s="8" t="s">
        <v>90</v>
      </c>
      <c r="J768" s="8" t="s">
        <v>4570</v>
      </c>
      <c r="K768" s="8" t="s">
        <v>160</v>
      </c>
      <c r="L768" s="8" t="s">
        <v>4571</v>
      </c>
      <c r="M768" s="183">
        <v>45909.705555555563</v>
      </c>
      <c r="N768" s="183">
        <v>45910.513194444437</v>
      </c>
      <c r="O768" s="94" t="s">
        <v>1324</v>
      </c>
      <c r="P768" s="8" t="s">
        <v>1333</v>
      </c>
      <c r="Q768" s="8" t="s">
        <v>1375</v>
      </c>
      <c r="R768" s="8" t="s">
        <v>1376</v>
      </c>
      <c r="S768" s="94"/>
      <c r="T768" s="90"/>
      <c r="U768" s="8" t="s">
        <v>1328</v>
      </c>
      <c r="V768" s="8" t="s">
        <v>4572</v>
      </c>
      <c r="W768" s="8" t="s">
        <v>165</v>
      </c>
      <c r="X768" s="8" t="s">
        <v>4573</v>
      </c>
      <c r="Y768" s="8" t="s">
        <v>25</v>
      </c>
      <c r="Z768" s="8" t="s">
        <v>177</v>
      </c>
      <c r="AA768" s="8" t="s">
        <v>1384</v>
      </c>
      <c r="AB768" s="8">
        <v>1</v>
      </c>
      <c r="AC768" s="8">
        <v>0</v>
      </c>
      <c r="AD768" s="86">
        <f>IF(W768="SOPORTE_TELEFÓNICO",'BASE LIQUIDACION REDEBAN 2025'!$B$19,IF(W768="ENVÍO",'BASE LIQUIDACION REDEBAN 2025'!$C$2,IF(Y768="TIPO I",'BASE LIQUIDACION REDEBAN 2025'!$C$2,IF(Y768="TIPO II",'BASE LIQUIDACION REDEBAN 2025'!$C$3,IF(Y768="TIPO III",'BASE LIQUIDACION REDEBAN 2025'!$C$4,IF(Y768="TIPO IV",'BASE LIQUIDACION REDEBAN 2025'!$C$5,IF(Z768="AEREO",'BASE LIQUIDACION REDEBAN 2025'!$B$6,'BASE LIQUIDACION REDEBAN 2025'!$C$5)))))))</f>
        <v>65960.072302</v>
      </c>
      <c r="AE768" s="86">
        <f>IF(OR(W768="SOPORTE_TELEFÓNICO",W768="ENVÍO"),0,IF(Y768="TIPO I",'BASE LIQUIDACION REDEBAN 2025'!$B$10,IF(Y768="TIPO II",'BASE LIQUIDACION REDEBAN 2025'!$B$11,IF(Y768="TIPO III",'BASE LIQUIDACION REDEBAN 2025'!$B$12,'BASE LIQUIDACION REDEBAN 2025'!$B$13))))</f>
        <v>75096.394270399993</v>
      </c>
      <c r="AF768" s="86">
        <f t="shared" si="11"/>
        <v>65960.072302</v>
      </c>
      <c r="AG768" s="141"/>
      <c r="AH768" s="141"/>
    </row>
    <row r="769" spans="1:34" s="78" customFormat="1" ht="13.15">
      <c r="A769" s="8" t="s">
        <v>90</v>
      </c>
      <c r="B769" s="94" t="str">
        <f>VLOOKUP(A769,'CENTRO DE COSTOS'!A:D,4,FALSE)</f>
        <v>JUAN SEBASTIÁN RÍOS CASTRILLÓN</v>
      </c>
      <c r="C769" s="94" t="str">
        <f>VLOOKUP(A769,'CENTRO DE COSTOS'!A:D,2,FALSE)</f>
        <v>0004-0005</v>
      </c>
      <c r="D769" s="8">
        <v>5001</v>
      </c>
      <c r="E769" s="8">
        <v>2718014</v>
      </c>
      <c r="F769" s="8">
        <v>74950</v>
      </c>
      <c r="G769" s="94" t="s">
        <v>1977</v>
      </c>
      <c r="H769" s="8" t="s">
        <v>249</v>
      </c>
      <c r="I769" s="8" t="s">
        <v>90</v>
      </c>
      <c r="J769" s="8" t="s">
        <v>1479</v>
      </c>
      <c r="K769" s="8" t="s">
        <v>160</v>
      </c>
      <c r="L769" s="8" t="s">
        <v>4574</v>
      </c>
      <c r="M769" s="183">
        <v>45909.704861111109</v>
      </c>
      <c r="N769" s="183">
        <v>45911.472222222219</v>
      </c>
      <c r="O769" s="94" t="s">
        <v>1324</v>
      </c>
      <c r="P769" s="8" t="s">
        <v>1333</v>
      </c>
      <c r="Q769" s="8" t="s">
        <v>1628</v>
      </c>
      <c r="R769" s="8" t="s">
        <v>1341</v>
      </c>
      <c r="S769" s="94"/>
      <c r="T769" s="90"/>
      <c r="U769" s="8" t="s">
        <v>1328</v>
      </c>
      <c r="V769" s="8" t="s">
        <v>4575</v>
      </c>
      <c r="W769" s="8" t="s">
        <v>165</v>
      </c>
      <c r="X769" s="8" t="s">
        <v>1482</v>
      </c>
      <c r="Y769" s="8" t="s">
        <v>25</v>
      </c>
      <c r="Z769" s="8" t="s">
        <v>177</v>
      </c>
      <c r="AA769" s="8" t="s">
        <v>804</v>
      </c>
      <c r="AB769" s="8">
        <v>1</v>
      </c>
      <c r="AC769" s="8">
        <v>0</v>
      </c>
      <c r="AD769" s="86">
        <f>IF(W769="SOPORTE_TELEFÓNICO",'BASE LIQUIDACION REDEBAN 2025'!$B$19,IF(W769="ENVÍO",'BASE LIQUIDACION REDEBAN 2025'!$C$2,IF(Y769="TIPO I",'BASE LIQUIDACION REDEBAN 2025'!$C$2,IF(Y769="TIPO II",'BASE LIQUIDACION REDEBAN 2025'!$C$3,IF(Y769="TIPO III",'BASE LIQUIDACION REDEBAN 2025'!$C$4,IF(Y769="TIPO IV",'BASE LIQUIDACION REDEBAN 2025'!$C$5,IF(Z769="AEREO",'BASE LIQUIDACION REDEBAN 2025'!$B$6,'BASE LIQUIDACION REDEBAN 2025'!$C$5)))))))</f>
        <v>65960.072302</v>
      </c>
      <c r="AE769" s="86">
        <f>IF(OR(W769="SOPORTE_TELEFÓNICO",W769="ENVÍO"),0,IF(Y769="TIPO I",'BASE LIQUIDACION REDEBAN 2025'!$B$10,IF(Y769="TIPO II",'BASE LIQUIDACION REDEBAN 2025'!$B$11,IF(Y769="TIPO III",'BASE LIQUIDACION REDEBAN 2025'!$B$12,'BASE LIQUIDACION REDEBAN 2025'!$B$13))))</f>
        <v>75096.394270399993</v>
      </c>
      <c r="AF769" s="86">
        <f t="shared" si="11"/>
        <v>65960.072302</v>
      </c>
      <c r="AG769" s="141"/>
      <c r="AH769" s="141"/>
    </row>
    <row r="770" spans="1:34" s="78" customFormat="1" ht="13.15">
      <c r="A770" s="8" t="s">
        <v>72</v>
      </c>
      <c r="B770" s="94" t="str">
        <f>VLOOKUP(A770,'CENTRO DE COSTOS'!A:D,4,FALSE)</f>
        <v>MIGUEL JULIÁN HERNÁNDEZ GUARÍN</v>
      </c>
      <c r="C770" s="94" t="str">
        <f>VLOOKUP(A770,'CENTRO DE COSTOS'!A:D,2,FALSE)</f>
        <v>0004-0008</v>
      </c>
      <c r="D770" s="8">
        <v>81001</v>
      </c>
      <c r="E770" s="8">
        <v>2717798</v>
      </c>
      <c r="F770" s="8">
        <v>59310</v>
      </c>
      <c r="G770" s="94" t="s">
        <v>1977</v>
      </c>
      <c r="H770" s="8" t="s">
        <v>869</v>
      </c>
      <c r="I770" s="8" t="s">
        <v>869</v>
      </c>
      <c r="J770" s="8" t="s">
        <v>4576</v>
      </c>
      <c r="K770" s="8" t="s">
        <v>160</v>
      </c>
      <c r="L770" s="8" t="s">
        <v>4577</v>
      </c>
      <c r="M770" s="183">
        <v>45909.700694444437</v>
      </c>
      <c r="N770" s="183">
        <v>45911.533333333333</v>
      </c>
      <c r="O770" s="94" t="s">
        <v>1324</v>
      </c>
      <c r="P770" s="8" t="s">
        <v>1333</v>
      </c>
      <c r="Q770" s="8" t="s">
        <v>1368</v>
      </c>
      <c r="R770" s="8" t="s">
        <v>1341</v>
      </c>
      <c r="S770" s="94"/>
      <c r="T770" s="90"/>
      <c r="U770" s="8" t="s">
        <v>1328</v>
      </c>
      <c r="V770" s="8" t="s">
        <v>4578</v>
      </c>
      <c r="W770" s="8" t="s">
        <v>165</v>
      </c>
      <c r="X770" s="8" t="s">
        <v>4579</v>
      </c>
      <c r="Y770" s="8" t="s">
        <v>167</v>
      </c>
      <c r="Z770" s="8" t="s">
        <v>205</v>
      </c>
      <c r="AA770" s="8" t="s">
        <v>754</v>
      </c>
      <c r="AB770" s="8">
        <v>1</v>
      </c>
      <c r="AC770" s="8">
        <v>0</v>
      </c>
      <c r="AD770" s="86">
        <f>IF(W770="SOPORTE_TELEFÓNICO",'BASE LIQUIDACION REDEBAN 2025'!$B$19,IF(W770="ENVÍO",'BASE LIQUIDACION REDEBAN 2025'!$C$2,IF(Y770="TIPO I",'BASE LIQUIDACION REDEBAN 2025'!$C$2,IF(Y770="TIPO II",'BASE LIQUIDACION REDEBAN 2025'!$C$3,IF(Y770="TIPO III",'BASE LIQUIDACION REDEBAN 2025'!$C$4,IF(Y770="TIPO IV",'BASE LIQUIDACION REDEBAN 2025'!$C$5,IF(Z770="AEREO",'BASE LIQUIDACION REDEBAN 2025'!$B$6,'BASE LIQUIDACION REDEBAN 2025'!$C$5)))))))</f>
        <v>988462.96268840006</v>
      </c>
      <c r="AE770" s="86">
        <f>IF(OR(W770="SOPORTE_TELEFÓNICO",W770="ENVÍO"),0,IF(Y770="TIPO I",'BASE LIQUIDACION REDEBAN 2025'!$B$10,IF(Y770="TIPO II",'BASE LIQUIDACION REDEBAN 2025'!$B$11,IF(Y770="TIPO III",'BASE LIQUIDACION REDEBAN 2025'!$B$12,'BASE LIQUIDACION REDEBAN 2025'!$B$13))))</f>
        <v>196536.5258152</v>
      </c>
      <c r="AF770" s="86">
        <f t="shared" si="11"/>
        <v>988462.96268840006</v>
      </c>
      <c r="AG770" s="141"/>
      <c r="AH770" s="141"/>
    </row>
    <row r="771" spans="1:34" s="78" customFormat="1" ht="13.15">
      <c r="A771" s="8" t="s">
        <v>93</v>
      </c>
      <c r="B771" s="94" t="str">
        <f>VLOOKUP(A771,'CENTRO DE COSTOS'!A:D,4,FALSE)</f>
        <v>DIEGO FERNANDO HENAO CARDONA</v>
      </c>
      <c r="C771" s="94" t="str">
        <f>VLOOKUP(A771,'CENTRO DE COSTOS'!A:D,2,FALSE)</f>
        <v>0004-0003</v>
      </c>
      <c r="D771" s="8">
        <v>52001</v>
      </c>
      <c r="E771" s="8">
        <v>2717641</v>
      </c>
      <c r="F771" s="8">
        <v>69831</v>
      </c>
      <c r="G771" s="94" t="s">
        <v>1977</v>
      </c>
      <c r="H771" s="8" t="s">
        <v>157</v>
      </c>
      <c r="I771" s="8" t="s">
        <v>93</v>
      </c>
      <c r="J771" s="8" t="s">
        <v>4580</v>
      </c>
      <c r="K771" s="8" t="s">
        <v>160</v>
      </c>
      <c r="L771" s="8" t="s">
        <v>4581</v>
      </c>
      <c r="M771" s="183">
        <v>45909.679861111108</v>
      </c>
      <c r="N771" s="183">
        <v>45910.659722222219</v>
      </c>
      <c r="O771" s="94" t="s">
        <v>1324</v>
      </c>
      <c r="P771" s="8" t="s">
        <v>1333</v>
      </c>
      <c r="Q771" s="8" t="s">
        <v>1464</v>
      </c>
      <c r="R771" s="8" t="s">
        <v>3477</v>
      </c>
      <c r="S771" s="94"/>
      <c r="T771" s="90"/>
      <c r="U771" s="8" t="s">
        <v>1328</v>
      </c>
      <c r="V771" s="8" t="s">
        <v>4582</v>
      </c>
      <c r="W771" s="8" t="s">
        <v>165</v>
      </c>
      <c r="X771" s="8" t="s">
        <v>4583</v>
      </c>
      <c r="Y771" s="8" t="s">
        <v>25</v>
      </c>
      <c r="Z771" s="8" t="s">
        <v>177</v>
      </c>
      <c r="AA771" s="8" t="s">
        <v>851</v>
      </c>
      <c r="AB771" s="8">
        <v>1</v>
      </c>
      <c r="AC771" s="8">
        <v>0</v>
      </c>
      <c r="AD771" s="86">
        <f>IF(W771="SOPORTE_TELEFÓNICO",'BASE LIQUIDACION REDEBAN 2025'!$B$19,IF(W771="ENVÍO",'BASE LIQUIDACION REDEBAN 2025'!$C$2,IF(Y771="TIPO I",'BASE LIQUIDACION REDEBAN 2025'!$C$2,IF(Y771="TIPO II",'BASE LIQUIDACION REDEBAN 2025'!$C$3,IF(Y771="TIPO III",'BASE LIQUIDACION REDEBAN 2025'!$C$4,IF(Y771="TIPO IV",'BASE LIQUIDACION REDEBAN 2025'!$C$5,IF(Z771="AEREO",'BASE LIQUIDACION REDEBAN 2025'!$B$6,'BASE LIQUIDACION REDEBAN 2025'!$C$5)))))))</f>
        <v>65960.072302</v>
      </c>
      <c r="AE771" s="86">
        <f>IF(OR(W771="SOPORTE_TELEFÓNICO",W771="ENVÍO"),0,IF(Y771="TIPO I",'BASE LIQUIDACION REDEBAN 2025'!$B$10,IF(Y771="TIPO II",'BASE LIQUIDACION REDEBAN 2025'!$B$11,IF(Y771="TIPO III",'BASE LIQUIDACION REDEBAN 2025'!$B$12,'BASE LIQUIDACION REDEBAN 2025'!$B$13))))</f>
        <v>75096.394270399993</v>
      </c>
      <c r="AF771" s="86">
        <f t="shared" ref="AF771:AF834" si="12">IF(OR(W771="SOPORTE_TELEFÓNICO",W771="ENVÍO"),AD771,(AD771*AB771+AE771*AC771))</f>
        <v>65960.072302</v>
      </c>
      <c r="AG771" s="141"/>
      <c r="AH771" s="141"/>
    </row>
    <row r="772" spans="1:34" s="78" customFormat="1" ht="13.15">
      <c r="A772" s="8" t="s">
        <v>93</v>
      </c>
      <c r="B772" s="94" t="str">
        <f>VLOOKUP(A772,'CENTRO DE COSTOS'!A:D,4,FALSE)</f>
        <v>DIEGO FERNANDO HENAO CARDONA</v>
      </c>
      <c r="C772" s="94" t="str">
        <f>VLOOKUP(A772,'CENTRO DE COSTOS'!A:D,2,FALSE)</f>
        <v>0004-0003</v>
      </c>
      <c r="D772" s="8">
        <v>86573</v>
      </c>
      <c r="E772" s="8">
        <v>2717474</v>
      </c>
      <c r="F772" s="8">
        <v>58973</v>
      </c>
      <c r="G772" s="94" t="s">
        <v>1977</v>
      </c>
      <c r="H772" s="8" t="s">
        <v>239</v>
      </c>
      <c r="I772" s="8" t="s">
        <v>4584</v>
      </c>
      <c r="J772" s="8" t="s">
        <v>4585</v>
      </c>
      <c r="K772" s="8" t="s">
        <v>160</v>
      </c>
      <c r="L772" s="8" t="s">
        <v>4586</v>
      </c>
      <c r="M772" s="183">
        <v>45909.67083333333</v>
      </c>
      <c r="N772" s="183">
        <v>45911.413194444453</v>
      </c>
      <c r="O772" s="94" t="s">
        <v>1324</v>
      </c>
      <c r="P772" s="8" t="s">
        <v>1333</v>
      </c>
      <c r="Q772" s="8" t="s">
        <v>1628</v>
      </c>
      <c r="R772" s="8" t="s">
        <v>1341</v>
      </c>
      <c r="S772" s="94"/>
      <c r="T772" s="90"/>
      <c r="U772" s="8" t="s">
        <v>1328</v>
      </c>
      <c r="V772" s="8" t="s">
        <v>4587</v>
      </c>
      <c r="W772" s="8" t="s">
        <v>165</v>
      </c>
      <c r="X772" s="8" t="s">
        <v>4588</v>
      </c>
      <c r="Y772" s="8" t="s">
        <v>32</v>
      </c>
      <c r="Z772" s="8" t="s">
        <v>205</v>
      </c>
      <c r="AA772" s="8" t="s">
        <v>294</v>
      </c>
      <c r="AB772" s="8">
        <v>1</v>
      </c>
      <c r="AC772" s="8">
        <v>0</v>
      </c>
      <c r="AD772" s="86">
        <f>IF(W772="SOPORTE_TELEFÓNICO",'BASE LIQUIDACION REDEBAN 2025'!$B$19,IF(W772="ENVÍO",'BASE LIQUIDACION REDEBAN 2025'!$C$2,IF(Y772="TIPO I",'BASE LIQUIDACION REDEBAN 2025'!$C$2,IF(Y772="TIPO II",'BASE LIQUIDACION REDEBAN 2025'!$C$3,IF(Y772="TIPO III",'BASE LIQUIDACION REDEBAN 2025'!$C$4,IF(Y772="TIPO IV",'BASE LIQUIDACION REDEBAN 2025'!$C$5,IF(Z772="AEREO",'BASE LIQUIDACION REDEBAN 2025'!$B$6,'BASE LIQUIDACION REDEBAN 2025'!$C$5)))))))</f>
        <v>479588.87655000004</v>
      </c>
      <c r="AE772" s="86">
        <f>IF(OR(W772="SOPORTE_TELEFÓNICO",W772="ENVÍO"),0,IF(Y772="TIPO I",'BASE LIQUIDACION REDEBAN 2025'!$B$10,IF(Y772="TIPO II",'BASE LIQUIDACION REDEBAN 2025'!$B$11,IF(Y772="TIPO III",'BASE LIQUIDACION REDEBAN 2025'!$B$12,'BASE LIQUIDACION REDEBAN 2025'!$B$13))))</f>
        <v>196536.5258152</v>
      </c>
      <c r="AF772" s="86">
        <f t="shared" si="12"/>
        <v>479588.87655000004</v>
      </c>
      <c r="AG772" s="141"/>
      <c r="AH772" s="141"/>
    </row>
    <row r="773" spans="1:34" s="78" customFormat="1" ht="13.15">
      <c r="A773" s="8" t="s">
        <v>68</v>
      </c>
      <c r="B773" s="94" t="str">
        <f>VLOOKUP(A773,'CENTRO DE COSTOS'!A:D,4,FALSE)</f>
        <v>WILLIAM ASDRUBAL ROZO ROZO</v>
      </c>
      <c r="C773" s="94" t="str">
        <f>VLOOKUP(A773,'CENTRO DE COSTOS'!A:D,2,FALSE)</f>
        <v>0004-0004</v>
      </c>
      <c r="D773" s="8">
        <v>25754</v>
      </c>
      <c r="E773" s="8">
        <v>2717522</v>
      </c>
      <c r="F773" s="8">
        <v>31875</v>
      </c>
      <c r="G773" s="94" t="s">
        <v>1977</v>
      </c>
      <c r="H773" s="8" t="s">
        <v>417</v>
      </c>
      <c r="I773" s="8" t="s">
        <v>418</v>
      </c>
      <c r="J773" s="8" t="s">
        <v>4589</v>
      </c>
      <c r="K773" s="8" t="s">
        <v>160</v>
      </c>
      <c r="L773" s="8" t="s">
        <v>4590</v>
      </c>
      <c r="M773" s="183">
        <v>45909.669444444437</v>
      </c>
      <c r="N773" s="183">
        <v>45910.515277777777</v>
      </c>
      <c r="O773" s="94" t="s">
        <v>1324</v>
      </c>
      <c r="P773" s="8" t="s">
        <v>1325</v>
      </c>
      <c r="Q773" s="8" t="s">
        <v>1464</v>
      </c>
      <c r="R773" s="8" t="s">
        <v>1465</v>
      </c>
      <c r="S773" s="94"/>
      <c r="T773" s="90"/>
      <c r="U773" s="8" t="s">
        <v>1328</v>
      </c>
      <c r="V773" s="8" t="s">
        <v>4591</v>
      </c>
      <c r="W773" s="8" t="s">
        <v>165</v>
      </c>
      <c r="X773" s="8" t="s">
        <v>4592</v>
      </c>
      <c r="Y773" s="8" t="s">
        <v>25</v>
      </c>
      <c r="Z773" s="8" t="s">
        <v>177</v>
      </c>
      <c r="AA773" s="8" t="s">
        <v>422</v>
      </c>
      <c r="AB773" s="8">
        <v>1</v>
      </c>
      <c r="AC773" s="8">
        <v>0</v>
      </c>
      <c r="AD773" s="86">
        <f>IF(W773="SOPORTE_TELEFÓNICO",'BASE LIQUIDACION REDEBAN 2025'!$B$19,IF(W773="ENVÍO",'BASE LIQUIDACION REDEBAN 2025'!$C$2,IF(Y773="TIPO I",'BASE LIQUIDACION REDEBAN 2025'!$C$2,IF(Y773="TIPO II",'BASE LIQUIDACION REDEBAN 2025'!$C$3,IF(Y773="TIPO III",'BASE LIQUIDACION REDEBAN 2025'!$C$4,IF(Y773="TIPO IV",'BASE LIQUIDACION REDEBAN 2025'!$C$5,IF(Z773="AEREO",'BASE LIQUIDACION REDEBAN 2025'!$B$6,'BASE LIQUIDACION REDEBAN 2025'!$C$5)))))))</f>
        <v>65960.072302</v>
      </c>
      <c r="AE773" s="86">
        <f>IF(OR(W773="SOPORTE_TELEFÓNICO",W773="ENVÍO"),0,IF(Y773="TIPO I",'BASE LIQUIDACION REDEBAN 2025'!$B$10,IF(Y773="TIPO II",'BASE LIQUIDACION REDEBAN 2025'!$B$11,IF(Y773="TIPO III",'BASE LIQUIDACION REDEBAN 2025'!$B$12,'BASE LIQUIDACION REDEBAN 2025'!$B$13))))</f>
        <v>75096.394270399993</v>
      </c>
      <c r="AF773" s="86">
        <f t="shared" si="12"/>
        <v>65960.072302</v>
      </c>
      <c r="AG773" s="141"/>
      <c r="AH773" s="141"/>
    </row>
    <row r="774" spans="1:34" s="78" customFormat="1" ht="13.15">
      <c r="A774" s="8" t="s">
        <v>72</v>
      </c>
      <c r="B774" s="94" t="str">
        <f>VLOOKUP(A774,'CENTRO DE COSTOS'!A:D,4,FALSE)</f>
        <v>MIGUEL JULIÁN HERNÁNDEZ GUARÍN</v>
      </c>
      <c r="C774" s="94" t="str">
        <f>VLOOKUP(A774,'CENTRO DE COSTOS'!A:D,2,FALSE)</f>
        <v>0004-0008</v>
      </c>
      <c r="D774" s="8">
        <v>20770</v>
      </c>
      <c r="E774" s="8">
        <v>2717014</v>
      </c>
      <c r="F774" s="8">
        <v>53312</v>
      </c>
      <c r="G774" s="94" t="s">
        <v>1977</v>
      </c>
      <c r="H774" s="8" t="s">
        <v>596</v>
      </c>
      <c r="I774" s="8" t="s">
        <v>3181</v>
      </c>
      <c r="J774" s="8" t="s">
        <v>4593</v>
      </c>
      <c r="K774" s="8" t="s">
        <v>160</v>
      </c>
      <c r="L774" s="8" t="s">
        <v>4594</v>
      </c>
      <c r="M774" s="183">
        <v>45909.63958333333</v>
      </c>
      <c r="N774" s="183">
        <v>45910.520138888889</v>
      </c>
      <c r="O774" s="94" t="s">
        <v>1324</v>
      </c>
      <c r="P774" s="8" t="s">
        <v>1333</v>
      </c>
      <c r="Q774" s="8" t="s">
        <v>1375</v>
      </c>
      <c r="R774" s="8" t="s">
        <v>1547</v>
      </c>
      <c r="S774" s="94"/>
      <c r="T774" s="90"/>
      <c r="U774" s="8" t="s">
        <v>1328</v>
      </c>
      <c r="V774" s="8" t="s">
        <v>4595</v>
      </c>
      <c r="W774" s="8" t="s">
        <v>165</v>
      </c>
      <c r="X774" s="8" t="s">
        <v>4596</v>
      </c>
      <c r="Y774" s="8" t="s">
        <v>30</v>
      </c>
      <c r="Z774" s="8" t="s">
        <v>177</v>
      </c>
      <c r="AA774" s="8" t="s">
        <v>230</v>
      </c>
      <c r="AB774" s="8">
        <v>1</v>
      </c>
      <c r="AC774" s="8">
        <v>0</v>
      </c>
      <c r="AD774" s="86">
        <f>IF(W774="SOPORTE_TELEFÓNICO",'BASE LIQUIDACION REDEBAN 2025'!$B$19,IF(W774="ENVÍO",'BASE LIQUIDACION REDEBAN 2025'!$C$2,IF(Y774="TIPO I",'BASE LIQUIDACION REDEBAN 2025'!$C$2,IF(Y774="TIPO II",'BASE LIQUIDACION REDEBAN 2025'!$C$3,IF(Y774="TIPO III",'BASE LIQUIDACION REDEBAN 2025'!$C$4,IF(Y774="TIPO IV",'BASE LIQUIDACION REDEBAN 2025'!$C$5,IF(Z774="AEREO",'BASE LIQUIDACION REDEBAN 2025'!$B$6,'BASE LIQUIDACION REDEBAN 2025'!$C$5)))))))</f>
        <v>275728.78077800001</v>
      </c>
      <c r="AE774" s="86">
        <f>IF(OR(W774="SOPORTE_TELEFÓNICO",W774="ENVÍO"),0,IF(Y774="TIPO I",'BASE LIQUIDACION REDEBAN 2025'!$B$10,IF(Y774="TIPO II",'BASE LIQUIDACION REDEBAN 2025'!$B$11,IF(Y774="TIPO III",'BASE LIQUIDACION REDEBAN 2025'!$B$12,'BASE LIQUIDACION REDEBAN 2025'!$B$13))))</f>
        <v>196536.5258152</v>
      </c>
      <c r="AF774" s="86">
        <f t="shared" si="12"/>
        <v>275728.78077800001</v>
      </c>
      <c r="AG774" s="141"/>
      <c r="AH774" s="141"/>
    </row>
    <row r="775" spans="1:34" s="78" customFormat="1" ht="13.15">
      <c r="A775" s="8" t="s">
        <v>81</v>
      </c>
      <c r="B775" s="94" t="str">
        <f>VLOOKUP(A775,'CENTRO DE COSTOS'!A:D,4,FALSE)</f>
        <v>MIGUEL JULIÁN HERNÁNDEZ GUARÍN</v>
      </c>
      <c r="C775" s="94" t="str">
        <f>VLOOKUP(A775,'CENTRO DE COSTOS'!A:D,2,FALSE)</f>
        <v>0004-0008</v>
      </c>
      <c r="D775" s="8">
        <v>54001</v>
      </c>
      <c r="E775" s="8">
        <v>2716939</v>
      </c>
      <c r="F775" s="8">
        <v>63458</v>
      </c>
      <c r="G775" s="94" t="s">
        <v>1977</v>
      </c>
      <c r="H775" s="8" t="s">
        <v>296</v>
      </c>
      <c r="I775" s="8" t="s">
        <v>81</v>
      </c>
      <c r="J775" s="8" t="s">
        <v>4597</v>
      </c>
      <c r="K775" s="8" t="s">
        <v>160</v>
      </c>
      <c r="L775" s="8" t="s">
        <v>4598</v>
      </c>
      <c r="M775" s="183">
        <v>45909.634722222218</v>
      </c>
      <c r="N775" s="183">
        <v>45910.517361111109</v>
      </c>
      <c r="O775" s="94" t="s">
        <v>1324</v>
      </c>
      <c r="P775" s="8" t="s">
        <v>1333</v>
      </c>
      <c r="Q775" s="8" t="s">
        <v>1375</v>
      </c>
      <c r="R775" s="8" t="s">
        <v>1341</v>
      </c>
      <c r="S775" s="94"/>
      <c r="T775" s="90"/>
      <c r="U775" s="8" t="s">
        <v>1328</v>
      </c>
      <c r="V775" s="8" t="s">
        <v>4599</v>
      </c>
      <c r="W775" s="8" t="s">
        <v>165</v>
      </c>
      <c r="X775" s="8" t="s">
        <v>4600</v>
      </c>
      <c r="Y775" s="8" t="s">
        <v>25</v>
      </c>
      <c r="Z775" s="8" t="s">
        <v>177</v>
      </c>
      <c r="AA775" s="8" t="s">
        <v>301</v>
      </c>
      <c r="AB775" s="8">
        <v>1</v>
      </c>
      <c r="AC775" s="8">
        <v>0</v>
      </c>
      <c r="AD775" s="86">
        <f>IF(W775="SOPORTE_TELEFÓNICO",'BASE LIQUIDACION REDEBAN 2025'!$B$19,IF(W775="ENVÍO",'BASE LIQUIDACION REDEBAN 2025'!$C$2,IF(Y775="TIPO I",'BASE LIQUIDACION REDEBAN 2025'!$C$2,IF(Y775="TIPO II",'BASE LIQUIDACION REDEBAN 2025'!$C$3,IF(Y775="TIPO III",'BASE LIQUIDACION REDEBAN 2025'!$C$4,IF(Y775="TIPO IV",'BASE LIQUIDACION REDEBAN 2025'!$C$5,IF(Z775="AEREO",'BASE LIQUIDACION REDEBAN 2025'!$B$6,'BASE LIQUIDACION REDEBAN 2025'!$C$5)))))))</f>
        <v>65960.072302</v>
      </c>
      <c r="AE775" s="86">
        <f>IF(OR(W775="SOPORTE_TELEFÓNICO",W775="ENVÍO"),0,IF(Y775="TIPO I",'BASE LIQUIDACION REDEBAN 2025'!$B$10,IF(Y775="TIPO II",'BASE LIQUIDACION REDEBAN 2025'!$B$11,IF(Y775="TIPO III",'BASE LIQUIDACION REDEBAN 2025'!$B$12,'BASE LIQUIDACION REDEBAN 2025'!$B$13))))</f>
        <v>75096.394270399993</v>
      </c>
      <c r="AF775" s="86">
        <f t="shared" si="12"/>
        <v>65960.072302</v>
      </c>
      <c r="AG775" s="141"/>
      <c r="AH775" s="141"/>
    </row>
    <row r="776" spans="1:34" s="78" customFormat="1" ht="13.15">
      <c r="A776" s="8" t="s">
        <v>99</v>
      </c>
      <c r="B776" s="94" t="str">
        <f>VLOOKUP(A776,'CENTRO DE COSTOS'!A:D,4,FALSE)</f>
        <v>JOSE MAURICIO HERNANDEZ ROJAS</v>
      </c>
      <c r="C776" s="94" t="str">
        <f>VLOOKUP(A776,'CENTRO DE COSTOS'!A:D,2,FALSE)</f>
        <v>0004-0001</v>
      </c>
      <c r="D776" s="8">
        <v>20400</v>
      </c>
      <c r="E776" s="8">
        <v>2716678</v>
      </c>
      <c r="F776" s="8">
        <v>28629</v>
      </c>
      <c r="G776" s="94" t="s">
        <v>1977</v>
      </c>
      <c r="H776" s="8" t="s">
        <v>596</v>
      </c>
      <c r="I776" s="8" t="s">
        <v>4601</v>
      </c>
      <c r="J776" s="8" t="s">
        <v>4602</v>
      </c>
      <c r="K776" s="8" t="s">
        <v>160</v>
      </c>
      <c r="L776" s="8" t="s">
        <v>4603</v>
      </c>
      <c r="M776" s="183">
        <v>45909.620138888888</v>
      </c>
      <c r="N776" s="183">
        <v>45910.388888888891</v>
      </c>
      <c r="O776" s="94" t="s">
        <v>1324</v>
      </c>
      <c r="P776" s="8" t="s">
        <v>1333</v>
      </c>
      <c r="Q776" s="8" t="s">
        <v>1517</v>
      </c>
      <c r="R776" s="8" t="s">
        <v>1341</v>
      </c>
      <c r="S776" s="94"/>
      <c r="T776" s="90"/>
      <c r="U776" s="8" t="s">
        <v>1328</v>
      </c>
      <c r="V776" s="8" t="s">
        <v>4604</v>
      </c>
      <c r="W776" s="8" t="s">
        <v>1552</v>
      </c>
      <c r="X776" s="8" t="s">
        <v>1553</v>
      </c>
      <c r="Y776" s="8" t="s">
        <v>30</v>
      </c>
      <c r="Z776" s="8" t="s">
        <v>177</v>
      </c>
      <c r="AA776" s="8" t="s">
        <v>1078</v>
      </c>
      <c r="AB776" s="8">
        <v>0</v>
      </c>
      <c r="AC776" s="8">
        <v>0</v>
      </c>
      <c r="AD776" s="86">
        <f>IF(W776="SOPORTE_TELEFÓNICO",'BASE LIQUIDACION REDEBAN 2025'!$B$19,IF(W776="ENVÍO",'BASE LIQUIDACION REDEBAN 2025'!$C$2,IF(Y776="TIPO I",'BASE LIQUIDACION REDEBAN 2025'!$C$2,IF(Y776="TIPO II",'BASE LIQUIDACION REDEBAN 2025'!$C$3,IF(Y776="TIPO III",'BASE LIQUIDACION REDEBAN 2025'!$C$4,IF(Y776="TIPO IV",'BASE LIQUIDACION REDEBAN 2025'!$C$5,IF(Z776="AEREO",'BASE LIQUIDACION REDEBAN 2025'!$B$6,'BASE LIQUIDACION REDEBAN 2025'!$C$5)))))))</f>
        <v>41241.0800752</v>
      </c>
      <c r="AE776" s="86">
        <f>IF(OR(W776="SOPORTE_TELEFÓNICO",W776="ENVÍO"),0,IF(Y776="TIPO I",'BASE LIQUIDACION REDEBAN 2025'!$B$10,IF(Y776="TIPO II",'BASE LIQUIDACION REDEBAN 2025'!$B$11,IF(Y776="TIPO III",'BASE LIQUIDACION REDEBAN 2025'!$B$12,'BASE LIQUIDACION REDEBAN 2025'!$B$13))))</f>
        <v>0</v>
      </c>
      <c r="AF776" s="86">
        <f t="shared" si="12"/>
        <v>41241.0800752</v>
      </c>
      <c r="AG776" s="141"/>
      <c r="AH776" s="141"/>
    </row>
    <row r="777" spans="1:34" s="78" customFormat="1" ht="13.15">
      <c r="A777" s="8" t="s">
        <v>90</v>
      </c>
      <c r="B777" s="94" t="str">
        <f>VLOOKUP(A777,'CENTRO DE COSTOS'!A:D,4,FALSE)</f>
        <v>JUAN SEBASTIÁN RÍOS CASTRILLÓN</v>
      </c>
      <c r="C777" s="94" t="str">
        <f>VLOOKUP(A777,'CENTRO DE COSTOS'!A:D,2,FALSE)</f>
        <v>0004-0005</v>
      </c>
      <c r="D777" s="8">
        <v>5001</v>
      </c>
      <c r="E777" s="8">
        <v>2716663</v>
      </c>
      <c r="F777" s="8">
        <v>51984</v>
      </c>
      <c r="G777" s="94" t="s">
        <v>1977</v>
      </c>
      <c r="H777" s="8" t="s">
        <v>249</v>
      </c>
      <c r="I777" s="8" t="s">
        <v>90</v>
      </c>
      <c r="J777" s="8" t="s">
        <v>4605</v>
      </c>
      <c r="K777" s="8" t="s">
        <v>160</v>
      </c>
      <c r="L777" s="8" t="s">
        <v>4606</v>
      </c>
      <c r="M777" s="183">
        <v>45909.618055555547</v>
      </c>
      <c r="N777" s="183">
        <v>45910.523611111108</v>
      </c>
      <c r="O777" s="94" t="s">
        <v>1324</v>
      </c>
      <c r="P777" s="8" t="s">
        <v>1333</v>
      </c>
      <c r="Q777" s="8" t="s">
        <v>1375</v>
      </c>
      <c r="R777" s="8" t="s">
        <v>1341</v>
      </c>
      <c r="S777" s="94"/>
      <c r="T777" s="90"/>
      <c r="U777" s="8" t="s">
        <v>1328</v>
      </c>
      <c r="V777" s="8" t="s">
        <v>4607</v>
      </c>
      <c r="W777" s="8" t="s">
        <v>165</v>
      </c>
      <c r="X777" s="8" t="s">
        <v>4608</v>
      </c>
      <c r="Y777" s="8" t="s">
        <v>25</v>
      </c>
      <c r="Z777" s="8" t="s">
        <v>177</v>
      </c>
      <c r="AA777" s="8" t="s">
        <v>361</v>
      </c>
      <c r="AB777" s="8">
        <v>1</v>
      </c>
      <c r="AC777" s="8">
        <v>0</v>
      </c>
      <c r="AD777" s="86">
        <f>IF(W777="SOPORTE_TELEFÓNICO",'BASE LIQUIDACION REDEBAN 2025'!$B$19,IF(W777="ENVÍO",'BASE LIQUIDACION REDEBAN 2025'!$C$2,IF(Y777="TIPO I",'BASE LIQUIDACION REDEBAN 2025'!$C$2,IF(Y777="TIPO II",'BASE LIQUIDACION REDEBAN 2025'!$C$3,IF(Y777="TIPO III",'BASE LIQUIDACION REDEBAN 2025'!$C$4,IF(Y777="TIPO IV",'BASE LIQUIDACION REDEBAN 2025'!$C$5,IF(Z777="AEREO",'BASE LIQUIDACION REDEBAN 2025'!$B$6,'BASE LIQUIDACION REDEBAN 2025'!$C$5)))))))</f>
        <v>65960.072302</v>
      </c>
      <c r="AE777" s="86">
        <f>IF(OR(W777="SOPORTE_TELEFÓNICO",W777="ENVÍO"),0,IF(Y777="TIPO I",'BASE LIQUIDACION REDEBAN 2025'!$B$10,IF(Y777="TIPO II",'BASE LIQUIDACION REDEBAN 2025'!$B$11,IF(Y777="TIPO III",'BASE LIQUIDACION REDEBAN 2025'!$B$12,'BASE LIQUIDACION REDEBAN 2025'!$B$13))))</f>
        <v>75096.394270399993</v>
      </c>
      <c r="AF777" s="86">
        <f t="shared" si="12"/>
        <v>65960.072302</v>
      </c>
      <c r="AG777" s="141"/>
      <c r="AH777" s="141"/>
    </row>
    <row r="778" spans="1:34" s="78" customFormat="1" ht="13.15">
      <c r="A778" s="8" t="s">
        <v>68</v>
      </c>
      <c r="B778" s="94" t="str">
        <f>VLOOKUP(A778,'CENTRO DE COSTOS'!A:D,4,FALSE)</f>
        <v>WILLIAM ASDRUBAL ROZO ROZO</v>
      </c>
      <c r="C778" s="94" t="str">
        <f>VLOOKUP(A778,'CENTRO DE COSTOS'!A:D,2,FALSE)</f>
        <v>0004-0004</v>
      </c>
      <c r="D778" s="8">
        <v>11001</v>
      </c>
      <c r="E778" s="8">
        <v>2709968</v>
      </c>
      <c r="F778" s="8">
        <v>25835</v>
      </c>
      <c r="G778" s="94" t="s">
        <v>1977</v>
      </c>
      <c r="H778" s="8" t="s">
        <v>417</v>
      </c>
      <c r="I778" s="8" t="s">
        <v>68</v>
      </c>
      <c r="J778" s="8" t="s">
        <v>4609</v>
      </c>
      <c r="K778" s="8" t="s">
        <v>160</v>
      </c>
      <c r="L778" s="8" t="s">
        <v>4610</v>
      </c>
      <c r="M778" s="183">
        <v>45908.604861111111</v>
      </c>
      <c r="N778" s="183">
        <v>45909.604861111111</v>
      </c>
      <c r="O778" s="94" t="s">
        <v>1324</v>
      </c>
      <c r="P778" s="8" t="s">
        <v>1325</v>
      </c>
      <c r="Q778" s="8" t="s">
        <v>1326</v>
      </c>
      <c r="R778" s="8" t="s">
        <v>1327</v>
      </c>
      <c r="S778" s="94"/>
      <c r="T778" s="90"/>
      <c r="U778" s="8" t="s">
        <v>1328</v>
      </c>
      <c r="V778" s="8" t="s">
        <v>4611</v>
      </c>
      <c r="W778" s="8" t="s">
        <v>165</v>
      </c>
      <c r="X778" s="8" t="s">
        <v>4612</v>
      </c>
      <c r="Y778" s="8" t="s">
        <v>25</v>
      </c>
      <c r="Z778" s="8" t="s">
        <v>177</v>
      </c>
      <c r="AA778" s="8" t="s">
        <v>541</v>
      </c>
      <c r="AB778" s="8">
        <v>1</v>
      </c>
      <c r="AC778" s="8">
        <v>0</v>
      </c>
      <c r="AD778" s="86">
        <f>IF(W778="SOPORTE_TELEFÓNICO",'BASE LIQUIDACION REDEBAN 2025'!$B$19,IF(W778="ENVÍO",'BASE LIQUIDACION REDEBAN 2025'!$C$2,IF(Y778="TIPO I",'BASE LIQUIDACION REDEBAN 2025'!$C$2,IF(Y778="TIPO II",'BASE LIQUIDACION REDEBAN 2025'!$C$3,IF(Y778="TIPO III",'BASE LIQUIDACION REDEBAN 2025'!$C$4,IF(Y778="TIPO IV",'BASE LIQUIDACION REDEBAN 2025'!$C$5,IF(Z778="AEREO",'BASE LIQUIDACION REDEBAN 2025'!$B$6,'BASE LIQUIDACION REDEBAN 2025'!$C$5)))))))</f>
        <v>65960.072302</v>
      </c>
      <c r="AE778" s="86">
        <f>IF(OR(W778="SOPORTE_TELEFÓNICO",W778="ENVÍO"),0,IF(Y778="TIPO I",'BASE LIQUIDACION REDEBAN 2025'!$B$10,IF(Y778="TIPO II",'BASE LIQUIDACION REDEBAN 2025'!$B$11,IF(Y778="TIPO III",'BASE LIQUIDACION REDEBAN 2025'!$B$12,'BASE LIQUIDACION REDEBAN 2025'!$B$13))))</f>
        <v>75096.394270399993</v>
      </c>
      <c r="AF778" s="86">
        <f t="shared" si="12"/>
        <v>65960.072302</v>
      </c>
      <c r="AG778" s="141"/>
      <c r="AH778" s="141"/>
    </row>
    <row r="779" spans="1:34" s="78" customFormat="1" ht="13.15">
      <c r="A779" s="8" t="s">
        <v>64</v>
      </c>
      <c r="B779" s="94" t="str">
        <f>VLOOKUP(A779,'CENTRO DE COSTOS'!A:D,4,FALSE)</f>
        <v>JOSE MAURICIO HERNANDEZ ROJAS</v>
      </c>
      <c r="C779" s="94" t="str">
        <f>VLOOKUP(A779,'CENTRO DE COSTOS'!A:D,2,FALSE)</f>
        <v>0004-0001</v>
      </c>
      <c r="D779" s="8">
        <v>8560</v>
      </c>
      <c r="E779" s="8">
        <v>2716439</v>
      </c>
      <c r="F779" s="8">
        <v>56886</v>
      </c>
      <c r="G779" s="94" t="s">
        <v>1977</v>
      </c>
      <c r="H779" s="8" t="s">
        <v>1045</v>
      </c>
      <c r="I779" s="8" t="s">
        <v>3234</v>
      </c>
      <c r="J779" s="8" t="s">
        <v>4097</v>
      </c>
      <c r="K779" s="8" t="s">
        <v>160</v>
      </c>
      <c r="L779" s="8" t="s">
        <v>4613</v>
      </c>
      <c r="M779" s="183">
        <v>45909.603472222218</v>
      </c>
      <c r="N779" s="183">
        <v>45910.526388888888</v>
      </c>
      <c r="O779" s="94" t="s">
        <v>1324</v>
      </c>
      <c r="P779" s="8" t="s">
        <v>1333</v>
      </c>
      <c r="Q779" s="8" t="s">
        <v>1351</v>
      </c>
      <c r="R779" s="8" t="s">
        <v>1352</v>
      </c>
      <c r="S779" s="94"/>
      <c r="T779" s="90"/>
      <c r="U779" s="8" t="s">
        <v>1328</v>
      </c>
      <c r="V779" s="8" t="s">
        <v>4614</v>
      </c>
      <c r="W779" s="8" t="s">
        <v>165</v>
      </c>
      <c r="X779" s="8" t="s">
        <v>4100</v>
      </c>
      <c r="Y779" s="8" t="s">
        <v>28</v>
      </c>
      <c r="Z779" s="8" t="s">
        <v>177</v>
      </c>
      <c r="AA779" s="8" t="s">
        <v>1824</v>
      </c>
      <c r="AB779" s="8">
        <v>1</v>
      </c>
      <c r="AC779" s="8">
        <v>0</v>
      </c>
      <c r="AD779" s="86">
        <f>IF(W779="SOPORTE_TELEFÓNICO",'BASE LIQUIDACION REDEBAN 2025'!$B$19,IF(W779="ENVÍO",'BASE LIQUIDACION REDEBAN 2025'!$C$2,IF(Y779="TIPO I",'BASE LIQUIDACION REDEBAN 2025'!$C$2,IF(Y779="TIPO II",'BASE LIQUIDACION REDEBAN 2025'!$C$3,IF(Y779="TIPO III",'BASE LIQUIDACION REDEBAN 2025'!$C$4,IF(Y779="TIPO IV",'BASE LIQUIDACION REDEBAN 2025'!$C$5,IF(Z779="AEREO",'BASE LIQUIDACION REDEBAN 2025'!$B$6,'BASE LIQUIDACION REDEBAN 2025'!$C$5)))))))</f>
        <v>144967.87232000002</v>
      </c>
      <c r="AE779" s="86">
        <f>IF(OR(W779="SOPORTE_TELEFÓNICO",W779="ENVÍO"),0,IF(Y779="TIPO I",'BASE LIQUIDACION REDEBAN 2025'!$B$10,IF(Y779="TIPO II",'BASE LIQUIDACION REDEBAN 2025'!$B$11,IF(Y779="TIPO III",'BASE LIQUIDACION REDEBAN 2025'!$B$12,'BASE LIQUIDACION REDEBAN 2025'!$B$13))))</f>
        <v>140395.6348884</v>
      </c>
      <c r="AF779" s="86">
        <f t="shared" si="12"/>
        <v>144967.87232000002</v>
      </c>
      <c r="AG779" s="141"/>
      <c r="AH779" s="141"/>
    </row>
    <row r="780" spans="1:34" s="78" customFormat="1" ht="13.15">
      <c r="A780" s="8" t="s">
        <v>87</v>
      </c>
      <c r="B780" s="94" t="str">
        <f>VLOOKUP(A780,'CENTRO DE COSTOS'!A:D,4,FALSE)</f>
        <v>DIEGO FERNANDO HENAO CARDONA</v>
      </c>
      <c r="C780" s="94" t="str">
        <f>VLOOKUP(A780,'CENTRO DE COSTOS'!A:D,2,FALSE)</f>
        <v>0004-0002</v>
      </c>
      <c r="D780" s="8">
        <v>17777</v>
      </c>
      <c r="E780" s="8">
        <v>2716316</v>
      </c>
      <c r="F780" s="8">
        <v>68351</v>
      </c>
      <c r="G780" s="94" t="s">
        <v>1977</v>
      </c>
      <c r="H780" s="8" t="s">
        <v>269</v>
      </c>
      <c r="I780" s="8" t="s">
        <v>4615</v>
      </c>
      <c r="J780" s="8" t="s">
        <v>4616</v>
      </c>
      <c r="K780" s="8" t="s">
        <v>160</v>
      </c>
      <c r="L780" s="8" t="s">
        <v>4617</v>
      </c>
      <c r="M780" s="183">
        <v>45909.595833333333</v>
      </c>
      <c r="N780" s="183">
        <v>45911.542361111111</v>
      </c>
      <c r="O780" s="94" t="s">
        <v>1324</v>
      </c>
      <c r="P780" s="8" t="s">
        <v>1333</v>
      </c>
      <c r="Q780" s="8" t="s">
        <v>1423</v>
      </c>
      <c r="R780" s="8" t="s">
        <v>1341</v>
      </c>
      <c r="S780" s="94"/>
      <c r="T780" s="90"/>
      <c r="U780" s="8" t="s">
        <v>1328</v>
      </c>
      <c r="V780" s="8" t="s">
        <v>4618</v>
      </c>
      <c r="W780" s="8" t="s">
        <v>165</v>
      </c>
      <c r="X780" s="8" t="s">
        <v>4619</v>
      </c>
      <c r="Y780" s="8" t="s">
        <v>28</v>
      </c>
      <c r="Z780" s="8" t="s">
        <v>177</v>
      </c>
      <c r="AA780" s="8" t="s">
        <v>287</v>
      </c>
      <c r="AB780" s="8">
        <v>1</v>
      </c>
      <c r="AC780" s="8">
        <v>0</v>
      </c>
      <c r="AD780" s="86">
        <f>IF(W780="SOPORTE_TELEFÓNICO",'BASE LIQUIDACION REDEBAN 2025'!$B$19,IF(W780="ENVÍO",'BASE LIQUIDACION REDEBAN 2025'!$C$2,IF(Y780="TIPO I",'BASE LIQUIDACION REDEBAN 2025'!$C$2,IF(Y780="TIPO II",'BASE LIQUIDACION REDEBAN 2025'!$C$3,IF(Y780="TIPO III",'BASE LIQUIDACION REDEBAN 2025'!$C$4,IF(Y780="TIPO IV",'BASE LIQUIDACION REDEBAN 2025'!$C$5,IF(Z780="AEREO",'BASE LIQUIDACION REDEBAN 2025'!$B$6,'BASE LIQUIDACION REDEBAN 2025'!$C$5)))))))</f>
        <v>144967.87232000002</v>
      </c>
      <c r="AE780" s="86">
        <f>IF(OR(W780="SOPORTE_TELEFÓNICO",W780="ENVÍO"),0,IF(Y780="TIPO I",'BASE LIQUIDACION REDEBAN 2025'!$B$10,IF(Y780="TIPO II",'BASE LIQUIDACION REDEBAN 2025'!$B$11,IF(Y780="TIPO III",'BASE LIQUIDACION REDEBAN 2025'!$B$12,'BASE LIQUIDACION REDEBAN 2025'!$B$13))))</f>
        <v>140395.6348884</v>
      </c>
      <c r="AF780" s="86">
        <f t="shared" si="12"/>
        <v>144967.87232000002</v>
      </c>
      <c r="AG780" s="141"/>
      <c r="AH780" s="141"/>
    </row>
    <row r="781" spans="1:34" s="78" customFormat="1" ht="13.15">
      <c r="A781" s="8" t="s">
        <v>90</v>
      </c>
      <c r="B781" s="94" t="str">
        <f>VLOOKUP(A781,'CENTRO DE COSTOS'!A:D,4,FALSE)</f>
        <v>JUAN SEBASTIÁN RÍOS CASTRILLÓN</v>
      </c>
      <c r="C781" s="94" t="str">
        <f>VLOOKUP(A781,'CENTRO DE COSTOS'!A:D,2,FALSE)</f>
        <v>0004-0005</v>
      </c>
      <c r="D781" s="8">
        <v>5001</v>
      </c>
      <c r="E781" s="8">
        <v>2716040</v>
      </c>
      <c r="F781" s="8">
        <v>73517</v>
      </c>
      <c r="G781" s="94" t="s">
        <v>1977</v>
      </c>
      <c r="H781" s="8" t="s">
        <v>249</v>
      </c>
      <c r="I781" s="8" t="s">
        <v>90</v>
      </c>
      <c r="J781" s="8" t="s">
        <v>4620</v>
      </c>
      <c r="K781" s="8" t="s">
        <v>160</v>
      </c>
      <c r="L781" s="8" t="s">
        <v>4621</v>
      </c>
      <c r="M781" s="183">
        <v>45909.572222222218</v>
      </c>
      <c r="N781" s="183">
        <v>45910.413888888892</v>
      </c>
      <c r="O781" s="94" t="s">
        <v>1324</v>
      </c>
      <c r="P781" s="8" t="s">
        <v>1333</v>
      </c>
      <c r="Q781" s="8" t="s">
        <v>1368</v>
      </c>
      <c r="R781" s="8" t="s">
        <v>1341</v>
      </c>
      <c r="S781" s="94"/>
      <c r="T781" s="90"/>
      <c r="U781" s="8" t="s">
        <v>1328</v>
      </c>
      <c r="V781" s="8" t="s">
        <v>4622</v>
      </c>
      <c r="W781" s="8" t="s">
        <v>165</v>
      </c>
      <c r="X781" s="8" t="s">
        <v>4623</v>
      </c>
      <c r="Y781" s="8" t="s">
        <v>25</v>
      </c>
      <c r="Z781" s="8" t="s">
        <v>177</v>
      </c>
      <c r="AA781" s="8" t="s">
        <v>804</v>
      </c>
      <c r="AB781" s="8">
        <v>1</v>
      </c>
      <c r="AC781" s="8">
        <v>0</v>
      </c>
      <c r="AD781" s="86">
        <f>IF(W781="SOPORTE_TELEFÓNICO",'BASE LIQUIDACION REDEBAN 2025'!$B$19,IF(W781="ENVÍO",'BASE LIQUIDACION REDEBAN 2025'!$C$2,IF(Y781="TIPO I",'BASE LIQUIDACION REDEBAN 2025'!$C$2,IF(Y781="TIPO II",'BASE LIQUIDACION REDEBAN 2025'!$C$3,IF(Y781="TIPO III",'BASE LIQUIDACION REDEBAN 2025'!$C$4,IF(Y781="TIPO IV",'BASE LIQUIDACION REDEBAN 2025'!$C$5,IF(Z781="AEREO",'BASE LIQUIDACION REDEBAN 2025'!$B$6,'BASE LIQUIDACION REDEBAN 2025'!$C$5)))))))</f>
        <v>65960.072302</v>
      </c>
      <c r="AE781" s="86">
        <f>IF(OR(W781="SOPORTE_TELEFÓNICO",W781="ENVÍO"),0,IF(Y781="TIPO I",'BASE LIQUIDACION REDEBAN 2025'!$B$10,IF(Y781="TIPO II",'BASE LIQUIDACION REDEBAN 2025'!$B$11,IF(Y781="TIPO III",'BASE LIQUIDACION REDEBAN 2025'!$B$12,'BASE LIQUIDACION REDEBAN 2025'!$B$13))))</f>
        <v>75096.394270399993</v>
      </c>
      <c r="AF781" s="86">
        <f t="shared" si="12"/>
        <v>65960.072302</v>
      </c>
      <c r="AG781" s="141"/>
      <c r="AH781" s="141"/>
    </row>
    <row r="782" spans="1:34" s="78" customFormat="1" ht="13.15">
      <c r="A782" s="8" t="s">
        <v>90</v>
      </c>
      <c r="B782" s="94" t="str">
        <f>VLOOKUP(A782,'CENTRO DE COSTOS'!A:D,4,FALSE)</f>
        <v>JUAN SEBASTIÁN RÍOS CASTRILLÓN</v>
      </c>
      <c r="C782" s="94" t="str">
        <f>VLOOKUP(A782,'CENTRO DE COSTOS'!A:D,2,FALSE)</f>
        <v>0004-0005</v>
      </c>
      <c r="D782" s="8">
        <v>5686</v>
      </c>
      <c r="E782" s="8">
        <v>2716004</v>
      </c>
      <c r="F782" s="8">
        <v>69015</v>
      </c>
      <c r="G782" s="94" t="s">
        <v>1977</v>
      </c>
      <c r="H782" s="8" t="s">
        <v>249</v>
      </c>
      <c r="I782" s="8" t="s">
        <v>1692</v>
      </c>
      <c r="J782" s="8" t="s">
        <v>4624</v>
      </c>
      <c r="K782" s="8" t="s">
        <v>160</v>
      </c>
      <c r="L782" s="8" t="s">
        <v>4625</v>
      </c>
      <c r="M782" s="183">
        <v>45909.555555555547</v>
      </c>
      <c r="N782" s="183">
        <v>45910.59375</v>
      </c>
      <c r="O782" s="94" t="s">
        <v>1324</v>
      </c>
      <c r="P782" s="8" t="s">
        <v>1333</v>
      </c>
      <c r="Q782" s="8" t="s">
        <v>1334</v>
      </c>
      <c r="R782" s="8" t="s">
        <v>1341</v>
      </c>
      <c r="S782" s="94"/>
      <c r="T782" s="90"/>
      <c r="U782" s="8" t="s">
        <v>1328</v>
      </c>
      <c r="V782" s="8" t="s">
        <v>4626</v>
      </c>
      <c r="W782" s="8" t="s">
        <v>165</v>
      </c>
      <c r="X782" s="8" t="s">
        <v>4627</v>
      </c>
      <c r="Y782" s="8" t="s">
        <v>28</v>
      </c>
      <c r="Z782" s="8" t="s">
        <v>177</v>
      </c>
      <c r="AA782" s="8" t="s">
        <v>988</v>
      </c>
      <c r="AB782" s="8">
        <v>1</v>
      </c>
      <c r="AC782" s="8">
        <v>0</v>
      </c>
      <c r="AD782" s="86">
        <f>IF(W782="SOPORTE_TELEFÓNICO",'BASE LIQUIDACION REDEBAN 2025'!$B$19,IF(W782="ENVÍO",'BASE LIQUIDACION REDEBAN 2025'!$C$2,IF(Y782="TIPO I",'BASE LIQUIDACION REDEBAN 2025'!$C$2,IF(Y782="TIPO II",'BASE LIQUIDACION REDEBAN 2025'!$C$3,IF(Y782="TIPO III",'BASE LIQUIDACION REDEBAN 2025'!$C$4,IF(Y782="TIPO IV",'BASE LIQUIDACION REDEBAN 2025'!$C$5,IF(Z782="AEREO",'BASE LIQUIDACION REDEBAN 2025'!$B$6,'BASE LIQUIDACION REDEBAN 2025'!$C$5)))))))</f>
        <v>144967.87232000002</v>
      </c>
      <c r="AE782" s="86">
        <f>IF(OR(W782="SOPORTE_TELEFÓNICO",W782="ENVÍO"),0,IF(Y782="TIPO I",'BASE LIQUIDACION REDEBAN 2025'!$B$10,IF(Y782="TIPO II",'BASE LIQUIDACION REDEBAN 2025'!$B$11,IF(Y782="TIPO III",'BASE LIQUIDACION REDEBAN 2025'!$B$12,'BASE LIQUIDACION REDEBAN 2025'!$B$13))))</f>
        <v>140395.6348884</v>
      </c>
      <c r="AF782" s="86">
        <f t="shared" si="12"/>
        <v>144967.87232000002</v>
      </c>
      <c r="AG782" s="141"/>
      <c r="AH782" s="141"/>
    </row>
    <row r="783" spans="1:34" s="78" customFormat="1" ht="13.15">
      <c r="A783" s="8" t="s">
        <v>81</v>
      </c>
      <c r="B783" s="94" t="str">
        <f>VLOOKUP(A783,'CENTRO DE COSTOS'!A:D,4,FALSE)</f>
        <v>MIGUEL JULIÁN HERNÁNDEZ GUARÍN</v>
      </c>
      <c r="C783" s="94" t="str">
        <f>VLOOKUP(A783,'CENTRO DE COSTOS'!A:D,2,FALSE)</f>
        <v>0004-0008</v>
      </c>
      <c r="D783" s="8">
        <v>54001</v>
      </c>
      <c r="E783" s="8">
        <v>2715945</v>
      </c>
      <c r="F783" s="8">
        <v>61168</v>
      </c>
      <c r="G783" s="94" t="s">
        <v>1977</v>
      </c>
      <c r="H783" s="8" t="s">
        <v>296</v>
      </c>
      <c r="I783" s="8" t="s">
        <v>81</v>
      </c>
      <c r="J783" s="8" t="s">
        <v>4628</v>
      </c>
      <c r="K783" s="8" t="s">
        <v>160</v>
      </c>
      <c r="L783" s="8" t="s">
        <v>4629</v>
      </c>
      <c r="M783" s="183">
        <v>45909.551388888889</v>
      </c>
      <c r="N783" s="183">
        <v>45910.426388888889</v>
      </c>
      <c r="O783" s="94" t="s">
        <v>1324</v>
      </c>
      <c r="P783" s="8" t="s">
        <v>1333</v>
      </c>
      <c r="Q783" s="8" t="s">
        <v>1334</v>
      </c>
      <c r="R783" s="8" t="s">
        <v>2444</v>
      </c>
      <c r="S783" s="94"/>
      <c r="T783" s="90"/>
      <c r="U783" s="8" t="s">
        <v>1328</v>
      </c>
      <c r="V783" s="8" t="s">
        <v>4630</v>
      </c>
      <c r="W783" s="8" t="s">
        <v>165</v>
      </c>
      <c r="X783" s="8" t="s">
        <v>4631</v>
      </c>
      <c r="Y783" s="8" t="s">
        <v>25</v>
      </c>
      <c r="Z783" s="8" t="s">
        <v>177</v>
      </c>
      <c r="AA783" s="8" t="s">
        <v>466</v>
      </c>
      <c r="AB783" s="8">
        <v>1</v>
      </c>
      <c r="AC783" s="8">
        <v>0</v>
      </c>
      <c r="AD783" s="86">
        <f>IF(W783="SOPORTE_TELEFÓNICO",'BASE LIQUIDACION REDEBAN 2025'!$B$19,IF(W783="ENVÍO",'BASE LIQUIDACION REDEBAN 2025'!$C$2,IF(Y783="TIPO I",'BASE LIQUIDACION REDEBAN 2025'!$C$2,IF(Y783="TIPO II",'BASE LIQUIDACION REDEBAN 2025'!$C$3,IF(Y783="TIPO III",'BASE LIQUIDACION REDEBAN 2025'!$C$4,IF(Y783="TIPO IV",'BASE LIQUIDACION REDEBAN 2025'!$C$5,IF(Z783="AEREO",'BASE LIQUIDACION REDEBAN 2025'!$B$6,'BASE LIQUIDACION REDEBAN 2025'!$C$5)))))))</f>
        <v>65960.072302</v>
      </c>
      <c r="AE783" s="86">
        <f>IF(OR(W783="SOPORTE_TELEFÓNICO",W783="ENVÍO"),0,IF(Y783="TIPO I",'BASE LIQUIDACION REDEBAN 2025'!$B$10,IF(Y783="TIPO II",'BASE LIQUIDACION REDEBAN 2025'!$B$11,IF(Y783="TIPO III",'BASE LIQUIDACION REDEBAN 2025'!$B$12,'BASE LIQUIDACION REDEBAN 2025'!$B$13))))</f>
        <v>75096.394270399993</v>
      </c>
      <c r="AF783" s="86">
        <f t="shared" si="12"/>
        <v>65960.072302</v>
      </c>
      <c r="AG783" s="141"/>
      <c r="AH783" s="141"/>
    </row>
    <row r="784" spans="1:34" s="78" customFormat="1" ht="13.15">
      <c r="A784" s="8" t="s">
        <v>76</v>
      </c>
      <c r="B784" s="94" t="str">
        <f>VLOOKUP(A784,'CENTRO DE COSTOS'!A:D,4,FALSE)</f>
        <v>DIEGO FERNANDO HENAO CARDONA</v>
      </c>
      <c r="C784" s="94" t="str">
        <f>VLOOKUP(A784,'CENTRO DE COSTOS'!A:D,2,FALSE)</f>
        <v>0004-0003</v>
      </c>
      <c r="D784" s="8">
        <v>19001</v>
      </c>
      <c r="E784" s="8">
        <v>2715865</v>
      </c>
      <c r="F784" s="8">
        <v>29409</v>
      </c>
      <c r="G784" s="94" t="s">
        <v>1977</v>
      </c>
      <c r="H784" s="8" t="s">
        <v>171</v>
      </c>
      <c r="I784" s="8" t="s">
        <v>95</v>
      </c>
      <c r="J784" s="8" t="s">
        <v>4632</v>
      </c>
      <c r="K784" s="8" t="s">
        <v>160</v>
      </c>
      <c r="L784" s="8" t="s">
        <v>4633</v>
      </c>
      <c r="M784" s="183">
        <v>45909.539583333331</v>
      </c>
      <c r="N784" s="183">
        <v>45910.531944444447</v>
      </c>
      <c r="O784" s="94" t="s">
        <v>1324</v>
      </c>
      <c r="P784" s="8" t="s">
        <v>1333</v>
      </c>
      <c r="Q784" s="8" t="s">
        <v>1556</v>
      </c>
      <c r="R784" s="8" t="s">
        <v>1557</v>
      </c>
      <c r="S784" s="94"/>
      <c r="T784" s="90"/>
      <c r="U784" s="8" t="s">
        <v>1328</v>
      </c>
      <c r="V784" s="8" t="s">
        <v>4634</v>
      </c>
      <c r="W784" s="8" t="s">
        <v>165</v>
      </c>
      <c r="X784" s="8" t="s">
        <v>4635</v>
      </c>
      <c r="Y784" s="8" t="s">
        <v>30</v>
      </c>
      <c r="Z784" s="8" t="s">
        <v>177</v>
      </c>
      <c r="AA784" s="8" t="s">
        <v>178</v>
      </c>
      <c r="AB784" s="8">
        <v>1</v>
      </c>
      <c r="AC784" s="8">
        <v>0</v>
      </c>
      <c r="AD784" s="86">
        <f>IF(W784="SOPORTE_TELEFÓNICO",'BASE LIQUIDACION REDEBAN 2025'!$B$19,IF(W784="ENVÍO",'BASE LIQUIDACION REDEBAN 2025'!$C$2,IF(Y784="TIPO I",'BASE LIQUIDACION REDEBAN 2025'!$C$2,IF(Y784="TIPO II",'BASE LIQUIDACION REDEBAN 2025'!$C$3,IF(Y784="TIPO III",'BASE LIQUIDACION REDEBAN 2025'!$C$4,IF(Y784="TIPO IV",'BASE LIQUIDACION REDEBAN 2025'!$C$5,IF(Z784="AEREO",'BASE LIQUIDACION REDEBAN 2025'!$B$6,'BASE LIQUIDACION REDEBAN 2025'!$C$5)))))))</f>
        <v>275728.78077800001</v>
      </c>
      <c r="AE784" s="86">
        <f>IF(OR(W784="SOPORTE_TELEFÓNICO",W784="ENVÍO"),0,IF(Y784="TIPO I",'BASE LIQUIDACION REDEBAN 2025'!$B$10,IF(Y784="TIPO II",'BASE LIQUIDACION REDEBAN 2025'!$B$11,IF(Y784="TIPO III",'BASE LIQUIDACION REDEBAN 2025'!$B$12,'BASE LIQUIDACION REDEBAN 2025'!$B$13))))</f>
        <v>196536.5258152</v>
      </c>
      <c r="AF784" s="86">
        <f t="shared" si="12"/>
        <v>275728.78077800001</v>
      </c>
      <c r="AG784" s="141"/>
      <c r="AH784" s="141"/>
    </row>
    <row r="785" spans="1:34" s="78" customFormat="1" ht="13.15">
      <c r="A785" s="8" t="s">
        <v>94</v>
      </c>
      <c r="B785" s="94" t="str">
        <f>VLOOKUP(A785,'CENTRO DE COSTOS'!A:D,4,FALSE)</f>
        <v>DIEGO FERNANDO HENAO CARDONA</v>
      </c>
      <c r="C785" s="94" t="str">
        <f>VLOOKUP(A785,'CENTRO DE COSTOS'!A:D,2,FALSE)</f>
        <v>0004-0002</v>
      </c>
      <c r="D785" s="8">
        <v>66594</v>
      </c>
      <c r="E785" s="8">
        <v>2715597</v>
      </c>
      <c r="F785" s="8">
        <v>22193</v>
      </c>
      <c r="G785" s="94" t="s">
        <v>1977</v>
      </c>
      <c r="H785" s="8" t="s">
        <v>186</v>
      </c>
      <c r="I785" s="8" t="s">
        <v>3101</v>
      </c>
      <c r="J785" s="8" t="s">
        <v>4636</v>
      </c>
      <c r="K785" s="8" t="s">
        <v>160</v>
      </c>
      <c r="L785" s="8" t="s">
        <v>4637</v>
      </c>
      <c r="M785" s="183">
        <v>45909.512499999997</v>
      </c>
      <c r="N785" s="183">
        <v>45910.450694444437</v>
      </c>
      <c r="O785" s="94" t="s">
        <v>1324</v>
      </c>
      <c r="P785" s="8" t="s">
        <v>1333</v>
      </c>
      <c r="Q785" s="8" t="s">
        <v>1368</v>
      </c>
      <c r="R785" s="8" t="s">
        <v>1369</v>
      </c>
      <c r="S785" s="94"/>
      <c r="T785" s="90"/>
      <c r="U785" s="8" t="s">
        <v>1328</v>
      </c>
      <c r="V785" s="8" t="s">
        <v>4638</v>
      </c>
      <c r="W785" s="8" t="s">
        <v>165</v>
      </c>
      <c r="X785" s="8" t="s">
        <v>4639</v>
      </c>
      <c r="Y785" s="8" t="s">
        <v>28</v>
      </c>
      <c r="Z785" s="8" t="s">
        <v>177</v>
      </c>
      <c r="AA785" s="8" t="s">
        <v>191</v>
      </c>
      <c r="AB785" s="8">
        <v>1</v>
      </c>
      <c r="AC785" s="8">
        <v>0</v>
      </c>
      <c r="AD785" s="86">
        <f>IF(W785="SOPORTE_TELEFÓNICO",'BASE LIQUIDACION REDEBAN 2025'!$B$19,IF(W785="ENVÍO",'BASE LIQUIDACION REDEBAN 2025'!$C$2,IF(Y785="TIPO I",'BASE LIQUIDACION REDEBAN 2025'!$C$2,IF(Y785="TIPO II",'BASE LIQUIDACION REDEBAN 2025'!$C$3,IF(Y785="TIPO III",'BASE LIQUIDACION REDEBAN 2025'!$C$4,IF(Y785="TIPO IV",'BASE LIQUIDACION REDEBAN 2025'!$C$5,IF(Z785="AEREO",'BASE LIQUIDACION REDEBAN 2025'!$B$6,'BASE LIQUIDACION REDEBAN 2025'!$C$5)))))))</f>
        <v>144967.87232000002</v>
      </c>
      <c r="AE785" s="86">
        <f>IF(OR(W785="SOPORTE_TELEFÓNICO",W785="ENVÍO"),0,IF(Y785="TIPO I",'BASE LIQUIDACION REDEBAN 2025'!$B$10,IF(Y785="TIPO II",'BASE LIQUIDACION REDEBAN 2025'!$B$11,IF(Y785="TIPO III",'BASE LIQUIDACION REDEBAN 2025'!$B$12,'BASE LIQUIDACION REDEBAN 2025'!$B$13))))</f>
        <v>140395.6348884</v>
      </c>
      <c r="AF785" s="86">
        <f t="shared" si="12"/>
        <v>144967.87232000002</v>
      </c>
      <c r="AG785" s="141"/>
      <c r="AH785" s="141"/>
    </row>
    <row r="786" spans="1:34" s="78" customFormat="1" ht="13.15">
      <c r="A786" s="8" t="s">
        <v>93</v>
      </c>
      <c r="B786" s="94" t="str">
        <f>VLOOKUP(A786,'CENTRO DE COSTOS'!A:D,4,FALSE)</f>
        <v>DIEGO FERNANDO HENAO CARDONA</v>
      </c>
      <c r="C786" s="94" t="str">
        <f>VLOOKUP(A786,'CENTRO DE COSTOS'!A:D,2,FALSE)</f>
        <v>0004-0003</v>
      </c>
      <c r="D786" s="8">
        <v>52835</v>
      </c>
      <c r="E786" s="8">
        <v>2715635</v>
      </c>
      <c r="F786" s="8">
        <v>57454</v>
      </c>
      <c r="G786" s="94" t="s">
        <v>1977</v>
      </c>
      <c r="H786" s="8" t="s">
        <v>157</v>
      </c>
      <c r="I786" s="8" t="s">
        <v>2009</v>
      </c>
      <c r="J786" s="8" t="s">
        <v>4640</v>
      </c>
      <c r="K786" s="8" t="s">
        <v>160</v>
      </c>
      <c r="L786" s="8" t="s">
        <v>4641</v>
      </c>
      <c r="M786" s="183">
        <v>45909.505555555559</v>
      </c>
      <c r="N786" s="183">
        <v>45916.482638888891</v>
      </c>
      <c r="O786" s="94" t="s">
        <v>1324</v>
      </c>
      <c r="P786" s="8" t="s">
        <v>1325</v>
      </c>
      <c r="Q786" s="8" t="s">
        <v>1326</v>
      </c>
      <c r="R786" s="8" t="s">
        <v>2241</v>
      </c>
      <c r="S786" s="94"/>
      <c r="T786" s="90"/>
      <c r="U786" s="8" t="s">
        <v>1328</v>
      </c>
      <c r="V786" s="8" t="s">
        <v>4031</v>
      </c>
      <c r="W786" s="8" t="s">
        <v>165</v>
      </c>
      <c r="X786" s="8" t="s">
        <v>4642</v>
      </c>
      <c r="Y786" s="8" t="s">
        <v>32</v>
      </c>
      <c r="Z786" s="8" t="s">
        <v>177</v>
      </c>
      <c r="AA786" s="8" t="s">
        <v>169</v>
      </c>
      <c r="AB786" s="8">
        <v>1</v>
      </c>
      <c r="AC786" s="8">
        <v>0</v>
      </c>
      <c r="AD786" s="86">
        <f>IF(W786="SOPORTE_TELEFÓNICO",'BASE LIQUIDACION REDEBAN 2025'!$B$19,IF(W786="ENVÍO",'BASE LIQUIDACION REDEBAN 2025'!$C$2,IF(Y786="TIPO I",'BASE LIQUIDACION REDEBAN 2025'!$C$2,IF(Y786="TIPO II",'BASE LIQUIDACION REDEBAN 2025'!$C$3,IF(Y786="TIPO III",'BASE LIQUIDACION REDEBAN 2025'!$C$4,IF(Y786="TIPO IV",'BASE LIQUIDACION REDEBAN 2025'!$C$5,IF(Z786="AEREO",'BASE LIQUIDACION REDEBAN 2025'!$B$6,'BASE LIQUIDACION REDEBAN 2025'!$C$5)))))))</f>
        <v>479588.87655000004</v>
      </c>
      <c r="AE786" s="86">
        <f>IF(OR(W786="SOPORTE_TELEFÓNICO",W786="ENVÍO"),0,IF(Y786="TIPO I",'BASE LIQUIDACION REDEBAN 2025'!$B$10,IF(Y786="TIPO II",'BASE LIQUIDACION REDEBAN 2025'!$B$11,IF(Y786="TIPO III",'BASE LIQUIDACION REDEBAN 2025'!$B$12,'BASE LIQUIDACION REDEBAN 2025'!$B$13))))</f>
        <v>196536.5258152</v>
      </c>
      <c r="AF786" s="86">
        <f t="shared" si="12"/>
        <v>479588.87655000004</v>
      </c>
      <c r="AG786" s="141"/>
      <c r="AH786" s="141"/>
    </row>
    <row r="787" spans="1:34" s="78" customFormat="1" ht="13.15">
      <c r="A787" s="8" t="s">
        <v>100</v>
      </c>
      <c r="B787" s="94" t="str">
        <f>VLOOKUP(A787,'CENTRO DE COSTOS'!A:D,4,FALSE)</f>
        <v>KEVIN ALEXIS CORZO BUSTOS</v>
      </c>
      <c r="C787" s="94" t="str">
        <f>VLOOKUP(A787,'CENTRO DE COSTOS'!A:D,2,FALSE)</f>
        <v>0004-0007</v>
      </c>
      <c r="D787" s="8">
        <v>50001</v>
      </c>
      <c r="E787" s="8">
        <v>2715552</v>
      </c>
      <c r="F787" s="8">
        <v>41404</v>
      </c>
      <c r="G787" s="94" t="s">
        <v>1977</v>
      </c>
      <c r="H787" s="8" t="s">
        <v>216</v>
      </c>
      <c r="I787" s="8" t="s">
        <v>100</v>
      </c>
      <c r="J787" s="8" t="s">
        <v>4643</v>
      </c>
      <c r="K787" s="8" t="s">
        <v>160</v>
      </c>
      <c r="L787" s="8" t="s">
        <v>4644</v>
      </c>
      <c r="M787" s="183">
        <v>45909.497916666667</v>
      </c>
      <c r="N787" s="183">
        <v>45909.611805555563</v>
      </c>
      <c r="O787" s="94" t="s">
        <v>1324</v>
      </c>
      <c r="P787" s="8" t="s">
        <v>1333</v>
      </c>
      <c r="Q787" s="8" t="s">
        <v>1326</v>
      </c>
      <c r="R787" s="8" t="s">
        <v>1470</v>
      </c>
      <c r="S787" s="94"/>
      <c r="T787" s="90"/>
      <c r="U787" s="8" t="s">
        <v>1328</v>
      </c>
      <c r="V787" s="8" t="s">
        <v>4645</v>
      </c>
      <c r="W787" s="8" t="s">
        <v>165</v>
      </c>
      <c r="X787" s="8" t="s">
        <v>4646</v>
      </c>
      <c r="Y787" s="8" t="s">
        <v>25</v>
      </c>
      <c r="Z787" s="8" t="s">
        <v>177</v>
      </c>
      <c r="AA787" s="8" t="s">
        <v>1411</v>
      </c>
      <c r="AB787" s="8">
        <v>1</v>
      </c>
      <c r="AC787" s="8">
        <v>0</v>
      </c>
      <c r="AD787" s="86">
        <f>IF(W787="SOPORTE_TELEFÓNICO",'BASE LIQUIDACION REDEBAN 2025'!$B$19,IF(W787="ENVÍO",'BASE LIQUIDACION REDEBAN 2025'!$C$2,IF(Y787="TIPO I",'BASE LIQUIDACION REDEBAN 2025'!$C$2,IF(Y787="TIPO II",'BASE LIQUIDACION REDEBAN 2025'!$C$3,IF(Y787="TIPO III",'BASE LIQUIDACION REDEBAN 2025'!$C$4,IF(Y787="TIPO IV",'BASE LIQUIDACION REDEBAN 2025'!$C$5,IF(Z787="AEREO",'BASE LIQUIDACION REDEBAN 2025'!$B$6,'BASE LIQUIDACION REDEBAN 2025'!$C$5)))))))</f>
        <v>65960.072302</v>
      </c>
      <c r="AE787" s="86">
        <f>IF(OR(W787="SOPORTE_TELEFÓNICO",W787="ENVÍO"),0,IF(Y787="TIPO I",'BASE LIQUIDACION REDEBAN 2025'!$B$10,IF(Y787="TIPO II",'BASE LIQUIDACION REDEBAN 2025'!$B$11,IF(Y787="TIPO III",'BASE LIQUIDACION REDEBAN 2025'!$B$12,'BASE LIQUIDACION REDEBAN 2025'!$B$13))))</f>
        <v>75096.394270399993</v>
      </c>
      <c r="AF787" s="86">
        <f t="shared" si="12"/>
        <v>65960.072302</v>
      </c>
      <c r="AG787" s="141"/>
      <c r="AH787" s="141"/>
    </row>
    <row r="788" spans="1:34" s="78" customFormat="1" ht="13.15">
      <c r="A788" s="8" t="s">
        <v>91</v>
      </c>
      <c r="B788" s="94" t="str">
        <f>VLOOKUP(A788,'CENTRO DE COSTOS'!A:D,4,FALSE)</f>
        <v>JOSE MAURICIO HERNANDEZ ROJAS</v>
      </c>
      <c r="C788" s="94" t="str">
        <f>VLOOKUP(A788,'CENTRO DE COSTOS'!A:D,2,FALSE)</f>
        <v>0004-0001</v>
      </c>
      <c r="D788" s="8">
        <v>23068</v>
      </c>
      <c r="E788" s="8">
        <v>2715529</v>
      </c>
      <c r="F788" s="8">
        <v>74746</v>
      </c>
      <c r="G788" s="94" t="s">
        <v>1977</v>
      </c>
      <c r="H788" s="8" t="s">
        <v>193</v>
      </c>
      <c r="I788" s="8" t="s">
        <v>2736</v>
      </c>
      <c r="J788" s="8" t="s">
        <v>4647</v>
      </c>
      <c r="K788" s="8" t="s">
        <v>160</v>
      </c>
      <c r="L788" s="8" t="s">
        <v>4648</v>
      </c>
      <c r="M788" s="183">
        <v>45909.495138888888</v>
      </c>
      <c r="N788" s="183">
        <v>45910.604166666657</v>
      </c>
      <c r="O788" s="94" t="s">
        <v>1324</v>
      </c>
      <c r="P788" s="8" t="s">
        <v>1333</v>
      </c>
      <c r="Q788" s="8" t="s">
        <v>1326</v>
      </c>
      <c r="R788" s="8" t="s">
        <v>1341</v>
      </c>
      <c r="S788" s="94"/>
      <c r="T788" s="90"/>
      <c r="U788" s="8" t="s">
        <v>1328</v>
      </c>
      <c r="V788" s="8" t="s">
        <v>4649</v>
      </c>
      <c r="W788" s="8" t="s">
        <v>165</v>
      </c>
      <c r="X788" s="8" t="s">
        <v>4650</v>
      </c>
      <c r="Y788" s="8" t="s">
        <v>30</v>
      </c>
      <c r="Z788" s="8" t="s">
        <v>177</v>
      </c>
      <c r="AA788" s="8" t="s">
        <v>2917</v>
      </c>
      <c r="AB788" s="8">
        <v>1</v>
      </c>
      <c r="AC788" s="8">
        <v>0</v>
      </c>
      <c r="AD788" s="86">
        <f>IF(W788="SOPORTE_TELEFÓNICO",'BASE LIQUIDACION REDEBAN 2025'!$B$19,IF(W788="ENVÍO",'BASE LIQUIDACION REDEBAN 2025'!$C$2,IF(Y788="TIPO I",'BASE LIQUIDACION REDEBAN 2025'!$C$2,IF(Y788="TIPO II",'BASE LIQUIDACION REDEBAN 2025'!$C$3,IF(Y788="TIPO III",'BASE LIQUIDACION REDEBAN 2025'!$C$4,IF(Y788="TIPO IV",'BASE LIQUIDACION REDEBAN 2025'!$C$5,IF(Z788="AEREO",'BASE LIQUIDACION REDEBAN 2025'!$B$6,'BASE LIQUIDACION REDEBAN 2025'!$C$5)))))))</f>
        <v>275728.78077800001</v>
      </c>
      <c r="AE788" s="86">
        <f>IF(OR(W788="SOPORTE_TELEFÓNICO",W788="ENVÍO"),0,IF(Y788="TIPO I",'BASE LIQUIDACION REDEBAN 2025'!$B$10,IF(Y788="TIPO II",'BASE LIQUIDACION REDEBAN 2025'!$B$11,IF(Y788="TIPO III",'BASE LIQUIDACION REDEBAN 2025'!$B$12,'BASE LIQUIDACION REDEBAN 2025'!$B$13))))</f>
        <v>196536.5258152</v>
      </c>
      <c r="AF788" s="86">
        <f t="shared" si="12"/>
        <v>275728.78077800001</v>
      </c>
      <c r="AG788" s="141"/>
      <c r="AH788" s="141"/>
    </row>
    <row r="789" spans="1:34" s="78" customFormat="1" ht="13.15">
      <c r="A789" s="8" t="s">
        <v>76</v>
      </c>
      <c r="B789" s="94" t="str">
        <f>VLOOKUP(A789,'CENTRO DE COSTOS'!A:D,4,FALSE)</f>
        <v>DIEGO FERNANDO HENAO CARDONA</v>
      </c>
      <c r="C789" s="94" t="str">
        <f>VLOOKUP(A789,'CENTRO DE COSTOS'!A:D,2,FALSE)</f>
        <v>0004-0003</v>
      </c>
      <c r="D789" s="8">
        <v>76890</v>
      </c>
      <c r="E789" s="8">
        <v>2715512</v>
      </c>
      <c r="F789" s="8">
        <v>58574</v>
      </c>
      <c r="G789" s="94" t="s">
        <v>1977</v>
      </c>
      <c r="H789" s="8" t="s">
        <v>232</v>
      </c>
      <c r="I789" s="8" t="s">
        <v>4651</v>
      </c>
      <c r="J789" s="8" t="s">
        <v>4652</v>
      </c>
      <c r="K789" s="8" t="s">
        <v>160</v>
      </c>
      <c r="L789" s="8" t="s">
        <v>4653</v>
      </c>
      <c r="M789" s="183">
        <v>45909.493055555547</v>
      </c>
      <c r="N789" s="183">
        <v>45910.538194444453</v>
      </c>
      <c r="O789" s="94" t="s">
        <v>1324</v>
      </c>
      <c r="P789" s="8" t="s">
        <v>1333</v>
      </c>
      <c r="Q789" s="8" t="s">
        <v>1375</v>
      </c>
      <c r="R789" s="8" t="s">
        <v>1444</v>
      </c>
      <c r="S789" s="94"/>
      <c r="T789" s="90"/>
      <c r="U789" s="8" t="s">
        <v>1328</v>
      </c>
      <c r="V789" s="8" t="s">
        <v>4654</v>
      </c>
      <c r="W789" s="8" t="s">
        <v>165</v>
      </c>
      <c r="X789" s="8" t="s">
        <v>4655</v>
      </c>
      <c r="Y789" s="8" t="s">
        <v>28</v>
      </c>
      <c r="Z789" s="8" t="s">
        <v>177</v>
      </c>
      <c r="AA789" s="8" t="s">
        <v>521</v>
      </c>
      <c r="AB789" s="8">
        <v>1</v>
      </c>
      <c r="AC789" s="8">
        <v>0</v>
      </c>
      <c r="AD789" s="86">
        <f>IF(W789="SOPORTE_TELEFÓNICO",'BASE LIQUIDACION REDEBAN 2025'!$B$19,IF(W789="ENVÍO",'BASE LIQUIDACION REDEBAN 2025'!$C$2,IF(Y789="TIPO I",'BASE LIQUIDACION REDEBAN 2025'!$C$2,IF(Y789="TIPO II",'BASE LIQUIDACION REDEBAN 2025'!$C$3,IF(Y789="TIPO III",'BASE LIQUIDACION REDEBAN 2025'!$C$4,IF(Y789="TIPO IV",'BASE LIQUIDACION REDEBAN 2025'!$C$5,IF(Z789="AEREO",'BASE LIQUIDACION REDEBAN 2025'!$B$6,'BASE LIQUIDACION REDEBAN 2025'!$C$5)))))))</f>
        <v>144967.87232000002</v>
      </c>
      <c r="AE789" s="86">
        <f>IF(OR(W789="SOPORTE_TELEFÓNICO",W789="ENVÍO"),0,IF(Y789="TIPO I",'BASE LIQUIDACION REDEBAN 2025'!$B$10,IF(Y789="TIPO II",'BASE LIQUIDACION REDEBAN 2025'!$B$11,IF(Y789="TIPO III",'BASE LIQUIDACION REDEBAN 2025'!$B$12,'BASE LIQUIDACION REDEBAN 2025'!$B$13))))</f>
        <v>140395.6348884</v>
      </c>
      <c r="AF789" s="86">
        <f t="shared" si="12"/>
        <v>144967.87232000002</v>
      </c>
      <c r="AG789" s="141"/>
      <c r="AH789" s="141"/>
    </row>
    <row r="790" spans="1:34" s="78" customFormat="1" ht="13.15">
      <c r="A790" s="8" t="s">
        <v>91</v>
      </c>
      <c r="B790" s="94" t="str">
        <f>VLOOKUP(A790,'CENTRO DE COSTOS'!A:D,4,FALSE)</f>
        <v>JOSE MAURICIO HERNANDEZ ROJAS</v>
      </c>
      <c r="C790" s="94" t="str">
        <f>VLOOKUP(A790,'CENTRO DE COSTOS'!A:D,2,FALSE)</f>
        <v>0004-0001</v>
      </c>
      <c r="D790" s="8">
        <v>23001</v>
      </c>
      <c r="E790" s="8">
        <v>2715346</v>
      </c>
      <c r="F790" s="8">
        <v>44448</v>
      </c>
      <c r="G790" s="94" t="s">
        <v>1977</v>
      </c>
      <c r="H790" s="8" t="s">
        <v>193</v>
      </c>
      <c r="I790" s="8" t="s">
        <v>91</v>
      </c>
      <c r="J790" s="8" t="s">
        <v>4656</v>
      </c>
      <c r="K790" s="8" t="s">
        <v>160</v>
      </c>
      <c r="L790" s="8" t="s">
        <v>4657</v>
      </c>
      <c r="M790" s="183">
        <v>45909.484722222223</v>
      </c>
      <c r="N790" s="183">
        <v>45909.75</v>
      </c>
      <c r="O790" s="94" t="s">
        <v>1324</v>
      </c>
      <c r="P790" s="8" t="s">
        <v>1333</v>
      </c>
      <c r="Q790" s="8" t="s">
        <v>1375</v>
      </c>
      <c r="R790" s="8" t="s">
        <v>1376</v>
      </c>
      <c r="S790" s="94"/>
      <c r="T790" s="90"/>
      <c r="U790" s="8" t="s">
        <v>1328</v>
      </c>
      <c r="V790" s="8" t="s">
        <v>4658</v>
      </c>
      <c r="W790" s="8" t="s">
        <v>165</v>
      </c>
      <c r="X790" s="8" t="s">
        <v>4659</v>
      </c>
      <c r="Y790" s="8" t="s">
        <v>25</v>
      </c>
      <c r="Z790" s="8" t="s">
        <v>177</v>
      </c>
      <c r="AA790" s="8" t="s">
        <v>2917</v>
      </c>
      <c r="AB790" s="8">
        <v>1</v>
      </c>
      <c r="AC790" s="8">
        <v>0</v>
      </c>
      <c r="AD790" s="86">
        <f>IF(W790="SOPORTE_TELEFÓNICO",'BASE LIQUIDACION REDEBAN 2025'!$B$19,IF(W790="ENVÍO",'BASE LIQUIDACION REDEBAN 2025'!$C$2,IF(Y790="TIPO I",'BASE LIQUIDACION REDEBAN 2025'!$C$2,IF(Y790="TIPO II",'BASE LIQUIDACION REDEBAN 2025'!$C$3,IF(Y790="TIPO III",'BASE LIQUIDACION REDEBAN 2025'!$C$4,IF(Y790="TIPO IV",'BASE LIQUIDACION REDEBAN 2025'!$C$5,IF(Z790="AEREO",'BASE LIQUIDACION REDEBAN 2025'!$B$6,'BASE LIQUIDACION REDEBAN 2025'!$C$5)))))))</f>
        <v>65960.072302</v>
      </c>
      <c r="AE790" s="86">
        <f>IF(OR(W790="SOPORTE_TELEFÓNICO",W790="ENVÍO"),0,IF(Y790="TIPO I",'BASE LIQUIDACION REDEBAN 2025'!$B$10,IF(Y790="TIPO II",'BASE LIQUIDACION REDEBAN 2025'!$B$11,IF(Y790="TIPO III",'BASE LIQUIDACION REDEBAN 2025'!$B$12,'BASE LIQUIDACION REDEBAN 2025'!$B$13))))</f>
        <v>75096.394270399993</v>
      </c>
      <c r="AF790" s="86">
        <f t="shared" si="12"/>
        <v>65960.072302</v>
      </c>
      <c r="AG790" s="141"/>
      <c r="AH790" s="141"/>
    </row>
    <row r="791" spans="1:34" s="78" customFormat="1" ht="13.15">
      <c r="A791" s="8" t="s">
        <v>92</v>
      </c>
      <c r="B791" s="94" t="str">
        <f>VLOOKUP(A791,'CENTRO DE COSTOS'!A:D,4,FALSE)</f>
        <v>KEVIN ALEXIS CORZO BUSTOS</v>
      </c>
      <c r="C791" s="94" t="str">
        <f>VLOOKUP(A791,'CENTRO DE COSTOS'!A:D,2,FALSE)</f>
        <v>0004-0007</v>
      </c>
      <c r="D791" s="8">
        <v>41026</v>
      </c>
      <c r="E791" s="8">
        <v>2715325</v>
      </c>
      <c r="F791" s="8">
        <v>44971</v>
      </c>
      <c r="G791" s="94" t="s">
        <v>1977</v>
      </c>
      <c r="H791" s="8" t="s">
        <v>430</v>
      </c>
      <c r="I791" s="8" t="s">
        <v>4660</v>
      </c>
      <c r="J791" s="8" t="s">
        <v>4661</v>
      </c>
      <c r="K791" s="8" t="s">
        <v>160</v>
      </c>
      <c r="L791" s="8" t="s">
        <v>4662</v>
      </c>
      <c r="M791" s="183">
        <v>45909.48333333333</v>
      </c>
      <c r="N791" s="183">
        <v>45911.645138888889</v>
      </c>
      <c r="O791" s="94" t="s">
        <v>1324</v>
      </c>
      <c r="P791" s="8" t="s">
        <v>1333</v>
      </c>
      <c r="Q791" s="8" t="s">
        <v>1407</v>
      </c>
      <c r="R791" s="8" t="s">
        <v>1341</v>
      </c>
      <c r="S791" s="94"/>
      <c r="T791" s="90"/>
      <c r="U791" s="8" t="s">
        <v>1328</v>
      </c>
      <c r="V791" s="8" t="s">
        <v>4663</v>
      </c>
      <c r="W791" s="8" t="s">
        <v>165</v>
      </c>
      <c r="X791" s="8" t="s">
        <v>4664</v>
      </c>
      <c r="Y791" s="8" t="s">
        <v>30</v>
      </c>
      <c r="Z791" s="8" t="s">
        <v>177</v>
      </c>
      <c r="AA791" s="8" t="s">
        <v>436</v>
      </c>
      <c r="AB791" s="8">
        <v>1</v>
      </c>
      <c r="AC791" s="8">
        <v>0</v>
      </c>
      <c r="AD791" s="86">
        <f>IF(W791="SOPORTE_TELEFÓNICO",'BASE LIQUIDACION REDEBAN 2025'!$B$19,IF(W791="ENVÍO",'BASE LIQUIDACION REDEBAN 2025'!$C$2,IF(Y791="TIPO I",'BASE LIQUIDACION REDEBAN 2025'!$C$2,IF(Y791="TIPO II",'BASE LIQUIDACION REDEBAN 2025'!$C$3,IF(Y791="TIPO III",'BASE LIQUIDACION REDEBAN 2025'!$C$4,IF(Y791="TIPO IV",'BASE LIQUIDACION REDEBAN 2025'!$C$5,IF(Z791="AEREO",'BASE LIQUIDACION REDEBAN 2025'!$B$6,'BASE LIQUIDACION REDEBAN 2025'!$C$5)))))))</f>
        <v>275728.78077800001</v>
      </c>
      <c r="AE791" s="86">
        <f>IF(OR(W791="SOPORTE_TELEFÓNICO",W791="ENVÍO"),0,IF(Y791="TIPO I",'BASE LIQUIDACION REDEBAN 2025'!$B$10,IF(Y791="TIPO II",'BASE LIQUIDACION REDEBAN 2025'!$B$11,IF(Y791="TIPO III",'BASE LIQUIDACION REDEBAN 2025'!$B$12,'BASE LIQUIDACION REDEBAN 2025'!$B$13))))</f>
        <v>196536.5258152</v>
      </c>
      <c r="AF791" s="86">
        <f t="shared" si="12"/>
        <v>275728.78077800001</v>
      </c>
      <c r="AG791" s="141"/>
      <c r="AH791" s="141"/>
    </row>
    <row r="792" spans="1:34" s="78" customFormat="1" ht="13.15">
      <c r="A792" s="8" t="s">
        <v>87</v>
      </c>
      <c r="B792" s="94" t="str">
        <f>VLOOKUP(A792,'CENTRO DE COSTOS'!A:D,4,FALSE)</f>
        <v>DIEGO FERNANDO HENAO CARDONA</v>
      </c>
      <c r="C792" s="94" t="str">
        <f>VLOOKUP(A792,'CENTRO DE COSTOS'!A:D,2,FALSE)</f>
        <v>0004-0002</v>
      </c>
      <c r="D792" s="8">
        <v>17088</v>
      </c>
      <c r="E792" s="8">
        <v>2715094</v>
      </c>
      <c r="F792" s="8">
        <v>31294</v>
      </c>
      <c r="G792" s="94" t="s">
        <v>1977</v>
      </c>
      <c r="H792" s="8" t="s">
        <v>269</v>
      </c>
      <c r="I792" s="8" t="s">
        <v>2714</v>
      </c>
      <c r="J792" s="8" t="s">
        <v>4665</v>
      </c>
      <c r="K792" s="8" t="s">
        <v>160</v>
      </c>
      <c r="L792" s="8" t="s">
        <v>4666</v>
      </c>
      <c r="M792" s="183">
        <v>45909.479166666657</v>
      </c>
      <c r="N792" s="183">
        <v>45910.632638888892</v>
      </c>
      <c r="O792" s="94" t="s">
        <v>1324</v>
      </c>
      <c r="P792" s="8" t="s">
        <v>1333</v>
      </c>
      <c r="Q792" s="8" t="s">
        <v>1676</v>
      </c>
      <c r="R792" s="8" t="s">
        <v>1677</v>
      </c>
      <c r="S792" s="94"/>
      <c r="T792" s="90"/>
      <c r="U792" s="8" t="s">
        <v>1328</v>
      </c>
      <c r="V792" s="8" t="s">
        <v>4667</v>
      </c>
      <c r="W792" s="8" t="s">
        <v>165</v>
      </c>
      <c r="X792" s="8" t="s">
        <v>4668</v>
      </c>
      <c r="Y792" s="8" t="s">
        <v>28</v>
      </c>
      <c r="Z792" s="8" t="s">
        <v>177</v>
      </c>
      <c r="AA792" s="8" t="s">
        <v>191</v>
      </c>
      <c r="AB792" s="8">
        <v>1</v>
      </c>
      <c r="AC792" s="8">
        <v>0</v>
      </c>
      <c r="AD792" s="86">
        <f>IF(W792="SOPORTE_TELEFÓNICO",'BASE LIQUIDACION REDEBAN 2025'!$B$19,IF(W792="ENVÍO",'BASE LIQUIDACION REDEBAN 2025'!$C$2,IF(Y792="TIPO I",'BASE LIQUIDACION REDEBAN 2025'!$C$2,IF(Y792="TIPO II",'BASE LIQUIDACION REDEBAN 2025'!$C$3,IF(Y792="TIPO III",'BASE LIQUIDACION REDEBAN 2025'!$C$4,IF(Y792="TIPO IV",'BASE LIQUIDACION REDEBAN 2025'!$C$5,IF(Z792="AEREO",'BASE LIQUIDACION REDEBAN 2025'!$B$6,'BASE LIQUIDACION REDEBAN 2025'!$C$5)))))))</f>
        <v>144967.87232000002</v>
      </c>
      <c r="AE792" s="86">
        <f>IF(OR(W792="SOPORTE_TELEFÓNICO",W792="ENVÍO"),0,IF(Y792="TIPO I",'BASE LIQUIDACION REDEBAN 2025'!$B$10,IF(Y792="TIPO II",'BASE LIQUIDACION REDEBAN 2025'!$B$11,IF(Y792="TIPO III",'BASE LIQUIDACION REDEBAN 2025'!$B$12,'BASE LIQUIDACION REDEBAN 2025'!$B$13))))</f>
        <v>140395.6348884</v>
      </c>
      <c r="AF792" s="86">
        <f t="shared" si="12"/>
        <v>144967.87232000002</v>
      </c>
      <c r="AG792" s="141"/>
      <c r="AH792" s="141"/>
    </row>
    <row r="793" spans="1:34" s="78" customFormat="1" ht="13.15">
      <c r="A793" s="8" t="s">
        <v>76</v>
      </c>
      <c r="B793" s="94" t="str">
        <f>VLOOKUP(A793,'CENTRO DE COSTOS'!A:D,4,FALSE)</f>
        <v>DIEGO FERNANDO HENAO CARDONA</v>
      </c>
      <c r="C793" s="94" t="str">
        <f>VLOOKUP(A793,'CENTRO DE COSTOS'!A:D,2,FALSE)</f>
        <v>0004-0003</v>
      </c>
      <c r="D793" s="8">
        <v>76001</v>
      </c>
      <c r="E793" s="8">
        <v>2715100</v>
      </c>
      <c r="F793" s="8">
        <v>76411</v>
      </c>
      <c r="G793" s="94" t="s">
        <v>1977</v>
      </c>
      <c r="H793" s="8" t="s">
        <v>232</v>
      </c>
      <c r="I793" s="8" t="s">
        <v>76</v>
      </c>
      <c r="J793" s="8" t="s">
        <v>4669</v>
      </c>
      <c r="K793" s="8" t="s">
        <v>160</v>
      </c>
      <c r="L793" s="8" t="s">
        <v>4670</v>
      </c>
      <c r="M793" s="183">
        <v>45909.468055555553</v>
      </c>
      <c r="N793" s="183">
        <v>45910.433333333327</v>
      </c>
      <c r="O793" s="94" t="s">
        <v>1324</v>
      </c>
      <c r="P793" s="8" t="s">
        <v>1333</v>
      </c>
      <c r="Q793" s="8" t="s">
        <v>1375</v>
      </c>
      <c r="R793" s="8" t="s">
        <v>1393</v>
      </c>
      <c r="S793" s="94"/>
      <c r="T793" s="90"/>
      <c r="U793" s="8" t="s">
        <v>1328</v>
      </c>
      <c r="V793" s="8" t="s">
        <v>4671</v>
      </c>
      <c r="W793" s="8" t="s">
        <v>165</v>
      </c>
      <c r="X793" s="8" t="s">
        <v>4672</v>
      </c>
      <c r="Y793" s="8" t="s">
        <v>25</v>
      </c>
      <c r="Z793" s="8" t="s">
        <v>177</v>
      </c>
      <c r="AA793" s="8" t="s">
        <v>512</v>
      </c>
      <c r="AB793" s="8">
        <v>1</v>
      </c>
      <c r="AC793" s="8">
        <v>0</v>
      </c>
      <c r="AD793" s="86">
        <f>IF(W793="SOPORTE_TELEFÓNICO",'BASE LIQUIDACION REDEBAN 2025'!$B$19,IF(W793="ENVÍO",'BASE LIQUIDACION REDEBAN 2025'!$C$2,IF(Y793="TIPO I",'BASE LIQUIDACION REDEBAN 2025'!$C$2,IF(Y793="TIPO II",'BASE LIQUIDACION REDEBAN 2025'!$C$3,IF(Y793="TIPO III",'BASE LIQUIDACION REDEBAN 2025'!$C$4,IF(Y793="TIPO IV",'BASE LIQUIDACION REDEBAN 2025'!$C$5,IF(Z793="AEREO",'BASE LIQUIDACION REDEBAN 2025'!$B$6,'BASE LIQUIDACION REDEBAN 2025'!$C$5)))))))</f>
        <v>65960.072302</v>
      </c>
      <c r="AE793" s="86">
        <f>IF(OR(W793="SOPORTE_TELEFÓNICO",W793="ENVÍO"),0,IF(Y793="TIPO I",'BASE LIQUIDACION REDEBAN 2025'!$B$10,IF(Y793="TIPO II",'BASE LIQUIDACION REDEBAN 2025'!$B$11,IF(Y793="TIPO III",'BASE LIQUIDACION REDEBAN 2025'!$B$12,'BASE LIQUIDACION REDEBAN 2025'!$B$13))))</f>
        <v>75096.394270399993</v>
      </c>
      <c r="AF793" s="86">
        <f t="shared" si="12"/>
        <v>65960.072302</v>
      </c>
      <c r="AG793" s="141"/>
      <c r="AH793" s="141"/>
    </row>
    <row r="794" spans="1:34" s="78" customFormat="1" ht="13.15">
      <c r="A794" s="8" t="s">
        <v>90</v>
      </c>
      <c r="B794" s="94" t="str">
        <f>VLOOKUP(A794,'CENTRO DE COSTOS'!A:D,4,FALSE)</f>
        <v>JUAN SEBASTIÁN RÍOS CASTRILLÓN</v>
      </c>
      <c r="C794" s="94" t="str">
        <f>VLOOKUP(A794,'CENTRO DE COSTOS'!A:D,2,FALSE)</f>
        <v>0004-0005</v>
      </c>
      <c r="D794" s="8">
        <v>5854</v>
      </c>
      <c r="E794" s="8">
        <v>2714752</v>
      </c>
      <c r="F794" s="8">
        <v>47853</v>
      </c>
      <c r="G794" s="94" t="s">
        <v>1977</v>
      </c>
      <c r="H794" s="8" t="s">
        <v>249</v>
      </c>
      <c r="I794" s="8" t="s">
        <v>263</v>
      </c>
      <c r="J794" s="8" t="s">
        <v>4673</v>
      </c>
      <c r="K794" s="8" t="s">
        <v>160</v>
      </c>
      <c r="L794" s="8" t="s">
        <v>4674</v>
      </c>
      <c r="M794" s="183">
        <v>45909.454861111109</v>
      </c>
      <c r="N794" s="183">
        <v>45911.53125</v>
      </c>
      <c r="O794" s="94" t="s">
        <v>1324</v>
      </c>
      <c r="P794" s="8" t="s">
        <v>1333</v>
      </c>
      <c r="Q794" s="8" t="s">
        <v>1368</v>
      </c>
      <c r="R794" s="8" t="s">
        <v>1369</v>
      </c>
      <c r="S794" s="94"/>
      <c r="T794" s="90"/>
      <c r="U794" s="8" t="s">
        <v>1328</v>
      </c>
      <c r="V794" s="8" t="s">
        <v>4675</v>
      </c>
      <c r="W794" s="8" t="s">
        <v>165</v>
      </c>
      <c r="X794" s="8" t="s">
        <v>4676</v>
      </c>
      <c r="Y794" s="8" t="s">
        <v>30</v>
      </c>
      <c r="Z794" s="8" t="s">
        <v>177</v>
      </c>
      <c r="AA794" s="8" t="s">
        <v>988</v>
      </c>
      <c r="AB794" s="8">
        <v>1</v>
      </c>
      <c r="AC794" s="8">
        <v>0</v>
      </c>
      <c r="AD794" s="86">
        <f>IF(W794="SOPORTE_TELEFÓNICO",'BASE LIQUIDACION REDEBAN 2025'!$B$19,IF(W794="ENVÍO",'BASE LIQUIDACION REDEBAN 2025'!$C$2,IF(Y794="TIPO I",'BASE LIQUIDACION REDEBAN 2025'!$C$2,IF(Y794="TIPO II",'BASE LIQUIDACION REDEBAN 2025'!$C$3,IF(Y794="TIPO III",'BASE LIQUIDACION REDEBAN 2025'!$C$4,IF(Y794="TIPO IV",'BASE LIQUIDACION REDEBAN 2025'!$C$5,IF(Z794="AEREO",'BASE LIQUIDACION REDEBAN 2025'!$B$6,'BASE LIQUIDACION REDEBAN 2025'!$C$5)))))))</f>
        <v>275728.78077800001</v>
      </c>
      <c r="AE794" s="86">
        <f>IF(OR(W794="SOPORTE_TELEFÓNICO",W794="ENVÍO"),0,IF(Y794="TIPO I",'BASE LIQUIDACION REDEBAN 2025'!$B$10,IF(Y794="TIPO II",'BASE LIQUIDACION REDEBAN 2025'!$B$11,IF(Y794="TIPO III",'BASE LIQUIDACION REDEBAN 2025'!$B$12,'BASE LIQUIDACION REDEBAN 2025'!$B$13))))</f>
        <v>196536.5258152</v>
      </c>
      <c r="AF794" s="86">
        <f t="shared" si="12"/>
        <v>275728.78077800001</v>
      </c>
      <c r="AG794" s="141"/>
      <c r="AH794" s="141"/>
    </row>
    <row r="795" spans="1:34" s="78" customFormat="1" ht="13.15">
      <c r="A795" s="8" t="s">
        <v>90</v>
      </c>
      <c r="B795" s="94" t="str">
        <f>VLOOKUP(A795,'CENTRO DE COSTOS'!A:D,4,FALSE)</f>
        <v>JUAN SEBASTIÁN RÍOS CASTRILLÓN</v>
      </c>
      <c r="C795" s="94" t="str">
        <f>VLOOKUP(A795,'CENTRO DE COSTOS'!A:D,2,FALSE)</f>
        <v>0004-0005</v>
      </c>
      <c r="D795" s="8">
        <v>5615</v>
      </c>
      <c r="E795" s="8">
        <v>2714705</v>
      </c>
      <c r="F795" s="8">
        <v>24641</v>
      </c>
      <c r="G795" s="94" t="s">
        <v>1977</v>
      </c>
      <c r="H795" s="8" t="s">
        <v>249</v>
      </c>
      <c r="I795" s="8" t="s">
        <v>1026</v>
      </c>
      <c r="J795" s="8" t="s">
        <v>4677</v>
      </c>
      <c r="K795" s="8" t="s">
        <v>160</v>
      </c>
      <c r="L795" s="8" t="s">
        <v>4678</v>
      </c>
      <c r="M795" s="183">
        <v>45909.447222222218</v>
      </c>
      <c r="N795" s="183">
        <v>45910.548611111109</v>
      </c>
      <c r="O795" s="94" t="s">
        <v>1324</v>
      </c>
      <c r="P795" s="8" t="s">
        <v>1333</v>
      </c>
      <c r="Q795" s="8" t="s">
        <v>1340</v>
      </c>
      <c r="R795" s="8" t="s">
        <v>1341</v>
      </c>
      <c r="S795" s="94"/>
      <c r="T795" s="90"/>
      <c r="U795" s="8" t="s">
        <v>1328</v>
      </c>
      <c r="V795" s="8" t="s">
        <v>4679</v>
      </c>
      <c r="W795" s="8" t="s">
        <v>165</v>
      </c>
      <c r="X795" s="8" t="s">
        <v>4680</v>
      </c>
      <c r="Y795" s="8" t="s">
        <v>28</v>
      </c>
      <c r="Z795" s="8" t="s">
        <v>177</v>
      </c>
      <c r="AA795" s="8" t="s">
        <v>400</v>
      </c>
      <c r="AB795" s="8">
        <v>1</v>
      </c>
      <c r="AC795" s="8">
        <v>0</v>
      </c>
      <c r="AD795" s="86">
        <f>IF(W795="SOPORTE_TELEFÓNICO",'BASE LIQUIDACION REDEBAN 2025'!$B$19,IF(W795="ENVÍO",'BASE LIQUIDACION REDEBAN 2025'!$C$2,IF(Y795="TIPO I",'BASE LIQUIDACION REDEBAN 2025'!$C$2,IF(Y795="TIPO II",'BASE LIQUIDACION REDEBAN 2025'!$C$3,IF(Y795="TIPO III",'BASE LIQUIDACION REDEBAN 2025'!$C$4,IF(Y795="TIPO IV",'BASE LIQUIDACION REDEBAN 2025'!$C$5,IF(Z795="AEREO",'BASE LIQUIDACION REDEBAN 2025'!$B$6,'BASE LIQUIDACION REDEBAN 2025'!$C$5)))))))</f>
        <v>144967.87232000002</v>
      </c>
      <c r="AE795" s="86">
        <f>IF(OR(W795="SOPORTE_TELEFÓNICO",W795="ENVÍO"),0,IF(Y795="TIPO I",'BASE LIQUIDACION REDEBAN 2025'!$B$10,IF(Y795="TIPO II",'BASE LIQUIDACION REDEBAN 2025'!$B$11,IF(Y795="TIPO III",'BASE LIQUIDACION REDEBAN 2025'!$B$12,'BASE LIQUIDACION REDEBAN 2025'!$B$13))))</f>
        <v>140395.6348884</v>
      </c>
      <c r="AF795" s="86">
        <f t="shared" si="12"/>
        <v>144967.87232000002</v>
      </c>
      <c r="AG795" s="141"/>
      <c r="AH795" s="141"/>
    </row>
    <row r="796" spans="1:34" s="78" customFormat="1" ht="13.15">
      <c r="A796" s="8" t="s">
        <v>68</v>
      </c>
      <c r="B796" s="94" t="str">
        <f>VLOOKUP(A796,'CENTRO DE COSTOS'!A:D,4,FALSE)</f>
        <v>WILLIAM ASDRUBAL ROZO ROZO</v>
      </c>
      <c r="C796" s="94" t="str">
        <f>VLOOKUP(A796,'CENTRO DE COSTOS'!A:D,2,FALSE)</f>
        <v>0004-0004</v>
      </c>
      <c r="D796" s="8">
        <v>25295</v>
      </c>
      <c r="E796" s="8">
        <v>2714220</v>
      </c>
      <c r="F796" s="8">
        <v>37964</v>
      </c>
      <c r="G796" s="94" t="s">
        <v>1977</v>
      </c>
      <c r="H796" s="8" t="s">
        <v>417</v>
      </c>
      <c r="I796" s="8" t="s">
        <v>4681</v>
      </c>
      <c r="J796" s="8" t="s">
        <v>4682</v>
      </c>
      <c r="K796" s="8" t="s">
        <v>160</v>
      </c>
      <c r="L796" s="8" t="s">
        <v>4683</v>
      </c>
      <c r="M796" s="183">
        <v>45909.415972222218</v>
      </c>
      <c r="N796" s="183">
        <v>45910.609722222223</v>
      </c>
      <c r="O796" s="94" t="s">
        <v>1324</v>
      </c>
      <c r="P796" s="8" t="s">
        <v>1333</v>
      </c>
      <c r="Q796" s="8" t="s">
        <v>1407</v>
      </c>
      <c r="R796" s="8" t="s">
        <v>1408</v>
      </c>
      <c r="S796" s="94"/>
      <c r="T796" s="90"/>
      <c r="U796" s="8" t="s">
        <v>1328</v>
      </c>
      <c r="V796" s="8" t="s">
        <v>4684</v>
      </c>
      <c r="W796" s="8" t="s">
        <v>165</v>
      </c>
      <c r="X796" s="8" t="s">
        <v>4685</v>
      </c>
      <c r="Y796" s="8" t="s">
        <v>28</v>
      </c>
      <c r="Z796" s="8" t="s">
        <v>177</v>
      </c>
      <c r="AA796" s="8" t="s">
        <v>541</v>
      </c>
      <c r="AB796" s="8">
        <v>1</v>
      </c>
      <c r="AC796" s="8">
        <v>0</v>
      </c>
      <c r="AD796" s="86">
        <f>IF(W796="SOPORTE_TELEFÓNICO",'BASE LIQUIDACION REDEBAN 2025'!$B$19,IF(W796="ENVÍO",'BASE LIQUIDACION REDEBAN 2025'!$C$2,IF(Y796="TIPO I",'BASE LIQUIDACION REDEBAN 2025'!$C$2,IF(Y796="TIPO II",'BASE LIQUIDACION REDEBAN 2025'!$C$3,IF(Y796="TIPO III",'BASE LIQUIDACION REDEBAN 2025'!$C$4,IF(Y796="TIPO IV",'BASE LIQUIDACION REDEBAN 2025'!$C$5,IF(Z796="AEREO",'BASE LIQUIDACION REDEBAN 2025'!$B$6,'BASE LIQUIDACION REDEBAN 2025'!$C$5)))))))</f>
        <v>144967.87232000002</v>
      </c>
      <c r="AE796" s="86">
        <f>IF(OR(W796="SOPORTE_TELEFÓNICO",W796="ENVÍO"),0,IF(Y796="TIPO I",'BASE LIQUIDACION REDEBAN 2025'!$B$10,IF(Y796="TIPO II",'BASE LIQUIDACION REDEBAN 2025'!$B$11,IF(Y796="TIPO III",'BASE LIQUIDACION REDEBAN 2025'!$B$12,'BASE LIQUIDACION REDEBAN 2025'!$B$13))))</f>
        <v>140395.6348884</v>
      </c>
      <c r="AF796" s="86">
        <f t="shared" si="12"/>
        <v>144967.87232000002</v>
      </c>
      <c r="AG796" s="141"/>
      <c r="AH796" s="141"/>
    </row>
    <row r="797" spans="1:34" s="78" customFormat="1" ht="13.15">
      <c r="A797" s="8" t="s">
        <v>90</v>
      </c>
      <c r="B797" s="94" t="str">
        <f>VLOOKUP(A797,'CENTRO DE COSTOS'!A:D,4,FALSE)</f>
        <v>JUAN SEBASTIÁN RÍOS CASTRILLÓN</v>
      </c>
      <c r="C797" s="94" t="str">
        <f>VLOOKUP(A797,'CENTRO DE COSTOS'!A:D,2,FALSE)</f>
        <v>0004-0005</v>
      </c>
      <c r="D797" s="8">
        <v>5686</v>
      </c>
      <c r="E797" s="8">
        <v>2714204</v>
      </c>
      <c r="F797" s="8">
        <v>66701</v>
      </c>
      <c r="G797" s="94" t="s">
        <v>1977</v>
      </c>
      <c r="H797" s="8" t="s">
        <v>249</v>
      </c>
      <c r="I797" s="8" t="s">
        <v>1692</v>
      </c>
      <c r="J797" s="8" t="s">
        <v>4686</v>
      </c>
      <c r="K797" s="8" t="s">
        <v>160</v>
      </c>
      <c r="L797" s="8" t="s">
        <v>4687</v>
      </c>
      <c r="M797" s="183">
        <v>45909.413888888892</v>
      </c>
      <c r="N797" s="183">
        <v>45910.589583333327</v>
      </c>
      <c r="O797" s="94" t="s">
        <v>1324</v>
      </c>
      <c r="P797" s="8" t="s">
        <v>1333</v>
      </c>
      <c r="Q797" s="8" t="s">
        <v>1464</v>
      </c>
      <c r="R797" s="8" t="s">
        <v>3477</v>
      </c>
      <c r="S797" s="94"/>
      <c r="T797" s="90"/>
      <c r="U797" s="8" t="s">
        <v>1328</v>
      </c>
      <c r="V797" s="8" t="s">
        <v>4688</v>
      </c>
      <c r="W797" s="8" t="s">
        <v>165</v>
      </c>
      <c r="X797" s="8" t="s">
        <v>4689</v>
      </c>
      <c r="Y797" s="8" t="s">
        <v>28</v>
      </c>
      <c r="Z797" s="8" t="s">
        <v>177</v>
      </c>
      <c r="AA797" s="8" t="s">
        <v>988</v>
      </c>
      <c r="AB797" s="8">
        <v>1</v>
      </c>
      <c r="AC797" s="8">
        <v>0</v>
      </c>
      <c r="AD797" s="86">
        <f>IF(W797="SOPORTE_TELEFÓNICO",'BASE LIQUIDACION REDEBAN 2025'!$B$19,IF(W797="ENVÍO",'BASE LIQUIDACION REDEBAN 2025'!$C$2,IF(Y797="TIPO I",'BASE LIQUIDACION REDEBAN 2025'!$C$2,IF(Y797="TIPO II",'BASE LIQUIDACION REDEBAN 2025'!$C$3,IF(Y797="TIPO III",'BASE LIQUIDACION REDEBAN 2025'!$C$4,IF(Y797="TIPO IV",'BASE LIQUIDACION REDEBAN 2025'!$C$5,IF(Z797="AEREO",'BASE LIQUIDACION REDEBAN 2025'!$B$6,'BASE LIQUIDACION REDEBAN 2025'!$C$5)))))))</f>
        <v>144967.87232000002</v>
      </c>
      <c r="AE797" s="86">
        <f>IF(OR(W797="SOPORTE_TELEFÓNICO",W797="ENVÍO"),0,IF(Y797="TIPO I",'BASE LIQUIDACION REDEBAN 2025'!$B$10,IF(Y797="TIPO II",'BASE LIQUIDACION REDEBAN 2025'!$B$11,IF(Y797="TIPO III",'BASE LIQUIDACION REDEBAN 2025'!$B$12,'BASE LIQUIDACION REDEBAN 2025'!$B$13))))</f>
        <v>140395.6348884</v>
      </c>
      <c r="AF797" s="86">
        <f t="shared" si="12"/>
        <v>144967.87232000002</v>
      </c>
      <c r="AG797" s="141"/>
      <c r="AH797" s="141"/>
    </row>
    <row r="798" spans="1:34" s="78" customFormat="1" ht="13.15">
      <c r="A798" s="8" t="s">
        <v>68</v>
      </c>
      <c r="B798" s="94" t="str">
        <f>VLOOKUP(A798,'CENTRO DE COSTOS'!A:D,4,FALSE)</f>
        <v>WILLIAM ASDRUBAL ROZO ROZO</v>
      </c>
      <c r="C798" s="94" t="str">
        <f>VLOOKUP(A798,'CENTRO DE COSTOS'!A:D,2,FALSE)</f>
        <v>0004-0004</v>
      </c>
      <c r="D798" s="8">
        <v>25754</v>
      </c>
      <c r="E798" s="8">
        <v>2713950</v>
      </c>
      <c r="F798" s="8">
        <v>76749</v>
      </c>
      <c r="G798" s="94" t="s">
        <v>1977</v>
      </c>
      <c r="H798" s="8" t="s">
        <v>417</v>
      </c>
      <c r="I798" s="8" t="s">
        <v>418</v>
      </c>
      <c r="J798" s="8" t="s">
        <v>4690</v>
      </c>
      <c r="K798" s="8" t="s">
        <v>160</v>
      </c>
      <c r="L798" s="8" t="s">
        <v>4691</v>
      </c>
      <c r="M798" s="183">
        <v>45909.405555555553</v>
      </c>
      <c r="N798" s="183">
        <v>45909.568749999999</v>
      </c>
      <c r="O798" s="94" t="s">
        <v>1324</v>
      </c>
      <c r="P798" s="8" t="s">
        <v>1325</v>
      </c>
      <c r="Q798" s="8" t="s">
        <v>1326</v>
      </c>
      <c r="R798" s="8" t="s">
        <v>2241</v>
      </c>
      <c r="S798" s="94"/>
      <c r="T798" s="90"/>
      <c r="U798" s="8" t="s">
        <v>1328</v>
      </c>
      <c r="V798" s="8" t="s">
        <v>4692</v>
      </c>
      <c r="W798" s="8" t="s">
        <v>165</v>
      </c>
      <c r="X798" s="8" t="s">
        <v>4693</v>
      </c>
      <c r="Y798" s="8" t="s">
        <v>25</v>
      </c>
      <c r="Z798" s="8" t="s">
        <v>177</v>
      </c>
      <c r="AA798" s="8" t="s">
        <v>561</v>
      </c>
      <c r="AB798" s="8">
        <v>1</v>
      </c>
      <c r="AC798" s="8">
        <v>0</v>
      </c>
      <c r="AD798" s="86">
        <f>IF(W798="SOPORTE_TELEFÓNICO",'BASE LIQUIDACION REDEBAN 2025'!$B$19,IF(W798="ENVÍO",'BASE LIQUIDACION REDEBAN 2025'!$C$2,IF(Y798="TIPO I",'BASE LIQUIDACION REDEBAN 2025'!$C$2,IF(Y798="TIPO II",'BASE LIQUIDACION REDEBAN 2025'!$C$3,IF(Y798="TIPO III",'BASE LIQUIDACION REDEBAN 2025'!$C$4,IF(Y798="TIPO IV",'BASE LIQUIDACION REDEBAN 2025'!$C$5,IF(Z798="AEREO",'BASE LIQUIDACION REDEBAN 2025'!$B$6,'BASE LIQUIDACION REDEBAN 2025'!$C$5)))))))</f>
        <v>65960.072302</v>
      </c>
      <c r="AE798" s="86">
        <f>IF(OR(W798="SOPORTE_TELEFÓNICO",W798="ENVÍO"),0,IF(Y798="TIPO I",'BASE LIQUIDACION REDEBAN 2025'!$B$10,IF(Y798="TIPO II",'BASE LIQUIDACION REDEBAN 2025'!$B$11,IF(Y798="TIPO III",'BASE LIQUIDACION REDEBAN 2025'!$B$12,'BASE LIQUIDACION REDEBAN 2025'!$B$13))))</f>
        <v>75096.394270399993</v>
      </c>
      <c r="AF798" s="86">
        <f t="shared" si="12"/>
        <v>65960.072302</v>
      </c>
      <c r="AG798" s="141"/>
      <c r="AH798" s="141"/>
    </row>
    <row r="799" spans="1:34" s="78" customFormat="1" ht="13.15">
      <c r="A799" s="8" t="s">
        <v>68</v>
      </c>
      <c r="B799" s="94" t="str">
        <f>VLOOKUP(A799,'CENTRO DE COSTOS'!A:D,4,FALSE)</f>
        <v>WILLIAM ASDRUBAL ROZO ROZO</v>
      </c>
      <c r="C799" s="94" t="str">
        <f>VLOOKUP(A799,'CENTRO DE COSTOS'!A:D,2,FALSE)</f>
        <v>0004-0004</v>
      </c>
      <c r="D799" s="8">
        <v>25799</v>
      </c>
      <c r="E799" s="8">
        <v>2713834</v>
      </c>
      <c r="F799" s="8">
        <v>76980</v>
      </c>
      <c r="G799" s="94" t="s">
        <v>1977</v>
      </c>
      <c r="H799" s="8" t="s">
        <v>417</v>
      </c>
      <c r="I799" s="8" t="s">
        <v>3694</v>
      </c>
      <c r="J799" s="8" t="s">
        <v>4694</v>
      </c>
      <c r="K799" s="8" t="s">
        <v>160</v>
      </c>
      <c r="L799" s="8" t="s">
        <v>4695</v>
      </c>
      <c r="M799" s="183">
        <v>45909.395833333343</v>
      </c>
      <c r="N799" s="183">
        <v>45910.552777777782</v>
      </c>
      <c r="O799" s="94" t="s">
        <v>1324</v>
      </c>
      <c r="P799" s="8" t="s">
        <v>1325</v>
      </c>
      <c r="Q799" s="8" t="s">
        <v>1464</v>
      </c>
      <c r="R799" s="8" t="s">
        <v>1465</v>
      </c>
      <c r="S799" s="94"/>
      <c r="T799" s="90"/>
      <c r="U799" s="8" t="s">
        <v>1328</v>
      </c>
      <c r="V799" s="8" t="s">
        <v>4696</v>
      </c>
      <c r="W799" s="8" t="s">
        <v>165</v>
      </c>
      <c r="X799" s="8" t="s">
        <v>4697</v>
      </c>
      <c r="Y799" s="8" t="s">
        <v>28</v>
      </c>
      <c r="Z799" s="8" t="s">
        <v>177</v>
      </c>
      <c r="AA799" s="8" t="s">
        <v>1877</v>
      </c>
      <c r="AB799" s="8">
        <v>1</v>
      </c>
      <c r="AC799" s="8">
        <v>0</v>
      </c>
      <c r="AD799" s="86">
        <f>IF(W799="SOPORTE_TELEFÓNICO",'BASE LIQUIDACION REDEBAN 2025'!$B$19,IF(W799="ENVÍO",'BASE LIQUIDACION REDEBAN 2025'!$C$2,IF(Y799="TIPO I",'BASE LIQUIDACION REDEBAN 2025'!$C$2,IF(Y799="TIPO II",'BASE LIQUIDACION REDEBAN 2025'!$C$3,IF(Y799="TIPO III",'BASE LIQUIDACION REDEBAN 2025'!$C$4,IF(Y799="TIPO IV",'BASE LIQUIDACION REDEBAN 2025'!$C$5,IF(Z799="AEREO",'BASE LIQUIDACION REDEBAN 2025'!$B$6,'BASE LIQUIDACION REDEBAN 2025'!$C$5)))))))</f>
        <v>144967.87232000002</v>
      </c>
      <c r="AE799" s="86">
        <f>IF(OR(W799="SOPORTE_TELEFÓNICO",W799="ENVÍO"),0,IF(Y799="TIPO I",'BASE LIQUIDACION REDEBAN 2025'!$B$10,IF(Y799="TIPO II",'BASE LIQUIDACION REDEBAN 2025'!$B$11,IF(Y799="TIPO III",'BASE LIQUIDACION REDEBAN 2025'!$B$12,'BASE LIQUIDACION REDEBAN 2025'!$B$13))))</f>
        <v>140395.6348884</v>
      </c>
      <c r="AF799" s="86">
        <f t="shared" si="12"/>
        <v>144967.87232000002</v>
      </c>
      <c r="AG799" s="141"/>
      <c r="AH799" s="141"/>
    </row>
    <row r="800" spans="1:34" s="78" customFormat="1" ht="13.15">
      <c r="A800" s="8" t="s">
        <v>100</v>
      </c>
      <c r="B800" s="94" t="str">
        <f>VLOOKUP(A800,'CENTRO DE COSTOS'!A:D,4,FALSE)</f>
        <v>KEVIN ALEXIS CORZO BUSTOS</v>
      </c>
      <c r="C800" s="94" t="str">
        <f>VLOOKUP(A800,'CENTRO DE COSTOS'!A:D,2,FALSE)</f>
        <v>0004-0007</v>
      </c>
      <c r="D800" s="8">
        <v>50001</v>
      </c>
      <c r="E800" s="8">
        <v>2713389</v>
      </c>
      <c r="F800" s="8">
        <v>59982</v>
      </c>
      <c r="G800" s="94" t="s">
        <v>1977</v>
      </c>
      <c r="H800" s="8" t="s">
        <v>216</v>
      </c>
      <c r="I800" s="8" t="s">
        <v>100</v>
      </c>
      <c r="J800" s="8" t="s">
        <v>4698</v>
      </c>
      <c r="K800" s="8" t="s">
        <v>160</v>
      </c>
      <c r="L800" s="8" t="s">
        <v>4699</v>
      </c>
      <c r="M800" s="183">
        <v>45909.37222222222</v>
      </c>
      <c r="N800" s="183">
        <v>45909.45208333333</v>
      </c>
      <c r="O800" s="94" t="s">
        <v>1324</v>
      </c>
      <c r="P800" s="8" t="s">
        <v>1333</v>
      </c>
      <c r="Q800" s="8" t="s">
        <v>1512</v>
      </c>
      <c r="R800" s="8" t="s">
        <v>1512</v>
      </c>
      <c r="S800" s="94"/>
      <c r="T800" s="90"/>
      <c r="U800" s="8" t="s">
        <v>1328</v>
      </c>
      <c r="V800" s="8" t="s">
        <v>4700</v>
      </c>
      <c r="W800" s="8" t="s">
        <v>165</v>
      </c>
      <c r="X800" s="8" t="s">
        <v>4701</v>
      </c>
      <c r="Y800" s="8" t="s">
        <v>25</v>
      </c>
      <c r="Z800" s="8" t="s">
        <v>177</v>
      </c>
      <c r="AA800" s="8" t="s">
        <v>222</v>
      </c>
      <c r="AB800" s="8">
        <v>1</v>
      </c>
      <c r="AC800" s="8">
        <v>0</v>
      </c>
      <c r="AD800" s="86">
        <f>IF(W800="SOPORTE_TELEFÓNICO",'BASE LIQUIDACION REDEBAN 2025'!$B$19,IF(W800="ENVÍO",'BASE LIQUIDACION REDEBAN 2025'!$C$2,IF(Y800="TIPO I",'BASE LIQUIDACION REDEBAN 2025'!$C$2,IF(Y800="TIPO II",'BASE LIQUIDACION REDEBAN 2025'!$C$3,IF(Y800="TIPO III",'BASE LIQUIDACION REDEBAN 2025'!$C$4,IF(Y800="TIPO IV",'BASE LIQUIDACION REDEBAN 2025'!$C$5,IF(Z800="AEREO",'BASE LIQUIDACION REDEBAN 2025'!$B$6,'BASE LIQUIDACION REDEBAN 2025'!$C$5)))))))</f>
        <v>65960.072302</v>
      </c>
      <c r="AE800" s="86">
        <f>IF(OR(W800="SOPORTE_TELEFÓNICO",W800="ENVÍO"),0,IF(Y800="TIPO I",'BASE LIQUIDACION REDEBAN 2025'!$B$10,IF(Y800="TIPO II",'BASE LIQUIDACION REDEBAN 2025'!$B$11,IF(Y800="TIPO III",'BASE LIQUIDACION REDEBAN 2025'!$B$12,'BASE LIQUIDACION REDEBAN 2025'!$B$13))))</f>
        <v>75096.394270399993</v>
      </c>
      <c r="AF800" s="86">
        <f t="shared" si="12"/>
        <v>65960.072302</v>
      </c>
      <c r="AG800" s="141"/>
      <c r="AH800" s="141"/>
    </row>
    <row r="801" spans="1:34" s="78" customFormat="1" ht="13.15">
      <c r="A801" s="8" t="s">
        <v>91</v>
      </c>
      <c r="B801" s="94" t="str">
        <f>VLOOKUP(A801,'CENTRO DE COSTOS'!A:D,4,FALSE)</f>
        <v>JOSE MAURICIO HERNANDEZ ROJAS</v>
      </c>
      <c r="C801" s="94" t="str">
        <f>VLOOKUP(A801,'CENTRO DE COSTOS'!A:D,2,FALSE)</f>
        <v>0004-0001</v>
      </c>
      <c r="D801" s="8">
        <v>23001</v>
      </c>
      <c r="E801" s="8">
        <v>2713224</v>
      </c>
      <c r="F801" s="8">
        <v>47437</v>
      </c>
      <c r="G801" s="94" t="s">
        <v>1977</v>
      </c>
      <c r="H801" s="8" t="s">
        <v>193</v>
      </c>
      <c r="I801" s="8" t="s">
        <v>91</v>
      </c>
      <c r="J801" s="8" t="s">
        <v>4702</v>
      </c>
      <c r="K801" s="8" t="s">
        <v>160</v>
      </c>
      <c r="L801" s="8" t="s">
        <v>4703</v>
      </c>
      <c r="M801" s="183">
        <v>45909.359722222223</v>
      </c>
      <c r="N801" s="183">
        <v>45909.709722222222</v>
      </c>
      <c r="O801" s="94" t="s">
        <v>1324</v>
      </c>
      <c r="P801" s="8" t="s">
        <v>1333</v>
      </c>
      <c r="Q801" s="8" t="s">
        <v>1340</v>
      </c>
      <c r="R801" s="8" t="s">
        <v>1341</v>
      </c>
      <c r="S801" s="94"/>
      <c r="T801" s="90"/>
      <c r="U801" s="8" t="s">
        <v>1328</v>
      </c>
      <c r="V801" s="8" t="s">
        <v>4704</v>
      </c>
      <c r="W801" s="8" t="s">
        <v>165</v>
      </c>
      <c r="X801" s="8" t="s">
        <v>4705</v>
      </c>
      <c r="Y801" s="8" t="s">
        <v>25</v>
      </c>
      <c r="Z801" s="8" t="s">
        <v>177</v>
      </c>
      <c r="AA801" s="8" t="s">
        <v>2917</v>
      </c>
      <c r="AB801" s="8">
        <v>1</v>
      </c>
      <c r="AC801" s="8">
        <v>0</v>
      </c>
      <c r="AD801" s="86">
        <f>IF(W801="SOPORTE_TELEFÓNICO",'BASE LIQUIDACION REDEBAN 2025'!$B$19,IF(W801="ENVÍO",'BASE LIQUIDACION REDEBAN 2025'!$C$2,IF(Y801="TIPO I",'BASE LIQUIDACION REDEBAN 2025'!$C$2,IF(Y801="TIPO II",'BASE LIQUIDACION REDEBAN 2025'!$C$3,IF(Y801="TIPO III",'BASE LIQUIDACION REDEBAN 2025'!$C$4,IF(Y801="TIPO IV",'BASE LIQUIDACION REDEBAN 2025'!$C$5,IF(Z801="AEREO",'BASE LIQUIDACION REDEBAN 2025'!$B$6,'BASE LIQUIDACION REDEBAN 2025'!$C$5)))))))</f>
        <v>65960.072302</v>
      </c>
      <c r="AE801" s="86">
        <f>IF(OR(W801="SOPORTE_TELEFÓNICO",W801="ENVÍO"),0,IF(Y801="TIPO I",'BASE LIQUIDACION REDEBAN 2025'!$B$10,IF(Y801="TIPO II",'BASE LIQUIDACION REDEBAN 2025'!$B$11,IF(Y801="TIPO III",'BASE LIQUIDACION REDEBAN 2025'!$B$12,'BASE LIQUIDACION REDEBAN 2025'!$B$13))))</f>
        <v>75096.394270399993</v>
      </c>
      <c r="AF801" s="86">
        <f t="shared" si="12"/>
        <v>65960.072302</v>
      </c>
      <c r="AG801" s="141"/>
      <c r="AH801" s="141"/>
    </row>
    <row r="802" spans="1:34" s="78" customFormat="1" ht="13.15">
      <c r="A802" s="8" t="s">
        <v>90</v>
      </c>
      <c r="B802" s="94" t="str">
        <f>VLOOKUP(A802,'CENTRO DE COSTOS'!A:D,4,FALSE)</f>
        <v>JUAN SEBASTIÁN RÍOS CASTRILLÓN</v>
      </c>
      <c r="C802" s="94" t="str">
        <f>VLOOKUP(A802,'CENTRO DE COSTOS'!A:D,2,FALSE)</f>
        <v>0004-0005</v>
      </c>
      <c r="D802" s="8">
        <v>5266</v>
      </c>
      <c r="E802" s="8">
        <v>2713209</v>
      </c>
      <c r="F802" s="8">
        <v>12493</v>
      </c>
      <c r="G802" s="94" t="s">
        <v>1977</v>
      </c>
      <c r="H802" s="8" t="s">
        <v>249</v>
      </c>
      <c r="I802" s="8" t="s">
        <v>395</v>
      </c>
      <c r="J802" s="8" t="s">
        <v>4706</v>
      </c>
      <c r="K802" s="8" t="s">
        <v>160</v>
      </c>
      <c r="L802" s="8" t="s">
        <v>4707</v>
      </c>
      <c r="M802" s="183">
        <v>45909.357638888891</v>
      </c>
      <c r="N802" s="183">
        <v>45909.480555555558</v>
      </c>
      <c r="O802" s="94" t="s">
        <v>1324</v>
      </c>
      <c r="P802" s="8" t="s">
        <v>1333</v>
      </c>
      <c r="Q802" s="8" t="s">
        <v>1375</v>
      </c>
      <c r="R802" s="8" t="s">
        <v>1376</v>
      </c>
      <c r="S802" s="94"/>
      <c r="T802" s="90"/>
      <c r="U802" s="8" t="s">
        <v>1328</v>
      </c>
      <c r="V802" s="8" t="s">
        <v>4708</v>
      </c>
      <c r="W802" s="8" t="s">
        <v>165</v>
      </c>
      <c r="X802" s="8" t="s">
        <v>4709</v>
      </c>
      <c r="Y802" s="8" t="s">
        <v>25</v>
      </c>
      <c r="Z802" s="8" t="s">
        <v>177</v>
      </c>
      <c r="AA802" s="8" t="s">
        <v>368</v>
      </c>
      <c r="AB802" s="8">
        <v>1</v>
      </c>
      <c r="AC802" s="8">
        <v>0</v>
      </c>
      <c r="AD802" s="86">
        <f>IF(W802="SOPORTE_TELEFÓNICO",'BASE LIQUIDACION REDEBAN 2025'!$B$19,IF(W802="ENVÍO",'BASE LIQUIDACION REDEBAN 2025'!$C$2,IF(Y802="TIPO I",'BASE LIQUIDACION REDEBAN 2025'!$C$2,IF(Y802="TIPO II",'BASE LIQUIDACION REDEBAN 2025'!$C$3,IF(Y802="TIPO III",'BASE LIQUIDACION REDEBAN 2025'!$C$4,IF(Y802="TIPO IV",'BASE LIQUIDACION REDEBAN 2025'!$C$5,IF(Z802="AEREO",'BASE LIQUIDACION REDEBAN 2025'!$B$6,'BASE LIQUIDACION REDEBAN 2025'!$C$5)))))))</f>
        <v>65960.072302</v>
      </c>
      <c r="AE802" s="86">
        <f>IF(OR(W802="SOPORTE_TELEFÓNICO",W802="ENVÍO"),0,IF(Y802="TIPO I",'BASE LIQUIDACION REDEBAN 2025'!$B$10,IF(Y802="TIPO II",'BASE LIQUIDACION REDEBAN 2025'!$B$11,IF(Y802="TIPO III",'BASE LIQUIDACION REDEBAN 2025'!$B$12,'BASE LIQUIDACION REDEBAN 2025'!$B$13))))</f>
        <v>75096.394270399993</v>
      </c>
      <c r="AF802" s="86">
        <f t="shared" si="12"/>
        <v>65960.072302</v>
      </c>
      <c r="AG802" s="141"/>
      <c r="AH802" s="141"/>
    </row>
    <row r="803" spans="1:34" s="78" customFormat="1" ht="13.15">
      <c r="A803" s="8" t="s">
        <v>80</v>
      </c>
      <c r="B803" s="94" t="str">
        <f>VLOOKUP(A803,'CENTRO DE COSTOS'!A:D,4,FALSE)</f>
        <v>JOSE MAURICIO HERNANDEZ ROJAS</v>
      </c>
      <c r="C803" s="94" t="str">
        <f>VLOOKUP(A803,'CENTRO DE COSTOS'!A:D,2,FALSE)</f>
        <v>0004-0001</v>
      </c>
      <c r="D803" s="8">
        <v>13001</v>
      </c>
      <c r="E803" s="8">
        <v>2712969</v>
      </c>
      <c r="F803" s="8">
        <v>65460</v>
      </c>
      <c r="G803" s="94" t="s">
        <v>1977</v>
      </c>
      <c r="H803" s="8" t="s">
        <v>685</v>
      </c>
      <c r="I803" s="8" t="s">
        <v>80</v>
      </c>
      <c r="J803" s="8" t="s">
        <v>4710</v>
      </c>
      <c r="K803" s="8" t="s">
        <v>160</v>
      </c>
      <c r="L803" s="8" t="s">
        <v>4711</v>
      </c>
      <c r="M803" s="183">
        <v>45909.352083333331</v>
      </c>
      <c r="N803" s="183">
        <v>45909.500694444447</v>
      </c>
      <c r="O803" s="94" t="s">
        <v>1324</v>
      </c>
      <c r="P803" s="8" t="s">
        <v>1333</v>
      </c>
      <c r="Q803" s="8" t="s">
        <v>1512</v>
      </c>
      <c r="R803" s="8" t="s">
        <v>1512</v>
      </c>
      <c r="S803" s="94"/>
      <c r="T803" s="90"/>
      <c r="U803" s="8" t="s">
        <v>1328</v>
      </c>
      <c r="V803" s="8" t="s">
        <v>4712</v>
      </c>
      <c r="W803" s="8" t="s">
        <v>165</v>
      </c>
      <c r="X803" s="8" t="s">
        <v>4713</v>
      </c>
      <c r="Y803" s="8" t="s">
        <v>25</v>
      </c>
      <c r="Z803" s="8" t="s">
        <v>177</v>
      </c>
      <c r="AA803" s="8" t="s">
        <v>690</v>
      </c>
      <c r="AB803" s="8">
        <v>1</v>
      </c>
      <c r="AC803" s="8">
        <v>0</v>
      </c>
      <c r="AD803" s="86">
        <f>IF(W803="SOPORTE_TELEFÓNICO",'BASE LIQUIDACION REDEBAN 2025'!$B$19,IF(W803="ENVÍO",'BASE LIQUIDACION REDEBAN 2025'!$C$2,IF(Y803="TIPO I",'BASE LIQUIDACION REDEBAN 2025'!$C$2,IF(Y803="TIPO II",'BASE LIQUIDACION REDEBAN 2025'!$C$3,IF(Y803="TIPO III",'BASE LIQUIDACION REDEBAN 2025'!$C$4,IF(Y803="TIPO IV",'BASE LIQUIDACION REDEBAN 2025'!$C$5,IF(Z803="AEREO",'BASE LIQUIDACION REDEBAN 2025'!$B$6,'BASE LIQUIDACION REDEBAN 2025'!$C$5)))))))</f>
        <v>65960.072302</v>
      </c>
      <c r="AE803" s="86">
        <f>IF(OR(W803="SOPORTE_TELEFÓNICO",W803="ENVÍO"),0,IF(Y803="TIPO I",'BASE LIQUIDACION REDEBAN 2025'!$B$10,IF(Y803="TIPO II",'BASE LIQUIDACION REDEBAN 2025'!$B$11,IF(Y803="TIPO III",'BASE LIQUIDACION REDEBAN 2025'!$B$12,'BASE LIQUIDACION REDEBAN 2025'!$B$13))))</f>
        <v>75096.394270399993</v>
      </c>
      <c r="AF803" s="86">
        <f t="shared" si="12"/>
        <v>65960.072302</v>
      </c>
      <c r="AG803" s="141"/>
      <c r="AH803" s="141"/>
    </row>
    <row r="804" spans="1:34" s="78" customFormat="1" ht="13.15">
      <c r="A804" s="8" t="s">
        <v>72</v>
      </c>
      <c r="B804" s="94" t="str">
        <f>VLOOKUP(A804,'CENTRO DE COSTOS'!A:D,4,FALSE)</f>
        <v>MIGUEL JULIÁN HERNÁNDEZ GUARÍN</v>
      </c>
      <c r="C804" s="94" t="str">
        <f>VLOOKUP(A804,'CENTRO DE COSTOS'!A:D,2,FALSE)</f>
        <v>0004-0008</v>
      </c>
      <c r="D804" s="8">
        <v>68001</v>
      </c>
      <c r="E804" s="8">
        <v>2712675</v>
      </c>
      <c r="F804" s="8">
        <v>26983</v>
      </c>
      <c r="G804" s="94" t="s">
        <v>1977</v>
      </c>
      <c r="H804" s="8" t="s">
        <v>224</v>
      </c>
      <c r="I804" s="8" t="s">
        <v>72</v>
      </c>
      <c r="J804" s="8" t="s">
        <v>1396</v>
      </c>
      <c r="K804" s="8" t="s">
        <v>160</v>
      </c>
      <c r="L804" s="8" t="s">
        <v>4714</v>
      </c>
      <c r="M804" s="183">
        <v>45909.333333333343</v>
      </c>
      <c r="N804" s="183">
        <v>45909.506944444453</v>
      </c>
      <c r="O804" s="94" t="s">
        <v>1324</v>
      </c>
      <c r="P804" s="8" t="s">
        <v>1333</v>
      </c>
      <c r="Q804" s="8" t="s">
        <v>1375</v>
      </c>
      <c r="R804" s="8" t="s">
        <v>1393</v>
      </c>
      <c r="S804" s="94"/>
      <c r="T804" s="90"/>
      <c r="U804" s="8" t="s">
        <v>1328</v>
      </c>
      <c r="V804" s="8" t="s">
        <v>4715</v>
      </c>
      <c r="W804" s="8" t="s">
        <v>165</v>
      </c>
      <c r="X804" s="8" t="s">
        <v>1399</v>
      </c>
      <c r="Y804" s="8" t="s">
        <v>25</v>
      </c>
      <c r="Z804" s="8" t="s">
        <v>177</v>
      </c>
      <c r="AA804" s="8" t="s">
        <v>480</v>
      </c>
      <c r="AB804" s="8">
        <v>1</v>
      </c>
      <c r="AC804" s="8">
        <v>0</v>
      </c>
      <c r="AD804" s="86">
        <f>IF(W804="SOPORTE_TELEFÓNICO",'BASE LIQUIDACION REDEBAN 2025'!$B$19,IF(W804="ENVÍO",'BASE LIQUIDACION REDEBAN 2025'!$C$2,IF(Y804="TIPO I",'BASE LIQUIDACION REDEBAN 2025'!$C$2,IF(Y804="TIPO II",'BASE LIQUIDACION REDEBAN 2025'!$C$3,IF(Y804="TIPO III",'BASE LIQUIDACION REDEBAN 2025'!$C$4,IF(Y804="TIPO IV",'BASE LIQUIDACION REDEBAN 2025'!$C$5,IF(Z804="AEREO",'BASE LIQUIDACION REDEBAN 2025'!$B$6,'BASE LIQUIDACION REDEBAN 2025'!$C$5)))))))</f>
        <v>65960.072302</v>
      </c>
      <c r="AE804" s="86">
        <f>IF(OR(W804="SOPORTE_TELEFÓNICO",W804="ENVÍO"),0,IF(Y804="TIPO I",'BASE LIQUIDACION REDEBAN 2025'!$B$10,IF(Y804="TIPO II",'BASE LIQUIDACION REDEBAN 2025'!$B$11,IF(Y804="TIPO III",'BASE LIQUIDACION REDEBAN 2025'!$B$12,'BASE LIQUIDACION REDEBAN 2025'!$B$13))))</f>
        <v>75096.394270399993</v>
      </c>
      <c r="AF804" s="86">
        <f t="shared" si="12"/>
        <v>65960.072302</v>
      </c>
      <c r="AG804" s="141"/>
      <c r="AH804" s="141"/>
    </row>
    <row r="805" spans="1:34" s="78" customFormat="1" ht="13.15">
      <c r="A805" s="8" t="s">
        <v>90</v>
      </c>
      <c r="B805" s="94" t="str">
        <f>VLOOKUP(A805,'CENTRO DE COSTOS'!A:D,4,FALSE)</f>
        <v>JUAN SEBASTIÁN RÍOS CASTRILLÓN</v>
      </c>
      <c r="C805" s="94" t="str">
        <f>VLOOKUP(A805,'CENTRO DE COSTOS'!A:D,2,FALSE)</f>
        <v>0004-0005</v>
      </c>
      <c r="D805" s="8">
        <v>5088</v>
      </c>
      <c r="E805" s="8">
        <v>2712211</v>
      </c>
      <c r="F805" s="8">
        <v>56992</v>
      </c>
      <c r="G805" s="94" t="s">
        <v>1977</v>
      </c>
      <c r="H805" s="8" t="s">
        <v>249</v>
      </c>
      <c r="I805" s="8" t="s">
        <v>384</v>
      </c>
      <c r="J805" s="8" t="s">
        <v>4716</v>
      </c>
      <c r="K805" s="8" t="s">
        <v>160</v>
      </c>
      <c r="L805" s="8" t="s">
        <v>4717</v>
      </c>
      <c r="M805" s="183">
        <v>45909.333333333343</v>
      </c>
      <c r="N805" s="183">
        <v>45909.459722222222</v>
      </c>
      <c r="O805" s="94" t="s">
        <v>1324</v>
      </c>
      <c r="P805" s="8" t="s">
        <v>1333</v>
      </c>
      <c r="Q805" s="8" t="s">
        <v>1326</v>
      </c>
      <c r="R805" s="8" t="s">
        <v>1341</v>
      </c>
      <c r="S805" s="94"/>
      <c r="T805" s="90"/>
      <c r="U805" s="8" t="s">
        <v>1328</v>
      </c>
      <c r="V805" s="8" t="s">
        <v>4718</v>
      </c>
      <c r="W805" s="8" t="s">
        <v>165</v>
      </c>
      <c r="X805" s="8" t="s">
        <v>4719</v>
      </c>
      <c r="Y805" s="8" t="s">
        <v>25</v>
      </c>
      <c r="Z805" s="8" t="s">
        <v>177</v>
      </c>
      <c r="AA805" s="8" t="s">
        <v>988</v>
      </c>
      <c r="AB805" s="8">
        <v>1</v>
      </c>
      <c r="AC805" s="8">
        <v>0</v>
      </c>
      <c r="AD805" s="86">
        <f>IF(W805="SOPORTE_TELEFÓNICO",'BASE LIQUIDACION REDEBAN 2025'!$B$19,IF(W805="ENVÍO",'BASE LIQUIDACION REDEBAN 2025'!$C$2,IF(Y805="TIPO I",'BASE LIQUIDACION REDEBAN 2025'!$C$2,IF(Y805="TIPO II",'BASE LIQUIDACION REDEBAN 2025'!$C$3,IF(Y805="TIPO III",'BASE LIQUIDACION REDEBAN 2025'!$C$4,IF(Y805="TIPO IV",'BASE LIQUIDACION REDEBAN 2025'!$C$5,IF(Z805="AEREO",'BASE LIQUIDACION REDEBAN 2025'!$B$6,'BASE LIQUIDACION REDEBAN 2025'!$C$5)))))))</f>
        <v>65960.072302</v>
      </c>
      <c r="AE805" s="86">
        <f>IF(OR(W805="SOPORTE_TELEFÓNICO",W805="ENVÍO"),0,IF(Y805="TIPO I",'BASE LIQUIDACION REDEBAN 2025'!$B$10,IF(Y805="TIPO II",'BASE LIQUIDACION REDEBAN 2025'!$B$11,IF(Y805="TIPO III",'BASE LIQUIDACION REDEBAN 2025'!$B$12,'BASE LIQUIDACION REDEBAN 2025'!$B$13))))</f>
        <v>75096.394270399993</v>
      </c>
      <c r="AF805" s="86">
        <f t="shared" si="12"/>
        <v>65960.072302</v>
      </c>
      <c r="AG805" s="141"/>
      <c r="AH805" s="141"/>
    </row>
    <row r="806" spans="1:34" s="78" customFormat="1" ht="13.15">
      <c r="A806" s="8" t="s">
        <v>90</v>
      </c>
      <c r="B806" s="94" t="str">
        <f>VLOOKUP(A806,'CENTRO DE COSTOS'!A:D,4,FALSE)</f>
        <v>JUAN SEBASTIÁN RÍOS CASTRILLÓN</v>
      </c>
      <c r="C806" s="94" t="str">
        <f>VLOOKUP(A806,'CENTRO DE COSTOS'!A:D,2,FALSE)</f>
        <v>0004-0005</v>
      </c>
      <c r="D806" s="8">
        <v>5042</v>
      </c>
      <c r="E806" s="8">
        <v>2711950</v>
      </c>
      <c r="F806" s="8">
        <v>42910</v>
      </c>
      <c r="G806" s="94" t="s">
        <v>1977</v>
      </c>
      <c r="H806" s="8" t="s">
        <v>249</v>
      </c>
      <c r="I806" s="8" t="s">
        <v>3220</v>
      </c>
      <c r="J806" s="8" t="s">
        <v>4720</v>
      </c>
      <c r="K806" s="8" t="s">
        <v>160</v>
      </c>
      <c r="L806" s="8" t="s">
        <v>4721</v>
      </c>
      <c r="M806" s="183">
        <v>45909.333333333343</v>
      </c>
      <c r="N806" s="183">
        <v>45910.614583333343</v>
      </c>
      <c r="O806" s="94" t="s">
        <v>1324</v>
      </c>
      <c r="P806" s="8" t="s">
        <v>1333</v>
      </c>
      <c r="Q806" s="8" t="s">
        <v>1334</v>
      </c>
      <c r="R806" s="8" t="s">
        <v>1341</v>
      </c>
      <c r="S806" s="94"/>
      <c r="T806" s="90"/>
      <c r="U806" s="8" t="s">
        <v>1328</v>
      </c>
      <c r="V806" s="8" t="s">
        <v>4722</v>
      </c>
      <c r="W806" s="8" t="s">
        <v>165</v>
      </c>
      <c r="X806" s="8" t="s">
        <v>4723</v>
      </c>
      <c r="Y806" s="8" t="s">
        <v>28</v>
      </c>
      <c r="Z806" s="8" t="s">
        <v>177</v>
      </c>
      <c r="AA806" s="8" t="s">
        <v>1760</v>
      </c>
      <c r="AB806" s="8">
        <v>1</v>
      </c>
      <c r="AC806" s="8">
        <v>0</v>
      </c>
      <c r="AD806" s="86">
        <f>IF(W806="SOPORTE_TELEFÓNICO",'BASE LIQUIDACION REDEBAN 2025'!$B$19,IF(W806="ENVÍO",'BASE LIQUIDACION REDEBAN 2025'!$C$2,IF(Y806="TIPO I",'BASE LIQUIDACION REDEBAN 2025'!$C$2,IF(Y806="TIPO II",'BASE LIQUIDACION REDEBAN 2025'!$C$3,IF(Y806="TIPO III",'BASE LIQUIDACION REDEBAN 2025'!$C$4,IF(Y806="TIPO IV",'BASE LIQUIDACION REDEBAN 2025'!$C$5,IF(Z806="AEREO",'BASE LIQUIDACION REDEBAN 2025'!$B$6,'BASE LIQUIDACION REDEBAN 2025'!$C$5)))))))</f>
        <v>144967.87232000002</v>
      </c>
      <c r="AE806" s="86">
        <f>IF(OR(W806="SOPORTE_TELEFÓNICO",W806="ENVÍO"),0,IF(Y806="TIPO I",'BASE LIQUIDACION REDEBAN 2025'!$B$10,IF(Y806="TIPO II",'BASE LIQUIDACION REDEBAN 2025'!$B$11,IF(Y806="TIPO III",'BASE LIQUIDACION REDEBAN 2025'!$B$12,'BASE LIQUIDACION REDEBAN 2025'!$B$13))))</f>
        <v>140395.6348884</v>
      </c>
      <c r="AF806" s="86">
        <f t="shared" si="12"/>
        <v>144967.87232000002</v>
      </c>
      <c r="AG806" s="141"/>
      <c r="AH806" s="141"/>
    </row>
    <row r="807" spans="1:34" s="78" customFormat="1" ht="13.15">
      <c r="A807" s="8" t="s">
        <v>90</v>
      </c>
      <c r="B807" s="94" t="str">
        <f>VLOOKUP(A807,'CENTRO DE COSTOS'!A:D,4,FALSE)</f>
        <v>JUAN SEBASTIÁN RÍOS CASTRILLÓN</v>
      </c>
      <c r="C807" s="94" t="str">
        <f>VLOOKUP(A807,'CENTRO DE COSTOS'!A:D,2,FALSE)</f>
        <v>0004-0005</v>
      </c>
      <c r="D807" s="8">
        <v>5001</v>
      </c>
      <c r="E807" s="8">
        <v>2712131</v>
      </c>
      <c r="F807" s="8">
        <v>65448</v>
      </c>
      <c r="G807" s="94" t="s">
        <v>1977</v>
      </c>
      <c r="H807" s="8" t="s">
        <v>249</v>
      </c>
      <c r="I807" s="8" t="s">
        <v>90</v>
      </c>
      <c r="J807" s="8" t="s">
        <v>4724</v>
      </c>
      <c r="K807" s="8" t="s">
        <v>160</v>
      </c>
      <c r="L807" s="8" t="s">
        <v>4725</v>
      </c>
      <c r="M807" s="183">
        <v>45908.74722222222</v>
      </c>
      <c r="N807" s="183">
        <v>45909.443749999999</v>
      </c>
      <c r="O807" s="94" t="s">
        <v>1324</v>
      </c>
      <c r="P807" s="8" t="s">
        <v>1333</v>
      </c>
      <c r="Q807" s="8" t="s">
        <v>1368</v>
      </c>
      <c r="R807" s="8" t="s">
        <v>1369</v>
      </c>
      <c r="S807" s="94"/>
      <c r="T807" s="90"/>
      <c r="U807" s="8" t="s">
        <v>1328</v>
      </c>
      <c r="V807" s="8" t="s">
        <v>4726</v>
      </c>
      <c r="W807" s="8" t="s">
        <v>165</v>
      </c>
      <c r="X807" s="8" t="s">
        <v>4727</v>
      </c>
      <c r="Y807" s="8" t="s">
        <v>25</v>
      </c>
      <c r="Z807" s="8" t="s">
        <v>177</v>
      </c>
      <c r="AA807" s="8" t="s">
        <v>400</v>
      </c>
      <c r="AB807" s="8">
        <v>1</v>
      </c>
      <c r="AC807" s="8">
        <v>0</v>
      </c>
      <c r="AD807" s="86">
        <f>IF(W807="SOPORTE_TELEFÓNICO",'BASE LIQUIDACION REDEBAN 2025'!$B$19,IF(W807="ENVÍO",'BASE LIQUIDACION REDEBAN 2025'!$C$2,IF(Y807="TIPO I",'BASE LIQUIDACION REDEBAN 2025'!$C$2,IF(Y807="TIPO II",'BASE LIQUIDACION REDEBAN 2025'!$C$3,IF(Y807="TIPO III",'BASE LIQUIDACION REDEBAN 2025'!$C$4,IF(Y807="TIPO IV",'BASE LIQUIDACION REDEBAN 2025'!$C$5,IF(Z807="AEREO",'BASE LIQUIDACION REDEBAN 2025'!$B$6,'BASE LIQUIDACION REDEBAN 2025'!$C$5)))))))</f>
        <v>65960.072302</v>
      </c>
      <c r="AE807" s="86">
        <f>IF(OR(W807="SOPORTE_TELEFÓNICO",W807="ENVÍO"),0,IF(Y807="TIPO I",'BASE LIQUIDACION REDEBAN 2025'!$B$10,IF(Y807="TIPO II",'BASE LIQUIDACION REDEBAN 2025'!$B$11,IF(Y807="TIPO III",'BASE LIQUIDACION REDEBAN 2025'!$B$12,'BASE LIQUIDACION REDEBAN 2025'!$B$13))))</f>
        <v>75096.394270399993</v>
      </c>
      <c r="AF807" s="86">
        <f t="shared" si="12"/>
        <v>65960.072302</v>
      </c>
      <c r="AG807" s="141"/>
      <c r="AH807" s="141"/>
    </row>
    <row r="808" spans="1:34" s="78" customFormat="1" ht="13.15">
      <c r="A808" s="8" t="s">
        <v>60</v>
      </c>
      <c r="B808" s="94" t="str">
        <f>VLOOKUP(A808,'CENTRO DE COSTOS'!A:D,4,FALSE)</f>
        <v>JUAN SEBASTIÁN RÍOS CASTRILLÓN</v>
      </c>
      <c r="C808" s="94" t="str">
        <f>VLOOKUP(A808,'CENTRO DE COSTOS'!A:D,2,FALSE)</f>
        <v>0004-0005</v>
      </c>
      <c r="D808" s="8">
        <v>5045</v>
      </c>
      <c r="E808" s="8">
        <v>2711788</v>
      </c>
      <c r="F808" s="8">
        <v>45370</v>
      </c>
      <c r="G808" s="94" t="s">
        <v>1977</v>
      </c>
      <c r="H808" s="8" t="s">
        <v>249</v>
      </c>
      <c r="I808" s="8" t="s">
        <v>60</v>
      </c>
      <c r="J808" s="8" t="s">
        <v>4728</v>
      </c>
      <c r="K808" s="8" t="s">
        <v>160</v>
      </c>
      <c r="L808" s="8" t="s">
        <v>4729</v>
      </c>
      <c r="M808" s="183">
        <v>45908.727777777778</v>
      </c>
      <c r="N808" s="183">
        <v>45909.645138888889</v>
      </c>
      <c r="O808" s="94" t="s">
        <v>1324</v>
      </c>
      <c r="P808" s="8" t="s">
        <v>1333</v>
      </c>
      <c r="Q808" s="8" t="s">
        <v>1340</v>
      </c>
      <c r="R808" s="8" t="s">
        <v>1341</v>
      </c>
      <c r="S808" s="94"/>
      <c r="T808" s="90"/>
      <c r="U808" s="8" t="s">
        <v>1328</v>
      </c>
      <c r="V808" s="8" t="s">
        <v>4730</v>
      </c>
      <c r="W808" s="8" t="s">
        <v>165</v>
      </c>
      <c r="X808" s="8" t="s">
        <v>4731</v>
      </c>
      <c r="Y808" s="8" t="s">
        <v>25</v>
      </c>
      <c r="Z808" s="8" t="s">
        <v>177</v>
      </c>
      <c r="AA808" s="8" t="s">
        <v>648</v>
      </c>
      <c r="AB808" s="8">
        <v>1</v>
      </c>
      <c r="AC808" s="8">
        <v>0</v>
      </c>
      <c r="AD808" s="86">
        <f>IF(W808="SOPORTE_TELEFÓNICO",'BASE LIQUIDACION REDEBAN 2025'!$B$19,IF(W808="ENVÍO",'BASE LIQUIDACION REDEBAN 2025'!$C$2,IF(Y808="TIPO I",'BASE LIQUIDACION REDEBAN 2025'!$C$2,IF(Y808="TIPO II",'BASE LIQUIDACION REDEBAN 2025'!$C$3,IF(Y808="TIPO III",'BASE LIQUIDACION REDEBAN 2025'!$C$4,IF(Y808="TIPO IV",'BASE LIQUIDACION REDEBAN 2025'!$C$5,IF(Z808="AEREO",'BASE LIQUIDACION REDEBAN 2025'!$B$6,'BASE LIQUIDACION REDEBAN 2025'!$C$5)))))))</f>
        <v>65960.072302</v>
      </c>
      <c r="AE808" s="86">
        <f>IF(OR(W808="SOPORTE_TELEFÓNICO",W808="ENVÍO"),0,IF(Y808="TIPO I",'BASE LIQUIDACION REDEBAN 2025'!$B$10,IF(Y808="TIPO II",'BASE LIQUIDACION REDEBAN 2025'!$B$11,IF(Y808="TIPO III",'BASE LIQUIDACION REDEBAN 2025'!$B$12,'BASE LIQUIDACION REDEBAN 2025'!$B$13))))</f>
        <v>75096.394270399993</v>
      </c>
      <c r="AF808" s="86">
        <f t="shared" si="12"/>
        <v>65960.072302</v>
      </c>
      <c r="AG808" s="141"/>
      <c r="AH808" s="141"/>
    </row>
    <row r="809" spans="1:34" s="78" customFormat="1" ht="13.15">
      <c r="A809" s="8" t="s">
        <v>90</v>
      </c>
      <c r="B809" s="94" t="str">
        <f>VLOOKUP(A809,'CENTRO DE COSTOS'!A:D,4,FALSE)</f>
        <v>JUAN SEBASTIÁN RÍOS CASTRILLÓN</v>
      </c>
      <c r="C809" s="94" t="str">
        <f>VLOOKUP(A809,'CENTRO DE COSTOS'!A:D,2,FALSE)</f>
        <v>0004-0005</v>
      </c>
      <c r="D809" s="8">
        <v>5088</v>
      </c>
      <c r="E809" s="8">
        <v>2711687</v>
      </c>
      <c r="F809" s="8">
        <v>27869</v>
      </c>
      <c r="G809" s="94" t="s">
        <v>1977</v>
      </c>
      <c r="H809" s="8" t="s">
        <v>249</v>
      </c>
      <c r="I809" s="8" t="s">
        <v>384</v>
      </c>
      <c r="J809" s="8" t="s">
        <v>4732</v>
      </c>
      <c r="K809" s="8" t="s">
        <v>160</v>
      </c>
      <c r="L809" s="8" t="s">
        <v>4733</v>
      </c>
      <c r="M809" s="183">
        <v>45908.727083333331</v>
      </c>
      <c r="N809" s="183">
        <v>45909.547222222223</v>
      </c>
      <c r="O809" s="94" t="s">
        <v>1324</v>
      </c>
      <c r="P809" s="8" t="s">
        <v>1333</v>
      </c>
      <c r="Q809" s="8" t="s">
        <v>1375</v>
      </c>
      <c r="R809" s="8" t="s">
        <v>1547</v>
      </c>
      <c r="S809" s="94"/>
      <c r="T809" s="90"/>
      <c r="U809" s="8" t="s">
        <v>1328</v>
      </c>
      <c r="V809" s="8" t="s">
        <v>4734</v>
      </c>
      <c r="W809" s="8" t="s">
        <v>165</v>
      </c>
      <c r="X809" s="8" t="s">
        <v>4735</v>
      </c>
      <c r="Y809" s="8" t="s">
        <v>25</v>
      </c>
      <c r="Z809" s="8" t="s">
        <v>177</v>
      </c>
      <c r="AA809" s="8" t="s">
        <v>400</v>
      </c>
      <c r="AB809" s="8">
        <v>1</v>
      </c>
      <c r="AC809" s="8">
        <v>0</v>
      </c>
      <c r="AD809" s="86">
        <f>IF(W809="SOPORTE_TELEFÓNICO",'BASE LIQUIDACION REDEBAN 2025'!$B$19,IF(W809="ENVÍO",'BASE LIQUIDACION REDEBAN 2025'!$C$2,IF(Y809="TIPO I",'BASE LIQUIDACION REDEBAN 2025'!$C$2,IF(Y809="TIPO II",'BASE LIQUIDACION REDEBAN 2025'!$C$3,IF(Y809="TIPO III",'BASE LIQUIDACION REDEBAN 2025'!$C$4,IF(Y809="TIPO IV",'BASE LIQUIDACION REDEBAN 2025'!$C$5,IF(Z809="AEREO",'BASE LIQUIDACION REDEBAN 2025'!$B$6,'BASE LIQUIDACION REDEBAN 2025'!$C$5)))))))</f>
        <v>65960.072302</v>
      </c>
      <c r="AE809" s="86">
        <f>IF(OR(W809="SOPORTE_TELEFÓNICO",W809="ENVÍO"),0,IF(Y809="TIPO I",'BASE LIQUIDACION REDEBAN 2025'!$B$10,IF(Y809="TIPO II",'BASE LIQUIDACION REDEBAN 2025'!$B$11,IF(Y809="TIPO III",'BASE LIQUIDACION REDEBAN 2025'!$B$12,'BASE LIQUIDACION REDEBAN 2025'!$B$13))))</f>
        <v>75096.394270399993</v>
      </c>
      <c r="AF809" s="86">
        <f t="shared" si="12"/>
        <v>65960.072302</v>
      </c>
      <c r="AG809" s="141"/>
      <c r="AH809" s="141"/>
    </row>
    <row r="810" spans="1:34" s="78" customFormat="1" ht="13.15">
      <c r="A810" s="8" t="s">
        <v>64</v>
      </c>
      <c r="B810" s="94" t="str">
        <f>VLOOKUP(A810,'CENTRO DE COSTOS'!A:D,4,FALSE)</f>
        <v>JOSE MAURICIO HERNANDEZ ROJAS</v>
      </c>
      <c r="C810" s="94" t="str">
        <f>VLOOKUP(A810,'CENTRO DE COSTOS'!A:D,2,FALSE)</f>
        <v>0004-0001</v>
      </c>
      <c r="D810" s="8">
        <v>8638</v>
      </c>
      <c r="E810" s="8">
        <v>2711887</v>
      </c>
      <c r="F810" s="8">
        <v>68760</v>
      </c>
      <c r="G810" s="94" t="s">
        <v>1977</v>
      </c>
      <c r="H810" s="8" t="s">
        <v>1045</v>
      </c>
      <c r="I810" s="8" t="s">
        <v>2230</v>
      </c>
      <c r="J810" s="8" t="s">
        <v>4736</v>
      </c>
      <c r="K810" s="8" t="s">
        <v>160</v>
      </c>
      <c r="L810" s="8" t="s">
        <v>4737</v>
      </c>
      <c r="M810" s="183">
        <v>45908.727083333331</v>
      </c>
      <c r="N810" s="183">
        <v>45909.642361111109</v>
      </c>
      <c r="O810" s="94" t="s">
        <v>1324</v>
      </c>
      <c r="P810" s="8" t="s">
        <v>1333</v>
      </c>
      <c r="Q810" s="8" t="s">
        <v>1334</v>
      </c>
      <c r="R810" s="8" t="s">
        <v>1340</v>
      </c>
      <c r="S810" s="94"/>
      <c r="T810" s="90"/>
      <c r="U810" s="8" t="s">
        <v>1328</v>
      </c>
      <c r="V810" s="8" t="s">
        <v>4738</v>
      </c>
      <c r="W810" s="8" t="s">
        <v>165</v>
      </c>
      <c r="X810" s="8" t="s">
        <v>4739</v>
      </c>
      <c r="Y810" s="8" t="s">
        <v>28</v>
      </c>
      <c r="Z810" s="8" t="s">
        <v>177</v>
      </c>
      <c r="AA810" s="8" t="s">
        <v>1473</v>
      </c>
      <c r="AB810" s="8">
        <v>1</v>
      </c>
      <c r="AC810" s="8">
        <v>0</v>
      </c>
      <c r="AD810" s="86">
        <f>IF(W810="SOPORTE_TELEFÓNICO",'BASE LIQUIDACION REDEBAN 2025'!$B$19,IF(W810="ENVÍO",'BASE LIQUIDACION REDEBAN 2025'!$C$2,IF(Y810="TIPO I",'BASE LIQUIDACION REDEBAN 2025'!$C$2,IF(Y810="TIPO II",'BASE LIQUIDACION REDEBAN 2025'!$C$3,IF(Y810="TIPO III",'BASE LIQUIDACION REDEBAN 2025'!$C$4,IF(Y810="TIPO IV",'BASE LIQUIDACION REDEBAN 2025'!$C$5,IF(Z810="AEREO",'BASE LIQUIDACION REDEBAN 2025'!$B$6,'BASE LIQUIDACION REDEBAN 2025'!$C$5)))))))</f>
        <v>144967.87232000002</v>
      </c>
      <c r="AE810" s="86">
        <f>IF(OR(W810="SOPORTE_TELEFÓNICO",W810="ENVÍO"),0,IF(Y810="TIPO I",'BASE LIQUIDACION REDEBAN 2025'!$B$10,IF(Y810="TIPO II",'BASE LIQUIDACION REDEBAN 2025'!$B$11,IF(Y810="TIPO III",'BASE LIQUIDACION REDEBAN 2025'!$B$12,'BASE LIQUIDACION REDEBAN 2025'!$B$13))))</f>
        <v>140395.6348884</v>
      </c>
      <c r="AF810" s="86">
        <f t="shared" si="12"/>
        <v>144967.87232000002</v>
      </c>
      <c r="AG810" s="141"/>
      <c r="AH810" s="141"/>
    </row>
    <row r="811" spans="1:34" s="78" customFormat="1" ht="13.15">
      <c r="A811" s="8" t="s">
        <v>90</v>
      </c>
      <c r="B811" s="94" t="str">
        <f>VLOOKUP(A811,'CENTRO DE COSTOS'!A:D,4,FALSE)</f>
        <v>JUAN SEBASTIÁN RÍOS CASTRILLÓN</v>
      </c>
      <c r="C811" s="94" t="str">
        <f>VLOOKUP(A811,'CENTRO DE COSTOS'!A:D,2,FALSE)</f>
        <v>0004-0005</v>
      </c>
      <c r="D811" s="8">
        <v>5376</v>
      </c>
      <c r="E811" s="8">
        <v>2711754</v>
      </c>
      <c r="F811" s="8">
        <v>41957</v>
      </c>
      <c r="G811" s="94" t="s">
        <v>1977</v>
      </c>
      <c r="H811" s="8" t="s">
        <v>249</v>
      </c>
      <c r="I811" s="8" t="s">
        <v>1021</v>
      </c>
      <c r="J811" s="8" t="s">
        <v>4740</v>
      </c>
      <c r="K811" s="8" t="s">
        <v>160</v>
      </c>
      <c r="L811" s="8" t="s">
        <v>4741</v>
      </c>
      <c r="M811" s="183">
        <v>45908.716666666667</v>
      </c>
      <c r="N811" s="183">
        <v>45909.48333333333</v>
      </c>
      <c r="O811" s="94" t="s">
        <v>1324</v>
      </c>
      <c r="P811" s="8" t="s">
        <v>1333</v>
      </c>
      <c r="Q811" s="8" t="s">
        <v>1368</v>
      </c>
      <c r="R811" s="8" t="s">
        <v>1369</v>
      </c>
      <c r="S811" s="94"/>
      <c r="T811" s="90"/>
      <c r="U811" s="8" t="s">
        <v>1328</v>
      </c>
      <c r="V811" s="8" t="s">
        <v>4742</v>
      </c>
      <c r="W811" s="8" t="s">
        <v>165</v>
      </c>
      <c r="X811" s="8" t="s">
        <v>4743</v>
      </c>
      <c r="Y811" s="8" t="s">
        <v>28</v>
      </c>
      <c r="Z811" s="8" t="s">
        <v>177</v>
      </c>
      <c r="AA811" s="8" t="s">
        <v>1783</v>
      </c>
      <c r="AB811" s="8">
        <v>1</v>
      </c>
      <c r="AC811" s="8">
        <v>0</v>
      </c>
      <c r="AD811" s="86">
        <f>IF(W811="SOPORTE_TELEFÓNICO",'BASE LIQUIDACION REDEBAN 2025'!$B$19,IF(W811="ENVÍO",'BASE LIQUIDACION REDEBAN 2025'!$C$2,IF(Y811="TIPO I",'BASE LIQUIDACION REDEBAN 2025'!$C$2,IF(Y811="TIPO II",'BASE LIQUIDACION REDEBAN 2025'!$C$3,IF(Y811="TIPO III",'BASE LIQUIDACION REDEBAN 2025'!$C$4,IF(Y811="TIPO IV",'BASE LIQUIDACION REDEBAN 2025'!$C$5,IF(Z811="AEREO",'BASE LIQUIDACION REDEBAN 2025'!$B$6,'BASE LIQUIDACION REDEBAN 2025'!$C$5)))))))</f>
        <v>144967.87232000002</v>
      </c>
      <c r="AE811" s="86">
        <f>IF(OR(W811="SOPORTE_TELEFÓNICO",W811="ENVÍO"),0,IF(Y811="TIPO I",'BASE LIQUIDACION REDEBAN 2025'!$B$10,IF(Y811="TIPO II",'BASE LIQUIDACION REDEBAN 2025'!$B$11,IF(Y811="TIPO III",'BASE LIQUIDACION REDEBAN 2025'!$B$12,'BASE LIQUIDACION REDEBAN 2025'!$B$13))))</f>
        <v>140395.6348884</v>
      </c>
      <c r="AF811" s="86">
        <f t="shared" si="12"/>
        <v>144967.87232000002</v>
      </c>
      <c r="AG811" s="141"/>
      <c r="AH811" s="141"/>
    </row>
    <row r="812" spans="1:34" s="78" customFormat="1" ht="13.15">
      <c r="A812" s="8" t="s">
        <v>81</v>
      </c>
      <c r="B812" s="94" t="str">
        <f>VLOOKUP(A812,'CENTRO DE COSTOS'!A:D,4,FALSE)</f>
        <v>MIGUEL JULIÁN HERNÁNDEZ GUARÍN</v>
      </c>
      <c r="C812" s="94" t="str">
        <f>VLOOKUP(A812,'CENTRO DE COSTOS'!A:D,2,FALSE)</f>
        <v>0004-0008</v>
      </c>
      <c r="D812" s="8">
        <v>54001</v>
      </c>
      <c r="E812" s="8">
        <v>2710174</v>
      </c>
      <c r="F812" s="8">
        <v>57800</v>
      </c>
      <c r="G812" s="94" t="s">
        <v>1977</v>
      </c>
      <c r="H812" s="8" t="s">
        <v>296</v>
      </c>
      <c r="I812" s="8" t="s">
        <v>81</v>
      </c>
      <c r="J812" s="8" t="s">
        <v>4744</v>
      </c>
      <c r="K812" s="8" t="s">
        <v>160</v>
      </c>
      <c r="L812" s="8" t="s">
        <v>4745</v>
      </c>
      <c r="M812" s="183">
        <v>45908.620833333327</v>
      </c>
      <c r="N812" s="183">
        <v>45909.652083333327</v>
      </c>
      <c r="O812" s="94" t="s">
        <v>1324</v>
      </c>
      <c r="P812" s="8" t="s">
        <v>1333</v>
      </c>
      <c r="Q812" s="8" t="s">
        <v>1628</v>
      </c>
      <c r="R812" s="8" t="s">
        <v>1341</v>
      </c>
      <c r="S812" s="94"/>
      <c r="T812" s="90"/>
      <c r="U812" s="8" t="s">
        <v>1328</v>
      </c>
      <c r="V812" s="8" t="s">
        <v>4746</v>
      </c>
      <c r="W812" s="8" t="s">
        <v>165</v>
      </c>
      <c r="X812" s="8" t="s">
        <v>4747</v>
      </c>
      <c r="Y812" s="8" t="s">
        <v>25</v>
      </c>
      <c r="Z812" s="8" t="s">
        <v>177</v>
      </c>
      <c r="AA812" s="8" t="s">
        <v>326</v>
      </c>
      <c r="AB812" s="8">
        <v>1</v>
      </c>
      <c r="AC812" s="8">
        <v>0</v>
      </c>
      <c r="AD812" s="86">
        <f>IF(W812="SOPORTE_TELEFÓNICO",'BASE LIQUIDACION REDEBAN 2025'!$B$19,IF(W812="ENVÍO",'BASE LIQUIDACION REDEBAN 2025'!$C$2,IF(Y812="TIPO I",'BASE LIQUIDACION REDEBAN 2025'!$C$2,IF(Y812="TIPO II",'BASE LIQUIDACION REDEBAN 2025'!$C$3,IF(Y812="TIPO III",'BASE LIQUIDACION REDEBAN 2025'!$C$4,IF(Y812="TIPO IV",'BASE LIQUIDACION REDEBAN 2025'!$C$5,IF(Z812="AEREO",'BASE LIQUIDACION REDEBAN 2025'!$B$6,'BASE LIQUIDACION REDEBAN 2025'!$C$5)))))))</f>
        <v>65960.072302</v>
      </c>
      <c r="AE812" s="86">
        <f>IF(OR(W812="SOPORTE_TELEFÓNICO",W812="ENVÍO"),0,IF(Y812="TIPO I",'BASE LIQUIDACION REDEBAN 2025'!$B$10,IF(Y812="TIPO II",'BASE LIQUIDACION REDEBAN 2025'!$B$11,IF(Y812="TIPO III",'BASE LIQUIDACION REDEBAN 2025'!$B$12,'BASE LIQUIDACION REDEBAN 2025'!$B$13))))</f>
        <v>75096.394270399993</v>
      </c>
      <c r="AF812" s="86">
        <f t="shared" si="12"/>
        <v>65960.072302</v>
      </c>
      <c r="AG812" s="141"/>
      <c r="AH812" s="141"/>
    </row>
    <row r="813" spans="1:34" s="78" customFormat="1" ht="13.15">
      <c r="A813" s="8" t="s">
        <v>91</v>
      </c>
      <c r="B813" s="94" t="str">
        <f>VLOOKUP(A813,'CENTRO DE COSTOS'!A:D,4,FALSE)</f>
        <v>JOSE MAURICIO HERNANDEZ ROJAS</v>
      </c>
      <c r="C813" s="94" t="str">
        <f>VLOOKUP(A813,'CENTRO DE COSTOS'!A:D,2,FALSE)</f>
        <v>0004-0001</v>
      </c>
      <c r="D813" s="8">
        <v>23162</v>
      </c>
      <c r="E813" s="8">
        <v>2709795</v>
      </c>
      <c r="F813" s="8">
        <v>25762</v>
      </c>
      <c r="G813" s="94" t="s">
        <v>1977</v>
      </c>
      <c r="H813" s="8" t="s">
        <v>193</v>
      </c>
      <c r="I813" s="8" t="s">
        <v>3416</v>
      </c>
      <c r="J813" s="8" t="s">
        <v>4748</v>
      </c>
      <c r="K813" s="8" t="s">
        <v>160</v>
      </c>
      <c r="L813" s="8" t="s">
        <v>4749</v>
      </c>
      <c r="M813" s="183">
        <v>45908.607638888891</v>
      </c>
      <c r="N813" s="183">
        <v>45909.487500000003</v>
      </c>
      <c r="O813" s="94" t="s">
        <v>1324</v>
      </c>
      <c r="P813" s="8" t="s">
        <v>1325</v>
      </c>
      <c r="Q813" s="8" t="s">
        <v>1326</v>
      </c>
      <c r="R813" s="8" t="s">
        <v>1327</v>
      </c>
      <c r="S813" s="94"/>
      <c r="T813" s="90"/>
      <c r="U813" s="8" t="s">
        <v>1328</v>
      </c>
      <c r="V813" s="8" t="s">
        <v>4750</v>
      </c>
      <c r="W813" s="8" t="s">
        <v>165</v>
      </c>
      <c r="X813" s="8" t="s">
        <v>4751</v>
      </c>
      <c r="Y813" s="8" t="s">
        <v>25</v>
      </c>
      <c r="Z813" s="8" t="s">
        <v>177</v>
      </c>
      <c r="AA813" s="8" t="s">
        <v>1084</v>
      </c>
      <c r="AB813" s="8">
        <v>1</v>
      </c>
      <c r="AC813" s="8">
        <v>0</v>
      </c>
      <c r="AD813" s="86">
        <f>IF(W813="SOPORTE_TELEFÓNICO",'BASE LIQUIDACION REDEBAN 2025'!$B$19,IF(W813="ENVÍO",'BASE LIQUIDACION REDEBAN 2025'!$C$2,IF(Y813="TIPO I",'BASE LIQUIDACION REDEBAN 2025'!$C$2,IF(Y813="TIPO II",'BASE LIQUIDACION REDEBAN 2025'!$C$3,IF(Y813="TIPO III",'BASE LIQUIDACION REDEBAN 2025'!$C$4,IF(Y813="TIPO IV",'BASE LIQUIDACION REDEBAN 2025'!$C$5,IF(Z813="AEREO",'BASE LIQUIDACION REDEBAN 2025'!$B$6,'BASE LIQUIDACION REDEBAN 2025'!$C$5)))))))</f>
        <v>65960.072302</v>
      </c>
      <c r="AE813" s="86">
        <f>IF(OR(W813="SOPORTE_TELEFÓNICO",W813="ENVÍO"),0,IF(Y813="TIPO I",'BASE LIQUIDACION REDEBAN 2025'!$B$10,IF(Y813="TIPO II",'BASE LIQUIDACION REDEBAN 2025'!$B$11,IF(Y813="TIPO III",'BASE LIQUIDACION REDEBAN 2025'!$B$12,'BASE LIQUIDACION REDEBAN 2025'!$B$13))))</f>
        <v>75096.394270399993</v>
      </c>
      <c r="AF813" s="86">
        <f t="shared" si="12"/>
        <v>65960.072302</v>
      </c>
      <c r="AG813" s="141"/>
      <c r="AH813" s="141"/>
    </row>
    <row r="814" spans="1:34" s="78" customFormat="1" ht="13.15">
      <c r="A814" s="8" t="s">
        <v>90</v>
      </c>
      <c r="B814" s="94" t="str">
        <f>VLOOKUP(A814,'CENTRO DE COSTOS'!A:D,4,FALSE)</f>
        <v>JUAN SEBASTIÁN RÍOS CASTRILLÓN</v>
      </c>
      <c r="C814" s="94" t="str">
        <f>VLOOKUP(A814,'CENTRO DE COSTOS'!A:D,2,FALSE)</f>
        <v>0004-0005</v>
      </c>
      <c r="D814" s="8">
        <v>5001</v>
      </c>
      <c r="E814" s="8">
        <v>2709659</v>
      </c>
      <c r="F814" s="8">
        <v>35151</v>
      </c>
      <c r="G814" s="94" t="s">
        <v>1977</v>
      </c>
      <c r="H814" s="8" t="s">
        <v>249</v>
      </c>
      <c r="I814" s="8" t="s">
        <v>90</v>
      </c>
      <c r="J814" s="8" t="s">
        <v>4752</v>
      </c>
      <c r="K814" s="8" t="s">
        <v>160</v>
      </c>
      <c r="L814" s="8" t="s">
        <v>4753</v>
      </c>
      <c r="M814" s="183">
        <v>45908.586805555547</v>
      </c>
      <c r="N814" s="183">
        <v>45909.438888888893</v>
      </c>
      <c r="O814" s="94" t="s">
        <v>1324</v>
      </c>
      <c r="P814" s="8" t="s">
        <v>1333</v>
      </c>
      <c r="Q814" s="8" t="s">
        <v>1375</v>
      </c>
      <c r="R814" s="8" t="s">
        <v>1393</v>
      </c>
      <c r="S814" s="94"/>
      <c r="T814" s="90"/>
      <c r="U814" s="8" t="s">
        <v>1328</v>
      </c>
      <c r="V814" s="8" t="s">
        <v>4754</v>
      </c>
      <c r="W814" s="8" t="s">
        <v>165</v>
      </c>
      <c r="X814" s="8" t="s">
        <v>4755</v>
      </c>
      <c r="Y814" s="8" t="s">
        <v>25</v>
      </c>
      <c r="Z814" s="8" t="s">
        <v>177</v>
      </c>
      <c r="AA814" s="8" t="s">
        <v>988</v>
      </c>
      <c r="AB814" s="8">
        <v>1</v>
      </c>
      <c r="AC814" s="8">
        <v>0</v>
      </c>
      <c r="AD814" s="86">
        <f>IF(W814="SOPORTE_TELEFÓNICO",'BASE LIQUIDACION REDEBAN 2025'!$B$19,IF(W814="ENVÍO",'BASE LIQUIDACION REDEBAN 2025'!$C$2,IF(Y814="TIPO I",'BASE LIQUIDACION REDEBAN 2025'!$C$2,IF(Y814="TIPO II",'BASE LIQUIDACION REDEBAN 2025'!$C$3,IF(Y814="TIPO III",'BASE LIQUIDACION REDEBAN 2025'!$C$4,IF(Y814="TIPO IV",'BASE LIQUIDACION REDEBAN 2025'!$C$5,IF(Z814="AEREO",'BASE LIQUIDACION REDEBAN 2025'!$B$6,'BASE LIQUIDACION REDEBAN 2025'!$C$5)))))))</f>
        <v>65960.072302</v>
      </c>
      <c r="AE814" s="86">
        <f>IF(OR(W814="SOPORTE_TELEFÓNICO",W814="ENVÍO"),0,IF(Y814="TIPO I",'BASE LIQUIDACION REDEBAN 2025'!$B$10,IF(Y814="TIPO II",'BASE LIQUIDACION REDEBAN 2025'!$B$11,IF(Y814="TIPO III",'BASE LIQUIDACION REDEBAN 2025'!$B$12,'BASE LIQUIDACION REDEBAN 2025'!$B$13))))</f>
        <v>75096.394270399993</v>
      </c>
      <c r="AF814" s="86">
        <f t="shared" si="12"/>
        <v>65960.072302</v>
      </c>
      <c r="AG814" s="141"/>
      <c r="AH814" s="141"/>
    </row>
    <row r="815" spans="1:34" s="78" customFormat="1" ht="13.15">
      <c r="A815" s="8" t="s">
        <v>92</v>
      </c>
      <c r="B815" s="94" t="str">
        <f>VLOOKUP(A815,'CENTRO DE COSTOS'!A:D,4,FALSE)</f>
        <v>KEVIN ALEXIS CORZO BUSTOS</v>
      </c>
      <c r="C815" s="94" t="str">
        <f>VLOOKUP(A815,'CENTRO DE COSTOS'!A:D,2,FALSE)</f>
        <v>0004-0007</v>
      </c>
      <c r="D815" s="8">
        <v>41132</v>
      </c>
      <c r="E815" s="8">
        <v>2709708</v>
      </c>
      <c r="F815" s="8">
        <v>61198</v>
      </c>
      <c r="G815" s="94" t="s">
        <v>1977</v>
      </c>
      <c r="H815" s="8" t="s">
        <v>430</v>
      </c>
      <c r="I815" s="8" t="s">
        <v>2109</v>
      </c>
      <c r="J815" s="8" t="s">
        <v>2110</v>
      </c>
      <c r="K815" s="8" t="s">
        <v>160</v>
      </c>
      <c r="L815" s="8" t="s">
        <v>4756</v>
      </c>
      <c r="M815" s="183">
        <v>45908.586111111108</v>
      </c>
      <c r="N815" s="183">
        <v>45909.511805555558</v>
      </c>
      <c r="O815" s="94" t="s">
        <v>1324</v>
      </c>
      <c r="P815" s="8" t="s">
        <v>1333</v>
      </c>
      <c r="Q815" s="8" t="s">
        <v>1423</v>
      </c>
      <c r="R815" s="8" t="s">
        <v>1341</v>
      </c>
      <c r="S815" s="94"/>
      <c r="T815" s="90"/>
      <c r="U815" s="8" t="s">
        <v>1328</v>
      </c>
      <c r="V815" s="8" t="s">
        <v>4757</v>
      </c>
      <c r="W815" s="8" t="s">
        <v>165</v>
      </c>
      <c r="X815" s="8" t="s">
        <v>2113</v>
      </c>
      <c r="Y815" s="8" t="s">
        <v>28</v>
      </c>
      <c r="Z815" s="8" t="s">
        <v>177</v>
      </c>
      <c r="AA815" s="8" t="s">
        <v>436</v>
      </c>
      <c r="AB815" s="8">
        <v>1</v>
      </c>
      <c r="AC815" s="8">
        <v>0</v>
      </c>
      <c r="AD815" s="86">
        <f>IF(W815="SOPORTE_TELEFÓNICO",'BASE LIQUIDACION REDEBAN 2025'!$B$19,IF(W815="ENVÍO",'BASE LIQUIDACION REDEBAN 2025'!$C$2,IF(Y815="TIPO I",'BASE LIQUIDACION REDEBAN 2025'!$C$2,IF(Y815="TIPO II",'BASE LIQUIDACION REDEBAN 2025'!$C$3,IF(Y815="TIPO III",'BASE LIQUIDACION REDEBAN 2025'!$C$4,IF(Y815="TIPO IV",'BASE LIQUIDACION REDEBAN 2025'!$C$5,IF(Z815="AEREO",'BASE LIQUIDACION REDEBAN 2025'!$B$6,'BASE LIQUIDACION REDEBAN 2025'!$C$5)))))))</f>
        <v>144967.87232000002</v>
      </c>
      <c r="AE815" s="86">
        <f>IF(OR(W815="SOPORTE_TELEFÓNICO",W815="ENVÍO"),0,IF(Y815="TIPO I",'BASE LIQUIDACION REDEBAN 2025'!$B$10,IF(Y815="TIPO II",'BASE LIQUIDACION REDEBAN 2025'!$B$11,IF(Y815="TIPO III",'BASE LIQUIDACION REDEBAN 2025'!$B$12,'BASE LIQUIDACION REDEBAN 2025'!$B$13))))</f>
        <v>140395.6348884</v>
      </c>
      <c r="AF815" s="86">
        <f t="shared" si="12"/>
        <v>144967.87232000002</v>
      </c>
      <c r="AG815" s="141"/>
      <c r="AH815" s="141"/>
    </row>
    <row r="816" spans="1:34" s="78" customFormat="1" ht="13.15">
      <c r="A816" s="8" t="s">
        <v>72</v>
      </c>
      <c r="B816" s="94" t="str">
        <f>VLOOKUP(A816,'CENTRO DE COSTOS'!A:D,4,FALSE)</f>
        <v>MIGUEL JULIÁN HERNÁNDEZ GUARÍN</v>
      </c>
      <c r="C816" s="94" t="str">
        <f>VLOOKUP(A816,'CENTRO DE COSTOS'!A:D,2,FALSE)</f>
        <v>0004-0008</v>
      </c>
      <c r="D816" s="8">
        <v>68081</v>
      </c>
      <c r="E816" s="8">
        <v>2709572</v>
      </c>
      <c r="F816" s="8">
        <v>76181</v>
      </c>
      <c r="G816" s="94" t="s">
        <v>1977</v>
      </c>
      <c r="H816" s="8" t="s">
        <v>224</v>
      </c>
      <c r="I816" s="8" t="s">
        <v>2488</v>
      </c>
      <c r="J816" s="8" t="s">
        <v>4758</v>
      </c>
      <c r="K816" s="8" t="s">
        <v>160</v>
      </c>
      <c r="L816" s="8" t="s">
        <v>4759</v>
      </c>
      <c r="M816" s="183">
        <v>45908.574999999997</v>
      </c>
      <c r="N816" s="183">
        <v>45909.51666666667</v>
      </c>
      <c r="O816" s="94" t="s">
        <v>1324</v>
      </c>
      <c r="P816" s="8" t="s">
        <v>1333</v>
      </c>
      <c r="Q816" s="8" t="s">
        <v>1375</v>
      </c>
      <c r="R816" s="8" t="s">
        <v>1393</v>
      </c>
      <c r="S816" s="94"/>
      <c r="T816" s="90"/>
      <c r="U816" s="8" t="s">
        <v>1328</v>
      </c>
      <c r="V816" s="8" t="s">
        <v>4760</v>
      </c>
      <c r="W816" s="8" t="s">
        <v>165</v>
      </c>
      <c r="X816" s="8" t="s">
        <v>4761</v>
      </c>
      <c r="Y816" s="8" t="s">
        <v>30</v>
      </c>
      <c r="Z816" s="8" t="s">
        <v>177</v>
      </c>
      <c r="AA816" s="8" t="s">
        <v>4762</v>
      </c>
      <c r="AB816" s="8">
        <v>1</v>
      </c>
      <c r="AC816" s="8">
        <v>0</v>
      </c>
      <c r="AD816" s="86">
        <f>IF(W816="SOPORTE_TELEFÓNICO",'BASE LIQUIDACION REDEBAN 2025'!$B$19,IF(W816="ENVÍO",'BASE LIQUIDACION REDEBAN 2025'!$C$2,IF(Y816="TIPO I",'BASE LIQUIDACION REDEBAN 2025'!$C$2,IF(Y816="TIPO II",'BASE LIQUIDACION REDEBAN 2025'!$C$3,IF(Y816="TIPO III",'BASE LIQUIDACION REDEBAN 2025'!$C$4,IF(Y816="TIPO IV",'BASE LIQUIDACION REDEBAN 2025'!$C$5,IF(Z816="AEREO",'BASE LIQUIDACION REDEBAN 2025'!$B$6,'BASE LIQUIDACION REDEBAN 2025'!$C$5)))))))</f>
        <v>275728.78077800001</v>
      </c>
      <c r="AE816" s="86">
        <f>IF(OR(W816="SOPORTE_TELEFÓNICO",W816="ENVÍO"),0,IF(Y816="TIPO I",'BASE LIQUIDACION REDEBAN 2025'!$B$10,IF(Y816="TIPO II",'BASE LIQUIDACION REDEBAN 2025'!$B$11,IF(Y816="TIPO III",'BASE LIQUIDACION REDEBAN 2025'!$B$12,'BASE LIQUIDACION REDEBAN 2025'!$B$13))))</f>
        <v>196536.5258152</v>
      </c>
      <c r="AF816" s="86">
        <f t="shared" si="12"/>
        <v>275728.78077800001</v>
      </c>
      <c r="AG816" s="141"/>
      <c r="AH816" s="141"/>
    </row>
    <row r="817" spans="1:34" s="78" customFormat="1" ht="13.15">
      <c r="A817" s="8" t="s">
        <v>68</v>
      </c>
      <c r="B817" s="94" t="str">
        <f>VLOOKUP(A817,'CENTRO DE COSTOS'!A:D,4,FALSE)</f>
        <v>WILLIAM ASDRUBAL ROZO ROZO</v>
      </c>
      <c r="C817" s="94" t="str">
        <f>VLOOKUP(A817,'CENTRO DE COSTOS'!A:D,2,FALSE)</f>
        <v>0004-0004</v>
      </c>
      <c r="D817" s="8">
        <v>11001</v>
      </c>
      <c r="E817" s="8">
        <v>2709554</v>
      </c>
      <c r="F817" s="8">
        <v>48563</v>
      </c>
      <c r="G817" s="94" t="s">
        <v>1977</v>
      </c>
      <c r="H817" s="8" t="s">
        <v>417</v>
      </c>
      <c r="I817" s="8" t="s">
        <v>68</v>
      </c>
      <c r="J817" s="8" t="s">
        <v>4763</v>
      </c>
      <c r="K817" s="8" t="s">
        <v>160</v>
      </c>
      <c r="L817" s="8" t="s">
        <v>4764</v>
      </c>
      <c r="M817" s="183">
        <v>45908.565972222219</v>
      </c>
      <c r="N817" s="183">
        <v>45909.540972222218</v>
      </c>
      <c r="O817" s="94" t="s">
        <v>1324</v>
      </c>
      <c r="P817" s="8" t="s">
        <v>1333</v>
      </c>
      <c r="Q817" s="8" t="s">
        <v>1512</v>
      </c>
      <c r="R817" s="8" t="s">
        <v>1512</v>
      </c>
      <c r="S817" s="94"/>
      <c r="T817" s="90"/>
      <c r="U817" s="8" t="s">
        <v>1328</v>
      </c>
      <c r="V817" s="8" t="s">
        <v>4765</v>
      </c>
      <c r="W817" s="8" t="s">
        <v>165</v>
      </c>
      <c r="X817" s="8" t="s">
        <v>4766</v>
      </c>
      <c r="Y817" s="8" t="s">
        <v>25</v>
      </c>
      <c r="Z817" s="8" t="s">
        <v>177</v>
      </c>
      <c r="AA817" s="8" t="s">
        <v>541</v>
      </c>
      <c r="AB817" s="8">
        <v>1</v>
      </c>
      <c r="AC817" s="8">
        <v>0</v>
      </c>
      <c r="AD817" s="86">
        <f>IF(W817="SOPORTE_TELEFÓNICO",'BASE LIQUIDACION REDEBAN 2025'!$B$19,IF(W817="ENVÍO",'BASE LIQUIDACION REDEBAN 2025'!$C$2,IF(Y817="TIPO I",'BASE LIQUIDACION REDEBAN 2025'!$C$2,IF(Y817="TIPO II",'BASE LIQUIDACION REDEBAN 2025'!$C$3,IF(Y817="TIPO III",'BASE LIQUIDACION REDEBAN 2025'!$C$4,IF(Y817="TIPO IV",'BASE LIQUIDACION REDEBAN 2025'!$C$5,IF(Z817="AEREO",'BASE LIQUIDACION REDEBAN 2025'!$B$6,'BASE LIQUIDACION REDEBAN 2025'!$C$5)))))))</f>
        <v>65960.072302</v>
      </c>
      <c r="AE817" s="86">
        <f>IF(OR(W817="SOPORTE_TELEFÓNICO",W817="ENVÍO"),0,IF(Y817="TIPO I",'BASE LIQUIDACION REDEBAN 2025'!$B$10,IF(Y817="TIPO II",'BASE LIQUIDACION REDEBAN 2025'!$B$11,IF(Y817="TIPO III",'BASE LIQUIDACION REDEBAN 2025'!$B$12,'BASE LIQUIDACION REDEBAN 2025'!$B$13))))</f>
        <v>75096.394270399993</v>
      </c>
      <c r="AF817" s="86">
        <f t="shared" si="12"/>
        <v>65960.072302</v>
      </c>
      <c r="AG817" s="141"/>
      <c r="AH817" s="141"/>
    </row>
    <row r="818" spans="1:34" s="78" customFormat="1" ht="13.15">
      <c r="A818" s="8" t="s">
        <v>86</v>
      </c>
      <c r="B818" s="94" t="str">
        <f>VLOOKUP(A818,'CENTRO DE COSTOS'!A:D,4,FALSE)</f>
        <v>KEVIN ALEXIS CORZO BUSTOS</v>
      </c>
      <c r="C818" s="94" t="str">
        <f>VLOOKUP(A818,'CENTRO DE COSTOS'!A:D,2,FALSE)</f>
        <v>0004-0007</v>
      </c>
      <c r="D818" s="8">
        <v>73443</v>
      </c>
      <c r="E818" s="8">
        <v>2709269</v>
      </c>
      <c r="F818" s="8">
        <v>65265</v>
      </c>
      <c r="G818" s="94" t="s">
        <v>1977</v>
      </c>
      <c r="H818" s="8" t="s">
        <v>494</v>
      </c>
      <c r="I818" s="8" t="s">
        <v>4767</v>
      </c>
      <c r="J818" s="8" t="s">
        <v>4768</v>
      </c>
      <c r="K818" s="8" t="s">
        <v>160</v>
      </c>
      <c r="L818" s="8" t="s">
        <v>4769</v>
      </c>
      <c r="M818" s="183">
        <v>45908.532638888893</v>
      </c>
      <c r="N818" s="183">
        <v>45911.520833333343</v>
      </c>
      <c r="O818" s="94" t="s">
        <v>1324</v>
      </c>
      <c r="P818" s="8" t="s">
        <v>1333</v>
      </c>
      <c r="Q818" s="8" t="s">
        <v>1375</v>
      </c>
      <c r="R818" s="8" t="s">
        <v>1376</v>
      </c>
      <c r="S818" s="94"/>
      <c r="T818" s="90"/>
      <c r="U818" s="8" t="s">
        <v>1328</v>
      </c>
      <c r="V818" s="8" t="s">
        <v>4770</v>
      </c>
      <c r="W818" s="8" t="s">
        <v>165</v>
      </c>
      <c r="X818" s="8" t="s">
        <v>4771</v>
      </c>
      <c r="Y818" s="8" t="s">
        <v>30</v>
      </c>
      <c r="Z818" s="8" t="s">
        <v>177</v>
      </c>
      <c r="AA818" s="8" t="s">
        <v>503</v>
      </c>
      <c r="AB818" s="8">
        <v>1</v>
      </c>
      <c r="AC818" s="8">
        <v>0</v>
      </c>
      <c r="AD818" s="86">
        <f>IF(W818="SOPORTE_TELEFÓNICO",'BASE LIQUIDACION REDEBAN 2025'!$B$19,IF(W818="ENVÍO",'BASE LIQUIDACION REDEBAN 2025'!$C$2,IF(Y818="TIPO I",'BASE LIQUIDACION REDEBAN 2025'!$C$2,IF(Y818="TIPO II",'BASE LIQUIDACION REDEBAN 2025'!$C$3,IF(Y818="TIPO III",'BASE LIQUIDACION REDEBAN 2025'!$C$4,IF(Y818="TIPO IV",'BASE LIQUIDACION REDEBAN 2025'!$C$5,IF(Z818="AEREO",'BASE LIQUIDACION REDEBAN 2025'!$B$6,'BASE LIQUIDACION REDEBAN 2025'!$C$5)))))))</f>
        <v>275728.78077800001</v>
      </c>
      <c r="AE818" s="86">
        <f>IF(OR(W818="SOPORTE_TELEFÓNICO",W818="ENVÍO"),0,IF(Y818="TIPO I",'BASE LIQUIDACION REDEBAN 2025'!$B$10,IF(Y818="TIPO II",'BASE LIQUIDACION REDEBAN 2025'!$B$11,IF(Y818="TIPO III",'BASE LIQUIDACION REDEBAN 2025'!$B$12,'BASE LIQUIDACION REDEBAN 2025'!$B$13))))</f>
        <v>196536.5258152</v>
      </c>
      <c r="AF818" s="86">
        <f t="shared" si="12"/>
        <v>275728.78077800001</v>
      </c>
      <c r="AG818" s="141"/>
      <c r="AH818" s="141"/>
    </row>
    <row r="819" spans="1:34" s="78" customFormat="1" ht="13.15">
      <c r="A819" s="8" t="s">
        <v>87</v>
      </c>
      <c r="B819" s="94" t="str">
        <f>VLOOKUP(A819,'CENTRO DE COSTOS'!A:D,4,FALSE)</f>
        <v>DIEGO FERNANDO HENAO CARDONA</v>
      </c>
      <c r="C819" s="94" t="str">
        <f>VLOOKUP(A819,'CENTRO DE COSTOS'!A:D,2,FALSE)</f>
        <v>0004-0002</v>
      </c>
      <c r="D819" s="8">
        <v>17088</v>
      </c>
      <c r="E819" s="8">
        <v>2709265</v>
      </c>
      <c r="F819" s="8">
        <v>31294</v>
      </c>
      <c r="G819" s="94" t="s">
        <v>1977</v>
      </c>
      <c r="H819" s="8" t="s">
        <v>269</v>
      </c>
      <c r="I819" s="8" t="s">
        <v>2714</v>
      </c>
      <c r="J819" s="8" t="s">
        <v>4665</v>
      </c>
      <c r="K819" s="8" t="s">
        <v>160</v>
      </c>
      <c r="L819" s="8" t="s">
        <v>4772</v>
      </c>
      <c r="M819" s="183">
        <v>45908.53125</v>
      </c>
      <c r="N819" s="183">
        <v>45909.46875</v>
      </c>
      <c r="O819" s="94" t="s">
        <v>1324</v>
      </c>
      <c r="P819" s="8" t="s">
        <v>1333</v>
      </c>
      <c r="Q819" s="8" t="s">
        <v>1556</v>
      </c>
      <c r="R819" s="8" t="s">
        <v>1557</v>
      </c>
      <c r="S819" s="94"/>
      <c r="T819" s="90"/>
      <c r="U819" s="8" t="s">
        <v>1328</v>
      </c>
      <c r="V819" s="8" t="s">
        <v>4773</v>
      </c>
      <c r="W819" s="8" t="s">
        <v>165</v>
      </c>
      <c r="X819" s="8" t="s">
        <v>4774</v>
      </c>
      <c r="Y819" s="8" t="s">
        <v>28</v>
      </c>
      <c r="Z819" s="8" t="s">
        <v>177</v>
      </c>
      <c r="AA819" s="8" t="s">
        <v>287</v>
      </c>
      <c r="AB819" s="8">
        <v>1</v>
      </c>
      <c r="AC819" s="8">
        <v>0</v>
      </c>
      <c r="AD819" s="86">
        <f>IF(W819="SOPORTE_TELEFÓNICO",'BASE LIQUIDACION REDEBAN 2025'!$B$19,IF(W819="ENVÍO",'BASE LIQUIDACION REDEBAN 2025'!$C$2,IF(Y819="TIPO I",'BASE LIQUIDACION REDEBAN 2025'!$C$2,IF(Y819="TIPO II",'BASE LIQUIDACION REDEBAN 2025'!$C$3,IF(Y819="TIPO III",'BASE LIQUIDACION REDEBAN 2025'!$C$4,IF(Y819="TIPO IV",'BASE LIQUIDACION REDEBAN 2025'!$C$5,IF(Z819="AEREO",'BASE LIQUIDACION REDEBAN 2025'!$B$6,'BASE LIQUIDACION REDEBAN 2025'!$C$5)))))))</f>
        <v>144967.87232000002</v>
      </c>
      <c r="AE819" s="86">
        <f>IF(OR(W819="SOPORTE_TELEFÓNICO",W819="ENVÍO"),0,IF(Y819="TIPO I",'BASE LIQUIDACION REDEBAN 2025'!$B$10,IF(Y819="TIPO II",'BASE LIQUIDACION REDEBAN 2025'!$B$11,IF(Y819="TIPO III",'BASE LIQUIDACION REDEBAN 2025'!$B$12,'BASE LIQUIDACION REDEBAN 2025'!$B$13))))</f>
        <v>140395.6348884</v>
      </c>
      <c r="AF819" s="86">
        <f t="shared" si="12"/>
        <v>144967.87232000002</v>
      </c>
      <c r="AG819" s="141"/>
      <c r="AH819" s="141"/>
    </row>
    <row r="820" spans="1:34" s="78" customFormat="1" ht="13.15">
      <c r="A820" s="8" t="s">
        <v>76</v>
      </c>
      <c r="B820" s="94" t="str">
        <f>VLOOKUP(A820,'CENTRO DE COSTOS'!A:D,4,FALSE)</f>
        <v>DIEGO FERNANDO HENAO CARDONA</v>
      </c>
      <c r="C820" s="94" t="str">
        <f>VLOOKUP(A820,'CENTRO DE COSTOS'!A:D,2,FALSE)</f>
        <v>0004-0003</v>
      </c>
      <c r="D820" s="8">
        <v>76520</v>
      </c>
      <c r="E820" s="8">
        <v>2709325</v>
      </c>
      <c r="F820" s="8">
        <v>71965</v>
      </c>
      <c r="G820" s="94" t="s">
        <v>1977</v>
      </c>
      <c r="H820" s="8" t="s">
        <v>232</v>
      </c>
      <c r="I820" s="8" t="s">
        <v>1207</v>
      </c>
      <c r="J820" s="8" t="s">
        <v>4775</v>
      </c>
      <c r="K820" s="8" t="s">
        <v>160</v>
      </c>
      <c r="L820" s="8" t="s">
        <v>4776</v>
      </c>
      <c r="M820" s="183">
        <v>45908.527083333327</v>
      </c>
      <c r="N820" s="183">
        <v>45908.741666666669</v>
      </c>
      <c r="O820" s="94" t="s">
        <v>1324</v>
      </c>
      <c r="P820" s="8" t="s">
        <v>1333</v>
      </c>
      <c r="Q820" s="8" t="s">
        <v>1676</v>
      </c>
      <c r="R820" s="8" t="s">
        <v>1677</v>
      </c>
      <c r="S820" s="94"/>
      <c r="T820" s="90"/>
      <c r="U820" s="8" t="s">
        <v>1328</v>
      </c>
      <c r="V820" s="8" t="s">
        <v>4777</v>
      </c>
      <c r="W820" s="8" t="s">
        <v>165</v>
      </c>
      <c r="X820" s="8" t="s">
        <v>4778</v>
      </c>
      <c r="Y820" s="8" t="s">
        <v>25</v>
      </c>
      <c r="Z820" s="8" t="s">
        <v>177</v>
      </c>
      <c r="AA820" s="8" t="s">
        <v>531</v>
      </c>
      <c r="AB820" s="8">
        <v>1</v>
      </c>
      <c r="AC820" s="8">
        <v>0</v>
      </c>
      <c r="AD820" s="86">
        <f>IF(W820="SOPORTE_TELEFÓNICO",'BASE LIQUIDACION REDEBAN 2025'!$B$19,IF(W820="ENVÍO",'BASE LIQUIDACION REDEBAN 2025'!$C$2,IF(Y820="TIPO I",'BASE LIQUIDACION REDEBAN 2025'!$C$2,IF(Y820="TIPO II",'BASE LIQUIDACION REDEBAN 2025'!$C$3,IF(Y820="TIPO III",'BASE LIQUIDACION REDEBAN 2025'!$C$4,IF(Y820="TIPO IV",'BASE LIQUIDACION REDEBAN 2025'!$C$5,IF(Z820="AEREO",'BASE LIQUIDACION REDEBAN 2025'!$B$6,'BASE LIQUIDACION REDEBAN 2025'!$C$5)))))))</f>
        <v>65960.072302</v>
      </c>
      <c r="AE820" s="86">
        <f>IF(OR(W820="SOPORTE_TELEFÓNICO",W820="ENVÍO"),0,IF(Y820="TIPO I",'BASE LIQUIDACION REDEBAN 2025'!$B$10,IF(Y820="TIPO II",'BASE LIQUIDACION REDEBAN 2025'!$B$11,IF(Y820="TIPO III",'BASE LIQUIDACION REDEBAN 2025'!$B$12,'BASE LIQUIDACION REDEBAN 2025'!$B$13))))</f>
        <v>75096.394270399993</v>
      </c>
      <c r="AF820" s="86">
        <f t="shared" si="12"/>
        <v>65960.072302</v>
      </c>
      <c r="AG820" s="141"/>
      <c r="AH820" s="141"/>
    </row>
    <row r="821" spans="1:34" s="78" customFormat="1" ht="13.15">
      <c r="A821" s="8" t="s">
        <v>99</v>
      </c>
      <c r="B821" s="94" t="str">
        <f>VLOOKUP(A821,'CENTRO DE COSTOS'!A:D,4,FALSE)</f>
        <v>JOSE MAURICIO HERNANDEZ ROJAS</v>
      </c>
      <c r="C821" s="94" t="str">
        <f>VLOOKUP(A821,'CENTRO DE COSTOS'!A:D,2,FALSE)</f>
        <v>0004-0001</v>
      </c>
      <c r="D821" s="8">
        <v>47058</v>
      </c>
      <c r="E821" s="8">
        <v>2709098</v>
      </c>
      <c r="F821" s="8">
        <v>14483</v>
      </c>
      <c r="G821" s="94" t="s">
        <v>1977</v>
      </c>
      <c r="H821" s="8" t="s">
        <v>438</v>
      </c>
      <c r="I821" s="8" t="s">
        <v>4779</v>
      </c>
      <c r="J821" s="8" t="s">
        <v>4780</v>
      </c>
      <c r="K821" s="8" t="s">
        <v>160</v>
      </c>
      <c r="L821" s="8" t="s">
        <v>4781</v>
      </c>
      <c r="M821" s="183">
        <v>45908.515972222223</v>
      </c>
      <c r="N821" s="183">
        <v>45909.356249999997</v>
      </c>
      <c r="O821" s="94" t="s">
        <v>1324</v>
      </c>
      <c r="P821" s="8" t="s">
        <v>1333</v>
      </c>
      <c r="Q821" s="8" t="s">
        <v>1423</v>
      </c>
      <c r="R821" s="8" t="s">
        <v>1341</v>
      </c>
      <c r="S821" s="94"/>
      <c r="T821" s="90"/>
      <c r="U821" s="8" t="s">
        <v>1328</v>
      </c>
      <c r="V821" s="8" t="s">
        <v>4782</v>
      </c>
      <c r="W821" s="8" t="s">
        <v>1552</v>
      </c>
      <c r="X821" s="8" t="s">
        <v>1553</v>
      </c>
      <c r="Y821" s="8" t="s">
        <v>30</v>
      </c>
      <c r="Z821" s="8" t="s">
        <v>177</v>
      </c>
      <c r="AA821" s="8" t="s">
        <v>1078</v>
      </c>
      <c r="AB821" s="8">
        <v>0</v>
      </c>
      <c r="AC821" s="8">
        <v>0</v>
      </c>
      <c r="AD821" s="86">
        <f>IF(W821="SOPORTE_TELEFÓNICO",'BASE LIQUIDACION REDEBAN 2025'!$B$19,IF(W821="ENVÍO",'BASE LIQUIDACION REDEBAN 2025'!$C$2,IF(Y821="TIPO I",'BASE LIQUIDACION REDEBAN 2025'!$C$2,IF(Y821="TIPO II",'BASE LIQUIDACION REDEBAN 2025'!$C$3,IF(Y821="TIPO III",'BASE LIQUIDACION REDEBAN 2025'!$C$4,IF(Y821="TIPO IV",'BASE LIQUIDACION REDEBAN 2025'!$C$5,IF(Z821="AEREO",'BASE LIQUIDACION REDEBAN 2025'!$B$6,'BASE LIQUIDACION REDEBAN 2025'!$C$5)))))))</f>
        <v>41241.0800752</v>
      </c>
      <c r="AE821" s="86">
        <f>IF(OR(W821="SOPORTE_TELEFÓNICO",W821="ENVÍO"),0,IF(Y821="TIPO I",'BASE LIQUIDACION REDEBAN 2025'!$B$10,IF(Y821="TIPO II",'BASE LIQUIDACION REDEBAN 2025'!$B$11,IF(Y821="TIPO III",'BASE LIQUIDACION REDEBAN 2025'!$B$12,'BASE LIQUIDACION REDEBAN 2025'!$B$13))))</f>
        <v>0</v>
      </c>
      <c r="AF821" s="86">
        <f t="shared" si="12"/>
        <v>41241.0800752</v>
      </c>
      <c r="AG821" s="141"/>
      <c r="AH821" s="141"/>
    </row>
    <row r="822" spans="1:34" s="78" customFormat="1" ht="13.15">
      <c r="A822" s="8" t="s">
        <v>68</v>
      </c>
      <c r="B822" s="94" t="str">
        <f>VLOOKUP(A822,'CENTRO DE COSTOS'!A:D,4,FALSE)</f>
        <v>WILLIAM ASDRUBAL ROZO ROZO</v>
      </c>
      <c r="C822" s="94" t="str">
        <f>VLOOKUP(A822,'CENTRO DE COSTOS'!A:D,2,FALSE)</f>
        <v>0004-0004</v>
      </c>
      <c r="D822" s="8">
        <v>11001</v>
      </c>
      <c r="E822" s="8">
        <v>2709137</v>
      </c>
      <c r="F822" s="8">
        <v>63845</v>
      </c>
      <c r="G822" s="94" t="s">
        <v>1977</v>
      </c>
      <c r="H822" s="8" t="s">
        <v>417</v>
      </c>
      <c r="I822" s="8" t="s">
        <v>68</v>
      </c>
      <c r="J822" s="8" t="s">
        <v>4783</v>
      </c>
      <c r="K822" s="8" t="s">
        <v>160</v>
      </c>
      <c r="L822" s="8" t="s">
        <v>4784</v>
      </c>
      <c r="M822" s="183">
        <v>45908.513194444437</v>
      </c>
      <c r="N822" s="183">
        <v>45909.474305555559</v>
      </c>
      <c r="O822" s="94" t="s">
        <v>1324</v>
      </c>
      <c r="P822" s="8" t="s">
        <v>1333</v>
      </c>
      <c r="Q822" s="8" t="s">
        <v>1334</v>
      </c>
      <c r="R822" s="8" t="s">
        <v>1340</v>
      </c>
      <c r="S822" s="94"/>
      <c r="T822" s="90"/>
      <c r="U822" s="8" t="s">
        <v>1328</v>
      </c>
      <c r="V822" s="8" t="s">
        <v>4785</v>
      </c>
      <c r="W822" s="8" t="s">
        <v>165</v>
      </c>
      <c r="X822" s="8" t="s">
        <v>4786</v>
      </c>
      <c r="Y822" s="8" t="s">
        <v>25</v>
      </c>
      <c r="Z822" s="8" t="s">
        <v>177</v>
      </c>
      <c r="AA822" s="8" t="s">
        <v>4787</v>
      </c>
      <c r="AB822" s="8">
        <v>1</v>
      </c>
      <c r="AC822" s="8">
        <v>0</v>
      </c>
      <c r="AD822" s="86">
        <f>IF(W822="SOPORTE_TELEFÓNICO",'BASE LIQUIDACION REDEBAN 2025'!$B$19,IF(W822="ENVÍO",'BASE LIQUIDACION REDEBAN 2025'!$C$2,IF(Y822="TIPO I",'BASE LIQUIDACION REDEBAN 2025'!$C$2,IF(Y822="TIPO II",'BASE LIQUIDACION REDEBAN 2025'!$C$3,IF(Y822="TIPO III",'BASE LIQUIDACION REDEBAN 2025'!$C$4,IF(Y822="TIPO IV",'BASE LIQUIDACION REDEBAN 2025'!$C$5,IF(Z822="AEREO",'BASE LIQUIDACION REDEBAN 2025'!$B$6,'BASE LIQUIDACION REDEBAN 2025'!$C$5)))))))</f>
        <v>65960.072302</v>
      </c>
      <c r="AE822" s="86">
        <f>IF(OR(W822="SOPORTE_TELEFÓNICO",W822="ENVÍO"),0,IF(Y822="TIPO I",'BASE LIQUIDACION REDEBAN 2025'!$B$10,IF(Y822="TIPO II",'BASE LIQUIDACION REDEBAN 2025'!$B$11,IF(Y822="TIPO III",'BASE LIQUIDACION REDEBAN 2025'!$B$12,'BASE LIQUIDACION REDEBAN 2025'!$B$13))))</f>
        <v>75096.394270399993</v>
      </c>
      <c r="AF822" s="86">
        <f t="shared" si="12"/>
        <v>65960.072302</v>
      </c>
      <c r="AG822" s="141"/>
      <c r="AH822" s="141"/>
    </row>
    <row r="823" spans="1:34" s="78" customFormat="1" ht="13.15">
      <c r="A823" s="8" t="s">
        <v>90</v>
      </c>
      <c r="B823" s="94" t="str">
        <f>VLOOKUP(A823,'CENTRO DE COSTOS'!A:D,4,FALSE)</f>
        <v>JUAN SEBASTIÁN RÍOS CASTRILLÓN</v>
      </c>
      <c r="C823" s="94" t="str">
        <f>VLOOKUP(A823,'CENTRO DE COSTOS'!A:D,2,FALSE)</f>
        <v>0004-0005</v>
      </c>
      <c r="D823" s="8">
        <v>5001</v>
      </c>
      <c r="E823" s="8">
        <v>2709081</v>
      </c>
      <c r="F823" s="8">
        <v>70040</v>
      </c>
      <c r="G823" s="94" t="s">
        <v>1977</v>
      </c>
      <c r="H823" s="8" t="s">
        <v>249</v>
      </c>
      <c r="I823" s="8" t="s">
        <v>90</v>
      </c>
      <c r="J823" s="8" t="s">
        <v>3270</v>
      </c>
      <c r="K823" s="8" t="s">
        <v>160</v>
      </c>
      <c r="L823" s="8" t="s">
        <v>4788</v>
      </c>
      <c r="M823" s="183">
        <v>45908.511111111111</v>
      </c>
      <c r="N823" s="183">
        <v>45908.603472222218</v>
      </c>
      <c r="O823" s="94" t="s">
        <v>1324</v>
      </c>
      <c r="P823" s="8" t="s">
        <v>1333</v>
      </c>
      <c r="Q823" s="8" t="s">
        <v>1351</v>
      </c>
      <c r="R823" s="8" t="s">
        <v>1352</v>
      </c>
      <c r="S823" s="94"/>
      <c r="T823" s="90"/>
      <c r="U823" s="8" t="s">
        <v>1328</v>
      </c>
      <c r="V823" s="8" t="s">
        <v>4789</v>
      </c>
      <c r="W823" s="8" t="s">
        <v>165</v>
      </c>
      <c r="X823" s="8" t="s">
        <v>4790</v>
      </c>
      <c r="Y823" s="8" t="s">
        <v>25</v>
      </c>
      <c r="Z823" s="8" t="s">
        <v>177</v>
      </c>
      <c r="AA823" s="8" t="s">
        <v>1783</v>
      </c>
      <c r="AB823" s="8">
        <v>1</v>
      </c>
      <c r="AC823" s="8">
        <v>0</v>
      </c>
      <c r="AD823" s="86">
        <f>IF(W823="SOPORTE_TELEFÓNICO",'BASE LIQUIDACION REDEBAN 2025'!$B$19,IF(W823="ENVÍO",'BASE LIQUIDACION REDEBAN 2025'!$C$2,IF(Y823="TIPO I",'BASE LIQUIDACION REDEBAN 2025'!$C$2,IF(Y823="TIPO II",'BASE LIQUIDACION REDEBAN 2025'!$C$3,IF(Y823="TIPO III",'BASE LIQUIDACION REDEBAN 2025'!$C$4,IF(Y823="TIPO IV",'BASE LIQUIDACION REDEBAN 2025'!$C$5,IF(Z823="AEREO",'BASE LIQUIDACION REDEBAN 2025'!$B$6,'BASE LIQUIDACION REDEBAN 2025'!$C$5)))))))</f>
        <v>65960.072302</v>
      </c>
      <c r="AE823" s="86">
        <f>IF(OR(W823="SOPORTE_TELEFÓNICO",W823="ENVÍO"),0,IF(Y823="TIPO I",'BASE LIQUIDACION REDEBAN 2025'!$B$10,IF(Y823="TIPO II",'BASE LIQUIDACION REDEBAN 2025'!$B$11,IF(Y823="TIPO III",'BASE LIQUIDACION REDEBAN 2025'!$B$12,'BASE LIQUIDACION REDEBAN 2025'!$B$13))))</f>
        <v>75096.394270399993</v>
      </c>
      <c r="AF823" s="86">
        <f t="shared" si="12"/>
        <v>65960.072302</v>
      </c>
      <c r="AG823" s="141"/>
      <c r="AH823" s="141"/>
    </row>
    <row r="824" spans="1:34" s="78" customFormat="1" ht="13.15">
      <c r="A824" s="8" t="s">
        <v>68</v>
      </c>
      <c r="B824" s="94" t="str">
        <f>VLOOKUP(A824,'CENTRO DE COSTOS'!A:D,4,FALSE)</f>
        <v>WILLIAM ASDRUBAL ROZO ROZO</v>
      </c>
      <c r="C824" s="94" t="str">
        <f>VLOOKUP(A824,'CENTRO DE COSTOS'!A:D,2,FALSE)</f>
        <v>0004-0004</v>
      </c>
      <c r="D824" s="8">
        <v>11001</v>
      </c>
      <c r="E824" s="8">
        <v>2709062</v>
      </c>
      <c r="F824" s="8">
        <v>63061</v>
      </c>
      <c r="G824" s="94" t="s">
        <v>1977</v>
      </c>
      <c r="H824" s="8" t="s">
        <v>417</v>
      </c>
      <c r="I824" s="8" t="s">
        <v>68</v>
      </c>
      <c r="J824" s="8" t="s">
        <v>4791</v>
      </c>
      <c r="K824" s="8" t="s">
        <v>160</v>
      </c>
      <c r="L824" s="8" t="s">
        <v>4792</v>
      </c>
      <c r="M824" s="183">
        <v>45908.509027777778</v>
      </c>
      <c r="N824" s="183">
        <v>45908.675694444442</v>
      </c>
      <c r="O824" s="94" t="s">
        <v>1324</v>
      </c>
      <c r="P824" s="8" t="s">
        <v>1333</v>
      </c>
      <c r="Q824" s="8" t="s">
        <v>1351</v>
      </c>
      <c r="R824" s="8" t="s">
        <v>1341</v>
      </c>
      <c r="S824" s="94"/>
      <c r="T824" s="90"/>
      <c r="U824" s="8" t="s">
        <v>1328</v>
      </c>
      <c r="V824" s="8" t="s">
        <v>4793</v>
      </c>
      <c r="W824" s="8" t="s">
        <v>165</v>
      </c>
      <c r="X824" s="8" t="s">
        <v>4794</v>
      </c>
      <c r="Y824" s="8" t="s">
        <v>25</v>
      </c>
      <c r="Z824" s="8" t="s">
        <v>177</v>
      </c>
      <c r="AA824" s="8" t="s">
        <v>541</v>
      </c>
      <c r="AB824" s="8">
        <v>1</v>
      </c>
      <c r="AC824" s="8">
        <v>0</v>
      </c>
      <c r="AD824" s="86">
        <f>IF(W824="SOPORTE_TELEFÓNICO",'BASE LIQUIDACION REDEBAN 2025'!$B$19,IF(W824="ENVÍO",'BASE LIQUIDACION REDEBAN 2025'!$C$2,IF(Y824="TIPO I",'BASE LIQUIDACION REDEBAN 2025'!$C$2,IF(Y824="TIPO II",'BASE LIQUIDACION REDEBAN 2025'!$C$3,IF(Y824="TIPO III",'BASE LIQUIDACION REDEBAN 2025'!$C$4,IF(Y824="TIPO IV",'BASE LIQUIDACION REDEBAN 2025'!$C$5,IF(Z824="AEREO",'BASE LIQUIDACION REDEBAN 2025'!$B$6,'BASE LIQUIDACION REDEBAN 2025'!$C$5)))))))</f>
        <v>65960.072302</v>
      </c>
      <c r="AE824" s="86">
        <f>IF(OR(W824="SOPORTE_TELEFÓNICO",W824="ENVÍO"),0,IF(Y824="TIPO I",'BASE LIQUIDACION REDEBAN 2025'!$B$10,IF(Y824="TIPO II",'BASE LIQUIDACION REDEBAN 2025'!$B$11,IF(Y824="TIPO III",'BASE LIQUIDACION REDEBAN 2025'!$B$12,'BASE LIQUIDACION REDEBAN 2025'!$B$13))))</f>
        <v>75096.394270399993</v>
      </c>
      <c r="AF824" s="86">
        <f t="shared" si="12"/>
        <v>65960.072302</v>
      </c>
      <c r="AG824" s="141"/>
      <c r="AH824" s="141"/>
    </row>
    <row r="825" spans="1:34" s="78" customFormat="1" ht="13.15">
      <c r="A825" s="8" t="s">
        <v>64</v>
      </c>
      <c r="B825" s="94" t="str">
        <f>VLOOKUP(A825,'CENTRO DE COSTOS'!A:D,4,FALSE)</f>
        <v>JOSE MAURICIO HERNANDEZ ROJAS</v>
      </c>
      <c r="C825" s="94" t="str">
        <f>VLOOKUP(A825,'CENTRO DE COSTOS'!A:D,2,FALSE)</f>
        <v>0004-0001</v>
      </c>
      <c r="D825" s="8">
        <v>8001</v>
      </c>
      <c r="E825" s="8">
        <v>2709053</v>
      </c>
      <c r="F825" s="8">
        <v>30881</v>
      </c>
      <c r="G825" s="94" t="s">
        <v>1977</v>
      </c>
      <c r="H825" s="8" t="s">
        <v>1045</v>
      </c>
      <c r="I825" s="8" t="s">
        <v>64</v>
      </c>
      <c r="J825" s="8" t="s">
        <v>4795</v>
      </c>
      <c r="K825" s="8" t="s">
        <v>160</v>
      </c>
      <c r="L825" s="8" t="s">
        <v>4796</v>
      </c>
      <c r="M825" s="183">
        <v>45908.504861111112</v>
      </c>
      <c r="N825" s="183">
        <v>45909.494444444441</v>
      </c>
      <c r="O825" s="94" t="s">
        <v>1324</v>
      </c>
      <c r="P825" s="8" t="s">
        <v>1333</v>
      </c>
      <c r="Q825" s="8" t="s">
        <v>1351</v>
      </c>
      <c r="R825" s="8" t="s">
        <v>1341</v>
      </c>
      <c r="S825" s="94"/>
      <c r="T825" s="90"/>
      <c r="U825" s="8" t="s">
        <v>1328</v>
      </c>
      <c r="V825" s="8" t="s">
        <v>4797</v>
      </c>
      <c r="W825" s="8" t="s">
        <v>165</v>
      </c>
      <c r="X825" s="8" t="s">
        <v>4798</v>
      </c>
      <c r="Y825" s="8" t="s">
        <v>25</v>
      </c>
      <c r="Z825" s="8" t="s">
        <v>177</v>
      </c>
      <c r="AA825" s="8" t="s">
        <v>1810</v>
      </c>
      <c r="AB825" s="8">
        <v>1</v>
      </c>
      <c r="AC825" s="8">
        <v>0</v>
      </c>
      <c r="AD825" s="86">
        <f>IF(W825="SOPORTE_TELEFÓNICO",'BASE LIQUIDACION REDEBAN 2025'!$B$19,IF(W825="ENVÍO",'BASE LIQUIDACION REDEBAN 2025'!$C$2,IF(Y825="TIPO I",'BASE LIQUIDACION REDEBAN 2025'!$C$2,IF(Y825="TIPO II",'BASE LIQUIDACION REDEBAN 2025'!$C$3,IF(Y825="TIPO III",'BASE LIQUIDACION REDEBAN 2025'!$C$4,IF(Y825="TIPO IV",'BASE LIQUIDACION REDEBAN 2025'!$C$5,IF(Z825="AEREO",'BASE LIQUIDACION REDEBAN 2025'!$B$6,'BASE LIQUIDACION REDEBAN 2025'!$C$5)))))))</f>
        <v>65960.072302</v>
      </c>
      <c r="AE825" s="86">
        <f>IF(OR(W825="SOPORTE_TELEFÓNICO",W825="ENVÍO"),0,IF(Y825="TIPO I",'BASE LIQUIDACION REDEBAN 2025'!$B$10,IF(Y825="TIPO II",'BASE LIQUIDACION REDEBAN 2025'!$B$11,IF(Y825="TIPO III",'BASE LIQUIDACION REDEBAN 2025'!$B$12,'BASE LIQUIDACION REDEBAN 2025'!$B$13))))</f>
        <v>75096.394270399993</v>
      </c>
      <c r="AF825" s="86">
        <f t="shared" si="12"/>
        <v>65960.072302</v>
      </c>
      <c r="AG825" s="141"/>
      <c r="AH825" s="141"/>
    </row>
    <row r="826" spans="1:34" s="78" customFormat="1" ht="13.15">
      <c r="A826" s="8" t="s">
        <v>64</v>
      </c>
      <c r="B826" s="94" t="str">
        <f>VLOOKUP(A826,'CENTRO DE COSTOS'!A:D,4,FALSE)</f>
        <v>JOSE MAURICIO HERNANDEZ ROJAS</v>
      </c>
      <c r="C826" s="94" t="str">
        <f>VLOOKUP(A826,'CENTRO DE COSTOS'!A:D,2,FALSE)</f>
        <v>0004-0001</v>
      </c>
      <c r="D826" s="8">
        <v>8758</v>
      </c>
      <c r="E826" s="8">
        <v>2708971</v>
      </c>
      <c r="F826" s="8">
        <v>53112</v>
      </c>
      <c r="G826" s="94" t="s">
        <v>1977</v>
      </c>
      <c r="H826" s="8" t="s">
        <v>1045</v>
      </c>
      <c r="I826" s="8" t="s">
        <v>1051</v>
      </c>
      <c r="J826" s="8" t="s">
        <v>4799</v>
      </c>
      <c r="K826" s="8" t="s">
        <v>160</v>
      </c>
      <c r="L826" s="8" t="s">
        <v>4800</v>
      </c>
      <c r="M826" s="183">
        <v>45908.5</v>
      </c>
      <c r="N826" s="183">
        <v>45908.750694444447</v>
      </c>
      <c r="O826" s="94" t="s">
        <v>1324</v>
      </c>
      <c r="P826" s="8" t="s">
        <v>1333</v>
      </c>
      <c r="Q826" s="8" t="s">
        <v>1326</v>
      </c>
      <c r="R826" s="8" t="s">
        <v>1381</v>
      </c>
      <c r="S826" s="94"/>
      <c r="T826" s="90"/>
      <c r="U826" s="8" t="s">
        <v>1328</v>
      </c>
      <c r="V826" s="8" t="s">
        <v>4801</v>
      </c>
      <c r="W826" s="8" t="s">
        <v>165</v>
      </c>
      <c r="X826" s="8" t="s">
        <v>4802</v>
      </c>
      <c r="Y826" s="8" t="s">
        <v>25</v>
      </c>
      <c r="Z826" s="8" t="s">
        <v>177</v>
      </c>
      <c r="AA826" s="8" t="s">
        <v>1049</v>
      </c>
      <c r="AB826" s="8">
        <v>1</v>
      </c>
      <c r="AC826" s="8">
        <v>0</v>
      </c>
      <c r="AD826" s="86">
        <f>IF(W826="SOPORTE_TELEFÓNICO",'BASE LIQUIDACION REDEBAN 2025'!$B$19,IF(W826="ENVÍO",'BASE LIQUIDACION REDEBAN 2025'!$C$2,IF(Y826="TIPO I",'BASE LIQUIDACION REDEBAN 2025'!$C$2,IF(Y826="TIPO II",'BASE LIQUIDACION REDEBAN 2025'!$C$3,IF(Y826="TIPO III",'BASE LIQUIDACION REDEBAN 2025'!$C$4,IF(Y826="TIPO IV",'BASE LIQUIDACION REDEBAN 2025'!$C$5,IF(Z826="AEREO",'BASE LIQUIDACION REDEBAN 2025'!$B$6,'BASE LIQUIDACION REDEBAN 2025'!$C$5)))))))</f>
        <v>65960.072302</v>
      </c>
      <c r="AE826" s="86">
        <f>IF(OR(W826="SOPORTE_TELEFÓNICO",W826="ENVÍO"),0,IF(Y826="TIPO I",'BASE LIQUIDACION REDEBAN 2025'!$B$10,IF(Y826="TIPO II",'BASE LIQUIDACION REDEBAN 2025'!$B$11,IF(Y826="TIPO III",'BASE LIQUIDACION REDEBAN 2025'!$B$12,'BASE LIQUIDACION REDEBAN 2025'!$B$13))))</f>
        <v>75096.394270399993</v>
      </c>
      <c r="AF826" s="86">
        <f t="shared" si="12"/>
        <v>65960.072302</v>
      </c>
      <c r="AG826" s="141"/>
      <c r="AH826" s="141"/>
    </row>
    <row r="827" spans="1:34" s="78" customFormat="1" ht="13.15">
      <c r="A827" s="8" t="s">
        <v>64</v>
      </c>
      <c r="B827" s="94" t="str">
        <f>VLOOKUP(A827,'CENTRO DE COSTOS'!A:D,4,FALSE)</f>
        <v>JOSE MAURICIO HERNANDEZ ROJAS</v>
      </c>
      <c r="C827" s="94" t="str">
        <f>VLOOKUP(A827,'CENTRO DE COSTOS'!A:D,2,FALSE)</f>
        <v>0004-0001</v>
      </c>
      <c r="D827" s="8">
        <v>8433</v>
      </c>
      <c r="E827" s="8">
        <v>2708842</v>
      </c>
      <c r="F827" s="8">
        <v>67728</v>
      </c>
      <c r="G827" s="94" t="s">
        <v>1977</v>
      </c>
      <c r="H827" s="8" t="s">
        <v>1045</v>
      </c>
      <c r="I827" s="8" t="s">
        <v>1539</v>
      </c>
      <c r="J827" s="8" t="s">
        <v>4803</v>
      </c>
      <c r="K827" s="8" t="s">
        <v>160</v>
      </c>
      <c r="L827" s="8" t="s">
        <v>4804</v>
      </c>
      <c r="M827" s="183">
        <v>45908.496527777781</v>
      </c>
      <c r="N827" s="183">
        <v>45909.533333333333</v>
      </c>
      <c r="O827" s="94" t="s">
        <v>1324</v>
      </c>
      <c r="P827" s="8" t="s">
        <v>1333</v>
      </c>
      <c r="Q827" s="8" t="s">
        <v>1517</v>
      </c>
      <c r="R827" s="8" t="s">
        <v>1341</v>
      </c>
      <c r="S827" s="94"/>
      <c r="T827" s="90"/>
      <c r="U827" s="8" t="s">
        <v>1328</v>
      </c>
      <c r="V827" s="8" t="s">
        <v>4805</v>
      </c>
      <c r="W827" s="8" t="s">
        <v>165</v>
      </c>
      <c r="X827" s="8" t="s">
        <v>4806</v>
      </c>
      <c r="Y827" s="8" t="s">
        <v>28</v>
      </c>
      <c r="Z827" s="8" t="s">
        <v>177</v>
      </c>
      <c r="AA827" s="8" t="s">
        <v>1049</v>
      </c>
      <c r="AB827" s="8">
        <v>1</v>
      </c>
      <c r="AC827" s="8">
        <v>0</v>
      </c>
      <c r="AD827" s="86">
        <f>IF(W827="SOPORTE_TELEFÓNICO",'BASE LIQUIDACION REDEBAN 2025'!$B$19,IF(W827="ENVÍO",'BASE LIQUIDACION REDEBAN 2025'!$C$2,IF(Y827="TIPO I",'BASE LIQUIDACION REDEBAN 2025'!$C$2,IF(Y827="TIPO II",'BASE LIQUIDACION REDEBAN 2025'!$C$3,IF(Y827="TIPO III",'BASE LIQUIDACION REDEBAN 2025'!$C$4,IF(Y827="TIPO IV",'BASE LIQUIDACION REDEBAN 2025'!$C$5,IF(Z827="AEREO",'BASE LIQUIDACION REDEBAN 2025'!$B$6,'BASE LIQUIDACION REDEBAN 2025'!$C$5)))))))</f>
        <v>144967.87232000002</v>
      </c>
      <c r="AE827" s="86">
        <f>IF(OR(W827="SOPORTE_TELEFÓNICO",W827="ENVÍO"),0,IF(Y827="TIPO I",'BASE LIQUIDACION REDEBAN 2025'!$B$10,IF(Y827="TIPO II",'BASE LIQUIDACION REDEBAN 2025'!$B$11,IF(Y827="TIPO III",'BASE LIQUIDACION REDEBAN 2025'!$B$12,'BASE LIQUIDACION REDEBAN 2025'!$B$13))))</f>
        <v>140395.6348884</v>
      </c>
      <c r="AF827" s="86">
        <f t="shared" si="12"/>
        <v>144967.87232000002</v>
      </c>
      <c r="AG827" s="141"/>
      <c r="AH827" s="141"/>
    </row>
    <row r="828" spans="1:34" s="78" customFormat="1" ht="13.15">
      <c r="A828" s="8" t="s">
        <v>68</v>
      </c>
      <c r="B828" s="94" t="str">
        <f>VLOOKUP(A828,'CENTRO DE COSTOS'!A:D,4,FALSE)</f>
        <v>WILLIAM ASDRUBAL ROZO ROZO</v>
      </c>
      <c r="C828" s="94" t="str">
        <f>VLOOKUP(A828,'CENTRO DE COSTOS'!A:D,2,FALSE)</f>
        <v>0004-0004</v>
      </c>
      <c r="D828" s="8">
        <v>11001</v>
      </c>
      <c r="E828" s="8">
        <v>2708787</v>
      </c>
      <c r="F828" s="8">
        <v>51546</v>
      </c>
      <c r="G828" s="94" t="s">
        <v>1977</v>
      </c>
      <c r="H828" s="8" t="s">
        <v>417</v>
      </c>
      <c r="I828" s="8" t="s">
        <v>68</v>
      </c>
      <c r="J828" s="8" t="s">
        <v>4807</v>
      </c>
      <c r="K828" s="8" t="s">
        <v>160</v>
      </c>
      <c r="L828" s="8" t="s">
        <v>4808</v>
      </c>
      <c r="M828" s="183">
        <v>45908.490972222222</v>
      </c>
      <c r="N828" s="183">
        <v>45909.477083333331</v>
      </c>
      <c r="O828" s="94" t="s">
        <v>1324</v>
      </c>
      <c r="P828" s="8" t="s">
        <v>1333</v>
      </c>
      <c r="Q828" s="8" t="s">
        <v>1512</v>
      </c>
      <c r="R828" s="8" t="s">
        <v>1512</v>
      </c>
      <c r="S828" s="94"/>
      <c r="T828" s="90"/>
      <c r="U828" s="8" t="s">
        <v>1328</v>
      </c>
      <c r="V828" s="8" t="s">
        <v>4809</v>
      </c>
      <c r="W828" s="8" t="s">
        <v>165</v>
      </c>
      <c r="X828" s="8" t="s">
        <v>4810</v>
      </c>
      <c r="Y828" s="8" t="s">
        <v>25</v>
      </c>
      <c r="Z828" s="8" t="s">
        <v>177</v>
      </c>
      <c r="AA828" s="8" t="s">
        <v>1877</v>
      </c>
      <c r="AB828" s="8">
        <v>1</v>
      </c>
      <c r="AC828" s="8">
        <v>0</v>
      </c>
      <c r="AD828" s="86">
        <f>IF(W828="SOPORTE_TELEFÓNICO",'BASE LIQUIDACION REDEBAN 2025'!$B$19,IF(W828="ENVÍO",'BASE LIQUIDACION REDEBAN 2025'!$C$2,IF(Y828="TIPO I",'BASE LIQUIDACION REDEBAN 2025'!$C$2,IF(Y828="TIPO II",'BASE LIQUIDACION REDEBAN 2025'!$C$3,IF(Y828="TIPO III",'BASE LIQUIDACION REDEBAN 2025'!$C$4,IF(Y828="TIPO IV",'BASE LIQUIDACION REDEBAN 2025'!$C$5,IF(Z828="AEREO",'BASE LIQUIDACION REDEBAN 2025'!$B$6,'BASE LIQUIDACION REDEBAN 2025'!$C$5)))))))</f>
        <v>65960.072302</v>
      </c>
      <c r="AE828" s="86">
        <f>IF(OR(W828="SOPORTE_TELEFÓNICO",W828="ENVÍO"),0,IF(Y828="TIPO I",'BASE LIQUIDACION REDEBAN 2025'!$B$10,IF(Y828="TIPO II",'BASE LIQUIDACION REDEBAN 2025'!$B$11,IF(Y828="TIPO III",'BASE LIQUIDACION REDEBAN 2025'!$B$12,'BASE LIQUIDACION REDEBAN 2025'!$B$13))))</f>
        <v>75096.394270399993</v>
      </c>
      <c r="AF828" s="86">
        <f t="shared" si="12"/>
        <v>65960.072302</v>
      </c>
      <c r="AG828" s="141"/>
      <c r="AH828" s="141"/>
    </row>
    <row r="829" spans="1:34" s="78" customFormat="1" ht="13.15">
      <c r="A829" s="8" t="s">
        <v>100</v>
      </c>
      <c r="B829" s="94" t="str">
        <f>VLOOKUP(A829,'CENTRO DE COSTOS'!A:D,4,FALSE)</f>
        <v>KEVIN ALEXIS CORZO BUSTOS</v>
      </c>
      <c r="C829" s="94" t="str">
        <f>VLOOKUP(A829,'CENTRO DE COSTOS'!A:D,2,FALSE)</f>
        <v>0004-0007</v>
      </c>
      <c r="D829" s="8">
        <v>50124</v>
      </c>
      <c r="E829" s="8">
        <v>2708736</v>
      </c>
      <c r="F829" s="8">
        <v>79356</v>
      </c>
      <c r="G829" s="94" t="s">
        <v>1977</v>
      </c>
      <c r="H829" s="8" t="s">
        <v>216</v>
      </c>
      <c r="I829" s="8" t="s">
        <v>4811</v>
      </c>
      <c r="J829" s="8" t="s">
        <v>4812</v>
      </c>
      <c r="K829" s="8" t="s">
        <v>160</v>
      </c>
      <c r="L829" s="8" t="s">
        <v>4813</v>
      </c>
      <c r="M829" s="183">
        <v>45908.484027777777</v>
      </c>
      <c r="N829" s="183">
        <v>45909.56527777778</v>
      </c>
      <c r="O829" s="94" t="s">
        <v>1324</v>
      </c>
      <c r="P829" s="8" t="s">
        <v>1333</v>
      </c>
      <c r="Q829" s="8" t="s">
        <v>1368</v>
      </c>
      <c r="R829" s="8" t="s">
        <v>1369</v>
      </c>
      <c r="S829" s="94"/>
      <c r="T829" s="90"/>
      <c r="U829" s="8" t="s">
        <v>1328</v>
      </c>
      <c r="V829" s="8" t="s">
        <v>4814</v>
      </c>
      <c r="W829" s="8" t="s">
        <v>165</v>
      </c>
      <c r="X829" s="8" t="s">
        <v>4815</v>
      </c>
      <c r="Y829" s="8" t="s">
        <v>30</v>
      </c>
      <c r="Z829" s="8" t="s">
        <v>177</v>
      </c>
      <c r="AA829" s="8" t="s">
        <v>1538</v>
      </c>
      <c r="AB829" s="8">
        <v>1</v>
      </c>
      <c r="AC829" s="8">
        <v>0</v>
      </c>
      <c r="AD829" s="86">
        <f>IF(W829="SOPORTE_TELEFÓNICO",'BASE LIQUIDACION REDEBAN 2025'!$B$19,IF(W829="ENVÍO",'BASE LIQUIDACION REDEBAN 2025'!$C$2,IF(Y829="TIPO I",'BASE LIQUIDACION REDEBAN 2025'!$C$2,IF(Y829="TIPO II",'BASE LIQUIDACION REDEBAN 2025'!$C$3,IF(Y829="TIPO III",'BASE LIQUIDACION REDEBAN 2025'!$C$4,IF(Y829="TIPO IV",'BASE LIQUIDACION REDEBAN 2025'!$C$5,IF(Z829="AEREO",'BASE LIQUIDACION REDEBAN 2025'!$B$6,'BASE LIQUIDACION REDEBAN 2025'!$C$5)))))))</f>
        <v>275728.78077800001</v>
      </c>
      <c r="AE829" s="86">
        <f>IF(OR(W829="SOPORTE_TELEFÓNICO",W829="ENVÍO"),0,IF(Y829="TIPO I",'BASE LIQUIDACION REDEBAN 2025'!$B$10,IF(Y829="TIPO II",'BASE LIQUIDACION REDEBAN 2025'!$B$11,IF(Y829="TIPO III",'BASE LIQUIDACION REDEBAN 2025'!$B$12,'BASE LIQUIDACION REDEBAN 2025'!$B$13))))</f>
        <v>196536.5258152</v>
      </c>
      <c r="AF829" s="86">
        <f t="shared" si="12"/>
        <v>275728.78077800001</v>
      </c>
      <c r="AG829" s="141"/>
      <c r="AH829" s="141"/>
    </row>
    <row r="830" spans="1:34" s="78" customFormat="1" ht="13.15">
      <c r="A830" s="8" t="s">
        <v>92</v>
      </c>
      <c r="B830" s="94" t="str">
        <f>VLOOKUP(A830,'CENTRO DE COSTOS'!A:D,4,FALSE)</f>
        <v>KEVIN ALEXIS CORZO BUSTOS</v>
      </c>
      <c r="C830" s="94" t="str">
        <f>VLOOKUP(A830,'CENTRO DE COSTOS'!A:D,2,FALSE)</f>
        <v>0004-0007</v>
      </c>
      <c r="D830" s="8">
        <v>18150</v>
      </c>
      <c r="E830" s="8">
        <v>2708443</v>
      </c>
      <c r="F830" s="8">
        <v>76189</v>
      </c>
      <c r="G830" s="94" t="s">
        <v>1977</v>
      </c>
      <c r="H830" s="8" t="s">
        <v>208</v>
      </c>
      <c r="I830" s="8" t="s">
        <v>2406</v>
      </c>
      <c r="J830" s="8" t="s">
        <v>4816</v>
      </c>
      <c r="K830" s="8" t="s">
        <v>160</v>
      </c>
      <c r="L830" s="8" t="s">
        <v>4817</v>
      </c>
      <c r="M830" s="183">
        <v>45908.465277777781</v>
      </c>
      <c r="N830" s="183">
        <v>45910.429861111108</v>
      </c>
      <c r="O830" s="94" t="s">
        <v>1324</v>
      </c>
      <c r="P830" s="8" t="s">
        <v>1333</v>
      </c>
      <c r="Q830" s="8" t="s">
        <v>1517</v>
      </c>
      <c r="R830" s="8" t="s">
        <v>1341</v>
      </c>
      <c r="S830" s="94"/>
      <c r="T830" s="90"/>
      <c r="U830" s="8" t="s">
        <v>1328</v>
      </c>
      <c r="V830" s="8" t="s">
        <v>4818</v>
      </c>
      <c r="W830" s="8" t="s">
        <v>165</v>
      </c>
      <c r="X830" s="8" t="s">
        <v>4819</v>
      </c>
      <c r="Y830" s="8" t="s">
        <v>167</v>
      </c>
      <c r="Z830" s="8" t="s">
        <v>177</v>
      </c>
      <c r="AA830" s="8" t="s">
        <v>214</v>
      </c>
      <c r="AB830" s="8">
        <v>1</v>
      </c>
      <c r="AC830" s="8">
        <v>0</v>
      </c>
      <c r="AD830" s="86">
        <f>IF(W830="SOPORTE_TELEFÓNICO",'BASE LIQUIDACION REDEBAN 2025'!$B$19,IF(W830="ENVÍO",'BASE LIQUIDACION REDEBAN 2025'!$C$2,IF(Y830="TIPO I",'BASE LIQUIDACION REDEBAN 2025'!$C$2,IF(Y830="TIPO II",'BASE LIQUIDACION REDEBAN 2025'!$C$3,IF(Y830="TIPO III",'BASE LIQUIDACION REDEBAN 2025'!$C$4,IF(Y830="TIPO IV",'BASE LIQUIDACION REDEBAN 2025'!$C$5,IF(Z830="AEREO",'BASE LIQUIDACION REDEBAN 2025'!$B$6,'BASE LIQUIDACION REDEBAN 2025'!$C$5)))))))</f>
        <v>479588.87655000004</v>
      </c>
      <c r="AE830" s="86">
        <f>IF(OR(W830="SOPORTE_TELEFÓNICO",W830="ENVÍO"),0,IF(Y830="TIPO I",'BASE LIQUIDACION REDEBAN 2025'!$B$10,IF(Y830="TIPO II",'BASE LIQUIDACION REDEBAN 2025'!$B$11,IF(Y830="TIPO III",'BASE LIQUIDACION REDEBAN 2025'!$B$12,'BASE LIQUIDACION REDEBAN 2025'!$B$13))))</f>
        <v>196536.5258152</v>
      </c>
      <c r="AF830" s="86">
        <f t="shared" si="12"/>
        <v>479588.87655000004</v>
      </c>
      <c r="AG830" s="141"/>
      <c r="AH830" s="141"/>
    </row>
    <row r="831" spans="1:34" s="78" customFormat="1" ht="13.15">
      <c r="A831" s="8" t="s">
        <v>99</v>
      </c>
      <c r="B831" s="94" t="str">
        <f>VLOOKUP(A831,'CENTRO DE COSTOS'!A:D,4,FALSE)</f>
        <v>JOSE MAURICIO HERNANDEZ ROJAS</v>
      </c>
      <c r="C831" s="94" t="str">
        <f>VLOOKUP(A831,'CENTRO DE COSTOS'!A:D,2,FALSE)</f>
        <v>0004-0001</v>
      </c>
      <c r="D831" s="8">
        <v>20001</v>
      </c>
      <c r="E831" s="8">
        <v>2708352</v>
      </c>
      <c r="F831" s="8">
        <v>43270</v>
      </c>
      <c r="G831" s="94" t="s">
        <v>1977</v>
      </c>
      <c r="H831" s="8" t="s">
        <v>596</v>
      </c>
      <c r="I831" s="8" t="s">
        <v>99</v>
      </c>
      <c r="J831" s="8" t="s">
        <v>4820</v>
      </c>
      <c r="K831" s="8" t="s">
        <v>160</v>
      </c>
      <c r="L831" s="8" t="s">
        <v>4821</v>
      </c>
      <c r="M831" s="183">
        <v>45908.464583333327</v>
      </c>
      <c r="N831" s="183">
        <v>45908.655555555553</v>
      </c>
      <c r="O831" s="94" t="s">
        <v>1324</v>
      </c>
      <c r="P831" s="8" t="s">
        <v>1333</v>
      </c>
      <c r="Q831" s="8" t="s">
        <v>1351</v>
      </c>
      <c r="R831" s="8" t="s">
        <v>1352</v>
      </c>
      <c r="S831" s="94"/>
      <c r="T831" s="90"/>
      <c r="U831" s="8" t="s">
        <v>1328</v>
      </c>
      <c r="V831" s="8" t="s">
        <v>4822</v>
      </c>
      <c r="W831" s="8" t="s">
        <v>165</v>
      </c>
      <c r="X831" s="8" t="s">
        <v>4823</v>
      </c>
      <c r="Y831" s="8" t="s">
        <v>25</v>
      </c>
      <c r="Z831" s="8" t="s">
        <v>177</v>
      </c>
      <c r="AA831" s="8" t="s">
        <v>600</v>
      </c>
      <c r="AB831" s="8">
        <v>1</v>
      </c>
      <c r="AC831" s="8">
        <v>0</v>
      </c>
      <c r="AD831" s="86">
        <f>IF(W831="SOPORTE_TELEFÓNICO",'BASE LIQUIDACION REDEBAN 2025'!$B$19,IF(W831="ENVÍO",'BASE LIQUIDACION REDEBAN 2025'!$C$2,IF(Y831="TIPO I",'BASE LIQUIDACION REDEBAN 2025'!$C$2,IF(Y831="TIPO II",'BASE LIQUIDACION REDEBAN 2025'!$C$3,IF(Y831="TIPO III",'BASE LIQUIDACION REDEBAN 2025'!$C$4,IF(Y831="TIPO IV",'BASE LIQUIDACION REDEBAN 2025'!$C$5,IF(Z831="AEREO",'BASE LIQUIDACION REDEBAN 2025'!$B$6,'BASE LIQUIDACION REDEBAN 2025'!$C$5)))))))</f>
        <v>65960.072302</v>
      </c>
      <c r="AE831" s="86">
        <f>IF(OR(W831="SOPORTE_TELEFÓNICO",W831="ENVÍO"),0,IF(Y831="TIPO I",'BASE LIQUIDACION REDEBAN 2025'!$B$10,IF(Y831="TIPO II",'BASE LIQUIDACION REDEBAN 2025'!$B$11,IF(Y831="TIPO III",'BASE LIQUIDACION REDEBAN 2025'!$B$12,'BASE LIQUIDACION REDEBAN 2025'!$B$13))))</f>
        <v>75096.394270399993</v>
      </c>
      <c r="AF831" s="86">
        <f t="shared" si="12"/>
        <v>65960.072302</v>
      </c>
      <c r="AG831" s="141"/>
      <c r="AH831" s="141"/>
    </row>
    <row r="832" spans="1:34" s="78" customFormat="1" ht="13.15">
      <c r="A832" s="8" t="s">
        <v>87</v>
      </c>
      <c r="B832" s="94" t="str">
        <f>VLOOKUP(A832,'CENTRO DE COSTOS'!A:D,4,FALSE)</f>
        <v>DIEGO FERNANDO HENAO CARDONA</v>
      </c>
      <c r="C832" s="94" t="str">
        <f>VLOOKUP(A832,'CENTRO DE COSTOS'!A:D,2,FALSE)</f>
        <v>0004-0002</v>
      </c>
      <c r="D832" s="8">
        <v>17001</v>
      </c>
      <c r="E832" s="8">
        <v>2708306</v>
      </c>
      <c r="F832" s="8">
        <v>71882</v>
      </c>
      <c r="G832" s="94" t="s">
        <v>1977</v>
      </c>
      <c r="H832" s="8" t="s">
        <v>269</v>
      </c>
      <c r="I832" s="8" t="s">
        <v>87</v>
      </c>
      <c r="J832" s="8" t="s">
        <v>3747</v>
      </c>
      <c r="K832" s="8" t="s">
        <v>160</v>
      </c>
      <c r="L832" s="8" t="s">
        <v>4824</v>
      </c>
      <c r="M832" s="183">
        <v>45908.459027777782</v>
      </c>
      <c r="N832" s="183">
        <v>45908.652777777781</v>
      </c>
      <c r="O832" s="94" t="s">
        <v>1324</v>
      </c>
      <c r="P832" s="8" t="s">
        <v>1325</v>
      </c>
      <c r="Q832" s="8" t="s">
        <v>4825</v>
      </c>
      <c r="R832" s="8" t="s">
        <v>4826</v>
      </c>
      <c r="S832" s="94"/>
      <c r="T832" s="90"/>
      <c r="U832" s="8" t="s">
        <v>1328</v>
      </c>
      <c r="V832" s="8" t="s">
        <v>4827</v>
      </c>
      <c r="W832" s="8" t="s">
        <v>165</v>
      </c>
      <c r="X832" s="8" t="s">
        <v>3750</v>
      </c>
      <c r="Y832" s="8" t="s">
        <v>25</v>
      </c>
      <c r="Z832" s="8" t="s">
        <v>177</v>
      </c>
      <c r="AA832" s="8" t="s">
        <v>287</v>
      </c>
      <c r="AB832" s="8">
        <v>1</v>
      </c>
      <c r="AC832" s="8">
        <v>0</v>
      </c>
      <c r="AD832" s="86">
        <f>IF(W832="SOPORTE_TELEFÓNICO",'BASE LIQUIDACION REDEBAN 2025'!$B$19,IF(W832="ENVÍO",'BASE LIQUIDACION REDEBAN 2025'!$C$2,IF(Y832="TIPO I",'BASE LIQUIDACION REDEBAN 2025'!$C$2,IF(Y832="TIPO II",'BASE LIQUIDACION REDEBAN 2025'!$C$3,IF(Y832="TIPO III",'BASE LIQUIDACION REDEBAN 2025'!$C$4,IF(Y832="TIPO IV",'BASE LIQUIDACION REDEBAN 2025'!$C$5,IF(Z832="AEREO",'BASE LIQUIDACION REDEBAN 2025'!$B$6,'BASE LIQUIDACION REDEBAN 2025'!$C$5)))))))</f>
        <v>65960.072302</v>
      </c>
      <c r="AE832" s="86">
        <f>IF(OR(W832="SOPORTE_TELEFÓNICO",W832="ENVÍO"),0,IF(Y832="TIPO I",'BASE LIQUIDACION REDEBAN 2025'!$B$10,IF(Y832="TIPO II",'BASE LIQUIDACION REDEBAN 2025'!$B$11,IF(Y832="TIPO III",'BASE LIQUIDACION REDEBAN 2025'!$B$12,'BASE LIQUIDACION REDEBAN 2025'!$B$13))))</f>
        <v>75096.394270399993</v>
      </c>
      <c r="AF832" s="86">
        <f t="shared" si="12"/>
        <v>65960.072302</v>
      </c>
      <c r="AG832" s="141"/>
      <c r="AH832" s="141"/>
    </row>
    <row r="833" spans="1:34" s="78" customFormat="1" ht="13.15">
      <c r="A833" s="8" t="s">
        <v>76</v>
      </c>
      <c r="B833" s="94" t="str">
        <f>VLOOKUP(A833,'CENTRO DE COSTOS'!A:D,4,FALSE)</f>
        <v>DIEGO FERNANDO HENAO CARDONA</v>
      </c>
      <c r="C833" s="94" t="str">
        <f>VLOOKUP(A833,'CENTRO DE COSTOS'!A:D,2,FALSE)</f>
        <v>0004-0003</v>
      </c>
      <c r="D833" s="8">
        <v>76364</v>
      </c>
      <c r="E833" s="8">
        <v>2708239</v>
      </c>
      <c r="F833" s="8">
        <v>45281</v>
      </c>
      <c r="G833" s="94" t="s">
        <v>1977</v>
      </c>
      <c r="H833" s="8" t="s">
        <v>232</v>
      </c>
      <c r="I833" s="8" t="s">
        <v>767</v>
      </c>
      <c r="J833" s="8" t="s">
        <v>4828</v>
      </c>
      <c r="K833" s="8" t="s">
        <v>160</v>
      </c>
      <c r="L833" s="8" t="s">
        <v>4829</v>
      </c>
      <c r="M833" s="183">
        <v>45908.457638888889</v>
      </c>
      <c r="N833" s="183">
        <v>45909.55</v>
      </c>
      <c r="O833" s="94" t="s">
        <v>1324</v>
      </c>
      <c r="P833" s="8" t="s">
        <v>1325</v>
      </c>
      <c r="Q833" s="8" t="s">
        <v>1684</v>
      </c>
      <c r="R833" s="8" t="s">
        <v>1684</v>
      </c>
      <c r="S833" s="94"/>
      <c r="T833" s="90"/>
      <c r="U833" s="8" t="s">
        <v>1328</v>
      </c>
      <c r="V833" s="8" t="s">
        <v>4830</v>
      </c>
      <c r="W833" s="8" t="s">
        <v>165</v>
      </c>
      <c r="X833" s="8" t="s">
        <v>4831</v>
      </c>
      <c r="Y833" s="8" t="s">
        <v>28</v>
      </c>
      <c r="Z833" s="8" t="s">
        <v>177</v>
      </c>
      <c r="AA833" s="8" t="s">
        <v>1200</v>
      </c>
      <c r="AB833" s="8">
        <v>1</v>
      </c>
      <c r="AC833" s="8">
        <v>0</v>
      </c>
      <c r="AD833" s="86">
        <f>IF(W833="SOPORTE_TELEFÓNICO",'BASE LIQUIDACION REDEBAN 2025'!$B$19,IF(W833="ENVÍO",'BASE LIQUIDACION REDEBAN 2025'!$C$2,IF(Y833="TIPO I",'BASE LIQUIDACION REDEBAN 2025'!$C$2,IF(Y833="TIPO II",'BASE LIQUIDACION REDEBAN 2025'!$C$3,IF(Y833="TIPO III",'BASE LIQUIDACION REDEBAN 2025'!$C$4,IF(Y833="TIPO IV",'BASE LIQUIDACION REDEBAN 2025'!$C$5,IF(Z833="AEREO",'BASE LIQUIDACION REDEBAN 2025'!$B$6,'BASE LIQUIDACION REDEBAN 2025'!$C$5)))))))</f>
        <v>144967.87232000002</v>
      </c>
      <c r="AE833" s="86">
        <f>IF(OR(W833="SOPORTE_TELEFÓNICO",W833="ENVÍO"),0,IF(Y833="TIPO I",'BASE LIQUIDACION REDEBAN 2025'!$B$10,IF(Y833="TIPO II",'BASE LIQUIDACION REDEBAN 2025'!$B$11,IF(Y833="TIPO III",'BASE LIQUIDACION REDEBAN 2025'!$B$12,'BASE LIQUIDACION REDEBAN 2025'!$B$13))))</f>
        <v>140395.6348884</v>
      </c>
      <c r="AF833" s="86">
        <f t="shared" si="12"/>
        <v>144967.87232000002</v>
      </c>
      <c r="AG833" s="141"/>
      <c r="AH833" s="141"/>
    </row>
    <row r="834" spans="1:34" s="78" customFormat="1" ht="13.15">
      <c r="A834" s="8" t="s">
        <v>90</v>
      </c>
      <c r="B834" s="94" t="str">
        <f>VLOOKUP(A834,'CENTRO DE COSTOS'!A:D,4,FALSE)</f>
        <v>JUAN SEBASTIÁN RÍOS CASTRILLÓN</v>
      </c>
      <c r="C834" s="94" t="str">
        <f>VLOOKUP(A834,'CENTRO DE COSTOS'!A:D,2,FALSE)</f>
        <v>0004-0005</v>
      </c>
      <c r="D834" s="8">
        <v>5234</v>
      </c>
      <c r="E834" s="8">
        <v>2708175</v>
      </c>
      <c r="F834" s="8">
        <v>25713</v>
      </c>
      <c r="G834" s="94" t="s">
        <v>1977</v>
      </c>
      <c r="H834" s="8" t="s">
        <v>249</v>
      </c>
      <c r="I834" s="8" t="s">
        <v>4832</v>
      </c>
      <c r="J834" s="8" t="s">
        <v>4833</v>
      </c>
      <c r="K834" s="8" t="s">
        <v>160</v>
      </c>
      <c r="L834" s="8" t="s">
        <v>4834</v>
      </c>
      <c r="M834" s="183">
        <v>45908.45416666667</v>
      </c>
      <c r="N834" s="183">
        <v>45909.676388888889</v>
      </c>
      <c r="O834" s="94" t="s">
        <v>1324</v>
      </c>
      <c r="P834" s="8" t="s">
        <v>1333</v>
      </c>
      <c r="Q834" s="8" t="s">
        <v>1334</v>
      </c>
      <c r="R834" s="8" t="s">
        <v>1341</v>
      </c>
      <c r="S834" s="94"/>
      <c r="T834" s="90"/>
      <c r="U834" s="8" t="s">
        <v>1328</v>
      </c>
      <c r="V834" s="8" t="s">
        <v>4835</v>
      </c>
      <c r="W834" s="8" t="s">
        <v>165</v>
      </c>
      <c r="X834" s="8" t="s">
        <v>4836</v>
      </c>
      <c r="Y834" s="8" t="s">
        <v>32</v>
      </c>
      <c r="Z834" s="8" t="s">
        <v>177</v>
      </c>
      <c r="AA834" s="8" t="s">
        <v>1760</v>
      </c>
      <c r="AB834" s="8">
        <v>1</v>
      </c>
      <c r="AC834" s="8">
        <v>0</v>
      </c>
      <c r="AD834" s="86">
        <f>IF(W834="SOPORTE_TELEFÓNICO",'BASE LIQUIDACION REDEBAN 2025'!$B$19,IF(W834="ENVÍO",'BASE LIQUIDACION REDEBAN 2025'!$C$2,IF(Y834="TIPO I",'BASE LIQUIDACION REDEBAN 2025'!$C$2,IF(Y834="TIPO II",'BASE LIQUIDACION REDEBAN 2025'!$C$3,IF(Y834="TIPO III",'BASE LIQUIDACION REDEBAN 2025'!$C$4,IF(Y834="TIPO IV",'BASE LIQUIDACION REDEBAN 2025'!$C$5,IF(Z834="AEREO",'BASE LIQUIDACION REDEBAN 2025'!$B$6,'BASE LIQUIDACION REDEBAN 2025'!$C$5)))))))</f>
        <v>479588.87655000004</v>
      </c>
      <c r="AE834" s="86">
        <f>IF(OR(W834="SOPORTE_TELEFÓNICO",W834="ENVÍO"),0,IF(Y834="TIPO I",'BASE LIQUIDACION REDEBAN 2025'!$B$10,IF(Y834="TIPO II",'BASE LIQUIDACION REDEBAN 2025'!$B$11,IF(Y834="TIPO III",'BASE LIQUIDACION REDEBAN 2025'!$B$12,'BASE LIQUIDACION REDEBAN 2025'!$B$13))))</f>
        <v>196536.5258152</v>
      </c>
      <c r="AF834" s="86">
        <f t="shared" si="12"/>
        <v>479588.87655000004</v>
      </c>
      <c r="AG834" s="141"/>
      <c r="AH834" s="141"/>
    </row>
    <row r="835" spans="1:34" s="78" customFormat="1" ht="13.15">
      <c r="A835" s="8" t="s">
        <v>60</v>
      </c>
      <c r="B835" s="94" t="str">
        <f>VLOOKUP(A835,'CENTRO DE COSTOS'!A:D,4,FALSE)</f>
        <v>JUAN SEBASTIÁN RÍOS CASTRILLÓN</v>
      </c>
      <c r="C835" s="94" t="str">
        <f>VLOOKUP(A835,'CENTRO DE COSTOS'!A:D,2,FALSE)</f>
        <v>0004-0005</v>
      </c>
      <c r="D835" s="8">
        <v>5490</v>
      </c>
      <c r="E835" s="8">
        <v>2708163</v>
      </c>
      <c r="F835" s="8">
        <v>70721</v>
      </c>
      <c r="G835" s="94" t="s">
        <v>1977</v>
      </c>
      <c r="H835" s="8" t="s">
        <v>249</v>
      </c>
      <c r="I835" s="8" t="s">
        <v>3361</v>
      </c>
      <c r="J835" s="8" t="s">
        <v>4837</v>
      </c>
      <c r="K835" s="8" t="s">
        <v>160</v>
      </c>
      <c r="L835" s="8" t="s">
        <v>4838</v>
      </c>
      <c r="M835" s="183">
        <v>45908.452777777777</v>
      </c>
      <c r="N835" s="183">
        <v>45908.638194444437</v>
      </c>
      <c r="O835" s="94" t="s">
        <v>1324</v>
      </c>
      <c r="P835" s="8" t="s">
        <v>1333</v>
      </c>
      <c r="Q835" s="8" t="s">
        <v>1375</v>
      </c>
      <c r="R835" s="8" t="s">
        <v>1444</v>
      </c>
      <c r="S835" s="94"/>
      <c r="T835" s="90"/>
      <c r="U835" s="8" t="s">
        <v>1328</v>
      </c>
      <c r="V835" s="8" t="s">
        <v>4839</v>
      </c>
      <c r="W835" s="8" t="s">
        <v>165</v>
      </c>
      <c r="X835" s="8" t="s">
        <v>4840</v>
      </c>
      <c r="Y835" s="8" t="s">
        <v>28</v>
      </c>
      <c r="Z835" s="8" t="s">
        <v>177</v>
      </c>
      <c r="AA835" s="8" t="s">
        <v>261</v>
      </c>
      <c r="AB835" s="8">
        <v>1</v>
      </c>
      <c r="AC835" s="8">
        <v>0</v>
      </c>
      <c r="AD835" s="86">
        <f>IF(W835="SOPORTE_TELEFÓNICO",'BASE LIQUIDACION REDEBAN 2025'!$B$19,IF(W835="ENVÍO",'BASE LIQUIDACION REDEBAN 2025'!$C$2,IF(Y835="TIPO I",'BASE LIQUIDACION REDEBAN 2025'!$C$2,IF(Y835="TIPO II",'BASE LIQUIDACION REDEBAN 2025'!$C$3,IF(Y835="TIPO III",'BASE LIQUIDACION REDEBAN 2025'!$C$4,IF(Y835="TIPO IV",'BASE LIQUIDACION REDEBAN 2025'!$C$5,IF(Z835="AEREO",'BASE LIQUIDACION REDEBAN 2025'!$B$6,'BASE LIQUIDACION REDEBAN 2025'!$C$5)))))))</f>
        <v>144967.87232000002</v>
      </c>
      <c r="AE835" s="86">
        <f>IF(OR(W835="SOPORTE_TELEFÓNICO",W835="ENVÍO"),0,IF(Y835="TIPO I",'BASE LIQUIDACION REDEBAN 2025'!$B$10,IF(Y835="TIPO II",'BASE LIQUIDACION REDEBAN 2025'!$B$11,IF(Y835="TIPO III",'BASE LIQUIDACION REDEBAN 2025'!$B$12,'BASE LIQUIDACION REDEBAN 2025'!$B$13))))</f>
        <v>140395.6348884</v>
      </c>
      <c r="AF835" s="86">
        <f t="shared" ref="AF835:AF898" si="13">IF(OR(W835="SOPORTE_TELEFÓNICO",W835="ENVÍO"),AD835,(AD835*AB835+AE835*AC835))</f>
        <v>144967.87232000002</v>
      </c>
      <c r="AG835" s="141"/>
      <c r="AH835" s="141"/>
    </row>
    <row r="836" spans="1:34" s="78" customFormat="1" ht="13.15">
      <c r="A836" s="8" t="s">
        <v>90</v>
      </c>
      <c r="B836" s="94" t="str">
        <f>VLOOKUP(A836,'CENTRO DE COSTOS'!A:D,4,FALSE)</f>
        <v>JUAN SEBASTIÁN RÍOS CASTRILLÓN</v>
      </c>
      <c r="C836" s="94" t="str">
        <f>VLOOKUP(A836,'CENTRO DE COSTOS'!A:D,2,FALSE)</f>
        <v>0004-0005</v>
      </c>
      <c r="D836" s="8">
        <v>5360</v>
      </c>
      <c r="E836" s="8">
        <v>2707675</v>
      </c>
      <c r="F836" s="8">
        <v>13988</v>
      </c>
      <c r="G836" s="94" t="s">
        <v>1977</v>
      </c>
      <c r="H836" s="8" t="s">
        <v>249</v>
      </c>
      <c r="I836" s="8" t="s">
        <v>354</v>
      </c>
      <c r="J836" s="8" t="s">
        <v>4841</v>
      </c>
      <c r="K836" s="8" t="s">
        <v>160</v>
      </c>
      <c r="L836" s="8" t="s">
        <v>4842</v>
      </c>
      <c r="M836" s="183">
        <v>45908.435416666667</v>
      </c>
      <c r="N836" s="183">
        <v>45908.565972222219</v>
      </c>
      <c r="O836" s="94" t="s">
        <v>1324</v>
      </c>
      <c r="P836" s="8" t="s">
        <v>1333</v>
      </c>
      <c r="Q836" s="8" t="s">
        <v>1375</v>
      </c>
      <c r="R836" s="8" t="s">
        <v>1393</v>
      </c>
      <c r="S836" s="94"/>
      <c r="T836" s="90"/>
      <c r="U836" s="8" t="s">
        <v>1328</v>
      </c>
      <c r="V836" s="8" t="s">
        <v>4843</v>
      </c>
      <c r="W836" s="8" t="s">
        <v>165</v>
      </c>
      <c r="X836" s="8" t="s">
        <v>4844</v>
      </c>
      <c r="Y836" s="8" t="s">
        <v>25</v>
      </c>
      <c r="Z836" s="8" t="s">
        <v>177</v>
      </c>
      <c r="AA836" s="8" t="s">
        <v>1783</v>
      </c>
      <c r="AB836" s="8">
        <v>1</v>
      </c>
      <c r="AC836" s="8">
        <v>0</v>
      </c>
      <c r="AD836" s="86">
        <f>IF(W836="SOPORTE_TELEFÓNICO",'BASE LIQUIDACION REDEBAN 2025'!$B$19,IF(W836="ENVÍO",'BASE LIQUIDACION REDEBAN 2025'!$C$2,IF(Y836="TIPO I",'BASE LIQUIDACION REDEBAN 2025'!$C$2,IF(Y836="TIPO II",'BASE LIQUIDACION REDEBAN 2025'!$C$3,IF(Y836="TIPO III",'BASE LIQUIDACION REDEBAN 2025'!$C$4,IF(Y836="TIPO IV",'BASE LIQUIDACION REDEBAN 2025'!$C$5,IF(Z836="AEREO",'BASE LIQUIDACION REDEBAN 2025'!$B$6,'BASE LIQUIDACION REDEBAN 2025'!$C$5)))))))</f>
        <v>65960.072302</v>
      </c>
      <c r="AE836" s="86">
        <f>IF(OR(W836="SOPORTE_TELEFÓNICO",W836="ENVÍO"),0,IF(Y836="TIPO I",'BASE LIQUIDACION REDEBAN 2025'!$B$10,IF(Y836="TIPO II",'BASE LIQUIDACION REDEBAN 2025'!$B$11,IF(Y836="TIPO III",'BASE LIQUIDACION REDEBAN 2025'!$B$12,'BASE LIQUIDACION REDEBAN 2025'!$B$13))))</f>
        <v>75096.394270399993</v>
      </c>
      <c r="AF836" s="86">
        <f t="shared" si="13"/>
        <v>65960.072302</v>
      </c>
      <c r="AG836" s="141"/>
      <c r="AH836" s="141"/>
    </row>
    <row r="837" spans="1:34" s="78" customFormat="1" ht="13.15">
      <c r="A837" s="8" t="s">
        <v>64</v>
      </c>
      <c r="B837" s="94" t="str">
        <f>VLOOKUP(A837,'CENTRO DE COSTOS'!A:D,4,FALSE)</f>
        <v>JOSE MAURICIO HERNANDEZ ROJAS</v>
      </c>
      <c r="C837" s="94" t="str">
        <f>VLOOKUP(A837,'CENTRO DE COSTOS'!A:D,2,FALSE)</f>
        <v>0004-0001</v>
      </c>
      <c r="D837" s="8">
        <v>8001</v>
      </c>
      <c r="E837" s="8">
        <v>2707827</v>
      </c>
      <c r="F837" s="8">
        <v>51068</v>
      </c>
      <c r="G837" s="94" t="s">
        <v>1977</v>
      </c>
      <c r="H837" s="8" t="s">
        <v>1045</v>
      </c>
      <c r="I837" s="8" t="s">
        <v>64</v>
      </c>
      <c r="J837" s="8" t="s">
        <v>1820</v>
      </c>
      <c r="K837" s="8" t="s">
        <v>160</v>
      </c>
      <c r="L837" s="8" t="s">
        <v>4845</v>
      </c>
      <c r="M837" s="183">
        <v>45908.431944444441</v>
      </c>
      <c r="N837" s="183">
        <v>45908.729861111111</v>
      </c>
      <c r="O837" s="94" t="s">
        <v>1324</v>
      </c>
      <c r="P837" s="8" t="s">
        <v>1333</v>
      </c>
      <c r="Q837" s="8" t="s">
        <v>1334</v>
      </c>
      <c r="R837" s="8" t="s">
        <v>1335</v>
      </c>
      <c r="S837" s="94"/>
      <c r="T837" s="90"/>
      <c r="U837" s="8" t="s">
        <v>1328</v>
      </c>
      <c r="V837" s="8" t="s">
        <v>4846</v>
      </c>
      <c r="W837" s="8" t="s">
        <v>165</v>
      </c>
      <c r="X837" s="8" t="s">
        <v>4847</v>
      </c>
      <c r="Y837" s="8" t="s">
        <v>25</v>
      </c>
      <c r="Z837" s="8" t="s">
        <v>177</v>
      </c>
      <c r="AA837" s="8" t="s">
        <v>1810</v>
      </c>
      <c r="AB837" s="8">
        <v>1</v>
      </c>
      <c r="AC837" s="8">
        <v>0</v>
      </c>
      <c r="AD837" s="86">
        <f>IF(W837="SOPORTE_TELEFÓNICO",'BASE LIQUIDACION REDEBAN 2025'!$B$19,IF(W837="ENVÍO",'BASE LIQUIDACION REDEBAN 2025'!$C$2,IF(Y837="TIPO I",'BASE LIQUIDACION REDEBAN 2025'!$C$2,IF(Y837="TIPO II",'BASE LIQUIDACION REDEBAN 2025'!$C$3,IF(Y837="TIPO III",'BASE LIQUIDACION REDEBAN 2025'!$C$4,IF(Y837="TIPO IV",'BASE LIQUIDACION REDEBAN 2025'!$C$5,IF(Z837="AEREO",'BASE LIQUIDACION REDEBAN 2025'!$B$6,'BASE LIQUIDACION REDEBAN 2025'!$C$5)))))))</f>
        <v>65960.072302</v>
      </c>
      <c r="AE837" s="86">
        <f>IF(OR(W837="SOPORTE_TELEFÓNICO",W837="ENVÍO"),0,IF(Y837="TIPO I",'BASE LIQUIDACION REDEBAN 2025'!$B$10,IF(Y837="TIPO II",'BASE LIQUIDACION REDEBAN 2025'!$B$11,IF(Y837="TIPO III",'BASE LIQUIDACION REDEBAN 2025'!$B$12,'BASE LIQUIDACION REDEBAN 2025'!$B$13))))</f>
        <v>75096.394270399993</v>
      </c>
      <c r="AF837" s="86">
        <f t="shared" si="13"/>
        <v>65960.072302</v>
      </c>
      <c r="AG837" s="141"/>
      <c r="AH837" s="141"/>
    </row>
    <row r="838" spans="1:34" s="78" customFormat="1" ht="13.15">
      <c r="A838" s="8" t="s">
        <v>91</v>
      </c>
      <c r="B838" s="94" t="str">
        <f>VLOOKUP(A838,'CENTRO DE COSTOS'!A:D,4,FALSE)</f>
        <v>JOSE MAURICIO HERNANDEZ ROJAS</v>
      </c>
      <c r="C838" s="94" t="str">
        <f>VLOOKUP(A838,'CENTRO DE COSTOS'!A:D,2,FALSE)</f>
        <v>0004-0001</v>
      </c>
      <c r="D838" s="8">
        <v>5895</v>
      </c>
      <c r="E838" s="8">
        <v>2707733</v>
      </c>
      <c r="F838" s="8">
        <v>13406</v>
      </c>
      <c r="G838" s="94" t="s">
        <v>1977</v>
      </c>
      <c r="H838" s="8" t="s">
        <v>249</v>
      </c>
      <c r="I838" s="8" t="s">
        <v>815</v>
      </c>
      <c r="J838" s="8" t="s">
        <v>4848</v>
      </c>
      <c r="K838" s="8" t="s">
        <v>160</v>
      </c>
      <c r="L838" s="8" t="s">
        <v>4849</v>
      </c>
      <c r="M838" s="183">
        <v>45908.429166666669</v>
      </c>
      <c r="N838" s="183">
        <v>45908.621527777781</v>
      </c>
      <c r="O838" s="94" t="s">
        <v>1324</v>
      </c>
      <c r="P838" s="8" t="s">
        <v>1333</v>
      </c>
      <c r="Q838" s="8" t="s">
        <v>1326</v>
      </c>
      <c r="R838" s="8" t="s">
        <v>1470</v>
      </c>
      <c r="S838" s="94"/>
      <c r="T838" s="90"/>
      <c r="U838" s="8" t="s">
        <v>1328</v>
      </c>
      <c r="V838" s="8" t="s">
        <v>4850</v>
      </c>
      <c r="W838" s="8" t="s">
        <v>165</v>
      </c>
      <c r="X838" s="8" t="s">
        <v>4851</v>
      </c>
      <c r="Y838" s="8" t="s">
        <v>32</v>
      </c>
      <c r="Z838" s="8" t="s">
        <v>177</v>
      </c>
      <c r="AA838" s="8" t="s">
        <v>1493</v>
      </c>
      <c r="AB838" s="8">
        <v>1</v>
      </c>
      <c r="AC838" s="8">
        <v>0</v>
      </c>
      <c r="AD838" s="86">
        <f>IF(W838="SOPORTE_TELEFÓNICO",'BASE LIQUIDACION REDEBAN 2025'!$B$19,IF(W838="ENVÍO",'BASE LIQUIDACION REDEBAN 2025'!$C$2,IF(Y838="TIPO I",'BASE LIQUIDACION REDEBAN 2025'!$C$2,IF(Y838="TIPO II",'BASE LIQUIDACION REDEBAN 2025'!$C$3,IF(Y838="TIPO III",'BASE LIQUIDACION REDEBAN 2025'!$C$4,IF(Y838="TIPO IV",'BASE LIQUIDACION REDEBAN 2025'!$C$5,IF(Z838="AEREO",'BASE LIQUIDACION REDEBAN 2025'!$B$6,'BASE LIQUIDACION REDEBAN 2025'!$C$5)))))))</f>
        <v>479588.87655000004</v>
      </c>
      <c r="AE838" s="86">
        <f>IF(OR(W838="SOPORTE_TELEFÓNICO",W838="ENVÍO"),0,IF(Y838="TIPO I",'BASE LIQUIDACION REDEBAN 2025'!$B$10,IF(Y838="TIPO II",'BASE LIQUIDACION REDEBAN 2025'!$B$11,IF(Y838="TIPO III",'BASE LIQUIDACION REDEBAN 2025'!$B$12,'BASE LIQUIDACION REDEBAN 2025'!$B$13))))</f>
        <v>196536.5258152</v>
      </c>
      <c r="AF838" s="86">
        <f t="shared" si="13"/>
        <v>479588.87655000004</v>
      </c>
      <c r="AG838" s="141"/>
      <c r="AH838" s="141"/>
    </row>
    <row r="839" spans="1:34" s="78" customFormat="1" ht="13.15">
      <c r="A839" s="8" t="s">
        <v>90</v>
      </c>
      <c r="B839" s="94" t="str">
        <f>VLOOKUP(A839,'CENTRO DE COSTOS'!A:D,4,FALSE)</f>
        <v>JUAN SEBASTIÁN RÍOS CASTRILLÓN</v>
      </c>
      <c r="C839" s="94" t="str">
        <f>VLOOKUP(A839,'CENTRO DE COSTOS'!A:D,2,FALSE)</f>
        <v>0004-0005</v>
      </c>
      <c r="D839" s="8">
        <v>5001</v>
      </c>
      <c r="E839" s="8">
        <v>2707413</v>
      </c>
      <c r="F839" s="8">
        <v>22575</v>
      </c>
      <c r="G839" s="94" t="s">
        <v>1977</v>
      </c>
      <c r="H839" s="8" t="s">
        <v>249</v>
      </c>
      <c r="I839" s="8" t="s">
        <v>90</v>
      </c>
      <c r="J839" s="8" t="s">
        <v>3756</v>
      </c>
      <c r="K839" s="8" t="s">
        <v>160</v>
      </c>
      <c r="L839" s="8" t="s">
        <v>4852</v>
      </c>
      <c r="M839" s="183">
        <v>45908.414583333331</v>
      </c>
      <c r="N839" s="183">
        <v>45908.599305555559</v>
      </c>
      <c r="O839" s="94" t="s">
        <v>1324</v>
      </c>
      <c r="P839" s="8" t="s">
        <v>1333</v>
      </c>
      <c r="Q839" s="8" t="s">
        <v>1334</v>
      </c>
      <c r="R839" s="8" t="s">
        <v>1341</v>
      </c>
      <c r="S839" s="94"/>
      <c r="T839" s="90"/>
      <c r="U839" s="8" t="s">
        <v>1328</v>
      </c>
      <c r="V839" s="8" t="s">
        <v>4853</v>
      </c>
      <c r="W839" s="8" t="s">
        <v>165</v>
      </c>
      <c r="X839" s="8" t="s">
        <v>3759</v>
      </c>
      <c r="Y839" s="8" t="s">
        <v>25</v>
      </c>
      <c r="Z839" s="8" t="s">
        <v>177</v>
      </c>
      <c r="AA839" s="8" t="s">
        <v>374</v>
      </c>
      <c r="AB839" s="8">
        <v>1</v>
      </c>
      <c r="AC839" s="8">
        <v>0</v>
      </c>
      <c r="AD839" s="86">
        <f>IF(W839="SOPORTE_TELEFÓNICO",'BASE LIQUIDACION REDEBAN 2025'!$B$19,IF(W839="ENVÍO",'BASE LIQUIDACION REDEBAN 2025'!$C$2,IF(Y839="TIPO I",'BASE LIQUIDACION REDEBAN 2025'!$C$2,IF(Y839="TIPO II",'BASE LIQUIDACION REDEBAN 2025'!$C$3,IF(Y839="TIPO III",'BASE LIQUIDACION REDEBAN 2025'!$C$4,IF(Y839="TIPO IV",'BASE LIQUIDACION REDEBAN 2025'!$C$5,IF(Z839="AEREO",'BASE LIQUIDACION REDEBAN 2025'!$B$6,'BASE LIQUIDACION REDEBAN 2025'!$C$5)))))))</f>
        <v>65960.072302</v>
      </c>
      <c r="AE839" s="86">
        <f>IF(OR(W839="SOPORTE_TELEFÓNICO",W839="ENVÍO"),0,IF(Y839="TIPO I",'BASE LIQUIDACION REDEBAN 2025'!$B$10,IF(Y839="TIPO II",'BASE LIQUIDACION REDEBAN 2025'!$B$11,IF(Y839="TIPO III",'BASE LIQUIDACION REDEBAN 2025'!$B$12,'BASE LIQUIDACION REDEBAN 2025'!$B$13))))</f>
        <v>75096.394270399993</v>
      </c>
      <c r="AF839" s="86">
        <f t="shared" si="13"/>
        <v>65960.072302</v>
      </c>
      <c r="AG839" s="141"/>
      <c r="AH839" s="141"/>
    </row>
    <row r="840" spans="1:34" s="78" customFormat="1" ht="13.15">
      <c r="A840" s="8" t="s">
        <v>64</v>
      </c>
      <c r="B840" s="94" t="str">
        <f>VLOOKUP(A840,'CENTRO DE COSTOS'!A:D,4,FALSE)</f>
        <v>JOSE MAURICIO HERNANDEZ ROJAS</v>
      </c>
      <c r="C840" s="94" t="str">
        <f>VLOOKUP(A840,'CENTRO DE COSTOS'!A:D,2,FALSE)</f>
        <v>0004-0001</v>
      </c>
      <c r="D840" s="8">
        <v>8001</v>
      </c>
      <c r="E840" s="8">
        <v>2707184</v>
      </c>
      <c r="F840" s="8">
        <v>60977</v>
      </c>
      <c r="G840" s="94" t="s">
        <v>1977</v>
      </c>
      <c r="H840" s="8" t="s">
        <v>1045</v>
      </c>
      <c r="I840" s="8" t="s">
        <v>64</v>
      </c>
      <c r="J840" s="8" t="s">
        <v>4854</v>
      </c>
      <c r="K840" s="8" t="s">
        <v>160</v>
      </c>
      <c r="L840" s="8" t="s">
        <v>4855</v>
      </c>
      <c r="M840" s="183">
        <v>45908.410416666673</v>
      </c>
      <c r="N840" s="183">
        <v>45908.568749999999</v>
      </c>
      <c r="O840" s="94" t="s">
        <v>1324</v>
      </c>
      <c r="P840" s="8" t="s">
        <v>1333</v>
      </c>
      <c r="Q840" s="8" t="s">
        <v>1334</v>
      </c>
      <c r="R840" s="8" t="s">
        <v>1341</v>
      </c>
      <c r="S840" s="94"/>
      <c r="T840" s="90"/>
      <c r="U840" s="8" t="s">
        <v>1328</v>
      </c>
      <c r="V840" s="8" t="s">
        <v>4856</v>
      </c>
      <c r="W840" s="8" t="s">
        <v>165</v>
      </c>
      <c r="X840" s="8" t="s">
        <v>4857</v>
      </c>
      <c r="Y840" s="8" t="s">
        <v>25</v>
      </c>
      <c r="Z840" s="8" t="s">
        <v>177</v>
      </c>
      <c r="AA840" s="8" t="s">
        <v>1810</v>
      </c>
      <c r="AB840" s="8">
        <v>1</v>
      </c>
      <c r="AC840" s="8">
        <v>0</v>
      </c>
      <c r="AD840" s="86">
        <f>IF(W840="SOPORTE_TELEFÓNICO",'BASE LIQUIDACION REDEBAN 2025'!$B$19,IF(W840="ENVÍO",'BASE LIQUIDACION REDEBAN 2025'!$C$2,IF(Y840="TIPO I",'BASE LIQUIDACION REDEBAN 2025'!$C$2,IF(Y840="TIPO II",'BASE LIQUIDACION REDEBAN 2025'!$C$3,IF(Y840="TIPO III",'BASE LIQUIDACION REDEBAN 2025'!$C$4,IF(Y840="TIPO IV",'BASE LIQUIDACION REDEBAN 2025'!$C$5,IF(Z840="AEREO",'BASE LIQUIDACION REDEBAN 2025'!$B$6,'BASE LIQUIDACION REDEBAN 2025'!$C$5)))))))</f>
        <v>65960.072302</v>
      </c>
      <c r="AE840" s="86">
        <f>IF(OR(W840="SOPORTE_TELEFÓNICO",W840="ENVÍO"),0,IF(Y840="TIPO I",'BASE LIQUIDACION REDEBAN 2025'!$B$10,IF(Y840="TIPO II",'BASE LIQUIDACION REDEBAN 2025'!$B$11,IF(Y840="TIPO III",'BASE LIQUIDACION REDEBAN 2025'!$B$12,'BASE LIQUIDACION REDEBAN 2025'!$B$13))))</f>
        <v>75096.394270399993</v>
      </c>
      <c r="AF840" s="86">
        <f t="shared" si="13"/>
        <v>65960.072302</v>
      </c>
      <c r="AG840" s="141"/>
      <c r="AH840" s="141"/>
    </row>
    <row r="841" spans="1:34" s="78" customFormat="1" ht="13.15">
      <c r="A841" s="8" t="s">
        <v>94</v>
      </c>
      <c r="B841" s="94" t="str">
        <f>VLOOKUP(A841,'CENTRO DE COSTOS'!A:D,4,FALSE)</f>
        <v>DIEGO FERNANDO HENAO CARDONA</v>
      </c>
      <c r="C841" s="94" t="str">
        <f>VLOOKUP(A841,'CENTRO DE COSTOS'!A:D,2,FALSE)</f>
        <v>0004-0002</v>
      </c>
      <c r="D841" s="8">
        <v>66001</v>
      </c>
      <c r="E841" s="8">
        <v>2707168</v>
      </c>
      <c r="F841" s="8">
        <v>33989</v>
      </c>
      <c r="G841" s="94" t="s">
        <v>1977</v>
      </c>
      <c r="H841" s="8" t="s">
        <v>186</v>
      </c>
      <c r="I841" s="8" t="s">
        <v>94</v>
      </c>
      <c r="J841" s="8" t="s">
        <v>4858</v>
      </c>
      <c r="K841" s="8" t="s">
        <v>160</v>
      </c>
      <c r="L841" s="8" t="s">
        <v>4859</v>
      </c>
      <c r="M841" s="183">
        <v>45908.406944444447</v>
      </c>
      <c r="N841" s="183">
        <v>45908.688194444447</v>
      </c>
      <c r="O841" s="94" t="s">
        <v>1324</v>
      </c>
      <c r="P841" s="8" t="s">
        <v>1333</v>
      </c>
      <c r="Q841" s="8" t="s">
        <v>1407</v>
      </c>
      <c r="R841" s="8" t="s">
        <v>1843</v>
      </c>
      <c r="S841" s="94"/>
      <c r="T841" s="90"/>
      <c r="U841" s="8" t="s">
        <v>1328</v>
      </c>
      <c r="V841" s="8" t="s">
        <v>4860</v>
      </c>
      <c r="W841" s="8" t="s">
        <v>165</v>
      </c>
      <c r="X841" s="8" t="s">
        <v>4861</v>
      </c>
      <c r="Y841" s="8" t="s">
        <v>25</v>
      </c>
      <c r="Z841" s="8" t="s">
        <v>177</v>
      </c>
      <c r="AA841" s="8" t="s">
        <v>1533</v>
      </c>
      <c r="AB841" s="8">
        <v>1</v>
      </c>
      <c r="AC841" s="8">
        <v>0</v>
      </c>
      <c r="AD841" s="86">
        <f>IF(W841="SOPORTE_TELEFÓNICO",'BASE LIQUIDACION REDEBAN 2025'!$B$19,IF(W841="ENVÍO",'BASE LIQUIDACION REDEBAN 2025'!$C$2,IF(Y841="TIPO I",'BASE LIQUIDACION REDEBAN 2025'!$C$2,IF(Y841="TIPO II",'BASE LIQUIDACION REDEBAN 2025'!$C$3,IF(Y841="TIPO III",'BASE LIQUIDACION REDEBAN 2025'!$C$4,IF(Y841="TIPO IV",'BASE LIQUIDACION REDEBAN 2025'!$C$5,IF(Z841="AEREO",'BASE LIQUIDACION REDEBAN 2025'!$B$6,'BASE LIQUIDACION REDEBAN 2025'!$C$5)))))))</f>
        <v>65960.072302</v>
      </c>
      <c r="AE841" s="86">
        <f>IF(OR(W841="SOPORTE_TELEFÓNICO",W841="ENVÍO"),0,IF(Y841="TIPO I",'BASE LIQUIDACION REDEBAN 2025'!$B$10,IF(Y841="TIPO II",'BASE LIQUIDACION REDEBAN 2025'!$B$11,IF(Y841="TIPO III",'BASE LIQUIDACION REDEBAN 2025'!$B$12,'BASE LIQUIDACION REDEBAN 2025'!$B$13))))</f>
        <v>75096.394270399993</v>
      </c>
      <c r="AF841" s="86">
        <f t="shared" si="13"/>
        <v>65960.072302</v>
      </c>
      <c r="AG841" s="141"/>
      <c r="AH841" s="141"/>
    </row>
    <row r="842" spans="1:34" s="78" customFormat="1" ht="13.15">
      <c r="A842" s="8" t="s">
        <v>98</v>
      </c>
      <c r="B842" s="94" t="str">
        <f>VLOOKUP(A842,'CENTRO DE COSTOS'!A:D,4,FALSE)</f>
        <v>MIGUEL JULIÁN HERNÁNDEZ GUARÍN</v>
      </c>
      <c r="C842" s="94" t="str">
        <f>VLOOKUP(A842,'CENTRO DE COSTOS'!A:D,2,FALSE)</f>
        <v>0004-0008</v>
      </c>
      <c r="D842" s="8">
        <v>15491</v>
      </c>
      <c r="E842" s="8">
        <v>2707055</v>
      </c>
      <c r="F842" s="8">
        <v>39438</v>
      </c>
      <c r="G842" s="94" t="s">
        <v>1977</v>
      </c>
      <c r="H842" s="8" t="s">
        <v>406</v>
      </c>
      <c r="I842" s="8" t="s">
        <v>4862</v>
      </c>
      <c r="J842" s="8" t="s">
        <v>4863</v>
      </c>
      <c r="K842" s="8" t="s">
        <v>160</v>
      </c>
      <c r="L842" s="8" t="s">
        <v>4864</v>
      </c>
      <c r="M842" s="183">
        <v>45908.404166666667</v>
      </c>
      <c r="N842" s="183">
        <v>45909.566666666673</v>
      </c>
      <c r="O842" s="94" t="s">
        <v>1324</v>
      </c>
      <c r="P842" s="8" t="s">
        <v>1333</v>
      </c>
      <c r="Q842" s="8" t="s">
        <v>1375</v>
      </c>
      <c r="R842" s="8" t="s">
        <v>1393</v>
      </c>
      <c r="S842" s="94"/>
      <c r="T842" s="90"/>
      <c r="U842" s="8" t="s">
        <v>1328</v>
      </c>
      <c r="V842" s="8" t="s">
        <v>4865</v>
      </c>
      <c r="W842" s="8" t="s">
        <v>165</v>
      </c>
      <c r="X842" s="8" t="s">
        <v>4866</v>
      </c>
      <c r="Y842" s="8" t="s">
        <v>28</v>
      </c>
      <c r="Z842" s="8" t="s">
        <v>177</v>
      </c>
      <c r="AA842" s="8" t="s">
        <v>2885</v>
      </c>
      <c r="AB842" s="8">
        <v>1</v>
      </c>
      <c r="AC842" s="8">
        <v>0</v>
      </c>
      <c r="AD842" s="86">
        <f>IF(W842="SOPORTE_TELEFÓNICO",'BASE LIQUIDACION REDEBAN 2025'!$B$19,IF(W842="ENVÍO",'BASE LIQUIDACION REDEBAN 2025'!$C$2,IF(Y842="TIPO I",'BASE LIQUIDACION REDEBAN 2025'!$C$2,IF(Y842="TIPO II",'BASE LIQUIDACION REDEBAN 2025'!$C$3,IF(Y842="TIPO III",'BASE LIQUIDACION REDEBAN 2025'!$C$4,IF(Y842="TIPO IV",'BASE LIQUIDACION REDEBAN 2025'!$C$5,IF(Z842="AEREO",'BASE LIQUIDACION REDEBAN 2025'!$B$6,'BASE LIQUIDACION REDEBAN 2025'!$C$5)))))))</f>
        <v>144967.87232000002</v>
      </c>
      <c r="AE842" s="86">
        <f>IF(OR(W842="SOPORTE_TELEFÓNICO",W842="ENVÍO"),0,IF(Y842="TIPO I",'BASE LIQUIDACION REDEBAN 2025'!$B$10,IF(Y842="TIPO II",'BASE LIQUIDACION REDEBAN 2025'!$B$11,IF(Y842="TIPO III",'BASE LIQUIDACION REDEBAN 2025'!$B$12,'BASE LIQUIDACION REDEBAN 2025'!$B$13))))</f>
        <v>140395.6348884</v>
      </c>
      <c r="AF842" s="86">
        <f t="shared" si="13"/>
        <v>144967.87232000002</v>
      </c>
      <c r="AG842" s="141"/>
      <c r="AH842" s="141"/>
    </row>
    <row r="843" spans="1:34" s="78" customFormat="1" ht="13.15">
      <c r="A843" s="8" t="s">
        <v>60</v>
      </c>
      <c r="B843" s="94" t="str">
        <f>VLOOKUP(A843,'CENTRO DE COSTOS'!A:D,4,FALSE)</f>
        <v>JUAN SEBASTIÁN RÍOS CASTRILLÓN</v>
      </c>
      <c r="C843" s="94" t="str">
        <f>VLOOKUP(A843,'CENTRO DE COSTOS'!A:D,2,FALSE)</f>
        <v>0004-0005</v>
      </c>
      <c r="D843" s="8">
        <v>5490</v>
      </c>
      <c r="E843" s="8">
        <v>2707050</v>
      </c>
      <c r="F843" s="8">
        <v>77106</v>
      </c>
      <c r="G843" s="94" t="s">
        <v>1977</v>
      </c>
      <c r="H843" s="8" t="s">
        <v>249</v>
      </c>
      <c r="I843" s="8" t="s">
        <v>3361</v>
      </c>
      <c r="J843" s="8" t="s">
        <v>4867</v>
      </c>
      <c r="K843" s="8" t="s">
        <v>160</v>
      </c>
      <c r="L843" s="8" t="s">
        <v>4868</v>
      </c>
      <c r="M843" s="183">
        <v>45908.40347222222</v>
      </c>
      <c r="N843" s="183">
        <v>45908.685416666667</v>
      </c>
      <c r="O843" s="94" t="s">
        <v>1324</v>
      </c>
      <c r="P843" s="8" t="s">
        <v>1333</v>
      </c>
      <c r="Q843" s="8" t="s">
        <v>1326</v>
      </c>
      <c r="R843" s="8" t="s">
        <v>1470</v>
      </c>
      <c r="S843" s="94"/>
      <c r="T843" s="90"/>
      <c r="U843" s="8" t="s">
        <v>1328</v>
      </c>
      <c r="V843" s="8" t="s">
        <v>4869</v>
      </c>
      <c r="W843" s="8" t="s">
        <v>165</v>
      </c>
      <c r="X843" s="8" t="s">
        <v>4870</v>
      </c>
      <c r="Y843" s="8" t="s">
        <v>28</v>
      </c>
      <c r="Z843" s="8" t="s">
        <v>177</v>
      </c>
      <c r="AA843" s="8" t="s">
        <v>261</v>
      </c>
      <c r="AB843" s="8">
        <v>1</v>
      </c>
      <c r="AC843" s="8">
        <v>0</v>
      </c>
      <c r="AD843" s="86">
        <f>IF(W843="SOPORTE_TELEFÓNICO",'BASE LIQUIDACION REDEBAN 2025'!$B$19,IF(W843="ENVÍO",'BASE LIQUIDACION REDEBAN 2025'!$C$2,IF(Y843="TIPO I",'BASE LIQUIDACION REDEBAN 2025'!$C$2,IF(Y843="TIPO II",'BASE LIQUIDACION REDEBAN 2025'!$C$3,IF(Y843="TIPO III",'BASE LIQUIDACION REDEBAN 2025'!$C$4,IF(Y843="TIPO IV",'BASE LIQUIDACION REDEBAN 2025'!$C$5,IF(Z843="AEREO",'BASE LIQUIDACION REDEBAN 2025'!$B$6,'BASE LIQUIDACION REDEBAN 2025'!$C$5)))))))</f>
        <v>144967.87232000002</v>
      </c>
      <c r="AE843" s="86">
        <f>IF(OR(W843="SOPORTE_TELEFÓNICO",W843="ENVÍO"),0,IF(Y843="TIPO I",'BASE LIQUIDACION REDEBAN 2025'!$B$10,IF(Y843="TIPO II",'BASE LIQUIDACION REDEBAN 2025'!$B$11,IF(Y843="TIPO III",'BASE LIQUIDACION REDEBAN 2025'!$B$12,'BASE LIQUIDACION REDEBAN 2025'!$B$13))))</f>
        <v>140395.6348884</v>
      </c>
      <c r="AF843" s="86">
        <f t="shared" si="13"/>
        <v>144967.87232000002</v>
      </c>
      <c r="AG843" s="141"/>
      <c r="AH843" s="141"/>
    </row>
    <row r="844" spans="1:34" s="78" customFormat="1" ht="13.15">
      <c r="A844" s="8" t="s">
        <v>81</v>
      </c>
      <c r="B844" s="94" t="str">
        <f>VLOOKUP(A844,'CENTRO DE COSTOS'!A:D,4,FALSE)</f>
        <v>MIGUEL JULIÁN HERNÁNDEZ GUARÍN</v>
      </c>
      <c r="C844" s="94" t="str">
        <f>VLOOKUP(A844,'CENTRO DE COSTOS'!A:D,2,FALSE)</f>
        <v>0004-0008</v>
      </c>
      <c r="D844" s="8">
        <v>54001</v>
      </c>
      <c r="E844" s="8">
        <v>2707203</v>
      </c>
      <c r="F844" s="8">
        <v>49405</v>
      </c>
      <c r="G844" s="94" t="s">
        <v>1977</v>
      </c>
      <c r="H844" s="8" t="s">
        <v>296</v>
      </c>
      <c r="I844" s="8" t="s">
        <v>81</v>
      </c>
      <c r="J844" s="8" t="s">
        <v>4871</v>
      </c>
      <c r="K844" s="8" t="s">
        <v>160</v>
      </c>
      <c r="L844" s="8" t="s">
        <v>4872</v>
      </c>
      <c r="M844" s="183">
        <v>45908.402777777781</v>
      </c>
      <c r="N844" s="183">
        <v>45908.73541666667</v>
      </c>
      <c r="O844" s="94" t="s">
        <v>1324</v>
      </c>
      <c r="P844" s="8" t="s">
        <v>1333</v>
      </c>
      <c r="Q844" s="8" t="s">
        <v>1334</v>
      </c>
      <c r="R844" s="8" t="s">
        <v>1335</v>
      </c>
      <c r="S844" s="94"/>
      <c r="T844" s="90"/>
      <c r="U844" s="8" t="s">
        <v>1328</v>
      </c>
      <c r="V844" s="8" t="s">
        <v>4873</v>
      </c>
      <c r="W844" s="8" t="s">
        <v>165</v>
      </c>
      <c r="X844" s="8" t="s">
        <v>4874</v>
      </c>
      <c r="Y844" s="8" t="s">
        <v>25</v>
      </c>
      <c r="Z844" s="8" t="s">
        <v>177</v>
      </c>
      <c r="AA844" s="8" t="s">
        <v>301</v>
      </c>
      <c r="AB844" s="8">
        <v>1</v>
      </c>
      <c r="AC844" s="8">
        <v>0</v>
      </c>
      <c r="AD844" s="86">
        <f>IF(W844="SOPORTE_TELEFÓNICO",'BASE LIQUIDACION REDEBAN 2025'!$B$19,IF(W844="ENVÍO",'BASE LIQUIDACION REDEBAN 2025'!$C$2,IF(Y844="TIPO I",'BASE LIQUIDACION REDEBAN 2025'!$C$2,IF(Y844="TIPO II",'BASE LIQUIDACION REDEBAN 2025'!$C$3,IF(Y844="TIPO III",'BASE LIQUIDACION REDEBAN 2025'!$C$4,IF(Y844="TIPO IV",'BASE LIQUIDACION REDEBAN 2025'!$C$5,IF(Z844="AEREO",'BASE LIQUIDACION REDEBAN 2025'!$B$6,'BASE LIQUIDACION REDEBAN 2025'!$C$5)))))))</f>
        <v>65960.072302</v>
      </c>
      <c r="AE844" s="86">
        <f>IF(OR(W844="SOPORTE_TELEFÓNICO",W844="ENVÍO"),0,IF(Y844="TIPO I",'BASE LIQUIDACION REDEBAN 2025'!$B$10,IF(Y844="TIPO II",'BASE LIQUIDACION REDEBAN 2025'!$B$11,IF(Y844="TIPO III",'BASE LIQUIDACION REDEBAN 2025'!$B$12,'BASE LIQUIDACION REDEBAN 2025'!$B$13))))</f>
        <v>75096.394270399993</v>
      </c>
      <c r="AF844" s="86">
        <f t="shared" si="13"/>
        <v>65960.072302</v>
      </c>
      <c r="AG844" s="141"/>
      <c r="AH844" s="141"/>
    </row>
    <row r="845" spans="1:34" s="78" customFormat="1" ht="13.15">
      <c r="A845" s="8" t="s">
        <v>98</v>
      </c>
      <c r="B845" s="94" t="str">
        <f>VLOOKUP(A845,'CENTRO DE COSTOS'!A:D,4,FALSE)</f>
        <v>MIGUEL JULIÁN HERNÁNDEZ GUARÍN</v>
      </c>
      <c r="C845" s="94" t="str">
        <f>VLOOKUP(A845,'CENTRO DE COSTOS'!A:D,2,FALSE)</f>
        <v>0004-0008</v>
      </c>
      <c r="D845" s="8">
        <v>15491</v>
      </c>
      <c r="E845" s="8">
        <v>2707033</v>
      </c>
      <c r="F845" s="8">
        <v>10182</v>
      </c>
      <c r="G845" s="94" t="s">
        <v>1977</v>
      </c>
      <c r="H845" s="8" t="s">
        <v>406</v>
      </c>
      <c r="I845" s="8" t="s">
        <v>4862</v>
      </c>
      <c r="J845" s="8" t="s">
        <v>4875</v>
      </c>
      <c r="K845" s="8" t="s">
        <v>160</v>
      </c>
      <c r="L845" s="8" t="s">
        <v>4876</v>
      </c>
      <c r="M845" s="183">
        <v>45908.402083333327</v>
      </c>
      <c r="N845" s="183">
        <v>45909.552083333343</v>
      </c>
      <c r="O845" s="94" t="s">
        <v>1324</v>
      </c>
      <c r="P845" s="8" t="s">
        <v>1325</v>
      </c>
      <c r="Q845" s="8" t="s">
        <v>1351</v>
      </c>
      <c r="R845" s="8" t="s">
        <v>1689</v>
      </c>
      <c r="S845" s="94"/>
      <c r="T845" s="90"/>
      <c r="U845" s="8" t="s">
        <v>1328</v>
      </c>
      <c r="V845" s="8" t="s">
        <v>4877</v>
      </c>
      <c r="W845" s="8" t="s">
        <v>165</v>
      </c>
      <c r="X845" s="8" t="s">
        <v>4878</v>
      </c>
      <c r="Y845" s="8" t="s">
        <v>28</v>
      </c>
      <c r="Z845" s="8" t="s">
        <v>177</v>
      </c>
      <c r="AA845" s="8" t="s">
        <v>2885</v>
      </c>
      <c r="AB845" s="8">
        <v>1</v>
      </c>
      <c r="AC845" s="8">
        <v>0</v>
      </c>
      <c r="AD845" s="86">
        <f>IF(W845="SOPORTE_TELEFÓNICO",'BASE LIQUIDACION REDEBAN 2025'!$B$19,IF(W845="ENVÍO",'BASE LIQUIDACION REDEBAN 2025'!$C$2,IF(Y845="TIPO I",'BASE LIQUIDACION REDEBAN 2025'!$C$2,IF(Y845="TIPO II",'BASE LIQUIDACION REDEBAN 2025'!$C$3,IF(Y845="TIPO III",'BASE LIQUIDACION REDEBAN 2025'!$C$4,IF(Y845="TIPO IV",'BASE LIQUIDACION REDEBAN 2025'!$C$5,IF(Z845="AEREO",'BASE LIQUIDACION REDEBAN 2025'!$B$6,'BASE LIQUIDACION REDEBAN 2025'!$C$5)))))))</f>
        <v>144967.87232000002</v>
      </c>
      <c r="AE845" s="86">
        <f>IF(OR(W845="SOPORTE_TELEFÓNICO",W845="ENVÍO"),0,IF(Y845="TIPO I",'BASE LIQUIDACION REDEBAN 2025'!$B$10,IF(Y845="TIPO II",'BASE LIQUIDACION REDEBAN 2025'!$B$11,IF(Y845="TIPO III",'BASE LIQUIDACION REDEBAN 2025'!$B$12,'BASE LIQUIDACION REDEBAN 2025'!$B$13))))</f>
        <v>140395.6348884</v>
      </c>
      <c r="AF845" s="86">
        <f t="shared" si="13"/>
        <v>144967.87232000002</v>
      </c>
      <c r="AG845" s="141"/>
      <c r="AH845" s="141"/>
    </row>
    <row r="846" spans="1:34" s="78" customFormat="1" ht="13.15">
      <c r="A846" s="8" t="s">
        <v>99</v>
      </c>
      <c r="B846" s="94" t="str">
        <f>VLOOKUP(A846,'CENTRO DE COSTOS'!A:D,4,FALSE)</f>
        <v>JOSE MAURICIO HERNANDEZ ROJAS</v>
      </c>
      <c r="C846" s="94" t="str">
        <f>VLOOKUP(A846,'CENTRO DE COSTOS'!A:D,2,FALSE)</f>
        <v>0004-0001</v>
      </c>
      <c r="D846" s="8">
        <v>20621</v>
      </c>
      <c r="E846" s="8">
        <v>2706950</v>
      </c>
      <c r="F846" s="8">
        <v>78155</v>
      </c>
      <c r="G846" s="94" t="s">
        <v>1977</v>
      </c>
      <c r="H846" s="8" t="s">
        <v>596</v>
      </c>
      <c r="I846" s="8" t="s">
        <v>4879</v>
      </c>
      <c r="J846" s="8" t="s">
        <v>4880</v>
      </c>
      <c r="K846" s="8" t="s">
        <v>160</v>
      </c>
      <c r="L846" s="8" t="s">
        <v>4881</v>
      </c>
      <c r="M846" s="183">
        <v>45908.397222222222</v>
      </c>
      <c r="N846" s="183">
        <v>45908.636111111111</v>
      </c>
      <c r="O846" s="94" t="s">
        <v>1324</v>
      </c>
      <c r="P846" s="8" t="s">
        <v>1333</v>
      </c>
      <c r="Q846" s="8" t="s">
        <v>1326</v>
      </c>
      <c r="R846" s="8" t="s">
        <v>1381</v>
      </c>
      <c r="S846" s="94"/>
      <c r="T846" s="90"/>
      <c r="U846" s="8" t="s">
        <v>1328</v>
      </c>
      <c r="V846" s="8" t="s">
        <v>4882</v>
      </c>
      <c r="W846" s="8" t="s">
        <v>165</v>
      </c>
      <c r="X846" s="8" t="s">
        <v>4883</v>
      </c>
      <c r="Y846" s="8" t="s">
        <v>28</v>
      </c>
      <c r="Z846" s="8" t="s">
        <v>177</v>
      </c>
      <c r="AA846" s="8" t="s">
        <v>600</v>
      </c>
      <c r="AB846" s="8">
        <v>1</v>
      </c>
      <c r="AC846" s="8">
        <v>0</v>
      </c>
      <c r="AD846" s="86">
        <f>IF(W846="SOPORTE_TELEFÓNICO",'BASE LIQUIDACION REDEBAN 2025'!$B$19,IF(W846="ENVÍO",'BASE LIQUIDACION REDEBAN 2025'!$C$2,IF(Y846="TIPO I",'BASE LIQUIDACION REDEBAN 2025'!$C$2,IF(Y846="TIPO II",'BASE LIQUIDACION REDEBAN 2025'!$C$3,IF(Y846="TIPO III",'BASE LIQUIDACION REDEBAN 2025'!$C$4,IF(Y846="TIPO IV",'BASE LIQUIDACION REDEBAN 2025'!$C$5,IF(Z846="AEREO",'BASE LIQUIDACION REDEBAN 2025'!$B$6,'BASE LIQUIDACION REDEBAN 2025'!$C$5)))))))</f>
        <v>144967.87232000002</v>
      </c>
      <c r="AE846" s="86">
        <f>IF(OR(W846="SOPORTE_TELEFÓNICO",W846="ENVÍO"),0,IF(Y846="TIPO I",'BASE LIQUIDACION REDEBAN 2025'!$B$10,IF(Y846="TIPO II",'BASE LIQUIDACION REDEBAN 2025'!$B$11,IF(Y846="TIPO III",'BASE LIQUIDACION REDEBAN 2025'!$B$12,'BASE LIQUIDACION REDEBAN 2025'!$B$13))))</f>
        <v>140395.6348884</v>
      </c>
      <c r="AF846" s="86">
        <f t="shared" si="13"/>
        <v>144967.87232000002</v>
      </c>
      <c r="AG846" s="141"/>
      <c r="AH846" s="141"/>
    </row>
    <row r="847" spans="1:34" s="78" customFormat="1" ht="13.15">
      <c r="A847" s="8" t="s">
        <v>76</v>
      </c>
      <c r="B847" s="94" t="str">
        <f>VLOOKUP(A847,'CENTRO DE COSTOS'!A:D,4,FALSE)</f>
        <v>DIEGO FERNANDO HENAO CARDONA</v>
      </c>
      <c r="C847" s="94" t="str">
        <f>VLOOKUP(A847,'CENTRO DE COSTOS'!A:D,2,FALSE)</f>
        <v>0004-0003</v>
      </c>
      <c r="D847" s="8">
        <v>76520</v>
      </c>
      <c r="E847" s="8">
        <v>2706667</v>
      </c>
      <c r="F847" s="8">
        <v>25097</v>
      </c>
      <c r="G847" s="94" t="s">
        <v>1977</v>
      </c>
      <c r="H847" s="8" t="s">
        <v>232</v>
      </c>
      <c r="I847" s="8" t="s">
        <v>1207</v>
      </c>
      <c r="J847" s="8" t="s">
        <v>4884</v>
      </c>
      <c r="K847" s="8" t="s">
        <v>160</v>
      </c>
      <c r="L847" s="8" t="s">
        <v>4885</v>
      </c>
      <c r="M847" s="183">
        <v>45908.385416666657</v>
      </c>
      <c r="N847" s="183">
        <v>45908.59097222222</v>
      </c>
      <c r="O847" s="94" t="s">
        <v>1324</v>
      </c>
      <c r="P847" s="8" t="s">
        <v>1333</v>
      </c>
      <c r="Q847" s="8" t="s">
        <v>1423</v>
      </c>
      <c r="R847" s="8" t="s">
        <v>1341</v>
      </c>
      <c r="S847" s="94"/>
      <c r="T847" s="90"/>
      <c r="U847" s="8" t="s">
        <v>1328</v>
      </c>
      <c r="V847" s="8" t="s">
        <v>4886</v>
      </c>
      <c r="W847" s="8" t="s">
        <v>165</v>
      </c>
      <c r="X847" s="8" t="s">
        <v>4887</v>
      </c>
      <c r="Y847" s="8" t="s">
        <v>25</v>
      </c>
      <c r="Z847" s="8" t="s">
        <v>177</v>
      </c>
      <c r="AA847" s="8" t="s">
        <v>531</v>
      </c>
      <c r="AB847" s="8">
        <v>1</v>
      </c>
      <c r="AC847" s="8">
        <v>0</v>
      </c>
      <c r="AD847" s="86">
        <f>IF(W847="SOPORTE_TELEFÓNICO",'BASE LIQUIDACION REDEBAN 2025'!$B$19,IF(W847="ENVÍO",'BASE LIQUIDACION REDEBAN 2025'!$C$2,IF(Y847="TIPO I",'BASE LIQUIDACION REDEBAN 2025'!$C$2,IF(Y847="TIPO II",'BASE LIQUIDACION REDEBAN 2025'!$C$3,IF(Y847="TIPO III",'BASE LIQUIDACION REDEBAN 2025'!$C$4,IF(Y847="TIPO IV",'BASE LIQUIDACION REDEBAN 2025'!$C$5,IF(Z847="AEREO",'BASE LIQUIDACION REDEBAN 2025'!$B$6,'BASE LIQUIDACION REDEBAN 2025'!$C$5)))))))</f>
        <v>65960.072302</v>
      </c>
      <c r="AE847" s="86">
        <f>IF(OR(W847="SOPORTE_TELEFÓNICO",W847="ENVÍO"),0,IF(Y847="TIPO I",'BASE LIQUIDACION REDEBAN 2025'!$B$10,IF(Y847="TIPO II",'BASE LIQUIDACION REDEBAN 2025'!$B$11,IF(Y847="TIPO III",'BASE LIQUIDACION REDEBAN 2025'!$B$12,'BASE LIQUIDACION REDEBAN 2025'!$B$13))))</f>
        <v>75096.394270399993</v>
      </c>
      <c r="AF847" s="86">
        <f t="shared" si="13"/>
        <v>65960.072302</v>
      </c>
      <c r="AG847" s="141"/>
      <c r="AH847" s="141"/>
    </row>
    <row r="848" spans="1:34" s="78" customFormat="1" ht="13.15">
      <c r="A848" s="8" t="s">
        <v>90</v>
      </c>
      <c r="B848" s="94" t="str">
        <f>VLOOKUP(A848,'CENTRO DE COSTOS'!A:D,4,FALSE)</f>
        <v>JUAN SEBASTIÁN RÍOS CASTRILLÓN</v>
      </c>
      <c r="C848" s="94" t="str">
        <f>VLOOKUP(A848,'CENTRO DE COSTOS'!A:D,2,FALSE)</f>
        <v>0004-0005</v>
      </c>
      <c r="D848" s="8">
        <v>5440</v>
      </c>
      <c r="E848" s="8">
        <v>2706523</v>
      </c>
      <c r="F848" s="8">
        <v>64649</v>
      </c>
      <c r="G848" s="94" t="s">
        <v>1977</v>
      </c>
      <c r="H848" s="8" t="s">
        <v>249</v>
      </c>
      <c r="I848" s="8" t="s">
        <v>800</v>
      </c>
      <c r="J848" s="8" t="s">
        <v>4888</v>
      </c>
      <c r="K848" s="8" t="s">
        <v>160</v>
      </c>
      <c r="L848" s="8" t="s">
        <v>4889</v>
      </c>
      <c r="M848" s="183">
        <v>45908.376388888893</v>
      </c>
      <c r="N848" s="183">
        <v>45908.604861111111</v>
      </c>
      <c r="O848" s="94" t="s">
        <v>1324</v>
      </c>
      <c r="P848" s="8" t="s">
        <v>1333</v>
      </c>
      <c r="Q848" s="8" t="s">
        <v>1375</v>
      </c>
      <c r="R848" s="8" t="s">
        <v>1341</v>
      </c>
      <c r="S848" s="94"/>
      <c r="T848" s="90"/>
      <c r="U848" s="8" t="s">
        <v>1328</v>
      </c>
      <c r="V848" s="8" t="s">
        <v>4890</v>
      </c>
      <c r="W848" s="8" t="s">
        <v>165</v>
      </c>
      <c r="X848" s="8" t="s">
        <v>4891</v>
      </c>
      <c r="Y848" s="8" t="s">
        <v>28</v>
      </c>
      <c r="Z848" s="8" t="s">
        <v>177</v>
      </c>
      <c r="AA848" s="8" t="s">
        <v>267</v>
      </c>
      <c r="AB848" s="8">
        <v>1</v>
      </c>
      <c r="AC848" s="8">
        <v>0</v>
      </c>
      <c r="AD848" s="86">
        <f>IF(W848="SOPORTE_TELEFÓNICO",'BASE LIQUIDACION REDEBAN 2025'!$B$19,IF(W848="ENVÍO",'BASE LIQUIDACION REDEBAN 2025'!$C$2,IF(Y848="TIPO I",'BASE LIQUIDACION REDEBAN 2025'!$C$2,IF(Y848="TIPO II",'BASE LIQUIDACION REDEBAN 2025'!$C$3,IF(Y848="TIPO III",'BASE LIQUIDACION REDEBAN 2025'!$C$4,IF(Y848="TIPO IV",'BASE LIQUIDACION REDEBAN 2025'!$C$5,IF(Z848="AEREO",'BASE LIQUIDACION REDEBAN 2025'!$B$6,'BASE LIQUIDACION REDEBAN 2025'!$C$5)))))))</f>
        <v>144967.87232000002</v>
      </c>
      <c r="AE848" s="86">
        <f>IF(OR(W848="SOPORTE_TELEFÓNICO",W848="ENVÍO"),0,IF(Y848="TIPO I",'BASE LIQUIDACION REDEBAN 2025'!$B$10,IF(Y848="TIPO II",'BASE LIQUIDACION REDEBAN 2025'!$B$11,IF(Y848="TIPO III",'BASE LIQUIDACION REDEBAN 2025'!$B$12,'BASE LIQUIDACION REDEBAN 2025'!$B$13))))</f>
        <v>140395.6348884</v>
      </c>
      <c r="AF848" s="86">
        <f t="shared" si="13"/>
        <v>144967.87232000002</v>
      </c>
      <c r="AG848" s="141"/>
      <c r="AH848" s="141"/>
    </row>
    <row r="849" spans="1:34" s="78" customFormat="1" ht="13.15">
      <c r="A849" s="8" t="s">
        <v>64</v>
      </c>
      <c r="B849" s="94" t="str">
        <f>VLOOKUP(A849,'CENTRO DE COSTOS'!A:D,4,FALSE)</f>
        <v>JOSE MAURICIO HERNANDEZ ROJAS</v>
      </c>
      <c r="C849" s="94" t="str">
        <f>VLOOKUP(A849,'CENTRO DE COSTOS'!A:D,2,FALSE)</f>
        <v>0004-0001</v>
      </c>
      <c r="D849" s="8">
        <v>8001</v>
      </c>
      <c r="E849" s="8">
        <v>2706425</v>
      </c>
      <c r="F849" s="8">
        <v>47100</v>
      </c>
      <c r="G849" s="94" t="s">
        <v>1977</v>
      </c>
      <c r="H849" s="8" t="s">
        <v>1045</v>
      </c>
      <c r="I849" s="8" t="s">
        <v>64</v>
      </c>
      <c r="J849" s="8" t="s">
        <v>4892</v>
      </c>
      <c r="K849" s="8" t="s">
        <v>160</v>
      </c>
      <c r="L849" s="8" t="s">
        <v>4893</v>
      </c>
      <c r="M849" s="183">
        <v>45908.373611111107</v>
      </c>
      <c r="N849" s="183">
        <v>45908.709027777782</v>
      </c>
      <c r="O849" s="94" t="s">
        <v>1324</v>
      </c>
      <c r="P849" s="8" t="s">
        <v>1333</v>
      </c>
      <c r="Q849" s="8" t="s">
        <v>1334</v>
      </c>
      <c r="R849" s="8" t="s">
        <v>1340</v>
      </c>
      <c r="S849" s="94"/>
      <c r="T849" s="90"/>
      <c r="U849" s="8" t="s">
        <v>1328</v>
      </c>
      <c r="V849" s="8" t="s">
        <v>4894</v>
      </c>
      <c r="W849" s="8" t="s">
        <v>165</v>
      </c>
      <c r="X849" s="8" t="s">
        <v>4895</v>
      </c>
      <c r="Y849" s="8" t="s">
        <v>25</v>
      </c>
      <c r="Z849" s="8" t="s">
        <v>177</v>
      </c>
      <c r="AA849" s="8" t="s">
        <v>1473</v>
      </c>
      <c r="AB849" s="8">
        <v>1</v>
      </c>
      <c r="AC849" s="8">
        <v>0</v>
      </c>
      <c r="AD849" s="86">
        <f>IF(W849="SOPORTE_TELEFÓNICO",'BASE LIQUIDACION REDEBAN 2025'!$B$19,IF(W849="ENVÍO",'BASE LIQUIDACION REDEBAN 2025'!$C$2,IF(Y849="TIPO I",'BASE LIQUIDACION REDEBAN 2025'!$C$2,IF(Y849="TIPO II",'BASE LIQUIDACION REDEBAN 2025'!$C$3,IF(Y849="TIPO III",'BASE LIQUIDACION REDEBAN 2025'!$C$4,IF(Y849="TIPO IV",'BASE LIQUIDACION REDEBAN 2025'!$C$5,IF(Z849="AEREO",'BASE LIQUIDACION REDEBAN 2025'!$B$6,'BASE LIQUIDACION REDEBAN 2025'!$C$5)))))))</f>
        <v>65960.072302</v>
      </c>
      <c r="AE849" s="86">
        <f>IF(OR(W849="SOPORTE_TELEFÓNICO",W849="ENVÍO"),0,IF(Y849="TIPO I",'BASE LIQUIDACION REDEBAN 2025'!$B$10,IF(Y849="TIPO II",'BASE LIQUIDACION REDEBAN 2025'!$B$11,IF(Y849="TIPO III",'BASE LIQUIDACION REDEBAN 2025'!$B$12,'BASE LIQUIDACION REDEBAN 2025'!$B$13))))</f>
        <v>75096.394270399993</v>
      </c>
      <c r="AF849" s="86">
        <f t="shared" si="13"/>
        <v>65960.072302</v>
      </c>
      <c r="AG849" s="141"/>
      <c r="AH849" s="141"/>
    </row>
    <row r="850" spans="1:34" s="78" customFormat="1" ht="13.15">
      <c r="A850" s="8" t="s">
        <v>81</v>
      </c>
      <c r="B850" s="94" t="str">
        <f>VLOOKUP(A850,'CENTRO DE COSTOS'!A:D,4,FALSE)</f>
        <v>MIGUEL JULIÁN HERNÁNDEZ GUARÍN</v>
      </c>
      <c r="C850" s="94" t="str">
        <f>VLOOKUP(A850,'CENTRO DE COSTOS'!A:D,2,FALSE)</f>
        <v>0004-0008</v>
      </c>
      <c r="D850" s="8">
        <v>54810</v>
      </c>
      <c r="E850" s="8">
        <v>2706162</v>
      </c>
      <c r="F850" s="8">
        <v>52425</v>
      </c>
      <c r="G850" s="94" t="s">
        <v>1977</v>
      </c>
      <c r="H850" s="8" t="s">
        <v>296</v>
      </c>
      <c r="I850" s="8" t="s">
        <v>4896</v>
      </c>
      <c r="J850" s="8" t="s">
        <v>4897</v>
      </c>
      <c r="K850" s="8" t="s">
        <v>160</v>
      </c>
      <c r="L850" s="8" t="s">
        <v>4898</v>
      </c>
      <c r="M850" s="183">
        <v>45908.363888888889</v>
      </c>
      <c r="N850" s="183">
        <v>45909.55972222222</v>
      </c>
      <c r="O850" s="94" t="s">
        <v>1324</v>
      </c>
      <c r="P850" s="8" t="s">
        <v>1333</v>
      </c>
      <c r="Q850" s="8" t="s">
        <v>1375</v>
      </c>
      <c r="R850" s="8" t="s">
        <v>1341</v>
      </c>
      <c r="S850" s="94"/>
      <c r="T850" s="90"/>
      <c r="U850" s="8" t="s">
        <v>1328</v>
      </c>
      <c r="V850" s="8" t="s">
        <v>4899</v>
      </c>
      <c r="W850" s="8" t="s">
        <v>165</v>
      </c>
      <c r="X850" s="8" t="s">
        <v>4900</v>
      </c>
      <c r="Y850" s="8" t="s">
        <v>167</v>
      </c>
      <c r="Z850" s="8" t="s">
        <v>177</v>
      </c>
      <c r="AA850" s="8" t="s">
        <v>301</v>
      </c>
      <c r="AB850" s="8">
        <v>1</v>
      </c>
      <c r="AC850" s="8">
        <v>0</v>
      </c>
      <c r="AD850" s="86">
        <f>IF(W850="SOPORTE_TELEFÓNICO",'BASE LIQUIDACION REDEBAN 2025'!$B$19,IF(W850="ENVÍO",'BASE LIQUIDACION REDEBAN 2025'!$C$2,IF(Y850="TIPO I",'BASE LIQUIDACION REDEBAN 2025'!$C$2,IF(Y850="TIPO II",'BASE LIQUIDACION REDEBAN 2025'!$C$3,IF(Y850="TIPO III",'BASE LIQUIDACION REDEBAN 2025'!$C$4,IF(Y850="TIPO IV",'BASE LIQUIDACION REDEBAN 2025'!$C$5,IF(Z850="AEREO",'BASE LIQUIDACION REDEBAN 2025'!$B$6,'BASE LIQUIDACION REDEBAN 2025'!$C$5)))))))</f>
        <v>479588.87655000004</v>
      </c>
      <c r="AE850" s="86">
        <f>IF(OR(W850="SOPORTE_TELEFÓNICO",W850="ENVÍO"),0,IF(Y850="TIPO I",'BASE LIQUIDACION REDEBAN 2025'!$B$10,IF(Y850="TIPO II",'BASE LIQUIDACION REDEBAN 2025'!$B$11,IF(Y850="TIPO III",'BASE LIQUIDACION REDEBAN 2025'!$B$12,'BASE LIQUIDACION REDEBAN 2025'!$B$13))))</f>
        <v>196536.5258152</v>
      </c>
      <c r="AF850" s="86">
        <f t="shared" si="13"/>
        <v>479588.87655000004</v>
      </c>
      <c r="AG850" s="141"/>
      <c r="AH850" s="141"/>
    </row>
    <row r="851" spans="1:34" s="78" customFormat="1" ht="13.15">
      <c r="A851" s="8" t="s">
        <v>92</v>
      </c>
      <c r="B851" s="94" t="str">
        <f>VLOOKUP(A851,'CENTRO DE COSTOS'!A:D,4,FALSE)</f>
        <v>KEVIN ALEXIS CORZO BUSTOS</v>
      </c>
      <c r="C851" s="94" t="str">
        <f>VLOOKUP(A851,'CENTRO DE COSTOS'!A:D,2,FALSE)</f>
        <v>0004-0007</v>
      </c>
      <c r="D851" s="8">
        <v>18001</v>
      </c>
      <c r="E851" s="8">
        <v>2706061</v>
      </c>
      <c r="F851" s="8">
        <v>37490</v>
      </c>
      <c r="G851" s="94" t="s">
        <v>1977</v>
      </c>
      <c r="H851" s="8" t="s">
        <v>208</v>
      </c>
      <c r="I851" s="8" t="s">
        <v>82</v>
      </c>
      <c r="J851" s="8" t="s">
        <v>4901</v>
      </c>
      <c r="K851" s="8" t="s">
        <v>160</v>
      </c>
      <c r="L851" s="8" t="s">
        <v>4902</v>
      </c>
      <c r="M851" s="183">
        <v>45908.361111111109</v>
      </c>
      <c r="N851" s="183">
        <v>45908.63958333333</v>
      </c>
      <c r="O851" s="94" t="s">
        <v>1324</v>
      </c>
      <c r="P851" s="8" t="s">
        <v>1333</v>
      </c>
      <c r="Q851" s="8" t="s">
        <v>1351</v>
      </c>
      <c r="R851" s="8" t="s">
        <v>1341</v>
      </c>
      <c r="S851" s="94"/>
      <c r="T851" s="90"/>
      <c r="U851" s="8" t="s">
        <v>1328</v>
      </c>
      <c r="V851" s="8" t="s">
        <v>4903</v>
      </c>
      <c r="W851" s="8" t="s">
        <v>165</v>
      </c>
      <c r="X851" s="8" t="s">
        <v>4904</v>
      </c>
      <c r="Y851" s="8" t="s">
        <v>32</v>
      </c>
      <c r="Z851" s="8" t="s">
        <v>177</v>
      </c>
      <c r="AA851" s="8" t="s">
        <v>214</v>
      </c>
      <c r="AB851" s="8">
        <v>1</v>
      </c>
      <c r="AC851" s="8">
        <v>0</v>
      </c>
      <c r="AD851" s="86">
        <f>IF(W851="SOPORTE_TELEFÓNICO",'BASE LIQUIDACION REDEBAN 2025'!$B$19,IF(W851="ENVÍO",'BASE LIQUIDACION REDEBAN 2025'!$C$2,IF(Y851="TIPO I",'BASE LIQUIDACION REDEBAN 2025'!$C$2,IF(Y851="TIPO II",'BASE LIQUIDACION REDEBAN 2025'!$C$3,IF(Y851="TIPO III",'BASE LIQUIDACION REDEBAN 2025'!$C$4,IF(Y851="TIPO IV",'BASE LIQUIDACION REDEBAN 2025'!$C$5,IF(Z851="AEREO",'BASE LIQUIDACION REDEBAN 2025'!$B$6,'BASE LIQUIDACION REDEBAN 2025'!$C$5)))))))</f>
        <v>479588.87655000004</v>
      </c>
      <c r="AE851" s="86">
        <f>IF(OR(W851="SOPORTE_TELEFÓNICO",W851="ENVÍO"),0,IF(Y851="TIPO I",'BASE LIQUIDACION REDEBAN 2025'!$B$10,IF(Y851="TIPO II",'BASE LIQUIDACION REDEBAN 2025'!$B$11,IF(Y851="TIPO III",'BASE LIQUIDACION REDEBAN 2025'!$B$12,'BASE LIQUIDACION REDEBAN 2025'!$B$13))))</f>
        <v>196536.5258152</v>
      </c>
      <c r="AF851" s="86">
        <f t="shared" si="13"/>
        <v>479588.87655000004</v>
      </c>
      <c r="AG851" s="141"/>
      <c r="AH851" s="141"/>
    </row>
    <row r="852" spans="1:34" s="78" customFormat="1" ht="13.15">
      <c r="A852" s="8" t="s">
        <v>72</v>
      </c>
      <c r="B852" s="94" t="str">
        <f>VLOOKUP(A852,'CENTRO DE COSTOS'!A:D,4,FALSE)</f>
        <v>MIGUEL JULIÁN HERNÁNDEZ GUARÍN</v>
      </c>
      <c r="C852" s="94" t="str">
        <f>VLOOKUP(A852,'CENTRO DE COSTOS'!A:D,2,FALSE)</f>
        <v>0004-0008</v>
      </c>
      <c r="D852" s="8">
        <v>5893</v>
      </c>
      <c r="E852" s="8">
        <v>2706132</v>
      </c>
      <c r="F852" s="8">
        <v>62827</v>
      </c>
      <c r="G852" s="94" t="s">
        <v>1977</v>
      </c>
      <c r="H852" s="8" t="s">
        <v>249</v>
      </c>
      <c r="I852" s="8" t="s">
        <v>4905</v>
      </c>
      <c r="J852" s="8" t="s">
        <v>4906</v>
      </c>
      <c r="K852" s="8" t="s">
        <v>160</v>
      </c>
      <c r="L852" s="8" t="s">
        <v>4907</v>
      </c>
      <c r="M852" s="183">
        <v>45908.359722222223</v>
      </c>
      <c r="N852" s="183">
        <v>45908.632638888892</v>
      </c>
      <c r="O852" s="94" t="s">
        <v>1324</v>
      </c>
      <c r="P852" s="8" t="s">
        <v>1333</v>
      </c>
      <c r="Q852" s="8" t="s">
        <v>1326</v>
      </c>
      <c r="R852" s="8" t="s">
        <v>1470</v>
      </c>
      <c r="S852" s="94"/>
      <c r="T852" s="90"/>
      <c r="U852" s="8" t="s">
        <v>1328</v>
      </c>
      <c r="V852" s="8" t="s">
        <v>4908</v>
      </c>
      <c r="W852" s="8" t="s">
        <v>165</v>
      </c>
      <c r="X852" s="8" t="s">
        <v>4909</v>
      </c>
      <c r="Y852" s="8" t="s">
        <v>32</v>
      </c>
      <c r="Z852" s="8" t="s">
        <v>177</v>
      </c>
      <c r="AA852" s="8" t="s">
        <v>4762</v>
      </c>
      <c r="AB852" s="8">
        <v>1</v>
      </c>
      <c r="AC852" s="8">
        <v>0</v>
      </c>
      <c r="AD852" s="86">
        <f>IF(W852="SOPORTE_TELEFÓNICO",'BASE LIQUIDACION REDEBAN 2025'!$B$19,IF(W852="ENVÍO",'BASE LIQUIDACION REDEBAN 2025'!$C$2,IF(Y852="TIPO I",'BASE LIQUIDACION REDEBAN 2025'!$C$2,IF(Y852="TIPO II",'BASE LIQUIDACION REDEBAN 2025'!$C$3,IF(Y852="TIPO III",'BASE LIQUIDACION REDEBAN 2025'!$C$4,IF(Y852="TIPO IV",'BASE LIQUIDACION REDEBAN 2025'!$C$5,IF(Z852="AEREO",'BASE LIQUIDACION REDEBAN 2025'!$B$6,'BASE LIQUIDACION REDEBAN 2025'!$C$5)))))))</f>
        <v>479588.87655000004</v>
      </c>
      <c r="AE852" s="86">
        <f>IF(OR(W852="SOPORTE_TELEFÓNICO",W852="ENVÍO"),0,IF(Y852="TIPO I",'BASE LIQUIDACION REDEBAN 2025'!$B$10,IF(Y852="TIPO II",'BASE LIQUIDACION REDEBAN 2025'!$B$11,IF(Y852="TIPO III",'BASE LIQUIDACION REDEBAN 2025'!$B$12,'BASE LIQUIDACION REDEBAN 2025'!$B$13))))</f>
        <v>196536.5258152</v>
      </c>
      <c r="AF852" s="86">
        <f t="shared" si="13"/>
        <v>479588.87655000004</v>
      </c>
      <c r="AG852" s="141"/>
      <c r="AH852" s="141"/>
    </row>
    <row r="853" spans="1:34" s="78" customFormat="1" ht="13.15">
      <c r="A853" s="8" t="s">
        <v>76</v>
      </c>
      <c r="B853" s="94" t="str">
        <f>VLOOKUP(A853,'CENTRO DE COSTOS'!A:D,4,FALSE)</f>
        <v>DIEGO FERNANDO HENAO CARDONA</v>
      </c>
      <c r="C853" s="94" t="str">
        <f>VLOOKUP(A853,'CENTRO DE COSTOS'!A:D,2,FALSE)</f>
        <v>0004-0003</v>
      </c>
      <c r="D853" s="8">
        <v>19698</v>
      </c>
      <c r="E853" s="8">
        <v>2706234</v>
      </c>
      <c r="F853" s="8">
        <v>80696</v>
      </c>
      <c r="G853" s="94" t="s">
        <v>1977</v>
      </c>
      <c r="H853" s="8" t="s">
        <v>171</v>
      </c>
      <c r="I853" s="8" t="s">
        <v>2123</v>
      </c>
      <c r="J853" s="8" t="s">
        <v>4910</v>
      </c>
      <c r="K853" s="8" t="s">
        <v>160</v>
      </c>
      <c r="L853" s="8" t="s">
        <v>4911</v>
      </c>
      <c r="M853" s="183">
        <v>45908.359027777777</v>
      </c>
      <c r="N853" s="183">
        <v>45909.576388888891</v>
      </c>
      <c r="O853" s="94" t="s">
        <v>1324</v>
      </c>
      <c r="P853" s="8" t="s">
        <v>1333</v>
      </c>
      <c r="Q853" s="8" t="s">
        <v>1375</v>
      </c>
      <c r="R853" s="8" t="s">
        <v>1444</v>
      </c>
      <c r="S853" s="94"/>
      <c r="T853" s="90"/>
      <c r="U853" s="8" t="s">
        <v>1328</v>
      </c>
      <c r="V853" s="8" t="s">
        <v>4912</v>
      </c>
      <c r="W853" s="8" t="s">
        <v>165</v>
      </c>
      <c r="X853" s="8" t="s">
        <v>4913</v>
      </c>
      <c r="Y853" s="8" t="s">
        <v>28</v>
      </c>
      <c r="Z853" s="8" t="s">
        <v>177</v>
      </c>
      <c r="AA853" s="8" t="s">
        <v>1200</v>
      </c>
      <c r="AB853" s="8">
        <v>1</v>
      </c>
      <c r="AC853" s="8">
        <v>0</v>
      </c>
      <c r="AD853" s="86">
        <f>IF(W853="SOPORTE_TELEFÓNICO",'BASE LIQUIDACION REDEBAN 2025'!$B$19,IF(W853="ENVÍO",'BASE LIQUIDACION REDEBAN 2025'!$C$2,IF(Y853="TIPO I",'BASE LIQUIDACION REDEBAN 2025'!$C$2,IF(Y853="TIPO II",'BASE LIQUIDACION REDEBAN 2025'!$C$3,IF(Y853="TIPO III",'BASE LIQUIDACION REDEBAN 2025'!$C$4,IF(Y853="TIPO IV",'BASE LIQUIDACION REDEBAN 2025'!$C$5,IF(Z853="AEREO",'BASE LIQUIDACION REDEBAN 2025'!$B$6,'BASE LIQUIDACION REDEBAN 2025'!$C$5)))))))</f>
        <v>144967.87232000002</v>
      </c>
      <c r="AE853" s="86">
        <f>IF(OR(W853="SOPORTE_TELEFÓNICO",W853="ENVÍO"),0,IF(Y853="TIPO I",'BASE LIQUIDACION REDEBAN 2025'!$B$10,IF(Y853="TIPO II",'BASE LIQUIDACION REDEBAN 2025'!$B$11,IF(Y853="TIPO III",'BASE LIQUIDACION REDEBAN 2025'!$B$12,'BASE LIQUIDACION REDEBAN 2025'!$B$13))))</f>
        <v>140395.6348884</v>
      </c>
      <c r="AF853" s="86">
        <f t="shared" si="13"/>
        <v>144967.87232000002</v>
      </c>
      <c r="AG853" s="141"/>
      <c r="AH853" s="141"/>
    </row>
    <row r="854" spans="1:34" s="78" customFormat="1" ht="13.15">
      <c r="A854" s="8" t="s">
        <v>99</v>
      </c>
      <c r="B854" s="94" t="str">
        <f>VLOOKUP(A854,'CENTRO DE COSTOS'!A:D,4,FALSE)</f>
        <v>JOSE MAURICIO HERNANDEZ ROJAS</v>
      </c>
      <c r="C854" s="94" t="str">
        <f>VLOOKUP(A854,'CENTRO DE COSTOS'!A:D,2,FALSE)</f>
        <v>0004-0001</v>
      </c>
      <c r="D854" s="8">
        <v>20228</v>
      </c>
      <c r="E854" s="8">
        <v>2706228</v>
      </c>
      <c r="F854" s="8">
        <v>45552</v>
      </c>
      <c r="G854" s="94" t="s">
        <v>1977</v>
      </c>
      <c r="H854" s="8" t="s">
        <v>596</v>
      </c>
      <c r="I854" s="8" t="s">
        <v>4914</v>
      </c>
      <c r="J854" s="8" t="s">
        <v>4915</v>
      </c>
      <c r="K854" s="8" t="s">
        <v>160</v>
      </c>
      <c r="L854" s="8" t="s">
        <v>4916</v>
      </c>
      <c r="M854" s="183">
        <v>45908.35833333333</v>
      </c>
      <c r="N854" s="183">
        <v>45908.588888888888</v>
      </c>
      <c r="O854" s="94" t="s">
        <v>1324</v>
      </c>
      <c r="P854" s="8" t="s">
        <v>1333</v>
      </c>
      <c r="Q854" s="8" t="s">
        <v>1375</v>
      </c>
      <c r="R854" s="8" t="s">
        <v>1376</v>
      </c>
      <c r="S854" s="94"/>
      <c r="T854" s="90"/>
      <c r="U854" s="8" t="s">
        <v>1328</v>
      </c>
      <c r="V854" s="8" t="s">
        <v>4917</v>
      </c>
      <c r="W854" s="8" t="s">
        <v>165</v>
      </c>
      <c r="X854" s="8" t="s">
        <v>4918</v>
      </c>
      <c r="Y854" s="8" t="s">
        <v>30</v>
      </c>
      <c r="Z854" s="8" t="s">
        <v>177</v>
      </c>
      <c r="AA854" s="8" t="s">
        <v>1972</v>
      </c>
      <c r="AB854" s="8">
        <v>1</v>
      </c>
      <c r="AC854" s="8">
        <v>0</v>
      </c>
      <c r="AD854" s="86">
        <f>IF(W854="SOPORTE_TELEFÓNICO",'BASE LIQUIDACION REDEBAN 2025'!$B$19,IF(W854="ENVÍO",'BASE LIQUIDACION REDEBAN 2025'!$C$2,IF(Y854="TIPO I",'BASE LIQUIDACION REDEBAN 2025'!$C$2,IF(Y854="TIPO II",'BASE LIQUIDACION REDEBAN 2025'!$C$3,IF(Y854="TIPO III",'BASE LIQUIDACION REDEBAN 2025'!$C$4,IF(Y854="TIPO IV",'BASE LIQUIDACION REDEBAN 2025'!$C$5,IF(Z854="AEREO",'BASE LIQUIDACION REDEBAN 2025'!$B$6,'BASE LIQUIDACION REDEBAN 2025'!$C$5)))))))</f>
        <v>275728.78077800001</v>
      </c>
      <c r="AE854" s="86">
        <f>IF(OR(W854="SOPORTE_TELEFÓNICO",W854="ENVÍO"),0,IF(Y854="TIPO I",'BASE LIQUIDACION REDEBAN 2025'!$B$10,IF(Y854="TIPO II",'BASE LIQUIDACION REDEBAN 2025'!$B$11,IF(Y854="TIPO III",'BASE LIQUIDACION REDEBAN 2025'!$B$12,'BASE LIQUIDACION REDEBAN 2025'!$B$13))))</f>
        <v>196536.5258152</v>
      </c>
      <c r="AF854" s="86">
        <f t="shared" si="13"/>
        <v>275728.78077800001</v>
      </c>
      <c r="AG854" s="141"/>
      <c r="AH854" s="141"/>
    </row>
    <row r="855" spans="1:34" s="78" customFormat="1" ht="13.15">
      <c r="A855" s="8" t="s">
        <v>91</v>
      </c>
      <c r="B855" s="94" t="str">
        <f>VLOOKUP(A855,'CENTRO DE COSTOS'!A:D,4,FALSE)</f>
        <v>JOSE MAURICIO HERNANDEZ ROJAS</v>
      </c>
      <c r="C855" s="94" t="str">
        <f>VLOOKUP(A855,'CENTRO DE COSTOS'!A:D,2,FALSE)</f>
        <v>0004-0001</v>
      </c>
      <c r="D855" s="8">
        <v>23001</v>
      </c>
      <c r="E855" s="8">
        <v>2706219</v>
      </c>
      <c r="F855" s="8">
        <v>47437</v>
      </c>
      <c r="G855" s="94" t="s">
        <v>1977</v>
      </c>
      <c r="H855" s="8" t="s">
        <v>193</v>
      </c>
      <c r="I855" s="8" t="s">
        <v>91</v>
      </c>
      <c r="J855" s="8" t="s">
        <v>4702</v>
      </c>
      <c r="K855" s="8" t="s">
        <v>160</v>
      </c>
      <c r="L855" s="8" t="s">
        <v>4919</v>
      </c>
      <c r="M855" s="183">
        <v>45908.357638888891</v>
      </c>
      <c r="N855" s="183">
        <v>45908.592361111107</v>
      </c>
      <c r="O855" s="94" t="s">
        <v>1324</v>
      </c>
      <c r="P855" s="8" t="s">
        <v>1333</v>
      </c>
      <c r="Q855" s="8" t="s">
        <v>1556</v>
      </c>
      <c r="R855" s="8" t="s">
        <v>1557</v>
      </c>
      <c r="S855" s="94"/>
      <c r="T855" s="90"/>
      <c r="U855" s="8" t="s">
        <v>1328</v>
      </c>
      <c r="V855" s="8" t="s">
        <v>4920</v>
      </c>
      <c r="W855" s="8" t="s">
        <v>165</v>
      </c>
      <c r="X855" s="8" t="s">
        <v>4705</v>
      </c>
      <c r="Y855" s="8" t="s">
        <v>25</v>
      </c>
      <c r="Z855" s="8" t="s">
        <v>177</v>
      </c>
      <c r="AA855" s="8" t="s">
        <v>1084</v>
      </c>
      <c r="AB855" s="8">
        <v>1</v>
      </c>
      <c r="AC855" s="8">
        <v>0</v>
      </c>
      <c r="AD855" s="86">
        <f>IF(W855="SOPORTE_TELEFÓNICO",'BASE LIQUIDACION REDEBAN 2025'!$B$19,IF(W855="ENVÍO",'BASE LIQUIDACION REDEBAN 2025'!$C$2,IF(Y855="TIPO I",'BASE LIQUIDACION REDEBAN 2025'!$C$2,IF(Y855="TIPO II",'BASE LIQUIDACION REDEBAN 2025'!$C$3,IF(Y855="TIPO III",'BASE LIQUIDACION REDEBAN 2025'!$C$4,IF(Y855="TIPO IV",'BASE LIQUIDACION REDEBAN 2025'!$C$5,IF(Z855="AEREO",'BASE LIQUIDACION REDEBAN 2025'!$B$6,'BASE LIQUIDACION REDEBAN 2025'!$C$5)))))))</f>
        <v>65960.072302</v>
      </c>
      <c r="AE855" s="86">
        <f>IF(OR(W855="SOPORTE_TELEFÓNICO",W855="ENVÍO"),0,IF(Y855="TIPO I",'BASE LIQUIDACION REDEBAN 2025'!$B$10,IF(Y855="TIPO II",'BASE LIQUIDACION REDEBAN 2025'!$B$11,IF(Y855="TIPO III",'BASE LIQUIDACION REDEBAN 2025'!$B$12,'BASE LIQUIDACION REDEBAN 2025'!$B$13))))</f>
        <v>75096.394270399993</v>
      </c>
      <c r="AF855" s="86">
        <f t="shared" si="13"/>
        <v>65960.072302</v>
      </c>
      <c r="AG855" s="141"/>
      <c r="AH855" s="141"/>
    </row>
    <row r="856" spans="1:34" s="78" customFormat="1" ht="13.15">
      <c r="A856" s="8" t="s">
        <v>91</v>
      </c>
      <c r="B856" s="94" t="str">
        <f>VLOOKUP(A856,'CENTRO DE COSTOS'!A:D,4,FALSE)</f>
        <v>JOSE MAURICIO HERNANDEZ ROJAS</v>
      </c>
      <c r="C856" s="94" t="str">
        <f>VLOOKUP(A856,'CENTRO DE COSTOS'!A:D,2,FALSE)</f>
        <v>0004-0001</v>
      </c>
      <c r="D856" s="8">
        <v>23464</v>
      </c>
      <c r="E856" s="8">
        <v>2706044</v>
      </c>
      <c r="F856" s="8">
        <v>24418</v>
      </c>
      <c r="G856" s="94" t="s">
        <v>1977</v>
      </c>
      <c r="H856" s="8" t="s">
        <v>193</v>
      </c>
      <c r="I856" s="8" t="s">
        <v>4921</v>
      </c>
      <c r="J856" s="8" t="s">
        <v>4922</v>
      </c>
      <c r="K856" s="8" t="s">
        <v>160</v>
      </c>
      <c r="L856" s="8" t="s">
        <v>4923</v>
      </c>
      <c r="M856" s="183">
        <v>45908.356944444437</v>
      </c>
      <c r="N856" s="183">
        <v>45909.618750000001</v>
      </c>
      <c r="O856" s="94" t="s">
        <v>1324</v>
      </c>
      <c r="P856" s="8" t="s">
        <v>1333</v>
      </c>
      <c r="Q856" s="8" t="s">
        <v>1368</v>
      </c>
      <c r="R856" s="8" t="s">
        <v>1341</v>
      </c>
      <c r="S856" s="94"/>
      <c r="T856" s="90"/>
      <c r="U856" s="8" t="s">
        <v>1328</v>
      </c>
      <c r="V856" s="8" t="s">
        <v>4924</v>
      </c>
      <c r="W856" s="8" t="s">
        <v>165</v>
      </c>
      <c r="X856" s="8" t="s">
        <v>4925</v>
      </c>
      <c r="Y856" s="8" t="s">
        <v>28</v>
      </c>
      <c r="Z856" s="8" t="s">
        <v>177</v>
      </c>
      <c r="AA856" s="8" t="s">
        <v>1447</v>
      </c>
      <c r="AB856" s="8">
        <v>1</v>
      </c>
      <c r="AC856" s="8">
        <v>0</v>
      </c>
      <c r="AD856" s="86">
        <f>IF(W856="SOPORTE_TELEFÓNICO",'BASE LIQUIDACION REDEBAN 2025'!$B$19,IF(W856="ENVÍO",'BASE LIQUIDACION REDEBAN 2025'!$C$2,IF(Y856="TIPO I",'BASE LIQUIDACION REDEBAN 2025'!$C$2,IF(Y856="TIPO II",'BASE LIQUIDACION REDEBAN 2025'!$C$3,IF(Y856="TIPO III",'BASE LIQUIDACION REDEBAN 2025'!$C$4,IF(Y856="TIPO IV",'BASE LIQUIDACION REDEBAN 2025'!$C$5,IF(Z856="AEREO",'BASE LIQUIDACION REDEBAN 2025'!$B$6,'BASE LIQUIDACION REDEBAN 2025'!$C$5)))))))</f>
        <v>144967.87232000002</v>
      </c>
      <c r="AE856" s="86">
        <f>IF(OR(W856="SOPORTE_TELEFÓNICO",W856="ENVÍO"),0,IF(Y856="TIPO I",'BASE LIQUIDACION REDEBAN 2025'!$B$10,IF(Y856="TIPO II",'BASE LIQUIDACION REDEBAN 2025'!$B$11,IF(Y856="TIPO III",'BASE LIQUIDACION REDEBAN 2025'!$B$12,'BASE LIQUIDACION REDEBAN 2025'!$B$13))))</f>
        <v>140395.6348884</v>
      </c>
      <c r="AF856" s="86">
        <f t="shared" si="13"/>
        <v>144967.87232000002</v>
      </c>
      <c r="AG856" s="141"/>
      <c r="AH856" s="141"/>
    </row>
    <row r="857" spans="1:34" s="78" customFormat="1" ht="13.15">
      <c r="A857" s="8" t="s">
        <v>68</v>
      </c>
      <c r="B857" s="94" t="str">
        <f>VLOOKUP(A857,'CENTRO DE COSTOS'!A:D,4,FALSE)</f>
        <v>WILLIAM ASDRUBAL ROZO ROZO</v>
      </c>
      <c r="C857" s="94" t="str">
        <f>VLOOKUP(A857,'CENTRO DE COSTOS'!A:D,2,FALSE)</f>
        <v>0004-0004</v>
      </c>
      <c r="D857" s="8">
        <v>11001</v>
      </c>
      <c r="E857" s="8">
        <v>2706207</v>
      </c>
      <c r="F857" s="8">
        <v>33996</v>
      </c>
      <c r="G857" s="94" t="s">
        <v>1977</v>
      </c>
      <c r="H857" s="8" t="s">
        <v>417</v>
      </c>
      <c r="I857" s="8" t="s">
        <v>68</v>
      </c>
      <c r="J857" s="8" t="s">
        <v>4926</v>
      </c>
      <c r="K857" s="8" t="s">
        <v>160</v>
      </c>
      <c r="L857" s="8" t="s">
        <v>4927</v>
      </c>
      <c r="M857" s="183">
        <v>45908.356249999997</v>
      </c>
      <c r="N857" s="183">
        <v>45908.72152777778</v>
      </c>
      <c r="O857" s="94" t="s">
        <v>1324</v>
      </c>
      <c r="P857" s="8" t="s">
        <v>1333</v>
      </c>
      <c r="Q857" s="8" t="s">
        <v>1676</v>
      </c>
      <c r="R857" s="8" t="s">
        <v>1334</v>
      </c>
      <c r="S857" s="94"/>
      <c r="T857" s="90"/>
      <c r="U857" s="8" t="s">
        <v>1328</v>
      </c>
      <c r="V857" s="8" t="s">
        <v>4928</v>
      </c>
      <c r="W857" s="8" t="s">
        <v>165</v>
      </c>
      <c r="X857" s="8" t="s">
        <v>4929</v>
      </c>
      <c r="Y857" s="8" t="s">
        <v>25</v>
      </c>
      <c r="Z857" s="8" t="s">
        <v>177</v>
      </c>
      <c r="AA857" s="8" t="s">
        <v>3358</v>
      </c>
      <c r="AB857" s="8">
        <v>1</v>
      </c>
      <c r="AC857" s="8">
        <v>0</v>
      </c>
      <c r="AD857" s="86">
        <f>IF(W857="SOPORTE_TELEFÓNICO",'BASE LIQUIDACION REDEBAN 2025'!$B$19,IF(W857="ENVÍO",'BASE LIQUIDACION REDEBAN 2025'!$C$2,IF(Y857="TIPO I",'BASE LIQUIDACION REDEBAN 2025'!$C$2,IF(Y857="TIPO II",'BASE LIQUIDACION REDEBAN 2025'!$C$3,IF(Y857="TIPO III",'BASE LIQUIDACION REDEBAN 2025'!$C$4,IF(Y857="TIPO IV",'BASE LIQUIDACION REDEBAN 2025'!$C$5,IF(Z857="AEREO",'BASE LIQUIDACION REDEBAN 2025'!$B$6,'BASE LIQUIDACION REDEBAN 2025'!$C$5)))))))</f>
        <v>65960.072302</v>
      </c>
      <c r="AE857" s="86">
        <f>IF(OR(W857="SOPORTE_TELEFÓNICO",W857="ENVÍO"),0,IF(Y857="TIPO I",'BASE LIQUIDACION REDEBAN 2025'!$B$10,IF(Y857="TIPO II",'BASE LIQUIDACION REDEBAN 2025'!$B$11,IF(Y857="TIPO III",'BASE LIQUIDACION REDEBAN 2025'!$B$12,'BASE LIQUIDACION REDEBAN 2025'!$B$13))))</f>
        <v>75096.394270399993</v>
      </c>
      <c r="AF857" s="86">
        <f t="shared" si="13"/>
        <v>65960.072302</v>
      </c>
      <c r="AG857" s="141"/>
      <c r="AH857" s="141"/>
    </row>
    <row r="858" spans="1:34" s="78" customFormat="1" ht="13.15">
      <c r="A858" s="8" t="s">
        <v>76</v>
      </c>
      <c r="B858" s="94" t="str">
        <f>VLOOKUP(A858,'CENTRO DE COSTOS'!A:D,4,FALSE)</f>
        <v>DIEGO FERNANDO HENAO CARDONA</v>
      </c>
      <c r="C858" s="94" t="str">
        <f>VLOOKUP(A858,'CENTRO DE COSTOS'!A:D,2,FALSE)</f>
        <v>0004-0003</v>
      </c>
      <c r="D858" s="8">
        <v>76001</v>
      </c>
      <c r="E858" s="8">
        <v>2705892</v>
      </c>
      <c r="F858" s="8">
        <v>68570</v>
      </c>
      <c r="G858" s="94" t="s">
        <v>1977</v>
      </c>
      <c r="H858" s="8" t="s">
        <v>232</v>
      </c>
      <c r="I858" s="8" t="s">
        <v>76</v>
      </c>
      <c r="J858" s="8" t="s">
        <v>4930</v>
      </c>
      <c r="K858" s="8" t="s">
        <v>160</v>
      </c>
      <c r="L858" s="8" t="s">
        <v>4931</v>
      </c>
      <c r="M858" s="183">
        <v>45908.352777777778</v>
      </c>
      <c r="N858" s="183">
        <v>45908.595833333333</v>
      </c>
      <c r="O858" s="94" t="s">
        <v>1324</v>
      </c>
      <c r="P858" s="8" t="s">
        <v>1333</v>
      </c>
      <c r="Q858" s="8" t="s">
        <v>1334</v>
      </c>
      <c r="R858" s="8" t="s">
        <v>1341</v>
      </c>
      <c r="S858" s="94"/>
      <c r="T858" s="90"/>
      <c r="U858" s="8" t="s">
        <v>1328</v>
      </c>
      <c r="V858" s="8" t="s">
        <v>4932</v>
      </c>
      <c r="W858" s="8" t="s">
        <v>165</v>
      </c>
      <c r="X858" s="8" t="s">
        <v>4933</v>
      </c>
      <c r="Y858" s="8" t="s">
        <v>25</v>
      </c>
      <c r="Z858" s="8" t="s">
        <v>177</v>
      </c>
      <c r="AA858" s="8" t="s">
        <v>1498</v>
      </c>
      <c r="AB858" s="8">
        <v>1</v>
      </c>
      <c r="AC858" s="8">
        <v>0</v>
      </c>
      <c r="AD858" s="86">
        <f>IF(W858="SOPORTE_TELEFÓNICO",'BASE LIQUIDACION REDEBAN 2025'!$B$19,IF(W858="ENVÍO",'BASE LIQUIDACION REDEBAN 2025'!$C$2,IF(Y858="TIPO I",'BASE LIQUIDACION REDEBAN 2025'!$C$2,IF(Y858="TIPO II",'BASE LIQUIDACION REDEBAN 2025'!$C$3,IF(Y858="TIPO III",'BASE LIQUIDACION REDEBAN 2025'!$C$4,IF(Y858="TIPO IV",'BASE LIQUIDACION REDEBAN 2025'!$C$5,IF(Z858="AEREO",'BASE LIQUIDACION REDEBAN 2025'!$B$6,'BASE LIQUIDACION REDEBAN 2025'!$C$5)))))))</f>
        <v>65960.072302</v>
      </c>
      <c r="AE858" s="86">
        <f>IF(OR(W858="SOPORTE_TELEFÓNICO",W858="ENVÍO"),0,IF(Y858="TIPO I",'BASE LIQUIDACION REDEBAN 2025'!$B$10,IF(Y858="TIPO II",'BASE LIQUIDACION REDEBAN 2025'!$B$11,IF(Y858="TIPO III",'BASE LIQUIDACION REDEBAN 2025'!$B$12,'BASE LIQUIDACION REDEBAN 2025'!$B$13))))</f>
        <v>75096.394270399993</v>
      </c>
      <c r="AF858" s="86">
        <f t="shared" si="13"/>
        <v>65960.072302</v>
      </c>
      <c r="AG858" s="141"/>
      <c r="AH858" s="141"/>
    </row>
    <row r="859" spans="1:34" s="78" customFormat="1" ht="13.15">
      <c r="A859" s="8" t="s">
        <v>97</v>
      </c>
      <c r="B859" s="94" t="str">
        <f>VLOOKUP(A859,'CENTRO DE COSTOS'!A:D,4,FALSE)</f>
        <v>JOSE MAURICIO HERNANDEZ ROJAS</v>
      </c>
      <c r="C859" s="94" t="str">
        <f>VLOOKUP(A859,'CENTRO DE COSTOS'!A:D,2,FALSE)</f>
        <v>0004-0001</v>
      </c>
      <c r="D859" s="8">
        <v>70001</v>
      </c>
      <c r="E859" s="8">
        <v>2705945</v>
      </c>
      <c r="F859" s="8">
        <v>70673</v>
      </c>
      <c r="G859" s="94" t="s">
        <v>1977</v>
      </c>
      <c r="H859" s="8" t="s">
        <v>333</v>
      </c>
      <c r="I859" s="8" t="s">
        <v>97</v>
      </c>
      <c r="J859" s="8" t="s">
        <v>4934</v>
      </c>
      <c r="K859" s="8" t="s">
        <v>160</v>
      </c>
      <c r="L859" s="8" t="s">
        <v>4935</v>
      </c>
      <c r="M859" s="183">
        <v>45908.347222222219</v>
      </c>
      <c r="N859" s="183">
        <v>45908.628472222219</v>
      </c>
      <c r="O859" s="94" t="s">
        <v>1324</v>
      </c>
      <c r="P859" s="8" t="s">
        <v>1325</v>
      </c>
      <c r="Q859" s="8" t="s">
        <v>1351</v>
      </c>
      <c r="R859" s="8" t="s">
        <v>2150</v>
      </c>
      <c r="S859" s="94"/>
      <c r="T859" s="90"/>
      <c r="U859" s="8" t="s">
        <v>1328</v>
      </c>
      <c r="V859" s="8" t="s">
        <v>4936</v>
      </c>
      <c r="W859" s="8" t="s">
        <v>165</v>
      </c>
      <c r="X859" s="8" t="s">
        <v>4937</v>
      </c>
      <c r="Y859" s="8" t="s">
        <v>25</v>
      </c>
      <c r="Z859" s="8" t="s">
        <v>177</v>
      </c>
      <c r="AA859" s="8" t="s">
        <v>1162</v>
      </c>
      <c r="AB859" s="8">
        <v>1</v>
      </c>
      <c r="AC859" s="8">
        <v>0</v>
      </c>
      <c r="AD859" s="86">
        <f>IF(W859="SOPORTE_TELEFÓNICO",'BASE LIQUIDACION REDEBAN 2025'!$B$19,IF(W859="ENVÍO",'BASE LIQUIDACION REDEBAN 2025'!$C$2,IF(Y859="TIPO I",'BASE LIQUIDACION REDEBAN 2025'!$C$2,IF(Y859="TIPO II",'BASE LIQUIDACION REDEBAN 2025'!$C$3,IF(Y859="TIPO III",'BASE LIQUIDACION REDEBAN 2025'!$C$4,IF(Y859="TIPO IV",'BASE LIQUIDACION REDEBAN 2025'!$C$5,IF(Z859="AEREO",'BASE LIQUIDACION REDEBAN 2025'!$B$6,'BASE LIQUIDACION REDEBAN 2025'!$C$5)))))))</f>
        <v>65960.072302</v>
      </c>
      <c r="AE859" s="86">
        <f>IF(OR(W859="SOPORTE_TELEFÓNICO",W859="ENVÍO"),0,IF(Y859="TIPO I",'BASE LIQUIDACION REDEBAN 2025'!$B$10,IF(Y859="TIPO II",'BASE LIQUIDACION REDEBAN 2025'!$B$11,IF(Y859="TIPO III",'BASE LIQUIDACION REDEBAN 2025'!$B$12,'BASE LIQUIDACION REDEBAN 2025'!$B$13))))</f>
        <v>75096.394270399993</v>
      </c>
      <c r="AF859" s="86">
        <f t="shared" si="13"/>
        <v>65960.072302</v>
      </c>
      <c r="AG859" s="141"/>
      <c r="AH859" s="141"/>
    </row>
    <row r="860" spans="1:34" s="78" customFormat="1" ht="13.15">
      <c r="A860" s="8" t="s">
        <v>76</v>
      </c>
      <c r="B860" s="94" t="str">
        <f>VLOOKUP(A860,'CENTRO DE COSTOS'!A:D,4,FALSE)</f>
        <v>DIEGO FERNANDO HENAO CARDONA</v>
      </c>
      <c r="C860" s="94" t="str">
        <f>VLOOKUP(A860,'CENTRO DE COSTOS'!A:D,2,FALSE)</f>
        <v>0004-0003</v>
      </c>
      <c r="D860" s="8">
        <v>19001</v>
      </c>
      <c r="E860" s="8">
        <v>2705844</v>
      </c>
      <c r="F860" s="8">
        <v>15245</v>
      </c>
      <c r="G860" s="94" t="s">
        <v>1977</v>
      </c>
      <c r="H860" s="8" t="s">
        <v>171</v>
      </c>
      <c r="I860" s="8" t="s">
        <v>95</v>
      </c>
      <c r="J860" s="8" t="s">
        <v>4938</v>
      </c>
      <c r="K860" s="8" t="s">
        <v>160</v>
      </c>
      <c r="L860" s="8" t="s">
        <v>4939</v>
      </c>
      <c r="M860" s="183">
        <v>45908.344444444447</v>
      </c>
      <c r="N860" s="183">
        <v>45909.572222222218</v>
      </c>
      <c r="O860" s="94" t="s">
        <v>1324</v>
      </c>
      <c r="P860" s="8" t="s">
        <v>1333</v>
      </c>
      <c r="Q860" s="8" t="s">
        <v>1454</v>
      </c>
      <c r="R860" s="8" t="s">
        <v>1340</v>
      </c>
      <c r="S860" s="94"/>
      <c r="T860" s="90"/>
      <c r="U860" s="8" t="s">
        <v>1328</v>
      </c>
      <c r="V860" s="8" t="s">
        <v>4940</v>
      </c>
      <c r="W860" s="8" t="s">
        <v>165</v>
      </c>
      <c r="X860" s="8" t="s">
        <v>4941</v>
      </c>
      <c r="Y860" s="8" t="s">
        <v>30</v>
      </c>
      <c r="Z860" s="8" t="s">
        <v>177</v>
      </c>
      <c r="AA860" s="8" t="s">
        <v>178</v>
      </c>
      <c r="AB860" s="8">
        <v>1</v>
      </c>
      <c r="AC860" s="8">
        <v>0</v>
      </c>
      <c r="AD860" s="86">
        <f>IF(W860="SOPORTE_TELEFÓNICO",'BASE LIQUIDACION REDEBAN 2025'!$B$19,IF(W860="ENVÍO",'BASE LIQUIDACION REDEBAN 2025'!$C$2,IF(Y860="TIPO I",'BASE LIQUIDACION REDEBAN 2025'!$C$2,IF(Y860="TIPO II",'BASE LIQUIDACION REDEBAN 2025'!$C$3,IF(Y860="TIPO III",'BASE LIQUIDACION REDEBAN 2025'!$C$4,IF(Y860="TIPO IV",'BASE LIQUIDACION REDEBAN 2025'!$C$5,IF(Z860="AEREO",'BASE LIQUIDACION REDEBAN 2025'!$B$6,'BASE LIQUIDACION REDEBAN 2025'!$C$5)))))))</f>
        <v>275728.78077800001</v>
      </c>
      <c r="AE860" s="86">
        <f>IF(OR(W860="SOPORTE_TELEFÓNICO",W860="ENVÍO"),0,IF(Y860="TIPO I",'BASE LIQUIDACION REDEBAN 2025'!$B$10,IF(Y860="TIPO II",'BASE LIQUIDACION REDEBAN 2025'!$B$11,IF(Y860="TIPO III",'BASE LIQUIDACION REDEBAN 2025'!$B$12,'BASE LIQUIDACION REDEBAN 2025'!$B$13))))</f>
        <v>196536.5258152</v>
      </c>
      <c r="AF860" s="86">
        <f t="shared" si="13"/>
        <v>275728.78077800001</v>
      </c>
      <c r="AG860" s="141"/>
      <c r="AH860" s="141"/>
    </row>
    <row r="861" spans="1:34" s="78" customFormat="1" ht="13.15">
      <c r="A861" s="8" t="s">
        <v>76</v>
      </c>
      <c r="B861" s="94" t="str">
        <f>VLOOKUP(A861,'CENTRO DE COSTOS'!A:D,4,FALSE)</f>
        <v>DIEGO FERNANDO HENAO CARDONA</v>
      </c>
      <c r="C861" s="94" t="str">
        <f>VLOOKUP(A861,'CENTRO DE COSTOS'!A:D,2,FALSE)</f>
        <v>0004-0003</v>
      </c>
      <c r="D861" s="8">
        <v>76001</v>
      </c>
      <c r="E861" s="8">
        <v>2705776</v>
      </c>
      <c r="F861" s="8">
        <v>59725</v>
      </c>
      <c r="G861" s="94" t="s">
        <v>1977</v>
      </c>
      <c r="H861" s="8" t="s">
        <v>232</v>
      </c>
      <c r="I861" s="8" t="s">
        <v>76</v>
      </c>
      <c r="J861" s="8" t="s">
        <v>4942</v>
      </c>
      <c r="K861" s="8" t="s">
        <v>160</v>
      </c>
      <c r="L861" s="8" t="s">
        <v>4943</v>
      </c>
      <c r="M861" s="183">
        <v>45908.343055555553</v>
      </c>
      <c r="N861" s="183">
        <v>45908.560416666667</v>
      </c>
      <c r="O861" s="94" t="s">
        <v>1324</v>
      </c>
      <c r="P861" s="8" t="s">
        <v>1325</v>
      </c>
      <c r="Q861" s="8" t="s">
        <v>1351</v>
      </c>
      <c r="R861" s="8" t="s">
        <v>1689</v>
      </c>
      <c r="S861" s="94"/>
      <c r="T861" s="90"/>
      <c r="U861" s="8" t="s">
        <v>1328</v>
      </c>
      <c r="V861" s="8" t="s">
        <v>4944</v>
      </c>
      <c r="W861" s="8" t="s">
        <v>165</v>
      </c>
      <c r="X861" s="8" t="s">
        <v>4945</v>
      </c>
      <c r="Y861" s="8" t="s">
        <v>25</v>
      </c>
      <c r="Z861" s="8" t="s">
        <v>177</v>
      </c>
      <c r="AA861" s="8" t="s">
        <v>1200</v>
      </c>
      <c r="AB861" s="8">
        <v>1</v>
      </c>
      <c r="AC861" s="8">
        <v>0</v>
      </c>
      <c r="AD861" s="86">
        <f>IF(W861="SOPORTE_TELEFÓNICO",'BASE LIQUIDACION REDEBAN 2025'!$B$19,IF(W861="ENVÍO",'BASE LIQUIDACION REDEBAN 2025'!$C$2,IF(Y861="TIPO I",'BASE LIQUIDACION REDEBAN 2025'!$C$2,IF(Y861="TIPO II",'BASE LIQUIDACION REDEBAN 2025'!$C$3,IF(Y861="TIPO III",'BASE LIQUIDACION REDEBAN 2025'!$C$4,IF(Y861="TIPO IV",'BASE LIQUIDACION REDEBAN 2025'!$C$5,IF(Z861="AEREO",'BASE LIQUIDACION REDEBAN 2025'!$B$6,'BASE LIQUIDACION REDEBAN 2025'!$C$5)))))))</f>
        <v>65960.072302</v>
      </c>
      <c r="AE861" s="86">
        <f>IF(OR(W861="SOPORTE_TELEFÓNICO",W861="ENVÍO"),0,IF(Y861="TIPO I",'BASE LIQUIDACION REDEBAN 2025'!$B$10,IF(Y861="TIPO II",'BASE LIQUIDACION REDEBAN 2025'!$B$11,IF(Y861="TIPO III",'BASE LIQUIDACION REDEBAN 2025'!$B$12,'BASE LIQUIDACION REDEBAN 2025'!$B$13))))</f>
        <v>75096.394270399993</v>
      </c>
      <c r="AF861" s="86">
        <f t="shared" si="13"/>
        <v>65960.072302</v>
      </c>
      <c r="AG861" s="141"/>
      <c r="AH861" s="141"/>
    </row>
    <row r="862" spans="1:34" s="78" customFormat="1" ht="13.15">
      <c r="A862" s="8" t="s">
        <v>98</v>
      </c>
      <c r="B862" s="94" t="str">
        <f>VLOOKUP(A862,'CENTRO DE COSTOS'!A:D,4,FALSE)</f>
        <v>MIGUEL JULIÁN HERNÁNDEZ GUARÍN</v>
      </c>
      <c r="C862" s="94" t="str">
        <f>VLOOKUP(A862,'CENTRO DE COSTOS'!A:D,2,FALSE)</f>
        <v>0004-0008</v>
      </c>
      <c r="D862" s="8">
        <v>68572</v>
      </c>
      <c r="E862" s="8">
        <v>2705151</v>
      </c>
      <c r="F862" s="8">
        <v>54039</v>
      </c>
      <c r="G862" s="94" t="s">
        <v>1977</v>
      </c>
      <c r="H862" s="8" t="s">
        <v>224</v>
      </c>
      <c r="I862" s="8" t="s">
        <v>3751</v>
      </c>
      <c r="J862" s="8" t="s">
        <v>4946</v>
      </c>
      <c r="K862" s="8" t="s">
        <v>160</v>
      </c>
      <c r="L862" s="8" t="s">
        <v>4947</v>
      </c>
      <c r="M862" s="183">
        <v>45907.716666666667</v>
      </c>
      <c r="N862" s="183">
        <v>45908.587500000001</v>
      </c>
      <c r="O862" s="94" t="s">
        <v>1324</v>
      </c>
      <c r="P862" s="8" t="s">
        <v>1333</v>
      </c>
      <c r="Q862" s="8" t="s">
        <v>1628</v>
      </c>
      <c r="R862" s="8" t="s">
        <v>1341</v>
      </c>
      <c r="S862" s="94"/>
      <c r="T862" s="90"/>
      <c r="U862" s="8" t="s">
        <v>1328</v>
      </c>
      <c r="V862" s="8" t="s">
        <v>4948</v>
      </c>
      <c r="W862" s="8" t="s">
        <v>165</v>
      </c>
      <c r="X862" s="8" t="s">
        <v>4949</v>
      </c>
      <c r="Y862" s="8" t="s">
        <v>28</v>
      </c>
      <c r="Z862" s="8" t="s">
        <v>177</v>
      </c>
      <c r="AA862" s="8" t="s">
        <v>3425</v>
      </c>
      <c r="AB862" s="8">
        <v>1</v>
      </c>
      <c r="AC862" s="8">
        <v>0</v>
      </c>
      <c r="AD862" s="86">
        <f>IF(W862="SOPORTE_TELEFÓNICO",'BASE LIQUIDACION REDEBAN 2025'!$B$19,IF(W862="ENVÍO",'BASE LIQUIDACION REDEBAN 2025'!$C$2,IF(Y862="TIPO I",'BASE LIQUIDACION REDEBAN 2025'!$C$2,IF(Y862="TIPO II",'BASE LIQUIDACION REDEBAN 2025'!$C$3,IF(Y862="TIPO III",'BASE LIQUIDACION REDEBAN 2025'!$C$4,IF(Y862="TIPO IV",'BASE LIQUIDACION REDEBAN 2025'!$C$5,IF(Z862="AEREO",'BASE LIQUIDACION REDEBAN 2025'!$B$6,'BASE LIQUIDACION REDEBAN 2025'!$C$5)))))))</f>
        <v>144967.87232000002</v>
      </c>
      <c r="AE862" s="86">
        <f>IF(OR(W862="SOPORTE_TELEFÓNICO",W862="ENVÍO"),0,IF(Y862="TIPO I",'BASE LIQUIDACION REDEBAN 2025'!$B$10,IF(Y862="TIPO II",'BASE LIQUIDACION REDEBAN 2025'!$B$11,IF(Y862="TIPO III",'BASE LIQUIDACION REDEBAN 2025'!$B$12,'BASE LIQUIDACION REDEBAN 2025'!$B$13))))</f>
        <v>140395.6348884</v>
      </c>
      <c r="AF862" s="86">
        <f t="shared" si="13"/>
        <v>144967.87232000002</v>
      </c>
      <c r="AG862" s="141"/>
      <c r="AH862" s="141"/>
    </row>
    <row r="863" spans="1:34" s="78" customFormat="1" ht="13.15">
      <c r="A863" s="8" t="s">
        <v>92</v>
      </c>
      <c r="B863" s="94" t="str">
        <f>VLOOKUP(A863,'CENTRO DE COSTOS'!A:D,4,FALSE)</f>
        <v>KEVIN ALEXIS CORZO BUSTOS</v>
      </c>
      <c r="C863" s="94" t="str">
        <f>VLOOKUP(A863,'CENTRO DE COSTOS'!A:D,2,FALSE)</f>
        <v>0004-0007</v>
      </c>
      <c r="D863" s="8">
        <v>18001</v>
      </c>
      <c r="E863" s="8">
        <v>2705237</v>
      </c>
      <c r="F863" s="8">
        <v>79864</v>
      </c>
      <c r="G863" s="94" t="s">
        <v>1977</v>
      </c>
      <c r="H863" s="8" t="s">
        <v>208</v>
      </c>
      <c r="I863" s="8" t="s">
        <v>82</v>
      </c>
      <c r="J863" s="8" t="s">
        <v>4950</v>
      </c>
      <c r="K863" s="8" t="s">
        <v>160</v>
      </c>
      <c r="L863" s="8" t="s">
        <v>4951</v>
      </c>
      <c r="M863" s="183">
        <v>45907.715277777781</v>
      </c>
      <c r="N863" s="183">
        <v>45908.556944444441</v>
      </c>
      <c r="O863" s="94" t="s">
        <v>1324</v>
      </c>
      <c r="P863" s="8" t="s">
        <v>1333</v>
      </c>
      <c r="Q863" s="8" t="s">
        <v>1340</v>
      </c>
      <c r="R863" s="8" t="s">
        <v>1341</v>
      </c>
      <c r="S863" s="94"/>
      <c r="T863" s="90"/>
      <c r="U863" s="8" t="s">
        <v>1328</v>
      </c>
      <c r="V863" s="8" t="s">
        <v>4952</v>
      </c>
      <c r="W863" s="8" t="s">
        <v>165</v>
      </c>
      <c r="X863" s="8" t="s">
        <v>4953</v>
      </c>
      <c r="Y863" s="8" t="s">
        <v>32</v>
      </c>
      <c r="Z863" s="8" t="s">
        <v>177</v>
      </c>
      <c r="AA863" s="8" t="s">
        <v>214</v>
      </c>
      <c r="AB863" s="8">
        <v>1</v>
      </c>
      <c r="AC863" s="8">
        <v>0</v>
      </c>
      <c r="AD863" s="86">
        <f>IF(W863="SOPORTE_TELEFÓNICO",'BASE LIQUIDACION REDEBAN 2025'!$B$19,IF(W863="ENVÍO",'BASE LIQUIDACION REDEBAN 2025'!$C$2,IF(Y863="TIPO I",'BASE LIQUIDACION REDEBAN 2025'!$C$2,IF(Y863="TIPO II",'BASE LIQUIDACION REDEBAN 2025'!$C$3,IF(Y863="TIPO III",'BASE LIQUIDACION REDEBAN 2025'!$C$4,IF(Y863="TIPO IV",'BASE LIQUIDACION REDEBAN 2025'!$C$5,IF(Z863="AEREO",'BASE LIQUIDACION REDEBAN 2025'!$B$6,'BASE LIQUIDACION REDEBAN 2025'!$C$5)))))))</f>
        <v>479588.87655000004</v>
      </c>
      <c r="AE863" s="86">
        <f>IF(OR(W863="SOPORTE_TELEFÓNICO",W863="ENVÍO"),0,IF(Y863="TIPO I",'BASE LIQUIDACION REDEBAN 2025'!$B$10,IF(Y863="TIPO II",'BASE LIQUIDACION REDEBAN 2025'!$B$11,IF(Y863="TIPO III",'BASE LIQUIDACION REDEBAN 2025'!$B$12,'BASE LIQUIDACION REDEBAN 2025'!$B$13))))</f>
        <v>196536.5258152</v>
      </c>
      <c r="AF863" s="86">
        <f t="shared" si="13"/>
        <v>479588.87655000004</v>
      </c>
      <c r="AG863" s="141"/>
      <c r="AH863" s="141"/>
    </row>
    <row r="864" spans="1:34" s="78" customFormat="1" ht="13.15">
      <c r="A864" s="8" t="s">
        <v>90</v>
      </c>
      <c r="B864" s="94" t="str">
        <f>VLOOKUP(A864,'CENTRO DE COSTOS'!A:D,4,FALSE)</f>
        <v>JUAN SEBASTIÁN RÍOS CASTRILLÓN</v>
      </c>
      <c r="C864" s="94" t="str">
        <f>VLOOKUP(A864,'CENTRO DE COSTOS'!A:D,2,FALSE)</f>
        <v>0004-0005</v>
      </c>
      <c r="D864" s="8">
        <v>5120</v>
      </c>
      <c r="E864" s="8">
        <v>2705110</v>
      </c>
      <c r="F864" s="8">
        <v>73918</v>
      </c>
      <c r="G864" s="94" t="s">
        <v>1977</v>
      </c>
      <c r="H864" s="8" t="s">
        <v>249</v>
      </c>
      <c r="I864" s="8" t="s">
        <v>4954</v>
      </c>
      <c r="J864" s="8" t="s">
        <v>4955</v>
      </c>
      <c r="K864" s="8" t="s">
        <v>160</v>
      </c>
      <c r="L864" s="8" t="s">
        <v>4956</v>
      </c>
      <c r="M864" s="183">
        <v>45907.584722222222</v>
      </c>
      <c r="N864" s="183">
        <v>45908.52847222222</v>
      </c>
      <c r="O864" s="94" t="s">
        <v>1324</v>
      </c>
      <c r="P864" s="8" t="s">
        <v>1333</v>
      </c>
      <c r="Q864" s="8" t="s">
        <v>1351</v>
      </c>
      <c r="R864" s="8" t="s">
        <v>1352</v>
      </c>
      <c r="S864" s="94"/>
      <c r="T864" s="90"/>
      <c r="U864" s="8" t="s">
        <v>1328</v>
      </c>
      <c r="V864" s="8" t="s">
        <v>4957</v>
      </c>
      <c r="W864" s="8" t="s">
        <v>165</v>
      </c>
      <c r="X864" s="8" t="s">
        <v>4958</v>
      </c>
      <c r="Y864" s="8" t="s">
        <v>32</v>
      </c>
      <c r="Z864" s="8" t="s">
        <v>177</v>
      </c>
      <c r="AA864" s="8" t="s">
        <v>198</v>
      </c>
      <c r="AB864" s="8">
        <v>1</v>
      </c>
      <c r="AC864" s="8">
        <v>0</v>
      </c>
      <c r="AD864" s="86">
        <f>IF(W864="SOPORTE_TELEFÓNICO",'BASE LIQUIDACION REDEBAN 2025'!$B$19,IF(W864="ENVÍO",'BASE LIQUIDACION REDEBAN 2025'!$C$2,IF(Y864="TIPO I",'BASE LIQUIDACION REDEBAN 2025'!$C$2,IF(Y864="TIPO II",'BASE LIQUIDACION REDEBAN 2025'!$C$3,IF(Y864="TIPO III",'BASE LIQUIDACION REDEBAN 2025'!$C$4,IF(Y864="TIPO IV",'BASE LIQUIDACION REDEBAN 2025'!$C$5,IF(Z864="AEREO",'BASE LIQUIDACION REDEBAN 2025'!$B$6,'BASE LIQUIDACION REDEBAN 2025'!$C$5)))))))</f>
        <v>479588.87655000004</v>
      </c>
      <c r="AE864" s="86">
        <f>IF(OR(W864="SOPORTE_TELEFÓNICO",W864="ENVÍO"),0,IF(Y864="TIPO I",'BASE LIQUIDACION REDEBAN 2025'!$B$10,IF(Y864="TIPO II",'BASE LIQUIDACION REDEBAN 2025'!$B$11,IF(Y864="TIPO III",'BASE LIQUIDACION REDEBAN 2025'!$B$12,'BASE LIQUIDACION REDEBAN 2025'!$B$13))))</f>
        <v>196536.5258152</v>
      </c>
      <c r="AF864" s="86">
        <f t="shared" si="13"/>
        <v>479588.87655000004</v>
      </c>
      <c r="AG864" s="141"/>
      <c r="AH864" s="141"/>
    </row>
    <row r="865" spans="1:34" s="78" customFormat="1" ht="13.15">
      <c r="A865" s="8" t="s">
        <v>60</v>
      </c>
      <c r="B865" s="94" t="str">
        <f>VLOOKUP(A865,'CENTRO DE COSTOS'!A:D,4,FALSE)</f>
        <v>JUAN SEBASTIÁN RÍOS CASTRILLÓN</v>
      </c>
      <c r="C865" s="94" t="str">
        <f>VLOOKUP(A865,'CENTRO DE COSTOS'!A:D,2,FALSE)</f>
        <v>0004-0005</v>
      </c>
      <c r="D865" s="8">
        <v>5837</v>
      </c>
      <c r="E865" s="8">
        <v>2705061</v>
      </c>
      <c r="F865" s="8">
        <v>80844</v>
      </c>
      <c r="G865" s="94" t="s">
        <v>1977</v>
      </c>
      <c r="H865" s="8" t="s">
        <v>249</v>
      </c>
      <c r="I865" s="8" t="s">
        <v>256</v>
      </c>
      <c r="J865" s="8" t="s">
        <v>4959</v>
      </c>
      <c r="K865" s="8" t="s">
        <v>160</v>
      </c>
      <c r="L865" s="8" t="s">
        <v>4960</v>
      </c>
      <c r="M865" s="183">
        <v>45907.490277777782</v>
      </c>
      <c r="N865" s="183">
        <v>45908.519444444442</v>
      </c>
      <c r="O865" s="94" t="s">
        <v>1324</v>
      </c>
      <c r="P865" s="8" t="s">
        <v>1333</v>
      </c>
      <c r="Q865" s="8" t="s">
        <v>1351</v>
      </c>
      <c r="R865" s="8" t="s">
        <v>1352</v>
      </c>
      <c r="S865" s="94"/>
      <c r="T865" s="90"/>
      <c r="U865" s="8" t="s">
        <v>1328</v>
      </c>
      <c r="V865" s="8" t="s">
        <v>4961</v>
      </c>
      <c r="W865" s="8" t="s">
        <v>165</v>
      </c>
      <c r="X865" s="8" t="s">
        <v>4962</v>
      </c>
      <c r="Y865" s="8" t="s">
        <v>28</v>
      </c>
      <c r="Z865" s="8" t="s">
        <v>177</v>
      </c>
      <c r="AA865" s="8" t="s">
        <v>261</v>
      </c>
      <c r="AB865" s="8">
        <v>1</v>
      </c>
      <c r="AC865" s="8">
        <v>0</v>
      </c>
      <c r="AD865" s="86">
        <f>IF(W865="SOPORTE_TELEFÓNICO",'BASE LIQUIDACION REDEBAN 2025'!$B$19,IF(W865="ENVÍO",'BASE LIQUIDACION REDEBAN 2025'!$C$2,IF(Y865="TIPO I",'BASE LIQUIDACION REDEBAN 2025'!$C$2,IF(Y865="TIPO II",'BASE LIQUIDACION REDEBAN 2025'!$C$3,IF(Y865="TIPO III",'BASE LIQUIDACION REDEBAN 2025'!$C$4,IF(Y865="TIPO IV",'BASE LIQUIDACION REDEBAN 2025'!$C$5,IF(Z865="AEREO",'BASE LIQUIDACION REDEBAN 2025'!$B$6,'BASE LIQUIDACION REDEBAN 2025'!$C$5)))))))</f>
        <v>144967.87232000002</v>
      </c>
      <c r="AE865" s="86">
        <f>IF(OR(W865="SOPORTE_TELEFÓNICO",W865="ENVÍO"),0,IF(Y865="TIPO I",'BASE LIQUIDACION REDEBAN 2025'!$B$10,IF(Y865="TIPO II",'BASE LIQUIDACION REDEBAN 2025'!$B$11,IF(Y865="TIPO III",'BASE LIQUIDACION REDEBAN 2025'!$B$12,'BASE LIQUIDACION REDEBAN 2025'!$B$13))))</f>
        <v>140395.6348884</v>
      </c>
      <c r="AF865" s="86">
        <f t="shared" si="13"/>
        <v>144967.87232000002</v>
      </c>
      <c r="AG865" s="141"/>
      <c r="AH865" s="141"/>
    </row>
    <row r="866" spans="1:34" s="78" customFormat="1" ht="13.15">
      <c r="A866" s="8" t="s">
        <v>94</v>
      </c>
      <c r="B866" s="94" t="str">
        <f>VLOOKUP(A866,'CENTRO DE COSTOS'!A:D,4,FALSE)</f>
        <v>DIEGO FERNANDO HENAO CARDONA</v>
      </c>
      <c r="C866" s="94" t="str">
        <f>VLOOKUP(A866,'CENTRO DE COSTOS'!A:D,2,FALSE)</f>
        <v>0004-0002</v>
      </c>
      <c r="D866" s="8">
        <v>63001</v>
      </c>
      <c r="E866" s="8">
        <v>2705060</v>
      </c>
      <c r="F866" s="8">
        <v>19669</v>
      </c>
      <c r="G866" s="94" t="s">
        <v>1977</v>
      </c>
      <c r="H866" s="8" t="s">
        <v>732</v>
      </c>
      <c r="I866" s="8" t="s">
        <v>733</v>
      </c>
      <c r="J866" s="8" t="s">
        <v>4963</v>
      </c>
      <c r="K866" s="8" t="s">
        <v>160</v>
      </c>
      <c r="L866" s="8" t="s">
        <v>4964</v>
      </c>
      <c r="M866" s="183">
        <v>45907.488194444442</v>
      </c>
      <c r="N866" s="183">
        <v>45908.524305555547</v>
      </c>
      <c r="O866" s="94" t="s">
        <v>1324</v>
      </c>
      <c r="P866" s="8" t="s">
        <v>1333</v>
      </c>
      <c r="Q866" s="8" t="s">
        <v>1676</v>
      </c>
      <c r="R866" s="8" t="s">
        <v>1677</v>
      </c>
      <c r="S866" s="94"/>
      <c r="T866" s="90"/>
      <c r="U866" s="8" t="s">
        <v>1328</v>
      </c>
      <c r="V866" s="8" t="s">
        <v>4965</v>
      </c>
      <c r="W866" s="8" t="s">
        <v>165</v>
      </c>
      <c r="X866" s="8" t="s">
        <v>4966</v>
      </c>
      <c r="Y866" s="8" t="s">
        <v>28</v>
      </c>
      <c r="Z866" s="8" t="s">
        <v>177</v>
      </c>
      <c r="AA866" s="8" t="s">
        <v>737</v>
      </c>
      <c r="AB866" s="8">
        <v>1</v>
      </c>
      <c r="AC866" s="8">
        <v>0</v>
      </c>
      <c r="AD866" s="86">
        <f>IF(W866="SOPORTE_TELEFÓNICO",'BASE LIQUIDACION REDEBAN 2025'!$B$19,IF(W866="ENVÍO",'BASE LIQUIDACION REDEBAN 2025'!$C$2,IF(Y866="TIPO I",'BASE LIQUIDACION REDEBAN 2025'!$C$2,IF(Y866="TIPO II",'BASE LIQUIDACION REDEBAN 2025'!$C$3,IF(Y866="TIPO III",'BASE LIQUIDACION REDEBAN 2025'!$C$4,IF(Y866="TIPO IV",'BASE LIQUIDACION REDEBAN 2025'!$C$5,IF(Z866="AEREO",'BASE LIQUIDACION REDEBAN 2025'!$B$6,'BASE LIQUIDACION REDEBAN 2025'!$C$5)))))))</f>
        <v>144967.87232000002</v>
      </c>
      <c r="AE866" s="86">
        <f>IF(OR(W866="SOPORTE_TELEFÓNICO",W866="ENVÍO"),0,IF(Y866="TIPO I",'BASE LIQUIDACION REDEBAN 2025'!$B$10,IF(Y866="TIPO II",'BASE LIQUIDACION REDEBAN 2025'!$B$11,IF(Y866="TIPO III",'BASE LIQUIDACION REDEBAN 2025'!$B$12,'BASE LIQUIDACION REDEBAN 2025'!$B$13))))</f>
        <v>140395.6348884</v>
      </c>
      <c r="AF866" s="86">
        <f t="shared" si="13"/>
        <v>144967.87232000002</v>
      </c>
      <c r="AG866" s="141"/>
      <c r="AH866" s="141"/>
    </row>
    <row r="867" spans="1:34" s="78" customFormat="1" ht="13.15">
      <c r="A867" s="8" t="s">
        <v>68</v>
      </c>
      <c r="B867" s="94" t="str">
        <f>VLOOKUP(A867,'CENTRO DE COSTOS'!A:D,4,FALSE)</f>
        <v>WILLIAM ASDRUBAL ROZO ROZO</v>
      </c>
      <c r="C867" s="94" t="str">
        <f>VLOOKUP(A867,'CENTRO DE COSTOS'!A:D,2,FALSE)</f>
        <v>0004-0004</v>
      </c>
      <c r="D867" s="8">
        <v>11001</v>
      </c>
      <c r="E867" s="8">
        <v>2705057</v>
      </c>
      <c r="F867" s="8">
        <v>34385</v>
      </c>
      <c r="G867" s="94" t="s">
        <v>1977</v>
      </c>
      <c r="H867" s="8" t="s">
        <v>417</v>
      </c>
      <c r="I867" s="8" t="s">
        <v>68</v>
      </c>
      <c r="J867" s="8" t="s">
        <v>4967</v>
      </c>
      <c r="K867" s="8" t="s">
        <v>160</v>
      </c>
      <c r="L867" s="8" t="s">
        <v>4968</v>
      </c>
      <c r="M867" s="183">
        <v>45907.486805555563</v>
      </c>
      <c r="N867" s="183">
        <v>45908.469444444447</v>
      </c>
      <c r="O867" s="94" t="s">
        <v>1324</v>
      </c>
      <c r="P867" s="8" t="s">
        <v>1333</v>
      </c>
      <c r="Q867" s="8" t="s">
        <v>1362</v>
      </c>
      <c r="R867" s="8" t="s">
        <v>2368</v>
      </c>
      <c r="S867" s="94"/>
      <c r="T867" s="90"/>
      <c r="U867" s="8" t="s">
        <v>1328</v>
      </c>
      <c r="V867" s="8" t="s">
        <v>4969</v>
      </c>
      <c r="W867" s="8" t="s">
        <v>165</v>
      </c>
      <c r="X867" s="8" t="s">
        <v>4970</v>
      </c>
      <c r="Y867" s="8" t="s">
        <v>25</v>
      </c>
      <c r="Z867" s="8" t="s">
        <v>177</v>
      </c>
      <c r="AA867" s="8" t="s">
        <v>566</v>
      </c>
      <c r="AB867" s="8">
        <v>1</v>
      </c>
      <c r="AC867" s="8">
        <v>0</v>
      </c>
      <c r="AD867" s="86">
        <f>IF(W867="SOPORTE_TELEFÓNICO",'BASE LIQUIDACION REDEBAN 2025'!$B$19,IF(W867="ENVÍO",'BASE LIQUIDACION REDEBAN 2025'!$C$2,IF(Y867="TIPO I",'BASE LIQUIDACION REDEBAN 2025'!$C$2,IF(Y867="TIPO II",'BASE LIQUIDACION REDEBAN 2025'!$C$3,IF(Y867="TIPO III",'BASE LIQUIDACION REDEBAN 2025'!$C$4,IF(Y867="TIPO IV",'BASE LIQUIDACION REDEBAN 2025'!$C$5,IF(Z867="AEREO",'BASE LIQUIDACION REDEBAN 2025'!$B$6,'BASE LIQUIDACION REDEBAN 2025'!$C$5)))))))</f>
        <v>65960.072302</v>
      </c>
      <c r="AE867" s="86">
        <f>IF(OR(W867="SOPORTE_TELEFÓNICO",W867="ENVÍO"),0,IF(Y867="TIPO I",'BASE LIQUIDACION REDEBAN 2025'!$B$10,IF(Y867="TIPO II",'BASE LIQUIDACION REDEBAN 2025'!$B$11,IF(Y867="TIPO III",'BASE LIQUIDACION REDEBAN 2025'!$B$12,'BASE LIQUIDACION REDEBAN 2025'!$B$13))))</f>
        <v>75096.394270399993</v>
      </c>
      <c r="AF867" s="86">
        <f t="shared" si="13"/>
        <v>65960.072302</v>
      </c>
      <c r="AG867" s="141"/>
      <c r="AH867" s="141"/>
    </row>
    <row r="868" spans="1:34" s="78" customFormat="1" ht="13.15">
      <c r="A868" s="8" t="s">
        <v>76</v>
      </c>
      <c r="B868" s="94" t="str">
        <f>VLOOKUP(A868,'CENTRO DE COSTOS'!A:D,4,FALSE)</f>
        <v>DIEGO FERNANDO HENAO CARDONA</v>
      </c>
      <c r="C868" s="94" t="str">
        <f>VLOOKUP(A868,'CENTRO DE COSTOS'!A:D,2,FALSE)</f>
        <v>0004-0003</v>
      </c>
      <c r="D868" s="8">
        <v>76001</v>
      </c>
      <c r="E868" s="8">
        <v>2704879</v>
      </c>
      <c r="F868" s="8">
        <v>81317</v>
      </c>
      <c r="G868" s="94" t="s">
        <v>1977</v>
      </c>
      <c r="H868" s="8" t="s">
        <v>232</v>
      </c>
      <c r="I868" s="8" t="s">
        <v>76</v>
      </c>
      <c r="J868" s="8" t="s">
        <v>523</v>
      </c>
      <c r="K868" s="8" t="s">
        <v>160</v>
      </c>
      <c r="L868" s="8" t="s">
        <v>4971</v>
      </c>
      <c r="M868" s="183">
        <v>45907.486111111109</v>
      </c>
      <c r="N868" s="183">
        <v>45908.457638888889</v>
      </c>
      <c r="O868" s="94" t="s">
        <v>1324</v>
      </c>
      <c r="P868" s="8" t="s">
        <v>1333</v>
      </c>
      <c r="Q868" s="8" t="s">
        <v>1375</v>
      </c>
      <c r="R868" s="8" t="s">
        <v>1444</v>
      </c>
      <c r="S868" s="94"/>
      <c r="T868" s="90"/>
      <c r="U868" s="8" t="s">
        <v>1328</v>
      </c>
      <c r="V868" s="8" t="s">
        <v>4972</v>
      </c>
      <c r="W868" s="8" t="s">
        <v>165</v>
      </c>
      <c r="X868" s="8" t="s">
        <v>526</v>
      </c>
      <c r="Y868" s="8" t="s">
        <v>25</v>
      </c>
      <c r="Z868" s="8" t="s">
        <v>177</v>
      </c>
      <c r="AA868" s="8" t="s">
        <v>1200</v>
      </c>
      <c r="AB868" s="8">
        <v>1</v>
      </c>
      <c r="AC868" s="8">
        <v>0</v>
      </c>
      <c r="AD868" s="86">
        <f>IF(W868="SOPORTE_TELEFÓNICO",'BASE LIQUIDACION REDEBAN 2025'!$B$19,IF(W868="ENVÍO",'BASE LIQUIDACION REDEBAN 2025'!$C$2,IF(Y868="TIPO I",'BASE LIQUIDACION REDEBAN 2025'!$C$2,IF(Y868="TIPO II",'BASE LIQUIDACION REDEBAN 2025'!$C$3,IF(Y868="TIPO III",'BASE LIQUIDACION REDEBAN 2025'!$C$4,IF(Y868="TIPO IV",'BASE LIQUIDACION REDEBAN 2025'!$C$5,IF(Z868="AEREO",'BASE LIQUIDACION REDEBAN 2025'!$B$6,'BASE LIQUIDACION REDEBAN 2025'!$C$5)))))))</f>
        <v>65960.072302</v>
      </c>
      <c r="AE868" s="86">
        <f>IF(OR(W868="SOPORTE_TELEFÓNICO",W868="ENVÍO"),0,IF(Y868="TIPO I",'BASE LIQUIDACION REDEBAN 2025'!$B$10,IF(Y868="TIPO II",'BASE LIQUIDACION REDEBAN 2025'!$B$11,IF(Y868="TIPO III",'BASE LIQUIDACION REDEBAN 2025'!$B$12,'BASE LIQUIDACION REDEBAN 2025'!$B$13))))</f>
        <v>75096.394270399993</v>
      </c>
      <c r="AF868" s="86">
        <f t="shared" si="13"/>
        <v>65960.072302</v>
      </c>
      <c r="AG868" s="141"/>
      <c r="AH868" s="141"/>
    </row>
    <row r="869" spans="1:34" s="78" customFormat="1" ht="13.15">
      <c r="A869" s="8" t="s">
        <v>90</v>
      </c>
      <c r="B869" s="94" t="str">
        <f>VLOOKUP(A869,'CENTRO DE COSTOS'!A:D,4,FALSE)</f>
        <v>JUAN SEBASTIÁN RÍOS CASTRILLÓN</v>
      </c>
      <c r="C869" s="94" t="str">
        <f>VLOOKUP(A869,'CENTRO DE COSTOS'!A:D,2,FALSE)</f>
        <v>0004-0005</v>
      </c>
      <c r="D869" s="8">
        <v>5360</v>
      </c>
      <c r="E869" s="8">
        <v>2704877</v>
      </c>
      <c r="F869" s="8">
        <v>31540</v>
      </c>
      <c r="G869" s="94" t="s">
        <v>1977</v>
      </c>
      <c r="H869" s="8" t="s">
        <v>249</v>
      </c>
      <c r="I869" s="8" t="s">
        <v>354</v>
      </c>
      <c r="J869" s="8" t="s">
        <v>4973</v>
      </c>
      <c r="K869" s="8" t="s">
        <v>160</v>
      </c>
      <c r="L869" s="8" t="s">
        <v>4974</v>
      </c>
      <c r="M869" s="183">
        <v>45907.48333333333</v>
      </c>
      <c r="N869" s="183">
        <v>45908.439583333333</v>
      </c>
      <c r="O869" s="94" t="s">
        <v>1324</v>
      </c>
      <c r="P869" s="8" t="s">
        <v>1333</v>
      </c>
      <c r="Q869" s="8" t="s">
        <v>1368</v>
      </c>
      <c r="R869" s="8" t="s">
        <v>1369</v>
      </c>
      <c r="S869" s="94"/>
      <c r="T869" s="90"/>
      <c r="U869" s="8" t="s">
        <v>1328</v>
      </c>
      <c r="V869" s="8" t="s">
        <v>4975</v>
      </c>
      <c r="W869" s="8" t="s">
        <v>165</v>
      </c>
      <c r="X869" s="8" t="s">
        <v>4976</v>
      </c>
      <c r="Y869" s="8" t="s">
        <v>25</v>
      </c>
      <c r="Z869" s="8" t="s">
        <v>177</v>
      </c>
      <c r="AA869" s="8" t="s">
        <v>1783</v>
      </c>
      <c r="AB869" s="8">
        <v>1</v>
      </c>
      <c r="AC869" s="8">
        <v>0</v>
      </c>
      <c r="AD869" s="86">
        <f>IF(W869="SOPORTE_TELEFÓNICO",'BASE LIQUIDACION REDEBAN 2025'!$B$19,IF(W869="ENVÍO",'BASE LIQUIDACION REDEBAN 2025'!$C$2,IF(Y869="TIPO I",'BASE LIQUIDACION REDEBAN 2025'!$C$2,IF(Y869="TIPO II",'BASE LIQUIDACION REDEBAN 2025'!$C$3,IF(Y869="TIPO III",'BASE LIQUIDACION REDEBAN 2025'!$C$4,IF(Y869="TIPO IV",'BASE LIQUIDACION REDEBAN 2025'!$C$5,IF(Z869="AEREO",'BASE LIQUIDACION REDEBAN 2025'!$B$6,'BASE LIQUIDACION REDEBAN 2025'!$C$5)))))))</f>
        <v>65960.072302</v>
      </c>
      <c r="AE869" s="86">
        <f>IF(OR(W869="SOPORTE_TELEFÓNICO",W869="ENVÍO"),0,IF(Y869="TIPO I",'BASE LIQUIDACION REDEBAN 2025'!$B$10,IF(Y869="TIPO II",'BASE LIQUIDACION REDEBAN 2025'!$B$11,IF(Y869="TIPO III",'BASE LIQUIDACION REDEBAN 2025'!$B$12,'BASE LIQUIDACION REDEBAN 2025'!$B$13))))</f>
        <v>75096.394270399993</v>
      </c>
      <c r="AF869" s="86">
        <f t="shared" si="13"/>
        <v>65960.072302</v>
      </c>
      <c r="AG869" s="141"/>
      <c r="AH869" s="141"/>
    </row>
    <row r="870" spans="1:34" s="78" customFormat="1" ht="13.15">
      <c r="A870" s="8" t="s">
        <v>76</v>
      </c>
      <c r="B870" s="94" t="str">
        <f>VLOOKUP(A870,'CENTRO DE COSTOS'!A:D,4,FALSE)</f>
        <v>DIEGO FERNANDO HENAO CARDONA</v>
      </c>
      <c r="C870" s="94" t="str">
        <f>VLOOKUP(A870,'CENTRO DE COSTOS'!A:D,2,FALSE)</f>
        <v>0004-0003</v>
      </c>
      <c r="D870" s="8">
        <v>19532</v>
      </c>
      <c r="E870" s="8">
        <v>2704858</v>
      </c>
      <c r="F870" s="8">
        <v>73547</v>
      </c>
      <c r="G870" s="94" t="s">
        <v>1321</v>
      </c>
      <c r="H870" s="8" t="s">
        <v>171</v>
      </c>
      <c r="I870" s="8" t="s">
        <v>4977</v>
      </c>
      <c r="J870" s="8" t="s">
        <v>4978</v>
      </c>
      <c r="K870" s="8" t="s">
        <v>160</v>
      </c>
      <c r="L870" s="8" t="s">
        <v>4979</v>
      </c>
      <c r="M870" s="183">
        <v>45907.419444444437</v>
      </c>
      <c r="N870" s="183">
        <v>45908.618750000001</v>
      </c>
      <c r="O870" s="94" t="s">
        <v>1324</v>
      </c>
      <c r="P870" s="8" t="s">
        <v>1333</v>
      </c>
      <c r="Q870" s="8" t="s">
        <v>1628</v>
      </c>
      <c r="R870" s="8" t="s">
        <v>1341</v>
      </c>
      <c r="S870" s="94"/>
      <c r="T870" s="90"/>
      <c r="U870" s="8" t="s">
        <v>1328</v>
      </c>
      <c r="V870" s="8" t="s">
        <v>4980</v>
      </c>
      <c r="W870" s="8" t="s">
        <v>165</v>
      </c>
      <c r="X870" s="8" t="s">
        <v>4981</v>
      </c>
      <c r="Y870" s="8" t="s">
        <v>32</v>
      </c>
      <c r="Z870" s="8" t="s">
        <v>177</v>
      </c>
      <c r="AA870" s="8" t="s">
        <v>178</v>
      </c>
      <c r="AB870" s="8">
        <v>1</v>
      </c>
      <c r="AC870" s="8">
        <v>0</v>
      </c>
      <c r="AD870" s="86">
        <f>IF(W870="SOPORTE_TELEFÓNICO",'BASE LIQUIDACION REDEBAN 2025'!$B$19,IF(W870="ENVÍO",'BASE LIQUIDACION REDEBAN 2025'!$C$2,IF(Y870="TIPO I",'BASE LIQUIDACION REDEBAN 2025'!$C$2,IF(Y870="TIPO II",'BASE LIQUIDACION REDEBAN 2025'!$C$3,IF(Y870="TIPO III",'BASE LIQUIDACION REDEBAN 2025'!$C$4,IF(Y870="TIPO IV",'BASE LIQUIDACION REDEBAN 2025'!$C$5,IF(Z870="AEREO",'BASE LIQUIDACION REDEBAN 2025'!$B$6,'BASE LIQUIDACION REDEBAN 2025'!$C$5)))))))</f>
        <v>479588.87655000004</v>
      </c>
      <c r="AE870" s="86">
        <f>IF(OR(W870="SOPORTE_TELEFÓNICO",W870="ENVÍO"),0,IF(Y870="TIPO I",'BASE LIQUIDACION REDEBAN 2025'!$B$10,IF(Y870="TIPO II",'BASE LIQUIDACION REDEBAN 2025'!$B$11,IF(Y870="TIPO III",'BASE LIQUIDACION REDEBAN 2025'!$B$12,'BASE LIQUIDACION REDEBAN 2025'!$B$13))))</f>
        <v>196536.5258152</v>
      </c>
      <c r="AF870" s="86">
        <f t="shared" si="13"/>
        <v>479588.87655000004</v>
      </c>
      <c r="AG870" s="141"/>
      <c r="AH870" s="141"/>
    </row>
    <row r="871" spans="1:34" s="78" customFormat="1" ht="13.15">
      <c r="A871" s="8" t="s">
        <v>99</v>
      </c>
      <c r="B871" s="94" t="str">
        <f>VLOOKUP(A871,'CENTRO DE COSTOS'!A:D,4,FALSE)</f>
        <v>JOSE MAURICIO HERNANDEZ ROJAS</v>
      </c>
      <c r="C871" s="94" t="str">
        <f>VLOOKUP(A871,'CENTRO DE COSTOS'!A:D,2,FALSE)</f>
        <v>0004-0001</v>
      </c>
      <c r="D871" s="8">
        <v>44078</v>
      </c>
      <c r="E871" s="8">
        <v>2705029</v>
      </c>
      <c r="F871" s="8">
        <v>69598</v>
      </c>
      <c r="G871" s="94" t="s">
        <v>1321</v>
      </c>
      <c r="H871" s="8" t="s">
        <v>706</v>
      </c>
      <c r="I871" s="8" t="s">
        <v>2502</v>
      </c>
      <c r="J871" s="8" t="s">
        <v>4982</v>
      </c>
      <c r="K871" s="8" t="s">
        <v>160</v>
      </c>
      <c r="L871" s="8" t="s">
        <v>4983</v>
      </c>
      <c r="M871" s="183">
        <v>45907.418749999997</v>
      </c>
      <c r="N871" s="183">
        <v>45908.479861111111</v>
      </c>
      <c r="O871" s="94" t="s">
        <v>1324</v>
      </c>
      <c r="P871" s="8" t="s">
        <v>1325</v>
      </c>
      <c r="Q871" s="8" t="s">
        <v>1464</v>
      </c>
      <c r="R871" s="8" t="s">
        <v>1465</v>
      </c>
      <c r="S871" s="94"/>
      <c r="T871" s="90"/>
      <c r="U871" s="8" t="s">
        <v>1328</v>
      </c>
      <c r="V871" s="8" t="s">
        <v>4984</v>
      </c>
      <c r="W871" s="8" t="s">
        <v>165</v>
      </c>
      <c r="X871" s="8" t="s">
        <v>4985</v>
      </c>
      <c r="Y871" s="8" t="s">
        <v>28</v>
      </c>
      <c r="Z871" s="8" t="s">
        <v>177</v>
      </c>
      <c r="AA871" s="8" t="s">
        <v>1078</v>
      </c>
      <c r="AB871" s="8">
        <v>1</v>
      </c>
      <c r="AC871" s="8">
        <v>0</v>
      </c>
      <c r="AD871" s="86">
        <f>IF(W871="SOPORTE_TELEFÓNICO",'BASE LIQUIDACION REDEBAN 2025'!$B$19,IF(W871="ENVÍO",'BASE LIQUIDACION REDEBAN 2025'!$C$2,IF(Y871="TIPO I",'BASE LIQUIDACION REDEBAN 2025'!$C$2,IF(Y871="TIPO II",'BASE LIQUIDACION REDEBAN 2025'!$C$3,IF(Y871="TIPO III",'BASE LIQUIDACION REDEBAN 2025'!$C$4,IF(Y871="TIPO IV",'BASE LIQUIDACION REDEBAN 2025'!$C$5,IF(Z871="AEREO",'BASE LIQUIDACION REDEBAN 2025'!$B$6,'BASE LIQUIDACION REDEBAN 2025'!$C$5)))))))</f>
        <v>144967.87232000002</v>
      </c>
      <c r="AE871" s="86">
        <f>IF(OR(W871="SOPORTE_TELEFÓNICO",W871="ENVÍO"),0,IF(Y871="TIPO I",'BASE LIQUIDACION REDEBAN 2025'!$B$10,IF(Y871="TIPO II",'BASE LIQUIDACION REDEBAN 2025'!$B$11,IF(Y871="TIPO III",'BASE LIQUIDACION REDEBAN 2025'!$B$12,'BASE LIQUIDACION REDEBAN 2025'!$B$13))))</f>
        <v>140395.6348884</v>
      </c>
      <c r="AF871" s="86">
        <f t="shared" si="13"/>
        <v>144967.87232000002</v>
      </c>
      <c r="AG871" s="141"/>
      <c r="AH871" s="141"/>
    </row>
    <row r="872" spans="1:34" s="78" customFormat="1" ht="13.15">
      <c r="A872" s="8" t="s">
        <v>99</v>
      </c>
      <c r="B872" s="94" t="str">
        <f>VLOOKUP(A872,'CENTRO DE COSTOS'!A:D,4,FALSE)</f>
        <v>JOSE MAURICIO HERNANDEZ ROJAS</v>
      </c>
      <c r="C872" s="94" t="str">
        <f>VLOOKUP(A872,'CENTRO DE COSTOS'!A:D,2,FALSE)</f>
        <v>0004-0001</v>
      </c>
      <c r="D872" s="8">
        <v>44650</v>
      </c>
      <c r="E872" s="8">
        <v>2705022</v>
      </c>
      <c r="F872" s="8">
        <v>31484</v>
      </c>
      <c r="G872" s="94" t="s">
        <v>1321</v>
      </c>
      <c r="H872" s="8" t="s">
        <v>706</v>
      </c>
      <c r="I872" s="8" t="s">
        <v>2096</v>
      </c>
      <c r="J872" s="8" t="s">
        <v>2097</v>
      </c>
      <c r="K872" s="8" t="s">
        <v>160</v>
      </c>
      <c r="L872" s="8" t="s">
        <v>4986</v>
      </c>
      <c r="M872" s="183">
        <v>45907.386805555558</v>
      </c>
      <c r="N872" s="183">
        <v>45908.535416666673</v>
      </c>
      <c r="O872" s="94" t="s">
        <v>1324</v>
      </c>
      <c r="P872" s="8" t="s">
        <v>1333</v>
      </c>
      <c r="Q872" s="8" t="s">
        <v>1375</v>
      </c>
      <c r="R872" s="8" t="s">
        <v>1444</v>
      </c>
      <c r="S872" s="94"/>
      <c r="T872" s="90"/>
      <c r="U872" s="8" t="s">
        <v>1328</v>
      </c>
      <c r="V872" s="8" t="s">
        <v>4987</v>
      </c>
      <c r="W872" s="8" t="s">
        <v>165</v>
      </c>
      <c r="X872" s="8" t="s">
        <v>2100</v>
      </c>
      <c r="Y872" s="8" t="s">
        <v>28</v>
      </c>
      <c r="Z872" s="8" t="s">
        <v>177</v>
      </c>
      <c r="AA872" s="8" t="s">
        <v>1078</v>
      </c>
      <c r="AB872" s="8">
        <v>1</v>
      </c>
      <c r="AC872" s="8">
        <v>0</v>
      </c>
      <c r="AD872" s="86">
        <f>IF(W872="SOPORTE_TELEFÓNICO",'BASE LIQUIDACION REDEBAN 2025'!$B$19,IF(W872="ENVÍO",'BASE LIQUIDACION REDEBAN 2025'!$C$2,IF(Y872="TIPO I",'BASE LIQUIDACION REDEBAN 2025'!$C$2,IF(Y872="TIPO II",'BASE LIQUIDACION REDEBAN 2025'!$C$3,IF(Y872="TIPO III",'BASE LIQUIDACION REDEBAN 2025'!$C$4,IF(Y872="TIPO IV",'BASE LIQUIDACION REDEBAN 2025'!$C$5,IF(Z872="AEREO",'BASE LIQUIDACION REDEBAN 2025'!$B$6,'BASE LIQUIDACION REDEBAN 2025'!$C$5)))))))</f>
        <v>144967.87232000002</v>
      </c>
      <c r="AE872" s="86">
        <f>IF(OR(W872="SOPORTE_TELEFÓNICO",W872="ENVÍO"),0,IF(Y872="TIPO I",'BASE LIQUIDACION REDEBAN 2025'!$B$10,IF(Y872="TIPO II",'BASE LIQUIDACION REDEBAN 2025'!$B$11,IF(Y872="TIPO III",'BASE LIQUIDACION REDEBAN 2025'!$B$12,'BASE LIQUIDACION REDEBAN 2025'!$B$13))))</f>
        <v>140395.6348884</v>
      </c>
      <c r="AF872" s="86">
        <f t="shared" si="13"/>
        <v>144967.87232000002</v>
      </c>
      <c r="AG872" s="141"/>
      <c r="AH872" s="141"/>
    </row>
    <row r="873" spans="1:34" s="78" customFormat="1" ht="13.15">
      <c r="A873" s="8" t="s">
        <v>76</v>
      </c>
      <c r="B873" s="94" t="str">
        <f>VLOOKUP(A873,'CENTRO DE COSTOS'!A:D,4,FALSE)</f>
        <v>DIEGO FERNANDO HENAO CARDONA</v>
      </c>
      <c r="C873" s="94" t="str">
        <f>VLOOKUP(A873,'CENTRO DE COSTOS'!A:D,2,FALSE)</f>
        <v>0004-0003</v>
      </c>
      <c r="D873" s="8">
        <v>19532</v>
      </c>
      <c r="E873" s="8">
        <v>2704848</v>
      </c>
      <c r="F873" s="8">
        <v>38616</v>
      </c>
      <c r="G873" s="94" t="s">
        <v>1321</v>
      </c>
      <c r="H873" s="8" t="s">
        <v>171</v>
      </c>
      <c r="I873" s="8" t="s">
        <v>4977</v>
      </c>
      <c r="J873" s="8" t="s">
        <v>4988</v>
      </c>
      <c r="K873" s="8" t="s">
        <v>160</v>
      </c>
      <c r="L873" s="8" t="s">
        <v>4989</v>
      </c>
      <c r="M873" s="183">
        <v>45907.386111111111</v>
      </c>
      <c r="N873" s="183">
        <v>45908.585416666669</v>
      </c>
      <c r="O873" s="94" t="s">
        <v>1324</v>
      </c>
      <c r="P873" s="8" t="s">
        <v>1333</v>
      </c>
      <c r="Q873" s="8" t="s">
        <v>1512</v>
      </c>
      <c r="R873" s="8" t="s">
        <v>1512</v>
      </c>
      <c r="S873" s="94"/>
      <c r="T873" s="90"/>
      <c r="U873" s="8" t="s">
        <v>1328</v>
      </c>
      <c r="V873" s="8" t="s">
        <v>4990</v>
      </c>
      <c r="W873" s="8" t="s">
        <v>165</v>
      </c>
      <c r="X873" s="8" t="s">
        <v>4991</v>
      </c>
      <c r="Y873" s="8" t="s">
        <v>32</v>
      </c>
      <c r="Z873" s="8" t="s">
        <v>177</v>
      </c>
      <c r="AA873" s="8" t="s">
        <v>178</v>
      </c>
      <c r="AB873" s="8">
        <v>1</v>
      </c>
      <c r="AC873" s="8">
        <v>0</v>
      </c>
      <c r="AD873" s="86">
        <f>IF(W873="SOPORTE_TELEFÓNICO",'BASE LIQUIDACION REDEBAN 2025'!$B$19,IF(W873="ENVÍO",'BASE LIQUIDACION REDEBAN 2025'!$C$2,IF(Y873="TIPO I",'BASE LIQUIDACION REDEBAN 2025'!$C$2,IF(Y873="TIPO II",'BASE LIQUIDACION REDEBAN 2025'!$C$3,IF(Y873="TIPO III",'BASE LIQUIDACION REDEBAN 2025'!$C$4,IF(Y873="TIPO IV",'BASE LIQUIDACION REDEBAN 2025'!$C$5,IF(Z873="AEREO",'BASE LIQUIDACION REDEBAN 2025'!$B$6,'BASE LIQUIDACION REDEBAN 2025'!$C$5)))))))</f>
        <v>479588.87655000004</v>
      </c>
      <c r="AE873" s="86">
        <f>IF(OR(W873="SOPORTE_TELEFÓNICO",W873="ENVÍO"),0,IF(Y873="TIPO I",'BASE LIQUIDACION REDEBAN 2025'!$B$10,IF(Y873="TIPO II",'BASE LIQUIDACION REDEBAN 2025'!$B$11,IF(Y873="TIPO III",'BASE LIQUIDACION REDEBAN 2025'!$B$12,'BASE LIQUIDACION REDEBAN 2025'!$B$13))))</f>
        <v>196536.5258152</v>
      </c>
      <c r="AF873" s="86">
        <f t="shared" si="13"/>
        <v>479588.87655000004</v>
      </c>
      <c r="AG873" s="141"/>
      <c r="AH873" s="141"/>
    </row>
    <row r="874" spans="1:34" s="78" customFormat="1" ht="13.15">
      <c r="A874" s="8" t="s">
        <v>68</v>
      </c>
      <c r="B874" s="94" t="str">
        <f>VLOOKUP(A874,'CENTRO DE COSTOS'!A:D,4,FALSE)</f>
        <v>WILLIAM ASDRUBAL ROZO ROZO</v>
      </c>
      <c r="C874" s="94" t="str">
        <f>VLOOKUP(A874,'CENTRO DE COSTOS'!A:D,2,FALSE)</f>
        <v>0004-0004</v>
      </c>
      <c r="D874" s="8">
        <v>11001</v>
      </c>
      <c r="E874" s="8">
        <v>2704715</v>
      </c>
      <c r="F874" s="8">
        <v>76822</v>
      </c>
      <c r="G874" s="94" t="s">
        <v>1321</v>
      </c>
      <c r="H874" s="8" t="s">
        <v>417</v>
      </c>
      <c r="I874" s="8" t="s">
        <v>68</v>
      </c>
      <c r="J874" s="8" t="s">
        <v>4992</v>
      </c>
      <c r="K874" s="8" t="s">
        <v>160</v>
      </c>
      <c r="L874" s="8" t="s">
        <v>4993</v>
      </c>
      <c r="M874" s="183">
        <v>45907.333333333343</v>
      </c>
      <c r="N874" s="183">
        <v>45908.543055555558</v>
      </c>
      <c r="O874" s="94" t="s">
        <v>1324</v>
      </c>
      <c r="P874" s="8" t="s">
        <v>1325</v>
      </c>
      <c r="Q874" s="8" t="s">
        <v>1334</v>
      </c>
      <c r="R874" s="8" t="s">
        <v>1880</v>
      </c>
      <c r="S874" s="94"/>
      <c r="T874" s="90"/>
      <c r="U874" s="8" t="s">
        <v>1328</v>
      </c>
      <c r="V874" s="8" t="s">
        <v>4994</v>
      </c>
      <c r="W874" s="8" t="s">
        <v>165</v>
      </c>
      <c r="X874" s="8" t="s">
        <v>4995</v>
      </c>
      <c r="Y874" s="8" t="s">
        <v>25</v>
      </c>
      <c r="Z874" s="8" t="s">
        <v>177</v>
      </c>
      <c r="AA874" s="8" t="s">
        <v>546</v>
      </c>
      <c r="AB874" s="8">
        <v>1</v>
      </c>
      <c r="AC874" s="8">
        <v>0</v>
      </c>
      <c r="AD874" s="86">
        <f>IF(W874="SOPORTE_TELEFÓNICO",'BASE LIQUIDACION REDEBAN 2025'!$B$19,IF(W874="ENVÍO",'BASE LIQUIDACION REDEBAN 2025'!$C$2,IF(Y874="TIPO I",'BASE LIQUIDACION REDEBAN 2025'!$C$2,IF(Y874="TIPO II",'BASE LIQUIDACION REDEBAN 2025'!$C$3,IF(Y874="TIPO III",'BASE LIQUIDACION REDEBAN 2025'!$C$4,IF(Y874="TIPO IV",'BASE LIQUIDACION REDEBAN 2025'!$C$5,IF(Z874="AEREO",'BASE LIQUIDACION REDEBAN 2025'!$B$6,'BASE LIQUIDACION REDEBAN 2025'!$C$5)))))))</f>
        <v>65960.072302</v>
      </c>
      <c r="AE874" s="86">
        <f>IF(OR(W874="SOPORTE_TELEFÓNICO",W874="ENVÍO"),0,IF(Y874="TIPO I",'BASE LIQUIDACION REDEBAN 2025'!$B$10,IF(Y874="TIPO II",'BASE LIQUIDACION REDEBAN 2025'!$B$11,IF(Y874="TIPO III",'BASE LIQUIDACION REDEBAN 2025'!$B$12,'BASE LIQUIDACION REDEBAN 2025'!$B$13))))</f>
        <v>75096.394270399993</v>
      </c>
      <c r="AF874" s="86">
        <f t="shared" si="13"/>
        <v>65960.072302</v>
      </c>
      <c r="AG874" s="141"/>
      <c r="AH874" s="141"/>
    </row>
    <row r="875" spans="1:34" s="78" customFormat="1" ht="13.15">
      <c r="A875" s="8" t="s">
        <v>90</v>
      </c>
      <c r="B875" s="94" t="str">
        <f>VLOOKUP(A875,'CENTRO DE COSTOS'!A:D,4,FALSE)</f>
        <v>JUAN SEBASTIÁN RÍOS CASTRILLÓN</v>
      </c>
      <c r="C875" s="94" t="str">
        <f>VLOOKUP(A875,'CENTRO DE COSTOS'!A:D,2,FALSE)</f>
        <v>0004-0005</v>
      </c>
      <c r="D875" s="8">
        <v>5001</v>
      </c>
      <c r="E875" s="8">
        <v>2704390</v>
      </c>
      <c r="F875" s="8">
        <v>40389</v>
      </c>
      <c r="G875" s="94" t="s">
        <v>1321</v>
      </c>
      <c r="H875" s="8" t="s">
        <v>249</v>
      </c>
      <c r="I875" s="8" t="s">
        <v>90</v>
      </c>
      <c r="J875" s="8" t="s">
        <v>4996</v>
      </c>
      <c r="K875" s="8" t="s">
        <v>160</v>
      </c>
      <c r="L875" s="8" t="s">
        <v>4997</v>
      </c>
      <c r="M875" s="183">
        <v>45906.743750000001</v>
      </c>
      <c r="N875" s="183">
        <v>45908.484722222223</v>
      </c>
      <c r="O875" s="94" t="s">
        <v>1324</v>
      </c>
      <c r="P875" s="8" t="s">
        <v>1333</v>
      </c>
      <c r="Q875" s="8" t="s">
        <v>1368</v>
      </c>
      <c r="R875" s="8" t="s">
        <v>1341</v>
      </c>
      <c r="S875" s="94"/>
      <c r="T875" s="90"/>
      <c r="U875" s="8" t="s">
        <v>1328</v>
      </c>
      <c r="V875" s="8" t="s">
        <v>4998</v>
      </c>
      <c r="W875" s="8" t="s">
        <v>165</v>
      </c>
      <c r="X875" s="8" t="s">
        <v>4999</v>
      </c>
      <c r="Y875" s="8" t="s">
        <v>25</v>
      </c>
      <c r="Z875" s="8" t="s">
        <v>177</v>
      </c>
      <c r="AA875" s="8" t="s">
        <v>1384</v>
      </c>
      <c r="AB875" s="8">
        <v>1</v>
      </c>
      <c r="AC875" s="8">
        <v>0</v>
      </c>
      <c r="AD875" s="86">
        <f>IF(W875="SOPORTE_TELEFÓNICO",'BASE LIQUIDACION REDEBAN 2025'!$B$19,IF(W875="ENVÍO",'BASE LIQUIDACION REDEBAN 2025'!$C$2,IF(Y875="TIPO I",'BASE LIQUIDACION REDEBAN 2025'!$C$2,IF(Y875="TIPO II",'BASE LIQUIDACION REDEBAN 2025'!$C$3,IF(Y875="TIPO III",'BASE LIQUIDACION REDEBAN 2025'!$C$4,IF(Y875="TIPO IV",'BASE LIQUIDACION REDEBAN 2025'!$C$5,IF(Z875="AEREO",'BASE LIQUIDACION REDEBAN 2025'!$B$6,'BASE LIQUIDACION REDEBAN 2025'!$C$5)))))))</f>
        <v>65960.072302</v>
      </c>
      <c r="AE875" s="86">
        <f>IF(OR(W875="SOPORTE_TELEFÓNICO",W875="ENVÍO"),0,IF(Y875="TIPO I",'BASE LIQUIDACION REDEBAN 2025'!$B$10,IF(Y875="TIPO II",'BASE LIQUIDACION REDEBAN 2025'!$B$11,IF(Y875="TIPO III",'BASE LIQUIDACION REDEBAN 2025'!$B$12,'BASE LIQUIDACION REDEBAN 2025'!$B$13))))</f>
        <v>75096.394270399993</v>
      </c>
      <c r="AF875" s="86">
        <f t="shared" si="13"/>
        <v>65960.072302</v>
      </c>
      <c r="AG875" s="141"/>
      <c r="AH875" s="141"/>
    </row>
    <row r="876" spans="1:34" s="78" customFormat="1" ht="13.15">
      <c r="A876" s="8" t="s">
        <v>68</v>
      </c>
      <c r="B876" s="94" t="str">
        <f>VLOOKUP(A876,'CENTRO DE COSTOS'!A:D,4,FALSE)</f>
        <v>WILLIAM ASDRUBAL ROZO ROZO</v>
      </c>
      <c r="C876" s="94" t="str">
        <f>VLOOKUP(A876,'CENTRO DE COSTOS'!A:D,2,FALSE)</f>
        <v>0004-0004</v>
      </c>
      <c r="D876" s="8">
        <v>25473</v>
      </c>
      <c r="E876" s="8">
        <v>2704368</v>
      </c>
      <c r="F876" s="8">
        <v>68159</v>
      </c>
      <c r="G876" s="94" t="s">
        <v>1321</v>
      </c>
      <c r="H876" s="8" t="s">
        <v>417</v>
      </c>
      <c r="I876" s="8" t="s">
        <v>701</v>
      </c>
      <c r="J876" s="8" t="s">
        <v>5000</v>
      </c>
      <c r="K876" s="8" t="s">
        <v>160</v>
      </c>
      <c r="L876" s="8" t="s">
        <v>5001</v>
      </c>
      <c r="M876" s="183">
        <v>45906.684027777781</v>
      </c>
      <c r="N876" s="183">
        <v>45908.418749999997</v>
      </c>
      <c r="O876" s="94" t="s">
        <v>1324</v>
      </c>
      <c r="P876" s="8" t="s">
        <v>1333</v>
      </c>
      <c r="Q876" s="8" t="s">
        <v>1423</v>
      </c>
      <c r="R876" s="8" t="s">
        <v>1341</v>
      </c>
      <c r="S876" s="94"/>
      <c r="T876" s="90"/>
      <c r="U876" s="8" t="s">
        <v>1328</v>
      </c>
      <c r="V876" s="8" t="s">
        <v>5002</v>
      </c>
      <c r="W876" s="8" t="s">
        <v>165</v>
      </c>
      <c r="X876" s="8" t="s">
        <v>5003</v>
      </c>
      <c r="Y876" s="8" t="s">
        <v>25</v>
      </c>
      <c r="Z876" s="8" t="s">
        <v>177</v>
      </c>
      <c r="AA876" s="8" t="s">
        <v>4787</v>
      </c>
      <c r="AB876" s="8">
        <v>1</v>
      </c>
      <c r="AC876" s="8">
        <v>0</v>
      </c>
      <c r="AD876" s="86">
        <f>IF(W876="SOPORTE_TELEFÓNICO",'BASE LIQUIDACION REDEBAN 2025'!$B$19,IF(W876="ENVÍO",'BASE LIQUIDACION REDEBAN 2025'!$C$2,IF(Y876="TIPO I",'BASE LIQUIDACION REDEBAN 2025'!$C$2,IF(Y876="TIPO II",'BASE LIQUIDACION REDEBAN 2025'!$C$3,IF(Y876="TIPO III",'BASE LIQUIDACION REDEBAN 2025'!$C$4,IF(Y876="TIPO IV",'BASE LIQUIDACION REDEBAN 2025'!$C$5,IF(Z876="AEREO",'BASE LIQUIDACION REDEBAN 2025'!$B$6,'BASE LIQUIDACION REDEBAN 2025'!$C$5)))))))</f>
        <v>65960.072302</v>
      </c>
      <c r="AE876" s="86">
        <f>IF(OR(W876="SOPORTE_TELEFÓNICO",W876="ENVÍO"),0,IF(Y876="TIPO I",'BASE LIQUIDACION REDEBAN 2025'!$B$10,IF(Y876="TIPO II",'BASE LIQUIDACION REDEBAN 2025'!$B$11,IF(Y876="TIPO III",'BASE LIQUIDACION REDEBAN 2025'!$B$12,'BASE LIQUIDACION REDEBAN 2025'!$B$13))))</f>
        <v>75096.394270399993</v>
      </c>
      <c r="AF876" s="86">
        <f t="shared" si="13"/>
        <v>65960.072302</v>
      </c>
      <c r="AG876" s="141"/>
      <c r="AH876" s="141"/>
    </row>
    <row r="877" spans="1:34" s="78" customFormat="1" ht="13.15">
      <c r="A877" s="8" t="s">
        <v>80</v>
      </c>
      <c r="B877" s="94" t="str">
        <f>VLOOKUP(A877,'CENTRO DE COSTOS'!A:D,4,FALSE)</f>
        <v>JOSE MAURICIO HERNANDEZ ROJAS</v>
      </c>
      <c r="C877" s="94" t="str">
        <f>VLOOKUP(A877,'CENTRO DE COSTOS'!A:D,2,FALSE)</f>
        <v>0004-0001</v>
      </c>
      <c r="D877" s="8">
        <v>13052</v>
      </c>
      <c r="E877" s="8">
        <v>2704467</v>
      </c>
      <c r="F877" s="8">
        <v>10250</v>
      </c>
      <c r="G877" s="94" t="s">
        <v>1321</v>
      </c>
      <c r="H877" s="8" t="s">
        <v>685</v>
      </c>
      <c r="I877" s="8" t="s">
        <v>5004</v>
      </c>
      <c r="J877" s="8" t="s">
        <v>5005</v>
      </c>
      <c r="K877" s="8" t="s">
        <v>160</v>
      </c>
      <c r="L877" s="8" t="s">
        <v>5006</v>
      </c>
      <c r="M877" s="183">
        <v>45906.684027777781</v>
      </c>
      <c r="N877" s="183">
        <v>45908.617361111108</v>
      </c>
      <c r="O877" s="94" t="s">
        <v>1324</v>
      </c>
      <c r="P877" s="8" t="s">
        <v>1333</v>
      </c>
      <c r="Q877" s="8" t="s">
        <v>1362</v>
      </c>
      <c r="R877" s="8" t="s">
        <v>1340</v>
      </c>
      <c r="S877" s="94"/>
      <c r="T877" s="90"/>
      <c r="U877" s="8" t="s">
        <v>1328</v>
      </c>
      <c r="V877" s="8" t="s">
        <v>5007</v>
      </c>
      <c r="W877" s="8" t="s">
        <v>165</v>
      </c>
      <c r="X877" s="8" t="s">
        <v>5008</v>
      </c>
      <c r="Y877" s="8" t="s">
        <v>28</v>
      </c>
      <c r="Z877" s="8" t="s">
        <v>177</v>
      </c>
      <c r="AA877" s="8" t="s">
        <v>1275</v>
      </c>
      <c r="AB877" s="8">
        <v>1</v>
      </c>
      <c r="AC877" s="8">
        <v>0</v>
      </c>
      <c r="AD877" s="86">
        <f>IF(W877="SOPORTE_TELEFÓNICO",'BASE LIQUIDACION REDEBAN 2025'!$B$19,IF(W877="ENVÍO",'BASE LIQUIDACION REDEBAN 2025'!$C$2,IF(Y877="TIPO I",'BASE LIQUIDACION REDEBAN 2025'!$C$2,IF(Y877="TIPO II",'BASE LIQUIDACION REDEBAN 2025'!$C$3,IF(Y877="TIPO III",'BASE LIQUIDACION REDEBAN 2025'!$C$4,IF(Y877="TIPO IV",'BASE LIQUIDACION REDEBAN 2025'!$C$5,IF(Z877="AEREO",'BASE LIQUIDACION REDEBAN 2025'!$B$6,'BASE LIQUIDACION REDEBAN 2025'!$C$5)))))))</f>
        <v>144967.87232000002</v>
      </c>
      <c r="AE877" s="86">
        <f>IF(OR(W877="SOPORTE_TELEFÓNICO",W877="ENVÍO"),0,IF(Y877="TIPO I",'BASE LIQUIDACION REDEBAN 2025'!$B$10,IF(Y877="TIPO II",'BASE LIQUIDACION REDEBAN 2025'!$B$11,IF(Y877="TIPO III",'BASE LIQUIDACION REDEBAN 2025'!$B$12,'BASE LIQUIDACION REDEBAN 2025'!$B$13))))</f>
        <v>140395.6348884</v>
      </c>
      <c r="AF877" s="86">
        <f t="shared" si="13"/>
        <v>144967.87232000002</v>
      </c>
      <c r="AG877" s="141"/>
      <c r="AH877" s="141"/>
    </row>
    <row r="878" spans="1:34" s="78" customFormat="1" ht="13.15">
      <c r="A878" s="8" t="s">
        <v>60</v>
      </c>
      <c r="B878" s="94" t="str">
        <f>VLOOKUP(A878,'CENTRO DE COSTOS'!A:D,4,FALSE)</f>
        <v>JUAN SEBASTIÁN RÍOS CASTRILLÓN</v>
      </c>
      <c r="C878" s="94" t="str">
        <f>VLOOKUP(A878,'CENTRO DE COSTOS'!A:D,2,FALSE)</f>
        <v>0004-0005</v>
      </c>
      <c r="D878" s="8">
        <v>27615</v>
      </c>
      <c r="E878" s="8">
        <v>2704283</v>
      </c>
      <c r="F878" s="8">
        <v>53794</v>
      </c>
      <c r="G878" s="94" t="s">
        <v>1321</v>
      </c>
      <c r="H878" s="8" t="s">
        <v>932</v>
      </c>
      <c r="I878" s="8" t="s">
        <v>270</v>
      </c>
      <c r="J878" s="8" t="s">
        <v>5009</v>
      </c>
      <c r="K878" s="8" t="s">
        <v>160</v>
      </c>
      <c r="L878" s="8" t="s">
        <v>5010</v>
      </c>
      <c r="M878" s="183">
        <v>45906.682638888888</v>
      </c>
      <c r="N878" s="183">
        <v>45910.617361111108</v>
      </c>
      <c r="O878" s="94" t="s">
        <v>1324</v>
      </c>
      <c r="P878" s="8" t="s">
        <v>1333</v>
      </c>
      <c r="Q878" s="8" t="s">
        <v>1676</v>
      </c>
      <c r="R878" s="8" t="s">
        <v>1677</v>
      </c>
      <c r="S878" s="94"/>
      <c r="T878" s="90"/>
      <c r="U878" s="8" t="s">
        <v>1328</v>
      </c>
      <c r="V878" s="8" t="s">
        <v>5011</v>
      </c>
      <c r="W878" s="8" t="s">
        <v>165</v>
      </c>
      <c r="X878" s="8" t="s">
        <v>5012</v>
      </c>
      <c r="Y878" s="8" t="s">
        <v>167</v>
      </c>
      <c r="Z878" s="8" t="s">
        <v>824</v>
      </c>
      <c r="AA878" s="8" t="s">
        <v>261</v>
      </c>
      <c r="AB878" s="8">
        <v>1</v>
      </c>
      <c r="AC878" s="8">
        <v>0</v>
      </c>
      <c r="AD878" s="86">
        <f>IF(W878="SOPORTE_TELEFÓNICO",'BASE LIQUIDACION REDEBAN 2025'!$B$19,IF(W878="ENVÍO",'BASE LIQUIDACION REDEBAN 2025'!$C$2,IF(Y878="TIPO I",'BASE LIQUIDACION REDEBAN 2025'!$C$2,IF(Y878="TIPO II",'BASE LIQUIDACION REDEBAN 2025'!$C$3,IF(Y878="TIPO III",'BASE LIQUIDACION REDEBAN 2025'!$C$4,IF(Y878="TIPO IV",'BASE LIQUIDACION REDEBAN 2025'!$C$5,IF(Z878="AEREO",'BASE LIQUIDACION REDEBAN 2025'!$B$6,'BASE LIQUIDACION REDEBAN 2025'!$C$5)))))))</f>
        <v>479588.87655000004</v>
      </c>
      <c r="AE878" s="86">
        <f>IF(OR(W878="SOPORTE_TELEFÓNICO",W878="ENVÍO"),0,IF(Y878="TIPO I",'BASE LIQUIDACION REDEBAN 2025'!$B$10,IF(Y878="TIPO II",'BASE LIQUIDACION REDEBAN 2025'!$B$11,IF(Y878="TIPO III",'BASE LIQUIDACION REDEBAN 2025'!$B$12,'BASE LIQUIDACION REDEBAN 2025'!$B$13))))</f>
        <v>196536.5258152</v>
      </c>
      <c r="AF878" s="86">
        <f t="shared" si="13"/>
        <v>479588.87655000004</v>
      </c>
      <c r="AG878" s="141"/>
      <c r="AH878" s="141"/>
    </row>
    <row r="879" spans="1:34" s="78" customFormat="1" ht="13.15">
      <c r="A879" s="8" t="s">
        <v>76</v>
      </c>
      <c r="B879" s="94" t="str">
        <f>VLOOKUP(A879,'CENTRO DE COSTOS'!A:D,4,FALSE)</f>
        <v>DIEGO FERNANDO HENAO CARDONA</v>
      </c>
      <c r="C879" s="94" t="str">
        <f>VLOOKUP(A879,'CENTRO DE COSTOS'!A:D,2,FALSE)</f>
        <v>0004-0003</v>
      </c>
      <c r="D879" s="8">
        <v>76001</v>
      </c>
      <c r="E879" s="8">
        <v>2704367</v>
      </c>
      <c r="F879" s="8">
        <v>55186</v>
      </c>
      <c r="G879" s="94" t="s">
        <v>1321</v>
      </c>
      <c r="H879" s="8" t="s">
        <v>232</v>
      </c>
      <c r="I879" s="8" t="s">
        <v>76</v>
      </c>
      <c r="J879" s="8" t="s">
        <v>5013</v>
      </c>
      <c r="K879" s="8" t="s">
        <v>160</v>
      </c>
      <c r="L879" s="8" t="s">
        <v>5014</v>
      </c>
      <c r="M879" s="183">
        <v>45906.682638888888</v>
      </c>
      <c r="N879" s="183">
        <v>45907.4</v>
      </c>
      <c r="O879" s="94" t="s">
        <v>1324</v>
      </c>
      <c r="P879" s="8" t="s">
        <v>1325</v>
      </c>
      <c r="Q879" s="8" t="s">
        <v>1387</v>
      </c>
      <c r="R879" s="8" t="s">
        <v>1388</v>
      </c>
      <c r="S879" s="94"/>
      <c r="T879" s="90"/>
      <c r="U879" s="8" t="s">
        <v>1328</v>
      </c>
      <c r="V879" s="8" t="s">
        <v>5015</v>
      </c>
      <c r="W879" s="8" t="s">
        <v>1552</v>
      </c>
      <c r="X879" s="8" t="s">
        <v>1553</v>
      </c>
      <c r="Y879" s="8" t="s">
        <v>25</v>
      </c>
      <c r="Z879" s="8" t="s">
        <v>177</v>
      </c>
      <c r="AA879" s="8" t="s">
        <v>206</v>
      </c>
      <c r="AB879" s="8">
        <v>0</v>
      </c>
      <c r="AC879" s="8">
        <v>0</v>
      </c>
      <c r="AD879" s="86">
        <f>IF(W879="SOPORTE_TELEFÓNICO",'BASE LIQUIDACION REDEBAN 2025'!$B$19,IF(W879="ENVÍO",'BASE LIQUIDACION REDEBAN 2025'!$C$2,IF(Y879="TIPO I",'BASE LIQUIDACION REDEBAN 2025'!$C$2,IF(Y879="TIPO II",'BASE LIQUIDACION REDEBAN 2025'!$C$3,IF(Y879="TIPO III",'BASE LIQUIDACION REDEBAN 2025'!$C$4,IF(Y879="TIPO IV",'BASE LIQUIDACION REDEBAN 2025'!$C$5,IF(Z879="AEREO",'BASE LIQUIDACION REDEBAN 2025'!$B$6,'BASE LIQUIDACION REDEBAN 2025'!$C$5)))))))</f>
        <v>41241.0800752</v>
      </c>
      <c r="AE879" s="86">
        <f>IF(OR(W879="SOPORTE_TELEFÓNICO",W879="ENVÍO"),0,IF(Y879="TIPO I",'BASE LIQUIDACION REDEBAN 2025'!$B$10,IF(Y879="TIPO II",'BASE LIQUIDACION REDEBAN 2025'!$B$11,IF(Y879="TIPO III",'BASE LIQUIDACION REDEBAN 2025'!$B$12,'BASE LIQUIDACION REDEBAN 2025'!$B$13))))</f>
        <v>0</v>
      </c>
      <c r="AF879" s="86">
        <f t="shared" si="13"/>
        <v>41241.0800752</v>
      </c>
      <c r="AG879" s="141"/>
      <c r="AH879" s="141"/>
    </row>
    <row r="880" spans="1:34" s="78" customFormat="1" ht="13.15">
      <c r="A880" s="8" t="s">
        <v>90</v>
      </c>
      <c r="B880" s="94" t="str">
        <f>VLOOKUP(A880,'CENTRO DE COSTOS'!A:D,4,FALSE)</f>
        <v>JUAN SEBASTIÁN RÍOS CASTRILLÓN</v>
      </c>
      <c r="C880" s="94" t="str">
        <f>VLOOKUP(A880,'CENTRO DE COSTOS'!A:D,2,FALSE)</f>
        <v>0004-0005</v>
      </c>
      <c r="D880" s="8">
        <v>5088</v>
      </c>
      <c r="E880" s="8">
        <v>2704365</v>
      </c>
      <c r="F880" s="8">
        <v>56992</v>
      </c>
      <c r="G880" s="94" t="s">
        <v>1321</v>
      </c>
      <c r="H880" s="8" t="s">
        <v>249</v>
      </c>
      <c r="I880" s="8" t="s">
        <v>384</v>
      </c>
      <c r="J880" s="8" t="s">
        <v>4716</v>
      </c>
      <c r="K880" s="8" t="s">
        <v>160</v>
      </c>
      <c r="L880" s="8" t="s">
        <v>5016</v>
      </c>
      <c r="M880" s="183">
        <v>45906.681250000001</v>
      </c>
      <c r="N880" s="183">
        <v>45907.474999999999</v>
      </c>
      <c r="O880" s="94" t="s">
        <v>1324</v>
      </c>
      <c r="P880" s="8" t="s">
        <v>1325</v>
      </c>
      <c r="Q880" s="8" t="s">
        <v>1326</v>
      </c>
      <c r="R880" s="8" t="s">
        <v>2241</v>
      </c>
      <c r="S880" s="94"/>
      <c r="T880" s="90"/>
      <c r="U880" s="8" t="s">
        <v>1328</v>
      </c>
      <c r="V880" s="8" t="s">
        <v>5017</v>
      </c>
      <c r="W880" s="8" t="s">
        <v>165</v>
      </c>
      <c r="X880" s="8" t="s">
        <v>5018</v>
      </c>
      <c r="Y880" s="8" t="s">
        <v>25</v>
      </c>
      <c r="Z880" s="8" t="s">
        <v>177</v>
      </c>
      <c r="AA880" s="8" t="s">
        <v>1483</v>
      </c>
      <c r="AB880" s="8">
        <v>1</v>
      </c>
      <c r="AC880" s="8">
        <v>0</v>
      </c>
      <c r="AD880" s="86">
        <f>IF(W880="SOPORTE_TELEFÓNICO",'BASE LIQUIDACION REDEBAN 2025'!$B$19,IF(W880="ENVÍO",'BASE LIQUIDACION REDEBAN 2025'!$C$2,IF(Y880="TIPO I",'BASE LIQUIDACION REDEBAN 2025'!$C$2,IF(Y880="TIPO II",'BASE LIQUIDACION REDEBAN 2025'!$C$3,IF(Y880="TIPO III",'BASE LIQUIDACION REDEBAN 2025'!$C$4,IF(Y880="TIPO IV",'BASE LIQUIDACION REDEBAN 2025'!$C$5,IF(Z880="AEREO",'BASE LIQUIDACION REDEBAN 2025'!$B$6,'BASE LIQUIDACION REDEBAN 2025'!$C$5)))))))</f>
        <v>65960.072302</v>
      </c>
      <c r="AE880" s="86">
        <f>IF(OR(W880="SOPORTE_TELEFÓNICO",W880="ENVÍO"),0,IF(Y880="TIPO I",'BASE LIQUIDACION REDEBAN 2025'!$B$10,IF(Y880="TIPO II",'BASE LIQUIDACION REDEBAN 2025'!$B$11,IF(Y880="TIPO III",'BASE LIQUIDACION REDEBAN 2025'!$B$12,'BASE LIQUIDACION REDEBAN 2025'!$B$13))))</f>
        <v>75096.394270399993</v>
      </c>
      <c r="AF880" s="86">
        <f t="shared" si="13"/>
        <v>65960.072302</v>
      </c>
      <c r="AG880" s="141"/>
      <c r="AH880" s="141"/>
    </row>
    <row r="881" spans="1:34" s="78" customFormat="1" ht="13.15">
      <c r="A881" s="8" t="s">
        <v>90</v>
      </c>
      <c r="B881" s="94" t="str">
        <f>VLOOKUP(A881,'CENTRO DE COSTOS'!A:D,4,FALSE)</f>
        <v>JUAN SEBASTIÁN RÍOS CASTRILLÓN</v>
      </c>
      <c r="C881" s="94" t="str">
        <f>VLOOKUP(A881,'CENTRO DE COSTOS'!A:D,2,FALSE)</f>
        <v>0004-0005</v>
      </c>
      <c r="D881" s="8">
        <v>5318</v>
      </c>
      <c r="E881" s="8">
        <v>2704452</v>
      </c>
      <c r="F881" s="8">
        <v>79260</v>
      </c>
      <c r="G881" s="94" t="s">
        <v>1321</v>
      </c>
      <c r="H881" s="8" t="s">
        <v>249</v>
      </c>
      <c r="I881" s="8" t="s">
        <v>1474</v>
      </c>
      <c r="J881" s="8" t="s">
        <v>5019</v>
      </c>
      <c r="K881" s="8" t="s">
        <v>160</v>
      </c>
      <c r="L881" s="8" t="s">
        <v>5020</v>
      </c>
      <c r="M881" s="183">
        <v>45906.644444444442</v>
      </c>
      <c r="N881" s="183">
        <v>45908.414583333331</v>
      </c>
      <c r="O881" s="94" t="s">
        <v>1324</v>
      </c>
      <c r="P881" s="8" t="s">
        <v>1333</v>
      </c>
      <c r="Q881" s="8" t="s">
        <v>1340</v>
      </c>
      <c r="R881" s="8" t="s">
        <v>1341</v>
      </c>
      <c r="S881" s="94"/>
      <c r="T881" s="90"/>
      <c r="U881" s="8" t="s">
        <v>1328</v>
      </c>
      <c r="V881" s="8" t="s">
        <v>5021</v>
      </c>
      <c r="W881" s="8" t="s">
        <v>165</v>
      </c>
      <c r="X881" s="8" t="s">
        <v>5022</v>
      </c>
      <c r="Y881" s="8" t="s">
        <v>28</v>
      </c>
      <c r="Z881" s="8" t="s">
        <v>177</v>
      </c>
      <c r="AA881" s="8" t="s">
        <v>804</v>
      </c>
      <c r="AB881" s="8">
        <v>1</v>
      </c>
      <c r="AC881" s="8">
        <v>0</v>
      </c>
      <c r="AD881" s="86">
        <f>IF(W881="SOPORTE_TELEFÓNICO",'BASE LIQUIDACION REDEBAN 2025'!$B$19,IF(W881="ENVÍO",'BASE LIQUIDACION REDEBAN 2025'!$C$2,IF(Y881="TIPO I",'BASE LIQUIDACION REDEBAN 2025'!$C$2,IF(Y881="TIPO II",'BASE LIQUIDACION REDEBAN 2025'!$C$3,IF(Y881="TIPO III",'BASE LIQUIDACION REDEBAN 2025'!$C$4,IF(Y881="TIPO IV",'BASE LIQUIDACION REDEBAN 2025'!$C$5,IF(Z881="AEREO",'BASE LIQUIDACION REDEBAN 2025'!$B$6,'BASE LIQUIDACION REDEBAN 2025'!$C$5)))))))</f>
        <v>144967.87232000002</v>
      </c>
      <c r="AE881" s="86">
        <f>IF(OR(W881="SOPORTE_TELEFÓNICO",W881="ENVÍO"),0,IF(Y881="TIPO I",'BASE LIQUIDACION REDEBAN 2025'!$B$10,IF(Y881="TIPO II",'BASE LIQUIDACION REDEBAN 2025'!$B$11,IF(Y881="TIPO III",'BASE LIQUIDACION REDEBAN 2025'!$B$12,'BASE LIQUIDACION REDEBAN 2025'!$B$13))))</f>
        <v>140395.6348884</v>
      </c>
      <c r="AF881" s="86">
        <f t="shared" si="13"/>
        <v>144967.87232000002</v>
      </c>
      <c r="AG881" s="141"/>
      <c r="AH881" s="141"/>
    </row>
    <row r="882" spans="1:34" s="78" customFormat="1" ht="13.15">
      <c r="A882" s="8" t="s">
        <v>90</v>
      </c>
      <c r="B882" s="94" t="str">
        <f>VLOOKUP(A882,'CENTRO DE COSTOS'!A:D,4,FALSE)</f>
        <v>JUAN SEBASTIÁN RÍOS CASTRILLÓN</v>
      </c>
      <c r="C882" s="94" t="str">
        <f>VLOOKUP(A882,'CENTRO DE COSTOS'!A:D,2,FALSE)</f>
        <v>0004-0005</v>
      </c>
      <c r="D882" s="8">
        <v>5615</v>
      </c>
      <c r="E882" s="8">
        <v>2704276</v>
      </c>
      <c r="F882" s="8">
        <v>50235</v>
      </c>
      <c r="G882" s="94" t="s">
        <v>1321</v>
      </c>
      <c r="H882" s="8" t="s">
        <v>249</v>
      </c>
      <c r="I882" s="8" t="s">
        <v>1026</v>
      </c>
      <c r="J882" s="8" t="s">
        <v>5023</v>
      </c>
      <c r="K882" s="8" t="s">
        <v>160</v>
      </c>
      <c r="L882" s="8" t="s">
        <v>5024</v>
      </c>
      <c r="M882" s="183">
        <v>45906.643750000003</v>
      </c>
      <c r="N882" s="183">
        <v>45908.488194444442</v>
      </c>
      <c r="O882" s="94" t="s">
        <v>1324</v>
      </c>
      <c r="P882" s="8" t="s">
        <v>1333</v>
      </c>
      <c r="Q882" s="8" t="s">
        <v>1368</v>
      </c>
      <c r="R882" s="8" t="s">
        <v>1341</v>
      </c>
      <c r="S882" s="94"/>
      <c r="T882" s="90"/>
      <c r="U882" s="8" t="s">
        <v>1328</v>
      </c>
      <c r="V882" s="8" t="s">
        <v>5025</v>
      </c>
      <c r="W882" s="8" t="s">
        <v>165</v>
      </c>
      <c r="X882" s="8" t="s">
        <v>5026</v>
      </c>
      <c r="Y882" s="8" t="s">
        <v>28</v>
      </c>
      <c r="Z882" s="8" t="s">
        <v>177</v>
      </c>
      <c r="AA882" s="8" t="s">
        <v>804</v>
      </c>
      <c r="AB882" s="8">
        <v>1</v>
      </c>
      <c r="AC882" s="8">
        <v>0</v>
      </c>
      <c r="AD882" s="86">
        <f>IF(W882="SOPORTE_TELEFÓNICO",'BASE LIQUIDACION REDEBAN 2025'!$B$19,IF(W882="ENVÍO",'BASE LIQUIDACION REDEBAN 2025'!$C$2,IF(Y882="TIPO I",'BASE LIQUIDACION REDEBAN 2025'!$C$2,IF(Y882="TIPO II",'BASE LIQUIDACION REDEBAN 2025'!$C$3,IF(Y882="TIPO III",'BASE LIQUIDACION REDEBAN 2025'!$C$4,IF(Y882="TIPO IV",'BASE LIQUIDACION REDEBAN 2025'!$C$5,IF(Z882="AEREO",'BASE LIQUIDACION REDEBAN 2025'!$B$6,'BASE LIQUIDACION REDEBAN 2025'!$C$5)))))))</f>
        <v>144967.87232000002</v>
      </c>
      <c r="AE882" s="86">
        <f>IF(OR(W882="SOPORTE_TELEFÓNICO",W882="ENVÍO"),0,IF(Y882="TIPO I",'BASE LIQUIDACION REDEBAN 2025'!$B$10,IF(Y882="TIPO II",'BASE LIQUIDACION REDEBAN 2025'!$B$11,IF(Y882="TIPO III",'BASE LIQUIDACION REDEBAN 2025'!$B$12,'BASE LIQUIDACION REDEBAN 2025'!$B$13))))</f>
        <v>140395.6348884</v>
      </c>
      <c r="AF882" s="86">
        <f t="shared" si="13"/>
        <v>144967.87232000002</v>
      </c>
      <c r="AG882" s="141"/>
      <c r="AH882" s="141"/>
    </row>
    <row r="883" spans="1:34" s="78" customFormat="1" ht="13.15">
      <c r="A883" s="184" t="s">
        <v>90</v>
      </c>
      <c r="B883" s="94" t="str">
        <f>VLOOKUP(A883,'CENTRO DE COSTOS'!A:D,4,FALSE)</f>
        <v>JUAN SEBASTIÁN RÍOS CASTRILLÓN</v>
      </c>
      <c r="C883" s="94" t="str">
        <f>VLOOKUP(A883,'CENTRO DE COSTOS'!A:D,2,FALSE)</f>
        <v>0004-0005</v>
      </c>
      <c r="D883" s="184">
        <v>5001</v>
      </c>
      <c r="E883" s="184">
        <v>2704275</v>
      </c>
      <c r="F883" s="184">
        <v>70975</v>
      </c>
      <c r="G883" s="94" t="s">
        <v>1321</v>
      </c>
      <c r="H883" s="184" t="s">
        <v>249</v>
      </c>
      <c r="I883" s="184" t="s">
        <v>90</v>
      </c>
      <c r="J883" s="184" t="s">
        <v>5027</v>
      </c>
      <c r="K883" s="184" t="s">
        <v>160</v>
      </c>
      <c r="L883" s="184" t="s">
        <v>5028</v>
      </c>
      <c r="M883" s="185">
        <v>45906.643055555563</v>
      </c>
      <c r="N883" s="185">
        <v>45908.517361111109</v>
      </c>
      <c r="O883" s="94" t="s">
        <v>1324</v>
      </c>
      <c r="P883" s="184" t="s">
        <v>1333</v>
      </c>
      <c r="Q883" s="184" t="s">
        <v>1407</v>
      </c>
      <c r="R883" s="184" t="s">
        <v>1408</v>
      </c>
      <c r="S883" s="94"/>
      <c r="T883" s="90"/>
      <c r="U883" s="184" t="s">
        <v>1328</v>
      </c>
      <c r="V883" s="184" t="s">
        <v>5029</v>
      </c>
      <c r="W883" s="184" t="s">
        <v>165</v>
      </c>
      <c r="X883" s="184" t="s">
        <v>5030</v>
      </c>
      <c r="Y883" s="184" t="s">
        <v>25</v>
      </c>
      <c r="Z883" s="184" t="s">
        <v>177</v>
      </c>
      <c r="AA883" s="184" t="s">
        <v>1384</v>
      </c>
      <c r="AB883" s="184">
        <v>1</v>
      </c>
      <c r="AC883" s="184">
        <v>0</v>
      </c>
      <c r="AD883" s="86">
        <f>IF(W883="SOPORTE_TELEFÓNICO",'BASE LIQUIDACION REDEBAN 2025'!$B$19,IF(W883="ENVÍO",'BASE LIQUIDACION REDEBAN 2025'!$C$2,IF(Y883="TIPO I",'BASE LIQUIDACION REDEBAN 2025'!$C$2,IF(Y883="TIPO II",'BASE LIQUIDACION REDEBAN 2025'!$C$3,IF(Y883="TIPO III",'BASE LIQUIDACION REDEBAN 2025'!$C$4,IF(Y883="TIPO IV",'BASE LIQUIDACION REDEBAN 2025'!$C$5,IF(Z883="AEREO",'BASE LIQUIDACION REDEBAN 2025'!$B$6,'BASE LIQUIDACION REDEBAN 2025'!$C$5)))))))</f>
        <v>65960.072302</v>
      </c>
      <c r="AE883" s="86">
        <f>IF(OR(W883="SOPORTE_TELEFÓNICO",W883="ENVÍO"),0,IF(Y883="TIPO I",'BASE LIQUIDACION REDEBAN 2025'!$B$10,IF(Y883="TIPO II",'BASE LIQUIDACION REDEBAN 2025'!$B$11,IF(Y883="TIPO III",'BASE LIQUIDACION REDEBAN 2025'!$B$12,'BASE LIQUIDACION REDEBAN 2025'!$B$13))))</f>
        <v>75096.394270399993</v>
      </c>
      <c r="AF883" s="86">
        <f t="shared" si="13"/>
        <v>65960.072302</v>
      </c>
      <c r="AG883" s="141"/>
      <c r="AH883" s="141"/>
    </row>
    <row r="884" spans="1:34" s="78" customFormat="1" ht="13.15">
      <c r="A884" s="8" t="s">
        <v>90</v>
      </c>
      <c r="B884" s="94" t="str">
        <f>VLOOKUP(A884,'CENTRO DE COSTOS'!A:D,4,FALSE)</f>
        <v>JUAN SEBASTIÁN RÍOS CASTRILLÓN</v>
      </c>
      <c r="C884" s="94" t="str">
        <f>VLOOKUP(A884,'CENTRO DE COSTOS'!A:D,2,FALSE)</f>
        <v>0004-0005</v>
      </c>
      <c r="D884" s="8">
        <v>5088</v>
      </c>
      <c r="E884" s="8">
        <v>2704263</v>
      </c>
      <c r="F884" s="8">
        <v>77830</v>
      </c>
      <c r="G884" s="94" t="s">
        <v>1321</v>
      </c>
      <c r="H884" s="8" t="s">
        <v>249</v>
      </c>
      <c r="I884" s="8" t="s">
        <v>384</v>
      </c>
      <c r="J884" s="8" t="s">
        <v>5031</v>
      </c>
      <c r="K884" s="8" t="s">
        <v>160</v>
      </c>
      <c r="L884" s="8" t="s">
        <v>5032</v>
      </c>
      <c r="M884" s="183">
        <v>45906.594444444447</v>
      </c>
      <c r="N884" s="183">
        <v>45907.469444444447</v>
      </c>
      <c r="O884" s="94" t="s">
        <v>1324</v>
      </c>
      <c r="P884" s="8" t="s">
        <v>1325</v>
      </c>
      <c r="Q884" s="8" t="s">
        <v>1326</v>
      </c>
      <c r="R884" s="8" t="s">
        <v>2241</v>
      </c>
      <c r="S884" s="94"/>
      <c r="T884" s="90"/>
      <c r="U884" s="8" t="s">
        <v>1328</v>
      </c>
      <c r="V884" s="8" t="s">
        <v>5033</v>
      </c>
      <c r="W884" s="8" t="s">
        <v>165</v>
      </c>
      <c r="X884" s="8" t="s">
        <v>5034</v>
      </c>
      <c r="Y884" s="8" t="s">
        <v>25</v>
      </c>
      <c r="Z884" s="8" t="s">
        <v>177</v>
      </c>
      <c r="AA884" s="8" t="s">
        <v>1483</v>
      </c>
      <c r="AB884" s="8">
        <v>1</v>
      </c>
      <c r="AC884" s="8">
        <v>0</v>
      </c>
      <c r="AD884" s="86">
        <f>IF(W884="SOPORTE_TELEFÓNICO",'BASE LIQUIDACION REDEBAN 2025'!$B$19,IF(W884="ENVÍO",'BASE LIQUIDACION REDEBAN 2025'!$C$2,IF(Y884="TIPO I",'BASE LIQUIDACION REDEBAN 2025'!$C$2,IF(Y884="TIPO II",'BASE LIQUIDACION REDEBAN 2025'!$C$3,IF(Y884="TIPO III",'BASE LIQUIDACION REDEBAN 2025'!$C$4,IF(Y884="TIPO IV",'BASE LIQUIDACION REDEBAN 2025'!$C$5,IF(Z884="AEREO",'BASE LIQUIDACION REDEBAN 2025'!$B$6,'BASE LIQUIDACION REDEBAN 2025'!$C$5)))))))</f>
        <v>65960.072302</v>
      </c>
      <c r="AE884" s="86">
        <f>IF(OR(W884="SOPORTE_TELEFÓNICO",W884="ENVÍO"),0,IF(Y884="TIPO I",'BASE LIQUIDACION REDEBAN 2025'!$B$10,IF(Y884="TIPO II",'BASE LIQUIDACION REDEBAN 2025'!$B$11,IF(Y884="TIPO III",'BASE LIQUIDACION REDEBAN 2025'!$B$12,'BASE LIQUIDACION REDEBAN 2025'!$B$13))))</f>
        <v>75096.394270399993</v>
      </c>
      <c r="AF884" s="86">
        <f t="shared" si="13"/>
        <v>65960.072302</v>
      </c>
      <c r="AG884" s="141"/>
      <c r="AH884" s="141"/>
    </row>
    <row r="885" spans="1:34" s="78" customFormat="1" ht="13.15">
      <c r="A885" s="8" t="s">
        <v>76</v>
      </c>
      <c r="B885" s="94" t="str">
        <f>VLOOKUP(A885,'CENTRO DE COSTOS'!A:D,4,FALSE)</f>
        <v>DIEGO FERNANDO HENAO CARDONA</v>
      </c>
      <c r="C885" s="94" t="str">
        <f>VLOOKUP(A885,'CENTRO DE COSTOS'!A:D,2,FALSE)</f>
        <v>0004-0003</v>
      </c>
      <c r="D885" s="8">
        <v>76001</v>
      </c>
      <c r="E885" s="8">
        <v>2704339</v>
      </c>
      <c r="F885" s="8">
        <v>80322</v>
      </c>
      <c r="G885" s="94" t="s">
        <v>1321</v>
      </c>
      <c r="H885" s="8" t="s">
        <v>232</v>
      </c>
      <c r="I885" s="8" t="s">
        <v>76</v>
      </c>
      <c r="J885" s="8" t="s">
        <v>5035</v>
      </c>
      <c r="K885" s="8" t="s">
        <v>160</v>
      </c>
      <c r="L885" s="8" t="s">
        <v>5036</v>
      </c>
      <c r="M885" s="183">
        <v>45906.591666666667</v>
      </c>
      <c r="N885" s="183">
        <v>45907.402083333327</v>
      </c>
      <c r="O885" s="94" t="s">
        <v>1324</v>
      </c>
      <c r="P885" s="8" t="s">
        <v>1333</v>
      </c>
      <c r="Q885" s="8" t="s">
        <v>1375</v>
      </c>
      <c r="R885" s="8" t="s">
        <v>1444</v>
      </c>
      <c r="S885" s="94"/>
      <c r="T885" s="90"/>
      <c r="U885" s="8" t="s">
        <v>1328</v>
      </c>
      <c r="V885" s="8" t="s">
        <v>5037</v>
      </c>
      <c r="W885" s="8" t="s">
        <v>1552</v>
      </c>
      <c r="X885" s="8" t="s">
        <v>1553</v>
      </c>
      <c r="Y885" s="8" t="s">
        <v>25</v>
      </c>
      <c r="Z885" s="8" t="s">
        <v>177</v>
      </c>
      <c r="AA885" s="8" t="s">
        <v>206</v>
      </c>
      <c r="AB885" s="8">
        <v>0</v>
      </c>
      <c r="AC885" s="8">
        <v>0</v>
      </c>
      <c r="AD885" s="86">
        <f>IF(W885="SOPORTE_TELEFÓNICO",'BASE LIQUIDACION REDEBAN 2025'!$B$19,IF(W885="ENVÍO",'BASE LIQUIDACION REDEBAN 2025'!$C$2,IF(Y885="TIPO I",'BASE LIQUIDACION REDEBAN 2025'!$C$2,IF(Y885="TIPO II",'BASE LIQUIDACION REDEBAN 2025'!$C$3,IF(Y885="TIPO III",'BASE LIQUIDACION REDEBAN 2025'!$C$4,IF(Y885="TIPO IV",'BASE LIQUIDACION REDEBAN 2025'!$C$5,IF(Z885="AEREO",'BASE LIQUIDACION REDEBAN 2025'!$B$6,'BASE LIQUIDACION REDEBAN 2025'!$C$5)))))))</f>
        <v>41241.0800752</v>
      </c>
      <c r="AE885" s="86">
        <f>IF(OR(W885="SOPORTE_TELEFÓNICO",W885="ENVÍO"),0,IF(Y885="TIPO I",'BASE LIQUIDACION REDEBAN 2025'!$B$10,IF(Y885="TIPO II",'BASE LIQUIDACION REDEBAN 2025'!$B$11,IF(Y885="TIPO III",'BASE LIQUIDACION REDEBAN 2025'!$B$12,'BASE LIQUIDACION REDEBAN 2025'!$B$13))))</f>
        <v>0</v>
      </c>
      <c r="AF885" s="86">
        <f t="shared" si="13"/>
        <v>41241.0800752</v>
      </c>
      <c r="AG885" s="141"/>
      <c r="AH885" s="141"/>
    </row>
    <row r="886" spans="1:34" s="78" customFormat="1" ht="13.15">
      <c r="A886" s="8" t="s">
        <v>80</v>
      </c>
      <c r="B886" s="94" t="str">
        <f>VLOOKUP(A886,'CENTRO DE COSTOS'!A:D,4,FALSE)</f>
        <v>JOSE MAURICIO HERNANDEZ ROJAS</v>
      </c>
      <c r="C886" s="94" t="str">
        <f>VLOOKUP(A886,'CENTRO DE COSTOS'!A:D,2,FALSE)</f>
        <v>0004-0001</v>
      </c>
      <c r="D886" s="8">
        <v>13442</v>
      </c>
      <c r="E886" s="8">
        <v>2704416</v>
      </c>
      <c r="F886" s="8">
        <v>71809</v>
      </c>
      <c r="G886" s="94" t="s">
        <v>1321</v>
      </c>
      <c r="H886" s="8" t="s">
        <v>685</v>
      </c>
      <c r="I886" s="8" t="s">
        <v>5038</v>
      </c>
      <c r="J886" s="8" t="s">
        <v>5039</v>
      </c>
      <c r="K886" s="8" t="s">
        <v>160</v>
      </c>
      <c r="L886" s="8" t="s">
        <v>5040</v>
      </c>
      <c r="M886" s="183">
        <v>45906.545138888891</v>
      </c>
      <c r="N886" s="183">
        <v>45908.513888888891</v>
      </c>
      <c r="O886" s="94" t="s">
        <v>1324</v>
      </c>
      <c r="P886" s="8" t="s">
        <v>1333</v>
      </c>
      <c r="Q886" s="8" t="s">
        <v>1375</v>
      </c>
      <c r="R886" s="8" t="s">
        <v>1444</v>
      </c>
      <c r="S886" s="94"/>
      <c r="T886" s="90"/>
      <c r="U886" s="8" t="s">
        <v>1328</v>
      </c>
      <c r="V886" s="8" t="s">
        <v>5041</v>
      </c>
      <c r="W886" s="8" t="s">
        <v>165</v>
      </c>
      <c r="X886" s="8" t="s">
        <v>5042</v>
      </c>
      <c r="Y886" s="8" t="s">
        <v>28</v>
      </c>
      <c r="Z886" s="8" t="s">
        <v>177</v>
      </c>
      <c r="AA886" s="8" t="s">
        <v>1275</v>
      </c>
      <c r="AB886" s="8">
        <v>1</v>
      </c>
      <c r="AC886" s="8">
        <v>0</v>
      </c>
      <c r="AD886" s="86">
        <f>IF(W886="SOPORTE_TELEFÓNICO",'BASE LIQUIDACION REDEBAN 2025'!$B$19,IF(W886="ENVÍO",'BASE LIQUIDACION REDEBAN 2025'!$C$2,IF(Y886="TIPO I",'BASE LIQUIDACION REDEBAN 2025'!$C$2,IF(Y886="TIPO II",'BASE LIQUIDACION REDEBAN 2025'!$C$3,IF(Y886="TIPO III",'BASE LIQUIDACION REDEBAN 2025'!$C$4,IF(Y886="TIPO IV",'BASE LIQUIDACION REDEBAN 2025'!$C$5,IF(Z886="AEREO",'BASE LIQUIDACION REDEBAN 2025'!$B$6,'BASE LIQUIDACION REDEBAN 2025'!$C$5)))))))</f>
        <v>144967.87232000002</v>
      </c>
      <c r="AE886" s="86">
        <f>IF(OR(W886="SOPORTE_TELEFÓNICO",W886="ENVÍO"),0,IF(Y886="TIPO I",'BASE LIQUIDACION REDEBAN 2025'!$B$10,IF(Y886="TIPO II",'BASE LIQUIDACION REDEBAN 2025'!$B$11,IF(Y886="TIPO III",'BASE LIQUIDACION REDEBAN 2025'!$B$12,'BASE LIQUIDACION REDEBAN 2025'!$B$13))))</f>
        <v>140395.6348884</v>
      </c>
      <c r="AF886" s="86">
        <f t="shared" si="13"/>
        <v>144967.87232000002</v>
      </c>
      <c r="AG886" s="141"/>
      <c r="AH886" s="141"/>
    </row>
    <row r="887" spans="1:34" s="78" customFormat="1" ht="13.15">
      <c r="A887" s="8" t="s">
        <v>98</v>
      </c>
      <c r="B887" s="94" t="str">
        <f>VLOOKUP(A887,'CENTRO DE COSTOS'!A:D,4,FALSE)</f>
        <v>MIGUEL JULIÁN HERNÁNDEZ GUARÍN</v>
      </c>
      <c r="C887" s="94" t="str">
        <f>VLOOKUP(A887,'CENTRO DE COSTOS'!A:D,2,FALSE)</f>
        <v>0004-0008</v>
      </c>
      <c r="D887" s="8">
        <v>15759</v>
      </c>
      <c r="E887" s="8">
        <v>2704409</v>
      </c>
      <c r="F887" s="8">
        <v>33703</v>
      </c>
      <c r="G887" s="94" t="s">
        <v>1321</v>
      </c>
      <c r="H887" s="8" t="s">
        <v>406</v>
      </c>
      <c r="I887" s="8" t="s">
        <v>1065</v>
      </c>
      <c r="J887" s="8" t="s">
        <v>5043</v>
      </c>
      <c r="K887" s="8" t="s">
        <v>160</v>
      </c>
      <c r="L887" s="8" t="s">
        <v>5044</v>
      </c>
      <c r="M887" s="183">
        <v>45906.540277777778</v>
      </c>
      <c r="N887" s="183">
        <v>45908.508333333331</v>
      </c>
      <c r="O887" s="94" t="s">
        <v>1324</v>
      </c>
      <c r="P887" s="8" t="s">
        <v>1325</v>
      </c>
      <c r="Q887" s="8" t="s">
        <v>1340</v>
      </c>
      <c r="R887" s="8" t="s">
        <v>1874</v>
      </c>
      <c r="S887" s="94"/>
      <c r="T887" s="90"/>
      <c r="U887" s="8" t="s">
        <v>1328</v>
      </c>
      <c r="V887" s="8" t="s">
        <v>5045</v>
      </c>
      <c r="W887" s="8" t="s">
        <v>165</v>
      </c>
      <c r="X887" s="8" t="s">
        <v>5046</v>
      </c>
      <c r="Y887" s="8" t="s">
        <v>28</v>
      </c>
      <c r="Z887" s="8" t="s">
        <v>177</v>
      </c>
      <c r="AA887" s="8" t="s">
        <v>411</v>
      </c>
      <c r="AB887" s="8">
        <v>1</v>
      </c>
      <c r="AC887" s="8">
        <v>0</v>
      </c>
      <c r="AD887" s="86">
        <f>IF(W887="SOPORTE_TELEFÓNICO",'BASE LIQUIDACION REDEBAN 2025'!$B$19,IF(W887="ENVÍO",'BASE LIQUIDACION REDEBAN 2025'!$C$2,IF(Y887="TIPO I",'BASE LIQUIDACION REDEBAN 2025'!$C$2,IF(Y887="TIPO II",'BASE LIQUIDACION REDEBAN 2025'!$C$3,IF(Y887="TIPO III",'BASE LIQUIDACION REDEBAN 2025'!$C$4,IF(Y887="TIPO IV",'BASE LIQUIDACION REDEBAN 2025'!$C$5,IF(Z887="AEREO",'BASE LIQUIDACION REDEBAN 2025'!$B$6,'BASE LIQUIDACION REDEBAN 2025'!$C$5)))))))</f>
        <v>144967.87232000002</v>
      </c>
      <c r="AE887" s="86">
        <f>IF(OR(W887="SOPORTE_TELEFÓNICO",W887="ENVÍO"),0,IF(Y887="TIPO I",'BASE LIQUIDACION REDEBAN 2025'!$B$10,IF(Y887="TIPO II",'BASE LIQUIDACION REDEBAN 2025'!$B$11,IF(Y887="TIPO III",'BASE LIQUIDACION REDEBAN 2025'!$B$12,'BASE LIQUIDACION REDEBAN 2025'!$B$13))))</f>
        <v>140395.6348884</v>
      </c>
      <c r="AF887" s="86">
        <f t="shared" si="13"/>
        <v>144967.87232000002</v>
      </c>
      <c r="AG887" s="141"/>
      <c r="AH887" s="141"/>
    </row>
    <row r="888" spans="1:34" s="78" customFormat="1" ht="13.15">
      <c r="A888" s="8" t="s">
        <v>86</v>
      </c>
      <c r="B888" s="94" t="str">
        <f>VLOOKUP(A888,'CENTRO DE COSTOS'!A:D,4,FALSE)</f>
        <v>KEVIN ALEXIS CORZO BUSTOS</v>
      </c>
      <c r="C888" s="94" t="str">
        <f>VLOOKUP(A888,'CENTRO DE COSTOS'!A:D,2,FALSE)</f>
        <v>0004-0007</v>
      </c>
      <c r="D888" s="8">
        <v>73168</v>
      </c>
      <c r="E888" s="8">
        <v>2704174</v>
      </c>
      <c r="F888" s="8">
        <v>70199</v>
      </c>
      <c r="G888" s="94" t="s">
        <v>1321</v>
      </c>
      <c r="H888" s="8" t="s">
        <v>494</v>
      </c>
      <c r="I888" s="8" t="s">
        <v>5047</v>
      </c>
      <c r="J888" s="8" t="s">
        <v>5048</v>
      </c>
      <c r="K888" s="8" t="s">
        <v>160</v>
      </c>
      <c r="L888" s="8" t="s">
        <v>5049</v>
      </c>
      <c r="M888" s="183">
        <v>45906.504861111112</v>
      </c>
      <c r="N888" s="183">
        <v>45908.697916666657</v>
      </c>
      <c r="O888" s="94" t="s">
        <v>1324</v>
      </c>
      <c r="P888" s="8" t="s">
        <v>1333</v>
      </c>
      <c r="Q888" s="8" t="s">
        <v>1676</v>
      </c>
      <c r="R888" s="8" t="s">
        <v>1677</v>
      </c>
      <c r="S888" s="94"/>
      <c r="T888" s="90"/>
      <c r="U888" s="8" t="s">
        <v>1328</v>
      </c>
      <c r="V888" s="8" t="s">
        <v>5050</v>
      </c>
      <c r="W888" s="8" t="s">
        <v>165</v>
      </c>
      <c r="X888" s="8" t="s">
        <v>5051</v>
      </c>
      <c r="Y888" s="8" t="s">
        <v>30</v>
      </c>
      <c r="Z888" s="8" t="s">
        <v>177</v>
      </c>
      <c r="AA888" s="8" t="s">
        <v>760</v>
      </c>
      <c r="AB888" s="8">
        <v>1</v>
      </c>
      <c r="AC888" s="8">
        <v>0</v>
      </c>
      <c r="AD888" s="86">
        <f>IF(W888="SOPORTE_TELEFÓNICO",'BASE LIQUIDACION REDEBAN 2025'!$B$19,IF(W888="ENVÍO",'BASE LIQUIDACION REDEBAN 2025'!$C$2,IF(Y888="TIPO I",'BASE LIQUIDACION REDEBAN 2025'!$C$2,IF(Y888="TIPO II",'BASE LIQUIDACION REDEBAN 2025'!$C$3,IF(Y888="TIPO III",'BASE LIQUIDACION REDEBAN 2025'!$C$4,IF(Y888="TIPO IV",'BASE LIQUIDACION REDEBAN 2025'!$C$5,IF(Z888="AEREO",'BASE LIQUIDACION REDEBAN 2025'!$B$6,'BASE LIQUIDACION REDEBAN 2025'!$C$5)))))))</f>
        <v>275728.78077800001</v>
      </c>
      <c r="AE888" s="86">
        <f>IF(OR(W888="SOPORTE_TELEFÓNICO",W888="ENVÍO"),0,IF(Y888="TIPO I",'BASE LIQUIDACION REDEBAN 2025'!$B$10,IF(Y888="TIPO II",'BASE LIQUIDACION REDEBAN 2025'!$B$11,IF(Y888="TIPO III",'BASE LIQUIDACION REDEBAN 2025'!$B$12,'BASE LIQUIDACION REDEBAN 2025'!$B$13))))</f>
        <v>196536.5258152</v>
      </c>
      <c r="AF888" s="86">
        <f t="shared" si="13"/>
        <v>275728.78077800001</v>
      </c>
      <c r="AG888" s="141"/>
      <c r="AH888" s="141"/>
    </row>
    <row r="889" spans="1:34" s="78" customFormat="1" ht="13.15">
      <c r="A889" s="8" t="s">
        <v>86</v>
      </c>
      <c r="B889" s="94" t="str">
        <f>VLOOKUP(A889,'CENTRO DE COSTOS'!A:D,4,FALSE)</f>
        <v>KEVIN ALEXIS CORZO BUSTOS</v>
      </c>
      <c r="C889" s="94" t="str">
        <f>VLOOKUP(A889,'CENTRO DE COSTOS'!A:D,2,FALSE)</f>
        <v>0004-0007</v>
      </c>
      <c r="D889" s="8">
        <v>73168</v>
      </c>
      <c r="E889" s="8">
        <v>2704078</v>
      </c>
      <c r="F889" s="8">
        <v>50896</v>
      </c>
      <c r="G889" s="94" t="s">
        <v>1321</v>
      </c>
      <c r="H889" s="8" t="s">
        <v>494</v>
      </c>
      <c r="I889" s="8" t="s">
        <v>5047</v>
      </c>
      <c r="J889" s="8" t="s">
        <v>5052</v>
      </c>
      <c r="K889" s="8" t="s">
        <v>160</v>
      </c>
      <c r="L889" s="8" t="s">
        <v>5053</v>
      </c>
      <c r="M889" s="183">
        <v>45906.479861111111</v>
      </c>
      <c r="N889" s="183">
        <v>45908.645833333343</v>
      </c>
      <c r="O889" s="94" t="s">
        <v>1324</v>
      </c>
      <c r="P889" s="8" t="s">
        <v>1333</v>
      </c>
      <c r="Q889" s="8" t="s">
        <v>1375</v>
      </c>
      <c r="R889" s="8" t="s">
        <v>1341</v>
      </c>
      <c r="S889" s="94"/>
      <c r="T889" s="90"/>
      <c r="U889" s="8" t="s">
        <v>1328</v>
      </c>
      <c r="V889" s="8" t="s">
        <v>5054</v>
      </c>
      <c r="W889" s="8" t="s">
        <v>165</v>
      </c>
      <c r="X889" s="8" t="s">
        <v>5055</v>
      </c>
      <c r="Y889" s="8" t="s">
        <v>30</v>
      </c>
      <c r="Z889" s="8" t="s">
        <v>177</v>
      </c>
      <c r="AA889" s="8" t="s">
        <v>760</v>
      </c>
      <c r="AB889" s="8">
        <v>1</v>
      </c>
      <c r="AC889" s="8">
        <v>0</v>
      </c>
      <c r="AD889" s="86">
        <f>IF(W889="SOPORTE_TELEFÓNICO",'BASE LIQUIDACION REDEBAN 2025'!$B$19,IF(W889="ENVÍO",'BASE LIQUIDACION REDEBAN 2025'!$C$2,IF(Y889="TIPO I",'BASE LIQUIDACION REDEBAN 2025'!$C$2,IF(Y889="TIPO II",'BASE LIQUIDACION REDEBAN 2025'!$C$3,IF(Y889="TIPO III",'BASE LIQUIDACION REDEBAN 2025'!$C$4,IF(Y889="TIPO IV",'BASE LIQUIDACION REDEBAN 2025'!$C$5,IF(Z889="AEREO",'BASE LIQUIDACION REDEBAN 2025'!$B$6,'BASE LIQUIDACION REDEBAN 2025'!$C$5)))))))</f>
        <v>275728.78077800001</v>
      </c>
      <c r="AE889" s="86">
        <f>IF(OR(W889="SOPORTE_TELEFÓNICO",W889="ENVÍO"),0,IF(Y889="TIPO I",'BASE LIQUIDACION REDEBAN 2025'!$B$10,IF(Y889="TIPO II",'BASE LIQUIDACION REDEBAN 2025'!$B$11,IF(Y889="TIPO III",'BASE LIQUIDACION REDEBAN 2025'!$B$12,'BASE LIQUIDACION REDEBAN 2025'!$B$13))))</f>
        <v>196536.5258152</v>
      </c>
      <c r="AF889" s="86">
        <f t="shared" si="13"/>
        <v>275728.78077800001</v>
      </c>
      <c r="AG889" s="141"/>
      <c r="AH889" s="141"/>
    </row>
    <row r="890" spans="1:34" s="78" customFormat="1" ht="13.15">
      <c r="A890" s="8" t="s">
        <v>90</v>
      </c>
      <c r="B890" s="94" t="str">
        <f>VLOOKUP(A890,'CENTRO DE COSTOS'!A:D,4,FALSE)</f>
        <v>JUAN SEBASTIÁN RÍOS CASTRILLÓN</v>
      </c>
      <c r="C890" s="94" t="str">
        <f>VLOOKUP(A890,'CENTRO DE COSTOS'!A:D,2,FALSE)</f>
        <v>0004-0005</v>
      </c>
      <c r="D890" s="8">
        <v>5088</v>
      </c>
      <c r="E890" s="8">
        <v>2703993</v>
      </c>
      <c r="F890" s="8">
        <v>50706</v>
      </c>
      <c r="G890" s="94" t="s">
        <v>1321</v>
      </c>
      <c r="H890" s="8" t="s">
        <v>249</v>
      </c>
      <c r="I890" s="8" t="s">
        <v>384</v>
      </c>
      <c r="J890" s="8" t="s">
        <v>5056</v>
      </c>
      <c r="K890" s="8" t="s">
        <v>160</v>
      </c>
      <c r="L890" s="8" t="s">
        <v>5057</v>
      </c>
      <c r="M890" s="183">
        <v>45906.479166666657</v>
      </c>
      <c r="N890" s="183">
        <v>45908.495138888888</v>
      </c>
      <c r="O890" s="94" t="s">
        <v>1324</v>
      </c>
      <c r="P890" s="8" t="s">
        <v>1333</v>
      </c>
      <c r="Q890" s="8" t="s">
        <v>1334</v>
      </c>
      <c r="R890" s="8" t="s">
        <v>1340</v>
      </c>
      <c r="S890" s="94"/>
      <c r="T890" s="90"/>
      <c r="U890" s="8" t="s">
        <v>1328</v>
      </c>
      <c r="V890" s="8" t="s">
        <v>5058</v>
      </c>
      <c r="W890" s="8" t="s">
        <v>165</v>
      </c>
      <c r="X890" s="8" t="s">
        <v>5059</v>
      </c>
      <c r="Y890" s="8" t="s">
        <v>25</v>
      </c>
      <c r="Z890" s="8" t="s">
        <v>177</v>
      </c>
      <c r="AA890" s="8" t="s">
        <v>988</v>
      </c>
      <c r="AB890" s="8">
        <v>2</v>
      </c>
      <c r="AC890" s="8">
        <v>0</v>
      </c>
      <c r="AD890" s="86">
        <f>IF(W890="SOPORTE_TELEFÓNICO",'BASE LIQUIDACION REDEBAN 2025'!$B$19,IF(W890="ENVÍO",'BASE LIQUIDACION REDEBAN 2025'!$C$2,IF(Y890="TIPO I",'BASE LIQUIDACION REDEBAN 2025'!$C$2,IF(Y890="TIPO II",'BASE LIQUIDACION REDEBAN 2025'!$C$3,IF(Y890="TIPO III",'BASE LIQUIDACION REDEBAN 2025'!$C$4,IF(Y890="TIPO IV",'BASE LIQUIDACION REDEBAN 2025'!$C$5,IF(Z890="AEREO",'BASE LIQUIDACION REDEBAN 2025'!$B$6,'BASE LIQUIDACION REDEBAN 2025'!$C$5)))))))</f>
        <v>65960.072302</v>
      </c>
      <c r="AE890" s="86">
        <f>IF(OR(W890="SOPORTE_TELEFÓNICO",W890="ENVÍO"),0,IF(Y890="TIPO I",'BASE LIQUIDACION REDEBAN 2025'!$B$10,IF(Y890="TIPO II",'BASE LIQUIDACION REDEBAN 2025'!$B$11,IF(Y890="TIPO III",'BASE LIQUIDACION REDEBAN 2025'!$B$12,'BASE LIQUIDACION REDEBAN 2025'!$B$13))))</f>
        <v>75096.394270399993</v>
      </c>
      <c r="AF890" s="86">
        <f t="shared" si="13"/>
        <v>131920.144604</v>
      </c>
      <c r="AG890" s="141"/>
      <c r="AH890" s="141"/>
    </row>
    <row r="891" spans="1:34" s="78" customFormat="1" ht="13.15">
      <c r="A891" s="8" t="s">
        <v>68</v>
      </c>
      <c r="B891" s="94" t="str">
        <f>VLOOKUP(A891,'CENTRO DE COSTOS'!A:D,4,FALSE)</f>
        <v>WILLIAM ASDRUBAL ROZO ROZO</v>
      </c>
      <c r="C891" s="94" t="str">
        <f>VLOOKUP(A891,'CENTRO DE COSTOS'!A:D,2,FALSE)</f>
        <v>0004-0004</v>
      </c>
      <c r="D891" s="8">
        <v>11001</v>
      </c>
      <c r="E891" s="8">
        <v>2703991</v>
      </c>
      <c r="F891" s="8">
        <v>28210</v>
      </c>
      <c r="G891" s="94" t="s">
        <v>1321</v>
      </c>
      <c r="H891" s="8" t="s">
        <v>417</v>
      </c>
      <c r="I891" s="8" t="s">
        <v>68</v>
      </c>
      <c r="J891" s="8" t="s">
        <v>5060</v>
      </c>
      <c r="K891" s="8" t="s">
        <v>160</v>
      </c>
      <c r="L891" s="8" t="s">
        <v>5061</v>
      </c>
      <c r="M891" s="183">
        <v>45906.478472222218</v>
      </c>
      <c r="N891" s="183">
        <v>45908.54791666667</v>
      </c>
      <c r="O891" s="94" t="s">
        <v>1324</v>
      </c>
      <c r="P891" s="8" t="s">
        <v>1333</v>
      </c>
      <c r="Q891" s="8" t="s">
        <v>1556</v>
      </c>
      <c r="R891" s="8" t="s">
        <v>1557</v>
      </c>
      <c r="S891" s="94"/>
      <c r="T891" s="90"/>
      <c r="U891" s="8" t="s">
        <v>1328</v>
      </c>
      <c r="V891" s="8" t="s">
        <v>5062</v>
      </c>
      <c r="W891" s="8" t="s">
        <v>165</v>
      </c>
      <c r="X891" s="8" t="s">
        <v>5063</v>
      </c>
      <c r="Y891" s="8" t="s">
        <v>25</v>
      </c>
      <c r="Z891" s="8" t="s">
        <v>177</v>
      </c>
      <c r="AA891" s="8" t="s">
        <v>3358</v>
      </c>
      <c r="AB891" s="8">
        <v>1</v>
      </c>
      <c r="AC891" s="8">
        <v>0</v>
      </c>
      <c r="AD891" s="86">
        <f>IF(W891="SOPORTE_TELEFÓNICO",'BASE LIQUIDACION REDEBAN 2025'!$B$19,IF(W891="ENVÍO",'BASE LIQUIDACION REDEBAN 2025'!$C$2,IF(Y891="TIPO I",'BASE LIQUIDACION REDEBAN 2025'!$C$2,IF(Y891="TIPO II",'BASE LIQUIDACION REDEBAN 2025'!$C$3,IF(Y891="TIPO III",'BASE LIQUIDACION REDEBAN 2025'!$C$4,IF(Y891="TIPO IV",'BASE LIQUIDACION REDEBAN 2025'!$C$5,IF(Z891="AEREO",'BASE LIQUIDACION REDEBAN 2025'!$B$6,'BASE LIQUIDACION REDEBAN 2025'!$C$5)))))))</f>
        <v>65960.072302</v>
      </c>
      <c r="AE891" s="86">
        <f>IF(OR(W891="SOPORTE_TELEFÓNICO",W891="ENVÍO"),0,IF(Y891="TIPO I",'BASE LIQUIDACION REDEBAN 2025'!$B$10,IF(Y891="TIPO II",'BASE LIQUIDACION REDEBAN 2025'!$B$11,IF(Y891="TIPO III",'BASE LIQUIDACION REDEBAN 2025'!$B$12,'BASE LIQUIDACION REDEBAN 2025'!$B$13))))</f>
        <v>75096.394270399993</v>
      </c>
      <c r="AF891" s="86">
        <f t="shared" si="13"/>
        <v>65960.072302</v>
      </c>
      <c r="AG891" s="141"/>
      <c r="AH891" s="141"/>
    </row>
    <row r="892" spans="1:34" s="78" customFormat="1" ht="13.15">
      <c r="A892" s="8" t="s">
        <v>94</v>
      </c>
      <c r="B892" s="94" t="str">
        <f>VLOOKUP(A892,'CENTRO DE COSTOS'!A:D,4,FALSE)</f>
        <v>DIEGO FERNANDO HENAO CARDONA</v>
      </c>
      <c r="C892" s="94" t="str">
        <f>VLOOKUP(A892,'CENTRO DE COSTOS'!A:D,2,FALSE)</f>
        <v>0004-0002</v>
      </c>
      <c r="D892" s="8">
        <v>63001</v>
      </c>
      <c r="E892" s="8">
        <v>2704150</v>
      </c>
      <c r="F892" s="8">
        <v>45856</v>
      </c>
      <c r="G892" s="94" t="s">
        <v>1321</v>
      </c>
      <c r="H892" s="8" t="s">
        <v>732</v>
      </c>
      <c r="I892" s="8" t="s">
        <v>733</v>
      </c>
      <c r="J892" s="8" t="s">
        <v>5064</v>
      </c>
      <c r="K892" s="8" t="s">
        <v>160</v>
      </c>
      <c r="L892" s="8" t="s">
        <v>5065</v>
      </c>
      <c r="M892" s="183">
        <v>45906.467361111107</v>
      </c>
      <c r="N892" s="183">
        <v>45908.400694444441</v>
      </c>
      <c r="O892" s="94" t="s">
        <v>1324</v>
      </c>
      <c r="P892" s="8" t="s">
        <v>1333</v>
      </c>
      <c r="Q892" s="8" t="s">
        <v>1375</v>
      </c>
      <c r="R892" s="8" t="s">
        <v>1393</v>
      </c>
      <c r="S892" s="94"/>
      <c r="T892" s="90"/>
      <c r="U892" s="8" t="s">
        <v>1328</v>
      </c>
      <c r="V892" s="8" t="s">
        <v>5066</v>
      </c>
      <c r="W892" s="8" t="s">
        <v>165</v>
      </c>
      <c r="X892" s="8" t="s">
        <v>5067</v>
      </c>
      <c r="Y892" s="8" t="s">
        <v>28</v>
      </c>
      <c r="Z892" s="8" t="s">
        <v>177</v>
      </c>
      <c r="AA892" s="8" t="s">
        <v>737</v>
      </c>
      <c r="AB892" s="8">
        <v>1</v>
      </c>
      <c r="AC892" s="8">
        <v>0</v>
      </c>
      <c r="AD892" s="86">
        <f>IF(W892="SOPORTE_TELEFÓNICO",'BASE LIQUIDACION REDEBAN 2025'!$B$19,IF(W892="ENVÍO",'BASE LIQUIDACION REDEBAN 2025'!$C$2,IF(Y892="TIPO I",'BASE LIQUIDACION REDEBAN 2025'!$C$2,IF(Y892="TIPO II",'BASE LIQUIDACION REDEBAN 2025'!$C$3,IF(Y892="TIPO III",'BASE LIQUIDACION REDEBAN 2025'!$C$4,IF(Y892="TIPO IV",'BASE LIQUIDACION REDEBAN 2025'!$C$5,IF(Z892="AEREO",'BASE LIQUIDACION REDEBAN 2025'!$B$6,'BASE LIQUIDACION REDEBAN 2025'!$C$5)))))))</f>
        <v>144967.87232000002</v>
      </c>
      <c r="AE892" s="86">
        <f>IF(OR(W892="SOPORTE_TELEFÓNICO",W892="ENVÍO"),0,IF(Y892="TIPO I",'BASE LIQUIDACION REDEBAN 2025'!$B$10,IF(Y892="TIPO II",'BASE LIQUIDACION REDEBAN 2025'!$B$11,IF(Y892="TIPO III",'BASE LIQUIDACION REDEBAN 2025'!$B$12,'BASE LIQUIDACION REDEBAN 2025'!$B$13))))</f>
        <v>140395.6348884</v>
      </c>
      <c r="AF892" s="86">
        <f t="shared" si="13"/>
        <v>144967.87232000002</v>
      </c>
      <c r="AG892" s="141"/>
      <c r="AH892" s="141"/>
    </row>
    <row r="893" spans="1:34" s="78" customFormat="1" ht="13.15">
      <c r="A893" s="8" t="s">
        <v>94</v>
      </c>
      <c r="B893" s="94" t="str">
        <f>VLOOKUP(A893,'CENTRO DE COSTOS'!A:D,4,FALSE)</f>
        <v>DIEGO FERNANDO HENAO CARDONA</v>
      </c>
      <c r="C893" s="94" t="str">
        <f>VLOOKUP(A893,'CENTRO DE COSTOS'!A:D,2,FALSE)</f>
        <v>0004-0002</v>
      </c>
      <c r="D893" s="8">
        <v>66001</v>
      </c>
      <c r="E893" s="8">
        <v>2704147</v>
      </c>
      <c r="F893" s="8">
        <v>80045</v>
      </c>
      <c r="G893" s="94" t="s">
        <v>1321</v>
      </c>
      <c r="H893" s="8" t="s">
        <v>186</v>
      </c>
      <c r="I893" s="8" t="s">
        <v>94</v>
      </c>
      <c r="J893" s="8" t="s">
        <v>5068</v>
      </c>
      <c r="K893" s="8" t="s">
        <v>160</v>
      </c>
      <c r="L893" s="8" t="s">
        <v>5069</v>
      </c>
      <c r="M893" s="183">
        <v>45906.464583333327</v>
      </c>
      <c r="N893" s="183">
        <v>45906.645833333343</v>
      </c>
      <c r="O893" s="94" t="s">
        <v>1324</v>
      </c>
      <c r="P893" s="8" t="s">
        <v>1325</v>
      </c>
      <c r="Q893" s="8" t="s">
        <v>1368</v>
      </c>
      <c r="R893" s="8" t="s">
        <v>3895</v>
      </c>
      <c r="S893" s="94"/>
      <c r="T893" s="90"/>
      <c r="U893" s="8" t="s">
        <v>1328</v>
      </c>
      <c r="V893" s="8" t="s">
        <v>5070</v>
      </c>
      <c r="W893" s="8" t="s">
        <v>1552</v>
      </c>
      <c r="X893" s="8" t="s">
        <v>1553</v>
      </c>
      <c r="Y893" s="8" t="s">
        <v>25</v>
      </c>
      <c r="Z893" s="8" t="s">
        <v>177</v>
      </c>
      <c r="AA893" s="8" t="s">
        <v>1668</v>
      </c>
      <c r="AB893" s="8">
        <v>0</v>
      </c>
      <c r="AC893" s="8">
        <v>0</v>
      </c>
      <c r="AD893" s="86">
        <f>IF(W893="SOPORTE_TELEFÓNICO",'BASE LIQUIDACION REDEBAN 2025'!$B$19,IF(W893="ENVÍO",'BASE LIQUIDACION REDEBAN 2025'!$C$2,IF(Y893="TIPO I",'BASE LIQUIDACION REDEBAN 2025'!$C$2,IF(Y893="TIPO II",'BASE LIQUIDACION REDEBAN 2025'!$C$3,IF(Y893="TIPO III",'BASE LIQUIDACION REDEBAN 2025'!$C$4,IF(Y893="TIPO IV",'BASE LIQUIDACION REDEBAN 2025'!$C$5,IF(Z893="AEREO",'BASE LIQUIDACION REDEBAN 2025'!$B$6,'BASE LIQUIDACION REDEBAN 2025'!$C$5)))))))</f>
        <v>41241.0800752</v>
      </c>
      <c r="AE893" s="86">
        <f>IF(OR(W893="SOPORTE_TELEFÓNICO",W893="ENVÍO"),0,IF(Y893="TIPO I",'BASE LIQUIDACION REDEBAN 2025'!$B$10,IF(Y893="TIPO II",'BASE LIQUIDACION REDEBAN 2025'!$B$11,IF(Y893="TIPO III",'BASE LIQUIDACION REDEBAN 2025'!$B$12,'BASE LIQUIDACION REDEBAN 2025'!$B$13))))</f>
        <v>0</v>
      </c>
      <c r="AF893" s="86">
        <f t="shared" si="13"/>
        <v>41241.0800752</v>
      </c>
      <c r="AG893" s="141"/>
      <c r="AH893" s="141"/>
    </row>
    <row r="894" spans="1:34" s="78" customFormat="1" ht="13.15">
      <c r="A894" s="8" t="s">
        <v>91</v>
      </c>
      <c r="B894" s="94" t="str">
        <f>VLOOKUP(A894,'CENTRO DE COSTOS'!A:D,4,FALSE)</f>
        <v>JOSE MAURICIO HERNANDEZ ROJAS</v>
      </c>
      <c r="C894" s="94" t="str">
        <f>VLOOKUP(A894,'CENTRO DE COSTOS'!A:D,2,FALSE)</f>
        <v>0004-0001</v>
      </c>
      <c r="D894" s="8">
        <v>23660</v>
      </c>
      <c r="E894" s="8">
        <v>2704059</v>
      </c>
      <c r="F894" s="8">
        <v>37313</v>
      </c>
      <c r="G894" s="94" t="s">
        <v>1321</v>
      </c>
      <c r="H894" s="8" t="s">
        <v>193</v>
      </c>
      <c r="I894" s="8" t="s">
        <v>1091</v>
      </c>
      <c r="J894" s="8" t="s">
        <v>5071</v>
      </c>
      <c r="K894" s="8" t="s">
        <v>160</v>
      </c>
      <c r="L894" s="8" t="s">
        <v>5072</v>
      </c>
      <c r="M894" s="183">
        <v>45906.460416666669</v>
      </c>
      <c r="N894" s="183">
        <v>45908.551388888889</v>
      </c>
      <c r="O894" s="94" t="s">
        <v>1324</v>
      </c>
      <c r="P894" s="8" t="s">
        <v>1333</v>
      </c>
      <c r="Q894" s="8" t="s">
        <v>1368</v>
      </c>
      <c r="R894" s="8" t="s">
        <v>1369</v>
      </c>
      <c r="S894" s="94"/>
      <c r="T894" s="90"/>
      <c r="U894" s="8" t="s">
        <v>1328</v>
      </c>
      <c r="V894" s="8" t="s">
        <v>5073</v>
      </c>
      <c r="W894" s="8" t="s">
        <v>165</v>
      </c>
      <c r="X894" s="8" t="s">
        <v>5074</v>
      </c>
      <c r="Y894" s="8" t="s">
        <v>28</v>
      </c>
      <c r="Z894" s="8" t="s">
        <v>177</v>
      </c>
      <c r="AA894" s="8" t="s">
        <v>1447</v>
      </c>
      <c r="AB894" s="8">
        <v>1</v>
      </c>
      <c r="AC894" s="8">
        <v>0</v>
      </c>
      <c r="AD894" s="86">
        <f>IF(W894="SOPORTE_TELEFÓNICO",'BASE LIQUIDACION REDEBAN 2025'!$B$19,IF(W894="ENVÍO",'BASE LIQUIDACION REDEBAN 2025'!$C$2,IF(Y894="TIPO I",'BASE LIQUIDACION REDEBAN 2025'!$C$2,IF(Y894="TIPO II",'BASE LIQUIDACION REDEBAN 2025'!$C$3,IF(Y894="TIPO III",'BASE LIQUIDACION REDEBAN 2025'!$C$4,IF(Y894="TIPO IV",'BASE LIQUIDACION REDEBAN 2025'!$C$5,IF(Z894="AEREO",'BASE LIQUIDACION REDEBAN 2025'!$B$6,'BASE LIQUIDACION REDEBAN 2025'!$C$5)))))))</f>
        <v>144967.87232000002</v>
      </c>
      <c r="AE894" s="86">
        <f>IF(OR(W894="SOPORTE_TELEFÓNICO",W894="ENVÍO"),0,IF(Y894="TIPO I",'BASE LIQUIDACION REDEBAN 2025'!$B$10,IF(Y894="TIPO II",'BASE LIQUIDACION REDEBAN 2025'!$B$11,IF(Y894="TIPO III",'BASE LIQUIDACION REDEBAN 2025'!$B$12,'BASE LIQUIDACION REDEBAN 2025'!$B$13))))</f>
        <v>140395.6348884</v>
      </c>
      <c r="AF894" s="86">
        <f t="shared" si="13"/>
        <v>144967.87232000002</v>
      </c>
      <c r="AG894" s="141"/>
      <c r="AH894" s="141"/>
    </row>
    <row r="895" spans="1:34" s="78" customFormat="1" ht="13.15">
      <c r="A895" s="8" t="s">
        <v>91</v>
      </c>
      <c r="B895" s="94" t="str">
        <f>VLOOKUP(A895,'CENTRO DE COSTOS'!A:D,4,FALSE)</f>
        <v>JOSE MAURICIO HERNANDEZ ROJAS</v>
      </c>
      <c r="C895" s="94" t="str">
        <f>VLOOKUP(A895,'CENTRO DE COSTOS'!A:D,2,FALSE)</f>
        <v>0004-0001</v>
      </c>
      <c r="D895" s="8">
        <v>23079</v>
      </c>
      <c r="E895" s="8">
        <v>2704130</v>
      </c>
      <c r="F895" s="8">
        <v>53086</v>
      </c>
      <c r="G895" s="94" t="s">
        <v>1321</v>
      </c>
      <c r="H895" s="8" t="s">
        <v>193</v>
      </c>
      <c r="I895" s="8" t="s">
        <v>5075</v>
      </c>
      <c r="J895" s="8" t="s">
        <v>5076</v>
      </c>
      <c r="K895" s="8" t="s">
        <v>160</v>
      </c>
      <c r="L895" s="8" t="s">
        <v>5077</v>
      </c>
      <c r="M895" s="183">
        <v>45906.441666666673</v>
      </c>
      <c r="N895" s="183">
        <v>45908.583333333343</v>
      </c>
      <c r="O895" s="94" t="s">
        <v>1324</v>
      </c>
      <c r="P895" s="8" t="s">
        <v>1333</v>
      </c>
      <c r="Q895" s="8" t="s">
        <v>1334</v>
      </c>
      <c r="R895" s="8" t="s">
        <v>1341</v>
      </c>
      <c r="S895" s="94"/>
      <c r="T895" s="90"/>
      <c r="U895" s="8" t="s">
        <v>1328</v>
      </c>
      <c r="V895" s="8" t="s">
        <v>5078</v>
      </c>
      <c r="W895" s="8" t="s">
        <v>165</v>
      </c>
      <c r="X895" s="8" t="s">
        <v>5079</v>
      </c>
      <c r="Y895" s="8" t="s">
        <v>28</v>
      </c>
      <c r="Z895" s="8" t="s">
        <v>177</v>
      </c>
      <c r="AA895" s="8" t="s">
        <v>607</v>
      </c>
      <c r="AB895" s="8">
        <v>1</v>
      </c>
      <c r="AC895" s="8">
        <v>0</v>
      </c>
      <c r="AD895" s="86">
        <f>IF(W895="SOPORTE_TELEFÓNICO",'BASE LIQUIDACION REDEBAN 2025'!$B$19,IF(W895="ENVÍO",'BASE LIQUIDACION REDEBAN 2025'!$C$2,IF(Y895="TIPO I",'BASE LIQUIDACION REDEBAN 2025'!$C$2,IF(Y895="TIPO II",'BASE LIQUIDACION REDEBAN 2025'!$C$3,IF(Y895="TIPO III",'BASE LIQUIDACION REDEBAN 2025'!$C$4,IF(Y895="TIPO IV",'BASE LIQUIDACION REDEBAN 2025'!$C$5,IF(Z895="AEREO",'BASE LIQUIDACION REDEBAN 2025'!$B$6,'BASE LIQUIDACION REDEBAN 2025'!$C$5)))))))</f>
        <v>144967.87232000002</v>
      </c>
      <c r="AE895" s="86">
        <f>IF(OR(W895="SOPORTE_TELEFÓNICO",W895="ENVÍO"),0,IF(Y895="TIPO I",'BASE LIQUIDACION REDEBAN 2025'!$B$10,IF(Y895="TIPO II",'BASE LIQUIDACION REDEBAN 2025'!$B$11,IF(Y895="TIPO III",'BASE LIQUIDACION REDEBAN 2025'!$B$12,'BASE LIQUIDACION REDEBAN 2025'!$B$13))))</f>
        <v>140395.6348884</v>
      </c>
      <c r="AF895" s="86">
        <f t="shared" si="13"/>
        <v>144967.87232000002</v>
      </c>
      <c r="AG895" s="141"/>
      <c r="AH895" s="141"/>
    </row>
    <row r="896" spans="1:34" s="78" customFormat="1" ht="13.15">
      <c r="A896" s="8" t="s">
        <v>72</v>
      </c>
      <c r="B896" s="94" t="str">
        <f>VLOOKUP(A896,'CENTRO DE COSTOS'!A:D,4,FALSE)</f>
        <v>MIGUEL JULIÁN HERNÁNDEZ GUARÍN</v>
      </c>
      <c r="C896" s="94" t="str">
        <f>VLOOKUP(A896,'CENTRO DE COSTOS'!A:D,2,FALSE)</f>
        <v>0004-0008</v>
      </c>
      <c r="D896" s="8">
        <v>68276</v>
      </c>
      <c r="E896" s="8">
        <v>2704045</v>
      </c>
      <c r="F896" s="8">
        <v>32355</v>
      </c>
      <c r="G896" s="94" t="s">
        <v>1321</v>
      </c>
      <c r="H896" s="8" t="s">
        <v>224</v>
      </c>
      <c r="I896" s="8" t="s">
        <v>2314</v>
      </c>
      <c r="J896" s="8" t="s">
        <v>5080</v>
      </c>
      <c r="K896" s="8" t="s">
        <v>160</v>
      </c>
      <c r="L896" s="8" t="s">
        <v>5081</v>
      </c>
      <c r="M896" s="183">
        <v>45906.43472222222</v>
      </c>
      <c r="N896" s="183">
        <v>45906.649305555547</v>
      </c>
      <c r="O896" s="94" t="s">
        <v>1324</v>
      </c>
      <c r="P896" s="8" t="s">
        <v>1333</v>
      </c>
      <c r="Q896" s="8" t="s">
        <v>1340</v>
      </c>
      <c r="R896" s="8" t="s">
        <v>3009</v>
      </c>
      <c r="S896" s="94"/>
      <c r="T896" s="90"/>
      <c r="U896" s="8" t="s">
        <v>1328</v>
      </c>
      <c r="V896" s="8" t="s">
        <v>5082</v>
      </c>
      <c r="W896" s="8" t="s">
        <v>165</v>
      </c>
      <c r="X896" s="8" t="s">
        <v>5083</v>
      </c>
      <c r="Y896" s="8" t="s">
        <v>25</v>
      </c>
      <c r="Z896" s="8" t="s">
        <v>177</v>
      </c>
      <c r="AA896" s="8" t="s">
        <v>319</v>
      </c>
      <c r="AB896" s="8">
        <v>1</v>
      </c>
      <c r="AC896" s="8">
        <v>0</v>
      </c>
      <c r="AD896" s="86">
        <f>IF(W896="SOPORTE_TELEFÓNICO",'BASE LIQUIDACION REDEBAN 2025'!$B$19,IF(W896="ENVÍO",'BASE LIQUIDACION REDEBAN 2025'!$C$2,IF(Y896="TIPO I",'BASE LIQUIDACION REDEBAN 2025'!$C$2,IF(Y896="TIPO II",'BASE LIQUIDACION REDEBAN 2025'!$C$3,IF(Y896="TIPO III",'BASE LIQUIDACION REDEBAN 2025'!$C$4,IF(Y896="TIPO IV",'BASE LIQUIDACION REDEBAN 2025'!$C$5,IF(Z896="AEREO",'BASE LIQUIDACION REDEBAN 2025'!$B$6,'BASE LIQUIDACION REDEBAN 2025'!$C$5)))))))</f>
        <v>65960.072302</v>
      </c>
      <c r="AE896" s="86">
        <f>IF(OR(W896="SOPORTE_TELEFÓNICO",W896="ENVÍO"),0,IF(Y896="TIPO I",'BASE LIQUIDACION REDEBAN 2025'!$B$10,IF(Y896="TIPO II",'BASE LIQUIDACION REDEBAN 2025'!$B$11,IF(Y896="TIPO III",'BASE LIQUIDACION REDEBAN 2025'!$B$12,'BASE LIQUIDACION REDEBAN 2025'!$B$13))))</f>
        <v>75096.394270399993</v>
      </c>
      <c r="AF896" s="86">
        <f t="shared" si="13"/>
        <v>65960.072302</v>
      </c>
      <c r="AG896" s="141"/>
      <c r="AH896" s="141"/>
    </row>
    <row r="897" spans="1:34" s="78" customFormat="1" ht="13.15">
      <c r="A897" s="8" t="s">
        <v>87</v>
      </c>
      <c r="B897" s="94" t="str">
        <f>VLOOKUP(A897,'CENTRO DE COSTOS'!A:D,4,FALSE)</f>
        <v>DIEGO FERNANDO HENAO CARDONA</v>
      </c>
      <c r="C897" s="94" t="str">
        <f>VLOOKUP(A897,'CENTRO DE COSTOS'!A:D,2,FALSE)</f>
        <v>0004-0002</v>
      </c>
      <c r="D897" s="8">
        <v>17001</v>
      </c>
      <c r="E897" s="8">
        <v>2703939</v>
      </c>
      <c r="F897" s="8">
        <v>28121</v>
      </c>
      <c r="G897" s="94" t="s">
        <v>1321</v>
      </c>
      <c r="H897" s="8" t="s">
        <v>269</v>
      </c>
      <c r="I897" s="8" t="s">
        <v>87</v>
      </c>
      <c r="J897" s="8" t="s">
        <v>5084</v>
      </c>
      <c r="K897" s="8" t="s">
        <v>160</v>
      </c>
      <c r="L897" s="8" t="s">
        <v>5085</v>
      </c>
      <c r="M897" s="183">
        <v>45906.425694444442</v>
      </c>
      <c r="N897" s="183">
        <v>45908.45</v>
      </c>
      <c r="O897" s="94" t="s">
        <v>1324</v>
      </c>
      <c r="P897" s="8" t="s">
        <v>1333</v>
      </c>
      <c r="Q897" s="8" t="s">
        <v>1375</v>
      </c>
      <c r="R897" s="8" t="s">
        <v>1547</v>
      </c>
      <c r="S897" s="94"/>
      <c r="T897" s="90"/>
      <c r="U897" s="8" t="s">
        <v>1328</v>
      </c>
      <c r="V897" s="8" t="s">
        <v>5086</v>
      </c>
      <c r="W897" s="8" t="s">
        <v>165</v>
      </c>
      <c r="X897" s="8" t="s">
        <v>5087</v>
      </c>
      <c r="Y897" s="8" t="s">
        <v>25</v>
      </c>
      <c r="Z897" s="8" t="s">
        <v>177</v>
      </c>
      <c r="AA897" s="8" t="s">
        <v>287</v>
      </c>
      <c r="AB897" s="8">
        <v>1</v>
      </c>
      <c r="AC897" s="8">
        <v>0</v>
      </c>
      <c r="AD897" s="86">
        <f>IF(W897="SOPORTE_TELEFÓNICO",'BASE LIQUIDACION REDEBAN 2025'!$B$19,IF(W897="ENVÍO",'BASE LIQUIDACION REDEBAN 2025'!$C$2,IF(Y897="TIPO I",'BASE LIQUIDACION REDEBAN 2025'!$C$2,IF(Y897="TIPO II",'BASE LIQUIDACION REDEBAN 2025'!$C$3,IF(Y897="TIPO III",'BASE LIQUIDACION REDEBAN 2025'!$C$4,IF(Y897="TIPO IV",'BASE LIQUIDACION REDEBAN 2025'!$C$5,IF(Z897="AEREO",'BASE LIQUIDACION REDEBAN 2025'!$B$6,'BASE LIQUIDACION REDEBAN 2025'!$C$5)))))))</f>
        <v>65960.072302</v>
      </c>
      <c r="AE897" s="86">
        <f>IF(OR(W897="SOPORTE_TELEFÓNICO",W897="ENVÍO"),0,IF(Y897="TIPO I",'BASE LIQUIDACION REDEBAN 2025'!$B$10,IF(Y897="TIPO II",'BASE LIQUIDACION REDEBAN 2025'!$B$11,IF(Y897="TIPO III",'BASE LIQUIDACION REDEBAN 2025'!$B$12,'BASE LIQUIDACION REDEBAN 2025'!$B$13))))</f>
        <v>75096.394270399993</v>
      </c>
      <c r="AF897" s="86">
        <f t="shared" si="13"/>
        <v>65960.072302</v>
      </c>
      <c r="AG897" s="141"/>
      <c r="AH897" s="141"/>
    </row>
    <row r="898" spans="1:34" s="78" customFormat="1" ht="13.15">
      <c r="A898" s="8" t="s">
        <v>99</v>
      </c>
      <c r="B898" s="94" t="str">
        <f>VLOOKUP(A898,'CENTRO DE COSTOS'!A:D,4,FALSE)</f>
        <v>JOSE MAURICIO HERNANDEZ ROJAS</v>
      </c>
      <c r="C898" s="94" t="str">
        <f>VLOOKUP(A898,'CENTRO DE COSTOS'!A:D,2,FALSE)</f>
        <v>0004-0001</v>
      </c>
      <c r="D898" s="8">
        <v>20011</v>
      </c>
      <c r="E898" s="8">
        <v>2703936</v>
      </c>
      <c r="F898" s="8">
        <v>78811</v>
      </c>
      <c r="G898" s="94" t="s">
        <v>1321</v>
      </c>
      <c r="H898" s="8" t="s">
        <v>596</v>
      </c>
      <c r="I898" s="8" t="s">
        <v>1074</v>
      </c>
      <c r="J898" s="8" t="s">
        <v>5088</v>
      </c>
      <c r="K898" s="8" t="s">
        <v>160</v>
      </c>
      <c r="L898" s="8" t="s">
        <v>5089</v>
      </c>
      <c r="M898" s="183">
        <v>45906.424305555563</v>
      </c>
      <c r="N898" s="183">
        <v>45908.615277777782</v>
      </c>
      <c r="O898" s="94" t="s">
        <v>5090</v>
      </c>
      <c r="P898" s="8" t="s">
        <v>1333</v>
      </c>
      <c r="Q898" s="8" t="s">
        <v>1375</v>
      </c>
      <c r="R898" s="8" t="s">
        <v>1376</v>
      </c>
      <c r="S898" s="94"/>
      <c r="T898" s="90"/>
      <c r="U898" s="8" t="s">
        <v>1328</v>
      </c>
      <c r="V898" s="8" t="s">
        <v>5091</v>
      </c>
      <c r="W898" s="8" t="s">
        <v>165</v>
      </c>
      <c r="X898" s="8" t="s">
        <v>5092</v>
      </c>
      <c r="Y898" s="8" t="s">
        <v>32</v>
      </c>
      <c r="Z898" s="8" t="s">
        <v>177</v>
      </c>
      <c r="AA898" s="8" t="s">
        <v>1972</v>
      </c>
      <c r="AB898" s="8">
        <v>1</v>
      </c>
      <c r="AC898" s="8">
        <v>0</v>
      </c>
      <c r="AD898" s="86">
        <f>IF(W898="SOPORTE_TELEFÓNICO",'BASE LIQUIDACION REDEBAN 2025'!$B$19,IF(W898="ENVÍO",'BASE LIQUIDACION REDEBAN 2025'!$C$2,IF(Y898="TIPO I",'BASE LIQUIDACION REDEBAN 2025'!$C$2,IF(Y898="TIPO II",'BASE LIQUIDACION REDEBAN 2025'!$C$3,IF(Y898="TIPO III",'BASE LIQUIDACION REDEBAN 2025'!$C$4,IF(Y898="TIPO IV",'BASE LIQUIDACION REDEBAN 2025'!$C$5,IF(Z898="AEREO",'BASE LIQUIDACION REDEBAN 2025'!$B$6,'BASE LIQUIDACION REDEBAN 2025'!$C$5)))))))</f>
        <v>479588.87655000004</v>
      </c>
      <c r="AE898" s="86">
        <f>IF(OR(W898="SOPORTE_TELEFÓNICO",W898="ENVÍO"),0,IF(Y898="TIPO I",'BASE LIQUIDACION REDEBAN 2025'!$B$10,IF(Y898="TIPO II",'BASE LIQUIDACION REDEBAN 2025'!$B$11,IF(Y898="TIPO III",'BASE LIQUIDACION REDEBAN 2025'!$B$12,'BASE LIQUIDACION REDEBAN 2025'!$B$13))))</f>
        <v>196536.5258152</v>
      </c>
      <c r="AF898" s="86">
        <f t="shared" si="13"/>
        <v>479588.87655000004</v>
      </c>
      <c r="AG898" s="141"/>
      <c r="AH898" s="141"/>
    </row>
    <row r="899" spans="1:34" s="78" customFormat="1" ht="13.15">
      <c r="A899" s="8" t="s">
        <v>93</v>
      </c>
      <c r="B899" s="94" t="str">
        <f>VLOOKUP(A899,'CENTRO DE COSTOS'!A:D,4,FALSE)</f>
        <v>DIEGO FERNANDO HENAO CARDONA</v>
      </c>
      <c r="C899" s="94" t="str">
        <f>VLOOKUP(A899,'CENTRO DE COSTOS'!A:D,2,FALSE)</f>
        <v>0004-0003</v>
      </c>
      <c r="D899" s="8">
        <v>52399</v>
      </c>
      <c r="E899" s="8">
        <v>2704018</v>
      </c>
      <c r="F899" s="8">
        <v>79215</v>
      </c>
      <c r="G899" s="94" t="s">
        <v>1321</v>
      </c>
      <c r="H899" s="8" t="s">
        <v>157</v>
      </c>
      <c r="I899" s="8" t="s">
        <v>289</v>
      </c>
      <c r="J899" s="8" t="s">
        <v>5093</v>
      </c>
      <c r="K899" s="8" t="s">
        <v>160</v>
      </c>
      <c r="L899" s="8" t="s">
        <v>5094</v>
      </c>
      <c r="M899" s="183">
        <v>45906.40902777778</v>
      </c>
      <c r="N899" s="183">
        <v>45908.521527777782</v>
      </c>
      <c r="O899" s="94" t="s">
        <v>1324</v>
      </c>
      <c r="P899" s="8" t="s">
        <v>1325</v>
      </c>
      <c r="Q899" s="8" t="s">
        <v>1454</v>
      </c>
      <c r="R899" s="8" t="s">
        <v>1455</v>
      </c>
      <c r="S899" s="94"/>
      <c r="T899" s="90"/>
      <c r="U899" s="8" t="s">
        <v>1328</v>
      </c>
      <c r="V899" s="8" t="s">
        <v>5095</v>
      </c>
      <c r="W899" s="8" t="s">
        <v>165</v>
      </c>
      <c r="X899" s="8" t="s">
        <v>5096</v>
      </c>
      <c r="Y899" s="8" t="s">
        <v>30</v>
      </c>
      <c r="Z899" s="8" t="s">
        <v>177</v>
      </c>
      <c r="AA899" s="8" t="s">
        <v>2014</v>
      </c>
      <c r="AB899" s="8">
        <v>1</v>
      </c>
      <c r="AC899" s="8">
        <v>0</v>
      </c>
      <c r="AD899" s="86">
        <f>IF(W899="SOPORTE_TELEFÓNICO",'BASE LIQUIDACION REDEBAN 2025'!$B$19,IF(W899="ENVÍO",'BASE LIQUIDACION REDEBAN 2025'!$C$2,IF(Y899="TIPO I",'BASE LIQUIDACION REDEBAN 2025'!$C$2,IF(Y899="TIPO II",'BASE LIQUIDACION REDEBAN 2025'!$C$3,IF(Y899="TIPO III",'BASE LIQUIDACION REDEBAN 2025'!$C$4,IF(Y899="TIPO IV",'BASE LIQUIDACION REDEBAN 2025'!$C$5,IF(Z899="AEREO",'BASE LIQUIDACION REDEBAN 2025'!$B$6,'BASE LIQUIDACION REDEBAN 2025'!$C$5)))))))</f>
        <v>275728.78077800001</v>
      </c>
      <c r="AE899" s="86">
        <f>IF(OR(W899="SOPORTE_TELEFÓNICO",W899="ENVÍO"),0,IF(Y899="TIPO I",'BASE LIQUIDACION REDEBAN 2025'!$B$10,IF(Y899="TIPO II",'BASE LIQUIDACION REDEBAN 2025'!$B$11,IF(Y899="TIPO III",'BASE LIQUIDACION REDEBAN 2025'!$B$12,'BASE LIQUIDACION REDEBAN 2025'!$B$13))))</f>
        <v>196536.5258152</v>
      </c>
      <c r="AF899" s="86">
        <f t="shared" ref="AF899:AF962" si="14">IF(OR(W899="SOPORTE_TELEFÓNICO",W899="ENVÍO"),AD899,(AD899*AB899+AE899*AC899))</f>
        <v>275728.78077800001</v>
      </c>
      <c r="AG899" s="141"/>
      <c r="AH899" s="141"/>
    </row>
    <row r="900" spans="1:34" s="78" customFormat="1" ht="13.15">
      <c r="A900" s="8" t="s">
        <v>86</v>
      </c>
      <c r="B900" s="94" t="str">
        <f>VLOOKUP(A900,'CENTRO DE COSTOS'!A:D,4,FALSE)</f>
        <v>KEVIN ALEXIS CORZO BUSTOS</v>
      </c>
      <c r="C900" s="94" t="str">
        <f>VLOOKUP(A900,'CENTRO DE COSTOS'!A:D,2,FALSE)</f>
        <v>0004-0007</v>
      </c>
      <c r="D900" s="8">
        <v>73001</v>
      </c>
      <c r="E900" s="8">
        <v>2704013</v>
      </c>
      <c r="F900" s="8">
        <v>79095</v>
      </c>
      <c r="G900" s="94" t="s">
        <v>1321</v>
      </c>
      <c r="H900" s="8" t="s">
        <v>494</v>
      </c>
      <c r="I900" s="8" t="s">
        <v>86</v>
      </c>
      <c r="J900" s="8" t="s">
        <v>5097</v>
      </c>
      <c r="K900" s="8" t="s">
        <v>160</v>
      </c>
      <c r="L900" s="8" t="s">
        <v>5098</v>
      </c>
      <c r="M900" s="183">
        <v>45906.402777777781</v>
      </c>
      <c r="N900" s="183">
        <v>45906.538194444453</v>
      </c>
      <c r="O900" s="94" t="s">
        <v>1324</v>
      </c>
      <c r="P900" s="8" t="s">
        <v>1333</v>
      </c>
      <c r="Q900" s="8" t="s">
        <v>1676</v>
      </c>
      <c r="R900" s="8" t="s">
        <v>1677</v>
      </c>
      <c r="S900" s="94"/>
      <c r="T900" s="90"/>
      <c r="U900" s="8" t="s">
        <v>1328</v>
      </c>
      <c r="V900" s="8" t="s">
        <v>5099</v>
      </c>
      <c r="W900" s="8" t="s">
        <v>165</v>
      </c>
      <c r="X900" s="8" t="s">
        <v>5100</v>
      </c>
      <c r="Y900" s="8" t="s">
        <v>25</v>
      </c>
      <c r="Z900" s="8" t="s">
        <v>177</v>
      </c>
      <c r="AA900" s="8" t="s">
        <v>760</v>
      </c>
      <c r="AB900" s="8">
        <v>1</v>
      </c>
      <c r="AC900" s="8">
        <v>0</v>
      </c>
      <c r="AD900" s="86">
        <f>IF(W900="SOPORTE_TELEFÓNICO",'BASE LIQUIDACION REDEBAN 2025'!$B$19,IF(W900="ENVÍO",'BASE LIQUIDACION REDEBAN 2025'!$C$2,IF(Y900="TIPO I",'BASE LIQUIDACION REDEBAN 2025'!$C$2,IF(Y900="TIPO II",'BASE LIQUIDACION REDEBAN 2025'!$C$3,IF(Y900="TIPO III",'BASE LIQUIDACION REDEBAN 2025'!$C$4,IF(Y900="TIPO IV",'BASE LIQUIDACION REDEBAN 2025'!$C$5,IF(Z900="AEREO",'BASE LIQUIDACION REDEBAN 2025'!$B$6,'BASE LIQUIDACION REDEBAN 2025'!$C$5)))))))</f>
        <v>65960.072302</v>
      </c>
      <c r="AE900" s="86">
        <f>IF(OR(W900="SOPORTE_TELEFÓNICO",W900="ENVÍO"),0,IF(Y900="TIPO I",'BASE LIQUIDACION REDEBAN 2025'!$B$10,IF(Y900="TIPO II",'BASE LIQUIDACION REDEBAN 2025'!$B$11,IF(Y900="TIPO III",'BASE LIQUIDACION REDEBAN 2025'!$B$12,'BASE LIQUIDACION REDEBAN 2025'!$B$13))))</f>
        <v>75096.394270399993</v>
      </c>
      <c r="AF900" s="86">
        <f t="shared" si="14"/>
        <v>65960.072302</v>
      </c>
      <c r="AG900" s="141"/>
      <c r="AH900" s="141"/>
    </row>
    <row r="901" spans="1:34" s="78" customFormat="1" ht="13.15">
      <c r="A901" s="8" t="s">
        <v>94</v>
      </c>
      <c r="B901" s="94" t="str">
        <f>VLOOKUP(A901,'CENTRO DE COSTOS'!A:D,4,FALSE)</f>
        <v>DIEGO FERNANDO HENAO CARDONA</v>
      </c>
      <c r="C901" s="94" t="str">
        <f>VLOOKUP(A901,'CENTRO DE COSTOS'!A:D,2,FALSE)</f>
        <v>0004-0002</v>
      </c>
      <c r="D901" s="8">
        <v>63001</v>
      </c>
      <c r="E901" s="8">
        <v>2703888</v>
      </c>
      <c r="F901" s="8">
        <v>39758</v>
      </c>
      <c r="G901" s="94" t="s">
        <v>1321</v>
      </c>
      <c r="H901" s="8" t="s">
        <v>732</v>
      </c>
      <c r="I901" s="8" t="s">
        <v>733</v>
      </c>
      <c r="J901" s="8" t="s">
        <v>5101</v>
      </c>
      <c r="K901" s="8" t="s">
        <v>160</v>
      </c>
      <c r="L901" s="8" t="s">
        <v>5102</v>
      </c>
      <c r="M901" s="183">
        <v>45906.378472222219</v>
      </c>
      <c r="N901" s="183">
        <v>45910.625</v>
      </c>
      <c r="O901" s="94" t="s">
        <v>1324</v>
      </c>
      <c r="P901" s="8" t="s">
        <v>1325</v>
      </c>
      <c r="Q901" s="8" t="s">
        <v>1351</v>
      </c>
      <c r="R901" s="8" t="s">
        <v>1689</v>
      </c>
      <c r="S901" s="94"/>
      <c r="T901" s="90"/>
      <c r="U901" s="8" t="s">
        <v>1328</v>
      </c>
      <c r="V901" s="8" t="s">
        <v>5103</v>
      </c>
      <c r="W901" s="8" t="s">
        <v>165</v>
      </c>
      <c r="X901" s="8" t="s">
        <v>5104</v>
      </c>
      <c r="Y901" s="8" t="s">
        <v>28</v>
      </c>
      <c r="Z901" s="8" t="s">
        <v>177</v>
      </c>
      <c r="AA901" s="8" t="s">
        <v>737</v>
      </c>
      <c r="AB901" s="8">
        <v>1</v>
      </c>
      <c r="AC901" s="8">
        <v>0</v>
      </c>
      <c r="AD901" s="86">
        <f>IF(W901="SOPORTE_TELEFÓNICO",'BASE LIQUIDACION REDEBAN 2025'!$B$19,IF(W901="ENVÍO",'BASE LIQUIDACION REDEBAN 2025'!$C$2,IF(Y901="TIPO I",'BASE LIQUIDACION REDEBAN 2025'!$C$2,IF(Y901="TIPO II",'BASE LIQUIDACION REDEBAN 2025'!$C$3,IF(Y901="TIPO III",'BASE LIQUIDACION REDEBAN 2025'!$C$4,IF(Y901="TIPO IV",'BASE LIQUIDACION REDEBAN 2025'!$C$5,IF(Z901="AEREO",'BASE LIQUIDACION REDEBAN 2025'!$B$6,'BASE LIQUIDACION REDEBAN 2025'!$C$5)))))))</f>
        <v>144967.87232000002</v>
      </c>
      <c r="AE901" s="86">
        <f>IF(OR(W901="SOPORTE_TELEFÓNICO",W901="ENVÍO"),0,IF(Y901="TIPO I",'BASE LIQUIDACION REDEBAN 2025'!$B$10,IF(Y901="TIPO II",'BASE LIQUIDACION REDEBAN 2025'!$B$11,IF(Y901="TIPO III",'BASE LIQUIDACION REDEBAN 2025'!$B$12,'BASE LIQUIDACION REDEBAN 2025'!$B$13))))</f>
        <v>140395.6348884</v>
      </c>
      <c r="AF901" s="86">
        <f t="shared" si="14"/>
        <v>144967.87232000002</v>
      </c>
      <c r="AG901" s="141"/>
      <c r="AH901" s="141"/>
    </row>
    <row r="902" spans="1:34" s="78" customFormat="1" ht="13.15">
      <c r="A902" s="8" t="s">
        <v>91</v>
      </c>
      <c r="B902" s="94" t="str">
        <f>VLOOKUP(A902,'CENTRO DE COSTOS'!A:D,4,FALSE)</f>
        <v>JOSE MAURICIO HERNANDEZ ROJAS</v>
      </c>
      <c r="C902" s="94" t="str">
        <f>VLOOKUP(A902,'CENTRO DE COSTOS'!A:D,2,FALSE)</f>
        <v>0004-0001</v>
      </c>
      <c r="D902" s="8">
        <v>23500</v>
      </c>
      <c r="E902" s="8">
        <v>2703867</v>
      </c>
      <c r="F902" s="8">
        <v>60823</v>
      </c>
      <c r="G902" s="94" t="s">
        <v>1321</v>
      </c>
      <c r="H902" s="8" t="s">
        <v>193</v>
      </c>
      <c r="I902" s="8" t="s">
        <v>5105</v>
      </c>
      <c r="J902" s="8" t="s">
        <v>5106</v>
      </c>
      <c r="K902" s="8" t="s">
        <v>160</v>
      </c>
      <c r="L902" s="8" t="s">
        <v>5107</v>
      </c>
      <c r="M902" s="183">
        <v>45906.365277777782</v>
      </c>
      <c r="N902" s="183">
        <v>45908.612500000003</v>
      </c>
      <c r="O902" s="94" t="s">
        <v>1324</v>
      </c>
      <c r="P902" s="8" t="s">
        <v>1333</v>
      </c>
      <c r="Q902" s="8" t="s">
        <v>1676</v>
      </c>
      <c r="R902" s="8" t="s">
        <v>1677</v>
      </c>
      <c r="S902" s="94"/>
      <c r="T902" s="90"/>
      <c r="U902" s="8" t="s">
        <v>1328</v>
      </c>
      <c r="V902" s="8" t="s">
        <v>5108</v>
      </c>
      <c r="W902" s="8" t="s">
        <v>165</v>
      </c>
      <c r="X902" s="8" t="s">
        <v>5109</v>
      </c>
      <c r="Y902" s="8" t="s">
        <v>30</v>
      </c>
      <c r="Z902" s="8" t="s">
        <v>177</v>
      </c>
      <c r="AA902" s="8" t="s">
        <v>2917</v>
      </c>
      <c r="AB902" s="8">
        <v>1</v>
      </c>
      <c r="AC902" s="8">
        <v>0</v>
      </c>
      <c r="AD902" s="86">
        <f>IF(W902="SOPORTE_TELEFÓNICO",'BASE LIQUIDACION REDEBAN 2025'!$B$19,IF(W902="ENVÍO",'BASE LIQUIDACION REDEBAN 2025'!$C$2,IF(Y902="TIPO I",'BASE LIQUIDACION REDEBAN 2025'!$C$2,IF(Y902="TIPO II",'BASE LIQUIDACION REDEBAN 2025'!$C$3,IF(Y902="TIPO III",'BASE LIQUIDACION REDEBAN 2025'!$C$4,IF(Y902="TIPO IV",'BASE LIQUIDACION REDEBAN 2025'!$C$5,IF(Z902="AEREO",'BASE LIQUIDACION REDEBAN 2025'!$B$6,'BASE LIQUIDACION REDEBAN 2025'!$C$5)))))))</f>
        <v>275728.78077800001</v>
      </c>
      <c r="AE902" s="86">
        <f>IF(OR(W902="SOPORTE_TELEFÓNICO",W902="ENVÍO"),0,IF(Y902="TIPO I",'BASE LIQUIDACION REDEBAN 2025'!$B$10,IF(Y902="TIPO II",'BASE LIQUIDACION REDEBAN 2025'!$B$11,IF(Y902="TIPO III",'BASE LIQUIDACION REDEBAN 2025'!$B$12,'BASE LIQUIDACION REDEBAN 2025'!$B$13))))</f>
        <v>196536.5258152</v>
      </c>
      <c r="AF902" s="86">
        <f t="shared" si="14"/>
        <v>275728.78077800001</v>
      </c>
      <c r="AG902" s="141"/>
      <c r="AH902" s="141"/>
    </row>
    <row r="903" spans="1:34" s="78" customFormat="1" ht="13.15">
      <c r="A903" s="8" t="s">
        <v>100</v>
      </c>
      <c r="B903" s="94" t="str">
        <f>VLOOKUP(A903,'CENTRO DE COSTOS'!A:D,4,FALSE)</f>
        <v>KEVIN ALEXIS CORZO BUSTOS</v>
      </c>
      <c r="C903" s="94" t="str">
        <f>VLOOKUP(A903,'CENTRO DE COSTOS'!A:D,2,FALSE)</f>
        <v>0004-0007</v>
      </c>
      <c r="D903" s="8">
        <v>50001</v>
      </c>
      <c r="E903" s="8">
        <v>2703327</v>
      </c>
      <c r="F903" s="8">
        <v>40414</v>
      </c>
      <c r="G903" s="94" t="s">
        <v>1321</v>
      </c>
      <c r="H903" s="8" t="s">
        <v>216</v>
      </c>
      <c r="I903" s="8" t="s">
        <v>100</v>
      </c>
      <c r="J903" s="8" t="s">
        <v>5110</v>
      </c>
      <c r="K903" s="8" t="s">
        <v>160</v>
      </c>
      <c r="L903" s="8" t="s">
        <v>5111</v>
      </c>
      <c r="M903" s="183">
        <v>45906.333333333343</v>
      </c>
      <c r="N903" s="183">
        <v>45906.651388888888</v>
      </c>
      <c r="O903" s="94" t="s">
        <v>1324</v>
      </c>
      <c r="P903" s="8" t="s">
        <v>1333</v>
      </c>
      <c r="Q903" s="8" t="s">
        <v>1407</v>
      </c>
      <c r="R903" s="8" t="s">
        <v>1408</v>
      </c>
      <c r="S903" s="94"/>
      <c r="T903" s="90"/>
      <c r="U903" s="8" t="s">
        <v>1328</v>
      </c>
      <c r="V903" s="8" t="s">
        <v>5112</v>
      </c>
      <c r="W903" s="8" t="s">
        <v>165</v>
      </c>
      <c r="X903" s="8" t="s">
        <v>5113</v>
      </c>
      <c r="Y903" s="8" t="s">
        <v>25</v>
      </c>
      <c r="Z903" s="8" t="s">
        <v>177</v>
      </c>
      <c r="AA903" s="8" t="s">
        <v>1538</v>
      </c>
      <c r="AB903" s="8">
        <v>1</v>
      </c>
      <c r="AC903" s="8">
        <v>0</v>
      </c>
      <c r="AD903" s="86">
        <f>IF(W903="SOPORTE_TELEFÓNICO",'BASE LIQUIDACION REDEBAN 2025'!$B$19,IF(W903="ENVÍO",'BASE LIQUIDACION REDEBAN 2025'!$C$2,IF(Y903="TIPO I",'BASE LIQUIDACION REDEBAN 2025'!$C$2,IF(Y903="TIPO II",'BASE LIQUIDACION REDEBAN 2025'!$C$3,IF(Y903="TIPO III",'BASE LIQUIDACION REDEBAN 2025'!$C$4,IF(Y903="TIPO IV",'BASE LIQUIDACION REDEBAN 2025'!$C$5,IF(Z903="AEREO",'BASE LIQUIDACION REDEBAN 2025'!$B$6,'BASE LIQUIDACION REDEBAN 2025'!$C$5)))))))</f>
        <v>65960.072302</v>
      </c>
      <c r="AE903" s="86">
        <f>IF(OR(W903="SOPORTE_TELEFÓNICO",W903="ENVÍO"),0,IF(Y903="TIPO I",'BASE LIQUIDACION REDEBAN 2025'!$B$10,IF(Y903="TIPO II",'BASE LIQUIDACION REDEBAN 2025'!$B$11,IF(Y903="TIPO III",'BASE LIQUIDACION REDEBAN 2025'!$B$12,'BASE LIQUIDACION REDEBAN 2025'!$B$13))))</f>
        <v>75096.394270399993</v>
      </c>
      <c r="AF903" s="86">
        <f t="shared" si="14"/>
        <v>65960.072302</v>
      </c>
      <c r="AG903" s="141"/>
      <c r="AH903" s="141"/>
    </row>
    <row r="904" spans="1:34" s="78" customFormat="1" ht="13.15">
      <c r="A904" s="8" t="s">
        <v>91</v>
      </c>
      <c r="B904" s="94" t="str">
        <f>VLOOKUP(A904,'CENTRO DE COSTOS'!A:D,4,FALSE)</f>
        <v>JOSE MAURICIO HERNANDEZ ROJAS</v>
      </c>
      <c r="C904" s="94" t="str">
        <f>VLOOKUP(A904,'CENTRO DE COSTOS'!A:D,2,FALSE)</f>
        <v>0004-0001</v>
      </c>
      <c r="D904" s="8">
        <v>5154</v>
      </c>
      <c r="E904" s="8">
        <v>2703331</v>
      </c>
      <c r="F904" s="8">
        <v>64224</v>
      </c>
      <c r="G904" s="94" t="s">
        <v>1321</v>
      </c>
      <c r="H904" s="8" t="s">
        <v>249</v>
      </c>
      <c r="I904" s="8" t="s">
        <v>1716</v>
      </c>
      <c r="J904" s="8" t="s">
        <v>5114</v>
      </c>
      <c r="K904" s="8" t="s">
        <v>160</v>
      </c>
      <c r="L904" s="8" t="s">
        <v>5115</v>
      </c>
      <c r="M904" s="183">
        <v>45906.333333333343</v>
      </c>
      <c r="N904" s="183">
        <v>45908.571527777778</v>
      </c>
      <c r="O904" s="94" t="s">
        <v>1324</v>
      </c>
      <c r="P904" s="8" t="s">
        <v>1333</v>
      </c>
      <c r="Q904" s="8" t="s">
        <v>1326</v>
      </c>
      <c r="R904" s="8" t="s">
        <v>1470</v>
      </c>
      <c r="S904" s="94"/>
      <c r="T904" s="90"/>
      <c r="U904" s="8" t="s">
        <v>1328</v>
      </c>
      <c r="V904" s="8" t="s">
        <v>5116</v>
      </c>
      <c r="W904" s="8" t="s">
        <v>165</v>
      </c>
      <c r="X904" s="8" t="s">
        <v>5117</v>
      </c>
      <c r="Y904" s="8" t="s">
        <v>28</v>
      </c>
      <c r="Z904" s="8" t="s">
        <v>177</v>
      </c>
      <c r="AA904" s="8" t="s">
        <v>198</v>
      </c>
      <c r="AB904" s="8">
        <v>1</v>
      </c>
      <c r="AC904" s="8">
        <v>0</v>
      </c>
      <c r="AD904" s="86">
        <f>IF(W904="SOPORTE_TELEFÓNICO",'BASE LIQUIDACION REDEBAN 2025'!$B$19,IF(W904="ENVÍO",'BASE LIQUIDACION REDEBAN 2025'!$C$2,IF(Y904="TIPO I",'BASE LIQUIDACION REDEBAN 2025'!$C$2,IF(Y904="TIPO II",'BASE LIQUIDACION REDEBAN 2025'!$C$3,IF(Y904="TIPO III",'BASE LIQUIDACION REDEBAN 2025'!$C$4,IF(Y904="TIPO IV",'BASE LIQUIDACION REDEBAN 2025'!$C$5,IF(Z904="AEREO",'BASE LIQUIDACION REDEBAN 2025'!$B$6,'BASE LIQUIDACION REDEBAN 2025'!$C$5)))))))</f>
        <v>144967.87232000002</v>
      </c>
      <c r="AE904" s="86">
        <f>IF(OR(W904="SOPORTE_TELEFÓNICO",W904="ENVÍO"),0,IF(Y904="TIPO I",'BASE LIQUIDACION REDEBAN 2025'!$B$10,IF(Y904="TIPO II",'BASE LIQUIDACION REDEBAN 2025'!$B$11,IF(Y904="TIPO III",'BASE LIQUIDACION REDEBAN 2025'!$B$12,'BASE LIQUIDACION REDEBAN 2025'!$B$13))))</f>
        <v>140395.6348884</v>
      </c>
      <c r="AF904" s="86">
        <f t="shared" si="14"/>
        <v>144967.87232000002</v>
      </c>
      <c r="AG904" s="141"/>
      <c r="AH904" s="141"/>
    </row>
    <row r="905" spans="1:34" s="78" customFormat="1" ht="13.15">
      <c r="A905" s="8" t="s">
        <v>64</v>
      </c>
      <c r="B905" s="94" t="str">
        <f>VLOOKUP(A905,'CENTRO DE COSTOS'!A:D,4,FALSE)</f>
        <v>JOSE MAURICIO HERNANDEZ ROJAS</v>
      </c>
      <c r="C905" s="94" t="str">
        <f>VLOOKUP(A905,'CENTRO DE COSTOS'!A:D,2,FALSE)</f>
        <v>0004-0001</v>
      </c>
      <c r="D905" s="8">
        <v>8001</v>
      </c>
      <c r="E905" s="8">
        <v>2703862</v>
      </c>
      <c r="F905" s="8">
        <v>63349</v>
      </c>
      <c r="G905" s="94" t="s">
        <v>1321</v>
      </c>
      <c r="H905" s="8" t="s">
        <v>1045</v>
      </c>
      <c r="I905" s="8" t="s">
        <v>64</v>
      </c>
      <c r="J905" s="8" t="s">
        <v>5118</v>
      </c>
      <c r="K905" s="8" t="s">
        <v>160</v>
      </c>
      <c r="L905" s="8" t="s">
        <v>5119</v>
      </c>
      <c r="M905" s="183">
        <v>45906.354166666657</v>
      </c>
      <c r="N905" s="183">
        <v>45908.574305555558</v>
      </c>
      <c r="O905" s="94" t="s">
        <v>1324</v>
      </c>
      <c r="P905" s="8" t="s">
        <v>1333</v>
      </c>
      <c r="Q905" s="8" t="s">
        <v>1375</v>
      </c>
      <c r="R905" s="8" t="s">
        <v>1444</v>
      </c>
      <c r="S905" s="94"/>
      <c r="T905" s="90"/>
      <c r="U905" s="8" t="s">
        <v>1328</v>
      </c>
      <c r="V905" s="8" t="s">
        <v>5120</v>
      </c>
      <c r="W905" s="8" t="s">
        <v>165</v>
      </c>
      <c r="X905" s="8" t="s">
        <v>5121</v>
      </c>
      <c r="Y905" s="8" t="s">
        <v>25</v>
      </c>
      <c r="Z905" s="8" t="s">
        <v>177</v>
      </c>
      <c r="AA905" s="8" t="s">
        <v>1473</v>
      </c>
      <c r="AB905" s="8">
        <v>1</v>
      </c>
      <c r="AC905" s="8">
        <v>0</v>
      </c>
      <c r="AD905" s="86">
        <f>IF(W905="SOPORTE_TELEFÓNICO",'BASE LIQUIDACION REDEBAN 2025'!$B$19,IF(W905="ENVÍO",'BASE LIQUIDACION REDEBAN 2025'!$C$2,IF(Y905="TIPO I",'BASE LIQUIDACION REDEBAN 2025'!$C$2,IF(Y905="TIPO II",'BASE LIQUIDACION REDEBAN 2025'!$C$3,IF(Y905="TIPO III",'BASE LIQUIDACION REDEBAN 2025'!$C$4,IF(Y905="TIPO IV",'BASE LIQUIDACION REDEBAN 2025'!$C$5,IF(Z905="AEREO",'BASE LIQUIDACION REDEBAN 2025'!$B$6,'BASE LIQUIDACION REDEBAN 2025'!$C$5)))))))</f>
        <v>65960.072302</v>
      </c>
      <c r="AE905" s="86">
        <f>IF(OR(W905="SOPORTE_TELEFÓNICO",W905="ENVÍO"),0,IF(Y905="TIPO I",'BASE LIQUIDACION REDEBAN 2025'!$B$10,IF(Y905="TIPO II",'BASE LIQUIDACION REDEBAN 2025'!$B$11,IF(Y905="TIPO III",'BASE LIQUIDACION REDEBAN 2025'!$B$12,'BASE LIQUIDACION REDEBAN 2025'!$B$13))))</f>
        <v>75096.394270399993</v>
      </c>
      <c r="AF905" s="86">
        <f t="shared" si="14"/>
        <v>65960.072302</v>
      </c>
      <c r="AG905" s="141"/>
      <c r="AH905" s="141"/>
    </row>
    <row r="906" spans="1:34" s="78" customFormat="1" ht="13.15">
      <c r="A906" s="8" t="s">
        <v>90</v>
      </c>
      <c r="B906" s="94" t="str">
        <f>VLOOKUP(A906,'CENTRO DE COSTOS'!A:D,4,FALSE)</f>
        <v>JUAN SEBASTIÁN RÍOS CASTRILLÓN</v>
      </c>
      <c r="C906" s="94" t="str">
        <f>VLOOKUP(A906,'CENTRO DE COSTOS'!A:D,2,FALSE)</f>
        <v>0004-0005</v>
      </c>
      <c r="D906" s="8">
        <v>5088</v>
      </c>
      <c r="E906" s="8">
        <v>2703851</v>
      </c>
      <c r="F906" s="8">
        <v>40226</v>
      </c>
      <c r="G906" s="94" t="s">
        <v>1321</v>
      </c>
      <c r="H906" s="8" t="s">
        <v>249</v>
      </c>
      <c r="I906" s="8" t="s">
        <v>384</v>
      </c>
      <c r="J906" s="8" t="s">
        <v>5122</v>
      </c>
      <c r="K906" s="8" t="s">
        <v>160</v>
      </c>
      <c r="L906" s="8" t="s">
        <v>5123</v>
      </c>
      <c r="M906" s="183">
        <v>45906.34097222222</v>
      </c>
      <c r="N906" s="183">
        <v>45906.54583333333</v>
      </c>
      <c r="O906" s="94" t="s">
        <v>1324</v>
      </c>
      <c r="P906" s="8" t="s">
        <v>1333</v>
      </c>
      <c r="Q906" s="8" t="s">
        <v>1375</v>
      </c>
      <c r="R906" s="8" t="s">
        <v>1341</v>
      </c>
      <c r="S906" s="94"/>
      <c r="T906" s="90"/>
      <c r="U906" s="8" t="s">
        <v>1328</v>
      </c>
      <c r="V906" s="8" t="s">
        <v>5124</v>
      </c>
      <c r="W906" s="8" t="s">
        <v>165</v>
      </c>
      <c r="X906" s="8" t="s">
        <v>5125</v>
      </c>
      <c r="Y906" s="8" t="s">
        <v>25</v>
      </c>
      <c r="Z906" s="8" t="s">
        <v>177</v>
      </c>
      <c r="AA906" s="8" t="s">
        <v>1384</v>
      </c>
      <c r="AB906" s="8">
        <v>1</v>
      </c>
      <c r="AC906" s="8">
        <v>0</v>
      </c>
      <c r="AD906" s="86">
        <f>IF(W906="SOPORTE_TELEFÓNICO",'BASE LIQUIDACION REDEBAN 2025'!$B$19,IF(W906="ENVÍO",'BASE LIQUIDACION REDEBAN 2025'!$C$2,IF(Y906="TIPO I",'BASE LIQUIDACION REDEBAN 2025'!$C$2,IF(Y906="TIPO II",'BASE LIQUIDACION REDEBAN 2025'!$C$3,IF(Y906="TIPO III",'BASE LIQUIDACION REDEBAN 2025'!$C$4,IF(Y906="TIPO IV",'BASE LIQUIDACION REDEBAN 2025'!$C$5,IF(Z906="AEREO",'BASE LIQUIDACION REDEBAN 2025'!$B$6,'BASE LIQUIDACION REDEBAN 2025'!$C$5)))))))</f>
        <v>65960.072302</v>
      </c>
      <c r="AE906" s="86">
        <f>IF(OR(W906="SOPORTE_TELEFÓNICO",W906="ENVÍO"),0,IF(Y906="TIPO I",'BASE LIQUIDACION REDEBAN 2025'!$B$10,IF(Y906="TIPO II",'BASE LIQUIDACION REDEBAN 2025'!$B$11,IF(Y906="TIPO III",'BASE LIQUIDACION REDEBAN 2025'!$B$12,'BASE LIQUIDACION REDEBAN 2025'!$B$13))))</f>
        <v>75096.394270399993</v>
      </c>
      <c r="AF906" s="86">
        <f t="shared" si="14"/>
        <v>65960.072302</v>
      </c>
      <c r="AG906" s="141"/>
      <c r="AH906" s="141"/>
    </row>
    <row r="907" spans="1:34" s="78" customFormat="1" ht="13.15">
      <c r="A907" s="8" t="s">
        <v>60</v>
      </c>
      <c r="B907" s="94" t="str">
        <f>VLOOKUP(A907,'CENTRO DE COSTOS'!A:D,4,FALSE)</f>
        <v>JUAN SEBASTIÁN RÍOS CASTRILLÓN</v>
      </c>
      <c r="C907" s="94" t="str">
        <f>VLOOKUP(A907,'CENTRO DE COSTOS'!A:D,2,FALSE)</f>
        <v>0004-0005</v>
      </c>
      <c r="D907" s="8">
        <v>5490</v>
      </c>
      <c r="E907" s="8">
        <v>2703841</v>
      </c>
      <c r="F907" s="8">
        <v>13872</v>
      </c>
      <c r="G907" s="94" t="s">
        <v>1321</v>
      </c>
      <c r="H907" s="8" t="s">
        <v>249</v>
      </c>
      <c r="I907" s="8" t="s">
        <v>3361</v>
      </c>
      <c r="J907" s="8" t="s">
        <v>5126</v>
      </c>
      <c r="K907" s="8" t="s">
        <v>160</v>
      </c>
      <c r="L907" s="8" t="s">
        <v>5127</v>
      </c>
      <c r="M907" s="183">
        <v>45906.333333333343</v>
      </c>
      <c r="N907" s="183">
        <v>45908.656944444447</v>
      </c>
      <c r="O907" s="94" t="s">
        <v>1324</v>
      </c>
      <c r="P907" s="8" t="s">
        <v>1325</v>
      </c>
      <c r="Q907" s="8" t="s">
        <v>1334</v>
      </c>
      <c r="R907" s="8" t="s">
        <v>1880</v>
      </c>
      <c r="S907" s="94"/>
      <c r="T907" s="90"/>
      <c r="U907" s="8" t="s">
        <v>1328</v>
      </c>
      <c r="V907" s="8" t="s">
        <v>5128</v>
      </c>
      <c r="W907" s="8" t="s">
        <v>165</v>
      </c>
      <c r="X907" s="8" t="s">
        <v>5129</v>
      </c>
      <c r="Y907" s="8" t="s">
        <v>28</v>
      </c>
      <c r="Z907" s="8" t="s">
        <v>177</v>
      </c>
      <c r="AA907" s="8" t="s">
        <v>261</v>
      </c>
      <c r="AB907" s="8">
        <v>1</v>
      </c>
      <c r="AC907" s="8">
        <v>0</v>
      </c>
      <c r="AD907" s="86">
        <f>IF(W907="SOPORTE_TELEFÓNICO",'BASE LIQUIDACION REDEBAN 2025'!$B$19,IF(W907="ENVÍO",'BASE LIQUIDACION REDEBAN 2025'!$C$2,IF(Y907="TIPO I",'BASE LIQUIDACION REDEBAN 2025'!$C$2,IF(Y907="TIPO II",'BASE LIQUIDACION REDEBAN 2025'!$C$3,IF(Y907="TIPO III",'BASE LIQUIDACION REDEBAN 2025'!$C$4,IF(Y907="TIPO IV",'BASE LIQUIDACION REDEBAN 2025'!$C$5,IF(Z907="AEREO",'BASE LIQUIDACION REDEBAN 2025'!$B$6,'BASE LIQUIDACION REDEBAN 2025'!$C$5)))))))</f>
        <v>144967.87232000002</v>
      </c>
      <c r="AE907" s="86">
        <f>IF(OR(W907="SOPORTE_TELEFÓNICO",W907="ENVÍO"),0,IF(Y907="TIPO I",'BASE LIQUIDACION REDEBAN 2025'!$B$10,IF(Y907="TIPO II",'BASE LIQUIDACION REDEBAN 2025'!$B$11,IF(Y907="TIPO III",'BASE LIQUIDACION REDEBAN 2025'!$B$12,'BASE LIQUIDACION REDEBAN 2025'!$B$13))))</f>
        <v>140395.6348884</v>
      </c>
      <c r="AF907" s="86">
        <f t="shared" si="14"/>
        <v>144967.87232000002</v>
      </c>
      <c r="AG907" s="141"/>
      <c r="AH907" s="141"/>
    </row>
    <row r="908" spans="1:34" s="78" customFormat="1" ht="13.15">
      <c r="A908" s="8" t="s">
        <v>90</v>
      </c>
      <c r="B908" s="94" t="str">
        <f>VLOOKUP(A908,'CENTRO DE COSTOS'!A:D,4,FALSE)</f>
        <v>JUAN SEBASTIÁN RÍOS CASTRILLÓN</v>
      </c>
      <c r="C908" s="94" t="str">
        <f>VLOOKUP(A908,'CENTRO DE COSTOS'!A:D,2,FALSE)</f>
        <v>0004-0005</v>
      </c>
      <c r="D908" s="8">
        <v>5376</v>
      </c>
      <c r="E908" s="8">
        <v>2703093</v>
      </c>
      <c r="F908" s="8">
        <v>41957</v>
      </c>
      <c r="G908" s="94" t="s">
        <v>1321</v>
      </c>
      <c r="H908" s="8" t="s">
        <v>249</v>
      </c>
      <c r="I908" s="8" t="s">
        <v>1021</v>
      </c>
      <c r="J908" s="8" t="s">
        <v>4740</v>
      </c>
      <c r="K908" s="8" t="s">
        <v>160</v>
      </c>
      <c r="L908" s="8" t="s">
        <v>5130</v>
      </c>
      <c r="M908" s="183">
        <v>45906.333333333343</v>
      </c>
      <c r="N908" s="183">
        <v>45906.656944444447</v>
      </c>
      <c r="O908" s="94" t="s">
        <v>1324</v>
      </c>
      <c r="P908" s="8" t="s">
        <v>1333</v>
      </c>
      <c r="Q908" s="8" t="s">
        <v>1368</v>
      </c>
      <c r="R908" s="8" t="s">
        <v>1369</v>
      </c>
      <c r="S908" s="94"/>
      <c r="T908" s="90"/>
      <c r="U908" s="8" t="s">
        <v>1328</v>
      </c>
      <c r="V908" s="8" t="s">
        <v>5131</v>
      </c>
      <c r="W908" s="8" t="s">
        <v>165</v>
      </c>
      <c r="X908" s="8" t="s">
        <v>4743</v>
      </c>
      <c r="Y908" s="8" t="s">
        <v>28</v>
      </c>
      <c r="Z908" s="8" t="s">
        <v>177</v>
      </c>
      <c r="AA908" s="8" t="s">
        <v>1783</v>
      </c>
      <c r="AB908" s="8">
        <v>1</v>
      </c>
      <c r="AC908" s="8">
        <v>0</v>
      </c>
      <c r="AD908" s="86">
        <f>IF(W908="SOPORTE_TELEFÓNICO",'BASE LIQUIDACION REDEBAN 2025'!$B$19,IF(W908="ENVÍO",'BASE LIQUIDACION REDEBAN 2025'!$C$2,IF(Y908="TIPO I",'BASE LIQUIDACION REDEBAN 2025'!$C$2,IF(Y908="TIPO II",'BASE LIQUIDACION REDEBAN 2025'!$C$3,IF(Y908="TIPO III",'BASE LIQUIDACION REDEBAN 2025'!$C$4,IF(Y908="TIPO IV",'BASE LIQUIDACION REDEBAN 2025'!$C$5,IF(Z908="AEREO",'BASE LIQUIDACION REDEBAN 2025'!$B$6,'BASE LIQUIDACION REDEBAN 2025'!$C$5)))))))</f>
        <v>144967.87232000002</v>
      </c>
      <c r="AE908" s="86">
        <f>IF(OR(W908="SOPORTE_TELEFÓNICO",W908="ENVÍO"),0,IF(Y908="TIPO I",'BASE LIQUIDACION REDEBAN 2025'!$B$10,IF(Y908="TIPO II",'BASE LIQUIDACION REDEBAN 2025'!$B$11,IF(Y908="TIPO III",'BASE LIQUIDACION REDEBAN 2025'!$B$12,'BASE LIQUIDACION REDEBAN 2025'!$B$13))))</f>
        <v>140395.6348884</v>
      </c>
      <c r="AF908" s="86">
        <f t="shared" si="14"/>
        <v>144967.87232000002</v>
      </c>
      <c r="AG908" s="141"/>
      <c r="AH908" s="141"/>
    </row>
    <row r="909" spans="1:34" s="78" customFormat="1" ht="13.15">
      <c r="A909" s="8" t="s">
        <v>90</v>
      </c>
      <c r="B909" s="94" t="str">
        <f>VLOOKUP(A909,'CENTRO DE COSTOS'!A:D,4,FALSE)</f>
        <v>JUAN SEBASTIÁN RÍOS CASTRILLÓN</v>
      </c>
      <c r="C909" s="94" t="str">
        <f>VLOOKUP(A909,'CENTRO DE COSTOS'!A:D,2,FALSE)</f>
        <v>0004-0005</v>
      </c>
      <c r="D909" s="8">
        <v>5001</v>
      </c>
      <c r="E909" s="8">
        <v>2703083</v>
      </c>
      <c r="F909" s="8">
        <v>79336</v>
      </c>
      <c r="G909" s="94" t="s">
        <v>1321</v>
      </c>
      <c r="H909" s="8" t="s">
        <v>249</v>
      </c>
      <c r="I909" s="8" t="s">
        <v>90</v>
      </c>
      <c r="J909" s="8" t="s">
        <v>5132</v>
      </c>
      <c r="K909" s="8" t="s">
        <v>160</v>
      </c>
      <c r="L909" s="8" t="s">
        <v>5133</v>
      </c>
      <c r="M909" s="183">
        <v>45906.333333333343</v>
      </c>
      <c r="N909" s="183">
        <v>45906.660416666673</v>
      </c>
      <c r="O909" s="94" t="s">
        <v>1324</v>
      </c>
      <c r="P909" s="8" t="s">
        <v>1333</v>
      </c>
      <c r="Q909" s="8" t="s">
        <v>1326</v>
      </c>
      <c r="R909" s="8" t="s">
        <v>1341</v>
      </c>
      <c r="S909" s="94"/>
      <c r="T909" s="90"/>
      <c r="U909" s="8" t="s">
        <v>1328</v>
      </c>
      <c r="V909" s="8" t="s">
        <v>5134</v>
      </c>
      <c r="W909" s="8" t="s">
        <v>165</v>
      </c>
      <c r="X909" s="8" t="s">
        <v>5135</v>
      </c>
      <c r="Y909" s="8" t="s">
        <v>25</v>
      </c>
      <c r="Z909" s="8" t="s">
        <v>177</v>
      </c>
      <c r="AA909" s="8" t="s">
        <v>1483</v>
      </c>
      <c r="AB909" s="8">
        <v>1</v>
      </c>
      <c r="AC909" s="8">
        <v>0</v>
      </c>
      <c r="AD909" s="86">
        <f>IF(W909="SOPORTE_TELEFÓNICO",'BASE LIQUIDACION REDEBAN 2025'!$B$19,IF(W909="ENVÍO",'BASE LIQUIDACION REDEBAN 2025'!$C$2,IF(Y909="TIPO I",'BASE LIQUIDACION REDEBAN 2025'!$C$2,IF(Y909="TIPO II",'BASE LIQUIDACION REDEBAN 2025'!$C$3,IF(Y909="TIPO III",'BASE LIQUIDACION REDEBAN 2025'!$C$4,IF(Y909="TIPO IV",'BASE LIQUIDACION REDEBAN 2025'!$C$5,IF(Z909="AEREO",'BASE LIQUIDACION REDEBAN 2025'!$B$6,'BASE LIQUIDACION REDEBAN 2025'!$C$5)))))))</f>
        <v>65960.072302</v>
      </c>
      <c r="AE909" s="86">
        <f>IF(OR(W909="SOPORTE_TELEFÓNICO",W909="ENVÍO"),0,IF(Y909="TIPO I",'BASE LIQUIDACION REDEBAN 2025'!$B$10,IF(Y909="TIPO II",'BASE LIQUIDACION REDEBAN 2025'!$B$11,IF(Y909="TIPO III",'BASE LIQUIDACION REDEBAN 2025'!$B$12,'BASE LIQUIDACION REDEBAN 2025'!$B$13))))</f>
        <v>75096.394270399993</v>
      </c>
      <c r="AF909" s="86">
        <f t="shared" si="14"/>
        <v>65960.072302</v>
      </c>
      <c r="AG909" s="141"/>
      <c r="AH909" s="141"/>
    </row>
    <row r="910" spans="1:34" s="78" customFormat="1" ht="13.15">
      <c r="A910" s="8" t="s">
        <v>91</v>
      </c>
      <c r="B910" s="94" t="str">
        <f>VLOOKUP(A910,'CENTRO DE COSTOS'!A:D,4,FALSE)</f>
        <v>JOSE MAURICIO HERNANDEZ ROJAS</v>
      </c>
      <c r="C910" s="94" t="str">
        <f>VLOOKUP(A910,'CENTRO DE COSTOS'!A:D,2,FALSE)</f>
        <v>0004-0001</v>
      </c>
      <c r="D910" s="8">
        <v>23162</v>
      </c>
      <c r="E910" s="8">
        <v>2703086</v>
      </c>
      <c r="F910" s="8">
        <v>58628</v>
      </c>
      <c r="G910" s="94" t="s">
        <v>1321</v>
      </c>
      <c r="H910" s="8" t="s">
        <v>193</v>
      </c>
      <c r="I910" s="8" t="s">
        <v>3416</v>
      </c>
      <c r="J910" s="8" t="s">
        <v>5136</v>
      </c>
      <c r="K910" s="8" t="s">
        <v>160</v>
      </c>
      <c r="L910" s="8" t="s">
        <v>5137</v>
      </c>
      <c r="M910" s="183">
        <v>45906.333333333343</v>
      </c>
      <c r="N910" s="183">
        <v>45906.65902777778</v>
      </c>
      <c r="O910" s="94" t="s">
        <v>1324</v>
      </c>
      <c r="P910" s="8" t="s">
        <v>1333</v>
      </c>
      <c r="Q910" s="8" t="s">
        <v>1375</v>
      </c>
      <c r="R910" s="8" t="s">
        <v>1444</v>
      </c>
      <c r="S910" s="94"/>
      <c r="T910" s="90"/>
      <c r="U910" s="8" t="s">
        <v>1328</v>
      </c>
      <c r="V910" s="8" t="s">
        <v>5138</v>
      </c>
      <c r="W910" s="8" t="s">
        <v>165</v>
      </c>
      <c r="X910" s="8" t="s">
        <v>5139</v>
      </c>
      <c r="Y910" s="8" t="s">
        <v>25</v>
      </c>
      <c r="Z910" s="8" t="s">
        <v>177</v>
      </c>
      <c r="AA910" s="8" t="s">
        <v>1447</v>
      </c>
      <c r="AB910" s="8">
        <v>1</v>
      </c>
      <c r="AC910" s="8">
        <v>0</v>
      </c>
      <c r="AD910" s="86">
        <f>IF(W910="SOPORTE_TELEFÓNICO",'BASE LIQUIDACION REDEBAN 2025'!$B$19,IF(W910="ENVÍO",'BASE LIQUIDACION REDEBAN 2025'!$C$2,IF(Y910="TIPO I",'BASE LIQUIDACION REDEBAN 2025'!$C$2,IF(Y910="TIPO II",'BASE LIQUIDACION REDEBAN 2025'!$C$3,IF(Y910="TIPO III",'BASE LIQUIDACION REDEBAN 2025'!$C$4,IF(Y910="TIPO IV",'BASE LIQUIDACION REDEBAN 2025'!$C$5,IF(Z910="AEREO",'BASE LIQUIDACION REDEBAN 2025'!$B$6,'BASE LIQUIDACION REDEBAN 2025'!$C$5)))))))</f>
        <v>65960.072302</v>
      </c>
      <c r="AE910" s="86">
        <f>IF(OR(W910="SOPORTE_TELEFÓNICO",W910="ENVÍO"),0,IF(Y910="TIPO I",'BASE LIQUIDACION REDEBAN 2025'!$B$10,IF(Y910="TIPO II",'BASE LIQUIDACION REDEBAN 2025'!$B$11,IF(Y910="TIPO III",'BASE LIQUIDACION REDEBAN 2025'!$B$12,'BASE LIQUIDACION REDEBAN 2025'!$B$13))))</f>
        <v>75096.394270399993</v>
      </c>
      <c r="AF910" s="86">
        <f t="shared" si="14"/>
        <v>65960.072302</v>
      </c>
      <c r="AG910" s="141"/>
      <c r="AH910" s="141"/>
    </row>
    <row r="911" spans="1:34" s="78" customFormat="1" ht="13.15">
      <c r="A911" s="8" t="s">
        <v>90</v>
      </c>
      <c r="B911" s="94" t="str">
        <f>VLOOKUP(A911,'CENTRO DE COSTOS'!A:D,4,FALSE)</f>
        <v>JUAN SEBASTIÁN RÍOS CASTRILLÓN</v>
      </c>
      <c r="C911" s="94" t="str">
        <f>VLOOKUP(A911,'CENTRO DE COSTOS'!A:D,2,FALSE)</f>
        <v>0004-0005</v>
      </c>
      <c r="D911" s="8">
        <v>5001</v>
      </c>
      <c r="E911" s="8">
        <v>2703171</v>
      </c>
      <c r="F911" s="8">
        <v>22442</v>
      </c>
      <c r="G911" s="94" t="s">
        <v>1321</v>
      </c>
      <c r="H911" s="8" t="s">
        <v>249</v>
      </c>
      <c r="I911" s="8" t="s">
        <v>90</v>
      </c>
      <c r="J911" s="8" t="s">
        <v>5140</v>
      </c>
      <c r="K911" s="8" t="s">
        <v>160</v>
      </c>
      <c r="L911" s="8" t="s">
        <v>5141</v>
      </c>
      <c r="M911" s="183">
        <v>45905.738194444442</v>
      </c>
      <c r="N911" s="183">
        <v>45906.64166666667</v>
      </c>
      <c r="O911" s="94" t="s">
        <v>1324</v>
      </c>
      <c r="P911" s="8" t="s">
        <v>1333</v>
      </c>
      <c r="Q911" s="8" t="s">
        <v>1326</v>
      </c>
      <c r="R911" s="8" t="s">
        <v>1341</v>
      </c>
      <c r="S911" s="94"/>
      <c r="T911" s="90"/>
      <c r="U911" s="8" t="s">
        <v>1328</v>
      </c>
      <c r="V911" s="8" t="s">
        <v>5142</v>
      </c>
      <c r="W911" s="8" t="s">
        <v>165</v>
      </c>
      <c r="X911" s="8" t="s">
        <v>5143</v>
      </c>
      <c r="Y911" s="8" t="s">
        <v>25</v>
      </c>
      <c r="Z911" s="8" t="s">
        <v>177</v>
      </c>
      <c r="AA911" s="8" t="s">
        <v>1483</v>
      </c>
      <c r="AB911" s="8">
        <v>1</v>
      </c>
      <c r="AC911" s="8">
        <v>0</v>
      </c>
      <c r="AD911" s="86">
        <f>IF(W911="SOPORTE_TELEFÓNICO",'BASE LIQUIDACION REDEBAN 2025'!$B$19,IF(W911="ENVÍO",'BASE LIQUIDACION REDEBAN 2025'!$C$2,IF(Y911="TIPO I",'BASE LIQUIDACION REDEBAN 2025'!$C$2,IF(Y911="TIPO II",'BASE LIQUIDACION REDEBAN 2025'!$C$3,IF(Y911="TIPO III",'BASE LIQUIDACION REDEBAN 2025'!$C$4,IF(Y911="TIPO IV",'BASE LIQUIDACION REDEBAN 2025'!$C$5,IF(Z911="AEREO",'BASE LIQUIDACION REDEBAN 2025'!$B$6,'BASE LIQUIDACION REDEBAN 2025'!$C$5)))))))</f>
        <v>65960.072302</v>
      </c>
      <c r="AE911" s="86">
        <f>IF(OR(W911="SOPORTE_TELEFÓNICO",W911="ENVÍO"),0,IF(Y911="TIPO I",'BASE LIQUIDACION REDEBAN 2025'!$B$10,IF(Y911="TIPO II",'BASE LIQUIDACION REDEBAN 2025'!$B$11,IF(Y911="TIPO III",'BASE LIQUIDACION REDEBAN 2025'!$B$12,'BASE LIQUIDACION REDEBAN 2025'!$B$13))))</f>
        <v>75096.394270399993</v>
      </c>
      <c r="AF911" s="86">
        <f t="shared" si="14"/>
        <v>65960.072302</v>
      </c>
      <c r="AG911" s="141"/>
      <c r="AH911" s="141"/>
    </row>
    <row r="912" spans="1:34" s="78" customFormat="1" ht="13.15">
      <c r="A912" s="8" t="s">
        <v>94</v>
      </c>
      <c r="B912" s="94" t="str">
        <f>VLOOKUP(A912,'CENTRO DE COSTOS'!A:D,4,FALSE)</f>
        <v>DIEGO FERNANDO HENAO CARDONA</v>
      </c>
      <c r="C912" s="94" t="str">
        <f>VLOOKUP(A912,'CENTRO DE COSTOS'!A:D,2,FALSE)</f>
        <v>0004-0002</v>
      </c>
      <c r="D912" s="8">
        <v>76622</v>
      </c>
      <c r="E912" s="8">
        <v>2703047</v>
      </c>
      <c r="F912" s="8">
        <v>58273</v>
      </c>
      <c r="G912" s="94" t="s">
        <v>1321</v>
      </c>
      <c r="H912" s="8" t="s">
        <v>232</v>
      </c>
      <c r="I912" s="8" t="s">
        <v>2731</v>
      </c>
      <c r="J912" s="8" t="s">
        <v>5144</v>
      </c>
      <c r="K912" s="8" t="s">
        <v>160</v>
      </c>
      <c r="L912" s="8" t="s">
        <v>5145</v>
      </c>
      <c r="M912" s="183">
        <v>45905.732638888891</v>
      </c>
      <c r="N912" s="183">
        <v>45908.474305555559</v>
      </c>
      <c r="O912" s="94" t="s">
        <v>1324</v>
      </c>
      <c r="P912" s="8" t="s">
        <v>1333</v>
      </c>
      <c r="Q912" s="8" t="s">
        <v>1368</v>
      </c>
      <c r="R912" s="8" t="s">
        <v>1369</v>
      </c>
      <c r="S912" s="94"/>
      <c r="T912" s="90"/>
      <c r="U912" s="8" t="s">
        <v>1328</v>
      </c>
      <c r="V912" s="8" t="s">
        <v>5146</v>
      </c>
      <c r="W912" s="8" t="s">
        <v>165</v>
      </c>
      <c r="X912" s="8" t="s">
        <v>5147</v>
      </c>
      <c r="Y912" s="8" t="s">
        <v>30</v>
      </c>
      <c r="Z912" s="8" t="s">
        <v>177</v>
      </c>
      <c r="AA912" s="8" t="s">
        <v>275</v>
      </c>
      <c r="AB912" s="8">
        <v>1</v>
      </c>
      <c r="AC912" s="8">
        <v>0</v>
      </c>
      <c r="AD912" s="86">
        <f>IF(W912="SOPORTE_TELEFÓNICO",'BASE LIQUIDACION REDEBAN 2025'!$B$19,IF(W912="ENVÍO",'BASE LIQUIDACION REDEBAN 2025'!$C$2,IF(Y912="TIPO I",'BASE LIQUIDACION REDEBAN 2025'!$C$2,IF(Y912="TIPO II",'BASE LIQUIDACION REDEBAN 2025'!$C$3,IF(Y912="TIPO III",'BASE LIQUIDACION REDEBAN 2025'!$C$4,IF(Y912="TIPO IV",'BASE LIQUIDACION REDEBAN 2025'!$C$5,IF(Z912="AEREO",'BASE LIQUIDACION REDEBAN 2025'!$B$6,'BASE LIQUIDACION REDEBAN 2025'!$C$5)))))))</f>
        <v>275728.78077800001</v>
      </c>
      <c r="AE912" s="86">
        <f>IF(OR(W912="SOPORTE_TELEFÓNICO",W912="ENVÍO"),0,IF(Y912="TIPO I",'BASE LIQUIDACION REDEBAN 2025'!$B$10,IF(Y912="TIPO II",'BASE LIQUIDACION REDEBAN 2025'!$B$11,IF(Y912="TIPO III",'BASE LIQUIDACION REDEBAN 2025'!$B$12,'BASE LIQUIDACION REDEBAN 2025'!$B$13))))</f>
        <v>196536.5258152</v>
      </c>
      <c r="AF912" s="86">
        <f t="shared" si="14"/>
        <v>275728.78077800001</v>
      </c>
      <c r="AG912" s="141"/>
      <c r="AH912" s="141"/>
    </row>
    <row r="913" spans="1:34" s="78" customFormat="1" ht="13.15">
      <c r="A913" s="8" t="s">
        <v>64</v>
      </c>
      <c r="B913" s="94" t="str">
        <f>VLOOKUP(A913,'CENTRO DE COSTOS'!A:D,4,FALSE)</f>
        <v>JOSE MAURICIO HERNANDEZ ROJAS</v>
      </c>
      <c r="C913" s="94" t="str">
        <f>VLOOKUP(A913,'CENTRO DE COSTOS'!A:D,2,FALSE)</f>
        <v>0004-0001</v>
      </c>
      <c r="D913" s="8">
        <v>8001</v>
      </c>
      <c r="E913" s="8">
        <v>2703209</v>
      </c>
      <c r="F913" s="8">
        <v>29649</v>
      </c>
      <c r="G913" s="94" t="s">
        <v>1321</v>
      </c>
      <c r="H913" s="8" t="s">
        <v>1045</v>
      </c>
      <c r="I913" s="8" t="s">
        <v>64</v>
      </c>
      <c r="J913" s="8" t="s">
        <v>5148</v>
      </c>
      <c r="K913" s="8" t="s">
        <v>160</v>
      </c>
      <c r="L913" s="8" t="s">
        <v>5149</v>
      </c>
      <c r="M913" s="183">
        <v>45905.732638888891</v>
      </c>
      <c r="N913" s="183">
        <v>45906.634722222218</v>
      </c>
      <c r="O913" s="94" t="s">
        <v>1324</v>
      </c>
      <c r="P913" s="8" t="s">
        <v>1333</v>
      </c>
      <c r="Q913" s="8" t="s">
        <v>1407</v>
      </c>
      <c r="R913" s="8" t="s">
        <v>1408</v>
      </c>
      <c r="S913" s="94"/>
      <c r="T913" s="90"/>
      <c r="U913" s="8" t="s">
        <v>1328</v>
      </c>
      <c r="V913" s="8" t="s">
        <v>5150</v>
      </c>
      <c r="W913" s="8" t="s">
        <v>1552</v>
      </c>
      <c r="X913" s="8" t="s">
        <v>1553</v>
      </c>
      <c r="Y913" s="8" t="s">
        <v>25</v>
      </c>
      <c r="Z913" s="8" t="s">
        <v>177</v>
      </c>
      <c r="AA913" s="8" t="s">
        <v>5151</v>
      </c>
      <c r="AB913" s="8">
        <v>0</v>
      </c>
      <c r="AC913" s="8">
        <v>0</v>
      </c>
      <c r="AD913" s="86">
        <f>IF(W913="SOPORTE_TELEFÓNICO",'BASE LIQUIDACION REDEBAN 2025'!$B$19,IF(W913="ENVÍO",'BASE LIQUIDACION REDEBAN 2025'!$C$2,IF(Y913="TIPO I",'BASE LIQUIDACION REDEBAN 2025'!$C$2,IF(Y913="TIPO II",'BASE LIQUIDACION REDEBAN 2025'!$C$3,IF(Y913="TIPO III",'BASE LIQUIDACION REDEBAN 2025'!$C$4,IF(Y913="TIPO IV",'BASE LIQUIDACION REDEBAN 2025'!$C$5,IF(Z913="AEREO",'BASE LIQUIDACION REDEBAN 2025'!$B$6,'BASE LIQUIDACION REDEBAN 2025'!$C$5)))))))</f>
        <v>41241.0800752</v>
      </c>
      <c r="AE913" s="86">
        <f>IF(OR(W913="SOPORTE_TELEFÓNICO",W913="ENVÍO"),0,IF(Y913="TIPO I",'BASE LIQUIDACION REDEBAN 2025'!$B$10,IF(Y913="TIPO II",'BASE LIQUIDACION REDEBAN 2025'!$B$11,IF(Y913="TIPO III",'BASE LIQUIDACION REDEBAN 2025'!$B$12,'BASE LIQUIDACION REDEBAN 2025'!$B$13))))</f>
        <v>0</v>
      </c>
      <c r="AF913" s="86">
        <f t="shared" si="14"/>
        <v>41241.0800752</v>
      </c>
      <c r="AG913" s="141"/>
      <c r="AH913" s="141"/>
    </row>
    <row r="914" spans="1:34" s="78" customFormat="1" ht="13.15">
      <c r="A914" s="8" t="s">
        <v>93</v>
      </c>
      <c r="B914" s="94" t="str">
        <f>VLOOKUP(A914,'CENTRO DE COSTOS'!A:D,4,FALSE)</f>
        <v>DIEGO FERNANDO HENAO CARDONA</v>
      </c>
      <c r="C914" s="94" t="str">
        <f>VLOOKUP(A914,'CENTRO DE COSTOS'!A:D,2,FALSE)</f>
        <v>0004-0003</v>
      </c>
      <c r="D914" s="8">
        <v>86749</v>
      </c>
      <c r="E914" s="8">
        <v>2703157</v>
      </c>
      <c r="F914" s="8">
        <v>48166</v>
      </c>
      <c r="G914" s="94" t="s">
        <v>1321</v>
      </c>
      <c r="H914" s="8" t="s">
        <v>239</v>
      </c>
      <c r="I914" s="8" t="s">
        <v>901</v>
      </c>
      <c r="J914" s="8" t="s">
        <v>5152</v>
      </c>
      <c r="K914" s="8" t="s">
        <v>160</v>
      </c>
      <c r="L914" s="8" t="s">
        <v>5153</v>
      </c>
      <c r="M914" s="183">
        <v>45905.730555555558</v>
      </c>
      <c r="N914" s="183">
        <v>45908.499305555553</v>
      </c>
      <c r="O914" s="94" t="s">
        <v>1324</v>
      </c>
      <c r="P914" s="8" t="s">
        <v>1333</v>
      </c>
      <c r="Q914" s="8" t="s">
        <v>1375</v>
      </c>
      <c r="R914" s="8" t="s">
        <v>1341</v>
      </c>
      <c r="S914" s="94"/>
      <c r="T914" s="90"/>
      <c r="U914" s="8" t="s">
        <v>1328</v>
      </c>
      <c r="V914" s="8" t="s">
        <v>5154</v>
      </c>
      <c r="W914" s="8" t="s">
        <v>165</v>
      </c>
      <c r="X914" s="8" t="s">
        <v>5155</v>
      </c>
      <c r="Y914" s="8" t="s">
        <v>30</v>
      </c>
      <c r="Z914" s="8" t="s">
        <v>177</v>
      </c>
      <c r="AA914" s="8" t="s">
        <v>169</v>
      </c>
      <c r="AB914" s="8">
        <v>1</v>
      </c>
      <c r="AC914" s="8">
        <v>0</v>
      </c>
      <c r="AD914" s="86">
        <f>IF(W914="SOPORTE_TELEFÓNICO",'BASE LIQUIDACION REDEBAN 2025'!$B$19,IF(W914="ENVÍO",'BASE LIQUIDACION REDEBAN 2025'!$C$2,IF(Y914="TIPO I",'BASE LIQUIDACION REDEBAN 2025'!$C$2,IF(Y914="TIPO II",'BASE LIQUIDACION REDEBAN 2025'!$C$3,IF(Y914="TIPO III",'BASE LIQUIDACION REDEBAN 2025'!$C$4,IF(Y914="TIPO IV",'BASE LIQUIDACION REDEBAN 2025'!$C$5,IF(Z914="AEREO",'BASE LIQUIDACION REDEBAN 2025'!$B$6,'BASE LIQUIDACION REDEBAN 2025'!$C$5)))))))</f>
        <v>275728.78077800001</v>
      </c>
      <c r="AE914" s="86">
        <f>IF(OR(W914="SOPORTE_TELEFÓNICO",W914="ENVÍO"),0,IF(Y914="TIPO I",'BASE LIQUIDACION REDEBAN 2025'!$B$10,IF(Y914="TIPO II",'BASE LIQUIDACION REDEBAN 2025'!$B$11,IF(Y914="TIPO III",'BASE LIQUIDACION REDEBAN 2025'!$B$12,'BASE LIQUIDACION REDEBAN 2025'!$B$13))))</f>
        <v>196536.5258152</v>
      </c>
      <c r="AF914" s="86">
        <f t="shared" si="14"/>
        <v>275728.78077800001</v>
      </c>
      <c r="AG914" s="141"/>
      <c r="AH914" s="141"/>
    </row>
    <row r="915" spans="1:34" s="78" customFormat="1" ht="13.15">
      <c r="A915" s="8" t="s">
        <v>92</v>
      </c>
      <c r="B915" s="94" t="str">
        <f>VLOOKUP(A915,'CENTRO DE COSTOS'!A:D,4,FALSE)</f>
        <v>KEVIN ALEXIS CORZO BUSTOS</v>
      </c>
      <c r="C915" s="94" t="str">
        <f>VLOOKUP(A915,'CENTRO DE COSTOS'!A:D,2,FALSE)</f>
        <v>0004-0007</v>
      </c>
      <c r="D915" s="8">
        <v>41770</v>
      </c>
      <c r="E915" s="8">
        <v>2702950</v>
      </c>
      <c r="F915" s="8">
        <v>32630</v>
      </c>
      <c r="G915" s="94" t="s">
        <v>1321</v>
      </c>
      <c r="H915" s="8" t="s">
        <v>430</v>
      </c>
      <c r="I915" s="8" t="s">
        <v>5156</v>
      </c>
      <c r="J915" s="8" t="s">
        <v>5157</v>
      </c>
      <c r="K915" s="8" t="s">
        <v>160</v>
      </c>
      <c r="L915" s="8" t="s">
        <v>5158</v>
      </c>
      <c r="M915" s="183">
        <v>45905.706944444442</v>
      </c>
      <c r="N915" s="183">
        <v>45908.624305555553</v>
      </c>
      <c r="O915" s="94" t="s">
        <v>1324</v>
      </c>
      <c r="P915" s="8" t="s">
        <v>1333</v>
      </c>
      <c r="Q915" s="8" t="s">
        <v>1368</v>
      </c>
      <c r="R915" s="8" t="s">
        <v>1369</v>
      </c>
      <c r="S915" s="94"/>
      <c r="T915" s="90"/>
      <c r="U915" s="8" t="s">
        <v>1328</v>
      </c>
      <c r="V915" s="8" t="s">
        <v>5159</v>
      </c>
      <c r="W915" s="8" t="s">
        <v>165</v>
      </c>
      <c r="X915" s="8" t="s">
        <v>5160</v>
      </c>
      <c r="Y915" s="8" t="s">
        <v>30</v>
      </c>
      <c r="Z915" s="8" t="s">
        <v>177</v>
      </c>
      <c r="AA915" s="8" t="s">
        <v>1663</v>
      </c>
      <c r="AB915" s="8">
        <v>1</v>
      </c>
      <c r="AC915" s="8">
        <v>0</v>
      </c>
      <c r="AD915" s="86">
        <f>IF(W915="SOPORTE_TELEFÓNICO",'BASE LIQUIDACION REDEBAN 2025'!$B$19,IF(W915="ENVÍO",'BASE LIQUIDACION REDEBAN 2025'!$C$2,IF(Y915="TIPO I",'BASE LIQUIDACION REDEBAN 2025'!$C$2,IF(Y915="TIPO II",'BASE LIQUIDACION REDEBAN 2025'!$C$3,IF(Y915="TIPO III",'BASE LIQUIDACION REDEBAN 2025'!$C$4,IF(Y915="TIPO IV",'BASE LIQUIDACION REDEBAN 2025'!$C$5,IF(Z915="AEREO",'BASE LIQUIDACION REDEBAN 2025'!$B$6,'BASE LIQUIDACION REDEBAN 2025'!$C$5)))))))</f>
        <v>275728.78077800001</v>
      </c>
      <c r="AE915" s="86">
        <f>IF(OR(W915="SOPORTE_TELEFÓNICO",W915="ENVÍO"),0,IF(Y915="TIPO I",'BASE LIQUIDACION REDEBAN 2025'!$B$10,IF(Y915="TIPO II",'BASE LIQUIDACION REDEBAN 2025'!$B$11,IF(Y915="TIPO III",'BASE LIQUIDACION REDEBAN 2025'!$B$12,'BASE LIQUIDACION REDEBAN 2025'!$B$13))))</f>
        <v>196536.5258152</v>
      </c>
      <c r="AF915" s="86">
        <f t="shared" si="14"/>
        <v>275728.78077800001</v>
      </c>
      <c r="AG915" s="141"/>
      <c r="AH915" s="141"/>
    </row>
    <row r="916" spans="1:34" s="78" customFormat="1" ht="13.15">
      <c r="A916" s="8" t="s">
        <v>98</v>
      </c>
      <c r="B916" s="94" t="str">
        <f>VLOOKUP(A916,'CENTRO DE COSTOS'!A:D,4,FALSE)</f>
        <v>MIGUEL JULIÁN HERNÁNDEZ GUARÍN</v>
      </c>
      <c r="C916" s="94" t="str">
        <f>VLOOKUP(A916,'CENTRO DE COSTOS'!A:D,2,FALSE)</f>
        <v>0004-0008</v>
      </c>
      <c r="D916" s="8">
        <v>15238</v>
      </c>
      <c r="E916" s="8">
        <v>2702877</v>
      </c>
      <c r="F916" s="8">
        <v>49311</v>
      </c>
      <c r="G916" s="94" t="s">
        <v>1321</v>
      </c>
      <c r="H916" s="8" t="s">
        <v>406</v>
      </c>
      <c r="I916" s="8" t="s">
        <v>1524</v>
      </c>
      <c r="J916" s="8" t="s">
        <v>5161</v>
      </c>
      <c r="K916" s="8" t="s">
        <v>160</v>
      </c>
      <c r="L916" s="8" t="s">
        <v>5162</v>
      </c>
      <c r="M916" s="183">
        <v>45905.706250000003</v>
      </c>
      <c r="N916" s="183">
        <v>45906.409722222219</v>
      </c>
      <c r="O916" s="94" t="s">
        <v>1324</v>
      </c>
      <c r="P916" s="8" t="s">
        <v>1333</v>
      </c>
      <c r="Q916" s="8" t="s">
        <v>1423</v>
      </c>
      <c r="R916" s="8" t="s">
        <v>1341</v>
      </c>
      <c r="S916" s="94"/>
      <c r="T916" s="90"/>
      <c r="U916" s="8" t="s">
        <v>1328</v>
      </c>
      <c r="V916" s="8" t="s">
        <v>5163</v>
      </c>
      <c r="W916" s="8" t="s">
        <v>165</v>
      </c>
      <c r="X916" s="8" t="s">
        <v>5164</v>
      </c>
      <c r="Y916" s="8" t="s">
        <v>28</v>
      </c>
      <c r="Z916" s="8" t="s">
        <v>177</v>
      </c>
      <c r="AA916" s="8" t="s">
        <v>411</v>
      </c>
      <c r="AB916" s="8">
        <v>1</v>
      </c>
      <c r="AC916" s="8">
        <v>0</v>
      </c>
      <c r="AD916" s="86">
        <f>IF(W916="SOPORTE_TELEFÓNICO",'BASE LIQUIDACION REDEBAN 2025'!$B$19,IF(W916="ENVÍO",'BASE LIQUIDACION REDEBAN 2025'!$C$2,IF(Y916="TIPO I",'BASE LIQUIDACION REDEBAN 2025'!$C$2,IF(Y916="TIPO II",'BASE LIQUIDACION REDEBAN 2025'!$C$3,IF(Y916="TIPO III",'BASE LIQUIDACION REDEBAN 2025'!$C$4,IF(Y916="TIPO IV",'BASE LIQUIDACION REDEBAN 2025'!$C$5,IF(Z916="AEREO",'BASE LIQUIDACION REDEBAN 2025'!$B$6,'BASE LIQUIDACION REDEBAN 2025'!$C$5)))))))</f>
        <v>144967.87232000002</v>
      </c>
      <c r="AE916" s="86">
        <f>IF(OR(W916="SOPORTE_TELEFÓNICO",W916="ENVÍO"),0,IF(Y916="TIPO I",'BASE LIQUIDACION REDEBAN 2025'!$B$10,IF(Y916="TIPO II",'BASE LIQUIDACION REDEBAN 2025'!$B$11,IF(Y916="TIPO III",'BASE LIQUIDACION REDEBAN 2025'!$B$12,'BASE LIQUIDACION REDEBAN 2025'!$B$13))))</f>
        <v>140395.6348884</v>
      </c>
      <c r="AF916" s="86">
        <f t="shared" si="14"/>
        <v>144967.87232000002</v>
      </c>
      <c r="AG916" s="141"/>
      <c r="AH916" s="141"/>
    </row>
    <row r="917" spans="1:34" s="78" customFormat="1" ht="13.15">
      <c r="A917" s="8" t="s">
        <v>94</v>
      </c>
      <c r="B917" s="94" t="str">
        <f>VLOOKUP(A917,'CENTRO DE COSTOS'!A:D,4,FALSE)</f>
        <v>DIEGO FERNANDO HENAO CARDONA</v>
      </c>
      <c r="C917" s="94" t="str">
        <f>VLOOKUP(A917,'CENTRO DE COSTOS'!A:D,2,FALSE)</f>
        <v>0004-0002</v>
      </c>
      <c r="D917" s="8">
        <v>66001</v>
      </c>
      <c r="E917" s="8">
        <v>2702874</v>
      </c>
      <c r="F917" s="8">
        <v>79900</v>
      </c>
      <c r="G917" s="94" t="s">
        <v>1321</v>
      </c>
      <c r="H917" s="8" t="s">
        <v>186</v>
      </c>
      <c r="I917" s="8" t="s">
        <v>94</v>
      </c>
      <c r="J917" s="8" t="s">
        <v>5165</v>
      </c>
      <c r="K917" s="8" t="s">
        <v>160</v>
      </c>
      <c r="L917" s="8" t="s">
        <v>5166</v>
      </c>
      <c r="M917" s="183">
        <v>45905.70416666667</v>
      </c>
      <c r="N917" s="183">
        <v>45906.62777777778</v>
      </c>
      <c r="O917" s="94" t="s">
        <v>1324</v>
      </c>
      <c r="P917" s="8" t="s">
        <v>1325</v>
      </c>
      <c r="Q917" s="8" t="s">
        <v>1351</v>
      </c>
      <c r="R917" s="8" t="s">
        <v>2150</v>
      </c>
      <c r="S917" s="94"/>
      <c r="T917" s="90"/>
      <c r="U917" s="8" t="s">
        <v>1328</v>
      </c>
      <c r="V917" s="8" t="s">
        <v>5167</v>
      </c>
      <c r="W917" s="8" t="s">
        <v>165</v>
      </c>
      <c r="X917" s="8" t="s">
        <v>5168</v>
      </c>
      <c r="Y917" s="8" t="s">
        <v>25</v>
      </c>
      <c r="Z917" s="8" t="s">
        <v>177</v>
      </c>
      <c r="AA917" s="8" t="s">
        <v>191</v>
      </c>
      <c r="AB917" s="8">
        <v>1</v>
      </c>
      <c r="AC917" s="8">
        <v>0</v>
      </c>
      <c r="AD917" s="86">
        <f>IF(W917="SOPORTE_TELEFÓNICO",'BASE LIQUIDACION REDEBAN 2025'!$B$19,IF(W917="ENVÍO",'BASE LIQUIDACION REDEBAN 2025'!$C$2,IF(Y917="TIPO I",'BASE LIQUIDACION REDEBAN 2025'!$C$2,IF(Y917="TIPO II",'BASE LIQUIDACION REDEBAN 2025'!$C$3,IF(Y917="TIPO III",'BASE LIQUIDACION REDEBAN 2025'!$C$4,IF(Y917="TIPO IV",'BASE LIQUIDACION REDEBAN 2025'!$C$5,IF(Z917="AEREO",'BASE LIQUIDACION REDEBAN 2025'!$B$6,'BASE LIQUIDACION REDEBAN 2025'!$C$5)))))))</f>
        <v>65960.072302</v>
      </c>
      <c r="AE917" s="86">
        <f>IF(OR(W917="SOPORTE_TELEFÓNICO",W917="ENVÍO"),0,IF(Y917="TIPO I",'BASE LIQUIDACION REDEBAN 2025'!$B$10,IF(Y917="TIPO II",'BASE LIQUIDACION REDEBAN 2025'!$B$11,IF(Y917="TIPO III",'BASE LIQUIDACION REDEBAN 2025'!$B$12,'BASE LIQUIDACION REDEBAN 2025'!$B$13))))</f>
        <v>75096.394270399993</v>
      </c>
      <c r="AF917" s="86">
        <f t="shared" si="14"/>
        <v>65960.072302</v>
      </c>
      <c r="AG917" s="141"/>
      <c r="AH917" s="141"/>
    </row>
    <row r="918" spans="1:34" s="78" customFormat="1" ht="13.15">
      <c r="A918" s="8" t="s">
        <v>94</v>
      </c>
      <c r="B918" s="94" t="str">
        <f>VLOOKUP(A918,'CENTRO DE COSTOS'!A:D,4,FALSE)</f>
        <v>DIEGO FERNANDO HENAO CARDONA</v>
      </c>
      <c r="C918" s="94" t="str">
        <f>VLOOKUP(A918,'CENTRO DE COSTOS'!A:D,2,FALSE)</f>
        <v>0004-0002</v>
      </c>
      <c r="D918" s="8">
        <v>66594</v>
      </c>
      <c r="E918" s="8">
        <v>2702871</v>
      </c>
      <c r="F918" s="8">
        <v>22193</v>
      </c>
      <c r="G918" s="94" t="s">
        <v>1321</v>
      </c>
      <c r="H918" s="8" t="s">
        <v>186</v>
      </c>
      <c r="I918" s="8" t="s">
        <v>3101</v>
      </c>
      <c r="J918" s="8" t="s">
        <v>4636</v>
      </c>
      <c r="K918" s="8" t="s">
        <v>160</v>
      </c>
      <c r="L918" s="8" t="s">
        <v>5169</v>
      </c>
      <c r="M918" s="183">
        <v>45905.703472222223</v>
      </c>
      <c r="N918" s="183">
        <v>45909.357638888891</v>
      </c>
      <c r="O918" s="94" t="s">
        <v>1324</v>
      </c>
      <c r="P918" s="8" t="s">
        <v>1325</v>
      </c>
      <c r="Q918" s="8" t="s">
        <v>1387</v>
      </c>
      <c r="R918" s="8" t="s">
        <v>1388</v>
      </c>
      <c r="S918" s="94"/>
      <c r="T918" s="90"/>
      <c r="U918" s="8" t="s">
        <v>1328</v>
      </c>
      <c r="V918" s="8" t="s">
        <v>5170</v>
      </c>
      <c r="W918" s="8" t="s">
        <v>1552</v>
      </c>
      <c r="X918" s="8" t="s">
        <v>1553</v>
      </c>
      <c r="Y918" s="8" t="s">
        <v>28</v>
      </c>
      <c r="Z918" s="8" t="s">
        <v>177</v>
      </c>
      <c r="AA918" s="8" t="s">
        <v>1668</v>
      </c>
      <c r="AB918" s="8">
        <v>0</v>
      </c>
      <c r="AC918" s="8">
        <v>0</v>
      </c>
      <c r="AD918" s="86">
        <f>IF(W918="SOPORTE_TELEFÓNICO",'BASE LIQUIDACION REDEBAN 2025'!$B$19,IF(W918="ENVÍO",'BASE LIQUIDACION REDEBAN 2025'!$C$2,IF(Y918="TIPO I",'BASE LIQUIDACION REDEBAN 2025'!$C$2,IF(Y918="TIPO II",'BASE LIQUIDACION REDEBAN 2025'!$C$3,IF(Y918="TIPO III",'BASE LIQUIDACION REDEBAN 2025'!$C$4,IF(Y918="TIPO IV",'BASE LIQUIDACION REDEBAN 2025'!$C$5,IF(Z918="AEREO",'BASE LIQUIDACION REDEBAN 2025'!$B$6,'BASE LIQUIDACION REDEBAN 2025'!$C$5)))))))</f>
        <v>41241.0800752</v>
      </c>
      <c r="AE918" s="86">
        <f>IF(OR(W918="SOPORTE_TELEFÓNICO",W918="ENVÍO"),0,IF(Y918="TIPO I",'BASE LIQUIDACION REDEBAN 2025'!$B$10,IF(Y918="TIPO II",'BASE LIQUIDACION REDEBAN 2025'!$B$11,IF(Y918="TIPO III",'BASE LIQUIDACION REDEBAN 2025'!$B$12,'BASE LIQUIDACION REDEBAN 2025'!$B$13))))</f>
        <v>0</v>
      </c>
      <c r="AF918" s="86">
        <f t="shared" si="14"/>
        <v>41241.0800752</v>
      </c>
      <c r="AG918" s="141"/>
      <c r="AH918" s="141"/>
    </row>
    <row r="919" spans="1:34" s="78" customFormat="1" ht="13.15">
      <c r="A919" s="8" t="s">
        <v>100</v>
      </c>
      <c r="B919" s="94" t="str">
        <f>VLOOKUP(A919,'CENTRO DE COSTOS'!A:D,4,FALSE)</f>
        <v>KEVIN ALEXIS CORZO BUSTOS</v>
      </c>
      <c r="C919" s="94" t="str">
        <f>VLOOKUP(A919,'CENTRO DE COSTOS'!A:D,2,FALSE)</f>
        <v>0004-0007</v>
      </c>
      <c r="D919" s="8">
        <v>50001</v>
      </c>
      <c r="E919" s="8" t="s">
        <v>5171</v>
      </c>
      <c r="F919" s="8">
        <v>79202</v>
      </c>
      <c r="G919" s="94" t="s">
        <v>1321</v>
      </c>
      <c r="H919" s="8" t="s">
        <v>216</v>
      </c>
      <c r="I919" s="8" t="s">
        <v>100</v>
      </c>
      <c r="J919" s="8" t="s">
        <v>5172</v>
      </c>
      <c r="K919" s="8" t="s">
        <v>160</v>
      </c>
      <c r="L919" s="8" t="s">
        <v>5173</v>
      </c>
      <c r="M919" s="183">
        <v>45905.700694444437</v>
      </c>
      <c r="N919" s="183">
        <v>45905.738888888889</v>
      </c>
      <c r="O919" s="94" t="s">
        <v>1324</v>
      </c>
      <c r="P919" s="8" t="s">
        <v>1325</v>
      </c>
      <c r="Q919" s="8" t="s">
        <v>4825</v>
      </c>
      <c r="R919" s="8" t="s">
        <v>4826</v>
      </c>
      <c r="S919" s="94"/>
      <c r="T919" s="90"/>
      <c r="U919" s="8" t="s">
        <v>1328</v>
      </c>
      <c r="V919" s="8" t="s">
        <v>5174</v>
      </c>
      <c r="W919" s="8" t="s">
        <v>165</v>
      </c>
      <c r="X919" s="8" t="s">
        <v>5175</v>
      </c>
      <c r="Y919" s="8" t="s">
        <v>25</v>
      </c>
      <c r="Z919" s="8" t="s">
        <v>177</v>
      </c>
      <c r="AA919" s="8" t="s">
        <v>1411</v>
      </c>
      <c r="AB919" s="8">
        <v>1</v>
      </c>
      <c r="AC919" s="8">
        <v>0</v>
      </c>
      <c r="AD919" s="86">
        <f>IF(W919="SOPORTE_TELEFÓNICO",'BASE LIQUIDACION REDEBAN 2025'!$B$19,IF(W919="ENVÍO",'BASE LIQUIDACION REDEBAN 2025'!$C$2,IF(Y919="TIPO I",'BASE LIQUIDACION REDEBAN 2025'!$C$2,IF(Y919="TIPO II",'BASE LIQUIDACION REDEBAN 2025'!$C$3,IF(Y919="TIPO III",'BASE LIQUIDACION REDEBAN 2025'!$C$4,IF(Y919="TIPO IV",'BASE LIQUIDACION REDEBAN 2025'!$C$5,IF(Z919="AEREO",'BASE LIQUIDACION REDEBAN 2025'!$B$6,'BASE LIQUIDACION REDEBAN 2025'!$C$5)))))))</f>
        <v>65960.072302</v>
      </c>
      <c r="AE919" s="86">
        <f>IF(OR(W919="SOPORTE_TELEFÓNICO",W919="ENVÍO"),0,IF(Y919="TIPO I",'BASE LIQUIDACION REDEBAN 2025'!$B$10,IF(Y919="TIPO II",'BASE LIQUIDACION REDEBAN 2025'!$B$11,IF(Y919="TIPO III",'BASE LIQUIDACION REDEBAN 2025'!$B$12,'BASE LIQUIDACION REDEBAN 2025'!$B$13))))</f>
        <v>75096.394270399993</v>
      </c>
      <c r="AF919" s="86">
        <f t="shared" si="14"/>
        <v>65960.072302</v>
      </c>
      <c r="AG919" s="141"/>
      <c r="AH919" s="141"/>
    </row>
    <row r="920" spans="1:34" s="78" customFormat="1" ht="13.15">
      <c r="A920" s="8" t="s">
        <v>94</v>
      </c>
      <c r="B920" s="94" t="str">
        <f>VLOOKUP(A920,'CENTRO DE COSTOS'!A:D,4,FALSE)</f>
        <v>DIEGO FERNANDO HENAO CARDONA</v>
      </c>
      <c r="C920" s="94" t="str">
        <f>VLOOKUP(A920,'CENTRO DE COSTOS'!A:D,2,FALSE)</f>
        <v>0004-0002</v>
      </c>
      <c r="D920" s="8">
        <v>63130</v>
      </c>
      <c r="E920" s="8">
        <v>2702243</v>
      </c>
      <c r="F920" s="8">
        <v>80585</v>
      </c>
      <c r="G920" s="94" t="s">
        <v>1321</v>
      </c>
      <c r="H920" s="8" t="s">
        <v>732</v>
      </c>
      <c r="I920" s="8" t="s">
        <v>4298</v>
      </c>
      <c r="J920" s="8" t="s">
        <v>5176</v>
      </c>
      <c r="K920" s="8" t="s">
        <v>160</v>
      </c>
      <c r="L920" s="8" t="s">
        <v>5177</v>
      </c>
      <c r="M920" s="183">
        <v>45905.645138888889</v>
      </c>
      <c r="N920" s="183">
        <v>45906.663194444453</v>
      </c>
      <c r="O920" s="94" t="s">
        <v>1324</v>
      </c>
      <c r="P920" s="8" t="s">
        <v>1325</v>
      </c>
      <c r="Q920" s="8" t="s">
        <v>1326</v>
      </c>
      <c r="R920" s="8" t="s">
        <v>2241</v>
      </c>
      <c r="S920" s="94"/>
      <c r="T920" s="90"/>
      <c r="U920" s="8" t="s">
        <v>1328</v>
      </c>
      <c r="V920" s="8" t="s">
        <v>5178</v>
      </c>
      <c r="W920" s="8" t="s">
        <v>165</v>
      </c>
      <c r="X920" s="8" t="s">
        <v>5179</v>
      </c>
      <c r="Y920" s="8" t="s">
        <v>28</v>
      </c>
      <c r="Z920" s="8" t="s">
        <v>177</v>
      </c>
      <c r="AA920" s="8" t="s">
        <v>737</v>
      </c>
      <c r="AB920" s="8">
        <v>1</v>
      </c>
      <c r="AC920" s="8">
        <v>0</v>
      </c>
      <c r="AD920" s="86">
        <f>IF(W920="SOPORTE_TELEFÓNICO",'BASE LIQUIDACION REDEBAN 2025'!$B$19,IF(W920="ENVÍO",'BASE LIQUIDACION REDEBAN 2025'!$C$2,IF(Y920="TIPO I",'BASE LIQUIDACION REDEBAN 2025'!$C$2,IF(Y920="TIPO II",'BASE LIQUIDACION REDEBAN 2025'!$C$3,IF(Y920="TIPO III",'BASE LIQUIDACION REDEBAN 2025'!$C$4,IF(Y920="TIPO IV",'BASE LIQUIDACION REDEBAN 2025'!$C$5,IF(Z920="AEREO",'BASE LIQUIDACION REDEBAN 2025'!$B$6,'BASE LIQUIDACION REDEBAN 2025'!$C$5)))))))</f>
        <v>144967.87232000002</v>
      </c>
      <c r="AE920" s="86">
        <f>IF(OR(W920="SOPORTE_TELEFÓNICO",W920="ENVÍO"),0,IF(Y920="TIPO I",'BASE LIQUIDACION REDEBAN 2025'!$B$10,IF(Y920="TIPO II",'BASE LIQUIDACION REDEBAN 2025'!$B$11,IF(Y920="TIPO III",'BASE LIQUIDACION REDEBAN 2025'!$B$12,'BASE LIQUIDACION REDEBAN 2025'!$B$13))))</f>
        <v>140395.6348884</v>
      </c>
      <c r="AF920" s="86">
        <f t="shared" si="14"/>
        <v>144967.87232000002</v>
      </c>
      <c r="AG920" s="141"/>
      <c r="AH920" s="141"/>
    </row>
    <row r="921" spans="1:34" s="78" customFormat="1" ht="13.15">
      <c r="A921" s="8" t="s">
        <v>101</v>
      </c>
      <c r="B921" s="94" t="str">
        <f>VLOOKUP(A921,'CENTRO DE COSTOS'!A:D,4,FALSE)</f>
        <v>KEVIN ALEXIS CORZO BUSTOS</v>
      </c>
      <c r="C921" s="94" t="str">
        <f>VLOOKUP(A921,'CENTRO DE COSTOS'!A:D,2,FALSE)</f>
        <v>0004-0007</v>
      </c>
      <c r="D921" s="8">
        <v>85410</v>
      </c>
      <c r="E921" s="8">
        <v>2702569</v>
      </c>
      <c r="F921" s="8">
        <v>69510</v>
      </c>
      <c r="G921" s="94" t="s">
        <v>1321</v>
      </c>
      <c r="H921" s="8" t="s">
        <v>882</v>
      </c>
      <c r="I921" s="8" t="s">
        <v>5180</v>
      </c>
      <c r="J921" s="8" t="s">
        <v>5181</v>
      </c>
      <c r="K921" s="8" t="s">
        <v>160</v>
      </c>
      <c r="L921" s="8" t="s">
        <v>5182</v>
      </c>
      <c r="M921" s="183">
        <v>45905.675694444442</v>
      </c>
      <c r="N921" s="183">
        <v>45908.579861111109</v>
      </c>
      <c r="O921" s="94" t="s">
        <v>1324</v>
      </c>
      <c r="P921" s="8" t="s">
        <v>1333</v>
      </c>
      <c r="Q921" s="8" t="s">
        <v>1351</v>
      </c>
      <c r="R921" s="8" t="s">
        <v>1341</v>
      </c>
      <c r="S921" s="94"/>
      <c r="T921" s="90"/>
      <c r="U921" s="8" t="s">
        <v>1328</v>
      </c>
      <c r="V921" s="8" t="s">
        <v>5183</v>
      </c>
      <c r="W921" s="8" t="s">
        <v>165</v>
      </c>
      <c r="X921" s="8" t="s">
        <v>5184</v>
      </c>
      <c r="Y921" s="8" t="s">
        <v>28</v>
      </c>
      <c r="Z921" s="8" t="s">
        <v>177</v>
      </c>
      <c r="AA921" s="8" t="s">
        <v>4234</v>
      </c>
      <c r="AB921" s="8">
        <v>1</v>
      </c>
      <c r="AC921" s="8">
        <v>0</v>
      </c>
      <c r="AD921" s="86">
        <f>IF(W921="SOPORTE_TELEFÓNICO",'BASE LIQUIDACION REDEBAN 2025'!$B$19,IF(W921="ENVÍO",'BASE LIQUIDACION REDEBAN 2025'!$C$2,IF(Y921="TIPO I",'BASE LIQUIDACION REDEBAN 2025'!$C$2,IF(Y921="TIPO II",'BASE LIQUIDACION REDEBAN 2025'!$C$3,IF(Y921="TIPO III",'BASE LIQUIDACION REDEBAN 2025'!$C$4,IF(Y921="TIPO IV",'BASE LIQUIDACION REDEBAN 2025'!$C$5,IF(Z921="AEREO",'BASE LIQUIDACION REDEBAN 2025'!$B$6,'BASE LIQUIDACION REDEBAN 2025'!$C$5)))))))</f>
        <v>144967.87232000002</v>
      </c>
      <c r="AE921" s="86">
        <f>IF(OR(W921="SOPORTE_TELEFÓNICO",W921="ENVÍO"),0,IF(Y921="TIPO I",'BASE LIQUIDACION REDEBAN 2025'!$B$10,IF(Y921="TIPO II",'BASE LIQUIDACION REDEBAN 2025'!$B$11,IF(Y921="TIPO III",'BASE LIQUIDACION REDEBAN 2025'!$B$12,'BASE LIQUIDACION REDEBAN 2025'!$B$13))))</f>
        <v>140395.6348884</v>
      </c>
      <c r="AF921" s="86">
        <f t="shared" si="14"/>
        <v>144967.87232000002</v>
      </c>
      <c r="AG921" s="141"/>
      <c r="AH921" s="141"/>
    </row>
    <row r="922" spans="1:34" s="78" customFormat="1" ht="13.15">
      <c r="A922" s="8" t="s">
        <v>94</v>
      </c>
      <c r="B922" s="94" t="str">
        <f>VLOOKUP(A922,'CENTRO DE COSTOS'!A:D,4,FALSE)</f>
        <v>DIEGO FERNANDO HENAO CARDONA</v>
      </c>
      <c r="C922" s="94" t="str">
        <f>VLOOKUP(A922,'CENTRO DE COSTOS'!A:D,2,FALSE)</f>
        <v>0004-0002</v>
      </c>
      <c r="D922" s="8">
        <v>66001</v>
      </c>
      <c r="E922" s="8">
        <v>2701431</v>
      </c>
      <c r="F922" s="8">
        <v>76555</v>
      </c>
      <c r="G922" s="94" t="s">
        <v>1321</v>
      </c>
      <c r="H922" s="8" t="s">
        <v>186</v>
      </c>
      <c r="I922" s="8" t="s">
        <v>94</v>
      </c>
      <c r="J922" s="8" t="s">
        <v>5185</v>
      </c>
      <c r="K922" s="8" t="s">
        <v>160</v>
      </c>
      <c r="L922" s="8" t="s">
        <v>5186</v>
      </c>
      <c r="M922" s="183">
        <v>45905.574305555558</v>
      </c>
      <c r="N922" s="183">
        <v>45906.48333333333</v>
      </c>
      <c r="O922" s="94" t="s">
        <v>1324</v>
      </c>
      <c r="P922" s="8" t="s">
        <v>1325</v>
      </c>
      <c r="Q922" s="8" t="s">
        <v>1351</v>
      </c>
      <c r="R922" s="8" t="s">
        <v>2150</v>
      </c>
      <c r="S922" s="94"/>
      <c r="T922" s="90"/>
      <c r="U922" s="8" t="s">
        <v>1328</v>
      </c>
      <c r="V922" s="8" t="s">
        <v>5187</v>
      </c>
      <c r="W922" s="8" t="s">
        <v>165</v>
      </c>
      <c r="X922" s="8" t="s">
        <v>5188</v>
      </c>
      <c r="Y922" s="8" t="s">
        <v>25</v>
      </c>
      <c r="Z922" s="8" t="s">
        <v>177</v>
      </c>
      <c r="AA922" s="8" t="s">
        <v>275</v>
      </c>
      <c r="AB922" s="8">
        <v>1</v>
      </c>
      <c r="AC922" s="8">
        <v>0</v>
      </c>
      <c r="AD922" s="86">
        <f>IF(W922="SOPORTE_TELEFÓNICO",'BASE LIQUIDACION REDEBAN 2025'!$B$19,IF(W922="ENVÍO",'BASE LIQUIDACION REDEBAN 2025'!$C$2,IF(Y922="TIPO I",'BASE LIQUIDACION REDEBAN 2025'!$C$2,IF(Y922="TIPO II",'BASE LIQUIDACION REDEBAN 2025'!$C$3,IF(Y922="TIPO III",'BASE LIQUIDACION REDEBAN 2025'!$C$4,IF(Y922="TIPO IV",'BASE LIQUIDACION REDEBAN 2025'!$C$5,IF(Z922="AEREO",'BASE LIQUIDACION REDEBAN 2025'!$B$6,'BASE LIQUIDACION REDEBAN 2025'!$C$5)))))))</f>
        <v>65960.072302</v>
      </c>
      <c r="AE922" s="86">
        <f>IF(OR(W922="SOPORTE_TELEFÓNICO",W922="ENVÍO"),0,IF(Y922="TIPO I",'BASE LIQUIDACION REDEBAN 2025'!$B$10,IF(Y922="TIPO II",'BASE LIQUIDACION REDEBAN 2025'!$B$11,IF(Y922="TIPO III",'BASE LIQUIDACION REDEBAN 2025'!$B$12,'BASE LIQUIDACION REDEBAN 2025'!$B$13))))</f>
        <v>75096.394270399993</v>
      </c>
      <c r="AF922" s="86">
        <f t="shared" si="14"/>
        <v>65960.072302</v>
      </c>
      <c r="AG922" s="141"/>
      <c r="AH922" s="141"/>
    </row>
    <row r="923" spans="1:34" s="78" customFormat="1" ht="13.15">
      <c r="A923" s="8" t="s">
        <v>90</v>
      </c>
      <c r="B923" s="94" t="str">
        <f>VLOOKUP(A923,'CENTRO DE COSTOS'!A:D,4,FALSE)</f>
        <v>JUAN SEBASTIÁN RÍOS CASTRILLÓN</v>
      </c>
      <c r="C923" s="94" t="str">
        <f>VLOOKUP(A923,'CENTRO DE COSTOS'!A:D,2,FALSE)</f>
        <v>0004-0005</v>
      </c>
      <c r="D923" s="8">
        <v>5266</v>
      </c>
      <c r="E923" s="8">
        <v>2701369</v>
      </c>
      <c r="F923" s="8">
        <v>33059</v>
      </c>
      <c r="G923" s="94" t="s">
        <v>1321</v>
      </c>
      <c r="H923" s="8" t="s">
        <v>249</v>
      </c>
      <c r="I923" s="8" t="s">
        <v>395</v>
      </c>
      <c r="J923" s="8" t="s">
        <v>5189</v>
      </c>
      <c r="K923" s="8" t="s">
        <v>160</v>
      </c>
      <c r="L923" s="8" t="s">
        <v>5190</v>
      </c>
      <c r="M923" s="183">
        <v>45905.575694444437</v>
      </c>
      <c r="N923" s="183">
        <v>45906.491666666669</v>
      </c>
      <c r="O923" s="94" t="s">
        <v>1324</v>
      </c>
      <c r="P923" s="8" t="s">
        <v>1333</v>
      </c>
      <c r="Q923" s="8" t="s">
        <v>1375</v>
      </c>
      <c r="R923" s="8" t="s">
        <v>1376</v>
      </c>
      <c r="S923" s="94"/>
      <c r="T923" s="90"/>
      <c r="U923" s="8" t="s">
        <v>1328</v>
      </c>
      <c r="V923" s="8" t="s">
        <v>5191</v>
      </c>
      <c r="W923" s="8" t="s">
        <v>1552</v>
      </c>
      <c r="X923" s="8" t="s">
        <v>1553</v>
      </c>
      <c r="Y923" s="8" t="s">
        <v>25</v>
      </c>
      <c r="Z923" s="8" t="s">
        <v>177</v>
      </c>
      <c r="AA923" s="8" t="s">
        <v>368</v>
      </c>
      <c r="AB923" s="8">
        <v>0</v>
      </c>
      <c r="AC923" s="8">
        <v>0</v>
      </c>
      <c r="AD923" s="86">
        <f>IF(W923="SOPORTE_TELEFÓNICO",'BASE LIQUIDACION REDEBAN 2025'!$B$19,IF(W923="ENVÍO",'BASE LIQUIDACION REDEBAN 2025'!$C$2,IF(Y923="TIPO I",'BASE LIQUIDACION REDEBAN 2025'!$C$2,IF(Y923="TIPO II",'BASE LIQUIDACION REDEBAN 2025'!$C$3,IF(Y923="TIPO III",'BASE LIQUIDACION REDEBAN 2025'!$C$4,IF(Y923="TIPO IV",'BASE LIQUIDACION REDEBAN 2025'!$C$5,IF(Z923="AEREO",'BASE LIQUIDACION REDEBAN 2025'!$B$6,'BASE LIQUIDACION REDEBAN 2025'!$C$5)))))))</f>
        <v>41241.0800752</v>
      </c>
      <c r="AE923" s="86">
        <f>IF(OR(W923="SOPORTE_TELEFÓNICO",W923="ENVÍO"),0,IF(Y923="TIPO I",'BASE LIQUIDACION REDEBAN 2025'!$B$10,IF(Y923="TIPO II",'BASE LIQUIDACION REDEBAN 2025'!$B$11,IF(Y923="TIPO III",'BASE LIQUIDACION REDEBAN 2025'!$B$12,'BASE LIQUIDACION REDEBAN 2025'!$B$13))))</f>
        <v>0</v>
      </c>
      <c r="AF923" s="86">
        <f t="shared" si="14"/>
        <v>41241.0800752</v>
      </c>
      <c r="AG923" s="141"/>
      <c r="AH923" s="141"/>
    </row>
    <row r="924" spans="1:34" s="78" customFormat="1" ht="13.15">
      <c r="A924" s="8" t="s">
        <v>91</v>
      </c>
      <c r="B924" s="94" t="str">
        <f>VLOOKUP(A924,'CENTRO DE COSTOS'!A:D,4,FALSE)</f>
        <v>JOSE MAURICIO HERNANDEZ ROJAS</v>
      </c>
      <c r="C924" s="94" t="str">
        <f>VLOOKUP(A924,'CENTRO DE COSTOS'!A:D,2,FALSE)</f>
        <v>0004-0001</v>
      </c>
      <c r="D924" s="8">
        <v>23001</v>
      </c>
      <c r="E924" s="8">
        <v>2701399</v>
      </c>
      <c r="F924" s="8">
        <v>69993</v>
      </c>
      <c r="G924" s="94" t="s">
        <v>1321</v>
      </c>
      <c r="H924" s="8" t="s">
        <v>193</v>
      </c>
      <c r="I924" s="8" t="s">
        <v>91</v>
      </c>
      <c r="J924" s="8" t="s">
        <v>5192</v>
      </c>
      <c r="K924" s="8" t="s">
        <v>160</v>
      </c>
      <c r="L924" s="8" t="s">
        <v>5193</v>
      </c>
      <c r="M924" s="183">
        <v>45905.586805555547</v>
      </c>
      <c r="N924" s="183">
        <v>45906.493750000001</v>
      </c>
      <c r="O924" s="94" t="s">
        <v>1324</v>
      </c>
      <c r="P924" s="8" t="s">
        <v>1333</v>
      </c>
      <c r="Q924" s="8" t="s">
        <v>1326</v>
      </c>
      <c r="R924" s="8" t="s">
        <v>1341</v>
      </c>
      <c r="S924" s="94"/>
      <c r="T924" s="90"/>
      <c r="U924" s="8" t="s">
        <v>1328</v>
      </c>
      <c r="V924" s="8" t="s">
        <v>5194</v>
      </c>
      <c r="W924" s="8" t="s">
        <v>165</v>
      </c>
      <c r="X924" s="8" t="s">
        <v>5195</v>
      </c>
      <c r="Y924" s="8" t="s">
        <v>25</v>
      </c>
      <c r="Z924" s="8" t="s">
        <v>177</v>
      </c>
      <c r="AA924" s="8" t="s">
        <v>1493</v>
      </c>
      <c r="AB924" s="8">
        <v>1</v>
      </c>
      <c r="AC924" s="8">
        <v>0</v>
      </c>
      <c r="AD924" s="86">
        <f>IF(W924="SOPORTE_TELEFÓNICO",'BASE LIQUIDACION REDEBAN 2025'!$B$19,IF(W924="ENVÍO",'BASE LIQUIDACION REDEBAN 2025'!$C$2,IF(Y924="TIPO I",'BASE LIQUIDACION REDEBAN 2025'!$C$2,IF(Y924="TIPO II",'BASE LIQUIDACION REDEBAN 2025'!$C$3,IF(Y924="TIPO III",'BASE LIQUIDACION REDEBAN 2025'!$C$4,IF(Y924="TIPO IV",'BASE LIQUIDACION REDEBAN 2025'!$C$5,IF(Z924="AEREO",'BASE LIQUIDACION REDEBAN 2025'!$B$6,'BASE LIQUIDACION REDEBAN 2025'!$C$5)))))))</f>
        <v>65960.072302</v>
      </c>
      <c r="AE924" s="86">
        <f>IF(OR(W924="SOPORTE_TELEFÓNICO",W924="ENVÍO"),0,IF(Y924="TIPO I",'BASE LIQUIDACION REDEBAN 2025'!$B$10,IF(Y924="TIPO II",'BASE LIQUIDACION REDEBAN 2025'!$B$11,IF(Y924="TIPO III",'BASE LIQUIDACION REDEBAN 2025'!$B$12,'BASE LIQUIDACION REDEBAN 2025'!$B$13))))</f>
        <v>75096.394270399993</v>
      </c>
      <c r="AF924" s="86">
        <f t="shared" si="14"/>
        <v>65960.072302</v>
      </c>
      <c r="AG924" s="141"/>
      <c r="AH924" s="141"/>
    </row>
    <row r="925" spans="1:34" s="78" customFormat="1" ht="13.15">
      <c r="A925" s="8" t="s">
        <v>68</v>
      </c>
      <c r="B925" s="94" t="str">
        <f>VLOOKUP(A925,'CENTRO DE COSTOS'!A:D,4,FALSE)</f>
        <v>WILLIAM ASDRUBAL ROZO ROZO</v>
      </c>
      <c r="C925" s="94" t="str">
        <f>VLOOKUP(A925,'CENTRO DE COSTOS'!A:D,2,FALSE)</f>
        <v>0004-0004</v>
      </c>
      <c r="D925" s="8">
        <v>11001</v>
      </c>
      <c r="E925" s="8">
        <v>2701278</v>
      </c>
      <c r="F925" s="8">
        <v>79611</v>
      </c>
      <c r="G925" s="94" t="s">
        <v>1321</v>
      </c>
      <c r="H925" s="8" t="s">
        <v>417</v>
      </c>
      <c r="I925" s="8" t="s">
        <v>68</v>
      </c>
      <c r="J925" s="8" t="s">
        <v>5196</v>
      </c>
      <c r="K925" s="8" t="s">
        <v>160</v>
      </c>
      <c r="L925" s="8" t="s">
        <v>5197</v>
      </c>
      <c r="M925" s="183">
        <v>45905.545138888891</v>
      </c>
      <c r="N925" s="183">
        <v>45906.474999999999</v>
      </c>
      <c r="O925" s="94" t="s">
        <v>1324</v>
      </c>
      <c r="P925" s="8" t="s">
        <v>1325</v>
      </c>
      <c r="Q925" s="8" t="s">
        <v>1326</v>
      </c>
      <c r="R925" s="8" t="s">
        <v>1327</v>
      </c>
      <c r="S925" s="94"/>
      <c r="T925" s="90"/>
      <c r="U925" s="8" t="s">
        <v>1328</v>
      </c>
      <c r="V925" s="8" t="s">
        <v>5198</v>
      </c>
      <c r="W925" s="8" t="s">
        <v>165</v>
      </c>
      <c r="X925" s="8" t="s">
        <v>5199</v>
      </c>
      <c r="Y925" s="8" t="s">
        <v>25</v>
      </c>
      <c r="Z925" s="8" t="s">
        <v>177</v>
      </c>
      <c r="AA925" s="8" t="s">
        <v>546</v>
      </c>
      <c r="AB925" s="8">
        <v>1</v>
      </c>
      <c r="AC925" s="8">
        <v>0</v>
      </c>
      <c r="AD925" s="86">
        <f>IF(W925="SOPORTE_TELEFÓNICO",'BASE LIQUIDACION REDEBAN 2025'!$B$19,IF(W925="ENVÍO",'BASE LIQUIDACION REDEBAN 2025'!$C$2,IF(Y925="TIPO I",'BASE LIQUIDACION REDEBAN 2025'!$C$2,IF(Y925="TIPO II",'BASE LIQUIDACION REDEBAN 2025'!$C$3,IF(Y925="TIPO III",'BASE LIQUIDACION REDEBAN 2025'!$C$4,IF(Y925="TIPO IV",'BASE LIQUIDACION REDEBAN 2025'!$C$5,IF(Z925="AEREO",'BASE LIQUIDACION REDEBAN 2025'!$B$6,'BASE LIQUIDACION REDEBAN 2025'!$C$5)))))))</f>
        <v>65960.072302</v>
      </c>
      <c r="AE925" s="86">
        <f>IF(OR(W925="SOPORTE_TELEFÓNICO",W925="ENVÍO"),0,IF(Y925="TIPO I",'BASE LIQUIDACION REDEBAN 2025'!$B$10,IF(Y925="TIPO II",'BASE LIQUIDACION REDEBAN 2025'!$B$11,IF(Y925="TIPO III",'BASE LIQUIDACION REDEBAN 2025'!$B$12,'BASE LIQUIDACION REDEBAN 2025'!$B$13))))</f>
        <v>75096.394270399993</v>
      </c>
      <c r="AF925" s="86">
        <f t="shared" si="14"/>
        <v>65960.072302</v>
      </c>
      <c r="AG925" s="141"/>
      <c r="AH925" s="141"/>
    </row>
    <row r="926" spans="1:34" s="78" customFormat="1" ht="13.15">
      <c r="A926" s="8" t="s">
        <v>68</v>
      </c>
      <c r="B926" s="94" t="str">
        <f>VLOOKUP(A926,'CENTRO DE COSTOS'!A:D,4,FALSE)</f>
        <v>WILLIAM ASDRUBAL ROZO ROZO</v>
      </c>
      <c r="C926" s="94" t="str">
        <f>VLOOKUP(A926,'CENTRO DE COSTOS'!A:D,2,FALSE)</f>
        <v>0004-0004</v>
      </c>
      <c r="D926" s="8">
        <v>11001</v>
      </c>
      <c r="E926" s="8">
        <v>2701318</v>
      </c>
      <c r="F926" s="8">
        <v>22814</v>
      </c>
      <c r="G926" s="94" t="s">
        <v>1321</v>
      </c>
      <c r="H926" s="8" t="s">
        <v>417</v>
      </c>
      <c r="I926" s="8" t="s">
        <v>68</v>
      </c>
      <c r="J926" s="8" t="s">
        <v>4411</v>
      </c>
      <c r="K926" s="8" t="s">
        <v>160</v>
      </c>
      <c r="L926" s="8" t="s">
        <v>5200</v>
      </c>
      <c r="M926" s="183">
        <v>45905.529861111107</v>
      </c>
      <c r="N926" s="183">
        <v>45906.469444444447</v>
      </c>
      <c r="O926" s="94" t="s">
        <v>1324</v>
      </c>
      <c r="P926" s="8" t="s">
        <v>1325</v>
      </c>
      <c r="Q926" s="8" t="s">
        <v>1351</v>
      </c>
      <c r="R926" s="8" t="s">
        <v>1689</v>
      </c>
      <c r="S926" s="94"/>
      <c r="T926" s="90"/>
      <c r="U926" s="8" t="s">
        <v>1328</v>
      </c>
      <c r="V926" s="8" t="s">
        <v>5201</v>
      </c>
      <c r="W926" s="8" t="s">
        <v>165</v>
      </c>
      <c r="X926" s="8" t="s">
        <v>1651</v>
      </c>
      <c r="Y926" s="8" t="s">
        <v>25</v>
      </c>
      <c r="Z926" s="8" t="s">
        <v>177</v>
      </c>
      <c r="AA926" s="8" t="s">
        <v>541</v>
      </c>
      <c r="AB926" s="8">
        <v>1</v>
      </c>
      <c r="AC926" s="8">
        <v>0</v>
      </c>
      <c r="AD926" s="86">
        <f>IF(W926="SOPORTE_TELEFÓNICO",'BASE LIQUIDACION REDEBAN 2025'!$B$19,IF(W926="ENVÍO",'BASE LIQUIDACION REDEBAN 2025'!$C$2,IF(Y926="TIPO I",'BASE LIQUIDACION REDEBAN 2025'!$C$2,IF(Y926="TIPO II",'BASE LIQUIDACION REDEBAN 2025'!$C$3,IF(Y926="TIPO III",'BASE LIQUIDACION REDEBAN 2025'!$C$4,IF(Y926="TIPO IV",'BASE LIQUIDACION REDEBAN 2025'!$C$5,IF(Z926="AEREO",'BASE LIQUIDACION REDEBAN 2025'!$B$6,'BASE LIQUIDACION REDEBAN 2025'!$C$5)))))))</f>
        <v>65960.072302</v>
      </c>
      <c r="AE926" s="86">
        <f>IF(OR(W926="SOPORTE_TELEFÓNICO",W926="ENVÍO"),0,IF(Y926="TIPO I",'BASE LIQUIDACION REDEBAN 2025'!$B$10,IF(Y926="TIPO II",'BASE LIQUIDACION REDEBAN 2025'!$B$11,IF(Y926="TIPO III",'BASE LIQUIDACION REDEBAN 2025'!$B$12,'BASE LIQUIDACION REDEBAN 2025'!$B$13))))</f>
        <v>75096.394270399993</v>
      </c>
      <c r="AF926" s="86">
        <f t="shared" si="14"/>
        <v>65960.072302</v>
      </c>
      <c r="AG926" s="141"/>
      <c r="AH926" s="141"/>
    </row>
    <row r="927" spans="1:34" s="78" customFormat="1" ht="13.15">
      <c r="A927" s="8" t="s">
        <v>93</v>
      </c>
      <c r="B927" s="94" t="str">
        <f>VLOOKUP(A927,'CENTRO DE COSTOS'!A:D,4,FALSE)</f>
        <v>DIEGO FERNANDO HENAO CARDONA</v>
      </c>
      <c r="C927" s="94" t="str">
        <f>VLOOKUP(A927,'CENTRO DE COSTOS'!A:D,2,FALSE)</f>
        <v>0004-0003</v>
      </c>
      <c r="D927" s="8">
        <v>52356</v>
      </c>
      <c r="E927" s="8">
        <v>2701085</v>
      </c>
      <c r="F927" s="8">
        <v>79560</v>
      </c>
      <c r="G927" s="94" t="s">
        <v>1321</v>
      </c>
      <c r="H927" s="8" t="s">
        <v>157</v>
      </c>
      <c r="I927" s="8" t="s">
        <v>3603</v>
      </c>
      <c r="J927" s="8" t="s">
        <v>5202</v>
      </c>
      <c r="K927" s="8" t="s">
        <v>160</v>
      </c>
      <c r="L927" s="8" t="s">
        <v>5203</v>
      </c>
      <c r="M927" s="183">
        <v>45905.520138888889</v>
      </c>
      <c r="N927" s="183">
        <v>45906.665972222218</v>
      </c>
      <c r="O927" s="94" t="s">
        <v>1324</v>
      </c>
      <c r="P927" s="8" t="s">
        <v>1333</v>
      </c>
      <c r="Q927" s="8" t="s">
        <v>1326</v>
      </c>
      <c r="R927" s="8" t="s">
        <v>1470</v>
      </c>
      <c r="S927" s="94"/>
      <c r="T927" s="90"/>
      <c r="U927" s="8" t="s">
        <v>1328</v>
      </c>
      <c r="V927" s="8" t="s">
        <v>5204</v>
      </c>
      <c r="W927" s="8" t="s">
        <v>1552</v>
      </c>
      <c r="X927" s="8" t="s">
        <v>1553</v>
      </c>
      <c r="Y927" s="8" t="s">
        <v>28</v>
      </c>
      <c r="Z927" s="8" t="s">
        <v>177</v>
      </c>
      <c r="AA927" s="8" t="s">
        <v>1668</v>
      </c>
      <c r="AB927" s="8">
        <v>0</v>
      </c>
      <c r="AC927" s="8">
        <v>0</v>
      </c>
      <c r="AD927" s="86">
        <f>IF(W927="SOPORTE_TELEFÓNICO",'BASE LIQUIDACION REDEBAN 2025'!$B$19,IF(W927="ENVÍO",'BASE LIQUIDACION REDEBAN 2025'!$C$2,IF(Y927="TIPO I",'BASE LIQUIDACION REDEBAN 2025'!$C$2,IF(Y927="TIPO II",'BASE LIQUIDACION REDEBAN 2025'!$C$3,IF(Y927="TIPO III",'BASE LIQUIDACION REDEBAN 2025'!$C$4,IF(Y927="TIPO IV",'BASE LIQUIDACION REDEBAN 2025'!$C$5,IF(Z927="AEREO",'BASE LIQUIDACION REDEBAN 2025'!$B$6,'BASE LIQUIDACION REDEBAN 2025'!$C$5)))))))</f>
        <v>41241.0800752</v>
      </c>
      <c r="AE927" s="86">
        <f>IF(OR(W927="SOPORTE_TELEFÓNICO",W927="ENVÍO"),0,IF(Y927="TIPO I",'BASE LIQUIDACION REDEBAN 2025'!$B$10,IF(Y927="TIPO II",'BASE LIQUIDACION REDEBAN 2025'!$B$11,IF(Y927="TIPO III",'BASE LIQUIDACION REDEBAN 2025'!$B$12,'BASE LIQUIDACION REDEBAN 2025'!$B$13))))</f>
        <v>0</v>
      </c>
      <c r="AF927" s="86">
        <f t="shared" si="14"/>
        <v>41241.0800752</v>
      </c>
      <c r="AG927" s="141"/>
      <c r="AH927" s="141"/>
    </row>
    <row r="928" spans="1:34" s="78" customFormat="1" ht="13.15">
      <c r="A928" s="8" t="s">
        <v>96</v>
      </c>
      <c r="B928" s="94" t="str">
        <f>VLOOKUP(A928,'CENTRO DE COSTOS'!A:D,4,FALSE)</f>
        <v>JOSE MAURICIO HERNANDEZ ROJAS</v>
      </c>
      <c r="C928" s="94" t="str">
        <f>VLOOKUP(A928,'CENTRO DE COSTOS'!A:D,2,FALSE)</f>
        <v>0004-0001</v>
      </c>
      <c r="D928" s="8">
        <v>47555</v>
      </c>
      <c r="E928" s="8">
        <v>2701098</v>
      </c>
      <c r="F928" s="8">
        <v>21476</v>
      </c>
      <c r="G928" s="94" t="s">
        <v>1321</v>
      </c>
      <c r="H928" s="8" t="s">
        <v>438</v>
      </c>
      <c r="I928" s="8" t="s">
        <v>5205</v>
      </c>
      <c r="J928" s="8" t="s">
        <v>5206</v>
      </c>
      <c r="K928" s="8" t="s">
        <v>160</v>
      </c>
      <c r="L928" s="8" t="s">
        <v>5207</v>
      </c>
      <c r="M928" s="183">
        <v>45905.522916666669</v>
      </c>
      <c r="N928" s="183">
        <v>45909.49722222222</v>
      </c>
      <c r="O928" s="94" t="s">
        <v>1324</v>
      </c>
      <c r="P928" s="8" t="s">
        <v>1325</v>
      </c>
      <c r="Q928" s="8" t="s">
        <v>1351</v>
      </c>
      <c r="R928" s="8" t="s">
        <v>1689</v>
      </c>
      <c r="S928" s="94"/>
      <c r="T928" s="90"/>
      <c r="U928" s="8" t="s">
        <v>1328</v>
      </c>
      <c r="V928" s="8" t="s">
        <v>5208</v>
      </c>
      <c r="W928" s="8" t="s">
        <v>165</v>
      </c>
      <c r="X928" s="8" t="s">
        <v>5209</v>
      </c>
      <c r="Y928" s="8" t="s">
        <v>32</v>
      </c>
      <c r="Z928" s="8" t="s">
        <v>177</v>
      </c>
      <c r="AA928" s="8" t="s">
        <v>1162</v>
      </c>
      <c r="AB928" s="8">
        <v>1</v>
      </c>
      <c r="AC928" s="8">
        <v>0</v>
      </c>
      <c r="AD928" s="86">
        <f>IF(W928="SOPORTE_TELEFÓNICO",'BASE LIQUIDACION REDEBAN 2025'!$B$19,IF(W928="ENVÍO",'BASE LIQUIDACION REDEBAN 2025'!$C$2,IF(Y928="TIPO I",'BASE LIQUIDACION REDEBAN 2025'!$C$2,IF(Y928="TIPO II",'BASE LIQUIDACION REDEBAN 2025'!$C$3,IF(Y928="TIPO III",'BASE LIQUIDACION REDEBAN 2025'!$C$4,IF(Y928="TIPO IV",'BASE LIQUIDACION REDEBAN 2025'!$C$5,IF(Z928="AEREO",'BASE LIQUIDACION REDEBAN 2025'!$B$6,'BASE LIQUIDACION REDEBAN 2025'!$C$5)))))))</f>
        <v>479588.87655000004</v>
      </c>
      <c r="AE928" s="86">
        <f>IF(OR(W928="SOPORTE_TELEFÓNICO",W928="ENVÍO"),0,IF(Y928="TIPO I",'BASE LIQUIDACION REDEBAN 2025'!$B$10,IF(Y928="TIPO II",'BASE LIQUIDACION REDEBAN 2025'!$B$11,IF(Y928="TIPO III",'BASE LIQUIDACION REDEBAN 2025'!$B$12,'BASE LIQUIDACION REDEBAN 2025'!$B$13))))</f>
        <v>196536.5258152</v>
      </c>
      <c r="AF928" s="86">
        <f t="shared" si="14"/>
        <v>479588.87655000004</v>
      </c>
      <c r="AG928" s="141"/>
      <c r="AH928" s="141"/>
    </row>
    <row r="929" spans="1:34" s="78" customFormat="1" ht="13.15">
      <c r="A929" s="8" t="s">
        <v>94</v>
      </c>
      <c r="B929" s="94" t="str">
        <f>VLOOKUP(A929,'CENTRO DE COSTOS'!A:D,4,FALSE)</f>
        <v>DIEGO FERNANDO HENAO CARDONA</v>
      </c>
      <c r="C929" s="94" t="str">
        <f>VLOOKUP(A929,'CENTRO DE COSTOS'!A:D,2,FALSE)</f>
        <v>0004-0002</v>
      </c>
      <c r="D929" s="8">
        <v>66001</v>
      </c>
      <c r="E929" s="8">
        <v>2700398</v>
      </c>
      <c r="F929" s="8">
        <v>59520</v>
      </c>
      <c r="G929" s="94" t="s">
        <v>1321</v>
      </c>
      <c r="H929" s="8" t="s">
        <v>186</v>
      </c>
      <c r="I929" s="8" t="s">
        <v>94</v>
      </c>
      <c r="J929" s="8" t="s">
        <v>5210</v>
      </c>
      <c r="K929" s="8" t="s">
        <v>160</v>
      </c>
      <c r="L929" s="8" t="s">
        <v>5211</v>
      </c>
      <c r="M929" s="183">
        <v>45905.468055555553</v>
      </c>
      <c r="N929" s="183">
        <v>45906.455555555563</v>
      </c>
      <c r="O929" s="94" t="s">
        <v>1324</v>
      </c>
      <c r="P929" s="8" t="s">
        <v>1325</v>
      </c>
      <c r="Q929" s="8" t="s">
        <v>1326</v>
      </c>
      <c r="R929" s="8" t="s">
        <v>1327</v>
      </c>
      <c r="S929" s="94"/>
      <c r="T929" s="90"/>
      <c r="U929" s="8" t="s">
        <v>1328</v>
      </c>
      <c r="V929" s="8" t="s">
        <v>5212</v>
      </c>
      <c r="W929" s="8" t="s">
        <v>165</v>
      </c>
      <c r="X929" s="8" t="s">
        <v>5213</v>
      </c>
      <c r="Y929" s="8" t="s">
        <v>25</v>
      </c>
      <c r="Z929" s="8" t="s">
        <v>177</v>
      </c>
      <c r="AA929" s="8" t="s">
        <v>275</v>
      </c>
      <c r="AB929" s="8">
        <v>1</v>
      </c>
      <c r="AC929" s="8">
        <v>0</v>
      </c>
      <c r="AD929" s="86">
        <f>IF(W929="SOPORTE_TELEFÓNICO",'BASE LIQUIDACION REDEBAN 2025'!$B$19,IF(W929="ENVÍO",'BASE LIQUIDACION REDEBAN 2025'!$C$2,IF(Y929="TIPO I",'BASE LIQUIDACION REDEBAN 2025'!$C$2,IF(Y929="TIPO II",'BASE LIQUIDACION REDEBAN 2025'!$C$3,IF(Y929="TIPO III",'BASE LIQUIDACION REDEBAN 2025'!$C$4,IF(Y929="TIPO IV",'BASE LIQUIDACION REDEBAN 2025'!$C$5,IF(Z929="AEREO",'BASE LIQUIDACION REDEBAN 2025'!$B$6,'BASE LIQUIDACION REDEBAN 2025'!$C$5)))))))</f>
        <v>65960.072302</v>
      </c>
      <c r="AE929" s="86">
        <f>IF(OR(W929="SOPORTE_TELEFÓNICO",W929="ENVÍO"),0,IF(Y929="TIPO I",'BASE LIQUIDACION REDEBAN 2025'!$B$10,IF(Y929="TIPO II",'BASE LIQUIDACION REDEBAN 2025'!$B$11,IF(Y929="TIPO III",'BASE LIQUIDACION REDEBAN 2025'!$B$12,'BASE LIQUIDACION REDEBAN 2025'!$B$13))))</f>
        <v>75096.394270399993</v>
      </c>
      <c r="AF929" s="86">
        <f t="shared" si="14"/>
        <v>65960.072302</v>
      </c>
      <c r="AG929" s="141"/>
      <c r="AH929" s="141"/>
    </row>
    <row r="930" spans="1:34" s="78" customFormat="1" ht="13.15">
      <c r="A930" s="8" t="s">
        <v>99</v>
      </c>
      <c r="B930" s="94" t="str">
        <f>VLOOKUP(A930,'CENTRO DE COSTOS'!A:D,4,FALSE)</f>
        <v>JOSE MAURICIO HERNANDEZ ROJAS</v>
      </c>
      <c r="C930" s="94" t="str">
        <f>VLOOKUP(A930,'CENTRO DE COSTOS'!A:D,2,FALSE)</f>
        <v>0004-0001</v>
      </c>
      <c r="D930" s="8">
        <v>20178</v>
      </c>
      <c r="E930" s="8">
        <v>2700622</v>
      </c>
      <c r="F930" s="8">
        <v>66228</v>
      </c>
      <c r="G930" s="94" t="s">
        <v>1321</v>
      </c>
      <c r="H930" s="8" t="s">
        <v>596</v>
      </c>
      <c r="I930" s="8" t="s">
        <v>5214</v>
      </c>
      <c r="J930" s="8" t="s">
        <v>5215</v>
      </c>
      <c r="K930" s="8" t="s">
        <v>160</v>
      </c>
      <c r="L930" s="8" t="s">
        <v>5216</v>
      </c>
      <c r="M930" s="183">
        <v>45905.477777777778</v>
      </c>
      <c r="N930" s="183">
        <v>45908.423611111109</v>
      </c>
      <c r="O930" s="94" t="s">
        <v>1324</v>
      </c>
      <c r="P930" s="8" t="s">
        <v>1333</v>
      </c>
      <c r="Q930" s="8" t="s">
        <v>1351</v>
      </c>
      <c r="R930" s="8" t="s">
        <v>2038</v>
      </c>
      <c r="S930" s="94"/>
      <c r="T930" s="90"/>
      <c r="U930" s="8" t="s">
        <v>1328</v>
      </c>
      <c r="V930" s="8" t="s">
        <v>5217</v>
      </c>
      <c r="W930" s="8" t="s">
        <v>165</v>
      </c>
      <c r="X930" s="8" t="s">
        <v>5218</v>
      </c>
      <c r="Y930" s="8" t="s">
        <v>30</v>
      </c>
      <c r="Z930" s="8" t="s">
        <v>177</v>
      </c>
      <c r="AA930" s="8" t="s">
        <v>1972</v>
      </c>
      <c r="AB930" s="8">
        <v>1</v>
      </c>
      <c r="AC930" s="8">
        <v>0</v>
      </c>
      <c r="AD930" s="86">
        <f>IF(W930="SOPORTE_TELEFÓNICO",'BASE LIQUIDACION REDEBAN 2025'!$B$19,IF(W930="ENVÍO",'BASE LIQUIDACION REDEBAN 2025'!$C$2,IF(Y930="TIPO I",'BASE LIQUIDACION REDEBAN 2025'!$C$2,IF(Y930="TIPO II",'BASE LIQUIDACION REDEBAN 2025'!$C$3,IF(Y930="TIPO III",'BASE LIQUIDACION REDEBAN 2025'!$C$4,IF(Y930="TIPO IV",'BASE LIQUIDACION REDEBAN 2025'!$C$5,IF(Z930="AEREO",'BASE LIQUIDACION REDEBAN 2025'!$B$6,'BASE LIQUIDACION REDEBAN 2025'!$C$5)))))))</f>
        <v>275728.78077800001</v>
      </c>
      <c r="AE930" s="86">
        <f>IF(OR(W930="SOPORTE_TELEFÓNICO",W930="ENVÍO"),0,IF(Y930="TIPO I",'BASE LIQUIDACION REDEBAN 2025'!$B$10,IF(Y930="TIPO II",'BASE LIQUIDACION REDEBAN 2025'!$B$11,IF(Y930="TIPO III",'BASE LIQUIDACION REDEBAN 2025'!$B$12,'BASE LIQUIDACION REDEBAN 2025'!$B$13))))</f>
        <v>196536.5258152</v>
      </c>
      <c r="AF930" s="86">
        <f t="shared" si="14"/>
        <v>275728.78077800001</v>
      </c>
      <c r="AG930" s="141"/>
      <c r="AH930" s="141"/>
    </row>
    <row r="931" spans="1:34" s="78" customFormat="1" ht="13.15">
      <c r="A931" s="8" t="s">
        <v>68</v>
      </c>
      <c r="B931" s="94" t="str">
        <f>VLOOKUP(A931,'CENTRO DE COSTOS'!A:D,4,FALSE)</f>
        <v>WILLIAM ASDRUBAL ROZO ROZO</v>
      </c>
      <c r="C931" s="94" t="str">
        <f>VLOOKUP(A931,'CENTRO DE COSTOS'!A:D,2,FALSE)</f>
        <v>0004-0004</v>
      </c>
      <c r="D931" s="8">
        <v>25754</v>
      </c>
      <c r="E931" s="8">
        <v>2700938</v>
      </c>
      <c r="F931" s="8">
        <v>72701</v>
      </c>
      <c r="G931" s="94" t="s">
        <v>1321</v>
      </c>
      <c r="H931" s="8" t="s">
        <v>417</v>
      </c>
      <c r="I931" s="8" t="s">
        <v>418</v>
      </c>
      <c r="J931" s="8" t="s">
        <v>5219</v>
      </c>
      <c r="K931" s="8" t="s">
        <v>160</v>
      </c>
      <c r="L931" s="8" t="s">
        <v>5220</v>
      </c>
      <c r="M931" s="183">
        <v>45905.497916666667</v>
      </c>
      <c r="N931" s="183">
        <v>45906.465277777781</v>
      </c>
      <c r="O931" s="94" t="s">
        <v>1324</v>
      </c>
      <c r="P931" s="8" t="s">
        <v>1333</v>
      </c>
      <c r="Q931" s="8" t="s">
        <v>1334</v>
      </c>
      <c r="R931" s="8" t="s">
        <v>1335</v>
      </c>
      <c r="S931" s="94"/>
      <c r="T931" s="90"/>
      <c r="U931" s="8" t="s">
        <v>1328</v>
      </c>
      <c r="V931" s="8" t="s">
        <v>5221</v>
      </c>
      <c r="W931" s="8" t="s">
        <v>165</v>
      </c>
      <c r="X931" s="8" t="s">
        <v>5222</v>
      </c>
      <c r="Y931" s="8" t="s">
        <v>25</v>
      </c>
      <c r="Z931" s="8" t="s">
        <v>177</v>
      </c>
      <c r="AA931" s="8" t="s">
        <v>561</v>
      </c>
      <c r="AB931" s="8">
        <v>1</v>
      </c>
      <c r="AC931" s="8">
        <v>0</v>
      </c>
      <c r="AD931" s="86">
        <f>IF(W931="SOPORTE_TELEFÓNICO",'BASE LIQUIDACION REDEBAN 2025'!$B$19,IF(W931="ENVÍO",'BASE LIQUIDACION REDEBAN 2025'!$C$2,IF(Y931="TIPO I",'BASE LIQUIDACION REDEBAN 2025'!$C$2,IF(Y931="TIPO II",'BASE LIQUIDACION REDEBAN 2025'!$C$3,IF(Y931="TIPO III",'BASE LIQUIDACION REDEBAN 2025'!$C$4,IF(Y931="TIPO IV",'BASE LIQUIDACION REDEBAN 2025'!$C$5,IF(Z931="AEREO",'BASE LIQUIDACION REDEBAN 2025'!$B$6,'BASE LIQUIDACION REDEBAN 2025'!$C$5)))))))</f>
        <v>65960.072302</v>
      </c>
      <c r="AE931" s="86">
        <f>IF(OR(W931="SOPORTE_TELEFÓNICO",W931="ENVÍO"),0,IF(Y931="TIPO I",'BASE LIQUIDACION REDEBAN 2025'!$B$10,IF(Y931="TIPO II",'BASE LIQUIDACION REDEBAN 2025'!$B$11,IF(Y931="TIPO III",'BASE LIQUIDACION REDEBAN 2025'!$B$12,'BASE LIQUIDACION REDEBAN 2025'!$B$13))))</f>
        <v>75096.394270399993</v>
      </c>
      <c r="AF931" s="86">
        <f t="shared" si="14"/>
        <v>65960.072302</v>
      </c>
      <c r="AG931" s="141"/>
      <c r="AH931" s="141"/>
    </row>
    <row r="932" spans="1:34" s="78" customFormat="1" ht="13.15">
      <c r="A932" s="8" t="s">
        <v>91</v>
      </c>
      <c r="B932" s="94" t="str">
        <f>VLOOKUP(A932,'CENTRO DE COSTOS'!A:D,4,FALSE)</f>
        <v>JOSE MAURICIO HERNANDEZ ROJAS</v>
      </c>
      <c r="C932" s="94" t="str">
        <f>VLOOKUP(A932,'CENTRO DE COSTOS'!A:D,2,FALSE)</f>
        <v>0004-0001</v>
      </c>
      <c r="D932" s="8">
        <v>23855</v>
      </c>
      <c r="E932" s="8">
        <v>2700948</v>
      </c>
      <c r="F932" s="8">
        <v>60325</v>
      </c>
      <c r="G932" s="94" t="s">
        <v>1321</v>
      </c>
      <c r="H932" s="8" t="s">
        <v>193</v>
      </c>
      <c r="I932" s="8" t="s">
        <v>656</v>
      </c>
      <c r="J932" s="8" t="s">
        <v>5223</v>
      </c>
      <c r="K932" s="8" t="s">
        <v>160</v>
      </c>
      <c r="L932" s="8" t="s">
        <v>5224</v>
      </c>
      <c r="M932" s="183">
        <v>45905.498611111107</v>
      </c>
      <c r="N932" s="183">
        <v>45906.669444444437</v>
      </c>
      <c r="O932" s="94" t="s">
        <v>1324</v>
      </c>
      <c r="P932" s="8" t="s">
        <v>1333</v>
      </c>
      <c r="Q932" s="8" t="s">
        <v>1407</v>
      </c>
      <c r="R932" s="8" t="s">
        <v>1408</v>
      </c>
      <c r="S932" s="94"/>
      <c r="T932" s="90"/>
      <c r="U932" s="8" t="s">
        <v>1328</v>
      </c>
      <c r="V932" s="8" t="s">
        <v>5225</v>
      </c>
      <c r="W932" s="8" t="s">
        <v>165</v>
      </c>
      <c r="X932" s="8" t="s">
        <v>5226</v>
      </c>
      <c r="Y932" s="8" t="s">
        <v>30</v>
      </c>
      <c r="Z932" s="8" t="s">
        <v>177</v>
      </c>
      <c r="AA932" s="8" t="s">
        <v>1084</v>
      </c>
      <c r="AB932" s="8">
        <v>1</v>
      </c>
      <c r="AC932" s="8">
        <v>0</v>
      </c>
      <c r="AD932" s="86">
        <f>IF(W932="SOPORTE_TELEFÓNICO",'BASE LIQUIDACION REDEBAN 2025'!$B$19,IF(W932="ENVÍO",'BASE LIQUIDACION REDEBAN 2025'!$C$2,IF(Y932="TIPO I",'BASE LIQUIDACION REDEBAN 2025'!$C$2,IF(Y932="TIPO II",'BASE LIQUIDACION REDEBAN 2025'!$C$3,IF(Y932="TIPO III",'BASE LIQUIDACION REDEBAN 2025'!$C$4,IF(Y932="TIPO IV",'BASE LIQUIDACION REDEBAN 2025'!$C$5,IF(Z932="AEREO",'BASE LIQUIDACION REDEBAN 2025'!$B$6,'BASE LIQUIDACION REDEBAN 2025'!$C$5)))))))</f>
        <v>275728.78077800001</v>
      </c>
      <c r="AE932" s="86">
        <f>IF(OR(W932="SOPORTE_TELEFÓNICO",W932="ENVÍO"),0,IF(Y932="TIPO I",'BASE LIQUIDACION REDEBAN 2025'!$B$10,IF(Y932="TIPO II",'BASE LIQUIDACION REDEBAN 2025'!$B$11,IF(Y932="TIPO III",'BASE LIQUIDACION REDEBAN 2025'!$B$12,'BASE LIQUIDACION REDEBAN 2025'!$B$13))))</f>
        <v>196536.5258152</v>
      </c>
      <c r="AF932" s="86">
        <f t="shared" si="14"/>
        <v>275728.78077800001</v>
      </c>
      <c r="AG932" s="141"/>
      <c r="AH932" s="141"/>
    </row>
    <row r="933" spans="1:34" s="78" customFormat="1" ht="13.15">
      <c r="A933" s="8" t="s">
        <v>68</v>
      </c>
      <c r="B933" s="94" t="str">
        <f>VLOOKUP(A933,'CENTRO DE COSTOS'!A:D,4,FALSE)</f>
        <v>WILLIAM ASDRUBAL ROZO ROZO</v>
      </c>
      <c r="C933" s="94" t="str">
        <f>VLOOKUP(A933,'CENTRO DE COSTOS'!A:D,2,FALSE)</f>
        <v>0004-0004</v>
      </c>
      <c r="D933" s="8">
        <v>11001</v>
      </c>
      <c r="E933" s="8">
        <v>2700859</v>
      </c>
      <c r="F933" s="8">
        <v>40458</v>
      </c>
      <c r="G933" s="94" t="s">
        <v>1321</v>
      </c>
      <c r="H933" s="8" t="s">
        <v>417</v>
      </c>
      <c r="I933" s="8" t="s">
        <v>68</v>
      </c>
      <c r="J933" s="8" t="s">
        <v>5227</v>
      </c>
      <c r="K933" s="8" t="s">
        <v>160</v>
      </c>
      <c r="L933" s="8" t="s">
        <v>5228</v>
      </c>
      <c r="M933" s="183">
        <v>45905.502083333333</v>
      </c>
      <c r="N933" s="183">
        <v>45906.461805555547</v>
      </c>
      <c r="O933" s="94" t="s">
        <v>1324</v>
      </c>
      <c r="P933" s="8" t="s">
        <v>1333</v>
      </c>
      <c r="Q933" s="8" t="s">
        <v>1556</v>
      </c>
      <c r="R933" s="8" t="s">
        <v>1557</v>
      </c>
      <c r="S933" s="94"/>
      <c r="T933" s="90"/>
      <c r="U933" s="8" t="s">
        <v>1328</v>
      </c>
      <c r="V933" s="8" t="s">
        <v>5229</v>
      </c>
      <c r="W933" s="8" t="s">
        <v>165</v>
      </c>
      <c r="X933" s="8" t="s">
        <v>5230</v>
      </c>
      <c r="Y933" s="8" t="s">
        <v>25</v>
      </c>
      <c r="Z933" s="8" t="s">
        <v>177</v>
      </c>
      <c r="AA933" s="8" t="s">
        <v>3358</v>
      </c>
      <c r="AB933" s="8">
        <v>1</v>
      </c>
      <c r="AC933" s="8">
        <v>0</v>
      </c>
      <c r="AD933" s="86">
        <f>IF(W933="SOPORTE_TELEFÓNICO",'BASE LIQUIDACION REDEBAN 2025'!$B$19,IF(W933="ENVÍO",'BASE LIQUIDACION REDEBAN 2025'!$C$2,IF(Y933="TIPO I",'BASE LIQUIDACION REDEBAN 2025'!$C$2,IF(Y933="TIPO II",'BASE LIQUIDACION REDEBAN 2025'!$C$3,IF(Y933="TIPO III",'BASE LIQUIDACION REDEBAN 2025'!$C$4,IF(Y933="TIPO IV",'BASE LIQUIDACION REDEBAN 2025'!$C$5,IF(Z933="AEREO",'BASE LIQUIDACION REDEBAN 2025'!$B$6,'BASE LIQUIDACION REDEBAN 2025'!$C$5)))))))</f>
        <v>65960.072302</v>
      </c>
      <c r="AE933" s="86">
        <f>IF(OR(W933="SOPORTE_TELEFÓNICO",W933="ENVÍO"),0,IF(Y933="TIPO I",'BASE LIQUIDACION REDEBAN 2025'!$B$10,IF(Y933="TIPO II",'BASE LIQUIDACION REDEBAN 2025'!$B$11,IF(Y933="TIPO III",'BASE LIQUIDACION REDEBAN 2025'!$B$12,'BASE LIQUIDACION REDEBAN 2025'!$B$13))))</f>
        <v>75096.394270399993</v>
      </c>
      <c r="AF933" s="86">
        <f t="shared" si="14"/>
        <v>65960.072302</v>
      </c>
      <c r="AG933" s="141"/>
      <c r="AH933" s="141"/>
    </row>
    <row r="934" spans="1:34" s="78" customFormat="1" ht="13.15">
      <c r="A934" s="8" t="s">
        <v>80</v>
      </c>
      <c r="B934" s="94" t="str">
        <f>VLOOKUP(A934,'CENTRO DE COSTOS'!A:D,4,FALSE)</f>
        <v>JOSE MAURICIO HERNANDEZ ROJAS</v>
      </c>
      <c r="C934" s="94" t="str">
        <f>VLOOKUP(A934,'CENTRO DE COSTOS'!A:D,2,FALSE)</f>
        <v>0004-0001</v>
      </c>
      <c r="D934" s="8">
        <v>13468</v>
      </c>
      <c r="E934" s="8">
        <v>2701038</v>
      </c>
      <c r="F934" s="8">
        <v>70920</v>
      </c>
      <c r="G934" s="94" t="s">
        <v>1321</v>
      </c>
      <c r="H934" s="8" t="s">
        <v>685</v>
      </c>
      <c r="I934" s="8" t="s">
        <v>3131</v>
      </c>
      <c r="J934" s="8" t="s">
        <v>5231</v>
      </c>
      <c r="K934" s="8" t="s">
        <v>160</v>
      </c>
      <c r="L934" s="8" t="s">
        <v>5232</v>
      </c>
      <c r="M934" s="183">
        <v>45905.506249999999</v>
      </c>
      <c r="N934" s="183">
        <v>45908.715277777781</v>
      </c>
      <c r="O934" s="94" t="s">
        <v>1324</v>
      </c>
      <c r="P934" s="8" t="s">
        <v>1333</v>
      </c>
      <c r="Q934" s="8" t="s">
        <v>1512</v>
      </c>
      <c r="R934" s="8" t="s">
        <v>1512</v>
      </c>
      <c r="S934" s="94"/>
      <c r="T934" s="90"/>
      <c r="U934" s="8" t="s">
        <v>1328</v>
      </c>
      <c r="V934" s="8" t="s">
        <v>5233</v>
      </c>
      <c r="W934" s="8" t="s">
        <v>165</v>
      </c>
      <c r="X934" s="8" t="s">
        <v>5234</v>
      </c>
      <c r="Y934" s="8" t="s">
        <v>32</v>
      </c>
      <c r="Z934" s="8" t="s">
        <v>177</v>
      </c>
      <c r="AA934" s="8" t="s">
        <v>339</v>
      </c>
      <c r="AB934" s="8">
        <v>1</v>
      </c>
      <c r="AC934" s="8">
        <v>0</v>
      </c>
      <c r="AD934" s="86">
        <f>IF(W934="SOPORTE_TELEFÓNICO",'BASE LIQUIDACION REDEBAN 2025'!$B$19,IF(W934="ENVÍO",'BASE LIQUIDACION REDEBAN 2025'!$C$2,IF(Y934="TIPO I",'BASE LIQUIDACION REDEBAN 2025'!$C$2,IF(Y934="TIPO II",'BASE LIQUIDACION REDEBAN 2025'!$C$3,IF(Y934="TIPO III",'BASE LIQUIDACION REDEBAN 2025'!$C$4,IF(Y934="TIPO IV",'BASE LIQUIDACION REDEBAN 2025'!$C$5,IF(Z934="AEREO",'BASE LIQUIDACION REDEBAN 2025'!$B$6,'BASE LIQUIDACION REDEBAN 2025'!$C$5)))))))</f>
        <v>479588.87655000004</v>
      </c>
      <c r="AE934" s="86">
        <f>IF(OR(W934="SOPORTE_TELEFÓNICO",W934="ENVÍO"),0,IF(Y934="TIPO I",'BASE LIQUIDACION REDEBAN 2025'!$B$10,IF(Y934="TIPO II",'BASE LIQUIDACION REDEBAN 2025'!$B$11,IF(Y934="TIPO III",'BASE LIQUIDACION REDEBAN 2025'!$B$12,'BASE LIQUIDACION REDEBAN 2025'!$B$13))))</f>
        <v>196536.5258152</v>
      </c>
      <c r="AF934" s="86">
        <f t="shared" si="14"/>
        <v>479588.87655000004</v>
      </c>
      <c r="AG934" s="141"/>
      <c r="AH934" s="141"/>
    </row>
    <row r="935" spans="1:34" s="78" customFormat="1" ht="13.15">
      <c r="A935" s="8" t="s">
        <v>90</v>
      </c>
      <c r="B935" s="94" t="str">
        <f>VLOOKUP(A935,'CENTRO DE COSTOS'!A:D,4,FALSE)</f>
        <v>JUAN SEBASTIÁN RÍOS CASTRILLÓN</v>
      </c>
      <c r="C935" s="94" t="str">
        <f>VLOOKUP(A935,'CENTRO DE COSTOS'!A:D,2,FALSE)</f>
        <v>0004-0005</v>
      </c>
      <c r="D935" s="8">
        <v>5001</v>
      </c>
      <c r="E935" s="8">
        <v>2700989</v>
      </c>
      <c r="F935" s="8">
        <v>22575</v>
      </c>
      <c r="G935" s="94" t="s">
        <v>1321</v>
      </c>
      <c r="H935" s="8" t="s">
        <v>249</v>
      </c>
      <c r="I935" s="8" t="s">
        <v>90</v>
      </c>
      <c r="J935" s="8" t="s">
        <v>3756</v>
      </c>
      <c r="K935" s="8" t="s">
        <v>160</v>
      </c>
      <c r="L935" s="8" t="s">
        <v>5235</v>
      </c>
      <c r="M935" s="183">
        <v>45905.507638888892</v>
      </c>
      <c r="N935" s="183">
        <v>45905.629861111112</v>
      </c>
      <c r="O935" s="94" t="s">
        <v>1324</v>
      </c>
      <c r="P935" s="8" t="s">
        <v>1333</v>
      </c>
      <c r="Q935" s="8" t="s">
        <v>1362</v>
      </c>
      <c r="R935" s="8" t="s">
        <v>1340</v>
      </c>
      <c r="S935" s="94"/>
      <c r="T935" s="90"/>
      <c r="U935" s="8" t="s">
        <v>1328</v>
      </c>
      <c r="V935" s="8" t="s">
        <v>5236</v>
      </c>
      <c r="W935" s="8" t="s">
        <v>165</v>
      </c>
      <c r="X935" s="8" t="s">
        <v>3759</v>
      </c>
      <c r="Y935" s="8" t="s">
        <v>25</v>
      </c>
      <c r="Z935" s="8" t="s">
        <v>177</v>
      </c>
      <c r="AA935" s="8" t="s">
        <v>679</v>
      </c>
      <c r="AB935" s="8">
        <v>1</v>
      </c>
      <c r="AC935" s="8">
        <v>0</v>
      </c>
      <c r="AD935" s="86">
        <f>IF(W935="SOPORTE_TELEFÓNICO",'BASE LIQUIDACION REDEBAN 2025'!$B$19,IF(W935="ENVÍO",'BASE LIQUIDACION REDEBAN 2025'!$C$2,IF(Y935="TIPO I",'BASE LIQUIDACION REDEBAN 2025'!$C$2,IF(Y935="TIPO II",'BASE LIQUIDACION REDEBAN 2025'!$C$3,IF(Y935="TIPO III",'BASE LIQUIDACION REDEBAN 2025'!$C$4,IF(Y935="TIPO IV",'BASE LIQUIDACION REDEBAN 2025'!$C$5,IF(Z935="AEREO",'BASE LIQUIDACION REDEBAN 2025'!$B$6,'BASE LIQUIDACION REDEBAN 2025'!$C$5)))))))</f>
        <v>65960.072302</v>
      </c>
      <c r="AE935" s="86">
        <f>IF(OR(W935="SOPORTE_TELEFÓNICO",W935="ENVÍO"),0,IF(Y935="TIPO I",'BASE LIQUIDACION REDEBAN 2025'!$B$10,IF(Y935="TIPO II",'BASE LIQUIDACION REDEBAN 2025'!$B$11,IF(Y935="TIPO III",'BASE LIQUIDACION REDEBAN 2025'!$B$12,'BASE LIQUIDACION REDEBAN 2025'!$B$13))))</f>
        <v>75096.394270399993</v>
      </c>
      <c r="AF935" s="86">
        <f t="shared" si="14"/>
        <v>65960.072302</v>
      </c>
      <c r="AG935" s="141"/>
      <c r="AH935" s="141"/>
    </row>
    <row r="936" spans="1:34" s="78" customFormat="1" ht="13.15">
      <c r="A936" s="8" t="s">
        <v>90</v>
      </c>
      <c r="B936" s="94" t="str">
        <f>VLOOKUP(A936,'CENTRO DE COSTOS'!A:D,4,FALSE)</f>
        <v>JUAN SEBASTIÁN RÍOS CASTRILLÓN</v>
      </c>
      <c r="C936" s="94" t="str">
        <f>VLOOKUP(A936,'CENTRO DE COSTOS'!A:D,2,FALSE)</f>
        <v>0004-0005</v>
      </c>
      <c r="D936" s="8">
        <v>5101</v>
      </c>
      <c r="E936" s="8">
        <v>2700990</v>
      </c>
      <c r="F936" s="8">
        <v>32565</v>
      </c>
      <c r="G936" s="94" t="s">
        <v>1321</v>
      </c>
      <c r="H936" s="8" t="s">
        <v>249</v>
      </c>
      <c r="I936" s="8" t="s">
        <v>5237</v>
      </c>
      <c r="J936" s="8" t="s">
        <v>5238</v>
      </c>
      <c r="K936" s="8" t="s">
        <v>160</v>
      </c>
      <c r="L936" s="8" t="s">
        <v>5239</v>
      </c>
      <c r="M936" s="183">
        <v>45905.509027777778</v>
      </c>
      <c r="N936" s="183">
        <v>45908.463888888888</v>
      </c>
      <c r="O936" s="94" t="s">
        <v>1324</v>
      </c>
      <c r="P936" s="8" t="s">
        <v>1325</v>
      </c>
      <c r="Q936" s="8" t="s">
        <v>1464</v>
      </c>
      <c r="R936" s="8" t="s">
        <v>1465</v>
      </c>
      <c r="S936" s="94"/>
      <c r="T936" s="90"/>
      <c r="U936" s="8" t="s">
        <v>1328</v>
      </c>
      <c r="V936" s="8" t="s">
        <v>5240</v>
      </c>
      <c r="W936" s="8" t="s">
        <v>165</v>
      </c>
      <c r="X936" s="8" t="s">
        <v>5241</v>
      </c>
      <c r="Y936" s="8" t="s">
        <v>28</v>
      </c>
      <c r="Z936" s="8" t="s">
        <v>177</v>
      </c>
      <c r="AA936" s="8" t="s">
        <v>368</v>
      </c>
      <c r="AB936" s="8">
        <v>1</v>
      </c>
      <c r="AC936" s="8">
        <v>0</v>
      </c>
      <c r="AD936" s="86">
        <f>IF(W936="SOPORTE_TELEFÓNICO",'BASE LIQUIDACION REDEBAN 2025'!$B$19,IF(W936="ENVÍO",'BASE LIQUIDACION REDEBAN 2025'!$C$2,IF(Y936="TIPO I",'BASE LIQUIDACION REDEBAN 2025'!$C$2,IF(Y936="TIPO II",'BASE LIQUIDACION REDEBAN 2025'!$C$3,IF(Y936="TIPO III",'BASE LIQUIDACION REDEBAN 2025'!$C$4,IF(Y936="TIPO IV",'BASE LIQUIDACION REDEBAN 2025'!$C$5,IF(Z936="AEREO",'BASE LIQUIDACION REDEBAN 2025'!$B$6,'BASE LIQUIDACION REDEBAN 2025'!$C$5)))))))</f>
        <v>144967.87232000002</v>
      </c>
      <c r="AE936" s="86">
        <f>IF(OR(W936="SOPORTE_TELEFÓNICO",W936="ENVÍO"),0,IF(Y936="TIPO I",'BASE LIQUIDACION REDEBAN 2025'!$B$10,IF(Y936="TIPO II",'BASE LIQUIDACION REDEBAN 2025'!$B$11,IF(Y936="TIPO III",'BASE LIQUIDACION REDEBAN 2025'!$B$12,'BASE LIQUIDACION REDEBAN 2025'!$B$13))))</f>
        <v>140395.6348884</v>
      </c>
      <c r="AF936" s="86">
        <f t="shared" si="14"/>
        <v>144967.87232000002</v>
      </c>
      <c r="AG936" s="141"/>
      <c r="AH936" s="141"/>
    </row>
    <row r="937" spans="1:34" s="78" customFormat="1" ht="13.15">
      <c r="A937" s="8" t="s">
        <v>68</v>
      </c>
      <c r="B937" s="94" t="str">
        <f>VLOOKUP(A937,'CENTRO DE COSTOS'!A:D,4,FALSE)</f>
        <v>WILLIAM ASDRUBAL ROZO ROZO</v>
      </c>
      <c r="C937" s="94" t="str">
        <f>VLOOKUP(A937,'CENTRO DE COSTOS'!A:D,2,FALSE)</f>
        <v>0004-0004</v>
      </c>
      <c r="D937" s="8">
        <v>11001</v>
      </c>
      <c r="E937" s="8">
        <v>2700992</v>
      </c>
      <c r="F937" s="8">
        <v>74242</v>
      </c>
      <c r="G937" s="94" t="s">
        <v>1321</v>
      </c>
      <c r="H937" s="8" t="s">
        <v>417</v>
      </c>
      <c r="I937" s="8" t="s">
        <v>68</v>
      </c>
      <c r="J937" s="8" t="s">
        <v>5242</v>
      </c>
      <c r="K937" s="8" t="s">
        <v>160</v>
      </c>
      <c r="L937" s="8" t="s">
        <v>5243</v>
      </c>
      <c r="M937" s="183">
        <v>45905.509722222218</v>
      </c>
      <c r="N937" s="183">
        <v>45906.497916666667</v>
      </c>
      <c r="O937" s="94" t="s">
        <v>1324</v>
      </c>
      <c r="P937" s="8" t="s">
        <v>1325</v>
      </c>
      <c r="Q937" s="8" t="s">
        <v>1464</v>
      </c>
      <c r="R937" s="8" t="s">
        <v>1465</v>
      </c>
      <c r="S937" s="94"/>
      <c r="T937" s="90"/>
      <c r="U937" s="8" t="s">
        <v>1328</v>
      </c>
      <c r="V937" s="8" t="s">
        <v>5244</v>
      </c>
      <c r="W937" s="8" t="s">
        <v>165</v>
      </c>
      <c r="X937" s="8" t="s">
        <v>5245</v>
      </c>
      <c r="Y937" s="8" t="s">
        <v>25</v>
      </c>
      <c r="Z937" s="8" t="s">
        <v>177</v>
      </c>
      <c r="AA937" s="8" t="s">
        <v>3358</v>
      </c>
      <c r="AB937" s="8">
        <v>1</v>
      </c>
      <c r="AC937" s="8">
        <v>0</v>
      </c>
      <c r="AD937" s="86">
        <f>IF(W937="SOPORTE_TELEFÓNICO",'BASE LIQUIDACION REDEBAN 2025'!$B$19,IF(W937="ENVÍO",'BASE LIQUIDACION REDEBAN 2025'!$C$2,IF(Y937="TIPO I",'BASE LIQUIDACION REDEBAN 2025'!$C$2,IF(Y937="TIPO II",'BASE LIQUIDACION REDEBAN 2025'!$C$3,IF(Y937="TIPO III",'BASE LIQUIDACION REDEBAN 2025'!$C$4,IF(Y937="TIPO IV",'BASE LIQUIDACION REDEBAN 2025'!$C$5,IF(Z937="AEREO",'BASE LIQUIDACION REDEBAN 2025'!$B$6,'BASE LIQUIDACION REDEBAN 2025'!$C$5)))))))</f>
        <v>65960.072302</v>
      </c>
      <c r="AE937" s="86">
        <f>IF(OR(W937="SOPORTE_TELEFÓNICO",W937="ENVÍO"),0,IF(Y937="TIPO I",'BASE LIQUIDACION REDEBAN 2025'!$B$10,IF(Y937="TIPO II",'BASE LIQUIDACION REDEBAN 2025'!$B$11,IF(Y937="TIPO III",'BASE LIQUIDACION REDEBAN 2025'!$B$12,'BASE LIQUIDACION REDEBAN 2025'!$B$13))))</f>
        <v>75096.394270399993</v>
      </c>
      <c r="AF937" s="86">
        <f t="shared" si="14"/>
        <v>65960.072302</v>
      </c>
      <c r="AG937" s="141"/>
      <c r="AH937" s="141"/>
    </row>
    <row r="938" spans="1:34" s="78" customFormat="1" ht="13.15">
      <c r="A938" s="8" t="s">
        <v>64</v>
      </c>
      <c r="B938" s="94" t="str">
        <f>VLOOKUP(A938,'CENTRO DE COSTOS'!A:D,4,FALSE)</f>
        <v>JOSE MAURICIO HERNANDEZ ROJAS</v>
      </c>
      <c r="C938" s="94" t="str">
        <f>VLOOKUP(A938,'CENTRO DE COSTOS'!A:D,2,FALSE)</f>
        <v>0004-0001</v>
      </c>
      <c r="D938" s="8">
        <v>8758</v>
      </c>
      <c r="E938" s="8">
        <v>2700897</v>
      </c>
      <c r="F938" s="8">
        <v>51459</v>
      </c>
      <c r="G938" s="94" t="s">
        <v>1321</v>
      </c>
      <c r="H938" s="8" t="s">
        <v>1045</v>
      </c>
      <c r="I938" s="8" t="s">
        <v>1051</v>
      </c>
      <c r="J938" s="8" t="s">
        <v>5246</v>
      </c>
      <c r="K938" s="8" t="s">
        <v>160</v>
      </c>
      <c r="L938" s="8" t="s">
        <v>5247</v>
      </c>
      <c r="M938" s="183">
        <v>45905.510416666657</v>
      </c>
      <c r="N938" s="183">
        <v>45906.505555555559</v>
      </c>
      <c r="O938" s="94" t="s">
        <v>1324</v>
      </c>
      <c r="P938" s="8" t="s">
        <v>1333</v>
      </c>
      <c r="Q938" s="8" t="s">
        <v>1512</v>
      </c>
      <c r="R938" s="8" t="s">
        <v>1512</v>
      </c>
      <c r="S938" s="94"/>
      <c r="T938" s="90"/>
      <c r="U938" s="8" t="s">
        <v>1328</v>
      </c>
      <c r="V938" s="8" t="s">
        <v>5248</v>
      </c>
      <c r="W938" s="8" t="s">
        <v>165</v>
      </c>
      <c r="X938" s="8" t="s">
        <v>5249</v>
      </c>
      <c r="Y938" s="8" t="s">
        <v>25</v>
      </c>
      <c r="Z938" s="8" t="s">
        <v>177</v>
      </c>
      <c r="AA938" s="8" t="s">
        <v>1743</v>
      </c>
      <c r="AB938" s="8">
        <v>1</v>
      </c>
      <c r="AC938" s="8">
        <v>0</v>
      </c>
      <c r="AD938" s="86">
        <f>IF(W938="SOPORTE_TELEFÓNICO",'BASE LIQUIDACION REDEBAN 2025'!$B$19,IF(W938="ENVÍO",'BASE LIQUIDACION REDEBAN 2025'!$C$2,IF(Y938="TIPO I",'BASE LIQUIDACION REDEBAN 2025'!$C$2,IF(Y938="TIPO II",'BASE LIQUIDACION REDEBAN 2025'!$C$3,IF(Y938="TIPO III",'BASE LIQUIDACION REDEBAN 2025'!$C$4,IF(Y938="TIPO IV",'BASE LIQUIDACION REDEBAN 2025'!$C$5,IF(Z938="AEREO",'BASE LIQUIDACION REDEBAN 2025'!$B$6,'BASE LIQUIDACION REDEBAN 2025'!$C$5)))))))</f>
        <v>65960.072302</v>
      </c>
      <c r="AE938" s="86">
        <f>IF(OR(W938="SOPORTE_TELEFÓNICO",W938="ENVÍO"),0,IF(Y938="TIPO I",'BASE LIQUIDACION REDEBAN 2025'!$B$10,IF(Y938="TIPO II",'BASE LIQUIDACION REDEBAN 2025'!$B$11,IF(Y938="TIPO III",'BASE LIQUIDACION REDEBAN 2025'!$B$12,'BASE LIQUIDACION REDEBAN 2025'!$B$13))))</f>
        <v>75096.394270399993</v>
      </c>
      <c r="AF938" s="86">
        <f t="shared" si="14"/>
        <v>65960.072302</v>
      </c>
      <c r="AG938" s="141"/>
      <c r="AH938" s="141"/>
    </row>
    <row r="939" spans="1:34" s="78" customFormat="1" ht="13.15">
      <c r="A939" s="8" t="s">
        <v>92</v>
      </c>
      <c r="B939" s="94" t="str">
        <f>VLOOKUP(A939,'CENTRO DE COSTOS'!A:D,4,FALSE)</f>
        <v>KEVIN ALEXIS CORZO BUSTOS</v>
      </c>
      <c r="C939" s="94" t="str">
        <f>VLOOKUP(A939,'CENTRO DE COSTOS'!A:D,2,FALSE)</f>
        <v>0004-0007</v>
      </c>
      <c r="D939" s="8">
        <v>41298</v>
      </c>
      <c r="E939" s="8">
        <v>2700393</v>
      </c>
      <c r="F939" s="8">
        <v>80150</v>
      </c>
      <c r="G939" s="94" t="s">
        <v>1321</v>
      </c>
      <c r="H939" s="8" t="s">
        <v>430</v>
      </c>
      <c r="I939" s="8" t="s">
        <v>971</v>
      </c>
      <c r="J939" s="8" t="s">
        <v>5250</v>
      </c>
      <c r="K939" s="8" t="s">
        <v>160</v>
      </c>
      <c r="L939" s="8" t="s">
        <v>5251</v>
      </c>
      <c r="M939" s="183">
        <v>45905.464583333327</v>
      </c>
      <c r="N939" s="183">
        <v>45905.679861111108</v>
      </c>
      <c r="O939" s="94" t="s">
        <v>1324</v>
      </c>
      <c r="P939" s="8" t="s">
        <v>1325</v>
      </c>
      <c r="Q939" s="8" t="s">
        <v>1326</v>
      </c>
      <c r="R939" s="8" t="s">
        <v>1327</v>
      </c>
      <c r="S939" s="94"/>
      <c r="T939" s="90"/>
      <c r="U939" s="8" t="s">
        <v>1328</v>
      </c>
      <c r="V939" s="8" t="s">
        <v>5252</v>
      </c>
      <c r="W939" s="8" t="s">
        <v>165</v>
      </c>
      <c r="X939" s="8" t="s">
        <v>5253</v>
      </c>
      <c r="Y939" s="8" t="s">
        <v>30</v>
      </c>
      <c r="Z939" s="8" t="s">
        <v>177</v>
      </c>
      <c r="AA939" s="8" t="s">
        <v>436</v>
      </c>
      <c r="AB939" s="8">
        <v>1</v>
      </c>
      <c r="AC939" s="8">
        <v>0</v>
      </c>
      <c r="AD939" s="86">
        <f>IF(W939="SOPORTE_TELEFÓNICO",'BASE LIQUIDACION REDEBAN 2025'!$B$19,IF(W939="ENVÍO",'BASE LIQUIDACION REDEBAN 2025'!$C$2,IF(Y939="TIPO I",'BASE LIQUIDACION REDEBAN 2025'!$C$2,IF(Y939="TIPO II",'BASE LIQUIDACION REDEBAN 2025'!$C$3,IF(Y939="TIPO III",'BASE LIQUIDACION REDEBAN 2025'!$C$4,IF(Y939="TIPO IV",'BASE LIQUIDACION REDEBAN 2025'!$C$5,IF(Z939="AEREO",'BASE LIQUIDACION REDEBAN 2025'!$B$6,'BASE LIQUIDACION REDEBAN 2025'!$C$5)))))))</f>
        <v>275728.78077800001</v>
      </c>
      <c r="AE939" s="86">
        <f>IF(OR(W939="SOPORTE_TELEFÓNICO",W939="ENVÍO"),0,IF(Y939="TIPO I",'BASE LIQUIDACION REDEBAN 2025'!$B$10,IF(Y939="TIPO II",'BASE LIQUIDACION REDEBAN 2025'!$B$11,IF(Y939="TIPO III",'BASE LIQUIDACION REDEBAN 2025'!$B$12,'BASE LIQUIDACION REDEBAN 2025'!$B$13))))</f>
        <v>196536.5258152</v>
      </c>
      <c r="AF939" s="86">
        <f t="shared" si="14"/>
        <v>275728.78077800001</v>
      </c>
      <c r="AG939" s="141"/>
      <c r="AH939" s="141"/>
    </row>
    <row r="940" spans="1:34" s="49" customFormat="1">
      <c r="A940" s="8" t="s">
        <v>80</v>
      </c>
      <c r="B940" s="94" t="str">
        <f>VLOOKUP(A940,'CENTRO DE COSTOS'!A:D,4,FALSE)</f>
        <v>JOSE MAURICIO HERNANDEZ ROJAS</v>
      </c>
      <c r="C940" s="94" t="str">
        <f>VLOOKUP(A940,'CENTRO DE COSTOS'!A:D,2,FALSE)</f>
        <v>0004-0001</v>
      </c>
      <c r="D940" s="8">
        <v>13001</v>
      </c>
      <c r="E940" s="8">
        <v>2699477</v>
      </c>
      <c r="F940" s="8">
        <v>18496</v>
      </c>
      <c r="G940" s="94" t="s">
        <v>1321</v>
      </c>
      <c r="H940" s="8" t="s">
        <v>685</v>
      </c>
      <c r="I940" s="8" t="s">
        <v>80</v>
      </c>
      <c r="J940" s="8" t="s">
        <v>5254</v>
      </c>
      <c r="K940" s="8" t="s">
        <v>160</v>
      </c>
      <c r="L940" s="8" t="s">
        <v>5255</v>
      </c>
      <c r="M940" s="183">
        <v>45905.419444444437</v>
      </c>
      <c r="N940" s="183">
        <v>45906.411805555559</v>
      </c>
      <c r="O940" s="94" t="s">
        <v>1324</v>
      </c>
      <c r="P940" s="8" t="s">
        <v>1333</v>
      </c>
      <c r="Q940" s="8" t="s">
        <v>1351</v>
      </c>
      <c r="R940" s="8" t="s">
        <v>1352</v>
      </c>
      <c r="S940" s="94"/>
      <c r="T940" s="10"/>
      <c r="U940" s="8" t="s">
        <v>1328</v>
      </c>
      <c r="V940" s="8" t="s">
        <v>5256</v>
      </c>
      <c r="W940" s="8" t="s">
        <v>165</v>
      </c>
      <c r="X940" s="8" t="s">
        <v>5257</v>
      </c>
      <c r="Y940" s="8" t="s">
        <v>25</v>
      </c>
      <c r="Z940" s="8" t="s">
        <v>177</v>
      </c>
      <c r="AA940" s="8" t="s">
        <v>1275</v>
      </c>
      <c r="AB940" s="8">
        <v>1</v>
      </c>
      <c r="AC940" s="8">
        <v>0</v>
      </c>
      <c r="AD940" s="86">
        <f>IF(W940="SOPORTE_TELEFÓNICO",'BASE LIQUIDACION REDEBAN 2025'!$B$19,IF(W940="ENVÍO",'BASE LIQUIDACION REDEBAN 2025'!$C$2,IF(Y940="TIPO I",'BASE LIQUIDACION REDEBAN 2025'!$C$2,IF(Y940="TIPO II",'BASE LIQUIDACION REDEBAN 2025'!$C$3,IF(Y940="TIPO III",'BASE LIQUIDACION REDEBAN 2025'!$C$4,IF(Y940="TIPO IV",'BASE LIQUIDACION REDEBAN 2025'!$C$5,IF(Z940="AEREO",'BASE LIQUIDACION REDEBAN 2025'!$B$6,'BASE LIQUIDACION REDEBAN 2025'!$C$5)))))))</f>
        <v>65960.072302</v>
      </c>
      <c r="AE940" s="86">
        <f>IF(OR(W940="SOPORTE_TELEFÓNICO",W940="ENVÍO"),0,IF(Y940="TIPO I",'BASE LIQUIDACION REDEBAN 2025'!$B$10,IF(Y940="TIPO II",'BASE LIQUIDACION REDEBAN 2025'!$B$11,IF(Y940="TIPO III",'BASE LIQUIDACION REDEBAN 2025'!$B$12,'BASE LIQUIDACION REDEBAN 2025'!$B$13))))</f>
        <v>75096.394270399993</v>
      </c>
      <c r="AF940" s="86">
        <f t="shared" si="14"/>
        <v>65960.072302</v>
      </c>
      <c r="AG940" s="141"/>
      <c r="AH940" s="141"/>
    </row>
    <row r="941" spans="1:34" s="49" customFormat="1">
      <c r="A941" s="8" t="s">
        <v>80</v>
      </c>
      <c r="B941" s="94" t="str">
        <f>VLOOKUP(A941,'CENTRO DE COSTOS'!A:D,4,FALSE)</f>
        <v>JOSE MAURICIO HERNANDEZ ROJAS</v>
      </c>
      <c r="C941" s="94" t="str">
        <f>VLOOKUP(A941,'CENTRO DE COSTOS'!A:D,2,FALSE)</f>
        <v>0004-0001</v>
      </c>
      <c r="D941" s="8">
        <v>13001</v>
      </c>
      <c r="E941" s="8">
        <v>2699533</v>
      </c>
      <c r="F941" s="8">
        <v>78420</v>
      </c>
      <c r="G941" s="94" t="s">
        <v>1321</v>
      </c>
      <c r="H941" s="8" t="s">
        <v>685</v>
      </c>
      <c r="I941" s="8" t="s">
        <v>80</v>
      </c>
      <c r="J941" s="8" t="s">
        <v>5258</v>
      </c>
      <c r="K941" s="8" t="s">
        <v>160</v>
      </c>
      <c r="L941" s="8" t="s">
        <v>5259</v>
      </c>
      <c r="M941" s="183">
        <v>45905.42083333333</v>
      </c>
      <c r="N941" s="183">
        <v>45905.671527777777</v>
      </c>
      <c r="O941" s="94" t="s">
        <v>1324</v>
      </c>
      <c r="P941" s="8" t="s">
        <v>1333</v>
      </c>
      <c r="Q941" s="8" t="s">
        <v>1512</v>
      </c>
      <c r="R941" s="8" t="s">
        <v>1512</v>
      </c>
      <c r="S941" s="94"/>
      <c r="T941" s="10"/>
      <c r="U941" s="8" t="s">
        <v>1328</v>
      </c>
      <c r="V941" s="8" t="s">
        <v>5260</v>
      </c>
      <c r="W941" s="8" t="s">
        <v>165</v>
      </c>
      <c r="X941" s="8" t="s">
        <v>5261</v>
      </c>
      <c r="Y941" s="8" t="s">
        <v>25</v>
      </c>
      <c r="Z941" s="8" t="s">
        <v>177</v>
      </c>
      <c r="AA941" s="8" t="s">
        <v>690</v>
      </c>
      <c r="AB941" s="8">
        <v>1</v>
      </c>
      <c r="AC941" s="8">
        <v>0</v>
      </c>
      <c r="AD941" s="86">
        <f>IF(W941="SOPORTE_TELEFÓNICO",'BASE LIQUIDACION REDEBAN 2025'!$B$19,IF(W941="ENVÍO",'BASE LIQUIDACION REDEBAN 2025'!$C$2,IF(Y941="TIPO I",'BASE LIQUIDACION REDEBAN 2025'!$C$2,IF(Y941="TIPO II",'BASE LIQUIDACION REDEBAN 2025'!$C$3,IF(Y941="TIPO III",'BASE LIQUIDACION REDEBAN 2025'!$C$4,IF(Y941="TIPO IV",'BASE LIQUIDACION REDEBAN 2025'!$C$5,IF(Z941="AEREO",'BASE LIQUIDACION REDEBAN 2025'!$B$6,'BASE LIQUIDACION REDEBAN 2025'!$C$5)))))))</f>
        <v>65960.072302</v>
      </c>
      <c r="AE941" s="86">
        <f>IF(OR(W941="SOPORTE_TELEFÓNICO",W941="ENVÍO"),0,IF(Y941="TIPO I",'BASE LIQUIDACION REDEBAN 2025'!$B$10,IF(Y941="TIPO II",'BASE LIQUIDACION REDEBAN 2025'!$B$11,IF(Y941="TIPO III",'BASE LIQUIDACION REDEBAN 2025'!$B$12,'BASE LIQUIDACION REDEBAN 2025'!$B$13))))</f>
        <v>75096.394270399993</v>
      </c>
      <c r="AF941" s="86">
        <f t="shared" si="14"/>
        <v>65960.072302</v>
      </c>
      <c r="AG941" s="141"/>
      <c r="AH941" s="141"/>
    </row>
    <row r="942" spans="1:34" s="49" customFormat="1">
      <c r="A942" s="8" t="s">
        <v>94</v>
      </c>
      <c r="B942" s="94" t="str">
        <f>VLOOKUP(A942,'CENTRO DE COSTOS'!A:D,4,FALSE)</f>
        <v>DIEGO FERNANDO HENAO CARDONA</v>
      </c>
      <c r="C942" s="94" t="str">
        <f>VLOOKUP(A942,'CENTRO DE COSTOS'!A:D,2,FALSE)</f>
        <v>0004-0002</v>
      </c>
      <c r="D942" s="8">
        <v>66572</v>
      </c>
      <c r="E942" s="8">
        <v>2699783</v>
      </c>
      <c r="F942" s="8">
        <v>57864</v>
      </c>
      <c r="G942" s="94" t="s">
        <v>1321</v>
      </c>
      <c r="H942" s="8" t="s">
        <v>186</v>
      </c>
      <c r="I942" s="8" t="s">
        <v>5262</v>
      </c>
      <c r="J942" s="8" t="s">
        <v>5263</v>
      </c>
      <c r="K942" s="8" t="s">
        <v>160</v>
      </c>
      <c r="L942" s="8" t="s">
        <v>5264</v>
      </c>
      <c r="M942" s="183">
        <v>45905.436111111107</v>
      </c>
      <c r="N942" s="183">
        <v>45908.537499999999</v>
      </c>
      <c r="O942" s="94" t="s">
        <v>1324</v>
      </c>
      <c r="P942" s="8" t="s">
        <v>1325</v>
      </c>
      <c r="Q942" s="8" t="s">
        <v>1351</v>
      </c>
      <c r="R942" s="8" t="s">
        <v>1689</v>
      </c>
      <c r="S942" s="94"/>
      <c r="T942" s="10"/>
      <c r="U942" s="8" t="s">
        <v>1328</v>
      </c>
      <c r="V942" s="8" t="s">
        <v>5265</v>
      </c>
      <c r="W942" s="8" t="s">
        <v>165</v>
      </c>
      <c r="X942" s="8" t="s">
        <v>5266</v>
      </c>
      <c r="Y942" s="8" t="s">
        <v>28</v>
      </c>
      <c r="Z942" s="8" t="s">
        <v>177</v>
      </c>
      <c r="AA942" s="8" t="s">
        <v>191</v>
      </c>
      <c r="AB942" s="8">
        <v>1</v>
      </c>
      <c r="AC942" s="8">
        <v>0</v>
      </c>
      <c r="AD942" s="86">
        <f>IF(W942="SOPORTE_TELEFÓNICO",'BASE LIQUIDACION REDEBAN 2025'!$B$19,IF(W942="ENVÍO",'BASE LIQUIDACION REDEBAN 2025'!$C$2,IF(Y942="TIPO I",'BASE LIQUIDACION REDEBAN 2025'!$C$2,IF(Y942="TIPO II",'BASE LIQUIDACION REDEBAN 2025'!$C$3,IF(Y942="TIPO III",'BASE LIQUIDACION REDEBAN 2025'!$C$4,IF(Y942="TIPO IV",'BASE LIQUIDACION REDEBAN 2025'!$C$5,IF(Z942="AEREO",'BASE LIQUIDACION REDEBAN 2025'!$B$6,'BASE LIQUIDACION REDEBAN 2025'!$C$5)))))))</f>
        <v>144967.87232000002</v>
      </c>
      <c r="AE942" s="86">
        <f>IF(OR(W942="SOPORTE_TELEFÓNICO",W942="ENVÍO"),0,IF(Y942="TIPO I",'BASE LIQUIDACION REDEBAN 2025'!$B$10,IF(Y942="TIPO II",'BASE LIQUIDACION REDEBAN 2025'!$B$11,IF(Y942="TIPO III",'BASE LIQUIDACION REDEBAN 2025'!$B$12,'BASE LIQUIDACION REDEBAN 2025'!$B$13))))</f>
        <v>140395.6348884</v>
      </c>
      <c r="AF942" s="86">
        <f t="shared" si="14"/>
        <v>144967.87232000002</v>
      </c>
      <c r="AG942" s="141"/>
      <c r="AH942" s="141"/>
    </row>
    <row r="943" spans="1:34" s="49" customFormat="1">
      <c r="A943" s="8" t="s">
        <v>90</v>
      </c>
      <c r="B943" s="94" t="str">
        <f>VLOOKUP(A943,'CENTRO DE COSTOS'!A:D,4,FALSE)</f>
        <v>JUAN SEBASTIÁN RÍOS CASTRILLÓN</v>
      </c>
      <c r="C943" s="94" t="str">
        <f>VLOOKUP(A943,'CENTRO DE COSTOS'!A:D,2,FALSE)</f>
        <v>0004-0005</v>
      </c>
      <c r="D943" s="8">
        <v>15572</v>
      </c>
      <c r="E943" s="8">
        <v>2699788</v>
      </c>
      <c r="F943" s="8">
        <v>24754</v>
      </c>
      <c r="G943" s="94" t="s">
        <v>1321</v>
      </c>
      <c r="H943" s="8" t="s">
        <v>406</v>
      </c>
      <c r="I943" s="8" t="s">
        <v>3576</v>
      </c>
      <c r="J943" s="8" t="s">
        <v>5267</v>
      </c>
      <c r="K943" s="8" t="s">
        <v>160</v>
      </c>
      <c r="L943" s="8" t="s">
        <v>5268</v>
      </c>
      <c r="M943" s="183">
        <v>45905.436805555553</v>
      </c>
      <c r="N943" s="183">
        <v>45908.673611111109</v>
      </c>
      <c r="O943" s="94" t="s">
        <v>1324</v>
      </c>
      <c r="P943" s="8" t="s">
        <v>1333</v>
      </c>
      <c r="Q943" s="8" t="s">
        <v>1368</v>
      </c>
      <c r="R943" s="8" t="s">
        <v>1341</v>
      </c>
      <c r="S943" s="94"/>
      <c r="T943" s="10"/>
      <c r="U943" s="8" t="s">
        <v>1328</v>
      </c>
      <c r="V943" s="8" t="s">
        <v>5269</v>
      </c>
      <c r="W943" s="8" t="s">
        <v>165</v>
      </c>
      <c r="X943" s="8" t="s">
        <v>5270</v>
      </c>
      <c r="Y943" s="8" t="s">
        <v>32</v>
      </c>
      <c r="Z943" s="8" t="s">
        <v>177</v>
      </c>
      <c r="AA943" s="8" t="s">
        <v>674</v>
      </c>
      <c r="AB943" s="8">
        <v>1</v>
      </c>
      <c r="AC943" s="8">
        <v>0</v>
      </c>
      <c r="AD943" s="86">
        <f>IF(W943="SOPORTE_TELEFÓNICO",'BASE LIQUIDACION REDEBAN 2025'!$B$19,IF(W943="ENVÍO",'BASE LIQUIDACION REDEBAN 2025'!$C$2,IF(Y943="TIPO I",'BASE LIQUIDACION REDEBAN 2025'!$C$2,IF(Y943="TIPO II",'BASE LIQUIDACION REDEBAN 2025'!$C$3,IF(Y943="TIPO III",'BASE LIQUIDACION REDEBAN 2025'!$C$4,IF(Y943="TIPO IV",'BASE LIQUIDACION REDEBAN 2025'!$C$5,IF(Z943="AEREO",'BASE LIQUIDACION REDEBAN 2025'!$B$6,'BASE LIQUIDACION REDEBAN 2025'!$C$5)))))))</f>
        <v>479588.87655000004</v>
      </c>
      <c r="AE943" s="86">
        <f>IF(OR(W943="SOPORTE_TELEFÓNICO",W943="ENVÍO"),0,IF(Y943="TIPO I",'BASE LIQUIDACION REDEBAN 2025'!$B$10,IF(Y943="TIPO II",'BASE LIQUIDACION REDEBAN 2025'!$B$11,IF(Y943="TIPO III",'BASE LIQUIDACION REDEBAN 2025'!$B$12,'BASE LIQUIDACION REDEBAN 2025'!$B$13))))</f>
        <v>196536.5258152</v>
      </c>
      <c r="AF943" s="86">
        <f t="shared" si="14"/>
        <v>479588.87655000004</v>
      </c>
      <c r="AG943" s="141"/>
      <c r="AH943" s="141"/>
    </row>
    <row r="944" spans="1:34" s="49" customFormat="1">
      <c r="A944" s="8" t="s">
        <v>76</v>
      </c>
      <c r="B944" s="94" t="str">
        <f>VLOOKUP(A944,'CENTRO DE COSTOS'!A:D,4,FALSE)</f>
        <v>DIEGO FERNANDO HENAO CARDONA</v>
      </c>
      <c r="C944" s="94" t="str">
        <f>VLOOKUP(A944,'CENTRO DE COSTOS'!A:D,2,FALSE)</f>
        <v>0004-0003</v>
      </c>
      <c r="D944" s="8">
        <v>19001</v>
      </c>
      <c r="E944" s="8">
        <v>2699651</v>
      </c>
      <c r="F944" s="8">
        <v>43516</v>
      </c>
      <c r="G944" s="94" t="s">
        <v>1321</v>
      </c>
      <c r="H944" s="8" t="s">
        <v>171</v>
      </c>
      <c r="I944" s="8" t="s">
        <v>95</v>
      </c>
      <c r="J944" s="8" t="s">
        <v>5271</v>
      </c>
      <c r="K944" s="8" t="s">
        <v>160</v>
      </c>
      <c r="L944" s="8" t="s">
        <v>5272</v>
      </c>
      <c r="M944" s="183">
        <v>45905.417361111111</v>
      </c>
      <c r="N944" s="183">
        <v>45906.675694444442</v>
      </c>
      <c r="O944" s="94" t="s">
        <v>1324</v>
      </c>
      <c r="P944" s="8" t="s">
        <v>1333</v>
      </c>
      <c r="Q944" s="8" t="s">
        <v>1326</v>
      </c>
      <c r="R944" s="8" t="s">
        <v>1470</v>
      </c>
      <c r="S944" s="94"/>
      <c r="T944" s="10"/>
      <c r="U944" s="8" t="s">
        <v>1328</v>
      </c>
      <c r="V944" s="8" t="s">
        <v>5273</v>
      </c>
      <c r="W944" s="8" t="s">
        <v>165</v>
      </c>
      <c r="X944" s="8" t="s">
        <v>5274</v>
      </c>
      <c r="Y944" s="8" t="s">
        <v>30</v>
      </c>
      <c r="Z944" s="8" t="s">
        <v>177</v>
      </c>
      <c r="AA944" s="8" t="s">
        <v>178</v>
      </c>
      <c r="AB944" s="8">
        <v>1</v>
      </c>
      <c r="AC944" s="8">
        <v>0</v>
      </c>
      <c r="AD944" s="86">
        <f>IF(W944="SOPORTE_TELEFÓNICO",'BASE LIQUIDACION REDEBAN 2025'!$B$19,IF(W944="ENVÍO",'BASE LIQUIDACION REDEBAN 2025'!$C$2,IF(Y944="TIPO I",'BASE LIQUIDACION REDEBAN 2025'!$C$2,IF(Y944="TIPO II",'BASE LIQUIDACION REDEBAN 2025'!$C$3,IF(Y944="TIPO III",'BASE LIQUIDACION REDEBAN 2025'!$C$4,IF(Y944="TIPO IV",'BASE LIQUIDACION REDEBAN 2025'!$C$5,IF(Z944="AEREO",'BASE LIQUIDACION REDEBAN 2025'!$B$6,'BASE LIQUIDACION REDEBAN 2025'!$C$5)))))))</f>
        <v>275728.78077800001</v>
      </c>
      <c r="AE944" s="86">
        <f>IF(OR(W944="SOPORTE_TELEFÓNICO",W944="ENVÍO"),0,IF(Y944="TIPO I",'BASE LIQUIDACION REDEBAN 2025'!$B$10,IF(Y944="TIPO II",'BASE LIQUIDACION REDEBAN 2025'!$B$11,IF(Y944="TIPO III",'BASE LIQUIDACION REDEBAN 2025'!$B$12,'BASE LIQUIDACION REDEBAN 2025'!$B$13))))</f>
        <v>196536.5258152</v>
      </c>
      <c r="AF944" s="86">
        <f t="shared" si="14"/>
        <v>275728.78077800001</v>
      </c>
      <c r="AG944" s="141"/>
      <c r="AH944" s="141"/>
    </row>
    <row r="945" spans="1:34" s="49" customFormat="1">
      <c r="A945" s="8" t="s">
        <v>68</v>
      </c>
      <c r="B945" s="94" t="str">
        <f>VLOOKUP(A945,'CENTRO DE COSTOS'!A:D,4,FALSE)</f>
        <v>WILLIAM ASDRUBAL ROZO ROZO</v>
      </c>
      <c r="C945" s="94" t="str">
        <f>VLOOKUP(A945,'CENTRO DE COSTOS'!A:D,2,FALSE)</f>
        <v>0004-0004</v>
      </c>
      <c r="D945" s="8">
        <v>25799</v>
      </c>
      <c r="E945" s="8">
        <v>2698380</v>
      </c>
      <c r="F945" s="8">
        <v>47120</v>
      </c>
      <c r="G945" s="94" t="s">
        <v>1321</v>
      </c>
      <c r="H945" s="8" t="s">
        <v>417</v>
      </c>
      <c r="I945" s="8" t="s">
        <v>3694</v>
      </c>
      <c r="J945" s="8" t="s">
        <v>5275</v>
      </c>
      <c r="K945" s="8" t="s">
        <v>160</v>
      </c>
      <c r="L945" s="8" t="s">
        <v>5276</v>
      </c>
      <c r="M945" s="183">
        <v>45905.348611111112</v>
      </c>
      <c r="N945" s="183">
        <v>45905.616666666669</v>
      </c>
      <c r="O945" s="94" t="s">
        <v>1324</v>
      </c>
      <c r="P945" s="8" t="s">
        <v>1333</v>
      </c>
      <c r="Q945" s="8" t="s">
        <v>1407</v>
      </c>
      <c r="R945" s="8" t="s">
        <v>1408</v>
      </c>
      <c r="S945" s="94"/>
      <c r="T945" s="10"/>
      <c r="U945" s="8" t="s">
        <v>1328</v>
      </c>
      <c r="V945" s="8" t="s">
        <v>5277</v>
      </c>
      <c r="W945" s="8" t="s">
        <v>165</v>
      </c>
      <c r="X945" s="8" t="s">
        <v>5278</v>
      </c>
      <c r="Y945" s="8" t="s">
        <v>28</v>
      </c>
      <c r="Z945" s="8" t="s">
        <v>177</v>
      </c>
      <c r="AA945" s="8" t="s">
        <v>546</v>
      </c>
      <c r="AB945" s="8">
        <v>1</v>
      </c>
      <c r="AC945" s="8">
        <v>0</v>
      </c>
      <c r="AD945" s="86">
        <f>IF(W945="SOPORTE_TELEFÓNICO",'BASE LIQUIDACION REDEBAN 2025'!$B$19,IF(W945="ENVÍO",'BASE LIQUIDACION REDEBAN 2025'!$C$2,IF(Y945="TIPO I",'BASE LIQUIDACION REDEBAN 2025'!$C$2,IF(Y945="TIPO II",'BASE LIQUIDACION REDEBAN 2025'!$C$3,IF(Y945="TIPO III",'BASE LIQUIDACION REDEBAN 2025'!$C$4,IF(Y945="TIPO IV",'BASE LIQUIDACION REDEBAN 2025'!$C$5,IF(Z945="AEREO",'BASE LIQUIDACION REDEBAN 2025'!$B$6,'BASE LIQUIDACION REDEBAN 2025'!$C$5)))))))</f>
        <v>144967.87232000002</v>
      </c>
      <c r="AE945" s="86">
        <f>IF(OR(W945="SOPORTE_TELEFÓNICO",W945="ENVÍO"),0,IF(Y945="TIPO I",'BASE LIQUIDACION REDEBAN 2025'!$B$10,IF(Y945="TIPO II",'BASE LIQUIDACION REDEBAN 2025'!$B$11,IF(Y945="TIPO III",'BASE LIQUIDACION REDEBAN 2025'!$B$12,'BASE LIQUIDACION REDEBAN 2025'!$B$13))))</f>
        <v>140395.6348884</v>
      </c>
      <c r="AF945" s="86">
        <f t="shared" si="14"/>
        <v>144967.87232000002</v>
      </c>
      <c r="AG945" s="141"/>
      <c r="AH945" s="141"/>
    </row>
    <row r="946" spans="1:34" s="49" customFormat="1">
      <c r="A946" s="8" t="s">
        <v>90</v>
      </c>
      <c r="B946" s="94" t="str">
        <f>VLOOKUP(A946,'CENTRO DE COSTOS'!A:D,4,FALSE)</f>
        <v>JUAN SEBASTIÁN RÍOS CASTRILLÓN</v>
      </c>
      <c r="C946" s="94" t="str">
        <f>VLOOKUP(A946,'CENTRO DE COSTOS'!A:D,2,FALSE)</f>
        <v>0004-0005</v>
      </c>
      <c r="D946" s="8">
        <v>5001</v>
      </c>
      <c r="E946" s="8">
        <v>2698716</v>
      </c>
      <c r="F946" s="8">
        <v>81238</v>
      </c>
      <c r="G946" s="94" t="s">
        <v>1321</v>
      </c>
      <c r="H946" s="8" t="s">
        <v>249</v>
      </c>
      <c r="I946" s="8" t="s">
        <v>90</v>
      </c>
      <c r="J946" s="8" t="s">
        <v>5279</v>
      </c>
      <c r="K946" s="8" t="s">
        <v>160</v>
      </c>
      <c r="L946" s="8" t="s">
        <v>5280</v>
      </c>
      <c r="M946" s="183">
        <v>45905.356249999997</v>
      </c>
      <c r="N946" s="183">
        <v>45905.488194444442</v>
      </c>
      <c r="O946" s="94" t="s">
        <v>1324</v>
      </c>
      <c r="P946" s="8" t="s">
        <v>1333</v>
      </c>
      <c r="Q946" s="8" t="s">
        <v>1351</v>
      </c>
      <c r="R946" s="8" t="s">
        <v>1352</v>
      </c>
      <c r="S946" s="94"/>
      <c r="T946" s="10"/>
      <c r="U946" s="8" t="s">
        <v>1328</v>
      </c>
      <c r="V946" s="8" t="s">
        <v>5281</v>
      </c>
      <c r="W946" s="8" t="s">
        <v>165</v>
      </c>
      <c r="X946" s="8" t="s">
        <v>5282</v>
      </c>
      <c r="Y946" s="8" t="s">
        <v>25</v>
      </c>
      <c r="Z946" s="8" t="s">
        <v>177</v>
      </c>
      <c r="AA946" s="8" t="s">
        <v>679</v>
      </c>
      <c r="AB946" s="8">
        <v>1</v>
      </c>
      <c r="AC946" s="8">
        <v>0</v>
      </c>
      <c r="AD946" s="86">
        <f>IF(W946="SOPORTE_TELEFÓNICO",'BASE LIQUIDACION REDEBAN 2025'!$B$19,IF(W946="ENVÍO",'BASE LIQUIDACION REDEBAN 2025'!$C$2,IF(Y946="TIPO I",'BASE LIQUIDACION REDEBAN 2025'!$C$2,IF(Y946="TIPO II",'BASE LIQUIDACION REDEBAN 2025'!$C$3,IF(Y946="TIPO III",'BASE LIQUIDACION REDEBAN 2025'!$C$4,IF(Y946="TIPO IV",'BASE LIQUIDACION REDEBAN 2025'!$C$5,IF(Z946="AEREO",'BASE LIQUIDACION REDEBAN 2025'!$B$6,'BASE LIQUIDACION REDEBAN 2025'!$C$5)))))))</f>
        <v>65960.072302</v>
      </c>
      <c r="AE946" s="86">
        <f>IF(OR(W946="SOPORTE_TELEFÓNICO",W946="ENVÍO"),0,IF(Y946="TIPO I",'BASE LIQUIDACION REDEBAN 2025'!$B$10,IF(Y946="TIPO II",'BASE LIQUIDACION REDEBAN 2025'!$B$11,IF(Y946="TIPO III",'BASE LIQUIDACION REDEBAN 2025'!$B$12,'BASE LIQUIDACION REDEBAN 2025'!$B$13))))</f>
        <v>75096.394270399993</v>
      </c>
      <c r="AF946" s="86">
        <f t="shared" si="14"/>
        <v>65960.072302</v>
      </c>
      <c r="AG946" s="141"/>
      <c r="AH946" s="141"/>
    </row>
    <row r="947" spans="1:34" s="49" customFormat="1">
      <c r="A947" s="8" t="s">
        <v>97</v>
      </c>
      <c r="B947" s="94" t="str">
        <f>VLOOKUP(A947,'CENTRO DE COSTOS'!A:D,4,FALSE)</f>
        <v>JOSE MAURICIO HERNANDEZ ROJAS</v>
      </c>
      <c r="C947" s="94" t="str">
        <f>VLOOKUP(A947,'CENTRO DE COSTOS'!A:D,2,FALSE)</f>
        <v>0004-0001</v>
      </c>
      <c r="D947" s="8">
        <v>70221</v>
      </c>
      <c r="E947" s="8">
        <v>2698574</v>
      </c>
      <c r="F947" s="8">
        <v>11453</v>
      </c>
      <c r="G947" s="94" t="s">
        <v>1321</v>
      </c>
      <c r="H947" s="8" t="s">
        <v>333</v>
      </c>
      <c r="I947" s="8" t="s">
        <v>5283</v>
      </c>
      <c r="J947" s="8" t="s">
        <v>5284</v>
      </c>
      <c r="K947" s="8" t="s">
        <v>160</v>
      </c>
      <c r="L947" s="8" t="s">
        <v>5285</v>
      </c>
      <c r="M947" s="183">
        <v>45905.357638888891</v>
      </c>
      <c r="N947" s="183">
        <v>45906.684027777781</v>
      </c>
      <c r="O947" s="94" t="s">
        <v>1324</v>
      </c>
      <c r="P947" s="8" t="s">
        <v>1333</v>
      </c>
      <c r="Q947" s="8" t="s">
        <v>1326</v>
      </c>
      <c r="R947" s="8" t="s">
        <v>1470</v>
      </c>
      <c r="S947" s="94"/>
      <c r="T947" s="10"/>
      <c r="U947" s="8" t="s">
        <v>1328</v>
      </c>
      <c r="V947" s="8" t="s">
        <v>5286</v>
      </c>
      <c r="W947" s="8" t="s">
        <v>165</v>
      </c>
      <c r="X947" s="8" t="s">
        <v>5287</v>
      </c>
      <c r="Y947" s="8" t="s">
        <v>28</v>
      </c>
      <c r="Z947" s="8" t="s">
        <v>177</v>
      </c>
      <c r="AA947" s="8" t="s">
        <v>339</v>
      </c>
      <c r="AB947" s="8">
        <v>1</v>
      </c>
      <c r="AC947" s="8">
        <v>0</v>
      </c>
      <c r="AD947" s="86">
        <f>IF(W947="SOPORTE_TELEFÓNICO",'BASE LIQUIDACION REDEBAN 2025'!$B$19,IF(W947="ENVÍO",'BASE LIQUIDACION REDEBAN 2025'!$C$2,IF(Y947="TIPO I",'BASE LIQUIDACION REDEBAN 2025'!$C$2,IF(Y947="TIPO II",'BASE LIQUIDACION REDEBAN 2025'!$C$3,IF(Y947="TIPO III",'BASE LIQUIDACION REDEBAN 2025'!$C$4,IF(Y947="TIPO IV",'BASE LIQUIDACION REDEBAN 2025'!$C$5,IF(Z947="AEREO",'BASE LIQUIDACION REDEBAN 2025'!$B$6,'BASE LIQUIDACION REDEBAN 2025'!$C$5)))))))</f>
        <v>144967.87232000002</v>
      </c>
      <c r="AE947" s="86">
        <f>IF(OR(W947="SOPORTE_TELEFÓNICO",W947="ENVÍO"),0,IF(Y947="TIPO I",'BASE LIQUIDACION REDEBAN 2025'!$B$10,IF(Y947="TIPO II",'BASE LIQUIDACION REDEBAN 2025'!$B$11,IF(Y947="TIPO III",'BASE LIQUIDACION REDEBAN 2025'!$B$12,'BASE LIQUIDACION REDEBAN 2025'!$B$13))))</f>
        <v>140395.6348884</v>
      </c>
      <c r="AF947" s="86">
        <f t="shared" si="14"/>
        <v>144967.87232000002</v>
      </c>
      <c r="AG947" s="141"/>
      <c r="AH947" s="141"/>
    </row>
    <row r="948" spans="1:34" s="49" customFormat="1">
      <c r="A948" s="8" t="s">
        <v>91</v>
      </c>
      <c r="B948" s="94" t="str">
        <f>VLOOKUP(A948,'CENTRO DE COSTOS'!A:D,4,FALSE)</f>
        <v>JOSE MAURICIO HERNANDEZ ROJAS</v>
      </c>
      <c r="C948" s="94" t="str">
        <f>VLOOKUP(A948,'CENTRO DE COSTOS'!A:D,2,FALSE)</f>
        <v>0004-0001</v>
      </c>
      <c r="D948" s="8">
        <v>23807</v>
      </c>
      <c r="E948" s="8">
        <v>2698597</v>
      </c>
      <c r="F948" s="8">
        <v>67740</v>
      </c>
      <c r="G948" s="94" t="s">
        <v>1321</v>
      </c>
      <c r="H948" s="8" t="s">
        <v>193</v>
      </c>
      <c r="I948" s="8" t="s">
        <v>1669</v>
      </c>
      <c r="J948" s="8" t="s">
        <v>1670</v>
      </c>
      <c r="K948" s="8" t="s">
        <v>160</v>
      </c>
      <c r="L948" s="8" t="s">
        <v>5288</v>
      </c>
      <c r="M948" s="183">
        <v>45905.363194444442</v>
      </c>
      <c r="N948" s="183">
        <v>45907.37777777778</v>
      </c>
      <c r="O948" s="94" t="s">
        <v>1324</v>
      </c>
      <c r="P948" s="8" t="s">
        <v>1333</v>
      </c>
      <c r="Q948" s="8" t="s">
        <v>1407</v>
      </c>
      <c r="R948" s="8" t="s">
        <v>1408</v>
      </c>
      <c r="S948" s="94"/>
      <c r="T948" s="10"/>
      <c r="U948" s="8" t="s">
        <v>1328</v>
      </c>
      <c r="V948" s="8" t="s">
        <v>5289</v>
      </c>
      <c r="W948" s="8" t="s">
        <v>165</v>
      </c>
      <c r="X948" s="8" t="s">
        <v>1673</v>
      </c>
      <c r="Y948" s="8" t="s">
        <v>30</v>
      </c>
      <c r="Z948" s="8" t="s">
        <v>177</v>
      </c>
      <c r="AA948" s="8" t="s">
        <v>1084</v>
      </c>
      <c r="AB948" s="8">
        <v>1</v>
      </c>
      <c r="AC948" s="8">
        <v>0</v>
      </c>
      <c r="AD948" s="86">
        <f>IF(W948="SOPORTE_TELEFÓNICO",'BASE LIQUIDACION REDEBAN 2025'!$B$19,IF(W948="ENVÍO",'BASE LIQUIDACION REDEBAN 2025'!$C$2,IF(Y948="TIPO I",'BASE LIQUIDACION REDEBAN 2025'!$C$2,IF(Y948="TIPO II",'BASE LIQUIDACION REDEBAN 2025'!$C$3,IF(Y948="TIPO III",'BASE LIQUIDACION REDEBAN 2025'!$C$4,IF(Y948="TIPO IV",'BASE LIQUIDACION REDEBAN 2025'!$C$5,IF(Z948="AEREO",'BASE LIQUIDACION REDEBAN 2025'!$B$6,'BASE LIQUIDACION REDEBAN 2025'!$C$5)))))))</f>
        <v>275728.78077800001</v>
      </c>
      <c r="AE948" s="86">
        <f>IF(OR(W948="SOPORTE_TELEFÓNICO",W948="ENVÍO"),0,IF(Y948="TIPO I",'BASE LIQUIDACION REDEBAN 2025'!$B$10,IF(Y948="TIPO II",'BASE LIQUIDACION REDEBAN 2025'!$B$11,IF(Y948="TIPO III",'BASE LIQUIDACION REDEBAN 2025'!$B$12,'BASE LIQUIDACION REDEBAN 2025'!$B$13))))</f>
        <v>196536.5258152</v>
      </c>
      <c r="AF948" s="86">
        <f t="shared" si="14"/>
        <v>275728.78077800001</v>
      </c>
      <c r="AG948" s="141"/>
      <c r="AH948" s="141"/>
    </row>
    <row r="949" spans="1:34" s="49" customFormat="1">
      <c r="A949" s="8" t="s">
        <v>91</v>
      </c>
      <c r="B949" s="94" t="str">
        <f>VLOOKUP(A949,'CENTRO DE COSTOS'!A:D,4,FALSE)</f>
        <v>JOSE MAURICIO HERNANDEZ ROJAS</v>
      </c>
      <c r="C949" s="94" t="str">
        <f>VLOOKUP(A949,'CENTRO DE COSTOS'!A:D,2,FALSE)</f>
        <v>0004-0001</v>
      </c>
      <c r="D949" s="8">
        <v>5895</v>
      </c>
      <c r="E949" s="8">
        <v>2699215</v>
      </c>
      <c r="F949" s="8">
        <v>30592</v>
      </c>
      <c r="G949" s="94" t="s">
        <v>1321</v>
      </c>
      <c r="H949" s="8" t="s">
        <v>249</v>
      </c>
      <c r="I949" s="8" t="s">
        <v>815</v>
      </c>
      <c r="J949" s="8" t="s">
        <v>5290</v>
      </c>
      <c r="K949" s="8" t="s">
        <v>160</v>
      </c>
      <c r="L949" s="8" t="s">
        <v>5291</v>
      </c>
      <c r="M949" s="183">
        <v>45905.39166666667</v>
      </c>
      <c r="N949" s="183">
        <v>45909.348611111112</v>
      </c>
      <c r="O949" s="94" t="s">
        <v>1324</v>
      </c>
      <c r="P949" s="8" t="s">
        <v>1325</v>
      </c>
      <c r="Q949" s="8" t="s">
        <v>1454</v>
      </c>
      <c r="R949" s="8" t="s">
        <v>1455</v>
      </c>
      <c r="S949" s="94"/>
      <c r="T949" s="10"/>
      <c r="U949" s="8" t="s">
        <v>1328</v>
      </c>
      <c r="V949" s="8" t="s">
        <v>5292</v>
      </c>
      <c r="W949" s="8" t="s">
        <v>165</v>
      </c>
      <c r="X949" s="8" t="s">
        <v>5293</v>
      </c>
      <c r="Y949" s="8" t="s">
        <v>32</v>
      </c>
      <c r="Z949" s="8" t="s">
        <v>177</v>
      </c>
      <c r="AA949" s="8" t="s">
        <v>1493</v>
      </c>
      <c r="AB949" s="8">
        <v>1</v>
      </c>
      <c r="AC949" s="8">
        <v>0</v>
      </c>
      <c r="AD949" s="86">
        <f>IF(W949="SOPORTE_TELEFÓNICO",'BASE LIQUIDACION REDEBAN 2025'!$B$19,IF(W949="ENVÍO",'BASE LIQUIDACION REDEBAN 2025'!$C$2,IF(Y949="TIPO I",'BASE LIQUIDACION REDEBAN 2025'!$C$2,IF(Y949="TIPO II",'BASE LIQUIDACION REDEBAN 2025'!$C$3,IF(Y949="TIPO III",'BASE LIQUIDACION REDEBAN 2025'!$C$4,IF(Y949="TIPO IV",'BASE LIQUIDACION REDEBAN 2025'!$C$5,IF(Z949="AEREO",'BASE LIQUIDACION REDEBAN 2025'!$B$6,'BASE LIQUIDACION REDEBAN 2025'!$C$5)))))))</f>
        <v>479588.87655000004</v>
      </c>
      <c r="AE949" s="86">
        <f>IF(OR(W949="SOPORTE_TELEFÓNICO",W949="ENVÍO"),0,IF(Y949="TIPO I",'BASE LIQUIDACION REDEBAN 2025'!$B$10,IF(Y949="TIPO II",'BASE LIQUIDACION REDEBAN 2025'!$B$11,IF(Y949="TIPO III",'BASE LIQUIDACION REDEBAN 2025'!$B$12,'BASE LIQUIDACION REDEBAN 2025'!$B$13))))</f>
        <v>196536.5258152</v>
      </c>
      <c r="AF949" s="86">
        <f t="shared" si="14"/>
        <v>479588.87655000004</v>
      </c>
      <c r="AG949" s="141"/>
      <c r="AH949" s="141"/>
    </row>
    <row r="950" spans="1:34" s="49" customFormat="1">
      <c r="A950" s="8" t="s">
        <v>64</v>
      </c>
      <c r="B950" s="94" t="str">
        <f>VLOOKUP(A950,'CENTRO DE COSTOS'!A:D,4,FALSE)</f>
        <v>JOSE MAURICIO HERNANDEZ ROJAS</v>
      </c>
      <c r="C950" s="94" t="str">
        <f>VLOOKUP(A950,'CENTRO DE COSTOS'!A:D,2,FALSE)</f>
        <v>0004-0001</v>
      </c>
      <c r="D950" s="8">
        <v>8078</v>
      </c>
      <c r="E950" s="8">
        <v>2699338</v>
      </c>
      <c r="F950" s="8">
        <v>41856</v>
      </c>
      <c r="G950" s="94" t="s">
        <v>1321</v>
      </c>
      <c r="H950" s="8" t="s">
        <v>1045</v>
      </c>
      <c r="I950" s="8" t="s">
        <v>2139</v>
      </c>
      <c r="J950" s="8" t="s">
        <v>5294</v>
      </c>
      <c r="K950" s="8" t="s">
        <v>160</v>
      </c>
      <c r="L950" s="8" t="s">
        <v>5295</v>
      </c>
      <c r="M950" s="183">
        <v>45905.399305555547</v>
      </c>
      <c r="N950" s="183">
        <v>45905.645138888889</v>
      </c>
      <c r="O950" s="94" t="s">
        <v>1324</v>
      </c>
      <c r="P950" s="8" t="s">
        <v>1333</v>
      </c>
      <c r="Q950" s="8" t="s">
        <v>1375</v>
      </c>
      <c r="R950" s="8" t="s">
        <v>1376</v>
      </c>
      <c r="S950" s="94"/>
      <c r="T950" s="10"/>
      <c r="U950" s="8" t="s">
        <v>1328</v>
      </c>
      <c r="V950" s="8" t="s">
        <v>5296</v>
      </c>
      <c r="W950" s="8" t="s">
        <v>165</v>
      </c>
      <c r="X950" s="8" t="s">
        <v>5297</v>
      </c>
      <c r="Y950" s="8" t="s">
        <v>28</v>
      </c>
      <c r="Z950" s="8" t="s">
        <v>177</v>
      </c>
      <c r="AA950" s="8" t="s">
        <v>1049</v>
      </c>
      <c r="AB950" s="8">
        <v>1</v>
      </c>
      <c r="AC950" s="8">
        <v>0</v>
      </c>
      <c r="AD950" s="86">
        <f>IF(W950="SOPORTE_TELEFÓNICO",'BASE LIQUIDACION REDEBAN 2025'!$B$19,IF(W950="ENVÍO",'BASE LIQUIDACION REDEBAN 2025'!$C$2,IF(Y950="TIPO I",'BASE LIQUIDACION REDEBAN 2025'!$C$2,IF(Y950="TIPO II",'BASE LIQUIDACION REDEBAN 2025'!$C$3,IF(Y950="TIPO III",'BASE LIQUIDACION REDEBAN 2025'!$C$4,IF(Y950="TIPO IV",'BASE LIQUIDACION REDEBAN 2025'!$C$5,IF(Z950="AEREO",'BASE LIQUIDACION REDEBAN 2025'!$B$6,'BASE LIQUIDACION REDEBAN 2025'!$C$5)))))))</f>
        <v>144967.87232000002</v>
      </c>
      <c r="AE950" s="86">
        <f>IF(OR(W950="SOPORTE_TELEFÓNICO",W950="ENVÍO"),0,IF(Y950="TIPO I",'BASE LIQUIDACION REDEBAN 2025'!$B$10,IF(Y950="TIPO II",'BASE LIQUIDACION REDEBAN 2025'!$B$11,IF(Y950="TIPO III",'BASE LIQUIDACION REDEBAN 2025'!$B$12,'BASE LIQUIDACION REDEBAN 2025'!$B$13))))</f>
        <v>140395.6348884</v>
      </c>
      <c r="AF950" s="86">
        <f t="shared" si="14"/>
        <v>144967.87232000002</v>
      </c>
      <c r="AG950" s="141"/>
      <c r="AH950" s="141"/>
    </row>
    <row r="951" spans="1:34" s="49" customFormat="1">
      <c r="A951" s="8" t="s">
        <v>72</v>
      </c>
      <c r="B951" s="94" t="str">
        <f>VLOOKUP(A951,'CENTRO DE COSTOS'!A:D,4,FALSE)</f>
        <v>MIGUEL JULIÁN HERNÁNDEZ GUARÍN</v>
      </c>
      <c r="C951" s="94" t="str">
        <f>VLOOKUP(A951,'CENTRO DE COSTOS'!A:D,2,FALSE)</f>
        <v>0004-0008</v>
      </c>
      <c r="D951" s="8">
        <v>68081</v>
      </c>
      <c r="E951" s="8">
        <v>2699298</v>
      </c>
      <c r="F951" s="8">
        <v>34222</v>
      </c>
      <c r="G951" s="94" t="s">
        <v>1321</v>
      </c>
      <c r="H951" s="8" t="s">
        <v>224</v>
      </c>
      <c r="I951" s="8" t="s">
        <v>2488</v>
      </c>
      <c r="J951" s="8" t="s">
        <v>5298</v>
      </c>
      <c r="K951" s="8" t="s">
        <v>160</v>
      </c>
      <c r="L951" s="8" t="s">
        <v>5299</v>
      </c>
      <c r="M951" s="183">
        <v>45905.407638888893</v>
      </c>
      <c r="N951" s="183">
        <v>45908.390277777777</v>
      </c>
      <c r="O951" s="94" t="s">
        <v>1324</v>
      </c>
      <c r="P951" s="8" t="s">
        <v>1333</v>
      </c>
      <c r="Q951" s="8" t="s">
        <v>1340</v>
      </c>
      <c r="R951" s="8" t="s">
        <v>1341</v>
      </c>
      <c r="S951" s="94"/>
      <c r="T951" s="10"/>
      <c r="U951" s="8" t="s">
        <v>1328</v>
      </c>
      <c r="V951" s="8" t="s">
        <v>5300</v>
      </c>
      <c r="W951" s="8" t="s">
        <v>165</v>
      </c>
      <c r="X951" s="8" t="s">
        <v>5301</v>
      </c>
      <c r="Y951" s="8" t="s">
        <v>30</v>
      </c>
      <c r="Z951" s="8" t="s">
        <v>177</v>
      </c>
      <c r="AA951" s="8" t="s">
        <v>4762</v>
      </c>
      <c r="AB951" s="8">
        <v>1</v>
      </c>
      <c r="AC951" s="8">
        <v>0</v>
      </c>
      <c r="AD951" s="86">
        <f>IF(W951="SOPORTE_TELEFÓNICO",'BASE LIQUIDACION REDEBAN 2025'!$B$19,IF(W951="ENVÍO",'BASE LIQUIDACION REDEBAN 2025'!$C$2,IF(Y951="TIPO I",'BASE LIQUIDACION REDEBAN 2025'!$C$2,IF(Y951="TIPO II",'BASE LIQUIDACION REDEBAN 2025'!$C$3,IF(Y951="TIPO III",'BASE LIQUIDACION REDEBAN 2025'!$C$4,IF(Y951="TIPO IV",'BASE LIQUIDACION REDEBAN 2025'!$C$5,IF(Z951="AEREO",'BASE LIQUIDACION REDEBAN 2025'!$B$6,'BASE LIQUIDACION REDEBAN 2025'!$C$5)))))))</f>
        <v>275728.78077800001</v>
      </c>
      <c r="AE951" s="86">
        <f>IF(OR(W951="SOPORTE_TELEFÓNICO",W951="ENVÍO"),0,IF(Y951="TIPO I",'BASE LIQUIDACION REDEBAN 2025'!$B$10,IF(Y951="TIPO II",'BASE LIQUIDACION REDEBAN 2025'!$B$11,IF(Y951="TIPO III",'BASE LIQUIDACION REDEBAN 2025'!$B$12,'BASE LIQUIDACION REDEBAN 2025'!$B$13))))</f>
        <v>196536.5258152</v>
      </c>
      <c r="AF951" s="86">
        <f t="shared" si="14"/>
        <v>275728.78077800001</v>
      </c>
      <c r="AG951" s="141"/>
      <c r="AH951" s="141"/>
    </row>
    <row r="952" spans="1:34" s="49" customFormat="1">
      <c r="A952" s="8" t="s">
        <v>90</v>
      </c>
      <c r="B952" s="94" t="str">
        <f>VLOOKUP(A952,'CENTRO DE COSTOS'!A:D,4,FALSE)</f>
        <v>JUAN SEBASTIÁN RÍOS CASTRILLÓN</v>
      </c>
      <c r="C952" s="94" t="str">
        <f>VLOOKUP(A952,'CENTRO DE COSTOS'!A:D,2,FALSE)</f>
        <v>0004-0005</v>
      </c>
      <c r="D952" s="8">
        <v>5001</v>
      </c>
      <c r="E952" s="8">
        <v>2697498</v>
      </c>
      <c r="F952" s="8">
        <v>77877</v>
      </c>
      <c r="G952" s="94" t="s">
        <v>1321</v>
      </c>
      <c r="H952" s="8" t="s">
        <v>249</v>
      </c>
      <c r="I952" s="8" t="s">
        <v>90</v>
      </c>
      <c r="J952" s="8" t="s">
        <v>5302</v>
      </c>
      <c r="K952" s="8" t="s">
        <v>160</v>
      </c>
      <c r="L952" s="8" t="s">
        <v>5303</v>
      </c>
      <c r="M952" s="183">
        <v>45905.333333333343</v>
      </c>
      <c r="N952" s="183">
        <v>45905.393055555563</v>
      </c>
      <c r="O952" s="94" t="s">
        <v>1324</v>
      </c>
      <c r="P952" s="8" t="s">
        <v>1333</v>
      </c>
      <c r="Q952" s="8" t="s">
        <v>1351</v>
      </c>
      <c r="R952" s="8" t="s">
        <v>1352</v>
      </c>
      <c r="S952" s="94"/>
      <c r="T952" s="10"/>
      <c r="U952" s="8" t="s">
        <v>1328</v>
      </c>
      <c r="V952" s="8" t="s">
        <v>5304</v>
      </c>
      <c r="W952" s="8" t="s">
        <v>165</v>
      </c>
      <c r="X952" s="8" t="s">
        <v>5305</v>
      </c>
      <c r="Y952" s="8" t="s">
        <v>25</v>
      </c>
      <c r="Z952" s="8" t="s">
        <v>177</v>
      </c>
      <c r="AA952" s="8" t="s">
        <v>679</v>
      </c>
      <c r="AB952" s="8">
        <v>1</v>
      </c>
      <c r="AC952" s="8">
        <v>0</v>
      </c>
      <c r="AD952" s="86">
        <f>IF(W952="SOPORTE_TELEFÓNICO",'BASE LIQUIDACION REDEBAN 2025'!$B$19,IF(W952="ENVÍO",'BASE LIQUIDACION REDEBAN 2025'!$C$2,IF(Y952="TIPO I",'BASE LIQUIDACION REDEBAN 2025'!$C$2,IF(Y952="TIPO II",'BASE LIQUIDACION REDEBAN 2025'!$C$3,IF(Y952="TIPO III",'BASE LIQUIDACION REDEBAN 2025'!$C$4,IF(Y952="TIPO IV",'BASE LIQUIDACION REDEBAN 2025'!$C$5,IF(Z952="AEREO",'BASE LIQUIDACION REDEBAN 2025'!$B$6,'BASE LIQUIDACION REDEBAN 2025'!$C$5)))))))</f>
        <v>65960.072302</v>
      </c>
      <c r="AE952" s="86">
        <f>IF(OR(W952="SOPORTE_TELEFÓNICO",W952="ENVÍO"),0,IF(Y952="TIPO I",'BASE LIQUIDACION REDEBAN 2025'!$B$10,IF(Y952="TIPO II",'BASE LIQUIDACION REDEBAN 2025'!$B$11,IF(Y952="TIPO III",'BASE LIQUIDACION REDEBAN 2025'!$B$12,'BASE LIQUIDACION REDEBAN 2025'!$B$13))))</f>
        <v>75096.394270399993</v>
      </c>
      <c r="AF952" s="86">
        <f t="shared" si="14"/>
        <v>65960.072302</v>
      </c>
      <c r="AG952" s="141"/>
      <c r="AH952" s="141"/>
    </row>
    <row r="953" spans="1:34" s="49" customFormat="1">
      <c r="A953" s="8" t="s">
        <v>91</v>
      </c>
      <c r="B953" s="94" t="str">
        <f>VLOOKUP(A953,'CENTRO DE COSTOS'!A:D,4,FALSE)</f>
        <v>JOSE MAURICIO HERNANDEZ ROJAS</v>
      </c>
      <c r="C953" s="94" t="str">
        <f>VLOOKUP(A953,'CENTRO DE COSTOS'!A:D,2,FALSE)</f>
        <v>0004-0001</v>
      </c>
      <c r="D953" s="8">
        <v>23001</v>
      </c>
      <c r="E953" s="8">
        <v>2697547</v>
      </c>
      <c r="F953" s="8">
        <v>45475</v>
      </c>
      <c r="G953" s="94" t="s">
        <v>1321</v>
      </c>
      <c r="H953" s="8" t="s">
        <v>193</v>
      </c>
      <c r="I953" s="8" t="s">
        <v>91</v>
      </c>
      <c r="J953" s="8" t="s">
        <v>5306</v>
      </c>
      <c r="K953" s="8" t="s">
        <v>160</v>
      </c>
      <c r="L953" s="8" t="s">
        <v>5307</v>
      </c>
      <c r="M953" s="183">
        <v>45905.333333333343</v>
      </c>
      <c r="N953" s="183">
        <v>45905.449305555558</v>
      </c>
      <c r="O953" s="94" t="s">
        <v>1324</v>
      </c>
      <c r="P953" s="8" t="s">
        <v>1333</v>
      </c>
      <c r="Q953" s="8" t="s">
        <v>1375</v>
      </c>
      <c r="R953" s="8" t="s">
        <v>1376</v>
      </c>
      <c r="S953" s="94"/>
      <c r="T953" s="10"/>
      <c r="U953" s="8" t="s">
        <v>1328</v>
      </c>
      <c r="V953" s="8" t="s">
        <v>5308</v>
      </c>
      <c r="W953" s="8" t="s">
        <v>165</v>
      </c>
      <c r="X953" s="8" t="s">
        <v>5309</v>
      </c>
      <c r="Y953" s="8" t="s">
        <v>25</v>
      </c>
      <c r="Z953" s="8" t="s">
        <v>177</v>
      </c>
      <c r="AA953" s="8" t="s">
        <v>607</v>
      </c>
      <c r="AB953" s="8">
        <v>1</v>
      </c>
      <c r="AC953" s="8">
        <v>0</v>
      </c>
      <c r="AD953" s="86">
        <f>IF(W953="SOPORTE_TELEFÓNICO",'BASE LIQUIDACION REDEBAN 2025'!$B$19,IF(W953="ENVÍO",'BASE LIQUIDACION REDEBAN 2025'!$C$2,IF(Y953="TIPO I",'BASE LIQUIDACION REDEBAN 2025'!$C$2,IF(Y953="TIPO II",'BASE LIQUIDACION REDEBAN 2025'!$C$3,IF(Y953="TIPO III",'BASE LIQUIDACION REDEBAN 2025'!$C$4,IF(Y953="TIPO IV",'BASE LIQUIDACION REDEBAN 2025'!$C$5,IF(Z953="AEREO",'BASE LIQUIDACION REDEBAN 2025'!$B$6,'BASE LIQUIDACION REDEBAN 2025'!$C$5)))))))</f>
        <v>65960.072302</v>
      </c>
      <c r="AE953" s="86">
        <f>IF(OR(W953="SOPORTE_TELEFÓNICO",W953="ENVÍO"),0,IF(Y953="TIPO I",'BASE LIQUIDACION REDEBAN 2025'!$B$10,IF(Y953="TIPO II",'BASE LIQUIDACION REDEBAN 2025'!$B$11,IF(Y953="TIPO III",'BASE LIQUIDACION REDEBAN 2025'!$B$12,'BASE LIQUIDACION REDEBAN 2025'!$B$13))))</f>
        <v>75096.394270399993</v>
      </c>
      <c r="AF953" s="86">
        <f t="shared" si="14"/>
        <v>65960.072302</v>
      </c>
      <c r="AG953" s="141"/>
      <c r="AH953" s="141"/>
    </row>
    <row r="954" spans="1:34" s="49" customFormat="1">
      <c r="A954" s="8" t="s">
        <v>94</v>
      </c>
      <c r="B954" s="94" t="str">
        <f>VLOOKUP(A954,'CENTRO DE COSTOS'!A:D,4,FALSE)</f>
        <v>DIEGO FERNANDO HENAO CARDONA</v>
      </c>
      <c r="C954" s="94" t="str">
        <f>VLOOKUP(A954,'CENTRO DE COSTOS'!A:D,2,FALSE)</f>
        <v>0004-0002</v>
      </c>
      <c r="D954" s="8">
        <v>76147</v>
      </c>
      <c r="E954" s="8">
        <v>2697550</v>
      </c>
      <c r="F954" s="8">
        <v>79183</v>
      </c>
      <c r="G954" s="94" t="s">
        <v>1321</v>
      </c>
      <c r="H954" s="8" t="s">
        <v>232</v>
      </c>
      <c r="I954" s="8" t="s">
        <v>1202</v>
      </c>
      <c r="J954" s="8" t="s">
        <v>5310</v>
      </c>
      <c r="K954" s="8" t="s">
        <v>160</v>
      </c>
      <c r="L954" s="8" t="s">
        <v>5311</v>
      </c>
      <c r="M954" s="183">
        <v>45905.333333333343</v>
      </c>
      <c r="N954" s="183">
        <v>45905.51666666667</v>
      </c>
      <c r="O954" s="94" t="s">
        <v>1324</v>
      </c>
      <c r="P954" s="8" t="s">
        <v>1333</v>
      </c>
      <c r="Q954" s="8" t="s">
        <v>1351</v>
      </c>
      <c r="R954" s="8" t="s">
        <v>1352</v>
      </c>
      <c r="S954" s="94"/>
      <c r="T954" s="10"/>
      <c r="U954" s="8" t="s">
        <v>1328</v>
      </c>
      <c r="V954" s="8" t="s">
        <v>5312</v>
      </c>
      <c r="W954" s="8" t="s">
        <v>165</v>
      </c>
      <c r="X954" s="8" t="s">
        <v>5313</v>
      </c>
      <c r="Y954" s="8" t="s">
        <v>25</v>
      </c>
      <c r="Z954" s="8" t="s">
        <v>177</v>
      </c>
      <c r="AA954" s="8" t="s">
        <v>275</v>
      </c>
      <c r="AB954" s="8">
        <v>1</v>
      </c>
      <c r="AC954" s="8">
        <v>0</v>
      </c>
      <c r="AD954" s="86">
        <f>IF(W954="SOPORTE_TELEFÓNICO",'BASE LIQUIDACION REDEBAN 2025'!$B$19,IF(W954="ENVÍO",'BASE LIQUIDACION REDEBAN 2025'!$C$2,IF(Y954="TIPO I",'BASE LIQUIDACION REDEBAN 2025'!$C$2,IF(Y954="TIPO II",'BASE LIQUIDACION REDEBAN 2025'!$C$3,IF(Y954="TIPO III",'BASE LIQUIDACION REDEBAN 2025'!$C$4,IF(Y954="TIPO IV",'BASE LIQUIDACION REDEBAN 2025'!$C$5,IF(Z954="AEREO",'BASE LIQUIDACION REDEBAN 2025'!$B$6,'BASE LIQUIDACION REDEBAN 2025'!$C$5)))))))</f>
        <v>65960.072302</v>
      </c>
      <c r="AE954" s="86">
        <f>IF(OR(W954="SOPORTE_TELEFÓNICO",W954="ENVÍO"),0,IF(Y954="TIPO I",'BASE LIQUIDACION REDEBAN 2025'!$B$10,IF(Y954="TIPO II",'BASE LIQUIDACION REDEBAN 2025'!$B$11,IF(Y954="TIPO III",'BASE LIQUIDACION REDEBAN 2025'!$B$12,'BASE LIQUIDACION REDEBAN 2025'!$B$13))))</f>
        <v>75096.394270399993</v>
      </c>
      <c r="AF954" s="86">
        <f t="shared" si="14"/>
        <v>65960.072302</v>
      </c>
      <c r="AG954" s="141"/>
      <c r="AH954" s="141"/>
    </row>
    <row r="955" spans="1:34" s="49" customFormat="1">
      <c r="A955" s="8" t="s">
        <v>76</v>
      </c>
      <c r="B955" s="94" t="str">
        <f>VLOOKUP(A955,'CENTRO DE COSTOS'!A:D,4,FALSE)</f>
        <v>DIEGO FERNANDO HENAO CARDONA</v>
      </c>
      <c r="C955" s="94" t="str">
        <f>VLOOKUP(A955,'CENTRO DE COSTOS'!A:D,2,FALSE)</f>
        <v>0004-0003</v>
      </c>
      <c r="D955" s="8">
        <v>19698</v>
      </c>
      <c r="E955" s="8">
        <v>2697705</v>
      </c>
      <c r="F955" s="8">
        <v>79574</v>
      </c>
      <c r="G955" s="94" t="s">
        <v>1321</v>
      </c>
      <c r="H955" s="8" t="s">
        <v>171</v>
      </c>
      <c r="I955" s="8" t="s">
        <v>2123</v>
      </c>
      <c r="J955" s="8" t="s">
        <v>5314</v>
      </c>
      <c r="K955" s="8" t="s">
        <v>160</v>
      </c>
      <c r="L955" s="8" t="s">
        <v>5315</v>
      </c>
      <c r="M955" s="183">
        <v>45905.333333333343</v>
      </c>
      <c r="N955" s="183">
        <v>45905.655555555553</v>
      </c>
      <c r="O955" s="94" t="s">
        <v>1324</v>
      </c>
      <c r="P955" s="8" t="s">
        <v>1333</v>
      </c>
      <c r="Q955" s="8" t="s">
        <v>1351</v>
      </c>
      <c r="R955" s="8" t="s">
        <v>1352</v>
      </c>
      <c r="S955" s="94"/>
      <c r="T955" s="10"/>
      <c r="U955" s="8" t="s">
        <v>1328</v>
      </c>
      <c r="V955" s="8" t="s">
        <v>5316</v>
      </c>
      <c r="W955" s="8" t="s">
        <v>165</v>
      </c>
      <c r="X955" s="8" t="s">
        <v>5317</v>
      </c>
      <c r="Y955" s="8" t="s">
        <v>28</v>
      </c>
      <c r="Z955" s="8" t="s">
        <v>177</v>
      </c>
      <c r="AA955" s="8" t="s">
        <v>521</v>
      </c>
      <c r="AB955" s="8">
        <v>1</v>
      </c>
      <c r="AC955" s="8">
        <v>0</v>
      </c>
      <c r="AD955" s="86">
        <f>IF(W955="SOPORTE_TELEFÓNICO",'BASE LIQUIDACION REDEBAN 2025'!$B$19,IF(W955="ENVÍO",'BASE LIQUIDACION REDEBAN 2025'!$C$2,IF(Y955="TIPO I",'BASE LIQUIDACION REDEBAN 2025'!$C$2,IF(Y955="TIPO II",'BASE LIQUIDACION REDEBAN 2025'!$C$3,IF(Y955="TIPO III",'BASE LIQUIDACION REDEBAN 2025'!$C$4,IF(Y955="TIPO IV",'BASE LIQUIDACION REDEBAN 2025'!$C$5,IF(Z955="AEREO",'BASE LIQUIDACION REDEBAN 2025'!$B$6,'BASE LIQUIDACION REDEBAN 2025'!$C$5)))))))</f>
        <v>144967.87232000002</v>
      </c>
      <c r="AE955" s="86">
        <f>IF(OR(W955="SOPORTE_TELEFÓNICO",W955="ENVÍO"),0,IF(Y955="TIPO I",'BASE LIQUIDACION REDEBAN 2025'!$B$10,IF(Y955="TIPO II",'BASE LIQUIDACION REDEBAN 2025'!$B$11,IF(Y955="TIPO III",'BASE LIQUIDACION REDEBAN 2025'!$B$12,'BASE LIQUIDACION REDEBAN 2025'!$B$13))))</f>
        <v>140395.6348884</v>
      </c>
      <c r="AF955" s="86">
        <f t="shared" si="14"/>
        <v>144967.87232000002</v>
      </c>
      <c r="AG955" s="141"/>
      <c r="AH955" s="141"/>
    </row>
    <row r="956" spans="1:34" s="49" customFormat="1">
      <c r="A956" s="8" t="s">
        <v>68</v>
      </c>
      <c r="B956" s="94" t="str">
        <f>VLOOKUP(A956,'CENTRO DE COSTOS'!A:D,4,FALSE)</f>
        <v>WILLIAM ASDRUBAL ROZO ROZO</v>
      </c>
      <c r="C956" s="94" t="str">
        <f>VLOOKUP(A956,'CENTRO DE COSTOS'!A:D,2,FALSE)</f>
        <v>0004-0004</v>
      </c>
      <c r="D956" s="8">
        <v>25572</v>
      </c>
      <c r="E956" s="8">
        <v>2698278</v>
      </c>
      <c r="F956" s="8">
        <v>32406</v>
      </c>
      <c r="G956" s="94" t="s">
        <v>1321</v>
      </c>
      <c r="H956" s="8" t="s">
        <v>417</v>
      </c>
      <c r="I956" s="8" t="s">
        <v>5318</v>
      </c>
      <c r="J956" s="8" t="s">
        <v>5319</v>
      </c>
      <c r="K956" s="8" t="s">
        <v>160</v>
      </c>
      <c r="L956" s="8" t="s">
        <v>5320</v>
      </c>
      <c r="M956" s="183">
        <v>45905.333333333343</v>
      </c>
      <c r="N956" s="183">
        <v>45908.65902777778</v>
      </c>
      <c r="O956" s="94" t="s">
        <v>1324</v>
      </c>
      <c r="P956" s="8" t="s">
        <v>1333</v>
      </c>
      <c r="Q956" s="8" t="s">
        <v>1351</v>
      </c>
      <c r="R956" s="8" t="s">
        <v>1341</v>
      </c>
      <c r="S956" s="94"/>
      <c r="T956" s="10"/>
      <c r="U956" s="8" t="s">
        <v>1328</v>
      </c>
      <c r="V956" s="8" t="s">
        <v>5321</v>
      </c>
      <c r="W956" s="8" t="s">
        <v>165</v>
      </c>
      <c r="X956" s="8" t="s">
        <v>5322</v>
      </c>
      <c r="Y956" s="8" t="s">
        <v>32</v>
      </c>
      <c r="Z956" s="8" t="s">
        <v>177</v>
      </c>
      <c r="AA956" s="8" t="s">
        <v>428</v>
      </c>
      <c r="AB956" s="8">
        <v>1</v>
      </c>
      <c r="AC956" s="8">
        <v>0</v>
      </c>
      <c r="AD956" s="86">
        <f>IF(W956="SOPORTE_TELEFÓNICO",'BASE LIQUIDACION REDEBAN 2025'!$B$19,IF(W956="ENVÍO",'BASE LIQUIDACION REDEBAN 2025'!$C$2,IF(Y956="TIPO I",'BASE LIQUIDACION REDEBAN 2025'!$C$2,IF(Y956="TIPO II",'BASE LIQUIDACION REDEBAN 2025'!$C$3,IF(Y956="TIPO III",'BASE LIQUIDACION REDEBAN 2025'!$C$4,IF(Y956="TIPO IV",'BASE LIQUIDACION REDEBAN 2025'!$C$5,IF(Z956="AEREO",'BASE LIQUIDACION REDEBAN 2025'!$B$6,'BASE LIQUIDACION REDEBAN 2025'!$C$5)))))))</f>
        <v>479588.87655000004</v>
      </c>
      <c r="AE956" s="86">
        <f>IF(OR(W956="SOPORTE_TELEFÓNICO",W956="ENVÍO"),0,IF(Y956="TIPO I",'BASE LIQUIDACION REDEBAN 2025'!$B$10,IF(Y956="TIPO II",'BASE LIQUIDACION REDEBAN 2025'!$B$11,IF(Y956="TIPO III",'BASE LIQUIDACION REDEBAN 2025'!$B$12,'BASE LIQUIDACION REDEBAN 2025'!$B$13))))</f>
        <v>196536.5258152</v>
      </c>
      <c r="AF956" s="86">
        <f t="shared" si="14"/>
        <v>479588.87655000004</v>
      </c>
      <c r="AG956" s="141"/>
      <c r="AH956" s="141"/>
    </row>
    <row r="957" spans="1:34" s="49" customFormat="1">
      <c r="A957" s="8" t="s">
        <v>68</v>
      </c>
      <c r="B957" s="94" t="str">
        <f>VLOOKUP(A957,'CENTRO DE COSTOS'!A:D,4,FALSE)</f>
        <v>WILLIAM ASDRUBAL ROZO ROZO</v>
      </c>
      <c r="C957" s="94" t="str">
        <f>VLOOKUP(A957,'CENTRO DE COSTOS'!A:D,2,FALSE)</f>
        <v>0004-0004</v>
      </c>
      <c r="D957" s="8">
        <v>25754</v>
      </c>
      <c r="E957" s="8">
        <v>2697533</v>
      </c>
      <c r="F957" s="8">
        <v>50837</v>
      </c>
      <c r="G957" s="94" t="s">
        <v>1321</v>
      </c>
      <c r="H957" s="8" t="s">
        <v>417</v>
      </c>
      <c r="I957" s="8" t="s">
        <v>418</v>
      </c>
      <c r="J957" s="8" t="s">
        <v>5323</v>
      </c>
      <c r="K957" s="8" t="s">
        <v>160</v>
      </c>
      <c r="L957" s="8" t="s">
        <v>5324</v>
      </c>
      <c r="M957" s="183">
        <v>45904.747916666667</v>
      </c>
      <c r="N957" s="183">
        <v>45905.654166666667</v>
      </c>
      <c r="O957" s="94" t="s">
        <v>1324</v>
      </c>
      <c r="P957" s="8" t="s">
        <v>1333</v>
      </c>
      <c r="Q957" s="8" t="s">
        <v>1375</v>
      </c>
      <c r="R957" s="8" t="s">
        <v>1393</v>
      </c>
      <c r="S957" s="94"/>
      <c r="T957" s="10"/>
      <c r="U957" s="8" t="s">
        <v>1328</v>
      </c>
      <c r="V957" s="8" t="s">
        <v>5325</v>
      </c>
      <c r="W957" s="8" t="s">
        <v>165</v>
      </c>
      <c r="X957" s="8" t="s">
        <v>5326</v>
      </c>
      <c r="Y957" s="8" t="s">
        <v>25</v>
      </c>
      <c r="Z957" s="8" t="s">
        <v>177</v>
      </c>
      <c r="AA957" s="8" t="s">
        <v>561</v>
      </c>
      <c r="AB957" s="8">
        <v>1</v>
      </c>
      <c r="AC957" s="8">
        <v>0</v>
      </c>
      <c r="AD957" s="86">
        <f>IF(W957="SOPORTE_TELEFÓNICO",'BASE LIQUIDACION REDEBAN 2025'!$B$19,IF(W957="ENVÍO",'BASE LIQUIDACION REDEBAN 2025'!$C$2,IF(Y957="TIPO I",'BASE LIQUIDACION REDEBAN 2025'!$C$2,IF(Y957="TIPO II",'BASE LIQUIDACION REDEBAN 2025'!$C$3,IF(Y957="TIPO III",'BASE LIQUIDACION REDEBAN 2025'!$C$4,IF(Y957="TIPO IV",'BASE LIQUIDACION REDEBAN 2025'!$C$5,IF(Z957="AEREO",'BASE LIQUIDACION REDEBAN 2025'!$B$6,'BASE LIQUIDACION REDEBAN 2025'!$C$5)))))))</f>
        <v>65960.072302</v>
      </c>
      <c r="AE957" s="86">
        <f>IF(OR(W957="SOPORTE_TELEFÓNICO",W957="ENVÍO"),0,IF(Y957="TIPO I",'BASE LIQUIDACION REDEBAN 2025'!$B$10,IF(Y957="TIPO II",'BASE LIQUIDACION REDEBAN 2025'!$B$11,IF(Y957="TIPO III",'BASE LIQUIDACION REDEBAN 2025'!$B$12,'BASE LIQUIDACION REDEBAN 2025'!$B$13))))</f>
        <v>75096.394270399993</v>
      </c>
      <c r="AF957" s="86">
        <f t="shared" si="14"/>
        <v>65960.072302</v>
      </c>
      <c r="AG957" s="141"/>
      <c r="AH957" s="141"/>
    </row>
    <row r="958" spans="1:34" s="49" customFormat="1">
      <c r="A958" s="8" t="s">
        <v>100</v>
      </c>
      <c r="B958" s="94" t="str">
        <f>VLOOKUP(A958,'CENTRO DE COSTOS'!A:D,4,FALSE)</f>
        <v>KEVIN ALEXIS CORZO BUSTOS</v>
      </c>
      <c r="C958" s="94" t="str">
        <f>VLOOKUP(A958,'CENTRO DE COSTOS'!A:D,2,FALSE)</f>
        <v>0004-0007</v>
      </c>
      <c r="D958" s="8">
        <v>50001</v>
      </c>
      <c r="E958" s="8">
        <v>2697530</v>
      </c>
      <c r="F958" s="8">
        <v>56407</v>
      </c>
      <c r="G958" s="94" t="s">
        <v>1321</v>
      </c>
      <c r="H958" s="8" t="s">
        <v>216</v>
      </c>
      <c r="I958" s="8" t="s">
        <v>100</v>
      </c>
      <c r="J958" s="8" t="s">
        <v>5327</v>
      </c>
      <c r="K958" s="8" t="s">
        <v>160</v>
      </c>
      <c r="L958" s="8" t="s">
        <v>5328</v>
      </c>
      <c r="M958" s="183">
        <v>45904.74722222222</v>
      </c>
      <c r="N958" s="183">
        <v>45905.431250000001</v>
      </c>
      <c r="O958" s="94" t="s">
        <v>1324</v>
      </c>
      <c r="P958" s="8" t="s">
        <v>1325</v>
      </c>
      <c r="Q958" s="8" t="s">
        <v>1454</v>
      </c>
      <c r="R958" s="8" t="s">
        <v>1455</v>
      </c>
      <c r="S958" s="94"/>
      <c r="T958" s="10"/>
      <c r="U958" s="8" t="s">
        <v>1328</v>
      </c>
      <c r="V958" s="8" t="s">
        <v>5329</v>
      </c>
      <c r="W958" s="8" t="s">
        <v>165</v>
      </c>
      <c r="X958" s="8" t="s">
        <v>5330</v>
      </c>
      <c r="Y958" s="8" t="s">
        <v>25</v>
      </c>
      <c r="Z958" s="8" t="s">
        <v>177</v>
      </c>
      <c r="AA958" s="8" t="s">
        <v>1411</v>
      </c>
      <c r="AB958" s="8">
        <v>1</v>
      </c>
      <c r="AC958" s="8">
        <v>0</v>
      </c>
      <c r="AD958" s="86">
        <f>IF(W958="SOPORTE_TELEFÓNICO",'BASE LIQUIDACION REDEBAN 2025'!$B$19,IF(W958="ENVÍO",'BASE LIQUIDACION REDEBAN 2025'!$C$2,IF(Y958="TIPO I",'BASE LIQUIDACION REDEBAN 2025'!$C$2,IF(Y958="TIPO II",'BASE LIQUIDACION REDEBAN 2025'!$C$3,IF(Y958="TIPO III",'BASE LIQUIDACION REDEBAN 2025'!$C$4,IF(Y958="TIPO IV",'BASE LIQUIDACION REDEBAN 2025'!$C$5,IF(Z958="AEREO",'BASE LIQUIDACION REDEBAN 2025'!$B$6,'BASE LIQUIDACION REDEBAN 2025'!$C$5)))))))</f>
        <v>65960.072302</v>
      </c>
      <c r="AE958" s="86">
        <f>IF(OR(W958="SOPORTE_TELEFÓNICO",W958="ENVÍO"),0,IF(Y958="TIPO I",'BASE LIQUIDACION REDEBAN 2025'!$B$10,IF(Y958="TIPO II",'BASE LIQUIDACION REDEBAN 2025'!$B$11,IF(Y958="TIPO III",'BASE LIQUIDACION REDEBAN 2025'!$B$12,'BASE LIQUIDACION REDEBAN 2025'!$B$13))))</f>
        <v>75096.394270399993</v>
      </c>
      <c r="AF958" s="86">
        <f t="shared" si="14"/>
        <v>65960.072302</v>
      </c>
      <c r="AG958" s="141"/>
      <c r="AH958" s="141"/>
    </row>
    <row r="959" spans="1:34" s="49" customFormat="1">
      <c r="A959" s="8" t="s">
        <v>90</v>
      </c>
      <c r="B959" s="94" t="str">
        <f>VLOOKUP(A959,'CENTRO DE COSTOS'!A:D,4,FALSE)</f>
        <v>JUAN SEBASTIÁN RÍOS CASTRILLÓN</v>
      </c>
      <c r="C959" s="94" t="str">
        <f>VLOOKUP(A959,'CENTRO DE COSTOS'!A:D,2,FALSE)</f>
        <v>0004-0005</v>
      </c>
      <c r="D959" s="8">
        <v>5306</v>
      </c>
      <c r="E959" s="8">
        <v>2697459</v>
      </c>
      <c r="F959" s="8">
        <v>32938</v>
      </c>
      <c r="G959" s="94" t="s">
        <v>1321</v>
      </c>
      <c r="H959" s="8" t="s">
        <v>249</v>
      </c>
      <c r="I959" s="8" t="s">
        <v>5331</v>
      </c>
      <c r="J959" s="8" t="s">
        <v>5332</v>
      </c>
      <c r="K959" s="8" t="s">
        <v>160</v>
      </c>
      <c r="L959" s="8" t="s">
        <v>5333</v>
      </c>
      <c r="M959" s="183">
        <v>45904.734722222223</v>
      </c>
      <c r="N959" s="183">
        <v>45907.384722222218</v>
      </c>
      <c r="O959" s="94" t="s">
        <v>1324</v>
      </c>
      <c r="P959" s="8" t="s">
        <v>1333</v>
      </c>
      <c r="Q959" s="8" t="s">
        <v>1368</v>
      </c>
      <c r="R959" s="8" t="s">
        <v>1341</v>
      </c>
      <c r="S959" s="94"/>
      <c r="T959" s="10"/>
      <c r="U959" s="8" t="s">
        <v>1328</v>
      </c>
      <c r="V959" s="8" t="s">
        <v>5334</v>
      </c>
      <c r="W959" s="8" t="s">
        <v>165</v>
      </c>
      <c r="X959" s="8" t="s">
        <v>5335</v>
      </c>
      <c r="Y959" s="8" t="s">
        <v>30</v>
      </c>
      <c r="Z959" s="8" t="s">
        <v>177</v>
      </c>
      <c r="AA959" s="8" t="s">
        <v>988</v>
      </c>
      <c r="AB959" s="8">
        <v>1</v>
      </c>
      <c r="AC959" s="8">
        <v>0</v>
      </c>
      <c r="AD959" s="86">
        <f>IF(W959="SOPORTE_TELEFÓNICO",'BASE LIQUIDACION REDEBAN 2025'!$B$19,IF(W959="ENVÍO",'BASE LIQUIDACION REDEBAN 2025'!$C$2,IF(Y959="TIPO I",'BASE LIQUIDACION REDEBAN 2025'!$C$2,IF(Y959="TIPO II",'BASE LIQUIDACION REDEBAN 2025'!$C$3,IF(Y959="TIPO III",'BASE LIQUIDACION REDEBAN 2025'!$C$4,IF(Y959="TIPO IV",'BASE LIQUIDACION REDEBAN 2025'!$C$5,IF(Z959="AEREO",'BASE LIQUIDACION REDEBAN 2025'!$B$6,'BASE LIQUIDACION REDEBAN 2025'!$C$5)))))))</f>
        <v>275728.78077800001</v>
      </c>
      <c r="AE959" s="86">
        <f>IF(OR(W959="SOPORTE_TELEFÓNICO",W959="ENVÍO"),0,IF(Y959="TIPO I",'BASE LIQUIDACION REDEBAN 2025'!$B$10,IF(Y959="TIPO II",'BASE LIQUIDACION REDEBAN 2025'!$B$11,IF(Y959="TIPO III",'BASE LIQUIDACION REDEBAN 2025'!$B$12,'BASE LIQUIDACION REDEBAN 2025'!$B$13))))</f>
        <v>196536.5258152</v>
      </c>
      <c r="AF959" s="86">
        <f t="shared" si="14"/>
        <v>275728.78077800001</v>
      </c>
      <c r="AG959" s="141"/>
      <c r="AH959" s="141"/>
    </row>
    <row r="960" spans="1:34" s="49" customFormat="1">
      <c r="A960" s="8" t="s">
        <v>68</v>
      </c>
      <c r="B960" s="94" t="str">
        <f>VLOOKUP(A960,'CENTRO DE COSTOS'!A:D,4,FALSE)</f>
        <v>WILLIAM ASDRUBAL ROZO ROZO</v>
      </c>
      <c r="C960" s="94" t="str">
        <f>VLOOKUP(A960,'CENTRO DE COSTOS'!A:D,2,FALSE)</f>
        <v>0004-0004</v>
      </c>
      <c r="D960" s="8">
        <v>11001</v>
      </c>
      <c r="E960" s="8">
        <v>2697326</v>
      </c>
      <c r="F960" s="8">
        <v>79715</v>
      </c>
      <c r="G960" s="94" t="s">
        <v>1321</v>
      </c>
      <c r="H960" s="8" t="s">
        <v>417</v>
      </c>
      <c r="I960" s="8" t="s">
        <v>68</v>
      </c>
      <c r="J960" s="8" t="s">
        <v>5336</v>
      </c>
      <c r="K960" s="8" t="s">
        <v>160</v>
      </c>
      <c r="L960" s="8" t="s">
        <v>5337</v>
      </c>
      <c r="M960" s="183">
        <v>45904.723611111112</v>
      </c>
      <c r="N960" s="183">
        <v>45905.681944444441</v>
      </c>
      <c r="O960" s="94" t="s">
        <v>1324</v>
      </c>
      <c r="P960" s="8" t="s">
        <v>1333</v>
      </c>
      <c r="Q960" s="8" t="s">
        <v>1326</v>
      </c>
      <c r="R960" s="8" t="s">
        <v>1341</v>
      </c>
      <c r="S960" s="94"/>
      <c r="T960" s="10"/>
      <c r="U960" s="8" t="s">
        <v>1328</v>
      </c>
      <c r="V960" s="8" t="s">
        <v>5338</v>
      </c>
      <c r="W960" s="8" t="s">
        <v>165</v>
      </c>
      <c r="X960" s="8" t="s">
        <v>5339</v>
      </c>
      <c r="Y960" s="8" t="s">
        <v>25</v>
      </c>
      <c r="Z960" s="8" t="s">
        <v>177</v>
      </c>
      <c r="AA960" s="8" t="s">
        <v>551</v>
      </c>
      <c r="AB960" s="8">
        <v>1</v>
      </c>
      <c r="AC960" s="8">
        <v>0</v>
      </c>
      <c r="AD960" s="86">
        <f>IF(W960="SOPORTE_TELEFÓNICO",'BASE LIQUIDACION REDEBAN 2025'!$B$19,IF(W960="ENVÍO",'BASE LIQUIDACION REDEBAN 2025'!$C$2,IF(Y960="TIPO I",'BASE LIQUIDACION REDEBAN 2025'!$C$2,IF(Y960="TIPO II",'BASE LIQUIDACION REDEBAN 2025'!$C$3,IF(Y960="TIPO III",'BASE LIQUIDACION REDEBAN 2025'!$C$4,IF(Y960="TIPO IV",'BASE LIQUIDACION REDEBAN 2025'!$C$5,IF(Z960="AEREO",'BASE LIQUIDACION REDEBAN 2025'!$B$6,'BASE LIQUIDACION REDEBAN 2025'!$C$5)))))))</f>
        <v>65960.072302</v>
      </c>
      <c r="AE960" s="86">
        <f>IF(OR(W960="SOPORTE_TELEFÓNICO",W960="ENVÍO"),0,IF(Y960="TIPO I",'BASE LIQUIDACION REDEBAN 2025'!$B$10,IF(Y960="TIPO II",'BASE LIQUIDACION REDEBAN 2025'!$B$11,IF(Y960="TIPO III",'BASE LIQUIDACION REDEBAN 2025'!$B$12,'BASE LIQUIDACION REDEBAN 2025'!$B$13))))</f>
        <v>75096.394270399993</v>
      </c>
      <c r="AF960" s="86">
        <f t="shared" si="14"/>
        <v>65960.072302</v>
      </c>
      <c r="AG960" s="141"/>
      <c r="AH960" s="141"/>
    </row>
    <row r="961" spans="1:34" s="49" customFormat="1">
      <c r="A961" s="8" t="s">
        <v>90</v>
      </c>
      <c r="B961" s="94" t="str">
        <f>VLOOKUP(A961,'CENTRO DE COSTOS'!A:D,4,FALSE)</f>
        <v>JUAN SEBASTIÁN RÍOS CASTRILLÓN</v>
      </c>
      <c r="C961" s="94" t="str">
        <f>VLOOKUP(A961,'CENTRO DE COSTOS'!A:D,2,FALSE)</f>
        <v>0004-0005</v>
      </c>
      <c r="D961" s="8">
        <v>5440</v>
      </c>
      <c r="E961" s="8">
        <v>2697433</v>
      </c>
      <c r="F961" s="8">
        <v>70912</v>
      </c>
      <c r="G961" s="94" t="s">
        <v>1321</v>
      </c>
      <c r="H961" s="8" t="s">
        <v>249</v>
      </c>
      <c r="I961" s="8" t="s">
        <v>800</v>
      </c>
      <c r="J961" s="8" t="s">
        <v>5340</v>
      </c>
      <c r="K961" s="8" t="s">
        <v>160</v>
      </c>
      <c r="L961" s="8" t="s">
        <v>5341</v>
      </c>
      <c r="M961" s="183">
        <v>45904.724305555559</v>
      </c>
      <c r="N961" s="183">
        <v>45905.467361111107</v>
      </c>
      <c r="O961" s="94" t="s">
        <v>1324</v>
      </c>
      <c r="P961" s="8" t="s">
        <v>1333</v>
      </c>
      <c r="Q961" s="8" t="s">
        <v>1556</v>
      </c>
      <c r="R961" s="8" t="s">
        <v>1557</v>
      </c>
      <c r="S961" s="94"/>
      <c r="T961" s="10"/>
      <c r="U961" s="8" t="s">
        <v>1328</v>
      </c>
      <c r="V961" s="8" t="s">
        <v>5342</v>
      </c>
      <c r="W961" s="8" t="s">
        <v>165</v>
      </c>
      <c r="X961" s="8" t="s">
        <v>5343</v>
      </c>
      <c r="Y961" s="8" t="s">
        <v>28</v>
      </c>
      <c r="Z961" s="8" t="s">
        <v>177</v>
      </c>
      <c r="AA961" s="8" t="s">
        <v>1483</v>
      </c>
      <c r="AB961" s="8">
        <v>1</v>
      </c>
      <c r="AC961" s="8">
        <v>0</v>
      </c>
      <c r="AD961" s="86">
        <f>IF(W961="SOPORTE_TELEFÓNICO",'BASE LIQUIDACION REDEBAN 2025'!$B$19,IF(W961="ENVÍO",'BASE LIQUIDACION REDEBAN 2025'!$C$2,IF(Y961="TIPO I",'BASE LIQUIDACION REDEBAN 2025'!$C$2,IF(Y961="TIPO II",'BASE LIQUIDACION REDEBAN 2025'!$C$3,IF(Y961="TIPO III",'BASE LIQUIDACION REDEBAN 2025'!$C$4,IF(Y961="TIPO IV",'BASE LIQUIDACION REDEBAN 2025'!$C$5,IF(Z961="AEREO",'BASE LIQUIDACION REDEBAN 2025'!$B$6,'BASE LIQUIDACION REDEBAN 2025'!$C$5)))))))</f>
        <v>144967.87232000002</v>
      </c>
      <c r="AE961" s="86">
        <f>IF(OR(W961="SOPORTE_TELEFÓNICO",W961="ENVÍO"),0,IF(Y961="TIPO I",'BASE LIQUIDACION REDEBAN 2025'!$B$10,IF(Y961="TIPO II",'BASE LIQUIDACION REDEBAN 2025'!$B$11,IF(Y961="TIPO III",'BASE LIQUIDACION REDEBAN 2025'!$B$12,'BASE LIQUIDACION REDEBAN 2025'!$B$13))))</f>
        <v>140395.6348884</v>
      </c>
      <c r="AF961" s="86">
        <f t="shared" si="14"/>
        <v>144967.87232000002</v>
      </c>
      <c r="AG961" s="141"/>
      <c r="AH961" s="141"/>
    </row>
    <row r="962" spans="1:34" s="49" customFormat="1">
      <c r="A962" s="8" t="s">
        <v>76</v>
      </c>
      <c r="B962" s="94" t="str">
        <f>VLOOKUP(A962,'CENTRO DE COSTOS'!A:D,4,FALSE)</f>
        <v>DIEGO FERNANDO HENAO CARDONA</v>
      </c>
      <c r="C962" s="94" t="str">
        <f>VLOOKUP(A962,'CENTRO DE COSTOS'!A:D,2,FALSE)</f>
        <v>0004-0003</v>
      </c>
      <c r="D962" s="8">
        <v>19001</v>
      </c>
      <c r="E962" s="8">
        <v>2697434</v>
      </c>
      <c r="F962" s="8">
        <v>47433</v>
      </c>
      <c r="G962" s="94" t="s">
        <v>1321</v>
      </c>
      <c r="H962" s="8" t="s">
        <v>171</v>
      </c>
      <c r="I962" s="8" t="s">
        <v>95</v>
      </c>
      <c r="J962" s="8" t="s">
        <v>5344</v>
      </c>
      <c r="K962" s="8" t="s">
        <v>160</v>
      </c>
      <c r="L962" s="8" t="s">
        <v>5345</v>
      </c>
      <c r="M962" s="183">
        <v>45904.724999999999</v>
      </c>
      <c r="N962" s="183">
        <v>45907.381944444453</v>
      </c>
      <c r="O962" s="94" t="s">
        <v>1324</v>
      </c>
      <c r="P962" s="8" t="s">
        <v>1333</v>
      </c>
      <c r="Q962" s="8" t="s">
        <v>1375</v>
      </c>
      <c r="R962" s="8" t="s">
        <v>1547</v>
      </c>
      <c r="S962" s="94"/>
      <c r="T962" s="10"/>
      <c r="U962" s="8" t="s">
        <v>1328</v>
      </c>
      <c r="V962" s="8" t="s">
        <v>5346</v>
      </c>
      <c r="W962" s="8" t="s">
        <v>165</v>
      </c>
      <c r="X962" s="8" t="s">
        <v>5347</v>
      </c>
      <c r="Y962" s="8" t="s">
        <v>30</v>
      </c>
      <c r="Z962" s="8" t="s">
        <v>177</v>
      </c>
      <c r="AA962" s="8" t="s">
        <v>178</v>
      </c>
      <c r="AB962" s="8">
        <v>1</v>
      </c>
      <c r="AC962" s="8">
        <v>0</v>
      </c>
      <c r="AD962" s="86">
        <f>IF(W962="SOPORTE_TELEFÓNICO",'BASE LIQUIDACION REDEBAN 2025'!$B$19,IF(W962="ENVÍO",'BASE LIQUIDACION REDEBAN 2025'!$C$2,IF(Y962="TIPO I",'BASE LIQUIDACION REDEBAN 2025'!$C$2,IF(Y962="TIPO II",'BASE LIQUIDACION REDEBAN 2025'!$C$3,IF(Y962="TIPO III",'BASE LIQUIDACION REDEBAN 2025'!$C$4,IF(Y962="TIPO IV",'BASE LIQUIDACION REDEBAN 2025'!$C$5,IF(Z962="AEREO",'BASE LIQUIDACION REDEBAN 2025'!$B$6,'BASE LIQUIDACION REDEBAN 2025'!$C$5)))))))</f>
        <v>275728.78077800001</v>
      </c>
      <c r="AE962" s="86">
        <f>IF(OR(W962="SOPORTE_TELEFÓNICO",W962="ENVÍO"),0,IF(Y962="TIPO I",'BASE LIQUIDACION REDEBAN 2025'!$B$10,IF(Y962="TIPO II",'BASE LIQUIDACION REDEBAN 2025'!$B$11,IF(Y962="TIPO III",'BASE LIQUIDACION REDEBAN 2025'!$B$12,'BASE LIQUIDACION REDEBAN 2025'!$B$13))))</f>
        <v>196536.5258152</v>
      </c>
      <c r="AF962" s="86">
        <f t="shared" si="14"/>
        <v>275728.78077800001</v>
      </c>
      <c r="AG962" s="141"/>
      <c r="AH962" s="141"/>
    </row>
    <row r="963" spans="1:34" s="49" customFormat="1">
      <c r="A963" s="8" t="s">
        <v>96</v>
      </c>
      <c r="B963" s="94" t="str">
        <f>VLOOKUP(A963,'CENTRO DE COSTOS'!A:D,4,FALSE)</f>
        <v>JOSE MAURICIO HERNANDEZ ROJAS</v>
      </c>
      <c r="C963" s="94" t="str">
        <f>VLOOKUP(A963,'CENTRO DE COSTOS'!A:D,2,FALSE)</f>
        <v>0004-0001</v>
      </c>
      <c r="D963" s="8">
        <v>47551</v>
      </c>
      <c r="E963" s="8">
        <v>2697181</v>
      </c>
      <c r="F963" s="8">
        <v>24197</v>
      </c>
      <c r="G963" s="94" t="s">
        <v>1321</v>
      </c>
      <c r="H963" s="8" t="s">
        <v>438</v>
      </c>
      <c r="I963" s="8" t="s">
        <v>5348</v>
      </c>
      <c r="J963" s="8" t="s">
        <v>5349</v>
      </c>
      <c r="K963" s="8" t="s">
        <v>160</v>
      </c>
      <c r="L963" s="8" t="s">
        <v>5350</v>
      </c>
      <c r="M963" s="183">
        <v>45904.702777777777</v>
      </c>
      <c r="N963" s="183">
        <v>45905.425000000003</v>
      </c>
      <c r="O963" s="94" t="s">
        <v>1324</v>
      </c>
      <c r="P963" s="8" t="s">
        <v>1333</v>
      </c>
      <c r="Q963" s="8" t="s">
        <v>1375</v>
      </c>
      <c r="R963" s="8" t="s">
        <v>1376</v>
      </c>
      <c r="S963" s="94"/>
      <c r="T963" s="10"/>
      <c r="U963" s="8" t="s">
        <v>1328</v>
      </c>
      <c r="V963" s="8" t="s">
        <v>5351</v>
      </c>
      <c r="W963" s="8" t="s">
        <v>165</v>
      </c>
      <c r="X963" s="8" t="s">
        <v>5352</v>
      </c>
      <c r="Y963" s="8" t="s">
        <v>32</v>
      </c>
      <c r="Z963" s="8" t="s">
        <v>177</v>
      </c>
      <c r="AA963" s="8" t="s">
        <v>1810</v>
      </c>
      <c r="AB963" s="8">
        <v>1</v>
      </c>
      <c r="AC963" s="8">
        <v>0</v>
      </c>
      <c r="AD963" s="86">
        <f>IF(W963="SOPORTE_TELEFÓNICO",'BASE LIQUIDACION REDEBAN 2025'!$B$19,IF(W963="ENVÍO",'BASE LIQUIDACION REDEBAN 2025'!$C$2,IF(Y963="TIPO I",'BASE LIQUIDACION REDEBAN 2025'!$C$2,IF(Y963="TIPO II",'BASE LIQUIDACION REDEBAN 2025'!$C$3,IF(Y963="TIPO III",'BASE LIQUIDACION REDEBAN 2025'!$C$4,IF(Y963="TIPO IV",'BASE LIQUIDACION REDEBAN 2025'!$C$5,IF(Z963="AEREO",'BASE LIQUIDACION REDEBAN 2025'!$B$6,'BASE LIQUIDACION REDEBAN 2025'!$C$5)))))))</f>
        <v>479588.87655000004</v>
      </c>
      <c r="AE963" s="86">
        <f>IF(OR(W963="SOPORTE_TELEFÓNICO",W963="ENVÍO"),0,IF(Y963="TIPO I",'BASE LIQUIDACION REDEBAN 2025'!$B$10,IF(Y963="TIPO II",'BASE LIQUIDACION REDEBAN 2025'!$B$11,IF(Y963="TIPO III",'BASE LIQUIDACION REDEBAN 2025'!$B$12,'BASE LIQUIDACION REDEBAN 2025'!$B$13))))</f>
        <v>196536.5258152</v>
      </c>
      <c r="AF963" s="86">
        <f t="shared" ref="AF963:AF1026" si="15">IF(OR(W963="SOPORTE_TELEFÓNICO",W963="ENVÍO"),AD963,(AD963*AB963+AE963*AC963))</f>
        <v>479588.87655000004</v>
      </c>
      <c r="AG963" s="141"/>
      <c r="AH963" s="141"/>
    </row>
    <row r="964" spans="1:34" s="49" customFormat="1">
      <c r="A964" s="8" t="s">
        <v>68</v>
      </c>
      <c r="B964" s="94" t="str">
        <f>VLOOKUP(A964,'CENTRO DE COSTOS'!A:D,4,FALSE)</f>
        <v>WILLIAM ASDRUBAL ROZO ROZO</v>
      </c>
      <c r="C964" s="94" t="str">
        <f>VLOOKUP(A964,'CENTRO DE COSTOS'!A:D,2,FALSE)</f>
        <v>0004-0004</v>
      </c>
      <c r="D964" s="8">
        <v>25491</v>
      </c>
      <c r="E964" s="8">
        <v>2693269</v>
      </c>
      <c r="F964" s="8">
        <v>32981</v>
      </c>
      <c r="G964" s="94" t="s">
        <v>1321</v>
      </c>
      <c r="H964" s="8" t="s">
        <v>417</v>
      </c>
      <c r="I964" s="8" t="s">
        <v>5353</v>
      </c>
      <c r="J964" s="8" t="s">
        <v>5354</v>
      </c>
      <c r="K964" s="8" t="s">
        <v>160</v>
      </c>
      <c r="L964" s="8" t="s">
        <v>5355</v>
      </c>
      <c r="M964" s="183">
        <v>45904.398611111108</v>
      </c>
      <c r="N964" s="183">
        <v>45905.555555555547</v>
      </c>
      <c r="O964" s="94" t="s">
        <v>1324</v>
      </c>
      <c r="P964" s="8" t="s">
        <v>1333</v>
      </c>
      <c r="Q964" s="8" t="s">
        <v>1512</v>
      </c>
      <c r="R964" s="8" t="s">
        <v>1512</v>
      </c>
      <c r="S964" s="94"/>
      <c r="T964" s="10"/>
      <c r="U964" s="8" t="s">
        <v>1328</v>
      </c>
      <c r="V964" s="8" t="s">
        <v>5356</v>
      </c>
      <c r="W964" s="8" t="s">
        <v>165</v>
      </c>
      <c r="X964" s="8" t="s">
        <v>5357</v>
      </c>
      <c r="Y964" s="8" t="s">
        <v>30</v>
      </c>
      <c r="Z964" s="8" t="s">
        <v>177</v>
      </c>
      <c r="AA964" s="8" t="s">
        <v>541</v>
      </c>
      <c r="AB964" s="8">
        <v>1</v>
      </c>
      <c r="AC964" s="8">
        <v>0</v>
      </c>
      <c r="AD964" s="86">
        <f>IF(W964="SOPORTE_TELEFÓNICO",'BASE LIQUIDACION REDEBAN 2025'!$B$19,IF(W964="ENVÍO",'BASE LIQUIDACION REDEBAN 2025'!$C$2,IF(Y964="TIPO I",'BASE LIQUIDACION REDEBAN 2025'!$C$2,IF(Y964="TIPO II",'BASE LIQUIDACION REDEBAN 2025'!$C$3,IF(Y964="TIPO III",'BASE LIQUIDACION REDEBAN 2025'!$C$4,IF(Y964="TIPO IV",'BASE LIQUIDACION REDEBAN 2025'!$C$5,IF(Z964="AEREO",'BASE LIQUIDACION REDEBAN 2025'!$B$6,'BASE LIQUIDACION REDEBAN 2025'!$C$5)))))))</f>
        <v>275728.78077800001</v>
      </c>
      <c r="AE964" s="86">
        <f>IF(OR(W964="SOPORTE_TELEFÓNICO",W964="ENVÍO"),0,IF(Y964="TIPO I",'BASE LIQUIDACION REDEBAN 2025'!$B$10,IF(Y964="TIPO II",'BASE LIQUIDACION REDEBAN 2025'!$B$11,IF(Y964="TIPO III",'BASE LIQUIDACION REDEBAN 2025'!$B$12,'BASE LIQUIDACION REDEBAN 2025'!$B$13))))</f>
        <v>196536.5258152</v>
      </c>
      <c r="AF964" s="86">
        <f t="shared" si="15"/>
        <v>275728.78077800001</v>
      </c>
      <c r="AG964" s="141"/>
      <c r="AH964" s="141"/>
    </row>
    <row r="965" spans="1:34" s="49" customFormat="1">
      <c r="A965" s="8" t="s">
        <v>68</v>
      </c>
      <c r="B965" s="94" t="str">
        <f>VLOOKUP(A965,'CENTRO DE COSTOS'!A:D,4,FALSE)</f>
        <v>WILLIAM ASDRUBAL ROZO ROZO</v>
      </c>
      <c r="C965" s="94" t="str">
        <f>VLOOKUP(A965,'CENTRO DE COSTOS'!A:D,2,FALSE)</f>
        <v>0004-0004</v>
      </c>
      <c r="D965" s="8">
        <v>25288</v>
      </c>
      <c r="E965" s="8">
        <v>2693351</v>
      </c>
      <c r="F965" s="8">
        <v>79307</v>
      </c>
      <c r="G965" s="94" t="s">
        <v>1321</v>
      </c>
      <c r="H965" s="8" t="s">
        <v>417</v>
      </c>
      <c r="I965" s="8" t="s">
        <v>5358</v>
      </c>
      <c r="J965" s="8" t="s">
        <v>5359</v>
      </c>
      <c r="K965" s="8" t="s">
        <v>160</v>
      </c>
      <c r="L965" s="8" t="s">
        <v>5360</v>
      </c>
      <c r="M965" s="183">
        <v>45904.406944444447</v>
      </c>
      <c r="N965" s="183">
        <v>45905.501388888893</v>
      </c>
      <c r="O965" s="94" t="s">
        <v>1324</v>
      </c>
      <c r="P965" s="8" t="s">
        <v>1325</v>
      </c>
      <c r="Q965" s="8" t="s">
        <v>1464</v>
      </c>
      <c r="R965" s="8" t="s">
        <v>1465</v>
      </c>
      <c r="S965" s="94"/>
      <c r="T965" s="10"/>
      <c r="U965" s="8" t="s">
        <v>1328</v>
      </c>
      <c r="V965" s="8" t="s">
        <v>5361</v>
      </c>
      <c r="W965" s="8" t="s">
        <v>165</v>
      </c>
      <c r="X965" s="8" t="s">
        <v>5362</v>
      </c>
      <c r="Y965" s="8" t="s">
        <v>30</v>
      </c>
      <c r="Z965" s="8" t="s">
        <v>177</v>
      </c>
      <c r="AA965" s="8" t="s">
        <v>566</v>
      </c>
      <c r="AB965" s="8">
        <v>1</v>
      </c>
      <c r="AC965" s="8">
        <v>0</v>
      </c>
      <c r="AD965" s="86">
        <f>IF(W965="SOPORTE_TELEFÓNICO",'BASE LIQUIDACION REDEBAN 2025'!$B$19,IF(W965="ENVÍO",'BASE LIQUIDACION REDEBAN 2025'!$C$2,IF(Y965="TIPO I",'BASE LIQUIDACION REDEBAN 2025'!$C$2,IF(Y965="TIPO II",'BASE LIQUIDACION REDEBAN 2025'!$C$3,IF(Y965="TIPO III",'BASE LIQUIDACION REDEBAN 2025'!$C$4,IF(Y965="TIPO IV",'BASE LIQUIDACION REDEBAN 2025'!$C$5,IF(Z965="AEREO",'BASE LIQUIDACION REDEBAN 2025'!$B$6,'BASE LIQUIDACION REDEBAN 2025'!$C$5)))))))</f>
        <v>275728.78077800001</v>
      </c>
      <c r="AE965" s="86">
        <f>IF(OR(W965="SOPORTE_TELEFÓNICO",W965="ENVÍO"),0,IF(Y965="TIPO I",'BASE LIQUIDACION REDEBAN 2025'!$B$10,IF(Y965="TIPO II",'BASE LIQUIDACION REDEBAN 2025'!$B$11,IF(Y965="TIPO III",'BASE LIQUIDACION REDEBAN 2025'!$B$12,'BASE LIQUIDACION REDEBAN 2025'!$B$13))))</f>
        <v>196536.5258152</v>
      </c>
      <c r="AF965" s="86">
        <f t="shared" si="15"/>
        <v>275728.78077800001</v>
      </c>
      <c r="AG965" s="141"/>
      <c r="AH965" s="141"/>
    </row>
    <row r="966" spans="1:34" s="49" customFormat="1">
      <c r="A966" s="8" t="s">
        <v>90</v>
      </c>
      <c r="B966" s="94" t="str">
        <f>VLOOKUP(A966,'CENTRO DE COSTOS'!A:D,4,FALSE)</f>
        <v>JUAN SEBASTIÁN RÍOS CASTRILLÓN</v>
      </c>
      <c r="C966" s="94" t="str">
        <f>VLOOKUP(A966,'CENTRO DE COSTOS'!A:D,2,FALSE)</f>
        <v>0004-0005</v>
      </c>
      <c r="D966" s="8">
        <v>5266</v>
      </c>
      <c r="E966" s="8">
        <v>2696793</v>
      </c>
      <c r="F966" s="8">
        <v>81343</v>
      </c>
      <c r="G966" s="94" t="s">
        <v>1321</v>
      </c>
      <c r="H966" s="8" t="s">
        <v>249</v>
      </c>
      <c r="I966" s="8" t="s">
        <v>395</v>
      </c>
      <c r="J966" s="8" t="s">
        <v>396</v>
      </c>
      <c r="K966" s="8" t="s">
        <v>160</v>
      </c>
      <c r="L966" s="8" t="s">
        <v>5363</v>
      </c>
      <c r="M966" s="183">
        <v>45904.677083333343</v>
      </c>
      <c r="N966" s="183">
        <v>45905.441666666673</v>
      </c>
      <c r="O966" s="94" t="s">
        <v>1324</v>
      </c>
      <c r="P966" s="8" t="s">
        <v>1333</v>
      </c>
      <c r="Q966" s="8" t="s">
        <v>1351</v>
      </c>
      <c r="R966" s="8" t="s">
        <v>1352</v>
      </c>
      <c r="S966" s="94"/>
      <c r="T966" s="10"/>
      <c r="U966" s="8" t="s">
        <v>1328</v>
      </c>
      <c r="V966" s="8" t="s">
        <v>5364</v>
      </c>
      <c r="W966" s="8" t="s">
        <v>165</v>
      </c>
      <c r="X966" s="8" t="s">
        <v>399</v>
      </c>
      <c r="Y966" s="8" t="s">
        <v>25</v>
      </c>
      <c r="Z966" s="8" t="s">
        <v>177</v>
      </c>
      <c r="AA966" s="8" t="s">
        <v>1783</v>
      </c>
      <c r="AB966" s="8">
        <v>1</v>
      </c>
      <c r="AC966" s="8">
        <v>0</v>
      </c>
      <c r="AD966" s="86">
        <f>IF(W966="SOPORTE_TELEFÓNICO",'BASE LIQUIDACION REDEBAN 2025'!$B$19,IF(W966="ENVÍO",'BASE LIQUIDACION REDEBAN 2025'!$C$2,IF(Y966="TIPO I",'BASE LIQUIDACION REDEBAN 2025'!$C$2,IF(Y966="TIPO II",'BASE LIQUIDACION REDEBAN 2025'!$C$3,IF(Y966="TIPO III",'BASE LIQUIDACION REDEBAN 2025'!$C$4,IF(Y966="TIPO IV",'BASE LIQUIDACION REDEBAN 2025'!$C$5,IF(Z966="AEREO",'BASE LIQUIDACION REDEBAN 2025'!$B$6,'BASE LIQUIDACION REDEBAN 2025'!$C$5)))))))</f>
        <v>65960.072302</v>
      </c>
      <c r="AE966" s="86">
        <f>IF(OR(W966="SOPORTE_TELEFÓNICO",W966="ENVÍO"),0,IF(Y966="TIPO I",'BASE LIQUIDACION REDEBAN 2025'!$B$10,IF(Y966="TIPO II",'BASE LIQUIDACION REDEBAN 2025'!$B$11,IF(Y966="TIPO III",'BASE LIQUIDACION REDEBAN 2025'!$B$12,'BASE LIQUIDACION REDEBAN 2025'!$B$13))))</f>
        <v>75096.394270399993</v>
      </c>
      <c r="AF966" s="86">
        <f t="shared" si="15"/>
        <v>65960.072302</v>
      </c>
      <c r="AG966" s="141"/>
      <c r="AH966" s="141"/>
    </row>
    <row r="967" spans="1:34" s="49" customFormat="1">
      <c r="A967" s="8" t="s">
        <v>68</v>
      </c>
      <c r="B967" s="94" t="str">
        <f>VLOOKUP(A967,'CENTRO DE COSTOS'!A:D,4,FALSE)</f>
        <v>WILLIAM ASDRUBAL ROZO ROZO</v>
      </c>
      <c r="C967" s="94" t="str">
        <f>VLOOKUP(A967,'CENTRO DE COSTOS'!A:D,2,FALSE)</f>
        <v>0004-0004</v>
      </c>
      <c r="D967" s="8">
        <v>11001</v>
      </c>
      <c r="E967" s="8">
        <v>2696487</v>
      </c>
      <c r="F967" s="8">
        <v>26504</v>
      </c>
      <c r="G967" s="94" t="s">
        <v>1321</v>
      </c>
      <c r="H967" s="8" t="s">
        <v>417</v>
      </c>
      <c r="I967" s="8" t="s">
        <v>68</v>
      </c>
      <c r="J967" s="8" t="s">
        <v>5365</v>
      </c>
      <c r="K967" s="8" t="s">
        <v>160</v>
      </c>
      <c r="L967" s="8" t="s">
        <v>5366</v>
      </c>
      <c r="M967" s="183">
        <v>45904.651388888888</v>
      </c>
      <c r="N967" s="183">
        <v>45905.614583333343</v>
      </c>
      <c r="O967" s="94" t="s">
        <v>1324</v>
      </c>
      <c r="P967" s="8" t="s">
        <v>1333</v>
      </c>
      <c r="Q967" s="8" t="s">
        <v>1326</v>
      </c>
      <c r="R967" s="8" t="s">
        <v>1341</v>
      </c>
      <c r="S967" s="94"/>
      <c r="T967" s="10"/>
      <c r="U967" s="8" t="s">
        <v>1328</v>
      </c>
      <c r="V967" s="8" t="s">
        <v>5338</v>
      </c>
      <c r="W967" s="8" t="s">
        <v>165</v>
      </c>
      <c r="X967" s="8" t="s">
        <v>5367</v>
      </c>
      <c r="Y967" s="8" t="s">
        <v>25</v>
      </c>
      <c r="Z967" s="8" t="s">
        <v>177</v>
      </c>
      <c r="AA967" s="8" t="s">
        <v>551</v>
      </c>
      <c r="AB967" s="8">
        <v>1</v>
      </c>
      <c r="AC967" s="8">
        <v>0</v>
      </c>
      <c r="AD967" s="86">
        <f>IF(W967="SOPORTE_TELEFÓNICO",'BASE LIQUIDACION REDEBAN 2025'!$B$19,IF(W967="ENVÍO",'BASE LIQUIDACION REDEBAN 2025'!$C$2,IF(Y967="TIPO I",'BASE LIQUIDACION REDEBAN 2025'!$C$2,IF(Y967="TIPO II",'BASE LIQUIDACION REDEBAN 2025'!$C$3,IF(Y967="TIPO III",'BASE LIQUIDACION REDEBAN 2025'!$C$4,IF(Y967="TIPO IV",'BASE LIQUIDACION REDEBAN 2025'!$C$5,IF(Z967="AEREO",'BASE LIQUIDACION REDEBAN 2025'!$B$6,'BASE LIQUIDACION REDEBAN 2025'!$C$5)))))))</f>
        <v>65960.072302</v>
      </c>
      <c r="AE967" s="86">
        <f>IF(OR(W967="SOPORTE_TELEFÓNICO",W967="ENVÍO"),0,IF(Y967="TIPO I",'BASE LIQUIDACION REDEBAN 2025'!$B$10,IF(Y967="TIPO II",'BASE LIQUIDACION REDEBAN 2025'!$B$11,IF(Y967="TIPO III",'BASE LIQUIDACION REDEBAN 2025'!$B$12,'BASE LIQUIDACION REDEBAN 2025'!$B$13))))</f>
        <v>75096.394270399993</v>
      </c>
      <c r="AF967" s="86">
        <f t="shared" si="15"/>
        <v>65960.072302</v>
      </c>
      <c r="AG967" s="141"/>
      <c r="AH967" s="141"/>
    </row>
    <row r="968" spans="1:34" s="49" customFormat="1">
      <c r="A968" s="8" t="s">
        <v>90</v>
      </c>
      <c r="B968" s="94" t="str">
        <f>VLOOKUP(A968,'CENTRO DE COSTOS'!A:D,4,FALSE)</f>
        <v>JUAN SEBASTIÁN RÍOS CASTRILLÓN</v>
      </c>
      <c r="C968" s="94" t="str">
        <f>VLOOKUP(A968,'CENTRO DE COSTOS'!A:D,2,FALSE)</f>
        <v>0004-0005</v>
      </c>
      <c r="D968" s="8">
        <v>5376</v>
      </c>
      <c r="E968" s="8">
        <v>2696250</v>
      </c>
      <c r="F968" s="8">
        <v>38372</v>
      </c>
      <c r="G968" s="94" t="s">
        <v>1321</v>
      </c>
      <c r="H968" s="8" t="s">
        <v>249</v>
      </c>
      <c r="I968" s="8" t="s">
        <v>1021</v>
      </c>
      <c r="J968" s="8" t="s">
        <v>5368</v>
      </c>
      <c r="K968" s="8" t="s">
        <v>160</v>
      </c>
      <c r="L968" s="8" t="s">
        <v>5369</v>
      </c>
      <c r="M968" s="183">
        <v>45904.626388888893</v>
      </c>
      <c r="N968" s="183">
        <v>45905.620833333327</v>
      </c>
      <c r="O968" s="94" t="s">
        <v>1324</v>
      </c>
      <c r="P968" s="8" t="s">
        <v>1325</v>
      </c>
      <c r="Q968" s="8" t="s">
        <v>1340</v>
      </c>
      <c r="R968" s="8" t="s">
        <v>1874</v>
      </c>
      <c r="S968" s="94"/>
      <c r="T968" s="10"/>
      <c r="U968" s="8" t="s">
        <v>1328</v>
      </c>
      <c r="V968" s="8" t="s">
        <v>5370</v>
      </c>
      <c r="W968" s="8" t="s">
        <v>165</v>
      </c>
      <c r="X968" s="8" t="s">
        <v>5371</v>
      </c>
      <c r="Y968" s="8" t="s">
        <v>28</v>
      </c>
      <c r="Z968" s="8" t="s">
        <v>177</v>
      </c>
      <c r="AA968" s="8" t="s">
        <v>1483</v>
      </c>
      <c r="AB968" s="8">
        <v>1</v>
      </c>
      <c r="AC968" s="8">
        <v>0</v>
      </c>
      <c r="AD968" s="86">
        <f>IF(W968="SOPORTE_TELEFÓNICO",'BASE LIQUIDACION REDEBAN 2025'!$B$19,IF(W968="ENVÍO",'BASE LIQUIDACION REDEBAN 2025'!$C$2,IF(Y968="TIPO I",'BASE LIQUIDACION REDEBAN 2025'!$C$2,IF(Y968="TIPO II",'BASE LIQUIDACION REDEBAN 2025'!$C$3,IF(Y968="TIPO III",'BASE LIQUIDACION REDEBAN 2025'!$C$4,IF(Y968="TIPO IV",'BASE LIQUIDACION REDEBAN 2025'!$C$5,IF(Z968="AEREO",'BASE LIQUIDACION REDEBAN 2025'!$B$6,'BASE LIQUIDACION REDEBAN 2025'!$C$5)))))))</f>
        <v>144967.87232000002</v>
      </c>
      <c r="AE968" s="86">
        <f>IF(OR(W968="SOPORTE_TELEFÓNICO",W968="ENVÍO"),0,IF(Y968="TIPO I",'BASE LIQUIDACION REDEBAN 2025'!$B$10,IF(Y968="TIPO II",'BASE LIQUIDACION REDEBAN 2025'!$B$11,IF(Y968="TIPO III",'BASE LIQUIDACION REDEBAN 2025'!$B$12,'BASE LIQUIDACION REDEBAN 2025'!$B$13))))</f>
        <v>140395.6348884</v>
      </c>
      <c r="AF968" s="86">
        <f t="shared" si="15"/>
        <v>144967.87232000002</v>
      </c>
      <c r="AG968" s="141"/>
      <c r="AH968" s="141"/>
    </row>
    <row r="969" spans="1:34" s="49" customFormat="1">
      <c r="A969" s="8" t="s">
        <v>100</v>
      </c>
      <c r="B969" s="94" t="str">
        <f>VLOOKUP(A969,'CENTRO DE COSTOS'!A:D,4,FALSE)</f>
        <v>KEVIN ALEXIS CORZO BUSTOS</v>
      </c>
      <c r="C969" s="94" t="str">
        <f>VLOOKUP(A969,'CENTRO DE COSTOS'!A:D,2,FALSE)</f>
        <v>0004-0007</v>
      </c>
      <c r="D969" s="8">
        <v>50124</v>
      </c>
      <c r="E969" s="8">
        <v>2696241</v>
      </c>
      <c r="F969" s="8">
        <v>79356</v>
      </c>
      <c r="G969" s="94" t="s">
        <v>1321</v>
      </c>
      <c r="H969" s="8" t="s">
        <v>216</v>
      </c>
      <c r="I969" s="8" t="s">
        <v>4811</v>
      </c>
      <c r="J969" s="8" t="s">
        <v>4812</v>
      </c>
      <c r="K969" s="8" t="s">
        <v>160</v>
      </c>
      <c r="L969" s="8" t="s">
        <v>5372</v>
      </c>
      <c r="M969" s="183">
        <v>45904.625694444447</v>
      </c>
      <c r="N969" s="183">
        <v>45905.615277777782</v>
      </c>
      <c r="O969" s="94" t="s">
        <v>1324</v>
      </c>
      <c r="P969" s="8" t="s">
        <v>1333</v>
      </c>
      <c r="Q969" s="8" t="s">
        <v>1368</v>
      </c>
      <c r="R969" s="8" t="s">
        <v>1369</v>
      </c>
      <c r="S969" s="94"/>
      <c r="T969" s="10"/>
      <c r="U969" s="8" t="s">
        <v>1328</v>
      </c>
      <c r="V969" s="8" t="s">
        <v>5373</v>
      </c>
      <c r="W969" s="8" t="s">
        <v>1552</v>
      </c>
      <c r="X969" s="8" t="s">
        <v>1553</v>
      </c>
      <c r="Y969" s="8" t="s">
        <v>30</v>
      </c>
      <c r="Z969" s="8" t="s">
        <v>177</v>
      </c>
      <c r="AA969" s="8" t="s">
        <v>1538</v>
      </c>
      <c r="AB969" s="8">
        <v>0</v>
      </c>
      <c r="AC969" s="8">
        <v>0</v>
      </c>
      <c r="AD969" s="86">
        <f>IF(W969="SOPORTE_TELEFÓNICO",'BASE LIQUIDACION REDEBAN 2025'!$B$19,IF(W969="ENVÍO",'BASE LIQUIDACION REDEBAN 2025'!$C$2,IF(Y969="TIPO I",'BASE LIQUIDACION REDEBAN 2025'!$C$2,IF(Y969="TIPO II",'BASE LIQUIDACION REDEBAN 2025'!$C$3,IF(Y969="TIPO III",'BASE LIQUIDACION REDEBAN 2025'!$C$4,IF(Y969="TIPO IV",'BASE LIQUIDACION REDEBAN 2025'!$C$5,IF(Z969="AEREO",'BASE LIQUIDACION REDEBAN 2025'!$B$6,'BASE LIQUIDACION REDEBAN 2025'!$C$5)))))))</f>
        <v>41241.0800752</v>
      </c>
      <c r="AE969" s="86">
        <f>IF(OR(W969="SOPORTE_TELEFÓNICO",W969="ENVÍO"),0,IF(Y969="TIPO I",'BASE LIQUIDACION REDEBAN 2025'!$B$10,IF(Y969="TIPO II",'BASE LIQUIDACION REDEBAN 2025'!$B$11,IF(Y969="TIPO III",'BASE LIQUIDACION REDEBAN 2025'!$B$12,'BASE LIQUIDACION REDEBAN 2025'!$B$13))))</f>
        <v>0</v>
      </c>
      <c r="AF969" s="86">
        <f t="shared" si="15"/>
        <v>41241.0800752</v>
      </c>
      <c r="AG969" s="141"/>
      <c r="AH969" s="141"/>
    </row>
    <row r="970" spans="1:34" s="49" customFormat="1">
      <c r="A970" s="8" t="s">
        <v>86</v>
      </c>
      <c r="B970" s="94" t="str">
        <f>VLOOKUP(A970,'CENTRO DE COSTOS'!A:D,4,FALSE)</f>
        <v>KEVIN ALEXIS CORZO BUSTOS</v>
      </c>
      <c r="C970" s="94" t="str">
        <f>VLOOKUP(A970,'CENTRO DE COSTOS'!A:D,2,FALSE)</f>
        <v>0004-0007</v>
      </c>
      <c r="D970" s="8">
        <v>73001</v>
      </c>
      <c r="E970" s="8">
        <v>2695268</v>
      </c>
      <c r="F970" s="8">
        <v>76834</v>
      </c>
      <c r="G970" s="94" t="s">
        <v>1321</v>
      </c>
      <c r="H970" s="8" t="s">
        <v>494</v>
      </c>
      <c r="I970" s="8" t="s">
        <v>86</v>
      </c>
      <c r="J970" s="8" t="s">
        <v>1752</v>
      </c>
      <c r="K970" s="8" t="s">
        <v>160</v>
      </c>
      <c r="L970" s="8" t="s">
        <v>5374</v>
      </c>
      <c r="M970" s="183">
        <v>45904.551388888889</v>
      </c>
      <c r="N970" s="183">
        <v>45905.469444444447</v>
      </c>
      <c r="O970" s="94" t="s">
        <v>1324</v>
      </c>
      <c r="P970" s="8" t="s">
        <v>1333</v>
      </c>
      <c r="Q970" s="8" t="s">
        <v>1375</v>
      </c>
      <c r="R970" s="8" t="s">
        <v>1376</v>
      </c>
      <c r="S970" s="94"/>
      <c r="T970" s="10"/>
      <c r="U970" s="8" t="s">
        <v>1328</v>
      </c>
      <c r="V970" s="8" t="s">
        <v>5375</v>
      </c>
      <c r="W970" s="8" t="s">
        <v>165</v>
      </c>
      <c r="X970" s="8" t="s">
        <v>5376</v>
      </c>
      <c r="Y970" s="8" t="s">
        <v>25</v>
      </c>
      <c r="Z970" s="8" t="s">
        <v>177</v>
      </c>
      <c r="AA970" s="8" t="s">
        <v>760</v>
      </c>
      <c r="AB970" s="8">
        <v>1</v>
      </c>
      <c r="AC970" s="8">
        <v>0</v>
      </c>
      <c r="AD970" s="86">
        <f>IF(W970="SOPORTE_TELEFÓNICO",'BASE LIQUIDACION REDEBAN 2025'!$B$19,IF(W970="ENVÍO",'BASE LIQUIDACION REDEBAN 2025'!$C$2,IF(Y970="TIPO I",'BASE LIQUIDACION REDEBAN 2025'!$C$2,IF(Y970="TIPO II",'BASE LIQUIDACION REDEBAN 2025'!$C$3,IF(Y970="TIPO III",'BASE LIQUIDACION REDEBAN 2025'!$C$4,IF(Y970="TIPO IV",'BASE LIQUIDACION REDEBAN 2025'!$C$5,IF(Z970="AEREO",'BASE LIQUIDACION REDEBAN 2025'!$B$6,'BASE LIQUIDACION REDEBAN 2025'!$C$5)))))))</f>
        <v>65960.072302</v>
      </c>
      <c r="AE970" s="86">
        <f>IF(OR(W970="SOPORTE_TELEFÓNICO",W970="ENVÍO"),0,IF(Y970="TIPO I",'BASE LIQUIDACION REDEBAN 2025'!$B$10,IF(Y970="TIPO II",'BASE LIQUIDACION REDEBAN 2025'!$B$11,IF(Y970="TIPO III",'BASE LIQUIDACION REDEBAN 2025'!$B$12,'BASE LIQUIDACION REDEBAN 2025'!$B$13))))</f>
        <v>75096.394270399993</v>
      </c>
      <c r="AF970" s="86">
        <f t="shared" si="15"/>
        <v>65960.072302</v>
      </c>
      <c r="AG970" s="141"/>
      <c r="AH970" s="141"/>
    </row>
    <row r="971" spans="1:34" s="49" customFormat="1">
      <c r="A971" s="8" t="s">
        <v>96</v>
      </c>
      <c r="B971" s="94" t="str">
        <f>VLOOKUP(A971,'CENTRO DE COSTOS'!A:D,4,FALSE)</f>
        <v>JOSE MAURICIO HERNANDEZ ROJAS</v>
      </c>
      <c r="C971" s="94" t="str">
        <f>VLOOKUP(A971,'CENTRO DE COSTOS'!A:D,2,FALSE)</f>
        <v>0004-0001</v>
      </c>
      <c r="D971" s="8">
        <v>44430</v>
      </c>
      <c r="E971" s="8">
        <v>2695270</v>
      </c>
      <c r="F971" s="8">
        <v>28415</v>
      </c>
      <c r="G971" s="94" t="s">
        <v>1321</v>
      </c>
      <c r="H971" s="8" t="s">
        <v>706</v>
      </c>
      <c r="I971" s="8" t="s">
        <v>707</v>
      </c>
      <c r="J971" s="8" t="s">
        <v>5377</v>
      </c>
      <c r="K971" s="8" t="s">
        <v>160</v>
      </c>
      <c r="L971" s="8" t="s">
        <v>5378</v>
      </c>
      <c r="M971" s="183">
        <v>45904.552083333343</v>
      </c>
      <c r="N971" s="183">
        <v>45908.667361111111</v>
      </c>
      <c r="O971" s="94" t="s">
        <v>1324</v>
      </c>
      <c r="P971" s="8" t="s">
        <v>1333</v>
      </c>
      <c r="Q971" s="8" t="s">
        <v>1340</v>
      </c>
      <c r="R971" s="8" t="s">
        <v>1341</v>
      </c>
      <c r="S971" s="94"/>
      <c r="T971" s="10"/>
      <c r="U971" s="8" t="s">
        <v>1328</v>
      </c>
      <c r="V971" s="8" t="s">
        <v>5379</v>
      </c>
      <c r="W971" s="8" t="s">
        <v>165</v>
      </c>
      <c r="X971" s="8" t="s">
        <v>5380</v>
      </c>
      <c r="Y971" s="8" t="s">
        <v>32</v>
      </c>
      <c r="Z971" s="8" t="s">
        <v>177</v>
      </c>
      <c r="AA971" s="8" t="s">
        <v>442</v>
      </c>
      <c r="AB971" s="8">
        <v>1</v>
      </c>
      <c r="AC971" s="8">
        <v>0</v>
      </c>
      <c r="AD971" s="86">
        <f>IF(W971="SOPORTE_TELEFÓNICO",'BASE LIQUIDACION REDEBAN 2025'!$B$19,IF(W971="ENVÍO",'BASE LIQUIDACION REDEBAN 2025'!$C$2,IF(Y971="TIPO I",'BASE LIQUIDACION REDEBAN 2025'!$C$2,IF(Y971="TIPO II",'BASE LIQUIDACION REDEBAN 2025'!$C$3,IF(Y971="TIPO III",'BASE LIQUIDACION REDEBAN 2025'!$C$4,IF(Y971="TIPO IV",'BASE LIQUIDACION REDEBAN 2025'!$C$5,IF(Z971="AEREO",'BASE LIQUIDACION REDEBAN 2025'!$B$6,'BASE LIQUIDACION REDEBAN 2025'!$C$5)))))))</f>
        <v>479588.87655000004</v>
      </c>
      <c r="AE971" s="86">
        <f>IF(OR(W971="SOPORTE_TELEFÓNICO",W971="ENVÍO"),0,IF(Y971="TIPO I",'BASE LIQUIDACION REDEBAN 2025'!$B$10,IF(Y971="TIPO II",'BASE LIQUIDACION REDEBAN 2025'!$B$11,IF(Y971="TIPO III",'BASE LIQUIDACION REDEBAN 2025'!$B$12,'BASE LIQUIDACION REDEBAN 2025'!$B$13))))</f>
        <v>196536.5258152</v>
      </c>
      <c r="AF971" s="86">
        <f t="shared" si="15"/>
        <v>479588.87655000004</v>
      </c>
      <c r="AG971" s="141"/>
      <c r="AH971" s="141"/>
    </row>
    <row r="972" spans="1:34" s="49" customFormat="1">
      <c r="A972" s="8" t="s">
        <v>68</v>
      </c>
      <c r="B972" s="94" t="str">
        <f>VLOOKUP(A972,'CENTRO DE COSTOS'!A:D,4,FALSE)</f>
        <v>WILLIAM ASDRUBAL ROZO ROZO</v>
      </c>
      <c r="C972" s="94" t="str">
        <f>VLOOKUP(A972,'CENTRO DE COSTOS'!A:D,2,FALSE)</f>
        <v>0004-0004</v>
      </c>
      <c r="D972" s="8">
        <v>11001</v>
      </c>
      <c r="E972" s="8">
        <v>2695519</v>
      </c>
      <c r="F972" s="8">
        <v>78789</v>
      </c>
      <c r="G972" s="94" t="s">
        <v>1321</v>
      </c>
      <c r="H972" s="8" t="s">
        <v>417</v>
      </c>
      <c r="I972" s="8" t="s">
        <v>68</v>
      </c>
      <c r="J972" s="8" t="s">
        <v>5381</v>
      </c>
      <c r="K972" s="8" t="s">
        <v>160</v>
      </c>
      <c r="L972" s="8" t="s">
        <v>5382</v>
      </c>
      <c r="M972" s="183">
        <v>45904.573611111111</v>
      </c>
      <c r="N972" s="183">
        <v>45905.541666666657</v>
      </c>
      <c r="O972" s="94" t="s">
        <v>1324</v>
      </c>
      <c r="P972" s="8" t="s">
        <v>1325</v>
      </c>
      <c r="Q972" s="8" t="s">
        <v>1464</v>
      </c>
      <c r="R972" s="8" t="s">
        <v>1465</v>
      </c>
      <c r="S972" s="94"/>
      <c r="T972" s="10"/>
      <c r="U972" s="8" t="s">
        <v>1328</v>
      </c>
      <c r="V972" s="8" t="s">
        <v>5383</v>
      </c>
      <c r="W972" s="8" t="s">
        <v>165</v>
      </c>
      <c r="X972" s="8" t="s">
        <v>5384</v>
      </c>
      <c r="Y972" s="8" t="s">
        <v>25</v>
      </c>
      <c r="Z972" s="8" t="s">
        <v>177</v>
      </c>
      <c r="AA972" s="8" t="s">
        <v>4787</v>
      </c>
      <c r="AB972" s="8">
        <v>1</v>
      </c>
      <c r="AC972" s="8">
        <v>0</v>
      </c>
      <c r="AD972" s="86">
        <f>IF(W972="SOPORTE_TELEFÓNICO",'BASE LIQUIDACION REDEBAN 2025'!$B$19,IF(W972="ENVÍO",'BASE LIQUIDACION REDEBAN 2025'!$C$2,IF(Y972="TIPO I",'BASE LIQUIDACION REDEBAN 2025'!$C$2,IF(Y972="TIPO II",'BASE LIQUIDACION REDEBAN 2025'!$C$3,IF(Y972="TIPO III",'BASE LIQUIDACION REDEBAN 2025'!$C$4,IF(Y972="TIPO IV",'BASE LIQUIDACION REDEBAN 2025'!$C$5,IF(Z972="AEREO",'BASE LIQUIDACION REDEBAN 2025'!$B$6,'BASE LIQUIDACION REDEBAN 2025'!$C$5)))))))</f>
        <v>65960.072302</v>
      </c>
      <c r="AE972" s="86">
        <f>IF(OR(W972="SOPORTE_TELEFÓNICO",W972="ENVÍO"),0,IF(Y972="TIPO I",'BASE LIQUIDACION REDEBAN 2025'!$B$10,IF(Y972="TIPO II",'BASE LIQUIDACION REDEBAN 2025'!$B$11,IF(Y972="TIPO III",'BASE LIQUIDACION REDEBAN 2025'!$B$12,'BASE LIQUIDACION REDEBAN 2025'!$B$13))))</f>
        <v>75096.394270399993</v>
      </c>
      <c r="AF972" s="86">
        <f t="shared" si="15"/>
        <v>65960.072302</v>
      </c>
      <c r="AG972" s="141"/>
      <c r="AH972" s="141"/>
    </row>
    <row r="973" spans="1:34" s="49" customFormat="1">
      <c r="A973" s="8" t="s">
        <v>76</v>
      </c>
      <c r="B973" s="94" t="str">
        <f>VLOOKUP(A973,'CENTRO DE COSTOS'!A:D,4,FALSE)</f>
        <v>DIEGO FERNANDO HENAO CARDONA</v>
      </c>
      <c r="C973" s="94" t="str">
        <f>VLOOKUP(A973,'CENTRO DE COSTOS'!A:D,2,FALSE)</f>
        <v>0004-0003</v>
      </c>
      <c r="D973" s="8">
        <v>76364</v>
      </c>
      <c r="E973" s="8">
        <v>2695525</v>
      </c>
      <c r="F973" s="8">
        <v>17118</v>
      </c>
      <c r="G973" s="94" t="s">
        <v>1321</v>
      </c>
      <c r="H973" s="8" t="s">
        <v>232</v>
      </c>
      <c r="I973" s="8" t="s">
        <v>767</v>
      </c>
      <c r="J973" s="8" t="s">
        <v>5385</v>
      </c>
      <c r="K973" s="8" t="s">
        <v>160</v>
      </c>
      <c r="L973" s="8" t="s">
        <v>5386</v>
      </c>
      <c r="M973" s="183">
        <v>45904.573611111111</v>
      </c>
      <c r="N973" s="183">
        <v>45905.503472222219</v>
      </c>
      <c r="O973" s="94" t="s">
        <v>1324</v>
      </c>
      <c r="P973" s="8" t="s">
        <v>1333</v>
      </c>
      <c r="Q973" s="8" t="s">
        <v>1326</v>
      </c>
      <c r="R973" s="8" t="s">
        <v>1470</v>
      </c>
      <c r="S973" s="94"/>
      <c r="T973" s="10"/>
      <c r="U973" s="8" t="s">
        <v>1328</v>
      </c>
      <c r="V973" s="8" t="s">
        <v>5387</v>
      </c>
      <c r="W973" s="8" t="s">
        <v>165</v>
      </c>
      <c r="X973" s="8" t="s">
        <v>5388</v>
      </c>
      <c r="Y973" s="8" t="s">
        <v>28</v>
      </c>
      <c r="Z973" s="8" t="s">
        <v>177</v>
      </c>
      <c r="AA973" s="8" t="s">
        <v>521</v>
      </c>
      <c r="AB973" s="8">
        <v>1</v>
      </c>
      <c r="AC973" s="8">
        <v>0</v>
      </c>
      <c r="AD973" s="86">
        <f>IF(W973="SOPORTE_TELEFÓNICO",'BASE LIQUIDACION REDEBAN 2025'!$B$19,IF(W973="ENVÍO",'BASE LIQUIDACION REDEBAN 2025'!$C$2,IF(Y973="TIPO I",'BASE LIQUIDACION REDEBAN 2025'!$C$2,IF(Y973="TIPO II",'BASE LIQUIDACION REDEBAN 2025'!$C$3,IF(Y973="TIPO III",'BASE LIQUIDACION REDEBAN 2025'!$C$4,IF(Y973="TIPO IV",'BASE LIQUIDACION REDEBAN 2025'!$C$5,IF(Z973="AEREO",'BASE LIQUIDACION REDEBAN 2025'!$B$6,'BASE LIQUIDACION REDEBAN 2025'!$C$5)))))))</f>
        <v>144967.87232000002</v>
      </c>
      <c r="AE973" s="86">
        <f>IF(OR(W973="SOPORTE_TELEFÓNICO",W973="ENVÍO"),0,IF(Y973="TIPO I",'BASE LIQUIDACION REDEBAN 2025'!$B$10,IF(Y973="TIPO II",'BASE LIQUIDACION REDEBAN 2025'!$B$11,IF(Y973="TIPO III",'BASE LIQUIDACION REDEBAN 2025'!$B$12,'BASE LIQUIDACION REDEBAN 2025'!$B$13))))</f>
        <v>140395.6348884</v>
      </c>
      <c r="AF973" s="86">
        <f t="shared" si="15"/>
        <v>144967.87232000002</v>
      </c>
      <c r="AG973" s="141"/>
      <c r="AH973" s="141"/>
    </row>
    <row r="974" spans="1:34" s="49" customFormat="1">
      <c r="A974" s="8" t="s">
        <v>64</v>
      </c>
      <c r="B974" s="94" t="str">
        <f>VLOOKUP(A974,'CENTRO DE COSTOS'!A:D,4,FALSE)</f>
        <v>JOSE MAURICIO HERNANDEZ ROJAS</v>
      </c>
      <c r="C974" s="94" t="str">
        <f>VLOOKUP(A974,'CENTRO DE COSTOS'!A:D,2,FALSE)</f>
        <v>0004-0001</v>
      </c>
      <c r="D974" s="8">
        <v>8758</v>
      </c>
      <c r="E974" s="8">
        <v>2695930</v>
      </c>
      <c r="F974" s="8">
        <v>43536</v>
      </c>
      <c r="G974" s="94" t="s">
        <v>1321</v>
      </c>
      <c r="H974" s="8" t="s">
        <v>1045</v>
      </c>
      <c r="I974" s="8" t="s">
        <v>1051</v>
      </c>
      <c r="J974" s="8" t="s">
        <v>2673</v>
      </c>
      <c r="K974" s="8" t="s">
        <v>160</v>
      </c>
      <c r="L974" s="8" t="s">
        <v>5389</v>
      </c>
      <c r="M974" s="183">
        <v>45904.606249999997</v>
      </c>
      <c r="N974" s="183">
        <v>45905.540277777778</v>
      </c>
      <c r="O974" s="94" t="s">
        <v>1324</v>
      </c>
      <c r="P974" s="8" t="s">
        <v>1333</v>
      </c>
      <c r="Q974" s="8" t="s">
        <v>1375</v>
      </c>
      <c r="R974" s="8" t="s">
        <v>1444</v>
      </c>
      <c r="S974" s="94"/>
      <c r="T974" s="10"/>
      <c r="U974" s="8" t="s">
        <v>1328</v>
      </c>
      <c r="V974" s="8" t="s">
        <v>5390</v>
      </c>
      <c r="W974" s="8" t="s">
        <v>165</v>
      </c>
      <c r="X974" s="8" t="s">
        <v>2676</v>
      </c>
      <c r="Y974" s="8" t="s">
        <v>25</v>
      </c>
      <c r="Z974" s="8" t="s">
        <v>177</v>
      </c>
      <c r="AA974" s="8" t="s">
        <v>1743</v>
      </c>
      <c r="AB974" s="8">
        <v>1</v>
      </c>
      <c r="AC974" s="8">
        <v>0</v>
      </c>
      <c r="AD974" s="86">
        <f>IF(W974="SOPORTE_TELEFÓNICO",'BASE LIQUIDACION REDEBAN 2025'!$B$19,IF(W974="ENVÍO",'BASE LIQUIDACION REDEBAN 2025'!$C$2,IF(Y974="TIPO I",'BASE LIQUIDACION REDEBAN 2025'!$C$2,IF(Y974="TIPO II",'BASE LIQUIDACION REDEBAN 2025'!$C$3,IF(Y974="TIPO III",'BASE LIQUIDACION REDEBAN 2025'!$C$4,IF(Y974="TIPO IV",'BASE LIQUIDACION REDEBAN 2025'!$C$5,IF(Z974="AEREO",'BASE LIQUIDACION REDEBAN 2025'!$B$6,'BASE LIQUIDACION REDEBAN 2025'!$C$5)))))))</f>
        <v>65960.072302</v>
      </c>
      <c r="AE974" s="86">
        <f>IF(OR(W974="SOPORTE_TELEFÓNICO",W974="ENVÍO"),0,IF(Y974="TIPO I",'BASE LIQUIDACION REDEBAN 2025'!$B$10,IF(Y974="TIPO II",'BASE LIQUIDACION REDEBAN 2025'!$B$11,IF(Y974="TIPO III",'BASE LIQUIDACION REDEBAN 2025'!$B$12,'BASE LIQUIDACION REDEBAN 2025'!$B$13))))</f>
        <v>75096.394270399993</v>
      </c>
      <c r="AF974" s="86">
        <f t="shared" si="15"/>
        <v>65960.072302</v>
      </c>
      <c r="AG974" s="141"/>
      <c r="AH974" s="141"/>
    </row>
    <row r="975" spans="1:34" s="49" customFormat="1">
      <c r="A975" s="8" t="s">
        <v>68</v>
      </c>
      <c r="B975" s="94" t="str">
        <f>VLOOKUP(A975,'CENTRO DE COSTOS'!A:D,4,FALSE)</f>
        <v>WILLIAM ASDRUBAL ROZO ROZO</v>
      </c>
      <c r="C975" s="94" t="str">
        <f>VLOOKUP(A975,'CENTRO DE COSTOS'!A:D,2,FALSE)</f>
        <v>0004-0004</v>
      </c>
      <c r="D975" s="8">
        <v>11001</v>
      </c>
      <c r="E975" s="8">
        <v>2695073</v>
      </c>
      <c r="F975" s="8">
        <v>66844</v>
      </c>
      <c r="G975" s="94" t="s">
        <v>1321</v>
      </c>
      <c r="H975" s="8" t="s">
        <v>417</v>
      </c>
      <c r="I975" s="8" t="s">
        <v>68</v>
      </c>
      <c r="J975" s="8" t="s">
        <v>5391</v>
      </c>
      <c r="K975" s="8" t="s">
        <v>160</v>
      </c>
      <c r="L975" s="8" t="s">
        <v>5392</v>
      </c>
      <c r="M975" s="183">
        <v>45904.509722222218</v>
      </c>
      <c r="N975" s="183">
        <v>45904.616666666669</v>
      </c>
      <c r="O975" s="94" t="s">
        <v>1324</v>
      </c>
      <c r="P975" s="8" t="s">
        <v>1333</v>
      </c>
      <c r="Q975" s="8" t="s">
        <v>1326</v>
      </c>
      <c r="R975" s="8" t="s">
        <v>1470</v>
      </c>
      <c r="S975" s="94"/>
      <c r="T975" s="10"/>
      <c r="U975" s="8" t="s">
        <v>1328</v>
      </c>
      <c r="V975" s="8" t="s">
        <v>5393</v>
      </c>
      <c r="W975" s="8" t="s">
        <v>165</v>
      </c>
      <c r="X975" s="8" t="s">
        <v>5394</v>
      </c>
      <c r="Y975" s="8" t="s">
        <v>25</v>
      </c>
      <c r="Z975" s="8" t="s">
        <v>177</v>
      </c>
      <c r="AA975" s="8" t="s">
        <v>551</v>
      </c>
      <c r="AB975" s="8">
        <v>1</v>
      </c>
      <c r="AC975" s="8">
        <v>0</v>
      </c>
      <c r="AD975" s="86">
        <f>IF(W975="SOPORTE_TELEFÓNICO",'BASE LIQUIDACION REDEBAN 2025'!$B$19,IF(W975="ENVÍO",'BASE LIQUIDACION REDEBAN 2025'!$C$2,IF(Y975="TIPO I",'BASE LIQUIDACION REDEBAN 2025'!$C$2,IF(Y975="TIPO II",'BASE LIQUIDACION REDEBAN 2025'!$C$3,IF(Y975="TIPO III",'BASE LIQUIDACION REDEBAN 2025'!$C$4,IF(Y975="TIPO IV",'BASE LIQUIDACION REDEBAN 2025'!$C$5,IF(Z975="AEREO",'BASE LIQUIDACION REDEBAN 2025'!$B$6,'BASE LIQUIDACION REDEBAN 2025'!$C$5)))))))</f>
        <v>65960.072302</v>
      </c>
      <c r="AE975" s="86">
        <f>IF(OR(W975="SOPORTE_TELEFÓNICO",W975="ENVÍO"),0,IF(Y975="TIPO I",'BASE LIQUIDACION REDEBAN 2025'!$B$10,IF(Y975="TIPO II",'BASE LIQUIDACION REDEBAN 2025'!$B$11,IF(Y975="TIPO III",'BASE LIQUIDACION REDEBAN 2025'!$B$12,'BASE LIQUIDACION REDEBAN 2025'!$B$13))))</f>
        <v>75096.394270399993</v>
      </c>
      <c r="AF975" s="86">
        <f t="shared" si="15"/>
        <v>65960.072302</v>
      </c>
      <c r="AG975" s="141"/>
      <c r="AH975" s="141"/>
    </row>
    <row r="976" spans="1:34" s="49" customFormat="1">
      <c r="A976" s="8" t="s">
        <v>76</v>
      </c>
      <c r="B976" s="94" t="str">
        <f>VLOOKUP(A976,'CENTRO DE COSTOS'!A:D,4,FALSE)</f>
        <v>DIEGO FERNANDO HENAO CARDONA</v>
      </c>
      <c r="C976" s="94" t="str">
        <f>VLOOKUP(A976,'CENTRO DE COSTOS'!A:D,2,FALSE)</f>
        <v>0004-0003</v>
      </c>
      <c r="D976" s="8">
        <v>76113</v>
      </c>
      <c r="E976" s="8">
        <v>2694644</v>
      </c>
      <c r="F976" s="8">
        <v>13197</v>
      </c>
      <c r="G976" s="94" t="s">
        <v>1321</v>
      </c>
      <c r="H976" s="8" t="s">
        <v>232</v>
      </c>
      <c r="I976" s="8" t="s">
        <v>3194</v>
      </c>
      <c r="J976" s="8" t="s">
        <v>5395</v>
      </c>
      <c r="K976" s="8" t="s">
        <v>160</v>
      </c>
      <c r="L976" s="8" t="s">
        <v>5396</v>
      </c>
      <c r="M976" s="183">
        <v>45904.479861111111</v>
      </c>
      <c r="N976" s="183">
        <v>45905.538888888892</v>
      </c>
      <c r="O976" s="94" t="s">
        <v>1324</v>
      </c>
      <c r="P976" s="8" t="s">
        <v>1333</v>
      </c>
      <c r="Q976" s="8" t="s">
        <v>1351</v>
      </c>
      <c r="R976" s="8" t="s">
        <v>1341</v>
      </c>
      <c r="S976" s="94"/>
      <c r="T976" s="10"/>
      <c r="U976" s="8" t="s">
        <v>1328</v>
      </c>
      <c r="V976" s="8" t="s">
        <v>5397</v>
      </c>
      <c r="W976" s="8" t="s">
        <v>165</v>
      </c>
      <c r="X976" s="8" t="s">
        <v>5398</v>
      </c>
      <c r="Y976" s="8" t="s">
        <v>28</v>
      </c>
      <c r="Z976" s="8" t="s">
        <v>177</v>
      </c>
      <c r="AA976" s="8" t="s">
        <v>531</v>
      </c>
      <c r="AB976" s="8">
        <v>1</v>
      </c>
      <c r="AC976" s="8">
        <v>0</v>
      </c>
      <c r="AD976" s="86">
        <f>IF(W976="SOPORTE_TELEFÓNICO",'BASE LIQUIDACION REDEBAN 2025'!$B$19,IF(W976="ENVÍO",'BASE LIQUIDACION REDEBAN 2025'!$C$2,IF(Y976="TIPO I",'BASE LIQUIDACION REDEBAN 2025'!$C$2,IF(Y976="TIPO II",'BASE LIQUIDACION REDEBAN 2025'!$C$3,IF(Y976="TIPO III",'BASE LIQUIDACION REDEBAN 2025'!$C$4,IF(Y976="TIPO IV",'BASE LIQUIDACION REDEBAN 2025'!$C$5,IF(Z976="AEREO",'BASE LIQUIDACION REDEBAN 2025'!$B$6,'BASE LIQUIDACION REDEBAN 2025'!$C$5)))))))</f>
        <v>144967.87232000002</v>
      </c>
      <c r="AE976" s="86">
        <f>IF(OR(W976="SOPORTE_TELEFÓNICO",W976="ENVÍO"),0,IF(Y976="TIPO I",'BASE LIQUIDACION REDEBAN 2025'!$B$10,IF(Y976="TIPO II",'BASE LIQUIDACION REDEBAN 2025'!$B$11,IF(Y976="TIPO III",'BASE LIQUIDACION REDEBAN 2025'!$B$12,'BASE LIQUIDACION REDEBAN 2025'!$B$13))))</f>
        <v>140395.6348884</v>
      </c>
      <c r="AF976" s="86">
        <f t="shared" si="15"/>
        <v>144967.87232000002</v>
      </c>
      <c r="AG976" s="141"/>
      <c r="AH976" s="141"/>
    </row>
    <row r="977" spans="1:34" s="49" customFormat="1">
      <c r="A977" s="8" t="s">
        <v>68</v>
      </c>
      <c r="B977" s="94" t="str">
        <f>VLOOKUP(A977,'CENTRO DE COSTOS'!A:D,4,FALSE)</f>
        <v>WILLIAM ASDRUBAL ROZO ROZO</v>
      </c>
      <c r="C977" s="94" t="str">
        <f>VLOOKUP(A977,'CENTRO DE COSTOS'!A:D,2,FALSE)</f>
        <v>0004-0004</v>
      </c>
      <c r="D977" s="8">
        <v>25290</v>
      </c>
      <c r="E977" s="8">
        <v>2694727</v>
      </c>
      <c r="F977" s="8">
        <v>63003</v>
      </c>
      <c r="G977" s="94" t="s">
        <v>1321</v>
      </c>
      <c r="H977" s="8" t="s">
        <v>417</v>
      </c>
      <c r="I977" s="8" t="s">
        <v>2207</v>
      </c>
      <c r="J977" s="8" t="s">
        <v>5399</v>
      </c>
      <c r="K977" s="8" t="s">
        <v>160</v>
      </c>
      <c r="L977" s="8" t="s">
        <v>5400</v>
      </c>
      <c r="M977" s="183">
        <v>45904.480555555558</v>
      </c>
      <c r="N977" s="183">
        <v>45905.451388888891</v>
      </c>
      <c r="O977" s="94" t="s">
        <v>1324</v>
      </c>
      <c r="P977" s="8" t="s">
        <v>1333</v>
      </c>
      <c r="Q977" s="8" t="s">
        <v>1512</v>
      </c>
      <c r="R977" s="8" t="s">
        <v>1512</v>
      </c>
      <c r="S977" s="94"/>
      <c r="T977" s="10"/>
      <c r="U977" s="8" t="s">
        <v>1328</v>
      </c>
      <c r="V977" s="8" t="s">
        <v>5401</v>
      </c>
      <c r="W977" s="8" t="s">
        <v>165</v>
      </c>
      <c r="X977" s="8" t="s">
        <v>5402</v>
      </c>
      <c r="Y977" s="8" t="s">
        <v>28</v>
      </c>
      <c r="Z977" s="8" t="s">
        <v>177</v>
      </c>
      <c r="AA977" s="8" t="s">
        <v>1877</v>
      </c>
      <c r="AB977" s="8">
        <v>1</v>
      </c>
      <c r="AC977" s="8">
        <v>0</v>
      </c>
      <c r="AD977" s="86">
        <f>IF(W977="SOPORTE_TELEFÓNICO",'BASE LIQUIDACION REDEBAN 2025'!$B$19,IF(W977="ENVÍO",'BASE LIQUIDACION REDEBAN 2025'!$C$2,IF(Y977="TIPO I",'BASE LIQUIDACION REDEBAN 2025'!$C$2,IF(Y977="TIPO II",'BASE LIQUIDACION REDEBAN 2025'!$C$3,IF(Y977="TIPO III",'BASE LIQUIDACION REDEBAN 2025'!$C$4,IF(Y977="TIPO IV",'BASE LIQUIDACION REDEBAN 2025'!$C$5,IF(Z977="AEREO",'BASE LIQUIDACION REDEBAN 2025'!$B$6,'BASE LIQUIDACION REDEBAN 2025'!$C$5)))))))</f>
        <v>144967.87232000002</v>
      </c>
      <c r="AE977" s="86">
        <f>IF(OR(W977="SOPORTE_TELEFÓNICO",W977="ENVÍO"),0,IF(Y977="TIPO I",'BASE LIQUIDACION REDEBAN 2025'!$B$10,IF(Y977="TIPO II",'BASE LIQUIDACION REDEBAN 2025'!$B$11,IF(Y977="TIPO III",'BASE LIQUIDACION REDEBAN 2025'!$B$12,'BASE LIQUIDACION REDEBAN 2025'!$B$13))))</f>
        <v>140395.6348884</v>
      </c>
      <c r="AF977" s="86">
        <f t="shared" si="15"/>
        <v>144967.87232000002</v>
      </c>
      <c r="AG977" s="141"/>
      <c r="AH977" s="141"/>
    </row>
    <row r="978" spans="1:34" s="49" customFormat="1">
      <c r="A978" s="8" t="s">
        <v>99</v>
      </c>
      <c r="B978" s="94" t="str">
        <f>VLOOKUP(A978,'CENTRO DE COSTOS'!A:D,4,FALSE)</f>
        <v>JOSE MAURICIO HERNANDEZ ROJAS</v>
      </c>
      <c r="C978" s="94" t="str">
        <f>VLOOKUP(A978,'CENTRO DE COSTOS'!A:D,2,FALSE)</f>
        <v>0004-0001</v>
      </c>
      <c r="D978" s="8">
        <v>20228</v>
      </c>
      <c r="E978" s="8">
        <v>2694738</v>
      </c>
      <c r="F978" s="8">
        <v>54626</v>
      </c>
      <c r="G978" s="94" t="s">
        <v>1321</v>
      </c>
      <c r="H978" s="8" t="s">
        <v>596</v>
      </c>
      <c r="I978" s="8" t="s">
        <v>4914</v>
      </c>
      <c r="J978" s="8" t="s">
        <v>5403</v>
      </c>
      <c r="K978" s="8" t="s">
        <v>160</v>
      </c>
      <c r="L978" s="8" t="s">
        <v>5404</v>
      </c>
      <c r="M978" s="183">
        <v>45904.482638888891</v>
      </c>
      <c r="N978" s="183">
        <v>45905.430555555547</v>
      </c>
      <c r="O978" s="94" t="s">
        <v>1324</v>
      </c>
      <c r="P978" s="8" t="s">
        <v>1333</v>
      </c>
      <c r="Q978" s="8" t="s">
        <v>1375</v>
      </c>
      <c r="R978" s="8" t="s">
        <v>1376</v>
      </c>
      <c r="S978" s="94"/>
      <c r="T978" s="10"/>
      <c r="U978" s="8" t="s">
        <v>1328</v>
      </c>
      <c r="V978" s="8" t="s">
        <v>5405</v>
      </c>
      <c r="W978" s="8" t="s">
        <v>165</v>
      </c>
      <c r="X978" s="8" t="s">
        <v>5406</v>
      </c>
      <c r="Y978" s="8" t="s">
        <v>30</v>
      </c>
      <c r="Z978" s="8" t="s">
        <v>177</v>
      </c>
      <c r="AA978" s="8" t="s">
        <v>1078</v>
      </c>
      <c r="AB978" s="8">
        <v>1</v>
      </c>
      <c r="AC978" s="8">
        <v>0</v>
      </c>
      <c r="AD978" s="86">
        <f>IF(W978="SOPORTE_TELEFÓNICO",'BASE LIQUIDACION REDEBAN 2025'!$B$19,IF(W978="ENVÍO",'BASE LIQUIDACION REDEBAN 2025'!$C$2,IF(Y978="TIPO I",'BASE LIQUIDACION REDEBAN 2025'!$C$2,IF(Y978="TIPO II",'BASE LIQUIDACION REDEBAN 2025'!$C$3,IF(Y978="TIPO III",'BASE LIQUIDACION REDEBAN 2025'!$C$4,IF(Y978="TIPO IV",'BASE LIQUIDACION REDEBAN 2025'!$C$5,IF(Z978="AEREO",'BASE LIQUIDACION REDEBAN 2025'!$B$6,'BASE LIQUIDACION REDEBAN 2025'!$C$5)))))))</f>
        <v>275728.78077800001</v>
      </c>
      <c r="AE978" s="86">
        <f>IF(OR(W978="SOPORTE_TELEFÓNICO",W978="ENVÍO"),0,IF(Y978="TIPO I",'BASE LIQUIDACION REDEBAN 2025'!$B$10,IF(Y978="TIPO II",'BASE LIQUIDACION REDEBAN 2025'!$B$11,IF(Y978="TIPO III",'BASE LIQUIDACION REDEBAN 2025'!$B$12,'BASE LIQUIDACION REDEBAN 2025'!$B$13))))</f>
        <v>196536.5258152</v>
      </c>
      <c r="AF978" s="86">
        <f t="shared" si="15"/>
        <v>275728.78077800001</v>
      </c>
      <c r="AG978" s="141"/>
      <c r="AH978" s="141"/>
    </row>
    <row r="979" spans="1:34" s="49" customFormat="1">
      <c r="A979" s="8" t="s">
        <v>76</v>
      </c>
      <c r="B979" s="94" t="str">
        <f>VLOOKUP(A979,'CENTRO DE COSTOS'!A:D,4,FALSE)</f>
        <v>DIEGO FERNANDO HENAO CARDONA</v>
      </c>
      <c r="C979" s="94" t="str">
        <f>VLOOKUP(A979,'CENTRO DE COSTOS'!A:D,2,FALSE)</f>
        <v>0004-0003</v>
      </c>
      <c r="D979" s="8">
        <v>19142</v>
      </c>
      <c r="E979" s="8">
        <v>2694746</v>
      </c>
      <c r="F979" s="8">
        <v>59833</v>
      </c>
      <c r="G979" s="94" t="s">
        <v>1321</v>
      </c>
      <c r="H979" s="8" t="s">
        <v>171</v>
      </c>
      <c r="I979" s="8" t="s">
        <v>4325</v>
      </c>
      <c r="J979" s="8" t="s">
        <v>4326</v>
      </c>
      <c r="K979" s="8" t="s">
        <v>160</v>
      </c>
      <c r="L979" s="8" t="s">
        <v>5407</v>
      </c>
      <c r="M979" s="183">
        <v>45904.48333333333</v>
      </c>
      <c r="N979" s="183">
        <v>45905.618055555547</v>
      </c>
      <c r="O979" s="94" t="s">
        <v>1324</v>
      </c>
      <c r="P979" s="8" t="s">
        <v>1333</v>
      </c>
      <c r="Q979" s="8" t="s">
        <v>1368</v>
      </c>
      <c r="R979" s="8" t="s">
        <v>1341</v>
      </c>
      <c r="S979" s="94"/>
      <c r="T979" s="10"/>
      <c r="U979" s="8" t="s">
        <v>1328</v>
      </c>
      <c r="V979" s="8" t="s">
        <v>5408</v>
      </c>
      <c r="W979" s="8" t="s">
        <v>165</v>
      </c>
      <c r="X979" s="8" t="s">
        <v>4329</v>
      </c>
      <c r="Y979" s="8" t="s">
        <v>28</v>
      </c>
      <c r="Z979" s="8" t="s">
        <v>177</v>
      </c>
      <c r="AA979" s="8" t="s">
        <v>521</v>
      </c>
      <c r="AB979" s="8">
        <v>1</v>
      </c>
      <c r="AC979" s="8">
        <v>0</v>
      </c>
      <c r="AD979" s="86">
        <f>IF(W979="SOPORTE_TELEFÓNICO",'BASE LIQUIDACION REDEBAN 2025'!$B$19,IF(W979="ENVÍO",'BASE LIQUIDACION REDEBAN 2025'!$C$2,IF(Y979="TIPO I",'BASE LIQUIDACION REDEBAN 2025'!$C$2,IF(Y979="TIPO II",'BASE LIQUIDACION REDEBAN 2025'!$C$3,IF(Y979="TIPO III",'BASE LIQUIDACION REDEBAN 2025'!$C$4,IF(Y979="TIPO IV",'BASE LIQUIDACION REDEBAN 2025'!$C$5,IF(Z979="AEREO",'BASE LIQUIDACION REDEBAN 2025'!$B$6,'BASE LIQUIDACION REDEBAN 2025'!$C$5)))))))</f>
        <v>144967.87232000002</v>
      </c>
      <c r="AE979" s="86">
        <f>IF(OR(W979="SOPORTE_TELEFÓNICO",W979="ENVÍO"),0,IF(Y979="TIPO I",'BASE LIQUIDACION REDEBAN 2025'!$B$10,IF(Y979="TIPO II",'BASE LIQUIDACION REDEBAN 2025'!$B$11,IF(Y979="TIPO III",'BASE LIQUIDACION REDEBAN 2025'!$B$12,'BASE LIQUIDACION REDEBAN 2025'!$B$13))))</f>
        <v>140395.6348884</v>
      </c>
      <c r="AF979" s="86">
        <f t="shared" si="15"/>
        <v>144967.87232000002</v>
      </c>
      <c r="AG979" s="141"/>
      <c r="AH979" s="141"/>
    </row>
    <row r="980" spans="1:34" s="49" customFormat="1">
      <c r="A980" s="8" t="s">
        <v>64</v>
      </c>
      <c r="B980" s="94" t="str">
        <f>VLOOKUP(A980,'CENTRO DE COSTOS'!A:D,4,FALSE)</f>
        <v>JOSE MAURICIO HERNANDEZ ROJAS</v>
      </c>
      <c r="C980" s="94" t="str">
        <f>VLOOKUP(A980,'CENTRO DE COSTOS'!A:D,2,FALSE)</f>
        <v>0004-0001</v>
      </c>
      <c r="D980" s="8">
        <v>8001</v>
      </c>
      <c r="E980" s="8">
        <v>2694657</v>
      </c>
      <c r="F980" s="8">
        <v>49391</v>
      </c>
      <c r="G980" s="94" t="s">
        <v>1321</v>
      </c>
      <c r="H980" s="8" t="s">
        <v>1045</v>
      </c>
      <c r="I980" s="8" t="s">
        <v>64</v>
      </c>
      <c r="J980" s="8" t="s">
        <v>5409</v>
      </c>
      <c r="K980" s="8" t="s">
        <v>160</v>
      </c>
      <c r="L980" s="8" t="s">
        <v>5410</v>
      </c>
      <c r="M980" s="183">
        <v>45904.484027777777</v>
      </c>
      <c r="N980" s="183">
        <v>45905.380555555559</v>
      </c>
      <c r="O980" s="94" t="s">
        <v>1324</v>
      </c>
      <c r="P980" s="8" t="s">
        <v>1333</v>
      </c>
      <c r="Q980" s="8" t="s">
        <v>1340</v>
      </c>
      <c r="R980" s="8" t="s">
        <v>1341</v>
      </c>
      <c r="S980" s="94"/>
      <c r="T980" s="10"/>
      <c r="U980" s="8" t="s">
        <v>1328</v>
      </c>
      <c r="V980" s="8" t="s">
        <v>5411</v>
      </c>
      <c r="W980" s="8" t="s">
        <v>165</v>
      </c>
      <c r="X980" s="8" t="s">
        <v>5412</v>
      </c>
      <c r="Y980" s="8" t="s">
        <v>25</v>
      </c>
      <c r="Z980" s="8" t="s">
        <v>177</v>
      </c>
      <c r="AA980" s="8" t="s">
        <v>1743</v>
      </c>
      <c r="AB980" s="8">
        <v>1</v>
      </c>
      <c r="AC980" s="8">
        <v>0</v>
      </c>
      <c r="AD980" s="86">
        <f>IF(W980="SOPORTE_TELEFÓNICO",'BASE LIQUIDACION REDEBAN 2025'!$B$19,IF(W980="ENVÍO",'BASE LIQUIDACION REDEBAN 2025'!$C$2,IF(Y980="TIPO I",'BASE LIQUIDACION REDEBAN 2025'!$C$2,IF(Y980="TIPO II",'BASE LIQUIDACION REDEBAN 2025'!$C$3,IF(Y980="TIPO III",'BASE LIQUIDACION REDEBAN 2025'!$C$4,IF(Y980="TIPO IV",'BASE LIQUIDACION REDEBAN 2025'!$C$5,IF(Z980="AEREO",'BASE LIQUIDACION REDEBAN 2025'!$B$6,'BASE LIQUIDACION REDEBAN 2025'!$C$5)))))))</f>
        <v>65960.072302</v>
      </c>
      <c r="AE980" s="86">
        <f>IF(OR(W980="SOPORTE_TELEFÓNICO",W980="ENVÍO"),0,IF(Y980="TIPO I",'BASE LIQUIDACION REDEBAN 2025'!$B$10,IF(Y980="TIPO II",'BASE LIQUIDACION REDEBAN 2025'!$B$11,IF(Y980="TIPO III",'BASE LIQUIDACION REDEBAN 2025'!$B$12,'BASE LIQUIDACION REDEBAN 2025'!$B$13))))</f>
        <v>75096.394270399993</v>
      </c>
      <c r="AF980" s="86">
        <f t="shared" si="15"/>
        <v>65960.072302</v>
      </c>
      <c r="AG980" s="141"/>
      <c r="AH980" s="141"/>
    </row>
    <row r="981" spans="1:34" s="49" customFormat="1">
      <c r="A981" s="8" t="s">
        <v>68</v>
      </c>
      <c r="B981" s="94" t="str">
        <f>VLOOKUP(A981,'CENTRO DE COSTOS'!A:D,4,FALSE)</f>
        <v>WILLIAM ASDRUBAL ROZO ROZO</v>
      </c>
      <c r="C981" s="94" t="str">
        <f>VLOOKUP(A981,'CENTRO DE COSTOS'!A:D,2,FALSE)</f>
        <v>0004-0004</v>
      </c>
      <c r="D981" s="8">
        <v>11001</v>
      </c>
      <c r="E981" s="8">
        <v>2694201</v>
      </c>
      <c r="F981" s="8">
        <v>59290</v>
      </c>
      <c r="G981" s="94" t="s">
        <v>1321</v>
      </c>
      <c r="H981" s="8" t="s">
        <v>417</v>
      </c>
      <c r="I981" s="8" t="s">
        <v>68</v>
      </c>
      <c r="J981" s="8" t="s">
        <v>5413</v>
      </c>
      <c r="K981" s="8" t="s">
        <v>160</v>
      </c>
      <c r="L981" s="8" t="s">
        <v>5414</v>
      </c>
      <c r="M981" s="183">
        <v>45904.444444444453</v>
      </c>
      <c r="N981" s="183">
        <v>45905.423611111109</v>
      </c>
      <c r="O981" s="94" t="s">
        <v>1324</v>
      </c>
      <c r="P981" s="8" t="s">
        <v>1333</v>
      </c>
      <c r="Q981" s="8" t="s">
        <v>1351</v>
      </c>
      <c r="R981" s="8" t="s">
        <v>1352</v>
      </c>
      <c r="S981" s="94"/>
      <c r="T981" s="10"/>
      <c r="U981" s="8" t="s">
        <v>1328</v>
      </c>
      <c r="V981" s="8" t="s">
        <v>5415</v>
      </c>
      <c r="W981" s="8" t="s">
        <v>165</v>
      </c>
      <c r="X981" s="8" t="s">
        <v>5416</v>
      </c>
      <c r="Y981" s="8" t="s">
        <v>25</v>
      </c>
      <c r="Z981" s="8" t="s">
        <v>177</v>
      </c>
      <c r="AA981" s="8" t="s">
        <v>3599</v>
      </c>
      <c r="AB981" s="8">
        <v>1</v>
      </c>
      <c r="AC981" s="8">
        <v>0</v>
      </c>
      <c r="AD981" s="86">
        <f>IF(W981="SOPORTE_TELEFÓNICO",'BASE LIQUIDACION REDEBAN 2025'!$B$19,IF(W981="ENVÍO",'BASE LIQUIDACION REDEBAN 2025'!$C$2,IF(Y981="TIPO I",'BASE LIQUIDACION REDEBAN 2025'!$C$2,IF(Y981="TIPO II",'BASE LIQUIDACION REDEBAN 2025'!$C$3,IF(Y981="TIPO III",'BASE LIQUIDACION REDEBAN 2025'!$C$4,IF(Y981="TIPO IV",'BASE LIQUIDACION REDEBAN 2025'!$C$5,IF(Z981="AEREO",'BASE LIQUIDACION REDEBAN 2025'!$B$6,'BASE LIQUIDACION REDEBAN 2025'!$C$5)))))))</f>
        <v>65960.072302</v>
      </c>
      <c r="AE981" s="86">
        <f>IF(OR(W981="SOPORTE_TELEFÓNICO",W981="ENVÍO"),0,IF(Y981="TIPO I",'BASE LIQUIDACION REDEBAN 2025'!$B$10,IF(Y981="TIPO II",'BASE LIQUIDACION REDEBAN 2025'!$B$11,IF(Y981="TIPO III",'BASE LIQUIDACION REDEBAN 2025'!$B$12,'BASE LIQUIDACION REDEBAN 2025'!$B$13))))</f>
        <v>75096.394270399993</v>
      </c>
      <c r="AF981" s="86">
        <f t="shared" si="15"/>
        <v>65960.072302</v>
      </c>
      <c r="AG981" s="141"/>
      <c r="AH981" s="141"/>
    </row>
    <row r="982" spans="1:34" s="49" customFormat="1">
      <c r="A982" s="8" t="s">
        <v>76</v>
      </c>
      <c r="B982" s="94" t="str">
        <f>VLOOKUP(A982,'CENTRO DE COSTOS'!A:D,4,FALSE)</f>
        <v>DIEGO FERNANDO HENAO CARDONA</v>
      </c>
      <c r="C982" s="94" t="str">
        <f>VLOOKUP(A982,'CENTRO DE COSTOS'!A:D,2,FALSE)</f>
        <v>0004-0003</v>
      </c>
      <c r="D982" s="8">
        <v>76111</v>
      </c>
      <c r="E982" s="8">
        <v>2694258</v>
      </c>
      <c r="F982" s="8">
        <v>55758</v>
      </c>
      <c r="G982" s="94" t="s">
        <v>1321</v>
      </c>
      <c r="H982" s="8" t="s">
        <v>232</v>
      </c>
      <c r="I982" s="8" t="s">
        <v>2758</v>
      </c>
      <c r="J982" s="8" t="s">
        <v>5417</v>
      </c>
      <c r="K982" s="8" t="s">
        <v>160</v>
      </c>
      <c r="L982" s="8" t="s">
        <v>5418</v>
      </c>
      <c r="M982" s="183">
        <v>45904.451388888891</v>
      </c>
      <c r="N982" s="183">
        <v>45905.652083333327</v>
      </c>
      <c r="O982" s="94" t="s">
        <v>1324</v>
      </c>
      <c r="P982" s="8" t="s">
        <v>1333</v>
      </c>
      <c r="Q982" s="8" t="s">
        <v>1407</v>
      </c>
      <c r="R982" s="8" t="s">
        <v>1341</v>
      </c>
      <c r="S982" s="94"/>
      <c r="T982" s="10"/>
      <c r="U982" s="8" t="s">
        <v>1328</v>
      </c>
      <c r="V982" s="8" t="s">
        <v>5419</v>
      </c>
      <c r="W982" s="8" t="s">
        <v>165</v>
      </c>
      <c r="X982" s="8" t="s">
        <v>5420</v>
      </c>
      <c r="Y982" s="8" t="s">
        <v>28</v>
      </c>
      <c r="Z982" s="8" t="s">
        <v>177</v>
      </c>
      <c r="AA982" s="8" t="s">
        <v>531</v>
      </c>
      <c r="AB982" s="8">
        <v>1</v>
      </c>
      <c r="AC982" s="8">
        <v>0</v>
      </c>
      <c r="AD982" s="86">
        <f>IF(W982="SOPORTE_TELEFÓNICO",'BASE LIQUIDACION REDEBAN 2025'!$B$19,IF(W982="ENVÍO",'BASE LIQUIDACION REDEBAN 2025'!$C$2,IF(Y982="TIPO I",'BASE LIQUIDACION REDEBAN 2025'!$C$2,IF(Y982="TIPO II",'BASE LIQUIDACION REDEBAN 2025'!$C$3,IF(Y982="TIPO III",'BASE LIQUIDACION REDEBAN 2025'!$C$4,IF(Y982="TIPO IV",'BASE LIQUIDACION REDEBAN 2025'!$C$5,IF(Z982="AEREO",'BASE LIQUIDACION REDEBAN 2025'!$B$6,'BASE LIQUIDACION REDEBAN 2025'!$C$5)))))))</f>
        <v>144967.87232000002</v>
      </c>
      <c r="AE982" s="86">
        <f>IF(OR(W982="SOPORTE_TELEFÓNICO",W982="ENVÍO"),0,IF(Y982="TIPO I",'BASE LIQUIDACION REDEBAN 2025'!$B$10,IF(Y982="TIPO II",'BASE LIQUIDACION REDEBAN 2025'!$B$11,IF(Y982="TIPO III",'BASE LIQUIDACION REDEBAN 2025'!$B$12,'BASE LIQUIDACION REDEBAN 2025'!$B$13))))</f>
        <v>140395.6348884</v>
      </c>
      <c r="AF982" s="86">
        <f t="shared" si="15"/>
        <v>144967.87232000002</v>
      </c>
      <c r="AG982" s="141"/>
      <c r="AH982" s="141"/>
    </row>
    <row r="983" spans="1:34" s="49" customFormat="1">
      <c r="A983" s="8" t="s">
        <v>68</v>
      </c>
      <c r="B983" s="94" t="str">
        <f>VLOOKUP(A983,'CENTRO DE COSTOS'!A:D,4,FALSE)</f>
        <v>WILLIAM ASDRUBAL ROZO ROZO</v>
      </c>
      <c r="C983" s="94" t="str">
        <f>VLOOKUP(A983,'CENTRO DE COSTOS'!A:D,2,FALSE)</f>
        <v>0004-0004</v>
      </c>
      <c r="D983" s="8">
        <v>25799</v>
      </c>
      <c r="E983" s="8">
        <v>2694260</v>
      </c>
      <c r="F983" s="8">
        <v>76980</v>
      </c>
      <c r="G983" s="94" t="s">
        <v>1321</v>
      </c>
      <c r="H983" s="8" t="s">
        <v>417</v>
      </c>
      <c r="I983" s="8" t="s">
        <v>3694</v>
      </c>
      <c r="J983" s="8" t="s">
        <v>4694</v>
      </c>
      <c r="K983" s="8" t="s">
        <v>160</v>
      </c>
      <c r="L983" s="8" t="s">
        <v>5421</v>
      </c>
      <c r="M983" s="183">
        <v>45904.45208333333</v>
      </c>
      <c r="N983" s="183">
        <v>45905.472916666673</v>
      </c>
      <c r="O983" s="94" t="s">
        <v>1324</v>
      </c>
      <c r="P983" s="8" t="s">
        <v>1333</v>
      </c>
      <c r="Q983" s="8" t="s">
        <v>1423</v>
      </c>
      <c r="R983" s="8" t="s">
        <v>1341</v>
      </c>
      <c r="S983" s="94"/>
      <c r="T983" s="10"/>
      <c r="U983" s="8" t="s">
        <v>1328</v>
      </c>
      <c r="V983" s="8" t="s">
        <v>5422</v>
      </c>
      <c r="W983" s="8" t="s">
        <v>165</v>
      </c>
      <c r="X983" s="8" t="s">
        <v>4697</v>
      </c>
      <c r="Y983" s="8" t="s">
        <v>28</v>
      </c>
      <c r="Z983" s="8" t="s">
        <v>177</v>
      </c>
      <c r="AA983" s="8" t="s">
        <v>546</v>
      </c>
      <c r="AB983" s="8">
        <v>1</v>
      </c>
      <c r="AC983" s="8">
        <v>0</v>
      </c>
      <c r="AD983" s="86">
        <f>IF(W983="SOPORTE_TELEFÓNICO",'BASE LIQUIDACION REDEBAN 2025'!$B$19,IF(W983="ENVÍO",'BASE LIQUIDACION REDEBAN 2025'!$C$2,IF(Y983="TIPO I",'BASE LIQUIDACION REDEBAN 2025'!$C$2,IF(Y983="TIPO II",'BASE LIQUIDACION REDEBAN 2025'!$C$3,IF(Y983="TIPO III",'BASE LIQUIDACION REDEBAN 2025'!$C$4,IF(Y983="TIPO IV",'BASE LIQUIDACION REDEBAN 2025'!$C$5,IF(Z983="AEREO",'BASE LIQUIDACION REDEBAN 2025'!$B$6,'BASE LIQUIDACION REDEBAN 2025'!$C$5)))))))</f>
        <v>144967.87232000002</v>
      </c>
      <c r="AE983" s="86">
        <f>IF(OR(W983="SOPORTE_TELEFÓNICO",W983="ENVÍO"),0,IF(Y983="TIPO I",'BASE LIQUIDACION REDEBAN 2025'!$B$10,IF(Y983="TIPO II",'BASE LIQUIDACION REDEBAN 2025'!$B$11,IF(Y983="TIPO III",'BASE LIQUIDACION REDEBAN 2025'!$B$12,'BASE LIQUIDACION REDEBAN 2025'!$B$13))))</f>
        <v>140395.6348884</v>
      </c>
      <c r="AF983" s="86">
        <f t="shared" si="15"/>
        <v>144967.87232000002</v>
      </c>
      <c r="AG983" s="141"/>
      <c r="AH983" s="141"/>
    </row>
    <row r="984" spans="1:34" s="49" customFormat="1">
      <c r="A984" s="8" t="s">
        <v>90</v>
      </c>
      <c r="B984" s="94" t="str">
        <f>VLOOKUP(A984,'CENTRO DE COSTOS'!A:D,4,FALSE)</f>
        <v>JUAN SEBASTIÁN RÍOS CASTRILLÓN</v>
      </c>
      <c r="C984" s="94" t="str">
        <f>VLOOKUP(A984,'CENTRO DE COSTOS'!A:D,2,FALSE)</f>
        <v>0004-0005</v>
      </c>
      <c r="D984" s="8">
        <v>5736</v>
      </c>
      <c r="E984" s="8">
        <v>2694191</v>
      </c>
      <c r="F984" s="8">
        <v>74841</v>
      </c>
      <c r="G984" s="94" t="s">
        <v>1321</v>
      </c>
      <c r="H984" s="8" t="s">
        <v>249</v>
      </c>
      <c r="I984" s="8" t="s">
        <v>586</v>
      </c>
      <c r="J984" s="8" t="s">
        <v>4566</v>
      </c>
      <c r="K984" s="8" t="s">
        <v>160</v>
      </c>
      <c r="L984" s="8" t="s">
        <v>5423</v>
      </c>
      <c r="M984" s="183">
        <v>45904.460416666669</v>
      </c>
      <c r="N984" s="183">
        <v>45905.694444444453</v>
      </c>
      <c r="O984" s="94" t="s">
        <v>1324</v>
      </c>
      <c r="P984" s="8" t="s">
        <v>1333</v>
      </c>
      <c r="Q984" s="8" t="s">
        <v>1351</v>
      </c>
      <c r="R984" s="8" t="s">
        <v>1352</v>
      </c>
      <c r="S984" s="94"/>
      <c r="T984" s="10"/>
      <c r="U984" s="8" t="s">
        <v>1328</v>
      </c>
      <c r="V984" s="8" t="s">
        <v>5424</v>
      </c>
      <c r="W984" s="8" t="s">
        <v>165</v>
      </c>
      <c r="X984" s="8" t="s">
        <v>4569</v>
      </c>
      <c r="Y984" s="8" t="s">
        <v>32</v>
      </c>
      <c r="Z984" s="8" t="s">
        <v>177</v>
      </c>
      <c r="AA984" s="8" t="s">
        <v>1760</v>
      </c>
      <c r="AB984" s="8">
        <v>1</v>
      </c>
      <c r="AC984" s="8">
        <v>0</v>
      </c>
      <c r="AD984" s="86">
        <f>IF(W984="SOPORTE_TELEFÓNICO",'BASE LIQUIDACION REDEBAN 2025'!$B$19,IF(W984="ENVÍO",'BASE LIQUIDACION REDEBAN 2025'!$C$2,IF(Y984="TIPO I",'BASE LIQUIDACION REDEBAN 2025'!$C$2,IF(Y984="TIPO II",'BASE LIQUIDACION REDEBAN 2025'!$C$3,IF(Y984="TIPO III",'BASE LIQUIDACION REDEBAN 2025'!$C$4,IF(Y984="TIPO IV",'BASE LIQUIDACION REDEBAN 2025'!$C$5,IF(Z984="AEREO",'BASE LIQUIDACION REDEBAN 2025'!$B$6,'BASE LIQUIDACION REDEBAN 2025'!$C$5)))))))</f>
        <v>479588.87655000004</v>
      </c>
      <c r="AE984" s="86">
        <f>IF(OR(W984="SOPORTE_TELEFÓNICO",W984="ENVÍO"),0,IF(Y984="TIPO I",'BASE LIQUIDACION REDEBAN 2025'!$B$10,IF(Y984="TIPO II",'BASE LIQUIDACION REDEBAN 2025'!$B$11,IF(Y984="TIPO III",'BASE LIQUIDACION REDEBAN 2025'!$B$12,'BASE LIQUIDACION REDEBAN 2025'!$B$13))))</f>
        <v>196536.5258152</v>
      </c>
      <c r="AF984" s="86">
        <f t="shared" si="15"/>
        <v>479588.87655000004</v>
      </c>
      <c r="AG984" s="141"/>
      <c r="AH984" s="141"/>
    </row>
    <row r="985" spans="1:34" s="49" customFormat="1">
      <c r="A985" s="8" t="s">
        <v>80</v>
      </c>
      <c r="B985" s="94" t="str">
        <f>VLOOKUP(A985,'CENTRO DE COSTOS'!A:D,4,FALSE)</f>
        <v>JOSE MAURICIO HERNANDEZ ROJAS</v>
      </c>
      <c r="C985" s="94" t="str">
        <f>VLOOKUP(A985,'CENTRO DE COSTOS'!A:D,2,FALSE)</f>
        <v>0004-0001</v>
      </c>
      <c r="D985" s="8">
        <v>13001</v>
      </c>
      <c r="E985" s="8">
        <v>2694454</v>
      </c>
      <c r="F985" s="8">
        <v>49860</v>
      </c>
      <c r="G985" s="94" t="s">
        <v>1321</v>
      </c>
      <c r="H985" s="8" t="s">
        <v>685</v>
      </c>
      <c r="I985" s="8" t="s">
        <v>80</v>
      </c>
      <c r="J985" s="8" t="s">
        <v>5425</v>
      </c>
      <c r="K985" s="8" t="s">
        <v>160</v>
      </c>
      <c r="L985" s="8" t="s">
        <v>5426</v>
      </c>
      <c r="M985" s="183">
        <v>45904.472222222219</v>
      </c>
      <c r="N985" s="183">
        <v>45904.613194444442</v>
      </c>
      <c r="O985" s="94" t="s">
        <v>1324</v>
      </c>
      <c r="P985" s="8" t="s">
        <v>1333</v>
      </c>
      <c r="Q985" s="8" t="s">
        <v>1326</v>
      </c>
      <c r="R985" s="8" t="s">
        <v>1381</v>
      </c>
      <c r="S985" s="94"/>
      <c r="T985" s="10"/>
      <c r="U985" s="8" t="s">
        <v>1328</v>
      </c>
      <c r="V985" s="8" t="s">
        <v>5427</v>
      </c>
      <c r="W985" s="8" t="s">
        <v>165</v>
      </c>
      <c r="X985" s="8" t="s">
        <v>5428</v>
      </c>
      <c r="Y985" s="8" t="s">
        <v>25</v>
      </c>
      <c r="Z985" s="8" t="s">
        <v>177</v>
      </c>
      <c r="AA985" s="8" t="s">
        <v>690</v>
      </c>
      <c r="AB985" s="8">
        <v>1</v>
      </c>
      <c r="AC985" s="8">
        <v>0</v>
      </c>
      <c r="AD985" s="86">
        <f>IF(W985="SOPORTE_TELEFÓNICO",'BASE LIQUIDACION REDEBAN 2025'!$B$19,IF(W985="ENVÍO",'BASE LIQUIDACION REDEBAN 2025'!$C$2,IF(Y985="TIPO I",'BASE LIQUIDACION REDEBAN 2025'!$C$2,IF(Y985="TIPO II",'BASE LIQUIDACION REDEBAN 2025'!$C$3,IF(Y985="TIPO III",'BASE LIQUIDACION REDEBAN 2025'!$C$4,IF(Y985="TIPO IV",'BASE LIQUIDACION REDEBAN 2025'!$C$5,IF(Z985="AEREO",'BASE LIQUIDACION REDEBAN 2025'!$B$6,'BASE LIQUIDACION REDEBAN 2025'!$C$5)))))))</f>
        <v>65960.072302</v>
      </c>
      <c r="AE985" s="86">
        <f>IF(OR(W985="SOPORTE_TELEFÓNICO",W985="ENVÍO"),0,IF(Y985="TIPO I",'BASE LIQUIDACION REDEBAN 2025'!$B$10,IF(Y985="TIPO II",'BASE LIQUIDACION REDEBAN 2025'!$B$11,IF(Y985="TIPO III",'BASE LIQUIDACION REDEBAN 2025'!$B$12,'BASE LIQUIDACION REDEBAN 2025'!$B$13))))</f>
        <v>75096.394270399993</v>
      </c>
      <c r="AF985" s="86">
        <f t="shared" si="15"/>
        <v>65960.072302</v>
      </c>
      <c r="AG985" s="141"/>
      <c r="AH985" s="141"/>
    </row>
    <row r="986" spans="1:34" s="49" customFormat="1">
      <c r="A986" s="8" t="s">
        <v>64</v>
      </c>
      <c r="B986" s="94" t="str">
        <f>VLOOKUP(A986,'CENTRO DE COSTOS'!A:D,4,FALSE)</f>
        <v>JOSE MAURICIO HERNANDEZ ROJAS</v>
      </c>
      <c r="C986" s="94" t="str">
        <f>VLOOKUP(A986,'CENTRO DE COSTOS'!A:D,2,FALSE)</f>
        <v>0004-0001</v>
      </c>
      <c r="D986" s="8">
        <v>8001</v>
      </c>
      <c r="E986" s="8">
        <v>2694592</v>
      </c>
      <c r="F986" s="8">
        <v>30881</v>
      </c>
      <c r="G986" s="94" t="s">
        <v>1321</v>
      </c>
      <c r="H986" s="8" t="s">
        <v>1045</v>
      </c>
      <c r="I986" s="8" t="s">
        <v>64</v>
      </c>
      <c r="J986" s="8" t="s">
        <v>4795</v>
      </c>
      <c r="K986" s="8" t="s">
        <v>160</v>
      </c>
      <c r="L986" s="8" t="s">
        <v>5429</v>
      </c>
      <c r="M986" s="183">
        <v>45904.474305555559</v>
      </c>
      <c r="N986" s="183">
        <v>45904.706944444442</v>
      </c>
      <c r="O986" s="94" t="s">
        <v>1324</v>
      </c>
      <c r="P986" s="8" t="s">
        <v>1333</v>
      </c>
      <c r="Q986" s="8" t="s">
        <v>1326</v>
      </c>
      <c r="R986" s="8" t="s">
        <v>1381</v>
      </c>
      <c r="S986" s="94"/>
      <c r="T986" s="10"/>
      <c r="U986" s="8" t="s">
        <v>1328</v>
      </c>
      <c r="V986" s="8" t="s">
        <v>5430</v>
      </c>
      <c r="W986" s="8" t="s">
        <v>1552</v>
      </c>
      <c r="X986" s="8" t="s">
        <v>1553</v>
      </c>
      <c r="Y986" s="8" t="s">
        <v>25</v>
      </c>
      <c r="Z986" s="8" t="s">
        <v>177</v>
      </c>
      <c r="AA986" s="8" t="s">
        <v>1473</v>
      </c>
      <c r="AB986" s="8">
        <v>0</v>
      </c>
      <c r="AC986" s="8">
        <v>0</v>
      </c>
      <c r="AD986" s="86">
        <f>IF(W986="SOPORTE_TELEFÓNICO",'BASE LIQUIDACION REDEBAN 2025'!$B$19,IF(W986="ENVÍO",'BASE LIQUIDACION REDEBAN 2025'!$C$2,IF(Y986="TIPO I",'BASE LIQUIDACION REDEBAN 2025'!$C$2,IF(Y986="TIPO II",'BASE LIQUIDACION REDEBAN 2025'!$C$3,IF(Y986="TIPO III",'BASE LIQUIDACION REDEBAN 2025'!$C$4,IF(Y986="TIPO IV",'BASE LIQUIDACION REDEBAN 2025'!$C$5,IF(Z986="AEREO",'BASE LIQUIDACION REDEBAN 2025'!$B$6,'BASE LIQUIDACION REDEBAN 2025'!$C$5)))))))</f>
        <v>41241.0800752</v>
      </c>
      <c r="AE986" s="86">
        <f>IF(OR(W986="SOPORTE_TELEFÓNICO",W986="ENVÍO"),0,IF(Y986="TIPO I",'BASE LIQUIDACION REDEBAN 2025'!$B$10,IF(Y986="TIPO II",'BASE LIQUIDACION REDEBAN 2025'!$B$11,IF(Y986="TIPO III",'BASE LIQUIDACION REDEBAN 2025'!$B$12,'BASE LIQUIDACION REDEBAN 2025'!$B$13))))</f>
        <v>0</v>
      </c>
      <c r="AF986" s="86">
        <f t="shared" si="15"/>
        <v>41241.0800752</v>
      </c>
      <c r="AG986" s="141"/>
      <c r="AH986" s="141"/>
    </row>
    <row r="987" spans="1:34" s="49" customFormat="1">
      <c r="A987" s="8" t="s">
        <v>76</v>
      </c>
      <c r="B987" s="94" t="str">
        <f>VLOOKUP(A987,'CENTRO DE COSTOS'!A:D,4,FALSE)</f>
        <v>DIEGO FERNANDO HENAO CARDONA</v>
      </c>
      <c r="C987" s="94" t="str">
        <f>VLOOKUP(A987,'CENTRO DE COSTOS'!A:D,2,FALSE)</f>
        <v>0004-0003</v>
      </c>
      <c r="D987" s="8">
        <v>76109</v>
      </c>
      <c r="E987" s="8">
        <v>2694596</v>
      </c>
      <c r="F987" s="8">
        <v>30027</v>
      </c>
      <c r="G987" s="94" t="s">
        <v>1321</v>
      </c>
      <c r="H987" s="8" t="s">
        <v>232</v>
      </c>
      <c r="I987" s="8" t="s">
        <v>762</v>
      </c>
      <c r="J987" s="8" t="s">
        <v>5431</v>
      </c>
      <c r="K987" s="8" t="s">
        <v>160</v>
      </c>
      <c r="L987" s="8" t="s">
        <v>5432</v>
      </c>
      <c r="M987" s="183">
        <v>45904.474999999999</v>
      </c>
      <c r="N987" s="183">
        <v>45905.62222222222</v>
      </c>
      <c r="O987" s="94" t="s">
        <v>1324</v>
      </c>
      <c r="P987" s="8" t="s">
        <v>1333</v>
      </c>
      <c r="Q987" s="8" t="s">
        <v>1326</v>
      </c>
      <c r="R987" s="8" t="s">
        <v>1381</v>
      </c>
      <c r="S987" s="94"/>
      <c r="T987" s="10"/>
      <c r="U987" s="8" t="s">
        <v>1328</v>
      </c>
      <c r="V987" s="8" t="s">
        <v>5433</v>
      </c>
      <c r="W987" s="8" t="s">
        <v>165</v>
      </c>
      <c r="X987" s="8" t="s">
        <v>5434</v>
      </c>
      <c r="Y987" s="8" t="s">
        <v>30</v>
      </c>
      <c r="Z987" s="8" t="s">
        <v>177</v>
      </c>
      <c r="AA987" s="8" t="s">
        <v>206</v>
      </c>
      <c r="AB987" s="8">
        <v>1</v>
      </c>
      <c r="AC987" s="8">
        <v>0</v>
      </c>
      <c r="AD987" s="86">
        <f>IF(W987="SOPORTE_TELEFÓNICO",'BASE LIQUIDACION REDEBAN 2025'!$B$19,IF(W987="ENVÍO",'BASE LIQUIDACION REDEBAN 2025'!$C$2,IF(Y987="TIPO I",'BASE LIQUIDACION REDEBAN 2025'!$C$2,IF(Y987="TIPO II",'BASE LIQUIDACION REDEBAN 2025'!$C$3,IF(Y987="TIPO III",'BASE LIQUIDACION REDEBAN 2025'!$C$4,IF(Y987="TIPO IV",'BASE LIQUIDACION REDEBAN 2025'!$C$5,IF(Z987="AEREO",'BASE LIQUIDACION REDEBAN 2025'!$B$6,'BASE LIQUIDACION REDEBAN 2025'!$C$5)))))))</f>
        <v>275728.78077800001</v>
      </c>
      <c r="AE987" s="86">
        <f>IF(OR(W987="SOPORTE_TELEFÓNICO",W987="ENVÍO"),0,IF(Y987="TIPO I",'BASE LIQUIDACION REDEBAN 2025'!$B$10,IF(Y987="TIPO II",'BASE LIQUIDACION REDEBAN 2025'!$B$11,IF(Y987="TIPO III",'BASE LIQUIDACION REDEBAN 2025'!$B$12,'BASE LIQUIDACION REDEBAN 2025'!$B$13))))</f>
        <v>196536.5258152</v>
      </c>
      <c r="AF987" s="86">
        <f t="shared" si="15"/>
        <v>275728.78077800001</v>
      </c>
      <c r="AG987" s="141"/>
      <c r="AH987" s="141"/>
    </row>
    <row r="988" spans="1:34" s="49" customFormat="1">
      <c r="A988" s="8" t="s">
        <v>64</v>
      </c>
      <c r="B988" s="94" t="str">
        <f>VLOOKUP(A988,'CENTRO DE COSTOS'!A:D,4,FALSE)</f>
        <v>JOSE MAURICIO HERNANDEZ ROJAS</v>
      </c>
      <c r="C988" s="94" t="str">
        <f>VLOOKUP(A988,'CENTRO DE COSTOS'!A:D,2,FALSE)</f>
        <v>0004-0001</v>
      </c>
      <c r="D988" s="8">
        <v>8001</v>
      </c>
      <c r="E988" s="8">
        <v>2694170</v>
      </c>
      <c r="F988" s="8">
        <v>36269</v>
      </c>
      <c r="G988" s="94" t="s">
        <v>1321</v>
      </c>
      <c r="H988" s="8" t="s">
        <v>1045</v>
      </c>
      <c r="I988" s="8" t="s">
        <v>64</v>
      </c>
      <c r="J988" s="8" t="s">
        <v>5435</v>
      </c>
      <c r="K988" s="8" t="s">
        <v>160</v>
      </c>
      <c r="L988" s="8" t="s">
        <v>5436</v>
      </c>
      <c r="M988" s="183">
        <v>45904.456250000003</v>
      </c>
      <c r="N988" s="183">
        <v>45905.444444444453</v>
      </c>
      <c r="O988" s="94" t="s">
        <v>1324</v>
      </c>
      <c r="P988" s="8" t="s">
        <v>1333</v>
      </c>
      <c r="Q988" s="8" t="s">
        <v>1340</v>
      </c>
      <c r="R988" s="8" t="s">
        <v>1341</v>
      </c>
      <c r="S988" s="94"/>
      <c r="T988" s="10"/>
      <c r="U988" s="8" t="s">
        <v>1328</v>
      </c>
      <c r="V988" s="8" t="s">
        <v>5437</v>
      </c>
      <c r="W988" s="8" t="s">
        <v>165</v>
      </c>
      <c r="X988" s="8" t="s">
        <v>5438</v>
      </c>
      <c r="Y988" s="8" t="s">
        <v>25</v>
      </c>
      <c r="Z988" s="8" t="s">
        <v>177</v>
      </c>
      <c r="AA988" s="8" t="s">
        <v>1473</v>
      </c>
      <c r="AB988" s="8">
        <v>1</v>
      </c>
      <c r="AC988" s="8">
        <v>0</v>
      </c>
      <c r="AD988" s="86">
        <f>IF(W988="SOPORTE_TELEFÓNICO",'BASE LIQUIDACION REDEBAN 2025'!$B$19,IF(W988="ENVÍO",'BASE LIQUIDACION REDEBAN 2025'!$C$2,IF(Y988="TIPO I",'BASE LIQUIDACION REDEBAN 2025'!$C$2,IF(Y988="TIPO II",'BASE LIQUIDACION REDEBAN 2025'!$C$3,IF(Y988="TIPO III",'BASE LIQUIDACION REDEBAN 2025'!$C$4,IF(Y988="TIPO IV",'BASE LIQUIDACION REDEBAN 2025'!$C$5,IF(Z988="AEREO",'BASE LIQUIDACION REDEBAN 2025'!$B$6,'BASE LIQUIDACION REDEBAN 2025'!$C$5)))))))</f>
        <v>65960.072302</v>
      </c>
      <c r="AE988" s="86">
        <f>IF(OR(W988="SOPORTE_TELEFÓNICO",W988="ENVÍO"),0,IF(Y988="TIPO I",'BASE LIQUIDACION REDEBAN 2025'!$B$10,IF(Y988="TIPO II",'BASE LIQUIDACION REDEBAN 2025'!$B$11,IF(Y988="TIPO III",'BASE LIQUIDACION REDEBAN 2025'!$B$12,'BASE LIQUIDACION REDEBAN 2025'!$B$13))))</f>
        <v>75096.394270399993</v>
      </c>
      <c r="AF988" s="86">
        <f t="shared" si="15"/>
        <v>65960.072302</v>
      </c>
      <c r="AG988" s="141"/>
      <c r="AH988" s="141"/>
    </row>
    <row r="989" spans="1:34" s="49" customFormat="1">
      <c r="A989" s="8" t="s">
        <v>90</v>
      </c>
      <c r="B989" s="94" t="str">
        <f>VLOOKUP(A989,'CENTRO DE COSTOS'!A:D,4,FALSE)</f>
        <v>JUAN SEBASTIÁN RÍOS CASTRILLÓN</v>
      </c>
      <c r="C989" s="94" t="str">
        <f>VLOOKUP(A989,'CENTRO DE COSTOS'!A:D,2,FALSE)</f>
        <v>0004-0005</v>
      </c>
      <c r="D989" s="8">
        <v>5212</v>
      </c>
      <c r="E989" s="8">
        <v>2694344</v>
      </c>
      <c r="F989" s="8">
        <v>30570</v>
      </c>
      <c r="G989" s="94" t="s">
        <v>1321</v>
      </c>
      <c r="H989" s="8" t="s">
        <v>249</v>
      </c>
      <c r="I989" s="8" t="s">
        <v>1729</v>
      </c>
      <c r="J989" s="8" t="s">
        <v>5439</v>
      </c>
      <c r="K989" s="8" t="s">
        <v>160</v>
      </c>
      <c r="L989" s="8" t="s">
        <v>5440</v>
      </c>
      <c r="M989" s="183">
        <v>45904.458333333343</v>
      </c>
      <c r="N989" s="183">
        <v>45904.75</v>
      </c>
      <c r="O989" s="94" t="s">
        <v>1324</v>
      </c>
      <c r="P989" s="8" t="s">
        <v>1333</v>
      </c>
      <c r="Q989" s="8" t="s">
        <v>1351</v>
      </c>
      <c r="R989" s="8" t="s">
        <v>1341</v>
      </c>
      <c r="S989" s="94"/>
      <c r="T989" s="10"/>
      <c r="U989" s="8" t="s">
        <v>1328</v>
      </c>
      <c r="V989" s="8" t="s">
        <v>5441</v>
      </c>
      <c r="W989" s="8" t="s">
        <v>165</v>
      </c>
      <c r="X989" s="8" t="s">
        <v>5442</v>
      </c>
      <c r="Y989" s="8" t="s">
        <v>25</v>
      </c>
      <c r="Z989" s="8" t="s">
        <v>177</v>
      </c>
      <c r="AA989" s="8" t="s">
        <v>1384</v>
      </c>
      <c r="AB989" s="8">
        <v>1</v>
      </c>
      <c r="AC989" s="8">
        <v>0</v>
      </c>
      <c r="AD989" s="86">
        <f>IF(W989="SOPORTE_TELEFÓNICO",'BASE LIQUIDACION REDEBAN 2025'!$B$19,IF(W989="ENVÍO",'BASE LIQUIDACION REDEBAN 2025'!$C$2,IF(Y989="TIPO I",'BASE LIQUIDACION REDEBAN 2025'!$C$2,IF(Y989="TIPO II",'BASE LIQUIDACION REDEBAN 2025'!$C$3,IF(Y989="TIPO III",'BASE LIQUIDACION REDEBAN 2025'!$C$4,IF(Y989="TIPO IV",'BASE LIQUIDACION REDEBAN 2025'!$C$5,IF(Z989="AEREO",'BASE LIQUIDACION REDEBAN 2025'!$B$6,'BASE LIQUIDACION REDEBAN 2025'!$C$5)))))))</f>
        <v>65960.072302</v>
      </c>
      <c r="AE989" s="86">
        <f>IF(OR(W989="SOPORTE_TELEFÓNICO",W989="ENVÍO"),0,IF(Y989="TIPO I",'BASE LIQUIDACION REDEBAN 2025'!$B$10,IF(Y989="TIPO II",'BASE LIQUIDACION REDEBAN 2025'!$B$11,IF(Y989="TIPO III",'BASE LIQUIDACION REDEBAN 2025'!$B$12,'BASE LIQUIDACION REDEBAN 2025'!$B$13))))</f>
        <v>75096.394270399993</v>
      </c>
      <c r="AF989" s="86">
        <f t="shared" si="15"/>
        <v>65960.072302</v>
      </c>
      <c r="AG989" s="141"/>
      <c r="AH989" s="141"/>
    </row>
    <row r="990" spans="1:34" s="49" customFormat="1">
      <c r="A990" s="8" t="s">
        <v>64</v>
      </c>
      <c r="B990" s="94" t="str">
        <f>VLOOKUP(A990,'CENTRO DE COSTOS'!A:D,4,FALSE)</f>
        <v>JOSE MAURICIO HERNANDEZ ROJAS</v>
      </c>
      <c r="C990" s="94" t="str">
        <f>VLOOKUP(A990,'CENTRO DE COSTOS'!A:D,2,FALSE)</f>
        <v>0004-0001</v>
      </c>
      <c r="D990" s="8">
        <v>8001</v>
      </c>
      <c r="E990" s="8">
        <v>2693963</v>
      </c>
      <c r="F990" s="8">
        <v>79343</v>
      </c>
      <c r="G990" s="94" t="s">
        <v>1321</v>
      </c>
      <c r="H990" s="8" t="s">
        <v>1045</v>
      </c>
      <c r="I990" s="8" t="s">
        <v>64</v>
      </c>
      <c r="J990" s="8" t="s">
        <v>5443</v>
      </c>
      <c r="K990" s="8" t="s">
        <v>160</v>
      </c>
      <c r="L990" s="8" t="s">
        <v>5444</v>
      </c>
      <c r="M990" s="183">
        <v>45904.436111111107</v>
      </c>
      <c r="N990" s="183">
        <v>45904.609722222223</v>
      </c>
      <c r="O990" s="94" t="s">
        <v>1324</v>
      </c>
      <c r="P990" s="8" t="s">
        <v>1333</v>
      </c>
      <c r="Q990" s="8" t="s">
        <v>1340</v>
      </c>
      <c r="R990" s="8" t="s">
        <v>1341</v>
      </c>
      <c r="S990" s="94"/>
      <c r="T990" s="10"/>
      <c r="U990" s="8" t="s">
        <v>1328</v>
      </c>
      <c r="V990" s="8" t="s">
        <v>5445</v>
      </c>
      <c r="W990" s="8" t="s">
        <v>165</v>
      </c>
      <c r="X990" s="8" t="s">
        <v>5446</v>
      </c>
      <c r="Y990" s="8" t="s">
        <v>25</v>
      </c>
      <c r="Z990" s="8" t="s">
        <v>177</v>
      </c>
      <c r="AA990" s="8" t="s">
        <v>1743</v>
      </c>
      <c r="AB990" s="8">
        <v>1</v>
      </c>
      <c r="AC990" s="8">
        <v>0</v>
      </c>
      <c r="AD990" s="86">
        <f>IF(W990="SOPORTE_TELEFÓNICO",'BASE LIQUIDACION REDEBAN 2025'!$B$19,IF(W990="ENVÍO",'BASE LIQUIDACION REDEBAN 2025'!$C$2,IF(Y990="TIPO I",'BASE LIQUIDACION REDEBAN 2025'!$C$2,IF(Y990="TIPO II",'BASE LIQUIDACION REDEBAN 2025'!$C$3,IF(Y990="TIPO III",'BASE LIQUIDACION REDEBAN 2025'!$C$4,IF(Y990="TIPO IV",'BASE LIQUIDACION REDEBAN 2025'!$C$5,IF(Z990="AEREO",'BASE LIQUIDACION REDEBAN 2025'!$B$6,'BASE LIQUIDACION REDEBAN 2025'!$C$5)))))))</f>
        <v>65960.072302</v>
      </c>
      <c r="AE990" s="86">
        <f>IF(OR(W990="SOPORTE_TELEFÓNICO",W990="ENVÍO"),0,IF(Y990="TIPO I",'BASE LIQUIDACION REDEBAN 2025'!$B$10,IF(Y990="TIPO II",'BASE LIQUIDACION REDEBAN 2025'!$B$11,IF(Y990="TIPO III",'BASE LIQUIDACION REDEBAN 2025'!$B$12,'BASE LIQUIDACION REDEBAN 2025'!$B$13))))</f>
        <v>75096.394270399993</v>
      </c>
      <c r="AF990" s="86">
        <f t="shared" si="15"/>
        <v>65960.072302</v>
      </c>
      <c r="AG990" s="141"/>
      <c r="AH990" s="141"/>
    </row>
    <row r="991" spans="1:34" s="49" customFormat="1">
      <c r="A991" s="8" t="s">
        <v>72</v>
      </c>
      <c r="B991" s="94" t="str">
        <f>VLOOKUP(A991,'CENTRO DE COSTOS'!A:D,4,FALSE)</f>
        <v>MIGUEL JULIÁN HERNÁNDEZ GUARÍN</v>
      </c>
      <c r="C991" s="94" t="str">
        <f>VLOOKUP(A991,'CENTRO DE COSTOS'!A:D,2,FALSE)</f>
        <v>0004-0008</v>
      </c>
      <c r="D991" s="8">
        <v>68001</v>
      </c>
      <c r="E991" s="8">
        <v>2694027</v>
      </c>
      <c r="F991" s="8">
        <v>74426</v>
      </c>
      <c r="G991" s="94" t="s">
        <v>1321</v>
      </c>
      <c r="H991" s="8" t="s">
        <v>224</v>
      </c>
      <c r="I991" s="8" t="s">
        <v>72</v>
      </c>
      <c r="J991" s="8" t="s">
        <v>5447</v>
      </c>
      <c r="K991" s="8" t="s">
        <v>160</v>
      </c>
      <c r="L991" s="8" t="s">
        <v>5448</v>
      </c>
      <c r="M991" s="183">
        <v>45904.438194444447</v>
      </c>
      <c r="N991" s="183">
        <v>45904.611111111109</v>
      </c>
      <c r="O991" s="94" t="s">
        <v>1324</v>
      </c>
      <c r="P991" s="8" t="s">
        <v>1333</v>
      </c>
      <c r="Q991" s="8" t="s">
        <v>1512</v>
      </c>
      <c r="R991" s="8" t="s">
        <v>1512</v>
      </c>
      <c r="S991" s="94"/>
      <c r="T991" s="10"/>
      <c r="U991" s="8" t="s">
        <v>1328</v>
      </c>
      <c r="V991" s="8" t="s">
        <v>5449</v>
      </c>
      <c r="W991" s="8" t="s">
        <v>165</v>
      </c>
      <c r="X991" s="8" t="s">
        <v>5450</v>
      </c>
      <c r="Y991" s="8" t="s">
        <v>25</v>
      </c>
      <c r="Z991" s="8" t="s">
        <v>177</v>
      </c>
      <c r="AA991" s="8" t="s">
        <v>319</v>
      </c>
      <c r="AB991" s="8">
        <v>1</v>
      </c>
      <c r="AC991" s="8">
        <v>0</v>
      </c>
      <c r="AD991" s="86">
        <f>IF(W991="SOPORTE_TELEFÓNICO",'BASE LIQUIDACION REDEBAN 2025'!$B$19,IF(W991="ENVÍO",'BASE LIQUIDACION REDEBAN 2025'!$C$2,IF(Y991="TIPO I",'BASE LIQUIDACION REDEBAN 2025'!$C$2,IF(Y991="TIPO II",'BASE LIQUIDACION REDEBAN 2025'!$C$3,IF(Y991="TIPO III",'BASE LIQUIDACION REDEBAN 2025'!$C$4,IF(Y991="TIPO IV",'BASE LIQUIDACION REDEBAN 2025'!$C$5,IF(Z991="AEREO",'BASE LIQUIDACION REDEBAN 2025'!$B$6,'BASE LIQUIDACION REDEBAN 2025'!$C$5)))))))</f>
        <v>65960.072302</v>
      </c>
      <c r="AE991" s="86">
        <f>IF(OR(W991="SOPORTE_TELEFÓNICO",W991="ENVÍO"),0,IF(Y991="TIPO I",'BASE LIQUIDACION REDEBAN 2025'!$B$10,IF(Y991="TIPO II",'BASE LIQUIDACION REDEBAN 2025'!$B$11,IF(Y991="TIPO III",'BASE LIQUIDACION REDEBAN 2025'!$B$12,'BASE LIQUIDACION REDEBAN 2025'!$B$13))))</f>
        <v>75096.394270399993</v>
      </c>
      <c r="AF991" s="86">
        <f t="shared" si="15"/>
        <v>65960.072302</v>
      </c>
      <c r="AG991" s="141"/>
      <c r="AH991" s="141"/>
    </row>
    <row r="992" spans="1:34" s="49" customFormat="1">
      <c r="A992" s="8" t="s">
        <v>80</v>
      </c>
      <c r="B992" s="94" t="str">
        <f>VLOOKUP(A992,'CENTRO DE COSTOS'!A:D,4,FALSE)</f>
        <v>JOSE MAURICIO HERNANDEZ ROJAS</v>
      </c>
      <c r="C992" s="94" t="str">
        <f>VLOOKUP(A992,'CENTRO DE COSTOS'!A:D,2,FALSE)</f>
        <v>0004-0001</v>
      </c>
      <c r="D992" s="8">
        <v>13001</v>
      </c>
      <c r="E992" s="8">
        <v>2693874</v>
      </c>
      <c r="F992" s="8">
        <v>77917</v>
      </c>
      <c r="G992" s="94" t="s">
        <v>1321</v>
      </c>
      <c r="H992" s="8" t="s">
        <v>685</v>
      </c>
      <c r="I992" s="8" t="s">
        <v>80</v>
      </c>
      <c r="J992" s="8" t="s">
        <v>5451</v>
      </c>
      <c r="K992" s="8" t="s">
        <v>160</v>
      </c>
      <c r="L992" s="8" t="s">
        <v>5452</v>
      </c>
      <c r="M992" s="183">
        <v>45904.438888888893</v>
      </c>
      <c r="N992" s="183">
        <v>45905.383333333331</v>
      </c>
      <c r="O992" s="94" t="s">
        <v>1324</v>
      </c>
      <c r="P992" s="8" t="s">
        <v>1325</v>
      </c>
      <c r="Q992" s="8" t="s">
        <v>1387</v>
      </c>
      <c r="R992" s="8" t="s">
        <v>1388</v>
      </c>
      <c r="S992" s="94"/>
      <c r="T992" s="10"/>
      <c r="U992" s="8" t="s">
        <v>1328</v>
      </c>
      <c r="V992" s="8" t="s">
        <v>5453</v>
      </c>
      <c r="W992" s="8" t="s">
        <v>165</v>
      </c>
      <c r="X992" s="8" t="s">
        <v>5454</v>
      </c>
      <c r="Y992" s="8" t="s">
        <v>25</v>
      </c>
      <c r="Z992" s="8" t="s">
        <v>177</v>
      </c>
      <c r="AA992" s="8" t="s">
        <v>1275</v>
      </c>
      <c r="AB992" s="8">
        <v>1</v>
      </c>
      <c r="AC992" s="8">
        <v>0</v>
      </c>
      <c r="AD992" s="86">
        <f>IF(W992="SOPORTE_TELEFÓNICO",'BASE LIQUIDACION REDEBAN 2025'!$B$19,IF(W992="ENVÍO",'BASE LIQUIDACION REDEBAN 2025'!$C$2,IF(Y992="TIPO I",'BASE LIQUIDACION REDEBAN 2025'!$C$2,IF(Y992="TIPO II",'BASE LIQUIDACION REDEBAN 2025'!$C$3,IF(Y992="TIPO III",'BASE LIQUIDACION REDEBAN 2025'!$C$4,IF(Y992="TIPO IV",'BASE LIQUIDACION REDEBAN 2025'!$C$5,IF(Z992="AEREO",'BASE LIQUIDACION REDEBAN 2025'!$B$6,'BASE LIQUIDACION REDEBAN 2025'!$C$5)))))))</f>
        <v>65960.072302</v>
      </c>
      <c r="AE992" s="86">
        <f>IF(OR(W992="SOPORTE_TELEFÓNICO",W992="ENVÍO"),0,IF(Y992="TIPO I",'BASE LIQUIDACION REDEBAN 2025'!$B$10,IF(Y992="TIPO II",'BASE LIQUIDACION REDEBAN 2025'!$B$11,IF(Y992="TIPO III",'BASE LIQUIDACION REDEBAN 2025'!$B$12,'BASE LIQUIDACION REDEBAN 2025'!$B$13))))</f>
        <v>75096.394270399993</v>
      </c>
      <c r="AF992" s="86">
        <f t="shared" si="15"/>
        <v>65960.072302</v>
      </c>
      <c r="AG992" s="141"/>
      <c r="AH992" s="141"/>
    </row>
    <row r="993" spans="1:34" s="49" customFormat="1">
      <c r="A993" s="8" t="s">
        <v>99</v>
      </c>
      <c r="B993" s="94" t="str">
        <f>VLOOKUP(A993,'CENTRO DE COSTOS'!A:D,4,FALSE)</f>
        <v>JOSE MAURICIO HERNANDEZ ROJAS</v>
      </c>
      <c r="C993" s="94" t="str">
        <f>VLOOKUP(A993,'CENTRO DE COSTOS'!A:D,2,FALSE)</f>
        <v>0004-0001</v>
      </c>
      <c r="D993" s="8">
        <v>47058</v>
      </c>
      <c r="E993" s="8">
        <v>2693992</v>
      </c>
      <c r="F993" s="8">
        <v>14483</v>
      </c>
      <c r="G993" s="94" t="s">
        <v>1321</v>
      </c>
      <c r="H993" s="8" t="s">
        <v>438</v>
      </c>
      <c r="I993" s="8" t="s">
        <v>4779</v>
      </c>
      <c r="J993" s="8" t="s">
        <v>4780</v>
      </c>
      <c r="K993" s="8" t="s">
        <v>160</v>
      </c>
      <c r="L993" s="8" t="s">
        <v>5455</v>
      </c>
      <c r="M993" s="183">
        <v>45904.442361111112</v>
      </c>
      <c r="N993" s="183">
        <v>45905.537499999999</v>
      </c>
      <c r="O993" s="94" t="s">
        <v>1324</v>
      </c>
      <c r="P993" s="8" t="s">
        <v>1333</v>
      </c>
      <c r="Q993" s="8" t="s">
        <v>1368</v>
      </c>
      <c r="R993" s="8" t="s">
        <v>1341</v>
      </c>
      <c r="S993" s="94"/>
      <c r="T993" s="10"/>
      <c r="U993" s="8" t="s">
        <v>1328</v>
      </c>
      <c r="V993" s="8" t="s">
        <v>5456</v>
      </c>
      <c r="W993" s="8" t="s">
        <v>165</v>
      </c>
      <c r="X993" s="8" t="s">
        <v>5457</v>
      </c>
      <c r="Y993" s="8" t="s">
        <v>30</v>
      </c>
      <c r="Z993" s="8" t="s">
        <v>177</v>
      </c>
      <c r="AA993" s="8" t="s">
        <v>1972</v>
      </c>
      <c r="AB993" s="8">
        <v>1</v>
      </c>
      <c r="AC993" s="8">
        <v>0</v>
      </c>
      <c r="AD993" s="86">
        <f>IF(W993="SOPORTE_TELEFÓNICO",'BASE LIQUIDACION REDEBAN 2025'!$B$19,IF(W993="ENVÍO",'BASE LIQUIDACION REDEBAN 2025'!$C$2,IF(Y993="TIPO I",'BASE LIQUIDACION REDEBAN 2025'!$C$2,IF(Y993="TIPO II",'BASE LIQUIDACION REDEBAN 2025'!$C$3,IF(Y993="TIPO III",'BASE LIQUIDACION REDEBAN 2025'!$C$4,IF(Y993="TIPO IV",'BASE LIQUIDACION REDEBAN 2025'!$C$5,IF(Z993="AEREO",'BASE LIQUIDACION REDEBAN 2025'!$B$6,'BASE LIQUIDACION REDEBAN 2025'!$C$5)))))))</f>
        <v>275728.78077800001</v>
      </c>
      <c r="AE993" s="86">
        <f>IF(OR(W993="SOPORTE_TELEFÓNICO",W993="ENVÍO"),0,IF(Y993="TIPO I",'BASE LIQUIDACION REDEBAN 2025'!$B$10,IF(Y993="TIPO II",'BASE LIQUIDACION REDEBAN 2025'!$B$11,IF(Y993="TIPO III",'BASE LIQUIDACION REDEBAN 2025'!$B$12,'BASE LIQUIDACION REDEBAN 2025'!$B$13))))</f>
        <v>196536.5258152</v>
      </c>
      <c r="AF993" s="86">
        <f t="shared" si="15"/>
        <v>275728.78077800001</v>
      </c>
      <c r="AG993" s="141"/>
      <c r="AH993" s="141"/>
    </row>
    <row r="994" spans="1:34" s="49" customFormat="1">
      <c r="A994" s="8" t="s">
        <v>72</v>
      </c>
      <c r="B994" s="94" t="str">
        <f>VLOOKUP(A994,'CENTRO DE COSTOS'!A:D,4,FALSE)</f>
        <v>MIGUEL JULIÁN HERNÁNDEZ GUARÍN</v>
      </c>
      <c r="C994" s="94" t="str">
        <f>VLOOKUP(A994,'CENTRO DE COSTOS'!A:D,2,FALSE)</f>
        <v>0004-0008</v>
      </c>
      <c r="D994" s="8">
        <v>68001</v>
      </c>
      <c r="E994" s="8">
        <v>2693224</v>
      </c>
      <c r="F994" s="8">
        <v>23570</v>
      </c>
      <c r="G994" s="94" t="s">
        <v>1321</v>
      </c>
      <c r="H994" s="8" t="s">
        <v>224</v>
      </c>
      <c r="I994" s="8" t="s">
        <v>72</v>
      </c>
      <c r="J994" s="8" t="s">
        <v>5458</v>
      </c>
      <c r="K994" s="8" t="s">
        <v>160</v>
      </c>
      <c r="L994" s="8" t="s">
        <v>5459</v>
      </c>
      <c r="M994" s="183">
        <v>45904.392361111109</v>
      </c>
      <c r="N994" s="183">
        <v>45904.576388888891</v>
      </c>
      <c r="O994" s="94" t="s">
        <v>1324</v>
      </c>
      <c r="P994" s="8" t="s">
        <v>1333</v>
      </c>
      <c r="Q994" s="8" t="s">
        <v>1423</v>
      </c>
      <c r="R994" s="8" t="s">
        <v>1341</v>
      </c>
      <c r="S994" s="94"/>
      <c r="T994" s="10"/>
      <c r="U994" s="8" t="s">
        <v>1328</v>
      </c>
      <c r="V994" s="8" t="s">
        <v>5460</v>
      </c>
      <c r="W994" s="8" t="s">
        <v>165</v>
      </c>
      <c r="X994" s="8" t="s">
        <v>5461</v>
      </c>
      <c r="Y994" s="8" t="s">
        <v>25</v>
      </c>
      <c r="Z994" s="8" t="s">
        <v>177</v>
      </c>
      <c r="AA994" s="8" t="s">
        <v>754</v>
      </c>
      <c r="AB994" s="8">
        <v>1</v>
      </c>
      <c r="AC994" s="8">
        <v>0</v>
      </c>
      <c r="AD994" s="86">
        <f>IF(W994="SOPORTE_TELEFÓNICO",'BASE LIQUIDACION REDEBAN 2025'!$B$19,IF(W994="ENVÍO",'BASE LIQUIDACION REDEBAN 2025'!$C$2,IF(Y994="TIPO I",'BASE LIQUIDACION REDEBAN 2025'!$C$2,IF(Y994="TIPO II",'BASE LIQUIDACION REDEBAN 2025'!$C$3,IF(Y994="TIPO III",'BASE LIQUIDACION REDEBAN 2025'!$C$4,IF(Y994="TIPO IV",'BASE LIQUIDACION REDEBAN 2025'!$C$5,IF(Z994="AEREO",'BASE LIQUIDACION REDEBAN 2025'!$B$6,'BASE LIQUIDACION REDEBAN 2025'!$C$5)))))))</f>
        <v>65960.072302</v>
      </c>
      <c r="AE994" s="86">
        <f>IF(OR(W994="SOPORTE_TELEFÓNICO",W994="ENVÍO"),0,IF(Y994="TIPO I",'BASE LIQUIDACION REDEBAN 2025'!$B$10,IF(Y994="TIPO II",'BASE LIQUIDACION REDEBAN 2025'!$B$11,IF(Y994="TIPO III",'BASE LIQUIDACION REDEBAN 2025'!$B$12,'BASE LIQUIDACION REDEBAN 2025'!$B$13))))</f>
        <v>75096.394270399993</v>
      </c>
      <c r="AF994" s="86">
        <f t="shared" si="15"/>
        <v>65960.072302</v>
      </c>
      <c r="AG994" s="141"/>
      <c r="AH994" s="141"/>
    </row>
    <row r="995" spans="1:34" s="49" customFormat="1">
      <c r="A995" s="8" t="s">
        <v>90</v>
      </c>
      <c r="B995" s="94" t="str">
        <f>VLOOKUP(A995,'CENTRO DE COSTOS'!A:D,4,FALSE)</f>
        <v>JUAN SEBASTIÁN RÍOS CASTRILLÓN</v>
      </c>
      <c r="C995" s="94" t="str">
        <f>VLOOKUP(A995,'CENTRO DE COSTOS'!A:D,2,FALSE)</f>
        <v>0004-0005</v>
      </c>
      <c r="D995" s="8">
        <v>5736</v>
      </c>
      <c r="E995" s="8">
        <v>2693235</v>
      </c>
      <c r="F995" s="8">
        <v>56380</v>
      </c>
      <c r="G995" s="94" t="s">
        <v>1321</v>
      </c>
      <c r="H995" s="8" t="s">
        <v>249</v>
      </c>
      <c r="I995" s="8" t="s">
        <v>586</v>
      </c>
      <c r="J995" s="8" t="s">
        <v>5462</v>
      </c>
      <c r="K995" s="8" t="s">
        <v>160</v>
      </c>
      <c r="L995" s="8" t="s">
        <v>5463</v>
      </c>
      <c r="M995" s="183">
        <v>45904.393055555563</v>
      </c>
      <c r="N995" s="183">
        <v>45905.723611111112</v>
      </c>
      <c r="O995" s="94" t="s">
        <v>1324</v>
      </c>
      <c r="P995" s="8" t="s">
        <v>1333</v>
      </c>
      <c r="Q995" s="8" t="s">
        <v>1351</v>
      </c>
      <c r="R995" s="8" t="s">
        <v>1352</v>
      </c>
      <c r="S995" s="94"/>
      <c r="T995" s="10"/>
      <c r="U995" s="8" t="s">
        <v>1328</v>
      </c>
      <c r="V995" s="8" t="s">
        <v>5464</v>
      </c>
      <c r="W995" s="8" t="s">
        <v>1552</v>
      </c>
      <c r="X995" s="8" t="s">
        <v>1553</v>
      </c>
      <c r="Y995" s="8" t="s">
        <v>32</v>
      </c>
      <c r="Z995" s="8" t="s">
        <v>177</v>
      </c>
      <c r="AA995" s="8" t="s">
        <v>1760</v>
      </c>
      <c r="AB995" s="8">
        <v>0</v>
      </c>
      <c r="AC995" s="8">
        <v>0</v>
      </c>
      <c r="AD995" s="86">
        <f>IF(W995="SOPORTE_TELEFÓNICO",'BASE LIQUIDACION REDEBAN 2025'!$B$19,IF(W995="ENVÍO",'BASE LIQUIDACION REDEBAN 2025'!$C$2,IF(Y995="TIPO I",'BASE LIQUIDACION REDEBAN 2025'!$C$2,IF(Y995="TIPO II",'BASE LIQUIDACION REDEBAN 2025'!$C$3,IF(Y995="TIPO III",'BASE LIQUIDACION REDEBAN 2025'!$C$4,IF(Y995="TIPO IV",'BASE LIQUIDACION REDEBAN 2025'!$C$5,IF(Z995="AEREO",'BASE LIQUIDACION REDEBAN 2025'!$B$6,'BASE LIQUIDACION REDEBAN 2025'!$C$5)))))))</f>
        <v>41241.0800752</v>
      </c>
      <c r="AE995" s="86">
        <f>IF(OR(W995="SOPORTE_TELEFÓNICO",W995="ENVÍO"),0,IF(Y995="TIPO I",'BASE LIQUIDACION REDEBAN 2025'!$B$10,IF(Y995="TIPO II",'BASE LIQUIDACION REDEBAN 2025'!$B$11,IF(Y995="TIPO III",'BASE LIQUIDACION REDEBAN 2025'!$B$12,'BASE LIQUIDACION REDEBAN 2025'!$B$13))))</f>
        <v>0</v>
      </c>
      <c r="AF995" s="86">
        <f t="shared" si="15"/>
        <v>41241.0800752</v>
      </c>
      <c r="AG995" s="141"/>
      <c r="AH995" s="141"/>
    </row>
    <row r="996" spans="1:34" s="49" customFormat="1">
      <c r="A996" s="8" t="s">
        <v>64</v>
      </c>
      <c r="B996" s="94" t="str">
        <f>VLOOKUP(A996,'CENTRO DE COSTOS'!A:D,4,FALSE)</f>
        <v>JOSE MAURICIO HERNANDEZ ROJAS</v>
      </c>
      <c r="C996" s="94" t="str">
        <f>VLOOKUP(A996,'CENTRO DE COSTOS'!A:D,2,FALSE)</f>
        <v>0004-0001</v>
      </c>
      <c r="D996" s="8">
        <v>8001</v>
      </c>
      <c r="E996" s="8">
        <v>2693244</v>
      </c>
      <c r="F996" s="8">
        <v>36054</v>
      </c>
      <c r="G996" s="94" t="s">
        <v>1321</v>
      </c>
      <c r="H996" s="8" t="s">
        <v>1045</v>
      </c>
      <c r="I996" s="8" t="s">
        <v>64</v>
      </c>
      <c r="J996" s="8" t="s">
        <v>5465</v>
      </c>
      <c r="K996" s="8" t="s">
        <v>160</v>
      </c>
      <c r="L996" s="8" t="s">
        <v>5466</v>
      </c>
      <c r="M996" s="183">
        <v>45904.393750000003</v>
      </c>
      <c r="N996" s="183">
        <v>45904.59375</v>
      </c>
      <c r="O996" s="94" t="s">
        <v>1324</v>
      </c>
      <c r="P996" s="8" t="s">
        <v>1325</v>
      </c>
      <c r="Q996" s="8" t="s">
        <v>1464</v>
      </c>
      <c r="R996" s="8" t="s">
        <v>1465</v>
      </c>
      <c r="S996" s="94"/>
      <c r="T996" s="10"/>
      <c r="U996" s="8" t="s">
        <v>1328</v>
      </c>
      <c r="V996" s="8" t="s">
        <v>5467</v>
      </c>
      <c r="W996" s="8" t="s">
        <v>165</v>
      </c>
      <c r="X996" s="8" t="s">
        <v>5468</v>
      </c>
      <c r="Y996" s="8" t="s">
        <v>25</v>
      </c>
      <c r="Z996" s="8" t="s">
        <v>177</v>
      </c>
      <c r="AA996" s="8" t="s">
        <v>1049</v>
      </c>
      <c r="AB996" s="8">
        <v>1</v>
      </c>
      <c r="AC996" s="8">
        <v>0</v>
      </c>
      <c r="AD996" s="86">
        <f>IF(W996="SOPORTE_TELEFÓNICO",'BASE LIQUIDACION REDEBAN 2025'!$B$19,IF(W996="ENVÍO",'BASE LIQUIDACION REDEBAN 2025'!$C$2,IF(Y996="TIPO I",'BASE LIQUIDACION REDEBAN 2025'!$C$2,IF(Y996="TIPO II",'BASE LIQUIDACION REDEBAN 2025'!$C$3,IF(Y996="TIPO III",'BASE LIQUIDACION REDEBAN 2025'!$C$4,IF(Y996="TIPO IV",'BASE LIQUIDACION REDEBAN 2025'!$C$5,IF(Z996="AEREO",'BASE LIQUIDACION REDEBAN 2025'!$B$6,'BASE LIQUIDACION REDEBAN 2025'!$C$5)))))))</f>
        <v>65960.072302</v>
      </c>
      <c r="AE996" s="86">
        <f>IF(OR(W996="SOPORTE_TELEFÓNICO",W996="ENVÍO"),0,IF(Y996="TIPO I",'BASE LIQUIDACION REDEBAN 2025'!$B$10,IF(Y996="TIPO II",'BASE LIQUIDACION REDEBAN 2025'!$B$11,IF(Y996="TIPO III",'BASE LIQUIDACION REDEBAN 2025'!$B$12,'BASE LIQUIDACION REDEBAN 2025'!$B$13))))</f>
        <v>75096.394270399993</v>
      </c>
      <c r="AF996" s="86">
        <f t="shared" si="15"/>
        <v>65960.072302</v>
      </c>
      <c r="AG996" s="141"/>
      <c r="AH996" s="141"/>
    </row>
    <row r="997" spans="1:34" s="49" customFormat="1">
      <c r="A997" s="8" t="s">
        <v>76</v>
      </c>
      <c r="B997" s="94" t="str">
        <f>VLOOKUP(A997,'CENTRO DE COSTOS'!A:D,4,FALSE)</f>
        <v>DIEGO FERNANDO HENAO CARDONA</v>
      </c>
      <c r="C997" s="94" t="str">
        <f>VLOOKUP(A997,'CENTRO DE COSTOS'!A:D,2,FALSE)</f>
        <v>0004-0003</v>
      </c>
      <c r="D997" s="8">
        <v>76001</v>
      </c>
      <c r="E997" s="8">
        <v>2692623</v>
      </c>
      <c r="F997" s="8">
        <v>43393</v>
      </c>
      <c r="G997" s="94" t="s">
        <v>1321</v>
      </c>
      <c r="H997" s="8" t="s">
        <v>232</v>
      </c>
      <c r="I997" s="8" t="s">
        <v>76</v>
      </c>
      <c r="J997" s="8" t="s">
        <v>2470</v>
      </c>
      <c r="K997" s="8" t="s">
        <v>160</v>
      </c>
      <c r="L997" s="8" t="s">
        <v>5469</v>
      </c>
      <c r="M997" s="183">
        <v>45904.357638888891</v>
      </c>
      <c r="N997" s="183">
        <v>45904.649305555547</v>
      </c>
      <c r="O997" s="94" t="s">
        <v>1324</v>
      </c>
      <c r="P997" s="8" t="s">
        <v>1333</v>
      </c>
      <c r="Q997" s="8" t="s">
        <v>1375</v>
      </c>
      <c r="R997" s="8" t="s">
        <v>1376</v>
      </c>
      <c r="S997" s="94"/>
      <c r="T997" s="10"/>
      <c r="U997" s="8" t="s">
        <v>1328</v>
      </c>
      <c r="V997" s="8" t="s">
        <v>5470</v>
      </c>
      <c r="W997" s="8" t="s">
        <v>165</v>
      </c>
      <c r="X997" s="8" t="s">
        <v>2473</v>
      </c>
      <c r="Y997" s="8" t="s">
        <v>25</v>
      </c>
      <c r="Z997" s="8" t="s">
        <v>177</v>
      </c>
      <c r="AA997" s="8" t="s">
        <v>531</v>
      </c>
      <c r="AB997" s="8">
        <v>1</v>
      </c>
      <c r="AC997" s="8">
        <v>0</v>
      </c>
      <c r="AD997" s="86">
        <f>IF(W997="SOPORTE_TELEFÓNICO",'BASE LIQUIDACION REDEBAN 2025'!$B$19,IF(W997="ENVÍO",'BASE LIQUIDACION REDEBAN 2025'!$C$2,IF(Y997="TIPO I",'BASE LIQUIDACION REDEBAN 2025'!$C$2,IF(Y997="TIPO II",'BASE LIQUIDACION REDEBAN 2025'!$C$3,IF(Y997="TIPO III",'BASE LIQUIDACION REDEBAN 2025'!$C$4,IF(Y997="TIPO IV",'BASE LIQUIDACION REDEBAN 2025'!$C$5,IF(Z997="AEREO",'BASE LIQUIDACION REDEBAN 2025'!$B$6,'BASE LIQUIDACION REDEBAN 2025'!$C$5)))))))</f>
        <v>65960.072302</v>
      </c>
      <c r="AE997" s="86">
        <f>IF(OR(W997="SOPORTE_TELEFÓNICO",W997="ENVÍO"),0,IF(Y997="TIPO I",'BASE LIQUIDACION REDEBAN 2025'!$B$10,IF(Y997="TIPO II",'BASE LIQUIDACION REDEBAN 2025'!$B$11,IF(Y997="TIPO III",'BASE LIQUIDACION REDEBAN 2025'!$B$12,'BASE LIQUIDACION REDEBAN 2025'!$B$13))))</f>
        <v>75096.394270399993</v>
      </c>
      <c r="AF997" s="86">
        <f t="shared" si="15"/>
        <v>65960.072302</v>
      </c>
      <c r="AG997" s="141"/>
      <c r="AH997" s="141"/>
    </row>
    <row r="998" spans="1:34" s="49" customFormat="1">
      <c r="A998" s="8" t="s">
        <v>91</v>
      </c>
      <c r="B998" s="94" t="str">
        <f>VLOOKUP(A998,'CENTRO DE COSTOS'!A:D,4,FALSE)</f>
        <v>JOSE MAURICIO HERNANDEZ ROJAS</v>
      </c>
      <c r="C998" s="94" t="str">
        <f>VLOOKUP(A998,'CENTRO DE COSTOS'!A:D,2,FALSE)</f>
        <v>0004-0001</v>
      </c>
      <c r="D998" s="8">
        <v>23807</v>
      </c>
      <c r="E998" s="8">
        <v>2692573</v>
      </c>
      <c r="F998" s="8">
        <v>72149</v>
      </c>
      <c r="G998" s="94" t="s">
        <v>1321</v>
      </c>
      <c r="H998" s="8" t="s">
        <v>193</v>
      </c>
      <c r="I998" s="8" t="s">
        <v>1669</v>
      </c>
      <c r="J998" s="8" t="s">
        <v>5471</v>
      </c>
      <c r="K998" s="8" t="s">
        <v>160</v>
      </c>
      <c r="L998" s="8" t="s">
        <v>5472</v>
      </c>
      <c r="M998" s="183">
        <v>45904.367361111108</v>
      </c>
      <c r="N998" s="183">
        <v>45904.681944444441</v>
      </c>
      <c r="O998" s="94" t="s">
        <v>1324</v>
      </c>
      <c r="P998" s="8" t="s">
        <v>1333</v>
      </c>
      <c r="Q998" s="8" t="s">
        <v>1556</v>
      </c>
      <c r="R998" s="8" t="s">
        <v>1557</v>
      </c>
      <c r="S998" s="94"/>
      <c r="T998" s="10"/>
      <c r="U998" s="8" t="s">
        <v>1328</v>
      </c>
      <c r="V998" s="8" t="s">
        <v>5473</v>
      </c>
      <c r="W998" s="8" t="s">
        <v>165</v>
      </c>
      <c r="X998" s="8" t="s">
        <v>5474</v>
      </c>
      <c r="Y998" s="8" t="s">
        <v>30</v>
      </c>
      <c r="Z998" s="8" t="s">
        <v>177</v>
      </c>
      <c r="AA998" s="8" t="s">
        <v>1084</v>
      </c>
      <c r="AB998" s="8">
        <v>1</v>
      </c>
      <c r="AC998" s="8">
        <v>0</v>
      </c>
      <c r="AD998" s="86">
        <f>IF(W998="SOPORTE_TELEFÓNICO",'BASE LIQUIDACION REDEBAN 2025'!$B$19,IF(W998="ENVÍO",'BASE LIQUIDACION REDEBAN 2025'!$C$2,IF(Y998="TIPO I",'BASE LIQUIDACION REDEBAN 2025'!$C$2,IF(Y998="TIPO II",'BASE LIQUIDACION REDEBAN 2025'!$C$3,IF(Y998="TIPO III",'BASE LIQUIDACION REDEBAN 2025'!$C$4,IF(Y998="TIPO IV",'BASE LIQUIDACION REDEBAN 2025'!$C$5,IF(Z998="AEREO",'BASE LIQUIDACION REDEBAN 2025'!$B$6,'BASE LIQUIDACION REDEBAN 2025'!$C$5)))))))</f>
        <v>275728.78077800001</v>
      </c>
      <c r="AE998" s="86">
        <f>IF(OR(W998="SOPORTE_TELEFÓNICO",W998="ENVÍO"),0,IF(Y998="TIPO I",'BASE LIQUIDACION REDEBAN 2025'!$B$10,IF(Y998="TIPO II",'BASE LIQUIDACION REDEBAN 2025'!$B$11,IF(Y998="TIPO III",'BASE LIQUIDACION REDEBAN 2025'!$B$12,'BASE LIQUIDACION REDEBAN 2025'!$B$13))))</f>
        <v>196536.5258152</v>
      </c>
      <c r="AF998" s="86">
        <f t="shared" si="15"/>
        <v>275728.78077800001</v>
      </c>
      <c r="AG998" s="141"/>
      <c r="AH998" s="141"/>
    </row>
    <row r="999" spans="1:34" s="49" customFormat="1">
      <c r="A999" s="8" t="s">
        <v>90</v>
      </c>
      <c r="B999" s="94" t="str">
        <f>VLOOKUP(A999,'CENTRO DE COSTOS'!A:D,4,FALSE)</f>
        <v>JUAN SEBASTIÁN RÍOS CASTRILLÓN</v>
      </c>
      <c r="C999" s="94" t="str">
        <f>VLOOKUP(A999,'CENTRO DE COSTOS'!A:D,2,FALSE)</f>
        <v>0004-0005</v>
      </c>
      <c r="D999" s="8">
        <v>5001</v>
      </c>
      <c r="E999" s="8">
        <v>2692802</v>
      </c>
      <c r="F999" s="8">
        <v>29932</v>
      </c>
      <c r="G999" s="94" t="s">
        <v>1321</v>
      </c>
      <c r="H999" s="8" t="s">
        <v>249</v>
      </c>
      <c r="I999" s="8" t="s">
        <v>90</v>
      </c>
      <c r="J999" s="8" t="s">
        <v>1515</v>
      </c>
      <c r="K999" s="8" t="s">
        <v>160</v>
      </c>
      <c r="L999" s="8" t="s">
        <v>5475</v>
      </c>
      <c r="M999" s="183">
        <v>45904.370138888888</v>
      </c>
      <c r="N999" s="183">
        <v>45904.634027777778</v>
      </c>
      <c r="O999" s="94" t="s">
        <v>1324</v>
      </c>
      <c r="P999" s="8" t="s">
        <v>1333</v>
      </c>
      <c r="Q999" s="8" t="s">
        <v>1375</v>
      </c>
      <c r="R999" s="8" t="s">
        <v>1341</v>
      </c>
      <c r="S999" s="94"/>
      <c r="T999" s="10"/>
      <c r="U999" s="8" t="s">
        <v>1328</v>
      </c>
      <c r="V999" s="8" t="s">
        <v>5476</v>
      </c>
      <c r="W999" s="8" t="s">
        <v>165</v>
      </c>
      <c r="X999" s="8" t="s">
        <v>5477</v>
      </c>
      <c r="Y999" s="8" t="s">
        <v>25</v>
      </c>
      <c r="Z999" s="8" t="s">
        <v>177</v>
      </c>
      <c r="AA999" s="8" t="s">
        <v>1384</v>
      </c>
      <c r="AB999" s="8">
        <v>1</v>
      </c>
      <c r="AC999" s="8">
        <v>0</v>
      </c>
      <c r="AD999" s="86">
        <f>IF(W999="SOPORTE_TELEFÓNICO",'BASE LIQUIDACION REDEBAN 2025'!$B$19,IF(W999="ENVÍO",'BASE LIQUIDACION REDEBAN 2025'!$C$2,IF(Y999="TIPO I",'BASE LIQUIDACION REDEBAN 2025'!$C$2,IF(Y999="TIPO II",'BASE LIQUIDACION REDEBAN 2025'!$C$3,IF(Y999="TIPO III",'BASE LIQUIDACION REDEBAN 2025'!$C$4,IF(Y999="TIPO IV",'BASE LIQUIDACION REDEBAN 2025'!$C$5,IF(Z999="AEREO",'BASE LIQUIDACION REDEBAN 2025'!$B$6,'BASE LIQUIDACION REDEBAN 2025'!$C$5)))))))</f>
        <v>65960.072302</v>
      </c>
      <c r="AE999" s="86">
        <f>IF(OR(W999="SOPORTE_TELEFÓNICO",W999="ENVÍO"),0,IF(Y999="TIPO I",'BASE LIQUIDACION REDEBAN 2025'!$B$10,IF(Y999="TIPO II",'BASE LIQUIDACION REDEBAN 2025'!$B$11,IF(Y999="TIPO III",'BASE LIQUIDACION REDEBAN 2025'!$B$12,'BASE LIQUIDACION REDEBAN 2025'!$B$13))))</f>
        <v>75096.394270399993</v>
      </c>
      <c r="AF999" s="86">
        <f t="shared" si="15"/>
        <v>65960.072302</v>
      </c>
      <c r="AG999" s="141"/>
      <c r="AH999" s="141"/>
    </row>
    <row r="1000" spans="1:34" s="49" customFormat="1">
      <c r="A1000" s="8" t="s">
        <v>68</v>
      </c>
      <c r="B1000" s="94" t="str">
        <f>VLOOKUP(A1000,'CENTRO DE COSTOS'!A:D,4,FALSE)</f>
        <v>WILLIAM ASDRUBAL ROZO ROZO</v>
      </c>
      <c r="C1000" s="94" t="str">
        <f>VLOOKUP(A1000,'CENTRO DE COSTOS'!A:D,2,FALSE)</f>
        <v>0004-0004</v>
      </c>
      <c r="D1000" s="8">
        <v>11001</v>
      </c>
      <c r="E1000" s="8">
        <v>2692807</v>
      </c>
      <c r="F1000" s="8">
        <v>15883</v>
      </c>
      <c r="G1000" s="94" t="s">
        <v>1321</v>
      </c>
      <c r="H1000" s="8" t="s">
        <v>417</v>
      </c>
      <c r="I1000" s="8" t="s">
        <v>68</v>
      </c>
      <c r="J1000" s="8" t="s">
        <v>5478</v>
      </c>
      <c r="K1000" s="8" t="s">
        <v>160</v>
      </c>
      <c r="L1000" s="8" t="s">
        <v>5479</v>
      </c>
      <c r="M1000" s="183">
        <v>45904.370833333327</v>
      </c>
      <c r="N1000" s="183">
        <v>45904.607638888891</v>
      </c>
      <c r="O1000" s="94" t="s">
        <v>1324</v>
      </c>
      <c r="P1000" s="8" t="s">
        <v>1333</v>
      </c>
      <c r="Q1000" s="8" t="s">
        <v>1512</v>
      </c>
      <c r="R1000" s="8" t="s">
        <v>1512</v>
      </c>
      <c r="S1000" s="94"/>
      <c r="T1000" s="10"/>
      <c r="U1000" s="8" t="s">
        <v>1328</v>
      </c>
      <c r="V1000" s="8" t="s">
        <v>5480</v>
      </c>
      <c r="W1000" s="8" t="s">
        <v>165</v>
      </c>
      <c r="X1000" s="8" t="s">
        <v>5481</v>
      </c>
      <c r="Y1000" s="8" t="s">
        <v>25</v>
      </c>
      <c r="Z1000" s="8" t="s">
        <v>177</v>
      </c>
      <c r="AA1000" s="8" t="s">
        <v>792</v>
      </c>
      <c r="AB1000" s="8">
        <v>1</v>
      </c>
      <c r="AC1000" s="8">
        <v>0</v>
      </c>
      <c r="AD1000" s="86">
        <f>IF(W1000="SOPORTE_TELEFÓNICO",'BASE LIQUIDACION REDEBAN 2025'!$B$19,IF(W1000="ENVÍO",'BASE LIQUIDACION REDEBAN 2025'!$C$2,IF(Y1000="TIPO I",'BASE LIQUIDACION REDEBAN 2025'!$C$2,IF(Y1000="TIPO II",'BASE LIQUIDACION REDEBAN 2025'!$C$3,IF(Y1000="TIPO III",'BASE LIQUIDACION REDEBAN 2025'!$C$4,IF(Y1000="TIPO IV",'BASE LIQUIDACION REDEBAN 2025'!$C$5,IF(Z1000="AEREO",'BASE LIQUIDACION REDEBAN 2025'!$B$6,'BASE LIQUIDACION REDEBAN 2025'!$C$5)))))))</f>
        <v>65960.072302</v>
      </c>
      <c r="AE1000" s="86">
        <f>IF(OR(W1000="SOPORTE_TELEFÓNICO",W1000="ENVÍO"),0,IF(Y1000="TIPO I",'BASE LIQUIDACION REDEBAN 2025'!$B$10,IF(Y1000="TIPO II",'BASE LIQUIDACION REDEBAN 2025'!$B$11,IF(Y1000="TIPO III",'BASE LIQUIDACION REDEBAN 2025'!$B$12,'BASE LIQUIDACION REDEBAN 2025'!$B$13))))</f>
        <v>75096.394270399993</v>
      </c>
      <c r="AF1000" s="86">
        <f t="shared" si="15"/>
        <v>65960.072302</v>
      </c>
      <c r="AG1000" s="141"/>
      <c r="AH1000" s="141"/>
    </row>
    <row r="1001" spans="1:34" s="49" customFormat="1">
      <c r="A1001" s="8" t="s">
        <v>86</v>
      </c>
      <c r="B1001" s="94" t="str">
        <f>VLOOKUP(A1001,'CENTRO DE COSTOS'!A:D,4,FALSE)</f>
        <v>KEVIN ALEXIS CORZO BUSTOS</v>
      </c>
      <c r="C1001" s="94" t="str">
        <f>VLOOKUP(A1001,'CENTRO DE COSTOS'!A:D,2,FALSE)</f>
        <v>0004-0007</v>
      </c>
      <c r="D1001" s="8">
        <v>73001</v>
      </c>
      <c r="E1001" s="8">
        <v>2692886</v>
      </c>
      <c r="F1001" s="8">
        <v>80022</v>
      </c>
      <c r="G1001" s="94" t="s">
        <v>1321</v>
      </c>
      <c r="H1001" s="8" t="s">
        <v>494</v>
      </c>
      <c r="I1001" s="8" t="s">
        <v>86</v>
      </c>
      <c r="J1001" s="8" t="s">
        <v>5482</v>
      </c>
      <c r="K1001" s="8" t="s">
        <v>160</v>
      </c>
      <c r="L1001" s="8" t="s">
        <v>5483</v>
      </c>
      <c r="M1001" s="183">
        <v>45904.378472222219</v>
      </c>
      <c r="N1001" s="183">
        <v>45905.372916666667</v>
      </c>
      <c r="O1001" s="94" t="s">
        <v>1324</v>
      </c>
      <c r="P1001" s="8" t="s">
        <v>1333</v>
      </c>
      <c r="Q1001" s="8" t="s">
        <v>1368</v>
      </c>
      <c r="R1001" s="8" t="s">
        <v>1341</v>
      </c>
      <c r="S1001" s="94"/>
      <c r="T1001" s="10"/>
      <c r="U1001" s="8" t="s">
        <v>1328</v>
      </c>
      <c r="V1001" s="8" t="s">
        <v>5484</v>
      </c>
      <c r="W1001" s="8" t="s">
        <v>165</v>
      </c>
      <c r="X1001" s="8" t="s">
        <v>5485</v>
      </c>
      <c r="Y1001" s="8" t="s">
        <v>25</v>
      </c>
      <c r="Z1001" s="8" t="s">
        <v>177</v>
      </c>
      <c r="AA1001" s="8" t="s">
        <v>760</v>
      </c>
      <c r="AB1001" s="8">
        <v>1</v>
      </c>
      <c r="AC1001" s="8">
        <v>0</v>
      </c>
      <c r="AD1001" s="86">
        <f>IF(W1001="SOPORTE_TELEFÓNICO",'BASE LIQUIDACION REDEBAN 2025'!$B$19,IF(W1001="ENVÍO",'BASE LIQUIDACION REDEBAN 2025'!$C$2,IF(Y1001="TIPO I",'BASE LIQUIDACION REDEBAN 2025'!$C$2,IF(Y1001="TIPO II",'BASE LIQUIDACION REDEBAN 2025'!$C$3,IF(Y1001="TIPO III",'BASE LIQUIDACION REDEBAN 2025'!$C$4,IF(Y1001="TIPO IV",'BASE LIQUIDACION REDEBAN 2025'!$C$5,IF(Z1001="AEREO",'BASE LIQUIDACION REDEBAN 2025'!$B$6,'BASE LIQUIDACION REDEBAN 2025'!$C$5)))))))</f>
        <v>65960.072302</v>
      </c>
      <c r="AE1001" s="86">
        <f>IF(OR(W1001="SOPORTE_TELEFÓNICO",W1001="ENVÍO"),0,IF(Y1001="TIPO I",'BASE LIQUIDACION REDEBAN 2025'!$B$10,IF(Y1001="TIPO II",'BASE LIQUIDACION REDEBAN 2025'!$B$11,IF(Y1001="TIPO III",'BASE LIQUIDACION REDEBAN 2025'!$B$12,'BASE LIQUIDACION REDEBAN 2025'!$B$13))))</f>
        <v>75096.394270399993</v>
      </c>
      <c r="AF1001" s="86">
        <f t="shared" si="15"/>
        <v>65960.072302</v>
      </c>
      <c r="AG1001" s="141"/>
      <c r="AH1001" s="141"/>
    </row>
    <row r="1002" spans="1:34" s="49" customFormat="1">
      <c r="A1002" s="8" t="s">
        <v>68</v>
      </c>
      <c r="B1002" s="94" t="str">
        <f>VLOOKUP(A1002,'CENTRO DE COSTOS'!A:D,4,FALSE)</f>
        <v>WILLIAM ASDRUBAL ROZO ROZO</v>
      </c>
      <c r="C1002" s="94" t="str">
        <f>VLOOKUP(A1002,'CENTRO DE COSTOS'!A:D,2,FALSE)</f>
        <v>0004-0004</v>
      </c>
      <c r="D1002" s="8">
        <v>25754</v>
      </c>
      <c r="E1002" s="8">
        <v>2693150</v>
      </c>
      <c r="F1002" s="8">
        <v>24614</v>
      </c>
      <c r="G1002" s="94" t="s">
        <v>1321</v>
      </c>
      <c r="H1002" s="8" t="s">
        <v>417</v>
      </c>
      <c r="I1002" s="8" t="s">
        <v>418</v>
      </c>
      <c r="J1002" s="8" t="s">
        <v>5486</v>
      </c>
      <c r="K1002" s="8" t="s">
        <v>160</v>
      </c>
      <c r="L1002" s="8" t="s">
        <v>5487</v>
      </c>
      <c r="M1002" s="183">
        <v>45904.386111111111</v>
      </c>
      <c r="N1002" s="183">
        <v>45904.667361111111</v>
      </c>
      <c r="O1002" s="94" t="s">
        <v>1324</v>
      </c>
      <c r="P1002" s="8" t="s">
        <v>1333</v>
      </c>
      <c r="Q1002" s="8" t="s">
        <v>1676</v>
      </c>
      <c r="R1002" s="8" t="s">
        <v>1677</v>
      </c>
      <c r="S1002" s="94"/>
      <c r="T1002" s="10"/>
      <c r="U1002" s="8" t="s">
        <v>1328</v>
      </c>
      <c r="V1002" s="8" t="s">
        <v>5488</v>
      </c>
      <c r="W1002" s="8" t="s">
        <v>165</v>
      </c>
      <c r="X1002" s="8" t="s">
        <v>5489</v>
      </c>
      <c r="Y1002" s="8" t="s">
        <v>25</v>
      </c>
      <c r="Z1002" s="8" t="s">
        <v>177</v>
      </c>
      <c r="AA1002" s="8" t="s">
        <v>422</v>
      </c>
      <c r="AB1002" s="8">
        <v>1</v>
      </c>
      <c r="AC1002" s="8">
        <v>0</v>
      </c>
      <c r="AD1002" s="86">
        <f>IF(W1002="SOPORTE_TELEFÓNICO",'BASE LIQUIDACION REDEBAN 2025'!$B$19,IF(W1002="ENVÍO",'BASE LIQUIDACION REDEBAN 2025'!$C$2,IF(Y1002="TIPO I",'BASE LIQUIDACION REDEBAN 2025'!$C$2,IF(Y1002="TIPO II",'BASE LIQUIDACION REDEBAN 2025'!$C$3,IF(Y1002="TIPO III",'BASE LIQUIDACION REDEBAN 2025'!$C$4,IF(Y1002="TIPO IV",'BASE LIQUIDACION REDEBAN 2025'!$C$5,IF(Z1002="AEREO",'BASE LIQUIDACION REDEBAN 2025'!$B$6,'BASE LIQUIDACION REDEBAN 2025'!$C$5)))))))</f>
        <v>65960.072302</v>
      </c>
      <c r="AE1002" s="86">
        <f>IF(OR(W1002="SOPORTE_TELEFÓNICO",W1002="ENVÍO"),0,IF(Y1002="TIPO I",'BASE LIQUIDACION REDEBAN 2025'!$B$10,IF(Y1002="TIPO II",'BASE LIQUIDACION REDEBAN 2025'!$B$11,IF(Y1002="TIPO III",'BASE LIQUIDACION REDEBAN 2025'!$B$12,'BASE LIQUIDACION REDEBAN 2025'!$B$13))))</f>
        <v>75096.394270399993</v>
      </c>
      <c r="AF1002" s="86">
        <f t="shared" si="15"/>
        <v>65960.072302</v>
      </c>
      <c r="AG1002" s="141"/>
      <c r="AH1002" s="141"/>
    </row>
    <row r="1003" spans="1:34" s="49" customFormat="1">
      <c r="A1003" s="8" t="s">
        <v>76</v>
      </c>
      <c r="B1003" s="94" t="str">
        <f>VLOOKUP(A1003,'CENTRO DE COSTOS'!A:D,4,FALSE)</f>
        <v>DIEGO FERNANDO HENAO CARDONA</v>
      </c>
      <c r="C1003" s="94" t="str">
        <f>VLOOKUP(A1003,'CENTRO DE COSTOS'!A:D,2,FALSE)</f>
        <v>0004-0003</v>
      </c>
      <c r="D1003" s="8">
        <v>76563</v>
      </c>
      <c r="E1003" s="8">
        <v>2692259</v>
      </c>
      <c r="F1003" s="8">
        <v>79650</v>
      </c>
      <c r="G1003" s="94" t="s">
        <v>1321</v>
      </c>
      <c r="H1003" s="8" t="s">
        <v>232</v>
      </c>
      <c r="I1003" s="8" t="s">
        <v>3002</v>
      </c>
      <c r="J1003" s="8" t="s">
        <v>5490</v>
      </c>
      <c r="K1003" s="8" t="s">
        <v>160</v>
      </c>
      <c r="L1003" s="8" t="s">
        <v>5491</v>
      </c>
      <c r="M1003" s="183">
        <v>45904.344444444447</v>
      </c>
      <c r="N1003" s="183">
        <v>45905.526388888888</v>
      </c>
      <c r="O1003" s="94" t="s">
        <v>1324</v>
      </c>
      <c r="P1003" s="8" t="s">
        <v>1333</v>
      </c>
      <c r="Q1003" s="8" t="s">
        <v>1326</v>
      </c>
      <c r="R1003" s="8" t="s">
        <v>1341</v>
      </c>
      <c r="S1003" s="94"/>
      <c r="T1003" s="10"/>
      <c r="U1003" s="8" t="s">
        <v>1328</v>
      </c>
      <c r="V1003" s="8" t="s">
        <v>5492</v>
      </c>
      <c r="W1003" s="8" t="s">
        <v>165</v>
      </c>
      <c r="X1003" s="8" t="s">
        <v>5493</v>
      </c>
      <c r="Y1003" s="8" t="s">
        <v>28</v>
      </c>
      <c r="Z1003" s="8" t="s">
        <v>177</v>
      </c>
      <c r="AA1003" s="8" t="s">
        <v>1200</v>
      </c>
      <c r="AB1003" s="8">
        <v>1</v>
      </c>
      <c r="AC1003" s="8">
        <v>0</v>
      </c>
      <c r="AD1003" s="86">
        <f>IF(W1003="SOPORTE_TELEFÓNICO",'BASE LIQUIDACION REDEBAN 2025'!$B$19,IF(W1003="ENVÍO",'BASE LIQUIDACION REDEBAN 2025'!$C$2,IF(Y1003="TIPO I",'BASE LIQUIDACION REDEBAN 2025'!$C$2,IF(Y1003="TIPO II",'BASE LIQUIDACION REDEBAN 2025'!$C$3,IF(Y1003="TIPO III",'BASE LIQUIDACION REDEBAN 2025'!$C$4,IF(Y1003="TIPO IV",'BASE LIQUIDACION REDEBAN 2025'!$C$5,IF(Z1003="AEREO",'BASE LIQUIDACION REDEBAN 2025'!$B$6,'BASE LIQUIDACION REDEBAN 2025'!$C$5)))))))</f>
        <v>144967.87232000002</v>
      </c>
      <c r="AE1003" s="86">
        <f>IF(OR(W1003="SOPORTE_TELEFÓNICO",W1003="ENVÍO"),0,IF(Y1003="TIPO I",'BASE LIQUIDACION REDEBAN 2025'!$B$10,IF(Y1003="TIPO II",'BASE LIQUIDACION REDEBAN 2025'!$B$11,IF(Y1003="TIPO III",'BASE LIQUIDACION REDEBAN 2025'!$B$12,'BASE LIQUIDACION REDEBAN 2025'!$B$13))))</f>
        <v>140395.6348884</v>
      </c>
      <c r="AF1003" s="86">
        <f t="shared" si="15"/>
        <v>144967.87232000002</v>
      </c>
      <c r="AG1003" s="141"/>
      <c r="AH1003" s="141"/>
    </row>
    <row r="1004" spans="1:34" s="49" customFormat="1">
      <c r="A1004" s="8" t="s">
        <v>90</v>
      </c>
      <c r="B1004" s="94" t="str">
        <f>VLOOKUP(A1004,'CENTRO DE COSTOS'!A:D,4,FALSE)</f>
        <v>JUAN SEBASTIÁN RÍOS CASTRILLÓN</v>
      </c>
      <c r="C1004" s="94" t="str">
        <f>VLOOKUP(A1004,'CENTRO DE COSTOS'!A:D,2,FALSE)</f>
        <v>0004-0005</v>
      </c>
      <c r="D1004" s="8">
        <v>27001</v>
      </c>
      <c r="E1004" s="8">
        <v>2692456</v>
      </c>
      <c r="F1004" s="8">
        <v>18906</v>
      </c>
      <c r="G1004" s="94" t="s">
        <v>1321</v>
      </c>
      <c r="H1004" s="8" t="s">
        <v>932</v>
      </c>
      <c r="I1004" s="8" t="s">
        <v>1937</v>
      </c>
      <c r="J1004" s="8" t="s">
        <v>5494</v>
      </c>
      <c r="K1004" s="8" t="s">
        <v>160</v>
      </c>
      <c r="L1004" s="8" t="s">
        <v>5495</v>
      </c>
      <c r="M1004" s="183">
        <v>45904.34652777778</v>
      </c>
      <c r="N1004" s="183">
        <v>45906.681250000001</v>
      </c>
      <c r="O1004" s="94" t="s">
        <v>1324</v>
      </c>
      <c r="P1004" s="8" t="s">
        <v>1333</v>
      </c>
      <c r="Q1004" s="8" t="s">
        <v>1326</v>
      </c>
      <c r="R1004" s="8" t="s">
        <v>1470</v>
      </c>
      <c r="S1004" s="94"/>
      <c r="T1004" s="10"/>
      <c r="U1004" s="8" t="s">
        <v>1328</v>
      </c>
      <c r="V1004" s="8" t="s">
        <v>5496</v>
      </c>
      <c r="W1004" s="8" t="s">
        <v>165</v>
      </c>
      <c r="X1004" s="8" t="s">
        <v>5497</v>
      </c>
      <c r="Y1004" s="8" t="s">
        <v>167</v>
      </c>
      <c r="Z1004" s="8" t="s">
        <v>205</v>
      </c>
      <c r="AA1004" s="8" t="s">
        <v>1942</v>
      </c>
      <c r="AB1004" s="8">
        <v>1</v>
      </c>
      <c r="AC1004" s="8">
        <v>0</v>
      </c>
      <c r="AD1004" s="86">
        <f>IF(W1004="SOPORTE_TELEFÓNICO",'BASE LIQUIDACION REDEBAN 2025'!$B$19,IF(W1004="ENVÍO",'BASE LIQUIDACION REDEBAN 2025'!$C$2,IF(Y1004="TIPO I",'BASE LIQUIDACION REDEBAN 2025'!$C$2,IF(Y1004="TIPO II",'BASE LIQUIDACION REDEBAN 2025'!$C$3,IF(Y1004="TIPO III",'BASE LIQUIDACION REDEBAN 2025'!$C$4,IF(Y1004="TIPO IV",'BASE LIQUIDACION REDEBAN 2025'!$C$5,IF(Z1004="AEREO",'BASE LIQUIDACION REDEBAN 2025'!$B$6,'BASE LIQUIDACION REDEBAN 2025'!$C$5)))))))</f>
        <v>988462.96268840006</v>
      </c>
      <c r="AE1004" s="86">
        <f>IF(OR(W1004="SOPORTE_TELEFÓNICO",W1004="ENVÍO"),0,IF(Y1004="TIPO I",'BASE LIQUIDACION REDEBAN 2025'!$B$10,IF(Y1004="TIPO II",'BASE LIQUIDACION REDEBAN 2025'!$B$11,IF(Y1004="TIPO III",'BASE LIQUIDACION REDEBAN 2025'!$B$12,'BASE LIQUIDACION REDEBAN 2025'!$B$13))))</f>
        <v>196536.5258152</v>
      </c>
      <c r="AF1004" s="86">
        <f t="shared" si="15"/>
        <v>988462.96268840006</v>
      </c>
      <c r="AG1004" s="141"/>
      <c r="AH1004" s="141"/>
    </row>
    <row r="1005" spans="1:34" s="49" customFormat="1">
      <c r="A1005" s="8" t="s">
        <v>81</v>
      </c>
      <c r="B1005" s="94" t="str">
        <f>VLOOKUP(A1005,'CENTRO DE COSTOS'!A:D,4,FALSE)</f>
        <v>MIGUEL JULIÁN HERNÁNDEZ GUARÍN</v>
      </c>
      <c r="C1005" s="94" t="str">
        <f>VLOOKUP(A1005,'CENTRO DE COSTOS'!A:D,2,FALSE)</f>
        <v>0004-0008</v>
      </c>
      <c r="D1005" s="8">
        <v>54001</v>
      </c>
      <c r="E1005" s="8">
        <v>2692232</v>
      </c>
      <c r="F1005" s="8">
        <v>46413</v>
      </c>
      <c r="G1005" s="94" t="s">
        <v>1321</v>
      </c>
      <c r="H1005" s="8" t="s">
        <v>296</v>
      </c>
      <c r="I1005" s="8" t="s">
        <v>81</v>
      </c>
      <c r="J1005" s="8" t="s">
        <v>5498</v>
      </c>
      <c r="K1005" s="8" t="s">
        <v>160</v>
      </c>
      <c r="L1005" s="8" t="s">
        <v>5499</v>
      </c>
      <c r="M1005" s="183">
        <v>45904.334027777782</v>
      </c>
      <c r="N1005" s="183">
        <v>45905.428472222222</v>
      </c>
      <c r="O1005" s="94" t="s">
        <v>1324</v>
      </c>
      <c r="P1005" s="8" t="s">
        <v>1333</v>
      </c>
      <c r="Q1005" s="8" t="s">
        <v>1375</v>
      </c>
      <c r="R1005" s="8" t="s">
        <v>1341</v>
      </c>
      <c r="S1005" s="94"/>
      <c r="T1005" s="10"/>
      <c r="U1005" s="8" t="s">
        <v>1328</v>
      </c>
      <c r="V1005" s="8" t="s">
        <v>5500</v>
      </c>
      <c r="W1005" s="8" t="s">
        <v>165</v>
      </c>
      <c r="X1005" s="8" t="s">
        <v>5501</v>
      </c>
      <c r="Y1005" s="8" t="s">
        <v>25</v>
      </c>
      <c r="Z1005" s="8" t="s">
        <v>177</v>
      </c>
      <c r="AA1005" s="8" t="s">
        <v>466</v>
      </c>
      <c r="AB1005" s="8">
        <v>1</v>
      </c>
      <c r="AC1005" s="8">
        <v>0</v>
      </c>
      <c r="AD1005" s="86">
        <f>IF(W1005="SOPORTE_TELEFÓNICO",'BASE LIQUIDACION REDEBAN 2025'!$B$19,IF(W1005="ENVÍO",'BASE LIQUIDACION REDEBAN 2025'!$C$2,IF(Y1005="TIPO I",'BASE LIQUIDACION REDEBAN 2025'!$C$2,IF(Y1005="TIPO II",'BASE LIQUIDACION REDEBAN 2025'!$C$3,IF(Y1005="TIPO III",'BASE LIQUIDACION REDEBAN 2025'!$C$4,IF(Y1005="TIPO IV",'BASE LIQUIDACION REDEBAN 2025'!$C$5,IF(Z1005="AEREO",'BASE LIQUIDACION REDEBAN 2025'!$B$6,'BASE LIQUIDACION REDEBAN 2025'!$C$5)))))))</f>
        <v>65960.072302</v>
      </c>
      <c r="AE1005" s="86">
        <f>IF(OR(W1005="SOPORTE_TELEFÓNICO",W1005="ENVÍO"),0,IF(Y1005="TIPO I",'BASE LIQUIDACION REDEBAN 2025'!$B$10,IF(Y1005="TIPO II",'BASE LIQUIDACION REDEBAN 2025'!$B$11,IF(Y1005="TIPO III",'BASE LIQUIDACION REDEBAN 2025'!$B$12,'BASE LIQUIDACION REDEBAN 2025'!$B$13))))</f>
        <v>75096.394270399993</v>
      </c>
      <c r="AF1005" s="86">
        <f t="shared" si="15"/>
        <v>65960.072302</v>
      </c>
      <c r="AG1005" s="141"/>
      <c r="AH1005" s="141"/>
    </row>
    <row r="1006" spans="1:34" s="49" customFormat="1">
      <c r="A1006" s="8" t="s">
        <v>81</v>
      </c>
      <c r="B1006" s="94" t="str">
        <f>VLOOKUP(A1006,'CENTRO DE COSTOS'!A:D,4,FALSE)</f>
        <v>MIGUEL JULIÁN HERNÁNDEZ GUARÍN</v>
      </c>
      <c r="C1006" s="94" t="str">
        <f>VLOOKUP(A1006,'CENTRO DE COSTOS'!A:D,2,FALSE)</f>
        <v>0004-0008</v>
      </c>
      <c r="D1006" s="8">
        <v>54518</v>
      </c>
      <c r="E1006" s="8">
        <v>2691374</v>
      </c>
      <c r="F1006" s="8">
        <v>65690</v>
      </c>
      <c r="G1006" s="94" t="s">
        <v>1321</v>
      </c>
      <c r="H1006" s="8" t="s">
        <v>296</v>
      </c>
      <c r="I1006" s="8" t="s">
        <v>3581</v>
      </c>
      <c r="J1006" s="8" t="s">
        <v>5502</v>
      </c>
      <c r="K1006" s="8" t="s">
        <v>160</v>
      </c>
      <c r="L1006" s="8" t="s">
        <v>5503</v>
      </c>
      <c r="M1006" s="183">
        <v>45904.333333333343</v>
      </c>
      <c r="N1006" s="183">
        <v>45906.678472222222</v>
      </c>
      <c r="O1006" s="94" t="s">
        <v>1324</v>
      </c>
      <c r="P1006" s="8" t="s">
        <v>1333</v>
      </c>
      <c r="Q1006" s="8" t="s">
        <v>1676</v>
      </c>
      <c r="R1006" s="8" t="s">
        <v>1677</v>
      </c>
      <c r="S1006" s="94"/>
      <c r="T1006" s="10"/>
      <c r="U1006" s="8" t="s">
        <v>1328</v>
      </c>
      <c r="V1006" s="8" t="s">
        <v>5504</v>
      </c>
      <c r="W1006" s="8" t="s">
        <v>165</v>
      </c>
      <c r="X1006" s="8" t="s">
        <v>5505</v>
      </c>
      <c r="Y1006" s="8" t="s">
        <v>30</v>
      </c>
      <c r="Z1006" s="8" t="s">
        <v>177</v>
      </c>
      <c r="AA1006" s="8" t="s">
        <v>326</v>
      </c>
      <c r="AB1006" s="8">
        <v>1</v>
      </c>
      <c r="AC1006" s="8">
        <v>0</v>
      </c>
      <c r="AD1006" s="86">
        <f>IF(W1006="SOPORTE_TELEFÓNICO",'BASE LIQUIDACION REDEBAN 2025'!$B$19,IF(W1006="ENVÍO",'BASE LIQUIDACION REDEBAN 2025'!$C$2,IF(Y1006="TIPO I",'BASE LIQUIDACION REDEBAN 2025'!$C$2,IF(Y1006="TIPO II",'BASE LIQUIDACION REDEBAN 2025'!$C$3,IF(Y1006="TIPO III",'BASE LIQUIDACION REDEBAN 2025'!$C$4,IF(Y1006="TIPO IV",'BASE LIQUIDACION REDEBAN 2025'!$C$5,IF(Z1006="AEREO",'BASE LIQUIDACION REDEBAN 2025'!$B$6,'BASE LIQUIDACION REDEBAN 2025'!$C$5)))))))</f>
        <v>275728.78077800001</v>
      </c>
      <c r="AE1006" s="86">
        <f>IF(OR(W1006="SOPORTE_TELEFÓNICO",W1006="ENVÍO"),0,IF(Y1006="TIPO I",'BASE LIQUIDACION REDEBAN 2025'!$B$10,IF(Y1006="TIPO II",'BASE LIQUIDACION REDEBAN 2025'!$B$11,IF(Y1006="TIPO III",'BASE LIQUIDACION REDEBAN 2025'!$B$12,'BASE LIQUIDACION REDEBAN 2025'!$B$13))))</f>
        <v>196536.5258152</v>
      </c>
      <c r="AF1006" s="86">
        <f t="shared" si="15"/>
        <v>275728.78077800001</v>
      </c>
      <c r="AG1006" s="141"/>
      <c r="AH1006" s="141"/>
    </row>
    <row r="1007" spans="1:34" s="49" customFormat="1">
      <c r="A1007" s="8" t="s">
        <v>68</v>
      </c>
      <c r="B1007" s="94" t="str">
        <f>VLOOKUP(A1007,'CENTRO DE COSTOS'!A:D,4,FALSE)</f>
        <v>WILLIAM ASDRUBAL ROZO ROZO</v>
      </c>
      <c r="C1007" s="94" t="str">
        <f>VLOOKUP(A1007,'CENTRO DE COSTOS'!A:D,2,FALSE)</f>
        <v>0004-0004</v>
      </c>
      <c r="D1007" s="8">
        <v>25126</v>
      </c>
      <c r="E1007" s="8">
        <v>2691376</v>
      </c>
      <c r="F1007" s="8">
        <v>35974</v>
      </c>
      <c r="G1007" s="94" t="s">
        <v>1321</v>
      </c>
      <c r="H1007" s="8" t="s">
        <v>417</v>
      </c>
      <c r="I1007" s="8" t="s">
        <v>5506</v>
      </c>
      <c r="J1007" s="8" t="s">
        <v>5507</v>
      </c>
      <c r="K1007" s="8" t="s">
        <v>160</v>
      </c>
      <c r="L1007" s="8" t="s">
        <v>5508</v>
      </c>
      <c r="M1007" s="183">
        <v>45904.333333333343</v>
      </c>
      <c r="N1007" s="183">
        <v>45904.572916666657</v>
      </c>
      <c r="O1007" s="94" t="s">
        <v>1324</v>
      </c>
      <c r="P1007" s="8" t="s">
        <v>1333</v>
      </c>
      <c r="Q1007" s="8" t="s">
        <v>1326</v>
      </c>
      <c r="R1007" s="8" t="s">
        <v>1381</v>
      </c>
      <c r="S1007" s="94"/>
      <c r="T1007" s="10"/>
      <c r="U1007" s="8" t="s">
        <v>1328</v>
      </c>
      <c r="V1007" s="8" t="s">
        <v>5509</v>
      </c>
      <c r="W1007" s="8" t="s">
        <v>165</v>
      </c>
      <c r="X1007" s="8" t="s">
        <v>5510</v>
      </c>
      <c r="Y1007" s="8" t="s">
        <v>28</v>
      </c>
      <c r="Z1007" s="8" t="s">
        <v>177</v>
      </c>
      <c r="AA1007" s="8" t="s">
        <v>1877</v>
      </c>
      <c r="AB1007" s="8">
        <v>1</v>
      </c>
      <c r="AC1007" s="8">
        <v>0</v>
      </c>
      <c r="AD1007" s="86">
        <f>IF(W1007="SOPORTE_TELEFÓNICO",'BASE LIQUIDACION REDEBAN 2025'!$B$19,IF(W1007="ENVÍO",'BASE LIQUIDACION REDEBAN 2025'!$C$2,IF(Y1007="TIPO I",'BASE LIQUIDACION REDEBAN 2025'!$C$2,IF(Y1007="TIPO II",'BASE LIQUIDACION REDEBAN 2025'!$C$3,IF(Y1007="TIPO III",'BASE LIQUIDACION REDEBAN 2025'!$C$4,IF(Y1007="TIPO IV",'BASE LIQUIDACION REDEBAN 2025'!$C$5,IF(Z1007="AEREO",'BASE LIQUIDACION REDEBAN 2025'!$B$6,'BASE LIQUIDACION REDEBAN 2025'!$C$5)))))))</f>
        <v>144967.87232000002</v>
      </c>
      <c r="AE1007" s="86">
        <f>IF(OR(W1007="SOPORTE_TELEFÓNICO",W1007="ENVÍO"),0,IF(Y1007="TIPO I",'BASE LIQUIDACION REDEBAN 2025'!$B$10,IF(Y1007="TIPO II",'BASE LIQUIDACION REDEBAN 2025'!$B$11,IF(Y1007="TIPO III",'BASE LIQUIDACION REDEBAN 2025'!$B$12,'BASE LIQUIDACION REDEBAN 2025'!$B$13))))</f>
        <v>140395.6348884</v>
      </c>
      <c r="AF1007" s="86">
        <f t="shared" si="15"/>
        <v>144967.87232000002</v>
      </c>
      <c r="AG1007" s="141"/>
      <c r="AH1007" s="141"/>
    </row>
    <row r="1008" spans="1:34" s="49" customFormat="1">
      <c r="A1008" s="8" t="s">
        <v>76</v>
      </c>
      <c r="B1008" s="94" t="str">
        <f>VLOOKUP(A1008,'CENTRO DE COSTOS'!A:D,4,FALSE)</f>
        <v>DIEGO FERNANDO HENAO CARDONA</v>
      </c>
      <c r="C1008" s="94" t="str">
        <f>VLOOKUP(A1008,'CENTRO DE COSTOS'!A:D,2,FALSE)</f>
        <v>0004-0003</v>
      </c>
      <c r="D1008" s="8">
        <v>76001</v>
      </c>
      <c r="E1008" s="8">
        <v>2691521</v>
      </c>
      <c r="F1008" s="8">
        <v>73458</v>
      </c>
      <c r="G1008" s="94" t="s">
        <v>1321</v>
      </c>
      <c r="H1008" s="8" t="s">
        <v>232</v>
      </c>
      <c r="I1008" s="8" t="s">
        <v>76</v>
      </c>
      <c r="J1008" s="8" t="s">
        <v>1277</v>
      </c>
      <c r="K1008" s="8" t="s">
        <v>160</v>
      </c>
      <c r="L1008" s="8" t="s">
        <v>5511</v>
      </c>
      <c r="M1008" s="183">
        <v>45904.333333333343</v>
      </c>
      <c r="N1008" s="183">
        <v>45904.722222222219</v>
      </c>
      <c r="O1008" s="94" t="s">
        <v>1324</v>
      </c>
      <c r="P1008" s="8" t="s">
        <v>1333</v>
      </c>
      <c r="Q1008" s="8" t="s">
        <v>1556</v>
      </c>
      <c r="R1008" s="8" t="s">
        <v>1557</v>
      </c>
      <c r="S1008" s="94"/>
      <c r="T1008" s="10"/>
      <c r="U1008" s="8" t="s">
        <v>1328</v>
      </c>
      <c r="V1008" s="8" t="s">
        <v>5512</v>
      </c>
      <c r="W1008" s="8" t="s">
        <v>165</v>
      </c>
      <c r="X1008" s="8" t="s">
        <v>5513</v>
      </c>
      <c r="Y1008" s="8" t="s">
        <v>25</v>
      </c>
      <c r="Z1008" s="8" t="s">
        <v>177</v>
      </c>
      <c r="AA1008" s="8" t="s">
        <v>512</v>
      </c>
      <c r="AB1008" s="8">
        <v>1</v>
      </c>
      <c r="AC1008" s="8">
        <v>0</v>
      </c>
      <c r="AD1008" s="86">
        <f>IF(W1008="SOPORTE_TELEFÓNICO",'BASE LIQUIDACION REDEBAN 2025'!$B$19,IF(W1008="ENVÍO",'BASE LIQUIDACION REDEBAN 2025'!$C$2,IF(Y1008="TIPO I",'BASE LIQUIDACION REDEBAN 2025'!$C$2,IF(Y1008="TIPO II",'BASE LIQUIDACION REDEBAN 2025'!$C$3,IF(Y1008="TIPO III",'BASE LIQUIDACION REDEBAN 2025'!$C$4,IF(Y1008="TIPO IV",'BASE LIQUIDACION REDEBAN 2025'!$C$5,IF(Z1008="AEREO",'BASE LIQUIDACION REDEBAN 2025'!$B$6,'BASE LIQUIDACION REDEBAN 2025'!$C$5)))))))</f>
        <v>65960.072302</v>
      </c>
      <c r="AE1008" s="86">
        <f>IF(OR(W1008="SOPORTE_TELEFÓNICO",W1008="ENVÍO"),0,IF(Y1008="TIPO I",'BASE LIQUIDACION REDEBAN 2025'!$B$10,IF(Y1008="TIPO II",'BASE LIQUIDACION REDEBAN 2025'!$B$11,IF(Y1008="TIPO III",'BASE LIQUIDACION REDEBAN 2025'!$B$12,'BASE LIQUIDACION REDEBAN 2025'!$B$13))))</f>
        <v>75096.394270399993</v>
      </c>
      <c r="AF1008" s="86">
        <f t="shared" si="15"/>
        <v>65960.072302</v>
      </c>
      <c r="AG1008" s="141"/>
      <c r="AH1008" s="141"/>
    </row>
    <row r="1009" spans="1:34" s="49" customFormat="1">
      <c r="A1009" s="8" t="s">
        <v>90</v>
      </c>
      <c r="B1009" s="94" t="str">
        <f>VLOOKUP(A1009,'CENTRO DE COSTOS'!A:D,4,FALSE)</f>
        <v>JUAN SEBASTIÁN RÍOS CASTRILLÓN</v>
      </c>
      <c r="C1009" s="94" t="str">
        <f>VLOOKUP(A1009,'CENTRO DE COSTOS'!A:D,2,FALSE)</f>
        <v>0004-0005</v>
      </c>
      <c r="D1009" s="8">
        <v>5001</v>
      </c>
      <c r="E1009" s="8">
        <v>2691387</v>
      </c>
      <c r="F1009" s="8">
        <v>24256</v>
      </c>
      <c r="G1009" s="94" t="s">
        <v>1321</v>
      </c>
      <c r="H1009" s="8" t="s">
        <v>249</v>
      </c>
      <c r="I1009" s="8" t="s">
        <v>90</v>
      </c>
      <c r="J1009" s="8" t="s">
        <v>2088</v>
      </c>
      <c r="K1009" s="8" t="s">
        <v>160</v>
      </c>
      <c r="L1009" s="8" t="s">
        <v>5514</v>
      </c>
      <c r="M1009" s="183">
        <v>45904.333333333343</v>
      </c>
      <c r="N1009" s="183">
        <v>45904.59097222222</v>
      </c>
      <c r="O1009" s="94" t="s">
        <v>1324</v>
      </c>
      <c r="P1009" s="8" t="s">
        <v>1325</v>
      </c>
      <c r="Q1009" s="8" t="s">
        <v>1464</v>
      </c>
      <c r="R1009" s="8" t="s">
        <v>1465</v>
      </c>
      <c r="S1009" s="94"/>
      <c r="T1009" s="10"/>
      <c r="U1009" s="8" t="s">
        <v>1328</v>
      </c>
      <c r="V1009" s="8" t="s">
        <v>5515</v>
      </c>
      <c r="W1009" s="8" t="s">
        <v>165</v>
      </c>
      <c r="X1009" s="8" t="s">
        <v>2091</v>
      </c>
      <c r="Y1009" s="8" t="s">
        <v>25</v>
      </c>
      <c r="Z1009" s="8" t="s">
        <v>177</v>
      </c>
      <c r="AA1009" s="8" t="s">
        <v>1384</v>
      </c>
      <c r="AB1009" s="8">
        <v>1</v>
      </c>
      <c r="AC1009" s="8">
        <v>0</v>
      </c>
      <c r="AD1009" s="86">
        <f>IF(W1009="SOPORTE_TELEFÓNICO",'BASE LIQUIDACION REDEBAN 2025'!$B$19,IF(W1009="ENVÍO",'BASE LIQUIDACION REDEBAN 2025'!$C$2,IF(Y1009="TIPO I",'BASE LIQUIDACION REDEBAN 2025'!$C$2,IF(Y1009="TIPO II",'BASE LIQUIDACION REDEBAN 2025'!$C$3,IF(Y1009="TIPO III",'BASE LIQUIDACION REDEBAN 2025'!$C$4,IF(Y1009="TIPO IV",'BASE LIQUIDACION REDEBAN 2025'!$C$5,IF(Z1009="AEREO",'BASE LIQUIDACION REDEBAN 2025'!$B$6,'BASE LIQUIDACION REDEBAN 2025'!$C$5)))))))</f>
        <v>65960.072302</v>
      </c>
      <c r="AE1009" s="86">
        <f>IF(OR(W1009="SOPORTE_TELEFÓNICO",W1009="ENVÍO"),0,IF(Y1009="TIPO I",'BASE LIQUIDACION REDEBAN 2025'!$B$10,IF(Y1009="TIPO II",'BASE LIQUIDACION REDEBAN 2025'!$B$11,IF(Y1009="TIPO III",'BASE LIQUIDACION REDEBAN 2025'!$B$12,'BASE LIQUIDACION REDEBAN 2025'!$B$13))))</f>
        <v>75096.394270399993</v>
      </c>
      <c r="AF1009" s="86">
        <f t="shared" si="15"/>
        <v>65960.072302</v>
      </c>
      <c r="AG1009" s="141"/>
      <c r="AH1009" s="141"/>
    </row>
    <row r="1010" spans="1:34" s="49" customFormat="1">
      <c r="A1010" s="8" t="s">
        <v>68</v>
      </c>
      <c r="B1010" s="94" t="str">
        <f>VLOOKUP(A1010,'CENTRO DE COSTOS'!A:D,4,FALSE)</f>
        <v>WILLIAM ASDRUBAL ROZO ROZO</v>
      </c>
      <c r="C1010" s="94" t="str">
        <f>VLOOKUP(A1010,'CENTRO DE COSTOS'!A:D,2,FALSE)</f>
        <v>0004-0004</v>
      </c>
      <c r="D1010" s="8">
        <v>11001</v>
      </c>
      <c r="E1010" s="8">
        <v>2691549</v>
      </c>
      <c r="F1010" s="8">
        <v>44846</v>
      </c>
      <c r="G1010" s="94" t="s">
        <v>1321</v>
      </c>
      <c r="H1010" s="8" t="s">
        <v>417</v>
      </c>
      <c r="I1010" s="8" t="s">
        <v>68</v>
      </c>
      <c r="J1010" s="8" t="s">
        <v>5516</v>
      </c>
      <c r="K1010" s="8" t="s">
        <v>160</v>
      </c>
      <c r="L1010" s="8" t="s">
        <v>5517</v>
      </c>
      <c r="M1010" s="183">
        <v>45904.333333333343</v>
      </c>
      <c r="N1010" s="183">
        <v>45904.574999999997</v>
      </c>
      <c r="O1010" s="94" t="s">
        <v>1324</v>
      </c>
      <c r="P1010" s="8" t="s">
        <v>1333</v>
      </c>
      <c r="Q1010" s="8" t="s">
        <v>1326</v>
      </c>
      <c r="R1010" s="8" t="s">
        <v>1470</v>
      </c>
      <c r="S1010" s="94"/>
      <c r="T1010" s="10"/>
      <c r="U1010" s="8" t="s">
        <v>1328</v>
      </c>
      <c r="V1010" s="8" t="s">
        <v>5518</v>
      </c>
      <c r="W1010" s="8" t="s">
        <v>165</v>
      </c>
      <c r="X1010" s="8" t="s">
        <v>5519</v>
      </c>
      <c r="Y1010" s="8" t="s">
        <v>25</v>
      </c>
      <c r="Z1010" s="8" t="s">
        <v>177</v>
      </c>
      <c r="AA1010" s="8" t="s">
        <v>3358</v>
      </c>
      <c r="AB1010" s="8">
        <v>1</v>
      </c>
      <c r="AC1010" s="8">
        <v>0</v>
      </c>
      <c r="AD1010" s="86">
        <f>IF(W1010="SOPORTE_TELEFÓNICO",'BASE LIQUIDACION REDEBAN 2025'!$B$19,IF(W1010="ENVÍO",'BASE LIQUIDACION REDEBAN 2025'!$C$2,IF(Y1010="TIPO I",'BASE LIQUIDACION REDEBAN 2025'!$C$2,IF(Y1010="TIPO II",'BASE LIQUIDACION REDEBAN 2025'!$C$3,IF(Y1010="TIPO III",'BASE LIQUIDACION REDEBAN 2025'!$C$4,IF(Y1010="TIPO IV",'BASE LIQUIDACION REDEBAN 2025'!$C$5,IF(Z1010="AEREO",'BASE LIQUIDACION REDEBAN 2025'!$B$6,'BASE LIQUIDACION REDEBAN 2025'!$C$5)))))))</f>
        <v>65960.072302</v>
      </c>
      <c r="AE1010" s="86">
        <f>IF(OR(W1010="SOPORTE_TELEFÓNICO",W1010="ENVÍO"),0,IF(Y1010="TIPO I",'BASE LIQUIDACION REDEBAN 2025'!$B$10,IF(Y1010="TIPO II",'BASE LIQUIDACION REDEBAN 2025'!$B$11,IF(Y1010="TIPO III",'BASE LIQUIDACION REDEBAN 2025'!$B$12,'BASE LIQUIDACION REDEBAN 2025'!$B$13))))</f>
        <v>75096.394270399993</v>
      </c>
      <c r="AF1010" s="86">
        <f t="shared" si="15"/>
        <v>65960.072302</v>
      </c>
      <c r="AG1010" s="141"/>
      <c r="AH1010" s="141"/>
    </row>
    <row r="1011" spans="1:34" s="49" customFormat="1">
      <c r="A1011" s="8" t="s">
        <v>81</v>
      </c>
      <c r="B1011" s="94" t="str">
        <f>VLOOKUP(A1011,'CENTRO DE COSTOS'!A:D,4,FALSE)</f>
        <v>MIGUEL JULIÁN HERNÁNDEZ GUARÍN</v>
      </c>
      <c r="C1011" s="94" t="str">
        <f>VLOOKUP(A1011,'CENTRO DE COSTOS'!A:D,2,FALSE)</f>
        <v>0004-0008</v>
      </c>
      <c r="D1011" s="8">
        <v>54001</v>
      </c>
      <c r="E1011" s="8">
        <v>2691342</v>
      </c>
      <c r="F1011" s="8">
        <v>68228</v>
      </c>
      <c r="G1011" s="94" t="s">
        <v>1321</v>
      </c>
      <c r="H1011" s="8" t="s">
        <v>296</v>
      </c>
      <c r="I1011" s="8" t="s">
        <v>81</v>
      </c>
      <c r="J1011" s="8" t="s">
        <v>5520</v>
      </c>
      <c r="K1011" s="8" t="s">
        <v>160</v>
      </c>
      <c r="L1011" s="8" t="s">
        <v>5521</v>
      </c>
      <c r="M1011" s="183">
        <v>45904.333333333343</v>
      </c>
      <c r="N1011" s="183">
        <v>45904.661805555559</v>
      </c>
      <c r="O1011" s="94" t="s">
        <v>1324</v>
      </c>
      <c r="P1011" s="8" t="s">
        <v>1333</v>
      </c>
      <c r="Q1011" s="8" t="s">
        <v>1375</v>
      </c>
      <c r="R1011" s="8" t="s">
        <v>1376</v>
      </c>
      <c r="S1011" s="94"/>
      <c r="T1011" s="10"/>
      <c r="U1011" s="8" t="s">
        <v>1328</v>
      </c>
      <c r="V1011" s="8" t="s">
        <v>5522</v>
      </c>
      <c r="W1011" s="8" t="s">
        <v>165</v>
      </c>
      <c r="X1011" s="8" t="s">
        <v>5523</v>
      </c>
      <c r="Y1011" s="8" t="s">
        <v>25</v>
      </c>
      <c r="Z1011" s="8" t="s">
        <v>177</v>
      </c>
      <c r="AA1011" s="8" t="s">
        <v>301</v>
      </c>
      <c r="AB1011" s="8">
        <v>1</v>
      </c>
      <c r="AC1011" s="8">
        <v>0</v>
      </c>
      <c r="AD1011" s="86">
        <f>IF(W1011="SOPORTE_TELEFÓNICO",'BASE LIQUIDACION REDEBAN 2025'!$B$19,IF(W1011="ENVÍO",'BASE LIQUIDACION REDEBAN 2025'!$C$2,IF(Y1011="TIPO I",'BASE LIQUIDACION REDEBAN 2025'!$C$2,IF(Y1011="TIPO II",'BASE LIQUIDACION REDEBAN 2025'!$C$3,IF(Y1011="TIPO III",'BASE LIQUIDACION REDEBAN 2025'!$C$4,IF(Y1011="TIPO IV",'BASE LIQUIDACION REDEBAN 2025'!$C$5,IF(Z1011="AEREO",'BASE LIQUIDACION REDEBAN 2025'!$B$6,'BASE LIQUIDACION REDEBAN 2025'!$C$5)))))))</f>
        <v>65960.072302</v>
      </c>
      <c r="AE1011" s="86">
        <f>IF(OR(W1011="SOPORTE_TELEFÓNICO",W1011="ENVÍO"),0,IF(Y1011="TIPO I",'BASE LIQUIDACION REDEBAN 2025'!$B$10,IF(Y1011="TIPO II",'BASE LIQUIDACION REDEBAN 2025'!$B$11,IF(Y1011="TIPO III",'BASE LIQUIDACION REDEBAN 2025'!$B$12,'BASE LIQUIDACION REDEBAN 2025'!$B$13))))</f>
        <v>75096.394270399993</v>
      </c>
      <c r="AF1011" s="86">
        <f t="shared" si="15"/>
        <v>65960.072302</v>
      </c>
      <c r="AG1011" s="141"/>
      <c r="AH1011" s="141"/>
    </row>
    <row r="1012" spans="1:34" s="49" customFormat="1">
      <c r="A1012" s="8" t="s">
        <v>86</v>
      </c>
      <c r="B1012" s="94" t="str">
        <f>VLOOKUP(A1012,'CENTRO DE COSTOS'!A:D,4,FALSE)</f>
        <v>KEVIN ALEXIS CORZO BUSTOS</v>
      </c>
      <c r="C1012" s="94" t="str">
        <f>VLOOKUP(A1012,'CENTRO DE COSTOS'!A:D,2,FALSE)</f>
        <v>0004-0007</v>
      </c>
      <c r="D1012" s="8">
        <v>73268</v>
      </c>
      <c r="E1012" s="8">
        <v>2691258</v>
      </c>
      <c r="F1012" s="8">
        <v>68401</v>
      </c>
      <c r="G1012" s="94" t="s">
        <v>1321</v>
      </c>
      <c r="H1012" s="8" t="s">
        <v>494</v>
      </c>
      <c r="I1012" s="8" t="s">
        <v>2346</v>
      </c>
      <c r="J1012" s="8" t="s">
        <v>5524</v>
      </c>
      <c r="K1012" s="8" t="s">
        <v>160</v>
      </c>
      <c r="L1012" s="8" t="s">
        <v>5525</v>
      </c>
      <c r="M1012" s="183">
        <v>45904.333333333343</v>
      </c>
      <c r="N1012" s="183">
        <v>45904.569444444453</v>
      </c>
      <c r="O1012" s="94" t="s">
        <v>1324</v>
      </c>
      <c r="P1012" s="8" t="s">
        <v>1333</v>
      </c>
      <c r="Q1012" s="8" t="s">
        <v>1375</v>
      </c>
      <c r="R1012" s="8" t="s">
        <v>1376</v>
      </c>
      <c r="S1012" s="94"/>
      <c r="T1012" s="10"/>
      <c r="U1012" s="8" t="s">
        <v>1328</v>
      </c>
      <c r="V1012" s="8" t="s">
        <v>5526</v>
      </c>
      <c r="W1012" s="8" t="s">
        <v>165</v>
      </c>
      <c r="X1012" s="8" t="s">
        <v>5527</v>
      </c>
      <c r="Y1012" s="8" t="s">
        <v>28</v>
      </c>
      <c r="Z1012" s="8" t="s">
        <v>177</v>
      </c>
      <c r="AA1012" s="8" t="s">
        <v>760</v>
      </c>
      <c r="AB1012" s="8">
        <v>1</v>
      </c>
      <c r="AC1012" s="8">
        <v>0</v>
      </c>
      <c r="AD1012" s="86">
        <f>IF(W1012="SOPORTE_TELEFÓNICO",'BASE LIQUIDACION REDEBAN 2025'!$B$19,IF(W1012="ENVÍO",'BASE LIQUIDACION REDEBAN 2025'!$C$2,IF(Y1012="TIPO I",'BASE LIQUIDACION REDEBAN 2025'!$C$2,IF(Y1012="TIPO II",'BASE LIQUIDACION REDEBAN 2025'!$C$3,IF(Y1012="TIPO III",'BASE LIQUIDACION REDEBAN 2025'!$C$4,IF(Y1012="TIPO IV",'BASE LIQUIDACION REDEBAN 2025'!$C$5,IF(Z1012="AEREO",'BASE LIQUIDACION REDEBAN 2025'!$B$6,'BASE LIQUIDACION REDEBAN 2025'!$C$5)))))))</f>
        <v>144967.87232000002</v>
      </c>
      <c r="AE1012" s="86">
        <f>IF(OR(W1012="SOPORTE_TELEFÓNICO",W1012="ENVÍO"),0,IF(Y1012="TIPO I",'BASE LIQUIDACION REDEBAN 2025'!$B$10,IF(Y1012="TIPO II",'BASE LIQUIDACION REDEBAN 2025'!$B$11,IF(Y1012="TIPO III",'BASE LIQUIDACION REDEBAN 2025'!$B$12,'BASE LIQUIDACION REDEBAN 2025'!$B$13))))</f>
        <v>140395.6348884</v>
      </c>
      <c r="AF1012" s="86">
        <f t="shared" si="15"/>
        <v>144967.87232000002</v>
      </c>
      <c r="AG1012" s="141"/>
      <c r="AH1012" s="141"/>
    </row>
    <row r="1013" spans="1:34" s="49" customFormat="1">
      <c r="A1013" s="8" t="s">
        <v>94</v>
      </c>
      <c r="B1013" s="94" t="str">
        <f>VLOOKUP(A1013,'CENTRO DE COSTOS'!A:D,4,FALSE)</f>
        <v>DIEGO FERNANDO HENAO CARDONA</v>
      </c>
      <c r="C1013" s="94" t="str">
        <f>VLOOKUP(A1013,'CENTRO DE COSTOS'!A:D,2,FALSE)</f>
        <v>0004-0002</v>
      </c>
      <c r="D1013" s="8">
        <v>66440</v>
      </c>
      <c r="E1013" s="8">
        <v>2691327</v>
      </c>
      <c r="F1013" s="8">
        <v>29277</v>
      </c>
      <c r="G1013" s="94" t="s">
        <v>1321</v>
      </c>
      <c r="H1013" s="8" t="s">
        <v>186</v>
      </c>
      <c r="I1013" s="8" t="s">
        <v>5528</v>
      </c>
      <c r="J1013" s="8" t="s">
        <v>5529</v>
      </c>
      <c r="K1013" s="8" t="s">
        <v>160</v>
      </c>
      <c r="L1013" s="8" t="s">
        <v>5530</v>
      </c>
      <c r="M1013" s="183">
        <v>45903.740972222222</v>
      </c>
      <c r="N1013" s="183">
        <v>45904.618750000001</v>
      </c>
      <c r="O1013" s="94" t="s">
        <v>1324</v>
      </c>
      <c r="P1013" s="8" t="s">
        <v>1333</v>
      </c>
      <c r="Q1013" s="8" t="s">
        <v>1368</v>
      </c>
      <c r="R1013" s="8" t="s">
        <v>1369</v>
      </c>
      <c r="S1013" s="94"/>
      <c r="T1013" s="10"/>
      <c r="U1013" s="8" t="s">
        <v>1328</v>
      </c>
      <c r="V1013" s="8" t="s">
        <v>5531</v>
      </c>
      <c r="W1013" s="8" t="s">
        <v>165</v>
      </c>
      <c r="X1013" s="8" t="s">
        <v>5532</v>
      </c>
      <c r="Y1013" s="8" t="s">
        <v>28</v>
      </c>
      <c r="Z1013" s="8" t="s">
        <v>177</v>
      </c>
      <c r="AA1013" s="8" t="s">
        <v>1533</v>
      </c>
      <c r="AB1013" s="8">
        <v>1</v>
      </c>
      <c r="AC1013" s="8">
        <v>0</v>
      </c>
      <c r="AD1013" s="86">
        <f>IF(W1013="SOPORTE_TELEFÓNICO",'BASE LIQUIDACION REDEBAN 2025'!$B$19,IF(W1013="ENVÍO",'BASE LIQUIDACION REDEBAN 2025'!$C$2,IF(Y1013="TIPO I",'BASE LIQUIDACION REDEBAN 2025'!$C$2,IF(Y1013="TIPO II",'BASE LIQUIDACION REDEBAN 2025'!$C$3,IF(Y1013="TIPO III",'BASE LIQUIDACION REDEBAN 2025'!$C$4,IF(Y1013="TIPO IV",'BASE LIQUIDACION REDEBAN 2025'!$C$5,IF(Z1013="AEREO",'BASE LIQUIDACION REDEBAN 2025'!$B$6,'BASE LIQUIDACION REDEBAN 2025'!$C$5)))))))</f>
        <v>144967.87232000002</v>
      </c>
      <c r="AE1013" s="86">
        <f>IF(OR(W1013="SOPORTE_TELEFÓNICO",W1013="ENVÍO"),0,IF(Y1013="TIPO I",'BASE LIQUIDACION REDEBAN 2025'!$B$10,IF(Y1013="TIPO II",'BASE LIQUIDACION REDEBAN 2025'!$B$11,IF(Y1013="TIPO III",'BASE LIQUIDACION REDEBAN 2025'!$B$12,'BASE LIQUIDACION REDEBAN 2025'!$B$13))))</f>
        <v>140395.6348884</v>
      </c>
      <c r="AF1013" s="86">
        <f t="shared" si="15"/>
        <v>144967.87232000002</v>
      </c>
      <c r="AG1013" s="141"/>
      <c r="AH1013" s="141"/>
    </row>
    <row r="1014" spans="1:34" s="49" customFormat="1">
      <c r="A1014" s="8" t="s">
        <v>80</v>
      </c>
      <c r="B1014" s="94" t="str">
        <f>VLOOKUP(A1014,'CENTRO DE COSTOS'!A:D,4,FALSE)</f>
        <v>JOSE MAURICIO HERNANDEZ ROJAS</v>
      </c>
      <c r="C1014" s="94" t="str">
        <f>VLOOKUP(A1014,'CENTRO DE COSTOS'!A:D,2,FALSE)</f>
        <v>0004-0001</v>
      </c>
      <c r="D1014" s="8">
        <v>13001</v>
      </c>
      <c r="E1014" s="8">
        <v>2691313</v>
      </c>
      <c r="F1014" s="8">
        <v>45160</v>
      </c>
      <c r="G1014" s="94" t="s">
        <v>1321</v>
      </c>
      <c r="H1014" s="8" t="s">
        <v>685</v>
      </c>
      <c r="I1014" s="8" t="s">
        <v>80</v>
      </c>
      <c r="J1014" s="8" t="s">
        <v>1271</v>
      </c>
      <c r="K1014" s="8" t="s">
        <v>160</v>
      </c>
      <c r="L1014" s="8" t="s">
        <v>5533</v>
      </c>
      <c r="M1014" s="183">
        <v>45903.734722222223</v>
      </c>
      <c r="N1014" s="183">
        <v>45904.418055555558</v>
      </c>
      <c r="O1014" s="94" t="s">
        <v>1324</v>
      </c>
      <c r="P1014" s="8" t="s">
        <v>1333</v>
      </c>
      <c r="Q1014" s="8" t="s">
        <v>1326</v>
      </c>
      <c r="R1014" s="8" t="s">
        <v>1341</v>
      </c>
      <c r="S1014" s="94"/>
      <c r="T1014" s="10"/>
      <c r="U1014" s="8" t="s">
        <v>1328</v>
      </c>
      <c r="V1014" s="8" t="s">
        <v>5534</v>
      </c>
      <c r="W1014" s="8" t="s">
        <v>165</v>
      </c>
      <c r="X1014" s="8" t="s">
        <v>5535</v>
      </c>
      <c r="Y1014" s="8" t="s">
        <v>25</v>
      </c>
      <c r="Z1014" s="8" t="s">
        <v>177</v>
      </c>
      <c r="AA1014" s="8" t="s">
        <v>690</v>
      </c>
      <c r="AB1014" s="8">
        <v>1</v>
      </c>
      <c r="AC1014" s="8">
        <v>0</v>
      </c>
      <c r="AD1014" s="86">
        <f>IF(W1014="SOPORTE_TELEFÓNICO",'BASE LIQUIDACION REDEBAN 2025'!$B$19,IF(W1014="ENVÍO",'BASE LIQUIDACION REDEBAN 2025'!$C$2,IF(Y1014="TIPO I",'BASE LIQUIDACION REDEBAN 2025'!$C$2,IF(Y1014="TIPO II",'BASE LIQUIDACION REDEBAN 2025'!$C$3,IF(Y1014="TIPO III",'BASE LIQUIDACION REDEBAN 2025'!$C$4,IF(Y1014="TIPO IV",'BASE LIQUIDACION REDEBAN 2025'!$C$5,IF(Z1014="AEREO",'BASE LIQUIDACION REDEBAN 2025'!$B$6,'BASE LIQUIDACION REDEBAN 2025'!$C$5)))))))</f>
        <v>65960.072302</v>
      </c>
      <c r="AE1014" s="86">
        <f>IF(OR(W1014="SOPORTE_TELEFÓNICO",W1014="ENVÍO"),0,IF(Y1014="TIPO I",'BASE LIQUIDACION REDEBAN 2025'!$B$10,IF(Y1014="TIPO II",'BASE LIQUIDACION REDEBAN 2025'!$B$11,IF(Y1014="TIPO III",'BASE LIQUIDACION REDEBAN 2025'!$B$12,'BASE LIQUIDACION REDEBAN 2025'!$B$13))))</f>
        <v>75096.394270399993</v>
      </c>
      <c r="AF1014" s="86">
        <f t="shared" si="15"/>
        <v>65960.072302</v>
      </c>
      <c r="AG1014" s="141"/>
      <c r="AH1014" s="141"/>
    </row>
    <row r="1015" spans="1:34" s="49" customFormat="1">
      <c r="A1015" s="8" t="s">
        <v>64</v>
      </c>
      <c r="B1015" s="94" t="str">
        <f>VLOOKUP(A1015,'CENTRO DE COSTOS'!A:D,4,FALSE)</f>
        <v>JOSE MAURICIO HERNANDEZ ROJAS</v>
      </c>
      <c r="C1015" s="94" t="str">
        <f>VLOOKUP(A1015,'CENTRO DE COSTOS'!A:D,2,FALSE)</f>
        <v>0004-0001</v>
      </c>
      <c r="D1015" s="8">
        <v>8758</v>
      </c>
      <c r="E1015" s="8">
        <v>2691307</v>
      </c>
      <c r="F1015" s="8">
        <v>53112</v>
      </c>
      <c r="G1015" s="94" t="s">
        <v>1321</v>
      </c>
      <c r="H1015" s="8" t="s">
        <v>1045</v>
      </c>
      <c r="I1015" s="8" t="s">
        <v>1051</v>
      </c>
      <c r="J1015" s="8" t="s">
        <v>4799</v>
      </c>
      <c r="K1015" s="8" t="s">
        <v>160</v>
      </c>
      <c r="L1015" s="8" t="s">
        <v>5536</v>
      </c>
      <c r="M1015" s="183">
        <v>45903.732638888891</v>
      </c>
      <c r="N1015" s="183">
        <v>45904.43472222222</v>
      </c>
      <c r="O1015" s="94" t="s">
        <v>1324</v>
      </c>
      <c r="P1015" s="8" t="s">
        <v>1333</v>
      </c>
      <c r="Q1015" s="8" t="s">
        <v>1423</v>
      </c>
      <c r="R1015" s="8" t="s">
        <v>1341</v>
      </c>
      <c r="S1015" s="94"/>
      <c r="T1015" s="10"/>
      <c r="U1015" s="8" t="s">
        <v>1328</v>
      </c>
      <c r="V1015" s="8" t="s">
        <v>5537</v>
      </c>
      <c r="W1015" s="8" t="s">
        <v>165</v>
      </c>
      <c r="X1015" s="8" t="s">
        <v>4802</v>
      </c>
      <c r="Y1015" s="8" t="s">
        <v>25</v>
      </c>
      <c r="Z1015" s="8" t="s">
        <v>177</v>
      </c>
      <c r="AA1015" s="8" t="s">
        <v>1824</v>
      </c>
      <c r="AB1015" s="8">
        <v>1</v>
      </c>
      <c r="AC1015" s="8">
        <v>0</v>
      </c>
      <c r="AD1015" s="86">
        <f>IF(W1015="SOPORTE_TELEFÓNICO",'BASE LIQUIDACION REDEBAN 2025'!$B$19,IF(W1015="ENVÍO",'BASE LIQUIDACION REDEBAN 2025'!$C$2,IF(Y1015="TIPO I",'BASE LIQUIDACION REDEBAN 2025'!$C$2,IF(Y1015="TIPO II",'BASE LIQUIDACION REDEBAN 2025'!$C$3,IF(Y1015="TIPO III",'BASE LIQUIDACION REDEBAN 2025'!$C$4,IF(Y1015="TIPO IV",'BASE LIQUIDACION REDEBAN 2025'!$C$5,IF(Z1015="AEREO",'BASE LIQUIDACION REDEBAN 2025'!$B$6,'BASE LIQUIDACION REDEBAN 2025'!$C$5)))))))</f>
        <v>65960.072302</v>
      </c>
      <c r="AE1015" s="86">
        <f>IF(OR(W1015="SOPORTE_TELEFÓNICO",W1015="ENVÍO"),0,IF(Y1015="TIPO I",'BASE LIQUIDACION REDEBAN 2025'!$B$10,IF(Y1015="TIPO II",'BASE LIQUIDACION REDEBAN 2025'!$B$11,IF(Y1015="TIPO III",'BASE LIQUIDACION REDEBAN 2025'!$B$12,'BASE LIQUIDACION REDEBAN 2025'!$B$13))))</f>
        <v>75096.394270399993</v>
      </c>
      <c r="AF1015" s="86">
        <f t="shared" si="15"/>
        <v>65960.072302</v>
      </c>
      <c r="AG1015" s="141"/>
      <c r="AH1015" s="141"/>
    </row>
    <row r="1016" spans="1:34" s="49" customFormat="1">
      <c r="A1016" s="8" t="s">
        <v>68</v>
      </c>
      <c r="B1016" s="94" t="str">
        <f>VLOOKUP(A1016,'CENTRO DE COSTOS'!A:D,4,FALSE)</f>
        <v>WILLIAM ASDRUBAL ROZO ROZO</v>
      </c>
      <c r="C1016" s="94" t="str">
        <f>VLOOKUP(A1016,'CENTRO DE COSTOS'!A:D,2,FALSE)</f>
        <v>0004-0004</v>
      </c>
      <c r="D1016" s="8">
        <v>11001</v>
      </c>
      <c r="E1016" s="8">
        <v>2691018</v>
      </c>
      <c r="F1016" s="8">
        <v>76943</v>
      </c>
      <c r="G1016" s="94" t="s">
        <v>1321</v>
      </c>
      <c r="H1016" s="8" t="s">
        <v>417</v>
      </c>
      <c r="I1016" s="8" t="s">
        <v>68</v>
      </c>
      <c r="J1016" s="8" t="s">
        <v>5538</v>
      </c>
      <c r="K1016" s="8" t="s">
        <v>160</v>
      </c>
      <c r="L1016" s="8" t="s">
        <v>5539</v>
      </c>
      <c r="M1016" s="183">
        <v>45903.707638888889</v>
      </c>
      <c r="N1016" s="183">
        <v>45904.577777777777</v>
      </c>
      <c r="O1016" s="94" t="s">
        <v>1324</v>
      </c>
      <c r="P1016" s="8" t="s">
        <v>1325</v>
      </c>
      <c r="Q1016" s="8" t="s">
        <v>1464</v>
      </c>
      <c r="R1016" s="8" t="s">
        <v>1465</v>
      </c>
      <c r="S1016" s="94"/>
      <c r="T1016" s="10"/>
      <c r="U1016" s="8" t="s">
        <v>1328</v>
      </c>
      <c r="V1016" s="8" t="s">
        <v>5540</v>
      </c>
      <c r="W1016" s="8" t="s">
        <v>165</v>
      </c>
      <c r="X1016" s="8" t="s">
        <v>5541</v>
      </c>
      <c r="Y1016" s="8" t="s">
        <v>25</v>
      </c>
      <c r="Z1016" s="8" t="s">
        <v>177</v>
      </c>
      <c r="AA1016" s="8" t="s">
        <v>566</v>
      </c>
      <c r="AB1016" s="8">
        <v>1</v>
      </c>
      <c r="AC1016" s="8">
        <v>0</v>
      </c>
      <c r="AD1016" s="86">
        <f>IF(W1016="SOPORTE_TELEFÓNICO",'BASE LIQUIDACION REDEBAN 2025'!$B$19,IF(W1016="ENVÍO",'BASE LIQUIDACION REDEBAN 2025'!$C$2,IF(Y1016="TIPO I",'BASE LIQUIDACION REDEBAN 2025'!$C$2,IF(Y1016="TIPO II",'BASE LIQUIDACION REDEBAN 2025'!$C$3,IF(Y1016="TIPO III",'BASE LIQUIDACION REDEBAN 2025'!$C$4,IF(Y1016="TIPO IV",'BASE LIQUIDACION REDEBAN 2025'!$C$5,IF(Z1016="AEREO",'BASE LIQUIDACION REDEBAN 2025'!$B$6,'BASE LIQUIDACION REDEBAN 2025'!$C$5)))))))</f>
        <v>65960.072302</v>
      </c>
      <c r="AE1016" s="86">
        <f>IF(OR(W1016="SOPORTE_TELEFÓNICO",W1016="ENVÍO"),0,IF(Y1016="TIPO I",'BASE LIQUIDACION REDEBAN 2025'!$B$10,IF(Y1016="TIPO II",'BASE LIQUIDACION REDEBAN 2025'!$B$11,IF(Y1016="TIPO III",'BASE LIQUIDACION REDEBAN 2025'!$B$12,'BASE LIQUIDACION REDEBAN 2025'!$B$13))))</f>
        <v>75096.394270399993</v>
      </c>
      <c r="AF1016" s="86">
        <f t="shared" si="15"/>
        <v>65960.072302</v>
      </c>
      <c r="AG1016" s="141"/>
      <c r="AH1016" s="141"/>
    </row>
    <row r="1017" spans="1:34" s="49" customFormat="1">
      <c r="A1017" s="8" t="s">
        <v>94</v>
      </c>
      <c r="B1017" s="94" t="str">
        <f>VLOOKUP(A1017,'CENTRO DE COSTOS'!A:D,4,FALSE)</f>
        <v>DIEGO FERNANDO HENAO CARDONA</v>
      </c>
      <c r="C1017" s="94" t="str">
        <f>VLOOKUP(A1017,'CENTRO DE COSTOS'!A:D,2,FALSE)</f>
        <v>0004-0002</v>
      </c>
      <c r="D1017" s="8">
        <v>76622</v>
      </c>
      <c r="E1017" s="8">
        <v>2690899</v>
      </c>
      <c r="F1017" s="8">
        <v>13200</v>
      </c>
      <c r="G1017" s="94" t="s">
        <v>1321</v>
      </c>
      <c r="H1017" s="8" t="s">
        <v>232</v>
      </c>
      <c r="I1017" s="8" t="s">
        <v>2731</v>
      </c>
      <c r="J1017" s="8" t="s">
        <v>3868</v>
      </c>
      <c r="K1017" s="8" t="s">
        <v>160</v>
      </c>
      <c r="L1017" s="8" t="s">
        <v>5542</v>
      </c>
      <c r="M1017" s="183">
        <v>45903.709027777782</v>
      </c>
      <c r="N1017" s="183">
        <v>45904.627083333333</v>
      </c>
      <c r="O1017" s="94" t="s">
        <v>1324</v>
      </c>
      <c r="P1017" s="8" t="s">
        <v>1333</v>
      </c>
      <c r="Q1017" s="8" t="s">
        <v>1326</v>
      </c>
      <c r="R1017" s="8" t="s">
        <v>1470</v>
      </c>
      <c r="S1017" s="94"/>
      <c r="T1017" s="10"/>
      <c r="U1017" s="8" t="s">
        <v>1328</v>
      </c>
      <c r="V1017" s="8" t="s">
        <v>5543</v>
      </c>
      <c r="W1017" s="8" t="s">
        <v>165</v>
      </c>
      <c r="X1017" s="8" t="s">
        <v>5544</v>
      </c>
      <c r="Y1017" s="8" t="s">
        <v>30</v>
      </c>
      <c r="Z1017" s="8" t="s">
        <v>177</v>
      </c>
      <c r="AA1017" s="8" t="s">
        <v>191</v>
      </c>
      <c r="AB1017" s="8">
        <v>1</v>
      </c>
      <c r="AC1017" s="8">
        <v>0</v>
      </c>
      <c r="AD1017" s="86">
        <f>IF(W1017="SOPORTE_TELEFÓNICO",'BASE LIQUIDACION REDEBAN 2025'!$B$19,IF(W1017="ENVÍO",'BASE LIQUIDACION REDEBAN 2025'!$C$2,IF(Y1017="TIPO I",'BASE LIQUIDACION REDEBAN 2025'!$C$2,IF(Y1017="TIPO II",'BASE LIQUIDACION REDEBAN 2025'!$C$3,IF(Y1017="TIPO III",'BASE LIQUIDACION REDEBAN 2025'!$C$4,IF(Y1017="TIPO IV",'BASE LIQUIDACION REDEBAN 2025'!$C$5,IF(Z1017="AEREO",'BASE LIQUIDACION REDEBAN 2025'!$B$6,'BASE LIQUIDACION REDEBAN 2025'!$C$5)))))))</f>
        <v>275728.78077800001</v>
      </c>
      <c r="AE1017" s="86">
        <f>IF(OR(W1017="SOPORTE_TELEFÓNICO",W1017="ENVÍO"),0,IF(Y1017="TIPO I",'BASE LIQUIDACION REDEBAN 2025'!$B$10,IF(Y1017="TIPO II",'BASE LIQUIDACION REDEBAN 2025'!$B$11,IF(Y1017="TIPO III",'BASE LIQUIDACION REDEBAN 2025'!$B$12,'BASE LIQUIDACION REDEBAN 2025'!$B$13))))</f>
        <v>196536.5258152</v>
      </c>
      <c r="AF1017" s="86">
        <f t="shared" si="15"/>
        <v>275728.78077800001</v>
      </c>
      <c r="AG1017" s="141"/>
      <c r="AH1017" s="141"/>
    </row>
    <row r="1018" spans="1:34" s="49" customFormat="1">
      <c r="A1018" s="8" t="s">
        <v>60</v>
      </c>
      <c r="B1018" s="94" t="str">
        <f>VLOOKUP(A1018,'CENTRO DE COSTOS'!A:D,4,FALSE)</f>
        <v>JUAN SEBASTIÁN RÍOS CASTRILLÓN</v>
      </c>
      <c r="C1018" s="94" t="str">
        <f>VLOOKUP(A1018,'CENTRO DE COSTOS'!A:D,2,FALSE)</f>
        <v>0004-0005</v>
      </c>
      <c r="D1018" s="8">
        <v>5837</v>
      </c>
      <c r="E1018" s="8">
        <v>2691033</v>
      </c>
      <c r="F1018" s="8">
        <v>70130</v>
      </c>
      <c r="G1018" s="94" t="s">
        <v>1321</v>
      </c>
      <c r="H1018" s="8" t="s">
        <v>249</v>
      </c>
      <c r="I1018" s="8" t="s">
        <v>256</v>
      </c>
      <c r="J1018" s="8" t="s">
        <v>5545</v>
      </c>
      <c r="K1018" s="8" t="s">
        <v>160</v>
      </c>
      <c r="L1018" s="8" t="s">
        <v>5546</v>
      </c>
      <c r="M1018" s="183">
        <v>45903.710416666669</v>
      </c>
      <c r="N1018" s="183">
        <v>45905.668749999997</v>
      </c>
      <c r="O1018" s="94" t="s">
        <v>1324</v>
      </c>
      <c r="P1018" s="8" t="s">
        <v>1333</v>
      </c>
      <c r="Q1018" s="8" t="s">
        <v>1464</v>
      </c>
      <c r="R1018" s="8" t="s">
        <v>3477</v>
      </c>
      <c r="S1018" s="94"/>
      <c r="T1018" s="10"/>
      <c r="U1018" s="8" t="s">
        <v>1328</v>
      </c>
      <c r="V1018" s="8" t="s">
        <v>5547</v>
      </c>
      <c r="W1018" s="8" t="s">
        <v>165</v>
      </c>
      <c r="X1018" s="8" t="s">
        <v>5548</v>
      </c>
      <c r="Y1018" s="8" t="s">
        <v>28</v>
      </c>
      <c r="Z1018" s="8" t="s">
        <v>177</v>
      </c>
      <c r="AA1018" s="8" t="s">
        <v>261</v>
      </c>
      <c r="AB1018" s="8">
        <v>1</v>
      </c>
      <c r="AC1018" s="8">
        <v>0</v>
      </c>
      <c r="AD1018" s="86">
        <f>IF(W1018="SOPORTE_TELEFÓNICO",'BASE LIQUIDACION REDEBAN 2025'!$B$19,IF(W1018="ENVÍO",'BASE LIQUIDACION REDEBAN 2025'!$C$2,IF(Y1018="TIPO I",'BASE LIQUIDACION REDEBAN 2025'!$C$2,IF(Y1018="TIPO II",'BASE LIQUIDACION REDEBAN 2025'!$C$3,IF(Y1018="TIPO III",'BASE LIQUIDACION REDEBAN 2025'!$C$4,IF(Y1018="TIPO IV",'BASE LIQUIDACION REDEBAN 2025'!$C$5,IF(Z1018="AEREO",'BASE LIQUIDACION REDEBAN 2025'!$B$6,'BASE LIQUIDACION REDEBAN 2025'!$C$5)))))))</f>
        <v>144967.87232000002</v>
      </c>
      <c r="AE1018" s="86">
        <f>IF(OR(W1018="SOPORTE_TELEFÓNICO",W1018="ENVÍO"),0,IF(Y1018="TIPO I",'BASE LIQUIDACION REDEBAN 2025'!$B$10,IF(Y1018="TIPO II",'BASE LIQUIDACION REDEBAN 2025'!$B$11,IF(Y1018="TIPO III",'BASE LIQUIDACION REDEBAN 2025'!$B$12,'BASE LIQUIDACION REDEBAN 2025'!$B$13))))</f>
        <v>140395.6348884</v>
      </c>
      <c r="AF1018" s="86">
        <f t="shared" si="15"/>
        <v>144967.87232000002</v>
      </c>
      <c r="AG1018" s="141"/>
      <c r="AH1018" s="141"/>
    </row>
    <row r="1019" spans="1:34" s="49" customFormat="1">
      <c r="A1019" s="8" t="s">
        <v>94</v>
      </c>
      <c r="B1019" s="94" t="str">
        <f>VLOOKUP(A1019,'CENTRO DE COSTOS'!A:D,4,FALSE)</f>
        <v>DIEGO FERNANDO HENAO CARDONA</v>
      </c>
      <c r="C1019" s="94" t="str">
        <f>VLOOKUP(A1019,'CENTRO DE COSTOS'!A:D,2,FALSE)</f>
        <v>0004-0002</v>
      </c>
      <c r="D1019" s="8">
        <v>66170</v>
      </c>
      <c r="E1019" s="8">
        <v>2690826</v>
      </c>
      <c r="F1019" s="8">
        <v>49622</v>
      </c>
      <c r="G1019" s="94" t="s">
        <v>1321</v>
      </c>
      <c r="H1019" s="8" t="s">
        <v>186</v>
      </c>
      <c r="I1019" s="8" t="s">
        <v>1793</v>
      </c>
      <c r="J1019" s="8" t="s">
        <v>5549</v>
      </c>
      <c r="K1019" s="8" t="s">
        <v>160</v>
      </c>
      <c r="L1019" s="8" t="s">
        <v>5550</v>
      </c>
      <c r="M1019" s="183">
        <v>45903.693749999999</v>
      </c>
      <c r="N1019" s="183">
        <v>45904.425000000003</v>
      </c>
      <c r="O1019" s="94" t="s">
        <v>1324</v>
      </c>
      <c r="P1019" s="8" t="s">
        <v>1325</v>
      </c>
      <c r="Q1019" s="8" t="s">
        <v>1326</v>
      </c>
      <c r="R1019" s="8" t="s">
        <v>1327</v>
      </c>
      <c r="S1019" s="94"/>
      <c r="T1019" s="10"/>
      <c r="U1019" s="8" t="s">
        <v>1328</v>
      </c>
      <c r="V1019" s="8" t="s">
        <v>5551</v>
      </c>
      <c r="W1019" s="8" t="s">
        <v>165</v>
      </c>
      <c r="X1019" s="8" t="s">
        <v>5552</v>
      </c>
      <c r="Y1019" s="8" t="s">
        <v>25</v>
      </c>
      <c r="Z1019" s="8" t="s">
        <v>177</v>
      </c>
      <c r="AA1019" s="8" t="s">
        <v>1533</v>
      </c>
      <c r="AB1019" s="8">
        <v>1</v>
      </c>
      <c r="AC1019" s="8">
        <v>0</v>
      </c>
      <c r="AD1019" s="86">
        <f>IF(W1019="SOPORTE_TELEFÓNICO",'BASE LIQUIDACION REDEBAN 2025'!$B$19,IF(W1019="ENVÍO",'BASE LIQUIDACION REDEBAN 2025'!$C$2,IF(Y1019="TIPO I",'BASE LIQUIDACION REDEBAN 2025'!$C$2,IF(Y1019="TIPO II",'BASE LIQUIDACION REDEBAN 2025'!$C$3,IF(Y1019="TIPO III",'BASE LIQUIDACION REDEBAN 2025'!$C$4,IF(Y1019="TIPO IV",'BASE LIQUIDACION REDEBAN 2025'!$C$5,IF(Z1019="AEREO",'BASE LIQUIDACION REDEBAN 2025'!$B$6,'BASE LIQUIDACION REDEBAN 2025'!$C$5)))))))</f>
        <v>65960.072302</v>
      </c>
      <c r="AE1019" s="86">
        <f>IF(OR(W1019="SOPORTE_TELEFÓNICO",W1019="ENVÍO"),0,IF(Y1019="TIPO I",'BASE LIQUIDACION REDEBAN 2025'!$B$10,IF(Y1019="TIPO II",'BASE LIQUIDACION REDEBAN 2025'!$B$11,IF(Y1019="TIPO III",'BASE LIQUIDACION REDEBAN 2025'!$B$12,'BASE LIQUIDACION REDEBAN 2025'!$B$13))))</f>
        <v>75096.394270399993</v>
      </c>
      <c r="AF1019" s="86">
        <f t="shared" si="15"/>
        <v>65960.072302</v>
      </c>
      <c r="AG1019" s="141"/>
      <c r="AH1019" s="141"/>
    </row>
    <row r="1020" spans="1:34" s="49" customFormat="1">
      <c r="A1020" s="8" t="s">
        <v>86</v>
      </c>
      <c r="B1020" s="94" t="str">
        <f>VLOOKUP(A1020,'CENTRO DE COSTOS'!A:D,4,FALSE)</f>
        <v>KEVIN ALEXIS CORZO BUSTOS</v>
      </c>
      <c r="C1020" s="94" t="str">
        <f>VLOOKUP(A1020,'CENTRO DE COSTOS'!A:D,2,FALSE)</f>
        <v>0004-0007</v>
      </c>
      <c r="D1020" s="8">
        <v>73001</v>
      </c>
      <c r="E1020" s="8">
        <v>2690612</v>
      </c>
      <c r="F1020" s="8">
        <v>46763</v>
      </c>
      <c r="G1020" s="94" t="s">
        <v>1321</v>
      </c>
      <c r="H1020" s="8" t="s">
        <v>494</v>
      </c>
      <c r="I1020" s="8" t="s">
        <v>86</v>
      </c>
      <c r="J1020" s="8" t="s">
        <v>5553</v>
      </c>
      <c r="K1020" s="8" t="s">
        <v>160</v>
      </c>
      <c r="L1020" s="8" t="s">
        <v>5554</v>
      </c>
      <c r="M1020" s="183">
        <v>45903.673611111109</v>
      </c>
      <c r="N1020" s="183">
        <v>45904.518055555563</v>
      </c>
      <c r="O1020" s="94" t="s">
        <v>1324</v>
      </c>
      <c r="P1020" s="8" t="s">
        <v>1333</v>
      </c>
      <c r="Q1020" s="8" t="s">
        <v>1340</v>
      </c>
      <c r="R1020" s="8" t="s">
        <v>1341</v>
      </c>
      <c r="S1020" s="94"/>
      <c r="T1020" s="10"/>
      <c r="U1020" s="8" t="s">
        <v>1328</v>
      </c>
      <c r="V1020" s="8" t="s">
        <v>5555</v>
      </c>
      <c r="W1020" s="8" t="s">
        <v>165</v>
      </c>
      <c r="X1020" s="8" t="s">
        <v>5556</v>
      </c>
      <c r="Y1020" s="8" t="s">
        <v>25</v>
      </c>
      <c r="Z1020" s="8" t="s">
        <v>177</v>
      </c>
      <c r="AA1020" s="8" t="s">
        <v>503</v>
      </c>
      <c r="AB1020" s="8">
        <v>1</v>
      </c>
      <c r="AC1020" s="8">
        <v>0</v>
      </c>
      <c r="AD1020" s="86">
        <f>IF(W1020="SOPORTE_TELEFÓNICO",'BASE LIQUIDACION REDEBAN 2025'!$B$19,IF(W1020="ENVÍO",'BASE LIQUIDACION REDEBAN 2025'!$C$2,IF(Y1020="TIPO I",'BASE LIQUIDACION REDEBAN 2025'!$C$2,IF(Y1020="TIPO II",'BASE LIQUIDACION REDEBAN 2025'!$C$3,IF(Y1020="TIPO III",'BASE LIQUIDACION REDEBAN 2025'!$C$4,IF(Y1020="TIPO IV",'BASE LIQUIDACION REDEBAN 2025'!$C$5,IF(Z1020="AEREO",'BASE LIQUIDACION REDEBAN 2025'!$B$6,'BASE LIQUIDACION REDEBAN 2025'!$C$5)))))))</f>
        <v>65960.072302</v>
      </c>
      <c r="AE1020" s="86">
        <f>IF(OR(W1020="SOPORTE_TELEFÓNICO",W1020="ENVÍO"),0,IF(Y1020="TIPO I",'BASE LIQUIDACION REDEBAN 2025'!$B$10,IF(Y1020="TIPO II",'BASE LIQUIDACION REDEBAN 2025'!$B$11,IF(Y1020="TIPO III",'BASE LIQUIDACION REDEBAN 2025'!$B$12,'BASE LIQUIDACION REDEBAN 2025'!$B$13))))</f>
        <v>75096.394270399993</v>
      </c>
      <c r="AF1020" s="86">
        <f t="shared" si="15"/>
        <v>65960.072302</v>
      </c>
      <c r="AG1020" s="141"/>
      <c r="AH1020" s="141"/>
    </row>
    <row r="1021" spans="1:34" s="49" customFormat="1">
      <c r="A1021" s="8" t="s">
        <v>72</v>
      </c>
      <c r="B1021" s="94" t="str">
        <f>VLOOKUP(A1021,'CENTRO DE COSTOS'!A:D,4,FALSE)</f>
        <v>MIGUEL JULIÁN HERNÁNDEZ GUARÍN</v>
      </c>
      <c r="C1021" s="94" t="str">
        <f>VLOOKUP(A1021,'CENTRO DE COSTOS'!A:D,2,FALSE)</f>
        <v>0004-0008</v>
      </c>
      <c r="D1021" s="8">
        <v>68547</v>
      </c>
      <c r="E1021" s="8">
        <v>2688676</v>
      </c>
      <c r="F1021" s="8">
        <v>37816</v>
      </c>
      <c r="G1021" s="94" t="s">
        <v>1321</v>
      </c>
      <c r="H1021" s="8" t="s">
        <v>224</v>
      </c>
      <c r="I1021" s="8" t="s">
        <v>743</v>
      </c>
      <c r="J1021" s="8" t="s">
        <v>5557</v>
      </c>
      <c r="K1021" s="8" t="s">
        <v>160</v>
      </c>
      <c r="L1021" s="8" t="s">
        <v>5558</v>
      </c>
      <c r="M1021" s="183">
        <v>45903.524305555547</v>
      </c>
      <c r="N1021" s="183">
        <v>45904.4375</v>
      </c>
      <c r="O1021" s="94" t="s">
        <v>1324</v>
      </c>
      <c r="P1021" s="8" t="s">
        <v>1333</v>
      </c>
      <c r="Q1021" s="8" t="s">
        <v>1326</v>
      </c>
      <c r="R1021" s="8" t="s">
        <v>1381</v>
      </c>
      <c r="S1021" s="94"/>
      <c r="T1021" s="10"/>
      <c r="U1021" s="8" t="s">
        <v>1328</v>
      </c>
      <c r="V1021" s="8" t="s">
        <v>5559</v>
      </c>
      <c r="W1021" s="8" t="s">
        <v>165</v>
      </c>
      <c r="X1021" s="8" t="s">
        <v>5560</v>
      </c>
      <c r="Y1021" s="8" t="s">
        <v>28</v>
      </c>
      <c r="Z1021" s="8" t="s">
        <v>177</v>
      </c>
      <c r="AA1021" s="8" t="s">
        <v>1400</v>
      </c>
      <c r="AB1021" s="8">
        <v>1</v>
      </c>
      <c r="AC1021" s="8">
        <v>0</v>
      </c>
      <c r="AD1021" s="86">
        <f>IF(W1021="SOPORTE_TELEFÓNICO",'BASE LIQUIDACION REDEBAN 2025'!$B$19,IF(W1021="ENVÍO",'BASE LIQUIDACION REDEBAN 2025'!$C$2,IF(Y1021="TIPO I",'BASE LIQUIDACION REDEBAN 2025'!$C$2,IF(Y1021="TIPO II",'BASE LIQUIDACION REDEBAN 2025'!$C$3,IF(Y1021="TIPO III",'BASE LIQUIDACION REDEBAN 2025'!$C$4,IF(Y1021="TIPO IV",'BASE LIQUIDACION REDEBAN 2025'!$C$5,IF(Z1021="AEREO",'BASE LIQUIDACION REDEBAN 2025'!$B$6,'BASE LIQUIDACION REDEBAN 2025'!$C$5)))))))</f>
        <v>144967.87232000002</v>
      </c>
      <c r="AE1021" s="86">
        <f>IF(OR(W1021="SOPORTE_TELEFÓNICO",W1021="ENVÍO"),0,IF(Y1021="TIPO I",'BASE LIQUIDACION REDEBAN 2025'!$B$10,IF(Y1021="TIPO II",'BASE LIQUIDACION REDEBAN 2025'!$B$11,IF(Y1021="TIPO III",'BASE LIQUIDACION REDEBAN 2025'!$B$12,'BASE LIQUIDACION REDEBAN 2025'!$B$13))))</f>
        <v>140395.6348884</v>
      </c>
      <c r="AF1021" s="86">
        <f t="shared" si="15"/>
        <v>144967.87232000002</v>
      </c>
      <c r="AG1021" s="141"/>
      <c r="AH1021" s="141"/>
    </row>
    <row r="1022" spans="1:34" s="49" customFormat="1">
      <c r="A1022" s="8" t="s">
        <v>99</v>
      </c>
      <c r="B1022" s="94" t="str">
        <f>VLOOKUP(A1022,'CENTRO DE COSTOS'!A:D,4,FALSE)</f>
        <v>JOSE MAURICIO HERNANDEZ ROJAS</v>
      </c>
      <c r="C1022" s="94" t="str">
        <f>VLOOKUP(A1022,'CENTRO DE COSTOS'!A:D,2,FALSE)</f>
        <v>0004-0001</v>
      </c>
      <c r="D1022" s="8">
        <v>20750</v>
      </c>
      <c r="E1022" s="8">
        <v>2688849</v>
      </c>
      <c r="F1022" s="8">
        <v>29150</v>
      </c>
      <c r="G1022" s="94" t="s">
        <v>1321</v>
      </c>
      <c r="H1022" s="8" t="s">
        <v>596</v>
      </c>
      <c r="I1022" s="8" t="s">
        <v>5561</v>
      </c>
      <c r="J1022" s="8" t="s">
        <v>5562</v>
      </c>
      <c r="K1022" s="8" t="s">
        <v>160</v>
      </c>
      <c r="L1022" s="8" t="s">
        <v>5563</v>
      </c>
      <c r="M1022" s="183">
        <v>45903.529166666667</v>
      </c>
      <c r="N1022" s="183">
        <v>45904.423611111109</v>
      </c>
      <c r="O1022" s="94" t="s">
        <v>1324</v>
      </c>
      <c r="P1022" s="8" t="s">
        <v>1333</v>
      </c>
      <c r="Q1022" s="8" t="s">
        <v>1375</v>
      </c>
      <c r="R1022" s="8" t="s">
        <v>1444</v>
      </c>
      <c r="S1022" s="94"/>
      <c r="T1022" s="10"/>
      <c r="U1022" s="8" t="s">
        <v>1328</v>
      </c>
      <c r="V1022" s="8" t="s">
        <v>5564</v>
      </c>
      <c r="W1022" s="8" t="s">
        <v>165</v>
      </c>
      <c r="X1022" s="8" t="s">
        <v>5565</v>
      </c>
      <c r="Y1022" s="8" t="s">
        <v>28</v>
      </c>
      <c r="Z1022" s="8" t="s">
        <v>177</v>
      </c>
      <c r="AA1022" s="8" t="s">
        <v>1078</v>
      </c>
      <c r="AB1022" s="8">
        <v>1</v>
      </c>
      <c r="AC1022" s="8">
        <v>0</v>
      </c>
      <c r="AD1022" s="86">
        <f>IF(W1022="SOPORTE_TELEFÓNICO",'BASE LIQUIDACION REDEBAN 2025'!$B$19,IF(W1022="ENVÍO",'BASE LIQUIDACION REDEBAN 2025'!$C$2,IF(Y1022="TIPO I",'BASE LIQUIDACION REDEBAN 2025'!$C$2,IF(Y1022="TIPO II",'BASE LIQUIDACION REDEBAN 2025'!$C$3,IF(Y1022="TIPO III",'BASE LIQUIDACION REDEBAN 2025'!$C$4,IF(Y1022="TIPO IV",'BASE LIQUIDACION REDEBAN 2025'!$C$5,IF(Z1022="AEREO",'BASE LIQUIDACION REDEBAN 2025'!$B$6,'BASE LIQUIDACION REDEBAN 2025'!$C$5)))))))</f>
        <v>144967.87232000002</v>
      </c>
      <c r="AE1022" s="86">
        <f>IF(OR(W1022="SOPORTE_TELEFÓNICO",W1022="ENVÍO"),0,IF(Y1022="TIPO I",'BASE LIQUIDACION REDEBAN 2025'!$B$10,IF(Y1022="TIPO II",'BASE LIQUIDACION REDEBAN 2025'!$B$11,IF(Y1022="TIPO III",'BASE LIQUIDACION REDEBAN 2025'!$B$12,'BASE LIQUIDACION REDEBAN 2025'!$B$13))))</f>
        <v>140395.6348884</v>
      </c>
      <c r="AF1022" s="86">
        <f t="shared" si="15"/>
        <v>144967.87232000002</v>
      </c>
      <c r="AG1022" s="141"/>
      <c r="AH1022" s="141"/>
    </row>
    <row r="1023" spans="1:34" s="49" customFormat="1">
      <c r="A1023" s="8" t="s">
        <v>91</v>
      </c>
      <c r="B1023" s="94" t="str">
        <f>VLOOKUP(A1023,'CENTRO DE COSTOS'!A:D,4,FALSE)</f>
        <v>JOSE MAURICIO HERNANDEZ ROJAS</v>
      </c>
      <c r="C1023" s="94" t="str">
        <f>VLOOKUP(A1023,'CENTRO DE COSTOS'!A:D,2,FALSE)</f>
        <v>0004-0001</v>
      </c>
      <c r="D1023" s="8">
        <v>23807</v>
      </c>
      <c r="E1023" s="8">
        <v>2688907</v>
      </c>
      <c r="F1023" s="8">
        <v>67740</v>
      </c>
      <c r="G1023" s="94" t="s">
        <v>1321</v>
      </c>
      <c r="H1023" s="8" t="s">
        <v>193</v>
      </c>
      <c r="I1023" s="8" t="s">
        <v>1669</v>
      </c>
      <c r="J1023" s="8" t="s">
        <v>1670</v>
      </c>
      <c r="K1023" s="8" t="s">
        <v>160</v>
      </c>
      <c r="L1023" s="8" t="s">
        <v>5566</v>
      </c>
      <c r="M1023" s="183">
        <v>45903.536111111112</v>
      </c>
      <c r="N1023" s="183">
        <v>45904.638194444437</v>
      </c>
      <c r="O1023" s="94" t="s">
        <v>1324</v>
      </c>
      <c r="P1023" s="8" t="s">
        <v>1333</v>
      </c>
      <c r="Q1023" s="8" t="s">
        <v>1423</v>
      </c>
      <c r="R1023" s="8" t="s">
        <v>1341</v>
      </c>
      <c r="S1023" s="94"/>
      <c r="T1023" s="10"/>
      <c r="U1023" s="8" t="s">
        <v>1328</v>
      </c>
      <c r="V1023" s="8" t="s">
        <v>5567</v>
      </c>
      <c r="W1023" s="8" t="s">
        <v>165</v>
      </c>
      <c r="X1023" s="8" t="s">
        <v>1673</v>
      </c>
      <c r="Y1023" s="8" t="s">
        <v>30</v>
      </c>
      <c r="Z1023" s="8" t="s">
        <v>177</v>
      </c>
      <c r="AA1023" s="8" t="s">
        <v>1084</v>
      </c>
      <c r="AB1023" s="8">
        <v>1</v>
      </c>
      <c r="AC1023" s="8">
        <v>0</v>
      </c>
      <c r="AD1023" s="86">
        <f>IF(W1023="SOPORTE_TELEFÓNICO",'BASE LIQUIDACION REDEBAN 2025'!$B$19,IF(W1023="ENVÍO",'BASE LIQUIDACION REDEBAN 2025'!$C$2,IF(Y1023="TIPO I",'BASE LIQUIDACION REDEBAN 2025'!$C$2,IF(Y1023="TIPO II",'BASE LIQUIDACION REDEBAN 2025'!$C$3,IF(Y1023="TIPO III",'BASE LIQUIDACION REDEBAN 2025'!$C$4,IF(Y1023="TIPO IV",'BASE LIQUIDACION REDEBAN 2025'!$C$5,IF(Z1023="AEREO",'BASE LIQUIDACION REDEBAN 2025'!$B$6,'BASE LIQUIDACION REDEBAN 2025'!$C$5)))))))</f>
        <v>275728.78077800001</v>
      </c>
      <c r="AE1023" s="86">
        <f>IF(OR(W1023="SOPORTE_TELEFÓNICO",W1023="ENVÍO"),0,IF(Y1023="TIPO I",'BASE LIQUIDACION REDEBAN 2025'!$B$10,IF(Y1023="TIPO II",'BASE LIQUIDACION REDEBAN 2025'!$B$11,IF(Y1023="TIPO III",'BASE LIQUIDACION REDEBAN 2025'!$B$12,'BASE LIQUIDACION REDEBAN 2025'!$B$13))))</f>
        <v>196536.5258152</v>
      </c>
      <c r="AF1023" s="86">
        <f t="shared" si="15"/>
        <v>275728.78077800001</v>
      </c>
      <c r="AG1023" s="141"/>
      <c r="AH1023" s="141"/>
    </row>
    <row r="1024" spans="1:34" s="49" customFormat="1">
      <c r="A1024" s="8" t="s">
        <v>92</v>
      </c>
      <c r="B1024" s="94" t="str">
        <f>VLOOKUP(A1024,'CENTRO DE COSTOS'!A:D,4,FALSE)</f>
        <v>KEVIN ALEXIS CORZO BUSTOS</v>
      </c>
      <c r="C1024" s="94" t="str">
        <f>VLOOKUP(A1024,'CENTRO DE COSTOS'!A:D,2,FALSE)</f>
        <v>0004-0007</v>
      </c>
      <c r="D1024" s="8">
        <v>18150</v>
      </c>
      <c r="E1024" s="8">
        <v>2689125</v>
      </c>
      <c r="F1024" s="8">
        <v>80252</v>
      </c>
      <c r="G1024" s="94" t="s">
        <v>1321</v>
      </c>
      <c r="H1024" s="8" t="s">
        <v>208</v>
      </c>
      <c r="I1024" s="8" t="s">
        <v>2406</v>
      </c>
      <c r="J1024" s="8" t="s">
        <v>5568</v>
      </c>
      <c r="K1024" s="8" t="s">
        <v>160</v>
      </c>
      <c r="L1024" s="8" t="s">
        <v>5569</v>
      </c>
      <c r="M1024" s="183">
        <v>45903.559027777781</v>
      </c>
      <c r="N1024" s="183">
        <v>45904.665277777778</v>
      </c>
      <c r="O1024" s="94" t="s">
        <v>1324</v>
      </c>
      <c r="P1024" s="8" t="s">
        <v>1333</v>
      </c>
      <c r="Q1024" s="8" t="s">
        <v>1556</v>
      </c>
      <c r="R1024" s="8" t="s">
        <v>1557</v>
      </c>
      <c r="S1024" s="94"/>
      <c r="T1024" s="10"/>
      <c r="U1024" s="8" t="s">
        <v>1328</v>
      </c>
      <c r="V1024" s="8" t="s">
        <v>5570</v>
      </c>
      <c r="W1024" s="8" t="s">
        <v>165</v>
      </c>
      <c r="X1024" s="8" t="s">
        <v>5571</v>
      </c>
      <c r="Y1024" s="8" t="s">
        <v>167</v>
      </c>
      <c r="Z1024" s="8" t="s">
        <v>177</v>
      </c>
      <c r="AA1024" s="8" t="s">
        <v>214</v>
      </c>
      <c r="AB1024" s="8">
        <v>1</v>
      </c>
      <c r="AC1024" s="8">
        <v>0</v>
      </c>
      <c r="AD1024" s="86">
        <f>IF(W1024="SOPORTE_TELEFÓNICO",'BASE LIQUIDACION REDEBAN 2025'!$B$19,IF(W1024="ENVÍO",'BASE LIQUIDACION REDEBAN 2025'!$C$2,IF(Y1024="TIPO I",'BASE LIQUIDACION REDEBAN 2025'!$C$2,IF(Y1024="TIPO II",'BASE LIQUIDACION REDEBAN 2025'!$C$3,IF(Y1024="TIPO III",'BASE LIQUIDACION REDEBAN 2025'!$C$4,IF(Y1024="TIPO IV",'BASE LIQUIDACION REDEBAN 2025'!$C$5,IF(Z1024="AEREO",'BASE LIQUIDACION REDEBAN 2025'!$B$6,'BASE LIQUIDACION REDEBAN 2025'!$C$5)))))))</f>
        <v>479588.87655000004</v>
      </c>
      <c r="AE1024" s="86">
        <f>IF(OR(W1024="SOPORTE_TELEFÓNICO",W1024="ENVÍO"),0,IF(Y1024="TIPO I",'BASE LIQUIDACION REDEBAN 2025'!$B$10,IF(Y1024="TIPO II",'BASE LIQUIDACION REDEBAN 2025'!$B$11,IF(Y1024="TIPO III",'BASE LIQUIDACION REDEBAN 2025'!$B$12,'BASE LIQUIDACION REDEBAN 2025'!$B$13))))</f>
        <v>196536.5258152</v>
      </c>
      <c r="AF1024" s="86">
        <f t="shared" si="15"/>
        <v>479588.87655000004</v>
      </c>
      <c r="AG1024" s="141"/>
      <c r="AH1024" s="141"/>
    </row>
    <row r="1025" spans="1:34" s="49" customFormat="1">
      <c r="A1025" s="8" t="s">
        <v>68</v>
      </c>
      <c r="B1025" s="94" t="str">
        <f>VLOOKUP(A1025,'CENTRO DE COSTOS'!A:D,4,FALSE)</f>
        <v>WILLIAM ASDRUBAL ROZO ROZO</v>
      </c>
      <c r="C1025" s="94" t="str">
        <f>VLOOKUP(A1025,'CENTRO DE COSTOS'!A:D,2,FALSE)</f>
        <v>0004-0004</v>
      </c>
      <c r="D1025" s="8">
        <v>11001</v>
      </c>
      <c r="E1025" s="8">
        <v>2689040</v>
      </c>
      <c r="F1025" s="8">
        <v>65818</v>
      </c>
      <c r="G1025" s="94" t="s">
        <v>1321</v>
      </c>
      <c r="H1025" s="8" t="s">
        <v>417</v>
      </c>
      <c r="I1025" s="8" t="s">
        <v>68</v>
      </c>
      <c r="J1025" s="8" t="s">
        <v>5572</v>
      </c>
      <c r="K1025" s="8" t="s">
        <v>160</v>
      </c>
      <c r="L1025" s="8" t="s">
        <v>5573</v>
      </c>
      <c r="M1025" s="183">
        <v>45903.561111111107</v>
      </c>
      <c r="N1025" s="183">
        <v>45904.379166666673</v>
      </c>
      <c r="O1025" s="94" t="s">
        <v>1324</v>
      </c>
      <c r="P1025" s="8" t="s">
        <v>1325</v>
      </c>
      <c r="Q1025" s="8" t="s">
        <v>1387</v>
      </c>
      <c r="R1025" s="8" t="s">
        <v>1388</v>
      </c>
      <c r="S1025" s="94"/>
      <c r="T1025" s="10"/>
      <c r="U1025" s="8" t="s">
        <v>1328</v>
      </c>
      <c r="V1025" s="8" t="s">
        <v>5574</v>
      </c>
      <c r="W1025" s="8" t="s">
        <v>165</v>
      </c>
      <c r="X1025" s="8" t="s">
        <v>5575</v>
      </c>
      <c r="Y1025" s="8" t="s">
        <v>25</v>
      </c>
      <c r="Z1025" s="8" t="s">
        <v>177</v>
      </c>
      <c r="AA1025" s="8" t="s">
        <v>5576</v>
      </c>
      <c r="AB1025" s="8">
        <v>1</v>
      </c>
      <c r="AC1025" s="8">
        <v>0</v>
      </c>
      <c r="AD1025" s="86">
        <f>IF(W1025="SOPORTE_TELEFÓNICO",'BASE LIQUIDACION REDEBAN 2025'!$B$19,IF(W1025="ENVÍO",'BASE LIQUIDACION REDEBAN 2025'!$C$2,IF(Y1025="TIPO I",'BASE LIQUIDACION REDEBAN 2025'!$C$2,IF(Y1025="TIPO II",'BASE LIQUIDACION REDEBAN 2025'!$C$3,IF(Y1025="TIPO III",'BASE LIQUIDACION REDEBAN 2025'!$C$4,IF(Y1025="TIPO IV",'BASE LIQUIDACION REDEBAN 2025'!$C$5,IF(Z1025="AEREO",'BASE LIQUIDACION REDEBAN 2025'!$B$6,'BASE LIQUIDACION REDEBAN 2025'!$C$5)))))))</f>
        <v>65960.072302</v>
      </c>
      <c r="AE1025" s="86">
        <f>IF(OR(W1025="SOPORTE_TELEFÓNICO",W1025="ENVÍO"),0,IF(Y1025="TIPO I",'BASE LIQUIDACION REDEBAN 2025'!$B$10,IF(Y1025="TIPO II",'BASE LIQUIDACION REDEBAN 2025'!$B$11,IF(Y1025="TIPO III",'BASE LIQUIDACION REDEBAN 2025'!$B$12,'BASE LIQUIDACION REDEBAN 2025'!$B$13))))</f>
        <v>75096.394270399993</v>
      </c>
      <c r="AF1025" s="86">
        <f t="shared" si="15"/>
        <v>65960.072302</v>
      </c>
      <c r="AG1025" s="141"/>
      <c r="AH1025" s="141"/>
    </row>
    <row r="1026" spans="1:34" s="49" customFormat="1">
      <c r="A1026" s="8" t="s">
        <v>90</v>
      </c>
      <c r="B1026" s="94" t="str">
        <f>VLOOKUP(A1026,'CENTRO DE COSTOS'!A:D,4,FALSE)</f>
        <v>JUAN SEBASTIÁN RÍOS CASTRILLÓN</v>
      </c>
      <c r="C1026" s="94" t="str">
        <f>VLOOKUP(A1026,'CENTRO DE COSTOS'!A:D,2,FALSE)</f>
        <v>0004-0005</v>
      </c>
      <c r="D1026" s="8">
        <v>5001</v>
      </c>
      <c r="E1026" s="8">
        <v>2689177</v>
      </c>
      <c r="F1026" s="8">
        <v>70040</v>
      </c>
      <c r="G1026" s="94" t="s">
        <v>1321</v>
      </c>
      <c r="H1026" s="8" t="s">
        <v>249</v>
      </c>
      <c r="I1026" s="8" t="s">
        <v>90</v>
      </c>
      <c r="J1026" s="8" t="s">
        <v>3270</v>
      </c>
      <c r="K1026" s="8" t="s">
        <v>160</v>
      </c>
      <c r="L1026" s="8" t="s">
        <v>5577</v>
      </c>
      <c r="M1026" s="183">
        <v>45903.581250000003</v>
      </c>
      <c r="N1026" s="183">
        <v>45904.571527777778</v>
      </c>
      <c r="O1026" s="94" t="s">
        <v>1324</v>
      </c>
      <c r="P1026" s="8" t="s">
        <v>1333</v>
      </c>
      <c r="Q1026" s="8" t="s">
        <v>1407</v>
      </c>
      <c r="R1026" s="8" t="s">
        <v>1843</v>
      </c>
      <c r="S1026" s="94"/>
      <c r="T1026" s="10"/>
      <c r="U1026" s="8" t="s">
        <v>1328</v>
      </c>
      <c r="V1026" s="8" t="s">
        <v>5578</v>
      </c>
      <c r="W1026" s="8" t="s">
        <v>165</v>
      </c>
      <c r="X1026" s="8" t="s">
        <v>4790</v>
      </c>
      <c r="Y1026" s="8" t="s">
        <v>25</v>
      </c>
      <c r="Z1026" s="8" t="s">
        <v>177</v>
      </c>
      <c r="AA1026" s="8" t="s">
        <v>1783</v>
      </c>
      <c r="AB1026" s="8">
        <v>1</v>
      </c>
      <c r="AC1026" s="8">
        <v>0</v>
      </c>
      <c r="AD1026" s="86">
        <f>IF(W1026="SOPORTE_TELEFÓNICO",'BASE LIQUIDACION REDEBAN 2025'!$B$19,IF(W1026="ENVÍO",'BASE LIQUIDACION REDEBAN 2025'!$C$2,IF(Y1026="TIPO I",'BASE LIQUIDACION REDEBAN 2025'!$C$2,IF(Y1026="TIPO II",'BASE LIQUIDACION REDEBAN 2025'!$C$3,IF(Y1026="TIPO III",'BASE LIQUIDACION REDEBAN 2025'!$C$4,IF(Y1026="TIPO IV",'BASE LIQUIDACION REDEBAN 2025'!$C$5,IF(Z1026="AEREO",'BASE LIQUIDACION REDEBAN 2025'!$B$6,'BASE LIQUIDACION REDEBAN 2025'!$C$5)))))))</f>
        <v>65960.072302</v>
      </c>
      <c r="AE1026" s="86">
        <f>IF(OR(W1026="SOPORTE_TELEFÓNICO",W1026="ENVÍO"),0,IF(Y1026="TIPO I",'BASE LIQUIDACION REDEBAN 2025'!$B$10,IF(Y1026="TIPO II",'BASE LIQUIDACION REDEBAN 2025'!$B$11,IF(Y1026="TIPO III",'BASE LIQUIDACION REDEBAN 2025'!$B$12,'BASE LIQUIDACION REDEBAN 2025'!$B$13))))</f>
        <v>75096.394270399993</v>
      </c>
      <c r="AF1026" s="86">
        <f t="shared" si="15"/>
        <v>65960.072302</v>
      </c>
      <c r="AG1026" s="141"/>
      <c r="AH1026" s="141"/>
    </row>
    <row r="1027" spans="1:34" s="49" customFormat="1">
      <c r="A1027" s="8" t="s">
        <v>90</v>
      </c>
      <c r="B1027" s="94" t="str">
        <f>VLOOKUP(A1027,'CENTRO DE COSTOS'!A:D,4,FALSE)</f>
        <v>JUAN SEBASTIÁN RÍOS CASTRILLÓN</v>
      </c>
      <c r="C1027" s="94" t="str">
        <f>VLOOKUP(A1027,'CENTRO DE COSTOS'!A:D,2,FALSE)</f>
        <v>0004-0005</v>
      </c>
      <c r="D1027" s="8">
        <v>5615</v>
      </c>
      <c r="E1027" s="8">
        <v>2689396</v>
      </c>
      <c r="F1027" s="8">
        <v>76769</v>
      </c>
      <c r="G1027" s="94" t="s">
        <v>1321</v>
      </c>
      <c r="H1027" s="8" t="s">
        <v>249</v>
      </c>
      <c r="I1027" s="8" t="s">
        <v>1026</v>
      </c>
      <c r="J1027" s="8" t="s">
        <v>5579</v>
      </c>
      <c r="K1027" s="8" t="s">
        <v>160</v>
      </c>
      <c r="L1027" s="8" t="s">
        <v>5580</v>
      </c>
      <c r="M1027" s="183">
        <v>45903.604861111111</v>
      </c>
      <c r="N1027" s="183">
        <v>45904.513194444437</v>
      </c>
      <c r="O1027" s="94" t="s">
        <v>1324</v>
      </c>
      <c r="P1027" s="8" t="s">
        <v>1333</v>
      </c>
      <c r="Q1027" s="8" t="s">
        <v>1375</v>
      </c>
      <c r="R1027" s="8" t="s">
        <v>1444</v>
      </c>
      <c r="S1027" s="94"/>
      <c r="T1027" s="10"/>
      <c r="U1027" s="8" t="s">
        <v>1328</v>
      </c>
      <c r="V1027" s="8" t="s">
        <v>5581</v>
      </c>
      <c r="W1027" s="8" t="s">
        <v>165</v>
      </c>
      <c r="X1027" s="8" t="s">
        <v>5582</v>
      </c>
      <c r="Y1027" s="8" t="s">
        <v>28</v>
      </c>
      <c r="Z1027" s="8" t="s">
        <v>177</v>
      </c>
      <c r="AA1027" s="8" t="s">
        <v>1483</v>
      </c>
      <c r="AB1027" s="8">
        <v>1</v>
      </c>
      <c r="AC1027" s="8">
        <v>0</v>
      </c>
      <c r="AD1027" s="86">
        <f>IF(W1027="SOPORTE_TELEFÓNICO",'BASE LIQUIDACION REDEBAN 2025'!$B$19,IF(W1027="ENVÍO",'BASE LIQUIDACION REDEBAN 2025'!$C$2,IF(Y1027="TIPO I",'BASE LIQUIDACION REDEBAN 2025'!$C$2,IF(Y1027="TIPO II",'BASE LIQUIDACION REDEBAN 2025'!$C$3,IF(Y1027="TIPO III",'BASE LIQUIDACION REDEBAN 2025'!$C$4,IF(Y1027="TIPO IV",'BASE LIQUIDACION REDEBAN 2025'!$C$5,IF(Z1027="AEREO",'BASE LIQUIDACION REDEBAN 2025'!$B$6,'BASE LIQUIDACION REDEBAN 2025'!$C$5)))))))</f>
        <v>144967.87232000002</v>
      </c>
      <c r="AE1027" s="86">
        <f>IF(OR(W1027="SOPORTE_TELEFÓNICO",W1027="ENVÍO"),0,IF(Y1027="TIPO I",'BASE LIQUIDACION REDEBAN 2025'!$B$10,IF(Y1027="TIPO II",'BASE LIQUIDACION REDEBAN 2025'!$B$11,IF(Y1027="TIPO III",'BASE LIQUIDACION REDEBAN 2025'!$B$12,'BASE LIQUIDACION REDEBAN 2025'!$B$13))))</f>
        <v>140395.6348884</v>
      </c>
      <c r="AF1027" s="86">
        <f t="shared" ref="AF1027:AF1090" si="16">IF(OR(W1027="SOPORTE_TELEFÓNICO",W1027="ENVÍO"),AD1027,(AD1027*AB1027+AE1027*AC1027))</f>
        <v>144967.87232000002</v>
      </c>
      <c r="AG1027" s="141"/>
      <c r="AH1027" s="141"/>
    </row>
    <row r="1028" spans="1:34" s="49" customFormat="1">
      <c r="A1028" s="8" t="s">
        <v>64</v>
      </c>
      <c r="B1028" s="94" t="str">
        <f>VLOOKUP(A1028,'CENTRO DE COSTOS'!A:D,4,FALSE)</f>
        <v>JOSE MAURICIO HERNANDEZ ROJAS</v>
      </c>
      <c r="C1028" s="94" t="str">
        <f>VLOOKUP(A1028,'CENTRO DE COSTOS'!A:D,2,FALSE)</f>
        <v>0004-0001</v>
      </c>
      <c r="D1028" s="8">
        <v>8001</v>
      </c>
      <c r="E1028" s="8">
        <v>2689522</v>
      </c>
      <c r="F1028" s="8">
        <v>62033</v>
      </c>
      <c r="G1028" s="94" t="s">
        <v>1321</v>
      </c>
      <c r="H1028" s="8" t="s">
        <v>1045</v>
      </c>
      <c r="I1028" s="8" t="s">
        <v>64</v>
      </c>
      <c r="J1028" s="8" t="s">
        <v>5583</v>
      </c>
      <c r="K1028" s="8" t="s">
        <v>160</v>
      </c>
      <c r="L1028" s="8" t="s">
        <v>5584</v>
      </c>
      <c r="M1028" s="183">
        <v>45903.606249999997</v>
      </c>
      <c r="N1028" s="183">
        <v>45904.51458333333</v>
      </c>
      <c r="O1028" s="94" t="s">
        <v>1324</v>
      </c>
      <c r="P1028" s="8" t="s">
        <v>1333</v>
      </c>
      <c r="Q1028" s="8" t="s">
        <v>1556</v>
      </c>
      <c r="R1028" s="8" t="s">
        <v>1557</v>
      </c>
      <c r="S1028" s="94"/>
      <c r="T1028" s="10"/>
      <c r="U1028" s="8" t="s">
        <v>1328</v>
      </c>
      <c r="V1028" s="8" t="s">
        <v>5585</v>
      </c>
      <c r="W1028" s="8" t="s">
        <v>165</v>
      </c>
      <c r="X1028" s="8" t="s">
        <v>5586</v>
      </c>
      <c r="Y1028" s="8" t="s">
        <v>25</v>
      </c>
      <c r="Z1028" s="8" t="s">
        <v>177</v>
      </c>
      <c r="AA1028" s="8" t="s">
        <v>1824</v>
      </c>
      <c r="AB1028" s="8">
        <v>1</v>
      </c>
      <c r="AC1028" s="8">
        <v>0</v>
      </c>
      <c r="AD1028" s="86">
        <f>IF(W1028="SOPORTE_TELEFÓNICO",'BASE LIQUIDACION REDEBAN 2025'!$B$19,IF(W1028="ENVÍO",'BASE LIQUIDACION REDEBAN 2025'!$C$2,IF(Y1028="TIPO I",'BASE LIQUIDACION REDEBAN 2025'!$C$2,IF(Y1028="TIPO II",'BASE LIQUIDACION REDEBAN 2025'!$C$3,IF(Y1028="TIPO III",'BASE LIQUIDACION REDEBAN 2025'!$C$4,IF(Y1028="TIPO IV",'BASE LIQUIDACION REDEBAN 2025'!$C$5,IF(Z1028="AEREO",'BASE LIQUIDACION REDEBAN 2025'!$B$6,'BASE LIQUIDACION REDEBAN 2025'!$C$5)))))))</f>
        <v>65960.072302</v>
      </c>
      <c r="AE1028" s="86">
        <f>IF(OR(W1028="SOPORTE_TELEFÓNICO",W1028="ENVÍO"),0,IF(Y1028="TIPO I",'BASE LIQUIDACION REDEBAN 2025'!$B$10,IF(Y1028="TIPO II",'BASE LIQUIDACION REDEBAN 2025'!$B$11,IF(Y1028="TIPO III",'BASE LIQUIDACION REDEBAN 2025'!$B$12,'BASE LIQUIDACION REDEBAN 2025'!$B$13))))</f>
        <v>75096.394270399993</v>
      </c>
      <c r="AF1028" s="86">
        <f t="shared" si="16"/>
        <v>65960.072302</v>
      </c>
      <c r="AG1028" s="141"/>
      <c r="AH1028" s="141"/>
    </row>
    <row r="1029" spans="1:34" s="49" customFormat="1">
      <c r="A1029" s="8" t="s">
        <v>90</v>
      </c>
      <c r="B1029" s="94" t="str">
        <f>VLOOKUP(A1029,'CENTRO DE COSTOS'!A:D,4,FALSE)</f>
        <v>JUAN SEBASTIÁN RÍOS CASTRILLÓN</v>
      </c>
      <c r="C1029" s="94" t="str">
        <f>VLOOKUP(A1029,'CENTRO DE COSTOS'!A:D,2,FALSE)</f>
        <v>0004-0005</v>
      </c>
      <c r="D1029" s="8">
        <v>5120</v>
      </c>
      <c r="E1029" s="8">
        <v>2689584</v>
      </c>
      <c r="F1029" s="8">
        <v>50311</v>
      </c>
      <c r="G1029" s="94" t="s">
        <v>1321</v>
      </c>
      <c r="H1029" s="8" t="s">
        <v>249</v>
      </c>
      <c r="I1029" s="8" t="s">
        <v>4954</v>
      </c>
      <c r="J1029" s="8" t="s">
        <v>5587</v>
      </c>
      <c r="K1029" s="8" t="s">
        <v>160</v>
      </c>
      <c r="L1029" s="8" t="s">
        <v>5588</v>
      </c>
      <c r="M1029" s="183">
        <v>45903.612500000003</v>
      </c>
      <c r="N1029" s="183">
        <v>45904.603472222218</v>
      </c>
      <c r="O1029" s="94" t="s">
        <v>1324</v>
      </c>
      <c r="P1029" s="8" t="s">
        <v>1333</v>
      </c>
      <c r="Q1029" s="8" t="s">
        <v>1368</v>
      </c>
      <c r="R1029" s="8" t="s">
        <v>1341</v>
      </c>
      <c r="S1029" s="94"/>
      <c r="T1029" s="10"/>
      <c r="U1029" s="8" t="s">
        <v>1328</v>
      </c>
      <c r="V1029" s="8" t="s">
        <v>5589</v>
      </c>
      <c r="W1029" s="8" t="s">
        <v>165</v>
      </c>
      <c r="X1029" s="8" t="s">
        <v>5590</v>
      </c>
      <c r="Y1029" s="8" t="s">
        <v>32</v>
      </c>
      <c r="Z1029" s="8" t="s">
        <v>177</v>
      </c>
      <c r="AA1029" s="8" t="s">
        <v>1447</v>
      </c>
      <c r="AB1029" s="8">
        <v>1</v>
      </c>
      <c r="AC1029" s="8">
        <v>0</v>
      </c>
      <c r="AD1029" s="86">
        <f>IF(W1029="SOPORTE_TELEFÓNICO",'BASE LIQUIDACION REDEBAN 2025'!$B$19,IF(W1029="ENVÍO",'BASE LIQUIDACION REDEBAN 2025'!$C$2,IF(Y1029="TIPO I",'BASE LIQUIDACION REDEBAN 2025'!$C$2,IF(Y1029="TIPO II",'BASE LIQUIDACION REDEBAN 2025'!$C$3,IF(Y1029="TIPO III",'BASE LIQUIDACION REDEBAN 2025'!$C$4,IF(Y1029="TIPO IV",'BASE LIQUIDACION REDEBAN 2025'!$C$5,IF(Z1029="AEREO",'BASE LIQUIDACION REDEBAN 2025'!$B$6,'BASE LIQUIDACION REDEBAN 2025'!$C$5)))))))</f>
        <v>479588.87655000004</v>
      </c>
      <c r="AE1029" s="86">
        <f>IF(OR(W1029="SOPORTE_TELEFÓNICO",W1029="ENVÍO"),0,IF(Y1029="TIPO I",'BASE LIQUIDACION REDEBAN 2025'!$B$10,IF(Y1029="TIPO II",'BASE LIQUIDACION REDEBAN 2025'!$B$11,IF(Y1029="TIPO III",'BASE LIQUIDACION REDEBAN 2025'!$B$12,'BASE LIQUIDACION REDEBAN 2025'!$B$13))))</f>
        <v>196536.5258152</v>
      </c>
      <c r="AF1029" s="86">
        <f t="shared" si="16"/>
        <v>479588.87655000004</v>
      </c>
      <c r="AG1029" s="141"/>
      <c r="AH1029" s="141"/>
    </row>
    <row r="1030" spans="1:34" s="49" customFormat="1">
      <c r="A1030" s="8" t="s">
        <v>91</v>
      </c>
      <c r="B1030" s="94" t="str">
        <f>VLOOKUP(A1030,'CENTRO DE COSTOS'!A:D,4,FALSE)</f>
        <v>JOSE MAURICIO HERNANDEZ ROJAS</v>
      </c>
      <c r="C1030" s="94" t="str">
        <f>VLOOKUP(A1030,'CENTRO DE COSTOS'!A:D,2,FALSE)</f>
        <v>0004-0001</v>
      </c>
      <c r="D1030" s="8">
        <v>23001</v>
      </c>
      <c r="E1030" s="8">
        <v>2689654</v>
      </c>
      <c r="F1030" s="8">
        <v>62160</v>
      </c>
      <c r="G1030" s="94" t="s">
        <v>1321</v>
      </c>
      <c r="H1030" s="8" t="s">
        <v>193</v>
      </c>
      <c r="I1030" s="8" t="s">
        <v>91</v>
      </c>
      <c r="J1030" s="8" t="s">
        <v>5591</v>
      </c>
      <c r="K1030" s="8" t="s">
        <v>160</v>
      </c>
      <c r="L1030" s="8" t="s">
        <v>5592</v>
      </c>
      <c r="M1030" s="183">
        <v>45903.618750000001</v>
      </c>
      <c r="N1030" s="183">
        <v>45904.458333333343</v>
      </c>
      <c r="O1030" s="94" t="s">
        <v>1324</v>
      </c>
      <c r="P1030" s="8" t="s">
        <v>1333</v>
      </c>
      <c r="Q1030" s="8" t="s">
        <v>1375</v>
      </c>
      <c r="R1030" s="8" t="s">
        <v>1444</v>
      </c>
      <c r="S1030" s="94"/>
      <c r="T1030" s="10"/>
      <c r="U1030" s="8" t="s">
        <v>1328</v>
      </c>
      <c r="V1030" s="8" t="s">
        <v>5593</v>
      </c>
      <c r="W1030" s="8" t="s">
        <v>165</v>
      </c>
      <c r="X1030" s="8" t="s">
        <v>5594</v>
      </c>
      <c r="Y1030" s="8" t="s">
        <v>25</v>
      </c>
      <c r="Z1030" s="8" t="s">
        <v>177</v>
      </c>
      <c r="AA1030" s="8" t="s">
        <v>607</v>
      </c>
      <c r="AB1030" s="8">
        <v>1</v>
      </c>
      <c r="AC1030" s="8">
        <v>0</v>
      </c>
      <c r="AD1030" s="86">
        <f>IF(W1030="SOPORTE_TELEFÓNICO",'BASE LIQUIDACION REDEBAN 2025'!$B$19,IF(W1030="ENVÍO",'BASE LIQUIDACION REDEBAN 2025'!$C$2,IF(Y1030="TIPO I",'BASE LIQUIDACION REDEBAN 2025'!$C$2,IF(Y1030="TIPO II",'BASE LIQUIDACION REDEBAN 2025'!$C$3,IF(Y1030="TIPO III",'BASE LIQUIDACION REDEBAN 2025'!$C$4,IF(Y1030="TIPO IV",'BASE LIQUIDACION REDEBAN 2025'!$C$5,IF(Z1030="AEREO",'BASE LIQUIDACION REDEBAN 2025'!$B$6,'BASE LIQUIDACION REDEBAN 2025'!$C$5)))))))</f>
        <v>65960.072302</v>
      </c>
      <c r="AE1030" s="86">
        <f>IF(OR(W1030="SOPORTE_TELEFÓNICO",W1030="ENVÍO"),0,IF(Y1030="TIPO I",'BASE LIQUIDACION REDEBAN 2025'!$B$10,IF(Y1030="TIPO II",'BASE LIQUIDACION REDEBAN 2025'!$B$11,IF(Y1030="TIPO III",'BASE LIQUIDACION REDEBAN 2025'!$B$12,'BASE LIQUIDACION REDEBAN 2025'!$B$13))))</f>
        <v>75096.394270399993</v>
      </c>
      <c r="AF1030" s="86">
        <f t="shared" si="16"/>
        <v>65960.072302</v>
      </c>
      <c r="AG1030" s="141"/>
      <c r="AH1030" s="141"/>
    </row>
    <row r="1031" spans="1:34" s="49" customFormat="1">
      <c r="A1031" s="8" t="s">
        <v>98</v>
      </c>
      <c r="B1031" s="94" t="str">
        <f>VLOOKUP(A1031,'CENTRO DE COSTOS'!A:D,4,FALSE)</f>
        <v>MIGUEL JULIÁN HERNÁNDEZ GUARÍN</v>
      </c>
      <c r="C1031" s="94" t="str">
        <f>VLOOKUP(A1031,'CENTRO DE COSTOS'!A:D,2,FALSE)</f>
        <v>0004-0008</v>
      </c>
      <c r="D1031" s="8">
        <v>15176</v>
      </c>
      <c r="E1031" s="8">
        <v>2689864</v>
      </c>
      <c r="F1031" s="8">
        <v>69859</v>
      </c>
      <c r="G1031" s="94" t="s">
        <v>1321</v>
      </c>
      <c r="H1031" s="8" t="s">
        <v>406</v>
      </c>
      <c r="I1031" s="8" t="s">
        <v>837</v>
      </c>
      <c r="J1031" s="8" t="s">
        <v>2074</v>
      </c>
      <c r="K1031" s="8" t="s">
        <v>160</v>
      </c>
      <c r="L1031" s="8" t="s">
        <v>5595</v>
      </c>
      <c r="M1031" s="183">
        <v>45903.627083333333</v>
      </c>
      <c r="N1031" s="183">
        <v>45904.636111111111</v>
      </c>
      <c r="O1031" s="94" t="s">
        <v>1324</v>
      </c>
      <c r="P1031" s="8" t="s">
        <v>1333</v>
      </c>
      <c r="Q1031" s="8" t="s">
        <v>1423</v>
      </c>
      <c r="R1031" s="8" t="s">
        <v>1341</v>
      </c>
      <c r="S1031" s="94"/>
      <c r="T1031" s="10"/>
      <c r="U1031" s="8" t="s">
        <v>1328</v>
      </c>
      <c r="V1031" s="8" t="s">
        <v>5596</v>
      </c>
      <c r="W1031" s="8" t="s">
        <v>165</v>
      </c>
      <c r="X1031" s="8" t="s">
        <v>2077</v>
      </c>
      <c r="Y1031" s="8" t="s">
        <v>30</v>
      </c>
      <c r="Z1031" s="8" t="s">
        <v>177</v>
      </c>
      <c r="AA1031" s="8" t="s">
        <v>2885</v>
      </c>
      <c r="AB1031" s="8">
        <v>1</v>
      </c>
      <c r="AC1031" s="8">
        <v>0</v>
      </c>
      <c r="AD1031" s="86">
        <f>IF(W1031="SOPORTE_TELEFÓNICO",'BASE LIQUIDACION REDEBAN 2025'!$B$19,IF(W1031="ENVÍO",'BASE LIQUIDACION REDEBAN 2025'!$C$2,IF(Y1031="TIPO I",'BASE LIQUIDACION REDEBAN 2025'!$C$2,IF(Y1031="TIPO II",'BASE LIQUIDACION REDEBAN 2025'!$C$3,IF(Y1031="TIPO III",'BASE LIQUIDACION REDEBAN 2025'!$C$4,IF(Y1031="TIPO IV",'BASE LIQUIDACION REDEBAN 2025'!$C$5,IF(Z1031="AEREO",'BASE LIQUIDACION REDEBAN 2025'!$B$6,'BASE LIQUIDACION REDEBAN 2025'!$C$5)))))))</f>
        <v>275728.78077800001</v>
      </c>
      <c r="AE1031" s="86">
        <f>IF(OR(W1031="SOPORTE_TELEFÓNICO",W1031="ENVÍO"),0,IF(Y1031="TIPO I",'BASE LIQUIDACION REDEBAN 2025'!$B$10,IF(Y1031="TIPO II",'BASE LIQUIDACION REDEBAN 2025'!$B$11,IF(Y1031="TIPO III",'BASE LIQUIDACION REDEBAN 2025'!$B$12,'BASE LIQUIDACION REDEBAN 2025'!$B$13))))</f>
        <v>196536.5258152</v>
      </c>
      <c r="AF1031" s="86">
        <f t="shared" si="16"/>
        <v>275728.78077800001</v>
      </c>
      <c r="AG1031" s="141"/>
      <c r="AH1031" s="141"/>
    </row>
    <row r="1032" spans="1:34" s="49" customFormat="1">
      <c r="A1032" s="8" t="s">
        <v>96</v>
      </c>
      <c r="B1032" s="94" t="str">
        <f>VLOOKUP(A1032,'CENTRO DE COSTOS'!A:D,4,FALSE)</f>
        <v>JOSE MAURICIO HERNANDEZ ROJAS</v>
      </c>
      <c r="C1032" s="94" t="str">
        <f>VLOOKUP(A1032,'CENTRO DE COSTOS'!A:D,2,FALSE)</f>
        <v>0004-0001</v>
      </c>
      <c r="D1032" s="8">
        <v>47053</v>
      </c>
      <c r="E1032" s="8">
        <v>2689965</v>
      </c>
      <c r="F1032" s="8">
        <v>12134</v>
      </c>
      <c r="G1032" s="94" t="s">
        <v>1321</v>
      </c>
      <c r="H1032" s="8" t="s">
        <v>438</v>
      </c>
      <c r="I1032" s="8" t="s">
        <v>3670</v>
      </c>
      <c r="J1032" s="8" t="s">
        <v>5597</v>
      </c>
      <c r="K1032" s="8" t="s">
        <v>160</v>
      </c>
      <c r="L1032" s="8" t="s">
        <v>5598</v>
      </c>
      <c r="M1032" s="183">
        <v>45903.645138888889</v>
      </c>
      <c r="N1032" s="183">
        <v>45904.670138888891</v>
      </c>
      <c r="O1032" s="94" t="s">
        <v>1324</v>
      </c>
      <c r="P1032" s="8" t="s">
        <v>1333</v>
      </c>
      <c r="Q1032" s="8" t="s">
        <v>1334</v>
      </c>
      <c r="R1032" s="8" t="s">
        <v>1340</v>
      </c>
      <c r="S1032" s="94"/>
      <c r="T1032" s="10"/>
      <c r="U1032" s="8" t="s">
        <v>1328</v>
      </c>
      <c r="V1032" s="8" t="s">
        <v>5599</v>
      </c>
      <c r="W1032" s="8" t="s">
        <v>165</v>
      </c>
      <c r="X1032" s="8" t="s">
        <v>5600</v>
      </c>
      <c r="Y1032" s="8" t="s">
        <v>30</v>
      </c>
      <c r="Z1032" s="8" t="s">
        <v>177</v>
      </c>
      <c r="AA1032" s="8" t="s">
        <v>442</v>
      </c>
      <c r="AB1032" s="8">
        <v>1</v>
      </c>
      <c r="AC1032" s="8">
        <v>0</v>
      </c>
      <c r="AD1032" s="86">
        <f>IF(W1032="SOPORTE_TELEFÓNICO",'BASE LIQUIDACION REDEBAN 2025'!$B$19,IF(W1032="ENVÍO",'BASE LIQUIDACION REDEBAN 2025'!$C$2,IF(Y1032="TIPO I",'BASE LIQUIDACION REDEBAN 2025'!$C$2,IF(Y1032="TIPO II",'BASE LIQUIDACION REDEBAN 2025'!$C$3,IF(Y1032="TIPO III",'BASE LIQUIDACION REDEBAN 2025'!$C$4,IF(Y1032="TIPO IV",'BASE LIQUIDACION REDEBAN 2025'!$C$5,IF(Z1032="AEREO",'BASE LIQUIDACION REDEBAN 2025'!$B$6,'BASE LIQUIDACION REDEBAN 2025'!$C$5)))))))</f>
        <v>275728.78077800001</v>
      </c>
      <c r="AE1032" s="86">
        <f>IF(OR(W1032="SOPORTE_TELEFÓNICO",W1032="ENVÍO"),0,IF(Y1032="TIPO I",'BASE LIQUIDACION REDEBAN 2025'!$B$10,IF(Y1032="TIPO II",'BASE LIQUIDACION REDEBAN 2025'!$B$11,IF(Y1032="TIPO III",'BASE LIQUIDACION REDEBAN 2025'!$B$12,'BASE LIQUIDACION REDEBAN 2025'!$B$13))))</f>
        <v>196536.5258152</v>
      </c>
      <c r="AF1032" s="86">
        <f t="shared" si="16"/>
        <v>275728.78077800001</v>
      </c>
      <c r="AG1032" s="141"/>
      <c r="AH1032" s="141"/>
    </row>
    <row r="1033" spans="1:34" s="49" customFormat="1">
      <c r="A1033" s="8" t="s">
        <v>76</v>
      </c>
      <c r="B1033" s="94" t="str">
        <f>VLOOKUP(A1033,'CENTRO DE COSTOS'!A:D,4,FALSE)</f>
        <v>DIEGO FERNANDO HENAO CARDONA</v>
      </c>
      <c r="C1033" s="94" t="str">
        <f>VLOOKUP(A1033,'CENTRO DE COSTOS'!A:D,2,FALSE)</f>
        <v>0004-0003</v>
      </c>
      <c r="D1033" s="8">
        <v>76001</v>
      </c>
      <c r="E1033" s="8">
        <v>2690058</v>
      </c>
      <c r="F1033" s="8">
        <v>75472</v>
      </c>
      <c r="G1033" s="94" t="s">
        <v>1321</v>
      </c>
      <c r="H1033" s="8" t="s">
        <v>232</v>
      </c>
      <c r="I1033" s="8" t="s">
        <v>76</v>
      </c>
      <c r="J1033" s="8" t="s">
        <v>5601</v>
      </c>
      <c r="K1033" s="8" t="s">
        <v>160</v>
      </c>
      <c r="L1033" s="8" t="s">
        <v>5602</v>
      </c>
      <c r="M1033" s="183">
        <v>45903.647222222222</v>
      </c>
      <c r="N1033" s="183">
        <v>45904.438888888893</v>
      </c>
      <c r="O1033" s="94" t="s">
        <v>1324</v>
      </c>
      <c r="P1033" s="8" t="s">
        <v>1333</v>
      </c>
      <c r="Q1033" s="8" t="s">
        <v>1375</v>
      </c>
      <c r="R1033" s="8" t="s">
        <v>1341</v>
      </c>
      <c r="S1033" s="94"/>
      <c r="T1033" s="10"/>
      <c r="U1033" s="8" t="s">
        <v>1328</v>
      </c>
      <c r="V1033" s="8" t="s">
        <v>5603</v>
      </c>
      <c r="W1033" s="8" t="s">
        <v>165</v>
      </c>
      <c r="X1033" s="8" t="s">
        <v>5604</v>
      </c>
      <c r="Y1033" s="8" t="s">
        <v>25</v>
      </c>
      <c r="Z1033" s="8" t="s">
        <v>177</v>
      </c>
      <c r="AA1033" s="8" t="s">
        <v>1498</v>
      </c>
      <c r="AB1033" s="8">
        <v>1</v>
      </c>
      <c r="AC1033" s="8">
        <v>0</v>
      </c>
      <c r="AD1033" s="86">
        <f>IF(W1033="SOPORTE_TELEFÓNICO",'BASE LIQUIDACION REDEBAN 2025'!$B$19,IF(W1033="ENVÍO",'BASE LIQUIDACION REDEBAN 2025'!$C$2,IF(Y1033="TIPO I",'BASE LIQUIDACION REDEBAN 2025'!$C$2,IF(Y1033="TIPO II",'BASE LIQUIDACION REDEBAN 2025'!$C$3,IF(Y1033="TIPO III",'BASE LIQUIDACION REDEBAN 2025'!$C$4,IF(Y1033="TIPO IV",'BASE LIQUIDACION REDEBAN 2025'!$C$5,IF(Z1033="AEREO",'BASE LIQUIDACION REDEBAN 2025'!$B$6,'BASE LIQUIDACION REDEBAN 2025'!$C$5)))))))</f>
        <v>65960.072302</v>
      </c>
      <c r="AE1033" s="86">
        <f>IF(OR(W1033="SOPORTE_TELEFÓNICO",W1033="ENVÍO"),0,IF(Y1033="TIPO I",'BASE LIQUIDACION REDEBAN 2025'!$B$10,IF(Y1033="TIPO II",'BASE LIQUIDACION REDEBAN 2025'!$B$11,IF(Y1033="TIPO III",'BASE LIQUIDACION REDEBAN 2025'!$B$12,'BASE LIQUIDACION REDEBAN 2025'!$B$13))))</f>
        <v>75096.394270399993</v>
      </c>
      <c r="AF1033" s="86">
        <f t="shared" si="16"/>
        <v>65960.072302</v>
      </c>
      <c r="AG1033" s="141"/>
      <c r="AH1033" s="141"/>
    </row>
    <row r="1034" spans="1:34" s="49" customFormat="1">
      <c r="A1034" s="8" t="s">
        <v>76</v>
      </c>
      <c r="B1034" s="94" t="str">
        <f>VLOOKUP(A1034,'CENTRO DE COSTOS'!A:D,4,FALSE)</f>
        <v>DIEGO FERNANDO HENAO CARDONA</v>
      </c>
      <c r="C1034" s="94" t="str">
        <f>VLOOKUP(A1034,'CENTRO DE COSTOS'!A:D,2,FALSE)</f>
        <v>0004-0003</v>
      </c>
      <c r="D1034" s="8">
        <v>19698</v>
      </c>
      <c r="E1034" s="8">
        <v>2690176</v>
      </c>
      <c r="F1034" s="8">
        <v>76478</v>
      </c>
      <c r="G1034" s="94" t="s">
        <v>1321</v>
      </c>
      <c r="H1034" s="8" t="s">
        <v>171</v>
      </c>
      <c r="I1034" s="8" t="s">
        <v>2123</v>
      </c>
      <c r="J1034" s="8" t="s">
        <v>5605</v>
      </c>
      <c r="K1034" s="8" t="s">
        <v>160</v>
      </c>
      <c r="L1034" s="8" t="s">
        <v>5606</v>
      </c>
      <c r="M1034" s="183">
        <v>45903.648611111108</v>
      </c>
      <c r="N1034" s="183">
        <v>45904.690972222219</v>
      </c>
      <c r="O1034" s="94" t="s">
        <v>1324</v>
      </c>
      <c r="P1034" s="8" t="s">
        <v>1333</v>
      </c>
      <c r="Q1034" s="8" t="s">
        <v>1368</v>
      </c>
      <c r="R1034" s="8" t="s">
        <v>1341</v>
      </c>
      <c r="S1034" s="94"/>
      <c r="T1034" s="10"/>
      <c r="U1034" s="8" t="s">
        <v>1328</v>
      </c>
      <c r="V1034" s="8" t="s">
        <v>5607</v>
      </c>
      <c r="W1034" s="8" t="s">
        <v>165</v>
      </c>
      <c r="X1034" s="8" t="s">
        <v>5608</v>
      </c>
      <c r="Y1034" s="8" t="s">
        <v>28</v>
      </c>
      <c r="Z1034" s="8" t="s">
        <v>177</v>
      </c>
      <c r="AA1034" s="8" t="s">
        <v>1200</v>
      </c>
      <c r="AB1034" s="8">
        <v>1</v>
      </c>
      <c r="AC1034" s="8">
        <v>0</v>
      </c>
      <c r="AD1034" s="86">
        <f>IF(W1034="SOPORTE_TELEFÓNICO",'BASE LIQUIDACION REDEBAN 2025'!$B$19,IF(W1034="ENVÍO",'BASE LIQUIDACION REDEBAN 2025'!$C$2,IF(Y1034="TIPO I",'BASE LIQUIDACION REDEBAN 2025'!$C$2,IF(Y1034="TIPO II",'BASE LIQUIDACION REDEBAN 2025'!$C$3,IF(Y1034="TIPO III",'BASE LIQUIDACION REDEBAN 2025'!$C$4,IF(Y1034="TIPO IV",'BASE LIQUIDACION REDEBAN 2025'!$C$5,IF(Z1034="AEREO",'BASE LIQUIDACION REDEBAN 2025'!$B$6,'BASE LIQUIDACION REDEBAN 2025'!$C$5)))))))</f>
        <v>144967.87232000002</v>
      </c>
      <c r="AE1034" s="86">
        <f>IF(OR(W1034="SOPORTE_TELEFÓNICO",W1034="ENVÍO"),0,IF(Y1034="TIPO I",'BASE LIQUIDACION REDEBAN 2025'!$B$10,IF(Y1034="TIPO II",'BASE LIQUIDACION REDEBAN 2025'!$B$11,IF(Y1034="TIPO III",'BASE LIQUIDACION REDEBAN 2025'!$B$12,'BASE LIQUIDACION REDEBAN 2025'!$B$13))))</f>
        <v>140395.6348884</v>
      </c>
      <c r="AF1034" s="86">
        <f t="shared" si="16"/>
        <v>144967.87232000002</v>
      </c>
      <c r="AG1034" s="141"/>
      <c r="AH1034" s="141"/>
    </row>
    <row r="1035" spans="1:34" s="49" customFormat="1">
      <c r="A1035" s="8" t="s">
        <v>68</v>
      </c>
      <c r="B1035" s="94" t="str">
        <f>VLOOKUP(A1035,'CENTRO DE COSTOS'!A:D,4,FALSE)</f>
        <v>WILLIAM ASDRUBAL ROZO ROZO</v>
      </c>
      <c r="C1035" s="94" t="str">
        <f>VLOOKUP(A1035,'CENTRO DE COSTOS'!A:D,2,FALSE)</f>
        <v>0004-0004</v>
      </c>
      <c r="D1035" s="8">
        <v>25286</v>
      </c>
      <c r="E1035" s="8">
        <v>2690184</v>
      </c>
      <c r="F1035" s="8">
        <v>31372</v>
      </c>
      <c r="G1035" s="94" t="s">
        <v>1321</v>
      </c>
      <c r="H1035" s="8" t="s">
        <v>417</v>
      </c>
      <c r="I1035" s="8" t="s">
        <v>1461</v>
      </c>
      <c r="J1035" s="8" t="s">
        <v>5609</v>
      </c>
      <c r="K1035" s="8" t="s">
        <v>160</v>
      </c>
      <c r="L1035" s="8" t="s">
        <v>5610</v>
      </c>
      <c r="M1035" s="183">
        <v>45903.649305555547</v>
      </c>
      <c r="N1035" s="183">
        <v>45904.68472222222</v>
      </c>
      <c r="O1035" s="94" t="s">
        <v>1324</v>
      </c>
      <c r="P1035" s="8" t="s">
        <v>1333</v>
      </c>
      <c r="Q1035" s="8" t="s">
        <v>1676</v>
      </c>
      <c r="R1035" s="8" t="s">
        <v>1677</v>
      </c>
      <c r="S1035" s="94"/>
      <c r="T1035" s="10"/>
      <c r="U1035" s="8" t="s">
        <v>1328</v>
      </c>
      <c r="V1035" s="8" t="s">
        <v>5611</v>
      </c>
      <c r="W1035" s="8" t="s">
        <v>165</v>
      </c>
      <c r="X1035" s="8" t="s">
        <v>5612</v>
      </c>
      <c r="Y1035" s="8" t="s">
        <v>28</v>
      </c>
      <c r="Z1035" s="8" t="s">
        <v>177</v>
      </c>
      <c r="AA1035" s="8" t="s">
        <v>4787</v>
      </c>
      <c r="AB1035" s="8">
        <v>1</v>
      </c>
      <c r="AC1035" s="8">
        <v>0</v>
      </c>
      <c r="AD1035" s="86">
        <f>IF(W1035="SOPORTE_TELEFÓNICO",'BASE LIQUIDACION REDEBAN 2025'!$B$19,IF(W1035="ENVÍO",'BASE LIQUIDACION REDEBAN 2025'!$C$2,IF(Y1035="TIPO I",'BASE LIQUIDACION REDEBAN 2025'!$C$2,IF(Y1035="TIPO II",'BASE LIQUIDACION REDEBAN 2025'!$C$3,IF(Y1035="TIPO III",'BASE LIQUIDACION REDEBAN 2025'!$C$4,IF(Y1035="TIPO IV",'BASE LIQUIDACION REDEBAN 2025'!$C$5,IF(Z1035="AEREO",'BASE LIQUIDACION REDEBAN 2025'!$B$6,'BASE LIQUIDACION REDEBAN 2025'!$C$5)))))))</f>
        <v>144967.87232000002</v>
      </c>
      <c r="AE1035" s="86">
        <f>IF(OR(W1035="SOPORTE_TELEFÓNICO",W1035="ENVÍO"),0,IF(Y1035="TIPO I",'BASE LIQUIDACION REDEBAN 2025'!$B$10,IF(Y1035="TIPO II",'BASE LIQUIDACION REDEBAN 2025'!$B$11,IF(Y1035="TIPO III",'BASE LIQUIDACION REDEBAN 2025'!$B$12,'BASE LIQUIDACION REDEBAN 2025'!$B$13))))</f>
        <v>140395.6348884</v>
      </c>
      <c r="AF1035" s="86">
        <f t="shared" si="16"/>
        <v>144967.87232000002</v>
      </c>
      <c r="AG1035" s="141"/>
      <c r="AH1035" s="141"/>
    </row>
    <row r="1036" spans="1:34" s="49" customFormat="1">
      <c r="A1036" s="8" t="s">
        <v>100</v>
      </c>
      <c r="B1036" s="94" t="str">
        <f>VLOOKUP(A1036,'CENTRO DE COSTOS'!A:D,4,FALSE)</f>
        <v>KEVIN ALEXIS CORZO BUSTOS</v>
      </c>
      <c r="C1036" s="94" t="str">
        <f>VLOOKUP(A1036,'CENTRO DE COSTOS'!A:D,2,FALSE)</f>
        <v>0004-0007</v>
      </c>
      <c r="D1036" s="8">
        <v>50313</v>
      </c>
      <c r="E1036" s="8">
        <v>2690205</v>
      </c>
      <c r="F1036" s="8">
        <v>77019</v>
      </c>
      <c r="G1036" s="94" t="s">
        <v>1321</v>
      </c>
      <c r="H1036" s="8" t="s">
        <v>216</v>
      </c>
      <c r="I1036" s="8" t="s">
        <v>5613</v>
      </c>
      <c r="J1036" s="8" t="s">
        <v>5614</v>
      </c>
      <c r="K1036" s="8" t="s">
        <v>160</v>
      </c>
      <c r="L1036" s="8" t="s">
        <v>5615</v>
      </c>
      <c r="M1036" s="183">
        <v>45903.65</v>
      </c>
      <c r="N1036" s="183">
        <v>45904.430555555547</v>
      </c>
      <c r="O1036" s="94" t="s">
        <v>1324</v>
      </c>
      <c r="P1036" s="8" t="s">
        <v>1325</v>
      </c>
      <c r="Q1036" s="8" t="s">
        <v>1326</v>
      </c>
      <c r="R1036" s="8" t="s">
        <v>1327</v>
      </c>
      <c r="S1036" s="94"/>
      <c r="T1036" s="10"/>
      <c r="U1036" s="8" t="s">
        <v>1328</v>
      </c>
      <c r="V1036" s="8" t="s">
        <v>5616</v>
      </c>
      <c r="W1036" s="8" t="s">
        <v>165</v>
      </c>
      <c r="X1036" s="8" t="s">
        <v>5617</v>
      </c>
      <c r="Y1036" s="8" t="s">
        <v>28</v>
      </c>
      <c r="Z1036" s="8" t="s">
        <v>177</v>
      </c>
      <c r="AA1036" s="8" t="s">
        <v>1411</v>
      </c>
      <c r="AB1036" s="8">
        <v>1</v>
      </c>
      <c r="AC1036" s="8">
        <v>0</v>
      </c>
      <c r="AD1036" s="86">
        <f>IF(W1036="SOPORTE_TELEFÓNICO",'BASE LIQUIDACION REDEBAN 2025'!$B$19,IF(W1036="ENVÍO",'BASE LIQUIDACION REDEBAN 2025'!$C$2,IF(Y1036="TIPO I",'BASE LIQUIDACION REDEBAN 2025'!$C$2,IF(Y1036="TIPO II",'BASE LIQUIDACION REDEBAN 2025'!$C$3,IF(Y1036="TIPO III",'BASE LIQUIDACION REDEBAN 2025'!$C$4,IF(Y1036="TIPO IV",'BASE LIQUIDACION REDEBAN 2025'!$C$5,IF(Z1036="AEREO",'BASE LIQUIDACION REDEBAN 2025'!$B$6,'BASE LIQUIDACION REDEBAN 2025'!$C$5)))))))</f>
        <v>144967.87232000002</v>
      </c>
      <c r="AE1036" s="86">
        <f>IF(OR(W1036="SOPORTE_TELEFÓNICO",W1036="ENVÍO"),0,IF(Y1036="TIPO I",'BASE LIQUIDACION REDEBAN 2025'!$B$10,IF(Y1036="TIPO II",'BASE LIQUIDACION REDEBAN 2025'!$B$11,IF(Y1036="TIPO III",'BASE LIQUIDACION REDEBAN 2025'!$B$12,'BASE LIQUIDACION REDEBAN 2025'!$B$13))))</f>
        <v>140395.6348884</v>
      </c>
      <c r="AF1036" s="86">
        <f t="shared" si="16"/>
        <v>144967.87232000002</v>
      </c>
      <c r="AG1036" s="141"/>
      <c r="AH1036" s="141"/>
    </row>
    <row r="1037" spans="1:34" s="49" customFormat="1">
      <c r="A1037" s="8" t="s">
        <v>92</v>
      </c>
      <c r="B1037" s="94" t="str">
        <f>VLOOKUP(A1037,'CENTRO DE COSTOS'!A:D,4,FALSE)</f>
        <v>KEVIN ALEXIS CORZO BUSTOS</v>
      </c>
      <c r="C1037" s="94" t="str">
        <f>VLOOKUP(A1037,'CENTRO DE COSTOS'!A:D,2,FALSE)</f>
        <v>0004-0007</v>
      </c>
      <c r="D1037" s="8">
        <v>18753</v>
      </c>
      <c r="E1037" s="8">
        <v>2687441</v>
      </c>
      <c r="F1037" s="8">
        <v>60174</v>
      </c>
      <c r="G1037" s="94" t="s">
        <v>1321</v>
      </c>
      <c r="H1037" s="8" t="s">
        <v>208</v>
      </c>
      <c r="I1037" s="8" t="s">
        <v>3640</v>
      </c>
      <c r="J1037" s="8" t="s">
        <v>5618</v>
      </c>
      <c r="K1037" s="8" t="s">
        <v>160</v>
      </c>
      <c r="L1037" s="8" t="s">
        <v>5619</v>
      </c>
      <c r="M1037" s="183">
        <v>45903.446527777778</v>
      </c>
      <c r="N1037" s="183">
        <v>45905.51458333333</v>
      </c>
      <c r="O1037" s="94" t="s">
        <v>1324</v>
      </c>
      <c r="P1037" s="8" t="s">
        <v>1333</v>
      </c>
      <c r="Q1037" s="8" t="s">
        <v>1628</v>
      </c>
      <c r="R1037" s="8" t="s">
        <v>1341</v>
      </c>
      <c r="S1037" s="94"/>
      <c r="T1037" s="10"/>
      <c r="U1037" s="8" t="s">
        <v>1328</v>
      </c>
      <c r="V1037" s="8" t="s">
        <v>5620</v>
      </c>
      <c r="W1037" s="8" t="s">
        <v>165</v>
      </c>
      <c r="X1037" s="8" t="s">
        <v>5621</v>
      </c>
      <c r="Y1037" s="8" t="s">
        <v>167</v>
      </c>
      <c r="Z1037" s="8" t="s">
        <v>3645</v>
      </c>
      <c r="AA1037" s="8" t="s">
        <v>214</v>
      </c>
      <c r="AB1037" s="8">
        <v>1</v>
      </c>
      <c r="AC1037" s="8">
        <v>0</v>
      </c>
      <c r="AD1037" s="86">
        <f>IF(W1037="SOPORTE_TELEFÓNICO",'BASE LIQUIDACION REDEBAN 2025'!$B$19,IF(W1037="ENVÍO",'BASE LIQUIDACION REDEBAN 2025'!$C$2,IF(Y1037="TIPO I",'BASE LIQUIDACION REDEBAN 2025'!$C$2,IF(Y1037="TIPO II",'BASE LIQUIDACION REDEBAN 2025'!$C$3,IF(Y1037="TIPO III",'BASE LIQUIDACION REDEBAN 2025'!$C$4,IF(Y1037="TIPO IV",'BASE LIQUIDACION REDEBAN 2025'!$C$5,IF(Z1037="AEREO",'BASE LIQUIDACION REDEBAN 2025'!$B$6,'BASE LIQUIDACION REDEBAN 2025'!$C$5)))))))</f>
        <v>479588.87655000004</v>
      </c>
      <c r="AE1037" s="86">
        <f>IF(OR(W1037="SOPORTE_TELEFÓNICO",W1037="ENVÍO"),0,IF(Y1037="TIPO I",'BASE LIQUIDACION REDEBAN 2025'!$B$10,IF(Y1037="TIPO II",'BASE LIQUIDACION REDEBAN 2025'!$B$11,IF(Y1037="TIPO III",'BASE LIQUIDACION REDEBAN 2025'!$B$12,'BASE LIQUIDACION REDEBAN 2025'!$B$13))))</f>
        <v>196536.5258152</v>
      </c>
      <c r="AF1037" s="86">
        <f t="shared" si="16"/>
        <v>479588.87655000004</v>
      </c>
      <c r="AG1037" s="141"/>
      <c r="AH1037" s="141"/>
    </row>
    <row r="1038" spans="1:34" s="49" customFormat="1">
      <c r="A1038" s="8" t="s">
        <v>68</v>
      </c>
      <c r="B1038" s="94" t="str">
        <f>VLOOKUP(A1038,'CENTRO DE COSTOS'!A:D,4,FALSE)</f>
        <v>WILLIAM ASDRUBAL ROZO ROZO</v>
      </c>
      <c r="C1038" s="94" t="str">
        <f>VLOOKUP(A1038,'CENTRO DE COSTOS'!A:D,2,FALSE)</f>
        <v>0004-0004</v>
      </c>
      <c r="D1038" s="8">
        <v>11001</v>
      </c>
      <c r="E1038" s="8">
        <v>2687457</v>
      </c>
      <c r="F1038" s="8">
        <v>34383</v>
      </c>
      <c r="G1038" s="94" t="s">
        <v>1321</v>
      </c>
      <c r="H1038" s="8" t="s">
        <v>417</v>
      </c>
      <c r="I1038" s="8" t="s">
        <v>68</v>
      </c>
      <c r="J1038" s="8" t="s">
        <v>5622</v>
      </c>
      <c r="K1038" s="8" t="s">
        <v>160</v>
      </c>
      <c r="L1038" s="8" t="s">
        <v>5623</v>
      </c>
      <c r="M1038" s="183">
        <v>45903.448611111111</v>
      </c>
      <c r="N1038" s="183">
        <v>45903.729861111111</v>
      </c>
      <c r="O1038" s="94" t="s">
        <v>1324</v>
      </c>
      <c r="P1038" s="8" t="s">
        <v>1333</v>
      </c>
      <c r="Q1038" s="8" t="s">
        <v>1375</v>
      </c>
      <c r="R1038" s="8" t="s">
        <v>1444</v>
      </c>
      <c r="S1038" s="94"/>
      <c r="T1038" s="10"/>
      <c r="U1038" s="8" t="s">
        <v>1328</v>
      </c>
      <c r="V1038" s="8" t="s">
        <v>5624</v>
      </c>
      <c r="W1038" s="8" t="s">
        <v>165</v>
      </c>
      <c r="X1038" s="8"/>
      <c r="Y1038" s="8" t="s">
        <v>25</v>
      </c>
      <c r="Z1038" s="8" t="s">
        <v>177</v>
      </c>
      <c r="AA1038" s="8" t="s">
        <v>5625</v>
      </c>
      <c r="AB1038" s="8">
        <v>1</v>
      </c>
      <c r="AC1038" s="8">
        <v>0</v>
      </c>
      <c r="AD1038" s="86">
        <f>IF(W1038="SOPORTE_TELEFÓNICO",'BASE LIQUIDACION REDEBAN 2025'!$B$19,IF(W1038="ENVÍO",'BASE LIQUIDACION REDEBAN 2025'!$C$2,IF(Y1038="TIPO I",'BASE LIQUIDACION REDEBAN 2025'!$C$2,IF(Y1038="TIPO II",'BASE LIQUIDACION REDEBAN 2025'!$C$3,IF(Y1038="TIPO III",'BASE LIQUIDACION REDEBAN 2025'!$C$4,IF(Y1038="TIPO IV",'BASE LIQUIDACION REDEBAN 2025'!$C$5,IF(Z1038="AEREO",'BASE LIQUIDACION REDEBAN 2025'!$B$6,'BASE LIQUIDACION REDEBAN 2025'!$C$5)))))))</f>
        <v>65960.072302</v>
      </c>
      <c r="AE1038" s="86">
        <f>IF(OR(W1038="SOPORTE_TELEFÓNICO",W1038="ENVÍO"),0,IF(Y1038="TIPO I",'BASE LIQUIDACION REDEBAN 2025'!$B$10,IF(Y1038="TIPO II",'BASE LIQUIDACION REDEBAN 2025'!$B$11,IF(Y1038="TIPO III",'BASE LIQUIDACION REDEBAN 2025'!$B$12,'BASE LIQUIDACION REDEBAN 2025'!$B$13))))</f>
        <v>75096.394270399993</v>
      </c>
      <c r="AF1038" s="86">
        <f t="shared" si="16"/>
        <v>65960.072302</v>
      </c>
      <c r="AG1038" s="141"/>
      <c r="AH1038" s="141"/>
    </row>
    <row r="1039" spans="1:34" s="49" customFormat="1">
      <c r="A1039" s="8" t="s">
        <v>90</v>
      </c>
      <c r="B1039" s="94" t="str">
        <f>VLOOKUP(A1039,'CENTRO DE COSTOS'!A:D,4,FALSE)</f>
        <v>JUAN SEBASTIÁN RÍOS CASTRILLÓN</v>
      </c>
      <c r="C1039" s="94" t="str">
        <f>VLOOKUP(A1039,'CENTRO DE COSTOS'!A:D,2,FALSE)</f>
        <v>0004-0005</v>
      </c>
      <c r="D1039" s="8">
        <v>5856</v>
      </c>
      <c r="E1039" s="8">
        <v>2687387</v>
      </c>
      <c r="F1039" s="8">
        <v>37717</v>
      </c>
      <c r="G1039" s="94" t="s">
        <v>1321</v>
      </c>
      <c r="H1039" s="8" t="s">
        <v>249</v>
      </c>
      <c r="I1039" s="8" t="s">
        <v>2515</v>
      </c>
      <c r="J1039" s="8" t="s">
        <v>5626</v>
      </c>
      <c r="K1039" s="8" t="s">
        <v>160</v>
      </c>
      <c r="L1039" s="8" t="s">
        <v>5627</v>
      </c>
      <c r="M1039" s="183">
        <v>45903.45</v>
      </c>
      <c r="N1039" s="183">
        <v>45904.647222222222</v>
      </c>
      <c r="O1039" s="94" t="s">
        <v>1324</v>
      </c>
      <c r="P1039" s="8" t="s">
        <v>1333</v>
      </c>
      <c r="Q1039" s="8" t="s">
        <v>1351</v>
      </c>
      <c r="R1039" s="8" t="s">
        <v>1341</v>
      </c>
      <c r="S1039" s="94"/>
      <c r="T1039" s="10"/>
      <c r="U1039" s="8" t="s">
        <v>1328</v>
      </c>
      <c r="V1039" s="8" t="s">
        <v>5628</v>
      </c>
      <c r="W1039" s="8" t="s">
        <v>165</v>
      </c>
      <c r="X1039" s="8" t="s">
        <v>5629</v>
      </c>
      <c r="Y1039" s="8" t="s">
        <v>30</v>
      </c>
      <c r="Z1039" s="8" t="s">
        <v>177</v>
      </c>
      <c r="AA1039" s="8" t="s">
        <v>988</v>
      </c>
      <c r="AB1039" s="8">
        <v>1</v>
      </c>
      <c r="AC1039" s="8">
        <v>0</v>
      </c>
      <c r="AD1039" s="86">
        <f>IF(W1039="SOPORTE_TELEFÓNICO",'BASE LIQUIDACION REDEBAN 2025'!$B$19,IF(W1039="ENVÍO",'BASE LIQUIDACION REDEBAN 2025'!$C$2,IF(Y1039="TIPO I",'BASE LIQUIDACION REDEBAN 2025'!$C$2,IF(Y1039="TIPO II",'BASE LIQUIDACION REDEBAN 2025'!$C$3,IF(Y1039="TIPO III",'BASE LIQUIDACION REDEBAN 2025'!$C$4,IF(Y1039="TIPO IV",'BASE LIQUIDACION REDEBAN 2025'!$C$5,IF(Z1039="AEREO",'BASE LIQUIDACION REDEBAN 2025'!$B$6,'BASE LIQUIDACION REDEBAN 2025'!$C$5)))))))</f>
        <v>275728.78077800001</v>
      </c>
      <c r="AE1039" s="86">
        <f>IF(OR(W1039="SOPORTE_TELEFÓNICO",W1039="ENVÍO"),0,IF(Y1039="TIPO I",'BASE LIQUIDACION REDEBAN 2025'!$B$10,IF(Y1039="TIPO II",'BASE LIQUIDACION REDEBAN 2025'!$B$11,IF(Y1039="TIPO III",'BASE LIQUIDACION REDEBAN 2025'!$B$12,'BASE LIQUIDACION REDEBAN 2025'!$B$13))))</f>
        <v>196536.5258152</v>
      </c>
      <c r="AF1039" s="86">
        <f t="shared" si="16"/>
        <v>275728.78077800001</v>
      </c>
      <c r="AG1039" s="141"/>
      <c r="AH1039" s="141"/>
    </row>
    <row r="1040" spans="1:34" s="49" customFormat="1">
      <c r="A1040" s="8" t="s">
        <v>68</v>
      </c>
      <c r="B1040" s="94" t="str">
        <f>VLOOKUP(A1040,'CENTRO DE COSTOS'!A:D,4,FALSE)</f>
        <v>WILLIAM ASDRUBAL ROZO ROZO</v>
      </c>
      <c r="C1040" s="94" t="str">
        <f>VLOOKUP(A1040,'CENTRO DE COSTOS'!A:D,2,FALSE)</f>
        <v>0004-0004</v>
      </c>
      <c r="D1040" s="8">
        <v>11001</v>
      </c>
      <c r="E1040" s="8">
        <v>2687606</v>
      </c>
      <c r="F1040" s="8">
        <v>61769</v>
      </c>
      <c r="G1040" s="94" t="s">
        <v>1321</v>
      </c>
      <c r="H1040" s="8" t="s">
        <v>417</v>
      </c>
      <c r="I1040" s="8" t="s">
        <v>68</v>
      </c>
      <c r="J1040" s="8" t="s">
        <v>3444</v>
      </c>
      <c r="K1040" s="8" t="s">
        <v>160</v>
      </c>
      <c r="L1040" s="8" t="s">
        <v>5630</v>
      </c>
      <c r="M1040" s="183">
        <v>45903.451388888891</v>
      </c>
      <c r="N1040" s="183">
        <v>45903.694444444453</v>
      </c>
      <c r="O1040" s="94" t="s">
        <v>1324</v>
      </c>
      <c r="P1040" s="8" t="s">
        <v>1333</v>
      </c>
      <c r="Q1040" s="8" t="s">
        <v>1512</v>
      </c>
      <c r="R1040" s="8" t="s">
        <v>1512</v>
      </c>
      <c r="S1040" s="94"/>
      <c r="T1040" s="10"/>
      <c r="U1040" s="8" t="s">
        <v>1328</v>
      </c>
      <c r="V1040" s="8" t="s">
        <v>5631</v>
      </c>
      <c r="W1040" s="8" t="s">
        <v>165</v>
      </c>
      <c r="X1040" s="8" t="s">
        <v>3447</v>
      </c>
      <c r="Y1040" s="8" t="s">
        <v>25</v>
      </c>
      <c r="Z1040" s="8" t="s">
        <v>177</v>
      </c>
      <c r="AA1040" s="8" t="s">
        <v>566</v>
      </c>
      <c r="AB1040" s="8">
        <v>1</v>
      </c>
      <c r="AC1040" s="8">
        <v>0</v>
      </c>
      <c r="AD1040" s="86">
        <f>IF(W1040="SOPORTE_TELEFÓNICO",'BASE LIQUIDACION REDEBAN 2025'!$B$19,IF(W1040="ENVÍO",'BASE LIQUIDACION REDEBAN 2025'!$C$2,IF(Y1040="TIPO I",'BASE LIQUIDACION REDEBAN 2025'!$C$2,IF(Y1040="TIPO II",'BASE LIQUIDACION REDEBAN 2025'!$C$3,IF(Y1040="TIPO III",'BASE LIQUIDACION REDEBAN 2025'!$C$4,IF(Y1040="TIPO IV",'BASE LIQUIDACION REDEBAN 2025'!$C$5,IF(Z1040="AEREO",'BASE LIQUIDACION REDEBAN 2025'!$B$6,'BASE LIQUIDACION REDEBAN 2025'!$C$5)))))))</f>
        <v>65960.072302</v>
      </c>
      <c r="AE1040" s="86">
        <f>IF(OR(W1040="SOPORTE_TELEFÓNICO",W1040="ENVÍO"),0,IF(Y1040="TIPO I",'BASE LIQUIDACION REDEBAN 2025'!$B$10,IF(Y1040="TIPO II",'BASE LIQUIDACION REDEBAN 2025'!$B$11,IF(Y1040="TIPO III",'BASE LIQUIDACION REDEBAN 2025'!$B$12,'BASE LIQUIDACION REDEBAN 2025'!$B$13))))</f>
        <v>75096.394270399993</v>
      </c>
      <c r="AF1040" s="86">
        <f t="shared" si="16"/>
        <v>65960.072302</v>
      </c>
      <c r="AG1040" s="141"/>
      <c r="AH1040" s="141"/>
    </row>
    <row r="1041" spans="1:34" s="49" customFormat="1">
      <c r="A1041" s="8" t="s">
        <v>90</v>
      </c>
      <c r="B1041" s="94" t="str">
        <f>VLOOKUP(A1041,'CENTRO DE COSTOS'!A:D,4,FALSE)</f>
        <v>JUAN SEBASTIÁN RÍOS CASTRILLÓN</v>
      </c>
      <c r="C1041" s="94" t="str">
        <f>VLOOKUP(A1041,'CENTRO DE COSTOS'!A:D,2,FALSE)</f>
        <v>0004-0005</v>
      </c>
      <c r="D1041" s="8">
        <v>15572</v>
      </c>
      <c r="E1041" s="8">
        <v>2687721</v>
      </c>
      <c r="F1041" s="8">
        <v>44951</v>
      </c>
      <c r="G1041" s="94" t="s">
        <v>1321</v>
      </c>
      <c r="H1041" s="8" t="s">
        <v>406</v>
      </c>
      <c r="I1041" s="8" t="s">
        <v>3576</v>
      </c>
      <c r="J1041" s="8" t="s">
        <v>5632</v>
      </c>
      <c r="K1041" s="8" t="s">
        <v>160</v>
      </c>
      <c r="L1041" s="8" t="s">
        <v>5633</v>
      </c>
      <c r="M1041" s="183">
        <v>45903.458333333343</v>
      </c>
      <c r="N1041" s="183">
        <v>45904.698611111111</v>
      </c>
      <c r="O1041" s="94" t="s">
        <v>1324</v>
      </c>
      <c r="P1041" s="8" t="s">
        <v>1333</v>
      </c>
      <c r="Q1041" s="8" t="s">
        <v>1375</v>
      </c>
      <c r="R1041" s="8" t="s">
        <v>1444</v>
      </c>
      <c r="S1041" s="94"/>
      <c r="T1041" s="10"/>
      <c r="U1041" s="8" t="s">
        <v>1328</v>
      </c>
      <c r="V1041" s="8" t="s">
        <v>5634</v>
      </c>
      <c r="W1041" s="8" t="s">
        <v>165</v>
      </c>
      <c r="X1041" s="8" t="s">
        <v>5635</v>
      </c>
      <c r="Y1041" s="8" t="s">
        <v>32</v>
      </c>
      <c r="Z1041" s="8" t="s">
        <v>177</v>
      </c>
      <c r="AA1041" s="8" t="s">
        <v>578</v>
      </c>
      <c r="AB1041" s="8">
        <v>1</v>
      </c>
      <c r="AC1041" s="8">
        <v>0</v>
      </c>
      <c r="AD1041" s="86">
        <f>IF(W1041="SOPORTE_TELEFÓNICO",'BASE LIQUIDACION REDEBAN 2025'!$B$19,IF(W1041="ENVÍO",'BASE LIQUIDACION REDEBAN 2025'!$C$2,IF(Y1041="TIPO I",'BASE LIQUIDACION REDEBAN 2025'!$C$2,IF(Y1041="TIPO II",'BASE LIQUIDACION REDEBAN 2025'!$C$3,IF(Y1041="TIPO III",'BASE LIQUIDACION REDEBAN 2025'!$C$4,IF(Y1041="TIPO IV",'BASE LIQUIDACION REDEBAN 2025'!$C$5,IF(Z1041="AEREO",'BASE LIQUIDACION REDEBAN 2025'!$B$6,'BASE LIQUIDACION REDEBAN 2025'!$C$5)))))))</f>
        <v>479588.87655000004</v>
      </c>
      <c r="AE1041" s="86">
        <f>IF(OR(W1041="SOPORTE_TELEFÓNICO",W1041="ENVÍO"),0,IF(Y1041="TIPO I",'BASE LIQUIDACION REDEBAN 2025'!$B$10,IF(Y1041="TIPO II",'BASE LIQUIDACION REDEBAN 2025'!$B$11,IF(Y1041="TIPO III",'BASE LIQUIDACION REDEBAN 2025'!$B$12,'BASE LIQUIDACION REDEBAN 2025'!$B$13))))</f>
        <v>196536.5258152</v>
      </c>
      <c r="AF1041" s="86">
        <f t="shared" si="16"/>
        <v>479588.87655000004</v>
      </c>
      <c r="AG1041" s="141"/>
      <c r="AH1041" s="141"/>
    </row>
    <row r="1042" spans="1:34" s="49" customFormat="1">
      <c r="A1042" s="8" t="s">
        <v>80</v>
      </c>
      <c r="B1042" s="94" t="str">
        <f>VLOOKUP(A1042,'CENTRO DE COSTOS'!A:D,4,FALSE)</f>
        <v>JOSE MAURICIO HERNANDEZ ROJAS</v>
      </c>
      <c r="C1042" s="94" t="str">
        <f>VLOOKUP(A1042,'CENTRO DE COSTOS'!A:D,2,FALSE)</f>
        <v>0004-0001</v>
      </c>
      <c r="D1042" s="8">
        <v>13001</v>
      </c>
      <c r="E1042" s="8">
        <v>2687932</v>
      </c>
      <c r="F1042" s="8">
        <v>77917</v>
      </c>
      <c r="G1042" s="94" t="s">
        <v>1321</v>
      </c>
      <c r="H1042" s="8" t="s">
        <v>685</v>
      </c>
      <c r="I1042" s="8" t="s">
        <v>80</v>
      </c>
      <c r="J1042" s="8" t="s">
        <v>5451</v>
      </c>
      <c r="K1042" s="8" t="s">
        <v>160</v>
      </c>
      <c r="L1042" s="8" t="s">
        <v>5636</v>
      </c>
      <c r="M1042" s="183">
        <v>45903.47152777778</v>
      </c>
      <c r="N1042" s="183">
        <v>45904.406944444447</v>
      </c>
      <c r="O1042" s="94" t="s">
        <v>1324</v>
      </c>
      <c r="P1042" s="8" t="s">
        <v>1325</v>
      </c>
      <c r="Q1042" s="8" t="s">
        <v>1351</v>
      </c>
      <c r="R1042" s="8" t="s">
        <v>1689</v>
      </c>
      <c r="S1042" s="94"/>
      <c r="T1042" s="10"/>
      <c r="U1042" s="8" t="s">
        <v>1328</v>
      </c>
      <c r="V1042" s="8" t="s">
        <v>5637</v>
      </c>
      <c r="W1042" s="8" t="s">
        <v>165</v>
      </c>
      <c r="X1042" s="8" t="s">
        <v>5454</v>
      </c>
      <c r="Y1042" s="8" t="s">
        <v>25</v>
      </c>
      <c r="Z1042" s="8" t="s">
        <v>177</v>
      </c>
      <c r="AA1042" s="8" t="s">
        <v>1275</v>
      </c>
      <c r="AB1042" s="8">
        <v>1</v>
      </c>
      <c r="AC1042" s="8">
        <v>0</v>
      </c>
      <c r="AD1042" s="86">
        <f>IF(W1042="SOPORTE_TELEFÓNICO",'BASE LIQUIDACION REDEBAN 2025'!$B$19,IF(W1042="ENVÍO",'BASE LIQUIDACION REDEBAN 2025'!$C$2,IF(Y1042="TIPO I",'BASE LIQUIDACION REDEBAN 2025'!$C$2,IF(Y1042="TIPO II",'BASE LIQUIDACION REDEBAN 2025'!$C$3,IF(Y1042="TIPO III",'BASE LIQUIDACION REDEBAN 2025'!$C$4,IF(Y1042="TIPO IV",'BASE LIQUIDACION REDEBAN 2025'!$C$5,IF(Z1042="AEREO",'BASE LIQUIDACION REDEBAN 2025'!$B$6,'BASE LIQUIDACION REDEBAN 2025'!$C$5)))))))</f>
        <v>65960.072302</v>
      </c>
      <c r="AE1042" s="86">
        <f>IF(OR(W1042="SOPORTE_TELEFÓNICO",W1042="ENVÍO"),0,IF(Y1042="TIPO I",'BASE LIQUIDACION REDEBAN 2025'!$B$10,IF(Y1042="TIPO II",'BASE LIQUIDACION REDEBAN 2025'!$B$11,IF(Y1042="TIPO III",'BASE LIQUIDACION REDEBAN 2025'!$B$12,'BASE LIQUIDACION REDEBAN 2025'!$B$13))))</f>
        <v>75096.394270399993</v>
      </c>
      <c r="AF1042" s="86">
        <f t="shared" si="16"/>
        <v>65960.072302</v>
      </c>
      <c r="AG1042" s="141"/>
      <c r="AH1042" s="141"/>
    </row>
    <row r="1043" spans="1:34" s="49" customFormat="1">
      <c r="A1043" s="8" t="s">
        <v>72</v>
      </c>
      <c r="B1043" s="94" t="str">
        <f>VLOOKUP(A1043,'CENTRO DE COSTOS'!A:D,4,FALSE)</f>
        <v>MIGUEL JULIÁN HERNÁNDEZ GUARÍN</v>
      </c>
      <c r="C1043" s="94" t="str">
        <f>VLOOKUP(A1043,'CENTRO DE COSTOS'!A:D,2,FALSE)</f>
        <v>0004-0008</v>
      </c>
      <c r="D1043" s="8">
        <v>68276</v>
      </c>
      <c r="E1043" s="8">
        <v>2688582</v>
      </c>
      <c r="F1043" s="8">
        <v>58447</v>
      </c>
      <c r="G1043" s="94" t="s">
        <v>1321</v>
      </c>
      <c r="H1043" s="8" t="s">
        <v>224</v>
      </c>
      <c r="I1043" s="8" t="s">
        <v>2314</v>
      </c>
      <c r="J1043" s="8" t="s">
        <v>5638</v>
      </c>
      <c r="K1043" s="8" t="s">
        <v>160</v>
      </c>
      <c r="L1043" s="8" t="s">
        <v>5639</v>
      </c>
      <c r="M1043" s="183">
        <v>45903.508333333331</v>
      </c>
      <c r="N1043" s="183">
        <v>45903.722222222219</v>
      </c>
      <c r="O1043" s="94" t="s">
        <v>1324</v>
      </c>
      <c r="P1043" s="8" t="s">
        <v>1333</v>
      </c>
      <c r="Q1043" s="8" t="s">
        <v>1326</v>
      </c>
      <c r="R1043" s="8" t="s">
        <v>1470</v>
      </c>
      <c r="S1043" s="94"/>
      <c r="T1043" s="10"/>
      <c r="U1043" s="8" t="s">
        <v>1328</v>
      </c>
      <c r="V1043" s="8" t="s">
        <v>5640</v>
      </c>
      <c r="W1043" s="8" t="s">
        <v>165</v>
      </c>
      <c r="X1043" s="8" t="s">
        <v>5641</v>
      </c>
      <c r="Y1043" s="8" t="s">
        <v>25</v>
      </c>
      <c r="Z1043" s="8" t="s">
        <v>177</v>
      </c>
      <c r="AA1043" s="8" t="s">
        <v>1135</v>
      </c>
      <c r="AB1043" s="8">
        <v>1</v>
      </c>
      <c r="AC1043" s="8">
        <v>0</v>
      </c>
      <c r="AD1043" s="86">
        <f>IF(W1043="SOPORTE_TELEFÓNICO",'BASE LIQUIDACION REDEBAN 2025'!$B$19,IF(W1043="ENVÍO",'BASE LIQUIDACION REDEBAN 2025'!$C$2,IF(Y1043="TIPO I",'BASE LIQUIDACION REDEBAN 2025'!$C$2,IF(Y1043="TIPO II",'BASE LIQUIDACION REDEBAN 2025'!$C$3,IF(Y1043="TIPO III",'BASE LIQUIDACION REDEBAN 2025'!$C$4,IF(Y1043="TIPO IV",'BASE LIQUIDACION REDEBAN 2025'!$C$5,IF(Z1043="AEREO",'BASE LIQUIDACION REDEBAN 2025'!$B$6,'BASE LIQUIDACION REDEBAN 2025'!$C$5)))))))</f>
        <v>65960.072302</v>
      </c>
      <c r="AE1043" s="86">
        <f>IF(OR(W1043="SOPORTE_TELEFÓNICO",W1043="ENVÍO"),0,IF(Y1043="TIPO I",'BASE LIQUIDACION REDEBAN 2025'!$B$10,IF(Y1043="TIPO II",'BASE LIQUIDACION REDEBAN 2025'!$B$11,IF(Y1043="TIPO III",'BASE LIQUIDACION REDEBAN 2025'!$B$12,'BASE LIQUIDACION REDEBAN 2025'!$B$13))))</f>
        <v>75096.394270399993</v>
      </c>
      <c r="AF1043" s="86">
        <f t="shared" si="16"/>
        <v>65960.072302</v>
      </c>
      <c r="AG1043" s="141"/>
      <c r="AH1043" s="141"/>
    </row>
    <row r="1044" spans="1:34" s="49" customFormat="1">
      <c r="A1044" s="8" t="s">
        <v>98</v>
      </c>
      <c r="B1044" s="94" t="str">
        <f>VLOOKUP(A1044,'CENTRO DE COSTOS'!A:D,4,FALSE)</f>
        <v>MIGUEL JULIÁN HERNÁNDEZ GUARÍN</v>
      </c>
      <c r="C1044" s="94" t="str">
        <f>VLOOKUP(A1044,'CENTRO DE COSTOS'!A:D,2,FALSE)</f>
        <v>0004-0008</v>
      </c>
      <c r="D1044" s="8">
        <v>15897</v>
      </c>
      <c r="E1044" s="8">
        <v>2688585</v>
      </c>
      <c r="F1044" s="8">
        <v>75885</v>
      </c>
      <c r="G1044" s="94" t="s">
        <v>1321</v>
      </c>
      <c r="H1044" s="8" t="s">
        <v>406</v>
      </c>
      <c r="I1044" s="8" t="s">
        <v>5642</v>
      </c>
      <c r="J1044" s="8" t="s">
        <v>5643</v>
      </c>
      <c r="K1044" s="8" t="s">
        <v>160</v>
      </c>
      <c r="L1044" s="8" t="s">
        <v>5644</v>
      </c>
      <c r="M1044" s="183">
        <v>45903.510416666657</v>
      </c>
      <c r="N1044" s="183">
        <v>45903.675000000003</v>
      </c>
      <c r="O1044" s="94" t="s">
        <v>1324</v>
      </c>
      <c r="P1044" s="8" t="s">
        <v>1325</v>
      </c>
      <c r="Q1044" s="8" t="s">
        <v>1368</v>
      </c>
      <c r="R1044" s="8" t="s">
        <v>3895</v>
      </c>
      <c r="S1044" s="94"/>
      <c r="T1044" s="10"/>
      <c r="U1044" s="8" t="s">
        <v>1328</v>
      </c>
      <c r="V1044" s="8" t="s">
        <v>5645</v>
      </c>
      <c r="W1044" s="8" t="s">
        <v>1552</v>
      </c>
      <c r="X1044" s="8" t="s">
        <v>1553</v>
      </c>
      <c r="Y1044" s="8" t="s">
        <v>30</v>
      </c>
      <c r="Z1044" s="8" t="s">
        <v>177</v>
      </c>
      <c r="AA1044" s="8" t="s">
        <v>411</v>
      </c>
      <c r="AB1044" s="8">
        <v>0</v>
      </c>
      <c r="AC1044" s="8">
        <v>0</v>
      </c>
      <c r="AD1044" s="86">
        <f>IF(W1044="SOPORTE_TELEFÓNICO",'BASE LIQUIDACION REDEBAN 2025'!$B$19,IF(W1044="ENVÍO",'BASE LIQUIDACION REDEBAN 2025'!$C$2,IF(Y1044="TIPO I",'BASE LIQUIDACION REDEBAN 2025'!$C$2,IF(Y1044="TIPO II",'BASE LIQUIDACION REDEBAN 2025'!$C$3,IF(Y1044="TIPO III",'BASE LIQUIDACION REDEBAN 2025'!$C$4,IF(Y1044="TIPO IV",'BASE LIQUIDACION REDEBAN 2025'!$C$5,IF(Z1044="AEREO",'BASE LIQUIDACION REDEBAN 2025'!$B$6,'BASE LIQUIDACION REDEBAN 2025'!$C$5)))))))</f>
        <v>41241.0800752</v>
      </c>
      <c r="AE1044" s="86">
        <f>IF(OR(W1044="SOPORTE_TELEFÓNICO",W1044="ENVÍO"),0,IF(Y1044="TIPO I",'BASE LIQUIDACION REDEBAN 2025'!$B$10,IF(Y1044="TIPO II",'BASE LIQUIDACION REDEBAN 2025'!$B$11,IF(Y1044="TIPO III",'BASE LIQUIDACION REDEBAN 2025'!$B$12,'BASE LIQUIDACION REDEBAN 2025'!$B$13))))</f>
        <v>0</v>
      </c>
      <c r="AF1044" s="86">
        <f t="shared" si="16"/>
        <v>41241.0800752</v>
      </c>
      <c r="AG1044" s="141"/>
      <c r="AH1044" s="141"/>
    </row>
    <row r="1045" spans="1:34" s="49" customFormat="1">
      <c r="A1045" s="8" t="s">
        <v>86</v>
      </c>
      <c r="B1045" s="94" t="str">
        <f>VLOOKUP(A1045,'CENTRO DE COSTOS'!A:D,4,FALSE)</f>
        <v>KEVIN ALEXIS CORZO BUSTOS</v>
      </c>
      <c r="C1045" s="94" t="str">
        <f>VLOOKUP(A1045,'CENTRO DE COSTOS'!A:D,2,FALSE)</f>
        <v>0004-0007</v>
      </c>
      <c r="D1045" s="8">
        <v>73319</v>
      </c>
      <c r="E1045" s="8">
        <v>2685791</v>
      </c>
      <c r="F1045" s="8">
        <v>35171</v>
      </c>
      <c r="G1045" s="94" t="s">
        <v>1321</v>
      </c>
      <c r="H1045" s="8" t="s">
        <v>494</v>
      </c>
      <c r="I1045" s="8" t="s">
        <v>5646</v>
      </c>
      <c r="J1045" s="8" t="s">
        <v>5647</v>
      </c>
      <c r="K1045" s="8" t="s">
        <v>160</v>
      </c>
      <c r="L1045" s="8" t="s">
        <v>5648</v>
      </c>
      <c r="M1045" s="183">
        <v>45903.375</v>
      </c>
      <c r="N1045" s="183">
        <v>45904.600694444453</v>
      </c>
      <c r="O1045" s="94" t="s">
        <v>1324</v>
      </c>
      <c r="P1045" s="8" t="s">
        <v>1333</v>
      </c>
      <c r="Q1045" s="8" t="s">
        <v>1556</v>
      </c>
      <c r="R1045" s="8" t="s">
        <v>1557</v>
      </c>
      <c r="S1045" s="94"/>
      <c r="T1045" s="10"/>
      <c r="U1045" s="8" t="s">
        <v>1328</v>
      </c>
      <c r="V1045" s="8" t="s">
        <v>5649</v>
      </c>
      <c r="W1045" s="8" t="s">
        <v>165</v>
      </c>
      <c r="X1045" s="8" t="s">
        <v>5650</v>
      </c>
      <c r="Y1045" s="8" t="s">
        <v>28</v>
      </c>
      <c r="Z1045" s="8" t="s">
        <v>177</v>
      </c>
      <c r="AA1045" s="8" t="s">
        <v>760</v>
      </c>
      <c r="AB1045" s="8">
        <v>1</v>
      </c>
      <c r="AC1045" s="8">
        <v>0</v>
      </c>
      <c r="AD1045" s="86">
        <f>IF(W1045="SOPORTE_TELEFÓNICO",'BASE LIQUIDACION REDEBAN 2025'!$B$19,IF(W1045="ENVÍO",'BASE LIQUIDACION REDEBAN 2025'!$C$2,IF(Y1045="TIPO I",'BASE LIQUIDACION REDEBAN 2025'!$C$2,IF(Y1045="TIPO II",'BASE LIQUIDACION REDEBAN 2025'!$C$3,IF(Y1045="TIPO III",'BASE LIQUIDACION REDEBAN 2025'!$C$4,IF(Y1045="TIPO IV",'BASE LIQUIDACION REDEBAN 2025'!$C$5,IF(Z1045="AEREO",'BASE LIQUIDACION REDEBAN 2025'!$B$6,'BASE LIQUIDACION REDEBAN 2025'!$C$5)))))))</f>
        <v>144967.87232000002</v>
      </c>
      <c r="AE1045" s="86">
        <f>IF(OR(W1045="SOPORTE_TELEFÓNICO",W1045="ENVÍO"),0,IF(Y1045="TIPO I",'BASE LIQUIDACION REDEBAN 2025'!$B$10,IF(Y1045="TIPO II",'BASE LIQUIDACION REDEBAN 2025'!$B$11,IF(Y1045="TIPO III",'BASE LIQUIDACION REDEBAN 2025'!$B$12,'BASE LIQUIDACION REDEBAN 2025'!$B$13))))</f>
        <v>140395.6348884</v>
      </c>
      <c r="AF1045" s="86">
        <f t="shared" si="16"/>
        <v>144967.87232000002</v>
      </c>
      <c r="AG1045" s="141"/>
      <c r="AH1045" s="141"/>
    </row>
    <row r="1046" spans="1:34" s="49" customFormat="1">
      <c r="A1046" s="8" t="s">
        <v>76</v>
      </c>
      <c r="B1046" s="94" t="str">
        <f>VLOOKUP(A1046,'CENTRO DE COSTOS'!A:D,4,FALSE)</f>
        <v>DIEGO FERNANDO HENAO CARDONA</v>
      </c>
      <c r="C1046" s="94" t="str">
        <f>VLOOKUP(A1046,'CENTRO DE COSTOS'!A:D,2,FALSE)</f>
        <v>0004-0003</v>
      </c>
      <c r="D1046" s="8">
        <v>76364</v>
      </c>
      <c r="E1046" s="8">
        <v>2686006</v>
      </c>
      <c r="F1046" s="8">
        <v>80158</v>
      </c>
      <c r="G1046" s="94" t="s">
        <v>1321</v>
      </c>
      <c r="H1046" s="8" t="s">
        <v>232</v>
      </c>
      <c r="I1046" s="8" t="s">
        <v>767</v>
      </c>
      <c r="J1046" s="8" t="s">
        <v>5651</v>
      </c>
      <c r="K1046" s="8" t="s">
        <v>160</v>
      </c>
      <c r="L1046" s="8" t="s">
        <v>5652</v>
      </c>
      <c r="M1046" s="183">
        <v>45903.378472222219</v>
      </c>
      <c r="N1046" s="183">
        <v>45903.67083333333</v>
      </c>
      <c r="O1046" s="94" t="s">
        <v>1324</v>
      </c>
      <c r="P1046" s="8" t="s">
        <v>1333</v>
      </c>
      <c r="Q1046" s="8" t="s">
        <v>1407</v>
      </c>
      <c r="R1046" s="8" t="s">
        <v>1408</v>
      </c>
      <c r="S1046" s="94"/>
      <c r="T1046" s="10"/>
      <c r="U1046" s="8" t="s">
        <v>1328</v>
      </c>
      <c r="V1046" s="8" t="s">
        <v>5653</v>
      </c>
      <c r="W1046" s="8" t="s">
        <v>165</v>
      </c>
      <c r="X1046" s="8" t="s">
        <v>5654</v>
      </c>
      <c r="Y1046" s="8" t="s">
        <v>28</v>
      </c>
      <c r="Z1046" s="8" t="s">
        <v>177</v>
      </c>
      <c r="AA1046" s="8" t="s">
        <v>521</v>
      </c>
      <c r="AB1046" s="8">
        <v>1</v>
      </c>
      <c r="AC1046" s="8">
        <v>0</v>
      </c>
      <c r="AD1046" s="86">
        <f>IF(W1046="SOPORTE_TELEFÓNICO",'BASE LIQUIDACION REDEBAN 2025'!$B$19,IF(W1046="ENVÍO",'BASE LIQUIDACION REDEBAN 2025'!$C$2,IF(Y1046="TIPO I",'BASE LIQUIDACION REDEBAN 2025'!$C$2,IF(Y1046="TIPO II",'BASE LIQUIDACION REDEBAN 2025'!$C$3,IF(Y1046="TIPO III",'BASE LIQUIDACION REDEBAN 2025'!$C$4,IF(Y1046="TIPO IV",'BASE LIQUIDACION REDEBAN 2025'!$C$5,IF(Z1046="AEREO",'BASE LIQUIDACION REDEBAN 2025'!$B$6,'BASE LIQUIDACION REDEBAN 2025'!$C$5)))))))</f>
        <v>144967.87232000002</v>
      </c>
      <c r="AE1046" s="86">
        <f>IF(OR(W1046="SOPORTE_TELEFÓNICO",W1046="ENVÍO"),0,IF(Y1046="TIPO I",'BASE LIQUIDACION REDEBAN 2025'!$B$10,IF(Y1046="TIPO II",'BASE LIQUIDACION REDEBAN 2025'!$B$11,IF(Y1046="TIPO III",'BASE LIQUIDACION REDEBAN 2025'!$B$12,'BASE LIQUIDACION REDEBAN 2025'!$B$13))))</f>
        <v>140395.6348884</v>
      </c>
      <c r="AF1046" s="86">
        <f t="shared" si="16"/>
        <v>144967.87232000002</v>
      </c>
      <c r="AG1046" s="141"/>
      <c r="AH1046" s="141"/>
    </row>
    <row r="1047" spans="1:34" s="49" customFormat="1">
      <c r="A1047" s="8" t="s">
        <v>76</v>
      </c>
      <c r="B1047" s="94" t="str">
        <f>VLOOKUP(A1047,'CENTRO DE COSTOS'!A:D,4,FALSE)</f>
        <v>DIEGO FERNANDO HENAO CARDONA</v>
      </c>
      <c r="C1047" s="94" t="str">
        <f>VLOOKUP(A1047,'CENTRO DE COSTOS'!A:D,2,FALSE)</f>
        <v>0004-0003</v>
      </c>
      <c r="D1047" s="8">
        <v>76520</v>
      </c>
      <c r="E1047" s="8">
        <v>2686030</v>
      </c>
      <c r="F1047" s="8">
        <v>37650</v>
      </c>
      <c r="G1047" s="94" t="s">
        <v>1321</v>
      </c>
      <c r="H1047" s="8" t="s">
        <v>232</v>
      </c>
      <c r="I1047" s="8" t="s">
        <v>1207</v>
      </c>
      <c r="J1047" s="8" t="s">
        <v>5655</v>
      </c>
      <c r="K1047" s="8" t="s">
        <v>160</v>
      </c>
      <c r="L1047" s="8" t="s">
        <v>5656</v>
      </c>
      <c r="M1047" s="183">
        <v>45903.384722222218</v>
      </c>
      <c r="N1047" s="183">
        <v>45903.625694444447</v>
      </c>
      <c r="O1047" s="94" t="s">
        <v>1324</v>
      </c>
      <c r="P1047" s="8" t="s">
        <v>1333</v>
      </c>
      <c r="Q1047" s="8" t="s">
        <v>1340</v>
      </c>
      <c r="R1047" s="8" t="s">
        <v>1341</v>
      </c>
      <c r="S1047" s="94"/>
      <c r="T1047" s="10"/>
      <c r="U1047" s="8" t="s">
        <v>1328</v>
      </c>
      <c r="V1047" s="8" t="s">
        <v>5657</v>
      </c>
      <c r="W1047" s="8" t="s">
        <v>165</v>
      </c>
      <c r="X1047" s="8" t="s">
        <v>5658</v>
      </c>
      <c r="Y1047" s="8" t="s">
        <v>25</v>
      </c>
      <c r="Z1047" s="8" t="s">
        <v>177</v>
      </c>
      <c r="AA1047" s="8" t="s">
        <v>1498</v>
      </c>
      <c r="AB1047" s="8">
        <v>1</v>
      </c>
      <c r="AC1047" s="8">
        <v>0</v>
      </c>
      <c r="AD1047" s="86">
        <f>IF(W1047="SOPORTE_TELEFÓNICO",'BASE LIQUIDACION REDEBAN 2025'!$B$19,IF(W1047="ENVÍO",'BASE LIQUIDACION REDEBAN 2025'!$C$2,IF(Y1047="TIPO I",'BASE LIQUIDACION REDEBAN 2025'!$C$2,IF(Y1047="TIPO II",'BASE LIQUIDACION REDEBAN 2025'!$C$3,IF(Y1047="TIPO III",'BASE LIQUIDACION REDEBAN 2025'!$C$4,IF(Y1047="TIPO IV",'BASE LIQUIDACION REDEBAN 2025'!$C$5,IF(Z1047="AEREO",'BASE LIQUIDACION REDEBAN 2025'!$B$6,'BASE LIQUIDACION REDEBAN 2025'!$C$5)))))))</f>
        <v>65960.072302</v>
      </c>
      <c r="AE1047" s="86">
        <f>IF(OR(W1047="SOPORTE_TELEFÓNICO",W1047="ENVÍO"),0,IF(Y1047="TIPO I",'BASE LIQUIDACION REDEBAN 2025'!$B$10,IF(Y1047="TIPO II",'BASE LIQUIDACION REDEBAN 2025'!$B$11,IF(Y1047="TIPO III",'BASE LIQUIDACION REDEBAN 2025'!$B$12,'BASE LIQUIDACION REDEBAN 2025'!$B$13))))</f>
        <v>75096.394270399993</v>
      </c>
      <c r="AF1047" s="86">
        <f t="shared" si="16"/>
        <v>65960.072302</v>
      </c>
      <c r="AG1047" s="141"/>
      <c r="AH1047" s="141"/>
    </row>
    <row r="1048" spans="1:34" s="49" customFormat="1">
      <c r="A1048" s="8" t="s">
        <v>94</v>
      </c>
      <c r="B1048" s="94" t="str">
        <f>VLOOKUP(A1048,'CENTRO DE COSTOS'!A:D,4,FALSE)</f>
        <v>DIEGO FERNANDO HENAO CARDONA</v>
      </c>
      <c r="C1048" s="94" t="str">
        <f>VLOOKUP(A1048,'CENTRO DE COSTOS'!A:D,2,FALSE)</f>
        <v>0004-0002</v>
      </c>
      <c r="D1048" s="8">
        <v>76250</v>
      </c>
      <c r="E1048" s="8">
        <v>2686653</v>
      </c>
      <c r="F1048" s="8">
        <v>37515</v>
      </c>
      <c r="G1048" s="94" t="s">
        <v>1321</v>
      </c>
      <c r="H1048" s="8" t="s">
        <v>232</v>
      </c>
      <c r="I1048" s="8" t="s">
        <v>5659</v>
      </c>
      <c r="J1048" s="8" t="s">
        <v>5660</v>
      </c>
      <c r="K1048" s="8" t="s">
        <v>160</v>
      </c>
      <c r="L1048" s="8" t="s">
        <v>5661</v>
      </c>
      <c r="M1048" s="183">
        <v>45903.411805555559</v>
      </c>
      <c r="N1048" s="183">
        <v>45904.511805555558</v>
      </c>
      <c r="O1048" s="94" t="s">
        <v>1324</v>
      </c>
      <c r="P1048" s="8" t="s">
        <v>1333</v>
      </c>
      <c r="Q1048" s="8" t="s">
        <v>1676</v>
      </c>
      <c r="R1048" s="8" t="s">
        <v>1677</v>
      </c>
      <c r="S1048" s="94"/>
      <c r="T1048" s="10"/>
      <c r="U1048" s="8" t="s">
        <v>1328</v>
      </c>
      <c r="V1048" s="8" t="s">
        <v>5662</v>
      </c>
      <c r="W1048" s="8" t="s">
        <v>165</v>
      </c>
      <c r="X1048" s="8" t="s">
        <v>5663</v>
      </c>
      <c r="Y1048" s="8" t="s">
        <v>28</v>
      </c>
      <c r="Z1048" s="8" t="s">
        <v>177</v>
      </c>
      <c r="AA1048" s="8" t="s">
        <v>191</v>
      </c>
      <c r="AB1048" s="8">
        <v>1</v>
      </c>
      <c r="AC1048" s="8">
        <v>0</v>
      </c>
      <c r="AD1048" s="86">
        <f>IF(W1048="SOPORTE_TELEFÓNICO",'BASE LIQUIDACION REDEBAN 2025'!$B$19,IF(W1048="ENVÍO",'BASE LIQUIDACION REDEBAN 2025'!$C$2,IF(Y1048="TIPO I",'BASE LIQUIDACION REDEBAN 2025'!$C$2,IF(Y1048="TIPO II",'BASE LIQUIDACION REDEBAN 2025'!$C$3,IF(Y1048="TIPO III",'BASE LIQUIDACION REDEBAN 2025'!$C$4,IF(Y1048="TIPO IV",'BASE LIQUIDACION REDEBAN 2025'!$C$5,IF(Z1048="AEREO",'BASE LIQUIDACION REDEBAN 2025'!$B$6,'BASE LIQUIDACION REDEBAN 2025'!$C$5)))))))</f>
        <v>144967.87232000002</v>
      </c>
      <c r="AE1048" s="86">
        <f>IF(OR(W1048="SOPORTE_TELEFÓNICO",W1048="ENVÍO"),0,IF(Y1048="TIPO I",'BASE LIQUIDACION REDEBAN 2025'!$B$10,IF(Y1048="TIPO II",'BASE LIQUIDACION REDEBAN 2025'!$B$11,IF(Y1048="TIPO III",'BASE LIQUIDACION REDEBAN 2025'!$B$12,'BASE LIQUIDACION REDEBAN 2025'!$B$13))))</f>
        <v>140395.6348884</v>
      </c>
      <c r="AF1048" s="86">
        <f t="shared" si="16"/>
        <v>144967.87232000002</v>
      </c>
      <c r="AG1048" s="141"/>
      <c r="AH1048" s="141"/>
    </row>
    <row r="1049" spans="1:34" s="49" customFormat="1">
      <c r="A1049" s="8" t="s">
        <v>76</v>
      </c>
      <c r="B1049" s="94" t="str">
        <f>VLOOKUP(A1049,'CENTRO DE COSTOS'!A:D,4,FALSE)</f>
        <v>DIEGO FERNANDO HENAO CARDONA</v>
      </c>
      <c r="C1049" s="94" t="str">
        <f>VLOOKUP(A1049,'CENTRO DE COSTOS'!A:D,2,FALSE)</f>
        <v>0004-0003</v>
      </c>
      <c r="D1049" s="8">
        <v>76520</v>
      </c>
      <c r="E1049" s="8">
        <v>2686673</v>
      </c>
      <c r="F1049" s="8">
        <v>11063</v>
      </c>
      <c r="G1049" s="94" t="s">
        <v>1321</v>
      </c>
      <c r="H1049" s="8" t="s">
        <v>232</v>
      </c>
      <c r="I1049" s="8" t="s">
        <v>1207</v>
      </c>
      <c r="J1049" s="8" t="s">
        <v>5664</v>
      </c>
      <c r="K1049" s="8" t="s">
        <v>160</v>
      </c>
      <c r="L1049" s="8" t="s">
        <v>5665</v>
      </c>
      <c r="M1049" s="183">
        <v>45903.414583333331</v>
      </c>
      <c r="N1049" s="183">
        <v>45903.679861111108</v>
      </c>
      <c r="O1049" s="94" t="s">
        <v>1324</v>
      </c>
      <c r="P1049" s="8" t="s">
        <v>1333</v>
      </c>
      <c r="Q1049" s="8" t="s">
        <v>1423</v>
      </c>
      <c r="R1049" s="8" t="s">
        <v>1341</v>
      </c>
      <c r="S1049" s="94"/>
      <c r="T1049" s="10"/>
      <c r="U1049" s="8" t="s">
        <v>1328</v>
      </c>
      <c r="V1049" s="8" t="s">
        <v>5666</v>
      </c>
      <c r="W1049" s="8" t="s">
        <v>165</v>
      </c>
      <c r="X1049" s="8" t="s">
        <v>5667</v>
      </c>
      <c r="Y1049" s="8" t="s">
        <v>25</v>
      </c>
      <c r="Z1049" s="8" t="s">
        <v>177</v>
      </c>
      <c r="AA1049" s="8" t="s">
        <v>1498</v>
      </c>
      <c r="AB1049" s="8">
        <v>1</v>
      </c>
      <c r="AC1049" s="8">
        <v>0</v>
      </c>
      <c r="AD1049" s="86">
        <f>IF(W1049="SOPORTE_TELEFÓNICO",'BASE LIQUIDACION REDEBAN 2025'!$B$19,IF(W1049="ENVÍO",'BASE LIQUIDACION REDEBAN 2025'!$C$2,IF(Y1049="TIPO I",'BASE LIQUIDACION REDEBAN 2025'!$C$2,IF(Y1049="TIPO II",'BASE LIQUIDACION REDEBAN 2025'!$C$3,IF(Y1049="TIPO III",'BASE LIQUIDACION REDEBAN 2025'!$C$4,IF(Y1049="TIPO IV",'BASE LIQUIDACION REDEBAN 2025'!$C$5,IF(Z1049="AEREO",'BASE LIQUIDACION REDEBAN 2025'!$B$6,'BASE LIQUIDACION REDEBAN 2025'!$C$5)))))))</f>
        <v>65960.072302</v>
      </c>
      <c r="AE1049" s="86">
        <f>IF(OR(W1049="SOPORTE_TELEFÓNICO",W1049="ENVÍO"),0,IF(Y1049="TIPO I",'BASE LIQUIDACION REDEBAN 2025'!$B$10,IF(Y1049="TIPO II",'BASE LIQUIDACION REDEBAN 2025'!$B$11,IF(Y1049="TIPO III",'BASE LIQUIDACION REDEBAN 2025'!$B$12,'BASE LIQUIDACION REDEBAN 2025'!$B$13))))</f>
        <v>75096.394270399993</v>
      </c>
      <c r="AF1049" s="86">
        <f t="shared" si="16"/>
        <v>65960.072302</v>
      </c>
      <c r="AG1049" s="141"/>
      <c r="AH1049" s="141"/>
    </row>
    <row r="1050" spans="1:34" s="49" customFormat="1">
      <c r="A1050" s="8" t="s">
        <v>86</v>
      </c>
      <c r="B1050" s="94" t="str">
        <f>VLOOKUP(A1050,'CENTRO DE COSTOS'!A:D,4,FALSE)</f>
        <v>KEVIN ALEXIS CORZO BUSTOS</v>
      </c>
      <c r="C1050" s="94" t="str">
        <f>VLOOKUP(A1050,'CENTRO DE COSTOS'!A:D,2,FALSE)</f>
        <v>0004-0007</v>
      </c>
      <c r="D1050" s="8">
        <v>73585</v>
      </c>
      <c r="E1050" s="8">
        <v>2687025</v>
      </c>
      <c r="F1050" s="8">
        <v>32656</v>
      </c>
      <c r="G1050" s="94" t="s">
        <v>1321</v>
      </c>
      <c r="H1050" s="8" t="s">
        <v>494</v>
      </c>
      <c r="I1050" s="8" t="s">
        <v>2890</v>
      </c>
      <c r="J1050" s="8" t="s">
        <v>5668</v>
      </c>
      <c r="K1050" s="8" t="s">
        <v>160</v>
      </c>
      <c r="L1050" s="8" t="s">
        <v>5669</v>
      </c>
      <c r="M1050" s="183">
        <v>45903.430555555547</v>
      </c>
      <c r="N1050" s="183">
        <v>45904.65902777778</v>
      </c>
      <c r="O1050" s="94" t="s">
        <v>1324</v>
      </c>
      <c r="P1050" s="8" t="s">
        <v>1333</v>
      </c>
      <c r="Q1050" s="8" t="s">
        <v>1375</v>
      </c>
      <c r="R1050" s="8" t="s">
        <v>1393</v>
      </c>
      <c r="S1050" s="94"/>
      <c r="T1050" s="10"/>
      <c r="U1050" s="8" t="s">
        <v>1328</v>
      </c>
      <c r="V1050" s="8" t="s">
        <v>5670</v>
      </c>
      <c r="W1050" s="8" t="s">
        <v>165</v>
      </c>
      <c r="X1050" s="8" t="s">
        <v>5671</v>
      </c>
      <c r="Y1050" s="8" t="s">
        <v>28</v>
      </c>
      <c r="Z1050" s="8" t="s">
        <v>177</v>
      </c>
      <c r="AA1050" s="8" t="s">
        <v>760</v>
      </c>
      <c r="AB1050" s="8">
        <v>1</v>
      </c>
      <c r="AC1050" s="8">
        <v>0</v>
      </c>
      <c r="AD1050" s="86">
        <f>IF(W1050="SOPORTE_TELEFÓNICO",'BASE LIQUIDACION REDEBAN 2025'!$B$19,IF(W1050="ENVÍO",'BASE LIQUIDACION REDEBAN 2025'!$C$2,IF(Y1050="TIPO I",'BASE LIQUIDACION REDEBAN 2025'!$C$2,IF(Y1050="TIPO II",'BASE LIQUIDACION REDEBAN 2025'!$C$3,IF(Y1050="TIPO III",'BASE LIQUIDACION REDEBAN 2025'!$C$4,IF(Y1050="TIPO IV",'BASE LIQUIDACION REDEBAN 2025'!$C$5,IF(Z1050="AEREO",'BASE LIQUIDACION REDEBAN 2025'!$B$6,'BASE LIQUIDACION REDEBAN 2025'!$C$5)))))))</f>
        <v>144967.87232000002</v>
      </c>
      <c r="AE1050" s="86">
        <f>IF(OR(W1050="SOPORTE_TELEFÓNICO",W1050="ENVÍO"),0,IF(Y1050="TIPO I",'BASE LIQUIDACION REDEBAN 2025'!$B$10,IF(Y1050="TIPO II",'BASE LIQUIDACION REDEBAN 2025'!$B$11,IF(Y1050="TIPO III",'BASE LIQUIDACION REDEBAN 2025'!$B$12,'BASE LIQUIDACION REDEBAN 2025'!$B$13))))</f>
        <v>140395.6348884</v>
      </c>
      <c r="AF1050" s="86">
        <f t="shared" si="16"/>
        <v>144967.87232000002</v>
      </c>
      <c r="AG1050" s="141"/>
      <c r="AH1050" s="141"/>
    </row>
    <row r="1051" spans="1:34" s="49" customFormat="1">
      <c r="A1051" s="8" t="s">
        <v>64</v>
      </c>
      <c r="B1051" s="94" t="str">
        <f>VLOOKUP(A1051,'CENTRO DE COSTOS'!A:D,4,FALSE)</f>
        <v>JOSE MAURICIO HERNANDEZ ROJAS</v>
      </c>
      <c r="C1051" s="94" t="str">
        <f>VLOOKUP(A1051,'CENTRO DE COSTOS'!A:D,2,FALSE)</f>
        <v>0004-0001</v>
      </c>
      <c r="D1051" s="8">
        <v>8758</v>
      </c>
      <c r="E1051" s="8">
        <v>2687039</v>
      </c>
      <c r="F1051" s="8">
        <v>21700</v>
      </c>
      <c r="G1051" s="94" t="s">
        <v>1321</v>
      </c>
      <c r="H1051" s="8" t="s">
        <v>1045</v>
      </c>
      <c r="I1051" s="8" t="s">
        <v>1051</v>
      </c>
      <c r="J1051" s="8" t="s">
        <v>5672</v>
      </c>
      <c r="K1051" s="8" t="s">
        <v>160</v>
      </c>
      <c r="L1051" s="8" t="s">
        <v>5673</v>
      </c>
      <c r="M1051" s="183">
        <v>45903.433333333327</v>
      </c>
      <c r="N1051" s="183">
        <v>45904.4</v>
      </c>
      <c r="O1051" s="94" t="s">
        <v>1324</v>
      </c>
      <c r="P1051" s="8" t="s">
        <v>1333</v>
      </c>
      <c r="Q1051" s="8" t="s">
        <v>1326</v>
      </c>
      <c r="R1051" s="8" t="s">
        <v>1470</v>
      </c>
      <c r="S1051" s="94"/>
      <c r="T1051" s="10"/>
      <c r="U1051" s="8" t="s">
        <v>1328</v>
      </c>
      <c r="V1051" s="8" t="s">
        <v>5674</v>
      </c>
      <c r="W1051" s="8" t="s">
        <v>165</v>
      </c>
      <c r="X1051" s="8" t="s">
        <v>5675</v>
      </c>
      <c r="Y1051" s="8" t="s">
        <v>25</v>
      </c>
      <c r="Z1051" s="8" t="s">
        <v>177</v>
      </c>
      <c r="AA1051" s="8" t="s">
        <v>1824</v>
      </c>
      <c r="AB1051" s="8">
        <v>1</v>
      </c>
      <c r="AC1051" s="8">
        <v>0</v>
      </c>
      <c r="AD1051" s="86">
        <f>IF(W1051="SOPORTE_TELEFÓNICO",'BASE LIQUIDACION REDEBAN 2025'!$B$19,IF(W1051="ENVÍO",'BASE LIQUIDACION REDEBAN 2025'!$C$2,IF(Y1051="TIPO I",'BASE LIQUIDACION REDEBAN 2025'!$C$2,IF(Y1051="TIPO II",'BASE LIQUIDACION REDEBAN 2025'!$C$3,IF(Y1051="TIPO III",'BASE LIQUIDACION REDEBAN 2025'!$C$4,IF(Y1051="TIPO IV",'BASE LIQUIDACION REDEBAN 2025'!$C$5,IF(Z1051="AEREO",'BASE LIQUIDACION REDEBAN 2025'!$B$6,'BASE LIQUIDACION REDEBAN 2025'!$C$5)))))))</f>
        <v>65960.072302</v>
      </c>
      <c r="AE1051" s="86">
        <f>IF(OR(W1051="SOPORTE_TELEFÓNICO",W1051="ENVÍO"),0,IF(Y1051="TIPO I",'BASE LIQUIDACION REDEBAN 2025'!$B$10,IF(Y1051="TIPO II",'BASE LIQUIDACION REDEBAN 2025'!$B$11,IF(Y1051="TIPO III",'BASE LIQUIDACION REDEBAN 2025'!$B$12,'BASE LIQUIDACION REDEBAN 2025'!$B$13))))</f>
        <v>75096.394270399993</v>
      </c>
      <c r="AF1051" s="86">
        <f t="shared" si="16"/>
        <v>65960.072302</v>
      </c>
      <c r="AG1051" s="141"/>
      <c r="AH1051" s="141"/>
    </row>
    <row r="1052" spans="1:34" s="49" customFormat="1">
      <c r="A1052" s="8" t="s">
        <v>72</v>
      </c>
      <c r="B1052" s="94" t="str">
        <f>VLOOKUP(A1052,'CENTRO DE COSTOS'!A:D,4,FALSE)</f>
        <v>MIGUEL JULIÁN HERNÁNDEZ GUARÍN</v>
      </c>
      <c r="C1052" s="94" t="str">
        <f>VLOOKUP(A1052,'CENTRO DE COSTOS'!A:D,2,FALSE)</f>
        <v>0004-0008</v>
      </c>
      <c r="D1052" s="8">
        <v>68001</v>
      </c>
      <c r="E1052" s="8">
        <v>2688268</v>
      </c>
      <c r="F1052" s="8">
        <v>71679</v>
      </c>
      <c r="G1052" s="94" t="s">
        <v>1321</v>
      </c>
      <c r="H1052" s="8" t="s">
        <v>224</v>
      </c>
      <c r="I1052" s="8" t="s">
        <v>72</v>
      </c>
      <c r="J1052" s="8" t="s">
        <v>5676</v>
      </c>
      <c r="K1052" s="8" t="s">
        <v>160</v>
      </c>
      <c r="L1052" s="8" t="s">
        <v>5677</v>
      </c>
      <c r="M1052" s="183">
        <v>45903.48541666667</v>
      </c>
      <c r="N1052" s="183">
        <v>45903.67291666667</v>
      </c>
      <c r="O1052" s="94" t="s">
        <v>1324</v>
      </c>
      <c r="P1052" s="8" t="s">
        <v>1333</v>
      </c>
      <c r="Q1052" s="8" t="s">
        <v>1423</v>
      </c>
      <c r="R1052" s="8" t="s">
        <v>1341</v>
      </c>
      <c r="S1052" s="94"/>
      <c r="T1052" s="10"/>
      <c r="U1052" s="8" t="s">
        <v>1328</v>
      </c>
      <c r="V1052" s="8" t="s">
        <v>5678</v>
      </c>
      <c r="W1052" s="8" t="s">
        <v>165</v>
      </c>
      <c r="X1052" s="8" t="s">
        <v>5679</v>
      </c>
      <c r="Y1052" s="8" t="s">
        <v>25</v>
      </c>
      <c r="Z1052" s="8" t="s">
        <v>177</v>
      </c>
      <c r="AA1052" s="8" t="s">
        <v>4762</v>
      </c>
      <c r="AB1052" s="8">
        <v>1</v>
      </c>
      <c r="AC1052" s="8">
        <v>0</v>
      </c>
      <c r="AD1052" s="86">
        <f>IF(W1052="SOPORTE_TELEFÓNICO",'BASE LIQUIDACION REDEBAN 2025'!$B$19,IF(W1052="ENVÍO",'BASE LIQUIDACION REDEBAN 2025'!$C$2,IF(Y1052="TIPO I",'BASE LIQUIDACION REDEBAN 2025'!$C$2,IF(Y1052="TIPO II",'BASE LIQUIDACION REDEBAN 2025'!$C$3,IF(Y1052="TIPO III",'BASE LIQUIDACION REDEBAN 2025'!$C$4,IF(Y1052="TIPO IV",'BASE LIQUIDACION REDEBAN 2025'!$C$5,IF(Z1052="AEREO",'BASE LIQUIDACION REDEBAN 2025'!$B$6,'BASE LIQUIDACION REDEBAN 2025'!$C$5)))))))</f>
        <v>65960.072302</v>
      </c>
      <c r="AE1052" s="86">
        <f>IF(OR(W1052="SOPORTE_TELEFÓNICO",W1052="ENVÍO"),0,IF(Y1052="TIPO I",'BASE LIQUIDACION REDEBAN 2025'!$B$10,IF(Y1052="TIPO II",'BASE LIQUIDACION REDEBAN 2025'!$B$11,IF(Y1052="TIPO III",'BASE LIQUIDACION REDEBAN 2025'!$B$12,'BASE LIQUIDACION REDEBAN 2025'!$B$13))))</f>
        <v>75096.394270399993</v>
      </c>
      <c r="AF1052" s="86">
        <f t="shared" si="16"/>
        <v>65960.072302</v>
      </c>
      <c r="AG1052" s="141"/>
      <c r="AH1052" s="141"/>
    </row>
    <row r="1053" spans="1:34" s="49" customFormat="1">
      <c r="A1053" s="8" t="s">
        <v>94</v>
      </c>
      <c r="B1053" s="94" t="str">
        <f>VLOOKUP(A1053,'CENTRO DE COSTOS'!A:D,4,FALSE)</f>
        <v>DIEGO FERNANDO HENAO CARDONA</v>
      </c>
      <c r="C1053" s="94" t="str">
        <f>VLOOKUP(A1053,'CENTRO DE COSTOS'!A:D,2,FALSE)</f>
        <v>0004-0002</v>
      </c>
      <c r="D1053" s="8">
        <v>66400</v>
      </c>
      <c r="E1053" s="8">
        <v>2685741</v>
      </c>
      <c r="F1053" s="8">
        <v>45949</v>
      </c>
      <c r="G1053" s="94" t="s">
        <v>1321</v>
      </c>
      <c r="H1053" s="8" t="s">
        <v>186</v>
      </c>
      <c r="I1053" s="8" t="s">
        <v>1137</v>
      </c>
      <c r="J1053" s="8" t="s">
        <v>5680</v>
      </c>
      <c r="K1053" s="8" t="s">
        <v>160</v>
      </c>
      <c r="L1053" s="8" t="s">
        <v>5681</v>
      </c>
      <c r="M1053" s="183">
        <v>45903.372916666667</v>
      </c>
      <c r="N1053" s="183">
        <v>45903.622916666667</v>
      </c>
      <c r="O1053" s="94" t="s">
        <v>1324</v>
      </c>
      <c r="P1053" s="8" t="s">
        <v>1333</v>
      </c>
      <c r="Q1053" s="8" t="s">
        <v>1407</v>
      </c>
      <c r="R1053" s="8" t="s">
        <v>1408</v>
      </c>
      <c r="S1053" s="94"/>
      <c r="T1053" s="10"/>
      <c r="U1053" s="8" t="s">
        <v>1328</v>
      </c>
      <c r="V1053" s="8" t="s">
        <v>5682</v>
      </c>
      <c r="W1053" s="8" t="s">
        <v>165</v>
      </c>
      <c r="X1053" s="8" t="s">
        <v>5683</v>
      </c>
      <c r="Y1053" s="8" t="s">
        <v>25</v>
      </c>
      <c r="Z1053" s="8" t="s">
        <v>177</v>
      </c>
      <c r="AA1053" s="8" t="s">
        <v>191</v>
      </c>
      <c r="AB1053" s="8">
        <v>1</v>
      </c>
      <c r="AC1053" s="8">
        <v>0</v>
      </c>
      <c r="AD1053" s="86">
        <f>IF(W1053="SOPORTE_TELEFÓNICO",'BASE LIQUIDACION REDEBAN 2025'!$B$19,IF(W1053="ENVÍO",'BASE LIQUIDACION REDEBAN 2025'!$C$2,IF(Y1053="TIPO I",'BASE LIQUIDACION REDEBAN 2025'!$C$2,IF(Y1053="TIPO II",'BASE LIQUIDACION REDEBAN 2025'!$C$3,IF(Y1053="TIPO III",'BASE LIQUIDACION REDEBAN 2025'!$C$4,IF(Y1053="TIPO IV",'BASE LIQUIDACION REDEBAN 2025'!$C$5,IF(Z1053="AEREO",'BASE LIQUIDACION REDEBAN 2025'!$B$6,'BASE LIQUIDACION REDEBAN 2025'!$C$5)))))))</f>
        <v>65960.072302</v>
      </c>
      <c r="AE1053" s="86">
        <f>IF(OR(W1053="SOPORTE_TELEFÓNICO",W1053="ENVÍO"),0,IF(Y1053="TIPO I",'BASE LIQUIDACION REDEBAN 2025'!$B$10,IF(Y1053="TIPO II",'BASE LIQUIDACION REDEBAN 2025'!$B$11,IF(Y1053="TIPO III",'BASE LIQUIDACION REDEBAN 2025'!$B$12,'BASE LIQUIDACION REDEBAN 2025'!$B$13))))</f>
        <v>75096.394270399993</v>
      </c>
      <c r="AF1053" s="86">
        <f t="shared" si="16"/>
        <v>65960.072302</v>
      </c>
      <c r="AG1053" s="141"/>
      <c r="AH1053" s="141"/>
    </row>
    <row r="1054" spans="1:34" s="49" customFormat="1">
      <c r="A1054" s="8" t="s">
        <v>64</v>
      </c>
      <c r="B1054" s="94" t="str">
        <f>VLOOKUP(A1054,'CENTRO DE COSTOS'!A:D,4,FALSE)</f>
        <v>JOSE MAURICIO HERNANDEZ ROJAS</v>
      </c>
      <c r="C1054" s="94" t="str">
        <f>VLOOKUP(A1054,'CENTRO DE COSTOS'!A:D,2,FALSE)</f>
        <v>0004-0001</v>
      </c>
      <c r="D1054" s="8">
        <v>8758</v>
      </c>
      <c r="E1054" s="8">
        <v>2686116</v>
      </c>
      <c r="F1054" s="8">
        <v>13129</v>
      </c>
      <c r="G1054" s="94" t="s">
        <v>1321</v>
      </c>
      <c r="H1054" s="8" t="s">
        <v>1045</v>
      </c>
      <c r="I1054" s="8" t="s">
        <v>1051</v>
      </c>
      <c r="J1054" s="8" t="s">
        <v>5684</v>
      </c>
      <c r="K1054" s="8" t="s">
        <v>160</v>
      </c>
      <c r="L1054" s="8" t="s">
        <v>5685</v>
      </c>
      <c r="M1054" s="183">
        <v>45903.388194444437</v>
      </c>
      <c r="N1054" s="183">
        <v>45904.37777777778</v>
      </c>
      <c r="O1054" s="94" t="s">
        <v>1324</v>
      </c>
      <c r="P1054" s="8" t="s">
        <v>1333</v>
      </c>
      <c r="Q1054" s="8" t="s">
        <v>1368</v>
      </c>
      <c r="R1054" s="8" t="s">
        <v>1341</v>
      </c>
      <c r="S1054" s="94"/>
      <c r="T1054" s="10"/>
      <c r="U1054" s="8" t="s">
        <v>1328</v>
      </c>
      <c r="V1054" s="8" t="s">
        <v>5686</v>
      </c>
      <c r="W1054" s="8" t="s">
        <v>165</v>
      </c>
      <c r="X1054" s="8" t="s">
        <v>5687</v>
      </c>
      <c r="Y1054" s="8" t="s">
        <v>25</v>
      </c>
      <c r="Z1054" s="8" t="s">
        <v>177</v>
      </c>
      <c r="AA1054" s="8" t="s">
        <v>1743</v>
      </c>
      <c r="AB1054" s="8">
        <v>2</v>
      </c>
      <c r="AC1054" s="8">
        <v>0</v>
      </c>
      <c r="AD1054" s="86">
        <f>IF(W1054="SOPORTE_TELEFÓNICO",'BASE LIQUIDACION REDEBAN 2025'!$B$19,IF(W1054="ENVÍO",'BASE LIQUIDACION REDEBAN 2025'!$C$2,IF(Y1054="TIPO I",'BASE LIQUIDACION REDEBAN 2025'!$C$2,IF(Y1054="TIPO II",'BASE LIQUIDACION REDEBAN 2025'!$C$3,IF(Y1054="TIPO III",'BASE LIQUIDACION REDEBAN 2025'!$C$4,IF(Y1054="TIPO IV",'BASE LIQUIDACION REDEBAN 2025'!$C$5,IF(Z1054="AEREO",'BASE LIQUIDACION REDEBAN 2025'!$B$6,'BASE LIQUIDACION REDEBAN 2025'!$C$5)))))))</f>
        <v>65960.072302</v>
      </c>
      <c r="AE1054" s="86">
        <f>IF(OR(W1054="SOPORTE_TELEFÓNICO",W1054="ENVÍO"),0,IF(Y1054="TIPO I",'BASE LIQUIDACION REDEBAN 2025'!$B$10,IF(Y1054="TIPO II",'BASE LIQUIDACION REDEBAN 2025'!$B$11,IF(Y1054="TIPO III",'BASE LIQUIDACION REDEBAN 2025'!$B$12,'BASE LIQUIDACION REDEBAN 2025'!$B$13))))</f>
        <v>75096.394270399993</v>
      </c>
      <c r="AF1054" s="86">
        <f t="shared" si="16"/>
        <v>131920.144604</v>
      </c>
      <c r="AG1054" s="141"/>
      <c r="AH1054" s="141"/>
    </row>
    <row r="1055" spans="1:34" s="49" customFormat="1">
      <c r="A1055" s="8" t="s">
        <v>98</v>
      </c>
      <c r="B1055" s="94" t="str">
        <f>VLOOKUP(A1055,'CENTRO DE COSTOS'!A:D,4,FALSE)</f>
        <v>MIGUEL JULIÁN HERNÁNDEZ GUARÍN</v>
      </c>
      <c r="C1055" s="94" t="str">
        <f>VLOOKUP(A1055,'CENTRO DE COSTOS'!A:D,2,FALSE)</f>
        <v>0004-0008</v>
      </c>
      <c r="D1055" s="8">
        <v>15047</v>
      </c>
      <c r="E1055" s="8">
        <v>2686214</v>
      </c>
      <c r="F1055" s="8">
        <v>38861</v>
      </c>
      <c r="G1055" s="94" t="s">
        <v>1321</v>
      </c>
      <c r="H1055" s="8" t="s">
        <v>406</v>
      </c>
      <c r="I1055" s="8" t="s">
        <v>5688</v>
      </c>
      <c r="J1055" s="8" t="s">
        <v>5689</v>
      </c>
      <c r="K1055" s="8" t="s">
        <v>160</v>
      </c>
      <c r="L1055" s="8" t="s">
        <v>5690</v>
      </c>
      <c r="M1055" s="183">
        <v>45903.390277777777</v>
      </c>
      <c r="N1055" s="183">
        <v>45903.688888888893</v>
      </c>
      <c r="O1055" s="94" t="s">
        <v>1324</v>
      </c>
      <c r="P1055" s="8" t="s">
        <v>1333</v>
      </c>
      <c r="Q1055" s="8" t="s">
        <v>1326</v>
      </c>
      <c r="R1055" s="8" t="s">
        <v>1381</v>
      </c>
      <c r="S1055" s="94"/>
      <c r="T1055" s="10"/>
      <c r="U1055" s="8" t="s">
        <v>1328</v>
      </c>
      <c r="V1055" s="8" t="s">
        <v>5691</v>
      </c>
      <c r="W1055" s="8" t="s">
        <v>165</v>
      </c>
      <c r="X1055" s="8" t="s">
        <v>5692</v>
      </c>
      <c r="Y1055" s="8" t="s">
        <v>30</v>
      </c>
      <c r="Z1055" s="8" t="s">
        <v>177</v>
      </c>
      <c r="AA1055" s="8" t="s">
        <v>841</v>
      </c>
      <c r="AB1055" s="8">
        <v>1</v>
      </c>
      <c r="AC1055" s="8">
        <v>0</v>
      </c>
      <c r="AD1055" s="86">
        <f>IF(W1055="SOPORTE_TELEFÓNICO",'BASE LIQUIDACION REDEBAN 2025'!$B$19,IF(W1055="ENVÍO",'BASE LIQUIDACION REDEBAN 2025'!$C$2,IF(Y1055="TIPO I",'BASE LIQUIDACION REDEBAN 2025'!$C$2,IF(Y1055="TIPO II",'BASE LIQUIDACION REDEBAN 2025'!$C$3,IF(Y1055="TIPO III",'BASE LIQUIDACION REDEBAN 2025'!$C$4,IF(Y1055="TIPO IV",'BASE LIQUIDACION REDEBAN 2025'!$C$5,IF(Z1055="AEREO",'BASE LIQUIDACION REDEBAN 2025'!$B$6,'BASE LIQUIDACION REDEBAN 2025'!$C$5)))))))</f>
        <v>275728.78077800001</v>
      </c>
      <c r="AE1055" s="86">
        <f>IF(OR(W1055="SOPORTE_TELEFÓNICO",W1055="ENVÍO"),0,IF(Y1055="TIPO I",'BASE LIQUIDACION REDEBAN 2025'!$B$10,IF(Y1055="TIPO II",'BASE LIQUIDACION REDEBAN 2025'!$B$11,IF(Y1055="TIPO III",'BASE LIQUIDACION REDEBAN 2025'!$B$12,'BASE LIQUIDACION REDEBAN 2025'!$B$13))))</f>
        <v>196536.5258152</v>
      </c>
      <c r="AF1055" s="86">
        <f t="shared" si="16"/>
        <v>275728.78077800001</v>
      </c>
      <c r="AG1055" s="141"/>
      <c r="AH1055" s="141"/>
    </row>
    <row r="1056" spans="1:34" s="49" customFormat="1">
      <c r="A1056" s="8" t="s">
        <v>72</v>
      </c>
      <c r="B1056" s="94" t="str">
        <f>VLOOKUP(A1056,'CENTRO DE COSTOS'!A:D,4,FALSE)</f>
        <v>MIGUEL JULIÁN HERNÁNDEZ GUARÍN</v>
      </c>
      <c r="C1056" s="94" t="str">
        <f>VLOOKUP(A1056,'CENTRO DE COSTOS'!A:D,2,FALSE)</f>
        <v>0004-0008</v>
      </c>
      <c r="D1056" s="8">
        <v>81794</v>
      </c>
      <c r="E1056" s="8">
        <v>2686235</v>
      </c>
      <c r="F1056" s="8">
        <v>72524</v>
      </c>
      <c r="G1056" s="94" t="s">
        <v>1321</v>
      </c>
      <c r="H1056" s="8" t="s">
        <v>869</v>
      </c>
      <c r="I1056" s="8" t="s">
        <v>5693</v>
      </c>
      <c r="J1056" s="8" t="s">
        <v>5694</v>
      </c>
      <c r="K1056" s="8" t="s">
        <v>160</v>
      </c>
      <c r="L1056" s="8" t="s">
        <v>5695</v>
      </c>
      <c r="M1056" s="183">
        <v>45903.392361111109</v>
      </c>
      <c r="N1056" s="183">
        <v>45910.620138888888</v>
      </c>
      <c r="O1056" s="94" t="s">
        <v>1324</v>
      </c>
      <c r="P1056" s="8" t="s">
        <v>1333</v>
      </c>
      <c r="Q1056" s="8" t="s">
        <v>1628</v>
      </c>
      <c r="R1056" s="8" t="s">
        <v>1341</v>
      </c>
      <c r="S1056" s="94"/>
      <c r="T1056" s="10"/>
      <c r="U1056" s="8" t="s">
        <v>1328</v>
      </c>
      <c r="V1056" s="8" t="s">
        <v>5696</v>
      </c>
      <c r="W1056" s="8" t="s">
        <v>165</v>
      </c>
      <c r="X1056" s="8" t="s">
        <v>5697</v>
      </c>
      <c r="Y1056" s="8" t="s">
        <v>167</v>
      </c>
      <c r="Z1056" s="8" t="s">
        <v>205</v>
      </c>
      <c r="AA1056" s="8" t="s">
        <v>754</v>
      </c>
      <c r="AB1056" s="8">
        <v>1</v>
      </c>
      <c r="AC1056" s="8">
        <v>0</v>
      </c>
      <c r="AD1056" s="86">
        <f>IF(W1056="SOPORTE_TELEFÓNICO",'BASE LIQUIDACION REDEBAN 2025'!$B$19,IF(W1056="ENVÍO",'BASE LIQUIDACION REDEBAN 2025'!$C$2,IF(Y1056="TIPO I",'BASE LIQUIDACION REDEBAN 2025'!$C$2,IF(Y1056="TIPO II",'BASE LIQUIDACION REDEBAN 2025'!$C$3,IF(Y1056="TIPO III",'BASE LIQUIDACION REDEBAN 2025'!$C$4,IF(Y1056="TIPO IV",'BASE LIQUIDACION REDEBAN 2025'!$C$5,IF(Z1056="AEREO",'BASE LIQUIDACION REDEBAN 2025'!$B$6,'BASE LIQUIDACION REDEBAN 2025'!$C$5)))))))</f>
        <v>988462.96268840006</v>
      </c>
      <c r="AE1056" s="86">
        <f>IF(OR(W1056="SOPORTE_TELEFÓNICO",W1056="ENVÍO"),0,IF(Y1056="TIPO I",'BASE LIQUIDACION REDEBAN 2025'!$B$10,IF(Y1056="TIPO II",'BASE LIQUIDACION REDEBAN 2025'!$B$11,IF(Y1056="TIPO III",'BASE LIQUIDACION REDEBAN 2025'!$B$12,'BASE LIQUIDACION REDEBAN 2025'!$B$13))))</f>
        <v>196536.5258152</v>
      </c>
      <c r="AF1056" s="86">
        <f t="shared" si="16"/>
        <v>988462.96268840006</v>
      </c>
      <c r="AG1056" s="141"/>
      <c r="AH1056" s="141"/>
    </row>
    <row r="1057" spans="1:34" s="49" customFormat="1">
      <c r="A1057" s="8" t="s">
        <v>64</v>
      </c>
      <c r="B1057" s="94" t="str">
        <f>VLOOKUP(A1057,'CENTRO DE COSTOS'!A:D,4,FALSE)</f>
        <v>JOSE MAURICIO HERNANDEZ ROJAS</v>
      </c>
      <c r="C1057" s="94" t="str">
        <f>VLOOKUP(A1057,'CENTRO DE COSTOS'!A:D,2,FALSE)</f>
        <v>0004-0001</v>
      </c>
      <c r="D1057" s="8">
        <v>8001</v>
      </c>
      <c r="E1057" s="8">
        <v>2686451</v>
      </c>
      <c r="F1057" s="8">
        <v>59346</v>
      </c>
      <c r="G1057" s="94" t="s">
        <v>1321</v>
      </c>
      <c r="H1057" s="8" t="s">
        <v>1045</v>
      </c>
      <c r="I1057" s="8" t="s">
        <v>64</v>
      </c>
      <c r="J1057" s="8" t="s">
        <v>5698</v>
      </c>
      <c r="K1057" s="8" t="s">
        <v>160</v>
      </c>
      <c r="L1057" s="8" t="s">
        <v>5699</v>
      </c>
      <c r="M1057" s="183">
        <v>45903.405555555553</v>
      </c>
      <c r="N1057" s="183">
        <v>45903.55972222222</v>
      </c>
      <c r="O1057" s="94" t="s">
        <v>1324</v>
      </c>
      <c r="P1057" s="8" t="s">
        <v>1333</v>
      </c>
      <c r="Q1057" s="8" t="s">
        <v>1628</v>
      </c>
      <c r="R1057" s="8" t="s">
        <v>1341</v>
      </c>
      <c r="S1057" s="94"/>
      <c r="T1057" s="10"/>
      <c r="U1057" s="8" t="s">
        <v>1328</v>
      </c>
      <c r="V1057" s="8" t="s">
        <v>5700</v>
      </c>
      <c r="W1057" s="8" t="s">
        <v>1552</v>
      </c>
      <c r="X1057" s="8" t="s">
        <v>1553</v>
      </c>
      <c r="Y1057" s="8" t="s">
        <v>25</v>
      </c>
      <c r="Z1057" s="8" t="s">
        <v>177</v>
      </c>
      <c r="AA1057" s="8" t="s">
        <v>1473</v>
      </c>
      <c r="AB1057" s="8">
        <v>0</v>
      </c>
      <c r="AC1057" s="8">
        <v>0</v>
      </c>
      <c r="AD1057" s="86">
        <f>IF(W1057="SOPORTE_TELEFÓNICO",'BASE LIQUIDACION REDEBAN 2025'!$B$19,IF(W1057="ENVÍO",'BASE LIQUIDACION REDEBAN 2025'!$C$2,IF(Y1057="TIPO I",'BASE LIQUIDACION REDEBAN 2025'!$C$2,IF(Y1057="TIPO II",'BASE LIQUIDACION REDEBAN 2025'!$C$3,IF(Y1057="TIPO III",'BASE LIQUIDACION REDEBAN 2025'!$C$4,IF(Y1057="TIPO IV",'BASE LIQUIDACION REDEBAN 2025'!$C$5,IF(Z1057="AEREO",'BASE LIQUIDACION REDEBAN 2025'!$B$6,'BASE LIQUIDACION REDEBAN 2025'!$C$5)))))))</f>
        <v>41241.0800752</v>
      </c>
      <c r="AE1057" s="86">
        <f>IF(OR(W1057="SOPORTE_TELEFÓNICO",W1057="ENVÍO"),0,IF(Y1057="TIPO I",'BASE LIQUIDACION REDEBAN 2025'!$B$10,IF(Y1057="TIPO II",'BASE LIQUIDACION REDEBAN 2025'!$B$11,IF(Y1057="TIPO III",'BASE LIQUIDACION REDEBAN 2025'!$B$12,'BASE LIQUIDACION REDEBAN 2025'!$B$13))))</f>
        <v>0</v>
      </c>
      <c r="AF1057" s="86">
        <f t="shared" si="16"/>
        <v>41241.0800752</v>
      </c>
      <c r="AG1057" s="141"/>
      <c r="AH1057" s="141"/>
    </row>
    <row r="1058" spans="1:34" s="49" customFormat="1">
      <c r="A1058" s="8" t="s">
        <v>76</v>
      </c>
      <c r="B1058" s="94" t="str">
        <f>VLOOKUP(A1058,'CENTRO DE COSTOS'!A:D,4,FALSE)</f>
        <v>DIEGO FERNANDO HENAO CARDONA</v>
      </c>
      <c r="C1058" s="94" t="str">
        <f>VLOOKUP(A1058,'CENTRO DE COSTOS'!A:D,2,FALSE)</f>
        <v>0004-0003</v>
      </c>
      <c r="D1058" s="8">
        <v>19455</v>
      </c>
      <c r="E1058" s="8">
        <v>2686491</v>
      </c>
      <c r="F1058" s="8">
        <v>80895</v>
      </c>
      <c r="G1058" s="94" t="s">
        <v>1321</v>
      </c>
      <c r="H1058" s="8" t="s">
        <v>171</v>
      </c>
      <c r="I1058" s="8" t="s">
        <v>5701</v>
      </c>
      <c r="J1058" s="8" t="s">
        <v>5702</v>
      </c>
      <c r="K1058" s="8" t="s">
        <v>160</v>
      </c>
      <c r="L1058" s="8" t="s">
        <v>5703</v>
      </c>
      <c r="M1058" s="183">
        <v>45903.412499999999</v>
      </c>
      <c r="N1058" s="183">
        <v>45904.625</v>
      </c>
      <c r="O1058" s="94" t="s">
        <v>1324</v>
      </c>
      <c r="P1058" s="8" t="s">
        <v>1333</v>
      </c>
      <c r="Q1058" s="8" t="s">
        <v>1375</v>
      </c>
      <c r="R1058" s="8" t="s">
        <v>1444</v>
      </c>
      <c r="S1058" s="94"/>
      <c r="T1058" s="10"/>
      <c r="U1058" s="8" t="s">
        <v>1328</v>
      </c>
      <c r="V1058" s="8" t="s">
        <v>5704</v>
      </c>
      <c r="W1058" s="8" t="s">
        <v>165</v>
      </c>
      <c r="X1058" s="8" t="s">
        <v>5705</v>
      </c>
      <c r="Y1058" s="8" t="s">
        <v>30</v>
      </c>
      <c r="Z1058" s="8" t="s">
        <v>177</v>
      </c>
      <c r="AA1058" s="8" t="s">
        <v>1498</v>
      </c>
      <c r="AB1058" s="8">
        <v>1</v>
      </c>
      <c r="AC1058" s="8">
        <v>0</v>
      </c>
      <c r="AD1058" s="86">
        <f>IF(W1058="SOPORTE_TELEFÓNICO",'BASE LIQUIDACION REDEBAN 2025'!$B$19,IF(W1058="ENVÍO",'BASE LIQUIDACION REDEBAN 2025'!$C$2,IF(Y1058="TIPO I",'BASE LIQUIDACION REDEBAN 2025'!$C$2,IF(Y1058="TIPO II",'BASE LIQUIDACION REDEBAN 2025'!$C$3,IF(Y1058="TIPO III",'BASE LIQUIDACION REDEBAN 2025'!$C$4,IF(Y1058="TIPO IV",'BASE LIQUIDACION REDEBAN 2025'!$C$5,IF(Z1058="AEREO",'BASE LIQUIDACION REDEBAN 2025'!$B$6,'BASE LIQUIDACION REDEBAN 2025'!$C$5)))))))</f>
        <v>275728.78077800001</v>
      </c>
      <c r="AE1058" s="86">
        <f>IF(OR(W1058="SOPORTE_TELEFÓNICO",W1058="ENVÍO"),0,IF(Y1058="TIPO I",'BASE LIQUIDACION REDEBAN 2025'!$B$10,IF(Y1058="TIPO II",'BASE LIQUIDACION REDEBAN 2025'!$B$11,IF(Y1058="TIPO III",'BASE LIQUIDACION REDEBAN 2025'!$B$12,'BASE LIQUIDACION REDEBAN 2025'!$B$13))))</f>
        <v>196536.5258152</v>
      </c>
      <c r="AF1058" s="86">
        <f t="shared" si="16"/>
        <v>275728.78077800001</v>
      </c>
      <c r="AG1058" s="141"/>
      <c r="AH1058" s="141"/>
    </row>
    <row r="1059" spans="1:34" s="49" customFormat="1">
      <c r="A1059" s="8" t="s">
        <v>72</v>
      </c>
      <c r="B1059" s="94" t="str">
        <f>VLOOKUP(A1059,'CENTRO DE COSTOS'!A:D,4,FALSE)</f>
        <v>MIGUEL JULIÁN HERNÁNDEZ GUARÍN</v>
      </c>
      <c r="C1059" s="94" t="str">
        <f>VLOOKUP(A1059,'CENTRO DE COSTOS'!A:D,2,FALSE)</f>
        <v>0004-0008</v>
      </c>
      <c r="D1059" s="8">
        <v>68001</v>
      </c>
      <c r="E1059" s="8">
        <v>2686199</v>
      </c>
      <c r="F1059" s="8">
        <v>31585</v>
      </c>
      <c r="G1059" s="94" t="s">
        <v>1321</v>
      </c>
      <c r="H1059" s="8" t="s">
        <v>224</v>
      </c>
      <c r="I1059" s="8" t="s">
        <v>72</v>
      </c>
      <c r="J1059" s="8" t="s">
        <v>3057</v>
      </c>
      <c r="K1059" s="8" t="s">
        <v>160</v>
      </c>
      <c r="L1059" s="8" t="s">
        <v>5706</v>
      </c>
      <c r="M1059" s="183">
        <v>45903.401388888888</v>
      </c>
      <c r="N1059" s="183">
        <v>45903.620833333327</v>
      </c>
      <c r="O1059" s="94" t="s">
        <v>1324</v>
      </c>
      <c r="P1059" s="8" t="s">
        <v>1333</v>
      </c>
      <c r="Q1059" s="8" t="s">
        <v>1512</v>
      </c>
      <c r="R1059" s="8" t="s">
        <v>1512</v>
      </c>
      <c r="S1059" s="94"/>
      <c r="T1059" s="10"/>
      <c r="U1059" s="8" t="s">
        <v>1328</v>
      </c>
      <c r="V1059" s="8" t="s">
        <v>5707</v>
      </c>
      <c r="W1059" s="8" t="s">
        <v>165</v>
      </c>
      <c r="X1059" s="8" t="s">
        <v>3060</v>
      </c>
      <c r="Y1059" s="8" t="s">
        <v>25</v>
      </c>
      <c r="Z1059" s="8" t="s">
        <v>177</v>
      </c>
      <c r="AA1059" s="8" t="s">
        <v>486</v>
      </c>
      <c r="AB1059" s="8">
        <v>1</v>
      </c>
      <c r="AC1059" s="8">
        <v>0</v>
      </c>
      <c r="AD1059" s="86">
        <f>IF(W1059="SOPORTE_TELEFÓNICO",'BASE LIQUIDACION REDEBAN 2025'!$B$19,IF(W1059="ENVÍO",'BASE LIQUIDACION REDEBAN 2025'!$C$2,IF(Y1059="TIPO I",'BASE LIQUIDACION REDEBAN 2025'!$C$2,IF(Y1059="TIPO II",'BASE LIQUIDACION REDEBAN 2025'!$C$3,IF(Y1059="TIPO III",'BASE LIQUIDACION REDEBAN 2025'!$C$4,IF(Y1059="TIPO IV",'BASE LIQUIDACION REDEBAN 2025'!$C$5,IF(Z1059="AEREO",'BASE LIQUIDACION REDEBAN 2025'!$B$6,'BASE LIQUIDACION REDEBAN 2025'!$C$5)))))))</f>
        <v>65960.072302</v>
      </c>
      <c r="AE1059" s="86">
        <f>IF(OR(W1059="SOPORTE_TELEFÓNICO",W1059="ENVÍO"),0,IF(Y1059="TIPO I",'BASE LIQUIDACION REDEBAN 2025'!$B$10,IF(Y1059="TIPO II",'BASE LIQUIDACION REDEBAN 2025'!$B$11,IF(Y1059="TIPO III",'BASE LIQUIDACION REDEBAN 2025'!$B$12,'BASE LIQUIDACION REDEBAN 2025'!$B$13))))</f>
        <v>75096.394270399993</v>
      </c>
      <c r="AF1059" s="86">
        <f t="shared" si="16"/>
        <v>65960.072302</v>
      </c>
      <c r="AG1059" s="141"/>
      <c r="AH1059" s="141"/>
    </row>
    <row r="1060" spans="1:34" s="49" customFormat="1">
      <c r="A1060" s="8" t="s">
        <v>94</v>
      </c>
      <c r="B1060" s="94" t="str">
        <f>VLOOKUP(A1060,'CENTRO DE COSTOS'!A:D,4,FALSE)</f>
        <v>DIEGO FERNANDO HENAO CARDONA</v>
      </c>
      <c r="C1060" s="94" t="str">
        <f>VLOOKUP(A1060,'CENTRO DE COSTOS'!A:D,2,FALSE)</f>
        <v>0004-0002</v>
      </c>
      <c r="D1060" s="8">
        <v>63001</v>
      </c>
      <c r="E1060" s="8">
        <v>2686971</v>
      </c>
      <c r="F1060" s="8">
        <v>54324</v>
      </c>
      <c r="G1060" s="94" t="s">
        <v>1321</v>
      </c>
      <c r="H1060" s="8" t="s">
        <v>732</v>
      </c>
      <c r="I1060" s="8" t="s">
        <v>733</v>
      </c>
      <c r="J1060" s="8" t="s">
        <v>5708</v>
      </c>
      <c r="K1060" s="8" t="s">
        <v>160</v>
      </c>
      <c r="L1060" s="8" t="s">
        <v>5709</v>
      </c>
      <c r="M1060" s="183">
        <v>45903.426388888889</v>
      </c>
      <c r="N1060" s="183">
        <v>45905.474999999999</v>
      </c>
      <c r="O1060" s="94" t="s">
        <v>1324</v>
      </c>
      <c r="P1060" s="8" t="s">
        <v>1333</v>
      </c>
      <c r="Q1060" s="8" t="s">
        <v>1676</v>
      </c>
      <c r="R1060" s="8" t="s">
        <v>1677</v>
      </c>
      <c r="S1060" s="94"/>
      <c r="T1060" s="10"/>
      <c r="U1060" s="8" t="s">
        <v>1328</v>
      </c>
      <c r="V1060" s="8" t="s">
        <v>5710</v>
      </c>
      <c r="W1060" s="8" t="s">
        <v>165</v>
      </c>
      <c r="X1060" s="8" t="s">
        <v>5711</v>
      </c>
      <c r="Y1060" s="8" t="s">
        <v>28</v>
      </c>
      <c r="Z1060" s="8" t="s">
        <v>177</v>
      </c>
      <c r="AA1060" s="8" t="s">
        <v>191</v>
      </c>
      <c r="AB1060" s="8">
        <v>1</v>
      </c>
      <c r="AC1060" s="8">
        <v>0</v>
      </c>
      <c r="AD1060" s="86">
        <f>IF(W1060="SOPORTE_TELEFÓNICO",'BASE LIQUIDACION REDEBAN 2025'!$B$19,IF(W1060="ENVÍO",'BASE LIQUIDACION REDEBAN 2025'!$C$2,IF(Y1060="TIPO I",'BASE LIQUIDACION REDEBAN 2025'!$C$2,IF(Y1060="TIPO II",'BASE LIQUIDACION REDEBAN 2025'!$C$3,IF(Y1060="TIPO III",'BASE LIQUIDACION REDEBAN 2025'!$C$4,IF(Y1060="TIPO IV",'BASE LIQUIDACION REDEBAN 2025'!$C$5,IF(Z1060="AEREO",'BASE LIQUIDACION REDEBAN 2025'!$B$6,'BASE LIQUIDACION REDEBAN 2025'!$C$5)))))))</f>
        <v>144967.87232000002</v>
      </c>
      <c r="AE1060" s="86">
        <f>IF(OR(W1060="SOPORTE_TELEFÓNICO",W1060="ENVÍO"),0,IF(Y1060="TIPO I",'BASE LIQUIDACION REDEBAN 2025'!$B$10,IF(Y1060="TIPO II",'BASE LIQUIDACION REDEBAN 2025'!$B$11,IF(Y1060="TIPO III",'BASE LIQUIDACION REDEBAN 2025'!$B$12,'BASE LIQUIDACION REDEBAN 2025'!$B$13))))</f>
        <v>140395.6348884</v>
      </c>
      <c r="AF1060" s="86">
        <f t="shared" si="16"/>
        <v>144967.87232000002</v>
      </c>
      <c r="AG1060" s="141"/>
      <c r="AH1060" s="141"/>
    </row>
    <row r="1061" spans="1:34" s="49" customFormat="1">
      <c r="A1061" s="8" t="s">
        <v>76</v>
      </c>
      <c r="B1061" s="94" t="str">
        <f>VLOOKUP(A1061,'CENTRO DE COSTOS'!A:D,4,FALSE)</f>
        <v>DIEGO FERNANDO HENAO CARDONA</v>
      </c>
      <c r="C1061" s="94" t="str">
        <f>VLOOKUP(A1061,'CENTRO DE COSTOS'!A:D,2,FALSE)</f>
        <v>0004-0003</v>
      </c>
      <c r="D1061" s="8">
        <v>76520</v>
      </c>
      <c r="E1061" s="8">
        <v>2686982</v>
      </c>
      <c r="F1061" s="8">
        <v>15413</v>
      </c>
      <c r="G1061" s="94" t="s">
        <v>1321</v>
      </c>
      <c r="H1061" s="8" t="s">
        <v>232</v>
      </c>
      <c r="I1061" s="8" t="s">
        <v>1207</v>
      </c>
      <c r="J1061" s="8" t="s">
        <v>5712</v>
      </c>
      <c r="K1061" s="8" t="s">
        <v>160</v>
      </c>
      <c r="L1061" s="8" t="s">
        <v>5713</v>
      </c>
      <c r="M1061" s="183">
        <v>45903.427777777782</v>
      </c>
      <c r="N1061" s="183">
        <v>45903.482638888891</v>
      </c>
      <c r="O1061" s="94" t="s">
        <v>1324</v>
      </c>
      <c r="P1061" s="8" t="s">
        <v>1333</v>
      </c>
      <c r="Q1061" s="8" t="s">
        <v>1423</v>
      </c>
      <c r="R1061" s="8" t="s">
        <v>1341</v>
      </c>
      <c r="S1061" s="94"/>
      <c r="T1061" s="10"/>
      <c r="U1061" s="8" t="s">
        <v>1328</v>
      </c>
      <c r="V1061" s="8" t="s">
        <v>5714</v>
      </c>
      <c r="W1061" s="8" t="s">
        <v>165</v>
      </c>
      <c r="X1061" s="8" t="s">
        <v>5715</v>
      </c>
      <c r="Y1061" s="8" t="s">
        <v>25</v>
      </c>
      <c r="Z1061" s="8" t="s">
        <v>177</v>
      </c>
      <c r="AA1061" s="8" t="s">
        <v>531</v>
      </c>
      <c r="AB1061" s="8">
        <v>1</v>
      </c>
      <c r="AC1061" s="8">
        <v>0</v>
      </c>
      <c r="AD1061" s="86">
        <f>IF(W1061="SOPORTE_TELEFÓNICO",'BASE LIQUIDACION REDEBAN 2025'!$B$19,IF(W1061="ENVÍO",'BASE LIQUIDACION REDEBAN 2025'!$C$2,IF(Y1061="TIPO I",'BASE LIQUIDACION REDEBAN 2025'!$C$2,IF(Y1061="TIPO II",'BASE LIQUIDACION REDEBAN 2025'!$C$3,IF(Y1061="TIPO III",'BASE LIQUIDACION REDEBAN 2025'!$C$4,IF(Y1061="TIPO IV",'BASE LIQUIDACION REDEBAN 2025'!$C$5,IF(Z1061="AEREO",'BASE LIQUIDACION REDEBAN 2025'!$B$6,'BASE LIQUIDACION REDEBAN 2025'!$C$5)))))))</f>
        <v>65960.072302</v>
      </c>
      <c r="AE1061" s="86">
        <f>IF(OR(W1061="SOPORTE_TELEFÓNICO",W1061="ENVÍO"),0,IF(Y1061="TIPO I",'BASE LIQUIDACION REDEBAN 2025'!$B$10,IF(Y1061="TIPO II",'BASE LIQUIDACION REDEBAN 2025'!$B$11,IF(Y1061="TIPO III",'BASE LIQUIDACION REDEBAN 2025'!$B$12,'BASE LIQUIDACION REDEBAN 2025'!$B$13))))</f>
        <v>75096.394270399993</v>
      </c>
      <c r="AF1061" s="86">
        <f t="shared" si="16"/>
        <v>65960.072302</v>
      </c>
      <c r="AG1061" s="141"/>
      <c r="AH1061" s="141"/>
    </row>
    <row r="1062" spans="1:34" s="49" customFormat="1">
      <c r="A1062" s="8" t="s">
        <v>92</v>
      </c>
      <c r="B1062" s="94" t="str">
        <f>VLOOKUP(A1062,'CENTRO DE COSTOS'!A:D,4,FALSE)</f>
        <v>KEVIN ALEXIS CORZO BUSTOS</v>
      </c>
      <c r="C1062" s="94" t="str">
        <f>VLOOKUP(A1062,'CENTRO DE COSTOS'!A:D,2,FALSE)</f>
        <v>0004-0007</v>
      </c>
      <c r="D1062" s="8">
        <v>41791</v>
      </c>
      <c r="E1062" s="8">
        <v>2684286</v>
      </c>
      <c r="F1062" s="8">
        <v>80813</v>
      </c>
      <c r="G1062" s="94" t="s">
        <v>1321</v>
      </c>
      <c r="H1062" s="8" t="s">
        <v>430</v>
      </c>
      <c r="I1062" s="8" t="s">
        <v>5716</v>
      </c>
      <c r="J1062" s="8" t="s">
        <v>5717</v>
      </c>
      <c r="K1062" s="8" t="s">
        <v>160</v>
      </c>
      <c r="L1062" s="8" t="s">
        <v>5718</v>
      </c>
      <c r="M1062" s="183">
        <v>45903.333333333343</v>
      </c>
      <c r="N1062" s="183">
        <v>45903.684027777781</v>
      </c>
      <c r="O1062" s="94" t="s">
        <v>1324</v>
      </c>
      <c r="P1062" s="8" t="s">
        <v>1333</v>
      </c>
      <c r="Q1062" s="8" t="s">
        <v>1375</v>
      </c>
      <c r="R1062" s="8" t="s">
        <v>1341</v>
      </c>
      <c r="S1062" s="94"/>
      <c r="T1062" s="10"/>
      <c r="U1062" s="8" t="s">
        <v>1328</v>
      </c>
      <c r="V1062" s="8" t="s">
        <v>5719</v>
      </c>
      <c r="W1062" s="8" t="s">
        <v>165</v>
      </c>
      <c r="X1062" s="8" t="s">
        <v>5720</v>
      </c>
      <c r="Y1062" s="8" t="s">
        <v>30</v>
      </c>
      <c r="Z1062" s="8" t="s">
        <v>177</v>
      </c>
      <c r="AA1062" s="8" t="s">
        <v>1663</v>
      </c>
      <c r="AB1062" s="8">
        <v>1</v>
      </c>
      <c r="AC1062" s="8">
        <v>0</v>
      </c>
      <c r="AD1062" s="86">
        <f>IF(W1062="SOPORTE_TELEFÓNICO",'BASE LIQUIDACION REDEBAN 2025'!$B$19,IF(W1062="ENVÍO",'BASE LIQUIDACION REDEBAN 2025'!$C$2,IF(Y1062="TIPO I",'BASE LIQUIDACION REDEBAN 2025'!$C$2,IF(Y1062="TIPO II",'BASE LIQUIDACION REDEBAN 2025'!$C$3,IF(Y1062="TIPO III",'BASE LIQUIDACION REDEBAN 2025'!$C$4,IF(Y1062="TIPO IV",'BASE LIQUIDACION REDEBAN 2025'!$C$5,IF(Z1062="AEREO",'BASE LIQUIDACION REDEBAN 2025'!$B$6,'BASE LIQUIDACION REDEBAN 2025'!$C$5)))))))</f>
        <v>275728.78077800001</v>
      </c>
      <c r="AE1062" s="86">
        <f>IF(OR(W1062="SOPORTE_TELEFÓNICO",W1062="ENVÍO"),0,IF(Y1062="TIPO I",'BASE LIQUIDACION REDEBAN 2025'!$B$10,IF(Y1062="TIPO II",'BASE LIQUIDACION REDEBAN 2025'!$B$11,IF(Y1062="TIPO III",'BASE LIQUIDACION REDEBAN 2025'!$B$12,'BASE LIQUIDACION REDEBAN 2025'!$B$13))))</f>
        <v>196536.5258152</v>
      </c>
      <c r="AF1062" s="86">
        <f t="shared" si="16"/>
        <v>275728.78077800001</v>
      </c>
      <c r="AG1062" s="141"/>
      <c r="AH1062" s="141"/>
    </row>
    <row r="1063" spans="1:34" s="49" customFormat="1">
      <c r="A1063" s="8" t="s">
        <v>72</v>
      </c>
      <c r="B1063" s="94" t="str">
        <f>VLOOKUP(A1063,'CENTRO DE COSTOS'!A:D,4,FALSE)</f>
        <v>MIGUEL JULIÁN HERNÁNDEZ GUARÍN</v>
      </c>
      <c r="C1063" s="94" t="str">
        <f>VLOOKUP(A1063,'CENTRO DE COSTOS'!A:D,2,FALSE)</f>
        <v>0004-0008</v>
      </c>
      <c r="D1063" s="8">
        <v>13688</v>
      </c>
      <c r="E1063" s="8">
        <v>2685311</v>
      </c>
      <c r="F1063" s="8">
        <v>59354</v>
      </c>
      <c r="G1063" s="94" t="s">
        <v>1321</v>
      </c>
      <c r="H1063" s="8" t="s">
        <v>685</v>
      </c>
      <c r="I1063" s="8" t="s">
        <v>826</v>
      </c>
      <c r="J1063" s="8" t="s">
        <v>5721</v>
      </c>
      <c r="K1063" s="8" t="s">
        <v>160</v>
      </c>
      <c r="L1063" s="8" t="s">
        <v>5722</v>
      </c>
      <c r="M1063" s="183">
        <v>45903.345138888893</v>
      </c>
      <c r="N1063" s="183">
        <v>45904.522222222222</v>
      </c>
      <c r="O1063" s="94" t="s">
        <v>1324</v>
      </c>
      <c r="P1063" s="8" t="s">
        <v>1325</v>
      </c>
      <c r="Q1063" s="8" t="s">
        <v>1387</v>
      </c>
      <c r="R1063" s="8" t="s">
        <v>1388</v>
      </c>
      <c r="S1063" s="94"/>
      <c r="T1063" s="10"/>
      <c r="U1063" s="8" t="s">
        <v>1328</v>
      </c>
      <c r="V1063" s="8" t="s">
        <v>5723</v>
      </c>
      <c r="W1063" s="8" t="s">
        <v>165</v>
      </c>
      <c r="X1063" s="8" t="s">
        <v>5724</v>
      </c>
      <c r="Y1063" s="8" t="s">
        <v>167</v>
      </c>
      <c r="Z1063" s="8" t="s">
        <v>824</v>
      </c>
      <c r="AA1063" s="8" t="s">
        <v>747</v>
      </c>
      <c r="AB1063" s="8">
        <v>2</v>
      </c>
      <c r="AC1063" s="8">
        <v>0</v>
      </c>
      <c r="AD1063" s="86">
        <f>IF(W1063="SOPORTE_TELEFÓNICO",'BASE LIQUIDACION REDEBAN 2025'!$B$19,IF(W1063="ENVÍO",'BASE LIQUIDACION REDEBAN 2025'!$C$2,IF(Y1063="TIPO I",'BASE LIQUIDACION REDEBAN 2025'!$C$2,IF(Y1063="TIPO II",'BASE LIQUIDACION REDEBAN 2025'!$C$3,IF(Y1063="TIPO III",'BASE LIQUIDACION REDEBAN 2025'!$C$4,IF(Y1063="TIPO IV",'BASE LIQUIDACION REDEBAN 2025'!$C$5,IF(Z1063="AEREO",'BASE LIQUIDACION REDEBAN 2025'!$B$6,'BASE LIQUIDACION REDEBAN 2025'!$C$5)))))))</f>
        <v>479588.87655000004</v>
      </c>
      <c r="AE1063" s="86">
        <f>IF(OR(W1063="SOPORTE_TELEFÓNICO",W1063="ENVÍO"),0,IF(Y1063="TIPO I",'BASE LIQUIDACION REDEBAN 2025'!$B$10,IF(Y1063="TIPO II",'BASE LIQUIDACION REDEBAN 2025'!$B$11,IF(Y1063="TIPO III",'BASE LIQUIDACION REDEBAN 2025'!$B$12,'BASE LIQUIDACION REDEBAN 2025'!$B$13))))</f>
        <v>196536.5258152</v>
      </c>
      <c r="AF1063" s="86">
        <f t="shared" si="16"/>
        <v>959177.75310000009</v>
      </c>
      <c r="AG1063" s="141"/>
      <c r="AH1063" s="141"/>
    </row>
    <row r="1064" spans="1:34" s="49" customFormat="1">
      <c r="A1064" s="8" t="s">
        <v>92</v>
      </c>
      <c r="B1064" s="94" t="str">
        <f>VLOOKUP(A1064,'CENTRO DE COSTOS'!A:D,4,FALSE)</f>
        <v>KEVIN ALEXIS CORZO BUSTOS</v>
      </c>
      <c r="C1064" s="94" t="str">
        <f>VLOOKUP(A1064,'CENTRO DE COSTOS'!A:D,2,FALSE)</f>
        <v>0004-0007</v>
      </c>
      <c r="D1064" s="8">
        <v>18753</v>
      </c>
      <c r="E1064" s="8">
        <v>2685406</v>
      </c>
      <c r="F1064" s="8">
        <v>79520</v>
      </c>
      <c r="G1064" s="94" t="s">
        <v>1321</v>
      </c>
      <c r="H1064" s="8" t="s">
        <v>208</v>
      </c>
      <c r="I1064" s="8" t="s">
        <v>3640</v>
      </c>
      <c r="J1064" s="8" t="s">
        <v>5725</v>
      </c>
      <c r="K1064" s="8" t="s">
        <v>160</v>
      </c>
      <c r="L1064" s="8" t="s">
        <v>5726</v>
      </c>
      <c r="M1064" s="183">
        <v>45903.34652777778</v>
      </c>
      <c r="N1064" s="183">
        <v>45905.38958333333</v>
      </c>
      <c r="O1064" s="94" t="s">
        <v>1324</v>
      </c>
      <c r="P1064" s="8" t="s">
        <v>1333</v>
      </c>
      <c r="Q1064" s="8" t="s">
        <v>1628</v>
      </c>
      <c r="R1064" s="8" t="s">
        <v>1341</v>
      </c>
      <c r="S1064" s="94"/>
      <c r="T1064" s="10"/>
      <c r="U1064" s="8" t="s">
        <v>1328</v>
      </c>
      <c r="V1064" s="8" t="s">
        <v>5727</v>
      </c>
      <c r="W1064" s="8" t="s">
        <v>165</v>
      </c>
      <c r="X1064" s="8" t="s">
        <v>5728</v>
      </c>
      <c r="Y1064" s="8" t="s">
        <v>167</v>
      </c>
      <c r="Z1064" s="8" t="s">
        <v>3645</v>
      </c>
      <c r="AA1064" s="8" t="s">
        <v>214</v>
      </c>
      <c r="AB1064" s="8">
        <v>1</v>
      </c>
      <c r="AC1064" s="8">
        <v>0</v>
      </c>
      <c r="AD1064" s="86">
        <f>IF(W1064="SOPORTE_TELEFÓNICO",'BASE LIQUIDACION REDEBAN 2025'!$B$19,IF(W1064="ENVÍO",'BASE LIQUIDACION REDEBAN 2025'!$C$2,IF(Y1064="TIPO I",'BASE LIQUIDACION REDEBAN 2025'!$C$2,IF(Y1064="TIPO II",'BASE LIQUIDACION REDEBAN 2025'!$C$3,IF(Y1064="TIPO III",'BASE LIQUIDACION REDEBAN 2025'!$C$4,IF(Y1064="TIPO IV",'BASE LIQUIDACION REDEBAN 2025'!$C$5,IF(Z1064="AEREO",'BASE LIQUIDACION REDEBAN 2025'!$B$6,'BASE LIQUIDACION REDEBAN 2025'!$C$5)))))))</f>
        <v>479588.87655000004</v>
      </c>
      <c r="AE1064" s="86">
        <f>IF(OR(W1064="SOPORTE_TELEFÓNICO",W1064="ENVÍO"),0,IF(Y1064="TIPO I",'BASE LIQUIDACION REDEBAN 2025'!$B$10,IF(Y1064="TIPO II",'BASE LIQUIDACION REDEBAN 2025'!$B$11,IF(Y1064="TIPO III",'BASE LIQUIDACION REDEBAN 2025'!$B$12,'BASE LIQUIDACION REDEBAN 2025'!$B$13))))</f>
        <v>196536.5258152</v>
      </c>
      <c r="AF1064" s="86">
        <f t="shared" si="16"/>
        <v>479588.87655000004</v>
      </c>
      <c r="AG1064" s="141"/>
      <c r="AH1064" s="141"/>
    </row>
    <row r="1065" spans="1:34" s="49" customFormat="1">
      <c r="A1065" s="8" t="s">
        <v>72</v>
      </c>
      <c r="B1065" s="94" t="str">
        <f>VLOOKUP(A1065,'CENTRO DE COSTOS'!A:D,4,FALSE)</f>
        <v>MIGUEL JULIÁN HERNÁNDEZ GUARÍN</v>
      </c>
      <c r="C1065" s="94" t="str">
        <f>VLOOKUP(A1065,'CENTRO DE COSTOS'!A:D,2,FALSE)</f>
        <v>0004-0008</v>
      </c>
      <c r="D1065" s="8">
        <v>68276</v>
      </c>
      <c r="E1065" s="8">
        <v>2685519</v>
      </c>
      <c r="F1065" s="8">
        <v>80734</v>
      </c>
      <c r="G1065" s="94" t="s">
        <v>1321</v>
      </c>
      <c r="H1065" s="8" t="s">
        <v>224</v>
      </c>
      <c r="I1065" s="8" t="s">
        <v>2314</v>
      </c>
      <c r="J1065" s="8" t="s">
        <v>5729</v>
      </c>
      <c r="K1065" s="8" t="s">
        <v>160</v>
      </c>
      <c r="L1065" s="8" t="s">
        <v>5730</v>
      </c>
      <c r="M1065" s="183">
        <v>45903.354861111111</v>
      </c>
      <c r="N1065" s="183">
        <v>45903.493750000001</v>
      </c>
      <c r="O1065" s="94" t="s">
        <v>1324</v>
      </c>
      <c r="P1065" s="8" t="s">
        <v>1333</v>
      </c>
      <c r="Q1065" s="8" t="s">
        <v>1556</v>
      </c>
      <c r="R1065" s="8" t="s">
        <v>1557</v>
      </c>
      <c r="S1065" s="94"/>
      <c r="T1065" s="10"/>
      <c r="U1065" s="8" t="s">
        <v>1328</v>
      </c>
      <c r="V1065" s="8" t="s">
        <v>5731</v>
      </c>
      <c r="W1065" s="8" t="s">
        <v>165</v>
      </c>
      <c r="X1065" s="8" t="s">
        <v>5732</v>
      </c>
      <c r="Y1065" s="8" t="s">
        <v>25</v>
      </c>
      <c r="Z1065" s="8" t="s">
        <v>177</v>
      </c>
      <c r="AA1065" s="8" t="s">
        <v>1135</v>
      </c>
      <c r="AB1065" s="8">
        <v>1</v>
      </c>
      <c r="AC1065" s="8">
        <v>0</v>
      </c>
      <c r="AD1065" s="86">
        <f>IF(W1065="SOPORTE_TELEFÓNICO",'BASE LIQUIDACION REDEBAN 2025'!$B$19,IF(W1065="ENVÍO",'BASE LIQUIDACION REDEBAN 2025'!$C$2,IF(Y1065="TIPO I",'BASE LIQUIDACION REDEBAN 2025'!$C$2,IF(Y1065="TIPO II",'BASE LIQUIDACION REDEBAN 2025'!$C$3,IF(Y1065="TIPO III",'BASE LIQUIDACION REDEBAN 2025'!$C$4,IF(Y1065="TIPO IV",'BASE LIQUIDACION REDEBAN 2025'!$C$5,IF(Z1065="AEREO",'BASE LIQUIDACION REDEBAN 2025'!$B$6,'BASE LIQUIDACION REDEBAN 2025'!$C$5)))))))</f>
        <v>65960.072302</v>
      </c>
      <c r="AE1065" s="86">
        <f>IF(OR(W1065="SOPORTE_TELEFÓNICO",W1065="ENVÍO"),0,IF(Y1065="TIPO I",'BASE LIQUIDACION REDEBAN 2025'!$B$10,IF(Y1065="TIPO II",'BASE LIQUIDACION REDEBAN 2025'!$B$11,IF(Y1065="TIPO III",'BASE LIQUIDACION REDEBAN 2025'!$B$12,'BASE LIQUIDACION REDEBAN 2025'!$B$13))))</f>
        <v>75096.394270399993</v>
      </c>
      <c r="AF1065" s="86">
        <f t="shared" si="16"/>
        <v>65960.072302</v>
      </c>
      <c r="AG1065" s="141"/>
      <c r="AH1065" s="141"/>
    </row>
    <row r="1066" spans="1:34" s="49" customFormat="1">
      <c r="A1066" s="8" t="s">
        <v>72</v>
      </c>
      <c r="B1066" s="94" t="str">
        <f>VLOOKUP(A1066,'CENTRO DE COSTOS'!A:D,4,FALSE)</f>
        <v>MIGUEL JULIÁN HERNÁNDEZ GUARÍN</v>
      </c>
      <c r="C1066" s="94" t="str">
        <f>VLOOKUP(A1066,'CENTRO DE COSTOS'!A:D,2,FALSE)</f>
        <v>0004-0008</v>
      </c>
      <c r="D1066" s="8">
        <v>68679</v>
      </c>
      <c r="E1066" s="8">
        <v>2685448</v>
      </c>
      <c r="F1066" s="8">
        <v>34642</v>
      </c>
      <c r="G1066" s="94" t="s">
        <v>1321</v>
      </c>
      <c r="H1066" s="8" t="s">
        <v>224</v>
      </c>
      <c r="I1066" s="8" t="s">
        <v>225</v>
      </c>
      <c r="J1066" s="8" t="s">
        <v>5733</v>
      </c>
      <c r="K1066" s="8" t="s">
        <v>160</v>
      </c>
      <c r="L1066" s="8" t="s">
        <v>5734</v>
      </c>
      <c r="M1066" s="183">
        <v>45903.355555555558</v>
      </c>
      <c r="N1066" s="183">
        <v>45903.429861111108</v>
      </c>
      <c r="O1066" s="94" t="s">
        <v>1324</v>
      </c>
      <c r="P1066" s="8" t="s">
        <v>1325</v>
      </c>
      <c r="Q1066" s="8" t="s">
        <v>1387</v>
      </c>
      <c r="R1066" s="8" t="s">
        <v>1388</v>
      </c>
      <c r="S1066" s="94"/>
      <c r="T1066" s="10"/>
      <c r="U1066" s="8" t="s">
        <v>1328</v>
      </c>
      <c r="V1066" s="8" t="s">
        <v>5735</v>
      </c>
      <c r="W1066" s="8" t="s">
        <v>165</v>
      </c>
      <c r="X1066" s="8" t="s">
        <v>5736</v>
      </c>
      <c r="Y1066" s="8" t="s">
        <v>28</v>
      </c>
      <c r="Z1066" s="8" t="s">
        <v>177</v>
      </c>
      <c r="AA1066" s="8" t="s">
        <v>230</v>
      </c>
      <c r="AB1066" s="8">
        <v>1</v>
      </c>
      <c r="AC1066" s="8">
        <v>0</v>
      </c>
      <c r="AD1066" s="86">
        <f>IF(W1066="SOPORTE_TELEFÓNICO",'BASE LIQUIDACION REDEBAN 2025'!$B$19,IF(W1066="ENVÍO",'BASE LIQUIDACION REDEBAN 2025'!$C$2,IF(Y1066="TIPO I",'BASE LIQUIDACION REDEBAN 2025'!$C$2,IF(Y1066="TIPO II",'BASE LIQUIDACION REDEBAN 2025'!$C$3,IF(Y1066="TIPO III",'BASE LIQUIDACION REDEBAN 2025'!$C$4,IF(Y1066="TIPO IV",'BASE LIQUIDACION REDEBAN 2025'!$C$5,IF(Z1066="AEREO",'BASE LIQUIDACION REDEBAN 2025'!$B$6,'BASE LIQUIDACION REDEBAN 2025'!$C$5)))))))</f>
        <v>144967.87232000002</v>
      </c>
      <c r="AE1066" s="86">
        <f>IF(OR(W1066="SOPORTE_TELEFÓNICO",W1066="ENVÍO"),0,IF(Y1066="TIPO I",'BASE LIQUIDACION REDEBAN 2025'!$B$10,IF(Y1066="TIPO II",'BASE LIQUIDACION REDEBAN 2025'!$B$11,IF(Y1066="TIPO III",'BASE LIQUIDACION REDEBAN 2025'!$B$12,'BASE LIQUIDACION REDEBAN 2025'!$B$13))))</f>
        <v>140395.6348884</v>
      </c>
      <c r="AF1066" s="86">
        <f t="shared" si="16"/>
        <v>144967.87232000002</v>
      </c>
      <c r="AG1066" s="141"/>
      <c r="AH1066" s="141"/>
    </row>
    <row r="1067" spans="1:34" s="49" customFormat="1">
      <c r="A1067" s="8" t="s">
        <v>64</v>
      </c>
      <c r="B1067" s="94" t="str">
        <f>VLOOKUP(A1067,'CENTRO DE COSTOS'!A:D,4,FALSE)</f>
        <v>JOSE MAURICIO HERNANDEZ ROJAS</v>
      </c>
      <c r="C1067" s="94" t="str">
        <f>VLOOKUP(A1067,'CENTRO DE COSTOS'!A:D,2,FALSE)</f>
        <v>0004-0001</v>
      </c>
      <c r="D1067" s="8">
        <v>8001</v>
      </c>
      <c r="E1067" s="8">
        <v>2685055</v>
      </c>
      <c r="F1067" s="8">
        <v>26050</v>
      </c>
      <c r="G1067" s="94" t="s">
        <v>1321</v>
      </c>
      <c r="H1067" s="8" t="s">
        <v>1045</v>
      </c>
      <c r="I1067" s="8" t="s">
        <v>64</v>
      </c>
      <c r="J1067" s="8" t="s">
        <v>5737</v>
      </c>
      <c r="K1067" s="8" t="s">
        <v>160</v>
      </c>
      <c r="L1067" s="8" t="s">
        <v>5738</v>
      </c>
      <c r="M1067" s="183">
        <v>45903.334722222222</v>
      </c>
      <c r="N1067" s="183">
        <v>45904.354861111111</v>
      </c>
      <c r="O1067" s="94" t="s">
        <v>1324</v>
      </c>
      <c r="P1067" s="8" t="s">
        <v>1333</v>
      </c>
      <c r="Q1067" s="8" t="s">
        <v>1334</v>
      </c>
      <c r="R1067" s="8" t="s">
        <v>1341</v>
      </c>
      <c r="S1067" s="94"/>
      <c r="T1067" s="10"/>
      <c r="U1067" s="8" t="s">
        <v>1328</v>
      </c>
      <c r="V1067" s="8" t="s">
        <v>5739</v>
      </c>
      <c r="W1067" s="8" t="s">
        <v>165</v>
      </c>
      <c r="X1067" s="8" t="s">
        <v>5740</v>
      </c>
      <c r="Y1067" s="8" t="s">
        <v>25</v>
      </c>
      <c r="Z1067" s="8" t="s">
        <v>177</v>
      </c>
      <c r="AA1067" s="8" t="s">
        <v>1473</v>
      </c>
      <c r="AB1067" s="8">
        <v>1</v>
      </c>
      <c r="AC1067" s="8">
        <v>0</v>
      </c>
      <c r="AD1067" s="86">
        <f>IF(W1067="SOPORTE_TELEFÓNICO",'BASE LIQUIDACION REDEBAN 2025'!$B$19,IF(W1067="ENVÍO",'BASE LIQUIDACION REDEBAN 2025'!$C$2,IF(Y1067="TIPO I",'BASE LIQUIDACION REDEBAN 2025'!$C$2,IF(Y1067="TIPO II",'BASE LIQUIDACION REDEBAN 2025'!$C$3,IF(Y1067="TIPO III",'BASE LIQUIDACION REDEBAN 2025'!$C$4,IF(Y1067="TIPO IV",'BASE LIQUIDACION REDEBAN 2025'!$C$5,IF(Z1067="AEREO",'BASE LIQUIDACION REDEBAN 2025'!$B$6,'BASE LIQUIDACION REDEBAN 2025'!$C$5)))))))</f>
        <v>65960.072302</v>
      </c>
      <c r="AE1067" s="86">
        <f>IF(OR(W1067="SOPORTE_TELEFÓNICO",W1067="ENVÍO"),0,IF(Y1067="TIPO I",'BASE LIQUIDACION REDEBAN 2025'!$B$10,IF(Y1067="TIPO II",'BASE LIQUIDACION REDEBAN 2025'!$B$11,IF(Y1067="TIPO III",'BASE LIQUIDACION REDEBAN 2025'!$B$12,'BASE LIQUIDACION REDEBAN 2025'!$B$13))))</f>
        <v>75096.394270399993</v>
      </c>
      <c r="AF1067" s="86">
        <f t="shared" si="16"/>
        <v>65960.072302</v>
      </c>
      <c r="AG1067" s="141"/>
      <c r="AH1067" s="141"/>
    </row>
    <row r="1068" spans="1:34" s="49" customFormat="1">
      <c r="A1068" s="8" t="s">
        <v>92</v>
      </c>
      <c r="B1068" s="94" t="str">
        <f>VLOOKUP(A1068,'CENTRO DE COSTOS'!A:D,4,FALSE)</f>
        <v>KEVIN ALEXIS CORZO BUSTOS</v>
      </c>
      <c r="C1068" s="94" t="str">
        <f>VLOOKUP(A1068,'CENTRO DE COSTOS'!A:D,2,FALSE)</f>
        <v>0004-0007</v>
      </c>
      <c r="D1068" s="8">
        <v>41001</v>
      </c>
      <c r="E1068" s="8">
        <v>2685163</v>
      </c>
      <c r="F1068" s="8">
        <v>67890</v>
      </c>
      <c r="G1068" s="94" t="s">
        <v>1321</v>
      </c>
      <c r="H1068" s="8" t="s">
        <v>430</v>
      </c>
      <c r="I1068" s="8" t="s">
        <v>92</v>
      </c>
      <c r="J1068" s="8" t="s">
        <v>5741</v>
      </c>
      <c r="K1068" s="8" t="s">
        <v>160</v>
      </c>
      <c r="L1068" s="8" t="s">
        <v>5742</v>
      </c>
      <c r="M1068" s="183">
        <v>45903.337500000001</v>
      </c>
      <c r="N1068" s="183">
        <v>45903.64166666667</v>
      </c>
      <c r="O1068" s="94" t="s">
        <v>1324</v>
      </c>
      <c r="P1068" s="8" t="s">
        <v>1333</v>
      </c>
      <c r="Q1068" s="8" t="s">
        <v>1423</v>
      </c>
      <c r="R1068" s="8" t="s">
        <v>1341</v>
      </c>
      <c r="S1068" s="94"/>
      <c r="T1068" s="10"/>
      <c r="U1068" s="8" t="s">
        <v>1328</v>
      </c>
      <c r="V1068" s="8" t="s">
        <v>5743</v>
      </c>
      <c r="W1068" s="8" t="s">
        <v>165</v>
      </c>
      <c r="X1068" s="8" t="s">
        <v>5744</v>
      </c>
      <c r="Y1068" s="8" t="s">
        <v>25</v>
      </c>
      <c r="Z1068" s="8" t="s">
        <v>177</v>
      </c>
      <c r="AA1068" s="8" t="s">
        <v>436</v>
      </c>
      <c r="AB1068" s="8">
        <v>1</v>
      </c>
      <c r="AC1068" s="8">
        <v>0</v>
      </c>
      <c r="AD1068" s="86">
        <f>IF(W1068="SOPORTE_TELEFÓNICO",'BASE LIQUIDACION REDEBAN 2025'!$B$19,IF(W1068="ENVÍO",'BASE LIQUIDACION REDEBAN 2025'!$C$2,IF(Y1068="TIPO I",'BASE LIQUIDACION REDEBAN 2025'!$C$2,IF(Y1068="TIPO II",'BASE LIQUIDACION REDEBAN 2025'!$C$3,IF(Y1068="TIPO III",'BASE LIQUIDACION REDEBAN 2025'!$C$4,IF(Y1068="TIPO IV",'BASE LIQUIDACION REDEBAN 2025'!$C$5,IF(Z1068="AEREO",'BASE LIQUIDACION REDEBAN 2025'!$B$6,'BASE LIQUIDACION REDEBAN 2025'!$C$5)))))))</f>
        <v>65960.072302</v>
      </c>
      <c r="AE1068" s="86">
        <f>IF(OR(W1068="SOPORTE_TELEFÓNICO",W1068="ENVÍO"),0,IF(Y1068="TIPO I",'BASE LIQUIDACION REDEBAN 2025'!$B$10,IF(Y1068="TIPO II",'BASE LIQUIDACION REDEBAN 2025'!$B$11,IF(Y1068="TIPO III",'BASE LIQUIDACION REDEBAN 2025'!$B$12,'BASE LIQUIDACION REDEBAN 2025'!$B$13))))</f>
        <v>75096.394270399993</v>
      </c>
      <c r="AF1068" s="86">
        <f t="shared" si="16"/>
        <v>65960.072302</v>
      </c>
      <c r="AG1068" s="141"/>
      <c r="AH1068" s="141"/>
    </row>
    <row r="1069" spans="1:34" s="49" customFormat="1">
      <c r="A1069" s="8" t="s">
        <v>93</v>
      </c>
      <c r="B1069" s="94" t="str">
        <f>VLOOKUP(A1069,'CENTRO DE COSTOS'!A:D,4,FALSE)</f>
        <v>DIEGO FERNANDO HENAO CARDONA</v>
      </c>
      <c r="C1069" s="94" t="str">
        <f>VLOOKUP(A1069,'CENTRO DE COSTOS'!A:D,2,FALSE)</f>
        <v>0004-0003</v>
      </c>
      <c r="D1069" s="8">
        <v>52001</v>
      </c>
      <c r="E1069" s="8">
        <v>2684615</v>
      </c>
      <c r="F1069" s="8">
        <v>76204</v>
      </c>
      <c r="G1069" s="94" t="s">
        <v>1321</v>
      </c>
      <c r="H1069" s="8" t="s">
        <v>157</v>
      </c>
      <c r="I1069" s="8" t="s">
        <v>93</v>
      </c>
      <c r="J1069" s="8" t="s">
        <v>5745</v>
      </c>
      <c r="K1069" s="8" t="s">
        <v>160</v>
      </c>
      <c r="L1069" s="8" t="s">
        <v>5746</v>
      </c>
      <c r="M1069" s="183">
        <v>45903.333333333343</v>
      </c>
      <c r="N1069" s="183">
        <v>45903.541666666657</v>
      </c>
      <c r="O1069" s="94" t="s">
        <v>1324</v>
      </c>
      <c r="P1069" s="8" t="s">
        <v>1325</v>
      </c>
      <c r="Q1069" s="8" t="s">
        <v>1387</v>
      </c>
      <c r="R1069" s="8" t="s">
        <v>1388</v>
      </c>
      <c r="S1069" s="94"/>
      <c r="T1069" s="10"/>
      <c r="U1069" s="8" t="s">
        <v>1328</v>
      </c>
      <c r="V1069" s="8" t="s">
        <v>5747</v>
      </c>
      <c r="W1069" s="8" t="s">
        <v>165</v>
      </c>
      <c r="X1069" s="8" t="s">
        <v>5748</v>
      </c>
      <c r="Y1069" s="8" t="s">
        <v>25</v>
      </c>
      <c r="Z1069" s="8" t="s">
        <v>177</v>
      </c>
      <c r="AA1069" s="8" t="s">
        <v>851</v>
      </c>
      <c r="AB1069" s="8">
        <v>1</v>
      </c>
      <c r="AC1069" s="8">
        <v>0</v>
      </c>
      <c r="AD1069" s="86">
        <f>IF(W1069="SOPORTE_TELEFÓNICO",'BASE LIQUIDACION REDEBAN 2025'!$B$19,IF(W1069="ENVÍO",'BASE LIQUIDACION REDEBAN 2025'!$C$2,IF(Y1069="TIPO I",'BASE LIQUIDACION REDEBAN 2025'!$C$2,IF(Y1069="TIPO II",'BASE LIQUIDACION REDEBAN 2025'!$C$3,IF(Y1069="TIPO III",'BASE LIQUIDACION REDEBAN 2025'!$C$4,IF(Y1069="TIPO IV",'BASE LIQUIDACION REDEBAN 2025'!$C$5,IF(Z1069="AEREO",'BASE LIQUIDACION REDEBAN 2025'!$B$6,'BASE LIQUIDACION REDEBAN 2025'!$C$5)))))))</f>
        <v>65960.072302</v>
      </c>
      <c r="AE1069" s="86">
        <f>IF(OR(W1069="SOPORTE_TELEFÓNICO",W1069="ENVÍO"),0,IF(Y1069="TIPO I",'BASE LIQUIDACION REDEBAN 2025'!$B$10,IF(Y1069="TIPO II",'BASE LIQUIDACION REDEBAN 2025'!$B$11,IF(Y1069="TIPO III",'BASE LIQUIDACION REDEBAN 2025'!$B$12,'BASE LIQUIDACION REDEBAN 2025'!$B$13))))</f>
        <v>75096.394270399993</v>
      </c>
      <c r="AF1069" s="86">
        <f t="shared" si="16"/>
        <v>65960.072302</v>
      </c>
      <c r="AG1069" s="141"/>
      <c r="AH1069" s="141"/>
    </row>
    <row r="1070" spans="1:34" s="49" customFormat="1">
      <c r="A1070" s="8" t="s">
        <v>92</v>
      </c>
      <c r="B1070" s="94" t="str">
        <f>VLOOKUP(A1070,'CENTRO DE COSTOS'!A:D,4,FALSE)</f>
        <v>KEVIN ALEXIS CORZO BUSTOS</v>
      </c>
      <c r="C1070" s="94" t="str">
        <f>VLOOKUP(A1070,'CENTRO DE COSTOS'!A:D,2,FALSE)</f>
        <v>0004-0007</v>
      </c>
      <c r="D1070" s="8">
        <v>41001</v>
      </c>
      <c r="E1070" s="8">
        <v>2684446</v>
      </c>
      <c r="F1070" s="8">
        <v>53027</v>
      </c>
      <c r="G1070" s="94" t="s">
        <v>1321</v>
      </c>
      <c r="H1070" s="8" t="s">
        <v>430</v>
      </c>
      <c r="I1070" s="8" t="s">
        <v>92</v>
      </c>
      <c r="J1070" s="8" t="s">
        <v>5749</v>
      </c>
      <c r="K1070" s="8" t="s">
        <v>160</v>
      </c>
      <c r="L1070" s="8" t="s">
        <v>5750</v>
      </c>
      <c r="M1070" s="183">
        <v>45903.333333333343</v>
      </c>
      <c r="N1070" s="183">
        <v>45903.703472222223</v>
      </c>
      <c r="O1070" s="94" t="s">
        <v>1324</v>
      </c>
      <c r="P1070" s="8" t="s">
        <v>1333</v>
      </c>
      <c r="Q1070" s="8" t="s">
        <v>1512</v>
      </c>
      <c r="R1070" s="8" t="s">
        <v>1512</v>
      </c>
      <c r="S1070" s="94"/>
      <c r="T1070" s="10"/>
      <c r="U1070" s="8" t="s">
        <v>1328</v>
      </c>
      <c r="V1070" s="8" t="s">
        <v>5751</v>
      </c>
      <c r="W1070" s="8" t="s">
        <v>165</v>
      </c>
      <c r="X1070" s="8" t="s">
        <v>5752</v>
      </c>
      <c r="Y1070" s="8" t="s">
        <v>25</v>
      </c>
      <c r="Z1070" s="8" t="s">
        <v>177</v>
      </c>
      <c r="AA1070" s="8" t="s">
        <v>436</v>
      </c>
      <c r="AB1070" s="8">
        <v>1</v>
      </c>
      <c r="AC1070" s="8">
        <v>0</v>
      </c>
      <c r="AD1070" s="86">
        <f>IF(W1070="SOPORTE_TELEFÓNICO",'BASE LIQUIDACION REDEBAN 2025'!$B$19,IF(W1070="ENVÍO",'BASE LIQUIDACION REDEBAN 2025'!$C$2,IF(Y1070="TIPO I",'BASE LIQUIDACION REDEBAN 2025'!$C$2,IF(Y1070="TIPO II",'BASE LIQUIDACION REDEBAN 2025'!$C$3,IF(Y1070="TIPO III",'BASE LIQUIDACION REDEBAN 2025'!$C$4,IF(Y1070="TIPO IV",'BASE LIQUIDACION REDEBAN 2025'!$C$5,IF(Z1070="AEREO",'BASE LIQUIDACION REDEBAN 2025'!$B$6,'BASE LIQUIDACION REDEBAN 2025'!$C$5)))))))</f>
        <v>65960.072302</v>
      </c>
      <c r="AE1070" s="86">
        <f>IF(OR(W1070="SOPORTE_TELEFÓNICO",W1070="ENVÍO"),0,IF(Y1070="TIPO I",'BASE LIQUIDACION REDEBAN 2025'!$B$10,IF(Y1070="TIPO II",'BASE LIQUIDACION REDEBAN 2025'!$B$11,IF(Y1070="TIPO III",'BASE LIQUIDACION REDEBAN 2025'!$B$12,'BASE LIQUIDACION REDEBAN 2025'!$B$13))))</f>
        <v>75096.394270399993</v>
      </c>
      <c r="AF1070" s="86">
        <f t="shared" si="16"/>
        <v>65960.072302</v>
      </c>
      <c r="AG1070" s="141"/>
      <c r="AH1070" s="141"/>
    </row>
    <row r="1071" spans="1:34" s="49" customFormat="1">
      <c r="A1071" s="8" t="s">
        <v>90</v>
      </c>
      <c r="B1071" s="94" t="str">
        <f>VLOOKUP(A1071,'CENTRO DE COSTOS'!A:D,4,FALSE)</f>
        <v>JUAN SEBASTIÁN RÍOS CASTRILLÓN</v>
      </c>
      <c r="C1071" s="94" t="str">
        <f>VLOOKUP(A1071,'CENTRO DE COSTOS'!A:D,2,FALSE)</f>
        <v>0004-0005</v>
      </c>
      <c r="D1071" s="8">
        <v>5001</v>
      </c>
      <c r="E1071" s="8">
        <v>2684657</v>
      </c>
      <c r="F1071" s="8">
        <v>68503</v>
      </c>
      <c r="G1071" s="94" t="s">
        <v>1321</v>
      </c>
      <c r="H1071" s="8" t="s">
        <v>249</v>
      </c>
      <c r="I1071" s="8" t="s">
        <v>90</v>
      </c>
      <c r="J1071" s="8" t="s">
        <v>5753</v>
      </c>
      <c r="K1071" s="8" t="s">
        <v>160</v>
      </c>
      <c r="L1071" s="8" t="s">
        <v>5754</v>
      </c>
      <c r="M1071" s="183">
        <v>45903.333333333343</v>
      </c>
      <c r="N1071" s="183">
        <v>45903.558333333327</v>
      </c>
      <c r="O1071" s="94" t="s">
        <v>1324</v>
      </c>
      <c r="P1071" s="8" t="s">
        <v>1333</v>
      </c>
      <c r="Q1071" s="8" t="s">
        <v>1423</v>
      </c>
      <c r="R1071" s="8" t="s">
        <v>1341</v>
      </c>
      <c r="S1071" s="94"/>
      <c r="T1071" s="10"/>
      <c r="U1071" s="8" t="s">
        <v>1328</v>
      </c>
      <c r="V1071" s="8" t="s">
        <v>5755</v>
      </c>
      <c r="W1071" s="8" t="s">
        <v>165</v>
      </c>
      <c r="X1071" s="8" t="s">
        <v>5756</v>
      </c>
      <c r="Y1071" s="8" t="s">
        <v>25</v>
      </c>
      <c r="Z1071" s="8" t="s">
        <v>177</v>
      </c>
      <c r="AA1071" s="8" t="s">
        <v>988</v>
      </c>
      <c r="AB1071" s="8">
        <v>1</v>
      </c>
      <c r="AC1071" s="8">
        <v>0</v>
      </c>
      <c r="AD1071" s="86">
        <f>IF(W1071="SOPORTE_TELEFÓNICO",'BASE LIQUIDACION REDEBAN 2025'!$B$19,IF(W1071="ENVÍO",'BASE LIQUIDACION REDEBAN 2025'!$C$2,IF(Y1071="TIPO I",'BASE LIQUIDACION REDEBAN 2025'!$C$2,IF(Y1071="TIPO II",'BASE LIQUIDACION REDEBAN 2025'!$C$3,IF(Y1071="TIPO III",'BASE LIQUIDACION REDEBAN 2025'!$C$4,IF(Y1071="TIPO IV",'BASE LIQUIDACION REDEBAN 2025'!$C$5,IF(Z1071="AEREO",'BASE LIQUIDACION REDEBAN 2025'!$B$6,'BASE LIQUIDACION REDEBAN 2025'!$C$5)))))))</f>
        <v>65960.072302</v>
      </c>
      <c r="AE1071" s="86">
        <f>IF(OR(W1071="SOPORTE_TELEFÓNICO",W1071="ENVÍO"),0,IF(Y1071="TIPO I",'BASE LIQUIDACION REDEBAN 2025'!$B$10,IF(Y1071="TIPO II",'BASE LIQUIDACION REDEBAN 2025'!$B$11,IF(Y1071="TIPO III",'BASE LIQUIDACION REDEBAN 2025'!$B$12,'BASE LIQUIDACION REDEBAN 2025'!$B$13))))</f>
        <v>75096.394270399993</v>
      </c>
      <c r="AF1071" s="86">
        <f t="shared" si="16"/>
        <v>65960.072302</v>
      </c>
      <c r="AG1071" s="141"/>
      <c r="AH1071" s="141"/>
    </row>
    <row r="1072" spans="1:34" s="49" customFormat="1">
      <c r="A1072" s="8" t="s">
        <v>81</v>
      </c>
      <c r="B1072" s="94" t="str">
        <f>VLOOKUP(A1072,'CENTRO DE COSTOS'!A:D,4,FALSE)</f>
        <v>MIGUEL JULIÁN HERNÁNDEZ GUARÍN</v>
      </c>
      <c r="C1072" s="94" t="str">
        <f>VLOOKUP(A1072,'CENTRO DE COSTOS'!A:D,2,FALSE)</f>
        <v>0004-0008</v>
      </c>
      <c r="D1072" s="8">
        <v>54810</v>
      </c>
      <c r="E1072" s="8">
        <v>2684252</v>
      </c>
      <c r="F1072" s="8">
        <v>59860</v>
      </c>
      <c r="G1072" s="94" t="s">
        <v>1321</v>
      </c>
      <c r="H1072" s="8" t="s">
        <v>296</v>
      </c>
      <c r="I1072" s="8" t="s">
        <v>4896</v>
      </c>
      <c r="J1072" s="8" t="s">
        <v>5757</v>
      </c>
      <c r="K1072" s="8" t="s">
        <v>160</v>
      </c>
      <c r="L1072" s="8" t="s">
        <v>5758</v>
      </c>
      <c r="M1072" s="183">
        <v>45902.736805555563</v>
      </c>
      <c r="N1072" s="183">
        <v>45905.427083333343</v>
      </c>
      <c r="O1072" s="94" t="s">
        <v>1324</v>
      </c>
      <c r="P1072" s="8" t="s">
        <v>1333</v>
      </c>
      <c r="Q1072" s="8" t="s">
        <v>1628</v>
      </c>
      <c r="R1072" s="8" t="s">
        <v>1341</v>
      </c>
      <c r="S1072" s="94"/>
      <c r="T1072" s="10"/>
      <c r="U1072" s="8" t="s">
        <v>1328</v>
      </c>
      <c r="V1072" s="8" t="s">
        <v>5759</v>
      </c>
      <c r="W1072" s="8" t="s">
        <v>165</v>
      </c>
      <c r="X1072" s="8" t="s">
        <v>5760</v>
      </c>
      <c r="Y1072" s="8" t="s">
        <v>167</v>
      </c>
      <c r="Z1072" s="8" t="s">
        <v>177</v>
      </c>
      <c r="AA1072" s="8" t="s">
        <v>301</v>
      </c>
      <c r="AB1072" s="8">
        <v>1</v>
      </c>
      <c r="AC1072" s="8">
        <v>0</v>
      </c>
      <c r="AD1072" s="86">
        <f>IF(W1072="SOPORTE_TELEFÓNICO",'BASE LIQUIDACION REDEBAN 2025'!$B$19,IF(W1072="ENVÍO",'BASE LIQUIDACION REDEBAN 2025'!$C$2,IF(Y1072="TIPO I",'BASE LIQUIDACION REDEBAN 2025'!$C$2,IF(Y1072="TIPO II",'BASE LIQUIDACION REDEBAN 2025'!$C$3,IF(Y1072="TIPO III",'BASE LIQUIDACION REDEBAN 2025'!$C$4,IF(Y1072="TIPO IV",'BASE LIQUIDACION REDEBAN 2025'!$C$5,IF(Z1072="AEREO",'BASE LIQUIDACION REDEBAN 2025'!$B$6,'BASE LIQUIDACION REDEBAN 2025'!$C$5)))))))</f>
        <v>479588.87655000004</v>
      </c>
      <c r="AE1072" s="86">
        <f>IF(OR(W1072="SOPORTE_TELEFÓNICO",W1072="ENVÍO"),0,IF(Y1072="TIPO I",'BASE LIQUIDACION REDEBAN 2025'!$B$10,IF(Y1072="TIPO II",'BASE LIQUIDACION REDEBAN 2025'!$B$11,IF(Y1072="TIPO III",'BASE LIQUIDACION REDEBAN 2025'!$B$12,'BASE LIQUIDACION REDEBAN 2025'!$B$13))))</f>
        <v>196536.5258152</v>
      </c>
      <c r="AF1072" s="86">
        <f t="shared" si="16"/>
        <v>479588.87655000004</v>
      </c>
      <c r="AG1072" s="141"/>
      <c r="AH1072" s="141"/>
    </row>
    <row r="1073" spans="1:34" s="49" customFormat="1">
      <c r="A1073" s="8" t="s">
        <v>86</v>
      </c>
      <c r="B1073" s="94" t="str">
        <f>VLOOKUP(A1073,'CENTRO DE COSTOS'!A:D,4,FALSE)</f>
        <v>KEVIN ALEXIS CORZO BUSTOS</v>
      </c>
      <c r="C1073" s="94" t="str">
        <f>VLOOKUP(A1073,'CENTRO DE COSTOS'!A:D,2,FALSE)</f>
        <v>0004-0007</v>
      </c>
      <c r="D1073" s="8">
        <v>73001</v>
      </c>
      <c r="E1073" s="8">
        <v>2684204</v>
      </c>
      <c r="F1073" s="8">
        <v>80022</v>
      </c>
      <c r="G1073" s="94" t="s">
        <v>1321</v>
      </c>
      <c r="H1073" s="8" t="s">
        <v>494</v>
      </c>
      <c r="I1073" s="8" t="s">
        <v>86</v>
      </c>
      <c r="J1073" s="8" t="s">
        <v>5482</v>
      </c>
      <c r="K1073" s="8" t="s">
        <v>160</v>
      </c>
      <c r="L1073" s="8" t="s">
        <v>5761</v>
      </c>
      <c r="M1073" s="183">
        <v>45902.714583333327</v>
      </c>
      <c r="N1073" s="183">
        <v>45903.700694444437</v>
      </c>
      <c r="O1073" s="94" t="s">
        <v>1324</v>
      </c>
      <c r="P1073" s="8" t="s">
        <v>1333</v>
      </c>
      <c r="Q1073" s="8" t="s">
        <v>1375</v>
      </c>
      <c r="R1073" s="8" t="s">
        <v>1341</v>
      </c>
      <c r="S1073" s="94"/>
      <c r="T1073" s="10"/>
      <c r="U1073" s="8" t="s">
        <v>1328</v>
      </c>
      <c r="V1073" s="8" t="s">
        <v>5762</v>
      </c>
      <c r="W1073" s="8" t="s">
        <v>165</v>
      </c>
      <c r="X1073" s="8" t="s">
        <v>5485</v>
      </c>
      <c r="Y1073" s="8" t="s">
        <v>25</v>
      </c>
      <c r="Z1073" s="8" t="s">
        <v>177</v>
      </c>
      <c r="AA1073" s="8" t="s">
        <v>760</v>
      </c>
      <c r="AB1073" s="8">
        <v>1</v>
      </c>
      <c r="AC1073" s="8">
        <v>0</v>
      </c>
      <c r="AD1073" s="86">
        <f>IF(W1073="SOPORTE_TELEFÓNICO",'BASE LIQUIDACION REDEBAN 2025'!$B$19,IF(W1073="ENVÍO",'BASE LIQUIDACION REDEBAN 2025'!$C$2,IF(Y1073="TIPO I",'BASE LIQUIDACION REDEBAN 2025'!$C$2,IF(Y1073="TIPO II",'BASE LIQUIDACION REDEBAN 2025'!$C$3,IF(Y1073="TIPO III",'BASE LIQUIDACION REDEBAN 2025'!$C$4,IF(Y1073="TIPO IV",'BASE LIQUIDACION REDEBAN 2025'!$C$5,IF(Z1073="AEREO",'BASE LIQUIDACION REDEBAN 2025'!$B$6,'BASE LIQUIDACION REDEBAN 2025'!$C$5)))))))</f>
        <v>65960.072302</v>
      </c>
      <c r="AE1073" s="86">
        <f>IF(OR(W1073="SOPORTE_TELEFÓNICO",W1073="ENVÍO"),0,IF(Y1073="TIPO I",'BASE LIQUIDACION REDEBAN 2025'!$B$10,IF(Y1073="TIPO II",'BASE LIQUIDACION REDEBAN 2025'!$B$11,IF(Y1073="TIPO III",'BASE LIQUIDACION REDEBAN 2025'!$B$12,'BASE LIQUIDACION REDEBAN 2025'!$B$13))))</f>
        <v>75096.394270399993</v>
      </c>
      <c r="AF1073" s="86">
        <f t="shared" si="16"/>
        <v>65960.072302</v>
      </c>
      <c r="AG1073" s="141"/>
      <c r="AH1073" s="141"/>
    </row>
    <row r="1074" spans="1:34" s="49" customFormat="1">
      <c r="A1074" s="8" t="s">
        <v>92</v>
      </c>
      <c r="B1074" s="94" t="str">
        <f>VLOOKUP(A1074,'CENTRO DE COSTOS'!A:D,4,FALSE)</f>
        <v>KEVIN ALEXIS CORZO BUSTOS</v>
      </c>
      <c r="C1074" s="94" t="str">
        <f>VLOOKUP(A1074,'CENTRO DE COSTOS'!A:D,2,FALSE)</f>
        <v>0004-0007</v>
      </c>
      <c r="D1074" s="8">
        <v>41001</v>
      </c>
      <c r="E1074" s="8">
        <v>2683470</v>
      </c>
      <c r="F1074" s="8">
        <v>48236</v>
      </c>
      <c r="G1074" s="94" t="s">
        <v>1321</v>
      </c>
      <c r="H1074" s="8" t="s">
        <v>430</v>
      </c>
      <c r="I1074" s="8" t="s">
        <v>92</v>
      </c>
      <c r="J1074" s="8" t="s">
        <v>5763</v>
      </c>
      <c r="K1074" s="8" t="s">
        <v>160</v>
      </c>
      <c r="L1074" s="8" t="s">
        <v>5764</v>
      </c>
      <c r="M1074" s="183">
        <v>45902.677083333343</v>
      </c>
      <c r="N1074" s="183">
        <v>45903.698611111111</v>
      </c>
      <c r="O1074" s="94" t="s">
        <v>1324</v>
      </c>
      <c r="P1074" s="8" t="s">
        <v>1333</v>
      </c>
      <c r="Q1074" s="8" t="s">
        <v>1512</v>
      </c>
      <c r="R1074" s="8" t="s">
        <v>1512</v>
      </c>
      <c r="S1074" s="94"/>
      <c r="T1074" s="10"/>
      <c r="U1074" s="8" t="s">
        <v>1328</v>
      </c>
      <c r="V1074" s="8" t="s">
        <v>5765</v>
      </c>
      <c r="W1074" s="8" t="s">
        <v>165</v>
      </c>
      <c r="X1074" s="8" t="s">
        <v>5766</v>
      </c>
      <c r="Y1074" s="8" t="s">
        <v>25</v>
      </c>
      <c r="Z1074" s="8" t="s">
        <v>177</v>
      </c>
      <c r="AA1074" s="8" t="s">
        <v>1416</v>
      </c>
      <c r="AB1074" s="8">
        <v>1</v>
      </c>
      <c r="AC1074" s="8">
        <v>0</v>
      </c>
      <c r="AD1074" s="86">
        <f>IF(W1074="SOPORTE_TELEFÓNICO",'BASE LIQUIDACION REDEBAN 2025'!$B$19,IF(W1074="ENVÍO",'BASE LIQUIDACION REDEBAN 2025'!$C$2,IF(Y1074="TIPO I",'BASE LIQUIDACION REDEBAN 2025'!$C$2,IF(Y1074="TIPO II",'BASE LIQUIDACION REDEBAN 2025'!$C$3,IF(Y1074="TIPO III",'BASE LIQUIDACION REDEBAN 2025'!$C$4,IF(Y1074="TIPO IV",'BASE LIQUIDACION REDEBAN 2025'!$C$5,IF(Z1074="AEREO",'BASE LIQUIDACION REDEBAN 2025'!$B$6,'BASE LIQUIDACION REDEBAN 2025'!$C$5)))))))</f>
        <v>65960.072302</v>
      </c>
      <c r="AE1074" s="86">
        <f>IF(OR(W1074="SOPORTE_TELEFÓNICO",W1074="ENVÍO"),0,IF(Y1074="TIPO I",'BASE LIQUIDACION REDEBAN 2025'!$B$10,IF(Y1074="TIPO II",'BASE LIQUIDACION REDEBAN 2025'!$B$11,IF(Y1074="TIPO III",'BASE LIQUIDACION REDEBAN 2025'!$B$12,'BASE LIQUIDACION REDEBAN 2025'!$B$13))))</f>
        <v>75096.394270399993</v>
      </c>
      <c r="AF1074" s="86">
        <f t="shared" si="16"/>
        <v>65960.072302</v>
      </c>
      <c r="AG1074" s="141"/>
      <c r="AH1074" s="141"/>
    </row>
    <row r="1075" spans="1:34" s="49" customFormat="1">
      <c r="A1075" s="8" t="s">
        <v>90</v>
      </c>
      <c r="B1075" s="94" t="str">
        <f>VLOOKUP(A1075,'CENTRO DE COSTOS'!A:D,4,FALSE)</f>
        <v>JUAN SEBASTIÁN RÍOS CASTRILLÓN</v>
      </c>
      <c r="C1075" s="94" t="str">
        <f>VLOOKUP(A1075,'CENTRO DE COSTOS'!A:D,2,FALSE)</f>
        <v>0004-0005</v>
      </c>
      <c r="D1075" s="8">
        <v>5234</v>
      </c>
      <c r="E1075" s="8">
        <v>2683684</v>
      </c>
      <c r="F1075" s="8">
        <v>25713</v>
      </c>
      <c r="G1075" s="94" t="s">
        <v>1321</v>
      </c>
      <c r="H1075" s="8" t="s">
        <v>249</v>
      </c>
      <c r="I1075" s="8" t="s">
        <v>4832</v>
      </c>
      <c r="J1075" s="8" t="s">
        <v>4833</v>
      </c>
      <c r="K1075" s="8" t="s">
        <v>160</v>
      </c>
      <c r="L1075" s="8" t="s">
        <v>5767</v>
      </c>
      <c r="M1075" s="183">
        <v>45902.679861111108</v>
      </c>
      <c r="N1075" s="183">
        <v>45904.629166666673</v>
      </c>
      <c r="O1075" s="94" t="s">
        <v>1324</v>
      </c>
      <c r="P1075" s="8" t="s">
        <v>1333</v>
      </c>
      <c r="Q1075" s="8" t="s">
        <v>1375</v>
      </c>
      <c r="R1075" s="8" t="s">
        <v>1341</v>
      </c>
      <c r="S1075" s="94"/>
      <c r="T1075" s="10"/>
      <c r="U1075" s="8" t="s">
        <v>1328</v>
      </c>
      <c r="V1075" s="8" t="s">
        <v>5768</v>
      </c>
      <c r="W1075" s="8" t="s">
        <v>165</v>
      </c>
      <c r="X1075" s="8" t="s">
        <v>4836</v>
      </c>
      <c r="Y1075" s="8" t="s">
        <v>32</v>
      </c>
      <c r="Z1075" s="8" t="s">
        <v>177</v>
      </c>
      <c r="AA1075" s="8" t="s">
        <v>679</v>
      </c>
      <c r="AB1075" s="8">
        <v>1</v>
      </c>
      <c r="AC1075" s="8">
        <v>0</v>
      </c>
      <c r="AD1075" s="86">
        <f>IF(W1075="SOPORTE_TELEFÓNICO",'BASE LIQUIDACION REDEBAN 2025'!$B$19,IF(W1075="ENVÍO",'BASE LIQUIDACION REDEBAN 2025'!$C$2,IF(Y1075="TIPO I",'BASE LIQUIDACION REDEBAN 2025'!$C$2,IF(Y1075="TIPO II",'BASE LIQUIDACION REDEBAN 2025'!$C$3,IF(Y1075="TIPO III",'BASE LIQUIDACION REDEBAN 2025'!$C$4,IF(Y1075="TIPO IV",'BASE LIQUIDACION REDEBAN 2025'!$C$5,IF(Z1075="AEREO",'BASE LIQUIDACION REDEBAN 2025'!$B$6,'BASE LIQUIDACION REDEBAN 2025'!$C$5)))))))</f>
        <v>479588.87655000004</v>
      </c>
      <c r="AE1075" s="86">
        <f>IF(OR(W1075="SOPORTE_TELEFÓNICO",W1075="ENVÍO"),0,IF(Y1075="TIPO I",'BASE LIQUIDACION REDEBAN 2025'!$B$10,IF(Y1075="TIPO II",'BASE LIQUIDACION REDEBAN 2025'!$B$11,IF(Y1075="TIPO III",'BASE LIQUIDACION REDEBAN 2025'!$B$12,'BASE LIQUIDACION REDEBAN 2025'!$B$13))))</f>
        <v>196536.5258152</v>
      </c>
      <c r="AF1075" s="86">
        <f t="shared" si="16"/>
        <v>479588.87655000004</v>
      </c>
      <c r="AG1075" s="141"/>
      <c r="AH1075" s="141"/>
    </row>
    <row r="1076" spans="1:34" s="49" customFormat="1">
      <c r="A1076" s="8" t="s">
        <v>86</v>
      </c>
      <c r="B1076" s="94" t="str">
        <f>VLOOKUP(A1076,'CENTRO DE COSTOS'!A:D,4,FALSE)</f>
        <v>KEVIN ALEXIS CORZO BUSTOS</v>
      </c>
      <c r="C1076" s="94" t="str">
        <f>VLOOKUP(A1076,'CENTRO DE COSTOS'!A:D,2,FALSE)</f>
        <v>0004-0007</v>
      </c>
      <c r="D1076" s="8">
        <v>73001</v>
      </c>
      <c r="E1076" s="8">
        <v>2682544</v>
      </c>
      <c r="F1076" s="8">
        <v>71039</v>
      </c>
      <c r="G1076" s="94" t="s">
        <v>1321</v>
      </c>
      <c r="H1076" s="8" t="s">
        <v>494</v>
      </c>
      <c r="I1076" s="8" t="s">
        <v>86</v>
      </c>
      <c r="J1076" s="8" t="s">
        <v>5769</v>
      </c>
      <c r="K1076" s="8" t="s">
        <v>160</v>
      </c>
      <c r="L1076" s="8" t="s">
        <v>5770</v>
      </c>
      <c r="M1076" s="183">
        <v>45902.617361111108</v>
      </c>
      <c r="N1076" s="183">
        <v>45903.545138888891</v>
      </c>
      <c r="O1076" s="94" t="s">
        <v>1324</v>
      </c>
      <c r="P1076" s="8" t="s">
        <v>1333</v>
      </c>
      <c r="Q1076" s="8" t="s">
        <v>1351</v>
      </c>
      <c r="R1076" s="8" t="s">
        <v>1352</v>
      </c>
      <c r="S1076" s="94"/>
      <c r="T1076" s="10"/>
      <c r="U1076" s="8" t="s">
        <v>1328</v>
      </c>
      <c r="V1076" s="8" t="s">
        <v>5771</v>
      </c>
      <c r="W1076" s="8" t="s">
        <v>165</v>
      </c>
      <c r="X1076" s="8" t="s">
        <v>5772</v>
      </c>
      <c r="Y1076" s="8" t="s">
        <v>25</v>
      </c>
      <c r="Z1076" s="8" t="s">
        <v>177</v>
      </c>
      <c r="AA1076" s="8" t="s">
        <v>498</v>
      </c>
      <c r="AB1076" s="8">
        <v>1</v>
      </c>
      <c r="AC1076" s="8">
        <v>0</v>
      </c>
      <c r="AD1076" s="86">
        <f>IF(W1076="SOPORTE_TELEFÓNICO",'BASE LIQUIDACION REDEBAN 2025'!$B$19,IF(W1076="ENVÍO",'BASE LIQUIDACION REDEBAN 2025'!$C$2,IF(Y1076="TIPO I",'BASE LIQUIDACION REDEBAN 2025'!$C$2,IF(Y1076="TIPO II",'BASE LIQUIDACION REDEBAN 2025'!$C$3,IF(Y1076="TIPO III",'BASE LIQUIDACION REDEBAN 2025'!$C$4,IF(Y1076="TIPO IV",'BASE LIQUIDACION REDEBAN 2025'!$C$5,IF(Z1076="AEREO",'BASE LIQUIDACION REDEBAN 2025'!$B$6,'BASE LIQUIDACION REDEBAN 2025'!$C$5)))))))</f>
        <v>65960.072302</v>
      </c>
      <c r="AE1076" s="86">
        <f>IF(OR(W1076="SOPORTE_TELEFÓNICO",W1076="ENVÍO"),0,IF(Y1076="TIPO I",'BASE LIQUIDACION REDEBAN 2025'!$B$10,IF(Y1076="TIPO II",'BASE LIQUIDACION REDEBAN 2025'!$B$11,IF(Y1076="TIPO III",'BASE LIQUIDACION REDEBAN 2025'!$B$12,'BASE LIQUIDACION REDEBAN 2025'!$B$13))))</f>
        <v>75096.394270399993</v>
      </c>
      <c r="AF1076" s="86">
        <f t="shared" si="16"/>
        <v>65960.072302</v>
      </c>
      <c r="AG1076" s="141"/>
      <c r="AH1076" s="141"/>
    </row>
    <row r="1077" spans="1:34" s="49" customFormat="1">
      <c r="A1077" s="8" t="s">
        <v>68</v>
      </c>
      <c r="B1077" s="94" t="str">
        <f>VLOOKUP(A1077,'CENTRO DE COSTOS'!A:D,4,FALSE)</f>
        <v>WILLIAM ASDRUBAL ROZO ROZO</v>
      </c>
      <c r="C1077" s="94" t="str">
        <f>VLOOKUP(A1077,'CENTRO DE COSTOS'!A:D,2,FALSE)</f>
        <v>0004-0004</v>
      </c>
      <c r="D1077" s="8">
        <v>25754</v>
      </c>
      <c r="E1077" s="8">
        <v>2682580</v>
      </c>
      <c r="F1077" s="8">
        <v>69112</v>
      </c>
      <c r="G1077" s="94" t="s">
        <v>1321</v>
      </c>
      <c r="H1077" s="8" t="s">
        <v>417</v>
      </c>
      <c r="I1077" s="8" t="s">
        <v>418</v>
      </c>
      <c r="J1077" s="8" t="s">
        <v>5773</v>
      </c>
      <c r="K1077" s="8" t="s">
        <v>160</v>
      </c>
      <c r="L1077" s="8" t="s">
        <v>5774</v>
      </c>
      <c r="M1077" s="183">
        <v>45902.62222222222</v>
      </c>
      <c r="N1077" s="183">
        <v>45903.426388888889</v>
      </c>
      <c r="O1077" s="94" t="s">
        <v>1324</v>
      </c>
      <c r="P1077" s="8" t="s">
        <v>1325</v>
      </c>
      <c r="Q1077" s="8" t="s">
        <v>1387</v>
      </c>
      <c r="R1077" s="8" t="s">
        <v>1388</v>
      </c>
      <c r="S1077" s="94"/>
      <c r="T1077" s="10"/>
      <c r="U1077" s="8" t="s">
        <v>1328</v>
      </c>
      <c r="V1077" s="8" t="s">
        <v>5775</v>
      </c>
      <c r="W1077" s="8" t="s">
        <v>165</v>
      </c>
      <c r="X1077" s="8" t="s">
        <v>1553</v>
      </c>
      <c r="Y1077" s="8" t="s">
        <v>25</v>
      </c>
      <c r="Z1077" s="8" t="s">
        <v>177</v>
      </c>
      <c r="AA1077" s="8" t="s">
        <v>422</v>
      </c>
      <c r="AB1077" s="8">
        <v>1</v>
      </c>
      <c r="AC1077" s="8">
        <v>0</v>
      </c>
      <c r="AD1077" s="86">
        <f>IF(W1077="SOPORTE_TELEFÓNICO",'BASE LIQUIDACION REDEBAN 2025'!$B$19,IF(W1077="ENVÍO",'BASE LIQUIDACION REDEBAN 2025'!$C$2,IF(Y1077="TIPO I",'BASE LIQUIDACION REDEBAN 2025'!$C$2,IF(Y1077="TIPO II",'BASE LIQUIDACION REDEBAN 2025'!$C$3,IF(Y1077="TIPO III",'BASE LIQUIDACION REDEBAN 2025'!$C$4,IF(Y1077="TIPO IV",'BASE LIQUIDACION REDEBAN 2025'!$C$5,IF(Z1077="AEREO",'BASE LIQUIDACION REDEBAN 2025'!$B$6,'BASE LIQUIDACION REDEBAN 2025'!$C$5)))))))</f>
        <v>65960.072302</v>
      </c>
      <c r="AE1077" s="86">
        <f>IF(OR(W1077="SOPORTE_TELEFÓNICO",W1077="ENVÍO"),0,IF(Y1077="TIPO I",'BASE LIQUIDACION REDEBAN 2025'!$B$10,IF(Y1077="TIPO II",'BASE LIQUIDACION REDEBAN 2025'!$B$11,IF(Y1077="TIPO III",'BASE LIQUIDACION REDEBAN 2025'!$B$12,'BASE LIQUIDACION REDEBAN 2025'!$B$13))))</f>
        <v>75096.394270399993</v>
      </c>
      <c r="AF1077" s="86">
        <f t="shared" si="16"/>
        <v>65960.072302</v>
      </c>
      <c r="AG1077" s="141"/>
      <c r="AH1077" s="141"/>
    </row>
    <row r="1078" spans="1:34" s="49" customFormat="1">
      <c r="A1078" s="8" t="s">
        <v>90</v>
      </c>
      <c r="B1078" s="94" t="str">
        <f>VLOOKUP(A1078,'CENTRO DE COSTOS'!A:D,4,FALSE)</f>
        <v>JUAN SEBASTIÁN RÍOS CASTRILLÓN</v>
      </c>
      <c r="C1078" s="94" t="str">
        <f>VLOOKUP(A1078,'CENTRO DE COSTOS'!A:D,2,FALSE)</f>
        <v>0004-0005</v>
      </c>
      <c r="D1078" s="8">
        <v>5001</v>
      </c>
      <c r="E1078" s="8">
        <v>2682964</v>
      </c>
      <c r="F1078" s="8">
        <v>34018</v>
      </c>
      <c r="G1078" s="94" t="s">
        <v>1321</v>
      </c>
      <c r="H1078" s="8" t="s">
        <v>249</v>
      </c>
      <c r="I1078" s="8" t="s">
        <v>90</v>
      </c>
      <c r="J1078" s="8" t="s">
        <v>5776</v>
      </c>
      <c r="K1078" s="8" t="s">
        <v>160</v>
      </c>
      <c r="L1078" s="8" t="s">
        <v>5777</v>
      </c>
      <c r="M1078" s="183">
        <v>45902.640972222223</v>
      </c>
      <c r="N1078" s="183">
        <v>45903.543055555558</v>
      </c>
      <c r="O1078" s="94" t="s">
        <v>1324</v>
      </c>
      <c r="P1078" s="8" t="s">
        <v>1333</v>
      </c>
      <c r="Q1078" s="8" t="s">
        <v>1423</v>
      </c>
      <c r="R1078" s="8" t="s">
        <v>1341</v>
      </c>
      <c r="S1078" s="94"/>
      <c r="T1078" s="10"/>
      <c r="U1078" s="8" t="s">
        <v>1328</v>
      </c>
      <c r="V1078" s="8" t="s">
        <v>5778</v>
      </c>
      <c r="W1078" s="8" t="s">
        <v>165</v>
      </c>
      <c r="X1078" s="8" t="s">
        <v>5779</v>
      </c>
      <c r="Y1078" s="8" t="s">
        <v>25</v>
      </c>
      <c r="Z1078" s="8" t="s">
        <v>177</v>
      </c>
      <c r="AA1078" s="8" t="s">
        <v>804</v>
      </c>
      <c r="AB1078" s="8">
        <v>1</v>
      </c>
      <c r="AC1078" s="8">
        <v>0</v>
      </c>
      <c r="AD1078" s="86">
        <f>IF(W1078="SOPORTE_TELEFÓNICO",'BASE LIQUIDACION REDEBAN 2025'!$B$19,IF(W1078="ENVÍO",'BASE LIQUIDACION REDEBAN 2025'!$C$2,IF(Y1078="TIPO I",'BASE LIQUIDACION REDEBAN 2025'!$C$2,IF(Y1078="TIPO II",'BASE LIQUIDACION REDEBAN 2025'!$C$3,IF(Y1078="TIPO III",'BASE LIQUIDACION REDEBAN 2025'!$C$4,IF(Y1078="TIPO IV",'BASE LIQUIDACION REDEBAN 2025'!$C$5,IF(Z1078="AEREO",'BASE LIQUIDACION REDEBAN 2025'!$B$6,'BASE LIQUIDACION REDEBAN 2025'!$C$5)))))))</f>
        <v>65960.072302</v>
      </c>
      <c r="AE1078" s="86">
        <f>IF(OR(W1078="SOPORTE_TELEFÓNICO",W1078="ENVÍO"),0,IF(Y1078="TIPO I",'BASE LIQUIDACION REDEBAN 2025'!$B$10,IF(Y1078="TIPO II",'BASE LIQUIDACION REDEBAN 2025'!$B$11,IF(Y1078="TIPO III",'BASE LIQUIDACION REDEBAN 2025'!$B$12,'BASE LIQUIDACION REDEBAN 2025'!$B$13))))</f>
        <v>75096.394270399993</v>
      </c>
      <c r="AF1078" s="86">
        <f t="shared" si="16"/>
        <v>65960.072302</v>
      </c>
      <c r="AG1078" s="141"/>
      <c r="AH1078" s="141"/>
    </row>
    <row r="1079" spans="1:34" s="49" customFormat="1">
      <c r="A1079" s="8" t="s">
        <v>94</v>
      </c>
      <c r="B1079" s="94" t="str">
        <f>VLOOKUP(A1079,'CENTRO DE COSTOS'!A:D,4,FALSE)</f>
        <v>DIEGO FERNANDO HENAO CARDONA</v>
      </c>
      <c r="C1079" s="94" t="str">
        <f>VLOOKUP(A1079,'CENTRO DE COSTOS'!A:D,2,FALSE)</f>
        <v>0004-0002</v>
      </c>
      <c r="D1079" s="8">
        <v>66001</v>
      </c>
      <c r="E1079" s="8">
        <v>2683292</v>
      </c>
      <c r="F1079" s="8">
        <v>46669</v>
      </c>
      <c r="G1079" s="94" t="s">
        <v>1321</v>
      </c>
      <c r="H1079" s="8" t="s">
        <v>186</v>
      </c>
      <c r="I1079" s="8" t="s">
        <v>94</v>
      </c>
      <c r="J1079" s="8" t="s">
        <v>5780</v>
      </c>
      <c r="K1079" s="8" t="s">
        <v>160</v>
      </c>
      <c r="L1079" s="8" t="s">
        <v>5781</v>
      </c>
      <c r="M1079" s="183">
        <v>45902.665277777778</v>
      </c>
      <c r="N1079" s="183">
        <v>45903.415277777778</v>
      </c>
      <c r="O1079" s="94" t="s">
        <v>1324</v>
      </c>
      <c r="P1079" s="8" t="s">
        <v>1333</v>
      </c>
      <c r="Q1079" s="8" t="s">
        <v>1368</v>
      </c>
      <c r="R1079" s="8" t="s">
        <v>1341</v>
      </c>
      <c r="S1079" s="94"/>
      <c r="T1079" s="10"/>
      <c r="U1079" s="8" t="s">
        <v>1328</v>
      </c>
      <c r="V1079" s="8" t="s">
        <v>5782</v>
      </c>
      <c r="W1079" s="8" t="s">
        <v>165</v>
      </c>
      <c r="X1079" s="8" t="s">
        <v>5783</v>
      </c>
      <c r="Y1079" s="8" t="s">
        <v>25</v>
      </c>
      <c r="Z1079" s="8" t="s">
        <v>177</v>
      </c>
      <c r="AA1079" s="8" t="s">
        <v>191</v>
      </c>
      <c r="AB1079" s="8">
        <v>1</v>
      </c>
      <c r="AC1079" s="8">
        <v>0</v>
      </c>
      <c r="AD1079" s="86">
        <f>IF(W1079="SOPORTE_TELEFÓNICO",'BASE LIQUIDACION REDEBAN 2025'!$B$19,IF(W1079="ENVÍO",'BASE LIQUIDACION REDEBAN 2025'!$C$2,IF(Y1079="TIPO I",'BASE LIQUIDACION REDEBAN 2025'!$C$2,IF(Y1079="TIPO II",'BASE LIQUIDACION REDEBAN 2025'!$C$3,IF(Y1079="TIPO III",'BASE LIQUIDACION REDEBAN 2025'!$C$4,IF(Y1079="TIPO IV",'BASE LIQUIDACION REDEBAN 2025'!$C$5,IF(Z1079="AEREO",'BASE LIQUIDACION REDEBAN 2025'!$B$6,'BASE LIQUIDACION REDEBAN 2025'!$C$5)))))))</f>
        <v>65960.072302</v>
      </c>
      <c r="AE1079" s="86">
        <f>IF(OR(W1079="SOPORTE_TELEFÓNICO",W1079="ENVÍO"),0,IF(Y1079="TIPO I",'BASE LIQUIDACION REDEBAN 2025'!$B$10,IF(Y1079="TIPO II",'BASE LIQUIDACION REDEBAN 2025'!$B$11,IF(Y1079="TIPO III",'BASE LIQUIDACION REDEBAN 2025'!$B$12,'BASE LIQUIDACION REDEBAN 2025'!$B$13))))</f>
        <v>75096.394270399993</v>
      </c>
      <c r="AF1079" s="86">
        <f t="shared" si="16"/>
        <v>65960.072302</v>
      </c>
      <c r="AG1079" s="141"/>
      <c r="AH1079" s="141"/>
    </row>
    <row r="1080" spans="1:34" s="49" customFormat="1">
      <c r="A1080" s="8" t="s">
        <v>68</v>
      </c>
      <c r="B1080" s="94" t="str">
        <f>VLOOKUP(A1080,'CENTRO DE COSTOS'!A:D,4,FALSE)</f>
        <v>WILLIAM ASDRUBAL ROZO ROZO</v>
      </c>
      <c r="C1080" s="94" t="str">
        <f>VLOOKUP(A1080,'CENTRO DE COSTOS'!A:D,2,FALSE)</f>
        <v>0004-0004</v>
      </c>
      <c r="D1080" s="8">
        <v>11001</v>
      </c>
      <c r="E1080" s="8">
        <v>2681992</v>
      </c>
      <c r="F1080" s="8">
        <v>46325</v>
      </c>
      <c r="G1080" s="94" t="s">
        <v>1321</v>
      </c>
      <c r="H1080" s="8" t="s">
        <v>417</v>
      </c>
      <c r="I1080" s="8" t="s">
        <v>68</v>
      </c>
      <c r="J1080" s="8" t="s">
        <v>5784</v>
      </c>
      <c r="K1080" s="8" t="s">
        <v>160</v>
      </c>
      <c r="L1080" s="8" t="s">
        <v>5785</v>
      </c>
      <c r="M1080" s="183">
        <v>45902.59375</v>
      </c>
      <c r="N1080" s="183">
        <v>45903.479861111111</v>
      </c>
      <c r="O1080" s="94" t="s">
        <v>1324</v>
      </c>
      <c r="P1080" s="8" t="s">
        <v>1333</v>
      </c>
      <c r="Q1080" s="8" t="s">
        <v>1375</v>
      </c>
      <c r="R1080" s="8" t="s">
        <v>1444</v>
      </c>
      <c r="S1080" s="94"/>
      <c r="T1080" s="10"/>
      <c r="U1080" s="8" t="s">
        <v>1328</v>
      </c>
      <c r="V1080" s="8" t="s">
        <v>5786</v>
      </c>
      <c r="W1080" s="8" t="s">
        <v>165</v>
      </c>
      <c r="X1080" s="8" t="s">
        <v>5787</v>
      </c>
      <c r="Y1080" s="8" t="s">
        <v>25</v>
      </c>
      <c r="Z1080" s="8" t="s">
        <v>177</v>
      </c>
      <c r="AA1080" s="8" t="s">
        <v>566</v>
      </c>
      <c r="AB1080" s="8">
        <v>1</v>
      </c>
      <c r="AC1080" s="8">
        <v>0</v>
      </c>
      <c r="AD1080" s="86">
        <f>IF(W1080="SOPORTE_TELEFÓNICO",'BASE LIQUIDACION REDEBAN 2025'!$B$19,IF(W1080="ENVÍO",'BASE LIQUIDACION REDEBAN 2025'!$C$2,IF(Y1080="TIPO I",'BASE LIQUIDACION REDEBAN 2025'!$C$2,IF(Y1080="TIPO II",'BASE LIQUIDACION REDEBAN 2025'!$C$3,IF(Y1080="TIPO III",'BASE LIQUIDACION REDEBAN 2025'!$C$4,IF(Y1080="TIPO IV",'BASE LIQUIDACION REDEBAN 2025'!$C$5,IF(Z1080="AEREO",'BASE LIQUIDACION REDEBAN 2025'!$B$6,'BASE LIQUIDACION REDEBAN 2025'!$C$5)))))))</f>
        <v>65960.072302</v>
      </c>
      <c r="AE1080" s="86">
        <f>IF(OR(W1080="SOPORTE_TELEFÓNICO",W1080="ENVÍO"),0,IF(Y1080="TIPO I",'BASE LIQUIDACION REDEBAN 2025'!$B$10,IF(Y1080="TIPO II",'BASE LIQUIDACION REDEBAN 2025'!$B$11,IF(Y1080="TIPO III",'BASE LIQUIDACION REDEBAN 2025'!$B$12,'BASE LIQUIDACION REDEBAN 2025'!$B$13))))</f>
        <v>75096.394270399993</v>
      </c>
      <c r="AF1080" s="86">
        <f t="shared" si="16"/>
        <v>65960.072302</v>
      </c>
      <c r="AG1080" s="141"/>
      <c r="AH1080" s="141"/>
    </row>
    <row r="1081" spans="1:34" s="49" customFormat="1">
      <c r="A1081" s="8" t="s">
        <v>81</v>
      </c>
      <c r="B1081" s="94" t="str">
        <f>VLOOKUP(A1081,'CENTRO DE COSTOS'!A:D,4,FALSE)</f>
        <v>MIGUEL JULIÁN HERNÁNDEZ GUARÍN</v>
      </c>
      <c r="C1081" s="94" t="str">
        <f>VLOOKUP(A1081,'CENTRO DE COSTOS'!A:D,2,FALSE)</f>
        <v>0004-0008</v>
      </c>
      <c r="D1081" s="8">
        <v>54239</v>
      </c>
      <c r="E1081" s="8">
        <v>2681743</v>
      </c>
      <c r="F1081" s="8">
        <v>15003</v>
      </c>
      <c r="G1081" s="94" t="s">
        <v>1321</v>
      </c>
      <c r="H1081" s="8" t="s">
        <v>296</v>
      </c>
      <c r="I1081" s="8" t="s">
        <v>5788</v>
      </c>
      <c r="J1081" s="8" t="s">
        <v>5789</v>
      </c>
      <c r="K1081" s="8" t="s">
        <v>160</v>
      </c>
      <c r="L1081" s="8" t="s">
        <v>5790</v>
      </c>
      <c r="M1081" s="183">
        <v>45902.556944444441</v>
      </c>
      <c r="N1081" s="183">
        <v>45904.508333333331</v>
      </c>
      <c r="O1081" s="94" t="s">
        <v>1324</v>
      </c>
      <c r="P1081" s="8" t="s">
        <v>1325</v>
      </c>
      <c r="Q1081" s="8" t="s">
        <v>1387</v>
      </c>
      <c r="R1081" s="8" t="s">
        <v>1388</v>
      </c>
      <c r="S1081" s="94"/>
      <c r="T1081" s="10"/>
      <c r="U1081" s="8" t="s">
        <v>1328</v>
      </c>
      <c r="V1081" s="8" t="s">
        <v>5791</v>
      </c>
      <c r="W1081" s="8" t="s">
        <v>165</v>
      </c>
      <c r="X1081" s="8" t="s">
        <v>5792</v>
      </c>
      <c r="Y1081" s="8" t="s">
        <v>28</v>
      </c>
      <c r="Z1081" s="8" t="s">
        <v>177</v>
      </c>
      <c r="AA1081" s="8" t="s">
        <v>307</v>
      </c>
      <c r="AB1081" s="8">
        <v>1</v>
      </c>
      <c r="AC1081" s="8">
        <v>0</v>
      </c>
      <c r="AD1081" s="86">
        <f>IF(W1081="SOPORTE_TELEFÓNICO",'BASE LIQUIDACION REDEBAN 2025'!$B$19,IF(W1081="ENVÍO",'BASE LIQUIDACION REDEBAN 2025'!$C$2,IF(Y1081="TIPO I",'BASE LIQUIDACION REDEBAN 2025'!$C$2,IF(Y1081="TIPO II",'BASE LIQUIDACION REDEBAN 2025'!$C$3,IF(Y1081="TIPO III",'BASE LIQUIDACION REDEBAN 2025'!$C$4,IF(Y1081="TIPO IV",'BASE LIQUIDACION REDEBAN 2025'!$C$5,IF(Z1081="AEREO",'BASE LIQUIDACION REDEBAN 2025'!$B$6,'BASE LIQUIDACION REDEBAN 2025'!$C$5)))))))</f>
        <v>144967.87232000002</v>
      </c>
      <c r="AE1081" s="86">
        <f>IF(OR(W1081="SOPORTE_TELEFÓNICO",W1081="ENVÍO"),0,IF(Y1081="TIPO I",'BASE LIQUIDACION REDEBAN 2025'!$B$10,IF(Y1081="TIPO II",'BASE LIQUIDACION REDEBAN 2025'!$B$11,IF(Y1081="TIPO III",'BASE LIQUIDACION REDEBAN 2025'!$B$12,'BASE LIQUIDACION REDEBAN 2025'!$B$13))))</f>
        <v>140395.6348884</v>
      </c>
      <c r="AF1081" s="86">
        <f t="shared" si="16"/>
        <v>144967.87232000002</v>
      </c>
      <c r="AG1081" s="141"/>
      <c r="AH1081" s="141"/>
    </row>
    <row r="1082" spans="1:34" s="49" customFormat="1">
      <c r="A1082" s="8" t="s">
        <v>93</v>
      </c>
      <c r="B1082" s="94" t="str">
        <f>VLOOKUP(A1082,'CENTRO DE COSTOS'!A:D,4,FALSE)</f>
        <v>DIEGO FERNANDO HENAO CARDONA</v>
      </c>
      <c r="C1082" s="94" t="str">
        <f>VLOOKUP(A1082,'CENTRO DE COSTOS'!A:D,2,FALSE)</f>
        <v>0004-0003</v>
      </c>
      <c r="D1082" s="8">
        <v>52696</v>
      </c>
      <c r="E1082" s="8">
        <v>2681781</v>
      </c>
      <c r="F1082" s="8">
        <v>18179</v>
      </c>
      <c r="G1082" s="94" t="s">
        <v>1321</v>
      </c>
      <c r="H1082" s="8" t="s">
        <v>157</v>
      </c>
      <c r="I1082" s="8" t="s">
        <v>3118</v>
      </c>
      <c r="J1082" s="8" t="s">
        <v>5793</v>
      </c>
      <c r="K1082" s="8" t="s">
        <v>160</v>
      </c>
      <c r="L1082" s="8" t="s">
        <v>5794</v>
      </c>
      <c r="M1082" s="183">
        <v>45902.572916666657</v>
      </c>
      <c r="N1082" s="183">
        <v>45906.459027777782</v>
      </c>
      <c r="O1082" s="94" t="s">
        <v>1324</v>
      </c>
      <c r="P1082" s="8" t="s">
        <v>1325</v>
      </c>
      <c r="Q1082" s="8" t="s">
        <v>1340</v>
      </c>
      <c r="R1082" s="8" t="s">
        <v>1874</v>
      </c>
      <c r="S1082" s="94"/>
      <c r="T1082" s="10"/>
      <c r="U1082" s="8" t="s">
        <v>1328</v>
      </c>
      <c r="V1082" s="8" t="s">
        <v>5795</v>
      </c>
      <c r="W1082" s="8" t="s">
        <v>1552</v>
      </c>
      <c r="X1082" s="8" t="s">
        <v>1553</v>
      </c>
      <c r="Y1082" s="8" t="s">
        <v>167</v>
      </c>
      <c r="Z1082" s="8" t="s">
        <v>824</v>
      </c>
      <c r="AA1082" s="8" t="s">
        <v>1668</v>
      </c>
      <c r="AB1082" s="8">
        <v>0</v>
      </c>
      <c r="AC1082" s="8">
        <v>0</v>
      </c>
      <c r="AD1082" s="86">
        <f>IF(W1082="SOPORTE_TELEFÓNICO",'BASE LIQUIDACION REDEBAN 2025'!$B$19,IF(W1082="ENVÍO",'BASE LIQUIDACION REDEBAN 2025'!$C$2,IF(Y1082="TIPO I",'BASE LIQUIDACION REDEBAN 2025'!$C$2,IF(Y1082="TIPO II",'BASE LIQUIDACION REDEBAN 2025'!$C$3,IF(Y1082="TIPO III",'BASE LIQUIDACION REDEBAN 2025'!$C$4,IF(Y1082="TIPO IV",'BASE LIQUIDACION REDEBAN 2025'!$C$5,IF(Z1082="AEREO",'BASE LIQUIDACION REDEBAN 2025'!$B$6,'BASE LIQUIDACION REDEBAN 2025'!$C$5)))))))</f>
        <v>41241.0800752</v>
      </c>
      <c r="AE1082" s="86">
        <f>IF(OR(W1082="SOPORTE_TELEFÓNICO",W1082="ENVÍO"),0,IF(Y1082="TIPO I",'BASE LIQUIDACION REDEBAN 2025'!$B$10,IF(Y1082="TIPO II",'BASE LIQUIDACION REDEBAN 2025'!$B$11,IF(Y1082="TIPO III",'BASE LIQUIDACION REDEBAN 2025'!$B$12,'BASE LIQUIDACION REDEBAN 2025'!$B$13))))</f>
        <v>0</v>
      </c>
      <c r="AF1082" s="86">
        <f t="shared" si="16"/>
        <v>41241.0800752</v>
      </c>
      <c r="AG1082" s="141"/>
      <c r="AH1082" s="141"/>
    </row>
    <row r="1083" spans="1:34" s="49" customFormat="1">
      <c r="A1083" s="8" t="s">
        <v>98</v>
      </c>
      <c r="B1083" s="94" t="str">
        <f>VLOOKUP(A1083,'CENTRO DE COSTOS'!A:D,4,FALSE)</f>
        <v>MIGUEL JULIÁN HERNÁNDEZ GUARÍN</v>
      </c>
      <c r="C1083" s="94" t="str">
        <f>VLOOKUP(A1083,'CENTRO DE COSTOS'!A:D,2,FALSE)</f>
        <v>0004-0008</v>
      </c>
      <c r="D1083" s="8">
        <v>15001</v>
      </c>
      <c r="E1083" s="8">
        <v>2681821</v>
      </c>
      <c r="F1083" s="8">
        <v>59681</v>
      </c>
      <c r="G1083" s="94" t="s">
        <v>1321</v>
      </c>
      <c r="H1083" s="8" t="s">
        <v>406</v>
      </c>
      <c r="I1083" s="8" t="s">
        <v>98</v>
      </c>
      <c r="J1083" s="8" t="s">
        <v>2660</v>
      </c>
      <c r="K1083" s="8" t="s">
        <v>160</v>
      </c>
      <c r="L1083" s="8" t="s">
        <v>5796</v>
      </c>
      <c r="M1083" s="183">
        <v>45902.573611111111</v>
      </c>
      <c r="N1083" s="183">
        <v>45902.70208333333</v>
      </c>
      <c r="O1083" s="94" t="s">
        <v>1324</v>
      </c>
      <c r="P1083" s="8" t="s">
        <v>1333</v>
      </c>
      <c r="Q1083" s="8" t="s">
        <v>1423</v>
      </c>
      <c r="R1083" s="8" t="s">
        <v>1341</v>
      </c>
      <c r="S1083" s="94"/>
      <c r="T1083" s="10"/>
      <c r="U1083" s="8" t="s">
        <v>1328</v>
      </c>
      <c r="V1083" s="8" t="s">
        <v>5797</v>
      </c>
      <c r="W1083" s="8" t="s">
        <v>165</v>
      </c>
      <c r="X1083" s="8" t="s">
        <v>2663</v>
      </c>
      <c r="Y1083" s="8" t="s">
        <v>25</v>
      </c>
      <c r="Z1083" s="8" t="s">
        <v>177</v>
      </c>
      <c r="AA1083" s="8" t="s">
        <v>628</v>
      </c>
      <c r="AB1083" s="8">
        <v>1</v>
      </c>
      <c r="AC1083" s="8">
        <v>0</v>
      </c>
      <c r="AD1083" s="86">
        <f>IF(W1083="SOPORTE_TELEFÓNICO",'BASE LIQUIDACION REDEBAN 2025'!$B$19,IF(W1083="ENVÍO",'BASE LIQUIDACION REDEBAN 2025'!$C$2,IF(Y1083="TIPO I",'BASE LIQUIDACION REDEBAN 2025'!$C$2,IF(Y1083="TIPO II",'BASE LIQUIDACION REDEBAN 2025'!$C$3,IF(Y1083="TIPO III",'BASE LIQUIDACION REDEBAN 2025'!$C$4,IF(Y1083="TIPO IV",'BASE LIQUIDACION REDEBAN 2025'!$C$5,IF(Z1083="AEREO",'BASE LIQUIDACION REDEBAN 2025'!$B$6,'BASE LIQUIDACION REDEBAN 2025'!$C$5)))))))</f>
        <v>65960.072302</v>
      </c>
      <c r="AE1083" s="86">
        <f>IF(OR(W1083="SOPORTE_TELEFÓNICO",W1083="ENVÍO"),0,IF(Y1083="TIPO I",'BASE LIQUIDACION REDEBAN 2025'!$B$10,IF(Y1083="TIPO II",'BASE LIQUIDACION REDEBAN 2025'!$B$11,IF(Y1083="TIPO III",'BASE LIQUIDACION REDEBAN 2025'!$B$12,'BASE LIQUIDACION REDEBAN 2025'!$B$13))))</f>
        <v>75096.394270399993</v>
      </c>
      <c r="AF1083" s="86">
        <f t="shared" si="16"/>
        <v>65960.072302</v>
      </c>
      <c r="AG1083" s="141"/>
      <c r="AH1083" s="141"/>
    </row>
    <row r="1084" spans="1:34" s="49" customFormat="1">
      <c r="A1084" s="8" t="s">
        <v>100</v>
      </c>
      <c r="B1084" s="94" t="str">
        <f>VLOOKUP(A1084,'CENTRO DE COSTOS'!A:D,4,FALSE)</f>
        <v>KEVIN ALEXIS CORZO BUSTOS</v>
      </c>
      <c r="C1084" s="94" t="str">
        <f>VLOOKUP(A1084,'CENTRO DE COSTOS'!A:D,2,FALSE)</f>
        <v>0004-0007</v>
      </c>
      <c r="D1084" s="8">
        <v>50001</v>
      </c>
      <c r="E1084" s="8">
        <v>2681929</v>
      </c>
      <c r="F1084" s="8">
        <v>37963</v>
      </c>
      <c r="G1084" s="94" t="s">
        <v>1321</v>
      </c>
      <c r="H1084" s="8" t="s">
        <v>216</v>
      </c>
      <c r="I1084" s="8" t="s">
        <v>100</v>
      </c>
      <c r="J1084" s="8" t="s">
        <v>5798</v>
      </c>
      <c r="K1084" s="8" t="s">
        <v>160</v>
      </c>
      <c r="L1084" s="8" t="s">
        <v>5799</v>
      </c>
      <c r="M1084" s="183">
        <v>45902.577777777777</v>
      </c>
      <c r="N1084" s="183">
        <v>45903.568749999999</v>
      </c>
      <c r="O1084" s="94" t="s">
        <v>1324</v>
      </c>
      <c r="P1084" s="8" t="s">
        <v>1333</v>
      </c>
      <c r="Q1084" s="8" t="s">
        <v>1326</v>
      </c>
      <c r="R1084" s="8" t="s">
        <v>1470</v>
      </c>
      <c r="S1084" s="94"/>
      <c r="T1084" s="10"/>
      <c r="U1084" s="8" t="s">
        <v>1328</v>
      </c>
      <c r="V1084" s="8" t="s">
        <v>5800</v>
      </c>
      <c r="W1084" s="8" t="s">
        <v>165</v>
      </c>
      <c r="X1084" s="8" t="s">
        <v>5801</v>
      </c>
      <c r="Y1084" s="8" t="s">
        <v>25</v>
      </c>
      <c r="Z1084" s="8" t="s">
        <v>177</v>
      </c>
      <c r="AA1084" s="8" t="s">
        <v>1928</v>
      </c>
      <c r="AB1084" s="8">
        <v>1</v>
      </c>
      <c r="AC1084" s="8">
        <v>0</v>
      </c>
      <c r="AD1084" s="86">
        <f>IF(W1084="SOPORTE_TELEFÓNICO",'BASE LIQUIDACION REDEBAN 2025'!$B$19,IF(W1084="ENVÍO",'BASE LIQUIDACION REDEBAN 2025'!$C$2,IF(Y1084="TIPO I",'BASE LIQUIDACION REDEBAN 2025'!$C$2,IF(Y1084="TIPO II",'BASE LIQUIDACION REDEBAN 2025'!$C$3,IF(Y1084="TIPO III",'BASE LIQUIDACION REDEBAN 2025'!$C$4,IF(Y1084="TIPO IV",'BASE LIQUIDACION REDEBAN 2025'!$C$5,IF(Z1084="AEREO",'BASE LIQUIDACION REDEBAN 2025'!$B$6,'BASE LIQUIDACION REDEBAN 2025'!$C$5)))))))</f>
        <v>65960.072302</v>
      </c>
      <c r="AE1084" s="86">
        <f>IF(OR(W1084="SOPORTE_TELEFÓNICO",W1084="ENVÍO"),0,IF(Y1084="TIPO I",'BASE LIQUIDACION REDEBAN 2025'!$B$10,IF(Y1084="TIPO II",'BASE LIQUIDACION REDEBAN 2025'!$B$11,IF(Y1084="TIPO III",'BASE LIQUIDACION REDEBAN 2025'!$B$12,'BASE LIQUIDACION REDEBAN 2025'!$B$13))))</f>
        <v>75096.394270399993</v>
      </c>
      <c r="AF1084" s="86">
        <f t="shared" si="16"/>
        <v>65960.072302</v>
      </c>
      <c r="AG1084" s="141"/>
      <c r="AH1084" s="141"/>
    </row>
    <row r="1085" spans="1:34" s="49" customFormat="1">
      <c r="A1085" s="8" t="s">
        <v>90</v>
      </c>
      <c r="B1085" s="94" t="str">
        <f>VLOOKUP(A1085,'CENTRO DE COSTOS'!A:D,4,FALSE)</f>
        <v>JUAN SEBASTIÁN RÍOS CASTRILLÓN</v>
      </c>
      <c r="C1085" s="94" t="str">
        <f>VLOOKUP(A1085,'CENTRO DE COSTOS'!A:D,2,FALSE)</f>
        <v>0004-0005</v>
      </c>
      <c r="D1085" s="8">
        <v>5376</v>
      </c>
      <c r="E1085" s="8">
        <v>2681930</v>
      </c>
      <c r="F1085" s="8">
        <v>41957</v>
      </c>
      <c r="G1085" s="94" t="s">
        <v>1321</v>
      </c>
      <c r="H1085" s="8" t="s">
        <v>249</v>
      </c>
      <c r="I1085" s="8" t="s">
        <v>1021</v>
      </c>
      <c r="J1085" s="8" t="s">
        <v>4740</v>
      </c>
      <c r="K1085" s="8" t="s">
        <v>160</v>
      </c>
      <c r="L1085" s="8" t="s">
        <v>5802</v>
      </c>
      <c r="M1085" s="183">
        <v>45902.57916666667</v>
      </c>
      <c r="N1085" s="183">
        <v>45903.454861111109</v>
      </c>
      <c r="O1085" s="94" t="s">
        <v>1324</v>
      </c>
      <c r="P1085" s="8" t="s">
        <v>1325</v>
      </c>
      <c r="Q1085" s="8" t="s">
        <v>1387</v>
      </c>
      <c r="R1085" s="8" t="s">
        <v>1388</v>
      </c>
      <c r="S1085" s="94"/>
      <c r="T1085" s="10"/>
      <c r="U1085" s="8" t="s">
        <v>1328</v>
      </c>
      <c r="V1085" s="8" t="s">
        <v>5803</v>
      </c>
      <c r="W1085" s="8" t="s">
        <v>165</v>
      </c>
      <c r="X1085" s="8" t="s">
        <v>4743</v>
      </c>
      <c r="Y1085" s="8" t="s">
        <v>28</v>
      </c>
      <c r="Z1085" s="8" t="s">
        <v>177</v>
      </c>
      <c r="AA1085" s="8" t="s">
        <v>400</v>
      </c>
      <c r="AB1085" s="8">
        <v>1</v>
      </c>
      <c r="AC1085" s="8">
        <v>0</v>
      </c>
      <c r="AD1085" s="86">
        <f>IF(W1085="SOPORTE_TELEFÓNICO",'BASE LIQUIDACION REDEBAN 2025'!$B$19,IF(W1085="ENVÍO",'BASE LIQUIDACION REDEBAN 2025'!$C$2,IF(Y1085="TIPO I",'BASE LIQUIDACION REDEBAN 2025'!$C$2,IF(Y1085="TIPO II",'BASE LIQUIDACION REDEBAN 2025'!$C$3,IF(Y1085="TIPO III",'BASE LIQUIDACION REDEBAN 2025'!$C$4,IF(Y1085="TIPO IV",'BASE LIQUIDACION REDEBAN 2025'!$C$5,IF(Z1085="AEREO",'BASE LIQUIDACION REDEBAN 2025'!$B$6,'BASE LIQUIDACION REDEBAN 2025'!$C$5)))))))</f>
        <v>144967.87232000002</v>
      </c>
      <c r="AE1085" s="86">
        <f>IF(OR(W1085="SOPORTE_TELEFÓNICO",W1085="ENVÍO"),0,IF(Y1085="TIPO I",'BASE LIQUIDACION REDEBAN 2025'!$B$10,IF(Y1085="TIPO II",'BASE LIQUIDACION REDEBAN 2025'!$B$11,IF(Y1085="TIPO III",'BASE LIQUIDACION REDEBAN 2025'!$B$12,'BASE LIQUIDACION REDEBAN 2025'!$B$13))))</f>
        <v>140395.6348884</v>
      </c>
      <c r="AF1085" s="86">
        <f t="shared" si="16"/>
        <v>144967.87232000002</v>
      </c>
      <c r="AG1085" s="141"/>
      <c r="AH1085" s="141"/>
    </row>
    <row r="1086" spans="1:34" s="49" customFormat="1">
      <c r="A1086" s="8" t="s">
        <v>68</v>
      </c>
      <c r="B1086" s="94" t="str">
        <f>VLOOKUP(A1086,'CENTRO DE COSTOS'!A:D,4,FALSE)</f>
        <v>WILLIAM ASDRUBAL ROZO ROZO</v>
      </c>
      <c r="C1086" s="94" t="str">
        <f>VLOOKUP(A1086,'CENTRO DE COSTOS'!A:D,2,FALSE)</f>
        <v>0004-0004</v>
      </c>
      <c r="D1086" s="8">
        <v>11001</v>
      </c>
      <c r="E1086" s="8">
        <v>2681735</v>
      </c>
      <c r="F1086" s="8">
        <v>39970</v>
      </c>
      <c r="G1086" s="94" t="s">
        <v>1321</v>
      </c>
      <c r="H1086" s="8" t="s">
        <v>417</v>
      </c>
      <c r="I1086" s="8" t="s">
        <v>68</v>
      </c>
      <c r="J1086" s="8" t="s">
        <v>5804</v>
      </c>
      <c r="K1086" s="8" t="s">
        <v>160</v>
      </c>
      <c r="L1086" s="8" t="s">
        <v>5805</v>
      </c>
      <c r="M1086" s="183">
        <v>45902.55</v>
      </c>
      <c r="N1086" s="183">
        <v>45902.643750000003</v>
      </c>
      <c r="O1086" s="94" t="s">
        <v>1324</v>
      </c>
      <c r="P1086" s="8" t="s">
        <v>1333</v>
      </c>
      <c r="Q1086" s="8" t="s">
        <v>1407</v>
      </c>
      <c r="R1086" s="8" t="s">
        <v>1843</v>
      </c>
      <c r="S1086" s="94"/>
      <c r="T1086" s="10"/>
      <c r="U1086" s="8" t="s">
        <v>1328</v>
      </c>
      <c r="V1086" s="8" t="s">
        <v>5806</v>
      </c>
      <c r="W1086" s="8" t="s">
        <v>165</v>
      </c>
      <c r="X1086" s="8" t="s">
        <v>5807</v>
      </c>
      <c r="Y1086" s="8" t="s">
        <v>25</v>
      </c>
      <c r="Z1086" s="8" t="s">
        <v>177</v>
      </c>
      <c r="AA1086" s="8" t="s">
        <v>792</v>
      </c>
      <c r="AB1086" s="8">
        <v>1</v>
      </c>
      <c r="AC1086" s="8">
        <v>0</v>
      </c>
      <c r="AD1086" s="86">
        <f>IF(W1086="SOPORTE_TELEFÓNICO",'BASE LIQUIDACION REDEBAN 2025'!$B$19,IF(W1086="ENVÍO",'BASE LIQUIDACION REDEBAN 2025'!$C$2,IF(Y1086="TIPO I",'BASE LIQUIDACION REDEBAN 2025'!$C$2,IF(Y1086="TIPO II",'BASE LIQUIDACION REDEBAN 2025'!$C$3,IF(Y1086="TIPO III",'BASE LIQUIDACION REDEBAN 2025'!$C$4,IF(Y1086="TIPO IV",'BASE LIQUIDACION REDEBAN 2025'!$C$5,IF(Z1086="AEREO",'BASE LIQUIDACION REDEBAN 2025'!$B$6,'BASE LIQUIDACION REDEBAN 2025'!$C$5)))))))</f>
        <v>65960.072302</v>
      </c>
      <c r="AE1086" s="86">
        <f>IF(OR(W1086="SOPORTE_TELEFÓNICO",W1086="ENVÍO"),0,IF(Y1086="TIPO I",'BASE LIQUIDACION REDEBAN 2025'!$B$10,IF(Y1086="TIPO II",'BASE LIQUIDACION REDEBAN 2025'!$B$11,IF(Y1086="TIPO III",'BASE LIQUIDACION REDEBAN 2025'!$B$12,'BASE LIQUIDACION REDEBAN 2025'!$B$13))))</f>
        <v>75096.394270399993</v>
      </c>
      <c r="AF1086" s="86">
        <f t="shared" si="16"/>
        <v>65960.072302</v>
      </c>
      <c r="AG1086" s="141"/>
      <c r="AH1086" s="141"/>
    </row>
    <row r="1087" spans="1:34" s="49" customFormat="1">
      <c r="A1087" s="8" t="s">
        <v>76</v>
      </c>
      <c r="B1087" s="94" t="str">
        <f>VLOOKUP(A1087,'CENTRO DE COSTOS'!A:D,4,FALSE)</f>
        <v>DIEGO FERNANDO HENAO CARDONA</v>
      </c>
      <c r="C1087" s="94" t="str">
        <f>VLOOKUP(A1087,'CENTRO DE COSTOS'!A:D,2,FALSE)</f>
        <v>0004-0003</v>
      </c>
      <c r="D1087" s="8">
        <v>76001</v>
      </c>
      <c r="E1087" s="8">
        <v>2681535</v>
      </c>
      <c r="F1087" s="8">
        <v>34309</v>
      </c>
      <c r="G1087" s="94" t="s">
        <v>1321</v>
      </c>
      <c r="H1087" s="8" t="s">
        <v>232</v>
      </c>
      <c r="I1087" s="8" t="s">
        <v>76</v>
      </c>
      <c r="J1087" s="8" t="s">
        <v>5808</v>
      </c>
      <c r="K1087" s="8" t="s">
        <v>160</v>
      </c>
      <c r="L1087" s="8" t="s">
        <v>5809</v>
      </c>
      <c r="M1087" s="183">
        <v>45902.527777777781</v>
      </c>
      <c r="N1087" s="183">
        <v>45902.625</v>
      </c>
      <c r="O1087" s="94" t="s">
        <v>1324</v>
      </c>
      <c r="P1087" s="8" t="s">
        <v>1333</v>
      </c>
      <c r="Q1087" s="8" t="s">
        <v>1375</v>
      </c>
      <c r="R1087" s="8" t="s">
        <v>1376</v>
      </c>
      <c r="S1087" s="94"/>
      <c r="T1087" s="10"/>
      <c r="U1087" s="8" t="s">
        <v>1328</v>
      </c>
      <c r="V1087" s="8" t="s">
        <v>5810</v>
      </c>
      <c r="W1087" s="8" t="s">
        <v>165</v>
      </c>
      <c r="X1087" s="8" t="s">
        <v>5811</v>
      </c>
      <c r="Y1087" s="8" t="s">
        <v>25</v>
      </c>
      <c r="Z1087" s="8" t="s">
        <v>177</v>
      </c>
      <c r="AA1087" s="8" t="s">
        <v>346</v>
      </c>
      <c r="AB1087" s="8">
        <v>1</v>
      </c>
      <c r="AC1087" s="8">
        <v>0</v>
      </c>
      <c r="AD1087" s="86">
        <f>IF(W1087="SOPORTE_TELEFÓNICO",'BASE LIQUIDACION REDEBAN 2025'!$B$19,IF(W1087="ENVÍO",'BASE LIQUIDACION REDEBAN 2025'!$C$2,IF(Y1087="TIPO I",'BASE LIQUIDACION REDEBAN 2025'!$C$2,IF(Y1087="TIPO II",'BASE LIQUIDACION REDEBAN 2025'!$C$3,IF(Y1087="TIPO III",'BASE LIQUIDACION REDEBAN 2025'!$C$4,IF(Y1087="TIPO IV",'BASE LIQUIDACION REDEBAN 2025'!$C$5,IF(Z1087="AEREO",'BASE LIQUIDACION REDEBAN 2025'!$B$6,'BASE LIQUIDACION REDEBAN 2025'!$C$5)))))))</f>
        <v>65960.072302</v>
      </c>
      <c r="AE1087" s="86">
        <f>IF(OR(W1087="SOPORTE_TELEFÓNICO",W1087="ENVÍO"),0,IF(Y1087="TIPO I",'BASE LIQUIDACION REDEBAN 2025'!$B$10,IF(Y1087="TIPO II",'BASE LIQUIDACION REDEBAN 2025'!$B$11,IF(Y1087="TIPO III",'BASE LIQUIDACION REDEBAN 2025'!$B$12,'BASE LIQUIDACION REDEBAN 2025'!$B$13))))</f>
        <v>75096.394270399993</v>
      </c>
      <c r="AF1087" s="86">
        <f t="shared" si="16"/>
        <v>65960.072302</v>
      </c>
      <c r="AG1087" s="141"/>
      <c r="AH1087" s="141"/>
    </row>
    <row r="1088" spans="1:34" s="49" customFormat="1">
      <c r="A1088" s="8" t="s">
        <v>87</v>
      </c>
      <c r="B1088" s="94" t="str">
        <f>VLOOKUP(A1088,'CENTRO DE COSTOS'!A:D,4,FALSE)</f>
        <v>DIEGO FERNANDO HENAO CARDONA</v>
      </c>
      <c r="C1088" s="94" t="str">
        <f>VLOOKUP(A1088,'CENTRO DE COSTOS'!A:D,2,FALSE)</f>
        <v>0004-0002</v>
      </c>
      <c r="D1088" s="8">
        <v>17001</v>
      </c>
      <c r="E1088" s="8">
        <v>2681542</v>
      </c>
      <c r="F1088" s="8">
        <v>72256</v>
      </c>
      <c r="G1088" s="94" t="s">
        <v>1321</v>
      </c>
      <c r="H1088" s="8" t="s">
        <v>269</v>
      </c>
      <c r="I1088" s="8" t="s">
        <v>87</v>
      </c>
      <c r="J1088" s="8" t="s">
        <v>5812</v>
      </c>
      <c r="K1088" s="8" t="s">
        <v>160</v>
      </c>
      <c r="L1088" s="8" t="s">
        <v>5813</v>
      </c>
      <c r="M1088" s="183">
        <v>45902.529861111107</v>
      </c>
      <c r="N1088" s="183">
        <v>45903.466666666667</v>
      </c>
      <c r="O1088" s="94" t="s">
        <v>1324</v>
      </c>
      <c r="P1088" s="8" t="s">
        <v>1333</v>
      </c>
      <c r="Q1088" s="8" t="s">
        <v>1326</v>
      </c>
      <c r="R1088" s="8" t="s">
        <v>1470</v>
      </c>
      <c r="S1088" s="94"/>
      <c r="T1088" s="10"/>
      <c r="U1088" s="8" t="s">
        <v>1328</v>
      </c>
      <c r="V1088" s="8" t="s">
        <v>5814</v>
      </c>
      <c r="W1088" s="8" t="s">
        <v>165</v>
      </c>
      <c r="X1088" s="8" t="s">
        <v>5815</v>
      </c>
      <c r="Y1088" s="8" t="s">
        <v>25</v>
      </c>
      <c r="Z1088" s="8" t="s">
        <v>177</v>
      </c>
      <c r="AA1088" s="8" t="s">
        <v>275</v>
      </c>
      <c r="AB1088" s="8">
        <v>1</v>
      </c>
      <c r="AC1088" s="8">
        <v>0</v>
      </c>
      <c r="AD1088" s="86">
        <f>IF(W1088="SOPORTE_TELEFÓNICO",'BASE LIQUIDACION REDEBAN 2025'!$B$19,IF(W1088="ENVÍO",'BASE LIQUIDACION REDEBAN 2025'!$C$2,IF(Y1088="TIPO I",'BASE LIQUIDACION REDEBAN 2025'!$C$2,IF(Y1088="TIPO II",'BASE LIQUIDACION REDEBAN 2025'!$C$3,IF(Y1088="TIPO III",'BASE LIQUIDACION REDEBAN 2025'!$C$4,IF(Y1088="TIPO IV",'BASE LIQUIDACION REDEBAN 2025'!$C$5,IF(Z1088="AEREO",'BASE LIQUIDACION REDEBAN 2025'!$B$6,'BASE LIQUIDACION REDEBAN 2025'!$C$5)))))))</f>
        <v>65960.072302</v>
      </c>
      <c r="AE1088" s="86">
        <f>IF(OR(W1088="SOPORTE_TELEFÓNICO",W1088="ENVÍO"),0,IF(Y1088="TIPO I",'BASE LIQUIDACION REDEBAN 2025'!$B$10,IF(Y1088="TIPO II",'BASE LIQUIDACION REDEBAN 2025'!$B$11,IF(Y1088="TIPO III",'BASE LIQUIDACION REDEBAN 2025'!$B$12,'BASE LIQUIDACION REDEBAN 2025'!$B$13))))</f>
        <v>75096.394270399993</v>
      </c>
      <c r="AF1088" s="86">
        <f t="shared" si="16"/>
        <v>65960.072302</v>
      </c>
      <c r="AG1088" s="141"/>
      <c r="AH1088" s="141"/>
    </row>
    <row r="1089" spans="1:34" s="49" customFormat="1">
      <c r="A1089" s="8" t="s">
        <v>76</v>
      </c>
      <c r="B1089" s="94" t="str">
        <f>VLOOKUP(A1089,'CENTRO DE COSTOS'!A:D,4,FALSE)</f>
        <v>DIEGO FERNANDO HENAO CARDONA</v>
      </c>
      <c r="C1089" s="94" t="str">
        <f>VLOOKUP(A1089,'CENTRO DE COSTOS'!A:D,2,FALSE)</f>
        <v>0004-0003</v>
      </c>
      <c r="D1089" s="8">
        <v>76001</v>
      </c>
      <c r="E1089" s="8">
        <v>2681531</v>
      </c>
      <c r="F1089" s="8">
        <v>74170</v>
      </c>
      <c r="G1089" s="94" t="s">
        <v>1321</v>
      </c>
      <c r="H1089" s="8" t="s">
        <v>232</v>
      </c>
      <c r="I1089" s="8" t="s">
        <v>76</v>
      </c>
      <c r="J1089" s="8" t="s">
        <v>5816</v>
      </c>
      <c r="K1089" s="8" t="s">
        <v>160</v>
      </c>
      <c r="L1089" s="8" t="s">
        <v>5817</v>
      </c>
      <c r="M1089" s="183">
        <v>45902.522916666669</v>
      </c>
      <c r="N1089" s="183">
        <v>45903.413194444453</v>
      </c>
      <c r="O1089" s="94" t="s">
        <v>1324</v>
      </c>
      <c r="P1089" s="8" t="s">
        <v>1333</v>
      </c>
      <c r="Q1089" s="8" t="s">
        <v>1334</v>
      </c>
      <c r="R1089" s="8" t="s">
        <v>1341</v>
      </c>
      <c r="S1089" s="94"/>
      <c r="T1089" s="10"/>
      <c r="U1089" s="8" t="s">
        <v>1328</v>
      </c>
      <c r="V1089" s="8" t="s">
        <v>5818</v>
      </c>
      <c r="W1089" s="8" t="s">
        <v>165</v>
      </c>
      <c r="X1089" s="8" t="s">
        <v>5819</v>
      </c>
      <c r="Y1089" s="8" t="s">
        <v>25</v>
      </c>
      <c r="Z1089" s="8" t="s">
        <v>177</v>
      </c>
      <c r="AA1089" s="8" t="s">
        <v>1498</v>
      </c>
      <c r="AB1089" s="8">
        <v>1</v>
      </c>
      <c r="AC1089" s="8">
        <v>0</v>
      </c>
      <c r="AD1089" s="86">
        <f>IF(W1089="SOPORTE_TELEFÓNICO",'BASE LIQUIDACION REDEBAN 2025'!$B$19,IF(W1089="ENVÍO",'BASE LIQUIDACION REDEBAN 2025'!$C$2,IF(Y1089="TIPO I",'BASE LIQUIDACION REDEBAN 2025'!$C$2,IF(Y1089="TIPO II",'BASE LIQUIDACION REDEBAN 2025'!$C$3,IF(Y1089="TIPO III",'BASE LIQUIDACION REDEBAN 2025'!$C$4,IF(Y1089="TIPO IV",'BASE LIQUIDACION REDEBAN 2025'!$C$5,IF(Z1089="AEREO",'BASE LIQUIDACION REDEBAN 2025'!$B$6,'BASE LIQUIDACION REDEBAN 2025'!$C$5)))))))</f>
        <v>65960.072302</v>
      </c>
      <c r="AE1089" s="86">
        <f>IF(OR(W1089="SOPORTE_TELEFÓNICO",W1089="ENVÍO"),0,IF(Y1089="TIPO I",'BASE LIQUIDACION REDEBAN 2025'!$B$10,IF(Y1089="TIPO II",'BASE LIQUIDACION REDEBAN 2025'!$B$11,IF(Y1089="TIPO III",'BASE LIQUIDACION REDEBAN 2025'!$B$12,'BASE LIQUIDACION REDEBAN 2025'!$B$13))))</f>
        <v>75096.394270399993</v>
      </c>
      <c r="AF1089" s="86">
        <f t="shared" si="16"/>
        <v>65960.072302</v>
      </c>
      <c r="AG1089" s="141"/>
      <c r="AH1089" s="141"/>
    </row>
    <row r="1090" spans="1:34" s="49" customFormat="1">
      <c r="A1090" s="8" t="s">
        <v>60</v>
      </c>
      <c r="B1090" s="94" t="str">
        <f>VLOOKUP(A1090,'CENTRO DE COSTOS'!A:D,4,FALSE)</f>
        <v>JUAN SEBASTIÁN RÍOS CASTRILLÓN</v>
      </c>
      <c r="C1090" s="94" t="str">
        <f>VLOOKUP(A1090,'CENTRO DE COSTOS'!A:D,2,FALSE)</f>
        <v>0004-0005</v>
      </c>
      <c r="D1090" s="8">
        <v>5045</v>
      </c>
      <c r="E1090" s="8">
        <v>2681492</v>
      </c>
      <c r="F1090" s="8">
        <v>31619</v>
      </c>
      <c r="G1090" s="94" t="s">
        <v>1321</v>
      </c>
      <c r="H1090" s="8" t="s">
        <v>249</v>
      </c>
      <c r="I1090" s="8" t="s">
        <v>60</v>
      </c>
      <c r="J1090" s="8" t="s">
        <v>2727</v>
      </c>
      <c r="K1090" s="8" t="s">
        <v>160</v>
      </c>
      <c r="L1090" s="8" t="s">
        <v>5820</v>
      </c>
      <c r="M1090" s="183">
        <v>45902.524305555547</v>
      </c>
      <c r="N1090" s="183">
        <v>45903.46875</v>
      </c>
      <c r="O1090" s="94" t="s">
        <v>1324</v>
      </c>
      <c r="P1090" s="8" t="s">
        <v>1333</v>
      </c>
      <c r="Q1090" s="8" t="s">
        <v>1676</v>
      </c>
      <c r="R1090" s="8" t="s">
        <v>1334</v>
      </c>
      <c r="S1090" s="94"/>
      <c r="T1090" s="10"/>
      <c r="U1090" s="8" t="s">
        <v>1328</v>
      </c>
      <c r="V1090" s="8" t="s">
        <v>5821</v>
      </c>
      <c r="W1090" s="8" t="s">
        <v>165</v>
      </c>
      <c r="X1090" s="8" t="s">
        <v>2730</v>
      </c>
      <c r="Y1090" s="8" t="s">
        <v>25</v>
      </c>
      <c r="Z1090" s="8" t="s">
        <v>177</v>
      </c>
      <c r="AA1090" s="8" t="s">
        <v>261</v>
      </c>
      <c r="AB1090" s="8">
        <v>1</v>
      </c>
      <c r="AC1090" s="8">
        <v>0</v>
      </c>
      <c r="AD1090" s="86">
        <f>IF(W1090="SOPORTE_TELEFÓNICO",'BASE LIQUIDACION REDEBAN 2025'!$B$19,IF(W1090="ENVÍO",'BASE LIQUIDACION REDEBAN 2025'!$C$2,IF(Y1090="TIPO I",'BASE LIQUIDACION REDEBAN 2025'!$C$2,IF(Y1090="TIPO II",'BASE LIQUIDACION REDEBAN 2025'!$C$3,IF(Y1090="TIPO III",'BASE LIQUIDACION REDEBAN 2025'!$C$4,IF(Y1090="TIPO IV",'BASE LIQUIDACION REDEBAN 2025'!$C$5,IF(Z1090="AEREO",'BASE LIQUIDACION REDEBAN 2025'!$B$6,'BASE LIQUIDACION REDEBAN 2025'!$C$5)))))))</f>
        <v>65960.072302</v>
      </c>
      <c r="AE1090" s="86">
        <f>IF(OR(W1090="SOPORTE_TELEFÓNICO",W1090="ENVÍO"),0,IF(Y1090="TIPO I",'BASE LIQUIDACION REDEBAN 2025'!$B$10,IF(Y1090="TIPO II",'BASE LIQUIDACION REDEBAN 2025'!$B$11,IF(Y1090="TIPO III",'BASE LIQUIDACION REDEBAN 2025'!$B$12,'BASE LIQUIDACION REDEBAN 2025'!$B$13))))</f>
        <v>75096.394270399993</v>
      </c>
      <c r="AF1090" s="86">
        <f t="shared" si="16"/>
        <v>65960.072302</v>
      </c>
      <c r="AG1090" s="141"/>
      <c r="AH1090" s="141"/>
    </row>
    <row r="1091" spans="1:34" s="49" customFormat="1">
      <c r="A1091" s="8" t="s">
        <v>76</v>
      </c>
      <c r="B1091" s="94" t="str">
        <f>VLOOKUP(A1091,'CENTRO DE COSTOS'!A:D,4,FALSE)</f>
        <v>DIEGO FERNANDO HENAO CARDONA</v>
      </c>
      <c r="C1091" s="94" t="str">
        <f>VLOOKUP(A1091,'CENTRO DE COSTOS'!A:D,2,FALSE)</f>
        <v>0004-0003</v>
      </c>
      <c r="D1091" s="8">
        <v>76834</v>
      </c>
      <c r="E1091" s="8">
        <v>2681327</v>
      </c>
      <c r="F1091" s="8">
        <v>55063</v>
      </c>
      <c r="G1091" s="94" t="s">
        <v>1321</v>
      </c>
      <c r="H1091" s="8" t="s">
        <v>232</v>
      </c>
      <c r="I1091" s="8" t="s">
        <v>341</v>
      </c>
      <c r="J1091" s="8" t="s">
        <v>5822</v>
      </c>
      <c r="K1091" s="8" t="s">
        <v>160</v>
      </c>
      <c r="L1091" s="8" t="s">
        <v>5823</v>
      </c>
      <c r="M1091" s="183">
        <v>45902.506944444453</v>
      </c>
      <c r="N1091" s="183">
        <v>45902.614583333343</v>
      </c>
      <c r="O1091" s="94" t="s">
        <v>1324</v>
      </c>
      <c r="P1091" s="8" t="s">
        <v>1325</v>
      </c>
      <c r="Q1091" s="8" t="s">
        <v>1464</v>
      </c>
      <c r="R1091" s="8" t="s">
        <v>1465</v>
      </c>
      <c r="S1091" s="94"/>
      <c r="T1091" s="10"/>
      <c r="U1091" s="8" t="s">
        <v>1328</v>
      </c>
      <c r="V1091" s="8" t="s">
        <v>5824</v>
      </c>
      <c r="W1091" s="8" t="s">
        <v>165</v>
      </c>
      <c r="X1091" s="8" t="s">
        <v>5825</v>
      </c>
      <c r="Y1091" s="8" t="s">
        <v>28</v>
      </c>
      <c r="Z1091" s="8" t="s">
        <v>177</v>
      </c>
      <c r="AA1091" s="8" t="s">
        <v>521</v>
      </c>
      <c r="AB1091" s="8">
        <v>1</v>
      </c>
      <c r="AC1091" s="8">
        <v>0</v>
      </c>
      <c r="AD1091" s="86">
        <f>IF(W1091="SOPORTE_TELEFÓNICO",'BASE LIQUIDACION REDEBAN 2025'!$B$19,IF(W1091="ENVÍO",'BASE LIQUIDACION REDEBAN 2025'!$C$2,IF(Y1091="TIPO I",'BASE LIQUIDACION REDEBAN 2025'!$C$2,IF(Y1091="TIPO II",'BASE LIQUIDACION REDEBAN 2025'!$C$3,IF(Y1091="TIPO III",'BASE LIQUIDACION REDEBAN 2025'!$C$4,IF(Y1091="TIPO IV",'BASE LIQUIDACION REDEBAN 2025'!$C$5,IF(Z1091="AEREO",'BASE LIQUIDACION REDEBAN 2025'!$B$6,'BASE LIQUIDACION REDEBAN 2025'!$C$5)))))))</f>
        <v>144967.87232000002</v>
      </c>
      <c r="AE1091" s="86">
        <f>IF(OR(W1091="SOPORTE_TELEFÓNICO",W1091="ENVÍO"),0,IF(Y1091="TIPO I",'BASE LIQUIDACION REDEBAN 2025'!$B$10,IF(Y1091="TIPO II",'BASE LIQUIDACION REDEBAN 2025'!$B$11,IF(Y1091="TIPO III",'BASE LIQUIDACION REDEBAN 2025'!$B$12,'BASE LIQUIDACION REDEBAN 2025'!$B$13))))</f>
        <v>140395.6348884</v>
      </c>
      <c r="AF1091" s="86">
        <f t="shared" ref="AF1091:AF1154" si="17">IF(OR(W1091="SOPORTE_TELEFÓNICO",W1091="ENVÍO"),AD1091,(AD1091*AB1091+AE1091*AC1091))</f>
        <v>144967.87232000002</v>
      </c>
      <c r="AG1091" s="141"/>
      <c r="AH1091" s="141"/>
    </row>
    <row r="1092" spans="1:34" s="49" customFormat="1">
      <c r="A1092" s="8" t="s">
        <v>93</v>
      </c>
      <c r="B1092" s="94" t="str">
        <f>VLOOKUP(A1092,'CENTRO DE COSTOS'!A:D,4,FALSE)</f>
        <v>DIEGO FERNANDO HENAO CARDONA</v>
      </c>
      <c r="C1092" s="94" t="str">
        <f>VLOOKUP(A1092,'CENTRO DE COSTOS'!A:D,2,FALSE)</f>
        <v>0004-0003</v>
      </c>
      <c r="D1092" s="8">
        <v>52001</v>
      </c>
      <c r="E1092" s="8">
        <v>2681310</v>
      </c>
      <c r="F1092" s="8">
        <v>69222</v>
      </c>
      <c r="G1092" s="94" t="s">
        <v>1321</v>
      </c>
      <c r="H1092" s="8" t="s">
        <v>157</v>
      </c>
      <c r="I1092" s="8" t="s">
        <v>93</v>
      </c>
      <c r="J1092" s="8" t="s">
        <v>5826</v>
      </c>
      <c r="K1092" s="8" t="s">
        <v>160</v>
      </c>
      <c r="L1092" s="8" t="s">
        <v>5827</v>
      </c>
      <c r="M1092" s="183">
        <v>45902.50277777778</v>
      </c>
      <c r="N1092" s="183">
        <v>45902.65625</v>
      </c>
      <c r="O1092" s="94" t="s">
        <v>1324</v>
      </c>
      <c r="P1092" s="8" t="s">
        <v>1333</v>
      </c>
      <c r="Q1092" s="8" t="s">
        <v>1326</v>
      </c>
      <c r="R1092" s="8" t="s">
        <v>1341</v>
      </c>
      <c r="S1092" s="94"/>
      <c r="T1092" s="10"/>
      <c r="U1092" s="8" t="s">
        <v>1328</v>
      </c>
      <c r="V1092" s="8" t="s">
        <v>5828</v>
      </c>
      <c r="W1092" s="8" t="s">
        <v>165</v>
      </c>
      <c r="X1092" s="8" t="s">
        <v>5829</v>
      </c>
      <c r="Y1092" s="8" t="s">
        <v>25</v>
      </c>
      <c r="Z1092" s="8" t="s">
        <v>177</v>
      </c>
      <c r="AA1092" s="8" t="s">
        <v>851</v>
      </c>
      <c r="AB1092" s="8">
        <v>1</v>
      </c>
      <c r="AC1092" s="8">
        <v>0</v>
      </c>
      <c r="AD1092" s="86">
        <f>IF(W1092="SOPORTE_TELEFÓNICO",'BASE LIQUIDACION REDEBAN 2025'!$B$19,IF(W1092="ENVÍO",'BASE LIQUIDACION REDEBAN 2025'!$C$2,IF(Y1092="TIPO I",'BASE LIQUIDACION REDEBAN 2025'!$C$2,IF(Y1092="TIPO II",'BASE LIQUIDACION REDEBAN 2025'!$C$3,IF(Y1092="TIPO III",'BASE LIQUIDACION REDEBAN 2025'!$C$4,IF(Y1092="TIPO IV",'BASE LIQUIDACION REDEBAN 2025'!$C$5,IF(Z1092="AEREO",'BASE LIQUIDACION REDEBAN 2025'!$B$6,'BASE LIQUIDACION REDEBAN 2025'!$C$5)))))))</f>
        <v>65960.072302</v>
      </c>
      <c r="AE1092" s="86">
        <f>IF(OR(W1092="SOPORTE_TELEFÓNICO",W1092="ENVÍO"),0,IF(Y1092="TIPO I",'BASE LIQUIDACION REDEBAN 2025'!$B$10,IF(Y1092="TIPO II",'BASE LIQUIDACION REDEBAN 2025'!$B$11,IF(Y1092="TIPO III",'BASE LIQUIDACION REDEBAN 2025'!$B$12,'BASE LIQUIDACION REDEBAN 2025'!$B$13))))</f>
        <v>75096.394270399993</v>
      </c>
      <c r="AF1092" s="86">
        <f t="shared" si="17"/>
        <v>65960.072302</v>
      </c>
      <c r="AG1092" s="141"/>
      <c r="AH1092" s="141"/>
    </row>
    <row r="1093" spans="1:34" s="49" customFormat="1">
      <c r="A1093" s="8" t="s">
        <v>68</v>
      </c>
      <c r="B1093" s="94" t="str">
        <f>VLOOKUP(A1093,'CENTRO DE COSTOS'!A:D,4,FALSE)</f>
        <v>WILLIAM ASDRUBAL ROZO ROZO</v>
      </c>
      <c r="C1093" s="94" t="str">
        <f>VLOOKUP(A1093,'CENTRO DE COSTOS'!A:D,2,FALSE)</f>
        <v>0004-0004</v>
      </c>
      <c r="D1093" s="8">
        <v>11001</v>
      </c>
      <c r="E1093" s="8">
        <v>2681036</v>
      </c>
      <c r="F1093" s="8">
        <v>26554</v>
      </c>
      <c r="G1093" s="94" t="s">
        <v>1321</v>
      </c>
      <c r="H1093" s="8" t="s">
        <v>417</v>
      </c>
      <c r="I1093" s="8" t="s">
        <v>68</v>
      </c>
      <c r="J1093" s="8" t="s">
        <v>1856</v>
      </c>
      <c r="K1093" s="8" t="s">
        <v>160</v>
      </c>
      <c r="L1093" s="8" t="s">
        <v>5830</v>
      </c>
      <c r="M1093" s="183">
        <v>45902.486805555563</v>
      </c>
      <c r="N1093" s="183">
        <v>45902.620138888888</v>
      </c>
      <c r="O1093" s="94" t="s">
        <v>1324</v>
      </c>
      <c r="P1093" s="8" t="s">
        <v>1333</v>
      </c>
      <c r="Q1093" s="8" t="s">
        <v>1326</v>
      </c>
      <c r="R1093" s="8" t="s">
        <v>1381</v>
      </c>
      <c r="S1093" s="94"/>
      <c r="T1093" s="10"/>
      <c r="U1093" s="8" t="s">
        <v>1328</v>
      </c>
      <c r="V1093" s="8" t="s">
        <v>5831</v>
      </c>
      <c r="W1093" s="8" t="s">
        <v>165</v>
      </c>
      <c r="X1093" s="8" t="s">
        <v>5832</v>
      </c>
      <c r="Y1093" s="8" t="s">
        <v>25</v>
      </c>
      <c r="Z1093" s="8" t="s">
        <v>177</v>
      </c>
      <c r="AA1093" s="8" t="s">
        <v>792</v>
      </c>
      <c r="AB1093" s="8">
        <v>1</v>
      </c>
      <c r="AC1093" s="8">
        <v>0</v>
      </c>
      <c r="AD1093" s="86">
        <f>IF(W1093="SOPORTE_TELEFÓNICO",'BASE LIQUIDACION REDEBAN 2025'!$B$19,IF(W1093="ENVÍO",'BASE LIQUIDACION REDEBAN 2025'!$C$2,IF(Y1093="TIPO I",'BASE LIQUIDACION REDEBAN 2025'!$C$2,IF(Y1093="TIPO II",'BASE LIQUIDACION REDEBAN 2025'!$C$3,IF(Y1093="TIPO III",'BASE LIQUIDACION REDEBAN 2025'!$C$4,IF(Y1093="TIPO IV",'BASE LIQUIDACION REDEBAN 2025'!$C$5,IF(Z1093="AEREO",'BASE LIQUIDACION REDEBAN 2025'!$B$6,'BASE LIQUIDACION REDEBAN 2025'!$C$5)))))))</f>
        <v>65960.072302</v>
      </c>
      <c r="AE1093" s="86">
        <f>IF(OR(W1093="SOPORTE_TELEFÓNICO",W1093="ENVÍO"),0,IF(Y1093="TIPO I",'BASE LIQUIDACION REDEBAN 2025'!$B$10,IF(Y1093="TIPO II",'BASE LIQUIDACION REDEBAN 2025'!$B$11,IF(Y1093="TIPO III",'BASE LIQUIDACION REDEBAN 2025'!$B$12,'BASE LIQUIDACION REDEBAN 2025'!$B$13))))</f>
        <v>75096.394270399993</v>
      </c>
      <c r="AF1093" s="86">
        <f t="shared" si="17"/>
        <v>65960.072302</v>
      </c>
      <c r="AG1093" s="141"/>
      <c r="AH1093" s="141"/>
    </row>
    <row r="1094" spans="1:34" s="49" customFormat="1">
      <c r="A1094" s="8" t="s">
        <v>64</v>
      </c>
      <c r="B1094" s="94" t="str">
        <f>VLOOKUP(A1094,'CENTRO DE COSTOS'!A:D,4,FALSE)</f>
        <v>JOSE MAURICIO HERNANDEZ ROJAS</v>
      </c>
      <c r="C1094" s="94" t="str">
        <f>VLOOKUP(A1094,'CENTRO DE COSTOS'!A:D,2,FALSE)</f>
        <v>0004-0001</v>
      </c>
      <c r="D1094" s="8">
        <v>8001</v>
      </c>
      <c r="E1094" s="8">
        <v>2681154</v>
      </c>
      <c r="F1094" s="8">
        <v>52674</v>
      </c>
      <c r="G1094" s="94" t="s">
        <v>1321</v>
      </c>
      <c r="H1094" s="8" t="s">
        <v>1045</v>
      </c>
      <c r="I1094" s="8" t="s">
        <v>64</v>
      </c>
      <c r="J1094" s="8" t="s">
        <v>5833</v>
      </c>
      <c r="K1094" s="8" t="s">
        <v>160</v>
      </c>
      <c r="L1094" s="8" t="s">
        <v>5834</v>
      </c>
      <c r="M1094" s="183">
        <v>45902.490277777782</v>
      </c>
      <c r="N1094" s="183">
        <v>45903.379166666673</v>
      </c>
      <c r="O1094" s="94" t="s">
        <v>1324</v>
      </c>
      <c r="P1094" s="8" t="s">
        <v>1333</v>
      </c>
      <c r="Q1094" s="8" t="s">
        <v>1326</v>
      </c>
      <c r="R1094" s="8" t="s">
        <v>1470</v>
      </c>
      <c r="S1094" s="94"/>
      <c r="T1094" s="10"/>
      <c r="U1094" s="8" t="s">
        <v>1328</v>
      </c>
      <c r="V1094" s="8" t="s">
        <v>5835</v>
      </c>
      <c r="W1094" s="8" t="s">
        <v>165</v>
      </c>
      <c r="X1094" s="8" t="s">
        <v>5836</v>
      </c>
      <c r="Y1094" s="8" t="s">
        <v>25</v>
      </c>
      <c r="Z1094" s="8" t="s">
        <v>177</v>
      </c>
      <c r="AA1094" s="8" t="s">
        <v>1473</v>
      </c>
      <c r="AB1094" s="8">
        <v>1</v>
      </c>
      <c r="AC1094" s="8">
        <v>0</v>
      </c>
      <c r="AD1094" s="86">
        <f>IF(W1094="SOPORTE_TELEFÓNICO",'BASE LIQUIDACION REDEBAN 2025'!$B$19,IF(W1094="ENVÍO",'BASE LIQUIDACION REDEBAN 2025'!$C$2,IF(Y1094="TIPO I",'BASE LIQUIDACION REDEBAN 2025'!$C$2,IF(Y1094="TIPO II",'BASE LIQUIDACION REDEBAN 2025'!$C$3,IF(Y1094="TIPO III",'BASE LIQUIDACION REDEBAN 2025'!$C$4,IF(Y1094="TIPO IV",'BASE LIQUIDACION REDEBAN 2025'!$C$5,IF(Z1094="AEREO",'BASE LIQUIDACION REDEBAN 2025'!$B$6,'BASE LIQUIDACION REDEBAN 2025'!$C$5)))))))</f>
        <v>65960.072302</v>
      </c>
      <c r="AE1094" s="86">
        <f>IF(OR(W1094="SOPORTE_TELEFÓNICO",W1094="ENVÍO"),0,IF(Y1094="TIPO I",'BASE LIQUIDACION REDEBAN 2025'!$B$10,IF(Y1094="TIPO II",'BASE LIQUIDACION REDEBAN 2025'!$B$11,IF(Y1094="TIPO III",'BASE LIQUIDACION REDEBAN 2025'!$B$12,'BASE LIQUIDACION REDEBAN 2025'!$B$13))))</f>
        <v>75096.394270399993</v>
      </c>
      <c r="AF1094" s="86">
        <f t="shared" si="17"/>
        <v>65960.072302</v>
      </c>
      <c r="AG1094" s="141"/>
      <c r="AH1094" s="141"/>
    </row>
    <row r="1095" spans="1:34" s="49" customFormat="1">
      <c r="A1095" s="8" t="s">
        <v>90</v>
      </c>
      <c r="B1095" s="94" t="str">
        <f>VLOOKUP(A1095,'CENTRO DE COSTOS'!A:D,4,FALSE)</f>
        <v>JUAN SEBASTIÁN RÍOS CASTRILLÓN</v>
      </c>
      <c r="C1095" s="94" t="str">
        <f>VLOOKUP(A1095,'CENTRO DE COSTOS'!A:D,2,FALSE)</f>
        <v>0004-0005</v>
      </c>
      <c r="D1095" s="8">
        <v>5209</v>
      </c>
      <c r="E1095" s="8">
        <v>2680174</v>
      </c>
      <c r="F1095" s="8">
        <v>27118</v>
      </c>
      <c r="G1095" s="94" t="s">
        <v>1321</v>
      </c>
      <c r="H1095" s="8" t="s">
        <v>249</v>
      </c>
      <c r="I1095" s="8" t="s">
        <v>5837</v>
      </c>
      <c r="J1095" s="8" t="s">
        <v>5838</v>
      </c>
      <c r="K1095" s="8" t="s">
        <v>160</v>
      </c>
      <c r="L1095" s="8" t="s">
        <v>5839</v>
      </c>
      <c r="M1095" s="183">
        <v>45902.443749999999</v>
      </c>
      <c r="N1095" s="183">
        <v>45904.414583333331</v>
      </c>
      <c r="O1095" s="94" t="s">
        <v>1324</v>
      </c>
      <c r="P1095" s="8" t="s">
        <v>1333</v>
      </c>
      <c r="Q1095" s="8" t="s">
        <v>1423</v>
      </c>
      <c r="R1095" s="8" t="s">
        <v>1341</v>
      </c>
      <c r="S1095" s="94"/>
      <c r="T1095" s="10"/>
      <c r="U1095" s="8" t="s">
        <v>1328</v>
      </c>
      <c r="V1095" s="8" t="s">
        <v>5840</v>
      </c>
      <c r="W1095" s="8" t="s">
        <v>165</v>
      </c>
      <c r="X1095" s="8" t="s">
        <v>5841</v>
      </c>
      <c r="Y1095" s="8" t="s">
        <v>30</v>
      </c>
      <c r="Z1095" s="8" t="s">
        <v>177</v>
      </c>
      <c r="AA1095" s="8" t="s">
        <v>804</v>
      </c>
      <c r="AB1095" s="8">
        <v>1</v>
      </c>
      <c r="AC1095" s="8">
        <v>0</v>
      </c>
      <c r="AD1095" s="86">
        <f>IF(W1095="SOPORTE_TELEFÓNICO",'BASE LIQUIDACION REDEBAN 2025'!$B$19,IF(W1095="ENVÍO",'BASE LIQUIDACION REDEBAN 2025'!$C$2,IF(Y1095="TIPO I",'BASE LIQUIDACION REDEBAN 2025'!$C$2,IF(Y1095="TIPO II",'BASE LIQUIDACION REDEBAN 2025'!$C$3,IF(Y1095="TIPO III",'BASE LIQUIDACION REDEBAN 2025'!$C$4,IF(Y1095="TIPO IV",'BASE LIQUIDACION REDEBAN 2025'!$C$5,IF(Z1095="AEREO",'BASE LIQUIDACION REDEBAN 2025'!$B$6,'BASE LIQUIDACION REDEBAN 2025'!$C$5)))))))</f>
        <v>275728.78077800001</v>
      </c>
      <c r="AE1095" s="86">
        <f>IF(OR(W1095="SOPORTE_TELEFÓNICO",W1095="ENVÍO"),0,IF(Y1095="TIPO I",'BASE LIQUIDACION REDEBAN 2025'!$B$10,IF(Y1095="TIPO II",'BASE LIQUIDACION REDEBAN 2025'!$B$11,IF(Y1095="TIPO III",'BASE LIQUIDACION REDEBAN 2025'!$B$12,'BASE LIQUIDACION REDEBAN 2025'!$B$13))))</f>
        <v>196536.5258152</v>
      </c>
      <c r="AF1095" s="86">
        <f t="shared" si="17"/>
        <v>275728.78077800001</v>
      </c>
      <c r="AG1095" s="141"/>
      <c r="AH1095" s="141"/>
    </row>
    <row r="1096" spans="1:34" s="49" customFormat="1">
      <c r="A1096" s="8" t="s">
        <v>64</v>
      </c>
      <c r="B1096" s="94" t="str">
        <f>VLOOKUP(A1096,'CENTRO DE COSTOS'!A:D,4,FALSE)</f>
        <v>JOSE MAURICIO HERNANDEZ ROJAS</v>
      </c>
      <c r="C1096" s="94" t="str">
        <f>VLOOKUP(A1096,'CENTRO DE COSTOS'!A:D,2,FALSE)</f>
        <v>0004-0001</v>
      </c>
      <c r="D1096" s="8">
        <v>8001</v>
      </c>
      <c r="E1096" s="8">
        <v>2680267</v>
      </c>
      <c r="F1096" s="8">
        <v>36054</v>
      </c>
      <c r="G1096" s="94" t="s">
        <v>1321</v>
      </c>
      <c r="H1096" s="8" t="s">
        <v>1045</v>
      </c>
      <c r="I1096" s="8" t="s">
        <v>64</v>
      </c>
      <c r="J1096" s="8" t="s">
        <v>5465</v>
      </c>
      <c r="K1096" s="8" t="s">
        <v>160</v>
      </c>
      <c r="L1096" s="8" t="s">
        <v>5842</v>
      </c>
      <c r="M1096" s="183">
        <v>45902.445833333331</v>
      </c>
      <c r="N1096" s="183">
        <v>45903.396527777782</v>
      </c>
      <c r="O1096" s="94" t="s">
        <v>1324</v>
      </c>
      <c r="P1096" s="8" t="s">
        <v>1333</v>
      </c>
      <c r="Q1096" s="8" t="s">
        <v>1628</v>
      </c>
      <c r="R1096" s="8" t="s">
        <v>1341</v>
      </c>
      <c r="S1096" s="94"/>
      <c r="T1096" s="10"/>
      <c r="U1096" s="8" t="s">
        <v>1328</v>
      </c>
      <c r="V1096" s="8" t="s">
        <v>5843</v>
      </c>
      <c r="W1096" s="8" t="s">
        <v>165</v>
      </c>
      <c r="X1096" s="8" t="s">
        <v>5468</v>
      </c>
      <c r="Y1096" s="8" t="s">
        <v>25</v>
      </c>
      <c r="Z1096" s="8" t="s">
        <v>177</v>
      </c>
      <c r="AA1096" s="8" t="s">
        <v>1743</v>
      </c>
      <c r="AB1096" s="8">
        <v>1</v>
      </c>
      <c r="AC1096" s="8">
        <v>0</v>
      </c>
      <c r="AD1096" s="86">
        <f>IF(W1096="SOPORTE_TELEFÓNICO",'BASE LIQUIDACION REDEBAN 2025'!$B$19,IF(W1096="ENVÍO",'BASE LIQUIDACION REDEBAN 2025'!$C$2,IF(Y1096="TIPO I",'BASE LIQUIDACION REDEBAN 2025'!$C$2,IF(Y1096="TIPO II",'BASE LIQUIDACION REDEBAN 2025'!$C$3,IF(Y1096="TIPO III",'BASE LIQUIDACION REDEBAN 2025'!$C$4,IF(Y1096="TIPO IV",'BASE LIQUIDACION REDEBAN 2025'!$C$5,IF(Z1096="AEREO",'BASE LIQUIDACION REDEBAN 2025'!$B$6,'BASE LIQUIDACION REDEBAN 2025'!$C$5)))))))</f>
        <v>65960.072302</v>
      </c>
      <c r="AE1096" s="86">
        <f>IF(OR(W1096="SOPORTE_TELEFÓNICO",W1096="ENVÍO"),0,IF(Y1096="TIPO I",'BASE LIQUIDACION REDEBAN 2025'!$B$10,IF(Y1096="TIPO II",'BASE LIQUIDACION REDEBAN 2025'!$B$11,IF(Y1096="TIPO III",'BASE LIQUIDACION REDEBAN 2025'!$B$12,'BASE LIQUIDACION REDEBAN 2025'!$B$13))))</f>
        <v>75096.394270399993</v>
      </c>
      <c r="AF1096" s="86">
        <f t="shared" si="17"/>
        <v>65960.072302</v>
      </c>
      <c r="AG1096" s="141"/>
      <c r="AH1096" s="141"/>
    </row>
    <row r="1097" spans="1:34" s="49" customFormat="1">
      <c r="A1097" s="8" t="s">
        <v>60</v>
      </c>
      <c r="B1097" s="94" t="str">
        <f>VLOOKUP(A1097,'CENTRO DE COSTOS'!A:D,4,FALSE)</f>
        <v>JUAN SEBASTIÁN RÍOS CASTRILLÓN</v>
      </c>
      <c r="C1097" s="94" t="str">
        <f>VLOOKUP(A1097,'CENTRO DE COSTOS'!A:D,2,FALSE)</f>
        <v>0004-0005</v>
      </c>
      <c r="D1097" s="8">
        <v>5480</v>
      </c>
      <c r="E1097" s="8">
        <v>2680293</v>
      </c>
      <c r="F1097" s="8">
        <v>58252</v>
      </c>
      <c r="G1097" s="94" t="s">
        <v>1321</v>
      </c>
      <c r="H1097" s="8" t="s">
        <v>249</v>
      </c>
      <c r="I1097" s="8" t="s">
        <v>5844</v>
      </c>
      <c r="J1097" s="8" t="s">
        <v>5845</v>
      </c>
      <c r="K1097" s="8" t="s">
        <v>160</v>
      </c>
      <c r="L1097" s="8" t="s">
        <v>5846</v>
      </c>
      <c r="M1097" s="183">
        <v>45902.449305555558</v>
      </c>
      <c r="N1097" s="183">
        <v>45902.62222222222</v>
      </c>
      <c r="O1097" s="94" t="s">
        <v>1324</v>
      </c>
      <c r="P1097" s="8" t="s">
        <v>1333</v>
      </c>
      <c r="Q1097" s="8" t="s">
        <v>1326</v>
      </c>
      <c r="R1097" s="8" t="s">
        <v>1470</v>
      </c>
      <c r="S1097" s="94"/>
      <c r="T1097" s="10"/>
      <c r="U1097" s="8" t="s">
        <v>1328</v>
      </c>
      <c r="V1097" s="8" t="s">
        <v>5847</v>
      </c>
      <c r="W1097" s="8" t="s">
        <v>165</v>
      </c>
      <c r="X1097" s="8" t="s">
        <v>5848</v>
      </c>
      <c r="Y1097" s="8" t="s">
        <v>28</v>
      </c>
      <c r="Z1097" s="8" t="s">
        <v>177</v>
      </c>
      <c r="AA1097" s="8" t="s">
        <v>648</v>
      </c>
      <c r="AB1097" s="8">
        <v>1</v>
      </c>
      <c r="AC1097" s="8">
        <v>0</v>
      </c>
      <c r="AD1097" s="86">
        <f>IF(W1097="SOPORTE_TELEFÓNICO",'BASE LIQUIDACION REDEBAN 2025'!$B$19,IF(W1097="ENVÍO",'BASE LIQUIDACION REDEBAN 2025'!$C$2,IF(Y1097="TIPO I",'BASE LIQUIDACION REDEBAN 2025'!$C$2,IF(Y1097="TIPO II",'BASE LIQUIDACION REDEBAN 2025'!$C$3,IF(Y1097="TIPO III",'BASE LIQUIDACION REDEBAN 2025'!$C$4,IF(Y1097="TIPO IV",'BASE LIQUIDACION REDEBAN 2025'!$C$5,IF(Z1097="AEREO",'BASE LIQUIDACION REDEBAN 2025'!$B$6,'BASE LIQUIDACION REDEBAN 2025'!$C$5)))))))</f>
        <v>144967.87232000002</v>
      </c>
      <c r="AE1097" s="86">
        <f>IF(OR(W1097="SOPORTE_TELEFÓNICO",W1097="ENVÍO"),0,IF(Y1097="TIPO I",'BASE LIQUIDACION REDEBAN 2025'!$B$10,IF(Y1097="TIPO II",'BASE LIQUIDACION REDEBAN 2025'!$B$11,IF(Y1097="TIPO III",'BASE LIQUIDACION REDEBAN 2025'!$B$12,'BASE LIQUIDACION REDEBAN 2025'!$B$13))))</f>
        <v>140395.6348884</v>
      </c>
      <c r="AF1097" s="86">
        <f t="shared" si="17"/>
        <v>144967.87232000002</v>
      </c>
      <c r="AG1097" s="141"/>
      <c r="AH1097" s="141"/>
    </row>
    <row r="1098" spans="1:34" s="49" customFormat="1">
      <c r="A1098" s="8" t="s">
        <v>64</v>
      </c>
      <c r="B1098" s="94" t="str">
        <f>VLOOKUP(A1098,'CENTRO DE COSTOS'!A:D,4,FALSE)</f>
        <v>JOSE MAURICIO HERNANDEZ ROJAS</v>
      </c>
      <c r="C1098" s="94" t="str">
        <f>VLOOKUP(A1098,'CENTRO DE COSTOS'!A:D,2,FALSE)</f>
        <v>0004-0001</v>
      </c>
      <c r="D1098" s="8">
        <v>8137</v>
      </c>
      <c r="E1098" s="8">
        <v>2680353</v>
      </c>
      <c r="F1098" s="8">
        <v>80660</v>
      </c>
      <c r="G1098" s="94" t="s">
        <v>1321</v>
      </c>
      <c r="H1098" s="8" t="s">
        <v>1045</v>
      </c>
      <c r="I1098" s="8" t="s">
        <v>5849</v>
      </c>
      <c r="J1098" s="8" t="s">
        <v>5850</v>
      </c>
      <c r="K1098" s="8" t="s">
        <v>160</v>
      </c>
      <c r="L1098" s="8" t="s">
        <v>5851</v>
      </c>
      <c r="M1098" s="183">
        <v>45902.452777777777</v>
      </c>
      <c r="N1098" s="183">
        <v>45903.618750000001</v>
      </c>
      <c r="O1098" s="94" t="s">
        <v>1324</v>
      </c>
      <c r="P1098" s="8" t="s">
        <v>1333</v>
      </c>
      <c r="Q1098" s="8" t="s">
        <v>1375</v>
      </c>
      <c r="R1098" s="8" t="s">
        <v>1444</v>
      </c>
      <c r="S1098" s="94"/>
      <c r="T1098" s="10"/>
      <c r="U1098" s="8" t="s">
        <v>1328</v>
      </c>
      <c r="V1098" s="8" t="s">
        <v>5852</v>
      </c>
      <c r="W1098" s="8" t="s">
        <v>165</v>
      </c>
      <c r="X1098" s="8" t="s">
        <v>5853</v>
      </c>
      <c r="Y1098" s="8" t="s">
        <v>28</v>
      </c>
      <c r="Z1098" s="8" t="s">
        <v>177</v>
      </c>
      <c r="AA1098" s="8" t="s">
        <v>1049</v>
      </c>
      <c r="AB1098" s="8">
        <v>1</v>
      </c>
      <c r="AC1098" s="8">
        <v>0</v>
      </c>
      <c r="AD1098" s="86">
        <f>IF(W1098="SOPORTE_TELEFÓNICO",'BASE LIQUIDACION REDEBAN 2025'!$B$19,IF(W1098="ENVÍO",'BASE LIQUIDACION REDEBAN 2025'!$C$2,IF(Y1098="TIPO I",'BASE LIQUIDACION REDEBAN 2025'!$C$2,IF(Y1098="TIPO II",'BASE LIQUIDACION REDEBAN 2025'!$C$3,IF(Y1098="TIPO III",'BASE LIQUIDACION REDEBAN 2025'!$C$4,IF(Y1098="TIPO IV",'BASE LIQUIDACION REDEBAN 2025'!$C$5,IF(Z1098="AEREO",'BASE LIQUIDACION REDEBAN 2025'!$B$6,'BASE LIQUIDACION REDEBAN 2025'!$C$5)))))))</f>
        <v>144967.87232000002</v>
      </c>
      <c r="AE1098" s="86">
        <f>IF(OR(W1098="SOPORTE_TELEFÓNICO",W1098="ENVÍO"),0,IF(Y1098="TIPO I",'BASE LIQUIDACION REDEBAN 2025'!$B$10,IF(Y1098="TIPO II",'BASE LIQUIDACION REDEBAN 2025'!$B$11,IF(Y1098="TIPO III",'BASE LIQUIDACION REDEBAN 2025'!$B$12,'BASE LIQUIDACION REDEBAN 2025'!$B$13))))</f>
        <v>140395.6348884</v>
      </c>
      <c r="AF1098" s="86">
        <f t="shared" si="17"/>
        <v>144967.87232000002</v>
      </c>
      <c r="AG1098" s="141"/>
      <c r="AH1098" s="141"/>
    </row>
    <row r="1099" spans="1:34" s="49" customFormat="1">
      <c r="A1099" s="8" t="s">
        <v>72</v>
      </c>
      <c r="B1099" s="94" t="str">
        <f>VLOOKUP(A1099,'CENTRO DE COSTOS'!A:D,4,FALSE)</f>
        <v>MIGUEL JULIÁN HERNÁNDEZ GUARÍN</v>
      </c>
      <c r="C1099" s="94" t="str">
        <f>VLOOKUP(A1099,'CENTRO DE COSTOS'!A:D,2,FALSE)</f>
        <v>0004-0008</v>
      </c>
      <c r="D1099" s="8">
        <v>68001</v>
      </c>
      <c r="E1099" s="8">
        <v>2680388</v>
      </c>
      <c r="F1099" s="8">
        <v>49561</v>
      </c>
      <c r="G1099" s="94" t="s">
        <v>1321</v>
      </c>
      <c r="H1099" s="8" t="s">
        <v>224</v>
      </c>
      <c r="I1099" s="8" t="s">
        <v>72</v>
      </c>
      <c r="J1099" s="8" t="s">
        <v>5854</v>
      </c>
      <c r="K1099" s="8" t="s">
        <v>160</v>
      </c>
      <c r="L1099" s="8" t="s">
        <v>5855</v>
      </c>
      <c r="M1099" s="183">
        <v>45902.460416666669</v>
      </c>
      <c r="N1099" s="183">
        <v>45902.68472222222</v>
      </c>
      <c r="O1099" s="94" t="s">
        <v>1324</v>
      </c>
      <c r="P1099" s="8" t="s">
        <v>1333</v>
      </c>
      <c r="Q1099" s="8" t="s">
        <v>1351</v>
      </c>
      <c r="R1099" s="8" t="s">
        <v>1352</v>
      </c>
      <c r="S1099" s="94"/>
      <c r="T1099" s="10"/>
      <c r="U1099" s="8" t="s">
        <v>1328</v>
      </c>
      <c r="V1099" s="8" t="s">
        <v>5856</v>
      </c>
      <c r="W1099" s="8" t="s">
        <v>165</v>
      </c>
      <c r="X1099" s="8" t="s">
        <v>5857</v>
      </c>
      <c r="Y1099" s="8" t="s">
        <v>25</v>
      </c>
      <c r="Z1099" s="8" t="s">
        <v>177</v>
      </c>
      <c r="AA1099" s="8" t="s">
        <v>1400</v>
      </c>
      <c r="AB1099" s="8">
        <v>1</v>
      </c>
      <c r="AC1099" s="8">
        <v>0</v>
      </c>
      <c r="AD1099" s="86">
        <f>IF(W1099="SOPORTE_TELEFÓNICO",'BASE LIQUIDACION REDEBAN 2025'!$B$19,IF(W1099="ENVÍO",'BASE LIQUIDACION REDEBAN 2025'!$C$2,IF(Y1099="TIPO I",'BASE LIQUIDACION REDEBAN 2025'!$C$2,IF(Y1099="TIPO II",'BASE LIQUIDACION REDEBAN 2025'!$C$3,IF(Y1099="TIPO III",'BASE LIQUIDACION REDEBAN 2025'!$C$4,IF(Y1099="TIPO IV",'BASE LIQUIDACION REDEBAN 2025'!$C$5,IF(Z1099="AEREO",'BASE LIQUIDACION REDEBAN 2025'!$B$6,'BASE LIQUIDACION REDEBAN 2025'!$C$5)))))))</f>
        <v>65960.072302</v>
      </c>
      <c r="AE1099" s="86">
        <f>IF(OR(W1099="SOPORTE_TELEFÓNICO",W1099="ENVÍO"),0,IF(Y1099="TIPO I",'BASE LIQUIDACION REDEBAN 2025'!$B$10,IF(Y1099="TIPO II",'BASE LIQUIDACION REDEBAN 2025'!$B$11,IF(Y1099="TIPO III",'BASE LIQUIDACION REDEBAN 2025'!$B$12,'BASE LIQUIDACION REDEBAN 2025'!$B$13))))</f>
        <v>75096.394270399993</v>
      </c>
      <c r="AF1099" s="86">
        <f t="shared" si="17"/>
        <v>65960.072302</v>
      </c>
      <c r="AG1099" s="141"/>
      <c r="AH1099" s="141"/>
    </row>
    <row r="1100" spans="1:34" s="49" customFormat="1">
      <c r="A1100" s="8" t="s">
        <v>96</v>
      </c>
      <c r="B1100" s="94" t="str">
        <f>VLOOKUP(A1100,'CENTRO DE COSTOS'!A:D,4,FALSE)</f>
        <v>JOSE MAURICIO HERNANDEZ ROJAS</v>
      </c>
      <c r="C1100" s="94" t="str">
        <f>VLOOKUP(A1100,'CENTRO DE COSTOS'!A:D,2,FALSE)</f>
        <v>0004-0001</v>
      </c>
      <c r="D1100" s="8">
        <v>44001</v>
      </c>
      <c r="E1100" s="8">
        <v>2680481</v>
      </c>
      <c r="F1100" s="8">
        <v>70640</v>
      </c>
      <c r="G1100" s="94" t="s">
        <v>1321</v>
      </c>
      <c r="H1100" s="8" t="s">
        <v>706</v>
      </c>
      <c r="I1100" s="8" t="s">
        <v>2355</v>
      </c>
      <c r="J1100" s="8" t="s">
        <v>5858</v>
      </c>
      <c r="K1100" s="8" t="s">
        <v>160</v>
      </c>
      <c r="L1100" s="8" t="s">
        <v>5859</v>
      </c>
      <c r="M1100" s="183">
        <v>45902.461111111108</v>
      </c>
      <c r="N1100" s="183">
        <v>45904.510416666657</v>
      </c>
      <c r="O1100" s="94" t="s">
        <v>1324</v>
      </c>
      <c r="P1100" s="8" t="s">
        <v>1333</v>
      </c>
      <c r="Q1100" s="8" t="s">
        <v>1340</v>
      </c>
      <c r="R1100" s="8" t="s">
        <v>1341</v>
      </c>
      <c r="S1100" s="94"/>
      <c r="T1100" s="10"/>
      <c r="U1100" s="8" t="s">
        <v>1328</v>
      </c>
      <c r="V1100" s="8" t="s">
        <v>5860</v>
      </c>
      <c r="W1100" s="8" t="s">
        <v>165</v>
      </c>
      <c r="X1100" s="8" t="s">
        <v>5861</v>
      </c>
      <c r="Y1100" s="8" t="s">
        <v>30</v>
      </c>
      <c r="Z1100" s="8" t="s">
        <v>177</v>
      </c>
      <c r="AA1100" s="8" t="s">
        <v>600</v>
      </c>
      <c r="AB1100" s="8">
        <v>1</v>
      </c>
      <c r="AC1100" s="8">
        <v>0</v>
      </c>
      <c r="AD1100" s="86">
        <f>IF(W1100="SOPORTE_TELEFÓNICO",'BASE LIQUIDACION REDEBAN 2025'!$B$19,IF(W1100="ENVÍO",'BASE LIQUIDACION REDEBAN 2025'!$C$2,IF(Y1100="TIPO I",'BASE LIQUIDACION REDEBAN 2025'!$C$2,IF(Y1100="TIPO II",'BASE LIQUIDACION REDEBAN 2025'!$C$3,IF(Y1100="TIPO III",'BASE LIQUIDACION REDEBAN 2025'!$C$4,IF(Y1100="TIPO IV",'BASE LIQUIDACION REDEBAN 2025'!$C$5,IF(Z1100="AEREO",'BASE LIQUIDACION REDEBAN 2025'!$B$6,'BASE LIQUIDACION REDEBAN 2025'!$C$5)))))))</f>
        <v>275728.78077800001</v>
      </c>
      <c r="AE1100" s="86">
        <f>IF(OR(W1100="SOPORTE_TELEFÓNICO",W1100="ENVÍO"),0,IF(Y1100="TIPO I",'BASE LIQUIDACION REDEBAN 2025'!$B$10,IF(Y1100="TIPO II",'BASE LIQUIDACION REDEBAN 2025'!$B$11,IF(Y1100="TIPO III",'BASE LIQUIDACION REDEBAN 2025'!$B$12,'BASE LIQUIDACION REDEBAN 2025'!$B$13))))</f>
        <v>196536.5258152</v>
      </c>
      <c r="AF1100" s="86">
        <f t="shared" si="17"/>
        <v>275728.78077800001</v>
      </c>
      <c r="AG1100" s="141"/>
      <c r="AH1100" s="141"/>
    </row>
    <row r="1101" spans="1:34" s="49" customFormat="1">
      <c r="A1101" s="8" t="s">
        <v>91</v>
      </c>
      <c r="B1101" s="94" t="str">
        <f>VLOOKUP(A1101,'CENTRO DE COSTOS'!A:D,4,FALSE)</f>
        <v>JOSE MAURICIO HERNANDEZ ROJAS</v>
      </c>
      <c r="C1101" s="94" t="str">
        <f>VLOOKUP(A1101,'CENTRO DE COSTOS'!A:D,2,FALSE)</f>
        <v>0004-0001</v>
      </c>
      <c r="D1101" s="8">
        <v>23672</v>
      </c>
      <c r="E1101" s="8">
        <v>2680495</v>
      </c>
      <c r="F1101" s="8">
        <v>63139</v>
      </c>
      <c r="G1101" s="94" t="s">
        <v>1321</v>
      </c>
      <c r="H1101" s="8" t="s">
        <v>193</v>
      </c>
      <c r="I1101" s="8" t="s">
        <v>2908</v>
      </c>
      <c r="J1101" s="8" t="s">
        <v>2957</v>
      </c>
      <c r="K1101" s="8" t="s">
        <v>160</v>
      </c>
      <c r="L1101" s="8" t="s">
        <v>5862</v>
      </c>
      <c r="M1101" s="183">
        <v>45902.472222222219</v>
      </c>
      <c r="N1101" s="183">
        <v>45903.65625</v>
      </c>
      <c r="O1101" s="94" t="s">
        <v>1324</v>
      </c>
      <c r="P1101" s="8" t="s">
        <v>1333</v>
      </c>
      <c r="Q1101" s="8" t="s">
        <v>1351</v>
      </c>
      <c r="R1101" s="8" t="s">
        <v>1352</v>
      </c>
      <c r="S1101" s="94"/>
      <c r="T1101" s="10"/>
      <c r="U1101" s="8" t="s">
        <v>1328</v>
      </c>
      <c r="V1101" s="8" t="s">
        <v>5863</v>
      </c>
      <c r="W1101" s="8" t="s">
        <v>165</v>
      </c>
      <c r="X1101" s="8" t="s">
        <v>2960</v>
      </c>
      <c r="Y1101" s="8" t="s">
        <v>28</v>
      </c>
      <c r="Z1101" s="8" t="s">
        <v>177</v>
      </c>
      <c r="AA1101" s="8" t="s">
        <v>1493</v>
      </c>
      <c r="AB1101" s="8">
        <v>1</v>
      </c>
      <c r="AC1101" s="8">
        <v>0</v>
      </c>
      <c r="AD1101" s="86">
        <f>IF(W1101="SOPORTE_TELEFÓNICO",'BASE LIQUIDACION REDEBAN 2025'!$B$19,IF(W1101="ENVÍO",'BASE LIQUIDACION REDEBAN 2025'!$C$2,IF(Y1101="TIPO I",'BASE LIQUIDACION REDEBAN 2025'!$C$2,IF(Y1101="TIPO II",'BASE LIQUIDACION REDEBAN 2025'!$C$3,IF(Y1101="TIPO III",'BASE LIQUIDACION REDEBAN 2025'!$C$4,IF(Y1101="TIPO IV",'BASE LIQUIDACION REDEBAN 2025'!$C$5,IF(Z1101="AEREO",'BASE LIQUIDACION REDEBAN 2025'!$B$6,'BASE LIQUIDACION REDEBAN 2025'!$C$5)))))))</f>
        <v>144967.87232000002</v>
      </c>
      <c r="AE1101" s="86">
        <f>IF(OR(W1101="SOPORTE_TELEFÓNICO",W1101="ENVÍO"),0,IF(Y1101="TIPO I",'BASE LIQUIDACION REDEBAN 2025'!$B$10,IF(Y1101="TIPO II",'BASE LIQUIDACION REDEBAN 2025'!$B$11,IF(Y1101="TIPO III",'BASE LIQUIDACION REDEBAN 2025'!$B$12,'BASE LIQUIDACION REDEBAN 2025'!$B$13))))</f>
        <v>140395.6348884</v>
      </c>
      <c r="AF1101" s="86">
        <f t="shared" si="17"/>
        <v>144967.87232000002</v>
      </c>
      <c r="AG1101" s="141"/>
      <c r="AH1101" s="141"/>
    </row>
    <row r="1102" spans="1:34" s="49" customFormat="1">
      <c r="A1102" s="8" t="s">
        <v>72</v>
      </c>
      <c r="B1102" s="94" t="str">
        <f>VLOOKUP(A1102,'CENTRO DE COSTOS'!A:D,4,FALSE)</f>
        <v>MIGUEL JULIÁN HERNÁNDEZ GUARÍN</v>
      </c>
      <c r="C1102" s="94" t="str">
        <f>VLOOKUP(A1102,'CENTRO DE COSTOS'!A:D,2,FALSE)</f>
        <v>0004-0008</v>
      </c>
      <c r="D1102" s="8">
        <v>68755</v>
      </c>
      <c r="E1102" s="8">
        <v>2680768</v>
      </c>
      <c r="F1102" s="8">
        <v>64390</v>
      </c>
      <c r="G1102" s="94" t="s">
        <v>1321</v>
      </c>
      <c r="H1102" s="8" t="s">
        <v>224</v>
      </c>
      <c r="I1102" s="8" t="s">
        <v>5864</v>
      </c>
      <c r="J1102" s="8" t="s">
        <v>5865</v>
      </c>
      <c r="K1102" s="8" t="s">
        <v>160</v>
      </c>
      <c r="L1102" s="8" t="s">
        <v>5866</v>
      </c>
      <c r="M1102" s="183">
        <v>45902.474305555559</v>
      </c>
      <c r="N1102" s="183">
        <v>45902.649305555547</v>
      </c>
      <c r="O1102" s="94" t="s">
        <v>1324</v>
      </c>
      <c r="P1102" s="8" t="s">
        <v>1333</v>
      </c>
      <c r="Q1102" s="8" t="s">
        <v>1326</v>
      </c>
      <c r="R1102" s="8" t="s">
        <v>1341</v>
      </c>
      <c r="S1102" s="94"/>
      <c r="T1102" s="10"/>
      <c r="U1102" s="8" t="s">
        <v>1328</v>
      </c>
      <c r="V1102" s="8" t="s">
        <v>5867</v>
      </c>
      <c r="W1102" s="8" t="s">
        <v>165</v>
      </c>
      <c r="X1102" s="8" t="s">
        <v>5868</v>
      </c>
      <c r="Y1102" s="8" t="s">
        <v>30</v>
      </c>
      <c r="Z1102" s="8" t="s">
        <v>177</v>
      </c>
      <c r="AA1102" s="8" t="s">
        <v>230</v>
      </c>
      <c r="AB1102" s="8">
        <v>1</v>
      </c>
      <c r="AC1102" s="8">
        <v>0</v>
      </c>
      <c r="AD1102" s="86">
        <f>IF(W1102="SOPORTE_TELEFÓNICO",'BASE LIQUIDACION REDEBAN 2025'!$B$19,IF(W1102="ENVÍO",'BASE LIQUIDACION REDEBAN 2025'!$C$2,IF(Y1102="TIPO I",'BASE LIQUIDACION REDEBAN 2025'!$C$2,IF(Y1102="TIPO II",'BASE LIQUIDACION REDEBAN 2025'!$C$3,IF(Y1102="TIPO III",'BASE LIQUIDACION REDEBAN 2025'!$C$4,IF(Y1102="TIPO IV",'BASE LIQUIDACION REDEBAN 2025'!$C$5,IF(Z1102="AEREO",'BASE LIQUIDACION REDEBAN 2025'!$B$6,'BASE LIQUIDACION REDEBAN 2025'!$C$5)))))))</f>
        <v>275728.78077800001</v>
      </c>
      <c r="AE1102" s="86">
        <f>IF(OR(W1102="SOPORTE_TELEFÓNICO",W1102="ENVÍO"),0,IF(Y1102="TIPO I",'BASE LIQUIDACION REDEBAN 2025'!$B$10,IF(Y1102="TIPO II",'BASE LIQUIDACION REDEBAN 2025'!$B$11,IF(Y1102="TIPO III",'BASE LIQUIDACION REDEBAN 2025'!$B$12,'BASE LIQUIDACION REDEBAN 2025'!$B$13))))</f>
        <v>196536.5258152</v>
      </c>
      <c r="AF1102" s="86">
        <f t="shared" si="17"/>
        <v>275728.78077800001</v>
      </c>
      <c r="AG1102" s="141"/>
      <c r="AH1102" s="141"/>
    </row>
    <row r="1103" spans="1:34" s="49" customFormat="1">
      <c r="A1103" s="8" t="s">
        <v>81</v>
      </c>
      <c r="B1103" s="94" t="str">
        <f>VLOOKUP(A1103,'CENTRO DE COSTOS'!A:D,4,FALSE)</f>
        <v>MIGUEL JULIÁN HERNÁNDEZ GUARÍN</v>
      </c>
      <c r="C1103" s="94" t="str">
        <f>VLOOKUP(A1103,'CENTRO DE COSTOS'!A:D,2,FALSE)</f>
        <v>0004-0008</v>
      </c>
      <c r="D1103" s="8">
        <v>54001</v>
      </c>
      <c r="E1103" s="8">
        <v>2680780</v>
      </c>
      <c r="F1103" s="8">
        <v>59775</v>
      </c>
      <c r="G1103" s="94" t="s">
        <v>1321</v>
      </c>
      <c r="H1103" s="8" t="s">
        <v>296</v>
      </c>
      <c r="I1103" s="8" t="s">
        <v>81</v>
      </c>
      <c r="J1103" s="8" t="s">
        <v>5869</v>
      </c>
      <c r="K1103" s="8" t="s">
        <v>160</v>
      </c>
      <c r="L1103" s="8" t="s">
        <v>5870</v>
      </c>
      <c r="M1103" s="183">
        <v>45902.475694444453</v>
      </c>
      <c r="N1103" s="183">
        <v>45903.442361111112</v>
      </c>
      <c r="O1103" s="94" t="s">
        <v>1324</v>
      </c>
      <c r="P1103" s="8" t="s">
        <v>1333</v>
      </c>
      <c r="Q1103" s="8" t="s">
        <v>1326</v>
      </c>
      <c r="R1103" s="8" t="s">
        <v>1470</v>
      </c>
      <c r="S1103" s="94"/>
      <c r="T1103" s="10"/>
      <c r="U1103" s="8" t="s">
        <v>1328</v>
      </c>
      <c r="V1103" s="8" t="s">
        <v>5871</v>
      </c>
      <c r="W1103" s="8" t="s">
        <v>165</v>
      </c>
      <c r="X1103" s="8" t="s">
        <v>5872</v>
      </c>
      <c r="Y1103" s="8" t="s">
        <v>25</v>
      </c>
      <c r="Z1103" s="8" t="s">
        <v>177</v>
      </c>
      <c r="AA1103" s="8" t="s">
        <v>307</v>
      </c>
      <c r="AB1103" s="8">
        <v>1</v>
      </c>
      <c r="AC1103" s="8">
        <v>0</v>
      </c>
      <c r="AD1103" s="86">
        <f>IF(W1103="SOPORTE_TELEFÓNICO",'BASE LIQUIDACION REDEBAN 2025'!$B$19,IF(W1103="ENVÍO",'BASE LIQUIDACION REDEBAN 2025'!$C$2,IF(Y1103="TIPO I",'BASE LIQUIDACION REDEBAN 2025'!$C$2,IF(Y1103="TIPO II",'BASE LIQUIDACION REDEBAN 2025'!$C$3,IF(Y1103="TIPO III",'BASE LIQUIDACION REDEBAN 2025'!$C$4,IF(Y1103="TIPO IV",'BASE LIQUIDACION REDEBAN 2025'!$C$5,IF(Z1103="AEREO",'BASE LIQUIDACION REDEBAN 2025'!$B$6,'BASE LIQUIDACION REDEBAN 2025'!$C$5)))))))</f>
        <v>65960.072302</v>
      </c>
      <c r="AE1103" s="86">
        <f>IF(OR(W1103="SOPORTE_TELEFÓNICO",W1103="ENVÍO"),0,IF(Y1103="TIPO I",'BASE LIQUIDACION REDEBAN 2025'!$B$10,IF(Y1103="TIPO II",'BASE LIQUIDACION REDEBAN 2025'!$B$11,IF(Y1103="TIPO III",'BASE LIQUIDACION REDEBAN 2025'!$B$12,'BASE LIQUIDACION REDEBAN 2025'!$B$13))))</f>
        <v>75096.394270399993</v>
      </c>
      <c r="AF1103" s="86">
        <f t="shared" si="17"/>
        <v>65960.072302</v>
      </c>
      <c r="AG1103" s="141"/>
      <c r="AH1103" s="141"/>
    </row>
    <row r="1104" spans="1:34" s="49" customFormat="1">
      <c r="A1104" s="8" t="s">
        <v>97</v>
      </c>
      <c r="B1104" s="94" t="str">
        <f>VLOOKUP(A1104,'CENTRO DE COSTOS'!A:D,4,FALSE)</f>
        <v>JOSE MAURICIO HERNANDEZ ROJAS</v>
      </c>
      <c r="C1104" s="94" t="str">
        <f>VLOOKUP(A1104,'CENTRO DE COSTOS'!A:D,2,FALSE)</f>
        <v>0004-0001</v>
      </c>
      <c r="D1104" s="8">
        <v>70001</v>
      </c>
      <c r="E1104" s="8">
        <v>2680865</v>
      </c>
      <c r="F1104" s="8">
        <v>50138</v>
      </c>
      <c r="G1104" s="94" t="s">
        <v>1321</v>
      </c>
      <c r="H1104" s="8" t="s">
        <v>333</v>
      </c>
      <c r="I1104" s="8" t="s">
        <v>97</v>
      </c>
      <c r="J1104" s="8" t="s">
        <v>5873</v>
      </c>
      <c r="K1104" s="8" t="s">
        <v>160</v>
      </c>
      <c r="L1104" s="8" t="s">
        <v>5874</v>
      </c>
      <c r="M1104" s="183">
        <v>45902.477777777778</v>
      </c>
      <c r="N1104" s="183">
        <v>45903.456944444442</v>
      </c>
      <c r="O1104" s="94" t="s">
        <v>1324</v>
      </c>
      <c r="P1104" s="8" t="s">
        <v>1333</v>
      </c>
      <c r="Q1104" s="8" t="s">
        <v>1517</v>
      </c>
      <c r="R1104" s="8" t="s">
        <v>1341</v>
      </c>
      <c r="S1104" s="94"/>
      <c r="T1104" s="10"/>
      <c r="U1104" s="8" t="s">
        <v>1328</v>
      </c>
      <c r="V1104" s="8" t="s">
        <v>5875</v>
      </c>
      <c r="W1104" s="8" t="s">
        <v>165</v>
      </c>
      <c r="X1104" s="8" t="s">
        <v>5876</v>
      </c>
      <c r="Y1104" s="8" t="s">
        <v>25</v>
      </c>
      <c r="Z1104" s="8" t="s">
        <v>177</v>
      </c>
      <c r="AA1104" s="8" t="s">
        <v>1162</v>
      </c>
      <c r="AB1104" s="8">
        <v>1</v>
      </c>
      <c r="AC1104" s="8">
        <v>0</v>
      </c>
      <c r="AD1104" s="86">
        <f>IF(W1104="SOPORTE_TELEFÓNICO",'BASE LIQUIDACION REDEBAN 2025'!$B$19,IF(W1104="ENVÍO",'BASE LIQUIDACION REDEBAN 2025'!$C$2,IF(Y1104="TIPO I",'BASE LIQUIDACION REDEBAN 2025'!$C$2,IF(Y1104="TIPO II",'BASE LIQUIDACION REDEBAN 2025'!$C$3,IF(Y1104="TIPO III",'BASE LIQUIDACION REDEBAN 2025'!$C$4,IF(Y1104="TIPO IV",'BASE LIQUIDACION REDEBAN 2025'!$C$5,IF(Z1104="AEREO",'BASE LIQUIDACION REDEBAN 2025'!$B$6,'BASE LIQUIDACION REDEBAN 2025'!$C$5)))))))</f>
        <v>65960.072302</v>
      </c>
      <c r="AE1104" s="86">
        <f>IF(OR(W1104="SOPORTE_TELEFÓNICO",W1104="ENVÍO"),0,IF(Y1104="TIPO I",'BASE LIQUIDACION REDEBAN 2025'!$B$10,IF(Y1104="TIPO II",'BASE LIQUIDACION REDEBAN 2025'!$B$11,IF(Y1104="TIPO III",'BASE LIQUIDACION REDEBAN 2025'!$B$12,'BASE LIQUIDACION REDEBAN 2025'!$B$13))))</f>
        <v>75096.394270399993</v>
      </c>
      <c r="AF1104" s="86">
        <f t="shared" si="17"/>
        <v>65960.072302</v>
      </c>
      <c r="AG1104" s="141"/>
      <c r="AH1104" s="141"/>
    </row>
    <row r="1105" spans="1:34" s="49" customFormat="1">
      <c r="A1105" s="8" t="s">
        <v>76</v>
      </c>
      <c r="B1105" s="94" t="str">
        <f>VLOOKUP(A1105,'CENTRO DE COSTOS'!A:D,4,FALSE)</f>
        <v>DIEGO FERNANDO HENAO CARDONA</v>
      </c>
      <c r="C1105" s="94" t="str">
        <f>VLOOKUP(A1105,'CENTRO DE COSTOS'!A:D,2,FALSE)</f>
        <v>0004-0003</v>
      </c>
      <c r="D1105" s="8">
        <v>19001</v>
      </c>
      <c r="E1105" s="8">
        <v>2679591</v>
      </c>
      <c r="F1105" s="8">
        <v>70730</v>
      </c>
      <c r="G1105" s="94" t="s">
        <v>1321</v>
      </c>
      <c r="H1105" s="8" t="s">
        <v>171</v>
      </c>
      <c r="I1105" s="8" t="s">
        <v>95</v>
      </c>
      <c r="J1105" s="8" t="s">
        <v>4276</v>
      </c>
      <c r="K1105" s="8" t="s">
        <v>160</v>
      </c>
      <c r="L1105" s="8" t="s">
        <v>5877</v>
      </c>
      <c r="M1105" s="183">
        <v>45902.412499999999</v>
      </c>
      <c r="N1105" s="183">
        <v>45904.613888888889</v>
      </c>
      <c r="O1105" s="94" t="s">
        <v>1324</v>
      </c>
      <c r="P1105" s="8" t="s">
        <v>1333</v>
      </c>
      <c r="Q1105" s="8" t="s">
        <v>1340</v>
      </c>
      <c r="R1105" s="8" t="s">
        <v>3009</v>
      </c>
      <c r="S1105" s="94"/>
      <c r="T1105" s="10"/>
      <c r="U1105" s="8" t="s">
        <v>1328</v>
      </c>
      <c r="V1105" s="8" t="s">
        <v>5878</v>
      </c>
      <c r="W1105" s="8" t="s">
        <v>165</v>
      </c>
      <c r="X1105" s="8" t="s">
        <v>5879</v>
      </c>
      <c r="Y1105" s="8" t="s">
        <v>30</v>
      </c>
      <c r="Z1105" s="8" t="s">
        <v>177</v>
      </c>
      <c r="AA1105" s="8" t="s">
        <v>178</v>
      </c>
      <c r="AB1105" s="8">
        <v>1</v>
      </c>
      <c r="AC1105" s="8">
        <v>0</v>
      </c>
      <c r="AD1105" s="86">
        <f>IF(W1105="SOPORTE_TELEFÓNICO",'BASE LIQUIDACION REDEBAN 2025'!$B$19,IF(W1105="ENVÍO",'BASE LIQUIDACION REDEBAN 2025'!$C$2,IF(Y1105="TIPO I",'BASE LIQUIDACION REDEBAN 2025'!$C$2,IF(Y1105="TIPO II",'BASE LIQUIDACION REDEBAN 2025'!$C$3,IF(Y1105="TIPO III",'BASE LIQUIDACION REDEBAN 2025'!$C$4,IF(Y1105="TIPO IV",'BASE LIQUIDACION REDEBAN 2025'!$C$5,IF(Z1105="AEREO",'BASE LIQUIDACION REDEBAN 2025'!$B$6,'BASE LIQUIDACION REDEBAN 2025'!$C$5)))))))</f>
        <v>275728.78077800001</v>
      </c>
      <c r="AE1105" s="86">
        <f>IF(OR(W1105="SOPORTE_TELEFÓNICO",W1105="ENVÍO"),0,IF(Y1105="TIPO I",'BASE LIQUIDACION REDEBAN 2025'!$B$10,IF(Y1105="TIPO II",'BASE LIQUIDACION REDEBAN 2025'!$B$11,IF(Y1105="TIPO III",'BASE LIQUIDACION REDEBAN 2025'!$B$12,'BASE LIQUIDACION REDEBAN 2025'!$B$13))))</f>
        <v>196536.5258152</v>
      </c>
      <c r="AF1105" s="86">
        <f t="shared" si="17"/>
        <v>275728.78077800001</v>
      </c>
      <c r="AG1105" s="141"/>
      <c r="AH1105" s="141"/>
    </row>
    <row r="1106" spans="1:34" s="49" customFormat="1">
      <c r="A1106" s="8" t="s">
        <v>76</v>
      </c>
      <c r="B1106" s="94" t="str">
        <f>VLOOKUP(A1106,'CENTRO DE COSTOS'!A:D,4,FALSE)</f>
        <v>DIEGO FERNANDO HENAO CARDONA</v>
      </c>
      <c r="C1106" s="94" t="str">
        <f>VLOOKUP(A1106,'CENTRO DE COSTOS'!A:D,2,FALSE)</f>
        <v>0004-0003</v>
      </c>
      <c r="D1106" s="8">
        <v>19001</v>
      </c>
      <c r="E1106" s="8">
        <v>2679301</v>
      </c>
      <c r="F1106" s="8">
        <v>60462</v>
      </c>
      <c r="G1106" s="94" t="s">
        <v>1321</v>
      </c>
      <c r="H1106" s="8" t="s">
        <v>171</v>
      </c>
      <c r="I1106" s="8" t="s">
        <v>95</v>
      </c>
      <c r="J1106" s="8" t="s">
        <v>5880</v>
      </c>
      <c r="K1106" s="8" t="s">
        <v>160</v>
      </c>
      <c r="L1106" s="8" t="s">
        <v>5881</v>
      </c>
      <c r="M1106" s="183">
        <v>45902.400694444441</v>
      </c>
      <c r="N1106" s="183">
        <v>45904.654166666667</v>
      </c>
      <c r="O1106" s="94" t="s">
        <v>1324</v>
      </c>
      <c r="P1106" s="8" t="s">
        <v>1333</v>
      </c>
      <c r="Q1106" s="8" t="s">
        <v>1351</v>
      </c>
      <c r="R1106" s="8" t="s">
        <v>1352</v>
      </c>
      <c r="S1106" s="94"/>
      <c r="T1106" s="10"/>
      <c r="U1106" s="8" t="s">
        <v>1328</v>
      </c>
      <c r="V1106" s="8" t="s">
        <v>5882</v>
      </c>
      <c r="W1106" s="8" t="s">
        <v>165</v>
      </c>
      <c r="X1106" s="8" t="s">
        <v>5883</v>
      </c>
      <c r="Y1106" s="8" t="s">
        <v>30</v>
      </c>
      <c r="Z1106" s="8" t="s">
        <v>177</v>
      </c>
      <c r="AA1106" s="8" t="s">
        <v>178</v>
      </c>
      <c r="AB1106" s="8">
        <v>1</v>
      </c>
      <c r="AC1106" s="8">
        <v>0</v>
      </c>
      <c r="AD1106" s="86">
        <f>IF(W1106="SOPORTE_TELEFÓNICO",'BASE LIQUIDACION REDEBAN 2025'!$B$19,IF(W1106="ENVÍO",'BASE LIQUIDACION REDEBAN 2025'!$C$2,IF(Y1106="TIPO I",'BASE LIQUIDACION REDEBAN 2025'!$C$2,IF(Y1106="TIPO II",'BASE LIQUIDACION REDEBAN 2025'!$C$3,IF(Y1106="TIPO III",'BASE LIQUIDACION REDEBAN 2025'!$C$4,IF(Y1106="TIPO IV",'BASE LIQUIDACION REDEBAN 2025'!$C$5,IF(Z1106="AEREO",'BASE LIQUIDACION REDEBAN 2025'!$B$6,'BASE LIQUIDACION REDEBAN 2025'!$C$5)))))))</f>
        <v>275728.78077800001</v>
      </c>
      <c r="AE1106" s="86">
        <f>IF(OR(W1106="SOPORTE_TELEFÓNICO",W1106="ENVÍO"),0,IF(Y1106="TIPO I",'BASE LIQUIDACION REDEBAN 2025'!$B$10,IF(Y1106="TIPO II",'BASE LIQUIDACION REDEBAN 2025'!$B$11,IF(Y1106="TIPO III",'BASE LIQUIDACION REDEBAN 2025'!$B$12,'BASE LIQUIDACION REDEBAN 2025'!$B$13))))</f>
        <v>196536.5258152</v>
      </c>
      <c r="AF1106" s="86">
        <f t="shared" si="17"/>
        <v>275728.78077800001</v>
      </c>
      <c r="AG1106" s="141"/>
      <c r="AH1106" s="141"/>
    </row>
    <row r="1107" spans="1:34" s="49" customFormat="1">
      <c r="A1107" s="8" t="s">
        <v>72</v>
      </c>
      <c r="B1107" s="94" t="str">
        <f>VLOOKUP(A1107,'CENTRO DE COSTOS'!A:D,4,FALSE)</f>
        <v>MIGUEL JULIÁN HERNÁNDEZ GUARÍN</v>
      </c>
      <c r="C1107" s="94" t="str">
        <f>VLOOKUP(A1107,'CENTRO DE COSTOS'!A:D,2,FALSE)</f>
        <v>0004-0008</v>
      </c>
      <c r="D1107" s="8">
        <v>68001</v>
      </c>
      <c r="E1107" s="8" t="s">
        <v>5884</v>
      </c>
      <c r="F1107" s="8">
        <v>30389</v>
      </c>
      <c r="G1107" s="94" t="s">
        <v>1321</v>
      </c>
      <c r="H1107" s="8" t="s">
        <v>224</v>
      </c>
      <c r="I1107" s="8" t="s">
        <v>72</v>
      </c>
      <c r="J1107" s="8" t="s">
        <v>2027</v>
      </c>
      <c r="K1107" s="8" t="s">
        <v>160</v>
      </c>
      <c r="L1107" s="8" t="s">
        <v>5885</v>
      </c>
      <c r="M1107" s="183">
        <v>45902.415972222218</v>
      </c>
      <c r="N1107" s="183">
        <v>45902.525694444441</v>
      </c>
      <c r="O1107" s="94" t="s">
        <v>1324</v>
      </c>
      <c r="P1107" s="8" t="s">
        <v>1333</v>
      </c>
      <c r="Q1107" s="8" t="s">
        <v>1464</v>
      </c>
      <c r="R1107" s="8" t="s">
        <v>3477</v>
      </c>
      <c r="S1107" s="94"/>
      <c r="T1107" s="10"/>
      <c r="U1107" s="8" t="s">
        <v>1328</v>
      </c>
      <c r="V1107" s="8" t="s">
        <v>5886</v>
      </c>
      <c r="W1107" s="8" t="s">
        <v>165</v>
      </c>
      <c r="X1107" s="8" t="s">
        <v>2030</v>
      </c>
      <c r="Y1107" s="8" t="s">
        <v>25</v>
      </c>
      <c r="Z1107" s="8" t="s">
        <v>177</v>
      </c>
      <c r="AA1107" s="8" t="s">
        <v>486</v>
      </c>
      <c r="AB1107" s="8">
        <v>1</v>
      </c>
      <c r="AC1107" s="8">
        <v>0</v>
      </c>
      <c r="AD1107" s="86">
        <f>IF(W1107="SOPORTE_TELEFÓNICO",'BASE LIQUIDACION REDEBAN 2025'!$B$19,IF(W1107="ENVÍO",'BASE LIQUIDACION REDEBAN 2025'!$C$2,IF(Y1107="TIPO I",'BASE LIQUIDACION REDEBAN 2025'!$C$2,IF(Y1107="TIPO II",'BASE LIQUIDACION REDEBAN 2025'!$C$3,IF(Y1107="TIPO III",'BASE LIQUIDACION REDEBAN 2025'!$C$4,IF(Y1107="TIPO IV",'BASE LIQUIDACION REDEBAN 2025'!$C$5,IF(Z1107="AEREO",'BASE LIQUIDACION REDEBAN 2025'!$B$6,'BASE LIQUIDACION REDEBAN 2025'!$C$5)))))))</f>
        <v>65960.072302</v>
      </c>
      <c r="AE1107" s="86">
        <f>IF(OR(W1107="SOPORTE_TELEFÓNICO",W1107="ENVÍO"),0,IF(Y1107="TIPO I",'BASE LIQUIDACION REDEBAN 2025'!$B$10,IF(Y1107="TIPO II",'BASE LIQUIDACION REDEBAN 2025'!$B$11,IF(Y1107="TIPO III",'BASE LIQUIDACION REDEBAN 2025'!$B$12,'BASE LIQUIDACION REDEBAN 2025'!$B$13))))</f>
        <v>75096.394270399993</v>
      </c>
      <c r="AF1107" s="86">
        <f t="shared" si="17"/>
        <v>65960.072302</v>
      </c>
      <c r="AG1107" s="141"/>
      <c r="AH1107" s="141"/>
    </row>
    <row r="1108" spans="1:34" s="49" customFormat="1">
      <c r="A1108" s="8" t="s">
        <v>100</v>
      </c>
      <c r="B1108" s="94" t="str">
        <f>VLOOKUP(A1108,'CENTRO DE COSTOS'!A:D,4,FALSE)</f>
        <v>KEVIN ALEXIS CORZO BUSTOS</v>
      </c>
      <c r="C1108" s="94" t="str">
        <f>VLOOKUP(A1108,'CENTRO DE COSTOS'!A:D,2,FALSE)</f>
        <v>0004-0007</v>
      </c>
      <c r="D1108" s="8">
        <v>50001</v>
      </c>
      <c r="E1108" s="8">
        <v>2679128</v>
      </c>
      <c r="F1108" s="8">
        <v>79160</v>
      </c>
      <c r="G1108" s="94" t="s">
        <v>1321</v>
      </c>
      <c r="H1108" s="8" t="s">
        <v>216</v>
      </c>
      <c r="I1108" s="8" t="s">
        <v>100</v>
      </c>
      <c r="J1108" s="8" t="s">
        <v>5887</v>
      </c>
      <c r="K1108" s="8" t="s">
        <v>160</v>
      </c>
      <c r="L1108" s="8" t="s">
        <v>5888</v>
      </c>
      <c r="M1108" s="183">
        <v>45902.393055555563</v>
      </c>
      <c r="N1108" s="183">
        <v>45902.540972222218</v>
      </c>
      <c r="O1108" s="94" t="s">
        <v>1324</v>
      </c>
      <c r="P1108" s="8" t="s">
        <v>1325</v>
      </c>
      <c r="Q1108" s="8" t="s">
        <v>1351</v>
      </c>
      <c r="R1108" s="8" t="s">
        <v>2150</v>
      </c>
      <c r="S1108" s="94"/>
      <c r="T1108" s="10"/>
      <c r="U1108" s="8" t="s">
        <v>1328</v>
      </c>
      <c r="V1108" s="8" t="s">
        <v>5889</v>
      </c>
      <c r="W1108" s="8" t="s">
        <v>165</v>
      </c>
      <c r="X1108" s="8" t="s">
        <v>5890</v>
      </c>
      <c r="Y1108" s="8" t="s">
        <v>25</v>
      </c>
      <c r="Z1108" s="8" t="s">
        <v>177</v>
      </c>
      <c r="AA1108" s="8" t="s">
        <v>222</v>
      </c>
      <c r="AB1108" s="8">
        <v>1</v>
      </c>
      <c r="AC1108" s="8">
        <v>0</v>
      </c>
      <c r="AD1108" s="86">
        <f>IF(W1108="SOPORTE_TELEFÓNICO",'BASE LIQUIDACION REDEBAN 2025'!$B$19,IF(W1108="ENVÍO",'BASE LIQUIDACION REDEBAN 2025'!$C$2,IF(Y1108="TIPO I",'BASE LIQUIDACION REDEBAN 2025'!$C$2,IF(Y1108="TIPO II",'BASE LIQUIDACION REDEBAN 2025'!$C$3,IF(Y1108="TIPO III",'BASE LIQUIDACION REDEBAN 2025'!$C$4,IF(Y1108="TIPO IV",'BASE LIQUIDACION REDEBAN 2025'!$C$5,IF(Z1108="AEREO",'BASE LIQUIDACION REDEBAN 2025'!$B$6,'BASE LIQUIDACION REDEBAN 2025'!$C$5)))))))</f>
        <v>65960.072302</v>
      </c>
      <c r="AE1108" s="86">
        <f>IF(OR(W1108="SOPORTE_TELEFÓNICO",W1108="ENVÍO"),0,IF(Y1108="TIPO I",'BASE LIQUIDACION REDEBAN 2025'!$B$10,IF(Y1108="TIPO II",'BASE LIQUIDACION REDEBAN 2025'!$B$11,IF(Y1108="TIPO III",'BASE LIQUIDACION REDEBAN 2025'!$B$12,'BASE LIQUIDACION REDEBAN 2025'!$B$13))))</f>
        <v>75096.394270399993</v>
      </c>
      <c r="AF1108" s="86">
        <f t="shared" si="17"/>
        <v>65960.072302</v>
      </c>
      <c r="AG1108" s="141"/>
      <c r="AH1108" s="141"/>
    </row>
    <row r="1109" spans="1:34" s="49" customFormat="1">
      <c r="A1109" s="8" t="s">
        <v>90</v>
      </c>
      <c r="B1109" s="94" t="str">
        <f>VLOOKUP(A1109,'CENTRO DE COSTOS'!A:D,4,FALSE)</f>
        <v>JUAN SEBASTIÁN RÍOS CASTRILLÓN</v>
      </c>
      <c r="C1109" s="94" t="str">
        <f>VLOOKUP(A1109,'CENTRO DE COSTOS'!A:D,2,FALSE)</f>
        <v>0004-0005</v>
      </c>
      <c r="D1109" s="8">
        <v>5615</v>
      </c>
      <c r="E1109" s="8">
        <v>2678813</v>
      </c>
      <c r="F1109" s="8">
        <v>64669</v>
      </c>
      <c r="G1109" s="94" t="s">
        <v>1321</v>
      </c>
      <c r="H1109" s="8" t="s">
        <v>249</v>
      </c>
      <c r="I1109" s="8" t="s">
        <v>1026</v>
      </c>
      <c r="J1109" s="8" t="s">
        <v>5891</v>
      </c>
      <c r="K1109" s="8" t="s">
        <v>160</v>
      </c>
      <c r="L1109" s="8" t="s">
        <v>5892</v>
      </c>
      <c r="M1109" s="183">
        <v>45902.37777777778</v>
      </c>
      <c r="N1109" s="183">
        <v>45903.490972222222</v>
      </c>
      <c r="O1109" s="94" t="s">
        <v>1324</v>
      </c>
      <c r="P1109" s="8" t="s">
        <v>1333</v>
      </c>
      <c r="Q1109" s="8" t="s">
        <v>1375</v>
      </c>
      <c r="R1109" s="8" t="s">
        <v>1376</v>
      </c>
      <c r="S1109" s="94"/>
      <c r="T1109" s="10"/>
      <c r="U1109" s="8" t="s">
        <v>1328</v>
      </c>
      <c r="V1109" s="8" t="s">
        <v>5893</v>
      </c>
      <c r="W1109" s="8" t="s">
        <v>165</v>
      </c>
      <c r="X1109" s="8" t="s">
        <v>5894</v>
      </c>
      <c r="Y1109" s="8" t="s">
        <v>28</v>
      </c>
      <c r="Z1109" s="8" t="s">
        <v>177</v>
      </c>
      <c r="AA1109" s="8" t="s">
        <v>400</v>
      </c>
      <c r="AB1109" s="8">
        <v>1</v>
      </c>
      <c r="AC1109" s="8">
        <v>0</v>
      </c>
      <c r="AD1109" s="86">
        <f>IF(W1109="SOPORTE_TELEFÓNICO",'BASE LIQUIDACION REDEBAN 2025'!$B$19,IF(W1109="ENVÍO",'BASE LIQUIDACION REDEBAN 2025'!$C$2,IF(Y1109="TIPO I",'BASE LIQUIDACION REDEBAN 2025'!$C$2,IF(Y1109="TIPO II",'BASE LIQUIDACION REDEBAN 2025'!$C$3,IF(Y1109="TIPO III",'BASE LIQUIDACION REDEBAN 2025'!$C$4,IF(Y1109="TIPO IV",'BASE LIQUIDACION REDEBAN 2025'!$C$5,IF(Z1109="AEREO",'BASE LIQUIDACION REDEBAN 2025'!$B$6,'BASE LIQUIDACION REDEBAN 2025'!$C$5)))))))</f>
        <v>144967.87232000002</v>
      </c>
      <c r="AE1109" s="86">
        <f>IF(OR(W1109="SOPORTE_TELEFÓNICO",W1109="ENVÍO"),0,IF(Y1109="TIPO I",'BASE LIQUIDACION REDEBAN 2025'!$B$10,IF(Y1109="TIPO II",'BASE LIQUIDACION REDEBAN 2025'!$B$11,IF(Y1109="TIPO III",'BASE LIQUIDACION REDEBAN 2025'!$B$12,'BASE LIQUIDACION REDEBAN 2025'!$B$13))))</f>
        <v>140395.6348884</v>
      </c>
      <c r="AF1109" s="86">
        <f t="shared" si="17"/>
        <v>144967.87232000002</v>
      </c>
      <c r="AG1109" s="141"/>
      <c r="AH1109" s="141"/>
    </row>
    <row r="1110" spans="1:34" s="49" customFormat="1">
      <c r="A1110" s="8" t="s">
        <v>90</v>
      </c>
      <c r="B1110" s="94" t="str">
        <f>VLOOKUP(A1110,'CENTRO DE COSTOS'!A:D,4,FALSE)</f>
        <v>JUAN SEBASTIÁN RÍOS CASTRILLÓN</v>
      </c>
      <c r="C1110" s="94" t="str">
        <f>VLOOKUP(A1110,'CENTRO DE COSTOS'!A:D,2,FALSE)</f>
        <v>0004-0005</v>
      </c>
      <c r="D1110" s="8">
        <v>5001</v>
      </c>
      <c r="E1110" s="8">
        <v>2678921</v>
      </c>
      <c r="F1110" s="8">
        <v>73553</v>
      </c>
      <c r="G1110" s="94" t="s">
        <v>1321</v>
      </c>
      <c r="H1110" s="8" t="s">
        <v>249</v>
      </c>
      <c r="I1110" s="8" t="s">
        <v>90</v>
      </c>
      <c r="J1110" s="8" t="s">
        <v>5895</v>
      </c>
      <c r="K1110" s="8" t="s">
        <v>160</v>
      </c>
      <c r="L1110" s="8" t="s">
        <v>5896</v>
      </c>
      <c r="M1110" s="183">
        <v>45902.381249999999</v>
      </c>
      <c r="N1110" s="183">
        <v>45902.509027777778</v>
      </c>
      <c r="O1110" s="94" t="s">
        <v>1324</v>
      </c>
      <c r="P1110" s="8" t="s">
        <v>1325</v>
      </c>
      <c r="Q1110" s="8" t="s">
        <v>1351</v>
      </c>
      <c r="R1110" s="8" t="s">
        <v>1689</v>
      </c>
      <c r="S1110" s="94"/>
      <c r="T1110" s="10"/>
      <c r="U1110" s="8" t="s">
        <v>1328</v>
      </c>
      <c r="V1110" s="8" t="s">
        <v>5897</v>
      </c>
      <c r="W1110" s="8" t="s">
        <v>165</v>
      </c>
      <c r="X1110" s="8" t="s">
        <v>5898</v>
      </c>
      <c r="Y1110" s="8" t="s">
        <v>25</v>
      </c>
      <c r="Z1110" s="8" t="s">
        <v>177</v>
      </c>
      <c r="AA1110" s="8" t="s">
        <v>679</v>
      </c>
      <c r="AB1110" s="8">
        <v>1</v>
      </c>
      <c r="AC1110" s="8">
        <v>0</v>
      </c>
      <c r="AD1110" s="86">
        <f>IF(W1110="SOPORTE_TELEFÓNICO",'BASE LIQUIDACION REDEBAN 2025'!$B$19,IF(W1110="ENVÍO",'BASE LIQUIDACION REDEBAN 2025'!$C$2,IF(Y1110="TIPO I",'BASE LIQUIDACION REDEBAN 2025'!$C$2,IF(Y1110="TIPO II",'BASE LIQUIDACION REDEBAN 2025'!$C$3,IF(Y1110="TIPO III",'BASE LIQUIDACION REDEBAN 2025'!$C$4,IF(Y1110="TIPO IV",'BASE LIQUIDACION REDEBAN 2025'!$C$5,IF(Z1110="AEREO",'BASE LIQUIDACION REDEBAN 2025'!$B$6,'BASE LIQUIDACION REDEBAN 2025'!$C$5)))))))</f>
        <v>65960.072302</v>
      </c>
      <c r="AE1110" s="86">
        <f>IF(OR(W1110="SOPORTE_TELEFÓNICO",W1110="ENVÍO"),0,IF(Y1110="TIPO I",'BASE LIQUIDACION REDEBAN 2025'!$B$10,IF(Y1110="TIPO II",'BASE LIQUIDACION REDEBAN 2025'!$B$11,IF(Y1110="TIPO III",'BASE LIQUIDACION REDEBAN 2025'!$B$12,'BASE LIQUIDACION REDEBAN 2025'!$B$13))))</f>
        <v>75096.394270399993</v>
      </c>
      <c r="AF1110" s="86">
        <f t="shared" si="17"/>
        <v>65960.072302</v>
      </c>
      <c r="AG1110" s="141"/>
      <c r="AH1110" s="141"/>
    </row>
    <row r="1111" spans="1:34" s="49" customFormat="1">
      <c r="A1111" s="8" t="s">
        <v>94</v>
      </c>
      <c r="B1111" s="94" t="str">
        <f>VLOOKUP(A1111,'CENTRO DE COSTOS'!A:D,4,FALSE)</f>
        <v>DIEGO FERNANDO HENAO CARDONA</v>
      </c>
      <c r="C1111" s="94" t="str">
        <f>VLOOKUP(A1111,'CENTRO DE COSTOS'!A:D,2,FALSE)</f>
        <v>0004-0002</v>
      </c>
      <c r="D1111" s="8">
        <v>66170</v>
      </c>
      <c r="E1111" s="8">
        <v>2678990</v>
      </c>
      <c r="F1111" s="8">
        <v>47144</v>
      </c>
      <c r="G1111" s="94" t="s">
        <v>1321</v>
      </c>
      <c r="H1111" s="8" t="s">
        <v>186</v>
      </c>
      <c r="I1111" s="8" t="s">
        <v>1793</v>
      </c>
      <c r="J1111" s="8" t="s">
        <v>5899</v>
      </c>
      <c r="K1111" s="8" t="s">
        <v>160</v>
      </c>
      <c r="L1111" s="8" t="s">
        <v>5900</v>
      </c>
      <c r="M1111" s="183">
        <v>45902.38958333333</v>
      </c>
      <c r="N1111" s="183">
        <v>45902.636111111111</v>
      </c>
      <c r="O1111" s="94" t="s">
        <v>1324</v>
      </c>
      <c r="P1111" s="8" t="s">
        <v>1333</v>
      </c>
      <c r="Q1111" s="8" t="s">
        <v>1326</v>
      </c>
      <c r="R1111" s="8" t="s">
        <v>1470</v>
      </c>
      <c r="S1111" s="94"/>
      <c r="T1111" s="10"/>
      <c r="U1111" s="8" t="s">
        <v>1328</v>
      </c>
      <c r="V1111" s="8" t="s">
        <v>5901</v>
      </c>
      <c r="W1111" s="8" t="s">
        <v>165</v>
      </c>
      <c r="X1111" s="8" t="s">
        <v>5902</v>
      </c>
      <c r="Y1111" s="8" t="s">
        <v>25</v>
      </c>
      <c r="Z1111" s="8" t="s">
        <v>177</v>
      </c>
      <c r="AA1111" s="8" t="s">
        <v>191</v>
      </c>
      <c r="AB1111" s="8">
        <v>1</v>
      </c>
      <c r="AC1111" s="8">
        <v>0</v>
      </c>
      <c r="AD1111" s="86">
        <f>IF(W1111="SOPORTE_TELEFÓNICO",'BASE LIQUIDACION REDEBAN 2025'!$B$19,IF(W1111="ENVÍO",'BASE LIQUIDACION REDEBAN 2025'!$C$2,IF(Y1111="TIPO I",'BASE LIQUIDACION REDEBAN 2025'!$C$2,IF(Y1111="TIPO II",'BASE LIQUIDACION REDEBAN 2025'!$C$3,IF(Y1111="TIPO III",'BASE LIQUIDACION REDEBAN 2025'!$C$4,IF(Y1111="TIPO IV",'BASE LIQUIDACION REDEBAN 2025'!$C$5,IF(Z1111="AEREO",'BASE LIQUIDACION REDEBAN 2025'!$B$6,'BASE LIQUIDACION REDEBAN 2025'!$C$5)))))))</f>
        <v>65960.072302</v>
      </c>
      <c r="AE1111" s="86">
        <f>IF(OR(W1111="SOPORTE_TELEFÓNICO",W1111="ENVÍO"),0,IF(Y1111="TIPO I",'BASE LIQUIDACION REDEBAN 2025'!$B$10,IF(Y1111="TIPO II",'BASE LIQUIDACION REDEBAN 2025'!$B$11,IF(Y1111="TIPO III",'BASE LIQUIDACION REDEBAN 2025'!$B$12,'BASE LIQUIDACION REDEBAN 2025'!$B$13))))</f>
        <v>75096.394270399993</v>
      </c>
      <c r="AF1111" s="86">
        <f t="shared" si="17"/>
        <v>65960.072302</v>
      </c>
      <c r="AG1111" s="141"/>
      <c r="AH1111" s="141"/>
    </row>
    <row r="1112" spans="1:34" s="49" customFormat="1">
      <c r="A1112" s="8" t="s">
        <v>68</v>
      </c>
      <c r="B1112" s="94" t="str">
        <f>VLOOKUP(A1112,'CENTRO DE COSTOS'!A:D,4,FALSE)</f>
        <v>WILLIAM ASDRUBAL ROZO ROZO</v>
      </c>
      <c r="C1112" s="94" t="str">
        <f>VLOOKUP(A1112,'CENTRO DE COSTOS'!A:D,2,FALSE)</f>
        <v>0004-0004</v>
      </c>
      <c r="D1112" s="8">
        <v>25491</v>
      </c>
      <c r="E1112" s="8">
        <v>2679008</v>
      </c>
      <c r="F1112" s="8">
        <v>32981</v>
      </c>
      <c r="G1112" s="94" t="s">
        <v>1321</v>
      </c>
      <c r="H1112" s="8" t="s">
        <v>417</v>
      </c>
      <c r="I1112" s="8" t="s">
        <v>5353</v>
      </c>
      <c r="J1112" s="8" t="s">
        <v>5354</v>
      </c>
      <c r="K1112" s="8" t="s">
        <v>160</v>
      </c>
      <c r="L1112" s="8" t="s">
        <v>5903</v>
      </c>
      <c r="M1112" s="183">
        <v>45902.390972222223</v>
      </c>
      <c r="N1112" s="183">
        <v>45903.495138888888</v>
      </c>
      <c r="O1112" s="94" t="s">
        <v>1324</v>
      </c>
      <c r="P1112" s="8" t="s">
        <v>1325</v>
      </c>
      <c r="Q1112" s="8" t="s">
        <v>1684</v>
      </c>
      <c r="R1112" s="8" t="s">
        <v>1684</v>
      </c>
      <c r="S1112" s="94"/>
      <c r="T1112" s="10"/>
      <c r="U1112" s="8" t="s">
        <v>1328</v>
      </c>
      <c r="V1112" s="8" t="s">
        <v>5904</v>
      </c>
      <c r="W1112" s="8" t="s">
        <v>165</v>
      </c>
      <c r="X1112" s="8" t="s">
        <v>5357</v>
      </c>
      <c r="Y1112" s="8" t="s">
        <v>30</v>
      </c>
      <c r="Z1112" s="8" t="s">
        <v>177</v>
      </c>
      <c r="AA1112" s="8" t="s">
        <v>546</v>
      </c>
      <c r="AB1112" s="8">
        <v>1</v>
      </c>
      <c r="AC1112" s="8">
        <v>0</v>
      </c>
      <c r="AD1112" s="86">
        <f>IF(W1112="SOPORTE_TELEFÓNICO",'BASE LIQUIDACION REDEBAN 2025'!$B$19,IF(W1112="ENVÍO",'BASE LIQUIDACION REDEBAN 2025'!$C$2,IF(Y1112="TIPO I",'BASE LIQUIDACION REDEBAN 2025'!$C$2,IF(Y1112="TIPO II",'BASE LIQUIDACION REDEBAN 2025'!$C$3,IF(Y1112="TIPO III",'BASE LIQUIDACION REDEBAN 2025'!$C$4,IF(Y1112="TIPO IV",'BASE LIQUIDACION REDEBAN 2025'!$C$5,IF(Z1112="AEREO",'BASE LIQUIDACION REDEBAN 2025'!$B$6,'BASE LIQUIDACION REDEBAN 2025'!$C$5)))))))</f>
        <v>275728.78077800001</v>
      </c>
      <c r="AE1112" s="86">
        <f>IF(OR(W1112="SOPORTE_TELEFÓNICO",W1112="ENVÍO"),0,IF(Y1112="TIPO I",'BASE LIQUIDACION REDEBAN 2025'!$B$10,IF(Y1112="TIPO II",'BASE LIQUIDACION REDEBAN 2025'!$B$11,IF(Y1112="TIPO III",'BASE LIQUIDACION REDEBAN 2025'!$B$12,'BASE LIQUIDACION REDEBAN 2025'!$B$13))))</f>
        <v>196536.5258152</v>
      </c>
      <c r="AF1112" s="86">
        <f t="shared" si="17"/>
        <v>275728.78077800001</v>
      </c>
      <c r="AG1112" s="141"/>
      <c r="AH1112" s="141"/>
    </row>
    <row r="1113" spans="1:34" s="49" customFormat="1">
      <c r="A1113" s="8" t="s">
        <v>100</v>
      </c>
      <c r="B1113" s="94" t="str">
        <f>VLOOKUP(A1113,'CENTRO DE COSTOS'!A:D,4,FALSE)</f>
        <v>KEVIN ALEXIS CORZO BUSTOS</v>
      </c>
      <c r="C1113" s="94" t="str">
        <f>VLOOKUP(A1113,'CENTRO DE COSTOS'!A:D,2,FALSE)</f>
        <v>0004-0007</v>
      </c>
      <c r="D1113" s="8">
        <v>50568</v>
      </c>
      <c r="E1113" s="8">
        <v>2678566</v>
      </c>
      <c r="F1113" s="8">
        <v>64582</v>
      </c>
      <c r="G1113" s="94" t="s">
        <v>1321</v>
      </c>
      <c r="H1113" s="8" t="s">
        <v>216</v>
      </c>
      <c r="I1113" s="8" t="s">
        <v>3630</v>
      </c>
      <c r="J1113" s="8" t="s">
        <v>3631</v>
      </c>
      <c r="K1113" s="8" t="s">
        <v>160</v>
      </c>
      <c r="L1113" s="8" t="s">
        <v>5905</v>
      </c>
      <c r="M1113" s="183">
        <v>45902.371527777781</v>
      </c>
      <c r="N1113" s="183">
        <v>45904.348611111112</v>
      </c>
      <c r="O1113" s="94" t="s">
        <v>1324</v>
      </c>
      <c r="P1113" s="8" t="s">
        <v>1333</v>
      </c>
      <c r="Q1113" s="8" t="s">
        <v>1326</v>
      </c>
      <c r="R1113" s="8" t="s">
        <v>1381</v>
      </c>
      <c r="S1113" s="94"/>
      <c r="T1113" s="10"/>
      <c r="U1113" s="8" t="s">
        <v>1328</v>
      </c>
      <c r="V1113" s="8" t="s">
        <v>5906</v>
      </c>
      <c r="W1113" s="8" t="s">
        <v>165</v>
      </c>
      <c r="X1113" s="8" t="s">
        <v>5907</v>
      </c>
      <c r="Y1113" s="8" t="s">
        <v>30</v>
      </c>
      <c r="Z1113" s="8" t="s">
        <v>177</v>
      </c>
      <c r="AA1113" s="8" t="s">
        <v>1538</v>
      </c>
      <c r="AB1113" s="8">
        <v>1</v>
      </c>
      <c r="AC1113" s="8">
        <v>0</v>
      </c>
      <c r="AD1113" s="86">
        <f>IF(W1113="SOPORTE_TELEFÓNICO",'BASE LIQUIDACION REDEBAN 2025'!$B$19,IF(W1113="ENVÍO",'BASE LIQUIDACION REDEBAN 2025'!$C$2,IF(Y1113="TIPO I",'BASE LIQUIDACION REDEBAN 2025'!$C$2,IF(Y1113="TIPO II",'BASE LIQUIDACION REDEBAN 2025'!$C$3,IF(Y1113="TIPO III",'BASE LIQUIDACION REDEBAN 2025'!$C$4,IF(Y1113="TIPO IV",'BASE LIQUIDACION REDEBAN 2025'!$C$5,IF(Z1113="AEREO",'BASE LIQUIDACION REDEBAN 2025'!$B$6,'BASE LIQUIDACION REDEBAN 2025'!$C$5)))))))</f>
        <v>275728.78077800001</v>
      </c>
      <c r="AE1113" s="86">
        <f>IF(OR(W1113="SOPORTE_TELEFÓNICO",W1113="ENVÍO"),0,IF(Y1113="TIPO I",'BASE LIQUIDACION REDEBAN 2025'!$B$10,IF(Y1113="TIPO II",'BASE LIQUIDACION REDEBAN 2025'!$B$11,IF(Y1113="TIPO III",'BASE LIQUIDACION REDEBAN 2025'!$B$12,'BASE LIQUIDACION REDEBAN 2025'!$B$13))))</f>
        <v>196536.5258152</v>
      </c>
      <c r="AF1113" s="86">
        <f t="shared" si="17"/>
        <v>275728.78077800001</v>
      </c>
      <c r="AG1113" s="141"/>
      <c r="AH1113" s="141"/>
    </row>
    <row r="1114" spans="1:34" s="49" customFormat="1">
      <c r="A1114" s="8" t="s">
        <v>99</v>
      </c>
      <c r="B1114" s="94" t="str">
        <f>VLOOKUP(A1114,'CENTRO DE COSTOS'!A:D,4,FALSE)</f>
        <v>JOSE MAURICIO HERNANDEZ ROJAS</v>
      </c>
      <c r="C1114" s="94" t="str">
        <f>VLOOKUP(A1114,'CENTRO DE COSTOS'!A:D,2,FALSE)</f>
        <v>0004-0001</v>
      </c>
      <c r="D1114" s="8">
        <v>20621</v>
      </c>
      <c r="E1114" s="8">
        <v>2678045</v>
      </c>
      <c r="F1114" s="8">
        <v>28875</v>
      </c>
      <c r="G1114" s="94" t="s">
        <v>1321</v>
      </c>
      <c r="H1114" s="8" t="s">
        <v>596</v>
      </c>
      <c r="I1114" s="8" t="s">
        <v>4879</v>
      </c>
      <c r="J1114" s="8" t="s">
        <v>5908</v>
      </c>
      <c r="K1114" s="8" t="s">
        <v>160</v>
      </c>
      <c r="L1114" s="8" t="s">
        <v>5909</v>
      </c>
      <c r="M1114" s="183">
        <v>45902.347222222219</v>
      </c>
      <c r="N1114" s="183">
        <v>45902.498611111107</v>
      </c>
      <c r="O1114" s="94" t="s">
        <v>1324</v>
      </c>
      <c r="P1114" s="8" t="s">
        <v>1333</v>
      </c>
      <c r="Q1114" s="8" t="s">
        <v>1334</v>
      </c>
      <c r="R1114" s="8" t="s">
        <v>1340</v>
      </c>
      <c r="S1114" s="94"/>
      <c r="T1114" s="10"/>
      <c r="U1114" s="8" t="s">
        <v>1328</v>
      </c>
      <c r="V1114" s="8" t="s">
        <v>5910</v>
      </c>
      <c r="W1114" s="8" t="s">
        <v>165</v>
      </c>
      <c r="X1114" s="8" t="s">
        <v>5911</v>
      </c>
      <c r="Y1114" s="8" t="s">
        <v>28</v>
      </c>
      <c r="Z1114" s="8" t="s">
        <v>177</v>
      </c>
      <c r="AA1114" s="8" t="s">
        <v>1078</v>
      </c>
      <c r="AB1114" s="8">
        <v>1</v>
      </c>
      <c r="AC1114" s="8">
        <v>0</v>
      </c>
      <c r="AD1114" s="86">
        <f>IF(W1114="SOPORTE_TELEFÓNICO",'BASE LIQUIDACION REDEBAN 2025'!$B$19,IF(W1114="ENVÍO",'BASE LIQUIDACION REDEBAN 2025'!$C$2,IF(Y1114="TIPO I",'BASE LIQUIDACION REDEBAN 2025'!$C$2,IF(Y1114="TIPO II",'BASE LIQUIDACION REDEBAN 2025'!$C$3,IF(Y1114="TIPO III",'BASE LIQUIDACION REDEBAN 2025'!$C$4,IF(Y1114="TIPO IV",'BASE LIQUIDACION REDEBAN 2025'!$C$5,IF(Z1114="AEREO",'BASE LIQUIDACION REDEBAN 2025'!$B$6,'BASE LIQUIDACION REDEBAN 2025'!$C$5)))))))</f>
        <v>144967.87232000002</v>
      </c>
      <c r="AE1114" s="86">
        <f>IF(OR(W1114="SOPORTE_TELEFÓNICO",W1114="ENVÍO"),0,IF(Y1114="TIPO I",'BASE LIQUIDACION REDEBAN 2025'!$B$10,IF(Y1114="TIPO II",'BASE LIQUIDACION REDEBAN 2025'!$B$11,IF(Y1114="TIPO III",'BASE LIQUIDACION REDEBAN 2025'!$B$12,'BASE LIQUIDACION REDEBAN 2025'!$B$13))))</f>
        <v>140395.6348884</v>
      </c>
      <c r="AF1114" s="86">
        <f t="shared" si="17"/>
        <v>144967.87232000002</v>
      </c>
      <c r="AG1114" s="141"/>
      <c r="AH1114" s="141"/>
    </row>
    <row r="1115" spans="1:34" s="49" customFormat="1">
      <c r="A1115" s="8" t="s">
        <v>93</v>
      </c>
      <c r="B1115" s="94" t="str">
        <f>VLOOKUP(A1115,'CENTRO DE COSTOS'!A:D,4,FALSE)</f>
        <v>DIEGO FERNANDO HENAO CARDONA</v>
      </c>
      <c r="C1115" s="94" t="str">
        <f>VLOOKUP(A1115,'CENTRO DE COSTOS'!A:D,2,FALSE)</f>
        <v>0004-0003</v>
      </c>
      <c r="D1115" s="8">
        <v>52411</v>
      </c>
      <c r="E1115" s="8">
        <v>2677027</v>
      </c>
      <c r="F1115" s="8">
        <v>32012</v>
      </c>
      <c r="G1115" s="94" t="s">
        <v>1321</v>
      </c>
      <c r="H1115" s="8" t="s">
        <v>157</v>
      </c>
      <c r="I1115" s="8" t="s">
        <v>5912</v>
      </c>
      <c r="J1115" s="8" t="s">
        <v>5913</v>
      </c>
      <c r="K1115" s="8" t="s">
        <v>160</v>
      </c>
      <c r="L1115" s="8" t="s">
        <v>5914</v>
      </c>
      <c r="M1115" s="183">
        <v>45902.333333333343</v>
      </c>
      <c r="N1115" s="183">
        <v>45904.588888888888</v>
      </c>
      <c r="O1115" s="94" t="s">
        <v>1324</v>
      </c>
      <c r="P1115" s="8" t="s">
        <v>1325</v>
      </c>
      <c r="Q1115" s="8" t="s">
        <v>1387</v>
      </c>
      <c r="R1115" s="8" t="s">
        <v>1388</v>
      </c>
      <c r="S1115" s="94"/>
      <c r="T1115" s="10"/>
      <c r="U1115" s="8" t="s">
        <v>1328</v>
      </c>
      <c r="V1115" s="8" t="s">
        <v>5915</v>
      </c>
      <c r="W1115" s="8" t="s">
        <v>165</v>
      </c>
      <c r="X1115" s="8" t="s">
        <v>5916</v>
      </c>
      <c r="Y1115" s="8" t="s">
        <v>30</v>
      </c>
      <c r="Z1115" s="8" t="s">
        <v>177</v>
      </c>
      <c r="AA1115" s="8" t="s">
        <v>2014</v>
      </c>
      <c r="AB1115" s="8">
        <v>1</v>
      </c>
      <c r="AC1115" s="8">
        <v>0</v>
      </c>
      <c r="AD1115" s="86">
        <f>IF(W1115="SOPORTE_TELEFÓNICO",'BASE LIQUIDACION REDEBAN 2025'!$B$19,IF(W1115="ENVÍO",'BASE LIQUIDACION REDEBAN 2025'!$C$2,IF(Y1115="TIPO I",'BASE LIQUIDACION REDEBAN 2025'!$C$2,IF(Y1115="TIPO II",'BASE LIQUIDACION REDEBAN 2025'!$C$3,IF(Y1115="TIPO III",'BASE LIQUIDACION REDEBAN 2025'!$C$4,IF(Y1115="TIPO IV",'BASE LIQUIDACION REDEBAN 2025'!$C$5,IF(Z1115="AEREO",'BASE LIQUIDACION REDEBAN 2025'!$B$6,'BASE LIQUIDACION REDEBAN 2025'!$C$5)))))))</f>
        <v>275728.78077800001</v>
      </c>
      <c r="AE1115" s="86">
        <f>IF(OR(W1115="SOPORTE_TELEFÓNICO",W1115="ENVÍO"),0,IF(Y1115="TIPO I",'BASE LIQUIDACION REDEBAN 2025'!$B$10,IF(Y1115="TIPO II",'BASE LIQUIDACION REDEBAN 2025'!$B$11,IF(Y1115="TIPO III",'BASE LIQUIDACION REDEBAN 2025'!$B$12,'BASE LIQUIDACION REDEBAN 2025'!$B$13))))</f>
        <v>196536.5258152</v>
      </c>
      <c r="AF1115" s="86">
        <f t="shared" si="17"/>
        <v>275728.78077800001</v>
      </c>
      <c r="AG1115" s="141"/>
      <c r="AH1115" s="141"/>
    </row>
    <row r="1116" spans="1:34" s="49" customFormat="1">
      <c r="A1116" s="8" t="s">
        <v>90</v>
      </c>
      <c r="B1116" s="94" t="str">
        <f>VLOOKUP(A1116,'CENTRO DE COSTOS'!A:D,4,FALSE)</f>
        <v>JUAN SEBASTIÁN RÍOS CASTRILLÓN</v>
      </c>
      <c r="C1116" s="94" t="str">
        <f>VLOOKUP(A1116,'CENTRO DE COSTOS'!A:D,2,FALSE)</f>
        <v>0004-0005</v>
      </c>
      <c r="D1116" s="8">
        <v>5001</v>
      </c>
      <c r="E1116" s="8">
        <v>2677165</v>
      </c>
      <c r="F1116" s="8">
        <v>16831</v>
      </c>
      <c r="G1116" s="94" t="s">
        <v>1321</v>
      </c>
      <c r="H1116" s="8" t="s">
        <v>249</v>
      </c>
      <c r="I1116" s="8" t="s">
        <v>90</v>
      </c>
      <c r="J1116" s="8" t="s">
        <v>5917</v>
      </c>
      <c r="K1116" s="8" t="s">
        <v>160</v>
      </c>
      <c r="L1116" s="8" t="s">
        <v>5918</v>
      </c>
      <c r="M1116" s="183">
        <v>45902.333333333343</v>
      </c>
      <c r="N1116" s="183">
        <v>45902.5625</v>
      </c>
      <c r="O1116" s="94" t="s">
        <v>1324</v>
      </c>
      <c r="P1116" s="8" t="s">
        <v>1325</v>
      </c>
      <c r="Q1116" s="8" t="s">
        <v>1454</v>
      </c>
      <c r="R1116" s="8" t="s">
        <v>1455</v>
      </c>
      <c r="S1116" s="94"/>
      <c r="T1116" s="10"/>
      <c r="U1116" s="8" t="s">
        <v>1328</v>
      </c>
      <c r="V1116" s="8" t="s">
        <v>5919</v>
      </c>
      <c r="W1116" s="8" t="s">
        <v>1552</v>
      </c>
      <c r="X1116" s="8" t="s">
        <v>1553</v>
      </c>
      <c r="Y1116" s="8" t="s">
        <v>25</v>
      </c>
      <c r="Z1116" s="8" t="s">
        <v>177</v>
      </c>
      <c r="AA1116" s="8" t="s">
        <v>578</v>
      </c>
      <c r="AB1116" s="8">
        <v>0</v>
      </c>
      <c r="AC1116" s="8">
        <v>0</v>
      </c>
      <c r="AD1116" s="86">
        <f>IF(W1116="SOPORTE_TELEFÓNICO",'BASE LIQUIDACION REDEBAN 2025'!$B$19,IF(W1116="ENVÍO",'BASE LIQUIDACION REDEBAN 2025'!$C$2,IF(Y1116="TIPO I",'BASE LIQUIDACION REDEBAN 2025'!$C$2,IF(Y1116="TIPO II",'BASE LIQUIDACION REDEBAN 2025'!$C$3,IF(Y1116="TIPO III",'BASE LIQUIDACION REDEBAN 2025'!$C$4,IF(Y1116="TIPO IV",'BASE LIQUIDACION REDEBAN 2025'!$C$5,IF(Z1116="AEREO",'BASE LIQUIDACION REDEBAN 2025'!$B$6,'BASE LIQUIDACION REDEBAN 2025'!$C$5)))))))</f>
        <v>41241.0800752</v>
      </c>
      <c r="AE1116" s="86">
        <f>IF(OR(W1116="SOPORTE_TELEFÓNICO",W1116="ENVÍO"),0,IF(Y1116="TIPO I",'BASE LIQUIDACION REDEBAN 2025'!$B$10,IF(Y1116="TIPO II",'BASE LIQUIDACION REDEBAN 2025'!$B$11,IF(Y1116="TIPO III",'BASE LIQUIDACION REDEBAN 2025'!$B$12,'BASE LIQUIDACION REDEBAN 2025'!$B$13))))</f>
        <v>0</v>
      </c>
      <c r="AF1116" s="86">
        <f t="shared" si="17"/>
        <v>41241.0800752</v>
      </c>
      <c r="AG1116" s="141"/>
      <c r="AH1116" s="141"/>
    </row>
    <row r="1117" spans="1:34" s="49" customFormat="1">
      <c r="A1117" s="8" t="s">
        <v>96</v>
      </c>
      <c r="B1117" s="94" t="str">
        <f>VLOOKUP(A1117,'CENTRO DE COSTOS'!A:D,4,FALSE)</f>
        <v>JOSE MAURICIO HERNANDEZ ROJAS</v>
      </c>
      <c r="C1117" s="94" t="str">
        <f>VLOOKUP(A1117,'CENTRO DE COSTOS'!A:D,2,FALSE)</f>
        <v>0004-0001</v>
      </c>
      <c r="D1117" s="8">
        <v>47001</v>
      </c>
      <c r="E1117" s="8">
        <v>2677087</v>
      </c>
      <c r="F1117" s="8">
        <v>26642</v>
      </c>
      <c r="G1117" s="94" t="s">
        <v>1321</v>
      </c>
      <c r="H1117" s="8" t="s">
        <v>438</v>
      </c>
      <c r="I1117" s="8" t="s">
        <v>96</v>
      </c>
      <c r="J1117" s="8" t="s">
        <v>5920</v>
      </c>
      <c r="K1117" s="8" t="s">
        <v>160</v>
      </c>
      <c r="L1117" s="8" t="s">
        <v>5921</v>
      </c>
      <c r="M1117" s="183">
        <v>45902.333333333343</v>
      </c>
      <c r="N1117" s="183">
        <v>45902.683333333327</v>
      </c>
      <c r="O1117" s="94" t="s">
        <v>1324</v>
      </c>
      <c r="P1117" s="8" t="s">
        <v>1333</v>
      </c>
      <c r="Q1117" s="8" t="s">
        <v>1375</v>
      </c>
      <c r="R1117" s="8" t="s">
        <v>1444</v>
      </c>
      <c r="S1117" s="94"/>
      <c r="T1117" s="10"/>
      <c r="U1117" s="8" t="s">
        <v>1328</v>
      </c>
      <c r="V1117" s="8" t="s">
        <v>5922</v>
      </c>
      <c r="W1117" s="8" t="s">
        <v>165</v>
      </c>
      <c r="X1117" s="8" t="s">
        <v>5923</v>
      </c>
      <c r="Y1117" s="8" t="s">
        <v>25</v>
      </c>
      <c r="Z1117" s="8" t="s">
        <v>177</v>
      </c>
      <c r="AA1117" s="8" t="s">
        <v>442</v>
      </c>
      <c r="AB1117" s="8">
        <v>1</v>
      </c>
      <c r="AC1117" s="8">
        <v>0</v>
      </c>
      <c r="AD1117" s="86">
        <f>IF(W1117="SOPORTE_TELEFÓNICO",'BASE LIQUIDACION REDEBAN 2025'!$B$19,IF(W1117="ENVÍO",'BASE LIQUIDACION REDEBAN 2025'!$C$2,IF(Y1117="TIPO I",'BASE LIQUIDACION REDEBAN 2025'!$C$2,IF(Y1117="TIPO II",'BASE LIQUIDACION REDEBAN 2025'!$C$3,IF(Y1117="TIPO III",'BASE LIQUIDACION REDEBAN 2025'!$C$4,IF(Y1117="TIPO IV",'BASE LIQUIDACION REDEBAN 2025'!$C$5,IF(Z1117="AEREO",'BASE LIQUIDACION REDEBAN 2025'!$B$6,'BASE LIQUIDACION REDEBAN 2025'!$C$5)))))))</f>
        <v>65960.072302</v>
      </c>
      <c r="AE1117" s="86">
        <f>IF(OR(W1117="SOPORTE_TELEFÓNICO",W1117="ENVÍO"),0,IF(Y1117="TIPO I",'BASE LIQUIDACION REDEBAN 2025'!$B$10,IF(Y1117="TIPO II",'BASE LIQUIDACION REDEBAN 2025'!$B$11,IF(Y1117="TIPO III",'BASE LIQUIDACION REDEBAN 2025'!$B$12,'BASE LIQUIDACION REDEBAN 2025'!$B$13))))</f>
        <v>75096.394270399993</v>
      </c>
      <c r="AF1117" s="86">
        <f t="shared" si="17"/>
        <v>65960.072302</v>
      </c>
      <c r="AG1117" s="141"/>
      <c r="AH1117" s="141"/>
    </row>
    <row r="1118" spans="1:34" s="49" customFormat="1">
      <c r="A1118" s="8" t="s">
        <v>72</v>
      </c>
      <c r="B1118" s="94" t="str">
        <f>VLOOKUP(A1118,'CENTRO DE COSTOS'!A:D,4,FALSE)</f>
        <v>MIGUEL JULIÁN HERNÁNDEZ GUARÍN</v>
      </c>
      <c r="C1118" s="94" t="str">
        <f>VLOOKUP(A1118,'CENTRO DE COSTOS'!A:D,2,FALSE)</f>
        <v>0004-0008</v>
      </c>
      <c r="D1118" s="8">
        <v>68001</v>
      </c>
      <c r="E1118" s="8">
        <v>2677408</v>
      </c>
      <c r="F1118" s="8">
        <v>26983</v>
      </c>
      <c r="G1118" s="94" t="s">
        <v>1321</v>
      </c>
      <c r="H1118" s="8" t="s">
        <v>224</v>
      </c>
      <c r="I1118" s="8" t="s">
        <v>72</v>
      </c>
      <c r="J1118" s="8" t="s">
        <v>1396</v>
      </c>
      <c r="K1118" s="8" t="s">
        <v>160</v>
      </c>
      <c r="L1118" s="8" t="s">
        <v>5924</v>
      </c>
      <c r="M1118" s="183">
        <v>45902.333333333343</v>
      </c>
      <c r="N1118" s="183">
        <v>45902.65347222222</v>
      </c>
      <c r="O1118" s="94" t="s">
        <v>1324</v>
      </c>
      <c r="P1118" s="8" t="s">
        <v>1333</v>
      </c>
      <c r="Q1118" s="8" t="s">
        <v>1334</v>
      </c>
      <c r="R1118" s="8" t="s">
        <v>1340</v>
      </c>
      <c r="S1118" s="94"/>
      <c r="T1118" s="10"/>
      <c r="U1118" s="8" t="s">
        <v>1328</v>
      </c>
      <c r="V1118" s="8" t="s">
        <v>5925</v>
      </c>
      <c r="W1118" s="8" t="s">
        <v>165</v>
      </c>
      <c r="X1118" s="8" t="s">
        <v>5926</v>
      </c>
      <c r="Y1118" s="8" t="s">
        <v>25</v>
      </c>
      <c r="Z1118" s="8" t="s">
        <v>177</v>
      </c>
      <c r="AA1118" s="8" t="s">
        <v>874</v>
      </c>
      <c r="AB1118" s="8">
        <v>1</v>
      </c>
      <c r="AC1118" s="8">
        <v>0</v>
      </c>
      <c r="AD1118" s="86">
        <f>IF(W1118="SOPORTE_TELEFÓNICO",'BASE LIQUIDACION REDEBAN 2025'!$B$19,IF(W1118="ENVÍO",'BASE LIQUIDACION REDEBAN 2025'!$C$2,IF(Y1118="TIPO I",'BASE LIQUIDACION REDEBAN 2025'!$C$2,IF(Y1118="TIPO II",'BASE LIQUIDACION REDEBAN 2025'!$C$3,IF(Y1118="TIPO III",'BASE LIQUIDACION REDEBAN 2025'!$C$4,IF(Y1118="TIPO IV",'BASE LIQUIDACION REDEBAN 2025'!$C$5,IF(Z1118="AEREO",'BASE LIQUIDACION REDEBAN 2025'!$B$6,'BASE LIQUIDACION REDEBAN 2025'!$C$5)))))))</f>
        <v>65960.072302</v>
      </c>
      <c r="AE1118" s="86">
        <f>IF(OR(W1118="SOPORTE_TELEFÓNICO",W1118="ENVÍO"),0,IF(Y1118="TIPO I",'BASE LIQUIDACION REDEBAN 2025'!$B$10,IF(Y1118="TIPO II",'BASE LIQUIDACION REDEBAN 2025'!$B$11,IF(Y1118="TIPO III",'BASE LIQUIDACION REDEBAN 2025'!$B$12,'BASE LIQUIDACION REDEBAN 2025'!$B$13))))</f>
        <v>75096.394270399993</v>
      </c>
      <c r="AF1118" s="86">
        <f t="shared" si="17"/>
        <v>65960.072302</v>
      </c>
      <c r="AG1118" s="141"/>
      <c r="AH1118" s="141"/>
    </row>
    <row r="1119" spans="1:34" s="49" customFormat="1">
      <c r="A1119" s="8" t="s">
        <v>98</v>
      </c>
      <c r="B1119" s="94" t="str">
        <f>VLOOKUP(A1119,'CENTRO DE COSTOS'!A:D,4,FALSE)</f>
        <v>MIGUEL JULIÁN HERNÁNDEZ GUARÍN</v>
      </c>
      <c r="C1119" s="94" t="str">
        <f>VLOOKUP(A1119,'CENTRO DE COSTOS'!A:D,2,FALSE)</f>
        <v>0004-0008</v>
      </c>
      <c r="D1119" s="8">
        <v>15299</v>
      </c>
      <c r="E1119" s="8">
        <v>2677730</v>
      </c>
      <c r="F1119" s="8">
        <v>10884</v>
      </c>
      <c r="G1119" s="94" t="s">
        <v>1321</v>
      </c>
      <c r="H1119" s="8" t="s">
        <v>406</v>
      </c>
      <c r="I1119" s="8" t="s">
        <v>5927</v>
      </c>
      <c r="J1119" s="8" t="s">
        <v>5928</v>
      </c>
      <c r="K1119" s="8" t="s">
        <v>160</v>
      </c>
      <c r="L1119" s="8" t="s">
        <v>5929</v>
      </c>
      <c r="M1119" s="183">
        <v>45902.333333333343</v>
      </c>
      <c r="N1119" s="183">
        <v>45903.511111111111</v>
      </c>
      <c r="O1119" s="94" t="s">
        <v>1324</v>
      </c>
      <c r="P1119" s="8" t="s">
        <v>1333</v>
      </c>
      <c r="Q1119" s="8" t="s">
        <v>1375</v>
      </c>
      <c r="R1119" s="8" t="s">
        <v>1444</v>
      </c>
      <c r="S1119" s="94"/>
      <c r="T1119" s="10"/>
      <c r="U1119" s="8" t="s">
        <v>1328</v>
      </c>
      <c r="V1119" s="8" t="s">
        <v>5930</v>
      </c>
      <c r="W1119" s="8" t="s">
        <v>165</v>
      </c>
      <c r="X1119" s="8" t="s">
        <v>5931</v>
      </c>
      <c r="Y1119" s="8" t="s">
        <v>30</v>
      </c>
      <c r="Z1119" s="8" t="s">
        <v>177</v>
      </c>
      <c r="AA1119" s="8" t="s">
        <v>2885</v>
      </c>
      <c r="AB1119" s="8">
        <v>1</v>
      </c>
      <c r="AC1119" s="8">
        <v>0</v>
      </c>
      <c r="AD1119" s="86">
        <f>IF(W1119="SOPORTE_TELEFÓNICO",'BASE LIQUIDACION REDEBAN 2025'!$B$19,IF(W1119="ENVÍO",'BASE LIQUIDACION REDEBAN 2025'!$C$2,IF(Y1119="TIPO I",'BASE LIQUIDACION REDEBAN 2025'!$C$2,IF(Y1119="TIPO II",'BASE LIQUIDACION REDEBAN 2025'!$C$3,IF(Y1119="TIPO III",'BASE LIQUIDACION REDEBAN 2025'!$C$4,IF(Y1119="TIPO IV",'BASE LIQUIDACION REDEBAN 2025'!$C$5,IF(Z1119="AEREO",'BASE LIQUIDACION REDEBAN 2025'!$B$6,'BASE LIQUIDACION REDEBAN 2025'!$C$5)))))))</f>
        <v>275728.78077800001</v>
      </c>
      <c r="AE1119" s="86">
        <f>IF(OR(W1119="SOPORTE_TELEFÓNICO",W1119="ENVÍO"),0,IF(Y1119="TIPO I",'BASE LIQUIDACION REDEBAN 2025'!$B$10,IF(Y1119="TIPO II",'BASE LIQUIDACION REDEBAN 2025'!$B$11,IF(Y1119="TIPO III",'BASE LIQUIDACION REDEBAN 2025'!$B$12,'BASE LIQUIDACION REDEBAN 2025'!$B$13))))</f>
        <v>196536.5258152</v>
      </c>
      <c r="AF1119" s="86">
        <f t="shared" si="17"/>
        <v>275728.78077800001</v>
      </c>
      <c r="AG1119" s="141"/>
      <c r="AH1119" s="141"/>
    </row>
    <row r="1120" spans="1:34" s="49" customFormat="1">
      <c r="A1120" s="8" t="s">
        <v>90</v>
      </c>
      <c r="B1120" s="94" t="str">
        <f>VLOOKUP(A1120,'CENTRO DE COSTOS'!A:D,4,FALSE)</f>
        <v>JUAN SEBASTIÁN RÍOS CASTRILLÓN</v>
      </c>
      <c r="C1120" s="94" t="str">
        <f>VLOOKUP(A1120,'CENTRO DE COSTOS'!A:D,2,FALSE)</f>
        <v>0004-0005</v>
      </c>
      <c r="D1120" s="8">
        <v>5789</v>
      </c>
      <c r="E1120" s="8">
        <v>2677809</v>
      </c>
      <c r="F1120" s="8">
        <v>21280</v>
      </c>
      <c r="G1120" s="94" t="s">
        <v>1321</v>
      </c>
      <c r="H1120" s="8" t="s">
        <v>249</v>
      </c>
      <c r="I1120" s="8" t="s">
        <v>5932</v>
      </c>
      <c r="J1120" s="8" t="s">
        <v>5933</v>
      </c>
      <c r="K1120" s="8" t="s">
        <v>160</v>
      </c>
      <c r="L1120" s="8" t="s">
        <v>5934</v>
      </c>
      <c r="M1120" s="183">
        <v>45902.333333333343</v>
      </c>
      <c r="N1120" s="183">
        <v>45903.425000000003</v>
      </c>
      <c r="O1120" s="94" t="s">
        <v>1324</v>
      </c>
      <c r="P1120" s="8" t="s">
        <v>1333</v>
      </c>
      <c r="Q1120" s="8" t="s">
        <v>1556</v>
      </c>
      <c r="R1120" s="8" t="s">
        <v>1557</v>
      </c>
      <c r="S1120" s="94"/>
      <c r="T1120" s="10"/>
      <c r="U1120" s="8" t="s">
        <v>1328</v>
      </c>
      <c r="V1120" s="8" t="s">
        <v>5935</v>
      </c>
      <c r="W1120" s="8" t="s">
        <v>165</v>
      </c>
      <c r="X1120" s="8" t="s">
        <v>5936</v>
      </c>
      <c r="Y1120" s="8" t="s">
        <v>30</v>
      </c>
      <c r="Z1120" s="8" t="s">
        <v>177</v>
      </c>
      <c r="AA1120" s="8" t="s">
        <v>368</v>
      </c>
      <c r="AB1120" s="8">
        <v>1</v>
      </c>
      <c r="AC1120" s="8">
        <v>0</v>
      </c>
      <c r="AD1120" s="86">
        <f>IF(W1120="SOPORTE_TELEFÓNICO",'BASE LIQUIDACION REDEBAN 2025'!$B$19,IF(W1120="ENVÍO",'BASE LIQUIDACION REDEBAN 2025'!$C$2,IF(Y1120="TIPO I",'BASE LIQUIDACION REDEBAN 2025'!$C$2,IF(Y1120="TIPO II",'BASE LIQUIDACION REDEBAN 2025'!$C$3,IF(Y1120="TIPO III",'BASE LIQUIDACION REDEBAN 2025'!$C$4,IF(Y1120="TIPO IV",'BASE LIQUIDACION REDEBAN 2025'!$C$5,IF(Z1120="AEREO",'BASE LIQUIDACION REDEBAN 2025'!$B$6,'BASE LIQUIDACION REDEBAN 2025'!$C$5)))))))</f>
        <v>275728.78077800001</v>
      </c>
      <c r="AE1120" s="86">
        <f>IF(OR(W1120="SOPORTE_TELEFÓNICO",W1120="ENVÍO"),0,IF(Y1120="TIPO I",'BASE LIQUIDACION REDEBAN 2025'!$B$10,IF(Y1120="TIPO II",'BASE LIQUIDACION REDEBAN 2025'!$B$11,IF(Y1120="TIPO III",'BASE LIQUIDACION REDEBAN 2025'!$B$12,'BASE LIQUIDACION REDEBAN 2025'!$B$13))))</f>
        <v>196536.5258152</v>
      </c>
      <c r="AF1120" s="86">
        <f t="shared" si="17"/>
        <v>275728.78077800001</v>
      </c>
      <c r="AG1120" s="141"/>
      <c r="AH1120" s="141"/>
    </row>
    <row r="1121" spans="1:34" s="49" customFormat="1">
      <c r="A1121" s="8" t="s">
        <v>90</v>
      </c>
      <c r="B1121" s="94" t="str">
        <f>VLOOKUP(A1121,'CENTRO DE COSTOS'!A:D,4,FALSE)</f>
        <v>JUAN SEBASTIÁN RÍOS CASTRILLÓN</v>
      </c>
      <c r="C1121" s="94" t="str">
        <f>VLOOKUP(A1121,'CENTRO DE COSTOS'!A:D,2,FALSE)</f>
        <v>0004-0005</v>
      </c>
      <c r="D1121" s="8">
        <v>5001</v>
      </c>
      <c r="E1121" s="8">
        <v>2676896</v>
      </c>
      <c r="F1121" s="8">
        <v>17090</v>
      </c>
      <c r="G1121" s="94" t="s">
        <v>1321</v>
      </c>
      <c r="H1121" s="8" t="s">
        <v>249</v>
      </c>
      <c r="I1121" s="8" t="s">
        <v>90</v>
      </c>
      <c r="J1121" s="8" t="s">
        <v>5937</v>
      </c>
      <c r="K1121" s="8" t="s">
        <v>160</v>
      </c>
      <c r="L1121" s="8" t="s">
        <v>5938</v>
      </c>
      <c r="M1121" s="183">
        <v>45901.739583333343</v>
      </c>
      <c r="N1121" s="183">
        <v>45902.563888888893</v>
      </c>
      <c r="O1121" s="94" t="s">
        <v>1324</v>
      </c>
      <c r="P1121" s="8" t="s">
        <v>1333</v>
      </c>
      <c r="Q1121" s="8" t="s">
        <v>1368</v>
      </c>
      <c r="R1121" s="8" t="s">
        <v>1341</v>
      </c>
      <c r="S1121" s="94"/>
      <c r="T1121" s="10"/>
      <c r="U1121" s="8" t="s">
        <v>1328</v>
      </c>
      <c r="V1121" s="8" t="s">
        <v>5939</v>
      </c>
      <c r="W1121" s="8" t="s">
        <v>165</v>
      </c>
      <c r="X1121" s="8" t="s">
        <v>5940</v>
      </c>
      <c r="Y1121" s="8" t="s">
        <v>25</v>
      </c>
      <c r="Z1121" s="8" t="s">
        <v>177</v>
      </c>
      <c r="AA1121" s="8" t="s">
        <v>1384</v>
      </c>
      <c r="AB1121" s="8">
        <v>1</v>
      </c>
      <c r="AC1121" s="8">
        <v>0</v>
      </c>
      <c r="AD1121" s="86">
        <f>IF(W1121="SOPORTE_TELEFÓNICO",'BASE LIQUIDACION REDEBAN 2025'!$B$19,IF(W1121="ENVÍO",'BASE LIQUIDACION REDEBAN 2025'!$C$2,IF(Y1121="TIPO I",'BASE LIQUIDACION REDEBAN 2025'!$C$2,IF(Y1121="TIPO II",'BASE LIQUIDACION REDEBAN 2025'!$C$3,IF(Y1121="TIPO III",'BASE LIQUIDACION REDEBAN 2025'!$C$4,IF(Y1121="TIPO IV",'BASE LIQUIDACION REDEBAN 2025'!$C$5,IF(Z1121="AEREO",'BASE LIQUIDACION REDEBAN 2025'!$B$6,'BASE LIQUIDACION REDEBAN 2025'!$C$5)))))))</f>
        <v>65960.072302</v>
      </c>
      <c r="AE1121" s="86">
        <f>IF(OR(W1121="SOPORTE_TELEFÓNICO",W1121="ENVÍO"),0,IF(Y1121="TIPO I",'BASE LIQUIDACION REDEBAN 2025'!$B$10,IF(Y1121="TIPO II",'BASE LIQUIDACION REDEBAN 2025'!$B$11,IF(Y1121="TIPO III",'BASE LIQUIDACION REDEBAN 2025'!$B$12,'BASE LIQUIDACION REDEBAN 2025'!$B$13))))</f>
        <v>75096.394270399993</v>
      </c>
      <c r="AF1121" s="86">
        <f t="shared" si="17"/>
        <v>65960.072302</v>
      </c>
      <c r="AG1121" s="141"/>
      <c r="AH1121" s="141"/>
    </row>
    <row r="1122" spans="1:34" s="49" customFormat="1">
      <c r="A1122" s="8" t="s">
        <v>92</v>
      </c>
      <c r="B1122" s="94" t="str">
        <f>VLOOKUP(A1122,'CENTRO DE COSTOS'!A:D,4,FALSE)</f>
        <v>KEVIN ALEXIS CORZO BUSTOS</v>
      </c>
      <c r="C1122" s="94" t="str">
        <f>VLOOKUP(A1122,'CENTRO DE COSTOS'!A:D,2,FALSE)</f>
        <v>0004-0007</v>
      </c>
      <c r="D1122" s="8">
        <v>18001</v>
      </c>
      <c r="E1122" s="8">
        <v>2677012</v>
      </c>
      <c r="F1122" s="8">
        <v>35279</v>
      </c>
      <c r="G1122" s="94" t="s">
        <v>1321</v>
      </c>
      <c r="H1122" s="8" t="s">
        <v>208</v>
      </c>
      <c r="I1122" s="8" t="s">
        <v>82</v>
      </c>
      <c r="J1122" s="8" t="s">
        <v>5941</v>
      </c>
      <c r="K1122" s="8" t="s">
        <v>160</v>
      </c>
      <c r="L1122" s="8" t="s">
        <v>5942</v>
      </c>
      <c r="M1122" s="183">
        <v>45902.333333333343</v>
      </c>
      <c r="N1122" s="183">
        <v>45903.472222222219</v>
      </c>
      <c r="O1122" s="94" t="s">
        <v>1324</v>
      </c>
      <c r="P1122" s="8" t="s">
        <v>1333</v>
      </c>
      <c r="Q1122" s="8" t="s">
        <v>1423</v>
      </c>
      <c r="R1122" s="8" t="s">
        <v>1341</v>
      </c>
      <c r="S1122" s="94"/>
      <c r="T1122" s="10"/>
      <c r="U1122" s="8" t="s">
        <v>1328</v>
      </c>
      <c r="V1122" s="8" t="s">
        <v>5943</v>
      </c>
      <c r="W1122" s="8" t="s">
        <v>165</v>
      </c>
      <c r="X1122" s="8" t="s">
        <v>5944</v>
      </c>
      <c r="Y1122" s="8" t="s">
        <v>32</v>
      </c>
      <c r="Z1122" s="8" t="s">
        <v>177</v>
      </c>
      <c r="AA1122" s="8" t="s">
        <v>214</v>
      </c>
      <c r="AB1122" s="8">
        <v>1</v>
      </c>
      <c r="AC1122" s="8">
        <v>0</v>
      </c>
      <c r="AD1122" s="86">
        <f>IF(W1122="SOPORTE_TELEFÓNICO",'BASE LIQUIDACION REDEBAN 2025'!$B$19,IF(W1122="ENVÍO",'BASE LIQUIDACION REDEBAN 2025'!$C$2,IF(Y1122="TIPO I",'BASE LIQUIDACION REDEBAN 2025'!$C$2,IF(Y1122="TIPO II",'BASE LIQUIDACION REDEBAN 2025'!$C$3,IF(Y1122="TIPO III",'BASE LIQUIDACION REDEBAN 2025'!$C$4,IF(Y1122="TIPO IV",'BASE LIQUIDACION REDEBAN 2025'!$C$5,IF(Z1122="AEREO",'BASE LIQUIDACION REDEBAN 2025'!$B$6,'BASE LIQUIDACION REDEBAN 2025'!$C$5)))))))</f>
        <v>479588.87655000004</v>
      </c>
      <c r="AE1122" s="86">
        <f>IF(OR(W1122="SOPORTE_TELEFÓNICO",W1122="ENVÍO"),0,IF(Y1122="TIPO I",'BASE LIQUIDACION REDEBAN 2025'!$B$10,IF(Y1122="TIPO II",'BASE LIQUIDACION REDEBAN 2025'!$B$11,IF(Y1122="TIPO III",'BASE LIQUIDACION REDEBAN 2025'!$B$12,'BASE LIQUIDACION REDEBAN 2025'!$B$13))))</f>
        <v>196536.5258152</v>
      </c>
      <c r="AF1122" s="86">
        <f t="shared" si="17"/>
        <v>479588.87655000004</v>
      </c>
      <c r="AG1122" s="141"/>
      <c r="AH1122" s="141"/>
    </row>
    <row r="1123" spans="1:34" s="49" customFormat="1">
      <c r="A1123" s="8" t="s">
        <v>76</v>
      </c>
      <c r="B1123" s="94" t="str">
        <f>VLOOKUP(A1123,'CENTRO DE COSTOS'!A:D,4,FALSE)</f>
        <v>DIEGO FERNANDO HENAO CARDONA</v>
      </c>
      <c r="C1123" s="94" t="str">
        <f>VLOOKUP(A1123,'CENTRO DE COSTOS'!A:D,2,FALSE)</f>
        <v>0004-0003</v>
      </c>
      <c r="D1123" s="8">
        <v>76001</v>
      </c>
      <c r="E1123" s="8">
        <v>2676915</v>
      </c>
      <c r="F1123" s="8">
        <v>69619</v>
      </c>
      <c r="G1123" s="94" t="s">
        <v>1321</v>
      </c>
      <c r="H1123" s="8" t="s">
        <v>232</v>
      </c>
      <c r="I1123" s="8" t="s">
        <v>76</v>
      </c>
      <c r="J1123" s="8" t="s">
        <v>5945</v>
      </c>
      <c r="K1123" s="8" t="s">
        <v>160</v>
      </c>
      <c r="L1123" s="8" t="s">
        <v>5946</v>
      </c>
      <c r="M1123" s="183">
        <v>45901.710416666669</v>
      </c>
      <c r="N1123" s="183">
        <v>45902.5</v>
      </c>
      <c r="O1123" s="94" t="s">
        <v>1324</v>
      </c>
      <c r="P1123" s="8" t="s">
        <v>1333</v>
      </c>
      <c r="Q1123" s="8" t="s">
        <v>1368</v>
      </c>
      <c r="R1123" s="8" t="s">
        <v>1369</v>
      </c>
      <c r="S1123" s="94"/>
      <c r="T1123" s="10"/>
      <c r="U1123" s="8" t="s">
        <v>1328</v>
      </c>
      <c r="V1123" s="8" t="s">
        <v>5947</v>
      </c>
      <c r="W1123" s="8" t="s">
        <v>165</v>
      </c>
      <c r="X1123" s="8" t="s">
        <v>5948</v>
      </c>
      <c r="Y1123" s="8" t="s">
        <v>25</v>
      </c>
      <c r="Z1123" s="8" t="s">
        <v>177</v>
      </c>
      <c r="AA1123" s="8" t="s">
        <v>346</v>
      </c>
      <c r="AB1123" s="8">
        <v>1</v>
      </c>
      <c r="AC1123" s="8">
        <v>0</v>
      </c>
      <c r="AD1123" s="86">
        <f>IF(W1123="SOPORTE_TELEFÓNICO",'BASE LIQUIDACION REDEBAN 2025'!$B$19,IF(W1123="ENVÍO",'BASE LIQUIDACION REDEBAN 2025'!$C$2,IF(Y1123="TIPO I",'BASE LIQUIDACION REDEBAN 2025'!$C$2,IF(Y1123="TIPO II",'BASE LIQUIDACION REDEBAN 2025'!$C$3,IF(Y1123="TIPO III",'BASE LIQUIDACION REDEBAN 2025'!$C$4,IF(Y1123="TIPO IV",'BASE LIQUIDACION REDEBAN 2025'!$C$5,IF(Z1123="AEREO",'BASE LIQUIDACION REDEBAN 2025'!$B$6,'BASE LIQUIDACION REDEBAN 2025'!$C$5)))))))</f>
        <v>65960.072302</v>
      </c>
      <c r="AE1123" s="86">
        <f>IF(OR(W1123="SOPORTE_TELEFÓNICO",W1123="ENVÍO"),0,IF(Y1123="TIPO I",'BASE LIQUIDACION REDEBAN 2025'!$B$10,IF(Y1123="TIPO II",'BASE LIQUIDACION REDEBAN 2025'!$B$11,IF(Y1123="TIPO III",'BASE LIQUIDACION REDEBAN 2025'!$B$12,'BASE LIQUIDACION REDEBAN 2025'!$B$13))))</f>
        <v>75096.394270399993</v>
      </c>
      <c r="AF1123" s="86">
        <f t="shared" si="17"/>
        <v>65960.072302</v>
      </c>
      <c r="AG1123" s="141"/>
      <c r="AH1123" s="141"/>
    </row>
    <row r="1124" spans="1:34" s="49" customFormat="1">
      <c r="A1124" s="8" t="s">
        <v>64</v>
      </c>
      <c r="B1124" s="94" t="str">
        <f>VLOOKUP(A1124,'CENTRO DE COSTOS'!A:D,4,FALSE)</f>
        <v>JOSE MAURICIO HERNANDEZ ROJAS</v>
      </c>
      <c r="C1124" s="94" t="str">
        <f>VLOOKUP(A1124,'CENTRO DE COSTOS'!A:D,2,FALSE)</f>
        <v>0004-0001</v>
      </c>
      <c r="D1124" s="8">
        <v>8137</v>
      </c>
      <c r="E1124" s="8">
        <v>2676758</v>
      </c>
      <c r="F1124" s="8">
        <v>50862</v>
      </c>
      <c r="G1124" s="94" t="s">
        <v>1321</v>
      </c>
      <c r="H1124" s="8" t="s">
        <v>1045</v>
      </c>
      <c r="I1124" s="8" t="s">
        <v>5849</v>
      </c>
      <c r="J1124" s="8" t="s">
        <v>5949</v>
      </c>
      <c r="K1124" s="8" t="s">
        <v>160</v>
      </c>
      <c r="L1124" s="8" t="s">
        <v>5950</v>
      </c>
      <c r="M1124" s="183">
        <v>45901.712500000001</v>
      </c>
      <c r="N1124" s="183">
        <v>45902.404861111107</v>
      </c>
      <c r="O1124" s="94" t="s">
        <v>1324</v>
      </c>
      <c r="P1124" s="8" t="s">
        <v>1333</v>
      </c>
      <c r="Q1124" s="8" t="s">
        <v>1334</v>
      </c>
      <c r="R1124" s="8" t="s">
        <v>1341</v>
      </c>
      <c r="S1124" s="94"/>
      <c r="T1124" s="10"/>
      <c r="U1124" s="8" t="s">
        <v>1328</v>
      </c>
      <c r="V1124" s="8" t="s">
        <v>5951</v>
      </c>
      <c r="W1124" s="8" t="s">
        <v>165</v>
      </c>
      <c r="X1124" s="8" t="s">
        <v>5952</v>
      </c>
      <c r="Y1124" s="8" t="s">
        <v>28</v>
      </c>
      <c r="Z1124" s="8" t="s">
        <v>177</v>
      </c>
      <c r="AA1124" s="8" t="s">
        <v>1824</v>
      </c>
      <c r="AB1124" s="8">
        <v>1</v>
      </c>
      <c r="AC1124" s="8">
        <v>0</v>
      </c>
      <c r="AD1124" s="86">
        <f>IF(W1124="SOPORTE_TELEFÓNICO",'BASE LIQUIDACION REDEBAN 2025'!$B$19,IF(W1124="ENVÍO",'BASE LIQUIDACION REDEBAN 2025'!$C$2,IF(Y1124="TIPO I",'BASE LIQUIDACION REDEBAN 2025'!$C$2,IF(Y1124="TIPO II",'BASE LIQUIDACION REDEBAN 2025'!$C$3,IF(Y1124="TIPO III",'BASE LIQUIDACION REDEBAN 2025'!$C$4,IF(Y1124="TIPO IV",'BASE LIQUIDACION REDEBAN 2025'!$C$5,IF(Z1124="AEREO",'BASE LIQUIDACION REDEBAN 2025'!$B$6,'BASE LIQUIDACION REDEBAN 2025'!$C$5)))))))</f>
        <v>144967.87232000002</v>
      </c>
      <c r="AE1124" s="86">
        <f>IF(OR(W1124="SOPORTE_TELEFÓNICO",W1124="ENVÍO"),0,IF(Y1124="TIPO I",'BASE LIQUIDACION REDEBAN 2025'!$B$10,IF(Y1124="TIPO II",'BASE LIQUIDACION REDEBAN 2025'!$B$11,IF(Y1124="TIPO III",'BASE LIQUIDACION REDEBAN 2025'!$B$12,'BASE LIQUIDACION REDEBAN 2025'!$B$13))))</f>
        <v>140395.6348884</v>
      </c>
      <c r="AF1124" s="86">
        <f t="shared" si="17"/>
        <v>144967.87232000002</v>
      </c>
      <c r="AG1124" s="141"/>
      <c r="AH1124" s="141"/>
    </row>
    <row r="1125" spans="1:34" s="49" customFormat="1">
      <c r="A1125" s="8" t="s">
        <v>90</v>
      </c>
      <c r="B1125" s="94" t="str">
        <f>VLOOKUP(A1125,'CENTRO DE COSTOS'!A:D,4,FALSE)</f>
        <v>JUAN SEBASTIÁN RÍOS CASTRILLÓN</v>
      </c>
      <c r="C1125" s="94" t="str">
        <f>VLOOKUP(A1125,'CENTRO DE COSTOS'!A:D,2,FALSE)</f>
        <v>0004-0005</v>
      </c>
      <c r="D1125" s="8">
        <v>5440</v>
      </c>
      <c r="E1125" s="8">
        <v>2676771</v>
      </c>
      <c r="F1125" s="8">
        <v>32943</v>
      </c>
      <c r="G1125" s="94" t="s">
        <v>1321</v>
      </c>
      <c r="H1125" s="8" t="s">
        <v>249</v>
      </c>
      <c r="I1125" s="8" t="s">
        <v>800</v>
      </c>
      <c r="J1125" s="8" t="s">
        <v>5953</v>
      </c>
      <c r="K1125" s="8" t="s">
        <v>160</v>
      </c>
      <c r="L1125" s="8" t="s">
        <v>5954</v>
      </c>
      <c r="M1125" s="183">
        <v>45901.719444444447</v>
      </c>
      <c r="N1125" s="183">
        <v>45903.553472222222</v>
      </c>
      <c r="O1125" s="94" t="s">
        <v>1324</v>
      </c>
      <c r="P1125" s="8" t="s">
        <v>1333</v>
      </c>
      <c r="Q1125" s="8" t="s">
        <v>1512</v>
      </c>
      <c r="R1125" s="8" t="s">
        <v>1512</v>
      </c>
      <c r="S1125" s="94"/>
      <c r="T1125" s="10"/>
      <c r="U1125" s="8" t="s">
        <v>1328</v>
      </c>
      <c r="V1125" s="8" t="s">
        <v>5955</v>
      </c>
      <c r="W1125" s="8" t="s">
        <v>165</v>
      </c>
      <c r="X1125" s="8" t="s">
        <v>5956</v>
      </c>
      <c r="Y1125" s="8" t="s">
        <v>28</v>
      </c>
      <c r="Z1125" s="8" t="s">
        <v>177</v>
      </c>
      <c r="AA1125" s="8" t="s">
        <v>400</v>
      </c>
      <c r="AB1125" s="8">
        <v>1</v>
      </c>
      <c r="AC1125" s="8">
        <v>0</v>
      </c>
      <c r="AD1125" s="86">
        <f>IF(W1125="SOPORTE_TELEFÓNICO",'BASE LIQUIDACION REDEBAN 2025'!$B$19,IF(W1125="ENVÍO",'BASE LIQUIDACION REDEBAN 2025'!$C$2,IF(Y1125="TIPO I",'BASE LIQUIDACION REDEBAN 2025'!$C$2,IF(Y1125="TIPO II",'BASE LIQUIDACION REDEBAN 2025'!$C$3,IF(Y1125="TIPO III",'BASE LIQUIDACION REDEBAN 2025'!$C$4,IF(Y1125="TIPO IV",'BASE LIQUIDACION REDEBAN 2025'!$C$5,IF(Z1125="AEREO",'BASE LIQUIDACION REDEBAN 2025'!$B$6,'BASE LIQUIDACION REDEBAN 2025'!$C$5)))))))</f>
        <v>144967.87232000002</v>
      </c>
      <c r="AE1125" s="86">
        <f>IF(OR(W1125="SOPORTE_TELEFÓNICO",W1125="ENVÍO"),0,IF(Y1125="TIPO I",'BASE LIQUIDACION REDEBAN 2025'!$B$10,IF(Y1125="TIPO II",'BASE LIQUIDACION REDEBAN 2025'!$B$11,IF(Y1125="TIPO III",'BASE LIQUIDACION REDEBAN 2025'!$B$12,'BASE LIQUIDACION REDEBAN 2025'!$B$13))))</f>
        <v>140395.6348884</v>
      </c>
      <c r="AF1125" s="86">
        <f t="shared" si="17"/>
        <v>144967.87232000002</v>
      </c>
      <c r="AG1125" s="141"/>
      <c r="AH1125" s="141"/>
    </row>
    <row r="1126" spans="1:34" s="49" customFormat="1">
      <c r="A1126" s="8" t="s">
        <v>76</v>
      </c>
      <c r="B1126" s="94" t="str">
        <f>VLOOKUP(A1126,'CENTRO DE COSTOS'!A:D,4,FALSE)</f>
        <v>DIEGO FERNANDO HENAO CARDONA</v>
      </c>
      <c r="C1126" s="94" t="str">
        <f>VLOOKUP(A1126,'CENTRO DE COSTOS'!A:D,2,FALSE)</f>
        <v>0004-0003</v>
      </c>
      <c r="D1126" s="8">
        <v>76109</v>
      </c>
      <c r="E1126" s="8">
        <v>2676691</v>
      </c>
      <c r="F1126" s="8">
        <v>48442</v>
      </c>
      <c r="G1126" s="94" t="s">
        <v>1321</v>
      </c>
      <c r="H1126" s="8" t="s">
        <v>232</v>
      </c>
      <c r="I1126" s="8" t="s">
        <v>762</v>
      </c>
      <c r="J1126" s="8" t="s">
        <v>5957</v>
      </c>
      <c r="K1126" s="8" t="s">
        <v>160</v>
      </c>
      <c r="L1126" s="8" t="s">
        <v>5958</v>
      </c>
      <c r="M1126" s="183">
        <v>45901.702777777777</v>
      </c>
      <c r="N1126" s="183">
        <v>45903.767361111109</v>
      </c>
      <c r="O1126" s="94" t="s">
        <v>1324</v>
      </c>
      <c r="P1126" s="8" t="s">
        <v>1333</v>
      </c>
      <c r="Q1126" s="8" t="s">
        <v>1375</v>
      </c>
      <c r="R1126" s="8" t="s">
        <v>1376</v>
      </c>
      <c r="S1126" s="94"/>
      <c r="T1126" s="10"/>
      <c r="U1126" s="8" t="s">
        <v>1328</v>
      </c>
      <c r="V1126" s="8" t="s">
        <v>5959</v>
      </c>
      <c r="W1126" s="8" t="s">
        <v>165</v>
      </c>
      <c r="X1126" s="8" t="s">
        <v>5960</v>
      </c>
      <c r="Y1126" s="8" t="s">
        <v>30</v>
      </c>
      <c r="Z1126" s="8" t="s">
        <v>177</v>
      </c>
      <c r="AA1126" s="8" t="s">
        <v>206</v>
      </c>
      <c r="AB1126" s="8">
        <v>1</v>
      </c>
      <c r="AC1126" s="8">
        <v>0</v>
      </c>
      <c r="AD1126" s="86">
        <f>IF(W1126="SOPORTE_TELEFÓNICO",'BASE LIQUIDACION REDEBAN 2025'!$B$19,IF(W1126="ENVÍO",'BASE LIQUIDACION REDEBAN 2025'!$C$2,IF(Y1126="TIPO I",'BASE LIQUIDACION REDEBAN 2025'!$C$2,IF(Y1126="TIPO II",'BASE LIQUIDACION REDEBAN 2025'!$C$3,IF(Y1126="TIPO III",'BASE LIQUIDACION REDEBAN 2025'!$C$4,IF(Y1126="TIPO IV",'BASE LIQUIDACION REDEBAN 2025'!$C$5,IF(Z1126="AEREO",'BASE LIQUIDACION REDEBAN 2025'!$B$6,'BASE LIQUIDACION REDEBAN 2025'!$C$5)))))))</f>
        <v>275728.78077800001</v>
      </c>
      <c r="AE1126" s="86">
        <f>IF(OR(W1126="SOPORTE_TELEFÓNICO",W1126="ENVÍO"),0,IF(Y1126="TIPO I",'BASE LIQUIDACION REDEBAN 2025'!$B$10,IF(Y1126="TIPO II",'BASE LIQUIDACION REDEBAN 2025'!$B$11,IF(Y1126="TIPO III",'BASE LIQUIDACION REDEBAN 2025'!$B$12,'BASE LIQUIDACION REDEBAN 2025'!$B$13))))</f>
        <v>196536.5258152</v>
      </c>
      <c r="AF1126" s="86">
        <f t="shared" si="17"/>
        <v>275728.78077800001</v>
      </c>
      <c r="AG1126" s="141"/>
      <c r="AH1126" s="141"/>
    </row>
    <row r="1127" spans="1:34" s="49" customFormat="1">
      <c r="A1127" s="8" t="s">
        <v>91</v>
      </c>
      <c r="B1127" s="94" t="str">
        <f>VLOOKUP(A1127,'CENTRO DE COSTOS'!A:D,4,FALSE)</f>
        <v>JOSE MAURICIO HERNANDEZ ROJAS</v>
      </c>
      <c r="C1127" s="94" t="str">
        <f>VLOOKUP(A1127,'CENTRO DE COSTOS'!A:D,2,FALSE)</f>
        <v>0004-0001</v>
      </c>
      <c r="D1127" s="8">
        <v>23001</v>
      </c>
      <c r="E1127" s="8">
        <v>2675929</v>
      </c>
      <c r="F1127" s="8">
        <v>41551</v>
      </c>
      <c r="G1127" s="94" t="s">
        <v>1321</v>
      </c>
      <c r="H1127" s="8" t="s">
        <v>193</v>
      </c>
      <c r="I1127" s="8" t="s">
        <v>91</v>
      </c>
      <c r="J1127" s="8" t="s">
        <v>5961</v>
      </c>
      <c r="K1127" s="8" t="s">
        <v>160</v>
      </c>
      <c r="L1127" s="8" t="s">
        <v>5962</v>
      </c>
      <c r="M1127" s="183">
        <v>45901.656944444447</v>
      </c>
      <c r="N1127" s="183">
        <v>45902.477777777778</v>
      </c>
      <c r="O1127" s="94" t="s">
        <v>1324</v>
      </c>
      <c r="P1127" s="8" t="s">
        <v>1333</v>
      </c>
      <c r="Q1127" s="8" t="s">
        <v>1375</v>
      </c>
      <c r="R1127" s="8" t="s">
        <v>1547</v>
      </c>
      <c r="S1127" s="94"/>
      <c r="T1127" s="10"/>
      <c r="U1127" s="8" t="s">
        <v>1328</v>
      </c>
      <c r="V1127" s="8" t="s">
        <v>5963</v>
      </c>
      <c r="W1127" s="8" t="s">
        <v>165</v>
      </c>
      <c r="X1127" s="8" t="s">
        <v>5964</v>
      </c>
      <c r="Y1127" s="8" t="s">
        <v>25</v>
      </c>
      <c r="Z1127" s="8" t="s">
        <v>177</v>
      </c>
      <c r="AA1127" s="8" t="s">
        <v>607</v>
      </c>
      <c r="AB1127" s="8">
        <v>1</v>
      </c>
      <c r="AC1127" s="8">
        <v>0</v>
      </c>
      <c r="AD1127" s="86">
        <f>IF(W1127="SOPORTE_TELEFÓNICO",'BASE LIQUIDACION REDEBAN 2025'!$B$19,IF(W1127="ENVÍO",'BASE LIQUIDACION REDEBAN 2025'!$C$2,IF(Y1127="TIPO I",'BASE LIQUIDACION REDEBAN 2025'!$C$2,IF(Y1127="TIPO II",'BASE LIQUIDACION REDEBAN 2025'!$C$3,IF(Y1127="TIPO III",'BASE LIQUIDACION REDEBAN 2025'!$C$4,IF(Y1127="TIPO IV",'BASE LIQUIDACION REDEBAN 2025'!$C$5,IF(Z1127="AEREO",'BASE LIQUIDACION REDEBAN 2025'!$B$6,'BASE LIQUIDACION REDEBAN 2025'!$C$5)))))))</f>
        <v>65960.072302</v>
      </c>
      <c r="AE1127" s="86">
        <f>IF(OR(W1127="SOPORTE_TELEFÓNICO",W1127="ENVÍO"),0,IF(Y1127="TIPO I",'BASE LIQUIDACION REDEBAN 2025'!$B$10,IF(Y1127="TIPO II",'BASE LIQUIDACION REDEBAN 2025'!$B$11,IF(Y1127="TIPO III",'BASE LIQUIDACION REDEBAN 2025'!$B$12,'BASE LIQUIDACION REDEBAN 2025'!$B$13))))</f>
        <v>75096.394270399993</v>
      </c>
      <c r="AF1127" s="86">
        <f t="shared" si="17"/>
        <v>65960.072302</v>
      </c>
      <c r="AG1127" s="141"/>
      <c r="AH1127" s="141"/>
    </row>
    <row r="1128" spans="1:34" s="49" customFormat="1">
      <c r="A1128" s="8" t="s">
        <v>68</v>
      </c>
      <c r="B1128" s="94" t="str">
        <f>VLOOKUP(A1128,'CENTRO DE COSTOS'!A:D,4,FALSE)</f>
        <v>WILLIAM ASDRUBAL ROZO ROZO</v>
      </c>
      <c r="C1128" s="94" t="str">
        <f>VLOOKUP(A1128,'CENTRO DE COSTOS'!A:D,2,FALSE)</f>
        <v>0004-0004</v>
      </c>
      <c r="D1128" s="8">
        <v>11001</v>
      </c>
      <c r="E1128" s="8">
        <v>2676079</v>
      </c>
      <c r="F1128" s="8">
        <v>46325</v>
      </c>
      <c r="G1128" s="94" t="s">
        <v>1321</v>
      </c>
      <c r="H1128" s="8" t="s">
        <v>417</v>
      </c>
      <c r="I1128" s="8" t="s">
        <v>68</v>
      </c>
      <c r="J1128" s="8" t="s">
        <v>5784</v>
      </c>
      <c r="K1128" s="8" t="s">
        <v>160</v>
      </c>
      <c r="L1128" s="8" t="s">
        <v>5965</v>
      </c>
      <c r="M1128" s="183">
        <v>45901.665277777778</v>
      </c>
      <c r="N1128" s="183">
        <v>45902.495138888888</v>
      </c>
      <c r="O1128" s="94" t="s">
        <v>1324</v>
      </c>
      <c r="P1128" s="8" t="s">
        <v>1333</v>
      </c>
      <c r="Q1128" s="8" t="s">
        <v>1375</v>
      </c>
      <c r="R1128" s="8" t="s">
        <v>1444</v>
      </c>
      <c r="S1128" s="94"/>
      <c r="T1128" s="10"/>
      <c r="U1128" s="8" t="s">
        <v>1328</v>
      </c>
      <c r="V1128" s="8" t="s">
        <v>5966</v>
      </c>
      <c r="W1128" s="8" t="s">
        <v>165</v>
      </c>
      <c r="X1128" s="8" t="s">
        <v>5787</v>
      </c>
      <c r="Y1128" s="8" t="s">
        <v>25</v>
      </c>
      <c r="Z1128" s="8" t="s">
        <v>177</v>
      </c>
      <c r="AA1128" s="8" t="s">
        <v>551</v>
      </c>
      <c r="AB1128" s="8">
        <v>1</v>
      </c>
      <c r="AC1128" s="8">
        <v>0</v>
      </c>
      <c r="AD1128" s="86">
        <f>IF(W1128="SOPORTE_TELEFÓNICO",'BASE LIQUIDACION REDEBAN 2025'!$B$19,IF(W1128="ENVÍO",'BASE LIQUIDACION REDEBAN 2025'!$C$2,IF(Y1128="TIPO I",'BASE LIQUIDACION REDEBAN 2025'!$C$2,IF(Y1128="TIPO II",'BASE LIQUIDACION REDEBAN 2025'!$C$3,IF(Y1128="TIPO III",'BASE LIQUIDACION REDEBAN 2025'!$C$4,IF(Y1128="TIPO IV",'BASE LIQUIDACION REDEBAN 2025'!$C$5,IF(Z1128="AEREO",'BASE LIQUIDACION REDEBAN 2025'!$B$6,'BASE LIQUIDACION REDEBAN 2025'!$C$5)))))))</f>
        <v>65960.072302</v>
      </c>
      <c r="AE1128" s="86">
        <f>IF(OR(W1128="SOPORTE_TELEFÓNICO",W1128="ENVÍO"),0,IF(Y1128="TIPO I",'BASE LIQUIDACION REDEBAN 2025'!$B$10,IF(Y1128="TIPO II",'BASE LIQUIDACION REDEBAN 2025'!$B$11,IF(Y1128="TIPO III",'BASE LIQUIDACION REDEBAN 2025'!$B$12,'BASE LIQUIDACION REDEBAN 2025'!$B$13))))</f>
        <v>75096.394270399993</v>
      </c>
      <c r="AF1128" s="86">
        <f t="shared" si="17"/>
        <v>65960.072302</v>
      </c>
      <c r="AG1128" s="141"/>
      <c r="AH1128" s="141"/>
    </row>
    <row r="1129" spans="1:34" s="49" customFormat="1">
      <c r="A1129" s="8" t="s">
        <v>68</v>
      </c>
      <c r="B1129" s="94" t="str">
        <f>VLOOKUP(A1129,'CENTRO DE COSTOS'!A:D,4,FALSE)</f>
        <v>WILLIAM ASDRUBAL ROZO ROZO</v>
      </c>
      <c r="C1129" s="94" t="str">
        <f>VLOOKUP(A1129,'CENTRO DE COSTOS'!A:D,2,FALSE)</f>
        <v>0004-0004</v>
      </c>
      <c r="D1129" s="8">
        <v>11001</v>
      </c>
      <c r="E1129" s="8">
        <v>2676389</v>
      </c>
      <c r="F1129" s="8">
        <v>61092</v>
      </c>
      <c r="G1129" s="94" t="s">
        <v>1321</v>
      </c>
      <c r="H1129" s="8" t="s">
        <v>417</v>
      </c>
      <c r="I1129" s="8" t="s">
        <v>68</v>
      </c>
      <c r="J1129" s="8" t="s">
        <v>5967</v>
      </c>
      <c r="K1129" s="8" t="s">
        <v>160</v>
      </c>
      <c r="L1129" s="8" t="s">
        <v>5968</v>
      </c>
      <c r="M1129" s="183">
        <v>45901.68472222222</v>
      </c>
      <c r="N1129" s="183">
        <v>45902.627083333333</v>
      </c>
      <c r="O1129" s="94" t="s">
        <v>1324</v>
      </c>
      <c r="P1129" s="8" t="s">
        <v>1333</v>
      </c>
      <c r="Q1129" s="8" t="s">
        <v>1423</v>
      </c>
      <c r="R1129" s="8" t="s">
        <v>1341</v>
      </c>
      <c r="S1129" s="94"/>
      <c r="T1129" s="10"/>
      <c r="U1129" s="8" t="s">
        <v>1328</v>
      </c>
      <c r="V1129" s="8" t="s">
        <v>5969</v>
      </c>
      <c r="W1129" s="8" t="s">
        <v>165</v>
      </c>
      <c r="X1129" s="8" t="s">
        <v>5970</v>
      </c>
      <c r="Y1129" s="8" t="s">
        <v>25</v>
      </c>
      <c r="Z1129" s="8" t="s">
        <v>177</v>
      </c>
      <c r="AA1129" s="8" t="s">
        <v>546</v>
      </c>
      <c r="AB1129" s="8">
        <v>1</v>
      </c>
      <c r="AC1129" s="8">
        <v>0</v>
      </c>
      <c r="AD1129" s="86">
        <f>IF(W1129="SOPORTE_TELEFÓNICO",'BASE LIQUIDACION REDEBAN 2025'!$B$19,IF(W1129="ENVÍO",'BASE LIQUIDACION REDEBAN 2025'!$C$2,IF(Y1129="TIPO I",'BASE LIQUIDACION REDEBAN 2025'!$C$2,IF(Y1129="TIPO II",'BASE LIQUIDACION REDEBAN 2025'!$C$3,IF(Y1129="TIPO III",'BASE LIQUIDACION REDEBAN 2025'!$C$4,IF(Y1129="TIPO IV",'BASE LIQUIDACION REDEBAN 2025'!$C$5,IF(Z1129="AEREO",'BASE LIQUIDACION REDEBAN 2025'!$B$6,'BASE LIQUIDACION REDEBAN 2025'!$C$5)))))))</f>
        <v>65960.072302</v>
      </c>
      <c r="AE1129" s="86">
        <f>IF(OR(W1129="SOPORTE_TELEFÓNICO",W1129="ENVÍO"),0,IF(Y1129="TIPO I",'BASE LIQUIDACION REDEBAN 2025'!$B$10,IF(Y1129="TIPO II",'BASE LIQUIDACION REDEBAN 2025'!$B$11,IF(Y1129="TIPO III",'BASE LIQUIDACION REDEBAN 2025'!$B$12,'BASE LIQUIDACION REDEBAN 2025'!$B$13))))</f>
        <v>75096.394270399993</v>
      </c>
      <c r="AF1129" s="86">
        <f t="shared" si="17"/>
        <v>65960.072302</v>
      </c>
      <c r="AG1129" s="141"/>
      <c r="AH1129" s="141"/>
    </row>
    <row r="1130" spans="1:34" s="49" customFormat="1">
      <c r="A1130" s="8" t="s">
        <v>90</v>
      </c>
      <c r="B1130" s="94" t="str">
        <f>VLOOKUP(A1130,'CENTRO DE COSTOS'!A:D,4,FALSE)</f>
        <v>JUAN SEBASTIÁN RÍOS CASTRILLÓN</v>
      </c>
      <c r="C1130" s="94" t="str">
        <f>VLOOKUP(A1130,'CENTRO DE COSTOS'!A:D,2,FALSE)</f>
        <v>0004-0005</v>
      </c>
      <c r="D1130" s="8">
        <v>5001</v>
      </c>
      <c r="E1130" s="8">
        <v>2674476</v>
      </c>
      <c r="F1130" s="8">
        <v>37540</v>
      </c>
      <c r="G1130" s="94" t="s">
        <v>1321</v>
      </c>
      <c r="H1130" s="8" t="s">
        <v>249</v>
      </c>
      <c r="I1130" s="8" t="s">
        <v>90</v>
      </c>
      <c r="J1130" s="8" t="s">
        <v>5971</v>
      </c>
      <c r="K1130" s="8" t="s">
        <v>160</v>
      </c>
      <c r="L1130" s="8" t="s">
        <v>5972</v>
      </c>
      <c r="M1130" s="183">
        <v>45901.584027777782</v>
      </c>
      <c r="N1130" s="183">
        <v>45902.474305555559</v>
      </c>
      <c r="O1130" s="94" t="s">
        <v>1324</v>
      </c>
      <c r="P1130" s="8" t="s">
        <v>1325</v>
      </c>
      <c r="Q1130" s="8" t="s">
        <v>1464</v>
      </c>
      <c r="R1130" s="8" t="s">
        <v>1465</v>
      </c>
      <c r="S1130" s="94"/>
      <c r="T1130" s="10"/>
      <c r="U1130" s="8" t="s">
        <v>1328</v>
      </c>
      <c r="V1130" s="8" t="s">
        <v>5973</v>
      </c>
      <c r="W1130" s="8" t="s">
        <v>165</v>
      </c>
      <c r="X1130" s="8" t="s">
        <v>5974</v>
      </c>
      <c r="Y1130" s="8" t="s">
        <v>25</v>
      </c>
      <c r="Z1130" s="8" t="s">
        <v>177</v>
      </c>
      <c r="AA1130" s="8" t="s">
        <v>374</v>
      </c>
      <c r="AB1130" s="8">
        <v>1</v>
      </c>
      <c r="AC1130" s="8">
        <v>0</v>
      </c>
      <c r="AD1130" s="86">
        <f>IF(W1130="SOPORTE_TELEFÓNICO",'BASE LIQUIDACION REDEBAN 2025'!$B$19,IF(W1130="ENVÍO",'BASE LIQUIDACION REDEBAN 2025'!$C$2,IF(Y1130="TIPO I",'BASE LIQUIDACION REDEBAN 2025'!$C$2,IF(Y1130="TIPO II",'BASE LIQUIDACION REDEBAN 2025'!$C$3,IF(Y1130="TIPO III",'BASE LIQUIDACION REDEBAN 2025'!$C$4,IF(Y1130="TIPO IV",'BASE LIQUIDACION REDEBAN 2025'!$C$5,IF(Z1130="AEREO",'BASE LIQUIDACION REDEBAN 2025'!$B$6,'BASE LIQUIDACION REDEBAN 2025'!$C$5)))))))</f>
        <v>65960.072302</v>
      </c>
      <c r="AE1130" s="86">
        <f>IF(OR(W1130="SOPORTE_TELEFÓNICO",W1130="ENVÍO"),0,IF(Y1130="TIPO I",'BASE LIQUIDACION REDEBAN 2025'!$B$10,IF(Y1130="TIPO II",'BASE LIQUIDACION REDEBAN 2025'!$B$11,IF(Y1130="TIPO III",'BASE LIQUIDACION REDEBAN 2025'!$B$12,'BASE LIQUIDACION REDEBAN 2025'!$B$13))))</f>
        <v>75096.394270399993</v>
      </c>
      <c r="AF1130" s="86">
        <f t="shared" si="17"/>
        <v>65960.072302</v>
      </c>
      <c r="AG1130" s="141"/>
      <c r="AH1130" s="141"/>
    </row>
    <row r="1131" spans="1:34" s="49" customFormat="1">
      <c r="A1131" s="8" t="s">
        <v>87</v>
      </c>
      <c r="B1131" s="94" t="str">
        <f>VLOOKUP(A1131,'CENTRO DE COSTOS'!A:D,4,FALSE)</f>
        <v>DIEGO FERNANDO HENAO CARDONA</v>
      </c>
      <c r="C1131" s="94" t="str">
        <f>VLOOKUP(A1131,'CENTRO DE COSTOS'!A:D,2,FALSE)</f>
        <v>0004-0002</v>
      </c>
      <c r="D1131" s="8">
        <v>17001</v>
      </c>
      <c r="E1131" s="8">
        <v>2674644</v>
      </c>
      <c r="F1131" s="8">
        <v>81142</v>
      </c>
      <c r="G1131" s="94" t="s">
        <v>1321</v>
      </c>
      <c r="H1131" s="8" t="s">
        <v>269</v>
      </c>
      <c r="I1131" s="8" t="s">
        <v>87</v>
      </c>
      <c r="J1131" s="8" t="s">
        <v>5975</v>
      </c>
      <c r="K1131" s="8" t="s">
        <v>160</v>
      </c>
      <c r="L1131" s="8" t="s">
        <v>5976</v>
      </c>
      <c r="M1131" s="183">
        <v>45901.584722222222</v>
      </c>
      <c r="N1131" s="183">
        <v>45902.488888888889</v>
      </c>
      <c r="O1131" s="94" t="s">
        <v>1324</v>
      </c>
      <c r="P1131" s="8" t="s">
        <v>1333</v>
      </c>
      <c r="Q1131" s="8" t="s">
        <v>1676</v>
      </c>
      <c r="R1131" s="8" t="s">
        <v>1677</v>
      </c>
      <c r="S1131" s="94"/>
      <c r="T1131" s="10"/>
      <c r="U1131" s="8" t="s">
        <v>1328</v>
      </c>
      <c r="V1131" s="8" t="s">
        <v>5977</v>
      </c>
      <c r="W1131" s="8" t="s">
        <v>165</v>
      </c>
      <c r="X1131" s="8" t="s">
        <v>5978</v>
      </c>
      <c r="Y1131" s="8" t="s">
        <v>25</v>
      </c>
      <c r="Z1131" s="8" t="s">
        <v>177</v>
      </c>
      <c r="AA1131" s="8" t="s">
        <v>191</v>
      </c>
      <c r="AB1131" s="8">
        <v>1</v>
      </c>
      <c r="AC1131" s="8">
        <v>0</v>
      </c>
      <c r="AD1131" s="86">
        <f>IF(W1131="SOPORTE_TELEFÓNICO",'BASE LIQUIDACION REDEBAN 2025'!$B$19,IF(W1131="ENVÍO",'BASE LIQUIDACION REDEBAN 2025'!$C$2,IF(Y1131="TIPO I",'BASE LIQUIDACION REDEBAN 2025'!$C$2,IF(Y1131="TIPO II",'BASE LIQUIDACION REDEBAN 2025'!$C$3,IF(Y1131="TIPO III",'BASE LIQUIDACION REDEBAN 2025'!$C$4,IF(Y1131="TIPO IV",'BASE LIQUIDACION REDEBAN 2025'!$C$5,IF(Z1131="AEREO",'BASE LIQUIDACION REDEBAN 2025'!$B$6,'BASE LIQUIDACION REDEBAN 2025'!$C$5)))))))</f>
        <v>65960.072302</v>
      </c>
      <c r="AE1131" s="86">
        <f>IF(OR(W1131="SOPORTE_TELEFÓNICO",W1131="ENVÍO"),0,IF(Y1131="TIPO I",'BASE LIQUIDACION REDEBAN 2025'!$B$10,IF(Y1131="TIPO II",'BASE LIQUIDACION REDEBAN 2025'!$B$11,IF(Y1131="TIPO III",'BASE LIQUIDACION REDEBAN 2025'!$B$12,'BASE LIQUIDACION REDEBAN 2025'!$B$13))))</f>
        <v>75096.394270399993</v>
      </c>
      <c r="AF1131" s="86">
        <f t="shared" si="17"/>
        <v>65960.072302</v>
      </c>
      <c r="AG1131" s="141"/>
      <c r="AH1131" s="141"/>
    </row>
    <row r="1132" spans="1:34" s="49" customFormat="1">
      <c r="A1132" s="8" t="s">
        <v>91</v>
      </c>
      <c r="B1132" s="94" t="str">
        <f>VLOOKUP(A1132,'CENTRO DE COSTOS'!A:D,4,FALSE)</f>
        <v>JOSE MAURICIO HERNANDEZ ROJAS</v>
      </c>
      <c r="C1132" s="94" t="str">
        <f>VLOOKUP(A1132,'CENTRO DE COSTOS'!A:D,2,FALSE)</f>
        <v>0004-0001</v>
      </c>
      <c r="D1132" s="8">
        <v>23417</v>
      </c>
      <c r="E1132" s="8">
        <v>2674584</v>
      </c>
      <c r="F1132" s="8">
        <v>77281</v>
      </c>
      <c r="G1132" s="94" t="s">
        <v>1321</v>
      </c>
      <c r="H1132" s="8" t="s">
        <v>193</v>
      </c>
      <c r="I1132" s="8" t="s">
        <v>3685</v>
      </c>
      <c r="J1132" s="8" t="s">
        <v>5979</v>
      </c>
      <c r="K1132" s="8" t="s">
        <v>160</v>
      </c>
      <c r="L1132" s="8" t="s">
        <v>5980</v>
      </c>
      <c r="M1132" s="183">
        <v>45901.586111111108</v>
      </c>
      <c r="N1132" s="183">
        <v>45902.734722222223</v>
      </c>
      <c r="O1132" s="94" t="s">
        <v>1324</v>
      </c>
      <c r="P1132" s="8" t="s">
        <v>1333</v>
      </c>
      <c r="Q1132" s="8" t="s">
        <v>1368</v>
      </c>
      <c r="R1132" s="8" t="s">
        <v>1341</v>
      </c>
      <c r="S1132" s="94"/>
      <c r="T1132" s="10"/>
      <c r="U1132" s="8" t="s">
        <v>1328</v>
      </c>
      <c r="V1132" s="8" t="s">
        <v>5981</v>
      </c>
      <c r="W1132" s="8" t="s">
        <v>165</v>
      </c>
      <c r="X1132" s="8" t="s">
        <v>5982</v>
      </c>
      <c r="Y1132" s="8" t="s">
        <v>28</v>
      </c>
      <c r="Z1132" s="8" t="s">
        <v>177</v>
      </c>
      <c r="AA1132" s="8" t="s">
        <v>2917</v>
      </c>
      <c r="AB1132" s="8">
        <v>1</v>
      </c>
      <c r="AC1132" s="8">
        <v>0</v>
      </c>
      <c r="AD1132" s="86">
        <f>IF(W1132="SOPORTE_TELEFÓNICO",'BASE LIQUIDACION REDEBAN 2025'!$B$19,IF(W1132="ENVÍO",'BASE LIQUIDACION REDEBAN 2025'!$C$2,IF(Y1132="TIPO I",'BASE LIQUIDACION REDEBAN 2025'!$C$2,IF(Y1132="TIPO II",'BASE LIQUIDACION REDEBAN 2025'!$C$3,IF(Y1132="TIPO III",'BASE LIQUIDACION REDEBAN 2025'!$C$4,IF(Y1132="TIPO IV",'BASE LIQUIDACION REDEBAN 2025'!$C$5,IF(Z1132="AEREO",'BASE LIQUIDACION REDEBAN 2025'!$B$6,'BASE LIQUIDACION REDEBAN 2025'!$C$5)))))))</f>
        <v>144967.87232000002</v>
      </c>
      <c r="AE1132" s="86">
        <f>IF(OR(W1132="SOPORTE_TELEFÓNICO",W1132="ENVÍO"),0,IF(Y1132="TIPO I",'BASE LIQUIDACION REDEBAN 2025'!$B$10,IF(Y1132="TIPO II",'BASE LIQUIDACION REDEBAN 2025'!$B$11,IF(Y1132="TIPO III",'BASE LIQUIDACION REDEBAN 2025'!$B$12,'BASE LIQUIDACION REDEBAN 2025'!$B$13))))</f>
        <v>140395.6348884</v>
      </c>
      <c r="AF1132" s="86">
        <f t="shared" si="17"/>
        <v>144967.87232000002</v>
      </c>
      <c r="AG1132" s="141"/>
      <c r="AH1132" s="141"/>
    </row>
    <row r="1133" spans="1:34" s="49" customFormat="1">
      <c r="A1133" s="8" t="s">
        <v>92</v>
      </c>
      <c r="B1133" s="94" t="str">
        <f>VLOOKUP(A1133,'CENTRO DE COSTOS'!A:D,4,FALSE)</f>
        <v>KEVIN ALEXIS CORZO BUSTOS</v>
      </c>
      <c r="C1133" s="94" t="str">
        <f>VLOOKUP(A1133,'CENTRO DE COSTOS'!A:D,2,FALSE)</f>
        <v>0004-0007</v>
      </c>
      <c r="D1133" s="8">
        <v>18150</v>
      </c>
      <c r="E1133" s="8">
        <v>2674667</v>
      </c>
      <c r="F1133" s="8">
        <v>77651</v>
      </c>
      <c r="G1133" s="94" t="s">
        <v>1321</v>
      </c>
      <c r="H1133" s="8" t="s">
        <v>208</v>
      </c>
      <c r="I1133" s="8" t="s">
        <v>2406</v>
      </c>
      <c r="J1133" s="8" t="s">
        <v>5983</v>
      </c>
      <c r="K1133" s="8" t="s">
        <v>160</v>
      </c>
      <c r="L1133" s="8" t="s">
        <v>5984</v>
      </c>
      <c r="M1133" s="183">
        <v>45901.590277777781</v>
      </c>
      <c r="N1133" s="183">
        <v>45903.390972222223</v>
      </c>
      <c r="O1133" s="94" t="s">
        <v>1324</v>
      </c>
      <c r="P1133" s="8" t="s">
        <v>1333</v>
      </c>
      <c r="Q1133" s="8" t="s">
        <v>1351</v>
      </c>
      <c r="R1133" s="8" t="s">
        <v>1352</v>
      </c>
      <c r="S1133" s="94"/>
      <c r="T1133" s="10"/>
      <c r="U1133" s="8" t="s">
        <v>1328</v>
      </c>
      <c r="V1133" s="8" t="s">
        <v>5985</v>
      </c>
      <c r="W1133" s="8" t="s">
        <v>1552</v>
      </c>
      <c r="X1133" s="8" t="s">
        <v>1553</v>
      </c>
      <c r="Y1133" s="8" t="s">
        <v>167</v>
      </c>
      <c r="Z1133" s="8" t="s">
        <v>177</v>
      </c>
      <c r="AA1133" s="8" t="s">
        <v>214</v>
      </c>
      <c r="AB1133" s="8">
        <v>0</v>
      </c>
      <c r="AC1133" s="8">
        <v>0</v>
      </c>
      <c r="AD1133" s="86">
        <f>IF(W1133="SOPORTE_TELEFÓNICO",'BASE LIQUIDACION REDEBAN 2025'!$B$19,IF(W1133="ENVÍO",'BASE LIQUIDACION REDEBAN 2025'!$C$2,IF(Y1133="TIPO I",'BASE LIQUIDACION REDEBAN 2025'!$C$2,IF(Y1133="TIPO II",'BASE LIQUIDACION REDEBAN 2025'!$C$3,IF(Y1133="TIPO III",'BASE LIQUIDACION REDEBAN 2025'!$C$4,IF(Y1133="TIPO IV",'BASE LIQUIDACION REDEBAN 2025'!$C$5,IF(Z1133="AEREO",'BASE LIQUIDACION REDEBAN 2025'!$B$6,'BASE LIQUIDACION REDEBAN 2025'!$C$5)))))))</f>
        <v>41241.0800752</v>
      </c>
      <c r="AE1133" s="86">
        <f>IF(OR(W1133="SOPORTE_TELEFÓNICO",W1133="ENVÍO"),0,IF(Y1133="TIPO I",'BASE LIQUIDACION REDEBAN 2025'!$B$10,IF(Y1133="TIPO II",'BASE LIQUIDACION REDEBAN 2025'!$B$11,IF(Y1133="TIPO III",'BASE LIQUIDACION REDEBAN 2025'!$B$12,'BASE LIQUIDACION REDEBAN 2025'!$B$13))))</f>
        <v>0</v>
      </c>
      <c r="AF1133" s="86">
        <f t="shared" si="17"/>
        <v>41241.0800752</v>
      </c>
      <c r="AG1133" s="141"/>
      <c r="AH1133" s="141"/>
    </row>
    <row r="1134" spans="1:34" s="49" customFormat="1">
      <c r="A1134" s="8" t="s">
        <v>81</v>
      </c>
      <c r="B1134" s="94" t="str">
        <f>VLOOKUP(A1134,'CENTRO DE COSTOS'!A:D,4,FALSE)</f>
        <v>MIGUEL JULIÁN HERNÁNDEZ GUARÍN</v>
      </c>
      <c r="C1134" s="94" t="str">
        <f>VLOOKUP(A1134,'CENTRO DE COSTOS'!A:D,2,FALSE)</f>
        <v>0004-0008</v>
      </c>
      <c r="D1134" s="8">
        <v>54001</v>
      </c>
      <c r="E1134" s="8">
        <v>2674893</v>
      </c>
      <c r="F1134" s="8">
        <v>71026</v>
      </c>
      <c r="G1134" s="94" t="s">
        <v>1321</v>
      </c>
      <c r="H1134" s="8" t="s">
        <v>296</v>
      </c>
      <c r="I1134" s="8" t="s">
        <v>81</v>
      </c>
      <c r="J1134" s="8" t="s">
        <v>5986</v>
      </c>
      <c r="K1134" s="8" t="s">
        <v>160</v>
      </c>
      <c r="L1134" s="8" t="s">
        <v>5987</v>
      </c>
      <c r="M1134" s="183">
        <v>45901.599999999999</v>
      </c>
      <c r="N1134" s="183">
        <v>45902.390972222223</v>
      </c>
      <c r="O1134" s="94" t="s">
        <v>1324</v>
      </c>
      <c r="P1134" s="8" t="s">
        <v>1333</v>
      </c>
      <c r="Q1134" s="8" t="s">
        <v>1676</v>
      </c>
      <c r="R1134" s="8" t="s">
        <v>1677</v>
      </c>
      <c r="S1134" s="94"/>
      <c r="T1134" s="10"/>
      <c r="U1134" s="8" t="s">
        <v>1328</v>
      </c>
      <c r="V1134" s="8" t="s">
        <v>5988</v>
      </c>
      <c r="W1134" s="8" t="s">
        <v>165</v>
      </c>
      <c r="X1134" s="8" t="s">
        <v>5989</v>
      </c>
      <c r="Y1134" s="8" t="s">
        <v>25</v>
      </c>
      <c r="Z1134" s="8" t="s">
        <v>177</v>
      </c>
      <c r="AA1134" s="8" t="s">
        <v>301</v>
      </c>
      <c r="AB1134" s="8">
        <v>1</v>
      </c>
      <c r="AC1134" s="8">
        <v>0</v>
      </c>
      <c r="AD1134" s="86">
        <f>IF(W1134="SOPORTE_TELEFÓNICO",'BASE LIQUIDACION REDEBAN 2025'!$B$19,IF(W1134="ENVÍO",'BASE LIQUIDACION REDEBAN 2025'!$C$2,IF(Y1134="TIPO I",'BASE LIQUIDACION REDEBAN 2025'!$C$2,IF(Y1134="TIPO II",'BASE LIQUIDACION REDEBAN 2025'!$C$3,IF(Y1134="TIPO III",'BASE LIQUIDACION REDEBAN 2025'!$C$4,IF(Y1134="TIPO IV",'BASE LIQUIDACION REDEBAN 2025'!$C$5,IF(Z1134="AEREO",'BASE LIQUIDACION REDEBAN 2025'!$B$6,'BASE LIQUIDACION REDEBAN 2025'!$C$5)))))))</f>
        <v>65960.072302</v>
      </c>
      <c r="AE1134" s="86">
        <f>IF(OR(W1134="SOPORTE_TELEFÓNICO",W1134="ENVÍO"),0,IF(Y1134="TIPO I",'BASE LIQUIDACION REDEBAN 2025'!$B$10,IF(Y1134="TIPO II",'BASE LIQUIDACION REDEBAN 2025'!$B$11,IF(Y1134="TIPO III",'BASE LIQUIDACION REDEBAN 2025'!$B$12,'BASE LIQUIDACION REDEBAN 2025'!$B$13))))</f>
        <v>75096.394270399993</v>
      </c>
      <c r="AF1134" s="86">
        <f t="shared" si="17"/>
        <v>65960.072302</v>
      </c>
      <c r="AG1134" s="141"/>
      <c r="AH1134" s="141"/>
    </row>
    <row r="1135" spans="1:34" s="49" customFormat="1">
      <c r="A1135" s="8" t="s">
        <v>90</v>
      </c>
      <c r="B1135" s="94" t="str">
        <f>VLOOKUP(A1135,'CENTRO DE COSTOS'!A:D,4,FALSE)</f>
        <v>JUAN SEBASTIÁN RÍOS CASTRILLÓN</v>
      </c>
      <c r="C1135" s="94" t="str">
        <f>VLOOKUP(A1135,'CENTRO DE COSTOS'!A:D,2,FALSE)</f>
        <v>0004-0005</v>
      </c>
      <c r="D1135" s="8">
        <v>5001</v>
      </c>
      <c r="E1135" s="8">
        <v>2675423</v>
      </c>
      <c r="F1135" s="8">
        <v>38921</v>
      </c>
      <c r="G1135" s="94" t="s">
        <v>1321</v>
      </c>
      <c r="H1135" s="8" t="s">
        <v>249</v>
      </c>
      <c r="I1135" s="8" t="s">
        <v>90</v>
      </c>
      <c r="J1135" s="8" t="s">
        <v>5990</v>
      </c>
      <c r="K1135" s="8" t="s">
        <v>160</v>
      </c>
      <c r="L1135" s="8" t="s">
        <v>5991</v>
      </c>
      <c r="M1135" s="183">
        <v>45901.625</v>
      </c>
      <c r="N1135" s="183">
        <v>45902.425694444442</v>
      </c>
      <c r="O1135" s="94" t="s">
        <v>1324</v>
      </c>
      <c r="P1135" s="8" t="s">
        <v>1333</v>
      </c>
      <c r="Q1135" s="8" t="s">
        <v>1326</v>
      </c>
      <c r="R1135" s="8" t="s">
        <v>1341</v>
      </c>
      <c r="S1135" s="94"/>
      <c r="T1135" s="10"/>
      <c r="U1135" s="8" t="s">
        <v>1328</v>
      </c>
      <c r="V1135" s="8" t="s">
        <v>5992</v>
      </c>
      <c r="W1135" s="8" t="s">
        <v>165</v>
      </c>
      <c r="X1135" s="8" t="s">
        <v>5993</v>
      </c>
      <c r="Y1135" s="8" t="s">
        <v>25</v>
      </c>
      <c r="Z1135" s="8" t="s">
        <v>177</v>
      </c>
      <c r="AA1135" s="8" t="s">
        <v>578</v>
      </c>
      <c r="AB1135" s="8">
        <v>1</v>
      </c>
      <c r="AC1135" s="8">
        <v>0</v>
      </c>
      <c r="AD1135" s="86">
        <f>IF(W1135="SOPORTE_TELEFÓNICO",'BASE LIQUIDACION REDEBAN 2025'!$B$19,IF(W1135="ENVÍO",'BASE LIQUIDACION REDEBAN 2025'!$C$2,IF(Y1135="TIPO I",'BASE LIQUIDACION REDEBAN 2025'!$C$2,IF(Y1135="TIPO II",'BASE LIQUIDACION REDEBAN 2025'!$C$3,IF(Y1135="TIPO III",'BASE LIQUIDACION REDEBAN 2025'!$C$4,IF(Y1135="TIPO IV",'BASE LIQUIDACION REDEBAN 2025'!$C$5,IF(Z1135="AEREO",'BASE LIQUIDACION REDEBAN 2025'!$B$6,'BASE LIQUIDACION REDEBAN 2025'!$C$5)))))))</f>
        <v>65960.072302</v>
      </c>
      <c r="AE1135" s="86">
        <f>IF(OR(W1135="SOPORTE_TELEFÓNICO",W1135="ENVÍO"),0,IF(Y1135="TIPO I",'BASE LIQUIDACION REDEBAN 2025'!$B$10,IF(Y1135="TIPO II",'BASE LIQUIDACION REDEBAN 2025'!$B$11,IF(Y1135="TIPO III",'BASE LIQUIDACION REDEBAN 2025'!$B$12,'BASE LIQUIDACION REDEBAN 2025'!$B$13))))</f>
        <v>75096.394270399993</v>
      </c>
      <c r="AF1135" s="86">
        <f t="shared" si="17"/>
        <v>65960.072302</v>
      </c>
      <c r="AG1135" s="141"/>
      <c r="AH1135" s="141"/>
    </row>
    <row r="1136" spans="1:34" s="49" customFormat="1">
      <c r="A1136" s="8" t="s">
        <v>90</v>
      </c>
      <c r="B1136" s="94" t="str">
        <f>VLOOKUP(A1136,'CENTRO DE COSTOS'!A:D,4,FALSE)</f>
        <v>JUAN SEBASTIÁN RÍOS CASTRILLÓN</v>
      </c>
      <c r="C1136" s="94" t="str">
        <f>VLOOKUP(A1136,'CENTRO DE COSTOS'!A:D,2,FALSE)</f>
        <v>0004-0005</v>
      </c>
      <c r="D1136" s="8">
        <v>5001</v>
      </c>
      <c r="E1136" s="8">
        <v>2675722</v>
      </c>
      <c r="F1136" s="8">
        <v>74182</v>
      </c>
      <c r="G1136" s="94" t="s">
        <v>1321</v>
      </c>
      <c r="H1136" s="8" t="s">
        <v>249</v>
      </c>
      <c r="I1136" s="8" t="s">
        <v>90</v>
      </c>
      <c r="J1136" s="8" t="s">
        <v>5994</v>
      </c>
      <c r="K1136" s="8" t="s">
        <v>160</v>
      </c>
      <c r="L1136" s="8" t="s">
        <v>5995</v>
      </c>
      <c r="M1136" s="183">
        <v>45901.63958333333</v>
      </c>
      <c r="N1136" s="183">
        <v>45902.406944444447</v>
      </c>
      <c r="O1136" s="94" t="s">
        <v>1324</v>
      </c>
      <c r="P1136" s="8" t="s">
        <v>1333</v>
      </c>
      <c r="Q1136" s="8" t="s">
        <v>1326</v>
      </c>
      <c r="R1136" s="8" t="s">
        <v>1470</v>
      </c>
      <c r="S1136" s="94"/>
      <c r="T1136" s="10"/>
      <c r="U1136" s="8" t="s">
        <v>1328</v>
      </c>
      <c r="V1136" s="8" t="s">
        <v>5996</v>
      </c>
      <c r="W1136" s="8" t="s">
        <v>165</v>
      </c>
      <c r="X1136" s="8" t="s">
        <v>5997</v>
      </c>
      <c r="Y1136" s="8" t="s">
        <v>25</v>
      </c>
      <c r="Z1136" s="8" t="s">
        <v>177</v>
      </c>
      <c r="AA1136" s="8" t="s">
        <v>400</v>
      </c>
      <c r="AB1136" s="8">
        <v>1</v>
      </c>
      <c r="AC1136" s="8">
        <v>0</v>
      </c>
      <c r="AD1136" s="86">
        <f>IF(W1136="SOPORTE_TELEFÓNICO",'BASE LIQUIDACION REDEBAN 2025'!$B$19,IF(W1136="ENVÍO",'BASE LIQUIDACION REDEBAN 2025'!$C$2,IF(Y1136="TIPO I",'BASE LIQUIDACION REDEBAN 2025'!$C$2,IF(Y1136="TIPO II",'BASE LIQUIDACION REDEBAN 2025'!$C$3,IF(Y1136="TIPO III",'BASE LIQUIDACION REDEBAN 2025'!$C$4,IF(Y1136="TIPO IV",'BASE LIQUIDACION REDEBAN 2025'!$C$5,IF(Z1136="AEREO",'BASE LIQUIDACION REDEBAN 2025'!$B$6,'BASE LIQUIDACION REDEBAN 2025'!$C$5)))))))</f>
        <v>65960.072302</v>
      </c>
      <c r="AE1136" s="86">
        <f>IF(OR(W1136="SOPORTE_TELEFÓNICO",W1136="ENVÍO"),0,IF(Y1136="TIPO I",'BASE LIQUIDACION REDEBAN 2025'!$B$10,IF(Y1136="TIPO II",'BASE LIQUIDACION REDEBAN 2025'!$B$11,IF(Y1136="TIPO III",'BASE LIQUIDACION REDEBAN 2025'!$B$12,'BASE LIQUIDACION REDEBAN 2025'!$B$13))))</f>
        <v>75096.394270399993</v>
      </c>
      <c r="AF1136" s="86">
        <f t="shared" si="17"/>
        <v>65960.072302</v>
      </c>
      <c r="AG1136" s="141"/>
      <c r="AH1136" s="141"/>
    </row>
    <row r="1137" spans="1:34" s="49" customFormat="1">
      <c r="A1137" s="8" t="s">
        <v>68</v>
      </c>
      <c r="B1137" s="94" t="str">
        <f>VLOOKUP(A1137,'CENTRO DE COSTOS'!A:D,4,FALSE)</f>
        <v>WILLIAM ASDRUBAL ROZO ROZO</v>
      </c>
      <c r="C1137" s="94" t="str">
        <f>VLOOKUP(A1137,'CENTRO DE COSTOS'!A:D,2,FALSE)</f>
        <v>0004-0004</v>
      </c>
      <c r="D1137" s="8">
        <v>73449</v>
      </c>
      <c r="E1137" s="8">
        <v>2674355</v>
      </c>
      <c r="F1137" s="8">
        <v>52202</v>
      </c>
      <c r="G1137" s="94" t="s">
        <v>1321</v>
      </c>
      <c r="H1137" s="8" t="s">
        <v>494</v>
      </c>
      <c r="I1137" s="8" t="s">
        <v>5998</v>
      </c>
      <c r="J1137" s="8" t="s">
        <v>5999</v>
      </c>
      <c r="K1137" s="8" t="s">
        <v>160</v>
      </c>
      <c r="L1137" s="8" t="s">
        <v>6000</v>
      </c>
      <c r="M1137" s="183">
        <v>45901.554861111108</v>
      </c>
      <c r="N1137" s="183">
        <v>45902.431250000001</v>
      </c>
      <c r="O1137" s="94" t="s">
        <v>1324</v>
      </c>
      <c r="P1137" s="8" t="s">
        <v>1333</v>
      </c>
      <c r="Q1137" s="8" t="s">
        <v>1326</v>
      </c>
      <c r="R1137" s="8" t="s">
        <v>1470</v>
      </c>
      <c r="S1137" s="94"/>
      <c r="T1137" s="10"/>
      <c r="U1137" s="8" t="s">
        <v>1328</v>
      </c>
      <c r="V1137" s="8" t="s">
        <v>6001</v>
      </c>
      <c r="W1137" s="8" t="s">
        <v>165</v>
      </c>
      <c r="X1137" s="8" t="s">
        <v>6002</v>
      </c>
      <c r="Y1137" s="8" t="s">
        <v>28</v>
      </c>
      <c r="Z1137" s="8" t="s">
        <v>177</v>
      </c>
      <c r="AA1137" s="8" t="s">
        <v>1877</v>
      </c>
      <c r="AB1137" s="8">
        <v>1</v>
      </c>
      <c r="AC1137" s="8">
        <v>0</v>
      </c>
      <c r="AD1137" s="86">
        <f>IF(W1137="SOPORTE_TELEFÓNICO",'BASE LIQUIDACION REDEBAN 2025'!$B$19,IF(W1137="ENVÍO",'BASE LIQUIDACION REDEBAN 2025'!$C$2,IF(Y1137="TIPO I",'BASE LIQUIDACION REDEBAN 2025'!$C$2,IF(Y1137="TIPO II",'BASE LIQUIDACION REDEBAN 2025'!$C$3,IF(Y1137="TIPO III",'BASE LIQUIDACION REDEBAN 2025'!$C$4,IF(Y1137="TIPO IV",'BASE LIQUIDACION REDEBAN 2025'!$C$5,IF(Z1137="AEREO",'BASE LIQUIDACION REDEBAN 2025'!$B$6,'BASE LIQUIDACION REDEBAN 2025'!$C$5)))))))</f>
        <v>144967.87232000002</v>
      </c>
      <c r="AE1137" s="86">
        <f>IF(OR(W1137="SOPORTE_TELEFÓNICO",W1137="ENVÍO"),0,IF(Y1137="TIPO I",'BASE LIQUIDACION REDEBAN 2025'!$B$10,IF(Y1137="TIPO II",'BASE LIQUIDACION REDEBAN 2025'!$B$11,IF(Y1137="TIPO III",'BASE LIQUIDACION REDEBAN 2025'!$B$12,'BASE LIQUIDACION REDEBAN 2025'!$B$13))))</f>
        <v>140395.6348884</v>
      </c>
      <c r="AF1137" s="86">
        <f t="shared" si="17"/>
        <v>144967.87232000002</v>
      </c>
      <c r="AG1137" s="141"/>
      <c r="AH1137" s="141"/>
    </row>
    <row r="1138" spans="1:34" s="49" customFormat="1">
      <c r="A1138" s="8" t="s">
        <v>90</v>
      </c>
      <c r="B1138" s="94" t="str">
        <f>VLOOKUP(A1138,'CENTRO DE COSTOS'!A:D,4,FALSE)</f>
        <v>JUAN SEBASTIÁN RÍOS CASTRILLÓN</v>
      </c>
      <c r="C1138" s="94" t="str">
        <f>VLOOKUP(A1138,'CENTRO DE COSTOS'!A:D,2,FALSE)</f>
        <v>0004-0005</v>
      </c>
      <c r="D1138" s="8">
        <v>5001</v>
      </c>
      <c r="E1138" s="8">
        <v>2674137</v>
      </c>
      <c r="F1138" s="8">
        <v>39176</v>
      </c>
      <c r="G1138" s="94" t="s">
        <v>1321</v>
      </c>
      <c r="H1138" s="8" t="s">
        <v>249</v>
      </c>
      <c r="I1138" s="8" t="s">
        <v>90</v>
      </c>
      <c r="J1138" s="8" t="s">
        <v>6003</v>
      </c>
      <c r="K1138" s="8" t="s">
        <v>160</v>
      </c>
      <c r="L1138" s="8" t="s">
        <v>6004</v>
      </c>
      <c r="M1138" s="183">
        <v>45901.527777777781</v>
      </c>
      <c r="N1138" s="183">
        <v>45901.648611111108</v>
      </c>
      <c r="O1138" s="94" t="s">
        <v>1324</v>
      </c>
      <c r="P1138" s="8" t="s">
        <v>1333</v>
      </c>
      <c r="Q1138" s="8" t="s">
        <v>1423</v>
      </c>
      <c r="R1138" s="8" t="s">
        <v>1341</v>
      </c>
      <c r="S1138" s="94"/>
      <c r="T1138" s="10"/>
      <c r="U1138" s="8" t="s">
        <v>1328</v>
      </c>
      <c r="V1138" s="8" t="s">
        <v>6005</v>
      </c>
      <c r="W1138" s="8" t="s">
        <v>165</v>
      </c>
      <c r="X1138" s="8" t="s">
        <v>6006</v>
      </c>
      <c r="Y1138" s="8" t="s">
        <v>25</v>
      </c>
      <c r="Z1138" s="8" t="s">
        <v>177</v>
      </c>
      <c r="AA1138" s="8" t="s">
        <v>374</v>
      </c>
      <c r="AB1138" s="8">
        <v>1</v>
      </c>
      <c r="AC1138" s="8">
        <v>0</v>
      </c>
      <c r="AD1138" s="86">
        <f>IF(W1138="SOPORTE_TELEFÓNICO",'BASE LIQUIDACION REDEBAN 2025'!$B$19,IF(W1138="ENVÍO",'BASE LIQUIDACION REDEBAN 2025'!$C$2,IF(Y1138="TIPO I",'BASE LIQUIDACION REDEBAN 2025'!$C$2,IF(Y1138="TIPO II",'BASE LIQUIDACION REDEBAN 2025'!$C$3,IF(Y1138="TIPO III",'BASE LIQUIDACION REDEBAN 2025'!$C$4,IF(Y1138="TIPO IV",'BASE LIQUIDACION REDEBAN 2025'!$C$5,IF(Z1138="AEREO",'BASE LIQUIDACION REDEBAN 2025'!$B$6,'BASE LIQUIDACION REDEBAN 2025'!$C$5)))))))</f>
        <v>65960.072302</v>
      </c>
      <c r="AE1138" s="86">
        <f>IF(OR(W1138="SOPORTE_TELEFÓNICO",W1138="ENVÍO"),0,IF(Y1138="TIPO I",'BASE LIQUIDACION REDEBAN 2025'!$B$10,IF(Y1138="TIPO II",'BASE LIQUIDACION REDEBAN 2025'!$B$11,IF(Y1138="TIPO III",'BASE LIQUIDACION REDEBAN 2025'!$B$12,'BASE LIQUIDACION REDEBAN 2025'!$B$13))))</f>
        <v>75096.394270399993</v>
      </c>
      <c r="AF1138" s="86">
        <f t="shared" si="17"/>
        <v>65960.072302</v>
      </c>
      <c r="AG1138" s="141"/>
      <c r="AH1138" s="141"/>
    </row>
    <row r="1139" spans="1:34" s="49" customFormat="1">
      <c r="A1139" s="8" t="s">
        <v>90</v>
      </c>
      <c r="B1139" s="94" t="str">
        <f>VLOOKUP(A1139,'CENTRO DE COSTOS'!A:D,4,FALSE)</f>
        <v>JUAN SEBASTIÁN RÍOS CASTRILLÓN</v>
      </c>
      <c r="C1139" s="94" t="str">
        <f>VLOOKUP(A1139,'CENTRO DE COSTOS'!A:D,2,FALSE)</f>
        <v>0004-0005</v>
      </c>
      <c r="D1139" s="8">
        <v>5847</v>
      </c>
      <c r="E1139" s="8">
        <v>2674225</v>
      </c>
      <c r="F1139" s="8">
        <v>63740</v>
      </c>
      <c r="G1139" s="94" t="s">
        <v>1321</v>
      </c>
      <c r="H1139" s="8" t="s">
        <v>249</v>
      </c>
      <c r="I1139" s="8" t="s">
        <v>6007</v>
      </c>
      <c r="J1139" s="8" t="s">
        <v>6008</v>
      </c>
      <c r="K1139" s="8" t="s">
        <v>160</v>
      </c>
      <c r="L1139" s="8" t="s">
        <v>6009</v>
      </c>
      <c r="M1139" s="183">
        <v>45901.52847222222</v>
      </c>
      <c r="N1139" s="183">
        <v>45902.613194444442</v>
      </c>
      <c r="O1139" s="94" t="s">
        <v>1324</v>
      </c>
      <c r="P1139" s="8" t="s">
        <v>1333</v>
      </c>
      <c r="Q1139" s="8" t="s">
        <v>1368</v>
      </c>
      <c r="R1139" s="8" t="s">
        <v>1369</v>
      </c>
      <c r="S1139" s="94"/>
      <c r="T1139" s="10"/>
      <c r="U1139" s="8" t="s">
        <v>1328</v>
      </c>
      <c r="V1139" s="8" t="s">
        <v>6010</v>
      </c>
      <c r="W1139" s="8" t="s">
        <v>165</v>
      </c>
      <c r="X1139" s="8" t="s">
        <v>6011</v>
      </c>
      <c r="Y1139" s="8" t="s">
        <v>32</v>
      </c>
      <c r="Z1139" s="8" t="s">
        <v>177</v>
      </c>
      <c r="AA1139" s="8" t="s">
        <v>988</v>
      </c>
      <c r="AB1139" s="8">
        <v>1</v>
      </c>
      <c r="AC1139" s="8">
        <v>0</v>
      </c>
      <c r="AD1139" s="86">
        <f>IF(W1139="SOPORTE_TELEFÓNICO",'BASE LIQUIDACION REDEBAN 2025'!$B$19,IF(W1139="ENVÍO",'BASE LIQUIDACION REDEBAN 2025'!$C$2,IF(Y1139="TIPO I",'BASE LIQUIDACION REDEBAN 2025'!$C$2,IF(Y1139="TIPO II",'BASE LIQUIDACION REDEBAN 2025'!$C$3,IF(Y1139="TIPO III",'BASE LIQUIDACION REDEBAN 2025'!$C$4,IF(Y1139="TIPO IV",'BASE LIQUIDACION REDEBAN 2025'!$C$5,IF(Z1139="AEREO",'BASE LIQUIDACION REDEBAN 2025'!$B$6,'BASE LIQUIDACION REDEBAN 2025'!$C$5)))))))</f>
        <v>479588.87655000004</v>
      </c>
      <c r="AE1139" s="86">
        <f>IF(OR(W1139="SOPORTE_TELEFÓNICO",W1139="ENVÍO"),0,IF(Y1139="TIPO I",'BASE LIQUIDACION REDEBAN 2025'!$B$10,IF(Y1139="TIPO II",'BASE LIQUIDACION REDEBAN 2025'!$B$11,IF(Y1139="TIPO III",'BASE LIQUIDACION REDEBAN 2025'!$B$12,'BASE LIQUIDACION REDEBAN 2025'!$B$13))))</f>
        <v>196536.5258152</v>
      </c>
      <c r="AF1139" s="86">
        <f t="shared" si="17"/>
        <v>479588.87655000004</v>
      </c>
      <c r="AG1139" s="141"/>
      <c r="AH1139" s="141"/>
    </row>
    <row r="1140" spans="1:34" s="49" customFormat="1">
      <c r="A1140" s="8" t="s">
        <v>94</v>
      </c>
      <c r="B1140" s="94" t="str">
        <f>VLOOKUP(A1140,'CENTRO DE COSTOS'!A:D,4,FALSE)</f>
        <v>DIEGO FERNANDO HENAO CARDONA</v>
      </c>
      <c r="C1140" s="94" t="str">
        <f>VLOOKUP(A1140,'CENTRO DE COSTOS'!A:D,2,FALSE)</f>
        <v>0004-0002</v>
      </c>
      <c r="D1140" s="8">
        <v>66001</v>
      </c>
      <c r="E1140" s="8">
        <v>2673970</v>
      </c>
      <c r="F1140" s="8">
        <v>60990</v>
      </c>
      <c r="G1140" s="94" t="s">
        <v>1321</v>
      </c>
      <c r="H1140" s="8" t="s">
        <v>186</v>
      </c>
      <c r="I1140" s="8" t="s">
        <v>94</v>
      </c>
      <c r="J1140" s="8" t="s">
        <v>6012</v>
      </c>
      <c r="K1140" s="8" t="s">
        <v>160</v>
      </c>
      <c r="L1140" s="8" t="s">
        <v>6013</v>
      </c>
      <c r="M1140" s="183">
        <v>45901.520138888889</v>
      </c>
      <c r="N1140" s="183">
        <v>45901.651388888888</v>
      </c>
      <c r="O1140" s="94" t="s">
        <v>1324</v>
      </c>
      <c r="P1140" s="8" t="s">
        <v>1325</v>
      </c>
      <c r="Q1140" s="8" t="s">
        <v>1351</v>
      </c>
      <c r="R1140" s="8" t="s">
        <v>2150</v>
      </c>
      <c r="S1140" s="94"/>
      <c r="T1140" s="10"/>
      <c r="U1140" s="8" t="s">
        <v>1328</v>
      </c>
      <c r="V1140" s="8" t="s">
        <v>6014</v>
      </c>
      <c r="W1140" s="8" t="s">
        <v>165</v>
      </c>
      <c r="X1140" s="8" t="s">
        <v>6015</v>
      </c>
      <c r="Y1140" s="8" t="s">
        <v>25</v>
      </c>
      <c r="Z1140" s="8" t="s">
        <v>177</v>
      </c>
      <c r="AA1140" s="8" t="s">
        <v>191</v>
      </c>
      <c r="AB1140" s="8">
        <v>1</v>
      </c>
      <c r="AC1140" s="8">
        <v>0</v>
      </c>
      <c r="AD1140" s="86">
        <f>IF(W1140="SOPORTE_TELEFÓNICO",'BASE LIQUIDACION REDEBAN 2025'!$B$19,IF(W1140="ENVÍO",'BASE LIQUIDACION REDEBAN 2025'!$C$2,IF(Y1140="TIPO I",'BASE LIQUIDACION REDEBAN 2025'!$C$2,IF(Y1140="TIPO II",'BASE LIQUIDACION REDEBAN 2025'!$C$3,IF(Y1140="TIPO III",'BASE LIQUIDACION REDEBAN 2025'!$C$4,IF(Y1140="TIPO IV",'BASE LIQUIDACION REDEBAN 2025'!$C$5,IF(Z1140="AEREO",'BASE LIQUIDACION REDEBAN 2025'!$B$6,'BASE LIQUIDACION REDEBAN 2025'!$C$5)))))))</f>
        <v>65960.072302</v>
      </c>
      <c r="AE1140" s="86">
        <f>IF(OR(W1140="SOPORTE_TELEFÓNICO",W1140="ENVÍO"),0,IF(Y1140="TIPO I",'BASE LIQUIDACION REDEBAN 2025'!$B$10,IF(Y1140="TIPO II",'BASE LIQUIDACION REDEBAN 2025'!$B$11,IF(Y1140="TIPO III",'BASE LIQUIDACION REDEBAN 2025'!$B$12,'BASE LIQUIDACION REDEBAN 2025'!$B$13))))</f>
        <v>75096.394270399993</v>
      </c>
      <c r="AF1140" s="86">
        <f t="shared" si="17"/>
        <v>65960.072302</v>
      </c>
      <c r="AG1140" s="141"/>
      <c r="AH1140" s="141"/>
    </row>
    <row r="1141" spans="1:34" s="49" customFormat="1">
      <c r="A1141" s="8" t="s">
        <v>60</v>
      </c>
      <c r="B1141" s="94" t="str">
        <f>VLOOKUP(A1141,'CENTRO DE COSTOS'!A:D,4,FALSE)</f>
        <v>JUAN SEBASTIÁN RÍOS CASTRILLÓN</v>
      </c>
      <c r="C1141" s="94" t="str">
        <f>VLOOKUP(A1141,'CENTRO DE COSTOS'!A:D,2,FALSE)</f>
        <v>0004-0005</v>
      </c>
      <c r="D1141" s="8">
        <v>5045</v>
      </c>
      <c r="E1141" s="8">
        <v>2674208</v>
      </c>
      <c r="F1141" s="8">
        <v>35610</v>
      </c>
      <c r="G1141" s="94" t="s">
        <v>1321</v>
      </c>
      <c r="H1141" s="8" t="s">
        <v>249</v>
      </c>
      <c r="I1141" s="8" t="s">
        <v>60</v>
      </c>
      <c r="J1141" s="8" t="s">
        <v>4338</v>
      </c>
      <c r="K1141" s="8" t="s">
        <v>160</v>
      </c>
      <c r="L1141" s="8" t="s">
        <v>6016</v>
      </c>
      <c r="M1141" s="183">
        <v>45901.524305555547</v>
      </c>
      <c r="N1141" s="183">
        <v>45902.414583333331</v>
      </c>
      <c r="O1141" s="94" t="s">
        <v>1324</v>
      </c>
      <c r="P1141" s="8" t="s">
        <v>1325</v>
      </c>
      <c r="Q1141" s="8" t="s">
        <v>1387</v>
      </c>
      <c r="R1141" s="8" t="s">
        <v>1388</v>
      </c>
      <c r="S1141" s="94"/>
      <c r="T1141" s="10"/>
      <c r="U1141" s="8" t="s">
        <v>1328</v>
      </c>
      <c r="V1141" s="8" t="s">
        <v>6017</v>
      </c>
      <c r="W1141" s="8" t="s">
        <v>165</v>
      </c>
      <c r="X1141" s="8" t="s">
        <v>6018</v>
      </c>
      <c r="Y1141" s="8" t="s">
        <v>25</v>
      </c>
      <c r="Z1141" s="8" t="s">
        <v>177</v>
      </c>
      <c r="AA1141" s="8" t="s">
        <v>261</v>
      </c>
      <c r="AB1141" s="8">
        <v>1</v>
      </c>
      <c r="AC1141" s="8">
        <v>0</v>
      </c>
      <c r="AD1141" s="86">
        <f>IF(W1141="SOPORTE_TELEFÓNICO",'BASE LIQUIDACION REDEBAN 2025'!$B$19,IF(W1141="ENVÍO",'BASE LIQUIDACION REDEBAN 2025'!$C$2,IF(Y1141="TIPO I",'BASE LIQUIDACION REDEBAN 2025'!$C$2,IF(Y1141="TIPO II",'BASE LIQUIDACION REDEBAN 2025'!$C$3,IF(Y1141="TIPO III",'BASE LIQUIDACION REDEBAN 2025'!$C$4,IF(Y1141="TIPO IV",'BASE LIQUIDACION REDEBAN 2025'!$C$5,IF(Z1141="AEREO",'BASE LIQUIDACION REDEBAN 2025'!$B$6,'BASE LIQUIDACION REDEBAN 2025'!$C$5)))))))</f>
        <v>65960.072302</v>
      </c>
      <c r="AE1141" s="86">
        <f>IF(OR(W1141="SOPORTE_TELEFÓNICO",W1141="ENVÍO"),0,IF(Y1141="TIPO I",'BASE LIQUIDACION REDEBAN 2025'!$B$10,IF(Y1141="TIPO II",'BASE LIQUIDACION REDEBAN 2025'!$B$11,IF(Y1141="TIPO III",'BASE LIQUIDACION REDEBAN 2025'!$B$12,'BASE LIQUIDACION REDEBAN 2025'!$B$13))))</f>
        <v>75096.394270399993</v>
      </c>
      <c r="AF1141" s="86">
        <f t="shared" si="17"/>
        <v>65960.072302</v>
      </c>
      <c r="AG1141" s="141"/>
      <c r="AH1141" s="141"/>
    </row>
    <row r="1142" spans="1:34" s="49" customFormat="1">
      <c r="A1142" s="8" t="s">
        <v>68</v>
      </c>
      <c r="B1142" s="94" t="str">
        <f>VLOOKUP(A1142,'CENTRO DE COSTOS'!A:D,4,FALSE)</f>
        <v>WILLIAM ASDRUBAL ROZO ROZO</v>
      </c>
      <c r="C1142" s="94" t="str">
        <f>VLOOKUP(A1142,'CENTRO DE COSTOS'!A:D,2,FALSE)</f>
        <v>0004-0004</v>
      </c>
      <c r="D1142" s="8">
        <v>11001</v>
      </c>
      <c r="E1142" s="8">
        <v>2674040</v>
      </c>
      <c r="F1142" s="8">
        <v>25652</v>
      </c>
      <c r="G1142" s="94" t="s">
        <v>1321</v>
      </c>
      <c r="H1142" s="8" t="s">
        <v>417</v>
      </c>
      <c r="I1142" s="8" t="s">
        <v>68</v>
      </c>
      <c r="J1142" s="8" t="s">
        <v>4403</v>
      </c>
      <c r="K1142" s="8" t="s">
        <v>160</v>
      </c>
      <c r="L1142" s="8" t="s">
        <v>6019</v>
      </c>
      <c r="M1142" s="183">
        <v>45901.509722222218</v>
      </c>
      <c r="N1142" s="183">
        <v>45901.755555555559</v>
      </c>
      <c r="O1142" s="94" t="s">
        <v>1324</v>
      </c>
      <c r="P1142" s="8" t="s">
        <v>1333</v>
      </c>
      <c r="Q1142" s="8" t="s">
        <v>1407</v>
      </c>
      <c r="R1142" s="8" t="s">
        <v>1408</v>
      </c>
      <c r="S1142" s="94"/>
      <c r="T1142" s="10"/>
      <c r="U1142" s="8" t="s">
        <v>1328</v>
      </c>
      <c r="V1142" s="8" t="s">
        <v>6020</v>
      </c>
      <c r="W1142" s="8" t="s">
        <v>1552</v>
      </c>
      <c r="X1142" s="8" t="s">
        <v>1553</v>
      </c>
      <c r="Y1142" s="8" t="s">
        <v>25</v>
      </c>
      <c r="Z1142" s="8" t="s">
        <v>177</v>
      </c>
      <c r="AA1142" s="8" t="s">
        <v>5576</v>
      </c>
      <c r="AB1142" s="8">
        <v>0</v>
      </c>
      <c r="AC1142" s="8">
        <v>0</v>
      </c>
      <c r="AD1142" s="86">
        <f>IF(W1142="SOPORTE_TELEFÓNICO",'BASE LIQUIDACION REDEBAN 2025'!$B$19,IF(W1142="ENVÍO",'BASE LIQUIDACION REDEBAN 2025'!$C$2,IF(Y1142="TIPO I",'BASE LIQUIDACION REDEBAN 2025'!$C$2,IF(Y1142="TIPO II",'BASE LIQUIDACION REDEBAN 2025'!$C$3,IF(Y1142="TIPO III",'BASE LIQUIDACION REDEBAN 2025'!$C$4,IF(Y1142="TIPO IV",'BASE LIQUIDACION REDEBAN 2025'!$C$5,IF(Z1142="AEREO",'BASE LIQUIDACION REDEBAN 2025'!$B$6,'BASE LIQUIDACION REDEBAN 2025'!$C$5)))))))</f>
        <v>41241.0800752</v>
      </c>
      <c r="AE1142" s="86">
        <f>IF(OR(W1142="SOPORTE_TELEFÓNICO",W1142="ENVÍO"),0,IF(Y1142="TIPO I",'BASE LIQUIDACION REDEBAN 2025'!$B$10,IF(Y1142="TIPO II",'BASE LIQUIDACION REDEBAN 2025'!$B$11,IF(Y1142="TIPO III",'BASE LIQUIDACION REDEBAN 2025'!$B$12,'BASE LIQUIDACION REDEBAN 2025'!$B$13))))</f>
        <v>0</v>
      </c>
      <c r="AF1142" s="86">
        <f t="shared" si="17"/>
        <v>41241.0800752</v>
      </c>
      <c r="AG1142" s="141"/>
      <c r="AH1142" s="141"/>
    </row>
    <row r="1143" spans="1:34" s="49" customFormat="1">
      <c r="A1143" s="8" t="s">
        <v>68</v>
      </c>
      <c r="B1143" s="94" t="str">
        <f>VLOOKUP(A1143,'CENTRO DE COSTOS'!A:D,4,FALSE)</f>
        <v>WILLIAM ASDRUBAL ROZO ROZO</v>
      </c>
      <c r="C1143" s="94" t="str">
        <f>VLOOKUP(A1143,'CENTRO DE COSTOS'!A:D,2,FALSE)</f>
        <v>0004-0004</v>
      </c>
      <c r="D1143" s="8">
        <v>11001</v>
      </c>
      <c r="E1143" s="8">
        <v>2673696</v>
      </c>
      <c r="F1143" s="8">
        <v>79282</v>
      </c>
      <c r="G1143" s="94" t="s">
        <v>1321</v>
      </c>
      <c r="H1143" s="8" t="s">
        <v>417</v>
      </c>
      <c r="I1143" s="8" t="s">
        <v>68</v>
      </c>
      <c r="J1143" s="8" t="s">
        <v>6021</v>
      </c>
      <c r="K1143" s="8" t="s">
        <v>160</v>
      </c>
      <c r="L1143" s="8" t="s">
        <v>6022</v>
      </c>
      <c r="M1143" s="183">
        <v>45901.5</v>
      </c>
      <c r="N1143" s="183">
        <v>45901.660416666673</v>
      </c>
      <c r="O1143" s="94" t="s">
        <v>1324</v>
      </c>
      <c r="P1143" s="8" t="s">
        <v>1333</v>
      </c>
      <c r="Q1143" s="8" t="s">
        <v>1464</v>
      </c>
      <c r="R1143" s="8" t="s">
        <v>3477</v>
      </c>
      <c r="S1143" s="94"/>
      <c r="T1143" s="10"/>
      <c r="U1143" s="8" t="s">
        <v>1328</v>
      </c>
      <c r="V1143" s="8" t="s">
        <v>6023</v>
      </c>
      <c r="W1143" s="8" t="s">
        <v>165</v>
      </c>
      <c r="X1143" s="8" t="s">
        <v>6024</v>
      </c>
      <c r="Y1143" s="8" t="s">
        <v>25</v>
      </c>
      <c r="Z1143" s="8" t="s">
        <v>177</v>
      </c>
      <c r="AA1143" s="8" t="s">
        <v>1877</v>
      </c>
      <c r="AB1143" s="8">
        <v>1</v>
      </c>
      <c r="AC1143" s="8">
        <v>0</v>
      </c>
      <c r="AD1143" s="86">
        <f>IF(W1143="SOPORTE_TELEFÓNICO",'BASE LIQUIDACION REDEBAN 2025'!$B$19,IF(W1143="ENVÍO",'BASE LIQUIDACION REDEBAN 2025'!$C$2,IF(Y1143="TIPO I",'BASE LIQUIDACION REDEBAN 2025'!$C$2,IF(Y1143="TIPO II",'BASE LIQUIDACION REDEBAN 2025'!$C$3,IF(Y1143="TIPO III",'BASE LIQUIDACION REDEBAN 2025'!$C$4,IF(Y1143="TIPO IV",'BASE LIQUIDACION REDEBAN 2025'!$C$5,IF(Z1143="AEREO",'BASE LIQUIDACION REDEBAN 2025'!$B$6,'BASE LIQUIDACION REDEBAN 2025'!$C$5)))))))</f>
        <v>65960.072302</v>
      </c>
      <c r="AE1143" s="86">
        <f>IF(OR(W1143="SOPORTE_TELEFÓNICO",W1143="ENVÍO"),0,IF(Y1143="TIPO I",'BASE LIQUIDACION REDEBAN 2025'!$B$10,IF(Y1143="TIPO II",'BASE LIQUIDACION REDEBAN 2025'!$B$11,IF(Y1143="TIPO III",'BASE LIQUIDACION REDEBAN 2025'!$B$12,'BASE LIQUIDACION REDEBAN 2025'!$B$13))))</f>
        <v>75096.394270399993</v>
      </c>
      <c r="AF1143" s="86">
        <f t="shared" si="17"/>
        <v>65960.072302</v>
      </c>
      <c r="AG1143" s="141"/>
      <c r="AH1143" s="141"/>
    </row>
    <row r="1144" spans="1:34" s="49" customFormat="1">
      <c r="A1144" s="8" t="s">
        <v>90</v>
      </c>
      <c r="B1144" s="94" t="str">
        <f>VLOOKUP(A1144,'CENTRO DE COSTOS'!A:D,4,FALSE)</f>
        <v>JUAN SEBASTIÁN RÍOS CASTRILLÓN</v>
      </c>
      <c r="C1144" s="94" t="str">
        <f>VLOOKUP(A1144,'CENTRO DE COSTOS'!A:D,2,FALSE)</f>
        <v>0004-0005</v>
      </c>
      <c r="D1144" s="8">
        <v>5001</v>
      </c>
      <c r="E1144" s="8">
        <v>2672591</v>
      </c>
      <c r="F1144" s="8">
        <v>52520</v>
      </c>
      <c r="G1144" s="94" t="s">
        <v>1321</v>
      </c>
      <c r="H1144" s="8" t="s">
        <v>249</v>
      </c>
      <c r="I1144" s="8" t="s">
        <v>90</v>
      </c>
      <c r="J1144" s="8" t="s">
        <v>3943</v>
      </c>
      <c r="K1144" s="8" t="s">
        <v>160</v>
      </c>
      <c r="L1144" s="8" t="s">
        <v>6025</v>
      </c>
      <c r="M1144" s="183">
        <v>45901.452777777777</v>
      </c>
      <c r="N1144" s="183">
        <v>45902.42291666667</v>
      </c>
      <c r="O1144" s="94" t="s">
        <v>1324</v>
      </c>
      <c r="P1144" s="8" t="s">
        <v>1333</v>
      </c>
      <c r="Q1144" s="8" t="s">
        <v>1334</v>
      </c>
      <c r="R1144" s="8" t="s">
        <v>1335</v>
      </c>
      <c r="S1144" s="94"/>
      <c r="T1144" s="10"/>
      <c r="U1144" s="8" t="s">
        <v>1328</v>
      </c>
      <c r="V1144" s="8" t="s">
        <v>6026</v>
      </c>
      <c r="W1144" s="8" t="s">
        <v>165</v>
      </c>
      <c r="X1144" s="8" t="s">
        <v>3946</v>
      </c>
      <c r="Y1144" s="8" t="s">
        <v>25</v>
      </c>
      <c r="Z1144" s="8" t="s">
        <v>177</v>
      </c>
      <c r="AA1144" s="8" t="s">
        <v>374</v>
      </c>
      <c r="AB1144" s="8">
        <v>1</v>
      </c>
      <c r="AC1144" s="8">
        <v>0</v>
      </c>
      <c r="AD1144" s="86">
        <f>IF(W1144="SOPORTE_TELEFÓNICO",'BASE LIQUIDACION REDEBAN 2025'!$B$19,IF(W1144="ENVÍO",'BASE LIQUIDACION REDEBAN 2025'!$C$2,IF(Y1144="TIPO I",'BASE LIQUIDACION REDEBAN 2025'!$C$2,IF(Y1144="TIPO II",'BASE LIQUIDACION REDEBAN 2025'!$C$3,IF(Y1144="TIPO III",'BASE LIQUIDACION REDEBAN 2025'!$C$4,IF(Y1144="TIPO IV",'BASE LIQUIDACION REDEBAN 2025'!$C$5,IF(Z1144="AEREO",'BASE LIQUIDACION REDEBAN 2025'!$B$6,'BASE LIQUIDACION REDEBAN 2025'!$C$5)))))))</f>
        <v>65960.072302</v>
      </c>
      <c r="AE1144" s="86">
        <f>IF(OR(W1144="SOPORTE_TELEFÓNICO",W1144="ENVÍO"),0,IF(Y1144="TIPO I",'BASE LIQUIDACION REDEBAN 2025'!$B$10,IF(Y1144="TIPO II",'BASE LIQUIDACION REDEBAN 2025'!$B$11,IF(Y1144="TIPO III",'BASE LIQUIDACION REDEBAN 2025'!$B$12,'BASE LIQUIDACION REDEBAN 2025'!$B$13))))</f>
        <v>75096.394270399993</v>
      </c>
      <c r="AF1144" s="86">
        <f t="shared" si="17"/>
        <v>65960.072302</v>
      </c>
      <c r="AG1144" s="141"/>
      <c r="AH1144" s="141"/>
    </row>
    <row r="1145" spans="1:34" s="49" customFormat="1">
      <c r="A1145" s="8" t="s">
        <v>97</v>
      </c>
      <c r="B1145" s="94" t="str">
        <f>VLOOKUP(A1145,'CENTRO DE COSTOS'!A:D,4,FALSE)</f>
        <v>JOSE MAURICIO HERNANDEZ ROJAS</v>
      </c>
      <c r="C1145" s="94" t="str">
        <f>VLOOKUP(A1145,'CENTRO DE COSTOS'!A:D,2,FALSE)</f>
        <v>0004-0001</v>
      </c>
      <c r="D1145" s="8">
        <v>70523</v>
      </c>
      <c r="E1145" s="8">
        <v>2672781</v>
      </c>
      <c r="F1145" s="8">
        <v>38723</v>
      </c>
      <c r="G1145" s="94" t="s">
        <v>1321</v>
      </c>
      <c r="H1145" s="8" t="s">
        <v>333</v>
      </c>
      <c r="I1145" s="8" t="s">
        <v>6027</v>
      </c>
      <c r="J1145" s="8" t="s">
        <v>6028</v>
      </c>
      <c r="K1145" s="8" t="s">
        <v>160</v>
      </c>
      <c r="L1145" s="8" t="s">
        <v>6029</v>
      </c>
      <c r="M1145" s="183">
        <v>45901.45416666667</v>
      </c>
      <c r="N1145" s="183">
        <v>45903.432638888888</v>
      </c>
      <c r="O1145" s="94" t="s">
        <v>1324</v>
      </c>
      <c r="P1145" s="8" t="s">
        <v>1333</v>
      </c>
      <c r="Q1145" s="8" t="s">
        <v>1326</v>
      </c>
      <c r="R1145" s="8" t="s">
        <v>1470</v>
      </c>
      <c r="S1145" s="94"/>
      <c r="T1145" s="10"/>
      <c r="U1145" s="8" t="s">
        <v>1328</v>
      </c>
      <c r="V1145" s="8" t="s">
        <v>6030</v>
      </c>
      <c r="W1145" s="8" t="s">
        <v>165</v>
      </c>
      <c r="X1145" s="8" t="s">
        <v>6031</v>
      </c>
      <c r="Y1145" s="8" t="s">
        <v>28</v>
      </c>
      <c r="Z1145" s="8" t="s">
        <v>177</v>
      </c>
      <c r="AA1145" s="8" t="s">
        <v>339</v>
      </c>
      <c r="AB1145" s="8">
        <v>1</v>
      </c>
      <c r="AC1145" s="8">
        <v>0</v>
      </c>
      <c r="AD1145" s="86">
        <f>IF(W1145="SOPORTE_TELEFÓNICO",'BASE LIQUIDACION REDEBAN 2025'!$B$19,IF(W1145="ENVÍO",'BASE LIQUIDACION REDEBAN 2025'!$C$2,IF(Y1145="TIPO I",'BASE LIQUIDACION REDEBAN 2025'!$C$2,IF(Y1145="TIPO II",'BASE LIQUIDACION REDEBAN 2025'!$C$3,IF(Y1145="TIPO III",'BASE LIQUIDACION REDEBAN 2025'!$C$4,IF(Y1145="TIPO IV",'BASE LIQUIDACION REDEBAN 2025'!$C$5,IF(Z1145="AEREO",'BASE LIQUIDACION REDEBAN 2025'!$B$6,'BASE LIQUIDACION REDEBAN 2025'!$C$5)))))))</f>
        <v>144967.87232000002</v>
      </c>
      <c r="AE1145" s="86">
        <f>IF(OR(W1145="SOPORTE_TELEFÓNICO",W1145="ENVÍO"),0,IF(Y1145="TIPO I",'BASE LIQUIDACION REDEBAN 2025'!$B$10,IF(Y1145="TIPO II",'BASE LIQUIDACION REDEBAN 2025'!$B$11,IF(Y1145="TIPO III",'BASE LIQUIDACION REDEBAN 2025'!$B$12,'BASE LIQUIDACION REDEBAN 2025'!$B$13))))</f>
        <v>140395.6348884</v>
      </c>
      <c r="AF1145" s="86">
        <f t="shared" si="17"/>
        <v>144967.87232000002</v>
      </c>
      <c r="AG1145" s="141"/>
      <c r="AH1145" s="141"/>
    </row>
    <row r="1146" spans="1:34" s="49" customFormat="1">
      <c r="A1146" s="8" t="s">
        <v>91</v>
      </c>
      <c r="B1146" s="94" t="str">
        <f>VLOOKUP(A1146,'CENTRO DE COSTOS'!A:D,4,FALSE)</f>
        <v>JOSE MAURICIO HERNANDEZ ROJAS</v>
      </c>
      <c r="C1146" s="94" t="str">
        <f>VLOOKUP(A1146,'CENTRO DE COSTOS'!A:D,2,FALSE)</f>
        <v>0004-0001</v>
      </c>
      <c r="D1146" s="8">
        <v>23001</v>
      </c>
      <c r="E1146" s="8">
        <v>2672925</v>
      </c>
      <c r="F1146" s="8">
        <v>77932</v>
      </c>
      <c r="G1146" s="94" t="s">
        <v>1321</v>
      </c>
      <c r="H1146" s="8" t="s">
        <v>193</v>
      </c>
      <c r="I1146" s="8" t="s">
        <v>91</v>
      </c>
      <c r="J1146" s="8" t="s">
        <v>6032</v>
      </c>
      <c r="K1146" s="8" t="s">
        <v>160</v>
      </c>
      <c r="L1146" s="8" t="s">
        <v>6033</v>
      </c>
      <c r="M1146" s="183">
        <v>45901.458333333343</v>
      </c>
      <c r="N1146" s="183">
        <v>45902.429166666669</v>
      </c>
      <c r="O1146" s="94" t="s">
        <v>1324</v>
      </c>
      <c r="P1146" s="8" t="s">
        <v>1333</v>
      </c>
      <c r="Q1146" s="8" t="s">
        <v>1351</v>
      </c>
      <c r="R1146" s="8" t="s">
        <v>1341</v>
      </c>
      <c r="S1146" s="94"/>
      <c r="T1146" s="10"/>
      <c r="U1146" s="8" t="s">
        <v>1328</v>
      </c>
      <c r="V1146" s="8" t="s">
        <v>6034</v>
      </c>
      <c r="W1146" s="8" t="s">
        <v>165</v>
      </c>
      <c r="X1146" s="8" t="s">
        <v>6035</v>
      </c>
      <c r="Y1146" s="8" t="s">
        <v>25</v>
      </c>
      <c r="Z1146" s="8" t="s">
        <v>177</v>
      </c>
      <c r="AA1146" s="8" t="s">
        <v>607</v>
      </c>
      <c r="AB1146" s="8">
        <v>1</v>
      </c>
      <c r="AC1146" s="8">
        <v>0</v>
      </c>
      <c r="AD1146" s="86">
        <f>IF(W1146="SOPORTE_TELEFÓNICO",'BASE LIQUIDACION REDEBAN 2025'!$B$19,IF(W1146="ENVÍO",'BASE LIQUIDACION REDEBAN 2025'!$C$2,IF(Y1146="TIPO I",'BASE LIQUIDACION REDEBAN 2025'!$C$2,IF(Y1146="TIPO II",'BASE LIQUIDACION REDEBAN 2025'!$C$3,IF(Y1146="TIPO III",'BASE LIQUIDACION REDEBAN 2025'!$C$4,IF(Y1146="TIPO IV",'BASE LIQUIDACION REDEBAN 2025'!$C$5,IF(Z1146="AEREO",'BASE LIQUIDACION REDEBAN 2025'!$B$6,'BASE LIQUIDACION REDEBAN 2025'!$C$5)))))))</f>
        <v>65960.072302</v>
      </c>
      <c r="AE1146" s="86">
        <f>IF(OR(W1146="SOPORTE_TELEFÓNICO",W1146="ENVÍO"),0,IF(Y1146="TIPO I",'BASE LIQUIDACION REDEBAN 2025'!$B$10,IF(Y1146="TIPO II",'BASE LIQUIDACION REDEBAN 2025'!$B$11,IF(Y1146="TIPO III",'BASE LIQUIDACION REDEBAN 2025'!$B$12,'BASE LIQUIDACION REDEBAN 2025'!$B$13))))</f>
        <v>75096.394270399993</v>
      </c>
      <c r="AF1146" s="86">
        <f t="shared" si="17"/>
        <v>65960.072302</v>
      </c>
      <c r="AG1146" s="141"/>
      <c r="AH1146" s="141"/>
    </row>
    <row r="1147" spans="1:34" s="49" customFormat="1">
      <c r="A1147" s="8" t="s">
        <v>64</v>
      </c>
      <c r="B1147" s="94" t="str">
        <f>VLOOKUP(A1147,'CENTRO DE COSTOS'!A:D,4,FALSE)</f>
        <v>JOSE MAURICIO HERNANDEZ ROJAS</v>
      </c>
      <c r="C1147" s="94" t="str">
        <f>VLOOKUP(A1147,'CENTRO DE COSTOS'!A:D,2,FALSE)</f>
        <v>0004-0001</v>
      </c>
      <c r="D1147" s="8">
        <v>8078</v>
      </c>
      <c r="E1147" s="8">
        <v>2673300</v>
      </c>
      <c r="F1147" s="8">
        <v>72832</v>
      </c>
      <c r="G1147" s="94" t="s">
        <v>1321</v>
      </c>
      <c r="H1147" s="8" t="s">
        <v>1045</v>
      </c>
      <c r="I1147" s="8" t="s">
        <v>2139</v>
      </c>
      <c r="J1147" s="8" t="s">
        <v>6036</v>
      </c>
      <c r="K1147" s="8" t="s">
        <v>160</v>
      </c>
      <c r="L1147" s="8" t="s">
        <v>6037</v>
      </c>
      <c r="M1147" s="183">
        <v>45901.46597222222</v>
      </c>
      <c r="N1147" s="183">
        <v>45902.642361111109</v>
      </c>
      <c r="O1147" s="94" t="s">
        <v>1324</v>
      </c>
      <c r="P1147" s="8" t="s">
        <v>1333</v>
      </c>
      <c r="Q1147" s="8" t="s">
        <v>1375</v>
      </c>
      <c r="R1147" s="8" t="s">
        <v>1393</v>
      </c>
      <c r="S1147" s="94"/>
      <c r="T1147" s="10"/>
      <c r="U1147" s="8" t="s">
        <v>1328</v>
      </c>
      <c r="V1147" s="8" t="s">
        <v>6038</v>
      </c>
      <c r="W1147" s="8" t="s">
        <v>165</v>
      </c>
      <c r="X1147" s="8" t="s">
        <v>6039</v>
      </c>
      <c r="Y1147" s="8" t="s">
        <v>28</v>
      </c>
      <c r="Z1147" s="8" t="s">
        <v>177</v>
      </c>
      <c r="AA1147" s="8" t="s">
        <v>1473</v>
      </c>
      <c r="AB1147" s="8">
        <v>1</v>
      </c>
      <c r="AC1147" s="8">
        <v>0</v>
      </c>
      <c r="AD1147" s="86">
        <f>IF(W1147="SOPORTE_TELEFÓNICO",'BASE LIQUIDACION REDEBAN 2025'!$B$19,IF(W1147="ENVÍO",'BASE LIQUIDACION REDEBAN 2025'!$C$2,IF(Y1147="TIPO I",'BASE LIQUIDACION REDEBAN 2025'!$C$2,IF(Y1147="TIPO II",'BASE LIQUIDACION REDEBAN 2025'!$C$3,IF(Y1147="TIPO III",'BASE LIQUIDACION REDEBAN 2025'!$C$4,IF(Y1147="TIPO IV",'BASE LIQUIDACION REDEBAN 2025'!$C$5,IF(Z1147="AEREO",'BASE LIQUIDACION REDEBAN 2025'!$B$6,'BASE LIQUIDACION REDEBAN 2025'!$C$5)))))))</f>
        <v>144967.87232000002</v>
      </c>
      <c r="AE1147" s="86">
        <f>IF(OR(W1147="SOPORTE_TELEFÓNICO",W1147="ENVÍO"),0,IF(Y1147="TIPO I",'BASE LIQUIDACION REDEBAN 2025'!$B$10,IF(Y1147="TIPO II",'BASE LIQUIDACION REDEBAN 2025'!$B$11,IF(Y1147="TIPO III",'BASE LIQUIDACION REDEBAN 2025'!$B$12,'BASE LIQUIDACION REDEBAN 2025'!$B$13))))</f>
        <v>140395.6348884</v>
      </c>
      <c r="AF1147" s="86">
        <f t="shared" si="17"/>
        <v>144967.87232000002</v>
      </c>
      <c r="AG1147" s="141"/>
      <c r="AH1147" s="141"/>
    </row>
    <row r="1148" spans="1:34" s="49" customFormat="1">
      <c r="A1148" s="8" t="s">
        <v>68</v>
      </c>
      <c r="B1148" s="94" t="str">
        <f>VLOOKUP(A1148,'CENTRO DE COSTOS'!A:D,4,FALSE)</f>
        <v>WILLIAM ASDRUBAL ROZO ROZO</v>
      </c>
      <c r="C1148" s="94" t="str">
        <f>VLOOKUP(A1148,'CENTRO DE COSTOS'!A:D,2,FALSE)</f>
        <v>0004-0004</v>
      </c>
      <c r="D1148" s="8">
        <v>11001</v>
      </c>
      <c r="E1148" s="8">
        <v>2672716</v>
      </c>
      <c r="F1148" s="8">
        <v>17996</v>
      </c>
      <c r="G1148" s="94" t="s">
        <v>1321</v>
      </c>
      <c r="H1148" s="8" t="s">
        <v>417</v>
      </c>
      <c r="I1148" s="8" t="s">
        <v>68</v>
      </c>
      <c r="J1148" s="8" t="s">
        <v>6040</v>
      </c>
      <c r="K1148" s="8" t="s">
        <v>160</v>
      </c>
      <c r="L1148" s="8" t="s">
        <v>6041</v>
      </c>
      <c r="M1148" s="183">
        <v>45901.446527777778</v>
      </c>
      <c r="N1148" s="183">
        <v>45901.631944444453</v>
      </c>
      <c r="O1148" s="94" t="s">
        <v>1324</v>
      </c>
      <c r="P1148" s="8" t="s">
        <v>1333</v>
      </c>
      <c r="Q1148" s="8" t="s">
        <v>1676</v>
      </c>
      <c r="R1148" s="8" t="s">
        <v>1677</v>
      </c>
      <c r="S1148" s="94"/>
      <c r="T1148" s="10"/>
      <c r="U1148" s="8" t="s">
        <v>1328</v>
      </c>
      <c r="V1148" s="8" t="s">
        <v>6042</v>
      </c>
      <c r="W1148" s="8" t="s">
        <v>165</v>
      </c>
      <c r="X1148" s="8" t="s">
        <v>6043</v>
      </c>
      <c r="Y1148" s="8" t="s">
        <v>25</v>
      </c>
      <c r="Z1148" s="8" t="s">
        <v>177</v>
      </c>
      <c r="AA1148" s="8" t="s">
        <v>3358</v>
      </c>
      <c r="AB1148" s="8">
        <v>1</v>
      </c>
      <c r="AC1148" s="8">
        <v>0</v>
      </c>
      <c r="AD1148" s="86">
        <f>IF(W1148="SOPORTE_TELEFÓNICO",'BASE LIQUIDACION REDEBAN 2025'!$B$19,IF(W1148="ENVÍO",'BASE LIQUIDACION REDEBAN 2025'!$C$2,IF(Y1148="TIPO I",'BASE LIQUIDACION REDEBAN 2025'!$C$2,IF(Y1148="TIPO II",'BASE LIQUIDACION REDEBAN 2025'!$C$3,IF(Y1148="TIPO III",'BASE LIQUIDACION REDEBAN 2025'!$C$4,IF(Y1148="TIPO IV",'BASE LIQUIDACION REDEBAN 2025'!$C$5,IF(Z1148="AEREO",'BASE LIQUIDACION REDEBAN 2025'!$B$6,'BASE LIQUIDACION REDEBAN 2025'!$C$5)))))))</f>
        <v>65960.072302</v>
      </c>
      <c r="AE1148" s="86">
        <f>IF(OR(W1148="SOPORTE_TELEFÓNICO",W1148="ENVÍO"),0,IF(Y1148="TIPO I",'BASE LIQUIDACION REDEBAN 2025'!$B$10,IF(Y1148="TIPO II",'BASE LIQUIDACION REDEBAN 2025'!$B$11,IF(Y1148="TIPO III",'BASE LIQUIDACION REDEBAN 2025'!$B$12,'BASE LIQUIDACION REDEBAN 2025'!$B$13))))</f>
        <v>75096.394270399993</v>
      </c>
      <c r="AF1148" s="86">
        <f t="shared" si="17"/>
        <v>65960.072302</v>
      </c>
      <c r="AG1148" s="141"/>
      <c r="AH1148" s="141"/>
    </row>
    <row r="1149" spans="1:34" s="49" customFormat="1">
      <c r="A1149" s="8" t="s">
        <v>94</v>
      </c>
      <c r="B1149" s="94" t="str">
        <f>VLOOKUP(A1149,'CENTRO DE COSTOS'!A:D,4,FALSE)</f>
        <v>DIEGO FERNANDO HENAO CARDONA</v>
      </c>
      <c r="C1149" s="94" t="str">
        <f>VLOOKUP(A1149,'CENTRO DE COSTOS'!A:D,2,FALSE)</f>
        <v>0004-0002</v>
      </c>
      <c r="D1149" s="8">
        <v>66001</v>
      </c>
      <c r="E1149" s="8">
        <v>2671813</v>
      </c>
      <c r="F1149" s="8">
        <v>23644</v>
      </c>
      <c r="G1149" s="94" t="s">
        <v>1321</v>
      </c>
      <c r="H1149" s="8" t="s">
        <v>186</v>
      </c>
      <c r="I1149" s="8" t="s">
        <v>94</v>
      </c>
      <c r="J1149" s="8" t="s">
        <v>6044</v>
      </c>
      <c r="K1149" s="8" t="s">
        <v>160</v>
      </c>
      <c r="L1149" s="8" t="s">
        <v>6045</v>
      </c>
      <c r="M1149" s="183">
        <v>45901.411111111112</v>
      </c>
      <c r="N1149" s="183">
        <v>45901.693749999999</v>
      </c>
      <c r="O1149" s="94" t="s">
        <v>1324</v>
      </c>
      <c r="P1149" s="8" t="s">
        <v>1333</v>
      </c>
      <c r="Q1149" s="8" t="s">
        <v>1676</v>
      </c>
      <c r="R1149" s="8" t="s">
        <v>1677</v>
      </c>
      <c r="S1149" s="94"/>
      <c r="T1149" s="10"/>
      <c r="U1149" s="8" t="s">
        <v>1328</v>
      </c>
      <c r="V1149" s="8" t="s">
        <v>6046</v>
      </c>
      <c r="W1149" s="8" t="s">
        <v>165</v>
      </c>
      <c r="X1149" s="8" t="s">
        <v>6047</v>
      </c>
      <c r="Y1149" s="8" t="s">
        <v>25</v>
      </c>
      <c r="Z1149" s="8" t="s">
        <v>177</v>
      </c>
      <c r="AA1149" s="8" t="s">
        <v>191</v>
      </c>
      <c r="AB1149" s="8">
        <v>1</v>
      </c>
      <c r="AC1149" s="8">
        <v>0</v>
      </c>
      <c r="AD1149" s="86">
        <f>IF(W1149="SOPORTE_TELEFÓNICO",'BASE LIQUIDACION REDEBAN 2025'!$B$19,IF(W1149="ENVÍO",'BASE LIQUIDACION REDEBAN 2025'!$C$2,IF(Y1149="TIPO I",'BASE LIQUIDACION REDEBAN 2025'!$C$2,IF(Y1149="TIPO II",'BASE LIQUIDACION REDEBAN 2025'!$C$3,IF(Y1149="TIPO III",'BASE LIQUIDACION REDEBAN 2025'!$C$4,IF(Y1149="TIPO IV",'BASE LIQUIDACION REDEBAN 2025'!$C$5,IF(Z1149="AEREO",'BASE LIQUIDACION REDEBAN 2025'!$B$6,'BASE LIQUIDACION REDEBAN 2025'!$C$5)))))))</f>
        <v>65960.072302</v>
      </c>
      <c r="AE1149" s="86">
        <f>IF(OR(W1149="SOPORTE_TELEFÓNICO",W1149="ENVÍO"),0,IF(Y1149="TIPO I",'BASE LIQUIDACION REDEBAN 2025'!$B$10,IF(Y1149="TIPO II",'BASE LIQUIDACION REDEBAN 2025'!$B$11,IF(Y1149="TIPO III",'BASE LIQUIDACION REDEBAN 2025'!$B$12,'BASE LIQUIDACION REDEBAN 2025'!$B$13))))</f>
        <v>75096.394270399993</v>
      </c>
      <c r="AF1149" s="86">
        <f t="shared" si="17"/>
        <v>65960.072302</v>
      </c>
      <c r="AG1149" s="141"/>
      <c r="AH1149" s="141"/>
    </row>
    <row r="1150" spans="1:34" s="49" customFormat="1">
      <c r="A1150" s="8" t="s">
        <v>90</v>
      </c>
      <c r="B1150" s="94" t="str">
        <f>VLOOKUP(A1150,'CENTRO DE COSTOS'!A:D,4,FALSE)</f>
        <v>JUAN SEBASTIÁN RÍOS CASTRILLÓN</v>
      </c>
      <c r="C1150" s="94" t="str">
        <f>VLOOKUP(A1150,'CENTRO DE COSTOS'!A:D,2,FALSE)</f>
        <v>0004-0005</v>
      </c>
      <c r="D1150" s="8">
        <v>5266</v>
      </c>
      <c r="E1150" s="8">
        <v>2671939</v>
      </c>
      <c r="F1150" s="8">
        <v>34847</v>
      </c>
      <c r="G1150" s="94" t="s">
        <v>1321</v>
      </c>
      <c r="H1150" s="8" t="s">
        <v>249</v>
      </c>
      <c r="I1150" s="8" t="s">
        <v>395</v>
      </c>
      <c r="J1150" s="8" t="s">
        <v>6048</v>
      </c>
      <c r="K1150" s="8" t="s">
        <v>160</v>
      </c>
      <c r="L1150" s="8" t="s">
        <v>6049</v>
      </c>
      <c r="M1150" s="183">
        <v>45901.419444444437</v>
      </c>
      <c r="N1150" s="183">
        <v>45901.540972222218</v>
      </c>
      <c r="O1150" s="94" t="s">
        <v>1324</v>
      </c>
      <c r="P1150" s="8" t="s">
        <v>1333</v>
      </c>
      <c r="Q1150" s="8" t="s">
        <v>1375</v>
      </c>
      <c r="R1150" s="8" t="s">
        <v>1393</v>
      </c>
      <c r="S1150" s="94"/>
      <c r="T1150" s="10"/>
      <c r="U1150" s="8" t="s">
        <v>1328</v>
      </c>
      <c r="V1150" s="8" t="s">
        <v>6050</v>
      </c>
      <c r="W1150" s="8" t="s">
        <v>165</v>
      </c>
      <c r="X1150" s="8" t="s">
        <v>6051</v>
      </c>
      <c r="Y1150" s="8" t="s">
        <v>25</v>
      </c>
      <c r="Z1150" s="8" t="s">
        <v>177</v>
      </c>
      <c r="AA1150" s="8" t="s">
        <v>804</v>
      </c>
      <c r="AB1150" s="8">
        <v>1</v>
      </c>
      <c r="AC1150" s="8">
        <v>0</v>
      </c>
      <c r="AD1150" s="86">
        <f>IF(W1150="SOPORTE_TELEFÓNICO",'BASE LIQUIDACION REDEBAN 2025'!$B$19,IF(W1150="ENVÍO",'BASE LIQUIDACION REDEBAN 2025'!$C$2,IF(Y1150="TIPO I",'BASE LIQUIDACION REDEBAN 2025'!$C$2,IF(Y1150="TIPO II",'BASE LIQUIDACION REDEBAN 2025'!$C$3,IF(Y1150="TIPO III",'BASE LIQUIDACION REDEBAN 2025'!$C$4,IF(Y1150="TIPO IV",'BASE LIQUIDACION REDEBAN 2025'!$C$5,IF(Z1150="AEREO",'BASE LIQUIDACION REDEBAN 2025'!$B$6,'BASE LIQUIDACION REDEBAN 2025'!$C$5)))))))</f>
        <v>65960.072302</v>
      </c>
      <c r="AE1150" s="86">
        <f>IF(OR(W1150="SOPORTE_TELEFÓNICO",W1150="ENVÍO"),0,IF(Y1150="TIPO I",'BASE LIQUIDACION REDEBAN 2025'!$B$10,IF(Y1150="TIPO II",'BASE LIQUIDACION REDEBAN 2025'!$B$11,IF(Y1150="TIPO III",'BASE LIQUIDACION REDEBAN 2025'!$B$12,'BASE LIQUIDACION REDEBAN 2025'!$B$13))))</f>
        <v>75096.394270399993</v>
      </c>
      <c r="AF1150" s="86">
        <f t="shared" si="17"/>
        <v>65960.072302</v>
      </c>
      <c r="AG1150" s="141"/>
      <c r="AH1150" s="141"/>
    </row>
    <row r="1151" spans="1:34" s="49" customFormat="1">
      <c r="A1151" s="8" t="s">
        <v>72</v>
      </c>
      <c r="B1151" s="94" t="str">
        <f>VLOOKUP(A1151,'CENTRO DE COSTOS'!A:D,4,FALSE)</f>
        <v>MIGUEL JULIÁN HERNÁNDEZ GUARÍN</v>
      </c>
      <c r="C1151" s="94" t="str">
        <f>VLOOKUP(A1151,'CENTRO DE COSTOS'!A:D,2,FALSE)</f>
        <v>0004-0008</v>
      </c>
      <c r="D1151" s="8">
        <v>68679</v>
      </c>
      <c r="E1151" s="8">
        <v>2671791</v>
      </c>
      <c r="F1151" s="8">
        <v>66987</v>
      </c>
      <c r="G1151" s="94" t="s">
        <v>1321</v>
      </c>
      <c r="H1151" s="8" t="s">
        <v>224</v>
      </c>
      <c r="I1151" s="8" t="s">
        <v>225</v>
      </c>
      <c r="J1151" s="8" t="s">
        <v>6052</v>
      </c>
      <c r="K1151" s="8" t="s">
        <v>160</v>
      </c>
      <c r="L1151" s="8" t="s">
        <v>6053</v>
      </c>
      <c r="M1151" s="183">
        <v>45901.420138888891</v>
      </c>
      <c r="N1151" s="183">
        <v>45902.446527777778</v>
      </c>
      <c r="O1151" s="94" t="s">
        <v>1324</v>
      </c>
      <c r="P1151" s="8" t="s">
        <v>1333</v>
      </c>
      <c r="Q1151" s="8" t="s">
        <v>1326</v>
      </c>
      <c r="R1151" s="8" t="s">
        <v>1470</v>
      </c>
      <c r="S1151" s="94"/>
      <c r="T1151" s="10"/>
      <c r="U1151" s="8" t="s">
        <v>1328</v>
      </c>
      <c r="V1151" s="8" t="s">
        <v>6054</v>
      </c>
      <c r="W1151" s="8" t="s">
        <v>165</v>
      </c>
      <c r="X1151" s="8" t="s">
        <v>6055</v>
      </c>
      <c r="Y1151" s="8" t="s">
        <v>28</v>
      </c>
      <c r="Z1151" s="8" t="s">
        <v>177</v>
      </c>
      <c r="AA1151" s="8" t="s">
        <v>230</v>
      </c>
      <c r="AB1151" s="8">
        <v>1</v>
      </c>
      <c r="AC1151" s="8">
        <v>0</v>
      </c>
      <c r="AD1151" s="86">
        <f>IF(W1151="SOPORTE_TELEFÓNICO",'BASE LIQUIDACION REDEBAN 2025'!$B$19,IF(W1151="ENVÍO",'BASE LIQUIDACION REDEBAN 2025'!$C$2,IF(Y1151="TIPO I",'BASE LIQUIDACION REDEBAN 2025'!$C$2,IF(Y1151="TIPO II",'BASE LIQUIDACION REDEBAN 2025'!$C$3,IF(Y1151="TIPO III",'BASE LIQUIDACION REDEBAN 2025'!$C$4,IF(Y1151="TIPO IV",'BASE LIQUIDACION REDEBAN 2025'!$C$5,IF(Z1151="AEREO",'BASE LIQUIDACION REDEBAN 2025'!$B$6,'BASE LIQUIDACION REDEBAN 2025'!$C$5)))))))</f>
        <v>144967.87232000002</v>
      </c>
      <c r="AE1151" s="86">
        <f>IF(OR(W1151="SOPORTE_TELEFÓNICO",W1151="ENVÍO"),0,IF(Y1151="TIPO I",'BASE LIQUIDACION REDEBAN 2025'!$B$10,IF(Y1151="TIPO II",'BASE LIQUIDACION REDEBAN 2025'!$B$11,IF(Y1151="TIPO III",'BASE LIQUIDACION REDEBAN 2025'!$B$12,'BASE LIQUIDACION REDEBAN 2025'!$B$13))))</f>
        <v>140395.6348884</v>
      </c>
      <c r="AF1151" s="86">
        <f t="shared" si="17"/>
        <v>144967.87232000002</v>
      </c>
      <c r="AG1151" s="141"/>
      <c r="AH1151" s="141"/>
    </row>
    <row r="1152" spans="1:34" s="49" customFormat="1">
      <c r="A1152" s="8" t="s">
        <v>90</v>
      </c>
      <c r="B1152" s="94" t="str">
        <f>VLOOKUP(A1152,'CENTRO DE COSTOS'!A:D,4,FALSE)</f>
        <v>JUAN SEBASTIÁN RÍOS CASTRILLÓN</v>
      </c>
      <c r="C1152" s="94" t="str">
        <f>VLOOKUP(A1152,'CENTRO DE COSTOS'!A:D,2,FALSE)</f>
        <v>0004-0005</v>
      </c>
      <c r="D1152" s="8">
        <v>27361</v>
      </c>
      <c r="E1152" s="8">
        <v>2671960</v>
      </c>
      <c r="F1152" s="8">
        <v>60839</v>
      </c>
      <c r="G1152" s="94" t="s">
        <v>1321</v>
      </c>
      <c r="H1152" s="8" t="s">
        <v>932</v>
      </c>
      <c r="I1152" s="8" t="s">
        <v>2763</v>
      </c>
      <c r="J1152" s="8" t="s">
        <v>6056</v>
      </c>
      <c r="K1152" s="8" t="s">
        <v>160</v>
      </c>
      <c r="L1152" s="8" t="s">
        <v>6057</v>
      </c>
      <c r="M1152" s="183">
        <v>45901.42291666667</v>
      </c>
      <c r="N1152" s="183">
        <v>45903.488194444442</v>
      </c>
      <c r="O1152" s="94" t="s">
        <v>1324</v>
      </c>
      <c r="P1152" s="8" t="s">
        <v>1333</v>
      </c>
      <c r="Q1152" s="8" t="s">
        <v>1556</v>
      </c>
      <c r="R1152" s="8" t="s">
        <v>1557</v>
      </c>
      <c r="S1152" s="94"/>
      <c r="T1152" s="10"/>
      <c r="U1152" s="8" t="s">
        <v>1328</v>
      </c>
      <c r="V1152" s="8" t="s">
        <v>6058</v>
      </c>
      <c r="W1152" s="8" t="s">
        <v>165</v>
      </c>
      <c r="X1152" s="8" t="s">
        <v>6059</v>
      </c>
      <c r="Y1152" s="8" t="s">
        <v>167</v>
      </c>
      <c r="Z1152" s="8" t="s">
        <v>205</v>
      </c>
      <c r="AA1152" s="8" t="s">
        <v>1942</v>
      </c>
      <c r="AB1152" s="8">
        <v>2</v>
      </c>
      <c r="AC1152" s="8">
        <v>0</v>
      </c>
      <c r="AD1152" s="86">
        <f>IF(W1152="SOPORTE_TELEFÓNICO",'BASE LIQUIDACION REDEBAN 2025'!$B$19,IF(W1152="ENVÍO",'BASE LIQUIDACION REDEBAN 2025'!$C$2,IF(Y1152="TIPO I",'BASE LIQUIDACION REDEBAN 2025'!$C$2,IF(Y1152="TIPO II",'BASE LIQUIDACION REDEBAN 2025'!$C$3,IF(Y1152="TIPO III",'BASE LIQUIDACION REDEBAN 2025'!$C$4,IF(Y1152="TIPO IV",'BASE LIQUIDACION REDEBAN 2025'!$C$5,IF(Z1152="AEREO",'BASE LIQUIDACION REDEBAN 2025'!$B$6,'BASE LIQUIDACION REDEBAN 2025'!$C$5)))))))</f>
        <v>988462.96268840006</v>
      </c>
      <c r="AE1152" s="86">
        <f>IF(OR(W1152="SOPORTE_TELEFÓNICO",W1152="ENVÍO"),0,IF(Y1152="TIPO I",'BASE LIQUIDACION REDEBAN 2025'!$B$10,IF(Y1152="TIPO II",'BASE LIQUIDACION REDEBAN 2025'!$B$11,IF(Y1152="TIPO III",'BASE LIQUIDACION REDEBAN 2025'!$B$12,'BASE LIQUIDACION REDEBAN 2025'!$B$13))))</f>
        <v>196536.5258152</v>
      </c>
      <c r="AF1152" s="86">
        <f t="shared" si="17"/>
        <v>1976925.9253768001</v>
      </c>
      <c r="AG1152" s="141"/>
      <c r="AH1152" s="141"/>
    </row>
    <row r="1153" spans="1:34" s="49" customFormat="1">
      <c r="A1153" s="8" t="s">
        <v>76</v>
      </c>
      <c r="B1153" s="94" t="str">
        <f>VLOOKUP(A1153,'CENTRO DE COSTOS'!A:D,4,FALSE)</f>
        <v>DIEGO FERNANDO HENAO CARDONA</v>
      </c>
      <c r="C1153" s="94" t="str">
        <f>VLOOKUP(A1153,'CENTRO DE COSTOS'!A:D,2,FALSE)</f>
        <v>0004-0003</v>
      </c>
      <c r="D1153" s="8">
        <v>76001</v>
      </c>
      <c r="E1153" s="8">
        <v>2671204</v>
      </c>
      <c r="F1153" s="8">
        <v>73457</v>
      </c>
      <c r="G1153" s="94" t="s">
        <v>1321</v>
      </c>
      <c r="H1153" s="8" t="s">
        <v>232</v>
      </c>
      <c r="I1153" s="8" t="s">
        <v>76</v>
      </c>
      <c r="J1153" s="8" t="s">
        <v>6060</v>
      </c>
      <c r="K1153" s="8" t="s">
        <v>160</v>
      </c>
      <c r="L1153" s="8" t="s">
        <v>6061</v>
      </c>
      <c r="M1153" s="183">
        <v>45901.38958333333</v>
      </c>
      <c r="N1153" s="183">
        <v>45901.611805555563</v>
      </c>
      <c r="O1153" s="94" t="s">
        <v>1324</v>
      </c>
      <c r="P1153" s="8" t="s">
        <v>1333</v>
      </c>
      <c r="Q1153" s="8" t="s">
        <v>1375</v>
      </c>
      <c r="R1153" s="8" t="s">
        <v>1444</v>
      </c>
      <c r="S1153" s="94"/>
      <c r="T1153" s="10"/>
      <c r="U1153" s="8" t="s">
        <v>1328</v>
      </c>
      <c r="V1153" s="8" t="s">
        <v>6062</v>
      </c>
      <c r="W1153" s="8" t="s">
        <v>165</v>
      </c>
      <c r="X1153" s="8" t="s">
        <v>6063</v>
      </c>
      <c r="Y1153" s="8" t="s">
        <v>25</v>
      </c>
      <c r="Z1153" s="8" t="s">
        <v>177</v>
      </c>
      <c r="AA1153" s="8" t="s">
        <v>521</v>
      </c>
      <c r="AB1153" s="8">
        <v>1</v>
      </c>
      <c r="AC1153" s="8">
        <v>0</v>
      </c>
      <c r="AD1153" s="86">
        <f>IF(W1153="SOPORTE_TELEFÓNICO",'BASE LIQUIDACION REDEBAN 2025'!$B$19,IF(W1153="ENVÍO",'BASE LIQUIDACION REDEBAN 2025'!$C$2,IF(Y1153="TIPO I",'BASE LIQUIDACION REDEBAN 2025'!$C$2,IF(Y1153="TIPO II",'BASE LIQUIDACION REDEBAN 2025'!$C$3,IF(Y1153="TIPO III",'BASE LIQUIDACION REDEBAN 2025'!$C$4,IF(Y1153="TIPO IV",'BASE LIQUIDACION REDEBAN 2025'!$C$5,IF(Z1153="AEREO",'BASE LIQUIDACION REDEBAN 2025'!$B$6,'BASE LIQUIDACION REDEBAN 2025'!$C$5)))))))</f>
        <v>65960.072302</v>
      </c>
      <c r="AE1153" s="86">
        <f>IF(OR(W1153="SOPORTE_TELEFÓNICO",W1153="ENVÍO"),0,IF(Y1153="TIPO I",'BASE LIQUIDACION REDEBAN 2025'!$B$10,IF(Y1153="TIPO II",'BASE LIQUIDACION REDEBAN 2025'!$B$11,IF(Y1153="TIPO III",'BASE LIQUIDACION REDEBAN 2025'!$B$12,'BASE LIQUIDACION REDEBAN 2025'!$B$13))))</f>
        <v>75096.394270399993</v>
      </c>
      <c r="AF1153" s="86">
        <f t="shared" si="17"/>
        <v>65960.072302</v>
      </c>
      <c r="AG1153" s="141"/>
      <c r="AH1153" s="141"/>
    </row>
    <row r="1154" spans="1:34" s="49" customFormat="1">
      <c r="A1154" s="8" t="s">
        <v>90</v>
      </c>
      <c r="B1154" s="94" t="str">
        <f>VLOOKUP(A1154,'CENTRO DE COSTOS'!A:D,4,FALSE)</f>
        <v>JUAN SEBASTIÁN RÍOS CASTRILLÓN</v>
      </c>
      <c r="C1154" s="94" t="str">
        <f>VLOOKUP(A1154,'CENTRO DE COSTOS'!A:D,2,FALSE)</f>
        <v>0004-0005</v>
      </c>
      <c r="D1154" s="8">
        <v>5266</v>
      </c>
      <c r="E1154" s="8">
        <v>2670604</v>
      </c>
      <c r="F1154" s="8">
        <v>16308</v>
      </c>
      <c r="G1154" s="94" t="s">
        <v>1321</v>
      </c>
      <c r="H1154" s="8" t="s">
        <v>249</v>
      </c>
      <c r="I1154" s="8" t="s">
        <v>395</v>
      </c>
      <c r="J1154" s="8" t="s">
        <v>6064</v>
      </c>
      <c r="K1154" s="8" t="s">
        <v>160</v>
      </c>
      <c r="L1154" s="8" t="s">
        <v>6065</v>
      </c>
      <c r="M1154" s="183">
        <v>45901.365972222222</v>
      </c>
      <c r="N1154" s="183">
        <v>45901.618750000001</v>
      </c>
      <c r="O1154" s="94" t="s">
        <v>1324</v>
      </c>
      <c r="P1154" s="8" t="s">
        <v>1333</v>
      </c>
      <c r="Q1154" s="8" t="s">
        <v>1375</v>
      </c>
      <c r="R1154" s="8" t="s">
        <v>1376</v>
      </c>
      <c r="S1154" s="94"/>
      <c r="T1154" s="10"/>
      <c r="U1154" s="8" t="s">
        <v>1328</v>
      </c>
      <c r="V1154" s="8" t="s">
        <v>6066</v>
      </c>
      <c r="W1154" s="8" t="s">
        <v>165</v>
      </c>
      <c r="X1154" s="8" t="s">
        <v>6067</v>
      </c>
      <c r="Y1154" s="8" t="s">
        <v>25</v>
      </c>
      <c r="Z1154" s="8" t="s">
        <v>177</v>
      </c>
      <c r="AA1154" s="8" t="s">
        <v>804</v>
      </c>
      <c r="AB1154" s="8">
        <v>1</v>
      </c>
      <c r="AC1154" s="8">
        <v>0</v>
      </c>
      <c r="AD1154" s="86">
        <f>IF(W1154="SOPORTE_TELEFÓNICO",'BASE LIQUIDACION REDEBAN 2025'!$B$19,IF(W1154="ENVÍO",'BASE LIQUIDACION REDEBAN 2025'!$C$2,IF(Y1154="TIPO I",'BASE LIQUIDACION REDEBAN 2025'!$C$2,IF(Y1154="TIPO II",'BASE LIQUIDACION REDEBAN 2025'!$C$3,IF(Y1154="TIPO III",'BASE LIQUIDACION REDEBAN 2025'!$C$4,IF(Y1154="TIPO IV",'BASE LIQUIDACION REDEBAN 2025'!$C$5,IF(Z1154="AEREO",'BASE LIQUIDACION REDEBAN 2025'!$B$6,'BASE LIQUIDACION REDEBAN 2025'!$C$5)))))))</f>
        <v>65960.072302</v>
      </c>
      <c r="AE1154" s="86">
        <f>IF(OR(W1154="SOPORTE_TELEFÓNICO",W1154="ENVÍO"),0,IF(Y1154="TIPO I",'BASE LIQUIDACION REDEBAN 2025'!$B$10,IF(Y1154="TIPO II",'BASE LIQUIDACION REDEBAN 2025'!$B$11,IF(Y1154="TIPO III",'BASE LIQUIDACION REDEBAN 2025'!$B$12,'BASE LIQUIDACION REDEBAN 2025'!$B$13))))</f>
        <v>75096.394270399993</v>
      </c>
      <c r="AF1154" s="86">
        <f t="shared" si="17"/>
        <v>65960.072302</v>
      </c>
      <c r="AG1154" s="141"/>
      <c r="AH1154" s="141"/>
    </row>
    <row r="1155" spans="1:34" s="49" customFormat="1">
      <c r="A1155" s="8" t="s">
        <v>86</v>
      </c>
      <c r="B1155" s="94" t="str">
        <f>VLOOKUP(A1155,'CENTRO DE COSTOS'!A:D,4,FALSE)</f>
        <v>KEVIN ALEXIS CORZO BUSTOS</v>
      </c>
      <c r="C1155" s="94" t="str">
        <f>VLOOKUP(A1155,'CENTRO DE COSTOS'!A:D,2,FALSE)</f>
        <v>0004-0007</v>
      </c>
      <c r="D1155" s="8">
        <v>73001</v>
      </c>
      <c r="E1155" s="8">
        <v>2670647</v>
      </c>
      <c r="F1155" s="8">
        <v>59527</v>
      </c>
      <c r="G1155" s="94" t="s">
        <v>1321</v>
      </c>
      <c r="H1155" s="8" t="s">
        <v>494</v>
      </c>
      <c r="I1155" s="8" t="s">
        <v>86</v>
      </c>
      <c r="J1155" s="8" t="s">
        <v>6068</v>
      </c>
      <c r="K1155" s="8" t="s">
        <v>160</v>
      </c>
      <c r="L1155" s="8" t="s">
        <v>6069</v>
      </c>
      <c r="M1155" s="183">
        <v>45901.37222222222</v>
      </c>
      <c r="N1155" s="183">
        <v>45901.682638888888</v>
      </c>
      <c r="O1155" s="94" t="s">
        <v>1324</v>
      </c>
      <c r="P1155" s="8" t="s">
        <v>1333</v>
      </c>
      <c r="Q1155" s="8" t="s">
        <v>1676</v>
      </c>
      <c r="R1155" s="8" t="s">
        <v>1677</v>
      </c>
      <c r="S1155" s="94"/>
      <c r="T1155" s="10"/>
      <c r="U1155" s="8" t="s">
        <v>1328</v>
      </c>
      <c r="V1155" s="8" t="s">
        <v>6070</v>
      </c>
      <c r="W1155" s="8" t="s">
        <v>165</v>
      </c>
      <c r="X1155" s="8" t="s">
        <v>6071</v>
      </c>
      <c r="Y1155" s="8" t="s">
        <v>25</v>
      </c>
      <c r="Z1155" s="8" t="s">
        <v>177</v>
      </c>
      <c r="AA1155" s="8" t="s">
        <v>498</v>
      </c>
      <c r="AB1155" s="8">
        <v>1</v>
      </c>
      <c r="AC1155" s="8">
        <v>0</v>
      </c>
      <c r="AD1155" s="86">
        <f>IF(W1155="SOPORTE_TELEFÓNICO",'BASE LIQUIDACION REDEBAN 2025'!$B$19,IF(W1155="ENVÍO",'BASE LIQUIDACION REDEBAN 2025'!$C$2,IF(Y1155="TIPO I",'BASE LIQUIDACION REDEBAN 2025'!$C$2,IF(Y1155="TIPO II",'BASE LIQUIDACION REDEBAN 2025'!$C$3,IF(Y1155="TIPO III",'BASE LIQUIDACION REDEBAN 2025'!$C$4,IF(Y1155="TIPO IV",'BASE LIQUIDACION REDEBAN 2025'!$C$5,IF(Z1155="AEREO",'BASE LIQUIDACION REDEBAN 2025'!$B$6,'BASE LIQUIDACION REDEBAN 2025'!$C$5)))))))</f>
        <v>65960.072302</v>
      </c>
      <c r="AE1155" s="86">
        <f>IF(OR(W1155="SOPORTE_TELEFÓNICO",W1155="ENVÍO"),0,IF(Y1155="TIPO I",'BASE LIQUIDACION REDEBAN 2025'!$B$10,IF(Y1155="TIPO II",'BASE LIQUIDACION REDEBAN 2025'!$B$11,IF(Y1155="TIPO III",'BASE LIQUIDACION REDEBAN 2025'!$B$12,'BASE LIQUIDACION REDEBAN 2025'!$B$13))))</f>
        <v>75096.394270399993</v>
      </c>
      <c r="AF1155" s="86">
        <f t="shared" ref="AF1155:AF1195" si="18">IF(OR(W1155="SOPORTE_TELEFÓNICO",W1155="ENVÍO"),AD1155,(AD1155*AB1155+AE1155*AC1155))</f>
        <v>65960.072302</v>
      </c>
      <c r="AG1155" s="141"/>
      <c r="AH1155" s="141"/>
    </row>
    <row r="1156" spans="1:34" s="49" customFormat="1">
      <c r="A1156" s="8" t="s">
        <v>76</v>
      </c>
      <c r="B1156" s="94" t="str">
        <f>VLOOKUP(A1156,'CENTRO DE COSTOS'!A:D,4,FALSE)</f>
        <v>DIEGO FERNANDO HENAO CARDONA</v>
      </c>
      <c r="C1156" s="94" t="str">
        <f>VLOOKUP(A1156,'CENTRO DE COSTOS'!A:D,2,FALSE)</f>
        <v>0004-0003</v>
      </c>
      <c r="D1156" s="8">
        <v>76520</v>
      </c>
      <c r="E1156" s="8">
        <v>2670196</v>
      </c>
      <c r="F1156" s="8">
        <v>16654</v>
      </c>
      <c r="G1156" s="94" t="s">
        <v>1321</v>
      </c>
      <c r="H1156" s="8" t="s">
        <v>232</v>
      </c>
      <c r="I1156" s="8" t="s">
        <v>1207</v>
      </c>
      <c r="J1156" s="8" t="s">
        <v>6072</v>
      </c>
      <c r="K1156" s="8" t="s">
        <v>160</v>
      </c>
      <c r="L1156" s="8" t="s">
        <v>6073</v>
      </c>
      <c r="M1156" s="183">
        <v>45901.352083333331</v>
      </c>
      <c r="N1156" s="183">
        <v>45901.519444444442</v>
      </c>
      <c r="O1156" s="94" t="s">
        <v>1324</v>
      </c>
      <c r="P1156" s="8" t="s">
        <v>1325</v>
      </c>
      <c r="Q1156" s="8" t="s">
        <v>1351</v>
      </c>
      <c r="R1156" s="8" t="s">
        <v>1689</v>
      </c>
      <c r="S1156" s="94"/>
      <c r="T1156" s="10"/>
      <c r="U1156" s="8" t="s">
        <v>1328</v>
      </c>
      <c r="V1156" s="8" t="s">
        <v>6074</v>
      </c>
      <c r="W1156" s="8" t="s">
        <v>165</v>
      </c>
      <c r="X1156" s="8" t="s">
        <v>6075</v>
      </c>
      <c r="Y1156" s="8" t="s">
        <v>25</v>
      </c>
      <c r="Z1156" s="8" t="s">
        <v>177</v>
      </c>
      <c r="AA1156" s="8" t="s">
        <v>531</v>
      </c>
      <c r="AB1156" s="8">
        <v>1</v>
      </c>
      <c r="AC1156" s="8">
        <v>0</v>
      </c>
      <c r="AD1156" s="86">
        <f>IF(W1156="SOPORTE_TELEFÓNICO",'BASE LIQUIDACION REDEBAN 2025'!$B$19,IF(W1156="ENVÍO",'BASE LIQUIDACION REDEBAN 2025'!$C$2,IF(Y1156="TIPO I",'BASE LIQUIDACION REDEBAN 2025'!$C$2,IF(Y1156="TIPO II",'BASE LIQUIDACION REDEBAN 2025'!$C$3,IF(Y1156="TIPO III",'BASE LIQUIDACION REDEBAN 2025'!$C$4,IF(Y1156="TIPO IV",'BASE LIQUIDACION REDEBAN 2025'!$C$5,IF(Z1156="AEREO",'BASE LIQUIDACION REDEBAN 2025'!$B$6,'BASE LIQUIDACION REDEBAN 2025'!$C$5)))))))</f>
        <v>65960.072302</v>
      </c>
      <c r="AE1156" s="86">
        <f>IF(OR(W1156="SOPORTE_TELEFÓNICO",W1156="ENVÍO"),0,IF(Y1156="TIPO I",'BASE LIQUIDACION REDEBAN 2025'!$B$10,IF(Y1156="TIPO II",'BASE LIQUIDACION REDEBAN 2025'!$B$11,IF(Y1156="TIPO III",'BASE LIQUIDACION REDEBAN 2025'!$B$12,'BASE LIQUIDACION REDEBAN 2025'!$B$13))))</f>
        <v>75096.394270399993</v>
      </c>
      <c r="AF1156" s="86">
        <f t="shared" si="18"/>
        <v>65960.072302</v>
      </c>
      <c r="AG1156" s="141"/>
      <c r="AH1156" s="141"/>
    </row>
    <row r="1157" spans="1:34" s="49" customFormat="1">
      <c r="A1157" s="8" t="s">
        <v>96</v>
      </c>
      <c r="B1157" s="94" t="str">
        <f>VLOOKUP(A1157,'CENTRO DE COSTOS'!A:D,4,FALSE)</f>
        <v>JOSE MAURICIO HERNANDEZ ROJAS</v>
      </c>
      <c r="C1157" s="94" t="str">
        <f>VLOOKUP(A1157,'CENTRO DE COSTOS'!A:D,2,FALSE)</f>
        <v>0004-0001</v>
      </c>
      <c r="D1157" s="8">
        <v>47001</v>
      </c>
      <c r="E1157" s="8">
        <v>2670455</v>
      </c>
      <c r="F1157" s="8">
        <v>45850</v>
      </c>
      <c r="G1157" s="94" t="s">
        <v>1321</v>
      </c>
      <c r="H1157" s="8" t="s">
        <v>438</v>
      </c>
      <c r="I1157" s="8" t="s">
        <v>96</v>
      </c>
      <c r="J1157" s="8" t="s">
        <v>6076</v>
      </c>
      <c r="K1157" s="8" t="s">
        <v>160</v>
      </c>
      <c r="L1157" s="8" t="s">
        <v>6077</v>
      </c>
      <c r="M1157" s="183">
        <v>45901.362500000003</v>
      </c>
      <c r="N1157" s="183">
        <v>45901.636111111111</v>
      </c>
      <c r="O1157" s="94" t="s">
        <v>1324</v>
      </c>
      <c r="P1157" s="8" t="s">
        <v>1325</v>
      </c>
      <c r="Q1157" s="8" t="s">
        <v>1351</v>
      </c>
      <c r="R1157" s="8" t="s">
        <v>1689</v>
      </c>
      <c r="S1157" s="94"/>
      <c r="T1157" s="10"/>
      <c r="U1157" s="8" t="s">
        <v>1328</v>
      </c>
      <c r="V1157" s="8" t="s">
        <v>6078</v>
      </c>
      <c r="W1157" s="8" t="s">
        <v>165</v>
      </c>
      <c r="X1157" s="8" t="s">
        <v>6079</v>
      </c>
      <c r="Y1157" s="8" t="s">
        <v>25</v>
      </c>
      <c r="Z1157" s="8" t="s">
        <v>177</v>
      </c>
      <c r="AA1157" s="8" t="s">
        <v>442</v>
      </c>
      <c r="AB1157" s="8">
        <v>1</v>
      </c>
      <c r="AC1157" s="8">
        <v>0</v>
      </c>
      <c r="AD1157" s="86">
        <f>IF(W1157="SOPORTE_TELEFÓNICO",'BASE LIQUIDACION REDEBAN 2025'!$B$19,IF(W1157="ENVÍO",'BASE LIQUIDACION REDEBAN 2025'!$C$2,IF(Y1157="TIPO I",'BASE LIQUIDACION REDEBAN 2025'!$C$2,IF(Y1157="TIPO II",'BASE LIQUIDACION REDEBAN 2025'!$C$3,IF(Y1157="TIPO III",'BASE LIQUIDACION REDEBAN 2025'!$C$4,IF(Y1157="TIPO IV",'BASE LIQUIDACION REDEBAN 2025'!$C$5,IF(Z1157="AEREO",'BASE LIQUIDACION REDEBAN 2025'!$B$6,'BASE LIQUIDACION REDEBAN 2025'!$C$5)))))))</f>
        <v>65960.072302</v>
      </c>
      <c r="AE1157" s="86">
        <f>IF(OR(W1157="SOPORTE_TELEFÓNICO",W1157="ENVÍO"),0,IF(Y1157="TIPO I",'BASE LIQUIDACION REDEBAN 2025'!$B$10,IF(Y1157="TIPO II",'BASE LIQUIDACION REDEBAN 2025'!$B$11,IF(Y1157="TIPO III",'BASE LIQUIDACION REDEBAN 2025'!$B$12,'BASE LIQUIDACION REDEBAN 2025'!$B$13))))</f>
        <v>75096.394270399993</v>
      </c>
      <c r="AF1157" s="86">
        <f t="shared" si="18"/>
        <v>65960.072302</v>
      </c>
      <c r="AG1157" s="141"/>
      <c r="AH1157" s="141"/>
    </row>
    <row r="1158" spans="1:34" s="49" customFormat="1">
      <c r="A1158" s="8" t="s">
        <v>101</v>
      </c>
      <c r="B1158" s="94" t="str">
        <f>VLOOKUP(A1158,'CENTRO DE COSTOS'!A:D,4,FALSE)</f>
        <v>KEVIN ALEXIS CORZO BUSTOS</v>
      </c>
      <c r="C1158" s="94" t="str">
        <f>VLOOKUP(A1158,'CENTRO DE COSTOS'!A:D,2,FALSE)</f>
        <v>0004-0007</v>
      </c>
      <c r="D1158" s="8">
        <v>85225</v>
      </c>
      <c r="E1158" s="8">
        <v>2669940</v>
      </c>
      <c r="F1158" s="8">
        <v>51129</v>
      </c>
      <c r="G1158" s="94" t="s">
        <v>1321</v>
      </c>
      <c r="H1158" s="8" t="s">
        <v>882</v>
      </c>
      <c r="I1158" s="8" t="s">
        <v>896</v>
      </c>
      <c r="J1158" s="8" t="s">
        <v>6080</v>
      </c>
      <c r="K1158" s="8" t="s">
        <v>160</v>
      </c>
      <c r="L1158" s="8" t="s">
        <v>6081</v>
      </c>
      <c r="M1158" s="183">
        <v>45901.334722222222</v>
      </c>
      <c r="N1158" s="183">
        <v>45901.757638888892</v>
      </c>
      <c r="O1158" s="94" t="s">
        <v>1324</v>
      </c>
      <c r="P1158" s="8" t="s">
        <v>1333</v>
      </c>
      <c r="Q1158" s="8" t="s">
        <v>1512</v>
      </c>
      <c r="R1158" s="8" t="s">
        <v>1512</v>
      </c>
      <c r="S1158" s="94"/>
      <c r="T1158" s="10"/>
      <c r="U1158" s="8" t="s">
        <v>1328</v>
      </c>
      <c r="V1158" s="8" t="s">
        <v>6082</v>
      </c>
      <c r="W1158" s="8" t="s">
        <v>165</v>
      </c>
      <c r="X1158" s="8" t="s">
        <v>6083</v>
      </c>
      <c r="Y1158" s="8" t="s">
        <v>28</v>
      </c>
      <c r="Z1158" s="8" t="s">
        <v>177</v>
      </c>
      <c r="AA1158" s="8" t="s">
        <v>4234</v>
      </c>
      <c r="AB1158" s="8">
        <v>1</v>
      </c>
      <c r="AC1158" s="8">
        <v>0</v>
      </c>
      <c r="AD1158" s="86">
        <f>IF(W1158="SOPORTE_TELEFÓNICO",'BASE LIQUIDACION REDEBAN 2025'!$B$19,IF(W1158="ENVÍO",'BASE LIQUIDACION REDEBAN 2025'!$C$2,IF(Y1158="TIPO I",'BASE LIQUIDACION REDEBAN 2025'!$C$2,IF(Y1158="TIPO II",'BASE LIQUIDACION REDEBAN 2025'!$C$3,IF(Y1158="TIPO III",'BASE LIQUIDACION REDEBAN 2025'!$C$4,IF(Y1158="TIPO IV",'BASE LIQUIDACION REDEBAN 2025'!$C$5,IF(Z1158="AEREO",'BASE LIQUIDACION REDEBAN 2025'!$B$6,'BASE LIQUIDACION REDEBAN 2025'!$C$5)))))))</f>
        <v>144967.87232000002</v>
      </c>
      <c r="AE1158" s="86">
        <f>IF(OR(W1158="SOPORTE_TELEFÓNICO",W1158="ENVÍO"),0,IF(Y1158="TIPO I",'BASE LIQUIDACION REDEBAN 2025'!$B$10,IF(Y1158="TIPO II",'BASE LIQUIDACION REDEBAN 2025'!$B$11,IF(Y1158="TIPO III",'BASE LIQUIDACION REDEBAN 2025'!$B$12,'BASE LIQUIDACION REDEBAN 2025'!$B$13))))</f>
        <v>140395.6348884</v>
      </c>
      <c r="AF1158" s="86">
        <f t="shared" si="18"/>
        <v>144967.87232000002</v>
      </c>
      <c r="AG1158" s="141"/>
      <c r="AH1158" s="141"/>
    </row>
    <row r="1159" spans="1:34" s="49" customFormat="1">
      <c r="A1159" s="8" t="s">
        <v>91</v>
      </c>
      <c r="B1159" s="94" t="str">
        <f>VLOOKUP(A1159,'CENTRO DE COSTOS'!A:D,4,FALSE)</f>
        <v>JOSE MAURICIO HERNANDEZ ROJAS</v>
      </c>
      <c r="C1159" s="94" t="str">
        <f>VLOOKUP(A1159,'CENTRO DE COSTOS'!A:D,2,FALSE)</f>
        <v>0004-0001</v>
      </c>
      <c r="D1159" s="8">
        <v>23807</v>
      </c>
      <c r="E1159" s="8">
        <v>2669885</v>
      </c>
      <c r="F1159" s="8">
        <v>80701</v>
      </c>
      <c r="G1159" s="94" t="s">
        <v>1321</v>
      </c>
      <c r="H1159" s="8" t="s">
        <v>193</v>
      </c>
      <c r="I1159" s="8" t="s">
        <v>1669</v>
      </c>
      <c r="J1159" s="8" t="s">
        <v>6084</v>
      </c>
      <c r="K1159" s="8" t="s">
        <v>160</v>
      </c>
      <c r="L1159" s="8" t="s">
        <v>6085</v>
      </c>
      <c r="M1159" s="183">
        <v>45901.336111111108</v>
      </c>
      <c r="N1159" s="183">
        <v>45902.537499999999</v>
      </c>
      <c r="O1159" s="94" t="s">
        <v>1324</v>
      </c>
      <c r="P1159" s="8" t="s">
        <v>1333</v>
      </c>
      <c r="Q1159" s="8" t="s">
        <v>1512</v>
      </c>
      <c r="R1159" s="8" t="s">
        <v>1512</v>
      </c>
      <c r="S1159" s="94"/>
      <c r="T1159" s="10"/>
      <c r="U1159" s="8" t="s">
        <v>1328</v>
      </c>
      <c r="V1159" s="8" t="s">
        <v>6086</v>
      </c>
      <c r="W1159" s="8" t="s">
        <v>165</v>
      </c>
      <c r="X1159" s="8" t="s">
        <v>6087</v>
      </c>
      <c r="Y1159" s="8" t="s">
        <v>30</v>
      </c>
      <c r="Z1159" s="8" t="s">
        <v>177</v>
      </c>
      <c r="AA1159" s="8" t="s">
        <v>1447</v>
      </c>
      <c r="AB1159" s="8">
        <v>1</v>
      </c>
      <c r="AC1159" s="8">
        <v>0</v>
      </c>
      <c r="AD1159" s="86">
        <f>IF(W1159="SOPORTE_TELEFÓNICO",'BASE LIQUIDACION REDEBAN 2025'!$B$19,IF(W1159="ENVÍO",'BASE LIQUIDACION REDEBAN 2025'!$C$2,IF(Y1159="TIPO I",'BASE LIQUIDACION REDEBAN 2025'!$C$2,IF(Y1159="TIPO II",'BASE LIQUIDACION REDEBAN 2025'!$C$3,IF(Y1159="TIPO III",'BASE LIQUIDACION REDEBAN 2025'!$C$4,IF(Y1159="TIPO IV",'BASE LIQUIDACION REDEBAN 2025'!$C$5,IF(Z1159="AEREO",'BASE LIQUIDACION REDEBAN 2025'!$B$6,'BASE LIQUIDACION REDEBAN 2025'!$C$5)))))))</f>
        <v>275728.78077800001</v>
      </c>
      <c r="AE1159" s="86">
        <f>IF(OR(W1159="SOPORTE_TELEFÓNICO",W1159="ENVÍO"),0,IF(Y1159="TIPO I",'BASE LIQUIDACION REDEBAN 2025'!$B$10,IF(Y1159="TIPO II",'BASE LIQUIDACION REDEBAN 2025'!$B$11,IF(Y1159="TIPO III",'BASE LIQUIDACION REDEBAN 2025'!$B$12,'BASE LIQUIDACION REDEBAN 2025'!$B$13))))</f>
        <v>196536.5258152</v>
      </c>
      <c r="AF1159" s="86">
        <f t="shared" si="18"/>
        <v>275728.78077800001</v>
      </c>
      <c r="AG1159" s="141"/>
      <c r="AH1159" s="141"/>
    </row>
    <row r="1160" spans="1:34" s="49" customFormat="1">
      <c r="A1160" s="8" t="s">
        <v>68</v>
      </c>
      <c r="B1160" s="94" t="str">
        <f>VLOOKUP(A1160,'CENTRO DE COSTOS'!A:D,4,FALSE)</f>
        <v>WILLIAM ASDRUBAL ROZO ROZO</v>
      </c>
      <c r="C1160" s="94" t="str">
        <f>VLOOKUP(A1160,'CENTRO DE COSTOS'!A:D,2,FALSE)</f>
        <v>0004-0004</v>
      </c>
      <c r="D1160" s="8">
        <v>11001</v>
      </c>
      <c r="E1160" s="8">
        <v>2669890</v>
      </c>
      <c r="F1160" s="8">
        <v>26554</v>
      </c>
      <c r="G1160" s="94" t="s">
        <v>1321</v>
      </c>
      <c r="H1160" s="8" t="s">
        <v>417</v>
      </c>
      <c r="I1160" s="8" t="s">
        <v>68</v>
      </c>
      <c r="J1160" s="8" t="s">
        <v>1856</v>
      </c>
      <c r="K1160" s="8" t="s">
        <v>160</v>
      </c>
      <c r="L1160" s="8" t="s">
        <v>6088</v>
      </c>
      <c r="M1160" s="183">
        <v>45901.338194444441</v>
      </c>
      <c r="N1160" s="183">
        <v>45901.700694444437</v>
      </c>
      <c r="O1160" s="94" t="s">
        <v>1324</v>
      </c>
      <c r="P1160" s="8" t="s">
        <v>1333</v>
      </c>
      <c r="Q1160" s="8" t="s">
        <v>1512</v>
      </c>
      <c r="R1160" s="8" t="s">
        <v>1512</v>
      </c>
      <c r="S1160" s="94"/>
      <c r="T1160" s="10"/>
      <c r="U1160" s="8" t="s">
        <v>1328</v>
      </c>
      <c r="V1160" s="8" t="s">
        <v>6089</v>
      </c>
      <c r="W1160" s="8" t="s">
        <v>165</v>
      </c>
      <c r="X1160" s="8" t="s">
        <v>6090</v>
      </c>
      <c r="Y1160" s="8" t="s">
        <v>25</v>
      </c>
      <c r="Z1160" s="8" t="s">
        <v>177</v>
      </c>
      <c r="AA1160" s="8" t="s">
        <v>566</v>
      </c>
      <c r="AB1160" s="8">
        <v>1</v>
      </c>
      <c r="AC1160" s="8">
        <v>0</v>
      </c>
      <c r="AD1160" s="86">
        <f>IF(W1160="SOPORTE_TELEFÓNICO",'BASE LIQUIDACION REDEBAN 2025'!$B$19,IF(W1160="ENVÍO",'BASE LIQUIDACION REDEBAN 2025'!$C$2,IF(Y1160="TIPO I",'BASE LIQUIDACION REDEBAN 2025'!$C$2,IF(Y1160="TIPO II",'BASE LIQUIDACION REDEBAN 2025'!$C$3,IF(Y1160="TIPO III",'BASE LIQUIDACION REDEBAN 2025'!$C$4,IF(Y1160="TIPO IV",'BASE LIQUIDACION REDEBAN 2025'!$C$5,IF(Z1160="AEREO",'BASE LIQUIDACION REDEBAN 2025'!$B$6,'BASE LIQUIDACION REDEBAN 2025'!$C$5)))))))</f>
        <v>65960.072302</v>
      </c>
      <c r="AE1160" s="86">
        <f>IF(OR(W1160="SOPORTE_TELEFÓNICO",W1160="ENVÍO"),0,IF(Y1160="TIPO I",'BASE LIQUIDACION REDEBAN 2025'!$B$10,IF(Y1160="TIPO II",'BASE LIQUIDACION REDEBAN 2025'!$B$11,IF(Y1160="TIPO III",'BASE LIQUIDACION REDEBAN 2025'!$B$12,'BASE LIQUIDACION REDEBAN 2025'!$B$13))))</f>
        <v>75096.394270399993</v>
      </c>
      <c r="AF1160" s="86">
        <f t="shared" si="18"/>
        <v>65960.072302</v>
      </c>
      <c r="AG1160" s="141"/>
      <c r="AH1160" s="141"/>
    </row>
    <row r="1161" spans="1:34" s="49" customFormat="1">
      <c r="A1161" s="8" t="s">
        <v>99</v>
      </c>
      <c r="B1161" s="94" t="str">
        <f>VLOOKUP(A1161,'CENTRO DE COSTOS'!A:D,4,FALSE)</f>
        <v>JOSE MAURICIO HERNANDEZ ROJAS</v>
      </c>
      <c r="C1161" s="94" t="str">
        <f>VLOOKUP(A1161,'CENTRO DE COSTOS'!A:D,2,FALSE)</f>
        <v>0004-0001</v>
      </c>
      <c r="D1161" s="8">
        <v>20011</v>
      </c>
      <c r="E1161" s="8">
        <v>2670104</v>
      </c>
      <c r="F1161" s="8">
        <v>34587</v>
      </c>
      <c r="G1161" s="94" t="s">
        <v>1321</v>
      </c>
      <c r="H1161" s="8" t="s">
        <v>596</v>
      </c>
      <c r="I1161" s="8" t="s">
        <v>1074</v>
      </c>
      <c r="J1161" s="8" t="s">
        <v>6091</v>
      </c>
      <c r="K1161" s="8" t="s">
        <v>160</v>
      </c>
      <c r="L1161" s="8" t="s">
        <v>6092</v>
      </c>
      <c r="M1161" s="183">
        <v>45901.34097222222</v>
      </c>
      <c r="N1161" s="183">
        <v>45905.504166666673</v>
      </c>
      <c r="O1161" s="94" t="s">
        <v>1324</v>
      </c>
      <c r="P1161" s="8" t="s">
        <v>1333</v>
      </c>
      <c r="Q1161" s="8" t="s">
        <v>1375</v>
      </c>
      <c r="R1161" s="8" t="s">
        <v>1376</v>
      </c>
      <c r="S1161" s="94"/>
      <c r="T1161" s="10"/>
      <c r="U1161" s="8" t="s">
        <v>1328</v>
      </c>
      <c r="V1161" s="8" t="s">
        <v>6093</v>
      </c>
      <c r="W1161" s="8" t="s">
        <v>1552</v>
      </c>
      <c r="X1161" s="8" t="s">
        <v>1553</v>
      </c>
      <c r="Y1161" s="8" t="s">
        <v>32</v>
      </c>
      <c r="Z1161" s="8" t="s">
        <v>177</v>
      </c>
      <c r="AA1161" s="8" t="s">
        <v>1078</v>
      </c>
      <c r="AB1161" s="8">
        <v>0</v>
      </c>
      <c r="AC1161" s="8">
        <v>0</v>
      </c>
      <c r="AD1161" s="86">
        <f>IF(W1161="SOPORTE_TELEFÓNICO",'BASE LIQUIDACION REDEBAN 2025'!$B$19,IF(W1161="ENVÍO",'BASE LIQUIDACION REDEBAN 2025'!$C$2,IF(Y1161="TIPO I",'BASE LIQUIDACION REDEBAN 2025'!$C$2,IF(Y1161="TIPO II",'BASE LIQUIDACION REDEBAN 2025'!$C$3,IF(Y1161="TIPO III",'BASE LIQUIDACION REDEBAN 2025'!$C$4,IF(Y1161="TIPO IV",'BASE LIQUIDACION REDEBAN 2025'!$C$5,IF(Z1161="AEREO",'BASE LIQUIDACION REDEBAN 2025'!$B$6,'BASE LIQUIDACION REDEBAN 2025'!$C$5)))))))</f>
        <v>41241.0800752</v>
      </c>
      <c r="AE1161" s="86">
        <f>IF(OR(W1161="SOPORTE_TELEFÓNICO",W1161="ENVÍO"),0,IF(Y1161="TIPO I",'BASE LIQUIDACION REDEBAN 2025'!$B$10,IF(Y1161="TIPO II",'BASE LIQUIDACION REDEBAN 2025'!$B$11,IF(Y1161="TIPO III",'BASE LIQUIDACION REDEBAN 2025'!$B$12,'BASE LIQUIDACION REDEBAN 2025'!$B$13))))</f>
        <v>0</v>
      </c>
      <c r="AF1161" s="86">
        <f t="shared" si="18"/>
        <v>41241.0800752</v>
      </c>
      <c r="AG1161" s="141"/>
      <c r="AH1161" s="141"/>
    </row>
    <row r="1162" spans="1:34" s="49" customFormat="1">
      <c r="A1162" s="8" t="s">
        <v>98</v>
      </c>
      <c r="B1162" s="94" t="str">
        <f>VLOOKUP(A1162,'CENTRO DE COSTOS'!A:D,4,FALSE)</f>
        <v>MIGUEL JULIÁN HERNÁNDEZ GUARÍN</v>
      </c>
      <c r="C1162" s="94" t="str">
        <f>VLOOKUP(A1162,'CENTRO DE COSTOS'!A:D,2,FALSE)</f>
        <v>0004-0008</v>
      </c>
      <c r="D1162" s="8">
        <v>15491</v>
      </c>
      <c r="E1162" s="8">
        <v>2669352</v>
      </c>
      <c r="F1162" s="8">
        <v>73269</v>
      </c>
      <c r="G1162" s="94" t="s">
        <v>1321</v>
      </c>
      <c r="H1162" s="8" t="s">
        <v>406</v>
      </c>
      <c r="I1162" s="8" t="s">
        <v>4862</v>
      </c>
      <c r="J1162" s="8" t="s">
        <v>6094</v>
      </c>
      <c r="K1162" s="8" t="s">
        <v>160</v>
      </c>
      <c r="L1162" s="8" t="s">
        <v>6095</v>
      </c>
      <c r="M1162" s="183">
        <v>45900.719444444447</v>
      </c>
      <c r="N1162" s="183">
        <v>45901.679861111108</v>
      </c>
      <c r="O1162" s="94" t="s">
        <v>1324</v>
      </c>
      <c r="P1162" s="8" t="s">
        <v>1333</v>
      </c>
      <c r="Q1162" s="8" t="s">
        <v>1368</v>
      </c>
      <c r="R1162" s="8" t="s">
        <v>1369</v>
      </c>
      <c r="S1162" s="94"/>
      <c r="T1162" s="10"/>
      <c r="U1162" s="8" t="s">
        <v>1328</v>
      </c>
      <c r="V1162" s="8" t="s">
        <v>6096</v>
      </c>
      <c r="W1162" s="8" t="s">
        <v>165</v>
      </c>
      <c r="X1162" s="8" t="s">
        <v>6097</v>
      </c>
      <c r="Y1162" s="8" t="s">
        <v>28</v>
      </c>
      <c r="Z1162" s="8" t="s">
        <v>177</v>
      </c>
      <c r="AA1162" s="8" t="s">
        <v>411</v>
      </c>
      <c r="AB1162" s="8">
        <v>1</v>
      </c>
      <c r="AC1162" s="8">
        <v>0</v>
      </c>
      <c r="AD1162" s="86">
        <f>IF(W1162="SOPORTE_TELEFÓNICO",'BASE LIQUIDACION REDEBAN 2025'!$B$19,IF(W1162="ENVÍO",'BASE LIQUIDACION REDEBAN 2025'!$C$2,IF(Y1162="TIPO I",'BASE LIQUIDACION REDEBAN 2025'!$C$2,IF(Y1162="TIPO II",'BASE LIQUIDACION REDEBAN 2025'!$C$3,IF(Y1162="TIPO III",'BASE LIQUIDACION REDEBAN 2025'!$C$4,IF(Y1162="TIPO IV",'BASE LIQUIDACION REDEBAN 2025'!$C$5,IF(Z1162="AEREO",'BASE LIQUIDACION REDEBAN 2025'!$B$6,'BASE LIQUIDACION REDEBAN 2025'!$C$5)))))))</f>
        <v>144967.87232000002</v>
      </c>
      <c r="AE1162" s="86">
        <f>IF(OR(W1162="SOPORTE_TELEFÓNICO",W1162="ENVÍO"),0,IF(Y1162="TIPO I",'BASE LIQUIDACION REDEBAN 2025'!$B$10,IF(Y1162="TIPO II",'BASE LIQUIDACION REDEBAN 2025'!$B$11,IF(Y1162="TIPO III",'BASE LIQUIDACION REDEBAN 2025'!$B$12,'BASE LIQUIDACION REDEBAN 2025'!$B$13))))</f>
        <v>140395.6348884</v>
      </c>
      <c r="AF1162" s="86">
        <f t="shared" si="18"/>
        <v>144967.87232000002</v>
      </c>
      <c r="AG1162" s="141"/>
      <c r="AH1162" s="141"/>
    </row>
    <row r="1163" spans="1:34" s="49" customFormat="1">
      <c r="A1163" s="8" t="s">
        <v>90</v>
      </c>
      <c r="B1163" s="94" t="str">
        <f>VLOOKUP(A1163,'CENTRO DE COSTOS'!A:D,4,FALSE)</f>
        <v>JUAN SEBASTIÁN RÍOS CASTRILLÓN</v>
      </c>
      <c r="C1163" s="94" t="str">
        <f>VLOOKUP(A1163,'CENTRO DE COSTOS'!A:D,2,FALSE)</f>
        <v>0004-0005</v>
      </c>
      <c r="D1163" s="8">
        <v>5001</v>
      </c>
      <c r="E1163" s="8">
        <v>2669196</v>
      </c>
      <c r="F1163" s="8">
        <v>69661</v>
      </c>
      <c r="G1163" s="94" t="s">
        <v>1321</v>
      </c>
      <c r="H1163" s="8" t="s">
        <v>249</v>
      </c>
      <c r="I1163" s="8" t="s">
        <v>90</v>
      </c>
      <c r="J1163" s="8" t="s">
        <v>6098</v>
      </c>
      <c r="K1163" s="8" t="s">
        <v>160</v>
      </c>
      <c r="L1163" s="8" t="s">
        <v>6099</v>
      </c>
      <c r="M1163" s="183">
        <v>45900.567361111112</v>
      </c>
      <c r="N1163" s="183">
        <v>45901.482638888891</v>
      </c>
      <c r="O1163" s="94" t="s">
        <v>1324</v>
      </c>
      <c r="P1163" s="8" t="s">
        <v>1333</v>
      </c>
      <c r="Q1163" s="8" t="s">
        <v>1375</v>
      </c>
      <c r="R1163" s="8" t="s">
        <v>1393</v>
      </c>
      <c r="S1163" s="94"/>
      <c r="T1163" s="10"/>
      <c r="U1163" s="8" t="s">
        <v>1328</v>
      </c>
      <c r="V1163" s="8" t="s">
        <v>6100</v>
      </c>
      <c r="W1163" s="8" t="s">
        <v>165</v>
      </c>
      <c r="X1163" s="8" t="s">
        <v>6101</v>
      </c>
      <c r="Y1163" s="8" t="s">
        <v>25</v>
      </c>
      <c r="Z1163" s="8" t="s">
        <v>177</v>
      </c>
      <c r="AA1163" s="8" t="s">
        <v>374</v>
      </c>
      <c r="AB1163" s="8">
        <v>1</v>
      </c>
      <c r="AC1163" s="8">
        <v>0</v>
      </c>
      <c r="AD1163" s="86">
        <f>IF(W1163="SOPORTE_TELEFÓNICO",'BASE LIQUIDACION REDEBAN 2025'!$B$19,IF(W1163="ENVÍO",'BASE LIQUIDACION REDEBAN 2025'!$C$2,IF(Y1163="TIPO I",'BASE LIQUIDACION REDEBAN 2025'!$C$2,IF(Y1163="TIPO II",'BASE LIQUIDACION REDEBAN 2025'!$C$3,IF(Y1163="TIPO III",'BASE LIQUIDACION REDEBAN 2025'!$C$4,IF(Y1163="TIPO IV",'BASE LIQUIDACION REDEBAN 2025'!$C$5,IF(Z1163="AEREO",'BASE LIQUIDACION REDEBAN 2025'!$B$6,'BASE LIQUIDACION REDEBAN 2025'!$C$5)))))))</f>
        <v>65960.072302</v>
      </c>
      <c r="AE1163" s="86">
        <f>IF(OR(W1163="SOPORTE_TELEFÓNICO",W1163="ENVÍO"),0,IF(Y1163="TIPO I",'BASE LIQUIDACION REDEBAN 2025'!$B$10,IF(Y1163="TIPO II",'BASE LIQUIDACION REDEBAN 2025'!$B$11,IF(Y1163="TIPO III",'BASE LIQUIDACION REDEBAN 2025'!$B$12,'BASE LIQUIDACION REDEBAN 2025'!$B$13))))</f>
        <v>75096.394270399993</v>
      </c>
      <c r="AF1163" s="86">
        <f t="shared" si="18"/>
        <v>65960.072302</v>
      </c>
      <c r="AG1163" s="141"/>
      <c r="AH1163" s="141"/>
    </row>
    <row r="1164" spans="1:34" s="49" customFormat="1">
      <c r="A1164" s="8" t="s">
        <v>60</v>
      </c>
      <c r="B1164" s="94" t="str">
        <f>VLOOKUP(A1164,'CENTRO DE COSTOS'!A:D,4,FALSE)</f>
        <v>JUAN SEBASTIÁN RÍOS CASTRILLÓN</v>
      </c>
      <c r="C1164" s="94" t="str">
        <f>VLOOKUP(A1164,'CENTRO DE COSTOS'!A:D,2,FALSE)</f>
        <v>0004-0005</v>
      </c>
      <c r="D1164" s="8">
        <v>5172</v>
      </c>
      <c r="E1164" s="8">
        <v>2669221</v>
      </c>
      <c r="F1164" s="8">
        <v>24683</v>
      </c>
      <c r="G1164" s="8" t="s">
        <v>1321</v>
      </c>
      <c r="H1164" s="8" t="s">
        <v>249</v>
      </c>
      <c r="I1164" s="8" t="s">
        <v>3613</v>
      </c>
      <c r="J1164" s="8" t="s">
        <v>6102</v>
      </c>
      <c r="K1164" s="8" t="s">
        <v>160</v>
      </c>
      <c r="L1164" s="8" t="s">
        <v>6103</v>
      </c>
      <c r="M1164" s="183">
        <v>45900.461111111108</v>
      </c>
      <c r="N1164" s="183">
        <v>45902.460416666669</v>
      </c>
      <c r="O1164" s="8" t="s">
        <v>1324</v>
      </c>
      <c r="P1164" s="8" t="s">
        <v>1333</v>
      </c>
      <c r="Q1164" s="8" t="s">
        <v>1368</v>
      </c>
      <c r="R1164" s="8" t="s">
        <v>1341</v>
      </c>
      <c r="S1164" s="94"/>
      <c r="T1164" s="10"/>
      <c r="U1164" s="8" t="s">
        <v>1328</v>
      </c>
      <c r="V1164" s="8" t="s">
        <v>6104</v>
      </c>
      <c r="W1164" s="8" t="s">
        <v>165</v>
      </c>
      <c r="X1164" s="8" t="s">
        <v>6105</v>
      </c>
      <c r="Y1164" s="8" t="s">
        <v>28</v>
      </c>
      <c r="Z1164" s="8" t="s">
        <v>177</v>
      </c>
      <c r="AA1164" s="8" t="s">
        <v>648</v>
      </c>
      <c r="AB1164" s="8">
        <v>1</v>
      </c>
      <c r="AC1164" s="8">
        <v>0</v>
      </c>
      <c r="AD1164" s="86">
        <f>IF(W1164="SOPORTE_TELEFÓNICO",'BASE LIQUIDACION REDEBAN 2025'!$B$19,IF(W1164="ENVÍO",'BASE LIQUIDACION REDEBAN 2025'!$C$2,IF(Y1164="TIPO I",'BASE LIQUIDACION REDEBAN 2025'!$C$2,IF(Y1164="TIPO II",'BASE LIQUIDACION REDEBAN 2025'!$C$3,IF(Y1164="TIPO III",'BASE LIQUIDACION REDEBAN 2025'!$C$4,IF(Y1164="TIPO IV",'BASE LIQUIDACION REDEBAN 2025'!$C$5,IF(Z1164="AEREO",'BASE LIQUIDACION REDEBAN 2025'!$B$6,'BASE LIQUIDACION REDEBAN 2025'!$C$5)))))))</f>
        <v>144967.87232000002</v>
      </c>
      <c r="AE1164" s="86">
        <f>IF(OR(W1164="SOPORTE_TELEFÓNICO",W1164="ENVÍO"),0,IF(Y1164="TIPO I",'BASE LIQUIDACION REDEBAN 2025'!$B$10,IF(Y1164="TIPO II",'BASE LIQUIDACION REDEBAN 2025'!$B$11,IF(Y1164="TIPO III",'BASE LIQUIDACION REDEBAN 2025'!$B$12,'BASE LIQUIDACION REDEBAN 2025'!$B$13))))</f>
        <v>140395.6348884</v>
      </c>
      <c r="AF1164" s="86">
        <f t="shared" si="18"/>
        <v>144967.87232000002</v>
      </c>
      <c r="AG1164" s="141"/>
      <c r="AH1164" s="141"/>
    </row>
    <row r="1165" spans="1:34" s="49" customFormat="1">
      <c r="A1165" s="8" t="s">
        <v>90</v>
      </c>
      <c r="B1165" s="94" t="str">
        <f>VLOOKUP(A1165,'CENTRO DE COSTOS'!A:D,4,FALSE)</f>
        <v>JUAN SEBASTIÁN RÍOS CASTRILLÓN</v>
      </c>
      <c r="C1165" s="94" t="str">
        <f>VLOOKUP(A1165,'CENTRO DE COSTOS'!A:D,2,FALSE)</f>
        <v>0004-0005</v>
      </c>
      <c r="D1165" s="8">
        <v>27361</v>
      </c>
      <c r="E1165" s="8">
        <v>2668542</v>
      </c>
      <c r="F1165" s="8">
        <v>34613</v>
      </c>
      <c r="G1165" s="8" t="s">
        <v>1321</v>
      </c>
      <c r="H1165" s="8" t="s">
        <v>932</v>
      </c>
      <c r="I1165" s="8" t="s">
        <v>2763</v>
      </c>
      <c r="J1165" s="8" t="s">
        <v>6106</v>
      </c>
      <c r="K1165" s="8" t="s">
        <v>160</v>
      </c>
      <c r="L1165" s="8" t="s">
        <v>6107</v>
      </c>
      <c r="M1165" s="183">
        <v>45899.659722222219</v>
      </c>
      <c r="N1165" s="183">
        <v>45903.470138888893</v>
      </c>
      <c r="O1165" s="8" t="s">
        <v>1324</v>
      </c>
      <c r="P1165" s="8" t="s">
        <v>1333</v>
      </c>
      <c r="Q1165" s="8" t="s">
        <v>1340</v>
      </c>
      <c r="R1165" s="8" t="s">
        <v>1341</v>
      </c>
      <c r="S1165" s="94"/>
      <c r="T1165" s="10"/>
      <c r="U1165" s="8" t="s">
        <v>1328</v>
      </c>
      <c r="V1165" s="8" t="s">
        <v>6108</v>
      </c>
      <c r="W1165" s="8" t="s">
        <v>165</v>
      </c>
      <c r="X1165" s="8" t="s">
        <v>6109</v>
      </c>
      <c r="Y1165" s="8" t="s">
        <v>167</v>
      </c>
      <c r="Z1165" s="8" t="s">
        <v>205</v>
      </c>
      <c r="AA1165" s="8" t="s">
        <v>1942</v>
      </c>
      <c r="AB1165" s="8">
        <v>2</v>
      </c>
      <c r="AC1165" s="8">
        <v>0</v>
      </c>
      <c r="AD1165" s="86">
        <f>IF(W1165="SOPORTE_TELEFÓNICO",'BASE LIQUIDACION REDEBAN 2025'!$B$19,IF(W1165="ENVÍO",'BASE LIQUIDACION REDEBAN 2025'!$C$2,IF(Y1165="TIPO I",'BASE LIQUIDACION REDEBAN 2025'!$C$2,IF(Y1165="TIPO II",'BASE LIQUIDACION REDEBAN 2025'!$C$3,IF(Y1165="TIPO III",'BASE LIQUIDACION REDEBAN 2025'!$C$4,IF(Y1165="TIPO IV",'BASE LIQUIDACION REDEBAN 2025'!$C$5,IF(Z1165="AEREO",'BASE LIQUIDACION REDEBAN 2025'!$B$6,'BASE LIQUIDACION REDEBAN 2025'!$C$5)))))))</f>
        <v>988462.96268840006</v>
      </c>
      <c r="AE1165" s="86">
        <f>IF(OR(W1165="SOPORTE_TELEFÓNICO",W1165="ENVÍO"),0,IF(Y1165="TIPO I",'BASE LIQUIDACION REDEBAN 2025'!$B$10,IF(Y1165="TIPO II",'BASE LIQUIDACION REDEBAN 2025'!$B$11,IF(Y1165="TIPO III",'BASE LIQUIDACION REDEBAN 2025'!$B$12,'BASE LIQUIDACION REDEBAN 2025'!$B$13))))</f>
        <v>196536.5258152</v>
      </c>
      <c r="AF1165" s="86">
        <f t="shared" si="18"/>
        <v>1976925.9253768001</v>
      </c>
      <c r="AG1165" s="141"/>
      <c r="AH1165" s="141"/>
    </row>
    <row r="1166" spans="1:34" s="49" customFormat="1">
      <c r="A1166" s="8" t="s">
        <v>76</v>
      </c>
      <c r="B1166" s="94" t="str">
        <f>VLOOKUP(A1166,'CENTRO DE COSTOS'!A:D,4,FALSE)</f>
        <v>DIEGO FERNANDO HENAO CARDONA</v>
      </c>
      <c r="C1166" s="94" t="str">
        <f>VLOOKUP(A1166,'CENTRO DE COSTOS'!A:D,2,FALSE)</f>
        <v>0004-0003</v>
      </c>
      <c r="D1166" s="8">
        <v>76001</v>
      </c>
      <c r="E1166" s="8">
        <v>2668543</v>
      </c>
      <c r="F1166" s="8">
        <v>78832</v>
      </c>
      <c r="G1166" s="8" t="s">
        <v>1321</v>
      </c>
      <c r="H1166" s="8" t="s">
        <v>232</v>
      </c>
      <c r="I1166" s="8" t="s">
        <v>76</v>
      </c>
      <c r="J1166" s="8" t="s">
        <v>3290</v>
      </c>
      <c r="K1166" s="8" t="s">
        <v>160</v>
      </c>
      <c r="L1166" s="8" t="s">
        <v>6110</v>
      </c>
      <c r="M1166" s="183">
        <v>45899.660416666673</v>
      </c>
      <c r="N1166" s="183">
        <v>45901.552777777782</v>
      </c>
      <c r="O1166" s="8" t="s">
        <v>1324</v>
      </c>
      <c r="P1166" s="8" t="s">
        <v>1333</v>
      </c>
      <c r="Q1166" s="8" t="s">
        <v>1375</v>
      </c>
      <c r="R1166" s="8" t="s">
        <v>1341</v>
      </c>
      <c r="S1166" s="94"/>
      <c r="T1166" s="10"/>
      <c r="U1166" s="8" t="s">
        <v>1328</v>
      </c>
      <c r="V1166" s="8" t="s">
        <v>6111</v>
      </c>
      <c r="W1166" s="8" t="s">
        <v>165</v>
      </c>
      <c r="X1166" s="8" t="s">
        <v>6112</v>
      </c>
      <c r="Y1166" s="8" t="s">
        <v>25</v>
      </c>
      <c r="Z1166" s="8" t="s">
        <v>177</v>
      </c>
      <c r="AA1166" s="8" t="s">
        <v>521</v>
      </c>
      <c r="AB1166" s="8">
        <v>1</v>
      </c>
      <c r="AC1166" s="8">
        <v>0</v>
      </c>
      <c r="AD1166" s="86">
        <f>IF(W1166="SOPORTE_TELEFÓNICO",'BASE LIQUIDACION REDEBAN 2025'!$B$19,IF(W1166="ENVÍO",'BASE LIQUIDACION REDEBAN 2025'!$C$2,IF(Y1166="TIPO I",'BASE LIQUIDACION REDEBAN 2025'!$C$2,IF(Y1166="TIPO II",'BASE LIQUIDACION REDEBAN 2025'!$C$3,IF(Y1166="TIPO III",'BASE LIQUIDACION REDEBAN 2025'!$C$4,IF(Y1166="TIPO IV",'BASE LIQUIDACION REDEBAN 2025'!$C$5,IF(Z1166="AEREO",'BASE LIQUIDACION REDEBAN 2025'!$B$6,'BASE LIQUIDACION REDEBAN 2025'!$C$5)))))))</f>
        <v>65960.072302</v>
      </c>
      <c r="AE1166" s="86">
        <f>IF(OR(W1166="SOPORTE_TELEFÓNICO",W1166="ENVÍO"),0,IF(Y1166="TIPO I",'BASE LIQUIDACION REDEBAN 2025'!$B$10,IF(Y1166="TIPO II",'BASE LIQUIDACION REDEBAN 2025'!$B$11,IF(Y1166="TIPO III",'BASE LIQUIDACION REDEBAN 2025'!$B$12,'BASE LIQUIDACION REDEBAN 2025'!$B$13))))</f>
        <v>75096.394270399993</v>
      </c>
      <c r="AF1166" s="86">
        <f t="shared" si="18"/>
        <v>65960.072302</v>
      </c>
      <c r="AG1166" s="141"/>
      <c r="AH1166" s="141"/>
    </row>
    <row r="1167" spans="1:34" s="49" customFormat="1">
      <c r="A1167" s="8" t="s">
        <v>98</v>
      </c>
      <c r="B1167" s="94" t="str">
        <f>VLOOKUP(A1167,'CENTRO DE COSTOS'!A:D,4,FALSE)</f>
        <v>MIGUEL JULIÁN HERNÁNDEZ GUARÍN</v>
      </c>
      <c r="C1167" s="94" t="str">
        <f>VLOOKUP(A1167,'CENTRO DE COSTOS'!A:D,2,FALSE)</f>
        <v>0004-0008</v>
      </c>
      <c r="D1167" s="8">
        <v>15238</v>
      </c>
      <c r="E1167" s="8">
        <v>2668631</v>
      </c>
      <c r="F1167" s="8">
        <v>44174</v>
      </c>
      <c r="G1167" s="8" t="s">
        <v>1321</v>
      </c>
      <c r="H1167" s="8" t="s">
        <v>406</v>
      </c>
      <c r="I1167" s="8" t="s">
        <v>1524</v>
      </c>
      <c r="J1167" s="8" t="s">
        <v>6113</v>
      </c>
      <c r="K1167" s="8" t="s">
        <v>160</v>
      </c>
      <c r="L1167" s="8" t="s">
        <v>6114</v>
      </c>
      <c r="M1167" s="183">
        <v>45899.670138888891</v>
      </c>
      <c r="N1167" s="183">
        <v>45901.640277777777</v>
      </c>
      <c r="O1167" s="8" t="s">
        <v>1324</v>
      </c>
      <c r="P1167" s="8" t="s">
        <v>1333</v>
      </c>
      <c r="Q1167" s="8" t="s">
        <v>1375</v>
      </c>
      <c r="R1167" s="8" t="s">
        <v>1444</v>
      </c>
      <c r="S1167" s="94"/>
      <c r="T1167" s="10"/>
      <c r="U1167" s="8" t="s">
        <v>1328</v>
      </c>
      <c r="V1167" s="8" t="s">
        <v>6115</v>
      </c>
      <c r="W1167" s="8" t="s">
        <v>165</v>
      </c>
      <c r="X1167" s="8" t="s">
        <v>6116</v>
      </c>
      <c r="Y1167" s="8" t="s">
        <v>28</v>
      </c>
      <c r="Z1167" s="8" t="s">
        <v>177</v>
      </c>
      <c r="AA1167" s="8" t="s">
        <v>411</v>
      </c>
      <c r="AB1167" s="8">
        <v>1</v>
      </c>
      <c r="AC1167" s="8">
        <v>0</v>
      </c>
      <c r="AD1167" s="86">
        <f>IF(W1167="SOPORTE_TELEFÓNICO",'BASE LIQUIDACION REDEBAN 2025'!$B$19,IF(W1167="ENVÍO",'BASE LIQUIDACION REDEBAN 2025'!$C$2,IF(Y1167="TIPO I",'BASE LIQUIDACION REDEBAN 2025'!$C$2,IF(Y1167="TIPO II",'BASE LIQUIDACION REDEBAN 2025'!$C$3,IF(Y1167="TIPO III",'BASE LIQUIDACION REDEBAN 2025'!$C$4,IF(Y1167="TIPO IV",'BASE LIQUIDACION REDEBAN 2025'!$C$5,IF(Z1167="AEREO",'BASE LIQUIDACION REDEBAN 2025'!$B$6,'BASE LIQUIDACION REDEBAN 2025'!$C$5)))))))</f>
        <v>144967.87232000002</v>
      </c>
      <c r="AE1167" s="86">
        <f>IF(OR(W1167="SOPORTE_TELEFÓNICO",W1167="ENVÍO"),0,IF(Y1167="TIPO I",'BASE LIQUIDACION REDEBAN 2025'!$B$10,IF(Y1167="TIPO II",'BASE LIQUIDACION REDEBAN 2025'!$B$11,IF(Y1167="TIPO III",'BASE LIQUIDACION REDEBAN 2025'!$B$12,'BASE LIQUIDACION REDEBAN 2025'!$B$13))))</f>
        <v>140395.6348884</v>
      </c>
      <c r="AF1167" s="86">
        <f t="shared" si="18"/>
        <v>144967.87232000002</v>
      </c>
      <c r="AG1167" s="141"/>
      <c r="AH1167" s="141"/>
    </row>
    <row r="1168" spans="1:34" s="49" customFormat="1">
      <c r="A1168" s="8" t="s">
        <v>76</v>
      </c>
      <c r="B1168" s="94" t="str">
        <f>VLOOKUP(A1168,'CENTRO DE COSTOS'!A:D,4,FALSE)</f>
        <v>DIEGO FERNANDO HENAO CARDONA</v>
      </c>
      <c r="C1168" s="94" t="str">
        <f>VLOOKUP(A1168,'CENTRO DE COSTOS'!A:D,2,FALSE)</f>
        <v>0004-0003</v>
      </c>
      <c r="D1168" s="8">
        <v>76130</v>
      </c>
      <c r="E1168" s="8">
        <v>2668590</v>
      </c>
      <c r="F1168" s="8">
        <v>67681</v>
      </c>
      <c r="G1168" s="8" t="s">
        <v>1321</v>
      </c>
      <c r="H1168" s="8" t="s">
        <v>232</v>
      </c>
      <c r="I1168" s="8" t="s">
        <v>3088</v>
      </c>
      <c r="J1168" s="8" t="s">
        <v>6117</v>
      </c>
      <c r="K1168" s="8" t="s">
        <v>160</v>
      </c>
      <c r="L1168" s="8" t="s">
        <v>6118</v>
      </c>
      <c r="M1168" s="183">
        <v>45900.333333333343</v>
      </c>
      <c r="N1168" s="183">
        <v>45901.690972222219</v>
      </c>
      <c r="O1168" s="8" t="s">
        <v>1324</v>
      </c>
      <c r="P1168" s="8" t="s">
        <v>1333</v>
      </c>
      <c r="Q1168" s="8" t="s">
        <v>1375</v>
      </c>
      <c r="R1168" s="8" t="s">
        <v>1393</v>
      </c>
      <c r="S1168" s="94"/>
      <c r="T1168" s="10"/>
      <c r="U1168" s="8" t="s">
        <v>1328</v>
      </c>
      <c r="V1168" s="8" t="s">
        <v>6119</v>
      </c>
      <c r="W1168" s="8" t="s">
        <v>165</v>
      </c>
      <c r="X1168" s="8" t="s">
        <v>6120</v>
      </c>
      <c r="Y1168" s="8" t="s">
        <v>28</v>
      </c>
      <c r="Z1168" s="8" t="s">
        <v>177</v>
      </c>
      <c r="AA1168" s="8" t="s">
        <v>521</v>
      </c>
      <c r="AB1168" s="8">
        <v>1</v>
      </c>
      <c r="AC1168" s="8">
        <v>0</v>
      </c>
      <c r="AD1168" s="86">
        <f>IF(W1168="SOPORTE_TELEFÓNICO",'BASE LIQUIDACION REDEBAN 2025'!$B$19,IF(W1168="ENVÍO",'BASE LIQUIDACION REDEBAN 2025'!$C$2,IF(Y1168="TIPO I",'BASE LIQUIDACION REDEBAN 2025'!$C$2,IF(Y1168="TIPO II",'BASE LIQUIDACION REDEBAN 2025'!$C$3,IF(Y1168="TIPO III",'BASE LIQUIDACION REDEBAN 2025'!$C$4,IF(Y1168="TIPO IV",'BASE LIQUIDACION REDEBAN 2025'!$C$5,IF(Z1168="AEREO",'BASE LIQUIDACION REDEBAN 2025'!$B$6,'BASE LIQUIDACION REDEBAN 2025'!$C$5)))))))</f>
        <v>144967.87232000002</v>
      </c>
      <c r="AE1168" s="86">
        <f>IF(OR(W1168="SOPORTE_TELEFÓNICO",W1168="ENVÍO"),0,IF(Y1168="TIPO I",'BASE LIQUIDACION REDEBAN 2025'!$B$10,IF(Y1168="TIPO II",'BASE LIQUIDACION REDEBAN 2025'!$B$11,IF(Y1168="TIPO III",'BASE LIQUIDACION REDEBAN 2025'!$B$12,'BASE LIQUIDACION REDEBAN 2025'!$B$13))))</f>
        <v>140395.6348884</v>
      </c>
      <c r="AF1168" s="86">
        <f t="shared" si="18"/>
        <v>144967.87232000002</v>
      </c>
      <c r="AG1168" s="141"/>
      <c r="AH1168" s="141"/>
    </row>
    <row r="1169" spans="1:34" s="49" customFormat="1">
      <c r="A1169" s="8" t="s">
        <v>81</v>
      </c>
      <c r="B1169" s="94" t="str">
        <f>VLOOKUP(A1169,'CENTRO DE COSTOS'!A:D,4,FALSE)</f>
        <v>MIGUEL JULIÁN HERNÁNDEZ GUARÍN</v>
      </c>
      <c r="C1169" s="94" t="str">
        <f>VLOOKUP(A1169,'CENTRO DE COSTOS'!A:D,2,FALSE)</f>
        <v>0004-0008</v>
      </c>
      <c r="D1169" s="8">
        <v>54673</v>
      </c>
      <c r="E1169" s="8">
        <v>2668804</v>
      </c>
      <c r="F1169" s="8">
        <v>64293</v>
      </c>
      <c r="G1169" s="8" t="s">
        <v>1321</v>
      </c>
      <c r="H1169" s="8" t="s">
        <v>296</v>
      </c>
      <c r="I1169" s="8" t="s">
        <v>6121</v>
      </c>
      <c r="J1169" s="8" t="s">
        <v>6122</v>
      </c>
      <c r="K1169" s="8" t="s">
        <v>160</v>
      </c>
      <c r="L1169" s="8" t="s">
        <v>6123</v>
      </c>
      <c r="M1169" s="183">
        <v>45900.333333333343</v>
      </c>
      <c r="N1169" s="183">
        <v>45901.515972222223</v>
      </c>
      <c r="O1169" s="8" t="s">
        <v>1324</v>
      </c>
      <c r="P1169" s="8" t="s">
        <v>1325</v>
      </c>
      <c r="Q1169" s="8" t="s">
        <v>1464</v>
      </c>
      <c r="R1169" s="8" t="s">
        <v>1465</v>
      </c>
      <c r="S1169" s="94"/>
      <c r="T1169" s="10"/>
      <c r="U1169" s="8" t="s">
        <v>1328</v>
      </c>
      <c r="V1169" s="8" t="s">
        <v>6124</v>
      </c>
      <c r="W1169" s="8" t="s">
        <v>165</v>
      </c>
      <c r="X1169" s="8" t="s">
        <v>6125</v>
      </c>
      <c r="Y1169" s="8" t="s">
        <v>28</v>
      </c>
      <c r="Z1169" s="8" t="s">
        <v>177</v>
      </c>
      <c r="AA1169" s="8" t="s">
        <v>307</v>
      </c>
      <c r="AB1169" s="8">
        <v>1</v>
      </c>
      <c r="AC1169" s="8">
        <v>0</v>
      </c>
      <c r="AD1169" s="86">
        <f>IF(W1169="SOPORTE_TELEFÓNICO",'BASE LIQUIDACION REDEBAN 2025'!$B$19,IF(W1169="ENVÍO",'BASE LIQUIDACION REDEBAN 2025'!$C$2,IF(Y1169="TIPO I",'BASE LIQUIDACION REDEBAN 2025'!$C$2,IF(Y1169="TIPO II",'BASE LIQUIDACION REDEBAN 2025'!$C$3,IF(Y1169="TIPO III",'BASE LIQUIDACION REDEBAN 2025'!$C$4,IF(Y1169="TIPO IV",'BASE LIQUIDACION REDEBAN 2025'!$C$5,IF(Z1169="AEREO",'BASE LIQUIDACION REDEBAN 2025'!$B$6,'BASE LIQUIDACION REDEBAN 2025'!$C$5)))))))</f>
        <v>144967.87232000002</v>
      </c>
      <c r="AE1169" s="86">
        <f>IF(OR(W1169="SOPORTE_TELEFÓNICO",W1169="ENVÍO"),0,IF(Y1169="TIPO I",'BASE LIQUIDACION REDEBAN 2025'!$B$10,IF(Y1169="TIPO II",'BASE LIQUIDACION REDEBAN 2025'!$B$11,IF(Y1169="TIPO III",'BASE LIQUIDACION REDEBAN 2025'!$B$12,'BASE LIQUIDACION REDEBAN 2025'!$B$13))))</f>
        <v>140395.6348884</v>
      </c>
      <c r="AF1169" s="86">
        <f t="shared" si="18"/>
        <v>144967.87232000002</v>
      </c>
      <c r="AG1169" s="141"/>
      <c r="AH1169" s="141"/>
    </row>
    <row r="1170" spans="1:34" s="49" customFormat="1">
      <c r="A1170" s="8" t="s">
        <v>91</v>
      </c>
      <c r="B1170" s="94" t="str">
        <f>VLOOKUP(A1170,'CENTRO DE COSTOS'!A:D,4,FALSE)</f>
        <v>JOSE MAURICIO HERNANDEZ ROJAS</v>
      </c>
      <c r="C1170" s="94" t="str">
        <f>VLOOKUP(A1170,'CENTRO DE COSTOS'!A:D,2,FALSE)</f>
        <v>0004-0001</v>
      </c>
      <c r="D1170" s="8">
        <v>23660</v>
      </c>
      <c r="E1170" s="8">
        <v>2668477</v>
      </c>
      <c r="F1170" s="8">
        <v>51050</v>
      </c>
      <c r="G1170" s="8" t="s">
        <v>1321</v>
      </c>
      <c r="H1170" s="8" t="s">
        <v>193</v>
      </c>
      <c r="I1170" s="8" t="s">
        <v>1091</v>
      </c>
      <c r="J1170" s="8" t="s">
        <v>6126</v>
      </c>
      <c r="K1170" s="8" t="s">
        <v>160</v>
      </c>
      <c r="L1170" s="8" t="s">
        <v>6127</v>
      </c>
      <c r="M1170" s="183">
        <v>45899.580555555563</v>
      </c>
      <c r="N1170" s="183">
        <v>45901.675000000003</v>
      </c>
      <c r="O1170" s="8" t="s">
        <v>1324</v>
      </c>
      <c r="P1170" s="8" t="s">
        <v>1333</v>
      </c>
      <c r="Q1170" s="8" t="s">
        <v>1351</v>
      </c>
      <c r="R1170" s="8" t="s">
        <v>1352</v>
      </c>
      <c r="S1170" s="94"/>
      <c r="T1170" s="10"/>
      <c r="U1170" s="8" t="s">
        <v>1328</v>
      </c>
      <c r="V1170" s="8" t="s">
        <v>6128</v>
      </c>
      <c r="W1170" s="8" t="s">
        <v>165</v>
      </c>
      <c r="X1170" s="8" t="s">
        <v>6129</v>
      </c>
      <c r="Y1170" s="8" t="s">
        <v>28</v>
      </c>
      <c r="Z1170" s="8" t="s">
        <v>177</v>
      </c>
      <c r="AA1170" s="8" t="s">
        <v>339</v>
      </c>
      <c r="AB1170" s="8">
        <v>1</v>
      </c>
      <c r="AC1170" s="8">
        <v>0</v>
      </c>
      <c r="AD1170" s="86">
        <f>IF(W1170="SOPORTE_TELEFÓNICO",'BASE LIQUIDACION REDEBAN 2025'!$B$19,IF(W1170="ENVÍO",'BASE LIQUIDACION REDEBAN 2025'!$C$2,IF(Y1170="TIPO I",'BASE LIQUIDACION REDEBAN 2025'!$C$2,IF(Y1170="TIPO II",'BASE LIQUIDACION REDEBAN 2025'!$C$3,IF(Y1170="TIPO III",'BASE LIQUIDACION REDEBAN 2025'!$C$4,IF(Y1170="TIPO IV",'BASE LIQUIDACION REDEBAN 2025'!$C$5,IF(Z1170="AEREO",'BASE LIQUIDACION REDEBAN 2025'!$B$6,'BASE LIQUIDACION REDEBAN 2025'!$C$5)))))))</f>
        <v>144967.87232000002</v>
      </c>
      <c r="AE1170" s="86">
        <f>IF(OR(W1170="SOPORTE_TELEFÓNICO",W1170="ENVÍO"),0,IF(Y1170="TIPO I",'BASE LIQUIDACION REDEBAN 2025'!$B$10,IF(Y1170="TIPO II",'BASE LIQUIDACION REDEBAN 2025'!$B$11,IF(Y1170="TIPO III",'BASE LIQUIDACION REDEBAN 2025'!$B$12,'BASE LIQUIDACION REDEBAN 2025'!$B$13))))</f>
        <v>140395.6348884</v>
      </c>
      <c r="AF1170" s="86">
        <f t="shared" si="18"/>
        <v>144967.87232000002</v>
      </c>
      <c r="AG1170" s="141"/>
      <c r="AH1170" s="141"/>
    </row>
    <row r="1171" spans="1:34" s="49" customFormat="1">
      <c r="A1171" s="8" t="s">
        <v>90</v>
      </c>
      <c r="B1171" s="94" t="str">
        <f>VLOOKUP(A1171,'CENTRO DE COSTOS'!A:D,4,FALSE)</f>
        <v>JUAN SEBASTIÁN RÍOS CASTRILLÓN</v>
      </c>
      <c r="C1171" s="94" t="str">
        <f>VLOOKUP(A1171,'CENTRO DE COSTOS'!A:D,2,FALSE)</f>
        <v>0004-0005</v>
      </c>
      <c r="D1171" s="8">
        <v>5761</v>
      </c>
      <c r="E1171" s="8">
        <v>2668506</v>
      </c>
      <c r="F1171" s="8">
        <v>44135</v>
      </c>
      <c r="G1171" s="8" t="s">
        <v>1321</v>
      </c>
      <c r="H1171" s="8" t="s">
        <v>249</v>
      </c>
      <c r="I1171" s="8" t="s">
        <v>3474</v>
      </c>
      <c r="J1171" s="8" t="s">
        <v>6130</v>
      </c>
      <c r="K1171" s="8" t="s">
        <v>160</v>
      </c>
      <c r="L1171" s="8" t="s">
        <v>6131</v>
      </c>
      <c r="M1171" s="183">
        <v>45899.581250000003</v>
      </c>
      <c r="N1171" s="183">
        <v>45901.605555555558</v>
      </c>
      <c r="O1171" s="8" t="s">
        <v>1324</v>
      </c>
      <c r="P1171" s="8" t="s">
        <v>1333</v>
      </c>
      <c r="Q1171" s="8" t="s">
        <v>1340</v>
      </c>
      <c r="R1171" s="8" t="s">
        <v>1341</v>
      </c>
      <c r="S1171" s="94"/>
      <c r="T1171" s="10"/>
      <c r="U1171" s="8" t="s">
        <v>1328</v>
      </c>
      <c r="V1171" s="8" t="s">
        <v>6132</v>
      </c>
      <c r="W1171" s="8" t="s">
        <v>165</v>
      </c>
      <c r="X1171" s="8" t="s">
        <v>6133</v>
      </c>
      <c r="Y1171" s="8" t="s">
        <v>28</v>
      </c>
      <c r="Z1171" s="8" t="s">
        <v>177</v>
      </c>
      <c r="AA1171" s="8" t="s">
        <v>679</v>
      </c>
      <c r="AB1171" s="8">
        <v>1</v>
      </c>
      <c r="AC1171" s="8">
        <v>0</v>
      </c>
      <c r="AD1171" s="86">
        <f>IF(W1171="SOPORTE_TELEFÓNICO",'BASE LIQUIDACION REDEBAN 2025'!$B$19,IF(W1171="ENVÍO",'BASE LIQUIDACION REDEBAN 2025'!$C$2,IF(Y1171="TIPO I",'BASE LIQUIDACION REDEBAN 2025'!$C$2,IF(Y1171="TIPO II",'BASE LIQUIDACION REDEBAN 2025'!$C$3,IF(Y1171="TIPO III",'BASE LIQUIDACION REDEBAN 2025'!$C$4,IF(Y1171="TIPO IV",'BASE LIQUIDACION REDEBAN 2025'!$C$5,IF(Z1171="AEREO",'BASE LIQUIDACION REDEBAN 2025'!$B$6,'BASE LIQUIDACION REDEBAN 2025'!$C$5)))))))</f>
        <v>144967.87232000002</v>
      </c>
      <c r="AE1171" s="86">
        <f>IF(OR(W1171="SOPORTE_TELEFÓNICO",W1171="ENVÍO"),0,IF(Y1171="TIPO I",'BASE LIQUIDACION REDEBAN 2025'!$B$10,IF(Y1171="TIPO II",'BASE LIQUIDACION REDEBAN 2025'!$B$11,IF(Y1171="TIPO III",'BASE LIQUIDACION REDEBAN 2025'!$B$12,'BASE LIQUIDACION REDEBAN 2025'!$B$13))))</f>
        <v>140395.6348884</v>
      </c>
      <c r="AF1171" s="86">
        <f t="shared" si="18"/>
        <v>144967.87232000002</v>
      </c>
      <c r="AG1171" s="141"/>
      <c r="AH1171" s="141"/>
    </row>
    <row r="1172" spans="1:34" s="49" customFormat="1">
      <c r="A1172" s="8" t="s">
        <v>90</v>
      </c>
      <c r="B1172" s="94" t="str">
        <f>VLOOKUP(A1172,'CENTRO DE COSTOS'!A:D,4,FALSE)</f>
        <v>JUAN SEBASTIÁN RÍOS CASTRILLÓN</v>
      </c>
      <c r="C1172" s="94" t="str">
        <f>VLOOKUP(A1172,'CENTRO DE COSTOS'!A:D,2,FALSE)</f>
        <v>0004-0005</v>
      </c>
      <c r="D1172" s="8">
        <v>27361</v>
      </c>
      <c r="E1172" s="8">
        <v>2668509</v>
      </c>
      <c r="F1172" s="8">
        <v>63446</v>
      </c>
      <c r="G1172" s="8" t="s">
        <v>1321</v>
      </c>
      <c r="H1172" s="8" t="s">
        <v>932</v>
      </c>
      <c r="I1172" s="8" t="s">
        <v>2763</v>
      </c>
      <c r="J1172" s="8" t="s">
        <v>6134</v>
      </c>
      <c r="K1172" s="8" t="s">
        <v>160</v>
      </c>
      <c r="L1172" s="8" t="s">
        <v>6135</v>
      </c>
      <c r="M1172" s="183">
        <v>45899.585416666669</v>
      </c>
      <c r="N1172" s="183">
        <v>45903.520833333343</v>
      </c>
      <c r="O1172" s="8" t="s">
        <v>1324</v>
      </c>
      <c r="P1172" s="8" t="s">
        <v>1333</v>
      </c>
      <c r="Q1172" s="8" t="s">
        <v>1464</v>
      </c>
      <c r="R1172" s="8" t="s">
        <v>3477</v>
      </c>
      <c r="S1172" s="94"/>
      <c r="T1172" s="10"/>
      <c r="U1172" s="8" t="s">
        <v>1328</v>
      </c>
      <c r="V1172" s="8" t="s">
        <v>6136</v>
      </c>
      <c r="W1172" s="8" t="s">
        <v>165</v>
      </c>
      <c r="X1172" s="8" t="s">
        <v>6137</v>
      </c>
      <c r="Y1172" s="8" t="s">
        <v>167</v>
      </c>
      <c r="Z1172" s="8" t="s">
        <v>205</v>
      </c>
      <c r="AA1172" s="8" t="s">
        <v>1942</v>
      </c>
      <c r="AB1172" s="8">
        <v>2</v>
      </c>
      <c r="AC1172" s="8">
        <v>0</v>
      </c>
      <c r="AD1172" s="86">
        <f>IF(W1172="SOPORTE_TELEFÓNICO",'BASE LIQUIDACION REDEBAN 2025'!$B$19,IF(W1172="ENVÍO",'BASE LIQUIDACION REDEBAN 2025'!$C$2,IF(Y1172="TIPO I",'BASE LIQUIDACION REDEBAN 2025'!$C$2,IF(Y1172="TIPO II",'BASE LIQUIDACION REDEBAN 2025'!$C$3,IF(Y1172="TIPO III",'BASE LIQUIDACION REDEBAN 2025'!$C$4,IF(Y1172="TIPO IV",'BASE LIQUIDACION REDEBAN 2025'!$C$5,IF(Z1172="AEREO",'BASE LIQUIDACION REDEBAN 2025'!$B$6,'BASE LIQUIDACION REDEBAN 2025'!$C$5)))))))</f>
        <v>988462.96268840006</v>
      </c>
      <c r="AE1172" s="86">
        <f>IF(OR(W1172="SOPORTE_TELEFÓNICO",W1172="ENVÍO"),0,IF(Y1172="TIPO I",'BASE LIQUIDACION REDEBAN 2025'!$B$10,IF(Y1172="TIPO II",'BASE LIQUIDACION REDEBAN 2025'!$B$11,IF(Y1172="TIPO III",'BASE LIQUIDACION REDEBAN 2025'!$B$12,'BASE LIQUIDACION REDEBAN 2025'!$B$13))))</f>
        <v>196536.5258152</v>
      </c>
      <c r="AF1172" s="86">
        <f t="shared" si="18"/>
        <v>1976925.9253768001</v>
      </c>
      <c r="AG1172" s="141"/>
      <c r="AH1172" s="141"/>
    </row>
    <row r="1173" spans="1:34" s="49" customFormat="1">
      <c r="A1173" s="8" t="s">
        <v>87</v>
      </c>
      <c r="B1173" s="94" t="str">
        <f>VLOOKUP(A1173,'CENTRO DE COSTOS'!A:D,4,FALSE)</f>
        <v>DIEGO FERNANDO HENAO CARDONA</v>
      </c>
      <c r="C1173" s="94" t="str">
        <f>VLOOKUP(A1173,'CENTRO DE COSTOS'!A:D,2,FALSE)</f>
        <v>0004-0002</v>
      </c>
      <c r="D1173" s="8">
        <v>17001</v>
      </c>
      <c r="E1173" s="8">
        <v>2668465</v>
      </c>
      <c r="F1173" s="8">
        <v>46201</v>
      </c>
      <c r="G1173" s="8" t="s">
        <v>1321</v>
      </c>
      <c r="H1173" s="8" t="s">
        <v>269</v>
      </c>
      <c r="I1173" s="8" t="s">
        <v>87</v>
      </c>
      <c r="J1173" s="8" t="s">
        <v>6138</v>
      </c>
      <c r="K1173" s="8" t="s">
        <v>160</v>
      </c>
      <c r="L1173" s="8" t="s">
        <v>6139</v>
      </c>
      <c r="M1173" s="183">
        <v>45899.540972222218</v>
      </c>
      <c r="N1173" s="183">
        <v>45901.654861111107</v>
      </c>
      <c r="O1173" s="8" t="s">
        <v>1324</v>
      </c>
      <c r="P1173" s="8" t="s">
        <v>1333</v>
      </c>
      <c r="Q1173" s="8" t="s">
        <v>1375</v>
      </c>
      <c r="R1173" s="8" t="s">
        <v>1376</v>
      </c>
      <c r="S1173" s="94"/>
      <c r="T1173" s="10"/>
      <c r="U1173" s="8" t="s">
        <v>1328</v>
      </c>
      <c r="V1173" s="8" t="s">
        <v>6140</v>
      </c>
      <c r="W1173" s="8" t="s">
        <v>165</v>
      </c>
      <c r="X1173" s="8" t="s">
        <v>6141</v>
      </c>
      <c r="Y1173" s="8" t="s">
        <v>25</v>
      </c>
      <c r="Z1173" s="8" t="s">
        <v>177</v>
      </c>
      <c r="AA1173" s="8" t="s">
        <v>287</v>
      </c>
      <c r="AB1173" s="8">
        <v>1</v>
      </c>
      <c r="AC1173" s="8">
        <v>0</v>
      </c>
      <c r="AD1173" s="86">
        <f>IF(W1173="SOPORTE_TELEFÓNICO",'BASE LIQUIDACION REDEBAN 2025'!$B$19,IF(W1173="ENVÍO",'BASE LIQUIDACION REDEBAN 2025'!$C$2,IF(Y1173="TIPO I",'BASE LIQUIDACION REDEBAN 2025'!$C$2,IF(Y1173="TIPO II",'BASE LIQUIDACION REDEBAN 2025'!$C$3,IF(Y1173="TIPO III",'BASE LIQUIDACION REDEBAN 2025'!$C$4,IF(Y1173="TIPO IV",'BASE LIQUIDACION REDEBAN 2025'!$C$5,IF(Z1173="AEREO",'BASE LIQUIDACION REDEBAN 2025'!$B$6,'BASE LIQUIDACION REDEBAN 2025'!$C$5)))))))</f>
        <v>65960.072302</v>
      </c>
      <c r="AE1173" s="86">
        <f>IF(OR(W1173="SOPORTE_TELEFÓNICO",W1173="ENVÍO"),0,IF(Y1173="TIPO I",'BASE LIQUIDACION REDEBAN 2025'!$B$10,IF(Y1173="TIPO II",'BASE LIQUIDACION REDEBAN 2025'!$B$11,IF(Y1173="TIPO III",'BASE LIQUIDACION REDEBAN 2025'!$B$12,'BASE LIQUIDACION REDEBAN 2025'!$B$13))))</f>
        <v>75096.394270399993</v>
      </c>
      <c r="AF1173" s="86">
        <f t="shared" si="18"/>
        <v>65960.072302</v>
      </c>
      <c r="AG1173" s="141"/>
      <c r="AH1173" s="141"/>
    </row>
    <row r="1174" spans="1:34" s="49" customFormat="1">
      <c r="A1174" s="8" t="s">
        <v>72</v>
      </c>
      <c r="B1174" s="94" t="str">
        <f>VLOOKUP(A1174,'CENTRO DE COSTOS'!A:D,4,FALSE)</f>
        <v>MIGUEL JULIÁN HERNÁNDEZ GUARÍN</v>
      </c>
      <c r="C1174" s="94" t="str">
        <f>VLOOKUP(A1174,'CENTRO DE COSTOS'!A:D,2,FALSE)</f>
        <v>0004-0008</v>
      </c>
      <c r="D1174" s="8">
        <v>13688</v>
      </c>
      <c r="E1174" s="8">
        <v>2668277</v>
      </c>
      <c r="F1174" s="8">
        <v>17172</v>
      </c>
      <c r="G1174" s="8" t="s">
        <v>1321</v>
      </c>
      <c r="H1174" s="8" t="s">
        <v>685</v>
      </c>
      <c r="I1174" s="8" t="s">
        <v>826</v>
      </c>
      <c r="J1174" s="8" t="s">
        <v>1883</v>
      </c>
      <c r="K1174" s="8" t="s">
        <v>160</v>
      </c>
      <c r="L1174" s="8" t="s">
        <v>6142</v>
      </c>
      <c r="M1174" s="183">
        <v>45899.542361111111</v>
      </c>
      <c r="N1174" s="183">
        <v>45902.411111111112</v>
      </c>
      <c r="O1174" s="8" t="s">
        <v>1324</v>
      </c>
      <c r="P1174" s="8" t="s">
        <v>1333</v>
      </c>
      <c r="Q1174" s="8" t="s">
        <v>6143</v>
      </c>
      <c r="R1174" s="8" t="s">
        <v>1885</v>
      </c>
      <c r="S1174" s="94"/>
      <c r="T1174" s="10"/>
      <c r="U1174" s="8" t="s">
        <v>1328</v>
      </c>
      <c r="V1174" s="8" t="s">
        <v>6144</v>
      </c>
      <c r="W1174" s="8" t="s">
        <v>165</v>
      </c>
      <c r="X1174" s="8" t="s">
        <v>1887</v>
      </c>
      <c r="Y1174" s="8" t="s">
        <v>167</v>
      </c>
      <c r="Z1174" s="8" t="s">
        <v>824</v>
      </c>
      <c r="AA1174" s="8" t="s">
        <v>747</v>
      </c>
      <c r="AB1174" s="8">
        <v>1</v>
      </c>
      <c r="AC1174" s="8">
        <v>0</v>
      </c>
      <c r="AD1174" s="86">
        <f>IF(W1174="SOPORTE_TELEFÓNICO",'BASE LIQUIDACION REDEBAN 2025'!$B$19,IF(W1174="ENVÍO",'BASE LIQUIDACION REDEBAN 2025'!$C$2,IF(Y1174="TIPO I",'BASE LIQUIDACION REDEBAN 2025'!$C$2,IF(Y1174="TIPO II",'BASE LIQUIDACION REDEBAN 2025'!$C$3,IF(Y1174="TIPO III",'BASE LIQUIDACION REDEBAN 2025'!$C$4,IF(Y1174="TIPO IV",'BASE LIQUIDACION REDEBAN 2025'!$C$5,IF(Z1174="AEREO",'BASE LIQUIDACION REDEBAN 2025'!$B$6,'BASE LIQUIDACION REDEBAN 2025'!$C$5)))))))</f>
        <v>479588.87655000004</v>
      </c>
      <c r="AE1174" s="86">
        <f>IF(OR(W1174="SOPORTE_TELEFÓNICO",W1174="ENVÍO"),0,IF(Y1174="TIPO I",'BASE LIQUIDACION REDEBAN 2025'!$B$10,IF(Y1174="TIPO II",'BASE LIQUIDACION REDEBAN 2025'!$B$11,IF(Y1174="TIPO III",'BASE LIQUIDACION REDEBAN 2025'!$B$12,'BASE LIQUIDACION REDEBAN 2025'!$B$13))))</f>
        <v>196536.5258152</v>
      </c>
      <c r="AF1174" s="86">
        <f t="shared" si="18"/>
        <v>479588.87655000004</v>
      </c>
      <c r="AG1174" s="141"/>
      <c r="AH1174" s="141"/>
    </row>
    <row r="1175" spans="1:34" s="49" customFormat="1">
      <c r="A1175" s="8" t="s">
        <v>90</v>
      </c>
      <c r="B1175" s="94" t="str">
        <f>VLOOKUP(A1175,'CENTRO DE COSTOS'!A:D,4,FALSE)</f>
        <v>JUAN SEBASTIÁN RÍOS CASTRILLÓN</v>
      </c>
      <c r="C1175" s="94" t="str">
        <f>VLOOKUP(A1175,'CENTRO DE COSTOS'!A:D,2,FALSE)</f>
        <v>0004-0005</v>
      </c>
      <c r="D1175" s="8">
        <v>5368</v>
      </c>
      <c r="E1175" s="8">
        <v>2668459</v>
      </c>
      <c r="F1175" s="8">
        <v>47466</v>
      </c>
      <c r="G1175" s="8" t="s">
        <v>1321</v>
      </c>
      <c r="H1175" s="8" t="s">
        <v>249</v>
      </c>
      <c r="I1175" s="8" t="s">
        <v>6145</v>
      </c>
      <c r="J1175" s="8" t="s">
        <v>6146</v>
      </c>
      <c r="K1175" s="8" t="s">
        <v>160</v>
      </c>
      <c r="L1175" s="8" t="s">
        <v>6147</v>
      </c>
      <c r="M1175" s="183">
        <v>45899.531944444447</v>
      </c>
      <c r="N1175" s="183">
        <v>45901.759722222218</v>
      </c>
      <c r="O1175" s="8" t="s">
        <v>1324</v>
      </c>
      <c r="P1175" s="8" t="s">
        <v>1333</v>
      </c>
      <c r="Q1175" s="8" t="s">
        <v>1375</v>
      </c>
      <c r="R1175" s="8" t="s">
        <v>1376</v>
      </c>
      <c r="S1175" s="94"/>
      <c r="T1175" s="10"/>
      <c r="U1175" s="8" t="s">
        <v>1328</v>
      </c>
      <c r="V1175" s="8" t="s">
        <v>6148</v>
      </c>
      <c r="W1175" s="8" t="s">
        <v>1552</v>
      </c>
      <c r="X1175" s="8" t="s">
        <v>1553</v>
      </c>
      <c r="Y1175" s="8" t="s">
        <v>30</v>
      </c>
      <c r="Z1175" s="8" t="s">
        <v>177</v>
      </c>
      <c r="AA1175" s="8" t="s">
        <v>368</v>
      </c>
      <c r="AB1175" s="8">
        <v>0</v>
      </c>
      <c r="AC1175" s="8">
        <v>0</v>
      </c>
      <c r="AD1175" s="86">
        <f>IF(W1175="SOPORTE_TELEFÓNICO",'BASE LIQUIDACION REDEBAN 2025'!$B$19,IF(W1175="ENVÍO",'BASE LIQUIDACION REDEBAN 2025'!$C$2,IF(Y1175="TIPO I",'BASE LIQUIDACION REDEBAN 2025'!$C$2,IF(Y1175="TIPO II",'BASE LIQUIDACION REDEBAN 2025'!$C$3,IF(Y1175="TIPO III",'BASE LIQUIDACION REDEBAN 2025'!$C$4,IF(Y1175="TIPO IV",'BASE LIQUIDACION REDEBAN 2025'!$C$5,IF(Z1175="AEREO",'BASE LIQUIDACION REDEBAN 2025'!$B$6,'BASE LIQUIDACION REDEBAN 2025'!$C$5)))))))</f>
        <v>41241.0800752</v>
      </c>
      <c r="AE1175" s="86">
        <f>IF(OR(W1175="SOPORTE_TELEFÓNICO",W1175="ENVÍO"),0,IF(Y1175="TIPO I",'BASE LIQUIDACION REDEBAN 2025'!$B$10,IF(Y1175="TIPO II",'BASE LIQUIDACION REDEBAN 2025'!$B$11,IF(Y1175="TIPO III",'BASE LIQUIDACION REDEBAN 2025'!$B$12,'BASE LIQUIDACION REDEBAN 2025'!$B$13))))</f>
        <v>0</v>
      </c>
      <c r="AF1175" s="86">
        <f t="shared" si="18"/>
        <v>41241.0800752</v>
      </c>
      <c r="AG1175" s="141"/>
      <c r="AH1175" s="141"/>
    </row>
    <row r="1176" spans="1:34" s="49" customFormat="1">
      <c r="A1176" s="8" t="s">
        <v>91</v>
      </c>
      <c r="B1176" s="94" t="str">
        <f>VLOOKUP(A1176,'CENTRO DE COSTOS'!A:D,4,FALSE)</f>
        <v>JOSE MAURICIO HERNANDEZ ROJAS</v>
      </c>
      <c r="C1176" s="94" t="str">
        <f>VLOOKUP(A1176,'CENTRO DE COSTOS'!A:D,2,FALSE)</f>
        <v>0004-0001</v>
      </c>
      <c r="D1176" s="8">
        <v>23670</v>
      </c>
      <c r="E1176" s="8">
        <v>2668273</v>
      </c>
      <c r="F1176" s="8">
        <v>10840</v>
      </c>
      <c r="G1176" s="8" t="s">
        <v>1321</v>
      </c>
      <c r="H1176" s="8" t="s">
        <v>193</v>
      </c>
      <c r="I1176" s="8" t="s">
        <v>6149</v>
      </c>
      <c r="J1176" s="8" t="s">
        <v>6150</v>
      </c>
      <c r="K1176" s="8" t="s">
        <v>160</v>
      </c>
      <c r="L1176" s="8" t="s">
        <v>6151</v>
      </c>
      <c r="M1176" s="183">
        <v>45899.538194444453</v>
      </c>
      <c r="N1176" s="183">
        <v>45901.502083333333</v>
      </c>
      <c r="O1176" s="8" t="s">
        <v>1324</v>
      </c>
      <c r="P1176" s="8" t="s">
        <v>1333</v>
      </c>
      <c r="Q1176" s="8" t="s">
        <v>1423</v>
      </c>
      <c r="R1176" s="8" t="s">
        <v>1341</v>
      </c>
      <c r="S1176" s="94"/>
      <c r="T1176" s="10"/>
      <c r="U1176" s="8" t="s">
        <v>1328</v>
      </c>
      <c r="V1176" s="8" t="s">
        <v>6152</v>
      </c>
      <c r="W1176" s="8" t="s">
        <v>165</v>
      </c>
      <c r="X1176" s="8" t="s">
        <v>6153</v>
      </c>
      <c r="Y1176" s="8" t="s">
        <v>28</v>
      </c>
      <c r="Z1176" s="8" t="s">
        <v>177</v>
      </c>
      <c r="AA1176" s="8" t="s">
        <v>1162</v>
      </c>
      <c r="AB1176" s="8">
        <v>1</v>
      </c>
      <c r="AC1176" s="8">
        <v>0</v>
      </c>
      <c r="AD1176" s="86">
        <f>IF(W1176="SOPORTE_TELEFÓNICO",'BASE LIQUIDACION REDEBAN 2025'!$B$19,IF(W1176="ENVÍO",'BASE LIQUIDACION REDEBAN 2025'!$C$2,IF(Y1176="TIPO I",'BASE LIQUIDACION REDEBAN 2025'!$C$2,IF(Y1176="TIPO II",'BASE LIQUIDACION REDEBAN 2025'!$C$3,IF(Y1176="TIPO III",'BASE LIQUIDACION REDEBAN 2025'!$C$4,IF(Y1176="TIPO IV",'BASE LIQUIDACION REDEBAN 2025'!$C$5,IF(Z1176="AEREO",'BASE LIQUIDACION REDEBAN 2025'!$B$6,'BASE LIQUIDACION REDEBAN 2025'!$C$5)))))))</f>
        <v>144967.87232000002</v>
      </c>
      <c r="AE1176" s="86">
        <f>IF(OR(W1176="SOPORTE_TELEFÓNICO",W1176="ENVÍO"),0,IF(Y1176="TIPO I",'BASE LIQUIDACION REDEBAN 2025'!$B$10,IF(Y1176="TIPO II",'BASE LIQUIDACION REDEBAN 2025'!$B$11,IF(Y1176="TIPO III",'BASE LIQUIDACION REDEBAN 2025'!$B$12,'BASE LIQUIDACION REDEBAN 2025'!$B$13))))</f>
        <v>140395.6348884</v>
      </c>
      <c r="AF1176" s="86">
        <f t="shared" si="18"/>
        <v>144967.87232000002</v>
      </c>
      <c r="AG1176" s="141"/>
      <c r="AH1176" s="141"/>
    </row>
    <row r="1177" spans="1:34" s="49" customFormat="1">
      <c r="A1177" s="8" t="s">
        <v>90</v>
      </c>
      <c r="B1177" s="94" t="str">
        <f>VLOOKUP(A1177,'CENTRO DE COSTOS'!A:D,4,FALSE)</f>
        <v>JUAN SEBASTIÁN RÍOS CASTRILLÓN</v>
      </c>
      <c r="C1177" s="94" t="str">
        <f>VLOOKUP(A1177,'CENTRO DE COSTOS'!A:D,2,FALSE)</f>
        <v>0004-0005</v>
      </c>
      <c r="D1177" s="8">
        <v>5615</v>
      </c>
      <c r="E1177" s="8">
        <v>2668349</v>
      </c>
      <c r="F1177" s="8">
        <v>67074</v>
      </c>
      <c r="G1177" s="8" t="s">
        <v>1321</v>
      </c>
      <c r="H1177" s="8" t="s">
        <v>249</v>
      </c>
      <c r="I1177" s="8" t="s">
        <v>1026</v>
      </c>
      <c r="J1177" s="8" t="s">
        <v>6154</v>
      </c>
      <c r="K1177" s="8" t="s">
        <v>160</v>
      </c>
      <c r="L1177" s="8" t="s">
        <v>6155</v>
      </c>
      <c r="M1177" s="183">
        <v>45899.495833333327</v>
      </c>
      <c r="N1177" s="183">
        <v>45901.53125</v>
      </c>
      <c r="O1177" s="8" t="s">
        <v>1324</v>
      </c>
      <c r="P1177" s="8" t="s">
        <v>1333</v>
      </c>
      <c r="Q1177" s="8" t="s">
        <v>1326</v>
      </c>
      <c r="R1177" s="8" t="s">
        <v>1470</v>
      </c>
      <c r="S1177" s="94"/>
      <c r="T1177" s="10"/>
      <c r="U1177" s="8" t="s">
        <v>1328</v>
      </c>
      <c r="V1177" s="8" t="s">
        <v>6156</v>
      </c>
      <c r="W1177" s="8" t="s">
        <v>165</v>
      </c>
      <c r="X1177" s="8" t="s">
        <v>6157</v>
      </c>
      <c r="Y1177" s="8" t="s">
        <v>28</v>
      </c>
      <c r="Z1177" s="8" t="s">
        <v>177</v>
      </c>
      <c r="AA1177" s="8" t="s">
        <v>368</v>
      </c>
      <c r="AB1177" s="8">
        <v>1</v>
      </c>
      <c r="AC1177" s="8">
        <v>0</v>
      </c>
      <c r="AD1177" s="86">
        <f>IF(W1177="SOPORTE_TELEFÓNICO",'BASE LIQUIDACION REDEBAN 2025'!$B$19,IF(W1177="ENVÍO",'BASE LIQUIDACION REDEBAN 2025'!$C$2,IF(Y1177="TIPO I",'BASE LIQUIDACION REDEBAN 2025'!$C$2,IF(Y1177="TIPO II",'BASE LIQUIDACION REDEBAN 2025'!$C$3,IF(Y1177="TIPO III",'BASE LIQUIDACION REDEBAN 2025'!$C$4,IF(Y1177="TIPO IV",'BASE LIQUIDACION REDEBAN 2025'!$C$5,IF(Z1177="AEREO",'BASE LIQUIDACION REDEBAN 2025'!$B$6,'BASE LIQUIDACION REDEBAN 2025'!$C$5)))))))</f>
        <v>144967.87232000002</v>
      </c>
      <c r="AE1177" s="86">
        <f>IF(OR(W1177="SOPORTE_TELEFÓNICO",W1177="ENVÍO"),0,IF(Y1177="TIPO I",'BASE LIQUIDACION REDEBAN 2025'!$B$10,IF(Y1177="TIPO II",'BASE LIQUIDACION REDEBAN 2025'!$B$11,IF(Y1177="TIPO III",'BASE LIQUIDACION REDEBAN 2025'!$B$12,'BASE LIQUIDACION REDEBAN 2025'!$B$13))))</f>
        <v>140395.6348884</v>
      </c>
      <c r="AF1177" s="86">
        <f t="shared" si="18"/>
        <v>144967.87232000002</v>
      </c>
      <c r="AG1177" s="141"/>
      <c r="AH1177" s="141"/>
    </row>
    <row r="1178" spans="1:34" s="49" customFormat="1">
      <c r="A1178" s="8" t="s">
        <v>98</v>
      </c>
      <c r="B1178" s="94" t="str">
        <f>VLOOKUP(A1178,'CENTRO DE COSTOS'!A:D,4,FALSE)</f>
        <v>MIGUEL JULIÁN HERNÁNDEZ GUARÍN</v>
      </c>
      <c r="C1178" s="94" t="str">
        <f>VLOOKUP(A1178,'CENTRO DE COSTOS'!A:D,2,FALSE)</f>
        <v>0004-0008</v>
      </c>
      <c r="D1178" s="8">
        <v>15464</v>
      </c>
      <c r="E1178" s="8">
        <v>2668350</v>
      </c>
      <c r="F1178" s="8">
        <v>21022</v>
      </c>
      <c r="G1178" s="8" t="s">
        <v>1321</v>
      </c>
      <c r="H1178" s="8" t="s">
        <v>406</v>
      </c>
      <c r="I1178" s="8" t="s">
        <v>6158</v>
      </c>
      <c r="J1178" s="8" t="s">
        <v>6159</v>
      </c>
      <c r="K1178" s="8" t="s">
        <v>160</v>
      </c>
      <c r="L1178" s="8" t="s">
        <v>6160</v>
      </c>
      <c r="M1178" s="183">
        <v>45899.496527777781</v>
      </c>
      <c r="N1178" s="183">
        <v>45901.609027777777</v>
      </c>
      <c r="O1178" s="8" t="s">
        <v>1324</v>
      </c>
      <c r="P1178" s="8" t="s">
        <v>1333</v>
      </c>
      <c r="Q1178" s="8" t="s">
        <v>1340</v>
      </c>
      <c r="R1178" s="8" t="s">
        <v>1341</v>
      </c>
      <c r="S1178" s="94"/>
      <c r="T1178" s="10"/>
      <c r="U1178" s="8" t="s">
        <v>1328</v>
      </c>
      <c r="V1178" s="8" t="s">
        <v>6161</v>
      </c>
      <c r="W1178" s="8" t="s">
        <v>165</v>
      </c>
      <c r="X1178" s="8" t="s">
        <v>6162</v>
      </c>
      <c r="Y1178" s="8" t="s">
        <v>28</v>
      </c>
      <c r="Z1178" s="8" t="s">
        <v>177</v>
      </c>
      <c r="AA1178" s="8" t="s">
        <v>3425</v>
      </c>
      <c r="AB1178" s="8">
        <v>1</v>
      </c>
      <c r="AC1178" s="8">
        <v>0</v>
      </c>
      <c r="AD1178" s="86">
        <f>IF(W1178="SOPORTE_TELEFÓNICO",'BASE LIQUIDACION REDEBAN 2025'!$B$19,IF(W1178="ENVÍO",'BASE LIQUIDACION REDEBAN 2025'!$C$2,IF(Y1178="TIPO I",'BASE LIQUIDACION REDEBAN 2025'!$C$2,IF(Y1178="TIPO II",'BASE LIQUIDACION REDEBAN 2025'!$C$3,IF(Y1178="TIPO III",'BASE LIQUIDACION REDEBAN 2025'!$C$4,IF(Y1178="TIPO IV",'BASE LIQUIDACION REDEBAN 2025'!$C$5,IF(Z1178="AEREO",'BASE LIQUIDACION REDEBAN 2025'!$B$6,'BASE LIQUIDACION REDEBAN 2025'!$C$5)))))))</f>
        <v>144967.87232000002</v>
      </c>
      <c r="AE1178" s="86">
        <f>IF(OR(W1178="SOPORTE_TELEFÓNICO",W1178="ENVÍO"),0,IF(Y1178="TIPO I",'BASE LIQUIDACION REDEBAN 2025'!$B$10,IF(Y1178="TIPO II",'BASE LIQUIDACION REDEBAN 2025'!$B$11,IF(Y1178="TIPO III",'BASE LIQUIDACION REDEBAN 2025'!$B$12,'BASE LIQUIDACION REDEBAN 2025'!$B$13))))</f>
        <v>140395.6348884</v>
      </c>
      <c r="AF1178" s="86">
        <f t="shared" si="18"/>
        <v>144967.87232000002</v>
      </c>
      <c r="AG1178" s="141"/>
      <c r="AH1178" s="141"/>
    </row>
    <row r="1179" spans="1:34" s="49" customFormat="1">
      <c r="A1179" s="8" t="s">
        <v>99</v>
      </c>
      <c r="B1179" s="94" t="str">
        <f>VLOOKUP(A1179,'CENTRO DE COSTOS'!A:D,4,FALSE)</f>
        <v>JOSE MAURICIO HERNANDEZ ROJAS</v>
      </c>
      <c r="C1179" s="94" t="str">
        <f>VLOOKUP(A1179,'CENTRO DE COSTOS'!A:D,2,FALSE)</f>
        <v>0004-0001</v>
      </c>
      <c r="D1179" s="8">
        <v>20228</v>
      </c>
      <c r="E1179" s="8">
        <v>2668246</v>
      </c>
      <c r="F1179" s="8">
        <v>45552</v>
      </c>
      <c r="G1179" s="8" t="s">
        <v>1321</v>
      </c>
      <c r="H1179" s="8" t="s">
        <v>596</v>
      </c>
      <c r="I1179" s="8" t="s">
        <v>4914</v>
      </c>
      <c r="J1179" s="8" t="s">
        <v>4915</v>
      </c>
      <c r="K1179" s="8" t="s">
        <v>160</v>
      </c>
      <c r="L1179" s="8" t="s">
        <v>6163</v>
      </c>
      <c r="M1179" s="183">
        <v>45899.5</v>
      </c>
      <c r="N1179" s="183">
        <v>45901.520833333343</v>
      </c>
      <c r="O1179" s="8" t="s">
        <v>1324</v>
      </c>
      <c r="P1179" s="8" t="s">
        <v>1333</v>
      </c>
      <c r="Q1179" s="8" t="s">
        <v>1676</v>
      </c>
      <c r="R1179" s="8" t="s">
        <v>1677</v>
      </c>
      <c r="S1179" s="94"/>
      <c r="T1179" s="10"/>
      <c r="U1179" s="8" t="s">
        <v>1328</v>
      </c>
      <c r="V1179" s="8" t="s">
        <v>6164</v>
      </c>
      <c r="W1179" s="8" t="s">
        <v>165</v>
      </c>
      <c r="X1179" s="8" t="s">
        <v>4918</v>
      </c>
      <c r="Y1179" s="8" t="s">
        <v>30</v>
      </c>
      <c r="Z1179" s="8" t="s">
        <v>177</v>
      </c>
      <c r="AA1179" s="8" t="s">
        <v>1972</v>
      </c>
      <c r="AB1179" s="8">
        <v>1</v>
      </c>
      <c r="AC1179" s="8">
        <v>0</v>
      </c>
      <c r="AD1179" s="86">
        <f>IF(W1179="SOPORTE_TELEFÓNICO",'BASE LIQUIDACION REDEBAN 2025'!$B$19,IF(W1179="ENVÍO",'BASE LIQUIDACION REDEBAN 2025'!$C$2,IF(Y1179="TIPO I",'BASE LIQUIDACION REDEBAN 2025'!$C$2,IF(Y1179="TIPO II",'BASE LIQUIDACION REDEBAN 2025'!$C$3,IF(Y1179="TIPO III",'BASE LIQUIDACION REDEBAN 2025'!$C$4,IF(Y1179="TIPO IV",'BASE LIQUIDACION REDEBAN 2025'!$C$5,IF(Z1179="AEREO",'BASE LIQUIDACION REDEBAN 2025'!$B$6,'BASE LIQUIDACION REDEBAN 2025'!$C$5)))))))</f>
        <v>275728.78077800001</v>
      </c>
      <c r="AE1179" s="86">
        <f>IF(OR(W1179="SOPORTE_TELEFÓNICO",W1179="ENVÍO"),0,IF(Y1179="TIPO I",'BASE LIQUIDACION REDEBAN 2025'!$B$10,IF(Y1179="TIPO II",'BASE LIQUIDACION REDEBAN 2025'!$B$11,IF(Y1179="TIPO III",'BASE LIQUIDACION REDEBAN 2025'!$B$12,'BASE LIQUIDACION REDEBAN 2025'!$B$13))))</f>
        <v>196536.5258152</v>
      </c>
      <c r="AF1179" s="86">
        <f t="shared" si="18"/>
        <v>275728.78077800001</v>
      </c>
      <c r="AG1179" s="141"/>
      <c r="AH1179" s="141"/>
    </row>
    <row r="1180" spans="1:34" s="49" customFormat="1">
      <c r="A1180" s="8" t="s">
        <v>64</v>
      </c>
      <c r="B1180" s="94" t="str">
        <f>VLOOKUP(A1180,'CENTRO DE COSTOS'!A:D,4,FALSE)</f>
        <v>JOSE MAURICIO HERNANDEZ ROJAS</v>
      </c>
      <c r="C1180" s="94" t="str">
        <f>VLOOKUP(A1180,'CENTRO DE COSTOS'!A:D,2,FALSE)</f>
        <v>0004-0001</v>
      </c>
      <c r="D1180" s="8">
        <v>8001</v>
      </c>
      <c r="E1180" s="8">
        <v>2668332</v>
      </c>
      <c r="F1180" s="8">
        <v>77298</v>
      </c>
      <c r="G1180" s="8" t="s">
        <v>1321</v>
      </c>
      <c r="H1180" s="8" t="s">
        <v>1045</v>
      </c>
      <c r="I1180" s="8" t="s">
        <v>64</v>
      </c>
      <c r="J1180" s="8" t="s">
        <v>6165</v>
      </c>
      <c r="K1180" s="8" t="s">
        <v>160</v>
      </c>
      <c r="L1180" s="8" t="s">
        <v>6166</v>
      </c>
      <c r="M1180" s="183">
        <v>45899.47152777778</v>
      </c>
      <c r="N1180" s="183">
        <v>45901.597222222219</v>
      </c>
      <c r="O1180" s="8" t="s">
        <v>1324</v>
      </c>
      <c r="P1180" s="8" t="s">
        <v>1333</v>
      </c>
      <c r="Q1180" s="8" t="s">
        <v>1375</v>
      </c>
      <c r="R1180" s="8" t="s">
        <v>1376</v>
      </c>
      <c r="S1180" s="94"/>
      <c r="T1180" s="10"/>
      <c r="U1180" s="8" t="s">
        <v>1328</v>
      </c>
      <c r="V1180" s="8" t="s">
        <v>6167</v>
      </c>
      <c r="W1180" s="8" t="s">
        <v>165</v>
      </c>
      <c r="X1180" s="8" t="s">
        <v>6168</v>
      </c>
      <c r="Y1180" s="8" t="s">
        <v>25</v>
      </c>
      <c r="Z1180" s="8" t="s">
        <v>177</v>
      </c>
      <c r="AA1180" s="8" t="s">
        <v>5151</v>
      </c>
      <c r="AB1180" s="8">
        <v>2</v>
      </c>
      <c r="AC1180" s="8">
        <v>0</v>
      </c>
      <c r="AD1180" s="86">
        <f>IF(W1180="SOPORTE_TELEFÓNICO",'BASE LIQUIDACION REDEBAN 2025'!$B$19,IF(W1180="ENVÍO",'BASE LIQUIDACION REDEBAN 2025'!$C$2,IF(Y1180="TIPO I",'BASE LIQUIDACION REDEBAN 2025'!$C$2,IF(Y1180="TIPO II",'BASE LIQUIDACION REDEBAN 2025'!$C$3,IF(Y1180="TIPO III",'BASE LIQUIDACION REDEBAN 2025'!$C$4,IF(Y1180="TIPO IV",'BASE LIQUIDACION REDEBAN 2025'!$C$5,IF(Z1180="AEREO",'BASE LIQUIDACION REDEBAN 2025'!$B$6,'BASE LIQUIDACION REDEBAN 2025'!$C$5)))))))</f>
        <v>65960.072302</v>
      </c>
      <c r="AE1180" s="86">
        <f>IF(OR(W1180="SOPORTE_TELEFÓNICO",W1180="ENVÍO"),0,IF(Y1180="TIPO I",'BASE LIQUIDACION REDEBAN 2025'!$B$10,IF(Y1180="TIPO II",'BASE LIQUIDACION REDEBAN 2025'!$B$11,IF(Y1180="TIPO III",'BASE LIQUIDACION REDEBAN 2025'!$B$12,'BASE LIQUIDACION REDEBAN 2025'!$B$13))))</f>
        <v>75096.394270399993</v>
      </c>
      <c r="AF1180" s="86">
        <f t="shared" si="18"/>
        <v>131920.144604</v>
      </c>
      <c r="AG1180" s="141"/>
      <c r="AH1180" s="141"/>
    </row>
    <row r="1181" spans="1:34" s="49" customFormat="1">
      <c r="A1181" s="8" t="s">
        <v>92</v>
      </c>
      <c r="B1181" s="94" t="str">
        <f>VLOOKUP(A1181,'CENTRO DE COSTOS'!A:D,4,FALSE)</f>
        <v>KEVIN ALEXIS CORZO BUSTOS</v>
      </c>
      <c r="C1181" s="94" t="str">
        <f>VLOOKUP(A1181,'CENTRO DE COSTOS'!A:D,2,FALSE)</f>
        <v>0004-0007</v>
      </c>
      <c r="D1181" s="8">
        <v>18610</v>
      </c>
      <c r="E1181" s="8">
        <v>2667981</v>
      </c>
      <c r="F1181" s="8">
        <v>25943</v>
      </c>
      <c r="G1181" s="8" t="s">
        <v>1321</v>
      </c>
      <c r="H1181" s="8" t="s">
        <v>208</v>
      </c>
      <c r="I1181" s="8" t="s">
        <v>6169</v>
      </c>
      <c r="J1181" s="8" t="s">
        <v>6170</v>
      </c>
      <c r="K1181" s="8" t="s">
        <v>160</v>
      </c>
      <c r="L1181" s="8" t="s">
        <v>6171</v>
      </c>
      <c r="M1181" s="183">
        <v>45899.419444444437</v>
      </c>
      <c r="N1181" s="183">
        <v>45902.665972222218</v>
      </c>
      <c r="O1181" s="8" t="s">
        <v>1324</v>
      </c>
      <c r="P1181" s="8" t="s">
        <v>1325</v>
      </c>
      <c r="Q1181" s="8" t="s">
        <v>1326</v>
      </c>
      <c r="R1181" s="8" t="s">
        <v>1327</v>
      </c>
      <c r="S1181" s="94"/>
      <c r="T1181" s="10"/>
      <c r="U1181" s="8" t="s">
        <v>1328</v>
      </c>
      <c r="V1181" s="8" t="s">
        <v>6172</v>
      </c>
      <c r="W1181" s="8" t="s">
        <v>165</v>
      </c>
      <c r="X1181" s="8" t="s">
        <v>6173</v>
      </c>
      <c r="Y1181" s="8" t="s">
        <v>32</v>
      </c>
      <c r="Z1181" s="8" t="s">
        <v>177</v>
      </c>
      <c r="AA1181" s="8" t="s">
        <v>214</v>
      </c>
      <c r="AB1181" s="8">
        <v>1</v>
      </c>
      <c r="AC1181" s="8">
        <v>0</v>
      </c>
      <c r="AD1181" s="86">
        <f>IF(W1181="SOPORTE_TELEFÓNICO",'BASE LIQUIDACION REDEBAN 2025'!$B$19,IF(W1181="ENVÍO",'BASE LIQUIDACION REDEBAN 2025'!$C$2,IF(Y1181="TIPO I",'BASE LIQUIDACION REDEBAN 2025'!$C$2,IF(Y1181="TIPO II",'BASE LIQUIDACION REDEBAN 2025'!$C$3,IF(Y1181="TIPO III",'BASE LIQUIDACION REDEBAN 2025'!$C$4,IF(Y1181="TIPO IV",'BASE LIQUIDACION REDEBAN 2025'!$C$5,IF(Z1181="AEREO",'BASE LIQUIDACION REDEBAN 2025'!$B$6,'BASE LIQUIDACION REDEBAN 2025'!$C$5)))))))</f>
        <v>479588.87655000004</v>
      </c>
      <c r="AE1181" s="86">
        <f>IF(OR(W1181="SOPORTE_TELEFÓNICO",W1181="ENVÍO"),0,IF(Y1181="TIPO I",'BASE LIQUIDACION REDEBAN 2025'!$B$10,IF(Y1181="TIPO II",'BASE LIQUIDACION REDEBAN 2025'!$B$11,IF(Y1181="TIPO III",'BASE LIQUIDACION REDEBAN 2025'!$B$12,'BASE LIQUIDACION REDEBAN 2025'!$B$13))))</f>
        <v>196536.5258152</v>
      </c>
      <c r="AF1181" s="86">
        <f t="shared" si="18"/>
        <v>479588.87655000004</v>
      </c>
      <c r="AG1181" s="141"/>
      <c r="AH1181" s="141"/>
    </row>
    <row r="1182" spans="1:34" s="49" customFormat="1">
      <c r="A1182" s="8" t="s">
        <v>99</v>
      </c>
      <c r="B1182" s="94" t="str">
        <f>VLOOKUP(A1182,'CENTRO DE COSTOS'!A:D,4,FALSE)</f>
        <v>JOSE MAURICIO HERNANDEZ ROJAS</v>
      </c>
      <c r="C1182" s="94" t="str">
        <f>VLOOKUP(A1182,'CENTRO DE COSTOS'!A:D,2,FALSE)</f>
        <v>0004-0001</v>
      </c>
      <c r="D1182" s="8">
        <v>20175</v>
      </c>
      <c r="E1182" s="8">
        <v>2667986</v>
      </c>
      <c r="F1182" s="8">
        <v>61825</v>
      </c>
      <c r="G1182" s="8" t="s">
        <v>1321</v>
      </c>
      <c r="H1182" s="8" t="s">
        <v>596</v>
      </c>
      <c r="I1182" s="8" t="s">
        <v>6174</v>
      </c>
      <c r="J1182" s="8" t="s">
        <v>6175</v>
      </c>
      <c r="K1182" s="8" t="s">
        <v>160</v>
      </c>
      <c r="L1182" s="8" t="s">
        <v>6176</v>
      </c>
      <c r="M1182" s="183">
        <v>45899.42291666667</v>
      </c>
      <c r="N1182" s="183">
        <v>45902.47152777778</v>
      </c>
      <c r="O1182" s="8" t="s">
        <v>1324</v>
      </c>
      <c r="P1182" s="8" t="s">
        <v>1325</v>
      </c>
      <c r="Q1182" s="8" t="s">
        <v>1351</v>
      </c>
      <c r="R1182" s="8" t="s">
        <v>1689</v>
      </c>
      <c r="S1182" s="94"/>
      <c r="T1182" s="10"/>
      <c r="U1182" s="8" t="s">
        <v>1328</v>
      </c>
      <c r="V1182" s="8" t="s">
        <v>6177</v>
      </c>
      <c r="W1182" s="8" t="s">
        <v>165</v>
      </c>
      <c r="X1182" s="8" t="s">
        <v>6178</v>
      </c>
      <c r="Y1182" s="8" t="s">
        <v>32</v>
      </c>
      <c r="Z1182" s="8" t="s">
        <v>177</v>
      </c>
      <c r="AA1182" s="8" t="s">
        <v>1972</v>
      </c>
      <c r="AB1182" s="8">
        <v>1</v>
      </c>
      <c r="AC1182" s="8">
        <v>0</v>
      </c>
      <c r="AD1182" s="86">
        <f>IF(W1182="SOPORTE_TELEFÓNICO",'BASE LIQUIDACION REDEBAN 2025'!$B$19,IF(W1182="ENVÍO",'BASE LIQUIDACION REDEBAN 2025'!$C$2,IF(Y1182="TIPO I",'BASE LIQUIDACION REDEBAN 2025'!$C$2,IF(Y1182="TIPO II",'BASE LIQUIDACION REDEBAN 2025'!$C$3,IF(Y1182="TIPO III",'BASE LIQUIDACION REDEBAN 2025'!$C$4,IF(Y1182="TIPO IV",'BASE LIQUIDACION REDEBAN 2025'!$C$5,IF(Z1182="AEREO",'BASE LIQUIDACION REDEBAN 2025'!$B$6,'BASE LIQUIDACION REDEBAN 2025'!$C$5)))))))</f>
        <v>479588.87655000004</v>
      </c>
      <c r="AE1182" s="86">
        <f>IF(OR(W1182="SOPORTE_TELEFÓNICO",W1182="ENVÍO"),0,IF(Y1182="TIPO I",'BASE LIQUIDACION REDEBAN 2025'!$B$10,IF(Y1182="TIPO II",'BASE LIQUIDACION REDEBAN 2025'!$B$11,IF(Y1182="TIPO III",'BASE LIQUIDACION REDEBAN 2025'!$B$12,'BASE LIQUIDACION REDEBAN 2025'!$B$13))))</f>
        <v>196536.5258152</v>
      </c>
      <c r="AF1182" s="86">
        <f t="shared" si="18"/>
        <v>479588.87655000004</v>
      </c>
      <c r="AG1182" s="141"/>
      <c r="AH1182" s="141"/>
    </row>
    <row r="1183" spans="1:34" s="49" customFormat="1">
      <c r="A1183" s="8" t="s">
        <v>68</v>
      </c>
      <c r="B1183" s="94" t="str">
        <f>VLOOKUP(A1183,'CENTRO DE COSTOS'!A:D,4,FALSE)</f>
        <v>WILLIAM ASDRUBAL ROZO ROZO</v>
      </c>
      <c r="C1183" s="94" t="str">
        <f>VLOOKUP(A1183,'CENTRO DE COSTOS'!A:D,2,FALSE)</f>
        <v>0004-0004</v>
      </c>
      <c r="D1183" s="8">
        <v>25245</v>
      </c>
      <c r="E1183" s="8">
        <v>2667994</v>
      </c>
      <c r="F1183" s="8">
        <v>41555</v>
      </c>
      <c r="G1183" s="8" t="s">
        <v>1321</v>
      </c>
      <c r="H1183" s="8" t="s">
        <v>417</v>
      </c>
      <c r="I1183" s="8" t="s">
        <v>6179</v>
      </c>
      <c r="J1183" s="8" t="s">
        <v>6180</v>
      </c>
      <c r="K1183" s="8" t="s">
        <v>160</v>
      </c>
      <c r="L1183" s="8" t="s">
        <v>6181</v>
      </c>
      <c r="M1183" s="183">
        <v>45899.425694444442</v>
      </c>
      <c r="N1183" s="183">
        <v>45901.522916666669</v>
      </c>
      <c r="O1183" s="8" t="s">
        <v>1324</v>
      </c>
      <c r="P1183" s="8" t="s">
        <v>1333</v>
      </c>
      <c r="Q1183" s="8" t="s">
        <v>1326</v>
      </c>
      <c r="R1183" s="8" t="s">
        <v>1381</v>
      </c>
      <c r="S1183" s="94"/>
      <c r="T1183" s="10"/>
      <c r="U1183" s="8" t="s">
        <v>1328</v>
      </c>
      <c r="V1183" s="8" t="s">
        <v>6182</v>
      </c>
      <c r="W1183" s="8" t="s">
        <v>165</v>
      </c>
      <c r="X1183" s="8" t="s">
        <v>6183</v>
      </c>
      <c r="Y1183" s="8" t="s">
        <v>28</v>
      </c>
      <c r="Z1183" s="8" t="s">
        <v>177</v>
      </c>
      <c r="AA1183" s="8" t="s">
        <v>561</v>
      </c>
      <c r="AB1183" s="8">
        <v>1</v>
      </c>
      <c r="AC1183" s="8">
        <v>0</v>
      </c>
      <c r="AD1183" s="86">
        <f>IF(W1183="SOPORTE_TELEFÓNICO",'BASE LIQUIDACION REDEBAN 2025'!$B$19,IF(W1183="ENVÍO",'BASE LIQUIDACION REDEBAN 2025'!$C$2,IF(Y1183="TIPO I",'BASE LIQUIDACION REDEBAN 2025'!$C$2,IF(Y1183="TIPO II",'BASE LIQUIDACION REDEBAN 2025'!$C$3,IF(Y1183="TIPO III",'BASE LIQUIDACION REDEBAN 2025'!$C$4,IF(Y1183="TIPO IV",'BASE LIQUIDACION REDEBAN 2025'!$C$5,IF(Z1183="AEREO",'BASE LIQUIDACION REDEBAN 2025'!$B$6,'BASE LIQUIDACION REDEBAN 2025'!$C$5)))))))</f>
        <v>144967.87232000002</v>
      </c>
      <c r="AE1183" s="86">
        <f>IF(OR(W1183="SOPORTE_TELEFÓNICO",W1183="ENVÍO"),0,IF(Y1183="TIPO I",'BASE LIQUIDACION REDEBAN 2025'!$B$10,IF(Y1183="TIPO II",'BASE LIQUIDACION REDEBAN 2025'!$B$11,IF(Y1183="TIPO III",'BASE LIQUIDACION REDEBAN 2025'!$B$12,'BASE LIQUIDACION REDEBAN 2025'!$B$13))))</f>
        <v>140395.6348884</v>
      </c>
      <c r="AF1183" s="86">
        <f t="shared" si="18"/>
        <v>144967.87232000002</v>
      </c>
      <c r="AG1183" s="141"/>
      <c r="AH1183" s="141"/>
    </row>
    <row r="1184" spans="1:34" s="49" customFormat="1">
      <c r="A1184" s="8" t="s">
        <v>87</v>
      </c>
      <c r="B1184" s="94" t="str">
        <f>VLOOKUP(A1184,'CENTRO DE COSTOS'!A:D,4,FALSE)</f>
        <v>DIEGO FERNANDO HENAO CARDONA</v>
      </c>
      <c r="C1184" s="94" t="str">
        <f>VLOOKUP(A1184,'CENTRO DE COSTOS'!A:D,2,FALSE)</f>
        <v>0004-0002</v>
      </c>
      <c r="D1184" s="8">
        <v>17444</v>
      </c>
      <c r="E1184" s="8">
        <v>2668048</v>
      </c>
      <c r="F1184" s="8">
        <v>68212</v>
      </c>
      <c r="G1184" s="8" t="s">
        <v>1321</v>
      </c>
      <c r="H1184" s="8" t="s">
        <v>269</v>
      </c>
      <c r="I1184" s="8" t="s">
        <v>6184</v>
      </c>
      <c r="J1184" s="8" t="s">
        <v>6185</v>
      </c>
      <c r="K1184" s="8" t="s">
        <v>160</v>
      </c>
      <c r="L1184" s="8" t="s">
        <v>6186</v>
      </c>
      <c r="M1184" s="183">
        <v>45899.397222222222</v>
      </c>
      <c r="N1184" s="183">
        <v>45904.582638888889</v>
      </c>
      <c r="O1184" s="8" t="s">
        <v>1324</v>
      </c>
      <c r="P1184" s="8" t="s">
        <v>1333</v>
      </c>
      <c r="Q1184" s="8" t="s">
        <v>1423</v>
      </c>
      <c r="R1184" s="8" t="s">
        <v>1341</v>
      </c>
      <c r="S1184" s="94"/>
      <c r="T1184" s="10"/>
      <c r="U1184" s="8" t="s">
        <v>1328</v>
      </c>
      <c r="V1184" s="8" t="s">
        <v>6187</v>
      </c>
      <c r="W1184" s="8" t="s">
        <v>165</v>
      </c>
      <c r="X1184" s="8" t="s">
        <v>6188</v>
      </c>
      <c r="Y1184" s="8" t="s">
        <v>30</v>
      </c>
      <c r="Z1184" s="8" t="s">
        <v>177</v>
      </c>
      <c r="AA1184" s="8" t="s">
        <v>287</v>
      </c>
      <c r="AB1184" s="8">
        <v>1</v>
      </c>
      <c r="AC1184" s="8">
        <v>0</v>
      </c>
      <c r="AD1184" s="86">
        <f>IF(W1184="SOPORTE_TELEFÓNICO",'BASE LIQUIDACION REDEBAN 2025'!$B$19,IF(W1184="ENVÍO",'BASE LIQUIDACION REDEBAN 2025'!$C$2,IF(Y1184="TIPO I",'BASE LIQUIDACION REDEBAN 2025'!$C$2,IF(Y1184="TIPO II",'BASE LIQUIDACION REDEBAN 2025'!$C$3,IF(Y1184="TIPO III",'BASE LIQUIDACION REDEBAN 2025'!$C$4,IF(Y1184="TIPO IV",'BASE LIQUIDACION REDEBAN 2025'!$C$5,IF(Z1184="AEREO",'BASE LIQUIDACION REDEBAN 2025'!$B$6,'BASE LIQUIDACION REDEBAN 2025'!$C$5)))))))</f>
        <v>275728.78077800001</v>
      </c>
      <c r="AE1184" s="86">
        <f>IF(OR(W1184="SOPORTE_TELEFÓNICO",W1184="ENVÍO"),0,IF(Y1184="TIPO I",'BASE LIQUIDACION REDEBAN 2025'!$B$10,IF(Y1184="TIPO II",'BASE LIQUIDACION REDEBAN 2025'!$B$11,IF(Y1184="TIPO III",'BASE LIQUIDACION REDEBAN 2025'!$B$12,'BASE LIQUIDACION REDEBAN 2025'!$B$13))))</f>
        <v>196536.5258152</v>
      </c>
      <c r="AF1184" s="86">
        <f t="shared" si="18"/>
        <v>275728.78077800001</v>
      </c>
      <c r="AG1184" s="141"/>
      <c r="AH1184" s="141"/>
    </row>
    <row r="1185" spans="1:34" s="49" customFormat="1">
      <c r="A1185" s="8" t="s">
        <v>76</v>
      </c>
      <c r="B1185" s="94" t="str">
        <f>VLOOKUP(A1185,'CENTRO DE COSTOS'!A:D,4,FALSE)</f>
        <v>DIEGO FERNANDO HENAO CARDONA</v>
      </c>
      <c r="C1185" s="94" t="str">
        <f>VLOOKUP(A1185,'CENTRO DE COSTOS'!A:D,2,FALSE)</f>
        <v>0004-0003</v>
      </c>
      <c r="D1185" s="8">
        <v>19001</v>
      </c>
      <c r="E1185" s="8">
        <v>2667957</v>
      </c>
      <c r="F1185" s="8">
        <v>48022</v>
      </c>
      <c r="G1185" s="8" t="s">
        <v>1321</v>
      </c>
      <c r="H1185" s="8" t="s">
        <v>171</v>
      </c>
      <c r="I1185" s="8" t="s">
        <v>95</v>
      </c>
      <c r="J1185" s="8" t="s">
        <v>6189</v>
      </c>
      <c r="K1185" s="8" t="s">
        <v>160</v>
      </c>
      <c r="L1185" s="8" t="s">
        <v>6190</v>
      </c>
      <c r="M1185" s="183">
        <v>45899.399305555547</v>
      </c>
      <c r="N1185" s="183">
        <v>45901.487500000003</v>
      </c>
      <c r="O1185" s="8" t="s">
        <v>1324</v>
      </c>
      <c r="P1185" s="8" t="s">
        <v>1333</v>
      </c>
      <c r="Q1185" s="8" t="s">
        <v>1326</v>
      </c>
      <c r="R1185" s="8" t="s">
        <v>1381</v>
      </c>
      <c r="S1185" s="94"/>
      <c r="T1185" s="10"/>
      <c r="U1185" s="8" t="s">
        <v>1328</v>
      </c>
      <c r="V1185" s="8" t="s">
        <v>6191</v>
      </c>
      <c r="W1185" s="8" t="s">
        <v>165</v>
      </c>
      <c r="X1185" s="8" t="s">
        <v>6192</v>
      </c>
      <c r="Y1185" s="8" t="s">
        <v>30</v>
      </c>
      <c r="Z1185" s="8" t="s">
        <v>177</v>
      </c>
      <c r="AA1185" s="8" t="s">
        <v>178</v>
      </c>
      <c r="AB1185" s="8">
        <v>1</v>
      </c>
      <c r="AC1185" s="8">
        <v>0</v>
      </c>
      <c r="AD1185" s="86">
        <f>IF(W1185="SOPORTE_TELEFÓNICO",'BASE LIQUIDACION REDEBAN 2025'!$B$19,IF(W1185="ENVÍO",'BASE LIQUIDACION REDEBAN 2025'!$C$2,IF(Y1185="TIPO I",'BASE LIQUIDACION REDEBAN 2025'!$C$2,IF(Y1185="TIPO II",'BASE LIQUIDACION REDEBAN 2025'!$C$3,IF(Y1185="TIPO III",'BASE LIQUIDACION REDEBAN 2025'!$C$4,IF(Y1185="TIPO IV",'BASE LIQUIDACION REDEBAN 2025'!$C$5,IF(Z1185="AEREO",'BASE LIQUIDACION REDEBAN 2025'!$B$6,'BASE LIQUIDACION REDEBAN 2025'!$C$5)))))))</f>
        <v>275728.78077800001</v>
      </c>
      <c r="AE1185" s="86">
        <f>IF(OR(W1185="SOPORTE_TELEFÓNICO",W1185="ENVÍO"),0,IF(Y1185="TIPO I",'BASE LIQUIDACION REDEBAN 2025'!$B$10,IF(Y1185="TIPO II",'BASE LIQUIDACION REDEBAN 2025'!$B$11,IF(Y1185="TIPO III",'BASE LIQUIDACION REDEBAN 2025'!$B$12,'BASE LIQUIDACION REDEBAN 2025'!$B$13))))</f>
        <v>196536.5258152</v>
      </c>
      <c r="AF1185" s="86">
        <f t="shared" si="18"/>
        <v>275728.78077800001</v>
      </c>
      <c r="AG1185" s="141"/>
      <c r="AH1185" s="141"/>
    </row>
    <row r="1186" spans="1:34" s="49" customFormat="1">
      <c r="A1186" s="8" t="s">
        <v>90</v>
      </c>
      <c r="B1186" s="94" t="str">
        <f>VLOOKUP(A1186,'CENTRO DE COSTOS'!A:D,4,FALSE)</f>
        <v>JUAN SEBASTIÁN RÍOS CASTRILLÓN</v>
      </c>
      <c r="C1186" s="94" t="str">
        <f>VLOOKUP(A1186,'CENTRO DE COSTOS'!A:D,2,FALSE)</f>
        <v>0004-0005</v>
      </c>
      <c r="D1186" s="8">
        <v>5138</v>
      </c>
      <c r="E1186" s="8">
        <v>2668051</v>
      </c>
      <c r="F1186" s="8">
        <v>32062</v>
      </c>
      <c r="G1186" s="8" t="s">
        <v>1321</v>
      </c>
      <c r="H1186" s="8" t="s">
        <v>249</v>
      </c>
      <c r="I1186" s="8" t="s">
        <v>4543</v>
      </c>
      <c r="J1186" s="8" t="s">
        <v>6193</v>
      </c>
      <c r="K1186" s="8" t="s">
        <v>160</v>
      </c>
      <c r="L1186" s="8" t="s">
        <v>6194</v>
      </c>
      <c r="M1186" s="183">
        <v>45899.4</v>
      </c>
      <c r="N1186" s="183">
        <v>45901.64166666667</v>
      </c>
      <c r="O1186" s="8" t="s">
        <v>1324</v>
      </c>
      <c r="P1186" s="8" t="s">
        <v>1333</v>
      </c>
      <c r="Q1186" s="8" t="s">
        <v>1375</v>
      </c>
      <c r="R1186" s="8" t="s">
        <v>1393</v>
      </c>
      <c r="S1186" s="94"/>
      <c r="T1186" s="10"/>
      <c r="U1186" s="8" t="s">
        <v>1328</v>
      </c>
      <c r="V1186" s="8" t="s">
        <v>6195</v>
      </c>
      <c r="W1186" s="8" t="s">
        <v>1552</v>
      </c>
      <c r="X1186" s="8" t="s">
        <v>1553</v>
      </c>
      <c r="Y1186" s="8" t="s">
        <v>30</v>
      </c>
      <c r="Z1186" s="8" t="s">
        <v>177</v>
      </c>
      <c r="AA1186" s="8" t="s">
        <v>1783</v>
      </c>
      <c r="AB1186" s="8">
        <v>0</v>
      </c>
      <c r="AC1186" s="8">
        <v>0</v>
      </c>
      <c r="AD1186" s="86">
        <f>IF(W1186="SOPORTE_TELEFÓNICO",'BASE LIQUIDACION REDEBAN 2025'!$B$19,IF(W1186="ENVÍO",'BASE LIQUIDACION REDEBAN 2025'!$C$2,IF(Y1186="TIPO I",'BASE LIQUIDACION REDEBAN 2025'!$C$2,IF(Y1186="TIPO II",'BASE LIQUIDACION REDEBAN 2025'!$C$3,IF(Y1186="TIPO III",'BASE LIQUIDACION REDEBAN 2025'!$C$4,IF(Y1186="TIPO IV",'BASE LIQUIDACION REDEBAN 2025'!$C$5,IF(Z1186="AEREO",'BASE LIQUIDACION REDEBAN 2025'!$B$6,'BASE LIQUIDACION REDEBAN 2025'!$C$5)))))))</f>
        <v>41241.0800752</v>
      </c>
      <c r="AE1186" s="86">
        <f>IF(OR(W1186="SOPORTE_TELEFÓNICO",W1186="ENVÍO"),0,IF(Y1186="TIPO I",'BASE LIQUIDACION REDEBAN 2025'!$B$10,IF(Y1186="TIPO II",'BASE LIQUIDACION REDEBAN 2025'!$B$11,IF(Y1186="TIPO III",'BASE LIQUIDACION REDEBAN 2025'!$B$12,'BASE LIQUIDACION REDEBAN 2025'!$B$13))))</f>
        <v>0</v>
      </c>
      <c r="AF1186" s="86">
        <f t="shared" si="18"/>
        <v>41241.0800752</v>
      </c>
      <c r="AG1186" s="141"/>
      <c r="AH1186" s="141"/>
    </row>
    <row r="1187" spans="1:34" s="49" customFormat="1">
      <c r="A1187" s="8" t="s">
        <v>93</v>
      </c>
      <c r="B1187" s="94" t="str">
        <f>VLOOKUP(A1187,'CENTRO DE COSTOS'!A:D,4,FALSE)</f>
        <v>DIEGO FERNANDO HENAO CARDONA</v>
      </c>
      <c r="C1187" s="94" t="str">
        <f>VLOOKUP(A1187,'CENTRO DE COSTOS'!A:D,2,FALSE)</f>
        <v>0004-0003</v>
      </c>
      <c r="D1187" s="8">
        <v>86569</v>
      </c>
      <c r="E1187" s="8">
        <v>2667348</v>
      </c>
      <c r="F1187" s="8">
        <v>44997</v>
      </c>
      <c r="G1187" s="8" t="s">
        <v>1321</v>
      </c>
      <c r="H1187" s="8" t="s">
        <v>239</v>
      </c>
      <c r="I1187" s="8" t="s">
        <v>6196</v>
      </c>
      <c r="J1187" s="8" t="s">
        <v>6197</v>
      </c>
      <c r="K1187" s="8" t="s">
        <v>160</v>
      </c>
      <c r="L1187" s="8" t="s">
        <v>6198</v>
      </c>
      <c r="M1187" s="183">
        <v>45899.333333333343</v>
      </c>
      <c r="N1187" s="183">
        <v>45903.399305555547</v>
      </c>
      <c r="O1187" s="8" t="s">
        <v>1324</v>
      </c>
      <c r="P1187" s="8" t="s">
        <v>1325</v>
      </c>
      <c r="Q1187" s="8" t="s">
        <v>1326</v>
      </c>
      <c r="R1187" s="8" t="s">
        <v>2241</v>
      </c>
      <c r="S1187" s="94"/>
      <c r="T1187" s="10"/>
      <c r="U1187" s="8" t="s">
        <v>1328</v>
      </c>
      <c r="V1187" s="8" t="s">
        <v>6199</v>
      </c>
      <c r="W1187" s="8" t="s">
        <v>165</v>
      </c>
      <c r="X1187" s="8" t="s">
        <v>6200</v>
      </c>
      <c r="Y1187" s="8" t="s">
        <v>32</v>
      </c>
      <c r="Z1187" s="8" t="s">
        <v>177</v>
      </c>
      <c r="AA1187" s="8" t="s">
        <v>247</v>
      </c>
      <c r="AB1187" s="8">
        <v>1</v>
      </c>
      <c r="AC1187" s="8">
        <v>0</v>
      </c>
      <c r="AD1187" s="86">
        <f>IF(W1187="SOPORTE_TELEFÓNICO",'BASE LIQUIDACION REDEBAN 2025'!$B$19,IF(W1187="ENVÍO",'BASE LIQUIDACION REDEBAN 2025'!$C$2,IF(Y1187="TIPO I",'BASE LIQUIDACION REDEBAN 2025'!$C$2,IF(Y1187="TIPO II",'BASE LIQUIDACION REDEBAN 2025'!$C$3,IF(Y1187="TIPO III",'BASE LIQUIDACION REDEBAN 2025'!$C$4,IF(Y1187="TIPO IV",'BASE LIQUIDACION REDEBAN 2025'!$C$5,IF(Z1187="AEREO",'BASE LIQUIDACION REDEBAN 2025'!$B$6,'BASE LIQUIDACION REDEBAN 2025'!$C$5)))))))</f>
        <v>479588.87655000004</v>
      </c>
      <c r="AE1187" s="86">
        <f>IF(OR(W1187="SOPORTE_TELEFÓNICO",W1187="ENVÍO"),0,IF(Y1187="TIPO I",'BASE LIQUIDACION REDEBAN 2025'!$B$10,IF(Y1187="TIPO II",'BASE LIQUIDACION REDEBAN 2025'!$B$11,IF(Y1187="TIPO III",'BASE LIQUIDACION REDEBAN 2025'!$B$12,'BASE LIQUIDACION REDEBAN 2025'!$B$13))))</f>
        <v>196536.5258152</v>
      </c>
      <c r="AF1187" s="86">
        <f t="shared" si="18"/>
        <v>479588.87655000004</v>
      </c>
      <c r="AG1187" s="141"/>
      <c r="AH1187" s="141"/>
    </row>
    <row r="1188" spans="1:34" s="49" customFormat="1">
      <c r="A1188" s="8" t="s">
        <v>72</v>
      </c>
      <c r="B1188" s="94" t="str">
        <f>VLOOKUP(A1188,'CENTRO DE COSTOS'!A:D,4,FALSE)</f>
        <v>MIGUEL JULIÁN HERNÁNDEZ GUARÍN</v>
      </c>
      <c r="C1188" s="94" t="str">
        <f>VLOOKUP(A1188,'CENTRO DE COSTOS'!A:D,2,FALSE)</f>
        <v>0004-0008</v>
      </c>
      <c r="D1188" s="8">
        <v>68755</v>
      </c>
      <c r="E1188" s="8">
        <v>2667327</v>
      </c>
      <c r="F1188" s="8">
        <v>64390</v>
      </c>
      <c r="G1188" s="8" t="s">
        <v>1321</v>
      </c>
      <c r="H1188" s="8" t="s">
        <v>224</v>
      </c>
      <c r="I1188" s="8" t="s">
        <v>5864</v>
      </c>
      <c r="J1188" s="8" t="s">
        <v>5865</v>
      </c>
      <c r="K1188" s="8" t="s">
        <v>160</v>
      </c>
      <c r="L1188" s="8" t="s">
        <v>6201</v>
      </c>
      <c r="M1188" s="183">
        <v>45899.333333333343</v>
      </c>
      <c r="N1188" s="183">
        <v>45901.627083333333</v>
      </c>
      <c r="O1188" s="8" t="s">
        <v>1324</v>
      </c>
      <c r="P1188" s="8" t="s">
        <v>1325</v>
      </c>
      <c r="Q1188" s="8" t="s">
        <v>1454</v>
      </c>
      <c r="R1188" s="8" t="s">
        <v>1455</v>
      </c>
      <c r="S1188" s="94"/>
      <c r="T1188" s="10"/>
      <c r="U1188" s="8" t="s">
        <v>1328</v>
      </c>
      <c r="V1188" s="8" t="s">
        <v>6202</v>
      </c>
      <c r="W1188" s="8" t="s">
        <v>165</v>
      </c>
      <c r="X1188" s="8" t="s">
        <v>5868</v>
      </c>
      <c r="Y1188" s="8" t="s">
        <v>30</v>
      </c>
      <c r="Z1188" s="8" t="s">
        <v>177</v>
      </c>
      <c r="AA1188" s="8" t="s">
        <v>230</v>
      </c>
      <c r="AB1188" s="8">
        <v>1</v>
      </c>
      <c r="AC1188" s="8">
        <v>0</v>
      </c>
      <c r="AD1188" s="86">
        <f>IF(W1188="SOPORTE_TELEFÓNICO",'BASE LIQUIDACION REDEBAN 2025'!$B$19,IF(W1188="ENVÍO",'BASE LIQUIDACION REDEBAN 2025'!$C$2,IF(Y1188="TIPO I",'BASE LIQUIDACION REDEBAN 2025'!$C$2,IF(Y1188="TIPO II",'BASE LIQUIDACION REDEBAN 2025'!$C$3,IF(Y1188="TIPO III",'BASE LIQUIDACION REDEBAN 2025'!$C$4,IF(Y1188="TIPO IV",'BASE LIQUIDACION REDEBAN 2025'!$C$5,IF(Z1188="AEREO",'BASE LIQUIDACION REDEBAN 2025'!$B$6,'BASE LIQUIDACION REDEBAN 2025'!$C$5)))))))</f>
        <v>275728.78077800001</v>
      </c>
      <c r="AE1188" s="86">
        <f>IF(OR(W1188="SOPORTE_TELEFÓNICO",W1188="ENVÍO"),0,IF(Y1188="TIPO I",'BASE LIQUIDACION REDEBAN 2025'!$B$10,IF(Y1188="TIPO II",'BASE LIQUIDACION REDEBAN 2025'!$B$11,IF(Y1188="TIPO III",'BASE LIQUIDACION REDEBAN 2025'!$B$12,'BASE LIQUIDACION REDEBAN 2025'!$B$13))))</f>
        <v>196536.5258152</v>
      </c>
      <c r="AF1188" s="86">
        <f t="shared" si="18"/>
        <v>275728.78077800001</v>
      </c>
      <c r="AG1188" s="141"/>
      <c r="AH1188" s="141"/>
    </row>
    <row r="1189" spans="1:34" s="49" customFormat="1">
      <c r="A1189" s="8" t="s">
        <v>90</v>
      </c>
      <c r="B1189" s="94" t="str">
        <f>VLOOKUP(A1189,'CENTRO DE COSTOS'!A:D,4,FALSE)</f>
        <v>JUAN SEBASTIÁN RÍOS CASTRILLÓN</v>
      </c>
      <c r="C1189" s="94" t="str">
        <f>VLOOKUP(A1189,'CENTRO DE COSTOS'!A:D,2,FALSE)</f>
        <v>0004-0005</v>
      </c>
      <c r="D1189" s="8">
        <v>5318</v>
      </c>
      <c r="E1189" s="8">
        <v>2665213</v>
      </c>
      <c r="F1189" s="8">
        <v>73367</v>
      </c>
      <c r="G1189" s="8" t="s">
        <v>1321</v>
      </c>
      <c r="H1189" s="8" t="s">
        <v>249</v>
      </c>
      <c r="I1189" s="8" t="s">
        <v>1474</v>
      </c>
      <c r="J1189" s="8" t="s">
        <v>6203</v>
      </c>
      <c r="K1189" s="8" t="s">
        <v>160</v>
      </c>
      <c r="L1189" s="8" t="s">
        <v>6204</v>
      </c>
      <c r="M1189" s="183">
        <v>45898.538888888892</v>
      </c>
      <c r="N1189" s="183">
        <v>45901.338888888888</v>
      </c>
      <c r="O1189" s="8" t="s">
        <v>1324</v>
      </c>
      <c r="P1189" s="8" t="s">
        <v>1333</v>
      </c>
      <c r="Q1189" s="8" t="s">
        <v>1368</v>
      </c>
      <c r="R1189" s="8" t="s">
        <v>1369</v>
      </c>
      <c r="S1189" s="94"/>
      <c r="T1189" s="10"/>
      <c r="U1189" s="8" t="s">
        <v>1328</v>
      </c>
      <c r="V1189" s="8" t="s">
        <v>6205</v>
      </c>
      <c r="W1189" s="8" t="s">
        <v>165</v>
      </c>
      <c r="X1189" s="8" t="s">
        <v>6206</v>
      </c>
      <c r="Y1189" s="8" t="s">
        <v>28</v>
      </c>
      <c r="Z1189" s="8" t="s">
        <v>177</v>
      </c>
      <c r="AA1189" s="8" t="s">
        <v>267</v>
      </c>
      <c r="AB1189" s="8">
        <v>1</v>
      </c>
      <c r="AC1189" s="8">
        <v>0</v>
      </c>
      <c r="AD1189" s="86">
        <f>IF(W1189="SOPORTE_TELEFÓNICO",'BASE LIQUIDACION REDEBAN 2025'!$B$19,IF(W1189="ENVÍO",'BASE LIQUIDACION REDEBAN 2025'!$C$2,IF(Y1189="TIPO I",'BASE LIQUIDACION REDEBAN 2025'!$C$2,IF(Y1189="TIPO II",'BASE LIQUIDACION REDEBAN 2025'!$C$3,IF(Y1189="TIPO III",'BASE LIQUIDACION REDEBAN 2025'!$C$4,IF(Y1189="TIPO IV",'BASE LIQUIDACION REDEBAN 2025'!$C$5,IF(Z1189="AEREO",'BASE LIQUIDACION REDEBAN 2025'!$B$6,'BASE LIQUIDACION REDEBAN 2025'!$C$5)))))))</f>
        <v>144967.87232000002</v>
      </c>
      <c r="AE1189" s="86">
        <f>IF(OR(W1189="SOPORTE_TELEFÓNICO",W1189="ENVÍO"),0,IF(Y1189="TIPO I",'BASE LIQUIDACION REDEBAN 2025'!$B$10,IF(Y1189="TIPO II",'BASE LIQUIDACION REDEBAN 2025'!$B$11,IF(Y1189="TIPO III",'BASE LIQUIDACION REDEBAN 2025'!$B$12,'BASE LIQUIDACION REDEBAN 2025'!$B$13))))</f>
        <v>140395.6348884</v>
      </c>
      <c r="AF1189" s="86">
        <f t="shared" si="18"/>
        <v>144967.87232000002</v>
      </c>
      <c r="AG1189" s="141"/>
      <c r="AH1189" s="141"/>
    </row>
    <row r="1190" spans="1:34" s="49" customFormat="1">
      <c r="A1190" s="8" t="s">
        <v>68</v>
      </c>
      <c r="B1190" s="94" t="str">
        <f>VLOOKUP(A1190,'CENTRO DE COSTOS'!A:D,4,FALSE)</f>
        <v>WILLIAM ASDRUBAL ROZO ROZO</v>
      </c>
      <c r="C1190" s="94" t="str">
        <f>VLOOKUP(A1190,'CENTRO DE COSTOS'!A:D,2,FALSE)</f>
        <v>0004-0004</v>
      </c>
      <c r="D1190" s="8">
        <v>25851</v>
      </c>
      <c r="E1190" s="8">
        <v>2664677</v>
      </c>
      <c r="F1190" s="8">
        <v>56844</v>
      </c>
      <c r="G1190" s="8" t="s">
        <v>1321</v>
      </c>
      <c r="H1190" s="8" t="s">
        <v>417</v>
      </c>
      <c r="I1190" s="8" t="s">
        <v>6207</v>
      </c>
      <c r="J1190" s="8" t="s">
        <v>6208</v>
      </c>
      <c r="K1190" s="8" t="s">
        <v>160</v>
      </c>
      <c r="L1190" s="8" t="s">
        <v>6209</v>
      </c>
      <c r="M1190" s="183">
        <v>45898.499305555553</v>
      </c>
      <c r="N1190" s="183">
        <v>45902.510416666657</v>
      </c>
      <c r="O1190" s="8" t="s">
        <v>1324</v>
      </c>
      <c r="P1190" s="8" t="s">
        <v>1325</v>
      </c>
      <c r="Q1190" s="8" t="s">
        <v>1326</v>
      </c>
      <c r="R1190" s="8" t="s">
        <v>2241</v>
      </c>
      <c r="S1190" s="94"/>
      <c r="T1190" s="10"/>
      <c r="U1190" s="8" t="s">
        <v>1328</v>
      </c>
      <c r="V1190" s="8" t="s">
        <v>6210</v>
      </c>
      <c r="W1190" s="8" t="s">
        <v>165</v>
      </c>
      <c r="X1190" s="8" t="s">
        <v>6211</v>
      </c>
      <c r="Y1190" s="8" t="s">
        <v>30</v>
      </c>
      <c r="Z1190" s="8" t="s">
        <v>177</v>
      </c>
      <c r="AA1190" s="8" t="s">
        <v>5576</v>
      </c>
      <c r="AB1190" s="8">
        <v>1</v>
      </c>
      <c r="AC1190" s="8">
        <v>0</v>
      </c>
      <c r="AD1190" s="86">
        <f>IF(W1190="SOPORTE_TELEFÓNICO",'BASE LIQUIDACION REDEBAN 2025'!$B$19,IF(W1190="ENVÍO",'BASE LIQUIDACION REDEBAN 2025'!$C$2,IF(Y1190="TIPO I",'BASE LIQUIDACION REDEBAN 2025'!$C$2,IF(Y1190="TIPO II",'BASE LIQUIDACION REDEBAN 2025'!$C$3,IF(Y1190="TIPO III",'BASE LIQUIDACION REDEBAN 2025'!$C$4,IF(Y1190="TIPO IV",'BASE LIQUIDACION REDEBAN 2025'!$C$5,IF(Z1190="AEREO",'BASE LIQUIDACION REDEBAN 2025'!$B$6,'BASE LIQUIDACION REDEBAN 2025'!$C$5)))))))</f>
        <v>275728.78077800001</v>
      </c>
      <c r="AE1190" s="86">
        <f>IF(OR(W1190="SOPORTE_TELEFÓNICO",W1190="ENVÍO"),0,IF(Y1190="TIPO I",'BASE LIQUIDACION REDEBAN 2025'!$B$10,IF(Y1190="TIPO II",'BASE LIQUIDACION REDEBAN 2025'!$B$11,IF(Y1190="TIPO III",'BASE LIQUIDACION REDEBAN 2025'!$B$12,'BASE LIQUIDACION REDEBAN 2025'!$B$13))))</f>
        <v>196536.5258152</v>
      </c>
      <c r="AF1190" s="86">
        <f t="shared" si="18"/>
        <v>275728.78077800001</v>
      </c>
      <c r="AG1190" s="141"/>
      <c r="AH1190" s="141"/>
    </row>
    <row r="1191" spans="1:34" s="49" customFormat="1">
      <c r="A1191" s="8" t="s">
        <v>60</v>
      </c>
      <c r="B1191" s="94" t="str">
        <f>VLOOKUP(A1191,'CENTRO DE COSTOS'!A:D,4,FALSE)</f>
        <v>JUAN SEBASTIÁN RÍOS CASTRILLÓN</v>
      </c>
      <c r="C1191" s="94" t="str">
        <f>VLOOKUP(A1191,'CENTRO DE COSTOS'!A:D,2,FALSE)</f>
        <v>0004-0005</v>
      </c>
      <c r="D1191" s="8">
        <v>5480</v>
      </c>
      <c r="E1191" s="8">
        <v>2664540</v>
      </c>
      <c r="F1191" s="8">
        <v>44356</v>
      </c>
      <c r="G1191" s="8" t="s">
        <v>1321</v>
      </c>
      <c r="H1191" s="8" t="s">
        <v>249</v>
      </c>
      <c r="I1191" s="8" t="s">
        <v>5844</v>
      </c>
      <c r="J1191" s="8" t="s">
        <v>6212</v>
      </c>
      <c r="K1191" s="8" t="s">
        <v>160</v>
      </c>
      <c r="L1191" s="8" t="s">
        <v>6213</v>
      </c>
      <c r="M1191" s="183">
        <v>45898.484027777777</v>
      </c>
      <c r="N1191" s="183">
        <v>45901.677777777782</v>
      </c>
      <c r="O1191" s="8" t="s">
        <v>1324</v>
      </c>
      <c r="P1191" s="8" t="s">
        <v>1333</v>
      </c>
      <c r="Q1191" s="8" t="s">
        <v>1512</v>
      </c>
      <c r="R1191" s="8" t="s">
        <v>1512</v>
      </c>
      <c r="S1191" s="94"/>
      <c r="T1191" s="10"/>
      <c r="U1191" s="8" t="s">
        <v>1328</v>
      </c>
      <c r="V1191" s="8" t="s">
        <v>6214</v>
      </c>
      <c r="W1191" s="8" t="s">
        <v>165</v>
      </c>
      <c r="X1191" s="8" t="s">
        <v>6215</v>
      </c>
      <c r="Y1191" s="8" t="s">
        <v>28</v>
      </c>
      <c r="Z1191" s="8" t="s">
        <v>177</v>
      </c>
      <c r="AA1191" s="8" t="s">
        <v>261</v>
      </c>
      <c r="AB1191" s="8">
        <v>1</v>
      </c>
      <c r="AC1191" s="8">
        <v>0</v>
      </c>
      <c r="AD1191" s="86">
        <f>IF(W1191="SOPORTE_TELEFÓNICO",'BASE LIQUIDACION REDEBAN 2025'!$B$19,IF(W1191="ENVÍO",'BASE LIQUIDACION REDEBAN 2025'!$C$2,IF(Y1191="TIPO I",'BASE LIQUIDACION REDEBAN 2025'!$C$2,IF(Y1191="TIPO II",'BASE LIQUIDACION REDEBAN 2025'!$C$3,IF(Y1191="TIPO III",'BASE LIQUIDACION REDEBAN 2025'!$C$4,IF(Y1191="TIPO IV",'BASE LIQUIDACION REDEBAN 2025'!$C$5,IF(Z1191="AEREO",'BASE LIQUIDACION REDEBAN 2025'!$B$6,'BASE LIQUIDACION REDEBAN 2025'!$C$5)))))))</f>
        <v>144967.87232000002</v>
      </c>
      <c r="AE1191" s="86">
        <f>IF(OR(W1191="SOPORTE_TELEFÓNICO",W1191="ENVÍO"),0,IF(Y1191="TIPO I",'BASE LIQUIDACION REDEBAN 2025'!$B$10,IF(Y1191="TIPO II",'BASE LIQUIDACION REDEBAN 2025'!$B$11,IF(Y1191="TIPO III",'BASE LIQUIDACION REDEBAN 2025'!$B$12,'BASE LIQUIDACION REDEBAN 2025'!$B$13))))</f>
        <v>140395.6348884</v>
      </c>
      <c r="AF1191" s="86">
        <f t="shared" si="18"/>
        <v>144967.87232000002</v>
      </c>
      <c r="AG1191" s="141"/>
      <c r="AH1191" s="141"/>
    </row>
    <row r="1192" spans="1:34" s="49" customFormat="1">
      <c r="A1192" s="8" t="s">
        <v>81</v>
      </c>
      <c r="B1192" s="94" t="str">
        <f>VLOOKUP(A1192,'CENTRO DE COSTOS'!A:D,4,FALSE)</f>
        <v>MIGUEL JULIÁN HERNÁNDEZ GUARÍN</v>
      </c>
      <c r="C1192" s="94" t="str">
        <f>VLOOKUP(A1192,'CENTRO DE COSTOS'!A:D,2,FALSE)</f>
        <v>0004-0008</v>
      </c>
      <c r="D1192" s="8">
        <v>54498</v>
      </c>
      <c r="E1192" s="8">
        <v>2663807</v>
      </c>
      <c r="F1192" s="8">
        <v>29842</v>
      </c>
      <c r="G1192" s="8" t="s">
        <v>1321</v>
      </c>
      <c r="H1192" s="8" t="s">
        <v>296</v>
      </c>
      <c r="I1192" s="8" t="s">
        <v>1131</v>
      </c>
      <c r="J1192" s="8" t="s">
        <v>6216</v>
      </c>
      <c r="K1192" s="8" t="s">
        <v>160</v>
      </c>
      <c r="L1192" s="8" t="s">
        <v>6217</v>
      </c>
      <c r="M1192" s="183">
        <v>45898.443749999999</v>
      </c>
      <c r="N1192" s="183">
        <v>45902.638888888891</v>
      </c>
      <c r="O1192" s="8" t="s">
        <v>1324</v>
      </c>
      <c r="P1192" s="8" t="s">
        <v>1333</v>
      </c>
      <c r="Q1192" s="8" t="s">
        <v>1375</v>
      </c>
      <c r="R1192" s="8" t="s">
        <v>1341</v>
      </c>
      <c r="S1192" s="94"/>
      <c r="T1192" s="10"/>
      <c r="U1192" s="8" t="s">
        <v>1328</v>
      </c>
      <c r="V1192" s="8" t="s">
        <v>6218</v>
      </c>
      <c r="W1192" s="8" t="s">
        <v>165</v>
      </c>
      <c r="X1192" s="8" t="s">
        <v>6219</v>
      </c>
      <c r="Y1192" s="8" t="s">
        <v>32</v>
      </c>
      <c r="Z1192" s="8" t="s">
        <v>177</v>
      </c>
      <c r="AA1192" s="8" t="s">
        <v>466</v>
      </c>
      <c r="AB1192" s="8">
        <v>1</v>
      </c>
      <c r="AC1192" s="8">
        <v>0</v>
      </c>
      <c r="AD1192" s="86">
        <f>IF(W1192="SOPORTE_TELEFÓNICO",'BASE LIQUIDACION REDEBAN 2025'!$B$19,IF(W1192="ENVÍO",'BASE LIQUIDACION REDEBAN 2025'!$C$2,IF(Y1192="TIPO I",'BASE LIQUIDACION REDEBAN 2025'!$C$2,IF(Y1192="TIPO II",'BASE LIQUIDACION REDEBAN 2025'!$C$3,IF(Y1192="TIPO III",'BASE LIQUIDACION REDEBAN 2025'!$C$4,IF(Y1192="TIPO IV",'BASE LIQUIDACION REDEBAN 2025'!$C$5,IF(Z1192="AEREO",'BASE LIQUIDACION REDEBAN 2025'!$B$6,'BASE LIQUIDACION REDEBAN 2025'!$C$5)))))))</f>
        <v>479588.87655000004</v>
      </c>
      <c r="AE1192" s="86">
        <f>IF(OR(W1192="SOPORTE_TELEFÓNICO",W1192="ENVÍO"),0,IF(Y1192="TIPO I",'BASE LIQUIDACION REDEBAN 2025'!$B$10,IF(Y1192="TIPO II",'BASE LIQUIDACION REDEBAN 2025'!$B$11,IF(Y1192="TIPO III",'BASE LIQUIDACION REDEBAN 2025'!$B$12,'BASE LIQUIDACION REDEBAN 2025'!$B$13))))</f>
        <v>196536.5258152</v>
      </c>
      <c r="AF1192" s="86">
        <f t="shared" si="18"/>
        <v>479588.87655000004</v>
      </c>
      <c r="AG1192" s="141"/>
      <c r="AH1192" s="141"/>
    </row>
    <row r="1193" spans="1:34" s="49" customFormat="1">
      <c r="A1193" s="8" t="s">
        <v>76</v>
      </c>
      <c r="B1193" s="94" t="str">
        <f>VLOOKUP(A1193,'CENTRO DE COSTOS'!A:D,4,FALSE)</f>
        <v>DIEGO FERNANDO HENAO CARDONA</v>
      </c>
      <c r="C1193" s="94" t="str">
        <f>VLOOKUP(A1193,'CENTRO DE COSTOS'!A:D,2,FALSE)</f>
        <v>0004-0003</v>
      </c>
      <c r="D1193" s="8">
        <v>76109</v>
      </c>
      <c r="E1193" s="8">
        <v>2659122</v>
      </c>
      <c r="F1193" s="8">
        <v>70863</v>
      </c>
      <c r="G1193" s="8" t="s">
        <v>1321</v>
      </c>
      <c r="H1193" s="8" t="s">
        <v>232</v>
      </c>
      <c r="I1193" s="8" t="s">
        <v>762</v>
      </c>
      <c r="J1193" s="8" t="s">
        <v>6220</v>
      </c>
      <c r="K1193" s="8" t="s">
        <v>160</v>
      </c>
      <c r="L1193" s="8" t="s">
        <v>6221</v>
      </c>
      <c r="M1193" s="183">
        <v>45897.542361111111</v>
      </c>
      <c r="N1193" s="183">
        <v>45901.535416666673</v>
      </c>
      <c r="O1193" s="8" t="s">
        <v>1324</v>
      </c>
      <c r="P1193" s="8" t="s">
        <v>1333</v>
      </c>
      <c r="Q1193" s="8" t="s">
        <v>1326</v>
      </c>
      <c r="R1193" s="8" t="s">
        <v>1470</v>
      </c>
      <c r="S1193" s="94"/>
      <c r="T1193" s="10"/>
      <c r="U1193" s="8" t="s">
        <v>1328</v>
      </c>
      <c r="V1193" s="8" t="s">
        <v>6222</v>
      </c>
      <c r="W1193" s="8" t="s">
        <v>165</v>
      </c>
      <c r="X1193" s="8" t="s">
        <v>6223</v>
      </c>
      <c r="Y1193" s="8" t="s">
        <v>30</v>
      </c>
      <c r="Z1193" s="8" t="s">
        <v>177</v>
      </c>
      <c r="AA1193" s="8" t="s">
        <v>1200</v>
      </c>
      <c r="AB1193" s="8">
        <v>1</v>
      </c>
      <c r="AC1193" s="8">
        <v>0</v>
      </c>
      <c r="AD1193" s="86">
        <f>IF(W1193="SOPORTE_TELEFÓNICO",'BASE LIQUIDACION REDEBAN 2025'!$B$19,IF(W1193="ENVÍO",'BASE LIQUIDACION REDEBAN 2025'!$C$2,IF(Y1193="TIPO I",'BASE LIQUIDACION REDEBAN 2025'!$C$2,IF(Y1193="TIPO II",'BASE LIQUIDACION REDEBAN 2025'!$C$3,IF(Y1193="TIPO III",'BASE LIQUIDACION REDEBAN 2025'!$C$4,IF(Y1193="TIPO IV",'BASE LIQUIDACION REDEBAN 2025'!$C$5,IF(Z1193="AEREO",'BASE LIQUIDACION REDEBAN 2025'!$B$6,'BASE LIQUIDACION REDEBAN 2025'!$C$5)))))))</f>
        <v>275728.78077800001</v>
      </c>
      <c r="AE1193" s="86">
        <f>IF(OR(W1193="SOPORTE_TELEFÓNICO",W1193="ENVÍO"),0,IF(Y1193="TIPO I",'BASE LIQUIDACION REDEBAN 2025'!$B$10,IF(Y1193="TIPO II",'BASE LIQUIDACION REDEBAN 2025'!$B$11,IF(Y1193="TIPO III",'BASE LIQUIDACION REDEBAN 2025'!$B$12,'BASE LIQUIDACION REDEBAN 2025'!$B$13))))</f>
        <v>196536.5258152</v>
      </c>
      <c r="AF1193" s="86">
        <f t="shared" si="18"/>
        <v>275728.78077800001</v>
      </c>
      <c r="AG1193" s="141"/>
      <c r="AH1193" s="141"/>
    </row>
    <row r="1194" spans="1:34" s="49" customFormat="1">
      <c r="A1194" s="8" t="s">
        <v>81</v>
      </c>
      <c r="B1194" s="94" t="str">
        <f>VLOOKUP(A1194,'CENTRO DE COSTOS'!A:D,4,FALSE)</f>
        <v>MIGUEL JULIÁN HERNÁNDEZ GUARÍN</v>
      </c>
      <c r="C1194" s="94" t="str">
        <f>VLOOKUP(A1194,'CENTRO DE COSTOS'!A:D,2,FALSE)</f>
        <v>0004-0008</v>
      </c>
      <c r="D1194" s="8">
        <v>54498</v>
      </c>
      <c r="E1194" s="8">
        <v>2655400</v>
      </c>
      <c r="F1194" s="8">
        <v>69779</v>
      </c>
      <c r="G1194" s="8" t="s">
        <v>1321</v>
      </c>
      <c r="H1194" s="8" t="s">
        <v>296</v>
      </c>
      <c r="I1194" s="8" t="s">
        <v>1131</v>
      </c>
      <c r="J1194" s="8" t="s">
        <v>6224</v>
      </c>
      <c r="K1194" s="8" t="s">
        <v>160</v>
      </c>
      <c r="L1194" s="8" t="s">
        <v>6225</v>
      </c>
      <c r="M1194" s="183">
        <v>45897.333333333343</v>
      </c>
      <c r="N1194" s="183">
        <v>45902.4375</v>
      </c>
      <c r="O1194" s="8" t="s">
        <v>1324</v>
      </c>
      <c r="P1194" s="8" t="s">
        <v>1333</v>
      </c>
      <c r="Q1194" s="8" t="s">
        <v>1676</v>
      </c>
      <c r="R1194" s="8" t="s">
        <v>1677</v>
      </c>
      <c r="S1194" s="94"/>
      <c r="T1194" s="10"/>
      <c r="U1194" s="8" t="s">
        <v>1328</v>
      </c>
      <c r="V1194" s="8" t="s">
        <v>6226</v>
      </c>
      <c r="W1194" s="8" t="s">
        <v>165</v>
      </c>
      <c r="X1194" s="8" t="s">
        <v>6227</v>
      </c>
      <c r="Y1194" s="8" t="s">
        <v>32</v>
      </c>
      <c r="Z1194" s="8" t="s">
        <v>177</v>
      </c>
      <c r="AA1194" s="8" t="s">
        <v>466</v>
      </c>
      <c r="AB1194" s="8">
        <v>1</v>
      </c>
      <c r="AC1194" s="8">
        <v>0</v>
      </c>
      <c r="AD1194" s="86">
        <f>IF(W1194="SOPORTE_TELEFÓNICO",'BASE LIQUIDACION REDEBAN 2025'!$B$19,IF(W1194="ENVÍO",'BASE LIQUIDACION REDEBAN 2025'!$C$2,IF(Y1194="TIPO I",'BASE LIQUIDACION REDEBAN 2025'!$C$2,IF(Y1194="TIPO II",'BASE LIQUIDACION REDEBAN 2025'!$C$3,IF(Y1194="TIPO III",'BASE LIQUIDACION REDEBAN 2025'!$C$4,IF(Y1194="TIPO IV",'BASE LIQUIDACION REDEBAN 2025'!$C$5,IF(Z1194="AEREO",'BASE LIQUIDACION REDEBAN 2025'!$B$6,'BASE LIQUIDACION REDEBAN 2025'!$C$5)))))))</f>
        <v>479588.87655000004</v>
      </c>
      <c r="AE1194" s="86">
        <f>IF(OR(W1194="SOPORTE_TELEFÓNICO",W1194="ENVÍO"),0,IF(Y1194="TIPO I",'BASE LIQUIDACION REDEBAN 2025'!$B$10,IF(Y1194="TIPO II",'BASE LIQUIDACION REDEBAN 2025'!$B$11,IF(Y1194="TIPO III",'BASE LIQUIDACION REDEBAN 2025'!$B$12,'BASE LIQUIDACION REDEBAN 2025'!$B$13))))</f>
        <v>196536.5258152</v>
      </c>
      <c r="AF1194" s="86">
        <f t="shared" si="18"/>
        <v>479588.87655000004</v>
      </c>
      <c r="AG1194" s="141"/>
      <c r="AH1194" s="141"/>
    </row>
    <row r="1195" spans="1:34" s="49" customFormat="1">
      <c r="A1195" s="8" t="s">
        <v>64</v>
      </c>
      <c r="B1195" s="94" t="str">
        <f>VLOOKUP(A1195,'CENTRO DE COSTOS'!A:D,4,FALSE)</f>
        <v>JOSE MAURICIO HERNANDEZ ROJAS</v>
      </c>
      <c r="C1195" s="94" t="str">
        <f>VLOOKUP(A1195,'CENTRO DE COSTOS'!A:D,2,FALSE)</f>
        <v>0004-0001</v>
      </c>
      <c r="D1195" s="8">
        <v>8001</v>
      </c>
      <c r="E1195" s="8">
        <v>2634524</v>
      </c>
      <c r="F1195" s="8">
        <v>75981</v>
      </c>
      <c r="G1195" s="8" t="s">
        <v>1321</v>
      </c>
      <c r="H1195" s="8" t="s">
        <v>1045</v>
      </c>
      <c r="I1195" s="8" t="s">
        <v>64</v>
      </c>
      <c r="J1195" s="8" t="s">
        <v>6228</v>
      </c>
      <c r="K1195" s="8" t="s">
        <v>160</v>
      </c>
      <c r="L1195" s="8" t="s">
        <v>6229</v>
      </c>
      <c r="M1195" s="183">
        <v>45892.463888888888</v>
      </c>
      <c r="N1195" s="183">
        <v>45901.656944444447</v>
      </c>
      <c r="O1195" s="8" t="s">
        <v>1324</v>
      </c>
      <c r="P1195" s="8" t="s">
        <v>1333</v>
      </c>
      <c r="Q1195" s="8" t="s">
        <v>1375</v>
      </c>
      <c r="R1195" s="8" t="s">
        <v>1341</v>
      </c>
      <c r="S1195" s="94"/>
      <c r="T1195" s="10"/>
      <c r="U1195" s="8" t="s">
        <v>1328</v>
      </c>
      <c r="V1195" s="8" t="s">
        <v>6230</v>
      </c>
      <c r="W1195" s="8" t="s">
        <v>165</v>
      </c>
      <c r="X1195" s="8" t="s">
        <v>6231</v>
      </c>
      <c r="Y1195" s="8" t="s">
        <v>25</v>
      </c>
      <c r="Z1195" s="8" t="s">
        <v>177</v>
      </c>
      <c r="AA1195" s="8" t="s">
        <v>5151</v>
      </c>
      <c r="AB1195" s="8">
        <v>2</v>
      </c>
      <c r="AC1195" s="8">
        <v>0</v>
      </c>
      <c r="AD1195" s="86">
        <f>IF(W1195="SOPORTE_TELEFÓNICO",'BASE LIQUIDACION REDEBAN 2025'!$B$19,IF(W1195="ENVÍO",'BASE LIQUIDACION REDEBAN 2025'!$C$2,IF(Y1195="TIPO I",'BASE LIQUIDACION REDEBAN 2025'!$C$2,IF(Y1195="TIPO II",'BASE LIQUIDACION REDEBAN 2025'!$C$3,IF(Y1195="TIPO III",'BASE LIQUIDACION REDEBAN 2025'!$C$4,IF(Y1195="TIPO IV",'BASE LIQUIDACION REDEBAN 2025'!$C$5,IF(Z1195="AEREO",'BASE LIQUIDACION REDEBAN 2025'!$B$6,'BASE LIQUIDACION REDEBAN 2025'!$C$5)))))))</f>
        <v>65960.072302</v>
      </c>
      <c r="AE1195" s="86">
        <f>IF(OR(W1195="SOPORTE_TELEFÓNICO",W1195="ENVÍO"),0,IF(Y1195="TIPO I",'BASE LIQUIDACION REDEBAN 2025'!$B$10,IF(Y1195="TIPO II",'BASE LIQUIDACION REDEBAN 2025'!$B$11,IF(Y1195="TIPO III",'BASE LIQUIDACION REDEBAN 2025'!$B$12,'BASE LIQUIDACION REDEBAN 2025'!$B$13))))</f>
        <v>75096.394270399993</v>
      </c>
      <c r="AF1195" s="86">
        <f t="shared" si="18"/>
        <v>131920.144604</v>
      </c>
      <c r="AG1195" s="141"/>
      <c r="AH1195" s="141"/>
    </row>
    <row r="1196" spans="1:34">
      <c r="G1196"/>
      <c r="O1196"/>
      <c r="AA1196"/>
      <c r="AB1196"/>
      <c r="AC1196"/>
      <c r="AF1196" s="133">
        <f>SUM(AF2:AF1195)</f>
        <v>191315735.36050713</v>
      </c>
    </row>
    <row r="1197" spans="1:34">
      <c r="G1197"/>
      <c r="O1197"/>
      <c r="AA1197"/>
      <c r="AB1197"/>
      <c r="AC1197"/>
    </row>
    <row r="1198" spans="1:34">
      <c r="G1198"/>
      <c r="O1198"/>
      <c r="AA1198"/>
      <c r="AB1198"/>
      <c r="AC1198"/>
    </row>
    <row r="1199" spans="1:34">
      <c r="G1199"/>
      <c r="O1199"/>
      <c r="AA1199"/>
      <c r="AB1199"/>
      <c r="AC1199"/>
    </row>
    <row r="1200" spans="1:34">
      <c r="G1200"/>
      <c r="O1200"/>
      <c r="AA1200"/>
      <c r="AB1200"/>
      <c r="AC1200"/>
    </row>
    <row r="1201" spans="7:29">
      <c r="G1201"/>
      <c r="O1201"/>
      <c r="AA1201"/>
      <c r="AB1201"/>
      <c r="AC1201"/>
    </row>
    <row r="1202" spans="7:29">
      <c r="G1202"/>
      <c r="O1202"/>
      <c r="AA1202"/>
      <c r="AB1202"/>
      <c r="AC1202"/>
    </row>
    <row r="1203" spans="7:29">
      <c r="G1203"/>
      <c r="O1203"/>
      <c r="AA1203"/>
      <c r="AB1203"/>
      <c r="AC1203"/>
    </row>
    <row r="1204" spans="7:29">
      <c r="G1204"/>
      <c r="O1204"/>
      <c r="AA1204"/>
      <c r="AB1204"/>
      <c r="AC1204"/>
    </row>
    <row r="1205" spans="7:29">
      <c r="G1205"/>
      <c r="O1205"/>
      <c r="AA1205"/>
      <c r="AB1205"/>
      <c r="AC1205"/>
    </row>
    <row r="1206" spans="7:29">
      <c r="G1206"/>
      <c r="O1206"/>
      <c r="AA1206"/>
      <c r="AB1206"/>
      <c r="AC1206"/>
    </row>
    <row r="1207" spans="7:29">
      <c r="G1207"/>
      <c r="O1207"/>
      <c r="AA1207"/>
      <c r="AB1207"/>
      <c r="AC1207"/>
    </row>
    <row r="1208" spans="7:29">
      <c r="G1208"/>
      <c r="O1208"/>
      <c r="AA1208"/>
      <c r="AB1208"/>
      <c r="AC1208"/>
    </row>
    <row r="1209" spans="7:29">
      <c r="G1209"/>
      <c r="O1209"/>
      <c r="AA1209"/>
      <c r="AB1209"/>
      <c r="AC1209"/>
    </row>
    <row r="1210" spans="7:29">
      <c r="G1210"/>
      <c r="O1210"/>
      <c r="AA1210"/>
      <c r="AB1210"/>
      <c r="AC1210"/>
    </row>
    <row r="1211" spans="7:29">
      <c r="G1211"/>
      <c r="O1211"/>
      <c r="AA1211"/>
      <c r="AB1211"/>
      <c r="AC1211"/>
    </row>
    <row r="1212" spans="7:29">
      <c r="G1212"/>
      <c r="O1212"/>
      <c r="AA1212"/>
      <c r="AB1212"/>
      <c r="AC1212"/>
    </row>
    <row r="1213" spans="7:29">
      <c r="G1213"/>
      <c r="O1213"/>
      <c r="AA1213"/>
      <c r="AB1213"/>
      <c r="AC1213"/>
    </row>
    <row r="1214" spans="7:29">
      <c r="G1214"/>
      <c r="O1214"/>
      <c r="AA1214"/>
      <c r="AB1214"/>
      <c r="AC1214"/>
    </row>
    <row r="1215" spans="7:29">
      <c r="G1215"/>
      <c r="O1215"/>
      <c r="AA1215"/>
      <c r="AB1215"/>
      <c r="AC1215"/>
    </row>
    <row r="1216" spans="7:29">
      <c r="G1216"/>
      <c r="O1216"/>
      <c r="AA1216"/>
      <c r="AB1216"/>
      <c r="AC1216"/>
    </row>
    <row r="1217" spans="7:29">
      <c r="G1217"/>
      <c r="O1217"/>
      <c r="AA1217"/>
      <c r="AB1217"/>
      <c r="AC1217"/>
    </row>
    <row r="1218" spans="7:29">
      <c r="G1218"/>
      <c r="O1218"/>
      <c r="AA1218"/>
      <c r="AB1218"/>
      <c r="AC1218"/>
    </row>
    <row r="1219" spans="7:29">
      <c r="G1219"/>
      <c r="O1219"/>
      <c r="AA1219"/>
      <c r="AB1219"/>
      <c r="AC1219"/>
    </row>
    <row r="1220" spans="7:29">
      <c r="G1220"/>
      <c r="O1220"/>
      <c r="AA1220"/>
      <c r="AB1220"/>
      <c r="AC1220"/>
    </row>
    <row r="1221" spans="7:29">
      <c r="G1221"/>
      <c r="O1221"/>
      <c r="AA1221"/>
      <c r="AB1221"/>
      <c r="AC1221"/>
    </row>
    <row r="1222" spans="7:29">
      <c r="G1222"/>
      <c r="O1222"/>
      <c r="AA1222"/>
      <c r="AB1222"/>
      <c r="AC1222"/>
    </row>
    <row r="1223" spans="7:29">
      <c r="G1223"/>
      <c r="O1223"/>
      <c r="AA1223"/>
      <c r="AB1223"/>
      <c r="AC1223"/>
    </row>
    <row r="1224" spans="7:29">
      <c r="G1224"/>
      <c r="O1224"/>
      <c r="AA1224"/>
      <c r="AB1224"/>
      <c r="AC1224"/>
    </row>
    <row r="1225" spans="7:29">
      <c r="G1225"/>
      <c r="O1225"/>
      <c r="AA1225"/>
      <c r="AB1225"/>
      <c r="AC1225"/>
    </row>
    <row r="1226" spans="7:29">
      <c r="G1226"/>
      <c r="O1226"/>
      <c r="AA1226"/>
      <c r="AB1226"/>
      <c r="AC1226"/>
    </row>
    <row r="1227" spans="7:29">
      <c r="G1227"/>
      <c r="O1227"/>
      <c r="AA1227"/>
      <c r="AB1227"/>
      <c r="AC1227"/>
    </row>
    <row r="1228" spans="7:29">
      <c r="G1228"/>
      <c r="O1228"/>
      <c r="AA1228"/>
      <c r="AB1228"/>
      <c r="AC1228"/>
    </row>
    <row r="1229" spans="7:29">
      <c r="G1229"/>
      <c r="O1229"/>
      <c r="AA1229"/>
      <c r="AB1229"/>
      <c r="AC1229"/>
    </row>
    <row r="1230" spans="7:29">
      <c r="G1230"/>
      <c r="O1230"/>
      <c r="AA1230"/>
      <c r="AB1230"/>
      <c r="AC1230"/>
    </row>
    <row r="1231" spans="7:29">
      <c r="G1231"/>
      <c r="O1231"/>
      <c r="AA1231"/>
      <c r="AB1231"/>
      <c r="AC1231"/>
    </row>
    <row r="1232" spans="7:29">
      <c r="G1232"/>
      <c r="O1232"/>
      <c r="AA1232"/>
      <c r="AB1232"/>
      <c r="AC1232"/>
    </row>
    <row r="1233" spans="7:29">
      <c r="G1233"/>
      <c r="O1233"/>
      <c r="AA1233"/>
      <c r="AB1233"/>
      <c r="AC1233"/>
    </row>
    <row r="1234" spans="7:29">
      <c r="G1234"/>
      <c r="O1234"/>
      <c r="AA1234"/>
      <c r="AB1234"/>
      <c r="AC1234"/>
    </row>
    <row r="1235" spans="7:29">
      <c r="G1235"/>
      <c r="O1235"/>
      <c r="AA1235"/>
      <c r="AB1235"/>
      <c r="AC1235"/>
    </row>
    <row r="1236" spans="7:29">
      <c r="G1236"/>
      <c r="O1236"/>
      <c r="AA1236"/>
      <c r="AB1236"/>
      <c r="AC1236"/>
    </row>
    <row r="1237" spans="7:29">
      <c r="G1237"/>
      <c r="O1237"/>
      <c r="AA1237"/>
      <c r="AB1237"/>
      <c r="AC1237"/>
    </row>
    <row r="1238" spans="7:29">
      <c r="G1238"/>
      <c r="O1238"/>
      <c r="AA1238"/>
      <c r="AB1238"/>
      <c r="AC1238"/>
    </row>
    <row r="1239" spans="7:29">
      <c r="G1239"/>
      <c r="O1239"/>
      <c r="AA1239"/>
      <c r="AB1239"/>
      <c r="AC1239"/>
    </row>
    <row r="1240" spans="7:29">
      <c r="G1240"/>
      <c r="O1240"/>
      <c r="AA1240"/>
      <c r="AB1240"/>
      <c r="AC1240"/>
    </row>
    <row r="1241" spans="7:29">
      <c r="G1241"/>
      <c r="O1241"/>
      <c r="AA1241"/>
      <c r="AB1241"/>
      <c r="AC1241"/>
    </row>
    <row r="1242" spans="7:29">
      <c r="G1242"/>
      <c r="O1242"/>
      <c r="AA1242"/>
      <c r="AB1242"/>
      <c r="AC1242"/>
    </row>
    <row r="1243" spans="7:29">
      <c r="G1243"/>
      <c r="O1243"/>
      <c r="AA1243"/>
      <c r="AB1243"/>
      <c r="AC1243"/>
    </row>
    <row r="1244" spans="7:29">
      <c r="G1244"/>
      <c r="O1244"/>
      <c r="AA1244"/>
      <c r="AB1244"/>
      <c r="AC1244"/>
    </row>
    <row r="1245" spans="7:29">
      <c r="G1245"/>
      <c r="O1245"/>
      <c r="AA1245"/>
      <c r="AB1245"/>
      <c r="AC1245"/>
    </row>
    <row r="1246" spans="7:29">
      <c r="G1246"/>
      <c r="O1246"/>
      <c r="AA1246"/>
      <c r="AB1246"/>
      <c r="AC1246"/>
    </row>
    <row r="1247" spans="7:29">
      <c r="G1247"/>
      <c r="O1247"/>
      <c r="AA1247"/>
      <c r="AB1247"/>
      <c r="AC1247"/>
    </row>
    <row r="1248" spans="7:29">
      <c r="G1248"/>
      <c r="O1248"/>
      <c r="AA1248"/>
      <c r="AB1248"/>
      <c r="AC1248"/>
    </row>
    <row r="1249" spans="7:29">
      <c r="G1249"/>
      <c r="O1249"/>
      <c r="AA1249"/>
      <c r="AB1249"/>
      <c r="AC1249"/>
    </row>
    <row r="1250" spans="7:29">
      <c r="G1250"/>
      <c r="O1250"/>
      <c r="AA1250"/>
      <c r="AB1250"/>
      <c r="AC1250"/>
    </row>
    <row r="1251" spans="7:29">
      <c r="G1251"/>
      <c r="O1251"/>
      <c r="AA1251"/>
      <c r="AB1251"/>
      <c r="AC1251"/>
    </row>
    <row r="1252" spans="7:29">
      <c r="G1252"/>
      <c r="O1252"/>
      <c r="AA1252"/>
      <c r="AB1252"/>
      <c r="AC1252"/>
    </row>
    <row r="1253" spans="7:29">
      <c r="G1253"/>
      <c r="O1253"/>
      <c r="AA1253"/>
      <c r="AB1253"/>
      <c r="AC1253"/>
    </row>
    <row r="1254" spans="7:29">
      <c r="G1254"/>
      <c r="O1254"/>
      <c r="AA1254"/>
      <c r="AB1254"/>
      <c r="AC1254"/>
    </row>
    <row r="1255" spans="7:29">
      <c r="G1255"/>
      <c r="O1255"/>
      <c r="AA1255"/>
      <c r="AB1255"/>
      <c r="AC1255"/>
    </row>
    <row r="1256" spans="7:29">
      <c r="G1256"/>
      <c r="O1256"/>
      <c r="AA1256"/>
      <c r="AB1256"/>
      <c r="AC1256"/>
    </row>
    <row r="1257" spans="7:29">
      <c r="G1257"/>
      <c r="O1257"/>
      <c r="AA1257"/>
      <c r="AB1257"/>
      <c r="AC1257"/>
    </row>
    <row r="1258" spans="7:29">
      <c r="G1258"/>
      <c r="O1258"/>
      <c r="AA1258"/>
      <c r="AB1258"/>
      <c r="AC1258"/>
    </row>
    <row r="1259" spans="7:29">
      <c r="G1259"/>
      <c r="O1259"/>
      <c r="AA1259"/>
      <c r="AB1259"/>
      <c r="AC1259"/>
    </row>
    <row r="1260" spans="7:29">
      <c r="G1260"/>
      <c r="O1260"/>
      <c r="AA1260"/>
      <c r="AB1260"/>
      <c r="AC1260"/>
    </row>
    <row r="1261" spans="7:29">
      <c r="G1261"/>
      <c r="O1261"/>
      <c r="AA1261"/>
      <c r="AB1261"/>
      <c r="AC1261"/>
    </row>
    <row r="1262" spans="7:29">
      <c r="G1262"/>
      <c r="O1262"/>
      <c r="AA1262"/>
      <c r="AB1262"/>
      <c r="AC1262"/>
    </row>
    <row r="1263" spans="7:29">
      <c r="G1263"/>
      <c r="O1263"/>
      <c r="AA1263"/>
      <c r="AB1263"/>
      <c r="AC1263"/>
    </row>
    <row r="1264" spans="7:29">
      <c r="G1264"/>
      <c r="O1264"/>
      <c r="AA1264"/>
      <c r="AB1264"/>
      <c r="AC1264"/>
    </row>
    <row r="1265" spans="7:29">
      <c r="G1265"/>
      <c r="O1265"/>
      <c r="AA1265"/>
      <c r="AB1265"/>
      <c r="AC1265"/>
    </row>
    <row r="1266" spans="7:29">
      <c r="G1266"/>
      <c r="O1266"/>
      <c r="AA1266"/>
      <c r="AB1266"/>
      <c r="AC1266"/>
    </row>
    <row r="1267" spans="7:29">
      <c r="G1267"/>
      <c r="O1267"/>
      <c r="AA1267"/>
      <c r="AB1267"/>
      <c r="AC1267"/>
    </row>
    <row r="1268" spans="7:29">
      <c r="G1268"/>
      <c r="O1268"/>
      <c r="AA1268"/>
      <c r="AB1268"/>
      <c r="AC1268"/>
    </row>
    <row r="1269" spans="7:29">
      <c r="G1269"/>
      <c r="O1269"/>
      <c r="AA1269"/>
      <c r="AB1269"/>
      <c r="AC1269"/>
    </row>
    <row r="1270" spans="7:29">
      <c r="G1270"/>
      <c r="O1270"/>
      <c r="AA1270"/>
      <c r="AB1270"/>
      <c r="AC1270"/>
    </row>
    <row r="1271" spans="7:29">
      <c r="G1271"/>
      <c r="O1271"/>
      <c r="AA1271"/>
      <c r="AB1271"/>
      <c r="AC1271"/>
    </row>
    <row r="1272" spans="7:29">
      <c r="G1272"/>
      <c r="O1272"/>
      <c r="AA1272"/>
      <c r="AB1272"/>
      <c r="AC1272"/>
    </row>
    <row r="1273" spans="7:29">
      <c r="G1273"/>
      <c r="O1273"/>
      <c r="AA1273"/>
      <c r="AB1273"/>
      <c r="AC1273"/>
    </row>
    <row r="1274" spans="7:29">
      <c r="G1274"/>
      <c r="O1274"/>
      <c r="AA1274"/>
      <c r="AB1274"/>
      <c r="AC1274"/>
    </row>
    <row r="1275" spans="7:29">
      <c r="G1275"/>
      <c r="O1275"/>
      <c r="AA1275"/>
      <c r="AB1275"/>
      <c r="AC1275"/>
    </row>
    <row r="1276" spans="7:29">
      <c r="G1276"/>
      <c r="O1276"/>
      <c r="AA1276"/>
      <c r="AB1276"/>
      <c r="AC1276"/>
    </row>
    <row r="1277" spans="7:29">
      <c r="G1277"/>
      <c r="O1277"/>
      <c r="AA1277"/>
      <c r="AB1277"/>
      <c r="AC1277"/>
    </row>
    <row r="1278" spans="7:29">
      <c r="G1278"/>
      <c r="O1278"/>
      <c r="AA1278"/>
      <c r="AB1278"/>
      <c r="AC1278"/>
    </row>
    <row r="1279" spans="7:29">
      <c r="G1279"/>
      <c r="O1279"/>
      <c r="AA1279"/>
      <c r="AB1279"/>
      <c r="AC1279"/>
    </row>
    <row r="1280" spans="7:29">
      <c r="G1280"/>
      <c r="O1280"/>
      <c r="AA1280"/>
      <c r="AB1280"/>
      <c r="AC1280"/>
    </row>
    <row r="1281" spans="7:29">
      <c r="G1281"/>
      <c r="O1281"/>
      <c r="AA1281"/>
      <c r="AB1281"/>
      <c r="AC1281"/>
    </row>
    <row r="1282" spans="7:29">
      <c r="G1282"/>
      <c r="O1282"/>
      <c r="AA1282"/>
      <c r="AB1282"/>
      <c r="AC1282"/>
    </row>
    <row r="1283" spans="7:29">
      <c r="G1283"/>
      <c r="O1283"/>
      <c r="AA1283"/>
      <c r="AB1283"/>
      <c r="AC1283"/>
    </row>
    <row r="1284" spans="7:29">
      <c r="G1284"/>
      <c r="O1284"/>
      <c r="AA1284"/>
      <c r="AB1284"/>
      <c r="AC1284"/>
    </row>
    <row r="1285" spans="7:29">
      <c r="G1285"/>
      <c r="O1285"/>
      <c r="AA1285"/>
      <c r="AB1285"/>
      <c r="AC1285"/>
    </row>
    <row r="1286" spans="7:29">
      <c r="G1286"/>
      <c r="O1286"/>
      <c r="AA1286"/>
      <c r="AB1286"/>
      <c r="AC1286"/>
    </row>
    <row r="1287" spans="7:29">
      <c r="G1287"/>
      <c r="O1287"/>
      <c r="AA1287"/>
      <c r="AB1287"/>
      <c r="AC1287"/>
    </row>
    <row r="1288" spans="7:29">
      <c r="G1288"/>
      <c r="O1288"/>
      <c r="AA1288"/>
      <c r="AB1288"/>
      <c r="AC1288"/>
    </row>
    <row r="1289" spans="7:29">
      <c r="G1289"/>
      <c r="O1289"/>
      <c r="AA1289"/>
      <c r="AB1289"/>
      <c r="AC1289"/>
    </row>
    <row r="1290" spans="7:29">
      <c r="G1290"/>
      <c r="O1290"/>
      <c r="AA1290"/>
      <c r="AB1290"/>
      <c r="AC1290"/>
    </row>
    <row r="1291" spans="7:29">
      <c r="G1291"/>
      <c r="O1291"/>
      <c r="AA1291"/>
      <c r="AB1291"/>
      <c r="AC1291"/>
    </row>
    <row r="1292" spans="7:29">
      <c r="G1292"/>
      <c r="O1292"/>
      <c r="AA1292"/>
      <c r="AB1292"/>
      <c r="AC1292"/>
    </row>
    <row r="1293" spans="7:29">
      <c r="G1293"/>
      <c r="O1293"/>
      <c r="AA1293"/>
      <c r="AB1293"/>
      <c r="AC1293"/>
    </row>
    <row r="1294" spans="7:29">
      <c r="G1294"/>
      <c r="O1294"/>
      <c r="AA1294"/>
      <c r="AB1294"/>
      <c r="AC1294"/>
    </row>
    <row r="1295" spans="7:29">
      <c r="G1295"/>
      <c r="O1295"/>
      <c r="AA1295"/>
      <c r="AB1295"/>
      <c r="AC1295"/>
    </row>
    <row r="1296" spans="7:29">
      <c r="G1296"/>
      <c r="O1296"/>
      <c r="AA1296"/>
      <c r="AB1296"/>
      <c r="AC1296"/>
    </row>
    <row r="1297" spans="7:29">
      <c r="G1297"/>
      <c r="O1297"/>
      <c r="AA1297"/>
      <c r="AB1297"/>
      <c r="AC1297"/>
    </row>
    <row r="1298" spans="7:29">
      <c r="G1298"/>
      <c r="O1298"/>
      <c r="AA1298"/>
      <c r="AB1298"/>
      <c r="AC1298"/>
    </row>
    <row r="1299" spans="7:29">
      <c r="G1299"/>
      <c r="O1299"/>
      <c r="AA1299"/>
      <c r="AB1299"/>
      <c r="AC1299"/>
    </row>
    <row r="1300" spans="7:29">
      <c r="G1300"/>
      <c r="O1300"/>
      <c r="AA1300"/>
      <c r="AB1300"/>
      <c r="AC1300"/>
    </row>
    <row r="1301" spans="7:29">
      <c r="G1301"/>
      <c r="O1301"/>
      <c r="AA1301"/>
      <c r="AB1301"/>
      <c r="AC1301"/>
    </row>
    <row r="1302" spans="7:29">
      <c r="G1302"/>
      <c r="O1302"/>
      <c r="AA1302"/>
      <c r="AB1302"/>
      <c r="AC1302"/>
    </row>
    <row r="1303" spans="7:29">
      <c r="G1303"/>
      <c r="O1303"/>
      <c r="AA1303"/>
      <c r="AB1303"/>
      <c r="AC1303"/>
    </row>
    <row r="1304" spans="7:29">
      <c r="G1304"/>
      <c r="O1304"/>
      <c r="AA1304"/>
      <c r="AB1304"/>
      <c r="AC1304"/>
    </row>
    <row r="1305" spans="7:29">
      <c r="G1305"/>
      <c r="O1305"/>
      <c r="AA1305"/>
      <c r="AB1305"/>
      <c r="AC1305"/>
    </row>
    <row r="1306" spans="7:29">
      <c r="G1306"/>
      <c r="O1306"/>
      <c r="AA1306"/>
      <c r="AB1306"/>
      <c r="AC1306"/>
    </row>
    <row r="1307" spans="7:29">
      <c r="G1307"/>
      <c r="O1307"/>
      <c r="AA1307"/>
      <c r="AB1307"/>
      <c r="AC1307"/>
    </row>
    <row r="1308" spans="7:29">
      <c r="G1308"/>
      <c r="O1308"/>
      <c r="AA1308"/>
      <c r="AB1308"/>
      <c r="AC1308"/>
    </row>
    <row r="1309" spans="7:29">
      <c r="G1309"/>
      <c r="O1309"/>
      <c r="AA1309"/>
      <c r="AB1309"/>
      <c r="AC1309"/>
    </row>
    <row r="1310" spans="7:29">
      <c r="G1310"/>
      <c r="O1310"/>
      <c r="AA1310"/>
      <c r="AB1310"/>
      <c r="AC1310"/>
    </row>
    <row r="1311" spans="7:29">
      <c r="G1311"/>
      <c r="O1311"/>
      <c r="AA1311"/>
      <c r="AB1311"/>
      <c r="AC1311"/>
    </row>
    <row r="1312" spans="7:29">
      <c r="G1312"/>
      <c r="O1312"/>
      <c r="AA1312"/>
      <c r="AB1312"/>
      <c r="AC1312"/>
    </row>
    <row r="1313" spans="7:29">
      <c r="G1313"/>
      <c r="O1313"/>
      <c r="AA1313"/>
      <c r="AB1313"/>
      <c r="AC1313"/>
    </row>
    <row r="1314" spans="7:29">
      <c r="G1314"/>
      <c r="O1314"/>
      <c r="AA1314"/>
      <c r="AB1314"/>
      <c r="AC1314"/>
    </row>
    <row r="1315" spans="7:29">
      <c r="G1315"/>
      <c r="O1315"/>
      <c r="AA1315"/>
      <c r="AB1315"/>
      <c r="AC1315"/>
    </row>
    <row r="1316" spans="7:29">
      <c r="G1316"/>
      <c r="O1316"/>
      <c r="AA1316"/>
      <c r="AB1316"/>
      <c r="AC1316"/>
    </row>
    <row r="1317" spans="7:29">
      <c r="G1317"/>
      <c r="O1317"/>
      <c r="AA1317"/>
      <c r="AB1317"/>
      <c r="AC1317"/>
    </row>
    <row r="1318" spans="7:29">
      <c r="G1318"/>
      <c r="O1318"/>
      <c r="AA1318"/>
      <c r="AB1318"/>
      <c r="AC1318"/>
    </row>
    <row r="1319" spans="7:29">
      <c r="G1319"/>
      <c r="O1319"/>
      <c r="AA1319"/>
      <c r="AB1319"/>
      <c r="AC1319"/>
    </row>
    <row r="1320" spans="7:29">
      <c r="G1320"/>
      <c r="O1320"/>
      <c r="AA1320"/>
      <c r="AB1320"/>
      <c r="AC1320"/>
    </row>
    <row r="1321" spans="7:29">
      <c r="G1321"/>
      <c r="O1321"/>
      <c r="AA1321"/>
      <c r="AB1321"/>
      <c r="AC1321"/>
    </row>
    <row r="1322" spans="7:29">
      <c r="G1322"/>
      <c r="O1322"/>
      <c r="AA1322"/>
      <c r="AB1322"/>
      <c r="AC1322"/>
    </row>
    <row r="1323" spans="7:29">
      <c r="G1323"/>
      <c r="O1323"/>
      <c r="AA1323"/>
      <c r="AB1323"/>
      <c r="AC1323"/>
    </row>
    <row r="1324" spans="7:29">
      <c r="G1324"/>
      <c r="O1324"/>
      <c r="AA1324"/>
      <c r="AB1324"/>
      <c r="AC1324"/>
    </row>
    <row r="1325" spans="7:29">
      <c r="G1325"/>
      <c r="O1325"/>
      <c r="AA1325"/>
      <c r="AB1325"/>
      <c r="AC1325"/>
    </row>
    <row r="1326" spans="7:29">
      <c r="G1326"/>
      <c r="O1326"/>
      <c r="AA1326"/>
      <c r="AB1326"/>
      <c r="AC1326"/>
    </row>
    <row r="1327" spans="7:29">
      <c r="G1327"/>
      <c r="O1327"/>
      <c r="AA1327"/>
      <c r="AB1327"/>
      <c r="AC1327"/>
    </row>
    <row r="1328" spans="7:29">
      <c r="G1328"/>
      <c r="O1328"/>
      <c r="AA1328"/>
      <c r="AB1328"/>
      <c r="AC1328"/>
    </row>
    <row r="1329" spans="7:29">
      <c r="G1329"/>
      <c r="O1329"/>
      <c r="AA1329"/>
      <c r="AB1329"/>
      <c r="AC1329"/>
    </row>
    <row r="1330" spans="7:29">
      <c r="G1330"/>
      <c r="O1330"/>
      <c r="AA1330"/>
      <c r="AB1330"/>
      <c r="AC1330"/>
    </row>
    <row r="1331" spans="7:29">
      <c r="G1331"/>
      <c r="O1331"/>
      <c r="AA1331"/>
      <c r="AB1331"/>
      <c r="AC1331"/>
    </row>
    <row r="1332" spans="7:29">
      <c r="G1332"/>
      <c r="O1332"/>
      <c r="AA1332"/>
      <c r="AB1332"/>
      <c r="AC1332"/>
    </row>
    <row r="1333" spans="7:29">
      <c r="G1333"/>
      <c r="O1333"/>
      <c r="AA1333"/>
      <c r="AB1333"/>
      <c r="AC1333"/>
    </row>
    <row r="1334" spans="7:29">
      <c r="G1334"/>
      <c r="O1334"/>
      <c r="AA1334"/>
      <c r="AB1334"/>
      <c r="AC1334"/>
    </row>
    <row r="1335" spans="7:29">
      <c r="G1335"/>
      <c r="O1335"/>
      <c r="AA1335"/>
      <c r="AB1335"/>
      <c r="AC1335"/>
    </row>
    <row r="1336" spans="7:29">
      <c r="G1336"/>
      <c r="O1336"/>
      <c r="AA1336"/>
      <c r="AB1336"/>
      <c r="AC1336"/>
    </row>
    <row r="1337" spans="7:29">
      <c r="G1337"/>
      <c r="O1337"/>
      <c r="AA1337"/>
      <c r="AB1337"/>
      <c r="AC1337"/>
    </row>
    <row r="1338" spans="7:29">
      <c r="G1338"/>
      <c r="O1338"/>
      <c r="AA1338"/>
      <c r="AB1338"/>
      <c r="AC1338"/>
    </row>
    <row r="1339" spans="7:29">
      <c r="G1339"/>
      <c r="O1339"/>
      <c r="AA1339"/>
      <c r="AB1339"/>
      <c r="AC1339"/>
    </row>
    <row r="1340" spans="7:29">
      <c r="G1340"/>
      <c r="O1340"/>
      <c r="AA1340"/>
      <c r="AB1340"/>
      <c r="AC1340"/>
    </row>
    <row r="1341" spans="7:29">
      <c r="G1341"/>
      <c r="O1341"/>
      <c r="AA1341"/>
      <c r="AB1341"/>
      <c r="AC1341"/>
    </row>
    <row r="1342" spans="7:29">
      <c r="G1342"/>
      <c r="O1342"/>
      <c r="AA1342"/>
      <c r="AB1342"/>
      <c r="AC1342"/>
    </row>
    <row r="1343" spans="7:29">
      <c r="G1343"/>
      <c r="O1343"/>
      <c r="AA1343"/>
      <c r="AB1343"/>
      <c r="AC1343"/>
    </row>
    <row r="1344" spans="7:29">
      <c r="G1344"/>
      <c r="O1344"/>
      <c r="AA1344"/>
      <c r="AB1344"/>
      <c r="AC1344"/>
    </row>
    <row r="1345" spans="7:29">
      <c r="G1345"/>
      <c r="O1345"/>
      <c r="AA1345"/>
      <c r="AB1345"/>
      <c r="AC1345"/>
    </row>
    <row r="1346" spans="7:29">
      <c r="G1346"/>
      <c r="O1346"/>
      <c r="AA1346"/>
      <c r="AB1346"/>
      <c r="AC1346"/>
    </row>
    <row r="1347" spans="7:29">
      <c r="G1347"/>
      <c r="O1347"/>
      <c r="AA1347"/>
      <c r="AB1347"/>
      <c r="AC1347"/>
    </row>
    <row r="1348" spans="7:29">
      <c r="G1348"/>
      <c r="O1348"/>
      <c r="AA1348"/>
      <c r="AB1348"/>
      <c r="AC1348"/>
    </row>
    <row r="1349" spans="7:29">
      <c r="G1349"/>
      <c r="O1349"/>
      <c r="AA1349"/>
      <c r="AB1349"/>
      <c r="AC1349"/>
    </row>
    <row r="1350" spans="7:29">
      <c r="G1350"/>
      <c r="O1350"/>
      <c r="AA1350"/>
      <c r="AB1350"/>
      <c r="AC1350"/>
    </row>
    <row r="1351" spans="7:29">
      <c r="G1351"/>
      <c r="O1351"/>
      <c r="AA1351"/>
      <c r="AB1351"/>
      <c r="AC1351"/>
    </row>
    <row r="1352" spans="7:29">
      <c r="G1352"/>
      <c r="O1352"/>
      <c r="AA1352"/>
      <c r="AB1352"/>
      <c r="AC1352"/>
    </row>
    <row r="1353" spans="7:29">
      <c r="G1353"/>
      <c r="O1353"/>
      <c r="AA1353"/>
      <c r="AB1353"/>
      <c r="AC1353"/>
    </row>
    <row r="1354" spans="7:29">
      <c r="G1354"/>
      <c r="O1354"/>
      <c r="AA1354"/>
      <c r="AB1354"/>
      <c r="AC1354"/>
    </row>
    <row r="1355" spans="7:29">
      <c r="G1355"/>
      <c r="O1355"/>
      <c r="AA1355"/>
      <c r="AB1355"/>
      <c r="AC1355"/>
    </row>
    <row r="1356" spans="7:29">
      <c r="G1356"/>
      <c r="O1356"/>
      <c r="AA1356"/>
      <c r="AB1356"/>
      <c r="AC1356"/>
    </row>
    <row r="1357" spans="7:29">
      <c r="G1357"/>
      <c r="O1357"/>
      <c r="AA1357"/>
      <c r="AB1357"/>
      <c r="AC1357"/>
    </row>
    <row r="1358" spans="7:29">
      <c r="G1358"/>
      <c r="O1358"/>
      <c r="AA1358"/>
      <c r="AB1358"/>
      <c r="AC1358"/>
    </row>
    <row r="1359" spans="7:29">
      <c r="G1359"/>
      <c r="O1359"/>
      <c r="AA1359"/>
      <c r="AB1359"/>
      <c r="AC1359"/>
    </row>
    <row r="1360" spans="7:29">
      <c r="G1360"/>
      <c r="O1360"/>
      <c r="AA1360"/>
      <c r="AB1360"/>
      <c r="AC1360"/>
    </row>
    <row r="1361" spans="7:29">
      <c r="G1361"/>
      <c r="O1361"/>
      <c r="AA1361"/>
      <c r="AB1361"/>
      <c r="AC1361"/>
    </row>
    <row r="1362" spans="7:29">
      <c r="G1362"/>
      <c r="O1362"/>
      <c r="AA1362"/>
      <c r="AB1362"/>
      <c r="AC1362"/>
    </row>
    <row r="1363" spans="7:29">
      <c r="G1363"/>
      <c r="O1363"/>
      <c r="AA1363"/>
      <c r="AB1363"/>
      <c r="AC1363"/>
    </row>
    <row r="1364" spans="7:29">
      <c r="G1364"/>
      <c r="O1364"/>
      <c r="AA1364"/>
      <c r="AB1364"/>
      <c r="AC1364"/>
    </row>
    <row r="1365" spans="7:29">
      <c r="G1365"/>
      <c r="O1365"/>
      <c r="AA1365"/>
      <c r="AB1365"/>
      <c r="AC1365"/>
    </row>
    <row r="1366" spans="7:29">
      <c r="G1366"/>
      <c r="O1366"/>
      <c r="AA1366"/>
      <c r="AB1366"/>
      <c r="AC1366"/>
    </row>
    <row r="1367" spans="7:29">
      <c r="G1367"/>
      <c r="O1367"/>
      <c r="AA1367"/>
      <c r="AB1367"/>
      <c r="AC1367"/>
    </row>
    <row r="1368" spans="7:29">
      <c r="G1368"/>
      <c r="O1368"/>
      <c r="AA1368"/>
      <c r="AB1368"/>
      <c r="AC1368"/>
    </row>
    <row r="1369" spans="7:29">
      <c r="G1369"/>
      <c r="O1369"/>
      <c r="AA1369"/>
      <c r="AB1369"/>
      <c r="AC1369"/>
    </row>
    <row r="1370" spans="7:29">
      <c r="G1370"/>
      <c r="O1370"/>
      <c r="AA1370"/>
      <c r="AB1370"/>
      <c r="AC1370"/>
    </row>
    <row r="1371" spans="7:29">
      <c r="G1371"/>
      <c r="O1371"/>
      <c r="AA1371"/>
      <c r="AB1371"/>
      <c r="AC1371"/>
    </row>
    <row r="1372" spans="7:29">
      <c r="G1372"/>
      <c r="O1372"/>
      <c r="AA1372"/>
      <c r="AB1372"/>
      <c r="AC1372"/>
    </row>
    <row r="1373" spans="7:29">
      <c r="G1373"/>
      <c r="O1373"/>
      <c r="AA1373"/>
      <c r="AB1373"/>
      <c r="AC1373"/>
    </row>
    <row r="1374" spans="7:29">
      <c r="G1374"/>
      <c r="O1374"/>
      <c r="AA1374"/>
      <c r="AB1374"/>
      <c r="AC1374"/>
    </row>
    <row r="1375" spans="7:29">
      <c r="G1375"/>
      <c r="O1375"/>
      <c r="AA1375"/>
      <c r="AB1375"/>
      <c r="AC1375"/>
    </row>
    <row r="1376" spans="7:29">
      <c r="G1376"/>
      <c r="O1376"/>
      <c r="AA1376"/>
      <c r="AB1376"/>
      <c r="AC1376"/>
    </row>
    <row r="1377" spans="7:29">
      <c r="G1377"/>
      <c r="O1377"/>
      <c r="AA1377"/>
      <c r="AB1377"/>
      <c r="AC1377"/>
    </row>
    <row r="1378" spans="7:29">
      <c r="G1378"/>
      <c r="O1378"/>
      <c r="AA1378"/>
      <c r="AB1378"/>
      <c r="AC1378"/>
    </row>
    <row r="1379" spans="7:29">
      <c r="G1379"/>
      <c r="O1379"/>
      <c r="AA1379"/>
      <c r="AB1379"/>
      <c r="AC1379"/>
    </row>
    <row r="1380" spans="7:29">
      <c r="G1380"/>
      <c r="O1380"/>
      <c r="AA1380"/>
      <c r="AB1380"/>
      <c r="AC1380"/>
    </row>
    <row r="1381" spans="7:29">
      <c r="G1381"/>
      <c r="O1381"/>
      <c r="AA1381"/>
      <c r="AB1381"/>
      <c r="AC1381"/>
    </row>
    <row r="1382" spans="7:29">
      <c r="G1382"/>
      <c r="O1382"/>
      <c r="AA1382"/>
      <c r="AB1382"/>
      <c r="AC1382"/>
    </row>
    <row r="1383" spans="7:29">
      <c r="G1383"/>
      <c r="O1383"/>
      <c r="AA1383"/>
      <c r="AB1383"/>
      <c r="AC1383"/>
    </row>
    <row r="1384" spans="7:29">
      <c r="G1384"/>
      <c r="O1384"/>
      <c r="AA1384"/>
      <c r="AB1384"/>
      <c r="AC1384"/>
    </row>
    <row r="1385" spans="7:29">
      <c r="G1385"/>
      <c r="O1385"/>
      <c r="AA1385"/>
      <c r="AB1385"/>
      <c r="AC1385"/>
    </row>
    <row r="1386" spans="7:29">
      <c r="G1386"/>
      <c r="O1386"/>
      <c r="AA1386"/>
      <c r="AB1386"/>
      <c r="AC1386"/>
    </row>
    <row r="1387" spans="7:29">
      <c r="G1387"/>
      <c r="O1387"/>
      <c r="AA1387"/>
      <c r="AB1387"/>
      <c r="AC1387"/>
    </row>
    <row r="1388" spans="7:29">
      <c r="G1388"/>
      <c r="O1388"/>
      <c r="AA1388"/>
      <c r="AB1388"/>
      <c r="AC1388"/>
    </row>
    <row r="1389" spans="7:29">
      <c r="G1389"/>
      <c r="O1389"/>
      <c r="AA1389"/>
      <c r="AB1389"/>
      <c r="AC1389"/>
    </row>
    <row r="1390" spans="7:29">
      <c r="G1390"/>
      <c r="O1390"/>
      <c r="AA1390"/>
      <c r="AB1390"/>
      <c r="AC1390"/>
    </row>
    <row r="1391" spans="7:29">
      <c r="G1391"/>
      <c r="O1391"/>
      <c r="AA1391"/>
      <c r="AB1391"/>
      <c r="AC1391"/>
    </row>
    <row r="1392" spans="7:29">
      <c r="G1392"/>
      <c r="O1392"/>
      <c r="AA1392"/>
      <c r="AB1392"/>
      <c r="AC1392"/>
    </row>
    <row r="1393" spans="7:29">
      <c r="G1393"/>
      <c r="O1393"/>
      <c r="AA1393"/>
      <c r="AB1393"/>
      <c r="AC1393"/>
    </row>
    <row r="1394" spans="7:29">
      <c r="G1394"/>
      <c r="O1394"/>
      <c r="AA1394"/>
      <c r="AB1394"/>
      <c r="AC1394"/>
    </row>
    <row r="1395" spans="7:29">
      <c r="G1395"/>
      <c r="O1395"/>
      <c r="AA1395"/>
      <c r="AB1395"/>
      <c r="AC1395"/>
    </row>
    <row r="1396" spans="7:29">
      <c r="G1396"/>
      <c r="O1396"/>
      <c r="AA1396"/>
      <c r="AB1396"/>
      <c r="AC1396"/>
    </row>
    <row r="1397" spans="7:29">
      <c r="G1397"/>
      <c r="O1397"/>
      <c r="AA1397"/>
      <c r="AB1397"/>
      <c r="AC1397"/>
    </row>
    <row r="1398" spans="7:29">
      <c r="G1398"/>
      <c r="O1398"/>
      <c r="AA1398"/>
      <c r="AB1398"/>
      <c r="AC1398"/>
    </row>
    <row r="1399" spans="7:29">
      <c r="G1399"/>
      <c r="O1399"/>
      <c r="AA1399"/>
      <c r="AB1399"/>
      <c r="AC1399"/>
    </row>
    <row r="1400" spans="7:29">
      <c r="G1400"/>
      <c r="O1400"/>
      <c r="AA1400"/>
      <c r="AB1400"/>
      <c r="AC1400"/>
    </row>
    <row r="1401" spans="7:29">
      <c r="G1401"/>
      <c r="O1401"/>
      <c r="AA1401"/>
      <c r="AB1401"/>
      <c r="AC1401"/>
    </row>
    <row r="1402" spans="7:29">
      <c r="G1402"/>
      <c r="O1402"/>
      <c r="AA1402"/>
      <c r="AB1402"/>
      <c r="AC1402"/>
    </row>
    <row r="1403" spans="7:29">
      <c r="G1403"/>
      <c r="O1403"/>
      <c r="AA1403"/>
      <c r="AB1403"/>
      <c r="AC1403"/>
    </row>
    <row r="1404" spans="7:29">
      <c r="G1404"/>
      <c r="O1404"/>
      <c r="AA1404"/>
      <c r="AB1404"/>
      <c r="AC1404"/>
    </row>
    <row r="1405" spans="7:29">
      <c r="G1405"/>
      <c r="O1405"/>
      <c r="AA1405"/>
      <c r="AB1405"/>
      <c r="AC1405"/>
    </row>
    <row r="1406" spans="7:29">
      <c r="G1406"/>
      <c r="O1406"/>
      <c r="AA1406"/>
      <c r="AB1406"/>
      <c r="AC1406"/>
    </row>
    <row r="1407" spans="7:29">
      <c r="G1407"/>
      <c r="O1407"/>
      <c r="AA1407"/>
      <c r="AB1407"/>
      <c r="AC1407"/>
    </row>
    <row r="1408" spans="7:29">
      <c r="G1408"/>
      <c r="O1408"/>
      <c r="AA1408"/>
      <c r="AB1408"/>
      <c r="AC1408"/>
    </row>
    <row r="1409" spans="7:29">
      <c r="G1409"/>
      <c r="O1409"/>
      <c r="AA1409"/>
      <c r="AB1409"/>
      <c r="AC1409"/>
    </row>
    <row r="1410" spans="7:29">
      <c r="G1410"/>
      <c r="O1410"/>
      <c r="AA1410"/>
      <c r="AB1410"/>
      <c r="AC1410"/>
    </row>
    <row r="1411" spans="7:29">
      <c r="G1411"/>
      <c r="O1411"/>
      <c r="AA1411"/>
      <c r="AB1411"/>
      <c r="AC1411"/>
    </row>
    <row r="1412" spans="7:29">
      <c r="G1412"/>
      <c r="O1412"/>
      <c r="AA1412"/>
      <c r="AB1412"/>
      <c r="AC1412"/>
    </row>
    <row r="1413" spans="7:29">
      <c r="G1413"/>
      <c r="O1413"/>
      <c r="AA1413"/>
      <c r="AB1413"/>
      <c r="AC1413"/>
    </row>
    <row r="1414" spans="7:29">
      <c r="G1414"/>
      <c r="O1414"/>
      <c r="AA1414"/>
      <c r="AB1414"/>
      <c r="AC1414"/>
    </row>
    <row r="1415" spans="7:29">
      <c r="G1415"/>
      <c r="O1415"/>
      <c r="AA1415"/>
      <c r="AB1415"/>
      <c r="AC1415"/>
    </row>
    <row r="1416" spans="7:29">
      <c r="G1416"/>
      <c r="O1416"/>
      <c r="AA1416"/>
      <c r="AB1416"/>
      <c r="AC1416"/>
    </row>
    <row r="1417" spans="7:29">
      <c r="G1417"/>
      <c r="O1417"/>
      <c r="AA1417"/>
      <c r="AB1417"/>
      <c r="AC1417"/>
    </row>
    <row r="1418" spans="7:29">
      <c r="G1418"/>
      <c r="O1418"/>
      <c r="AA1418"/>
      <c r="AB1418"/>
      <c r="AC1418"/>
    </row>
    <row r="1419" spans="7:29">
      <c r="G1419"/>
      <c r="O1419"/>
      <c r="AA1419"/>
      <c r="AB1419"/>
      <c r="AC1419"/>
    </row>
    <row r="1420" spans="7:29">
      <c r="G1420"/>
      <c r="O1420"/>
      <c r="AA1420"/>
      <c r="AB1420"/>
      <c r="AC1420"/>
    </row>
    <row r="1421" spans="7:29">
      <c r="G1421"/>
      <c r="O1421"/>
      <c r="AA1421"/>
      <c r="AB1421"/>
      <c r="AC1421"/>
    </row>
    <row r="1422" spans="7:29">
      <c r="G1422"/>
      <c r="O1422"/>
      <c r="AA1422"/>
      <c r="AB1422"/>
      <c r="AC1422"/>
    </row>
    <row r="1423" spans="7:29">
      <c r="G1423"/>
      <c r="O1423"/>
      <c r="AA1423"/>
      <c r="AB1423"/>
      <c r="AC1423"/>
    </row>
    <row r="1424" spans="7:29">
      <c r="G1424"/>
      <c r="O1424"/>
      <c r="AA1424"/>
      <c r="AB1424"/>
      <c r="AC1424"/>
    </row>
    <row r="1425" spans="7:29">
      <c r="G1425"/>
      <c r="O1425"/>
      <c r="AA1425"/>
      <c r="AB1425"/>
      <c r="AC1425"/>
    </row>
    <row r="1426" spans="7:29">
      <c r="G1426"/>
      <c r="O1426"/>
      <c r="AA1426"/>
      <c r="AB1426"/>
      <c r="AC1426"/>
    </row>
    <row r="1427" spans="7:29">
      <c r="G1427"/>
      <c r="O1427"/>
      <c r="AA1427"/>
      <c r="AB1427"/>
      <c r="AC1427"/>
    </row>
    <row r="1428" spans="7:29">
      <c r="G1428"/>
      <c r="O1428"/>
      <c r="AA1428"/>
      <c r="AB1428"/>
      <c r="AC1428"/>
    </row>
    <row r="1429" spans="7:29">
      <c r="G1429"/>
      <c r="O1429"/>
      <c r="AA1429"/>
      <c r="AB1429"/>
      <c r="AC1429"/>
    </row>
    <row r="1430" spans="7:29">
      <c r="G1430"/>
      <c r="O1430"/>
      <c r="AA1430"/>
      <c r="AB1430"/>
      <c r="AC1430"/>
    </row>
    <row r="1431" spans="7:29">
      <c r="G1431"/>
      <c r="O1431"/>
      <c r="AA1431"/>
      <c r="AB1431"/>
      <c r="AC1431"/>
    </row>
    <row r="1432" spans="7:29">
      <c r="G1432"/>
      <c r="O1432"/>
      <c r="AA1432"/>
      <c r="AB1432"/>
      <c r="AC1432"/>
    </row>
    <row r="1433" spans="7:29">
      <c r="G1433"/>
      <c r="O1433"/>
      <c r="AA1433"/>
      <c r="AB1433"/>
      <c r="AC1433"/>
    </row>
    <row r="1434" spans="7:29">
      <c r="G1434"/>
      <c r="O1434"/>
      <c r="AA1434"/>
      <c r="AB1434"/>
      <c r="AC1434"/>
    </row>
    <row r="1435" spans="7:29">
      <c r="G1435"/>
      <c r="O1435"/>
      <c r="AA1435"/>
      <c r="AB1435"/>
      <c r="AC1435"/>
    </row>
    <row r="1436" spans="7:29">
      <c r="G1436"/>
      <c r="O1436"/>
      <c r="AA1436"/>
      <c r="AB1436"/>
      <c r="AC1436"/>
    </row>
    <row r="1437" spans="7:29">
      <c r="G1437"/>
      <c r="O1437"/>
      <c r="AA1437"/>
      <c r="AB1437"/>
      <c r="AC1437"/>
    </row>
    <row r="1438" spans="7:29">
      <c r="G1438"/>
      <c r="O1438"/>
      <c r="AA1438"/>
      <c r="AB1438"/>
      <c r="AC1438"/>
    </row>
    <row r="1439" spans="7:29">
      <c r="G1439"/>
      <c r="O1439"/>
      <c r="AA1439"/>
      <c r="AB1439"/>
      <c r="AC1439"/>
    </row>
    <row r="1440" spans="7:29">
      <c r="G1440"/>
      <c r="O1440"/>
      <c r="AA1440"/>
      <c r="AB1440"/>
      <c r="AC1440"/>
    </row>
    <row r="1441" spans="7:29">
      <c r="G1441"/>
      <c r="O1441"/>
      <c r="AA1441"/>
      <c r="AB1441"/>
      <c r="AC1441"/>
    </row>
    <row r="1442" spans="7:29">
      <c r="G1442"/>
      <c r="O1442"/>
      <c r="AA1442"/>
      <c r="AB1442"/>
      <c r="AC1442"/>
    </row>
    <row r="1443" spans="7:29">
      <c r="G1443"/>
      <c r="O1443"/>
      <c r="AA1443"/>
      <c r="AB1443"/>
      <c r="AC1443"/>
    </row>
    <row r="1444" spans="7:29">
      <c r="G1444"/>
      <c r="O1444"/>
      <c r="AA1444"/>
      <c r="AB1444"/>
      <c r="AC1444"/>
    </row>
    <row r="1445" spans="7:29">
      <c r="G1445"/>
      <c r="O1445"/>
      <c r="AA1445"/>
      <c r="AB1445"/>
      <c r="AC1445"/>
    </row>
    <row r="1446" spans="7:29">
      <c r="G1446"/>
      <c r="O1446"/>
      <c r="AA1446"/>
      <c r="AB1446"/>
      <c r="AC1446"/>
    </row>
    <row r="1447" spans="7:29">
      <c r="G1447"/>
      <c r="O1447"/>
      <c r="AA1447"/>
      <c r="AB1447"/>
      <c r="AC1447"/>
    </row>
    <row r="1448" spans="7:29">
      <c r="G1448"/>
      <c r="O1448"/>
      <c r="AA1448"/>
      <c r="AB1448"/>
      <c r="AC1448"/>
    </row>
    <row r="1449" spans="7:29">
      <c r="G1449"/>
      <c r="O1449"/>
      <c r="AA1449"/>
      <c r="AB1449"/>
      <c r="AC1449"/>
    </row>
    <row r="1450" spans="7:29">
      <c r="G1450"/>
      <c r="O1450"/>
      <c r="AA1450"/>
      <c r="AB1450"/>
      <c r="AC1450"/>
    </row>
    <row r="1451" spans="7:29">
      <c r="G1451"/>
      <c r="O1451"/>
      <c r="AA1451"/>
      <c r="AB1451"/>
      <c r="AC1451"/>
    </row>
    <row r="1452" spans="7:29">
      <c r="G1452"/>
      <c r="O1452"/>
      <c r="AA1452"/>
      <c r="AB1452"/>
      <c r="AC1452"/>
    </row>
    <row r="1453" spans="7:29">
      <c r="G1453"/>
      <c r="O1453"/>
      <c r="AA1453"/>
      <c r="AB1453"/>
      <c r="AC1453"/>
    </row>
    <row r="1454" spans="7:29">
      <c r="G1454"/>
      <c r="O1454"/>
      <c r="AA1454"/>
      <c r="AB1454"/>
      <c r="AC1454"/>
    </row>
    <row r="1455" spans="7:29">
      <c r="G1455"/>
      <c r="O1455"/>
      <c r="AA1455"/>
      <c r="AB1455"/>
      <c r="AC1455"/>
    </row>
    <row r="1456" spans="7:29">
      <c r="G1456"/>
      <c r="O1456"/>
      <c r="AA1456"/>
      <c r="AB1456"/>
      <c r="AC1456"/>
    </row>
    <row r="1457" spans="7:29">
      <c r="G1457"/>
      <c r="O1457"/>
      <c r="AA1457"/>
      <c r="AB1457"/>
      <c r="AC1457"/>
    </row>
    <row r="1458" spans="7:29">
      <c r="G1458"/>
      <c r="O1458"/>
      <c r="AA1458"/>
      <c r="AB1458"/>
      <c r="AC1458"/>
    </row>
    <row r="1459" spans="7:29">
      <c r="G1459"/>
      <c r="O1459"/>
      <c r="AA1459"/>
      <c r="AB1459"/>
      <c r="AC1459"/>
    </row>
    <row r="1460" spans="7:29">
      <c r="G1460"/>
      <c r="O1460"/>
      <c r="AA1460"/>
      <c r="AB1460"/>
      <c r="AC1460"/>
    </row>
    <row r="1461" spans="7:29">
      <c r="G1461"/>
      <c r="O1461"/>
      <c r="AA1461"/>
      <c r="AB1461"/>
      <c r="AC1461"/>
    </row>
    <row r="1462" spans="7:29">
      <c r="G1462"/>
      <c r="O1462"/>
      <c r="AA1462"/>
      <c r="AB1462"/>
      <c r="AC1462"/>
    </row>
    <row r="1463" spans="7:29">
      <c r="G1463"/>
      <c r="O1463"/>
      <c r="AA1463"/>
      <c r="AB1463"/>
      <c r="AC1463"/>
    </row>
    <row r="1464" spans="7:29">
      <c r="G1464"/>
      <c r="O1464"/>
      <c r="AA1464"/>
      <c r="AB1464"/>
      <c r="AC1464"/>
    </row>
    <row r="1465" spans="7:29">
      <c r="G1465"/>
      <c r="O1465"/>
      <c r="AA1465"/>
      <c r="AB1465"/>
      <c r="AC1465"/>
    </row>
    <row r="1466" spans="7:29">
      <c r="G1466"/>
      <c r="O1466"/>
      <c r="AA1466"/>
      <c r="AB1466"/>
      <c r="AC1466"/>
    </row>
    <row r="1467" spans="7:29">
      <c r="G1467"/>
      <c r="O1467"/>
      <c r="AA1467"/>
      <c r="AB1467"/>
      <c r="AC1467"/>
    </row>
    <row r="1468" spans="7:29">
      <c r="G1468"/>
      <c r="O1468"/>
      <c r="AA1468"/>
      <c r="AB1468"/>
      <c r="AC1468"/>
    </row>
    <row r="1469" spans="7:29">
      <c r="G1469"/>
      <c r="O1469"/>
      <c r="AA1469"/>
      <c r="AB1469"/>
      <c r="AC1469"/>
    </row>
    <row r="1470" spans="7:29">
      <c r="G1470"/>
      <c r="O1470"/>
      <c r="AA1470"/>
      <c r="AB1470"/>
      <c r="AC1470"/>
    </row>
    <row r="1471" spans="7:29">
      <c r="G1471"/>
      <c r="O1471"/>
      <c r="AA1471"/>
      <c r="AB1471"/>
      <c r="AC1471"/>
    </row>
    <row r="1472" spans="7:29">
      <c r="G1472"/>
      <c r="O1472"/>
      <c r="AA1472"/>
      <c r="AB1472"/>
      <c r="AC1472"/>
    </row>
    <row r="1473" spans="7:29">
      <c r="G1473"/>
      <c r="O1473"/>
      <c r="AA1473"/>
      <c r="AB1473"/>
      <c r="AC1473"/>
    </row>
    <row r="1474" spans="7:29">
      <c r="G1474"/>
      <c r="O1474"/>
      <c r="AA1474"/>
      <c r="AB1474"/>
      <c r="AC1474"/>
    </row>
    <row r="1475" spans="7:29">
      <c r="G1475"/>
      <c r="O1475"/>
      <c r="AA1475"/>
      <c r="AB1475"/>
      <c r="AC1475"/>
    </row>
    <row r="1476" spans="7:29">
      <c r="G1476"/>
      <c r="O1476"/>
      <c r="AA1476"/>
      <c r="AB1476"/>
      <c r="AC1476"/>
    </row>
    <row r="1477" spans="7:29">
      <c r="G1477"/>
      <c r="O1477"/>
      <c r="AA1477"/>
      <c r="AB1477"/>
      <c r="AC1477"/>
    </row>
    <row r="1478" spans="7:29">
      <c r="G1478"/>
      <c r="O1478"/>
      <c r="AA1478"/>
      <c r="AB1478"/>
      <c r="AC1478"/>
    </row>
    <row r="1479" spans="7:29">
      <c r="G1479"/>
      <c r="O1479"/>
      <c r="AA1479"/>
      <c r="AB1479"/>
      <c r="AC1479"/>
    </row>
    <row r="1480" spans="7:29">
      <c r="G1480"/>
      <c r="O1480"/>
      <c r="AA1480"/>
      <c r="AB1480"/>
      <c r="AC1480"/>
    </row>
    <row r="1481" spans="7:29">
      <c r="G1481"/>
      <c r="O1481"/>
      <c r="AA1481"/>
      <c r="AB1481"/>
      <c r="AC1481"/>
    </row>
    <row r="1482" spans="7:29">
      <c r="G1482"/>
      <c r="O1482"/>
      <c r="AA1482"/>
      <c r="AB1482"/>
      <c r="AC1482"/>
    </row>
    <row r="1483" spans="7:29">
      <c r="G1483"/>
      <c r="O1483"/>
      <c r="AA1483"/>
      <c r="AB1483"/>
      <c r="AC1483"/>
    </row>
    <row r="1484" spans="7:29">
      <c r="G1484"/>
      <c r="O1484"/>
      <c r="AA1484"/>
      <c r="AB1484"/>
      <c r="AC1484"/>
    </row>
    <row r="1485" spans="7:29">
      <c r="G1485"/>
      <c r="O1485"/>
      <c r="AA1485"/>
      <c r="AB1485"/>
      <c r="AC1485"/>
    </row>
    <row r="1486" spans="7:29">
      <c r="G1486"/>
      <c r="O1486"/>
      <c r="AA1486"/>
      <c r="AB1486"/>
      <c r="AC1486"/>
    </row>
    <row r="1487" spans="7:29">
      <c r="G1487"/>
      <c r="O1487"/>
      <c r="AA1487"/>
      <c r="AB1487"/>
      <c r="AC1487"/>
    </row>
    <row r="1488" spans="7:29">
      <c r="G1488"/>
      <c r="O1488"/>
      <c r="AA1488"/>
      <c r="AB1488"/>
      <c r="AC1488"/>
    </row>
    <row r="1489" spans="7:29">
      <c r="G1489"/>
      <c r="O1489"/>
      <c r="AA1489"/>
      <c r="AB1489"/>
      <c r="AC1489"/>
    </row>
    <row r="1490" spans="7:29">
      <c r="G1490"/>
      <c r="O1490"/>
      <c r="AA1490"/>
      <c r="AB1490"/>
      <c r="AC1490"/>
    </row>
    <row r="1491" spans="7:29">
      <c r="G1491"/>
      <c r="O1491"/>
      <c r="AA1491"/>
      <c r="AB1491"/>
      <c r="AC1491"/>
    </row>
    <row r="1492" spans="7:29">
      <c r="G1492"/>
      <c r="O1492"/>
      <c r="AA1492"/>
      <c r="AB1492"/>
      <c r="AC1492"/>
    </row>
    <row r="1493" spans="7:29">
      <c r="G1493"/>
      <c r="O1493"/>
      <c r="AA1493"/>
      <c r="AB1493"/>
      <c r="AC1493"/>
    </row>
    <row r="1494" spans="7:29">
      <c r="G1494"/>
      <c r="O1494"/>
      <c r="AA1494"/>
      <c r="AB1494"/>
      <c r="AC1494"/>
    </row>
    <row r="1495" spans="7:29">
      <c r="G1495"/>
      <c r="O1495"/>
      <c r="AA1495"/>
      <c r="AB1495"/>
      <c r="AC1495"/>
    </row>
    <row r="1496" spans="7:29">
      <c r="G1496"/>
      <c r="O1496"/>
      <c r="AA1496"/>
      <c r="AB1496"/>
      <c r="AC1496"/>
    </row>
    <row r="1497" spans="7:29">
      <c r="G1497"/>
      <c r="O1497"/>
      <c r="AA1497"/>
      <c r="AB1497"/>
      <c r="AC1497"/>
    </row>
    <row r="1498" spans="7:29">
      <c r="G1498"/>
      <c r="O1498"/>
      <c r="AA1498"/>
      <c r="AB1498"/>
      <c r="AC1498"/>
    </row>
    <row r="1499" spans="7:29">
      <c r="G1499" s="176"/>
      <c r="O1499" s="176"/>
      <c r="AA1499" s="176"/>
      <c r="AB1499" s="176"/>
      <c r="AC1499" s="176"/>
    </row>
    <row r="1500" spans="7:29">
      <c r="G1500"/>
      <c r="O1500"/>
      <c r="AA1500"/>
      <c r="AB1500"/>
      <c r="AC1500"/>
    </row>
    <row r="1501" spans="7:29">
      <c r="G1501"/>
      <c r="O1501"/>
      <c r="AA1501"/>
      <c r="AB1501"/>
      <c r="AC1501"/>
    </row>
    <row r="1502" spans="7:29">
      <c r="G1502"/>
      <c r="O1502"/>
      <c r="AA1502"/>
      <c r="AB1502"/>
      <c r="AC1502"/>
    </row>
    <row r="1503" spans="7:29">
      <c r="G1503"/>
      <c r="O1503"/>
      <c r="AA1503"/>
      <c r="AB1503"/>
      <c r="AC1503"/>
    </row>
    <row r="1504" spans="7:29">
      <c r="G1504"/>
      <c r="O1504"/>
      <c r="AA1504"/>
      <c r="AB1504"/>
      <c r="AC1504"/>
    </row>
    <row r="1505" spans="7:29">
      <c r="G1505"/>
      <c r="O1505"/>
      <c r="AA1505"/>
      <c r="AB1505"/>
      <c r="AC1505"/>
    </row>
    <row r="1506" spans="7:29">
      <c r="G1506"/>
      <c r="O1506"/>
      <c r="AA1506"/>
      <c r="AB1506"/>
      <c r="AC1506"/>
    </row>
    <row r="1507" spans="7:29">
      <c r="G1507"/>
      <c r="O1507"/>
      <c r="AA1507"/>
      <c r="AB1507"/>
      <c r="AC1507"/>
    </row>
    <row r="1508" spans="7:29">
      <c r="G1508"/>
      <c r="O1508"/>
      <c r="AA1508"/>
      <c r="AB1508"/>
      <c r="AC1508"/>
    </row>
    <row r="1509" spans="7:29">
      <c r="G1509"/>
      <c r="O1509"/>
      <c r="AA1509"/>
      <c r="AB1509"/>
      <c r="AC1509"/>
    </row>
    <row r="1510" spans="7:29">
      <c r="G1510"/>
      <c r="O1510"/>
      <c r="AA1510"/>
      <c r="AB1510"/>
      <c r="AC1510"/>
    </row>
    <row r="1511" spans="7:29">
      <c r="G1511"/>
      <c r="O1511"/>
      <c r="AA1511"/>
      <c r="AB1511"/>
      <c r="AC1511"/>
    </row>
    <row r="1512" spans="7:29">
      <c r="G1512"/>
      <c r="O1512"/>
      <c r="AA1512"/>
      <c r="AB1512"/>
      <c r="AC1512"/>
    </row>
    <row r="1513" spans="7:29">
      <c r="G1513"/>
      <c r="O1513"/>
      <c r="AA1513"/>
      <c r="AB1513"/>
      <c r="AC1513"/>
    </row>
    <row r="1514" spans="7:29">
      <c r="G1514"/>
      <c r="O1514"/>
      <c r="AA1514"/>
      <c r="AB1514"/>
      <c r="AC1514"/>
    </row>
    <row r="1515" spans="7:29">
      <c r="G1515"/>
      <c r="O1515"/>
      <c r="AA1515"/>
      <c r="AB1515"/>
      <c r="AC1515"/>
    </row>
    <row r="1516" spans="7:29">
      <c r="G1516"/>
      <c r="O1516"/>
      <c r="AA1516"/>
      <c r="AB1516"/>
      <c r="AC1516"/>
    </row>
    <row r="1517" spans="7:29">
      <c r="G1517"/>
      <c r="O1517"/>
      <c r="AA1517"/>
      <c r="AB1517"/>
      <c r="AC1517"/>
    </row>
    <row r="1518" spans="7:29">
      <c r="G1518"/>
      <c r="O1518"/>
      <c r="AA1518"/>
      <c r="AB1518"/>
      <c r="AC1518"/>
    </row>
    <row r="1519" spans="7:29">
      <c r="G1519"/>
      <c r="O1519"/>
      <c r="AA1519"/>
      <c r="AB1519"/>
      <c r="AC1519"/>
    </row>
    <row r="1520" spans="7:29">
      <c r="G1520"/>
      <c r="O1520"/>
      <c r="AA1520"/>
      <c r="AB1520"/>
      <c r="AC1520"/>
    </row>
    <row r="1521" spans="7:29">
      <c r="G1521"/>
      <c r="O1521"/>
      <c r="AA1521"/>
      <c r="AB1521"/>
      <c r="AC1521"/>
    </row>
    <row r="1522" spans="7:29">
      <c r="G1522"/>
      <c r="O1522"/>
      <c r="AA1522"/>
      <c r="AB1522"/>
      <c r="AC1522"/>
    </row>
    <row r="1523" spans="7:29">
      <c r="G1523"/>
      <c r="O1523"/>
      <c r="AA1523"/>
      <c r="AB1523"/>
      <c r="AC1523"/>
    </row>
    <row r="1524" spans="7:29">
      <c r="G1524"/>
      <c r="O1524"/>
      <c r="AA1524"/>
      <c r="AB1524"/>
      <c r="AC1524"/>
    </row>
    <row r="1525" spans="7:29">
      <c r="G1525"/>
      <c r="O1525"/>
      <c r="AA1525"/>
      <c r="AB1525"/>
      <c r="AC1525"/>
    </row>
    <row r="1526" spans="7:29">
      <c r="G1526"/>
      <c r="O1526"/>
      <c r="AA1526"/>
      <c r="AB1526"/>
      <c r="AC1526"/>
    </row>
    <row r="1527" spans="7:29">
      <c r="G1527"/>
      <c r="O1527"/>
      <c r="AA1527"/>
      <c r="AB1527"/>
      <c r="AC1527"/>
    </row>
    <row r="1528" spans="7:29">
      <c r="G1528"/>
      <c r="O1528"/>
      <c r="AA1528"/>
      <c r="AB1528"/>
      <c r="AC1528"/>
    </row>
    <row r="1529" spans="7:29">
      <c r="G1529"/>
      <c r="O1529"/>
      <c r="AA1529"/>
      <c r="AB1529"/>
      <c r="AC1529"/>
    </row>
    <row r="1530" spans="7:29">
      <c r="G1530"/>
      <c r="O1530"/>
      <c r="AA1530"/>
      <c r="AB1530"/>
      <c r="AC1530"/>
    </row>
    <row r="1531" spans="7:29">
      <c r="G1531"/>
      <c r="O1531"/>
      <c r="AA1531"/>
      <c r="AB1531"/>
      <c r="AC1531"/>
    </row>
    <row r="1532" spans="7:29">
      <c r="G1532"/>
      <c r="O1532"/>
      <c r="AA1532"/>
      <c r="AB1532"/>
      <c r="AC1532"/>
    </row>
    <row r="1533" spans="7:29">
      <c r="G1533"/>
      <c r="O1533"/>
      <c r="AA1533"/>
      <c r="AB1533"/>
      <c r="AC1533"/>
    </row>
    <row r="1534" spans="7:29">
      <c r="G1534"/>
      <c r="O1534"/>
      <c r="AA1534"/>
      <c r="AB1534"/>
      <c r="AC1534"/>
    </row>
    <row r="1535" spans="7:29">
      <c r="G1535"/>
      <c r="O1535"/>
      <c r="AA1535"/>
      <c r="AB1535"/>
      <c r="AC1535"/>
    </row>
    <row r="1536" spans="7:29">
      <c r="G1536"/>
      <c r="O1536"/>
      <c r="AA1536"/>
      <c r="AB1536"/>
      <c r="AC1536"/>
    </row>
    <row r="1537" spans="7:29">
      <c r="G1537"/>
      <c r="O1537"/>
      <c r="AA1537"/>
      <c r="AB1537"/>
      <c r="AC1537"/>
    </row>
    <row r="1538" spans="7:29">
      <c r="G1538"/>
      <c r="O1538"/>
      <c r="AA1538"/>
      <c r="AB1538"/>
      <c r="AC1538"/>
    </row>
    <row r="1539" spans="7:29">
      <c r="G1539"/>
      <c r="O1539"/>
      <c r="AA1539"/>
      <c r="AB1539"/>
      <c r="AC1539"/>
    </row>
    <row r="1540" spans="7:29">
      <c r="G1540"/>
      <c r="O1540"/>
      <c r="AA1540"/>
      <c r="AB1540"/>
      <c r="AC1540"/>
    </row>
    <row r="1541" spans="7:29">
      <c r="G1541"/>
      <c r="O1541"/>
      <c r="AA1541"/>
      <c r="AB1541"/>
      <c r="AC1541"/>
    </row>
    <row r="1542" spans="7:29">
      <c r="G1542"/>
      <c r="O1542"/>
      <c r="AA1542"/>
      <c r="AB1542"/>
      <c r="AC1542"/>
    </row>
    <row r="1543" spans="7:29">
      <c r="G1543"/>
      <c r="O1543"/>
      <c r="AA1543"/>
      <c r="AB1543"/>
      <c r="AC1543"/>
    </row>
    <row r="1544" spans="7:29">
      <c r="G1544"/>
      <c r="O1544"/>
      <c r="AA1544"/>
      <c r="AB1544"/>
      <c r="AC1544"/>
    </row>
    <row r="1545" spans="7:29">
      <c r="G1545"/>
      <c r="O1545"/>
      <c r="AA1545"/>
      <c r="AB1545"/>
      <c r="AC1545"/>
    </row>
    <row r="1546" spans="7:29">
      <c r="G1546"/>
      <c r="O1546"/>
      <c r="AA1546"/>
      <c r="AB1546"/>
      <c r="AC1546"/>
    </row>
    <row r="1547" spans="7:29">
      <c r="G1547"/>
      <c r="O1547"/>
      <c r="AA1547"/>
      <c r="AB1547"/>
      <c r="AC1547"/>
    </row>
    <row r="1548" spans="7:29">
      <c r="G1548"/>
      <c r="O1548"/>
      <c r="AA1548"/>
      <c r="AB1548"/>
      <c r="AC1548"/>
    </row>
    <row r="1549" spans="7:29">
      <c r="G1549"/>
      <c r="O1549"/>
      <c r="AA1549"/>
      <c r="AB1549"/>
      <c r="AC1549"/>
    </row>
    <row r="1550" spans="7:29">
      <c r="G1550"/>
      <c r="O1550"/>
      <c r="AA1550"/>
      <c r="AB1550"/>
      <c r="AC1550"/>
    </row>
    <row r="1551" spans="7:29">
      <c r="G1551"/>
      <c r="O1551"/>
      <c r="AA1551"/>
      <c r="AB1551"/>
      <c r="AC1551"/>
    </row>
    <row r="1552" spans="7:29">
      <c r="G1552"/>
      <c r="O1552"/>
      <c r="AA1552"/>
      <c r="AB1552"/>
      <c r="AC1552"/>
    </row>
    <row r="1553" spans="7:29">
      <c r="G1553"/>
      <c r="O1553"/>
      <c r="AA1553"/>
      <c r="AB1553"/>
      <c r="AC1553"/>
    </row>
    <row r="1554" spans="7:29">
      <c r="G1554"/>
      <c r="O1554"/>
      <c r="AA1554"/>
      <c r="AB1554"/>
      <c r="AC1554"/>
    </row>
    <row r="1555" spans="7:29">
      <c r="G1555"/>
      <c r="O1555"/>
      <c r="AA1555"/>
      <c r="AB1555"/>
      <c r="AC1555"/>
    </row>
    <row r="1556" spans="7:29">
      <c r="G1556"/>
      <c r="O1556"/>
      <c r="AA1556"/>
      <c r="AB1556"/>
      <c r="AC1556"/>
    </row>
    <row r="1557" spans="7:29">
      <c r="G1557"/>
      <c r="O1557"/>
      <c r="AA1557"/>
      <c r="AB1557"/>
      <c r="AC1557"/>
    </row>
    <row r="1558" spans="7:29">
      <c r="G1558"/>
      <c r="O1558"/>
      <c r="AA1558"/>
      <c r="AB1558"/>
      <c r="AC1558"/>
    </row>
    <row r="1559" spans="7:29">
      <c r="G1559"/>
      <c r="O1559"/>
      <c r="AA1559"/>
      <c r="AB1559"/>
      <c r="AC1559"/>
    </row>
    <row r="1560" spans="7:29">
      <c r="G1560"/>
      <c r="O1560"/>
      <c r="AA1560"/>
      <c r="AB1560"/>
      <c r="AC1560"/>
    </row>
    <row r="1561" spans="7:29">
      <c r="G1561"/>
      <c r="O1561"/>
      <c r="AA1561"/>
      <c r="AB1561"/>
      <c r="AC1561"/>
    </row>
    <row r="1562" spans="7:29">
      <c r="G1562"/>
      <c r="O1562"/>
      <c r="AA1562"/>
      <c r="AB1562"/>
      <c r="AC1562"/>
    </row>
    <row r="1563" spans="7:29">
      <c r="G1563"/>
      <c r="O1563"/>
      <c r="AA1563"/>
      <c r="AB1563"/>
      <c r="AC1563"/>
    </row>
    <row r="1564" spans="7:29">
      <c r="G1564"/>
      <c r="O1564"/>
      <c r="AA1564"/>
      <c r="AB1564"/>
      <c r="AC1564"/>
    </row>
    <row r="1565" spans="7:29">
      <c r="G1565"/>
      <c r="O1565"/>
      <c r="AA1565"/>
      <c r="AB1565"/>
      <c r="AC1565"/>
    </row>
    <row r="1566" spans="7:29">
      <c r="G1566"/>
      <c r="O1566"/>
      <c r="AA1566"/>
      <c r="AB1566"/>
      <c r="AC1566"/>
    </row>
    <row r="1567" spans="7:29">
      <c r="G1567"/>
      <c r="O1567"/>
      <c r="AA1567"/>
      <c r="AB1567"/>
      <c r="AC1567"/>
    </row>
    <row r="1568" spans="7:29">
      <c r="G1568"/>
      <c r="O1568"/>
      <c r="AA1568"/>
      <c r="AB1568"/>
      <c r="AC1568"/>
    </row>
    <row r="1569" spans="7:29">
      <c r="G1569"/>
      <c r="O1569"/>
      <c r="AA1569"/>
      <c r="AB1569"/>
      <c r="AC1569"/>
    </row>
    <row r="1570" spans="7:29">
      <c r="G1570"/>
      <c r="O1570"/>
      <c r="AA1570"/>
      <c r="AB1570"/>
      <c r="AC1570"/>
    </row>
    <row r="1571" spans="7:29">
      <c r="G1571"/>
      <c r="O1571"/>
      <c r="AA1571"/>
      <c r="AB1571"/>
      <c r="AC1571"/>
    </row>
    <row r="1572" spans="7:29">
      <c r="G1572"/>
      <c r="O1572"/>
      <c r="AA1572"/>
      <c r="AB1572"/>
      <c r="AC1572"/>
    </row>
    <row r="1573" spans="7:29">
      <c r="G1573"/>
      <c r="O1573"/>
      <c r="AA1573"/>
      <c r="AB1573"/>
      <c r="AC1573"/>
    </row>
    <row r="1574" spans="7:29">
      <c r="G1574"/>
      <c r="O1574"/>
      <c r="AA1574"/>
      <c r="AB1574"/>
      <c r="AC1574"/>
    </row>
    <row r="1575" spans="7:29">
      <c r="G1575"/>
      <c r="O1575"/>
      <c r="AA1575"/>
      <c r="AB1575"/>
      <c r="AC1575"/>
    </row>
    <row r="1576" spans="7:29">
      <c r="G1576"/>
      <c r="O1576"/>
      <c r="AA1576"/>
      <c r="AB1576"/>
      <c r="AC1576"/>
    </row>
    <row r="1577" spans="7:29">
      <c r="G1577"/>
      <c r="O1577"/>
      <c r="AA1577"/>
      <c r="AB1577"/>
      <c r="AC1577"/>
    </row>
    <row r="1578" spans="7:29">
      <c r="G1578"/>
      <c r="O1578"/>
      <c r="AA1578"/>
      <c r="AB1578"/>
      <c r="AC1578"/>
    </row>
    <row r="1579" spans="7:29">
      <c r="G1579"/>
      <c r="O1579"/>
      <c r="AA1579"/>
      <c r="AB1579"/>
      <c r="AC1579"/>
    </row>
    <row r="1580" spans="7:29">
      <c r="G1580"/>
      <c r="O1580"/>
      <c r="AA1580"/>
      <c r="AB1580"/>
      <c r="AC1580"/>
    </row>
    <row r="1581" spans="7:29">
      <c r="G1581"/>
      <c r="O1581"/>
      <c r="AA1581"/>
      <c r="AB1581"/>
      <c r="AC1581"/>
    </row>
    <row r="1582" spans="7:29">
      <c r="G1582"/>
      <c r="O1582"/>
      <c r="AA1582"/>
      <c r="AB1582"/>
      <c r="AC1582"/>
    </row>
    <row r="1583" spans="7:29">
      <c r="G1583"/>
      <c r="O1583"/>
      <c r="AA1583"/>
      <c r="AB1583"/>
      <c r="AC1583"/>
    </row>
    <row r="1584" spans="7:29">
      <c r="G1584"/>
      <c r="O1584"/>
      <c r="AA1584"/>
      <c r="AB1584"/>
      <c r="AC1584"/>
    </row>
    <row r="1585" spans="7:29">
      <c r="G1585"/>
      <c r="O1585"/>
      <c r="AA1585"/>
      <c r="AB1585"/>
      <c r="AC1585"/>
    </row>
    <row r="1586" spans="7:29">
      <c r="G1586"/>
      <c r="O1586"/>
      <c r="AA1586"/>
      <c r="AB1586"/>
      <c r="AC1586"/>
    </row>
    <row r="1587" spans="7:29">
      <c r="G1587"/>
      <c r="O1587"/>
      <c r="AA1587"/>
      <c r="AB1587"/>
      <c r="AC1587"/>
    </row>
    <row r="1588" spans="7:29">
      <c r="G1588"/>
      <c r="O1588"/>
      <c r="AA1588"/>
      <c r="AB1588"/>
      <c r="AC1588"/>
    </row>
    <row r="1589" spans="7:29">
      <c r="G1589"/>
      <c r="O1589"/>
      <c r="AA1589"/>
      <c r="AB1589"/>
      <c r="AC1589"/>
    </row>
    <row r="1590" spans="7:29">
      <c r="G1590"/>
      <c r="O1590"/>
      <c r="AA1590"/>
      <c r="AB1590"/>
      <c r="AC1590"/>
    </row>
    <row r="1591" spans="7:29">
      <c r="G1591"/>
      <c r="O1591"/>
      <c r="AA1591"/>
      <c r="AB1591"/>
      <c r="AC1591"/>
    </row>
    <row r="1592" spans="7:29">
      <c r="G1592"/>
      <c r="O1592"/>
      <c r="AA1592"/>
      <c r="AB1592"/>
      <c r="AC1592"/>
    </row>
    <row r="1593" spans="7:29">
      <c r="G1593"/>
      <c r="O1593"/>
      <c r="AA1593"/>
      <c r="AB1593"/>
      <c r="AC1593"/>
    </row>
    <row r="1594" spans="7:29">
      <c r="G1594"/>
      <c r="O1594"/>
      <c r="AA1594"/>
      <c r="AB1594"/>
      <c r="AC1594"/>
    </row>
    <row r="1595" spans="7:29">
      <c r="G1595"/>
      <c r="O1595"/>
      <c r="AA1595"/>
      <c r="AB1595"/>
      <c r="AC1595"/>
    </row>
    <row r="1596" spans="7:29">
      <c r="G1596"/>
      <c r="O1596"/>
      <c r="AA1596"/>
      <c r="AB1596"/>
      <c r="AC1596"/>
    </row>
    <row r="1597" spans="7:29">
      <c r="G1597"/>
      <c r="O1597"/>
      <c r="AA1597"/>
      <c r="AB1597"/>
      <c r="AC1597"/>
    </row>
    <row r="1598" spans="7:29">
      <c r="G1598"/>
      <c r="O1598"/>
      <c r="AA1598"/>
      <c r="AB1598"/>
      <c r="AC1598"/>
    </row>
    <row r="1599" spans="7:29">
      <c r="G1599"/>
      <c r="O1599"/>
      <c r="AA1599"/>
      <c r="AB1599"/>
      <c r="AC1599"/>
    </row>
    <row r="1600" spans="7:29">
      <c r="G1600"/>
      <c r="O1600"/>
      <c r="AA1600"/>
      <c r="AB1600"/>
      <c r="AC1600"/>
    </row>
    <row r="1601" spans="7:29">
      <c r="G1601"/>
      <c r="O1601"/>
      <c r="AA1601"/>
      <c r="AB1601"/>
      <c r="AC1601"/>
    </row>
    <row r="1602" spans="7:29">
      <c r="G1602"/>
      <c r="O1602"/>
      <c r="AA1602"/>
      <c r="AB1602"/>
      <c r="AC1602"/>
    </row>
    <row r="1603" spans="7:29">
      <c r="G1603"/>
      <c r="O1603"/>
      <c r="AA1603"/>
      <c r="AB1603"/>
      <c r="AC1603"/>
    </row>
    <row r="1604" spans="7:29">
      <c r="G1604"/>
      <c r="O1604"/>
      <c r="AA1604"/>
      <c r="AB1604"/>
      <c r="AC1604"/>
    </row>
    <row r="1605" spans="7:29">
      <c r="G1605"/>
      <c r="O1605"/>
      <c r="AA1605"/>
      <c r="AB1605"/>
      <c r="AC1605"/>
    </row>
    <row r="1606" spans="7:29">
      <c r="G1606"/>
      <c r="O1606"/>
      <c r="AA1606"/>
      <c r="AB1606"/>
      <c r="AC1606"/>
    </row>
    <row r="1607" spans="7:29">
      <c r="G1607"/>
      <c r="O1607"/>
      <c r="AA1607"/>
      <c r="AB1607"/>
      <c r="AC1607"/>
    </row>
    <row r="1608" spans="7:29">
      <c r="G1608"/>
      <c r="O1608"/>
      <c r="AA1608"/>
      <c r="AB1608"/>
      <c r="AC1608"/>
    </row>
    <row r="1609" spans="7:29">
      <c r="G1609"/>
      <c r="O1609"/>
      <c r="AA1609"/>
      <c r="AB1609"/>
      <c r="AC1609"/>
    </row>
    <row r="1610" spans="7:29">
      <c r="G1610"/>
      <c r="O1610"/>
      <c r="AA1610"/>
      <c r="AB1610"/>
      <c r="AC1610"/>
    </row>
    <row r="1611" spans="7:29">
      <c r="G1611"/>
      <c r="O1611"/>
      <c r="AA1611"/>
      <c r="AB1611"/>
      <c r="AC1611"/>
    </row>
    <row r="1612" spans="7:29">
      <c r="G1612"/>
      <c r="O1612"/>
      <c r="AA1612"/>
      <c r="AB1612"/>
      <c r="AC1612"/>
    </row>
    <row r="1613" spans="7:29">
      <c r="G1613"/>
      <c r="O1613"/>
      <c r="AA1613"/>
      <c r="AB1613"/>
      <c r="AC1613"/>
    </row>
    <row r="1614" spans="7:29">
      <c r="G1614"/>
      <c r="O1614"/>
      <c r="AA1614"/>
      <c r="AB1614"/>
      <c r="AC1614"/>
    </row>
    <row r="1615" spans="7:29">
      <c r="G1615"/>
      <c r="O1615"/>
      <c r="AA1615"/>
      <c r="AB1615"/>
      <c r="AC1615"/>
    </row>
    <row r="1616" spans="7:29">
      <c r="G1616"/>
      <c r="O1616"/>
      <c r="AA1616"/>
      <c r="AB1616"/>
      <c r="AC1616"/>
    </row>
    <row r="1617" spans="7:29">
      <c r="G1617"/>
      <c r="O1617"/>
      <c r="AA1617"/>
      <c r="AB1617"/>
      <c r="AC1617"/>
    </row>
    <row r="1618" spans="7:29">
      <c r="G1618"/>
      <c r="O1618"/>
      <c r="AA1618"/>
      <c r="AB1618"/>
      <c r="AC1618"/>
    </row>
    <row r="1619" spans="7:29">
      <c r="G1619"/>
      <c r="O1619"/>
      <c r="AA1619"/>
      <c r="AB1619"/>
      <c r="AC1619"/>
    </row>
    <row r="1620" spans="7:29">
      <c r="G1620"/>
      <c r="O1620"/>
      <c r="AA1620"/>
      <c r="AB1620"/>
      <c r="AC1620"/>
    </row>
    <row r="1621" spans="7:29">
      <c r="G1621"/>
      <c r="O1621"/>
      <c r="AA1621"/>
      <c r="AB1621"/>
      <c r="AC1621"/>
    </row>
    <row r="1622" spans="7:29">
      <c r="G1622"/>
      <c r="O1622"/>
      <c r="AA1622"/>
      <c r="AB1622"/>
      <c r="AC1622"/>
    </row>
    <row r="1623" spans="7:29">
      <c r="G1623"/>
      <c r="O1623"/>
      <c r="AA1623"/>
      <c r="AB1623"/>
      <c r="AC1623"/>
    </row>
    <row r="1624" spans="7:29">
      <c r="G1624"/>
      <c r="O1624"/>
      <c r="AA1624"/>
      <c r="AB1624"/>
      <c r="AC1624"/>
    </row>
    <row r="1625" spans="7:29">
      <c r="G1625"/>
      <c r="O1625"/>
      <c r="AA1625"/>
      <c r="AB1625"/>
      <c r="AC1625"/>
    </row>
    <row r="1626" spans="7:29">
      <c r="G1626"/>
      <c r="O1626"/>
      <c r="AA1626"/>
      <c r="AB1626"/>
      <c r="AC1626"/>
    </row>
    <row r="1627" spans="7:29">
      <c r="G1627"/>
      <c r="O1627"/>
      <c r="AA1627"/>
      <c r="AB1627"/>
      <c r="AC1627"/>
    </row>
    <row r="1628" spans="7:29">
      <c r="G1628"/>
      <c r="O1628"/>
      <c r="AA1628"/>
      <c r="AB1628"/>
      <c r="AC1628"/>
    </row>
    <row r="1629" spans="7:29">
      <c r="G1629"/>
      <c r="O1629"/>
      <c r="AA1629"/>
      <c r="AB1629"/>
      <c r="AC1629"/>
    </row>
    <row r="1630" spans="7:29">
      <c r="G1630"/>
      <c r="O1630"/>
      <c r="AA1630"/>
      <c r="AB1630"/>
      <c r="AC1630"/>
    </row>
    <row r="1631" spans="7:29">
      <c r="G1631"/>
      <c r="O1631"/>
      <c r="AA1631"/>
      <c r="AB1631"/>
      <c r="AC1631"/>
    </row>
    <row r="1632" spans="7:29">
      <c r="G1632"/>
      <c r="O1632"/>
      <c r="AA1632"/>
      <c r="AB1632"/>
      <c r="AC1632"/>
    </row>
    <row r="1633" spans="7:29">
      <c r="G1633"/>
      <c r="O1633"/>
      <c r="AA1633"/>
      <c r="AB1633"/>
      <c r="AC1633"/>
    </row>
    <row r="1634" spans="7:29">
      <c r="G1634"/>
      <c r="O1634"/>
      <c r="AA1634"/>
      <c r="AB1634"/>
      <c r="AC1634"/>
    </row>
    <row r="1635" spans="7:29">
      <c r="G1635"/>
      <c r="O1635"/>
      <c r="AA1635"/>
      <c r="AB1635"/>
      <c r="AC1635"/>
    </row>
    <row r="1636" spans="7:29">
      <c r="G1636"/>
      <c r="O1636"/>
      <c r="AA1636"/>
      <c r="AB1636"/>
      <c r="AC1636"/>
    </row>
    <row r="1637" spans="7:29">
      <c r="G1637"/>
      <c r="O1637"/>
      <c r="AA1637"/>
      <c r="AB1637"/>
      <c r="AC1637"/>
    </row>
    <row r="1638" spans="7:29">
      <c r="G1638"/>
      <c r="O1638"/>
      <c r="AA1638"/>
      <c r="AB1638"/>
      <c r="AC1638"/>
    </row>
    <row r="1639" spans="7:29">
      <c r="G1639"/>
      <c r="O1639"/>
      <c r="AA1639"/>
      <c r="AB1639"/>
      <c r="AC1639"/>
    </row>
    <row r="1640" spans="7:29">
      <c r="G1640"/>
      <c r="O1640"/>
      <c r="AA1640"/>
      <c r="AB1640"/>
      <c r="AC1640"/>
    </row>
    <row r="1641" spans="7:29">
      <c r="G1641"/>
      <c r="O1641"/>
      <c r="AA1641"/>
      <c r="AB1641"/>
      <c r="AC1641"/>
    </row>
    <row r="1642" spans="7:29">
      <c r="G1642"/>
      <c r="O1642"/>
      <c r="AA1642"/>
      <c r="AB1642"/>
      <c r="AC1642"/>
    </row>
    <row r="1643" spans="7:29">
      <c r="G1643"/>
      <c r="O1643"/>
      <c r="AA1643"/>
      <c r="AB1643"/>
      <c r="AC1643"/>
    </row>
    <row r="1644" spans="7:29">
      <c r="G1644"/>
      <c r="O1644"/>
      <c r="AA1644"/>
      <c r="AB1644"/>
      <c r="AC1644"/>
    </row>
    <row r="1645" spans="7:29">
      <c r="G1645"/>
      <c r="O1645"/>
      <c r="AA1645"/>
      <c r="AB1645"/>
      <c r="AC1645"/>
    </row>
    <row r="1646" spans="7:29">
      <c r="G1646"/>
      <c r="O1646"/>
      <c r="AA1646"/>
      <c r="AB1646"/>
      <c r="AC1646"/>
    </row>
    <row r="1647" spans="7:29">
      <c r="G1647"/>
      <c r="O1647"/>
      <c r="AA1647"/>
      <c r="AB1647"/>
      <c r="AC1647"/>
    </row>
    <row r="1648" spans="7:29">
      <c r="G1648"/>
      <c r="O1648"/>
      <c r="AA1648"/>
      <c r="AB1648"/>
      <c r="AC1648"/>
    </row>
    <row r="1649" spans="7:29">
      <c r="G1649"/>
      <c r="O1649"/>
      <c r="AA1649"/>
      <c r="AB1649"/>
      <c r="AC1649"/>
    </row>
    <row r="1650" spans="7:29">
      <c r="G1650"/>
      <c r="O1650"/>
      <c r="AA1650"/>
      <c r="AB1650"/>
      <c r="AC1650"/>
    </row>
    <row r="1651" spans="7:29">
      <c r="G1651"/>
      <c r="O1651"/>
      <c r="AA1651"/>
      <c r="AB1651"/>
      <c r="AC1651"/>
    </row>
    <row r="1652" spans="7:29">
      <c r="G1652"/>
      <c r="O1652"/>
      <c r="AA1652"/>
      <c r="AB1652"/>
      <c r="AC1652"/>
    </row>
    <row r="1653" spans="7:29">
      <c r="G1653"/>
      <c r="O1653"/>
      <c r="AA1653"/>
      <c r="AB1653"/>
      <c r="AC1653"/>
    </row>
    <row r="1654" spans="7:29">
      <c r="G1654"/>
      <c r="O1654"/>
      <c r="AA1654"/>
      <c r="AB1654"/>
      <c r="AC1654"/>
    </row>
    <row r="1655" spans="7:29">
      <c r="G1655"/>
      <c r="O1655"/>
      <c r="AA1655"/>
      <c r="AB1655"/>
      <c r="AC1655"/>
    </row>
    <row r="1656" spans="7:29">
      <c r="G1656"/>
      <c r="O1656"/>
      <c r="AA1656"/>
      <c r="AB1656"/>
      <c r="AC1656"/>
    </row>
    <row r="1657" spans="7:29">
      <c r="G1657"/>
      <c r="O1657"/>
      <c r="AA1657"/>
      <c r="AB1657"/>
      <c r="AC1657"/>
    </row>
    <row r="1658" spans="7:29">
      <c r="G1658"/>
      <c r="O1658"/>
      <c r="AA1658"/>
      <c r="AB1658"/>
      <c r="AC1658"/>
    </row>
    <row r="1659" spans="7:29">
      <c r="G1659"/>
      <c r="O1659"/>
      <c r="AA1659"/>
      <c r="AB1659"/>
      <c r="AC1659"/>
    </row>
    <row r="1660" spans="7:29">
      <c r="G1660"/>
      <c r="O1660"/>
      <c r="AA1660"/>
      <c r="AB1660"/>
      <c r="AC1660"/>
    </row>
    <row r="1661" spans="7:29">
      <c r="G1661"/>
      <c r="O1661"/>
      <c r="AA1661"/>
      <c r="AB1661"/>
      <c r="AC1661"/>
    </row>
    <row r="1662" spans="7:29">
      <c r="G1662"/>
      <c r="O1662"/>
      <c r="AA1662"/>
      <c r="AB1662"/>
      <c r="AC1662"/>
    </row>
    <row r="1663" spans="7:29">
      <c r="G1663"/>
      <c r="O1663"/>
      <c r="AA1663"/>
      <c r="AB1663"/>
      <c r="AC1663"/>
    </row>
    <row r="1664" spans="7:29">
      <c r="G1664"/>
      <c r="O1664"/>
      <c r="AA1664"/>
      <c r="AB1664"/>
      <c r="AC1664"/>
    </row>
    <row r="1665" spans="7:29">
      <c r="G1665"/>
      <c r="O1665"/>
      <c r="AA1665"/>
      <c r="AB1665"/>
      <c r="AC1665"/>
    </row>
    <row r="1666" spans="7:29">
      <c r="G1666"/>
      <c r="O1666"/>
      <c r="AA1666"/>
      <c r="AB1666"/>
      <c r="AC1666"/>
    </row>
    <row r="1667" spans="7:29">
      <c r="G1667"/>
      <c r="O1667"/>
      <c r="AA1667"/>
      <c r="AB1667"/>
      <c r="AC1667"/>
    </row>
    <row r="1668" spans="7:29">
      <c r="G1668"/>
      <c r="O1668"/>
      <c r="AA1668"/>
      <c r="AB1668"/>
      <c r="AC1668"/>
    </row>
    <row r="1669" spans="7:29">
      <c r="G1669"/>
      <c r="O1669"/>
      <c r="AA1669"/>
      <c r="AB1669"/>
      <c r="AC1669"/>
    </row>
    <row r="1670" spans="7:29">
      <c r="G1670"/>
      <c r="O1670"/>
      <c r="AA1670"/>
      <c r="AB1670"/>
      <c r="AC1670"/>
    </row>
    <row r="1671" spans="7:29">
      <c r="G1671"/>
      <c r="O1671"/>
      <c r="AA1671"/>
      <c r="AB1671"/>
      <c r="AC1671"/>
    </row>
    <row r="1672" spans="7:29">
      <c r="G1672"/>
      <c r="O1672"/>
      <c r="AA1672"/>
      <c r="AB1672"/>
      <c r="AC1672"/>
    </row>
    <row r="1673" spans="7:29">
      <c r="G1673"/>
      <c r="O1673"/>
      <c r="AA1673"/>
      <c r="AB1673"/>
      <c r="AC1673"/>
    </row>
    <row r="1674" spans="7:29">
      <c r="G1674"/>
      <c r="O1674"/>
      <c r="AA1674"/>
      <c r="AB1674"/>
      <c r="AC1674"/>
    </row>
    <row r="1675" spans="7:29">
      <c r="G1675"/>
      <c r="O1675"/>
      <c r="AA1675"/>
      <c r="AB1675"/>
      <c r="AC1675"/>
    </row>
    <row r="1676" spans="7:29">
      <c r="G1676"/>
      <c r="O1676"/>
      <c r="AA1676"/>
      <c r="AB1676"/>
      <c r="AC1676"/>
    </row>
    <row r="1677" spans="7:29">
      <c r="G1677"/>
      <c r="O1677"/>
      <c r="AA1677"/>
      <c r="AB1677"/>
      <c r="AC1677"/>
    </row>
    <row r="1678" spans="7:29">
      <c r="G1678"/>
      <c r="O1678"/>
      <c r="AA1678"/>
      <c r="AB1678"/>
      <c r="AC1678"/>
    </row>
    <row r="1679" spans="7:29">
      <c r="G1679"/>
      <c r="O1679"/>
      <c r="AA1679"/>
      <c r="AB1679"/>
      <c r="AC1679"/>
    </row>
    <row r="1680" spans="7:29">
      <c r="G1680"/>
      <c r="O1680"/>
      <c r="AA1680"/>
      <c r="AB1680"/>
      <c r="AC1680"/>
    </row>
    <row r="1681" spans="7:29">
      <c r="G1681"/>
      <c r="O1681"/>
      <c r="AA1681"/>
      <c r="AB1681"/>
      <c r="AC1681"/>
    </row>
    <row r="1682" spans="7:29">
      <c r="G1682"/>
      <c r="O1682"/>
      <c r="AA1682"/>
      <c r="AB1682"/>
      <c r="AC1682"/>
    </row>
    <row r="1683" spans="7:29">
      <c r="G1683"/>
      <c r="O1683"/>
      <c r="AA1683"/>
      <c r="AB1683"/>
      <c r="AC1683"/>
    </row>
    <row r="1684" spans="7:29">
      <c r="G1684"/>
      <c r="O1684"/>
      <c r="AA1684"/>
      <c r="AB1684"/>
      <c r="AC1684"/>
    </row>
    <row r="1685" spans="7:29">
      <c r="G1685"/>
      <c r="O1685"/>
      <c r="AA1685"/>
      <c r="AB1685"/>
      <c r="AC1685"/>
    </row>
    <row r="1686" spans="7:29">
      <c r="G1686"/>
      <c r="O1686"/>
      <c r="AA1686"/>
      <c r="AB1686"/>
      <c r="AC1686"/>
    </row>
    <row r="1687" spans="7:29">
      <c r="G1687"/>
      <c r="O1687"/>
      <c r="AA1687"/>
      <c r="AB1687"/>
      <c r="AC1687"/>
    </row>
    <row r="1688" spans="7:29">
      <c r="G1688"/>
      <c r="O1688"/>
      <c r="AA1688"/>
      <c r="AB1688"/>
      <c r="AC1688"/>
    </row>
    <row r="1689" spans="7:29">
      <c r="G1689"/>
      <c r="O1689"/>
      <c r="AA1689"/>
      <c r="AB1689"/>
      <c r="AC1689"/>
    </row>
    <row r="1690" spans="7:29">
      <c r="G1690"/>
      <c r="O1690"/>
      <c r="AA1690"/>
      <c r="AB1690"/>
      <c r="AC1690"/>
    </row>
    <row r="1691" spans="7:29">
      <c r="G1691"/>
      <c r="O1691"/>
      <c r="AA1691"/>
      <c r="AB1691"/>
      <c r="AC1691"/>
    </row>
    <row r="1692" spans="7:29">
      <c r="G1692"/>
      <c r="O1692"/>
      <c r="AA1692"/>
      <c r="AB1692"/>
      <c r="AC1692"/>
    </row>
    <row r="1693" spans="7:29">
      <c r="G1693"/>
      <c r="O1693"/>
      <c r="AA1693"/>
      <c r="AB1693"/>
      <c r="AC1693"/>
    </row>
    <row r="1694" spans="7:29">
      <c r="G1694"/>
      <c r="O1694"/>
      <c r="AA1694"/>
      <c r="AB1694"/>
      <c r="AC1694"/>
    </row>
    <row r="1695" spans="7:29">
      <c r="G1695"/>
      <c r="O1695"/>
      <c r="AA1695"/>
      <c r="AB1695"/>
      <c r="AC1695"/>
    </row>
    <row r="1696" spans="7:29">
      <c r="G1696"/>
      <c r="O1696"/>
      <c r="AA1696"/>
      <c r="AB1696"/>
      <c r="AC1696"/>
    </row>
    <row r="1697" spans="7:29">
      <c r="G1697"/>
      <c r="O1697"/>
      <c r="AA1697"/>
      <c r="AB1697"/>
      <c r="AC1697"/>
    </row>
    <row r="1698" spans="7:29">
      <c r="G1698"/>
      <c r="O1698"/>
      <c r="AA1698"/>
      <c r="AB1698"/>
      <c r="AC1698"/>
    </row>
    <row r="1699" spans="7:29">
      <c r="G1699"/>
      <c r="O1699"/>
      <c r="AA1699"/>
      <c r="AB1699"/>
      <c r="AC1699"/>
    </row>
    <row r="1700" spans="7:29">
      <c r="G1700"/>
      <c r="O1700"/>
      <c r="AA1700"/>
      <c r="AB1700"/>
      <c r="AC1700"/>
    </row>
    <row r="1701" spans="7:29">
      <c r="G1701"/>
      <c r="O1701"/>
      <c r="AA1701"/>
      <c r="AB1701"/>
      <c r="AC1701"/>
    </row>
    <row r="1702" spans="7:29">
      <c r="G1702"/>
      <c r="O1702"/>
      <c r="AA1702"/>
      <c r="AB1702"/>
      <c r="AC1702"/>
    </row>
    <row r="1703" spans="7:29">
      <c r="G1703"/>
      <c r="O1703"/>
      <c r="AA1703"/>
      <c r="AB1703"/>
      <c r="AC1703"/>
    </row>
    <row r="1704" spans="7:29">
      <c r="G1704"/>
      <c r="O1704"/>
      <c r="AA1704"/>
      <c r="AB1704"/>
      <c r="AC1704"/>
    </row>
    <row r="1705" spans="7:29">
      <c r="G1705"/>
      <c r="O1705"/>
      <c r="AA1705"/>
      <c r="AB1705"/>
      <c r="AC1705"/>
    </row>
    <row r="1706" spans="7:29">
      <c r="G1706"/>
      <c r="O1706"/>
      <c r="AA1706"/>
      <c r="AB1706"/>
      <c r="AC1706"/>
    </row>
    <row r="1707" spans="7:29">
      <c r="G1707"/>
      <c r="O1707"/>
      <c r="AA1707"/>
      <c r="AB1707"/>
      <c r="AC1707"/>
    </row>
    <row r="1708" spans="7:29">
      <c r="G1708"/>
      <c r="O1708"/>
      <c r="AA1708"/>
      <c r="AB1708"/>
      <c r="AC1708"/>
    </row>
    <row r="1709" spans="7:29">
      <c r="G1709"/>
      <c r="O1709"/>
      <c r="AA1709"/>
      <c r="AB1709"/>
      <c r="AC1709"/>
    </row>
    <row r="1710" spans="7:29">
      <c r="G1710"/>
      <c r="O1710"/>
      <c r="AA1710"/>
      <c r="AB1710"/>
      <c r="AC1710"/>
    </row>
    <row r="1711" spans="7:29">
      <c r="G1711"/>
      <c r="O1711"/>
      <c r="AA1711"/>
      <c r="AB1711"/>
      <c r="AC1711"/>
    </row>
    <row r="1712" spans="7:29">
      <c r="G1712"/>
      <c r="O1712"/>
      <c r="AA1712"/>
      <c r="AB1712"/>
      <c r="AC1712"/>
    </row>
    <row r="1713" spans="7:29">
      <c r="G1713"/>
      <c r="O1713"/>
      <c r="AA1713"/>
      <c r="AB1713"/>
      <c r="AC1713"/>
    </row>
    <row r="1714" spans="7:29">
      <c r="G1714"/>
      <c r="O1714"/>
      <c r="AA1714"/>
      <c r="AB1714"/>
      <c r="AC1714"/>
    </row>
    <row r="1715" spans="7:29">
      <c r="G1715"/>
      <c r="O1715"/>
      <c r="AA1715"/>
      <c r="AB1715"/>
      <c r="AC1715"/>
    </row>
    <row r="1716" spans="7:29">
      <c r="G1716"/>
      <c r="O1716"/>
      <c r="AA1716"/>
      <c r="AB1716"/>
      <c r="AC1716"/>
    </row>
    <row r="1717" spans="7:29">
      <c r="G1717"/>
      <c r="O1717"/>
      <c r="AA1717"/>
      <c r="AB1717"/>
      <c r="AC1717"/>
    </row>
    <row r="1718" spans="7:29">
      <c r="G1718"/>
      <c r="O1718"/>
      <c r="AA1718"/>
      <c r="AB1718"/>
      <c r="AC1718"/>
    </row>
    <row r="1719" spans="7:29">
      <c r="G1719"/>
      <c r="O1719"/>
      <c r="AA1719"/>
      <c r="AB1719"/>
      <c r="AC1719"/>
    </row>
    <row r="1720" spans="7:29">
      <c r="G1720"/>
      <c r="O1720"/>
      <c r="AA1720"/>
      <c r="AB1720"/>
      <c r="AC1720"/>
    </row>
    <row r="1721" spans="7:29">
      <c r="G1721"/>
      <c r="O1721"/>
      <c r="AA1721"/>
      <c r="AB1721"/>
      <c r="AC1721"/>
    </row>
    <row r="1722" spans="7:29">
      <c r="G1722"/>
      <c r="O1722"/>
      <c r="AA1722"/>
      <c r="AB1722"/>
      <c r="AC1722"/>
    </row>
    <row r="1723" spans="7:29">
      <c r="G1723"/>
      <c r="O1723"/>
      <c r="AA1723"/>
      <c r="AB1723"/>
      <c r="AC1723"/>
    </row>
    <row r="1724" spans="7:29">
      <c r="G1724"/>
      <c r="O1724"/>
      <c r="AA1724"/>
      <c r="AB1724"/>
      <c r="AC1724"/>
    </row>
    <row r="1725" spans="7:29">
      <c r="G1725"/>
      <c r="O1725"/>
      <c r="AA1725"/>
      <c r="AB1725"/>
      <c r="AC1725"/>
    </row>
    <row r="1726" spans="7:29">
      <c r="G1726"/>
      <c r="O1726"/>
      <c r="AA1726"/>
      <c r="AB1726"/>
      <c r="AC1726"/>
    </row>
    <row r="1727" spans="7:29">
      <c r="G1727"/>
      <c r="O1727"/>
      <c r="AA1727"/>
      <c r="AB1727"/>
      <c r="AC1727"/>
    </row>
    <row r="1728" spans="7:29">
      <c r="G1728"/>
      <c r="O1728"/>
      <c r="AA1728"/>
      <c r="AB1728"/>
      <c r="AC1728"/>
    </row>
    <row r="1729" spans="7:29">
      <c r="G1729"/>
      <c r="O1729"/>
      <c r="AA1729"/>
      <c r="AB1729"/>
      <c r="AC1729"/>
    </row>
    <row r="1730" spans="7:29">
      <c r="G1730"/>
      <c r="O1730"/>
      <c r="AA1730"/>
      <c r="AB1730"/>
      <c r="AC1730"/>
    </row>
    <row r="1731" spans="7:29">
      <c r="G1731"/>
      <c r="O1731"/>
      <c r="AA1731"/>
      <c r="AB1731"/>
      <c r="AC1731"/>
    </row>
    <row r="1732" spans="7:29">
      <c r="G1732"/>
      <c r="O1732"/>
      <c r="AA1732"/>
      <c r="AB1732"/>
      <c r="AC1732"/>
    </row>
    <row r="1733" spans="7:29">
      <c r="G1733"/>
      <c r="O1733"/>
      <c r="AA1733"/>
      <c r="AB1733"/>
      <c r="AC1733"/>
    </row>
    <row r="1734" spans="7:29">
      <c r="G1734"/>
      <c r="O1734"/>
      <c r="AA1734"/>
      <c r="AB1734"/>
      <c r="AC1734"/>
    </row>
    <row r="1735" spans="7:29">
      <c r="G1735"/>
      <c r="O1735"/>
      <c r="AA1735"/>
      <c r="AB1735"/>
      <c r="AC1735"/>
    </row>
    <row r="1736" spans="7:29">
      <c r="G1736"/>
      <c r="O1736"/>
      <c r="AA1736"/>
      <c r="AB1736"/>
      <c r="AC1736"/>
    </row>
    <row r="1737" spans="7:29">
      <c r="G1737"/>
      <c r="O1737"/>
      <c r="AA1737"/>
      <c r="AB1737"/>
      <c r="AC1737"/>
    </row>
    <row r="1738" spans="7:29">
      <c r="G1738"/>
      <c r="O1738"/>
      <c r="AA1738"/>
      <c r="AB1738"/>
      <c r="AC1738"/>
    </row>
    <row r="1739" spans="7:29">
      <c r="G1739"/>
      <c r="O1739"/>
      <c r="AA1739"/>
      <c r="AB1739"/>
      <c r="AC1739"/>
    </row>
    <row r="1740" spans="7:29">
      <c r="G1740"/>
      <c r="O1740"/>
      <c r="AA1740"/>
      <c r="AB1740"/>
      <c r="AC1740"/>
    </row>
    <row r="1741" spans="7:29">
      <c r="G1741"/>
      <c r="O1741"/>
      <c r="AA1741"/>
      <c r="AB1741"/>
      <c r="AC1741"/>
    </row>
    <row r="1742" spans="7:29">
      <c r="G1742"/>
      <c r="O1742"/>
      <c r="AA1742"/>
      <c r="AB1742"/>
      <c r="AC1742"/>
    </row>
    <row r="1743" spans="7:29">
      <c r="G1743"/>
      <c r="O1743"/>
      <c r="AA1743"/>
      <c r="AB1743"/>
      <c r="AC1743"/>
    </row>
    <row r="1744" spans="7:29">
      <c r="G1744"/>
      <c r="O1744"/>
      <c r="AA1744"/>
      <c r="AB1744"/>
      <c r="AC1744"/>
    </row>
    <row r="1745" spans="7:29">
      <c r="G1745"/>
      <c r="O1745"/>
      <c r="AA1745"/>
      <c r="AB1745"/>
      <c r="AC1745"/>
    </row>
    <row r="1746" spans="7:29">
      <c r="G1746"/>
      <c r="O1746"/>
      <c r="AA1746"/>
      <c r="AB1746"/>
      <c r="AC1746"/>
    </row>
    <row r="1747" spans="7:29">
      <c r="G1747"/>
      <c r="O1747"/>
      <c r="AA1747"/>
      <c r="AB1747"/>
      <c r="AC1747"/>
    </row>
    <row r="1748" spans="7:29">
      <c r="G1748"/>
      <c r="O1748"/>
      <c r="AA1748"/>
      <c r="AB1748"/>
      <c r="AC1748"/>
    </row>
    <row r="1749" spans="7:29">
      <c r="G1749"/>
      <c r="O1749"/>
      <c r="AA1749"/>
      <c r="AB1749"/>
      <c r="AC1749"/>
    </row>
    <row r="1750" spans="7:29">
      <c r="G1750"/>
      <c r="O1750"/>
      <c r="AA1750"/>
      <c r="AB1750"/>
      <c r="AC1750"/>
    </row>
    <row r="1751" spans="7:29">
      <c r="G1751"/>
      <c r="O1751"/>
      <c r="AA1751"/>
      <c r="AB1751"/>
      <c r="AC1751"/>
    </row>
    <row r="1752" spans="7:29">
      <c r="G1752"/>
      <c r="O1752"/>
      <c r="AA1752"/>
      <c r="AB1752"/>
      <c r="AC1752"/>
    </row>
    <row r="1753" spans="7:29">
      <c r="G1753"/>
      <c r="O1753"/>
      <c r="AA1753"/>
      <c r="AB1753"/>
      <c r="AC1753"/>
    </row>
    <row r="1754" spans="7:29">
      <c r="G1754"/>
      <c r="O1754"/>
      <c r="AA1754"/>
      <c r="AB1754"/>
      <c r="AC1754"/>
    </row>
    <row r="1755" spans="7:29">
      <c r="G1755"/>
      <c r="O1755"/>
      <c r="AA1755"/>
      <c r="AB1755"/>
      <c r="AC1755"/>
    </row>
    <row r="1756" spans="7:29">
      <c r="G1756"/>
      <c r="O1756"/>
      <c r="AA1756"/>
      <c r="AB1756"/>
      <c r="AC1756"/>
    </row>
    <row r="1757" spans="7:29">
      <c r="G1757"/>
      <c r="O1757"/>
      <c r="AA1757"/>
      <c r="AB1757"/>
      <c r="AC1757"/>
    </row>
    <row r="1758" spans="7:29">
      <c r="G1758"/>
      <c r="O1758"/>
      <c r="AA1758"/>
      <c r="AB1758"/>
      <c r="AC1758"/>
    </row>
    <row r="1759" spans="7:29">
      <c r="G1759"/>
      <c r="O1759"/>
      <c r="AA1759"/>
      <c r="AB1759"/>
      <c r="AC1759"/>
    </row>
    <row r="1760" spans="7:29">
      <c r="G1760"/>
      <c r="O1760"/>
      <c r="AA1760"/>
      <c r="AB1760"/>
      <c r="AC1760"/>
    </row>
    <row r="1761" spans="7:29">
      <c r="G1761"/>
      <c r="O1761"/>
      <c r="AA1761"/>
      <c r="AB1761"/>
      <c r="AC1761"/>
    </row>
    <row r="1762" spans="7:29">
      <c r="G1762"/>
      <c r="O1762"/>
      <c r="AA1762"/>
      <c r="AB1762"/>
      <c r="AC1762"/>
    </row>
    <row r="1763" spans="7:29">
      <c r="G1763"/>
      <c r="O1763"/>
      <c r="AA1763"/>
      <c r="AB1763"/>
      <c r="AC1763"/>
    </row>
    <row r="1764" spans="7:29">
      <c r="G1764"/>
      <c r="O1764"/>
      <c r="AA1764"/>
      <c r="AB1764"/>
      <c r="AC1764"/>
    </row>
    <row r="1765" spans="7:29">
      <c r="G1765"/>
      <c r="O1765"/>
      <c r="AA1765"/>
      <c r="AB1765"/>
      <c r="AC1765"/>
    </row>
    <row r="1766" spans="7:29">
      <c r="G1766"/>
      <c r="O1766"/>
      <c r="AA1766"/>
      <c r="AB1766"/>
      <c r="AC1766"/>
    </row>
    <row r="1767" spans="7:29">
      <c r="G1767"/>
      <c r="O1767"/>
      <c r="AA1767"/>
      <c r="AB1767"/>
      <c r="AC1767"/>
    </row>
    <row r="1768" spans="7:29">
      <c r="G1768"/>
      <c r="O1768"/>
      <c r="AA1768"/>
      <c r="AB1768"/>
      <c r="AC1768"/>
    </row>
    <row r="1769" spans="7:29">
      <c r="G1769"/>
      <c r="O1769"/>
      <c r="AA1769"/>
      <c r="AB1769"/>
      <c r="AC1769"/>
    </row>
    <row r="1770" spans="7:29">
      <c r="G1770"/>
      <c r="O1770"/>
      <c r="AA1770"/>
      <c r="AB1770"/>
      <c r="AC1770"/>
    </row>
    <row r="1771" spans="7:29">
      <c r="G1771"/>
      <c r="O1771"/>
      <c r="AA1771"/>
      <c r="AB1771"/>
      <c r="AC1771"/>
    </row>
    <row r="1772" spans="7:29">
      <c r="G1772"/>
      <c r="O1772"/>
      <c r="AA1772"/>
      <c r="AB1772"/>
      <c r="AC1772"/>
    </row>
    <row r="1773" spans="7:29">
      <c r="G1773"/>
      <c r="O1773"/>
      <c r="AA1773"/>
      <c r="AB1773"/>
      <c r="AC1773"/>
    </row>
    <row r="1774" spans="7:29">
      <c r="G1774"/>
      <c r="O1774"/>
      <c r="AA1774"/>
      <c r="AB1774"/>
      <c r="AC1774"/>
    </row>
    <row r="1775" spans="7:29">
      <c r="G1775"/>
      <c r="O1775"/>
      <c r="AA1775"/>
      <c r="AB1775"/>
      <c r="AC1775"/>
    </row>
    <row r="1776" spans="7:29">
      <c r="G1776"/>
      <c r="O1776"/>
      <c r="AA1776"/>
      <c r="AB1776"/>
      <c r="AC1776"/>
    </row>
    <row r="1777" spans="7:29">
      <c r="G1777"/>
      <c r="O1777"/>
      <c r="AA1777"/>
      <c r="AB1777"/>
      <c r="AC1777"/>
    </row>
    <row r="1778" spans="7:29">
      <c r="G1778"/>
      <c r="O1778"/>
      <c r="AA1778"/>
      <c r="AB1778"/>
      <c r="AC1778"/>
    </row>
    <row r="1779" spans="7:29">
      <c r="G1779"/>
      <c r="O1779"/>
      <c r="AA1779"/>
      <c r="AB1779"/>
      <c r="AC1779"/>
    </row>
    <row r="1780" spans="7:29">
      <c r="G1780"/>
      <c r="O1780"/>
      <c r="AA1780"/>
      <c r="AB1780"/>
      <c r="AC1780"/>
    </row>
    <row r="1781" spans="7:29">
      <c r="G1781"/>
      <c r="O1781"/>
      <c r="AA1781"/>
      <c r="AB1781"/>
      <c r="AC1781"/>
    </row>
    <row r="1782" spans="7:29">
      <c r="G1782"/>
      <c r="O1782"/>
      <c r="AA1782"/>
      <c r="AB1782"/>
      <c r="AC1782"/>
    </row>
    <row r="1783" spans="7:29">
      <c r="G1783"/>
      <c r="O1783"/>
      <c r="AA1783"/>
      <c r="AB1783"/>
      <c r="AC1783"/>
    </row>
    <row r="1784" spans="7:29">
      <c r="G1784"/>
      <c r="O1784"/>
      <c r="AA1784"/>
      <c r="AB1784"/>
      <c r="AC1784"/>
    </row>
    <row r="1785" spans="7:29">
      <c r="G1785"/>
      <c r="O1785"/>
      <c r="AA1785"/>
      <c r="AB1785"/>
      <c r="AC1785"/>
    </row>
    <row r="1786" spans="7:29">
      <c r="G1786"/>
      <c r="O1786"/>
      <c r="AA1786"/>
      <c r="AB1786"/>
      <c r="AC1786"/>
    </row>
    <row r="1787" spans="7:29">
      <c r="G1787"/>
      <c r="O1787"/>
      <c r="AA1787"/>
      <c r="AB1787"/>
      <c r="AC1787"/>
    </row>
    <row r="1788" spans="7:29">
      <c r="G1788"/>
      <c r="O1788"/>
      <c r="AA1788"/>
      <c r="AB1788"/>
      <c r="AC1788"/>
    </row>
    <row r="1789" spans="7:29">
      <c r="G1789"/>
      <c r="O1789"/>
      <c r="AA1789"/>
      <c r="AB1789"/>
      <c r="AC1789"/>
    </row>
    <row r="1790" spans="7:29">
      <c r="G1790"/>
      <c r="O1790"/>
      <c r="AA1790"/>
      <c r="AB1790"/>
      <c r="AC1790"/>
    </row>
    <row r="1791" spans="7:29">
      <c r="G1791"/>
      <c r="O1791"/>
      <c r="AA1791"/>
      <c r="AB1791"/>
      <c r="AC1791"/>
    </row>
    <row r="1792" spans="7:29">
      <c r="G1792"/>
      <c r="O1792"/>
      <c r="AA1792"/>
      <c r="AB1792"/>
      <c r="AC1792"/>
    </row>
    <row r="1793" spans="7:29">
      <c r="G1793"/>
      <c r="O1793"/>
      <c r="AA1793"/>
      <c r="AB1793"/>
      <c r="AC1793"/>
    </row>
    <row r="1794" spans="7:29">
      <c r="G1794"/>
      <c r="O1794"/>
      <c r="AA1794"/>
      <c r="AB1794"/>
      <c r="AC1794"/>
    </row>
    <row r="1795" spans="7:29">
      <c r="G1795"/>
      <c r="O1795"/>
      <c r="AA1795"/>
      <c r="AB1795"/>
      <c r="AC1795"/>
    </row>
    <row r="1796" spans="7:29">
      <c r="G1796"/>
      <c r="O1796"/>
      <c r="AA1796"/>
      <c r="AB1796"/>
      <c r="AC1796"/>
    </row>
    <row r="1797" spans="7:29">
      <c r="G1797"/>
      <c r="O1797"/>
      <c r="AA1797"/>
      <c r="AB1797"/>
      <c r="AC1797"/>
    </row>
    <row r="1798" spans="7:29">
      <c r="G1798"/>
      <c r="O1798"/>
      <c r="AA1798"/>
      <c r="AB1798"/>
      <c r="AC1798"/>
    </row>
    <row r="1799" spans="7:29">
      <c r="G1799"/>
      <c r="O1799"/>
      <c r="AA1799"/>
      <c r="AB1799"/>
      <c r="AC1799"/>
    </row>
    <row r="1800" spans="7:29">
      <c r="G1800"/>
      <c r="O1800"/>
      <c r="AA1800"/>
      <c r="AB1800"/>
      <c r="AC1800"/>
    </row>
    <row r="1801" spans="7:29">
      <c r="G1801"/>
      <c r="O1801"/>
      <c r="AA1801"/>
      <c r="AB1801"/>
      <c r="AC1801"/>
    </row>
    <row r="1802" spans="7:29">
      <c r="G1802"/>
      <c r="O1802"/>
      <c r="AA1802"/>
      <c r="AB1802"/>
      <c r="AC1802"/>
    </row>
    <row r="1803" spans="7:29">
      <c r="G1803"/>
      <c r="O1803"/>
      <c r="AA1803"/>
      <c r="AB1803"/>
      <c r="AC1803"/>
    </row>
    <row r="1804" spans="7:29">
      <c r="G1804"/>
      <c r="O1804"/>
      <c r="AA1804"/>
      <c r="AB1804"/>
      <c r="AC1804"/>
    </row>
    <row r="1805" spans="7:29">
      <c r="G1805"/>
      <c r="O1805"/>
      <c r="AA1805"/>
      <c r="AB1805"/>
      <c r="AC1805"/>
    </row>
    <row r="1806" spans="7:29">
      <c r="G1806"/>
      <c r="O1806"/>
      <c r="AA1806"/>
      <c r="AB1806"/>
      <c r="AC1806"/>
    </row>
    <row r="1807" spans="7:29">
      <c r="G1807"/>
      <c r="O1807"/>
      <c r="AA1807"/>
      <c r="AB1807"/>
      <c r="AC1807"/>
    </row>
    <row r="1808" spans="7:29">
      <c r="G1808"/>
      <c r="O1808"/>
      <c r="AA1808"/>
      <c r="AB1808"/>
      <c r="AC1808"/>
    </row>
    <row r="1809" spans="7:29">
      <c r="G1809"/>
      <c r="O1809"/>
      <c r="AA1809"/>
      <c r="AB1809"/>
      <c r="AC1809"/>
    </row>
    <row r="1810" spans="7:29">
      <c r="G1810"/>
      <c r="O1810"/>
      <c r="AA1810"/>
      <c r="AB1810"/>
      <c r="AC1810"/>
    </row>
    <row r="1811" spans="7:29">
      <c r="G1811"/>
      <c r="O1811"/>
      <c r="AA1811"/>
      <c r="AB1811"/>
      <c r="AC1811"/>
    </row>
    <row r="1812" spans="7:29">
      <c r="G1812"/>
      <c r="O1812"/>
      <c r="AA1812"/>
      <c r="AB1812"/>
      <c r="AC1812"/>
    </row>
    <row r="1813" spans="7:29">
      <c r="G1813"/>
      <c r="O1813"/>
      <c r="AA1813"/>
      <c r="AB1813"/>
      <c r="AC1813"/>
    </row>
    <row r="1814" spans="7:29">
      <c r="G1814"/>
      <c r="O1814"/>
      <c r="AA1814"/>
      <c r="AB1814"/>
      <c r="AC1814"/>
    </row>
    <row r="1815" spans="7:29">
      <c r="G1815"/>
      <c r="O1815"/>
      <c r="AA1815"/>
      <c r="AB1815"/>
      <c r="AC1815"/>
    </row>
    <row r="1816" spans="7:29">
      <c r="G1816"/>
      <c r="O1816"/>
      <c r="AA1816"/>
      <c r="AB1816"/>
      <c r="AC1816"/>
    </row>
    <row r="1817" spans="7:29">
      <c r="G1817"/>
      <c r="O1817"/>
      <c r="AA1817"/>
      <c r="AB1817"/>
      <c r="AC1817"/>
    </row>
    <row r="1818" spans="7:29">
      <c r="G1818"/>
      <c r="O1818"/>
      <c r="AA1818"/>
      <c r="AB1818"/>
      <c r="AC1818"/>
    </row>
    <row r="1819" spans="7:29">
      <c r="G1819"/>
      <c r="O1819"/>
      <c r="AA1819"/>
      <c r="AB1819"/>
      <c r="AC1819"/>
    </row>
    <row r="1820" spans="7:29">
      <c r="G1820"/>
      <c r="O1820"/>
      <c r="AA1820"/>
      <c r="AB1820"/>
      <c r="AC1820"/>
    </row>
    <row r="1821" spans="7:29">
      <c r="G1821"/>
      <c r="O1821"/>
      <c r="AA1821"/>
      <c r="AB1821"/>
      <c r="AC1821"/>
    </row>
    <row r="1822" spans="7:29">
      <c r="G1822"/>
      <c r="O1822"/>
      <c r="AA1822"/>
      <c r="AB1822"/>
      <c r="AC1822"/>
    </row>
    <row r="1823" spans="7:29">
      <c r="G1823"/>
      <c r="O1823"/>
      <c r="AA1823"/>
      <c r="AB1823"/>
      <c r="AC1823"/>
    </row>
    <row r="1824" spans="7:29">
      <c r="G1824"/>
      <c r="O1824"/>
      <c r="AA1824"/>
      <c r="AB1824"/>
      <c r="AC1824"/>
    </row>
    <row r="1825" spans="7:29">
      <c r="G1825"/>
      <c r="O1825"/>
      <c r="AA1825"/>
      <c r="AB1825"/>
      <c r="AC1825"/>
    </row>
    <row r="1826" spans="7:29">
      <c r="G1826"/>
      <c r="O1826"/>
      <c r="AA1826"/>
      <c r="AB1826"/>
      <c r="AC1826"/>
    </row>
    <row r="1827" spans="7:29">
      <c r="G1827"/>
      <c r="O1827"/>
      <c r="AA1827"/>
      <c r="AB1827"/>
      <c r="AC1827"/>
    </row>
    <row r="1828" spans="7:29">
      <c r="G1828"/>
      <c r="O1828"/>
      <c r="AA1828"/>
      <c r="AB1828"/>
      <c r="AC1828"/>
    </row>
    <row r="1829" spans="7:29">
      <c r="G1829"/>
      <c r="O1829"/>
      <c r="AA1829"/>
      <c r="AB1829"/>
      <c r="AC1829"/>
    </row>
    <row r="1830" spans="7:29">
      <c r="G1830"/>
      <c r="O1830"/>
      <c r="AA1830"/>
      <c r="AB1830"/>
      <c r="AC1830"/>
    </row>
    <row r="1831" spans="7:29">
      <c r="G1831"/>
      <c r="O1831"/>
      <c r="AA1831"/>
      <c r="AB1831"/>
      <c r="AC1831"/>
    </row>
    <row r="1832" spans="7:29">
      <c r="G1832"/>
      <c r="O1832"/>
      <c r="AA1832"/>
      <c r="AB1832"/>
      <c r="AC1832"/>
    </row>
    <row r="1833" spans="7:29">
      <c r="G1833"/>
      <c r="O1833"/>
      <c r="AA1833"/>
      <c r="AB1833"/>
      <c r="AC1833"/>
    </row>
    <row r="1834" spans="7:29">
      <c r="G1834"/>
      <c r="O1834"/>
      <c r="AA1834"/>
      <c r="AB1834"/>
      <c r="AC1834"/>
    </row>
    <row r="1835" spans="7:29">
      <c r="G1835"/>
      <c r="O1835"/>
      <c r="AA1835"/>
      <c r="AB1835"/>
      <c r="AC1835"/>
    </row>
    <row r="1836" spans="7:29">
      <c r="G1836"/>
      <c r="O1836"/>
      <c r="AA1836"/>
      <c r="AB1836"/>
      <c r="AC1836"/>
    </row>
    <row r="1837" spans="7:29">
      <c r="G1837"/>
      <c r="O1837"/>
      <c r="AA1837"/>
      <c r="AB1837"/>
      <c r="AC1837"/>
    </row>
    <row r="1838" spans="7:29">
      <c r="G1838"/>
      <c r="O1838"/>
      <c r="AA1838"/>
      <c r="AB1838"/>
      <c r="AC1838"/>
    </row>
    <row r="1839" spans="7:29">
      <c r="G1839"/>
      <c r="O1839"/>
      <c r="AA1839"/>
      <c r="AB1839"/>
      <c r="AC1839"/>
    </row>
    <row r="1840" spans="7:29">
      <c r="G1840"/>
      <c r="O1840"/>
      <c r="AA1840"/>
      <c r="AB1840"/>
      <c r="AC1840"/>
    </row>
    <row r="1841" spans="7:29">
      <c r="G1841"/>
      <c r="O1841"/>
      <c r="AA1841"/>
      <c r="AB1841"/>
      <c r="AC1841"/>
    </row>
    <row r="1842" spans="7:29">
      <c r="G1842"/>
      <c r="O1842"/>
      <c r="AA1842"/>
      <c r="AB1842"/>
      <c r="AC1842"/>
    </row>
    <row r="1843" spans="7:29">
      <c r="G1843"/>
      <c r="O1843"/>
      <c r="AA1843"/>
      <c r="AB1843"/>
      <c r="AC1843"/>
    </row>
    <row r="1844" spans="7:29">
      <c r="G1844"/>
      <c r="O1844"/>
      <c r="AA1844"/>
      <c r="AB1844"/>
      <c r="AC1844"/>
    </row>
    <row r="1845" spans="7:29">
      <c r="G1845"/>
      <c r="O1845"/>
      <c r="AA1845"/>
      <c r="AB1845"/>
      <c r="AC1845"/>
    </row>
    <row r="1846" spans="7:29">
      <c r="G1846"/>
      <c r="O1846"/>
      <c r="AA1846"/>
      <c r="AB1846"/>
      <c r="AC1846"/>
    </row>
    <row r="1847" spans="7:29">
      <c r="G1847"/>
      <c r="O1847"/>
      <c r="AA1847"/>
      <c r="AB1847"/>
      <c r="AC1847"/>
    </row>
    <row r="1848" spans="7:29">
      <c r="G1848"/>
      <c r="O1848"/>
      <c r="AA1848"/>
      <c r="AB1848"/>
      <c r="AC1848"/>
    </row>
    <row r="1849" spans="7:29">
      <c r="G1849"/>
      <c r="O1849"/>
      <c r="AA1849"/>
      <c r="AB1849"/>
      <c r="AC1849"/>
    </row>
    <row r="1850" spans="7:29">
      <c r="G1850"/>
      <c r="O1850"/>
      <c r="AA1850"/>
      <c r="AB1850"/>
      <c r="AC1850"/>
    </row>
    <row r="1851" spans="7:29">
      <c r="G1851"/>
      <c r="O1851"/>
      <c r="AA1851"/>
      <c r="AB1851"/>
      <c r="AC1851"/>
    </row>
    <row r="1852" spans="7:29">
      <c r="G1852"/>
      <c r="O1852"/>
      <c r="AA1852"/>
      <c r="AB1852"/>
      <c r="AC1852"/>
    </row>
    <row r="1853" spans="7:29">
      <c r="G1853"/>
      <c r="O1853"/>
      <c r="AA1853"/>
      <c r="AB1853"/>
      <c r="AC1853"/>
    </row>
    <row r="1854" spans="7:29">
      <c r="G1854"/>
      <c r="O1854"/>
      <c r="AA1854"/>
      <c r="AB1854"/>
      <c r="AC1854"/>
    </row>
    <row r="1855" spans="7:29">
      <c r="G1855"/>
      <c r="O1855"/>
      <c r="AA1855"/>
      <c r="AB1855"/>
      <c r="AC1855"/>
    </row>
    <row r="1856" spans="7:29">
      <c r="G1856"/>
      <c r="O1856"/>
      <c r="AA1856"/>
      <c r="AB1856"/>
      <c r="AC1856"/>
    </row>
    <row r="1857" spans="7:29">
      <c r="G1857"/>
      <c r="O1857"/>
      <c r="AA1857"/>
      <c r="AB1857"/>
      <c r="AC1857"/>
    </row>
    <row r="1858" spans="7:29">
      <c r="G1858"/>
      <c r="O1858"/>
      <c r="AA1858"/>
      <c r="AB1858"/>
      <c r="AC1858"/>
    </row>
    <row r="1859" spans="7:29">
      <c r="G1859"/>
      <c r="O1859"/>
      <c r="AA1859"/>
      <c r="AB1859"/>
      <c r="AC1859"/>
    </row>
    <row r="1860" spans="7:29">
      <c r="G1860"/>
      <c r="O1860"/>
      <c r="AA1860"/>
      <c r="AB1860"/>
      <c r="AC1860"/>
    </row>
    <row r="1861" spans="7:29">
      <c r="G1861"/>
      <c r="O1861"/>
      <c r="AA1861"/>
      <c r="AB1861"/>
      <c r="AC1861"/>
    </row>
    <row r="1862" spans="7:29">
      <c r="G1862"/>
      <c r="O1862"/>
      <c r="AA1862"/>
      <c r="AB1862"/>
      <c r="AC1862"/>
    </row>
    <row r="1863" spans="7:29">
      <c r="G1863"/>
      <c r="O1863"/>
      <c r="AA1863"/>
      <c r="AB1863"/>
      <c r="AC1863"/>
    </row>
    <row r="1864" spans="7:29">
      <c r="G1864"/>
      <c r="O1864"/>
      <c r="AA1864"/>
      <c r="AB1864"/>
      <c r="AC1864"/>
    </row>
    <row r="1865" spans="7:29">
      <c r="G1865"/>
      <c r="O1865"/>
      <c r="AA1865"/>
      <c r="AB1865"/>
      <c r="AC1865"/>
    </row>
    <row r="1866" spans="7:29">
      <c r="G1866"/>
      <c r="O1866"/>
      <c r="AA1866"/>
      <c r="AB1866"/>
      <c r="AC1866"/>
    </row>
    <row r="1867" spans="7:29">
      <c r="G1867"/>
      <c r="O1867"/>
      <c r="AA1867"/>
      <c r="AB1867"/>
      <c r="AC1867"/>
    </row>
    <row r="1868" spans="7:29">
      <c r="G1868"/>
      <c r="O1868"/>
      <c r="AA1868"/>
      <c r="AB1868"/>
      <c r="AC1868"/>
    </row>
    <row r="1869" spans="7:29">
      <c r="G1869"/>
      <c r="O1869"/>
      <c r="AA1869"/>
      <c r="AB1869"/>
      <c r="AC1869"/>
    </row>
    <row r="1870" spans="7:29">
      <c r="G1870"/>
      <c r="O1870"/>
      <c r="AA1870"/>
      <c r="AB1870"/>
      <c r="AC1870"/>
    </row>
    <row r="1871" spans="7:29">
      <c r="G1871"/>
      <c r="O1871"/>
      <c r="AA1871"/>
      <c r="AB1871"/>
      <c r="AC1871"/>
    </row>
    <row r="1872" spans="7:29">
      <c r="G1872"/>
      <c r="O1872"/>
      <c r="AA1872"/>
      <c r="AB1872"/>
      <c r="AC1872"/>
    </row>
    <row r="1873" spans="7:29">
      <c r="G1873"/>
      <c r="O1873"/>
      <c r="AA1873"/>
      <c r="AB1873"/>
      <c r="AC1873"/>
    </row>
    <row r="1874" spans="7:29">
      <c r="G1874"/>
      <c r="O1874"/>
      <c r="AA1874"/>
      <c r="AB1874"/>
      <c r="AC1874"/>
    </row>
    <row r="1875" spans="7:29">
      <c r="G1875"/>
      <c r="O1875"/>
      <c r="AA1875"/>
      <c r="AB1875"/>
      <c r="AC1875"/>
    </row>
    <row r="1876" spans="7:29">
      <c r="G1876"/>
      <c r="O1876"/>
      <c r="AA1876"/>
      <c r="AB1876"/>
      <c r="AC1876"/>
    </row>
    <row r="1877" spans="7:29">
      <c r="G1877"/>
      <c r="O1877"/>
      <c r="AA1877"/>
      <c r="AB1877"/>
      <c r="AC1877"/>
    </row>
    <row r="1878" spans="7:29">
      <c r="G1878"/>
      <c r="O1878"/>
      <c r="AA1878"/>
      <c r="AB1878"/>
      <c r="AC1878"/>
    </row>
    <row r="1879" spans="7:29">
      <c r="G1879"/>
      <c r="O1879"/>
      <c r="AA1879"/>
      <c r="AB1879"/>
      <c r="AC1879"/>
    </row>
    <row r="1880" spans="7:29">
      <c r="G1880"/>
      <c r="O1880"/>
      <c r="AA1880"/>
      <c r="AB1880"/>
      <c r="AC1880"/>
    </row>
    <row r="1881" spans="7:29">
      <c r="G1881"/>
      <c r="O1881"/>
      <c r="AA1881"/>
      <c r="AB1881"/>
      <c r="AC1881"/>
    </row>
    <row r="1882" spans="7:29">
      <c r="G1882"/>
      <c r="O1882"/>
      <c r="AA1882"/>
      <c r="AB1882"/>
      <c r="AC1882"/>
    </row>
    <row r="1883" spans="7:29">
      <c r="G1883"/>
      <c r="O1883"/>
      <c r="AA1883"/>
      <c r="AB1883"/>
      <c r="AC1883"/>
    </row>
    <row r="1884" spans="7:29">
      <c r="G1884"/>
      <c r="O1884"/>
      <c r="AA1884"/>
      <c r="AB1884"/>
      <c r="AC1884"/>
    </row>
    <row r="1885" spans="7:29">
      <c r="G1885"/>
      <c r="O1885"/>
      <c r="AA1885"/>
      <c r="AB1885"/>
      <c r="AC1885"/>
    </row>
    <row r="1886" spans="7:29">
      <c r="G1886"/>
      <c r="O1886"/>
      <c r="AA1886"/>
      <c r="AB1886"/>
      <c r="AC1886"/>
    </row>
    <row r="1887" spans="7:29">
      <c r="G1887"/>
      <c r="O1887"/>
      <c r="AA1887"/>
      <c r="AB1887"/>
      <c r="AC1887"/>
    </row>
    <row r="1888" spans="7:29">
      <c r="G1888"/>
      <c r="O1888"/>
      <c r="AA1888"/>
      <c r="AB1888"/>
      <c r="AC1888"/>
    </row>
    <row r="1889" spans="7:29">
      <c r="G1889"/>
      <c r="O1889"/>
      <c r="AA1889"/>
      <c r="AB1889"/>
      <c r="AC1889"/>
    </row>
    <row r="1890" spans="7:29">
      <c r="G1890"/>
      <c r="O1890"/>
      <c r="AA1890"/>
      <c r="AB1890"/>
      <c r="AC1890"/>
    </row>
    <row r="1891" spans="7:29">
      <c r="G1891"/>
      <c r="O1891"/>
      <c r="AA1891"/>
      <c r="AB1891"/>
      <c r="AC1891"/>
    </row>
    <row r="1892" spans="7:29">
      <c r="G1892"/>
      <c r="O1892"/>
      <c r="AA1892"/>
      <c r="AB1892"/>
      <c r="AC1892"/>
    </row>
    <row r="1893" spans="7:29">
      <c r="G1893"/>
      <c r="O1893"/>
      <c r="AA1893"/>
      <c r="AB1893"/>
      <c r="AC1893"/>
    </row>
    <row r="1894" spans="7:29">
      <c r="G1894"/>
      <c r="O1894"/>
      <c r="AA1894"/>
      <c r="AB1894"/>
      <c r="AC1894"/>
    </row>
    <row r="1895" spans="7:29">
      <c r="G1895"/>
      <c r="O1895"/>
      <c r="AA1895"/>
      <c r="AB1895"/>
      <c r="AC1895"/>
    </row>
    <row r="1896" spans="7:29">
      <c r="G1896"/>
      <c r="O1896"/>
      <c r="AA1896"/>
      <c r="AB1896"/>
      <c r="AC1896"/>
    </row>
    <row r="1897" spans="7:29">
      <c r="G1897"/>
      <c r="O1897"/>
      <c r="AA1897"/>
      <c r="AB1897"/>
      <c r="AC1897"/>
    </row>
    <row r="1898" spans="7:29">
      <c r="G1898"/>
      <c r="O1898"/>
      <c r="AA1898"/>
      <c r="AB1898"/>
      <c r="AC1898"/>
    </row>
    <row r="1899" spans="7:29">
      <c r="G1899"/>
      <c r="O1899"/>
      <c r="AA1899"/>
      <c r="AB1899"/>
      <c r="AC1899"/>
    </row>
    <row r="1900" spans="7:29">
      <c r="G1900"/>
      <c r="O1900"/>
      <c r="AA1900"/>
      <c r="AB1900"/>
      <c r="AC1900"/>
    </row>
    <row r="1901" spans="7:29">
      <c r="G1901"/>
      <c r="O1901"/>
      <c r="AA1901"/>
      <c r="AB1901"/>
      <c r="AC1901"/>
    </row>
    <row r="1902" spans="7:29">
      <c r="G1902"/>
      <c r="O1902"/>
      <c r="AA1902"/>
      <c r="AB1902"/>
      <c r="AC1902"/>
    </row>
    <row r="1903" spans="7:29">
      <c r="G1903"/>
      <c r="O1903"/>
      <c r="AA1903"/>
      <c r="AB1903"/>
      <c r="AC1903"/>
    </row>
    <row r="1904" spans="7:29">
      <c r="G1904"/>
      <c r="O1904"/>
      <c r="AA1904"/>
      <c r="AB1904"/>
      <c r="AC1904"/>
    </row>
    <row r="1905" spans="7:29">
      <c r="G1905"/>
      <c r="O1905"/>
      <c r="AA1905"/>
      <c r="AB1905"/>
      <c r="AC1905"/>
    </row>
    <row r="1906" spans="7:29">
      <c r="G1906"/>
      <c r="O1906"/>
      <c r="AA1906"/>
      <c r="AB1906"/>
      <c r="AC1906"/>
    </row>
    <row r="1907" spans="7:29">
      <c r="G1907"/>
      <c r="O1907"/>
      <c r="AA1907"/>
      <c r="AB1907"/>
      <c r="AC1907"/>
    </row>
    <row r="1908" spans="7:29">
      <c r="G1908"/>
      <c r="O1908"/>
      <c r="AA1908"/>
      <c r="AB1908"/>
      <c r="AC1908"/>
    </row>
    <row r="1909" spans="7:29">
      <c r="G1909"/>
      <c r="O1909"/>
      <c r="AA1909"/>
      <c r="AB1909"/>
      <c r="AC1909"/>
    </row>
    <row r="1910" spans="7:29">
      <c r="G1910"/>
      <c r="O1910"/>
      <c r="AA1910"/>
      <c r="AB1910"/>
      <c r="AC1910"/>
    </row>
    <row r="1911" spans="7:29">
      <c r="G1911"/>
      <c r="O1911"/>
      <c r="AA1911"/>
      <c r="AB1911"/>
      <c r="AC1911"/>
    </row>
    <row r="1912" spans="7:29">
      <c r="G1912"/>
      <c r="O1912"/>
      <c r="AA1912"/>
      <c r="AB1912"/>
      <c r="AC1912"/>
    </row>
    <row r="1913" spans="7:29">
      <c r="G1913"/>
      <c r="O1913"/>
      <c r="AA1913"/>
      <c r="AB1913"/>
      <c r="AC1913"/>
    </row>
    <row r="1914" spans="7:29">
      <c r="G1914"/>
      <c r="O1914"/>
      <c r="AA1914"/>
      <c r="AB1914"/>
      <c r="AC1914"/>
    </row>
    <row r="1915" spans="7:29">
      <c r="G1915"/>
      <c r="O1915"/>
      <c r="AA1915"/>
      <c r="AB1915"/>
      <c r="AC1915"/>
    </row>
    <row r="1916" spans="7:29">
      <c r="G1916"/>
      <c r="O1916"/>
      <c r="AA1916"/>
      <c r="AB1916"/>
      <c r="AC1916"/>
    </row>
    <row r="1917" spans="7:29">
      <c r="G1917"/>
      <c r="O1917"/>
      <c r="AA1917"/>
      <c r="AB1917"/>
      <c r="AC1917"/>
    </row>
    <row r="1918" spans="7:29">
      <c r="G1918"/>
      <c r="O1918"/>
      <c r="AA1918"/>
      <c r="AB1918"/>
      <c r="AC1918"/>
    </row>
    <row r="1919" spans="7:29">
      <c r="G1919"/>
      <c r="O1919"/>
      <c r="AA1919"/>
      <c r="AB1919"/>
      <c r="AC1919"/>
    </row>
    <row r="1920" spans="7:29">
      <c r="G1920"/>
      <c r="O1920"/>
      <c r="AA1920"/>
      <c r="AB1920"/>
      <c r="AC1920"/>
    </row>
    <row r="1921" spans="7:29">
      <c r="G1921"/>
      <c r="O1921"/>
      <c r="AA1921"/>
      <c r="AB1921"/>
      <c r="AC1921"/>
    </row>
    <row r="1922" spans="7:29">
      <c r="G1922"/>
      <c r="O1922"/>
      <c r="AA1922"/>
      <c r="AB1922"/>
      <c r="AC1922"/>
    </row>
    <row r="1923" spans="7:29">
      <c r="G1923"/>
      <c r="O1923"/>
      <c r="AA1923"/>
      <c r="AB1923"/>
      <c r="AC1923"/>
    </row>
    <row r="1924" spans="7:29">
      <c r="G1924"/>
      <c r="O1924"/>
      <c r="AA1924"/>
      <c r="AB1924"/>
      <c r="AC1924"/>
    </row>
    <row r="1925" spans="7:29">
      <c r="G1925"/>
      <c r="O1925"/>
      <c r="AA1925"/>
      <c r="AB1925"/>
      <c r="AC1925"/>
    </row>
    <row r="1926" spans="7:29">
      <c r="G1926"/>
      <c r="O1926"/>
      <c r="AA1926"/>
      <c r="AB1926"/>
      <c r="AC1926"/>
    </row>
    <row r="1927" spans="7:29">
      <c r="G1927"/>
      <c r="O1927"/>
      <c r="AA1927"/>
      <c r="AB1927"/>
      <c r="AC1927"/>
    </row>
    <row r="1928" spans="7:29">
      <c r="G1928"/>
      <c r="O1928"/>
      <c r="AA1928"/>
      <c r="AB1928"/>
      <c r="AC1928"/>
    </row>
    <row r="1929" spans="7:29">
      <c r="G1929"/>
      <c r="O1929"/>
      <c r="AA1929"/>
      <c r="AB1929"/>
      <c r="AC1929"/>
    </row>
    <row r="1930" spans="7:29">
      <c r="G1930"/>
      <c r="O1930"/>
      <c r="AA1930"/>
      <c r="AB1930"/>
      <c r="AC1930"/>
    </row>
    <row r="1931" spans="7:29">
      <c r="G1931"/>
      <c r="O1931"/>
      <c r="AA1931"/>
      <c r="AB1931"/>
      <c r="AC1931"/>
    </row>
    <row r="1932" spans="7:29">
      <c r="G1932"/>
      <c r="O1932"/>
      <c r="AA1932"/>
      <c r="AB1932"/>
      <c r="AC1932"/>
    </row>
    <row r="1933" spans="7:29">
      <c r="G1933"/>
      <c r="O1933"/>
      <c r="AA1933"/>
      <c r="AB1933"/>
      <c r="AC1933"/>
    </row>
    <row r="1934" spans="7:29">
      <c r="G1934"/>
      <c r="O1934"/>
      <c r="AA1934"/>
      <c r="AB1934"/>
      <c r="AC1934"/>
    </row>
    <row r="1935" spans="7:29">
      <c r="G1935"/>
      <c r="O1935"/>
      <c r="AA1935"/>
      <c r="AB1935"/>
      <c r="AC1935"/>
    </row>
    <row r="1936" spans="7:29">
      <c r="G1936"/>
      <c r="O1936"/>
      <c r="AA1936"/>
      <c r="AB1936"/>
      <c r="AC1936"/>
    </row>
    <row r="1937" spans="7:29">
      <c r="G1937"/>
      <c r="O1937"/>
      <c r="AA1937"/>
      <c r="AB1937"/>
      <c r="AC1937"/>
    </row>
    <row r="1938" spans="7:29">
      <c r="G1938"/>
      <c r="O1938"/>
      <c r="AA1938"/>
      <c r="AB1938"/>
      <c r="AC1938"/>
    </row>
    <row r="1939" spans="7:29">
      <c r="G1939"/>
      <c r="O1939"/>
      <c r="AA1939"/>
      <c r="AB1939"/>
      <c r="AC1939"/>
    </row>
    <row r="1940" spans="7:29">
      <c r="G1940"/>
      <c r="O1940"/>
      <c r="AA1940"/>
      <c r="AB1940"/>
      <c r="AC1940"/>
    </row>
    <row r="1941" spans="7:29">
      <c r="G1941"/>
      <c r="O1941"/>
      <c r="AA1941"/>
      <c r="AB1941"/>
      <c r="AC1941"/>
    </row>
    <row r="1942" spans="7:29">
      <c r="G1942"/>
      <c r="O1942"/>
      <c r="AA1942"/>
      <c r="AB1942"/>
      <c r="AC1942"/>
    </row>
    <row r="1943" spans="7:29">
      <c r="G1943"/>
      <c r="O1943"/>
      <c r="AA1943"/>
      <c r="AB1943"/>
      <c r="AC1943"/>
    </row>
    <row r="1944" spans="7:29">
      <c r="G1944"/>
      <c r="O1944"/>
      <c r="AA1944"/>
      <c r="AB1944"/>
      <c r="AC1944"/>
    </row>
    <row r="1945" spans="7:29">
      <c r="G1945"/>
      <c r="O1945"/>
      <c r="AA1945"/>
      <c r="AB1945"/>
      <c r="AC1945"/>
    </row>
    <row r="1946" spans="7:29">
      <c r="G1946"/>
      <c r="O1946"/>
      <c r="AA1946"/>
      <c r="AB1946"/>
      <c r="AC1946"/>
    </row>
    <row r="1947" spans="7:29">
      <c r="G1947"/>
      <c r="O1947"/>
      <c r="AA1947"/>
      <c r="AB1947"/>
      <c r="AC1947"/>
    </row>
    <row r="1948" spans="7:29">
      <c r="G1948"/>
      <c r="O1948"/>
      <c r="AA1948"/>
      <c r="AB1948"/>
      <c r="AC1948"/>
    </row>
    <row r="1949" spans="7:29">
      <c r="G1949"/>
      <c r="O1949"/>
      <c r="AA1949"/>
      <c r="AB1949"/>
      <c r="AC1949"/>
    </row>
    <row r="1950" spans="7:29">
      <c r="G1950"/>
      <c r="O1950"/>
      <c r="AA1950"/>
      <c r="AB1950"/>
      <c r="AC1950"/>
    </row>
    <row r="1951" spans="7:29">
      <c r="G1951"/>
      <c r="O1951"/>
      <c r="AA1951"/>
      <c r="AB1951"/>
      <c r="AC1951"/>
    </row>
    <row r="1952" spans="7:29">
      <c r="G1952"/>
      <c r="O1952"/>
      <c r="AA1952"/>
      <c r="AB1952"/>
      <c r="AC1952"/>
    </row>
    <row r="1953" spans="7:29">
      <c r="G1953"/>
      <c r="O1953"/>
      <c r="AA1953"/>
      <c r="AB1953"/>
      <c r="AC1953"/>
    </row>
    <row r="1954" spans="7:29">
      <c r="G1954"/>
      <c r="O1954"/>
      <c r="AA1954"/>
      <c r="AB1954"/>
      <c r="AC1954"/>
    </row>
    <row r="1955" spans="7:29">
      <c r="G1955"/>
      <c r="O1955"/>
      <c r="AA1955"/>
      <c r="AB1955"/>
      <c r="AC1955"/>
    </row>
    <row r="1956" spans="7:29">
      <c r="G1956"/>
      <c r="O1956"/>
      <c r="AA1956"/>
      <c r="AB1956"/>
      <c r="AC1956"/>
    </row>
    <row r="1957" spans="7:29">
      <c r="G1957"/>
      <c r="O1957"/>
      <c r="AA1957"/>
      <c r="AB1957"/>
      <c r="AC1957"/>
    </row>
    <row r="1958" spans="7:29">
      <c r="G1958"/>
      <c r="O1958"/>
      <c r="AA1958"/>
      <c r="AB1958"/>
      <c r="AC1958"/>
    </row>
    <row r="1959" spans="7:29">
      <c r="G1959"/>
      <c r="O1959"/>
      <c r="AA1959"/>
      <c r="AB1959"/>
      <c r="AC1959"/>
    </row>
    <row r="1960" spans="7:29">
      <c r="G1960"/>
      <c r="O1960"/>
      <c r="AA1960"/>
      <c r="AB1960"/>
      <c r="AC1960"/>
    </row>
    <row r="1961" spans="7:29">
      <c r="G1961"/>
      <c r="O1961"/>
      <c r="AA1961"/>
      <c r="AB1961"/>
      <c r="AC1961"/>
    </row>
    <row r="1962" spans="7:29">
      <c r="G1962"/>
      <c r="O1962"/>
      <c r="AA1962"/>
      <c r="AB1962"/>
      <c r="AC1962"/>
    </row>
    <row r="1963" spans="7:29">
      <c r="G1963"/>
      <c r="O1963"/>
      <c r="AA1963"/>
      <c r="AB1963"/>
      <c r="AC1963"/>
    </row>
    <row r="1964" spans="7:29">
      <c r="G1964"/>
      <c r="O1964"/>
      <c r="AA1964"/>
      <c r="AB1964"/>
      <c r="AC1964"/>
    </row>
    <row r="1965" spans="7:29">
      <c r="G1965"/>
      <c r="O1965"/>
      <c r="AA1965"/>
      <c r="AB1965"/>
      <c r="AC1965"/>
    </row>
    <row r="1966" spans="7:29">
      <c r="G1966"/>
      <c r="O1966"/>
      <c r="AA1966"/>
      <c r="AB1966"/>
      <c r="AC1966"/>
    </row>
    <row r="1967" spans="7:29">
      <c r="G1967"/>
      <c r="O1967"/>
      <c r="AA1967"/>
      <c r="AB1967"/>
      <c r="AC1967"/>
    </row>
    <row r="1968" spans="7:29">
      <c r="G1968"/>
      <c r="O1968"/>
      <c r="AA1968"/>
      <c r="AB1968"/>
      <c r="AC1968"/>
    </row>
    <row r="1969" spans="7:29">
      <c r="G1969"/>
      <c r="O1969"/>
      <c r="AA1969"/>
      <c r="AB1969"/>
      <c r="AC1969"/>
    </row>
    <row r="1970" spans="7:29">
      <c r="G1970"/>
      <c r="O1970"/>
      <c r="AA1970"/>
      <c r="AB1970"/>
      <c r="AC1970"/>
    </row>
    <row r="1971" spans="7:29">
      <c r="G1971"/>
      <c r="O1971"/>
      <c r="AA1971"/>
      <c r="AB1971"/>
      <c r="AC1971"/>
    </row>
    <row r="1972" spans="7:29">
      <c r="G1972"/>
      <c r="O1972"/>
      <c r="AA1972"/>
      <c r="AB1972"/>
      <c r="AC1972"/>
    </row>
    <row r="1973" spans="7:29">
      <c r="G1973"/>
      <c r="O1973"/>
      <c r="AA1973"/>
      <c r="AB1973"/>
      <c r="AC1973"/>
    </row>
    <row r="1974" spans="7:29">
      <c r="G1974"/>
      <c r="O1974"/>
      <c r="AA1974"/>
      <c r="AB1974"/>
      <c r="AC1974"/>
    </row>
    <row r="1975" spans="7:29">
      <c r="G1975"/>
      <c r="O1975"/>
      <c r="AA1975"/>
      <c r="AB1975"/>
      <c r="AC1975"/>
    </row>
    <row r="1976" spans="7:29">
      <c r="G1976"/>
      <c r="O1976"/>
      <c r="AA1976"/>
      <c r="AB1976"/>
      <c r="AC1976"/>
    </row>
    <row r="1977" spans="7:29">
      <c r="G1977"/>
      <c r="O1977"/>
      <c r="AA1977"/>
      <c r="AB1977"/>
      <c r="AC1977"/>
    </row>
    <row r="1978" spans="7:29">
      <c r="G1978"/>
      <c r="O1978"/>
      <c r="AA1978"/>
      <c r="AB1978"/>
      <c r="AC1978"/>
    </row>
    <row r="1979" spans="7:29">
      <c r="G1979"/>
      <c r="O1979"/>
      <c r="AA1979"/>
      <c r="AB1979"/>
      <c r="AC1979"/>
    </row>
    <row r="1980" spans="7:29">
      <c r="G1980"/>
      <c r="O1980"/>
      <c r="AA1980"/>
      <c r="AB1980"/>
      <c r="AC1980"/>
    </row>
    <row r="1981" spans="7:29">
      <c r="G1981"/>
      <c r="O1981"/>
      <c r="AA1981"/>
      <c r="AB1981"/>
      <c r="AC1981"/>
    </row>
    <row r="1982" spans="7:29">
      <c r="G1982"/>
      <c r="O1982"/>
      <c r="AA1982"/>
      <c r="AB1982"/>
      <c r="AC1982"/>
    </row>
    <row r="1983" spans="7:29">
      <c r="G1983"/>
      <c r="O1983"/>
      <c r="AA1983"/>
      <c r="AB1983"/>
      <c r="AC1983"/>
    </row>
    <row r="1984" spans="7:29">
      <c r="G1984"/>
      <c r="O1984"/>
      <c r="AA1984"/>
      <c r="AB1984"/>
      <c r="AC1984"/>
    </row>
    <row r="1985" spans="7:29">
      <c r="G1985"/>
      <c r="O1985"/>
      <c r="AA1985"/>
      <c r="AB1985"/>
      <c r="AC1985"/>
    </row>
    <row r="1986" spans="7:29">
      <c r="G1986"/>
      <c r="O1986"/>
      <c r="AA1986"/>
      <c r="AB1986"/>
      <c r="AC1986"/>
    </row>
    <row r="1987" spans="7:29">
      <c r="G1987"/>
      <c r="O1987"/>
      <c r="AA1987"/>
      <c r="AB1987"/>
      <c r="AC1987"/>
    </row>
    <row r="1988" spans="7:29">
      <c r="G1988"/>
      <c r="O1988"/>
      <c r="AA1988"/>
      <c r="AB1988"/>
      <c r="AC1988"/>
    </row>
    <row r="1989" spans="7:29">
      <c r="G1989"/>
      <c r="O1989"/>
      <c r="AA1989"/>
      <c r="AB1989"/>
      <c r="AC1989"/>
    </row>
    <row r="1990" spans="7:29">
      <c r="G1990"/>
      <c r="O1990"/>
      <c r="AA1990"/>
      <c r="AB1990"/>
      <c r="AC1990"/>
    </row>
    <row r="1991" spans="7:29">
      <c r="G1991"/>
      <c r="O1991"/>
      <c r="AA1991"/>
      <c r="AB1991"/>
      <c r="AC1991"/>
    </row>
    <row r="1992" spans="7:29">
      <c r="G1992"/>
      <c r="O1992"/>
      <c r="AA1992"/>
      <c r="AB1992"/>
      <c r="AC1992"/>
    </row>
    <row r="1993" spans="7:29">
      <c r="G1993"/>
      <c r="O1993"/>
      <c r="AA1993"/>
      <c r="AB1993"/>
      <c r="AC1993"/>
    </row>
    <row r="1994" spans="7:29">
      <c r="G1994"/>
      <c r="O1994"/>
      <c r="AA1994"/>
      <c r="AB1994"/>
      <c r="AC1994"/>
    </row>
    <row r="1995" spans="7:29">
      <c r="G1995"/>
      <c r="O1995"/>
      <c r="AA1995"/>
      <c r="AB1995"/>
      <c r="AC1995"/>
    </row>
    <row r="1996" spans="7:29">
      <c r="G1996"/>
      <c r="O1996"/>
      <c r="AA1996"/>
      <c r="AB1996"/>
      <c r="AC1996"/>
    </row>
    <row r="1997" spans="7:29">
      <c r="G1997"/>
      <c r="O1997"/>
      <c r="AA1997"/>
      <c r="AB1997"/>
      <c r="AC1997"/>
    </row>
    <row r="1998" spans="7:29">
      <c r="G1998"/>
      <c r="O1998"/>
      <c r="AA1998"/>
      <c r="AB1998"/>
      <c r="AC1998"/>
    </row>
    <row r="1999" spans="7:29">
      <c r="G1999"/>
      <c r="O1999"/>
      <c r="AA1999"/>
      <c r="AB1999"/>
      <c r="AC1999"/>
    </row>
    <row r="2000" spans="7:29">
      <c r="G2000"/>
      <c r="O2000"/>
      <c r="AA2000"/>
      <c r="AB2000"/>
      <c r="AC2000"/>
    </row>
    <row r="2001" spans="7:29">
      <c r="G2001"/>
      <c r="O2001"/>
      <c r="AA2001"/>
      <c r="AB2001"/>
      <c r="AC2001"/>
    </row>
    <row r="2002" spans="7:29">
      <c r="G2002"/>
      <c r="O2002"/>
      <c r="AA2002"/>
      <c r="AB2002"/>
      <c r="AC2002"/>
    </row>
    <row r="2003" spans="7:29">
      <c r="G2003"/>
      <c r="O2003"/>
      <c r="AA2003"/>
      <c r="AB2003"/>
      <c r="AC2003"/>
    </row>
    <row r="2004" spans="7:29">
      <c r="G2004"/>
      <c r="O2004"/>
      <c r="AA2004"/>
      <c r="AB2004"/>
      <c r="AC2004"/>
    </row>
    <row r="2005" spans="7:29">
      <c r="G2005"/>
      <c r="O2005"/>
      <c r="AA2005"/>
      <c r="AB2005"/>
      <c r="AC2005"/>
    </row>
    <row r="2006" spans="7:29">
      <c r="G2006"/>
      <c r="O2006"/>
      <c r="AA2006"/>
      <c r="AB2006"/>
      <c r="AC2006"/>
    </row>
    <row r="2007" spans="7:29">
      <c r="G2007"/>
      <c r="O2007"/>
      <c r="AA2007"/>
      <c r="AB2007"/>
      <c r="AC2007"/>
    </row>
    <row r="2008" spans="7:29">
      <c r="G2008"/>
      <c r="O2008"/>
      <c r="AA2008"/>
      <c r="AB2008"/>
      <c r="AC2008"/>
    </row>
    <row r="2009" spans="7:29">
      <c r="G2009"/>
      <c r="O2009"/>
      <c r="AA2009"/>
      <c r="AB2009"/>
      <c r="AC2009"/>
    </row>
    <row r="2010" spans="7:29">
      <c r="G2010"/>
      <c r="O2010"/>
      <c r="AA2010"/>
      <c r="AB2010"/>
      <c r="AC2010"/>
    </row>
    <row r="2011" spans="7:29">
      <c r="G2011"/>
      <c r="O2011"/>
      <c r="AA2011"/>
      <c r="AB2011"/>
      <c r="AC2011"/>
    </row>
    <row r="2012" spans="7:29">
      <c r="G2012"/>
      <c r="O2012"/>
      <c r="AA2012"/>
      <c r="AB2012"/>
      <c r="AC2012"/>
    </row>
    <row r="2013" spans="7:29">
      <c r="G2013"/>
      <c r="O2013"/>
      <c r="AA2013"/>
      <c r="AB2013"/>
      <c r="AC2013"/>
    </row>
    <row r="2014" spans="7:29">
      <c r="G2014"/>
      <c r="O2014"/>
      <c r="AA2014"/>
      <c r="AB2014"/>
      <c r="AC2014"/>
    </row>
    <row r="2015" spans="7:29">
      <c r="G2015"/>
      <c r="O2015"/>
      <c r="AA2015"/>
      <c r="AB2015"/>
      <c r="AC2015"/>
    </row>
    <row r="2016" spans="7:29">
      <c r="G2016"/>
      <c r="O2016"/>
      <c r="AA2016"/>
      <c r="AB2016"/>
      <c r="AC2016"/>
    </row>
    <row r="2017" spans="7:29">
      <c r="G2017"/>
      <c r="O2017"/>
      <c r="AA2017"/>
      <c r="AB2017"/>
      <c r="AC2017"/>
    </row>
    <row r="2018" spans="7:29">
      <c r="G2018"/>
      <c r="O2018"/>
      <c r="AA2018"/>
      <c r="AB2018"/>
      <c r="AC2018"/>
    </row>
    <row r="2019" spans="7:29">
      <c r="G2019"/>
      <c r="O2019"/>
      <c r="AA2019"/>
      <c r="AB2019"/>
      <c r="AC2019"/>
    </row>
    <row r="2020" spans="7:29">
      <c r="G2020"/>
      <c r="O2020"/>
      <c r="AA2020"/>
      <c r="AB2020"/>
      <c r="AC2020"/>
    </row>
    <row r="2021" spans="7:29">
      <c r="G2021"/>
      <c r="O2021"/>
      <c r="AA2021"/>
      <c r="AB2021"/>
      <c r="AC2021"/>
    </row>
    <row r="2022" spans="7:29">
      <c r="G2022"/>
      <c r="O2022"/>
      <c r="AA2022"/>
      <c r="AB2022"/>
      <c r="AC2022"/>
    </row>
    <row r="2023" spans="7:29">
      <c r="G2023"/>
      <c r="O2023"/>
      <c r="AA2023"/>
      <c r="AB2023"/>
      <c r="AC2023"/>
    </row>
    <row r="2024" spans="7:29">
      <c r="G2024"/>
      <c r="O2024"/>
      <c r="AA2024"/>
      <c r="AB2024"/>
      <c r="AC2024"/>
    </row>
    <row r="2025" spans="7:29">
      <c r="G2025"/>
      <c r="O2025"/>
      <c r="AA2025"/>
      <c r="AB2025"/>
      <c r="AC2025"/>
    </row>
    <row r="2026" spans="7:29">
      <c r="G2026"/>
      <c r="O2026"/>
      <c r="AA2026"/>
      <c r="AB2026"/>
      <c r="AC2026"/>
    </row>
    <row r="2027" spans="7:29">
      <c r="G2027"/>
      <c r="O2027"/>
      <c r="AA2027"/>
      <c r="AB2027"/>
      <c r="AC2027"/>
    </row>
    <row r="2028" spans="7:29">
      <c r="G2028"/>
      <c r="O2028"/>
      <c r="AA2028"/>
      <c r="AB2028"/>
      <c r="AC2028"/>
    </row>
    <row r="2029" spans="7:29">
      <c r="G2029"/>
      <c r="O2029"/>
      <c r="AA2029"/>
      <c r="AB2029"/>
      <c r="AC2029"/>
    </row>
    <row r="2030" spans="7:29">
      <c r="G2030"/>
      <c r="O2030"/>
      <c r="AA2030"/>
      <c r="AB2030"/>
      <c r="AC2030"/>
    </row>
    <row r="2031" spans="7:29">
      <c r="G2031"/>
      <c r="O2031"/>
      <c r="AA2031"/>
      <c r="AB2031"/>
      <c r="AC2031"/>
    </row>
    <row r="2032" spans="7:29">
      <c r="G2032"/>
      <c r="O2032"/>
      <c r="AA2032"/>
      <c r="AB2032"/>
      <c r="AC2032"/>
    </row>
    <row r="2033" spans="7:29">
      <c r="G2033"/>
      <c r="O2033"/>
      <c r="AA2033"/>
      <c r="AB2033"/>
      <c r="AC2033"/>
    </row>
    <row r="2034" spans="7:29">
      <c r="G2034"/>
      <c r="O2034"/>
      <c r="AA2034"/>
      <c r="AB2034"/>
      <c r="AC2034"/>
    </row>
    <row r="2035" spans="7:29">
      <c r="G2035"/>
      <c r="O2035"/>
      <c r="AA2035"/>
      <c r="AB2035"/>
      <c r="AC2035"/>
    </row>
    <row r="2036" spans="7:29">
      <c r="G2036"/>
      <c r="O2036"/>
      <c r="AA2036"/>
      <c r="AB2036"/>
      <c r="AC2036"/>
    </row>
    <row r="2037" spans="7:29">
      <c r="G2037"/>
      <c r="O2037"/>
      <c r="AA2037"/>
      <c r="AB2037"/>
      <c r="AC2037"/>
    </row>
    <row r="2038" spans="7:29">
      <c r="G2038"/>
      <c r="O2038"/>
      <c r="AA2038"/>
      <c r="AB2038"/>
      <c r="AC2038"/>
    </row>
    <row r="2039" spans="7:29">
      <c r="G2039"/>
      <c r="O2039"/>
      <c r="AA2039"/>
      <c r="AB2039"/>
      <c r="AC2039"/>
    </row>
    <row r="2040" spans="7:29">
      <c r="G2040"/>
      <c r="O2040"/>
      <c r="AA2040"/>
      <c r="AB2040"/>
      <c r="AC2040"/>
    </row>
    <row r="2041" spans="7:29">
      <c r="G2041"/>
      <c r="O2041"/>
      <c r="AA2041"/>
      <c r="AB2041"/>
      <c r="AC2041"/>
    </row>
    <row r="2042" spans="7:29">
      <c r="G2042"/>
      <c r="O2042"/>
      <c r="AA2042"/>
      <c r="AB2042"/>
      <c r="AC2042"/>
    </row>
    <row r="2043" spans="7:29">
      <c r="G2043"/>
      <c r="O2043"/>
      <c r="AA2043"/>
      <c r="AB2043"/>
      <c r="AC2043"/>
    </row>
    <row r="2044" spans="7:29">
      <c r="G2044"/>
      <c r="O2044"/>
      <c r="AA2044"/>
      <c r="AB2044"/>
      <c r="AC2044"/>
    </row>
    <row r="2045" spans="7:29">
      <c r="G2045" s="176"/>
      <c r="O2045" s="176"/>
      <c r="AA2045" s="176"/>
      <c r="AB2045" s="176"/>
      <c r="AC2045" s="176"/>
    </row>
    <row r="2046" spans="7:29">
      <c r="G2046"/>
      <c r="O2046"/>
      <c r="AA2046"/>
      <c r="AB2046"/>
      <c r="AC2046"/>
    </row>
    <row r="2047" spans="7:29">
      <c r="G2047"/>
      <c r="O2047"/>
      <c r="AA2047"/>
      <c r="AB2047"/>
      <c r="AC2047"/>
    </row>
    <row r="2048" spans="7:29">
      <c r="G2048"/>
      <c r="O2048"/>
      <c r="AA2048"/>
      <c r="AB2048"/>
      <c r="AC2048"/>
    </row>
    <row r="2049" spans="7:29">
      <c r="G2049"/>
      <c r="O2049"/>
      <c r="AA2049"/>
      <c r="AB2049"/>
      <c r="AC2049"/>
    </row>
    <row r="2050" spans="7:29">
      <c r="G2050"/>
      <c r="O2050"/>
      <c r="AA2050"/>
      <c r="AB2050"/>
      <c r="AC2050"/>
    </row>
    <row r="2051" spans="7:29">
      <c r="G2051"/>
      <c r="O2051"/>
      <c r="AA2051"/>
      <c r="AB2051"/>
      <c r="AC2051"/>
    </row>
    <row r="2052" spans="7:29">
      <c r="G2052"/>
      <c r="O2052"/>
      <c r="AA2052"/>
      <c r="AB2052"/>
      <c r="AC2052"/>
    </row>
    <row r="2053" spans="7:29">
      <c r="G2053"/>
      <c r="O2053"/>
      <c r="AA2053"/>
      <c r="AB2053"/>
      <c r="AC2053"/>
    </row>
    <row r="2054" spans="7:29">
      <c r="G2054"/>
      <c r="O2054"/>
      <c r="AA2054"/>
      <c r="AB2054"/>
      <c r="AC2054"/>
    </row>
    <row r="2055" spans="7:29">
      <c r="G2055"/>
      <c r="O2055"/>
      <c r="AA2055"/>
      <c r="AB2055"/>
      <c r="AC2055"/>
    </row>
    <row r="2056" spans="7:29">
      <c r="G2056"/>
      <c r="O2056"/>
      <c r="AA2056"/>
      <c r="AB2056"/>
      <c r="AC2056"/>
    </row>
    <row r="2057" spans="7:29">
      <c r="G2057"/>
      <c r="O2057"/>
      <c r="AA2057"/>
      <c r="AB2057"/>
      <c r="AC2057"/>
    </row>
    <row r="2058" spans="7:29">
      <c r="G2058"/>
      <c r="O2058"/>
      <c r="AA2058"/>
      <c r="AB2058"/>
      <c r="AC2058"/>
    </row>
    <row r="2059" spans="7:29">
      <c r="G2059"/>
      <c r="O2059"/>
      <c r="AA2059"/>
      <c r="AB2059"/>
      <c r="AC2059"/>
    </row>
    <row r="2060" spans="7:29">
      <c r="G2060"/>
      <c r="O2060"/>
      <c r="AA2060"/>
      <c r="AB2060"/>
      <c r="AC2060"/>
    </row>
    <row r="2061" spans="7:29">
      <c r="G2061"/>
      <c r="O2061"/>
      <c r="AA2061"/>
      <c r="AB2061"/>
      <c r="AC2061"/>
    </row>
    <row r="2062" spans="7:29">
      <c r="G2062"/>
      <c r="O2062"/>
      <c r="AA2062"/>
      <c r="AB2062"/>
      <c r="AC2062"/>
    </row>
    <row r="2063" spans="7:29">
      <c r="G2063"/>
      <c r="O2063"/>
      <c r="AA2063"/>
      <c r="AB2063"/>
      <c r="AC2063"/>
    </row>
    <row r="2064" spans="7:29">
      <c r="G2064"/>
      <c r="O2064"/>
      <c r="AA2064"/>
      <c r="AB2064"/>
      <c r="AC2064"/>
    </row>
    <row r="2065" spans="7:29">
      <c r="G2065"/>
      <c r="O2065"/>
      <c r="AA2065"/>
      <c r="AB2065"/>
      <c r="AC2065"/>
    </row>
    <row r="2066" spans="7:29">
      <c r="G2066"/>
      <c r="O2066"/>
      <c r="AA2066"/>
      <c r="AB2066"/>
      <c r="AC2066"/>
    </row>
    <row r="2067" spans="7:29">
      <c r="G2067"/>
      <c r="O2067"/>
      <c r="AA2067"/>
      <c r="AB2067"/>
      <c r="AC2067"/>
    </row>
    <row r="2068" spans="7:29">
      <c r="G2068"/>
      <c r="O2068"/>
      <c r="AA2068"/>
      <c r="AB2068"/>
      <c r="AC2068"/>
    </row>
    <row r="2069" spans="7:29">
      <c r="G2069"/>
      <c r="O2069"/>
      <c r="AA2069"/>
      <c r="AB2069"/>
      <c r="AC2069"/>
    </row>
    <row r="2070" spans="7:29">
      <c r="G2070"/>
      <c r="O2070"/>
      <c r="AA2070"/>
      <c r="AB2070"/>
      <c r="AC2070"/>
    </row>
    <row r="2071" spans="7:29">
      <c r="G2071"/>
      <c r="O2071"/>
      <c r="AA2071"/>
      <c r="AB2071"/>
      <c r="AC2071"/>
    </row>
    <row r="2072" spans="7:29">
      <c r="G2072"/>
      <c r="O2072"/>
      <c r="AA2072"/>
      <c r="AB2072"/>
      <c r="AC2072"/>
    </row>
    <row r="2073" spans="7:29">
      <c r="G2073"/>
      <c r="O2073"/>
      <c r="AA2073"/>
      <c r="AB2073"/>
      <c r="AC2073"/>
    </row>
    <row r="2074" spans="7:29">
      <c r="G2074"/>
      <c r="O2074"/>
      <c r="AA2074"/>
      <c r="AB2074"/>
      <c r="AC2074"/>
    </row>
    <row r="2075" spans="7:29">
      <c r="G2075"/>
      <c r="O2075"/>
      <c r="AA2075"/>
      <c r="AB2075"/>
      <c r="AC2075"/>
    </row>
    <row r="2076" spans="7:29">
      <c r="G2076"/>
      <c r="O2076"/>
      <c r="AA2076"/>
      <c r="AB2076"/>
      <c r="AC2076"/>
    </row>
    <row r="2077" spans="7:29">
      <c r="G2077"/>
      <c r="O2077"/>
      <c r="AA2077"/>
      <c r="AB2077"/>
      <c r="AC2077"/>
    </row>
    <row r="2078" spans="7:29">
      <c r="G2078"/>
      <c r="O2078"/>
      <c r="AA2078"/>
      <c r="AB2078"/>
      <c r="AC2078"/>
    </row>
    <row r="2079" spans="7:29">
      <c r="G2079"/>
      <c r="O2079"/>
      <c r="AA2079"/>
      <c r="AB2079"/>
      <c r="AC2079"/>
    </row>
    <row r="2080" spans="7:29">
      <c r="G2080"/>
      <c r="O2080"/>
      <c r="AA2080"/>
      <c r="AB2080"/>
      <c r="AC2080"/>
    </row>
    <row r="2081" spans="7:29">
      <c r="G2081"/>
      <c r="O2081"/>
      <c r="AA2081"/>
      <c r="AB2081"/>
      <c r="AC2081"/>
    </row>
    <row r="2082" spans="7:29">
      <c r="G2082"/>
      <c r="O2082"/>
      <c r="AA2082"/>
      <c r="AB2082"/>
      <c r="AC2082"/>
    </row>
    <row r="2083" spans="7:29">
      <c r="G2083"/>
      <c r="O2083"/>
      <c r="AA2083"/>
      <c r="AB2083"/>
      <c r="AC2083"/>
    </row>
    <row r="2084" spans="7:29">
      <c r="G2084"/>
      <c r="O2084"/>
      <c r="AA2084"/>
      <c r="AB2084"/>
      <c r="AC2084"/>
    </row>
    <row r="2085" spans="7:29">
      <c r="G2085"/>
      <c r="O2085"/>
      <c r="AA2085"/>
      <c r="AB2085"/>
      <c r="AC2085"/>
    </row>
    <row r="2086" spans="7:29">
      <c r="G2086"/>
      <c r="O2086"/>
      <c r="AA2086"/>
      <c r="AB2086"/>
      <c r="AC2086"/>
    </row>
    <row r="2087" spans="7:29">
      <c r="G2087"/>
      <c r="O2087"/>
      <c r="AA2087"/>
      <c r="AB2087"/>
      <c r="AC2087"/>
    </row>
    <row r="2088" spans="7:29">
      <c r="G2088"/>
      <c r="O2088"/>
      <c r="AA2088"/>
      <c r="AB2088"/>
      <c r="AC2088"/>
    </row>
    <row r="2089" spans="7:29">
      <c r="G2089"/>
      <c r="O2089"/>
      <c r="AA2089"/>
      <c r="AB2089"/>
      <c r="AC2089"/>
    </row>
    <row r="2090" spans="7:29">
      <c r="G2090"/>
      <c r="O2090"/>
      <c r="AA2090"/>
      <c r="AB2090"/>
      <c r="AC2090"/>
    </row>
    <row r="2091" spans="7:29">
      <c r="G2091"/>
      <c r="O2091"/>
      <c r="AA2091"/>
      <c r="AB2091"/>
      <c r="AC2091"/>
    </row>
    <row r="2092" spans="7:29">
      <c r="G2092"/>
      <c r="O2092"/>
      <c r="AA2092"/>
      <c r="AB2092"/>
      <c r="AC2092"/>
    </row>
    <row r="2093" spans="7:29">
      <c r="G2093"/>
      <c r="O2093"/>
      <c r="AA2093"/>
      <c r="AB2093"/>
      <c r="AC2093"/>
    </row>
    <row r="2094" spans="7:29">
      <c r="G2094"/>
      <c r="O2094"/>
      <c r="AA2094"/>
      <c r="AB2094"/>
      <c r="AC2094"/>
    </row>
    <row r="2095" spans="7:29">
      <c r="G2095"/>
      <c r="O2095"/>
      <c r="AA2095"/>
      <c r="AB2095"/>
      <c r="AC2095"/>
    </row>
    <row r="2096" spans="7:29">
      <c r="G2096"/>
      <c r="O2096"/>
      <c r="AA2096"/>
      <c r="AB2096"/>
      <c r="AC2096"/>
    </row>
    <row r="2097" spans="7:29">
      <c r="G2097"/>
      <c r="O2097"/>
      <c r="AA2097"/>
      <c r="AB2097"/>
      <c r="AC2097"/>
    </row>
    <row r="2098" spans="7:29">
      <c r="G2098"/>
      <c r="O2098"/>
      <c r="AA2098"/>
      <c r="AB2098"/>
      <c r="AC2098"/>
    </row>
    <row r="2099" spans="7:29">
      <c r="G2099"/>
      <c r="O2099"/>
      <c r="AA2099"/>
      <c r="AB2099"/>
      <c r="AC2099"/>
    </row>
    <row r="2100" spans="7:29">
      <c r="G2100"/>
      <c r="O2100"/>
      <c r="AA2100"/>
      <c r="AB2100"/>
      <c r="AC2100"/>
    </row>
    <row r="2101" spans="7:29">
      <c r="G2101"/>
      <c r="O2101"/>
      <c r="AA2101"/>
      <c r="AB2101"/>
      <c r="AC2101"/>
    </row>
    <row r="2102" spans="7:29">
      <c r="G2102"/>
      <c r="O2102"/>
      <c r="AA2102"/>
      <c r="AB2102"/>
      <c r="AC2102"/>
    </row>
    <row r="2103" spans="7:29">
      <c r="G2103"/>
      <c r="O2103"/>
      <c r="AA2103"/>
      <c r="AB2103"/>
      <c r="AC2103"/>
    </row>
    <row r="2104" spans="7:29">
      <c r="G2104"/>
      <c r="O2104"/>
      <c r="AA2104"/>
      <c r="AB2104"/>
      <c r="AC2104"/>
    </row>
    <row r="2105" spans="7:29">
      <c r="G2105"/>
      <c r="O2105"/>
      <c r="AA2105"/>
      <c r="AB2105"/>
      <c r="AC2105"/>
    </row>
    <row r="2106" spans="7:29">
      <c r="G2106"/>
      <c r="O2106"/>
      <c r="AA2106"/>
      <c r="AB2106"/>
      <c r="AC2106"/>
    </row>
    <row r="2107" spans="7:29">
      <c r="G2107"/>
      <c r="O2107"/>
      <c r="AA2107"/>
      <c r="AB2107"/>
      <c r="AC2107"/>
    </row>
    <row r="2108" spans="7:29">
      <c r="G2108"/>
      <c r="O2108"/>
      <c r="AA2108"/>
      <c r="AB2108"/>
      <c r="AC2108"/>
    </row>
    <row r="2109" spans="7:29">
      <c r="G2109"/>
      <c r="O2109"/>
      <c r="AA2109"/>
      <c r="AB2109"/>
      <c r="AC2109"/>
    </row>
    <row r="2110" spans="7:29">
      <c r="G2110"/>
      <c r="O2110"/>
      <c r="AA2110"/>
      <c r="AB2110"/>
      <c r="AC2110"/>
    </row>
    <row r="2111" spans="7:29">
      <c r="G2111"/>
      <c r="O2111"/>
      <c r="AA2111"/>
      <c r="AB2111"/>
      <c r="AC2111"/>
    </row>
    <row r="2112" spans="7:29">
      <c r="G2112"/>
      <c r="O2112"/>
      <c r="AA2112"/>
      <c r="AB2112"/>
      <c r="AC2112"/>
    </row>
    <row r="2113" spans="7:29">
      <c r="G2113"/>
      <c r="O2113"/>
      <c r="AA2113"/>
      <c r="AB2113"/>
      <c r="AC2113"/>
    </row>
    <row r="2114" spans="7:29">
      <c r="G2114"/>
      <c r="O2114"/>
      <c r="AA2114"/>
      <c r="AB2114"/>
      <c r="AC2114"/>
    </row>
    <row r="2115" spans="7:29">
      <c r="G2115"/>
      <c r="O2115"/>
      <c r="AA2115"/>
      <c r="AB2115"/>
      <c r="AC2115"/>
    </row>
    <row r="2116" spans="7:29">
      <c r="G2116"/>
      <c r="O2116"/>
      <c r="AA2116"/>
      <c r="AB2116"/>
      <c r="AC2116"/>
    </row>
    <row r="2117" spans="7:29">
      <c r="G2117"/>
      <c r="O2117"/>
      <c r="AA2117"/>
      <c r="AB2117"/>
      <c r="AC2117"/>
    </row>
    <row r="2118" spans="7:29">
      <c r="G2118"/>
      <c r="O2118"/>
      <c r="AA2118"/>
      <c r="AB2118"/>
      <c r="AC2118"/>
    </row>
    <row r="2119" spans="7:29">
      <c r="G2119"/>
      <c r="O2119"/>
      <c r="AA2119"/>
      <c r="AB2119"/>
      <c r="AC2119"/>
    </row>
    <row r="2120" spans="7:29">
      <c r="G2120"/>
      <c r="O2120"/>
      <c r="AA2120"/>
      <c r="AB2120"/>
      <c r="AC2120"/>
    </row>
    <row r="2121" spans="7:29">
      <c r="G2121"/>
      <c r="O2121"/>
      <c r="AA2121"/>
      <c r="AB2121"/>
      <c r="AC2121"/>
    </row>
    <row r="2122" spans="7:29">
      <c r="G2122"/>
      <c r="O2122"/>
      <c r="AA2122"/>
      <c r="AB2122"/>
      <c r="AC2122"/>
    </row>
    <row r="2123" spans="7:29">
      <c r="G2123"/>
      <c r="O2123"/>
      <c r="AA2123"/>
      <c r="AB2123"/>
      <c r="AC2123"/>
    </row>
    <row r="2124" spans="7:29">
      <c r="G2124"/>
      <c r="O2124"/>
      <c r="AA2124"/>
      <c r="AB2124"/>
      <c r="AC2124"/>
    </row>
    <row r="2125" spans="7:29">
      <c r="G2125"/>
      <c r="O2125"/>
      <c r="AA2125"/>
      <c r="AB2125"/>
      <c r="AC2125"/>
    </row>
    <row r="2126" spans="7:29">
      <c r="G2126"/>
      <c r="O2126"/>
      <c r="AA2126"/>
      <c r="AB2126"/>
      <c r="AC2126"/>
    </row>
    <row r="2127" spans="7:29">
      <c r="G2127"/>
      <c r="O2127"/>
      <c r="AA2127"/>
      <c r="AB2127"/>
      <c r="AC2127"/>
    </row>
    <row r="2128" spans="7:29">
      <c r="G2128"/>
      <c r="O2128"/>
      <c r="AA2128"/>
      <c r="AB2128"/>
      <c r="AC2128"/>
    </row>
    <row r="2129" spans="7:29">
      <c r="G2129"/>
      <c r="O2129"/>
      <c r="AA2129"/>
      <c r="AB2129"/>
      <c r="AC2129"/>
    </row>
    <row r="2130" spans="7:29">
      <c r="G2130"/>
      <c r="O2130"/>
      <c r="AA2130"/>
      <c r="AB2130"/>
      <c r="AC2130"/>
    </row>
    <row r="2131" spans="7:29">
      <c r="G2131"/>
      <c r="O2131"/>
      <c r="AA2131"/>
      <c r="AB2131"/>
      <c r="AC2131"/>
    </row>
    <row r="2132" spans="7:29">
      <c r="G2132"/>
      <c r="O2132"/>
      <c r="AA2132"/>
      <c r="AB2132"/>
      <c r="AC2132"/>
    </row>
    <row r="2133" spans="7:29">
      <c r="G2133"/>
      <c r="O2133"/>
      <c r="AA2133"/>
      <c r="AB2133"/>
      <c r="AC2133"/>
    </row>
    <row r="2134" spans="7:29">
      <c r="G2134"/>
      <c r="O2134"/>
      <c r="AA2134"/>
      <c r="AB2134"/>
      <c r="AC2134"/>
    </row>
    <row r="2135" spans="7:29">
      <c r="G2135"/>
      <c r="O2135"/>
      <c r="AA2135"/>
      <c r="AB2135"/>
      <c r="AC2135"/>
    </row>
    <row r="2136" spans="7:29">
      <c r="G2136"/>
      <c r="O2136"/>
      <c r="AA2136"/>
      <c r="AB2136"/>
      <c r="AC2136"/>
    </row>
    <row r="2137" spans="7:29">
      <c r="G2137"/>
      <c r="O2137"/>
      <c r="AA2137"/>
      <c r="AB2137"/>
      <c r="AC2137"/>
    </row>
    <row r="2138" spans="7:29">
      <c r="G2138"/>
      <c r="O2138"/>
      <c r="AA2138"/>
      <c r="AB2138"/>
      <c r="AC2138"/>
    </row>
    <row r="2139" spans="7:29">
      <c r="G2139"/>
      <c r="O2139"/>
      <c r="AA2139"/>
      <c r="AB2139"/>
      <c r="AC2139"/>
    </row>
    <row r="2140" spans="7:29">
      <c r="G2140"/>
      <c r="O2140"/>
      <c r="AA2140"/>
      <c r="AB2140"/>
      <c r="AC2140"/>
    </row>
    <row r="2141" spans="7:29">
      <c r="G2141"/>
      <c r="O2141"/>
      <c r="AA2141"/>
      <c r="AB2141"/>
      <c r="AC2141"/>
    </row>
    <row r="2142" spans="7:29">
      <c r="G2142"/>
      <c r="O2142"/>
      <c r="AA2142"/>
      <c r="AB2142"/>
      <c r="AC2142"/>
    </row>
    <row r="2143" spans="7:29">
      <c r="G2143"/>
      <c r="O2143"/>
      <c r="AA2143"/>
      <c r="AB2143"/>
      <c r="AC2143"/>
    </row>
    <row r="2144" spans="7:29">
      <c r="G2144"/>
      <c r="O2144"/>
      <c r="AA2144"/>
      <c r="AB2144"/>
      <c r="AC2144"/>
    </row>
    <row r="2145" spans="7:29">
      <c r="G2145"/>
      <c r="O2145"/>
      <c r="AA2145"/>
      <c r="AB2145"/>
      <c r="AC2145"/>
    </row>
    <row r="2146" spans="7:29">
      <c r="G2146"/>
      <c r="O2146"/>
      <c r="AA2146"/>
      <c r="AB2146"/>
      <c r="AC2146"/>
    </row>
    <row r="2147" spans="7:29">
      <c r="G2147"/>
      <c r="O2147"/>
      <c r="AA2147"/>
      <c r="AB2147"/>
      <c r="AC2147"/>
    </row>
    <row r="2148" spans="7:29">
      <c r="G2148"/>
      <c r="O2148"/>
      <c r="AA2148"/>
      <c r="AB2148"/>
      <c r="AC2148"/>
    </row>
    <row r="2149" spans="7:29">
      <c r="G2149"/>
      <c r="O2149"/>
      <c r="AA2149"/>
      <c r="AB2149"/>
      <c r="AC2149"/>
    </row>
    <row r="2150" spans="7:29">
      <c r="G2150"/>
      <c r="O2150"/>
      <c r="AA2150"/>
      <c r="AB2150"/>
      <c r="AC2150"/>
    </row>
    <row r="2151" spans="7:29">
      <c r="G2151"/>
      <c r="O2151"/>
      <c r="AA2151"/>
      <c r="AB2151"/>
      <c r="AC2151"/>
    </row>
    <row r="2152" spans="7:29">
      <c r="G2152"/>
      <c r="O2152"/>
      <c r="AA2152"/>
      <c r="AB2152"/>
      <c r="AC2152"/>
    </row>
    <row r="2153" spans="7:29">
      <c r="G2153"/>
      <c r="O2153"/>
      <c r="AA2153"/>
      <c r="AB2153"/>
      <c r="AC2153"/>
    </row>
    <row r="2154" spans="7:29">
      <c r="G2154"/>
      <c r="O2154"/>
      <c r="AA2154"/>
      <c r="AB2154"/>
      <c r="AC2154"/>
    </row>
    <row r="2155" spans="7:29">
      <c r="G2155"/>
      <c r="O2155"/>
      <c r="AA2155"/>
      <c r="AB2155"/>
      <c r="AC2155"/>
    </row>
    <row r="2156" spans="7:29">
      <c r="G2156"/>
      <c r="O2156"/>
      <c r="AA2156"/>
      <c r="AB2156"/>
      <c r="AC2156"/>
    </row>
    <row r="2157" spans="7:29">
      <c r="G2157"/>
      <c r="O2157"/>
      <c r="AA2157"/>
      <c r="AB2157"/>
      <c r="AC2157"/>
    </row>
    <row r="2158" spans="7:29">
      <c r="G2158"/>
      <c r="O2158"/>
      <c r="AA2158"/>
      <c r="AB2158"/>
      <c r="AC2158"/>
    </row>
    <row r="2159" spans="7:29">
      <c r="G2159"/>
      <c r="O2159"/>
      <c r="AA2159"/>
      <c r="AB2159"/>
      <c r="AC2159"/>
    </row>
    <row r="2160" spans="7:29">
      <c r="G2160"/>
      <c r="O2160"/>
      <c r="AA2160"/>
      <c r="AB2160"/>
      <c r="AC2160"/>
    </row>
    <row r="2161" spans="7:29">
      <c r="G2161"/>
      <c r="O2161"/>
      <c r="AA2161"/>
      <c r="AB2161"/>
      <c r="AC2161"/>
    </row>
    <row r="2162" spans="7:29">
      <c r="G2162"/>
      <c r="O2162"/>
      <c r="AA2162"/>
      <c r="AB2162"/>
      <c r="AC2162"/>
    </row>
    <row r="2163" spans="7:29">
      <c r="G2163"/>
      <c r="O2163"/>
      <c r="AA2163"/>
      <c r="AB2163"/>
      <c r="AC2163"/>
    </row>
    <row r="2164" spans="7:29">
      <c r="G2164"/>
      <c r="O2164"/>
      <c r="AA2164"/>
      <c r="AB2164"/>
      <c r="AC2164"/>
    </row>
    <row r="2165" spans="7:29">
      <c r="G2165"/>
      <c r="O2165"/>
      <c r="AA2165"/>
      <c r="AB2165"/>
      <c r="AC2165"/>
    </row>
    <row r="2166" spans="7:29">
      <c r="G2166"/>
      <c r="O2166"/>
      <c r="AA2166"/>
      <c r="AB2166"/>
      <c r="AC2166"/>
    </row>
    <row r="2167" spans="7:29">
      <c r="G2167"/>
      <c r="O2167"/>
      <c r="AA2167"/>
      <c r="AB2167"/>
      <c r="AC2167"/>
    </row>
    <row r="2168" spans="7:29">
      <c r="G2168"/>
      <c r="O2168"/>
      <c r="AA2168"/>
      <c r="AB2168"/>
      <c r="AC2168"/>
    </row>
    <row r="2169" spans="7:29">
      <c r="G2169"/>
      <c r="O2169"/>
      <c r="AA2169"/>
      <c r="AB2169"/>
      <c r="AC2169"/>
    </row>
    <row r="2170" spans="7:29">
      <c r="G2170"/>
      <c r="O2170"/>
      <c r="AA2170"/>
      <c r="AB2170"/>
      <c r="AC2170"/>
    </row>
    <row r="2171" spans="7:29">
      <c r="G2171"/>
      <c r="O2171"/>
      <c r="AA2171"/>
      <c r="AB2171"/>
      <c r="AC2171"/>
    </row>
    <row r="2172" spans="7:29">
      <c r="G2172"/>
      <c r="O2172"/>
      <c r="AA2172"/>
      <c r="AB2172"/>
      <c r="AC2172"/>
    </row>
    <row r="2173" spans="7:29">
      <c r="G2173"/>
      <c r="O2173"/>
      <c r="AA2173"/>
      <c r="AB2173"/>
      <c r="AC2173"/>
    </row>
    <row r="2174" spans="7:29">
      <c r="G2174"/>
      <c r="O2174"/>
      <c r="AA2174"/>
      <c r="AB2174"/>
      <c r="AC2174"/>
    </row>
    <row r="2175" spans="7:29">
      <c r="G2175"/>
      <c r="O2175"/>
      <c r="AA2175"/>
      <c r="AB2175"/>
      <c r="AC2175"/>
    </row>
    <row r="2176" spans="7:29">
      <c r="G2176"/>
      <c r="O2176"/>
      <c r="AA2176"/>
      <c r="AB2176"/>
      <c r="AC2176"/>
    </row>
    <row r="2177" spans="7:29">
      <c r="G2177"/>
      <c r="O2177"/>
      <c r="AA2177"/>
      <c r="AB2177"/>
      <c r="AC2177"/>
    </row>
    <row r="2178" spans="7:29">
      <c r="G2178"/>
      <c r="O2178"/>
      <c r="AA2178"/>
      <c r="AB2178"/>
      <c r="AC2178"/>
    </row>
    <row r="2179" spans="7:29">
      <c r="G2179"/>
      <c r="O2179"/>
      <c r="AA2179"/>
      <c r="AB2179"/>
      <c r="AC2179"/>
    </row>
    <row r="2180" spans="7:29">
      <c r="G2180"/>
      <c r="O2180"/>
      <c r="AA2180"/>
      <c r="AB2180"/>
      <c r="AC2180"/>
    </row>
    <row r="2181" spans="7:29">
      <c r="G2181"/>
      <c r="O2181"/>
      <c r="AA2181"/>
      <c r="AB2181"/>
      <c r="AC2181"/>
    </row>
    <row r="2182" spans="7:29">
      <c r="G2182"/>
      <c r="O2182"/>
      <c r="AA2182"/>
      <c r="AB2182"/>
      <c r="AC2182"/>
    </row>
    <row r="2183" spans="7:29">
      <c r="G2183"/>
      <c r="O2183"/>
      <c r="AA2183"/>
      <c r="AB2183"/>
      <c r="AC2183"/>
    </row>
    <row r="2184" spans="7:29">
      <c r="G2184"/>
      <c r="O2184"/>
      <c r="AA2184"/>
      <c r="AB2184"/>
      <c r="AC2184"/>
    </row>
    <row r="2185" spans="7:29">
      <c r="G2185"/>
      <c r="O2185"/>
      <c r="AA2185"/>
      <c r="AB2185"/>
      <c r="AC2185"/>
    </row>
    <row r="2186" spans="7:29">
      <c r="G2186"/>
      <c r="O2186"/>
      <c r="AA2186"/>
      <c r="AB2186"/>
      <c r="AC2186"/>
    </row>
    <row r="2187" spans="7:29">
      <c r="G2187"/>
      <c r="O2187"/>
      <c r="AA2187"/>
      <c r="AB2187"/>
      <c r="AC2187"/>
    </row>
    <row r="2188" spans="7:29">
      <c r="G2188"/>
      <c r="O2188"/>
      <c r="AA2188"/>
      <c r="AB2188"/>
      <c r="AC2188"/>
    </row>
    <row r="2189" spans="7:29">
      <c r="G2189"/>
      <c r="O2189"/>
      <c r="AA2189"/>
      <c r="AB2189"/>
      <c r="AC2189"/>
    </row>
    <row r="2190" spans="7:29">
      <c r="G2190"/>
      <c r="O2190"/>
      <c r="AA2190"/>
      <c r="AB2190"/>
      <c r="AC2190"/>
    </row>
    <row r="2191" spans="7:29">
      <c r="G2191"/>
      <c r="O2191"/>
      <c r="AA2191"/>
      <c r="AB2191"/>
      <c r="AC2191"/>
    </row>
    <row r="2192" spans="7:29">
      <c r="G2192"/>
      <c r="O2192"/>
      <c r="AA2192"/>
      <c r="AB2192"/>
      <c r="AC2192"/>
    </row>
    <row r="2193" spans="7:29">
      <c r="G2193"/>
      <c r="O2193"/>
      <c r="AA2193"/>
      <c r="AB2193"/>
      <c r="AC2193"/>
    </row>
    <row r="2194" spans="7:29">
      <c r="G2194"/>
      <c r="O2194"/>
      <c r="AA2194"/>
      <c r="AB2194"/>
      <c r="AC2194"/>
    </row>
    <row r="2195" spans="7:29">
      <c r="G2195"/>
      <c r="O2195"/>
      <c r="AA2195"/>
      <c r="AB2195"/>
      <c r="AC2195"/>
    </row>
    <row r="2196" spans="7:29">
      <c r="G2196"/>
      <c r="O2196"/>
      <c r="AA2196"/>
      <c r="AB2196"/>
      <c r="AC2196"/>
    </row>
    <row r="2197" spans="7:29">
      <c r="G2197"/>
      <c r="O2197"/>
      <c r="AA2197"/>
      <c r="AB2197"/>
      <c r="AC2197"/>
    </row>
    <row r="2198" spans="7:29">
      <c r="G2198"/>
      <c r="O2198"/>
      <c r="AA2198"/>
      <c r="AB2198"/>
      <c r="AC2198"/>
    </row>
    <row r="2199" spans="7:29">
      <c r="G2199"/>
      <c r="O2199"/>
      <c r="AA2199"/>
      <c r="AB2199"/>
      <c r="AC2199"/>
    </row>
    <row r="2200" spans="7:29">
      <c r="G2200"/>
      <c r="O2200"/>
      <c r="AA2200"/>
      <c r="AB2200"/>
      <c r="AC2200"/>
    </row>
    <row r="2201" spans="7:29">
      <c r="G2201"/>
      <c r="O2201"/>
      <c r="AA2201"/>
      <c r="AB2201"/>
      <c r="AC2201"/>
    </row>
    <row r="2202" spans="7:29">
      <c r="G2202"/>
      <c r="O2202"/>
      <c r="AA2202"/>
      <c r="AB2202"/>
      <c r="AC2202"/>
    </row>
    <row r="2203" spans="7:29">
      <c r="G2203"/>
      <c r="O2203"/>
      <c r="AA2203"/>
      <c r="AB2203"/>
      <c r="AC2203"/>
    </row>
    <row r="2204" spans="7:29">
      <c r="G2204"/>
      <c r="O2204"/>
      <c r="AA2204"/>
      <c r="AB2204"/>
      <c r="AC2204"/>
    </row>
    <row r="2205" spans="7:29">
      <c r="G2205"/>
      <c r="O2205"/>
      <c r="AA2205"/>
      <c r="AB2205"/>
      <c r="AC2205"/>
    </row>
    <row r="2206" spans="7:29">
      <c r="G2206"/>
      <c r="O2206"/>
      <c r="AA2206"/>
      <c r="AB2206"/>
      <c r="AC2206"/>
    </row>
    <row r="2207" spans="7:29">
      <c r="G2207"/>
      <c r="O2207"/>
      <c r="AA2207"/>
      <c r="AB2207"/>
      <c r="AC2207"/>
    </row>
    <row r="2208" spans="7:29">
      <c r="G2208"/>
      <c r="O2208"/>
      <c r="AA2208"/>
      <c r="AB2208"/>
      <c r="AC2208"/>
    </row>
    <row r="2209" spans="7:29">
      <c r="G2209"/>
      <c r="O2209"/>
      <c r="AA2209"/>
      <c r="AB2209"/>
      <c r="AC2209"/>
    </row>
    <row r="2210" spans="7:29">
      <c r="G2210"/>
      <c r="O2210"/>
      <c r="AA2210"/>
      <c r="AB2210"/>
      <c r="AC2210"/>
    </row>
    <row r="2211" spans="7:29">
      <c r="G2211"/>
      <c r="O2211"/>
      <c r="AA2211"/>
      <c r="AB2211"/>
      <c r="AC2211"/>
    </row>
    <row r="2212" spans="7:29">
      <c r="G2212"/>
      <c r="O2212"/>
      <c r="AA2212"/>
      <c r="AB2212"/>
      <c r="AC2212"/>
    </row>
    <row r="2213" spans="7:29">
      <c r="G2213"/>
      <c r="O2213"/>
      <c r="AA2213"/>
      <c r="AB2213"/>
      <c r="AC2213"/>
    </row>
    <row r="2214" spans="7:29">
      <c r="G2214"/>
      <c r="O2214"/>
      <c r="AA2214"/>
      <c r="AB2214"/>
      <c r="AC2214"/>
    </row>
    <row r="2215" spans="7:29">
      <c r="G2215"/>
      <c r="O2215"/>
      <c r="AA2215"/>
      <c r="AB2215"/>
      <c r="AC2215"/>
    </row>
    <row r="2216" spans="7:29">
      <c r="G2216"/>
      <c r="O2216"/>
      <c r="AA2216"/>
      <c r="AB2216"/>
      <c r="AC2216"/>
    </row>
    <row r="2217" spans="7:29">
      <c r="G2217"/>
      <c r="O2217"/>
      <c r="AA2217"/>
      <c r="AB2217"/>
      <c r="AC2217"/>
    </row>
    <row r="2218" spans="7:29">
      <c r="G2218"/>
      <c r="O2218"/>
      <c r="AA2218"/>
      <c r="AB2218"/>
      <c r="AC2218"/>
    </row>
    <row r="2219" spans="7:29">
      <c r="G2219"/>
      <c r="O2219"/>
      <c r="AA2219"/>
      <c r="AB2219"/>
      <c r="AC2219"/>
    </row>
    <row r="2220" spans="7:29">
      <c r="G2220"/>
      <c r="O2220"/>
      <c r="AA2220"/>
      <c r="AB2220"/>
      <c r="AC2220"/>
    </row>
    <row r="2221" spans="7:29">
      <c r="G2221"/>
      <c r="O2221"/>
      <c r="AA2221"/>
      <c r="AB2221"/>
      <c r="AC2221"/>
    </row>
    <row r="2222" spans="7:29">
      <c r="G2222"/>
      <c r="O2222"/>
      <c r="AA2222"/>
      <c r="AB2222"/>
      <c r="AC2222"/>
    </row>
    <row r="2223" spans="7:29">
      <c r="G2223"/>
      <c r="O2223"/>
      <c r="AA2223"/>
      <c r="AB2223"/>
      <c r="AC2223"/>
    </row>
    <row r="2224" spans="7:29">
      <c r="G2224"/>
      <c r="O2224"/>
      <c r="AA2224"/>
      <c r="AB2224"/>
      <c r="AC2224"/>
    </row>
    <row r="2225" spans="7:29">
      <c r="G2225"/>
      <c r="O2225"/>
      <c r="AA2225"/>
      <c r="AB2225"/>
      <c r="AC2225"/>
    </row>
    <row r="2226" spans="7:29">
      <c r="G2226"/>
      <c r="O2226"/>
      <c r="AA2226"/>
      <c r="AB2226"/>
      <c r="AC2226"/>
    </row>
    <row r="2227" spans="7:29">
      <c r="G2227"/>
      <c r="O2227"/>
      <c r="AA2227"/>
      <c r="AB2227"/>
      <c r="AC2227"/>
    </row>
    <row r="2228" spans="7:29">
      <c r="G2228"/>
      <c r="O2228"/>
      <c r="AA2228"/>
      <c r="AB2228"/>
      <c r="AC2228"/>
    </row>
    <row r="2229" spans="7:29">
      <c r="G2229"/>
      <c r="O2229"/>
      <c r="AA2229"/>
      <c r="AB2229"/>
      <c r="AC2229"/>
    </row>
    <row r="2230" spans="7:29">
      <c r="G2230"/>
      <c r="O2230"/>
      <c r="AA2230"/>
      <c r="AB2230"/>
      <c r="AC2230"/>
    </row>
    <row r="2231" spans="7:29">
      <c r="G2231"/>
      <c r="O2231"/>
      <c r="AA2231"/>
      <c r="AB2231"/>
      <c r="AC2231"/>
    </row>
    <row r="2232" spans="7:29">
      <c r="G2232"/>
      <c r="O2232"/>
      <c r="AA2232"/>
      <c r="AB2232"/>
      <c r="AC2232"/>
    </row>
    <row r="2233" spans="7:29">
      <c r="G2233"/>
      <c r="O2233"/>
      <c r="AA2233"/>
      <c r="AB2233"/>
      <c r="AC2233"/>
    </row>
    <row r="2234" spans="7:29">
      <c r="G2234"/>
      <c r="O2234"/>
      <c r="AA2234"/>
      <c r="AB2234"/>
      <c r="AC2234"/>
    </row>
    <row r="2235" spans="7:29">
      <c r="G2235"/>
      <c r="O2235"/>
      <c r="AA2235"/>
      <c r="AB2235"/>
      <c r="AC2235"/>
    </row>
    <row r="2236" spans="7:29">
      <c r="G2236"/>
      <c r="O2236"/>
      <c r="AA2236"/>
      <c r="AB2236"/>
      <c r="AC2236"/>
    </row>
    <row r="2237" spans="7:29">
      <c r="G2237"/>
      <c r="O2237"/>
      <c r="AA2237"/>
      <c r="AB2237"/>
      <c r="AC2237"/>
    </row>
    <row r="2238" spans="7:29">
      <c r="G2238"/>
      <c r="O2238"/>
      <c r="AA2238"/>
      <c r="AB2238"/>
      <c r="AC2238"/>
    </row>
    <row r="2239" spans="7:29">
      <c r="G2239"/>
      <c r="O2239"/>
      <c r="AA2239"/>
      <c r="AB2239"/>
      <c r="AC2239"/>
    </row>
    <row r="2240" spans="7:29">
      <c r="G2240"/>
      <c r="O2240"/>
      <c r="AA2240"/>
      <c r="AB2240"/>
      <c r="AC2240"/>
    </row>
    <row r="2241" spans="7:29">
      <c r="G2241"/>
      <c r="O2241"/>
      <c r="AA2241"/>
      <c r="AB2241"/>
      <c r="AC2241"/>
    </row>
    <row r="2242" spans="7:29">
      <c r="G2242"/>
      <c r="O2242"/>
      <c r="AA2242"/>
      <c r="AB2242"/>
      <c r="AC2242"/>
    </row>
    <row r="2243" spans="7:29">
      <c r="G2243"/>
      <c r="O2243"/>
      <c r="AA2243"/>
      <c r="AB2243"/>
      <c r="AC2243"/>
    </row>
    <row r="2244" spans="7:29">
      <c r="G2244"/>
      <c r="O2244"/>
      <c r="AA2244"/>
      <c r="AB2244"/>
      <c r="AC2244"/>
    </row>
    <row r="2245" spans="7:29">
      <c r="G2245"/>
      <c r="O2245"/>
      <c r="AA2245"/>
      <c r="AB2245"/>
      <c r="AC2245"/>
    </row>
    <row r="2246" spans="7:29">
      <c r="G2246"/>
      <c r="O2246"/>
      <c r="AA2246"/>
      <c r="AB2246"/>
      <c r="AC2246"/>
    </row>
    <row r="2247" spans="7:29">
      <c r="G2247"/>
      <c r="O2247"/>
      <c r="AA2247"/>
      <c r="AB2247"/>
      <c r="AC2247"/>
    </row>
    <row r="2248" spans="7:29">
      <c r="G2248"/>
      <c r="O2248"/>
      <c r="AA2248"/>
      <c r="AB2248"/>
      <c r="AC2248"/>
    </row>
    <row r="2249" spans="7:29">
      <c r="G2249"/>
      <c r="O2249"/>
      <c r="AA2249"/>
      <c r="AB2249"/>
      <c r="AC2249"/>
    </row>
    <row r="2250" spans="7:29">
      <c r="G2250"/>
      <c r="O2250"/>
      <c r="AA2250"/>
      <c r="AB2250"/>
      <c r="AC2250"/>
    </row>
    <row r="2251" spans="7:29">
      <c r="G2251"/>
      <c r="O2251"/>
      <c r="AA2251"/>
      <c r="AB2251"/>
      <c r="AC2251"/>
    </row>
    <row r="2252" spans="7:29">
      <c r="G2252"/>
      <c r="O2252"/>
      <c r="AA2252"/>
      <c r="AB2252"/>
      <c r="AC2252"/>
    </row>
    <row r="2253" spans="7:29">
      <c r="G2253"/>
      <c r="O2253"/>
      <c r="AA2253"/>
      <c r="AB2253"/>
      <c r="AC2253"/>
    </row>
    <row r="2254" spans="7:29">
      <c r="G2254"/>
      <c r="O2254"/>
      <c r="AA2254"/>
      <c r="AB2254"/>
      <c r="AC2254"/>
    </row>
    <row r="2255" spans="7:29">
      <c r="G2255"/>
      <c r="O2255"/>
      <c r="AA2255"/>
      <c r="AB2255"/>
      <c r="AC2255"/>
    </row>
    <row r="2256" spans="7:29">
      <c r="G2256"/>
      <c r="O2256"/>
      <c r="AA2256"/>
      <c r="AB2256"/>
      <c r="AC2256"/>
    </row>
    <row r="2257" spans="7:29">
      <c r="G2257"/>
      <c r="O2257"/>
      <c r="AA2257"/>
      <c r="AB2257"/>
      <c r="AC2257"/>
    </row>
    <row r="2258" spans="7:29">
      <c r="G2258"/>
      <c r="O2258"/>
      <c r="AA2258"/>
      <c r="AB2258"/>
      <c r="AC2258"/>
    </row>
    <row r="2259" spans="7:29">
      <c r="G2259"/>
      <c r="O2259"/>
      <c r="AA2259"/>
      <c r="AB2259"/>
      <c r="AC2259"/>
    </row>
    <row r="2260" spans="7:29">
      <c r="G2260"/>
      <c r="O2260"/>
      <c r="AA2260"/>
      <c r="AB2260"/>
      <c r="AC2260"/>
    </row>
    <row r="2261" spans="7:29">
      <c r="G2261"/>
      <c r="O2261"/>
      <c r="AA2261"/>
      <c r="AB2261"/>
      <c r="AC2261"/>
    </row>
    <row r="2262" spans="7:29">
      <c r="G2262"/>
      <c r="O2262"/>
      <c r="AA2262"/>
      <c r="AB2262"/>
      <c r="AC2262"/>
    </row>
    <row r="2263" spans="7:29">
      <c r="G2263"/>
      <c r="O2263"/>
      <c r="AA2263"/>
      <c r="AB2263"/>
      <c r="AC2263"/>
    </row>
    <row r="2264" spans="7:29">
      <c r="G2264"/>
      <c r="O2264"/>
      <c r="AA2264"/>
      <c r="AB2264"/>
      <c r="AC2264"/>
    </row>
    <row r="2265" spans="7:29">
      <c r="G2265"/>
      <c r="O2265"/>
      <c r="AA2265"/>
      <c r="AB2265"/>
      <c r="AC2265"/>
    </row>
    <row r="2266" spans="7:29">
      <c r="G2266"/>
      <c r="O2266"/>
      <c r="AA2266"/>
      <c r="AB2266"/>
      <c r="AC2266"/>
    </row>
    <row r="2267" spans="7:29">
      <c r="G2267"/>
      <c r="O2267"/>
      <c r="AA2267"/>
      <c r="AB2267"/>
      <c r="AC2267"/>
    </row>
    <row r="2268" spans="7:29">
      <c r="G2268"/>
      <c r="O2268"/>
      <c r="AA2268"/>
      <c r="AB2268"/>
      <c r="AC2268"/>
    </row>
    <row r="2269" spans="7:29">
      <c r="G2269"/>
      <c r="O2269"/>
      <c r="AA2269"/>
      <c r="AB2269"/>
      <c r="AC2269"/>
    </row>
    <row r="2270" spans="7:29">
      <c r="G2270"/>
      <c r="O2270"/>
      <c r="AA2270"/>
      <c r="AB2270"/>
      <c r="AC2270"/>
    </row>
    <row r="2271" spans="7:29">
      <c r="G2271"/>
      <c r="O2271"/>
      <c r="AA2271"/>
      <c r="AB2271"/>
      <c r="AC2271"/>
    </row>
    <row r="2272" spans="7:29">
      <c r="G2272"/>
      <c r="O2272"/>
      <c r="AA2272"/>
      <c r="AB2272"/>
      <c r="AC2272"/>
    </row>
    <row r="2273" spans="7:29">
      <c r="G2273"/>
      <c r="O2273"/>
      <c r="AA2273"/>
      <c r="AB2273"/>
      <c r="AC2273"/>
    </row>
    <row r="2274" spans="7:29">
      <c r="G2274"/>
      <c r="O2274"/>
      <c r="AA2274"/>
      <c r="AB2274"/>
      <c r="AC2274"/>
    </row>
    <row r="2275" spans="7:29">
      <c r="G2275"/>
      <c r="O2275"/>
      <c r="AA2275"/>
      <c r="AB2275"/>
      <c r="AC2275"/>
    </row>
    <row r="2276" spans="7:29">
      <c r="G2276"/>
      <c r="O2276"/>
      <c r="AA2276"/>
      <c r="AB2276"/>
      <c r="AC2276"/>
    </row>
    <row r="2277" spans="7:29">
      <c r="G2277"/>
      <c r="O2277"/>
      <c r="AA2277"/>
      <c r="AB2277"/>
      <c r="AC2277"/>
    </row>
    <row r="2278" spans="7:29">
      <c r="G2278"/>
      <c r="O2278"/>
      <c r="AA2278"/>
      <c r="AB2278"/>
      <c r="AC2278"/>
    </row>
    <row r="2279" spans="7:29">
      <c r="G2279"/>
      <c r="O2279"/>
      <c r="AA2279"/>
      <c r="AB2279"/>
      <c r="AC2279"/>
    </row>
    <row r="2280" spans="7:29">
      <c r="G2280"/>
      <c r="O2280"/>
      <c r="AA2280"/>
      <c r="AB2280"/>
      <c r="AC2280"/>
    </row>
    <row r="2281" spans="7:29">
      <c r="G2281"/>
      <c r="O2281"/>
      <c r="AA2281"/>
      <c r="AB2281"/>
      <c r="AC2281"/>
    </row>
    <row r="2282" spans="7:29">
      <c r="G2282"/>
      <c r="O2282"/>
      <c r="AA2282"/>
      <c r="AB2282"/>
      <c r="AC2282"/>
    </row>
    <row r="2283" spans="7:29">
      <c r="G2283"/>
      <c r="O2283"/>
      <c r="AA2283"/>
      <c r="AB2283"/>
      <c r="AC2283"/>
    </row>
    <row r="2284" spans="7:29">
      <c r="G2284"/>
      <c r="O2284"/>
      <c r="AA2284"/>
      <c r="AB2284"/>
      <c r="AC2284"/>
    </row>
    <row r="2285" spans="7:29">
      <c r="G2285"/>
      <c r="O2285"/>
      <c r="AA2285"/>
      <c r="AB2285"/>
      <c r="AC2285"/>
    </row>
    <row r="2286" spans="7:29">
      <c r="G2286"/>
      <c r="O2286"/>
      <c r="AA2286"/>
      <c r="AB2286"/>
      <c r="AC2286"/>
    </row>
    <row r="2287" spans="7:29">
      <c r="G2287"/>
      <c r="O2287"/>
      <c r="AA2287"/>
      <c r="AB2287"/>
      <c r="AC2287"/>
    </row>
    <row r="2288" spans="7:29">
      <c r="G2288"/>
      <c r="O2288"/>
      <c r="AA2288"/>
      <c r="AB2288"/>
      <c r="AC2288"/>
    </row>
    <row r="2289" spans="7:29">
      <c r="G2289"/>
      <c r="O2289"/>
      <c r="AA2289"/>
      <c r="AB2289"/>
      <c r="AC2289"/>
    </row>
    <row r="2290" spans="7:29">
      <c r="G2290"/>
      <c r="O2290"/>
      <c r="AA2290"/>
      <c r="AB2290"/>
      <c r="AC2290"/>
    </row>
    <row r="2291" spans="7:29">
      <c r="G2291"/>
      <c r="O2291"/>
      <c r="AA2291"/>
      <c r="AB2291"/>
      <c r="AC2291"/>
    </row>
    <row r="2292" spans="7:29">
      <c r="G2292"/>
      <c r="O2292"/>
      <c r="AA2292"/>
      <c r="AB2292"/>
      <c r="AC2292"/>
    </row>
    <row r="2293" spans="7:29">
      <c r="G2293"/>
      <c r="O2293"/>
      <c r="AA2293"/>
      <c r="AB2293"/>
      <c r="AC2293"/>
    </row>
    <row r="2294" spans="7:29">
      <c r="G2294"/>
      <c r="O2294"/>
      <c r="AA2294"/>
      <c r="AB2294"/>
      <c r="AC2294"/>
    </row>
    <row r="2295" spans="7:29">
      <c r="G2295"/>
      <c r="O2295"/>
      <c r="AA2295"/>
      <c r="AB2295"/>
      <c r="AC2295"/>
    </row>
    <row r="2296" spans="7:29">
      <c r="G2296"/>
      <c r="O2296"/>
      <c r="AA2296"/>
      <c r="AB2296"/>
      <c r="AC2296"/>
    </row>
    <row r="2297" spans="7:29">
      <c r="G2297"/>
      <c r="O2297"/>
      <c r="AA2297"/>
      <c r="AB2297"/>
      <c r="AC2297"/>
    </row>
    <row r="2298" spans="7:29">
      <c r="G2298"/>
      <c r="O2298"/>
      <c r="AA2298"/>
      <c r="AB2298"/>
      <c r="AC2298"/>
    </row>
    <row r="2299" spans="7:29">
      <c r="G2299"/>
      <c r="O2299"/>
      <c r="AA2299"/>
      <c r="AB2299"/>
      <c r="AC2299"/>
    </row>
    <row r="2300" spans="7:29">
      <c r="G2300"/>
      <c r="O2300"/>
      <c r="AA2300"/>
      <c r="AB2300"/>
      <c r="AC2300"/>
    </row>
    <row r="2301" spans="7:29">
      <c r="G2301"/>
      <c r="O2301"/>
      <c r="AA2301"/>
      <c r="AB2301"/>
      <c r="AC2301"/>
    </row>
    <row r="2302" spans="7:29">
      <c r="G2302"/>
      <c r="O2302"/>
      <c r="AA2302"/>
      <c r="AB2302"/>
      <c r="AC2302"/>
    </row>
    <row r="2303" spans="7:29">
      <c r="G2303"/>
      <c r="O2303"/>
      <c r="AA2303"/>
      <c r="AB2303"/>
      <c r="AC2303"/>
    </row>
    <row r="2304" spans="7:29">
      <c r="G2304"/>
      <c r="O2304"/>
      <c r="AA2304"/>
      <c r="AB2304"/>
      <c r="AC2304"/>
    </row>
    <row r="2305" spans="7:29">
      <c r="G2305"/>
      <c r="O2305"/>
      <c r="AA2305"/>
      <c r="AB2305"/>
      <c r="AC2305"/>
    </row>
    <row r="2306" spans="7:29">
      <c r="G2306"/>
      <c r="O2306"/>
      <c r="AA2306"/>
      <c r="AB2306"/>
      <c r="AC2306"/>
    </row>
    <row r="2307" spans="7:29">
      <c r="G2307"/>
      <c r="O2307"/>
      <c r="AA2307"/>
      <c r="AB2307"/>
      <c r="AC2307"/>
    </row>
    <row r="2308" spans="7:29">
      <c r="G2308"/>
      <c r="O2308"/>
      <c r="AA2308"/>
      <c r="AB2308"/>
      <c r="AC2308"/>
    </row>
    <row r="2309" spans="7:29">
      <c r="G2309"/>
      <c r="O2309"/>
      <c r="AA2309"/>
      <c r="AB2309"/>
      <c r="AC2309"/>
    </row>
    <row r="2310" spans="7:29">
      <c r="G2310"/>
      <c r="O2310"/>
      <c r="AA2310"/>
      <c r="AB2310"/>
      <c r="AC2310"/>
    </row>
    <row r="2311" spans="7:29">
      <c r="G2311"/>
      <c r="O2311"/>
      <c r="AA2311"/>
      <c r="AB2311"/>
      <c r="AC2311"/>
    </row>
    <row r="2312" spans="7:29">
      <c r="G2312"/>
      <c r="O2312"/>
      <c r="AA2312"/>
      <c r="AB2312"/>
      <c r="AC2312"/>
    </row>
    <row r="2313" spans="7:29">
      <c r="G2313"/>
      <c r="O2313"/>
      <c r="AA2313"/>
      <c r="AB2313"/>
      <c r="AC2313"/>
    </row>
    <row r="2314" spans="7:29">
      <c r="G2314"/>
      <c r="O2314"/>
      <c r="AA2314"/>
      <c r="AB2314"/>
      <c r="AC2314"/>
    </row>
    <row r="2315" spans="7:29">
      <c r="G2315"/>
      <c r="O2315"/>
      <c r="AA2315"/>
      <c r="AB2315"/>
      <c r="AC2315"/>
    </row>
    <row r="2316" spans="7:29">
      <c r="G2316"/>
      <c r="O2316"/>
      <c r="AA2316"/>
      <c r="AB2316"/>
      <c r="AC2316"/>
    </row>
    <row r="2317" spans="7:29">
      <c r="G2317"/>
      <c r="O2317"/>
      <c r="AA2317"/>
      <c r="AB2317"/>
      <c r="AC2317"/>
    </row>
    <row r="2318" spans="7:29">
      <c r="G2318"/>
      <c r="O2318"/>
      <c r="AA2318"/>
      <c r="AB2318"/>
      <c r="AC2318"/>
    </row>
    <row r="2319" spans="7:29">
      <c r="G2319"/>
      <c r="O2319"/>
      <c r="AA2319"/>
      <c r="AB2319"/>
      <c r="AC2319"/>
    </row>
    <row r="2320" spans="7:29">
      <c r="G2320"/>
      <c r="O2320"/>
      <c r="AA2320"/>
      <c r="AB2320"/>
      <c r="AC2320"/>
    </row>
    <row r="2321" spans="7:29">
      <c r="G2321"/>
      <c r="O2321"/>
      <c r="AA2321"/>
      <c r="AB2321"/>
      <c r="AC2321"/>
    </row>
    <row r="2322" spans="7:29">
      <c r="G2322"/>
      <c r="O2322"/>
      <c r="AA2322"/>
      <c r="AB2322"/>
      <c r="AC2322"/>
    </row>
    <row r="2323" spans="7:29">
      <c r="G2323"/>
      <c r="O2323"/>
      <c r="AA2323"/>
      <c r="AB2323"/>
      <c r="AC2323"/>
    </row>
    <row r="2324" spans="7:29">
      <c r="G2324"/>
      <c r="O2324"/>
      <c r="AA2324"/>
      <c r="AB2324"/>
      <c r="AC2324"/>
    </row>
    <row r="2325" spans="7:29">
      <c r="G2325"/>
      <c r="O2325"/>
      <c r="AA2325"/>
      <c r="AB2325"/>
      <c r="AC2325"/>
    </row>
    <row r="2326" spans="7:29">
      <c r="G2326"/>
      <c r="O2326"/>
      <c r="AA2326"/>
      <c r="AB2326"/>
      <c r="AC2326"/>
    </row>
    <row r="2327" spans="7:29">
      <c r="G2327"/>
      <c r="O2327"/>
      <c r="AA2327"/>
      <c r="AB2327"/>
      <c r="AC2327"/>
    </row>
    <row r="2328" spans="7:29">
      <c r="G2328"/>
      <c r="O2328"/>
      <c r="AA2328"/>
      <c r="AB2328"/>
      <c r="AC2328"/>
    </row>
    <row r="2329" spans="7:29">
      <c r="G2329"/>
      <c r="O2329"/>
      <c r="AA2329"/>
      <c r="AB2329"/>
      <c r="AC2329"/>
    </row>
    <row r="2330" spans="7:29">
      <c r="G2330"/>
      <c r="O2330"/>
      <c r="AA2330"/>
      <c r="AB2330"/>
      <c r="AC2330"/>
    </row>
    <row r="2331" spans="7:29">
      <c r="G2331"/>
      <c r="O2331"/>
      <c r="AA2331"/>
      <c r="AB2331"/>
      <c r="AC2331"/>
    </row>
    <row r="2332" spans="7:29">
      <c r="G2332"/>
      <c r="O2332"/>
      <c r="AA2332"/>
      <c r="AB2332"/>
      <c r="AC2332"/>
    </row>
    <row r="2333" spans="7:29">
      <c r="G2333"/>
      <c r="O2333"/>
      <c r="AA2333"/>
      <c r="AB2333"/>
      <c r="AC2333"/>
    </row>
    <row r="2334" spans="7:29">
      <c r="G2334"/>
      <c r="O2334"/>
      <c r="AA2334"/>
      <c r="AB2334"/>
      <c r="AC2334"/>
    </row>
    <row r="2335" spans="7:29">
      <c r="G2335"/>
      <c r="O2335"/>
      <c r="AA2335"/>
      <c r="AB2335"/>
      <c r="AC2335"/>
    </row>
    <row r="2336" spans="7:29">
      <c r="G2336"/>
      <c r="O2336"/>
      <c r="AA2336"/>
      <c r="AB2336"/>
      <c r="AC2336"/>
    </row>
    <row r="2337" spans="7:29">
      <c r="G2337"/>
      <c r="O2337"/>
      <c r="AA2337"/>
      <c r="AB2337"/>
      <c r="AC2337"/>
    </row>
    <row r="2338" spans="7:29">
      <c r="G2338"/>
      <c r="O2338"/>
      <c r="AA2338"/>
      <c r="AB2338"/>
      <c r="AC2338"/>
    </row>
    <row r="2339" spans="7:29">
      <c r="G2339"/>
      <c r="O2339"/>
      <c r="AA2339"/>
      <c r="AB2339"/>
      <c r="AC2339"/>
    </row>
    <row r="2340" spans="7:29">
      <c r="G2340"/>
      <c r="O2340"/>
      <c r="AA2340"/>
      <c r="AB2340"/>
      <c r="AC2340"/>
    </row>
    <row r="2341" spans="7:29">
      <c r="G2341"/>
      <c r="O2341"/>
      <c r="AA2341"/>
      <c r="AB2341"/>
      <c r="AC2341"/>
    </row>
    <row r="2342" spans="7:29">
      <c r="G2342"/>
      <c r="O2342"/>
      <c r="AA2342"/>
      <c r="AB2342"/>
      <c r="AC2342"/>
    </row>
    <row r="2343" spans="7:29">
      <c r="G2343"/>
      <c r="O2343"/>
      <c r="AA2343"/>
      <c r="AB2343"/>
      <c r="AC2343"/>
    </row>
    <row r="2344" spans="7:29">
      <c r="G2344"/>
      <c r="O2344"/>
      <c r="AA2344"/>
      <c r="AB2344"/>
      <c r="AC2344"/>
    </row>
    <row r="2345" spans="7:29">
      <c r="G2345"/>
      <c r="O2345"/>
      <c r="AA2345"/>
      <c r="AB2345"/>
      <c r="AC2345"/>
    </row>
    <row r="2346" spans="7:29">
      <c r="G2346"/>
      <c r="O2346"/>
      <c r="AA2346"/>
      <c r="AB2346"/>
      <c r="AC2346"/>
    </row>
    <row r="2347" spans="7:29">
      <c r="G2347"/>
      <c r="O2347"/>
      <c r="AA2347"/>
      <c r="AB2347"/>
      <c r="AC2347"/>
    </row>
    <row r="2348" spans="7:29">
      <c r="G2348"/>
      <c r="O2348"/>
      <c r="AA2348"/>
      <c r="AB2348"/>
      <c r="AC2348"/>
    </row>
    <row r="2349" spans="7:29">
      <c r="G2349"/>
      <c r="O2349"/>
      <c r="AA2349"/>
      <c r="AB2349"/>
      <c r="AC2349"/>
    </row>
    <row r="2350" spans="7:29">
      <c r="G2350"/>
      <c r="O2350"/>
      <c r="AA2350"/>
      <c r="AB2350"/>
      <c r="AC2350"/>
    </row>
    <row r="2351" spans="7:29">
      <c r="G2351"/>
      <c r="O2351"/>
      <c r="AA2351"/>
      <c r="AB2351"/>
      <c r="AC2351"/>
    </row>
    <row r="2352" spans="7:29">
      <c r="G2352"/>
      <c r="O2352"/>
      <c r="AA2352"/>
      <c r="AB2352"/>
      <c r="AC2352"/>
    </row>
    <row r="2353" spans="7:29">
      <c r="G2353"/>
      <c r="O2353"/>
      <c r="AA2353"/>
      <c r="AB2353"/>
      <c r="AC2353"/>
    </row>
    <row r="2354" spans="7:29">
      <c r="G2354"/>
      <c r="O2354"/>
      <c r="AA2354"/>
      <c r="AB2354"/>
      <c r="AC2354"/>
    </row>
    <row r="2355" spans="7:29">
      <c r="G2355"/>
      <c r="O2355"/>
      <c r="AA2355"/>
      <c r="AB2355"/>
      <c r="AC2355"/>
    </row>
    <row r="2356" spans="7:29">
      <c r="G2356"/>
      <c r="O2356"/>
      <c r="AA2356"/>
      <c r="AB2356"/>
      <c r="AC2356"/>
    </row>
    <row r="2357" spans="7:29">
      <c r="G2357"/>
      <c r="O2357"/>
      <c r="AA2357"/>
      <c r="AB2357"/>
      <c r="AC2357"/>
    </row>
  </sheetData>
  <protectedRanges>
    <protectedRange algorithmName="SHA-512" hashValue="CbntCM56YWgXHu4+OOrTghpH39pBZb4D6eBjK7U1usiFrpeJYUrWINoAXH/F78Kbl2TTiZ0gVzAwB/pZlIomZg==" saltValue="Rtsq70621ICfRzd7gOQdgg==" spinCount="100000" sqref="V2:V9" name="Rango2_5_1"/>
    <protectedRange algorithmName="SHA-512" hashValue="CbntCM56YWgXHu4+OOrTghpH39pBZb4D6eBjK7U1usiFrpeJYUrWINoAXH/F78Kbl2TTiZ0gVzAwB/pZlIomZg==" saltValue="Rtsq70621ICfRzd7gOQdgg==" spinCount="100000" sqref="V10:V28" name="Rango2_5_1_1"/>
    <protectedRange algorithmName="SHA-512" hashValue="CbntCM56YWgXHu4+OOrTghpH39pBZb4D6eBjK7U1usiFrpeJYUrWINoAXH/F78Kbl2TTiZ0gVzAwB/pZlIomZg==" saltValue="Rtsq70621ICfRzd7gOQdgg==" spinCount="100000" sqref="V29" name="Rango2_5_1_2"/>
    <protectedRange algorithmName="SHA-512" hashValue="CbntCM56YWgXHu4+OOrTghpH39pBZb4D6eBjK7U1usiFrpeJYUrWINoAXH/F78Kbl2TTiZ0gVzAwB/pZlIomZg==" saltValue="Rtsq70621ICfRzd7gOQdgg==" spinCount="100000" sqref="V30:V36" name="Rango2_5_1_3"/>
    <protectedRange algorithmName="SHA-512" hashValue="CbntCM56YWgXHu4+OOrTghpH39pBZb4D6eBjK7U1usiFrpeJYUrWINoAXH/F78Kbl2TTiZ0gVzAwB/pZlIomZg==" saltValue="Rtsq70621ICfRzd7gOQdgg==" spinCount="100000" sqref="V37:V40" name="Rango2_5_1_4"/>
    <protectedRange algorithmName="SHA-512" hashValue="CbntCM56YWgXHu4+OOrTghpH39pBZb4D6eBjK7U1usiFrpeJYUrWINoAXH/F78Kbl2TTiZ0gVzAwB/pZlIomZg==" saltValue="Rtsq70621ICfRzd7gOQdgg==" spinCount="100000" sqref="V41" name="Rango2_5_1_5"/>
    <protectedRange algorithmName="SHA-512" hashValue="CbntCM56YWgXHu4+OOrTghpH39pBZb4D6eBjK7U1usiFrpeJYUrWINoAXH/F78Kbl2TTiZ0gVzAwB/pZlIomZg==" saltValue="Rtsq70621ICfRzd7gOQdgg==" spinCount="100000" sqref="V42:V46" name="Rango2_5_1_6"/>
    <protectedRange algorithmName="SHA-512" hashValue="CbntCM56YWgXHu4+OOrTghpH39pBZb4D6eBjK7U1usiFrpeJYUrWINoAXH/F78Kbl2TTiZ0gVzAwB/pZlIomZg==" saltValue="Rtsq70621ICfRzd7gOQdgg==" spinCount="100000" sqref="V47:V55" name="Rango2_5_1_7"/>
    <protectedRange algorithmName="SHA-512" hashValue="CbntCM56YWgXHu4+OOrTghpH39pBZb4D6eBjK7U1usiFrpeJYUrWINoAXH/F78Kbl2TTiZ0gVzAwB/pZlIomZg==" saltValue="Rtsq70621ICfRzd7gOQdgg==" spinCount="100000" sqref="V56:V60" name="Rango2_5_1_1_1"/>
    <protectedRange algorithmName="SHA-512" hashValue="CbntCM56YWgXHu4+OOrTghpH39pBZb4D6eBjK7U1usiFrpeJYUrWINoAXH/F78Kbl2TTiZ0gVzAwB/pZlIomZg==" saltValue="Rtsq70621ICfRzd7gOQdgg==" spinCount="100000" sqref="V61:V65" name="Rango2_5_1_1_2"/>
    <protectedRange algorithmName="SHA-512" hashValue="CbntCM56YWgXHu4+OOrTghpH39pBZb4D6eBjK7U1usiFrpeJYUrWINoAXH/F78Kbl2TTiZ0gVzAwB/pZlIomZg==" saltValue="Rtsq70621ICfRzd7gOQdgg==" spinCount="100000" sqref="V66:V68" name="Rango2_5_1_1_4"/>
    <protectedRange algorithmName="SHA-512" hashValue="CbntCM56YWgXHu4+OOrTghpH39pBZb4D6eBjK7U1usiFrpeJYUrWINoAXH/F78Kbl2TTiZ0gVzAwB/pZlIomZg==" saltValue="Rtsq70621ICfRzd7gOQdgg==" spinCount="100000" sqref="V69:V73" name="Rango2_5_1_1_5"/>
    <protectedRange algorithmName="SHA-512" hashValue="CbntCM56YWgXHu4+OOrTghpH39pBZb4D6eBjK7U1usiFrpeJYUrWINoAXH/F78Kbl2TTiZ0gVzAwB/pZlIomZg==" saltValue="Rtsq70621ICfRzd7gOQdgg==" spinCount="100000" sqref="V74:V79" name="Rango2_5_1_1_6"/>
    <protectedRange algorithmName="SHA-512" hashValue="CbntCM56YWgXHu4+OOrTghpH39pBZb4D6eBjK7U1usiFrpeJYUrWINoAXH/F78Kbl2TTiZ0gVzAwB/pZlIomZg==" saltValue="Rtsq70621ICfRzd7gOQdgg==" spinCount="100000" sqref="V80:V84" name="Rango2_5_1_1_7"/>
    <protectedRange algorithmName="SHA-512" hashValue="CbntCM56YWgXHu4+OOrTghpH39pBZb4D6eBjK7U1usiFrpeJYUrWINoAXH/F78Kbl2TTiZ0gVzAwB/pZlIomZg==" saltValue="Rtsq70621ICfRzd7gOQdgg==" spinCount="100000" sqref="V85:V92" name="Rango2_5_1_1_8"/>
    <protectedRange algorithmName="SHA-512" hashValue="CbntCM56YWgXHu4+OOrTghpH39pBZb4D6eBjK7U1usiFrpeJYUrWINoAXH/F78Kbl2TTiZ0gVzAwB/pZlIomZg==" saltValue="Rtsq70621ICfRzd7gOQdgg==" spinCount="100000" sqref="V182:V186" name="Rango2_5_1_2_1"/>
    <protectedRange algorithmName="SHA-512" hashValue="CbntCM56YWgXHu4+OOrTghpH39pBZb4D6eBjK7U1usiFrpeJYUrWINoAXH/F78Kbl2TTiZ0gVzAwB/pZlIomZg==" saltValue="Rtsq70621ICfRzd7gOQdgg==" spinCount="100000" sqref="V187:V199" name="Rango2_5_1_3_1"/>
    <protectedRange algorithmName="SHA-512" hashValue="CbntCM56YWgXHu4+OOrTghpH39pBZb4D6eBjK7U1usiFrpeJYUrWINoAXH/F78Kbl2TTiZ0gVzAwB/pZlIomZg==" saltValue="Rtsq70621ICfRzd7gOQdgg==" spinCount="100000" sqref="V200" name="Rango2_5_1_3_2"/>
    <protectedRange algorithmName="SHA-512" hashValue="CbntCM56YWgXHu4+OOrTghpH39pBZb4D6eBjK7U1usiFrpeJYUrWINoAXH/F78Kbl2TTiZ0gVzAwB/pZlIomZg==" saltValue="Rtsq70621ICfRzd7gOQdgg==" spinCount="100000" sqref="V201" name="Rango2_5_1_3_3"/>
    <protectedRange algorithmName="SHA-512" hashValue="CbntCM56YWgXHu4+OOrTghpH39pBZb4D6eBjK7U1usiFrpeJYUrWINoAXH/F78Kbl2TTiZ0gVzAwB/pZlIomZg==" saltValue="Rtsq70621ICfRzd7gOQdgg==" spinCount="100000" sqref="V202:V207" name="Rango2_5_1_3_4"/>
    <protectedRange algorithmName="SHA-512" hashValue="CbntCM56YWgXHu4+OOrTghpH39pBZb4D6eBjK7U1usiFrpeJYUrWINoAXH/F78Kbl2TTiZ0gVzAwB/pZlIomZg==" saltValue="Rtsq70621ICfRzd7gOQdgg==" spinCount="100000" sqref="V208:V218" name="Rango2_5_1_3_5"/>
    <protectedRange algorithmName="SHA-512" hashValue="CbntCM56YWgXHu4+OOrTghpH39pBZb4D6eBjK7U1usiFrpeJYUrWINoAXH/F78Kbl2TTiZ0gVzAwB/pZlIomZg==" saltValue="Rtsq70621ICfRzd7gOQdgg==" spinCount="100000" sqref="V219:V220" name="Rango2_5_1_3_6"/>
    <protectedRange algorithmName="SHA-512" hashValue="CbntCM56YWgXHu4+OOrTghpH39pBZb4D6eBjK7U1usiFrpeJYUrWINoAXH/F78Kbl2TTiZ0gVzAwB/pZlIomZg==" saltValue="Rtsq70621ICfRzd7gOQdgg==" spinCount="100000" sqref="V221:V223" name="Rango2_5_1_4_1"/>
    <protectedRange algorithmName="SHA-512" hashValue="CbntCM56YWgXHu4+OOrTghpH39pBZb4D6eBjK7U1usiFrpeJYUrWINoAXH/F78Kbl2TTiZ0gVzAwB/pZlIomZg==" saltValue="Rtsq70621ICfRzd7gOQdgg==" spinCount="100000" sqref="V224" name="Rango2_5_1_5_1"/>
    <protectedRange algorithmName="SHA-512" hashValue="CbntCM56YWgXHu4+OOrTghpH39pBZb4D6eBjK7U1usiFrpeJYUrWINoAXH/F78Kbl2TTiZ0gVzAwB/pZlIomZg==" saltValue="Rtsq70621ICfRzd7gOQdgg==" spinCount="100000" sqref="V225:V233" name="Rango2_5_1_5_2"/>
    <protectedRange algorithmName="SHA-512" hashValue="CbntCM56YWgXHu4+OOrTghpH39pBZb4D6eBjK7U1usiFrpeJYUrWINoAXH/F78Kbl2TTiZ0gVzAwB/pZlIomZg==" saltValue="Rtsq70621ICfRzd7gOQdgg==" spinCount="100000" sqref="V234" name="Rango2_5_1_5_3"/>
    <protectedRange algorithmName="SHA-512" hashValue="CbntCM56YWgXHu4+OOrTghpH39pBZb4D6eBjK7U1usiFrpeJYUrWINoAXH/F78Kbl2TTiZ0gVzAwB/pZlIomZg==" saltValue="Rtsq70621ICfRzd7gOQdgg==" spinCount="100000" sqref="V235:V236" name="Rango2_5_1_5_4"/>
    <protectedRange algorithmName="SHA-512" hashValue="CbntCM56YWgXHu4+OOrTghpH39pBZb4D6eBjK7U1usiFrpeJYUrWINoAXH/F78Kbl2TTiZ0gVzAwB/pZlIomZg==" saltValue="Rtsq70621ICfRzd7gOQdgg==" spinCount="100000" sqref="V237:V243" name="Rango2_5_1_5_5"/>
    <protectedRange algorithmName="SHA-512" hashValue="CbntCM56YWgXHu4+OOrTghpH39pBZb4D6eBjK7U1usiFrpeJYUrWINoAXH/F78Kbl2TTiZ0gVzAwB/pZlIomZg==" saltValue="Rtsq70621ICfRzd7gOQdgg==" spinCount="100000" sqref="V244" name="Rango2_5_1_5_6"/>
    <protectedRange algorithmName="SHA-512" hashValue="CbntCM56YWgXHu4+OOrTghpH39pBZb4D6eBjK7U1usiFrpeJYUrWINoAXH/F78Kbl2TTiZ0gVzAwB/pZlIomZg==" saltValue="Rtsq70621ICfRzd7gOQdgg==" spinCount="100000" sqref="V245:V250" name="Rango2_5_1_5_7"/>
    <protectedRange algorithmName="SHA-512" hashValue="CbntCM56YWgXHu4+OOrTghpH39pBZb4D6eBjK7U1usiFrpeJYUrWINoAXH/F78Kbl2TTiZ0gVzAwB/pZlIomZg==" saltValue="Rtsq70621ICfRzd7gOQdgg==" spinCount="100000" sqref="V251:V257" name="Rango2_5_1_5_8"/>
    <protectedRange algorithmName="SHA-512" hashValue="CbntCM56YWgXHu4+OOrTghpH39pBZb4D6eBjK7U1usiFrpeJYUrWINoAXH/F78Kbl2TTiZ0gVzAwB/pZlIomZg==" saltValue="Rtsq70621ICfRzd7gOQdgg==" spinCount="100000" sqref="V258" name="Rango2_5_1_5_9"/>
    <protectedRange algorithmName="SHA-512" hashValue="CbntCM56YWgXHu4+OOrTghpH39pBZb4D6eBjK7U1usiFrpeJYUrWINoAXH/F78Kbl2TTiZ0gVzAwB/pZlIomZg==" saltValue="Rtsq70621ICfRzd7gOQdgg==" spinCount="100000" sqref="V259:V268" name="Rango2_5_1_5_10"/>
    <protectedRange algorithmName="SHA-512" hashValue="CbntCM56YWgXHu4+OOrTghpH39pBZb4D6eBjK7U1usiFrpeJYUrWINoAXH/F78Kbl2TTiZ0gVzAwB/pZlIomZg==" saltValue="Rtsq70621ICfRzd7gOQdgg==" spinCount="100000" sqref="V269:V270" name="Rango2_5_1_5_11"/>
    <protectedRange algorithmName="SHA-512" hashValue="CbntCM56YWgXHu4+OOrTghpH39pBZb4D6eBjK7U1usiFrpeJYUrWINoAXH/F78Kbl2TTiZ0gVzAwB/pZlIomZg==" saltValue="Rtsq70621ICfRzd7gOQdgg==" spinCount="100000" sqref="V271:V273" name="Rango2_5_1_5_12"/>
    <protectedRange algorithmName="SHA-512" hashValue="CbntCM56YWgXHu4+OOrTghpH39pBZb4D6eBjK7U1usiFrpeJYUrWINoAXH/F78Kbl2TTiZ0gVzAwB/pZlIomZg==" saltValue="Rtsq70621ICfRzd7gOQdgg==" spinCount="100000" sqref="V274:V275" name="Rango2_5_1_6_1"/>
    <protectedRange algorithmName="SHA-512" hashValue="CbntCM56YWgXHu4+OOrTghpH39pBZb4D6eBjK7U1usiFrpeJYUrWINoAXH/F78Kbl2TTiZ0gVzAwB/pZlIomZg==" saltValue="Rtsq70621ICfRzd7gOQdgg==" spinCount="100000" sqref="V276:V287" name="Rango2_5_1_6_2"/>
    <protectedRange algorithmName="SHA-512" hashValue="CbntCM56YWgXHu4+OOrTghpH39pBZb4D6eBjK7U1usiFrpeJYUrWINoAXH/F78Kbl2TTiZ0gVzAwB/pZlIomZg==" saltValue="Rtsq70621ICfRzd7gOQdgg==" spinCount="100000" sqref="V288:V295" name="Rango2_5_1_6_3"/>
    <protectedRange algorithmName="SHA-512" hashValue="CbntCM56YWgXHu4+OOrTghpH39pBZb4D6eBjK7U1usiFrpeJYUrWINoAXH/F78Kbl2TTiZ0gVzAwB/pZlIomZg==" saltValue="Rtsq70621ICfRzd7gOQdgg==" spinCount="100000" sqref="V296:V299" name="Rango2_5_1_6_4"/>
    <protectedRange algorithmName="SHA-512" hashValue="CbntCM56YWgXHu4+OOrTghpH39pBZb4D6eBjK7U1usiFrpeJYUrWINoAXH/F78Kbl2TTiZ0gVzAwB/pZlIomZg==" saltValue="Rtsq70621ICfRzd7gOQdgg==" spinCount="100000" sqref="V300:V310" name="Rango2_5_1_6_5"/>
    <protectedRange algorithmName="SHA-512" hashValue="CbntCM56YWgXHu4+OOrTghpH39pBZb4D6eBjK7U1usiFrpeJYUrWINoAXH/F78Kbl2TTiZ0gVzAwB/pZlIomZg==" saltValue="Rtsq70621ICfRzd7gOQdgg==" spinCount="100000" sqref="V311:V323" name="Rango2_5_1_6_6"/>
    <protectedRange algorithmName="SHA-512" hashValue="CbntCM56YWgXHu4+OOrTghpH39pBZb4D6eBjK7U1usiFrpeJYUrWINoAXH/F78Kbl2TTiZ0gVzAwB/pZlIomZg==" saltValue="Rtsq70621ICfRzd7gOQdgg==" spinCount="100000" sqref="V324:V327" name="Rango2_5_1_7_1"/>
    <protectedRange algorithmName="SHA-512" hashValue="CbntCM56YWgXHu4+OOrTghpH39pBZb4D6eBjK7U1usiFrpeJYUrWINoAXH/F78Kbl2TTiZ0gVzAwB/pZlIomZg==" saltValue="Rtsq70621ICfRzd7gOQdgg==" spinCount="100000" sqref="V328:V330" name="Rango2_5_1_7_2"/>
    <protectedRange algorithmName="SHA-512" hashValue="CbntCM56YWgXHu4+OOrTghpH39pBZb4D6eBjK7U1usiFrpeJYUrWINoAXH/F78Kbl2TTiZ0gVzAwB/pZlIomZg==" saltValue="Rtsq70621ICfRzd7gOQdgg==" spinCount="100000" sqref="V331" name="Rango2_5_1_7_3"/>
    <protectedRange algorithmName="SHA-512" hashValue="CbntCM56YWgXHu4+OOrTghpH39pBZb4D6eBjK7U1usiFrpeJYUrWINoAXH/F78Kbl2TTiZ0gVzAwB/pZlIomZg==" saltValue="Rtsq70621ICfRzd7gOQdgg==" spinCount="100000" sqref="V332:V333" name="Rango2_5_1_7_4"/>
    <protectedRange algorithmName="SHA-512" hashValue="CbntCM56YWgXHu4+OOrTghpH39pBZb4D6eBjK7U1usiFrpeJYUrWINoAXH/F78Kbl2TTiZ0gVzAwB/pZlIomZg==" saltValue="Rtsq70621ICfRzd7gOQdgg==" spinCount="100000" sqref="V334:V338" name="Rango2_5_1_7_5"/>
    <protectedRange algorithmName="SHA-512" hashValue="CbntCM56YWgXHu4+OOrTghpH39pBZb4D6eBjK7U1usiFrpeJYUrWINoAXH/F78Kbl2TTiZ0gVzAwB/pZlIomZg==" saltValue="Rtsq70621ICfRzd7gOQdgg==" spinCount="100000" sqref="V339" name="Rango2_5_1_7_6"/>
    <protectedRange algorithmName="SHA-512" hashValue="CbntCM56YWgXHu4+OOrTghpH39pBZb4D6eBjK7U1usiFrpeJYUrWINoAXH/F78Kbl2TTiZ0gVzAwB/pZlIomZg==" saltValue="Rtsq70621ICfRzd7gOQdgg==" spinCount="100000" sqref="V340:V349" name="Rango2_5_1_7_7"/>
    <protectedRange algorithmName="SHA-512" hashValue="CbntCM56YWgXHu4+OOrTghpH39pBZb4D6eBjK7U1usiFrpeJYUrWINoAXH/F78Kbl2TTiZ0gVzAwB/pZlIomZg==" saltValue="Rtsq70621ICfRzd7gOQdgg==" spinCount="100000" sqref="V350:V352" name="Rango2_5_1_7_8"/>
    <protectedRange algorithmName="SHA-512" hashValue="CbntCM56YWgXHu4+OOrTghpH39pBZb4D6eBjK7U1usiFrpeJYUrWINoAXH/F78Kbl2TTiZ0gVzAwB/pZlIomZg==" saltValue="Rtsq70621ICfRzd7gOQdgg==" spinCount="100000" sqref="V353:V362" name="Rango2_5_1_7_9"/>
    <protectedRange algorithmName="SHA-512" hashValue="CbntCM56YWgXHu4+OOrTghpH39pBZb4D6eBjK7U1usiFrpeJYUrWINoAXH/F78Kbl2TTiZ0gVzAwB/pZlIomZg==" saltValue="Rtsq70621ICfRzd7gOQdgg==" spinCount="100000" sqref="V363:V366" name="Rango2_5_1_7_10"/>
    <protectedRange algorithmName="SHA-512" hashValue="CbntCM56YWgXHu4+OOrTghpH39pBZb4D6eBjK7U1usiFrpeJYUrWINoAXH/F78Kbl2TTiZ0gVzAwB/pZlIomZg==" saltValue="Rtsq70621ICfRzd7gOQdgg==" spinCount="100000" sqref="V367:V371" name="Rango2_5_1_7_11"/>
    <protectedRange algorithmName="SHA-512" hashValue="CbntCM56YWgXHu4+OOrTghpH39pBZb4D6eBjK7U1usiFrpeJYUrWINoAXH/F78Kbl2TTiZ0gVzAwB/pZlIomZg==" saltValue="Rtsq70621ICfRzd7gOQdgg==" spinCount="100000" sqref="V372:V384" name="Rango2_5_1_8"/>
    <protectedRange algorithmName="SHA-512" hashValue="CbntCM56YWgXHu4+OOrTghpH39pBZb4D6eBjK7U1usiFrpeJYUrWINoAXH/F78Kbl2TTiZ0gVzAwB/pZlIomZg==" saltValue="Rtsq70621ICfRzd7gOQdgg==" spinCount="100000" sqref="V385:V389" name="Rango2_5_1_8_1"/>
    <protectedRange algorithmName="SHA-512" hashValue="CbntCM56YWgXHu4+OOrTghpH39pBZb4D6eBjK7U1usiFrpeJYUrWINoAXH/F78Kbl2TTiZ0gVzAwB/pZlIomZg==" saltValue="Rtsq70621ICfRzd7gOQdgg==" spinCount="100000" sqref="V390" name="Rango2_5_1_8_2"/>
    <protectedRange algorithmName="SHA-512" hashValue="CbntCM56YWgXHu4+OOrTghpH39pBZb4D6eBjK7U1usiFrpeJYUrWINoAXH/F78Kbl2TTiZ0gVzAwB/pZlIomZg==" saltValue="Rtsq70621ICfRzd7gOQdgg==" spinCount="100000" sqref="V391:V401" name="Rango2_5_1_8_3"/>
    <protectedRange algorithmName="SHA-512" hashValue="CbntCM56YWgXHu4+OOrTghpH39pBZb4D6eBjK7U1usiFrpeJYUrWINoAXH/F78Kbl2TTiZ0gVzAwB/pZlIomZg==" saltValue="Rtsq70621ICfRzd7gOQdgg==" spinCount="100000" sqref="V402:V406" name="Rango2_5_1_8_4"/>
    <protectedRange algorithmName="SHA-512" hashValue="CbntCM56YWgXHu4+OOrTghpH39pBZb4D6eBjK7U1usiFrpeJYUrWINoAXH/F78Kbl2TTiZ0gVzAwB/pZlIomZg==" saltValue="Rtsq70621ICfRzd7gOQdgg==" spinCount="100000" sqref="V407:V414" name="Rango2_5_1_8_5"/>
    <protectedRange algorithmName="SHA-512" hashValue="CbntCM56YWgXHu4+OOrTghpH39pBZb4D6eBjK7U1usiFrpeJYUrWINoAXH/F78Kbl2TTiZ0gVzAwB/pZlIomZg==" saltValue="Rtsq70621ICfRzd7gOQdgg==" spinCount="100000" sqref="V415:V417" name="Rango2_5_1_8_6"/>
    <protectedRange algorithmName="SHA-512" hashValue="CbntCM56YWgXHu4+OOrTghpH39pBZb4D6eBjK7U1usiFrpeJYUrWINoAXH/F78Kbl2TTiZ0gVzAwB/pZlIomZg==" saltValue="Rtsq70621ICfRzd7gOQdgg==" spinCount="100000" sqref="V418:V419" name="Rango2_5_1_9"/>
    <protectedRange algorithmName="SHA-512" hashValue="CbntCM56YWgXHu4+OOrTghpH39pBZb4D6eBjK7U1usiFrpeJYUrWINoAXH/F78Kbl2TTiZ0gVzAwB/pZlIomZg==" saltValue="Rtsq70621ICfRzd7gOQdgg==" spinCount="100000" sqref="V420:V421" name="Rango2_5_1_9_1"/>
    <protectedRange algorithmName="SHA-512" hashValue="CbntCM56YWgXHu4+OOrTghpH39pBZb4D6eBjK7U1usiFrpeJYUrWINoAXH/F78Kbl2TTiZ0gVzAwB/pZlIomZg==" saltValue="Rtsq70621ICfRzd7gOQdgg==" spinCount="100000" sqref="V422:V423" name="Rango2_5_1_9_2"/>
    <protectedRange algorithmName="SHA-512" hashValue="CbntCM56YWgXHu4+OOrTghpH39pBZb4D6eBjK7U1usiFrpeJYUrWINoAXH/F78Kbl2TTiZ0gVzAwB/pZlIomZg==" saltValue="Rtsq70621ICfRzd7gOQdgg==" spinCount="100000" sqref="V424:V430" name="Rango2_5_1_9_3"/>
    <protectedRange algorithmName="SHA-512" hashValue="CbntCM56YWgXHu4+OOrTghpH39pBZb4D6eBjK7U1usiFrpeJYUrWINoAXH/F78Kbl2TTiZ0gVzAwB/pZlIomZg==" saltValue="Rtsq70621ICfRzd7gOQdgg==" spinCount="100000" sqref="V431" name="Rango2_5_1_9_4"/>
    <protectedRange algorithmName="SHA-512" hashValue="CbntCM56YWgXHu4+OOrTghpH39pBZb4D6eBjK7U1usiFrpeJYUrWINoAXH/F78Kbl2TTiZ0gVzAwB/pZlIomZg==" saltValue="Rtsq70621ICfRzd7gOQdgg==" spinCount="100000" sqref="V432:V437" name="Rango2_5_1_9_5"/>
    <protectedRange algorithmName="SHA-512" hashValue="CbntCM56YWgXHu4+OOrTghpH39pBZb4D6eBjK7U1usiFrpeJYUrWINoAXH/F78Kbl2TTiZ0gVzAwB/pZlIomZg==" saltValue="Rtsq70621ICfRzd7gOQdgg==" spinCount="100000" sqref="V438:V440" name="Rango2_5_1_9_6"/>
    <protectedRange algorithmName="SHA-512" hashValue="CbntCM56YWgXHu4+OOrTghpH39pBZb4D6eBjK7U1usiFrpeJYUrWINoAXH/F78Kbl2TTiZ0gVzAwB/pZlIomZg==" saltValue="Rtsq70621ICfRzd7gOQdgg==" spinCount="100000" sqref="V441:V443" name="Rango2_5_1_9_7"/>
    <protectedRange algorithmName="SHA-512" hashValue="CbntCM56YWgXHu4+OOrTghpH39pBZb4D6eBjK7U1usiFrpeJYUrWINoAXH/F78Kbl2TTiZ0gVzAwB/pZlIomZg==" saltValue="Rtsq70621ICfRzd7gOQdgg==" spinCount="100000" sqref="V444" name="Rango2_5_1_9_8"/>
    <protectedRange algorithmName="SHA-512" hashValue="CbntCM56YWgXHu4+OOrTghpH39pBZb4D6eBjK7U1usiFrpeJYUrWINoAXH/F78Kbl2TTiZ0gVzAwB/pZlIomZg==" saltValue="Rtsq70621ICfRzd7gOQdgg==" spinCount="100000" sqref="V445" name="Rango2_5_1_9_9"/>
    <protectedRange algorithmName="SHA-512" hashValue="CbntCM56YWgXHu4+OOrTghpH39pBZb4D6eBjK7U1usiFrpeJYUrWINoAXH/F78Kbl2TTiZ0gVzAwB/pZlIomZg==" saltValue="Rtsq70621ICfRzd7gOQdgg==" spinCount="100000" sqref="V446:V449" name="Rango2_5_1_9_10"/>
    <protectedRange algorithmName="SHA-512" hashValue="CbntCM56YWgXHu4+OOrTghpH39pBZb4D6eBjK7U1usiFrpeJYUrWINoAXH/F78Kbl2TTiZ0gVzAwB/pZlIomZg==" saltValue="Rtsq70621ICfRzd7gOQdgg==" spinCount="100000" sqref="V450:V454" name="Rango2_5_1_9_11"/>
    <protectedRange algorithmName="SHA-512" hashValue="CbntCM56YWgXHu4+OOrTghpH39pBZb4D6eBjK7U1usiFrpeJYUrWINoAXH/F78Kbl2TTiZ0gVzAwB/pZlIomZg==" saltValue="Rtsq70621ICfRzd7gOQdgg==" spinCount="100000" sqref="V455" name="Rango2_5_1_9_12"/>
    <protectedRange algorithmName="SHA-512" hashValue="CbntCM56YWgXHu4+OOrTghpH39pBZb4D6eBjK7U1usiFrpeJYUrWINoAXH/F78Kbl2TTiZ0gVzAwB/pZlIomZg==" saltValue="Rtsq70621ICfRzd7gOQdgg==" spinCount="100000" sqref="V456" name="Rango2_5_1_10"/>
    <protectedRange algorithmName="SHA-512" hashValue="CbntCM56YWgXHu4+OOrTghpH39pBZb4D6eBjK7U1usiFrpeJYUrWINoAXH/F78Kbl2TTiZ0gVzAwB/pZlIomZg==" saltValue="Rtsq70621ICfRzd7gOQdgg==" spinCount="100000" sqref="V485:V486" name="Rango2_5_1_11"/>
    <protectedRange algorithmName="SHA-512" hashValue="CbntCM56YWgXHu4+OOrTghpH39pBZb4D6eBjK7U1usiFrpeJYUrWINoAXH/F78Kbl2TTiZ0gVzAwB/pZlIomZg==" saltValue="Rtsq70621ICfRzd7gOQdgg==" spinCount="100000" sqref="V701" name="Rango2_5_1_12"/>
    <protectedRange algorithmName="SHA-512" hashValue="CbntCM56YWgXHu4+OOrTghpH39pBZb4D6eBjK7U1usiFrpeJYUrWINoAXH/F78Kbl2TTiZ0gVzAwB/pZlIomZg==" saltValue="Rtsq70621ICfRzd7gOQdgg==" spinCount="100000" sqref="V702:V706" name="Rango2_5_1_12_1"/>
    <protectedRange algorithmName="SHA-512" hashValue="CbntCM56YWgXHu4+OOrTghpH39pBZb4D6eBjK7U1usiFrpeJYUrWINoAXH/F78Kbl2TTiZ0gVzAwB/pZlIomZg==" saltValue="Rtsq70621ICfRzd7gOQdgg==" spinCount="100000" sqref="V707:V721" name="Rango2_5_1_12_2"/>
    <protectedRange algorithmName="SHA-512" hashValue="CbntCM56YWgXHu4+OOrTghpH39pBZb4D6eBjK7U1usiFrpeJYUrWINoAXH/F78Kbl2TTiZ0gVzAwB/pZlIomZg==" saltValue="Rtsq70621ICfRzd7gOQdgg==" spinCount="100000" sqref="V722" name="Rango2_5_1_12_3"/>
    <protectedRange algorithmName="SHA-512" hashValue="CbntCM56YWgXHu4+OOrTghpH39pBZb4D6eBjK7U1usiFrpeJYUrWINoAXH/F78Kbl2TTiZ0gVzAwB/pZlIomZg==" saltValue="Rtsq70621ICfRzd7gOQdgg==" spinCount="100000" sqref="V723:V724" name="Rango2_5_1_12_4"/>
    <protectedRange algorithmName="SHA-512" hashValue="CbntCM56YWgXHu4+OOrTghpH39pBZb4D6eBjK7U1usiFrpeJYUrWINoAXH/F78Kbl2TTiZ0gVzAwB/pZlIomZg==" saltValue="Rtsq70621ICfRzd7gOQdgg==" spinCount="100000" sqref="V725:V726" name="Rango2_5_1_12_5"/>
    <protectedRange algorithmName="SHA-512" hashValue="CbntCM56YWgXHu4+OOrTghpH39pBZb4D6eBjK7U1usiFrpeJYUrWINoAXH/F78Kbl2TTiZ0gVzAwB/pZlIomZg==" saltValue="Rtsq70621ICfRzd7gOQdgg==" spinCount="100000" sqref="V727" name="Rango2_5_1_14"/>
  </protectedRanges>
  <autoFilter ref="A1:AN1196" xr:uid="{175210F8-141B-4083-AF7F-0FEA4F481479}"/>
  <conditionalFormatting sqref="E2:E97">
    <cfRule type="duplicateValues" dxfId="465" priority="4550"/>
    <cfRule type="duplicateValues" dxfId="464" priority="4551"/>
    <cfRule type="duplicateValues" dxfId="463" priority="4552"/>
  </conditionalFormatting>
  <conditionalFormatting sqref="E2:E1015">
    <cfRule type="duplicateValues" dxfId="462" priority="4624"/>
  </conditionalFormatting>
  <conditionalFormatting sqref="E2:E1129">
    <cfRule type="duplicateValues" dxfId="461" priority="4680"/>
  </conditionalFormatting>
  <conditionalFormatting sqref="E2:E1177">
    <cfRule type="duplicateValues" dxfId="460" priority="4682"/>
  </conditionalFormatting>
  <conditionalFormatting sqref="E98:E149">
    <cfRule type="duplicateValues" dxfId="459" priority="4298"/>
    <cfRule type="duplicateValues" dxfId="458" priority="4299"/>
    <cfRule type="duplicateValues" dxfId="457" priority="4300"/>
  </conditionalFormatting>
  <conditionalFormatting sqref="E150:E222">
    <cfRule type="duplicateValues" dxfId="456" priority="4154"/>
    <cfRule type="duplicateValues" dxfId="455" priority="4155"/>
    <cfRule type="duplicateValues" dxfId="454" priority="4156"/>
  </conditionalFormatting>
  <conditionalFormatting sqref="E223:E383">
    <cfRule type="duplicateValues" dxfId="453" priority="4046"/>
    <cfRule type="duplicateValues" dxfId="452" priority="4047"/>
    <cfRule type="duplicateValues" dxfId="451" priority="4048"/>
  </conditionalFormatting>
  <conditionalFormatting sqref="E384:E434">
    <cfRule type="duplicateValues" dxfId="450" priority="3650"/>
    <cfRule type="duplicateValues" dxfId="449" priority="3651"/>
    <cfRule type="duplicateValues" dxfId="448" priority="3652"/>
  </conditionalFormatting>
  <conditionalFormatting sqref="E435:E492">
    <cfRule type="duplicateValues" dxfId="447" priority="3578"/>
    <cfRule type="duplicateValues" dxfId="446" priority="3579"/>
    <cfRule type="duplicateValues" dxfId="445" priority="3580"/>
  </conditionalFormatting>
  <conditionalFormatting sqref="E493:E546">
    <cfRule type="duplicateValues" dxfId="444" priority="3434"/>
    <cfRule type="duplicateValues" dxfId="443" priority="3435"/>
    <cfRule type="duplicateValues" dxfId="442" priority="3436"/>
  </conditionalFormatting>
  <conditionalFormatting sqref="E547:E581">
    <cfRule type="duplicateValues" dxfId="441" priority="3308"/>
    <cfRule type="duplicateValues" dxfId="440" priority="3309"/>
    <cfRule type="duplicateValues" dxfId="439" priority="3310"/>
  </conditionalFormatting>
  <conditionalFormatting sqref="E582:E672">
    <cfRule type="duplicateValues" dxfId="438" priority="3146"/>
    <cfRule type="duplicateValues" dxfId="437" priority="3147"/>
    <cfRule type="duplicateValues" dxfId="436" priority="3148"/>
  </conditionalFormatting>
  <conditionalFormatting sqref="E673:E747">
    <cfRule type="duplicateValues" dxfId="435" priority="3006"/>
    <cfRule type="duplicateValues" dxfId="434" priority="3007"/>
    <cfRule type="duplicateValues" dxfId="433" priority="3008"/>
  </conditionalFormatting>
  <conditionalFormatting sqref="E748:E804">
    <cfRule type="duplicateValues" dxfId="432" priority="2880"/>
    <cfRule type="duplicateValues" dxfId="431" priority="2881"/>
    <cfRule type="duplicateValues" dxfId="430" priority="2882"/>
  </conditionalFormatting>
  <conditionalFormatting sqref="E805:E868">
    <cfRule type="duplicateValues" dxfId="429" priority="4616"/>
    <cfRule type="duplicateValues" dxfId="428" priority="4617"/>
    <cfRule type="duplicateValues" dxfId="427" priority="4618"/>
  </conditionalFormatting>
  <conditionalFormatting sqref="E869:E955">
    <cfRule type="duplicateValues" dxfId="426" priority="2628"/>
    <cfRule type="duplicateValues" dxfId="425" priority="2629"/>
    <cfRule type="duplicateValues" dxfId="424" priority="2630"/>
  </conditionalFormatting>
  <conditionalFormatting sqref="E956:E1015">
    <cfRule type="duplicateValues" dxfId="423" priority="2434"/>
    <cfRule type="duplicateValues" dxfId="422" priority="2435"/>
    <cfRule type="duplicateValues" dxfId="421" priority="2436"/>
  </conditionalFormatting>
  <conditionalFormatting sqref="E1016:E1073">
    <cfRule type="duplicateValues" dxfId="420" priority="2332"/>
    <cfRule type="duplicateValues" dxfId="419" priority="2333"/>
    <cfRule type="duplicateValues" dxfId="418" priority="2334"/>
  </conditionalFormatting>
  <conditionalFormatting sqref="E1074:E1129">
    <cfRule type="duplicateValues" dxfId="417" priority="4676"/>
    <cfRule type="duplicateValues" dxfId="416" priority="4677"/>
    <cfRule type="duplicateValues" dxfId="415" priority="4678"/>
  </conditionalFormatting>
  <conditionalFormatting sqref="E1130:E1177">
    <cfRule type="duplicateValues" dxfId="414" priority="4646"/>
    <cfRule type="duplicateValues" dxfId="413" priority="4647"/>
    <cfRule type="duplicateValues" dxfId="412" priority="4648"/>
  </conditionalFormatting>
  <conditionalFormatting sqref="L2:L97">
    <cfRule type="duplicateValues" dxfId="411" priority="4556"/>
  </conditionalFormatting>
  <conditionalFormatting sqref="L98:L149">
    <cfRule type="duplicateValues" dxfId="410" priority="4304"/>
  </conditionalFormatting>
  <conditionalFormatting sqref="L150:L222">
    <cfRule type="duplicateValues" dxfId="409" priority="4160"/>
  </conditionalFormatting>
  <conditionalFormatting sqref="L223:L383">
    <cfRule type="duplicateValues" dxfId="408" priority="4052"/>
  </conditionalFormatting>
  <conditionalFormatting sqref="L384:L434">
    <cfRule type="duplicateValues" dxfId="407" priority="3656"/>
  </conditionalFormatting>
  <conditionalFormatting sqref="L435:L492">
    <cfRule type="duplicateValues" dxfId="406" priority="3584"/>
  </conditionalFormatting>
  <conditionalFormatting sqref="L493:L546">
    <cfRule type="duplicateValues" dxfId="405" priority="3440"/>
  </conditionalFormatting>
  <conditionalFormatting sqref="L547:L581">
    <cfRule type="duplicateValues" dxfId="404" priority="3314"/>
  </conditionalFormatting>
  <conditionalFormatting sqref="L582:L672">
    <cfRule type="duplicateValues" dxfId="403" priority="3152"/>
  </conditionalFormatting>
  <conditionalFormatting sqref="L673:L747">
    <cfRule type="duplicateValues" dxfId="402" priority="3012"/>
  </conditionalFormatting>
  <conditionalFormatting sqref="L748:L804">
    <cfRule type="duplicateValues" dxfId="401" priority="2886"/>
  </conditionalFormatting>
  <conditionalFormatting sqref="L805:L868">
    <cfRule type="duplicateValues" dxfId="400" priority="4622"/>
  </conditionalFormatting>
  <conditionalFormatting sqref="L869:L955">
    <cfRule type="duplicateValues" dxfId="399" priority="2634"/>
  </conditionalFormatting>
  <conditionalFormatting sqref="L956:L1015">
    <cfRule type="duplicateValues" dxfId="398" priority="2437"/>
  </conditionalFormatting>
  <conditionalFormatting sqref="L1016:L1073">
    <cfRule type="duplicateValues" dxfId="397" priority="2335"/>
  </conditionalFormatting>
  <conditionalFormatting sqref="L1074:L1129">
    <cfRule type="duplicateValues" dxfId="396" priority="4679"/>
  </conditionalFormatting>
  <conditionalFormatting sqref="L1130:L1177">
    <cfRule type="duplicateValues" dxfId="395" priority="4652"/>
  </conditionalFormatting>
  <conditionalFormatting sqref="E2:E1195">
    <cfRule type="duplicateValues" dxfId="394" priority="4692"/>
    <cfRule type="duplicateValues" dxfId="393" priority="4693"/>
    <cfRule type="duplicateValues" dxfId="392" priority="4694"/>
  </conditionalFormatting>
  <conditionalFormatting sqref="E1178:E1195">
    <cfRule type="duplicateValues" dxfId="391" priority="4695"/>
    <cfRule type="duplicateValues" dxfId="390" priority="4696"/>
    <cfRule type="duplicateValues" dxfId="389" priority="4697"/>
  </conditionalFormatting>
  <conditionalFormatting sqref="L1178:L1195">
    <cfRule type="duplicateValues" dxfId="388" priority="4698"/>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665B-50E2-4FFA-839B-E56094EBC152}">
  <dimension ref="A1:AM449"/>
  <sheetViews>
    <sheetView topLeftCell="O1" workbookViewId="0">
      <pane ySplit="1" topLeftCell="A417" activePane="bottomLeft" state="frozen"/>
      <selection pane="bottomLeft" activeCell="AF449" sqref="AF449"/>
      <selection activeCell="AM1" sqref="AM1"/>
    </sheetView>
  </sheetViews>
  <sheetFormatPr defaultColWidth="11.42578125" defaultRowHeight="13.15"/>
  <cols>
    <col min="1" max="1" width="12.42578125" style="101" bestFit="1" customWidth="1"/>
    <col min="2" max="3" width="11.42578125" style="101"/>
    <col min="4" max="6" width="11.5703125" style="101" bestFit="1" customWidth="1"/>
    <col min="7" max="12" width="11.42578125" style="101"/>
    <col min="13" max="13" width="15.7109375" style="101" customWidth="1"/>
    <col min="14" max="14" width="15.140625" style="101" customWidth="1"/>
    <col min="15" max="15" width="15.140625" style="101" bestFit="1" customWidth="1"/>
    <col min="16" max="16" width="14.7109375" style="102" bestFit="1" customWidth="1"/>
    <col min="17" max="23" width="11.42578125" style="101"/>
    <col min="24" max="24" width="12" style="101" bestFit="1" customWidth="1"/>
    <col min="25" max="26" width="13.5703125" style="78" bestFit="1" customWidth="1"/>
    <col min="27" max="27" width="11.5703125" style="101" bestFit="1" customWidth="1"/>
    <col min="28" max="28" width="11.5703125" style="129" bestFit="1" customWidth="1"/>
    <col min="29" max="29" width="19.42578125" style="129" customWidth="1"/>
    <col min="30" max="30" width="11.5703125" style="101" bestFit="1" customWidth="1"/>
    <col min="31" max="31" width="12" style="101" bestFit="1" customWidth="1"/>
    <col min="32" max="32" width="15.7109375" style="101" bestFit="1" customWidth="1"/>
    <col min="33" max="33" width="12.5703125" style="101" bestFit="1" customWidth="1"/>
    <col min="34" max="16384" width="11.42578125" style="101"/>
  </cols>
  <sheetData>
    <row r="1" spans="1:39" s="126" customFormat="1" ht="66">
      <c r="A1" s="125" t="s">
        <v>121</v>
      </c>
      <c r="B1" s="125" t="s">
        <v>59</v>
      </c>
      <c r="C1" s="125" t="s">
        <v>106</v>
      </c>
      <c r="D1" s="125" t="s">
        <v>122</v>
      </c>
      <c r="E1" s="125" t="s">
        <v>123</v>
      </c>
      <c r="F1" s="125" t="s">
        <v>124</v>
      </c>
      <c r="G1" s="114" t="s">
        <v>125</v>
      </c>
      <c r="H1" s="125" t="s">
        <v>127</v>
      </c>
      <c r="I1" s="125" t="s">
        <v>56</v>
      </c>
      <c r="J1" s="125" t="s">
        <v>128</v>
      </c>
      <c r="K1" s="125" t="s">
        <v>129</v>
      </c>
      <c r="L1" s="125" t="s">
        <v>130</v>
      </c>
      <c r="M1" s="125" t="s">
        <v>6232</v>
      </c>
      <c r="N1" s="125" t="s">
        <v>6233</v>
      </c>
      <c r="O1" s="120" t="s">
        <v>1312</v>
      </c>
      <c r="P1" s="125" t="s">
        <v>6234</v>
      </c>
      <c r="Q1" s="125" t="s">
        <v>6235</v>
      </c>
      <c r="R1" s="92" t="s">
        <v>133</v>
      </c>
      <c r="S1" s="92" t="s">
        <v>134</v>
      </c>
      <c r="T1" s="88" t="s">
        <v>135</v>
      </c>
      <c r="U1" s="125" t="s">
        <v>6236</v>
      </c>
      <c r="V1" s="125" t="s">
        <v>1316</v>
      </c>
      <c r="W1" s="125" t="s">
        <v>137</v>
      </c>
      <c r="X1" s="125" t="s">
        <v>6237</v>
      </c>
      <c r="Y1" s="125" t="s">
        <v>1318</v>
      </c>
      <c r="Z1" s="125" t="s">
        <v>140</v>
      </c>
      <c r="AA1" s="88" t="s">
        <v>141</v>
      </c>
      <c r="AB1" s="125" t="s">
        <v>142</v>
      </c>
      <c r="AC1" s="125" t="s">
        <v>143</v>
      </c>
      <c r="AD1" s="92" t="s">
        <v>6238</v>
      </c>
      <c r="AE1" s="92" t="s">
        <v>145</v>
      </c>
      <c r="AF1" s="127" t="s">
        <v>6239</v>
      </c>
      <c r="AG1" s="77" t="s">
        <v>147</v>
      </c>
      <c r="AH1" s="77" t="s">
        <v>135</v>
      </c>
      <c r="AI1" s="77" t="s">
        <v>149</v>
      </c>
      <c r="AJ1" s="77" t="s">
        <v>150</v>
      </c>
      <c r="AK1" s="77" t="s">
        <v>151</v>
      </c>
      <c r="AL1" s="77" t="s">
        <v>152</v>
      </c>
      <c r="AM1" s="77" t="s">
        <v>153</v>
      </c>
    </row>
    <row r="2" spans="1:39" ht="14.45">
      <c r="A2" s="85" t="s">
        <v>99</v>
      </c>
      <c r="B2" s="85" t="str">
        <f>VLOOKUP(A2,'CENTRO DE COSTOS'!A:D,4,FALSE)</f>
        <v>JOSE MAURICIO HERNANDEZ ROJAS</v>
      </c>
      <c r="C2" s="85" t="str">
        <f>VLOOKUP(A2,'CENTRO DE COSTOS'!A:D,2,FALSE)</f>
        <v>0004-0001</v>
      </c>
      <c r="D2" s="85">
        <v>20011</v>
      </c>
      <c r="E2" s="85" t="s">
        <v>6240</v>
      </c>
      <c r="F2" s="85">
        <v>30907</v>
      </c>
      <c r="G2" s="85" t="s">
        <v>6241</v>
      </c>
      <c r="H2" s="85" t="s">
        <v>596</v>
      </c>
      <c r="I2" s="85" t="s">
        <v>1074</v>
      </c>
      <c r="J2" s="85" t="s">
        <v>6242</v>
      </c>
      <c r="K2" s="85" t="s">
        <v>160</v>
      </c>
      <c r="L2" s="85" t="s">
        <v>6243</v>
      </c>
      <c r="M2" s="178">
        <v>45930.479166666657</v>
      </c>
      <c r="N2" s="178">
        <v>45930.629861111112</v>
      </c>
      <c r="O2" s="143"/>
      <c r="P2" s="85" t="s">
        <v>1454</v>
      </c>
      <c r="Q2" s="85" t="s">
        <v>6244</v>
      </c>
      <c r="R2" s="85" t="s">
        <v>6245</v>
      </c>
      <c r="S2" s="85" t="s">
        <v>6245</v>
      </c>
      <c r="T2" s="85" t="s">
        <v>6246</v>
      </c>
      <c r="U2" s="85" t="s">
        <v>6247</v>
      </c>
      <c r="V2" s="85" t="s">
        <v>6248</v>
      </c>
      <c r="W2" s="85" t="s">
        <v>165</v>
      </c>
      <c r="X2" s="85" t="s">
        <v>6249</v>
      </c>
      <c r="Y2" s="144" t="str">
        <f>VLOOKUP(D2,TIPOLOGIA!A:F,6,0)</f>
        <v>TIPO IV</v>
      </c>
      <c r="Z2" s="144" t="str">
        <f>VLOOKUP(D2,TIPOLOGIA!A:F,5,0)</f>
        <v>TERRESTRE</v>
      </c>
      <c r="AA2" s="85" t="s">
        <v>1078</v>
      </c>
      <c r="AB2" s="85">
        <v>1</v>
      </c>
      <c r="AC2" s="85">
        <v>0</v>
      </c>
      <c r="AD2" s="179">
        <f>IF(W2="SOPORTE_TELEFÓNICO",'BASE LIQUIDACION REDEBAN 2025'!$B$19,IF(Y2="TIPO I",'BASE LIQUIDACION REDEBAN 2025'!$C$2,IF(Y2="TIPO II",'BASE LIQUIDACION REDEBAN 2025'!$C$3,IF(Y2="TIPO III",'BASE LIQUIDACION REDEBAN 2025'!$C$4,IF(Y2="TIPO IV",'BASE LIQUIDACION REDEBAN 2025'!$C$5,IF(Z2="AEREO",'BASE LIQUIDACION REDEBAN 2025'!$B$6,'BASE LIQUIDACION REDEBAN 2025'!$C$5))))))</f>
        <v>479588.87655000004</v>
      </c>
      <c r="AE2" s="179">
        <f>IF(OR(W2="SOPORTE_TELEFÓNICO",W2="ENVÍO"),0,IF(Y2="TIPO I",'BASE LIQUIDACION REDEBAN 2025'!$B$10,IF(Y2="TIPO II",'BASE LIQUIDACION REDEBAN 2025'!$B$11,IF(Y2="TIPO III",'BASE LIQUIDACION REDEBAN 2025'!$B$12,'BASE LIQUIDACION REDEBAN 2025'!$B$13))))</f>
        <v>196536.5258152</v>
      </c>
      <c r="AF2" s="179">
        <f>IF(OR(W2="SOPORTE_TELEFÓNICO",W2="ENVÍO"),AD2,(AB2*AD2+AC2*AE2))</f>
        <v>479588.87655000004</v>
      </c>
      <c r="AG2"/>
    </row>
    <row r="3" spans="1:39" ht="14.45">
      <c r="A3" s="85" t="s">
        <v>90</v>
      </c>
      <c r="B3" s="85" t="str">
        <f>VLOOKUP(A3,'CENTRO DE COSTOS'!A:D,4,FALSE)</f>
        <v>JUAN SEBASTIÁN RÍOS CASTRILLÓN</v>
      </c>
      <c r="C3" s="85" t="str">
        <f>VLOOKUP(A3,'CENTRO DE COSTOS'!A:D,2,FALSE)</f>
        <v>0004-0005</v>
      </c>
      <c r="D3" s="85">
        <v>5789</v>
      </c>
      <c r="E3" s="85" t="s">
        <v>6250</v>
      </c>
      <c r="F3" s="85">
        <v>10377</v>
      </c>
      <c r="G3" s="85" t="s">
        <v>6241</v>
      </c>
      <c r="H3" s="85" t="s">
        <v>249</v>
      </c>
      <c r="I3" s="85" t="s">
        <v>5932</v>
      </c>
      <c r="J3" s="85" t="s">
        <v>6251</v>
      </c>
      <c r="K3" s="85" t="s">
        <v>160</v>
      </c>
      <c r="L3" s="85" t="s">
        <v>6252</v>
      </c>
      <c r="M3" s="178">
        <v>45929.63958333333</v>
      </c>
      <c r="N3" s="178">
        <v>45930.513888888891</v>
      </c>
      <c r="O3" s="143"/>
      <c r="P3" s="85" t="s">
        <v>1454</v>
      </c>
      <c r="Q3" s="85" t="s">
        <v>1454</v>
      </c>
      <c r="R3" s="85" t="s">
        <v>6245</v>
      </c>
      <c r="S3" s="85" t="s">
        <v>6245</v>
      </c>
      <c r="T3" s="85" t="s">
        <v>6246</v>
      </c>
      <c r="U3" s="85" t="s">
        <v>6247</v>
      </c>
      <c r="V3" s="85" t="s">
        <v>6253</v>
      </c>
      <c r="W3" s="85" t="s">
        <v>165</v>
      </c>
      <c r="X3" s="85" t="s">
        <v>6254</v>
      </c>
      <c r="Y3" s="144" t="str">
        <f>VLOOKUP(D3,TIPOLOGIA!A:F,6,0)</f>
        <v>TIPO III</v>
      </c>
      <c r="Z3" s="144" t="str">
        <f>VLOOKUP(D3,TIPOLOGIA!A:F,5,0)</f>
        <v>TERRESTRE</v>
      </c>
      <c r="AA3" s="85" t="s">
        <v>804</v>
      </c>
      <c r="AB3" s="85">
        <v>1</v>
      </c>
      <c r="AC3" s="85">
        <v>0</v>
      </c>
      <c r="AD3" s="179">
        <f>IF(W3="SOPORTE_TELEFÓNICO",'BASE LIQUIDACION REDEBAN 2025'!$B$19,IF(Y3="TIPO I",'BASE LIQUIDACION REDEBAN 2025'!$C$2,IF(Y3="TIPO II",'BASE LIQUIDACION REDEBAN 2025'!$C$3,IF(Y3="TIPO III",'BASE LIQUIDACION REDEBAN 2025'!$C$4,IF(Y3="TIPO IV",'BASE LIQUIDACION REDEBAN 2025'!$C$5,IF(Z3="AEREO",'BASE LIQUIDACION REDEBAN 2025'!$B$6,'BASE LIQUIDACION REDEBAN 2025'!$C$5))))))</f>
        <v>275728.78077800001</v>
      </c>
      <c r="AE3" s="179">
        <f>IF(OR(W3="SOPORTE_TELEFÓNICO",W3="ENVÍO"),0,IF(Y3="TIPO I",'BASE LIQUIDACION REDEBAN 2025'!$B$10,IF(Y3="TIPO II",'BASE LIQUIDACION REDEBAN 2025'!$B$11,IF(Y3="TIPO III",'BASE LIQUIDACION REDEBAN 2025'!$B$12,'BASE LIQUIDACION REDEBAN 2025'!$B$13))))</f>
        <v>196536.5258152</v>
      </c>
      <c r="AF3" s="179">
        <f t="shared" ref="AF3:AF66" si="0">IF(OR(W3="SOPORTE_TELEFÓNICO",W3="ENVÍO"),AD3,(AB3*AD3+AC3*AE3))</f>
        <v>275728.78077800001</v>
      </c>
      <c r="AG3"/>
    </row>
    <row r="4" spans="1:39" ht="14.45">
      <c r="A4" s="85" t="s">
        <v>76</v>
      </c>
      <c r="B4" s="85" t="str">
        <f>VLOOKUP(A4,'CENTRO DE COSTOS'!A:D,4,FALSE)</f>
        <v>DIEGO FERNANDO HENAO CARDONA</v>
      </c>
      <c r="C4" s="85" t="str">
        <f>VLOOKUP(A4,'CENTRO DE COSTOS'!A:D,2,FALSE)</f>
        <v>0004-0003</v>
      </c>
      <c r="D4" s="85">
        <v>76520</v>
      </c>
      <c r="E4" s="85" t="s">
        <v>6255</v>
      </c>
      <c r="F4" s="85">
        <v>59729</v>
      </c>
      <c r="G4" s="85" t="s">
        <v>6241</v>
      </c>
      <c r="H4" s="85" t="s">
        <v>232</v>
      </c>
      <c r="I4" s="85" t="s">
        <v>1207</v>
      </c>
      <c r="J4" s="85" t="s">
        <v>6256</v>
      </c>
      <c r="K4" s="85" t="s">
        <v>160</v>
      </c>
      <c r="L4" s="85" t="s">
        <v>6257</v>
      </c>
      <c r="M4" s="178">
        <v>45929.63958333333</v>
      </c>
      <c r="N4" s="178">
        <v>45930.625694444447</v>
      </c>
      <c r="O4" s="143"/>
      <c r="P4" s="85" t="s">
        <v>1454</v>
      </c>
      <c r="Q4" s="85" t="s">
        <v>6258</v>
      </c>
      <c r="R4" s="85" t="s">
        <v>162</v>
      </c>
      <c r="S4" s="85" t="s">
        <v>6245</v>
      </c>
      <c r="T4" s="85" t="s">
        <v>6246</v>
      </c>
      <c r="U4" s="85" t="s">
        <v>6247</v>
      </c>
      <c r="V4" s="85" t="s">
        <v>6259</v>
      </c>
      <c r="W4" s="85" t="s">
        <v>165</v>
      </c>
      <c r="X4" s="85" t="s">
        <v>6260</v>
      </c>
      <c r="Y4" s="144" t="str">
        <f>VLOOKUP(D4,TIPOLOGIA!A:F,6,0)</f>
        <v>TIPO I</v>
      </c>
      <c r="Z4" s="144" t="str">
        <f>VLOOKUP(D4,TIPOLOGIA!A:F,5,0)</f>
        <v>TERRESTRE</v>
      </c>
      <c r="AA4" s="85" t="s">
        <v>531</v>
      </c>
      <c r="AB4" s="85">
        <v>1</v>
      </c>
      <c r="AC4" s="85">
        <v>0</v>
      </c>
      <c r="AD4" s="179">
        <f>IF(W4="SOPORTE_TELEFÓNICO",'BASE LIQUIDACION REDEBAN 2025'!$B$19,IF(Y4="TIPO I",'BASE LIQUIDACION REDEBAN 2025'!$C$2,IF(Y4="TIPO II",'BASE LIQUIDACION REDEBAN 2025'!$C$3,IF(Y4="TIPO III",'BASE LIQUIDACION REDEBAN 2025'!$C$4,IF(Y4="TIPO IV",'BASE LIQUIDACION REDEBAN 2025'!$C$5,IF(Z4="AEREO",'BASE LIQUIDACION REDEBAN 2025'!$B$6,'BASE LIQUIDACION REDEBAN 2025'!$C$5))))))</f>
        <v>65960.072302</v>
      </c>
      <c r="AE4" s="179">
        <f>IF(OR(W4="SOPORTE_TELEFÓNICO",W4="ENVÍO"),0,IF(Y4="TIPO I",'BASE LIQUIDACION REDEBAN 2025'!$B$10,IF(Y4="TIPO II",'BASE LIQUIDACION REDEBAN 2025'!$B$11,IF(Y4="TIPO III",'BASE LIQUIDACION REDEBAN 2025'!$B$12,'BASE LIQUIDACION REDEBAN 2025'!$B$13))))</f>
        <v>75096.394270399993</v>
      </c>
      <c r="AF4" s="179">
        <f t="shared" si="0"/>
        <v>65960.072302</v>
      </c>
      <c r="AG4"/>
    </row>
    <row r="5" spans="1:39" ht="14.45">
      <c r="A5" s="85" t="s">
        <v>92</v>
      </c>
      <c r="B5" s="85" t="str">
        <f>VLOOKUP(A5,'CENTRO DE COSTOS'!A:D,4,FALSE)</f>
        <v>KEVIN ALEXIS CORZO BUSTOS</v>
      </c>
      <c r="C5" s="85" t="str">
        <f>VLOOKUP(A5,'CENTRO DE COSTOS'!A:D,2,FALSE)</f>
        <v>0004-0007</v>
      </c>
      <c r="D5" s="85">
        <v>18001</v>
      </c>
      <c r="E5" s="85" t="s">
        <v>6261</v>
      </c>
      <c r="F5" s="85">
        <v>76310</v>
      </c>
      <c r="G5" s="85" t="s">
        <v>6241</v>
      </c>
      <c r="H5" s="85" t="s">
        <v>208</v>
      </c>
      <c r="I5" s="85" t="s">
        <v>82</v>
      </c>
      <c r="J5" s="85" t="s">
        <v>6262</v>
      </c>
      <c r="K5" s="85" t="s">
        <v>160</v>
      </c>
      <c r="L5" s="85" t="s">
        <v>6263</v>
      </c>
      <c r="M5" s="178">
        <v>45929.63958333333</v>
      </c>
      <c r="N5" s="178">
        <v>45930.698611111111</v>
      </c>
      <c r="O5" s="143"/>
      <c r="P5" s="85" t="s">
        <v>1454</v>
      </c>
      <c r="Q5" s="85" t="s">
        <v>6258</v>
      </c>
      <c r="R5" s="85" t="s">
        <v>6245</v>
      </c>
      <c r="S5" s="85" t="s">
        <v>6245</v>
      </c>
      <c r="T5" s="85" t="s">
        <v>6246</v>
      </c>
      <c r="U5" s="85" t="s">
        <v>6247</v>
      </c>
      <c r="V5" s="85" t="s">
        <v>6264</v>
      </c>
      <c r="W5" s="85" t="s">
        <v>165</v>
      </c>
      <c r="X5" s="85" t="s">
        <v>6265</v>
      </c>
      <c r="Y5" s="144" t="str">
        <f>VLOOKUP(D5,TIPOLOGIA!A:F,6,0)</f>
        <v>TIPO IV</v>
      </c>
      <c r="Z5" s="144" t="str">
        <f>VLOOKUP(D5,TIPOLOGIA!A:F,5,0)</f>
        <v>TERRESTRE</v>
      </c>
      <c r="AA5" s="85" t="s">
        <v>214</v>
      </c>
      <c r="AB5" s="85">
        <v>1</v>
      </c>
      <c r="AC5" s="85">
        <v>0</v>
      </c>
      <c r="AD5" s="179">
        <f>IF(W5="SOPORTE_TELEFÓNICO",'BASE LIQUIDACION REDEBAN 2025'!$B$19,IF(Y5="TIPO I",'BASE LIQUIDACION REDEBAN 2025'!$C$2,IF(Y5="TIPO II",'BASE LIQUIDACION REDEBAN 2025'!$C$3,IF(Y5="TIPO III",'BASE LIQUIDACION REDEBAN 2025'!$C$4,IF(Y5="TIPO IV",'BASE LIQUIDACION REDEBAN 2025'!$C$5,IF(Z5="AEREO",'BASE LIQUIDACION REDEBAN 2025'!$B$6,'BASE LIQUIDACION REDEBAN 2025'!$C$5))))))</f>
        <v>479588.87655000004</v>
      </c>
      <c r="AE5" s="179">
        <f>IF(OR(W5="SOPORTE_TELEFÓNICO",W5="ENVÍO"),0,IF(Y5="TIPO I",'BASE LIQUIDACION REDEBAN 2025'!$B$10,IF(Y5="TIPO II",'BASE LIQUIDACION REDEBAN 2025'!$B$11,IF(Y5="TIPO III",'BASE LIQUIDACION REDEBAN 2025'!$B$12,'BASE LIQUIDACION REDEBAN 2025'!$B$13))))</f>
        <v>196536.5258152</v>
      </c>
      <c r="AF5" s="179">
        <f t="shared" si="0"/>
        <v>479588.87655000004</v>
      </c>
      <c r="AG5"/>
    </row>
    <row r="6" spans="1:39" ht="14.45">
      <c r="A6" s="85" t="s">
        <v>76</v>
      </c>
      <c r="B6" s="85" t="str">
        <f>VLOOKUP(A6,'CENTRO DE COSTOS'!A:D,4,FALSE)</f>
        <v>DIEGO FERNANDO HENAO CARDONA</v>
      </c>
      <c r="C6" s="85" t="str">
        <f>VLOOKUP(A6,'CENTRO DE COSTOS'!A:D,2,FALSE)</f>
        <v>0004-0003</v>
      </c>
      <c r="D6" s="85">
        <v>19110</v>
      </c>
      <c r="E6" s="85" t="s">
        <v>6266</v>
      </c>
      <c r="F6" s="85">
        <v>70402</v>
      </c>
      <c r="G6" s="85" t="s">
        <v>6241</v>
      </c>
      <c r="H6" s="85" t="s">
        <v>171</v>
      </c>
      <c r="I6" s="85" t="s">
        <v>6267</v>
      </c>
      <c r="J6" s="85" t="s">
        <v>6268</v>
      </c>
      <c r="K6" s="85" t="s">
        <v>160</v>
      </c>
      <c r="L6" s="85" t="s">
        <v>6269</v>
      </c>
      <c r="M6" s="178">
        <v>45929.63958333333</v>
      </c>
      <c r="N6" s="178">
        <v>45930.538194444453</v>
      </c>
      <c r="O6" s="143"/>
      <c r="P6" s="85" t="s">
        <v>1454</v>
      </c>
      <c r="Q6" s="85" t="s">
        <v>6258</v>
      </c>
      <c r="R6" s="85" t="s">
        <v>243</v>
      </c>
      <c r="S6" s="85" t="s">
        <v>244</v>
      </c>
      <c r="T6" s="85" t="s">
        <v>6246</v>
      </c>
      <c r="U6" s="85" t="s">
        <v>6247</v>
      </c>
      <c r="V6" s="85" t="s">
        <v>6270</v>
      </c>
      <c r="W6" s="85" t="s">
        <v>165</v>
      </c>
      <c r="X6" s="85" t="s">
        <v>6271</v>
      </c>
      <c r="Y6" s="144" t="str">
        <f>VLOOKUP(D6,TIPOLOGIA!A:F,6,0)</f>
        <v>TIPO II</v>
      </c>
      <c r="Z6" s="144" t="str">
        <f>VLOOKUP(D6,TIPOLOGIA!A:F,5,0)</f>
        <v>TERRESTRE</v>
      </c>
      <c r="AA6" s="85" t="s">
        <v>1783</v>
      </c>
      <c r="AB6" s="85">
        <v>1</v>
      </c>
      <c r="AC6" s="85">
        <v>0</v>
      </c>
      <c r="AD6" s="179">
        <f>IF(W6="SOPORTE_TELEFÓNICO",'BASE LIQUIDACION REDEBAN 2025'!$B$19,IF(Y6="TIPO I",'BASE LIQUIDACION REDEBAN 2025'!$C$2,IF(Y6="TIPO II",'BASE LIQUIDACION REDEBAN 2025'!$C$3,IF(Y6="TIPO III",'BASE LIQUIDACION REDEBAN 2025'!$C$4,IF(Y6="TIPO IV",'BASE LIQUIDACION REDEBAN 2025'!$C$5,IF(Z6="AEREO",'BASE LIQUIDACION REDEBAN 2025'!$B$6,'BASE LIQUIDACION REDEBAN 2025'!$C$5))))))</f>
        <v>144967.87232000002</v>
      </c>
      <c r="AE6" s="179">
        <f>IF(OR(W6="SOPORTE_TELEFÓNICO",W6="ENVÍO"),0,IF(Y6="TIPO I",'BASE LIQUIDACION REDEBAN 2025'!$B$10,IF(Y6="TIPO II",'BASE LIQUIDACION REDEBAN 2025'!$B$11,IF(Y6="TIPO III",'BASE LIQUIDACION REDEBAN 2025'!$B$12,'BASE LIQUIDACION REDEBAN 2025'!$B$13))))</f>
        <v>140395.6348884</v>
      </c>
      <c r="AF6" s="179">
        <f t="shared" si="0"/>
        <v>144967.87232000002</v>
      </c>
      <c r="AG6"/>
    </row>
    <row r="7" spans="1:39" ht="14.45">
      <c r="A7" s="85" t="s">
        <v>93</v>
      </c>
      <c r="B7" s="85" t="str">
        <f>VLOOKUP(A7,'CENTRO DE COSTOS'!A:D,4,FALSE)</f>
        <v>DIEGO FERNANDO HENAO CARDONA</v>
      </c>
      <c r="C7" s="85" t="str">
        <f>VLOOKUP(A7,'CENTRO DE COSTOS'!A:D,2,FALSE)</f>
        <v>0004-0003</v>
      </c>
      <c r="D7" s="85">
        <v>52835</v>
      </c>
      <c r="E7" s="85" t="s">
        <v>6272</v>
      </c>
      <c r="F7" s="85">
        <v>59000</v>
      </c>
      <c r="G7" s="85" t="s">
        <v>6241</v>
      </c>
      <c r="H7" s="85" t="s">
        <v>157</v>
      </c>
      <c r="I7" s="85" t="s">
        <v>2009</v>
      </c>
      <c r="J7" s="85" t="s">
        <v>6273</v>
      </c>
      <c r="K7" s="85" t="s">
        <v>160</v>
      </c>
      <c r="L7" s="85" t="s">
        <v>6274</v>
      </c>
      <c r="M7" s="178">
        <v>45929.63958333333</v>
      </c>
      <c r="N7" s="178">
        <v>45930.564583333333</v>
      </c>
      <c r="O7" s="143"/>
      <c r="P7" s="85" t="s">
        <v>1454</v>
      </c>
      <c r="Q7" s="85" t="s">
        <v>6258</v>
      </c>
      <c r="R7" s="85" t="s">
        <v>243</v>
      </c>
      <c r="S7" s="85" t="s">
        <v>365</v>
      </c>
      <c r="T7" s="85" t="s">
        <v>6246</v>
      </c>
      <c r="U7" s="85" t="s">
        <v>6247</v>
      </c>
      <c r="V7" s="85" t="s">
        <v>6270</v>
      </c>
      <c r="W7" s="85" t="s">
        <v>165</v>
      </c>
      <c r="X7" s="85" t="s">
        <v>6275</v>
      </c>
      <c r="Y7" s="144" t="str">
        <f>VLOOKUP(D7,TIPOLOGIA!A:F,6,0)</f>
        <v>TIPO IV</v>
      </c>
      <c r="Z7" s="144" t="str">
        <f>VLOOKUP(D7,TIPOLOGIA!A:F,5,0)</f>
        <v>TERRESTRE</v>
      </c>
      <c r="AA7" s="85" t="s">
        <v>1783</v>
      </c>
      <c r="AB7" s="85">
        <v>1</v>
      </c>
      <c r="AC7" s="85">
        <v>0</v>
      </c>
      <c r="AD7" s="179">
        <f>IF(W7="SOPORTE_TELEFÓNICO",'BASE LIQUIDACION REDEBAN 2025'!$B$19,IF(Y7="TIPO I",'BASE LIQUIDACION REDEBAN 2025'!$C$2,IF(Y7="TIPO II",'BASE LIQUIDACION REDEBAN 2025'!$C$3,IF(Y7="TIPO III",'BASE LIQUIDACION REDEBAN 2025'!$C$4,IF(Y7="TIPO IV",'BASE LIQUIDACION REDEBAN 2025'!$C$5,IF(Z7="AEREO",'BASE LIQUIDACION REDEBAN 2025'!$B$6,'BASE LIQUIDACION REDEBAN 2025'!$C$5))))))</f>
        <v>479588.87655000004</v>
      </c>
      <c r="AE7" s="179">
        <f>IF(OR(W7="SOPORTE_TELEFÓNICO",W7="ENVÍO"),0,IF(Y7="TIPO I",'BASE LIQUIDACION REDEBAN 2025'!$B$10,IF(Y7="TIPO II",'BASE LIQUIDACION REDEBAN 2025'!$B$11,IF(Y7="TIPO III",'BASE LIQUIDACION REDEBAN 2025'!$B$12,'BASE LIQUIDACION REDEBAN 2025'!$B$13))))</f>
        <v>196536.5258152</v>
      </c>
      <c r="AF7" s="179">
        <f t="shared" si="0"/>
        <v>479588.87655000004</v>
      </c>
      <c r="AG7"/>
    </row>
    <row r="8" spans="1:39" ht="14.45">
      <c r="A8" s="85" t="s">
        <v>68</v>
      </c>
      <c r="B8" s="85" t="str">
        <f>VLOOKUP(A8,'CENTRO DE COSTOS'!A:D,4,FALSE)</f>
        <v>WILLIAM ASDRUBAL ROZO ROZO</v>
      </c>
      <c r="C8" s="85" t="str">
        <f>VLOOKUP(A8,'CENTRO DE COSTOS'!A:D,2,FALSE)</f>
        <v>0004-0004</v>
      </c>
      <c r="D8" s="85">
        <v>11001</v>
      </c>
      <c r="E8" s="85" t="s">
        <v>6276</v>
      </c>
      <c r="F8" s="85">
        <v>42071</v>
      </c>
      <c r="G8" s="85" t="s">
        <v>6241</v>
      </c>
      <c r="H8" s="85" t="s">
        <v>417</v>
      </c>
      <c r="I8" s="85" t="s">
        <v>68</v>
      </c>
      <c r="J8" s="85" t="s">
        <v>6277</v>
      </c>
      <c r="K8" s="85" t="s">
        <v>160</v>
      </c>
      <c r="L8" s="85" t="s">
        <v>6278</v>
      </c>
      <c r="M8" s="178">
        <v>45929.63958333333</v>
      </c>
      <c r="N8" s="178">
        <v>45930.567361111112</v>
      </c>
      <c r="O8" s="143"/>
      <c r="P8" s="85" t="s">
        <v>1454</v>
      </c>
      <c r="Q8" s="85" t="s">
        <v>6258</v>
      </c>
      <c r="R8" s="85" t="s">
        <v>243</v>
      </c>
      <c r="S8" s="85" t="s">
        <v>365</v>
      </c>
      <c r="T8" s="85" t="s">
        <v>6246</v>
      </c>
      <c r="U8" s="85" t="s">
        <v>6247</v>
      </c>
      <c r="V8" s="85" t="s">
        <v>6270</v>
      </c>
      <c r="W8" s="85" t="s">
        <v>165</v>
      </c>
      <c r="X8" s="85" t="s">
        <v>6279</v>
      </c>
      <c r="Y8" s="144" t="str">
        <f>VLOOKUP(D8,TIPOLOGIA!A:F,6,0)</f>
        <v>TIPO I</v>
      </c>
      <c r="Z8" s="144" t="str">
        <f>VLOOKUP(D8,TIPOLOGIA!A:F,5,0)</f>
        <v>TERRESTRE</v>
      </c>
      <c r="AA8" s="85" t="s">
        <v>1783</v>
      </c>
      <c r="AB8" s="85">
        <v>1</v>
      </c>
      <c r="AC8" s="85">
        <v>0</v>
      </c>
      <c r="AD8" s="179">
        <f>IF(W8="SOPORTE_TELEFÓNICO",'BASE LIQUIDACION REDEBAN 2025'!$B$19,IF(Y8="TIPO I",'BASE LIQUIDACION REDEBAN 2025'!$C$2,IF(Y8="TIPO II",'BASE LIQUIDACION REDEBAN 2025'!$C$3,IF(Y8="TIPO III",'BASE LIQUIDACION REDEBAN 2025'!$C$4,IF(Y8="TIPO IV",'BASE LIQUIDACION REDEBAN 2025'!$C$5,IF(Z8="AEREO",'BASE LIQUIDACION REDEBAN 2025'!$B$6,'BASE LIQUIDACION REDEBAN 2025'!$C$5))))))</f>
        <v>65960.072302</v>
      </c>
      <c r="AE8" s="179">
        <f>IF(OR(W8="SOPORTE_TELEFÓNICO",W8="ENVÍO"),0,IF(Y8="TIPO I",'BASE LIQUIDACION REDEBAN 2025'!$B$10,IF(Y8="TIPO II",'BASE LIQUIDACION REDEBAN 2025'!$B$11,IF(Y8="TIPO III",'BASE LIQUIDACION REDEBAN 2025'!$B$12,'BASE LIQUIDACION REDEBAN 2025'!$B$13))))</f>
        <v>75096.394270399993</v>
      </c>
      <c r="AF8" s="179">
        <f t="shared" si="0"/>
        <v>65960.072302</v>
      </c>
      <c r="AG8"/>
    </row>
    <row r="9" spans="1:39" ht="15" customHeight="1">
      <c r="A9" s="85" t="s">
        <v>100</v>
      </c>
      <c r="B9" s="85" t="str">
        <f>VLOOKUP(A9,'CENTRO DE COSTOS'!A:D,4,FALSE)</f>
        <v>KEVIN ALEXIS CORZO BUSTOS</v>
      </c>
      <c r="C9" s="85" t="str">
        <f>VLOOKUP(A9,'CENTRO DE COSTOS'!A:D,2,FALSE)</f>
        <v>0004-0007</v>
      </c>
      <c r="D9" s="85">
        <v>50001</v>
      </c>
      <c r="E9" s="85" t="s">
        <v>6280</v>
      </c>
      <c r="F9" s="85">
        <v>74538</v>
      </c>
      <c r="G9" s="85" t="s">
        <v>6241</v>
      </c>
      <c r="H9" s="85" t="s">
        <v>216</v>
      </c>
      <c r="I9" s="85" t="s">
        <v>100</v>
      </c>
      <c r="J9" s="85" t="s">
        <v>6281</v>
      </c>
      <c r="K9" s="85" t="s">
        <v>160</v>
      </c>
      <c r="L9" s="85" t="s">
        <v>6282</v>
      </c>
      <c r="M9" s="178">
        <v>45927.375</v>
      </c>
      <c r="N9" s="178">
        <v>45929.48541666667</v>
      </c>
      <c r="O9" s="143"/>
      <c r="P9" s="85" t="s">
        <v>1454</v>
      </c>
      <c r="Q9" s="85" t="s">
        <v>6258</v>
      </c>
      <c r="R9" s="85" t="s">
        <v>6245</v>
      </c>
      <c r="S9" s="85" t="s">
        <v>6245</v>
      </c>
      <c r="T9" s="85" t="s">
        <v>6246</v>
      </c>
      <c r="U9" s="85" t="s">
        <v>6247</v>
      </c>
      <c r="V9" s="85" t="s">
        <v>6283</v>
      </c>
      <c r="W9" s="85" t="s">
        <v>165</v>
      </c>
      <c r="X9" s="85" t="s">
        <v>6284</v>
      </c>
      <c r="Y9" s="144" t="str">
        <f>VLOOKUP(D9,TIPOLOGIA!A:F,6,0)</f>
        <v>TIPO I</v>
      </c>
      <c r="Z9" s="144" t="str">
        <f>VLOOKUP(D9,TIPOLOGIA!A:F,5,0)</f>
        <v>TERRESTRE</v>
      </c>
      <c r="AA9" s="85" t="s">
        <v>1538</v>
      </c>
      <c r="AB9" s="85">
        <v>1</v>
      </c>
      <c r="AC9" s="85">
        <v>0</v>
      </c>
      <c r="AD9" s="179">
        <f>IF(W9="SOPORTE_TELEFÓNICO",'BASE LIQUIDACION REDEBAN 2025'!$B$19,IF(Y9="TIPO I",'BASE LIQUIDACION REDEBAN 2025'!$C$2,IF(Y9="TIPO II",'BASE LIQUIDACION REDEBAN 2025'!$C$3,IF(Y9="TIPO III",'BASE LIQUIDACION REDEBAN 2025'!$C$4,IF(Y9="TIPO IV",'BASE LIQUIDACION REDEBAN 2025'!$C$5,IF(Z9="AEREO",'BASE LIQUIDACION REDEBAN 2025'!$B$6,'BASE LIQUIDACION REDEBAN 2025'!$C$5))))))</f>
        <v>65960.072302</v>
      </c>
      <c r="AE9" s="179">
        <f>IF(OR(W9="SOPORTE_TELEFÓNICO",W9="ENVÍO"),0,IF(Y9="TIPO I",'BASE LIQUIDACION REDEBAN 2025'!$B$10,IF(Y9="TIPO II",'BASE LIQUIDACION REDEBAN 2025'!$B$11,IF(Y9="TIPO III",'BASE LIQUIDACION REDEBAN 2025'!$B$12,'BASE LIQUIDACION REDEBAN 2025'!$B$13))))</f>
        <v>75096.394270399993</v>
      </c>
      <c r="AF9" s="179">
        <f t="shared" si="0"/>
        <v>65960.072302</v>
      </c>
      <c r="AG9"/>
    </row>
    <row r="10" spans="1:39" ht="14.45">
      <c r="A10" s="85" t="s">
        <v>90</v>
      </c>
      <c r="B10" s="85" t="str">
        <f>VLOOKUP(A10,'CENTRO DE COSTOS'!A:D,4,FALSE)</f>
        <v>JUAN SEBASTIÁN RÍOS CASTRILLÓN</v>
      </c>
      <c r="C10" s="85" t="str">
        <f>VLOOKUP(A10,'CENTRO DE COSTOS'!A:D,2,FALSE)</f>
        <v>0004-0005</v>
      </c>
      <c r="D10" s="85">
        <v>5088</v>
      </c>
      <c r="E10" s="85" t="s">
        <v>6285</v>
      </c>
      <c r="F10" s="85">
        <v>81342</v>
      </c>
      <c r="G10" s="85" t="s">
        <v>6241</v>
      </c>
      <c r="H10" s="85" t="s">
        <v>249</v>
      </c>
      <c r="I10" s="85" t="s">
        <v>384</v>
      </c>
      <c r="J10" s="85" t="s">
        <v>390</v>
      </c>
      <c r="K10" s="85" t="s">
        <v>160</v>
      </c>
      <c r="L10" s="85" t="s">
        <v>6286</v>
      </c>
      <c r="M10" s="178">
        <v>45926.333333333343</v>
      </c>
      <c r="N10" s="178">
        <v>45929.454861111109</v>
      </c>
      <c r="O10" s="143"/>
      <c r="P10" s="85" t="s">
        <v>1454</v>
      </c>
      <c r="Q10" s="85" t="s">
        <v>1454</v>
      </c>
      <c r="R10" s="85" t="s">
        <v>243</v>
      </c>
      <c r="S10" s="85" t="s">
        <v>365</v>
      </c>
      <c r="T10" s="85" t="s">
        <v>6246</v>
      </c>
      <c r="U10" s="85" t="s">
        <v>6247</v>
      </c>
      <c r="V10" s="85" t="s">
        <v>6287</v>
      </c>
      <c r="W10" s="85" t="s">
        <v>165</v>
      </c>
      <c r="X10" s="85" t="s">
        <v>6288</v>
      </c>
      <c r="Y10" s="144" t="str">
        <f>VLOOKUP(D10,TIPOLOGIA!A:F,6,0)</f>
        <v>TIPO I</v>
      </c>
      <c r="Z10" s="144" t="str">
        <f>VLOOKUP(D10,TIPOLOGIA!A:F,5,0)</f>
        <v>TERRESTRE</v>
      </c>
      <c r="AA10" s="85" t="s">
        <v>988</v>
      </c>
      <c r="AB10" s="85">
        <v>1</v>
      </c>
      <c r="AC10" s="85">
        <v>0</v>
      </c>
      <c r="AD10" s="179">
        <f>IF(W10="SOPORTE_TELEFÓNICO",'BASE LIQUIDACION REDEBAN 2025'!$B$19,IF(Y10="TIPO I",'BASE LIQUIDACION REDEBAN 2025'!$C$2,IF(Y10="TIPO II",'BASE LIQUIDACION REDEBAN 2025'!$C$3,IF(Y10="TIPO III",'BASE LIQUIDACION REDEBAN 2025'!$C$4,IF(Y10="TIPO IV",'BASE LIQUIDACION REDEBAN 2025'!$C$5,IF(Z10="AEREO",'BASE LIQUIDACION REDEBAN 2025'!$B$6,'BASE LIQUIDACION REDEBAN 2025'!$C$5))))))</f>
        <v>65960.072302</v>
      </c>
      <c r="AE10" s="179">
        <f>IF(OR(W10="SOPORTE_TELEFÓNICO",W10="ENVÍO"),0,IF(Y10="TIPO I",'BASE LIQUIDACION REDEBAN 2025'!$B$10,IF(Y10="TIPO II",'BASE LIQUIDACION REDEBAN 2025'!$B$11,IF(Y10="TIPO III",'BASE LIQUIDACION REDEBAN 2025'!$B$12,'BASE LIQUIDACION REDEBAN 2025'!$B$13))))</f>
        <v>75096.394270399993</v>
      </c>
      <c r="AF10" s="179">
        <f t="shared" si="0"/>
        <v>65960.072302</v>
      </c>
      <c r="AG10"/>
    </row>
    <row r="11" spans="1:39" ht="14.45">
      <c r="A11" s="85" t="s">
        <v>76</v>
      </c>
      <c r="B11" s="85" t="str">
        <f>VLOOKUP(A11,'CENTRO DE COSTOS'!A:D,4,FALSE)</f>
        <v>DIEGO FERNANDO HENAO CARDONA</v>
      </c>
      <c r="C11" s="85" t="str">
        <f>VLOOKUP(A11,'CENTRO DE COSTOS'!A:D,2,FALSE)</f>
        <v>0004-0003</v>
      </c>
      <c r="D11" s="85">
        <v>19573</v>
      </c>
      <c r="E11" s="85" t="s">
        <v>6289</v>
      </c>
      <c r="F11" s="85">
        <v>60687</v>
      </c>
      <c r="G11" s="85" t="s">
        <v>6241</v>
      </c>
      <c r="H11" s="85" t="s">
        <v>171</v>
      </c>
      <c r="I11" s="85" t="s">
        <v>3145</v>
      </c>
      <c r="J11" s="85" t="s">
        <v>6290</v>
      </c>
      <c r="K11" s="85" t="s">
        <v>160</v>
      </c>
      <c r="L11" s="85" t="s">
        <v>6291</v>
      </c>
      <c r="M11" s="178">
        <v>45926.333333333343</v>
      </c>
      <c r="N11" s="178">
        <v>45927.624305555553</v>
      </c>
      <c r="O11" s="143"/>
      <c r="P11" s="85" t="s">
        <v>1454</v>
      </c>
      <c r="Q11" s="85" t="s">
        <v>1454</v>
      </c>
      <c r="R11" s="85" t="s">
        <v>243</v>
      </c>
      <c r="S11" s="85" t="s">
        <v>365</v>
      </c>
      <c r="T11" s="85" t="s">
        <v>6246</v>
      </c>
      <c r="U11" s="85" t="s">
        <v>6247</v>
      </c>
      <c r="V11" s="85" t="s">
        <v>6292</v>
      </c>
      <c r="W11" s="85" t="s">
        <v>165</v>
      </c>
      <c r="X11" s="85" t="s">
        <v>6293</v>
      </c>
      <c r="Y11" s="144" t="str">
        <f>VLOOKUP(D11,TIPOLOGIA!A:F,6,0)</f>
        <v>TIPO II</v>
      </c>
      <c r="Z11" s="144" t="str">
        <f>VLOOKUP(D11,TIPOLOGIA!A:F,5,0)</f>
        <v>TERRESTRE</v>
      </c>
      <c r="AA11" s="85" t="s">
        <v>206</v>
      </c>
      <c r="AB11" s="85">
        <v>1</v>
      </c>
      <c r="AC11" s="85">
        <v>0</v>
      </c>
      <c r="AD11" s="179">
        <f>IF(W11="SOPORTE_TELEFÓNICO",'BASE LIQUIDACION REDEBAN 2025'!$B$19,IF(Y11="TIPO I",'BASE LIQUIDACION REDEBAN 2025'!$C$2,IF(Y11="TIPO II",'BASE LIQUIDACION REDEBAN 2025'!$C$3,IF(Y11="TIPO III",'BASE LIQUIDACION REDEBAN 2025'!$C$4,IF(Y11="TIPO IV",'BASE LIQUIDACION REDEBAN 2025'!$C$5,IF(Z11="AEREO",'BASE LIQUIDACION REDEBAN 2025'!$B$6,'BASE LIQUIDACION REDEBAN 2025'!$C$5))))))</f>
        <v>144967.87232000002</v>
      </c>
      <c r="AE11" s="179">
        <f>IF(OR(W11="SOPORTE_TELEFÓNICO",W11="ENVÍO"),0,IF(Y11="TIPO I",'BASE LIQUIDACION REDEBAN 2025'!$B$10,IF(Y11="TIPO II",'BASE LIQUIDACION REDEBAN 2025'!$B$11,IF(Y11="TIPO III",'BASE LIQUIDACION REDEBAN 2025'!$B$12,'BASE LIQUIDACION REDEBAN 2025'!$B$13))))</f>
        <v>140395.6348884</v>
      </c>
      <c r="AF11" s="179">
        <f t="shared" si="0"/>
        <v>144967.87232000002</v>
      </c>
      <c r="AG11"/>
    </row>
    <row r="12" spans="1:39" ht="14.45">
      <c r="A12" s="85" t="s">
        <v>98</v>
      </c>
      <c r="B12" s="85" t="str">
        <f>VLOOKUP(A12,'CENTRO DE COSTOS'!A:D,4,FALSE)</f>
        <v>MIGUEL JULIÁN HERNÁNDEZ GUARÍN</v>
      </c>
      <c r="C12" s="85" t="str">
        <f>VLOOKUP(A12,'CENTRO DE COSTOS'!A:D,2,FALSE)</f>
        <v>0004-0008</v>
      </c>
      <c r="D12" s="85">
        <v>15491</v>
      </c>
      <c r="E12" s="85" t="s">
        <v>6294</v>
      </c>
      <c r="F12" s="85">
        <v>78049</v>
      </c>
      <c r="G12" s="85" t="s">
        <v>6241</v>
      </c>
      <c r="H12" s="85" t="s">
        <v>406</v>
      </c>
      <c r="I12" s="85" t="s">
        <v>4862</v>
      </c>
      <c r="J12" s="85" t="s">
        <v>6295</v>
      </c>
      <c r="K12" s="85" t="s">
        <v>160</v>
      </c>
      <c r="L12" s="85" t="s">
        <v>6296</v>
      </c>
      <c r="M12" s="178">
        <v>45926.333333333343</v>
      </c>
      <c r="N12" s="178">
        <v>45926.587500000001</v>
      </c>
      <c r="O12" s="143"/>
      <c r="P12" s="85" t="s">
        <v>1454</v>
      </c>
      <c r="Q12" s="85" t="s">
        <v>1454</v>
      </c>
      <c r="R12" s="85" t="s">
        <v>243</v>
      </c>
      <c r="S12" s="85" t="s">
        <v>365</v>
      </c>
      <c r="T12" s="85" t="s">
        <v>6246</v>
      </c>
      <c r="U12" s="85" t="s">
        <v>6247</v>
      </c>
      <c r="V12" s="85" t="s">
        <v>6297</v>
      </c>
      <c r="W12" s="85" t="s">
        <v>165</v>
      </c>
      <c r="X12" s="85" t="s">
        <v>6298</v>
      </c>
      <c r="Y12" s="144" t="str">
        <f>VLOOKUP(D12,TIPOLOGIA!A:F,6,0)</f>
        <v>TIPO II</v>
      </c>
      <c r="Z12" s="144" t="str">
        <f>VLOOKUP(D12,TIPOLOGIA!A:F,5,0)</f>
        <v>TERRESTRE</v>
      </c>
      <c r="AA12" s="85" t="s">
        <v>3425</v>
      </c>
      <c r="AB12" s="85">
        <v>1</v>
      </c>
      <c r="AC12" s="85">
        <v>0</v>
      </c>
      <c r="AD12" s="179">
        <f>IF(W12="SOPORTE_TELEFÓNICO",'BASE LIQUIDACION REDEBAN 2025'!$B$19,IF(Y12="TIPO I",'BASE LIQUIDACION REDEBAN 2025'!$C$2,IF(Y12="TIPO II",'BASE LIQUIDACION REDEBAN 2025'!$C$3,IF(Y12="TIPO III",'BASE LIQUIDACION REDEBAN 2025'!$C$4,IF(Y12="TIPO IV",'BASE LIQUIDACION REDEBAN 2025'!$C$5,IF(Z12="AEREO",'BASE LIQUIDACION REDEBAN 2025'!$B$6,'BASE LIQUIDACION REDEBAN 2025'!$C$5))))))</f>
        <v>144967.87232000002</v>
      </c>
      <c r="AE12" s="179">
        <f>IF(OR(W12="SOPORTE_TELEFÓNICO",W12="ENVÍO"),0,IF(Y12="TIPO I",'BASE LIQUIDACION REDEBAN 2025'!$B$10,IF(Y12="TIPO II",'BASE LIQUIDACION REDEBAN 2025'!$B$11,IF(Y12="TIPO III",'BASE LIQUIDACION REDEBAN 2025'!$B$12,'BASE LIQUIDACION REDEBAN 2025'!$B$13))))</f>
        <v>140395.6348884</v>
      </c>
      <c r="AF12" s="179">
        <f t="shared" si="0"/>
        <v>144967.87232000002</v>
      </c>
      <c r="AG12"/>
    </row>
    <row r="13" spans="1:39" ht="14.45">
      <c r="A13" s="85" t="s">
        <v>72</v>
      </c>
      <c r="B13" s="85" t="str">
        <f>VLOOKUP(A13,'CENTRO DE COSTOS'!A:D,4,FALSE)</f>
        <v>MIGUEL JULIÁN HERNÁNDEZ GUARÍN</v>
      </c>
      <c r="C13" s="85" t="str">
        <f>VLOOKUP(A13,'CENTRO DE COSTOS'!A:D,2,FALSE)</f>
        <v>0004-0008</v>
      </c>
      <c r="D13" s="85">
        <v>68689</v>
      </c>
      <c r="E13" s="85" t="s">
        <v>6299</v>
      </c>
      <c r="F13" s="85">
        <v>74612</v>
      </c>
      <c r="G13" s="85" t="s">
        <v>6241</v>
      </c>
      <c r="H13" s="85" t="s">
        <v>224</v>
      </c>
      <c r="I13" s="85" t="s">
        <v>6300</v>
      </c>
      <c r="J13" s="85" t="s">
        <v>6301</v>
      </c>
      <c r="K13" s="85" t="s">
        <v>160</v>
      </c>
      <c r="L13" s="85" t="s">
        <v>6302</v>
      </c>
      <c r="M13" s="178">
        <v>45926.333333333343</v>
      </c>
      <c r="N13" s="178">
        <v>45927.532638888893</v>
      </c>
      <c r="O13" s="143"/>
      <c r="P13" s="85" t="s">
        <v>1454</v>
      </c>
      <c r="Q13" s="85" t="s">
        <v>1454</v>
      </c>
      <c r="R13" s="85" t="s">
        <v>243</v>
      </c>
      <c r="S13" s="85" t="s">
        <v>365</v>
      </c>
      <c r="T13" s="85" t="s">
        <v>6246</v>
      </c>
      <c r="U13" s="85" t="s">
        <v>6247</v>
      </c>
      <c r="V13" s="85" t="s">
        <v>6303</v>
      </c>
      <c r="W13" s="85" t="s">
        <v>165</v>
      </c>
      <c r="X13" s="85" t="s">
        <v>6304</v>
      </c>
      <c r="Y13" s="144" t="str">
        <f>VLOOKUP(D13,TIPOLOGIA!A:F,6,0)</f>
        <v>TIPO III</v>
      </c>
      <c r="Z13" s="144" t="str">
        <f>VLOOKUP(D13,TIPOLOGIA!A:F,5,0)</f>
        <v>TERRESTRE</v>
      </c>
      <c r="AA13" s="85" t="s">
        <v>230</v>
      </c>
      <c r="AB13" s="85">
        <v>1</v>
      </c>
      <c r="AC13" s="85">
        <v>0</v>
      </c>
      <c r="AD13" s="179">
        <f>IF(W13="SOPORTE_TELEFÓNICO",'BASE LIQUIDACION REDEBAN 2025'!$B$19,IF(Y13="TIPO I",'BASE LIQUIDACION REDEBAN 2025'!$C$2,IF(Y13="TIPO II",'BASE LIQUIDACION REDEBAN 2025'!$C$3,IF(Y13="TIPO III",'BASE LIQUIDACION REDEBAN 2025'!$C$4,IF(Y13="TIPO IV",'BASE LIQUIDACION REDEBAN 2025'!$C$5,IF(Z13="AEREO",'BASE LIQUIDACION REDEBAN 2025'!$B$6,'BASE LIQUIDACION REDEBAN 2025'!$C$5))))))</f>
        <v>275728.78077800001</v>
      </c>
      <c r="AE13" s="179">
        <f>IF(OR(W13="SOPORTE_TELEFÓNICO",W13="ENVÍO"),0,IF(Y13="TIPO I",'BASE LIQUIDACION REDEBAN 2025'!$B$10,IF(Y13="TIPO II",'BASE LIQUIDACION REDEBAN 2025'!$B$11,IF(Y13="TIPO III",'BASE LIQUIDACION REDEBAN 2025'!$B$12,'BASE LIQUIDACION REDEBAN 2025'!$B$13))))</f>
        <v>196536.5258152</v>
      </c>
      <c r="AF13" s="179">
        <f t="shared" si="0"/>
        <v>275728.78077800001</v>
      </c>
      <c r="AG13"/>
    </row>
    <row r="14" spans="1:39" ht="14.45">
      <c r="A14" s="85" t="s">
        <v>68</v>
      </c>
      <c r="B14" s="85" t="str">
        <f>VLOOKUP(A14,'CENTRO DE COSTOS'!A:D,4,FALSE)</f>
        <v>WILLIAM ASDRUBAL ROZO ROZO</v>
      </c>
      <c r="C14" s="85" t="str">
        <f>VLOOKUP(A14,'CENTRO DE COSTOS'!A:D,2,FALSE)</f>
        <v>0004-0004</v>
      </c>
      <c r="D14" s="85">
        <v>11001</v>
      </c>
      <c r="E14" s="85" t="s">
        <v>6305</v>
      </c>
      <c r="F14" s="85">
        <v>78672</v>
      </c>
      <c r="G14" s="85" t="s">
        <v>6241</v>
      </c>
      <c r="H14" s="85" t="s">
        <v>417</v>
      </c>
      <c r="I14" s="85" t="s">
        <v>68</v>
      </c>
      <c r="J14" s="85" t="s">
        <v>6306</v>
      </c>
      <c r="K14" s="85" t="s">
        <v>160</v>
      </c>
      <c r="L14" s="85" t="s">
        <v>6307</v>
      </c>
      <c r="M14" s="178">
        <v>45926.333333333343</v>
      </c>
      <c r="N14" s="178">
        <v>45927.64166666667</v>
      </c>
      <c r="O14" s="143"/>
      <c r="P14" s="85" t="s">
        <v>1454</v>
      </c>
      <c r="Q14" s="85" t="s">
        <v>1454</v>
      </c>
      <c r="R14" s="85" t="s">
        <v>243</v>
      </c>
      <c r="S14" s="85" t="s">
        <v>365</v>
      </c>
      <c r="T14" s="85" t="s">
        <v>6246</v>
      </c>
      <c r="U14" s="85" t="s">
        <v>6247</v>
      </c>
      <c r="V14" s="85" t="s">
        <v>6308</v>
      </c>
      <c r="W14" s="85" t="s">
        <v>165</v>
      </c>
      <c r="X14" s="85" t="s">
        <v>6309</v>
      </c>
      <c r="Y14" s="144" t="str">
        <f>VLOOKUP(D14,TIPOLOGIA!A:F,6,0)</f>
        <v>TIPO I</v>
      </c>
      <c r="Z14" s="144" t="str">
        <f>VLOOKUP(D14,TIPOLOGIA!A:F,5,0)</f>
        <v>TERRESTRE</v>
      </c>
      <c r="AA14" s="85" t="s">
        <v>1509</v>
      </c>
      <c r="AB14" s="85">
        <v>1</v>
      </c>
      <c r="AC14" s="85">
        <v>0</v>
      </c>
      <c r="AD14" s="179">
        <f>IF(W14="SOPORTE_TELEFÓNICO",'BASE LIQUIDACION REDEBAN 2025'!$B$19,IF(Y14="TIPO I",'BASE LIQUIDACION REDEBAN 2025'!$C$2,IF(Y14="TIPO II",'BASE LIQUIDACION REDEBAN 2025'!$C$3,IF(Y14="TIPO III",'BASE LIQUIDACION REDEBAN 2025'!$C$4,IF(Y14="TIPO IV",'BASE LIQUIDACION REDEBAN 2025'!$C$5,IF(Z14="AEREO",'BASE LIQUIDACION REDEBAN 2025'!$B$6,'BASE LIQUIDACION REDEBAN 2025'!$C$5))))))</f>
        <v>65960.072302</v>
      </c>
      <c r="AE14" s="179">
        <f>IF(OR(W14="SOPORTE_TELEFÓNICO",W14="ENVÍO"),0,IF(Y14="TIPO I",'BASE LIQUIDACION REDEBAN 2025'!$B$10,IF(Y14="TIPO II",'BASE LIQUIDACION REDEBAN 2025'!$B$11,IF(Y14="TIPO III",'BASE LIQUIDACION REDEBAN 2025'!$B$12,'BASE LIQUIDACION REDEBAN 2025'!$B$13))))</f>
        <v>75096.394270399993</v>
      </c>
      <c r="AF14" s="179">
        <f t="shared" si="0"/>
        <v>65960.072302</v>
      </c>
      <c r="AG14"/>
    </row>
    <row r="15" spans="1:39" ht="14.45">
      <c r="A15" s="85" t="s">
        <v>90</v>
      </c>
      <c r="B15" s="85" t="str">
        <f>VLOOKUP(A15,'CENTRO DE COSTOS'!A:D,4,FALSE)</f>
        <v>JUAN SEBASTIÁN RÍOS CASTRILLÓN</v>
      </c>
      <c r="C15" s="85" t="str">
        <f>VLOOKUP(A15,'CENTRO DE COSTOS'!A:D,2,FALSE)</f>
        <v>0004-0005</v>
      </c>
      <c r="D15" s="85">
        <v>5001</v>
      </c>
      <c r="E15" s="85" t="s">
        <v>6310</v>
      </c>
      <c r="F15" s="85">
        <v>23000</v>
      </c>
      <c r="G15" s="85" t="s">
        <v>6241</v>
      </c>
      <c r="H15" s="85" t="s">
        <v>249</v>
      </c>
      <c r="I15" s="85" t="s">
        <v>90</v>
      </c>
      <c r="J15" s="85" t="s">
        <v>6311</v>
      </c>
      <c r="K15" s="85" t="s">
        <v>160</v>
      </c>
      <c r="L15" s="85" t="s">
        <v>6312</v>
      </c>
      <c r="M15" s="178">
        <v>45926.333333333343</v>
      </c>
      <c r="N15" s="178">
        <v>45926.467361111107</v>
      </c>
      <c r="O15" s="143"/>
      <c r="P15" s="85" t="s">
        <v>1454</v>
      </c>
      <c r="Q15" s="85" t="s">
        <v>6258</v>
      </c>
      <c r="R15" s="85" t="s">
        <v>243</v>
      </c>
      <c r="S15" s="85" t="s">
        <v>365</v>
      </c>
      <c r="T15" s="85" t="s">
        <v>6246</v>
      </c>
      <c r="U15" s="85" t="s">
        <v>6247</v>
      </c>
      <c r="V15" s="85" t="s">
        <v>6313</v>
      </c>
      <c r="W15" s="85" t="s">
        <v>165</v>
      </c>
      <c r="X15" s="85" t="s">
        <v>6314</v>
      </c>
      <c r="Y15" s="144" t="str">
        <f>VLOOKUP(D15,TIPOLOGIA!A:F,6,0)</f>
        <v>TIPO I</v>
      </c>
      <c r="Z15" s="144" t="str">
        <f>VLOOKUP(D15,TIPOLOGIA!A:F,5,0)</f>
        <v>TERRESTRE</v>
      </c>
      <c r="AA15" s="85" t="s">
        <v>1483</v>
      </c>
      <c r="AB15" s="85">
        <v>1</v>
      </c>
      <c r="AC15" s="85">
        <v>0</v>
      </c>
      <c r="AD15" s="179">
        <f>IF(W15="SOPORTE_TELEFÓNICO",'BASE LIQUIDACION REDEBAN 2025'!$B$19,IF(Y15="TIPO I",'BASE LIQUIDACION REDEBAN 2025'!$C$2,IF(Y15="TIPO II",'BASE LIQUIDACION REDEBAN 2025'!$C$3,IF(Y15="TIPO III",'BASE LIQUIDACION REDEBAN 2025'!$C$4,IF(Y15="TIPO IV",'BASE LIQUIDACION REDEBAN 2025'!$C$5,IF(Z15="AEREO",'BASE LIQUIDACION REDEBAN 2025'!$B$6,'BASE LIQUIDACION REDEBAN 2025'!$C$5))))))</f>
        <v>65960.072302</v>
      </c>
      <c r="AE15" s="179">
        <f>IF(OR(W15="SOPORTE_TELEFÓNICO",W15="ENVÍO"),0,IF(Y15="TIPO I",'BASE LIQUIDACION REDEBAN 2025'!$B$10,IF(Y15="TIPO II",'BASE LIQUIDACION REDEBAN 2025'!$B$11,IF(Y15="TIPO III",'BASE LIQUIDACION REDEBAN 2025'!$B$12,'BASE LIQUIDACION REDEBAN 2025'!$B$13))))</f>
        <v>75096.394270399993</v>
      </c>
      <c r="AF15" s="179">
        <f t="shared" si="0"/>
        <v>65960.072302</v>
      </c>
      <c r="AG15"/>
    </row>
    <row r="16" spans="1:39" ht="14.45">
      <c r="A16" s="85" t="s">
        <v>64</v>
      </c>
      <c r="B16" s="85" t="str">
        <f>VLOOKUP(A16,'CENTRO DE COSTOS'!A:D,4,FALSE)</f>
        <v>JOSE MAURICIO HERNANDEZ ROJAS</v>
      </c>
      <c r="C16" s="85" t="str">
        <f>VLOOKUP(A16,'CENTRO DE COSTOS'!A:D,2,FALSE)</f>
        <v>0004-0001</v>
      </c>
      <c r="D16" s="85">
        <v>8758</v>
      </c>
      <c r="E16" s="85" t="s">
        <v>6315</v>
      </c>
      <c r="F16" s="85">
        <v>47346</v>
      </c>
      <c r="G16" s="85" t="s">
        <v>6241</v>
      </c>
      <c r="H16" s="85" t="s">
        <v>1045</v>
      </c>
      <c r="I16" s="85" t="s">
        <v>1051</v>
      </c>
      <c r="J16" s="85" t="s">
        <v>6316</v>
      </c>
      <c r="K16" s="85" t="s">
        <v>160</v>
      </c>
      <c r="L16" s="85" t="s">
        <v>6317</v>
      </c>
      <c r="M16" s="178">
        <v>45926.333333333343</v>
      </c>
      <c r="N16" s="178">
        <v>45927.542361111111</v>
      </c>
      <c r="O16" s="143"/>
      <c r="P16" s="85" t="s">
        <v>1454</v>
      </c>
      <c r="Q16" s="85" t="s">
        <v>6258</v>
      </c>
      <c r="R16" s="85" t="s">
        <v>243</v>
      </c>
      <c r="S16" s="85" t="s">
        <v>365</v>
      </c>
      <c r="T16" s="85" t="s">
        <v>6246</v>
      </c>
      <c r="U16" s="85" t="s">
        <v>6247</v>
      </c>
      <c r="V16" s="85" t="s">
        <v>6318</v>
      </c>
      <c r="W16" s="85" t="s">
        <v>165</v>
      </c>
      <c r="X16" s="85" t="s">
        <v>6319</v>
      </c>
      <c r="Y16" s="144" t="str">
        <f>VLOOKUP(D16,TIPOLOGIA!A:F,6,0)</f>
        <v>TIPO I</v>
      </c>
      <c r="Z16" s="144" t="str">
        <f>VLOOKUP(D16,TIPOLOGIA!A:F,5,0)</f>
        <v>TERRESTRE</v>
      </c>
      <c r="AA16" s="85" t="s">
        <v>1810</v>
      </c>
      <c r="AB16" s="85">
        <v>1</v>
      </c>
      <c r="AC16" s="85">
        <v>0</v>
      </c>
      <c r="AD16" s="179">
        <f>IF(W16="SOPORTE_TELEFÓNICO",'BASE LIQUIDACION REDEBAN 2025'!$B$19,IF(Y16="TIPO I",'BASE LIQUIDACION REDEBAN 2025'!$C$2,IF(Y16="TIPO II",'BASE LIQUIDACION REDEBAN 2025'!$C$3,IF(Y16="TIPO III",'BASE LIQUIDACION REDEBAN 2025'!$C$4,IF(Y16="TIPO IV",'BASE LIQUIDACION REDEBAN 2025'!$C$5,IF(Z16="AEREO",'BASE LIQUIDACION REDEBAN 2025'!$B$6,'BASE LIQUIDACION REDEBAN 2025'!$C$5))))))</f>
        <v>65960.072302</v>
      </c>
      <c r="AE16" s="179">
        <f>IF(OR(W16="SOPORTE_TELEFÓNICO",W16="ENVÍO"),0,IF(Y16="TIPO I",'BASE LIQUIDACION REDEBAN 2025'!$B$10,IF(Y16="TIPO II",'BASE LIQUIDACION REDEBAN 2025'!$B$11,IF(Y16="TIPO III",'BASE LIQUIDACION REDEBAN 2025'!$B$12,'BASE LIQUIDACION REDEBAN 2025'!$B$13))))</f>
        <v>75096.394270399993</v>
      </c>
      <c r="AF16" s="179">
        <f t="shared" si="0"/>
        <v>65960.072302</v>
      </c>
      <c r="AG16"/>
    </row>
    <row r="17" spans="1:33" ht="14.45">
      <c r="A17" s="85" t="s">
        <v>90</v>
      </c>
      <c r="B17" s="85" t="str">
        <f>VLOOKUP(A17,'CENTRO DE COSTOS'!A:D,4,FALSE)</f>
        <v>JUAN SEBASTIÁN RÍOS CASTRILLÓN</v>
      </c>
      <c r="C17" s="85" t="str">
        <f>VLOOKUP(A17,'CENTRO DE COSTOS'!A:D,2,FALSE)</f>
        <v>0004-0005</v>
      </c>
      <c r="D17" s="85">
        <v>5148</v>
      </c>
      <c r="E17" s="85" t="s">
        <v>6320</v>
      </c>
      <c r="F17" s="85">
        <v>46376</v>
      </c>
      <c r="G17" s="85" t="s">
        <v>6241</v>
      </c>
      <c r="H17" s="85" t="s">
        <v>249</v>
      </c>
      <c r="I17" s="85" t="s">
        <v>3083</v>
      </c>
      <c r="J17" s="85" t="s">
        <v>6321</v>
      </c>
      <c r="K17" s="85" t="s">
        <v>160</v>
      </c>
      <c r="L17" s="85" t="s">
        <v>6322</v>
      </c>
      <c r="M17" s="178">
        <v>45925.634027777778</v>
      </c>
      <c r="N17" s="178">
        <v>45929.568055555559</v>
      </c>
      <c r="O17" s="143"/>
      <c r="P17" s="85" t="s">
        <v>1454</v>
      </c>
      <c r="Q17" s="85" t="s">
        <v>1454</v>
      </c>
      <c r="R17" s="85" t="s">
        <v>6245</v>
      </c>
      <c r="S17" s="85" t="s">
        <v>6245</v>
      </c>
      <c r="T17" s="85" t="s">
        <v>6246</v>
      </c>
      <c r="U17" s="85" t="s">
        <v>6247</v>
      </c>
      <c r="V17" s="85" t="s">
        <v>6323</v>
      </c>
      <c r="W17" s="85" t="s">
        <v>165</v>
      </c>
      <c r="X17" s="85" t="s">
        <v>6324</v>
      </c>
      <c r="Y17" s="144" t="str">
        <f>VLOOKUP(D17,TIPOLOGIA!A:F,6,0)</f>
        <v>TIPO II</v>
      </c>
      <c r="Z17" s="144" t="str">
        <f>VLOOKUP(D17,TIPOLOGIA!A:F,5,0)</f>
        <v>TERRESTRE</v>
      </c>
      <c r="AA17" s="85" t="s">
        <v>361</v>
      </c>
      <c r="AB17" s="85">
        <v>1</v>
      </c>
      <c r="AC17" s="85">
        <v>0</v>
      </c>
      <c r="AD17" s="179">
        <f>IF(W17="SOPORTE_TELEFÓNICO",'BASE LIQUIDACION REDEBAN 2025'!$B$19,IF(Y17="TIPO I",'BASE LIQUIDACION REDEBAN 2025'!$C$2,IF(Y17="TIPO II",'BASE LIQUIDACION REDEBAN 2025'!$C$3,IF(Y17="TIPO III",'BASE LIQUIDACION REDEBAN 2025'!$C$4,IF(Y17="TIPO IV",'BASE LIQUIDACION REDEBAN 2025'!$C$5,IF(Z17="AEREO",'BASE LIQUIDACION REDEBAN 2025'!$B$6,'BASE LIQUIDACION REDEBAN 2025'!$C$5))))))</f>
        <v>144967.87232000002</v>
      </c>
      <c r="AE17" s="179">
        <f>IF(OR(W17="SOPORTE_TELEFÓNICO",W17="ENVÍO"),0,IF(Y17="TIPO I",'BASE LIQUIDACION REDEBAN 2025'!$B$10,IF(Y17="TIPO II",'BASE LIQUIDACION REDEBAN 2025'!$B$11,IF(Y17="TIPO III",'BASE LIQUIDACION REDEBAN 2025'!$B$12,'BASE LIQUIDACION REDEBAN 2025'!$B$13))))</f>
        <v>140395.6348884</v>
      </c>
      <c r="AF17" s="179">
        <f t="shared" si="0"/>
        <v>144967.87232000002</v>
      </c>
      <c r="AG17"/>
    </row>
    <row r="18" spans="1:33" ht="14.45">
      <c r="A18" s="85" t="s">
        <v>81</v>
      </c>
      <c r="B18" s="85" t="str">
        <f>VLOOKUP(A18,'CENTRO DE COSTOS'!A:D,4,FALSE)</f>
        <v>MIGUEL JULIÁN HERNÁNDEZ GUARÍN</v>
      </c>
      <c r="C18" s="85" t="str">
        <f>VLOOKUP(A18,'CENTRO DE COSTOS'!A:D,2,FALSE)</f>
        <v>0004-0008</v>
      </c>
      <c r="D18" s="85">
        <v>54405</v>
      </c>
      <c r="E18" s="85" t="s">
        <v>6325</v>
      </c>
      <c r="F18" s="85">
        <v>71135</v>
      </c>
      <c r="G18" s="85" t="s">
        <v>6241</v>
      </c>
      <c r="H18" s="85" t="s">
        <v>296</v>
      </c>
      <c r="I18" s="85" t="s">
        <v>1126</v>
      </c>
      <c r="J18" s="85" t="s">
        <v>6326</v>
      </c>
      <c r="K18" s="85" t="s">
        <v>160</v>
      </c>
      <c r="L18" s="85" t="s">
        <v>6327</v>
      </c>
      <c r="M18" s="178">
        <v>45925.634027777778</v>
      </c>
      <c r="N18" s="178">
        <v>45927.455555555563</v>
      </c>
      <c r="O18" s="143"/>
      <c r="P18" s="85" t="s">
        <v>1454</v>
      </c>
      <c r="Q18" s="85" t="s">
        <v>1454</v>
      </c>
      <c r="R18" s="85" t="s">
        <v>6245</v>
      </c>
      <c r="S18" s="85" t="s">
        <v>6245</v>
      </c>
      <c r="T18" s="85" t="s">
        <v>6246</v>
      </c>
      <c r="U18" s="85" t="s">
        <v>6247</v>
      </c>
      <c r="V18" s="85" t="s">
        <v>6328</v>
      </c>
      <c r="W18" s="85" t="s">
        <v>165</v>
      </c>
      <c r="X18" s="85" t="s">
        <v>6329</v>
      </c>
      <c r="Y18" s="144" t="str">
        <f>VLOOKUP(D18,TIPOLOGIA!A:F,6,0)</f>
        <v>TIPO I</v>
      </c>
      <c r="Z18" s="144" t="str">
        <f>VLOOKUP(D18,TIPOLOGIA!A:F,5,0)</f>
        <v>TERRESTRE</v>
      </c>
      <c r="AA18" s="85" t="s">
        <v>326</v>
      </c>
      <c r="AB18" s="85">
        <v>1</v>
      </c>
      <c r="AC18" s="85">
        <v>0</v>
      </c>
      <c r="AD18" s="179">
        <f>IF(W18="SOPORTE_TELEFÓNICO",'BASE LIQUIDACION REDEBAN 2025'!$B$19,IF(Y18="TIPO I",'BASE LIQUIDACION REDEBAN 2025'!$C$2,IF(Y18="TIPO II",'BASE LIQUIDACION REDEBAN 2025'!$C$3,IF(Y18="TIPO III",'BASE LIQUIDACION REDEBAN 2025'!$C$4,IF(Y18="TIPO IV",'BASE LIQUIDACION REDEBAN 2025'!$C$5,IF(Z18="AEREO",'BASE LIQUIDACION REDEBAN 2025'!$B$6,'BASE LIQUIDACION REDEBAN 2025'!$C$5))))))</f>
        <v>65960.072302</v>
      </c>
      <c r="AE18" s="179">
        <f>IF(OR(W18="SOPORTE_TELEFÓNICO",W18="ENVÍO"),0,IF(Y18="TIPO I",'BASE LIQUIDACION REDEBAN 2025'!$B$10,IF(Y18="TIPO II",'BASE LIQUIDACION REDEBAN 2025'!$B$11,IF(Y18="TIPO III",'BASE LIQUIDACION REDEBAN 2025'!$B$12,'BASE LIQUIDACION REDEBAN 2025'!$B$13))))</f>
        <v>75096.394270399993</v>
      </c>
      <c r="AF18" s="179">
        <f t="shared" si="0"/>
        <v>65960.072302</v>
      </c>
      <c r="AG18"/>
    </row>
    <row r="19" spans="1:33" ht="14.45">
      <c r="A19" s="85" t="s">
        <v>76</v>
      </c>
      <c r="B19" s="85" t="str">
        <f>VLOOKUP(A19,'CENTRO DE COSTOS'!A:D,4,FALSE)</f>
        <v>DIEGO FERNANDO HENAO CARDONA</v>
      </c>
      <c r="C19" s="85" t="str">
        <f>VLOOKUP(A19,'CENTRO DE COSTOS'!A:D,2,FALSE)</f>
        <v>0004-0003</v>
      </c>
      <c r="D19" s="85">
        <v>76834</v>
      </c>
      <c r="E19" s="85" t="s">
        <v>6330</v>
      </c>
      <c r="F19" s="85">
        <v>39716</v>
      </c>
      <c r="G19" s="85" t="s">
        <v>6241</v>
      </c>
      <c r="H19" s="85" t="s">
        <v>232</v>
      </c>
      <c r="I19" s="85" t="s">
        <v>341</v>
      </c>
      <c r="J19" s="85" t="s">
        <v>6331</v>
      </c>
      <c r="K19" s="85" t="s">
        <v>160</v>
      </c>
      <c r="L19" s="85" t="s">
        <v>6332</v>
      </c>
      <c r="M19" s="178">
        <v>45925.634027777778</v>
      </c>
      <c r="N19" s="178">
        <v>45927.459722222222</v>
      </c>
      <c r="O19" s="143"/>
      <c r="P19" s="85" t="s">
        <v>1454</v>
      </c>
      <c r="Q19" s="85" t="s">
        <v>1454</v>
      </c>
      <c r="R19" s="85" t="s">
        <v>162</v>
      </c>
      <c r="S19" s="85" t="s">
        <v>6245</v>
      </c>
      <c r="T19" s="85" t="s">
        <v>6246</v>
      </c>
      <c r="U19" s="85" t="s">
        <v>6247</v>
      </c>
      <c r="V19" s="85" t="s">
        <v>6333</v>
      </c>
      <c r="W19" s="85" t="s">
        <v>165</v>
      </c>
      <c r="X19" s="85" t="s">
        <v>6334</v>
      </c>
      <c r="Y19" s="144" t="str">
        <f>VLOOKUP(D19,TIPOLOGIA!A:F,6,0)</f>
        <v>TIPO II</v>
      </c>
      <c r="Z19" s="144" t="str">
        <f>VLOOKUP(D19,TIPOLOGIA!A:F,5,0)</f>
        <v>TERRESTRE</v>
      </c>
      <c r="AA19" s="85" t="s">
        <v>1200</v>
      </c>
      <c r="AB19" s="85">
        <v>1</v>
      </c>
      <c r="AC19" s="85">
        <v>0</v>
      </c>
      <c r="AD19" s="179">
        <f>IF(W19="SOPORTE_TELEFÓNICO",'BASE LIQUIDACION REDEBAN 2025'!$B$19,IF(Y19="TIPO I",'BASE LIQUIDACION REDEBAN 2025'!$C$2,IF(Y19="TIPO II",'BASE LIQUIDACION REDEBAN 2025'!$C$3,IF(Y19="TIPO III",'BASE LIQUIDACION REDEBAN 2025'!$C$4,IF(Y19="TIPO IV",'BASE LIQUIDACION REDEBAN 2025'!$C$5,IF(Z19="AEREO",'BASE LIQUIDACION REDEBAN 2025'!$B$6,'BASE LIQUIDACION REDEBAN 2025'!$C$5))))))</f>
        <v>144967.87232000002</v>
      </c>
      <c r="AE19" s="179">
        <f>IF(OR(W19="SOPORTE_TELEFÓNICO",W19="ENVÍO"),0,IF(Y19="TIPO I",'BASE LIQUIDACION REDEBAN 2025'!$B$10,IF(Y19="TIPO II",'BASE LIQUIDACION REDEBAN 2025'!$B$11,IF(Y19="TIPO III",'BASE LIQUIDACION REDEBAN 2025'!$B$12,'BASE LIQUIDACION REDEBAN 2025'!$B$13))))</f>
        <v>140395.6348884</v>
      </c>
      <c r="AF19" s="179">
        <f t="shared" si="0"/>
        <v>144967.87232000002</v>
      </c>
      <c r="AG19"/>
    </row>
    <row r="20" spans="1:33" ht="14.45">
      <c r="A20" s="85" t="s">
        <v>64</v>
      </c>
      <c r="B20" s="85" t="str">
        <f>VLOOKUP(A20,'CENTRO DE COSTOS'!A:D,4,FALSE)</f>
        <v>JOSE MAURICIO HERNANDEZ ROJAS</v>
      </c>
      <c r="C20" s="85" t="str">
        <f>VLOOKUP(A20,'CENTRO DE COSTOS'!A:D,2,FALSE)</f>
        <v>0004-0001</v>
      </c>
      <c r="D20" s="85">
        <v>8001</v>
      </c>
      <c r="E20" s="85" t="s">
        <v>6335</v>
      </c>
      <c r="F20" s="85">
        <v>74934</v>
      </c>
      <c r="G20" s="85" t="s">
        <v>6241</v>
      </c>
      <c r="H20" s="85" t="s">
        <v>1045</v>
      </c>
      <c r="I20" s="85" t="s">
        <v>64</v>
      </c>
      <c r="J20" s="85" t="s">
        <v>6336</v>
      </c>
      <c r="K20" s="85" t="s">
        <v>160</v>
      </c>
      <c r="L20" s="85" t="s">
        <v>6337</v>
      </c>
      <c r="M20" s="178">
        <v>45925.634027777778</v>
      </c>
      <c r="N20" s="178">
        <v>45927.457638888889</v>
      </c>
      <c r="O20" s="143"/>
      <c r="P20" s="85" t="s">
        <v>1454</v>
      </c>
      <c r="Q20" s="85" t="s">
        <v>1454</v>
      </c>
      <c r="R20" s="85" t="s">
        <v>162</v>
      </c>
      <c r="S20" s="85" t="s">
        <v>162</v>
      </c>
      <c r="T20" s="85" t="s">
        <v>6246</v>
      </c>
      <c r="U20" s="85" t="s">
        <v>6247</v>
      </c>
      <c r="V20" s="85" t="s">
        <v>6338</v>
      </c>
      <c r="W20" s="85" t="s">
        <v>165</v>
      </c>
      <c r="X20" s="85" t="s">
        <v>6339</v>
      </c>
      <c r="Y20" s="144" t="str">
        <f>VLOOKUP(D20,TIPOLOGIA!A:F,6,0)</f>
        <v>TIPO I</v>
      </c>
      <c r="Z20" s="144" t="str">
        <f>VLOOKUP(D20,TIPOLOGIA!A:F,5,0)</f>
        <v>TERRESTRE</v>
      </c>
      <c r="AA20" s="85" t="s">
        <v>1473</v>
      </c>
      <c r="AB20" s="85">
        <v>1</v>
      </c>
      <c r="AC20" s="85">
        <v>0</v>
      </c>
      <c r="AD20" s="179">
        <f>IF(W20="SOPORTE_TELEFÓNICO",'BASE LIQUIDACION REDEBAN 2025'!$B$19,IF(Y20="TIPO I",'BASE LIQUIDACION REDEBAN 2025'!$C$2,IF(Y20="TIPO II",'BASE LIQUIDACION REDEBAN 2025'!$C$3,IF(Y20="TIPO III",'BASE LIQUIDACION REDEBAN 2025'!$C$4,IF(Y20="TIPO IV",'BASE LIQUIDACION REDEBAN 2025'!$C$5,IF(Z20="AEREO",'BASE LIQUIDACION REDEBAN 2025'!$B$6,'BASE LIQUIDACION REDEBAN 2025'!$C$5))))))</f>
        <v>65960.072302</v>
      </c>
      <c r="AE20" s="179">
        <f>IF(OR(W20="SOPORTE_TELEFÓNICO",W20="ENVÍO"),0,IF(Y20="TIPO I",'BASE LIQUIDACION REDEBAN 2025'!$B$10,IF(Y20="TIPO II",'BASE LIQUIDACION REDEBAN 2025'!$B$11,IF(Y20="TIPO III",'BASE LIQUIDACION REDEBAN 2025'!$B$12,'BASE LIQUIDACION REDEBAN 2025'!$B$13))))</f>
        <v>75096.394270399993</v>
      </c>
      <c r="AF20" s="179">
        <f t="shared" si="0"/>
        <v>65960.072302</v>
      </c>
      <c r="AG20"/>
    </row>
    <row r="21" spans="1:33" ht="14.45">
      <c r="A21" s="85" t="s">
        <v>68</v>
      </c>
      <c r="B21" s="85" t="str">
        <f>VLOOKUP(A21,'CENTRO DE COSTOS'!A:D,4,FALSE)</f>
        <v>WILLIAM ASDRUBAL ROZO ROZO</v>
      </c>
      <c r="C21" s="85" t="str">
        <f>VLOOKUP(A21,'CENTRO DE COSTOS'!A:D,2,FALSE)</f>
        <v>0004-0004</v>
      </c>
      <c r="D21" s="85">
        <v>11001</v>
      </c>
      <c r="E21" s="85" t="s">
        <v>6340</v>
      </c>
      <c r="F21" s="85">
        <v>47068</v>
      </c>
      <c r="G21" s="85" t="s">
        <v>6241</v>
      </c>
      <c r="H21" s="85" t="s">
        <v>417</v>
      </c>
      <c r="I21" s="85" t="s">
        <v>68</v>
      </c>
      <c r="J21" s="85" t="s">
        <v>6341</v>
      </c>
      <c r="K21" s="85" t="s">
        <v>160</v>
      </c>
      <c r="L21" s="85" t="s">
        <v>6342</v>
      </c>
      <c r="M21" s="178">
        <v>45925.634027777778</v>
      </c>
      <c r="N21" s="178">
        <v>45926.695833333331</v>
      </c>
      <c r="O21" s="143"/>
      <c r="P21" s="85" t="s">
        <v>1454</v>
      </c>
      <c r="Q21" s="85" t="s">
        <v>1454</v>
      </c>
      <c r="R21" s="85" t="s">
        <v>162</v>
      </c>
      <c r="S21" s="85" t="s">
        <v>6245</v>
      </c>
      <c r="T21" s="85" t="s">
        <v>6246</v>
      </c>
      <c r="U21" s="85" t="s">
        <v>6247</v>
      </c>
      <c r="V21" s="85" t="s">
        <v>6343</v>
      </c>
      <c r="W21" s="85" t="s">
        <v>165</v>
      </c>
      <c r="X21" s="85" t="s">
        <v>6344</v>
      </c>
      <c r="Y21" s="144" t="str">
        <f>VLOOKUP(D21,TIPOLOGIA!A:F,6,0)</f>
        <v>TIPO I</v>
      </c>
      <c r="Z21" s="144" t="str">
        <f>VLOOKUP(D21,TIPOLOGIA!A:F,5,0)</f>
        <v>TERRESTRE</v>
      </c>
      <c r="AA21" s="85" t="s">
        <v>6345</v>
      </c>
      <c r="AB21" s="85">
        <v>1</v>
      </c>
      <c r="AC21" s="85">
        <v>0</v>
      </c>
      <c r="AD21" s="179">
        <f>IF(W21="SOPORTE_TELEFÓNICO",'BASE LIQUIDACION REDEBAN 2025'!$B$19,IF(Y21="TIPO I",'BASE LIQUIDACION REDEBAN 2025'!$C$2,IF(Y21="TIPO II",'BASE LIQUIDACION REDEBAN 2025'!$C$3,IF(Y21="TIPO III",'BASE LIQUIDACION REDEBAN 2025'!$C$4,IF(Y21="TIPO IV",'BASE LIQUIDACION REDEBAN 2025'!$C$5,IF(Z21="AEREO",'BASE LIQUIDACION REDEBAN 2025'!$B$6,'BASE LIQUIDACION REDEBAN 2025'!$C$5))))))</f>
        <v>65960.072302</v>
      </c>
      <c r="AE21" s="179">
        <f>IF(OR(W21="SOPORTE_TELEFÓNICO",W21="ENVÍO"),0,IF(Y21="TIPO I",'BASE LIQUIDACION REDEBAN 2025'!$B$10,IF(Y21="TIPO II",'BASE LIQUIDACION REDEBAN 2025'!$B$11,IF(Y21="TIPO III",'BASE LIQUIDACION REDEBAN 2025'!$B$12,'BASE LIQUIDACION REDEBAN 2025'!$B$13))))</f>
        <v>75096.394270399993</v>
      </c>
      <c r="AF21" s="179">
        <f t="shared" si="0"/>
        <v>65960.072302</v>
      </c>
      <c r="AG21"/>
    </row>
    <row r="22" spans="1:33" ht="14.45">
      <c r="A22" s="85" t="s">
        <v>76</v>
      </c>
      <c r="B22" s="85" t="str">
        <f>VLOOKUP(A22,'CENTRO DE COSTOS'!A:D,4,FALSE)</f>
        <v>DIEGO FERNANDO HENAO CARDONA</v>
      </c>
      <c r="C22" s="85" t="str">
        <f>VLOOKUP(A22,'CENTRO DE COSTOS'!A:D,2,FALSE)</f>
        <v>0004-0003</v>
      </c>
      <c r="D22" s="85">
        <v>76001</v>
      </c>
      <c r="E22" s="85" t="s">
        <v>6346</v>
      </c>
      <c r="F22" s="85">
        <v>34308</v>
      </c>
      <c r="G22" s="85" t="s">
        <v>6241</v>
      </c>
      <c r="H22" s="85" t="s">
        <v>232</v>
      </c>
      <c r="I22" s="85" t="s">
        <v>76</v>
      </c>
      <c r="J22" s="85" t="s">
        <v>6347</v>
      </c>
      <c r="K22" s="85" t="s">
        <v>160</v>
      </c>
      <c r="L22" s="85" t="s">
        <v>6348</v>
      </c>
      <c r="M22" s="178">
        <v>45925.634027777778</v>
      </c>
      <c r="N22" s="178">
        <v>45926.515277777777</v>
      </c>
      <c r="O22" s="143"/>
      <c r="P22" s="85" t="s">
        <v>1454</v>
      </c>
      <c r="Q22" s="85" t="s">
        <v>6258</v>
      </c>
      <c r="R22" s="85" t="s">
        <v>6245</v>
      </c>
      <c r="S22" s="85" t="s">
        <v>6245</v>
      </c>
      <c r="T22" s="85" t="s">
        <v>6246</v>
      </c>
      <c r="U22" s="85" t="s">
        <v>6247</v>
      </c>
      <c r="V22" s="85" t="s">
        <v>6349</v>
      </c>
      <c r="W22" s="85" t="s">
        <v>165</v>
      </c>
      <c r="X22" s="85" t="s">
        <v>6350</v>
      </c>
      <c r="Y22" s="144" t="str">
        <f>VLOOKUP(D22,TIPOLOGIA!A:F,6,0)</f>
        <v>TIPO I</v>
      </c>
      <c r="Z22" s="144" t="str">
        <f>VLOOKUP(D22,TIPOLOGIA!A:F,5,0)</f>
        <v>TERRESTRE</v>
      </c>
      <c r="AA22" s="85" t="s">
        <v>1498</v>
      </c>
      <c r="AB22" s="85">
        <v>1</v>
      </c>
      <c r="AC22" s="85">
        <v>0</v>
      </c>
      <c r="AD22" s="179">
        <f>IF(W22="SOPORTE_TELEFÓNICO",'BASE LIQUIDACION REDEBAN 2025'!$B$19,IF(Y22="TIPO I",'BASE LIQUIDACION REDEBAN 2025'!$C$2,IF(Y22="TIPO II",'BASE LIQUIDACION REDEBAN 2025'!$C$3,IF(Y22="TIPO III",'BASE LIQUIDACION REDEBAN 2025'!$C$4,IF(Y22="TIPO IV",'BASE LIQUIDACION REDEBAN 2025'!$C$5,IF(Z22="AEREO",'BASE LIQUIDACION REDEBAN 2025'!$B$6,'BASE LIQUIDACION REDEBAN 2025'!$C$5))))))</f>
        <v>65960.072302</v>
      </c>
      <c r="AE22" s="179">
        <f>IF(OR(W22="SOPORTE_TELEFÓNICO",W22="ENVÍO"),0,IF(Y22="TIPO I",'BASE LIQUIDACION REDEBAN 2025'!$B$10,IF(Y22="TIPO II",'BASE LIQUIDACION REDEBAN 2025'!$B$11,IF(Y22="TIPO III",'BASE LIQUIDACION REDEBAN 2025'!$B$12,'BASE LIQUIDACION REDEBAN 2025'!$B$13))))</f>
        <v>75096.394270399993</v>
      </c>
      <c r="AF22" s="179">
        <f t="shared" si="0"/>
        <v>65960.072302</v>
      </c>
      <c r="AG22"/>
    </row>
    <row r="23" spans="1:33" ht="14.45">
      <c r="A23" s="85" t="s">
        <v>80</v>
      </c>
      <c r="B23" s="85" t="str">
        <f>VLOOKUP(A23,'CENTRO DE COSTOS'!A:D,4,FALSE)</f>
        <v>JOSE MAURICIO HERNANDEZ ROJAS</v>
      </c>
      <c r="C23" s="85" t="str">
        <f>VLOOKUP(A23,'CENTRO DE COSTOS'!A:D,2,FALSE)</f>
        <v>0004-0001</v>
      </c>
      <c r="D23" s="85">
        <v>13001</v>
      </c>
      <c r="E23" s="85" t="s">
        <v>6351</v>
      </c>
      <c r="F23" s="85">
        <v>51236</v>
      </c>
      <c r="G23" s="85" t="s">
        <v>6241</v>
      </c>
      <c r="H23" s="85" t="s">
        <v>685</v>
      </c>
      <c r="I23" s="85" t="s">
        <v>80</v>
      </c>
      <c r="J23" s="85" t="s">
        <v>6352</v>
      </c>
      <c r="K23" s="85" t="s">
        <v>160</v>
      </c>
      <c r="L23" s="85" t="s">
        <v>6353</v>
      </c>
      <c r="M23" s="178">
        <v>45925.45416666667</v>
      </c>
      <c r="N23" s="178">
        <v>45925.57708333333</v>
      </c>
      <c r="O23" s="143"/>
      <c r="P23" s="85" t="s">
        <v>1454</v>
      </c>
      <c r="Q23" s="85" t="s">
        <v>6244</v>
      </c>
      <c r="R23" s="85" t="s">
        <v>6245</v>
      </c>
      <c r="S23" s="85" t="s">
        <v>6245</v>
      </c>
      <c r="T23" s="85" t="s">
        <v>6246</v>
      </c>
      <c r="U23" s="85" t="s">
        <v>6247</v>
      </c>
      <c r="V23" s="85" t="s">
        <v>6354</v>
      </c>
      <c r="W23" s="85" t="s">
        <v>165</v>
      </c>
      <c r="X23" s="85" t="s">
        <v>6355</v>
      </c>
      <c r="Y23" s="144" t="str">
        <f>VLOOKUP(D23,TIPOLOGIA!A:F,6,0)</f>
        <v>TIPO I</v>
      </c>
      <c r="Z23" s="144" t="str">
        <f>VLOOKUP(D23,TIPOLOGIA!A:F,5,0)</f>
        <v>TERRESTRE</v>
      </c>
      <c r="AA23" s="85" t="s">
        <v>690</v>
      </c>
      <c r="AB23" s="85">
        <v>1</v>
      </c>
      <c r="AC23" s="85">
        <v>0</v>
      </c>
      <c r="AD23" s="179">
        <f>IF(W23="SOPORTE_TELEFÓNICO",'BASE LIQUIDACION REDEBAN 2025'!$B$19,IF(Y23="TIPO I",'BASE LIQUIDACION REDEBAN 2025'!$C$2,IF(Y23="TIPO II",'BASE LIQUIDACION REDEBAN 2025'!$C$3,IF(Y23="TIPO III",'BASE LIQUIDACION REDEBAN 2025'!$C$4,IF(Y23="TIPO IV",'BASE LIQUIDACION REDEBAN 2025'!$C$5,IF(Z23="AEREO",'BASE LIQUIDACION REDEBAN 2025'!$B$6,'BASE LIQUIDACION REDEBAN 2025'!$C$5))))))</f>
        <v>65960.072302</v>
      </c>
      <c r="AE23" s="179">
        <f>IF(OR(W23="SOPORTE_TELEFÓNICO",W23="ENVÍO"),0,IF(Y23="TIPO I",'BASE LIQUIDACION REDEBAN 2025'!$B$10,IF(Y23="TIPO II",'BASE LIQUIDACION REDEBAN 2025'!$B$11,IF(Y23="TIPO III",'BASE LIQUIDACION REDEBAN 2025'!$B$12,'BASE LIQUIDACION REDEBAN 2025'!$B$13))))</f>
        <v>75096.394270399993</v>
      </c>
      <c r="AF23" s="179">
        <f t="shared" si="0"/>
        <v>65960.072302</v>
      </c>
      <c r="AG23"/>
    </row>
    <row r="24" spans="1:33" ht="14.45">
      <c r="A24" s="85" t="s">
        <v>99</v>
      </c>
      <c r="B24" s="85" t="str">
        <f>VLOOKUP(A24,'CENTRO DE COSTOS'!A:D,4,FALSE)</f>
        <v>JOSE MAURICIO HERNANDEZ ROJAS</v>
      </c>
      <c r="C24" s="85" t="str">
        <f>VLOOKUP(A24,'CENTRO DE COSTOS'!A:D,2,FALSE)</f>
        <v>0004-0001</v>
      </c>
      <c r="D24" s="85">
        <v>20001</v>
      </c>
      <c r="E24" s="85" t="s">
        <v>6356</v>
      </c>
      <c r="F24" s="85">
        <v>78917</v>
      </c>
      <c r="G24" s="85" t="s">
        <v>6241</v>
      </c>
      <c r="H24" s="85" t="s">
        <v>596</v>
      </c>
      <c r="I24" s="85" t="s">
        <v>99</v>
      </c>
      <c r="J24" s="85" t="s">
        <v>6357</v>
      </c>
      <c r="K24" s="85" t="s">
        <v>160</v>
      </c>
      <c r="L24" s="85" t="s">
        <v>6358</v>
      </c>
      <c r="M24" s="178">
        <v>45925.333333333343</v>
      </c>
      <c r="N24" s="178">
        <v>45925.634027777778</v>
      </c>
      <c r="O24" s="143"/>
      <c r="P24" s="85" t="s">
        <v>1454</v>
      </c>
      <c r="Q24" s="85" t="s">
        <v>1454</v>
      </c>
      <c r="R24" s="85" t="s">
        <v>6245</v>
      </c>
      <c r="S24" s="85" t="s">
        <v>6245</v>
      </c>
      <c r="T24" s="85" t="s">
        <v>6246</v>
      </c>
      <c r="U24" s="85" t="s">
        <v>6247</v>
      </c>
      <c r="V24" s="85" t="s">
        <v>6359</v>
      </c>
      <c r="W24" s="85" t="s">
        <v>165</v>
      </c>
      <c r="X24" s="85" t="s">
        <v>6360</v>
      </c>
      <c r="Y24" s="144" t="str">
        <f>VLOOKUP(D24,TIPOLOGIA!A:F,6,0)</f>
        <v>TIPO I</v>
      </c>
      <c r="Z24" s="144" t="str">
        <f>VLOOKUP(D24,TIPOLOGIA!A:F,5,0)</f>
        <v>TERRESTRE</v>
      </c>
      <c r="AA24" s="85" t="s">
        <v>600</v>
      </c>
      <c r="AB24" s="85">
        <v>1</v>
      </c>
      <c r="AC24" s="85">
        <v>0</v>
      </c>
      <c r="AD24" s="179">
        <f>IF(W24="SOPORTE_TELEFÓNICO",'BASE LIQUIDACION REDEBAN 2025'!$B$19,IF(Y24="TIPO I",'BASE LIQUIDACION REDEBAN 2025'!$C$2,IF(Y24="TIPO II",'BASE LIQUIDACION REDEBAN 2025'!$C$3,IF(Y24="TIPO III",'BASE LIQUIDACION REDEBAN 2025'!$C$4,IF(Y24="TIPO IV",'BASE LIQUIDACION REDEBAN 2025'!$C$5,IF(Z24="AEREO",'BASE LIQUIDACION REDEBAN 2025'!$B$6,'BASE LIQUIDACION REDEBAN 2025'!$C$5))))))</f>
        <v>65960.072302</v>
      </c>
      <c r="AE24" s="179">
        <f>IF(OR(W24="SOPORTE_TELEFÓNICO",W24="ENVÍO"),0,IF(Y24="TIPO I",'BASE LIQUIDACION REDEBAN 2025'!$B$10,IF(Y24="TIPO II",'BASE LIQUIDACION REDEBAN 2025'!$B$11,IF(Y24="TIPO III",'BASE LIQUIDACION REDEBAN 2025'!$B$12,'BASE LIQUIDACION REDEBAN 2025'!$B$13))))</f>
        <v>75096.394270399993</v>
      </c>
      <c r="AF24" s="179">
        <f t="shared" si="0"/>
        <v>65960.072302</v>
      </c>
      <c r="AG24"/>
    </row>
    <row r="25" spans="1:33" ht="14.45">
      <c r="A25" s="85" t="s">
        <v>68</v>
      </c>
      <c r="B25" s="85" t="str">
        <f>VLOOKUP(A25,'CENTRO DE COSTOS'!A:D,4,FALSE)</f>
        <v>WILLIAM ASDRUBAL ROZO ROZO</v>
      </c>
      <c r="C25" s="85" t="str">
        <f>VLOOKUP(A25,'CENTRO DE COSTOS'!A:D,2,FALSE)</f>
        <v>0004-0004</v>
      </c>
      <c r="D25" s="85">
        <v>25817</v>
      </c>
      <c r="E25" s="85" t="s">
        <v>6361</v>
      </c>
      <c r="F25" s="85">
        <v>46178</v>
      </c>
      <c r="G25" s="85" t="s">
        <v>6241</v>
      </c>
      <c r="H25" s="85" t="s">
        <v>417</v>
      </c>
      <c r="I25" s="85" t="s">
        <v>6362</v>
      </c>
      <c r="J25" s="85" t="s">
        <v>6363</v>
      </c>
      <c r="K25" s="85" t="s">
        <v>160</v>
      </c>
      <c r="L25" s="85" t="s">
        <v>6364</v>
      </c>
      <c r="M25" s="178">
        <v>45925.333333333343</v>
      </c>
      <c r="N25" s="178">
        <v>45926.584027777782</v>
      </c>
      <c r="O25" s="143"/>
      <c r="P25" s="85" t="s">
        <v>1454</v>
      </c>
      <c r="Q25" s="85" t="s">
        <v>1454</v>
      </c>
      <c r="R25" s="85" t="s">
        <v>162</v>
      </c>
      <c r="S25" s="85" t="s">
        <v>6245</v>
      </c>
      <c r="T25" s="85" t="s">
        <v>6246</v>
      </c>
      <c r="U25" s="85" t="s">
        <v>6247</v>
      </c>
      <c r="V25" s="85" t="s">
        <v>6365</v>
      </c>
      <c r="W25" s="85" t="s">
        <v>165</v>
      </c>
      <c r="X25" s="85" t="s">
        <v>6366</v>
      </c>
      <c r="Y25" s="144" t="str">
        <f>VLOOKUP(D25,TIPOLOGIA!A:F,6,0)</f>
        <v>TIPO II</v>
      </c>
      <c r="Z25" s="144" t="str">
        <f>VLOOKUP(D25,TIPOLOGIA!A:F,5,0)</f>
        <v>TERRESTRE</v>
      </c>
      <c r="AA25" s="85" t="s">
        <v>561</v>
      </c>
      <c r="AB25" s="85">
        <v>1</v>
      </c>
      <c r="AC25" s="85">
        <v>0</v>
      </c>
      <c r="AD25" s="179">
        <f>IF(W25="SOPORTE_TELEFÓNICO",'BASE LIQUIDACION REDEBAN 2025'!$B$19,IF(Y25="TIPO I",'BASE LIQUIDACION REDEBAN 2025'!$C$2,IF(Y25="TIPO II",'BASE LIQUIDACION REDEBAN 2025'!$C$3,IF(Y25="TIPO III",'BASE LIQUIDACION REDEBAN 2025'!$C$4,IF(Y25="TIPO IV",'BASE LIQUIDACION REDEBAN 2025'!$C$5,IF(Z25="AEREO",'BASE LIQUIDACION REDEBAN 2025'!$B$6,'BASE LIQUIDACION REDEBAN 2025'!$C$5))))))</f>
        <v>144967.87232000002</v>
      </c>
      <c r="AE25" s="179">
        <f>IF(OR(W25="SOPORTE_TELEFÓNICO",W25="ENVÍO"),0,IF(Y25="TIPO I",'BASE LIQUIDACION REDEBAN 2025'!$B$10,IF(Y25="TIPO II",'BASE LIQUIDACION REDEBAN 2025'!$B$11,IF(Y25="TIPO III",'BASE LIQUIDACION REDEBAN 2025'!$B$12,'BASE LIQUIDACION REDEBAN 2025'!$B$13))))</f>
        <v>140395.6348884</v>
      </c>
      <c r="AF25" s="179">
        <f t="shared" si="0"/>
        <v>144967.87232000002</v>
      </c>
      <c r="AG25"/>
    </row>
    <row r="26" spans="1:33" ht="14.45">
      <c r="A26" s="85" t="s">
        <v>100</v>
      </c>
      <c r="B26" s="85" t="str">
        <f>VLOOKUP(A26,'CENTRO DE COSTOS'!A:D,4,FALSE)</f>
        <v>KEVIN ALEXIS CORZO BUSTOS</v>
      </c>
      <c r="C26" s="85" t="str">
        <f>VLOOKUP(A26,'CENTRO DE COSTOS'!A:D,2,FALSE)</f>
        <v>0004-0007</v>
      </c>
      <c r="D26" s="85">
        <v>50313</v>
      </c>
      <c r="E26" s="85" t="s">
        <v>6367</v>
      </c>
      <c r="F26" s="85">
        <v>76594</v>
      </c>
      <c r="G26" s="85" t="s">
        <v>6241</v>
      </c>
      <c r="H26" s="85" t="s">
        <v>216</v>
      </c>
      <c r="I26" s="85" t="s">
        <v>5613</v>
      </c>
      <c r="J26" s="85" t="s">
        <v>6368</v>
      </c>
      <c r="K26" s="85" t="s">
        <v>160</v>
      </c>
      <c r="L26" s="85" t="s">
        <v>6369</v>
      </c>
      <c r="M26" s="178">
        <v>45925.333333333343</v>
      </c>
      <c r="N26" s="178">
        <v>45927.545138888891</v>
      </c>
      <c r="O26" s="143"/>
      <c r="P26" s="85" t="s">
        <v>1454</v>
      </c>
      <c r="Q26" s="85" t="s">
        <v>1454</v>
      </c>
      <c r="R26" s="85" t="s">
        <v>6245</v>
      </c>
      <c r="S26" s="85" t="s">
        <v>6245</v>
      </c>
      <c r="T26" s="85" t="s">
        <v>6246</v>
      </c>
      <c r="U26" s="85" t="s">
        <v>6247</v>
      </c>
      <c r="V26" s="85" t="s">
        <v>6370</v>
      </c>
      <c r="W26" s="85" t="s">
        <v>165</v>
      </c>
      <c r="X26" s="85" t="s">
        <v>6371</v>
      </c>
      <c r="Y26" s="144" t="str">
        <f>VLOOKUP(D26,TIPOLOGIA!A:F,6,0)</f>
        <v>TIPO II</v>
      </c>
      <c r="Z26" s="144" t="str">
        <f>VLOOKUP(D26,TIPOLOGIA!A:F,5,0)</f>
        <v>TERRESTRE</v>
      </c>
      <c r="AA26" s="85" t="s">
        <v>1411</v>
      </c>
      <c r="AB26" s="85">
        <v>1</v>
      </c>
      <c r="AC26" s="85">
        <v>0</v>
      </c>
      <c r="AD26" s="179">
        <f>IF(W26="SOPORTE_TELEFÓNICO",'BASE LIQUIDACION REDEBAN 2025'!$B$19,IF(Y26="TIPO I",'BASE LIQUIDACION REDEBAN 2025'!$C$2,IF(Y26="TIPO II",'BASE LIQUIDACION REDEBAN 2025'!$C$3,IF(Y26="TIPO III",'BASE LIQUIDACION REDEBAN 2025'!$C$4,IF(Y26="TIPO IV",'BASE LIQUIDACION REDEBAN 2025'!$C$5,IF(Z26="AEREO",'BASE LIQUIDACION REDEBAN 2025'!$B$6,'BASE LIQUIDACION REDEBAN 2025'!$C$5))))))</f>
        <v>144967.87232000002</v>
      </c>
      <c r="AE26" s="179">
        <f>IF(OR(W26="SOPORTE_TELEFÓNICO",W26="ENVÍO"),0,IF(Y26="TIPO I",'BASE LIQUIDACION REDEBAN 2025'!$B$10,IF(Y26="TIPO II",'BASE LIQUIDACION REDEBAN 2025'!$B$11,IF(Y26="TIPO III",'BASE LIQUIDACION REDEBAN 2025'!$B$12,'BASE LIQUIDACION REDEBAN 2025'!$B$13))))</f>
        <v>140395.6348884</v>
      </c>
      <c r="AF26" s="179">
        <f t="shared" si="0"/>
        <v>144967.87232000002</v>
      </c>
      <c r="AG26"/>
    </row>
    <row r="27" spans="1:33" ht="14.45">
      <c r="A27" s="85" t="s">
        <v>93</v>
      </c>
      <c r="B27" s="85" t="str">
        <f>VLOOKUP(A27,'CENTRO DE COSTOS'!A:D,4,FALSE)</f>
        <v>DIEGO FERNANDO HENAO CARDONA</v>
      </c>
      <c r="C27" s="85" t="str">
        <f>VLOOKUP(A27,'CENTRO DE COSTOS'!A:D,2,FALSE)</f>
        <v>0004-0003</v>
      </c>
      <c r="D27" s="85">
        <v>52227</v>
      </c>
      <c r="E27" s="85" t="s">
        <v>6372</v>
      </c>
      <c r="F27" s="85">
        <v>75652</v>
      </c>
      <c r="G27" s="85" t="s">
        <v>6241</v>
      </c>
      <c r="H27" s="85" t="s">
        <v>157</v>
      </c>
      <c r="I27" s="85" t="s">
        <v>6373</v>
      </c>
      <c r="J27" s="85" t="s">
        <v>6374</v>
      </c>
      <c r="K27" s="85" t="s">
        <v>160</v>
      </c>
      <c r="L27" s="85" t="s">
        <v>6375</v>
      </c>
      <c r="M27" s="178">
        <v>45925.333333333343</v>
      </c>
      <c r="N27" s="178">
        <v>45925.61041666667</v>
      </c>
      <c r="O27" s="143"/>
      <c r="P27" s="85" t="s">
        <v>1454</v>
      </c>
      <c r="Q27" s="85" t="s">
        <v>1454</v>
      </c>
      <c r="R27" s="85" t="s">
        <v>6245</v>
      </c>
      <c r="S27" s="85" t="s">
        <v>6245</v>
      </c>
      <c r="T27" s="85" t="s">
        <v>6246</v>
      </c>
      <c r="U27" s="85" t="s">
        <v>6247</v>
      </c>
      <c r="V27" s="85" t="s">
        <v>6376</v>
      </c>
      <c r="W27" s="85" t="s">
        <v>165</v>
      </c>
      <c r="X27" s="85" t="s">
        <v>6377</v>
      </c>
      <c r="Y27" s="144" t="str">
        <f>VLOOKUP(D27,TIPOLOGIA!A:F,6,0)</f>
        <v>TIPO III</v>
      </c>
      <c r="Z27" s="144" t="str">
        <f>VLOOKUP(D27,TIPOLOGIA!A:F,5,0)</f>
        <v>TERRESTRE</v>
      </c>
      <c r="AA27" s="85" t="s">
        <v>294</v>
      </c>
      <c r="AB27" s="85">
        <v>1</v>
      </c>
      <c r="AC27" s="85">
        <v>0</v>
      </c>
      <c r="AD27" s="179">
        <f>IF(W27="SOPORTE_TELEFÓNICO",'BASE LIQUIDACION REDEBAN 2025'!$B$19,IF(Y27="TIPO I",'BASE LIQUIDACION REDEBAN 2025'!$C$2,IF(Y27="TIPO II",'BASE LIQUIDACION REDEBAN 2025'!$C$3,IF(Y27="TIPO III",'BASE LIQUIDACION REDEBAN 2025'!$C$4,IF(Y27="TIPO IV",'BASE LIQUIDACION REDEBAN 2025'!$C$5,IF(Z27="AEREO",'BASE LIQUIDACION REDEBAN 2025'!$B$6,'BASE LIQUIDACION REDEBAN 2025'!$C$5))))))</f>
        <v>275728.78077800001</v>
      </c>
      <c r="AE27" s="179">
        <f>IF(OR(W27="SOPORTE_TELEFÓNICO",W27="ENVÍO"),0,IF(Y27="TIPO I",'BASE LIQUIDACION REDEBAN 2025'!$B$10,IF(Y27="TIPO II",'BASE LIQUIDACION REDEBAN 2025'!$B$11,IF(Y27="TIPO III",'BASE LIQUIDACION REDEBAN 2025'!$B$12,'BASE LIQUIDACION REDEBAN 2025'!$B$13))))</f>
        <v>196536.5258152</v>
      </c>
      <c r="AF27" s="179">
        <f t="shared" si="0"/>
        <v>275728.78077800001</v>
      </c>
      <c r="AG27"/>
    </row>
    <row r="28" spans="1:33" ht="14.45">
      <c r="A28" s="85" t="s">
        <v>72</v>
      </c>
      <c r="B28" s="85" t="str">
        <f>VLOOKUP(A28,'CENTRO DE COSTOS'!A:D,4,FALSE)</f>
        <v>MIGUEL JULIÁN HERNÁNDEZ GUARÍN</v>
      </c>
      <c r="C28" s="85" t="str">
        <f>VLOOKUP(A28,'CENTRO DE COSTOS'!A:D,2,FALSE)</f>
        <v>0004-0008</v>
      </c>
      <c r="D28" s="85">
        <v>68001</v>
      </c>
      <c r="E28" s="85" t="s">
        <v>6378</v>
      </c>
      <c r="F28" s="85">
        <v>69468</v>
      </c>
      <c r="G28" s="85" t="s">
        <v>6241</v>
      </c>
      <c r="H28" s="85" t="s">
        <v>224</v>
      </c>
      <c r="I28" s="85" t="s">
        <v>72</v>
      </c>
      <c r="J28" s="85" t="s">
        <v>6379</v>
      </c>
      <c r="K28" s="85" t="s">
        <v>160</v>
      </c>
      <c r="L28" s="85" t="s">
        <v>6380</v>
      </c>
      <c r="M28" s="178">
        <v>45925.333333333343</v>
      </c>
      <c r="N28" s="178">
        <v>45925.679861111108</v>
      </c>
      <c r="O28" s="143"/>
      <c r="P28" s="85" t="s">
        <v>1454</v>
      </c>
      <c r="Q28" s="85" t="s">
        <v>1454</v>
      </c>
      <c r="R28" s="85" t="s">
        <v>6245</v>
      </c>
      <c r="S28" s="85" t="s">
        <v>6245</v>
      </c>
      <c r="T28" s="85" t="s">
        <v>6246</v>
      </c>
      <c r="U28" s="85" t="s">
        <v>6381</v>
      </c>
      <c r="V28" s="85" t="s">
        <v>6382</v>
      </c>
      <c r="W28" s="85" t="s">
        <v>165</v>
      </c>
      <c r="X28" s="85" t="s">
        <v>6383</v>
      </c>
      <c r="Y28" s="144" t="str">
        <f>VLOOKUP(D28,TIPOLOGIA!A:F,6,0)</f>
        <v>TIPO I</v>
      </c>
      <c r="Z28" s="144" t="str">
        <f>VLOOKUP(D28,TIPOLOGIA!A:F,5,0)</f>
        <v>TERRESTRE</v>
      </c>
      <c r="AA28" s="85" t="s">
        <v>1400</v>
      </c>
      <c r="AB28" s="85">
        <v>1</v>
      </c>
      <c r="AC28" s="85">
        <v>0</v>
      </c>
      <c r="AD28" s="179">
        <f>IF(W28="SOPORTE_TELEFÓNICO",'BASE LIQUIDACION REDEBAN 2025'!$B$19,IF(Y28="TIPO I",'BASE LIQUIDACION REDEBAN 2025'!$C$2,IF(Y28="TIPO II",'BASE LIQUIDACION REDEBAN 2025'!$C$3,IF(Y28="TIPO III",'BASE LIQUIDACION REDEBAN 2025'!$C$4,IF(Y28="TIPO IV",'BASE LIQUIDACION REDEBAN 2025'!$C$5,IF(Z28="AEREO",'BASE LIQUIDACION REDEBAN 2025'!$B$6,'BASE LIQUIDACION REDEBAN 2025'!$C$5))))))</f>
        <v>65960.072302</v>
      </c>
      <c r="AE28" s="179">
        <f>IF(OR(W28="SOPORTE_TELEFÓNICO",W28="ENVÍO"),0,IF(Y28="TIPO I",'BASE LIQUIDACION REDEBAN 2025'!$B$10,IF(Y28="TIPO II",'BASE LIQUIDACION REDEBAN 2025'!$B$11,IF(Y28="TIPO III",'BASE LIQUIDACION REDEBAN 2025'!$B$12,'BASE LIQUIDACION REDEBAN 2025'!$B$13))))</f>
        <v>75096.394270399993</v>
      </c>
      <c r="AF28" s="179">
        <f t="shared" si="0"/>
        <v>65960.072302</v>
      </c>
      <c r="AG28"/>
    </row>
    <row r="29" spans="1:33" ht="14.45">
      <c r="A29" s="85" t="s">
        <v>86</v>
      </c>
      <c r="B29" s="85" t="str">
        <f>VLOOKUP(A29,'CENTRO DE COSTOS'!A:D,4,FALSE)</f>
        <v>KEVIN ALEXIS CORZO BUSTOS</v>
      </c>
      <c r="C29" s="85" t="str">
        <f>VLOOKUP(A29,'CENTRO DE COSTOS'!A:D,2,FALSE)</f>
        <v>0004-0007</v>
      </c>
      <c r="D29" s="85">
        <v>73001</v>
      </c>
      <c r="E29" s="85" t="s">
        <v>6384</v>
      </c>
      <c r="F29" s="85">
        <v>46477</v>
      </c>
      <c r="G29" s="85" t="s">
        <v>6241</v>
      </c>
      <c r="H29" s="85" t="s">
        <v>494</v>
      </c>
      <c r="I29" s="85" t="s">
        <v>86</v>
      </c>
      <c r="J29" s="85" t="s">
        <v>6385</v>
      </c>
      <c r="K29" s="85" t="s">
        <v>160</v>
      </c>
      <c r="L29" s="85" t="s">
        <v>6386</v>
      </c>
      <c r="M29" s="178">
        <v>45925.333333333343</v>
      </c>
      <c r="N29" s="178">
        <v>45926.463888888888</v>
      </c>
      <c r="O29" s="143"/>
      <c r="P29" s="85" t="s">
        <v>1454</v>
      </c>
      <c r="Q29" s="85" t="s">
        <v>1454</v>
      </c>
      <c r="R29" s="85" t="s">
        <v>6245</v>
      </c>
      <c r="S29" s="85" t="s">
        <v>6245</v>
      </c>
      <c r="T29" s="85" t="s">
        <v>6246</v>
      </c>
      <c r="U29" s="85" t="s">
        <v>6247</v>
      </c>
      <c r="V29" s="85" t="s">
        <v>6387</v>
      </c>
      <c r="W29" s="85" t="s">
        <v>165</v>
      </c>
      <c r="X29" s="85" t="s">
        <v>6388</v>
      </c>
      <c r="Y29" s="144" t="str">
        <f>VLOOKUP(D29,TIPOLOGIA!A:F,6,0)</f>
        <v>TIPO I</v>
      </c>
      <c r="Z29" s="144" t="str">
        <f>VLOOKUP(D29,TIPOLOGIA!A:F,5,0)</f>
        <v>TERRESTRE</v>
      </c>
      <c r="AA29" s="85" t="s">
        <v>760</v>
      </c>
      <c r="AB29" s="85">
        <v>1</v>
      </c>
      <c r="AC29" s="85">
        <v>0</v>
      </c>
      <c r="AD29" s="179">
        <f>IF(W29="SOPORTE_TELEFÓNICO",'BASE LIQUIDACION REDEBAN 2025'!$B$19,IF(Y29="TIPO I",'BASE LIQUIDACION REDEBAN 2025'!$C$2,IF(Y29="TIPO II",'BASE LIQUIDACION REDEBAN 2025'!$C$3,IF(Y29="TIPO III",'BASE LIQUIDACION REDEBAN 2025'!$C$4,IF(Y29="TIPO IV",'BASE LIQUIDACION REDEBAN 2025'!$C$5,IF(Z29="AEREO",'BASE LIQUIDACION REDEBAN 2025'!$B$6,'BASE LIQUIDACION REDEBAN 2025'!$C$5))))))</f>
        <v>65960.072302</v>
      </c>
      <c r="AE29" s="179">
        <f>IF(OR(W29="SOPORTE_TELEFÓNICO",W29="ENVÍO"),0,IF(Y29="TIPO I",'BASE LIQUIDACION REDEBAN 2025'!$B$10,IF(Y29="TIPO II",'BASE LIQUIDACION REDEBAN 2025'!$B$11,IF(Y29="TIPO III",'BASE LIQUIDACION REDEBAN 2025'!$B$12,'BASE LIQUIDACION REDEBAN 2025'!$B$13))))</f>
        <v>75096.394270399993</v>
      </c>
      <c r="AF29" s="179">
        <f t="shared" si="0"/>
        <v>65960.072302</v>
      </c>
      <c r="AG29"/>
    </row>
    <row r="30" spans="1:33" ht="14.45">
      <c r="A30" s="85" t="s">
        <v>94</v>
      </c>
      <c r="B30" s="85" t="str">
        <f>VLOOKUP(A30,'CENTRO DE COSTOS'!A:D,4,FALSE)</f>
        <v>DIEGO FERNANDO HENAO CARDONA</v>
      </c>
      <c r="C30" s="85" t="str">
        <f>VLOOKUP(A30,'CENTRO DE COSTOS'!A:D,2,FALSE)</f>
        <v>0004-0002</v>
      </c>
      <c r="D30" s="85">
        <v>76736</v>
      </c>
      <c r="E30" s="85" t="s">
        <v>6389</v>
      </c>
      <c r="F30" s="85">
        <v>62347</v>
      </c>
      <c r="G30" s="85" t="s">
        <v>6241</v>
      </c>
      <c r="H30" s="85" t="s">
        <v>232</v>
      </c>
      <c r="I30" s="85" t="s">
        <v>6390</v>
      </c>
      <c r="J30" s="85" t="s">
        <v>6391</v>
      </c>
      <c r="K30" s="85" t="s">
        <v>160</v>
      </c>
      <c r="L30" s="85" t="s">
        <v>6392</v>
      </c>
      <c r="M30" s="178">
        <v>45925.333333333343</v>
      </c>
      <c r="N30" s="178">
        <v>45926.693055555559</v>
      </c>
      <c r="O30" s="143"/>
      <c r="P30" s="85" t="s">
        <v>1454</v>
      </c>
      <c r="Q30" s="85" t="s">
        <v>1454</v>
      </c>
      <c r="R30" s="85" t="s">
        <v>162</v>
      </c>
      <c r="S30" s="85" t="s">
        <v>6245</v>
      </c>
      <c r="T30" s="85" t="s">
        <v>6246</v>
      </c>
      <c r="U30" s="85" t="s">
        <v>6247</v>
      </c>
      <c r="V30" s="85" t="s">
        <v>6393</v>
      </c>
      <c r="W30" s="85" t="s">
        <v>165</v>
      </c>
      <c r="X30" s="85" t="s">
        <v>6394</v>
      </c>
      <c r="Y30" s="144" t="str">
        <f>VLOOKUP(D30,TIPOLOGIA!A:F,6,0)</f>
        <v>TIPO II</v>
      </c>
      <c r="Z30" s="144" t="str">
        <f>VLOOKUP(D30,TIPOLOGIA!A:F,5,0)</f>
        <v>TERRESTRE</v>
      </c>
      <c r="AA30" s="85" t="s">
        <v>737</v>
      </c>
      <c r="AB30" s="85">
        <v>1</v>
      </c>
      <c r="AC30" s="85">
        <v>0</v>
      </c>
      <c r="AD30" s="179">
        <f>IF(W30="SOPORTE_TELEFÓNICO",'BASE LIQUIDACION REDEBAN 2025'!$B$19,IF(Y30="TIPO I",'BASE LIQUIDACION REDEBAN 2025'!$C$2,IF(Y30="TIPO II",'BASE LIQUIDACION REDEBAN 2025'!$C$3,IF(Y30="TIPO III",'BASE LIQUIDACION REDEBAN 2025'!$C$4,IF(Y30="TIPO IV",'BASE LIQUIDACION REDEBAN 2025'!$C$5,IF(Z30="AEREO",'BASE LIQUIDACION REDEBAN 2025'!$B$6,'BASE LIQUIDACION REDEBAN 2025'!$C$5))))))</f>
        <v>144967.87232000002</v>
      </c>
      <c r="AE30" s="179">
        <f>IF(OR(W30="SOPORTE_TELEFÓNICO",W30="ENVÍO"),0,IF(Y30="TIPO I",'BASE LIQUIDACION REDEBAN 2025'!$B$10,IF(Y30="TIPO II",'BASE LIQUIDACION REDEBAN 2025'!$B$11,IF(Y30="TIPO III",'BASE LIQUIDACION REDEBAN 2025'!$B$12,'BASE LIQUIDACION REDEBAN 2025'!$B$13))))</f>
        <v>140395.6348884</v>
      </c>
      <c r="AF30" s="179">
        <f t="shared" si="0"/>
        <v>144967.87232000002</v>
      </c>
      <c r="AG30"/>
    </row>
    <row r="31" spans="1:33" ht="14.45">
      <c r="A31" s="85" t="s">
        <v>101</v>
      </c>
      <c r="B31" s="85" t="str">
        <f>VLOOKUP(A31,'CENTRO DE COSTOS'!A:D,4,FALSE)</f>
        <v>KEVIN ALEXIS CORZO BUSTOS</v>
      </c>
      <c r="C31" s="85" t="str">
        <f>VLOOKUP(A31,'CENTRO DE COSTOS'!A:D,2,FALSE)</f>
        <v>0004-0007</v>
      </c>
      <c r="D31" s="85">
        <v>85001</v>
      </c>
      <c r="E31" s="85" t="s">
        <v>6395</v>
      </c>
      <c r="F31" s="85">
        <v>50638</v>
      </c>
      <c r="G31" s="85" t="s">
        <v>6241</v>
      </c>
      <c r="H31" s="85" t="s">
        <v>882</v>
      </c>
      <c r="I31" s="85" t="s">
        <v>101</v>
      </c>
      <c r="J31" s="85" t="s">
        <v>6396</v>
      </c>
      <c r="K31" s="85" t="s">
        <v>160</v>
      </c>
      <c r="L31" s="85" t="s">
        <v>6397</v>
      </c>
      <c r="M31" s="178">
        <v>45925.333333333343</v>
      </c>
      <c r="N31" s="178">
        <v>45926.404861111107</v>
      </c>
      <c r="O31" s="143"/>
      <c r="P31" s="85" t="s">
        <v>1454</v>
      </c>
      <c r="Q31" s="85" t="s">
        <v>1454</v>
      </c>
      <c r="R31" s="85" t="s">
        <v>6245</v>
      </c>
      <c r="S31" s="85" t="s">
        <v>6245</v>
      </c>
      <c r="T31" s="85" t="s">
        <v>6246</v>
      </c>
      <c r="U31" s="85" t="s">
        <v>6247</v>
      </c>
      <c r="V31" s="85" t="s">
        <v>6398</v>
      </c>
      <c r="W31" s="85" t="s">
        <v>165</v>
      </c>
      <c r="X31" s="85" t="s">
        <v>6399</v>
      </c>
      <c r="Y31" s="144" t="str">
        <f>VLOOKUP(D31,TIPOLOGIA!A:F,6,0)</f>
        <v>TIPO I</v>
      </c>
      <c r="Z31" s="144" t="str">
        <f>VLOOKUP(D31,TIPOLOGIA!A:F,5,0)</f>
        <v>TERRESTRE</v>
      </c>
      <c r="AA31" s="85" t="s">
        <v>4234</v>
      </c>
      <c r="AB31" s="85">
        <v>1</v>
      </c>
      <c r="AC31" s="85">
        <v>0</v>
      </c>
      <c r="AD31" s="179">
        <f>IF(W31="SOPORTE_TELEFÓNICO",'BASE LIQUIDACION REDEBAN 2025'!$B$19,IF(Y31="TIPO I",'BASE LIQUIDACION REDEBAN 2025'!$C$2,IF(Y31="TIPO II",'BASE LIQUIDACION REDEBAN 2025'!$C$3,IF(Y31="TIPO III",'BASE LIQUIDACION REDEBAN 2025'!$C$4,IF(Y31="TIPO IV",'BASE LIQUIDACION REDEBAN 2025'!$C$5,IF(Z31="AEREO",'BASE LIQUIDACION REDEBAN 2025'!$B$6,'BASE LIQUIDACION REDEBAN 2025'!$C$5))))))</f>
        <v>65960.072302</v>
      </c>
      <c r="AE31" s="179">
        <f>IF(OR(W31="SOPORTE_TELEFÓNICO",W31="ENVÍO"),0,IF(Y31="TIPO I",'BASE LIQUIDACION REDEBAN 2025'!$B$10,IF(Y31="TIPO II",'BASE LIQUIDACION REDEBAN 2025'!$B$11,IF(Y31="TIPO III",'BASE LIQUIDACION REDEBAN 2025'!$B$12,'BASE LIQUIDACION REDEBAN 2025'!$B$13))))</f>
        <v>75096.394270399993</v>
      </c>
      <c r="AF31" s="179">
        <f t="shared" si="0"/>
        <v>65960.072302</v>
      </c>
      <c r="AG31"/>
    </row>
    <row r="32" spans="1:33" ht="14.45">
      <c r="A32" s="85" t="s">
        <v>100</v>
      </c>
      <c r="B32" s="85" t="str">
        <f>VLOOKUP(A32,'CENTRO DE COSTOS'!A:D,4,FALSE)</f>
        <v>KEVIN ALEXIS CORZO BUSTOS</v>
      </c>
      <c r="C32" s="85" t="str">
        <f>VLOOKUP(A32,'CENTRO DE COSTOS'!A:D,2,FALSE)</f>
        <v>0004-0007</v>
      </c>
      <c r="D32" s="85">
        <v>85440</v>
      </c>
      <c r="E32" s="85" t="s">
        <v>6400</v>
      </c>
      <c r="F32" s="85">
        <v>34510</v>
      </c>
      <c r="G32" s="85" t="s">
        <v>6241</v>
      </c>
      <c r="H32" s="85" t="s">
        <v>882</v>
      </c>
      <c r="I32" s="85" t="s">
        <v>749</v>
      </c>
      <c r="J32" s="85" t="s">
        <v>6401</v>
      </c>
      <c r="K32" s="85" t="s">
        <v>160</v>
      </c>
      <c r="L32" s="85" t="s">
        <v>6402</v>
      </c>
      <c r="M32" s="178">
        <v>45925.333333333343</v>
      </c>
      <c r="N32" s="178">
        <v>45926.69027777778</v>
      </c>
      <c r="O32" s="143"/>
      <c r="P32" s="85" t="s">
        <v>1454</v>
      </c>
      <c r="Q32" s="85" t="s">
        <v>6258</v>
      </c>
      <c r="R32" s="85" t="s">
        <v>6245</v>
      </c>
      <c r="S32" s="85" t="s">
        <v>6245</v>
      </c>
      <c r="T32" s="85" t="s">
        <v>6246</v>
      </c>
      <c r="U32" s="85" t="s">
        <v>6247</v>
      </c>
      <c r="V32" s="85" t="s">
        <v>6403</v>
      </c>
      <c r="W32" s="85" t="s">
        <v>165</v>
      </c>
      <c r="X32" s="85" t="s">
        <v>6404</v>
      </c>
      <c r="Y32" s="144" t="str">
        <f>VLOOKUP(D32,TIPOLOGIA!A:F,6,0)</f>
        <v>TIPO III</v>
      </c>
      <c r="Z32" s="144" t="str">
        <f>VLOOKUP(D32,TIPOLOGIA!A:F,5,0)</f>
        <v>TERRESTRE</v>
      </c>
      <c r="AA32" s="85" t="s">
        <v>1227</v>
      </c>
      <c r="AB32" s="85">
        <v>1</v>
      </c>
      <c r="AC32" s="85">
        <v>0</v>
      </c>
      <c r="AD32" s="179">
        <f>IF(W32="SOPORTE_TELEFÓNICO",'BASE LIQUIDACION REDEBAN 2025'!$B$19,IF(Y32="TIPO I",'BASE LIQUIDACION REDEBAN 2025'!$C$2,IF(Y32="TIPO II",'BASE LIQUIDACION REDEBAN 2025'!$C$3,IF(Y32="TIPO III",'BASE LIQUIDACION REDEBAN 2025'!$C$4,IF(Y32="TIPO IV",'BASE LIQUIDACION REDEBAN 2025'!$C$5,IF(Z32="AEREO",'BASE LIQUIDACION REDEBAN 2025'!$B$6,'BASE LIQUIDACION REDEBAN 2025'!$C$5))))))</f>
        <v>275728.78077800001</v>
      </c>
      <c r="AE32" s="179">
        <f>IF(OR(W32="SOPORTE_TELEFÓNICO",W32="ENVÍO"),0,IF(Y32="TIPO I",'BASE LIQUIDACION REDEBAN 2025'!$B$10,IF(Y32="TIPO II",'BASE LIQUIDACION REDEBAN 2025'!$B$11,IF(Y32="TIPO III",'BASE LIQUIDACION REDEBAN 2025'!$B$12,'BASE LIQUIDACION REDEBAN 2025'!$B$13))))</f>
        <v>196536.5258152</v>
      </c>
      <c r="AF32" s="179">
        <f t="shared" si="0"/>
        <v>275728.78077800001</v>
      </c>
      <c r="AG32"/>
    </row>
    <row r="33" spans="1:33" ht="14.45">
      <c r="A33" s="85" t="s">
        <v>90</v>
      </c>
      <c r="B33" s="85" t="str">
        <f>VLOOKUP(A33,'CENTRO DE COSTOS'!A:D,4,FALSE)</f>
        <v>JUAN SEBASTIÁN RÍOS CASTRILLÓN</v>
      </c>
      <c r="C33" s="85" t="str">
        <f>VLOOKUP(A33,'CENTRO DE COSTOS'!A:D,2,FALSE)</f>
        <v>0004-0005</v>
      </c>
      <c r="D33" s="85">
        <v>5088</v>
      </c>
      <c r="E33" s="85" t="s">
        <v>6405</v>
      </c>
      <c r="F33" s="85">
        <v>36435</v>
      </c>
      <c r="G33" s="85" t="s">
        <v>6241</v>
      </c>
      <c r="H33" s="85" t="s">
        <v>249</v>
      </c>
      <c r="I33" s="85" t="s">
        <v>384</v>
      </c>
      <c r="J33" s="85" t="s">
        <v>6406</v>
      </c>
      <c r="K33" s="85" t="s">
        <v>160</v>
      </c>
      <c r="L33" s="85" t="s">
        <v>6407</v>
      </c>
      <c r="M33" s="178">
        <v>45925.333333333343</v>
      </c>
      <c r="N33" s="178">
        <v>45926.465277777781</v>
      </c>
      <c r="O33" s="143"/>
      <c r="P33" s="85" t="s">
        <v>1454</v>
      </c>
      <c r="Q33" s="85" t="s">
        <v>6258</v>
      </c>
      <c r="R33" s="85" t="s">
        <v>162</v>
      </c>
      <c r="S33" s="85" t="s">
        <v>6245</v>
      </c>
      <c r="T33" s="85" t="s">
        <v>6246</v>
      </c>
      <c r="U33" s="85" t="s">
        <v>6247</v>
      </c>
      <c r="V33" s="85" t="s">
        <v>6408</v>
      </c>
      <c r="W33" s="85" t="s">
        <v>165</v>
      </c>
      <c r="X33" s="85" t="s">
        <v>6409</v>
      </c>
      <c r="Y33" s="144" t="str">
        <f>VLOOKUP(D33,TIPOLOGIA!A:F,6,0)</f>
        <v>TIPO I</v>
      </c>
      <c r="Z33" s="144" t="str">
        <f>VLOOKUP(D33,TIPOLOGIA!A:F,5,0)</f>
        <v>TERRESTRE</v>
      </c>
      <c r="AA33" s="85" t="s">
        <v>267</v>
      </c>
      <c r="AB33" s="85">
        <v>1</v>
      </c>
      <c r="AC33" s="85">
        <v>0</v>
      </c>
      <c r="AD33" s="179">
        <f>IF(W33="SOPORTE_TELEFÓNICO",'BASE LIQUIDACION REDEBAN 2025'!$B$19,IF(Y33="TIPO I",'BASE LIQUIDACION REDEBAN 2025'!$C$2,IF(Y33="TIPO II",'BASE LIQUIDACION REDEBAN 2025'!$C$3,IF(Y33="TIPO III",'BASE LIQUIDACION REDEBAN 2025'!$C$4,IF(Y33="TIPO IV",'BASE LIQUIDACION REDEBAN 2025'!$C$5,IF(Z33="AEREO",'BASE LIQUIDACION REDEBAN 2025'!$B$6,'BASE LIQUIDACION REDEBAN 2025'!$C$5))))))</f>
        <v>65960.072302</v>
      </c>
      <c r="AE33" s="179">
        <f>IF(OR(W33="SOPORTE_TELEFÓNICO",W33="ENVÍO"),0,IF(Y33="TIPO I",'BASE LIQUIDACION REDEBAN 2025'!$B$10,IF(Y33="TIPO II",'BASE LIQUIDACION REDEBAN 2025'!$B$11,IF(Y33="TIPO III",'BASE LIQUIDACION REDEBAN 2025'!$B$12,'BASE LIQUIDACION REDEBAN 2025'!$B$13))))</f>
        <v>75096.394270399993</v>
      </c>
      <c r="AF33" s="179">
        <f t="shared" si="0"/>
        <v>65960.072302</v>
      </c>
      <c r="AG33"/>
    </row>
    <row r="34" spans="1:33" ht="14.45">
      <c r="A34" s="85" t="s">
        <v>72</v>
      </c>
      <c r="B34" s="85" t="str">
        <f>VLOOKUP(A34,'CENTRO DE COSTOS'!A:D,4,FALSE)</f>
        <v>MIGUEL JULIÁN HERNÁNDEZ GUARÍN</v>
      </c>
      <c r="C34" s="85" t="str">
        <f>VLOOKUP(A34,'CENTRO DE COSTOS'!A:D,2,FALSE)</f>
        <v>0004-0008</v>
      </c>
      <c r="D34" s="85">
        <v>68307</v>
      </c>
      <c r="E34" s="85" t="s">
        <v>6410</v>
      </c>
      <c r="F34" s="85">
        <v>63099</v>
      </c>
      <c r="G34" s="85" t="s">
        <v>6241</v>
      </c>
      <c r="H34" s="85" t="s">
        <v>224</v>
      </c>
      <c r="I34" s="85" t="s">
        <v>1146</v>
      </c>
      <c r="J34" s="85" t="s">
        <v>6411</v>
      </c>
      <c r="K34" s="85" t="s">
        <v>160</v>
      </c>
      <c r="L34" s="85" t="s">
        <v>6412</v>
      </c>
      <c r="M34" s="178">
        <v>45925.333333333343</v>
      </c>
      <c r="N34" s="178">
        <v>45925.678472222222</v>
      </c>
      <c r="O34" s="143"/>
      <c r="P34" s="85" t="s">
        <v>1454</v>
      </c>
      <c r="Q34" s="85" t="s">
        <v>6258</v>
      </c>
      <c r="R34" s="85" t="s">
        <v>6245</v>
      </c>
      <c r="S34" s="85" t="s">
        <v>6245</v>
      </c>
      <c r="T34" s="85" t="s">
        <v>6246</v>
      </c>
      <c r="U34" s="85" t="s">
        <v>6247</v>
      </c>
      <c r="V34" s="85" t="s">
        <v>6413</v>
      </c>
      <c r="W34" s="85" t="s">
        <v>165</v>
      </c>
      <c r="X34" s="85" t="s">
        <v>6414</v>
      </c>
      <c r="Y34" s="144" t="str">
        <f>VLOOKUP(D34,TIPOLOGIA!A:F,6,0)</f>
        <v>TIPO I</v>
      </c>
      <c r="Z34" s="144" t="str">
        <f>VLOOKUP(D34,TIPOLOGIA!A:F,5,0)</f>
        <v>TERRESTRE</v>
      </c>
      <c r="AA34" s="85" t="s">
        <v>754</v>
      </c>
      <c r="AB34" s="85">
        <v>1</v>
      </c>
      <c r="AC34" s="85">
        <v>0</v>
      </c>
      <c r="AD34" s="179">
        <f>IF(W34="SOPORTE_TELEFÓNICO",'BASE LIQUIDACION REDEBAN 2025'!$B$19,IF(Y34="TIPO I",'BASE LIQUIDACION REDEBAN 2025'!$C$2,IF(Y34="TIPO II",'BASE LIQUIDACION REDEBAN 2025'!$C$3,IF(Y34="TIPO III",'BASE LIQUIDACION REDEBAN 2025'!$C$4,IF(Y34="TIPO IV",'BASE LIQUIDACION REDEBAN 2025'!$C$5,IF(Z34="AEREO",'BASE LIQUIDACION REDEBAN 2025'!$B$6,'BASE LIQUIDACION REDEBAN 2025'!$C$5))))))</f>
        <v>65960.072302</v>
      </c>
      <c r="AE34" s="179">
        <f>IF(OR(W34="SOPORTE_TELEFÓNICO",W34="ENVÍO"),0,IF(Y34="TIPO I",'BASE LIQUIDACION REDEBAN 2025'!$B$10,IF(Y34="TIPO II",'BASE LIQUIDACION REDEBAN 2025'!$B$11,IF(Y34="TIPO III",'BASE LIQUIDACION REDEBAN 2025'!$B$12,'BASE LIQUIDACION REDEBAN 2025'!$B$13))))</f>
        <v>75096.394270399993</v>
      </c>
      <c r="AF34" s="179">
        <f t="shared" si="0"/>
        <v>65960.072302</v>
      </c>
      <c r="AG34"/>
    </row>
    <row r="35" spans="1:33" ht="14.45">
      <c r="A35" s="85" t="s">
        <v>90</v>
      </c>
      <c r="B35" s="85" t="str">
        <f>VLOOKUP(A35,'CENTRO DE COSTOS'!A:D,4,FALSE)</f>
        <v>JUAN SEBASTIÁN RÍOS CASTRILLÓN</v>
      </c>
      <c r="C35" s="85" t="str">
        <f>VLOOKUP(A35,'CENTRO DE COSTOS'!A:D,2,FALSE)</f>
        <v>0004-0005</v>
      </c>
      <c r="D35" s="85">
        <v>5591</v>
      </c>
      <c r="E35" s="85" t="s">
        <v>6415</v>
      </c>
      <c r="F35" s="85">
        <v>21001</v>
      </c>
      <c r="G35" s="85" t="s">
        <v>6241</v>
      </c>
      <c r="H35" s="85" t="s">
        <v>249</v>
      </c>
      <c r="I35" s="85" t="s">
        <v>2803</v>
      </c>
      <c r="J35" s="85" t="s">
        <v>6416</v>
      </c>
      <c r="K35" s="85" t="s">
        <v>160</v>
      </c>
      <c r="L35" s="85" t="s">
        <v>6417</v>
      </c>
      <c r="M35" s="178">
        <v>45924.333333333343</v>
      </c>
      <c r="N35" s="178">
        <v>45930.423611111109</v>
      </c>
      <c r="O35" s="143"/>
      <c r="P35" s="85" t="s">
        <v>1454</v>
      </c>
      <c r="Q35" s="85" t="s">
        <v>1454</v>
      </c>
      <c r="R35" s="85" t="s">
        <v>243</v>
      </c>
      <c r="S35" s="85" t="s">
        <v>365</v>
      </c>
      <c r="T35" s="85" t="s">
        <v>6246</v>
      </c>
      <c r="U35" s="85" t="s">
        <v>6247</v>
      </c>
      <c r="V35" s="85" t="s">
        <v>6418</v>
      </c>
      <c r="W35" s="85" t="s">
        <v>165</v>
      </c>
      <c r="X35" s="85" t="s">
        <v>6419</v>
      </c>
      <c r="Y35" s="144" t="str">
        <f>VLOOKUP(D35,TIPOLOGIA!A:F,6,0)</f>
        <v>TIPO IV</v>
      </c>
      <c r="Z35" s="144" t="str">
        <f>VLOOKUP(D35,TIPOLOGIA!A:F,5,0)</f>
        <v>TERRESTRE</v>
      </c>
      <c r="AA35" s="85" t="s">
        <v>1760</v>
      </c>
      <c r="AB35" s="85">
        <v>1</v>
      </c>
      <c r="AC35" s="85">
        <v>0</v>
      </c>
      <c r="AD35" s="179">
        <f>IF(W35="SOPORTE_TELEFÓNICO",'BASE LIQUIDACION REDEBAN 2025'!$B$19,IF(Y35="TIPO I",'BASE LIQUIDACION REDEBAN 2025'!$C$2,IF(Y35="TIPO II",'BASE LIQUIDACION REDEBAN 2025'!$C$3,IF(Y35="TIPO III",'BASE LIQUIDACION REDEBAN 2025'!$C$4,IF(Y35="TIPO IV",'BASE LIQUIDACION REDEBAN 2025'!$C$5,IF(Z35="AEREO",'BASE LIQUIDACION REDEBAN 2025'!$B$6,'BASE LIQUIDACION REDEBAN 2025'!$C$5))))))</f>
        <v>479588.87655000004</v>
      </c>
      <c r="AE35" s="179">
        <f>IF(OR(W35="SOPORTE_TELEFÓNICO",W35="ENVÍO"),0,IF(Y35="TIPO I",'BASE LIQUIDACION REDEBAN 2025'!$B$10,IF(Y35="TIPO II",'BASE LIQUIDACION REDEBAN 2025'!$B$11,IF(Y35="TIPO III",'BASE LIQUIDACION REDEBAN 2025'!$B$12,'BASE LIQUIDACION REDEBAN 2025'!$B$13))))</f>
        <v>196536.5258152</v>
      </c>
      <c r="AF35" s="179">
        <f t="shared" si="0"/>
        <v>479588.87655000004</v>
      </c>
      <c r="AG35"/>
    </row>
    <row r="36" spans="1:33" ht="14.45">
      <c r="A36" s="85" t="s">
        <v>76</v>
      </c>
      <c r="B36" s="85" t="str">
        <f>VLOOKUP(A36,'CENTRO DE COSTOS'!A:D,4,FALSE)</f>
        <v>DIEGO FERNANDO HENAO CARDONA</v>
      </c>
      <c r="C36" s="85" t="str">
        <f>VLOOKUP(A36,'CENTRO DE COSTOS'!A:D,2,FALSE)</f>
        <v>0004-0003</v>
      </c>
      <c r="D36" s="85">
        <v>76001</v>
      </c>
      <c r="E36" s="85" t="s">
        <v>6420</v>
      </c>
      <c r="F36" s="85">
        <v>76227</v>
      </c>
      <c r="G36" s="85" t="s">
        <v>6241</v>
      </c>
      <c r="H36" s="85" t="s">
        <v>232</v>
      </c>
      <c r="I36" s="85" t="s">
        <v>76</v>
      </c>
      <c r="J36" s="85" t="s">
        <v>6421</v>
      </c>
      <c r="K36" s="85" t="s">
        <v>160</v>
      </c>
      <c r="L36" s="85" t="s">
        <v>6422</v>
      </c>
      <c r="M36" s="178">
        <v>45924.333333333343</v>
      </c>
      <c r="N36" s="178">
        <v>45924.573611111111</v>
      </c>
      <c r="O36" s="143"/>
      <c r="P36" s="85" t="s">
        <v>1454</v>
      </c>
      <c r="Q36" s="85" t="s">
        <v>1454</v>
      </c>
      <c r="R36" s="85" t="s">
        <v>6245</v>
      </c>
      <c r="S36" s="85" t="s">
        <v>6245</v>
      </c>
      <c r="T36" s="85" t="s">
        <v>6246</v>
      </c>
      <c r="U36" s="85" t="s">
        <v>6247</v>
      </c>
      <c r="V36" s="85" t="s">
        <v>6423</v>
      </c>
      <c r="W36" s="85" t="s">
        <v>165</v>
      </c>
      <c r="X36" s="85" t="s">
        <v>6424</v>
      </c>
      <c r="Y36" s="144" t="str">
        <f>VLOOKUP(D36,TIPOLOGIA!A:F,6,0)</f>
        <v>TIPO I</v>
      </c>
      <c r="Z36" s="144" t="str">
        <f>VLOOKUP(D36,TIPOLOGIA!A:F,5,0)</f>
        <v>TERRESTRE</v>
      </c>
      <c r="AA36" s="85" t="s">
        <v>1200</v>
      </c>
      <c r="AB36" s="85">
        <v>1</v>
      </c>
      <c r="AC36" s="85">
        <v>0</v>
      </c>
      <c r="AD36" s="179">
        <f>IF(W36="SOPORTE_TELEFÓNICO",'BASE LIQUIDACION REDEBAN 2025'!$B$19,IF(Y36="TIPO I",'BASE LIQUIDACION REDEBAN 2025'!$C$2,IF(Y36="TIPO II",'BASE LIQUIDACION REDEBAN 2025'!$C$3,IF(Y36="TIPO III",'BASE LIQUIDACION REDEBAN 2025'!$C$4,IF(Y36="TIPO IV",'BASE LIQUIDACION REDEBAN 2025'!$C$5,IF(Z36="AEREO",'BASE LIQUIDACION REDEBAN 2025'!$B$6,'BASE LIQUIDACION REDEBAN 2025'!$C$5))))))</f>
        <v>65960.072302</v>
      </c>
      <c r="AE36" s="179">
        <f>IF(OR(W36="SOPORTE_TELEFÓNICO",W36="ENVÍO"),0,IF(Y36="TIPO I",'BASE LIQUIDACION REDEBAN 2025'!$B$10,IF(Y36="TIPO II",'BASE LIQUIDACION REDEBAN 2025'!$B$11,IF(Y36="TIPO III",'BASE LIQUIDACION REDEBAN 2025'!$B$12,'BASE LIQUIDACION REDEBAN 2025'!$B$13))))</f>
        <v>75096.394270399993</v>
      </c>
      <c r="AF36" s="179">
        <f t="shared" si="0"/>
        <v>65960.072302</v>
      </c>
      <c r="AG36"/>
    </row>
    <row r="37" spans="1:33" ht="14.45">
      <c r="A37" s="85" t="s">
        <v>68</v>
      </c>
      <c r="B37" s="85" t="str">
        <f>VLOOKUP(A37,'CENTRO DE COSTOS'!A:D,4,FALSE)</f>
        <v>WILLIAM ASDRUBAL ROZO ROZO</v>
      </c>
      <c r="C37" s="85" t="str">
        <f>VLOOKUP(A37,'CENTRO DE COSTOS'!A:D,2,FALSE)</f>
        <v>0004-0004</v>
      </c>
      <c r="D37" s="85">
        <v>11001</v>
      </c>
      <c r="E37" s="85" t="s">
        <v>6425</v>
      </c>
      <c r="F37" s="85">
        <v>32886</v>
      </c>
      <c r="G37" s="85" t="s">
        <v>6241</v>
      </c>
      <c r="H37" s="85" t="s">
        <v>417</v>
      </c>
      <c r="I37" s="85" t="s">
        <v>68</v>
      </c>
      <c r="J37" s="85" t="s">
        <v>6426</v>
      </c>
      <c r="K37" s="85" t="s">
        <v>160</v>
      </c>
      <c r="L37" s="85" t="s">
        <v>6427</v>
      </c>
      <c r="M37" s="178">
        <v>45924.333333333343</v>
      </c>
      <c r="N37" s="178">
        <v>45925.509027777778</v>
      </c>
      <c r="O37" s="143"/>
      <c r="P37" s="85" t="s">
        <v>1454</v>
      </c>
      <c r="Q37" s="85" t="s">
        <v>6258</v>
      </c>
      <c r="R37" s="85" t="s">
        <v>162</v>
      </c>
      <c r="S37" s="85" t="s">
        <v>162</v>
      </c>
      <c r="T37" s="85" t="s">
        <v>6246</v>
      </c>
      <c r="U37" s="85" t="s">
        <v>6381</v>
      </c>
      <c r="V37" s="85" t="s">
        <v>6428</v>
      </c>
      <c r="W37" s="85" t="s">
        <v>165</v>
      </c>
      <c r="X37" s="85" t="s">
        <v>6429</v>
      </c>
      <c r="Y37" s="144" t="str">
        <f>VLOOKUP(D37,TIPOLOGIA!A:F,6,0)</f>
        <v>TIPO I</v>
      </c>
      <c r="Z37" s="144" t="str">
        <f>VLOOKUP(D37,TIPOLOGIA!A:F,5,0)</f>
        <v>TERRESTRE</v>
      </c>
      <c r="AA37" s="85" t="s">
        <v>792</v>
      </c>
      <c r="AB37" s="85">
        <v>1</v>
      </c>
      <c r="AC37" s="85">
        <v>0</v>
      </c>
      <c r="AD37" s="179">
        <f>IF(W37="SOPORTE_TELEFÓNICO",'BASE LIQUIDACION REDEBAN 2025'!$B$19,IF(Y37="TIPO I",'BASE LIQUIDACION REDEBAN 2025'!$C$2,IF(Y37="TIPO II",'BASE LIQUIDACION REDEBAN 2025'!$C$3,IF(Y37="TIPO III",'BASE LIQUIDACION REDEBAN 2025'!$C$4,IF(Y37="TIPO IV",'BASE LIQUIDACION REDEBAN 2025'!$C$5,IF(Z37="AEREO",'BASE LIQUIDACION REDEBAN 2025'!$B$6,'BASE LIQUIDACION REDEBAN 2025'!$C$5))))))</f>
        <v>65960.072302</v>
      </c>
      <c r="AE37" s="179">
        <f>IF(OR(W37="SOPORTE_TELEFÓNICO",W37="ENVÍO"),0,IF(Y37="TIPO I",'BASE LIQUIDACION REDEBAN 2025'!$B$10,IF(Y37="TIPO II",'BASE LIQUIDACION REDEBAN 2025'!$B$11,IF(Y37="TIPO III",'BASE LIQUIDACION REDEBAN 2025'!$B$12,'BASE LIQUIDACION REDEBAN 2025'!$B$13))))</f>
        <v>75096.394270399993</v>
      </c>
      <c r="AF37" s="179">
        <f t="shared" si="0"/>
        <v>65960.072302</v>
      </c>
      <c r="AG37"/>
    </row>
    <row r="38" spans="1:33" ht="14.45">
      <c r="A38" s="85" t="s">
        <v>98</v>
      </c>
      <c r="B38" s="85" t="str">
        <f>VLOOKUP(A38,'CENTRO DE COSTOS'!A:D,4,FALSE)</f>
        <v>MIGUEL JULIÁN HERNÁNDEZ GUARÍN</v>
      </c>
      <c r="C38" s="85" t="str">
        <f>VLOOKUP(A38,'CENTRO DE COSTOS'!A:D,2,FALSE)</f>
        <v>0004-0008</v>
      </c>
      <c r="D38" s="85">
        <v>15001</v>
      </c>
      <c r="E38" s="85" t="s">
        <v>6430</v>
      </c>
      <c r="F38" s="85">
        <v>41641</v>
      </c>
      <c r="G38" s="85" t="s">
        <v>6241</v>
      </c>
      <c r="H38" s="85" t="s">
        <v>406</v>
      </c>
      <c r="I38" s="85" t="s">
        <v>98</v>
      </c>
      <c r="J38" s="85" t="s">
        <v>6431</v>
      </c>
      <c r="K38" s="85" t="s">
        <v>160</v>
      </c>
      <c r="L38" s="85" t="s">
        <v>6432</v>
      </c>
      <c r="M38" s="178">
        <v>45924.333333333343</v>
      </c>
      <c r="N38" s="178">
        <v>45924.661111111112</v>
      </c>
      <c r="O38" s="143"/>
      <c r="P38" s="85" t="s">
        <v>1454</v>
      </c>
      <c r="Q38" s="85" t="s">
        <v>6258</v>
      </c>
      <c r="R38" s="85" t="s">
        <v>6245</v>
      </c>
      <c r="S38" s="85" t="s">
        <v>6245</v>
      </c>
      <c r="T38" s="85" t="s">
        <v>6246</v>
      </c>
      <c r="U38" s="85" t="s">
        <v>6247</v>
      </c>
      <c r="V38" s="85" t="s">
        <v>6433</v>
      </c>
      <c r="W38" s="85" t="s">
        <v>165</v>
      </c>
      <c r="X38" s="85" t="s">
        <v>6434</v>
      </c>
      <c r="Y38" s="144" t="str">
        <f>VLOOKUP(D38,TIPOLOGIA!A:F,6,0)</f>
        <v>TIPO I</v>
      </c>
      <c r="Z38" s="144" t="str">
        <f>VLOOKUP(D38,TIPOLOGIA!A:F,5,0)</f>
        <v>TERRESTRE</v>
      </c>
      <c r="AA38" s="85" t="s">
        <v>411</v>
      </c>
      <c r="AB38" s="85">
        <v>1</v>
      </c>
      <c r="AC38" s="85">
        <v>0</v>
      </c>
      <c r="AD38" s="179">
        <f>IF(W38="SOPORTE_TELEFÓNICO",'BASE LIQUIDACION REDEBAN 2025'!$B$19,IF(Y38="TIPO I",'BASE LIQUIDACION REDEBAN 2025'!$C$2,IF(Y38="TIPO II",'BASE LIQUIDACION REDEBAN 2025'!$C$3,IF(Y38="TIPO III",'BASE LIQUIDACION REDEBAN 2025'!$C$4,IF(Y38="TIPO IV",'BASE LIQUIDACION REDEBAN 2025'!$C$5,IF(Z38="AEREO",'BASE LIQUIDACION REDEBAN 2025'!$B$6,'BASE LIQUIDACION REDEBAN 2025'!$C$5))))))</f>
        <v>65960.072302</v>
      </c>
      <c r="AE38" s="179">
        <f>IF(OR(W38="SOPORTE_TELEFÓNICO",W38="ENVÍO"),0,IF(Y38="TIPO I",'BASE LIQUIDACION REDEBAN 2025'!$B$10,IF(Y38="TIPO II",'BASE LIQUIDACION REDEBAN 2025'!$B$11,IF(Y38="TIPO III",'BASE LIQUIDACION REDEBAN 2025'!$B$12,'BASE LIQUIDACION REDEBAN 2025'!$B$13))))</f>
        <v>75096.394270399993</v>
      </c>
      <c r="AF38" s="179">
        <f t="shared" si="0"/>
        <v>65960.072302</v>
      </c>
      <c r="AG38"/>
    </row>
    <row r="39" spans="1:33" ht="14.45">
      <c r="A39" s="85" t="s">
        <v>101</v>
      </c>
      <c r="B39" s="85" t="str">
        <f>VLOOKUP(A39,'CENTRO DE COSTOS'!A:D,4,FALSE)</f>
        <v>KEVIN ALEXIS CORZO BUSTOS</v>
      </c>
      <c r="C39" s="85" t="str">
        <f>VLOOKUP(A39,'CENTRO DE COSTOS'!A:D,2,FALSE)</f>
        <v>0004-0007</v>
      </c>
      <c r="D39" s="85">
        <v>85001</v>
      </c>
      <c r="E39" s="85" t="s">
        <v>6435</v>
      </c>
      <c r="F39" s="85">
        <v>78582</v>
      </c>
      <c r="G39" s="85" t="s">
        <v>6241</v>
      </c>
      <c r="H39" s="85" t="s">
        <v>882</v>
      </c>
      <c r="I39" s="85" t="s">
        <v>101</v>
      </c>
      <c r="J39" s="85" t="s">
        <v>6436</v>
      </c>
      <c r="K39" s="85" t="s">
        <v>160</v>
      </c>
      <c r="L39" s="85" t="s">
        <v>6437</v>
      </c>
      <c r="M39" s="178">
        <v>45924.333333333343</v>
      </c>
      <c r="N39" s="178">
        <v>45929.650694444441</v>
      </c>
      <c r="O39" s="143"/>
      <c r="P39" s="85" t="s">
        <v>1454</v>
      </c>
      <c r="Q39" s="85" t="s">
        <v>6258</v>
      </c>
      <c r="R39" s="85" t="s">
        <v>162</v>
      </c>
      <c r="S39" s="85" t="s">
        <v>162</v>
      </c>
      <c r="T39" s="85" t="s">
        <v>6246</v>
      </c>
      <c r="U39" s="85" t="s">
        <v>6247</v>
      </c>
      <c r="V39" s="85" t="s">
        <v>6438</v>
      </c>
      <c r="W39" s="85" t="s">
        <v>165</v>
      </c>
      <c r="X39" s="85" t="s">
        <v>6439</v>
      </c>
      <c r="Y39" s="144" t="str">
        <f>VLOOKUP(D39,TIPOLOGIA!A:F,6,0)</f>
        <v>TIPO I</v>
      </c>
      <c r="Z39" s="144" t="str">
        <f>VLOOKUP(D39,TIPOLOGIA!A:F,5,0)</f>
        <v>TERRESTRE</v>
      </c>
      <c r="AA39" s="85" t="s">
        <v>4234</v>
      </c>
      <c r="AB39" s="85">
        <v>1</v>
      </c>
      <c r="AC39" s="85">
        <v>0</v>
      </c>
      <c r="AD39" s="179">
        <f>IF(W39="SOPORTE_TELEFÓNICO",'BASE LIQUIDACION REDEBAN 2025'!$B$19,IF(Y39="TIPO I",'BASE LIQUIDACION REDEBAN 2025'!$C$2,IF(Y39="TIPO II",'BASE LIQUIDACION REDEBAN 2025'!$C$3,IF(Y39="TIPO III",'BASE LIQUIDACION REDEBAN 2025'!$C$4,IF(Y39="TIPO IV",'BASE LIQUIDACION REDEBAN 2025'!$C$5,IF(Z39="AEREO",'BASE LIQUIDACION REDEBAN 2025'!$B$6,'BASE LIQUIDACION REDEBAN 2025'!$C$5))))))</f>
        <v>65960.072302</v>
      </c>
      <c r="AE39" s="179">
        <f>IF(OR(W39="SOPORTE_TELEFÓNICO",W39="ENVÍO"),0,IF(Y39="TIPO I",'BASE LIQUIDACION REDEBAN 2025'!$B$10,IF(Y39="TIPO II",'BASE LIQUIDACION REDEBAN 2025'!$B$11,IF(Y39="TIPO III",'BASE LIQUIDACION REDEBAN 2025'!$B$12,'BASE LIQUIDACION REDEBAN 2025'!$B$13))))</f>
        <v>75096.394270399993</v>
      </c>
      <c r="AF39" s="179">
        <f t="shared" si="0"/>
        <v>65960.072302</v>
      </c>
      <c r="AG39"/>
    </row>
    <row r="40" spans="1:33" ht="14.45">
      <c r="A40" s="85" t="s">
        <v>92</v>
      </c>
      <c r="B40" s="85" t="str">
        <f>VLOOKUP(A40,'CENTRO DE COSTOS'!A:D,4,FALSE)</f>
        <v>KEVIN ALEXIS CORZO BUSTOS</v>
      </c>
      <c r="C40" s="85" t="str">
        <f>VLOOKUP(A40,'CENTRO DE COSTOS'!A:D,2,FALSE)</f>
        <v>0004-0007</v>
      </c>
      <c r="D40" s="85">
        <v>18001</v>
      </c>
      <c r="E40" s="85" t="s">
        <v>6440</v>
      </c>
      <c r="F40" s="85">
        <v>80786</v>
      </c>
      <c r="G40" s="85" t="s">
        <v>6241</v>
      </c>
      <c r="H40" s="85" t="s">
        <v>208</v>
      </c>
      <c r="I40" s="85" t="s">
        <v>82</v>
      </c>
      <c r="J40" s="85" t="s">
        <v>6441</v>
      </c>
      <c r="K40" s="85" t="s">
        <v>160</v>
      </c>
      <c r="L40" s="85" t="s">
        <v>6442</v>
      </c>
      <c r="M40" s="178">
        <v>45924.333333333343</v>
      </c>
      <c r="N40" s="178">
        <v>45926.461111111108</v>
      </c>
      <c r="O40" s="143"/>
      <c r="P40" s="85" t="s">
        <v>1454</v>
      </c>
      <c r="Q40" s="85" t="s">
        <v>6258</v>
      </c>
      <c r="R40" s="85" t="s">
        <v>162</v>
      </c>
      <c r="S40" s="85" t="s">
        <v>162</v>
      </c>
      <c r="T40" s="85" t="s">
        <v>6246</v>
      </c>
      <c r="U40" s="85" t="s">
        <v>6247</v>
      </c>
      <c r="V40" s="85" t="s">
        <v>6443</v>
      </c>
      <c r="W40" s="85" t="s">
        <v>165</v>
      </c>
      <c r="X40" s="85" t="s">
        <v>6444</v>
      </c>
      <c r="Y40" s="144" t="str">
        <f>VLOOKUP(D40,TIPOLOGIA!A:F,6,0)</f>
        <v>TIPO IV</v>
      </c>
      <c r="Z40" s="144" t="str">
        <f>VLOOKUP(D40,TIPOLOGIA!A:F,5,0)</f>
        <v>TERRESTRE</v>
      </c>
      <c r="AA40" s="85" t="s">
        <v>214</v>
      </c>
      <c r="AB40" s="85">
        <v>1</v>
      </c>
      <c r="AC40" s="85">
        <v>0</v>
      </c>
      <c r="AD40" s="179">
        <f>IF(W40="SOPORTE_TELEFÓNICO",'BASE LIQUIDACION REDEBAN 2025'!$B$19,IF(Y40="TIPO I",'BASE LIQUIDACION REDEBAN 2025'!$C$2,IF(Y40="TIPO II",'BASE LIQUIDACION REDEBAN 2025'!$C$3,IF(Y40="TIPO III",'BASE LIQUIDACION REDEBAN 2025'!$C$4,IF(Y40="TIPO IV",'BASE LIQUIDACION REDEBAN 2025'!$C$5,IF(Z40="AEREO",'BASE LIQUIDACION REDEBAN 2025'!$B$6,'BASE LIQUIDACION REDEBAN 2025'!$C$5))))))</f>
        <v>479588.87655000004</v>
      </c>
      <c r="AE40" s="179">
        <f>IF(OR(W40="SOPORTE_TELEFÓNICO",W40="ENVÍO"),0,IF(Y40="TIPO I",'BASE LIQUIDACION REDEBAN 2025'!$B$10,IF(Y40="TIPO II",'BASE LIQUIDACION REDEBAN 2025'!$B$11,IF(Y40="TIPO III",'BASE LIQUIDACION REDEBAN 2025'!$B$12,'BASE LIQUIDACION REDEBAN 2025'!$B$13))))</f>
        <v>196536.5258152</v>
      </c>
      <c r="AF40" s="179">
        <f t="shared" si="0"/>
        <v>479588.87655000004</v>
      </c>
      <c r="AG40"/>
    </row>
    <row r="41" spans="1:33" ht="14.45">
      <c r="A41" s="85" t="s">
        <v>72</v>
      </c>
      <c r="B41" s="85" t="str">
        <f>VLOOKUP(A41,'CENTRO DE COSTOS'!A:D,4,FALSE)</f>
        <v>MIGUEL JULIÁN HERNÁNDEZ GUARÍN</v>
      </c>
      <c r="C41" s="85" t="str">
        <f>VLOOKUP(A41,'CENTRO DE COSTOS'!A:D,2,FALSE)</f>
        <v>0004-0008</v>
      </c>
      <c r="D41" s="85">
        <v>68001</v>
      </c>
      <c r="E41" s="85" t="s">
        <v>6445</v>
      </c>
      <c r="F41" s="85">
        <v>33743</v>
      </c>
      <c r="G41" s="85" t="s">
        <v>6241</v>
      </c>
      <c r="H41" s="85" t="s">
        <v>224</v>
      </c>
      <c r="I41" s="85" t="s">
        <v>72</v>
      </c>
      <c r="J41" s="85" t="s">
        <v>6446</v>
      </c>
      <c r="K41" s="85" t="s">
        <v>160</v>
      </c>
      <c r="L41" s="85" t="s">
        <v>6447</v>
      </c>
      <c r="M41" s="178">
        <v>45923.50277777778</v>
      </c>
      <c r="N41" s="178">
        <v>45923.525694444441</v>
      </c>
      <c r="O41" s="143"/>
      <c r="P41" s="85" t="s">
        <v>1454</v>
      </c>
      <c r="Q41" s="85" t="s">
        <v>6244</v>
      </c>
      <c r="R41" s="85" t="s">
        <v>6245</v>
      </c>
      <c r="S41" s="85" t="s">
        <v>6245</v>
      </c>
      <c r="T41" s="85" t="s">
        <v>6246</v>
      </c>
      <c r="U41" s="85" t="s">
        <v>6247</v>
      </c>
      <c r="V41" s="85" t="s">
        <v>6448</v>
      </c>
      <c r="W41" s="85" t="s">
        <v>165</v>
      </c>
      <c r="X41" s="85" t="s">
        <v>6449</v>
      </c>
      <c r="Y41" s="144" t="str">
        <f>VLOOKUP(D41,TIPOLOGIA!A:F,6,0)</f>
        <v>TIPO I</v>
      </c>
      <c r="Z41" s="144" t="str">
        <f>VLOOKUP(D41,TIPOLOGIA!A:F,5,0)</f>
        <v>TERRESTRE</v>
      </c>
      <c r="AA41" s="85" t="s">
        <v>754</v>
      </c>
      <c r="AB41" s="85">
        <v>1</v>
      </c>
      <c r="AC41" s="85">
        <v>0</v>
      </c>
      <c r="AD41" s="179">
        <f>IF(W41="SOPORTE_TELEFÓNICO",'BASE LIQUIDACION REDEBAN 2025'!$B$19,IF(Y41="TIPO I",'BASE LIQUIDACION REDEBAN 2025'!$C$2,IF(Y41="TIPO II",'BASE LIQUIDACION REDEBAN 2025'!$C$3,IF(Y41="TIPO III",'BASE LIQUIDACION REDEBAN 2025'!$C$4,IF(Y41="TIPO IV",'BASE LIQUIDACION REDEBAN 2025'!$C$5,IF(Z41="AEREO",'BASE LIQUIDACION REDEBAN 2025'!$B$6,'BASE LIQUIDACION REDEBAN 2025'!$C$5))))))</f>
        <v>65960.072302</v>
      </c>
      <c r="AE41" s="179">
        <f>IF(OR(W41="SOPORTE_TELEFÓNICO",W41="ENVÍO"),0,IF(Y41="TIPO I",'BASE LIQUIDACION REDEBAN 2025'!$B$10,IF(Y41="TIPO II",'BASE LIQUIDACION REDEBAN 2025'!$B$11,IF(Y41="TIPO III",'BASE LIQUIDACION REDEBAN 2025'!$B$12,'BASE LIQUIDACION REDEBAN 2025'!$B$13))))</f>
        <v>75096.394270399993</v>
      </c>
      <c r="AF41" s="179">
        <f t="shared" si="0"/>
        <v>65960.072302</v>
      </c>
      <c r="AG41"/>
    </row>
    <row r="42" spans="1:33" ht="14.45">
      <c r="A42" s="85" t="s">
        <v>90</v>
      </c>
      <c r="B42" s="85" t="str">
        <f>VLOOKUP(A42,'CENTRO DE COSTOS'!A:D,4,FALSE)</f>
        <v>JUAN SEBASTIÁN RÍOS CASTRILLÓN</v>
      </c>
      <c r="C42" s="85" t="str">
        <f>VLOOKUP(A42,'CENTRO DE COSTOS'!A:D,2,FALSE)</f>
        <v>0004-0005</v>
      </c>
      <c r="D42" s="85">
        <v>5615</v>
      </c>
      <c r="E42" s="85" t="s">
        <v>6450</v>
      </c>
      <c r="F42" s="85">
        <v>10393</v>
      </c>
      <c r="G42" s="85" t="s">
        <v>6241</v>
      </c>
      <c r="H42" s="85" t="s">
        <v>249</v>
      </c>
      <c r="I42" s="85" t="s">
        <v>1026</v>
      </c>
      <c r="J42" s="85" t="s">
        <v>6451</v>
      </c>
      <c r="K42" s="85" t="s">
        <v>160</v>
      </c>
      <c r="L42" s="85" t="s">
        <v>6452</v>
      </c>
      <c r="M42" s="178">
        <v>45931.673611111109</v>
      </c>
      <c r="N42" s="178">
        <v>45924.604861111111</v>
      </c>
      <c r="O42" s="143"/>
      <c r="P42" s="85" t="s">
        <v>1454</v>
      </c>
      <c r="Q42" s="85" t="s">
        <v>1454</v>
      </c>
      <c r="R42" s="85" t="s">
        <v>6245</v>
      </c>
      <c r="S42" s="85" t="s">
        <v>6245</v>
      </c>
      <c r="T42" s="85" t="s">
        <v>6246</v>
      </c>
      <c r="U42" s="85" t="s">
        <v>6247</v>
      </c>
      <c r="V42" s="85" t="s">
        <v>6453</v>
      </c>
      <c r="W42" s="85" t="s">
        <v>165</v>
      </c>
      <c r="X42" s="85" t="s">
        <v>6454</v>
      </c>
      <c r="Y42" s="144" t="str">
        <f>VLOOKUP(D42,TIPOLOGIA!A:F,6,0)</f>
        <v>TIPO II</v>
      </c>
      <c r="Z42" s="144" t="str">
        <f>VLOOKUP(D42,TIPOLOGIA!A:F,5,0)</f>
        <v>TERRESTRE</v>
      </c>
      <c r="AA42" s="85" t="s">
        <v>674</v>
      </c>
      <c r="AB42" s="85">
        <v>1</v>
      </c>
      <c r="AC42" s="85">
        <v>0</v>
      </c>
      <c r="AD42" s="179">
        <f>IF(W42="SOPORTE_TELEFÓNICO",'BASE LIQUIDACION REDEBAN 2025'!$B$19,IF(Y42="TIPO I",'BASE LIQUIDACION REDEBAN 2025'!$C$2,IF(Y42="TIPO II",'BASE LIQUIDACION REDEBAN 2025'!$C$3,IF(Y42="TIPO III",'BASE LIQUIDACION REDEBAN 2025'!$C$4,IF(Y42="TIPO IV",'BASE LIQUIDACION REDEBAN 2025'!$C$5,IF(Z42="AEREO",'BASE LIQUIDACION REDEBAN 2025'!$B$6,'BASE LIQUIDACION REDEBAN 2025'!$C$5))))))</f>
        <v>144967.87232000002</v>
      </c>
      <c r="AE42" s="179">
        <f>IF(OR(W42="SOPORTE_TELEFÓNICO",W42="ENVÍO"),0,IF(Y42="TIPO I",'BASE LIQUIDACION REDEBAN 2025'!$B$10,IF(Y42="TIPO II",'BASE LIQUIDACION REDEBAN 2025'!$B$11,IF(Y42="TIPO III",'BASE LIQUIDACION REDEBAN 2025'!$B$12,'BASE LIQUIDACION REDEBAN 2025'!$B$13))))</f>
        <v>140395.6348884</v>
      </c>
      <c r="AF42" s="179">
        <f t="shared" si="0"/>
        <v>144967.87232000002</v>
      </c>
      <c r="AG42"/>
    </row>
    <row r="43" spans="1:33" ht="14.45">
      <c r="A43" s="85" t="s">
        <v>99</v>
      </c>
      <c r="B43" s="85" t="str">
        <f>VLOOKUP(A43,'CENTRO DE COSTOS'!A:D,4,FALSE)</f>
        <v>JOSE MAURICIO HERNANDEZ ROJAS</v>
      </c>
      <c r="C43" s="85" t="str">
        <f>VLOOKUP(A43,'CENTRO DE COSTOS'!A:D,2,FALSE)</f>
        <v>0004-0001</v>
      </c>
      <c r="D43" s="85">
        <v>20001</v>
      </c>
      <c r="E43" s="85" t="s">
        <v>6455</v>
      </c>
      <c r="F43" s="85">
        <v>61190</v>
      </c>
      <c r="G43" s="85" t="s">
        <v>6241</v>
      </c>
      <c r="H43" s="85" t="s">
        <v>596</v>
      </c>
      <c r="I43" s="85" t="s">
        <v>99</v>
      </c>
      <c r="J43" s="85" t="s">
        <v>6456</v>
      </c>
      <c r="K43" s="85" t="s">
        <v>160</v>
      </c>
      <c r="L43" s="85" t="s">
        <v>6457</v>
      </c>
      <c r="M43" s="178">
        <v>45931.673611111109</v>
      </c>
      <c r="N43" s="178">
        <v>45924.499305555553</v>
      </c>
      <c r="O43" s="143"/>
      <c r="P43" s="85" t="s">
        <v>1454</v>
      </c>
      <c r="Q43" s="85" t="s">
        <v>1454</v>
      </c>
      <c r="R43" s="85" t="s">
        <v>6245</v>
      </c>
      <c r="S43" s="85" t="s">
        <v>6245</v>
      </c>
      <c r="T43" s="85" t="s">
        <v>6246</v>
      </c>
      <c r="U43" s="85" t="s">
        <v>6247</v>
      </c>
      <c r="V43" s="85" t="s">
        <v>6458</v>
      </c>
      <c r="W43" s="85" t="s">
        <v>165</v>
      </c>
      <c r="X43" s="85" t="s">
        <v>6459</v>
      </c>
      <c r="Y43" s="144" t="str">
        <f>VLOOKUP(D43,TIPOLOGIA!A:F,6,0)</f>
        <v>TIPO I</v>
      </c>
      <c r="Z43" s="144" t="str">
        <f>VLOOKUP(D43,TIPOLOGIA!A:F,5,0)</f>
        <v>TERRESTRE</v>
      </c>
      <c r="AA43" s="85" t="s">
        <v>600</v>
      </c>
      <c r="AB43" s="85">
        <v>1</v>
      </c>
      <c r="AC43" s="85">
        <v>0</v>
      </c>
      <c r="AD43" s="179">
        <f>IF(W43="SOPORTE_TELEFÓNICO",'BASE LIQUIDACION REDEBAN 2025'!$B$19,IF(Y43="TIPO I",'BASE LIQUIDACION REDEBAN 2025'!$C$2,IF(Y43="TIPO II",'BASE LIQUIDACION REDEBAN 2025'!$C$3,IF(Y43="TIPO III",'BASE LIQUIDACION REDEBAN 2025'!$C$4,IF(Y43="TIPO IV",'BASE LIQUIDACION REDEBAN 2025'!$C$5,IF(Z43="AEREO",'BASE LIQUIDACION REDEBAN 2025'!$B$6,'BASE LIQUIDACION REDEBAN 2025'!$C$5))))))</f>
        <v>65960.072302</v>
      </c>
      <c r="AE43" s="179">
        <f>IF(OR(W43="SOPORTE_TELEFÓNICO",W43="ENVÍO"),0,IF(Y43="TIPO I",'BASE LIQUIDACION REDEBAN 2025'!$B$10,IF(Y43="TIPO II",'BASE LIQUIDACION REDEBAN 2025'!$B$11,IF(Y43="TIPO III",'BASE LIQUIDACION REDEBAN 2025'!$B$12,'BASE LIQUIDACION REDEBAN 2025'!$B$13))))</f>
        <v>75096.394270399993</v>
      </c>
      <c r="AF43" s="179">
        <f t="shared" si="0"/>
        <v>65960.072302</v>
      </c>
      <c r="AG43"/>
    </row>
    <row r="44" spans="1:33" ht="14.45">
      <c r="A44" s="85" t="s">
        <v>68</v>
      </c>
      <c r="B44" s="85" t="str">
        <f>VLOOKUP(A44,'CENTRO DE COSTOS'!A:D,4,FALSE)</f>
        <v>WILLIAM ASDRUBAL ROZO ROZO</v>
      </c>
      <c r="C44" s="85" t="str">
        <f>VLOOKUP(A44,'CENTRO DE COSTOS'!A:D,2,FALSE)</f>
        <v>0004-0004</v>
      </c>
      <c r="D44" s="85">
        <v>25398</v>
      </c>
      <c r="E44" s="85" t="s">
        <v>6460</v>
      </c>
      <c r="F44" s="85">
        <v>75259</v>
      </c>
      <c r="G44" s="85" t="s">
        <v>6241</v>
      </c>
      <c r="H44" s="85" t="s">
        <v>417</v>
      </c>
      <c r="I44" s="85" t="s">
        <v>6461</v>
      </c>
      <c r="J44" s="85" t="s">
        <v>6462</v>
      </c>
      <c r="K44" s="85" t="s">
        <v>160</v>
      </c>
      <c r="L44" s="85" t="s">
        <v>6463</v>
      </c>
      <c r="M44" s="178">
        <v>45922.677777777782</v>
      </c>
      <c r="N44" s="178">
        <v>45924.464583333327</v>
      </c>
      <c r="O44" s="143"/>
      <c r="P44" s="85" t="s">
        <v>1454</v>
      </c>
      <c r="Q44" s="85" t="s">
        <v>1454</v>
      </c>
      <c r="R44" s="85" t="s">
        <v>6245</v>
      </c>
      <c r="S44" s="85" t="s">
        <v>6245</v>
      </c>
      <c r="T44" s="85" t="s">
        <v>6246</v>
      </c>
      <c r="U44" s="85" t="s">
        <v>6247</v>
      </c>
      <c r="V44" s="85" t="s">
        <v>6464</v>
      </c>
      <c r="W44" s="85" t="s">
        <v>165</v>
      </c>
      <c r="X44" s="85" t="s">
        <v>6465</v>
      </c>
      <c r="Y44" s="144" t="str">
        <f>VLOOKUP(D44,TIPOLOGIA!A:F,6,0)</f>
        <v>TIPO III</v>
      </c>
      <c r="Z44" s="144" t="str">
        <f>VLOOKUP(D44,TIPOLOGIA!A:F,5,0)</f>
        <v>TERRESTRE</v>
      </c>
      <c r="AA44" s="85" t="s">
        <v>541</v>
      </c>
      <c r="AB44" s="85">
        <v>1</v>
      </c>
      <c r="AC44" s="85">
        <v>0</v>
      </c>
      <c r="AD44" s="179">
        <f>IF(W44="SOPORTE_TELEFÓNICO",'BASE LIQUIDACION REDEBAN 2025'!$B$19,IF(Y44="TIPO I",'BASE LIQUIDACION REDEBAN 2025'!$C$2,IF(Y44="TIPO II",'BASE LIQUIDACION REDEBAN 2025'!$C$3,IF(Y44="TIPO III",'BASE LIQUIDACION REDEBAN 2025'!$C$4,IF(Y44="TIPO IV",'BASE LIQUIDACION REDEBAN 2025'!$C$5,IF(Z44="AEREO",'BASE LIQUIDACION REDEBAN 2025'!$B$6,'BASE LIQUIDACION REDEBAN 2025'!$C$5))))))</f>
        <v>275728.78077800001</v>
      </c>
      <c r="AE44" s="179">
        <f>IF(OR(W44="SOPORTE_TELEFÓNICO",W44="ENVÍO"),0,IF(Y44="TIPO I",'BASE LIQUIDACION REDEBAN 2025'!$B$10,IF(Y44="TIPO II",'BASE LIQUIDACION REDEBAN 2025'!$B$11,IF(Y44="TIPO III",'BASE LIQUIDACION REDEBAN 2025'!$B$12,'BASE LIQUIDACION REDEBAN 2025'!$B$13))))</f>
        <v>196536.5258152</v>
      </c>
      <c r="AF44" s="179">
        <f t="shared" si="0"/>
        <v>275728.78077800001</v>
      </c>
      <c r="AG44"/>
    </row>
    <row r="45" spans="1:33" ht="14.45">
      <c r="A45" s="85" t="s">
        <v>90</v>
      </c>
      <c r="B45" s="85" t="str">
        <f>VLOOKUP(A45,'CENTRO DE COSTOS'!A:D,4,FALSE)</f>
        <v>JUAN SEBASTIÁN RÍOS CASTRILLÓN</v>
      </c>
      <c r="C45" s="85" t="str">
        <f>VLOOKUP(A45,'CENTRO DE COSTOS'!A:D,2,FALSE)</f>
        <v>0004-0005</v>
      </c>
      <c r="D45" s="85">
        <v>27361</v>
      </c>
      <c r="E45" s="85" t="s">
        <v>6466</v>
      </c>
      <c r="F45" s="85">
        <v>79563</v>
      </c>
      <c r="G45" s="85" t="s">
        <v>6241</v>
      </c>
      <c r="H45" s="85" t="s">
        <v>932</v>
      </c>
      <c r="I45" s="85" t="s">
        <v>2763</v>
      </c>
      <c r="J45" s="85" t="s">
        <v>6467</v>
      </c>
      <c r="K45" s="85" t="s">
        <v>160</v>
      </c>
      <c r="L45" s="85" t="s">
        <v>6468</v>
      </c>
      <c r="M45" s="178">
        <v>45922.677777777782</v>
      </c>
      <c r="N45" s="178">
        <v>45927.449305555558</v>
      </c>
      <c r="O45" s="143"/>
      <c r="P45" s="85" t="s">
        <v>1454</v>
      </c>
      <c r="Q45" s="85" t="s">
        <v>1454</v>
      </c>
      <c r="R45" s="85" t="s">
        <v>162</v>
      </c>
      <c r="S45" s="85" t="s">
        <v>162</v>
      </c>
      <c r="T45" s="85" t="s">
        <v>6246</v>
      </c>
      <c r="U45" s="85" t="s">
        <v>6247</v>
      </c>
      <c r="V45" s="85" t="s">
        <v>6469</v>
      </c>
      <c r="W45" s="85" t="s">
        <v>165</v>
      </c>
      <c r="X45" s="85" t="s">
        <v>6470</v>
      </c>
      <c r="Y45" s="144" t="str">
        <f>VLOOKUP(D45,TIPOLOGIA!A:F,6,0)</f>
        <v>TIPO IV ESPECIAL</v>
      </c>
      <c r="Z45" s="144" t="str">
        <f>VLOOKUP(D45,TIPOLOGIA!A:F,5,0)</f>
        <v>AEREO</v>
      </c>
      <c r="AA45" s="85" t="s">
        <v>1942</v>
      </c>
      <c r="AB45" s="85">
        <v>1</v>
      </c>
      <c r="AC45" s="85">
        <v>0</v>
      </c>
      <c r="AD45" s="179">
        <f>IF(W45="SOPORTE_TELEFÓNICO",'BASE LIQUIDACION REDEBAN 2025'!$B$19,IF(Y45="TIPO I",'BASE LIQUIDACION REDEBAN 2025'!$C$2,IF(Y45="TIPO II",'BASE LIQUIDACION REDEBAN 2025'!$C$3,IF(Y45="TIPO III",'BASE LIQUIDACION REDEBAN 2025'!$C$4,IF(Y45="TIPO IV",'BASE LIQUIDACION REDEBAN 2025'!$C$5,IF(Z45="AEREO",'BASE LIQUIDACION REDEBAN 2025'!$B$6,'BASE LIQUIDACION REDEBAN 2025'!$C$5))))))</f>
        <v>988462.96268840006</v>
      </c>
      <c r="AE45" s="179">
        <f>IF(OR(W45="SOPORTE_TELEFÓNICO",W45="ENVÍO"),0,IF(Y45="TIPO I",'BASE LIQUIDACION REDEBAN 2025'!$B$10,IF(Y45="TIPO II",'BASE LIQUIDACION REDEBAN 2025'!$B$11,IF(Y45="TIPO III",'BASE LIQUIDACION REDEBAN 2025'!$B$12,'BASE LIQUIDACION REDEBAN 2025'!$B$13))))</f>
        <v>196536.5258152</v>
      </c>
      <c r="AF45" s="179">
        <f t="shared" si="0"/>
        <v>988462.96268840006</v>
      </c>
      <c r="AG45"/>
    </row>
    <row r="46" spans="1:33" ht="14.45">
      <c r="A46" s="85" t="s">
        <v>92</v>
      </c>
      <c r="B46" s="85" t="str">
        <f>VLOOKUP(A46,'CENTRO DE COSTOS'!A:D,4,FALSE)</f>
        <v>KEVIN ALEXIS CORZO BUSTOS</v>
      </c>
      <c r="C46" s="85" t="str">
        <f>VLOOKUP(A46,'CENTRO DE COSTOS'!A:D,2,FALSE)</f>
        <v>0004-0007</v>
      </c>
      <c r="D46" s="85">
        <v>41001</v>
      </c>
      <c r="E46" s="85" t="s">
        <v>6471</v>
      </c>
      <c r="F46" s="85">
        <v>81170</v>
      </c>
      <c r="G46" s="85" t="s">
        <v>6241</v>
      </c>
      <c r="H46" s="85" t="s">
        <v>430</v>
      </c>
      <c r="I46" s="85" t="s">
        <v>92</v>
      </c>
      <c r="J46" s="85" t="s">
        <v>6472</v>
      </c>
      <c r="K46" s="85" t="s">
        <v>160</v>
      </c>
      <c r="L46" s="85" t="s">
        <v>6473</v>
      </c>
      <c r="M46" s="178">
        <v>45922.677777777782</v>
      </c>
      <c r="N46" s="178">
        <v>45923.642361111109</v>
      </c>
      <c r="O46" s="143"/>
      <c r="P46" s="85" t="s">
        <v>1454</v>
      </c>
      <c r="Q46" s="85" t="s">
        <v>1454</v>
      </c>
      <c r="R46" s="85" t="s">
        <v>162</v>
      </c>
      <c r="S46" s="85" t="s">
        <v>162</v>
      </c>
      <c r="T46" s="85" t="s">
        <v>6246</v>
      </c>
      <c r="U46" s="85" t="s">
        <v>6247</v>
      </c>
      <c r="V46" s="85" t="s">
        <v>6474</v>
      </c>
      <c r="W46" s="85" t="s">
        <v>165</v>
      </c>
      <c r="X46" s="85" t="s">
        <v>6475</v>
      </c>
      <c r="Y46" s="144" t="str">
        <f>VLOOKUP(D46,TIPOLOGIA!A:F,6,0)</f>
        <v>TIPO I</v>
      </c>
      <c r="Z46" s="144" t="str">
        <f>VLOOKUP(D46,TIPOLOGIA!A:F,5,0)</f>
        <v>TERRESTRE</v>
      </c>
      <c r="AA46" s="85" t="s">
        <v>1663</v>
      </c>
      <c r="AB46" s="85">
        <v>1</v>
      </c>
      <c r="AC46" s="85">
        <v>0</v>
      </c>
      <c r="AD46" s="179">
        <f>IF(W46="SOPORTE_TELEFÓNICO",'BASE LIQUIDACION REDEBAN 2025'!$B$19,IF(Y46="TIPO I",'BASE LIQUIDACION REDEBAN 2025'!$C$2,IF(Y46="TIPO II",'BASE LIQUIDACION REDEBAN 2025'!$C$3,IF(Y46="TIPO III",'BASE LIQUIDACION REDEBAN 2025'!$C$4,IF(Y46="TIPO IV",'BASE LIQUIDACION REDEBAN 2025'!$C$5,IF(Z46="AEREO",'BASE LIQUIDACION REDEBAN 2025'!$B$6,'BASE LIQUIDACION REDEBAN 2025'!$C$5))))))</f>
        <v>65960.072302</v>
      </c>
      <c r="AE46" s="179">
        <f>IF(OR(W46="SOPORTE_TELEFÓNICO",W46="ENVÍO"),0,IF(Y46="TIPO I",'BASE LIQUIDACION REDEBAN 2025'!$B$10,IF(Y46="TIPO II",'BASE LIQUIDACION REDEBAN 2025'!$B$11,IF(Y46="TIPO III",'BASE LIQUIDACION REDEBAN 2025'!$B$12,'BASE LIQUIDACION REDEBAN 2025'!$B$13))))</f>
        <v>75096.394270399993</v>
      </c>
      <c r="AF46" s="179">
        <f t="shared" si="0"/>
        <v>65960.072302</v>
      </c>
      <c r="AG46"/>
    </row>
    <row r="47" spans="1:33" ht="14.45">
      <c r="A47" s="85" t="s">
        <v>68</v>
      </c>
      <c r="B47" s="85" t="str">
        <f>VLOOKUP(A47,'CENTRO DE COSTOS'!A:D,4,FALSE)</f>
        <v>WILLIAM ASDRUBAL ROZO ROZO</v>
      </c>
      <c r="C47" s="85" t="str">
        <f>VLOOKUP(A47,'CENTRO DE COSTOS'!A:D,2,FALSE)</f>
        <v>0004-0004</v>
      </c>
      <c r="D47" s="85">
        <v>25473</v>
      </c>
      <c r="E47" s="85" t="s">
        <v>6476</v>
      </c>
      <c r="F47" s="85">
        <v>61269</v>
      </c>
      <c r="G47" s="85" t="s">
        <v>6241</v>
      </c>
      <c r="H47" s="85" t="s">
        <v>417</v>
      </c>
      <c r="I47" s="85" t="s">
        <v>701</v>
      </c>
      <c r="J47" s="85" t="s">
        <v>6477</v>
      </c>
      <c r="K47" s="85" t="s">
        <v>160</v>
      </c>
      <c r="L47" s="85" t="s">
        <v>6478</v>
      </c>
      <c r="M47" s="178">
        <v>45922.677777777782</v>
      </c>
      <c r="N47" s="178">
        <v>45925.34375</v>
      </c>
      <c r="O47" s="143"/>
      <c r="P47" s="85" t="s">
        <v>1454</v>
      </c>
      <c r="Q47" s="85" t="s">
        <v>6258</v>
      </c>
      <c r="R47" s="85" t="s">
        <v>162</v>
      </c>
      <c r="S47" s="85" t="s">
        <v>6245</v>
      </c>
      <c r="T47" s="85" t="s">
        <v>6246</v>
      </c>
      <c r="U47" s="85" t="s">
        <v>6247</v>
      </c>
      <c r="V47" s="85" t="s">
        <v>6479</v>
      </c>
      <c r="W47" s="85" t="s">
        <v>165</v>
      </c>
      <c r="X47" s="85" t="s">
        <v>6480</v>
      </c>
      <c r="Y47" s="144" t="str">
        <f>VLOOKUP(D47,TIPOLOGIA!A:F,6,0)</f>
        <v>TIPO I</v>
      </c>
      <c r="Z47" s="144" t="str">
        <f>VLOOKUP(D47,TIPOLOGIA!A:F,5,0)</f>
        <v>TERRESTRE</v>
      </c>
      <c r="AA47" s="85" t="s">
        <v>428</v>
      </c>
      <c r="AB47" s="85">
        <v>1</v>
      </c>
      <c r="AC47" s="85">
        <v>0</v>
      </c>
      <c r="AD47" s="179">
        <f>IF(W47="SOPORTE_TELEFÓNICO",'BASE LIQUIDACION REDEBAN 2025'!$B$19,IF(Y47="TIPO I",'BASE LIQUIDACION REDEBAN 2025'!$C$2,IF(Y47="TIPO II",'BASE LIQUIDACION REDEBAN 2025'!$C$3,IF(Y47="TIPO III",'BASE LIQUIDACION REDEBAN 2025'!$C$4,IF(Y47="TIPO IV",'BASE LIQUIDACION REDEBAN 2025'!$C$5,IF(Z47="AEREO",'BASE LIQUIDACION REDEBAN 2025'!$B$6,'BASE LIQUIDACION REDEBAN 2025'!$C$5))))))</f>
        <v>65960.072302</v>
      </c>
      <c r="AE47" s="179">
        <f>IF(OR(W47="SOPORTE_TELEFÓNICO",W47="ENVÍO"),0,IF(Y47="TIPO I",'BASE LIQUIDACION REDEBAN 2025'!$B$10,IF(Y47="TIPO II",'BASE LIQUIDACION REDEBAN 2025'!$B$11,IF(Y47="TIPO III",'BASE LIQUIDACION REDEBAN 2025'!$B$12,'BASE LIQUIDACION REDEBAN 2025'!$B$13))))</f>
        <v>75096.394270399993</v>
      </c>
      <c r="AF47" s="179">
        <f t="shared" si="0"/>
        <v>65960.072302</v>
      </c>
      <c r="AG47"/>
    </row>
    <row r="48" spans="1:33" ht="14.45">
      <c r="A48" s="85" t="s">
        <v>72</v>
      </c>
      <c r="B48" s="85" t="str">
        <f>VLOOKUP(A48,'CENTRO DE COSTOS'!A:D,4,FALSE)</f>
        <v>MIGUEL JULIÁN HERNÁNDEZ GUARÍN</v>
      </c>
      <c r="C48" s="85" t="str">
        <f>VLOOKUP(A48,'CENTRO DE COSTOS'!A:D,2,FALSE)</f>
        <v>0004-0008</v>
      </c>
      <c r="D48" s="85">
        <v>68001</v>
      </c>
      <c r="E48" s="85" t="s">
        <v>6481</v>
      </c>
      <c r="F48" s="85">
        <v>31325</v>
      </c>
      <c r="G48" s="85" t="s">
        <v>6241</v>
      </c>
      <c r="H48" s="85" t="s">
        <v>224</v>
      </c>
      <c r="I48" s="85" t="s">
        <v>72</v>
      </c>
      <c r="J48" s="85" t="s">
        <v>6482</v>
      </c>
      <c r="K48" s="85" t="s">
        <v>160</v>
      </c>
      <c r="L48" s="85" t="s">
        <v>6483</v>
      </c>
      <c r="M48" s="178">
        <v>45922.677777777782</v>
      </c>
      <c r="N48" s="178">
        <v>45924.34375</v>
      </c>
      <c r="O48" s="143"/>
      <c r="P48" s="85" t="s">
        <v>1454</v>
      </c>
      <c r="Q48" s="85" t="s">
        <v>6258</v>
      </c>
      <c r="R48" s="85" t="s">
        <v>6245</v>
      </c>
      <c r="S48" s="85" t="s">
        <v>6245</v>
      </c>
      <c r="T48" s="85" t="s">
        <v>6246</v>
      </c>
      <c r="U48" s="85" t="s">
        <v>6247</v>
      </c>
      <c r="V48" s="85" t="s">
        <v>6484</v>
      </c>
      <c r="W48" s="85" t="s">
        <v>165</v>
      </c>
      <c r="X48" s="85" t="s">
        <v>6485</v>
      </c>
      <c r="Y48" s="144" t="str">
        <f>VLOOKUP(D48,TIPOLOGIA!A:F,6,0)</f>
        <v>TIPO I</v>
      </c>
      <c r="Z48" s="144" t="str">
        <f>VLOOKUP(D48,TIPOLOGIA!A:F,5,0)</f>
        <v>TERRESTRE</v>
      </c>
      <c r="AA48" s="85" t="s">
        <v>747</v>
      </c>
      <c r="AB48" s="85">
        <v>1</v>
      </c>
      <c r="AC48" s="85">
        <v>0</v>
      </c>
      <c r="AD48" s="179">
        <f>IF(W48="SOPORTE_TELEFÓNICO",'BASE LIQUIDACION REDEBAN 2025'!$B$19,IF(Y48="TIPO I",'BASE LIQUIDACION REDEBAN 2025'!$C$2,IF(Y48="TIPO II",'BASE LIQUIDACION REDEBAN 2025'!$C$3,IF(Y48="TIPO III",'BASE LIQUIDACION REDEBAN 2025'!$C$4,IF(Y48="TIPO IV",'BASE LIQUIDACION REDEBAN 2025'!$C$5,IF(Z48="AEREO",'BASE LIQUIDACION REDEBAN 2025'!$B$6,'BASE LIQUIDACION REDEBAN 2025'!$C$5))))))</f>
        <v>65960.072302</v>
      </c>
      <c r="AE48" s="179">
        <f>IF(OR(W48="SOPORTE_TELEFÓNICO",W48="ENVÍO"),0,IF(Y48="TIPO I",'BASE LIQUIDACION REDEBAN 2025'!$B$10,IF(Y48="TIPO II",'BASE LIQUIDACION REDEBAN 2025'!$B$11,IF(Y48="TIPO III",'BASE LIQUIDACION REDEBAN 2025'!$B$12,'BASE LIQUIDACION REDEBAN 2025'!$B$13))))</f>
        <v>75096.394270399993</v>
      </c>
      <c r="AF48" s="179">
        <f t="shared" si="0"/>
        <v>65960.072302</v>
      </c>
      <c r="AG48"/>
    </row>
    <row r="49" spans="1:33" ht="14.45">
      <c r="A49" s="85" t="s">
        <v>76</v>
      </c>
      <c r="B49" s="85" t="str">
        <f>VLOOKUP(A49,'CENTRO DE COSTOS'!A:D,4,FALSE)</f>
        <v>DIEGO FERNANDO HENAO CARDONA</v>
      </c>
      <c r="C49" s="85" t="str">
        <f>VLOOKUP(A49,'CENTRO DE COSTOS'!A:D,2,FALSE)</f>
        <v>0004-0003</v>
      </c>
      <c r="D49" s="85">
        <v>76001</v>
      </c>
      <c r="E49" s="85" t="s">
        <v>6486</v>
      </c>
      <c r="F49" s="85">
        <v>65324</v>
      </c>
      <c r="G49" s="85" t="s">
        <v>6241</v>
      </c>
      <c r="H49" s="85" t="s">
        <v>232</v>
      </c>
      <c r="I49" s="85" t="s">
        <v>76</v>
      </c>
      <c r="J49" s="85" t="s">
        <v>6487</v>
      </c>
      <c r="K49" s="85" t="s">
        <v>160</v>
      </c>
      <c r="L49" s="85" t="s">
        <v>6488</v>
      </c>
      <c r="M49" s="178">
        <v>45922.677777777782</v>
      </c>
      <c r="N49" s="178">
        <v>45923.520833333343</v>
      </c>
      <c r="O49" s="143"/>
      <c r="P49" s="85" t="s">
        <v>1454</v>
      </c>
      <c r="Q49" s="85" t="s">
        <v>6258</v>
      </c>
      <c r="R49" s="85" t="s">
        <v>162</v>
      </c>
      <c r="S49" s="85" t="s">
        <v>6245</v>
      </c>
      <c r="T49" s="85" t="s">
        <v>6246</v>
      </c>
      <c r="U49" s="85" t="s">
        <v>6247</v>
      </c>
      <c r="V49" s="85" t="s">
        <v>6489</v>
      </c>
      <c r="W49" s="85" t="s">
        <v>165</v>
      </c>
      <c r="X49" s="85" t="s">
        <v>6490</v>
      </c>
      <c r="Y49" s="144" t="str">
        <f>VLOOKUP(D49,TIPOLOGIA!A:F,6,0)</f>
        <v>TIPO I</v>
      </c>
      <c r="Z49" s="144" t="str">
        <f>VLOOKUP(D49,TIPOLOGIA!A:F,5,0)</f>
        <v>TERRESTRE</v>
      </c>
      <c r="AA49" s="85" t="s">
        <v>521</v>
      </c>
      <c r="AB49" s="85">
        <v>1</v>
      </c>
      <c r="AC49" s="85">
        <v>0</v>
      </c>
      <c r="AD49" s="179">
        <f>IF(W49="SOPORTE_TELEFÓNICO",'BASE LIQUIDACION REDEBAN 2025'!$B$19,IF(Y49="TIPO I",'BASE LIQUIDACION REDEBAN 2025'!$C$2,IF(Y49="TIPO II",'BASE LIQUIDACION REDEBAN 2025'!$C$3,IF(Y49="TIPO III",'BASE LIQUIDACION REDEBAN 2025'!$C$4,IF(Y49="TIPO IV",'BASE LIQUIDACION REDEBAN 2025'!$C$5,IF(Z49="AEREO",'BASE LIQUIDACION REDEBAN 2025'!$B$6,'BASE LIQUIDACION REDEBAN 2025'!$C$5))))))</f>
        <v>65960.072302</v>
      </c>
      <c r="AE49" s="179">
        <f>IF(OR(W49="SOPORTE_TELEFÓNICO",W49="ENVÍO"),0,IF(Y49="TIPO I",'BASE LIQUIDACION REDEBAN 2025'!$B$10,IF(Y49="TIPO II",'BASE LIQUIDACION REDEBAN 2025'!$B$11,IF(Y49="TIPO III",'BASE LIQUIDACION REDEBAN 2025'!$B$12,'BASE LIQUIDACION REDEBAN 2025'!$B$13))))</f>
        <v>75096.394270399993</v>
      </c>
      <c r="AF49" s="179">
        <f t="shared" si="0"/>
        <v>65960.072302</v>
      </c>
      <c r="AG49"/>
    </row>
    <row r="50" spans="1:33" ht="14.45">
      <c r="A50" s="85" t="s">
        <v>90</v>
      </c>
      <c r="B50" s="85" t="str">
        <f>VLOOKUP(A50,'CENTRO DE COSTOS'!A:D,4,FALSE)</f>
        <v>JUAN SEBASTIÁN RÍOS CASTRILLÓN</v>
      </c>
      <c r="C50" s="85" t="str">
        <f>VLOOKUP(A50,'CENTRO DE COSTOS'!A:D,2,FALSE)</f>
        <v>0004-0005</v>
      </c>
      <c r="D50" s="85">
        <v>5001</v>
      </c>
      <c r="E50" s="85" t="s">
        <v>6491</v>
      </c>
      <c r="F50" s="85">
        <v>30292</v>
      </c>
      <c r="G50" s="85" t="s">
        <v>6241</v>
      </c>
      <c r="H50" s="85" t="s">
        <v>249</v>
      </c>
      <c r="I50" s="85" t="s">
        <v>90</v>
      </c>
      <c r="J50" s="85" t="s">
        <v>6492</v>
      </c>
      <c r="K50" s="85" t="s">
        <v>160</v>
      </c>
      <c r="L50" s="85" t="s">
        <v>6493</v>
      </c>
      <c r="M50" s="178">
        <v>45922.677777777782</v>
      </c>
      <c r="N50" s="178">
        <v>45924.502083333333</v>
      </c>
      <c r="O50" s="143"/>
      <c r="P50" s="85" t="s">
        <v>1454</v>
      </c>
      <c r="Q50" s="85" t="s">
        <v>1454</v>
      </c>
      <c r="R50" s="85" t="s">
        <v>243</v>
      </c>
      <c r="S50" s="85" t="s">
        <v>365</v>
      </c>
      <c r="T50" s="85" t="s">
        <v>6246</v>
      </c>
      <c r="U50" s="85" t="s">
        <v>6247</v>
      </c>
      <c r="V50" s="85" t="s">
        <v>6494</v>
      </c>
      <c r="W50" s="85" t="s">
        <v>165</v>
      </c>
      <c r="X50" s="85" t="s">
        <v>6495</v>
      </c>
      <c r="Y50" s="144" t="str">
        <f>VLOOKUP(D50,TIPOLOGIA!A:F,6,0)</f>
        <v>TIPO I</v>
      </c>
      <c r="Z50" s="144" t="str">
        <f>VLOOKUP(D50,TIPOLOGIA!A:F,5,0)</f>
        <v>TERRESTRE</v>
      </c>
      <c r="AA50" s="85" t="s">
        <v>578</v>
      </c>
      <c r="AB50" s="85">
        <v>1</v>
      </c>
      <c r="AC50" s="85">
        <v>0</v>
      </c>
      <c r="AD50" s="179">
        <f>IF(W50="SOPORTE_TELEFÓNICO",'BASE LIQUIDACION REDEBAN 2025'!$B$19,IF(Y50="TIPO I",'BASE LIQUIDACION REDEBAN 2025'!$C$2,IF(Y50="TIPO II",'BASE LIQUIDACION REDEBAN 2025'!$C$3,IF(Y50="TIPO III",'BASE LIQUIDACION REDEBAN 2025'!$C$4,IF(Y50="TIPO IV",'BASE LIQUIDACION REDEBAN 2025'!$C$5,IF(Z50="AEREO",'BASE LIQUIDACION REDEBAN 2025'!$B$6,'BASE LIQUIDACION REDEBAN 2025'!$C$5))))))</f>
        <v>65960.072302</v>
      </c>
      <c r="AE50" s="179">
        <f>IF(OR(W50="SOPORTE_TELEFÓNICO",W50="ENVÍO"),0,IF(Y50="TIPO I",'BASE LIQUIDACION REDEBAN 2025'!$B$10,IF(Y50="TIPO II",'BASE LIQUIDACION REDEBAN 2025'!$B$11,IF(Y50="TIPO III",'BASE LIQUIDACION REDEBAN 2025'!$B$12,'BASE LIQUIDACION REDEBAN 2025'!$B$13))))</f>
        <v>75096.394270399993</v>
      </c>
      <c r="AF50" s="179">
        <f t="shared" si="0"/>
        <v>65960.072302</v>
      </c>
      <c r="AG50"/>
    </row>
    <row r="51" spans="1:33" ht="14.45">
      <c r="A51" s="85" t="s">
        <v>90</v>
      </c>
      <c r="B51" s="85" t="str">
        <f>VLOOKUP(A51,'CENTRO DE COSTOS'!A:D,4,FALSE)</f>
        <v>JUAN SEBASTIÁN RÍOS CASTRILLÓN</v>
      </c>
      <c r="C51" s="85" t="str">
        <f>VLOOKUP(A51,'CENTRO DE COSTOS'!A:D,2,FALSE)</f>
        <v>0004-0005</v>
      </c>
      <c r="D51" s="85">
        <v>27001</v>
      </c>
      <c r="E51" s="85" t="s">
        <v>6496</v>
      </c>
      <c r="F51" s="85">
        <v>67322</v>
      </c>
      <c r="G51" s="85" t="s">
        <v>6241</v>
      </c>
      <c r="H51" s="85" t="s">
        <v>932</v>
      </c>
      <c r="I51" s="85" t="s">
        <v>1937</v>
      </c>
      <c r="J51" s="85" t="s">
        <v>6497</v>
      </c>
      <c r="K51" s="85" t="s">
        <v>160</v>
      </c>
      <c r="L51" s="85" t="s">
        <v>6498</v>
      </c>
      <c r="M51" s="178">
        <v>45922.677777777782</v>
      </c>
      <c r="N51" s="178">
        <v>45927.440972222219</v>
      </c>
      <c r="O51" s="143"/>
      <c r="P51" s="85" t="s">
        <v>1454</v>
      </c>
      <c r="Q51" s="85" t="s">
        <v>1454</v>
      </c>
      <c r="R51" s="85" t="s">
        <v>243</v>
      </c>
      <c r="S51" s="85" t="s">
        <v>244</v>
      </c>
      <c r="T51" s="85" t="s">
        <v>6246</v>
      </c>
      <c r="U51" s="85" t="s">
        <v>6247</v>
      </c>
      <c r="V51" s="85" t="s">
        <v>6499</v>
      </c>
      <c r="W51" s="85" t="s">
        <v>165</v>
      </c>
      <c r="X51" s="85" t="s">
        <v>6500</v>
      </c>
      <c r="Y51" s="144" t="str">
        <f>VLOOKUP(D51,TIPOLOGIA!A:F,6,0)</f>
        <v>TIPO IV ESPECIAL</v>
      </c>
      <c r="Z51" s="144" t="str">
        <f>VLOOKUP(D51,TIPOLOGIA!A:F,5,0)</f>
        <v>AEREO</v>
      </c>
      <c r="AA51" s="85" t="s">
        <v>1942</v>
      </c>
      <c r="AB51" s="85">
        <v>1</v>
      </c>
      <c r="AC51" s="85">
        <v>0</v>
      </c>
      <c r="AD51" s="179">
        <f>IF(W51="SOPORTE_TELEFÓNICO",'BASE LIQUIDACION REDEBAN 2025'!$B$19,IF(Y51="TIPO I",'BASE LIQUIDACION REDEBAN 2025'!$C$2,IF(Y51="TIPO II",'BASE LIQUIDACION REDEBAN 2025'!$C$3,IF(Y51="TIPO III",'BASE LIQUIDACION REDEBAN 2025'!$C$4,IF(Y51="TIPO IV",'BASE LIQUIDACION REDEBAN 2025'!$C$5,IF(Z51="AEREO",'BASE LIQUIDACION REDEBAN 2025'!$B$6,'BASE LIQUIDACION REDEBAN 2025'!$C$5))))))</f>
        <v>988462.96268840006</v>
      </c>
      <c r="AE51" s="179">
        <f>IF(OR(W51="SOPORTE_TELEFÓNICO",W51="ENVÍO"),0,IF(Y51="TIPO I",'BASE LIQUIDACION REDEBAN 2025'!$B$10,IF(Y51="TIPO II",'BASE LIQUIDACION REDEBAN 2025'!$B$11,IF(Y51="TIPO III",'BASE LIQUIDACION REDEBAN 2025'!$B$12,'BASE LIQUIDACION REDEBAN 2025'!$B$13))))</f>
        <v>196536.5258152</v>
      </c>
      <c r="AF51" s="179">
        <f t="shared" si="0"/>
        <v>988462.96268840006</v>
      </c>
      <c r="AG51"/>
    </row>
    <row r="52" spans="1:33" ht="14.45">
      <c r="A52" s="85" t="s">
        <v>72</v>
      </c>
      <c r="B52" s="85" t="str">
        <f>VLOOKUP(A52,'CENTRO DE COSTOS'!A:D,4,FALSE)</f>
        <v>MIGUEL JULIÁN HERNÁNDEZ GUARÍN</v>
      </c>
      <c r="C52" s="85" t="str">
        <f>VLOOKUP(A52,'CENTRO DE COSTOS'!A:D,2,FALSE)</f>
        <v>0004-0008</v>
      </c>
      <c r="D52" s="85">
        <v>68081</v>
      </c>
      <c r="E52" s="85" t="s">
        <v>6501</v>
      </c>
      <c r="F52" s="85">
        <v>60004</v>
      </c>
      <c r="G52" s="85" t="s">
        <v>6241</v>
      </c>
      <c r="H52" s="85" t="s">
        <v>224</v>
      </c>
      <c r="I52" s="85" t="s">
        <v>2488</v>
      </c>
      <c r="J52" s="85" t="s">
        <v>6502</v>
      </c>
      <c r="K52" s="85" t="s">
        <v>160</v>
      </c>
      <c r="L52" s="85" t="s">
        <v>6503</v>
      </c>
      <c r="M52" s="178">
        <v>45922.677777777782</v>
      </c>
      <c r="N52" s="178">
        <v>45925.696527777778</v>
      </c>
      <c r="O52" s="143"/>
      <c r="P52" s="85" t="s">
        <v>1454</v>
      </c>
      <c r="Q52" s="85" t="s">
        <v>1454</v>
      </c>
      <c r="R52" s="85" t="s">
        <v>243</v>
      </c>
      <c r="S52" s="85" t="s">
        <v>365</v>
      </c>
      <c r="T52" s="85" t="s">
        <v>6246</v>
      </c>
      <c r="U52" s="85" t="s">
        <v>6247</v>
      </c>
      <c r="V52" s="85" t="s">
        <v>6504</v>
      </c>
      <c r="W52" s="85" t="s">
        <v>165</v>
      </c>
      <c r="X52" s="85" t="s">
        <v>6505</v>
      </c>
      <c r="Y52" s="144" t="str">
        <f>VLOOKUP(D52,TIPOLOGIA!A:F,6,0)</f>
        <v>TIPO III</v>
      </c>
      <c r="Z52" s="144" t="str">
        <f>VLOOKUP(D52,TIPOLOGIA!A:F,5,0)</f>
        <v>TERRESTRE</v>
      </c>
      <c r="AA52" s="85" t="s">
        <v>2493</v>
      </c>
      <c r="AB52" s="85">
        <v>1</v>
      </c>
      <c r="AC52" s="85">
        <v>0</v>
      </c>
      <c r="AD52" s="179">
        <f>IF(W52="SOPORTE_TELEFÓNICO",'BASE LIQUIDACION REDEBAN 2025'!$B$19,IF(Y52="TIPO I",'BASE LIQUIDACION REDEBAN 2025'!$C$2,IF(Y52="TIPO II",'BASE LIQUIDACION REDEBAN 2025'!$C$3,IF(Y52="TIPO III",'BASE LIQUIDACION REDEBAN 2025'!$C$4,IF(Y52="TIPO IV",'BASE LIQUIDACION REDEBAN 2025'!$C$5,IF(Z52="AEREO",'BASE LIQUIDACION REDEBAN 2025'!$B$6,'BASE LIQUIDACION REDEBAN 2025'!$C$5))))))</f>
        <v>275728.78077800001</v>
      </c>
      <c r="AE52" s="179">
        <f>IF(OR(W52="SOPORTE_TELEFÓNICO",W52="ENVÍO"),0,IF(Y52="TIPO I",'BASE LIQUIDACION REDEBAN 2025'!$B$10,IF(Y52="TIPO II",'BASE LIQUIDACION REDEBAN 2025'!$B$11,IF(Y52="TIPO III",'BASE LIQUIDACION REDEBAN 2025'!$B$12,'BASE LIQUIDACION REDEBAN 2025'!$B$13))))</f>
        <v>196536.5258152</v>
      </c>
      <c r="AF52" s="179">
        <f t="shared" si="0"/>
        <v>275728.78077800001</v>
      </c>
      <c r="AG52"/>
    </row>
    <row r="53" spans="1:33" ht="14.45">
      <c r="A53" s="85" t="s">
        <v>72</v>
      </c>
      <c r="B53" s="85" t="str">
        <f>VLOOKUP(A53,'CENTRO DE COSTOS'!A:D,4,FALSE)</f>
        <v>MIGUEL JULIÁN HERNÁNDEZ GUARÍN</v>
      </c>
      <c r="C53" s="85" t="str">
        <f>VLOOKUP(A53,'CENTRO DE COSTOS'!A:D,2,FALSE)</f>
        <v>0004-0008</v>
      </c>
      <c r="D53" s="85">
        <v>68276</v>
      </c>
      <c r="E53" s="85" t="s">
        <v>6506</v>
      </c>
      <c r="F53" s="85">
        <v>58461</v>
      </c>
      <c r="G53" s="85" t="s">
        <v>6241</v>
      </c>
      <c r="H53" s="85" t="s">
        <v>224</v>
      </c>
      <c r="I53" s="85" t="s">
        <v>2314</v>
      </c>
      <c r="J53" s="85" t="s">
        <v>6507</v>
      </c>
      <c r="K53" s="85" t="s">
        <v>160</v>
      </c>
      <c r="L53" s="85" t="s">
        <v>6508</v>
      </c>
      <c r="M53" s="178">
        <v>45922.677777777782</v>
      </c>
      <c r="N53" s="178">
        <v>45923.481944444437</v>
      </c>
      <c r="O53" s="143"/>
      <c r="P53" s="85" t="s">
        <v>1454</v>
      </c>
      <c r="Q53" s="85" t="s">
        <v>1454</v>
      </c>
      <c r="R53" s="85" t="s">
        <v>243</v>
      </c>
      <c r="S53" s="85" t="s">
        <v>244</v>
      </c>
      <c r="T53" s="85" t="s">
        <v>6246</v>
      </c>
      <c r="U53" s="85" t="s">
        <v>6247</v>
      </c>
      <c r="V53" s="85" t="s">
        <v>6509</v>
      </c>
      <c r="W53" s="85" t="s">
        <v>165</v>
      </c>
      <c r="X53" s="85" t="s">
        <v>6510</v>
      </c>
      <c r="Y53" s="144" t="str">
        <f>VLOOKUP(D53,TIPOLOGIA!A:F,6,0)</f>
        <v>TIPO I</v>
      </c>
      <c r="Z53" s="144" t="str">
        <f>VLOOKUP(D53,TIPOLOGIA!A:F,5,0)</f>
        <v>TERRESTRE</v>
      </c>
      <c r="AA53" s="85" t="s">
        <v>1135</v>
      </c>
      <c r="AB53" s="85">
        <v>1</v>
      </c>
      <c r="AC53" s="85">
        <v>0</v>
      </c>
      <c r="AD53" s="179">
        <f>IF(W53="SOPORTE_TELEFÓNICO",'BASE LIQUIDACION REDEBAN 2025'!$B$19,IF(Y53="TIPO I",'BASE LIQUIDACION REDEBAN 2025'!$C$2,IF(Y53="TIPO II",'BASE LIQUIDACION REDEBAN 2025'!$C$3,IF(Y53="TIPO III",'BASE LIQUIDACION REDEBAN 2025'!$C$4,IF(Y53="TIPO IV",'BASE LIQUIDACION REDEBAN 2025'!$C$5,IF(Z53="AEREO",'BASE LIQUIDACION REDEBAN 2025'!$B$6,'BASE LIQUIDACION REDEBAN 2025'!$C$5))))))</f>
        <v>65960.072302</v>
      </c>
      <c r="AE53" s="179">
        <f>IF(OR(W53="SOPORTE_TELEFÓNICO",W53="ENVÍO"),0,IF(Y53="TIPO I",'BASE LIQUIDACION REDEBAN 2025'!$B$10,IF(Y53="TIPO II",'BASE LIQUIDACION REDEBAN 2025'!$B$11,IF(Y53="TIPO III",'BASE LIQUIDACION REDEBAN 2025'!$B$12,'BASE LIQUIDACION REDEBAN 2025'!$B$13))))</f>
        <v>75096.394270399993</v>
      </c>
      <c r="AF53" s="179">
        <f t="shared" si="0"/>
        <v>65960.072302</v>
      </c>
      <c r="AG53"/>
    </row>
    <row r="54" spans="1:33" ht="14.45">
      <c r="A54" s="85" t="s">
        <v>90</v>
      </c>
      <c r="B54" s="85" t="str">
        <f>VLOOKUP(A54,'CENTRO DE COSTOS'!A:D,4,FALSE)</f>
        <v>JUAN SEBASTIÁN RÍOS CASTRILLÓN</v>
      </c>
      <c r="C54" s="85" t="str">
        <f>VLOOKUP(A54,'CENTRO DE COSTOS'!A:D,2,FALSE)</f>
        <v>0004-0005</v>
      </c>
      <c r="D54" s="85">
        <v>5266</v>
      </c>
      <c r="E54" s="85" t="s">
        <v>6511</v>
      </c>
      <c r="F54" s="85">
        <v>70361</v>
      </c>
      <c r="G54" s="85" t="s">
        <v>6241</v>
      </c>
      <c r="H54" s="85" t="s">
        <v>249</v>
      </c>
      <c r="I54" s="85" t="s">
        <v>395</v>
      </c>
      <c r="J54" s="85" t="s">
        <v>6512</v>
      </c>
      <c r="K54" s="85" t="s">
        <v>160</v>
      </c>
      <c r="L54" s="85" t="s">
        <v>6513</v>
      </c>
      <c r="M54" s="178">
        <v>45931.671527777777</v>
      </c>
      <c r="N54" s="178">
        <v>45923.523611111108</v>
      </c>
      <c r="O54" s="143"/>
      <c r="P54" s="85" t="s">
        <v>1454</v>
      </c>
      <c r="Q54" s="85" t="s">
        <v>1454</v>
      </c>
      <c r="R54" s="85" t="s">
        <v>6245</v>
      </c>
      <c r="S54" s="85" t="s">
        <v>6245</v>
      </c>
      <c r="T54" s="85" t="s">
        <v>6246</v>
      </c>
      <c r="U54" s="85" t="s">
        <v>6247</v>
      </c>
      <c r="V54" s="85" t="s">
        <v>6514</v>
      </c>
      <c r="W54" s="85" t="s">
        <v>165</v>
      </c>
      <c r="X54" s="85" t="s">
        <v>6515</v>
      </c>
      <c r="Y54" s="144" t="str">
        <f>VLOOKUP(D54,TIPOLOGIA!A:F,6,0)</f>
        <v>TIPO I</v>
      </c>
      <c r="Z54" s="144" t="str">
        <f>VLOOKUP(D54,TIPOLOGIA!A:F,5,0)</f>
        <v>TERRESTRE</v>
      </c>
      <c r="AA54" s="85" t="s">
        <v>1783</v>
      </c>
      <c r="AB54" s="85">
        <v>1</v>
      </c>
      <c r="AC54" s="85">
        <v>0</v>
      </c>
      <c r="AD54" s="179">
        <f>IF(W54="SOPORTE_TELEFÓNICO",'BASE LIQUIDACION REDEBAN 2025'!$B$19,IF(Y54="TIPO I",'BASE LIQUIDACION REDEBAN 2025'!$C$2,IF(Y54="TIPO II",'BASE LIQUIDACION REDEBAN 2025'!$C$3,IF(Y54="TIPO III",'BASE LIQUIDACION REDEBAN 2025'!$C$4,IF(Y54="TIPO IV",'BASE LIQUIDACION REDEBAN 2025'!$C$5,IF(Z54="AEREO",'BASE LIQUIDACION REDEBAN 2025'!$B$6,'BASE LIQUIDACION REDEBAN 2025'!$C$5))))))</f>
        <v>65960.072302</v>
      </c>
      <c r="AE54" s="179">
        <f>IF(OR(W54="SOPORTE_TELEFÓNICO",W54="ENVÍO"),0,IF(Y54="TIPO I",'BASE LIQUIDACION REDEBAN 2025'!$B$10,IF(Y54="TIPO II",'BASE LIQUIDACION REDEBAN 2025'!$B$11,IF(Y54="TIPO III",'BASE LIQUIDACION REDEBAN 2025'!$B$12,'BASE LIQUIDACION REDEBAN 2025'!$B$13))))</f>
        <v>75096.394270399993</v>
      </c>
      <c r="AF54" s="179">
        <f t="shared" si="0"/>
        <v>65960.072302</v>
      </c>
      <c r="AG54"/>
    </row>
    <row r="55" spans="1:33" ht="14.45">
      <c r="A55" s="85" t="s">
        <v>90</v>
      </c>
      <c r="B55" s="85" t="str">
        <f>VLOOKUP(A55,'CENTRO DE COSTOS'!A:D,4,FALSE)</f>
        <v>JUAN SEBASTIÁN RÍOS CASTRILLÓN</v>
      </c>
      <c r="C55" s="85" t="str">
        <f>VLOOKUP(A55,'CENTRO DE COSTOS'!A:D,2,FALSE)</f>
        <v>0004-0005</v>
      </c>
      <c r="D55" s="85">
        <v>5631</v>
      </c>
      <c r="E55" s="85" t="s">
        <v>6516</v>
      </c>
      <c r="F55" s="85">
        <v>26871</v>
      </c>
      <c r="G55" s="85" t="s">
        <v>6241</v>
      </c>
      <c r="H55" s="85" t="s">
        <v>249</v>
      </c>
      <c r="I55" s="85" t="s">
        <v>2872</v>
      </c>
      <c r="J55" s="85" t="s">
        <v>6517</v>
      </c>
      <c r="K55" s="85" t="s">
        <v>160</v>
      </c>
      <c r="L55" s="85" t="s">
        <v>6518</v>
      </c>
      <c r="M55" s="178">
        <v>45931.672222222223</v>
      </c>
      <c r="N55" s="178">
        <v>45923.566666666673</v>
      </c>
      <c r="O55" s="143"/>
      <c r="P55" s="85" t="s">
        <v>1454</v>
      </c>
      <c r="Q55" s="85" t="s">
        <v>1454</v>
      </c>
      <c r="R55" s="85" t="s">
        <v>6245</v>
      </c>
      <c r="S55" s="85" t="s">
        <v>6245</v>
      </c>
      <c r="T55" s="85" t="s">
        <v>6246</v>
      </c>
      <c r="U55" s="85" t="s">
        <v>6247</v>
      </c>
      <c r="V55" s="85" t="s">
        <v>6519</v>
      </c>
      <c r="W55" s="85" t="s">
        <v>165</v>
      </c>
      <c r="X55" s="85" t="s">
        <v>6520</v>
      </c>
      <c r="Y55" s="144" t="str">
        <f>VLOOKUP(D55,TIPOLOGIA!A:F,6,0)</f>
        <v>TIPO I</v>
      </c>
      <c r="Z55" s="144" t="str">
        <f>VLOOKUP(D55,TIPOLOGIA!A:F,5,0)</f>
        <v>TERRESTRE</v>
      </c>
      <c r="AA55" s="85" t="s">
        <v>1783</v>
      </c>
      <c r="AB55" s="85">
        <v>1</v>
      </c>
      <c r="AC55" s="85">
        <v>0</v>
      </c>
      <c r="AD55" s="179">
        <f>IF(W55="SOPORTE_TELEFÓNICO",'BASE LIQUIDACION REDEBAN 2025'!$B$19,IF(Y55="TIPO I",'BASE LIQUIDACION REDEBAN 2025'!$C$2,IF(Y55="TIPO II",'BASE LIQUIDACION REDEBAN 2025'!$C$3,IF(Y55="TIPO III",'BASE LIQUIDACION REDEBAN 2025'!$C$4,IF(Y55="TIPO IV",'BASE LIQUIDACION REDEBAN 2025'!$C$5,IF(Z55="AEREO",'BASE LIQUIDACION REDEBAN 2025'!$B$6,'BASE LIQUIDACION REDEBAN 2025'!$C$5))))))</f>
        <v>65960.072302</v>
      </c>
      <c r="AE55" s="179">
        <f>IF(OR(W55="SOPORTE_TELEFÓNICO",W55="ENVÍO"),0,IF(Y55="TIPO I",'BASE LIQUIDACION REDEBAN 2025'!$B$10,IF(Y55="TIPO II",'BASE LIQUIDACION REDEBAN 2025'!$B$11,IF(Y55="TIPO III",'BASE LIQUIDACION REDEBAN 2025'!$B$12,'BASE LIQUIDACION REDEBAN 2025'!$B$13))))</f>
        <v>75096.394270399993</v>
      </c>
      <c r="AF55" s="179">
        <f t="shared" si="0"/>
        <v>65960.072302</v>
      </c>
      <c r="AG55"/>
    </row>
    <row r="56" spans="1:33" ht="14.45">
      <c r="A56" s="85" t="s">
        <v>90</v>
      </c>
      <c r="B56" s="85" t="str">
        <f>VLOOKUP(A56,'CENTRO DE COSTOS'!A:D,4,FALSE)</f>
        <v>JUAN SEBASTIÁN RÍOS CASTRILLÓN</v>
      </c>
      <c r="C56" s="85" t="str">
        <f>VLOOKUP(A56,'CENTRO DE COSTOS'!A:D,2,FALSE)</f>
        <v>0004-0005</v>
      </c>
      <c r="D56" s="85">
        <v>5631</v>
      </c>
      <c r="E56" s="85" t="s">
        <v>6521</v>
      </c>
      <c r="F56" s="85">
        <v>73710</v>
      </c>
      <c r="G56" s="85" t="s">
        <v>6241</v>
      </c>
      <c r="H56" s="85" t="s">
        <v>249</v>
      </c>
      <c r="I56" s="85" t="s">
        <v>2872</v>
      </c>
      <c r="J56" s="85" t="s">
        <v>6522</v>
      </c>
      <c r="K56" s="85" t="s">
        <v>160</v>
      </c>
      <c r="L56" s="85" t="s">
        <v>6523</v>
      </c>
      <c r="M56" s="178">
        <v>45931.67291666667</v>
      </c>
      <c r="N56" s="178">
        <v>45923.619444444441</v>
      </c>
      <c r="O56" s="143"/>
      <c r="P56" s="85" t="s">
        <v>1454</v>
      </c>
      <c r="Q56" s="85" t="s">
        <v>1454</v>
      </c>
      <c r="R56" s="85" t="s">
        <v>6245</v>
      </c>
      <c r="S56" s="85" t="s">
        <v>6245</v>
      </c>
      <c r="T56" s="85" t="s">
        <v>6246</v>
      </c>
      <c r="U56" s="85" t="s">
        <v>6247</v>
      </c>
      <c r="V56" s="85" t="s">
        <v>6519</v>
      </c>
      <c r="W56" s="85" t="s">
        <v>165</v>
      </c>
      <c r="X56" s="85" t="s">
        <v>6524</v>
      </c>
      <c r="Y56" s="144" t="str">
        <f>VLOOKUP(D56,TIPOLOGIA!A:F,6,0)</f>
        <v>TIPO I</v>
      </c>
      <c r="Z56" s="144" t="str">
        <f>VLOOKUP(D56,TIPOLOGIA!A:F,5,0)</f>
        <v>TERRESTRE</v>
      </c>
      <c r="AA56" s="85" t="s">
        <v>1783</v>
      </c>
      <c r="AB56" s="85">
        <v>1</v>
      </c>
      <c r="AC56" s="85">
        <v>0</v>
      </c>
      <c r="AD56" s="179">
        <f>IF(W56="SOPORTE_TELEFÓNICO",'BASE LIQUIDACION REDEBAN 2025'!$B$19,IF(Y56="TIPO I",'BASE LIQUIDACION REDEBAN 2025'!$C$2,IF(Y56="TIPO II",'BASE LIQUIDACION REDEBAN 2025'!$C$3,IF(Y56="TIPO III",'BASE LIQUIDACION REDEBAN 2025'!$C$4,IF(Y56="TIPO IV",'BASE LIQUIDACION REDEBAN 2025'!$C$5,IF(Z56="AEREO",'BASE LIQUIDACION REDEBAN 2025'!$B$6,'BASE LIQUIDACION REDEBAN 2025'!$C$5))))))</f>
        <v>65960.072302</v>
      </c>
      <c r="AE56" s="179">
        <f>IF(OR(W56="SOPORTE_TELEFÓNICO",W56="ENVÍO"),0,IF(Y56="TIPO I",'BASE LIQUIDACION REDEBAN 2025'!$B$10,IF(Y56="TIPO II",'BASE LIQUIDACION REDEBAN 2025'!$B$11,IF(Y56="TIPO III",'BASE LIQUIDACION REDEBAN 2025'!$B$12,'BASE LIQUIDACION REDEBAN 2025'!$B$13))))</f>
        <v>75096.394270399993</v>
      </c>
      <c r="AF56" s="179">
        <f t="shared" si="0"/>
        <v>65960.072302</v>
      </c>
      <c r="AG56"/>
    </row>
    <row r="57" spans="1:33" ht="14.45">
      <c r="A57" s="85" t="s">
        <v>64</v>
      </c>
      <c r="B57" s="85" t="str">
        <f>VLOOKUP(A57,'CENTRO DE COSTOS'!A:D,4,FALSE)</f>
        <v>JOSE MAURICIO HERNANDEZ ROJAS</v>
      </c>
      <c r="C57" s="85" t="str">
        <f>VLOOKUP(A57,'CENTRO DE COSTOS'!A:D,2,FALSE)</f>
        <v>0004-0001</v>
      </c>
      <c r="D57" s="85">
        <v>8849</v>
      </c>
      <c r="E57" s="85" t="s">
        <v>6525</v>
      </c>
      <c r="F57" s="85">
        <v>60056</v>
      </c>
      <c r="G57" s="85" t="s">
        <v>6241</v>
      </c>
      <c r="H57" s="85" t="s">
        <v>1045</v>
      </c>
      <c r="I57" s="85" t="s">
        <v>6526</v>
      </c>
      <c r="J57" s="85" t="s">
        <v>6527</v>
      </c>
      <c r="K57" s="85" t="s">
        <v>160</v>
      </c>
      <c r="L57" s="85" t="s">
        <v>6528</v>
      </c>
      <c r="M57" s="178">
        <v>45931.67291666667</v>
      </c>
      <c r="N57" s="178">
        <v>45923.724999999999</v>
      </c>
      <c r="O57" s="143"/>
      <c r="P57" s="85" t="s">
        <v>1454</v>
      </c>
      <c r="Q57" s="85" t="s">
        <v>1454</v>
      </c>
      <c r="R57" s="85" t="s">
        <v>162</v>
      </c>
      <c r="S57" s="85" t="s">
        <v>6245</v>
      </c>
      <c r="T57" s="85" t="s">
        <v>6246</v>
      </c>
      <c r="U57" s="85" t="s">
        <v>6247</v>
      </c>
      <c r="V57" s="85" t="s">
        <v>6529</v>
      </c>
      <c r="W57" s="85" t="s">
        <v>165</v>
      </c>
      <c r="X57" s="85" t="s">
        <v>6530</v>
      </c>
      <c r="Y57" s="144" t="str">
        <f>VLOOKUP(D57,TIPOLOGIA!A:F,6,0)</f>
        <v>TIPO II</v>
      </c>
      <c r="Z57" s="144" t="str">
        <f>VLOOKUP(D57,TIPOLOGIA!A:F,5,0)</f>
        <v>TERRESTRE</v>
      </c>
      <c r="AA57" s="85" t="s">
        <v>1049</v>
      </c>
      <c r="AB57" s="85">
        <v>1</v>
      </c>
      <c r="AC57" s="85">
        <v>0</v>
      </c>
      <c r="AD57" s="179">
        <f>IF(W57="SOPORTE_TELEFÓNICO",'BASE LIQUIDACION REDEBAN 2025'!$B$19,IF(Y57="TIPO I",'BASE LIQUIDACION REDEBAN 2025'!$C$2,IF(Y57="TIPO II",'BASE LIQUIDACION REDEBAN 2025'!$C$3,IF(Y57="TIPO III",'BASE LIQUIDACION REDEBAN 2025'!$C$4,IF(Y57="TIPO IV",'BASE LIQUIDACION REDEBAN 2025'!$C$5,IF(Z57="AEREO",'BASE LIQUIDACION REDEBAN 2025'!$B$6,'BASE LIQUIDACION REDEBAN 2025'!$C$5))))))</f>
        <v>144967.87232000002</v>
      </c>
      <c r="AE57" s="179">
        <f>IF(OR(W57="SOPORTE_TELEFÓNICO",W57="ENVÍO"),0,IF(Y57="TIPO I",'BASE LIQUIDACION REDEBAN 2025'!$B$10,IF(Y57="TIPO II",'BASE LIQUIDACION REDEBAN 2025'!$B$11,IF(Y57="TIPO III",'BASE LIQUIDACION REDEBAN 2025'!$B$12,'BASE LIQUIDACION REDEBAN 2025'!$B$13))))</f>
        <v>140395.6348884</v>
      </c>
      <c r="AF57" s="179">
        <f t="shared" si="0"/>
        <v>144967.87232000002</v>
      </c>
      <c r="AG57"/>
    </row>
    <row r="58" spans="1:33" ht="14.45">
      <c r="A58" s="85" t="s">
        <v>72</v>
      </c>
      <c r="B58" s="85" t="str">
        <f>VLOOKUP(A58,'CENTRO DE COSTOS'!A:D,4,FALSE)</f>
        <v>MIGUEL JULIÁN HERNÁNDEZ GUARÍN</v>
      </c>
      <c r="C58" s="85" t="str">
        <f>VLOOKUP(A58,'CENTRO DE COSTOS'!A:D,2,FALSE)</f>
        <v>0004-0008</v>
      </c>
      <c r="D58" s="85">
        <v>13160</v>
      </c>
      <c r="E58" s="85" t="s">
        <v>6531</v>
      </c>
      <c r="F58" s="85">
        <v>50579</v>
      </c>
      <c r="G58" s="85" t="s">
        <v>6241</v>
      </c>
      <c r="H58" s="85" t="s">
        <v>685</v>
      </c>
      <c r="I58" s="85" t="s">
        <v>4070</v>
      </c>
      <c r="J58" s="85" t="s">
        <v>6532</v>
      </c>
      <c r="K58" s="85" t="s">
        <v>160</v>
      </c>
      <c r="L58" s="85" t="s">
        <v>6533</v>
      </c>
      <c r="M58" s="178">
        <v>45919.68472222222</v>
      </c>
      <c r="N58" s="178">
        <v>45923.431250000001</v>
      </c>
      <c r="O58" s="143"/>
      <c r="P58" s="85" t="s">
        <v>1454</v>
      </c>
      <c r="Q58" s="85" t="s">
        <v>1454</v>
      </c>
      <c r="R58" s="85" t="s">
        <v>6245</v>
      </c>
      <c r="S58" s="85" t="s">
        <v>6245</v>
      </c>
      <c r="T58" s="85" t="s">
        <v>6246</v>
      </c>
      <c r="U58" s="85" t="s">
        <v>6247</v>
      </c>
      <c r="V58" s="85" t="s">
        <v>6534</v>
      </c>
      <c r="W58" s="85" t="s">
        <v>165</v>
      </c>
      <c r="X58" s="85" t="s">
        <v>6535</v>
      </c>
      <c r="Y58" s="144" t="str">
        <f>VLOOKUP(D58,TIPOLOGIA!A:F,6,0)</f>
        <v>TIPO IV ESPECIAL</v>
      </c>
      <c r="Z58" s="144" t="str">
        <f>VLOOKUP(D58,TIPOLOGIA!A:F,5,0)</f>
        <v>TERRESTRE/FLUVIAL</v>
      </c>
      <c r="AA58" s="85" t="s">
        <v>2493</v>
      </c>
      <c r="AB58" s="85">
        <v>1</v>
      </c>
      <c r="AC58" s="85">
        <v>0</v>
      </c>
      <c r="AD58" s="179">
        <f>IF(W58="SOPORTE_TELEFÓNICO",'BASE LIQUIDACION REDEBAN 2025'!$B$19,IF(Y58="TIPO I",'BASE LIQUIDACION REDEBAN 2025'!$C$2,IF(Y58="TIPO II",'BASE LIQUIDACION REDEBAN 2025'!$C$3,IF(Y58="TIPO III",'BASE LIQUIDACION REDEBAN 2025'!$C$4,IF(Y58="TIPO IV",'BASE LIQUIDACION REDEBAN 2025'!$C$5,IF(Z58="AEREO",'BASE LIQUIDACION REDEBAN 2025'!$B$6,'BASE LIQUIDACION REDEBAN 2025'!$C$5))))))</f>
        <v>479588.87655000004</v>
      </c>
      <c r="AE58" s="179">
        <f>IF(OR(W58="SOPORTE_TELEFÓNICO",W58="ENVÍO"),0,IF(Y58="TIPO I",'BASE LIQUIDACION REDEBAN 2025'!$B$10,IF(Y58="TIPO II",'BASE LIQUIDACION REDEBAN 2025'!$B$11,IF(Y58="TIPO III",'BASE LIQUIDACION REDEBAN 2025'!$B$12,'BASE LIQUIDACION REDEBAN 2025'!$B$13))))</f>
        <v>196536.5258152</v>
      </c>
      <c r="AF58" s="179">
        <f t="shared" si="0"/>
        <v>479588.87655000004</v>
      </c>
      <c r="AG58"/>
    </row>
    <row r="59" spans="1:33" ht="14.45">
      <c r="A59" s="85" t="s">
        <v>76</v>
      </c>
      <c r="B59" s="85" t="str">
        <f>VLOOKUP(A59,'CENTRO DE COSTOS'!A:D,4,FALSE)</f>
        <v>DIEGO FERNANDO HENAO CARDONA</v>
      </c>
      <c r="C59" s="85" t="str">
        <f>VLOOKUP(A59,'CENTRO DE COSTOS'!A:D,2,FALSE)</f>
        <v>0004-0003</v>
      </c>
      <c r="D59" s="85">
        <v>19001</v>
      </c>
      <c r="E59" s="85" t="s">
        <v>6536</v>
      </c>
      <c r="F59" s="85">
        <v>43676</v>
      </c>
      <c r="G59" s="85" t="s">
        <v>6241</v>
      </c>
      <c r="H59" s="85" t="s">
        <v>171</v>
      </c>
      <c r="I59" s="85" t="s">
        <v>95</v>
      </c>
      <c r="J59" s="85" t="s">
        <v>6537</v>
      </c>
      <c r="K59" s="85" t="s">
        <v>160</v>
      </c>
      <c r="L59" s="85" t="s">
        <v>6538</v>
      </c>
      <c r="M59" s="178">
        <v>45919.68472222222</v>
      </c>
      <c r="N59" s="178">
        <v>45923.511111111111</v>
      </c>
      <c r="O59" s="143"/>
      <c r="P59" s="85" t="s">
        <v>1454</v>
      </c>
      <c r="Q59" s="85" t="s">
        <v>1454</v>
      </c>
      <c r="R59" s="85" t="s">
        <v>162</v>
      </c>
      <c r="S59" s="85" t="s">
        <v>6245</v>
      </c>
      <c r="T59" s="85" t="s">
        <v>6246</v>
      </c>
      <c r="U59" s="85" t="s">
        <v>6247</v>
      </c>
      <c r="V59" s="85" t="s">
        <v>6539</v>
      </c>
      <c r="W59" s="85" t="s">
        <v>165</v>
      </c>
      <c r="X59" s="85" t="s">
        <v>6540</v>
      </c>
      <c r="Y59" s="144" t="str">
        <f>VLOOKUP(D59,TIPOLOGIA!A:F,6,0)</f>
        <v>TIPO III</v>
      </c>
      <c r="Z59" s="144" t="str">
        <f>VLOOKUP(D59,TIPOLOGIA!A:F,5,0)</f>
        <v>TERRESTRE</v>
      </c>
      <c r="AA59" s="85" t="s">
        <v>178</v>
      </c>
      <c r="AB59" s="85">
        <v>1</v>
      </c>
      <c r="AC59" s="85">
        <v>0</v>
      </c>
      <c r="AD59" s="179">
        <f>IF(W59="SOPORTE_TELEFÓNICO",'BASE LIQUIDACION REDEBAN 2025'!$B$19,IF(Y59="TIPO I",'BASE LIQUIDACION REDEBAN 2025'!$C$2,IF(Y59="TIPO II",'BASE LIQUIDACION REDEBAN 2025'!$C$3,IF(Y59="TIPO III",'BASE LIQUIDACION REDEBAN 2025'!$C$4,IF(Y59="TIPO IV",'BASE LIQUIDACION REDEBAN 2025'!$C$5,IF(Z59="AEREO",'BASE LIQUIDACION REDEBAN 2025'!$B$6,'BASE LIQUIDACION REDEBAN 2025'!$C$5))))))</f>
        <v>275728.78077800001</v>
      </c>
      <c r="AE59" s="179">
        <f>IF(OR(W59="SOPORTE_TELEFÓNICO",W59="ENVÍO"),0,IF(Y59="TIPO I",'BASE LIQUIDACION REDEBAN 2025'!$B$10,IF(Y59="TIPO II",'BASE LIQUIDACION REDEBAN 2025'!$B$11,IF(Y59="TIPO III",'BASE LIQUIDACION REDEBAN 2025'!$B$12,'BASE LIQUIDACION REDEBAN 2025'!$B$13))))</f>
        <v>196536.5258152</v>
      </c>
      <c r="AF59" s="179">
        <f t="shared" si="0"/>
        <v>275728.78077800001</v>
      </c>
      <c r="AG59"/>
    </row>
    <row r="60" spans="1:33" ht="14.45">
      <c r="A60" s="85" t="s">
        <v>76</v>
      </c>
      <c r="B60" s="85" t="str">
        <f>VLOOKUP(A60,'CENTRO DE COSTOS'!A:D,4,FALSE)</f>
        <v>DIEGO FERNANDO HENAO CARDONA</v>
      </c>
      <c r="C60" s="85" t="str">
        <f>VLOOKUP(A60,'CENTRO DE COSTOS'!A:D,2,FALSE)</f>
        <v>0004-0003</v>
      </c>
      <c r="D60" s="85">
        <v>19698</v>
      </c>
      <c r="E60" s="85" t="s">
        <v>6541</v>
      </c>
      <c r="F60" s="85">
        <v>48107</v>
      </c>
      <c r="G60" s="85" t="s">
        <v>6241</v>
      </c>
      <c r="H60" s="85" t="s">
        <v>171</v>
      </c>
      <c r="I60" s="85" t="s">
        <v>2123</v>
      </c>
      <c r="J60" s="85" t="s">
        <v>6542</v>
      </c>
      <c r="K60" s="85" t="s">
        <v>160</v>
      </c>
      <c r="L60" s="85" t="s">
        <v>6543</v>
      </c>
      <c r="M60" s="178">
        <v>45931.510416666657</v>
      </c>
      <c r="N60" s="178">
        <v>45922.661111111112</v>
      </c>
      <c r="O60" s="143"/>
      <c r="P60" s="85" t="s">
        <v>1454</v>
      </c>
      <c r="Q60" s="85" t="s">
        <v>1454</v>
      </c>
      <c r="R60" s="85" t="s">
        <v>6245</v>
      </c>
      <c r="S60" s="85" t="s">
        <v>6245</v>
      </c>
      <c r="T60" s="85" t="s">
        <v>6246</v>
      </c>
      <c r="U60" s="85" t="s">
        <v>6247</v>
      </c>
      <c r="V60" s="85" t="s">
        <v>6544</v>
      </c>
      <c r="W60" s="85" t="s">
        <v>165</v>
      </c>
      <c r="X60" s="85" t="s">
        <v>6545</v>
      </c>
      <c r="Y60" s="144" t="str">
        <f>VLOOKUP(D60,TIPOLOGIA!A:F,6,0)</f>
        <v>TIPO II</v>
      </c>
      <c r="Z60" s="144" t="str">
        <f>VLOOKUP(D60,TIPOLOGIA!A:F,5,0)</f>
        <v>TERRESTRE</v>
      </c>
      <c r="AA60" s="85" t="s">
        <v>206</v>
      </c>
      <c r="AB60" s="85">
        <v>1</v>
      </c>
      <c r="AC60" s="85">
        <v>0</v>
      </c>
      <c r="AD60" s="179">
        <f>IF(W60="SOPORTE_TELEFÓNICO",'BASE LIQUIDACION REDEBAN 2025'!$B$19,IF(Y60="TIPO I",'BASE LIQUIDACION REDEBAN 2025'!$C$2,IF(Y60="TIPO II",'BASE LIQUIDACION REDEBAN 2025'!$C$3,IF(Y60="TIPO III",'BASE LIQUIDACION REDEBAN 2025'!$C$4,IF(Y60="TIPO IV",'BASE LIQUIDACION REDEBAN 2025'!$C$5,IF(Z60="AEREO",'BASE LIQUIDACION REDEBAN 2025'!$B$6,'BASE LIQUIDACION REDEBAN 2025'!$C$5))))))</f>
        <v>144967.87232000002</v>
      </c>
      <c r="AE60" s="179">
        <f>IF(OR(W60="SOPORTE_TELEFÓNICO",W60="ENVÍO"),0,IF(Y60="TIPO I",'BASE LIQUIDACION REDEBAN 2025'!$B$10,IF(Y60="TIPO II",'BASE LIQUIDACION REDEBAN 2025'!$B$11,IF(Y60="TIPO III",'BASE LIQUIDACION REDEBAN 2025'!$B$12,'BASE LIQUIDACION REDEBAN 2025'!$B$13))))</f>
        <v>140395.6348884</v>
      </c>
      <c r="AF60" s="179">
        <f t="shared" si="0"/>
        <v>144967.87232000002</v>
      </c>
      <c r="AG60"/>
    </row>
    <row r="61" spans="1:33" ht="14.45">
      <c r="A61" s="85" t="s">
        <v>99</v>
      </c>
      <c r="B61" s="85" t="str">
        <f>VLOOKUP(A61,'CENTRO DE COSTOS'!A:D,4,FALSE)</f>
        <v>JOSE MAURICIO HERNANDEZ ROJAS</v>
      </c>
      <c r="C61" s="85" t="str">
        <f>VLOOKUP(A61,'CENTRO DE COSTOS'!A:D,2,FALSE)</f>
        <v>0004-0001</v>
      </c>
      <c r="D61" s="85">
        <v>20001</v>
      </c>
      <c r="E61" s="85" t="s">
        <v>6546</v>
      </c>
      <c r="F61" s="85">
        <v>17281</v>
      </c>
      <c r="G61" s="85" t="s">
        <v>6241</v>
      </c>
      <c r="H61" s="85" t="s">
        <v>596</v>
      </c>
      <c r="I61" s="85" t="s">
        <v>99</v>
      </c>
      <c r="J61" s="85" t="s">
        <v>6547</v>
      </c>
      <c r="K61" s="85" t="s">
        <v>160</v>
      </c>
      <c r="L61" s="85" t="s">
        <v>6548</v>
      </c>
      <c r="M61" s="178">
        <v>45919.68472222222</v>
      </c>
      <c r="N61" s="178">
        <v>45920.506944444453</v>
      </c>
      <c r="O61" s="143"/>
      <c r="P61" s="85" t="s">
        <v>1454</v>
      </c>
      <c r="Q61" s="85" t="s">
        <v>1454</v>
      </c>
      <c r="R61" s="85" t="s">
        <v>6245</v>
      </c>
      <c r="S61" s="85" t="s">
        <v>6245</v>
      </c>
      <c r="T61" s="85" t="s">
        <v>6246</v>
      </c>
      <c r="U61" s="85" t="s">
        <v>6247</v>
      </c>
      <c r="V61" s="85" t="s">
        <v>6549</v>
      </c>
      <c r="W61" s="85" t="s">
        <v>165</v>
      </c>
      <c r="X61" s="85" t="s">
        <v>6550</v>
      </c>
      <c r="Y61" s="144" t="str">
        <f>VLOOKUP(D61,TIPOLOGIA!A:F,6,0)</f>
        <v>TIPO I</v>
      </c>
      <c r="Z61" s="144" t="str">
        <f>VLOOKUP(D61,TIPOLOGIA!A:F,5,0)</f>
        <v>TERRESTRE</v>
      </c>
      <c r="AA61" s="85" t="s">
        <v>600</v>
      </c>
      <c r="AB61" s="85">
        <v>1</v>
      </c>
      <c r="AC61" s="85">
        <v>0</v>
      </c>
      <c r="AD61" s="179">
        <f>IF(W61="SOPORTE_TELEFÓNICO",'BASE LIQUIDACION REDEBAN 2025'!$B$19,IF(Y61="TIPO I",'BASE LIQUIDACION REDEBAN 2025'!$C$2,IF(Y61="TIPO II",'BASE LIQUIDACION REDEBAN 2025'!$C$3,IF(Y61="TIPO III",'BASE LIQUIDACION REDEBAN 2025'!$C$4,IF(Y61="TIPO IV",'BASE LIQUIDACION REDEBAN 2025'!$C$5,IF(Z61="AEREO",'BASE LIQUIDACION REDEBAN 2025'!$B$6,'BASE LIQUIDACION REDEBAN 2025'!$C$5))))))</f>
        <v>65960.072302</v>
      </c>
      <c r="AE61" s="179">
        <f>IF(OR(W61="SOPORTE_TELEFÓNICO",W61="ENVÍO"),0,IF(Y61="TIPO I",'BASE LIQUIDACION REDEBAN 2025'!$B$10,IF(Y61="TIPO II",'BASE LIQUIDACION REDEBAN 2025'!$B$11,IF(Y61="TIPO III",'BASE LIQUIDACION REDEBAN 2025'!$B$12,'BASE LIQUIDACION REDEBAN 2025'!$B$13))))</f>
        <v>75096.394270399993</v>
      </c>
      <c r="AF61" s="179">
        <f t="shared" si="0"/>
        <v>65960.072302</v>
      </c>
      <c r="AG61"/>
    </row>
    <row r="62" spans="1:33" ht="14.45">
      <c r="A62" s="85" t="s">
        <v>99</v>
      </c>
      <c r="B62" s="85" t="str">
        <f>VLOOKUP(A62,'CENTRO DE COSTOS'!A:D,4,FALSE)</f>
        <v>JOSE MAURICIO HERNANDEZ ROJAS</v>
      </c>
      <c r="C62" s="85" t="str">
        <f>VLOOKUP(A62,'CENTRO DE COSTOS'!A:D,2,FALSE)</f>
        <v>0004-0001</v>
      </c>
      <c r="D62" s="85">
        <v>20060</v>
      </c>
      <c r="E62" s="85" t="s">
        <v>6551</v>
      </c>
      <c r="F62" s="85">
        <v>16312</v>
      </c>
      <c r="G62" s="85" t="s">
        <v>6241</v>
      </c>
      <c r="H62" s="85" t="s">
        <v>596</v>
      </c>
      <c r="I62" s="85" t="s">
        <v>6552</v>
      </c>
      <c r="J62" s="85" t="s">
        <v>6553</v>
      </c>
      <c r="K62" s="85" t="s">
        <v>160</v>
      </c>
      <c r="L62" s="85" t="s">
        <v>6554</v>
      </c>
      <c r="M62" s="178">
        <v>45931.67291666667</v>
      </c>
      <c r="N62" s="178">
        <v>45922.658333333333</v>
      </c>
      <c r="O62" s="143"/>
      <c r="P62" s="85" t="s">
        <v>1454</v>
      </c>
      <c r="Q62" s="85" t="s">
        <v>1454</v>
      </c>
      <c r="R62" s="85" t="s">
        <v>6245</v>
      </c>
      <c r="S62" s="85" t="s">
        <v>6245</v>
      </c>
      <c r="T62" s="85" t="s">
        <v>6246</v>
      </c>
      <c r="U62" s="85" t="s">
        <v>6247</v>
      </c>
      <c r="V62" s="85" t="s">
        <v>6555</v>
      </c>
      <c r="W62" s="85" t="s">
        <v>165</v>
      </c>
      <c r="X62" s="85" t="s">
        <v>6556</v>
      </c>
      <c r="Y62" s="144" t="str">
        <f>VLOOKUP(D62,TIPOLOGIA!A:F,6,0)</f>
        <v>TIPO II</v>
      </c>
      <c r="Z62" s="144" t="str">
        <f>VLOOKUP(D62,TIPOLOGIA!A:F,5,0)</f>
        <v>TERRESTRE</v>
      </c>
      <c r="AA62" s="85" t="s">
        <v>1078</v>
      </c>
      <c r="AB62" s="85">
        <v>1</v>
      </c>
      <c r="AC62" s="85">
        <v>0</v>
      </c>
      <c r="AD62" s="179">
        <f>IF(W62="SOPORTE_TELEFÓNICO",'BASE LIQUIDACION REDEBAN 2025'!$B$19,IF(Y62="TIPO I",'BASE LIQUIDACION REDEBAN 2025'!$C$2,IF(Y62="TIPO II",'BASE LIQUIDACION REDEBAN 2025'!$C$3,IF(Y62="TIPO III",'BASE LIQUIDACION REDEBAN 2025'!$C$4,IF(Y62="TIPO IV",'BASE LIQUIDACION REDEBAN 2025'!$C$5,IF(Z62="AEREO",'BASE LIQUIDACION REDEBAN 2025'!$B$6,'BASE LIQUIDACION REDEBAN 2025'!$C$5))))))</f>
        <v>144967.87232000002</v>
      </c>
      <c r="AE62" s="179">
        <f>IF(OR(W62="SOPORTE_TELEFÓNICO",W62="ENVÍO"),0,IF(Y62="TIPO I",'BASE LIQUIDACION REDEBAN 2025'!$B$10,IF(Y62="TIPO II",'BASE LIQUIDACION REDEBAN 2025'!$B$11,IF(Y62="TIPO III",'BASE LIQUIDACION REDEBAN 2025'!$B$12,'BASE LIQUIDACION REDEBAN 2025'!$B$13))))</f>
        <v>140395.6348884</v>
      </c>
      <c r="AF62" s="179">
        <f t="shared" si="0"/>
        <v>144967.87232000002</v>
      </c>
      <c r="AG62"/>
    </row>
    <row r="63" spans="1:33" ht="14.45">
      <c r="A63" s="85" t="s">
        <v>68</v>
      </c>
      <c r="B63" s="85" t="str">
        <f>VLOOKUP(A63,'CENTRO DE COSTOS'!A:D,4,FALSE)</f>
        <v>WILLIAM ASDRUBAL ROZO ROZO</v>
      </c>
      <c r="C63" s="85" t="str">
        <f>VLOOKUP(A63,'CENTRO DE COSTOS'!A:D,2,FALSE)</f>
        <v>0004-0004</v>
      </c>
      <c r="D63" s="85">
        <v>25377</v>
      </c>
      <c r="E63" s="85" t="s">
        <v>6557</v>
      </c>
      <c r="F63" s="85">
        <v>11725</v>
      </c>
      <c r="G63" s="85" t="s">
        <v>6241</v>
      </c>
      <c r="H63" s="85" t="s">
        <v>417</v>
      </c>
      <c r="I63" s="85" t="s">
        <v>6558</v>
      </c>
      <c r="J63" s="85" t="s">
        <v>6559</v>
      </c>
      <c r="K63" s="85" t="s">
        <v>160</v>
      </c>
      <c r="L63" s="85" t="s">
        <v>6560</v>
      </c>
      <c r="M63" s="178">
        <v>45919.68472222222</v>
      </c>
      <c r="N63" s="178">
        <v>45923.480555555558</v>
      </c>
      <c r="O63" s="143"/>
      <c r="P63" s="85" t="s">
        <v>1454</v>
      </c>
      <c r="Q63" s="85" t="s">
        <v>1454</v>
      </c>
      <c r="R63" s="85" t="s">
        <v>6245</v>
      </c>
      <c r="S63" s="85" t="s">
        <v>6245</v>
      </c>
      <c r="T63" s="85" t="s">
        <v>6246</v>
      </c>
      <c r="U63" s="85" t="s">
        <v>6247</v>
      </c>
      <c r="V63" s="85" t="s">
        <v>6561</v>
      </c>
      <c r="W63" s="85" t="s">
        <v>165</v>
      </c>
      <c r="X63" s="85" t="s">
        <v>6562</v>
      </c>
      <c r="Y63" s="144" t="str">
        <f>VLOOKUP(D63,TIPOLOGIA!A:F,6,0)</f>
        <v>TIPO II</v>
      </c>
      <c r="Z63" s="144" t="str">
        <f>VLOOKUP(D63,TIPOLOGIA!A:F,5,0)</f>
        <v>TERRESTRE</v>
      </c>
      <c r="AA63" s="85" t="s">
        <v>546</v>
      </c>
      <c r="AB63" s="85">
        <v>1</v>
      </c>
      <c r="AC63" s="85">
        <v>0</v>
      </c>
      <c r="AD63" s="179">
        <f>IF(W63="SOPORTE_TELEFÓNICO",'BASE LIQUIDACION REDEBAN 2025'!$B$19,IF(Y63="TIPO I",'BASE LIQUIDACION REDEBAN 2025'!$C$2,IF(Y63="TIPO II",'BASE LIQUIDACION REDEBAN 2025'!$C$3,IF(Y63="TIPO III",'BASE LIQUIDACION REDEBAN 2025'!$C$4,IF(Y63="TIPO IV",'BASE LIQUIDACION REDEBAN 2025'!$C$5,IF(Z63="AEREO",'BASE LIQUIDACION REDEBAN 2025'!$B$6,'BASE LIQUIDACION REDEBAN 2025'!$C$5))))))</f>
        <v>144967.87232000002</v>
      </c>
      <c r="AE63" s="179">
        <f>IF(OR(W63="SOPORTE_TELEFÓNICO",W63="ENVÍO"),0,IF(Y63="TIPO I",'BASE LIQUIDACION REDEBAN 2025'!$B$10,IF(Y63="TIPO II",'BASE LIQUIDACION REDEBAN 2025'!$B$11,IF(Y63="TIPO III",'BASE LIQUIDACION REDEBAN 2025'!$B$12,'BASE LIQUIDACION REDEBAN 2025'!$B$13))))</f>
        <v>140395.6348884</v>
      </c>
      <c r="AF63" s="179">
        <f t="shared" si="0"/>
        <v>144967.87232000002</v>
      </c>
      <c r="AG63"/>
    </row>
    <row r="64" spans="1:33" ht="14.45">
      <c r="A64" s="85" t="s">
        <v>92</v>
      </c>
      <c r="B64" s="85" t="str">
        <f>VLOOKUP(A64,'CENTRO DE COSTOS'!A:D,4,FALSE)</f>
        <v>KEVIN ALEXIS CORZO BUSTOS</v>
      </c>
      <c r="C64" s="85" t="str">
        <f>VLOOKUP(A64,'CENTRO DE COSTOS'!A:D,2,FALSE)</f>
        <v>0004-0007</v>
      </c>
      <c r="D64" s="85">
        <v>41660</v>
      </c>
      <c r="E64" s="85" t="s">
        <v>6563</v>
      </c>
      <c r="F64" s="85">
        <v>57703</v>
      </c>
      <c r="G64" s="85" t="s">
        <v>6241</v>
      </c>
      <c r="H64" s="85" t="s">
        <v>430</v>
      </c>
      <c r="I64" s="85" t="s">
        <v>6564</v>
      </c>
      <c r="J64" s="85" t="s">
        <v>6565</v>
      </c>
      <c r="K64" s="85" t="s">
        <v>160</v>
      </c>
      <c r="L64" s="85" t="s">
        <v>6566</v>
      </c>
      <c r="M64" s="178">
        <v>45919.68472222222</v>
      </c>
      <c r="N64" s="178">
        <v>45925.504861111112</v>
      </c>
      <c r="O64" s="143"/>
      <c r="P64" s="85" t="s">
        <v>1454</v>
      </c>
      <c r="Q64" s="85" t="s">
        <v>1454</v>
      </c>
      <c r="R64" s="85" t="s">
        <v>162</v>
      </c>
      <c r="S64" s="85" t="s">
        <v>6245</v>
      </c>
      <c r="T64" s="85" t="s">
        <v>6246</v>
      </c>
      <c r="U64" s="85" t="s">
        <v>6247</v>
      </c>
      <c r="V64" s="85" t="s">
        <v>6567</v>
      </c>
      <c r="W64" s="85" t="s">
        <v>165</v>
      </c>
      <c r="X64" s="85" t="s">
        <v>6568</v>
      </c>
      <c r="Y64" s="144" t="str">
        <f>VLOOKUP(D64,TIPOLOGIA!A:F,6,0)</f>
        <v>TIPO IV</v>
      </c>
      <c r="Z64" s="144" t="str">
        <f>VLOOKUP(D64,TIPOLOGIA!A:F,5,0)</f>
        <v>TERRESTRE</v>
      </c>
      <c r="AA64" s="85" t="s">
        <v>436</v>
      </c>
      <c r="AB64" s="85">
        <v>1</v>
      </c>
      <c r="AC64" s="85">
        <v>0</v>
      </c>
      <c r="AD64" s="179">
        <f>IF(W64="SOPORTE_TELEFÓNICO",'BASE LIQUIDACION REDEBAN 2025'!$B$19,IF(Y64="TIPO I",'BASE LIQUIDACION REDEBAN 2025'!$C$2,IF(Y64="TIPO II",'BASE LIQUIDACION REDEBAN 2025'!$C$3,IF(Y64="TIPO III",'BASE LIQUIDACION REDEBAN 2025'!$C$4,IF(Y64="TIPO IV",'BASE LIQUIDACION REDEBAN 2025'!$C$5,IF(Z64="AEREO",'BASE LIQUIDACION REDEBAN 2025'!$B$6,'BASE LIQUIDACION REDEBAN 2025'!$C$5))))))</f>
        <v>479588.87655000004</v>
      </c>
      <c r="AE64" s="179">
        <f>IF(OR(W64="SOPORTE_TELEFÓNICO",W64="ENVÍO"),0,IF(Y64="TIPO I",'BASE LIQUIDACION REDEBAN 2025'!$B$10,IF(Y64="TIPO II",'BASE LIQUIDACION REDEBAN 2025'!$B$11,IF(Y64="TIPO III",'BASE LIQUIDACION REDEBAN 2025'!$B$12,'BASE LIQUIDACION REDEBAN 2025'!$B$13))))</f>
        <v>196536.5258152</v>
      </c>
      <c r="AF64" s="179">
        <f t="shared" si="0"/>
        <v>479588.87655000004</v>
      </c>
      <c r="AG64"/>
    </row>
    <row r="65" spans="1:33" ht="14.45">
      <c r="A65" s="85" t="s">
        <v>96</v>
      </c>
      <c r="B65" s="85" t="str">
        <f>VLOOKUP(A65,'CENTRO DE COSTOS'!A:D,4,FALSE)</f>
        <v>JOSE MAURICIO HERNANDEZ ROJAS</v>
      </c>
      <c r="C65" s="85" t="str">
        <f>VLOOKUP(A65,'CENTRO DE COSTOS'!A:D,2,FALSE)</f>
        <v>0004-0001</v>
      </c>
      <c r="D65" s="85">
        <v>47001</v>
      </c>
      <c r="E65" s="85" t="s">
        <v>6569</v>
      </c>
      <c r="F65" s="85">
        <v>72599</v>
      </c>
      <c r="G65" s="85" t="s">
        <v>6241</v>
      </c>
      <c r="H65" s="85" t="s">
        <v>438</v>
      </c>
      <c r="I65" s="85" t="s">
        <v>96</v>
      </c>
      <c r="J65" s="85" t="s">
        <v>6570</v>
      </c>
      <c r="K65" s="85" t="s">
        <v>160</v>
      </c>
      <c r="L65" s="85" t="s">
        <v>6571</v>
      </c>
      <c r="M65" s="178">
        <v>45919.68472222222</v>
      </c>
      <c r="N65" s="178">
        <v>45922.731249999997</v>
      </c>
      <c r="O65" s="143"/>
      <c r="P65" s="85" t="s">
        <v>1454</v>
      </c>
      <c r="Q65" s="85" t="s">
        <v>1454</v>
      </c>
      <c r="R65" s="85" t="s">
        <v>6245</v>
      </c>
      <c r="S65" s="85" t="s">
        <v>6245</v>
      </c>
      <c r="T65" s="85" t="s">
        <v>6246</v>
      </c>
      <c r="U65" s="85" t="s">
        <v>6247</v>
      </c>
      <c r="V65" s="85" t="s">
        <v>6572</v>
      </c>
      <c r="W65" s="85" t="s">
        <v>165</v>
      </c>
      <c r="X65" s="85" t="s">
        <v>6573</v>
      </c>
      <c r="Y65" s="144" t="str">
        <f>VLOOKUP(D65,TIPOLOGIA!A:F,6,0)</f>
        <v>TIPO I</v>
      </c>
      <c r="Z65" s="144" t="str">
        <f>VLOOKUP(D65,TIPOLOGIA!A:F,5,0)</f>
        <v>TERRESTRE</v>
      </c>
      <c r="AA65" s="85" t="s">
        <v>442</v>
      </c>
      <c r="AB65" s="85">
        <v>1</v>
      </c>
      <c r="AC65" s="85">
        <v>0</v>
      </c>
      <c r="AD65" s="179">
        <f>IF(W65="SOPORTE_TELEFÓNICO",'BASE LIQUIDACION REDEBAN 2025'!$B$19,IF(Y65="TIPO I",'BASE LIQUIDACION REDEBAN 2025'!$C$2,IF(Y65="TIPO II",'BASE LIQUIDACION REDEBAN 2025'!$C$3,IF(Y65="TIPO III",'BASE LIQUIDACION REDEBAN 2025'!$C$4,IF(Y65="TIPO IV",'BASE LIQUIDACION REDEBAN 2025'!$C$5,IF(Z65="AEREO",'BASE LIQUIDACION REDEBAN 2025'!$B$6,'BASE LIQUIDACION REDEBAN 2025'!$C$5))))))</f>
        <v>65960.072302</v>
      </c>
      <c r="AE65" s="179">
        <f>IF(OR(W65="SOPORTE_TELEFÓNICO",W65="ENVÍO"),0,IF(Y65="TIPO I",'BASE LIQUIDACION REDEBAN 2025'!$B$10,IF(Y65="TIPO II",'BASE LIQUIDACION REDEBAN 2025'!$B$11,IF(Y65="TIPO III",'BASE LIQUIDACION REDEBAN 2025'!$B$12,'BASE LIQUIDACION REDEBAN 2025'!$B$13))))</f>
        <v>75096.394270399993</v>
      </c>
      <c r="AF65" s="179">
        <f t="shared" si="0"/>
        <v>65960.072302</v>
      </c>
      <c r="AG65"/>
    </row>
    <row r="66" spans="1:33" ht="14.45">
      <c r="A66" s="85" t="s">
        <v>96</v>
      </c>
      <c r="B66" s="85" t="str">
        <f>VLOOKUP(A66,'CENTRO DE COSTOS'!A:D,4,FALSE)</f>
        <v>JOSE MAURICIO HERNANDEZ ROJAS</v>
      </c>
      <c r="C66" s="85" t="str">
        <f>VLOOKUP(A66,'CENTRO DE COSTOS'!A:D,2,FALSE)</f>
        <v>0004-0001</v>
      </c>
      <c r="D66" s="85">
        <v>47001</v>
      </c>
      <c r="E66" s="85" t="s">
        <v>6574</v>
      </c>
      <c r="F66" s="85">
        <v>76035</v>
      </c>
      <c r="G66" s="85" t="s">
        <v>6241</v>
      </c>
      <c r="H66" s="85" t="s">
        <v>438</v>
      </c>
      <c r="I66" s="85" t="s">
        <v>96</v>
      </c>
      <c r="J66" s="85" t="s">
        <v>6575</v>
      </c>
      <c r="K66" s="85" t="s">
        <v>160</v>
      </c>
      <c r="L66" s="85" t="s">
        <v>6576</v>
      </c>
      <c r="M66" s="178">
        <v>45919.68472222222</v>
      </c>
      <c r="N66" s="178">
        <v>45922.656944444447</v>
      </c>
      <c r="O66" s="143"/>
      <c r="P66" s="85" t="s">
        <v>1454</v>
      </c>
      <c r="Q66" s="85" t="s">
        <v>1454</v>
      </c>
      <c r="R66" s="85" t="s">
        <v>6245</v>
      </c>
      <c r="S66" s="85" t="s">
        <v>6245</v>
      </c>
      <c r="T66" s="85" t="s">
        <v>6246</v>
      </c>
      <c r="U66" s="85" t="s">
        <v>6247</v>
      </c>
      <c r="V66" s="85" t="s">
        <v>6577</v>
      </c>
      <c r="W66" s="85" t="s">
        <v>165</v>
      </c>
      <c r="X66" s="85" t="s">
        <v>6578</v>
      </c>
      <c r="Y66" s="144" t="str">
        <f>VLOOKUP(D66,TIPOLOGIA!A:F,6,0)</f>
        <v>TIPO I</v>
      </c>
      <c r="Z66" s="144" t="str">
        <f>VLOOKUP(D66,TIPOLOGIA!A:F,5,0)</f>
        <v>TERRESTRE</v>
      </c>
      <c r="AA66" s="85" t="s">
        <v>442</v>
      </c>
      <c r="AB66" s="85">
        <v>1</v>
      </c>
      <c r="AC66" s="85">
        <v>0</v>
      </c>
      <c r="AD66" s="179">
        <f>IF(W66="SOPORTE_TELEFÓNICO",'BASE LIQUIDACION REDEBAN 2025'!$B$19,IF(Y66="TIPO I",'BASE LIQUIDACION REDEBAN 2025'!$C$2,IF(Y66="TIPO II",'BASE LIQUIDACION REDEBAN 2025'!$C$3,IF(Y66="TIPO III",'BASE LIQUIDACION REDEBAN 2025'!$C$4,IF(Y66="TIPO IV",'BASE LIQUIDACION REDEBAN 2025'!$C$5,IF(Z66="AEREO",'BASE LIQUIDACION REDEBAN 2025'!$B$6,'BASE LIQUIDACION REDEBAN 2025'!$C$5))))))</f>
        <v>65960.072302</v>
      </c>
      <c r="AE66" s="179">
        <f>IF(OR(W66="SOPORTE_TELEFÓNICO",W66="ENVÍO"),0,IF(Y66="TIPO I",'BASE LIQUIDACION REDEBAN 2025'!$B$10,IF(Y66="TIPO II",'BASE LIQUIDACION REDEBAN 2025'!$B$11,IF(Y66="TIPO III",'BASE LIQUIDACION REDEBAN 2025'!$B$12,'BASE LIQUIDACION REDEBAN 2025'!$B$13))))</f>
        <v>75096.394270399993</v>
      </c>
      <c r="AF66" s="179">
        <f t="shared" si="0"/>
        <v>65960.072302</v>
      </c>
      <c r="AG66"/>
    </row>
    <row r="67" spans="1:33" ht="14.45">
      <c r="A67" s="85" t="s">
        <v>96</v>
      </c>
      <c r="B67" s="85" t="str">
        <f>VLOOKUP(A67,'CENTRO DE COSTOS'!A:D,4,FALSE)</f>
        <v>JOSE MAURICIO HERNANDEZ ROJAS</v>
      </c>
      <c r="C67" s="85" t="str">
        <f>VLOOKUP(A67,'CENTRO DE COSTOS'!A:D,2,FALSE)</f>
        <v>0004-0001</v>
      </c>
      <c r="D67" s="85">
        <v>47189</v>
      </c>
      <c r="E67" s="85" t="s">
        <v>6579</v>
      </c>
      <c r="F67" s="85">
        <v>34097</v>
      </c>
      <c r="G67" s="85" t="s">
        <v>6241</v>
      </c>
      <c r="H67" s="85" t="s">
        <v>438</v>
      </c>
      <c r="I67" s="85" t="s">
        <v>6580</v>
      </c>
      <c r="J67" s="85" t="s">
        <v>6581</v>
      </c>
      <c r="K67" s="85" t="s">
        <v>160</v>
      </c>
      <c r="L67" s="85" t="s">
        <v>6582</v>
      </c>
      <c r="M67" s="178">
        <v>45919.68472222222</v>
      </c>
      <c r="N67" s="178">
        <v>45926.469444444447</v>
      </c>
      <c r="O67" s="143"/>
      <c r="P67" s="85" t="s">
        <v>1454</v>
      </c>
      <c r="Q67" s="85" t="s">
        <v>1454</v>
      </c>
      <c r="R67" s="85" t="s">
        <v>6245</v>
      </c>
      <c r="S67" s="85" t="s">
        <v>6245</v>
      </c>
      <c r="T67" s="85" t="s">
        <v>6246</v>
      </c>
      <c r="U67" s="85" t="s">
        <v>6247</v>
      </c>
      <c r="V67" s="85" t="s">
        <v>6583</v>
      </c>
      <c r="W67" s="85" t="s">
        <v>165</v>
      </c>
      <c r="X67" s="85" t="s">
        <v>6584</v>
      </c>
      <c r="Y67" s="144" t="str">
        <f>VLOOKUP(D67,TIPOLOGIA!A:F,6,0)</f>
        <v>TIPO II</v>
      </c>
      <c r="Z67" s="144" t="str">
        <f>VLOOKUP(D67,TIPOLOGIA!A:F,5,0)</f>
        <v>TERRESTRE</v>
      </c>
      <c r="AA67" s="85" t="s">
        <v>442</v>
      </c>
      <c r="AB67" s="85">
        <v>1</v>
      </c>
      <c r="AC67" s="85">
        <v>0</v>
      </c>
      <c r="AD67" s="179">
        <f>IF(W67="SOPORTE_TELEFÓNICO",'BASE LIQUIDACION REDEBAN 2025'!$B$19,IF(Y67="TIPO I",'BASE LIQUIDACION REDEBAN 2025'!$C$2,IF(Y67="TIPO II",'BASE LIQUIDACION REDEBAN 2025'!$C$3,IF(Y67="TIPO III",'BASE LIQUIDACION REDEBAN 2025'!$C$4,IF(Y67="TIPO IV",'BASE LIQUIDACION REDEBAN 2025'!$C$5,IF(Z67="AEREO",'BASE LIQUIDACION REDEBAN 2025'!$B$6,'BASE LIQUIDACION REDEBAN 2025'!$C$5))))))</f>
        <v>144967.87232000002</v>
      </c>
      <c r="AE67" s="179">
        <f>IF(OR(W67="SOPORTE_TELEFÓNICO",W67="ENVÍO"),0,IF(Y67="TIPO I",'BASE LIQUIDACION REDEBAN 2025'!$B$10,IF(Y67="TIPO II",'BASE LIQUIDACION REDEBAN 2025'!$B$11,IF(Y67="TIPO III",'BASE LIQUIDACION REDEBAN 2025'!$B$12,'BASE LIQUIDACION REDEBAN 2025'!$B$13))))</f>
        <v>140395.6348884</v>
      </c>
      <c r="AF67" s="179">
        <f t="shared" ref="AF67:AF130" si="1">IF(OR(W67="SOPORTE_TELEFÓNICO",W67="ENVÍO"),AD67,(AB67*AD67+AC67*AE67))</f>
        <v>144967.87232000002</v>
      </c>
      <c r="AG67"/>
    </row>
    <row r="68" spans="1:33" ht="14.45">
      <c r="A68" s="85" t="s">
        <v>93</v>
      </c>
      <c r="B68" s="85" t="str">
        <f>VLOOKUP(A68,'CENTRO DE COSTOS'!A:D,4,FALSE)</f>
        <v>DIEGO FERNANDO HENAO CARDONA</v>
      </c>
      <c r="C68" s="85" t="str">
        <f>VLOOKUP(A68,'CENTRO DE COSTOS'!A:D,2,FALSE)</f>
        <v>0004-0003</v>
      </c>
      <c r="D68" s="85">
        <v>52356</v>
      </c>
      <c r="E68" s="85" t="s">
        <v>6585</v>
      </c>
      <c r="F68" s="85">
        <v>29033</v>
      </c>
      <c r="G68" s="85" t="s">
        <v>6241</v>
      </c>
      <c r="H68" s="85" t="s">
        <v>157</v>
      </c>
      <c r="I68" s="85" t="s">
        <v>3603</v>
      </c>
      <c r="J68" s="85" t="s">
        <v>6586</v>
      </c>
      <c r="K68" s="85" t="s">
        <v>160</v>
      </c>
      <c r="L68" s="85" t="s">
        <v>6587</v>
      </c>
      <c r="M68" s="178">
        <v>45919.68472222222</v>
      </c>
      <c r="N68" s="178">
        <v>45922.507638888892</v>
      </c>
      <c r="O68" s="143"/>
      <c r="P68" s="85" t="s">
        <v>1454</v>
      </c>
      <c r="Q68" s="85" t="s">
        <v>1454</v>
      </c>
      <c r="R68" s="85" t="s">
        <v>6245</v>
      </c>
      <c r="S68" s="85" t="s">
        <v>6245</v>
      </c>
      <c r="T68" s="85" t="s">
        <v>6246</v>
      </c>
      <c r="U68" s="85" t="s">
        <v>6247</v>
      </c>
      <c r="V68" s="85" t="s">
        <v>6588</v>
      </c>
      <c r="W68" s="85" t="s">
        <v>165</v>
      </c>
      <c r="X68" s="85" t="s">
        <v>6589</v>
      </c>
      <c r="Y68" s="144" t="str">
        <f>VLOOKUP(D68,TIPOLOGIA!A:F,6,0)</f>
        <v>TIPO II</v>
      </c>
      <c r="Z68" s="144" t="str">
        <f>VLOOKUP(D68,TIPOLOGIA!A:F,5,0)</f>
        <v>TERRESTRE</v>
      </c>
      <c r="AA68" s="85" t="s">
        <v>169</v>
      </c>
      <c r="AB68" s="85">
        <v>1</v>
      </c>
      <c r="AC68" s="85">
        <v>0</v>
      </c>
      <c r="AD68" s="179">
        <f>IF(W68="SOPORTE_TELEFÓNICO",'BASE LIQUIDACION REDEBAN 2025'!$B$19,IF(Y68="TIPO I",'BASE LIQUIDACION REDEBAN 2025'!$C$2,IF(Y68="TIPO II",'BASE LIQUIDACION REDEBAN 2025'!$C$3,IF(Y68="TIPO III",'BASE LIQUIDACION REDEBAN 2025'!$C$4,IF(Y68="TIPO IV",'BASE LIQUIDACION REDEBAN 2025'!$C$5,IF(Z68="AEREO",'BASE LIQUIDACION REDEBAN 2025'!$B$6,'BASE LIQUIDACION REDEBAN 2025'!$C$5))))))</f>
        <v>144967.87232000002</v>
      </c>
      <c r="AE68" s="179">
        <f>IF(OR(W68="SOPORTE_TELEFÓNICO",W68="ENVÍO"),0,IF(Y68="TIPO I",'BASE LIQUIDACION REDEBAN 2025'!$B$10,IF(Y68="TIPO II",'BASE LIQUIDACION REDEBAN 2025'!$B$11,IF(Y68="TIPO III",'BASE LIQUIDACION REDEBAN 2025'!$B$12,'BASE LIQUIDACION REDEBAN 2025'!$B$13))))</f>
        <v>140395.6348884</v>
      </c>
      <c r="AF68" s="179">
        <f t="shared" si="1"/>
        <v>144967.87232000002</v>
      </c>
      <c r="AG68"/>
    </row>
    <row r="69" spans="1:33" ht="14.45">
      <c r="A69" s="85" t="s">
        <v>81</v>
      </c>
      <c r="B69" s="85" t="str">
        <f>VLOOKUP(A69,'CENTRO DE COSTOS'!A:D,4,FALSE)</f>
        <v>MIGUEL JULIÁN HERNÁNDEZ GUARÍN</v>
      </c>
      <c r="C69" s="85" t="str">
        <f>VLOOKUP(A69,'CENTRO DE COSTOS'!A:D,2,FALSE)</f>
        <v>0004-0008</v>
      </c>
      <c r="D69" s="85">
        <v>54001</v>
      </c>
      <c r="E69" s="85" t="s">
        <v>6590</v>
      </c>
      <c r="F69" s="85">
        <v>76306</v>
      </c>
      <c r="G69" s="85" t="s">
        <v>6241</v>
      </c>
      <c r="H69" s="85" t="s">
        <v>296</v>
      </c>
      <c r="I69" s="85" t="s">
        <v>81</v>
      </c>
      <c r="J69" s="85" t="s">
        <v>6591</v>
      </c>
      <c r="K69" s="85" t="s">
        <v>160</v>
      </c>
      <c r="L69" s="85" t="s">
        <v>6592</v>
      </c>
      <c r="M69" s="178">
        <v>45919.68472222222</v>
      </c>
      <c r="N69" s="178">
        <v>45920.443055555559</v>
      </c>
      <c r="O69" s="143"/>
      <c r="P69" s="85" t="s">
        <v>1454</v>
      </c>
      <c r="Q69" s="85" t="s">
        <v>1454</v>
      </c>
      <c r="R69" s="85" t="s">
        <v>162</v>
      </c>
      <c r="S69" s="85" t="s">
        <v>162</v>
      </c>
      <c r="T69" s="85" t="s">
        <v>6246</v>
      </c>
      <c r="U69" s="85" t="s">
        <v>6247</v>
      </c>
      <c r="V69" s="85" t="s">
        <v>6593</v>
      </c>
      <c r="W69" s="85" t="s">
        <v>165</v>
      </c>
      <c r="X69" s="85" t="s">
        <v>6594</v>
      </c>
      <c r="Y69" s="144" t="str">
        <f>VLOOKUP(D69,TIPOLOGIA!A:F,6,0)</f>
        <v>TIPO I</v>
      </c>
      <c r="Z69" s="144" t="str">
        <f>VLOOKUP(D69,TIPOLOGIA!A:F,5,0)</f>
        <v>TERRESTRE</v>
      </c>
      <c r="AA69" s="85" t="s">
        <v>466</v>
      </c>
      <c r="AB69" s="85">
        <v>1</v>
      </c>
      <c r="AC69" s="85">
        <v>0</v>
      </c>
      <c r="AD69" s="179">
        <f>IF(W69="SOPORTE_TELEFÓNICO",'BASE LIQUIDACION REDEBAN 2025'!$B$19,IF(Y69="TIPO I",'BASE LIQUIDACION REDEBAN 2025'!$C$2,IF(Y69="TIPO II",'BASE LIQUIDACION REDEBAN 2025'!$C$3,IF(Y69="TIPO III",'BASE LIQUIDACION REDEBAN 2025'!$C$4,IF(Y69="TIPO IV",'BASE LIQUIDACION REDEBAN 2025'!$C$5,IF(Z69="AEREO",'BASE LIQUIDACION REDEBAN 2025'!$B$6,'BASE LIQUIDACION REDEBAN 2025'!$C$5))))))</f>
        <v>65960.072302</v>
      </c>
      <c r="AE69" s="179">
        <f>IF(OR(W69="SOPORTE_TELEFÓNICO",W69="ENVÍO"),0,IF(Y69="TIPO I",'BASE LIQUIDACION REDEBAN 2025'!$B$10,IF(Y69="TIPO II",'BASE LIQUIDACION REDEBAN 2025'!$B$11,IF(Y69="TIPO III",'BASE LIQUIDACION REDEBAN 2025'!$B$12,'BASE LIQUIDACION REDEBAN 2025'!$B$13))))</f>
        <v>75096.394270399993</v>
      </c>
      <c r="AF69" s="179">
        <f t="shared" si="1"/>
        <v>65960.072302</v>
      </c>
      <c r="AG69"/>
    </row>
    <row r="70" spans="1:33" ht="14.45">
      <c r="A70" s="85" t="s">
        <v>94</v>
      </c>
      <c r="B70" s="85" t="str">
        <f>VLOOKUP(A70,'CENTRO DE COSTOS'!A:D,4,FALSE)</f>
        <v>DIEGO FERNANDO HENAO CARDONA</v>
      </c>
      <c r="C70" s="85" t="str">
        <f>VLOOKUP(A70,'CENTRO DE COSTOS'!A:D,2,FALSE)</f>
        <v>0004-0002</v>
      </c>
      <c r="D70" s="85">
        <v>63001</v>
      </c>
      <c r="E70" s="85" t="s">
        <v>6595</v>
      </c>
      <c r="F70" s="85">
        <v>65797</v>
      </c>
      <c r="G70" s="85" t="s">
        <v>6241</v>
      </c>
      <c r="H70" s="85" t="s">
        <v>732</v>
      </c>
      <c r="I70" s="85" t="s">
        <v>733</v>
      </c>
      <c r="J70" s="85" t="s">
        <v>6596</v>
      </c>
      <c r="K70" s="85" t="s">
        <v>160</v>
      </c>
      <c r="L70" s="85" t="s">
        <v>6597</v>
      </c>
      <c r="M70" s="178">
        <v>45919.68472222222</v>
      </c>
      <c r="N70" s="178">
        <v>45923.433333333327</v>
      </c>
      <c r="O70" s="143"/>
      <c r="P70" s="85" t="s">
        <v>1454</v>
      </c>
      <c r="Q70" s="85" t="s">
        <v>1454</v>
      </c>
      <c r="R70" s="85" t="s">
        <v>6245</v>
      </c>
      <c r="S70" s="85" t="s">
        <v>6245</v>
      </c>
      <c r="T70" s="85" t="s">
        <v>6246</v>
      </c>
      <c r="U70" s="85" t="s">
        <v>6247</v>
      </c>
      <c r="V70" s="85" t="s">
        <v>6598</v>
      </c>
      <c r="W70" s="85" t="s">
        <v>165</v>
      </c>
      <c r="X70" s="85" t="s">
        <v>6599</v>
      </c>
      <c r="Y70" s="144" t="str">
        <f>VLOOKUP(D70,TIPOLOGIA!A:F,6,0)</f>
        <v>TIPO II</v>
      </c>
      <c r="Z70" s="144" t="str">
        <f>VLOOKUP(D70,TIPOLOGIA!A:F,5,0)</f>
        <v>TERRESTRE</v>
      </c>
      <c r="AA70" s="85" t="s">
        <v>737</v>
      </c>
      <c r="AB70" s="85">
        <v>1</v>
      </c>
      <c r="AC70" s="85">
        <v>0</v>
      </c>
      <c r="AD70" s="179">
        <f>IF(W70="SOPORTE_TELEFÓNICO",'BASE LIQUIDACION REDEBAN 2025'!$B$19,IF(Y70="TIPO I",'BASE LIQUIDACION REDEBAN 2025'!$C$2,IF(Y70="TIPO II",'BASE LIQUIDACION REDEBAN 2025'!$C$3,IF(Y70="TIPO III",'BASE LIQUIDACION REDEBAN 2025'!$C$4,IF(Y70="TIPO IV",'BASE LIQUIDACION REDEBAN 2025'!$C$5,IF(Z70="AEREO",'BASE LIQUIDACION REDEBAN 2025'!$B$6,'BASE LIQUIDACION REDEBAN 2025'!$C$5))))))</f>
        <v>144967.87232000002</v>
      </c>
      <c r="AE70" s="179">
        <f>IF(OR(W70="SOPORTE_TELEFÓNICO",W70="ENVÍO"),0,IF(Y70="TIPO I",'BASE LIQUIDACION REDEBAN 2025'!$B$10,IF(Y70="TIPO II",'BASE LIQUIDACION REDEBAN 2025'!$B$11,IF(Y70="TIPO III",'BASE LIQUIDACION REDEBAN 2025'!$B$12,'BASE LIQUIDACION REDEBAN 2025'!$B$13))))</f>
        <v>140395.6348884</v>
      </c>
      <c r="AF70" s="179">
        <f t="shared" si="1"/>
        <v>144967.87232000002</v>
      </c>
      <c r="AG70"/>
    </row>
    <row r="71" spans="1:33" ht="14.45">
      <c r="A71" s="85" t="s">
        <v>94</v>
      </c>
      <c r="B71" s="85" t="str">
        <f>VLOOKUP(A71,'CENTRO DE COSTOS'!A:D,4,FALSE)</f>
        <v>DIEGO FERNANDO HENAO CARDONA</v>
      </c>
      <c r="C71" s="85" t="str">
        <f>VLOOKUP(A71,'CENTRO DE COSTOS'!A:D,2,FALSE)</f>
        <v>0004-0002</v>
      </c>
      <c r="D71" s="85">
        <v>63401</v>
      </c>
      <c r="E71" s="85" t="s">
        <v>6600</v>
      </c>
      <c r="F71" s="85">
        <v>24498</v>
      </c>
      <c r="G71" s="85" t="s">
        <v>6241</v>
      </c>
      <c r="H71" s="85" t="s">
        <v>732</v>
      </c>
      <c r="I71" s="85" t="s">
        <v>3202</v>
      </c>
      <c r="J71" s="85" t="s">
        <v>6601</v>
      </c>
      <c r="K71" s="85" t="s">
        <v>160</v>
      </c>
      <c r="L71" s="85" t="s">
        <v>6602</v>
      </c>
      <c r="M71" s="178">
        <v>45919.68472222222</v>
      </c>
      <c r="N71" s="178">
        <v>45923.479166666657</v>
      </c>
      <c r="O71" s="143"/>
      <c r="P71" s="85" t="s">
        <v>1454</v>
      </c>
      <c r="Q71" s="85" t="s">
        <v>1454</v>
      </c>
      <c r="R71" s="85" t="s">
        <v>6245</v>
      </c>
      <c r="S71" s="85" t="s">
        <v>6245</v>
      </c>
      <c r="T71" s="85" t="s">
        <v>6246</v>
      </c>
      <c r="U71" s="85" t="s">
        <v>6247</v>
      </c>
      <c r="V71" s="85" t="s">
        <v>6603</v>
      </c>
      <c r="W71" s="85" t="s">
        <v>165</v>
      </c>
      <c r="X71" s="85" t="s">
        <v>6604</v>
      </c>
      <c r="Y71" s="144" t="str">
        <f>VLOOKUP(D71,TIPOLOGIA!A:F,6,0)</f>
        <v>TIPO II</v>
      </c>
      <c r="Z71" s="144" t="str">
        <f>VLOOKUP(D71,TIPOLOGIA!A:F,5,0)</f>
        <v>TERRESTRE</v>
      </c>
      <c r="AA71" s="85" t="s">
        <v>737</v>
      </c>
      <c r="AB71" s="85">
        <v>1</v>
      </c>
      <c r="AC71" s="85">
        <v>0</v>
      </c>
      <c r="AD71" s="179">
        <f>IF(W71="SOPORTE_TELEFÓNICO",'BASE LIQUIDACION REDEBAN 2025'!$B$19,IF(Y71="TIPO I",'BASE LIQUIDACION REDEBAN 2025'!$C$2,IF(Y71="TIPO II",'BASE LIQUIDACION REDEBAN 2025'!$C$3,IF(Y71="TIPO III",'BASE LIQUIDACION REDEBAN 2025'!$C$4,IF(Y71="TIPO IV",'BASE LIQUIDACION REDEBAN 2025'!$C$5,IF(Z71="AEREO",'BASE LIQUIDACION REDEBAN 2025'!$B$6,'BASE LIQUIDACION REDEBAN 2025'!$C$5))))))</f>
        <v>144967.87232000002</v>
      </c>
      <c r="AE71" s="179">
        <f>IF(OR(W71="SOPORTE_TELEFÓNICO",W71="ENVÍO"),0,IF(Y71="TIPO I",'BASE LIQUIDACION REDEBAN 2025'!$B$10,IF(Y71="TIPO II",'BASE LIQUIDACION REDEBAN 2025'!$B$11,IF(Y71="TIPO III",'BASE LIQUIDACION REDEBAN 2025'!$B$12,'BASE LIQUIDACION REDEBAN 2025'!$B$13))))</f>
        <v>140395.6348884</v>
      </c>
      <c r="AF71" s="179">
        <f t="shared" si="1"/>
        <v>144967.87232000002</v>
      </c>
      <c r="AG71"/>
    </row>
    <row r="72" spans="1:33" ht="14.45">
      <c r="A72" s="85" t="s">
        <v>72</v>
      </c>
      <c r="B72" s="85" t="str">
        <f>VLOOKUP(A72,'CENTRO DE COSTOS'!A:D,4,FALSE)</f>
        <v>MIGUEL JULIÁN HERNÁNDEZ GUARÍN</v>
      </c>
      <c r="C72" s="85" t="str">
        <f>VLOOKUP(A72,'CENTRO DE COSTOS'!A:D,2,FALSE)</f>
        <v>0004-0008</v>
      </c>
      <c r="D72" s="85">
        <v>68001</v>
      </c>
      <c r="E72" s="85" t="s">
        <v>6605</v>
      </c>
      <c r="F72" s="85">
        <v>76883</v>
      </c>
      <c r="G72" s="85" t="s">
        <v>6241</v>
      </c>
      <c r="H72" s="85" t="s">
        <v>224</v>
      </c>
      <c r="I72" s="85" t="s">
        <v>72</v>
      </c>
      <c r="J72" s="85" t="s">
        <v>6606</v>
      </c>
      <c r="K72" s="85" t="s">
        <v>160</v>
      </c>
      <c r="L72" s="85" t="s">
        <v>6607</v>
      </c>
      <c r="M72" s="178">
        <v>45919.68472222222</v>
      </c>
      <c r="N72" s="178">
        <v>45922.506944444453</v>
      </c>
      <c r="O72" s="143"/>
      <c r="P72" s="85" t="s">
        <v>1454</v>
      </c>
      <c r="Q72" s="85" t="s">
        <v>1454</v>
      </c>
      <c r="R72" s="85" t="s">
        <v>6245</v>
      </c>
      <c r="S72" s="85" t="s">
        <v>6245</v>
      </c>
      <c r="T72" s="85" t="s">
        <v>6246</v>
      </c>
      <c r="U72" s="85" t="s">
        <v>6247</v>
      </c>
      <c r="V72" s="85" t="s">
        <v>6608</v>
      </c>
      <c r="W72" s="85" t="s">
        <v>165</v>
      </c>
      <c r="X72" s="85" t="s">
        <v>6609</v>
      </c>
      <c r="Y72" s="144" t="str">
        <f>VLOOKUP(D72,TIPOLOGIA!A:F,6,0)</f>
        <v>TIPO I</v>
      </c>
      <c r="Z72" s="144" t="str">
        <f>VLOOKUP(D72,TIPOLOGIA!A:F,5,0)</f>
        <v>TERRESTRE</v>
      </c>
      <c r="AA72" s="85" t="s">
        <v>480</v>
      </c>
      <c r="AB72" s="85">
        <v>1</v>
      </c>
      <c r="AC72" s="85">
        <v>0</v>
      </c>
      <c r="AD72" s="179">
        <f>IF(W72="SOPORTE_TELEFÓNICO",'BASE LIQUIDACION REDEBAN 2025'!$B$19,IF(Y72="TIPO I",'BASE LIQUIDACION REDEBAN 2025'!$C$2,IF(Y72="TIPO II",'BASE LIQUIDACION REDEBAN 2025'!$C$3,IF(Y72="TIPO III",'BASE LIQUIDACION REDEBAN 2025'!$C$4,IF(Y72="TIPO IV",'BASE LIQUIDACION REDEBAN 2025'!$C$5,IF(Z72="AEREO",'BASE LIQUIDACION REDEBAN 2025'!$B$6,'BASE LIQUIDACION REDEBAN 2025'!$C$5))))))</f>
        <v>65960.072302</v>
      </c>
      <c r="AE72" s="179">
        <f>IF(OR(W72="SOPORTE_TELEFÓNICO",W72="ENVÍO"),0,IF(Y72="TIPO I",'BASE LIQUIDACION REDEBAN 2025'!$B$10,IF(Y72="TIPO II",'BASE LIQUIDACION REDEBAN 2025'!$B$11,IF(Y72="TIPO III",'BASE LIQUIDACION REDEBAN 2025'!$B$12,'BASE LIQUIDACION REDEBAN 2025'!$B$13))))</f>
        <v>75096.394270399993</v>
      </c>
      <c r="AF72" s="179">
        <f t="shared" si="1"/>
        <v>65960.072302</v>
      </c>
      <c r="AG72"/>
    </row>
    <row r="73" spans="1:33" ht="14.45">
      <c r="A73" s="85" t="s">
        <v>97</v>
      </c>
      <c r="B73" s="85" t="str">
        <f>VLOOKUP(A73,'CENTRO DE COSTOS'!A:D,4,FALSE)</f>
        <v>JOSE MAURICIO HERNANDEZ ROJAS</v>
      </c>
      <c r="C73" s="85" t="str">
        <f>VLOOKUP(A73,'CENTRO DE COSTOS'!A:D,2,FALSE)</f>
        <v>0004-0001</v>
      </c>
      <c r="D73" s="85">
        <v>70001</v>
      </c>
      <c r="E73" s="85" t="s">
        <v>6610</v>
      </c>
      <c r="F73" s="85">
        <v>71757</v>
      </c>
      <c r="G73" s="85" t="s">
        <v>6241</v>
      </c>
      <c r="H73" s="85" t="s">
        <v>333</v>
      </c>
      <c r="I73" s="85" t="s">
        <v>97</v>
      </c>
      <c r="J73" s="85" t="s">
        <v>6611</v>
      </c>
      <c r="K73" s="85" t="s">
        <v>160</v>
      </c>
      <c r="L73" s="85" t="s">
        <v>6612</v>
      </c>
      <c r="M73" s="178">
        <v>45919.68472222222</v>
      </c>
      <c r="N73" s="178">
        <v>45921.607638888891</v>
      </c>
      <c r="O73" s="143"/>
      <c r="P73" s="85" t="s">
        <v>1454</v>
      </c>
      <c r="Q73" s="85" t="s">
        <v>1454</v>
      </c>
      <c r="R73" s="85" t="s">
        <v>6245</v>
      </c>
      <c r="S73" s="85" t="s">
        <v>6245</v>
      </c>
      <c r="T73" s="85" t="s">
        <v>6246</v>
      </c>
      <c r="U73" s="85" t="s">
        <v>6247</v>
      </c>
      <c r="V73" s="85" t="s">
        <v>6613</v>
      </c>
      <c r="W73" s="85" t="s">
        <v>165</v>
      </c>
      <c r="X73" s="85" t="s">
        <v>6614</v>
      </c>
      <c r="Y73" s="144" t="str">
        <f>VLOOKUP(D73,TIPOLOGIA!A:F,6,0)</f>
        <v>TIPO I</v>
      </c>
      <c r="Z73" s="144" t="str">
        <f>VLOOKUP(D73,TIPOLOGIA!A:F,5,0)</f>
        <v>TERRESTRE</v>
      </c>
      <c r="AA73" s="85" t="s">
        <v>339</v>
      </c>
      <c r="AB73" s="85">
        <v>1</v>
      </c>
      <c r="AC73" s="85">
        <v>0</v>
      </c>
      <c r="AD73" s="179">
        <f>IF(W73="SOPORTE_TELEFÓNICO",'BASE LIQUIDACION REDEBAN 2025'!$B$19,IF(Y73="TIPO I",'BASE LIQUIDACION REDEBAN 2025'!$C$2,IF(Y73="TIPO II",'BASE LIQUIDACION REDEBAN 2025'!$C$3,IF(Y73="TIPO III",'BASE LIQUIDACION REDEBAN 2025'!$C$4,IF(Y73="TIPO IV",'BASE LIQUIDACION REDEBAN 2025'!$C$5,IF(Z73="AEREO",'BASE LIQUIDACION REDEBAN 2025'!$B$6,'BASE LIQUIDACION REDEBAN 2025'!$C$5))))))</f>
        <v>65960.072302</v>
      </c>
      <c r="AE73" s="179">
        <f>IF(OR(W73="SOPORTE_TELEFÓNICO",W73="ENVÍO"),0,IF(Y73="TIPO I",'BASE LIQUIDACION REDEBAN 2025'!$B$10,IF(Y73="TIPO II",'BASE LIQUIDACION REDEBAN 2025'!$B$11,IF(Y73="TIPO III",'BASE LIQUIDACION REDEBAN 2025'!$B$12,'BASE LIQUIDACION REDEBAN 2025'!$B$13))))</f>
        <v>75096.394270399993</v>
      </c>
      <c r="AF73" s="179">
        <f t="shared" si="1"/>
        <v>65960.072302</v>
      </c>
      <c r="AG73"/>
    </row>
    <row r="74" spans="1:33" ht="14.45">
      <c r="A74" s="85" t="s">
        <v>76</v>
      </c>
      <c r="B74" s="85" t="str">
        <f>VLOOKUP(A74,'CENTRO DE COSTOS'!A:D,4,FALSE)</f>
        <v>DIEGO FERNANDO HENAO CARDONA</v>
      </c>
      <c r="C74" s="85" t="str">
        <f>VLOOKUP(A74,'CENTRO DE COSTOS'!A:D,2,FALSE)</f>
        <v>0004-0003</v>
      </c>
      <c r="D74" s="85">
        <v>76001</v>
      </c>
      <c r="E74" s="85" t="s">
        <v>6615</v>
      </c>
      <c r="F74" s="85">
        <v>33653</v>
      </c>
      <c r="G74" s="85" t="s">
        <v>6241</v>
      </c>
      <c r="H74" s="85" t="s">
        <v>232</v>
      </c>
      <c r="I74" s="85" t="s">
        <v>76</v>
      </c>
      <c r="J74" s="85" t="s">
        <v>6616</v>
      </c>
      <c r="K74" s="85" t="s">
        <v>160</v>
      </c>
      <c r="L74" s="85" t="s">
        <v>6617</v>
      </c>
      <c r="M74" s="178">
        <v>45919.68472222222</v>
      </c>
      <c r="N74" s="178">
        <v>45924.500694444447</v>
      </c>
      <c r="O74" s="143"/>
      <c r="P74" s="85" t="s">
        <v>1454</v>
      </c>
      <c r="Q74" s="85" t="s">
        <v>1454</v>
      </c>
      <c r="R74" s="85" t="s">
        <v>6245</v>
      </c>
      <c r="S74" s="85" t="s">
        <v>6245</v>
      </c>
      <c r="T74" s="85" t="s">
        <v>6246</v>
      </c>
      <c r="U74" s="85" t="s">
        <v>6381</v>
      </c>
      <c r="V74" s="85" t="s">
        <v>6618</v>
      </c>
      <c r="W74" s="85" t="s">
        <v>165</v>
      </c>
      <c r="X74" s="85" t="s">
        <v>6619</v>
      </c>
      <c r="Y74" s="144" t="str">
        <f>VLOOKUP(D74,TIPOLOGIA!A:F,6,0)</f>
        <v>TIPO I</v>
      </c>
      <c r="Z74" s="144" t="str">
        <f>VLOOKUP(D74,TIPOLOGIA!A:F,5,0)</f>
        <v>TERRESTRE</v>
      </c>
      <c r="AA74" s="85" t="s">
        <v>521</v>
      </c>
      <c r="AB74" s="85">
        <v>1</v>
      </c>
      <c r="AC74" s="85">
        <v>0</v>
      </c>
      <c r="AD74" s="179">
        <f>IF(W74="SOPORTE_TELEFÓNICO",'BASE LIQUIDACION REDEBAN 2025'!$B$19,IF(Y74="TIPO I",'BASE LIQUIDACION REDEBAN 2025'!$C$2,IF(Y74="TIPO II",'BASE LIQUIDACION REDEBAN 2025'!$C$3,IF(Y74="TIPO III",'BASE LIQUIDACION REDEBAN 2025'!$C$4,IF(Y74="TIPO IV",'BASE LIQUIDACION REDEBAN 2025'!$C$5,IF(Z74="AEREO",'BASE LIQUIDACION REDEBAN 2025'!$B$6,'BASE LIQUIDACION REDEBAN 2025'!$C$5))))))</f>
        <v>65960.072302</v>
      </c>
      <c r="AE74" s="179">
        <f>IF(OR(W74="SOPORTE_TELEFÓNICO",W74="ENVÍO"),0,IF(Y74="TIPO I",'BASE LIQUIDACION REDEBAN 2025'!$B$10,IF(Y74="TIPO II",'BASE LIQUIDACION REDEBAN 2025'!$B$11,IF(Y74="TIPO III",'BASE LIQUIDACION REDEBAN 2025'!$B$12,'BASE LIQUIDACION REDEBAN 2025'!$B$13))))</f>
        <v>75096.394270399993</v>
      </c>
      <c r="AF74" s="179">
        <f t="shared" si="1"/>
        <v>65960.072302</v>
      </c>
      <c r="AG74"/>
    </row>
    <row r="75" spans="1:33" ht="14.45">
      <c r="A75" s="85" t="s">
        <v>94</v>
      </c>
      <c r="B75" s="85" t="str">
        <f>VLOOKUP(A75,'CENTRO DE COSTOS'!A:D,4,FALSE)</f>
        <v>DIEGO FERNANDO HENAO CARDONA</v>
      </c>
      <c r="C75" s="85" t="str">
        <f>VLOOKUP(A75,'CENTRO DE COSTOS'!A:D,2,FALSE)</f>
        <v>0004-0002</v>
      </c>
      <c r="D75" s="85">
        <v>76147</v>
      </c>
      <c r="E75" s="85" t="s">
        <v>6620</v>
      </c>
      <c r="F75" s="85">
        <v>75291</v>
      </c>
      <c r="G75" s="85" t="s">
        <v>6241</v>
      </c>
      <c r="H75" s="85" t="s">
        <v>232</v>
      </c>
      <c r="I75" s="85" t="s">
        <v>1202</v>
      </c>
      <c r="J75" s="85" t="s">
        <v>6621</v>
      </c>
      <c r="K75" s="85" t="s">
        <v>160</v>
      </c>
      <c r="L75" s="85" t="s">
        <v>6622</v>
      </c>
      <c r="M75" s="178">
        <v>45919.68472222222</v>
      </c>
      <c r="N75" s="178">
        <v>45922.425694444442</v>
      </c>
      <c r="O75" s="143"/>
      <c r="P75" s="85" t="s">
        <v>1454</v>
      </c>
      <c r="Q75" s="85" t="s">
        <v>1454</v>
      </c>
      <c r="R75" s="85" t="s">
        <v>162</v>
      </c>
      <c r="S75" s="85" t="s">
        <v>162</v>
      </c>
      <c r="T75" s="85" t="s">
        <v>6246</v>
      </c>
      <c r="U75" s="85" t="s">
        <v>6247</v>
      </c>
      <c r="V75" s="85" t="s">
        <v>6623</v>
      </c>
      <c r="W75" s="85" t="s">
        <v>165</v>
      </c>
      <c r="X75" s="85" t="s">
        <v>6624</v>
      </c>
      <c r="Y75" s="144" t="str">
        <f>VLOOKUP(D75,TIPOLOGIA!A:F,6,0)</f>
        <v>TIPO I</v>
      </c>
      <c r="Z75" s="144" t="str">
        <f>VLOOKUP(D75,TIPOLOGIA!A:F,5,0)</f>
        <v>TERRESTRE</v>
      </c>
      <c r="AA75" s="85" t="s">
        <v>275</v>
      </c>
      <c r="AB75" s="85">
        <v>1</v>
      </c>
      <c r="AC75" s="85">
        <v>0</v>
      </c>
      <c r="AD75" s="179">
        <f>IF(W75="SOPORTE_TELEFÓNICO",'BASE LIQUIDACION REDEBAN 2025'!$B$19,IF(Y75="TIPO I",'BASE LIQUIDACION REDEBAN 2025'!$C$2,IF(Y75="TIPO II",'BASE LIQUIDACION REDEBAN 2025'!$C$3,IF(Y75="TIPO III",'BASE LIQUIDACION REDEBAN 2025'!$C$4,IF(Y75="TIPO IV",'BASE LIQUIDACION REDEBAN 2025'!$C$5,IF(Z75="AEREO",'BASE LIQUIDACION REDEBAN 2025'!$B$6,'BASE LIQUIDACION REDEBAN 2025'!$C$5))))))</f>
        <v>65960.072302</v>
      </c>
      <c r="AE75" s="179">
        <f>IF(OR(W75="SOPORTE_TELEFÓNICO",W75="ENVÍO"),0,IF(Y75="TIPO I",'BASE LIQUIDACION REDEBAN 2025'!$B$10,IF(Y75="TIPO II",'BASE LIQUIDACION REDEBAN 2025'!$B$11,IF(Y75="TIPO III",'BASE LIQUIDACION REDEBAN 2025'!$B$12,'BASE LIQUIDACION REDEBAN 2025'!$B$13))))</f>
        <v>75096.394270399993</v>
      </c>
      <c r="AF75" s="179">
        <f t="shared" si="1"/>
        <v>65960.072302</v>
      </c>
      <c r="AG75"/>
    </row>
    <row r="76" spans="1:33" ht="14.45">
      <c r="A76" s="85" t="s">
        <v>76</v>
      </c>
      <c r="B76" s="85" t="str">
        <f>VLOOKUP(A76,'CENTRO DE COSTOS'!A:D,4,FALSE)</f>
        <v>DIEGO FERNANDO HENAO CARDONA</v>
      </c>
      <c r="C76" s="85" t="str">
        <f>VLOOKUP(A76,'CENTRO DE COSTOS'!A:D,2,FALSE)</f>
        <v>0004-0003</v>
      </c>
      <c r="D76" s="85">
        <v>76606</v>
      </c>
      <c r="E76" s="85" t="s">
        <v>6625</v>
      </c>
      <c r="F76" s="85">
        <v>70332</v>
      </c>
      <c r="G76" s="85" t="s">
        <v>6241</v>
      </c>
      <c r="H76" s="85" t="s">
        <v>232</v>
      </c>
      <c r="I76" s="85" t="s">
        <v>6626</v>
      </c>
      <c r="J76" s="85" t="s">
        <v>6627</v>
      </c>
      <c r="K76" s="85" t="s">
        <v>160</v>
      </c>
      <c r="L76" s="85" t="s">
        <v>6628</v>
      </c>
      <c r="M76" s="178">
        <v>45919.68472222222</v>
      </c>
      <c r="N76" s="178">
        <v>45922.707638888889</v>
      </c>
      <c r="O76" s="143"/>
      <c r="P76" s="85" t="s">
        <v>1454</v>
      </c>
      <c r="Q76" s="85" t="s">
        <v>1454</v>
      </c>
      <c r="R76" s="85" t="s">
        <v>6245</v>
      </c>
      <c r="S76" s="85" t="s">
        <v>6245</v>
      </c>
      <c r="T76" s="85" t="s">
        <v>6246</v>
      </c>
      <c r="U76" s="85" t="s">
        <v>6247</v>
      </c>
      <c r="V76" s="85" t="s">
        <v>6629</v>
      </c>
      <c r="W76" s="85" t="s">
        <v>165</v>
      </c>
      <c r="X76" s="85" t="s">
        <v>6630</v>
      </c>
      <c r="Y76" s="144" t="str">
        <f>VLOOKUP(D76,TIPOLOGIA!A:F,6,0)</f>
        <v>TIPO II</v>
      </c>
      <c r="Z76" s="144" t="str">
        <f>VLOOKUP(D76,TIPOLOGIA!A:F,5,0)</f>
        <v>TERRESTRE</v>
      </c>
      <c r="AA76" s="85" t="s">
        <v>1348</v>
      </c>
      <c r="AB76" s="85">
        <v>1</v>
      </c>
      <c r="AC76" s="85">
        <v>0</v>
      </c>
      <c r="AD76" s="179">
        <f>IF(W76="SOPORTE_TELEFÓNICO",'BASE LIQUIDACION REDEBAN 2025'!$B$19,IF(Y76="TIPO I",'BASE LIQUIDACION REDEBAN 2025'!$C$2,IF(Y76="TIPO II",'BASE LIQUIDACION REDEBAN 2025'!$C$3,IF(Y76="TIPO III",'BASE LIQUIDACION REDEBAN 2025'!$C$4,IF(Y76="TIPO IV",'BASE LIQUIDACION REDEBAN 2025'!$C$5,IF(Z76="AEREO",'BASE LIQUIDACION REDEBAN 2025'!$B$6,'BASE LIQUIDACION REDEBAN 2025'!$C$5))))))</f>
        <v>144967.87232000002</v>
      </c>
      <c r="AE76" s="179">
        <f>IF(OR(W76="SOPORTE_TELEFÓNICO",W76="ENVÍO"),0,IF(Y76="TIPO I",'BASE LIQUIDACION REDEBAN 2025'!$B$10,IF(Y76="TIPO II",'BASE LIQUIDACION REDEBAN 2025'!$B$11,IF(Y76="TIPO III",'BASE LIQUIDACION REDEBAN 2025'!$B$12,'BASE LIQUIDACION REDEBAN 2025'!$B$13))))</f>
        <v>140395.6348884</v>
      </c>
      <c r="AF76" s="179">
        <f t="shared" si="1"/>
        <v>144967.87232000002</v>
      </c>
      <c r="AG76"/>
    </row>
    <row r="77" spans="1:33" ht="14.45">
      <c r="A77" s="85" t="s">
        <v>101</v>
      </c>
      <c r="B77" s="85" t="str">
        <f>VLOOKUP(A77,'CENTRO DE COSTOS'!A:D,4,FALSE)</f>
        <v>KEVIN ALEXIS CORZO BUSTOS</v>
      </c>
      <c r="C77" s="85" t="str">
        <f>VLOOKUP(A77,'CENTRO DE COSTOS'!A:D,2,FALSE)</f>
        <v>0004-0007</v>
      </c>
      <c r="D77" s="85">
        <v>85001</v>
      </c>
      <c r="E77" s="85" t="s">
        <v>6631</v>
      </c>
      <c r="F77" s="85">
        <v>75417</v>
      </c>
      <c r="G77" s="85" t="s">
        <v>6241</v>
      </c>
      <c r="H77" s="85" t="s">
        <v>882</v>
      </c>
      <c r="I77" s="85" t="s">
        <v>101</v>
      </c>
      <c r="J77" s="85" t="s">
        <v>6632</v>
      </c>
      <c r="K77" s="85" t="s">
        <v>160</v>
      </c>
      <c r="L77" s="85" t="s">
        <v>6633</v>
      </c>
      <c r="M77" s="178">
        <v>45919.68472222222</v>
      </c>
      <c r="N77" s="178">
        <v>45924.667361111111</v>
      </c>
      <c r="O77" s="143"/>
      <c r="P77" s="85" t="s">
        <v>1454</v>
      </c>
      <c r="Q77" s="85" t="s">
        <v>1454</v>
      </c>
      <c r="R77" s="85" t="s">
        <v>6245</v>
      </c>
      <c r="S77" s="85" t="s">
        <v>6245</v>
      </c>
      <c r="T77" s="85" t="s">
        <v>6246</v>
      </c>
      <c r="U77" s="85" t="s">
        <v>6247</v>
      </c>
      <c r="V77" s="85" t="s">
        <v>6634</v>
      </c>
      <c r="W77" s="85" t="s">
        <v>165</v>
      </c>
      <c r="X77" s="85" t="s">
        <v>6635</v>
      </c>
      <c r="Y77" s="144" t="str">
        <f>VLOOKUP(D77,TIPOLOGIA!A:F,6,0)</f>
        <v>TIPO I</v>
      </c>
      <c r="Z77" s="144" t="str">
        <f>VLOOKUP(D77,TIPOLOGIA!A:F,5,0)</f>
        <v>TERRESTRE</v>
      </c>
      <c r="AA77" s="85" t="s">
        <v>222</v>
      </c>
      <c r="AB77" s="85">
        <v>1</v>
      </c>
      <c r="AC77" s="85">
        <v>0</v>
      </c>
      <c r="AD77" s="179">
        <f>IF(W77="SOPORTE_TELEFÓNICO",'BASE LIQUIDACION REDEBAN 2025'!$B$19,IF(Y77="TIPO I",'BASE LIQUIDACION REDEBAN 2025'!$C$2,IF(Y77="TIPO II",'BASE LIQUIDACION REDEBAN 2025'!$C$3,IF(Y77="TIPO III",'BASE LIQUIDACION REDEBAN 2025'!$C$4,IF(Y77="TIPO IV",'BASE LIQUIDACION REDEBAN 2025'!$C$5,IF(Z77="AEREO",'BASE LIQUIDACION REDEBAN 2025'!$B$6,'BASE LIQUIDACION REDEBAN 2025'!$C$5))))))</f>
        <v>65960.072302</v>
      </c>
      <c r="AE77" s="179">
        <f>IF(OR(W77="SOPORTE_TELEFÓNICO",W77="ENVÍO"),0,IF(Y77="TIPO I",'BASE LIQUIDACION REDEBAN 2025'!$B$10,IF(Y77="TIPO II",'BASE LIQUIDACION REDEBAN 2025'!$B$11,IF(Y77="TIPO III",'BASE LIQUIDACION REDEBAN 2025'!$B$12,'BASE LIQUIDACION REDEBAN 2025'!$B$13))))</f>
        <v>75096.394270399993</v>
      </c>
      <c r="AF77" s="179">
        <f t="shared" si="1"/>
        <v>65960.072302</v>
      </c>
      <c r="AG77"/>
    </row>
    <row r="78" spans="1:33" ht="14.45">
      <c r="A78" s="85" t="s">
        <v>68</v>
      </c>
      <c r="B78" s="85" t="str">
        <f>VLOOKUP(A78,'CENTRO DE COSTOS'!A:D,4,FALSE)</f>
        <v>WILLIAM ASDRUBAL ROZO ROZO</v>
      </c>
      <c r="C78" s="85" t="str">
        <f>VLOOKUP(A78,'CENTRO DE COSTOS'!A:D,2,FALSE)</f>
        <v>0004-0004</v>
      </c>
      <c r="D78" s="85">
        <v>11001</v>
      </c>
      <c r="E78" s="85" t="s">
        <v>6636</v>
      </c>
      <c r="F78" s="85">
        <v>47069</v>
      </c>
      <c r="G78" s="85" t="s">
        <v>6241</v>
      </c>
      <c r="H78" s="85" t="s">
        <v>417</v>
      </c>
      <c r="I78" s="85" t="s">
        <v>68</v>
      </c>
      <c r="J78" s="85" t="s">
        <v>6341</v>
      </c>
      <c r="K78" s="85" t="s">
        <v>160</v>
      </c>
      <c r="L78" s="85" t="s">
        <v>6637</v>
      </c>
      <c r="M78" s="178">
        <v>45919.68472222222</v>
      </c>
      <c r="N78" s="178">
        <v>45920.500694444447</v>
      </c>
      <c r="O78" s="143"/>
      <c r="P78" s="85" t="s">
        <v>1454</v>
      </c>
      <c r="Q78" s="85" t="s">
        <v>1454</v>
      </c>
      <c r="R78" s="85" t="s">
        <v>162</v>
      </c>
      <c r="S78" s="85" t="s">
        <v>6245</v>
      </c>
      <c r="T78" s="85" t="s">
        <v>6246</v>
      </c>
      <c r="U78" s="85" t="s">
        <v>6247</v>
      </c>
      <c r="V78" s="85" t="s">
        <v>6638</v>
      </c>
      <c r="W78" s="85" t="s">
        <v>165</v>
      </c>
      <c r="X78" s="85" t="s">
        <v>6639</v>
      </c>
      <c r="Y78" s="144" t="str">
        <f>VLOOKUP(D78,TIPOLOGIA!A:F,6,0)</f>
        <v>TIPO I</v>
      </c>
      <c r="Z78" s="144" t="str">
        <f>VLOOKUP(D78,TIPOLOGIA!A:F,5,0)</f>
        <v>TERRESTRE</v>
      </c>
      <c r="AA78" s="85" t="s">
        <v>3612</v>
      </c>
      <c r="AB78" s="85">
        <v>1</v>
      </c>
      <c r="AC78" s="85">
        <v>0</v>
      </c>
      <c r="AD78" s="179">
        <f>IF(W78="SOPORTE_TELEFÓNICO",'BASE LIQUIDACION REDEBAN 2025'!$B$19,IF(Y78="TIPO I",'BASE LIQUIDACION REDEBAN 2025'!$C$2,IF(Y78="TIPO II",'BASE LIQUIDACION REDEBAN 2025'!$C$3,IF(Y78="TIPO III",'BASE LIQUIDACION REDEBAN 2025'!$C$4,IF(Y78="TIPO IV",'BASE LIQUIDACION REDEBAN 2025'!$C$5,IF(Z78="AEREO",'BASE LIQUIDACION REDEBAN 2025'!$B$6,'BASE LIQUIDACION REDEBAN 2025'!$C$5))))))</f>
        <v>65960.072302</v>
      </c>
      <c r="AE78" s="179">
        <f>IF(OR(W78="SOPORTE_TELEFÓNICO",W78="ENVÍO"),0,IF(Y78="TIPO I",'BASE LIQUIDACION REDEBAN 2025'!$B$10,IF(Y78="TIPO II",'BASE LIQUIDACION REDEBAN 2025'!$B$11,IF(Y78="TIPO III",'BASE LIQUIDACION REDEBAN 2025'!$B$12,'BASE LIQUIDACION REDEBAN 2025'!$B$13))))</f>
        <v>75096.394270399993</v>
      </c>
      <c r="AF78" s="179">
        <f t="shared" si="1"/>
        <v>65960.072302</v>
      </c>
      <c r="AG78"/>
    </row>
    <row r="79" spans="1:33" ht="14.45">
      <c r="A79" s="85" t="s">
        <v>68</v>
      </c>
      <c r="B79" s="85" t="str">
        <f>VLOOKUP(A79,'CENTRO DE COSTOS'!A:D,4,FALSE)</f>
        <v>WILLIAM ASDRUBAL ROZO ROZO</v>
      </c>
      <c r="C79" s="85" t="str">
        <f>VLOOKUP(A79,'CENTRO DE COSTOS'!A:D,2,FALSE)</f>
        <v>0004-0004</v>
      </c>
      <c r="D79" s="85">
        <v>11001</v>
      </c>
      <c r="E79" s="85" t="s">
        <v>6640</v>
      </c>
      <c r="F79" s="85">
        <v>70340</v>
      </c>
      <c r="G79" s="85" t="s">
        <v>6241</v>
      </c>
      <c r="H79" s="85" t="s">
        <v>417</v>
      </c>
      <c r="I79" s="85" t="s">
        <v>68</v>
      </c>
      <c r="J79" s="85" t="s">
        <v>6641</v>
      </c>
      <c r="K79" s="85" t="s">
        <v>160</v>
      </c>
      <c r="L79" s="85" t="s">
        <v>6642</v>
      </c>
      <c r="M79" s="178">
        <v>45919.68472222222</v>
      </c>
      <c r="N79" s="178">
        <v>45920.535416666673</v>
      </c>
      <c r="O79" s="143"/>
      <c r="P79" s="85" t="s">
        <v>1454</v>
      </c>
      <c r="Q79" s="85" t="s">
        <v>1454</v>
      </c>
      <c r="R79" s="85" t="s">
        <v>6245</v>
      </c>
      <c r="S79" s="85" t="s">
        <v>6245</v>
      </c>
      <c r="T79" s="85" t="s">
        <v>6246</v>
      </c>
      <c r="U79" s="85" t="s">
        <v>6247</v>
      </c>
      <c r="V79" s="85" t="s">
        <v>6643</v>
      </c>
      <c r="W79" s="85" t="s">
        <v>165</v>
      </c>
      <c r="X79" s="85" t="s">
        <v>6644</v>
      </c>
      <c r="Y79" s="144" t="str">
        <f>VLOOKUP(D79,TIPOLOGIA!A:F,6,0)</f>
        <v>TIPO I</v>
      </c>
      <c r="Z79" s="144" t="str">
        <f>VLOOKUP(D79,TIPOLOGIA!A:F,5,0)</f>
        <v>TERRESTRE</v>
      </c>
      <c r="AA79" s="85" t="s">
        <v>6345</v>
      </c>
      <c r="AB79" s="85">
        <v>1</v>
      </c>
      <c r="AC79" s="85">
        <v>0</v>
      </c>
      <c r="AD79" s="179">
        <f>IF(W79="SOPORTE_TELEFÓNICO",'BASE LIQUIDACION REDEBAN 2025'!$B$19,IF(Y79="TIPO I",'BASE LIQUIDACION REDEBAN 2025'!$C$2,IF(Y79="TIPO II",'BASE LIQUIDACION REDEBAN 2025'!$C$3,IF(Y79="TIPO III",'BASE LIQUIDACION REDEBAN 2025'!$C$4,IF(Y79="TIPO IV",'BASE LIQUIDACION REDEBAN 2025'!$C$5,IF(Z79="AEREO",'BASE LIQUIDACION REDEBAN 2025'!$B$6,'BASE LIQUIDACION REDEBAN 2025'!$C$5))))))</f>
        <v>65960.072302</v>
      </c>
      <c r="AE79" s="179">
        <f>IF(OR(W79="SOPORTE_TELEFÓNICO",W79="ENVÍO"),0,IF(Y79="TIPO I",'BASE LIQUIDACION REDEBAN 2025'!$B$10,IF(Y79="TIPO II",'BASE LIQUIDACION REDEBAN 2025'!$B$11,IF(Y79="TIPO III",'BASE LIQUIDACION REDEBAN 2025'!$B$12,'BASE LIQUIDACION REDEBAN 2025'!$B$13))))</f>
        <v>75096.394270399993</v>
      </c>
      <c r="AF79" s="179">
        <f t="shared" si="1"/>
        <v>65960.072302</v>
      </c>
      <c r="AG79"/>
    </row>
    <row r="80" spans="1:33" ht="14.45">
      <c r="A80" s="85" t="s">
        <v>68</v>
      </c>
      <c r="B80" s="85" t="str">
        <f>VLOOKUP(A80,'CENTRO DE COSTOS'!A:D,4,FALSE)</f>
        <v>WILLIAM ASDRUBAL ROZO ROZO</v>
      </c>
      <c r="C80" s="85" t="str">
        <f>VLOOKUP(A80,'CENTRO DE COSTOS'!A:D,2,FALSE)</f>
        <v>0004-0004</v>
      </c>
      <c r="D80" s="85">
        <v>11001</v>
      </c>
      <c r="E80" s="85" t="s">
        <v>6645</v>
      </c>
      <c r="F80" s="85">
        <v>76783</v>
      </c>
      <c r="G80" s="85" t="s">
        <v>6241</v>
      </c>
      <c r="H80" s="85" t="s">
        <v>417</v>
      </c>
      <c r="I80" s="85" t="s">
        <v>68</v>
      </c>
      <c r="J80" s="85" t="s">
        <v>6646</v>
      </c>
      <c r="K80" s="85" t="s">
        <v>160</v>
      </c>
      <c r="L80" s="85" t="s">
        <v>6647</v>
      </c>
      <c r="M80" s="178">
        <v>45919.68472222222</v>
      </c>
      <c r="N80" s="178">
        <v>45922.663888888892</v>
      </c>
      <c r="O80" s="143"/>
      <c r="P80" s="85" t="s">
        <v>1454</v>
      </c>
      <c r="Q80" s="85" t="s">
        <v>1454</v>
      </c>
      <c r="R80" s="85" t="s">
        <v>162</v>
      </c>
      <c r="S80" s="85" t="s">
        <v>162</v>
      </c>
      <c r="T80" s="85" t="s">
        <v>6246</v>
      </c>
      <c r="U80" s="85" t="s">
        <v>6247</v>
      </c>
      <c r="V80" s="85" t="s">
        <v>6648</v>
      </c>
      <c r="W80" s="85" t="s">
        <v>165</v>
      </c>
      <c r="X80" s="85" t="s">
        <v>6649</v>
      </c>
      <c r="Y80" s="144" t="str">
        <f>VLOOKUP(D80,TIPOLOGIA!A:F,6,0)</f>
        <v>TIPO I</v>
      </c>
      <c r="Z80" s="144" t="str">
        <f>VLOOKUP(D80,TIPOLOGIA!A:F,5,0)</f>
        <v>TERRESTRE</v>
      </c>
      <c r="AA80" s="85" t="s">
        <v>3599</v>
      </c>
      <c r="AB80" s="85">
        <v>1</v>
      </c>
      <c r="AC80" s="85">
        <v>0</v>
      </c>
      <c r="AD80" s="179">
        <f>IF(W80="SOPORTE_TELEFÓNICO",'BASE LIQUIDACION REDEBAN 2025'!$B$19,IF(Y80="TIPO I",'BASE LIQUIDACION REDEBAN 2025'!$C$2,IF(Y80="TIPO II",'BASE LIQUIDACION REDEBAN 2025'!$C$3,IF(Y80="TIPO III",'BASE LIQUIDACION REDEBAN 2025'!$C$4,IF(Y80="TIPO IV",'BASE LIQUIDACION REDEBAN 2025'!$C$5,IF(Z80="AEREO",'BASE LIQUIDACION REDEBAN 2025'!$B$6,'BASE LIQUIDACION REDEBAN 2025'!$C$5))))))</f>
        <v>65960.072302</v>
      </c>
      <c r="AE80" s="179">
        <f>IF(OR(W80="SOPORTE_TELEFÓNICO",W80="ENVÍO"),0,IF(Y80="TIPO I",'BASE LIQUIDACION REDEBAN 2025'!$B$10,IF(Y80="TIPO II",'BASE LIQUIDACION REDEBAN 2025'!$B$11,IF(Y80="TIPO III",'BASE LIQUIDACION REDEBAN 2025'!$B$12,'BASE LIQUIDACION REDEBAN 2025'!$B$13))))</f>
        <v>75096.394270399993</v>
      </c>
      <c r="AF80" s="179">
        <f t="shared" si="1"/>
        <v>65960.072302</v>
      </c>
      <c r="AG80"/>
    </row>
    <row r="81" spans="1:33" ht="14.45">
      <c r="A81" s="85" t="s">
        <v>60</v>
      </c>
      <c r="B81" s="85" t="str">
        <f>VLOOKUP(A81,'CENTRO DE COSTOS'!A:D,4,FALSE)</f>
        <v>JUAN SEBASTIÁN RÍOS CASTRILLÓN</v>
      </c>
      <c r="C81" s="85" t="str">
        <f>VLOOKUP(A81,'CENTRO DE COSTOS'!A:D,2,FALSE)</f>
        <v>0004-0005</v>
      </c>
      <c r="D81" s="85">
        <v>5172</v>
      </c>
      <c r="E81" s="85" t="s">
        <v>6650</v>
      </c>
      <c r="F81" s="85">
        <v>59671</v>
      </c>
      <c r="G81" s="85" t="s">
        <v>6241</v>
      </c>
      <c r="H81" s="85" t="s">
        <v>249</v>
      </c>
      <c r="I81" s="85" t="s">
        <v>3613</v>
      </c>
      <c r="J81" s="85" t="s">
        <v>6651</v>
      </c>
      <c r="K81" s="85" t="s">
        <v>160</v>
      </c>
      <c r="L81" s="85" t="s">
        <v>6652</v>
      </c>
      <c r="M81" s="178">
        <v>45919.68472222222</v>
      </c>
      <c r="N81" s="178">
        <v>45925.51666666667</v>
      </c>
      <c r="O81" s="143"/>
      <c r="P81" s="85" t="s">
        <v>1454</v>
      </c>
      <c r="Q81" s="85" t="s">
        <v>6258</v>
      </c>
      <c r="R81" s="85" t="s">
        <v>162</v>
      </c>
      <c r="S81" s="85" t="s">
        <v>6245</v>
      </c>
      <c r="T81" s="85" t="s">
        <v>6246</v>
      </c>
      <c r="U81" s="85" t="s">
        <v>6247</v>
      </c>
      <c r="V81" s="85" t="s">
        <v>6653</v>
      </c>
      <c r="W81" s="85" t="s">
        <v>165</v>
      </c>
      <c r="X81" s="85" t="s">
        <v>6654</v>
      </c>
      <c r="Y81" s="144" t="str">
        <f>VLOOKUP(D81,TIPOLOGIA!A:F,6,0)</f>
        <v>TIPO II</v>
      </c>
      <c r="Z81" s="144" t="str">
        <f>VLOOKUP(D81,TIPOLOGIA!A:F,5,0)</f>
        <v>TERRESTRE</v>
      </c>
      <c r="AA81" s="85" t="s">
        <v>261</v>
      </c>
      <c r="AB81" s="85">
        <v>1</v>
      </c>
      <c r="AC81" s="85">
        <v>0</v>
      </c>
      <c r="AD81" s="179">
        <f>IF(W81="SOPORTE_TELEFÓNICO",'BASE LIQUIDACION REDEBAN 2025'!$B$19,IF(Y81="TIPO I",'BASE LIQUIDACION REDEBAN 2025'!$C$2,IF(Y81="TIPO II",'BASE LIQUIDACION REDEBAN 2025'!$C$3,IF(Y81="TIPO III",'BASE LIQUIDACION REDEBAN 2025'!$C$4,IF(Y81="TIPO IV",'BASE LIQUIDACION REDEBAN 2025'!$C$5,IF(Z81="AEREO",'BASE LIQUIDACION REDEBAN 2025'!$B$6,'BASE LIQUIDACION REDEBAN 2025'!$C$5))))))</f>
        <v>144967.87232000002</v>
      </c>
      <c r="AE81" s="179">
        <f>IF(OR(W81="SOPORTE_TELEFÓNICO",W81="ENVÍO"),0,IF(Y81="TIPO I",'BASE LIQUIDACION REDEBAN 2025'!$B$10,IF(Y81="TIPO II",'BASE LIQUIDACION REDEBAN 2025'!$B$11,IF(Y81="TIPO III",'BASE LIQUIDACION REDEBAN 2025'!$B$12,'BASE LIQUIDACION REDEBAN 2025'!$B$13))))</f>
        <v>140395.6348884</v>
      </c>
      <c r="AF81" s="179">
        <f t="shared" si="1"/>
        <v>144967.87232000002</v>
      </c>
      <c r="AG81"/>
    </row>
    <row r="82" spans="1:33" ht="14.45">
      <c r="A82" s="85" t="s">
        <v>100</v>
      </c>
      <c r="B82" s="85" t="str">
        <f>VLOOKUP(A82,'CENTRO DE COSTOS'!A:D,4,FALSE)</f>
        <v>KEVIN ALEXIS CORZO BUSTOS</v>
      </c>
      <c r="C82" s="85" t="str">
        <f>VLOOKUP(A82,'CENTRO DE COSTOS'!A:D,2,FALSE)</f>
        <v>0004-0007</v>
      </c>
      <c r="D82" s="85">
        <v>50001</v>
      </c>
      <c r="E82" s="85" t="s">
        <v>6655</v>
      </c>
      <c r="F82" s="85">
        <v>72282</v>
      </c>
      <c r="G82" s="85" t="s">
        <v>6241</v>
      </c>
      <c r="H82" s="85" t="s">
        <v>216</v>
      </c>
      <c r="I82" s="85" t="s">
        <v>100</v>
      </c>
      <c r="J82" s="85" t="s">
        <v>6656</v>
      </c>
      <c r="K82" s="85" t="s">
        <v>160</v>
      </c>
      <c r="L82" s="85" t="s">
        <v>6657</v>
      </c>
      <c r="M82" s="178">
        <v>45919.68472222222</v>
      </c>
      <c r="N82" s="178">
        <v>45923.678472222222</v>
      </c>
      <c r="O82" s="143"/>
      <c r="P82" s="85" t="s">
        <v>1454</v>
      </c>
      <c r="Q82" s="85" t="s">
        <v>6258</v>
      </c>
      <c r="R82" s="85" t="s">
        <v>162</v>
      </c>
      <c r="S82" s="85" t="s">
        <v>162</v>
      </c>
      <c r="T82" s="85" t="s">
        <v>6246</v>
      </c>
      <c r="U82" s="85" t="s">
        <v>6247</v>
      </c>
      <c r="V82" s="85" t="s">
        <v>6658</v>
      </c>
      <c r="W82" s="85" t="s">
        <v>165</v>
      </c>
      <c r="X82" s="85" t="s">
        <v>6659</v>
      </c>
      <c r="Y82" s="144" t="str">
        <f>VLOOKUP(D82,TIPOLOGIA!A:F,6,0)</f>
        <v>TIPO I</v>
      </c>
      <c r="Z82" s="144" t="str">
        <f>VLOOKUP(D82,TIPOLOGIA!A:F,5,0)</f>
        <v>TERRESTRE</v>
      </c>
      <c r="AA82" s="85" t="s">
        <v>1928</v>
      </c>
      <c r="AB82" s="85">
        <v>1</v>
      </c>
      <c r="AC82" s="85">
        <v>0</v>
      </c>
      <c r="AD82" s="179">
        <f>IF(W82="SOPORTE_TELEFÓNICO",'BASE LIQUIDACION REDEBAN 2025'!$B$19,IF(Y82="TIPO I",'BASE LIQUIDACION REDEBAN 2025'!$C$2,IF(Y82="TIPO II",'BASE LIQUIDACION REDEBAN 2025'!$C$3,IF(Y82="TIPO III",'BASE LIQUIDACION REDEBAN 2025'!$C$4,IF(Y82="TIPO IV",'BASE LIQUIDACION REDEBAN 2025'!$C$5,IF(Z82="AEREO",'BASE LIQUIDACION REDEBAN 2025'!$B$6,'BASE LIQUIDACION REDEBAN 2025'!$C$5))))))</f>
        <v>65960.072302</v>
      </c>
      <c r="AE82" s="179">
        <f>IF(OR(W82="SOPORTE_TELEFÓNICO",W82="ENVÍO"),0,IF(Y82="TIPO I",'BASE LIQUIDACION REDEBAN 2025'!$B$10,IF(Y82="TIPO II",'BASE LIQUIDACION REDEBAN 2025'!$B$11,IF(Y82="TIPO III",'BASE LIQUIDACION REDEBAN 2025'!$B$12,'BASE LIQUIDACION REDEBAN 2025'!$B$13))))</f>
        <v>75096.394270399993</v>
      </c>
      <c r="AF82" s="179">
        <f t="shared" si="1"/>
        <v>65960.072302</v>
      </c>
      <c r="AG82"/>
    </row>
    <row r="83" spans="1:33" ht="14.45">
      <c r="A83" s="85" t="s">
        <v>68</v>
      </c>
      <c r="B83" s="85" t="str">
        <f>VLOOKUP(A83,'CENTRO DE COSTOS'!A:D,4,FALSE)</f>
        <v>WILLIAM ASDRUBAL ROZO ROZO</v>
      </c>
      <c r="C83" s="85" t="str">
        <f>VLOOKUP(A83,'CENTRO DE COSTOS'!A:D,2,FALSE)</f>
        <v>0004-0004</v>
      </c>
      <c r="D83" s="85">
        <v>11001</v>
      </c>
      <c r="E83" s="85" t="s">
        <v>6660</v>
      </c>
      <c r="F83" s="85">
        <v>25116</v>
      </c>
      <c r="G83" s="85" t="s">
        <v>6241</v>
      </c>
      <c r="H83" s="85" t="s">
        <v>417</v>
      </c>
      <c r="I83" s="85" t="s">
        <v>68</v>
      </c>
      <c r="J83" s="85" t="s">
        <v>6661</v>
      </c>
      <c r="K83" s="85" t="s">
        <v>160</v>
      </c>
      <c r="L83" s="85" t="s">
        <v>6662</v>
      </c>
      <c r="M83" s="178">
        <v>45919.6</v>
      </c>
      <c r="N83" s="178">
        <v>45919.651388888888</v>
      </c>
      <c r="O83" s="143"/>
      <c r="P83" s="85" t="s">
        <v>1454</v>
      </c>
      <c r="Q83" s="85" t="s">
        <v>6244</v>
      </c>
      <c r="R83" s="85" t="s">
        <v>6245</v>
      </c>
      <c r="S83" s="85" t="s">
        <v>6245</v>
      </c>
      <c r="T83" s="85" t="s">
        <v>6246</v>
      </c>
      <c r="U83" s="85" t="s">
        <v>6247</v>
      </c>
      <c r="V83" s="85" t="s">
        <v>6663</v>
      </c>
      <c r="W83" s="85" t="s">
        <v>165</v>
      </c>
      <c r="X83" s="85" t="s">
        <v>6664</v>
      </c>
      <c r="Y83" s="144" t="str">
        <f>VLOOKUP(D83,TIPOLOGIA!A:F,6,0)</f>
        <v>TIPO I</v>
      </c>
      <c r="Z83" s="144" t="str">
        <f>VLOOKUP(D83,TIPOLOGIA!A:F,5,0)</f>
        <v>TERRESTRE</v>
      </c>
      <c r="AA83" s="85" t="s">
        <v>561</v>
      </c>
      <c r="AB83" s="85">
        <v>1</v>
      </c>
      <c r="AC83" s="85">
        <v>0</v>
      </c>
      <c r="AD83" s="179">
        <f>IF(W83="SOPORTE_TELEFÓNICO",'BASE LIQUIDACION REDEBAN 2025'!$B$19,IF(Y83="TIPO I",'BASE LIQUIDACION REDEBAN 2025'!$C$2,IF(Y83="TIPO II",'BASE LIQUIDACION REDEBAN 2025'!$C$3,IF(Y83="TIPO III",'BASE LIQUIDACION REDEBAN 2025'!$C$4,IF(Y83="TIPO IV",'BASE LIQUIDACION REDEBAN 2025'!$C$5,IF(Z83="AEREO",'BASE LIQUIDACION REDEBAN 2025'!$B$6,'BASE LIQUIDACION REDEBAN 2025'!$C$5))))))</f>
        <v>65960.072302</v>
      </c>
      <c r="AE83" s="179">
        <f>IF(OR(W83="SOPORTE_TELEFÓNICO",W83="ENVÍO"),0,IF(Y83="TIPO I",'BASE LIQUIDACION REDEBAN 2025'!$B$10,IF(Y83="TIPO II",'BASE LIQUIDACION REDEBAN 2025'!$B$11,IF(Y83="TIPO III",'BASE LIQUIDACION REDEBAN 2025'!$B$12,'BASE LIQUIDACION REDEBAN 2025'!$B$13))))</f>
        <v>75096.394270399993</v>
      </c>
      <c r="AF83" s="179">
        <f t="shared" si="1"/>
        <v>65960.072302</v>
      </c>
      <c r="AG83"/>
    </row>
    <row r="84" spans="1:33" ht="14.45">
      <c r="A84" s="85" t="s">
        <v>68</v>
      </c>
      <c r="B84" s="85" t="str">
        <f>VLOOKUP(A84,'CENTRO DE COSTOS'!A:D,4,FALSE)</f>
        <v>WILLIAM ASDRUBAL ROZO ROZO</v>
      </c>
      <c r="C84" s="85" t="str">
        <f>VLOOKUP(A84,'CENTRO DE COSTOS'!A:D,2,FALSE)</f>
        <v>0004-0004</v>
      </c>
      <c r="D84" s="85">
        <v>11001</v>
      </c>
      <c r="E84" s="85" t="s">
        <v>6665</v>
      </c>
      <c r="F84" s="85">
        <v>59010</v>
      </c>
      <c r="G84" s="85" t="s">
        <v>6241</v>
      </c>
      <c r="H84" s="85" t="s">
        <v>417</v>
      </c>
      <c r="I84" s="85" t="s">
        <v>68</v>
      </c>
      <c r="J84" s="85" t="s">
        <v>6666</v>
      </c>
      <c r="K84" s="85" t="s">
        <v>160</v>
      </c>
      <c r="L84" s="85" t="s">
        <v>6667</v>
      </c>
      <c r="M84" s="178">
        <v>45931.669444444437</v>
      </c>
      <c r="N84" s="178">
        <v>45922.684027777781</v>
      </c>
      <c r="O84" s="143"/>
      <c r="P84" s="85" t="s">
        <v>1454</v>
      </c>
      <c r="Q84" s="85" t="s">
        <v>1454</v>
      </c>
      <c r="R84" s="85" t="s">
        <v>243</v>
      </c>
      <c r="S84" s="85" t="s">
        <v>365</v>
      </c>
      <c r="T84" s="85" t="s">
        <v>6246</v>
      </c>
      <c r="U84" s="85" t="s">
        <v>6247</v>
      </c>
      <c r="V84" s="85" t="s">
        <v>6668</v>
      </c>
      <c r="W84" s="85" t="s">
        <v>165</v>
      </c>
      <c r="X84" s="85" t="s">
        <v>6669</v>
      </c>
      <c r="Y84" s="144" t="str">
        <f>VLOOKUP(D84,TIPOLOGIA!A:F,6,0)</f>
        <v>TIPO I</v>
      </c>
      <c r="Z84" s="144" t="str">
        <f>VLOOKUP(D84,TIPOLOGIA!A:F,5,0)</f>
        <v>TERRESTRE</v>
      </c>
      <c r="AA84" s="85" t="s">
        <v>1269</v>
      </c>
      <c r="AB84" s="85">
        <v>1</v>
      </c>
      <c r="AC84" s="85">
        <v>0</v>
      </c>
      <c r="AD84" s="179">
        <f>IF(W84="SOPORTE_TELEFÓNICO",'BASE LIQUIDACION REDEBAN 2025'!$B$19,IF(Y84="TIPO I",'BASE LIQUIDACION REDEBAN 2025'!$C$2,IF(Y84="TIPO II",'BASE LIQUIDACION REDEBAN 2025'!$C$3,IF(Y84="TIPO III",'BASE LIQUIDACION REDEBAN 2025'!$C$4,IF(Y84="TIPO IV",'BASE LIQUIDACION REDEBAN 2025'!$C$5,IF(Z84="AEREO",'BASE LIQUIDACION REDEBAN 2025'!$B$6,'BASE LIQUIDACION REDEBAN 2025'!$C$5))))))</f>
        <v>65960.072302</v>
      </c>
      <c r="AE84" s="179">
        <f>IF(OR(W84="SOPORTE_TELEFÓNICO",W84="ENVÍO"),0,IF(Y84="TIPO I",'BASE LIQUIDACION REDEBAN 2025'!$B$10,IF(Y84="TIPO II",'BASE LIQUIDACION REDEBAN 2025'!$B$11,IF(Y84="TIPO III",'BASE LIQUIDACION REDEBAN 2025'!$B$12,'BASE LIQUIDACION REDEBAN 2025'!$B$13))))</f>
        <v>75096.394270399993</v>
      </c>
      <c r="AF84" s="179">
        <f t="shared" si="1"/>
        <v>65960.072302</v>
      </c>
      <c r="AG84"/>
    </row>
    <row r="85" spans="1:33" ht="14.45">
      <c r="A85" s="85" t="s">
        <v>94</v>
      </c>
      <c r="B85" s="85" t="str">
        <f>VLOOKUP(A85,'CENTRO DE COSTOS'!A:D,4,FALSE)</f>
        <v>DIEGO FERNANDO HENAO CARDONA</v>
      </c>
      <c r="C85" s="85" t="str">
        <f>VLOOKUP(A85,'CENTRO DE COSTOS'!A:D,2,FALSE)</f>
        <v>0004-0002</v>
      </c>
      <c r="D85" s="85">
        <v>66170</v>
      </c>
      <c r="E85" s="85" t="s">
        <v>6670</v>
      </c>
      <c r="F85" s="85">
        <v>80485</v>
      </c>
      <c r="G85" s="85" t="s">
        <v>6241</v>
      </c>
      <c r="H85" s="85" t="s">
        <v>186</v>
      </c>
      <c r="I85" s="85" t="s">
        <v>1793</v>
      </c>
      <c r="J85" s="85" t="s">
        <v>6671</v>
      </c>
      <c r="K85" s="85" t="s">
        <v>160</v>
      </c>
      <c r="L85" s="85" t="s">
        <v>6672</v>
      </c>
      <c r="M85" s="178">
        <v>45919.333333333343</v>
      </c>
      <c r="N85" s="178">
        <v>45922.652083333327</v>
      </c>
      <c r="O85" s="143"/>
      <c r="P85" s="85" t="s">
        <v>1454</v>
      </c>
      <c r="Q85" s="85" t="s">
        <v>6258</v>
      </c>
      <c r="R85" s="85" t="s">
        <v>243</v>
      </c>
      <c r="S85" s="85" t="s">
        <v>244</v>
      </c>
      <c r="T85" s="85" t="s">
        <v>6246</v>
      </c>
      <c r="U85" s="85" t="s">
        <v>6247</v>
      </c>
      <c r="V85" s="85" t="s">
        <v>6673</v>
      </c>
      <c r="W85" s="85" t="s">
        <v>165</v>
      </c>
      <c r="X85" s="85" t="s">
        <v>6674</v>
      </c>
      <c r="Y85" s="144" t="str">
        <f>VLOOKUP(D85,TIPOLOGIA!A:F,6,0)</f>
        <v>TIPO I</v>
      </c>
      <c r="Z85" s="144" t="str">
        <f>VLOOKUP(D85,TIPOLOGIA!A:F,5,0)</f>
        <v>TERRESTRE</v>
      </c>
      <c r="AA85" s="85" t="s">
        <v>1458</v>
      </c>
      <c r="AB85" s="85">
        <v>1</v>
      </c>
      <c r="AC85" s="85">
        <v>0</v>
      </c>
      <c r="AD85" s="179">
        <f>IF(W85="SOPORTE_TELEFÓNICO",'BASE LIQUIDACION REDEBAN 2025'!$B$19,IF(Y85="TIPO I",'BASE LIQUIDACION REDEBAN 2025'!$C$2,IF(Y85="TIPO II",'BASE LIQUIDACION REDEBAN 2025'!$C$3,IF(Y85="TIPO III",'BASE LIQUIDACION REDEBAN 2025'!$C$4,IF(Y85="TIPO IV",'BASE LIQUIDACION REDEBAN 2025'!$C$5,IF(Z85="AEREO",'BASE LIQUIDACION REDEBAN 2025'!$B$6,'BASE LIQUIDACION REDEBAN 2025'!$C$5))))))</f>
        <v>65960.072302</v>
      </c>
      <c r="AE85" s="179">
        <f>IF(OR(W85="SOPORTE_TELEFÓNICO",W85="ENVÍO"),0,IF(Y85="TIPO I",'BASE LIQUIDACION REDEBAN 2025'!$B$10,IF(Y85="TIPO II",'BASE LIQUIDACION REDEBAN 2025'!$B$11,IF(Y85="TIPO III",'BASE LIQUIDACION REDEBAN 2025'!$B$12,'BASE LIQUIDACION REDEBAN 2025'!$B$13))))</f>
        <v>75096.394270399993</v>
      </c>
      <c r="AF85" s="179">
        <f t="shared" si="1"/>
        <v>65960.072302</v>
      </c>
      <c r="AG85"/>
    </row>
    <row r="86" spans="1:33" ht="14.45">
      <c r="A86" s="85" t="s">
        <v>90</v>
      </c>
      <c r="B86" s="85" t="str">
        <f>VLOOKUP(A86,'CENTRO DE COSTOS'!A:D,4,FALSE)</f>
        <v>JUAN SEBASTIÁN RÍOS CASTRILLÓN</v>
      </c>
      <c r="C86" s="85" t="str">
        <f>VLOOKUP(A86,'CENTRO DE COSTOS'!A:D,2,FALSE)</f>
        <v>0004-0005</v>
      </c>
      <c r="D86" s="85">
        <v>5001</v>
      </c>
      <c r="E86" s="85" t="s">
        <v>6675</v>
      </c>
      <c r="F86" s="85">
        <v>73553</v>
      </c>
      <c r="G86" s="85" t="s">
        <v>6241</v>
      </c>
      <c r="H86" s="85" t="s">
        <v>249</v>
      </c>
      <c r="I86" s="85" t="s">
        <v>90</v>
      </c>
      <c r="J86" s="85" t="s">
        <v>5895</v>
      </c>
      <c r="K86" s="85" t="s">
        <v>160</v>
      </c>
      <c r="L86" s="85" t="s">
        <v>6676</v>
      </c>
      <c r="M86" s="178">
        <v>45918.668749999997</v>
      </c>
      <c r="N86" s="178">
        <v>45920.495138888888</v>
      </c>
      <c r="O86" s="143"/>
      <c r="P86" s="85" t="s">
        <v>1454</v>
      </c>
      <c r="Q86" s="85" t="s">
        <v>1454</v>
      </c>
      <c r="R86" s="85" t="s">
        <v>6245</v>
      </c>
      <c r="S86" s="85" t="s">
        <v>6245</v>
      </c>
      <c r="T86" s="85" t="s">
        <v>6246</v>
      </c>
      <c r="U86" s="85" t="s">
        <v>6247</v>
      </c>
      <c r="V86" s="85" t="s">
        <v>6677</v>
      </c>
      <c r="W86" s="85" t="s">
        <v>165</v>
      </c>
      <c r="X86" s="85" t="s">
        <v>5898</v>
      </c>
      <c r="Y86" s="144" t="str">
        <f>VLOOKUP(D86,TIPOLOGIA!A:F,6,0)</f>
        <v>TIPO I</v>
      </c>
      <c r="Z86" s="144" t="str">
        <f>VLOOKUP(D86,TIPOLOGIA!A:F,5,0)</f>
        <v>TERRESTRE</v>
      </c>
      <c r="AA86" s="85" t="s">
        <v>1458</v>
      </c>
      <c r="AB86" s="85">
        <v>1</v>
      </c>
      <c r="AC86" s="85">
        <v>0</v>
      </c>
      <c r="AD86" s="179">
        <f>IF(W86="SOPORTE_TELEFÓNICO",'BASE LIQUIDACION REDEBAN 2025'!$B$19,IF(Y86="TIPO I",'BASE LIQUIDACION REDEBAN 2025'!$C$2,IF(Y86="TIPO II",'BASE LIQUIDACION REDEBAN 2025'!$C$3,IF(Y86="TIPO III",'BASE LIQUIDACION REDEBAN 2025'!$C$4,IF(Y86="TIPO IV",'BASE LIQUIDACION REDEBAN 2025'!$C$5,IF(Z86="AEREO",'BASE LIQUIDACION REDEBAN 2025'!$B$6,'BASE LIQUIDACION REDEBAN 2025'!$C$5))))))</f>
        <v>65960.072302</v>
      </c>
      <c r="AE86" s="179">
        <f>IF(OR(W86="SOPORTE_TELEFÓNICO",W86="ENVÍO"),0,IF(Y86="TIPO I",'BASE LIQUIDACION REDEBAN 2025'!$B$10,IF(Y86="TIPO II",'BASE LIQUIDACION REDEBAN 2025'!$B$11,IF(Y86="TIPO III",'BASE LIQUIDACION REDEBAN 2025'!$B$12,'BASE LIQUIDACION REDEBAN 2025'!$B$13))))</f>
        <v>75096.394270399993</v>
      </c>
      <c r="AF86" s="179">
        <f t="shared" si="1"/>
        <v>65960.072302</v>
      </c>
      <c r="AG86"/>
    </row>
    <row r="87" spans="1:33" ht="14.45">
      <c r="A87" s="85" t="s">
        <v>91</v>
      </c>
      <c r="B87" s="85" t="str">
        <f>VLOOKUP(A87,'CENTRO DE COSTOS'!A:D,4,FALSE)</f>
        <v>JOSE MAURICIO HERNANDEZ ROJAS</v>
      </c>
      <c r="C87" s="85" t="str">
        <f>VLOOKUP(A87,'CENTRO DE COSTOS'!A:D,2,FALSE)</f>
        <v>0004-0001</v>
      </c>
      <c r="D87" s="85">
        <v>5154</v>
      </c>
      <c r="E87" s="85" t="s">
        <v>6678</v>
      </c>
      <c r="F87" s="85">
        <v>61110</v>
      </c>
      <c r="G87" s="85" t="s">
        <v>6241</v>
      </c>
      <c r="H87" s="85" t="s">
        <v>249</v>
      </c>
      <c r="I87" s="85" t="s">
        <v>1716</v>
      </c>
      <c r="J87" s="85" t="s">
        <v>6679</v>
      </c>
      <c r="K87" s="85" t="s">
        <v>160</v>
      </c>
      <c r="L87" s="85" t="s">
        <v>6680</v>
      </c>
      <c r="M87" s="178">
        <v>45918.668749999997</v>
      </c>
      <c r="N87" s="178">
        <v>45920.356944444437</v>
      </c>
      <c r="O87" s="143"/>
      <c r="P87" s="85" t="s">
        <v>1454</v>
      </c>
      <c r="Q87" s="85" t="s">
        <v>1454</v>
      </c>
      <c r="R87" s="85" t="s">
        <v>6245</v>
      </c>
      <c r="S87" s="85" t="s">
        <v>6245</v>
      </c>
      <c r="T87" s="85" t="s">
        <v>6246</v>
      </c>
      <c r="U87" s="85" t="s">
        <v>6247</v>
      </c>
      <c r="V87" s="85" t="s">
        <v>6681</v>
      </c>
      <c r="W87" s="85" t="s">
        <v>165</v>
      </c>
      <c r="X87" s="85" t="s">
        <v>6682</v>
      </c>
      <c r="Y87" s="144" t="str">
        <f>VLOOKUP(D87,TIPOLOGIA!A:F,6,0)</f>
        <v>TIPO II</v>
      </c>
      <c r="Z87" s="144" t="str">
        <f>VLOOKUP(D87,TIPOLOGIA!A:F,5,0)</f>
        <v>TERRESTRE</v>
      </c>
      <c r="AA87" s="85" t="s">
        <v>2917</v>
      </c>
      <c r="AB87" s="85">
        <v>1</v>
      </c>
      <c r="AC87" s="85">
        <v>0</v>
      </c>
      <c r="AD87" s="179">
        <f>IF(W87="SOPORTE_TELEFÓNICO",'BASE LIQUIDACION REDEBAN 2025'!$B$19,IF(Y87="TIPO I",'BASE LIQUIDACION REDEBAN 2025'!$C$2,IF(Y87="TIPO II",'BASE LIQUIDACION REDEBAN 2025'!$C$3,IF(Y87="TIPO III",'BASE LIQUIDACION REDEBAN 2025'!$C$4,IF(Y87="TIPO IV",'BASE LIQUIDACION REDEBAN 2025'!$C$5,IF(Z87="AEREO",'BASE LIQUIDACION REDEBAN 2025'!$B$6,'BASE LIQUIDACION REDEBAN 2025'!$C$5))))))</f>
        <v>144967.87232000002</v>
      </c>
      <c r="AE87" s="179">
        <f>IF(OR(W87="SOPORTE_TELEFÓNICO",W87="ENVÍO"),0,IF(Y87="TIPO I",'BASE LIQUIDACION REDEBAN 2025'!$B$10,IF(Y87="TIPO II",'BASE LIQUIDACION REDEBAN 2025'!$B$11,IF(Y87="TIPO III",'BASE LIQUIDACION REDEBAN 2025'!$B$12,'BASE LIQUIDACION REDEBAN 2025'!$B$13))))</f>
        <v>140395.6348884</v>
      </c>
      <c r="AF87" s="179">
        <f t="shared" si="1"/>
        <v>144967.87232000002</v>
      </c>
      <c r="AG87"/>
    </row>
    <row r="88" spans="1:33" ht="14.45">
      <c r="A88" s="85" t="s">
        <v>91</v>
      </c>
      <c r="B88" s="85" t="str">
        <f>VLOOKUP(A88,'CENTRO DE COSTOS'!A:D,4,FALSE)</f>
        <v>JOSE MAURICIO HERNANDEZ ROJAS</v>
      </c>
      <c r="C88" s="85" t="str">
        <f>VLOOKUP(A88,'CENTRO DE COSTOS'!A:D,2,FALSE)</f>
        <v>0004-0001</v>
      </c>
      <c r="D88" s="85">
        <v>5154</v>
      </c>
      <c r="E88" s="85" t="s">
        <v>6683</v>
      </c>
      <c r="F88" s="85">
        <v>61336</v>
      </c>
      <c r="G88" s="85" t="s">
        <v>6241</v>
      </c>
      <c r="H88" s="85" t="s">
        <v>249</v>
      </c>
      <c r="I88" s="85" t="s">
        <v>1716</v>
      </c>
      <c r="J88" s="85" t="s">
        <v>6684</v>
      </c>
      <c r="K88" s="85" t="s">
        <v>160</v>
      </c>
      <c r="L88" s="85" t="s">
        <v>6685</v>
      </c>
      <c r="M88" s="178">
        <v>45918.668749999997</v>
      </c>
      <c r="N88" s="178">
        <v>45919.557638888888</v>
      </c>
      <c r="O88" s="143"/>
      <c r="P88" s="85" t="s">
        <v>1454</v>
      </c>
      <c r="Q88" s="85" t="s">
        <v>1454</v>
      </c>
      <c r="R88" s="85" t="s">
        <v>6245</v>
      </c>
      <c r="S88" s="85" t="s">
        <v>6245</v>
      </c>
      <c r="T88" s="85" t="s">
        <v>6246</v>
      </c>
      <c r="U88" s="85" t="s">
        <v>6247</v>
      </c>
      <c r="V88" s="85" t="s">
        <v>6686</v>
      </c>
      <c r="W88" s="85" t="s">
        <v>165</v>
      </c>
      <c r="X88" s="85" t="s">
        <v>6687</v>
      </c>
      <c r="Y88" s="144" t="str">
        <f>VLOOKUP(D88,TIPOLOGIA!A:F,6,0)</f>
        <v>TIPO II</v>
      </c>
      <c r="Z88" s="144" t="str">
        <f>VLOOKUP(D88,TIPOLOGIA!A:F,5,0)</f>
        <v>TERRESTRE</v>
      </c>
      <c r="AA88" s="85" t="s">
        <v>2917</v>
      </c>
      <c r="AB88" s="85">
        <v>1</v>
      </c>
      <c r="AC88" s="85">
        <v>0</v>
      </c>
      <c r="AD88" s="179">
        <f>IF(W88="SOPORTE_TELEFÓNICO",'BASE LIQUIDACION REDEBAN 2025'!$B$19,IF(Y88="TIPO I",'BASE LIQUIDACION REDEBAN 2025'!$C$2,IF(Y88="TIPO II",'BASE LIQUIDACION REDEBAN 2025'!$C$3,IF(Y88="TIPO III",'BASE LIQUIDACION REDEBAN 2025'!$C$4,IF(Y88="TIPO IV",'BASE LIQUIDACION REDEBAN 2025'!$C$5,IF(Z88="AEREO",'BASE LIQUIDACION REDEBAN 2025'!$B$6,'BASE LIQUIDACION REDEBAN 2025'!$C$5))))))</f>
        <v>144967.87232000002</v>
      </c>
      <c r="AE88" s="179">
        <f>IF(OR(W88="SOPORTE_TELEFÓNICO",W88="ENVÍO"),0,IF(Y88="TIPO I",'BASE LIQUIDACION REDEBAN 2025'!$B$10,IF(Y88="TIPO II",'BASE LIQUIDACION REDEBAN 2025'!$B$11,IF(Y88="TIPO III",'BASE LIQUIDACION REDEBAN 2025'!$B$12,'BASE LIQUIDACION REDEBAN 2025'!$B$13))))</f>
        <v>140395.6348884</v>
      </c>
      <c r="AF88" s="179">
        <f t="shared" si="1"/>
        <v>144967.87232000002</v>
      </c>
      <c r="AG88"/>
    </row>
    <row r="89" spans="1:33" ht="14.45">
      <c r="A89" s="85" t="s">
        <v>91</v>
      </c>
      <c r="B89" s="85" t="str">
        <f>VLOOKUP(A89,'CENTRO DE COSTOS'!A:D,4,FALSE)</f>
        <v>JOSE MAURICIO HERNANDEZ ROJAS</v>
      </c>
      <c r="C89" s="85" t="str">
        <f>VLOOKUP(A89,'CENTRO DE COSTOS'!A:D,2,FALSE)</f>
        <v>0004-0001</v>
      </c>
      <c r="D89" s="85">
        <v>5154</v>
      </c>
      <c r="E89" s="85" t="s">
        <v>6688</v>
      </c>
      <c r="F89" s="85">
        <v>62139</v>
      </c>
      <c r="G89" s="85" t="s">
        <v>6241</v>
      </c>
      <c r="H89" s="85" t="s">
        <v>249</v>
      </c>
      <c r="I89" s="85" t="s">
        <v>1716</v>
      </c>
      <c r="J89" s="85" t="s">
        <v>6689</v>
      </c>
      <c r="K89" s="85" t="s">
        <v>160</v>
      </c>
      <c r="L89" s="85" t="s">
        <v>6690</v>
      </c>
      <c r="M89" s="178">
        <v>45918.668749999997</v>
      </c>
      <c r="N89" s="178">
        <v>45919.689583333333</v>
      </c>
      <c r="O89" s="143"/>
      <c r="P89" s="85" t="s">
        <v>1454</v>
      </c>
      <c r="Q89" s="85" t="s">
        <v>1454</v>
      </c>
      <c r="R89" s="85" t="s">
        <v>6245</v>
      </c>
      <c r="S89" s="85" t="s">
        <v>6245</v>
      </c>
      <c r="T89" s="85" t="s">
        <v>6246</v>
      </c>
      <c r="U89" s="85" t="s">
        <v>6691</v>
      </c>
      <c r="V89" s="85" t="s">
        <v>6692</v>
      </c>
      <c r="W89" s="85" t="s">
        <v>165</v>
      </c>
      <c r="X89" s="85" t="s">
        <v>6693</v>
      </c>
      <c r="Y89" s="144" t="str">
        <f>VLOOKUP(D89,TIPOLOGIA!A:F,6,0)</f>
        <v>TIPO II</v>
      </c>
      <c r="Z89" s="144" t="str">
        <f>VLOOKUP(D89,TIPOLOGIA!A:F,5,0)</f>
        <v>TERRESTRE</v>
      </c>
      <c r="AA89" s="85" t="s">
        <v>2917</v>
      </c>
      <c r="AB89" s="85">
        <v>1</v>
      </c>
      <c r="AC89" s="85">
        <v>0</v>
      </c>
      <c r="AD89" s="179">
        <f>IF(W89="SOPORTE_TELEFÓNICO",'BASE LIQUIDACION REDEBAN 2025'!$B$19,IF(Y89="TIPO I",'BASE LIQUIDACION REDEBAN 2025'!$C$2,IF(Y89="TIPO II",'BASE LIQUIDACION REDEBAN 2025'!$C$3,IF(Y89="TIPO III",'BASE LIQUIDACION REDEBAN 2025'!$C$4,IF(Y89="TIPO IV",'BASE LIQUIDACION REDEBAN 2025'!$C$5,IF(Z89="AEREO",'BASE LIQUIDACION REDEBAN 2025'!$B$6,'BASE LIQUIDACION REDEBAN 2025'!$C$5))))))</f>
        <v>144967.87232000002</v>
      </c>
      <c r="AE89" s="179">
        <f>IF(OR(W89="SOPORTE_TELEFÓNICO",W89="ENVÍO"),0,IF(Y89="TIPO I",'BASE LIQUIDACION REDEBAN 2025'!$B$10,IF(Y89="TIPO II",'BASE LIQUIDACION REDEBAN 2025'!$B$11,IF(Y89="TIPO III",'BASE LIQUIDACION REDEBAN 2025'!$B$12,'BASE LIQUIDACION REDEBAN 2025'!$B$13))))</f>
        <v>140395.6348884</v>
      </c>
      <c r="AF89" s="179">
        <f t="shared" si="1"/>
        <v>144967.87232000002</v>
      </c>
      <c r="AG89"/>
    </row>
    <row r="90" spans="1:33" ht="14.45">
      <c r="A90" s="85" t="s">
        <v>91</v>
      </c>
      <c r="B90" s="85" t="str">
        <f>VLOOKUP(A90,'CENTRO DE COSTOS'!A:D,4,FALSE)</f>
        <v>JOSE MAURICIO HERNANDEZ ROJAS</v>
      </c>
      <c r="C90" s="85" t="str">
        <f>VLOOKUP(A90,'CENTRO DE COSTOS'!A:D,2,FALSE)</f>
        <v>0004-0001</v>
      </c>
      <c r="D90" s="85">
        <v>5154</v>
      </c>
      <c r="E90" s="85" t="s">
        <v>6694</v>
      </c>
      <c r="F90" s="85">
        <v>65778</v>
      </c>
      <c r="G90" s="85" t="s">
        <v>6241</v>
      </c>
      <c r="H90" s="85" t="s">
        <v>249</v>
      </c>
      <c r="I90" s="85" t="s">
        <v>1716</v>
      </c>
      <c r="J90" s="85" t="s">
        <v>6695</v>
      </c>
      <c r="K90" s="85" t="s">
        <v>160</v>
      </c>
      <c r="L90" s="85" t="s">
        <v>6696</v>
      </c>
      <c r="M90" s="178">
        <v>45918.668749999997</v>
      </c>
      <c r="N90" s="178">
        <v>45919.644444444442</v>
      </c>
      <c r="O90" s="143"/>
      <c r="P90" s="85" t="s">
        <v>1454</v>
      </c>
      <c r="Q90" s="85" t="s">
        <v>1454</v>
      </c>
      <c r="R90" s="85" t="s">
        <v>6245</v>
      </c>
      <c r="S90" s="85" t="s">
        <v>6245</v>
      </c>
      <c r="T90" s="85" t="s">
        <v>6246</v>
      </c>
      <c r="U90" s="85" t="s">
        <v>6247</v>
      </c>
      <c r="V90" s="85" t="s">
        <v>6697</v>
      </c>
      <c r="W90" s="85" t="s">
        <v>165</v>
      </c>
      <c r="X90" s="85" t="s">
        <v>6698</v>
      </c>
      <c r="Y90" s="144" t="str">
        <f>VLOOKUP(D90,TIPOLOGIA!A:F,6,0)</f>
        <v>TIPO II</v>
      </c>
      <c r="Z90" s="144" t="str">
        <f>VLOOKUP(D90,TIPOLOGIA!A:F,5,0)</f>
        <v>TERRESTRE</v>
      </c>
      <c r="AA90" s="85" t="s">
        <v>2917</v>
      </c>
      <c r="AB90" s="85">
        <v>1</v>
      </c>
      <c r="AC90" s="85">
        <v>0</v>
      </c>
      <c r="AD90" s="179">
        <f>IF(W90="SOPORTE_TELEFÓNICO",'BASE LIQUIDACION REDEBAN 2025'!$B$19,IF(Y90="TIPO I",'BASE LIQUIDACION REDEBAN 2025'!$C$2,IF(Y90="TIPO II",'BASE LIQUIDACION REDEBAN 2025'!$C$3,IF(Y90="TIPO III",'BASE LIQUIDACION REDEBAN 2025'!$C$4,IF(Y90="TIPO IV",'BASE LIQUIDACION REDEBAN 2025'!$C$5,IF(Z90="AEREO",'BASE LIQUIDACION REDEBAN 2025'!$B$6,'BASE LIQUIDACION REDEBAN 2025'!$C$5))))))</f>
        <v>144967.87232000002</v>
      </c>
      <c r="AE90" s="179">
        <f>IF(OR(W90="SOPORTE_TELEFÓNICO",W90="ENVÍO"),0,IF(Y90="TIPO I",'BASE LIQUIDACION REDEBAN 2025'!$B$10,IF(Y90="TIPO II",'BASE LIQUIDACION REDEBAN 2025'!$B$11,IF(Y90="TIPO III",'BASE LIQUIDACION REDEBAN 2025'!$B$12,'BASE LIQUIDACION REDEBAN 2025'!$B$13))))</f>
        <v>140395.6348884</v>
      </c>
      <c r="AF90" s="179">
        <f t="shared" si="1"/>
        <v>144967.87232000002</v>
      </c>
      <c r="AG90"/>
    </row>
    <row r="91" spans="1:33" ht="14.45">
      <c r="A91" s="85" t="s">
        <v>90</v>
      </c>
      <c r="B91" s="85" t="str">
        <f>VLOOKUP(A91,'CENTRO DE COSTOS'!A:D,4,FALSE)</f>
        <v>JUAN SEBASTIÁN RÍOS CASTRILLÓN</v>
      </c>
      <c r="C91" s="85" t="str">
        <f>VLOOKUP(A91,'CENTRO DE COSTOS'!A:D,2,FALSE)</f>
        <v>0004-0005</v>
      </c>
      <c r="D91" s="85">
        <v>5364</v>
      </c>
      <c r="E91" s="85" t="s">
        <v>6699</v>
      </c>
      <c r="F91" s="85">
        <v>61646</v>
      </c>
      <c r="G91" s="85" t="s">
        <v>6241</v>
      </c>
      <c r="H91" s="85" t="s">
        <v>249</v>
      </c>
      <c r="I91" s="85" t="s">
        <v>6700</v>
      </c>
      <c r="J91" s="85" t="s">
        <v>6701</v>
      </c>
      <c r="K91" s="85" t="s">
        <v>160</v>
      </c>
      <c r="L91" s="85" t="s">
        <v>6702</v>
      </c>
      <c r="M91" s="178">
        <v>45918.668749999997</v>
      </c>
      <c r="N91" s="178">
        <v>45925.423611111109</v>
      </c>
      <c r="O91" s="143"/>
      <c r="P91" s="85" t="s">
        <v>1454</v>
      </c>
      <c r="Q91" s="85" t="s">
        <v>1454</v>
      </c>
      <c r="R91" s="85" t="s">
        <v>162</v>
      </c>
      <c r="S91" s="85" t="s">
        <v>6245</v>
      </c>
      <c r="T91" s="85" t="s">
        <v>6246</v>
      </c>
      <c r="U91" s="85" t="s">
        <v>6247</v>
      </c>
      <c r="V91" s="85" t="s">
        <v>6703</v>
      </c>
      <c r="W91" s="85" t="s">
        <v>165</v>
      </c>
      <c r="X91" s="85" t="s">
        <v>6704</v>
      </c>
      <c r="Y91" s="144" t="str">
        <f>VLOOKUP(D91,TIPOLOGIA!A:F,6,0)</f>
        <v>TIPO III</v>
      </c>
      <c r="Z91" s="144" t="str">
        <f>VLOOKUP(D91,TIPOLOGIA!A:F,5,0)</f>
        <v>TERRESTRE</v>
      </c>
      <c r="AA91" s="85" t="s">
        <v>368</v>
      </c>
      <c r="AB91" s="85">
        <v>1</v>
      </c>
      <c r="AC91" s="85">
        <v>0</v>
      </c>
      <c r="AD91" s="179">
        <f>IF(W91="SOPORTE_TELEFÓNICO",'BASE LIQUIDACION REDEBAN 2025'!$B$19,IF(Y91="TIPO I",'BASE LIQUIDACION REDEBAN 2025'!$C$2,IF(Y91="TIPO II",'BASE LIQUIDACION REDEBAN 2025'!$C$3,IF(Y91="TIPO III",'BASE LIQUIDACION REDEBAN 2025'!$C$4,IF(Y91="TIPO IV",'BASE LIQUIDACION REDEBAN 2025'!$C$5,IF(Z91="AEREO",'BASE LIQUIDACION REDEBAN 2025'!$B$6,'BASE LIQUIDACION REDEBAN 2025'!$C$5))))))</f>
        <v>275728.78077800001</v>
      </c>
      <c r="AE91" s="179">
        <f>IF(OR(W91="SOPORTE_TELEFÓNICO",W91="ENVÍO"),0,IF(Y91="TIPO I",'BASE LIQUIDACION REDEBAN 2025'!$B$10,IF(Y91="TIPO II",'BASE LIQUIDACION REDEBAN 2025'!$B$11,IF(Y91="TIPO III",'BASE LIQUIDACION REDEBAN 2025'!$B$12,'BASE LIQUIDACION REDEBAN 2025'!$B$13))))</f>
        <v>196536.5258152</v>
      </c>
      <c r="AF91" s="179">
        <f t="shared" si="1"/>
        <v>275728.78077800001</v>
      </c>
      <c r="AG91"/>
    </row>
    <row r="92" spans="1:33" ht="14.45">
      <c r="A92" s="85" t="s">
        <v>64</v>
      </c>
      <c r="B92" s="85" t="str">
        <f>VLOOKUP(A92,'CENTRO DE COSTOS'!A:D,4,FALSE)</f>
        <v>JOSE MAURICIO HERNANDEZ ROJAS</v>
      </c>
      <c r="C92" s="85" t="str">
        <f>VLOOKUP(A92,'CENTRO DE COSTOS'!A:D,2,FALSE)</f>
        <v>0004-0001</v>
      </c>
      <c r="D92" s="85">
        <v>8001</v>
      </c>
      <c r="E92" s="85" t="s">
        <v>6705</v>
      </c>
      <c r="F92" s="85">
        <v>77193</v>
      </c>
      <c r="G92" s="85" t="s">
        <v>6241</v>
      </c>
      <c r="H92" s="85" t="s">
        <v>1045</v>
      </c>
      <c r="I92" s="85" t="s">
        <v>64</v>
      </c>
      <c r="J92" s="85" t="s">
        <v>6706</v>
      </c>
      <c r="K92" s="85" t="s">
        <v>160</v>
      </c>
      <c r="L92" s="85" t="s">
        <v>6707</v>
      </c>
      <c r="M92" s="178">
        <v>45918.668749999997</v>
      </c>
      <c r="N92" s="178">
        <v>45919.493055555547</v>
      </c>
      <c r="O92" s="143"/>
      <c r="P92" s="85" t="s">
        <v>1454</v>
      </c>
      <c r="Q92" s="85" t="s">
        <v>1454</v>
      </c>
      <c r="R92" s="85" t="s">
        <v>6245</v>
      </c>
      <c r="S92" s="85" t="s">
        <v>6245</v>
      </c>
      <c r="T92" s="85" t="s">
        <v>6246</v>
      </c>
      <c r="U92" s="85" t="s">
        <v>6247</v>
      </c>
      <c r="V92" s="85" t="s">
        <v>6708</v>
      </c>
      <c r="W92" s="85" t="s">
        <v>165</v>
      </c>
      <c r="X92" s="85" t="s">
        <v>6709</v>
      </c>
      <c r="Y92" s="144" t="str">
        <f>VLOOKUP(D92,TIPOLOGIA!A:F,6,0)</f>
        <v>TIPO I</v>
      </c>
      <c r="Z92" s="144" t="str">
        <f>VLOOKUP(D92,TIPOLOGIA!A:F,5,0)</f>
        <v>TERRESTRE</v>
      </c>
      <c r="AA92" s="85" t="s">
        <v>1049</v>
      </c>
      <c r="AB92" s="85">
        <v>1</v>
      </c>
      <c r="AC92" s="85">
        <v>0</v>
      </c>
      <c r="AD92" s="179">
        <f>IF(W92="SOPORTE_TELEFÓNICO",'BASE LIQUIDACION REDEBAN 2025'!$B$19,IF(Y92="TIPO I",'BASE LIQUIDACION REDEBAN 2025'!$C$2,IF(Y92="TIPO II",'BASE LIQUIDACION REDEBAN 2025'!$C$3,IF(Y92="TIPO III",'BASE LIQUIDACION REDEBAN 2025'!$C$4,IF(Y92="TIPO IV",'BASE LIQUIDACION REDEBAN 2025'!$C$5,IF(Z92="AEREO",'BASE LIQUIDACION REDEBAN 2025'!$B$6,'BASE LIQUIDACION REDEBAN 2025'!$C$5))))))</f>
        <v>65960.072302</v>
      </c>
      <c r="AE92" s="179">
        <f>IF(OR(W92="SOPORTE_TELEFÓNICO",W92="ENVÍO"),0,IF(Y92="TIPO I",'BASE LIQUIDACION REDEBAN 2025'!$B$10,IF(Y92="TIPO II",'BASE LIQUIDACION REDEBAN 2025'!$B$11,IF(Y92="TIPO III",'BASE LIQUIDACION REDEBAN 2025'!$B$12,'BASE LIQUIDACION REDEBAN 2025'!$B$13))))</f>
        <v>75096.394270399993</v>
      </c>
      <c r="AF92" s="179">
        <f t="shared" si="1"/>
        <v>65960.072302</v>
      </c>
      <c r="AG92"/>
    </row>
    <row r="93" spans="1:33" ht="14.45">
      <c r="A93" s="85" t="s">
        <v>72</v>
      </c>
      <c r="B93" s="85" t="str">
        <f>VLOOKUP(A93,'CENTRO DE COSTOS'!A:D,4,FALSE)</f>
        <v>MIGUEL JULIÁN HERNÁNDEZ GUARÍN</v>
      </c>
      <c r="C93" s="85" t="str">
        <f>VLOOKUP(A93,'CENTRO DE COSTOS'!A:D,2,FALSE)</f>
        <v>0004-0008</v>
      </c>
      <c r="D93" s="85">
        <v>13688</v>
      </c>
      <c r="E93" s="85" t="s">
        <v>6710</v>
      </c>
      <c r="F93" s="85">
        <v>77323</v>
      </c>
      <c r="G93" s="85" t="s">
        <v>6241</v>
      </c>
      <c r="H93" s="85" t="s">
        <v>685</v>
      </c>
      <c r="I93" s="85" t="s">
        <v>826</v>
      </c>
      <c r="J93" s="85" t="s">
        <v>6711</v>
      </c>
      <c r="K93" s="85" t="s">
        <v>160</v>
      </c>
      <c r="L93" s="85" t="s">
        <v>6712</v>
      </c>
      <c r="M93" s="178">
        <v>45918.668749999997</v>
      </c>
      <c r="N93" s="178">
        <v>45919.560416666667</v>
      </c>
      <c r="O93" s="143"/>
      <c r="P93" s="85" t="s">
        <v>1454</v>
      </c>
      <c r="Q93" s="85" t="s">
        <v>1454</v>
      </c>
      <c r="R93" s="85" t="s">
        <v>6245</v>
      </c>
      <c r="S93" s="85" t="s">
        <v>6245</v>
      </c>
      <c r="T93" s="85" t="s">
        <v>6246</v>
      </c>
      <c r="U93" s="85" t="s">
        <v>6247</v>
      </c>
      <c r="V93" s="85" t="s">
        <v>6713</v>
      </c>
      <c r="W93" s="85" t="s">
        <v>165</v>
      </c>
      <c r="X93" s="85" t="s">
        <v>6714</v>
      </c>
      <c r="Y93" s="144" t="str">
        <f>VLOOKUP(D93,TIPOLOGIA!A:F,6,0)</f>
        <v>TIPO IV ESPECIAL</v>
      </c>
      <c r="Z93" s="144" t="str">
        <f>VLOOKUP(D93,TIPOLOGIA!A:F,5,0)</f>
        <v>TERRESTRE/FLUVIAL</v>
      </c>
      <c r="AA93" s="85" t="s">
        <v>486</v>
      </c>
      <c r="AB93" s="85">
        <v>1</v>
      </c>
      <c r="AC93" s="85">
        <v>0</v>
      </c>
      <c r="AD93" s="179">
        <f>IF(W93="SOPORTE_TELEFÓNICO",'BASE LIQUIDACION REDEBAN 2025'!$B$19,IF(Y93="TIPO I",'BASE LIQUIDACION REDEBAN 2025'!$C$2,IF(Y93="TIPO II",'BASE LIQUIDACION REDEBAN 2025'!$C$3,IF(Y93="TIPO III",'BASE LIQUIDACION REDEBAN 2025'!$C$4,IF(Y93="TIPO IV",'BASE LIQUIDACION REDEBAN 2025'!$C$5,IF(Z93="AEREO",'BASE LIQUIDACION REDEBAN 2025'!$B$6,'BASE LIQUIDACION REDEBAN 2025'!$C$5))))))</f>
        <v>479588.87655000004</v>
      </c>
      <c r="AE93" s="179">
        <f>IF(OR(W93="SOPORTE_TELEFÓNICO",W93="ENVÍO"),0,IF(Y93="TIPO I",'BASE LIQUIDACION REDEBAN 2025'!$B$10,IF(Y93="TIPO II",'BASE LIQUIDACION REDEBAN 2025'!$B$11,IF(Y93="TIPO III",'BASE LIQUIDACION REDEBAN 2025'!$B$12,'BASE LIQUIDACION REDEBAN 2025'!$B$13))))</f>
        <v>196536.5258152</v>
      </c>
      <c r="AF93" s="179">
        <f t="shared" si="1"/>
        <v>479588.87655000004</v>
      </c>
      <c r="AG93"/>
    </row>
    <row r="94" spans="1:33" ht="14.45">
      <c r="A94" s="85" t="s">
        <v>68</v>
      </c>
      <c r="B94" s="85" t="str">
        <f>VLOOKUP(A94,'CENTRO DE COSTOS'!A:D,4,FALSE)</f>
        <v>WILLIAM ASDRUBAL ROZO ROZO</v>
      </c>
      <c r="C94" s="85" t="str">
        <f>VLOOKUP(A94,'CENTRO DE COSTOS'!A:D,2,FALSE)</f>
        <v>0004-0004</v>
      </c>
      <c r="D94" s="85">
        <v>25126</v>
      </c>
      <c r="E94" s="85" t="s">
        <v>6715</v>
      </c>
      <c r="F94" s="85">
        <v>61364</v>
      </c>
      <c r="G94" s="85" t="s">
        <v>6241</v>
      </c>
      <c r="H94" s="85" t="s">
        <v>417</v>
      </c>
      <c r="I94" s="85" t="s">
        <v>5506</v>
      </c>
      <c r="J94" s="85" t="s">
        <v>6716</v>
      </c>
      <c r="K94" s="85" t="s">
        <v>160</v>
      </c>
      <c r="L94" s="85" t="s">
        <v>6717</v>
      </c>
      <c r="M94" s="178">
        <v>45918.668749999997</v>
      </c>
      <c r="N94" s="178">
        <v>45919.635416666657</v>
      </c>
      <c r="O94" s="143"/>
      <c r="P94" s="85" t="s">
        <v>1454</v>
      </c>
      <c r="Q94" s="85" t="s">
        <v>1454</v>
      </c>
      <c r="R94" s="85" t="s">
        <v>6245</v>
      </c>
      <c r="S94" s="85" t="s">
        <v>6245</v>
      </c>
      <c r="T94" s="85" t="s">
        <v>6246</v>
      </c>
      <c r="U94" s="85" t="s">
        <v>6247</v>
      </c>
      <c r="V94" s="85" t="s">
        <v>6718</v>
      </c>
      <c r="W94" s="85" t="s">
        <v>165</v>
      </c>
      <c r="X94" s="85" t="s">
        <v>6719</v>
      </c>
      <c r="Y94" s="144" t="str">
        <f>VLOOKUP(D94,TIPOLOGIA!A:F,6,0)</f>
        <v>TIPO II</v>
      </c>
      <c r="Z94" s="144" t="str">
        <f>VLOOKUP(D94,TIPOLOGIA!A:F,5,0)</f>
        <v>TERRESTRE</v>
      </c>
      <c r="AA94" s="85" t="s">
        <v>541</v>
      </c>
      <c r="AB94" s="85">
        <v>1</v>
      </c>
      <c r="AC94" s="85">
        <v>0</v>
      </c>
      <c r="AD94" s="179">
        <f>IF(W94="SOPORTE_TELEFÓNICO",'BASE LIQUIDACION REDEBAN 2025'!$B$19,IF(Y94="TIPO I",'BASE LIQUIDACION REDEBAN 2025'!$C$2,IF(Y94="TIPO II",'BASE LIQUIDACION REDEBAN 2025'!$C$3,IF(Y94="TIPO III",'BASE LIQUIDACION REDEBAN 2025'!$C$4,IF(Y94="TIPO IV",'BASE LIQUIDACION REDEBAN 2025'!$C$5,IF(Z94="AEREO",'BASE LIQUIDACION REDEBAN 2025'!$B$6,'BASE LIQUIDACION REDEBAN 2025'!$C$5))))))</f>
        <v>144967.87232000002</v>
      </c>
      <c r="AE94" s="179">
        <f>IF(OR(W94="SOPORTE_TELEFÓNICO",W94="ENVÍO"),0,IF(Y94="TIPO I",'BASE LIQUIDACION REDEBAN 2025'!$B$10,IF(Y94="TIPO II",'BASE LIQUIDACION REDEBAN 2025'!$B$11,IF(Y94="TIPO III",'BASE LIQUIDACION REDEBAN 2025'!$B$12,'BASE LIQUIDACION REDEBAN 2025'!$B$13))))</f>
        <v>140395.6348884</v>
      </c>
      <c r="AF94" s="179">
        <f t="shared" si="1"/>
        <v>144967.87232000002</v>
      </c>
      <c r="AG94"/>
    </row>
    <row r="95" spans="1:33" ht="14.45">
      <c r="A95" s="85" t="s">
        <v>68</v>
      </c>
      <c r="B95" s="85" t="str">
        <f>VLOOKUP(A95,'CENTRO DE COSTOS'!A:D,4,FALSE)</f>
        <v>WILLIAM ASDRUBAL ROZO ROZO</v>
      </c>
      <c r="C95" s="85" t="str">
        <f>VLOOKUP(A95,'CENTRO DE COSTOS'!A:D,2,FALSE)</f>
        <v>0004-0004</v>
      </c>
      <c r="D95" s="85">
        <v>25662</v>
      </c>
      <c r="E95" s="85" t="s">
        <v>6720</v>
      </c>
      <c r="F95" s="85">
        <v>24221</v>
      </c>
      <c r="G95" s="85" t="s">
        <v>6241</v>
      </c>
      <c r="H95" s="85" t="s">
        <v>417</v>
      </c>
      <c r="I95" s="85" t="s">
        <v>6721</v>
      </c>
      <c r="J95" s="85" t="s">
        <v>6722</v>
      </c>
      <c r="K95" s="85" t="s">
        <v>160</v>
      </c>
      <c r="L95" s="85" t="s">
        <v>6723</v>
      </c>
      <c r="M95" s="178">
        <v>45918.668749999997</v>
      </c>
      <c r="N95" s="178">
        <v>45922.645138888889</v>
      </c>
      <c r="O95" s="143"/>
      <c r="P95" s="85" t="s">
        <v>1454</v>
      </c>
      <c r="Q95" s="85" t="s">
        <v>1454</v>
      </c>
      <c r="R95" s="85" t="s">
        <v>162</v>
      </c>
      <c r="S95" s="85" t="s">
        <v>6245</v>
      </c>
      <c r="T95" s="85" t="s">
        <v>6246</v>
      </c>
      <c r="U95" s="85" t="s">
        <v>6381</v>
      </c>
      <c r="V95" s="85" t="s">
        <v>6724</v>
      </c>
      <c r="W95" s="85" t="s">
        <v>165</v>
      </c>
      <c r="X95" s="85" t="s">
        <v>6725</v>
      </c>
      <c r="Y95" s="144" t="str">
        <f>VLOOKUP(D95,TIPOLOGIA!A:F,6,0)</f>
        <v>TIPO III</v>
      </c>
      <c r="Z95" s="144" t="str">
        <f>VLOOKUP(D95,TIPOLOGIA!A:F,5,0)</f>
        <v>TERRESTRE</v>
      </c>
      <c r="AA95" s="85" t="s">
        <v>428</v>
      </c>
      <c r="AB95" s="85">
        <v>1</v>
      </c>
      <c r="AC95" s="85">
        <v>0</v>
      </c>
      <c r="AD95" s="179">
        <f>IF(W95="SOPORTE_TELEFÓNICO",'BASE LIQUIDACION REDEBAN 2025'!$B$19,IF(Y95="TIPO I",'BASE LIQUIDACION REDEBAN 2025'!$C$2,IF(Y95="TIPO II",'BASE LIQUIDACION REDEBAN 2025'!$C$3,IF(Y95="TIPO III",'BASE LIQUIDACION REDEBAN 2025'!$C$4,IF(Y95="TIPO IV",'BASE LIQUIDACION REDEBAN 2025'!$C$5,IF(Z95="AEREO",'BASE LIQUIDACION REDEBAN 2025'!$B$6,'BASE LIQUIDACION REDEBAN 2025'!$C$5))))))</f>
        <v>275728.78077800001</v>
      </c>
      <c r="AE95" s="179">
        <f>IF(OR(W95="SOPORTE_TELEFÓNICO",W95="ENVÍO"),0,IF(Y95="TIPO I",'BASE LIQUIDACION REDEBAN 2025'!$B$10,IF(Y95="TIPO II",'BASE LIQUIDACION REDEBAN 2025'!$B$11,IF(Y95="TIPO III",'BASE LIQUIDACION REDEBAN 2025'!$B$12,'BASE LIQUIDACION REDEBAN 2025'!$B$13))))</f>
        <v>196536.5258152</v>
      </c>
      <c r="AF95" s="179">
        <f t="shared" si="1"/>
        <v>275728.78077800001</v>
      </c>
      <c r="AG95"/>
    </row>
    <row r="96" spans="1:33" ht="14.45">
      <c r="A96" s="85" t="s">
        <v>92</v>
      </c>
      <c r="B96" s="85" t="str">
        <f>VLOOKUP(A96,'CENTRO DE COSTOS'!A:D,4,FALSE)</f>
        <v>KEVIN ALEXIS CORZO BUSTOS</v>
      </c>
      <c r="C96" s="85" t="str">
        <f>VLOOKUP(A96,'CENTRO DE COSTOS'!A:D,2,FALSE)</f>
        <v>0004-0007</v>
      </c>
      <c r="D96" s="85">
        <v>41016</v>
      </c>
      <c r="E96" s="85" t="s">
        <v>6726</v>
      </c>
      <c r="F96" s="85">
        <v>77946</v>
      </c>
      <c r="G96" s="85" t="s">
        <v>6241</v>
      </c>
      <c r="H96" s="85" t="s">
        <v>430</v>
      </c>
      <c r="I96" s="85" t="s">
        <v>6727</v>
      </c>
      <c r="J96" s="85" t="s">
        <v>6728</v>
      </c>
      <c r="K96" s="85" t="s">
        <v>160</v>
      </c>
      <c r="L96" s="85" t="s">
        <v>6729</v>
      </c>
      <c r="M96" s="178">
        <v>45918.668749999997</v>
      </c>
      <c r="N96" s="178">
        <v>45920.493750000001</v>
      </c>
      <c r="O96" s="143"/>
      <c r="P96" s="85" t="s">
        <v>1454</v>
      </c>
      <c r="Q96" s="85" t="s">
        <v>1454</v>
      </c>
      <c r="R96" s="85" t="s">
        <v>6245</v>
      </c>
      <c r="S96" s="85" t="s">
        <v>6245</v>
      </c>
      <c r="T96" s="85" t="s">
        <v>6246</v>
      </c>
      <c r="U96" s="85" t="s">
        <v>6247</v>
      </c>
      <c r="V96" s="85" t="s">
        <v>6730</v>
      </c>
      <c r="W96" s="85" t="s">
        <v>165</v>
      </c>
      <c r="X96" s="85" t="s">
        <v>6731</v>
      </c>
      <c r="Y96" s="144" t="str">
        <f>VLOOKUP(D96,TIPOLOGIA!A:F,6,0)</f>
        <v>TIPO II</v>
      </c>
      <c r="Z96" s="144" t="str">
        <f>VLOOKUP(D96,TIPOLOGIA!A:F,5,0)</f>
        <v>TERRESTRE</v>
      </c>
      <c r="AA96" s="85" t="s">
        <v>436</v>
      </c>
      <c r="AB96" s="85">
        <v>1</v>
      </c>
      <c r="AC96" s="85">
        <v>0</v>
      </c>
      <c r="AD96" s="179">
        <f>IF(W96="SOPORTE_TELEFÓNICO",'BASE LIQUIDACION REDEBAN 2025'!$B$19,IF(Y96="TIPO I",'BASE LIQUIDACION REDEBAN 2025'!$C$2,IF(Y96="TIPO II",'BASE LIQUIDACION REDEBAN 2025'!$C$3,IF(Y96="TIPO III",'BASE LIQUIDACION REDEBAN 2025'!$C$4,IF(Y96="TIPO IV",'BASE LIQUIDACION REDEBAN 2025'!$C$5,IF(Z96="AEREO",'BASE LIQUIDACION REDEBAN 2025'!$B$6,'BASE LIQUIDACION REDEBAN 2025'!$C$5))))))</f>
        <v>144967.87232000002</v>
      </c>
      <c r="AE96" s="179">
        <f>IF(OR(W96="SOPORTE_TELEFÓNICO",W96="ENVÍO"),0,IF(Y96="TIPO I",'BASE LIQUIDACION REDEBAN 2025'!$B$10,IF(Y96="TIPO II",'BASE LIQUIDACION REDEBAN 2025'!$B$11,IF(Y96="TIPO III",'BASE LIQUIDACION REDEBAN 2025'!$B$12,'BASE LIQUIDACION REDEBAN 2025'!$B$13))))</f>
        <v>140395.6348884</v>
      </c>
      <c r="AF96" s="179">
        <f t="shared" si="1"/>
        <v>144967.87232000002</v>
      </c>
      <c r="AG96"/>
    </row>
    <row r="97" spans="1:33" ht="14.45">
      <c r="A97" s="85" t="s">
        <v>92</v>
      </c>
      <c r="B97" s="85" t="str">
        <f>VLOOKUP(A97,'CENTRO DE COSTOS'!A:D,4,FALSE)</f>
        <v>KEVIN ALEXIS CORZO BUSTOS</v>
      </c>
      <c r="C97" s="85" t="str">
        <f>VLOOKUP(A97,'CENTRO DE COSTOS'!A:D,2,FALSE)</f>
        <v>0004-0007</v>
      </c>
      <c r="D97" s="85">
        <v>41306</v>
      </c>
      <c r="E97" s="85" t="s">
        <v>6732</v>
      </c>
      <c r="F97" s="85">
        <v>75787</v>
      </c>
      <c r="G97" s="85" t="s">
        <v>6241</v>
      </c>
      <c r="H97" s="85" t="s">
        <v>430</v>
      </c>
      <c r="I97" s="85" t="s">
        <v>6733</v>
      </c>
      <c r="J97" s="85" t="s">
        <v>6734</v>
      </c>
      <c r="K97" s="85" t="s">
        <v>160</v>
      </c>
      <c r="L97" s="85" t="s">
        <v>6735</v>
      </c>
      <c r="M97" s="178">
        <v>45918.668749999997</v>
      </c>
      <c r="N97" s="178">
        <v>45920.351388888892</v>
      </c>
      <c r="O97" s="143"/>
      <c r="P97" s="85" t="s">
        <v>1454</v>
      </c>
      <c r="Q97" s="85" t="s">
        <v>1454</v>
      </c>
      <c r="R97" s="85" t="s">
        <v>6245</v>
      </c>
      <c r="S97" s="85" t="s">
        <v>6245</v>
      </c>
      <c r="T97" s="85" t="s">
        <v>6246</v>
      </c>
      <c r="U97" s="85" t="s">
        <v>6247</v>
      </c>
      <c r="V97" s="85" t="s">
        <v>6736</v>
      </c>
      <c r="W97" s="85" t="s">
        <v>165</v>
      </c>
      <c r="X97" s="85" t="s">
        <v>6737</v>
      </c>
      <c r="Y97" s="144" t="str">
        <f>VLOOKUP(D97,TIPOLOGIA!A:F,6,0)</f>
        <v>TIPO II</v>
      </c>
      <c r="Z97" s="144" t="str">
        <f>VLOOKUP(D97,TIPOLOGIA!A:F,5,0)</f>
        <v>TERRESTRE</v>
      </c>
      <c r="AA97" s="85" t="s">
        <v>1663</v>
      </c>
      <c r="AB97" s="85">
        <v>1</v>
      </c>
      <c r="AC97" s="85">
        <v>0</v>
      </c>
      <c r="AD97" s="179">
        <f>IF(W97="SOPORTE_TELEFÓNICO",'BASE LIQUIDACION REDEBAN 2025'!$B$19,IF(Y97="TIPO I",'BASE LIQUIDACION REDEBAN 2025'!$C$2,IF(Y97="TIPO II",'BASE LIQUIDACION REDEBAN 2025'!$C$3,IF(Y97="TIPO III",'BASE LIQUIDACION REDEBAN 2025'!$C$4,IF(Y97="TIPO IV",'BASE LIQUIDACION REDEBAN 2025'!$C$5,IF(Z97="AEREO",'BASE LIQUIDACION REDEBAN 2025'!$B$6,'BASE LIQUIDACION REDEBAN 2025'!$C$5))))))</f>
        <v>144967.87232000002</v>
      </c>
      <c r="AE97" s="179">
        <f>IF(OR(W97="SOPORTE_TELEFÓNICO",W97="ENVÍO"),0,IF(Y97="TIPO I",'BASE LIQUIDACION REDEBAN 2025'!$B$10,IF(Y97="TIPO II",'BASE LIQUIDACION REDEBAN 2025'!$B$11,IF(Y97="TIPO III",'BASE LIQUIDACION REDEBAN 2025'!$B$12,'BASE LIQUIDACION REDEBAN 2025'!$B$13))))</f>
        <v>140395.6348884</v>
      </c>
      <c r="AF97" s="179">
        <f t="shared" si="1"/>
        <v>144967.87232000002</v>
      </c>
      <c r="AG97"/>
    </row>
    <row r="98" spans="1:33" ht="14.45">
      <c r="A98" s="85" t="s">
        <v>92</v>
      </c>
      <c r="B98" s="85" t="str">
        <f>VLOOKUP(A98,'CENTRO DE COSTOS'!A:D,4,FALSE)</f>
        <v>KEVIN ALEXIS CORZO BUSTOS</v>
      </c>
      <c r="C98" s="85" t="str">
        <f>VLOOKUP(A98,'CENTRO DE COSTOS'!A:D,2,FALSE)</f>
        <v>0004-0007</v>
      </c>
      <c r="D98" s="85">
        <v>41306</v>
      </c>
      <c r="E98" s="85" t="s">
        <v>6738</v>
      </c>
      <c r="F98" s="85">
        <v>76377</v>
      </c>
      <c r="G98" s="85" t="s">
        <v>6241</v>
      </c>
      <c r="H98" s="85" t="s">
        <v>430</v>
      </c>
      <c r="I98" s="85" t="s">
        <v>6733</v>
      </c>
      <c r="J98" s="85" t="s">
        <v>6739</v>
      </c>
      <c r="K98" s="85" t="s">
        <v>160</v>
      </c>
      <c r="L98" s="85" t="s">
        <v>6740</v>
      </c>
      <c r="M98" s="178">
        <v>45918.668749999997</v>
      </c>
      <c r="N98" s="178">
        <v>45920.353472222218</v>
      </c>
      <c r="O98" s="143"/>
      <c r="P98" s="85" t="s">
        <v>1454</v>
      </c>
      <c r="Q98" s="85" t="s">
        <v>1454</v>
      </c>
      <c r="R98" s="85" t="s">
        <v>6245</v>
      </c>
      <c r="S98" s="85" t="s">
        <v>6245</v>
      </c>
      <c r="T98" s="85" t="s">
        <v>6246</v>
      </c>
      <c r="U98" s="85" t="s">
        <v>6247</v>
      </c>
      <c r="V98" s="85" t="s">
        <v>6741</v>
      </c>
      <c r="W98" s="85" t="s">
        <v>165</v>
      </c>
      <c r="X98" s="85" t="s">
        <v>6742</v>
      </c>
      <c r="Y98" s="144" t="str">
        <f>VLOOKUP(D98,TIPOLOGIA!A:F,6,0)</f>
        <v>TIPO II</v>
      </c>
      <c r="Z98" s="144" t="str">
        <f>VLOOKUP(D98,TIPOLOGIA!A:F,5,0)</f>
        <v>TERRESTRE</v>
      </c>
      <c r="AA98" s="85" t="s">
        <v>1663</v>
      </c>
      <c r="AB98" s="85">
        <v>1</v>
      </c>
      <c r="AC98" s="85">
        <v>0</v>
      </c>
      <c r="AD98" s="179">
        <f>IF(W98="SOPORTE_TELEFÓNICO",'BASE LIQUIDACION REDEBAN 2025'!$B$19,IF(Y98="TIPO I",'BASE LIQUIDACION REDEBAN 2025'!$C$2,IF(Y98="TIPO II",'BASE LIQUIDACION REDEBAN 2025'!$C$3,IF(Y98="TIPO III",'BASE LIQUIDACION REDEBAN 2025'!$C$4,IF(Y98="TIPO IV",'BASE LIQUIDACION REDEBAN 2025'!$C$5,IF(Z98="AEREO",'BASE LIQUIDACION REDEBAN 2025'!$B$6,'BASE LIQUIDACION REDEBAN 2025'!$C$5))))))</f>
        <v>144967.87232000002</v>
      </c>
      <c r="AE98" s="179">
        <f>IF(OR(W98="SOPORTE_TELEFÓNICO",W98="ENVÍO"),0,IF(Y98="TIPO I",'BASE LIQUIDACION REDEBAN 2025'!$B$10,IF(Y98="TIPO II",'BASE LIQUIDACION REDEBAN 2025'!$B$11,IF(Y98="TIPO III",'BASE LIQUIDACION REDEBAN 2025'!$B$12,'BASE LIQUIDACION REDEBAN 2025'!$B$13))))</f>
        <v>140395.6348884</v>
      </c>
      <c r="AF98" s="179">
        <f t="shared" si="1"/>
        <v>144967.87232000002</v>
      </c>
      <c r="AG98"/>
    </row>
    <row r="99" spans="1:33" ht="14.45">
      <c r="A99" s="85" t="s">
        <v>86</v>
      </c>
      <c r="B99" s="85" t="str">
        <f>VLOOKUP(A99,'CENTRO DE COSTOS'!A:D,4,FALSE)</f>
        <v>KEVIN ALEXIS CORZO BUSTOS</v>
      </c>
      <c r="C99" s="85" t="str">
        <f>VLOOKUP(A99,'CENTRO DE COSTOS'!A:D,2,FALSE)</f>
        <v>0004-0007</v>
      </c>
      <c r="D99" s="85">
        <v>73585</v>
      </c>
      <c r="E99" s="85" t="s">
        <v>6743</v>
      </c>
      <c r="F99" s="85">
        <v>74485</v>
      </c>
      <c r="G99" s="85" t="s">
        <v>6241</v>
      </c>
      <c r="H99" s="85" t="s">
        <v>494</v>
      </c>
      <c r="I99" s="85" t="s">
        <v>2890</v>
      </c>
      <c r="J99" s="85" t="s">
        <v>6744</v>
      </c>
      <c r="K99" s="85" t="s">
        <v>160</v>
      </c>
      <c r="L99" s="85" t="s">
        <v>6745</v>
      </c>
      <c r="M99" s="178">
        <v>45918.668749999997</v>
      </c>
      <c r="N99" s="178">
        <v>45919.520138888889</v>
      </c>
      <c r="O99" s="143"/>
      <c r="P99" s="85" t="s">
        <v>1454</v>
      </c>
      <c r="Q99" s="85" t="s">
        <v>1454</v>
      </c>
      <c r="R99" s="85" t="s">
        <v>162</v>
      </c>
      <c r="S99" s="85" t="s">
        <v>162</v>
      </c>
      <c r="T99" s="85" t="s">
        <v>6246</v>
      </c>
      <c r="U99" s="85" t="s">
        <v>6247</v>
      </c>
      <c r="V99" s="85" t="s">
        <v>6746</v>
      </c>
      <c r="W99" s="85" t="s">
        <v>165</v>
      </c>
      <c r="X99" s="85" t="s">
        <v>6747</v>
      </c>
      <c r="Y99" s="144" t="str">
        <f>VLOOKUP(D99,TIPOLOGIA!A:F,6,0)</f>
        <v>TIPO II</v>
      </c>
      <c r="Z99" s="144" t="str">
        <f>VLOOKUP(D99,TIPOLOGIA!A:F,5,0)</f>
        <v>TERRESTRE</v>
      </c>
      <c r="AA99" s="85" t="s">
        <v>503</v>
      </c>
      <c r="AB99" s="85">
        <v>1</v>
      </c>
      <c r="AC99" s="85">
        <v>0</v>
      </c>
      <c r="AD99" s="179">
        <f>IF(W99="SOPORTE_TELEFÓNICO",'BASE LIQUIDACION REDEBAN 2025'!$B$19,IF(Y99="TIPO I",'BASE LIQUIDACION REDEBAN 2025'!$C$2,IF(Y99="TIPO II",'BASE LIQUIDACION REDEBAN 2025'!$C$3,IF(Y99="TIPO III",'BASE LIQUIDACION REDEBAN 2025'!$C$4,IF(Y99="TIPO IV",'BASE LIQUIDACION REDEBAN 2025'!$C$5,IF(Z99="AEREO",'BASE LIQUIDACION REDEBAN 2025'!$B$6,'BASE LIQUIDACION REDEBAN 2025'!$C$5))))))</f>
        <v>144967.87232000002</v>
      </c>
      <c r="AE99" s="179">
        <f>IF(OR(W99="SOPORTE_TELEFÓNICO",W99="ENVÍO"),0,IF(Y99="TIPO I",'BASE LIQUIDACION REDEBAN 2025'!$B$10,IF(Y99="TIPO II",'BASE LIQUIDACION REDEBAN 2025'!$B$11,IF(Y99="TIPO III",'BASE LIQUIDACION REDEBAN 2025'!$B$12,'BASE LIQUIDACION REDEBAN 2025'!$B$13))))</f>
        <v>140395.6348884</v>
      </c>
      <c r="AF99" s="179">
        <f t="shared" si="1"/>
        <v>144967.87232000002</v>
      </c>
      <c r="AG99"/>
    </row>
    <row r="100" spans="1:33" ht="14.45">
      <c r="A100" s="85" t="s">
        <v>90</v>
      </c>
      <c r="B100" s="85" t="str">
        <f>VLOOKUP(A100,'CENTRO DE COSTOS'!A:D,4,FALSE)</f>
        <v>JUAN SEBASTIÁN RÍOS CASTRILLÓN</v>
      </c>
      <c r="C100" s="85" t="str">
        <f>VLOOKUP(A100,'CENTRO DE COSTOS'!A:D,2,FALSE)</f>
        <v>0004-0005</v>
      </c>
      <c r="D100" s="85">
        <v>5308</v>
      </c>
      <c r="E100" s="85" t="s">
        <v>6748</v>
      </c>
      <c r="F100" s="85">
        <v>29502</v>
      </c>
      <c r="G100" s="85" t="s">
        <v>6241</v>
      </c>
      <c r="H100" s="85" t="s">
        <v>249</v>
      </c>
      <c r="I100" s="85" t="s">
        <v>6749</v>
      </c>
      <c r="J100" s="85" t="s">
        <v>6750</v>
      </c>
      <c r="K100" s="85" t="s">
        <v>160</v>
      </c>
      <c r="L100" s="85" t="s">
        <v>6751</v>
      </c>
      <c r="M100" s="178">
        <v>45918.668749999997</v>
      </c>
      <c r="N100" s="178">
        <v>45920.533333333333</v>
      </c>
      <c r="O100" s="143"/>
      <c r="P100" s="85" t="s">
        <v>1454</v>
      </c>
      <c r="Q100" s="85" t="s">
        <v>6258</v>
      </c>
      <c r="R100" s="85" t="s">
        <v>162</v>
      </c>
      <c r="S100" s="85" t="s">
        <v>6245</v>
      </c>
      <c r="T100" s="85" t="s">
        <v>6246</v>
      </c>
      <c r="U100" s="85" t="s">
        <v>6247</v>
      </c>
      <c r="V100" s="85" t="s">
        <v>6752</v>
      </c>
      <c r="W100" s="85" t="s">
        <v>165</v>
      </c>
      <c r="X100" s="85" t="s">
        <v>6753</v>
      </c>
      <c r="Y100" s="144" t="str">
        <f>VLOOKUP(D100,TIPOLOGIA!A:F,6,0)</f>
        <v>TIPO I</v>
      </c>
      <c r="Z100" s="144" t="str">
        <f>VLOOKUP(D100,TIPOLOGIA!A:F,5,0)</f>
        <v>TERRESTRE</v>
      </c>
      <c r="AA100" s="85" t="s">
        <v>1384</v>
      </c>
      <c r="AB100" s="85">
        <v>1</v>
      </c>
      <c r="AC100" s="85">
        <v>0</v>
      </c>
      <c r="AD100" s="179">
        <f>IF(W100="SOPORTE_TELEFÓNICO",'BASE LIQUIDACION REDEBAN 2025'!$B$19,IF(Y100="TIPO I",'BASE LIQUIDACION REDEBAN 2025'!$C$2,IF(Y100="TIPO II",'BASE LIQUIDACION REDEBAN 2025'!$C$3,IF(Y100="TIPO III",'BASE LIQUIDACION REDEBAN 2025'!$C$4,IF(Y100="TIPO IV",'BASE LIQUIDACION REDEBAN 2025'!$C$5,IF(Z100="AEREO",'BASE LIQUIDACION REDEBAN 2025'!$B$6,'BASE LIQUIDACION REDEBAN 2025'!$C$5))))))</f>
        <v>65960.072302</v>
      </c>
      <c r="AE100" s="179">
        <f>IF(OR(W100="SOPORTE_TELEFÓNICO",W100="ENVÍO"),0,IF(Y100="TIPO I",'BASE LIQUIDACION REDEBAN 2025'!$B$10,IF(Y100="TIPO II",'BASE LIQUIDACION REDEBAN 2025'!$B$11,IF(Y100="TIPO III",'BASE LIQUIDACION REDEBAN 2025'!$B$12,'BASE LIQUIDACION REDEBAN 2025'!$B$13))))</f>
        <v>75096.394270399993</v>
      </c>
      <c r="AF100" s="179">
        <f t="shared" si="1"/>
        <v>65960.072302</v>
      </c>
      <c r="AG100"/>
    </row>
    <row r="101" spans="1:33" ht="14.45">
      <c r="A101" s="85" t="s">
        <v>68</v>
      </c>
      <c r="B101" s="85" t="str">
        <f>VLOOKUP(A101,'CENTRO DE COSTOS'!A:D,4,FALSE)</f>
        <v>WILLIAM ASDRUBAL ROZO ROZO</v>
      </c>
      <c r="C101" s="85" t="str">
        <f>VLOOKUP(A101,'CENTRO DE COSTOS'!A:D,2,FALSE)</f>
        <v>0004-0004</v>
      </c>
      <c r="D101" s="85">
        <v>11001</v>
      </c>
      <c r="E101" s="85" t="s">
        <v>6754</v>
      </c>
      <c r="F101" s="85">
        <v>32053</v>
      </c>
      <c r="G101" s="85" t="s">
        <v>6241</v>
      </c>
      <c r="H101" s="85" t="s">
        <v>417</v>
      </c>
      <c r="I101" s="85" t="s">
        <v>68</v>
      </c>
      <c r="J101" s="85" t="s">
        <v>6755</v>
      </c>
      <c r="K101" s="85" t="s">
        <v>160</v>
      </c>
      <c r="L101" s="85" t="s">
        <v>6756</v>
      </c>
      <c r="M101" s="178">
        <v>45918.668749999997</v>
      </c>
      <c r="N101" s="178">
        <v>45919.640972222223</v>
      </c>
      <c r="O101" s="143"/>
      <c r="P101" s="85" t="s">
        <v>1454</v>
      </c>
      <c r="Q101" s="85" t="s">
        <v>6258</v>
      </c>
      <c r="R101" s="85" t="s">
        <v>6245</v>
      </c>
      <c r="S101" s="85" t="s">
        <v>6245</v>
      </c>
      <c r="T101" s="85" t="s">
        <v>6246</v>
      </c>
      <c r="U101" s="85" t="s">
        <v>6247</v>
      </c>
      <c r="V101" s="85" t="s">
        <v>6757</v>
      </c>
      <c r="W101" s="85" t="s">
        <v>165</v>
      </c>
      <c r="X101" s="85" t="s">
        <v>6758</v>
      </c>
      <c r="Y101" s="144" t="str">
        <f>VLOOKUP(D101,TIPOLOGIA!A:F,6,0)</f>
        <v>TIPO I</v>
      </c>
      <c r="Z101" s="144" t="str">
        <f>VLOOKUP(D101,TIPOLOGIA!A:F,5,0)</f>
        <v>TERRESTRE</v>
      </c>
      <c r="AA101" s="85" t="s">
        <v>1509</v>
      </c>
      <c r="AB101" s="85">
        <v>1</v>
      </c>
      <c r="AC101" s="85">
        <v>0</v>
      </c>
      <c r="AD101" s="179">
        <f>IF(W101="SOPORTE_TELEFÓNICO",'BASE LIQUIDACION REDEBAN 2025'!$B$19,IF(Y101="TIPO I",'BASE LIQUIDACION REDEBAN 2025'!$C$2,IF(Y101="TIPO II",'BASE LIQUIDACION REDEBAN 2025'!$C$3,IF(Y101="TIPO III",'BASE LIQUIDACION REDEBAN 2025'!$C$4,IF(Y101="TIPO IV",'BASE LIQUIDACION REDEBAN 2025'!$C$5,IF(Z101="AEREO",'BASE LIQUIDACION REDEBAN 2025'!$B$6,'BASE LIQUIDACION REDEBAN 2025'!$C$5))))))</f>
        <v>65960.072302</v>
      </c>
      <c r="AE101" s="179">
        <f>IF(OR(W101="SOPORTE_TELEFÓNICO",W101="ENVÍO"),0,IF(Y101="TIPO I",'BASE LIQUIDACION REDEBAN 2025'!$B$10,IF(Y101="TIPO II",'BASE LIQUIDACION REDEBAN 2025'!$B$11,IF(Y101="TIPO III",'BASE LIQUIDACION REDEBAN 2025'!$B$12,'BASE LIQUIDACION REDEBAN 2025'!$B$13))))</f>
        <v>75096.394270399993</v>
      </c>
      <c r="AF101" s="179">
        <f t="shared" si="1"/>
        <v>65960.072302</v>
      </c>
      <c r="AG101"/>
    </row>
    <row r="102" spans="1:33" ht="14.45">
      <c r="A102" s="85" t="s">
        <v>98</v>
      </c>
      <c r="B102" s="85" t="str">
        <f>VLOOKUP(A102,'CENTRO DE COSTOS'!A:D,4,FALSE)</f>
        <v>MIGUEL JULIÁN HERNÁNDEZ GUARÍN</v>
      </c>
      <c r="C102" s="85" t="str">
        <f>VLOOKUP(A102,'CENTRO DE COSTOS'!A:D,2,FALSE)</f>
        <v>0004-0008</v>
      </c>
      <c r="D102" s="85">
        <v>15317</v>
      </c>
      <c r="E102" s="85" t="s">
        <v>6759</v>
      </c>
      <c r="F102" s="85">
        <v>66393</v>
      </c>
      <c r="G102" s="85" t="s">
        <v>6241</v>
      </c>
      <c r="H102" s="85" t="s">
        <v>406</v>
      </c>
      <c r="I102" s="85" t="s">
        <v>6760</v>
      </c>
      <c r="J102" s="85" t="s">
        <v>6761</v>
      </c>
      <c r="K102" s="85" t="s">
        <v>160</v>
      </c>
      <c r="L102" s="85" t="s">
        <v>6762</v>
      </c>
      <c r="M102" s="178">
        <v>45918.668749999997</v>
      </c>
      <c r="N102" s="178">
        <v>45919.355555555558</v>
      </c>
      <c r="O102" s="143"/>
      <c r="P102" s="85" t="s">
        <v>1454</v>
      </c>
      <c r="Q102" s="85" t="s">
        <v>6258</v>
      </c>
      <c r="R102" s="85" t="s">
        <v>162</v>
      </c>
      <c r="S102" s="85" t="s">
        <v>6245</v>
      </c>
      <c r="T102" s="85" t="s">
        <v>6246</v>
      </c>
      <c r="U102" s="85" t="s">
        <v>6247</v>
      </c>
      <c r="V102" s="85" t="s">
        <v>6763</v>
      </c>
      <c r="W102" s="85" t="s">
        <v>165</v>
      </c>
      <c r="X102" s="85" t="s">
        <v>6764</v>
      </c>
      <c r="Y102" s="144" t="str">
        <f>VLOOKUP(D102,TIPOLOGIA!A:F,6,0)</f>
        <v>TIPO IV</v>
      </c>
      <c r="Z102" s="144" t="str">
        <f>VLOOKUP(D102,TIPOLOGIA!A:F,5,0)</f>
        <v>TERRESTRE</v>
      </c>
      <c r="AA102" s="85" t="s">
        <v>3425</v>
      </c>
      <c r="AB102" s="85">
        <v>1</v>
      </c>
      <c r="AC102" s="85">
        <v>0</v>
      </c>
      <c r="AD102" s="179">
        <f>IF(W102="SOPORTE_TELEFÓNICO",'BASE LIQUIDACION REDEBAN 2025'!$B$19,IF(Y102="TIPO I",'BASE LIQUIDACION REDEBAN 2025'!$C$2,IF(Y102="TIPO II",'BASE LIQUIDACION REDEBAN 2025'!$C$3,IF(Y102="TIPO III",'BASE LIQUIDACION REDEBAN 2025'!$C$4,IF(Y102="TIPO IV",'BASE LIQUIDACION REDEBAN 2025'!$C$5,IF(Z102="AEREO",'BASE LIQUIDACION REDEBAN 2025'!$B$6,'BASE LIQUIDACION REDEBAN 2025'!$C$5))))))</f>
        <v>479588.87655000004</v>
      </c>
      <c r="AE102" s="179">
        <f>IF(OR(W102="SOPORTE_TELEFÓNICO",W102="ENVÍO"),0,IF(Y102="TIPO I",'BASE LIQUIDACION REDEBAN 2025'!$B$10,IF(Y102="TIPO II",'BASE LIQUIDACION REDEBAN 2025'!$B$11,IF(Y102="TIPO III",'BASE LIQUIDACION REDEBAN 2025'!$B$12,'BASE LIQUIDACION REDEBAN 2025'!$B$13))))</f>
        <v>196536.5258152</v>
      </c>
      <c r="AF102" s="179">
        <f t="shared" si="1"/>
        <v>479588.87655000004</v>
      </c>
      <c r="AG102"/>
    </row>
    <row r="103" spans="1:33" ht="14.45">
      <c r="A103" s="85" t="s">
        <v>76</v>
      </c>
      <c r="B103" s="85" t="str">
        <f>VLOOKUP(A103,'CENTRO DE COSTOS'!A:D,4,FALSE)</f>
        <v>DIEGO FERNANDO HENAO CARDONA</v>
      </c>
      <c r="C103" s="85" t="str">
        <f>VLOOKUP(A103,'CENTRO DE COSTOS'!A:D,2,FALSE)</f>
        <v>0004-0003</v>
      </c>
      <c r="D103" s="85">
        <v>19001</v>
      </c>
      <c r="E103" s="85" t="s">
        <v>6765</v>
      </c>
      <c r="F103" s="85">
        <v>66559</v>
      </c>
      <c r="G103" s="85" t="s">
        <v>6241</v>
      </c>
      <c r="H103" s="85" t="s">
        <v>171</v>
      </c>
      <c r="I103" s="85" t="s">
        <v>95</v>
      </c>
      <c r="J103" s="85" t="s">
        <v>6766</v>
      </c>
      <c r="K103" s="85" t="s">
        <v>160</v>
      </c>
      <c r="L103" s="85" t="s">
        <v>6767</v>
      </c>
      <c r="M103" s="178">
        <v>45918.668749999997</v>
      </c>
      <c r="N103" s="178">
        <v>45924.334027777782</v>
      </c>
      <c r="O103" s="143"/>
      <c r="P103" s="85" t="s">
        <v>1454</v>
      </c>
      <c r="Q103" s="85" t="s">
        <v>6258</v>
      </c>
      <c r="R103" s="85" t="s">
        <v>6245</v>
      </c>
      <c r="S103" s="85" t="s">
        <v>6245</v>
      </c>
      <c r="T103" s="85" t="s">
        <v>6246</v>
      </c>
      <c r="U103" s="85" t="s">
        <v>6247</v>
      </c>
      <c r="V103" s="85" t="s">
        <v>6768</v>
      </c>
      <c r="W103" s="85" t="s">
        <v>165</v>
      </c>
      <c r="X103" s="85" t="s">
        <v>6769</v>
      </c>
      <c r="Y103" s="144" t="str">
        <f>VLOOKUP(D103,TIPOLOGIA!A:F,6,0)</f>
        <v>TIPO III</v>
      </c>
      <c r="Z103" s="144" t="str">
        <f>VLOOKUP(D103,TIPOLOGIA!A:F,5,0)</f>
        <v>TERRESTRE</v>
      </c>
      <c r="AA103" s="85" t="s">
        <v>178</v>
      </c>
      <c r="AB103" s="85">
        <v>1</v>
      </c>
      <c r="AC103" s="85">
        <v>0</v>
      </c>
      <c r="AD103" s="179">
        <f>IF(W103="SOPORTE_TELEFÓNICO",'BASE LIQUIDACION REDEBAN 2025'!$B$19,IF(Y103="TIPO I",'BASE LIQUIDACION REDEBAN 2025'!$C$2,IF(Y103="TIPO II",'BASE LIQUIDACION REDEBAN 2025'!$C$3,IF(Y103="TIPO III",'BASE LIQUIDACION REDEBAN 2025'!$C$4,IF(Y103="TIPO IV",'BASE LIQUIDACION REDEBAN 2025'!$C$5,IF(Z103="AEREO",'BASE LIQUIDACION REDEBAN 2025'!$B$6,'BASE LIQUIDACION REDEBAN 2025'!$C$5))))))</f>
        <v>275728.78077800001</v>
      </c>
      <c r="AE103" s="179">
        <f>IF(OR(W103="SOPORTE_TELEFÓNICO",W103="ENVÍO"),0,IF(Y103="TIPO I",'BASE LIQUIDACION REDEBAN 2025'!$B$10,IF(Y103="TIPO II",'BASE LIQUIDACION REDEBAN 2025'!$B$11,IF(Y103="TIPO III",'BASE LIQUIDACION REDEBAN 2025'!$B$12,'BASE LIQUIDACION REDEBAN 2025'!$B$13))))</f>
        <v>196536.5258152</v>
      </c>
      <c r="AF103" s="179">
        <f t="shared" si="1"/>
        <v>275728.78077800001</v>
      </c>
      <c r="AG103"/>
    </row>
    <row r="104" spans="1:33" ht="14.45">
      <c r="A104" s="85" t="s">
        <v>90</v>
      </c>
      <c r="B104" s="85" t="str">
        <f>VLOOKUP(A104,'CENTRO DE COSTOS'!A:D,4,FALSE)</f>
        <v>JUAN SEBASTIÁN RÍOS CASTRILLÓN</v>
      </c>
      <c r="C104" s="85" t="str">
        <f>VLOOKUP(A104,'CENTRO DE COSTOS'!A:D,2,FALSE)</f>
        <v>0004-0005</v>
      </c>
      <c r="D104" s="85">
        <v>5088</v>
      </c>
      <c r="E104" s="85" t="s">
        <v>6770</v>
      </c>
      <c r="F104" s="85">
        <v>49385</v>
      </c>
      <c r="G104" s="85" t="s">
        <v>6241</v>
      </c>
      <c r="H104" s="85" t="s">
        <v>249</v>
      </c>
      <c r="I104" s="85" t="s">
        <v>384</v>
      </c>
      <c r="J104" s="85" t="s">
        <v>6771</v>
      </c>
      <c r="K104" s="85" t="s">
        <v>160</v>
      </c>
      <c r="L104" s="85" t="s">
        <v>6772</v>
      </c>
      <c r="M104" s="178">
        <v>45918.668749999997</v>
      </c>
      <c r="N104" s="178">
        <v>45922.336805555547</v>
      </c>
      <c r="O104" s="143"/>
      <c r="P104" s="85" t="s">
        <v>1454</v>
      </c>
      <c r="Q104" s="85" t="s">
        <v>1454</v>
      </c>
      <c r="R104" s="85" t="s">
        <v>243</v>
      </c>
      <c r="S104" s="85" t="s">
        <v>244</v>
      </c>
      <c r="T104" s="85" t="s">
        <v>6246</v>
      </c>
      <c r="U104" s="85" t="s">
        <v>6247</v>
      </c>
      <c r="V104" s="85" t="s">
        <v>6773</v>
      </c>
      <c r="W104" s="85" t="s">
        <v>165</v>
      </c>
      <c r="X104" s="85" t="s">
        <v>6774</v>
      </c>
      <c r="Y104" s="144" t="str">
        <f>VLOOKUP(D104,TIPOLOGIA!A:F,6,0)</f>
        <v>TIPO I</v>
      </c>
      <c r="Z104" s="144" t="str">
        <f>VLOOKUP(D104,TIPOLOGIA!A:F,5,0)</f>
        <v>TERRESTRE</v>
      </c>
      <c r="AA104" s="85" t="s">
        <v>674</v>
      </c>
      <c r="AB104" s="85">
        <v>1</v>
      </c>
      <c r="AC104" s="85">
        <v>0</v>
      </c>
      <c r="AD104" s="179">
        <f>IF(W104="SOPORTE_TELEFÓNICO",'BASE LIQUIDACION REDEBAN 2025'!$B$19,IF(Y104="TIPO I",'BASE LIQUIDACION REDEBAN 2025'!$C$2,IF(Y104="TIPO II",'BASE LIQUIDACION REDEBAN 2025'!$C$3,IF(Y104="TIPO III",'BASE LIQUIDACION REDEBAN 2025'!$C$4,IF(Y104="TIPO IV",'BASE LIQUIDACION REDEBAN 2025'!$C$5,IF(Z104="AEREO",'BASE LIQUIDACION REDEBAN 2025'!$B$6,'BASE LIQUIDACION REDEBAN 2025'!$C$5))))))</f>
        <v>65960.072302</v>
      </c>
      <c r="AE104" s="179">
        <f>IF(OR(W104="SOPORTE_TELEFÓNICO",W104="ENVÍO"),0,IF(Y104="TIPO I",'BASE LIQUIDACION REDEBAN 2025'!$B$10,IF(Y104="TIPO II",'BASE LIQUIDACION REDEBAN 2025'!$B$11,IF(Y104="TIPO III",'BASE LIQUIDACION REDEBAN 2025'!$B$12,'BASE LIQUIDACION REDEBAN 2025'!$B$13))))</f>
        <v>75096.394270399993</v>
      </c>
      <c r="AF104" s="179">
        <f t="shared" si="1"/>
        <v>65960.072302</v>
      </c>
      <c r="AG104"/>
    </row>
    <row r="105" spans="1:33" ht="14.45">
      <c r="A105" s="85" t="s">
        <v>96</v>
      </c>
      <c r="B105" s="85" t="str">
        <f>VLOOKUP(A105,'CENTRO DE COSTOS'!A:D,4,FALSE)</f>
        <v>JOSE MAURICIO HERNANDEZ ROJAS</v>
      </c>
      <c r="C105" s="85" t="str">
        <f>VLOOKUP(A105,'CENTRO DE COSTOS'!A:D,2,FALSE)</f>
        <v>0004-0001</v>
      </c>
      <c r="D105" s="85">
        <v>47053</v>
      </c>
      <c r="E105" s="85" t="s">
        <v>6775</v>
      </c>
      <c r="F105" s="85">
        <v>58606</v>
      </c>
      <c r="G105" s="85" t="s">
        <v>6241</v>
      </c>
      <c r="H105" s="85" t="s">
        <v>438</v>
      </c>
      <c r="I105" s="85" t="s">
        <v>3670</v>
      </c>
      <c r="J105" s="85" t="s">
        <v>6776</v>
      </c>
      <c r="K105" s="85" t="s">
        <v>160</v>
      </c>
      <c r="L105" s="85" t="s">
        <v>6777</v>
      </c>
      <c r="M105" s="178">
        <v>45918.668749999997</v>
      </c>
      <c r="N105" s="178">
        <v>45919.559027777781</v>
      </c>
      <c r="O105" s="143"/>
      <c r="P105" s="85" t="s">
        <v>1454</v>
      </c>
      <c r="Q105" s="85" t="s">
        <v>1454</v>
      </c>
      <c r="R105" s="85" t="s">
        <v>243</v>
      </c>
      <c r="S105" s="85" t="s">
        <v>365</v>
      </c>
      <c r="T105" s="85" t="s">
        <v>6246</v>
      </c>
      <c r="U105" s="85" t="s">
        <v>6247</v>
      </c>
      <c r="V105" s="85" t="s">
        <v>6778</v>
      </c>
      <c r="W105" s="85" t="s">
        <v>165</v>
      </c>
      <c r="X105" s="85" t="s">
        <v>6779</v>
      </c>
      <c r="Y105" s="144" t="str">
        <f>VLOOKUP(D105,TIPOLOGIA!A:F,6,0)</f>
        <v>TIPO III</v>
      </c>
      <c r="Z105" s="144" t="str">
        <f>VLOOKUP(D105,TIPOLOGIA!A:F,5,0)</f>
        <v>TERRESTRE</v>
      </c>
      <c r="AA105" s="85" t="s">
        <v>442</v>
      </c>
      <c r="AB105" s="85">
        <v>1</v>
      </c>
      <c r="AC105" s="85">
        <v>0</v>
      </c>
      <c r="AD105" s="179">
        <f>IF(W105="SOPORTE_TELEFÓNICO",'BASE LIQUIDACION REDEBAN 2025'!$B$19,IF(Y105="TIPO I",'BASE LIQUIDACION REDEBAN 2025'!$C$2,IF(Y105="TIPO II",'BASE LIQUIDACION REDEBAN 2025'!$C$3,IF(Y105="TIPO III",'BASE LIQUIDACION REDEBAN 2025'!$C$4,IF(Y105="TIPO IV",'BASE LIQUIDACION REDEBAN 2025'!$C$5,IF(Z105="AEREO",'BASE LIQUIDACION REDEBAN 2025'!$B$6,'BASE LIQUIDACION REDEBAN 2025'!$C$5))))))</f>
        <v>275728.78077800001</v>
      </c>
      <c r="AE105" s="179">
        <f>IF(OR(W105="SOPORTE_TELEFÓNICO",W105="ENVÍO"),0,IF(Y105="TIPO I",'BASE LIQUIDACION REDEBAN 2025'!$B$10,IF(Y105="TIPO II",'BASE LIQUIDACION REDEBAN 2025'!$B$11,IF(Y105="TIPO III",'BASE LIQUIDACION REDEBAN 2025'!$B$12,'BASE LIQUIDACION REDEBAN 2025'!$B$13))))</f>
        <v>196536.5258152</v>
      </c>
      <c r="AF105" s="179">
        <f t="shared" si="1"/>
        <v>275728.78077800001</v>
      </c>
      <c r="AG105"/>
    </row>
    <row r="106" spans="1:33" ht="14.45">
      <c r="A106" s="85" t="s">
        <v>76</v>
      </c>
      <c r="B106" s="85" t="str">
        <f>VLOOKUP(A106,'CENTRO DE COSTOS'!A:D,4,FALSE)</f>
        <v>DIEGO FERNANDO HENAO CARDONA</v>
      </c>
      <c r="C106" s="85" t="str">
        <f>VLOOKUP(A106,'CENTRO DE COSTOS'!A:D,2,FALSE)</f>
        <v>0004-0003</v>
      </c>
      <c r="D106" s="85">
        <v>76001</v>
      </c>
      <c r="E106" s="85" t="s">
        <v>6780</v>
      </c>
      <c r="F106" s="85">
        <v>48638</v>
      </c>
      <c r="G106" s="85" t="s">
        <v>6241</v>
      </c>
      <c r="H106" s="85" t="s">
        <v>232</v>
      </c>
      <c r="I106" s="85" t="s">
        <v>76</v>
      </c>
      <c r="J106" s="85" t="s">
        <v>6781</v>
      </c>
      <c r="K106" s="85" t="s">
        <v>160</v>
      </c>
      <c r="L106" s="85" t="s">
        <v>6782</v>
      </c>
      <c r="M106" s="178">
        <v>45918.668749999997</v>
      </c>
      <c r="N106" s="178">
        <v>45920.359722222223</v>
      </c>
      <c r="O106" s="143"/>
      <c r="P106" s="85" t="s">
        <v>1454</v>
      </c>
      <c r="Q106" s="85" t="s">
        <v>1454</v>
      </c>
      <c r="R106" s="85" t="s">
        <v>243</v>
      </c>
      <c r="S106" s="85" t="s">
        <v>365</v>
      </c>
      <c r="T106" s="85" t="s">
        <v>6246</v>
      </c>
      <c r="U106" s="85" t="s">
        <v>6247</v>
      </c>
      <c r="V106" s="85" t="s">
        <v>6783</v>
      </c>
      <c r="W106" s="85" t="s">
        <v>165</v>
      </c>
      <c r="X106" s="85" t="s">
        <v>6784</v>
      </c>
      <c r="Y106" s="144" t="str">
        <f>VLOOKUP(D106,TIPOLOGIA!A:F,6,0)</f>
        <v>TIPO I</v>
      </c>
      <c r="Z106" s="144" t="str">
        <f>VLOOKUP(D106,TIPOLOGIA!A:F,5,0)</f>
        <v>TERRESTRE</v>
      </c>
      <c r="AA106" s="85" t="s">
        <v>512</v>
      </c>
      <c r="AB106" s="85">
        <v>1</v>
      </c>
      <c r="AC106" s="85">
        <v>0</v>
      </c>
      <c r="AD106" s="179">
        <f>IF(W106="SOPORTE_TELEFÓNICO",'BASE LIQUIDACION REDEBAN 2025'!$B$19,IF(Y106="TIPO I",'BASE LIQUIDACION REDEBAN 2025'!$C$2,IF(Y106="TIPO II",'BASE LIQUIDACION REDEBAN 2025'!$C$3,IF(Y106="TIPO III",'BASE LIQUIDACION REDEBAN 2025'!$C$4,IF(Y106="TIPO IV",'BASE LIQUIDACION REDEBAN 2025'!$C$5,IF(Z106="AEREO",'BASE LIQUIDACION REDEBAN 2025'!$B$6,'BASE LIQUIDACION REDEBAN 2025'!$C$5))))))</f>
        <v>65960.072302</v>
      </c>
      <c r="AE106" s="179">
        <f>IF(OR(W106="SOPORTE_TELEFÓNICO",W106="ENVÍO"),0,IF(Y106="TIPO I",'BASE LIQUIDACION REDEBAN 2025'!$B$10,IF(Y106="TIPO II",'BASE LIQUIDACION REDEBAN 2025'!$B$11,IF(Y106="TIPO III",'BASE LIQUIDACION REDEBAN 2025'!$B$12,'BASE LIQUIDACION REDEBAN 2025'!$B$13))))</f>
        <v>75096.394270399993</v>
      </c>
      <c r="AF106" s="179">
        <f t="shared" si="1"/>
        <v>65960.072302</v>
      </c>
      <c r="AG106"/>
    </row>
    <row r="107" spans="1:33" ht="14.45">
      <c r="A107" s="85" t="s">
        <v>76</v>
      </c>
      <c r="B107" s="85" t="str">
        <f>VLOOKUP(A107,'CENTRO DE COSTOS'!A:D,4,FALSE)</f>
        <v>DIEGO FERNANDO HENAO CARDONA</v>
      </c>
      <c r="C107" s="85" t="str">
        <f>VLOOKUP(A107,'CENTRO DE COSTOS'!A:D,2,FALSE)</f>
        <v>0004-0003</v>
      </c>
      <c r="D107" s="85">
        <v>76001</v>
      </c>
      <c r="E107" s="85" t="s">
        <v>6785</v>
      </c>
      <c r="F107" s="85">
        <v>67511</v>
      </c>
      <c r="G107" s="85" t="s">
        <v>6241</v>
      </c>
      <c r="H107" s="85" t="s">
        <v>232</v>
      </c>
      <c r="I107" s="85" t="s">
        <v>76</v>
      </c>
      <c r="J107" s="85" t="s">
        <v>6786</v>
      </c>
      <c r="K107" s="85" t="s">
        <v>160</v>
      </c>
      <c r="L107" s="85" t="s">
        <v>6787</v>
      </c>
      <c r="M107" s="178">
        <v>45918.668749999997</v>
      </c>
      <c r="N107" s="178">
        <v>45919.642361111109</v>
      </c>
      <c r="O107" s="143"/>
      <c r="P107" s="85" t="s">
        <v>1454</v>
      </c>
      <c r="Q107" s="85" t="s">
        <v>1454</v>
      </c>
      <c r="R107" s="85" t="s">
        <v>243</v>
      </c>
      <c r="S107" s="85" t="s">
        <v>365</v>
      </c>
      <c r="T107" s="85" t="s">
        <v>6246</v>
      </c>
      <c r="U107" s="85" t="s">
        <v>6247</v>
      </c>
      <c r="V107" s="85" t="s">
        <v>6788</v>
      </c>
      <c r="W107" s="85" t="s">
        <v>165</v>
      </c>
      <c r="X107" s="85" t="s">
        <v>6789</v>
      </c>
      <c r="Y107" s="144" t="str">
        <f>VLOOKUP(D107,TIPOLOGIA!A:F,6,0)</f>
        <v>TIPO I</v>
      </c>
      <c r="Z107" s="144" t="str">
        <f>VLOOKUP(D107,TIPOLOGIA!A:F,5,0)</f>
        <v>TERRESTRE</v>
      </c>
      <c r="AA107" s="85" t="s">
        <v>346</v>
      </c>
      <c r="AB107" s="85">
        <v>1</v>
      </c>
      <c r="AC107" s="85">
        <v>0</v>
      </c>
      <c r="AD107" s="179">
        <f>IF(W107="SOPORTE_TELEFÓNICO",'BASE LIQUIDACION REDEBAN 2025'!$B$19,IF(Y107="TIPO I",'BASE LIQUIDACION REDEBAN 2025'!$C$2,IF(Y107="TIPO II",'BASE LIQUIDACION REDEBAN 2025'!$C$3,IF(Y107="TIPO III",'BASE LIQUIDACION REDEBAN 2025'!$C$4,IF(Y107="TIPO IV",'BASE LIQUIDACION REDEBAN 2025'!$C$5,IF(Z107="AEREO",'BASE LIQUIDACION REDEBAN 2025'!$B$6,'BASE LIQUIDACION REDEBAN 2025'!$C$5))))))</f>
        <v>65960.072302</v>
      </c>
      <c r="AE107" s="179">
        <f>IF(OR(W107="SOPORTE_TELEFÓNICO",W107="ENVÍO"),0,IF(Y107="TIPO I",'BASE LIQUIDACION REDEBAN 2025'!$B$10,IF(Y107="TIPO II",'BASE LIQUIDACION REDEBAN 2025'!$B$11,IF(Y107="TIPO III",'BASE LIQUIDACION REDEBAN 2025'!$B$12,'BASE LIQUIDACION REDEBAN 2025'!$B$13))))</f>
        <v>75096.394270399993</v>
      </c>
      <c r="AF107" s="179">
        <f t="shared" si="1"/>
        <v>65960.072302</v>
      </c>
      <c r="AG107"/>
    </row>
    <row r="108" spans="1:33" ht="14.45">
      <c r="A108" s="85" t="s">
        <v>68</v>
      </c>
      <c r="B108" s="85" t="str">
        <f>VLOOKUP(A108,'CENTRO DE COSTOS'!A:D,4,FALSE)</f>
        <v>WILLIAM ASDRUBAL ROZO ROZO</v>
      </c>
      <c r="C108" s="85" t="str">
        <f>VLOOKUP(A108,'CENTRO DE COSTOS'!A:D,2,FALSE)</f>
        <v>0004-0004</v>
      </c>
      <c r="D108" s="85">
        <v>11001</v>
      </c>
      <c r="E108" s="85" t="s">
        <v>6790</v>
      </c>
      <c r="F108" s="85">
        <v>74436</v>
      </c>
      <c r="G108" s="85" t="s">
        <v>6241</v>
      </c>
      <c r="H108" s="85" t="s">
        <v>417</v>
      </c>
      <c r="I108" s="85" t="s">
        <v>68</v>
      </c>
      <c r="J108" s="85" t="s">
        <v>6791</v>
      </c>
      <c r="K108" s="85" t="s">
        <v>160</v>
      </c>
      <c r="L108" s="85" t="s">
        <v>6792</v>
      </c>
      <c r="M108" s="178">
        <v>45918.668749999997</v>
      </c>
      <c r="N108" s="178">
        <v>45919.631944444453</v>
      </c>
      <c r="O108" s="143"/>
      <c r="P108" s="85" t="s">
        <v>1454</v>
      </c>
      <c r="Q108" s="85" t="s">
        <v>1454</v>
      </c>
      <c r="R108" s="85" t="s">
        <v>243</v>
      </c>
      <c r="S108" s="85" t="s">
        <v>365</v>
      </c>
      <c r="T108" s="85" t="s">
        <v>6246</v>
      </c>
      <c r="U108" s="85" t="s">
        <v>6247</v>
      </c>
      <c r="V108" s="85" t="s">
        <v>6793</v>
      </c>
      <c r="W108" s="85" t="s">
        <v>165</v>
      </c>
      <c r="X108" s="85" t="s">
        <v>6794</v>
      </c>
      <c r="Y108" s="144" t="str">
        <f>VLOOKUP(D108,TIPOLOGIA!A:F,6,0)</f>
        <v>TIPO I</v>
      </c>
      <c r="Z108" s="144" t="str">
        <f>VLOOKUP(D108,TIPOLOGIA!A:F,5,0)</f>
        <v>TERRESTRE</v>
      </c>
      <c r="AA108" s="85" t="s">
        <v>428</v>
      </c>
      <c r="AB108" s="85">
        <v>1</v>
      </c>
      <c r="AC108" s="85">
        <v>0</v>
      </c>
      <c r="AD108" s="179">
        <f>IF(W108="SOPORTE_TELEFÓNICO",'BASE LIQUIDACION REDEBAN 2025'!$B$19,IF(Y108="TIPO I",'BASE LIQUIDACION REDEBAN 2025'!$C$2,IF(Y108="TIPO II",'BASE LIQUIDACION REDEBAN 2025'!$C$3,IF(Y108="TIPO III",'BASE LIQUIDACION REDEBAN 2025'!$C$4,IF(Y108="TIPO IV",'BASE LIQUIDACION REDEBAN 2025'!$C$5,IF(Z108="AEREO",'BASE LIQUIDACION REDEBAN 2025'!$B$6,'BASE LIQUIDACION REDEBAN 2025'!$C$5))))))</f>
        <v>65960.072302</v>
      </c>
      <c r="AE108" s="179">
        <f>IF(OR(W108="SOPORTE_TELEFÓNICO",W108="ENVÍO"),0,IF(Y108="TIPO I",'BASE LIQUIDACION REDEBAN 2025'!$B$10,IF(Y108="TIPO II",'BASE LIQUIDACION REDEBAN 2025'!$B$11,IF(Y108="TIPO III",'BASE LIQUIDACION REDEBAN 2025'!$B$12,'BASE LIQUIDACION REDEBAN 2025'!$B$13))))</f>
        <v>75096.394270399993</v>
      </c>
      <c r="AF108" s="179">
        <f t="shared" si="1"/>
        <v>65960.072302</v>
      </c>
      <c r="AG108"/>
    </row>
    <row r="109" spans="1:33" ht="14.45">
      <c r="A109" s="85" t="s">
        <v>68</v>
      </c>
      <c r="B109" s="85" t="str">
        <f>VLOOKUP(A109,'CENTRO DE COSTOS'!A:D,4,FALSE)</f>
        <v>WILLIAM ASDRUBAL ROZO ROZO</v>
      </c>
      <c r="C109" s="85" t="str">
        <f>VLOOKUP(A109,'CENTRO DE COSTOS'!A:D,2,FALSE)</f>
        <v>0004-0004</v>
      </c>
      <c r="D109" s="85">
        <v>11001</v>
      </c>
      <c r="E109" s="85" t="s">
        <v>6795</v>
      </c>
      <c r="F109" s="85">
        <v>70302</v>
      </c>
      <c r="G109" s="85" t="s">
        <v>6241</v>
      </c>
      <c r="H109" s="85" t="s">
        <v>417</v>
      </c>
      <c r="I109" s="85" t="s">
        <v>68</v>
      </c>
      <c r="J109" s="85" t="s">
        <v>6796</v>
      </c>
      <c r="K109" s="85" t="s">
        <v>160</v>
      </c>
      <c r="L109" s="85" t="s">
        <v>6797</v>
      </c>
      <c r="M109" s="178">
        <v>45918.668749999997</v>
      </c>
      <c r="N109" s="178">
        <v>45919.636805555558</v>
      </c>
      <c r="O109" s="143"/>
      <c r="P109" s="85" t="s">
        <v>1454</v>
      </c>
      <c r="Q109" s="85" t="s">
        <v>6258</v>
      </c>
      <c r="R109" s="85" t="s">
        <v>243</v>
      </c>
      <c r="S109" s="85" t="s">
        <v>365</v>
      </c>
      <c r="T109" s="85" t="s">
        <v>6246</v>
      </c>
      <c r="U109" s="85" t="s">
        <v>6247</v>
      </c>
      <c r="V109" s="85" t="s">
        <v>6798</v>
      </c>
      <c r="W109" s="85" t="s">
        <v>165</v>
      </c>
      <c r="X109" s="85" t="s">
        <v>6799</v>
      </c>
      <c r="Y109" s="144" t="str">
        <f>VLOOKUP(D109,TIPOLOGIA!A:F,6,0)</f>
        <v>TIPO I</v>
      </c>
      <c r="Z109" s="144" t="str">
        <f>VLOOKUP(D109,TIPOLOGIA!A:F,5,0)</f>
        <v>TERRESTRE</v>
      </c>
      <c r="AA109" s="85" t="s">
        <v>428</v>
      </c>
      <c r="AB109" s="85">
        <v>1</v>
      </c>
      <c r="AC109" s="85">
        <v>0</v>
      </c>
      <c r="AD109" s="179">
        <f>IF(W109="SOPORTE_TELEFÓNICO",'BASE LIQUIDACION REDEBAN 2025'!$B$19,IF(Y109="TIPO I",'BASE LIQUIDACION REDEBAN 2025'!$C$2,IF(Y109="TIPO II",'BASE LIQUIDACION REDEBAN 2025'!$C$3,IF(Y109="TIPO III",'BASE LIQUIDACION REDEBAN 2025'!$C$4,IF(Y109="TIPO IV",'BASE LIQUIDACION REDEBAN 2025'!$C$5,IF(Z109="AEREO",'BASE LIQUIDACION REDEBAN 2025'!$B$6,'BASE LIQUIDACION REDEBAN 2025'!$C$5))))))</f>
        <v>65960.072302</v>
      </c>
      <c r="AE109" s="179">
        <f>IF(OR(W109="SOPORTE_TELEFÓNICO",W109="ENVÍO"),0,IF(Y109="TIPO I",'BASE LIQUIDACION REDEBAN 2025'!$B$10,IF(Y109="TIPO II",'BASE LIQUIDACION REDEBAN 2025'!$B$11,IF(Y109="TIPO III",'BASE LIQUIDACION REDEBAN 2025'!$B$12,'BASE LIQUIDACION REDEBAN 2025'!$B$13))))</f>
        <v>75096.394270399993</v>
      </c>
      <c r="AF109" s="179">
        <f t="shared" si="1"/>
        <v>65960.072302</v>
      </c>
      <c r="AG109"/>
    </row>
    <row r="110" spans="1:33" ht="14.45">
      <c r="A110" s="85" t="s">
        <v>68</v>
      </c>
      <c r="B110" s="85" t="str">
        <f>VLOOKUP(A110,'CENTRO DE COSTOS'!A:D,4,FALSE)</f>
        <v>WILLIAM ASDRUBAL ROZO ROZO</v>
      </c>
      <c r="C110" s="85" t="str">
        <f>VLOOKUP(A110,'CENTRO DE COSTOS'!A:D,2,FALSE)</f>
        <v>0004-0004</v>
      </c>
      <c r="D110" s="85">
        <v>11001</v>
      </c>
      <c r="E110" s="85" t="s">
        <v>6800</v>
      </c>
      <c r="F110" s="85">
        <v>73140</v>
      </c>
      <c r="G110" s="85" t="s">
        <v>6241</v>
      </c>
      <c r="H110" s="85" t="s">
        <v>417</v>
      </c>
      <c r="I110" s="85" t="s">
        <v>68</v>
      </c>
      <c r="J110" s="85" t="s">
        <v>6801</v>
      </c>
      <c r="K110" s="85" t="s">
        <v>160</v>
      </c>
      <c r="L110" s="85" t="s">
        <v>6802</v>
      </c>
      <c r="M110" s="178">
        <v>45918.668749999997</v>
      </c>
      <c r="N110" s="178">
        <v>45923.675000000003</v>
      </c>
      <c r="O110" s="143"/>
      <c r="P110" s="85" t="s">
        <v>1454</v>
      </c>
      <c r="Q110" s="85" t="s">
        <v>6258</v>
      </c>
      <c r="R110" s="85" t="s">
        <v>243</v>
      </c>
      <c r="S110" s="85" t="s">
        <v>365</v>
      </c>
      <c r="T110" s="85" t="s">
        <v>6246</v>
      </c>
      <c r="U110" s="85" t="s">
        <v>6247</v>
      </c>
      <c r="V110" s="85" t="s">
        <v>6803</v>
      </c>
      <c r="W110" s="85" t="s">
        <v>165</v>
      </c>
      <c r="X110" s="85" t="s">
        <v>6804</v>
      </c>
      <c r="Y110" s="144" t="str">
        <f>VLOOKUP(D110,TIPOLOGIA!A:F,6,0)</f>
        <v>TIPO I</v>
      </c>
      <c r="Z110" s="144" t="str">
        <f>VLOOKUP(D110,TIPOLOGIA!A:F,5,0)</f>
        <v>TERRESTRE</v>
      </c>
      <c r="AA110" s="85" t="s">
        <v>792</v>
      </c>
      <c r="AB110" s="85">
        <v>1</v>
      </c>
      <c r="AC110" s="85">
        <v>0</v>
      </c>
      <c r="AD110" s="179">
        <f>IF(W110="SOPORTE_TELEFÓNICO",'BASE LIQUIDACION REDEBAN 2025'!$B$19,IF(Y110="TIPO I",'BASE LIQUIDACION REDEBAN 2025'!$C$2,IF(Y110="TIPO II",'BASE LIQUIDACION REDEBAN 2025'!$C$3,IF(Y110="TIPO III",'BASE LIQUIDACION REDEBAN 2025'!$C$4,IF(Y110="TIPO IV",'BASE LIQUIDACION REDEBAN 2025'!$C$5,IF(Z110="AEREO",'BASE LIQUIDACION REDEBAN 2025'!$B$6,'BASE LIQUIDACION REDEBAN 2025'!$C$5))))))</f>
        <v>65960.072302</v>
      </c>
      <c r="AE110" s="179">
        <f>IF(OR(W110="SOPORTE_TELEFÓNICO",W110="ENVÍO"),0,IF(Y110="TIPO I",'BASE LIQUIDACION REDEBAN 2025'!$B$10,IF(Y110="TIPO II",'BASE LIQUIDACION REDEBAN 2025'!$B$11,IF(Y110="TIPO III",'BASE LIQUIDACION REDEBAN 2025'!$B$12,'BASE LIQUIDACION REDEBAN 2025'!$B$13))))</f>
        <v>75096.394270399993</v>
      </c>
      <c r="AF110" s="179">
        <f t="shared" si="1"/>
        <v>65960.072302</v>
      </c>
      <c r="AG110"/>
    </row>
    <row r="111" spans="1:33" ht="14.45">
      <c r="A111" s="85" t="s">
        <v>80</v>
      </c>
      <c r="B111" s="85" t="str">
        <f>VLOOKUP(A111,'CENTRO DE COSTOS'!A:D,4,FALSE)</f>
        <v>JOSE MAURICIO HERNANDEZ ROJAS</v>
      </c>
      <c r="C111" s="85" t="str">
        <f>VLOOKUP(A111,'CENTRO DE COSTOS'!A:D,2,FALSE)</f>
        <v>0004-0001</v>
      </c>
      <c r="D111" s="85">
        <v>13001</v>
      </c>
      <c r="E111" s="85" t="s">
        <v>6805</v>
      </c>
      <c r="F111" s="85">
        <v>56832</v>
      </c>
      <c r="G111" s="85" t="s">
        <v>6241</v>
      </c>
      <c r="H111" s="85" t="s">
        <v>685</v>
      </c>
      <c r="I111" s="85" t="s">
        <v>80</v>
      </c>
      <c r="J111" s="85" t="s">
        <v>6806</v>
      </c>
      <c r="K111" s="85" t="s">
        <v>160</v>
      </c>
      <c r="L111" s="85" t="s">
        <v>6807</v>
      </c>
      <c r="M111" s="178">
        <v>45918.359722222223</v>
      </c>
      <c r="N111" s="178">
        <v>45919.647916666669</v>
      </c>
      <c r="O111" s="143"/>
      <c r="P111" s="85" t="s">
        <v>1454</v>
      </c>
      <c r="Q111" s="85" t="s">
        <v>6244</v>
      </c>
      <c r="R111" s="85" t="s">
        <v>162</v>
      </c>
      <c r="S111" s="85" t="s">
        <v>6245</v>
      </c>
      <c r="T111" s="85" t="s">
        <v>6246</v>
      </c>
      <c r="U111" s="85" t="s">
        <v>6247</v>
      </c>
      <c r="V111" s="85" t="s">
        <v>6808</v>
      </c>
      <c r="W111" s="85" t="s">
        <v>165</v>
      </c>
      <c r="X111" s="85" t="s">
        <v>6809</v>
      </c>
      <c r="Y111" s="144" t="str">
        <f>VLOOKUP(D111,TIPOLOGIA!A:F,6,0)</f>
        <v>TIPO I</v>
      </c>
      <c r="Z111" s="144" t="str">
        <f>VLOOKUP(D111,TIPOLOGIA!A:F,5,0)</f>
        <v>TERRESTRE</v>
      </c>
      <c r="AA111" s="85" t="s">
        <v>690</v>
      </c>
      <c r="AB111" s="85">
        <v>1</v>
      </c>
      <c r="AC111" s="85">
        <v>0</v>
      </c>
      <c r="AD111" s="179">
        <f>IF(W111="SOPORTE_TELEFÓNICO",'BASE LIQUIDACION REDEBAN 2025'!$B$19,IF(Y111="TIPO I",'BASE LIQUIDACION REDEBAN 2025'!$C$2,IF(Y111="TIPO II",'BASE LIQUIDACION REDEBAN 2025'!$C$3,IF(Y111="TIPO III",'BASE LIQUIDACION REDEBAN 2025'!$C$4,IF(Y111="TIPO IV",'BASE LIQUIDACION REDEBAN 2025'!$C$5,IF(Z111="AEREO",'BASE LIQUIDACION REDEBAN 2025'!$B$6,'BASE LIQUIDACION REDEBAN 2025'!$C$5))))))</f>
        <v>65960.072302</v>
      </c>
      <c r="AE111" s="179">
        <f>IF(OR(W111="SOPORTE_TELEFÓNICO",W111="ENVÍO"),0,IF(Y111="TIPO I",'BASE LIQUIDACION REDEBAN 2025'!$B$10,IF(Y111="TIPO II",'BASE LIQUIDACION REDEBAN 2025'!$B$11,IF(Y111="TIPO III",'BASE LIQUIDACION REDEBAN 2025'!$B$12,'BASE LIQUIDACION REDEBAN 2025'!$B$13))))</f>
        <v>75096.394270399993</v>
      </c>
      <c r="AF111" s="179">
        <f t="shared" si="1"/>
        <v>65960.072302</v>
      </c>
      <c r="AG111"/>
    </row>
    <row r="112" spans="1:33" ht="14.45">
      <c r="A112" s="85" t="s">
        <v>90</v>
      </c>
      <c r="B112" s="85" t="str">
        <f>VLOOKUP(A112,'CENTRO DE COSTOS'!A:D,4,FALSE)</f>
        <v>JUAN SEBASTIÁN RÍOS CASTRILLÓN</v>
      </c>
      <c r="C112" s="85" t="str">
        <f>VLOOKUP(A112,'CENTRO DE COSTOS'!A:D,2,FALSE)</f>
        <v>0004-0005</v>
      </c>
      <c r="D112" s="85">
        <v>5001</v>
      </c>
      <c r="E112" s="85" t="s">
        <v>6810</v>
      </c>
      <c r="F112" s="85">
        <v>80762</v>
      </c>
      <c r="G112" s="85" t="s">
        <v>6241</v>
      </c>
      <c r="H112" s="85" t="s">
        <v>249</v>
      </c>
      <c r="I112" s="85" t="s">
        <v>90</v>
      </c>
      <c r="J112" s="85" t="s">
        <v>6811</v>
      </c>
      <c r="K112" s="85" t="s">
        <v>160</v>
      </c>
      <c r="L112" s="85" t="s">
        <v>6812</v>
      </c>
      <c r="M112" s="178">
        <v>45917.708333333343</v>
      </c>
      <c r="N112" s="178">
        <v>45919.507638888892</v>
      </c>
      <c r="O112" s="143"/>
      <c r="P112" s="85" t="s">
        <v>1454</v>
      </c>
      <c r="Q112" s="85" t="s">
        <v>1454</v>
      </c>
      <c r="R112" s="85" t="s">
        <v>162</v>
      </c>
      <c r="S112" s="85" t="s">
        <v>162</v>
      </c>
      <c r="T112" s="85" t="s">
        <v>6246</v>
      </c>
      <c r="U112" s="85" t="s">
        <v>6247</v>
      </c>
      <c r="V112" s="85" t="s">
        <v>6813</v>
      </c>
      <c r="W112" s="85" t="s">
        <v>165</v>
      </c>
      <c r="X112" s="85" t="s">
        <v>6814</v>
      </c>
      <c r="Y112" s="144" t="str">
        <f>VLOOKUP(D112,TIPOLOGIA!A:F,6,0)</f>
        <v>TIPO I</v>
      </c>
      <c r="Z112" s="144" t="str">
        <f>VLOOKUP(D112,TIPOLOGIA!A:F,5,0)</f>
        <v>TERRESTRE</v>
      </c>
      <c r="AA112" s="85" t="s">
        <v>1458</v>
      </c>
      <c r="AB112" s="85">
        <v>1</v>
      </c>
      <c r="AC112" s="85">
        <v>0</v>
      </c>
      <c r="AD112" s="179">
        <f>IF(W112="SOPORTE_TELEFÓNICO",'BASE LIQUIDACION REDEBAN 2025'!$B$19,IF(Y112="TIPO I",'BASE LIQUIDACION REDEBAN 2025'!$C$2,IF(Y112="TIPO II",'BASE LIQUIDACION REDEBAN 2025'!$C$3,IF(Y112="TIPO III",'BASE LIQUIDACION REDEBAN 2025'!$C$4,IF(Y112="TIPO IV",'BASE LIQUIDACION REDEBAN 2025'!$C$5,IF(Z112="AEREO",'BASE LIQUIDACION REDEBAN 2025'!$B$6,'BASE LIQUIDACION REDEBAN 2025'!$C$5))))))</f>
        <v>65960.072302</v>
      </c>
      <c r="AE112" s="179">
        <f>IF(OR(W112="SOPORTE_TELEFÓNICO",W112="ENVÍO"),0,IF(Y112="TIPO I",'BASE LIQUIDACION REDEBAN 2025'!$B$10,IF(Y112="TIPO II",'BASE LIQUIDACION REDEBAN 2025'!$B$11,IF(Y112="TIPO III",'BASE LIQUIDACION REDEBAN 2025'!$B$12,'BASE LIQUIDACION REDEBAN 2025'!$B$13))))</f>
        <v>75096.394270399993</v>
      </c>
      <c r="AF112" s="179">
        <f t="shared" si="1"/>
        <v>65960.072302</v>
      </c>
      <c r="AG112"/>
    </row>
    <row r="113" spans="1:33" ht="14.45">
      <c r="A113" s="85" t="s">
        <v>98</v>
      </c>
      <c r="B113" s="85" t="str">
        <f>VLOOKUP(A113,'CENTRO DE COSTOS'!A:D,4,FALSE)</f>
        <v>MIGUEL JULIÁN HERNÁNDEZ GUARÍN</v>
      </c>
      <c r="C113" s="85" t="str">
        <f>VLOOKUP(A113,'CENTRO DE COSTOS'!A:D,2,FALSE)</f>
        <v>0004-0008</v>
      </c>
      <c r="D113" s="85">
        <v>15759</v>
      </c>
      <c r="E113" s="85" t="s">
        <v>6815</v>
      </c>
      <c r="F113" s="85">
        <v>71188</v>
      </c>
      <c r="G113" s="85" t="s">
        <v>6241</v>
      </c>
      <c r="H113" s="85" t="s">
        <v>406</v>
      </c>
      <c r="I113" s="85" t="s">
        <v>1065</v>
      </c>
      <c r="J113" s="85" t="s">
        <v>6816</v>
      </c>
      <c r="K113" s="85" t="s">
        <v>160</v>
      </c>
      <c r="L113" s="85" t="s">
        <v>6817</v>
      </c>
      <c r="M113" s="178">
        <v>45917.708333333343</v>
      </c>
      <c r="N113" s="178">
        <v>45918.671527777777</v>
      </c>
      <c r="O113" s="143"/>
      <c r="P113" s="85" t="s">
        <v>1454</v>
      </c>
      <c r="Q113" s="85" t="s">
        <v>1454</v>
      </c>
      <c r="R113" s="85" t="s">
        <v>6245</v>
      </c>
      <c r="S113" s="85" t="s">
        <v>6245</v>
      </c>
      <c r="T113" s="85" t="s">
        <v>6246</v>
      </c>
      <c r="U113" s="85" t="s">
        <v>6247</v>
      </c>
      <c r="V113" s="85" t="s">
        <v>6818</v>
      </c>
      <c r="W113" s="85" t="s">
        <v>165</v>
      </c>
      <c r="X113" s="85" t="s">
        <v>6819</v>
      </c>
      <c r="Y113" s="144" t="str">
        <f>VLOOKUP(D113,TIPOLOGIA!A:F,6,0)</f>
        <v>TIPO II</v>
      </c>
      <c r="Z113" s="144" t="str">
        <f>VLOOKUP(D113,TIPOLOGIA!A:F,5,0)</f>
        <v>TERRESTRE</v>
      </c>
      <c r="AA113" s="85" t="s">
        <v>411</v>
      </c>
      <c r="AB113" s="85">
        <v>1</v>
      </c>
      <c r="AC113" s="85">
        <v>0</v>
      </c>
      <c r="AD113" s="179">
        <f>IF(W113="SOPORTE_TELEFÓNICO",'BASE LIQUIDACION REDEBAN 2025'!$B$19,IF(Y113="TIPO I",'BASE LIQUIDACION REDEBAN 2025'!$C$2,IF(Y113="TIPO II",'BASE LIQUIDACION REDEBAN 2025'!$C$3,IF(Y113="TIPO III",'BASE LIQUIDACION REDEBAN 2025'!$C$4,IF(Y113="TIPO IV",'BASE LIQUIDACION REDEBAN 2025'!$C$5,IF(Z113="AEREO",'BASE LIQUIDACION REDEBAN 2025'!$B$6,'BASE LIQUIDACION REDEBAN 2025'!$C$5))))))</f>
        <v>144967.87232000002</v>
      </c>
      <c r="AE113" s="179">
        <f>IF(OR(W113="SOPORTE_TELEFÓNICO",W113="ENVÍO"),0,IF(Y113="TIPO I",'BASE LIQUIDACION REDEBAN 2025'!$B$10,IF(Y113="TIPO II",'BASE LIQUIDACION REDEBAN 2025'!$B$11,IF(Y113="TIPO III",'BASE LIQUIDACION REDEBAN 2025'!$B$12,'BASE LIQUIDACION REDEBAN 2025'!$B$13))))</f>
        <v>140395.6348884</v>
      </c>
      <c r="AF113" s="179">
        <f t="shared" si="1"/>
        <v>144967.87232000002</v>
      </c>
      <c r="AG113"/>
    </row>
    <row r="114" spans="1:33" ht="14.45">
      <c r="A114" s="85" t="s">
        <v>92</v>
      </c>
      <c r="B114" s="85" t="str">
        <f>VLOOKUP(A114,'CENTRO DE COSTOS'!A:D,4,FALSE)</f>
        <v>KEVIN ALEXIS CORZO BUSTOS</v>
      </c>
      <c r="C114" s="85" t="str">
        <f>VLOOKUP(A114,'CENTRO DE COSTOS'!A:D,2,FALSE)</f>
        <v>0004-0007</v>
      </c>
      <c r="D114" s="85">
        <v>18001</v>
      </c>
      <c r="E114" s="85" t="s">
        <v>6820</v>
      </c>
      <c r="F114" s="85">
        <v>77961</v>
      </c>
      <c r="G114" s="85" t="s">
        <v>6241</v>
      </c>
      <c r="H114" s="85" t="s">
        <v>208</v>
      </c>
      <c r="I114" s="85" t="s">
        <v>82</v>
      </c>
      <c r="J114" s="85" t="s">
        <v>6821</v>
      </c>
      <c r="K114" s="85" t="s">
        <v>160</v>
      </c>
      <c r="L114" s="85" t="s">
        <v>6822</v>
      </c>
      <c r="M114" s="178">
        <v>45917.708333333343</v>
      </c>
      <c r="N114" s="178">
        <v>45923.67291666667</v>
      </c>
      <c r="O114" s="143"/>
      <c r="P114" s="85" t="s">
        <v>1454</v>
      </c>
      <c r="Q114" s="85" t="s">
        <v>1454</v>
      </c>
      <c r="R114" s="85" t="s">
        <v>6245</v>
      </c>
      <c r="S114" s="85" t="s">
        <v>6245</v>
      </c>
      <c r="T114" s="85" t="s">
        <v>6246</v>
      </c>
      <c r="U114" s="85" t="s">
        <v>6247</v>
      </c>
      <c r="V114" s="85" t="s">
        <v>6823</v>
      </c>
      <c r="W114" s="85" t="s">
        <v>165</v>
      </c>
      <c r="X114" s="85" t="s">
        <v>6824</v>
      </c>
      <c r="Y114" s="144" t="str">
        <f>VLOOKUP(D114,TIPOLOGIA!A:F,6,0)</f>
        <v>TIPO IV</v>
      </c>
      <c r="Z114" s="144" t="str">
        <f>VLOOKUP(D114,TIPOLOGIA!A:F,5,0)</f>
        <v>TERRESTRE</v>
      </c>
      <c r="AA114" s="85" t="s">
        <v>214</v>
      </c>
      <c r="AB114" s="85">
        <v>1</v>
      </c>
      <c r="AC114" s="85">
        <v>0</v>
      </c>
      <c r="AD114" s="179">
        <f>IF(W114="SOPORTE_TELEFÓNICO",'BASE LIQUIDACION REDEBAN 2025'!$B$19,IF(Y114="TIPO I",'BASE LIQUIDACION REDEBAN 2025'!$C$2,IF(Y114="TIPO II",'BASE LIQUIDACION REDEBAN 2025'!$C$3,IF(Y114="TIPO III",'BASE LIQUIDACION REDEBAN 2025'!$C$4,IF(Y114="TIPO IV",'BASE LIQUIDACION REDEBAN 2025'!$C$5,IF(Z114="AEREO",'BASE LIQUIDACION REDEBAN 2025'!$B$6,'BASE LIQUIDACION REDEBAN 2025'!$C$5))))))</f>
        <v>479588.87655000004</v>
      </c>
      <c r="AE114" s="179">
        <f>IF(OR(W114="SOPORTE_TELEFÓNICO",W114="ENVÍO"),0,IF(Y114="TIPO I",'BASE LIQUIDACION REDEBAN 2025'!$B$10,IF(Y114="TIPO II",'BASE LIQUIDACION REDEBAN 2025'!$B$11,IF(Y114="TIPO III",'BASE LIQUIDACION REDEBAN 2025'!$B$12,'BASE LIQUIDACION REDEBAN 2025'!$B$13))))</f>
        <v>196536.5258152</v>
      </c>
      <c r="AF114" s="179">
        <f t="shared" si="1"/>
        <v>479588.87655000004</v>
      </c>
      <c r="AG114"/>
    </row>
    <row r="115" spans="1:33" ht="14.45">
      <c r="A115" s="85" t="s">
        <v>68</v>
      </c>
      <c r="B115" s="85" t="str">
        <f>VLOOKUP(A115,'CENTRO DE COSTOS'!A:D,4,FALSE)</f>
        <v>WILLIAM ASDRUBAL ROZO ROZO</v>
      </c>
      <c r="C115" s="85" t="str">
        <f>VLOOKUP(A115,'CENTRO DE COSTOS'!A:D,2,FALSE)</f>
        <v>0004-0004</v>
      </c>
      <c r="D115" s="85">
        <v>25126</v>
      </c>
      <c r="E115" s="85" t="s">
        <v>6825</v>
      </c>
      <c r="F115" s="85">
        <v>35974</v>
      </c>
      <c r="G115" s="85" t="s">
        <v>6241</v>
      </c>
      <c r="H115" s="85" t="s">
        <v>417</v>
      </c>
      <c r="I115" s="85" t="s">
        <v>5506</v>
      </c>
      <c r="J115" s="85" t="s">
        <v>5507</v>
      </c>
      <c r="K115" s="85" t="s">
        <v>160</v>
      </c>
      <c r="L115" s="85" t="s">
        <v>6826</v>
      </c>
      <c r="M115" s="178">
        <v>45917.708333333343</v>
      </c>
      <c r="N115" s="178">
        <v>45919.62777777778</v>
      </c>
      <c r="O115" s="143"/>
      <c r="P115" s="85" t="s">
        <v>1454</v>
      </c>
      <c r="Q115" s="85" t="s">
        <v>1454</v>
      </c>
      <c r="R115" s="85" t="s">
        <v>6245</v>
      </c>
      <c r="S115" s="85" t="s">
        <v>6245</v>
      </c>
      <c r="T115" s="85" t="s">
        <v>6246</v>
      </c>
      <c r="U115" s="85" t="s">
        <v>6247</v>
      </c>
      <c r="V115" s="85" t="s">
        <v>6827</v>
      </c>
      <c r="W115" s="85" t="s">
        <v>165</v>
      </c>
      <c r="X115" s="85" t="s">
        <v>6828</v>
      </c>
      <c r="Y115" s="144" t="str">
        <f>VLOOKUP(D115,TIPOLOGIA!A:F,6,0)</f>
        <v>TIPO II</v>
      </c>
      <c r="Z115" s="144" t="str">
        <f>VLOOKUP(D115,TIPOLOGIA!A:F,5,0)</f>
        <v>TERRESTRE</v>
      </c>
      <c r="AA115" s="85" t="s">
        <v>541</v>
      </c>
      <c r="AB115" s="85">
        <v>1</v>
      </c>
      <c r="AC115" s="85">
        <v>0</v>
      </c>
      <c r="AD115" s="179">
        <f>IF(W115="SOPORTE_TELEFÓNICO",'BASE LIQUIDACION REDEBAN 2025'!$B$19,IF(Y115="TIPO I",'BASE LIQUIDACION REDEBAN 2025'!$C$2,IF(Y115="TIPO II",'BASE LIQUIDACION REDEBAN 2025'!$C$3,IF(Y115="TIPO III",'BASE LIQUIDACION REDEBAN 2025'!$C$4,IF(Y115="TIPO IV",'BASE LIQUIDACION REDEBAN 2025'!$C$5,IF(Z115="AEREO",'BASE LIQUIDACION REDEBAN 2025'!$B$6,'BASE LIQUIDACION REDEBAN 2025'!$C$5))))))</f>
        <v>144967.87232000002</v>
      </c>
      <c r="AE115" s="179">
        <f>IF(OR(W115="SOPORTE_TELEFÓNICO",W115="ENVÍO"),0,IF(Y115="TIPO I",'BASE LIQUIDACION REDEBAN 2025'!$B$10,IF(Y115="TIPO II",'BASE LIQUIDACION REDEBAN 2025'!$B$11,IF(Y115="TIPO III",'BASE LIQUIDACION REDEBAN 2025'!$B$12,'BASE LIQUIDACION REDEBAN 2025'!$B$13))))</f>
        <v>140395.6348884</v>
      </c>
      <c r="AF115" s="179">
        <f t="shared" si="1"/>
        <v>144967.87232000002</v>
      </c>
      <c r="AG115"/>
    </row>
    <row r="116" spans="1:33" ht="14.45">
      <c r="A116" s="85" t="s">
        <v>68</v>
      </c>
      <c r="B116" s="85" t="str">
        <f>VLOOKUP(A116,'CENTRO DE COSTOS'!A:D,4,FALSE)</f>
        <v>WILLIAM ASDRUBAL ROZO ROZO</v>
      </c>
      <c r="C116" s="85" t="str">
        <f>VLOOKUP(A116,'CENTRO DE COSTOS'!A:D,2,FALSE)</f>
        <v>0004-0004</v>
      </c>
      <c r="D116" s="85">
        <v>25473</v>
      </c>
      <c r="E116" s="85" t="s">
        <v>6829</v>
      </c>
      <c r="F116" s="85">
        <v>68158</v>
      </c>
      <c r="G116" s="85" t="s">
        <v>6241</v>
      </c>
      <c r="H116" s="85" t="s">
        <v>417</v>
      </c>
      <c r="I116" s="85" t="s">
        <v>701</v>
      </c>
      <c r="J116" s="85" t="s">
        <v>6830</v>
      </c>
      <c r="K116" s="85" t="s">
        <v>160</v>
      </c>
      <c r="L116" s="85" t="s">
        <v>6831</v>
      </c>
      <c r="M116" s="178">
        <v>45917.708333333343</v>
      </c>
      <c r="N116" s="178">
        <v>45920.492361111108</v>
      </c>
      <c r="O116" s="143"/>
      <c r="P116" s="85" t="s">
        <v>1454</v>
      </c>
      <c r="Q116" s="85" t="s">
        <v>1454</v>
      </c>
      <c r="R116" s="85" t="s">
        <v>6245</v>
      </c>
      <c r="S116" s="85" t="s">
        <v>6245</v>
      </c>
      <c r="T116" s="85" t="s">
        <v>6246</v>
      </c>
      <c r="U116" s="85" t="s">
        <v>6247</v>
      </c>
      <c r="V116" s="85" t="s">
        <v>6832</v>
      </c>
      <c r="W116" s="85" t="s">
        <v>165</v>
      </c>
      <c r="X116" s="85" t="s">
        <v>6833</v>
      </c>
      <c r="Y116" s="144" t="str">
        <f>VLOOKUP(D116,TIPOLOGIA!A:F,6,0)</f>
        <v>TIPO I</v>
      </c>
      <c r="Z116" s="144" t="str">
        <f>VLOOKUP(D116,TIPOLOGIA!A:F,5,0)</f>
        <v>TERRESTRE</v>
      </c>
      <c r="AA116" s="85" t="s">
        <v>561</v>
      </c>
      <c r="AB116" s="85">
        <v>1</v>
      </c>
      <c r="AC116" s="85">
        <v>0</v>
      </c>
      <c r="AD116" s="179">
        <f>IF(W116="SOPORTE_TELEFÓNICO",'BASE LIQUIDACION REDEBAN 2025'!$B$19,IF(Y116="TIPO I",'BASE LIQUIDACION REDEBAN 2025'!$C$2,IF(Y116="TIPO II",'BASE LIQUIDACION REDEBAN 2025'!$C$3,IF(Y116="TIPO III",'BASE LIQUIDACION REDEBAN 2025'!$C$4,IF(Y116="TIPO IV",'BASE LIQUIDACION REDEBAN 2025'!$C$5,IF(Z116="AEREO",'BASE LIQUIDACION REDEBAN 2025'!$B$6,'BASE LIQUIDACION REDEBAN 2025'!$C$5))))))</f>
        <v>65960.072302</v>
      </c>
      <c r="AE116" s="179">
        <f>IF(OR(W116="SOPORTE_TELEFÓNICO",W116="ENVÍO"),0,IF(Y116="TIPO I",'BASE LIQUIDACION REDEBAN 2025'!$B$10,IF(Y116="TIPO II",'BASE LIQUIDACION REDEBAN 2025'!$B$11,IF(Y116="TIPO III",'BASE LIQUIDACION REDEBAN 2025'!$B$12,'BASE LIQUIDACION REDEBAN 2025'!$B$13))))</f>
        <v>75096.394270399993</v>
      </c>
      <c r="AF116" s="179">
        <f t="shared" si="1"/>
        <v>65960.072302</v>
      </c>
      <c r="AG116"/>
    </row>
    <row r="117" spans="1:33" ht="14.45">
      <c r="A117" s="85" t="s">
        <v>86</v>
      </c>
      <c r="B117" s="85" t="str">
        <f>VLOOKUP(A117,'CENTRO DE COSTOS'!A:D,4,FALSE)</f>
        <v>KEVIN ALEXIS CORZO BUSTOS</v>
      </c>
      <c r="C117" s="85" t="str">
        <f>VLOOKUP(A117,'CENTRO DE COSTOS'!A:D,2,FALSE)</f>
        <v>0004-0007</v>
      </c>
      <c r="D117" s="85">
        <v>73001</v>
      </c>
      <c r="E117" s="85" t="s">
        <v>6834</v>
      </c>
      <c r="F117" s="85">
        <v>68970</v>
      </c>
      <c r="G117" s="85" t="s">
        <v>6241</v>
      </c>
      <c r="H117" s="85" t="s">
        <v>494</v>
      </c>
      <c r="I117" s="85" t="s">
        <v>86</v>
      </c>
      <c r="J117" s="85" t="s">
        <v>6835</v>
      </c>
      <c r="K117" s="85" t="s">
        <v>160</v>
      </c>
      <c r="L117" s="85" t="s">
        <v>6836</v>
      </c>
      <c r="M117" s="178">
        <v>45917.708333333343</v>
      </c>
      <c r="N117" s="178">
        <v>45919.655555555553</v>
      </c>
      <c r="O117" s="143"/>
      <c r="P117" s="85" t="s">
        <v>1454</v>
      </c>
      <c r="Q117" s="85" t="s">
        <v>1454</v>
      </c>
      <c r="R117" s="85" t="s">
        <v>6245</v>
      </c>
      <c r="S117" s="85" t="s">
        <v>6245</v>
      </c>
      <c r="T117" s="85" t="s">
        <v>6246</v>
      </c>
      <c r="U117" s="85" t="s">
        <v>6247</v>
      </c>
      <c r="V117" s="85" t="s">
        <v>6837</v>
      </c>
      <c r="W117" s="85" t="s">
        <v>165</v>
      </c>
      <c r="X117" s="85" t="s">
        <v>6838</v>
      </c>
      <c r="Y117" s="144" t="str">
        <f>VLOOKUP(D117,TIPOLOGIA!A:F,6,0)</f>
        <v>TIPO I</v>
      </c>
      <c r="Z117" s="144" t="str">
        <f>VLOOKUP(D117,TIPOLOGIA!A:F,5,0)</f>
        <v>TERRESTRE</v>
      </c>
      <c r="AA117" s="85" t="s">
        <v>498</v>
      </c>
      <c r="AB117" s="85">
        <v>1</v>
      </c>
      <c r="AC117" s="85">
        <v>0</v>
      </c>
      <c r="AD117" s="179">
        <f>IF(W117="SOPORTE_TELEFÓNICO",'BASE LIQUIDACION REDEBAN 2025'!$B$19,IF(Y117="TIPO I",'BASE LIQUIDACION REDEBAN 2025'!$C$2,IF(Y117="TIPO II",'BASE LIQUIDACION REDEBAN 2025'!$C$3,IF(Y117="TIPO III",'BASE LIQUIDACION REDEBAN 2025'!$C$4,IF(Y117="TIPO IV",'BASE LIQUIDACION REDEBAN 2025'!$C$5,IF(Z117="AEREO",'BASE LIQUIDACION REDEBAN 2025'!$B$6,'BASE LIQUIDACION REDEBAN 2025'!$C$5))))))</f>
        <v>65960.072302</v>
      </c>
      <c r="AE117" s="179">
        <f>IF(OR(W117="SOPORTE_TELEFÓNICO",W117="ENVÍO"),0,IF(Y117="TIPO I",'BASE LIQUIDACION REDEBAN 2025'!$B$10,IF(Y117="TIPO II",'BASE LIQUIDACION REDEBAN 2025'!$B$11,IF(Y117="TIPO III",'BASE LIQUIDACION REDEBAN 2025'!$B$12,'BASE LIQUIDACION REDEBAN 2025'!$B$13))))</f>
        <v>75096.394270399993</v>
      </c>
      <c r="AF117" s="179">
        <f t="shared" si="1"/>
        <v>65960.072302</v>
      </c>
      <c r="AG117"/>
    </row>
    <row r="118" spans="1:33" ht="14.45">
      <c r="A118" s="85" t="s">
        <v>86</v>
      </c>
      <c r="B118" s="85" t="str">
        <f>VLOOKUP(A118,'CENTRO DE COSTOS'!A:D,4,FALSE)</f>
        <v>KEVIN ALEXIS CORZO BUSTOS</v>
      </c>
      <c r="C118" s="85" t="str">
        <f>VLOOKUP(A118,'CENTRO DE COSTOS'!A:D,2,FALSE)</f>
        <v>0004-0007</v>
      </c>
      <c r="D118" s="85">
        <v>73001</v>
      </c>
      <c r="E118" s="85" t="s">
        <v>6839</v>
      </c>
      <c r="F118" s="85">
        <v>80561</v>
      </c>
      <c r="G118" s="85" t="s">
        <v>6241</v>
      </c>
      <c r="H118" s="85" t="s">
        <v>494</v>
      </c>
      <c r="I118" s="85" t="s">
        <v>86</v>
      </c>
      <c r="J118" s="85" t="s">
        <v>6840</v>
      </c>
      <c r="K118" s="85" t="s">
        <v>160</v>
      </c>
      <c r="L118" s="85" t="s">
        <v>6841</v>
      </c>
      <c r="M118" s="178">
        <v>45917.708333333343</v>
      </c>
      <c r="N118" s="178">
        <v>45919.51458333333</v>
      </c>
      <c r="O118" s="143"/>
      <c r="P118" s="85" t="s">
        <v>1454</v>
      </c>
      <c r="Q118" s="85" t="s">
        <v>1454</v>
      </c>
      <c r="R118" s="85" t="s">
        <v>162</v>
      </c>
      <c r="S118" s="85" t="s">
        <v>162</v>
      </c>
      <c r="T118" s="85" t="s">
        <v>6246</v>
      </c>
      <c r="U118" s="85" t="s">
        <v>6247</v>
      </c>
      <c r="V118" s="85" t="s">
        <v>6842</v>
      </c>
      <c r="W118" s="85" t="s">
        <v>165</v>
      </c>
      <c r="X118" s="85" t="s">
        <v>6843</v>
      </c>
      <c r="Y118" s="144" t="str">
        <f>VLOOKUP(D118,TIPOLOGIA!A:F,6,0)</f>
        <v>TIPO I</v>
      </c>
      <c r="Z118" s="144" t="str">
        <f>VLOOKUP(D118,TIPOLOGIA!A:F,5,0)</f>
        <v>TERRESTRE</v>
      </c>
      <c r="AA118" s="85" t="s">
        <v>760</v>
      </c>
      <c r="AB118" s="85">
        <v>1</v>
      </c>
      <c r="AC118" s="85">
        <v>0</v>
      </c>
      <c r="AD118" s="179">
        <f>IF(W118="SOPORTE_TELEFÓNICO",'BASE LIQUIDACION REDEBAN 2025'!$B$19,IF(Y118="TIPO I",'BASE LIQUIDACION REDEBAN 2025'!$C$2,IF(Y118="TIPO II",'BASE LIQUIDACION REDEBAN 2025'!$C$3,IF(Y118="TIPO III",'BASE LIQUIDACION REDEBAN 2025'!$C$4,IF(Y118="TIPO IV",'BASE LIQUIDACION REDEBAN 2025'!$C$5,IF(Z118="AEREO",'BASE LIQUIDACION REDEBAN 2025'!$B$6,'BASE LIQUIDACION REDEBAN 2025'!$C$5))))))</f>
        <v>65960.072302</v>
      </c>
      <c r="AE118" s="179">
        <f>IF(OR(W118="SOPORTE_TELEFÓNICO",W118="ENVÍO"),0,IF(Y118="TIPO I",'BASE LIQUIDACION REDEBAN 2025'!$B$10,IF(Y118="TIPO II",'BASE LIQUIDACION REDEBAN 2025'!$B$11,IF(Y118="TIPO III",'BASE LIQUIDACION REDEBAN 2025'!$B$12,'BASE LIQUIDACION REDEBAN 2025'!$B$13))))</f>
        <v>75096.394270399993</v>
      </c>
      <c r="AF118" s="179">
        <f t="shared" si="1"/>
        <v>65960.072302</v>
      </c>
      <c r="AG118"/>
    </row>
    <row r="119" spans="1:33" ht="14.45">
      <c r="A119" s="85" t="s">
        <v>76</v>
      </c>
      <c r="B119" s="85" t="str">
        <f>VLOOKUP(A119,'CENTRO DE COSTOS'!A:D,4,FALSE)</f>
        <v>DIEGO FERNANDO HENAO CARDONA</v>
      </c>
      <c r="C119" s="85" t="str">
        <f>VLOOKUP(A119,'CENTRO DE COSTOS'!A:D,2,FALSE)</f>
        <v>0004-0003</v>
      </c>
      <c r="D119" s="85">
        <v>76520</v>
      </c>
      <c r="E119" s="85" t="s">
        <v>6844</v>
      </c>
      <c r="F119" s="85">
        <v>41716</v>
      </c>
      <c r="G119" s="85" t="s">
        <v>6241</v>
      </c>
      <c r="H119" s="85" t="s">
        <v>232</v>
      </c>
      <c r="I119" s="85" t="s">
        <v>1207</v>
      </c>
      <c r="J119" s="85" t="s">
        <v>6845</v>
      </c>
      <c r="K119" s="85" t="s">
        <v>160</v>
      </c>
      <c r="L119" s="85" t="s">
        <v>6846</v>
      </c>
      <c r="M119" s="178">
        <v>45917.708333333343</v>
      </c>
      <c r="N119" s="178">
        <v>45922.335416666669</v>
      </c>
      <c r="O119" s="143"/>
      <c r="P119" s="85" t="s">
        <v>1454</v>
      </c>
      <c r="Q119" s="85" t="s">
        <v>1454</v>
      </c>
      <c r="R119" s="85" t="s">
        <v>6245</v>
      </c>
      <c r="S119" s="85" t="s">
        <v>6245</v>
      </c>
      <c r="T119" s="85" t="s">
        <v>6246</v>
      </c>
      <c r="U119" s="85" t="s">
        <v>6247</v>
      </c>
      <c r="V119" s="85" t="s">
        <v>6847</v>
      </c>
      <c r="W119" s="85" t="s">
        <v>165</v>
      </c>
      <c r="X119" s="85" t="s">
        <v>6848</v>
      </c>
      <c r="Y119" s="144" t="str">
        <f>VLOOKUP(D119,TIPOLOGIA!A:F,6,0)</f>
        <v>TIPO I</v>
      </c>
      <c r="Z119" s="144" t="str">
        <f>VLOOKUP(D119,TIPOLOGIA!A:F,5,0)</f>
        <v>TERRESTRE</v>
      </c>
      <c r="AA119" s="85" t="s">
        <v>531</v>
      </c>
      <c r="AB119" s="85">
        <v>1</v>
      </c>
      <c r="AC119" s="85">
        <v>0</v>
      </c>
      <c r="AD119" s="179">
        <f>IF(W119="SOPORTE_TELEFÓNICO",'BASE LIQUIDACION REDEBAN 2025'!$B$19,IF(Y119="TIPO I",'BASE LIQUIDACION REDEBAN 2025'!$C$2,IF(Y119="TIPO II",'BASE LIQUIDACION REDEBAN 2025'!$C$3,IF(Y119="TIPO III",'BASE LIQUIDACION REDEBAN 2025'!$C$4,IF(Y119="TIPO IV",'BASE LIQUIDACION REDEBAN 2025'!$C$5,IF(Z119="AEREO",'BASE LIQUIDACION REDEBAN 2025'!$B$6,'BASE LIQUIDACION REDEBAN 2025'!$C$5))))))</f>
        <v>65960.072302</v>
      </c>
      <c r="AE119" s="179">
        <f>IF(OR(W119="SOPORTE_TELEFÓNICO",W119="ENVÍO"),0,IF(Y119="TIPO I",'BASE LIQUIDACION REDEBAN 2025'!$B$10,IF(Y119="TIPO II",'BASE LIQUIDACION REDEBAN 2025'!$B$11,IF(Y119="TIPO III",'BASE LIQUIDACION REDEBAN 2025'!$B$12,'BASE LIQUIDACION REDEBAN 2025'!$B$13))))</f>
        <v>75096.394270399993</v>
      </c>
      <c r="AF119" s="179">
        <f t="shared" si="1"/>
        <v>65960.072302</v>
      </c>
      <c r="AG119"/>
    </row>
    <row r="120" spans="1:33" ht="14.45">
      <c r="A120" s="85" t="s">
        <v>76</v>
      </c>
      <c r="B120" s="85" t="str">
        <f>VLOOKUP(A120,'CENTRO DE COSTOS'!A:D,4,FALSE)</f>
        <v>DIEGO FERNANDO HENAO CARDONA</v>
      </c>
      <c r="C120" s="85" t="str">
        <f>VLOOKUP(A120,'CENTRO DE COSTOS'!A:D,2,FALSE)</f>
        <v>0004-0003</v>
      </c>
      <c r="D120" s="85">
        <v>76834</v>
      </c>
      <c r="E120" s="85" t="s">
        <v>6849</v>
      </c>
      <c r="F120" s="85">
        <v>57724</v>
      </c>
      <c r="G120" s="85" t="s">
        <v>6241</v>
      </c>
      <c r="H120" s="85" t="s">
        <v>232</v>
      </c>
      <c r="I120" s="85" t="s">
        <v>341</v>
      </c>
      <c r="J120" s="85" t="s">
        <v>6850</v>
      </c>
      <c r="K120" s="85" t="s">
        <v>160</v>
      </c>
      <c r="L120" s="85" t="s">
        <v>6851</v>
      </c>
      <c r="M120" s="178">
        <v>45917.708333333343</v>
      </c>
      <c r="N120" s="178">
        <v>45919.65</v>
      </c>
      <c r="O120" s="143"/>
      <c r="P120" s="85" t="s">
        <v>1454</v>
      </c>
      <c r="Q120" s="85" t="s">
        <v>1454</v>
      </c>
      <c r="R120" s="85" t="s">
        <v>6245</v>
      </c>
      <c r="S120" s="85" t="s">
        <v>6245</v>
      </c>
      <c r="T120" s="85" t="s">
        <v>6246</v>
      </c>
      <c r="U120" s="85" t="s">
        <v>6247</v>
      </c>
      <c r="V120" s="85" t="s">
        <v>6852</v>
      </c>
      <c r="W120" s="85" t="s">
        <v>165</v>
      </c>
      <c r="X120" s="85" t="s">
        <v>6853</v>
      </c>
      <c r="Y120" s="144" t="str">
        <f>VLOOKUP(D120,TIPOLOGIA!A:F,6,0)</f>
        <v>TIPO II</v>
      </c>
      <c r="Z120" s="144" t="str">
        <f>VLOOKUP(D120,TIPOLOGIA!A:F,5,0)</f>
        <v>TERRESTRE</v>
      </c>
      <c r="AA120" s="85" t="s">
        <v>521</v>
      </c>
      <c r="AB120" s="85">
        <v>1</v>
      </c>
      <c r="AC120" s="85">
        <v>0</v>
      </c>
      <c r="AD120" s="179">
        <f>IF(W120="SOPORTE_TELEFÓNICO",'BASE LIQUIDACION REDEBAN 2025'!$B$19,IF(Y120="TIPO I",'BASE LIQUIDACION REDEBAN 2025'!$C$2,IF(Y120="TIPO II",'BASE LIQUIDACION REDEBAN 2025'!$C$3,IF(Y120="TIPO III",'BASE LIQUIDACION REDEBAN 2025'!$C$4,IF(Y120="TIPO IV",'BASE LIQUIDACION REDEBAN 2025'!$C$5,IF(Z120="AEREO",'BASE LIQUIDACION REDEBAN 2025'!$B$6,'BASE LIQUIDACION REDEBAN 2025'!$C$5))))))</f>
        <v>144967.87232000002</v>
      </c>
      <c r="AE120" s="179">
        <f>IF(OR(W120="SOPORTE_TELEFÓNICO",W120="ENVÍO"),0,IF(Y120="TIPO I",'BASE LIQUIDACION REDEBAN 2025'!$B$10,IF(Y120="TIPO II",'BASE LIQUIDACION REDEBAN 2025'!$B$11,IF(Y120="TIPO III",'BASE LIQUIDACION REDEBAN 2025'!$B$12,'BASE LIQUIDACION REDEBAN 2025'!$B$13))))</f>
        <v>140395.6348884</v>
      </c>
      <c r="AF120" s="179">
        <f t="shared" si="1"/>
        <v>144967.87232000002</v>
      </c>
      <c r="AG120"/>
    </row>
    <row r="121" spans="1:33" ht="14.45">
      <c r="A121" s="85" t="s">
        <v>76</v>
      </c>
      <c r="B121" s="85" t="str">
        <f>VLOOKUP(A121,'CENTRO DE COSTOS'!A:D,4,FALSE)</f>
        <v>DIEGO FERNANDO HENAO CARDONA</v>
      </c>
      <c r="C121" s="85" t="str">
        <f>VLOOKUP(A121,'CENTRO DE COSTOS'!A:D,2,FALSE)</f>
        <v>0004-0003</v>
      </c>
      <c r="D121" s="85">
        <v>76834</v>
      </c>
      <c r="E121" s="85" t="s">
        <v>6854</v>
      </c>
      <c r="F121" s="85">
        <v>72077</v>
      </c>
      <c r="G121" s="85" t="s">
        <v>6241</v>
      </c>
      <c r="H121" s="85" t="s">
        <v>232</v>
      </c>
      <c r="I121" s="85" t="s">
        <v>341</v>
      </c>
      <c r="J121" s="85" t="s">
        <v>6855</v>
      </c>
      <c r="K121" s="85" t="s">
        <v>160</v>
      </c>
      <c r="L121" s="85" t="s">
        <v>6856</v>
      </c>
      <c r="M121" s="178">
        <v>45917.708333333343</v>
      </c>
      <c r="N121" s="178">
        <v>45919.630555555559</v>
      </c>
      <c r="O121" s="143"/>
      <c r="P121" s="85" t="s">
        <v>1454</v>
      </c>
      <c r="Q121" s="85" t="s">
        <v>1454</v>
      </c>
      <c r="R121" s="85" t="s">
        <v>6245</v>
      </c>
      <c r="S121" s="85" t="s">
        <v>6245</v>
      </c>
      <c r="T121" s="85" t="s">
        <v>6246</v>
      </c>
      <c r="U121" s="85" t="s">
        <v>6247</v>
      </c>
      <c r="V121" s="85" t="s">
        <v>6857</v>
      </c>
      <c r="W121" s="85" t="s">
        <v>165</v>
      </c>
      <c r="X121" s="85" t="s">
        <v>6858</v>
      </c>
      <c r="Y121" s="144" t="str">
        <f>VLOOKUP(D121,TIPOLOGIA!A:F,6,0)</f>
        <v>TIPO II</v>
      </c>
      <c r="Z121" s="144" t="str">
        <f>VLOOKUP(D121,TIPOLOGIA!A:F,5,0)</f>
        <v>TERRESTRE</v>
      </c>
      <c r="AA121" s="85" t="s">
        <v>521</v>
      </c>
      <c r="AB121" s="85">
        <v>1</v>
      </c>
      <c r="AC121" s="85">
        <v>0</v>
      </c>
      <c r="AD121" s="179">
        <f>IF(W121="SOPORTE_TELEFÓNICO",'BASE LIQUIDACION REDEBAN 2025'!$B$19,IF(Y121="TIPO I",'BASE LIQUIDACION REDEBAN 2025'!$C$2,IF(Y121="TIPO II",'BASE LIQUIDACION REDEBAN 2025'!$C$3,IF(Y121="TIPO III",'BASE LIQUIDACION REDEBAN 2025'!$C$4,IF(Y121="TIPO IV",'BASE LIQUIDACION REDEBAN 2025'!$C$5,IF(Z121="AEREO",'BASE LIQUIDACION REDEBAN 2025'!$B$6,'BASE LIQUIDACION REDEBAN 2025'!$C$5))))))</f>
        <v>144967.87232000002</v>
      </c>
      <c r="AE121" s="179">
        <f>IF(OR(W121="SOPORTE_TELEFÓNICO",W121="ENVÍO"),0,IF(Y121="TIPO I",'BASE LIQUIDACION REDEBAN 2025'!$B$10,IF(Y121="TIPO II",'BASE LIQUIDACION REDEBAN 2025'!$B$11,IF(Y121="TIPO III",'BASE LIQUIDACION REDEBAN 2025'!$B$12,'BASE LIQUIDACION REDEBAN 2025'!$B$13))))</f>
        <v>140395.6348884</v>
      </c>
      <c r="AF121" s="179">
        <f t="shared" si="1"/>
        <v>144967.87232000002</v>
      </c>
      <c r="AG121"/>
    </row>
    <row r="122" spans="1:33" ht="14.45">
      <c r="A122" s="85" t="s">
        <v>68</v>
      </c>
      <c r="B122" s="85" t="str">
        <f>VLOOKUP(A122,'CENTRO DE COSTOS'!A:D,4,FALSE)</f>
        <v>WILLIAM ASDRUBAL ROZO ROZO</v>
      </c>
      <c r="C122" s="85" t="str">
        <f>VLOOKUP(A122,'CENTRO DE COSTOS'!A:D,2,FALSE)</f>
        <v>0004-0004</v>
      </c>
      <c r="D122" s="85">
        <v>11001</v>
      </c>
      <c r="E122" s="85" t="s">
        <v>6859</v>
      </c>
      <c r="F122" s="85">
        <v>21802</v>
      </c>
      <c r="G122" s="85" t="s">
        <v>6241</v>
      </c>
      <c r="H122" s="85" t="s">
        <v>417</v>
      </c>
      <c r="I122" s="85" t="s">
        <v>68</v>
      </c>
      <c r="J122" s="85" t="s">
        <v>6860</v>
      </c>
      <c r="K122" s="85" t="s">
        <v>160</v>
      </c>
      <c r="L122" s="85" t="s">
        <v>6861</v>
      </c>
      <c r="M122" s="178">
        <v>45917.708333333343</v>
      </c>
      <c r="N122" s="178">
        <v>45919.504861111112</v>
      </c>
      <c r="O122" s="143"/>
      <c r="P122" s="85" t="s">
        <v>1454</v>
      </c>
      <c r="Q122" s="85" t="s">
        <v>1454</v>
      </c>
      <c r="R122" s="85" t="s">
        <v>6245</v>
      </c>
      <c r="S122" s="85" t="s">
        <v>6245</v>
      </c>
      <c r="T122" s="85" t="s">
        <v>6246</v>
      </c>
      <c r="U122" s="85" t="s">
        <v>6247</v>
      </c>
      <c r="V122" s="85" t="s">
        <v>6862</v>
      </c>
      <c r="W122" s="85" t="s">
        <v>165</v>
      </c>
      <c r="X122" s="85" t="s">
        <v>6863</v>
      </c>
      <c r="Y122" s="144" t="str">
        <f>VLOOKUP(D122,TIPOLOGIA!A:F,6,0)</f>
        <v>TIPO I</v>
      </c>
      <c r="Z122" s="144" t="str">
        <f>VLOOKUP(D122,TIPOLOGIA!A:F,5,0)</f>
        <v>TERRESTRE</v>
      </c>
      <c r="AA122" s="85" t="s">
        <v>546</v>
      </c>
      <c r="AB122" s="85">
        <v>1</v>
      </c>
      <c r="AC122" s="85">
        <v>0</v>
      </c>
      <c r="AD122" s="179">
        <f>IF(W122="SOPORTE_TELEFÓNICO",'BASE LIQUIDACION REDEBAN 2025'!$B$19,IF(Y122="TIPO I",'BASE LIQUIDACION REDEBAN 2025'!$C$2,IF(Y122="TIPO II",'BASE LIQUIDACION REDEBAN 2025'!$C$3,IF(Y122="TIPO III",'BASE LIQUIDACION REDEBAN 2025'!$C$4,IF(Y122="TIPO IV",'BASE LIQUIDACION REDEBAN 2025'!$C$5,IF(Z122="AEREO",'BASE LIQUIDACION REDEBAN 2025'!$B$6,'BASE LIQUIDACION REDEBAN 2025'!$C$5))))))</f>
        <v>65960.072302</v>
      </c>
      <c r="AE122" s="179">
        <f>IF(OR(W122="SOPORTE_TELEFÓNICO",W122="ENVÍO"),0,IF(Y122="TIPO I",'BASE LIQUIDACION REDEBAN 2025'!$B$10,IF(Y122="TIPO II",'BASE LIQUIDACION REDEBAN 2025'!$B$11,IF(Y122="TIPO III",'BASE LIQUIDACION REDEBAN 2025'!$B$12,'BASE LIQUIDACION REDEBAN 2025'!$B$13))))</f>
        <v>75096.394270399993</v>
      </c>
      <c r="AF122" s="179">
        <f t="shared" si="1"/>
        <v>65960.072302</v>
      </c>
      <c r="AG122"/>
    </row>
    <row r="123" spans="1:33" ht="14.45">
      <c r="A123" s="85" t="s">
        <v>68</v>
      </c>
      <c r="B123" s="85" t="str">
        <f>VLOOKUP(A123,'CENTRO DE COSTOS'!A:D,4,FALSE)</f>
        <v>WILLIAM ASDRUBAL ROZO ROZO</v>
      </c>
      <c r="C123" s="85" t="str">
        <f>VLOOKUP(A123,'CENTRO DE COSTOS'!A:D,2,FALSE)</f>
        <v>0004-0004</v>
      </c>
      <c r="D123" s="85">
        <v>11001</v>
      </c>
      <c r="E123" s="85" t="s">
        <v>6864</v>
      </c>
      <c r="F123" s="85">
        <v>61285</v>
      </c>
      <c r="G123" s="85" t="s">
        <v>6241</v>
      </c>
      <c r="H123" s="85" t="s">
        <v>417</v>
      </c>
      <c r="I123" s="85" t="s">
        <v>68</v>
      </c>
      <c r="J123" s="85" t="s">
        <v>6865</v>
      </c>
      <c r="K123" s="85" t="s">
        <v>160</v>
      </c>
      <c r="L123" s="85" t="s">
        <v>6866</v>
      </c>
      <c r="M123" s="178">
        <v>45917.708333333343</v>
      </c>
      <c r="N123" s="178">
        <v>45919.32708333333</v>
      </c>
      <c r="O123" s="143"/>
      <c r="P123" s="85" t="s">
        <v>1454</v>
      </c>
      <c r="Q123" s="85" t="s">
        <v>1454</v>
      </c>
      <c r="R123" s="85" t="s">
        <v>6245</v>
      </c>
      <c r="S123" s="85" t="s">
        <v>6245</v>
      </c>
      <c r="T123" s="85" t="s">
        <v>6246</v>
      </c>
      <c r="U123" s="85" t="s">
        <v>6247</v>
      </c>
      <c r="V123" s="85" t="s">
        <v>6867</v>
      </c>
      <c r="W123" s="85" t="s">
        <v>165</v>
      </c>
      <c r="X123" s="85" t="s">
        <v>6868</v>
      </c>
      <c r="Y123" s="144" t="str">
        <f>VLOOKUP(D123,TIPOLOGIA!A:F,6,0)</f>
        <v>TIPO I</v>
      </c>
      <c r="Z123" s="144" t="str">
        <f>VLOOKUP(D123,TIPOLOGIA!A:F,5,0)</f>
        <v>TERRESTRE</v>
      </c>
      <c r="AA123" s="85" t="s">
        <v>3612</v>
      </c>
      <c r="AB123" s="85">
        <v>1</v>
      </c>
      <c r="AC123" s="85">
        <v>0</v>
      </c>
      <c r="AD123" s="179">
        <f>IF(W123="SOPORTE_TELEFÓNICO",'BASE LIQUIDACION REDEBAN 2025'!$B$19,IF(Y123="TIPO I",'BASE LIQUIDACION REDEBAN 2025'!$C$2,IF(Y123="TIPO II",'BASE LIQUIDACION REDEBAN 2025'!$C$3,IF(Y123="TIPO III",'BASE LIQUIDACION REDEBAN 2025'!$C$4,IF(Y123="TIPO IV",'BASE LIQUIDACION REDEBAN 2025'!$C$5,IF(Z123="AEREO",'BASE LIQUIDACION REDEBAN 2025'!$B$6,'BASE LIQUIDACION REDEBAN 2025'!$C$5))))))</f>
        <v>65960.072302</v>
      </c>
      <c r="AE123" s="179">
        <f>IF(OR(W123="SOPORTE_TELEFÓNICO",W123="ENVÍO"),0,IF(Y123="TIPO I",'BASE LIQUIDACION REDEBAN 2025'!$B$10,IF(Y123="TIPO II",'BASE LIQUIDACION REDEBAN 2025'!$B$11,IF(Y123="TIPO III",'BASE LIQUIDACION REDEBAN 2025'!$B$12,'BASE LIQUIDACION REDEBAN 2025'!$B$13))))</f>
        <v>75096.394270399993</v>
      </c>
      <c r="AF123" s="179">
        <f t="shared" si="1"/>
        <v>65960.072302</v>
      </c>
      <c r="AG123"/>
    </row>
    <row r="124" spans="1:33" ht="14.45">
      <c r="A124" s="85" t="s">
        <v>91</v>
      </c>
      <c r="B124" s="85" t="str">
        <f>VLOOKUP(A124,'CENTRO DE COSTOS'!A:D,4,FALSE)</f>
        <v>JOSE MAURICIO HERNANDEZ ROJAS</v>
      </c>
      <c r="C124" s="85" t="str">
        <f>VLOOKUP(A124,'CENTRO DE COSTOS'!A:D,2,FALSE)</f>
        <v>0004-0001</v>
      </c>
      <c r="D124" s="85">
        <v>23068</v>
      </c>
      <c r="E124" s="85" t="s">
        <v>6869</v>
      </c>
      <c r="F124" s="85">
        <v>72855</v>
      </c>
      <c r="G124" s="85" t="s">
        <v>6241</v>
      </c>
      <c r="H124" s="85" t="s">
        <v>193</v>
      </c>
      <c r="I124" s="85" t="s">
        <v>2736</v>
      </c>
      <c r="J124" s="85" t="s">
        <v>6870</v>
      </c>
      <c r="K124" s="85" t="s">
        <v>160</v>
      </c>
      <c r="L124" s="85" t="s">
        <v>6871</v>
      </c>
      <c r="M124" s="178">
        <v>45917.708333333343</v>
      </c>
      <c r="N124" s="178">
        <v>45922.729166666657</v>
      </c>
      <c r="O124" s="143"/>
      <c r="P124" s="85" t="s">
        <v>1454</v>
      </c>
      <c r="Q124" s="85" t="s">
        <v>6258</v>
      </c>
      <c r="R124" s="85" t="s">
        <v>162</v>
      </c>
      <c r="S124" s="85" t="s">
        <v>162</v>
      </c>
      <c r="T124" s="85" t="s">
        <v>6246</v>
      </c>
      <c r="U124" s="85" t="s">
        <v>6247</v>
      </c>
      <c r="V124" s="85" t="s">
        <v>6872</v>
      </c>
      <c r="W124" s="85" t="s">
        <v>165</v>
      </c>
      <c r="X124" s="85" t="s">
        <v>6873</v>
      </c>
      <c r="Y124" s="144" t="str">
        <f>VLOOKUP(D124,TIPOLOGIA!A:F,6,0)</f>
        <v>TIPO III</v>
      </c>
      <c r="Z124" s="144" t="str">
        <f>VLOOKUP(D124,TIPOLOGIA!A:F,5,0)</f>
        <v>TERRESTRE</v>
      </c>
      <c r="AA124" s="85" t="s">
        <v>1084</v>
      </c>
      <c r="AB124" s="85">
        <v>1</v>
      </c>
      <c r="AC124" s="85">
        <v>0</v>
      </c>
      <c r="AD124" s="179">
        <f>IF(W124="SOPORTE_TELEFÓNICO",'BASE LIQUIDACION REDEBAN 2025'!$B$19,IF(Y124="TIPO I",'BASE LIQUIDACION REDEBAN 2025'!$C$2,IF(Y124="TIPO II",'BASE LIQUIDACION REDEBAN 2025'!$C$3,IF(Y124="TIPO III",'BASE LIQUIDACION REDEBAN 2025'!$C$4,IF(Y124="TIPO IV",'BASE LIQUIDACION REDEBAN 2025'!$C$5,IF(Z124="AEREO",'BASE LIQUIDACION REDEBAN 2025'!$B$6,'BASE LIQUIDACION REDEBAN 2025'!$C$5))))))</f>
        <v>275728.78077800001</v>
      </c>
      <c r="AE124" s="179">
        <f>IF(OR(W124="SOPORTE_TELEFÓNICO",W124="ENVÍO"),0,IF(Y124="TIPO I",'BASE LIQUIDACION REDEBAN 2025'!$B$10,IF(Y124="TIPO II",'BASE LIQUIDACION REDEBAN 2025'!$B$11,IF(Y124="TIPO III",'BASE LIQUIDACION REDEBAN 2025'!$B$12,'BASE LIQUIDACION REDEBAN 2025'!$B$13))))</f>
        <v>196536.5258152</v>
      </c>
      <c r="AF124" s="179">
        <f t="shared" si="1"/>
        <v>275728.78077800001</v>
      </c>
      <c r="AG124"/>
    </row>
    <row r="125" spans="1:33" ht="14.45">
      <c r="A125" s="85" t="s">
        <v>90</v>
      </c>
      <c r="B125" s="85" t="str">
        <f>VLOOKUP(A125,'CENTRO DE COSTOS'!A:D,4,FALSE)</f>
        <v>JUAN SEBASTIÁN RÍOS CASTRILLÓN</v>
      </c>
      <c r="C125" s="85" t="str">
        <f>VLOOKUP(A125,'CENTRO DE COSTOS'!A:D,2,FALSE)</f>
        <v>0004-0005</v>
      </c>
      <c r="D125" s="85">
        <v>5308</v>
      </c>
      <c r="E125" s="85" t="s">
        <v>6874</v>
      </c>
      <c r="F125" s="85">
        <v>15689</v>
      </c>
      <c r="G125" s="85" t="s">
        <v>6241</v>
      </c>
      <c r="H125" s="85" t="s">
        <v>249</v>
      </c>
      <c r="I125" s="85" t="s">
        <v>6749</v>
      </c>
      <c r="J125" s="85" t="s">
        <v>6875</v>
      </c>
      <c r="K125" s="85" t="s">
        <v>160</v>
      </c>
      <c r="L125" s="85" t="s">
        <v>6876</v>
      </c>
      <c r="M125" s="178">
        <v>45916.70208333333</v>
      </c>
      <c r="N125" s="178">
        <v>45920.490972222222</v>
      </c>
      <c r="O125" s="143"/>
      <c r="P125" s="85" t="s">
        <v>1454</v>
      </c>
      <c r="Q125" s="85" t="s">
        <v>1454</v>
      </c>
      <c r="R125" s="85" t="s">
        <v>6245</v>
      </c>
      <c r="S125" s="85" t="s">
        <v>6245</v>
      </c>
      <c r="T125" s="85" t="s">
        <v>6246</v>
      </c>
      <c r="U125" s="85" t="s">
        <v>6247</v>
      </c>
      <c r="V125" s="85" t="s">
        <v>6877</v>
      </c>
      <c r="W125" s="85" t="s">
        <v>165</v>
      </c>
      <c r="X125" s="85" t="s">
        <v>6878</v>
      </c>
      <c r="Y125" s="144" t="str">
        <f>VLOOKUP(D125,TIPOLOGIA!A:F,6,0)</f>
        <v>TIPO I</v>
      </c>
      <c r="Z125" s="144" t="str">
        <f>VLOOKUP(D125,TIPOLOGIA!A:F,5,0)</f>
        <v>TERRESTRE</v>
      </c>
      <c r="AA125" s="85" t="s">
        <v>1384</v>
      </c>
      <c r="AB125" s="85">
        <v>1</v>
      </c>
      <c r="AC125" s="85">
        <v>0</v>
      </c>
      <c r="AD125" s="179">
        <f>IF(W125="SOPORTE_TELEFÓNICO",'BASE LIQUIDACION REDEBAN 2025'!$B$19,IF(Y125="TIPO I",'BASE LIQUIDACION REDEBAN 2025'!$C$2,IF(Y125="TIPO II",'BASE LIQUIDACION REDEBAN 2025'!$C$3,IF(Y125="TIPO III",'BASE LIQUIDACION REDEBAN 2025'!$C$4,IF(Y125="TIPO IV",'BASE LIQUIDACION REDEBAN 2025'!$C$5,IF(Z125="AEREO",'BASE LIQUIDACION REDEBAN 2025'!$B$6,'BASE LIQUIDACION REDEBAN 2025'!$C$5))))))</f>
        <v>65960.072302</v>
      </c>
      <c r="AE125" s="179">
        <f>IF(OR(W125="SOPORTE_TELEFÓNICO",W125="ENVÍO"),0,IF(Y125="TIPO I",'BASE LIQUIDACION REDEBAN 2025'!$B$10,IF(Y125="TIPO II",'BASE LIQUIDACION REDEBAN 2025'!$B$11,IF(Y125="TIPO III",'BASE LIQUIDACION REDEBAN 2025'!$B$12,'BASE LIQUIDACION REDEBAN 2025'!$B$13))))</f>
        <v>75096.394270399993</v>
      </c>
      <c r="AF125" s="179">
        <f t="shared" si="1"/>
        <v>65960.072302</v>
      </c>
      <c r="AG125"/>
    </row>
    <row r="126" spans="1:33" ht="14.45">
      <c r="A126" s="85" t="s">
        <v>98</v>
      </c>
      <c r="B126" s="85" t="str">
        <f>VLOOKUP(A126,'CENTRO DE COSTOS'!A:D,4,FALSE)</f>
        <v>MIGUEL JULIÁN HERNÁNDEZ GUARÍN</v>
      </c>
      <c r="C126" s="85" t="str">
        <f>VLOOKUP(A126,'CENTRO DE COSTOS'!A:D,2,FALSE)</f>
        <v>0004-0008</v>
      </c>
      <c r="D126" s="85">
        <v>15001</v>
      </c>
      <c r="E126" s="85" t="s">
        <v>6879</v>
      </c>
      <c r="F126" s="85">
        <v>63425</v>
      </c>
      <c r="G126" s="85" t="s">
        <v>6241</v>
      </c>
      <c r="H126" s="85" t="s">
        <v>406</v>
      </c>
      <c r="I126" s="85" t="s">
        <v>98</v>
      </c>
      <c r="J126" s="85" t="s">
        <v>6880</v>
      </c>
      <c r="K126" s="85" t="s">
        <v>160</v>
      </c>
      <c r="L126" s="85" t="s">
        <v>6881</v>
      </c>
      <c r="M126" s="178">
        <v>45916.70208333333</v>
      </c>
      <c r="N126" s="178">
        <v>45917.517361111109</v>
      </c>
      <c r="O126" s="143"/>
      <c r="P126" s="85" t="s">
        <v>1454</v>
      </c>
      <c r="Q126" s="85" t="s">
        <v>1454</v>
      </c>
      <c r="R126" s="85" t="s">
        <v>162</v>
      </c>
      <c r="S126" s="85" t="s">
        <v>6245</v>
      </c>
      <c r="T126" s="85" t="s">
        <v>6246</v>
      </c>
      <c r="U126" s="85" t="s">
        <v>6247</v>
      </c>
      <c r="V126" s="85" t="s">
        <v>6882</v>
      </c>
      <c r="W126" s="85" t="s">
        <v>165</v>
      </c>
      <c r="X126" s="85" t="s">
        <v>6883</v>
      </c>
      <c r="Y126" s="144" t="str">
        <f>VLOOKUP(D126,TIPOLOGIA!A:F,6,0)</f>
        <v>TIPO I</v>
      </c>
      <c r="Z126" s="144" t="str">
        <f>VLOOKUP(D126,TIPOLOGIA!A:F,5,0)</f>
        <v>TERRESTRE</v>
      </c>
      <c r="AA126" s="85" t="s">
        <v>628</v>
      </c>
      <c r="AB126" s="85">
        <v>1</v>
      </c>
      <c r="AC126" s="85">
        <v>0</v>
      </c>
      <c r="AD126" s="179">
        <f>IF(W126="SOPORTE_TELEFÓNICO",'BASE LIQUIDACION REDEBAN 2025'!$B$19,IF(Y126="TIPO I",'BASE LIQUIDACION REDEBAN 2025'!$C$2,IF(Y126="TIPO II",'BASE LIQUIDACION REDEBAN 2025'!$C$3,IF(Y126="TIPO III",'BASE LIQUIDACION REDEBAN 2025'!$C$4,IF(Y126="TIPO IV",'BASE LIQUIDACION REDEBAN 2025'!$C$5,IF(Z126="AEREO",'BASE LIQUIDACION REDEBAN 2025'!$B$6,'BASE LIQUIDACION REDEBAN 2025'!$C$5))))))</f>
        <v>65960.072302</v>
      </c>
      <c r="AE126" s="179">
        <f>IF(OR(W126="SOPORTE_TELEFÓNICO",W126="ENVÍO"),0,IF(Y126="TIPO I",'BASE LIQUIDACION REDEBAN 2025'!$B$10,IF(Y126="TIPO II",'BASE LIQUIDACION REDEBAN 2025'!$B$11,IF(Y126="TIPO III",'BASE LIQUIDACION REDEBAN 2025'!$B$12,'BASE LIQUIDACION REDEBAN 2025'!$B$13))))</f>
        <v>75096.394270399993</v>
      </c>
      <c r="AF126" s="179">
        <f t="shared" si="1"/>
        <v>65960.072302</v>
      </c>
      <c r="AG126"/>
    </row>
    <row r="127" spans="1:33" ht="14.45">
      <c r="A127" s="85" t="s">
        <v>92</v>
      </c>
      <c r="B127" s="85" t="str">
        <f>VLOOKUP(A127,'CENTRO DE COSTOS'!A:D,4,FALSE)</f>
        <v>KEVIN ALEXIS CORZO BUSTOS</v>
      </c>
      <c r="C127" s="85" t="str">
        <f>VLOOKUP(A127,'CENTRO DE COSTOS'!A:D,2,FALSE)</f>
        <v>0004-0007</v>
      </c>
      <c r="D127" s="85">
        <v>41016</v>
      </c>
      <c r="E127" s="85" t="s">
        <v>6884</v>
      </c>
      <c r="F127" s="85">
        <v>38873</v>
      </c>
      <c r="G127" s="85" t="s">
        <v>6241</v>
      </c>
      <c r="H127" s="85" t="s">
        <v>430</v>
      </c>
      <c r="I127" s="85" t="s">
        <v>6727</v>
      </c>
      <c r="J127" s="85" t="s">
        <v>6885</v>
      </c>
      <c r="K127" s="85" t="s">
        <v>160</v>
      </c>
      <c r="L127" s="85" t="s">
        <v>6886</v>
      </c>
      <c r="M127" s="178">
        <v>45916.70208333333</v>
      </c>
      <c r="N127" s="178">
        <v>45920.53125</v>
      </c>
      <c r="O127" s="143"/>
      <c r="P127" s="85" t="s">
        <v>1454</v>
      </c>
      <c r="Q127" s="85" t="s">
        <v>1454</v>
      </c>
      <c r="R127" s="85" t="s">
        <v>6245</v>
      </c>
      <c r="S127" s="85" t="s">
        <v>6245</v>
      </c>
      <c r="T127" s="85" t="s">
        <v>6246</v>
      </c>
      <c r="U127" s="85" t="s">
        <v>6247</v>
      </c>
      <c r="V127" s="85" t="s">
        <v>6887</v>
      </c>
      <c r="W127" s="85" t="s">
        <v>165</v>
      </c>
      <c r="X127" s="85" t="s">
        <v>6888</v>
      </c>
      <c r="Y127" s="144" t="str">
        <f>VLOOKUP(D127,TIPOLOGIA!A:F,6,0)</f>
        <v>TIPO II</v>
      </c>
      <c r="Z127" s="144" t="str">
        <f>VLOOKUP(D127,TIPOLOGIA!A:F,5,0)</f>
        <v>TERRESTRE</v>
      </c>
      <c r="AA127" s="85" t="s">
        <v>436</v>
      </c>
      <c r="AB127" s="85">
        <v>1</v>
      </c>
      <c r="AC127" s="85">
        <v>0</v>
      </c>
      <c r="AD127" s="179">
        <f>IF(W127="SOPORTE_TELEFÓNICO",'BASE LIQUIDACION REDEBAN 2025'!$B$19,IF(Y127="TIPO I",'BASE LIQUIDACION REDEBAN 2025'!$C$2,IF(Y127="TIPO II",'BASE LIQUIDACION REDEBAN 2025'!$C$3,IF(Y127="TIPO III",'BASE LIQUIDACION REDEBAN 2025'!$C$4,IF(Y127="TIPO IV",'BASE LIQUIDACION REDEBAN 2025'!$C$5,IF(Z127="AEREO",'BASE LIQUIDACION REDEBAN 2025'!$B$6,'BASE LIQUIDACION REDEBAN 2025'!$C$5))))))</f>
        <v>144967.87232000002</v>
      </c>
      <c r="AE127" s="179">
        <f>IF(OR(W127="SOPORTE_TELEFÓNICO",W127="ENVÍO"),0,IF(Y127="TIPO I",'BASE LIQUIDACION REDEBAN 2025'!$B$10,IF(Y127="TIPO II",'BASE LIQUIDACION REDEBAN 2025'!$B$11,IF(Y127="TIPO III",'BASE LIQUIDACION REDEBAN 2025'!$B$12,'BASE LIQUIDACION REDEBAN 2025'!$B$13))))</f>
        <v>140395.6348884</v>
      </c>
      <c r="AF127" s="179">
        <f t="shared" si="1"/>
        <v>144967.87232000002</v>
      </c>
      <c r="AG127"/>
    </row>
    <row r="128" spans="1:33" ht="14.45">
      <c r="A128" s="85" t="s">
        <v>81</v>
      </c>
      <c r="B128" s="85" t="str">
        <f>VLOOKUP(A128,'CENTRO DE COSTOS'!A:D,4,FALSE)</f>
        <v>MIGUEL JULIÁN HERNÁNDEZ GUARÍN</v>
      </c>
      <c r="C128" s="85" t="str">
        <f>VLOOKUP(A128,'CENTRO DE COSTOS'!A:D,2,FALSE)</f>
        <v>0004-0008</v>
      </c>
      <c r="D128" s="85">
        <v>54001</v>
      </c>
      <c r="E128" s="85" t="s">
        <v>6889</v>
      </c>
      <c r="F128" s="85">
        <v>60487</v>
      </c>
      <c r="G128" s="85" t="s">
        <v>6241</v>
      </c>
      <c r="H128" s="85" t="s">
        <v>296</v>
      </c>
      <c r="I128" s="85" t="s">
        <v>81</v>
      </c>
      <c r="J128" s="85" t="s">
        <v>6890</v>
      </c>
      <c r="K128" s="85" t="s">
        <v>160</v>
      </c>
      <c r="L128" s="85" t="s">
        <v>6891</v>
      </c>
      <c r="M128" s="178">
        <v>45916.70208333333</v>
      </c>
      <c r="N128" s="178">
        <v>45917.518750000003</v>
      </c>
      <c r="O128" s="143"/>
      <c r="P128" s="85" t="s">
        <v>1454</v>
      </c>
      <c r="Q128" s="85" t="s">
        <v>1454</v>
      </c>
      <c r="R128" s="85" t="s">
        <v>6245</v>
      </c>
      <c r="S128" s="85" t="s">
        <v>6245</v>
      </c>
      <c r="T128" s="85" t="s">
        <v>6246</v>
      </c>
      <c r="U128" s="85" t="s">
        <v>6247</v>
      </c>
      <c r="V128" s="85" t="s">
        <v>6892</v>
      </c>
      <c r="W128" s="85" t="s">
        <v>165</v>
      </c>
      <c r="X128" s="85" t="s">
        <v>6893</v>
      </c>
      <c r="Y128" s="144" t="str">
        <f>VLOOKUP(D128,TIPOLOGIA!A:F,6,0)</f>
        <v>TIPO I</v>
      </c>
      <c r="Z128" s="144" t="str">
        <f>VLOOKUP(D128,TIPOLOGIA!A:F,5,0)</f>
        <v>TERRESTRE</v>
      </c>
      <c r="AA128" s="85" t="s">
        <v>730</v>
      </c>
      <c r="AB128" s="85">
        <v>1</v>
      </c>
      <c r="AC128" s="85">
        <v>0</v>
      </c>
      <c r="AD128" s="179">
        <f>IF(W128="SOPORTE_TELEFÓNICO",'BASE LIQUIDACION REDEBAN 2025'!$B$19,IF(Y128="TIPO I",'BASE LIQUIDACION REDEBAN 2025'!$C$2,IF(Y128="TIPO II",'BASE LIQUIDACION REDEBAN 2025'!$C$3,IF(Y128="TIPO III",'BASE LIQUIDACION REDEBAN 2025'!$C$4,IF(Y128="TIPO IV",'BASE LIQUIDACION REDEBAN 2025'!$C$5,IF(Z128="AEREO",'BASE LIQUIDACION REDEBAN 2025'!$B$6,'BASE LIQUIDACION REDEBAN 2025'!$C$5))))))</f>
        <v>65960.072302</v>
      </c>
      <c r="AE128" s="179">
        <f>IF(OR(W128="SOPORTE_TELEFÓNICO",W128="ENVÍO"),0,IF(Y128="TIPO I",'BASE LIQUIDACION REDEBAN 2025'!$B$10,IF(Y128="TIPO II",'BASE LIQUIDACION REDEBAN 2025'!$B$11,IF(Y128="TIPO III",'BASE LIQUIDACION REDEBAN 2025'!$B$12,'BASE LIQUIDACION REDEBAN 2025'!$B$13))))</f>
        <v>75096.394270399993</v>
      </c>
      <c r="AF128" s="179">
        <f t="shared" si="1"/>
        <v>65960.072302</v>
      </c>
      <c r="AG128"/>
    </row>
    <row r="129" spans="1:33" ht="14.45">
      <c r="A129" s="85" t="s">
        <v>76</v>
      </c>
      <c r="B129" s="85" t="str">
        <f>VLOOKUP(A129,'CENTRO DE COSTOS'!A:D,4,FALSE)</f>
        <v>DIEGO FERNANDO HENAO CARDONA</v>
      </c>
      <c r="C129" s="85" t="str">
        <f>VLOOKUP(A129,'CENTRO DE COSTOS'!A:D,2,FALSE)</f>
        <v>0004-0003</v>
      </c>
      <c r="D129" s="85">
        <v>76001</v>
      </c>
      <c r="E129" s="85" t="s">
        <v>6894</v>
      </c>
      <c r="F129" s="85">
        <v>21773</v>
      </c>
      <c r="G129" s="85" t="s">
        <v>6241</v>
      </c>
      <c r="H129" s="85" t="s">
        <v>232</v>
      </c>
      <c r="I129" s="85" t="s">
        <v>76</v>
      </c>
      <c r="J129" s="85" t="s">
        <v>6895</v>
      </c>
      <c r="K129" s="85" t="s">
        <v>160</v>
      </c>
      <c r="L129" s="85" t="s">
        <v>6896</v>
      </c>
      <c r="M129" s="178">
        <v>45916.70208333333</v>
      </c>
      <c r="N129" s="178">
        <v>45918.385416666657</v>
      </c>
      <c r="O129" s="143"/>
      <c r="P129" s="85" t="s">
        <v>1454</v>
      </c>
      <c r="Q129" s="85" t="s">
        <v>1454</v>
      </c>
      <c r="R129" s="85" t="s">
        <v>6245</v>
      </c>
      <c r="S129" s="85" t="s">
        <v>6245</v>
      </c>
      <c r="T129" s="85" t="s">
        <v>6246</v>
      </c>
      <c r="U129" s="85" t="s">
        <v>6247</v>
      </c>
      <c r="V129" s="85" t="s">
        <v>6897</v>
      </c>
      <c r="W129" s="85" t="s">
        <v>165</v>
      </c>
      <c r="X129" s="85" t="s">
        <v>6898</v>
      </c>
      <c r="Y129" s="144" t="str">
        <f>VLOOKUP(D129,TIPOLOGIA!A:F,6,0)</f>
        <v>TIPO I</v>
      </c>
      <c r="Z129" s="144" t="str">
        <f>VLOOKUP(D129,TIPOLOGIA!A:F,5,0)</f>
        <v>TERRESTRE</v>
      </c>
      <c r="AA129" s="85" t="s">
        <v>512</v>
      </c>
      <c r="AB129" s="85">
        <v>1</v>
      </c>
      <c r="AC129" s="85">
        <v>0</v>
      </c>
      <c r="AD129" s="179">
        <f>IF(W129="SOPORTE_TELEFÓNICO",'BASE LIQUIDACION REDEBAN 2025'!$B$19,IF(Y129="TIPO I",'BASE LIQUIDACION REDEBAN 2025'!$C$2,IF(Y129="TIPO II",'BASE LIQUIDACION REDEBAN 2025'!$C$3,IF(Y129="TIPO III",'BASE LIQUIDACION REDEBAN 2025'!$C$4,IF(Y129="TIPO IV",'BASE LIQUIDACION REDEBAN 2025'!$C$5,IF(Z129="AEREO",'BASE LIQUIDACION REDEBAN 2025'!$B$6,'BASE LIQUIDACION REDEBAN 2025'!$C$5))))))</f>
        <v>65960.072302</v>
      </c>
      <c r="AE129" s="179">
        <f>IF(OR(W129="SOPORTE_TELEFÓNICO",W129="ENVÍO"),0,IF(Y129="TIPO I",'BASE LIQUIDACION REDEBAN 2025'!$B$10,IF(Y129="TIPO II",'BASE LIQUIDACION REDEBAN 2025'!$B$11,IF(Y129="TIPO III",'BASE LIQUIDACION REDEBAN 2025'!$B$12,'BASE LIQUIDACION REDEBAN 2025'!$B$13))))</f>
        <v>75096.394270399993</v>
      </c>
      <c r="AF129" s="179">
        <f t="shared" si="1"/>
        <v>65960.072302</v>
      </c>
      <c r="AG129"/>
    </row>
    <row r="130" spans="1:33" ht="14.45">
      <c r="A130" s="85" t="s">
        <v>76</v>
      </c>
      <c r="B130" s="85" t="str">
        <f>VLOOKUP(A130,'CENTRO DE COSTOS'!A:D,4,FALSE)</f>
        <v>DIEGO FERNANDO HENAO CARDONA</v>
      </c>
      <c r="C130" s="85" t="str">
        <f>VLOOKUP(A130,'CENTRO DE COSTOS'!A:D,2,FALSE)</f>
        <v>0004-0003</v>
      </c>
      <c r="D130" s="85">
        <v>76001</v>
      </c>
      <c r="E130" s="85" t="s">
        <v>6899</v>
      </c>
      <c r="F130" s="85">
        <v>76060</v>
      </c>
      <c r="G130" s="85" t="s">
        <v>6241</v>
      </c>
      <c r="H130" s="85" t="s">
        <v>232</v>
      </c>
      <c r="I130" s="85" t="s">
        <v>76</v>
      </c>
      <c r="J130" s="85" t="s">
        <v>6900</v>
      </c>
      <c r="K130" s="85" t="s">
        <v>160</v>
      </c>
      <c r="L130" s="85" t="s">
        <v>6901</v>
      </c>
      <c r="M130" s="178">
        <v>45916.70208333333</v>
      </c>
      <c r="N130" s="178">
        <v>45918.539583333331</v>
      </c>
      <c r="O130" s="143"/>
      <c r="P130" s="85" t="s">
        <v>1454</v>
      </c>
      <c r="Q130" s="85" t="s">
        <v>1454</v>
      </c>
      <c r="R130" s="85" t="s">
        <v>6245</v>
      </c>
      <c r="S130" s="85" t="s">
        <v>6245</v>
      </c>
      <c r="T130" s="85" t="s">
        <v>6246</v>
      </c>
      <c r="U130" s="85" t="s">
        <v>6247</v>
      </c>
      <c r="V130" s="85" t="s">
        <v>6902</v>
      </c>
      <c r="W130" s="85" t="s">
        <v>165</v>
      </c>
      <c r="X130" s="85" t="s">
        <v>6903</v>
      </c>
      <c r="Y130" s="144" t="str">
        <f>VLOOKUP(D130,TIPOLOGIA!A:F,6,0)</f>
        <v>TIPO I</v>
      </c>
      <c r="Z130" s="144" t="str">
        <f>VLOOKUP(D130,TIPOLOGIA!A:F,5,0)</f>
        <v>TERRESTRE</v>
      </c>
      <c r="AA130" s="85" t="s">
        <v>512</v>
      </c>
      <c r="AB130" s="85">
        <v>1</v>
      </c>
      <c r="AC130" s="85">
        <v>0</v>
      </c>
      <c r="AD130" s="179">
        <f>IF(W130="SOPORTE_TELEFÓNICO",'BASE LIQUIDACION REDEBAN 2025'!$B$19,IF(Y130="TIPO I",'BASE LIQUIDACION REDEBAN 2025'!$C$2,IF(Y130="TIPO II",'BASE LIQUIDACION REDEBAN 2025'!$C$3,IF(Y130="TIPO III",'BASE LIQUIDACION REDEBAN 2025'!$C$4,IF(Y130="TIPO IV",'BASE LIQUIDACION REDEBAN 2025'!$C$5,IF(Z130="AEREO",'BASE LIQUIDACION REDEBAN 2025'!$B$6,'BASE LIQUIDACION REDEBAN 2025'!$C$5))))))</f>
        <v>65960.072302</v>
      </c>
      <c r="AE130" s="179">
        <f>IF(OR(W130="SOPORTE_TELEFÓNICO",W130="ENVÍO"),0,IF(Y130="TIPO I",'BASE LIQUIDACION REDEBAN 2025'!$B$10,IF(Y130="TIPO II",'BASE LIQUIDACION REDEBAN 2025'!$B$11,IF(Y130="TIPO III",'BASE LIQUIDACION REDEBAN 2025'!$B$12,'BASE LIQUIDACION REDEBAN 2025'!$B$13))))</f>
        <v>75096.394270399993</v>
      </c>
      <c r="AF130" s="179">
        <f t="shared" si="1"/>
        <v>65960.072302</v>
      </c>
      <c r="AG130"/>
    </row>
    <row r="131" spans="1:33" ht="14.45">
      <c r="A131" s="85" t="s">
        <v>68</v>
      </c>
      <c r="B131" s="85" t="str">
        <f>VLOOKUP(A131,'CENTRO DE COSTOS'!A:D,4,FALSE)</f>
        <v>WILLIAM ASDRUBAL ROZO ROZO</v>
      </c>
      <c r="C131" s="85" t="str">
        <f>VLOOKUP(A131,'CENTRO DE COSTOS'!A:D,2,FALSE)</f>
        <v>0004-0004</v>
      </c>
      <c r="D131" s="85">
        <v>11001</v>
      </c>
      <c r="E131" s="85" t="s">
        <v>6904</v>
      </c>
      <c r="F131" s="85">
        <v>66351</v>
      </c>
      <c r="G131" s="85" t="s">
        <v>6241</v>
      </c>
      <c r="H131" s="85" t="s">
        <v>417</v>
      </c>
      <c r="I131" s="85" t="s">
        <v>68</v>
      </c>
      <c r="J131" s="85" t="s">
        <v>6905</v>
      </c>
      <c r="K131" s="85" t="s">
        <v>160</v>
      </c>
      <c r="L131" s="85" t="s">
        <v>6906</v>
      </c>
      <c r="M131" s="178">
        <v>45916.70208333333</v>
      </c>
      <c r="N131" s="178">
        <v>45917.645833333343</v>
      </c>
      <c r="O131" s="143"/>
      <c r="P131" s="85" t="s">
        <v>1454</v>
      </c>
      <c r="Q131" s="85" t="s">
        <v>1454</v>
      </c>
      <c r="R131" s="85" t="s">
        <v>162</v>
      </c>
      <c r="S131" s="85" t="s">
        <v>6245</v>
      </c>
      <c r="T131" s="85" t="s">
        <v>6246</v>
      </c>
      <c r="U131" s="85" t="s">
        <v>6247</v>
      </c>
      <c r="V131" s="85" t="s">
        <v>6907</v>
      </c>
      <c r="W131" s="85" t="s">
        <v>165</v>
      </c>
      <c r="X131" s="85" t="s">
        <v>6908</v>
      </c>
      <c r="Y131" s="144" t="str">
        <f>VLOOKUP(D131,TIPOLOGIA!A:F,6,0)</f>
        <v>TIPO I</v>
      </c>
      <c r="Z131" s="144" t="str">
        <f>VLOOKUP(D131,TIPOLOGIA!A:F,5,0)</f>
        <v>TERRESTRE</v>
      </c>
      <c r="AA131" s="85" t="s">
        <v>551</v>
      </c>
      <c r="AB131" s="85">
        <v>1</v>
      </c>
      <c r="AC131" s="85">
        <v>0</v>
      </c>
      <c r="AD131" s="179">
        <f>IF(W131="SOPORTE_TELEFÓNICO",'BASE LIQUIDACION REDEBAN 2025'!$B$19,IF(Y131="TIPO I",'BASE LIQUIDACION REDEBAN 2025'!$C$2,IF(Y131="TIPO II",'BASE LIQUIDACION REDEBAN 2025'!$C$3,IF(Y131="TIPO III",'BASE LIQUIDACION REDEBAN 2025'!$C$4,IF(Y131="TIPO IV",'BASE LIQUIDACION REDEBAN 2025'!$C$5,IF(Z131="AEREO",'BASE LIQUIDACION REDEBAN 2025'!$B$6,'BASE LIQUIDACION REDEBAN 2025'!$C$5))))))</f>
        <v>65960.072302</v>
      </c>
      <c r="AE131" s="179">
        <f>IF(OR(W131="SOPORTE_TELEFÓNICO",W131="ENVÍO"),0,IF(Y131="TIPO I",'BASE LIQUIDACION REDEBAN 2025'!$B$10,IF(Y131="TIPO II",'BASE LIQUIDACION REDEBAN 2025'!$B$11,IF(Y131="TIPO III",'BASE LIQUIDACION REDEBAN 2025'!$B$12,'BASE LIQUIDACION REDEBAN 2025'!$B$13))))</f>
        <v>75096.394270399993</v>
      </c>
      <c r="AF131" s="179">
        <f t="shared" ref="AF131:AF194" si="2">IF(OR(W131="SOPORTE_TELEFÓNICO",W131="ENVÍO"),AD131,(AB131*AD131+AC131*AE131))</f>
        <v>65960.072302</v>
      </c>
      <c r="AG131"/>
    </row>
    <row r="132" spans="1:33" ht="14.45">
      <c r="A132" s="85" t="s">
        <v>90</v>
      </c>
      <c r="B132" s="85" t="str">
        <f>VLOOKUP(A132,'CENTRO DE COSTOS'!A:D,4,FALSE)</f>
        <v>JUAN SEBASTIÁN RÍOS CASTRILLÓN</v>
      </c>
      <c r="C132" s="85" t="str">
        <f>VLOOKUP(A132,'CENTRO DE COSTOS'!A:D,2,FALSE)</f>
        <v>0004-0005</v>
      </c>
      <c r="D132" s="85">
        <v>5001</v>
      </c>
      <c r="E132" s="85" t="s">
        <v>6909</v>
      </c>
      <c r="F132" s="85">
        <v>26855</v>
      </c>
      <c r="G132" s="85" t="s">
        <v>6241</v>
      </c>
      <c r="H132" s="85" t="s">
        <v>249</v>
      </c>
      <c r="I132" s="85" t="s">
        <v>90</v>
      </c>
      <c r="J132" s="85" t="s">
        <v>6910</v>
      </c>
      <c r="K132" s="85" t="s">
        <v>160</v>
      </c>
      <c r="L132" s="85" t="s">
        <v>6911</v>
      </c>
      <c r="M132" s="178">
        <v>45916.70208333333</v>
      </c>
      <c r="N132" s="178">
        <v>45918.628472222219</v>
      </c>
      <c r="O132" s="143"/>
      <c r="P132" s="85" t="s">
        <v>1454</v>
      </c>
      <c r="Q132" s="85" t="s">
        <v>1454</v>
      </c>
      <c r="R132" s="85" t="s">
        <v>6245</v>
      </c>
      <c r="S132" s="85" t="s">
        <v>6245</v>
      </c>
      <c r="T132" s="85" t="s">
        <v>6246</v>
      </c>
      <c r="U132" s="85" t="s">
        <v>6247</v>
      </c>
      <c r="V132" s="85" t="s">
        <v>6912</v>
      </c>
      <c r="W132" s="85" t="s">
        <v>165</v>
      </c>
      <c r="X132" s="85" t="s">
        <v>6913</v>
      </c>
      <c r="Y132" s="144" t="str">
        <f>VLOOKUP(D132,TIPOLOGIA!A:F,6,0)</f>
        <v>TIPO I</v>
      </c>
      <c r="Z132" s="144" t="str">
        <f>VLOOKUP(D132,TIPOLOGIA!A:F,5,0)</f>
        <v>TERRESTRE</v>
      </c>
      <c r="AA132" s="85" t="s">
        <v>1458</v>
      </c>
      <c r="AB132" s="85">
        <v>1</v>
      </c>
      <c r="AC132" s="85">
        <v>0</v>
      </c>
      <c r="AD132" s="179">
        <f>IF(W132="SOPORTE_TELEFÓNICO",'BASE LIQUIDACION REDEBAN 2025'!$B$19,IF(Y132="TIPO I",'BASE LIQUIDACION REDEBAN 2025'!$C$2,IF(Y132="TIPO II",'BASE LIQUIDACION REDEBAN 2025'!$C$3,IF(Y132="TIPO III",'BASE LIQUIDACION REDEBAN 2025'!$C$4,IF(Y132="TIPO IV",'BASE LIQUIDACION REDEBAN 2025'!$C$5,IF(Z132="AEREO",'BASE LIQUIDACION REDEBAN 2025'!$B$6,'BASE LIQUIDACION REDEBAN 2025'!$C$5))))))</f>
        <v>65960.072302</v>
      </c>
      <c r="AE132" s="179">
        <f>IF(OR(W132="SOPORTE_TELEFÓNICO",W132="ENVÍO"),0,IF(Y132="TIPO I",'BASE LIQUIDACION REDEBAN 2025'!$B$10,IF(Y132="TIPO II",'BASE LIQUIDACION REDEBAN 2025'!$B$11,IF(Y132="TIPO III",'BASE LIQUIDACION REDEBAN 2025'!$B$12,'BASE LIQUIDACION REDEBAN 2025'!$B$13))))</f>
        <v>75096.394270399993</v>
      </c>
      <c r="AF132" s="179">
        <f t="shared" si="2"/>
        <v>65960.072302</v>
      </c>
      <c r="AG132"/>
    </row>
    <row r="133" spans="1:33" ht="14.45">
      <c r="A133" s="85" t="s">
        <v>90</v>
      </c>
      <c r="B133" s="85" t="str">
        <f>VLOOKUP(A133,'CENTRO DE COSTOS'!A:D,4,FALSE)</f>
        <v>JUAN SEBASTIÁN RÍOS CASTRILLÓN</v>
      </c>
      <c r="C133" s="85" t="str">
        <f>VLOOKUP(A133,'CENTRO DE COSTOS'!A:D,2,FALSE)</f>
        <v>0004-0005</v>
      </c>
      <c r="D133" s="85">
        <v>5001</v>
      </c>
      <c r="E133" s="85" t="s">
        <v>6914</v>
      </c>
      <c r="F133" s="85">
        <v>26798</v>
      </c>
      <c r="G133" s="85" t="s">
        <v>6241</v>
      </c>
      <c r="H133" s="85" t="s">
        <v>249</v>
      </c>
      <c r="I133" s="85" t="s">
        <v>90</v>
      </c>
      <c r="J133" s="85" t="s">
        <v>6915</v>
      </c>
      <c r="K133" s="85" t="s">
        <v>160</v>
      </c>
      <c r="L133" s="85" t="s">
        <v>6916</v>
      </c>
      <c r="M133" s="178">
        <v>45916.70208333333</v>
      </c>
      <c r="N133" s="178">
        <v>45919.625</v>
      </c>
      <c r="O133" s="143"/>
      <c r="P133" s="85" t="s">
        <v>1454</v>
      </c>
      <c r="Q133" s="85" t="s">
        <v>1454</v>
      </c>
      <c r="R133" s="85" t="s">
        <v>6245</v>
      </c>
      <c r="S133" s="85" t="s">
        <v>6245</v>
      </c>
      <c r="T133" s="85" t="s">
        <v>6246</v>
      </c>
      <c r="U133" s="85" t="s">
        <v>6247</v>
      </c>
      <c r="V133" s="85" t="s">
        <v>6917</v>
      </c>
      <c r="W133" s="85" t="s">
        <v>165</v>
      </c>
      <c r="X133" s="85" t="s">
        <v>6918</v>
      </c>
      <c r="Y133" s="144" t="str">
        <f>VLOOKUP(D133,TIPOLOGIA!A:F,6,0)</f>
        <v>TIPO I</v>
      </c>
      <c r="Z133" s="144" t="str">
        <f>VLOOKUP(D133,TIPOLOGIA!A:F,5,0)</f>
        <v>TERRESTRE</v>
      </c>
      <c r="AA133" s="85" t="s">
        <v>400</v>
      </c>
      <c r="AB133" s="85">
        <v>1</v>
      </c>
      <c r="AC133" s="85">
        <v>0</v>
      </c>
      <c r="AD133" s="179">
        <f>IF(W133="SOPORTE_TELEFÓNICO",'BASE LIQUIDACION REDEBAN 2025'!$B$19,IF(Y133="TIPO I",'BASE LIQUIDACION REDEBAN 2025'!$C$2,IF(Y133="TIPO II",'BASE LIQUIDACION REDEBAN 2025'!$C$3,IF(Y133="TIPO III",'BASE LIQUIDACION REDEBAN 2025'!$C$4,IF(Y133="TIPO IV",'BASE LIQUIDACION REDEBAN 2025'!$C$5,IF(Z133="AEREO",'BASE LIQUIDACION REDEBAN 2025'!$B$6,'BASE LIQUIDACION REDEBAN 2025'!$C$5))))))</f>
        <v>65960.072302</v>
      </c>
      <c r="AE133" s="179">
        <f>IF(OR(W133="SOPORTE_TELEFÓNICO",W133="ENVÍO"),0,IF(Y133="TIPO I",'BASE LIQUIDACION REDEBAN 2025'!$B$10,IF(Y133="TIPO II",'BASE LIQUIDACION REDEBAN 2025'!$B$11,IF(Y133="TIPO III",'BASE LIQUIDACION REDEBAN 2025'!$B$12,'BASE LIQUIDACION REDEBAN 2025'!$B$13))))</f>
        <v>75096.394270399993</v>
      </c>
      <c r="AF133" s="179">
        <f t="shared" si="2"/>
        <v>65960.072302</v>
      </c>
      <c r="AG133"/>
    </row>
    <row r="134" spans="1:33" ht="14.45">
      <c r="A134" s="85" t="s">
        <v>72</v>
      </c>
      <c r="B134" s="85" t="str">
        <f>VLOOKUP(A134,'CENTRO DE COSTOS'!A:D,4,FALSE)</f>
        <v>MIGUEL JULIÁN HERNÁNDEZ GUARÍN</v>
      </c>
      <c r="C134" s="85" t="str">
        <f>VLOOKUP(A134,'CENTRO DE COSTOS'!A:D,2,FALSE)</f>
        <v>0004-0008</v>
      </c>
      <c r="D134" s="85">
        <v>68547</v>
      </c>
      <c r="E134" s="85" t="s">
        <v>6919</v>
      </c>
      <c r="F134" s="85">
        <v>55345</v>
      </c>
      <c r="G134" s="85" t="s">
        <v>6241</v>
      </c>
      <c r="H134" s="85" t="s">
        <v>224</v>
      </c>
      <c r="I134" s="85" t="s">
        <v>743</v>
      </c>
      <c r="J134" s="85" t="s">
        <v>6920</v>
      </c>
      <c r="K134" s="85" t="s">
        <v>160</v>
      </c>
      <c r="L134" s="85" t="s">
        <v>6921</v>
      </c>
      <c r="M134" s="178">
        <v>45916.70208333333</v>
      </c>
      <c r="N134" s="178">
        <v>45917.567361111112</v>
      </c>
      <c r="O134" s="143"/>
      <c r="P134" s="85" t="s">
        <v>1454</v>
      </c>
      <c r="Q134" s="85" t="s">
        <v>1454</v>
      </c>
      <c r="R134" s="85" t="s">
        <v>6245</v>
      </c>
      <c r="S134" s="85" t="s">
        <v>6245</v>
      </c>
      <c r="T134" s="85" t="s">
        <v>6246</v>
      </c>
      <c r="U134" s="85" t="s">
        <v>6247</v>
      </c>
      <c r="V134" s="85" t="s">
        <v>6922</v>
      </c>
      <c r="W134" s="85" t="s">
        <v>165</v>
      </c>
      <c r="X134" s="85" t="s">
        <v>6923</v>
      </c>
      <c r="Y134" s="144" t="str">
        <f>VLOOKUP(D134,TIPOLOGIA!A:F,6,0)</f>
        <v>TIPO II</v>
      </c>
      <c r="Z134" s="144" t="str">
        <f>VLOOKUP(D134,TIPOLOGIA!A:F,5,0)</f>
        <v>TERRESTRE</v>
      </c>
      <c r="AA134" s="85" t="s">
        <v>1400</v>
      </c>
      <c r="AB134" s="85">
        <v>1</v>
      </c>
      <c r="AC134" s="85">
        <v>0</v>
      </c>
      <c r="AD134" s="179">
        <f>IF(W134="SOPORTE_TELEFÓNICO",'BASE LIQUIDACION REDEBAN 2025'!$B$19,IF(Y134="TIPO I",'BASE LIQUIDACION REDEBAN 2025'!$C$2,IF(Y134="TIPO II",'BASE LIQUIDACION REDEBAN 2025'!$C$3,IF(Y134="TIPO III",'BASE LIQUIDACION REDEBAN 2025'!$C$4,IF(Y134="TIPO IV",'BASE LIQUIDACION REDEBAN 2025'!$C$5,IF(Z134="AEREO",'BASE LIQUIDACION REDEBAN 2025'!$B$6,'BASE LIQUIDACION REDEBAN 2025'!$C$5))))))</f>
        <v>144967.87232000002</v>
      </c>
      <c r="AE134" s="179">
        <f>IF(OR(W134="SOPORTE_TELEFÓNICO",W134="ENVÍO"),0,IF(Y134="TIPO I",'BASE LIQUIDACION REDEBAN 2025'!$B$10,IF(Y134="TIPO II",'BASE LIQUIDACION REDEBAN 2025'!$B$11,IF(Y134="TIPO III",'BASE LIQUIDACION REDEBAN 2025'!$B$12,'BASE LIQUIDACION REDEBAN 2025'!$B$13))))</f>
        <v>140395.6348884</v>
      </c>
      <c r="AF134" s="179">
        <f t="shared" si="2"/>
        <v>144967.87232000002</v>
      </c>
      <c r="AG134"/>
    </row>
    <row r="135" spans="1:33" ht="14.45">
      <c r="A135" s="85" t="s">
        <v>76</v>
      </c>
      <c r="B135" s="85" t="str">
        <f>VLOOKUP(A135,'CENTRO DE COSTOS'!A:D,4,FALSE)</f>
        <v>DIEGO FERNANDO HENAO CARDONA</v>
      </c>
      <c r="C135" s="85" t="str">
        <f>VLOOKUP(A135,'CENTRO DE COSTOS'!A:D,2,FALSE)</f>
        <v>0004-0003</v>
      </c>
      <c r="D135" s="85">
        <v>76126</v>
      </c>
      <c r="E135" s="85" t="s">
        <v>6924</v>
      </c>
      <c r="F135" s="85">
        <v>67539</v>
      </c>
      <c r="G135" s="85" t="s">
        <v>6241</v>
      </c>
      <c r="H135" s="85" t="s">
        <v>232</v>
      </c>
      <c r="I135" s="85" t="s">
        <v>6925</v>
      </c>
      <c r="J135" s="85" t="s">
        <v>6926</v>
      </c>
      <c r="K135" s="85" t="s">
        <v>160</v>
      </c>
      <c r="L135" s="85" t="s">
        <v>6927</v>
      </c>
      <c r="M135" s="178">
        <v>45916.70208333333</v>
      </c>
      <c r="N135" s="178">
        <v>45922.727777777778</v>
      </c>
      <c r="O135" s="143"/>
      <c r="P135" s="85" t="s">
        <v>1454</v>
      </c>
      <c r="Q135" s="85" t="s">
        <v>1454</v>
      </c>
      <c r="R135" s="85" t="s">
        <v>162</v>
      </c>
      <c r="S135" s="85" t="s">
        <v>6245</v>
      </c>
      <c r="T135" s="85" t="s">
        <v>6246</v>
      </c>
      <c r="U135" s="85" t="s">
        <v>6247</v>
      </c>
      <c r="V135" s="85" t="s">
        <v>6928</v>
      </c>
      <c r="W135" s="85" t="s">
        <v>165</v>
      </c>
      <c r="X135" s="85" t="s">
        <v>6929</v>
      </c>
      <c r="Y135" s="144" t="str">
        <f>VLOOKUP(D135,TIPOLOGIA!A:F,6,0)</f>
        <v>TIPO II</v>
      </c>
      <c r="Z135" s="144" t="str">
        <f>VLOOKUP(D135,TIPOLOGIA!A:F,5,0)</f>
        <v>TERRESTRE</v>
      </c>
      <c r="AA135" s="85" t="s">
        <v>531</v>
      </c>
      <c r="AB135" s="85">
        <v>1</v>
      </c>
      <c r="AC135" s="85">
        <v>0</v>
      </c>
      <c r="AD135" s="179">
        <f>IF(W135="SOPORTE_TELEFÓNICO",'BASE LIQUIDACION REDEBAN 2025'!$B$19,IF(Y135="TIPO I",'BASE LIQUIDACION REDEBAN 2025'!$C$2,IF(Y135="TIPO II",'BASE LIQUIDACION REDEBAN 2025'!$C$3,IF(Y135="TIPO III",'BASE LIQUIDACION REDEBAN 2025'!$C$4,IF(Y135="TIPO IV",'BASE LIQUIDACION REDEBAN 2025'!$C$5,IF(Z135="AEREO",'BASE LIQUIDACION REDEBAN 2025'!$B$6,'BASE LIQUIDACION REDEBAN 2025'!$C$5))))))</f>
        <v>144967.87232000002</v>
      </c>
      <c r="AE135" s="179">
        <f>IF(OR(W135="SOPORTE_TELEFÓNICO",W135="ENVÍO"),0,IF(Y135="TIPO I",'BASE LIQUIDACION REDEBAN 2025'!$B$10,IF(Y135="TIPO II",'BASE LIQUIDACION REDEBAN 2025'!$B$11,IF(Y135="TIPO III",'BASE LIQUIDACION REDEBAN 2025'!$B$12,'BASE LIQUIDACION REDEBAN 2025'!$B$13))))</f>
        <v>140395.6348884</v>
      </c>
      <c r="AF135" s="179">
        <f t="shared" si="2"/>
        <v>144967.87232000002</v>
      </c>
      <c r="AG135"/>
    </row>
    <row r="136" spans="1:33" ht="14.45">
      <c r="A136" s="85" t="s">
        <v>68</v>
      </c>
      <c r="B136" s="85" t="str">
        <f>VLOOKUP(A136,'CENTRO DE COSTOS'!A:D,4,FALSE)</f>
        <v>WILLIAM ASDRUBAL ROZO ROZO</v>
      </c>
      <c r="C136" s="85" t="str">
        <f>VLOOKUP(A136,'CENTRO DE COSTOS'!A:D,2,FALSE)</f>
        <v>0004-0004</v>
      </c>
      <c r="D136" s="85">
        <v>11001</v>
      </c>
      <c r="E136" s="85" t="s">
        <v>6930</v>
      </c>
      <c r="F136" s="85">
        <v>49460</v>
      </c>
      <c r="G136" s="85" t="s">
        <v>6241</v>
      </c>
      <c r="H136" s="85" t="s">
        <v>417</v>
      </c>
      <c r="I136" s="85" t="s">
        <v>68</v>
      </c>
      <c r="J136" s="85" t="s">
        <v>6931</v>
      </c>
      <c r="K136" s="85" t="s">
        <v>160</v>
      </c>
      <c r="L136" s="85" t="s">
        <v>6932</v>
      </c>
      <c r="M136" s="178">
        <v>45916.70208333333</v>
      </c>
      <c r="N136" s="178">
        <v>45917.584027777782</v>
      </c>
      <c r="O136" s="143"/>
      <c r="P136" s="85" t="s">
        <v>1454</v>
      </c>
      <c r="Q136" s="85" t="s">
        <v>1454</v>
      </c>
      <c r="R136" s="85" t="s">
        <v>162</v>
      </c>
      <c r="S136" s="85" t="s">
        <v>6245</v>
      </c>
      <c r="T136" s="85" t="s">
        <v>6246</v>
      </c>
      <c r="U136" s="85" t="s">
        <v>6247</v>
      </c>
      <c r="V136" s="85" t="s">
        <v>6933</v>
      </c>
      <c r="W136" s="85" t="s">
        <v>165</v>
      </c>
      <c r="X136" s="85" t="s">
        <v>6934</v>
      </c>
      <c r="Y136" s="144" t="str">
        <f>VLOOKUP(D136,TIPOLOGIA!A:F,6,0)</f>
        <v>TIPO I</v>
      </c>
      <c r="Z136" s="144" t="str">
        <f>VLOOKUP(D136,TIPOLOGIA!A:F,5,0)</f>
        <v>TERRESTRE</v>
      </c>
      <c r="AA136" s="85" t="s">
        <v>1509</v>
      </c>
      <c r="AB136" s="85">
        <v>1</v>
      </c>
      <c r="AC136" s="85">
        <v>0</v>
      </c>
      <c r="AD136" s="179">
        <f>IF(W136="SOPORTE_TELEFÓNICO",'BASE LIQUIDACION REDEBAN 2025'!$B$19,IF(Y136="TIPO I",'BASE LIQUIDACION REDEBAN 2025'!$C$2,IF(Y136="TIPO II",'BASE LIQUIDACION REDEBAN 2025'!$C$3,IF(Y136="TIPO III",'BASE LIQUIDACION REDEBAN 2025'!$C$4,IF(Y136="TIPO IV",'BASE LIQUIDACION REDEBAN 2025'!$C$5,IF(Z136="AEREO",'BASE LIQUIDACION REDEBAN 2025'!$B$6,'BASE LIQUIDACION REDEBAN 2025'!$C$5))))))</f>
        <v>65960.072302</v>
      </c>
      <c r="AE136" s="179">
        <f>IF(OR(W136="SOPORTE_TELEFÓNICO",W136="ENVÍO"),0,IF(Y136="TIPO I",'BASE LIQUIDACION REDEBAN 2025'!$B$10,IF(Y136="TIPO II",'BASE LIQUIDACION REDEBAN 2025'!$B$11,IF(Y136="TIPO III",'BASE LIQUIDACION REDEBAN 2025'!$B$12,'BASE LIQUIDACION REDEBAN 2025'!$B$13))))</f>
        <v>75096.394270399993</v>
      </c>
      <c r="AF136" s="179">
        <f t="shared" si="2"/>
        <v>65960.072302</v>
      </c>
      <c r="AG136"/>
    </row>
    <row r="137" spans="1:33" ht="14.45">
      <c r="A137" s="85" t="s">
        <v>81</v>
      </c>
      <c r="B137" s="85" t="str">
        <f>VLOOKUP(A137,'CENTRO DE COSTOS'!A:D,4,FALSE)</f>
        <v>MIGUEL JULIÁN HERNÁNDEZ GUARÍN</v>
      </c>
      <c r="C137" s="85" t="str">
        <f>VLOOKUP(A137,'CENTRO DE COSTOS'!A:D,2,FALSE)</f>
        <v>0004-0008</v>
      </c>
      <c r="D137" s="85">
        <v>54001</v>
      </c>
      <c r="E137" s="85" t="s">
        <v>6935</v>
      </c>
      <c r="F137" s="85">
        <v>71617</v>
      </c>
      <c r="G137" s="85" t="s">
        <v>6241</v>
      </c>
      <c r="H137" s="85" t="s">
        <v>296</v>
      </c>
      <c r="I137" s="85" t="s">
        <v>81</v>
      </c>
      <c r="J137" s="85" t="s">
        <v>6936</v>
      </c>
      <c r="K137" s="85" t="s">
        <v>160</v>
      </c>
      <c r="L137" s="85" t="s">
        <v>6937</v>
      </c>
      <c r="M137" s="178">
        <v>45916.70208333333</v>
      </c>
      <c r="N137" s="178">
        <v>45917.521527777782</v>
      </c>
      <c r="O137" s="143"/>
      <c r="P137" s="85" t="s">
        <v>1454</v>
      </c>
      <c r="Q137" s="85" t="s">
        <v>1454</v>
      </c>
      <c r="R137" s="85" t="s">
        <v>162</v>
      </c>
      <c r="S137" s="85" t="s">
        <v>162</v>
      </c>
      <c r="T137" s="85" t="s">
        <v>6246</v>
      </c>
      <c r="U137" s="85" t="s">
        <v>6247</v>
      </c>
      <c r="V137" s="85" t="s">
        <v>6938</v>
      </c>
      <c r="W137" s="85" t="s">
        <v>165</v>
      </c>
      <c r="X137" s="85" t="s">
        <v>6939</v>
      </c>
      <c r="Y137" s="144" t="str">
        <f>VLOOKUP(D137,TIPOLOGIA!A:F,6,0)</f>
        <v>TIPO I</v>
      </c>
      <c r="Z137" s="144" t="str">
        <f>VLOOKUP(D137,TIPOLOGIA!A:F,5,0)</f>
        <v>TERRESTRE</v>
      </c>
      <c r="AA137" s="85" t="s">
        <v>730</v>
      </c>
      <c r="AB137" s="85">
        <v>1</v>
      </c>
      <c r="AC137" s="85">
        <v>0</v>
      </c>
      <c r="AD137" s="179">
        <f>IF(W137="SOPORTE_TELEFÓNICO",'BASE LIQUIDACION REDEBAN 2025'!$B$19,IF(Y137="TIPO I",'BASE LIQUIDACION REDEBAN 2025'!$C$2,IF(Y137="TIPO II",'BASE LIQUIDACION REDEBAN 2025'!$C$3,IF(Y137="TIPO III",'BASE LIQUIDACION REDEBAN 2025'!$C$4,IF(Y137="TIPO IV",'BASE LIQUIDACION REDEBAN 2025'!$C$5,IF(Z137="AEREO",'BASE LIQUIDACION REDEBAN 2025'!$B$6,'BASE LIQUIDACION REDEBAN 2025'!$C$5))))))</f>
        <v>65960.072302</v>
      </c>
      <c r="AE137" s="179">
        <f>IF(OR(W137="SOPORTE_TELEFÓNICO",W137="ENVÍO"),0,IF(Y137="TIPO I",'BASE LIQUIDACION REDEBAN 2025'!$B$10,IF(Y137="TIPO II",'BASE LIQUIDACION REDEBAN 2025'!$B$11,IF(Y137="TIPO III",'BASE LIQUIDACION REDEBAN 2025'!$B$12,'BASE LIQUIDACION REDEBAN 2025'!$B$13))))</f>
        <v>75096.394270399993</v>
      </c>
      <c r="AF137" s="179">
        <f t="shared" si="2"/>
        <v>65960.072302</v>
      </c>
      <c r="AG137"/>
    </row>
    <row r="138" spans="1:33" ht="14.45">
      <c r="A138" s="85" t="s">
        <v>86</v>
      </c>
      <c r="B138" s="85" t="str">
        <f>VLOOKUP(A138,'CENTRO DE COSTOS'!A:D,4,FALSE)</f>
        <v>KEVIN ALEXIS CORZO BUSTOS</v>
      </c>
      <c r="C138" s="85" t="str">
        <f>VLOOKUP(A138,'CENTRO DE COSTOS'!A:D,2,FALSE)</f>
        <v>0004-0007</v>
      </c>
      <c r="D138" s="85">
        <v>73616</v>
      </c>
      <c r="E138" s="85" t="s">
        <v>6940</v>
      </c>
      <c r="F138" s="85">
        <v>36897</v>
      </c>
      <c r="G138" s="85" t="s">
        <v>6241</v>
      </c>
      <c r="H138" s="85" t="s">
        <v>494</v>
      </c>
      <c r="I138" s="85" t="s">
        <v>6941</v>
      </c>
      <c r="J138" s="85" t="s">
        <v>6942</v>
      </c>
      <c r="K138" s="85" t="s">
        <v>160</v>
      </c>
      <c r="L138" s="85" t="s">
        <v>6943</v>
      </c>
      <c r="M138" s="178">
        <v>45916.70208333333</v>
      </c>
      <c r="N138" s="178">
        <v>45923.6</v>
      </c>
      <c r="O138" s="143"/>
      <c r="P138" s="85" t="s">
        <v>1454</v>
      </c>
      <c r="Q138" s="85" t="s">
        <v>1454</v>
      </c>
      <c r="R138" s="85" t="s">
        <v>162</v>
      </c>
      <c r="S138" s="85" t="s">
        <v>162</v>
      </c>
      <c r="T138" s="85" t="s">
        <v>6246</v>
      </c>
      <c r="U138" s="85" t="s">
        <v>6247</v>
      </c>
      <c r="V138" s="85" t="s">
        <v>6944</v>
      </c>
      <c r="W138" s="85" t="s">
        <v>165</v>
      </c>
      <c r="X138" s="85" t="s">
        <v>6945</v>
      </c>
      <c r="Y138" s="144" t="str">
        <f>VLOOKUP(D138,TIPOLOGIA!A:F,6,0)</f>
        <v>TIPO IV</v>
      </c>
      <c r="Z138" s="144" t="str">
        <f>VLOOKUP(D138,TIPOLOGIA!A:F,5,0)</f>
        <v>TERRESTRE</v>
      </c>
      <c r="AA138" s="85" t="s">
        <v>760</v>
      </c>
      <c r="AB138" s="85">
        <v>1</v>
      </c>
      <c r="AC138" s="85">
        <v>0</v>
      </c>
      <c r="AD138" s="179">
        <f>IF(W138="SOPORTE_TELEFÓNICO",'BASE LIQUIDACION REDEBAN 2025'!$B$19,IF(Y138="TIPO I",'BASE LIQUIDACION REDEBAN 2025'!$C$2,IF(Y138="TIPO II",'BASE LIQUIDACION REDEBAN 2025'!$C$3,IF(Y138="TIPO III",'BASE LIQUIDACION REDEBAN 2025'!$C$4,IF(Y138="TIPO IV",'BASE LIQUIDACION REDEBAN 2025'!$C$5,IF(Z138="AEREO",'BASE LIQUIDACION REDEBAN 2025'!$B$6,'BASE LIQUIDACION REDEBAN 2025'!$C$5))))))</f>
        <v>479588.87655000004</v>
      </c>
      <c r="AE138" s="179">
        <f>IF(OR(W138="SOPORTE_TELEFÓNICO",W138="ENVÍO"),0,IF(Y138="TIPO I",'BASE LIQUIDACION REDEBAN 2025'!$B$10,IF(Y138="TIPO II",'BASE LIQUIDACION REDEBAN 2025'!$B$11,IF(Y138="TIPO III",'BASE LIQUIDACION REDEBAN 2025'!$B$12,'BASE LIQUIDACION REDEBAN 2025'!$B$13))))</f>
        <v>196536.5258152</v>
      </c>
      <c r="AF138" s="179">
        <f t="shared" si="2"/>
        <v>479588.87655000004</v>
      </c>
      <c r="AG138"/>
    </row>
    <row r="139" spans="1:33" ht="14.45">
      <c r="A139" s="85" t="s">
        <v>72</v>
      </c>
      <c r="B139" s="85" t="str">
        <f>VLOOKUP(A139,'CENTRO DE COSTOS'!A:D,4,FALSE)</f>
        <v>MIGUEL JULIÁN HERNÁNDEZ GUARÍN</v>
      </c>
      <c r="C139" s="85" t="str">
        <f>VLOOKUP(A139,'CENTRO DE COSTOS'!A:D,2,FALSE)</f>
        <v>0004-0008</v>
      </c>
      <c r="D139" s="85">
        <v>68679</v>
      </c>
      <c r="E139" s="85" t="s">
        <v>6946</v>
      </c>
      <c r="F139" s="85">
        <v>59055</v>
      </c>
      <c r="G139" s="85" t="s">
        <v>6241</v>
      </c>
      <c r="H139" s="85" t="s">
        <v>224</v>
      </c>
      <c r="I139" s="85" t="s">
        <v>225</v>
      </c>
      <c r="J139" s="85" t="s">
        <v>6947</v>
      </c>
      <c r="K139" s="85" t="s">
        <v>160</v>
      </c>
      <c r="L139" s="85" t="s">
        <v>6948</v>
      </c>
      <c r="M139" s="178">
        <v>45916.509722222218</v>
      </c>
      <c r="N139" s="178">
        <v>45916.614583333343</v>
      </c>
      <c r="O139" s="143"/>
      <c r="P139" s="85" t="s">
        <v>1454</v>
      </c>
      <c r="Q139" s="85" t="s">
        <v>6244</v>
      </c>
      <c r="R139" s="85" t="s">
        <v>6245</v>
      </c>
      <c r="S139" s="85" t="s">
        <v>6245</v>
      </c>
      <c r="T139" s="85" t="s">
        <v>6246</v>
      </c>
      <c r="U139" s="85" t="s">
        <v>6247</v>
      </c>
      <c r="V139" s="85" t="s">
        <v>6949</v>
      </c>
      <c r="W139" s="85" t="s">
        <v>165</v>
      </c>
      <c r="X139" s="85" t="s">
        <v>6950</v>
      </c>
      <c r="Y139" s="144" t="str">
        <f>VLOOKUP(D139,TIPOLOGIA!A:F,6,0)</f>
        <v>TIPO II</v>
      </c>
      <c r="Z139" s="144" t="str">
        <f>VLOOKUP(D139,TIPOLOGIA!A:F,5,0)</f>
        <v>TERRESTRE</v>
      </c>
      <c r="AA139" s="85" t="s">
        <v>754</v>
      </c>
      <c r="AB139" s="85">
        <v>1</v>
      </c>
      <c r="AC139" s="85">
        <v>0</v>
      </c>
      <c r="AD139" s="179">
        <f>IF(W139="SOPORTE_TELEFÓNICO",'BASE LIQUIDACION REDEBAN 2025'!$B$19,IF(Y139="TIPO I",'BASE LIQUIDACION REDEBAN 2025'!$C$2,IF(Y139="TIPO II",'BASE LIQUIDACION REDEBAN 2025'!$C$3,IF(Y139="TIPO III",'BASE LIQUIDACION REDEBAN 2025'!$C$4,IF(Y139="TIPO IV",'BASE LIQUIDACION REDEBAN 2025'!$C$5,IF(Z139="AEREO",'BASE LIQUIDACION REDEBAN 2025'!$B$6,'BASE LIQUIDACION REDEBAN 2025'!$C$5))))))</f>
        <v>144967.87232000002</v>
      </c>
      <c r="AE139" s="179">
        <f>IF(OR(W139="SOPORTE_TELEFÓNICO",W139="ENVÍO"),0,IF(Y139="TIPO I",'BASE LIQUIDACION REDEBAN 2025'!$B$10,IF(Y139="TIPO II",'BASE LIQUIDACION REDEBAN 2025'!$B$11,IF(Y139="TIPO III",'BASE LIQUIDACION REDEBAN 2025'!$B$12,'BASE LIQUIDACION REDEBAN 2025'!$B$13))))</f>
        <v>140395.6348884</v>
      </c>
      <c r="AF139" s="179">
        <f t="shared" si="2"/>
        <v>144967.87232000002</v>
      </c>
      <c r="AG139"/>
    </row>
    <row r="140" spans="1:33" ht="14.45">
      <c r="A140" s="85" t="s">
        <v>98</v>
      </c>
      <c r="B140" s="85" t="str">
        <f>VLOOKUP(A140,'CENTRO DE COSTOS'!A:D,4,FALSE)</f>
        <v>MIGUEL JULIÁN HERNÁNDEZ GUARÍN</v>
      </c>
      <c r="C140" s="85" t="str">
        <f>VLOOKUP(A140,'CENTRO DE COSTOS'!A:D,2,FALSE)</f>
        <v>0004-0008</v>
      </c>
      <c r="D140" s="85">
        <v>15238</v>
      </c>
      <c r="E140" s="85" t="s">
        <v>6951</v>
      </c>
      <c r="F140" s="85">
        <v>61809</v>
      </c>
      <c r="G140" s="85" t="s">
        <v>6241</v>
      </c>
      <c r="H140" s="85" t="s">
        <v>406</v>
      </c>
      <c r="I140" s="85" t="s">
        <v>1524</v>
      </c>
      <c r="J140" s="85" t="s">
        <v>6952</v>
      </c>
      <c r="K140" s="85" t="s">
        <v>160</v>
      </c>
      <c r="L140" s="85" t="s">
        <v>6953</v>
      </c>
      <c r="M140" s="178">
        <v>45916.469444444447</v>
      </c>
      <c r="N140" s="178">
        <v>45916.611805555563</v>
      </c>
      <c r="O140" s="143"/>
      <c r="P140" s="85" t="s">
        <v>1454</v>
      </c>
      <c r="Q140" s="85" t="s">
        <v>6244</v>
      </c>
      <c r="R140" s="85" t="s">
        <v>6245</v>
      </c>
      <c r="S140" s="85" t="s">
        <v>6245</v>
      </c>
      <c r="T140" s="85" t="s">
        <v>6246</v>
      </c>
      <c r="U140" s="85" t="s">
        <v>6247</v>
      </c>
      <c r="V140" s="85" t="s">
        <v>6954</v>
      </c>
      <c r="W140" s="85" t="s">
        <v>165</v>
      </c>
      <c r="X140" s="85" t="s">
        <v>6955</v>
      </c>
      <c r="Y140" s="144" t="str">
        <f>VLOOKUP(D140,TIPOLOGIA!A:F,6,0)</f>
        <v>TIPO II</v>
      </c>
      <c r="Z140" s="144" t="str">
        <f>VLOOKUP(D140,TIPOLOGIA!A:F,5,0)</f>
        <v>TERRESTRE</v>
      </c>
      <c r="AA140" s="85" t="s">
        <v>411</v>
      </c>
      <c r="AB140" s="85">
        <v>1</v>
      </c>
      <c r="AC140" s="85">
        <v>0</v>
      </c>
      <c r="AD140" s="179">
        <f>IF(W140="SOPORTE_TELEFÓNICO",'BASE LIQUIDACION REDEBAN 2025'!$B$19,IF(Y140="TIPO I",'BASE LIQUIDACION REDEBAN 2025'!$C$2,IF(Y140="TIPO II",'BASE LIQUIDACION REDEBAN 2025'!$C$3,IF(Y140="TIPO III",'BASE LIQUIDACION REDEBAN 2025'!$C$4,IF(Y140="TIPO IV",'BASE LIQUIDACION REDEBAN 2025'!$C$5,IF(Z140="AEREO",'BASE LIQUIDACION REDEBAN 2025'!$B$6,'BASE LIQUIDACION REDEBAN 2025'!$C$5))))))</f>
        <v>144967.87232000002</v>
      </c>
      <c r="AE140" s="179">
        <f>IF(OR(W140="SOPORTE_TELEFÓNICO",W140="ENVÍO"),0,IF(Y140="TIPO I",'BASE LIQUIDACION REDEBAN 2025'!$B$10,IF(Y140="TIPO II",'BASE LIQUIDACION REDEBAN 2025'!$B$11,IF(Y140="TIPO III",'BASE LIQUIDACION REDEBAN 2025'!$B$12,'BASE LIQUIDACION REDEBAN 2025'!$B$13))))</f>
        <v>140395.6348884</v>
      </c>
      <c r="AF140" s="179">
        <f t="shared" si="2"/>
        <v>144967.87232000002</v>
      </c>
      <c r="AG140"/>
    </row>
    <row r="141" spans="1:33" ht="14.45">
      <c r="A141" s="85" t="s">
        <v>72</v>
      </c>
      <c r="B141" s="85" t="str">
        <f>VLOOKUP(A141,'CENTRO DE COSTOS'!A:D,4,FALSE)</f>
        <v>MIGUEL JULIÁN HERNÁNDEZ GUARÍN</v>
      </c>
      <c r="C141" s="85" t="str">
        <f>VLOOKUP(A141,'CENTRO DE COSTOS'!A:D,2,FALSE)</f>
        <v>0004-0008</v>
      </c>
      <c r="D141" s="85">
        <v>68051</v>
      </c>
      <c r="E141" s="85" t="s">
        <v>6956</v>
      </c>
      <c r="F141" s="85">
        <v>57170</v>
      </c>
      <c r="G141" s="85" t="s">
        <v>6241</v>
      </c>
      <c r="H141" s="85" t="s">
        <v>224</v>
      </c>
      <c r="I141" s="85" t="s">
        <v>6957</v>
      </c>
      <c r="J141" s="85" t="s">
        <v>6958</v>
      </c>
      <c r="K141" s="85" t="s">
        <v>160</v>
      </c>
      <c r="L141" s="85" t="s">
        <v>6959</v>
      </c>
      <c r="M141" s="178">
        <v>45915.680555555547</v>
      </c>
      <c r="N141" s="178">
        <v>45917.65</v>
      </c>
      <c r="O141" s="143"/>
      <c r="P141" s="85" t="s">
        <v>1454</v>
      </c>
      <c r="Q141" s="85" t="s">
        <v>1454</v>
      </c>
      <c r="R141" s="85" t="s">
        <v>243</v>
      </c>
      <c r="S141" s="85" t="s">
        <v>365</v>
      </c>
      <c r="T141" s="85" t="s">
        <v>6246</v>
      </c>
      <c r="U141" s="85" t="s">
        <v>6247</v>
      </c>
      <c r="V141" s="85" t="s">
        <v>6960</v>
      </c>
      <c r="W141" s="85" t="s">
        <v>165</v>
      </c>
      <c r="X141" s="85" t="s">
        <v>6961</v>
      </c>
      <c r="Y141" s="144" t="str">
        <f>VLOOKUP(D141,TIPOLOGIA!A:F,6,0)</f>
        <v>TIPO II</v>
      </c>
      <c r="Z141" s="144" t="str">
        <f>VLOOKUP(D141,TIPOLOGIA!A:F,5,0)</f>
        <v>TERRESTRE</v>
      </c>
      <c r="AA141" s="85" t="s">
        <v>754</v>
      </c>
      <c r="AB141" s="85">
        <v>1</v>
      </c>
      <c r="AC141" s="85">
        <v>0</v>
      </c>
      <c r="AD141" s="179">
        <f>IF(W141="SOPORTE_TELEFÓNICO",'BASE LIQUIDACION REDEBAN 2025'!$B$19,IF(Y141="TIPO I",'BASE LIQUIDACION REDEBAN 2025'!$C$2,IF(Y141="TIPO II",'BASE LIQUIDACION REDEBAN 2025'!$C$3,IF(Y141="TIPO III",'BASE LIQUIDACION REDEBAN 2025'!$C$4,IF(Y141="TIPO IV",'BASE LIQUIDACION REDEBAN 2025'!$C$5,IF(Z141="AEREO",'BASE LIQUIDACION REDEBAN 2025'!$B$6,'BASE LIQUIDACION REDEBAN 2025'!$C$5))))))</f>
        <v>144967.87232000002</v>
      </c>
      <c r="AE141" s="179">
        <f>IF(OR(W141="SOPORTE_TELEFÓNICO",W141="ENVÍO"),0,IF(Y141="TIPO I",'BASE LIQUIDACION REDEBAN 2025'!$B$10,IF(Y141="TIPO II",'BASE LIQUIDACION REDEBAN 2025'!$B$11,IF(Y141="TIPO III",'BASE LIQUIDACION REDEBAN 2025'!$B$12,'BASE LIQUIDACION REDEBAN 2025'!$B$13))))</f>
        <v>140395.6348884</v>
      </c>
      <c r="AF141" s="179">
        <f t="shared" si="2"/>
        <v>144967.87232000002</v>
      </c>
      <c r="AG141"/>
    </row>
    <row r="142" spans="1:33" ht="14.45">
      <c r="A142" s="85" t="s">
        <v>93</v>
      </c>
      <c r="B142" s="85" t="str">
        <f>VLOOKUP(A142,'CENTRO DE COSTOS'!A:D,4,FALSE)</f>
        <v>DIEGO FERNANDO HENAO CARDONA</v>
      </c>
      <c r="C142" s="85" t="str">
        <f>VLOOKUP(A142,'CENTRO DE COSTOS'!A:D,2,FALSE)</f>
        <v>0004-0003</v>
      </c>
      <c r="D142" s="85">
        <v>52001</v>
      </c>
      <c r="E142" s="85" t="s">
        <v>6962</v>
      </c>
      <c r="F142" s="85">
        <v>78714</v>
      </c>
      <c r="G142" s="85" t="s">
        <v>6241</v>
      </c>
      <c r="H142" s="85" t="s">
        <v>157</v>
      </c>
      <c r="I142" s="85" t="s">
        <v>93</v>
      </c>
      <c r="J142" s="85" t="s">
        <v>6963</v>
      </c>
      <c r="K142" s="85" t="s">
        <v>160</v>
      </c>
      <c r="L142" s="85" t="s">
        <v>6964</v>
      </c>
      <c r="M142" s="178">
        <v>45915.680555555547</v>
      </c>
      <c r="N142" s="178">
        <v>45917.420138888891</v>
      </c>
      <c r="O142" s="143"/>
      <c r="P142" s="85" t="s">
        <v>1454</v>
      </c>
      <c r="Q142" s="85" t="s">
        <v>1454</v>
      </c>
      <c r="R142" s="85" t="s">
        <v>243</v>
      </c>
      <c r="S142" s="85" t="s">
        <v>365</v>
      </c>
      <c r="T142" s="85" t="s">
        <v>6246</v>
      </c>
      <c r="U142" s="85" t="s">
        <v>6247</v>
      </c>
      <c r="V142" s="85" t="s">
        <v>6965</v>
      </c>
      <c r="W142" s="85" t="s">
        <v>165</v>
      </c>
      <c r="X142" s="85" t="s">
        <v>6966</v>
      </c>
      <c r="Y142" s="144" t="str">
        <f>VLOOKUP(D142,TIPOLOGIA!A:F,6,0)</f>
        <v>TIPO I</v>
      </c>
      <c r="Z142" s="144" t="str">
        <f>VLOOKUP(D142,TIPOLOGIA!A:F,5,0)</f>
        <v>TERRESTRE</v>
      </c>
      <c r="AA142" s="85" t="s">
        <v>851</v>
      </c>
      <c r="AB142" s="85">
        <v>1</v>
      </c>
      <c r="AC142" s="85">
        <v>0</v>
      </c>
      <c r="AD142" s="179">
        <f>IF(W142="SOPORTE_TELEFÓNICO",'BASE LIQUIDACION REDEBAN 2025'!$B$19,IF(Y142="TIPO I",'BASE LIQUIDACION REDEBAN 2025'!$C$2,IF(Y142="TIPO II",'BASE LIQUIDACION REDEBAN 2025'!$C$3,IF(Y142="TIPO III",'BASE LIQUIDACION REDEBAN 2025'!$C$4,IF(Y142="TIPO IV",'BASE LIQUIDACION REDEBAN 2025'!$C$5,IF(Z142="AEREO",'BASE LIQUIDACION REDEBAN 2025'!$B$6,'BASE LIQUIDACION REDEBAN 2025'!$C$5))))))</f>
        <v>65960.072302</v>
      </c>
      <c r="AE142" s="179">
        <f>IF(OR(W142="SOPORTE_TELEFÓNICO",W142="ENVÍO"),0,IF(Y142="TIPO I",'BASE LIQUIDACION REDEBAN 2025'!$B$10,IF(Y142="TIPO II",'BASE LIQUIDACION REDEBAN 2025'!$B$11,IF(Y142="TIPO III",'BASE LIQUIDACION REDEBAN 2025'!$B$12,'BASE LIQUIDACION REDEBAN 2025'!$B$13))))</f>
        <v>75096.394270399993</v>
      </c>
      <c r="AF142" s="179">
        <f t="shared" si="2"/>
        <v>65960.072302</v>
      </c>
      <c r="AG142"/>
    </row>
    <row r="143" spans="1:33" ht="14.45">
      <c r="A143" s="85" t="s">
        <v>100</v>
      </c>
      <c r="B143" s="85" t="str">
        <f>VLOOKUP(A143,'CENTRO DE COSTOS'!A:D,4,FALSE)</f>
        <v>KEVIN ALEXIS CORZO BUSTOS</v>
      </c>
      <c r="C143" s="85" t="str">
        <f>VLOOKUP(A143,'CENTRO DE COSTOS'!A:D,2,FALSE)</f>
        <v>0004-0007</v>
      </c>
      <c r="D143" s="85">
        <v>25530</v>
      </c>
      <c r="E143" s="85" t="s">
        <v>6967</v>
      </c>
      <c r="F143" s="85">
        <v>50285</v>
      </c>
      <c r="G143" s="85" t="s">
        <v>6241</v>
      </c>
      <c r="H143" s="85" t="s">
        <v>417</v>
      </c>
      <c r="I143" s="85" t="s">
        <v>6968</v>
      </c>
      <c r="J143" s="85" t="s">
        <v>6969</v>
      </c>
      <c r="K143" s="85" t="s">
        <v>160</v>
      </c>
      <c r="L143" s="85" t="s">
        <v>6970</v>
      </c>
      <c r="M143" s="178">
        <v>45915.680555555547</v>
      </c>
      <c r="N143" s="178">
        <v>45919.331250000003</v>
      </c>
      <c r="O143" s="143"/>
      <c r="P143" s="85" t="s">
        <v>1454</v>
      </c>
      <c r="Q143" s="85" t="s">
        <v>1454</v>
      </c>
      <c r="R143" s="85" t="s">
        <v>243</v>
      </c>
      <c r="S143" s="85" t="s">
        <v>365</v>
      </c>
      <c r="T143" s="85" t="s">
        <v>6246</v>
      </c>
      <c r="U143" s="85" t="s">
        <v>6247</v>
      </c>
      <c r="V143" s="85" t="s">
        <v>6971</v>
      </c>
      <c r="W143" s="85" t="s">
        <v>165</v>
      </c>
      <c r="X143" s="85" t="s">
        <v>6972</v>
      </c>
      <c r="Y143" s="144" t="str">
        <f>VLOOKUP(D143,TIPOLOGIA!A:F,6,0)</f>
        <v>TIPO III</v>
      </c>
      <c r="Z143" s="144" t="str">
        <f>VLOOKUP(D143,TIPOLOGIA!A:F,5,0)</f>
        <v>TERRESTRE</v>
      </c>
      <c r="AA143" s="85" t="s">
        <v>1227</v>
      </c>
      <c r="AB143" s="85">
        <v>1</v>
      </c>
      <c r="AC143" s="85">
        <v>0</v>
      </c>
      <c r="AD143" s="179">
        <f>IF(W143="SOPORTE_TELEFÓNICO",'BASE LIQUIDACION REDEBAN 2025'!$B$19,IF(Y143="TIPO I",'BASE LIQUIDACION REDEBAN 2025'!$C$2,IF(Y143="TIPO II",'BASE LIQUIDACION REDEBAN 2025'!$C$3,IF(Y143="TIPO III",'BASE LIQUIDACION REDEBAN 2025'!$C$4,IF(Y143="TIPO IV",'BASE LIQUIDACION REDEBAN 2025'!$C$5,IF(Z143="AEREO",'BASE LIQUIDACION REDEBAN 2025'!$B$6,'BASE LIQUIDACION REDEBAN 2025'!$C$5))))))</f>
        <v>275728.78077800001</v>
      </c>
      <c r="AE143" s="179">
        <f>IF(OR(W143="SOPORTE_TELEFÓNICO",W143="ENVÍO"),0,IF(Y143="TIPO I",'BASE LIQUIDACION REDEBAN 2025'!$B$10,IF(Y143="TIPO II",'BASE LIQUIDACION REDEBAN 2025'!$B$11,IF(Y143="TIPO III",'BASE LIQUIDACION REDEBAN 2025'!$B$12,'BASE LIQUIDACION REDEBAN 2025'!$B$13))))</f>
        <v>196536.5258152</v>
      </c>
      <c r="AF143" s="179">
        <f t="shared" si="2"/>
        <v>275728.78077800001</v>
      </c>
      <c r="AG143"/>
    </row>
    <row r="144" spans="1:33" ht="14.45">
      <c r="A144" s="85" t="s">
        <v>72</v>
      </c>
      <c r="B144" s="85" t="str">
        <f>VLOOKUP(A144,'CENTRO DE COSTOS'!A:D,4,FALSE)</f>
        <v>MIGUEL JULIÁN HERNÁNDEZ GUARÍN</v>
      </c>
      <c r="C144" s="85" t="str">
        <f>VLOOKUP(A144,'CENTRO DE COSTOS'!A:D,2,FALSE)</f>
        <v>0004-0008</v>
      </c>
      <c r="D144" s="85">
        <v>68081</v>
      </c>
      <c r="E144" s="85" t="s">
        <v>6973</v>
      </c>
      <c r="F144" s="85">
        <v>39856</v>
      </c>
      <c r="G144" s="85" t="s">
        <v>6241</v>
      </c>
      <c r="H144" s="85" t="s">
        <v>224</v>
      </c>
      <c r="I144" s="85" t="s">
        <v>2488</v>
      </c>
      <c r="J144" s="85" t="s">
        <v>6974</v>
      </c>
      <c r="K144" s="85" t="s">
        <v>160</v>
      </c>
      <c r="L144" s="85" t="s">
        <v>6975</v>
      </c>
      <c r="M144" s="178">
        <v>45915.680555555547</v>
      </c>
      <c r="N144" s="178">
        <v>45918.378472222219</v>
      </c>
      <c r="O144" s="143"/>
      <c r="P144" s="85" t="s">
        <v>1454</v>
      </c>
      <c r="Q144" s="85" t="s">
        <v>1454</v>
      </c>
      <c r="R144" s="85" t="s">
        <v>243</v>
      </c>
      <c r="S144" s="85" t="s">
        <v>365</v>
      </c>
      <c r="T144" s="85" t="s">
        <v>6246</v>
      </c>
      <c r="U144" s="85" t="s">
        <v>6247</v>
      </c>
      <c r="V144" s="85" t="s">
        <v>6976</v>
      </c>
      <c r="W144" s="85" t="s">
        <v>165</v>
      </c>
      <c r="X144" s="85" t="s">
        <v>6977</v>
      </c>
      <c r="Y144" s="144" t="str">
        <f>VLOOKUP(D144,TIPOLOGIA!A:F,6,0)</f>
        <v>TIPO III</v>
      </c>
      <c r="Z144" s="144" t="str">
        <f>VLOOKUP(D144,TIPOLOGIA!A:F,5,0)</f>
        <v>TERRESTRE</v>
      </c>
      <c r="AA144" s="85" t="s">
        <v>486</v>
      </c>
      <c r="AB144" s="85">
        <v>1</v>
      </c>
      <c r="AC144" s="85">
        <v>0</v>
      </c>
      <c r="AD144" s="179">
        <f>IF(W144="SOPORTE_TELEFÓNICO",'BASE LIQUIDACION REDEBAN 2025'!$B$19,IF(Y144="TIPO I",'BASE LIQUIDACION REDEBAN 2025'!$C$2,IF(Y144="TIPO II",'BASE LIQUIDACION REDEBAN 2025'!$C$3,IF(Y144="TIPO III",'BASE LIQUIDACION REDEBAN 2025'!$C$4,IF(Y144="TIPO IV",'BASE LIQUIDACION REDEBAN 2025'!$C$5,IF(Z144="AEREO",'BASE LIQUIDACION REDEBAN 2025'!$B$6,'BASE LIQUIDACION REDEBAN 2025'!$C$5))))))</f>
        <v>275728.78077800001</v>
      </c>
      <c r="AE144" s="179">
        <f>IF(OR(W144="SOPORTE_TELEFÓNICO",W144="ENVÍO"),0,IF(Y144="TIPO I",'BASE LIQUIDACION REDEBAN 2025'!$B$10,IF(Y144="TIPO II",'BASE LIQUIDACION REDEBAN 2025'!$B$11,IF(Y144="TIPO III",'BASE LIQUIDACION REDEBAN 2025'!$B$12,'BASE LIQUIDACION REDEBAN 2025'!$B$13))))</f>
        <v>196536.5258152</v>
      </c>
      <c r="AF144" s="179">
        <f t="shared" si="2"/>
        <v>275728.78077800001</v>
      </c>
      <c r="AG144"/>
    </row>
    <row r="145" spans="1:33" ht="14.45">
      <c r="A145" s="85" t="s">
        <v>68</v>
      </c>
      <c r="B145" s="85" t="str">
        <f>VLOOKUP(A145,'CENTRO DE COSTOS'!A:D,4,FALSE)</f>
        <v>WILLIAM ASDRUBAL ROZO ROZO</v>
      </c>
      <c r="C145" s="85" t="str">
        <f>VLOOKUP(A145,'CENTRO DE COSTOS'!A:D,2,FALSE)</f>
        <v>0004-0004</v>
      </c>
      <c r="D145" s="85">
        <v>11001</v>
      </c>
      <c r="E145" s="85" t="s">
        <v>6978</v>
      </c>
      <c r="F145" s="85">
        <v>78694</v>
      </c>
      <c r="G145" s="85" t="s">
        <v>6241</v>
      </c>
      <c r="H145" s="85" t="s">
        <v>417</v>
      </c>
      <c r="I145" s="85" t="s">
        <v>68</v>
      </c>
      <c r="J145" s="85" t="s">
        <v>6979</v>
      </c>
      <c r="K145" s="85" t="s">
        <v>160</v>
      </c>
      <c r="L145" s="85" t="s">
        <v>6980</v>
      </c>
      <c r="M145" s="178">
        <v>45915.680555555547</v>
      </c>
      <c r="N145" s="178">
        <v>45916.604861111111</v>
      </c>
      <c r="O145" s="143"/>
      <c r="P145" s="85" t="s">
        <v>1454</v>
      </c>
      <c r="Q145" s="85" t="s">
        <v>1454</v>
      </c>
      <c r="R145" s="85" t="s">
        <v>243</v>
      </c>
      <c r="S145" s="85" t="s">
        <v>365</v>
      </c>
      <c r="T145" s="85" t="s">
        <v>6246</v>
      </c>
      <c r="U145" s="85" t="s">
        <v>6247</v>
      </c>
      <c r="V145" s="85" t="s">
        <v>6981</v>
      </c>
      <c r="W145" s="85" t="s">
        <v>165</v>
      </c>
      <c r="X145" s="85" t="s">
        <v>6982</v>
      </c>
      <c r="Y145" s="144" t="str">
        <f>VLOOKUP(D145,TIPOLOGIA!A:F,6,0)</f>
        <v>TIPO I</v>
      </c>
      <c r="Z145" s="144" t="str">
        <f>VLOOKUP(D145,TIPOLOGIA!A:F,5,0)</f>
        <v>TERRESTRE</v>
      </c>
      <c r="AA145" s="85" t="s">
        <v>1509</v>
      </c>
      <c r="AB145" s="85">
        <v>1</v>
      </c>
      <c r="AC145" s="85">
        <v>0</v>
      </c>
      <c r="AD145" s="179">
        <f>IF(W145="SOPORTE_TELEFÓNICO",'BASE LIQUIDACION REDEBAN 2025'!$B$19,IF(Y145="TIPO I",'BASE LIQUIDACION REDEBAN 2025'!$C$2,IF(Y145="TIPO II",'BASE LIQUIDACION REDEBAN 2025'!$C$3,IF(Y145="TIPO III",'BASE LIQUIDACION REDEBAN 2025'!$C$4,IF(Y145="TIPO IV",'BASE LIQUIDACION REDEBAN 2025'!$C$5,IF(Z145="AEREO",'BASE LIQUIDACION REDEBAN 2025'!$B$6,'BASE LIQUIDACION REDEBAN 2025'!$C$5))))))</f>
        <v>65960.072302</v>
      </c>
      <c r="AE145" s="179">
        <f>IF(OR(W145="SOPORTE_TELEFÓNICO",W145="ENVÍO"),0,IF(Y145="TIPO I",'BASE LIQUIDACION REDEBAN 2025'!$B$10,IF(Y145="TIPO II",'BASE LIQUIDACION REDEBAN 2025'!$B$11,IF(Y145="TIPO III",'BASE LIQUIDACION REDEBAN 2025'!$B$12,'BASE LIQUIDACION REDEBAN 2025'!$B$13))))</f>
        <v>75096.394270399993</v>
      </c>
      <c r="AF145" s="179">
        <f t="shared" si="2"/>
        <v>65960.072302</v>
      </c>
      <c r="AG145"/>
    </row>
    <row r="146" spans="1:33" ht="14.45">
      <c r="A146" s="85" t="s">
        <v>93</v>
      </c>
      <c r="B146" s="85" t="str">
        <f>VLOOKUP(A146,'CENTRO DE COSTOS'!A:D,4,FALSE)</f>
        <v>DIEGO FERNANDO HENAO CARDONA</v>
      </c>
      <c r="C146" s="85" t="str">
        <f>VLOOKUP(A146,'CENTRO DE COSTOS'!A:D,2,FALSE)</f>
        <v>0004-0003</v>
      </c>
      <c r="D146" s="85">
        <v>86569</v>
      </c>
      <c r="E146" s="85" t="s">
        <v>6983</v>
      </c>
      <c r="F146" s="85">
        <v>55741</v>
      </c>
      <c r="G146" s="85" t="s">
        <v>6241</v>
      </c>
      <c r="H146" s="85" t="s">
        <v>239</v>
      </c>
      <c r="I146" s="85" t="s">
        <v>6196</v>
      </c>
      <c r="J146" s="85" t="s">
        <v>6984</v>
      </c>
      <c r="K146" s="85" t="s">
        <v>160</v>
      </c>
      <c r="L146" s="85" t="s">
        <v>6985</v>
      </c>
      <c r="M146" s="178">
        <v>45915.680555555547</v>
      </c>
      <c r="N146" s="178">
        <v>45917.652083333327</v>
      </c>
      <c r="O146" s="143"/>
      <c r="P146" s="85" t="s">
        <v>1454</v>
      </c>
      <c r="Q146" s="85" t="s">
        <v>6258</v>
      </c>
      <c r="R146" s="85" t="s">
        <v>162</v>
      </c>
      <c r="S146" s="85" t="s">
        <v>6245</v>
      </c>
      <c r="T146" s="85" t="s">
        <v>6246</v>
      </c>
      <c r="U146" s="85" t="s">
        <v>6247</v>
      </c>
      <c r="V146" s="85" t="s">
        <v>6986</v>
      </c>
      <c r="W146" s="85" t="s">
        <v>165</v>
      </c>
      <c r="X146" s="85" t="s">
        <v>6987</v>
      </c>
      <c r="Y146" s="144" t="str">
        <f>VLOOKUP(D146,TIPOLOGIA!A:F,6,0)</f>
        <v>TIPO IV</v>
      </c>
      <c r="Z146" s="144" t="str">
        <f>VLOOKUP(D146,TIPOLOGIA!A:F,5,0)</f>
        <v>TERRESTRE</v>
      </c>
      <c r="AA146" s="85" t="s">
        <v>2014</v>
      </c>
      <c r="AB146" s="85">
        <v>1</v>
      </c>
      <c r="AC146" s="85">
        <v>0</v>
      </c>
      <c r="AD146" s="179">
        <f>IF(W146="SOPORTE_TELEFÓNICO",'BASE LIQUIDACION REDEBAN 2025'!$B$19,IF(Y146="TIPO I",'BASE LIQUIDACION REDEBAN 2025'!$C$2,IF(Y146="TIPO II",'BASE LIQUIDACION REDEBAN 2025'!$C$3,IF(Y146="TIPO III",'BASE LIQUIDACION REDEBAN 2025'!$C$4,IF(Y146="TIPO IV",'BASE LIQUIDACION REDEBAN 2025'!$C$5,IF(Z146="AEREO",'BASE LIQUIDACION REDEBAN 2025'!$B$6,'BASE LIQUIDACION REDEBAN 2025'!$C$5))))))</f>
        <v>479588.87655000004</v>
      </c>
      <c r="AE146" s="179">
        <f>IF(OR(W146="SOPORTE_TELEFÓNICO",W146="ENVÍO"),0,IF(Y146="TIPO I",'BASE LIQUIDACION REDEBAN 2025'!$B$10,IF(Y146="TIPO II",'BASE LIQUIDACION REDEBAN 2025'!$B$11,IF(Y146="TIPO III",'BASE LIQUIDACION REDEBAN 2025'!$B$12,'BASE LIQUIDACION REDEBAN 2025'!$B$13))))</f>
        <v>196536.5258152</v>
      </c>
      <c r="AF146" s="179">
        <f t="shared" si="2"/>
        <v>479588.87655000004</v>
      </c>
      <c r="AG146"/>
    </row>
    <row r="147" spans="1:33" ht="14.45">
      <c r="A147" s="85" t="s">
        <v>90</v>
      </c>
      <c r="B147" s="85" t="str">
        <f>VLOOKUP(A147,'CENTRO DE COSTOS'!A:D,4,FALSE)</f>
        <v>JUAN SEBASTIÁN RÍOS CASTRILLÓN</v>
      </c>
      <c r="C147" s="85" t="str">
        <f>VLOOKUP(A147,'CENTRO DE COSTOS'!A:D,2,FALSE)</f>
        <v>0004-0005</v>
      </c>
      <c r="D147" s="85">
        <v>5129</v>
      </c>
      <c r="E147" s="85" t="s">
        <v>6988</v>
      </c>
      <c r="F147" s="85">
        <v>75151</v>
      </c>
      <c r="G147" s="85" t="s">
        <v>6241</v>
      </c>
      <c r="H147" s="85" t="s">
        <v>249</v>
      </c>
      <c r="I147" s="85" t="s">
        <v>269</v>
      </c>
      <c r="J147" s="85" t="s">
        <v>6989</v>
      </c>
      <c r="K147" s="85" t="s">
        <v>160</v>
      </c>
      <c r="L147" s="85" t="s">
        <v>6990</v>
      </c>
      <c r="M147" s="178">
        <v>45915.680555555547</v>
      </c>
      <c r="N147" s="178">
        <v>45916.606944444437</v>
      </c>
      <c r="O147" s="143"/>
      <c r="P147" s="85" t="s">
        <v>1454</v>
      </c>
      <c r="Q147" s="85" t="s">
        <v>6258</v>
      </c>
      <c r="R147" s="85" t="s">
        <v>162</v>
      </c>
      <c r="S147" s="85" t="s">
        <v>162</v>
      </c>
      <c r="T147" s="85" t="s">
        <v>6246</v>
      </c>
      <c r="U147" s="85" t="s">
        <v>6247</v>
      </c>
      <c r="V147" s="85" t="s">
        <v>6991</v>
      </c>
      <c r="W147" s="85" t="s">
        <v>165</v>
      </c>
      <c r="X147" s="85" t="s">
        <v>6992</v>
      </c>
      <c r="Y147" s="144" t="str">
        <f>VLOOKUP(D147,TIPOLOGIA!A:F,6,0)</f>
        <v>TIPO I</v>
      </c>
      <c r="Z147" s="144" t="str">
        <f>VLOOKUP(D147,TIPOLOGIA!A:F,5,0)</f>
        <v>TERRESTRE</v>
      </c>
      <c r="AA147" s="85" t="s">
        <v>368</v>
      </c>
      <c r="AB147" s="85">
        <v>1</v>
      </c>
      <c r="AC147" s="85">
        <v>0</v>
      </c>
      <c r="AD147" s="179">
        <f>IF(W147="SOPORTE_TELEFÓNICO",'BASE LIQUIDACION REDEBAN 2025'!$B$19,IF(Y147="TIPO I",'BASE LIQUIDACION REDEBAN 2025'!$C$2,IF(Y147="TIPO II",'BASE LIQUIDACION REDEBAN 2025'!$C$3,IF(Y147="TIPO III",'BASE LIQUIDACION REDEBAN 2025'!$C$4,IF(Y147="TIPO IV",'BASE LIQUIDACION REDEBAN 2025'!$C$5,IF(Z147="AEREO",'BASE LIQUIDACION REDEBAN 2025'!$B$6,'BASE LIQUIDACION REDEBAN 2025'!$C$5))))))</f>
        <v>65960.072302</v>
      </c>
      <c r="AE147" s="179">
        <f>IF(OR(W147="SOPORTE_TELEFÓNICO",W147="ENVÍO"),0,IF(Y147="TIPO I",'BASE LIQUIDACION REDEBAN 2025'!$B$10,IF(Y147="TIPO II",'BASE LIQUIDACION REDEBAN 2025'!$B$11,IF(Y147="TIPO III",'BASE LIQUIDACION REDEBAN 2025'!$B$12,'BASE LIQUIDACION REDEBAN 2025'!$B$13))))</f>
        <v>75096.394270399993</v>
      </c>
      <c r="AF147" s="179">
        <f t="shared" si="2"/>
        <v>65960.072302</v>
      </c>
      <c r="AG147"/>
    </row>
    <row r="148" spans="1:33" ht="14.45">
      <c r="A148" s="85" t="s">
        <v>68</v>
      </c>
      <c r="B148" s="85" t="str">
        <f>VLOOKUP(A148,'CENTRO DE COSTOS'!A:D,4,FALSE)</f>
        <v>WILLIAM ASDRUBAL ROZO ROZO</v>
      </c>
      <c r="C148" s="85" t="str">
        <f>VLOOKUP(A148,'CENTRO DE COSTOS'!A:D,2,FALSE)</f>
        <v>0004-0004</v>
      </c>
      <c r="D148" s="85">
        <v>11001</v>
      </c>
      <c r="E148" s="85" t="s">
        <v>6993</v>
      </c>
      <c r="F148" s="85">
        <v>75907</v>
      </c>
      <c r="G148" s="85" t="s">
        <v>6241</v>
      </c>
      <c r="H148" s="85" t="s">
        <v>417</v>
      </c>
      <c r="I148" s="85" t="s">
        <v>68</v>
      </c>
      <c r="J148" s="85" t="s">
        <v>6994</v>
      </c>
      <c r="K148" s="85" t="s">
        <v>160</v>
      </c>
      <c r="L148" s="85" t="s">
        <v>6995</v>
      </c>
      <c r="M148" s="178">
        <v>45915.680555555547</v>
      </c>
      <c r="N148" s="178">
        <v>45917.586111111108</v>
      </c>
      <c r="O148" s="143"/>
      <c r="P148" s="85" t="s">
        <v>1454</v>
      </c>
      <c r="Q148" s="85" t="s">
        <v>6258</v>
      </c>
      <c r="R148" s="85" t="s">
        <v>162</v>
      </c>
      <c r="S148" s="85" t="s">
        <v>162</v>
      </c>
      <c r="T148" s="85" t="s">
        <v>6246</v>
      </c>
      <c r="U148" s="85" t="s">
        <v>6247</v>
      </c>
      <c r="V148" s="85" t="s">
        <v>6996</v>
      </c>
      <c r="W148" s="85" t="s">
        <v>165</v>
      </c>
      <c r="X148" s="85" t="s">
        <v>6997</v>
      </c>
      <c r="Y148" s="144" t="str">
        <f>VLOOKUP(D148,TIPOLOGIA!A:F,6,0)</f>
        <v>TIPO I</v>
      </c>
      <c r="Z148" s="144" t="str">
        <f>VLOOKUP(D148,TIPOLOGIA!A:F,5,0)</f>
        <v>TERRESTRE</v>
      </c>
      <c r="AA148" s="85" t="s">
        <v>422</v>
      </c>
      <c r="AB148" s="85">
        <v>1</v>
      </c>
      <c r="AC148" s="85">
        <v>0</v>
      </c>
      <c r="AD148" s="179">
        <f>IF(W148="SOPORTE_TELEFÓNICO",'BASE LIQUIDACION REDEBAN 2025'!$B$19,IF(Y148="TIPO I",'BASE LIQUIDACION REDEBAN 2025'!$C$2,IF(Y148="TIPO II",'BASE LIQUIDACION REDEBAN 2025'!$C$3,IF(Y148="TIPO III",'BASE LIQUIDACION REDEBAN 2025'!$C$4,IF(Y148="TIPO IV",'BASE LIQUIDACION REDEBAN 2025'!$C$5,IF(Z148="AEREO",'BASE LIQUIDACION REDEBAN 2025'!$B$6,'BASE LIQUIDACION REDEBAN 2025'!$C$5))))))</f>
        <v>65960.072302</v>
      </c>
      <c r="AE148" s="179">
        <f>IF(OR(W148="SOPORTE_TELEFÓNICO",W148="ENVÍO"),0,IF(Y148="TIPO I",'BASE LIQUIDACION REDEBAN 2025'!$B$10,IF(Y148="TIPO II",'BASE LIQUIDACION REDEBAN 2025'!$B$11,IF(Y148="TIPO III",'BASE LIQUIDACION REDEBAN 2025'!$B$12,'BASE LIQUIDACION REDEBAN 2025'!$B$13))))</f>
        <v>75096.394270399993</v>
      </c>
      <c r="AF148" s="179">
        <f t="shared" si="2"/>
        <v>65960.072302</v>
      </c>
      <c r="AG148"/>
    </row>
    <row r="149" spans="1:33" ht="14.45">
      <c r="A149" s="85" t="s">
        <v>91</v>
      </c>
      <c r="B149" s="85" t="str">
        <f>VLOOKUP(A149,'CENTRO DE COSTOS'!A:D,4,FALSE)</f>
        <v>JOSE MAURICIO HERNANDEZ ROJAS</v>
      </c>
      <c r="C149" s="85" t="str">
        <f>VLOOKUP(A149,'CENTRO DE COSTOS'!A:D,2,FALSE)</f>
        <v>0004-0001</v>
      </c>
      <c r="D149" s="85">
        <v>23001</v>
      </c>
      <c r="E149" s="85" t="s">
        <v>6998</v>
      </c>
      <c r="F149" s="85">
        <v>78090</v>
      </c>
      <c r="G149" s="85" t="s">
        <v>6241</v>
      </c>
      <c r="H149" s="85" t="s">
        <v>193</v>
      </c>
      <c r="I149" s="85" t="s">
        <v>91</v>
      </c>
      <c r="J149" s="85" t="s">
        <v>6999</v>
      </c>
      <c r="K149" s="85" t="s">
        <v>160</v>
      </c>
      <c r="L149" s="85" t="s">
        <v>7000</v>
      </c>
      <c r="M149" s="178">
        <v>45915.680555555547</v>
      </c>
      <c r="N149" s="178">
        <v>45917.415277777778</v>
      </c>
      <c r="O149" s="143"/>
      <c r="P149" s="85" t="s">
        <v>1454</v>
      </c>
      <c r="Q149" s="85" t="s">
        <v>6258</v>
      </c>
      <c r="R149" s="85" t="s">
        <v>162</v>
      </c>
      <c r="S149" s="85" t="s">
        <v>162</v>
      </c>
      <c r="T149" s="85" t="s">
        <v>6246</v>
      </c>
      <c r="U149" s="85" t="s">
        <v>6247</v>
      </c>
      <c r="V149" s="85" t="s">
        <v>7001</v>
      </c>
      <c r="W149" s="85" t="s">
        <v>165</v>
      </c>
      <c r="X149" s="85" t="s">
        <v>7002</v>
      </c>
      <c r="Y149" s="144" t="str">
        <f>VLOOKUP(D149,TIPOLOGIA!A:F,6,0)</f>
        <v>TIPO I</v>
      </c>
      <c r="Z149" s="144" t="str">
        <f>VLOOKUP(D149,TIPOLOGIA!A:F,5,0)</f>
        <v>TERRESTRE</v>
      </c>
      <c r="AA149" s="85" t="s">
        <v>1447</v>
      </c>
      <c r="AB149" s="85">
        <v>1</v>
      </c>
      <c r="AC149" s="85">
        <v>0</v>
      </c>
      <c r="AD149" s="179">
        <f>IF(W149="SOPORTE_TELEFÓNICO",'BASE LIQUIDACION REDEBAN 2025'!$B$19,IF(Y149="TIPO I",'BASE LIQUIDACION REDEBAN 2025'!$C$2,IF(Y149="TIPO II",'BASE LIQUIDACION REDEBAN 2025'!$C$3,IF(Y149="TIPO III",'BASE LIQUIDACION REDEBAN 2025'!$C$4,IF(Y149="TIPO IV",'BASE LIQUIDACION REDEBAN 2025'!$C$5,IF(Z149="AEREO",'BASE LIQUIDACION REDEBAN 2025'!$B$6,'BASE LIQUIDACION REDEBAN 2025'!$C$5))))))</f>
        <v>65960.072302</v>
      </c>
      <c r="AE149" s="179">
        <f>IF(OR(W149="SOPORTE_TELEFÓNICO",W149="ENVÍO"),0,IF(Y149="TIPO I",'BASE LIQUIDACION REDEBAN 2025'!$B$10,IF(Y149="TIPO II",'BASE LIQUIDACION REDEBAN 2025'!$B$11,IF(Y149="TIPO III",'BASE LIQUIDACION REDEBAN 2025'!$B$12,'BASE LIQUIDACION REDEBAN 2025'!$B$13))))</f>
        <v>75096.394270399993</v>
      </c>
      <c r="AF149" s="179">
        <f t="shared" si="2"/>
        <v>65960.072302</v>
      </c>
      <c r="AG149"/>
    </row>
    <row r="150" spans="1:33" ht="14.45">
      <c r="A150" s="85" t="s">
        <v>98</v>
      </c>
      <c r="B150" s="85" t="str">
        <f>VLOOKUP(A150,'CENTRO DE COSTOS'!A:D,4,FALSE)</f>
        <v>MIGUEL JULIÁN HERNÁNDEZ GUARÍN</v>
      </c>
      <c r="C150" s="85" t="str">
        <f>VLOOKUP(A150,'CENTRO DE COSTOS'!A:D,2,FALSE)</f>
        <v>0004-0008</v>
      </c>
      <c r="D150" s="85">
        <v>15516</v>
      </c>
      <c r="E150" s="85" t="s">
        <v>7003</v>
      </c>
      <c r="F150" s="85">
        <v>71308</v>
      </c>
      <c r="G150" s="85" t="s">
        <v>6241</v>
      </c>
      <c r="H150" s="85" t="s">
        <v>406</v>
      </c>
      <c r="I150" s="85" t="s">
        <v>4087</v>
      </c>
      <c r="J150" s="85" t="s">
        <v>7004</v>
      </c>
      <c r="K150" s="85" t="s">
        <v>160</v>
      </c>
      <c r="L150" s="85" t="s">
        <v>7005</v>
      </c>
      <c r="M150" s="178">
        <v>45915.629861111112</v>
      </c>
      <c r="N150" s="178">
        <v>45916.383333333331</v>
      </c>
      <c r="O150" s="143"/>
      <c r="P150" s="85" t="s">
        <v>1454</v>
      </c>
      <c r="Q150" s="85" t="s">
        <v>6244</v>
      </c>
      <c r="R150" s="85" t="s">
        <v>6245</v>
      </c>
      <c r="S150" s="85" t="s">
        <v>6245</v>
      </c>
      <c r="T150" s="85" t="s">
        <v>6246</v>
      </c>
      <c r="U150" s="85" t="s">
        <v>6247</v>
      </c>
      <c r="V150" s="85" t="s">
        <v>7006</v>
      </c>
      <c r="W150" s="85" t="s">
        <v>165</v>
      </c>
      <c r="X150" s="85" t="s">
        <v>7007</v>
      </c>
      <c r="Y150" s="144" t="str">
        <f>VLOOKUP(D150,TIPOLOGIA!A:F,6,0)</f>
        <v>TIPO II</v>
      </c>
      <c r="Z150" s="144" t="str">
        <f>VLOOKUP(D150,TIPOLOGIA!A:F,5,0)</f>
        <v>TERRESTRE</v>
      </c>
      <c r="AA150" s="85" t="s">
        <v>3425</v>
      </c>
      <c r="AB150" s="85">
        <v>1</v>
      </c>
      <c r="AC150" s="85">
        <v>0</v>
      </c>
      <c r="AD150" s="179">
        <f>IF(W150="SOPORTE_TELEFÓNICO",'BASE LIQUIDACION REDEBAN 2025'!$B$19,IF(Y150="TIPO I",'BASE LIQUIDACION REDEBAN 2025'!$C$2,IF(Y150="TIPO II",'BASE LIQUIDACION REDEBAN 2025'!$C$3,IF(Y150="TIPO III",'BASE LIQUIDACION REDEBAN 2025'!$C$4,IF(Y150="TIPO IV",'BASE LIQUIDACION REDEBAN 2025'!$C$5,IF(Z150="AEREO",'BASE LIQUIDACION REDEBAN 2025'!$B$6,'BASE LIQUIDACION REDEBAN 2025'!$C$5))))))</f>
        <v>144967.87232000002</v>
      </c>
      <c r="AE150" s="179">
        <f>IF(OR(W150="SOPORTE_TELEFÓNICO",W150="ENVÍO"),0,IF(Y150="TIPO I",'BASE LIQUIDACION REDEBAN 2025'!$B$10,IF(Y150="TIPO II",'BASE LIQUIDACION REDEBAN 2025'!$B$11,IF(Y150="TIPO III",'BASE LIQUIDACION REDEBAN 2025'!$B$12,'BASE LIQUIDACION REDEBAN 2025'!$B$13))))</f>
        <v>140395.6348884</v>
      </c>
      <c r="AF150" s="179">
        <f t="shared" si="2"/>
        <v>144967.87232000002</v>
      </c>
      <c r="AG150"/>
    </row>
    <row r="151" spans="1:33" ht="14.45">
      <c r="A151" s="85" t="s">
        <v>100</v>
      </c>
      <c r="B151" s="85" t="str">
        <f>VLOOKUP(A151,'CENTRO DE COSTOS'!A:D,4,FALSE)</f>
        <v>KEVIN ALEXIS CORZO BUSTOS</v>
      </c>
      <c r="C151" s="85" t="str">
        <f>VLOOKUP(A151,'CENTRO DE COSTOS'!A:D,2,FALSE)</f>
        <v>0004-0007</v>
      </c>
      <c r="D151" s="85">
        <v>50001</v>
      </c>
      <c r="E151" s="85" t="s">
        <v>7008</v>
      </c>
      <c r="F151" s="85">
        <v>57544</v>
      </c>
      <c r="G151" s="85" t="s">
        <v>6241</v>
      </c>
      <c r="H151" s="85" t="s">
        <v>216</v>
      </c>
      <c r="I151" s="85" t="s">
        <v>100</v>
      </c>
      <c r="J151" s="85" t="s">
        <v>7009</v>
      </c>
      <c r="K151" s="85" t="s">
        <v>160</v>
      </c>
      <c r="L151" s="85" t="s">
        <v>7010</v>
      </c>
      <c r="M151" s="178">
        <v>45915.638888888891</v>
      </c>
      <c r="N151" s="178">
        <v>45915.681944444441</v>
      </c>
      <c r="O151" s="143"/>
      <c r="P151" s="85" t="s">
        <v>1454</v>
      </c>
      <c r="Q151" s="85" t="s">
        <v>6244</v>
      </c>
      <c r="R151" s="85" t="s">
        <v>162</v>
      </c>
      <c r="S151" s="85" t="s">
        <v>6245</v>
      </c>
      <c r="T151" s="85" t="s">
        <v>6246</v>
      </c>
      <c r="U151" s="85" t="s">
        <v>6247</v>
      </c>
      <c r="V151" s="85" t="s">
        <v>7011</v>
      </c>
      <c r="W151" s="85" t="s">
        <v>165</v>
      </c>
      <c r="X151" s="85" t="s">
        <v>7012</v>
      </c>
      <c r="Y151" s="144" t="str">
        <f>VLOOKUP(D151,TIPOLOGIA!A:F,6,0)</f>
        <v>TIPO I</v>
      </c>
      <c r="Z151" s="144" t="str">
        <f>VLOOKUP(D151,TIPOLOGIA!A:F,5,0)</f>
        <v>TERRESTRE</v>
      </c>
      <c r="AA151" s="85" t="s">
        <v>222</v>
      </c>
      <c r="AB151" s="85">
        <v>1</v>
      </c>
      <c r="AC151" s="85">
        <v>0</v>
      </c>
      <c r="AD151" s="179">
        <f>IF(W151="SOPORTE_TELEFÓNICO",'BASE LIQUIDACION REDEBAN 2025'!$B$19,IF(Y151="TIPO I",'BASE LIQUIDACION REDEBAN 2025'!$C$2,IF(Y151="TIPO II",'BASE LIQUIDACION REDEBAN 2025'!$C$3,IF(Y151="TIPO III",'BASE LIQUIDACION REDEBAN 2025'!$C$4,IF(Y151="TIPO IV",'BASE LIQUIDACION REDEBAN 2025'!$C$5,IF(Z151="AEREO",'BASE LIQUIDACION REDEBAN 2025'!$B$6,'BASE LIQUIDACION REDEBAN 2025'!$C$5))))))</f>
        <v>65960.072302</v>
      </c>
      <c r="AE151" s="179">
        <f>IF(OR(W151="SOPORTE_TELEFÓNICO",W151="ENVÍO"),0,IF(Y151="TIPO I",'BASE LIQUIDACION REDEBAN 2025'!$B$10,IF(Y151="TIPO II",'BASE LIQUIDACION REDEBAN 2025'!$B$11,IF(Y151="TIPO III",'BASE LIQUIDACION REDEBAN 2025'!$B$12,'BASE LIQUIDACION REDEBAN 2025'!$B$13))))</f>
        <v>75096.394270399993</v>
      </c>
      <c r="AF151" s="179">
        <f t="shared" si="2"/>
        <v>65960.072302</v>
      </c>
      <c r="AG151"/>
    </row>
    <row r="152" spans="1:33" ht="14.45">
      <c r="A152" s="85" t="s">
        <v>97</v>
      </c>
      <c r="B152" s="85" t="str">
        <f>VLOOKUP(A152,'CENTRO DE COSTOS'!A:D,4,FALSE)</f>
        <v>JOSE MAURICIO HERNANDEZ ROJAS</v>
      </c>
      <c r="C152" s="85" t="str">
        <f>VLOOKUP(A152,'CENTRO DE COSTOS'!A:D,2,FALSE)</f>
        <v>0004-0001</v>
      </c>
      <c r="D152" s="85">
        <v>70001</v>
      </c>
      <c r="E152" s="85" t="s">
        <v>7013</v>
      </c>
      <c r="F152" s="85">
        <v>67060</v>
      </c>
      <c r="G152" s="85" t="s">
        <v>6241</v>
      </c>
      <c r="H152" s="85" t="s">
        <v>333</v>
      </c>
      <c r="I152" s="85" t="s">
        <v>97</v>
      </c>
      <c r="J152" s="85" t="s">
        <v>7014</v>
      </c>
      <c r="K152" s="85" t="s">
        <v>160</v>
      </c>
      <c r="L152" s="85" t="s">
        <v>7015</v>
      </c>
      <c r="M152" s="178">
        <v>45915.597222222219</v>
      </c>
      <c r="N152" s="178">
        <v>45915.680555555547</v>
      </c>
      <c r="O152" s="143"/>
      <c r="P152" s="85" t="s">
        <v>1454</v>
      </c>
      <c r="Q152" s="85" t="s">
        <v>6244</v>
      </c>
      <c r="R152" s="85" t="s">
        <v>6245</v>
      </c>
      <c r="S152" s="85" t="s">
        <v>6245</v>
      </c>
      <c r="T152" s="85" t="s">
        <v>6246</v>
      </c>
      <c r="U152" s="85" t="s">
        <v>6247</v>
      </c>
      <c r="V152" s="85" t="s">
        <v>7016</v>
      </c>
      <c r="W152" s="85" t="s">
        <v>165</v>
      </c>
      <c r="X152" s="85" t="s">
        <v>7017</v>
      </c>
      <c r="Y152" s="144" t="str">
        <f>VLOOKUP(D152,TIPOLOGIA!A:F,6,0)</f>
        <v>TIPO I</v>
      </c>
      <c r="Z152" s="144" t="str">
        <f>VLOOKUP(D152,TIPOLOGIA!A:F,5,0)</f>
        <v>TERRESTRE</v>
      </c>
      <c r="AA152" s="85" t="s">
        <v>1162</v>
      </c>
      <c r="AB152" s="85">
        <v>1</v>
      </c>
      <c r="AC152" s="85">
        <v>0</v>
      </c>
      <c r="AD152" s="179">
        <f>IF(W152="SOPORTE_TELEFÓNICO",'BASE LIQUIDACION REDEBAN 2025'!$B$19,IF(Y152="TIPO I",'BASE LIQUIDACION REDEBAN 2025'!$C$2,IF(Y152="TIPO II",'BASE LIQUIDACION REDEBAN 2025'!$C$3,IF(Y152="TIPO III",'BASE LIQUIDACION REDEBAN 2025'!$C$4,IF(Y152="TIPO IV",'BASE LIQUIDACION REDEBAN 2025'!$C$5,IF(Z152="AEREO",'BASE LIQUIDACION REDEBAN 2025'!$B$6,'BASE LIQUIDACION REDEBAN 2025'!$C$5))))))</f>
        <v>65960.072302</v>
      </c>
      <c r="AE152" s="179">
        <f>IF(OR(W152="SOPORTE_TELEFÓNICO",W152="ENVÍO"),0,IF(Y152="TIPO I",'BASE LIQUIDACION REDEBAN 2025'!$B$10,IF(Y152="TIPO II",'BASE LIQUIDACION REDEBAN 2025'!$B$11,IF(Y152="TIPO III",'BASE LIQUIDACION REDEBAN 2025'!$B$12,'BASE LIQUIDACION REDEBAN 2025'!$B$13))))</f>
        <v>75096.394270399993</v>
      </c>
      <c r="AF152" s="179">
        <f t="shared" si="2"/>
        <v>65960.072302</v>
      </c>
      <c r="AG152"/>
    </row>
    <row r="153" spans="1:33" ht="14.45">
      <c r="A153" s="85" t="s">
        <v>68</v>
      </c>
      <c r="B153" s="85" t="str">
        <f>VLOOKUP(A153,'CENTRO DE COSTOS'!A:D,4,FALSE)</f>
        <v>WILLIAM ASDRUBAL ROZO ROZO</v>
      </c>
      <c r="C153" s="85" t="str">
        <f>VLOOKUP(A153,'CENTRO DE COSTOS'!A:D,2,FALSE)</f>
        <v>0004-0004</v>
      </c>
      <c r="D153" s="85">
        <v>11001</v>
      </c>
      <c r="E153" s="85" t="s">
        <v>7018</v>
      </c>
      <c r="F153" s="85">
        <v>56213</v>
      </c>
      <c r="G153" s="85" t="s">
        <v>6241</v>
      </c>
      <c r="H153" s="85" t="s">
        <v>417</v>
      </c>
      <c r="I153" s="85" t="s">
        <v>68</v>
      </c>
      <c r="J153" s="85" t="s">
        <v>7019</v>
      </c>
      <c r="K153" s="85" t="s">
        <v>160</v>
      </c>
      <c r="L153" s="85" t="s">
        <v>7020</v>
      </c>
      <c r="M153" s="178">
        <v>45915.504861111112</v>
      </c>
      <c r="N153" s="178">
        <v>45915.57708333333</v>
      </c>
      <c r="O153" s="143"/>
      <c r="P153" s="85" t="s">
        <v>1454</v>
      </c>
      <c r="Q153" s="85" t="s">
        <v>6244</v>
      </c>
      <c r="R153" s="85" t="s">
        <v>162</v>
      </c>
      <c r="S153" s="85" t="s">
        <v>6245</v>
      </c>
      <c r="T153" s="85" t="s">
        <v>6246</v>
      </c>
      <c r="U153" s="85" t="s">
        <v>6381</v>
      </c>
      <c r="V153" s="85" t="s">
        <v>7021</v>
      </c>
      <c r="W153" s="85" t="s">
        <v>165</v>
      </c>
      <c r="X153" s="85" t="s">
        <v>7022</v>
      </c>
      <c r="Y153" s="144" t="str">
        <f>VLOOKUP(D153,TIPOLOGIA!A:F,6,0)</f>
        <v>TIPO I</v>
      </c>
      <c r="Z153" s="144" t="str">
        <f>VLOOKUP(D153,TIPOLOGIA!A:F,5,0)</f>
        <v>TERRESTRE</v>
      </c>
      <c r="AA153" s="85" t="s">
        <v>551</v>
      </c>
      <c r="AB153" s="85">
        <v>1</v>
      </c>
      <c r="AC153" s="85">
        <v>0</v>
      </c>
      <c r="AD153" s="179">
        <f>IF(W153="SOPORTE_TELEFÓNICO",'BASE LIQUIDACION REDEBAN 2025'!$B$19,IF(Y153="TIPO I",'BASE LIQUIDACION REDEBAN 2025'!$C$2,IF(Y153="TIPO II",'BASE LIQUIDACION REDEBAN 2025'!$C$3,IF(Y153="TIPO III",'BASE LIQUIDACION REDEBAN 2025'!$C$4,IF(Y153="TIPO IV",'BASE LIQUIDACION REDEBAN 2025'!$C$5,IF(Z153="AEREO",'BASE LIQUIDACION REDEBAN 2025'!$B$6,'BASE LIQUIDACION REDEBAN 2025'!$C$5))))))</f>
        <v>65960.072302</v>
      </c>
      <c r="AE153" s="179">
        <f>IF(OR(W153="SOPORTE_TELEFÓNICO",W153="ENVÍO"),0,IF(Y153="TIPO I",'BASE LIQUIDACION REDEBAN 2025'!$B$10,IF(Y153="TIPO II",'BASE LIQUIDACION REDEBAN 2025'!$B$11,IF(Y153="TIPO III",'BASE LIQUIDACION REDEBAN 2025'!$B$12,'BASE LIQUIDACION REDEBAN 2025'!$B$13))))</f>
        <v>75096.394270399993</v>
      </c>
      <c r="AF153" s="179">
        <f t="shared" si="2"/>
        <v>65960.072302</v>
      </c>
      <c r="AG153"/>
    </row>
    <row r="154" spans="1:33" ht="14.45">
      <c r="A154" s="85" t="s">
        <v>91</v>
      </c>
      <c r="B154" s="85" t="str">
        <f>VLOOKUP(A154,'CENTRO DE COSTOS'!A:D,4,FALSE)</f>
        <v>JOSE MAURICIO HERNANDEZ ROJAS</v>
      </c>
      <c r="C154" s="85" t="str">
        <f>VLOOKUP(A154,'CENTRO DE COSTOS'!A:D,2,FALSE)</f>
        <v>0004-0001</v>
      </c>
      <c r="D154" s="85">
        <v>23162</v>
      </c>
      <c r="E154" s="85" t="s">
        <v>7023</v>
      </c>
      <c r="F154" s="85">
        <v>41553</v>
      </c>
      <c r="G154" s="85" t="s">
        <v>6241</v>
      </c>
      <c r="H154" s="85" t="s">
        <v>193</v>
      </c>
      <c r="I154" s="85" t="s">
        <v>3416</v>
      </c>
      <c r="J154" s="85" t="s">
        <v>7024</v>
      </c>
      <c r="K154" s="85" t="s">
        <v>160</v>
      </c>
      <c r="L154" s="85" t="s">
        <v>7025</v>
      </c>
      <c r="M154" s="178">
        <v>45913.375</v>
      </c>
      <c r="N154" s="178">
        <v>45917.508333333331</v>
      </c>
      <c r="O154" s="143"/>
      <c r="P154" s="85" t="s">
        <v>1454</v>
      </c>
      <c r="Q154" s="85" t="s">
        <v>1454</v>
      </c>
      <c r="R154" s="85" t="s">
        <v>6245</v>
      </c>
      <c r="S154" s="85" t="s">
        <v>6245</v>
      </c>
      <c r="T154" s="85" t="s">
        <v>6246</v>
      </c>
      <c r="U154" s="85" t="s">
        <v>6247</v>
      </c>
      <c r="V154" s="85" t="s">
        <v>7026</v>
      </c>
      <c r="W154" s="85" t="s">
        <v>165</v>
      </c>
      <c r="X154" s="85" t="s">
        <v>7027</v>
      </c>
      <c r="Y154" s="144" t="str">
        <f>VLOOKUP(D154,TIPOLOGIA!A:F,6,0)</f>
        <v>TIPO I</v>
      </c>
      <c r="Z154" s="144" t="str">
        <f>VLOOKUP(D154,TIPOLOGIA!A:F,5,0)</f>
        <v>TERRESTRE</v>
      </c>
      <c r="AA154" s="85" t="s">
        <v>1493</v>
      </c>
      <c r="AB154" s="85">
        <v>1</v>
      </c>
      <c r="AC154" s="85">
        <v>0</v>
      </c>
      <c r="AD154" s="179">
        <f>IF(W154="SOPORTE_TELEFÓNICO",'BASE LIQUIDACION REDEBAN 2025'!$B$19,IF(Y154="TIPO I",'BASE LIQUIDACION REDEBAN 2025'!$C$2,IF(Y154="TIPO II",'BASE LIQUIDACION REDEBAN 2025'!$C$3,IF(Y154="TIPO III",'BASE LIQUIDACION REDEBAN 2025'!$C$4,IF(Y154="TIPO IV",'BASE LIQUIDACION REDEBAN 2025'!$C$5,IF(Z154="AEREO",'BASE LIQUIDACION REDEBAN 2025'!$B$6,'BASE LIQUIDACION REDEBAN 2025'!$C$5))))))</f>
        <v>65960.072302</v>
      </c>
      <c r="AE154" s="179">
        <f>IF(OR(W154="SOPORTE_TELEFÓNICO",W154="ENVÍO"),0,IF(Y154="TIPO I",'BASE LIQUIDACION REDEBAN 2025'!$B$10,IF(Y154="TIPO II",'BASE LIQUIDACION REDEBAN 2025'!$B$11,IF(Y154="TIPO III",'BASE LIQUIDACION REDEBAN 2025'!$B$12,'BASE LIQUIDACION REDEBAN 2025'!$B$13))))</f>
        <v>75096.394270399993</v>
      </c>
      <c r="AF154" s="179">
        <f t="shared" si="2"/>
        <v>65960.072302</v>
      </c>
      <c r="AG154"/>
    </row>
    <row r="155" spans="1:33" ht="14.45">
      <c r="A155" s="85" t="s">
        <v>68</v>
      </c>
      <c r="B155" s="85" t="str">
        <f>VLOOKUP(A155,'CENTRO DE COSTOS'!A:D,4,FALSE)</f>
        <v>WILLIAM ASDRUBAL ROZO ROZO</v>
      </c>
      <c r="C155" s="85" t="str">
        <f>VLOOKUP(A155,'CENTRO DE COSTOS'!A:D,2,FALSE)</f>
        <v>0004-0004</v>
      </c>
      <c r="D155" s="85">
        <v>25286</v>
      </c>
      <c r="E155" s="85" t="s">
        <v>7028</v>
      </c>
      <c r="F155" s="85">
        <v>68556</v>
      </c>
      <c r="G155" s="85" t="s">
        <v>6241</v>
      </c>
      <c r="H155" s="85" t="s">
        <v>417</v>
      </c>
      <c r="I155" s="85" t="s">
        <v>1461</v>
      </c>
      <c r="J155" s="85" t="s">
        <v>7029</v>
      </c>
      <c r="K155" s="85" t="s">
        <v>160</v>
      </c>
      <c r="L155" s="85" t="s">
        <v>7030</v>
      </c>
      <c r="M155" s="178">
        <v>45913.375</v>
      </c>
      <c r="N155" s="178">
        <v>45916.6</v>
      </c>
      <c r="O155" s="143"/>
      <c r="P155" s="85" t="s">
        <v>1454</v>
      </c>
      <c r="Q155" s="85" t="s">
        <v>1454</v>
      </c>
      <c r="R155" s="85" t="s">
        <v>6245</v>
      </c>
      <c r="S155" s="85" t="s">
        <v>6245</v>
      </c>
      <c r="T155" s="85" t="s">
        <v>6246</v>
      </c>
      <c r="U155" s="85" t="s">
        <v>6247</v>
      </c>
      <c r="V155" s="85" t="s">
        <v>7031</v>
      </c>
      <c r="W155" s="85" t="s">
        <v>165</v>
      </c>
      <c r="X155" s="85" t="s">
        <v>7032</v>
      </c>
      <c r="Y155" s="144" t="str">
        <f>VLOOKUP(D155,TIPOLOGIA!A:F,6,0)</f>
        <v>TIPO II</v>
      </c>
      <c r="Z155" s="144" t="str">
        <f>VLOOKUP(D155,TIPOLOGIA!A:F,5,0)</f>
        <v>TERRESTRE</v>
      </c>
      <c r="AA155" s="85" t="s">
        <v>3682</v>
      </c>
      <c r="AB155" s="85">
        <v>1</v>
      </c>
      <c r="AC155" s="85">
        <v>0</v>
      </c>
      <c r="AD155" s="179">
        <f>IF(W155="SOPORTE_TELEFÓNICO",'BASE LIQUIDACION REDEBAN 2025'!$B$19,IF(Y155="TIPO I",'BASE LIQUIDACION REDEBAN 2025'!$C$2,IF(Y155="TIPO II",'BASE LIQUIDACION REDEBAN 2025'!$C$3,IF(Y155="TIPO III",'BASE LIQUIDACION REDEBAN 2025'!$C$4,IF(Y155="TIPO IV",'BASE LIQUIDACION REDEBAN 2025'!$C$5,IF(Z155="AEREO",'BASE LIQUIDACION REDEBAN 2025'!$B$6,'BASE LIQUIDACION REDEBAN 2025'!$C$5))))))</f>
        <v>144967.87232000002</v>
      </c>
      <c r="AE155" s="179">
        <f>IF(OR(W155="SOPORTE_TELEFÓNICO",W155="ENVÍO"),0,IF(Y155="TIPO I",'BASE LIQUIDACION REDEBAN 2025'!$B$10,IF(Y155="TIPO II",'BASE LIQUIDACION REDEBAN 2025'!$B$11,IF(Y155="TIPO III",'BASE LIQUIDACION REDEBAN 2025'!$B$12,'BASE LIQUIDACION REDEBAN 2025'!$B$13))))</f>
        <v>140395.6348884</v>
      </c>
      <c r="AF155" s="179">
        <f t="shared" si="2"/>
        <v>144967.87232000002</v>
      </c>
      <c r="AG155"/>
    </row>
    <row r="156" spans="1:33" ht="14.45">
      <c r="A156" s="85" t="s">
        <v>68</v>
      </c>
      <c r="B156" s="85" t="str">
        <f>VLOOKUP(A156,'CENTRO DE COSTOS'!A:D,4,FALSE)</f>
        <v>WILLIAM ASDRUBAL ROZO ROZO</v>
      </c>
      <c r="C156" s="85" t="str">
        <f>VLOOKUP(A156,'CENTRO DE COSTOS'!A:D,2,FALSE)</f>
        <v>0004-0004</v>
      </c>
      <c r="D156" s="85">
        <v>25290</v>
      </c>
      <c r="E156" s="85" t="s">
        <v>7033</v>
      </c>
      <c r="F156" s="85">
        <v>79303</v>
      </c>
      <c r="G156" s="85" t="s">
        <v>6241</v>
      </c>
      <c r="H156" s="85" t="s">
        <v>417</v>
      </c>
      <c r="I156" s="85" t="s">
        <v>2207</v>
      </c>
      <c r="J156" s="85" t="s">
        <v>7034</v>
      </c>
      <c r="K156" s="85" t="s">
        <v>160</v>
      </c>
      <c r="L156" s="85" t="s">
        <v>7035</v>
      </c>
      <c r="M156" s="178">
        <v>45913.375</v>
      </c>
      <c r="N156" s="178">
        <v>45916.497916666667</v>
      </c>
      <c r="O156" s="143"/>
      <c r="P156" s="85" t="s">
        <v>1454</v>
      </c>
      <c r="Q156" s="85" t="s">
        <v>1454</v>
      </c>
      <c r="R156" s="85" t="s">
        <v>6245</v>
      </c>
      <c r="S156" s="85" t="s">
        <v>6245</v>
      </c>
      <c r="T156" s="85" t="s">
        <v>6246</v>
      </c>
      <c r="U156" s="85" t="s">
        <v>6247</v>
      </c>
      <c r="V156" s="85" t="s">
        <v>7036</v>
      </c>
      <c r="W156" s="85" t="s">
        <v>165</v>
      </c>
      <c r="X156" s="85" t="s">
        <v>7037</v>
      </c>
      <c r="Y156" s="144" t="str">
        <f>VLOOKUP(D156,TIPOLOGIA!A:F,6,0)</f>
        <v>TIPO II</v>
      </c>
      <c r="Z156" s="144" t="str">
        <f>VLOOKUP(D156,TIPOLOGIA!A:F,5,0)</f>
        <v>TERRESTRE</v>
      </c>
      <c r="AA156" s="85" t="s">
        <v>561</v>
      </c>
      <c r="AB156" s="85">
        <v>1</v>
      </c>
      <c r="AC156" s="85">
        <v>0</v>
      </c>
      <c r="AD156" s="179">
        <f>IF(W156="SOPORTE_TELEFÓNICO",'BASE LIQUIDACION REDEBAN 2025'!$B$19,IF(Y156="TIPO I",'BASE LIQUIDACION REDEBAN 2025'!$C$2,IF(Y156="TIPO II",'BASE LIQUIDACION REDEBAN 2025'!$C$3,IF(Y156="TIPO III",'BASE LIQUIDACION REDEBAN 2025'!$C$4,IF(Y156="TIPO IV",'BASE LIQUIDACION REDEBAN 2025'!$C$5,IF(Z156="AEREO",'BASE LIQUIDACION REDEBAN 2025'!$B$6,'BASE LIQUIDACION REDEBAN 2025'!$C$5))))))</f>
        <v>144967.87232000002</v>
      </c>
      <c r="AE156" s="179">
        <f>IF(OR(W156="SOPORTE_TELEFÓNICO",W156="ENVÍO"),0,IF(Y156="TIPO I",'BASE LIQUIDACION REDEBAN 2025'!$B$10,IF(Y156="TIPO II",'BASE LIQUIDACION REDEBAN 2025'!$B$11,IF(Y156="TIPO III",'BASE LIQUIDACION REDEBAN 2025'!$B$12,'BASE LIQUIDACION REDEBAN 2025'!$B$13))))</f>
        <v>140395.6348884</v>
      </c>
      <c r="AF156" s="179">
        <f t="shared" si="2"/>
        <v>144967.87232000002</v>
      </c>
      <c r="AG156"/>
    </row>
    <row r="157" spans="1:33" ht="14.45">
      <c r="A157" s="85" t="s">
        <v>81</v>
      </c>
      <c r="B157" s="85" t="str">
        <f>VLOOKUP(A157,'CENTRO DE COSTOS'!A:D,4,FALSE)</f>
        <v>MIGUEL JULIÁN HERNÁNDEZ GUARÍN</v>
      </c>
      <c r="C157" s="85" t="str">
        <f>VLOOKUP(A157,'CENTRO DE COSTOS'!A:D,2,FALSE)</f>
        <v>0004-0008</v>
      </c>
      <c r="D157" s="85">
        <v>54498</v>
      </c>
      <c r="E157" s="85" t="s">
        <v>7038</v>
      </c>
      <c r="F157" s="85">
        <v>80794</v>
      </c>
      <c r="G157" s="85" t="s">
        <v>6241</v>
      </c>
      <c r="H157" s="85" t="s">
        <v>296</v>
      </c>
      <c r="I157" s="85" t="s">
        <v>1131</v>
      </c>
      <c r="J157" s="85" t="s">
        <v>7039</v>
      </c>
      <c r="K157" s="85" t="s">
        <v>160</v>
      </c>
      <c r="L157" s="85" t="s">
        <v>7040</v>
      </c>
      <c r="M157" s="178">
        <v>45913.375</v>
      </c>
      <c r="N157" s="178">
        <v>45916.511805555558</v>
      </c>
      <c r="O157" s="143"/>
      <c r="P157" s="85" t="s">
        <v>1454</v>
      </c>
      <c r="Q157" s="85" t="s">
        <v>1454</v>
      </c>
      <c r="R157" s="85" t="s">
        <v>162</v>
      </c>
      <c r="S157" s="85" t="s">
        <v>162</v>
      </c>
      <c r="T157" s="85" t="s">
        <v>6246</v>
      </c>
      <c r="U157" s="85" t="s">
        <v>6247</v>
      </c>
      <c r="V157" s="85" t="s">
        <v>7041</v>
      </c>
      <c r="W157" s="85" t="s">
        <v>165</v>
      </c>
      <c r="X157" s="85" t="s">
        <v>7042</v>
      </c>
      <c r="Y157" s="144" t="str">
        <f>VLOOKUP(D157,TIPOLOGIA!A:F,6,0)</f>
        <v>TIPO IV</v>
      </c>
      <c r="Z157" s="144" t="str">
        <f>VLOOKUP(D157,TIPOLOGIA!A:F,5,0)</f>
        <v>TERRESTRE</v>
      </c>
      <c r="AA157" s="85" t="s">
        <v>319</v>
      </c>
      <c r="AB157" s="85">
        <v>1</v>
      </c>
      <c r="AC157" s="85">
        <v>0</v>
      </c>
      <c r="AD157" s="179">
        <f>IF(W157="SOPORTE_TELEFÓNICO",'BASE LIQUIDACION REDEBAN 2025'!$B$19,IF(Y157="TIPO I",'BASE LIQUIDACION REDEBAN 2025'!$C$2,IF(Y157="TIPO II",'BASE LIQUIDACION REDEBAN 2025'!$C$3,IF(Y157="TIPO III",'BASE LIQUIDACION REDEBAN 2025'!$C$4,IF(Y157="TIPO IV",'BASE LIQUIDACION REDEBAN 2025'!$C$5,IF(Z157="AEREO",'BASE LIQUIDACION REDEBAN 2025'!$B$6,'BASE LIQUIDACION REDEBAN 2025'!$C$5))))))</f>
        <v>479588.87655000004</v>
      </c>
      <c r="AE157" s="179">
        <f>IF(OR(W157="SOPORTE_TELEFÓNICO",W157="ENVÍO"),0,IF(Y157="TIPO I",'BASE LIQUIDACION REDEBAN 2025'!$B$10,IF(Y157="TIPO II",'BASE LIQUIDACION REDEBAN 2025'!$B$11,IF(Y157="TIPO III",'BASE LIQUIDACION REDEBAN 2025'!$B$12,'BASE LIQUIDACION REDEBAN 2025'!$B$13))))</f>
        <v>196536.5258152</v>
      </c>
      <c r="AF157" s="179">
        <f t="shared" si="2"/>
        <v>479588.87655000004</v>
      </c>
      <c r="AG157"/>
    </row>
    <row r="158" spans="1:33" ht="14.45">
      <c r="A158" s="85" t="s">
        <v>76</v>
      </c>
      <c r="B158" s="85" t="str">
        <f>VLOOKUP(A158,'CENTRO DE COSTOS'!A:D,4,FALSE)</f>
        <v>DIEGO FERNANDO HENAO CARDONA</v>
      </c>
      <c r="C158" s="85" t="str">
        <f>VLOOKUP(A158,'CENTRO DE COSTOS'!A:D,2,FALSE)</f>
        <v>0004-0003</v>
      </c>
      <c r="D158" s="85">
        <v>76001</v>
      </c>
      <c r="E158" s="85" t="s">
        <v>7043</v>
      </c>
      <c r="F158" s="85">
        <v>80587</v>
      </c>
      <c r="G158" s="85" t="s">
        <v>6241</v>
      </c>
      <c r="H158" s="85" t="s">
        <v>232</v>
      </c>
      <c r="I158" s="85" t="s">
        <v>76</v>
      </c>
      <c r="J158" s="85" t="s">
        <v>7044</v>
      </c>
      <c r="K158" s="85" t="s">
        <v>160</v>
      </c>
      <c r="L158" s="85" t="s">
        <v>7045</v>
      </c>
      <c r="M158" s="178">
        <v>45913.375</v>
      </c>
      <c r="N158" s="178">
        <v>45915.486111111109</v>
      </c>
      <c r="O158" s="143"/>
      <c r="P158" s="85" t="s">
        <v>1454</v>
      </c>
      <c r="Q158" s="85" t="s">
        <v>1454</v>
      </c>
      <c r="R158" s="85" t="s">
        <v>162</v>
      </c>
      <c r="S158" s="85" t="s">
        <v>162</v>
      </c>
      <c r="T158" s="85" t="s">
        <v>6246</v>
      </c>
      <c r="U158" s="85" t="s">
        <v>6247</v>
      </c>
      <c r="V158" s="85" t="s">
        <v>7046</v>
      </c>
      <c r="W158" s="85" t="s">
        <v>165</v>
      </c>
      <c r="X158" s="85" t="s">
        <v>7047</v>
      </c>
      <c r="Y158" s="144" t="str">
        <f>VLOOKUP(D158,TIPOLOGIA!A:F,6,0)</f>
        <v>TIPO I</v>
      </c>
      <c r="Z158" s="144" t="str">
        <f>VLOOKUP(D158,TIPOLOGIA!A:F,5,0)</f>
        <v>TERRESTRE</v>
      </c>
      <c r="AA158" s="85" t="s">
        <v>1498</v>
      </c>
      <c r="AB158" s="85">
        <v>1</v>
      </c>
      <c r="AC158" s="85">
        <v>0</v>
      </c>
      <c r="AD158" s="179">
        <f>IF(W158="SOPORTE_TELEFÓNICO",'BASE LIQUIDACION REDEBAN 2025'!$B$19,IF(Y158="TIPO I",'BASE LIQUIDACION REDEBAN 2025'!$C$2,IF(Y158="TIPO II",'BASE LIQUIDACION REDEBAN 2025'!$C$3,IF(Y158="TIPO III",'BASE LIQUIDACION REDEBAN 2025'!$C$4,IF(Y158="TIPO IV",'BASE LIQUIDACION REDEBAN 2025'!$C$5,IF(Z158="AEREO",'BASE LIQUIDACION REDEBAN 2025'!$B$6,'BASE LIQUIDACION REDEBAN 2025'!$C$5))))))</f>
        <v>65960.072302</v>
      </c>
      <c r="AE158" s="179">
        <f>IF(OR(W158="SOPORTE_TELEFÓNICO",W158="ENVÍO"),0,IF(Y158="TIPO I",'BASE LIQUIDACION REDEBAN 2025'!$B$10,IF(Y158="TIPO II",'BASE LIQUIDACION REDEBAN 2025'!$B$11,IF(Y158="TIPO III",'BASE LIQUIDACION REDEBAN 2025'!$B$12,'BASE LIQUIDACION REDEBAN 2025'!$B$13))))</f>
        <v>75096.394270399993</v>
      </c>
      <c r="AF158" s="179">
        <f t="shared" si="2"/>
        <v>65960.072302</v>
      </c>
      <c r="AG158"/>
    </row>
    <row r="159" spans="1:33" ht="14.45">
      <c r="A159" s="85" t="s">
        <v>76</v>
      </c>
      <c r="B159" s="85" t="str">
        <f>VLOOKUP(A159,'CENTRO DE COSTOS'!A:D,4,FALSE)</f>
        <v>DIEGO FERNANDO HENAO CARDONA</v>
      </c>
      <c r="C159" s="85" t="str">
        <f>VLOOKUP(A159,'CENTRO DE COSTOS'!A:D,2,FALSE)</f>
        <v>0004-0003</v>
      </c>
      <c r="D159" s="85">
        <v>19548</v>
      </c>
      <c r="E159" s="85" t="s">
        <v>7048</v>
      </c>
      <c r="F159" s="85">
        <v>54135</v>
      </c>
      <c r="G159" s="85" t="s">
        <v>6241</v>
      </c>
      <c r="H159" s="85" t="s">
        <v>171</v>
      </c>
      <c r="I159" s="85" t="s">
        <v>2581</v>
      </c>
      <c r="J159" s="85" t="s">
        <v>7049</v>
      </c>
      <c r="K159" s="85" t="s">
        <v>160</v>
      </c>
      <c r="L159" s="85" t="s">
        <v>7050</v>
      </c>
      <c r="M159" s="178">
        <v>45913.375</v>
      </c>
      <c r="N159" s="178">
        <v>45918.474999999999</v>
      </c>
      <c r="O159" s="143"/>
      <c r="P159" s="85" t="s">
        <v>1454</v>
      </c>
      <c r="Q159" s="85" t="s">
        <v>6258</v>
      </c>
      <c r="R159" s="85" t="s">
        <v>6245</v>
      </c>
      <c r="S159" s="85" t="s">
        <v>6245</v>
      </c>
      <c r="T159" s="85" t="s">
        <v>6246</v>
      </c>
      <c r="U159" s="85" t="s">
        <v>6247</v>
      </c>
      <c r="V159" s="85" t="s">
        <v>7051</v>
      </c>
      <c r="W159" s="85" t="s">
        <v>165</v>
      </c>
      <c r="X159" s="85" t="s">
        <v>7052</v>
      </c>
      <c r="Y159" s="144" t="str">
        <f>VLOOKUP(D159,TIPOLOGIA!A:F,6,0)</f>
        <v>TIPO III</v>
      </c>
      <c r="Z159" s="144" t="str">
        <f>VLOOKUP(D159,TIPOLOGIA!A:F,5,0)</f>
        <v>TERRESTRE</v>
      </c>
      <c r="AA159" s="85" t="s">
        <v>178</v>
      </c>
      <c r="AB159" s="85">
        <v>1</v>
      </c>
      <c r="AC159" s="85">
        <v>0</v>
      </c>
      <c r="AD159" s="179">
        <f>IF(W159="SOPORTE_TELEFÓNICO",'BASE LIQUIDACION REDEBAN 2025'!$B$19,IF(Y159="TIPO I",'BASE LIQUIDACION REDEBAN 2025'!$C$2,IF(Y159="TIPO II",'BASE LIQUIDACION REDEBAN 2025'!$C$3,IF(Y159="TIPO III",'BASE LIQUIDACION REDEBAN 2025'!$C$4,IF(Y159="TIPO IV",'BASE LIQUIDACION REDEBAN 2025'!$C$5,IF(Z159="AEREO",'BASE LIQUIDACION REDEBAN 2025'!$B$6,'BASE LIQUIDACION REDEBAN 2025'!$C$5))))))</f>
        <v>275728.78077800001</v>
      </c>
      <c r="AE159" s="179">
        <f>IF(OR(W159="SOPORTE_TELEFÓNICO",W159="ENVÍO"),0,IF(Y159="TIPO I",'BASE LIQUIDACION REDEBAN 2025'!$B$10,IF(Y159="TIPO II",'BASE LIQUIDACION REDEBAN 2025'!$B$11,IF(Y159="TIPO III",'BASE LIQUIDACION REDEBAN 2025'!$B$12,'BASE LIQUIDACION REDEBAN 2025'!$B$13))))</f>
        <v>196536.5258152</v>
      </c>
      <c r="AF159" s="179">
        <f t="shared" si="2"/>
        <v>275728.78077800001</v>
      </c>
      <c r="AG159"/>
    </row>
    <row r="160" spans="1:33" ht="14.45">
      <c r="A160" s="85" t="s">
        <v>100</v>
      </c>
      <c r="B160" s="85" t="str">
        <f>VLOOKUP(A160,'CENTRO DE COSTOS'!A:D,4,FALSE)</f>
        <v>KEVIN ALEXIS CORZO BUSTOS</v>
      </c>
      <c r="C160" s="85" t="str">
        <f>VLOOKUP(A160,'CENTRO DE COSTOS'!A:D,2,FALSE)</f>
        <v>0004-0007</v>
      </c>
      <c r="D160" s="85">
        <v>50001</v>
      </c>
      <c r="E160" s="85" t="s">
        <v>7053</v>
      </c>
      <c r="F160" s="85">
        <v>76622</v>
      </c>
      <c r="G160" s="85" t="s">
        <v>6241</v>
      </c>
      <c r="H160" s="85" t="s">
        <v>216</v>
      </c>
      <c r="I160" s="85" t="s">
        <v>100</v>
      </c>
      <c r="J160" s="85" t="s">
        <v>7054</v>
      </c>
      <c r="K160" s="85" t="s">
        <v>160</v>
      </c>
      <c r="L160" s="85" t="s">
        <v>7055</v>
      </c>
      <c r="M160" s="178">
        <v>45913.375</v>
      </c>
      <c r="N160" s="178">
        <v>45915.5</v>
      </c>
      <c r="O160" s="143"/>
      <c r="P160" s="85" t="s">
        <v>1454</v>
      </c>
      <c r="Q160" s="85" t="s">
        <v>6258</v>
      </c>
      <c r="R160" s="85" t="s">
        <v>6245</v>
      </c>
      <c r="S160" s="85" t="s">
        <v>6245</v>
      </c>
      <c r="T160" s="85" t="s">
        <v>6246</v>
      </c>
      <c r="U160" s="85" t="s">
        <v>6247</v>
      </c>
      <c r="V160" s="85" t="s">
        <v>7056</v>
      </c>
      <c r="W160" s="85" t="s">
        <v>165</v>
      </c>
      <c r="X160" s="85" t="s">
        <v>7057</v>
      </c>
      <c r="Y160" s="144" t="str">
        <f>VLOOKUP(D160,TIPOLOGIA!A:F,6,0)</f>
        <v>TIPO I</v>
      </c>
      <c r="Z160" s="144" t="str">
        <f>VLOOKUP(D160,TIPOLOGIA!A:F,5,0)</f>
        <v>TERRESTRE</v>
      </c>
      <c r="AA160" s="85" t="s">
        <v>1538</v>
      </c>
      <c r="AB160" s="85">
        <v>1</v>
      </c>
      <c r="AC160" s="85">
        <v>0</v>
      </c>
      <c r="AD160" s="179">
        <f>IF(W160="SOPORTE_TELEFÓNICO",'BASE LIQUIDACION REDEBAN 2025'!$B$19,IF(Y160="TIPO I",'BASE LIQUIDACION REDEBAN 2025'!$C$2,IF(Y160="TIPO II",'BASE LIQUIDACION REDEBAN 2025'!$C$3,IF(Y160="TIPO III",'BASE LIQUIDACION REDEBAN 2025'!$C$4,IF(Y160="TIPO IV",'BASE LIQUIDACION REDEBAN 2025'!$C$5,IF(Z160="AEREO",'BASE LIQUIDACION REDEBAN 2025'!$B$6,'BASE LIQUIDACION REDEBAN 2025'!$C$5))))))</f>
        <v>65960.072302</v>
      </c>
      <c r="AE160" s="179">
        <f>IF(OR(W160="SOPORTE_TELEFÓNICO",W160="ENVÍO"),0,IF(Y160="TIPO I",'BASE LIQUIDACION REDEBAN 2025'!$B$10,IF(Y160="TIPO II",'BASE LIQUIDACION REDEBAN 2025'!$B$11,IF(Y160="TIPO III",'BASE LIQUIDACION REDEBAN 2025'!$B$12,'BASE LIQUIDACION REDEBAN 2025'!$B$13))))</f>
        <v>75096.394270399993</v>
      </c>
      <c r="AF160" s="179">
        <f t="shared" si="2"/>
        <v>65960.072302</v>
      </c>
      <c r="AG160"/>
    </row>
    <row r="161" spans="1:33" ht="14.45">
      <c r="A161" s="85" t="s">
        <v>96</v>
      </c>
      <c r="B161" s="85" t="str">
        <f>VLOOKUP(A161,'CENTRO DE COSTOS'!A:D,4,FALSE)</f>
        <v>JOSE MAURICIO HERNANDEZ ROJAS</v>
      </c>
      <c r="C161" s="85" t="str">
        <f>VLOOKUP(A161,'CENTRO DE COSTOS'!A:D,2,FALSE)</f>
        <v>0004-0001</v>
      </c>
      <c r="D161" s="85">
        <v>44430</v>
      </c>
      <c r="E161" s="85" t="s">
        <v>7058</v>
      </c>
      <c r="F161" s="85">
        <v>63581</v>
      </c>
      <c r="G161" s="85" t="s">
        <v>6241</v>
      </c>
      <c r="H161" s="85" t="s">
        <v>706</v>
      </c>
      <c r="I161" s="85" t="s">
        <v>707</v>
      </c>
      <c r="J161" s="85" t="s">
        <v>7059</v>
      </c>
      <c r="K161" s="85" t="s">
        <v>160</v>
      </c>
      <c r="L161" s="85" t="s">
        <v>7060</v>
      </c>
      <c r="M161" s="178">
        <v>45913.375</v>
      </c>
      <c r="N161" s="178">
        <v>45917.406944444447</v>
      </c>
      <c r="O161" s="143"/>
      <c r="P161" s="85" t="s">
        <v>1454</v>
      </c>
      <c r="Q161" s="85" t="s">
        <v>1454</v>
      </c>
      <c r="R161" s="85" t="s">
        <v>243</v>
      </c>
      <c r="S161" s="85" t="s">
        <v>244</v>
      </c>
      <c r="T161" s="85" t="s">
        <v>6246</v>
      </c>
      <c r="U161" s="85" t="s">
        <v>6247</v>
      </c>
      <c r="V161" s="85" t="s">
        <v>7061</v>
      </c>
      <c r="W161" s="85" t="s">
        <v>165</v>
      </c>
      <c r="X161" s="85" t="s">
        <v>7062</v>
      </c>
      <c r="Y161" s="144" t="str">
        <f>VLOOKUP(D161,TIPOLOGIA!A:F,6,0)</f>
        <v>TIPO IV</v>
      </c>
      <c r="Z161" s="144" t="str">
        <f>VLOOKUP(D161,TIPOLOGIA!A:F,5,0)</f>
        <v>TERRESTRE</v>
      </c>
      <c r="AA161" s="85" t="s">
        <v>442</v>
      </c>
      <c r="AB161" s="85">
        <v>1</v>
      </c>
      <c r="AC161" s="85">
        <v>0</v>
      </c>
      <c r="AD161" s="179">
        <f>IF(W161="SOPORTE_TELEFÓNICO",'BASE LIQUIDACION REDEBAN 2025'!$B$19,IF(Y161="TIPO I",'BASE LIQUIDACION REDEBAN 2025'!$C$2,IF(Y161="TIPO II",'BASE LIQUIDACION REDEBAN 2025'!$C$3,IF(Y161="TIPO III",'BASE LIQUIDACION REDEBAN 2025'!$C$4,IF(Y161="TIPO IV",'BASE LIQUIDACION REDEBAN 2025'!$C$5,IF(Z161="AEREO",'BASE LIQUIDACION REDEBAN 2025'!$B$6,'BASE LIQUIDACION REDEBAN 2025'!$C$5))))))</f>
        <v>479588.87655000004</v>
      </c>
      <c r="AE161" s="179">
        <f>IF(OR(W161="SOPORTE_TELEFÓNICO",W161="ENVÍO"),0,IF(Y161="TIPO I",'BASE LIQUIDACION REDEBAN 2025'!$B$10,IF(Y161="TIPO II",'BASE LIQUIDACION REDEBAN 2025'!$B$11,IF(Y161="TIPO III",'BASE LIQUIDACION REDEBAN 2025'!$B$12,'BASE LIQUIDACION REDEBAN 2025'!$B$13))))</f>
        <v>196536.5258152</v>
      </c>
      <c r="AF161" s="179">
        <f t="shared" si="2"/>
        <v>479588.87655000004</v>
      </c>
      <c r="AG161"/>
    </row>
    <row r="162" spans="1:33" ht="14.45">
      <c r="A162" s="85" t="s">
        <v>101</v>
      </c>
      <c r="B162" s="85" t="str">
        <f>VLOOKUP(A162,'CENTRO DE COSTOS'!A:D,4,FALSE)</f>
        <v>KEVIN ALEXIS CORZO BUSTOS</v>
      </c>
      <c r="C162" s="85" t="str">
        <f>VLOOKUP(A162,'CENTRO DE COSTOS'!A:D,2,FALSE)</f>
        <v>0004-0007</v>
      </c>
      <c r="D162" s="85">
        <v>85001</v>
      </c>
      <c r="E162" s="85" t="s">
        <v>7063</v>
      </c>
      <c r="F162" s="85">
        <v>73661</v>
      </c>
      <c r="G162" s="85" t="s">
        <v>6241</v>
      </c>
      <c r="H162" s="85" t="s">
        <v>882</v>
      </c>
      <c r="I162" s="85" t="s">
        <v>101</v>
      </c>
      <c r="J162" s="85" t="s">
        <v>7064</v>
      </c>
      <c r="K162" s="85" t="s">
        <v>160</v>
      </c>
      <c r="L162" s="85" t="s">
        <v>7065</v>
      </c>
      <c r="M162" s="178">
        <v>45913.375</v>
      </c>
      <c r="N162" s="178">
        <v>45915.463194444441</v>
      </c>
      <c r="O162" s="143"/>
      <c r="P162" s="85" t="s">
        <v>1454</v>
      </c>
      <c r="Q162" s="85" t="s">
        <v>1454</v>
      </c>
      <c r="R162" s="85" t="s">
        <v>243</v>
      </c>
      <c r="S162" s="85" t="s">
        <v>244</v>
      </c>
      <c r="T162" s="85" t="s">
        <v>6246</v>
      </c>
      <c r="U162" s="85" t="s">
        <v>6247</v>
      </c>
      <c r="V162" s="85" t="s">
        <v>7066</v>
      </c>
      <c r="W162" s="85" t="s">
        <v>165</v>
      </c>
      <c r="X162" s="85" t="s">
        <v>7067</v>
      </c>
      <c r="Y162" s="144" t="str">
        <f>VLOOKUP(D162,TIPOLOGIA!A:F,6,0)</f>
        <v>TIPO I</v>
      </c>
      <c r="Z162" s="144" t="str">
        <f>VLOOKUP(D162,TIPOLOGIA!A:F,5,0)</f>
        <v>TERRESTRE</v>
      </c>
      <c r="AA162" s="85" t="s">
        <v>4234</v>
      </c>
      <c r="AB162" s="85">
        <v>1</v>
      </c>
      <c r="AC162" s="85">
        <v>0</v>
      </c>
      <c r="AD162" s="179">
        <f>IF(W162="SOPORTE_TELEFÓNICO",'BASE LIQUIDACION REDEBAN 2025'!$B$19,IF(Y162="TIPO I",'BASE LIQUIDACION REDEBAN 2025'!$C$2,IF(Y162="TIPO II",'BASE LIQUIDACION REDEBAN 2025'!$C$3,IF(Y162="TIPO III",'BASE LIQUIDACION REDEBAN 2025'!$C$4,IF(Y162="TIPO IV",'BASE LIQUIDACION REDEBAN 2025'!$C$5,IF(Z162="AEREO",'BASE LIQUIDACION REDEBAN 2025'!$B$6,'BASE LIQUIDACION REDEBAN 2025'!$C$5))))))</f>
        <v>65960.072302</v>
      </c>
      <c r="AE162" s="179">
        <f>IF(OR(W162="SOPORTE_TELEFÓNICO",W162="ENVÍO"),0,IF(Y162="TIPO I",'BASE LIQUIDACION REDEBAN 2025'!$B$10,IF(Y162="TIPO II",'BASE LIQUIDACION REDEBAN 2025'!$B$11,IF(Y162="TIPO III",'BASE LIQUIDACION REDEBAN 2025'!$B$12,'BASE LIQUIDACION REDEBAN 2025'!$B$13))))</f>
        <v>75096.394270399993</v>
      </c>
      <c r="AF162" s="179">
        <f t="shared" si="2"/>
        <v>65960.072302</v>
      </c>
      <c r="AG162"/>
    </row>
    <row r="163" spans="1:33" ht="14.45">
      <c r="A163" s="85" t="s">
        <v>91</v>
      </c>
      <c r="B163" s="85" t="str">
        <f>VLOOKUP(A163,'CENTRO DE COSTOS'!A:D,4,FALSE)</f>
        <v>JOSE MAURICIO HERNANDEZ ROJAS</v>
      </c>
      <c r="C163" s="85" t="str">
        <f>VLOOKUP(A163,'CENTRO DE COSTOS'!A:D,2,FALSE)</f>
        <v>0004-0001</v>
      </c>
      <c r="D163" s="85">
        <v>5495</v>
      </c>
      <c r="E163" s="85" t="s">
        <v>7068</v>
      </c>
      <c r="F163" s="85">
        <v>76320</v>
      </c>
      <c r="G163" s="85" t="s">
        <v>6241</v>
      </c>
      <c r="H163" s="85" t="s">
        <v>249</v>
      </c>
      <c r="I163" s="85" t="s">
        <v>1734</v>
      </c>
      <c r="J163" s="85" t="s">
        <v>7069</v>
      </c>
      <c r="K163" s="85" t="s">
        <v>160</v>
      </c>
      <c r="L163" s="85" t="s">
        <v>7070</v>
      </c>
      <c r="M163" s="178">
        <v>45913.375</v>
      </c>
      <c r="N163" s="178">
        <v>45922.5</v>
      </c>
      <c r="O163" s="143"/>
      <c r="P163" s="85" t="s">
        <v>1454</v>
      </c>
      <c r="Q163" s="85" t="s">
        <v>1454</v>
      </c>
      <c r="R163" s="85" t="s">
        <v>243</v>
      </c>
      <c r="S163" s="85" t="s">
        <v>244</v>
      </c>
      <c r="T163" s="85" t="s">
        <v>6246</v>
      </c>
      <c r="U163" s="85" t="s">
        <v>6247</v>
      </c>
      <c r="V163" s="85" t="s">
        <v>7071</v>
      </c>
      <c r="W163" s="85" t="s">
        <v>165</v>
      </c>
      <c r="X163" s="85" t="s">
        <v>7072</v>
      </c>
      <c r="Y163" s="144" t="str">
        <f>VLOOKUP(D163,TIPOLOGIA!A:F,6,0)</f>
        <v>TIPO III</v>
      </c>
      <c r="Z163" s="144" t="str">
        <f>VLOOKUP(D163,TIPOLOGIA!A:F,5,0)</f>
        <v>TERRESTRE</v>
      </c>
      <c r="AA163" s="85" t="s">
        <v>1493</v>
      </c>
      <c r="AB163" s="85">
        <v>1</v>
      </c>
      <c r="AC163" s="85">
        <v>0</v>
      </c>
      <c r="AD163" s="179">
        <f>IF(W163="SOPORTE_TELEFÓNICO",'BASE LIQUIDACION REDEBAN 2025'!$B$19,IF(Y163="TIPO I",'BASE LIQUIDACION REDEBAN 2025'!$C$2,IF(Y163="TIPO II",'BASE LIQUIDACION REDEBAN 2025'!$C$3,IF(Y163="TIPO III",'BASE LIQUIDACION REDEBAN 2025'!$C$4,IF(Y163="TIPO IV",'BASE LIQUIDACION REDEBAN 2025'!$C$5,IF(Z163="AEREO",'BASE LIQUIDACION REDEBAN 2025'!$B$6,'BASE LIQUIDACION REDEBAN 2025'!$C$5))))))</f>
        <v>275728.78077800001</v>
      </c>
      <c r="AE163" s="179">
        <f>IF(OR(W163="SOPORTE_TELEFÓNICO",W163="ENVÍO"),0,IF(Y163="TIPO I",'BASE LIQUIDACION REDEBAN 2025'!$B$10,IF(Y163="TIPO II",'BASE LIQUIDACION REDEBAN 2025'!$B$11,IF(Y163="TIPO III",'BASE LIQUIDACION REDEBAN 2025'!$B$12,'BASE LIQUIDACION REDEBAN 2025'!$B$13))))</f>
        <v>196536.5258152</v>
      </c>
      <c r="AF163" s="179">
        <f t="shared" si="2"/>
        <v>275728.78077800001</v>
      </c>
      <c r="AG163"/>
    </row>
    <row r="164" spans="1:33" ht="14.45">
      <c r="A164" s="85" t="s">
        <v>72</v>
      </c>
      <c r="B164" s="85" t="str">
        <f>VLOOKUP(A164,'CENTRO DE COSTOS'!A:D,4,FALSE)</f>
        <v>MIGUEL JULIÁN HERNÁNDEZ GUARÍN</v>
      </c>
      <c r="C164" s="85" t="str">
        <f>VLOOKUP(A164,'CENTRO DE COSTOS'!A:D,2,FALSE)</f>
        <v>0004-0008</v>
      </c>
      <c r="D164" s="85">
        <v>68689</v>
      </c>
      <c r="E164" s="85" t="s">
        <v>7073</v>
      </c>
      <c r="F164" s="85">
        <v>77033</v>
      </c>
      <c r="G164" s="85" t="s">
        <v>6241</v>
      </c>
      <c r="H164" s="85" t="s">
        <v>224</v>
      </c>
      <c r="I164" s="85" t="s">
        <v>6300</v>
      </c>
      <c r="J164" s="85" t="s">
        <v>7074</v>
      </c>
      <c r="K164" s="85" t="s">
        <v>160</v>
      </c>
      <c r="L164" s="85" t="s">
        <v>7075</v>
      </c>
      <c r="M164" s="178">
        <v>45913.375</v>
      </c>
      <c r="N164" s="178">
        <v>45916.352083333331</v>
      </c>
      <c r="O164" s="143"/>
      <c r="P164" s="85" t="s">
        <v>1454</v>
      </c>
      <c r="Q164" s="85" t="s">
        <v>1454</v>
      </c>
      <c r="R164" s="85" t="s">
        <v>243</v>
      </c>
      <c r="S164" s="85" t="s">
        <v>244</v>
      </c>
      <c r="T164" s="85" t="s">
        <v>6246</v>
      </c>
      <c r="U164" s="85" t="s">
        <v>6247</v>
      </c>
      <c r="V164" s="85" t="s">
        <v>7076</v>
      </c>
      <c r="W164" s="85" t="s">
        <v>165</v>
      </c>
      <c r="X164" s="85" t="s">
        <v>7077</v>
      </c>
      <c r="Y164" s="144" t="str">
        <f>VLOOKUP(D164,TIPOLOGIA!A:F,6,0)</f>
        <v>TIPO III</v>
      </c>
      <c r="Z164" s="144" t="str">
        <f>VLOOKUP(D164,TIPOLOGIA!A:F,5,0)</f>
        <v>TERRESTRE</v>
      </c>
      <c r="AA164" s="85" t="s">
        <v>2493</v>
      </c>
      <c r="AB164" s="85">
        <v>1</v>
      </c>
      <c r="AC164" s="85">
        <v>0</v>
      </c>
      <c r="AD164" s="179">
        <f>IF(W164="SOPORTE_TELEFÓNICO",'BASE LIQUIDACION REDEBAN 2025'!$B$19,IF(Y164="TIPO I",'BASE LIQUIDACION REDEBAN 2025'!$C$2,IF(Y164="TIPO II",'BASE LIQUIDACION REDEBAN 2025'!$C$3,IF(Y164="TIPO III",'BASE LIQUIDACION REDEBAN 2025'!$C$4,IF(Y164="TIPO IV",'BASE LIQUIDACION REDEBAN 2025'!$C$5,IF(Z164="AEREO",'BASE LIQUIDACION REDEBAN 2025'!$B$6,'BASE LIQUIDACION REDEBAN 2025'!$C$5))))))</f>
        <v>275728.78077800001</v>
      </c>
      <c r="AE164" s="179">
        <f>IF(OR(W164="SOPORTE_TELEFÓNICO",W164="ENVÍO"),0,IF(Y164="TIPO I",'BASE LIQUIDACION REDEBAN 2025'!$B$10,IF(Y164="TIPO II",'BASE LIQUIDACION REDEBAN 2025'!$B$11,IF(Y164="TIPO III",'BASE LIQUIDACION REDEBAN 2025'!$B$12,'BASE LIQUIDACION REDEBAN 2025'!$B$13))))</f>
        <v>196536.5258152</v>
      </c>
      <c r="AF164" s="179">
        <f t="shared" si="2"/>
        <v>275728.78077800001</v>
      </c>
      <c r="AG164"/>
    </row>
    <row r="165" spans="1:33" ht="14.45">
      <c r="A165" s="85" t="s">
        <v>72</v>
      </c>
      <c r="B165" s="85" t="str">
        <f>VLOOKUP(A165,'CENTRO DE COSTOS'!A:D,4,FALSE)</f>
        <v>MIGUEL JULIÁN HERNÁNDEZ GUARÍN</v>
      </c>
      <c r="C165" s="85" t="str">
        <f>VLOOKUP(A165,'CENTRO DE COSTOS'!A:D,2,FALSE)</f>
        <v>0004-0008</v>
      </c>
      <c r="D165" s="85">
        <v>68001</v>
      </c>
      <c r="E165" s="85" t="s">
        <v>7078</v>
      </c>
      <c r="F165" s="85">
        <v>77840</v>
      </c>
      <c r="G165" s="85" t="s">
        <v>6241</v>
      </c>
      <c r="H165" s="85" t="s">
        <v>224</v>
      </c>
      <c r="I165" s="85" t="s">
        <v>72</v>
      </c>
      <c r="J165" s="85" t="s">
        <v>7079</v>
      </c>
      <c r="K165" s="85" t="s">
        <v>160</v>
      </c>
      <c r="L165" s="85" t="s">
        <v>7080</v>
      </c>
      <c r="M165" s="178">
        <v>45913.375</v>
      </c>
      <c r="N165" s="178">
        <v>45916.65</v>
      </c>
      <c r="O165" s="143"/>
      <c r="P165" s="85" t="s">
        <v>1454</v>
      </c>
      <c r="Q165" s="85" t="s">
        <v>1454</v>
      </c>
      <c r="R165" s="85" t="s">
        <v>243</v>
      </c>
      <c r="S165" s="85" t="s">
        <v>244</v>
      </c>
      <c r="T165" s="85" t="s">
        <v>6246</v>
      </c>
      <c r="U165" s="85" t="s">
        <v>6247</v>
      </c>
      <c r="V165" s="85" t="s">
        <v>7081</v>
      </c>
      <c r="W165" s="85" t="s">
        <v>165</v>
      </c>
      <c r="X165" s="85" t="s">
        <v>7082</v>
      </c>
      <c r="Y165" s="144" t="str">
        <f>VLOOKUP(D165,TIPOLOGIA!A:F,6,0)</f>
        <v>TIPO I</v>
      </c>
      <c r="Z165" s="144" t="str">
        <f>VLOOKUP(D165,TIPOLOGIA!A:F,5,0)</f>
        <v>TERRESTRE</v>
      </c>
      <c r="AA165" s="85" t="s">
        <v>230</v>
      </c>
      <c r="AB165" s="85">
        <v>1</v>
      </c>
      <c r="AC165" s="85">
        <v>0</v>
      </c>
      <c r="AD165" s="179">
        <f>IF(W165="SOPORTE_TELEFÓNICO",'BASE LIQUIDACION REDEBAN 2025'!$B$19,IF(Y165="TIPO I",'BASE LIQUIDACION REDEBAN 2025'!$C$2,IF(Y165="TIPO II",'BASE LIQUIDACION REDEBAN 2025'!$C$3,IF(Y165="TIPO III",'BASE LIQUIDACION REDEBAN 2025'!$C$4,IF(Y165="TIPO IV",'BASE LIQUIDACION REDEBAN 2025'!$C$5,IF(Z165="AEREO",'BASE LIQUIDACION REDEBAN 2025'!$B$6,'BASE LIQUIDACION REDEBAN 2025'!$C$5))))))</f>
        <v>65960.072302</v>
      </c>
      <c r="AE165" s="179">
        <f>IF(OR(W165="SOPORTE_TELEFÓNICO",W165="ENVÍO"),0,IF(Y165="TIPO I",'BASE LIQUIDACION REDEBAN 2025'!$B$10,IF(Y165="TIPO II",'BASE LIQUIDACION REDEBAN 2025'!$B$11,IF(Y165="TIPO III",'BASE LIQUIDACION REDEBAN 2025'!$B$12,'BASE LIQUIDACION REDEBAN 2025'!$B$13))))</f>
        <v>75096.394270399993</v>
      </c>
      <c r="AF165" s="179">
        <f t="shared" si="2"/>
        <v>65960.072302</v>
      </c>
      <c r="AG165"/>
    </row>
    <row r="166" spans="1:33" ht="14.45">
      <c r="A166" s="85" t="s">
        <v>68</v>
      </c>
      <c r="B166" s="85" t="str">
        <f>VLOOKUP(A166,'CENTRO DE COSTOS'!A:D,4,FALSE)</f>
        <v>WILLIAM ASDRUBAL ROZO ROZO</v>
      </c>
      <c r="C166" s="85" t="str">
        <f>VLOOKUP(A166,'CENTRO DE COSTOS'!A:D,2,FALSE)</f>
        <v>0004-0004</v>
      </c>
      <c r="D166" s="85">
        <v>11001</v>
      </c>
      <c r="E166" s="85" t="s">
        <v>7083</v>
      </c>
      <c r="F166" s="85">
        <v>36932</v>
      </c>
      <c r="G166" s="85" t="s">
        <v>6241</v>
      </c>
      <c r="H166" s="85" t="s">
        <v>417</v>
      </c>
      <c r="I166" s="85" t="s">
        <v>68</v>
      </c>
      <c r="J166" s="85" t="s">
        <v>7084</v>
      </c>
      <c r="K166" s="85" t="s">
        <v>160</v>
      </c>
      <c r="L166" s="85" t="s">
        <v>7085</v>
      </c>
      <c r="M166" s="178">
        <v>45913.375</v>
      </c>
      <c r="N166" s="178">
        <v>45915.586111111108</v>
      </c>
      <c r="O166" s="143"/>
      <c r="P166" s="85" t="s">
        <v>1454</v>
      </c>
      <c r="Q166" s="85" t="s">
        <v>6258</v>
      </c>
      <c r="R166" s="85" t="s">
        <v>243</v>
      </c>
      <c r="S166" s="85" t="s">
        <v>365</v>
      </c>
      <c r="T166" s="85" t="s">
        <v>6246</v>
      </c>
      <c r="U166" s="85" t="s">
        <v>6247</v>
      </c>
      <c r="V166" s="85" t="s">
        <v>7086</v>
      </c>
      <c r="W166" s="85" t="s">
        <v>165</v>
      </c>
      <c r="X166" s="85" t="s">
        <v>7087</v>
      </c>
      <c r="Y166" s="144" t="str">
        <f>VLOOKUP(D166,TIPOLOGIA!A:F,6,0)</f>
        <v>TIPO I</v>
      </c>
      <c r="Z166" s="144" t="str">
        <f>VLOOKUP(D166,TIPOLOGIA!A:F,5,0)</f>
        <v>TERRESTRE</v>
      </c>
      <c r="AA166" s="85" t="s">
        <v>674</v>
      </c>
      <c r="AB166" s="85">
        <v>1</v>
      </c>
      <c r="AC166" s="85">
        <v>0</v>
      </c>
      <c r="AD166" s="179">
        <f>IF(W166="SOPORTE_TELEFÓNICO",'BASE LIQUIDACION REDEBAN 2025'!$B$19,IF(Y166="TIPO I",'BASE LIQUIDACION REDEBAN 2025'!$C$2,IF(Y166="TIPO II",'BASE LIQUIDACION REDEBAN 2025'!$C$3,IF(Y166="TIPO III",'BASE LIQUIDACION REDEBAN 2025'!$C$4,IF(Y166="TIPO IV",'BASE LIQUIDACION REDEBAN 2025'!$C$5,IF(Z166="AEREO",'BASE LIQUIDACION REDEBAN 2025'!$B$6,'BASE LIQUIDACION REDEBAN 2025'!$C$5))))))</f>
        <v>65960.072302</v>
      </c>
      <c r="AE166" s="179">
        <f>IF(OR(W166="SOPORTE_TELEFÓNICO",W166="ENVÍO"),0,IF(Y166="TIPO I",'BASE LIQUIDACION REDEBAN 2025'!$B$10,IF(Y166="TIPO II",'BASE LIQUIDACION REDEBAN 2025'!$B$11,IF(Y166="TIPO III",'BASE LIQUIDACION REDEBAN 2025'!$B$12,'BASE LIQUIDACION REDEBAN 2025'!$B$13))))</f>
        <v>75096.394270399993</v>
      </c>
      <c r="AF166" s="179">
        <f t="shared" si="2"/>
        <v>65960.072302</v>
      </c>
      <c r="AG166"/>
    </row>
    <row r="167" spans="1:33" ht="14.45">
      <c r="A167" s="85" t="s">
        <v>60</v>
      </c>
      <c r="B167" s="85" t="str">
        <f>VLOOKUP(A167,'CENTRO DE COSTOS'!A:D,4,FALSE)</f>
        <v>JUAN SEBASTIÁN RÍOS CASTRILLÓN</v>
      </c>
      <c r="C167" s="85" t="str">
        <f>VLOOKUP(A167,'CENTRO DE COSTOS'!A:D,2,FALSE)</f>
        <v>0004-0005</v>
      </c>
      <c r="D167" s="85">
        <v>5837</v>
      </c>
      <c r="E167" s="85" t="s">
        <v>7088</v>
      </c>
      <c r="F167" s="85">
        <v>38815</v>
      </c>
      <c r="G167" s="85" t="s">
        <v>6241</v>
      </c>
      <c r="H167" s="85" t="s">
        <v>249</v>
      </c>
      <c r="I167" s="85" t="s">
        <v>256</v>
      </c>
      <c r="J167" s="85" t="s">
        <v>7089</v>
      </c>
      <c r="K167" s="85" t="s">
        <v>160</v>
      </c>
      <c r="L167" s="85" t="s">
        <v>7090</v>
      </c>
      <c r="M167" s="178">
        <v>45913.375</v>
      </c>
      <c r="N167" s="178">
        <v>45915.588194444441</v>
      </c>
      <c r="O167" s="143"/>
      <c r="P167" s="85" t="s">
        <v>1454</v>
      </c>
      <c r="Q167" s="85" t="s">
        <v>6258</v>
      </c>
      <c r="R167" s="85" t="s">
        <v>243</v>
      </c>
      <c r="S167" s="85" t="s">
        <v>365</v>
      </c>
      <c r="T167" s="85" t="s">
        <v>6246</v>
      </c>
      <c r="U167" s="85" t="s">
        <v>6247</v>
      </c>
      <c r="V167" s="85" t="s">
        <v>7086</v>
      </c>
      <c r="W167" s="85" t="s">
        <v>165</v>
      </c>
      <c r="X167" s="85" t="s">
        <v>7091</v>
      </c>
      <c r="Y167" s="144" t="str">
        <f>VLOOKUP(D167,TIPOLOGIA!A:F,6,0)</f>
        <v>TIPO II</v>
      </c>
      <c r="Z167" s="144" t="str">
        <f>VLOOKUP(D167,TIPOLOGIA!A:F,5,0)</f>
        <v>TERRESTRE</v>
      </c>
      <c r="AA167" s="85" t="s">
        <v>674</v>
      </c>
      <c r="AB167" s="85">
        <v>1</v>
      </c>
      <c r="AC167" s="85">
        <v>0</v>
      </c>
      <c r="AD167" s="179">
        <f>IF(W167="SOPORTE_TELEFÓNICO",'BASE LIQUIDACION REDEBAN 2025'!$B$19,IF(Y167="TIPO I",'BASE LIQUIDACION REDEBAN 2025'!$C$2,IF(Y167="TIPO II",'BASE LIQUIDACION REDEBAN 2025'!$C$3,IF(Y167="TIPO III",'BASE LIQUIDACION REDEBAN 2025'!$C$4,IF(Y167="TIPO IV",'BASE LIQUIDACION REDEBAN 2025'!$C$5,IF(Z167="AEREO",'BASE LIQUIDACION REDEBAN 2025'!$B$6,'BASE LIQUIDACION REDEBAN 2025'!$C$5))))))</f>
        <v>144967.87232000002</v>
      </c>
      <c r="AE167" s="179">
        <f>IF(OR(W167="SOPORTE_TELEFÓNICO",W167="ENVÍO"),0,IF(Y167="TIPO I",'BASE LIQUIDACION REDEBAN 2025'!$B$10,IF(Y167="TIPO II",'BASE LIQUIDACION REDEBAN 2025'!$B$11,IF(Y167="TIPO III",'BASE LIQUIDACION REDEBAN 2025'!$B$12,'BASE LIQUIDACION REDEBAN 2025'!$B$13))))</f>
        <v>140395.6348884</v>
      </c>
      <c r="AF167" s="179">
        <f t="shared" si="2"/>
        <v>144967.87232000002</v>
      </c>
      <c r="AG167"/>
    </row>
    <row r="168" spans="1:33" ht="14.45">
      <c r="A168" s="85" t="s">
        <v>68</v>
      </c>
      <c r="B168" s="85" t="str">
        <f>VLOOKUP(A168,'CENTRO DE COSTOS'!A:D,4,FALSE)</f>
        <v>WILLIAM ASDRUBAL ROZO ROZO</v>
      </c>
      <c r="C168" s="85" t="str">
        <f>VLOOKUP(A168,'CENTRO DE COSTOS'!A:D,2,FALSE)</f>
        <v>0004-0004</v>
      </c>
      <c r="D168" s="85">
        <v>11001</v>
      </c>
      <c r="E168" s="85" t="s">
        <v>7092</v>
      </c>
      <c r="F168" s="85">
        <v>39032</v>
      </c>
      <c r="G168" s="85" t="s">
        <v>6241</v>
      </c>
      <c r="H168" s="85" t="s">
        <v>417</v>
      </c>
      <c r="I168" s="85" t="s">
        <v>68</v>
      </c>
      <c r="J168" s="85" t="s">
        <v>7093</v>
      </c>
      <c r="K168" s="85" t="s">
        <v>160</v>
      </c>
      <c r="L168" s="85" t="s">
        <v>7094</v>
      </c>
      <c r="M168" s="178">
        <v>45913.375</v>
      </c>
      <c r="N168" s="178">
        <v>45915.488194444442</v>
      </c>
      <c r="O168" s="143"/>
      <c r="P168" s="85" t="s">
        <v>1454</v>
      </c>
      <c r="Q168" s="85" t="s">
        <v>6258</v>
      </c>
      <c r="R168" s="85" t="s">
        <v>243</v>
      </c>
      <c r="S168" s="85" t="s">
        <v>365</v>
      </c>
      <c r="T168" s="85" t="s">
        <v>6246</v>
      </c>
      <c r="U168" s="85" t="s">
        <v>6247</v>
      </c>
      <c r="V168" s="85" t="s">
        <v>7086</v>
      </c>
      <c r="W168" s="85" t="s">
        <v>165</v>
      </c>
      <c r="X168" s="85" t="s">
        <v>7095</v>
      </c>
      <c r="Y168" s="144" t="str">
        <f>VLOOKUP(D168,TIPOLOGIA!A:F,6,0)</f>
        <v>TIPO I</v>
      </c>
      <c r="Z168" s="144" t="str">
        <f>VLOOKUP(D168,TIPOLOGIA!A:F,5,0)</f>
        <v>TERRESTRE</v>
      </c>
      <c r="AA168" s="85" t="s">
        <v>674</v>
      </c>
      <c r="AB168" s="85">
        <v>1</v>
      </c>
      <c r="AC168" s="85">
        <v>0</v>
      </c>
      <c r="AD168" s="179">
        <f>IF(W168="SOPORTE_TELEFÓNICO",'BASE LIQUIDACION REDEBAN 2025'!$B$19,IF(Y168="TIPO I",'BASE LIQUIDACION REDEBAN 2025'!$C$2,IF(Y168="TIPO II",'BASE LIQUIDACION REDEBAN 2025'!$C$3,IF(Y168="TIPO III",'BASE LIQUIDACION REDEBAN 2025'!$C$4,IF(Y168="TIPO IV",'BASE LIQUIDACION REDEBAN 2025'!$C$5,IF(Z168="AEREO",'BASE LIQUIDACION REDEBAN 2025'!$B$6,'BASE LIQUIDACION REDEBAN 2025'!$C$5))))))</f>
        <v>65960.072302</v>
      </c>
      <c r="AE168" s="179">
        <f>IF(OR(W168="SOPORTE_TELEFÓNICO",W168="ENVÍO"),0,IF(Y168="TIPO I",'BASE LIQUIDACION REDEBAN 2025'!$B$10,IF(Y168="TIPO II",'BASE LIQUIDACION REDEBAN 2025'!$B$11,IF(Y168="TIPO III",'BASE LIQUIDACION REDEBAN 2025'!$B$12,'BASE LIQUIDACION REDEBAN 2025'!$B$13))))</f>
        <v>75096.394270399993</v>
      </c>
      <c r="AF168" s="179">
        <f t="shared" si="2"/>
        <v>65960.072302</v>
      </c>
      <c r="AG168"/>
    </row>
    <row r="169" spans="1:33" ht="14.45">
      <c r="A169" s="85" t="s">
        <v>90</v>
      </c>
      <c r="B169" s="85" t="str">
        <f>VLOOKUP(A169,'CENTRO DE COSTOS'!A:D,4,FALSE)</f>
        <v>JUAN SEBASTIÁN RÍOS CASTRILLÓN</v>
      </c>
      <c r="C169" s="85" t="str">
        <f>VLOOKUP(A169,'CENTRO DE COSTOS'!A:D,2,FALSE)</f>
        <v>0004-0005</v>
      </c>
      <c r="D169" s="85">
        <v>5088</v>
      </c>
      <c r="E169" s="85" t="s">
        <v>7096</v>
      </c>
      <c r="F169" s="85">
        <v>39180</v>
      </c>
      <c r="G169" s="85" t="s">
        <v>6241</v>
      </c>
      <c r="H169" s="85" t="s">
        <v>249</v>
      </c>
      <c r="I169" s="85" t="s">
        <v>384</v>
      </c>
      <c r="J169" s="85" t="s">
        <v>7097</v>
      </c>
      <c r="K169" s="85" t="s">
        <v>160</v>
      </c>
      <c r="L169" s="85" t="s">
        <v>7098</v>
      </c>
      <c r="M169" s="178">
        <v>45913.375</v>
      </c>
      <c r="N169" s="178">
        <v>45915.493055555547</v>
      </c>
      <c r="O169" s="143"/>
      <c r="P169" s="85" t="s">
        <v>1454</v>
      </c>
      <c r="Q169" s="85" t="s">
        <v>6258</v>
      </c>
      <c r="R169" s="85" t="s">
        <v>243</v>
      </c>
      <c r="S169" s="85" t="s">
        <v>365</v>
      </c>
      <c r="T169" s="85" t="s">
        <v>6246</v>
      </c>
      <c r="U169" s="85" t="s">
        <v>6247</v>
      </c>
      <c r="V169" s="85" t="s">
        <v>7086</v>
      </c>
      <c r="W169" s="85" t="s">
        <v>165</v>
      </c>
      <c r="X169" s="85" t="s">
        <v>7099</v>
      </c>
      <c r="Y169" s="144" t="str">
        <f>VLOOKUP(D169,TIPOLOGIA!A:F,6,0)</f>
        <v>TIPO I</v>
      </c>
      <c r="Z169" s="144" t="str">
        <f>VLOOKUP(D169,TIPOLOGIA!A:F,5,0)</f>
        <v>TERRESTRE</v>
      </c>
      <c r="AA169" s="85" t="s">
        <v>674</v>
      </c>
      <c r="AB169" s="85">
        <v>1</v>
      </c>
      <c r="AC169" s="85">
        <v>0</v>
      </c>
      <c r="AD169" s="179">
        <f>IF(W169="SOPORTE_TELEFÓNICO",'BASE LIQUIDACION REDEBAN 2025'!$B$19,IF(Y169="TIPO I",'BASE LIQUIDACION REDEBAN 2025'!$C$2,IF(Y169="TIPO II",'BASE LIQUIDACION REDEBAN 2025'!$C$3,IF(Y169="TIPO III",'BASE LIQUIDACION REDEBAN 2025'!$C$4,IF(Y169="TIPO IV",'BASE LIQUIDACION REDEBAN 2025'!$C$5,IF(Z169="AEREO",'BASE LIQUIDACION REDEBAN 2025'!$B$6,'BASE LIQUIDACION REDEBAN 2025'!$C$5))))))</f>
        <v>65960.072302</v>
      </c>
      <c r="AE169" s="179">
        <f>IF(OR(W169="SOPORTE_TELEFÓNICO",W169="ENVÍO"),0,IF(Y169="TIPO I",'BASE LIQUIDACION REDEBAN 2025'!$B$10,IF(Y169="TIPO II",'BASE LIQUIDACION REDEBAN 2025'!$B$11,IF(Y169="TIPO III",'BASE LIQUIDACION REDEBAN 2025'!$B$12,'BASE LIQUIDACION REDEBAN 2025'!$B$13))))</f>
        <v>75096.394270399993</v>
      </c>
      <c r="AF169" s="179">
        <f t="shared" si="2"/>
        <v>65960.072302</v>
      </c>
      <c r="AG169"/>
    </row>
    <row r="170" spans="1:33" ht="14.45">
      <c r="A170" s="85" t="s">
        <v>68</v>
      </c>
      <c r="B170" s="85" t="str">
        <f>VLOOKUP(A170,'CENTRO DE COSTOS'!A:D,4,FALSE)</f>
        <v>WILLIAM ASDRUBAL ROZO ROZO</v>
      </c>
      <c r="C170" s="85" t="str">
        <f>VLOOKUP(A170,'CENTRO DE COSTOS'!A:D,2,FALSE)</f>
        <v>0004-0004</v>
      </c>
      <c r="D170" s="85">
        <v>11001</v>
      </c>
      <c r="E170" s="85" t="s">
        <v>7100</v>
      </c>
      <c r="F170" s="85">
        <v>39203</v>
      </c>
      <c r="G170" s="85" t="s">
        <v>6241</v>
      </c>
      <c r="H170" s="85" t="s">
        <v>417</v>
      </c>
      <c r="I170" s="85" t="s">
        <v>68</v>
      </c>
      <c r="J170" s="85" t="s">
        <v>7101</v>
      </c>
      <c r="K170" s="85" t="s">
        <v>160</v>
      </c>
      <c r="L170" s="85" t="s">
        <v>7102</v>
      </c>
      <c r="M170" s="178">
        <v>45913.375</v>
      </c>
      <c r="N170" s="178">
        <v>45915.43472222222</v>
      </c>
      <c r="O170" s="143"/>
      <c r="P170" s="85" t="s">
        <v>1454</v>
      </c>
      <c r="Q170" s="85" t="s">
        <v>6258</v>
      </c>
      <c r="R170" s="85" t="s">
        <v>243</v>
      </c>
      <c r="S170" s="85" t="s">
        <v>365</v>
      </c>
      <c r="T170" s="85" t="s">
        <v>6246</v>
      </c>
      <c r="U170" s="85" t="s">
        <v>6381</v>
      </c>
      <c r="V170" s="85" t="s">
        <v>7103</v>
      </c>
      <c r="W170" s="85" t="s">
        <v>165</v>
      </c>
      <c r="X170" s="85" t="s">
        <v>7104</v>
      </c>
      <c r="Y170" s="144" t="str">
        <f>VLOOKUP(D170,TIPOLOGIA!A:F,6,0)</f>
        <v>TIPO I</v>
      </c>
      <c r="Z170" s="144" t="str">
        <f>VLOOKUP(D170,TIPOLOGIA!A:F,5,0)</f>
        <v>TERRESTRE</v>
      </c>
      <c r="AA170" s="85" t="s">
        <v>674</v>
      </c>
      <c r="AB170" s="85">
        <v>1</v>
      </c>
      <c r="AC170" s="85">
        <v>0</v>
      </c>
      <c r="AD170" s="179">
        <f>IF(W170="SOPORTE_TELEFÓNICO",'BASE LIQUIDACION REDEBAN 2025'!$B$19,IF(Y170="TIPO I",'BASE LIQUIDACION REDEBAN 2025'!$C$2,IF(Y170="TIPO II",'BASE LIQUIDACION REDEBAN 2025'!$C$3,IF(Y170="TIPO III",'BASE LIQUIDACION REDEBAN 2025'!$C$4,IF(Y170="TIPO IV",'BASE LIQUIDACION REDEBAN 2025'!$C$5,IF(Z170="AEREO",'BASE LIQUIDACION REDEBAN 2025'!$B$6,'BASE LIQUIDACION REDEBAN 2025'!$C$5))))))</f>
        <v>65960.072302</v>
      </c>
      <c r="AE170" s="179">
        <f>IF(OR(W170="SOPORTE_TELEFÓNICO",W170="ENVÍO"),0,IF(Y170="TIPO I",'BASE LIQUIDACION REDEBAN 2025'!$B$10,IF(Y170="TIPO II",'BASE LIQUIDACION REDEBAN 2025'!$B$11,IF(Y170="TIPO III",'BASE LIQUIDACION REDEBAN 2025'!$B$12,'BASE LIQUIDACION REDEBAN 2025'!$B$13))))</f>
        <v>75096.394270399993</v>
      </c>
      <c r="AF170" s="179">
        <f t="shared" si="2"/>
        <v>65960.072302</v>
      </c>
      <c r="AG170"/>
    </row>
    <row r="171" spans="1:33" ht="14.45">
      <c r="A171" s="85" t="s">
        <v>76</v>
      </c>
      <c r="B171" s="85" t="str">
        <f>VLOOKUP(A171,'CENTRO DE COSTOS'!A:D,4,FALSE)</f>
        <v>DIEGO FERNANDO HENAO CARDONA</v>
      </c>
      <c r="C171" s="85" t="str">
        <f>VLOOKUP(A171,'CENTRO DE COSTOS'!A:D,2,FALSE)</f>
        <v>0004-0003</v>
      </c>
      <c r="D171" s="85">
        <v>76001</v>
      </c>
      <c r="E171" s="85" t="s">
        <v>7105</v>
      </c>
      <c r="F171" s="85">
        <v>47249</v>
      </c>
      <c r="G171" s="85" t="s">
        <v>6241</v>
      </c>
      <c r="H171" s="85" t="s">
        <v>232</v>
      </c>
      <c r="I171" s="85" t="s">
        <v>76</v>
      </c>
      <c r="J171" s="85" t="s">
        <v>7106</v>
      </c>
      <c r="K171" s="85" t="s">
        <v>160</v>
      </c>
      <c r="L171" s="85" t="s">
        <v>7107</v>
      </c>
      <c r="M171" s="178">
        <v>45913.375</v>
      </c>
      <c r="N171" s="178">
        <v>45915.497916666667</v>
      </c>
      <c r="O171" s="143"/>
      <c r="P171" s="85" t="s">
        <v>1454</v>
      </c>
      <c r="Q171" s="85" t="s">
        <v>6258</v>
      </c>
      <c r="R171" s="85" t="s">
        <v>243</v>
      </c>
      <c r="S171" s="85" t="s">
        <v>365</v>
      </c>
      <c r="T171" s="85" t="s">
        <v>6246</v>
      </c>
      <c r="U171" s="85" t="s">
        <v>6247</v>
      </c>
      <c r="V171" s="85" t="s">
        <v>7108</v>
      </c>
      <c r="W171" s="85" t="s">
        <v>165</v>
      </c>
      <c r="X171" s="85" t="s">
        <v>7109</v>
      </c>
      <c r="Y171" s="144" t="str">
        <f>VLOOKUP(D171,TIPOLOGIA!A:F,6,0)</f>
        <v>TIPO I</v>
      </c>
      <c r="Z171" s="144" t="str">
        <f>VLOOKUP(D171,TIPOLOGIA!A:F,5,0)</f>
        <v>TERRESTRE</v>
      </c>
      <c r="AA171" s="85" t="s">
        <v>674</v>
      </c>
      <c r="AB171" s="85">
        <v>1</v>
      </c>
      <c r="AC171" s="85">
        <v>0</v>
      </c>
      <c r="AD171" s="179">
        <f>IF(W171="SOPORTE_TELEFÓNICO",'BASE LIQUIDACION REDEBAN 2025'!$B$19,IF(Y171="TIPO I",'BASE LIQUIDACION REDEBAN 2025'!$C$2,IF(Y171="TIPO II",'BASE LIQUIDACION REDEBAN 2025'!$C$3,IF(Y171="TIPO III",'BASE LIQUIDACION REDEBAN 2025'!$C$4,IF(Y171="TIPO IV",'BASE LIQUIDACION REDEBAN 2025'!$C$5,IF(Z171="AEREO",'BASE LIQUIDACION REDEBAN 2025'!$B$6,'BASE LIQUIDACION REDEBAN 2025'!$C$5))))))</f>
        <v>65960.072302</v>
      </c>
      <c r="AE171" s="179">
        <f>IF(OR(W171="SOPORTE_TELEFÓNICO",W171="ENVÍO"),0,IF(Y171="TIPO I",'BASE LIQUIDACION REDEBAN 2025'!$B$10,IF(Y171="TIPO II",'BASE LIQUIDACION REDEBAN 2025'!$B$11,IF(Y171="TIPO III",'BASE LIQUIDACION REDEBAN 2025'!$B$12,'BASE LIQUIDACION REDEBAN 2025'!$B$13))))</f>
        <v>75096.394270399993</v>
      </c>
      <c r="AF171" s="179">
        <f t="shared" si="2"/>
        <v>65960.072302</v>
      </c>
      <c r="AG171"/>
    </row>
    <row r="172" spans="1:33" ht="14.45">
      <c r="A172" s="85" t="s">
        <v>81</v>
      </c>
      <c r="B172" s="85" t="str">
        <f>VLOOKUP(A172,'CENTRO DE COSTOS'!A:D,4,FALSE)</f>
        <v>MIGUEL JULIÁN HERNÁNDEZ GUARÍN</v>
      </c>
      <c r="C172" s="85" t="str">
        <f>VLOOKUP(A172,'CENTRO DE COSTOS'!A:D,2,FALSE)</f>
        <v>0004-0008</v>
      </c>
      <c r="D172" s="85">
        <v>54001</v>
      </c>
      <c r="E172" s="85" t="s">
        <v>7110</v>
      </c>
      <c r="F172" s="85">
        <v>47449</v>
      </c>
      <c r="G172" s="85" t="s">
        <v>6241</v>
      </c>
      <c r="H172" s="85" t="s">
        <v>296</v>
      </c>
      <c r="I172" s="85" t="s">
        <v>81</v>
      </c>
      <c r="J172" s="85" t="s">
        <v>7111</v>
      </c>
      <c r="K172" s="85" t="s">
        <v>160</v>
      </c>
      <c r="L172" s="85" t="s">
        <v>7112</v>
      </c>
      <c r="M172" s="178">
        <v>45913.375</v>
      </c>
      <c r="N172" s="178">
        <v>45915.593055555553</v>
      </c>
      <c r="O172" s="143"/>
      <c r="P172" s="85" t="s">
        <v>1454</v>
      </c>
      <c r="Q172" s="85" t="s">
        <v>6258</v>
      </c>
      <c r="R172" s="85" t="s">
        <v>243</v>
      </c>
      <c r="S172" s="85" t="s">
        <v>365</v>
      </c>
      <c r="T172" s="85" t="s">
        <v>6246</v>
      </c>
      <c r="U172" s="85" t="s">
        <v>6247</v>
      </c>
      <c r="V172" s="85" t="s">
        <v>7086</v>
      </c>
      <c r="W172" s="85" t="s">
        <v>165</v>
      </c>
      <c r="X172" s="85" t="s">
        <v>7113</v>
      </c>
      <c r="Y172" s="144" t="str">
        <f>VLOOKUP(D172,TIPOLOGIA!A:F,6,0)</f>
        <v>TIPO I</v>
      </c>
      <c r="Z172" s="144" t="str">
        <f>VLOOKUP(D172,TIPOLOGIA!A:F,5,0)</f>
        <v>TERRESTRE</v>
      </c>
      <c r="AA172" s="85" t="s">
        <v>674</v>
      </c>
      <c r="AB172" s="85">
        <v>1</v>
      </c>
      <c r="AC172" s="85">
        <v>0</v>
      </c>
      <c r="AD172" s="179">
        <f>IF(W172="SOPORTE_TELEFÓNICO",'BASE LIQUIDACION REDEBAN 2025'!$B$19,IF(Y172="TIPO I",'BASE LIQUIDACION REDEBAN 2025'!$C$2,IF(Y172="TIPO II",'BASE LIQUIDACION REDEBAN 2025'!$C$3,IF(Y172="TIPO III",'BASE LIQUIDACION REDEBAN 2025'!$C$4,IF(Y172="TIPO IV",'BASE LIQUIDACION REDEBAN 2025'!$C$5,IF(Z172="AEREO",'BASE LIQUIDACION REDEBAN 2025'!$B$6,'BASE LIQUIDACION REDEBAN 2025'!$C$5))))))</f>
        <v>65960.072302</v>
      </c>
      <c r="AE172" s="179">
        <f>IF(OR(W172="SOPORTE_TELEFÓNICO",W172="ENVÍO"),0,IF(Y172="TIPO I",'BASE LIQUIDACION REDEBAN 2025'!$B$10,IF(Y172="TIPO II",'BASE LIQUIDACION REDEBAN 2025'!$B$11,IF(Y172="TIPO III",'BASE LIQUIDACION REDEBAN 2025'!$B$12,'BASE LIQUIDACION REDEBAN 2025'!$B$13))))</f>
        <v>75096.394270399993</v>
      </c>
      <c r="AF172" s="179">
        <f t="shared" si="2"/>
        <v>65960.072302</v>
      </c>
      <c r="AG172"/>
    </row>
    <row r="173" spans="1:33" ht="14.45">
      <c r="A173" s="85" t="s">
        <v>90</v>
      </c>
      <c r="B173" s="85" t="str">
        <f>VLOOKUP(A173,'CENTRO DE COSTOS'!A:D,4,FALSE)</f>
        <v>JUAN SEBASTIÁN RÍOS CASTRILLÓN</v>
      </c>
      <c r="C173" s="85" t="str">
        <f>VLOOKUP(A173,'CENTRO DE COSTOS'!A:D,2,FALSE)</f>
        <v>0004-0005</v>
      </c>
      <c r="D173" s="85">
        <v>5318</v>
      </c>
      <c r="E173" s="85" t="s">
        <v>7114</v>
      </c>
      <c r="F173" s="85">
        <v>58143</v>
      </c>
      <c r="G173" s="85" t="s">
        <v>6241</v>
      </c>
      <c r="H173" s="85" t="s">
        <v>249</v>
      </c>
      <c r="I173" s="85" t="s">
        <v>1474</v>
      </c>
      <c r="J173" s="85" t="s">
        <v>7115</v>
      </c>
      <c r="K173" s="85" t="s">
        <v>160</v>
      </c>
      <c r="L173" s="85" t="s">
        <v>7116</v>
      </c>
      <c r="M173" s="178">
        <v>45913.375</v>
      </c>
      <c r="N173" s="178">
        <v>45915.590277777781</v>
      </c>
      <c r="O173" s="143"/>
      <c r="P173" s="85" t="s">
        <v>1454</v>
      </c>
      <c r="Q173" s="85" t="s">
        <v>6258</v>
      </c>
      <c r="R173" s="85" t="s">
        <v>243</v>
      </c>
      <c r="S173" s="85" t="s">
        <v>365</v>
      </c>
      <c r="T173" s="85" t="s">
        <v>6246</v>
      </c>
      <c r="U173" s="85" t="s">
        <v>6247</v>
      </c>
      <c r="V173" s="85" t="s">
        <v>7086</v>
      </c>
      <c r="W173" s="85" t="s">
        <v>165</v>
      </c>
      <c r="X173" s="85" t="s">
        <v>7117</v>
      </c>
      <c r="Y173" s="144" t="str">
        <f>VLOOKUP(D173,TIPOLOGIA!A:F,6,0)</f>
        <v>TIPO II</v>
      </c>
      <c r="Z173" s="144" t="str">
        <f>VLOOKUP(D173,TIPOLOGIA!A:F,5,0)</f>
        <v>TERRESTRE</v>
      </c>
      <c r="AA173" s="85" t="s">
        <v>674</v>
      </c>
      <c r="AB173" s="85">
        <v>1</v>
      </c>
      <c r="AC173" s="85">
        <v>0</v>
      </c>
      <c r="AD173" s="179">
        <f>IF(W173="SOPORTE_TELEFÓNICO",'BASE LIQUIDACION REDEBAN 2025'!$B$19,IF(Y173="TIPO I",'BASE LIQUIDACION REDEBAN 2025'!$C$2,IF(Y173="TIPO II",'BASE LIQUIDACION REDEBAN 2025'!$C$3,IF(Y173="TIPO III",'BASE LIQUIDACION REDEBAN 2025'!$C$4,IF(Y173="TIPO IV",'BASE LIQUIDACION REDEBAN 2025'!$C$5,IF(Z173="AEREO",'BASE LIQUIDACION REDEBAN 2025'!$B$6,'BASE LIQUIDACION REDEBAN 2025'!$C$5))))))</f>
        <v>144967.87232000002</v>
      </c>
      <c r="AE173" s="179">
        <f>IF(OR(W173="SOPORTE_TELEFÓNICO",W173="ENVÍO"),0,IF(Y173="TIPO I",'BASE LIQUIDACION REDEBAN 2025'!$B$10,IF(Y173="TIPO II",'BASE LIQUIDACION REDEBAN 2025'!$B$11,IF(Y173="TIPO III",'BASE LIQUIDACION REDEBAN 2025'!$B$12,'BASE LIQUIDACION REDEBAN 2025'!$B$13))))</f>
        <v>140395.6348884</v>
      </c>
      <c r="AF173" s="179">
        <f t="shared" si="2"/>
        <v>144967.87232000002</v>
      </c>
      <c r="AG173"/>
    </row>
    <row r="174" spans="1:33" ht="14.45">
      <c r="A174" s="85" t="s">
        <v>90</v>
      </c>
      <c r="B174" s="85" t="str">
        <f>VLOOKUP(A174,'CENTRO DE COSTOS'!A:D,4,FALSE)</f>
        <v>JUAN SEBASTIÁN RÍOS CASTRILLÓN</v>
      </c>
      <c r="C174" s="85" t="str">
        <f>VLOOKUP(A174,'CENTRO DE COSTOS'!A:D,2,FALSE)</f>
        <v>0004-0005</v>
      </c>
      <c r="D174" s="85">
        <v>5360</v>
      </c>
      <c r="E174" s="85" t="s">
        <v>7118</v>
      </c>
      <c r="F174" s="85">
        <v>65104</v>
      </c>
      <c r="G174" s="85" t="s">
        <v>6241</v>
      </c>
      <c r="H174" s="85" t="s">
        <v>249</v>
      </c>
      <c r="I174" s="85" t="s">
        <v>354</v>
      </c>
      <c r="J174" s="85" t="s">
        <v>7119</v>
      </c>
      <c r="K174" s="85" t="s">
        <v>160</v>
      </c>
      <c r="L174" s="85" t="s">
        <v>7120</v>
      </c>
      <c r="M174" s="178">
        <v>45913.375</v>
      </c>
      <c r="N174" s="178">
        <v>45915.466666666667</v>
      </c>
      <c r="O174" s="143"/>
      <c r="P174" s="85" t="s">
        <v>1454</v>
      </c>
      <c r="Q174" s="85" t="s">
        <v>6258</v>
      </c>
      <c r="R174" s="85" t="s">
        <v>243</v>
      </c>
      <c r="S174" s="85" t="s">
        <v>365</v>
      </c>
      <c r="T174" s="85" t="s">
        <v>6246</v>
      </c>
      <c r="U174" s="85" t="s">
        <v>6247</v>
      </c>
      <c r="V174" s="85" t="s">
        <v>7121</v>
      </c>
      <c r="W174" s="85" t="s">
        <v>165</v>
      </c>
      <c r="X174" s="85" t="s">
        <v>7122</v>
      </c>
      <c r="Y174" s="144" t="str">
        <f>VLOOKUP(D174,TIPOLOGIA!A:F,6,0)</f>
        <v>TIPO I</v>
      </c>
      <c r="Z174" s="144" t="str">
        <f>VLOOKUP(D174,TIPOLOGIA!A:F,5,0)</f>
        <v>TERRESTRE</v>
      </c>
      <c r="AA174" s="85" t="s">
        <v>674</v>
      </c>
      <c r="AB174" s="85">
        <v>1</v>
      </c>
      <c r="AC174" s="85">
        <v>0</v>
      </c>
      <c r="AD174" s="179">
        <f>IF(W174="SOPORTE_TELEFÓNICO",'BASE LIQUIDACION REDEBAN 2025'!$B$19,IF(Y174="TIPO I",'BASE LIQUIDACION REDEBAN 2025'!$C$2,IF(Y174="TIPO II",'BASE LIQUIDACION REDEBAN 2025'!$C$3,IF(Y174="TIPO III",'BASE LIQUIDACION REDEBAN 2025'!$C$4,IF(Y174="TIPO IV",'BASE LIQUIDACION REDEBAN 2025'!$C$5,IF(Z174="AEREO",'BASE LIQUIDACION REDEBAN 2025'!$B$6,'BASE LIQUIDACION REDEBAN 2025'!$C$5))))))</f>
        <v>65960.072302</v>
      </c>
      <c r="AE174" s="179">
        <f>IF(OR(W174="SOPORTE_TELEFÓNICO",W174="ENVÍO"),0,IF(Y174="TIPO I",'BASE LIQUIDACION REDEBAN 2025'!$B$10,IF(Y174="TIPO II",'BASE LIQUIDACION REDEBAN 2025'!$B$11,IF(Y174="TIPO III",'BASE LIQUIDACION REDEBAN 2025'!$B$12,'BASE LIQUIDACION REDEBAN 2025'!$B$13))))</f>
        <v>75096.394270399993</v>
      </c>
      <c r="AF174" s="179">
        <f t="shared" si="2"/>
        <v>65960.072302</v>
      </c>
      <c r="AG174"/>
    </row>
    <row r="175" spans="1:33" ht="14.45">
      <c r="A175" s="85" t="s">
        <v>68</v>
      </c>
      <c r="B175" s="85" t="str">
        <f>VLOOKUP(A175,'CENTRO DE COSTOS'!A:D,4,FALSE)</f>
        <v>WILLIAM ASDRUBAL ROZO ROZO</v>
      </c>
      <c r="C175" s="85" t="str">
        <f>VLOOKUP(A175,'CENTRO DE COSTOS'!A:D,2,FALSE)</f>
        <v>0004-0004</v>
      </c>
      <c r="D175" s="85">
        <v>11001</v>
      </c>
      <c r="E175" s="85" t="s">
        <v>7123</v>
      </c>
      <c r="F175" s="85">
        <v>68439</v>
      </c>
      <c r="G175" s="85" t="s">
        <v>6241</v>
      </c>
      <c r="H175" s="85" t="s">
        <v>417</v>
      </c>
      <c r="I175" s="85" t="s">
        <v>68</v>
      </c>
      <c r="J175" s="85" t="s">
        <v>7124</v>
      </c>
      <c r="K175" s="85" t="s">
        <v>160</v>
      </c>
      <c r="L175" s="85" t="s">
        <v>7125</v>
      </c>
      <c r="M175" s="178">
        <v>45913.375</v>
      </c>
      <c r="N175" s="178">
        <v>45915.622916666667</v>
      </c>
      <c r="O175" s="143"/>
      <c r="P175" s="85" t="s">
        <v>1454</v>
      </c>
      <c r="Q175" s="85" t="s">
        <v>6258</v>
      </c>
      <c r="R175" s="85" t="s">
        <v>243</v>
      </c>
      <c r="S175" s="85" t="s">
        <v>365</v>
      </c>
      <c r="T175" s="85" t="s">
        <v>6246</v>
      </c>
      <c r="U175" s="85" t="s">
        <v>6247</v>
      </c>
      <c r="V175" s="85" t="s">
        <v>7126</v>
      </c>
      <c r="W175" s="85" t="s">
        <v>165</v>
      </c>
      <c r="X175" s="85" t="s">
        <v>7127</v>
      </c>
      <c r="Y175" s="144" t="str">
        <f>VLOOKUP(D175,TIPOLOGIA!A:F,6,0)</f>
        <v>TIPO I</v>
      </c>
      <c r="Z175" s="144" t="str">
        <f>VLOOKUP(D175,TIPOLOGIA!A:F,5,0)</f>
        <v>TERRESTRE</v>
      </c>
      <c r="AA175" s="85" t="s">
        <v>6345</v>
      </c>
      <c r="AB175" s="85">
        <v>1</v>
      </c>
      <c r="AC175" s="85">
        <v>0</v>
      </c>
      <c r="AD175" s="179">
        <f>IF(W175="SOPORTE_TELEFÓNICO",'BASE LIQUIDACION REDEBAN 2025'!$B$19,IF(Y175="TIPO I",'BASE LIQUIDACION REDEBAN 2025'!$C$2,IF(Y175="TIPO II",'BASE LIQUIDACION REDEBAN 2025'!$C$3,IF(Y175="TIPO III",'BASE LIQUIDACION REDEBAN 2025'!$C$4,IF(Y175="TIPO IV",'BASE LIQUIDACION REDEBAN 2025'!$C$5,IF(Z175="AEREO",'BASE LIQUIDACION REDEBAN 2025'!$B$6,'BASE LIQUIDACION REDEBAN 2025'!$C$5))))))</f>
        <v>65960.072302</v>
      </c>
      <c r="AE175" s="179">
        <f>IF(OR(W175="SOPORTE_TELEFÓNICO",W175="ENVÍO"),0,IF(Y175="TIPO I",'BASE LIQUIDACION REDEBAN 2025'!$B$10,IF(Y175="TIPO II",'BASE LIQUIDACION REDEBAN 2025'!$B$11,IF(Y175="TIPO III",'BASE LIQUIDACION REDEBAN 2025'!$B$12,'BASE LIQUIDACION REDEBAN 2025'!$B$13))))</f>
        <v>75096.394270399993</v>
      </c>
      <c r="AF175" s="179">
        <f t="shared" si="2"/>
        <v>65960.072302</v>
      </c>
      <c r="AG175"/>
    </row>
    <row r="176" spans="1:33" ht="14.45">
      <c r="A176" s="85" t="s">
        <v>72</v>
      </c>
      <c r="B176" s="85" t="str">
        <f>VLOOKUP(A176,'CENTRO DE COSTOS'!A:D,4,FALSE)</f>
        <v>MIGUEL JULIÁN HERNÁNDEZ GUARÍN</v>
      </c>
      <c r="C176" s="85" t="str">
        <f>VLOOKUP(A176,'CENTRO DE COSTOS'!A:D,2,FALSE)</f>
        <v>0004-0008</v>
      </c>
      <c r="D176" s="85">
        <v>13670</v>
      </c>
      <c r="E176" s="85" t="s">
        <v>7128</v>
      </c>
      <c r="F176" s="85">
        <v>49196</v>
      </c>
      <c r="G176" s="85" t="s">
        <v>6241</v>
      </c>
      <c r="H176" s="85" t="s">
        <v>685</v>
      </c>
      <c r="I176" s="85" t="s">
        <v>820</v>
      </c>
      <c r="J176" s="85" t="s">
        <v>7129</v>
      </c>
      <c r="K176" s="85" t="s">
        <v>160</v>
      </c>
      <c r="L176" s="85" t="s">
        <v>7130</v>
      </c>
      <c r="M176" s="178">
        <v>45912.326388888891</v>
      </c>
      <c r="N176" s="178">
        <v>45913.517361111109</v>
      </c>
      <c r="O176" s="143"/>
      <c r="P176" s="85" t="s">
        <v>1454</v>
      </c>
      <c r="Q176" s="85" t="s">
        <v>6244</v>
      </c>
      <c r="R176" s="85" t="s">
        <v>162</v>
      </c>
      <c r="S176" s="85" t="s">
        <v>6245</v>
      </c>
      <c r="T176" s="85" t="s">
        <v>6246</v>
      </c>
      <c r="U176" s="85" t="s">
        <v>6247</v>
      </c>
      <c r="V176" s="85" t="s">
        <v>7131</v>
      </c>
      <c r="W176" s="85" t="s">
        <v>165</v>
      </c>
      <c r="X176" s="85" t="s">
        <v>7132</v>
      </c>
      <c r="Y176" s="144" t="str">
        <f>VLOOKUP(D176,TIPOLOGIA!A:F,6,0)</f>
        <v>TIPO IV ESPECIAL</v>
      </c>
      <c r="Z176" s="144" t="str">
        <f>VLOOKUP(D176,TIPOLOGIA!A:F,5,0)</f>
        <v>TERRESTRE/FLUVIAL</v>
      </c>
      <c r="AA176" s="85" t="s">
        <v>874</v>
      </c>
      <c r="AB176" s="85">
        <v>1</v>
      </c>
      <c r="AC176" s="85">
        <v>0</v>
      </c>
      <c r="AD176" s="179">
        <f>IF(W176="SOPORTE_TELEFÓNICO",'BASE LIQUIDACION REDEBAN 2025'!$B$19,IF(Y176="TIPO I",'BASE LIQUIDACION REDEBAN 2025'!$C$2,IF(Y176="TIPO II",'BASE LIQUIDACION REDEBAN 2025'!$C$3,IF(Y176="TIPO III",'BASE LIQUIDACION REDEBAN 2025'!$C$4,IF(Y176="TIPO IV",'BASE LIQUIDACION REDEBAN 2025'!$C$5,IF(Z176="AEREO",'BASE LIQUIDACION REDEBAN 2025'!$B$6,'BASE LIQUIDACION REDEBAN 2025'!$C$5))))))</f>
        <v>479588.87655000004</v>
      </c>
      <c r="AE176" s="179">
        <f>IF(OR(W176="SOPORTE_TELEFÓNICO",W176="ENVÍO"),0,IF(Y176="TIPO I",'BASE LIQUIDACION REDEBAN 2025'!$B$10,IF(Y176="TIPO II",'BASE LIQUIDACION REDEBAN 2025'!$B$11,IF(Y176="TIPO III",'BASE LIQUIDACION REDEBAN 2025'!$B$12,'BASE LIQUIDACION REDEBAN 2025'!$B$13))))</f>
        <v>196536.5258152</v>
      </c>
      <c r="AF176" s="179">
        <f t="shared" si="2"/>
        <v>479588.87655000004</v>
      </c>
      <c r="AG176"/>
    </row>
    <row r="177" spans="1:33" ht="14.45">
      <c r="A177" s="85" t="s">
        <v>90</v>
      </c>
      <c r="B177" s="85" t="str">
        <f>VLOOKUP(A177,'CENTRO DE COSTOS'!A:D,4,FALSE)</f>
        <v>JUAN SEBASTIÁN RÍOS CASTRILLÓN</v>
      </c>
      <c r="C177" s="85" t="str">
        <f>VLOOKUP(A177,'CENTRO DE COSTOS'!A:D,2,FALSE)</f>
        <v>0004-0005</v>
      </c>
      <c r="D177" s="85">
        <v>5088</v>
      </c>
      <c r="E177" s="85" t="s">
        <v>7133</v>
      </c>
      <c r="F177" s="85">
        <v>73538</v>
      </c>
      <c r="G177" s="85" t="s">
        <v>6241</v>
      </c>
      <c r="H177" s="85" t="s">
        <v>249</v>
      </c>
      <c r="I177" s="85" t="s">
        <v>384</v>
      </c>
      <c r="J177" s="85" t="s">
        <v>7134</v>
      </c>
      <c r="K177" s="85" t="s">
        <v>160</v>
      </c>
      <c r="L177" s="85" t="s">
        <v>7135</v>
      </c>
      <c r="M177" s="178">
        <v>45911.659722222219</v>
      </c>
      <c r="N177" s="178">
        <v>45916.35</v>
      </c>
      <c r="O177" s="143"/>
      <c r="P177" s="85" t="s">
        <v>1454</v>
      </c>
      <c r="Q177" s="85" t="s">
        <v>1454</v>
      </c>
      <c r="R177" s="85" t="s">
        <v>162</v>
      </c>
      <c r="S177" s="85" t="s">
        <v>162</v>
      </c>
      <c r="T177" s="85" t="s">
        <v>6246</v>
      </c>
      <c r="U177" s="85" t="s">
        <v>6247</v>
      </c>
      <c r="V177" s="85" t="s">
        <v>7136</v>
      </c>
      <c r="W177" s="85" t="s">
        <v>165</v>
      </c>
      <c r="X177" s="85" t="s">
        <v>7137</v>
      </c>
      <c r="Y177" s="144" t="str">
        <f>VLOOKUP(D177,TIPOLOGIA!A:F,6,0)</f>
        <v>TIPO I</v>
      </c>
      <c r="Z177" s="144" t="str">
        <f>VLOOKUP(D177,TIPOLOGIA!A:F,5,0)</f>
        <v>TERRESTRE</v>
      </c>
      <c r="AA177" s="85" t="s">
        <v>1384</v>
      </c>
      <c r="AB177" s="85">
        <v>1</v>
      </c>
      <c r="AC177" s="85">
        <v>0</v>
      </c>
      <c r="AD177" s="179">
        <f>IF(W177="SOPORTE_TELEFÓNICO",'BASE LIQUIDACION REDEBAN 2025'!$B$19,IF(Y177="TIPO I",'BASE LIQUIDACION REDEBAN 2025'!$C$2,IF(Y177="TIPO II",'BASE LIQUIDACION REDEBAN 2025'!$C$3,IF(Y177="TIPO III",'BASE LIQUIDACION REDEBAN 2025'!$C$4,IF(Y177="TIPO IV",'BASE LIQUIDACION REDEBAN 2025'!$C$5,IF(Z177="AEREO",'BASE LIQUIDACION REDEBAN 2025'!$B$6,'BASE LIQUIDACION REDEBAN 2025'!$C$5))))))</f>
        <v>65960.072302</v>
      </c>
      <c r="AE177" s="179">
        <f>IF(OR(W177="SOPORTE_TELEFÓNICO",W177="ENVÍO"),0,IF(Y177="TIPO I",'BASE LIQUIDACION REDEBAN 2025'!$B$10,IF(Y177="TIPO II",'BASE LIQUIDACION REDEBAN 2025'!$B$11,IF(Y177="TIPO III",'BASE LIQUIDACION REDEBAN 2025'!$B$12,'BASE LIQUIDACION REDEBAN 2025'!$B$13))))</f>
        <v>75096.394270399993</v>
      </c>
      <c r="AF177" s="179">
        <f t="shared" si="2"/>
        <v>65960.072302</v>
      </c>
      <c r="AG177"/>
    </row>
    <row r="178" spans="1:33" ht="14.45">
      <c r="A178" s="85" t="s">
        <v>90</v>
      </c>
      <c r="B178" s="85" t="str">
        <f>VLOOKUP(A178,'CENTRO DE COSTOS'!A:D,4,FALSE)</f>
        <v>JUAN SEBASTIÁN RÍOS CASTRILLÓN</v>
      </c>
      <c r="C178" s="85" t="str">
        <f>VLOOKUP(A178,'CENTRO DE COSTOS'!A:D,2,FALSE)</f>
        <v>0004-0005</v>
      </c>
      <c r="D178" s="85">
        <v>5631</v>
      </c>
      <c r="E178" s="85" t="s">
        <v>7138</v>
      </c>
      <c r="F178" s="85">
        <v>73711</v>
      </c>
      <c r="G178" s="85" t="s">
        <v>6241</v>
      </c>
      <c r="H178" s="85" t="s">
        <v>249</v>
      </c>
      <c r="I178" s="85" t="s">
        <v>2872</v>
      </c>
      <c r="J178" s="85" t="s">
        <v>7139</v>
      </c>
      <c r="K178" s="85" t="s">
        <v>160</v>
      </c>
      <c r="L178" s="85" t="s">
        <v>7140</v>
      </c>
      <c r="M178" s="178">
        <v>45911.659722222219</v>
      </c>
      <c r="N178" s="178">
        <v>45912.657638888893</v>
      </c>
      <c r="O178" s="143"/>
      <c r="P178" s="85" t="s">
        <v>1454</v>
      </c>
      <c r="Q178" s="85" t="s">
        <v>1454</v>
      </c>
      <c r="R178" s="85" t="s">
        <v>162</v>
      </c>
      <c r="S178" s="85" t="s">
        <v>162</v>
      </c>
      <c r="T178" s="85" t="s">
        <v>6246</v>
      </c>
      <c r="U178" s="85" t="s">
        <v>6247</v>
      </c>
      <c r="V178" s="85" t="s">
        <v>7141</v>
      </c>
      <c r="W178" s="85" t="s">
        <v>165</v>
      </c>
      <c r="X178" s="85" t="s">
        <v>7142</v>
      </c>
      <c r="Y178" s="144" t="str">
        <f>VLOOKUP(D178,TIPOLOGIA!A:F,6,0)</f>
        <v>TIPO I</v>
      </c>
      <c r="Z178" s="144" t="str">
        <f>VLOOKUP(D178,TIPOLOGIA!A:F,5,0)</f>
        <v>TERRESTRE</v>
      </c>
      <c r="AA178" s="85" t="s">
        <v>368</v>
      </c>
      <c r="AB178" s="85">
        <v>1</v>
      </c>
      <c r="AC178" s="85">
        <v>0</v>
      </c>
      <c r="AD178" s="179">
        <f>IF(W178="SOPORTE_TELEFÓNICO",'BASE LIQUIDACION REDEBAN 2025'!$B$19,IF(Y178="TIPO I",'BASE LIQUIDACION REDEBAN 2025'!$C$2,IF(Y178="TIPO II",'BASE LIQUIDACION REDEBAN 2025'!$C$3,IF(Y178="TIPO III",'BASE LIQUIDACION REDEBAN 2025'!$C$4,IF(Y178="TIPO IV",'BASE LIQUIDACION REDEBAN 2025'!$C$5,IF(Z178="AEREO",'BASE LIQUIDACION REDEBAN 2025'!$B$6,'BASE LIQUIDACION REDEBAN 2025'!$C$5))))))</f>
        <v>65960.072302</v>
      </c>
      <c r="AE178" s="179">
        <f>IF(OR(W178="SOPORTE_TELEFÓNICO",W178="ENVÍO"),0,IF(Y178="TIPO I",'BASE LIQUIDACION REDEBAN 2025'!$B$10,IF(Y178="TIPO II",'BASE LIQUIDACION REDEBAN 2025'!$B$11,IF(Y178="TIPO III",'BASE LIQUIDACION REDEBAN 2025'!$B$12,'BASE LIQUIDACION REDEBAN 2025'!$B$13))))</f>
        <v>75096.394270399993</v>
      </c>
      <c r="AF178" s="179">
        <f t="shared" si="2"/>
        <v>65960.072302</v>
      </c>
      <c r="AG178"/>
    </row>
    <row r="179" spans="1:33" ht="14.45">
      <c r="A179" s="85" t="s">
        <v>64</v>
      </c>
      <c r="B179" s="85" t="str">
        <f>VLOOKUP(A179,'CENTRO DE COSTOS'!A:D,4,FALSE)</f>
        <v>JOSE MAURICIO HERNANDEZ ROJAS</v>
      </c>
      <c r="C179" s="85" t="str">
        <f>VLOOKUP(A179,'CENTRO DE COSTOS'!A:D,2,FALSE)</f>
        <v>0004-0001</v>
      </c>
      <c r="D179" s="85">
        <v>8001</v>
      </c>
      <c r="E179" s="85" t="s">
        <v>7143</v>
      </c>
      <c r="F179" s="85">
        <v>78502</v>
      </c>
      <c r="G179" s="85" t="s">
        <v>6241</v>
      </c>
      <c r="H179" s="85" t="s">
        <v>1045</v>
      </c>
      <c r="I179" s="85" t="s">
        <v>64</v>
      </c>
      <c r="J179" s="85" t="s">
        <v>7144</v>
      </c>
      <c r="K179" s="85" t="s">
        <v>160</v>
      </c>
      <c r="L179" s="85" t="s">
        <v>7145</v>
      </c>
      <c r="M179" s="178">
        <v>45911.659722222219</v>
      </c>
      <c r="N179" s="178">
        <v>45913.446527777778</v>
      </c>
      <c r="O179" s="143"/>
      <c r="P179" s="85" t="s">
        <v>1454</v>
      </c>
      <c r="Q179" s="85" t="s">
        <v>1454</v>
      </c>
      <c r="R179" s="85" t="s">
        <v>6245</v>
      </c>
      <c r="S179" s="85" t="s">
        <v>6245</v>
      </c>
      <c r="T179" s="85" t="s">
        <v>6246</v>
      </c>
      <c r="U179" s="85" t="s">
        <v>6247</v>
      </c>
      <c r="V179" s="85" t="s">
        <v>7146</v>
      </c>
      <c r="W179" s="85" t="s">
        <v>165</v>
      </c>
      <c r="X179" s="85" t="s">
        <v>7147</v>
      </c>
      <c r="Y179" s="144" t="str">
        <f>VLOOKUP(D179,TIPOLOGIA!A:F,6,0)</f>
        <v>TIPO I</v>
      </c>
      <c r="Z179" s="144" t="str">
        <f>VLOOKUP(D179,TIPOLOGIA!A:F,5,0)</f>
        <v>TERRESTRE</v>
      </c>
      <c r="AA179" s="85" t="s">
        <v>1473</v>
      </c>
      <c r="AB179" s="85">
        <v>1</v>
      </c>
      <c r="AC179" s="85">
        <v>0</v>
      </c>
      <c r="AD179" s="179">
        <f>IF(W179="SOPORTE_TELEFÓNICO",'BASE LIQUIDACION REDEBAN 2025'!$B$19,IF(Y179="TIPO I",'BASE LIQUIDACION REDEBAN 2025'!$C$2,IF(Y179="TIPO II",'BASE LIQUIDACION REDEBAN 2025'!$C$3,IF(Y179="TIPO III",'BASE LIQUIDACION REDEBAN 2025'!$C$4,IF(Y179="TIPO IV",'BASE LIQUIDACION REDEBAN 2025'!$C$5,IF(Z179="AEREO",'BASE LIQUIDACION REDEBAN 2025'!$B$6,'BASE LIQUIDACION REDEBAN 2025'!$C$5))))))</f>
        <v>65960.072302</v>
      </c>
      <c r="AE179" s="179">
        <f>IF(OR(W179="SOPORTE_TELEFÓNICO",W179="ENVÍO"),0,IF(Y179="TIPO I",'BASE LIQUIDACION REDEBAN 2025'!$B$10,IF(Y179="TIPO II",'BASE LIQUIDACION REDEBAN 2025'!$B$11,IF(Y179="TIPO III",'BASE LIQUIDACION REDEBAN 2025'!$B$12,'BASE LIQUIDACION REDEBAN 2025'!$B$13))))</f>
        <v>75096.394270399993</v>
      </c>
      <c r="AF179" s="179">
        <f t="shared" si="2"/>
        <v>65960.072302</v>
      </c>
      <c r="AG179"/>
    </row>
    <row r="180" spans="1:33" ht="14.45">
      <c r="A180" s="85" t="s">
        <v>80</v>
      </c>
      <c r="B180" s="85" t="str">
        <f>VLOOKUP(A180,'CENTRO DE COSTOS'!A:D,4,FALSE)</f>
        <v>JOSE MAURICIO HERNANDEZ ROJAS</v>
      </c>
      <c r="C180" s="85" t="str">
        <f>VLOOKUP(A180,'CENTRO DE COSTOS'!A:D,2,FALSE)</f>
        <v>0004-0001</v>
      </c>
      <c r="D180" s="85">
        <v>13001</v>
      </c>
      <c r="E180" s="85" t="s">
        <v>7148</v>
      </c>
      <c r="F180" s="85">
        <v>74078</v>
      </c>
      <c r="G180" s="85" t="s">
        <v>6241</v>
      </c>
      <c r="H180" s="85" t="s">
        <v>685</v>
      </c>
      <c r="I180" s="85" t="s">
        <v>80</v>
      </c>
      <c r="J180" s="85" t="s">
        <v>7149</v>
      </c>
      <c r="K180" s="85" t="s">
        <v>160</v>
      </c>
      <c r="L180" s="85" t="s">
        <v>7150</v>
      </c>
      <c r="M180" s="178">
        <v>45911.659722222219</v>
      </c>
      <c r="N180" s="178">
        <v>45912.688888888893</v>
      </c>
      <c r="O180" s="143"/>
      <c r="P180" s="85" t="s">
        <v>1454</v>
      </c>
      <c r="Q180" s="85" t="s">
        <v>1454</v>
      </c>
      <c r="R180" s="85" t="s">
        <v>162</v>
      </c>
      <c r="S180" s="85" t="s">
        <v>162</v>
      </c>
      <c r="T180" s="85" t="s">
        <v>6246</v>
      </c>
      <c r="U180" s="85" t="s">
        <v>6247</v>
      </c>
      <c r="V180" s="85" t="s">
        <v>7151</v>
      </c>
      <c r="W180" s="85" t="s">
        <v>165</v>
      </c>
      <c r="X180" s="85" t="s">
        <v>7152</v>
      </c>
      <c r="Y180" s="144" t="str">
        <f>VLOOKUP(D180,TIPOLOGIA!A:F,6,0)</f>
        <v>TIPO I</v>
      </c>
      <c r="Z180" s="144" t="str">
        <f>VLOOKUP(D180,TIPOLOGIA!A:F,5,0)</f>
        <v>TERRESTRE</v>
      </c>
      <c r="AA180" s="85" t="s">
        <v>1275</v>
      </c>
      <c r="AB180" s="85">
        <v>1</v>
      </c>
      <c r="AC180" s="85">
        <v>0</v>
      </c>
      <c r="AD180" s="179">
        <f>IF(W180="SOPORTE_TELEFÓNICO",'BASE LIQUIDACION REDEBAN 2025'!$B$19,IF(Y180="TIPO I",'BASE LIQUIDACION REDEBAN 2025'!$C$2,IF(Y180="TIPO II",'BASE LIQUIDACION REDEBAN 2025'!$C$3,IF(Y180="TIPO III",'BASE LIQUIDACION REDEBAN 2025'!$C$4,IF(Y180="TIPO IV",'BASE LIQUIDACION REDEBAN 2025'!$C$5,IF(Z180="AEREO",'BASE LIQUIDACION REDEBAN 2025'!$B$6,'BASE LIQUIDACION REDEBAN 2025'!$C$5))))))</f>
        <v>65960.072302</v>
      </c>
      <c r="AE180" s="179">
        <f>IF(OR(W180="SOPORTE_TELEFÓNICO",W180="ENVÍO"),0,IF(Y180="TIPO I",'BASE LIQUIDACION REDEBAN 2025'!$B$10,IF(Y180="TIPO II",'BASE LIQUIDACION REDEBAN 2025'!$B$11,IF(Y180="TIPO III",'BASE LIQUIDACION REDEBAN 2025'!$B$12,'BASE LIQUIDACION REDEBAN 2025'!$B$13))))</f>
        <v>75096.394270399993</v>
      </c>
      <c r="AF180" s="179">
        <f t="shared" si="2"/>
        <v>65960.072302</v>
      </c>
      <c r="AG180"/>
    </row>
    <row r="181" spans="1:33" ht="14.45">
      <c r="A181" s="85" t="s">
        <v>92</v>
      </c>
      <c r="B181" s="85" t="str">
        <f>VLOOKUP(A181,'CENTRO DE COSTOS'!A:D,4,FALSE)</f>
        <v>KEVIN ALEXIS CORZO BUSTOS</v>
      </c>
      <c r="C181" s="85" t="str">
        <f>VLOOKUP(A181,'CENTRO DE COSTOS'!A:D,2,FALSE)</f>
        <v>0004-0007</v>
      </c>
      <c r="D181" s="85">
        <v>41006</v>
      </c>
      <c r="E181" s="85" t="s">
        <v>7153</v>
      </c>
      <c r="F181" s="85">
        <v>64279</v>
      </c>
      <c r="G181" s="85" t="s">
        <v>6241</v>
      </c>
      <c r="H181" s="85" t="s">
        <v>430</v>
      </c>
      <c r="I181" s="85" t="s">
        <v>7154</v>
      </c>
      <c r="J181" s="85" t="s">
        <v>7155</v>
      </c>
      <c r="K181" s="85" t="s">
        <v>160</v>
      </c>
      <c r="L181" s="85" t="s">
        <v>7156</v>
      </c>
      <c r="M181" s="178">
        <v>45911.659722222219</v>
      </c>
      <c r="N181" s="178">
        <v>45912.643055555563</v>
      </c>
      <c r="O181" s="143"/>
      <c r="P181" s="85" t="s">
        <v>1454</v>
      </c>
      <c r="Q181" s="85" t="s">
        <v>1454</v>
      </c>
      <c r="R181" s="85" t="s">
        <v>162</v>
      </c>
      <c r="S181" s="85" t="s">
        <v>6245</v>
      </c>
      <c r="T181" s="85" t="s">
        <v>6246</v>
      </c>
      <c r="U181" s="85" t="s">
        <v>6247</v>
      </c>
      <c r="V181" s="85" t="s">
        <v>7157</v>
      </c>
      <c r="W181" s="85" t="s">
        <v>165</v>
      </c>
      <c r="X181" s="85" t="s">
        <v>7158</v>
      </c>
      <c r="Y181" s="144" t="str">
        <f>VLOOKUP(D181,TIPOLOGIA!A:F,6,0)</f>
        <v>TIPO III</v>
      </c>
      <c r="Z181" s="144" t="str">
        <f>VLOOKUP(D181,TIPOLOGIA!A:F,5,0)</f>
        <v>TERRESTRE</v>
      </c>
      <c r="AA181" s="85" t="s">
        <v>436</v>
      </c>
      <c r="AB181" s="85">
        <v>1</v>
      </c>
      <c r="AC181" s="85">
        <v>0</v>
      </c>
      <c r="AD181" s="179">
        <f>IF(W181="SOPORTE_TELEFÓNICO",'BASE LIQUIDACION REDEBAN 2025'!$B$19,IF(Y181="TIPO I",'BASE LIQUIDACION REDEBAN 2025'!$C$2,IF(Y181="TIPO II",'BASE LIQUIDACION REDEBAN 2025'!$C$3,IF(Y181="TIPO III",'BASE LIQUIDACION REDEBAN 2025'!$C$4,IF(Y181="TIPO IV",'BASE LIQUIDACION REDEBAN 2025'!$C$5,IF(Z181="AEREO",'BASE LIQUIDACION REDEBAN 2025'!$B$6,'BASE LIQUIDACION REDEBAN 2025'!$C$5))))))</f>
        <v>275728.78077800001</v>
      </c>
      <c r="AE181" s="179">
        <f>IF(OR(W181="SOPORTE_TELEFÓNICO",W181="ENVÍO"),0,IF(Y181="TIPO I",'BASE LIQUIDACION REDEBAN 2025'!$B$10,IF(Y181="TIPO II",'BASE LIQUIDACION REDEBAN 2025'!$B$11,IF(Y181="TIPO III",'BASE LIQUIDACION REDEBAN 2025'!$B$12,'BASE LIQUIDACION REDEBAN 2025'!$B$13))))</f>
        <v>196536.5258152</v>
      </c>
      <c r="AF181" s="179">
        <f t="shared" si="2"/>
        <v>275728.78077800001</v>
      </c>
      <c r="AG181"/>
    </row>
    <row r="182" spans="1:33" ht="14.45">
      <c r="A182" s="85" t="s">
        <v>100</v>
      </c>
      <c r="B182" s="85" t="str">
        <f>VLOOKUP(A182,'CENTRO DE COSTOS'!A:D,4,FALSE)</f>
        <v>KEVIN ALEXIS CORZO BUSTOS</v>
      </c>
      <c r="C182" s="85" t="str">
        <f>VLOOKUP(A182,'CENTRO DE COSTOS'!A:D,2,FALSE)</f>
        <v>0004-0007</v>
      </c>
      <c r="D182" s="85">
        <v>50001</v>
      </c>
      <c r="E182" s="85" t="s">
        <v>7159</v>
      </c>
      <c r="F182" s="85">
        <v>37839</v>
      </c>
      <c r="G182" s="85" t="s">
        <v>6241</v>
      </c>
      <c r="H182" s="85" t="s">
        <v>216</v>
      </c>
      <c r="I182" s="85" t="s">
        <v>100</v>
      </c>
      <c r="J182" s="85" t="s">
        <v>7160</v>
      </c>
      <c r="K182" s="85" t="s">
        <v>160</v>
      </c>
      <c r="L182" s="85" t="s">
        <v>7161</v>
      </c>
      <c r="M182" s="178">
        <v>45911.659722222219</v>
      </c>
      <c r="N182" s="178">
        <v>45912.637499999997</v>
      </c>
      <c r="O182" s="143"/>
      <c r="P182" s="85" t="s">
        <v>1454</v>
      </c>
      <c r="Q182" s="85" t="s">
        <v>1454</v>
      </c>
      <c r="R182" s="85" t="s">
        <v>162</v>
      </c>
      <c r="S182" s="85" t="s">
        <v>6245</v>
      </c>
      <c r="T182" s="85" t="s">
        <v>6246</v>
      </c>
      <c r="U182" s="85" t="s">
        <v>6247</v>
      </c>
      <c r="V182" s="85" t="s">
        <v>7162</v>
      </c>
      <c r="W182" s="85" t="s">
        <v>165</v>
      </c>
      <c r="X182" s="85" t="s">
        <v>7163</v>
      </c>
      <c r="Y182" s="144" t="str">
        <f>VLOOKUP(D182,TIPOLOGIA!A:F,6,0)</f>
        <v>TIPO I</v>
      </c>
      <c r="Z182" s="144" t="str">
        <f>VLOOKUP(D182,TIPOLOGIA!A:F,5,0)</f>
        <v>TERRESTRE</v>
      </c>
      <c r="AA182" s="85" t="s">
        <v>1411</v>
      </c>
      <c r="AB182" s="85">
        <v>1</v>
      </c>
      <c r="AC182" s="85">
        <v>0</v>
      </c>
      <c r="AD182" s="179">
        <f>IF(W182="SOPORTE_TELEFÓNICO",'BASE LIQUIDACION REDEBAN 2025'!$B$19,IF(Y182="TIPO I",'BASE LIQUIDACION REDEBAN 2025'!$C$2,IF(Y182="TIPO II",'BASE LIQUIDACION REDEBAN 2025'!$C$3,IF(Y182="TIPO III",'BASE LIQUIDACION REDEBAN 2025'!$C$4,IF(Y182="TIPO IV",'BASE LIQUIDACION REDEBAN 2025'!$C$5,IF(Z182="AEREO",'BASE LIQUIDACION REDEBAN 2025'!$B$6,'BASE LIQUIDACION REDEBAN 2025'!$C$5))))))</f>
        <v>65960.072302</v>
      </c>
      <c r="AE182" s="179">
        <f>IF(OR(W182="SOPORTE_TELEFÓNICO",W182="ENVÍO"),0,IF(Y182="TIPO I",'BASE LIQUIDACION REDEBAN 2025'!$B$10,IF(Y182="TIPO II",'BASE LIQUIDACION REDEBAN 2025'!$B$11,IF(Y182="TIPO III",'BASE LIQUIDACION REDEBAN 2025'!$B$12,'BASE LIQUIDACION REDEBAN 2025'!$B$13))))</f>
        <v>75096.394270399993</v>
      </c>
      <c r="AF182" s="179">
        <f t="shared" si="2"/>
        <v>65960.072302</v>
      </c>
      <c r="AG182"/>
    </row>
    <row r="183" spans="1:33" ht="14.45">
      <c r="A183" s="85" t="s">
        <v>100</v>
      </c>
      <c r="B183" s="85" t="str">
        <f>VLOOKUP(A183,'CENTRO DE COSTOS'!A:D,4,FALSE)</f>
        <v>KEVIN ALEXIS CORZO BUSTOS</v>
      </c>
      <c r="C183" s="85" t="str">
        <f>VLOOKUP(A183,'CENTRO DE COSTOS'!A:D,2,FALSE)</f>
        <v>0004-0007</v>
      </c>
      <c r="D183" s="85">
        <v>50001</v>
      </c>
      <c r="E183" s="85" t="s">
        <v>7164</v>
      </c>
      <c r="F183" s="85">
        <v>67755</v>
      </c>
      <c r="G183" s="85" t="s">
        <v>6241</v>
      </c>
      <c r="H183" s="85" t="s">
        <v>216</v>
      </c>
      <c r="I183" s="85" t="s">
        <v>100</v>
      </c>
      <c r="J183" s="85" t="s">
        <v>7165</v>
      </c>
      <c r="K183" s="85" t="s">
        <v>160</v>
      </c>
      <c r="L183" s="85" t="s">
        <v>7166</v>
      </c>
      <c r="M183" s="178">
        <v>45911.659722222219</v>
      </c>
      <c r="N183" s="178">
        <v>45912.636111111111</v>
      </c>
      <c r="O183" s="143"/>
      <c r="P183" s="85" t="s">
        <v>1454</v>
      </c>
      <c r="Q183" s="85" t="s">
        <v>1454</v>
      </c>
      <c r="R183" s="85" t="s">
        <v>162</v>
      </c>
      <c r="S183" s="85" t="s">
        <v>6245</v>
      </c>
      <c r="T183" s="85" t="s">
        <v>6246</v>
      </c>
      <c r="U183" s="85" t="s">
        <v>6247</v>
      </c>
      <c r="V183" s="85" t="s">
        <v>7167</v>
      </c>
      <c r="W183" s="85" t="s">
        <v>165</v>
      </c>
      <c r="X183" s="85" t="s">
        <v>7168</v>
      </c>
      <c r="Y183" s="144" t="str">
        <f>VLOOKUP(D183,TIPOLOGIA!A:F,6,0)</f>
        <v>TIPO I</v>
      </c>
      <c r="Z183" s="144" t="str">
        <f>VLOOKUP(D183,TIPOLOGIA!A:F,5,0)</f>
        <v>TERRESTRE</v>
      </c>
      <c r="AA183" s="85" t="s">
        <v>1411</v>
      </c>
      <c r="AB183" s="85">
        <v>1</v>
      </c>
      <c r="AC183" s="85">
        <v>0</v>
      </c>
      <c r="AD183" s="179">
        <f>IF(W183="SOPORTE_TELEFÓNICO",'BASE LIQUIDACION REDEBAN 2025'!$B$19,IF(Y183="TIPO I",'BASE LIQUIDACION REDEBAN 2025'!$C$2,IF(Y183="TIPO II",'BASE LIQUIDACION REDEBAN 2025'!$C$3,IF(Y183="TIPO III",'BASE LIQUIDACION REDEBAN 2025'!$C$4,IF(Y183="TIPO IV",'BASE LIQUIDACION REDEBAN 2025'!$C$5,IF(Z183="AEREO",'BASE LIQUIDACION REDEBAN 2025'!$B$6,'BASE LIQUIDACION REDEBAN 2025'!$C$5))))))</f>
        <v>65960.072302</v>
      </c>
      <c r="AE183" s="179">
        <f>IF(OR(W183="SOPORTE_TELEFÓNICO",W183="ENVÍO"),0,IF(Y183="TIPO I",'BASE LIQUIDACION REDEBAN 2025'!$B$10,IF(Y183="TIPO II",'BASE LIQUIDACION REDEBAN 2025'!$B$11,IF(Y183="TIPO III",'BASE LIQUIDACION REDEBAN 2025'!$B$12,'BASE LIQUIDACION REDEBAN 2025'!$B$13))))</f>
        <v>75096.394270399993</v>
      </c>
      <c r="AF183" s="179">
        <f t="shared" si="2"/>
        <v>65960.072302</v>
      </c>
      <c r="AG183"/>
    </row>
    <row r="184" spans="1:33" ht="14.45">
      <c r="A184" s="85" t="s">
        <v>100</v>
      </c>
      <c r="B184" s="85" t="str">
        <f>VLOOKUP(A184,'CENTRO DE COSTOS'!A:D,4,FALSE)</f>
        <v>KEVIN ALEXIS CORZO BUSTOS</v>
      </c>
      <c r="C184" s="85" t="str">
        <f>VLOOKUP(A184,'CENTRO DE COSTOS'!A:D,2,FALSE)</f>
        <v>0004-0007</v>
      </c>
      <c r="D184" s="85">
        <v>50001</v>
      </c>
      <c r="E184" s="85" t="s">
        <v>7169</v>
      </c>
      <c r="F184" s="85">
        <v>76288</v>
      </c>
      <c r="G184" s="85" t="s">
        <v>6241</v>
      </c>
      <c r="H184" s="85" t="s">
        <v>216</v>
      </c>
      <c r="I184" s="85" t="s">
        <v>100</v>
      </c>
      <c r="J184" s="85" t="s">
        <v>7170</v>
      </c>
      <c r="K184" s="85" t="s">
        <v>160</v>
      </c>
      <c r="L184" s="85" t="s">
        <v>7171</v>
      </c>
      <c r="M184" s="178">
        <v>45911.659722222219</v>
      </c>
      <c r="N184" s="178">
        <v>45912.638888888891</v>
      </c>
      <c r="O184" s="143"/>
      <c r="P184" s="85" t="s">
        <v>1454</v>
      </c>
      <c r="Q184" s="85" t="s">
        <v>1454</v>
      </c>
      <c r="R184" s="85" t="s">
        <v>162</v>
      </c>
      <c r="S184" s="85" t="s">
        <v>162</v>
      </c>
      <c r="T184" s="85" t="s">
        <v>6246</v>
      </c>
      <c r="U184" s="85" t="s">
        <v>6247</v>
      </c>
      <c r="V184" s="85" t="s">
        <v>7172</v>
      </c>
      <c r="W184" s="85" t="s">
        <v>165</v>
      </c>
      <c r="X184" s="85" t="s">
        <v>7173</v>
      </c>
      <c r="Y184" s="144" t="str">
        <f>VLOOKUP(D184,TIPOLOGIA!A:F,6,0)</f>
        <v>TIPO I</v>
      </c>
      <c r="Z184" s="144" t="str">
        <f>VLOOKUP(D184,TIPOLOGIA!A:F,5,0)</f>
        <v>TERRESTRE</v>
      </c>
      <c r="AA184" s="85" t="s">
        <v>1227</v>
      </c>
      <c r="AB184" s="85">
        <v>1</v>
      </c>
      <c r="AC184" s="85">
        <v>0</v>
      </c>
      <c r="AD184" s="179">
        <f>IF(W184="SOPORTE_TELEFÓNICO",'BASE LIQUIDACION REDEBAN 2025'!$B$19,IF(Y184="TIPO I",'BASE LIQUIDACION REDEBAN 2025'!$C$2,IF(Y184="TIPO II",'BASE LIQUIDACION REDEBAN 2025'!$C$3,IF(Y184="TIPO III",'BASE LIQUIDACION REDEBAN 2025'!$C$4,IF(Y184="TIPO IV",'BASE LIQUIDACION REDEBAN 2025'!$C$5,IF(Z184="AEREO",'BASE LIQUIDACION REDEBAN 2025'!$B$6,'BASE LIQUIDACION REDEBAN 2025'!$C$5))))))</f>
        <v>65960.072302</v>
      </c>
      <c r="AE184" s="179">
        <f>IF(OR(W184="SOPORTE_TELEFÓNICO",W184="ENVÍO"),0,IF(Y184="TIPO I",'BASE LIQUIDACION REDEBAN 2025'!$B$10,IF(Y184="TIPO II",'BASE LIQUIDACION REDEBAN 2025'!$B$11,IF(Y184="TIPO III",'BASE LIQUIDACION REDEBAN 2025'!$B$12,'BASE LIQUIDACION REDEBAN 2025'!$B$13))))</f>
        <v>75096.394270399993</v>
      </c>
      <c r="AF184" s="179">
        <f t="shared" si="2"/>
        <v>65960.072302</v>
      </c>
      <c r="AG184"/>
    </row>
    <row r="185" spans="1:33" ht="14.45">
      <c r="A185" s="85" t="s">
        <v>93</v>
      </c>
      <c r="B185" s="85" t="str">
        <f>VLOOKUP(A185,'CENTRO DE COSTOS'!A:D,4,FALSE)</f>
        <v>DIEGO FERNANDO HENAO CARDONA</v>
      </c>
      <c r="C185" s="85" t="str">
        <f>VLOOKUP(A185,'CENTRO DE COSTOS'!A:D,2,FALSE)</f>
        <v>0004-0003</v>
      </c>
      <c r="D185" s="85">
        <v>52540</v>
      </c>
      <c r="E185" s="85" t="s">
        <v>7174</v>
      </c>
      <c r="F185" s="85">
        <v>68379</v>
      </c>
      <c r="G185" s="85" t="s">
        <v>6241</v>
      </c>
      <c r="H185" s="85" t="s">
        <v>157</v>
      </c>
      <c r="I185" s="85" t="s">
        <v>2257</v>
      </c>
      <c r="J185" s="85" t="s">
        <v>7175</v>
      </c>
      <c r="K185" s="85" t="s">
        <v>160</v>
      </c>
      <c r="L185" s="85" t="s">
        <v>7176</v>
      </c>
      <c r="M185" s="178">
        <v>45911.659722222219</v>
      </c>
      <c r="N185" s="178">
        <v>45915.582638888889</v>
      </c>
      <c r="O185" s="143"/>
      <c r="P185" s="85" t="s">
        <v>1454</v>
      </c>
      <c r="Q185" s="85" t="s">
        <v>1454</v>
      </c>
      <c r="R185" s="85" t="s">
        <v>6245</v>
      </c>
      <c r="S185" s="85" t="s">
        <v>6245</v>
      </c>
      <c r="T185" s="85" t="s">
        <v>6246</v>
      </c>
      <c r="U185" s="85" t="s">
        <v>6247</v>
      </c>
      <c r="V185" s="85" t="s">
        <v>7177</v>
      </c>
      <c r="W185" s="85" t="s">
        <v>165</v>
      </c>
      <c r="X185" s="85" t="s">
        <v>7178</v>
      </c>
      <c r="Y185" s="144" t="str">
        <f>VLOOKUP(D185,TIPOLOGIA!A:F,6,0)</f>
        <v>TIPO IV</v>
      </c>
      <c r="Z185" s="144" t="str">
        <f>VLOOKUP(D185,TIPOLOGIA!A:F,5,0)</f>
        <v>TERRESTRE</v>
      </c>
      <c r="AA185" s="85" t="s">
        <v>2014</v>
      </c>
      <c r="AB185" s="85">
        <v>1</v>
      </c>
      <c r="AC185" s="85">
        <v>0</v>
      </c>
      <c r="AD185" s="179">
        <f>IF(W185="SOPORTE_TELEFÓNICO",'BASE LIQUIDACION REDEBAN 2025'!$B$19,IF(Y185="TIPO I",'BASE LIQUIDACION REDEBAN 2025'!$C$2,IF(Y185="TIPO II",'BASE LIQUIDACION REDEBAN 2025'!$C$3,IF(Y185="TIPO III",'BASE LIQUIDACION REDEBAN 2025'!$C$4,IF(Y185="TIPO IV",'BASE LIQUIDACION REDEBAN 2025'!$C$5,IF(Z185="AEREO",'BASE LIQUIDACION REDEBAN 2025'!$B$6,'BASE LIQUIDACION REDEBAN 2025'!$C$5))))))</f>
        <v>479588.87655000004</v>
      </c>
      <c r="AE185" s="179">
        <f>IF(OR(W185="SOPORTE_TELEFÓNICO",W185="ENVÍO"),0,IF(Y185="TIPO I",'BASE LIQUIDACION REDEBAN 2025'!$B$10,IF(Y185="TIPO II",'BASE LIQUIDACION REDEBAN 2025'!$B$11,IF(Y185="TIPO III",'BASE LIQUIDACION REDEBAN 2025'!$B$12,'BASE LIQUIDACION REDEBAN 2025'!$B$13))))</f>
        <v>196536.5258152</v>
      </c>
      <c r="AF185" s="179">
        <f t="shared" si="2"/>
        <v>479588.87655000004</v>
      </c>
      <c r="AG185"/>
    </row>
    <row r="186" spans="1:33" ht="14.45">
      <c r="A186" s="85" t="s">
        <v>94</v>
      </c>
      <c r="B186" s="85" t="str">
        <f>VLOOKUP(A186,'CENTRO DE COSTOS'!A:D,4,FALSE)</f>
        <v>DIEGO FERNANDO HENAO CARDONA</v>
      </c>
      <c r="C186" s="85" t="str">
        <f>VLOOKUP(A186,'CENTRO DE COSTOS'!A:D,2,FALSE)</f>
        <v>0004-0002</v>
      </c>
      <c r="D186" s="85">
        <v>63130</v>
      </c>
      <c r="E186" s="85" t="s">
        <v>7179</v>
      </c>
      <c r="F186" s="85">
        <v>72726</v>
      </c>
      <c r="G186" s="85" t="s">
        <v>6241</v>
      </c>
      <c r="H186" s="85" t="s">
        <v>732</v>
      </c>
      <c r="I186" s="85" t="s">
        <v>4298</v>
      </c>
      <c r="J186" s="85" t="s">
        <v>7180</v>
      </c>
      <c r="K186" s="85" t="s">
        <v>160</v>
      </c>
      <c r="L186" s="85" t="s">
        <v>7181</v>
      </c>
      <c r="M186" s="178">
        <v>45911.659722222219</v>
      </c>
      <c r="N186" s="178">
        <v>45917.395833333343</v>
      </c>
      <c r="O186" s="143"/>
      <c r="P186" s="85" t="s">
        <v>1454</v>
      </c>
      <c r="Q186" s="85" t="s">
        <v>1454</v>
      </c>
      <c r="R186" s="85" t="s">
        <v>6245</v>
      </c>
      <c r="S186" s="85" t="s">
        <v>6245</v>
      </c>
      <c r="T186" s="85" t="s">
        <v>6246</v>
      </c>
      <c r="U186" s="85" t="s">
        <v>6247</v>
      </c>
      <c r="V186" s="85" t="s">
        <v>7182</v>
      </c>
      <c r="W186" s="85" t="s">
        <v>165</v>
      </c>
      <c r="X186" s="85" t="s">
        <v>7183</v>
      </c>
      <c r="Y186" s="144" t="str">
        <f>VLOOKUP(D186,TIPOLOGIA!A:F,6,0)</f>
        <v>TIPO II</v>
      </c>
      <c r="Z186" s="144" t="str">
        <f>VLOOKUP(D186,TIPOLOGIA!A:F,5,0)</f>
        <v>TERRESTRE</v>
      </c>
      <c r="AA186" s="85" t="s">
        <v>1533</v>
      </c>
      <c r="AB186" s="85">
        <v>1</v>
      </c>
      <c r="AC186" s="85">
        <v>0</v>
      </c>
      <c r="AD186" s="179">
        <f>IF(W186="SOPORTE_TELEFÓNICO",'BASE LIQUIDACION REDEBAN 2025'!$B$19,IF(Y186="TIPO I",'BASE LIQUIDACION REDEBAN 2025'!$C$2,IF(Y186="TIPO II",'BASE LIQUIDACION REDEBAN 2025'!$C$3,IF(Y186="TIPO III",'BASE LIQUIDACION REDEBAN 2025'!$C$4,IF(Y186="TIPO IV",'BASE LIQUIDACION REDEBAN 2025'!$C$5,IF(Z186="AEREO",'BASE LIQUIDACION REDEBAN 2025'!$B$6,'BASE LIQUIDACION REDEBAN 2025'!$C$5))))))</f>
        <v>144967.87232000002</v>
      </c>
      <c r="AE186" s="179">
        <f>IF(OR(W186="SOPORTE_TELEFÓNICO",W186="ENVÍO"),0,IF(Y186="TIPO I",'BASE LIQUIDACION REDEBAN 2025'!$B$10,IF(Y186="TIPO II",'BASE LIQUIDACION REDEBAN 2025'!$B$11,IF(Y186="TIPO III",'BASE LIQUIDACION REDEBAN 2025'!$B$12,'BASE LIQUIDACION REDEBAN 2025'!$B$13))))</f>
        <v>140395.6348884</v>
      </c>
      <c r="AF186" s="179">
        <f t="shared" si="2"/>
        <v>144967.87232000002</v>
      </c>
      <c r="AG186"/>
    </row>
    <row r="187" spans="1:33" ht="14.45">
      <c r="A187" s="85" t="s">
        <v>97</v>
      </c>
      <c r="B187" s="85" t="str">
        <f>VLOOKUP(A187,'CENTRO DE COSTOS'!A:D,4,FALSE)</f>
        <v>JOSE MAURICIO HERNANDEZ ROJAS</v>
      </c>
      <c r="C187" s="85" t="str">
        <f>VLOOKUP(A187,'CENTRO DE COSTOS'!A:D,2,FALSE)</f>
        <v>0004-0001</v>
      </c>
      <c r="D187" s="85">
        <v>70001</v>
      </c>
      <c r="E187" s="85" t="s">
        <v>7184</v>
      </c>
      <c r="F187" s="85">
        <v>57868</v>
      </c>
      <c r="G187" s="85" t="s">
        <v>6241</v>
      </c>
      <c r="H187" s="85" t="s">
        <v>333</v>
      </c>
      <c r="I187" s="85" t="s">
        <v>97</v>
      </c>
      <c r="J187" s="85" t="s">
        <v>7185</v>
      </c>
      <c r="K187" s="85" t="s">
        <v>160</v>
      </c>
      <c r="L187" s="85" t="s">
        <v>7186</v>
      </c>
      <c r="M187" s="178">
        <v>45911.659722222219</v>
      </c>
      <c r="N187" s="178">
        <v>45912.65902777778</v>
      </c>
      <c r="O187" s="143"/>
      <c r="P187" s="85" t="s">
        <v>1454</v>
      </c>
      <c r="Q187" s="85" t="s">
        <v>1454</v>
      </c>
      <c r="R187" s="85" t="s">
        <v>6245</v>
      </c>
      <c r="S187" s="85" t="s">
        <v>6245</v>
      </c>
      <c r="T187" s="85" t="s">
        <v>6246</v>
      </c>
      <c r="U187" s="85" t="s">
        <v>6247</v>
      </c>
      <c r="V187" s="85" t="s">
        <v>7187</v>
      </c>
      <c r="W187" s="85" t="s">
        <v>165</v>
      </c>
      <c r="X187" s="85" t="s">
        <v>7188</v>
      </c>
      <c r="Y187" s="144" t="str">
        <f>VLOOKUP(D187,TIPOLOGIA!A:F,6,0)</f>
        <v>TIPO I</v>
      </c>
      <c r="Z187" s="144" t="str">
        <f>VLOOKUP(D187,TIPOLOGIA!A:F,5,0)</f>
        <v>TERRESTRE</v>
      </c>
      <c r="AA187" s="85" t="s">
        <v>1162</v>
      </c>
      <c r="AB187" s="85">
        <v>1</v>
      </c>
      <c r="AC187" s="85">
        <v>0</v>
      </c>
      <c r="AD187" s="179">
        <f>IF(W187="SOPORTE_TELEFÓNICO",'BASE LIQUIDACION REDEBAN 2025'!$B$19,IF(Y187="TIPO I",'BASE LIQUIDACION REDEBAN 2025'!$C$2,IF(Y187="TIPO II",'BASE LIQUIDACION REDEBAN 2025'!$C$3,IF(Y187="TIPO III",'BASE LIQUIDACION REDEBAN 2025'!$C$4,IF(Y187="TIPO IV",'BASE LIQUIDACION REDEBAN 2025'!$C$5,IF(Z187="AEREO",'BASE LIQUIDACION REDEBAN 2025'!$B$6,'BASE LIQUIDACION REDEBAN 2025'!$C$5))))))</f>
        <v>65960.072302</v>
      </c>
      <c r="AE187" s="179">
        <f>IF(OR(W187="SOPORTE_TELEFÓNICO",W187="ENVÍO"),0,IF(Y187="TIPO I",'BASE LIQUIDACION REDEBAN 2025'!$B$10,IF(Y187="TIPO II",'BASE LIQUIDACION REDEBAN 2025'!$B$11,IF(Y187="TIPO III",'BASE LIQUIDACION REDEBAN 2025'!$B$12,'BASE LIQUIDACION REDEBAN 2025'!$B$13))))</f>
        <v>75096.394270399993</v>
      </c>
      <c r="AF187" s="179">
        <f t="shared" si="2"/>
        <v>65960.072302</v>
      </c>
      <c r="AG187"/>
    </row>
    <row r="188" spans="1:33" ht="14.45">
      <c r="A188" s="85" t="s">
        <v>97</v>
      </c>
      <c r="B188" s="85" t="str">
        <f>VLOOKUP(A188,'CENTRO DE COSTOS'!A:D,4,FALSE)</f>
        <v>JOSE MAURICIO HERNANDEZ ROJAS</v>
      </c>
      <c r="C188" s="85" t="str">
        <f>VLOOKUP(A188,'CENTRO DE COSTOS'!A:D,2,FALSE)</f>
        <v>0004-0001</v>
      </c>
      <c r="D188" s="85">
        <v>70001</v>
      </c>
      <c r="E188" s="85" t="s">
        <v>7189</v>
      </c>
      <c r="F188" s="85">
        <v>78616</v>
      </c>
      <c r="G188" s="85" t="s">
        <v>6241</v>
      </c>
      <c r="H188" s="85" t="s">
        <v>333</v>
      </c>
      <c r="I188" s="85" t="s">
        <v>97</v>
      </c>
      <c r="J188" s="85" t="s">
        <v>7190</v>
      </c>
      <c r="K188" s="85" t="s">
        <v>160</v>
      </c>
      <c r="L188" s="85" t="s">
        <v>7191</v>
      </c>
      <c r="M188" s="178">
        <v>45911.659722222219</v>
      </c>
      <c r="N188" s="178">
        <v>45912.690972222219</v>
      </c>
      <c r="O188" s="143"/>
      <c r="P188" s="85" t="s">
        <v>1454</v>
      </c>
      <c r="Q188" s="85" t="s">
        <v>1454</v>
      </c>
      <c r="R188" s="85" t="s">
        <v>162</v>
      </c>
      <c r="S188" s="85" t="s">
        <v>162</v>
      </c>
      <c r="T188" s="85" t="s">
        <v>6246</v>
      </c>
      <c r="U188" s="85" t="s">
        <v>6247</v>
      </c>
      <c r="V188" s="85" t="s">
        <v>7192</v>
      </c>
      <c r="W188" s="85" t="s">
        <v>165</v>
      </c>
      <c r="X188" s="85" t="s">
        <v>7193</v>
      </c>
      <c r="Y188" s="144" t="str">
        <f>VLOOKUP(D188,TIPOLOGIA!A:F,6,0)</f>
        <v>TIPO I</v>
      </c>
      <c r="Z188" s="144" t="str">
        <f>VLOOKUP(D188,TIPOLOGIA!A:F,5,0)</f>
        <v>TERRESTRE</v>
      </c>
      <c r="AA188" s="85" t="s">
        <v>1162</v>
      </c>
      <c r="AB188" s="85">
        <v>1</v>
      </c>
      <c r="AC188" s="85">
        <v>0</v>
      </c>
      <c r="AD188" s="179">
        <f>IF(W188="SOPORTE_TELEFÓNICO",'BASE LIQUIDACION REDEBAN 2025'!$B$19,IF(Y188="TIPO I",'BASE LIQUIDACION REDEBAN 2025'!$C$2,IF(Y188="TIPO II",'BASE LIQUIDACION REDEBAN 2025'!$C$3,IF(Y188="TIPO III",'BASE LIQUIDACION REDEBAN 2025'!$C$4,IF(Y188="TIPO IV",'BASE LIQUIDACION REDEBAN 2025'!$C$5,IF(Z188="AEREO",'BASE LIQUIDACION REDEBAN 2025'!$B$6,'BASE LIQUIDACION REDEBAN 2025'!$C$5))))))</f>
        <v>65960.072302</v>
      </c>
      <c r="AE188" s="179">
        <f>IF(OR(W188="SOPORTE_TELEFÓNICO",W188="ENVÍO"),0,IF(Y188="TIPO I",'BASE LIQUIDACION REDEBAN 2025'!$B$10,IF(Y188="TIPO II",'BASE LIQUIDACION REDEBAN 2025'!$B$11,IF(Y188="TIPO III",'BASE LIQUIDACION REDEBAN 2025'!$B$12,'BASE LIQUIDACION REDEBAN 2025'!$B$13))))</f>
        <v>75096.394270399993</v>
      </c>
      <c r="AF188" s="179">
        <f t="shared" si="2"/>
        <v>65960.072302</v>
      </c>
      <c r="AG188"/>
    </row>
    <row r="189" spans="1:33" ht="14.45">
      <c r="A189" s="85" t="s">
        <v>100</v>
      </c>
      <c r="B189" s="85" t="str">
        <f>VLOOKUP(A189,'CENTRO DE COSTOS'!A:D,4,FALSE)</f>
        <v>KEVIN ALEXIS CORZO BUSTOS</v>
      </c>
      <c r="C189" s="85" t="str">
        <f>VLOOKUP(A189,'CENTRO DE COSTOS'!A:D,2,FALSE)</f>
        <v>0004-0007</v>
      </c>
      <c r="D189" s="85">
        <v>95001</v>
      </c>
      <c r="E189" s="85" t="s">
        <v>7194</v>
      </c>
      <c r="F189" s="85">
        <v>64487</v>
      </c>
      <c r="G189" s="85" t="s">
        <v>6241</v>
      </c>
      <c r="H189" s="85" t="s">
        <v>3737</v>
      </c>
      <c r="I189" s="85" t="s">
        <v>3738</v>
      </c>
      <c r="J189" s="85" t="s">
        <v>7195</v>
      </c>
      <c r="K189" s="85" t="s">
        <v>160</v>
      </c>
      <c r="L189" s="85" t="s">
        <v>7196</v>
      </c>
      <c r="M189" s="178">
        <v>45911.659722222219</v>
      </c>
      <c r="N189" s="178">
        <v>45916.597916666673</v>
      </c>
      <c r="O189" s="143"/>
      <c r="P189" s="85" t="s">
        <v>1454</v>
      </c>
      <c r="Q189" s="85" t="s">
        <v>1454</v>
      </c>
      <c r="R189" s="85" t="s">
        <v>162</v>
      </c>
      <c r="S189" s="85" t="s">
        <v>6245</v>
      </c>
      <c r="T189" s="85" t="s">
        <v>6246</v>
      </c>
      <c r="U189" s="85" t="s">
        <v>6247</v>
      </c>
      <c r="V189" s="85" t="s">
        <v>7197</v>
      </c>
      <c r="W189" s="85" t="s">
        <v>165</v>
      </c>
      <c r="X189" s="85" t="s">
        <v>7198</v>
      </c>
      <c r="Y189" s="144" t="str">
        <f>VLOOKUP(D189,TIPOLOGIA!A:F,6,0)</f>
        <v>TIPO IV</v>
      </c>
      <c r="Z189" s="144" t="str">
        <f>VLOOKUP(D189,TIPOLOGIA!A:F,5,0)</f>
        <v>TERRESTRE</v>
      </c>
      <c r="AA189" s="85" t="s">
        <v>1411</v>
      </c>
      <c r="AB189" s="85">
        <v>1</v>
      </c>
      <c r="AC189" s="85">
        <v>0</v>
      </c>
      <c r="AD189" s="179">
        <f>IF(W189="SOPORTE_TELEFÓNICO",'BASE LIQUIDACION REDEBAN 2025'!$B$19,IF(Y189="TIPO I",'BASE LIQUIDACION REDEBAN 2025'!$C$2,IF(Y189="TIPO II",'BASE LIQUIDACION REDEBAN 2025'!$C$3,IF(Y189="TIPO III",'BASE LIQUIDACION REDEBAN 2025'!$C$4,IF(Y189="TIPO IV",'BASE LIQUIDACION REDEBAN 2025'!$C$5,IF(Z189="AEREO",'BASE LIQUIDACION REDEBAN 2025'!$B$6,'BASE LIQUIDACION REDEBAN 2025'!$C$5))))))</f>
        <v>479588.87655000004</v>
      </c>
      <c r="AE189" s="179">
        <f>IF(OR(W189="SOPORTE_TELEFÓNICO",W189="ENVÍO"),0,IF(Y189="TIPO I",'BASE LIQUIDACION REDEBAN 2025'!$B$10,IF(Y189="TIPO II",'BASE LIQUIDACION REDEBAN 2025'!$B$11,IF(Y189="TIPO III",'BASE LIQUIDACION REDEBAN 2025'!$B$12,'BASE LIQUIDACION REDEBAN 2025'!$B$13))))</f>
        <v>196536.5258152</v>
      </c>
      <c r="AF189" s="179">
        <f t="shared" si="2"/>
        <v>479588.87655000004</v>
      </c>
      <c r="AG189"/>
    </row>
    <row r="190" spans="1:33" ht="14.45">
      <c r="A190" s="85" t="s">
        <v>68</v>
      </c>
      <c r="B190" s="85" t="str">
        <f>VLOOKUP(A190,'CENTRO DE COSTOS'!A:D,4,FALSE)</f>
        <v>WILLIAM ASDRUBAL ROZO ROZO</v>
      </c>
      <c r="C190" s="85" t="str">
        <f>VLOOKUP(A190,'CENTRO DE COSTOS'!A:D,2,FALSE)</f>
        <v>0004-0004</v>
      </c>
      <c r="D190" s="85">
        <v>11001</v>
      </c>
      <c r="E190" s="85" t="s">
        <v>7199</v>
      </c>
      <c r="F190" s="85">
        <v>40518</v>
      </c>
      <c r="G190" s="85" t="s">
        <v>6241</v>
      </c>
      <c r="H190" s="85" t="s">
        <v>417</v>
      </c>
      <c r="I190" s="85" t="s">
        <v>68</v>
      </c>
      <c r="J190" s="85" t="s">
        <v>7200</v>
      </c>
      <c r="K190" s="85" t="s">
        <v>160</v>
      </c>
      <c r="L190" s="85" t="s">
        <v>7201</v>
      </c>
      <c r="M190" s="178">
        <v>45911.659722222219</v>
      </c>
      <c r="N190" s="178">
        <v>45912.731944444437</v>
      </c>
      <c r="O190" s="143"/>
      <c r="P190" s="85" t="s">
        <v>1454</v>
      </c>
      <c r="Q190" s="85" t="s">
        <v>1454</v>
      </c>
      <c r="R190" s="85" t="s">
        <v>6245</v>
      </c>
      <c r="S190" s="85" t="s">
        <v>6245</v>
      </c>
      <c r="T190" s="85" t="s">
        <v>6246</v>
      </c>
      <c r="U190" s="85" t="s">
        <v>6247</v>
      </c>
      <c r="V190" s="85" t="s">
        <v>7202</v>
      </c>
      <c r="W190" s="85" t="s">
        <v>165</v>
      </c>
      <c r="X190" s="85" t="s">
        <v>7203</v>
      </c>
      <c r="Y190" s="144" t="str">
        <f>VLOOKUP(D190,TIPOLOGIA!A:F,6,0)</f>
        <v>TIPO I</v>
      </c>
      <c r="Z190" s="144" t="str">
        <f>VLOOKUP(D190,TIPOLOGIA!A:F,5,0)</f>
        <v>TERRESTRE</v>
      </c>
      <c r="AA190" s="85" t="s">
        <v>6345</v>
      </c>
      <c r="AB190" s="85">
        <v>1</v>
      </c>
      <c r="AC190" s="85">
        <v>0</v>
      </c>
      <c r="AD190" s="179">
        <f>IF(W190="SOPORTE_TELEFÓNICO",'BASE LIQUIDACION REDEBAN 2025'!$B$19,IF(Y190="TIPO I",'BASE LIQUIDACION REDEBAN 2025'!$C$2,IF(Y190="TIPO II",'BASE LIQUIDACION REDEBAN 2025'!$C$3,IF(Y190="TIPO III",'BASE LIQUIDACION REDEBAN 2025'!$C$4,IF(Y190="TIPO IV",'BASE LIQUIDACION REDEBAN 2025'!$C$5,IF(Z190="AEREO",'BASE LIQUIDACION REDEBAN 2025'!$B$6,'BASE LIQUIDACION REDEBAN 2025'!$C$5))))))</f>
        <v>65960.072302</v>
      </c>
      <c r="AE190" s="179">
        <f>IF(OR(W190="SOPORTE_TELEFÓNICO",W190="ENVÍO"),0,IF(Y190="TIPO I",'BASE LIQUIDACION REDEBAN 2025'!$B$10,IF(Y190="TIPO II",'BASE LIQUIDACION REDEBAN 2025'!$B$11,IF(Y190="TIPO III",'BASE LIQUIDACION REDEBAN 2025'!$B$12,'BASE LIQUIDACION REDEBAN 2025'!$B$13))))</f>
        <v>75096.394270399993</v>
      </c>
      <c r="AF190" s="179">
        <f t="shared" si="2"/>
        <v>65960.072302</v>
      </c>
      <c r="AG190"/>
    </row>
    <row r="191" spans="1:33" ht="14.45">
      <c r="A191" s="85" t="s">
        <v>68</v>
      </c>
      <c r="B191" s="85" t="str">
        <f>VLOOKUP(A191,'CENTRO DE COSTOS'!A:D,4,FALSE)</f>
        <v>WILLIAM ASDRUBAL ROZO ROZO</v>
      </c>
      <c r="C191" s="85" t="str">
        <f>VLOOKUP(A191,'CENTRO DE COSTOS'!A:D,2,FALSE)</f>
        <v>0004-0004</v>
      </c>
      <c r="D191" s="85">
        <v>11001</v>
      </c>
      <c r="E191" s="85" t="s">
        <v>7204</v>
      </c>
      <c r="F191" s="85">
        <v>75365</v>
      </c>
      <c r="G191" s="85" t="s">
        <v>6241</v>
      </c>
      <c r="H191" s="85" t="s">
        <v>417</v>
      </c>
      <c r="I191" s="85" t="s">
        <v>68</v>
      </c>
      <c r="J191" s="85" t="s">
        <v>7205</v>
      </c>
      <c r="K191" s="85" t="s">
        <v>160</v>
      </c>
      <c r="L191" s="85" t="s">
        <v>7206</v>
      </c>
      <c r="M191" s="178">
        <v>45911.659722222219</v>
      </c>
      <c r="N191" s="178">
        <v>45913.509027777778</v>
      </c>
      <c r="O191" s="143"/>
      <c r="P191" s="85" t="s">
        <v>1454</v>
      </c>
      <c r="Q191" s="85" t="s">
        <v>1454</v>
      </c>
      <c r="R191" s="85" t="s">
        <v>162</v>
      </c>
      <c r="S191" s="85" t="s">
        <v>162</v>
      </c>
      <c r="T191" s="85" t="s">
        <v>6246</v>
      </c>
      <c r="U191" s="85" t="s">
        <v>6247</v>
      </c>
      <c r="V191" s="85" t="s">
        <v>7207</v>
      </c>
      <c r="W191" s="85" t="s">
        <v>165</v>
      </c>
      <c r="X191" s="85" t="s">
        <v>7208</v>
      </c>
      <c r="Y191" s="144" t="str">
        <f>VLOOKUP(D191,TIPOLOGIA!A:F,6,0)</f>
        <v>TIPO I</v>
      </c>
      <c r="Z191" s="144" t="str">
        <f>VLOOKUP(D191,TIPOLOGIA!A:F,5,0)</f>
        <v>TERRESTRE</v>
      </c>
      <c r="AA191" s="85" t="s">
        <v>5625</v>
      </c>
      <c r="AB191" s="85">
        <v>1</v>
      </c>
      <c r="AC191" s="85">
        <v>0</v>
      </c>
      <c r="AD191" s="179">
        <f>IF(W191="SOPORTE_TELEFÓNICO",'BASE LIQUIDACION REDEBAN 2025'!$B$19,IF(Y191="TIPO I",'BASE LIQUIDACION REDEBAN 2025'!$C$2,IF(Y191="TIPO II",'BASE LIQUIDACION REDEBAN 2025'!$C$3,IF(Y191="TIPO III",'BASE LIQUIDACION REDEBAN 2025'!$C$4,IF(Y191="TIPO IV",'BASE LIQUIDACION REDEBAN 2025'!$C$5,IF(Z191="AEREO",'BASE LIQUIDACION REDEBAN 2025'!$B$6,'BASE LIQUIDACION REDEBAN 2025'!$C$5))))))</f>
        <v>65960.072302</v>
      </c>
      <c r="AE191" s="179">
        <f>IF(OR(W191="SOPORTE_TELEFÓNICO",W191="ENVÍO"),0,IF(Y191="TIPO I",'BASE LIQUIDACION REDEBAN 2025'!$B$10,IF(Y191="TIPO II",'BASE LIQUIDACION REDEBAN 2025'!$B$11,IF(Y191="TIPO III",'BASE LIQUIDACION REDEBAN 2025'!$B$12,'BASE LIQUIDACION REDEBAN 2025'!$B$13))))</f>
        <v>75096.394270399993</v>
      </c>
      <c r="AF191" s="179">
        <f t="shared" si="2"/>
        <v>65960.072302</v>
      </c>
      <c r="AG191"/>
    </row>
    <row r="192" spans="1:33" ht="14.45">
      <c r="A192" s="85" t="s">
        <v>76</v>
      </c>
      <c r="B192" s="85" t="str">
        <f>VLOOKUP(A192,'CENTRO DE COSTOS'!A:D,4,FALSE)</f>
        <v>DIEGO FERNANDO HENAO CARDONA</v>
      </c>
      <c r="C192" s="85" t="str">
        <f>VLOOKUP(A192,'CENTRO DE COSTOS'!A:D,2,FALSE)</f>
        <v>0004-0003</v>
      </c>
      <c r="D192" s="85">
        <v>76001</v>
      </c>
      <c r="E192" s="85" t="s">
        <v>7209</v>
      </c>
      <c r="F192" s="85">
        <v>53153</v>
      </c>
      <c r="G192" s="85" t="s">
        <v>6241</v>
      </c>
      <c r="H192" s="85" t="s">
        <v>232</v>
      </c>
      <c r="I192" s="85" t="s">
        <v>76</v>
      </c>
      <c r="J192" s="85" t="s">
        <v>7210</v>
      </c>
      <c r="K192" s="85" t="s">
        <v>160</v>
      </c>
      <c r="L192" s="85" t="s">
        <v>7211</v>
      </c>
      <c r="M192" s="178">
        <v>45911.659722222219</v>
      </c>
      <c r="N192" s="178">
        <v>45912.675000000003</v>
      </c>
      <c r="O192" s="143"/>
      <c r="P192" s="85" t="s">
        <v>1454</v>
      </c>
      <c r="Q192" s="85" t="s">
        <v>6258</v>
      </c>
      <c r="R192" s="85" t="s">
        <v>162</v>
      </c>
      <c r="S192" s="85" t="s">
        <v>6245</v>
      </c>
      <c r="T192" s="85" t="s">
        <v>6246</v>
      </c>
      <c r="U192" s="85" t="s">
        <v>6247</v>
      </c>
      <c r="V192" s="85" t="s">
        <v>7212</v>
      </c>
      <c r="W192" s="85" t="s">
        <v>165</v>
      </c>
      <c r="X192" s="85" t="s">
        <v>7213</v>
      </c>
      <c r="Y192" s="144" t="str">
        <f>VLOOKUP(D192,TIPOLOGIA!A:F,6,0)</f>
        <v>TIPO I</v>
      </c>
      <c r="Z192" s="144" t="str">
        <f>VLOOKUP(D192,TIPOLOGIA!A:F,5,0)</f>
        <v>TERRESTRE</v>
      </c>
      <c r="AA192" s="85" t="s">
        <v>1498</v>
      </c>
      <c r="AB192" s="85">
        <v>1</v>
      </c>
      <c r="AC192" s="85">
        <v>0</v>
      </c>
      <c r="AD192" s="179">
        <f>IF(W192="SOPORTE_TELEFÓNICO",'BASE LIQUIDACION REDEBAN 2025'!$B$19,IF(Y192="TIPO I",'BASE LIQUIDACION REDEBAN 2025'!$C$2,IF(Y192="TIPO II",'BASE LIQUIDACION REDEBAN 2025'!$C$3,IF(Y192="TIPO III",'BASE LIQUIDACION REDEBAN 2025'!$C$4,IF(Y192="TIPO IV",'BASE LIQUIDACION REDEBAN 2025'!$C$5,IF(Z192="AEREO",'BASE LIQUIDACION REDEBAN 2025'!$B$6,'BASE LIQUIDACION REDEBAN 2025'!$C$5))))))</f>
        <v>65960.072302</v>
      </c>
      <c r="AE192" s="179">
        <f>IF(OR(W192="SOPORTE_TELEFÓNICO",W192="ENVÍO"),0,IF(Y192="TIPO I",'BASE LIQUIDACION REDEBAN 2025'!$B$10,IF(Y192="TIPO II",'BASE LIQUIDACION REDEBAN 2025'!$B$11,IF(Y192="TIPO III",'BASE LIQUIDACION REDEBAN 2025'!$B$12,'BASE LIQUIDACION REDEBAN 2025'!$B$13))))</f>
        <v>75096.394270399993</v>
      </c>
      <c r="AF192" s="179">
        <f t="shared" si="2"/>
        <v>65960.072302</v>
      </c>
      <c r="AG192"/>
    </row>
    <row r="193" spans="1:33" ht="14.45">
      <c r="A193" s="85" t="s">
        <v>68</v>
      </c>
      <c r="B193" s="85" t="str">
        <f>VLOOKUP(A193,'CENTRO DE COSTOS'!A:D,4,FALSE)</f>
        <v>WILLIAM ASDRUBAL ROZO ROZO</v>
      </c>
      <c r="C193" s="85" t="str">
        <f>VLOOKUP(A193,'CENTRO DE COSTOS'!A:D,2,FALSE)</f>
        <v>0004-0004</v>
      </c>
      <c r="D193" s="85">
        <v>11001</v>
      </c>
      <c r="E193" s="85" t="s">
        <v>7214</v>
      </c>
      <c r="F193" s="85">
        <v>45415</v>
      </c>
      <c r="G193" s="85" t="s">
        <v>6241</v>
      </c>
      <c r="H193" s="85" t="s">
        <v>417</v>
      </c>
      <c r="I193" s="85" t="s">
        <v>68</v>
      </c>
      <c r="J193" s="85" t="s">
        <v>7215</v>
      </c>
      <c r="K193" s="85" t="s">
        <v>160</v>
      </c>
      <c r="L193" s="85" t="s">
        <v>7216</v>
      </c>
      <c r="M193" s="178">
        <v>45911.333333333343</v>
      </c>
      <c r="N193" s="178">
        <v>45912.631944444453</v>
      </c>
      <c r="O193" s="143"/>
      <c r="P193" s="85" t="s">
        <v>1454</v>
      </c>
      <c r="Q193" s="85" t="s">
        <v>6258</v>
      </c>
      <c r="R193" s="85" t="s">
        <v>6245</v>
      </c>
      <c r="S193" s="85" t="s">
        <v>6245</v>
      </c>
      <c r="T193" s="85" t="s">
        <v>6246</v>
      </c>
      <c r="U193" s="85" t="s">
        <v>6247</v>
      </c>
      <c r="V193" s="85" t="s">
        <v>7217</v>
      </c>
      <c r="W193" s="85" t="s">
        <v>165</v>
      </c>
      <c r="X193" s="85" t="s">
        <v>7218</v>
      </c>
      <c r="Y193" s="144" t="str">
        <f>VLOOKUP(D193,TIPOLOGIA!A:F,6,0)</f>
        <v>TIPO I</v>
      </c>
      <c r="Z193" s="144" t="str">
        <f>VLOOKUP(D193,TIPOLOGIA!A:F,5,0)</f>
        <v>TERRESTRE</v>
      </c>
      <c r="AA193" s="85" t="s">
        <v>6345</v>
      </c>
      <c r="AB193" s="85">
        <v>1</v>
      </c>
      <c r="AC193" s="85">
        <v>0</v>
      </c>
      <c r="AD193" s="179">
        <f>IF(W193="SOPORTE_TELEFÓNICO",'BASE LIQUIDACION REDEBAN 2025'!$B$19,IF(Y193="TIPO I",'BASE LIQUIDACION REDEBAN 2025'!$C$2,IF(Y193="TIPO II",'BASE LIQUIDACION REDEBAN 2025'!$C$3,IF(Y193="TIPO III",'BASE LIQUIDACION REDEBAN 2025'!$C$4,IF(Y193="TIPO IV",'BASE LIQUIDACION REDEBAN 2025'!$C$5,IF(Z193="AEREO",'BASE LIQUIDACION REDEBAN 2025'!$B$6,'BASE LIQUIDACION REDEBAN 2025'!$C$5))))))</f>
        <v>65960.072302</v>
      </c>
      <c r="AE193" s="179">
        <f>IF(OR(W193="SOPORTE_TELEFÓNICO",W193="ENVÍO"),0,IF(Y193="TIPO I",'BASE LIQUIDACION REDEBAN 2025'!$B$10,IF(Y193="TIPO II",'BASE LIQUIDACION REDEBAN 2025'!$B$11,IF(Y193="TIPO III",'BASE LIQUIDACION REDEBAN 2025'!$B$12,'BASE LIQUIDACION REDEBAN 2025'!$B$13))))</f>
        <v>75096.394270399993</v>
      </c>
      <c r="AF193" s="179">
        <f t="shared" si="2"/>
        <v>65960.072302</v>
      </c>
      <c r="AG193"/>
    </row>
    <row r="194" spans="1:33" ht="14.45">
      <c r="A194" s="85" t="s">
        <v>68</v>
      </c>
      <c r="B194" s="85" t="str">
        <f>VLOOKUP(A194,'CENTRO DE COSTOS'!A:D,4,FALSE)</f>
        <v>WILLIAM ASDRUBAL ROZO ROZO</v>
      </c>
      <c r="C194" s="85" t="str">
        <f>VLOOKUP(A194,'CENTRO DE COSTOS'!A:D,2,FALSE)</f>
        <v>0004-0004</v>
      </c>
      <c r="D194" s="85">
        <v>11001</v>
      </c>
      <c r="E194" s="85" t="s">
        <v>7219</v>
      </c>
      <c r="F194" s="85">
        <v>59070</v>
      </c>
      <c r="G194" s="85" t="s">
        <v>6241</v>
      </c>
      <c r="H194" s="85" t="s">
        <v>417</v>
      </c>
      <c r="I194" s="85" t="s">
        <v>68</v>
      </c>
      <c r="J194" s="85" t="s">
        <v>7220</v>
      </c>
      <c r="K194" s="85" t="s">
        <v>160</v>
      </c>
      <c r="L194" s="85" t="s">
        <v>7221</v>
      </c>
      <c r="M194" s="178">
        <v>45911.333333333343</v>
      </c>
      <c r="N194" s="178">
        <v>45912.632638888892</v>
      </c>
      <c r="O194" s="143"/>
      <c r="P194" s="85" t="s">
        <v>1454</v>
      </c>
      <c r="Q194" s="85" t="s">
        <v>6258</v>
      </c>
      <c r="R194" s="85" t="s">
        <v>162</v>
      </c>
      <c r="S194" s="85" t="s">
        <v>6245</v>
      </c>
      <c r="T194" s="85" t="s">
        <v>6246</v>
      </c>
      <c r="U194" s="85" t="s">
        <v>6247</v>
      </c>
      <c r="V194" s="85" t="s">
        <v>7222</v>
      </c>
      <c r="W194" s="85" t="s">
        <v>165</v>
      </c>
      <c r="X194" s="85" t="s">
        <v>7223</v>
      </c>
      <c r="Y194" s="144" t="str">
        <f>VLOOKUP(D194,TIPOLOGIA!A:F,6,0)</f>
        <v>TIPO I</v>
      </c>
      <c r="Z194" s="144" t="str">
        <f>VLOOKUP(D194,TIPOLOGIA!A:F,5,0)</f>
        <v>TERRESTRE</v>
      </c>
      <c r="AA194" s="85" t="s">
        <v>566</v>
      </c>
      <c r="AB194" s="85">
        <v>1</v>
      </c>
      <c r="AC194" s="85">
        <v>0</v>
      </c>
      <c r="AD194" s="179">
        <f>IF(W194="SOPORTE_TELEFÓNICO",'BASE LIQUIDACION REDEBAN 2025'!$B$19,IF(Y194="TIPO I",'BASE LIQUIDACION REDEBAN 2025'!$C$2,IF(Y194="TIPO II",'BASE LIQUIDACION REDEBAN 2025'!$C$3,IF(Y194="TIPO III",'BASE LIQUIDACION REDEBAN 2025'!$C$4,IF(Y194="TIPO IV",'BASE LIQUIDACION REDEBAN 2025'!$C$5,IF(Z194="AEREO",'BASE LIQUIDACION REDEBAN 2025'!$B$6,'BASE LIQUIDACION REDEBAN 2025'!$C$5))))))</f>
        <v>65960.072302</v>
      </c>
      <c r="AE194" s="179">
        <f>IF(OR(W194="SOPORTE_TELEFÓNICO",W194="ENVÍO"),0,IF(Y194="TIPO I",'BASE LIQUIDACION REDEBAN 2025'!$B$10,IF(Y194="TIPO II",'BASE LIQUIDACION REDEBAN 2025'!$B$11,IF(Y194="TIPO III",'BASE LIQUIDACION REDEBAN 2025'!$B$12,'BASE LIQUIDACION REDEBAN 2025'!$B$13))))</f>
        <v>75096.394270399993</v>
      </c>
      <c r="AF194" s="179">
        <f t="shared" si="2"/>
        <v>65960.072302</v>
      </c>
      <c r="AG194"/>
    </row>
    <row r="195" spans="1:33" ht="14.45">
      <c r="A195" s="85" t="s">
        <v>64</v>
      </c>
      <c r="B195" s="85" t="str">
        <f>VLOOKUP(A195,'CENTRO DE COSTOS'!A:D,4,FALSE)</f>
        <v>JOSE MAURICIO HERNANDEZ ROJAS</v>
      </c>
      <c r="C195" s="85" t="str">
        <f>VLOOKUP(A195,'CENTRO DE COSTOS'!A:D,2,FALSE)</f>
        <v>0004-0001</v>
      </c>
      <c r="D195" s="85">
        <v>8001</v>
      </c>
      <c r="E195" s="85" t="s">
        <v>7224</v>
      </c>
      <c r="F195" s="85">
        <v>62032</v>
      </c>
      <c r="G195" s="85" t="s">
        <v>6241</v>
      </c>
      <c r="H195" s="85" t="s">
        <v>1045</v>
      </c>
      <c r="I195" s="85" t="s">
        <v>64</v>
      </c>
      <c r="J195" s="85" t="s">
        <v>7225</v>
      </c>
      <c r="K195" s="85" t="s">
        <v>160</v>
      </c>
      <c r="L195" s="85" t="s">
        <v>7226</v>
      </c>
      <c r="M195" s="178">
        <v>45911.333333333343</v>
      </c>
      <c r="N195" s="178">
        <v>45911.711111111108</v>
      </c>
      <c r="O195" s="143"/>
      <c r="P195" s="85" t="s">
        <v>1454</v>
      </c>
      <c r="Q195" s="85" t="s">
        <v>6258</v>
      </c>
      <c r="R195" s="85" t="s">
        <v>162</v>
      </c>
      <c r="S195" s="85" t="s">
        <v>6245</v>
      </c>
      <c r="T195" s="85" t="s">
        <v>6246</v>
      </c>
      <c r="U195" s="85" t="s">
        <v>6247</v>
      </c>
      <c r="V195" s="85" t="s">
        <v>7227</v>
      </c>
      <c r="W195" s="85" t="s">
        <v>165</v>
      </c>
      <c r="X195" s="85" t="s">
        <v>7228</v>
      </c>
      <c r="Y195" s="144" t="str">
        <f>VLOOKUP(D195,TIPOLOGIA!A:F,6,0)</f>
        <v>TIPO I</v>
      </c>
      <c r="Z195" s="144" t="str">
        <f>VLOOKUP(D195,TIPOLOGIA!A:F,5,0)</f>
        <v>TERRESTRE</v>
      </c>
      <c r="AA195" s="85" t="s">
        <v>1473</v>
      </c>
      <c r="AB195" s="85">
        <v>1</v>
      </c>
      <c r="AC195" s="85">
        <v>0</v>
      </c>
      <c r="AD195" s="179">
        <f>IF(W195="SOPORTE_TELEFÓNICO",'BASE LIQUIDACION REDEBAN 2025'!$B$19,IF(Y195="TIPO I",'BASE LIQUIDACION REDEBAN 2025'!$C$2,IF(Y195="TIPO II",'BASE LIQUIDACION REDEBAN 2025'!$C$3,IF(Y195="TIPO III",'BASE LIQUIDACION REDEBAN 2025'!$C$4,IF(Y195="TIPO IV",'BASE LIQUIDACION REDEBAN 2025'!$C$5,IF(Z195="AEREO",'BASE LIQUIDACION REDEBAN 2025'!$B$6,'BASE LIQUIDACION REDEBAN 2025'!$C$5))))))</f>
        <v>65960.072302</v>
      </c>
      <c r="AE195" s="179">
        <f>IF(OR(W195="SOPORTE_TELEFÓNICO",W195="ENVÍO"),0,IF(Y195="TIPO I",'BASE LIQUIDACION REDEBAN 2025'!$B$10,IF(Y195="TIPO II",'BASE LIQUIDACION REDEBAN 2025'!$B$11,IF(Y195="TIPO III",'BASE LIQUIDACION REDEBAN 2025'!$B$12,'BASE LIQUIDACION REDEBAN 2025'!$B$13))))</f>
        <v>75096.394270399993</v>
      </c>
      <c r="AF195" s="179">
        <f t="shared" ref="AF195:AF258" si="3">IF(OR(W195="SOPORTE_TELEFÓNICO",W195="ENVÍO"),AD195,(AB195*AD195+AC195*AE195))</f>
        <v>65960.072302</v>
      </c>
      <c r="AG195"/>
    </row>
    <row r="196" spans="1:33" ht="14.45">
      <c r="A196" s="85" t="s">
        <v>93</v>
      </c>
      <c r="B196" s="85" t="str">
        <f>VLOOKUP(A196,'CENTRO DE COSTOS'!A:D,4,FALSE)</f>
        <v>DIEGO FERNANDO HENAO CARDONA</v>
      </c>
      <c r="C196" s="85" t="str">
        <f>VLOOKUP(A196,'CENTRO DE COSTOS'!A:D,2,FALSE)</f>
        <v>0004-0003</v>
      </c>
      <c r="D196" s="85">
        <v>52427</v>
      </c>
      <c r="E196" s="85" t="s">
        <v>7229</v>
      </c>
      <c r="F196" s="85">
        <v>41473</v>
      </c>
      <c r="G196" s="85" t="s">
        <v>6241</v>
      </c>
      <c r="H196" s="85" t="s">
        <v>157</v>
      </c>
      <c r="I196" s="85" t="s">
        <v>3317</v>
      </c>
      <c r="J196" s="85" t="s">
        <v>7230</v>
      </c>
      <c r="K196" s="85" t="s">
        <v>160</v>
      </c>
      <c r="L196" s="85" t="s">
        <v>7231</v>
      </c>
      <c r="M196" s="178">
        <v>45910.381944444453</v>
      </c>
      <c r="N196" s="178">
        <v>45912.539583333331</v>
      </c>
      <c r="O196" s="143"/>
      <c r="P196" s="85" t="s">
        <v>1454</v>
      </c>
      <c r="Q196" s="85" t="s">
        <v>6244</v>
      </c>
      <c r="R196" s="85" t="s">
        <v>243</v>
      </c>
      <c r="S196" s="85" t="s">
        <v>365</v>
      </c>
      <c r="T196" s="85" t="s">
        <v>6246</v>
      </c>
      <c r="U196" s="85" t="s">
        <v>6247</v>
      </c>
      <c r="V196" s="85" t="s">
        <v>7232</v>
      </c>
      <c r="W196" s="85" t="s">
        <v>165</v>
      </c>
      <c r="X196" s="85" t="s">
        <v>7233</v>
      </c>
      <c r="Y196" s="144" t="str">
        <f>VLOOKUP(D196,TIPOLOGIA!A:F,6,0)</f>
        <v>TIPO IV ESPECIAL</v>
      </c>
      <c r="Z196" s="144" t="str">
        <f>VLOOKUP(D196,TIPOLOGIA!A:F,5,0)</f>
        <v>FLUVIAL</v>
      </c>
      <c r="AA196" s="85" t="s">
        <v>851</v>
      </c>
      <c r="AB196" s="85">
        <v>1</v>
      </c>
      <c r="AC196" s="85">
        <v>0</v>
      </c>
      <c r="AD196" s="179">
        <f>IF(W196="SOPORTE_TELEFÓNICO",'BASE LIQUIDACION REDEBAN 2025'!$B$19,IF(Y196="TIPO I",'BASE LIQUIDACION REDEBAN 2025'!$C$2,IF(Y196="TIPO II",'BASE LIQUIDACION REDEBAN 2025'!$C$3,IF(Y196="TIPO III",'BASE LIQUIDACION REDEBAN 2025'!$C$4,IF(Y196="TIPO IV",'BASE LIQUIDACION REDEBAN 2025'!$C$5,IF(Z196="AEREO",'BASE LIQUIDACION REDEBAN 2025'!$B$6,'BASE LIQUIDACION REDEBAN 2025'!$C$5))))))</f>
        <v>479588.87655000004</v>
      </c>
      <c r="AE196" s="179">
        <f>IF(OR(W196="SOPORTE_TELEFÓNICO",W196="ENVÍO"),0,IF(Y196="TIPO I",'BASE LIQUIDACION REDEBAN 2025'!$B$10,IF(Y196="TIPO II",'BASE LIQUIDACION REDEBAN 2025'!$B$11,IF(Y196="TIPO III",'BASE LIQUIDACION REDEBAN 2025'!$B$12,'BASE LIQUIDACION REDEBAN 2025'!$B$13))))</f>
        <v>196536.5258152</v>
      </c>
      <c r="AF196" s="179">
        <f t="shared" si="3"/>
        <v>479588.87655000004</v>
      </c>
      <c r="AG196"/>
    </row>
    <row r="197" spans="1:33" ht="14.45">
      <c r="A197" s="85" t="s">
        <v>60</v>
      </c>
      <c r="B197" s="85" t="str">
        <f>VLOOKUP(A197,'CENTRO DE COSTOS'!A:D,4,FALSE)</f>
        <v>JUAN SEBASTIÁN RÍOS CASTRILLÓN</v>
      </c>
      <c r="C197" s="85" t="str">
        <f>VLOOKUP(A197,'CENTRO DE COSTOS'!A:D,2,FALSE)</f>
        <v>0004-0005</v>
      </c>
      <c r="D197" s="85">
        <v>5490</v>
      </c>
      <c r="E197" s="85" t="s">
        <v>7234</v>
      </c>
      <c r="F197" s="85">
        <v>10790</v>
      </c>
      <c r="G197" s="85" t="s">
        <v>6241</v>
      </c>
      <c r="H197" s="85" t="s">
        <v>249</v>
      </c>
      <c r="I197" s="85" t="s">
        <v>3361</v>
      </c>
      <c r="J197" s="85" t="s">
        <v>7235</v>
      </c>
      <c r="K197" s="85" t="s">
        <v>160</v>
      </c>
      <c r="L197" s="85" t="s">
        <v>7236</v>
      </c>
      <c r="M197" s="178">
        <v>45909.655555555553</v>
      </c>
      <c r="N197" s="178">
        <v>45912.570833333331</v>
      </c>
      <c r="O197" s="143"/>
      <c r="P197" s="85" t="s">
        <v>1454</v>
      </c>
      <c r="Q197" s="85" t="s">
        <v>1454</v>
      </c>
      <c r="R197" s="85" t="s">
        <v>6245</v>
      </c>
      <c r="S197" s="85" t="s">
        <v>6245</v>
      </c>
      <c r="T197" s="85" t="s">
        <v>6246</v>
      </c>
      <c r="U197" s="85" t="s">
        <v>6247</v>
      </c>
      <c r="V197" s="85" t="s">
        <v>7237</v>
      </c>
      <c r="W197" s="85" t="s">
        <v>165</v>
      </c>
      <c r="X197" s="85" t="s">
        <v>7238</v>
      </c>
      <c r="Y197" s="144" t="str">
        <f>VLOOKUP(D197,TIPOLOGIA!A:F,6,0)</f>
        <v>TIPO II</v>
      </c>
      <c r="Z197" s="144" t="str">
        <f>VLOOKUP(D197,TIPOLOGIA!A:F,5,0)</f>
        <v>TERRESTRE</v>
      </c>
      <c r="AA197" s="85" t="s">
        <v>261</v>
      </c>
      <c r="AB197" s="85">
        <v>1</v>
      </c>
      <c r="AC197" s="85">
        <v>0</v>
      </c>
      <c r="AD197" s="179">
        <f>IF(W197="SOPORTE_TELEFÓNICO",'BASE LIQUIDACION REDEBAN 2025'!$B$19,IF(Y197="TIPO I",'BASE LIQUIDACION REDEBAN 2025'!$C$2,IF(Y197="TIPO II",'BASE LIQUIDACION REDEBAN 2025'!$C$3,IF(Y197="TIPO III",'BASE LIQUIDACION REDEBAN 2025'!$C$4,IF(Y197="TIPO IV",'BASE LIQUIDACION REDEBAN 2025'!$C$5,IF(Z197="AEREO",'BASE LIQUIDACION REDEBAN 2025'!$B$6,'BASE LIQUIDACION REDEBAN 2025'!$C$5))))))</f>
        <v>144967.87232000002</v>
      </c>
      <c r="AE197" s="179">
        <f>IF(OR(W197="SOPORTE_TELEFÓNICO",W197="ENVÍO"),0,IF(Y197="TIPO I",'BASE LIQUIDACION REDEBAN 2025'!$B$10,IF(Y197="TIPO II",'BASE LIQUIDACION REDEBAN 2025'!$B$11,IF(Y197="TIPO III",'BASE LIQUIDACION REDEBAN 2025'!$B$12,'BASE LIQUIDACION REDEBAN 2025'!$B$13))))</f>
        <v>140395.6348884</v>
      </c>
      <c r="AF197" s="179">
        <f t="shared" si="3"/>
        <v>144967.87232000002</v>
      </c>
      <c r="AG197"/>
    </row>
    <row r="198" spans="1:33" ht="14.45">
      <c r="A198" s="85" t="s">
        <v>76</v>
      </c>
      <c r="B198" s="85" t="str">
        <f>VLOOKUP(A198,'CENTRO DE COSTOS'!A:D,4,FALSE)</f>
        <v>DIEGO FERNANDO HENAO CARDONA</v>
      </c>
      <c r="C198" s="85" t="str">
        <f>VLOOKUP(A198,'CENTRO DE COSTOS'!A:D,2,FALSE)</f>
        <v>0004-0003</v>
      </c>
      <c r="D198" s="85">
        <v>76834</v>
      </c>
      <c r="E198" s="85" t="s">
        <v>7239</v>
      </c>
      <c r="F198" s="85">
        <v>74819</v>
      </c>
      <c r="G198" s="85" t="s">
        <v>6241</v>
      </c>
      <c r="H198" s="85" t="s">
        <v>232</v>
      </c>
      <c r="I198" s="85" t="s">
        <v>341</v>
      </c>
      <c r="J198" s="85" t="s">
        <v>7240</v>
      </c>
      <c r="K198" s="85" t="s">
        <v>160</v>
      </c>
      <c r="L198" s="85" t="s">
        <v>7241</v>
      </c>
      <c r="M198" s="178">
        <v>45909.655555555553</v>
      </c>
      <c r="N198" s="178">
        <v>45912.558333333327</v>
      </c>
      <c r="O198" s="143"/>
      <c r="P198" s="85" t="s">
        <v>1454</v>
      </c>
      <c r="Q198" s="85" t="s">
        <v>1454</v>
      </c>
      <c r="R198" s="85" t="s">
        <v>162</v>
      </c>
      <c r="S198" s="85" t="s">
        <v>162</v>
      </c>
      <c r="T198" s="85" t="s">
        <v>6246</v>
      </c>
      <c r="U198" s="85" t="s">
        <v>6247</v>
      </c>
      <c r="V198" s="85" t="s">
        <v>7242</v>
      </c>
      <c r="W198" s="85" t="s">
        <v>165</v>
      </c>
      <c r="X198" s="85" t="s">
        <v>7243</v>
      </c>
      <c r="Y198" s="144" t="str">
        <f>VLOOKUP(D198,TIPOLOGIA!A:F,6,0)</f>
        <v>TIPO II</v>
      </c>
      <c r="Z198" s="144" t="str">
        <f>VLOOKUP(D198,TIPOLOGIA!A:F,5,0)</f>
        <v>TERRESTRE</v>
      </c>
      <c r="AA198" s="85" t="s">
        <v>531</v>
      </c>
      <c r="AB198" s="85">
        <v>1</v>
      </c>
      <c r="AC198" s="85">
        <v>0</v>
      </c>
      <c r="AD198" s="179">
        <f>IF(W198="SOPORTE_TELEFÓNICO",'BASE LIQUIDACION REDEBAN 2025'!$B$19,IF(Y198="TIPO I",'BASE LIQUIDACION REDEBAN 2025'!$C$2,IF(Y198="TIPO II",'BASE LIQUIDACION REDEBAN 2025'!$C$3,IF(Y198="TIPO III",'BASE LIQUIDACION REDEBAN 2025'!$C$4,IF(Y198="TIPO IV",'BASE LIQUIDACION REDEBAN 2025'!$C$5,IF(Z198="AEREO",'BASE LIQUIDACION REDEBAN 2025'!$B$6,'BASE LIQUIDACION REDEBAN 2025'!$C$5))))))</f>
        <v>144967.87232000002</v>
      </c>
      <c r="AE198" s="179">
        <f>IF(OR(W198="SOPORTE_TELEFÓNICO",W198="ENVÍO"),0,IF(Y198="TIPO I",'BASE LIQUIDACION REDEBAN 2025'!$B$10,IF(Y198="TIPO II",'BASE LIQUIDACION REDEBAN 2025'!$B$11,IF(Y198="TIPO III",'BASE LIQUIDACION REDEBAN 2025'!$B$12,'BASE LIQUIDACION REDEBAN 2025'!$B$13))))</f>
        <v>140395.6348884</v>
      </c>
      <c r="AF198" s="179">
        <f t="shared" si="3"/>
        <v>144967.87232000002</v>
      </c>
      <c r="AG198"/>
    </row>
    <row r="199" spans="1:33" ht="14.45">
      <c r="A199" s="85" t="s">
        <v>87</v>
      </c>
      <c r="B199" s="85" t="str">
        <f>VLOOKUP(A199,'CENTRO DE COSTOS'!A:D,4,FALSE)</f>
        <v>DIEGO FERNANDO HENAO CARDONA</v>
      </c>
      <c r="C199" s="85" t="str">
        <f>VLOOKUP(A199,'CENTRO DE COSTOS'!A:D,2,FALSE)</f>
        <v>0004-0002</v>
      </c>
      <c r="D199" s="85">
        <v>17001</v>
      </c>
      <c r="E199" s="85" t="s">
        <v>7244</v>
      </c>
      <c r="F199" s="85">
        <v>61417</v>
      </c>
      <c r="G199" s="85" t="s">
        <v>6241</v>
      </c>
      <c r="H199" s="85" t="s">
        <v>269</v>
      </c>
      <c r="I199" s="85" t="s">
        <v>87</v>
      </c>
      <c r="J199" s="85" t="s">
        <v>7245</v>
      </c>
      <c r="K199" s="85" t="s">
        <v>160</v>
      </c>
      <c r="L199" s="85" t="s">
        <v>7246</v>
      </c>
      <c r="M199" s="178">
        <v>45909.655555555553</v>
      </c>
      <c r="N199" s="178">
        <v>45910.422222222223</v>
      </c>
      <c r="O199" s="143"/>
      <c r="P199" s="85" t="s">
        <v>1454</v>
      </c>
      <c r="Q199" s="85" t="s">
        <v>1454</v>
      </c>
      <c r="R199" s="85" t="s">
        <v>6245</v>
      </c>
      <c r="S199" s="85" t="s">
        <v>6245</v>
      </c>
      <c r="T199" s="85" t="s">
        <v>6246</v>
      </c>
      <c r="U199" s="85" t="s">
        <v>6247</v>
      </c>
      <c r="V199" s="85" t="s">
        <v>7247</v>
      </c>
      <c r="W199" s="85" t="s">
        <v>165</v>
      </c>
      <c r="X199" s="85" t="s">
        <v>7248</v>
      </c>
      <c r="Y199" s="144" t="str">
        <f>VLOOKUP(D199,TIPOLOGIA!A:F,6,0)</f>
        <v>TIPO I</v>
      </c>
      <c r="Z199" s="144" t="str">
        <f>VLOOKUP(D199,TIPOLOGIA!A:F,5,0)</f>
        <v>TERRESTRE</v>
      </c>
      <c r="AA199" s="85" t="s">
        <v>287</v>
      </c>
      <c r="AB199" s="85">
        <v>1</v>
      </c>
      <c r="AC199" s="85">
        <v>0</v>
      </c>
      <c r="AD199" s="179">
        <f>IF(W199="SOPORTE_TELEFÓNICO",'BASE LIQUIDACION REDEBAN 2025'!$B$19,IF(Y199="TIPO I",'BASE LIQUIDACION REDEBAN 2025'!$C$2,IF(Y199="TIPO II",'BASE LIQUIDACION REDEBAN 2025'!$C$3,IF(Y199="TIPO III",'BASE LIQUIDACION REDEBAN 2025'!$C$4,IF(Y199="TIPO IV",'BASE LIQUIDACION REDEBAN 2025'!$C$5,IF(Z199="AEREO",'BASE LIQUIDACION REDEBAN 2025'!$B$6,'BASE LIQUIDACION REDEBAN 2025'!$C$5))))))</f>
        <v>65960.072302</v>
      </c>
      <c r="AE199" s="179">
        <f>IF(OR(W199="SOPORTE_TELEFÓNICO",W199="ENVÍO"),0,IF(Y199="TIPO I",'BASE LIQUIDACION REDEBAN 2025'!$B$10,IF(Y199="TIPO II",'BASE LIQUIDACION REDEBAN 2025'!$B$11,IF(Y199="TIPO III",'BASE LIQUIDACION REDEBAN 2025'!$B$12,'BASE LIQUIDACION REDEBAN 2025'!$B$13))))</f>
        <v>75096.394270399993</v>
      </c>
      <c r="AF199" s="179">
        <f t="shared" si="3"/>
        <v>65960.072302</v>
      </c>
      <c r="AG199"/>
    </row>
    <row r="200" spans="1:33" ht="14.45">
      <c r="A200" s="85" t="s">
        <v>68</v>
      </c>
      <c r="B200" s="85" t="str">
        <f>VLOOKUP(A200,'CENTRO DE COSTOS'!A:D,4,FALSE)</f>
        <v>WILLIAM ASDRUBAL ROZO ROZO</v>
      </c>
      <c r="C200" s="85" t="str">
        <f>VLOOKUP(A200,'CENTRO DE COSTOS'!A:D,2,FALSE)</f>
        <v>0004-0004</v>
      </c>
      <c r="D200" s="85">
        <v>11001</v>
      </c>
      <c r="E200" s="85" t="s">
        <v>7249</v>
      </c>
      <c r="F200" s="85">
        <v>68189</v>
      </c>
      <c r="G200" s="85" t="s">
        <v>6241</v>
      </c>
      <c r="H200" s="85" t="s">
        <v>417</v>
      </c>
      <c r="I200" s="85" t="s">
        <v>68</v>
      </c>
      <c r="J200" s="85" t="s">
        <v>7250</v>
      </c>
      <c r="K200" s="85" t="s">
        <v>160</v>
      </c>
      <c r="L200" s="85" t="s">
        <v>7251</v>
      </c>
      <c r="M200" s="178">
        <v>45909.655555555553</v>
      </c>
      <c r="N200" s="178">
        <v>45910.55972222222</v>
      </c>
      <c r="O200" s="143"/>
      <c r="P200" s="85" t="s">
        <v>1454</v>
      </c>
      <c r="Q200" s="85" t="s">
        <v>1454</v>
      </c>
      <c r="R200" s="85" t="s">
        <v>162</v>
      </c>
      <c r="S200" s="85" t="s">
        <v>6245</v>
      </c>
      <c r="T200" s="85" t="s">
        <v>6246</v>
      </c>
      <c r="U200" s="85" t="s">
        <v>6247</v>
      </c>
      <c r="V200" s="85" t="s">
        <v>7252</v>
      </c>
      <c r="W200" s="85" t="s">
        <v>165</v>
      </c>
      <c r="X200" s="85" t="s">
        <v>7253</v>
      </c>
      <c r="Y200" s="144" t="str">
        <f>VLOOKUP(D200,TIPOLOGIA!A:F,6,0)</f>
        <v>TIPO I</v>
      </c>
      <c r="Z200" s="144" t="str">
        <f>VLOOKUP(D200,TIPOLOGIA!A:F,5,0)</f>
        <v>TERRESTRE</v>
      </c>
      <c r="AA200" s="85" t="s">
        <v>930</v>
      </c>
      <c r="AB200" s="85">
        <v>1</v>
      </c>
      <c r="AC200" s="85">
        <v>0</v>
      </c>
      <c r="AD200" s="179">
        <f>IF(W200="SOPORTE_TELEFÓNICO",'BASE LIQUIDACION REDEBAN 2025'!$B$19,IF(Y200="TIPO I",'BASE LIQUIDACION REDEBAN 2025'!$C$2,IF(Y200="TIPO II",'BASE LIQUIDACION REDEBAN 2025'!$C$3,IF(Y200="TIPO III",'BASE LIQUIDACION REDEBAN 2025'!$C$4,IF(Y200="TIPO IV",'BASE LIQUIDACION REDEBAN 2025'!$C$5,IF(Z200="AEREO",'BASE LIQUIDACION REDEBAN 2025'!$B$6,'BASE LIQUIDACION REDEBAN 2025'!$C$5))))))</f>
        <v>65960.072302</v>
      </c>
      <c r="AE200" s="179">
        <f>IF(OR(W200="SOPORTE_TELEFÓNICO",W200="ENVÍO"),0,IF(Y200="TIPO I",'BASE LIQUIDACION REDEBAN 2025'!$B$10,IF(Y200="TIPO II",'BASE LIQUIDACION REDEBAN 2025'!$B$11,IF(Y200="TIPO III",'BASE LIQUIDACION REDEBAN 2025'!$B$12,'BASE LIQUIDACION REDEBAN 2025'!$B$13))))</f>
        <v>75096.394270399993</v>
      </c>
      <c r="AF200" s="179">
        <f t="shared" si="3"/>
        <v>65960.072302</v>
      </c>
      <c r="AG200"/>
    </row>
    <row r="201" spans="1:33" ht="14.45">
      <c r="A201" s="85" t="s">
        <v>92</v>
      </c>
      <c r="B201" s="85" t="str">
        <f>VLOOKUP(A201,'CENTRO DE COSTOS'!A:D,4,FALSE)</f>
        <v>KEVIN ALEXIS CORZO BUSTOS</v>
      </c>
      <c r="C201" s="85" t="str">
        <f>VLOOKUP(A201,'CENTRO DE COSTOS'!A:D,2,FALSE)</f>
        <v>0004-0007</v>
      </c>
      <c r="D201" s="85">
        <v>41001</v>
      </c>
      <c r="E201" s="85" t="s">
        <v>7254</v>
      </c>
      <c r="F201" s="85">
        <v>20654</v>
      </c>
      <c r="G201" s="85" t="s">
        <v>6241</v>
      </c>
      <c r="H201" s="85" t="s">
        <v>430</v>
      </c>
      <c r="I201" s="85" t="s">
        <v>92</v>
      </c>
      <c r="J201" s="85" t="s">
        <v>7255</v>
      </c>
      <c r="K201" s="85" t="s">
        <v>160</v>
      </c>
      <c r="L201" s="85" t="s">
        <v>7256</v>
      </c>
      <c r="M201" s="178">
        <v>45909.655555555553</v>
      </c>
      <c r="N201" s="178">
        <v>45910.667361111111</v>
      </c>
      <c r="O201" s="143"/>
      <c r="P201" s="85" t="s">
        <v>1454</v>
      </c>
      <c r="Q201" s="85" t="s">
        <v>1454</v>
      </c>
      <c r="R201" s="85" t="s">
        <v>6245</v>
      </c>
      <c r="S201" s="85" t="s">
        <v>6245</v>
      </c>
      <c r="T201" s="85" t="s">
        <v>6246</v>
      </c>
      <c r="U201" s="85" t="s">
        <v>6247</v>
      </c>
      <c r="V201" s="85" t="s">
        <v>7257</v>
      </c>
      <c r="W201" s="85" t="s">
        <v>165</v>
      </c>
      <c r="X201" s="85" t="s">
        <v>7258</v>
      </c>
      <c r="Y201" s="144" t="str">
        <f>VLOOKUP(D201,TIPOLOGIA!A:F,6,0)</f>
        <v>TIPO I</v>
      </c>
      <c r="Z201" s="144" t="str">
        <f>VLOOKUP(D201,TIPOLOGIA!A:F,5,0)</f>
        <v>TERRESTRE</v>
      </c>
      <c r="AA201" s="85" t="s">
        <v>1416</v>
      </c>
      <c r="AB201" s="85">
        <v>1</v>
      </c>
      <c r="AC201" s="85">
        <v>0</v>
      </c>
      <c r="AD201" s="179">
        <f>IF(W201="SOPORTE_TELEFÓNICO",'BASE LIQUIDACION REDEBAN 2025'!$B$19,IF(Y201="TIPO I",'BASE LIQUIDACION REDEBAN 2025'!$C$2,IF(Y201="TIPO II",'BASE LIQUIDACION REDEBAN 2025'!$C$3,IF(Y201="TIPO III",'BASE LIQUIDACION REDEBAN 2025'!$C$4,IF(Y201="TIPO IV",'BASE LIQUIDACION REDEBAN 2025'!$C$5,IF(Z201="AEREO",'BASE LIQUIDACION REDEBAN 2025'!$B$6,'BASE LIQUIDACION REDEBAN 2025'!$C$5))))))</f>
        <v>65960.072302</v>
      </c>
      <c r="AE201" s="179">
        <f>IF(OR(W201="SOPORTE_TELEFÓNICO",W201="ENVÍO"),0,IF(Y201="TIPO I",'BASE LIQUIDACION REDEBAN 2025'!$B$10,IF(Y201="TIPO II",'BASE LIQUIDACION REDEBAN 2025'!$B$11,IF(Y201="TIPO III",'BASE LIQUIDACION REDEBAN 2025'!$B$12,'BASE LIQUIDACION REDEBAN 2025'!$B$13))))</f>
        <v>75096.394270399993</v>
      </c>
      <c r="AF201" s="179">
        <f t="shared" si="3"/>
        <v>65960.072302</v>
      </c>
      <c r="AG201"/>
    </row>
    <row r="202" spans="1:33" ht="14.45">
      <c r="A202" s="85" t="s">
        <v>86</v>
      </c>
      <c r="B202" s="85" t="str">
        <f>VLOOKUP(A202,'CENTRO DE COSTOS'!A:D,4,FALSE)</f>
        <v>KEVIN ALEXIS CORZO BUSTOS</v>
      </c>
      <c r="C202" s="85" t="str">
        <f>VLOOKUP(A202,'CENTRO DE COSTOS'!A:D,2,FALSE)</f>
        <v>0004-0007</v>
      </c>
      <c r="D202" s="85">
        <v>73563</v>
      </c>
      <c r="E202" s="85" t="s">
        <v>7259</v>
      </c>
      <c r="F202" s="85">
        <v>63816</v>
      </c>
      <c r="G202" s="85" t="s">
        <v>6241</v>
      </c>
      <c r="H202" s="85" t="s">
        <v>494</v>
      </c>
      <c r="I202" s="85" t="s">
        <v>7260</v>
      </c>
      <c r="J202" s="85" t="s">
        <v>7261</v>
      </c>
      <c r="K202" s="85" t="s">
        <v>160</v>
      </c>
      <c r="L202" s="85" t="s">
        <v>7262</v>
      </c>
      <c r="M202" s="178">
        <v>45909.655555555553</v>
      </c>
      <c r="N202" s="178">
        <v>45911.547222222223</v>
      </c>
      <c r="O202" s="143"/>
      <c r="P202" s="85" t="s">
        <v>1454</v>
      </c>
      <c r="Q202" s="85" t="s">
        <v>1454</v>
      </c>
      <c r="R202" s="85" t="s">
        <v>6245</v>
      </c>
      <c r="S202" s="85" t="s">
        <v>6245</v>
      </c>
      <c r="T202" s="85" t="s">
        <v>6246</v>
      </c>
      <c r="U202" s="85" t="s">
        <v>6247</v>
      </c>
      <c r="V202" s="85" t="s">
        <v>7263</v>
      </c>
      <c r="W202" s="85" t="s">
        <v>165</v>
      </c>
      <c r="X202" s="85" t="s">
        <v>7264</v>
      </c>
      <c r="Y202" s="144" t="str">
        <f>VLOOKUP(D202,TIPOLOGIA!A:F,6,0)</f>
        <v>TIPO III</v>
      </c>
      <c r="Z202" s="144" t="str">
        <f>VLOOKUP(D202,TIPOLOGIA!A:F,5,0)</f>
        <v>TERRESTRE</v>
      </c>
      <c r="AA202" s="85" t="s">
        <v>1663</v>
      </c>
      <c r="AB202" s="85">
        <v>1</v>
      </c>
      <c r="AC202" s="85">
        <v>0</v>
      </c>
      <c r="AD202" s="179">
        <f>IF(W202="SOPORTE_TELEFÓNICO",'BASE LIQUIDACION REDEBAN 2025'!$B$19,IF(Y202="TIPO I",'BASE LIQUIDACION REDEBAN 2025'!$C$2,IF(Y202="TIPO II",'BASE LIQUIDACION REDEBAN 2025'!$C$3,IF(Y202="TIPO III",'BASE LIQUIDACION REDEBAN 2025'!$C$4,IF(Y202="TIPO IV",'BASE LIQUIDACION REDEBAN 2025'!$C$5,IF(Z202="AEREO",'BASE LIQUIDACION REDEBAN 2025'!$B$6,'BASE LIQUIDACION REDEBAN 2025'!$C$5))))))</f>
        <v>275728.78077800001</v>
      </c>
      <c r="AE202" s="179">
        <f>IF(OR(W202="SOPORTE_TELEFÓNICO",W202="ENVÍO"),0,IF(Y202="TIPO I",'BASE LIQUIDACION REDEBAN 2025'!$B$10,IF(Y202="TIPO II",'BASE LIQUIDACION REDEBAN 2025'!$B$11,IF(Y202="TIPO III",'BASE LIQUIDACION REDEBAN 2025'!$B$12,'BASE LIQUIDACION REDEBAN 2025'!$B$13))))</f>
        <v>196536.5258152</v>
      </c>
      <c r="AF202" s="179">
        <f t="shared" si="3"/>
        <v>275728.78077800001</v>
      </c>
      <c r="AG202"/>
    </row>
    <row r="203" spans="1:33" ht="14.45">
      <c r="A203" s="85" t="s">
        <v>90</v>
      </c>
      <c r="B203" s="85" t="str">
        <f>VLOOKUP(A203,'CENTRO DE COSTOS'!A:D,4,FALSE)</f>
        <v>JUAN SEBASTIÁN RÍOS CASTRILLÓN</v>
      </c>
      <c r="C203" s="85" t="str">
        <f>VLOOKUP(A203,'CENTRO DE COSTOS'!A:D,2,FALSE)</f>
        <v>0004-0005</v>
      </c>
      <c r="D203" s="85">
        <v>5001</v>
      </c>
      <c r="E203" s="85" t="s">
        <v>7265</v>
      </c>
      <c r="F203" s="85">
        <v>73450</v>
      </c>
      <c r="G203" s="85" t="s">
        <v>6241</v>
      </c>
      <c r="H203" s="85" t="s">
        <v>249</v>
      </c>
      <c r="I203" s="85" t="s">
        <v>90</v>
      </c>
      <c r="J203" s="85" t="s">
        <v>7266</v>
      </c>
      <c r="K203" s="85" t="s">
        <v>160</v>
      </c>
      <c r="L203" s="85" t="s">
        <v>7267</v>
      </c>
      <c r="M203" s="178">
        <v>45909.655555555553</v>
      </c>
      <c r="N203" s="178">
        <v>45911.581944444442</v>
      </c>
      <c r="O203" s="143"/>
      <c r="P203" s="85" t="s">
        <v>1454</v>
      </c>
      <c r="Q203" s="85" t="s">
        <v>1454</v>
      </c>
      <c r="R203" s="85" t="s">
        <v>243</v>
      </c>
      <c r="S203" s="85" t="s">
        <v>365</v>
      </c>
      <c r="T203" s="85" t="s">
        <v>6246</v>
      </c>
      <c r="U203" s="85" t="s">
        <v>6247</v>
      </c>
      <c r="V203" s="85" t="s">
        <v>7268</v>
      </c>
      <c r="W203" s="85" t="s">
        <v>165</v>
      </c>
      <c r="X203" s="85" t="s">
        <v>7269</v>
      </c>
      <c r="Y203" s="144" t="str">
        <f>VLOOKUP(D203,TIPOLOGIA!A:F,6,0)</f>
        <v>TIPO I</v>
      </c>
      <c r="Z203" s="144" t="str">
        <f>VLOOKUP(D203,TIPOLOGIA!A:F,5,0)</f>
        <v>TERRESTRE</v>
      </c>
      <c r="AA203" s="85" t="s">
        <v>267</v>
      </c>
      <c r="AB203" s="85">
        <v>1</v>
      </c>
      <c r="AC203" s="85">
        <v>0</v>
      </c>
      <c r="AD203" s="179">
        <f>IF(W203="SOPORTE_TELEFÓNICO",'BASE LIQUIDACION REDEBAN 2025'!$B$19,IF(Y203="TIPO I",'BASE LIQUIDACION REDEBAN 2025'!$C$2,IF(Y203="TIPO II",'BASE LIQUIDACION REDEBAN 2025'!$C$3,IF(Y203="TIPO III",'BASE LIQUIDACION REDEBAN 2025'!$C$4,IF(Y203="TIPO IV",'BASE LIQUIDACION REDEBAN 2025'!$C$5,IF(Z203="AEREO",'BASE LIQUIDACION REDEBAN 2025'!$B$6,'BASE LIQUIDACION REDEBAN 2025'!$C$5))))))</f>
        <v>65960.072302</v>
      </c>
      <c r="AE203" s="179">
        <f>IF(OR(W203="SOPORTE_TELEFÓNICO",W203="ENVÍO"),0,IF(Y203="TIPO I",'BASE LIQUIDACION REDEBAN 2025'!$B$10,IF(Y203="TIPO II",'BASE LIQUIDACION REDEBAN 2025'!$B$11,IF(Y203="TIPO III",'BASE LIQUIDACION REDEBAN 2025'!$B$12,'BASE LIQUIDACION REDEBAN 2025'!$B$13))))</f>
        <v>75096.394270399993</v>
      </c>
      <c r="AF203" s="179">
        <f t="shared" si="3"/>
        <v>65960.072302</v>
      </c>
      <c r="AG203"/>
    </row>
    <row r="204" spans="1:33" ht="14.45">
      <c r="A204" s="85" t="s">
        <v>68</v>
      </c>
      <c r="B204" s="85" t="str">
        <f>VLOOKUP(A204,'CENTRO DE COSTOS'!A:D,4,FALSE)</f>
        <v>WILLIAM ASDRUBAL ROZO ROZO</v>
      </c>
      <c r="C204" s="85" t="str">
        <f>VLOOKUP(A204,'CENTRO DE COSTOS'!A:D,2,FALSE)</f>
        <v>0004-0004</v>
      </c>
      <c r="D204" s="85">
        <v>11001</v>
      </c>
      <c r="E204" s="85" t="s">
        <v>7270</v>
      </c>
      <c r="F204" s="85">
        <v>58245</v>
      </c>
      <c r="G204" s="85" t="s">
        <v>6241</v>
      </c>
      <c r="H204" s="85" t="s">
        <v>417</v>
      </c>
      <c r="I204" s="85" t="s">
        <v>68</v>
      </c>
      <c r="J204" s="85" t="s">
        <v>7271</v>
      </c>
      <c r="K204" s="85" t="s">
        <v>160</v>
      </c>
      <c r="L204" s="85" t="s">
        <v>7272</v>
      </c>
      <c r="M204" s="178">
        <v>45909.655555555553</v>
      </c>
      <c r="N204" s="178">
        <v>45912.561805555553</v>
      </c>
      <c r="O204" s="143"/>
      <c r="P204" s="85" t="s">
        <v>1454</v>
      </c>
      <c r="Q204" s="85" t="s">
        <v>1454</v>
      </c>
      <c r="R204" s="85" t="s">
        <v>243</v>
      </c>
      <c r="S204" s="85" t="s">
        <v>365</v>
      </c>
      <c r="T204" s="85" t="s">
        <v>6246</v>
      </c>
      <c r="U204" s="85" t="s">
        <v>6247</v>
      </c>
      <c r="V204" s="85" t="s">
        <v>7273</v>
      </c>
      <c r="W204" s="85" t="s">
        <v>165</v>
      </c>
      <c r="X204" s="85" t="s">
        <v>7274</v>
      </c>
      <c r="Y204" s="144" t="str">
        <f>VLOOKUP(D204,TIPOLOGIA!A:F,6,0)</f>
        <v>TIPO I</v>
      </c>
      <c r="Z204" s="144" t="str">
        <f>VLOOKUP(D204,TIPOLOGIA!A:F,5,0)</f>
        <v>TERRESTRE</v>
      </c>
      <c r="AA204" s="85" t="s">
        <v>428</v>
      </c>
      <c r="AB204" s="85">
        <v>1</v>
      </c>
      <c r="AC204" s="85">
        <v>0</v>
      </c>
      <c r="AD204" s="179">
        <f>IF(W204="SOPORTE_TELEFÓNICO",'BASE LIQUIDACION REDEBAN 2025'!$B$19,IF(Y204="TIPO I",'BASE LIQUIDACION REDEBAN 2025'!$C$2,IF(Y204="TIPO II",'BASE LIQUIDACION REDEBAN 2025'!$C$3,IF(Y204="TIPO III",'BASE LIQUIDACION REDEBAN 2025'!$C$4,IF(Y204="TIPO IV",'BASE LIQUIDACION REDEBAN 2025'!$C$5,IF(Z204="AEREO",'BASE LIQUIDACION REDEBAN 2025'!$B$6,'BASE LIQUIDACION REDEBAN 2025'!$C$5))))))</f>
        <v>65960.072302</v>
      </c>
      <c r="AE204" s="179">
        <f>IF(OR(W204="SOPORTE_TELEFÓNICO",W204="ENVÍO"),0,IF(Y204="TIPO I",'BASE LIQUIDACION REDEBAN 2025'!$B$10,IF(Y204="TIPO II",'BASE LIQUIDACION REDEBAN 2025'!$B$11,IF(Y204="TIPO III",'BASE LIQUIDACION REDEBAN 2025'!$B$12,'BASE LIQUIDACION REDEBAN 2025'!$B$13))))</f>
        <v>75096.394270399993</v>
      </c>
      <c r="AF204" s="179">
        <f t="shared" si="3"/>
        <v>65960.072302</v>
      </c>
      <c r="AG204"/>
    </row>
    <row r="205" spans="1:33" ht="14.45">
      <c r="A205" s="85" t="s">
        <v>90</v>
      </c>
      <c r="B205" s="85" t="str">
        <f>VLOOKUP(A205,'CENTRO DE COSTOS'!A:D,4,FALSE)</f>
        <v>JUAN SEBASTIÁN RÍOS CASTRILLÓN</v>
      </c>
      <c r="C205" s="85" t="str">
        <f>VLOOKUP(A205,'CENTRO DE COSTOS'!A:D,2,FALSE)</f>
        <v>0004-0005</v>
      </c>
      <c r="D205" s="85">
        <v>5360</v>
      </c>
      <c r="E205" s="85" t="s">
        <v>7275</v>
      </c>
      <c r="F205" s="85">
        <v>78213</v>
      </c>
      <c r="G205" s="85" t="s">
        <v>6241</v>
      </c>
      <c r="H205" s="85" t="s">
        <v>249</v>
      </c>
      <c r="I205" s="85" t="s">
        <v>354</v>
      </c>
      <c r="J205" s="85" t="s">
        <v>7276</v>
      </c>
      <c r="K205" s="85" t="s">
        <v>160</v>
      </c>
      <c r="L205" s="85" t="s">
        <v>7277</v>
      </c>
      <c r="M205" s="178">
        <v>45909.655555555553</v>
      </c>
      <c r="N205" s="178">
        <v>45910.555555555547</v>
      </c>
      <c r="O205" s="143"/>
      <c r="P205" s="85" t="s">
        <v>1454</v>
      </c>
      <c r="Q205" s="85" t="s">
        <v>1454</v>
      </c>
      <c r="R205" s="85" t="s">
        <v>243</v>
      </c>
      <c r="S205" s="85" t="s">
        <v>244</v>
      </c>
      <c r="T205" s="85" t="s">
        <v>6246</v>
      </c>
      <c r="U205" s="85" t="s">
        <v>6247</v>
      </c>
      <c r="V205" s="85" t="s">
        <v>7278</v>
      </c>
      <c r="W205" s="85" t="s">
        <v>165</v>
      </c>
      <c r="X205" s="85" t="s">
        <v>7279</v>
      </c>
      <c r="Y205" s="144" t="str">
        <f>VLOOKUP(D205,TIPOLOGIA!A:F,6,0)</f>
        <v>TIPO I</v>
      </c>
      <c r="Z205" s="144" t="str">
        <f>VLOOKUP(D205,TIPOLOGIA!A:F,5,0)</f>
        <v>TERRESTRE</v>
      </c>
      <c r="AA205" s="85" t="s">
        <v>1483</v>
      </c>
      <c r="AB205" s="85">
        <v>1</v>
      </c>
      <c r="AC205" s="85">
        <v>0</v>
      </c>
      <c r="AD205" s="179">
        <f>IF(W205="SOPORTE_TELEFÓNICO",'BASE LIQUIDACION REDEBAN 2025'!$B$19,IF(Y205="TIPO I",'BASE LIQUIDACION REDEBAN 2025'!$C$2,IF(Y205="TIPO II",'BASE LIQUIDACION REDEBAN 2025'!$C$3,IF(Y205="TIPO III",'BASE LIQUIDACION REDEBAN 2025'!$C$4,IF(Y205="TIPO IV",'BASE LIQUIDACION REDEBAN 2025'!$C$5,IF(Z205="AEREO",'BASE LIQUIDACION REDEBAN 2025'!$B$6,'BASE LIQUIDACION REDEBAN 2025'!$C$5))))))</f>
        <v>65960.072302</v>
      </c>
      <c r="AE205" s="179">
        <f>IF(OR(W205="SOPORTE_TELEFÓNICO",W205="ENVÍO"),0,IF(Y205="TIPO I",'BASE LIQUIDACION REDEBAN 2025'!$B$10,IF(Y205="TIPO II",'BASE LIQUIDACION REDEBAN 2025'!$B$11,IF(Y205="TIPO III",'BASE LIQUIDACION REDEBAN 2025'!$B$12,'BASE LIQUIDACION REDEBAN 2025'!$B$13))))</f>
        <v>75096.394270399993</v>
      </c>
      <c r="AF205" s="179">
        <f t="shared" si="3"/>
        <v>65960.072302</v>
      </c>
      <c r="AG205"/>
    </row>
    <row r="206" spans="1:33" ht="14.45">
      <c r="A206" s="85" t="s">
        <v>94</v>
      </c>
      <c r="B206" s="85" t="str">
        <f>VLOOKUP(A206,'CENTRO DE COSTOS'!A:D,4,FALSE)</f>
        <v>DIEGO FERNANDO HENAO CARDONA</v>
      </c>
      <c r="C206" s="85" t="str">
        <f>VLOOKUP(A206,'CENTRO DE COSTOS'!A:D,2,FALSE)</f>
        <v>0004-0002</v>
      </c>
      <c r="D206" s="85">
        <v>66001</v>
      </c>
      <c r="E206" s="85" t="s">
        <v>7280</v>
      </c>
      <c r="F206" s="85">
        <v>44863</v>
      </c>
      <c r="G206" s="85" t="s">
        <v>6241</v>
      </c>
      <c r="H206" s="85" t="s">
        <v>186</v>
      </c>
      <c r="I206" s="85" t="s">
        <v>94</v>
      </c>
      <c r="J206" s="85" t="s">
        <v>7281</v>
      </c>
      <c r="K206" s="85" t="s">
        <v>160</v>
      </c>
      <c r="L206" s="85" t="s">
        <v>7282</v>
      </c>
      <c r="M206" s="178">
        <v>45909.655555555553</v>
      </c>
      <c r="N206" s="178">
        <v>45912.65347222222</v>
      </c>
      <c r="O206" s="143"/>
      <c r="P206" s="85" t="s">
        <v>1454</v>
      </c>
      <c r="Q206" s="85" t="s">
        <v>1454</v>
      </c>
      <c r="R206" s="85" t="s">
        <v>243</v>
      </c>
      <c r="S206" s="85" t="s">
        <v>365</v>
      </c>
      <c r="T206" s="85" t="s">
        <v>6246</v>
      </c>
      <c r="U206" s="85" t="s">
        <v>6247</v>
      </c>
      <c r="V206" s="85" t="s">
        <v>7283</v>
      </c>
      <c r="W206" s="85" t="s">
        <v>165</v>
      </c>
      <c r="X206" s="85" t="s">
        <v>7284</v>
      </c>
      <c r="Y206" s="144" t="str">
        <f>VLOOKUP(D206,TIPOLOGIA!A:F,6,0)</f>
        <v>TIPO I</v>
      </c>
      <c r="Z206" s="144" t="str">
        <f>VLOOKUP(D206,TIPOLOGIA!A:F,5,0)</f>
        <v>TERRESTRE</v>
      </c>
      <c r="AA206" s="85" t="s">
        <v>275</v>
      </c>
      <c r="AB206" s="85">
        <v>1</v>
      </c>
      <c r="AC206" s="85">
        <v>0</v>
      </c>
      <c r="AD206" s="179">
        <f>IF(W206="SOPORTE_TELEFÓNICO",'BASE LIQUIDACION REDEBAN 2025'!$B$19,IF(Y206="TIPO I",'BASE LIQUIDACION REDEBAN 2025'!$C$2,IF(Y206="TIPO II",'BASE LIQUIDACION REDEBAN 2025'!$C$3,IF(Y206="TIPO III",'BASE LIQUIDACION REDEBAN 2025'!$C$4,IF(Y206="TIPO IV",'BASE LIQUIDACION REDEBAN 2025'!$C$5,IF(Z206="AEREO",'BASE LIQUIDACION REDEBAN 2025'!$B$6,'BASE LIQUIDACION REDEBAN 2025'!$C$5))))))</f>
        <v>65960.072302</v>
      </c>
      <c r="AE206" s="179">
        <f>IF(OR(W206="SOPORTE_TELEFÓNICO",W206="ENVÍO"),0,IF(Y206="TIPO I",'BASE LIQUIDACION REDEBAN 2025'!$B$10,IF(Y206="TIPO II",'BASE LIQUIDACION REDEBAN 2025'!$B$11,IF(Y206="TIPO III",'BASE LIQUIDACION REDEBAN 2025'!$B$12,'BASE LIQUIDACION REDEBAN 2025'!$B$13))))</f>
        <v>75096.394270399993</v>
      </c>
      <c r="AF206" s="179">
        <f t="shared" si="3"/>
        <v>65960.072302</v>
      </c>
      <c r="AG206"/>
    </row>
    <row r="207" spans="1:33" ht="14.45">
      <c r="A207" s="85" t="s">
        <v>90</v>
      </c>
      <c r="B207" s="85" t="str">
        <f>VLOOKUP(A207,'CENTRO DE COSTOS'!A:D,4,FALSE)</f>
        <v>JUAN SEBASTIÁN RÍOS CASTRILLÓN</v>
      </c>
      <c r="C207" s="85" t="str">
        <f>VLOOKUP(A207,'CENTRO DE COSTOS'!A:D,2,FALSE)</f>
        <v>0004-0005</v>
      </c>
      <c r="D207" s="85">
        <v>5631</v>
      </c>
      <c r="E207" s="85" t="s">
        <v>7285</v>
      </c>
      <c r="F207" s="85">
        <v>71441</v>
      </c>
      <c r="G207" s="85" t="s">
        <v>6241</v>
      </c>
      <c r="H207" s="85" t="s">
        <v>249</v>
      </c>
      <c r="I207" s="85" t="s">
        <v>2872</v>
      </c>
      <c r="J207" s="85" t="s">
        <v>7286</v>
      </c>
      <c r="K207" s="85" t="s">
        <v>160</v>
      </c>
      <c r="L207" s="85" t="s">
        <v>7287</v>
      </c>
      <c r="M207" s="178">
        <v>45909.655555555553</v>
      </c>
      <c r="N207" s="178">
        <v>45910.556944444441</v>
      </c>
      <c r="O207" s="143"/>
      <c r="P207" s="85" t="s">
        <v>1454</v>
      </c>
      <c r="Q207" s="85" t="s">
        <v>1454</v>
      </c>
      <c r="R207" s="85" t="s">
        <v>243</v>
      </c>
      <c r="S207" s="85" t="s">
        <v>244</v>
      </c>
      <c r="T207" s="85" t="s">
        <v>6246</v>
      </c>
      <c r="U207" s="85" t="s">
        <v>6247</v>
      </c>
      <c r="V207" s="85" t="s">
        <v>7288</v>
      </c>
      <c r="W207" s="85" t="s">
        <v>165</v>
      </c>
      <c r="X207" s="85" t="s">
        <v>7289</v>
      </c>
      <c r="Y207" s="144" t="str">
        <f>VLOOKUP(D207,TIPOLOGIA!A:F,6,0)</f>
        <v>TIPO I</v>
      </c>
      <c r="Z207" s="144" t="str">
        <f>VLOOKUP(D207,TIPOLOGIA!A:F,5,0)</f>
        <v>TERRESTRE</v>
      </c>
      <c r="AA207" s="85" t="s">
        <v>1783</v>
      </c>
      <c r="AB207" s="85">
        <v>1</v>
      </c>
      <c r="AC207" s="85">
        <v>0</v>
      </c>
      <c r="AD207" s="179">
        <f>IF(W207="SOPORTE_TELEFÓNICO",'BASE LIQUIDACION REDEBAN 2025'!$B$19,IF(Y207="TIPO I",'BASE LIQUIDACION REDEBAN 2025'!$C$2,IF(Y207="TIPO II",'BASE LIQUIDACION REDEBAN 2025'!$C$3,IF(Y207="TIPO III",'BASE LIQUIDACION REDEBAN 2025'!$C$4,IF(Y207="TIPO IV",'BASE LIQUIDACION REDEBAN 2025'!$C$5,IF(Z207="AEREO",'BASE LIQUIDACION REDEBAN 2025'!$B$6,'BASE LIQUIDACION REDEBAN 2025'!$C$5))))))</f>
        <v>65960.072302</v>
      </c>
      <c r="AE207" s="179">
        <f>IF(OR(W207="SOPORTE_TELEFÓNICO",W207="ENVÍO"),0,IF(Y207="TIPO I",'BASE LIQUIDACION REDEBAN 2025'!$B$10,IF(Y207="TIPO II",'BASE LIQUIDACION REDEBAN 2025'!$B$11,IF(Y207="TIPO III",'BASE LIQUIDACION REDEBAN 2025'!$B$12,'BASE LIQUIDACION REDEBAN 2025'!$B$13))))</f>
        <v>75096.394270399993</v>
      </c>
      <c r="AF207" s="179">
        <f t="shared" si="3"/>
        <v>65960.072302</v>
      </c>
      <c r="AG207"/>
    </row>
    <row r="208" spans="1:33" ht="14.45">
      <c r="A208" s="85" t="s">
        <v>91</v>
      </c>
      <c r="B208" s="85" t="str">
        <f>VLOOKUP(A208,'CENTRO DE COSTOS'!A:D,4,FALSE)</f>
        <v>JOSE MAURICIO HERNANDEZ ROJAS</v>
      </c>
      <c r="C208" s="85" t="str">
        <f>VLOOKUP(A208,'CENTRO DE COSTOS'!A:D,2,FALSE)</f>
        <v>0004-0001</v>
      </c>
      <c r="D208" s="85">
        <v>23001</v>
      </c>
      <c r="E208" s="85" t="s">
        <v>7290</v>
      </c>
      <c r="F208" s="85">
        <v>74327</v>
      </c>
      <c r="G208" s="85" t="s">
        <v>6241</v>
      </c>
      <c r="H208" s="85" t="s">
        <v>193</v>
      </c>
      <c r="I208" s="85" t="s">
        <v>91</v>
      </c>
      <c r="J208" s="85" t="s">
        <v>7291</v>
      </c>
      <c r="K208" s="85" t="s">
        <v>160</v>
      </c>
      <c r="L208" s="85" t="s">
        <v>7292</v>
      </c>
      <c r="M208" s="178">
        <v>45909.655555555553</v>
      </c>
      <c r="N208" s="178">
        <v>45910.473611111112</v>
      </c>
      <c r="O208" s="143"/>
      <c r="P208" s="85" t="s">
        <v>1454</v>
      </c>
      <c r="Q208" s="85" t="s">
        <v>1454</v>
      </c>
      <c r="R208" s="85" t="s">
        <v>243</v>
      </c>
      <c r="S208" s="85" t="s">
        <v>244</v>
      </c>
      <c r="T208" s="85" t="s">
        <v>6246</v>
      </c>
      <c r="U208" s="85" t="s">
        <v>6247</v>
      </c>
      <c r="V208" s="85" t="s">
        <v>7293</v>
      </c>
      <c r="W208" s="85" t="s">
        <v>165</v>
      </c>
      <c r="X208" s="85" t="s">
        <v>7294</v>
      </c>
      <c r="Y208" s="144" t="str">
        <f>VLOOKUP(D208,TIPOLOGIA!A:F,6,0)</f>
        <v>TIPO I</v>
      </c>
      <c r="Z208" s="144" t="str">
        <f>VLOOKUP(D208,TIPOLOGIA!A:F,5,0)</f>
        <v>TERRESTRE</v>
      </c>
      <c r="AA208" s="85" t="s">
        <v>1493</v>
      </c>
      <c r="AB208" s="85">
        <v>1</v>
      </c>
      <c r="AC208" s="85">
        <v>0</v>
      </c>
      <c r="AD208" s="179">
        <f>IF(W208="SOPORTE_TELEFÓNICO",'BASE LIQUIDACION REDEBAN 2025'!$B$19,IF(Y208="TIPO I",'BASE LIQUIDACION REDEBAN 2025'!$C$2,IF(Y208="TIPO II",'BASE LIQUIDACION REDEBAN 2025'!$C$3,IF(Y208="TIPO III",'BASE LIQUIDACION REDEBAN 2025'!$C$4,IF(Y208="TIPO IV",'BASE LIQUIDACION REDEBAN 2025'!$C$5,IF(Z208="AEREO",'BASE LIQUIDACION REDEBAN 2025'!$B$6,'BASE LIQUIDACION REDEBAN 2025'!$C$5))))))</f>
        <v>65960.072302</v>
      </c>
      <c r="AE208" s="179">
        <f>IF(OR(W208="SOPORTE_TELEFÓNICO",W208="ENVÍO"),0,IF(Y208="TIPO I",'BASE LIQUIDACION REDEBAN 2025'!$B$10,IF(Y208="TIPO II",'BASE LIQUIDACION REDEBAN 2025'!$B$11,IF(Y208="TIPO III",'BASE LIQUIDACION REDEBAN 2025'!$B$12,'BASE LIQUIDACION REDEBAN 2025'!$B$13))))</f>
        <v>75096.394270399993</v>
      </c>
      <c r="AF208" s="179">
        <f t="shared" si="3"/>
        <v>65960.072302</v>
      </c>
      <c r="AG208"/>
    </row>
    <row r="209" spans="1:33" ht="14.45">
      <c r="A209" s="85" t="s">
        <v>60</v>
      </c>
      <c r="B209" s="85" t="str">
        <f>VLOOKUP(A209,'CENTRO DE COSTOS'!A:D,4,FALSE)</f>
        <v>JUAN SEBASTIÁN RÍOS CASTRILLÓN</v>
      </c>
      <c r="C209" s="85" t="str">
        <f>VLOOKUP(A209,'CENTRO DE COSTOS'!A:D,2,FALSE)</f>
        <v>0004-0005</v>
      </c>
      <c r="D209" s="85">
        <v>5045</v>
      </c>
      <c r="E209" s="85" t="s">
        <v>7295</v>
      </c>
      <c r="F209" s="85">
        <v>36801</v>
      </c>
      <c r="G209" s="85" t="s">
        <v>6241</v>
      </c>
      <c r="H209" s="85" t="s">
        <v>249</v>
      </c>
      <c r="I209" s="85" t="s">
        <v>60</v>
      </c>
      <c r="J209" s="85" t="s">
        <v>7296</v>
      </c>
      <c r="K209" s="85" t="s">
        <v>160</v>
      </c>
      <c r="L209" s="85" t="s">
        <v>7297</v>
      </c>
      <c r="M209" s="178">
        <v>45909.655555555553</v>
      </c>
      <c r="N209" s="178">
        <v>45911.611805555563</v>
      </c>
      <c r="O209" s="143"/>
      <c r="P209" s="85" t="s">
        <v>1454</v>
      </c>
      <c r="Q209" s="85" t="s">
        <v>1454</v>
      </c>
      <c r="R209" s="85" t="s">
        <v>243</v>
      </c>
      <c r="S209" s="85" t="s">
        <v>244</v>
      </c>
      <c r="T209" s="85" t="s">
        <v>6246</v>
      </c>
      <c r="U209" s="85" t="s">
        <v>6247</v>
      </c>
      <c r="V209" s="85" t="s">
        <v>7298</v>
      </c>
      <c r="W209" s="85" t="s">
        <v>165</v>
      </c>
      <c r="X209" s="85" t="s">
        <v>7299</v>
      </c>
      <c r="Y209" s="144" t="str">
        <f>VLOOKUP(D209,TIPOLOGIA!A:F,6,0)</f>
        <v>TIPO I</v>
      </c>
      <c r="Z209" s="144" t="str">
        <f>VLOOKUP(D209,TIPOLOGIA!A:F,5,0)</f>
        <v>TERRESTRE</v>
      </c>
      <c r="AA209" s="85" t="s">
        <v>261</v>
      </c>
      <c r="AB209" s="85">
        <v>1</v>
      </c>
      <c r="AC209" s="85">
        <v>0</v>
      </c>
      <c r="AD209" s="179">
        <f>IF(W209="SOPORTE_TELEFÓNICO",'BASE LIQUIDACION REDEBAN 2025'!$B$19,IF(Y209="TIPO I",'BASE LIQUIDACION REDEBAN 2025'!$C$2,IF(Y209="TIPO II",'BASE LIQUIDACION REDEBAN 2025'!$C$3,IF(Y209="TIPO III",'BASE LIQUIDACION REDEBAN 2025'!$C$4,IF(Y209="TIPO IV",'BASE LIQUIDACION REDEBAN 2025'!$C$5,IF(Z209="AEREO",'BASE LIQUIDACION REDEBAN 2025'!$B$6,'BASE LIQUIDACION REDEBAN 2025'!$C$5))))))</f>
        <v>65960.072302</v>
      </c>
      <c r="AE209" s="179">
        <f>IF(OR(W209="SOPORTE_TELEFÓNICO",W209="ENVÍO"),0,IF(Y209="TIPO I",'BASE LIQUIDACION REDEBAN 2025'!$B$10,IF(Y209="TIPO II",'BASE LIQUIDACION REDEBAN 2025'!$B$11,IF(Y209="TIPO III",'BASE LIQUIDACION REDEBAN 2025'!$B$12,'BASE LIQUIDACION REDEBAN 2025'!$B$13))))</f>
        <v>75096.394270399993</v>
      </c>
      <c r="AF209" s="179">
        <f t="shared" si="3"/>
        <v>65960.072302</v>
      </c>
      <c r="AG209"/>
    </row>
    <row r="210" spans="1:33" ht="14.45">
      <c r="A210" s="85" t="s">
        <v>72</v>
      </c>
      <c r="B210" s="85" t="str">
        <f>VLOOKUP(A210,'CENTRO DE COSTOS'!A:D,4,FALSE)</f>
        <v>MIGUEL JULIÁN HERNÁNDEZ GUARÍN</v>
      </c>
      <c r="C210" s="85" t="str">
        <f>VLOOKUP(A210,'CENTRO DE COSTOS'!A:D,2,FALSE)</f>
        <v>0004-0008</v>
      </c>
      <c r="D210" s="85">
        <v>68001</v>
      </c>
      <c r="E210" s="85" t="s">
        <v>7300</v>
      </c>
      <c r="F210" s="85">
        <v>60286</v>
      </c>
      <c r="G210" s="85" t="s">
        <v>6241</v>
      </c>
      <c r="H210" s="85" t="s">
        <v>224</v>
      </c>
      <c r="I210" s="85" t="s">
        <v>72</v>
      </c>
      <c r="J210" s="85" t="s">
        <v>7301</v>
      </c>
      <c r="K210" s="85" t="s">
        <v>160</v>
      </c>
      <c r="L210" s="85" t="s">
        <v>7302</v>
      </c>
      <c r="M210" s="178">
        <v>45909.655555555553</v>
      </c>
      <c r="N210" s="178">
        <v>45910.652777777781</v>
      </c>
      <c r="O210" s="143"/>
      <c r="P210" s="85" t="s">
        <v>1454</v>
      </c>
      <c r="Q210" s="85" t="s">
        <v>1454</v>
      </c>
      <c r="R210" s="85" t="s">
        <v>243</v>
      </c>
      <c r="S210" s="85" t="s">
        <v>244</v>
      </c>
      <c r="T210" s="85" t="s">
        <v>6246</v>
      </c>
      <c r="U210" s="85" t="s">
        <v>6247</v>
      </c>
      <c r="V210" s="85" t="s">
        <v>7303</v>
      </c>
      <c r="W210" s="85" t="s">
        <v>165</v>
      </c>
      <c r="X210" s="85" t="s">
        <v>7304</v>
      </c>
      <c r="Y210" s="144" t="str">
        <f>VLOOKUP(D210,TIPOLOGIA!A:F,6,0)</f>
        <v>TIPO I</v>
      </c>
      <c r="Z210" s="144" t="str">
        <f>VLOOKUP(D210,TIPOLOGIA!A:F,5,0)</f>
        <v>TERRESTRE</v>
      </c>
      <c r="AA210" s="85" t="s">
        <v>486</v>
      </c>
      <c r="AB210" s="85">
        <v>1</v>
      </c>
      <c r="AC210" s="85">
        <v>0</v>
      </c>
      <c r="AD210" s="179">
        <f>IF(W210="SOPORTE_TELEFÓNICO",'BASE LIQUIDACION REDEBAN 2025'!$B$19,IF(Y210="TIPO I",'BASE LIQUIDACION REDEBAN 2025'!$C$2,IF(Y210="TIPO II",'BASE LIQUIDACION REDEBAN 2025'!$C$3,IF(Y210="TIPO III",'BASE LIQUIDACION REDEBAN 2025'!$C$4,IF(Y210="TIPO IV",'BASE LIQUIDACION REDEBAN 2025'!$C$5,IF(Z210="AEREO",'BASE LIQUIDACION REDEBAN 2025'!$B$6,'BASE LIQUIDACION REDEBAN 2025'!$C$5))))))</f>
        <v>65960.072302</v>
      </c>
      <c r="AE210" s="179">
        <f>IF(OR(W210="SOPORTE_TELEFÓNICO",W210="ENVÍO"),0,IF(Y210="TIPO I",'BASE LIQUIDACION REDEBAN 2025'!$B$10,IF(Y210="TIPO II",'BASE LIQUIDACION REDEBAN 2025'!$B$11,IF(Y210="TIPO III",'BASE LIQUIDACION REDEBAN 2025'!$B$12,'BASE LIQUIDACION REDEBAN 2025'!$B$13))))</f>
        <v>75096.394270399993</v>
      </c>
      <c r="AF210" s="179">
        <f t="shared" si="3"/>
        <v>65960.072302</v>
      </c>
      <c r="AG210"/>
    </row>
    <row r="211" spans="1:33" ht="14.45">
      <c r="A211" s="85" t="s">
        <v>72</v>
      </c>
      <c r="B211" s="85" t="str">
        <f>VLOOKUP(A211,'CENTRO DE COSTOS'!A:D,4,FALSE)</f>
        <v>MIGUEL JULIÁN HERNÁNDEZ GUARÍN</v>
      </c>
      <c r="C211" s="85" t="str">
        <f>VLOOKUP(A211,'CENTRO DE COSTOS'!A:D,2,FALSE)</f>
        <v>0004-0008</v>
      </c>
      <c r="D211" s="85">
        <v>68679</v>
      </c>
      <c r="E211" s="85" t="s">
        <v>7305</v>
      </c>
      <c r="F211" s="85">
        <v>48931</v>
      </c>
      <c r="G211" s="85" t="s">
        <v>6241</v>
      </c>
      <c r="H211" s="85" t="s">
        <v>224</v>
      </c>
      <c r="I211" s="85" t="s">
        <v>225</v>
      </c>
      <c r="J211" s="85" t="s">
        <v>7306</v>
      </c>
      <c r="K211" s="85" t="s">
        <v>160</v>
      </c>
      <c r="L211" s="85" t="s">
        <v>7307</v>
      </c>
      <c r="M211" s="178">
        <v>45909.655555555553</v>
      </c>
      <c r="N211" s="178">
        <v>45911.361111111109</v>
      </c>
      <c r="O211" s="143"/>
      <c r="P211" s="85" t="s">
        <v>1454</v>
      </c>
      <c r="Q211" s="85" t="s">
        <v>1454</v>
      </c>
      <c r="R211" s="85" t="s">
        <v>243</v>
      </c>
      <c r="S211" s="85" t="s">
        <v>244</v>
      </c>
      <c r="T211" s="85" t="s">
        <v>6246</v>
      </c>
      <c r="U211" s="85" t="s">
        <v>6247</v>
      </c>
      <c r="V211" s="85" t="s">
        <v>7308</v>
      </c>
      <c r="W211" s="85" t="s">
        <v>165</v>
      </c>
      <c r="X211" s="85" t="s">
        <v>7309</v>
      </c>
      <c r="Y211" s="144" t="str">
        <f>VLOOKUP(D211,TIPOLOGIA!A:F,6,0)</f>
        <v>TIPO II</v>
      </c>
      <c r="Z211" s="144" t="str">
        <f>VLOOKUP(D211,TIPOLOGIA!A:F,5,0)</f>
        <v>TERRESTRE</v>
      </c>
      <c r="AA211" s="85" t="s">
        <v>1135</v>
      </c>
      <c r="AB211" s="85">
        <v>1</v>
      </c>
      <c r="AC211" s="85">
        <v>0</v>
      </c>
      <c r="AD211" s="179">
        <f>IF(W211="SOPORTE_TELEFÓNICO",'BASE LIQUIDACION REDEBAN 2025'!$B$19,IF(Y211="TIPO I",'BASE LIQUIDACION REDEBAN 2025'!$C$2,IF(Y211="TIPO II",'BASE LIQUIDACION REDEBAN 2025'!$C$3,IF(Y211="TIPO III",'BASE LIQUIDACION REDEBAN 2025'!$C$4,IF(Y211="TIPO IV",'BASE LIQUIDACION REDEBAN 2025'!$C$5,IF(Z211="AEREO",'BASE LIQUIDACION REDEBAN 2025'!$B$6,'BASE LIQUIDACION REDEBAN 2025'!$C$5))))))</f>
        <v>144967.87232000002</v>
      </c>
      <c r="AE211" s="179">
        <f>IF(OR(W211="SOPORTE_TELEFÓNICO",W211="ENVÍO"),0,IF(Y211="TIPO I",'BASE LIQUIDACION REDEBAN 2025'!$B$10,IF(Y211="TIPO II",'BASE LIQUIDACION REDEBAN 2025'!$B$11,IF(Y211="TIPO III",'BASE LIQUIDACION REDEBAN 2025'!$B$12,'BASE LIQUIDACION REDEBAN 2025'!$B$13))))</f>
        <v>140395.6348884</v>
      </c>
      <c r="AF211" s="179">
        <f t="shared" si="3"/>
        <v>144967.87232000002</v>
      </c>
      <c r="AG211"/>
    </row>
    <row r="212" spans="1:33" ht="14.45">
      <c r="A212" s="85" t="s">
        <v>81</v>
      </c>
      <c r="B212" s="85" t="str">
        <f>VLOOKUP(A212,'CENTRO DE COSTOS'!A:D,4,FALSE)</f>
        <v>MIGUEL JULIÁN HERNÁNDEZ GUARÍN</v>
      </c>
      <c r="C212" s="85" t="str">
        <f>VLOOKUP(A212,'CENTRO DE COSTOS'!A:D,2,FALSE)</f>
        <v>0004-0008</v>
      </c>
      <c r="D212" s="85">
        <v>54001</v>
      </c>
      <c r="E212" s="85" t="s">
        <v>7310</v>
      </c>
      <c r="F212" s="85">
        <v>58236</v>
      </c>
      <c r="G212" s="85" t="s">
        <v>6241</v>
      </c>
      <c r="H212" s="85" t="s">
        <v>296</v>
      </c>
      <c r="I212" s="85" t="s">
        <v>81</v>
      </c>
      <c r="J212" s="85" t="s">
        <v>7311</v>
      </c>
      <c r="K212" s="85" t="s">
        <v>160</v>
      </c>
      <c r="L212" s="85" t="s">
        <v>7312</v>
      </c>
      <c r="M212" s="178">
        <v>45909.655555555553</v>
      </c>
      <c r="N212" s="178">
        <v>45918.520833333343</v>
      </c>
      <c r="O212" s="143"/>
      <c r="P212" s="85" t="s">
        <v>1454</v>
      </c>
      <c r="Q212" s="85" t="s">
        <v>1454</v>
      </c>
      <c r="R212" s="85" t="s">
        <v>243</v>
      </c>
      <c r="S212" s="85" t="s">
        <v>365</v>
      </c>
      <c r="T212" s="85" t="s">
        <v>6246</v>
      </c>
      <c r="U212" s="85" t="s">
        <v>6247</v>
      </c>
      <c r="V212" s="85" t="s">
        <v>7313</v>
      </c>
      <c r="W212" s="85" t="s">
        <v>165</v>
      </c>
      <c r="X212" s="85" t="s">
        <v>7314</v>
      </c>
      <c r="Y212" s="144" t="str">
        <f>VLOOKUP(D212,TIPOLOGIA!A:F,6,0)</f>
        <v>TIPO I</v>
      </c>
      <c r="Z212" s="144" t="str">
        <f>VLOOKUP(D212,TIPOLOGIA!A:F,5,0)</f>
        <v>TERRESTRE</v>
      </c>
      <c r="AA212" s="85" t="s">
        <v>466</v>
      </c>
      <c r="AB212" s="85">
        <v>1</v>
      </c>
      <c r="AC212" s="85">
        <v>0</v>
      </c>
      <c r="AD212" s="179">
        <f>IF(W212="SOPORTE_TELEFÓNICO",'BASE LIQUIDACION REDEBAN 2025'!$B$19,IF(Y212="TIPO I",'BASE LIQUIDACION REDEBAN 2025'!$C$2,IF(Y212="TIPO II",'BASE LIQUIDACION REDEBAN 2025'!$C$3,IF(Y212="TIPO III",'BASE LIQUIDACION REDEBAN 2025'!$C$4,IF(Y212="TIPO IV",'BASE LIQUIDACION REDEBAN 2025'!$C$5,IF(Z212="AEREO",'BASE LIQUIDACION REDEBAN 2025'!$B$6,'BASE LIQUIDACION REDEBAN 2025'!$C$5))))))</f>
        <v>65960.072302</v>
      </c>
      <c r="AE212" s="179">
        <f>IF(OR(W212="SOPORTE_TELEFÓNICO",W212="ENVÍO"),0,IF(Y212="TIPO I",'BASE LIQUIDACION REDEBAN 2025'!$B$10,IF(Y212="TIPO II",'BASE LIQUIDACION REDEBAN 2025'!$B$11,IF(Y212="TIPO III",'BASE LIQUIDACION REDEBAN 2025'!$B$12,'BASE LIQUIDACION REDEBAN 2025'!$B$13))))</f>
        <v>75096.394270399993</v>
      </c>
      <c r="AF212" s="179">
        <f t="shared" si="3"/>
        <v>65960.072302</v>
      </c>
      <c r="AG212"/>
    </row>
    <row r="213" spans="1:33" ht="14.45">
      <c r="A213" s="85" t="s">
        <v>81</v>
      </c>
      <c r="B213" s="85" t="str">
        <f>VLOOKUP(A213,'CENTRO DE COSTOS'!A:D,4,FALSE)</f>
        <v>MIGUEL JULIÁN HERNÁNDEZ GUARÍN</v>
      </c>
      <c r="C213" s="85" t="str">
        <f>VLOOKUP(A213,'CENTRO DE COSTOS'!A:D,2,FALSE)</f>
        <v>0004-0008</v>
      </c>
      <c r="D213" s="85">
        <v>54001</v>
      </c>
      <c r="E213" s="85" t="s">
        <v>7315</v>
      </c>
      <c r="F213" s="85">
        <v>61613</v>
      </c>
      <c r="G213" s="85" t="s">
        <v>6241</v>
      </c>
      <c r="H213" s="85" t="s">
        <v>296</v>
      </c>
      <c r="I213" s="85" t="s">
        <v>81</v>
      </c>
      <c r="J213" s="85" t="s">
        <v>7316</v>
      </c>
      <c r="K213" s="85" t="s">
        <v>160</v>
      </c>
      <c r="L213" s="85" t="s">
        <v>7317</v>
      </c>
      <c r="M213" s="178">
        <v>45909.655555555553</v>
      </c>
      <c r="N213" s="178">
        <v>45910.668749999997</v>
      </c>
      <c r="O213" s="143"/>
      <c r="P213" s="85" t="s">
        <v>1454</v>
      </c>
      <c r="Q213" s="85" t="s">
        <v>1454</v>
      </c>
      <c r="R213" s="85" t="s">
        <v>243</v>
      </c>
      <c r="S213" s="85" t="s">
        <v>365</v>
      </c>
      <c r="T213" s="85" t="s">
        <v>6246</v>
      </c>
      <c r="U213" s="85" t="s">
        <v>6247</v>
      </c>
      <c r="V213" s="85" t="s">
        <v>7318</v>
      </c>
      <c r="W213" s="85" t="s">
        <v>165</v>
      </c>
      <c r="X213" s="85" t="s">
        <v>7319</v>
      </c>
      <c r="Y213" s="144" t="str">
        <f>VLOOKUP(D213,TIPOLOGIA!A:F,6,0)</f>
        <v>TIPO I</v>
      </c>
      <c r="Z213" s="144" t="str">
        <f>VLOOKUP(D213,TIPOLOGIA!A:F,5,0)</f>
        <v>TERRESTRE</v>
      </c>
      <c r="AA213" s="85" t="s">
        <v>326</v>
      </c>
      <c r="AB213" s="85">
        <v>1</v>
      </c>
      <c r="AC213" s="85">
        <v>0</v>
      </c>
      <c r="AD213" s="179">
        <f>IF(W213="SOPORTE_TELEFÓNICO",'BASE LIQUIDACION REDEBAN 2025'!$B$19,IF(Y213="TIPO I",'BASE LIQUIDACION REDEBAN 2025'!$C$2,IF(Y213="TIPO II",'BASE LIQUIDACION REDEBAN 2025'!$C$3,IF(Y213="TIPO III",'BASE LIQUIDACION REDEBAN 2025'!$C$4,IF(Y213="TIPO IV",'BASE LIQUIDACION REDEBAN 2025'!$C$5,IF(Z213="AEREO",'BASE LIQUIDACION REDEBAN 2025'!$B$6,'BASE LIQUIDACION REDEBAN 2025'!$C$5))))))</f>
        <v>65960.072302</v>
      </c>
      <c r="AE213" s="179">
        <f>IF(OR(W213="SOPORTE_TELEFÓNICO",W213="ENVÍO"),0,IF(Y213="TIPO I",'BASE LIQUIDACION REDEBAN 2025'!$B$10,IF(Y213="TIPO II",'BASE LIQUIDACION REDEBAN 2025'!$B$11,IF(Y213="TIPO III",'BASE LIQUIDACION REDEBAN 2025'!$B$12,'BASE LIQUIDACION REDEBAN 2025'!$B$13))))</f>
        <v>75096.394270399993</v>
      </c>
      <c r="AF213" s="179">
        <f t="shared" si="3"/>
        <v>65960.072302</v>
      </c>
      <c r="AG213"/>
    </row>
    <row r="214" spans="1:33" ht="14.45">
      <c r="A214" s="85" t="s">
        <v>86</v>
      </c>
      <c r="B214" s="85" t="str">
        <f>VLOOKUP(A214,'CENTRO DE COSTOS'!A:D,4,FALSE)</f>
        <v>KEVIN ALEXIS CORZO BUSTOS</v>
      </c>
      <c r="C214" s="85" t="str">
        <f>VLOOKUP(A214,'CENTRO DE COSTOS'!A:D,2,FALSE)</f>
        <v>0004-0007</v>
      </c>
      <c r="D214" s="85">
        <v>73001</v>
      </c>
      <c r="E214" s="85" t="s">
        <v>7320</v>
      </c>
      <c r="F214" s="85">
        <v>69873</v>
      </c>
      <c r="G214" s="85" t="s">
        <v>6241</v>
      </c>
      <c r="H214" s="85" t="s">
        <v>494</v>
      </c>
      <c r="I214" s="85" t="s">
        <v>86</v>
      </c>
      <c r="J214" s="85" t="s">
        <v>7321</v>
      </c>
      <c r="K214" s="85" t="s">
        <v>160</v>
      </c>
      <c r="L214" s="85" t="s">
        <v>7322</v>
      </c>
      <c r="M214" s="178">
        <v>45909.655555555553</v>
      </c>
      <c r="N214" s="178">
        <v>45910.469444444447</v>
      </c>
      <c r="O214" s="143"/>
      <c r="P214" s="85" t="s">
        <v>1454</v>
      </c>
      <c r="Q214" s="85" t="s">
        <v>1454</v>
      </c>
      <c r="R214" s="85" t="s">
        <v>243</v>
      </c>
      <c r="S214" s="85" t="s">
        <v>365</v>
      </c>
      <c r="T214" s="85" t="s">
        <v>6246</v>
      </c>
      <c r="U214" s="85" t="s">
        <v>6247</v>
      </c>
      <c r="V214" s="85" t="s">
        <v>7323</v>
      </c>
      <c r="W214" s="85" t="s">
        <v>165</v>
      </c>
      <c r="X214" s="85" t="s">
        <v>7324</v>
      </c>
      <c r="Y214" s="144" t="str">
        <f>VLOOKUP(D214,TIPOLOGIA!A:F,6,0)</f>
        <v>TIPO I</v>
      </c>
      <c r="Z214" s="144" t="str">
        <f>VLOOKUP(D214,TIPOLOGIA!A:F,5,0)</f>
        <v>TERRESTRE</v>
      </c>
      <c r="AA214" s="85" t="s">
        <v>760</v>
      </c>
      <c r="AB214" s="85">
        <v>1</v>
      </c>
      <c r="AC214" s="85">
        <v>0</v>
      </c>
      <c r="AD214" s="179">
        <f>IF(W214="SOPORTE_TELEFÓNICO",'BASE LIQUIDACION REDEBAN 2025'!$B$19,IF(Y214="TIPO I",'BASE LIQUIDACION REDEBAN 2025'!$C$2,IF(Y214="TIPO II",'BASE LIQUIDACION REDEBAN 2025'!$C$3,IF(Y214="TIPO III",'BASE LIQUIDACION REDEBAN 2025'!$C$4,IF(Y214="TIPO IV",'BASE LIQUIDACION REDEBAN 2025'!$C$5,IF(Z214="AEREO",'BASE LIQUIDACION REDEBAN 2025'!$B$6,'BASE LIQUIDACION REDEBAN 2025'!$C$5))))))</f>
        <v>65960.072302</v>
      </c>
      <c r="AE214" s="179">
        <f>IF(OR(W214="SOPORTE_TELEFÓNICO",W214="ENVÍO"),0,IF(Y214="TIPO I",'BASE LIQUIDACION REDEBAN 2025'!$B$10,IF(Y214="TIPO II",'BASE LIQUIDACION REDEBAN 2025'!$B$11,IF(Y214="TIPO III",'BASE LIQUIDACION REDEBAN 2025'!$B$12,'BASE LIQUIDACION REDEBAN 2025'!$B$13))))</f>
        <v>75096.394270399993</v>
      </c>
      <c r="AF214" s="179">
        <f t="shared" si="3"/>
        <v>65960.072302</v>
      </c>
      <c r="AG214"/>
    </row>
    <row r="215" spans="1:33" ht="14.45">
      <c r="A215" s="85" t="s">
        <v>86</v>
      </c>
      <c r="B215" s="85" t="str">
        <f>VLOOKUP(A215,'CENTRO DE COSTOS'!A:D,4,FALSE)</f>
        <v>KEVIN ALEXIS CORZO BUSTOS</v>
      </c>
      <c r="C215" s="85" t="str">
        <f>VLOOKUP(A215,'CENTRO DE COSTOS'!A:D,2,FALSE)</f>
        <v>0004-0007</v>
      </c>
      <c r="D215" s="85">
        <v>73001</v>
      </c>
      <c r="E215" s="85" t="s">
        <v>7325</v>
      </c>
      <c r="F215" s="85">
        <v>78043</v>
      </c>
      <c r="G215" s="85" t="s">
        <v>6241</v>
      </c>
      <c r="H215" s="85" t="s">
        <v>494</v>
      </c>
      <c r="I215" s="85" t="s">
        <v>86</v>
      </c>
      <c r="J215" s="85" t="s">
        <v>7326</v>
      </c>
      <c r="K215" s="85" t="s">
        <v>160</v>
      </c>
      <c r="L215" s="85" t="s">
        <v>7327</v>
      </c>
      <c r="M215" s="178">
        <v>45909.655555555553</v>
      </c>
      <c r="N215" s="178">
        <v>45910.447916666657</v>
      </c>
      <c r="O215" s="143"/>
      <c r="P215" s="85" t="s">
        <v>1454</v>
      </c>
      <c r="Q215" s="85" t="s">
        <v>1454</v>
      </c>
      <c r="R215" s="85" t="s">
        <v>243</v>
      </c>
      <c r="S215" s="85" t="s">
        <v>365</v>
      </c>
      <c r="T215" s="85" t="s">
        <v>6246</v>
      </c>
      <c r="U215" s="85" t="s">
        <v>6247</v>
      </c>
      <c r="V215" s="85" t="s">
        <v>7328</v>
      </c>
      <c r="W215" s="85" t="s">
        <v>165</v>
      </c>
      <c r="X215" s="85" t="s">
        <v>7329</v>
      </c>
      <c r="Y215" s="144" t="str">
        <f>VLOOKUP(D215,TIPOLOGIA!A:F,6,0)</f>
        <v>TIPO I</v>
      </c>
      <c r="Z215" s="144" t="str">
        <f>VLOOKUP(D215,TIPOLOGIA!A:F,5,0)</f>
        <v>TERRESTRE</v>
      </c>
      <c r="AA215" s="85" t="s">
        <v>760</v>
      </c>
      <c r="AB215" s="85">
        <v>1</v>
      </c>
      <c r="AC215" s="85">
        <v>0</v>
      </c>
      <c r="AD215" s="179">
        <f>IF(W215="SOPORTE_TELEFÓNICO",'BASE LIQUIDACION REDEBAN 2025'!$B$19,IF(Y215="TIPO I",'BASE LIQUIDACION REDEBAN 2025'!$C$2,IF(Y215="TIPO II",'BASE LIQUIDACION REDEBAN 2025'!$C$3,IF(Y215="TIPO III",'BASE LIQUIDACION REDEBAN 2025'!$C$4,IF(Y215="TIPO IV",'BASE LIQUIDACION REDEBAN 2025'!$C$5,IF(Z215="AEREO",'BASE LIQUIDACION REDEBAN 2025'!$B$6,'BASE LIQUIDACION REDEBAN 2025'!$C$5))))))</f>
        <v>65960.072302</v>
      </c>
      <c r="AE215" s="179">
        <f>IF(OR(W215="SOPORTE_TELEFÓNICO",W215="ENVÍO"),0,IF(Y215="TIPO I",'BASE LIQUIDACION REDEBAN 2025'!$B$10,IF(Y215="TIPO II",'BASE LIQUIDACION REDEBAN 2025'!$B$11,IF(Y215="TIPO III",'BASE LIQUIDACION REDEBAN 2025'!$B$12,'BASE LIQUIDACION REDEBAN 2025'!$B$13))))</f>
        <v>75096.394270399993</v>
      </c>
      <c r="AF215" s="179">
        <f t="shared" si="3"/>
        <v>65960.072302</v>
      </c>
      <c r="AG215"/>
    </row>
    <row r="216" spans="1:33" ht="14.45">
      <c r="A216" s="85" t="s">
        <v>81</v>
      </c>
      <c r="B216" s="85" t="str">
        <f>VLOOKUP(A216,'CENTRO DE COSTOS'!A:D,4,FALSE)</f>
        <v>MIGUEL JULIÁN HERNÁNDEZ GUARÍN</v>
      </c>
      <c r="C216" s="85" t="str">
        <f>VLOOKUP(A216,'CENTRO DE COSTOS'!A:D,2,FALSE)</f>
        <v>0004-0008</v>
      </c>
      <c r="D216" s="85">
        <v>54001</v>
      </c>
      <c r="E216" s="85" t="s">
        <v>7330</v>
      </c>
      <c r="F216" s="85">
        <v>71022</v>
      </c>
      <c r="G216" s="85" t="s">
        <v>6241</v>
      </c>
      <c r="H216" s="85" t="s">
        <v>296</v>
      </c>
      <c r="I216" s="85" t="s">
        <v>81</v>
      </c>
      <c r="J216" s="85" t="s">
        <v>7331</v>
      </c>
      <c r="K216" s="85" t="s">
        <v>160</v>
      </c>
      <c r="L216" s="85" t="s">
        <v>7332</v>
      </c>
      <c r="M216" s="178">
        <v>45909.655555555553</v>
      </c>
      <c r="N216" s="178">
        <v>45910.557638888888</v>
      </c>
      <c r="O216" s="143"/>
      <c r="P216" s="85" t="s">
        <v>1454</v>
      </c>
      <c r="Q216" s="85" t="s">
        <v>6258</v>
      </c>
      <c r="R216" s="85" t="s">
        <v>243</v>
      </c>
      <c r="S216" s="85" t="s">
        <v>244</v>
      </c>
      <c r="T216" s="85" t="s">
        <v>6246</v>
      </c>
      <c r="U216" s="85" t="s">
        <v>6247</v>
      </c>
      <c r="V216" s="85" t="s">
        <v>7333</v>
      </c>
      <c r="W216" s="85" t="s">
        <v>165</v>
      </c>
      <c r="X216" s="85" t="s">
        <v>7334</v>
      </c>
      <c r="Y216" s="144" t="str">
        <f>VLOOKUP(D216,TIPOLOGIA!A:F,6,0)</f>
        <v>TIPO I</v>
      </c>
      <c r="Z216" s="144" t="str">
        <f>VLOOKUP(D216,TIPOLOGIA!A:F,5,0)</f>
        <v>TERRESTRE</v>
      </c>
      <c r="AA216" s="85" t="s">
        <v>1483</v>
      </c>
      <c r="AB216" s="85">
        <v>1</v>
      </c>
      <c r="AC216" s="85">
        <v>0</v>
      </c>
      <c r="AD216" s="179">
        <f>IF(W216="SOPORTE_TELEFÓNICO",'BASE LIQUIDACION REDEBAN 2025'!$B$19,IF(Y216="TIPO I",'BASE LIQUIDACION REDEBAN 2025'!$C$2,IF(Y216="TIPO II",'BASE LIQUIDACION REDEBAN 2025'!$C$3,IF(Y216="TIPO III",'BASE LIQUIDACION REDEBAN 2025'!$C$4,IF(Y216="TIPO IV",'BASE LIQUIDACION REDEBAN 2025'!$C$5,IF(Z216="AEREO",'BASE LIQUIDACION REDEBAN 2025'!$B$6,'BASE LIQUIDACION REDEBAN 2025'!$C$5))))))</f>
        <v>65960.072302</v>
      </c>
      <c r="AE216" s="179">
        <f>IF(OR(W216="SOPORTE_TELEFÓNICO",W216="ENVÍO"),0,IF(Y216="TIPO I",'BASE LIQUIDACION REDEBAN 2025'!$B$10,IF(Y216="TIPO II",'BASE LIQUIDACION REDEBAN 2025'!$B$11,IF(Y216="TIPO III",'BASE LIQUIDACION REDEBAN 2025'!$B$12,'BASE LIQUIDACION REDEBAN 2025'!$B$13))))</f>
        <v>75096.394270399993</v>
      </c>
      <c r="AF216" s="179">
        <f t="shared" si="3"/>
        <v>65960.072302</v>
      </c>
      <c r="AG216"/>
    </row>
    <row r="217" spans="1:33" ht="14.45">
      <c r="A217" s="85" t="s">
        <v>68</v>
      </c>
      <c r="B217" s="85" t="str">
        <f>VLOOKUP(A217,'CENTRO DE COSTOS'!A:D,4,FALSE)</f>
        <v>WILLIAM ASDRUBAL ROZO ROZO</v>
      </c>
      <c r="C217" s="85" t="str">
        <f>VLOOKUP(A217,'CENTRO DE COSTOS'!A:D,2,FALSE)</f>
        <v>0004-0004</v>
      </c>
      <c r="D217" s="85">
        <v>11001</v>
      </c>
      <c r="E217" s="85" t="s">
        <v>7335</v>
      </c>
      <c r="F217" s="85">
        <v>76221</v>
      </c>
      <c r="G217" s="85" t="s">
        <v>6241</v>
      </c>
      <c r="H217" s="85" t="s">
        <v>417</v>
      </c>
      <c r="I217" s="85" t="s">
        <v>68</v>
      </c>
      <c r="J217" s="85" t="s">
        <v>7336</v>
      </c>
      <c r="K217" s="85" t="s">
        <v>160</v>
      </c>
      <c r="L217" s="85" t="s">
        <v>7337</v>
      </c>
      <c r="M217" s="178">
        <v>45908.591666666667</v>
      </c>
      <c r="N217" s="178">
        <v>45909.636805555558</v>
      </c>
      <c r="O217" s="143"/>
      <c r="P217" s="85" t="s">
        <v>1454</v>
      </c>
      <c r="Q217" s="85" t="s">
        <v>1454</v>
      </c>
      <c r="R217" s="85" t="s">
        <v>162</v>
      </c>
      <c r="S217" s="85" t="s">
        <v>162</v>
      </c>
      <c r="T217" s="85" t="s">
        <v>6246</v>
      </c>
      <c r="U217" s="85" t="s">
        <v>6247</v>
      </c>
      <c r="V217" s="85" t="s">
        <v>7338</v>
      </c>
      <c r="W217" s="85" t="s">
        <v>165</v>
      </c>
      <c r="X217" s="85" t="s">
        <v>7339</v>
      </c>
      <c r="Y217" s="144" t="str">
        <f>VLOOKUP(D217,TIPOLOGIA!A:F,6,0)</f>
        <v>TIPO I</v>
      </c>
      <c r="Z217" s="144" t="str">
        <f>VLOOKUP(D217,TIPOLOGIA!A:F,5,0)</f>
        <v>TERRESTRE</v>
      </c>
      <c r="AA217" s="85" t="s">
        <v>930</v>
      </c>
      <c r="AB217" s="85">
        <v>1</v>
      </c>
      <c r="AC217" s="85">
        <v>0</v>
      </c>
      <c r="AD217" s="179">
        <f>IF(W217="SOPORTE_TELEFÓNICO",'BASE LIQUIDACION REDEBAN 2025'!$B$19,IF(Y217="TIPO I",'BASE LIQUIDACION REDEBAN 2025'!$C$2,IF(Y217="TIPO II",'BASE LIQUIDACION REDEBAN 2025'!$C$3,IF(Y217="TIPO III",'BASE LIQUIDACION REDEBAN 2025'!$C$4,IF(Y217="TIPO IV",'BASE LIQUIDACION REDEBAN 2025'!$C$5,IF(Z217="AEREO",'BASE LIQUIDACION REDEBAN 2025'!$B$6,'BASE LIQUIDACION REDEBAN 2025'!$C$5))))))</f>
        <v>65960.072302</v>
      </c>
      <c r="AE217" s="179">
        <f>IF(OR(W217="SOPORTE_TELEFÓNICO",W217="ENVÍO"),0,IF(Y217="TIPO I",'BASE LIQUIDACION REDEBAN 2025'!$B$10,IF(Y217="TIPO II",'BASE LIQUIDACION REDEBAN 2025'!$B$11,IF(Y217="TIPO III",'BASE LIQUIDACION REDEBAN 2025'!$B$12,'BASE LIQUIDACION REDEBAN 2025'!$B$13))))</f>
        <v>75096.394270399993</v>
      </c>
      <c r="AF217" s="179">
        <f t="shared" si="3"/>
        <v>65960.072302</v>
      </c>
      <c r="AG217"/>
    </row>
    <row r="218" spans="1:33" ht="14.45">
      <c r="A218" s="85" t="s">
        <v>87</v>
      </c>
      <c r="B218" s="85" t="str">
        <f>VLOOKUP(A218,'CENTRO DE COSTOS'!A:D,4,FALSE)</f>
        <v>DIEGO FERNANDO HENAO CARDONA</v>
      </c>
      <c r="C218" s="85" t="str">
        <f>VLOOKUP(A218,'CENTRO DE COSTOS'!A:D,2,FALSE)</f>
        <v>0004-0002</v>
      </c>
      <c r="D218" s="85">
        <v>17042</v>
      </c>
      <c r="E218" s="85" t="s">
        <v>7340</v>
      </c>
      <c r="F218" s="85">
        <v>72257</v>
      </c>
      <c r="G218" s="85" t="s">
        <v>6241</v>
      </c>
      <c r="H218" s="85" t="s">
        <v>269</v>
      </c>
      <c r="I218" s="85" t="s">
        <v>7341</v>
      </c>
      <c r="J218" s="85" t="s">
        <v>7342</v>
      </c>
      <c r="K218" s="85" t="s">
        <v>160</v>
      </c>
      <c r="L218" s="85" t="s">
        <v>7343</v>
      </c>
      <c r="M218" s="178">
        <v>45908.591666666667</v>
      </c>
      <c r="N218" s="178">
        <v>45910.569444444453</v>
      </c>
      <c r="O218" s="143"/>
      <c r="P218" s="85" t="s">
        <v>1454</v>
      </c>
      <c r="Q218" s="85" t="s">
        <v>1454</v>
      </c>
      <c r="R218" s="85" t="s">
        <v>6245</v>
      </c>
      <c r="S218" s="85" t="s">
        <v>6245</v>
      </c>
      <c r="T218" s="85" t="s">
        <v>6246</v>
      </c>
      <c r="U218" s="85" t="s">
        <v>6247</v>
      </c>
      <c r="V218" s="85" t="s">
        <v>7344</v>
      </c>
      <c r="W218" s="85" t="s">
        <v>165</v>
      </c>
      <c r="X218" s="85" t="s">
        <v>7345</v>
      </c>
      <c r="Y218" s="144" t="str">
        <f>VLOOKUP(D218,TIPOLOGIA!A:F,6,0)</f>
        <v>TIPO II</v>
      </c>
      <c r="Z218" s="144" t="str">
        <f>VLOOKUP(D218,TIPOLOGIA!A:F,5,0)</f>
        <v>TERRESTRE</v>
      </c>
      <c r="AA218" s="85" t="s">
        <v>191</v>
      </c>
      <c r="AB218" s="85">
        <v>1</v>
      </c>
      <c r="AC218" s="85">
        <v>0</v>
      </c>
      <c r="AD218" s="179">
        <f>IF(W218="SOPORTE_TELEFÓNICO",'BASE LIQUIDACION REDEBAN 2025'!$B$19,IF(Y218="TIPO I",'BASE LIQUIDACION REDEBAN 2025'!$C$2,IF(Y218="TIPO II",'BASE LIQUIDACION REDEBAN 2025'!$C$3,IF(Y218="TIPO III",'BASE LIQUIDACION REDEBAN 2025'!$C$4,IF(Y218="TIPO IV",'BASE LIQUIDACION REDEBAN 2025'!$C$5,IF(Z218="AEREO",'BASE LIQUIDACION REDEBAN 2025'!$B$6,'BASE LIQUIDACION REDEBAN 2025'!$C$5))))))</f>
        <v>144967.87232000002</v>
      </c>
      <c r="AE218" s="179">
        <f>IF(OR(W218="SOPORTE_TELEFÓNICO",W218="ENVÍO"),0,IF(Y218="TIPO I",'BASE LIQUIDACION REDEBAN 2025'!$B$10,IF(Y218="TIPO II",'BASE LIQUIDACION REDEBAN 2025'!$B$11,IF(Y218="TIPO III",'BASE LIQUIDACION REDEBAN 2025'!$B$12,'BASE LIQUIDACION REDEBAN 2025'!$B$13))))</f>
        <v>140395.6348884</v>
      </c>
      <c r="AF218" s="179">
        <f t="shared" si="3"/>
        <v>144967.87232000002</v>
      </c>
      <c r="AG218"/>
    </row>
    <row r="219" spans="1:33" ht="14.45">
      <c r="A219" s="85" t="s">
        <v>76</v>
      </c>
      <c r="B219" s="85" t="str">
        <f>VLOOKUP(A219,'CENTRO DE COSTOS'!A:D,4,FALSE)</f>
        <v>DIEGO FERNANDO HENAO CARDONA</v>
      </c>
      <c r="C219" s="85" t="str">
        <f>VLOOKUP(A219,'CENTRO DE COSTOS'!A:D,2,FALSE)</f>
        <v>0004-0003</v>
      </c>
      <c r="D219" s="85">
        <v>76001</v>
      </c>
      <c r="E219" s="85" t="s">
        <v>7346</v>
      </c>
      <c r="F219" s="85">
        <v>78601</v>
      </c>
      <c r="G219" s="85" t="s">
        <v>6241</v>
      </c>
      <c r="H219" s="85" t="s">
        <v>232</v>
      </c>
      <c r="I219" s="85" t="s">
        <v>76</v>
      </c>
      <c r="J219" s="85" t="s">
        <v>7347</v>
      </c>
      <c r="K219" s="85" t="s">
        <v>160</v>
      </c>
      <c r="L219" s="85" t="s">
        <v>7348</v>
      </c>
      <c r="M219" s="178">
        <v>45908.591666666667</v>
      </c>
      <c r="N219" s="178">
        <v>45909.63958333333</v>
      </c>
      <c r="O219" s="143"/>
      <c r="P219" s="85" t="s">
        <v>1454</v>
      </c>
      <c r="Q219" s="85" t="s">
        <v>1454</v>
      </c>
      <c r="R219" s="85" t="s">
        <v>6245</v>
      </c>
      <c r="S219" s="85" t="s">
        <v>6245</v>
      </c>
      <c r="T219" s="85" t="s">
        <v>6246</v>
      </c>
      <c r="U219" s="85" t="s">
        <v>6247</v>
      </c>
      <c r="V219" s="85" t="s">
        <v>7349</v>
      </c>
      <c r="W219" s="85" t="s">
        <v>165</v>
      </c>
      <c r="X219" s="85" t="s">
        <v>7350</v>
      </c>
      <c r="Y219" s="144" t="str">
        <f>VLOOKUP(D219,TIPOLOGIA!A:F,6,0)</f>
        <v>TIPO I</v>
      </c>
      <c r="Z219" s="144" t="str">
        <f>VLOOKUP(D219,TIPOLOGIA!A:F,5,0)</f>
        <v>TERRESTRE</v>
      </c>
      <c r="AA219" s="85" t="s">
        <v>206</v>
      </c>
      <c r="AB219" s="85">
        <v>1</v>
      </c>
      <c r="AC219" s="85">
        <v>0</v>
      </c>
      <c r="AD219" s="179">
        <f>IF(W219="SOPORTE_TELEFÓNICO",'BASE LIQUIDACION REDEBAN 2025'!$B$19,IF(Y219="TIPO I",'BASE LIQUIDACION REDEBAN 2025'!$C$2,IF(Y219="TIPO II",'BASE LIQUIDACION REDEBAN 2025'!$C$3,IF(Y219="TIPO III",'BASE LIQUIDACION REDEBAN 2025'!$C$4,IF(Y219="TIPO IV",'BASE LIQUIDACION REDEBAN 2025'!$C$5,IF(Z219="AEREO",'BASE LIQUIDACION REDEBAN 2025'!$B$6,'BASE LIQUIDACION REDEBAN 2025'!$C$5))))))</f>
        <v>65960.072302</v>
      </c>
      <c r="AE219" s="179">
        <f>IF(OR(W219="SOPORTE_TELEFÓNICO",W219="ENVÍO"),0,IF(Y219="TIPO I",'BASE LIQUIDACION REDEBAN 2025'!$B$10,IF(Y219="TIPO II",'BASE LIQUIDACION REDEBAN 2025'!$B$11,IF(Y219="TIPO III",'BASE LIQUIDACION REDEBAN 2025'!$B$12,'BASE LIQUIDACION REDEBAN 2025'!$B$13))))</f>
        <v>75096.394270399993</v>
      </c>
      <c r="AF219" s="179">
        <f t="shared" si="3"/>
        <v>65960.072302</v>
      </c>
      <c r="AG219"/>
    </row>
    <row r="220" spans="1:33" ht="14.45">
      <c r="A220" s="85" t="s">
        <v>86</v>
      </c>
      <c r="B220" s="85" t="str">
        <f>VLOOKUP(A220,'CENTRO DE COSTOS'!A:D,4,FALSE)</f>
        <v>KEVIN ALEXIS CORZO BUSTOS</v>
      </c>
      <c r="C220" s="85" t="str">
        <f>VLOOKUP(A220,'CENTRO DE COSTOS'!A:D,2,FALSE)</f>
        <v>0004-0007</v>
      </c>
      <c r="D220" s="85">
        <v>73001</v>
      </c>
      <c r="E220" s="85" t="s">
        <v>7351</v>
      </c>
      <c r="F220" s="85">
        <v>80887</v>
      </c>
      <c r="G220" s="85" t="s">
        <v>6241</v>
      </c>
      <c r="H220" s="85" t="s">
        <v>494</v>
      </c>
      <c r="I220" s="85" t="s">
        <v>86</v>
      </c>
      <c r="J220" s="85" t="s">
        <v>7352</v>
      </c>
      <c r="K220" s="85" t="s">
        <v>160</v>
      </c>
      <c r="L220" s="85" t="s">
        <v>7353</v>
      </c>
      <c r="M220" s="178">
        <v>45908.591666666667</v>
      </c>
      <c r="N220" s="178">
        <v>45909.704861111109</v>
      </c>
      <c r="O220" s="143"/>
      <c r="P220" s="85" t="s">
        <v>1454</v>
      </c>
      <c r="Q220" s="85" t="s">
        <v>1454</v>
      </c>
      <c r="R220" s="85" t="s">
        <v>162</v>
      </c>
      <c r="S220" s="85" t="s">
        <v>162</v>
      </c>
      <c r="T220" s="85" t="s">
        <v>6246</v>
      </c>
      <c r="U220" s="85" t="s">
        <v>6247</v>
      </c>
      <c r="V220" s="85" t="s">
        <v>7354</v>
      </c>
      <c r="W220" s="85" t="s">
        <v>165</v>
      </c>
      <c r="X220" s="85" t="s">
        <v>7355</v>
      </c>
      <c r="Y220" s="144" t="str">
        <f>VLOOKUP(D220,TIPOLOGIA!A:F,6,0)</f>
        <v>TIPO I</v>
      </c>
      <c r="Z220" s="144" t="str">
        <f>VLOOKUP(D220,TIPOLOGIA!A:F,5,0)</f>
        <v>TERRESTRE</v>
      </c>
      <c r="AA220" s="85" t="s">
        <v>760</v>
      </c>
      <c r="AB220" s="85">
        <v>1</v>
      </c>
      <c r="AC220" s="85">
        <v>0</v>
      </c>
      <c r="AD220" s="179">
        <f>IF(W220="SOPORTE_TELEFÓNICO",'BASE LIQUIDACION REDEBAN 2025'!$B$19,IF(Y220="TIPO I",'BASE LIQUIDACION REDEBAN 2025'!$C$2,IF(Y220="TIPO II",'BASE LIQUIDACION REDEBAN 2025'!$C$3,IF(Y220="TIPO III",'BASE LIQUIDACION REDEBAN 2025'!$C$4,IF(Y220="TIPO IV",'BASE LIQUIDACION REDEBAN 2025'!$C$5,IF(Z220="AEREO",'BASE LIQUIDACION REDEBAN 2025'!$B$6,'BASE LIQUIDACION REDEBAN 2025'!$C$5))))))</f>
        <v>65960.072302</v>
      </c>
      <c r="AE220" s="179">
        <f>IF(OR(W220="SOPORTE_TELEFÓNICO",W220="ENVÍO"),0,IF(Y220="TIPO I",'BASE LIQUIDACION REDEBAN 2025'!$B$10,IF(Y220="TIPO II",'BASE LIQUIDACION REDEBAN 2025'!$B$11,IF(Y220="TIPO III",'BASE LIQUIDACION REDEBAN 2025'!$B$12,'BASE LIQUIDACION REDEBAN 2025'!$B$13))))</f>
        <v>75096.394270399993</v>
      </c>
      <c r="AF220" s="179">
        <f t="shared" si="3"/>
        <v>65960.072302</v>
      </c>
      <c r="AG220"/>
    </row>
    <row r="221" spans="1:33" ht="14.45">
      <c r="A221" s="85" t="s">
        <v>86</v>
      </c>
      <c r="B221" s="85" t="str">
        <f>VLOOKUP(A221,'CENTRO DE COSTOS'!A:D,4,FALSE)</f>
        <v>KEVIN ALEXIS CORZO BUSTOS</v>
      </c>
      <c r="C221" s="85" t="str">
        <f>VLOOKUP(A221,'CENTRO DE COSTOS'!A:D,2,FALSE)</f>
        <v>0004-0007</v>
      </c>
      <c r="D221" s="85">
        <v>73671</v>
      </c>
      <c r="E221" s="85" t="s">
        <v>7356</v>
      </c>
      <c r="F221" s="85">
        <v>62416</v>
      </c>
      <c r="G221" s="85" t="s">
        <v>6241</v>
      </c>
      <c r="H221" s="85" t="s">
        <v>494</v>
      </c>
      <c r="I221" s="85" t="s">
        <v>2248</v>
      </c>
      <c r="J221" s="85" t="s">
        <v>7357</v>
      </c>
      <c r="K221" s="85" t="s">
        <v>160</v>
      </c>
      <c r="L221" s="85" t="s">
        <v>7358</v>
      </c>
      <c r="M221" s="178">
        <v>45908.591666666667</v>
      </c>
      <c r="N221" s="178">
        <v>45909.640972222223</v>
      </c>
      <c r="O221" s="143"/>
      <c r="P221" s="85" t="s">
        <v>1454</v>
      </c>
      <c r="Q221" s="85" t="s">
        <v>6258</v>
      </c>
      <c r="R221" s="85" t="s">
        <v>162</v>
      </c>
      <c r="S221" s="85" t="s">
        <v>6245</v>
      </c>
      <c r="T221" s="85" t="s">
        <v>6246</v>
      </c>
      <c r="U221" s="85" t="s">
        <v>6247</v>
      </c>
      <c r="V221" s="85" t="s">
        <v>7359</v>
      </c>
      <c r="W221" s="85" t="s">
        <v>165</v>
      </c>
      <c r="X221" s="85" t="s">
        <v>7360</v>
      </c>
      <c r="Y221" s="144" t="str">
        <f>VLOOKUP(D221,TIPOLOGIA!A:F,6,0)</f>
        <v>TIPO II</v>
      </c>
      <c r="Z221" s="144" t="str">
        <f>VLOOKUP(D221,TIPOLOGIA!A:F,5,0)</f>
        <v>TERRESTRE</v>
      </c>
      <c r="AA221" s="85" t="s">
        <v>503</v>
      </c>
      <c r="AB221" s="85">
        <v>1</v>
      </c>
      <c r="AC221" s="85">
        <v>0</v>
      </c>
      <c r="AD221" s="179">
        <f>IF(W221="SOPORTE_TELEFÓNICO",'BASE LIQUIDACION REDEBAN 2025'!$B$19,IF(Y221="TIPO I",'BASE LIQUIDACION REDEBAN 2025'!$C$2,IF(Y221="TIPO II",'BASE LIQUIDACION REDEBAN 2025'!$C$3,IF(Y221="TIPO III",'BASE LIQUIDACION REDEBAN 2025'!$C$4,IF(Y221="TIPO IV",'BASE LIQUIDACION REDEBAN 2025'!$C$5,IF(Z221="AEREO",'BASE LIQUIDACION REDEBAN 2025'!$B$6,'BASE LIQUIDACION REDEBAN 2025'!$C$5))))))</f>
        <v>144967.87232000002</v>
      </c>
      <c r="AE221" s="179">
        <f>IF(OR(W221="SOPORTE_TELEFÓNICO",W221="ENVÍO"),0,IF(Y221="TIPO I",'BASE LIQUIDACION REDEBAN 2025'!$B$10,IF(Y221="TIPO II",'BASE LIQUIDACION REDEBAN 2025'!$B$11,IF(Y221="TIPO III",'BASE LIQUIDACION REDEBAN 2025'!$B$12,'BASE LIQUIDACION REDEBAN 2025'!$B$13))))</f>
        <v>140395.6348884</v>
      </c>
      <c r="AF221" s="179">
        <f t="shared" si="3"/>
        <v>144967.87232000002</v>
      </c>
      <c r="AG221"/>
    </row>
    <row r="222" spans="1:33" ht="14.45">
      <c r="A222" s="85" t="s">
        <v>90</v>
      </c>
      <c r="B222" s="85" t="str">
        <f>VLOOKUP(A222,'CENTRO DE COSTOS'!A:D,4,FALSE)</f>
        <v>JUAN SEBASTIÁN RÍOS CASTRILLÓN</v>
      </c>
      <c r="C222" s="85" t="str">
        <f>VLOOKUP(A222,'CENTRO DE COSTOS'!A:D,2,FALSE)</f>
        <v>0004-0005</v>
      </c>
      <c r="D222" s="85">
        <v>5001</v>
      </c>
      <c r="E222" s="85" t="s">
        <v>7361</v>
      </c>
      <c r="F222" s="85">
        <v>79671</v>
      </c>
      <c r="G222" s="85" t="s">
        <v>6241</v>
      </c>
      <c r="H222" s="85" t="s">
        <v>249</v>
      </c>
      <c r="I222" s="85" t="s">
        <v>90</v>
      </c>
      <c r="J222" s="85" t="s">
        <v>7362</v>
      </c>
      <c r="K222" s="85" t="s">
        <v>160</v>
      </c>
      <c r="L222" s="85" t="s">
        <v>7363</v>
      </c>
      <c r="M222" s="178">
        <v>45905.701388888891</v>
      </c>
      <c r="N222" s="178">
        <v>45908.613194444442</v>
      </c>
      <c r="O222" s="143"/>
      <c r="P222" s="85" t="s">
        <v>1454</v>
      </c>
      <c r="Q222" s="85" t="s">
        <v>1454</v>
      </c>
      <c r="R222" s="85" t="s">
        <v>162</v>
      </c>
      <c r="S222" s="85" t="s">
        <v>162</v>
      </c>
      <c r="T222" s="85" t="s">
        <v>6246</v>
      </c>
      <c r="U222" s="85" t="s">
        <v>6247</v>
      </c>
      <c r="V222" s="85" t="s">
        <v>7364</v>
      </c>
      <c r="W222" s="85" t="s">
        <v>165</v>
      </c>
      <c r="X222" s="85" t="s">
        <v>7365</v>
      </c>
      <c r="Y222" s="144" t="str">
        <f>VLOOKUP(D222,TIPOLOGIA!A:F,6,0)</f>
        <v>TIPO I</v>
      </c>
      <c r="Z222" s="144" t="str">
        <f>VLOOKUP(D222,TIPOLOGIA!A:F,5,0)</f>
        <v>TERRESTRE</v>
      </c>
      <c r="AA222" s="85" t="s">
        <v>578</v>
      </c>
      <c r="AB222" s="85">
        <v>1</v>
      </c>
      <c r="AC222" s="85">
        <v>0</v>
      </c>
      <c r="AD222" s="179">
        <f>IF(W222="SOPORTE_TELEFÓNICO",'BASE LIQUIDACION REDEBAN 2025'!$B$19,IF(Y222="TIPO I",'BASE LIQUIDACION REDEBAN 2025'!$C$2,IF(Y222="TIPO II",'BASE LIQUIDACION REDEBAN 2025'!$C$3,IF(Y222="TIPO III",'BASE LIQUIDACION REDEBAN 2025'!$C$4,IF(Y222="TIPO IV",'BASE LIQUIDACION REDEBAN 2025'!$C$5,IF(Z222="AEREO",'BASE LIQUIDACION REDEBAN 2025'!$B$6,'BASE LIQUIDACION REDEBAN 2025'!$C$5))))))</f>
        <v>65960.072302</v>
      </c>
      <c r="AE222" s="179">
        <f>IF(OR(W222="SOPORTE_TELEFÓNICO",W222="ENVÍO"),0,IF(Y222="TIPO I",'BASE LIQUIDACION REDEBAN 2025'!$B$10,IF(Y222="TIPO II",'BASE LIQUIDACION REDEBAN 2025'!$B$11,IF(Y222="TIPO III",'BASE LIQUIDACION REDEBAN 2025'!$B$12,'BASE LIQUIDACION REDEBAN 2025'!$B$13))))</f>
        <v>75096.394270399993</v>
      </c>
      <c r="AF222" s="179">
        <f t="shared" si="3"/>
        <v>65960.072302</v>
      </c>
      <c r="AG222"/>
    </row>
    <row r="223" spans="1:33" ht="14.45">
      <c r="A223" s="85" t="s">
        <v>92</v>
      </c>
      <c r="B223" s="85" t="str">
        <f>VLOOKUP(A223,'CENTRO DE COSTOS'!A:D,4,FALSE)</f>
        <v>KEVIN ALEXIS CORZO BUSTOS</v>
      </c>
      <c r="C223" s="85" t="str">
        <f>VLOOKUP(A223,'CENTRO DE COSTOS'!A:D,2,FALSE)</f>
        <v>0004-0007</v>
      </c>
      <c r="D223" s="85">
        <v>18785</v>
      </c>
      <c r="E223" s="85" t="s">
        <v>7366</v>
      </c>
      <c r="F223" s="85">
        <v>64761</v>
      </c>
      <c r="G223" s="85" t="s">
        <v>6241</v>
      </c>
      <c r="H223" s="85" t="s">
        <v>208</v>
      </c>
      <c r="I223" s="85" t="s">
        <v>209</v>
      </c>
      <c r="J223" s="85" t="s">
        <v>7367</v>
      </c>
      <c r="K223" s="85" t="s">
        <v>160</v>
      </c>
      <c r="L223" s="85" t="s">
        <v>7368</v>
      </c>
      <c r="M223" s="178">
        <v>45905.701388888891</v>
      </c>
      <c r="N223" s="178">
        <v>45909.438888888893</v>
      </c>
      <c r="O223" s="143"/>
      <c r="P223" s="85" t="s">
        <v>1454</v>
      </c>
      <c r="Q223" s="85" t="s">
        <v>1454</v>
      </c>
      <c r="R223" s="85" t="s">
        <v>6245</v>
      </c>
      <c r="S223" s="85" t="s">
        <v>6245</v>
      </c>
      <c r="T223" s="85" t="s">
        <v>6246</v>
      </c>
      <c r="U223" s="85" t="s">
        <v>6247</v>
      </c>
      <c r="V223" s="85" t="s">
        <v>7369</v>
      </c>
      <c r="W223" s="85" t="s">
        <v>165</v>
      </c>
      <c r="X223" s="85" t="s">
        <v>7370</v>
      </c>
      <c r="Y223" s="144" t="str">
        <f>VLOOKUP(D223,TIPOLOGIA!A:F,6,0)</f>
        <v>TIPO IV</v>
      </c>
      <c r="Z223" s="144" t="str">
        <f>VLOOKUP(D223,TIPOLOGIA!A:F,5,0)</f>
        <v>TERRESTRE</v>
      </c>
      <c r="AA223" s="85" t="s">
        <v>214</v>
      </c>
      <c r="AB223" s="85">
        <v>1</v>
      </c>
      <c r="AC223" s="85">
        <v>0</v>
      </c>
      <c r="AD223" s="179">
        <f>IF(W223="SOPORTE_TELEFÓNICO",'BASE LIQUIDACION REDEBAN 2025'!$B$19,IF(Y223="TIPO I",'BASE LIQUIDACION REDEBAN 2025'!$C$2,IF(Y223="TIPO II",'BASE LIQUIDACION REDEBAN 2025'!$C$3,IF(Y223="TIPO III",'BASE LIQUIDACION REDEBAN 2025'!$C$4,IF(Y223="TIPO IV",'BASE LIQUIDACION REDEBAN 2025'!$C$5,IF(Z223="AEREO",'BASE LIQUIDACION REDEBAN 2025'!$B$6,'BASE LIQUIDACION REDEBAN 2025'!$C$5))))))</f>
        <v>479588.87655000004</v>
      </c>
      <c r="AE223" s="179">
        <f>IF(OR(W223="SOPORTE_TELEFÓNICO",W223="ENVÍO"),0,IF(Y223="TIPO I",'BASE LIQUIDACION REDEBAN 2025'!$B$10,IF(Y223="TIPO II",'BASE LIQUIDACION REDEBAN 2025'!$B$11,IF(Y223="TIPO III",'BASE LIQUIDACION REDEBAN 2025'!$B$12,'BASE LIQUIDACION REDEBAN 2025'!$B$13))))</f>
        <v>196536.5258152</v>
      </c>
      <c r="AF223" s="179">
        <f t="shared" si="3"/>
        <v>479588.87655000004</v>
      </c>
      <c r="AG223"/>
    </row>
    <row r="224" spans="1:33" ht="14.45">
      <c r="A224" s="85" t="s">
        <v>68</v>
      </c>
      <c r="B224" s="85" t="str">
        <f>VLOOKUP(A224,'CENTRO DE COSTOS'!A:D,4,FALSE)</f>
        <v>WILLIAM ASDRUBAL ROZO ROZO</v>
      </c>
      <c r="C224" s="85" t="str">
        <f>VLOOKUP(A224,'CENTRO DE COSTOS'!A:D,2,FALSE)</f>
        <v>0004-0004</v>
      </c>
      <c r="D224" s="85">
        <v>25754</v>
      </c>
      <c r="E224" s="85" t="s">
        <v>7371</v>
      </c>
      <c r="F224" s="85">
        <v>78263</v>
      </c>
      <c r="G224" s="85" t="s">
        <v>6241</v>
      </c>
      <c r="H224" s="85" t="s">
        <v>417</v>
      </c>
      <c r="I224" s="85" t="s">
        <v>418</v>
      </c>
      <c r="J224" s="85" t="s">
        <v>7372</v>
      </c>
      <c r="K224" s="85" t="s">
        <v>160</v>
      </c>
      <c r="L224" s="85" t="s">
        <v>7373</v>
      </c>
      <c r="M224" s="178">
        <v>45905.701388888891</v>
      </c>
      <c r="N224" s="178">
        <v>45908.633333333331</v>
      </c>
      <c r="O224" s="143"/>
      <c r="P224" s="85" t="s">
        <v>1454</v>
      </c>
      <c r="Q224" s="85" t="s">
        <v>1454</v>
      </c>
      <c r="R224" s="85" t="s">
        <v>162</v>
      </c>
      <c r="S224" s="85" t="s">
        <v>162</v>
      </c>
      <c r="T224" s="85" t="s">
        <v>6246</v>
      </c>
      <c r="U224" s="85" t="s">
        <v>6247</v>
      </c>
      <c r="V224" s="85" t="s">
        <v>7374</v>
      </c>
      <c r="W224" s="85" t="s">
        <v>165</v>
      </c>
      <c r="X224" s="85" t="s">
        <v>7375</v>
      </c>
      <c r="Y224" s="144" t="str">
        <f>VLOOKUP(D224,TIPOLOGIA!A:F,6,0)</f>
        <v>TIPO I</v>
      </c>
      <c r="Z224" s="144" t="str">
        <f>VLOOKUP(D224,TIPOLOGIA!A:F,5,0)</f>
        <v>TERRESTRE</v>
      </c>
      <c r="AA224" s="85" t="s">
        <v>422</v>
      </c>
      <c r="AB224" s="85">
        <v>1</v>
      </c>
      <c r="AC224" s="85">
        <v>0</v>
      </c>
      <c r="AD224" s="179">
        <f>IF(W224="SOPORTE_TELEFÓNICO",'BASE LIQUIDACION REDEBAN 2025'!$B$19,IF(Y224="TIPO I",'BASE LIQUIDACION REDEBAN 2025'!$C$2,IF(Y224="TIPO II",'BASE LIQUIDACION REDEBAN 2025'!$C$3,IF(Y224="TIPO III",'BASE LIQUIDACION REDEBAN 2025'!$C$4,IF(Y224="TIPO IV",'BASE LIQUIDACION REDEBAN 2025'!$C$5,IF(Z224="AEREO",'BASE LIQUIDACION REDEBAN 2025'!$B$6,'BASE LIQUIDACION REDEBAN 2025'!$C$5))))))</f>
        <v>65960.072302</v>
      </c>
      <c r="AE224" s="179">
        <f>IF(OR(W224="SOPORTE_TELEFÓNICO",W224="ENVÍO"),0,IF(Y224="TIPO I",'BASE LIQUIDACION REDEBAN 2025'!$B$10,IF(Y224="TIPO II",'BASE LIQUIDACION REDEBAN 2025'!$B$11,IF(Y224="TIPO III",'BASE LIQUIDACION REDEBAN 2025'!$B$12,'BASE LIQUIDACION REDEBAN 2025'!$B$13))))</f>
        <v>75096.394270399993</v>
      </c>
      <c r="AF224" s="179">
        <f t="shared" si="3"/>
        <v>65960.072302</v>
      </c>
      <c r="AG224"/>
    </row>
    <row r="225" spans="1:33" ht="14.45">
      <c r="A225" s="85" t="s">
        <v>68</v>
      </c>
      <c r="B225" s="85" t="str">
        <f>VLOOKUP(A225,'CENTRO DE COSTOS'!A:D,4,FALSE)</f>
        <v>WILLIAM ASDRUBAL ROZO ROZO</v>
      </c>
      <c r="C225" s="85" t="str">
        <f>VLOOKUP(A225,'CENTRO DE COSTOS'!A:D,2,FALSE)</f>
        <v>0004-0004</v>
      </c>
      <c r="D225" s="85">
        <v>25899</v>
      </c>
      <c r="E225" s="85" t="s">
        <v>7376</v>
      </c>
      <c r="F225" s="85">
        <v>68819</v>
      </c>
      <c r="G225" s="85" t="s">
        <v>6241</v>
      </c>
      <c r="H225" s="85" t="s">
        <v>417</v>
      </c>
      <c r="I225" s="85" t="s">
        <v>2927</v>
      </c>
      <c r="J225" s="85" t="s">
        <v>7377</v>
      </c>
      <c r="K225" s="85" t="s">
        <v>160</v>
      </c>
      <c r="L225" s="85" t="s">
        <v>7378</v>
      </c>
      <c r="M225" s="178">
        <v>45905.701388888891</v>
      </c>
      <c r="N225" s="178">
        <v>45912.543055555558</v>
      </c>
      <c r="O225" s="143"/>
      <c r="P225" s="85" t="s">
        <v>1454</v>
      </c>
      <c r="Q225" s="85" t="s">
        <v>1454</v>
      </c>
      <c r="R225" s="85" t="s">
        <v>6245</v>
      </c>
      <c r="S225" s="85" t="s">
        <v>6245</v>
      </c>
      <c r="T225" s="85" t="s">
        <v>6246</v>
      </c>
      <c r="U225" s="85" t="s">
        <v>6247</v>
      </c>
      <c r="V225" s="85" t="s">
        <v>7379</v>
      </c>
      <c r="W225" s="85" t="s">
        <v>165</v>
      </c>
      <c r="X225" s="85" t="s">
        <v>7380</v>
      </c>
      <c r="Y225" s="144" t="str">
        <f>VLOOKUP(D225,TIPOLOGIA!A:F,6,0)</f>
        <v>TIPO II</v>
      </c>
      <c r="Z225" s="144" t="str">
        <f>VLOOKUP(D225,TIPOLOGIA!A:F,5,0)</f>
        <v>TERRESTRE</v>
      </c>
      <c r="AA225" s="85" t="s">
        <v>3358</v>
      </c>
      <c r="AB225" s="85">
        <v>1</v>
      </c>
      <c r="AC225" s="85">
        <v>0</v>
      </c>
      <c r="AD225" s="179">
        <f>IF(W225="SOPORTE_TELEFÓNICO",'BASE LIQUIDACION REDEBAN 2025'!$B$19,IF(Y225="TIPO I",'BASE LIQUIDACION REDEBAN 2025'!$C$2,IF(Y225="TIPO II",'BASE LIQUIDACION REDEBAN 2025'!$C$3,IF(Y225="TIPO III",'BASE LIQUIDACION REDEBAN 2025'!$C$4,IF(Y225="TIPO IV",'BASE LIQUIDACION REDEBAN 2025'!$C$5,IF(Z225="AEREO",'BASE LIQUIDACION REDEBAN 2025'!$B$6,'BASE LIQUIDACION REDEBAN 2025'!$C$5))))))</f>
        <v>144967.87232000002</v>
      </c>
      <c r="AE225" s="179">
        <f>IF(OR(W225="SOPORTE_TELEFÓNICO",W225="ENVÍO"),0,IF(Y225="TIPO I",'BASE LIQUIDACION REDEBAN 2025'!$B$10,IF(Y225="TIPO II",'BASE LIQUIDACION REDEBAN 2025'!$B$11,IF(Y225="TIPO III",'BASE LIQUIDACION REDEBAN 2025'!$B$12,'BASE LIQUIDACION REDEBAN 2025'!$B$13))))</f>
        <v>140395.6348884</v>
      </c>
      <c r="AF225" s="179">
        <f t="shared" si="3"/>
        <v>144967.87232000002</v>
      </c>
      <c r="AG225"/>
    </row>
    <row r="226" spans="1:33" ht="14.45">
      <c r="A226" s="85" t="s">
        <v>81</v>
      </c>
      <c r="B226" s="85" t="str">
        <f>VLOOKUP(A226,'CENTRO DE COSTOS'!A:D,4,FALSE)</f>
        <v>MIGUEL JULIÁN HERNÁNDEZ GUARÍN</v>
      </c>
      <c r="C226" s="85" t="str">
        <f>VLOOKUP(A226,'CENTRO DE COSTOS'!A:D,2,FALSE)</f>
        <v>0004-0008</v>
      </c>
      <c r="D226" s="85">
        <v>54001</v>
      </c>
      <c r="E226" s="85" t="s">
        <v>7381</v>
      </c>
      <c r="F226" s="85">
        <v>41917</v>
      </c>
      <c r="G226" s="85" t="s">
        <v>6241</v>
      </c>
      <c r="H226" s="85" t="s">
        <v>296</v>
      </c>
      <c r="I226" s="85" t="s">
        <v>81</v>
      </c>
      <c r="J226" s="85" t="s">
        <v>7382</v>
      </c>
      <c r="K226" s="85" t="s">
        <v>160</v>
      </c>
      <c r="L226" s="85" t="s">
        <v>7383</v>
      </c>
      <c r="M226" s="178">
        <v>45905.701388888891</v>
      </c>
      <c r="N226" s="178">
        <v>45909.69027777778</v>
      </c>
      <c r="O226" s="143"/>
      <c r="P226" s="85" t="s">
        <v>1454</v>
      </c>
      <c r="Q226" s="85" t="s">
        <v>1454</v>
      </c>
      <c r="R226" s="85" t="s">
        <v>6245</v>
      </c>
      <c r="S226" s="85" t="s">
        <v>7384</v>
      </c>
      <c r="T226" s="85" t="s">
        <v>6246</v>
      </c>
      <c r="U226" s="85" t="s">
        <v>6247</v>
      </c>
      <c r="V226" s="85" t="s">
        <v>7385</v>
      </c>
      <c r="W226" s="85" t="s">
        <v>165</v>
      </c>
      <c r="X226" s="85" t="s">
        <v>7386</v>
      </c>
      <c r="Y226" s="144" t="str">
        <f>VLOOKUP(D226,TIPOLOGIA!A:F,6,0)</f>
        <v>TIPO I</v>
      </c>
      <c r="Z226" s="144" t="str">
        <f>VLOOKUP(D226,TIPOLOGIA!A:F,5,0)</f>
        <v>TERRESTRE</v>
      </c>
      <c r="AA226" s="85" t="s">
        <v>466</v>
      </c>
      <c r="AB226" s="85">
        <v>1</v>
      </c>
      <c r="AC226" s="85">
        <v>0</v>
      </c>
      <c r="AD226" s="179">
        <f>IF(W226="SOPORTE_TELEFÓNICO",'BASE LIQUIDACION REDEBAN 2025'!$B$19,IF(Y226="TIPO I",'BASE LIQUIDACION REDEBAN 2025'!$C$2,IF(Y226="TIPO II",'BASE LIQUIDACION REDEBAN 2025'!$C$3,IF(Y226="TIPO III",'BASE LIQUIDACION REDEBAN 2025'!$C$4,IF(Y226="TIPO IV",'BASE LIQUIDACION REDEBAN 2025'!$C$5,IF(Z226="AEREO",'BASE LIQUIDACION REDEBAN 2025'!$B$6,'BASE LIQUIDACION REDEBAN 2025'!$C$5))))))</f>
        <v>65960.072302</v>
      </c>
      <c r="AE226" s="179">
        <f>IF(OR(W226="SOPORTE_TELEFÓNICO",W226="ENVÍO"),0,IF(Y226="TIPO I",'BASE LIQUIDACION REDEBAN 2025'!$B$10,IF(Y226="TIPO II",'BASE LIQUIDACION REDEBAN 2025'!$B$11,IF(Y226="TIPO III",'BASE LIQUIDACION REDEBAN 2025'!$B$12,'BASE LIQUIDACION REDEBAN 2025'!$B$13))))</f>
        <v>75096.394270399993</v>
      </c>
      <c r="AF226" s="179">
        <f t="shared" si="3"/>
        <v>65960.072302</v>
      </c>
      <c r="AG226"/>
    </row>
    <row r="227" spans="1:33" ht="14.45">
      <c r="A227" s="85" t="s">
        <v>81</v>
      </c>
      <c r="B227" s="85" t="str">
        <f>VLOOKUP(A227,'CENTRO DE COSTOS'!A:D,4,FALSE)</f>
        <v>MIGUEL JULIÁN HERNÁNDEZ GUARÍN</v>
      </c>
      <c r="C227" s="85" t="str">
        <f>VLOOKUP(A227,'CENTRO DE COSTOS'!A:D,2,FALSE)</f>
        <v>0004-0008</v>
      </c>
      <c r="D227" s="85">
        <v>54720</v>
      </c>
      <c r="E227" s="85" t="s">
        <v>7387</v>
      </c>
      <c r="F227" s="85">
        <v>66242</v>
      </c>
      <c r="G227" s="85" t="s">
        <v>6241</v>
      </c>
      <c r="H227" s="85" t="s">
        <v>296</v>
      </c>
      <c r="I227" s="85" t="s">
        <v>4016</v>
      </c>
      <c r="J227" s="85" t="s">
        <v>7388</v>
      </c>
      <c r="K227" s="85" t="s">
        <v>160</v>
      </c>
      <c r="L227" s="85" t="s">
        <v>7389</v>
      </c>
      <c r="M227" s="178">
        <v>45905.701388888891</v>
      </c>
      <c r="N227" s="178">
        <v>45912.548611111109</v>
      </c>
      <c r="O227" s="143"/>
      <c r="P227" s="85" t="s">
        <v>1454</v>
      </c>
      <c r="Q227" s="85" t="s">
        <v>1454</v>
      </c>
      <c r="R227" s="85" t="s">
        <v>162</v>
      </c>
      <c r="S227" s="85" t="s">
        <v>6245</v>
      </c>
      <c r="T227" s="85" t="s">
        <v>6246</v>
      </c>
      <c r="U227" s="85" t="s">
        <v>6247</v>
      </c>
      <c r="V227" s="85" t="s">
        <v>7390</v>
      </c>
      <c r="W227" s="85" t="s">
        <v>165</v>
      </c>
      <c r="X227" s="85" t="s">
        <v>7391</v>
      </c>
      <c r="Y227" s="144" t="str">
        <f>VLOOKUP(D227,TIPOLOGIA!A:F,6,0)</f>
        <v>TIPO II</v>
      </c>
      <c r="Z227" s="144" t="str">
        <f>VLOOKUP(D227,TIPOLOGIA!A:F,5,0)</f>
        <v>TERRESTRE</v>
      </c>
      <c r="AA227" s="85" t="s">
        <v>307</v>
      </c>
      <c r="AB227" s="85">
        <v>1</v>
      </c>
      <c r="AC227" s="85">
        <v>0</v>
      </c>
      <c r="AD227" s="179">
        <f>IF(W227="SOPORTE_TELEFÓNICO",'BASE LIQUIDACION REDEBAN 2025'!$B$19,IF(Y227="TIPO I",'BASE LIQUIDACION REDEBAN 2025'!$C$2,IF(Y227="TIPO II",'BASE LIQUIDACION REDEBAN 2025'!$C$3,IF(Y227="TIPO III",'BASE LIQUIDACION REDEBAN 2025'!$C$4,IF(Y227="TIPO IV",'BASE LIQUIDACION REDEBAN 2025'!$C$5,IF(Z227="AEREO",'BASE LIQUIDACION REDEBAN 2025'!$B$6,'BASE LIQUIDACION REDEBAN 2025'!$C$5))))))</f>
        <v>144967.87232000002</v>
      </c>
      <c r="AE227" s="179">
        <f>IF(OR(W227="SOPORTE_TELEFÓNICO",W227="ENVÍO"),0,IF(Y227="TIPO I",'BASE LIQUIDACION REDEBAN 2025'!$B$10,IF(Y227="TIPO II",'BASE LIQUIDACION REDEBAN 2025'!$B$11,IF(Y227="TIPO III",'BASE LIQUIDACION REDEBAN 2025'!$B$12,'BASE LIQUIDACION REDEBAN 2025'!$B$13))))</f>
        <v>140395.6348884</v>
      </c>
      <c r="AF227" s="179">
        <f t="shared" si="3"/>
        <v>144967.87232000002</v>
      </c>
      <c r="AG227"/>
    </row>
    <row r="228" spans="1:33" ht="14.45">
      <c r="A228" s="85" t="s">
        <v>94</v>
      </c>
      <c r="B228" s="85" t="str">
        <f>VLOOKUP(A228,'CENTRO DE COSTOS'!A:D,4,FALSE)</f>
        <v>DIEGO FERNANDO HENAO CARDONA</v>
      </c>
      <c r="C228" s="85" t="str">
        <f>VLOOKUP(A228,'CENTRO DE COSTOS'!A:D,2,FALSE)</f>
        <v>0004-0002</v>
      </c>
      <c r="D228" s="85">
        <v>63001</v>
      </c>
      <c r="E228" s="85" t="s">
        <v>7392</v>
      </c>
      <c r="F228" s="85">
        <v>27445</v>
      </c>
      <c r="G228" s="85" t="s">
        <v>6241</v>
      </c>
      <c r="H228" s="85" t="s">
        <v>732</v>
      </c>
      <c r="I228" s="85" t="s">
        <v>733</v>
      </c>
      <c r="J228" s="85" t="s">
        <v>7393</v>
      </c>
      <c r="K228" s="85" t="s">
        <v>160</v>
      </c>
      <c r="L228" s="85" t="s">
        <v>7394</v>
      </c>
      <c r="M228" s="178">
        <v>45905.701388888891</v>
      </c>
      <c r="N228" s="178">
        <v>45908.701388888891</v>
      </c>
      <c r="O228" s="143"/>
      <c r="P228" s="85" t="s">
        <v>1454</v>
      </c>
      <c r="Q228" s="85" t="s">
        <v>1454</v>
      </c>
      <c r="R228" s="85" t="s">
        <v>6245</v>
      </c>
      <c r="S228" s="85" t="s">
        <v>6245</v>
      </c>
      <c r="T228" s="85" t="s">
        <v>6246</v>
      </c>
      <c r="U228" s="85" t="s">
        <v>6247</v>
      </c>
      <c r="V228" s="85" t="s">
        <v>7395</v>
      </c>
      <c r="W228" s="85" t="s">
        <v>165</v>
      </c>
      <c r="X228" s="85" t="s">
        <v>7396</v>
      </c>
      <c r="Y228" s="144" t="str">
        <f>VLOOKUP(D228,TIPOLOGIA!A:F,6,0)</f>
        <v>TIPO II</v>
      </c>
      <c r="Z228" s="144" t="str">
        <f>VLOOKUP(D228,TIPOLOGIA!A:F,5,0)</f>
        <v>TERRESTRE</v>
      </c>
      <c r="AA228" s="85" t="s">
        <v>737</v>
      </c>
      <c r="AB228" s="85">
        <v>1</v>
      </c>
      <c r="AC228" s="85">
        <v>0</v>
      </c>
      <c r="AD228" s="179">
        <f>IF(W228="SOPORTE_TELEFÓNICO",'BASE LIQUIDACION REDEBAN 2025'!$B$19,IF(Y228="TIPO I",'BASE LIQUIDACION REDEBAN 2025'!$C$2,IF(Y228="TIPO II",'BASE LIQUIDACION REDEBAN 2025'!$C$3,IF(Y228="TIPO III",'BASE LIQUIDACION REDEBAN 2025'!$C$4,IF(Y228="TIPO IV",'BASE LIQUIDACION REDEBAN 2025'!$C$5,IF(Z228="AEREO",'BASE LIQUIDACION REDEBAN 2025'!$B$6,'BASE LIQUIDACION REDEBAN 2025'!$C$5))))))</f>
        <v>144967.87232000002</v>
      </c>
      <c r="AE228" s="179">
        <f>IF(OR(W228="SOPORTE_TELEFÓNICO",W228="ENVÍO"),0,IF(Y228="TIPO I",'BASE LIQUIDACION REDEBAN 2025'!$B$10,IF(Y228="TIPO II",'BASE LIQUIDACION REDEBAN 2025'!$B$11,IF(Y228="TIPO III",'BASE LIQUIDACION REDEBAN 2025'!$B$12,'BASE LIQUIDACION REDEBAN 2025'!$B$13))))</f>
        <v>140395.6348884</v>
      </c>
      <c r="AF228" s="179">
        <f t="shared" si="3"/>
        <v>144967.87232000002</v>
      </c>
      <c r="AG228"/>
    </row>
    <row r="229" spans="1:33" ht="14.45">
      <c r="A229" s="85" t="s">
        <v>76</v>
      </c>
      <c r="B229" s="85" t="str">
        <f>VLOOKUP(A229,'CENTRO DE COSTOS'!A:D,4,FALSE)</f>
        <v>DIEGO FERNANDO HENAO CARDONA</v>
      </c>
      <c r="C229" s="85" t="str">
        <f>VLOOKUP(A229,'CENTRO DE COSTOS'!A:D,2,FALSE)</f>
        <v>0004-0003</v>
      </c>
      <c r="D229" s="85">
        <v>76001</v>
      </c>
      <c r="E229" s="85" t="s">
        <v>7397</v>
      </c>
      <c r="F229" s="85">
        <v>74925</v>
      </c>
      <c r="G229" s="85" t="s">
        <v>6241</v>
      </c>
      <c r="H229" s="85" t="s">
        <v>232</v>
      </c>
      <c r="I229" s="85" t="s">
        <v>76</v>
      </c>
      <c r="J229" s="85" t="s">
        <v>7398</v>
      </c>
      <c r="K229" s="85" t="s">
        <v>160</v>
      </c>
      <c r="L229" s="85" t="s">
        <v>7399</v>
      </c>
      <c r="M229" s="178">
        <v>45905.701388888891</v>
      </c>
      <c r="N229" s="178">
        <v>45906.624305555553</v>
      </c>
      <c r="O229" s="143"/>
      <c r="P229" s="85" t="s">
        <v>1454</v>
      </c>
      <c r="Q229" s="85" t="s">
        <v>1454</v>
      </c>
      <c r="R229" s="85" t="s">
        <v>162</v>
      </c>
      <c r="S229" s="85" t="s">
        <v>162</v>
      </c>
      <c r="T229" s="85" t="s">
        <v>6246</v>
      </c>
      <c r="U229" s="85" t="s">
        <v>6247</v>
      </c>
      <c r="V229" s="85" t="s">
        <v>7400</v>
      </c>
      <c r="W229" s="85" t="s">
        <v>165</v>
      </c>
      <c r="X229" s="85" t="s">
        <v>7401</v>
      </c>
      <c r="Y229" s="144" t="str">
        <f>VLOOKUP(D229,TIPOLOGIA!A:F,6,0)</f>
        <v>TIPO I</v>
      </c>
      <c r="Z229" s="144" t="str">
        <f>VLOOKUP(D229,TIPOLOGIA!A:F,5,0)</f>
        <v>TERRESTRE</v>
      </c>
      <c r="AA229" s="85" t="s">
        <v>1498</v>
      </c>
      <c r="AB229" s="85">
        <v>1</v>
      </c>
      <c r="AC229" s="85">
        <v>0</v>
      </c>
      <c r="AD229" s="179">
        <f>IF(W229="SOPORTE_TELEFÓNICO",'BASE LIQUIDACION REDEBAN 2025'!$B$19,IF(Y229="TIPO I",'BASE LIQUIDACION REDEBAN 2025'!$C$2,IF(Y229="TIPO II",'BASE LIQUIDACION REDEBAN 2025'!$C$3,IF(Y229="TIPO III",'BASE LIQUIDACION REDEBAN 2025'!$C$4,IF(Y229="TIPO IV",'BASE LIQUIDACION REDEBAN 2025'!$C$5,IF(Z229="AEREO",'BASE LIQUIDACION REDEBAN 2025'!$B$6,'BASE LIQUIDACION REDEBAN 2025'!$C$5))))))</f>
        <v>65960.072302</v>
      </c>
      <c r="AE229" s="179">
        <f>IF(OR(W229="SOPORTE_TELEFÓNICO",W229="ENVÍO"),0,IF(Y229="TIPO I",'BASE LIQUIDACION REDEBAN 2025'!$B$10,IF(Y229="TIPO II",'BASE LIQUIDACION REDEBAN 2025'!$B$11,IF(Y229="TIPO III",'BASE LIQUIDACION REDEBAN 2025'!$B$12,'BASE LIQUIDACION REDEBAN 2025'!$B$13))))</f>
        <v>75096.394270399993</v>
      </c>
      <c r="AF229" s="179">
        <f t="shared" si="3"/>
        <v>65960.072302</v>
      </c>
      <c r="AG229"/>
    </row>
    <row r="230" spans="1:33" ht="14.45">
      <c r="A230" s="85" t="s">
        <v>76</v>
      </c>
      <c r="B230" s="85" t="str">
        <f>VLOOKUP(A230,'CENTRO DE COSTOS'!A:D,4,FALSE)</f>
        <v>DIEGO FERNANDO HENAO CARDONA</v>
      </c>
      <c r="C230" s="85" t="str">
        <f>VLOOKUP(A230,'CENTRO DE COSTOS'!A:D,2,FALSE)</f>
        <v>0004-0003</v>
      </c>
      <c r="D230" s="85">
        <v>76109</v>
      </c>
      <c r="E230" s="85" t="s">
        <v>7402</v>
      </c>
      <c r="F230" s="85">
        <v>57873</v>
      </c>
      <c r="G230" s="85" t="s">
        <v>6241</v>
      </c>
      <c r="H230" s="85" t="s">
        <v>232</v>
      </c>
      <c r="I230" s="85" t="s">
        <v>762</v>
      </c>
      <c r="J230" s="85" t="s">
        <v>7403</v>
      </c>
      <c r="K230" s="85" t="s">
        <v>160</v>
      </c>
      <c r="L230" s="85" t="s">
        <v>7404</v>
      </c>
      <c r="M230" s="178">
        <v>45905.701388888891</v>
      </c>
      <c r="N230" s="178">
        <v>45908.629861111112</v>
      </c>
      <c r="O230" s="143"/>
      <c r="P230" s="85" t="s">
        <v>1454</v>
      </c>
      <c r="Q230" s="85" t="s">
        <v>1454</v>
      </c>
      <c r="R230" s="85" t="s">
        <v>162</v>
      </c>
      <c r="S230" s="85" t="s">
        <v>6245</v>
      </c>
      <c r="T230" s="85" t="s">
        <v>6246</v>
      </c>
      <c r="U230" s="85" t="s">
        <v>6247</v>
      </c>
      <c r="V230" s="85" t="s">
        <v>7405</v>
      </c>
      <c r="W230" s="85" t="s">
        <v>165</v>
      </c>
      <c r="X230" s="85" t="s">
        <v>7406</v>
      </c>
      <c r="Y230" s="144" t="str">
        <f>VLOOKUP(D230,TIPOLOGIA!A:F,6,0)</f>
        <v>TIPO III</v>
      </c>
      <c r="Z230" s="144" t="str">
        <f>VLOOKUP(D230,TIPOLOGIA!A:F,5,0)</f>
        <v>TERRESTRE</v>
      </c>
      <c r="AA230" s="85" t="s">
        <v>521</v>
      </c>
      <c r="AB230" s="85">
        <v>1</v>
      </c>
      <c r="AC230" s="85">
        <v>0</v>
      </c>
      <c r="AD230" s="179">
        <f>IF(W230="SOPORTE_TELEFÓNICO",'BASE LIQUIDACION REDEBAN 2025'!$B$19,IF(Y230="TIPO I",'BASE LIQUIDACION REDEBAN 2025'!$C$2,IF(Y230="TIPO II",'BASE LIQUIDACION REDEBAN 2025'!$C$3,IF(Y230="TIPO III",'BASE LIQUIDACION REDEBAN 2025'!$C$4,IF(Y230="TIPO IV",'BASE LIQUIDACION REDEBAN 2025'!$C$5,IF(Z230="AEREO",'BASE LIQUIDACION REDEBAN 2025'!$B$6,'BASE LIQUIDACION REDEBAN 2025'!$C$5))))))</f>
        <v>275728.78077800001</v>
      </c>
      <c r="AE230" s="179">
        <f>IF(OR(W230="SOPORTE_TELEFÓNICO",W230="ENVÍO"),0,IF(Y230="TIPO I",'BASE LIQUIDACION REDEBAN 2025'!$B$10,IF(Y230="TIPO II",'BASE LIQUIDACION REDEBAN 2025'!$B$11,IF(Y230="TIPO III",'BASE LIQUIDACION REDEBAN 2025'!$B$12,'BASE LIQUIDACION REDEBAN 2025'!$B$13))))</f>
        <v>196536.5258152</v>
      </c>
      <c r="AF230" s="179">
        <f t="shared" si="3"/>
        <v>275728.78077800001</v>
      </c>
      <c r="AG230"/>
    </row>
    <row r="231" spans="1:33" ht="14.45">
      <c r="A231" s="85" t="s">
        <v>76</v>
      </c>
      <c r="B231" s="85" t="str">
        <f>VLOOKUP(A231,'CENTRO DE COSTOS'!A:D,4,FALSE)</f>
        <v>DIEGO FERNANDO HENAO CARDONA</v>
      </c>
      <c r="C231" s="85" t="str">
        <f>VLOOKUP(A231,'CENTRO DE COSTOS'!A:D,2,FALSE)</f>
        <v>0004-0003</v>
      </c>
      <c r="D231" s="85">
        <v>76520</v>
      </c>
      <c r="E231" s="85" t="s">
        <v>7407</v>
      </c>
      <c r="F231" s="85">
        <v>80616</v>
      </c>
      <c r="G231" s="85" t="s">
        <v>6241</v>
      </c>
      <c r="H231" s="85" t="s">
        <v>232</v>
      </c>
      <c r="I231" s="85" t="s">
        <v>1207</v>
      </c>
      <c r="J231" s="85" t="s">
        <v>7408</v>
      </c>
      <c r="K231" s="85" t="s">
        <v>160</v>
      </c>
      <c r="L231" s="85" t="s">
        <v>7409</v>
      </c>
      <c r="M231" s="178">
        <v>45905.701388888891</v>
      </c>
      <c r="N231" s="178">
        <v>45908.474305555559</v>
      </c>
      <c r="O231" s="143"/>
      <c r="P231" s="85" t="s">
        <v>1454</v>
      </c>
      <c r="Q231" s="85" t="s">
        <v>1454</v>
      </c>
      <c r="R231" s="85" t="s">
        <v>162</v>
      </c>
      <c r="S231" s="85" t="s">
        <v>162</v>
      </c>
      <c r="T231" s="85" t="s">
        <v>6246</v>
      </c>
      <c r="U231" s="85" t="s">
        <v>6247</v>
      </c>
      <c r="V231" s="85" t="s">
        <v>7410</v>
      </c>
      <c r="W231" s="85" t="s">
        <v>165</v>
      </c>
      <c r="X231" s="85" t="s">
        <v>7411</v>
      </c>
      <c r="Y231" s="144" t="str">
        <f>VLOOKUP(D231,TIPOLOGIA!A:F,6,0)</f>
        <v>TIPO I</v>
      </c>
      <c r="Z231" s="144" t="str">
        <f>VLOOKUP(D231,TIPOLOGIA!A:F,5,0)</f>
        <v>TERRESTRE</v>
      </c>
      <c r="AA231" s="85" t="s">
        <v>531</v>
      </c>
      <c r="AB231" s="85">
        <v>1</v>
      </c>
      <c r="AC231" s="85">
        <v>0</v>
      </c>
      <c r="AD231" s="179">
        <f>IF(W231="SOPORTE_TELEFÓNICO",'BASE LIQUIDACION REDEBAN 2025'!$B$19,IF(Y231="TIPO I",'BASE LIQUIDACION REDEBAN 2025'!$C$2,IF(Y231="TIPO II",'BASE LIQUIDACION REDEBAN 2025'!$C$3,IF(Y231="TIPO III",'BASE LIQUIDACION REDEBAN 2025'!$C$4,IF(Y231="TIPO IV",'BASE LIQUIDACION REDEBAN 2025'!$C$5,IF(Z231="AEREO",'BASE LIQUIDACION REDEBAN 2025'!$B$6,'BASE LIQUIDACION REDEBAN 2025'!$C$5))))))</f>
        <v>65960.072302</v>
      </c>
      <c r="AE231" s="179">
        <f>IF(OR(W231="SOPORTE_TELEFÓNICO",W231="ENVÍO"),0,IF(Y231="TIPO I",'BASE LIQUIDACION REDEBAN 2025'!$B$10,IF(Y231="TIPO II",'BASE LIQUIDACION REDEBAN 2025'!$B$11,IF(Y231="TIPO III",'BASE LIQUIDACION REDEBAN 2025'!$B$12,'BASE LIQUIDACION REDEBAN 2025'!$B$13))))</f>
        <v>75096.394270399993</v>
      </c>
      <c r="AF231" s="179">
        <f t="shared" si="3"/>
        <v>65960.072302</v>
      </c>
      <c r="AG231"/>
    </row>
    <row r="232" spans="1:33" ht="14.45">
      <c r="A232" s="85" t="s">
        <v>68</v>
      </c>
      <c r="B232" s="85" t="str">
        <f>VLOOKUP(A232,'CENTRO DE COSTOS'!A:D,4,FALSE)</f>
        <v>WILLIAM ASDRUBAL ROZO ROZO</v>
      </c>
      <c r="C232" s="85" t="str">
        <f>VLOOKUP(A232,'CENTRO DE COSTOS'!A:D,2,FALSE)</f>
        <v>0004-0004</v>
      </c>
      <c r="D232" s="85">
        <v>11001</v>
      </c>
      <c r="E232" s="85" t="s">
        <v>7412</v>
      </c>
      <c r="F232" s="85">
        <v>17141</v>
      </c>
      <c r="G232" s="85" t="s">
        <v>6241</v>
      </c>
      <c r="H232" s="85" t="s">
        <v>417</v>
      </c>
      <c r="I232" s="85" t="s">
        <v>68</v>
      </c>
      <c r="J232" s="85" t="s">
        <v>7413</v>
      </c>
      <c r="K232" s="85" t="s">
        <v>160</v>
      </c>
      <c r="L232" s="85" t="s">
        <v>7414</v>
      </c>
      <c r="M232" s="178">
        <v>45905.701388888891</v>
      </c>
      <c r="N232" s="178">
        <v>45908.631944444453</v>
      </c>
      <c r="O232" s="143"/>
      <c r="P232" s="85" t="s">
        <v>1454</v>
      </c>
      <c r="Q232" s="85" t="s">
        <v>1454</v>
      </c>
      <c r="R232" s="85" t="s">
        <v>162</v>
      </c>
      <c r="S232" s="85" t="s">
        <v>162</v>
      </c>
      <c r="T232" s="85" t="s">
        <v>6246</v>
      </c>
      <c r="U232" s="85" t="s">
        <v>6247</v>
      </c>
      <c r="V232" s="85" t="s">
        <v>7415</v>
      </c>
      <c r="W232" s="85" t="s">
        <v>165</v>
      </c>
      <c r="X232" s="85" t="s">
        <v>7416</v>
      </c>
      <c r="Y232" s="144" t="str">
        <f>VLOOKUP(D232,TIPOLOGIA!A:F,6,0)</f>
        <v>TIPO I</v>
      </c>
      <c r="Z232" s="144" t="str">
        <f>VLOOKUP(D232,TIPOLOGIA!A:F,5,0)</f>
        <v>TERRESTRE</v>
      </c>
      <c r="AA232" s="85" t="s">
        <v>546</v>
      </c>
      <c r="AB232" s="85">
        <v>1</v>
      </c>
      <c r="AC232" s="85">
        <v>0</v>
      </c>
      <c r="AD232" s="179">
        <f>IF(W232="SOPORTE_TELEFÓNICO",'BASE LIQUIDACION REDEBAN 2025'!$B$19,IF(Y232="TIPO I",'BASE LIQUIDACION REDEBAN 2025'!$C$2,IF(Y232="TIPO II",'BASE LIQUIDACION REDEBAN 2025'!$C$3,IF(Y232="TIPO III",'BASE LIQUIDACION REDEBAN 2025'!$C$4,IF(Y232="TIPO IV",'BASE LIQUIDACION REDEBAN 2025'!$C$5,IF(Z232="AEREO",'BASE LIQUIDACION REDEBAN 2025'!$B$6,'BASE LIQUIDACION REDEBAN 2025'!$C$5))))))</f>
        <v>65960.072302</v>
      </c>
      <c r="AE232" s="179">
        <f>IF(OR(W232="SOPORTE_TELEFÓNICO",W232="ENVÍO"),0,IF(Y232="TIPO I",'BASE LIQUIDACION REDEBAN 2025'!$B$10,IF(Y232="TIPO II",'BASE LIQUIDACION REDEBAN 2025'!$B$11,IF(Y232="TIPO III",'BASE LIQUIDACION REDEBAN 2025'!$B$12,'BASE LIQUIDACION REDEBAN 2025'!$B$13))))</f>
        <v>75096.394270399993</v>
      </c>
      <c r="AF232" s="179">
        <f t="shared" si="3"/>
        <v>65960.072302</v>
      </c>
      <c r="AG232"/>
    </row>
    <row r="233" spans="1:33" ht="14.45">
      <c r="A233" s="85" t="s">
        <v>68</v>
      </c>
      <c r="B233" s="85" t="str">
        <f>VLOOKUP(A233,'CENTRO DE COSTOS'!A:D,4,FALSE)</f>
        <v>WILLIAM ASDRUBAL ROZO ROZO</v>
      </c>
      <c r="C233" s="85" t="str">
        <f>VLOOKUP(A233,'CENTRO DE COSTOS'!A:D,2,FALSE)</f>
        <v>0004-0004</v>
      </c>
      <c r="D233" s="85">
        <v>11001</v>
      </c>
      <c r="E233" s="85" t="s">
        <v>7417</v>
      </c>
      <c r="F233" s="85">
        <v>34684</v>
      </c>
      <c r="G233" s="85" t="s">
        <v>6241</v>
      </c>
      <c r="H233" s="85" t="s">
        <v>417</v>
      </c>
      <c r="I233" s="85" t="s">
        <v>68</v>
      </c>
      <c r="J233" s="85" t="s">
        <v>7418</v>
      </c>
      <c r="K233" s="85" t="s">
        <v>160</v>
      </c>
      <c r="L233" s="85" t="s">
        <v>7419</v>
      </c>
      <c r="M233" s="178">
        <v>45905.701388888891</v>
      </c>
      <c r="N233" s="178">
        <v>45909.631944444453</v>
      </c>
      <c r="O233" s="143"/>
      <c r="P233" s="85" t="s">
        <v>1454</v>
      </c>
      <c r="Q233" s="85" t="s">
        <v>1454</v>
      </c>
      <c r="R233" s="85" t="s">
        <v>6245</v>
      </c>
      <c r="S233" s="85" t="s">
        <v>6245</v>
      </c>
      <c r="T233" s="85" t="s">
        <v>6246</v>
      </c>
      <c r="U233" s="85" t="s">
        <v>6247</v>
      </c>
      <c r="V233" s="85" t="s">
        <v>7420</v>
      </c>
      <c r="W233" s="85" t="s">
        <v>165</v>
      </c>
      <c r="X233" s="85" t="s">
        <v>7421</v>
      </c>
      <c r="Y233" s="144" t="str">
        <f>VLOOKUP(D233,TIPOLOGIA!A:F,6,0)</f>
        <v>TIPO I</v>
      </c>
      <c r="Z233" s="144" t="str">
        <f>VLOOKUP(D233,TIPOLOGIA!A:F,5,0)</f>
        <v>TERRESTRE</v>
      </c>
      <c r="AA233" s="85" t="s">
        <v>541</v>
      </c>
      <c r="AB233" s="85">
        <v>1</v>
      </c>
      <c r="AC233" s="85">
        <v>0</v>
      </c>
      <c r="AD233" s="179">
        <f>IF(W233="SOPORTE_TELEFÓNICO",'BASE LIQUIDACION REDEBAN 2025'!$B$19,IF(Y233="TIPO I",'BASE LIQUIDACION REDEBAN 2025'!$C$2,IF(Y233="TIPO II",'BASE LIQUIDACION REDEBAN 2025'!$C$3,IF(Y233="TIPO III",'BASE LIQUIDACION REDEBAN 2025'!$C$4,IF(Y233="TIPO IV",'BASE LIQUIDACION REDEBAN 2025'!$C$5,IF(Z233="AEREO",'BASE LIQUIDACION REDEBAN 2025'!$B$6,'BASE LIQUIDACION REDEBAN 2025'!$C$5))))))</f>
        <v>65960.072302</v>
      </c>
      <c r="AE233" s="179">
        <f>IF(OR(W233="SOPORTE_TELEFÓNICO",W233="ENVÍO"),0,IF(Y233="TIPO I",'BASE LIQUIDACION REDEBAN 2025'!$B$10,IF(Y233="TIPO II",'BASE LIQUIDACION REDEBAN 2025'!$B$11,IF(Y233="TIPO III",'BASE LIQUIDACION REDEBAN 2025'!$B$12,'BASE LIQUIDACION REDEBAN 2025'!$B$13))))</f>
        <v>75096.394270399993</v>
      </c>
      <c r="AF233" s="179">
        <f t="shared" si="3"/>
        <v>65960.072302</v>
      </c>
      <c r="AG233"/>
    </row>
    <row r="234" spans="1:33" ht="14.45">
      <c r="A234" s="85" t="s">
        <v>68</v>
      </c>
      <c r="B234" s="85" t="str">
        <f>VLOOKUP(A234,'CENTRO DE COSTOS'!A:D,4,FALSE)</f>
        <v>WILLIAM ASDRUBAL ROZO ROZO</v>
      </c>
      <c r="C234" s="85" t="str">
        <f>VLOOKUP(A234,'CENTRO DE COSTOS'!A:D,2,FALSE)</f>
        <v>0004-0004</v>
      </c>
      <c r="D234" s="85">
        <v>11001</v>
      </c>
      <c r="E234" s="85" t="s">
        <v>7422</v>
      </c>
      <c r="F234" s="85">
        <v>61248</v>
      </c>
      <c r="G234" s="85" t="s">
        <v>6241</v>
      </c>
      <c r="H234" s="85" t="s">
        <v>417</v>
      </c>
      <c r="I234" s="85" t="s">
        <v>68</v>
      </c>
      <c r="J234" s="85" t="s">
        <v>7423</v>
      </c>
      <c r="K234" s="85" t="s">
        <v>160</v>
      </c>
      <c r="L234" s="85" t="s">
        <v>7424</v>
      </c>
      <c r="M234" s="178">
        <v>45905.701388888891</v>
      </c>
      <c r="N234" s="178">
        <v>45909.424305555563</v>
      </c>
      <c r="O234" s="143"/>
      <c r="P234" s="85" t="s">
        <v>1454</v>
      </c>
      <c r="Q234" s="85" t="s">
        <v>1454</v>
      </c>
      <c r="R234" s="85" t="s">
        <v>162</v>
      </c>
      <c r="S234" s="85" t="s">
        <v>6245</v>
      </c>
      <c r="T234" s="85" t="s">
        <v>6246</v>
      </c>
      <c r="U234" s="85" t="s">
        <v>6247</v>
      </c>
      <c r="V234" s="85" t="s">
        <v>7425</v>
      </c>
      <c r="W234" s="85" t="s">
        <v>165</v>
      </c>
      <c r="X234" s="85" t="s">
        <v>7426</v>
      </c>
      <c r="Y234" s="144" t="str">
        <f>VLOOKUP(D234,TIPOLOGIA!A:F,6,0)</f>
        <v>TIPO I</v>
      </c>
      <c r="Z234" s="144" t="str">
        <f>VLOOKUP(D234,TIPOLOGIA!A:F,5,0)</f>
        <v>TERRESTRE</v>
      </c>
      <c r="AA234" s="85" t="s">
        <v>3599</v>
      </c>
      <c r="AB234" s="85">
        <v>1</v>
      </c>
      <c r="AC234" s="85">
        <v>0</v>
      </c>
      <c r="AD234" s="179">
        <f>IF(W234="SOPORTE_TELEFÓNICO",'BASE LIQUIDACION REDEBAN 2025'!$B$19,IF(Y234="TIPO I",'BASE LIQUIDACION REDEBAN 2025'!$C$2,IF(Y234="TIPO II",'BASE LIQUIDACION REDEBAN 2025'!$C$3,IF(Y234="TIPO III",'BASE LIQUIDACION REDEBAN 2025'!$C$4,IF(Y234="TIPO IV",'BASE LIQUIDACION REDEBAN 2025'!$C$5,IF(Z234="AEREO",'BASE LIQUIDACION REDEBAN 2025'!$B$6,'BASE LIQUIDACION REDEBAN 2025'!$C$5))))))</f>
        <v>65960.072302</v>
      </c>
      <c r="AE234" s="179">
        <f>IF(OR(W234="SOPORTE_TELEFÓNICO",W234="ENVÍO"),0,IF(Y234="TIPO I",'BASE LIQUIDACION REDEBAN 2025'!$B$10,IF(Y234="TIPO II",'BASE LIQUIDACION REDEBAN 2025'!$B$11,IF(Y234="TIPO III",'BASE LIQUIDACION REDEBAN 2025'!$B$12,'BASE LIQUIDACION REDEBAN 2025'!$B$13))))</f>
        <v>75096.394270399993</v>
      </c>
      <c r="AF234" s="179">
        <f t="shared" si="3"/>
        <v>65960.072302</v>
      </c>
      <c r="AG234"/>
    </row>
    <row r="235" spans="1:33" ht="14.45">
      <c r="A235" s="85" t="s">
        <v>90</v>
      </c>
      <c r="B235" s="85" t="str">
        <f>VLOOKUP(A235,'CENTRO DE COSTOS'!A:D,4,FALSE)</f>
        <v>JUAN SEBASTIÁN RÍOS CASTRILLÓN</v>
      </c>
      <c r="C235" s="85" t="str">
        <f>VLOOKUP(A235,'CENTRO DE COSTOS'!A:D,2,FALSE)</f>
        <v>0004-0005</v>
      </c>
      <c r="D235" s="85">
        <v>5001</v>
      </c>
      <c r="E235" s="85" t="s">
        <v>7427</v>
      </c>
      <c r="F235" s="85">
        <v>75311</v>
      </c>
      <c r="G235" s="85" t="s">
        <v>6241</v>
      </c>
      <c r="H235" s="85" t="s">
        <v>249</v>
      </c>
      <c r="I235" s="85" t="s">
        <v>90</v>
      </c>
      <c r="J235" s="85" t="s">
        <v>7428</v>
      </c>
      <c r="K235" s="85" t="s">
        <v>160</v>
      </c>
      <c r="L235" s="85" t="s">
        <v>7429</v>
      </c>
      <c r="M235" s="178">
        <v>45905.701388888891</v>
      </c>
      <c r="N235" s="178">
        <v>45908.620833333327</v>
      </c>
      <c r="O235" s="143"/>
      <c r="P235" s="85" t="s">
        <v>1454</v>
      </c>
      <c r="Q235" s="85" t="s">
        <v>6258</v>
      </c>
      <c r="R235" s="85" t="s">
        <v>162</v>
      </c>
      <c r="S235" s="85" t="s">
        <v>162</v>
      </c>
      <c r="T235" s="85" t="s">
        <v>6246</v>
      </c>
      <c r="U235" s="85" t="s">
        <v>6247</v>
      </c>
      <c r="V235" s="85" t="s">
        <v>7430</v>
      </c>
      <c r="W235" s="85" t="s">
        <v>165</v>
      </c>
      <c r="X235" s="85" t="s">
        <v>7431</v>
      </c>
      <c r="Y235" s="144" t="str">
        <f>VLOOKUP(D235,TIPOLOGIA!A:F,6,0)</f>
        <v>TIPO I</v>
      </c>
      <c r="Z235" s="144" t="str">
        <f>VLOOKUP(D235,TIPOLOGIA!A:F,5,0)</f>
        <v>TERRESTRE</v>
      </c>
      <c r="AA235" s="85" t="s">
        <v>578</v>
      </c>
      <c r="AB235" s="85">
        <v>1</v>
      </c>
      <c r="AC235" s="85">
        <v>0</v>
      </c>
      <c r="AD235" s="179">
        <f>IF(W235="SOPORTE_TELEFÓNICO",'BASE LIQUIDACION REDEBAN 2025'!$B$19,IF(Y235="TIPO I",'BASE LIQUIDACION REDEBAN 2025'!$C$2,IF(Y235="TIPO II",'BASE LIQUIDACION REDEBAN 2025'!$C$3,IF(Y235="TIPO III",'BASE LIQUIDACION REDEBAN 2025'!$C$4,IF(Y235="TIPO IV",'BASE LIQUIDACION REDEBAN 2025'!$C$5,IF(Z235="AEREO",'BASE LIQUIDACION REDEBAN 2025'!$B$6,'BASE LIQUIDACION REDEBAN 2025'!$C$5))))))</f>
        <v>65960.072302</v>
      </c>
      <c r="AE235" s="179">
        <f>IF(OR(W235="SOPORTE_TELEFÓNICO",W235="ENVÍO"),0,IF(Y235="TIPO I",'BASE LIQUIDACION REDEBAN 2025'!$B$10,IF(Y235="TIPO II",'BASE LIQUIDACION REDEBAN 2025'!$B$11,IF(Y235="TIPO III",'BASE LIQUIDACION REDEBAN 2025'!$B$12,'BASE LIQUIDACION REDEBAN 2025'!$B$13))))</f>
        <v>75096.394270399993</v>
      </c>
      <c r="AF235" s="179">
        <f t="shared" si="3"/>
        <v>65960.072302</v>
      </c>
      <c r="AG235"/>
    </row>
    <row r="236" spans="1:33" ht="14.45">
      <c r="A236" s="85" t="s">
        <v>90</v>
      </c>
      <c r="B236" s="85" t="str">
        <f>VLOOKUP(A236,'CENTRO DE COSTOS'!A:D,4,FALSE)</f>
        <v>JUAN SEBASTIÁN RÍOS CASTRILLÓN</v>
      </c>
      <c r="C236" s="85" t="str">
        <f>VLOOKUP(A236,'CENTRO DE COSTOS'!A:D,2,FALSE)</f>
        <v>0004-0005</v>
      </c>
      <c r="D236" s="85">
        <v>5266</v>
      </c>
      <c r="E236" s="85" t="s">
        <v>7432</v>
      </c>
      <c r="F236" s="85">
        <v>64680</v>
      </c>
      <c r="G236" s="85" t="s">
        <v>6241</v>
      </c>
      <c r="H236" s="85" t="s">
        <v>249</v>
      </c>
      <c r="I236" s="85" t="s">
        <v>395</v>
      </c>
      <c r="J236" s="85" t="s">
        <v>7433</v>
      </c>
      <c r="K236" s="85" t="s">
        <v>160</v>
      </c>
      <c r="L236" s="85" t="s">
        <v>7434</v>
      </c>
      <c r="M236" s="178">
        <v>45905.681944444441</v>
      </c>
      <c r="N236" s="178">
        <v>45908.644444444442</v>
      </c>
      <c r="O236" s="143"/>
      <c r="P236" s="85" t="s">
        <v>1454</v>
      </c>
      <c r="Q236" s="85" t="s">
        <v>6258</v>
      </c>
      <c r="R236" s="85" t="s">
        <v>243</v>
      </c>
      <c r="S236" s="85" t="s">
        <v>244</v>
      </c>
      <c r="T236" s="85" t="s">
        <v>6246</v>
      </c>
      <c r="U236" s="85" t="s">
        <v>6247</v>
      </c>
      <c r="V236" s="85" t="s">
        <v>7435</v>
      </c>
      <c r="W236" s="85" t="s">
        <v>165</v>
      </c>
      <c r="X236" s="85" t="s">
        <v>7436</v>
      </c>
      <c r="Y236" s="144" t="str">
        <f>VLOOKUP(D236,TIPOLOGIA!A:F,6,0)</f>
        <v>TIPO I</v>
      </c>
      <c r="Z236" s="144" t="str">
        <f>VLOOKUP(D236,TIPOLOGIA!A:F,5,0)</f>
        <v>TERRESTRE</v>
      </c>
      <c r="AA236" s="85" t="s">
        <v>1483</v>
      </c>
      <c r="AB236" s="85">
        <v>1</v>
      </c>
      <c r="AC236" s="85">
        <v>0</v>
      </c>
      <c r="AD236" s="179">
        <f>IF(W236="SOPORTE_TELEFÓNICO",'BASE LIQUIDACION REDEBAN 2025'!$B$19,IF(Y236="TIPO I",'BASE LIQUIDACION REDEBAN 2025'!$C$2,IF(Y236="TIPO II",'BASE LIQUIDACION REDEBAN 2025'!$C$3,IF(Y236="TIPO III",'BASE LIQUIDACION REDEBAN 2025'!$C$4,IF(Y236="TIPO IV",'BASE LIQUIDACION REDEBAN 2025'!$C$5,IF(Z236="AEREO",'BASE LIQUIDACION REDEBAN 2025'!$B$6,'BASE LIQUIDACION REDEBAN 2025'!$C$5))))))</f>
        <v>65960.072302</v>
      </c>
      <c r="AE236" s="179">
        <f>IF(OR(W236="SOPORTE_TELEFÓNICO",W236="ENVÍO"),0,IF(Y236="TIPO I",'BASE LIQUIDACION REDEBAN 2025'!$B$10,IF(Y236="TIPO II",'BASE LIQUIDACION REDEBAN 2025'!$B$11,IF(Y236="TIPO III",'BASE LIQUIDACION REDEBAN 2025'!$B$12,'BASE LIQUIDACION REDEBAN 2025'!$B$13))))</f>
        <v>75096.394270399993</v>
      </c>
      <c r="AF236" s="179">
        <f t="shared" si="3"/>
        <v>65960.072302</v>
      </c>
      <c r="AG236"/>
    </row>
    <row r="237" spans="1:33" ht="14.45">
      <c r="A237" s="85" t="s">
        <v>99</v>
      </c>
      <c r="B237" s="85" t="str">
        <f>VLOOKUP(A237,'CENTRO DE COSTOS'!A:D,4,FALSE)</f>
        <v>JOSE MAURICIO HERNANDEZ ROJAS</v>
      </c>
      <c r="C237" s="85" t="str">
        <f>VLOOKUP(A237,'CENTRO DE COSTOS'!A:D,2,FALSE)</f>
        <v>0004-0001</v>
      </c>
      <c r="D237" s="85">
        <v>20001</v>
      </c>
      <c r="E237" s="85" t="s">
        <v>7437</v>
      </c>
      <c r="F237" s="85">
        <v>75703</v>
      </c>
      <c r="G237" s="85" t="s">
        <v>6241</v>
      </c>
      <c r="H237" s="85" t="s">
        <v>596</v>
      </c>
      <c r="I237" s="85" t="s">
        <v>99</v>
      </c>
      <c r="J237" s="85" t="s">
        <v>7438</v>
      </c>
      <c r="K237" s="85" t="s">
        <v>160</v>
      </c>
      <c r="L237" s="85" t="s">
        <v>7439</v>
      </c>
      <c r="M237" s="178">
        <v>45905.681944444441</v>
      </c>
      <c r="N237" s="178">
        <v>45908.643055555563</v>
      </c>
      <c r="O237" s="143"/>
      <c r="P237" s="85" t="s">
        <v>1454</v>
      </c>
      <c r="Q237" s="85" t="s">
        <v>6258</v>
      </c>
      <c r="R237" s="85" t="s">
        <v>243</v>
      </c>
      <c r="S237" s="85" t="s">
        <v>244</v>
      </c>
      <c r="T237" s="85" t="s">
        <v>6246</v>
      </c>
      <c r="U237" s="85" t="s">
        <v>6247</v>
      </c>
      <c r="V237" s="85" t="s">
        <v>7440</v>
      </c>
      <c r="W237" s="85" t="s">
        <v>165</v>
      </c>
      <c r="X237" s="85" t="s">
        <v>7441</v>
      </c>
      <c r="Y237" s="144" t="str">
        <f>VLOOKUP(D237,TIPOLOGIA!A:F,6,0)</f>
        <v>TIPO I</v>
      </c>
      <c r="Z237" s="144" t="str">
        <f>VLOOKUP(D237,TIPOLOGIA!A:F,5,0)</f>
        <v>TERRESTRE</v>
      </c>
      <c r="AA237" s="85" t="s">
        <v>1483</v>
      </c>
      <c r="AB237" s="85">
        <v>1</v>
      </c>
      <c r="AC237" s="85">
        <v>0</v>
      </c>
      <c r="AD237" s="179">
        <f>IF(W237="SOPORTE_TELEFÓNICO",'BASE LIQUIDACION REDEBAN 2025'!$B$19,IF(Y237="TIPO I",'BASE LIQUIDACION REDEBAN 2025'!$C$2,IF(Y237="TIPO II",'BASE LIQUIDACION REDEBAN 2025'!$C$3,IF(Y237="TIPO III",'BASE LIQUIDACION REDEBAN 2025'!$C$4,IF(Y237="TIPO IV",'BASE LIQUIDACION REDEBAN 2025'!$C$5,IF(Z237="AEREO",'BASE LIQUIDACION REDEBAN 2025'!$B$6,'BASE LIQUIDACION REDEBAN 2025'!$C$5))))))</f>
        <v>65960.072302</v>
      </c>
      <c r="AE237" s="179">
        <f>IF(OR(W237="SOPORTE_TELEFÓNICO",W237="ENVÍO"),0,IF(Y237="TIPO I",'BASE LIQUIDACION REDEBAN 2025'!$B$10,IF(Y237="TIPO II",'BASE LIQUIDACION REDEBAN 2025'!$B$11,IF(Y237="TIPO III",'BASE LIQUIDACION REDEBAN 2025'!$B$12,'BASE LIQUIDACION REDEBAN 2025'!$B$13))))</f>
        <v>75096.394270399993</v>
      </c>
      <c r="AF237" s="179">
        <f t="shared" si="3"/>
        <v>65960.072302</v>
      </c>
      <c r="AG237"/>
    </row>
    <row r="238" spans="1:33" ht="14.45">
      <c r="A238" s="85" t="s">
        <v>96</v>
      </c>
      <c r="B238" s="85" t="str">
        <f>VLOOKUP(A238,'CENTRO DE COSTOS'!A:D,4,FALSE)</f>
        <v>JOSE MAURICIO HERNANDEZ ROJAS</v>
      </c>
      <c r="C238" s="85" t="str">
        <f>VLOOKUP(A238,'CENTRO DE COSTOS'!A:D,2,FALSE)</f>
        <v>0004-0001</v>
      </c>
      <c r="D238" s="85">
        <v>44430</v>
      </c>
      <c r="E238" s="85" t="s">
        <v>7442</v>
      </c>
      <c r="F238" s="85">
        <v>79898</v>
      </c>
      <c r="G238" s="85" t="s">
        <v>6241</v>
      </c>
      <c r="H238" s="85" t="s">
        <v>706</v>
      </c>
      <c r="I238" s="85" t="s">
        <v>707</v>
      </c>
      <c r="J238" s="85" t="s">
        <v>7443</v>
      </c>
      <c r="K238" s="85" t="s">
        <v>160</v>
      </c>
      <c r="L238" s="85" t="s">
        <v>7444</v>
      </c>
      <c r="M238" s="178">
        <v>45905.681944444441</v>
      </c>
      <c r="N238" s="178">
        <v>45908.640972222223</v>
      </c>
      <c r="O238" s="143"/>
      <c r="P238" s="85" t="s">
        <v>1454</v>
      </c>
      <c r="Q238" s="85" t="s">
        <v>6258</v>
      </c>
      <c r="R238" s="85" t="s">
        <v>243</v>
      </c>
      <c r="S238" s="85" t="s">
        <v>244</v>
      </c>
      <c r="T238" s="85" t="s">
        <v>6246</v>
      </c>
      <c r="U238" s="85" t="s">
        <v>6247</v>
      </c>
      <c r="V238" s="85" t="s">
        <v>7445</v>
      </c>
      <c r="W238" s="85" t="s">
        <v>165</v>
      </c>
      <c r="X238" s="85" t="s">
        <v>7446</v>
      </c>
      <c r="Y238" s="144" t="str">
        <f>VLOOKUP(D238,TIPOLOGIA!A:F,6,0)</f>
        <v>TIPO IV</v>
      </c>
      <c r="Z238" s="144" t="str">
        <f>VLOOKUP(D238,TIPOLOGIA!A:F,5,0)</f>
        <v>TERRESTRE</v>
      </c>
      <c r="AA238" s="85" t="s">
        <v>1483</v>
      </c>
      <c r="AB238" s="85">
        <v>1</v>
      </c>
      <c r="AC238" s="85">
        <v>0</v>
      </c>
      <c r="AD238" s="179">
        <f>IF(W238="SOPORTE_TELEFÓNICO",'BASE LIQUIDACION REDEBAN 2025'!$B$19,IF(Y238="TIPO I",'BASE LIQUIDACION REDEBAN 2025'!$C$2,IF(Y238="TIPO II",'BASE LIQUIDACION REDEBAN 2025'!$C$3,IF(Y238="TIPO III",'BASE LIQUIDACION REDEBAN 2025'!$C$4,IF(Y238="TIPO IV",'BASE LIQUIDACION REDEBAN 2025'!$C$5,IF(Z238="AEREO",'BASE LIQUIDACION REDEBAN 2025'!$B$6,'BASE LIQUIDACION REDEBAN 2025'!$C$5))))))</f>
        <v>479588.87655000004</v>
      </c>
      <c r="AE238" s="179">
        <f>IF(OR(W238="SOPORTE_TELEFÓNICO",W238="ENVÍO"),0,IF(Y238="TIPO I",'BASE LIQUIDACION REDEBAN 2025'!$B$10,IF(Y238="TIPO II",'BASE LIQUIDACION REDEBAN 2025'!$B$11,IF(Y238="TIPO III",'BASE LIQUIDACION REDEBAN 2025'!$B$12,'BASE LIQUIDACION REDEBAN 2025'!$B$13))))</f>
        <v>196536.5258152</v>
      </c>
      <c r="AF238" s="179">
        <f t="shared" si="3"/>
        <v>479588.87655000004</v>
      </c>
      <c r="AG238"/>
    </row>
    <row r="239" spans="1:33" ht="14.45">
      <c r="A239" s="85" t="s">
        <v>94</v>
      </c>
      <c r="B239" s="85" t="str">
        <f>VLOOKUP(A239,'CENTRO DE COSTOS'!A:D,4,FALSE)</f>
        <v>DIEGO FERNANDO HENAO CARDONA</v>
      </c>
      <c r="C239" s="85" t="str">
        <f>VLOOKUP(A239,'CENTRO DE COSTOS'!A:D,2,FALSE)</f>
        <v>0004-0002</v>
      </c>
      <c r="D239" s="85">
        <v>63594</v>
      </c>
      <c r="E239" s="85" t="s">
        <v>7447</v>
      </c>
      <c r="F239" s="85">
        <v>67248</v>
      </c>
      <c r="G239" s="85" t="s">
        <v>6241</v>
      </c>
      <c r="H239" s="85" t="s">
        <v>732</v>
      </c>
      <c r="I239" s="85" t="s">
        <v>2238</v>
      </c>
      <c r="J239" s="85" t="s">
        <v>7448</v>
      </c>
      <c r="K239" s="85" t="s">
        <v>160</v>
      </c>
      <c r="L239" s="85" t="s">
        <v>7449</v>
      </c>
      <c r="M239" s="178">
        <v>45905.681944444441</v>
      </c>
      <c r="N239" s="178">
        <v>45908.637499999997</v>
      </c>
      <c r="O239" s="143"/>
      <c r="P239" s="85" t="s">
        <v>1454</v>
      </c>
      <c r="Q239" s="85" t="s">
        <v>6258</v>
      </c>
      <c r="R239" s="85" t="s">
        <v>243</v>
      </c>
      <c r="S239" s="85" t="s">
        <v>244</v>
      </c>
      <c r="T239" s="85" t="s">
        <v>6246</v>
      </c>
      <c r="U239" s="85" t="s">
        <v>6247</v>
      </c>
      <c r="V239" s="85" t="s">
        <v>7450</v>
      </c>
      <c r="W239" s="85" t="s">
        <v>165</v>
      </c>
      <c r="X239" s="85" t="s">
        <v>7451</v>
      </c>
      <c r="Y239" s="144" t="str">
        <f>VLOOKUP(D239,TIPOLOGIA!A:F,6,0)</f>
        <v>TIPO II</v>
      </c>
      <c r="Z239" s="144" t="str">
        <f>VLOOKUP(D239,TIPOLOGIA!A:F,5,0)</f>
        <v>TERRESTRE</v>
      </c>
      <c r="AA239" s="85" t="s">
        <v>1483</v>
      </c>
      <c r="AB239" s="85">
        <v>1</v>
      </c>
      <c r="AC239" s="85">
        <v>0</v>
      </c>
      <c r="AD239" s="179">
        <f>IF(W239="SOPORTE_TELEFÓNICO",'BASE LIQUIDACION REDEBAN 2025'!$B$19,IF(Y239="TIPO I",'BASE LIQUIDACION REDEBAN 2025'!$C$2,IF(Y239="TIPO II",'BASE LIQUIDACION REDEBAN 2025'!$C$3,IF(Y239="TIPO III",'BASE LIQUIDACION REDEBAN 2025'!$C$4,IF(Y239="TIPO IV",'BASE LIQUIDACION REDEBAN 2025'!$C$5,IF(Z239="AEREO",'BASE LIQUIDACION REDEBAN 2025'!$B$6,'BASE LIQUIDACION REDEBAN 2025'!$C$5))))))</f>
        <v>144967.87232000002</v>
      </c>
      <c r="AE239" s="179">
        <f>IF(OR(W239="SOPORTE_TELEFÓNICO",W239="ENVÍO"),0,IF(Y239="TIPO I",'BASE LIQUIDACION REDEBAN 2025'!$B$10,IF(Y239="TIPO II",'BASE LIQUIDACION REDEBAN 2025'!$B$11,IF(Y239="TIPO III",'BASE LIQUIDACION REDEBAN 2025'!$B$12,'BASE LIQUIDACION REDEBAN 2025'!$B$13))))</f>
        <v>140395.6348884</v>
      </c>
      <c r="AF239" s="179">
        <f t="shared" si="3"/>
        <v>144967.87232000002</v>
      </c>
      <c r="AG239"/>
    </row>
    <row r="240" spans="1:33" ht="14.45">
      <c r="A240" s="85" t="s">
        <v>72</v>
      </c>
      <c r="B240" s="85" t="str">
        <f>VLOOKUP(A240,'CENTRO DE COSTOS'!A:D,4,FALSE)</f>
        <v>MIGUEL JULIÁN HERNÁNDEZ GUARÍN</v>
      </c>
      <c r="C240" s="85" t="str">
        <f>VLOOKUP(A240,'CENTRO DE COSTOS'!A:D,2,FALSE)</f>
        <v>0004-0008</v>
      </c>
      <c r="D240" s="85">
        <v>81736</v>
      </c>
      <c r="E240" s="85" t="s">
        <v>7452</v>
      </c>
      <c r="F240" s="85">
        <v>67912</v>
      </c>
      <c r="G240" s="85" t="s">
        <v>6241</v>
      </c>
      <c r="H240" s="85" t="s">
        <v>869</v>
      </c>
      <c r="I240" s="85" t="s">
        <v>876</v>
      </c>
      <c r="J240" s="85" t="s">
        <v>7453</v>
      </c>
      <c r="K240" s="85" t="s">
        <v>160</v>
      </c>
      <c r="L240" s="85" t="s">
        <v>7454</v>
      </c>
      <c r="M240" s="178">
        <v>45905.681944444441</v>
      </c>
      <c r="N240" s="178">
        <v>45908.63958333333</v>
      </c>
      <c r="O240" s="143"/>
      <c r="P240" s="85" t="s">
        <v>1454</v>
      </c>
      <c r="Q240" s="85" t="s">
        <v>6258</v>
      </c>
      <c r="R240" s="85" t="s">
        <v>243</v>
      </c>
      <c r="S240" s="85" t="s">
        <v>244</v>
      </c>
      <c r="T240" s="85" t="s">
        <v>6246</v>
      </c>
      <c r="U240" s="85" t="s">
        <v>6247</v>
      </c>
      <c r="V240" s="85" t="s">
        <v>7455</v>
      </c>
      <c r="W240" s="85" t="s">
        <v>165</v>
      </c>
      <c r="X240" s="85" t="s">
        <v>7456</v>
      </c>
      <c r="Y240" s="144" t="str">
        <f>VLOOKUP(D240,TIPOLOGIA!A:F,6,0)</f>
        <v>TIPO IV ESPECIAL</v>
      </c>
      <c r="Z240" s="144" t="str">
        <f>VLOOKUP(D240,TIPOLOGIA!A:F,5,0)</f>
        <v>AEREO</v>
      </c>
      <c r="AA240" s="85" t="s">
        <v>1483</v>
      </c>
      <c r="AB240" s="85">
        <v>1</v>
      </c>
      <c r="AC240" s="85">
        <v>0</v>
      </c>
      <c r="AD240" s="179">
        <f>IF(W240="SOPORTE_TELEFÓNICO",'BASE LIQUIDACION REDEBAN 2025'!$B$19,IF(Y240="TIPO I",'BASE LIQUIDACION REDEBAN 2025'!$C$2,IF(Y240="TIPO II",'BASE LIQUIDACION REDEBAN 2025'!$C$3,IF(Y240="TIPO III",'BASE LIQUIDACION REDEBAN 2025'!$C$4,IF(Y240="TIPO IV",'BASE LIQUIDACION REDEBAN 2025'!$C$5,IF(Z240="AEREO",'BASE LIQUIDACION REDEBAN 2025'!$B$6,'BASE LIQUIDACION REDEBAN 2025'!$C$5))))))</f>
        <v>988462.96268840006</v>
      </c>
      <c r="AE240" s="179">
        <f>IF(OR(W240="SOPORTE_TELEFÓNICO",W240="ENVÍO"),0,IF(Y240="TIPO I",'BASE LIQUIDACION REDEBAN 2025'!$B$10,IF(Y240="TIPO II",'BASE LIQUIDACION REDEBAN 2025'!$B$11,IF(Y240="TIPO III",'BASE LIQUIDACION REDEBAN 2025'!$B$12,'BASE LIQUIDACION REDEBAN 2025'!$B$13))))</f>
        <v>196536.5258152</v>
      </c>
      <c r="AF240" s="179">
        <f t="shared" si="3"/>
        <v>988462.96268840006</v>
      </c>
      <c r="AG240"/>
    </row>
    <row r="241" spans="1:33" ht="14.45">
      <c r="A241" s="85" t="s">
        <v>76</v>
      </c>
      <c r="B241" s="85" t="str">
        <f>VLOOKUP(A241,'CENTRO DE COSTOS'!A:D,4,FALSE)</f>
        <v>DIEGO FERNANDO HENAO CARDONA</v>
      </c>
      <c r="C241" s="85" t="str">
        <f>VLOOKUP(A241,'CENTRO DE COSTOS'!A:D,2,FALSE)</f>
        <v>0004-0003</v>
      </c>
      <c r="D241" s="85">
        <v>76001</v>
      </c>
      <c r="E241" s="85" t="s">
        <v>7457</v>
      </c>
      <c r="F241" s="85">
        <v>52581</v>
      </c>
      <c r="G241" s="85" t="s">
        <v>6241</v>
      </c>
      <c r="H241" s="85" t="s">
        <v>232</v>
      </c>
      <c r="I241" s="85" t="s">
        <v>76</v>
      </c>
      <c r="J241" s="85" t="s">
        <v>7458</v>
      </c>
      <c r="K241" s="85" t="s">
        <v>160</v>
      </c>
      <c r="L241" s="85" t="s">
        <v>7459</v>
      </c>
      <c r="M241" s="178">
        <v>45904.646527777782</v>
      </c>
      <c r="N241" s="178">
        <v>45905.567361111112</v>
      </c>
      <c r="O241" s="143"/>
      <c r="P241" s="85" t="s">
        <v>1454</v>
      </c>
      <c r="Q241" s="85" t="s">
        <v>1454</v>
      </c>
      <c r="R241" s="85" t="s">
        <v>6245</v>
      </c>
      <c r="S241" s="85" t="s">
        <v>6245</v>
      </c>
      <c r="T241" s="85" t="s">
        <v>6246</v>
      </c>
      <c r="U241" s="85" t="s">
        <v>6247</v>
      </c>
      <c r="V241" s="85" t="s">
        <v>7460</v>
      </c>
      <c r="W241" s="85" t="s">
        <v>165</v>
      </c>
      <c r="X241" s="85" t="s">
        <v>7461</v>
      </c>
      <c r="Y241" s="144" t="str">
        <f>VLOOKUP(D241,TIPOLOGIA!A:F,6,0)</f>
        <v>TIPO I</v>
      </c>
      <c r="Z241" s="144" t="str">
        <f>VLOOKUP(D241,TIPOLOGIA!A:F,5,0)</f>
        <v>TERRESTRE</v>
      </c>
      <c r="AA241" s="85" t="s">
        <v>1348</v>
      </c>
      <c r="AB241" s="85">
        <v>1</v>
      </c>
      <c r="AC241" s="85">
        <v>0</v>
      </c>
      <c r="AD241" s="179">
        <f>IF(W241="SOPORTE_TELEFÓNICO",'BASE LIQUIDACION REDEBAN 2025'!$B$19,IF(Y241="TIPO I",'BASE LIQUIDACION REDEBAN 2025'!$C$2,IF(Y241="TIPO II",'BASE LIQUIDACION REDEBAN 2025'!$C$3,IF(Y241="TIPO III",'BASE LIQUIDACION REDEBAN 2025'!$C$4,IF(Y241="TIPO IV",'BASE LIQUIDACION REDEBAN 2025'!$C$5,IF(Z241="AEREO",'BASE LIQUIDACION REDEBAN 2025'!$B$6,'BASE LIQUIDACION REDEBAN 2025'!$C$5))))))</f>
        <v>65960.072302</v>
      </c>
      <c r="AE241" s="179">
        <f>IF(OR(W241="SOPORTE_TELEFÓNICO",W241="ENVÍO"),0,IF(Y241="TIPO I",'BASE LIQUIDACION REDEBAN 2025'!$B$10,IF(Y241="TIPO II",'BASE LIQUIDACION REDEBAN 2025'!$B$11,IF(Y241="TIPO III",'BASE LIQUIDACION REDEBAN 2025'!$B$12,'BASE LIQUIDACION REDEBAN 2025'!$B$13))))</f>
        <v>75096.394270399993</v>
      </c>
      <c r="AF241" s="179">
        <f t="shared" si="3"/>
        <v>65960.072302</v>
      </c>
      <c r="AG241"/>
    </row>
    <row r="242" spans="1:33" ht="14.45">
      <c r="A242" s="85" t="s">
        <v>90</v>
      </c>
      <c r="B242" s="85" t="str">
        <f>VLOOKUP(A242,'CENTRO DE COSTOS'!A:D,4,FALSE)</f>
        <v>JUAN SEBASTIÁN RÍOS CASTRILLÓN</v>
      </c>
      <c r="C242" s="85" t="str">
        <f>VLOOKUP(A242,'CENTRO DE COSTOS'!A:D,2,FALSE)</f>
        <v>0004-0005</v>
      </c>
      <c r="D242" s="85">
        <v>5129</v>
      </c>
      <c r="E242" s="85" t="s">
        <v>7462</v>
      </c>
      <c r="F242" s="85">
        <v>28846</v>
      </c>
      <c r="G242" s="85" t="s">
        <v>6241</v>
      </c>
      <c r="H242" s="85" t="s">
        <v>249</v>
      </c>
      <c r="I242" s="85" t="s">
        <v>269</v>
      </c>
      <c r="J242" s="85" t="s">
        <v>7463</v>
      </c>
      <c r="K242" s="85" t="s">
        <v>160</v>
      </c>
      <c r="L242" s="85" t="s">
        <v>7464</v>
      </c>
      <c r="M242" s="178">
        <v>45904.646527777782</v>
      </c>
      <c r="N242" s="178">
        <v>45906.62777777778</v>
      </c>
      <c r="O242" s="143"/>
      <c r="P242" s="85" t="s">
        <v>1454</v>
      </c>
      <c r="Q242" s="85" t="s">
        <v>1454</v>
      </c>
      <c r="R242" s="85" t="s">
        <v>6245</v>
      </c>
      <c r="S242" s="85" t="s">
        <v>6245</v>
      </c>
      <c r="T242" s="85" t="s">
        <v>6246</v>
      </c>
      <c r="U242" s="85" t="s">
        <v>6247</v>
      </c>
      <c r="V242" s="85" t="s">
        <v>7465</v>
      </c>
      <c r="W242" s="85" t="s">
        <v>165</v>
      </c>
      <c r="X242" s="85" t="s">
        <v>7466</v>
      </c>
      <c r="Y242" s="144" t="str">
        <f>VLOOKUP(D242,TIPOLOGIA!A:F,6,0)</f>
        <v>TIPO I</v>
      </c>
      <c r="Z242" s="144" t="str">
        <f>VLOOKUP(D242,TIPOLOGIA!A:F,5,0)</f>
        <v>TERRESTRE</v>
      </c>
      <c r="AA242" s="85" t="s">
        <v>368</v>
      </c>
      <c r="AB242" s="85">
        <v>1</v>
      </c>
      <c r="AC242" s="85">
        <v>0</v>
      </c>
      <c r="AD242" s="179">
        <f>IF(W242="SOPORTE_TELEFÓNICO",'BASE LIQUIDACION REDEBAN 2025'!$B$19,IF(Y242="TIPO I",'BASE LIQUIDACION REDEBAN 2025'!$C$2,IF(Y242="TIPO II",'BASE LIQUIDACION REDEBAN 2025'!$C$3,IF(Y242="TIPO III",'BASE LIQUIDACION REDEBAN 2025'!$C$4,IF(Y242="TIPO IV",'BASE LIQUIDACION REDEBAN 2025'!$C$5,IF(Z242="AEREO",'BASE LIQUIDACION REDEBAN 2025'!$B$6,'BASE LIQUIDACION REDEBAN 2025'!$C$5))))))</f>
        <v>65960.072302</v>
      </c>
      <c r="AE242" s="179">
        <f>IF(OR(W242="SOPORTE_TELEFÓNICO",W242="ENVÍO"),0,IF(Y242="TIPO I",'BASE LIQUIDACION REDEBAN 2025'!$B$10,IF(Y242="TIPO II",'BASE LIQUIDACION REDEBAN 2025'!$B$11,IF(Y242="TIPO III",'BASE LIQUIDACION REDEBAN 2025'!$B$12,'BASE LIQUIDACION REDEBAN 2025'!$B$13))))</f>
        <v>75096.394270399993</v>
      </c>
      <c r="AF242" s="179">
        <f t="shared" si="3"/>
        <v>65960.072302</v>
      </c>
      <c r="AG242"/>
    </row>
    <row r="243" spans="1:33" ht="14.45">
      <c r="A243" s="85" t="s">
        <v>94</v>
      </c>
      <c r="B243" s="85" t="str">
        <f>VLOOKUP(A243,'CENTRO DE COSTOS'!A:D,4,FALSE)</f>
        <v>DIEGO FERNANDO HENAO CARDONA</v>
      </c>
      <c r="C243" s="85" t="str">
        <f>VLOOKUP(A243,'CENTRO DE COSTOS'!A:D,2,FALSE)</f>
        <v>0004-0002</v>
      </c>
      <c r="D243" s="85">
        <v>66001</v>
      </c>
      <c r="E243" s="85" t="s">
        <v>7467</v>
      </c>
      <c r="F243" s="85">
        <v>80041</v>
      </c>
      <c r="G243" s="85" t="s">
        <v>6241</v>
      </c>
      <c r="H243" s="85" t="s">
        <v>186</v>
      </c>
      <c r="I243" s="85" t="s">
        <v>94</v>
      </c>
      <c r="J243" s="85" t="s">
        <v>7468</v>
      </c>
      <c r="K243" s="85" t="s">
        <v>160</v>
      </c>
      <c r="L243" s="85" t="s">
        <v>7469</v>
      </c>
      <c r="M243" s="178">
        <v>45904.646527777782</v>
      </c>
      <c r="N243" s="178">
        <v>45905.631249999999</v>
      </c>
      <c r="O243" s="143"/>
      <c r="P243" s="85" t="s">
        <v>1454</v>
      </c>
      <c r="Q243" s="85" t="s">
        <v>1454</v>
      </c>
      <c r="R243" s="85" t="s">
        <v>162</v>
      </c>
      <c r="S243" s="85" t="s">
        <v>162</v>
      </c>
      <c r="T243" s="85" t="s">
        <v>6246</v>
      </c>
      <c r="U243" s="85" t="s">
        <v>6247</v>
      </c>
      <c r="V243" s="85" t="s">
        <v>7470</v>
      </c>
      <c r="W243" s="85" t="s">
        <v>165</v>
      </c>
      <c r="X243" s="85" t="s">
        <v>7471</v>
      </c>
      <c r="Y243" s="144" t="str">
        <f>VLOOKUP(D243,TIPOLOGIA!A:F,6,0)</f>
        <v>TIPO I</v>
      </c>
      <c r="Z243" s="144" t="str">
        <f>VLOOKUP(D243,TIPOLOGIA!A:F,5,0)</f>
        <v>TERRESTRE</v>
      </c>
      <c r="AA243" s="85" t="s">
        <v>1533</v>
      </c>
      <c r="AB243" s="85">
        <v>1</v>
      </c>
      <c r="AC243" s="85">
        <v>0</v>
      </c>
      <c r="AD243" s="179">
        <f>IF(W243="SOPORTE_TELEFÓNICO",'BASE LIQUIDACION REDEBAN 2025'!$B$19,IF(Y243="TIPO I",'BASE LIQUIDACION REDEBAN 2025'!$C$2,IF(Y243="TIPO II",'BASE LIQUIDACION REDEBAN 2025'!$C$3,IF(Y243="TIPO III",'BASE LIQUIDACION REDEBAN 2025'!$C$4,IF(Y243="TIPO IV",'BASE LIQUIDACION REDEBAN 2025'!$C$5,IF(Z243="AEREO",'BASE LIQUIDACION REDEBAN 2025'!$B$6,'BASE LIQUIDACION REDEBAN 2025'!$C$5))))))</f>
        <v>65960.072302</v>
      </c>
      <c r="AE243" s="179">
        <f>IF(OR(W243="SOPORTE_TELEFÓNICO",W243="ENVÍO"),0,IF(Y243="TIPO I",'BASE LIQUIDACION REDEBAN 2025'!$B$10,IF(Y243="TIPO II",'BASE LIQUIDACION REDEBAN 2025'!$B$11,IF(Y243="TIPO III",'BASE LIQUIDACION REDEBAN 2025'!$B$12,'BASE LIQUIDACION REDEBAN 2025'!$B$13))))</f>
        <v>75096.394270399993</v>
      </c>
      <c r="AF243" s="179">
        <f t="shared" si="3"/>
        <v>65960.072302</v>
      </c>
      <c r="AG243"/>
    </row>
    <row r="244" spans="1:33" ht="14.45">
      <c r="A244" s="85" t="s">
        <v>64</v>
      </c>
      <c r="B244" s="85" t="str">
        <f>VLOOKUP(A244,'CENTRO DE COSTOS'!A:D,4,FALSE)</f>
        <v>JOSE MAURICIO HERNANDEZ ROJAS</v>
      </c>
      <c r="C244" s="85" t="str">
        <f>VLOOKUP(A244,'CENTRO DE COSTOS'!A:D,2,FALSE)</f>
        <v>0004-0001</v>
      </c>
      <c r="D244" s="85">
        <v>8001</v>
      </c>
      <c r="E244" s="85" t="s">
        <v>7472</v>
      </c>
      <c r="F244" s="85">
        <v>46386</v>
      </c>
      <c r="G244" s="85" t="s">
        <v>6241</v>
      </c>
      <c r="H244" s="85" t="s">
        <v>1045</v>
      </c>
      <c r="I244" s="85" t="s">
        <v>64</v>
      </c>
      <c r="J244" s="85" t="s">
        <v>7473</v>
      </c>
      <c r="K244" s="85" t="s">
        <v>160</v>
      </c>
      <c r="L244" s="85" t="s">
        <v>7474</v>
      </c>
      <c r="M244" s="178">
        <v>45904.646527777782</v>
      </c>
      <c r="N244" s="178">
        <v>45909.688888888893</v>
      </c>
      <c r="O244" s="143"/>
      <c r="P244" s="85" t="s">
        <v>1454</v>
      </c>
      <c r="Q244" s="85" t="s">
        <v>1454</v>
      </c>
      <c r="R244" s="85" t="s">
        <v>6245</v>
      </c>
      <c r="S244" s="85" t="s">
        <v>6245</v>
      </c>
      <c r="T244" s="85" t="s">
        <v>6246</v>
      </c>
      <c r="U244" s="85" t="s">
        <v>6247</v>
      </c>
      <c r="V244" s="85" t="s">
        <v>7475</v>
      </c>
      <c r="W244" s="85" t="s">
        <v>165</v>
      </c>
      <c r="X244" s="85" t="s">
        <v>7476</v>
      </c>
      <c r="Y244" s="144" t="str">
        <f>VLOOKUP(D244,TIPOLOGIA!A:F,6,0)</f>
        <v>TIPO I</v>
      </c>
      <c r="Z244" s="144" t="str">
        <f>VLOOKUP(D244,TIPOLOGIA!A:F,5,0)</f>
        <v>TERRESTRE</v>
      </c>
      <c r="AA244" s="85" t="s">
        <v>1049</v>
      </c>
      <c r="AB244" s="85">
        <v>1</v>
      </c>
      <c r="AC244" s="85">
        <v>0</v>
      </c>
      <c r="AD244" s="179">
        <f>IF(W244="SOPORTE_TELEFÓNICO",'BASE LIQUIDACION REDEBAN 2025'!$B$19,IF(Y244="TIPO I",'BASE LIQUIDACION REDEBAN 2025'!$C$2,IF(Y244="TIPO II",'BASE LIQUIDACION REDEBAN 2025'!$C$3,IF(Y244="TIPO III",'BASE LIQUIDACION REDEBAN 2025'!$C$4,IF(Y244="TIPO IV",'BASE LIQUIDACION REDEBAN 2025'!$C$5,IF(Z244="AEREO",'BASE LIQUIDACION REDEBAN 2025'!$B$6,'BASE LIQUIDACION REDEBAN 2025'!$C$5))))))</f>
        <v>65960.072302</v>
      </c>
      <c r="AE244" s="179">
        <f>IF(OR(W244="SOPORTE_TELEFÓNICO",W244="ENVÍO"),0,IF(Y244="TIPO I",'BASE LIQUIDACION REDEBAN 2025'!$B$10,IF(Y244="TIPO II",'BASE LIQUIDACION REDEBAN 2025'!$B$11,IF(Y244="TIPO III",'BASE LIQUIDACION REDEBAN 2025'!$B$12,'BASE LIQUIDACION REDEBAN 2025'!$B$13))))</f>
        <v>75096.394270399993</v>
      </c>
      <c r="AF244" s="179">
        <f t="shared" si="3"/>
        <v>65960.072302</v>
      </c>
      <c r="AG244"/>
    </row>
    <row r="245" spans="1:33" ht="14.45">
      <c r="A245" s="85" t="s">
        <v>94</v>
      </c>
      <c r="B245" s="85" t="str">
        <f>VLOOKUP(A245,'CENTRO DE COSTOS'!A:D,4,FALSE)</f>
        <v>DIEGO FERNANDO HENAO CARDONA</v>
      </c>
      <c r="C245" s="85" t="str">
        <f>VLOOKUP(A245,'CENTRO DE COSTOS'!A:D,2,FALSE)</f>
        <v>0004-0002</v>
      </c>
      <c r="D245" s="85">
        <v>76147</v>
      </c>
      <c r="E245" s="85" t="s">
        <v>7477</v>
      </c>
      <c r="F245" s="85">
        <v>40038</v>
      </c>
      <c r="G245" s="85" t="s">
        <v>6241</v>
      </c>
      <c r="H245" s="85" t="s">
        <v>232</v>
      </c>
      <c r="I245" s="85" t="s">
        <v>1202</v>
      </c>
      <c r="J245" s="85" t="s">
        <v>7478</v>
      </c>
      <c r="K245" s="85" t="s">
        <v>160</v>
      </c>
      <c r="L245" s="85" t="s">
        <v>7479</v>
      </c>
      <c r="M245" s="178">
        <v>45904.646527777782</v>
      </c>
      <c r="N245" s="178">
        <v>45905.647916666669</v>
      </c>
      <c r="O245" s="143"/>
      <c r="P245" s="85" t="s">
        <v>1454</v>
      </c>
      <c r="Q245" s="85" t="s">
        <v>1454</v>
      </c>
      <c r="R245" s="85" t="s">
        <v>6245</v>
      </c>
      <c r="S245" s="85" t="s">
        <v>6245</v>
      </c>
      <c r="T245" s="85" t="s">
        <v>6246</v>
      </c>
      <c r="U245" s="85" t="s">
        <v>6247</v>
      </c>
      <c r="V245" s="85" t="s">
        <v>7480</v>
      </c>
      <c r="W245" s="85" t="s">
        <v>165</v>
      </c>
      <c r="X245" s="85" t="s">
        <v>7481</v>
      </c>
      <c r="Y245" s="144" t="str">
        <f>VLOOKUP(D245,TIPOLOGIA!A:F,6,0)</f>
        <v>TIPO I</v>
      </c>
      <c r="Z245" s="144" t="str">
        <f>VLOOKUP(D245,TIPOLOGIA!A:F,5,0)</f>
        <v>TERRESTRE</v>
      </c>
      <c r="AA245" s="85" t="s">
        <v>275</v>
      </c>
      <c r="AB245" s="85">
        <v>1</v>
      </c>
      <c r="AC245" s="85">
        <v>0</v>
      </c>
      <c r="AD245" s="179">
        <f>IF(W245="SOPORTE_TELEFÓNICO",'BASE LIQUIDACION REDEBAN 2025'!$B$19,IF(Y245="TIPO I",'BASE LIQUIDACION REDEBAN 2025'!$C$2,IF(Y245="TIPO II",'BASE LIQUIDACION REDEBAN 2025'!$C$3,IF(Y245="TIPO III",'BASE LIQUIDACION REDEBAN 2025'!$C$4,IF(Y245="TIPO IV",'BASE LIQUIDACION REDEBAN 2025'!$C$5,IF(Z245="AEREO",'BASE LIQUIDACION REDEBAN 2025'!$B$6,'BASE LIQUIDACION REDEBAN 2025'!$C$5))))))</f>
        <v>65960.072302</v>
      </c>
      <c r="AE245" s="179">
        <f>IF(OR(W245="SOPORTE_TELEFÓNICO",W245="ENVÍO"),0,IF(Y245="TIPO I",'BASE LIQUIDACION REDEBAN 2025'!$B$10,IF(Y245="TIPO II",'BASE LIQUIDACION REDEBAN 2025'!$B$11,IF(Y245="TIPO III",'BASE LIQUIDACION REDEBAN 2025'!$B$12,'BASE LIQUIDACION REDEBAN 2025'!$B$13))))</f>
        <v>75096.394270399993</v>
      </c>
      <c r="AF245" s="179">
        <f t="shared" si="3"/>
        <v>65960.072302</v>
      </c>
      <c r="AG245"/>
    </row>
    <row r="246" spans="1:33" ht="14.45">
      <c r="A246" s="85" t="s">
        <v>68</v>
      </c>
      <c r="B246" s="85" t="str">
        <f>VLOOKUP(A246,'CENTRO DE COSTOS'!A:D,4,FALSE)</f>
        <v>WILLIAM ASDRUBAL ROZO ROZO</v>
      </c>
      <c r="C246" s="85" t="str">
        <f>VLOOKUP(A246,'CENTRO DE COSTOS'!A:D,2,FALSE)</f>
        <v>0004-0004</v>
      </c>
      <c r="D246" s="85">
        <v>25513</v>
      </c>
      <c r="E246" s="85" t="s">
        <v>7482</v>
      </c>
      <c r="F246" s="85">
        <v>60473</v>
      </c>
      <c r="G246" s="85" t="s">
        <v>6241</v>
      </c>
      <c r="H246" s="85" t="s">
        <v>417</v>
      </c>
      <c r="I246" s="85" t="s">
        <v>7483</v>
      </c>
      <c r="J246" s="85" t="s">
        <v>7484</v>
      </c>
      <c r="K246" s="85" t="s">
        <v>160</v>
      </c>
      <c r="L246" s="85" t="s">
        <v>7485</v>
      </c>
      <c r="M246" s="178">
        <v>45904.646527777782</v>
      </c>
      <c r="N246" s="178">
        <v>45905.638194444437</v>
      </c>
      <c r="O246" s="143"/>
      <c r="P246" s="85" t="s">
        <v>1454</v>
      </c>
      <c r="Q246" s="85" t="s">
        <v>1454</v>
      </c>
      <c r="R246" s="85" t="s">
        <v>162</v>
      </c>
      <c r="S246" s="85" t="s">
        <v>6245</v>
      </c>
      <c r="T246" s="85" t="s">
        <v>6246</v>
      </c>
      <c r="U246" s="85" t="s">
        <v>6247</v>
      </c>
      <c r="V246" s="85" t="s">
        <v>7486</v>
      </c>
      <c r="W246" s="85" t="s">
        <v>165</v>
      </c>
      <c r="X246" s="85" t="s">
        <v>7487</v>
      </c>
      <c r="Y246" s="144" t="str">
        <f>VLOOKUP(D246,TIPOLOGIA!A:F,6,0)</f>
        <v>TIPO III</v>
      </c>
      <c r="Z246" s="144" t="str">
        <f>VLOOKUP(D246,TIPOLOGIA!A:F,5,0)</f>
        <v>TERRESTRE</v>
      </c>
      <c r="AA246" s="85" t="s">
        <v>3358</v>
      </c>
      <c r="AB246" s="85">
        <v>1</v>
      </c>
      <c r="AC246" s="85">
        <v>0</v>
      </c>
      <c r="AD246" s="179">
        <f>IF(W246="SOPORTE_TELEFÓNICO",'BASE LIQUIDACION REDEBAN 2025'!$B$19,IF(Y246="TIPO I",'BASE LIQUIDACION REDEBAN 2025'!$C$2,IF(Y246="TIPO II",'BASE LIQUIDACION REDEBAN 2025'!$C$3,IF(Y246="TIPO III",'BASE LIQUIDACION REDEBAN 2025'!$C$4,IF(Y246="TIPO IV",'BASE LIQUIDACION REDEBAN 2025'!$C$5,IF(Z246="AEREO",'BASE LIQUIDACION REDEBAN 2025'!$B$6,'BASE LIQUIDACION REDEBAN 2025'!$C$5))))))</f>
        <v>275728.78077800001</v>
      </c>
      <c r="AE246" s="179">
        <f>IF(OR(W246="SOPORTE_TELEFÓNICO",W246="ENVÍO"),0,IF(Y246="TIPO I",'BASE LIQUIDACION REDEBAN 2025'!$B$10,IF(Y246="TIPO II",'BASE LIQUIDACION REDEBAN 2025'!$B$11,IF(Y246="TIPO III",'BASE LIQUIDACION REDEBAN 2025'!$B$12,'BASE LIQUIDACION REDEBAN 2025'!$B$13))))</f>
        <v>196536.5258152</v>
      </c>
      <c r="AF246" s="179">
        <f t="shared" si="3"/>
        <v>275728.78077800001</v>
      </c>
      <c r="AG246"/>
    </row>
    <row r="247" spans="1:33" ht="14.45">
      <c r="A247" s="85" t="s">
        <v>92</v>
      </c>
      <c r="B247" s="85" t="str">
        <f>VLOOKUP(A247,'CENTRO DE COSTOS'!A:D,4,FALSE)</f>
        <v>KEVIN ALEXIS CORZO BUSTOS</v>
      </c>
      <c r="C247" s="85" t="str">
        <f>VLOOKUP(A247,'CENTRO DE COSTOS'!A:D,2,FALSE)</f>
        <v>0004-0007</v>
      </c>
      <c r="D247" s="85">
        <v>41001</v>
      </c>
      <c r="E247" s="85" t="s">
        <v>7488</v>
      </c>
      <c r="F247" s="85">
        <v>20590</v>
      </c>
      <c r="G247" s="85" t="s">
        <v>6241</v>
      </c>
      <c r="H247" s="85" t="s">
        <v>430</v>
      </c>
      <c r="I247" s="85" t="s">
        <v>92</v>
      </c>
      <c r="J247" s="85" t="s">
        <v>7489</v>
      </c>
      <c r="K247" s="85" t="s">
        <v>160</v>
      </c>
      <c r="L247" s="85" t="s">
        <v>7490</v>
      </c>
      <c r="M247" s="178">
        <v>45904.646527777782</v>
      </c>
      <c r="N247" s="178">
        <v>45905.645138888889</v>
      </c>
      <c r="O247" s="143"/>
      <c r="P247" s="85" t="s">
        <v>1454</v>
      </c>
      <c r="Q247" s="85" t="s">
        <v>1454</v>
      </c>
      <c r="R247" s="85" t="s">
        <v>6245</v>
      </c>
      <c r="S247" s="85" t="s">
        <v>6245</v>
      </c>
      <c r="T247" s="85" t="s">
        <v>6246</v>
      </c>
      <c r="U247" s="85" t="s">
        <v>6247</v>
      </c>
      <c r="V247" s="85" t="s">
        <v>7491</v>
      </c>
      <c r="W247" s="85" t="s">
        <v>165</v>
      </c>
      <c r="X247" s="85" t="s">
        <v>7492</v>
      </c>
      <c r="Y247" s="144" t="str">
        <f>VLOOKUP(D247,TIPOLOGIA!A:F,6,0)</f>
        <v>TIPO I</v>
      </c>
      <c r="Z247" s="144" t="str">
        <f>VLOOKUP(D247,TIPOLOGIA!A:F,5,0)</f>
        <v>TERRESTRE</v>
      </c>
      <c r="AA247" s="85" t="s">
        <v>1663</v>
      </c>
      <c r="AB247" s="85">
        <v>1</v>
      </c>
      <c r="AC247" s="85">
        <v>0</v>
      </c>
      <c r="AD247" s="179">
        <f>IF(W247="SOPORTE_TELEFÓNICO",'BASE LIQUIDACION REDEBAN 2025'!$B$19,IF(Y247="TIPO I",'BASE LIQUIDACION REDEBAN 2025'!$C$2,IF(Y247="TIPO II",'BASE LIQUIDACION REDEBAN 2025'!$C$3,IF(Y247="TIPO III",'BASE LIQUIDACION REDEBAN 2025'!$C$4,IF(Y247="TIPO IV",'BASE LIQUIDACION REDEBAN 2025'!$C$5,IF(Z247="AEREO",'BASE LIQUIDACION REDEBAN 2025'!$B$6,'BASE LIQUIDACION REDEBAN 2025'!$C$5))))))</f>
        <v>65960.072302</v>
      </c>
      <c r="AE247" s="179">
        <f>IF(OR(W247="SOPORTE_TELEFÓNICO",W247="ENVÍO"),0,IF(Y247="TIPO I",'BASE LIQUIDACION REDEBAN 2025'!$B$10,IF(Y247="TIPO II",'BASE LIQUIDACION REDEBAN 2025'!$B$11,IF(Y247="TIPO III",'BASE LIQUIDACION REDEBAN 2025'!$B$12,'BASE LIQUIDACION REDEBAN 2025'!$B$13))))</f>
        <v>75096.394270399993</v>
      </c>
      <c r="AF247" s="179">
        <f t="shared" si="3"/>
        <v>65960.072302</v>
      </c>
      <c r="AG247"/>
    </row>
    <row r="248" spans="1:33" ht="14.45">
      <c r="A248" s="85" t="s">
        <v>94</v>
      </c>
      <c r="B248" s="85" t="str">
        <f>VLOOKUP(A248,'CENTRO DE COSTOS'!A:D,4,FALSE)</f>
        <v>DIEGO FERNANDO HENAO CARDONA</v>
      </c>
      <c r="C248" s="85" t="str">
        <f>VLOOKUP(A248,'CENTRO DE COSTOS'!A:D,2,FALSE)</f>
        <v>0004-0002</v>
      </c>
      <c r="D248" s="85">
        <v>63001</v>
      </c>
      <c r="E248" s="85" t="s">
        <v>7493</v>
      </c>
      <c r="F248" s="85">
        <v>79971</v>
      </c>
      <c r="G248" s="85" t="s">
        <v>6241</v>
      </c>
      <c r="H248" s="85" t="s">
        <v>732</v>
      </c>
      <c r="I248" s="85" t="s">
        <v>733</v>
      </c>
      <c r="J248" s="85" t="s">
        <v>7494</v>
      </c>
      <c r="K248" s="85" t="s">
        <v>160</v>
      </c>
      <c r="L248" s="85" t="s">
        <v>7495</v>
      </c>
      <c r="M248" s="178">
        <v>45904.646527777782</v>
      </c>
      <c r="N248" s="178">
        <v>45905.652083333327</v>
      </c>
      <c r="O248" s="143"/>
      <c r="P248" s="85" t="s">
        <v>1454</v>
      </c>
      <c r="Q248" s="85" t="s">
        <v>1454</v>
      </c>
      <c r="R248" s="85" t="s">
        <v>162</v>
      </c>
      <c r="S248" s="85" t="s">
        <v>162</v>
      </c>
      <c r="T248" s="85" t="s">
        <v>6246</v>
      </c>
      <c r="U248" s="85" t="s">
        <v>6247</v>
      </c>
      <c r="V248" s="85" t="s">
        <v>7496</v>
      </c>
      <c r="W248" s="85" t="s">
        <v>165</v>
      </c>
      <c r="X248" s="85" t="s">
        <v>7497</v>
      </c>
      <c r="Y248" s="144" t="str">
        <f>VLOOKUP(D248,TIPOLOGIA!A:F,6,0)</f>
        <v>TIPO II</v>
      </c>
      <c r="Z248" s="144" t="str">
        <f>VLOOKUP(D248,TIPOLOGIA!A:F,5,0)</f>
        <v>TERRESTRE</v>
      </c>
      <c r="AA248" s="85" t="s">
        <v>191</v>
      </c>
      <c r="AB248" s="85">
        <v>1</v>
      </c>
      <c r="AC248" s="85">
        <v>0</v>
      </c>
      <c r="AD248" s="179">
        <f>IF(W248="SOPORTE_TELEFÓNICO",'BASE LIQUIDACION REDEBAN 2025'!$B$19,IF(Y248="TIPO I",'BASE LIQUIDACION REDEBAN 2025'!$C$2,IF(Y248="TIPO II",'BASE LIQUIDACION REDEBAN 2025'!$C$3,IF(Y248="TIPO III",'BASE LIQUIDACION REDEBAN 2025'!$C$4,IF(Y248="TIPO IV",'BASE LIQUIDACION REDEBAN 2025'!$C$5,IF(Z248="AEREO",'BASE LIQUIDACION REDEBAN 2025'!$B$6,'BASE LIQUIDACION REDEBAN 2025'!$C$5))))))</f>
        <v>144967.87232000002</v>
      </c>
      <c r="AE248" s="179">
        <f>IF(OR(W248="SOPORTE_TELEFÓNICO",W248="ENVÍO"),0,IF(Y248="TIPO I",'BASE LIQUIDACION REDEBAN 2025'!$B$10,IF(Y248="TIPO II",'BASE LIQUIDACION REDEBAN 2025'!$B$11,IF(Y248="TIPO III",'BASE LIQUIDACION REDEBAN 2025'!$B$12,'BASE LIQUIDACION REDEBAN 2025'!$B$13))))</f>
        <v>140395.6348884</v>
      </c>
      <c r="AF248" s="179">
        <f t="shared" si="3"/>
        <v>144967.87232000002</v>
      </c>
      <c r="AG248"/>
    </row>
    <row r="249" spans="1:33" ht="14.45">
      <c r="A249" s="85" t="s">
        <v>81</v>
      </c>
      <c r="B249" s="85" t="str">
        <f>VLOOKUP(A249,'CENTRO DE COSTOS'!A:D,4,FALSE)</f>
        <v>MIGUEL JULIÁN HERNÁNDEZ GUARÍN</v>
      </c>
      <c r="C249" s="85" t="str">
        <f>VLOOKUP(A249,'CENTRO DE COSTOS'!A:D,2,FALSE)</f>
        <v>0004-0008</v>
      </c>
      <c r="D249" s="85">
        <v>54001</v>
      </c>
      <c r="E249" s="85" t="s">
        <v>7498</v>
      </c>
      <c r="F249" s="85">
        <v>76234</v>
      </c>
      <c r="G249" s="85" t="s">
        <v>6241</v>
      </c>
      <c r="H249" s="85" t="s">
        <v>296</v>
      </c>
      <c r="I249" s="85" t="s">
        <v>81</v>
      </c>
      <c r="J249" s="85" t="s">
        <v>7499</v>
      </c>
      <c r="K249" s="85" t="s">
        <v>160</v>
      </c>
      <c r="L249" s="85" t="s">
        <v>7500</v>
      </c>
      <c r="M249" s="178">
        <v>45904.646527777782</v>
      </c>
      <c r="N249" s="178">
        <v>45908.388888888891</v>
      </c>
      <c r="O249" s="143"/>
      <c r="P249" s="85" t="s">
        <v>1454</v>
      </c>
      <c r="Q249" s="85" t="s">
        <v>1454</v>
      </c>
      <c r="R249" s="85" t="s">
        <v>162</v>
      </c>
      <c r="S249" s="85" t="s">
        <v>162</v>
      </c>
      <c r="T249" s="85" t="s">
        <v>6246</v>
      </c>
      <c r="U249" s="85" t="s">
        <v>6247</v>
      </c>
      <c r="V249" s="85" t="s">
        <v>7501</v>
      </c>
      <c r="W249" s="85" t="s">
        <v>165</v>
      </c>
      <c r="X249" s="85" t="s">
        <v>7502</v>
      </c>
      <c r="Y249" s="144" t="str">
        <f>VLOOKUP(D249,TIPOLOGIA!A:F,6,0)</f>
        <v>TIPO I</v>
      </c>
      <c r="Z249" s="144" t="str">
        <f>VLOOKUP(D249,TIPOLOGIA!A:F,5,0)</f>
        <v>TERRESTRE</v>
      </c>
      <c r="AA249" s="85" t="s">
        <v>307</v>
      </c>
      <c r="AB249" s="85">
        <v>1</v>
      </c>
      <c r="AC249" s="85">
        <v>0</v>
      </c>
      <c r="AD249" s="179">
        <f>IF(W249="SOPORTE_TELEFÓNICO",'BASE LIQUIDACION REDEBAN 2025'!$B$19,IF(Y249="TIPO I",'BASE LIQUIDACION REDEBAN 2025'!$C$2,IF(Y249="TIPO II",'BASE LIQUIDACION REDEBAN 2025'!$C$3,IF(Y249="TIPO III",'BASE LIQUIDACION REDEBAN 2025'!$C$4,IF(Y249="TIPO IV",'BASE LIQUIDACION REDEBAN 2025'!$C$5,IF(Z249="AEREO",'BASE LIQUIDACION REDEBAN 2025'!$B$6,'BASE LIQUIDACION REDEBAN 2025'!$C$5))))))</f>
        <v>65960.072302</v>
      </c>
      <c r="AE249" s="179">
        <f>IF(OR(W249="SOPORTE_TELEFÓNICO",W249="ENVÍO"),0,IF(Y249="TIPO I",'BASE LIQUIDACION REDEBAN 2025'!$B$10,IF(Y249="TIPO II",'BASE LIQUIDACION REDEBAN 2025'!$B$11,IF(Y249="TIPO III",'BASE LIQUIDACION REDEBAN 2025'!$B$12,'BASE LIQUIDACION REDEBAN 2025'!$B$13))))</f>
        <v>75096.394270399993</v>
      </c>
      <c r="AF249" s="179">
        <f t="shared" si="3"/>
        <v>65960.072302</v>
      </c>
      <c r="AG249"/>
    </row>
    <row r="250" spans="1:33" ht="14.45">
      <c r="A250" s="85" t="s">
        <v>86</v>
      </c>
      <c r="B250" s="85" t="str">
        <f>VLOOKUP(A250,'CENTRO DE COSTOS'!A:D,4,FALSE)</f>
        <v>KEVIN ALEXIS CORZO BUSTOS</v>
      </c>
      <c r="C250" s="85" t="str">
        <f>VLOOKUP(A250,'CENTRO DE COSTOS'!A:D,2,FALSE)</f>
        <v>0004-0007</v>
      </c>
      <c r="D250" s="85">
        <v>73124</v>
      </c>
      <c r="E250" s="85" t="s">
        <v>7503</v>
      </c>
      <c r="F250" s="85">
        <v>42847</v>
      </c>
      <c r="G250" s="85" t="s">
        <v>6241</v>
      </c>
      <c r="H250" s="85" t="s">
        <v>494</v>
      </c>
      <c r="I250" s="85" t="s">
        <v>7504</v>
      </c>
      <c r="J250" s="85" t="s">
        <v>7505</v>
      </c>
      <c r="K250" s="85" t="s">
        <v>160</v>
      </c>
      <c r="L250" s="85" t="s">
        <v>7506</v>
      </c>
      <c r="M250" s="178">
        <v>45904.646527777782</v>
      </c>
      <c r="N250" s="178">
        <v>45908.65</v>
      </c>
      <c r="O250" s="143"/>
      <c r="P250" s="85" t="s">
        <v>1454</v>
      </c>
      <c r="Q250" s="85" t="s">
        <v>1454</v>
      </c>
      <c r="R250" s="85" t="s">
        <v>6245</v>
      </c>
      <c r="S250" s="85" t="s">
        <v>6245</v>
      </c>
      <c r="T250" s="85" t="s">
        <v>6246</v>
      </c>
      <c r="U250" s="85" t="s">
        <v>6247</v>
      </c>
      <c r="V250" s="85" t="s">
        <v>7507</v>
      </c>
      <c r="W250" s="85" t="s">
        <v>165</v>
      </c>
      <c r="X250" s="85" t="s">
        <v>7508</v>
      </c>
      <c r="Y250" s="144" t="str">
        <f>VLOOKUP(D250,TIPOLOGIA!A:F,6,0)</f>
        <v>TIPO II</v>
      </c>
      <c r="Z250" s="144" t="str">
        <f>VLOOKUP(D250,TIPOLOGIA!A:F,5,0)</f>
        <v>TERRESTRE</v>
      </c>
      <c r="AA250" s="85" t="s">
        <v>503</v>
      </c>
      <c r="AB250" s="85">
        <v>1</v>
      </c>
      <c r="AC250" s="85">
        <v>0</v>
      </c>
      <c r="AD250" s="179">
        <f>IF(W250="SOPORTE_TELEFÓNICO",'BASE LIQUIDACION REDEBAN 2025'!$B$19,IF(Y250="TIPO I",'BASE LIQUIDACION REDEBAN 2025'!$C$2,IF(Y250="TIPO II",'BASE LIQUIDACION REDEBAN 2025'!$C$3,IF(Y250="TIPO III",'BASE LIQUIDACION REDEBAN 2025'!$C$4,IF(Y250="TIPO IV",'BASE LIQUIDACION REDEBAN 2025'!$C$5,IF(Z250="AEREO",'BASE LIQUIDACION REDEBAN 2025'!$B$6,'BASE LIQUIDACION REDEBAN 2025'!$C$5))))))</f>
        <v>144967.87232000002</v>
      </c>
      <c r="AE250" s="179">
        <f>IF(OR(W250="SOPORTE_TELEFÓNICO",W250="ENVÍO"),0,IF(Y250="TIPO I",'BASE LIQUIDACION REDEBAN 2025'!$B$10,IF(Y250="TIPO II",'BASE LIQUIDACION REDEBAN 2025'!$B$11,IF(Y250="TIPO III",'BASE LIQUIDACION REDEBAN 2025'!$B$12,'BASE LIQUIDACION REDEBAN 2025'!$B$13))))</f>
        <v>140395.6348884</v>
      </c>
      <c r="AF250" s="179">
        <f t="shared" si="3"/>
        <v>144967.87232000002</v>
      </c>
      <c r="AG250"/>
    </row>
    <row r="251" spans="1:33" ht="14.45">
      <c r="A251" s="85" t="s">
        <v>72</v>
      </c>
      <c r="B251" s="85" t="str">
        <f>VLOOKUP(A251,'CENTRO DE COSTOS'!A:D,4,FALSE)</f>
        <v>MIGUEL JULIÁN HERNÁNDEZ GUARÍN</v>
      </c>
      <c r="C251" s="85" t="str">
        <f>VLOOKUP(A251,'CENTRO DE COSTOS'!A:D,2,FALSE)</f>
        <v>0004-0008</v>
      </c>
      <c r="D251" s="85">
        <v>68001</v>
      </c>
      <c r="E251" s="85" t="s">
        <v>7509</v>
      </c>
      <c r="F251" s="85">
        <v>53039</v>
      </c>
      <c r="G251" s="85" t="s">
        <v>6241</v>
      </c>
      <c r="H251" s="85" t="s">
        <v>224</v>
      </c>
      <c r="I251" s="85" t="s">
        <v>72</v>
      </c>
      <c r="J251" s="85" t="s">
        <v>5447</v>
      </c>
      <c r="K251" s="85" t="s">
        <v>160</v>
      </c>
      <c r="L251" s="85" t="s">
        <v>7510</v>
      </c>
      <c r="M251" s="178">
        <v>45904.646527777782</v>
      </c>
      <c r="N251" s="178">
        <v>45905.960416666669</v>
      </c>
      <c r="O251" s="143"/>
      <c r="P251" s="85" t="s">
        <v>1454</v>
      </c>
      <c r="Q251" s="85" t="s">
        <v>1454</v>
      </c>
      <c r="R251" s="85" t="s">
        <v>6245</v>
      </c>
      <c r="S251" s="85" t="s">
        <v>6245</v>
      </c>
      <c r="T251" s="85" t="s">
        <v>6246</v>
      </c>
      <c r="U251" s="85" t="s">
        <v>6247</v>
      </c>
      <c r="V251" s="85" t="s">
        <v>7511</v>
      </c>
      <c r="W251" s="85" t="s">
        <v>165</v>
      </c>
      <c r="X251" s="85" t="s">
        <v>7512</v>
      </c>
      <c r="Y251" s="144" t="str">
        <f>VLOOKUP(D251,TIPOLOGIA!A:F,6,0)</f>
        <v>TIPO I</v>
      </c>
      <c r="Z251" s="144" t="str">
        <f>VLOOKUP(D251,TIPOLOGIA!A:F,5,0)</f>
        <v>TERRESTRE</v>
      </c>
      <c r="AA251" s="85" t="s">
        <v>4762</v>
      </c>
      <c r="AB251" s="85">
        <v>1</v>
      </c>
      <c r="AC251" s="85">
        <v>0</v>
      </c>
      <c r="AD251" s="179">
        <f>IF(W251="SOPORTE_TELEFÓNICO",'BASE LIQUIDACION REDEBAN 2025'!$B$19,IF(Y251="TIPO I",'BASE LIQUIDACION REDEBAN 2025'!$C$2,IF(Y251="TIPO II",'BASE LIQUIDACION REDEBAN 2025'!$C$3,IF(Y251="TIPO III",'BASE LIQUIDACION REDEBAN 2025'!$C$4,IF(Y251="TIPO IV",'BASE LIQUIDACION REDEBAN 2025'!$C$5,IF(Z251="AEREO",'BASE LIQUIDACION REDEBAN 2025'!$B$6,'BASE LIQUIDACION REDEBAN 2025'!$C$5))))))</f>
        <v>65960.072302</v>
      </c>
      <c r="AE251" s="179">
        <f>IF(OR(W251="SOPORTE_TELEFÓNICO",W251="ENVÍO"),0,IF(Y251="TIPO I",'BASE LIQUIDACION REDEBAN 2025'!$B$10,IF(Y251="TIPO II",'BASE LIQUIDACION REDEBAN 2025'!$B$11,IF(Y251="TIPO III",'BASE LIQUIDACION REDEBAN 2025'!$B$12,'BASE LIQUIDACION REDEBAN 2025'!$B$13))))</f>
        <v>75096.394270399993</v>
      </c>
      <c r="AF251" s="179">
        <f t="shared" si="3"/>
        <v>65960.072302</v>
      </c>
      <c r="AG251"/>
    </row>
    <row r="252" spans="1:33" ht="14.45">
      <c r="A252" s="85" t="s">
        <v>68</v>
      </c>
      <c r="B252" s="85" t="str">
        <f>VLOOKUP(A252,'CENTRO DE COSTOS'!A:D,4,FALSE)</f>
        <v>WILLIAM ASDRUBAL ROZO ROZO</v>
      </c>
      <c r="C252" s="85" t="str">
        <f>VLOOKUP(A252,'CENTRO DE COSTOS'!A:D,2,FALSE)</f>
        <v>0004-0004</v>
      </c>
      <c r="D252" s="85">
        <v>11001</v>
      </c>
      <c r="E252" s="85" t="s">
        <v>7513</v>
      </c>
      <c r="F252" s="85">
        <v>71987</v>
      </c>
      <c r="G252" s="85" t="s">
        <v>6241</v>
      </c>
      <c r="H252" s="85" t="s">
        <v>417</v>
      </c>
      <c r="I252" s="85" t="s">
        <v>68</v>
      </c>
      <c r="J252" s="85" t="s">
        <v>7514</v>
      </c>
      <c r="K252" s="85" t="s">
        <v>160</v>
      </c>
      <c r="L252" s="85" t="s">
        <v>7515</v>
      </c>
      <c r="M252" s="178">
        <v>45904.646527777782</v>
      </c>
      <c r="N252" s="178">
        <v>45906.665972222218</v>
      </c>
      <c r="O252" s="143"/>
      <c r="P252" s="85" t="s">
        <v>1454</v>
      </c>
      <c r="Q252" s="85" t="s">
        <v>1454</v>
      </c>
      <c r="R252" s="85" t="s">
        <v>162</v>
      </c>
      <c r="S252" s="85" t="s">
        <v>162</v>
      </c>
      <c r="T252" s="85" t="s">
        <v>6246</v>
      </c>
      <c r="U252" s="85" t="s">
        <v>6247</v>
      </c>
      <c r="V252" s="85" t="s">
        <v>7516</v>
      </c>
      <c r="W252" s="85" t="s">
        <v>165</v>
      </c>
      <c r="X252" s="85" t="s">
        <v>7517</v>
      </c>
      <c r="Y252" s="144" t="str">
        <f>VLOOKUP(D252,TIPOLOGIA!A:F,6,0)</f>
        <v>TIPO I</v>
      </c>
      <c r="Z252" s="144" t="str">
        <f>VLOOKUP(D252,TIPOLOGIA!A:F,5,0)</f>
        <v>TERRESTRE</v>
      </c>
      <c r="AA252" s="85" t="s">
        <v>551</v>
      </c>
      <c r="AB252" s="85">
        <v>1</v>
      </c>
      <c r="AC252" s="85">
        <v>0</v>
      </c>
      <c r="AD252" s="179">
        <f>IF(W252="SOPORTE_TELEFÓNICO",'BASE LIQUIDACION REDEBAN 2025'!$B$19,IF(Y252="TIPO I",'BASE LIQUIDACION REDEBAN 2025'!$C$2,IF(Y252="TIPO II",'BASE LIQUIDACION REDEBAN 2025'!$C$3,IF(Y252="TIPO III",'BASE LIQUIDACION REDEBAN 2025'!$C$4,IF(Y252="TIPO IV",'BASE LIQUIDACION REDEBAN 2025'!$C$5,IF(Z252="AEREO",'BASE LIQUIDACION REDEBAN 2025'!$B$6,'BASE LIQUIDACION REDEBAN 2025'!$C$5))))))</f>
        <v>65960.072302</v>
      </c>
      <c r="AE252" s="179">
        <f>IF(OR(W252="SOPORTE_TELEFÓNICO",W252="ENVÍO"),0,IF(Y252="TIPO I",'BASE LIQUIDACION REDEBAN 2025'!$B$10,IF(Y252="TIPO II",'BASE LIQUIDACION REDEBAN 2025'!$B$11,IF(Y252="TIPO III",'BASE LIQUIDACION REDEBAN 2025'!$B$12,'BASE LIQUIDACION REDEBAN 2025'!$B$13))))</f>
        <v>75096.394270399993</v>
      </c>
      <c r="AF252" s="179">
        <f t="shared" si="3"/>
        <v>65960.072302</v>
      </c>
      <c r="AG252"/>
    </row>
    <row r="253" spans="1:33" ht="14.45">
      <c r="A253" s="85" t="s">
        <v>92</v>
      </c>
      <c r="B253" s="85" t="str">
        <f>VLOOKUP(A253,'CENTRO DE COSTOS'!A:D,4,FALSE)</f>
        <v>KEVIN ALEXIS CORZO BUSTOS</v>
      </c>
      <c r="C253" s="85" t="str">
        <f>VLOOKUP(A253,'CENTRO DE COSTOS'!A:D,2,FALSE)</f>
        <v>0004-0007</v>
      </c>
      <c r="D253" s="85">
        <v>18753</v>
      </c>
      <c r="E253" s="85" t="s">
        <v>7518</v>
      </c>
      <c r="F253" s="85">
        <v>41857</v>
      </c>
      <c r="G253" s="85" t="s">
        <v>6241</v>
      </c>
      <c r="H253" s="85" t="s">
        <v>208</v>
      </c>
      <c r="I253" s="85" t="s">
        <v>3640</v>
      </c>
      <c r="J253" s="85" t="s">
        <v>7519</v>
      </c>
      <c r="K253" s="85" t="s">
        <v>160</v>
      </c>
      <c r="L253" s="85" t="s">
        <v>7520</v>
      </c>
      <c r="M253" s="178">
        <v>45904.646527777782</v>
      </c>
      <c r="N253" s="178">
        <v>45905.561805555553</v>
      </c>
      <c r="O253" s="143"/>
      <c r="P253" s="85" t="s">
        <v>1454</v>
      </c>
      <c r="Q253" s="85" t="s">
        <v>1454</v>
      </c>
      <c r="R253" s="85" t="s">
        <v>6245</v>
      </c>
      <c r="S253" s="85" t="s">
        <v>6245</v>
      </c>
      <c r="T253" s="85" t="s">
        <v>6246</v>
      </c>
      <c r="U253" s="85" t="s">
        <v>6247</v>
      </c>
      <c r="V253" s="85" t="s">
        <v>7521</v>
      </c>
      <c r="W253" s="85" t="s">
        <v>165</v>
      </c>
      <c r="X253" s="85" t="s">
        <v>7522</v>
      </c>
      <c r="Y253" s="144" t="str">
        <f>VLOOKUP(D253,TIPOLOGIA!A:F,6,0)</f>
        <v>TIPO IV ESPECIAL</v>
      </c>
      <c r="Z253" s="144" t="str">
        <f>VLOOKUP(D253,TIPOLOGIA!A:F,5,0)</f>
        <v>TERRESTRE / AEREO</v>
      </c>
      <c r="AA253" s="85" t="s">
        <v>214</v>
      </c>
      <c r="AB253" s="85">
        <v>1</v>
      </c>
      <c r="AC253" s="85">
        <v>0</v>
      </c>
      <c r="AD253" s="179">
        <f>IF(W253="SOPORTE_TELEFÓNICO",'BASE LIQUIDACION REDEBAN 2025'!$B$19,IF(Y253="TIPO I",'BASE LIQUIDACION REDEBAN 2025'!$C$2,IF(Y253="TIPO II",'BASE LIQUIDACION REDEBAN 2025'!$C$3,IF(Y253="TIPO III",'BASE LIQUIDACION REDEBAN 2025'!$C$4,IF(Y253="TIPO IV",'BASE LIQUIDACION REDEBAN 2025'!$C$5,IF(Z253="AEREO",'BASE LIQUIDACION REDEBAN 2025'!$B$6,'BASE LIQUIDACION REDEBAN 2025'!$C$5))))))</f>
        <v>479588.87655000004</v>
      </c>
      <c r="AE253" s="179">
        <f>IF(OR(W253="SOPORTE_TELEFÓNICO",W253="ENVÍO"),0,IF(Y253="TIPO I",'BASE LIQUIDACION REDEBAN 2025'!$B$10,IF(Y253="TIPO II",'BASE LIQUIDACION REDEBAN 2025'!$B$11,IF(Y253="TIPO III",'BASE LIQUIDACION REDEBAN 2025'!$B$12,'BASE LIQUIDACION REDEBAN 2025'!$B$13))))</f>
        <v>196536.5258152</v>
      </c>
      <c r="AF253" s="179">
        <f t="shared" si="3"/>
        <v>479588.87655000004</v>
      </c>
      <c r="AG253"/>
    </row>
    <row r="254" spans="1:33" ht="14.45">
      <c r="A254" s="85" t="s">
        <v>91</v>
      </c>
      <c r="B254" s="85" t="str">
        <f>VLOOKUP(A254,'CENTRO DE COSTOS'!A:D,4,FALSE)</f>
        <v>JOSE MAURICIO HERNANDEZ ROJAS</v>
      </c>
      <c r="C254" s="85" t="str">
        <f>VLOOKUP(A254,'CENTRO DE COSTOS'!A:D,2,FALSE)</f>
        <v>0004-0001</v>
      </c>
      <c r="D254" s="85">
        <v>23001</v>
      </c>
      <c r="E254" s="85" t="s">
        <v>7523</v>
      </c>
      <c r="F254" s="85">
        <v>65511</v>
      </c>
      <c r="G254" s="85" t="s">
        <v>6241</v>
      </c>
      <c r="H254" s="85" t="s">
        <v>193</v>
      </c>
      <c r="I254" s="85" t="s">
        <v>91</v>
      </c>
      <c r="J254" s="85" t="s">
        <v>7524</v>
      </c>
      <c r="K254" s="85" t="s">
        <v>160</v>
      </c>
      <c r="L254" s="85" t="s">
        <v>7525</v>
      </c>
      <c r="M254" s="178">
        <v>45904.646527777782</v>
      </c>
      <c r="N254" s="178">
        <v>45905.691666666673</v>
      </c>
      <c r="O254" s="143"/>
      <c r="P254" s="85" t="s">
        <v>1454</v>
      </c>
      <c r="Q254" s="85" t="s">
        <v>1454</v>
      </c>
      <c r="R254" s="85" t="s">
        <v>6245</v>
      </c>
      <c r="S254" s="85" t="s">
        <v>6245</v>
      </c>
      <c r="T254" s="85" t="s">
        <v>6246</v>
      </c>
      <c r="U254" s="85" t="s">
        <v>6247</v>
      </c>
      <c r="V254" s="85" t="s">
        <v>7526</v>
      </c>
      <c r="W254" s="85" t="s">
        <v>165</v>
      </c>
      <c r="X254" s="85" t="s">
        <v>7527</v>
      </c>
      <c r="Y254" s="144" t="str">
        <f>VLOOKUP(D254,TIPOLOGIA!A:F,6,0)</f>
        <v>TIPO I</v>
      </c>
      <c r="Z254" s="144" t="str">
        <f>VLOOKUP(D254,TIPOLOGIA!A:F,5,0)</f>
        <v>TERRESTRE</v>
      </c>
      <c r="AA254" s="85" t="s">
        <v>2917</v>
      </c>
      <c r="AB254" s="85">
        <v>1</v>
      </c>
      <c r="AC254" s="85">
        <v>0</v>
      </c>
      <c r="AD254" s="179">
        <f>IF(W254="SOPORTE_TELEFÓNICO",'BASE LIQUIDACION REDEBAN 2025'!$B$19,IF(Y254="TIPO I",'BASE LIQUIDACION REDEBAN 2025'!$C$2,IF(Y254="TIPO II",'BASE LIQUIDACION REDEBAN 2025'!$C$3,IF(Y254="TIPO III",'BASE LIQUIDACION REDEBAN 2025'!$C$4,IF(Y254="TIPO IV",'BASE LIQUIDACION REDEBAN 2025'!$C$5,IF(Z254="AEREO",'BASE LIQUIDACION REDEBAN 2025'!$B$6,'BASE LIQUIDACION REDEBAN 2025'!$C$5))))))</f>
        <v>65960.072302</v>
      </c>
      <c r="AE254" s="179">
        <f>IF(OR(W254="SOPORTE_TELEFÓNICO",W254="ENVÍO"),0,IF(Y254="TIPO I",'BASE LIQUIDACION REDEBAN 2025'!$B$10,IF(Y254="TIPO II",'BASE LIQUIDACION REDEBAN 2025'!$B$11,IF(Y254="TIPO III",'BASE LIQUIDACION REDEBAN 2025'!$B$12,'BASE LIQUIDACION REDEBAN 2025'!$B$13))))</f>
        <v>75096.394270399993</v>
      </c>
      <c r="AF254" s="179">
        <f t="shared" si="3"/>
        <v>65960.072302</v>
      </c>
      <c r="AG254"/>
    </row>
    <row r="255" spans="1:33" ht="14.45">
      <c r="A255" s="85" t="s">
        <v>72</v>
      </c>
      <c r="B255" s="85" t="str">
        <f>VLOOKUP(A255,'CENTRO DE COSTOS'!A:D,4,FALSE)</f>
        <v>MIGUEL JULIÁN HERNÁNDEZ GUARÍN</v>
      </c>
      <c r="C255" s="85" t="str">
        <f>VLOOKUP(A255,'CENTRO DE COSTOS'!A:D,2,FALSE)</f>
        <v>0004-0008</v>
      </c>
      <c r="D255" s="85">
        <v>13670</v>
      </c>
      <c r="E255" s="85" t="s">
        <v>7528</v>
      </c>
      <c r="F255" s="85">
        <v>49196</v>
      </c>
      <c r="G255" s="85" t="s">
        <v>6241</v>
      </c>
      <c r="H255" s="85" t="s">
        <v>685</v>
      </c>
      <c r="I255" s="85" t="s">
        <v>820</v>
      </c>
      <c r="J255" s="85" t="s">
        <v>7129</v>
      </c>
      <c r="K255" s="85" t="s">
        <v>160</v>
      </c>
      <c r="L255" s="85" t="s">
        <v>7529</v>
      </c>
      <c r="M255" s="178">
        <v>45904.646527777782</v>
      </c>
      <c r="N255" s="178">
        <v>45910.324999999997</v>
      </c>
      <c r="O255" s="143"/>
      <c r="P255" s="85" t="s">
        <v>1454</v>
      </c>
      <c r="Q255" s="85" t="s">
        <v>6258</v>
      </c>
      <c r="R255" s="85" t="s">
        <v>162</v>
      </c>
      <c r="S255" s="85" t="s">
        <v>6245</v>
      </c>
      <c r="T255" s="85" t="s">
        <v>6246</v>
      </c>
      <c r="U255" s="85" t="s">
        <v>6381</v>
      </c>
      <c r="V255" s="85" t="s">
        <v>7530</v>
      </c>
      <c r="W255" s="85" t="s">
        <v>165</v>
      </c>
      <c r="X255" s="85" t="s">
        <v>7531</v>
      </c>
      <c r="Y255" s="144" t="str">
        <f>VLOOKUP(D255,TIPOLOGIA!A:F,6,0)</f>
        <v>TIPO IV ESPECIAL</v>
      </c>
      <c r="Z255" s="144" t="str">
        <f>VLOOKUP(D255,TIPOLOGIA!A:F,5,0)</f>
        <v>TERRESTRE/FLUVIAL</v>
      </c>
      <c r="AA255" s="85" t="s">
        <v>4762</v>
      </c>
      <c r="AB255" s="85">
        <v>1</v>
      </c>
      <c r="AC255" s="85">
        <v>0</v>
      </c>
      <c r="AD255" s="179">
        <f>IF(W255="SOPORTE_TELEFÓNICO",'BASE LIQUIDACION REDEBAN 2025'!$B$19,IF(Y255="TIPO I",'BASE LIQUIDACION REDEBAN 2025'!$C$2,IF(Y255="TIPO II",'BASE LIQUIDACION REDEBAN 2025'!$C$3,IF(Y255="TIPO III",'BASE LIQUIDACION REDEBAN 2025'!$C$4,IF(Y255="TIPO IV",'BASE LIQUIDACION REDEBAN 2025'!$C$5,IF(Z255="AEREO",'BASE LIQUIDACION REDEBAN 2025'!$B$6,'BASE LIQUIDACION REDEBAN 2025'!$C$5))))))</f>
        <v>479588.87655000004</v>
      </c>
      <c r="AE255" s="179">
        <f>IF(OR(W255="SOPORTE_TELEFÓNICO",W255="ENVÍO"),0,IF(Y255="TIPO I",'BASE LIQUIDACION REDEBAN 2025'!$B$10,IF(Y255="TIPO II",'BASE LIQUIDACION REDEBAN 2025'!$B$11,IF(Y255="TIPO III",'BASE LIQUIDACION REDEBAN 2025'!$B$12,'BASE LIQUIDACION REDEBAN 2025'!$B$13))))</f>
        <v>196536.5258152</v>
      </c>
      <c r="AF255" s="179">
        <f t="shared" si="3"/>
        <v>479588.87655000004</v>
      </c>
      <c r="AG255"/>
    </row>
    <row r="256" spans="1:33" ht="14.45">
      <c r="A256" s="85" t="s">
        <v>68</v>
      </c>
      <c r="B256" s="85" t="str">
        <f>VLOOKUP(A256,'CENTRO DE COSTOS'!A:D,4,FALSE)</f>
        <v>WILLIAM ASDRUBAL ROZO ROZO</v>
      </c>
      <c r="C256" s="85" t="str">
        <f>VLOOKUP(A256,'CENTRO DE COSTOS'!A:D,2,FALSE)</f>
        <v>0004-0004</v>
      </c>
      <c r="D256" s="85">
        <v>11001</v>
      </c>
      <c r="E256" s="85" t="s">
        <v>7532</v>
      </c>
      <c r="F256" s="85">
        <v>57327</v>
      </c>
      <c r="G256" s="85" t="s">
        <v>6241</v>
      </c>
      <c r="H256" s="85" t="s">
        <v>417</v>
      </c>
      <c r="I256" s="85" t="s">
        <v>68</v>
      </c>
      <c r="J256" s="85" t="s">
        <v>7533</v>
      </c>
      <c r="K256" s="85" t="s">
        <v>160</v>
      </c>
      <c r="L256" s="85" t="s">
        <v>7534</v>
      </c>
      <c r="M256" s="178">
        <v>45904.646527777782</v>
      </c>
      <c r="N256" s="178">
        <v>45905.578472222223</v>
      </c>
      <c r="O256" s="143"/>
      <c r="P256" s="85" t="s">
        <v>1454</v>
      </c>
      <c r="Q256" s="85" t="s">
        <v>6258</v>
      </c>
      <c r="R256" s="85" t="s">
        <v>6245</v>
      </c>
      <c r="S256" s="85" t="s">
        <v>6245</v>
      </c>
      <c r="T256" s="85" t="s">
        <v>6246</v>
      </c>
      <c r="U256" s="85" t="s">
        <v>6247</v>
      </c>
      <c r="V256" s="85" t="s">
        <v>7535</v>
      </c>
      <c r="W256" s="85" t="s">
        <v>165</v>
      </c>
      <c r="X256" s="85" t="s">
        <v>7536</v>
      </c>
      <c r="Y256" s="144" t="str">
        <f>VLOOKUP(D256,TIPOLOGIA!A:F,6,0)</f>
        <v>TIPO I</v>
      </c>
      <c r="Z256" s="144" t="str">
        <f>VLOOKUP(D256,TIPOLOGIA!A:F,5,0)</f>
        <v>TERRESTRE</v>
      </c>
      <c r="AA256" s="85" t="s">
        <v>428</v>
      </c>
      <c r="AB256" s="85">
        <v>1</v>
      </c>
      <c r="AC256" s="85">
        <v>0</v>
      </c>
      <c r="AD256" s="179">
        <f>IF(W256="SOPORTE_TELEFÓNICO",'BASE LIQUIDACION REDEBAN 2025'!$B$19,IF(Y256="TIPO I",'BASE LIQUIDACION REDEBAN 2025'!$C$2,IF(Y256="TIPO II",'BASE LIQUIDACION REDEBAN 2025'!$C$3,IF(Y256="TIPO III",'BASE LIQUIDACION REDEBAN 2025'!$C$4,IF(Y256="TIPO IV",'BASE LIQUIDACION REDEBAN 2025'!$C$5,IF(Z256="AEREO",'BASE LIQUIDACION REDEBAN 2025'!$B$6,'BASE LIQUIDACION REDEBAN 2025'!$C$5))))))</f>
        <v>65960.072302</v>
      </c>
      <c r="AE256" s="179">
        <f>IF(OR(W256="SOPORTE_TELEFÓNICO",W256="ENVÍO"),0,IF(Y256="TIPO I",'BASE LIQUIDACION REDEBAN 2025'!$B$10,IF(Y256="TIPO II",'BASE LIQUIDACION REDEBAN 2025'!$B$11,IF(Y256="TIPO III",'BASE LIQUIDACION REDEBAN 2025'!$B$12,'BASE LIQUIDACION REDEBAN 2025'!$B$13))))</f>
        <v>75096.394270399993</v>
      </c>
      <c r="AF256" s="179">
        <f t="shared" si="3"/>
        <v>65960.072302</v>
      </c>
      <c r="AG256"/>
    </row>
    <row r="257" spans="1:33" ht="14.45">
      <c r="A257" s="85" t="s">
        <v>100</v>
      </c>
      <c r="B257" s="85" t="str">
        <f>VLOOKUP(A257,'CENTRO DE COSTOS'!A:D,4,FALSE)</f>
        <v>KEVIN ALEXIS CORZO BUSTOS</v>
      </c>
      <c r="C257" s="85" t="str">
        <f>VLOOKUP(A257,'CENTRO DE COSTOS'!A:D,2,FALSE)</f>
        <v>0004-0007</v>
      </c>
      <c r="D257" s="85">
        <v>50001</v>
      </c>
      <c r="E257" s="85" t="s">
        <v>7537</v>
      </c>
      <c r="F257" s="85">
        <v>72605</v>
      </c>
      <c r="G257" s="85" t="s">
        <v>6241</v>
      </c>
      <c r="H257" s="85" t="s">
        <v>216</v>
      </c>
      <c r="I257" s="85" t="s">
        <v>100</v>
      </c>
      <c r="J257" s="85" t="s">
        <v>7538</v>
      </c>
      <c r="K257" s="85" t="s">
        <v>160</v>
      </c>
      <c r="L257" s="85" t="s">
        <v>7539</v>
      </c>
      <c r="M257" s="178">
        <v>45904.646527777782</v>
      </c>
      <c r="N257" s="178">
        <v>45905.55</v>
      </c>
      <c r="O257" s="143"/>
      <c r="P257" s="85" t="s">
        <v>1454</v>
      </c>
      <c r="Q257" s="85" t="s">
        <v>6258</v>
      </c>
      <c r="R257" s="85" t="s">
        <v>162</v>
      </c>
      <c r="S257" s="85" t="s">
        <v>162</v>
      </c>
      <c r="T257" s="85" t="s">
        <v>6246</v>
      </c>
      <c r="U257" s="85" t="s">
        <v>6247</v>
      </c>
      <c r="V257" s="85" t="s">
        <v>7540</v>
      </c>
      <c r="W257" s="85" t="s">
        <v>165</v>
      </c>
      <c r="X257" s="85" t="s">
        <v>7541</v>
      </c>
      <c r="Y257" s="144" t="str">
        <f>VLOOKUP(D257,TIPOLOGIA!A:F,6,0)</f>
        <v>TIPO I</v>
      </c>
      <c r="Z257" s="144" t="str">
        <f>VLOOKUP(D257,TIPOLOGIA!A:F,5,0)</f>
        <v>TERRESTRE</v>
      </c>
      <c r="AA257" s="85" t="s">
        <v>1411</v>
      </c>
      <c r="AB257" s="85">
        <v>1</v>
      </c>
      <c r="AC257" s="85">
        <v>0</v>
      </c>
      <c r="AD257" s="179">
        <f>IF(W257="SOPORTE_TELEFÓNICO",'BASE LIQUIDACION REDEBAN 2025'!$B$19,IF(Y257="TIPO I",'BASE LIQUIDACION REDEBAN 2025'!$C$2,IF(Y257="TIPO II",'BASE LIQUIDACION REDEBAN 2025'!$C$3,IF(Y257="TIPO III",'BASE LIQUIDACION REDEBAN 2025'!$C$4,IF(Y257="TIPO IV",'BASE LIQUIDACION REDEBAN 2025'!$C$5,IF(Z257="AEREO",'BASE LIQUIDACION REDEBAN 2025'!$B$6,'BASE LIQUIDACION REDEBAN 2025'!$C$5))))))</f>
        <v>65960.072302</v>
      </c>
      <c r="AE257" s="179">
        <f>IF(OR(W257="SOPORTE_TELEFÓNICO",W257="ENVÍO"),0,IF(Y257="TIPO I",'BASE LIQUIDACION REDEBAN 2025'!$B$10,IF(Y257="TIPO II",'BASE LIQUIDACION REDEBAN 2025'!$B$11,IF(Y257="TIPO III",'BASE LIQUIDACION REDEBAN 2025'!$B$12,'BASE LIQUIDACION REDEBAN 2025'!$B$13))))</f>
        <v>75096.394270399993</v>
      </c>
      <c r="AF257" s="179">
        <f t="shared" si="3"/>
        <v>65960.072302</v>
      </c>
      <c r="AG257"/>
    </row>
    <row r="258" spans="1:33" ht="14.45">
      <c r="A258" s="85" t="s">
        <v>90</v>
      </c>
      <c r="B258" s="85" t="str">
        <f>VLOOKUP(A258,'CENTRO DE COSTOS'!A:D,4,FALSE)</f>
        <v>JUAN SEBASTIÁN RÍOS CASTRILLÓN</v>
      </c>
      <c r="C258" s="85" t="str">
        <f>VLOOKUP(A258,'CENTRO DE COSTOS'!A:D,2,FALSE)</f>
        <v>0004-0005</v>
      </c>
      <c r="D258" s="85">
        <v>5088</v>
      </c>
      <c r="E258" s="85" t="s">
        <v>7542</v>
      </c>
      <c r="F258" s="85">
        <v>73498</v>
      </c>
      <c r="G258" s="85" t="s">
        <v>6241</v>
      </c>
      <c r="H258" s="85" t="s">
        <v>249</v>
      </c>
      <c r="I258" s="85" t="s">
        <v>384</v>
      </c>
      <c r="J258" s="85" t="s">
        <v>7543</v>
      </c>
      <c r="K258" s="85" t="s">
        <v>160</v>
      </c>
      <c r="L258" s="85" t="s">
        <v>7544</v>
      </c>
      <c r="M258" s="178">
        <v>45904.646527777782</v>
      </c>
      <c r="N258" s="178">
        <v>45905.959027777782</v>
      </c>
      <c r="O258" s="143"/>
      <c r="P258" s="85" t="s">
        <v>1454</v>
      </c>
      <c r="Q258" s="85" t="s">
        <v>6258</v>
      </c>
      <c r="R258" s="85" t="s">
        <v>6245</v>
      </c>
      <c r="S258" s="85" t="s">
        <v>6245</v>
      </c>
      <c r="T258" s="85" t="s">
        <v>6246</v>
      </c>
      <c r="U258" s="85" t="s">
        <v>6247</v>
      </c>
      <c r="V258" s="85" t="s">
        <v>7545</v>
      </c>
      <c r="W258" s="85" t="s">
        <v>165</v>
      </c>
      <c r="X258" s="85" t="s">
        <v>7546</v>
      </c>
      <c r="Y258" s="144" t="str">
        <f>VLOOKUP(D258,TIPOLOGIA!A:F,6,0)</f>
        <v>TIPO I</v>
      </c>
      <c r="Z258" s="144" t="str">
        <f>VLOOKUP(D258,TIPOLOGIA!A:F,5,0)</f>
        <v>TERRESTRE</v>
      </c>
      <c r="AA258" s="85" t="s">
        <v>988</v>
      </c>
      <c r="AB258" s="85">
        <v>1</v>
      </c>
      <c r="AC258" s="85">
        <v>0</v>
      </c>
      <c r="AD258" s="179">
        <f>IF(W258="SOPORTE_TELEFÓNICO",'BASE LIQUIDACION REDEBAN 2025'!$B$19,IF(Y258="TIPO I",'BASE LIQUIDACION REDEBAN 2025'!$C$2,IF(Y258="TIPO II",'BASE LIQUIDACION REDEBAN 2025'!$C$3,IF(Y258="TIPO III",'BASE LIQUIDACION REDEBAN 2025'!$C$4,IF(Y258="TIPO IV",'BASE LIQUIDACION REDEBAN 2025'!$C$5,IF(Z258="AEREO",'BASE LIQUIDACION REDEBAN 2025'!$B$6,'BASE LIQUIDACION REDEBAN 2025'!$C$5))))))</f>
        <v>65960.072302</v>
      </c>
      <c r="AE258" s="179">
        <f>IF(OR(W258="SOPORTE_TELEFÓNICO",W258="ENVÍO"),0,IF(Y258="TIPO I",'BASE LIQUIDACION REDEBAN 2025'!$B$10,IF(Y258="TIPO II",'BASE LIQUIDACION REDEBAN 2025'!$B$11,IF(Y258="TIPO III",'BASE LIQUIDACION REDEBAN 2025'!$B$12,'BASE LIQUIDACION REDEBAN 2025'!$B$13))))</f>
        <v>75096.394270399993</v>
      </c>
      <c r="AF258" s="179">
        <f t="shared" si="3"/>
        <v>65960.072302</v>
      </c>
      <c r="AG258"/>
    </row>
    <row r="259" spans="1:33" ht="14.45">
      <c r="A259" s="85" t="s">
        <v>92</v>
      </c>
      <c r="B259" s="85" t="str">
        <f>VLOOKUP(A259,'CENTRO DE COSTOS'!A:D,4,FALSE)</f>
        <v>KEVIN ALEXIS CORZO BUSTOS</v>
      </c>
      <c r="C259" s="85" t="str">
        <f>VLOOKUP(A259,'CENTRO DE COSTOS'!A:D,2,FALSE)</f>
        <v>0004-0007</v>
      </c>
      <c r="D259" s="85">
        <v>41001</v>
      </c>
      <c r="E259" s="85" t="s">
        <v>7547</v>
      </c>
      <c r="F259" s="85">
        <v>75830</v>
      </c>
      <c r="G259" s="85" t="s">
        <v>6241</v>
      </c>
      <c r="H259" s="85" t="s">
        <v>430</v>
      </c>
      <c r="I259" s="85" t="s">
        <v>92</v>
      </c>
      <c r="J259" s="85" t="s">
        <v>7548</v>
      </c>
      <c r="K259" s="85" t="s">
        <v>160</v>
      </c>
      <c r="L259" s="85" t="s">
        <v>7549</v>
      </c>
      <c r="M259" s="178">
        <v>45904.646527777782</v>
      </c>
      <c r="N259" s="178">
        <v>45905.554166666669</v>
      </c>
      <c r="O259" s="143"/>
      <c r="P259" s="85" t="s">
        <v>1454</v>
      </c>
      <c r="Q259" s="85" t="s">
        <v>6258</v>
      </c>
      <c r="R259" s="85" t="s">
        <v>6245</v>
      </c>
      <c r="S259" s="85" t="s">
        <v>6245</v>
      </c>
      <c r="T259" s="85" t="s">
        <v>6246</v>
      </c>
      <c r="U259" s="85" t="s">
        <v>6247</v>
      </c>
      <c r="V259" s="85" t="s">
        <v>7550</v>
      </c>
      <c r="W259" s="85" t="s">
        <v>165</v>
      </c>
      <c r="X259" s="85" t="s">
        <v>7551</v>
      </c>
      <c r="Y259" s="144" t="str">
        <f>VLOOKUP(D259,TIPOLOGIA!A:F,6,0)</f>
        <v>TIPO I</v>
      </c>
      <c r="Z259" s="144" t="str">
        <f>VLOOKUP(D259,TIPOLOGIA!A:F,5,0)</f>
        <v>TERRESTRE</v>
      </c>
      <c r="AA259" s="85" t="s">
        <v>1663</v>
      </c>
      <c r="AB259" s="85">
        <v>1</v>
      </c>
      <c r="AC259" s="85">
        <v>0</v>
      </c>
      <c r="AD259" s="179">
        <f>IF(W259="SOPORTE_TELEFÓNICO",'BASE LIQUIDACION REDEBAN 2025'!$B$19,IF(Y259="TIPO I",'BASE LIQUIDACION REDEBAN 2025'!$C$2,IF(Y259="TIPO II",'BASE LIQUIDACION REDEBAN 2025'!$C$3,IF(Y259="TIPO III",'BASE LIQUIDACION REDEBAN 2025'!$C$4,IF(Y259="TIPO IV",'BASE LIQUIDACION REDEBAN 2025'!$C$5,IF(Z259="AEREO",'BASE LIQUIDACION REDEBAN 2025'!$B$6,'BASE LIQUIDACION REDEBAN 2025'!$C$5))))))</f>
        <v>65960.072302</v>
      </c>
      <c r="AE259" s="179">
        <f>IF(OR(W259="SOPORTE_TELEFÓNICO",W259="ENVÍO"),0,IF(Y259="TIPO I",'BASE LIQUIDACION REDEBAN 2025'!$B$10,IF(Y259="TIPO II",'BASE LIQUIDACION REDEBAN 2025'!$B$11,IF(Y259="TIPO III",'BASE LIQUIDACION REDEBAN 2025'!$B$12,'BASE LIQUIDACION REDEBAN 2025'!$B$13))))</f>
        <v>75096.394270399993</v>
      </c>
      <c r="AF259" s="179">
        <f t="shared" ref="AF259:AF343" si="4">IF(OR(W259="SOPORTE_TELEFÓNICO",W259="ENVÍO"),AD259,(AB259*AD259+AC259*AE259))</f>
        <v>65960.072302</v>
      </c>
      <c r="AG259"/>
    </row>
    <row r="260" spans="1:33" ht="14.45">
      <c r="A260" s="85" t="s">
        <v>93</v>
      </c>
      <c r="B260" s="85" t="str">
        <f>VLOOKUP(A260,'CENTRO DE COSTOS'!A:D,4,FALSE)</f>
        <v>DIEGO FERNANDO HENAO CARDONA</v>
      </c>
      <c r="C260" s="85" t="str">
        <f>VLOOKUP(A260,'CENTRO DE COSTOS'!A:D,2,FALSE)</f>
        <v>0004-0003</v>
      </c>
      <c r="D260" s="85">
        <v>86749</v>
      </c>
      <c r="E260" s="85" t="s">
        <v>7552</v>
      </c>
      <c r="F260" s="85">
        <v>76649</v>
      </c>
      <c r="G260" s="85" t="s">
        <v>6241</v>
      </c>
      <c r="H260" s="85" t="s">
        <v>239</v>
      </c>
      <c r="I260" s="85" t="s">
        <v>901</v>
      </c>
      <c r="J260" s="85" t="s">
        <v>7553</v>
      </c>
      <c r="K260" s="85" t="s">
        <v>160</v>
      </c>
      <c r="L260" s="85" t="s">
        <v>7554</v>
      </c>
      <c r="M260" s="178">
        <v>45904.646527777782</v>
      </c>
      <c r="N260" s="178">
        <v>45908.398611111108</v>
      </c>
      <c r="O260" s="143"/>
      <c r="P260" s="85" t="s">
        <v>1454</v>
      </c>
      <c r="Q260" s="85" t="s">
        <v>6258</v>
      </c>
      <c r="R260" s="85" t="s">
        <v>162</v>
      </c>
      <c r="S260" s="85" t="s">
        <v>162</v>
      </c>
      <c r="T260" s="85" t="s">
        <v>6246</v>
      </c>
      <c r="U260" s="85" t="s">
        <v>6247</v>
      </c>
      <c r="V260" s="85" t="s">
        <v>7555</v>
      </c>
      <c r="W260" s="85" t="s">
        <v>165</v>
      </c>
      <c r="X260" s="85" t="s">
        <v>7556</v>
      </c>
      <c r="Y260" s="144" t="str">
        <f>VLOOKUP(D260,TIPOLOGIA!A:F,6,0)</f>
        <v>TIPO III</v>
      </c>
      <c r="Z260" s="144" t="str">
        <f>VLOOKUP(D260,TIPOLOGIA!A:F,5,0)</f>
        <v>TERRESTRE</v>
      </c>
      <c r="AA260" s="85" t="s">
        <v>247</v>
      </c>
      <c r="AB260" s="85">
        <v>1</v>
      </c>
      <c r="AC260" s="85">
        <v>0</v>
      </c>
      <c r="AD260" s="179">
        <f>IF(W260="SOPORTE_TELEFÓNICO",'BASE LIQUIDACION REDEBAN 2025'!$B$19,IF(Y260="TIPO I",'BASE LIQUIDACION REDEBAN 2025'!$C$2,IF(Y260="TIPO II",'BASE LIQUIDACION REDEBAN 2025'!$C$3,IF(Y260="TIPO III",'BASE LIQUIDACION REDEBAN 2025'!$C$4,IF(Y260="TIPO IV",'BASE LIQUIDACION REDEBAN 2025'!$C$5,IF(Z260="AEREO",'BASE LIQUIDACION REDEBAN 2025'!$B$6,'BASE LIQUIDACION REDEBAN 2025'!$C$5))))))</f>
        <v>275728.78077800001</v>
      </c>
      <c r="AE260" s="179">
        <f>IF(OR(W260="SOPORTE_TELEFÓNICO",W260="ENVÍO"),0,IF(Y260="TIPO I",'BASE LIQUIDACION REDEBAN 2025'!$B$10,IF(Y260="TIPO II",'BASE LIQUIDACION REDEBAN 2025'!$B$11,IF(Y260="TIPO III",'BASE LIQUIDACION REDEBAN 2025'!$B$12,'BASE LIQUIDACION REDEBAN 2025'!$B$13))))</f>
        <v>196536.5258152</v>
      </c>
      <c r="AF260" s="179">
        <f t="shared" si="4"/>
        <v>275728.78077800001</v>
      </c>
      <c r="AG260"/>
    </row>
    <row r="261" spans="1:33" ht="14.45">
      <c r="A261" s="85" t="s">
        <v>60</v>
      </c>
      <c r="B261" s="85" t="str">
        <f>VLOOKUP(A261,'CENTRO DE COSTOS'!A:D,4,FALSE)</f>
        <v>JUAN SEBASTIÁN RÍOS CASTRILLÓN</v>
      </c>
      <c r="C261" s="85" t="str">
        <f>VLOOKUP(A261,'CENTRO DE COSTOS'!A:D,2,FALSE)</f>
        <v>0004-0005</v>
      </c>
      <c r="D261" s="85">
        <v>5045</v>
      </c>
      <c r="E261" s="85" t="s">
        <v>7557</v>
      </c>
      <c r="F261" s="85">
        <v>44405</v>
      </c>
      <c r="G261" s="85" t="s">
        <v>6241</v>
      </c>
      <c r="H261" s="85" t="s">
        <v>249</v>
      </c>
      <c r="I261" s="85" t="s">
        <v>60</v>
      </c>
      <c r="J261" s="85" t="s">
        <v>7558</v>
      </c>
      <c r="K261" s="85" t="s">
        <v>160</v>
      </c>
      <c r="L261" s="85" t="s">
        <v>7559</v>
      </c>
      <c r="M261" s="178">
        <v>45904.646527777782</v>
      </c>
      <c r="N261" s="178">
        <v>45908.57708333333</v>
      </c>
      <c r="O261" s="143"/>
      <c r="P261" s="85" t="s">
        <v>1454</v>
      </c>
      <c r="Q261" s="85" t="s">
        <v>1454</v>
      </c>
      <c r="R261" s="85" t="s">
        <v>243</v>
      </c>
      <c r="S261" s="85" t="s">
        <v>244</v>
      </c>
      <c r="T261" s="85" t="s">
        <v>6246</v>
      </c>
      <c r="U261" s="85" t="s">
        <v>6247</v>
      </c>
      <c r="V261" s="85" t="s">
        <v>7560</v>
      </c>
      <c r="W261" s="85" t="s">
        <v>165</v>
      </c>
      <c r="X261" s="85" t="s">
        <v>7561</v>
      </c>
      <c r="Y261" s="144" t="str">
        <f>VLOOKUP(D261,TIPOLOGIA!A:F,6,0)</f>
        <v>TIPO I</v>
      </c>
      <c r="Z261" s="144" t="str">
        <f>VLOOKUP(D261,TIPOLOGIA!A:F,5,0)</f>
        <v>TERRESTRE</v>
      </c>
      <c r="AA261" s="85" t="s">
        <v>648</v>
      </c>
      <c r="AB261" s="85">
        <v>1</v>
      </c>
      <c r="AC261" s="85">
        <v>0</v>
      </c>
      <c r="AD261" s="179">
        <f>IF(W261="SOPORTE_TELEFÓNICO",'BASE LIQUIDACION REDEBAN 2025'!$B$19,IF(Y261="TIPO I",'BASE LIQUIDACION REDEBAN 2025'!$C$2,IF(Y261="TIPO II",'BASE LIQUIDACION REDEBAN 2025'!$C$3,IF(Y261="TIPO III",'BASE LIQUIDACION REDEBAN 2025'!$C$4,IF(Y261="TIPO IV",'BASE LIQUIDACION REDEBAN 2025'!$C$5,IF(Z261="AEREO",'BASE LIQUIDACION REDEBAN 2025'!$B$6,'BASE LIQUIDACION REDEBAN 2025'!$C$5))))))</f>
        <v>65960.072302</v>
      </c>
      <c r="AE261" s="179">
        <f>IF(OR(W261="SOPORTE_TELEFÓNICO",W261="ENVÍO"),0,IF(Y261="TIPO I",'BASE LIQUIDACION REDEBAN 2025'!$B$10,IF(Y261="TIPO II",'BASE LIQUIDACION REDEBAN 2025'!$B$11,IF(Y261="TIPO III",'BASE LIQUIDACION REDEBAN 2025'!$B$12,'BASE LIQUIDACION REDEBAN 2025'!$B$13))))</f>
        <v>75096.394270399993</v>
      </c>
      <c r="AF261" s="179">
        <f t="shared" si="4"/>
        <v>65960.072302</v>
      </c>
      <c r="AG261"/>
    </row>
    <row r="262" spans="1:33" ht="14.45">
      <c r="A262" s="85" t="s">
        <v>91</v>
      </c>
      <c r="B262" s="85" t="str">
        <f>VLOOKUP(A262,'CENTRO DE COSTOS'!A:D,4,FALSE)</f>
        <v>JOSE MAURICIO HERNANDEZ ROJAS</v>
      </c>
      <c r="C262" s="85" t="str">
        <f>VLOOKUP(A262,'CENTRO DE COSTOS'!A:D,2,FALSE)</f>
        <v>0004-0001</v>
      </c>
      <c r="D262" s="85">
        <v>5895</v>
      </c>
      <c r="E262" s="85" t="s">
        <v>7562</v>
      </c>
      <c r="F262" s="85">
        <v>44732</v>
      </c>
      <c r="G262" s="85" t="s">
        <v>6241</v>
      </c>
      <c r="H262" s="85" t="s">
        <v>249</v>
      </c>
      <c r="I262" s="85" t="s">
        <v>815</v>
      </c>
      <c r="J262" s="85" t="s">
        <v>7563</v>
      </c>
      <c r="K262" s="85" t="s">
        <v>160</v>
      </c>
      <c r="L262" s="85" t="s">
        <v>7564</v>
      </c>
      <c r="M262" s="178">
        <v>45904.646527777782</v>
      </c>
      <c r="N262" s="178">
        <v>45908.648611111108</v>
      </c>
      <c r="O262" s="143"/>
      <c r="P262" s="85" t="s">
        <v>1454</v>
      </c>
      <c r="Q262" s="85" t="s">
        <v>1454</v>
      </c>
      <c r="R262" s="85" t="s">
        <v>243</v>
      </c>
      <c r="S262" s="85" t="s">
        <v>244</v>
      </c>
      <c r="T262" s="85" t="s">
        <v>6246</v>
      </c>
      <c r="U262" s="85" t="s">
        <v>6247</v>
      </c>
      <c r="V262" s="85" t="s">
        <v>7565</v>
      </c>
      <c r="W262" s="85" t="s">
        <v>165</v>
      </c>
      <c r="X262" s="85" t="s">
        <v>7566</v>
      </c>
      <c r="Y262" s="144" t="str">
        <f>VLOOKUP(D262,TIPOLOGIA!A:F,6,0)</f>
        <v>TIPO IV</v>
      </c>
      <c r="Z262" s="144" t="str">
        <f>VLOOKUP(D262,TIPOLOGIA!A:F,5,0)</f>
        <v>TERRESTRE</v>
      </c>
      <c r="AA262" s="85" t="s">
        <v>1493</v>
      </c>
      <c r="AB262" s="85">
        <v>1</v>
      </c>
      <c r="AC262" s="85">
        <v>0</v>
      </c>
      <c r="AD262" s="179">
        <f>IF(W262="SOPORTE_TELEFÓNICO",'BASE LIQUIDACION REDEBAN 2025'!$B$19,IF(Y262="TIPO I",'BASE LIQUIDACION REDEBAN 2025'!$C$2,IF(Y262="TIPO II",'BASE LIQUIDACION REDEBAN 2025'!$C$3,IF(Y262="TIPO III",'BASE LIQUIDACION REDEBAN 2025'!$C$4,IF(Y262="TIPO IV",'BASE LIQUIDACION REDEBAN 2025'!$C$5,IF(Z262="AEREO",'BASE LIQUIDACION REDEBAN 2025'!$B$6,'BASE LIQUIDACION REDEBAN 2025'!$C$5))))))</f>
        <v>479588.87655000004</v>
      </c>
      <c r="AE262" s="179">
        <f>IF(OR(W262="SOPORTE_TELEFÓNICO",W262="ENVÍO"),0,IF(Y262="TIPO I",'BASE LIQUIDACION REDEBAN 2025'!$B$10,IF(Y262="TIPO II",'BASE LIQUIDACION REDEBAN 2025'!$B$11,IF(Y262="TIPO III",'BASE LIQUIDACION REDEBAN 2025'!$B$12,'BASE LIQUIDACION REDEBAN 2025'!$B$13))))</f>
        <v>196536.5258152</v>
      </c>
      <c r="AF262" s="179">
        <f t="shared" si="4"/>
        <v>479588.87655000004</v>
      </c>
      <c r="AG262"/>
    </row>
    <row r="263" spans="1:33" ht="14.45">
      <c r="A263" s="85" t="s">
        <v>98</v>
      </c>
      <c r="B263" s="85" t="str">
        <f>VLOOKUP(A263,'CENTRO DE COSTOS'!A:D,4,FALSE)</f>
        <v>MIGUEL JULIÁN HERNÁNDEZ GUARÍN</v>
      </c>
      <c r="C263" s="85" t="str">
        <f>VLOOKUP(A263,'CENTRO DE COSTOS'!A:D,2,FALSE)</f>
        <v>0004-0008</v>
      </c>
      <c r="D263" s="85">
        <v>68077</v>
      </c>
      <c r="E263" s="85" t="s">
        <v>7567</v>
      </c>
      <c r="F263" s="85">
        <v>49731</v>
      </c>
      <c r="G263" s="85" t="s">
        <v>6241</v>
      </c>
      <c r="H263" s="85" t="s">
        <v>224</v>
      </c>
      <c r="I263" s="85" t="s">
        <v>3215</v>
      </c>
      <c r="J263" s="85" t="s">
        <v>7568</v>
      </c>
      <c r="K263" s="85" t="s">
        <v>160</v>
      </c>
      <c r="L263" s="85" t="s">
        <v>7569</v>
      </c>
      <c r="M263" s="178">
        <v>45904.646527777782</v>
      </c>
      <c r="N263" s="178">
        <v>45905.65</v>
      </c>
      <c r="O263" s="143"/>
      <c r="P263" s="85" t="s">
        <v>1454</v>
      </c>
      <c r="Q263" s="85" t="s">
        <v>1454</v>
      </c>
      <c r="R263" s="85" t="s">
        <v>243</v>
      </c>
      <c r="S263" s="85" t="s">
        <v>244</v>
      </c>
      <c r="T263" s="85" t="s">
        <v>6246</v>
      </c>
      <c r="U263" s="85" t="s">
        <v>6247</v>
      </c>
      <c r="V263" s="85" t="s">
        <v>7570</v>
      </c>
      <c r="W263" s="85" t="s">
        <v>165</v>
      </c>
      <c r="X263" s="85" t="s">
        <v>7571</v>
      </c>
      <c r="Y263" s="144" t="str">
        <f>VLOOKUP(D263,TIPOLOGIA!A:F,6,0)</f>
        <v>TIPO II</v>
      </c>
      <c r="Z263" s="144" t="str">
        <f>VLOOKUP(D263,TIPOLOGIA!A:F,5,0)</f>
        <v>TERRESTRE</v>
      </c>
      <c r="AA263" s="85" t="s">
        <v>3425</v>
      </c>
      <c r="AB263" s="85">
        <v>1</v>
      </c>
      <c r="AC263" s="85">
        <v>0</v>
      </c>
      <c r="AD263" s="179">
        <f>IF(W263="SOPORTE_TELEFÓNICO",'BASE LIQUIDACION REDEBAN 2025'!$B$19,IF(Y263="TIPO I",'BASE LIQUIDACION REDEBAN 2025'!$C$2,IF(Y263="TIPO II",'BASE LIQUIDACION REDEBAN 2025'!$C$3,IF(Y263="TIPO III",'BASE LIQUIDACION REDEBAN 2025'!$C$4,IF(Y263="TIPO IV",'BASE LIQUIDACION REDEBAN 2025'!$C$5,IF(Z263="AEREO",'BASE LIQUIDACION REDEBAN 2025'!$B$6,'BASE LIQUIDACION REDEBAN 2025'!$C$5))))))</f>
        <v>144967.87232000002</v>
      </c>
      <c r="AE263" s="179">
        <f>IF(OR(W263="SOPORTE_TELEFÓNICO",W263="ENVÍO"),0,IF(Y263="TIPO I",'BASE LIQUIDACION REDEBAN 2025'!$B$10,IF(Y263="TIPO II",'BASE LIQUIDACION REDEBAN 2025'!$B$11,IF(Y263="TIPO III",'BASE LIQUIDACION REDEBAN 2025'!$B$12,'BASE LIQUIDACION REDEBAN 2025'!$B$13))))</f>
        <v>140395.6348884</v>
      </c>
      <c r="AF263" s="179">
        <f t="shared" si="4"/>
        <v>144967.87232000002</v>
      </c>
      <c r="AG263"/>
    </row>
    <row r="264" spans="1:33" ht="14.45">
      <c r="A264" s="85" t="s">
        <v>68</v>
      </c>
      <c r="B264" s="85" t="str">
        <f>VLOOKUP(A264,'CENTRO DE COSTOS'!A:D,4,FALSE)</f>
        <v>WILLIAM ASDRUBAL ROZO ROZO</v>
      </c>
      <c r="C264" s="85" t="str">
        <f>VLOOKUP(A264,'CENTRO DE COSTOS'!A:D,2,FALSE)</f>
        <v>0004-0004</v>
      </c>
      <c r="D264" s="85">
        <v>11001</v>
      </c>
      <c r="E264" s="85" t="s">
        <v>7572</v>
      </c>
      <c r="F264" s="85">
        <v>51063</v>
      </c>
      <c r="G264" s="85" t="s">
        <v>6241</v>
      </c>
      <c r="H264" s="85" t="s">
        <v>417</v>
      </c>
      <c r="I264" s="85" t="s">
        <v>68</v>
      </c>
      <c r="J264" s="85" t="s">
        <v>7573</v>
      </c>
      <c r="K264" s="85" t="s">
        <v>160</v>
      </c>
      <c r="L264" s="85" t="s">
        <v>7574</v>
      </c>
      <c r="M264" s="178">
        <v>45904.646527777782</v>
      </c>
      <c r="N264" s="178">
        <v>45905.64166666667</v>
      </c>
      <c r="O264" s="143"/>
      <c r="P264" s="85" t="s">
        <v>1454</v>
      </c>
      <c r="Q264" s="85" t="s">
        <v>1454</v>
      </c>
      <c r="R264" s="85" t="s">
        <v>243</v>
      </c>
      <c r="S264" s="85" t="s">
        <v>365</v>
      </c>
      <c r="T264" s="85" t="s">
        <v>6246</v>
      </c>
      <c r="U264" s="85" t="s">
        <v>6247</v>
      </c>
      <c r="V264" s="85" t="s">
        <v>7575</v>
      </c>
      <c r="W264" s="85" t="s">
        <v>165</v>
      </c>
      <c r="X264" s="85" t="s">
        <v>7576</v>
      </c>
      <c r="Y264" s="144" t="str">
        <f>VLOOKUP(D264,TIPOLOGIA!A:F,6,0)</f>
        <v>TIPO I</v>
      </c>
      <c r="Z264" s="144" t="str">
        <f>VLOOKUP(D264,TIPOLOGIA!A:F,5,0)</f>
        <v>TERRESTRE</v>
      </c>
      <c r="AA264" s="85" t="s">
        <v>561</v>
      </c>
      <c r="AB264" s="85">
        <v>1</v>
      </c>
      <c r="AC264" s="85">
        <v>0</v>
      </c>
      <c r="AD264" s="179">
        <f>IF(W264="SOPORTE_TELEFÓNICO",'BASE LIQUIDACION REDEBAN 2025'!$B$19,IF(Y264="TIPO I",'BASE LIQUIDACION REDEBAN 2025'!$C$2,IF(Y264="TIPO II",'BASE LIQUIDACION REDEBAN 2025'!$C$3,IF(Y264="TIPO III",'BASE LIQUIDACION REDEBAN 2025'!$C$4,IF(Y264="TIPO IV",'BASE LIQUIDACION REDEBAN 2025'!$C$5,IF(Z264="AEREO",'BASE LIQUIDACION REDEBAN 2025'!$B$6,'BASE LIQUIDACION REDEBAN 2025'!$C$5))))))</f>
        <v>65960.072302</v>
      </c>
      <c r="AE264" s="179">
        <f>IF(OR(W264="SOPORTE_TELEFÓNICO",W264="ENVÍO"),0,IF(Y264="TIPO I",'BASE LIQUIDACION REDEBAN 2025'!$B$10,IF(Y264="TIPO II",'BASE LIQUIDACION REDEBAN 2025'!$B$11,IF(Y264="TIPO III",'BASE LIQUIDACION REDEBAN 2025'!$B$12,'BASE LIQUIDACION REDEBAN 2025'!$B$13))))</f>
        <v>75096.394270399993</v>
      </c>
      <c r="AF264" s="179">
        <f t="shared" si="4"/>
        <v>65960.072302</v>
      </c>
      <c r="AG264"/>
    </row>
    <row r="265" spans="1:33" ht="14.45">
      <c r="A265" s="85" t="s">
        <v>94</v>
      </c>
      <c r="B265" s="85" t="str">
        <f>VLOOKUP(A265,'CENTRO DE COSTOS'!A:D,4,FALSE)</f>
        <v>DIEGO FERNANDO HENAO CARDONA</v>
      </c>
      <c r="C265" s="85" t="str">
        <f>VLOOKUP(A265,'CENTRO DE COSTOS'!A:D,2,FALSE)</f>
        <v>0004-0002</v>
      </c>
      <c r="D265" s="85">
        <v>76100</v>
      </c>
      <c r="E265" s="85" t="s">
        <v>7577</v>
      </c>
      <c r="F265" s="85">
        <v>68242</v>
      </c>
      <c r="G265" s="85" t="s">
        <v>6241</v>
      </c>
      <c r="H265" s="85" t="s">
        <v>232</v>
      </c>
      <c r="I265" s="85" t="s">
        <v>685</v>
      </c>
      <c r="J265" s="85" t="s">
        <v>7578</v>
      </c>
      <c r="K265" s="85" t="s">
        <v>160</v>
      </c>
      <c r="L265" s="85" t="s">
        <v>7579</v>
      </c>
      <c r="M265" s="178">
        <v>45904.646527777782</v>
      </c>
      <c r="N265" s="178">
        <v>45908.646527777782</v>
      </c>
      <c r="O265" s="143"/>
      <c r="P265" s="85" t="s">
        <v>1454</v>
      </c>
      <c r="Q265" s="85" t="s">
        <v>1454</v>
      </c>
      <c r="R265" s="85" t="s">
        <v>243</v>
      </c>
      <c r="S265" s="85" t="s">
        <v>244</v>
      </c>
      <c r="T265" s="85" t="s">
        <v>6246</v>
      </c>
      <c r="U265" s="85" t="s">
        <v>6247</v>
      </c>
      <c r="V265" s="85" t="s">
        <v>7580</v>
      </c>
      <c r="W265" s="85" t="s">
        <v>165</v>
      </c>
      <c r="X265" s="85" t="s">
        <v>7581</v>
      </c>
      <c r="Y265" s="144" t="str">
        <f>VLOOKUP(D265,TIPOLOGIA!A:F,6,0)</f>
        <v>TIPO II</v>
      </c>
      <c r="Z265" s="144" t="str">
        <f>VLOOKUP(D265,TIPOLOGIA!A:F,5,0)</f>
        <v>TERRESTRE</v>
      </c>
      <c r="AA265" s="85" t="s">
        <v>275</v>
      </c>
      <c r="AB265" s="85">
        <v>1</v>
      </c>
      <c r="AC265" s="85">
        <v>0</v>
      </c>
      <c r="AD265" s="179">
        <f>IF(W265="SOPORTE_TELEFÓNICO",'BASE LIQUIDACION REDEBAN 2025'!$B$19,IF(Y265="TIPO I",'BASE LIQUIDACION REDEBAN 2025'!$C$2,IF(Y265="TIPO II",'BASE LIQUIDACION REDEBAN 2025'!$C$3,IF(Y265="TIPO III",'BASE LIQUIDACION REDEBAN 2025'!$C$4,IF(Y265="TIPO IV",'BASE LIQUIDACION REDEBAN 2025'!$C$5,IF(Z265="AEREO",'BASE LIQUIDACION REDEBAN 2025'!$B$6,'BASE LIQUIDACION REDEBAN 2025'!$C$5))))))</f>
        <v>144967.87232000002</v>
      </c>
      <c r="AE265" s="179">
        <f>IF(OR(W265="SOPORTE_TELEFÓNICO",W265="ENVÍO"),0,IF(Y265="TIPO I",'BASE LIQUIDACION REDEBAN 2025'!$B$10,IF(Y265="TIPO II",'BASE LIQUIDACION REDEBAN 2025'!$B$11,IF(Y265="TIPO III",'BASE LIQUIDACION REDEBAN 2025'!$B$12,'BASE LIQUIDACION REDEBAN 2025'!$B$13))))</f>
        <v>140395.6348884</v>
      </c>
      <c r="AF265" s="179">
        <f t="shared" si="4"/>
        <v>144967.87232000002</v>
      </c>
      <c r="AG265"/>
    </row>
    <row r="266" spans="1:33" ht="14.45">
      <c r="A266" s="85" t="s">
        <v>72</v>
      </c>
      <c r="B266" s="85" t="str">
        <f>VLOOKUP(A266,'CENTRO DE COSTOS'!A:D,4,FALSE)</f>
        <v>MIGUEL JULIÁN HERNÁNDEZ GUARÍN</v>
      </c>
      <c r="C266" s="85" t="str">
        <f>VLOOKUP(A266,'CENTRO DE COSTOS'!A:D,2,FALSE)</f>
        <v>0004-0008</v>
      </c>
      <c r="D266" s="85">
        <v>68276</v>
      </c>
      <c r="E266" s="85" t="s">
        <v>7582</v>
      </c>
      <c r="F266" s="85">
        <v>74342</v>
      </c>
      <c r="G266" s="85" t="s">
        <v>6241</v>
      </c>
      <c r="H266" s="85" t="s">
        <v>224</v>
      </c>
      <c r="I266" s="85" t="s">
        <v>2314</v>
      </c>
      <c r="J266" s="85" t="s">
        <v>7583</v>
      </c>
      <c r="K266" s="85" t="s">
        <v>160</v>
      </c>
      <c r="L266" s="85" t="s">
        <v>7584</v>
      </c>
      <c r="M266" s="178">
        <v>45904.646527777782</v>
      </c>
      <c r="N266" s="178">
        <v>45905.56527777778</v>
      </c>
      <c r="O266" s="143"/>
      <c r="P266" s="85" t="s">
        <v>1454</v>
      </c>
      <c r="Q266" s="85" t="s">
        <v>1454</v>
      </c>
      <c r="R266" s="85" t="s">
        <v>243</v>
      </c>
      <c r="S266" s="85" t="s">
        <v>365</v>
      </c>
      <c r="T266" s="85" t="s">
        <v>6246</v>
      </c>
      <c r="U266" s="85" t="s">
        <v>6247</v>
      </c>
      <c r="V266" s="85" t="s">
        <v>7585</v>
      </c>
      <c r="W266" s="85" t="s">
        <v>165</v>
      </c>
      <c r="X266" s="85" t="s">
        <v>7586</v>
      </c>
      <c r="Y266" s="144" t="str">
        <f>VLOOKUP(D266,TIPOLOGIA!A:F,6,0)</f>
        <v>TIPO I</v>
      </c>
      <c r="Z266" s="144" t="str">
        <f>VLOOKUP(D266,TIPOLOGIA!A:F,5,0)</f>
        <v>TERRESTRE</v>
      </c>
      <c r="AA266" s="85" t="s">
        <v>480</v>
      </c>
      <c r="AB266" s="85">
        <v>1</v>
      </c>
      <c r="AC266" s="85">
        <v>0</v>
      </c>
      <c r="AD266" s="179">
        <f>IF(W266="SOPORTE_TELEFÓNICO",'BASE LIQUIDACION REDEBAN 2025'!$B$19,IF(Y266="TIPO I",'BASE LIQUIDACION REDEBAN 2025'!$C$2,IF(Y266="TIPO II",'BASE LIQUIDACION REDEBAN 2025'!$C$3,IF(Y266="TIPO III",'BASE LIQUIDACION REDEBAN 2025'!$C$4,IF(Y266="TIPO IV",'BASE LIQUIDACION REDEBAN 2025'!$C$5,IF(Z266="AEREO",'BASE LIQUIDACION REDEBAN 2025'!$B$6,'BASE LIQUIDACION REDEBAN 2025'!$C$5))))))</f>
        <v>65960.072302</v>
      </c>
      <c r="AE266" s="179">
        <f>IF(OR(W266="SOPORTE_TELEFÓNICO",W266="ENVÍO"),0,IF(Y266="TIPO I",'BASE LIQUIDACION REDEBAN 2025'!$B$10,IF(Y266="TIPO II",'BASE LIQUIDACION REDEBAN 2025'!$B$11,IF(Y266="TIPO III",'BASE LIQUIDACION REDEBAN 2025'!$B$12,'BASE LIQUIDACION REDEBAN 2025'!$B$13))))</f>
        <v>75096.394270399993</v>
      </c>
      <c r="AF266" s="179">
        <f t="shared" si="4"/>
        <v>65960.072302</v>
      </c>
      <c r="AG266"/>
    </row>
    <row r="267" spans="1:33" ht="14.45">
      <c r="A267" s="85" t="s">
        <v>80</v>
      </c>
      <c r="B267" s="85" t="str">
        <f>VLOOKUP(A267,'CENTRO DE COSTOS'!A:D,4,FALSE)</f>
        <v>JOSE MAURICIO HERNANDEZ ROJAS</v>
      </c>
      <c r="C267" s="85" t="str">
        <f>VLOOKUP(A267,'CENTRO DE COSTOS'!A:D,2,FALSE)</f>
        <v>0004-0001</v>
      </c>
      <c r="D267" s="85">
        <v>13001</v>
      </c>
      <c r="E267" s="85" t="s">
        <v>7587</v>
      </c>
      <c r="F267" s="85">
        <v>74675</v>
      </c>
      <c r="G267" s="85" t="s">
        <v>6241</v>
      </c>
      <c r="H267" s="85" t="s">
        <v>685</v>
      </c>
      <c r="I267" s="85" t="s">
        <v>80</v>
      </c>
      <c r="J267" s="85" t="s">
        <v>7588</v>
      </c>
      <c r="K267" s="85" t="s">
        <v>160</v>
      </c>
      <c r="L267" s="85" t="s">
        <v>7589</v>
      </c>
      <c r="M267" s="178">
        <v>45904.646527777782</v>
      </c>
      <c r="N267" s="178">
        <v>45911.481944444437</v>
      </c>
      <c r="O267" s="143"/>
      <c r="P267" s="85" t="s">
        <v>1454</v>
      </c>
      <c r="Q267" s="85" t="s">
        <v>1454</v>
      </c>
      <c r="R267" s="85" t="s">
        <v>243</v>
      </c>
      <c r="S267" s="85" t="s">
        <v>365</v>
      </c>
      <c r="T267" s="85" t="s">
        <v>6246</v>
      </c>
      <c r="U267" s="85" t="s">
        <v>6247</v>
      </c>
      <c r="V267" s="85" t="s">
        <v>7590</v>
      </c>
      <c r="W267" s="85" t="s">
        <v>165</v>
      </c>
      <c r="X267" s="85" t="s">
        <v>7591</v>
      </c>
      <c r="Y267" s="144" t="str">
        <f>VLOOKUP(D267,TIPOLOGIA!A:F,6,0)</f>
        <v>TIPO I</v>
      </c>
      <c r="Z267" s="144" t="str">
        <f>VLOOKUP(D267,TIPOLOGIA!A:F,5,0)</f>
        <v>TERRESTRE</v>
      </c>
      <c r="AA267" s="85" t="s">
        <v>690</v>
      </c>
      <c r="AB267" s="85">
        <v>1</v>
      </c>
      <c r="AC267" s="85">
        <v>0</v>
      </c>
      <c r="AD267" s="179">
        <f>IF(W267="SOPORTE_TELEFÓNICO",'BASE LIQUIDACION REDEBAN 2025'!$B$19,IF(Y267="TIPO I",'BASE LIQUIDACION REDEBAN 2025'!$C$2,IF(Y267="TIPO II",'BASE LIQUIDACION REDEBAN 2025'!$C$3,IF(Y267="TIPO III",'BASE LIQUIDACION REDEBAN 2025'!$C$4,IF(Y267="TIPO IV",'BASE LIQUIDACION REDEBAN 2025'!$C$5,IF(Z267="AEREO",'BASE LIQUIDACION REDEBAN 2025'!$B$6,'BASE LIQUIDACION REDEBAN 2025'!$C$5))))))</f>
        <v>65960.072302</v>
      </c>
      <c r="AE267" s="179">
        <f>IF(OR(W267="SOPORTE_TELEFÓNICO",W267="ENVÍO"),0,IF(Y267="TIPO I",'BASE LIQUIDACION REDEBAN 2025'!$B$10,IF(Y267="TIPO II",'BASE LIQUIDACION REDEBAN 2025'!$B$11,IF(Y267="TIPO III",'BASE LIQUIDACION REDEBAN 2025'!$B$12,'BASE LIQUIDACION REDEBAN 2025'!$B$13))))</f>
        <v>75096.394270399993</v>
      </c>
      <c r="AF267" s="179">
        <f t="shared" si="4"/>
        <v>65960.072302</v>
      </c>
      <c r="AG267"/>
    </row>
    <row r="268" spans="1:33" ht="14.45">
      <c r="A268" s="85" t="s">
        <v>72</v>
      </c>
      <c r="B268" s="85" t="str">
        <f>VLOOKUP(A268,'CENTRO DE COSTOS'!A:D,4,FALSE)</f>
        <v>MIGUEL JULIÁN HERNÁNDEZ GUARÍN</v>
      </c>
      <c r="C268" s="85" t="str">
        <f>VLOOKUP(A268,'CENTRO DE COSTOS'!A:D,2,FALSE)</f>
        <v>0004-0008</v>
      </c>
      <c r="D268" s="85">
        <v>20710</v>
      </c>
      <c r="E268" s="85" t="s">
        <v>7592</v>
      </c>
      <c r="F268" s="85">
        <v>78746</v>
      </c>
      <c r="G268" s="85" t="s">
        <v>6241</v>
      </c>
      <c r="H268" s="85" t="s">
        <v>596</v>
      </c>
      <c r="I268" s="85" t="s">
        <v>3814</v>
      </c>
      <c r="J268" s="85" t="s">
        <v>7593</v>
      </c>
      <c r="K268" s="85" t="s">
        <v>160</v>
      </c>
      <c r="L268" s="85" t="s">
        <v>7594</v>
      </c>
      <c r="M268" s="178">
        <v>45904.646527777782</v>
      </c>
      <c r="N268" s="178">
        <v>45910.64166666667</v>
      </c>
      <c r="O268" s="143"/>
      <c r="P268" s="85" t="s">
        <v>1454</v>
      </c>
      <c r="Q268" s="85" t="s">
        <v>1454</v>
      </c>
      <c r="R268" s="85" t="s">
        <v>243</v>
      </c>
      <c r="S268" s="85" t="s">
        <v>365</v>
      </c>
      <c r="T268" s="85" t="s">
        <v>6246</v>
      </c>
      <c r="U268" s="85" t="s">
        <v>6247</v>
      </c>
      <c r="V268" s="85" t="s">
        <v>7595</v>
      </c>
      <c r="W268" s="85" t="s">
        <v>165</v>
      </c>
      <c r="X268" s="85" t="s">
        <v>7596</v>
      </c>
      <c r="Y268" s="144" t="str">
        <f>VLOOKUP(D268,TIPOLOGIA!A:F,6,0)</f>
        <v>TIPO III</v>
      </c>
      <c r="Z268" s="144" t="str">
        <f>VLOOKUP(D268,TIPOLOGIA!A:F,5,0)</f>
        <v>TERRESTRE</v>
      </c>
      <c r="AA268" s="85" t="s">
        <v>230</v>
      </c>
      <c r="AB268" s="85">
        <v>1</v>
      </c>
      <c r="AC268" s="85">
        <v>0</v>
      </c>
      <c r="AD268" s="179">
        <f>IF(W268="SOPORTE_TELEFÓNICO",'BASE LIQUIDACION REDEBAN 2025'!$B$19,IF(Y268="TIPO I",'BASE LIQUIDACION REDEBAN 2025'!$C$2,IF(Y268="TIPO II",'BASE LIQUIDACION REDEBAN 2025'!$C$3,IF(Y268="TIPO III",'BASE LIQUIDACION REDEBAN 2025'!$C$4,IF(Y268="TIPO IV",'BASE LIQUIDACION REDEBAN 2025'!$C$5,IF(Z268="AEREO",'BASE LIQUIDACION REDEBAN 2025'!$B$6,'BASE LIQUIDACION REDEBAN 2025'!$C$5))))))</f>
        <v>275728.78077800001</v>
      </c>
      <c r="AE268" s="179">
        <f>IF(OR(W268="SOPORTE_TELEFÓNICO",W268="ENVÍO"),0,IF(Y268="TIPO I",'BASE LIQUIDACION REDEBAN 2025'!$B$10,IF(Y268="TIPO II",'BASE LIQUIDACION REDEBAN 2025'!$B$11,IF(Y268="TIPO III",'BASE LIQUIDACION REDEBAN 2025'!$B$12,'BASE LIQUIDACION REDEBAN 2025'!$B$13))))</f>
        <v>196536.5258152</v>
      </c>
      <c r="AF268" s="179">
        <f t="shared" si="4"/>
        <v>275728.78077800001</v>
      </c>
      <c r="AG268"/>
    </row>
    <row r="269" spans="1:33" ht="14.45">
      <c r="A269" s="85" t="s">
        <v>68</v>
      </c>
      <c r="B269" s="85" t="str">
        <f>VLOOKUP(A269,'CENTRO DE COSTOS'!A:D,4,FALSE)</f>
        <v>WILLIAM ASDRUBAL ROZO ROZO</v>
      </c>
      <c r="C269" s="85" t="str">
        <f>VLOOKUP(A269,'CENTRO DE COSTOS'!A:D,2,FALSE)</f>
        <v>0004-0004</v>
      </c>
      <c r="D269" s="85">
        <v>11001</v>
      </c>
      <c r="E269" s="85" t="s">
        <v>7597</v>
      </c>
      <c r="F269" s="85">
        <v>80995</v>
      </c>
      <c r="G269" s="85" t="s">
        <v>6241</v>
      </c>
      <c r="H269" s="85" t="s">
        <v>417</v>
      </c>
      <c r="I269" s="85" t="s">
        <v>68</v>
      </c>
      <c r="J269" s="85" t="s">
        <v>7598</v>
      </c>
      <c r="K269" s="85" t="s">
        <v>160</v>
      </c>
      <c r="L269" s="85" t="s">
        <v>7599</v>
      </c>
      <c r="M269" s="178">
        <v>45904.646527777782</v>
      </c>
      <c r="N269" s="178">
        <v>45905.638888888891</v>
      </c>
      <c r="O269" s="143"/>
      <c r="P269" s="85" t="s">
        <v>1454</v>
      </c>
      <c r="Q269" s="85" t="s">
        <v>1454</v>
      </c>
      <c r="R269" s="85" t="s">
        <v>243</v>
      </c>
      <c r="S269" s="85" t="s">
        <v>244</v>
      </c>
      <c r="T269" s="85" t="s">
        <v>6246</v>
      </c>
      <c r="U269" s="85" t="s">
        <v>6247</v>
      </c>
      <c r="V269" s="85" t="s">
        <v>7600</v>
      </c>
      <c r="W269" s="85" t="s">
        <v>165</v>
      </c>
      <c r="X269" s="85" t="s">
        <v>7601</v>
      </c>
      <c r="Y269" s="144" t="str">
        <f>VLOOKUP(D269,TIPOLOGIA!A:F,6,0)</f>
        <v>TIPO I</v>
      </c>
      <c r="Z269" s="144" t="str">
        <f>VLOOKUP(D269,TIPOLOGIA!A:F,5,0)</f>
        <v>TERRESTRE</v>
      </c>
      <c r="AA269" s="85" t="s">
        <v>422</v>
      </c>
      <c r="AB269" s="85">
        <v>1</v>
      </c>
      <c r="AC269" s="85">
        <v>0</v>
      </c>
      <c r="AD269" s="179">
        <f>IF(W269="SOPORTE_TELEFÓNICO",'BASE LIQUIDACION REDEBAN 2025'!$B$19,IF(Y269="TIPO I",'BASE LIQUIDACION REDEBAN 2025'!$C$2,IF(Y269="TIPO II",'BASE LIQUIDACION REDEBAN 2025'!$C$3,IF(Y269="TIPO III",'BASE LIQUIDACION REDEBAN 2025'!$C$4,IF(Y269="TIPO IV",'BASE LIQUIDACION REDEBAN 2025'!$C$5,IF(Z269="AEREO",'BASE LIQUIDACION REDEBAN 2025'!$B$6,'BASE LIQUIDACION REDEBAN 2025'!$C$5))))))</f>
        <v>65960.072302</v>
      </c>
      <c r="AE269" s="179">
        <f>IF(OR(W269="SOPORTE_TELEFÓNICO",W269="ENVÍO"),0,IF(Y269="TIPO I",'BASE LIQUIDACION REDEBAN 2025'!$B$10,IF(Y269="TIPO II",'BASE LIQUIDACION REDEBAN 2025'!$B$11,IF(Y269="TIPO III",'BASE LIQUIDACION REDEBAN 2025'!$B$12,'BASE LIQUIDACION REDEBAN 2025'!$B$13))))</f>
        <v>75096.394270399993</v>
      </c>
      <c r="AF269" s="179">
        <f t="shared" si="4"/>
        <v>65960.072302</v>
      </c>
      <c r="AG269"/>
    </row>
    <row r="270" spans="1:33" ht="14.45">
      <c r="A270" s="85" t="s">
        <v>68</v>
      </c>
      <c r="B270" s="85" t="str">
        <f>VLOOKUP(A270,'CENTRO DE COSTOS'!A:D,4,FALSE)</f>
        <v>WILLIAM ASDRUBAL ROZO ROZO</v>
      </c>
      <c r="C270" s="85" t="str">
        <f>VLOOKUP(A270,'CENTRO DE COSTOS'!A:D,2,FALSE)</f>
        <v>0004-0004</v>
      </c>
      <c r="D270" s="85">
        <v>73148</v>
      </c>
      <c r="E270" s="85" t="s">
        <v>7602</v>
      </c>
      <c r="F270" s="85">
        <v>49675</v>
      </c>
      <c r="G270" s="85" t="s">
        <v>6241</v>
      </c>
      <c r="H270" s="85" t="s">
        <v>494</v>
      </c>
      <c r="I270" s="85" t="s">
        <v>2078</v>
      </c>
      <c r="J270" s="85" t="s">
        <v>7603</v>
      </c>
      <c r="K270" s="85" t="s">
        <v>160</v>
      </c>
      <c r="L270" s="85" t="s">
        <v>7604</v>
      </c>
      <c r="M270" s="178">
        <v>45903.594444444447</v>
      </c>
      <c r="N270" s="178">
        <v>45903.943055555559</v>
      </c>
      <c r="O270" s="143"/>
      <c r="P270" s="85" t="s">
        <v>1454</v>
      </c>
      <c r="Q270" s="85" t="s">
        <v>6244</v>
      </c>
      <c r="R270" s="85" t="s">
        <v>162</v>
      </c>
      <c r="S270" s="85" t="s">
        <v>6245</v>
      </c>
      <c r="T270" s="85" t="s">
        <v>6246</v>
      </c>
      <c r="U270" s="85" t="s">
        <v>6247</v>
      </c>
      <c r="V270" s="85" t="s">
        <v>7605</v>
      </c>
      <c r="W270" s="85" t="s">
        <v>165</v>
      </c>
      <c r="X270" s="85" t="s">
        <v>7606</v>
      </c>
      <c r="Y270" s="144" t="str">
        <f>VLOOKUP(D270,TIPOLOGIA!A:F,6,0)</f>
        <v>TIPO II</v>
      </c>
      <c r="Z270" s="144" t="str">
        <f>VLOOKUP(D270,TIPOLOGIA!A:F,5,0)</f>
        <v>TERRESTRE</v>
      </c>
      <c r="AA270" s="85" t="s">
        <v>503</v>
      </c>
      <c r="AB270" s="85">
        <v>1</v>
      </c>
      <c r="AC270" s="85">
        <v>0</v>
      </c>
      <c r="AD270" s="179">
        <f>IF(W270="SOPORTE_TELEFÓNICO",'BASE LIQUIDACION REDEBAN 2025'!$B$19,IF(Y270="TIPO I",'BASE LIQUIDACION REDEBAN 2025'!$C$2,IF(Y270="TIPO II",'BASE LIQUIDACION REDEBAN 2025'!$C$3,IF(Y270="TIPO III",'BASE LIQUIDACION REDEBAN 2025'!$C$4,IF(Y270="TIPO IV",'BASE LIQUIDACION REDEBAN 2025'!$C$5,IF(Z270="AEREO",'BASE LIQUIDACION REDEBAN 2025'!$B$6,'BASE LIQUIDACION REDEBAN 2025'!$C$5))))))</f>
        <v>144967.87232000002</v>
      </c>
      <c r="AE270" s="179">
        <f>IF(OR(W270="SOPORTE_TELEFÓNICO",W270="ENVÍO"),0,IF(Y270="TIPO I",'BASE LIQUIDACION REDEBAN 2025'!$B$10,IF(Y270="TIPO II",'BASE LIQUIDACION REDEBAN 2025'!$B$11,IF(Y270="TIPO III",'BASE LIQUIDACION REDEBAN 2025'!$B$12,'BASE LIQUIDACION REDEBAN 2025'!$B$13))))</f>
        <v>140395.6348884</v>
      </c>
      <c r="AF270" s="179">
        <f t="shared" si="4"/>
        <v>144967.87232000002</v>
      </c>
      <c r="AG270"/>
    </row>
    <row r="271" spans="1:33" ht="14.45">
      <c r="A271" s="85" t="s">
        <v>93</v>
      </c>
      <c r="B271" s="85" t="str">
        <f>VLOOKUP(A271,'CENTRO DE COSTOS'!A:D,4,FALSE)</f>
        <v>DIEGO FERNANDO HENAO CARDONA</v>
      </c>
      <c r="C271" s="85" t="str">
        <f>VLOOKUP(A271,'CENTRO DE COSTOS'!A:D,2,FALSE)</f>
        <v>0004-0003</v>
      </c>
      <c r="D271" s="85">
        <v>52323</v>
      </c>
      <c r="E271" s="85" t="s">
        <v>7607</v>
      </c>
      <c r="F271" s="85">
        <v>45928</v>
      </c>
      <c r="G271" s="85" t="s">
        <v>6241</v>
      </c>
      <c r="H271" s="85" t="s">
        <v>157</v>
      </c>
      <c r="I271" s="85" t="s">
        <v>7608</v>
      </c>
      <c r="J271" s="85" t="s">
        <v>7609</v>
      </c>
      <c r="K271" s="85" t="s">
        <v>160</v>
      </c>
      <c r="L271" s="85" t="s">
        <v>7610</v>
      </c>
      <c r="M271" s="178">
        <v>45901.559027777781</v>
      </c>
      <c r="N271" s="178">
        <v>45903.574999999997</v>
      </c>
      <c r="O271" s="143"/>
      <c r="P271" s="85" t="s">
        <v>1454</v>
      </c>
      <c r="Q271" s="85" t="s">
        <v>6258</v>
      </c>
      <c r="R271" s="85" t="s">
        <v>243</v>
      </c>
      <c r="S271" s="85" t="s">
        <v>365</v>
      </c>
      <c r="T271" s="85" t="s">
        <v>6246</v>
      </c>
      <c r="U271" s="85" t="s">
        <v>6247</v>
      </c>
      <c r="V271" s="85" t="s">
        <v>7611</v>
      </c>
      <c r="W271" s="85" t="s">
        <v>165</v>
      </c>
      <c r="X271" s="85" t="s">
        <v>7612</v>
      </c>
      <c r="Y271" s="144" t="str">
        <f>VLOOKUP(D271,TIPOLOGIA!A:F,6,0)</f>
        <v>TIPO II</v>
      </c>
      <c r="Z271" s="144" t="str">
        <f>VLOOKUP(D271,TIPOLOGIA!A:F,5,0)</f>
        <v>TERRESTRE</v>
      </c>
      <c r="AA271" s="85" t="s">
        <v>2014</v>
      </c>
      <c r="AB271" s="85">
        <v>1</v>
      </c>
      <c r="AC271" s="85">
        <v>0</v>
      </c>
      <c r="AD271" s="179">
        <f>IF(W271="SOPORTE_TELEFÓNICO",'BASE LIQUIDACION REDEBAN 2025'!$B$19,IF(Y271="TIPO I",'BASE LIQUIDACION REDEBAN 2025'!$C$2,IF(Y271="TIPO II",'BASE LIQUIDACION REDEBAN 2025'!$C$3,IF(Y271="TIPO III",'BASE LIQUIDACION REDEBAN 2025'!$C$4,IF(Y271="TIPO IV",'BASE LIQUIDACION REDEBAN 2025'!$C$5,IF(Z271="AEREO",'BASE LIQUIDACION REDEBAN 2025'!$B$6,'BASE LIQUIDACION REDEBAN 2025'!$C$5))))))</f>
        <v>144967.87232000002</v>
      </c>
      <c r="AE271" s="179">
        <f>IF(OR(W271="SOPORTE_TELEFÓNICO",W271="ENVÍO"),0,IF(Y271="TIPO I",'BASE LIQUIDACION REDEBAN 2025'!$B$10,IF(Y271="TIPO II",'BASE LIQUIDACION REDEBAN 2025'!$B$11,IF(Y271="TIPO III",'BASE LIQUIDACION REDEBAN 2025'!$B$12,'BASE LIQUIDACION REDEBAN 2025'!$B$13))))</f>
        <v>140395.6348884</v>
      </c>
      <c r="AF271" s="179">
        <f t="shared" si="4"/>
        <v>144967.87232000002</v>
      </c>
      <c r="AG271"/>
    </row>
    <row r="272" spans="1:33" ht="14.45">
      <c r="A272" s="85" t="s">
        <v>94</v>
      </c>
      <c r="B272" s="85" t="str">
        <f>VLOOKUP(A272,'CENTRO DE COSTOS'!A:D,4,FALSE)</f>
        <v>DIEGO FERNANDO HENAO CARDONA</v>
      </c>
      <c r="C272" s="85" t="str">
        <f>VLOOKUP(A272,'CENTRO DE COSTOS'!A:D,2,FALSE)</f>
        <v>0004-0002</v>
      </c>
      <c r="D272" s="85">
        <v>66170</v>
      </c>
      <c r="E272" s="85" t="s">
        <v>7613</v>
      </c>
      <c r="F272" s="85">
        <v>51571</v>
      </c>
      <c r="G272" s="85" t="s">
        <v>6241</v>
      </c>
      <c r="H272" s="85" t="s">
        <v>186</v>
      </c>
      <c r="I272" s="85" t="s">
        <v>1793</v>
      </c>
      <c r="J272" s="85" t="s">
        <v>7614</v>
      </c>
      <c r="K272" s="85" t="s">
        <v>160</v>
      </c>
      <c r="L272" s="85" t="s">
        <v>7615</v>
      </c>
      <c r="M272" s="178">
        <v>45901.559027777781</v>
      </c>
      <c r="N272" s="178">
        <v>45902.648611111108</v>
      </c>
      <c r="O272" s="143"/>
      <c r="P272" s="85" t="s">
        <v>1454</v>
      </c>
      <c r="Q272" s="85" t="s">
        <v>6258</v>
      </c>
      <c r="R272" s="85" t="s">
        <v>243</v>
      </c>
      <c r="S272" s="85" t="s">
        <v>365</v>
      </c>
      <c r="T272" s="85" t="s">
        <v>6246</v>
      </c>
      <c r="U272" s="85" t="s">
        <v>6247</v>
      </c>
      <c r="V272" s="85" t="s">
        <v>7616</v>
      </c>
      <c r="W272" s="85" t="s">
        <v>165</v>
      </c>
      <c r="X272" s="85" t="s">
        <v>7617</v>
      </c>
      <c r="Y272" s="144" t="str">
        <f>VLOOKUP(D272,TIPOLOGIA!A:F,6,0)</f>
        <v>TIPO I</v>
      </c>
      <c r="Z272" s="144" t="str">
        <f>VLOOKUP(D272,TIPOLOGIA!A:F,5,0)</f>
        <v>TERRESTRE</v>
      </c>
      <c r="AA272" s="85" t="s">
        <v>368</v>
      </c>
      <c r="AB272" s="85">
        <v>1</v>
      </c>
      <c r="AC272" s="85">
        <v>0</v>
      </c>
      <c r="AD272" s="179">
        <f>IF(W272="SOPORTE_TELEFÓNICO",'BASE LIQUIDACION REDEBAN 2025'!$B$19,IF(Y272="TIPO I",'BASE LIQUIDACION REDEBAN 2025'!$C$2,IF(Y272="TIPO II",'BASE LIQUIDACION REDEBAN 2025'!$C$3,IF(Y272="TIPO III",'BASE LIQUIDACION REDEBAN 2025'!$C$4,IF(Y272="TIPO IV",'BASE LIQUIDACION REDEBAN 2025'!$C$5,IF(Z272="AEREO",'BASE LIQUIDACION REDEBAN 2025'!$B$6,'BASE LIQUIDACION REDEBAN 2025'!$C$5))))))</f>
        <v>65960.072302</v>
      </c>
      <c r="AE272" s="179">
        <f>IF(OR(W272="SOPORTE_TELEFÓNICO",W272="ENVÍO"),0,IF(Y272="TIPO I",'BASE LIQUIDACION REDEBAN 2025'!$B$10,IF(Y272="TIPO II",'BASE LIQUIDACION REDEBAN 2025'!$B$11,IF(Y272="TIPO III",'BASE LIQUIDACION REDEBAN 2025'!$B$12,'BASE LIQUIDACION REDEBAN 2025'!$B$13))))</f>
        <v>75096.394270399993</v>
      </c>
      <c r="AF272" s="179">
        <f t="shared" ref="AF272:AF293" si="5">IF(OR(W272="SOPORTE_TELEFÓNICO",W272="ENVÍO"),AD272,(AB272*AD272+AC272*AE272))</f>
        <v>65960.072302</v>
      </c>
      <c r="AG272"/>
    </row>
    <row r="273" spans="1:33" ht="14.45">
      <c r="A273" s="85" t="s">
        <v>96</v>
      </c>
      <c r="B273" s="85" t="str">
        <f>VLOOKUP(A273,'CENTRO DE COSTOS'!A:D,4,FALSE)</f>
        <v>JOSE MAURICIO HERNANDEZ ROJAS</v>
      </c>
      <c r="C273" s="85" t="str">
        <f>VLOOKUP(A273,'CENTRO DE COSTOS'!A:D,2,FALSE)</f>
        <v>0004-0001</v>
      </c>
      <c r="D273" s="85">
        <v>47268</v>
      </c>
      <c r="E273" s="85" t="s">
        <v>7618</v>
      </c>
      <c r="F273" s="85">
        <v>53238</v>
      </c>
      <c r="G273" s="85" t="s">
        <v>6241</v>
      </c>
      <c r="H273" s="85" t="s">
        <v>438</v>
      </c>
      <c r="I273" s="85" t="s">
        <v>7619</v>
      </c>
      <c r="J273" s="85" t="s">
        <v>7620</v>
      </c>
      <c r="K273" s="85" t="s">
        <v>160</v>
      </c>
      <c r="L273" s="85" t="s">
        <v>7621</v>
      </c>
      <c r="M273" s="178">
        <v>45901.559027777781</v>
      </c>
      <c r="N273" s="178">
        <v>45904.679861111108</v>
      </c>
      <c r="O273" s="143"/>
      <c r="P273" s="85" t="s">
        <v>1454</v>
      </c>
      <c r="Q273" s="85" t="s">
        <v>6258</v>
      </c>
      <c r="R273" s="85" t="s">
        <v>243</v>
      </c>
      <c r="S273" s="85" t="s">
        <v>365</v>
      </c>
      <c r="T273" s="85" t="s">
        <v>6246</v>
      </c>
      <c r="U273" s="85" t="s">
        <v>6247</v>
      </c>
      <c r="V273" s="85" t="s">
        <v>7622</v>
      </c>
      <c r="W273" s="85" t="s">
        <v>165</v>
      </c>
      <c r="X273" s="85" t="s">
        <v>7623</v>
      </c>
      <c r="Y273" s="144" t="str">
        <f>VLOOKUP(D273,TIPOLOGIA!A:F,6,0)</f>
        <v>TIPO III</v>
      </c>
      <c r="Z273" s="144" t="str">
        <f>VLOOKUP(D273,TIPOLOGIA!A:F,5,0)</f>
        <v>TERRESTRE</v>
      </c>
      <c r="AA273" s="85" t="s">
        <v>442</v>
      </c>
      <c r="AB273" s="85">
        <v>1</v>
      </c>
      <c r="AC273" s="85">
        <v>0</v>
      </c>
      <c r="AD273" s="179">
        <f>IF(W273="SOPORTE_TELEFÓNICO",'BASE LIQUIDACION REDEBAN 2025'!$B$19,IF(Y273="TIPO I",'BASE LIQUIDACION REDEBAN 2025'!$C$2,IF(Y273="TIPO II",'BASE LIQUIDACION REDEBAN 2025'!$C$3,IF(Y273="TIPO III",'BASE LIQUIDACION REDEBAN 2025'!$C$4,IF(Y273="TIPO IV",'BASE LIQUIDACION REDEBAN 2025'!$C$5,IF(Z273="AEREO",'BASE LIQUIDACION REDEBAN 2025'!$B$6,'BASE LIQUIDACION REDEBAN 2025'!$C$5))))))</f>
        <v>275728.78077800001</v>
      </c>
      <c r="AE273" s="179">
        <f>IF(OR(W273="SOPORTE_TELEFÓNICO",W273="ENVÍO"),0,IF(Y273="TIPO I",'BASE LIQUIDACION REDEBAN 2025'!$B$10,IF(Y273="TIPO II",'BASE LIQUIDACION REDEBAN 2025'!$B$11,IF(Y273="TIPO III",'BASE LIQUIDACION REDEBAN 2025'!$B$12,'BASE LIQUIDACION REDEBAN 2025'!$B$13))))</f>
        <v>196536.5258152</v>
      </c>
      <c r="AF273" s="179">
        <f t="shared" si="5"/>
        <v>275728.78077800001</v>
      </c>
      <c r="AG273"/>
    </row>
    <row r="274" spans="1:33" ht="14.45">
      <c r="A274" s="85" t="s">
        <v>68</v>
      </c>
      <c r="B274" s="85" t="str">
        <f>VLOOKUP(A274,'CENTRO DE COSTOS'!A:D,4,FALSE)</f>
        <v>WILLIAM ASDRUBAL ROZO ROZO</v>
      </c>
      <c r="C274" s="85" t="str">
        <f>VLOOKUP(A274,'CENTRO DE COSTOS'!A:D,2,FALSE)</f>
        <v>0004-0004</v>
      </c>
      <c r="D274" s="85">
        <v>11001</v>
      </c>
      <c r="E274" s="85" t="s">
        <v>7624</v>
      </c>
      <c r="F274" s="85">
        <v>57507</v>
      </c>
      <c r="G274" s="85" t="s">
        <v>6241</v>
      </c>
      <c r="H274" s="85" t="s">
        <v>417</v>
      </c>
      <c r="I274" s="85" t="s">
        <v>68</v>
      </c>
      <c r="J274" s="85" t="s">
        <v>7625</v>
      </c>
      <c r="K274" s="85" t="s">
        <v>160</v>
      </c>
      <c r="L274" s="85" t="s">
        <v>7626</v>
      </c>
      <c r="M274" s="178">
        <v>45901.559027777781</v>
      </c>
      <c r="N274" s="178">
        <v>45902.644444444442</v>
      </c>
      <c r="O274" s="143"/>
      <c r="P274" s="85" t="s">
        <v>1454</v>
      </c>
      <c r="Q274" s="85" t="s">
        <v>6258</v>
      </c>
      <c r="R274" s="85" t="s">
        <v>243</v>
      </c>
      <c r="S274" s="85" t="s">
        <v>365</v>
      </c>
      <c r="T274" s="85" t="s">
        <v>6246</v>
      </c>
      <c r="U274" s="85" t="s">
        <v>6381</v>
      </c>
      <c r="V274" s="85" t="s">
        <v>7627</v>
      </c>
      <c r="W274" s="85" t="s">
        <v>165</v>
      </c>
      <c r="X274" s="85" t="s">
        <v>7628</v>
      </c>
      <c r="Y274" s="144" t="str">
        <f>VLOOKUP(D274,TIPOLOGIA!A:F,6,0)</f>
        <v>TIPO I</v>
      </c>
      <c r="Z274" s="144" t="str">
        <f>VLOOKUP(D274,TIPOLOGIA!A:F,5,0)</f>
        <v>TERRESTRE</v>
      </c>
      <c r="AA274" s="85" t="s">
        <v>368</v>
      </c>
      <c r="AB274" s="85">
        <v>1</v>
      </c>
      <c r="AC274" s="85">
        <v>0</v>
      </c>
      <c r="AD274" s="179">
        <f>IF(W274="SOPORTE_TELEFÓNICO",'BASE LIQUIDACION REDEBAN 2025'!$B$19,IF(Y274="TIPO I",'BASE LIQUIDACION REDEBAN 2025'!$C$2,IF(Y274="TIPO II",'BASE LIQUIDACION REDEBAN 2025'!$C$3,IF(Y274="TIPO III",'BASE LIQUIDACION REDEBAN 2025'!$C$4,IF(Y274="TIPO IV",'BASE LIQUIDACION REDEBAN 2025'!$C$5,IF(Z274="AEREO",'BASE LIQUIDACION REDEBAN 2025'!$B$6,'BASE LIQUIDACION REDEBAN 2025'!$C$5))))))</f>
        <v>65960.072302</v>
      </c>
      <c r="AE274" s="179">
        <f>IF(OR(W274="SOPORTE_TELEFÓNICO",W274="ENVÍO"),0,IF(Y274="TIPO I",'BASE LIQUIDACION REDEBAN 2025'!$B$10,IF(Y274="TIPO II",'BASE LIQUIDACION REDEBAN 2025'!$B$11,IF(Y274="TIPO III",'BASE LIQUIDACION REDEBAN 2025'!$B$12,'BASE LIQUIDACION REDEBAN 2025'!$B$13))))</f>
        <v>75096.394270399993</v>
      </c>
      <c r="AF274" s="179">
        <f t="shared" si="5"/>
        <v>65960.072302</v>
      </c>
      <c r="AG274"/>
    </row>
    <row r="275" spans="1:33" ht="14.45">
      <c r="A275" s="85" t="s">
        <v>68</v>
      </c>
      <c r="B275" s="85" t="str">
        <f>VLOOKUP(A275,'CENTRO DE COSTOS'!A:D,4,FALSE)</f>
        <v>WILLIAM ASDRUBAL ROZO ROZO</v>
      </c>
      <c r="C275" s="85" t="str">
        <f>VLOOKUP(A275,'CENTRO DE COSTOS'!A:D,2,FALSE)</f>
        <v>0004-0004</v>
      </c>
      <c r="D275" s="85">
        <v>11001</v>
      </c>
      <c r="E275" s="85" t="s">
        <v>7629</v>
      </c>
      <c r="F275" s="85">
        <v>58621</v>
      </c>
      <c r="G275" s="85" t="s">
        <v>6241</v>
      </c>
      <c r="H275" s="85" t="s">
        <v>417</v>
      </c>
      <c r="I275" s="85" t="s">
        <v>68</v>
      </c>
      <c r="J275" s="85" t="s">
        <v>7630</v>
      </c>
      <c r="K275" s="85" t="s">
        <v>160</v>
      </c>
      <c r="L275" s="85" t="s">
        <v>7631</v>
      </c>
      <c r="M275" s="178">
        <v>45901.559027777781</v>
      </c>
      <c r="N275" s="178">
        <v>45902.65625</v>
      </c>
      <c r="O275" s="143"/>
      <c r="P275" s="85" t="s">
        <v>1454</v>
      </c>
      <c r="Q275" s="85" t="s">
        <v>6258</v>
      </c>
      <c r="R275" s="85" t="s">
        <v>243</v>
      </c>
      <c r="S275" s="85" t="s">
        <v>365</v>
      </c>
      <c r="T275" s="85" t="s">
        <v>6246</v>
      </c>
      <c r="U275" s="85" t="s">
        <v>6381</v>
      </c>
      <c r="V275" s="85" t="s">
        <v>7632</v>
      </c>
      <c r="W275" s="85" t="s">
        <v>165</v>
      </c>
      <c r="X275" s="85" t="s">
        <v>7633</v>
      </c>
      <c r="Y275" s="144" t="str">
        <f>VLOOKUP(D275,TIPOLOGIA!A:F,6,0)</f>
        <v>TIPO I</v>
      </c>
      <c r="Z275" s="144" t="str">
        <f>VLOOKUP(D275,TIPOLOGIA!A:F,5,0)</f>
        <v>TERRESTRE</v>
      </c>
      <c r="AA275" s="85" t="s">
        <v>368</v>
      </c>
      <c r="AB275" s="85">
        <v>1</v>
      </c>
      <c r="AC275" s="85">
        <v>0</v>
      </c>
      <c r="AD275" s="179">
        <f>IF(W275="SOPORTE_TELEFÓNICO",'BASE LIQUIDACION REDEBAN 2025'!$B$19,IF(Y275="TIPO I",'BASE LIQUIDACION REDEBAN 2025'!$C$2,IF(Y275="TIPO II",'BASE LIQUIDACION REDEBAN 2025'!$C$3,IF(Y275="TIPO III",'BASE LIQUIDACION REDEBAN 2025'!$C$4,IF(Y275="TIPO IV",'BASE LIQUIDACION REDEBAN 2025'!$C$5,IF(Z275="AEREO",'BASE LIQUIDACION REDEBAN 2025'!$B$6,'BASE LIQUIDACION REDEBAN 2025'!$C$5))))))</f>
        <v>65960.072302</v>
      </c>
      <c r="AE275" s="179">
        <f>IF(OR(W275="SOPORTE_TELEFÓNICO",W275="ENVÍO"),0,IF(Y275="TIPO I",'BASE LIQUIDACION REDEBAN 2025'!$B$10,IF(Y275="TIPO II",'BASE LIQUIDACION REDEBAN 2025'!$B$11,IF(Y275="TIPO III",'BASE LIQUIDACION REDEBAN 2025'!$B$12,'BASE LIQUIDACION REDEBAN 2025'!$B$13))))</f>
        <v>75096.394270399993</v>
      </c>
      <c r="AF275" s="179">
        <f t="shared" si="5"/>
        <v>65960.072302</v>
      </c>
      <c r="AG275"/>
    </row>
    <row r="276" spans="1:33" ht="14.45">
      <c r="A276" s="85" t="s">
        <v>92</v>
      </c>
      <c r="B276" s="85" t="str">
        <f>VLOOKUP(A276,'CENTRO DE COSTOS'!A:D,4,FALSE)</f>
        <v>KEVIN ALEXIS CORZO BUSTOS</v>
      </c>
      <c r="C276" s="85" t="str">
        <f>VLOOKUP(A276,'CENTRO DE COSTOS'!A:D,2,FALSE)</f>
        <v>0004-0007</v>
      </c>
      <c r="D276" s="85">
        <v>41524</v>
      </c>
      <c r="E276" s="85" t="s">
        <v>7634</v>
      </c>
      <c r="F276" s="85">
        <v>63404</v>
      </c>
      <c r="G276" s="85" t="s">
        <v>6241</v>
      </c>
      <c r="H276" s="85" t="s">
        <v>430</v>
      </c>
      <c r="I276" s="85" t="s">
        <v>7635</v>
      </c>
      <c r="J276" s="85" t="s">
        <v>7636</v>
      </c>
      <c r="K276" s="85" t="s">
        <v>160</v>
      </c>
      <c r="L276" s="85" t="s">
        <v>7637</v>
      </c>
      <c r="M276" s="178">
        <v>45901.559027777781</v>
      </c>
      <c r="N276" s="178">
        <v>45902.634027777778</v>
      </c>
      <c r="O276" s="143"/>
      <c r="P276" s="85" t="s">
        <v>1454</v>
      </c>
      <c r="Q276" s="85" t="s">
        <v>6258</v>
      </c>
      <c r="R276" s="85" t="s">
        <v>243</v>
      </c>
      <c r="S276" s="85" t="s">
        <v>365</v>
      </c>
      <c r="T276" s="85" t="s">
        <v>6246</v>
      </c>
      <c r="U276" s="85" t="s">
        <v>6247</v>
      </c>
      <c r="V276" s="85" t="s">
        <v>7638</v>
      </c>
      <c r="W276" s="85" t="s">
        <v>165</v>
      </c>
      <c r="X276" s="85" t="s">
        <v>7639</v>
      </c>
      <c r="Y276" s="144" t="str">
        <f>VLOOKUP(D276,TIPOLOGIA!A:F,6,0)</f>
        <v>TIPO I</v>
      </c>
      <c r="Z276" s="144" t="str">
        <f>VLOOKUP(D276,TIPOLOGIA!A:F,5,0)</f>
        <v>TERRESTRE</v>
      </c>
      <c r="AA276" s="85" t="s">
        <v>368</v>
      </c>
      <c r="AB276" s="85">
        <v>1</v>
      </c>
      <c r="AC276" s="85">
        <v>0</v>
      </c>
      <c r="AD276" s="179">
        <f>IF(W276="SOPORTE_TELEFÓNICO",'BASE LIQUIDACION REDEBAN 2025'!$B$19,IF(Y276="TIPO I",'BASE LIQUIDACION REDEBAN 2025'!$C$2,IF(Y276="TIPO II",'BASE LIQUIDACION REDEBAN 2025'!$C$3,IF(Y276="TIPO III",'BASE LIQUIDACION REDEBAN 2025'!$C$4,IF(Y276="TIPO IV",'BASE LIQUIDACION REDEBAN 2025'!$C$5,IF(Z276="AEREO",'BASE LIQUIDACION REDEBAN 2025'!$B$6,'BASE LIQUIDACION REDEBAN 2025'!$C$5))))))</f>
        <v>65960.072302</v>
      </c>
      <c r="AE276" s="179">
        <f>IF(OR(W276="SOPORTE_TELEFÓNICO",W276="ENVÍO"),0,IF(Y276="TIPO I",'BASE LIQUIDACION REDEBAN 2025'!$B$10,IF(Y276="TIPO II",'BASE LIQUIDACION REDEBAN 2025'!$B$11,IF(Y276="TIPO III",'BASE LIQUIDACION REDEBAN 2025'!$B$12,'BASE LIQUIDACION REDEBAN 2025'!$B$13))))</f>
        <v>75096.394270399993</v>
      </c>
      <c r="AF276" s="179">
        <f t="shared" si="5"/>
        <v>65960.072302</v>
      </c>
      <c r="AG276"/>
    </row>
    <row r="277" spans="1:33" ht="14.45">
      <c r="A277" s="85" t="s">
        <v>76</v>
      </c>
      <c r="B277" s="85" t="str">
        <f>VLOOKUP(A277,'CENTRO DE COSTOS'!A:D,4,FALSE)</f>
        <v>DIEGO FERNANDO HENAO CARDONA</v>
      </c>
      <c r="C277" s="85" t="str">
        <f>VLOOKUP(A277,'CENTRO DE COSTOS'!A:D,2,FALSE)</f>
        <v>0004-0003</v>
      </c>
      <c r="D277" s="85">
        <v>19455</v>
      </c>
      <c r="E277" s="85" t="s">
        <v>7640</v>
      </c>
      <c r="F277" s="85">
        <v>71470</v>
      </c>
      <c r="G277" s="85" t="s">
        <v>6241</v>
      </c>
      <c r="H277" s="85" t="s">
        <v>171</v>
      </c>
      <c r="I277" s="85" t="s">
        <v>5701</v>
      </c>
      <c r="J277" s="85" t="s">
        <v>7641</v>
      </c>
      <c r="K277" s="85" t="s">
        <v>160</v>
      </c>
      <c r="L277" s="85" t="s">
        <v>7642</v>
      </c>
      <c r="M277" s="178">
        <v>45901.559027777781</v>
      </c>
      <c r="N277" s="178">
        <v>45902.638194444437</v>
      </c>
      <c r="O277" s="143"/>
      <c r="P277" s="85" t="s">
        <v>1454</v>
      </c>
      <c r="Q277" s="85" t="s">
        <v>6258</v>
      </c>
      <c r="R277" s="85" t="s">
        <v>243</v>
      </c>
      <c r="S277" s="85" t="s">
        <v>365</v>
      </c>
      <c r="T277" s="85" t="s">
        <v>6246</v>
      </c>
      <c r="U277" s="85" t="s">
        <v>6247</v>
      </c>
      <c r="V277" s="85" t="s">
        <v>7643</v>
      </c>
      <c r="W277" s="85" t="s">
        <v>165</v>
      </c>
      <c r="X277" s="85" t="s">
        <v>7644</v>
      </c>
      <c r="Y277" s="144" t="str">
        <f>VLOOKUP(D277,TIPOLOGIA!A:F,6,0)</f>
        <v>TIPO III</v>
      </c>
      <c r="Z277" s="144" t="str">
        <f>VLOOKUP(D277,TIPOLOGIA!A:F,5,0)</f>
        <v>TERRESTRE</v>
      </c>
      <c r="AA277" s="85" t="s">
        <v>368</v>
      </c>
      <c r="AB277" s="85">
        <v>1</v>
      </c>
      <c r="AC277" s="85">
        <v>0</v>
      </c>
      <c r="AD277" s="179">
        <f>IF(W277="SOPORTE_TELEFÓNICO",'BASE LIQUIDACION REDEBAN 2025'!$B$19,IF(Y277="TIPO I",'BASE LIQUIDACION REDEBAN 2025'!$C$2,IF(Y277="TIPO II",'BASE LIQUIDACION REDEBAN 2025'!$C$3,IF(Y277="TIPO III",'BASE LIQUIDACION REDEBAN 2025'!$C$4,IF(Y277="TIPO IV",'BASE LIQUIDACION REDEBAN 2025'!$C$5,IF(Z277="AEREO",'BASE LIQUIDACION REDEBAN 2025'!$B$6,'BASE LIQUIDACION REDEBAN 2025'!$C$5))))))</f>
        <v>275728.78077800001</v>
      </c>
      <c r="AE277" s="179">
        <f>IF(OR(W277="SOPORTE_TELEFÓNICO",W277="ENVÍO"),0,IF(Y277="TIPO I",'BASE LIQUIDACION REDEBAN 2025'!$B$10,IF(Y277="TIPO II",'BASE LIQUIDACION REDEBAN 2025'!$B$11,IF(Y277="TIPO III",'BASE LIQUIDACION REDEBAN 2025'!$B$12,'BASE LIQUIDACION REDEBAN 2025'!$B$13))))</f>
        <v>196536.5258152</v>
      </c>
      <c r="AF277" s="179">
        <f t="shared" si="5"/>
        <v>275728.78077800001</v>
      </c>
      <c r="AG277"/>
    </row>
    <row r="278" spans="1:33" ht="14.45">
      <c r="A278" s="85" t="s">
        <v>81</v>
      </c>
      <c r="B278" s="85" t="str">
        <f>VLOOKUP(A278,'CENTRO DE COSTOS'!A:D,4,FALSE)</f>
        <v>MIGUEL JULIÁN HERNÁNDEZ GUARÍN</v>
      </c>
      <c r="C278" s="85" t="str">
        <f>VLOOKUP(A278,'CENTRO DE COSTOS'!A:D,2,FALSE)</f>
        <v>0004-0008</v>
      </c>
      <c r="D278" s="85">
        <v>54001</v>
      </c>
      <c r="E278" s="85" t="s">
        <v>7645</v>
      </c>
      <c r="F278" s="85">
        <v>76000</v>
      </c>
      <c r="G278" s="85" t="s">
        <v>6241</v>
      </c>
      <c r="H278" s="85" t="s">
        <v>296</v>
      </c>
      <c r="I278" s="85" t="s">
        <v>81</v>
      </c>
      <c r="J278" s="85" t="s">
        <v>7646</v>
      </c>
      <c r="K278" s="85" t="s">
        <v>160</v>
      </c>
      <c r="L278" s="85" t="s">
        <v>7647</v>
      </c>
      <c r="M278" s="178">
        <v>45898.702777777777</v>
      </c>
      <c r="N278" s="178">
        <v>45904.675694444442</v>
      </c>
      <c r="O278" s="143"/>
      <c r="P278" s="85" t="s">
        <v>1454</v>
      </c>
      <c r="Q278" s="85" t="s">
        <v>1454</v>
      </c>
      <c r="R278" s="85" t="s">
        <v>162</v>
      </c>
      <c r="S278" s="85" t="s">
        <v>162</v>
      </c>
      <c r="T278" s="85" t="s">
        <v>6246</v>
      </c>
      <c r="U278" s="85" t="s">
        <v>6247</v>
      </c>
      <c r="V278" s="85" t="s">
        <v>7648</v>
      </c>
      <c r="W278" s="85" t="s">
        <v>165</v>
      </c>
      <c r="X278" s="85" t="s">
        <v>7649</v>
      </c>
      <c r="Y278" s="144" t="str">
        <f>VLOOKUP(D278,TIPOLOGIA!A:F,6,0)</f>
        <v>TIPO I</v>
      </c>
      <c r="Z278" s="144" t="str">
        <f>VLOOKUP(D278,TIPOLOGIA!A:F,5,0)</f>
        <v>TERRESTRE</v>
      </c>
      <c r="AA278" s="85" t="s">
        <v>466</v>
      </c>
      <c r="AB278" s="85">
        <v>1</v>
      </c>
      <c r="AC278" s="85">
        <v>0</v>
      </c>
      <c r="AD278" s="179">
        <f>IF(W278="SOPORTE_TELEFÓNICO",'BASE LIQUIDACION REDEBAN 2025'!$B$19,IF(Y278="TIPO I",'BASE LIQUIDACION REDEBAN 2025'!$C$2,IF(Y278="TIPO II",'BASE LIQUIDACION REDEBAN 2025'!$C$3,IF(Y278="TIPO III",'BASE LIQUIDACION REDEBAN 2025'!$C$4,IF(Y278="TIPO IV",'BASE LIQUIDACION REDEBAN 2025'!$C$5,IF(Z278="AEREO",'BASE LIQUIDACION REDEBAN 2025'!$B$6,'BASE LIQUIDACION REDEBAN 2025'!$C$5))))))</f>
        <v>65960.072302</v>
      </c>
      <c r="AE278" s="179">
        <f>IF(OR(W278="SOPORTE_TELEFÓNICO",W278="ENVÍO"),0,IF(Y278="TIPO I",'BASE LIQUIDACION REDEBAN 2025'!$B$10,IF(Y278="TIPO II",'BASE LIQUIDACION REDEBAN 2025'!$B$11,IF(Y278="TIPO III",'BASE LIQUIDACION REDEBAN 2025'!$B$12,'BASE LIQUIDACION REDEBAN 2025'!$B$13))))</f>
        <v>75096.394270399993</v>
      </c>
      <c r="AF278" s="179">
        <f t="shared" si="5"/>
        <v>65960.072302</v>
      </c>
      <c r="AG278"/>
    </row>
    <row r="279" spans="1:33" ht="14.45">
      <c r="A279" s="85" t="s">
        <v>76</v>
      </c>
      <c r="B279" s="85" t="str">
        <f>VLOOKUP(A279,'CENTRO DE COSTOS'!A:D,4,FALSE)</f>
        <v>DIEGO FERNANDO HENAO CARDONA</v>
      </c>
      <c r="C279" s="85" t="str">
        <f>VLOOKUP(A279,'CENTRO DE COSTOS'!A:D,2,FALSE)</f>
        <v>0004-0003</v>
      </c>
      <c r="D279" s="85">
        <v>76001</v>
      </c>
      <c r="E279" s="85" t="s">
        <v>7650</v>
      </c>
      <c r="F279" s="85">
        <v>67145</v>
      </c>
      <c r="G279" s="85" t="s">
        <v>6241</v>
      </c>
      <c r="H279" s="85" t="s">
        <v>232</v>
      </c>
      <c r="I279" s="85" t="s">
        <v>76</v>
      </c>
      <c r="J279" s="85" t="s">
        <v>7651</v>
      </c>
      <c r="K279" s="85" t="s">
        <v>160</v>
      </c>
      <c r="L279" s="85" t="s">
        <v>7652</v>
      </c>
      <c r="M279" s="178">
        <v>45898.702777777777</v>
      </c>
      <c r="N279" s="178">
        <v>45902.551388888889</v>
      </c>
      <c r="O279" s="143"/>
      <c r="P279" s="85" t="s">
        <v>1454</v>
      </c>
      <c r="Q279" s="85" t="s">
        <v>6258</v>
      </c>
      <c r="R279" s="85" t="s">
        <v>6245</v>
      </c>
      <c r="S279" s="85" t="s">
        <v>6245</v>
      </c>
      <c r="T279" s="85" t="s">
        <v>6246</v>
      </c>
      <c r="U279" s="85" t="s">
        <v>6247</v>
      </c>
      <c r="V279" s="85" t="s">
        <v>7653</v>
      </c>
      <c r="W279" s="85" t="s">
        <v>165</v>
      </c>
      <c r="X279" s="85" t="s">
        <v>7654</v>
      </c>
      <c r="Y279" s="144" t="str">
        <f>VLOOKUP(D279,TIPOLOGIA!A:F,6,0)</f>
        <v>TIPO I</v>
      </c>
      <c r="Z279" s="144" t="str">
        <f>VLOOKUP(D279,TIPOLOGIA!A:F,5,0)</f>
        <v>TERRESTRE</v>
      </c>
      <c r="AA279" s="85" t="s">
        <v>512</v>
      </c>
      <c r="AB279" s="85">
        <v>1</v>
      </c>
      <c r="AC279" s="85">
        <v>0</v>
      </c>
      <c r="AD279" s="179">
        <f>IF(W279="SOPORTE_TELEFÓNICO",'BASE LIQUIDACION REDEBAN 2025'!$B$19,IF(Y279="TIPO I",'BASE LIQUIDACION REDEBAN 2025'!$C$2,IF(Y279="TIPO II",'BASE LIQUIDACION REDEBAN 2025'!$C$3,IF(Y279="TIPO III",'BASE LIQUIDACION REDEBAN 2025'!$C$4,IF(Y279="TIPO IV",'BASE LIQUIDACION REDEBAN 2025'!$C$5,IF(Z279="AEREO",'BASE LIQUIDACION REDEBAN 2025'!$B$6,'BASE LIQUIDACION REDEBAN 2025'!$C$5))))))</f>
        <v>65960.072302</v>
      </c>
      <c r="AE279" s="179">
        <f>IF(OR(W279="SOPORTE_TELEFÓNICO",W279="ENVÍO"),0,IF(Y279="TIPO I",'BASE LIQUIDACION REDEBAN 2025'!$B$10,IF(Y279="TIPO II",'BASE LIQUIDACION REDEBAN 2025'!$B$11,IF(Y279="TIPO III",'BASE LIQUIDACION REDEBAN 2025'!$B$12,'BASE LIQUIDACION REDEBAN 2025'!$B$13))))</f>
        <v>75096.394270399993</v>
      </c>
      <c r="AF279" s="179">
        <f t="shared" si="5"/>
        <v>65960.072302</v>
      </c>
      <c r="AG279"/>
    </row>
    <row r="280" spans="1:33" ht="14.45">
      <c r="A280" s="85" t="s">
        <v>93</v>
      </c>
      <c r="B280" s="85" t="str">
        <f>VLOOKUP(A280,'CENTRO DE COSTOS'!A:D,4,FALSE)</f>
        <v>DIEGO FERNANDO HENAO CARDONA</v>
      </c>
      <c r="C280" s="85" t="str">
        <f>VLOOKUP(A280,'CENTRO DE COSTOS'!A:D,2,FALSE)</f>
        <v>0004-0003</v>
      </c>
      <c r="D280" s="85">
        <v>52786</v>
      </c>
      <c r="E280" s="85" t="s">
        <v>7655</v>
      </c>
      <c r="F280" s="85">
        <v>76328</v>
      </c>
      <c r="G280" s="85" t="s">
        <v>6241</v>
      </c>
      <c r="H280" s="85" t="s">
        <v>157</v>
      </c>
      <c r="I280" s="85" t="s">
        <v>7656</v>
      </c>
      <c r="J280" s="85" t="s">
        <v>7657</v>
      </c>
      <c r="K280" s="85" t="s">
        <v>160</v>
      </c>
      <c r="L280" s="85" t="s">
        <v>7658</v>
      </c>
      <c r="M280" s="178">
        <v>45898.702777777777</v>
      </c>
      <c r="N280" s="178">
        <v>45901.657638888893</v>
      </c>
      <c r="O280" s="143"/>
      <c r="P280" s="85" t="s">
        <v>1454</v>
      </c>
      <c r="Q280" s="85" t="s">
        <v>6258</v>
      </c>
      <c r="R280" s="85" t="s">
        <v>162</v>
      </c>
      <c r="S280" s="85" t="s">
        <v>162</v>
      </c>
      <c r="T280" s="85" t="s">
        <v>6246</v>
      </c>
      <c r="U280" s="85" t="s">
        <v>6247</v>
      </c>
      <c r="V280" s="85" t="s">
        <v>7659</v>
      </c>
      <c r="W280" s="85" t="s">
        <v>165</v>
      </c>
      <c r="X280" s="85" t="s">
        <v>7660</v>
      </c>
      <c r="Y280" s="144" t="str">
        <f>VLOOKUP(D280,TIPOLOGIA!A:F,6,0)</f>
        <v>TIPO II</v>
      </c>
      <c r="Z280" s="144" t="str">
        <f>VLOOKUP(D280,TIPOLOGIA!A:F,5,0)</f>
        <v>TERRESTRE</v>
      </c>
      <c r="AA280" s="85" t="s">
        <v>2014</v>
      </c>
      <c r="AB280" s="85">
        <v>1</v>
      </c>
      <c r="AC280" s="85">
        <v>0</v>
      </c>
      <c r="AD280" s="179">
        <f>IF(W280="SOPORTE_TELEFÓNICO",'BASE LIQUIDACION REDEBAN 2025'!$B$19,IF(Y280="TIPO I",'BASE LIQUIDACION REDEBAN 2025'!$C$2,IF(Y280="TIPO II",'BASE LIQUIDACION REDEBAN 2025'!$C$3,IF(Y280="TIPO III",'BASE LIQUIDACION REDEBAN 2025'!$C$4,IF(Y280="TIPO IV",'BASE LIQUIDACION REDEBAN 2025'!$C$5,IF(Z280="AEREO",'BASE LIQUIDACION REDEBAN 2025'!$B$6,'BASE LIQUIDACION REDEBAN 2025'!$C$5))))))</f>
        <v>144967.87232000002</v>
      </c>
      <c r="AE280" s="179">
        <f>IF(OR(W280="SOPORTE_TELEFÓNICO",W280="ENVÍO"),0,IF(Y280="TIPO I",'BASE LIQUIDACION REDEBAN 2025'!$B$10,IF(Y280="TIPO II",'BASE LIQUIDACION REDEBAN 2025'!$B$11,IF(Y280="TIPO III",'BASE LIQUIDACION REDEBAN 2025'!$B$12,'BASE LIQUIDACION REDEBAN 2025'!$B$13))))</f>
        <v>140395.6348884</v>
      </c>
      <c r="AF280" s="179">
        <f t="shared" si="5"/>
        <v>144967.87232000002</v>
      </c>
      <c r="AG280"/>
    </row>
    <row r="281" spans="1:33" ht="14.45">
      <c r="A281" s="85" t="s">
        <v>68</v>
      </c>
      <c r="B281" s="85" t="str">
        <f>VLOOKUP(A281,'CENTRO DE COSTOS'!A:D,4,FALSE)</f>
        <v>WILLIAM ASDRUBAL ROZO ROZO</v>
      </c>
      <c r="C281" s="85" t="str">
        <f>VLOOKUP(A281,'CENTRO DE COSTOS'!A:D,2,FALSE)</f>
        <v>0004-0004</v>
      </c>
      <c r="D281" s="85">
        <v>25596</v>
      </c>
      <c r="E281" s="85" t="s">
        <v>7661</v>
      </c>
      <c r="F281" s="85">
        <v>66899</v>
      </c>
      <c r="G281" s="85" t="s">
        <v>6241</v>
      </c>
      <c r="H281" s="85" t="s">
        <v>417</v>
      </c>
      <c r="I281" s="85" t="s">
        <v>7662</v>
      </c>
      <c r="J281" s="85" t="s">
        <v>7663</v>
      </c>
      <c r="K281" s="85" t="s">
        <v>160</v>
      </c>
      <c r="L281" s="85" t="s">
        <v>7664</v>
      </c>
      <c r="M281" s="178">
        <v>45897.701388888891</v>
      </c>
      <c r="N281" s="178">
        <v>45903.597222222219</v>
      </c>
      <c r="O281" s="143"/>
      <c r="P281" s="85" t="s">
        <v>1454</v>
      </c>
      <c r="Q281" s="85" t="s">
        <v>1454</v>
      </c>
      <c r="R281" s="85" t="s">
        <v>6245</v>
      </c>
      <c r="S281" s="85" t="s">
        <v>6245</v>
      </c>
      <c r="T281" s="85" t="s">
        <v>6246</v>
      </c>
      <c r="U281" s="85" t="s">
        <v>6381</v>
      </c>
      <c r="V281" s="85" t="s">
        <v>7665</v>
      </c>
      <c r="W281" s="85" t="s">
        <v>165</v>
      </c>
      <c r="X281" s="85" t="s">
        <v>7666</v>
      </c>
      <c r="Y281" s="144" t="str">
        <f>VLOOKUP(D281,TIPOLOGIA!A:F,6,0)</f>
        <v>TIPO III</v>
      </c>
      <c r="Z281" s="144" t="str">
        <f>VLOOKUP(D281,TIPOLOGIA!A:F,5,0)</f>
        <v>TERRESTRE</v>
      </c>
      <c r="AA281" s="85" t="s">
        <v>4787</v>
      </c>
      <c r="AB281" s="85">
        <v>1</v>
      </c>
      <c r="AC281" s="85">
        <v>0</v>
      </c>
      <c r="AD281" s="179">
        <f>IF(W281="SOPORTE_TELEFÓNICO",'BASE LIQUIDACION REDEBAN 2025'!$B$19,IF(Y281="TIPO I",'BASE LIQUIDACION REDEBAN 2025'!$C$2,IF(Y281="TIPO II",'BASE LIQUIDACION REDEBAN 2025'!$C$3,IF(Y281="TIPO III",'BASE LIQUIDACION REDEBAN 2025'!$C$4,IF(Y281="TIPO IV",'BASE LIQUIDACION REDEBAN 2025'!$C$5,IF(Z281="AEREO",'BASE LIQUIDACION REDEBAN 2025'!$B$6,'BASE LIQUIDACION REDEBAN 2025'!$C$5))))))</f>
        <v>275728.78077800001</v>
      </c>
      <c r="AE281" s="179">
        <f>IF(OR(W281="SOPORTE_TELEFÓNICO",W281="ENVÍO"),0,IF(Y281="TIPO I",'BASE LIQUIDACION REDEBAN 2025'!$B$10,IF(Y281="TIPO II",'BASE LIQUIDACION REDEBAN 2025'!$B$11,IF(Y281="TIPO III",'BASE LIQUIDACION REDEBAN 2025'!$B$12,'BASE LIQUIDACION REDEBAN 2025'!$B$13))))</f>
        <v>196536.5258152</v>
      </c>
      <c r="AF281" s="179">
        <f t="shared" si="5"/>
        <v>275728.78077800001</v>
      </c>
      <c r="AG281"/>
    </row>
    <row r="282" spans="1:33" ht="14.45">
      <c r="A282" s="85" t="s">
        <v>100</v>
      </c>
      <c r="B282" s="85" t="str">
        <f>VLOOKUP(A282,'CENTRO DE COSTOS'!A:D,4,FALSE)</f>
        <v>KEVIN ALEXIS CORZO BUSTOS</v>
      </c>
      <c r="C282" s="85" t="str">
        <f>VLOOKUP(A282,'CENTRO DE COSTOS'!A:D,2,FALSE)</f>
        <v>0004-0007</v>
      </c>
      <c r="D282" s="85">
        <v>50006</v>
      </c>
      <c r="E282" s="85" t="s">
        <v>7667</v>
      </c>
      <c r="F282" s="85">
        <v>54517</v>
      </c>
      <c r="G282" s="85" t="s">
        <v>6241</v>
      </c>
      <c r="H282" s="85" t="s">
        <v>216</v>
      </c>
      <c r="I282" s="85" t="s">
        <v>3785</v>
      </c>
      <c r="J282" s="85" t="s">
        <v>7668</v>
      </c>
      <c r="K282" s="85" t="s">
        <v>160</v>
      </c>
      <c r="L282" s="85" t="s">
        <v>7669</v>
      </c>
      <c r="M282" s="178">
        <v>45897.701388888891</v>
      </c>
      <c r="N282" s="178">
        <v>45901.662499999999</v>
      </c>
      <c r="O282" s="143"/>
      <c r="P282" s="85" t="s">
        <v>1454</v>
      </c>
      <c r="Q282" s="85" t="s">
        <v>1454</v>
      </c>
      <c r="R282" s="85" t="s">
        <v>6245</v>
      </c>
      <c r="S282" s="85" t="s">
        <v>6245</v>
      </c>
      <c r="T282" s="85" t="s">
        <v>6246</v>
      </c>
      <c r="U282" s="85" t="s">
        <v>6247</v>
      </c>
      <c r="V282" s="85" t="s">
        <v>7670</v>
      </c>
      <c r="W282" s="85" t="s">
        <v>165</v>
      </c>
      <c r="X282" s="85" t="s">
        <v>7671</v>
      </c>
      <c r="Y282" s="144" t="str">
        <f>VLOOKUP(D282,TIPOLOGIA!A:F,6,0)</f>
        <v>TIPO II</v>
      </c>
      <c r="Z282" s="144" t="str">
        <f>VLOOKUP(D282,TIPOLOGIA!A:F,5,0)</f>
        <v>TERRESTRE</v>
      </c>
      <c r="AA282" s="85" t="s">
        <v>1538</v>
      </c>
      <c r="AB282" s="85">
        <v>1</v>
      </c>
      <c r="AC282" s="85">
        <v>0</v>
      </c>
      <c r="AD282" s="179">
        <f>IF(W282="SOPORTE_TELEFÓNICO",'BASE LIQUIDACION REDEBAN 2025'!$B$19,IF(Y282="TIPO I",'BASE LIQUIDACION REDEBAN 2025'!$C$2,IF(Y282="TIPO II",'BASE LIQUIDACION REDEBAN 2025'!$C$3,IF(Y282="TIPO III",'BASE LIQUIDACION REDEBAN 2025'!$C$4,IF(Y282="TIPO IV",'BASE LIQUIDACION REDEBAN 2025'!$C$5,IF(Z282="AEREO",'BASE LIQUIDACION REDEBAN 2025'!$B$6,'BASE LIQUIDACION REDEBAN 2025'!$C$5))))))</f>
        <v>144967.87232000002</v>
      </c>
      <c r="AE282" s="179">
        <f>IF(OR(W282="SOPORTE_TELEFÓNICO",W282="ENVÍO"),0,IF(Y282="TIPO I",'BASE LIQUIDACION REDEBAN 2025'!$B$10,IF(Y282="TIPO II",'BASE LIQUIDACION REDEBAN 2025'!$B$11,IF(Y282="TIPO III",'BASE LIQUIDACION REDEBAN 2025'!$B$12,'BASE LIQUIDACION REDEBAN 2025'!$B$13))))</f>
        <v>140395.6348884</v>
      </c>
      <c r="AF282" s="179">
        <f t="shared" si="5"/>
        <v>144967.87232000002</v>
      </c>
      <c r="AG282"/>
    </row>
    <row r="283" spans="1:33" ht="14.45">
      <c r="A283" s="85" t="s">
        <v>81</v>
      </c>
      <c r="B283" s="85" t="str">
        <f>VLOOKUP(A283,'CENTRO DE COSTOS'!A:D,4,FALSE)</f>
        <v>MIGUEL JULIÁN HERNÁNDEZ GUARÍN</v>
      </c>
      <c r="C283" s="85" t="str">
        <f>VLOOKUP(A283,'CENTRO DE COSTOS'!A:D,2,FALSE)</f>
        <v>0004-0008</v>
      </c>
      <c r="D283" s="85">
        <v>54001</v>
      </c>
      <c r="E283" s="85" t="s">
        <v>7672</v>
      </c>
      <c r="F283" s="85">
        <v>79065</v>
      </c>
      <c r="G283" s="85" t="s">
        <v>6241</v>
      </c>
      <c r="H283" s="85" t="s">
        <v>296</v>
      </c>
      <c r="I283" s="85" t="s">
        <v>81</v>
      </c>
      <c r="J283" s="85" t="s">
        <v>7673</v>
      </c>
      <c r="K283" s="85" t="s">
        <v>160</v>
      </c>
      <c r="L283" s="85" t="s">
        <v>7674</v>
      </c>
      <c r="M283" s="178">
        <v>45897.701388888891</v>
      </c>
      <c r="N283" s="178">
        <v>45901.665277777778</v>
      </c>
      <c r="O283" s="143"/>
      <c r="P283" s="85" t="s">
        <v>1454</v>
      </c>
      <c r="Q283" s="85" t="s">
        <v>1454</v>
      </c>
      <c r="R283" s="85" t="s">
        <v>6245</v>
      </c>
      <c r="S283" s="85" t="s">
        <v>6245</v>
      </c>
      <c r="T283" s="85" t="s">
        <v>6246</v>
      </c>
      <c r="U283" s="85" t="s">
        <v>6247</v>
      </c>
      <c r="V283" s="85" t="s">
        <v>7675</v>
      </c>
      <c r="W283" s="85" t="s">
        <v>165</v>
      </c>
      <c r="X283" s="85" t="s">
        <v>7676</v>
      </c>
      <c r="Y283" s="144" t="str">
        <f>VLOOKUP(D283,TIPOLOGIA!A:F,6,0)</f>
        <v>TIPO I</v>
      </c>
      <c r="Z283" s="144" t="str">
        <f>VLOOKUP(D283,TIPOLOGIA!A:F,5,0)</f>
        <v>TERRESTRE</v>
      </c>
      <c r="AA283" s="85" t="s">
        <v>301</v>
      </c>
      <c r="AB283" s="85">
        <v>1</v>
      </c>
      <c r="AC283" s="85">
        <v>0</v>
      </c>
      <c r="AD283" s="179">
        <f>IF(W283="SOPORTE_TELEFÓNICO",'BASE LIQUIDACION REDEBAN 2025'!$B$19,IF(Y283="TIPO I",'BASE LIQUIDACION REDEBAN 2025'!$C$2,IF(Y283="TIPO II",'BASE LIQUIDACION REDEBAN 2025'!$C$3,IF(Y283="TIPO III",'BASE LIQUIDACION REDEBAN 2025'!$C$4,IF(Y283="TIPO IV",'BASE LIQUIDACION REDEBAN 2025'!$C$5,IF(Z283="AEREO",'BASE LIQUIDACION REDEBAN 2025'!$B$6,'BASE LIQUIDACION REDEBAN 2025'!$C$5))))))</f>
        <v>65960.072302</v>
      </c>
      <c r="AE283" s="179">
        <f>IF(OR(W283="SOPORTE_TELEFÓNICO",W283="ENVÍO"),0,IF(Y283="TIPO I",'BASE LIQUIDACION REDEBAN 2025'!$B$10,IF(Y283="TIPO II",'BASE LIQUIDACION REDEBAN 2025'!$B$11,IF(Y283="TIPO III",'BASE LIQUIDACION REDEBAN 2025'!$B$12,'BASE LIQUIDACION REDEBAN 2025'!$B$13))))</f>
        <v>75096.394270399993</v>
      </c>
      <c r="AF283" s="179">
        <f t="shared" si="5"/>
        <v>65960.072302</v>
      </c>
      <c r="AG283"/>
    </row>
    <row r="284" spans="1:33" ht="14.45">
      <c r="A284" s="85" t="s">
        <v>76</v>
      </c>
      <c r="B284" s="85" t="str">
        <f>VLOOKUP(A284,'CENTRO DE COSTOS'!A:D,4,FALSE)</f>
        <v>DIEGO FERNANDO HENAO CARDONA</v>
      </c>
      <c r="C284" s="85" t="str">
        <f>VLOOKUP(A284,'CENTRO DE COSTOS'!A:D,2,FALSE)</f>
        <v>0004-0003</v>
      </c>
      <c r="D284" s="85">
        <v>76001</v>
      </c>
      <c r="E284" s="85" t="s">
        <v>7677</v>
      </c>
      <c r="F284" s="85">
        <v>79547</v>
      </c>
      <c r="G284" s="85" t="s">
        <v>6241</v>
      </c>
      <c r="H284" s="85" t="s">
        <v>232</v>
      </c>
      <c r="I284" s="85" t="s">
        <v>76</v>
      </c>
      <c r="J284" s="85" t="s">
        <v>7678</v>
      </c>
      <c r="K284" s="85" t="s">
        <v>160</v>
      </c>
      <c r="L284" s="85" t="s">
        <v>7679</v>
      </c>
      <c r="M284" s="178">
        <v>45897.701388888891</v>
      </c>
      <c r="N284" s="178">
        <v>45902.65902777778</v>
      </c>
      <c r="O284" s="143"/>
      <c r="P284" s="85" t="s">
        <v>1454</v>
      </c>
      <c r="Q284" s="85" t="s">
        <v>1454</v>
      </c>
      <c r="R284" s="85" t="s">
        <v>162</v>
      </c>
      <c r="S284" s="85" t="s">
        <v>162</v>
      </c>
      <c r="T284" s="85" t="s">
        <v>6246</v>
      </c>
      <c r="U284" s="85" t="s">
        <v>6247</v>
      </c>
      <c r="V284" s="85" t="s">
        <v>7680</v>
      </c>
      <c r="W284" s="85" t="s">
        <v>165</v>
      </c>
      <c r="X284" s="85" t="s">
        <v>7681</v>
      </c>
      <c r="Y284" s="144" t="str">
        <f>VLOOKUP(D284,TIPOLOGIA!A:F,6,0)</f>
        <v>TIPO I</v>
      </c>
      <c r="Z284" s="144" t="str">
        <f>VLOOKUP(D284,TIPOLOGIA!A:F,5,0)</f>
        <v>TERRESTRE</v>
      </c>
      <c r="AA284" s="85" t="s">
        <v>512</v>
      </c>
      <c r="AB284" s="85">
        <v>1</v>
      </c>
      <c r="AC284" s="85">
        <v>0</v>
      </c>
      <c r="AD284" s="179">
        <f>IF(W284="SOPORTE_TELEFÓNICO",'BASE LIQUIDACION REDEBAN 2025'!$B$19,IF(Y284="TIPO I",'BASE LIQUIDACION REDEBAN 2025'!$C$2,IF(Y284="TIPO II",'BASE LIQUIDACION REDEBAN 2025'!$C$3,IF(Y284="TIPO III",'BASE LIQUIDACION REDEBAN 2025'!$C$4,IF(Y284="TIPO IV",'BASE LIQUIDACION REDEBAN 2025'!$C$5,IF(Z284="AEREO",'BASE LIQUIDACION REDEBAN 2025'!$B$6,'BASE LIQUIDACION REDEBAN 2025'!$C$5))))))</f>
        <v>65960.072302</v>
      </c>
      <c r="AE284" s="179">
        <f>IF(OR(W284="SOPORTE_TELEFÓNICO",W284="ENVÍO"),0,IF(Y284="TIPO I",'BASE LIQUIDACION REDEBAN 2025'!$B$10,IF(Y284="TIPO II",'BASE LIQUIDACION REDEBAN 2025'!$B$11,IF(Y284="TIPO III",'BASE LIQUIDACION REDEBAN 2025'!$B$12,'BASE LIQUIDACION REDEBAN 2025'!$B$13))))</f>
        <v>75096.394270399993</v>
      </c>
      <c r="AF284" s="179">
        <f t="shared" si="5"/>
        <v>65960.072302</v>
      </c>
      <c r="AG284"/>
    </row>
    <row r="285" spans="1:33" ht="14.45">
      <c r="A285" s="85" t="s">
        <v>100</v>
      </c>
      <c r="B285" s="85" t="str">
        <f>VLOOKUP(A285,'CENTRO DE COSTOS'!A:D,4,FALSE)</f>
        <v>KEVIN ALEXIS CORZO BUSTOS</v>
      </c>
      <c r="C285" s="85" t="str">
        <f>VLOOKUP(A285,'CENTRO DE COSTOS'!A:D,2,FALSE)</f>
        <v>0004-0007</v>
      </c>
      <c r="D285" s="85">
        <v>95001</v>
      </c>
      <c r="E285" s="85" t="s">
        <v>7682</v>
      </c>
      <c r="F285" s="85">
        <v>77975</v>
      </c>
      <c r="G285" s="85" t="s">
        <v>6241</v>
      </c>
      <c r="H285" s="85" t="s">
        <v>3737</v>
      </c>
      <c r="I285" s="85" t="s">
        <v>3738</v>
      </c>
      <c r="J285" s="85" t="s">
        <v>7683</v>
      </c>
      <c r="K285" s="85" t="s">
        <v>160</v>
      </c>
      <c r="L285" s="85" t="s">
        <v>7684</v>
      </c>
      <c r="M285" s="178">
        <v>45897.701388888891</v>
      </c>
      <c r="N285" s="178">
        <v>45903.64166666667</v>
      </c>
      <c r="O285" s="143"/>
      <c r="P285" s="85" t="s">
        <v>1454</v>
      </c>
      <c r="Q285" s="85" t="s">
        <v>1454</v>
      </c>
      <c r="R285" s="85" t="s">
        <v>6245</v>
      </c>
      <c r="S285" s="85" t="s">
        <v>6245</v>
      </c>
      <c r="T285" s="85" t="s">
        <v>6246</v>
      </c>
      <c r="U285" s="85" t="s">
        <v>6247</v>
      </c>
      <c r="V285" s="85" t="s">
        <v>7685</v>
      </c>
      <c r="W285" s="85" t="s">
        <v>165</v>
      </c>
      <c r="X285" s="85" t="s">
        <v>7686</v>
      </c>
      <c r="Y285" s="144" t="str">
        <f>VLOOKUP(D285,TIPOLOGIA!A:F,6,0)</f>
        <v>TIPO IV</v>
      </c>
      <c r="Z285" s="144" t="str">
        <f>VLOOKUP(D285,TIPOLOGIA!A:F,5,0)</f>
        <v>TERRESTRE</v>
      </c>
      <c r="AA285" s="85" t="s">
        <v>1411</v>
      </c>
      <c r="AB285" s="85">
        <v>1</v>
      </c>
      <c r="AC285" s="85">
        <v>0</v>
      </c>
      <c r="AD285" s="179">
        <f>IF(W285="SOPORTE_TELEFÓNICO",'BASE LIQUIDACION REDEBAN 2025'!$B$19,IF(Y285="TIPO I",'BASE LIQUIDACION REDEBAN 2025'!$C$2,IF(Y285="TIPO II",'BASE LIQUIDACION REDEBAN 2025'!$C$3,IF(Y285="TIPO III",'BASE LIQUIDACION REDEBAN 2025'!$C$4,IF(Y285="TIPO IV",'BASE LIQUIDACION REDEBAN 2025'!$C$5,IF(Z285="AEREO",'BASE LIQUIDACION REDEBAN 2025'!$B$6,'BASE LIQUIDACION REDEBAN 2025'!$C$5))))))</f>
        <v>479588.87655000004</v>
      </c>
      <c r="AE285" s="179">
        <f>IF(OR(W285="SOPORTE_TELEFÓNICO",W285="ENVÍO"),0,IF(Y285="TIPO I",'BASE LIQUIDACION REDEBAN 2025'!$B$10,IF(Y285="TIPO II",'BASE LIQUIDACION REDEBAN 2025'!$B$11,IF(Y285="TIPO III",'BASE LIQUIDACION REDEBAN 2025'!$B$12,'BASE LIQUIDACION REDEBAN 2025'!$B$13))))</f>
        <v>196536.5258152</v>
      </c>
      <c r="AF285" s="179">
        <f t="shared" si="5"/>
        <v>479588.87655000004</v>
      </c>
      <c r="AG285"/>
    </row>
    <row r="286" spans="1:33" ht="14.45">
      <c r="A286" s="85" t="s">
        <v>90</v>
      </c>
      <c r="B286" s="85" t="str">
        <f>VLOOKUP(A286,'CENTRO DE COSTOS'!A:D,4,FALSE)</f>
        <v>JUAN SEBASTIÁN RÍOS CASTRILLÓN</v>
      </c>
      <c r="C286" s="85" t="str">
        <f>VLOOKUP(A286,'CENTRO DE COSTOS'!A:D,2,FALSE)</f>
        <v>0004-0005</v>
      </c>
      <c r="D286" s="85">
        <v>5034</v>
      </c>
      <c r="E286" s="85" t="s">
        <v>7687</v>
      </c>
      <c r="F286" s="85">
        <v>10694</v>
      </c>
      <c r="G286" s="85" t="s">
        <v>6241</v>
      </c>
      <c r="H286" s="85" t="s">
        <v>249</v>
      </c>
      <c r="I286" s="85" t="s">
        <v>1784</v>
      </c>
      <c r="J286" s="85" t="s">
        <v>7688</v>
      </c>
      <c r="K286" s="85" t="s">
        <v>160</v>
      </c>
      <c r="L286" s="85" t="s">
        <v>7689</v>
      </c>
      <c r="M286" s="178">
        <v>45897.701388888891</v>
      </c>
      <c r="N286" s="178">
        <v>45904.368750000001</v>
      </c>
      <c r="O286" s="143"/>
      <c r="P286" s="85" t="s">
        <v>1454</v>
      </c>
      <c r="Q286" s="85" t="s">
        <v>1454</v>
      </c>
      <c r="R286" s="85" t="s">
        <v>6245</v>
      </c>
      <c r="S286" s="85" t="s">
        <v>6245</v>
      </c>
      <c r="T286" s="85" t="s">
        <v>6246</v>
      </c>
      <c r="U286" s="85" t="s">
        <v>6247</v>
      </c>
      <c r="V286" s="85" t="s">
        <v>7690</v>
      </c>
      <c r="W286" s="85" t="s">
        <v>165</v>
      </c>
      <c r="X286" s="85" t="s">
        <v>7691</v>
      </c>
      <c r="Y286" s="144" t="str">
        <f>VLOOKUP(D286,TIPOLOGIA!A:F,6,0)</f>
        <v>TIPO III</v>
      </c>
      <c r="Z286" s="144" t="str">
        <f>VLOOKUP(D286,TIPOLOGIA!A:F,5,0)</f>
        <v>TERRESTRE</v>
      </c>
      <c r="AA286" s="85" t="s">
        <v>804</v>
      </c>
      <c r="AB286" s="85">
        <v>1</v>
      </c>
      <c r="AC286" s="85">
        <v>0</v>
      </c>
      <c r="AD286" s="179">
        <f>IF(W286="SOPORTE_TELEFÓNICO",'BASE LIQUIDACION REDEBAN 2025'!$B$19,IF(Y286="TIPO I",'BASE LIQUIDACION REDEBAN 2025'!$C$2,IF(Y286="TIPO II",'BASE LIQUIDACION REDEBAN 2025'!$C$3,IF(Y286="TIPO III",'BASE LIQUIDACION REDEBAN 2025'!$C$4,IF(Y286="TIPO IV",'BASE LIQUIDACION REDEBAN 2025'!$C$5,IF(Z286="AEREO",'BASE LIQUIDACION REDEBAN 2025'!$B$6,'BASE LIQUIDACION REDEBAN 2025'!$C$5))))))</f>
        <v>275728.78077800001</v>
      </c>
      <c r="AE286" s="179">
        <f>IF(OR(W286="SOPORTE_TELEFÓNICO",W286="ENVÍO"),0,IF(Y286="TIPO I",'BASE LIQUIDACION REDEBAN 2025'!$B$10,IF(Y286="TIPO II",'BASE LIQUIDACION REDEBAN 2025'!$B$11,IF(Y286="TIPO III",'BASE LIQUIDACION REDEBAN 2025'!$B$12,'BASE LIQUIDACION REDEBAN 2025'!$B$13))))</f>
        <v>196536.5258152</v>
      </c>
      <c r="AF286" s="179">
        <f t="shared" si="5"/>
        <v>275728.78077800001</v>
      </c>
      <c r="AG286"/>
    </row>
    <row r="287" spans="1:33" ht="14.45">
      <c r="A287" s="85" t="s">
        <v>86</v>
      </c>
      <c r="B287" s="85" t="str">
        <f>VLOOKUP(A287,'CENTRO DE COSTOS'!A:D,4,FALSE)</f>
        <v>KEVIN ALEXIS CORZO BUSTOS</v>
      </c>
      <c r="C287" s="85" t="str">
        <f>VLOOKUP(A287,'CENTRO DE COSTOS'!A:D,2,FALSE)</f>
        <v>0004-0007</v>
      </c>
      <c r="D287" s="85">
        <v>73671</v>
      </c>
      <c r="E287" s="85" t="s">
        <v>7692</v>
      </c>
      <c r="F287" s="85">
        <v>46187</v>
      </c>
      <c r="G287" s="85" t="s">
        <v>6241</v>
      </c>
      <c r="H287" s="85" t="s">
        <v>494</v>
      </c>
      <c r="I287" s="85" t="s">
        <v>2248</v>
      </c>
      <c r="J287" s="85" t="s">
        <v>7693</v>
      </c>
      <c r="K287" s="85" t="s">
        <v>160</v>
      </c>
      <c r="L287" s="85" t="s">
        <v>7694</v>
      </c>
      <c r="M287" s="178">
        <v>45896.692361111112</v>
      </c>
      <c r="N287" s="178">
        <v>45901.667361111111</v>
      </c>
      <c r="O287" s="143"/>
      <c r="P287" s="85" t="s">
        <v>1454</v>
      </c>
      <c r="Q287" s="85" t="s">
        <v>1454</v>
      </c>
      <c r="R287" s="85" t="s">
        <v>6245</v>
      </c>
      <c r="S287" s="85" t="s">
        <v>6245</v>
      </c>
      <c r="T287" s="85" t="s">
        <v>6246</v>
      </c>
      <c r="U287" s="85" t="s">
        <v>6247</v>
      </c>
      <c r="V287" s="85" t="s">
        <v>7695</v>
      </c>
      <c r="W287" s="85" t="s">
        <v>165</v>
      </c>
      <c r="X287" s="85" t="s">
        <v>7696</v>
      </c>
      <c r="Y287" s="144" t="str">
        <f>VLOOKUP(D287,TIPOLOGIA!A:F,6,0)</f>
        <v>TIPO II</v>
      </c>
      <c r="Z287" s="144" t="str">
        <f>VLOOKUP(D287,TIPOLOGIA!A:F,5,0)</f>
        <v>TERRESTRE</v>
      </c>
      <c r="AA287" s="85" t="s">
        <v>760</v>
      </c>
      <c r="AB287" s="85">
        <v>1</v>
      </c>
      <c r="AC287" s="85">
        <v>0</v>
      </c>
      <c r="AD287" s="179">
        <f>IF(W287="SOPORTE_TELEFÓNICO",'BASE LIQUIDACION REDEBAN 2025'!$B$19,IF(Y287="TIPO I",'BASE LIQUIDACION REDEBAN 2025'!$C$2,IF(Y287="TIPO II",'BASE LIQUIDACION REDEBAN 2025'!$C$3,IF(Y287="TIPO III",'BASE LIQUIDACION REDEBAN 2025'!$C$4,IF(Y287="TIPO IV",'BASE LIQUIDACION REDEBAN 2025'!$C$5,IF(Z287="AEREO",'BASE LIQUIDACION REDEBAN 2025'!$B$6,'BASE LIQUIDACION REDEBAN 2025'!$C$5))))))</f>
        <v>144967.87232000002</v>
      </c>
      <c r="AE287" s="179">
        <f>IF(OR(W287="SOPORTE_TELEFÓNICO",W287="ENVÍO"),0,IF(Y287="TIPO I",'BASE LIQUIDACION REDEBAN 2025'!$B$10,IF(Y287="TIPO II",'BASE LIQUIDACION REDEBAN 2025'!$B$11,IF(Y287="TIPO III",'BASE LIQUIDACION REDEBAN 2025'!$B$12,'BASE LIQUIDACION REDEBAN 2025'!$B$13))))</f>
        <v>140395.6348884</v>
      </c>
      <c r="AF287" s="179">
        <f t="shared" si="5"/>
        <v>144967.87232000002</v>
      </c>
      <c r="AG287"/>
    </row>
    <row r="288" spans="1:33" ht="14.45">
      <c r="A288" s="85" t="s">
        <v>98</v>
      </c>
      <c r="B288" s="85" t="str">
        <f>VLOOKUP(A288,'CENTRO DE COSTOS'!A:D,4,FALSE)</f>
        <v>MIGUEL JULIÁN HERNÁNDEZ GUARÍN</v>
      </c>
      <c r="C288" s="85" t="str">
        <f>VLOOKUP(A288,'CENTRO DE COSTOS'!A:D,2,FALSE)</f>
        <v>0004-0008</v>
      </c>
      <c r="D288" s="85">
        <v>68385</v>
      </c>
      <c r="E288" s="85" t="s">
        <v>7697</v>
      </c>
      <c r="F288" s="85">
        <v>46972</v>
      </c>
      <c r="G288" s="85" t="s">
        <v>6241</v>
      </c>
      <c r="H288" s="85" t="s">
        <v>224</v>
      </c>
      <c r="I288" s="85" t="s">
        <v>7698</v>
      </c>
      <c r="J288" s="85" t="s">
        <v>7699</v>
      </c>
      <c r="K288" s="85" t="s">
        <v>160</v>
      </c>
      <c r="L288" s="85" t="s">
        <v>7700</v>
      </c>
      <c r="M288" s="178">
        <v>45896.333333333343</v>
      </c>
      <c r="N288" s="178">
        <v>45902.595833333333</v>
      </c>
      <c r="O288" s="143"/>
      <c r="P288" s="85" t="s">
        <v>1454</v>
      </c>
      <c r="Q288" s="85" t="s">
        <v>1454</v>
      </c>
      <c r="R288" s="85" t="s">
        <v>243</v>
      </c>
      <c r="S288" s="85" t="s">
        <v>365</v>
      </c>
      <c r="T288" s="85" t="s">
        <v>6246</v>
      </c>
      <c r="U288" s="85" t="s">
        <v>6247</v>
      </c>
      <c r="V288" s="85" t="s">
        <v>7701</v>
      </c>
      <c r="W288" s="85" t="s">
        <v>165</v>
      </c>
      <c r="X288" s="85" t="s">
        <v>7702</v>
      </c>
      <c r="Y288" s="144" t="str">
        <f>VLOOKUP(D288,TIPOLOGIA!A:F,6,0)</f>
        <v>TIPO III</v>
      </c>
      <c r="Z288" s="144" t="str">
        <f>VLOOKUP(D288,TIPOLOGIA!A:F,5,0)</f>
        <v>TERRESTRE</v>
      </c>
      <c r="AA288" s="85" t="s">
        <v>411</v>
      </c>
      <c r="AB288" s="85">
        <v>1</v>
      </c>
      <c r="AC288" s="85">
        <v>0</v>
      </c>
      <c r="AD288" s="179">
        <f>IF(W288="SOPORTE_TELEFÓNICO",'BASE LIQUIDACION REDEBAN 2025'!$B$19,IF(Y288="TIPO I",'BASE LIQUIDACION REDEBAN 2025'!$C$2,IF(Y288="TIPO II",'BASE LIQUIDACION REDEBAN 2025'!$C$3,IF(Y288="TIPO III",'BASE LIQUIDACION REDEBAN 2025'!$C$4,IF(Y288="TIPO IV",'BASE LIQUIDACION REDEBAN 2025'!$C$5,IF(Z288="AEREO",'BASE LIQUIDACION REDEBAN 2025'!$B$6,'BASE LIQUIDACION REDEBAN 2025'!$C$5))))))</f>
        <v>275728.78077800001</v>
      </c>
      <c r="AE288" s="179">
        <f>IF(OR(W288="SOPORTE_TELEFÓNICO",W288="ENVÍO"),0,IF(Y288="TIPO I",'BASE LIQUIDACION REDEBAN 2025'!$B$10,IF(Y288="TIPO II",'BASE LIQUIDACION REDEBAN 2025'!$B$11,IF(Y288="TIPO III",'BASE LIQUIDACION REDEBAN 2025'!$B$12,'BASE LIQUIDACION REDEBAN 2025'!$B$13))))</f>
        <v>196536.5258152</v>
      </c>
      <c r="AF288" s="179">
        <f t="shared" si="5"/>
        <v>275728.78077800001</v>
      </c>
      <c r="AG288"/>
    </row>
    <row r="289" spans="1:33" ht="14.45">
      <c r="A289" s="85" t="s">
        <v>72</v>
      </c>
      <c r="B289" s="85" t="str">
        <f>VLOOKUP(A289,'CENTRO DE COSTOS'!A:D,4,FALSE)</f>
        <v>MIGUEL JULIÁN HERNÁNDEZ GUARÍN</v>
      </c>
      <c r="C289" s="85" t="str">
        <f>VLOOKUP(A289,'CENTRO DE COSTOS'!A:D,2,FALSE)</f>
        <v>0004-0008</v>
      </c>
      <c r="D289" s="85">
        <v>81001</v>
      </c>
      <c r="E289" s="85" t="s">
        <v>7703</v>
      </c>
      <c r="F289" s="85">
        <v>68105</v>
      </c>
      <c r="G289" s="85" t="s">
        <v>6241</v>
      </c>
      <c r="H289" s="85" t="s">
        <v>869</v>
      </c>
      <c r="I289" s="85" t="s">
        <v>869</v>
      </c>
      <c r="J289" s="85" t="s">
        <v>7704</v>
      </c>
      <c r="K289" s="85" t="s">
        <v>160</v>
      </c>
      <c r="L289" s="85" t="s">
        <v>7705</v>
      </c>
      <c r="M289" s="178">
        <v>45895.333333333343</v>
      </c>
      <c r="N289" s="178">
        <v>45911.396527777782</v>
      </c>
      <c r="O289" s="143"/>
      <c r="P289" s="85" t="s">
        <v>1454</v>
      </c>
      <c r="Q289" s="85" t="s">
        <v>1454</v>
      </c>
      <c r="R289" s="85" t="s">
        <v>243</v>
      </c>
      <c r="S289" s="85" t="s">
        <v>365</v>
      </c>
      <c r="T289" s="85" t="s">
        <v>6246</v>
      </c>
      <c r="U289" s="85" t="s">
        <v>6247</v>
      </c>
      <c r="V289" s="85" t="s">
        <v>7706</v>
      </c>
      <c r="W289" s="85" t="s">
        <v>165</v>
      </c>
      <c r="X289" s="85" t="s">
        <v>7707</v>
      </c>
      <c r="Y289" s="144" t="str">
        <f>VLOOKUP(D289,TIPOLOGIA!A:F,6,0)</f>
        <v>TIPO IV ESPECIAL</v>
      </c>
      <c r="Z289" s="144" t="str">
        <f>VLOOKUP(D289,TIPOLOGIA!A:F,5,0)</f>
        <v>AEREO</v>
      </c>
      <c r="AA289" s="85" t="s">
        <v>754</v>
      </c>
      <c r="AB289" s="85">
        <v>1</v>
      </c>
      <c r="AC289" s="85">
        <v>0</v>
      </c>
      <c r="AD289" s="179">
        <f>IF(W289="SOPORTE_TELEFÓNICO",'BASE LIQUIDACION REDEBAN 2025'!$B$19,IF(Y289="TIPO I",'BASE LIQUIDACION REDEBAN 2025'!$C$2,IF(Y289="TIPO II",'BASE LIQUIDACION REDEBAN 2025'!$C$3,IF(Y289="TIPO III",'BASE LIQUIDACION REDEBAN 2025'!$C$4,IF(Y289="TIPO IV",'BASE LIQUIDACION REDEBAN 2025'!$C$5,IF(Z289="AEREO",'BASE LIQUIDACION REDEBAN 2025'!$B$6,'BASE LIQUIDACION REDEBAN 2025'!$C$5))))))</f>
        <v>988462.96268840006</v>
      </c>
      <c r="AE289" s="179">
        <f>IF(OR(W289="SOPORTE_TELEFÓNICO",W289="ENVÍO"),0,IF(Y289="TIPO I",'BASE LIQUIDACION REDEBAN 2025'!$B$10,IF(Y289="TIPO II",'BASE LIQUIDACION REDEBAN 2025'!$B$11,IF(Y289="TIPO III",'BASE LIQUIDACION REDEBAN 2025'!$B$12,'BASE LIQUIDACION REDEBAN 2025'!$B$13))))</f>
        <v>196536.5258152</v>
      </c>
      <c r="AF289" s="179">
        <f t="shared" si="5"/>
        <v>988462.96268840006</v>
      </c>
      <c r="AG289"/>
    </row>
    <row r="290" spans="1:33" ht="14.45">
      <c r="A290" s="85" t="s">
        <v>93</v>
      </c>
      <c r="B290" s="85" t="str">
        <f>VLOOKUP(A290,'CENTRO DE COSTOS'!A:D,4,FALSE)</f>
        <v>DIEGO FERNANDO HENAO CARDONA</v>
      </c>
      <c r="C290" s="85" t="str">
        <f>VLOOKUP(A290,'CENTRO DE COSTOS'!A:D,2,FALSE)</f>
        <v>0004-0003</v>
      </c>
      <c r="D290" s="85">
        <v>52203</v>
      </c>
      <c r="E290" s="85" t="s">
        <v>7708</v>
      </c>
      <c r="F290" s="85">
        <v>49060</v>
      </c>
      <c r="G290" s="85" t="s">
        <v>6241</v>
      </c>
      <c r="H290" s="85" t="s">
        <v>157</v>
      </c>
      <c r="I290" s="85" t="s">
        <v>7709</v>
      </c>
      <c r="J290" s="85" t="s">
        <v>7710</v>
      </c>
      <c r="K290" s="85" t="s">
        <v>160</v>
      </c>
      <c r="L290" s="85" t="s">
        <v>7711</v>
      </c>
      <c r="M290" s="178">
        <v>45895.333333333343</v>
      </c>
      <c r="N290" s="178">
        <v>45901.67291666667</v>
      </c>
      <c r="O290" s="143"/>
      <c r="P290" s="85" t="s">
        <v>1454</v>
      </c>
      <c r="Q290" s="85" t="s">
        <v>6258</v>
      </c>
      <c r="R290" s="85" t="s">
        <v>162</v>
      </c>
      <c r="S290" s="85" t="s">
        <v>6245</v>
      </c>
      <c r="T290" s="85" t="s">
        <v>6246</v>
      </c>
      <c r="U290" s="85" t="s">
        <v>6247</v>
      </c>
      <c r="V290" s="85" t="s">
        <v>7712</v>
      </c>
      <c r="W290" s="85" t="s">
        <v>165</v>
      </c>
      <c r="X290" s="85" t="s">
        <v>7713</v>
      </c>
      <c r="Y290" s="144" t="str">
        <f>VLOOKUP(D290,TIPOLOGIA!A:F,6,0)</f>
        <v>TIPO IV</v>
      </c>
      <c r="Z290" s="144" t="str">
        <f>VLOOKUP(D290,TIPOLOGIA!A:F,5,0)</f>
        <v>TERRESTRE</v>
      </c>
      <c r="AA290" s="85" t="s">
        <v>294</v>
      </c>
      <c r="AB290" s="85">
        <v>1</v>
      </c>
      <c r="AC290" s="85">
        <v>0</v>
      </c>
      <c r="AD290" s="179">
        <f>IF(W290="SOPORTE_TELEFÓNICO",'BASE LIQUIDACION REDEBAN 2025'!$B$19,IF(Y290="TIPO I",'BASE LIQUIDACION REDEBAN 2025'!$C$2,IF(Y290="TIPO II",'BASE LIQUIDACION REDEBAN 2025'!$C$3,IF(Y290="TIPO III",'BASE LIQUIDACION REDEBAN 2025'!$C$4,IF(Y290="TIPO IV",'BASE LIQUIDACION REDEBAN 2025'!$C$5,IF(Z290="AEREO",'BASE LIQUIDACION REDEBAN 2025'!$B$6,'BASE LIQUIDACION REDEBAN 2025'!$C$5))))))</f>
        <v>479588.87655000004</v>
      </c>
      <c r="AE290" s="179">
        <f>IF(OR(W290="SOPORTE_TELEFÓNICO",W290="ENVÍO"),0,IF(Y290="TIPO I",'BASE LIQUIDACION REDEBAN 2025'!$B$10,IF(Y290="TIPO II",'BASE LIQUIDACION REDEBAN 2025'!$B$11,IF(Y290="TIPO III",'BASE LIQUIDACION REDEBAN 2025'!$B$12,'BASE LIQUIDACION REDEBAN 2025'!$B$13))))</f>
        <v>196536.5258152</v>
      </c>
      <c r="AF290" s="179">
        <f t="shared" si="5"/>
        <v>479588.87655000004</v>
      </c>
      <c r="AG290"/>
    </row>
    <row r="291" spans="1:33" ht="14.45">
      <c r="A291" s="85" t="s">
        <v>93</v>
      </c>
      <c r="B291" s="85" t="str">
        <f>VLOOKUP(A291,'CENTRO DE COSTOS'!A:D,4,FALSE)</f>
        <v>DIEGO FERNANDO HENAO CARDONA</v>
      </c>
      <c r="C291" s="85" t="str">
        <f>VLOOKUP(A291,'CENTRO DE COSTOS'!A:D,2,FALSE)</f>
        <v>0004-0003</v>
      </c>
      <c r="D291" s="85">
        <v>52838</v>
      </c>
      <c r="E291" s="85" t="s">
        <v>7714</v>
      </c>
      <c r="F291" s="85">
        <v>53979</v>
      </c>
      <c r="G291" s="85" t="s">
        <v>6241</v>
      </c>
      <c r="H291" s="85" t="s">
        <v>157</v>
      </c>
      <c r="I291" s="85" t="s">
        <v>454</v>
      </c>
      <c r="J291" s="85" t="s">
        <v>7715</v>
      </c>
      <c r="K291" s="85" t="s">
        <v>160</v>
      </c>
      <c r="L291" s="85" t="s">
        <v>7716</v>
      </c>
      <c r="M291" s="178">
        <v>45895.333333333343</v>
      </c>
      <c r="N291" s="178">
        <v>45908.61041666667</v>
      </c>
      <c r="O291" s="143"/>
      <c r="P291" s="85" t="s">
        <v>1454</v>
      </c>
      <c r="Q291" s="85" t="s">
        <v>6258</v>
      </c>
      <c r="R291" s="85" t="s">
        <v>162</v>
      </c>
      <c r="S291" s="85" t="s">
        <v>6245</v>
      </c>
      <c r="T291" s="85" t="s">
        <v>6246</v>
      </c>
      <c r="U291" s="85" t="s">
        <v>6247</v>
      </c>
      <c r="V291" s="85" t="s">
        <v>7717</v>
      </c>
      <c r="W291" s="85" t="s">
        <v>165</v>
      </c>
      <c r="X291" s="85" t="s">
        <v>7718</v>
      </c>
      <c r="Y291" s="144" t="str">
        <f>VLOOKUP(D291,TIPOLOGIA!A:F,6,0)</f>
        <v>TIPO II</v>
      </c>
      <c r="Z291" s="144" t="str">
        <f>VLOOKUP(D291,TIPOLOGIA!A:F,5,0)</f>
        <v>TERRESTRE</v>
      </c>
      <c r="AA291" s="85" t="s">
        <v>247</v>
      </c>
      <c r="AB291" s="85">
        <v>1</v>
      </c>
      <c r="AC291" s="85">
        <v>0</v>
      </c>
      <c r="AD291" s="179">
        <f>IF(W291="SOPORTE_TELEFÓNICO",'BASE LIQUIDACION REDEBAN 2025'!$B$19,IF(Y291="TIPO I",'BASE LIQUIDACION REDEBAN 2025'!$C$2,IF(Y291="TIPO II",'BASE LIQUIDACION REDEBAN 2025'!$C$3,IF(Y291="TIPO III",'BASE LIQUIDACION REDEBAN 2025'!$C$4,IF(Y291="TIPO IV",'BASE LIQUIDACION REDEBAN 2025'!$C$5,IF(Z291="AEREO",'BASE LIQUIDACION REDEBAN 2025'!$B$6,'BASE LIQUIDACION REDEBAN 2025'!$C$5))))))</f>
        <v>144967.87232000002</v>
      </c>
      <c r="AE291" s="179">
        <f>IF(OR(W291="SOPORTE_TELEFÓNICO",W291="ENVÍO"),0,IF(Y291="TIPO I",'BASE LIQUIDACION REDEBAN 2025'!$B$10,IF(Y291="TIPO II",'BASE LIQUIDACION REDEBAN 2025'!$B$11,IF(Y291="TIPO III",'BASE LIQUIDACION REDEBAN 2025'!$B$12,'BASE LIQUIDACION REDEBAN 2025'!$B$13))))</f>
        <v>140395.6348884</v>
      </c>
      <c r="AF291" s="179">
        <f t="shared" si="5"/>
        <v>144967.87232000002</v>
      </c>
      <c r="AG291"/>
    </row>
    <row r="292" spans="1:33" ht="14.45">
      <c r="A292" s="85" t="s">
        <v>90</v>
      </c>
      <c r="B292" s="85" t="str">
        <f>VLOOKUP(A292,'CENTRO DE COSTOS'!A:D,4,FALSE)</f>
        <v>JUAN SEBASTIÁN RÍOS CASTRILLÓN</v>
      </c>
      <c r="C292" s="85" t="str">
        <f>VLOOKUP(A292,'CENTRO DE COSTOS'!A:D,2,FALSE)</f>
        <v>0004-0005</v>
      </c>
      <c r="D292" s="85">
        <v>5079</v>
      </c>
      <c r="E292" s="85" t="s">
        <v>7719</v>
      </c>
      <c r="F292" s="85">
        <v>62137</v>
      </c>
      <c r="G292" s="85" t="s">
        <v>6241</v>
      </c>
      <c r="H292" s="85" t="s">
        <v>249</v>
      </c>
      <c r="I292" s="85" t="s">
        <v>3215</v>
      </c>
      <c r="J292" s="85" t="s">
        <v>7720</v>
      </c>
      <c r="K292" s="85" t="s">
        <v>160</v>
      </c>
      <c r="L292" s="85" t="s">
        <v>7721</v>
      </c>
      <c r="M292" s="178">
        <v>45894.333333333343</v>
      </c>
      <c r="N292" s="178">
        <v>45902.317361111112</v>
      </c>
      <c r="O292" s="143"/>
      <c r="P292" s="85" t="s">
        <v>1454</v>
      </c>
      <c r="Q292" s="85" t="s">
        <v>1454</v>
      </c>
      <c r="R292" s="85" t="s">
        <v>162</v>
      </c>
      <c r="S292" s="85" t="s">
        <v>6245</v>
      </c>
      <c r="T292" s="85" t="s">
        <v>6246</v>
      </c>
      <c r="U292" s="85" t="s">
        <v>6247</v>
      </c>
      <c r="V292" s="85" t="s">
        <v>7722</v>
      </c>
      <c r="W292" s="85" t="s">
        <v>165</v>
      </c>
      <c r="X292" s="85" t="s">
        <v>7723</v>
      </c>
      <c r="Y292" s="144" t="str">
        <f>VLOOKUP(D292,TIPOLOGIA!A:F,6,0)</f>
        <v>TIPO II</v>
      </c>
      <c r="Z292" s="144" t="str">
        <f>VLOOKUP(D292,TIPOLOGIA!A:F,5,0)</f>
        <v>TERRESTRE</v>
      </c>
      <c r="AA292" s="85" t="s">
        <v>988</v>
      </c>
      <c r="AB292" s="85">
        <v>1</v>
      </c>
      <c r="AC292" s="85">
        <v>0</v>
      </c>
      <c r="AD292" s="179">
        <f>IF(W292="SOPORTE_TELEFÓNICO",'BASE LIQUIDACION REDEBAN 2025'!$B$19,IF(Y292="TIPO I",'BASE LIQUIDACION REDEBAN 2025'!$C$2,IF(Y292="TIPO II",'BASE LIQUIDACION REDEBAN 2025'!$C$3,IF(Y292="TIPO III",'BASE LIQUIDACION REDEBAN 2025'!$C$4,IF(Y292="TIPO IV",'BASE LIQUIDACION REDEBAN 2025'!$C$5,IF(Z292="AEREO",'BASE LIQUIDACION REDEBAN 2025'!$B$6,'BASE LIQUIDACION REDEBAN 2025'!$C$5))))))</f>
        <v>144967.87232000002</v>
      </c>
      <c r="AE292" s="179">
        <f>IF(OR(W292="SOPORTE_TELEFÓNICO",W292="ENVÍO"),0,IF(Y292="TIPO I",'BASE LIQUIDACION REDEBAN 2025'!$B$10,IF(Y292="TIPO II",'BASE LIQUIDACION REDEBAN 2025'!$B$11,IF(Y292="TIPO III",'BASE LIQUIDACION REDEBAN 2025'!$B$12,'BASE LIQUIDACION REDEBAN 2025'!$B$13))))</f>
        <v>140395.6348884</v>
      </c>
      <c r="AF292" s="179">
        <f t="shared" si="5"/>
        <v>144967.87232000002</v>
      </c>
      <c r="AG292"/>
    </row>
    <row r="293" spans="1:33" ht="14.45">
      <c r="A293" s="85" t="s">
        <v>68</v>
      </c>
      <c r="B293" s="85" t="str">
        <f>VLOOKUP(A293,'CENTRO DE COSTOS'!A:D,4,FALSE)</f>
        <v>WILLIAM ASDRUBAL ROZO ROZO</v>
      </c>
      <c r="C293" s="85" t="str">
        <f>VLOOKUP(A293,'CENTRO DE COSTOS'!A:D,2,FALSE)</f>
        <v>0004-0004</v>
      </c>
      <c r="D293" s="85">
        <v>73148</v>
      </c>
      <c r="E293" s="85" t="s">
        <v>7724</v>
      </c>
      <c r="F293" s="85">
        <v>57869</v>
      </c>
      <c r="G293" s="85" t="s">
        <v>6241</v>
      </c>
      <c r="H293" s="85" t="s">
        <v>494</v>
      </c>
      <c r="I293" s="85" t="s">
        <v>2078</v>
      </c>
      <c r="J293" s="85" t="s">
        <v>2079</v>
      </c>
      <c r="K293" s="85" t="s">
        <v>160</v>
      </c>
      <c r="L293" s="85" t="s">
        <v>7725</v>
      </c>
      <c r="M293" s="178">
        <v>45894.333333333343</v>
      </c>
      <c r="N293" s="178">
        <v>45903.636805555558</v>
      </c>
      <c r="O293" s="143"/>
      <c r="P293" s="85" t="s">
        <v>1454</v>
      </c>
      <c r="Q293" s="85" t="s">
        <v>1454</v>
      </c>
      <c r="R293" s="85" t="s">
        <v>6245</v>
      </c>
      <c r="S293" s="85" t="s">
        <v>6245</v>
      </c>
      <c r="T293" s="85" t="s">
        <v>6246</v>
      </c>
      <c r="U293" s="85" t="s">
        <v>6247</v>
      </c>
      <c r="V293" s="85" t="s">
        <v>7726</v>
      </c>
      <c r="W293" s="85" t="s">
        <v>165</v>
      </c>
      <c r="X293" s="85" t="s">
        <v>7727</v>
      </c>
      <c r="Y293" s="144" t="str">
        <f>VLOOKUP(D293,TIPOLOGIA!A:F,6,0)</f>
        <v>TIPO II</v>
      </c>
      <c r="Z293" s="144" t="str">
        <f>VLOOKUP(D293,TIPOLOGIA!A:F,5,0)</f>
        <v>TERRESTRE</v>
      </c>
      <c r="AA293" s="85" t="s">
        <v>503</v>
      </c>
      <c r="AB293" s="85">
        <v>1</v>
      </c>
      <c r="AC293" s="85">
        <v>0</v>
      </c>
      <c r="AD293" s="179">
        <f>IF(W293="SOPORTE_TELEFÓNICO",'BASE LIQUIDACION REDEBAN 2025'!$B$19,IF(Y293="TIPO I",'BASE LIQUIDACION REDEBAN 2025'!$C$2,IF(Y293="TIPO II",'BASE LIQUIDACION REDEBAN 2025'!$C$3,IF(Y293="TIPO III",'BASE LIQUIDACION REDEBAN 2025'!$C$4,IF(Y293="TIPO IV",'BASE LIQUIDACION REDEBAN 2025'!$C$5,IF(Z293="AEREO",'BASE LIQUIDACION REDEBAN 2025'!$B$6,'BASE LIQUIDACION REDEBAN 2025'!$C$5))))))</f>
        <v>144967.87232000002</v>
      </c>
      <c r="AE293" s="179">
        <f>IF(OR(W293="SOPORTE_TELEFÓNICO",W293="ENVÍO"),0,IF(Y293="TIPO I",'BASE LIQUIDACION REDEBAN 2025'!$B$10,IF(Y293="TIPO II",'BASE LIQUIDACION REDEBAN 2025'!$B$11,IF(Y293="TIPO III",'BASE LIQUIDACION REDEBAN 2025'!$B$12,'BASE LIQUIDACION REDEBAN 2025'!$B$13))))</f>
        <v>140395.6348884</v>
      </c>
      <c r="AF293" s="179">
        <f t="shared" si="5"/>
        <v>144967.87232000002</v>
      </c>
      <c r="AG293"/>
    </row>
    <row r="294" spans="1:33" ht="14.45">
      <c r="A294" s="85" t="s">
        <v>68</v>
      </c>
      <c r="B294" s="85" t="str">
        <f>VLOOKUP(A294,'CENTRO DE COSTOS'!A:D,4,FALSE)</f>
        <v>WILLIAM ASDRUBAL ROZO ROZO</v>
      </c>
      <c r="C294" s="85" t="str">
        <f>VLOOKUP(A294,'CENTRO DE COSTOS'!A:D,2,FALSE)</f>
        <v>0004-0004</v>
      </c>
      <c r="D294" s="85">
        <v>25320</v>
      </c>
      <c r="E294" s="85">
        <v>2796103</v>
      </c>
      <c r="F294" s="85">
        <v>49580</v>
      </c>
      <c r="G294" s="85" t="s">
        <v>6241</v>
      </c>
      <c r="H294" s="85" t="s">
        <v>417</v>
      </c>
      <c r="I294" s="85" t="s">
        <v>1909</v>
      </c>
      <c r="J294" s="85" t="s">
        <v>1910</v>
      </c>
      <c r="K294" s="85" t="s">
        <v>160</v>
      </c>
      <c r="L294" s="85" t="s">
        <v>7728</v>
      </c>
      <c r="M294" s="178">
        <v>45925.70208333333</v>
      </c>
      <c r="N294" s="178">
        <v>45929.518055555563</v>
      </c>
      <c r="O294" s="143"/>
      <c r="P294" s="85" t="s">
        <v>7729</v>
      </c>
      <c r="Q294" s="85" t="s">
        <v>7730</v>
      </c>
      <c r="R294" s="85" t="s">
        <v>243</v>
      </c>
      <c r="S294" s="85" t="s">
        <v>365</v>
      </c>
      <c r="T294" s="85" t="s">
        <v>6246</v>
      </c>
      <c r="U294" s="85" t="s">
        <v>7731</v>
      </c>
      <c r="V294" s="85" t="s">
        <v>7732</v>
      </c>
      <c r="W294" s="85" t="s">
        <v>165</v>
      </c>
      <c r="X294" s="85" t="s">
        <v>1913</v>
      </c>
      <c r="Y294" s="144" t="str">
        <f>VLOOKUP(D294,TIPOLOGIA!A:F,6,0)</f>
        <v>TIPO III</v>
      </c>
      <c r="Z294" s="144" t="str">
        <f>VLOOKUP(D294,TIPOLOGIA!A:F,5,0)</f>
        <v>TERRESTRE</v>
      </c>
      <c r="AA294" s="85" t="s">
        <v>546</v>
      </c>
      <c r="AB294" s="85">
        <v>1</v>
      </c>
      <c r="AC294" s="85">
        <v>0</v>
      </c>
      <c r="AD294" s="179">
        <f>IF(W294="SOPORTE_TELEFÓNICO",'BASE LIQUIDACION REDEBAN 2025'!$B$19,IF(Y294="TIPO I",'BASE LIQUIDACION REDEBAN 2025'!$C$2,IF(Y294="TIPO II",'BASE LIQUIDACION REDEBAN 2025'!$C$3,IF(Y294="TIPO III",'BASE LIQUIDACION REDEBAN 2025'!$C$4,IF(Y294="TIPO IV",'BASE LIQUIDACION REDEBAN 2025'!$C$5,IF(Z294="AEREO",'BASE LIQUIDACION REDEBAN 2025'!$B$6,'BASE LIQUIDACION REDEBAN 2025'!$C$5))))))</f>
        <v>275728.78077800001</v>
      </c>
      <c r="AE294" s="179">
        <f>IF(OR(W294="SOPORTE_TELEFÓNICO",W294="ENVÍO"),0,IF(Y294="TIPO I",'BASE LIQUIDACION REDEBAN 2025'!$B$10,IF(Y294="TIPO II",'BASE LIQUIDACION REDEBAN 2025'!$B$11,IF(Y294="TIPO III",'BASE LIQUIDACION REDEBAN 2025'!$B$12,'BASE LIQUIDACION REDEBAN 2025'!$B$13))))</f>
        <v>196536.5258152</v>
      </c>
      <c r="AF294" s="179">
        <f t="shared" si="4"/>
        <v>275728.78077800001</v>
      </c>
      <c r="AG294"/>
    </row>
    <row r="295" spans="1:33" ht="14.45">
      <c r="A295" s="85" t="s">
        <v>90</v>
      </c>
      <c r="B295" s="85" t="str">
        <f>VLOOKUP(A295,'CENTRO DE COSTOS'!A:D,4,FALSE)</f>
        <v>JUAN SEBASTIÁN RÍOS CASTRILLÓN</v>
      </c>
      <c r="C295" s="85" t="str">
        <f>VLOOKUP(A295,'CENTRO DE COSTOS'!A:D,2,FALSE)</f>
        <v>0004-0005</v>
      </c>
      <c r="D295" s="85">
        <v>5001</v>
      </c>
      <c r="E295" s="85">
        <v>2795292</v>
      </c>
      <c r="F295" s="85">
        <v>24790</v>
      </c>
      <c r="G295" s="85" t="s">
        <v>6241</v>
      </c>
      <c r="H295" s="85" t="s">
        <v>249</v>
      </c>
      <c r="I295" s="85" t="s">
        <v>90</v>
      </c>
      <c r="J295" s="85" t="s">
        <v>7733</v>
      </c>
      <c r="K295" s="85" t="s">
        <v>160</v>
      </c>
      <c r="L295" s="85" t="s">
        <v>7734</v>
      </c>
      <c r="M295" s="178">
        <v>45925.660416666673</v>
      </c>
      <c r="N295" s="178">
        <v>45926.644444444442</v>
      </c>
      <c r="O295" s="143"/>
      <c r="P295" s="85" t="s">
        <v>7729</v>
      </c>
      <c r="Q295" s="85" t="s">
        <v>7730</v>
      </c>
      <c r="R295" s="85" t="s">
        <v>243</v>
      </c>
      <c r="S295" s="85" t="s">
        <v>365</v>
      </c>
      <c r="T295" s="85" t="s">
        <v>7735</v>
      </c>
      <c r="U295" s="85" t="s">
        <v>7736</v>
      </c>
      <c r="V295" s="85" t="s">
        <v>7737</v>
      </c>
      <c r="W295" s="85" t="s">
        <v>165</v>
      </c>
      <c r="X295" s="85" t="s">
        <v>7738</v>
      </c>
      <c r="Y295" s="144" t="str">
        <f>VLOOKUP(D295,TIPOLOGIA!A:F,6,0)</f>
        <v>TIPO I</v>
      </c>
      <c r="Z295" s="144" t="str">
        <f>VLOOKUP(D295,TIPOLOGIA!A:F,5,0)</f>
        <v>TERRESTRE</v>
      </c>
      <c r="AA295" s="85" t="s">
        <v>578</v>
      </c>
      <c r="AB295" s="85">
        <v>1</v>
      </c>
      <c r="AC295" s="85">
        <v>0</v>
      </c>
      <c r="AD295" s="179">
        <f>IF(W295="SOPORTE_TELEFÓNICO",'BASE LIQUIDACION REDEBAN 2025'!$B$19,IF(Y295="TIPO I",'BASE LIQUIDACION REDEBAN 2025'!$C$2,IF(Y295="TIPO II",'BASE LIQUIDACION REDEBAN 2025'!$C$3,IF(Y295="TIPO III",'BASE LIQUIDACION REDEBAN 2025'!$C$4,IF(Y295="TIPO IV",'BASE LIQUIDACION REDEBAN 2025'!$C$5,IF(Z295="AEREO",'BASE LIQUIDACION REDEBAN 2025'!$B$6,'BASE LIQUIDACION REDEBAN 2025'!$C$5))))))</f>
        <v>65960.072302</v>
      </c>
      <c r="AE295" s="179">
        <f>IF(OR(W295="SOPORTE_TELEFÓNICO",W295="ENVÍO"),0,IF(Y295="TIPO I",'BASE LIQUIDACION REDEBAN 2025'!$B$10,IF(Y295="TIPO II",'BASE LIQUIDACION REDEBAN 2025'!$B$11,IF(Y295="TIPO III",'BASE LIQUIDACION REDEBAN 2025'!$B$12,'BASE LIQUIDACION REDEBAN 2025'!$B$13))))</f>
        <v>75096.394270399993</v>
      </c>
      <c r="AF295" s="179">
        <f t="shared" si="4"/>
        <v>65960.072302</v>
      </c>
      <c r="AG295"/>
    </row>
    <row r="296" spans="1:33" ht="14.45">
      <c r="A296" s="85" t="s">
        <v>72</v>
      </c>
      <c r="B296" s="85" t="str">
        <f>VLOOKUP(A296,'CENTRO DE COSTOS'!A:D,4,FALSE)</f>
        <v>MIGUEL JULIÁN HERNÁNDEZ GUARÍN</v>
      </c>
      <c r="C296" s="85" t="str">
        <f>VLOOKUP(A296,'CENTRO DE COSTOS'!A:D,2,FALSE)</f>
        <v>0004-0008</v>
      </c>
      <c r="D296" s="85">
        <v>68547</v>
      </c>
      <c r="E296" s="85">
        <v>14122107</v>
      </c>
      <c r="F296" s="85">
        <v>44989</v>
      </c>
      <c r="G296" s="85" t="s">
        <v>6241</v>
      </c>
      <c r="H296" s="85" t="s">
        <v>224</v>
      </c>
      <c r="I296" s="85" t="s">
        <v>743</v>
      </c>
      <c r="J296" s="85" t="s">
        <v>2692</v>
      </c>
      <c r="K296" s="85" t="s">
        <v>160</v>
      </c>
      <c r="L296" s="85" t="s">
        <v>7739</v>
      </c>
      <c r="M296" s="178">
        <v>45924.333333333343</v>
      </c>
      <c r="N296" s="178">
        <v>45929.697222222218</v>
      </c>
      <c r="O296" s="143"/>
      <c r="P296" s="85" t="s">
        <v>1334</v>
      </c>
      <c r="Q296" s="85" t="s">
        <v>1334</v>
      </c>
      <c r="R296" s="85" t="s">
        <v>243</v>
      </c>
      <c r="S296" s="85" t="s">
        <v>244</v>
      </c>
      <c r="T296" s="85" t="s">
        <v>6246</v>
      </c>
      <c r="U296" s="85" t="s">
        <v>7731</v>
      </c>
      <c r="V296" s="85" t="s">
        <v>7740</v>
      </c>
      <c r="W296" s="85" t="s">
        <v>165</v>
      </c>
      <c r="X296" s="85" t="s">
        <v>2695</v>
      </c>
      <c r="Y296" s="144" t="str">
        <f>VLOOKUP(D296,TIPOLOGIA!A:F,6,0)</f>
        <v>TIPO II</v>
      </c>
      <c r="Z296" s="144" t="str">
        <f>VLOOKUP(D296,TIPOLOGIA!A:F,5,0)</f>
        <v>TERRESTRE</v>
      </c>
      <c r="AA296" s="85" t="s">
        <v>1400</v>
      </c>
      <c r="AB296" s="85">
        <v>1</v>
      </c>
      <c r="AC296" s="85">
        <v>0</v>
      </c>
      <c r="AD296" s="179">
        <f>IF(W296="SOPORTE_TELEFÓNICO",'BASE LIQUIDACION REDEBAN 2025'!$B$19,IF(Y296="TIPO I",'BASE LIQUIDACION REDEBAN 2025'!$C$2,IF(Y296="TIPO II",'BASE LIQUIDACION REDEBAN 2025'!$C$3,IF(Y296="TIPO III",'BASE LIQUIDACION REDEBAN 2025'!$C$4,IF(Y296="TIPO IV",'BASE LIQUIDACION REDEBAN 2025'!$C$5,IF(Z296="AEREO",'BASE LIQUIDACION REDEBAN 2025'!$B$6,'BASE LIQUIDACION REDEBAN 2025'!$C$5))))))</f>
        <v>144967.87232000002</v>
      </c>
      <c r="AE296" s="179">
        <f>IF(OR(W296="SOPORTE_TELEFÓNICO",W296="ENVÍO"),0,IF(Y296="TIPO I",'BASE LIQUIDACION REDEBAN 2025'!$B$10,IF(Y296="TIPO II",'BASE LIQUIDACION REDEBAN 2025'!$B$11,IF(Y296="TIPO III",'BASE LIQUIDACION REDEBAN 2025'!$B$12,'BASE LIQUIDACION REDEBAN 2025'!$B$13))))</f>
        <v>140395.6348884</v>
      </c>
      <c r="AF296" s="179">
        <f t="shared" si="4"/>
        <v>144967.87232000002</v>
      </c>
      <c r="AG296"/>
    </row>
    <row r="297" spans="1:33" ht="14.45">
      <c r="A297" s="85" t="s">
        <v>81</v>
      </c>
      <c r="B297" s="85" t="str">
        <f>VLOOKUP(A297,'CENTRO DE COSTOS'!A:D,4,FALSE)</f>
        <v>MIGUEL JULIÁN HERNÁNDEZ GUARÍN</v>
      </c>
      <c r="C297" s="85" t="str">
        <f>VLOOKUP(A297,'CENTRO DE COSTOS'!A:D,2,FALSE)</f>
        <v>0004-0008</v>
      </c>
      <c r="D297" s="85">
        <v>54498</v>
      </c>
      <c r="E297" s="85">
        <v>14128001</v>
      </c>
      <c r="F297" s="85">
        <v>78292</v>
      </c>
      <c r="G297" s="85" t="s">
        <v>6241</v>
      </c>
      <c r="H297" s="85" t="s">
        <v>296</v>
      </c>
      <c r="I297" s="85" t="s">
        <v>1131</v>
      </c>
      <c r="J297" s="85" t="s">
        <v>7741</v>
      </c>
      <c r="K297" s="85" t="s">
        <v>160</v>
      </c>
      <c r="L297" s="85" t="s">
        <v>7742</v>
      </c>
      <c r="M297" s="178">
        <v>45924.333333333343</v>
      </c>
      <c r="N297" s="178">
        <v>45927.382638888892</v>
      </c>
      <c r="O297" s="143"/>
      <c r="P297" s="85" t="s">
        <v>1334</v>
      </c>
      <c r="Q297" s="85" t="s">
        <v>1334</v>
      </c>
      <c r="R297" s="85" t="s">
        <v>243</v>
      </c>
      <c r="S297" s="85" t="s">
        <v>244</v>
      </c>
      <c r="T297" s="85" t="s">
        <v>6246</v>
      </c>
      <c r="U297" s="85" t="s">
        <v>7731</v>
      </c>
      <c r="V297" s="85" t="s">
        <v>7743</v>
      </c>
      <c r="W297" s="85" t="s">
        <v>165</v>
      </c>
      <c r="X297" s="85" t="s">
        <v>7744</v>
      </c>
      <c r="Y297" s="144" t="str">
        <f>VLOOKUP(D297,TIPOLOGIA!A:F,6,0)</f>
        <v>TIPO IV</v>
      </c>
      <c r="Z297" s="144" t="str">
        <f>VLOOKUP(D297,TIPOLOGIA!A:F,5,0)</f>
        <v>TERRESTRE</v>
      </c>
      <c r="AA297" s="85" t="s">
        <v>1135</v>
      </c>
      <c r="AB297" s="85">
        <v>1</v>
      </c>
      <c r="AC297" s="85">
        <v>0</v>
      </c>
      <c r="AD297" s="179">
        <f>IF(W297="SOPORTE_TELEFÓNICO",'BASE LIQUIDACION REDEBAN 2025'!$B$19,IF(Y297="TIPO I",'BASE LIQUIDACION REDEBAN 2025'!$C$2,IF(Y297="TIPO II",'BASE LIQUIDACION REDEBAN 2025'!$C$3,IF(Y297="TIPO III",'BASE LIQUIDACION REDEBAN 2025'!$C$4,IF(Y297="TIPO IV",'BASE LIQUIDACION REDEBAN 2025'!$C$5,IF(Z297="AEREO",'BASE LIQUIDACION REDEBAN 2025'!$B$6,'BASE LIQUIDACION REDEBAN 2025'!$C$5))))))</f>
        <v>479588.87655000004</v>
      </c>
      <c r="AE297" s="179">
        <f>IF(OR(W297="SOPORTE_TELEFÓNICO",W297="ENVÍO"),0,IF(Y297="TIPO I",'BASE LIQUIDACION REDEBAN 2025'!$B$10,IF(Y297="TIPO II",'BASE LIQUIDACION REDEBAN 2025'!$B$11,IF(Y297="TIPO III",'BASE LIQUIDACION REDEBAN 2025'!$B$12,'BASE LIQUIDACION REDEBAN 2025'!$B$13))))</f>
        <v>196536.5258152</v>
      </c>
      <c r="AF297" s="179">
        <f t="shared" si="4"/>
        <v>479588.87655000004</v>
      </c>
      <c r="AG297"/>
    </row>
    <row r="298" spans="1:33" ht="14.45">
      <c r="A298" s="85" t="s">
        <v>99</v>
      </c>
      <c r="B298" s="85" t="str">
        <f>VLOOKUP(A298,'CENTRO DE COSTOS'!A:D,4,FALSE)</f>
        <v>JOSE MAURICIO HERNANDEZ ROJAS</v>
      </c>
      <c r="C298" s="85" t="str">
        <f>VLOOKUP(A298,'CENTRO DE COSTOS'!A:D,2,FALSE)</f>
        <v>0004-0001</v>
      </c>
      <c r="D298" s="85">
        <v>20001</v>
      </c>
      <c r="E298" s="85">
        <v>2792682</v>
      </c>
      <c r="F298" s="85">
        <v>54136</v>
      </c>
      <c r="G298" s="85" t="s">
        <v>6241</v>
      </c>
      <c r="H298" s="85" t="s">
        <v>596</v>
      </c>
      <c r="I298" s="85" t="s">
        <v>99</v>
      </c>
      <c r="J298" s="85" t="s">
        <v>7745</v>
      </c>
      <c r="K298" s="85" t="s">
        <v>160</v>
      </c>
      <c r="L298" s="85" t="s">
        <v>7746</v>
      </c>
      <c r="M298" s="178">
        <v>45925.429166666669</v>
      </c>
      <c r="N298" s="178">
        <v>45926.510416666657</v>
      </c>
      <c r="O298" s="143"/>
      <c r="P298" s="85" t="s">
        <v>7729</v>
      </c>
      <c r="Q298" s="85" t="s">
        <v>7730</v>
      </c>
      <c r="R298" s="85" t="s">
        <v>6245</v>
      </c>
      <c r="S298" s="85" t="s">
        <v>6245</v>
      </c>
      <c r="T298" s="85" t="s">
        <v>6246</v>
      </c>
      <c r="U298" s="85" t="s">
        <v>7731</v>
      </c>
      <c r="V298" s="85" t="s">
        <v>7747</v>
      </c>
      <c r="W298" s="85" t="s">
        <v>165</v>
      </c>
      <c r="X298" s="85" t="s">
        <v>7748</v>
      </c>
      <c r="Y298" s="144" t="str">
        <f>VLOOKUP(D298,TIPOLOGIA!A:F,6,0)</f>
        <v>TIPO I</v>
      </c>
      <c r="Z298" s="144" t="str">
        <f>VLOOKUP(D298,TIPOLOGIA!A:F,5,0)</f>
        <v>TERRESTRE</v>
      </c>
      <c r="AA298" s="85" t="s">
        <v>600</v>
      </c>
      <c r="AB298" s="85">
        <v>1</v>
      </c>
      <c r="AC298" s="85">
        <v>0</v>
      </c>
      <c r="AD298" s="179">
        <f>IF(W298="SOPORTE_TELEFÓNICO",'BASE LIQUIDACION REDEBAN 2025'!$B$19,IF(Y298="TIPO I",'BASE LIQUIDACION REDEBAN 2025'!$C$2,IF(Y298="TIPO II",'BASE LIQUIDACION REDEBAN 2025'!$C$3,IF(Y298="TIPO III",'BASE LIQUIDACION REDEBAN 2025'!$C$4,IF(Y298="TIPO IV",'BASE LIQUIDACION REDEBAN 2025'!$C$5,IF(Z298="AEREO",'BASE LIQUIDACION REDEBAN 2025'!$B$6,'BASE LIQUIDACION REDEBAN 2025'!$C$5))))))</f>
        <v>65960.072302</v>
      </c>
      <c r="AE298" s="179">
        <f>IF(OR(W298="SOPORTE_TELEFÓNICO",W298="ENVÍO"),0,IF(Y298="TIPO I",'BASE LIQUIDACION REDEBAN 2025'!$B$10,IF(Y298="TIPO II",'BASE LIQUIDACION REDEBAN 2025'!$B$11,IF(Y298="TIPO III",'BASE LIQUIDACION REDEBAN 2025'!$B$12,'BASE LIQUIDACION REDEBAN 2025'!$B$13))))</f>
        <v>75096.394270399993</v>
      </c>
      <c r="AF298" s="179">
        <f t="shared" si="4"/>
        <v>65960.072302</v>
      </c>
      <c r="AG298"/>
    </row>
    <row r="299" spans="1:33" ht="14.45">
      <c r="A299" s="85" t="s">
        <v>90</v>
      </c>
      <c r="B299" s="85" t="str">
        <f>VLOOKUP(A299,'CENTRO DE COSTOS'!A:D,4,FALSE)</f>
        <v>JUAN SEBASTIÁN RÍOS CASTRILLÓN</v>
      </c>
      <c r="C299" s="85" t="str">
        <f>VLOOKUP(A299,'CENTRO DE COSTOS'!A:D,2,FALSE)</f>
        <v>0004-0005</v>
      </c>
      <c r="D299" s="85">
        <v>5266</v>
      </c>
      <c r="E299" s="85">
        <v>2788070</v>
      </c>
      <c r="F299" s="85">
        <v>15747</v>
      </c>
      <c r="G299" s="85" t="s">
        <v>6241</v>
      </c>
      <c r="H299" s="85" t="s">
        <v>249</v>
      </c>
      <c r="I299" s="85" t="s">
        <v>395</v>
      </c>
      <c r="J299" s="85" t="s">
        <v>7749</v>
      </c>
      <c r="K299" s="85" t="s">
        <v>160</v>
      </c>
      <c r="L299" s="85" t="s">
        <v>7750</v>
      </c>
      <c r="M299" s="178">
        <v>45924.522916666669</v>
      </c>
      <c r="N299" s="178">
        <v>45926.45416666667</v>
      </c>
      <c r="O299" s="143"/>
      <c r="P299" s="85" t="s">
        <v>7729</v>
      </c>
      <c r="Q299" s="85" t="s">
        <v>7730</v>
      </c>
      <c r="R299" s="85" t="s">
        <v>357</v>
      </c>
      <c r="S299" s="85" t="s">
        <v>7751</v>
      </c>
      <c r="T299" s="85" t="s">
        <v>6246</v>
      </c>
      <c r="U299" s="85" t="s">
        <v>7731</v>
      </c>
      <c r="V299" s="85" t="s">
        <v>7752</v>
      </c>
      <c r="W299" s="85" t="s">
        <v>165</v>
      </c>
      <c r="X299" s="85" t="s">
        <v>7753</v>
      </c>
      <c r="Y299" s="144" t="str">
        <f>VLOOKUP(D299,TIPOLOGIA!A:F,6,0)</f>
        <v>TIPO I</v>
      </c>
      <c r="Z299" s="144" t="str">
        <f>VLOOKUP(D299,TIPOLOGIA!A:F,5,0)</f>
        <v>TERRESTRE</v>
      </c>
      <c r="AA299" s="85" t="s">
        <v>1783</v>
      </c>
      <c r="AB299" s="85">
        <v>1</v>
      </c>
      <c r="AC299" s="85">
        <v>0</v>
      </c>
      <c r="AD299" s="179">
        <f>IF(W299="SOPORTE_TELEFÓNICO",'BASE LIQUIDACION REDEBAN 2025'!$B$19,IF(Y299="TIPO I",'BASE LIQUIDACION REDEBAN 2025'!$C$2,IF(Y299="TIPO II",'BASE LIQUIDACION REDEBAN 2025'!$C$3,IF(Y299="TIPO III",'BASE LIQUIDACION REDEBAN 2025'!$C$4,IF(Y299="TIPO IV",'BASE LIQUIDACION REDEBAN 2025'!$C$5,IF(Z299="AEREO",'BASE LIQUIDACION REDEBAN 2025'!$B$6,'BASE LIQUIDACION REDEBAN 2025'!$C$5))))))</f>
        <v>65960.072302</v>
      </c>
      <c r="AE299" s="179">
        <f>IF(OR(W299="SOPORTE_TELEFÓNICO",W299="ENVÍO"),0,IF(Y299="TIPO I",'BASE LIQUIDACION REDEBAN 2025'!$B$10,IF(Y299="TIPO II",'BASE LIQUIDACION REDEBAN 2025'!$B$11,IF(Y299="TIPO III",'BASE LIQUIDACION REDEBAN 2025'!$B$12,'BASE LIQUIDACION REDEBAN 2025'!$B$13))))</f>
        <v>75096.394270399993</v>
      </c>
      <c r="AF299" s="179">
        <f t="shared" si="4"/>
        <v>65960.072302</v>
      </c>
      <c r="AG299"/>
    </row>
    <row r="300" spans="1:33" ht="14.45">
      <c r="A300" s="85" t="s">
        <v>76</v>
      </c>
      <c r="B300" s="85" t="str">
        <f>VLOOKUP(A300,'CENTRO DE COSTOS'!A:D,4,FALSE)</f>
        <v>DIEGO FERNANDO HENAO CARDONA</v>
      </c>
      <c r="C300" s="85" t="str">
        <f>VLOOKUP(A300,'CENTRO DE COSTOS'!A:D,2,FALSE)</f>
        <v>0004-0003</v>
      </c>
      <c r="D300" s="85">
        <v>76248</v>
      </c>
      <c r="E300" s="85">
        <v>2787503</v>
      </c>
      <c r="F300" s="85">
        <v>79556</v>
      </c>
      <c r="G300" s="85" t="s">
        <v>6241</v>
      </c>
      <c r="H300" s="85" t="s">
        <v>232</v>
      </c>
      <c r="I300" s="85" t="s">
        <v>1995</v>
      </c>
      <c r="J300" s="85" t="s">
        <v>7754</v>
      </c>
      <c r="K300" s="85" t="s">
        <v>160</v>
      </c>
      <c r="L300" s="85" t="s">
        <v>7755</v>
      </c>
      <c r="M300" s="178">
        <v>45924.474999999999</v>
      </c>
      <c r="N300" s="178">
        <v>45925.486111111109</v>
      </c>
      <c r="O300" s="143"/>
      <c r="P300" s="85" t="s">
        <v>7729</v>
      </c>
      <c r="Q300" s="85" t="s">
        <v>7730</v>
      </c>
      <c r="R300" s="85" t="s">
        <v>162</v>
      </c>
      <c r="S300" s="85" t="s">
        <v>162</v>
      </c>
      <c r="T300" s="85" t="s">
        <v>6246</v>
      </c>
      <c r="U300" s="85" t="s">
        <v>7731</v>
      </c>
      <c r="V300" s="85" t="s">
        <v>7756</v>
      </c>
      <c r="W300" s="85" t="s">
        <v>165</v>
      </c>
      <c r="X300" s="85" t="s">
        <v>7757</v>
      </c>
      <c r="Y300" s="144" t="str">
        <f>VLOOKUP(D300,TIPOLOGIA!A:F,6,0)</f>
        <v>TIPO II</v>
      </c>
      <c r="Z300" s="144" t="str">
        <f>VLOOKUP(D300,TIPOLOGIA!A:F,5,0)</f>
        <v>TERRESTRE</v>
      </c>
      <c r="AA300" s="85" t="s">
        <v>521</v>
      </c>
      <c r="AB300" s="85">
        <v>1</v>
      </c>
      <c r="AC300" s="85">
        <v>0</v>
      </c>
      <c r="AD300" s="179">
        <f>IF(W300="SOPORTE_TELEFÓNICO",'BASE LIQUIDACION REDEBAN 2025'!$B$19,IF(Y300="TIPO I",'BASE LIQUIDACION REDEBAN 2025'!$C$2,IF(Y300="TIPO II",'BASE LIQUIDACION REDEBAN 2025'!$C$3,IF(Y300="TIPO III",'BASE LIQUIDACION REDEBAN 2025'!$C$4,IF(Y300="TIPO IV",'BASE LIQUIDACION REDEBAN 2025'!$C$5,IF(Z300="AEREO",'BASE LIQUIDACION REDEBAN 2025'!$B$6,'BASE LIQUIDACION REDEBAN 2025'!$C$5))))))</f>
        <v>144967.87232000002</v>
      </c>
      <c r="AE300" s="179">
        <f>IF(OR(W300="SOPORTE_TELEFÓNICO",W300="ENVÍO"),0,IF(Y300="TIPO I",'BASE LIQUIDACION REDEBAN 2025'!$B$10,IF(Y300="TIPO II",'BASE LIQUIDACION REDEBAN 2025'!$B$11,IF(Y300="TIPO III",'BASE LIQUIDACION REDEBAN 2025'!$B$12,'BASE LIQUIDACION REDEBAN 2025'!$B$13))))</f>
        <v>140395.6348884</v>
      </c>
      <c r="AF300" s="179">
        <f t="shared" si="4"/>
        <v>144967.87232000002</v>
      </c>
      <c r="AG300"/>
    </row>
    <row r="301" spans="1:33" ht="14.45">
      <c r="A301" s="85" t="s">
        <v>93</v>
      </c>
      <c r="B301" s="85" t="str">
        <f>VLOOKUP(A301,'CENTRO DE COSTOS'!A:D,4,FALSE)</f>
        <v>DIEGO FERNANDO HENAO CARDONA</v>
      </c>
      <c r="C301" s="85" t="str">
        <f>VLOOKUP(A301,'CENTRO DE COSTOS'!A:D,2,FALSE)</f>
        <v>0004-0003</v>
      </c>
      <c r="D301" s="85">
        <v>52001</v>
      </c>
      <c r="E301" s="85">
        <v>2786111</v>
      </c>
      <c r="F301" s="85">
        <v>76204</v>
      </c>
      <c r="G301" s="85" t="s">
        <v>6241</v>
      </c>
      <c r="H301" s="85" t="s">
        <v>157</v>
      </c>
      <c r="I301" s="85" t="s">
        <v>93</v>
      </c>
      <c r="J301" s="85" t="s">
        <v>5745</v>
      </c>
      <c r="K301" s="85" t="s">
        <v>160</v>
      </c>
      <c r="L301" s="85" t="s">
        <v>7758</v>
      </c>
      <c r="M301" s="178">
        <v>45924.390277777777</v>
      </c>
      <c r="N301" s="178">
        <v>45924.679166666669</v>
      </c>
      <c r="O301" s="143"/>
      <c r="P301" s="85" t="s">
        <v>7729</v>
      </c>
      <c r="Q301" s="85" t="s">
        <v>7730</v>
      </c>
      <c r="R301" s="85" t="s">
        <v>243</v>
      </c>
      <c r="S301" s="85" t="s">
        <v>244</v>
      </c>
      <c r="T301" s="85" t="s">
        <v>6246</v>
      </c>
      <c r="U301" s="85" t="s">
        <v>7731</v>
      </c>
      <c r="V301" s="85" t="s">
        <v>7759</v>
      </c>
      <c r="W301" s="85" t="s">
        <v>165</v>
      </c>
      <c r="X301" s="85" t="s">
        <v>7760</v>
      </c>
      <c r="Y301" s="144" t="str">
        <f>VLOOKUP(D301,TIPOLOGIA!A:F,6,0)</f>
        <v>TIPO I</v>
      </c>
      <c r="Z301" s="144" t="str">
        <f>VLOOKUP(D301,TIPOLOGIA!A:F,5,0)</f>
        <v>TERRESTRE</v>
      </c>
      <c r="AA301" s="85" t="s">
        <v>851</v>
      </c>
      <c r="AB301" s="85">
        <v>1</v>
      </c>
      <c r="AC301" s="85">
        <v>0</v>
      </c>
      <c r="AD301" s="179">
        <f>IF(W301="SOPORTE_TELEFÓNICO",'BASE LIQUIDACION REDEBAN 2025'!$B$19,IF(Y301="TIPO I",'BASE LIQUIDACION REDEBAN 2025'!$C$2,IF(Y301="TIPO II",'BASE LIQUIDACION REDEBAN 2025'!$C$3,IF(Y301="TIPO III",'BASE LIQUIDACION REDEBAN 2025'!$C$4,IF(Y301="TIPO IV",'BASE LIQUIDACION REDEBAN 2025'!$C$5,IF(Z301="AEREO",'BASE LIQUIDACION REDEBAN 2025'!$B$6,'BASE LIQUIDACION REDEBAN 2025'!$C$5))))))</f>
        <v>65960.072302</v>
      </c>
      <c r="AE301" s="179">
        <f>IF(OR(W301="SOPORTE_TELEFÓNICO",W301="ENVÍO"),0,IF(Y301="TIPO I",'BASE LIQUIDACION REDEBAN 2025'!$B$10,IF(Y301="TIPO II",'BASE LIQUIDACION REDEBAN 2025'!$B$11,IF(Y301="TIPO III",'BASE LIQUIDACION REDEBAN 2025'!$B$12,'BASE LIQUIDACION REDEBAN 2025'!$B$13))))</f>
        <v>75096.394270399993</v>
      </c>
      <c r="AF301" s="179">
        <f t="shared" si="4"/>
        <v>65960.072302</v>
      </c>
      <c r="AG301"/>
    </row>
    <row r="302" spans="1:33" ht="14.45">
      <c r="A302" s="85" t="s">
        <v>68</v>
      </c>
      <c r="B302" s="85" t="str">
        <f>VLOOKUP(A302,'CENTRO DE COSTOS'!A:D,4,FALSE)</f>
        <v>WILLIAM ASDRUBAL ROZO ROZO</v>
      </c>
      <c r="C302" s="85" t="str">
        <f>VLOOKUP(A302,'CENTRO DE COSTOS'!A:D,2,FALSE)</f>
        <v>0004-0004</v>
      </c>
      <c r="D302" s="85">
        <v>25322</v>
      </c>
      <c r="E302" s="85">
        <v>2785468</v>
      </c>
      <c r="F302" s="85">
        <v>77623</v>
      </c>
      <c r="G302" s="85" t="s">
        <v>6241</v>
      </c>
      <c r="H302" s="85" t="s">
        <v>417</v>
      </c>
      <c r="I302" s="85" t="s">
        <v>7761</v>
      </c>
      <c r="J302" s="85" t="s">
        <v>7762</v>
      </c>
      <c r="K302" s="85" t="s">
        <v>160</v>
      </c>
      <c r="L302" s="85" t="s">
        <v>7763</v>
      </c>
      <c r="M302" s="178">
        <v>45924.366666666669</v>
      </c>
      <c r="N302" s="178">
        <v>45929.661805555559</v>
      </c>
      <c r="O302" s="143"/>
      <c r="P302" s="85" t="s">
        <v>7729</v>
      </c>
      <c r="Q302" s="85" t="s">
        <v>7730</v>
      </c>
      <c r="R302" s="85" t="s">
        <v>6245</v>
      </c>
      <c r="S302" s="85" t="s">
        <v>6245</v>
      </c>
      <c r="T302" s="85" t="s">
        <v>6246</v>
      </c>
      <c r="U302" s="85" t="s">
        <v>7731</v>
      </c>
      <c r="V302" s="85" t="s">
        <v>7764</v>
      </c>
      <c r="W302" s="85" t="s">
        <v>165</v>
      </c>
      <c r="X302" s="85" t="s">
        <v>7765</v>
      </c>
      <c r="Y302" s="144" t="str">
        <f>VLOOKUP(D302,TIPOLOGIA!A:F,6,0)</f>
        <v>TIPO II</v>
      </c>
      <c r="Z302" s="144" t="str">
        <f>VLOOKUP(D302,TIPOLOGIA!A:F,5,0)</f>
        <v>TERRESTRE</v>
      </c>
      <c r="AA302" s="85" t="s">
        <v>1269</v>
      </c>
      <c r="AB302" s="85">
        <v>1</v>
      </c>
      <c r="AC302" s="85">
        <v>0</v>
      </c>
      <c r="AD302" s="179">
        <f>IF(W302="SOPORTE_TELEFÓNICO",'BASE LIQUIDACION REDEBAN 2025'!$B$19,IF(Y302="TIPO I",'BASE LIQUIDACION REDEBAN 2025'!$C$2,IF(Y302="TIPO II",'BASE LIQUIDACION REDEBAN 2025'!$C$3,IF(Y302="TIPO III",'BASE LIQUIDACION REDEBAN 2025'!$C$4,IF(Y302="TIPO IV",'BASE LIQUIDACION REDEBAN 2025'!$C$5,IF(Z302="AEREO",'BASE LIQUIDACION REDEBAN 2025'!$B$6,'BASE LIQUIDACION REDEBAN 2025'!$C$5))))))</f>
        <v>144967.87232000002</v>
      </c>
      <c r="AE302" s="179">
        <f>IF(OR(W302="SOPORTE_TELEFÓNICO",W302="ENVÍO"),0,IF(Y302="TIPO I",'BASE LIQUIDACION REDEBAN 2025'!$B$10,IF(Y302="TIPO II",'BASE LIQUIDACION REDEBAN 2025'!$B$11,IF(Y302="TIPO III",'BASE LIQUIDACION REDEBAN 2025'!$B$12,'BASE LIQUIDACION REDEBAN 2025'!$B$13))))</f>
        <v>140395.6348884</v>
      </c>
      <c r="AF302" s="179">
        <f t="shared" si="4"/>
        <v>144967.87232000002</v>
      </c>
      <c r="AG302"/>
    </row>
    <row r="303" spans="1:33" ht="14.45">
      <c r="A303" s="85" t="s">
        <v>94</v>
      </c>
      <c r="B303" s="85" t="str">
        <f>VLOOKUP(A303,'CENTRO DE COSTOS'!A:D,4,FALSE)</f>
        <v>DIEGO FERNANDO HENAO CARDONA</v>
      </c>
      <c r="C303" s="85" t="str">
        <f>VLOOKUP(A303,'CENTRO DE COSTOS'!A:D,2,FALSE)</f>
        <v>0004-0002</v>
      </c>
      <c r="D303" s="85">
        <v>66400</v>
      </c>
      <c r="E303" s="85">
        <v>2783619</v>
      </c>
      <c r="F303" s="85">
        <v>49695</v>
      </c>
      <c r="G303" s="85" t="s">
        <v>6241</v>
      </c>
      <c r="H303" s="85" t="s">
        <v>186</v>
      </c>
      <c r="I303" s="85" t="s">
        <v>1137</v>
      </c>
      <c r="J303" s="85" t="s">
        <v>7766</v>
      </c>
      <c r="K303" s="85" t="s">
        <v>160</v>
      </c>
      <c r="L303" s="85" t="s">
        <v>7767</v>
      </c>
      <c r="M303" s="178">
        <v>45923.677777777782</v>
      </c>
      <c r="N303" s="178">
        <v>45924.447222222218</v>
      </c>
      <c r="O303" s="143"/>
      <c r="P303" s="85" t="s">
        <v>7729</v>
      </c>
      <c r="Q303" s="85" t="s">
        <v>7730</v>
      </c>
      <c r="R303" s="85" t="s">
        <v>243</v>
      </c>
      <c r="S303" s="85" t="s">
        <v>365</v>
      </c>
      <c r="T303" s="85" t="s">
        <v>6246</v>
      </c>
      <c r="U303" s="85" t="s">
        <v>7731</v>
      </c>
      <c r="V303" s="85" t="s">
        <v>7768</v>
      </c>
      <c r="W303" s="85" t="s">
        <v>165</v>
      </c>
      <c r="X303" s="85" t="s">
        <v>7769</v>
      </c>
      <c r="Y303" s="144" t="str">
        <f>VLOOKUP(D303,TIPOLOGIA!A:F,6,0)</f>
        <v>TIPO I</v>
      </c>
      <c r="Z303" s="144" t="str">
        <f>VLOOKUP(D303,TIPOLOGIA!A:F,5,0)</f>
        <v>TERRESTRE</v>
      </c>
      <c r="AA303" s="85" t="s">
        <v>191</v>
      </c>
      <c r="AB303" s="85">
        <v>1</v>
      </c>
      <c r="AC303" s="85">
        <v>0</v>
      </c>
      <c r="AD303" s="179">
        <f>IF(W303="SOPORTE_TELEFÓNICO",'BASE LIQUIDACION REDEBAN 2025'!$B$19,IF(Y303="TIPO I",'BASE LIQUIDACION REDEBAN 2025'!$C$2,IF(Y303="TIPO II",'BASE LIQUIDACION REDEBAN 2025'!$C$3,IF(Y303="TIPO III",'BASE LIQUIDACION REDEBAN 2025'!$C$4,IF(Y303="TIPO IV",'BASE LIQUIDACION REDEBAN 2025'!$C$5,IF(Z303="AEREO",'BASE LIQUIDACION REDEBAN 2025'!$B$6,'BASE LIQUIDACION REDEBAN 2025'!$C$5))))))</f>
        <v>65960.072302</v>
      </c>
      <c r="AE303" s="179">
        <f>IF(OR(W303="SOPORTE_TELEFÓNICO",W303="ENVÍO"),0,IF(Y303="TIPO I",'BASE LIQUIDACION REDEBAN 2025'!$B$10,IF(Y303="TIPO II",'BASE LIQUIDACION REDEBAN 2025'!$B$11,IF(Y303="TIPO III",'BASE LIQUIDACION REDEBAN 2025'!$B$12,'BASE LIQUIDACION REDEBAN 2025'!$B$13))))</f>
        <v>75096.394270399993</v>
      </c>
      <c r="AF303" s="179">
        <f t="shared" si="4"/>
        <v>65960.072302</v>
      </c>
      <c r="AG303"/>
    </row>
    <row r="304" spans="1:33" ht="14.45">
      <c r="A304" s="85" t="s">
        <v>93</v>
      </c>
      <c r="B304" s="85" t="str">
        <f>VLOOKUP(A304,'CENTRO DE COSTOS'!A:D,4,FALSE)</f>
        <v>DIEGO FERNANDO HENAO CARDONA</v>
      </c>
      <c r="C304" s="85" t="str">
        <f>VLOOKUP(A304,'CENTRO DE COSTOS'!A:D,2,FALSE)</f>
        <v>0004-0003</v>
      </c>
      <c r="D304" s="85">
        <v>52378</v>
      </c>
      <c r="E304" s="85">
        <v>2782494</v>
      </c>
      <c r="F304" s="85">
        <v>73171</v>
      </c>
      <c r="G304" s="85" t="s">
        <v>6241</v>
      </c>
      <c r="H304" s="85" t="s">
        <v>157</v>
      </c>
      <c r="I304" s="85" t="s">
        <v>7770</v>
      </c>
      <c r="J304" s="85" t="s">
        <v>7771</v>
      </c>
      <c r="K304" s="85" t="s">
        <v>160</v>
      </c>
      <c r="L304" s="85" t="s">
        <v>7772</v>
      </c>
      <c r="M304" s="178">
        <v>45923.626388888893</v>
      </c>
      <c r="N304" s="178">
        <v>45926.446527777778</v>
      </c>
      <c r="O304" s="143"/>
      <c r="P304" s="85" t="s">
        <v>7729</v>
      </c>
      <c r="Q304" s="85" t="s">
        <v>7730</v>
      </c>
      <c r="R304" s="85" t="s">
        <v>243</v>
      </c>
      <c r="S304" s="85" t="s">
        <v>244</v>
      </c>
      <c r="T304" s="85" t="s">
        <v>6246</v>
      </c>
      <c r="U304" s="85" t="s">
        <v>7731</v>
      </c>
      <c r="V304" s="85" t="s">
        <v>7773</v>
      </c>
      <c r="W304" s="85" t="s">
        <v>7774</v>
      </c>
      <c r="X304" s="85" t="s">
        <v>7775</v>
      </c>
      <c r="Y304" s="144" t="str">
        <f>VLOOKUP(D304,TIPOLOGIA!A:F,6,0)</f>
        <v>TIPO III</v>
      </c>
      <c r="Z304" s="144" t="str">
        <f>VLOOKUP(D304,TIPOLOGIA!A:F,5,0)</f>
        <v>TERRESTRE</v>
      </c>
      <c r="AA304" s="85" t="s">
        <v>247</v>
      </c>
      <c r="AB304" s="85">
        <v>1</v>
      </c>
      <c r="AC304" s="85">
        <v>0</v>
      </c>
      <c r="AD304" s="179">
        <f>IF(W304="SOPORTE_TELEFÓNICO",'BASE LIQUIDACION REDEBAN 2025'!$B$19,IF(Y304="TIPO I",'BASE LIQUIDACION REDEBAN 2025'!$C$2,IF(Y304="TIPO II",'BASE LIQUIDACION REDEBAN 2025'!$C$3,IF(Y304="TIPO III",'BASE LIQUIDACION REDEBAN 2025'!$C$4,IF(Y304="TIPO IV",'BASE LIQUIDACION REDEBAN 2025'!$C$5,IF(Z304="AEREO",'BASE LIQUIDACION REDEBAN 2025'!$B$6,'BASE LIQUIDACION REDEBAN 2025'!$C$5))))))</f>
        <v>275728.78077800001</v>
      </c>
      <c r="AE304" s="179">
        <f>IF(OR(W304="SOPORTE_TELEFÓNICO",W304="ENVÍO"),0,IF(Y304="TIPO I",'BASE LIQUIDACION REDEBAN 2025'!$B$10,IF(Y304="TIPO II",'BASE LIQUIDACION REDEBAN 2025'!$B$11,IF(Y304="TIPO III",'BASE LIQUIDACION REDEBAN 2025'!$B$12,'BASE LIQUIDACION REDEBAN 2025'!$B$13))))</f>
        <v>196536.5258152</v>
      </c>
      <c r="AF304" s="179">
        <f t="shared" si="4"/>
        <v>275728.78077800001</v>
      </c>
      <c r="AG304"/>
    </row>
    <row r="305" spans="1:33" ht="14.45">
      <c r="A305" s="85" t="s">
        <v>96</v>
      </c>
      <c r="B305" s="85" t="str">
        <f>VLOOKUP(A305,'CENTRO DE COSTOS'!A:D,4,FALSE)</f>
        <v>JOSE MAURICIO HERNANDEZ ROJAS</v>
      </c>
      <c r="C305" s="85" t="str">
        <f>VLOOKUP(A305,'CENTRO DE COSTOS'!A:D,2,FALSE)</f>
        <v>0004-0001</v>
      </c>
      <c r="D305" s="85">
        <v>44430</v>
      </c>
      <c r="E305" s="85">
        <v>14109134</v>
      </c>
      <c r="F305" s="85">
        <v>46317</v>
      </c>
      <c r="G305" s="85" t="s">
        <v>6241</v>
      </c>
      <c r="H305" s="85" t="s">
        <v>706</v>
      </c>
      <c r="I305" s="85" t="s">
        <v>707</v>
      </c>
      <c r="J305" s="85" t="s">
        <v>7776</v>
      </c>
      <c r="K305" s="85" t="s">
        <v>160</v>
      </c>
      <c r="L305" s="85" t="s">
        <v>7777</v>
      </c>
      <c r="M305" s="178">
        <v>45922.333333333343</v>
      </c>
      <c r="N305" s="178">
        <v>45926.307638888888</v>
      </c>
      <c r="O305" s="143"/>
      <c r="P305" s="85" t="s">
        <v>1334</v>
      </c>
      <c r="Q305" s="85" t="s">
        <v>1334</v>
      </c>
      <c r="R305" s="85" t="s">
        <v>243</v>
      </c>
      <c r="S305" s="85" t="s">
        <v>365</v>
      </c>
      <c r="T305" s="85" t="s">
        <v>6246</v>
      </c>
      <c r="U305" s="85" t="s">
        <v>7731</v>
      </c>
      <c r="V305" s="85" t="s">
        <v>7778</v>
      </c>
      <c r="W305" s="85" t="s">
        <v>165</v>
      </c>
      <c r="X305" s="85" t="s">
        <v>7779</v>
      </c>
      <c r="Y305" s="144" t="str">
        <f>VLOOKUP(D305,TIPOLOGIA!A:F,6,0)</f>
        <v>TIPO IV</v>
      </c>
      <c r="Z305" s="144" t="str">
        <f>VLOOKUP(D305,TIPOLOGIA!A:F,5,0)</f>
        <v>TERRESTRE</v>
      </c>
      <c r="AA305" s="85" t="s">
        <v>1972</v>
      </c>
      <c r="AB305" s="85">
        <v>1</v>
      </c>
      <c r="AC305" s="85">
        <v>0</v>
      </c>
      <c r="AD305" s="179">
        <f>IF(W305="SOPORTE_TELEFÓNICO",'BASE LIQUIDACION REDEBAN 2025'!$B$19,IF(Y305="TIPO I",'BASE LIQUIDACION REDEBAN 2025'!$C$2,IF(Y305="TIPO II",'BASE LIQUIDACION REDEBAN 2025'!$C$3,IF(Y305="TIPO III",'BASE LIQUIDACION REDEBAN 2025'!$C$4,IF(Y305="TIPO IV",'BASE LIQUIDACION REDEBAN 2025'!$C$5,IF(Z305="AEREO",'BASE LIQUIDACION REDEBAN 2025'!$B$6,'BASE LIQUIDACION REDEBAN 2025'!$C$5))))))</f>
        <v>479588.87655000004</v>
      </c>
      <c r="AE305" s="179">
        <f>IF(OR(W305="SOPORTE_TELEFÓNICO",W305="ENVÍO"),0,IF(Y305="TIPO I",'BASE LIQUIDACION REDEBAN 2025'!$B$10,IF(Y305="TIPO II",'BASE LIQUIDACION REDEBAN 2025'!$B$11,IF(Y305="TIPO III",'BASE LIQUIDACION REDEBAN 2025'!$B$12,'BASE LIQUIDACION REDEBAN 2025'!$B$13))))</f>
        <v>196536.5258152</v>
      </c>
      <c r="AF305" s="179">
        <f t="shared" si="4"/>
        <v>479588.87655000004</v>
      </c>
      <c r="AG305"/>
    </row>
    <row r="306" spans="1:33" ht="14.45">
      <c r="A306" s="85" t="s">
        <v>60</v>
      </c>
      <c r="B306" s="85" t="str">
        <f>VLOOKUP(A306,'CENTRO DE COSTOS'!A:D,4,FALSE)</f>
        <v>JUAN SEBASTIÁN RÍOS CASTRILLÓN</v>
      </c>
      <c r="C306" s="85" t="str">
        <f>VLOOKUP(A306,'CENTRO DE COSTOS'!A:D,2,FALSE)</f>
        <v>0004-0005</v>
      </c>
      <c r="D306" s="85">
        <v>5172</v>
      </c>
      <c r="E306" s="85">
        <v>14108892</v>
      </c>
      <c r="F306" s="85">
        <v>39952</v>
      </c>
      <c r="G306" s="85" t="s">
        <v>6241</v>
      </c>
      <c r="H306" s="85" t="s">
        <v>249</v>
      </c>
      <c r="I306" s="85" t="s">
        <v>3613</v>
      </c>
      <c r="J306" s="85" t="s">
        <v>7780</v>
      </c>
      <c r="K306" s="85" t="s">
        <v>160</v>
      </c>
      <c r="L306" s="85" t="s">
        <v>7781</v>
      </c>
      <c r="M306" s="178">
        <v>45923.333333333343</v>
      </c>
      <c r="N306" s="178">
        <v>45930.676388888889</v>
      </c>
      <c r="O306" s="143"/>
      <c r="P306" s="85" t="s">
        <v>1334</v>
      </c>
      <c r="Q306" s="85" t="s">
        <v>1334</v>
      </c>
      <c r="R306" s="85" t="s">
        <v>6245</v>
      </c>
      <c r="S306" s="85" t="s">
        <v>6245</v>
      </c>
      <c r="T306" s="85" t="s">
        <v>6246</v>
      </c>
      <c r="U306" s="85" t="s">
        <v>7731</v>
      </c>
      <c r="V306" s="85" t="s">
        <v>7782</v>
      </c>
      <c r="W306" s="85" t="s">
        <v>165</v>
      </c>
      <c r="X306" s="85" t="s">
        <v>7783</v>
      </c>
      <c r="Y306" s="144" t="str">
        <f>VLOOKUP(D306,TIPOLOGIA!A:F,6,0)</f>
        <v>TIPO II</v>
      </c>
      <c r="Z306" s="144" t="str">
        <f>VLOOKUP(D306,TIPOLOGIA!A:F,5,0)</f>
        <v>TERRESTRE</v>
      </c>
      <c r="AA306" s="85" t="s">
        <v>648</v>
      </c>
      <c r="AB306" s="85">
        <v>1</v>
      </c>
      <c r="AC306" s="85">
        <v>0</v>
      </c>
      <c r="AD306" s="179">
        <f>IF(W306="SOPORTE_TELEFÓNICO",'BASE LIQUIDACION REDEBAN 2025'!$B$19,IF(Y306="TIPO I",'BASE LIQUIDACION REDEBAN 2025'!$C$2,IF(Y306="TIPO II",'BASE LIQUIDACION REDEBAN 2025'!$C$3,IF(Y306="TIPO III",'BASE LIQUIDACION REDEBAN 2025'!$C$4,IF(Y306="TIPO IV",'BASE LIQUIDACION REDEBAN 2025'!$C$5,IF(Z306="AEREO",'BASE LIQUIDACION REDEBAN 2025'!$B$6,'BASE LIQUIDACION REDEBAN 2025'!$C$5))))))</f>
        <v>144967.87232000002</v>
      </c>
      <c r="AE306" s="179">
        <f>IF(OR(W306="SOPORTE_TELEFÓNICO",W306="ENVÍO"),0,IF(Y306="TIPO I",'BASE LIQUIDACION REDEBAN 2025'!$B$10,IF(Y306="TIPO II",'BASE LIQUIDACION REDEBAN 2025'!$B$11,IF(Y306="TIPO III",'BASE LIQUIDACION REDEBAN 2025'!$B$12,'BASE LIQUIDACION REDEBAN 2025'!$B$13))))</f>
        <v>140395.6348884</v>
      </c>
      <c r="AF306" s="179">
        <f t="shared" si="4"/>
        <v>144967.87232000002</v>
      </c>
      <c r="AG306"/>
    </row>
    <row r="307" spans="1:33" ht="14.45">
      <c r="A307" s="85" t="s">
        <v>90</v>
      </c>
      <c r="B307" s="85" t="str">
        <f>VLOOKUP(A307,'CENTRO DE COSTOS'!A:D,4,FALSE)</f>
        <v>JUAN SEBASTIÁN RÍOS CASTRILLÓN</v>
      </c>
      <c r="C307" s="85" t="str">
        <f>VLOOKUP(A307,'CENTRO DE COSTOS'!A:D,2,FALSE)</f>
        <v>0004-0005</v>
      </c>
      <c r="D307" s="85">
        <v>5001</v>
      </c>
      <c r="E307" s="85">
        <v>2779983</v>
      </c>
      <c r="F307" s="85">
        <v>40107</v>
      </c>
      <c r="G307" s="85" t="s">
        <v>6241</v>
      </c>
      <c r="H307" s="85" t="s">
        <v>249</v>
      </c>
      <c r="I307" s="85" t="s">
        <v>90</v>
      </c>
      <c r="J307" s="85" t="s">
        <v>2186</v>
      </c>
      <c r="K307" s="85" t="s">
        <v>160</v>
      </c>
      <c r="L307" s="85" t="s">
        <v>7784</v>
      </c>
      <c r="M307" s="178">
        <v>45923.425694444442</v>
      </c>
      <c r="N307" s="178">
        <v>45924.490972222222</v>
      </c>
      <c r="O307" s="143"/>
      <c r="P307" s="85" t="s">
        <v>7729</v>
      </c>
      <c r="Q307" s="85" t="s">
        <v>7730</v>
      </c>
      <c r="R307" s="85" t="s">
        <v>243</v>
      </c>
      <c r="S307" s="85" t="s">
        <v>365</v>
      </c>
      <c r="T307" s="85" t="s">
        <v>6246</v>
      </c>
      <c r="U307" s="85" t="s">
        <v>7731</v>
      </c>
      <c r="V307" s="85" t="s">
        <v>7785</v>
      </c>
      <c r="W307" s="85" t="s">
        <v>165</v>
      </c>
      <c r="X307" s="85" t="s">
        <v>2189</v>
      </c>
      <c r="Y307" s="144" t="str">
        <f>VLOOKUP(D307,TIPOLOGIA!A:F,6,0)</f>
        <v>TIPO I</v>
      </c>
      <c r="Z307" s="144" t="str">
        <f>VLOOKUP(D307,TIPOLOGIA!A:F,5,0)</f>
        <v>TERRESTRE</v>
      </c>
      <c r="AA307" s="85" t="s">
        <v>361</v>
      </c>
      <c r="AB307" s="85">
        <v>1</v>
      </c>
      <c r="AC307" s="85">
        <v>0</v>
      </c>
      <c r="AD307" s="179">
        <f>IF(W307="SOPORTE_TELEFÓNICO",'BASE LIQUIDACION REDEBAN 2025'!$B$19,IF(Y307="TIPO I",'BASE LIQUIDACION REDEBAN 2025'!$C$2,IF(Y307="TIPO II",'BASE LIQUIDACION REDEBAN 2025'!$C$3,IF(Y307="TIPO III",'BASE LIQUIDACION REDEBAN 2025'!$C$4,IF(Y307="TIPO IV",'BASE LIQUIDACION REDEBAN 2025'!$C$5,IF(Z307="AEREO",'BASE LIQUIDACION REDEBAN 2025'!$B$6,'BASE LIQUIDACION REDEBAN 2025'!$C$5))))))</f>
        <v>65960.072302</v>
      </c>
      <c r="AE307" s="179">
        <f>IF(OR(W307="SOPORTE_TELEFÓNICO",W307="ENVÍO"),0,IF(Y307="TIPO I",'BASE LIQUIDACION REDEBAN 2025'!$B$10,IF(Y307="TIPO II",'BASE LIQUIDACION REDEBAN 2025'!$B$11,IF(Y307="TIPO III",'BASE LIQUIDACION REDEBAN 2025'!$B$12,'BASE LIQUIDACION REDEBAN 2025'!$B$13))))</f>
        <v>75096.394270399993</v>
      </c>
      <c r="AF307" s="179">
        <f t="shared" si="4"/>
        <v>65960.072302</v>
      </c>
      <c r="AG307"/>
    </row>
    <row r="308" spans="1:33" ht="14.45">
      <c r="A308" s="85" t="s">
        <v>81</v>
      </c>
      <c r="B308" s="85" t="str">
        <f>VLOOKUP(A308,'CENTRO DE COSTOS'!A:D,4,FALSE)</f>
        <v>MIGUEL JULIÁN HERNÁNDEZ GUARÍN</v>
      </c>
      <c r="C308" s="85" t="str">
        <f>VLOOKUP(A308,'CENTRO DE COSTOS'!A:D,2,FALSE)</f>
        <v>0004-0008</v>
      </c>
      <c r="D308" s="85">
        <v>54498</v>
      </c>
      <c r="E308" s="85">
        <v>2777728</v>
      </c>
      <c r="F308" s="85">
        <v>79245</v>
      </c>
      <c r="G308" s="85" t="s">
        <v>6241</v>
      </c>
      <c r="H308" s="85" t="s">
        <v>296</v>
      </c>
      <c r="I308" s="85" t="s">
        <v>1131</v>
      </c>
      <c r="J308" s="85" t="s">
        <v>7786</v>
      </c>
      <c r="K308" s="85" t="s">
        <v>160</v>
      </c>
      <c r="L308" s="85" t="s">
        <v>7787</v>
      </c>
      <c r="M308" s="178">
        <v>45922.729861111111</v>
      </c>
      <c r="N308" s="178">
        <v>45923.56527777778</v>
      </c>
      <c r="O308" s="143"/>
      <c r="P308" s="85" t="s">
        <v>7729</v>
      </c>
      <c r="Q308" s="85" t="s">
        <v>7730</v>
      </c>
      <c r="R308" s="85" t="s">
        <v>243</v>
      </c>
      <c r="S308" s="85" t="s">
        <v>244</v>
      </c>
      <c r="T308" s="85" t="s">
        <v>6246</v>
      </c>
      <c r="U308" s="85" t="s">
        <v>7731</v>
      </c>
      <c r="V308" s="85" t="s">
        <v>7788</v>
      </c>
      <c r="W308" s="85" t="s">
        <v>165</v>
      </c>
      <c r="X308" s="85" t="s">
        <v>7789</v>
      </c>
      <c r="Y308" s="144" t="str">
        <f>VLOOKUP(D308,TIPOLOGIA!A:F,6,0)</f>
        <v>TIPO IV</v>
      </c>
      <c r="Z308" s="144" t="str">
        <f>VLOOKUP(D308,TIPOLOGIA!A:F,5,0)</f>
        <v>TERRESTRE</v>
      </c>
      <c r="AA308" s="85" t="s">
        <v>730</v>
      </c>
      <c r="AB308" s="85">
        <v>1</v>
      </c>
      <c r="AC308" s="85">
        <v>0</v>
      </c>
      <c r="AD308" s="179">
        <f>IF(W308="SOPORTE_TELEFÓNICO",'BASE LIQUIDACION REDEBAN 2025'!$B$19,IF(Y308="TIPO I",'BASE LIQUIDACION REDEBAN 2025'!$C$2,IF(Y308="TIPO II",'BASE LIQUIDACION REDEBAN 2025'!$C$3,IF(Y308="TIPO III",'BASE LIQUIDACION REDEBAN 2025'!$C$4,IF(Y308="TIPO IV",'BASE LIQUIDACION REDEBAN 2025'!$C$5,IF(Z308="AEREO",'BASE LIQUIDACION REDEBAN 2025'!$B$6,'BASE LIQUIDACION REDEBAN 2025'!$C$5))))))</f>
        <v>479588.87655000004</v>
      </c>
      <c r="AE308" s="179">
        <f>IF(OR(W308="SOPORTE_TELEFÓNICO",W308="ENVÍO"),0,IF(Y308="TIPO I",'BASE LIQUIDACION REDEBAN 2025'!$B$10,IF(Y308="TIPO II",'BASE LIQUIDACION REDEBAN 2025'!$B$11,IF(Y308="TIPO III",'BASE LIQUIDACION REDEBAN 2025'!$B$12,'BASE LIQUIDACION REDEBAN 2025'!$B$13))))</f>
        <v>196536.5258152</v>
      </c>
      <c r="AF308" s="179">
        <f t="shared" si="4"/>
        <v>479588.87655000004</v>
      </c>
      <c r="AG308"/>
    </row>
    <row r="309" spans="1:33" ht="14.45">
      <c r="A309" s="85" t="s">
        <v>90</v>
      </c>
      <c r="B309" s="85" t="str">
        <f>VLOOKUP(A309,'CENTRO DE COSTOS'!A:D,4,FALSE)</f>
        <v>JUAN SEBASTIÁN RÍOS CASTRILLÓN</v>
      </c>
      <c r="C309" s="85" t="str">
        <f>VLOOKUP(A309,'CENTRO DE COSTOS'!A:D,2,FALSE)</f>
        <v>0004-0005</v>
      </c>
      <c r="D309" s="85">
        <v>5318</v>
      </c>
      <c r="E309" s="85">
        <v>2776887</v>
      </c>
      <c r="F309" s="85">
        <v>27017</v>
      </c>
      <c r="G309" s="85" t="s">
        <v>6241</v>
      </c>
      <c r="H309" s="85" t="s">
        <v>249</v>
      </c>
      <c r="I309" s="85" t="s">
        <v>1474</v>
      </c>
      <c r="J309" s="85" t="s">
        <v>2482</v>
      </c>
      <c r="K309" s="85" t="s">
        <v>160</v>
      </c>
      <c r="L309" s="85" t="s">
        <v>7790</v>
      </c>
      <c r="M309" s="178">
        <v>45922.677083333343</v>
      </c>
      <c r="N309" s="178">
        <v>45924.488194444442</v>
      </c>
      <c r="O309" s="143"/>
      <c r="P309" s="85" t="s">
        <v>7729</v>
      </c>
      <c r="Q309" s="85" t="s">
        <v>7730</v>
      </c>
      <c r="R309" s="85" t="s">
        <v>6245</v>
      </c>
      <c r="S309" s="85" t="s">
        <v>6245</v>
      </c>
      <c r="T309" s="85" t="s">
        <v>6246</v>
      </c>
      <c r="U309" s="85" t="s">
        <v>7731</v>
      </c>
      <c r="V309" s="85" t="s">
        <v>7791</v>
      </c>
      <c r="W309" s="85" t="s">
        <v>165</v>
      </c>
      <c r="X309" s="85" t="s">
        <v>2485</v>
      </c>
      <c r="Y309" s="144" t="str">
        <f>VLOOKUP(D309,TIPOLOGIA!A:F,6,0)</f>
        <v>TIPO II</v>
      </c>
      <c r="Z309" s="144" t="str">
        <f>VLOOKUP(D309,TIPOLOGIA!A:F,5,0)</f>
        <v>TERRESTRE</v>
      </c>
      <c r="AA309" s="85" t="s">
        <v>674</v>
      </c>
      <c r="AB309" s="85">
        <v>1</v>
      </c>
      <c r="AC309" s="85">
        <v>0</v>
      </c>
      <c r="AD309" s="179">
        <f>IF(W309="SOPORTE_TELEFÓNICO",'BASE LIQUIDACION REDEBAN 2025'!$B$19,IF(Y309="TIPO I",'BASE LIQUIDACION REDEBAN 2025'!$C$2,IF(Y309="TIPO II",'BASE LIQUIDACION REDEBAN 2025'!$C$3,IF(Y309="TIPO III",'BASE LIQUIDACION REDEBAN 2025'!$C$4,IF(Y309="TIPO IV",'BASE LIQUIDACION REDEBAN 2025'!$C$5,IF(Z309="AEREO",'BASE LIQUIDACION REDEBAN 2025'!$B$6,'BASE LIQUIDACION REDEBAN 2025'!$C$5))))))</f>
        <v>144967.87232000002</v>
      </c>
      <c r="AE309" s="179">
        <f>IF(OR(W309="SOPORTE_TELEFÓNICO",W309="ENVÍO"),0,IF(Y309="TIPO I",'BASE LIQUIDACION REDEBAN 2025'!$B$10,IF(Y309="TIPO II",'BASE LIQUIDACION REDEBAN 2025'!$B$11,IF(Y309="TIPO III",'BASE LIQUIDACION REDEBAN 2025'!$B$12,'BASE LIQUIDACION REDEBAN 2025'!$B$13))))</f>
        <v>140395.6348884</v>
      </c>
      <c r="AF309" s="179">
        <f t="shared" si="4"/>
        <v>144967.87232000002</v>
      </c>
      <c r="AG309"/>
    </row>
    <row r="310" spans="1:33" ht="14.45">
      <c r="A310" s="85" t="s">
        <v>90</v>
      </c>
      <c r="B310" s="85" t="str">
        <f>VLOOKUP(A310,'CENTRO DE COSTOS'!A:D,4,FALSE)</f>
        <v>JUAN SEBASTIÁN RÍOS CASTRILLÓN</v>
      </c>
      <c r="C310" s="85" t="str">
        <f>VLOOKUP(A310,'CENTRO DE COSTOS'!A:D,2,FALSE)</f>
        <v>0004-0005</v>
      </c>
      <c r="D310" s="85">
        <v>5001</v>
      </c>
      <c r="E310" s="85">
        <v>2776804</v>
      </c>
      <c r="F310" s="85">
        <v>76570</v>
      </c>
      <c r="G310" s="85" t="s">
        <v>6241</v>
      </c>
      <c r="H310" s="85" t="s">
        <v>249</v>
      </c>
      <c r="I310" s="85" t="s">
        <v>90</v>
      </c>
      <c r="J310" s="85" t="s">
        <v>7792</v>
      </c>
      <c r="K310" s="85" t="s">
        <v>160</v>
      </c>
      <c r="L310" s="85" t="s">
        <v>7793</v>
      </c>
      <c r="M310" s="178">
        <v>45922.656944444447</v>
      </c>
      <c r="N310" s="178">
        <v>45924.418055555558</v>
      </c>
      <c r="O310" s="143"/>
      <c r="P310" s="85" t="s">
        <v>7729</v>
      </c>
      <c r="Q310" s="85" t="s">
        <v>7730</v>
      </c>
      <c r="R310" s="85" t="s">
        <v>243</v>
      </c>
      <c r="S310" s="85" t="s">
        <v>365</v>
      </c>
      <c r="T310" s="85" t="s">
        <v>7735</v>
      </c>
      <c r="U310" s="85" t="s">
        <v>7736</v>
      </c>
      <c r="V310" s="85" t="s">
        <v>7794</v>
      </c>
      <c r="W310" s="85" t="s">
        <v>165</v>
      </c>
      <c r="X310" s="85" t="s">
        <v>1651</v>
      </c>
      <c r="Y310" s="144" t="str">
        <f>VLOOKUP(D310,TIPOLOGIA!A:F,6,0)</f>
        <v>TIPO I</v>
      </c>
      <c r="Z310" s="144" t="str">
        <f>VLOOKUP(D310,TIPOLOGIA!A:F,5,0)</f>
        <v>TERRESTRE</v>
      </c>
      <c r="AA310" s="85" t="s">
        <v>361</v>
      </c>
      <c r="AB310" s="85">
        <v>1</v>
      </c>
      <c r="AC310" s="85">
        <v>0</v>
      </c>
      <c r="AD310" s="179">
        <f>IF(W310="SOPORTE_TELEFÓNICO",'BASE LIQUIDACION REDEBAN 2025'!$B$19,IF(Y310="TIPO I",'BASE LIQUIDACION REDEBAN 2025'!$C$2,IF(Y310="TIPO II",'BASE LIQUIDACION REDEBAN 2025'!$C$3,IF(Y310="TIPO III",'BASE LIQUIDACION REDEBAN 2025'!$C$4,IF(Y310="TIPO IV",'BASE LIQUIDACION REDEBAN 2025'!$C$5,IF(Z310="AEREO",'BASE LIQUIDACION REDEBAN 2025'!$B$6,'BASE LIQUIDACION REDEBAN 2025'!$C$5))))))</f>
        <v>65960.072302</v>
      </c>
      <c r="AE310" s="179">
        <f>IF(OR(W310="SOPORTE_TELEFÓNICO",W310="ENVÍO"),0,IF(Y310="TIPO I",'BASE LIQUIDACION REDEBAN 2025'!$B$10,IF(Y310="TIPO II",'BASE LIQUIDACION REDEBAN 2025'!$B$11,IF(Y310="TIPO III",'BASE LIQUIDACION REDEBAN 2025'!$B$12,'BASE LIQUIDACION REDEBAN 2025'!$B$13))))</f>
        <v>75096.394270399993</v>
      </c>
      <c r="AF310" s="179">
        <f t="shared" si="4"/>
        <v>65960.072302</v>
      </c>
      <c r="AG310"/>
    </row>
    <row r="311" spans="1:33" ht="14.45">
      <c r="A311" s="85" t="s">
        <v>76</v>
      </c>
      <c r="B311" s="85" t="str">
        <f>VLOOKUP(A311,'CENTRO DE COSTOS'!A:D,4,FALSE)</f>
        <v>DIEGO FERNANDO HENAO CARDONA</v>
      </c>
      <c r="C311" s="85" t="str">
        <f>VLOOKUP(A311,'CENTRO DE COSTOS'!A:D,2,FALSE)</f>
        <v>0004-0003</v>
      </c>
      <c r="D311" s="85">
        <v>76001</v>
      </c>
      <c r="E311" s="85">
        <v>2776007</v>
      </c>
      <c r="F311" s="85">
        <v>69846</v>
      </c>
      <c r="G311" s="85" t="s">
        <v>6241</v>
      </c>
      <c r="H311" s="85" t="s">
        <v>232</v>
      </c>
      <c r="I311" s="85" t="s">
        <v>76</v>
      </c>
      <c r="J311" s="85" t="s">
        <v>7795</v>
      </c>
      <c r="K311" s="85" t="s">
        <v>160</v>
      </c>
      <c r="L311" s="85" t="s">
        <v>7796</v>
      </c>
      <c r="M311" s="178">
        <v>45922.611805555563</v>
      </c>
      <c r="N311" s="178">
        <v>45924.481249999997</v>
      </c>
      <c r="O311" s="143"/>
      <c r="P311" s="85" t="s">
        <v>7729</v>
      </c>
      <c r="Q311" s="85" t="s">
        <v>7730</v>
      </c>
      <c r="R311" s="85" t="s">
        <v>243</v>
      </c>
      <c r="S311" s="85" t="s">
        <v>365</v>
      </c>
      <c r="T311" s="85" t="s">
        <v>6246</v>
      </c>
      <c r="U311" s="85" t="s">
        <v>7731</v>
      </c>
      <c r="V311" s="85" t="s">
        <v>7797</v>
      </c>
      <c r="W311" s="85" t="s">
        <v>165</v>
      </c>
      <c r="X311" s="85" t="s">
        <v>7798</v>
      </c>
      <c r="Y311" s="144" t="str">
        <f>VLOOKUP(D311,TIPOLOGIA!A:F,6,0)</f>
        <v>TIPO I</v>
      </c>
      <c r="Z311" s="144" t="str">
        <f>VLOOKUP(D311,TIPOLOGIA!A:F,5,0)</f>
        <v>TERRESTRE</v>
      </c>
      <c r="AA311" s="85" t="s">
        <v>206</v>
      </c>
      <c r="AB311" s="85">
        <v>1</v>
      </c>
      <c r="AC311" s="85">
        <v>0</v>
      </c>
      <c r="AD311" s="179">
        <f>IF(W311="SOPORTE_TELEFÓNICO",'BASE LIQUIDACION REDEBAN 2025'!$B$19,IF(Y311="TIPO I",'BASE LIQUIDACION REDEBAN 2025'!$C$2,IF(Y311="TIPO II",'BASE LIQUIDACION REDEBAN 2025'!$C$3,IF(Y311="TIPO III",'BASE LIQUIDACION REDEBAN 2025'!$C$4,IF(Y311="TIPO IV",'BASE LIQUIDACION REDEBAN 2025'!$C$5,IF(Z311="AEREO",'BASE LIQUIDACION REDEBAN 2025'!$B$6,'BASE LIQUIDACION REDEBAN 2025'!$C$5))))))</f>
        <v>65960.072302</v>
      </c>
      <c r="AE311" s="179">
        <f>IF(OR(W311="SOPORTE_TELEFÓNICO",W311="ENVÍO"),0,IF(Y311="TIPO I",'BASE LIQUIDACION REDEBAN 2025'!$B$10,IF(Y311="TIPO II",'BASE LIQUIDACION REDEBAN 2025'!$B$11,IF(Y311="TIPO III",'BASE LIQUIDACION REDEBAN 2025'!$B$12,'BASE LIQUIDACION REDEBAN 2025'!$B$13))))</f>
        <v>75096.394270399993</v>
      </c>
      <c r="AF311" s="179">
        <f t="shared" si="4"/>
        <v>65960.072302</v>
      </c>
      <c r="AG311"/>
    </row>
    <row r="312" spans="1:33" ht="14.45">
      <c r="A312" s="85" t="s">
        <v>98</v>
      </c>
      <c r="B312" s="85" t="str">
        <f>VLOOKUP(A312,'CENTRO DE COSTOS'!A:D,4,FALSE)</f>
        <v>MIGUEL JULIÁN HERNÁNDEZ GUARÍN</v>
      </c>
      <c r="C312" s="85" t="str">
        <f>VLOOKUP(A312,'CENTRO DE COSTOS'!A:D,2,FALSE)</f>
        <v>0004-0008</v>
      </c>
      <c r="D312" s="85">
        <v>15001</v>
      </c>
      <c r="E312" s="85">
        <v>2775453</v>
      </c>
      <c r="F312" s="85">
        <v>68014</v>
      </c>
      <c r="G312" s="85" t="s">
        <v>6241</v>
      </c>
      <c r="H312" s="85" t="s">
        <v>406</v>
      </c>
      <c r="I312" s="85" t="s">
        <v>98</v>
      </c>
      <c r="J312" s="85" t="s">
        <v>7799</v>
      </c>
      <c r="K312" s="85" t="s">
        <v>160</v>
      </c>
      <c r="L312" s="85" t="s">
        <v>7800</v>
      </c>
      <c r="M312" s="178">
        <v>45922.584722222222</v>
      </c>
      <c r="N312" s="178">
        <v>45923.467361111107</v>
      </c>
      <c r="O312" s="143"/>
      <c r="P312" s="85" t="s">
        <v>7729</v>
      </c>
      <c r="Q312" s="85" t="s">
        <v>7730</v>
      </c>
      <c r="R312" s="85" t="s">
        <v>243</v>
      </c>
      <c r="S312" s="85" t="s">
        <v>244</v>
      </c>
      <c r="T312" s="85" t="s">
        <v>6246</v>
      </c>
      <c r="U312" s="85" t="s">
        <v>7731</v>
      </c>
      <c r="V312" s="85" t="s">
        <v>7801</v>
      </c>
      <c r="W312" s="85" t="s">
        <v>165</v>
      </c>
      <c r="X312" s="85" t="s">
        <v>7802</v>
      </c>
      <c r="Y312" s="144" t="str">
        <f>VLOOKUP(D312,TIPOLOGIA!A:F,6,0)</f>
        <v>TIPO I</v>
      </c>
      <c r="Z312" s="144" t="str">
        <f>VLOOKUP(D312,TIPOLOGIA!A:F,5,0)</f>
        <v>TERRESTRE</v>
      </c>
      <c r="AA312" s="85" t="s">
        <v>628</v>
      </c>
      <c r="AB312" s="85">
        <v>1</v>
      </c>
      <c r="AC312" s="85">
        <v>0</v>
      </c>
      <c r="AD312" s="179">
        <f>IF(W312="SOPORTE_TELEFÓNICO",'BASE LIQUIDACION REDEBAN 2025'!$B$19,IF(Y312="TIPO I",'BASE LIQUIDACION REDEBAN 2025'!$C$2,IF(Y312="TIPO II",'BASE LIQUIDACION REDEBAN 2025'!$C$3,IF(Y312="TIPO III",'BASE LIQUIDACION REDEBAN 2025'!$C$4,IF(Y312="TIPO IV",'BASE LIQUIDACION REDEBAN 2025'!$C$5,IF(Z312="AEREO",'BASE LIQUIDACION REDEBAN 2025'!$B$6,'BASE LIQUIDACION REDEBAN 2025'!$C$5))))))</f>
        <v>65960.072302</v>
      </c>
      <c r="AE312" s="179">
        <f>IF(OR(W312="SOPORTE_TELEFÓNICO",W312="ENVÍO"),0,IF(Y312="TIPO I",'BASE LIQUIDACION REDEBAN 2025'!$B$10,IF(Y312="TIPO II",'BASE LIQUIDACION REDEBAN 2025'!$B$11,IF(Y312="TIPO III",'BASE LIQUIDACION REDEBAN 2025'!$B$12,'BASE LIQUIDACION REDEBAN 2025'!$B$13))))</f>
        <v>75096.394270399993</v>
      </c>
      <c r="AF312" s="179">
        <f t="shared" si="4"/>
        <v>65960.072302</v>
      </c>
      <c r="AG312"/>
    </row>
    <row r="313" spans="1:33" ht="14.45">
      <c r="A313" s="85" t="s">
        <v>91</v>
      </c>
      <c r="B313" s="85" t="str">
        <f>VLOOKUP(A313,'CENTRO DE COSTOS'!A:D,4,FALSE)</f>
        <v>JOSE MAURICIO HERNANDEZ ROJAS</v>
      </c>
      <c r="C313" s="85" t="str">
        <f>VLOOKUP(A313,'CENTRO DE COSTOS'!A:D,2,FALSE)</f>
        <v>0004-0001</v>
      </c>
      <c r="D313" s="85">
        <v>23466</v>
      </c>
      <c r="E313" s="85">
        <v>2775327</v>
      </c>
      <c r="F313" s="85">
        <v>44450</v>
      </c>
      <c r="G313" s="85" t="s">
        <v>6241</v>
      </c>
      <c r="H313" s="85" t="s">
        <v>193</v>
      </c>
      <c r="I313" s="85" t="s">
        <v>2538</v>
      </c>
      <c r="J313" s="85" t="s">
        <v>2539</v>
      </c>
      <c r="K313" s="85" t="s">
        <v>160</v>
      </c>
      <c r="L313" s="85" t="s">
        <v>7803</v>
      </c>
      <c r="M313" s="178">
        <v>45922.564583333333</v>
      </c>
      <c r="N313" s="178">
        <v>45924.570833333331</v>
      </c>
      <c r="O313" s="143"/>
      <c r="P313" s="85" t="s">
        <v>7729</v>
      </c>
      <c r="Q313" s="85" t="s">
        <v>7730</v>
      </c>
      <c r="R313" s="85" t="s">
        <v>243</v>
      </c>
      <c r="S313" s="85" t="s">
        <v>244</v>
      </c>
      <c r="T313" s="85" t="s">
        <v>6246</v>
      </c>
      <c r="U313" s="85" t="s">
        <v>7731</v>
      </c>
      <c r="V313" s="85" t="s">
        <v>7804</v>
      </c>
      <c r="W313" s="85" t="s">
        <v>165</v>
      </c>
      <c r="X313" s="85" t="s">
        <v>2542</v>
      </c>
      <c r="Y313" s="144" t="str">
        <f>VLOOKUP(D313,TIPOLOGIA!A:F,6,0)</f>
        <v>TIPO IV</v>
      </c>
      <c r="Z313" s="144" t="str">
        <f>VLOOKUP(D313,TIPOLOGIA!A:F,5,0)</f>
        <v>TERRESTRE</v>
      </c>
      <c r="AA313" s="85" t="s">
        <v>198</v>
      </c>
      <c r="AB313" s="85">
        <v>1</v>
      </c>
      <c r="AC313" s="85">
        <v>0</v>
      </c>
      <c r="AD313" s="179">
        <f>IF(W313="SOPORTE_TELEFÓNICO",'BASE LIQUIDACION REDEBAN 2025'!$B$19,IF(Y313="TIPO I",'BASE LIQUIDACION REDEBAN 2025'!$C$2,IF(Y313="TIPO II",'BASE LIQUIDACION REDEBAN 2025'!$C$3,IF(Y313="TIPO III",'BASE LIQUIDACION REDEBAN 2025'!$C$4,IF(Y313="TIPO IV",'BASE LIQUIDACION REDEBAN 2025'!$C$5,IF(Z313="AEREO",'BASE LIQUIDACION REDEBAN 2025'!$B$6,'BASE LIQUIDACION REDEBAN 2025'!$C$5))))))</f>
        <v>479588.87655000004</v>
      </c>
      <c r="AE313" s="179">
        <f>IF(OR(W313="SOPORTE_TELEFÓNICO",W313="ENVÍO"),0,IF(Y313="TIPO I",'BASE LIQUIDACION REDEBAN 2025'!$B$10,IF(Y313="TIPO II",'BASE LIQUIDACION REDEBAN 2025'!$B$11,IF(Y313="TIPO III",'BASE LIQUIDACION REDEBAN 2025'!$B$12,'BASE LIQUIDACION REDEBAN 2025'!$B$13))))</f>
        <v>196536.5258152</v>
      </c>
      <c r="AF313" s="179">
        <f t="shared" si="4"/>
        <v>479588.87655000004</v>
      </c>
      <c r="AG313"/>
    </row>
    <row r="314" spans="1:33" ht="14.45">
      <c r="A314" s="85" t="s">
        <v>68</v>
      </c>
      <c r="B314" s="85" t="str">
        <f>VLOOKUP(A314,'CENTRO DE COSTOS'!A:D,4,FALSE)</f>
        <v>WILLIAM ASDRUBAL ROZO ROZO</v>
      </c>
      <c r="C314" s="85" t="str">
        <f>VLOOKUP(A314,'CENTRO DE COSTOS'!A:D,2,FALSE)</f>
        <v>0004-0004</v>
      </c>
      <c r="D314" s="85">
        <v>25815</v>
      </c>
      <c r="E314" s="85">
        <v>2775141</v>
      </c>
      <c r="F314" s="85">
        <v>49514</v>
      </c>
      <c r="G314" s="85" t="s">
        <v>6241</v>
      </c>
      <c r="H314" s="85" t="s">
        <v>417</v>
      </c>
      <c r="I314" s="85" t="s">
        <v>2709</v>
      </c>
      <c r="J314" s="85" t="s">
        <v>7805</v>
      </c>
      <c r="K314" s="85" t="s">
        <v>160</v>
      </c>
      <c r="L314" s="85" t="s">
        <v>7806</v>
      </c>
      <c r="M314" s="178">
        <v>45922.540972222218</v>
      </c>
      <c r="N314" s="178">
        <v>45925.673611111109</v>
      </c>
      <c r="O314" s="143"/>
      <c r="P314" s="85" t="s">
        <v>7729</v>
      </c>
      <c r="Q314" s="85" t="s">
        <v>7730</v>
      </c>
      <c r="R314" s="85" t="s">
        <v>243</v>
      </c>
      <c r="S314" s="85" t="s">
        <v>244</v>
      </c>
      <c r="T314" s="85" t="s">
        <v>6246</v>
      </c>
      <c r="U314" s="85" t="s">
        <v>7731</v>
      </c>
      <c r="V314" s="85" t="s">
        <v>7807</v>
      </c>
      <c r="W314" s="85" t="s">
        <v>165</v>
      </c>
      <c r="X314" s="85" t="s">
        <v>7808</v>
      </c>
      <c r="Y314" s="144" t="str">
        <f>VLOOKUP(D314,TIPOLOGIA!A:F,6,0)</f>
        <v>TIPO III</v>
      </c>
      <c r="Z314" s="144" t="str">
        <f>VLOOKUP(D314,TIPOLOGIA!A:F,5,0)</f>
        <v>TERRESTRE</v>
      </c>
      <c r="AA314" s="85" t="s">
        <v>551</v>
      </c>
      <c r="AB314" s="85">
        <v>1</v>
      </c>
      <c r="AC314" s="85">
        <v>0</v>
      </c>
      <c r="AD314" s="179">
        <f>IF(W314="SOPORTE_TELEFÓNICO",'BASE LIQUIDACION REDEBAN 2025'!$B$19,IF(Y314="TIPO I",'BASE LIQUIDACION REDEBAN 2025'!$C$2,IF(Y314="TIPO II",'BASE LIQUIDACION REDEBAN 2025'!$C$3,IF(Y314="TIPO III",'BASE LIQUIDACION REDEBAN 2025'!$C$4,IF(Y314="TIPO IV",'BASE LIQUIDACION REDEBAN 2025'!$C$5,IF(Z314="AEREO",'BASE LIQUIDACION REDEBAN 2025'!$B$6,'BASE LIQUIDACION REDEBAN 2025'!$C$5))))))</f>
        <v>275728.78077800001</v>
      </c>
      <c r="AE314" s="179">
        <f>IF(OR(W314="SOPORTE_TELEFÓNICO",W314="ENVÍO"),0,IF(Y314="TIPO I",'BASE LIQUIDACION REDEBAN 2025'!$B$10,IF(Y314="TIPO II",'BASE LIQUIDACION REDEBAN 2025'!$B$11,IF(Y314="TIPO III",'BASE LIQUIDACION REDEBAN 2025'!$B$12,'BASE LIQUIDACION REDEBAN 2025'!$B$13))))</f>
        <v>196536.5258152</v>
      </c>
      <c r="AF314" s="179">
        <f t="shared" si="4"/>
        <v>275728.78077800001</v>
      </c>
      <c r="AG314"/>
    </row>
    <row r="315" spans="1:33" ht="14.45">
      <c r="A315" s="85" t="s">
        <v>94</v>
      </c>
      <c r="B315" s="85" t="str">
        <f>VLOOKUP(A315,'CENTRO DE COSTOS'!A:D,4,FALSE)</f>
        <v>DIEGO FERNANDO HENAO CARDONA</v>
      </c>
      <c r="C315" s="85" t="str">
        <f>VLOOKUP(A315,'CENTRO DE COSTOS'!A:D,2,FALSE)</f>
        <v>0004-0002</v>
      </c>
      <c r="D315" s="85">
        <v>66001</v>
      </c>
      <c r="E315" s="85">
        <v>2774924</v>
      </c>
      <c r="F315" s="85">
        <v>74597</v>
      </c>
      <c r="G315" s="85" t="s">
        <v>6241</v>
      </c>
      <c r="H315" s="85" t="s">
        <v>186</v>
      </c>
      <c r="I315" s="85" t="s">
        <v>94</v>
      </c>
      <c r="J315" s="85" t="s">
        <v>7809</v>
      </c>
      <c r="K315" s="85" t="s">
        <v>160</v>
      </c>
      <c r="L315" s="85" t="s">
        <v>7810</v>
      </c>
      <c r="M315" s="178">
        <v>45922.511111111111</v>
      </c>
      <c r="N315" s="178">
        <v>45923.429166666669</v>
      </c>
      <c r="O315" s="143"/>
      <c r="P315" s="85" t="s">
        <v>7729</v>
      </c>
      <c r="Q315" s="85" t="s">
        <v>7730</v>
      </c>
      <c r="R315" s="85" t="s">
        <v>6245</v>
      </c>
      <c r="S315" s="85" t="s">
        <v>6245</v>
      </c>
      <c r="T315" s="85" t="s">
        <v>6246</v>
      </c>
      <c r="U315" s="85" t="s">
        <v>7731</v>
      </c>
      <c r="V315" s="85" t="s">
        <v>7811</v>
      </c>
      <c r="W315" s="85" t="s">
        <v>165</v>
      </c>
      <c r="X315" s="85" t="s">
        <v>7812</v>
      </c>
      <c r="Y315" s="144" t="str">
        <f>VLOOKUP(D315,TIPOLOGIA!A:F,6,0)</f>
        <v>TIPO I</v>
      </c>
      <c r="Z315" s="144" t="str">
        <f>VLOOKUP(D315,TIPOLOGIA!A:F,5,0)</f>
        <v>TERRESTRE</v>
      </c>
      <c r="AA315" s="85" t="s">
        <v>275</v>
      </c>
      <c r="AB315" s="85">
        <v>1</v>
      </c>
      <c r="AC315" s="85">
        <v>0</v>
      </c>
      <c r="AD315" s="179">
        <f>IF(W315="SOPORTE_TELEFÓNICO",'BASE LIQUIDACION REDEBAN 2025'!$B$19,IF(Y315="TIPO I",'BASE LIQUIDACION REDEBAN 2025'!$C$2,IF(Y315="TIPO II",'BASE LIQUIDACION REDEBAN 2025'!$C$3,IF(Y315="TIPO III",'BASE LIQUIDACION REDEBAN 2025'!$C$4,IF(Y315="TIPO IV",'BASE LIQUIDACION REDEBAN 2025'!$C$5,IF(Z315="AEREO",'BASE LIQUIDACION REDEBAN 2025'!$B$6,'BASE LIQUIDACION REDEBAN 2025'!$C$5))))))</f>
        <v>65960.072302</v>
      </c>
      <c r="AE315" s="179">
        <f>IF(OR(W315="SOPORTE_TELEFÓNICO",W315="ENVÍO"),0,IF(Y315="TIPO I",'BASE LIQUIDACION REDEBAN 2025'!$B$10,IF(Y315="TIPO II",'BASE LIQUIDACION REDEBAN 2025'!$B$11,IF(Y315="TIPO III",'BASE LIQUIDACION REDEBAN 2025'!$B$12,'BASE LIQUIDACION REDEBAN 2025'!$B$13))))</f>
        <v>75096.394270399993</v>
      </c>
      <c r="AF315" s="179">
        <f t="shared" si="4"/>
        <v>65960.072302</v>
      </c>
      <c r="AG315"/>
    </row>
    <row r="316" spans="1:33" ht="14.45">
      <c r="A316" s="85" t="s">
        <v>91</v>
      </c>
      <c r="B316" s="85" t="str">
        <f>VLOOKUP(A316,'CENTRO DE COSTOS'!A:D,4,FALSE)</f>
        <v>JOSE MAURICIO HERNANDEZ ROJAS</v>
      </c>
      <c r="C316" s="85" t="str">
        <f>VLOOKUP(A316,'CENTRO DE COSTOS'!A:D,2,FALSE)</f>
        <v>0004-0001</v>
      </c>
      <c r="D316" s="85">
        <v>23068</v>
      </c>
      <c r="E316" s="85">
        <v>2773167</v>
      </c>
      <c r="F316" s="85">
        <v>64427</v>
      </c>
      <c r="G316" s="85" t="s">
        <v>6241</v>
      </c>
      <c r="H316" s="85" t="s">
        <v>193</v>
      </c>
      <c r="I316" s="85" t="s">
        <v>2736</v>
      </c>
      <c r="J316" s="85" t="s">
        <v>2737</v>
      </c>
      <c r="K316" s="85" t="s">
        <v>160</v>
      </c>
      <c r="L316" s="85" t="s">
        <v>7813</v>
      </c>
      <c r="M316" s="178">
        <v>45922.422222222223</v>
      </c>
      <c r="N316" s="178">
        <v>45922.693749999999</v>
      </c>
      <c r="O316" s="143"/>
      <c r="P316" s="85" t="s">
        <v>7729</v>
      </c>
      <c r="Q316" s="85" t="s">
        <v>7730</v>
      </c>
      <c r="R316" s="85" t="s">
        <v>6245</v>
      </c>
      <c r="S316" s="85" t="s">
        <v>6245</v>
      </c>
      <c r="T316" s="85" t="s">
        <v>6246</v>
      </c>
      <c r="U316" s="85" t="s">
        <v>7731</v>
      </c>
      <c r="V316" s="85" t="s">
        <v>7814</v>
      </c>
      <c r="W316" s="85" t="s">
        <v>165</v>
      </c>
      <c r="X316" s="85" t="s">
        <v>2740</v>
      </c>
      <c r="Y316" s="144" t="str">
        <f>VLOOKUP(D316,TIPOLOGIA!A:F,6,0)</f>
        <v>TIPO III</v>
      </c>
      <c r="Z316" s="144" t="str">
        <f>VLOOKUP(D316,TIPOLOGIA!A:F,5,0)</f>
        <v>TERRESTRE</v>
      </c>
      <c r="AA316" s="85" t="s">
        <v>1084</v>
      </c>
      <c r="AB316" s="85">
        <v>1</v>
      </c>
      <c r="AC316" s="85">
        <v>0</v>
      </c>
      <c r="AD316" s="179">
        <f>IF(W316="SOPORTE_TELEFÓNICO",'BASE LIQUIDACION REDEBAN 2025'!$B$19,IF(Y316="TIPO I",'BASE LIQUIDACION REDEBAN 2025'!$C$2,IF(Y316="TIPO II",'BASE LIQUIDACION REDEBAN 2025'!$C$3,IF(Y316="TIPO III",'BASE LIQUIDACION REDEBAN 2025'!$C$4,IF(Y316="TIPO IV",'BASE LIQUIDACION REDEBAN 2025'!$C$5,IF(Z316="AEREO",'BASE LIQUIDACION REDEBAN 2025'!$B$6,'BASE LIQUIDACION REDEBAN 2025'!$C$5))))))</f>
        <v>275728.78077800001</v>
      </c>
      <c r="AE316" s="179">
        <f>IF(OR(W316="SOPORTE_TELEFÓNICO",W316="ENVÍO"),0,IF(Y316="TIPO I",'BASE LIQUIDACION REDEBAN 2025'!$B$10,IF(Y316="TIPO II",'BASE LIQUIDACION REDEBAN 2025'!$B$11,IF(Y316="TIPO III",'BASE LIQUIDACION REDEBAN 2025'!$B$12,'BASE LIQUIDACION REDEBAN 2025'!$B$13))))</f>
        <v>196536.5258152</v>
      </c>
      <c r="AF316" s="179">
        <f t="shared" si="4"/>
        <v>275728.78077800001</v>
      </c>
      <c r="AG316"/>
    </row>
    <row r="317" spans="1:33" ht="14.45">
      <c r="A317" s="85" t="s">
        <v>90</v>
      </c>
      <c r="B317" s="85" t="str">
        <f>VLOOKUP(A317,'CENTRO DE COSTOS'!A:D,4,FALSE)</f>
        <v>JUAN SEBASTIÁN RÍOS CASTRILLÓN</v>
      </c>
      <c r="C317" s="85" t="str">
        <f>VLOOKUP(A317,'CENTRO DE COSTOS'!A:D,2,FALSE)</f>
        <v>0004-0005</v>
      </c>
      <c r="D317" s="85">
        <v>5360</v>
      </c>
      <c r="E317" s="85">
        <v>2771827</v>
      </c>
      <c r="F317" s="85">
        <v>75758</v>
      </c>
      <c r="G317" s="85" t="s">
        <v>6241</v>
      </c>
      <c r="H317" s="85" t="s">
        <v>249</v>
      </c>
      <c r="I317" s="85" t="s">
        <v>354</v>
      </c>
      <c r="J317" s="85" t="s">
        <v>2655</v>
      </c>
      <c r="K317" s="85" t="s">
        <v>160</v>
      </c>
      <c r="L317" s="85" t="s">
        <v>7815</v>
      </c>
      <c r="M317" s="178">
        <v>45922.356944444437</v>
      </c>
      <c r="N317" s="178">
        <v>45923.427777777782</v>
      </c>
      <c r="O317" s="143"/>
      <c r="P317" s="85" t="s">
        <v>7729</v>
      </c>
      <c r="Q317" s="85" t="s">
        <v>7730</v>
      </c>
      <c r="R317" s="85" t="s">
        <v>243</v>
      </c>
      <c r="S317" s="85" t="s">
        <v>365</v>
      </c>
      <c r="T317" s="85" t="s">
        <v>6246</v>
      </c>
      <c r="U317" s="85" t="s">
        <v>7731</v>
      </c>
      <c r="V317" s="85" t="s">
        <v>7816</v>
      </c>
      <c r="W317" s="85" t="s">
        <v>165</v>
      </c>
      <c r="X317" s="85" t="s">
        <v>2658</v>
      </c>
      <c r="Y317" s="144" t="str">
        <f>VLOOKUP(D317,TIPOLOGIA!A:F,6,0)</f>
        <v>TIPO I</v>
      </c>
      <c r="Z317" s="144" t="str">
        <f>VLOOKUP(D317,TIPOLOGIA!A:F,5,0)</f>
        <v>TERRESTRE</v>
      </c>
      <c r="AA317" s="85" t="s">
        <v>368</v>
      </c>
      <c r="AB317" s="85">
        <v>1</v>
      </c>
      <c r="AC317" s="85">
        <v>0</v>
      </c>
      <c r="AD317" s="179">
        <f>IF(W317="SOPORTE_TELEFÓNICO",'BASE LIQUIDACION REDEBAN 2025'!$B$19,IF(Y317="TIPO I",'BASE LIQUIDACION REDEBAN 2025'!$C$2,IF(Y317="TIPO II",'BASE LIQUIDACION REDEBAN 2025'!$C$3,IF(Y317="TIPO III",'BASE LIQUIDACION REDEBAN 2025'!$C$4,IF(Y317="TIPO IV",'BASE LIQUIDACION REDEBAN 2025'!$C$5,IF(Z317="AEREO",'BASE LIQUIDACION REDEBAN 2025'!$B$6,'BASE LIQUIDACION REDEBAN 2025'!$C$5))))))</f>
        <v>65960.072302</v>
      </c>
      <c r="AE317" s="179">
        <f>IF(OR(W317="SOPORTE_TELEFÓNICO",W317="ENVÍO"),0,IF(Y317="TIPO I",'BASE LIQUIDACION REDEBAN 2025'!$B$10,IF(Y317="TIPO II",'BASE LIQUIDACION REDEBAN 2025'!$B$11,IF(Y317="TIPO III",'BASE LIQUIDACION REDEBAN 2025'!$B$12,'BASE LIQUIDACION REDEBAN 2025'!$B$13))))</f>
        <v>75096.394270399993</v>
      </c>
      <c r="AF317" s="179">
        <f t="shared" si="4"/>
        <v>65960.072302</v>
      </c>
      <c r="AG317"/>
    </row>
    <row r="318" spans="1:33" ht="14.45">
      <c r="A318" s="85" t="s">
        <v>90</v>
      </c>
      <c r="B318" s="85" t="str">
        <f>VLOOKUP(A318,'CENTRO DE COSTOS'!A:D,4,FALSE)</f>
        <v>JUAN SEBASTIÁN RÍOS CASTRILLÓN</v>
      </c>
      <c r="C318" s="85" t="str">
        <f>VLOOKUP(A318,'CENTRO DE COSTOS'!A:D,2,FALSE)</f>
        <v>0004-0005</v>
      </c>
      <c r="D318" s="85">
        <v>5001</v>
      </c>
      <c r="E318" s="85">
        <v>2769575</v>
      </c>
      <c r="F318" s="85">
        <v>41161</v>
      </c>
      <c r="G318" s="85" t="s">
        <v>6241</v>
      </c>
      <c r="H318" s="85" t="s">
        <v>249</v>
      </c>
      <c r="I318" s="85" t="s">
        <v>90</v>
      </c>
      <c r="J318" s="85" t="s">
        <v>7817</v>
      </c>
      <c r="K318" s="85" t="s">
        <v>160</v>
      </c>
      <c r="L318" s="85" t="s">
        <v>7818</v>
      </c>
      <c r="M318" s="178">
        <v>45920.481944444437</v>
      </c>
      <c r="N318" s="178">
        <v>45922.49722222222</v>
      </c>
      <c r="O318" s="143"/>
      <c r="P318" s="85" t="s">
        <v>7729</v>
      </c>
      <c r="Q318" s="85" t="s">
        <v>7730</v>
      </c>
      <c r="R318" s="85" t="s">
        <v>357</v>
      </c>
      <c r="S318" s="85" t="s">
        <v>358</v>
      </c>
      <c r="T318" s="85" t="s">
        <v>6246</v>
      </c>
      <c r="U318" s="85" t="s">
        <v>7731</v>
      </c>
      <c r="V318" s="85" t="s">
        <v>7819</v>
      </c>
      <c r="W318" s="85" t="s">
        <v>165</v>
      </c>
      <c r="X318" s="85" t="s">
        <v>7820</v>
      </c>
      <c r="Y318" s="144" t="str">
        <f>VLOOKUP(D318,TIPOLOGIA!A:F,6,0)</f>
        <v>TIPO I</v>
      </c>
      <c r="Z318" s="144" t="str">
        <f>VLOOKUP(D318,TIPOLOGIA!A:F,5,0)</f>
        <v>TERRESTRE</v>
      </c>
      <c r="AA318" s="85" t="s">
        <v>679</v>
      </c>
      <c r="AB318" s="85">
        <v>1</v>
      </c>
      <c r="AC318" s="85">
        <v>0</v>
      </c>
      <c r="AD318" s="179">
        <f>IF(W318="SOPORTE_TELEFÓNICO",'BASE LIQUIDACION REDEBAN 2025'!$B$19,IF(Y318="TIPO I",'BASE LIQUIDACION REDEBAN 2025'!$C$2,IF(Y318="TIPO II",'BASE LIQUIDACION REDEBAN 2025'!$C$3,IF(Y318="TIPO III",'BASE LIQUIDACION REDEBAN 2025'!$C$4,IF(Y318="TIPO IV",'BASE LIQUIDACION REDEBAN 2025'!$C$5,IF(Z318="AEREO",'BASE LIQUIDACION REDEBAN 2025'!$B$6,'BASE LIQUIDACION REDEBAN 2025'!$C$5))))))</f>
        <v>65960.072302</v>
      </c>
      <c r="AE318" s="179">
        <f>IF(OR(W318="SOPORTE_TELEFÓNICO",W318="ENVÍO"),0,IF(Y318="TIPO I",'BASE LIQUIDACION REDEBAN 2025'!$B$10,IF(Y318="TIPO II",'BASE LIQUIDACION REDEBAN 2025'!$B$11,IF(Y318="TIPO III",'BASE LIQUIDACION REDEBAN 2025'!$B$12,'BASE LIQUIDACION REDEBAN 2025'!$B$13))))</f>
        <v>75096.394270399993</v>
      </c>
      <c r="AF318" s="179">
        <f t="shared" si="4"/>
        <v>65960.072302</v>
      </c>
      <c r="AG318"/>
    </row>
    <row r="319" spans="1:33" ht="14.45">
      <c r="A319" s="85" t="s">
        <v>76</v>
      </c>
      <c r="B319" s="85" t="str">
        <f>VLOOKUP(A319,'CENTRO DE COSTOS'!A:D,4,FALSE)</f>
        <v>DIEGO FERNANDO HENAO CARDONA</v>
      </c>
      <c r="C319" s="85" t="str">
        <f>VLOOKUP(A319,'CENTRO DE COSTOS'!A:D,2,FALSE)</f>
        <v>0004-0003</v>
      </c>
      <c r="D319" s="85">
        <v>76130</v>
      </c>
      <c r="E319" s="85">
        <v>2761575</v>
      </c>
      <c r="F319" s="85">
        <v>78755</v>
      </c>
      <c r="G319" s="85" t="s">
        <v>6241</v>
      </c>
      <c r="H319" s="85" t="s">
        <v>232</v>
      </c>
      <c r="I319" s="85" t="s">
        <v>3088</v>
      </c>
      <c r="J319" s="85" t="s">
        <v>3089</v>
      </c>
      <c r="K319" s="85" t="s">
        <v>160</v>
      </c>
      <c r="L319" s="85" t="s">
        <v>7821</v>
      </c>
      <c r="M319" s="178">
        <v>45918.589583333327</v>
      </c>
      <c r="N319" s="178">
        <v>45919.553472222222</v>
      </c>
      <c r="O319" s="143"/>
      <c r="P319" s="85" t="s">
        <v>7729</v>
      </c>
      <c r="Q319" s="85" t="s">
        <v>7730</v>
      </c>
      <c r="R319" s="85" t="s">
        <v>243</v>
      </c>
      <c r="S319" s="85" t="s">
        <v>244</v>
      </c>
      <c r="T319" s="85" t="s">
        <v>6246</v>
      </c>
      <c r="U319" s="85" t="s">
        <v>7731</v>
      </c>
      <c r="V319" s="85" t="s">
        <v>7822</v>
      </c>
      <c r="W319" s="85" t="s">
        <v>165</v>
      </c>
      <c r="X319" s="85" t="s">
        <v>3092</v>
      </c>
      <c r="Y319" s="144" t="str">
        <f>VLOOKUP(D319,TIPOLOGIA!A:F,6,0)</f>
        <v>TIPO II</v>
      </c>
      <c r="Z319" s="144" t="str">
        <f>VLOOKUP(D319,TIPOLOGIA!A:F,5,0)</f>
        <v>TERRESTRE</v>
      </c>
      <c r="AA319" s="85" t="s">
        <v>1200</v>
      </c>
      <c r="AB319" s="85">
        <v>1</v>
      </c>
      <c r="AC319" s="85">
        <v>0</v>
      </c>
      <c r="AD319" s="179">
        <f>IF(W319="SOPORTE_TELEFÓNICO",'BASE LIQUIDACION REDEBAN 2025'!$B$19,IF(Y319="TIPO I",'BASE LIQUIDACION REDEBAN 2025'!$C$2,IF(Y319="TIPO II",'BASE LIQUIDACION REDEBAN 2025'!$C$3,IF(Y319="TIPO III",'BASE LIQUIDACION REDEBAN 2025'!$C$4,IF(Y319="TIPO IV",'BASE LIQUIDACION REDEBAN 2025'!$C$5,IF(Z319="AEREO",'BASE LIQUIDACION REDEBAN 2025'!$B$6,'BASE LIQUIDACION REDEBAN 2025'!$C$5))))))</f>
        <v>144967.87232000002</v>
      </c>
      <c r="AE319" s="179">
        <f>IF(OR(W319="SOPORTE_TELEFÓNICO",W319="ENVÍO"),0,IF(Y319="TIPO I",'BASE LIQUIDACION REDEBAN 2025'!$B$10,IF(Y319="TIPO II",'BASE LIQUIDACION REDEBAN 2025'!$B$11,IF(Y319="TIPO III",'BASE LIQUIDACION REDEBAN 2025'!$B$12,'BASE LIQUIDACION REDEBAN 2025'!$B$13))))</f>
        <v>140395.6348884</v>
      </c>
      <c r="AF319" s="179">
        <f t="shared" si="4"/>
        <v>144967.87232000002</v>
      </c>
      <c r="AG319"/>
    </row>
    <row r="320" spans="1:33" ht="14.45">
      <c r="A320" s="85" t="s">
        <v>81</v>
      </c>
      <c r="B320" s="85" t="str">
        <f>VLOOKUP(A320,'CENTRO DE COSTOS'!A:D,4,FALSE)</f>
        <v>MIGUEL JULIÁN HERNÁNDEZ GUARÍN</v>
      </c>
      <c r="C320" s="85" t="str">
        <f>VLOOKUP(A320,'CENTRO DE COSTOS'!A:D,2,FALSE)</f>
        <v>0004-0008</v>
      </c>
      <c r="D320" s="85">
        <v>54518</v>
      </c>
      <c r="E320" s="85">
        <v>2756998</v>
      </c>
      <c r="F320" s="85">
        <v>66058</v>
      </c>
      <c r="G320" s="85" t="s">
        <v>6241</v>
      </c>
      <c r="H320" s="85" t="s">
        <v>296</v>
      </c>
      <c r="I320" s="85" t="s">
        <v>3581</v>
      </c>
      <c r="J320" s="85" t="s">
        <v>3781</v>
      </c>
      <c r="K320" s="85" t="s">
        <v>160</v>
      </c>
      <c r="L320" s="85" t="s">
        <v>7823</v>
      </c>
      <c r="M320" s="178">
        <v>45917.693749999999</v>
      </c>
      <c r="N320" s="178">
        <v>45919.347222222219</v>
      </c>
      <c r="O320" s="143"/>
      <c r="P320" s="85" t="s">
        <v>7729</v>
      </c>
      <c r="Q320" s="85" t="s">
        <v>7730</v>
      </c>
      <c r="R320" s="85" t="s">
        <v>243</v>
      </c>
      <c r="S320" s="85" t="s">
        <v>244</v>
      </c>
      <c r="T320" s="85" t="s">
        <v>6246</v>
      </c>
      <c r="U320" s="85" t="s">
        <v>7731</v>
      </c>
      <c r="V320" s="85" t="s">
        <v>7824</v>
      </c>
      <c r="W320" s="85" t="s">
        <v>165</v>
      </c>
      <c r="X320" s="85" t="s">
        <v>3784</v>
      </c>
      <c r="Y320" s="144" t="str">
        <f>VLOOKUP(D320,TIPOLOGIA!A:F,6,0)</f>
        <v>TIPO III</v>
      </c>
      <c r="Z320" s="144" t="str">
        <f>VLOOKUP(D320,TIPOLOGIA!A:F,5,0)</f>
        <v>TERRESTRE</v>
      </c>
      <c r="AA320" s="85" t="s">
        <v>466</v>
      </c>
      <c r="AB320" s="85">
        <v>1</v>
      </c>
      <c r="AC320" s="85">
        <v>0</v>
      </c>
      <c r="AD320" s="179">
        <f>IF(W320="SOPORTE_TELEFÓNICO",'BASE LIQUIDACION REDEBAN 2025'!$B$19,IF(Y320="TIPO I",'BASE LIQUIDACION REDEBAN 2025'!$C$2,IF(Y320="TIPO II",'BASE LIQUIDACION REDEBAN 2025'!$C$3,IF(Y320="TIPO III",'BASE LIQUIDACION REDEBAN 2025'!$C$4,IF(Y320="TIPO IV",'BASE LIQUIDACION REDEBAN 2025'!$C$5,IF(Z320="AEREO",'BASE LIQUIDACION REDEBAN 2025'!$B$6,'BASE LIQUIDACION REDEBAN 2025'!$C$5))))))</f>
        <v>275728.78077800001</v>
      </c>
      <c r="AE320" s="179">
        <f>IF(OR(W320="SOPORTE_TELEFÓNICO",W320="ENVÍO"),0,IF(Y320="TIPO I",'BASE LIQUIDACION REDEBAN 2025'!$B$10,IF(Y320="TIPO II",'BASE LIQUIDACION REDEBAN 2025'!$B$11,IF(Y320="TIPO III",'BASE LIQUIDACION REDEBAN 2025'!$B$12,'BASE LIQUIDACION REDEBAN 2025'!$B$13))))</f>
        <v>196536.5258152</v>
      </c>
      <c r="AF320" s="179">
        <f t="shared" si="4"/>
        <v>275728.78077800001</v>
      </c>
      <c r="AG320"/>
    </row>
    <row r="321" spans="1:33" ht="14.45">
      <c r="A321" s="85" t="s">
        <v>90</v>
      </c>
      <c r="B321" s="85" t="str">
        <f>VLOOKUP(A321,'CENTRO DE COSTOS'!A:D,4,FALSE)</f>
        <v>JUAN SEBASTIÁN RÍOS CASTRILLÓN</v>
      </c>
      <c r="C321" s="85" t="str">
        <f>VLOOKUP(A321,'CENTRO DE COSTOS'!A:D,2,FALSE)</f>
        <v>0004-0005</v>
      </c>
      <c r="D321" s="85">
        <v>5001</v>
      </c>
      <c r="E321" s="85">
        <v>2751255</v>
      </c>
      <c r="F321" s="85">
        <v>73625</v>
      </c>
      <c r="G321" s="85" t="s">
        <v>6241</v>
      </c>
      <c r="H321" s="85" t="s">
        <v>249</v>
      </c>
      <c r="I321" s="85" t="s">
        <v>90</v>
      </c>
      <c r="J321" s="85" t="s">
        <v>3434</v>
      </c>
      <c r="K321" s="85" t="s">
        <v>160</v>
      </c>
      <c r="L321" s="85" t="s">
        <v>7825</v>
      </c>
      <c r="M321" s="178">
        <v>45917.333333333343</v>
      </c>
      <c r="N321" s="178">
        <v>45920.48333333333</v>
      </c>
      <c r="O321" s="143"/>
      <c r="P321" s="85" t="s">
        <v>7729</v>
      </c>
      <c r="Q321" s="85" t="s">
        <v>7730</v>
      </c>
      <c r="R321" s="85" t="s">
        <v>6245</v>
      </c>
      <c r="S321" s="85" t="s">
        <v>6245</v>
      </c>
      <c r="T321" s="85" t="s">
        <v>7735</v>
      </c>
      <c r="U321" s="85" t="s">
        <v>7826</v>
      </c>
      <c r="V321" s="85" t="s">
        <v>7827</v>
      </c>
      <c r="W321" s="85" t="s">
        <v>165</v>
      </c>
      <c r="X321" s="85" t="s">
        <v>7132</v>
      </c>
      <c r="Y321" s="144" t="str">
        <f>VLOOKUP(D321,TIPOLOGIA!A:F,6,0)</f>
        <v>TIPO I</v>
      </c>
      <c r="Z321" s="144" t="str">
        <f>VLOOKUP(D321,TIPOLOGIA!A:F,5,0)</f>
        <v>TERRESTRE</v>
      </c>
      <c r="AA321" s="85" t="s">
        <v>374</v>
      </c>
      <c r="AB321" s="85">
        <v>1</v>
      </c>
      <c r="AC321" s="85">
        <v>0</v>
      </c>
      <c r="AD321" s="179">
        <f>IF(W321="SOPORTE_TELEFÓNICO",'BASE LIQUIDACION REDEBAN 2025'!$B$19,IF(Y321="TIPO I",'BASE LIQUIDACION REDEBAN 2025'!$C$2,IF(Y321="TIPO II",'BASE LIQUIDACION REDEBAN 2025'!$C$3,IF(Y321="TIPO III",'BASE LIQUIDACION REDEBAN 2025'!$C$4,IF(Y321="TIPO IV",'BASE LIQUIDACION REDEBAN 2025'!$C$5,IF(Z321="AEREO",'BASE LIQUIDACION REDEBAN 2025'!$B$6,'BASE LIQUIDACION REDEBAN 2025'!$C$5))))))</f>
        <v>65960.072302</v>
      </c>
      <c r="AE321" s="179">
        <f>IF(OR(W321="SOPORTE_TELEFÓNICO",W321="ENVÍO"),0,IF(Y321="TIPO I",'BASE LIQUIDACION REDEBAN 2025'!$B$10,IF(Y321="TIPO II",'BASE LIQUIDACION REDEBAN 2025'!$B$11,IF(Y321="TIPO III",'BASE LIQUIDACION REDEBAN 2025'!$B$12,'BASE LIQUIDACION REDEBAN 2025'!$B$13))))</f>
        <v>75096.394270399993</v>
      </c>
      <c r="AF321" s="179">
        <f t="shared" si="4"/>
        <v>65960.072302</v>
      </c>
      <c r="AG321"/>
    </row>
    <row r="322" spans="1:33" ht="14.45">
      <c r="A322" s="85" t="s">
        <v>100</v>
      </c>
      <c r="B322" s="85" t="str">
        <f>VLOOKUP(A322,'CENTRO DE COSTOS'!A:D,4,FALSE)</f>
        <v>KEVIN ALEXIS CORZO BUSTOS</v>
      </c>
      <c r="C322" s="85" t="str">
        <f>VLOOKUP(A322,'CENTRO DE COSTOS'!A:D,2,FALSE)</f>
        <v>0004-0007</v>
      </c>
      <c r="D322" s="85">
        <v>95001</v>
      </c>
      <c r="E322" s="85">
        <v>2750603</v>
      </c>
      <c r="F322" s="85">
        <v>78566</v>
      </c>
      <c r="G322" s="85" t="s">
        <v>6241</v>
      </c>
      <c r="H322" s="85" t="s">
        <v>3737</v>
      </c>
      <c r="I322" s="85" t="s">
        <v>3738</v>
      </c>
      <c r="J322" s="85" t="s">
        <v>3739</v>
      </c>
      <c r="K322" s="85" t="s">
        <v>160</v>
      </c>
      <c r="L322" s="85" t="s">
        <v>7828</v>
      </c>
      <c r="M322" s="178">
        <v>45916.674305555563</v>
      </c>
      <c r="N322" s="178">
        <v>45922.45208333333</v>
      </c>
      <c r="O322" s="143"/>
      <c r="P322" s="85" t="s">
        <v>7729</v>
      </c>
      <c r="Q322" s="85" t="s">
        <v>7730</v>
      </c>
      <c r="R322" s="85" t="s">
        <v>6245</v>
      </c>
      <c r="S322" s="85" t="s">
        <v>6245</v>
      </c>
      <c r="T322" s="85" t="s">
        <v>6246</v>
      </c>
      <c r="U322" s="85" t="s">
        <v>7731</v>
      </c>
      <c r="V322" s="85" t="s">
        <v>7829</v>
      </c>
      <c r="W322" s="85" t="s">
        <v>165</v>
      </c>
      <c r="X322" s="85" t="s">
        <v>3742</v>
      </c>
      <c r="Y322" s="144" t="str">
        <f>VLOOKUP(D322,TIPOLOGIA!A:F,6,0)</f>
        <v>TIPO IV</v>
      </c>
      <c r="Z322" s="144" t="str">
        <f>VLOOKUP(D322,TIPOLOGIA!A:F,5,0)</f>
        <v>TERRESTRE</v>
      </c>
      <c r="AA322" s="85" t="s">
        <v>1227</v>
      </c>
      <c r="AB322" s="85">
        <v>1</v>
      </c>
      <c r="AC322" s="85">
        <v>0</v>
      </c>
      <c r="AD322" s="179">
        <f>IF(W322="SOPORTE_TELEFÓNICO",'BASE LIQUIDACION REDEBAN 2025'!$B$19,IF(Y322="TIPO I",'BASE LIQUIDACION REDEBAN 2025'!$C$2,IF(Y322="TIPO II",'BASE LIQUIDACION REDEBAN 2025'!$C$3,IF(Y322="TIPO III",'BASE LIQUIDACION REDEBAN 2025'!$C$4,IF(Y322="TIPO IV",'BASE LIQUIDACION REDEBAN 2025'!$C$5,IF(Z322="AEREO",'BASE LIQUIDACION REDEBAN 2025'!$B$6,'BASE LIQUIDACION REDEBAN 2025'!$C$5))))))</f>
        <v>479588.87655000004</v>
      </c>
      <c r="AE322" s="179">
        <f>IF(OR(W322="SOPORTE_TELEFÓNICO",W322="ENVÍO"),0,IF(Y322="TIPO I",'BASE LIQUIDACION REDEBAN 2025'!$B$10,IF(Y322="TIPO II",'BASE LIQUIDACION REDEBAN 2025'!$B$11,IF(Y322="TIPO III",'BASE LIQUIDACION REDEBAN 2025'!$B$12,'BASE LIQUIDACION REDEBAN 2025'!$B$13))))</f>
        <v>196536.5258152</v>
      </c>
      <c r="AF322" s="179">
        <f t="shared" si="4"/>
        <v>479588.87655000004</v>
      </c>
      <c r="AG322"/>
    </row>
    <row r="323" spans="1:33" ht="14.45">
      <c r="A323" s="85" t="s">
        <v>64</v>
      </c>
      <c r="B323" s="85" t="str">
        <f>VLOOKUP(A323,'CENTRO DE COSTOS'!A:D,4,FALSE)</f>
        <v>JOSE MAURICIO HERNANDEZ ROJAS</v>
      </c>
      <c r="C323" s="85" t="str">
        <f>VLOOKUP(A323,'CENTRO DE COSTOS'!A:D,2,FALSE)</f>
        <v>0004-0001</v>
      </c>
      <c r="D323" s="85">
        <v>8436</v>
      </c>
      <c r="E323" s="85">
        <v>2749671</v>
      </c>
      <c r="F323" s="85">
        <v>47498</v>
      </c>
      <c r="G323" s="85" t="s">
        <v>6241</v>
      </c>
      <c r="H323" s="85" t="s">
        <v>1045</v>
      </c>
      <c r="I323" s="85" t="s">
        <v>7830</v>
      </c>
      <c r="J323" s="85" t="s">
        <v>7831</v>
      </c>
      <c r="K323" s="85" t="s">
        <v>160</v>
      </c>
      <c r="L323" s="85" t="s">
        <v>7832</v>
      </c>
      <c r="M323" s="178">
        <v>45916.615277777782</v>
      </c>
      <c r="N323" s="178">
        <v>45919.620833333327</v>
      </c>
      <c r="O323" s="143"/>
      <c r="P323" s="85" t="s">
        <v>7729</v>
      </c>
      <c r="Q323" s="85" t="s">
        <v>7730</v>
      </c>
      <c r="R323" s="85" t="s">
        <v>243</v>
      </c>
      <c r="S323" s="85" t="s">
        <v>244</v>
      </c>
      <c r="T323" s="85" t="s">
        <v>6246</v>
      </c>
      <c r="U323" s="85" t="s">
        <v>7731</v>
      </c>
      <c r="V323" s="85" t="s">
        <v>7833</v>
      </c>
      <c r="W323" s="85" t="s">
        <v>165</v>
      </c>
      <c r="X323" s="85" t="s">
        <v>7834</v>
      </c>
      <c r="Y323" s="144" t="str">
        <f>VLOOKUP(D323,TIPOLOGIA!A:F,6,0)</f>
        <v>TIPO II</v>
      </c>
      <c r="Z323" s="144" t="str">
        <f>VLOOKUP(D323,TIPOLOGIA!A:F,5,0)</f>
        <v>TERRESTRE</v>
      </c>
      <c r="AA323" s="85" t="s">
        <v>1473</v>
      </c>
      <c r="AB323" s="85">
        <v>1</v>
      </c>
      <c r="AC323" s="85">
        <v>0</v>
      </c>
      <c r="AD323" s="179">
        <f>IF(W323="SOPORTE_TELEFÓNICO",'BASE LIQUIDACION REDEBAN 2025'!$B$19,IF(Y323="TIPO I",'BASE LIQUIDACION REDEBAN 2025'!$C$2,IF(Y323="TIPO II",'BASE LIQUIDACION REDEBAN 2025'!$C$3,IF(Y323="TIPO III",'BASE LIQUIDACION REDEBAN 2025'!$C$4,IF(Y323="TIPO IV",'BASE LIQUIDACION REDEBAN 2025'!$C$5,IF(Z323="AEREO",'BASE LIQUIDACION REDEBAN 2025'!$B$6,'BASE LIQUIDACION REDEBAN 2025'!$C$5))))))</f>
        <v>144967.87232000002</v>
      </c>
      <c r="AE323" s="179">
        <f>IF(OR(W323="SOPORTE_TELEFÓNICO",W323="ENVÍO"),0,IF(Y323="TIPO I",'BASE LIQUIDACION REDEBAN 2025'!$B$10,IF(Y323="TIPO II",'BASE LIQUIDACION REDEBAN 2025'!$B$11,IF(Y323="TIPO III",'BASE LIQUIDACION REDEBAN 2025'!$B$12,'BASE LIQUIDACION REDEBAN 2025'!$B$13))))</f>
        <v>140395.6348884</v>
      </c>
      <c r="AF323" s="179">
        <f t="shared" si="4"/>
        <v>144967.87232000002</v>
      </c>
      <c r="AG323"/>
    </row>
    <row r="324" spans="1:33" ht="14.45">
      <c r="A324" s="85" t="s">
        <v>97</v>
      </c>
      <c r="B324" s="85" t="str">
        <f>VLOOKUP(A324,'CENTRO DE COSTOS'!A:D,4,FALSE)</f>
        <v>JOSE MAURICIO HERNANDEZ ROJAS</v>
      </c>
      <c r="C324" s="85" t="str">
        <f>VLOOKUP(A324,'CENTRO DE COSTOS'!A:D,2,FALSE)</f>
        <v>0004-0001</v>
      </c>
      <c r="D324" s="85">
        <v>70221</v>
      </c>
      <c r="E324" s="85">
        <v>2748180</v>
      </c>
      <c r="F324" s="85">
        <v>78758</v>
      </c>
      <c r="G324" s="85" t="s">
        <v>6241</v>
      </c>
      <c r="H324" s="85" t="s">
        <v>333</v>
      </c>
      <c r="I324" s="85" t="s">
        <v>5283</v>
      </c>
      <c r="J324" s="85" t="s">
        <v>7835</v>
      </c>
      <c r="K324" s="85" t="s">
        <v>160</v>
      </c>
      <c r="L324" s="85" t="s">
        <v>7836</v>
      </c>
      <c r="M324" s="178">
        <v>45916.499305555553</v>
      </c>
      <c r="N324" s="178">
        <v>45919.678472222222</v>
      </c>
      <c r="O324" s="143"/>
      <c r="P324" s="85" t="s">
        <v>7729</v>
      </c>
      <c r="Q324" s="85" t="s">
        <v>7730</v>
      </c>
      <c r="R324" s="85" t="s">
        <v>243</v>
      </c>
      <c r="S324" s="85" t="s">
        <v>244</v>
      </c>
      <c r="T324" s="85" t="s">
        <v>6246</v>
      </c>
      <c r="U324" s="85" t="s">
        <v>7731</v>
      </c>
      <c r="V324" s="85" t="s">
        <v>7837</v>
      </c>
      <c r="W324" s="85" t="s">
        <v>165</v>
      </c>
      <c r="X324" s="85" t="s">
        <v>7838</v>
      </c>
      <c r="Y324" s="144" t="str">
        <f>VLOOKUP(D324,TIPOLOGIA!A:F,6,0)</f>
        <v>TIPO II</v>
      </c>
      <c r="Z324" s="144" t="str">
        <f>VLOOKUP(D324,TIPOLOGIA!A:F,5,0)</f>
        <v>TERRESTRE</v>
      </c>
      <c r="AA324" s="85" t="s">
        <v>1162</v>
      </c>
      <c r="AB324" s="85">
        <v>1</v>
      </c>
      <c r="AC324" s="85">
        <v>0</v>
      </c>
      <c r="AD324" s="179">
        <f>IF(W324="SOPORTE_TELEFÓNICO",'BASE LIQUIDACION REDEBAN 2025'!$B$19,IF(Y324="TIPO I",'BASE LIQUIDACION REDEBAN 2025'!$C$2,IF(Y324="TIPO II",'BASE LIQUIDACION REDEBAN 2025'!$C$3,IF(Y324="TIPO III",'BASE LIQUIDACION REDEBAN 2025'!$C$4,IF(Y324="TIPO IV",'BASE LIQUIDACION REDEBAN 2025'!$C$5,IF(Z324="AEREO",'BASE LIQUIDACION REDEBAN 2025'!$B$6,'BASE LIQUIDACION REDEBAN 2025'!$C$5))))))</f>
        <v>144967.87232000002</v>
      </c>
      <c r="AE324" s="179">
        <f>IF(OR(W324="SOPORTE_TELEFÓNICO",W324="ENVÍO"),0,IF(Y324="TIPO I",'BASE LIQUIDACION REDEBAN 2025'!$B$10,IF(Y324="TIPO II",'BASE LIQUIDACION REDEBAN 2025'!$B$11,IF(Y324="TIPO III",'BASE LIQUIDACION REDEBAN 2025'!$B$12,'BASE LIQUIDACION REDEBAN 2025'!$B$13))))</f>
        <v>140395.6348884</v>
      </c>
      <c r="AF324" s="179">
        <f t="shared" si="4"/>
        <v>144967.87232000002</v>
      </c>
      <c r="AG324"/>
    </row>
    <row r="325" spans="1:33" ht="14.45">
      <c r="A325" s="85" t="s">
        <v>81</v>
      </c>
      <c r="B325" s="85" t="str">
        <f>VLOOKUP(A325,'CENTRO DE COSTOS'!A:D,4,FALSE)</f>
        <v>MIGUEL JULIÁN HERNÁNDEZ GUARÍN</v>
      </c>
      <c r="C325" s="85" t="str">
        <f>VLOOKUP(A325,'CENTRO DE COSTOS'!A:D,2,FALSE)</f>
        <v>0004-0008</v>
      </c>
      <c r="D325" s="85">
        <v>54001</v>
      </c>
      <c r="E325" s="85">
        <v>2747926</v>
      </c>
      <c r="F325" s="85">
        <v>57163</v>
      </c>
      <c r="G325" s="85" t="s">
        <v>6241</v>
      </c>
      <c r="H325" s="85" t="s">
        <v>296</v>
      </c>
      <c r="I325" s="85" t="s">
        <v>81</v>
      </c>
      <c r="J325" s="85" t="s">
        <v>468</v>
      </c>
      <c r="K325" s="85" t="s">
        <v>160</v>
      </c>
      <c r="L325" s="85" t="s">
        <v>7839</v>
      </c>
      <c r="M325" s="178">
        <v>45916.473611111112</v>
      </c>
      <c r="N325" s="178">
        <v>45917.502083333333</v>
      </c>
      <c r="O325" s="143"/>
      <c r="P325" s="85" t="s">
        <v>7729</v>
      </c>
      <c r="Q325" s="85" t="s">
        <v>7730</v>
      </c>
      <c r="R325" s="85" t="s">
        <v>243</v>
      </c>
      <c r="S325" s="85" t="s">
        <v>365</v>
      </c>
      <c r="T325" s="85" t="s">
        <v>6246</v>
      </c>
      <c r="U325" s="85" t="s">
        <v>7731</v>
      </c>
      <c r="V325" s="85" t="s">
        <v>7840</v>
      </c>
      <c r="W325" s="85" t="s">
        <v>165</v>
      </c>
      <c r="X325" s="85" t="s">
        <v>3538</v>
      </c>
      <c r="Y325" s="144" t="str">
        <f>VLOOKUP(D325,TIPOLOGIA!A:F,6,0)</f>
        <v>TIPO I</v>
      </c>
      <c r="Z325" s="144" t="str">
        <f>VLOOKUP(D325,TIPOLOGIA!A:F,5,0)</f>
        <v>TERRESTRE</v>
      </c>
      <c r="AA325" s="85" t="s">
        <v>301</v>
      </c>
      <c r="AB325" s="85">
        <v>1</v>
      </c>
      <c r="AC325" s="85">
        <v>0</v>
      </c>
      <c r="AD325" s="179">
        <f>IF(W325="SOPORTE_TELEFÓNICO",'BASE LIQUIDACION REDEBAN 2025'!$B$19,IF(Y325="TIPO I",'BASE LIQUIDACION REDEBAN 2025'!$C$2,IF(Y325="TIPO II",'BASE LIQUIDACION REDEBAN 2025'!$C$3,IF(Y325="TIPO III",'BASE LIQUIDACION REDEBAN 2025'!$C$4,IF(Y325="TIPO IV",'BASE LIQUIDACION REDEBAN 2025'!$C$5,IF(Z325="AEREO",'BASE LIQUIDACION REDEBAN 2025'!$B$6,'BASE LIQUIDACION REDEBAN 2025'!$C$5))))))</f>
        <v>65960.072302</v>
      </c>
      <c r="AE325" s="179">
        <f>IF(OR(W325="SOPORTE_TELEFÓNICO",W325="ENVÍO"),0,IF(Y325="TIPO I",'BASE LIQUIDACION REDEBAN 2025'!$B$10,IF(Y325="TIPO II",'BASE LIQUIDACION REDEBAN 2025'!$B$11,IF(Y325="TIPO III",'BASE LIQUIDACION REDEBAN 2025'!$B$12,'BASE LIQUIDACION REDEBAN 2025'!$B$13))))</f>
        <v>75096.394270399993</v>
      </c>
      <c r="AF325" s="179">
        <f t="shared" si="4"/>
        <v>65960.072302</v>
      </c>
      <c r="AG325"/>
    </row>
    <row r="326" spans="1:33" ht="14.45">
      <c r="A326" s="85" t="s">
        <v>100</v>
      </c>
      <c r="B326" s="85" t="str">
        <f>VLOOKUP(A326,'CENTRO DE COSTOS'!A:D,4,FALSE)</f>
        <v>KEVIN ALEXIS CORZO BUSTOS</v>
      </c>
      <c r="C326" s="85" t="str">
        <f>VLOOKUP(A326,'CENTRO DE COSTOS'!A:D,2,FALSE)</f>
        <v>0004-0007</v>
      </c>
      <c r="D326" s="85">
        <v>50568</v>
      </c>
      <c r="E326" s="85">
        <v>2744896</v>
      </c>
      <c r="F326" s="85">
        <v>63371</v>
      </c>
      <c r="G326" s="85" t="s">
        <v>6241</v>
      </c>
      <c r="H326" s="85" t="s">
        <v>216</v>
      </c>
      <c r="I326" s="85" t="s">
        <v>3630</v>
      </c>
      <c r="J326" s="85" t="s">
        <v>3631</v>
      </c>
      <c r="K326" s="85" t="s">
        <v>160</v>
      </c>
      <c r="L326" s="85" t="s">
        <v>7841</v>
      </c>
      <c r="M326" s="178">
        <v>45916.333333333343</v>
      </c>
      <c r="N326" s="178">
        <v>45918.354861111111</v>
      </c>
      <c r="O326" s="143"/>
      <c r="P326" s="85" t="s">
        <v>7729</v>
      </c>
      <c r="Q326" s="85" t="s">
        <v>7730</v>
      </c>
      <c r="R326" s="85" t="s">
        <v>6245</v>
      </c>
      <c r="S326" s="85" t="s">
        <v>6245</v>
      </c>
      <c r="T326" s="85" t="s">
        <v>6246</v>
      </c>
      <c r="U326" s="85" t="s">
        <v>7731</v>
      </c>
      <c r="V326" s="85" t="s">
        <v>7842</v>
      </c>
      <c r="W326" s="85" t="s">
        <v>165</v>
      </c>
      <c r="X326" s="85" t="s">
        <v>7843</v>
      </c>
      <c r="Y326" s="144" t="str">
        <f>VLOOKUP(D326,TIPOLOGIA!A:F,6,0)</f>
        <v>TIPO III</v>
      </c>
      <c r="Z326" s="144" t="str">
        <f>VLOOKUP(D326,TIPOLOGIA!A:F,5,0)</f>
        <v>TERRESTRE</v>
      </c>
      <c r="AA326" s="85" t="s">
        <v>1538</v>
      </c>
      <c r="AB326" s="85">
        <v>1</v>
      </c>
      <c r="AC326" s="85">
        <v>0</v>
      </c>
      <c r="AD326" s="179">
        <f>IF(W326="SOPORTE_TELEFÓNICO",'BASE LIQUIDACION REDEBAN 2025'!$B$19,IF(Y326="TIPO I",'BASE LIQUIDACION REDEBAN 2025'!$C$2,IF(Y326="TIPO II",'BASE LIQUIDACION REDEBAN 2025'!$C$3,IF(Y326="TIPO III",'BASE LIQUIDACION REDEBAN 2025'!$C$4,IF(Y326="TIPO IV",'BASE LIQUIDACION REDEBAN 2025'!$C$5,IF(Z326="AEREO",'BASE LIQUIDACION REDEBAN 2025'!$B$6,'BASE LIQUIDACION REDEBAN 2025'!$C$5))))))</f>
        <v>275728.78077800001</v>
      </c>
      <c r="AE326" s="179">
        <f>IF(OR(W326="SOPORTE_TELEFÓNICO",W326="ENVÍO"),0,IF(Y326="TIPO I",'BASE LIQUIDACION REDEBAN 2025'!$B$10,IF(Y326="TIPO II",'BASE LIQUIDACION REDEBAN 2025'!$B$11,IF(Y326="TIPO III",'BASE LIQUIDACION REDEBAN 2025'!$B$12,'BASE LIQUIDACION REDEBAN 2025'!$B$13))))</f>
        <v>196536.5258152</v>
      </c>
      <c r="AF326" s="179">
        <f t="shared" si="4"/>
        <v>275728.78077800001</v>
      </c>
      <c r="AG326"/>
    </row>
    <row r="327" spans="1:33" ht="14.45">
      <c r="A327" s="85" t="s">
        <v>90</v>
      </c>
      <c r="B327" s="85" t="str">
        <f>VLOOKUP(A327,'CENTRO DE COSTOS'!A:D,4,FALSE)</f>
        <v>JUAN SEBASTIÁN RÍOS CASTRILLÓN</v>
      </c>
      <c r="C327" s="85" t="str">
        <f>VLOOKUP(A327,'CENTRO DE COSTOS'!A:D,2,FALSE)</f>
        <v>0004-0005</v>
      </c>
      <c r="D327" s="85">
        <v>5001</v>
      </c>
      <c r="E327" s="85">
        <v>2744003</v>
      </c>
      <c r="F327" s="85">
        <v>79919</v>
      </c>
      <c r="G327" s="85" t="s">
        <v>6241</v>
      </c>
      <c r="H327" s="85" t="s">
        <v>249</v>
      </c>
      <c r="I327" s="85" t="s">
        <v>90</v>
      </c>
      <c r="J327" s="85" t="s">
        <v>7844</v>
      </c>
      <c r="K327" s="85" t="s">
        <v>160</v>
      </c>
      <c r="L327" s="85" t="s">
        <v>7845</v>
      </c>
      <c r="M327" s="178">
        <v>45915.661111111112</v>
      </c>
      <c r="N327" s="178">
        <v>45916.475694444453</v>
      </c>
      <c r="O327" s="143"/>
      <c r="P327" s="85" t="s">
        <v>7729</v>
      </c>
      <c r="Q327" s="85" t="s">
        <v>7730</v>
      </c>
      <c r="R327" s="85" t="s">
        <v>243</v>
      </c>
      <c r="S327" s="85" t="s">
        <v>244</v>
      </c>
      <c r="T327" s="85" t="s">
        <v>6246</v>
      </c>
      <c r="U327" s="85" t="s">
        <v>7731</v>
      </c>
      <c r="V327" s="85" t="s">
        <v>7846</v>
      </c>
      <c r="W327" s="85" t="s">
        <v>165</v>
      </c>
      <c r="X327" s="85" t="s">
        <v>7847</v>
      </c>
      <c r="Y327" s="144" t="str">
        <f>VLOOKUP(D327,TIPOLOGIA!A:F,6,0)</f>
        <v>TIPO I</v>
      </c>
      <c r="Z327" s="144" t="str">
        <f>VLOOKUP(D327,TIPOLOGIA!A:F,5,0)</f>
        <v>TERRESTRE</v>
      </c>
      <c r="AA327" s="85" t="s">
        <v>1760</v>
      </c>
      <c r="AB327" s="85">
        <v>1</v>
      </c>
      <c r="AC327" s="85">
        <v>0</v>
      </c>
      <c r="AD327" s="179">
        <f>IF(W327="SOPORTE_TELEFÓNICO",'BASE LIQUIDACION REDEBAN 2025'!$B$19,IF(Y327="TIPO I",'BASE LIQUIDACION REDEBAN 2025'!$C$2,IF(Y327="TIPO II",'BASE LIQUIDACION REDEBAN 2025'!$C$3,IF(Y327="TIPO III",'BASE LIQUIDACION REDEBAN 2025'!$C$4,IF(Y327="TIPO IV",'BASE LIQUIDACION REDEBAN 2025'!$C$5,IF(Z327="AEREO",'BASE LIQUIDACION REDEBAN 2025'!$B$6,'BASE LIQUIDACION REDEBAN 2025'!$C$5))))))</f>
        <v>65960.072302</v>
      </c>
      <c r="AE327" s="179">
        <f>IF(OR(W327="SOPORTE_TELEFÓNICO",W327="ENVÍO"),0,IF(Y327="TIPO I",'BASE LIQUIDACION REDEBAN 2025'!$B$10,IF(Y327="TIPO II",'BASE LIQUIDACION REDEBAN 2025'!$B$11,IF(Y327="TIPO III",'BASE LIQUIDACION REDEBAN 2025'!$B$12,'BASE LIQUIDACION REDEBAN 2025'!$B$13))))</f>
        <v>75096.394270399993</v>
      </c>
      <c r="AF327" s="179">
        <f t="shared" si="4"/>
        <v>65960.072302</v>
      </c>
      <c r="AG327"/>
    </row>
    <row r="328" spans="1:33" ht="14.45">
      <c r="A328" s="85" t="s">
        <v>90</v>
      </c>
      <c r="B328" s="85" t="str">
        <f>VLOOKUP(A328,'CENTRO DE COSTOS'!A:D,4,FALSE)</f>
        <v>JUAN SEBASTIÁN RÍOS CASTRILLÓN</v>
      </c>
      <c r="C328" s="85" t="str">
        <f>VLOOKUP(A328,'CENTRO DE COSTOS'!A:D,2,FALSE)</f>
        <v>0004-0005</v>
      </c>
      <c r="D328" s="85">
        <v>5088</v>
      </c>
      <c r="E328" s="85">
        <v>2738996</v>
      </c>
      <c r="F328" s="85">
        <v>35802</v>
      </c>
      <c r="G328" s="85" t="s">
        <v>6241</v>
      </c>
      <c r="H328" s="85" t="s">
        <v>249</v>
      </c>
      <c r="I328" s="85" t="s">
        <v>384</v>
      </c>
      <c r="J328" s="85" t="s">
        <v>3382</v>
      </c>
      <c r="K328" s="85" t="s">
        <v>160</v>
      </c>
      <c r="L328" s="85" t="s">
        <v>7848</v>
      </c>
      <c r="M328" s="178">
        <v>45915.337500000001</v>
      </c>
      <c r="N328" s="178">
        <v>45917.37777777778</v>
      </c>
      <c r="O328" s="143"/>
      <c r="P328" s="85" t="s">
        <v>7729</v>
      </c>
      <c r="Q328" s="85" t="s">
        <v>7730</v>
      </c>
      <c r="R328" s="85" t="s">
        <v>243</v>
      </c>
      <c r="S328" s="85" t="s">
        <v>244</v>
      </c>
      <c r="T328" s="85" t="s">
        <v>6246</v>
      </c>
      <c r="U328" s="85" t="s">
        <v>7731</v>
      </c>
      <c r="V328" s="85" t="s">
        <v>7849</v>
      </c>
      <c r="W328" s="85" t="s">
        <v>165</v>
      </c>
      <c r="X328" s="85" t="s">
        <v>3385</v>
      </c>
      <c r="Y328" s="144" t="str">
        <f>VLOOKUP(D328,TIPOLOGIA!A:F,6,0)</f>
        <v>TIPO I</v>
      </c>
      <c r="Z328" s="144" t="str">
        <f>VLOOKUP(D328,TIPOLOGIA!A:F,5,0)</f>
        <v>TERRESTRE</v>
      </c>
      <c r="AA328" s="85" t="s">
        <v>674</v>
      </c>
      <c r="AB328" s="85">
        <v>1</v>
      </c>
      <c r="AC328" s="85">
        <v>0</v>
      </c>
      <c r="AD328" s="179">
        <f>IF(W328="SOPORTE_TELEFÓNICO",'BASE LIQUIDACION REDEBAN 2025'!$B$19,IF(Y328="TIPO I",'BASE LIQUIDACION REDEBAN 2025'!$C$2,IF(Y328="TIPO II",'BASE LIQUIDACION REDEBAN 2025'!$C$3,IF(Y328="TIPO III",'BASE LIQUIDACION REDEBAN 2025'!$C$4,IF(Y328="TIPO IV",'BASE LIQUIDACION REDEBAN 2025'!$C$5,IF(Z328="AEREO",'BASE LIQUIDACION REDEBAN 2025'!$B$6,'BASE LIQUIDACION REDEBAN 2025'!$C$5))))))</f>
        <v>65960.072302</v>
      </c>
      <c r="AE328" s="179">
        <f>IF(OR(W328="SOPORTE_TELEFÓNICO",W328="ENVÍO"),0,IF(Y328="TIPO I",'BASE LIQUIDACION REDEBAN 2025'!$B$10,IF(Y328="TIPO II",'BASE LIQUIDACION REDEBAN 2025'!$B$11,IF(Y328="TIPO III",'BASE LIQUIDACION REDEBAN 2025'!$B$12,'BASE LIQUIDACION REDEBAN 2025'!$B$13))))</f>
        <v>75096.394270399993</v>
      </c>
      <c r="AF328" s="179">
        <f t="shared" si="4"/>
        <v>65960.072302</v>
      </c>
      <c r="AG328"/>
    </row>
    <row r="329" spans="1:33" ht="14.45">
      <c r="A329" s="85" t="s">
        <v>72</v>
      </c>
      <c r="B329" s="85" t="str">
        <f>VLOOKUP(A329,'CENTRO DE COSTOS'!A:D,4,FALSE)</f>
        <v>MIGUEL JULIÁN HERNÁNDEZ GUARÍN</v>
      </c>
      <c r="C329" s="85" t="str">
        <f>VLOOKUP(A329,'CENTRO DE COSTOS'!A:D,2,FALSE)</f>
        <v>0004-0008</v>
      </c>
      <c r="D329" s="85">
        <v>68689</v>
      </c>
      <c r="E329" s="85">
        <v>14052009</v>
      </c>
      <c r="F329" s="85">
        <v>62029</v>
      </c>
      <c r="G329" s="85" t="s">
        <v>6241</v>
      </c>
      <c r="H329" s="85" t="s">
        <v>224</v>
      </c>
      <c r="I329" s="85" t="s">
        <v>6300</v>
      </c>
      <c r="J329" s="85" t="s">
        <v>7850</v>
      </c>
      <c r="K329" s="85" t="s">
        <v>160</v>
      </c>
      <c r="L329" s="85" t="s">
        <v>7851</v>
      </c>
      <c r="M329" s="178">
        <v>45912.734027777777</v>
      </c>
      <c r="N329" s="178">
        <v>45915.520833333343</v>
      </c>
      <c r="O329" s="143"/>
      <c r="P329" s="85" t="s">
        <v>1334</v>
      </c>
      <c r="Q329" s="85" t="s">
        <v>1334</v>
      </c>
      <c r="R329" s="85" t="s">
        <v>243</v>
      </c>
      <c r="S329" s="85" t="s">
        <v>244</v>
      </c>
      <c r="T329" s="85" t="s">
        <v>6246</v>
      </c>
      <c r="U329" s="85" t="s">
        <v>7731</v>
      </c>
      <c r="V329" s="85" t="s">
        <v>7852</v>
      </c>
      <c r="W329" s="85" t="s">
        <v>165</v>
      </c>
      <c r="X329" s="85" t="s">
        <v>7853</v>
      </c>
      <c r="Y329" s="144" t="str">
        <f>VLOOKUP(D329,TIPOLOGIA!A:F,6,0)</f>
        <v>TIPO III</v>
      </c>
      <c r="Z329" s="144" t="str">
        <f>VLOOKUP(D329,TIPOLOGIA!A:F,5,0)</f>
        <v>TERRESTRE</v>
      </c>
      <c r="AA329" s="85" t="s">
        <v>2493</v>
      </c>
      <c r="AB329" s="85">
        <v>1</v>
      </c>
      <c r="AC329" s="85">
        <v>0</v>
      </c>
      <c r="AD329" s="179">
        <f>IF(W329="SOPORTE_TELEFÓNICO",'BASE LIQUIDACION REDEBAN 2025'!$B$19,IF(Y329="TIPO I",'BASE LIQUIDACION REDEBAN 2025'!$C$2,IF(Y329="TIPO II",'BASE LIQUIDACION REDEBAN 2025'!$C$3,IF(Y329="TIPO III",'BASE LIQUIDACION REDEBAN 2025'!$C$4,IF(Y329="TIPO IV",'BASE LIQUIDACION REDEBAN 2025'!$C$5,IF(Z329="AEREO",'BASE LIQUIDACION REDEBAN 2025'!$B$6,'BASE LIQUIDACION REDEBAN 2025'!$C$5))))))</f>
        <v>275728.78077800001</v>
      </c>
      <c r="AE329" s="179">
        <f>IF(OR(W329="SOPORTE_TELEFÓNICO",W329="ENVÍO"),0,IF(Y329="TIPO I",'BASE LIQUIDACION REDEBAN 2025'!$B$10,IF(Y329="TIPO II",'BASE LIQUIDACION REDEBAN 2025'!$B$11,IF(Y329="TIPO III",'BASE LIQUIDACION REDEBAN 2025'!$B$12,'BASE LIQUIDACION REDEBAN 2025'!$B$13))))</f>
        <v>196536.5258152</v>
      </c>
      <c r="AF329" s="179">
        <f t="shared" si="4"/>
        <v>275728.78077800001</v>
      </c>
      <c r="AG329"/>
    </row>
    <row r="330" spans="1:33" ht="14.45">
      <c r="A330" s="85" t="s">
        <v>68</v>
      </c>
      <c r="B330" s="85" t="str">
        <f>VLOOKUP(A330,'CENTRO DE COSTOS'!A:D,4,FALSE)</f>
        <v>WILLIAM ASDRUBAL ROZO ROZO</v>
      </c>
      <c r="C330" s="85" t="str">
        <f>VLOOKUP(A330,'CENTRO DE COSTOS'!A:D,2,FALSE)</f>
        <v>0004-0004</v>
      </c>
      <c r="D330" s="85">
        <v>11001</v>
      </c>
      <c r="E330" s="85">
        <v>2733332</v>
      </c>
      <c r="F330" s="85">
        <v>76790</v>
      </c>
      <c r="G330" s="85" t="s">
        <v>6241</v>
      </c>
      <c r="H330" s="85" t="s">
        <v>417</v>
      </c>
      <c r="I330" s="85" t="s">
        <v>68</v>
      </c>
      <c r="J330" s="85" t="s">
        <v>7854</v>
      </c>
      <c r="K330" s="85" t="s">
        <v>160</v>
      </c>
      <c r="L330" s="85" t="s">
        <v>7855</v>
      </c>
      <c r="M330" s="178">
        <v>45912.452777777777</v>
      </c>
      <c r="N330" s="178">
        <v>45913.497916666667</v>
      </c>
      <c r="O330" s="143"/>
      <c r="P330" s="85" t="s">
        <v>7729</v>
      </c>
      <c r="Q330" s="85" t="s">
        <v>7730</v>
      </c>
      <c r="R330" s="85" t="s">
        <v>6245</v>
      </c>
      <c r="S330" s="85" t="s">
        <v>6245</v>
      </c>
      <c r="T330" s="85" t="s">
        <v>6246</v>
      </c>
      <c r="U330" s="85" t="s">
        <v>7731</v>
      </c>
      <c r="V330" s="85" t="s">
        <v>7856</v>
      </c>
      <c r="W330" s="85" t="s">
        <v>165</v>
      </c>
      <c r="X330" s="85" t="s">
        <v>7857</v>
      </c>
      <c r="Y330" s="144" t="str">
        <f>VLOOKUP(D330,TIPOLOGIA!A:F,6,0)</f>
        <v>TIPO I</v>
      </c>
      <c r="Z330" s="144" t="str">
        <f>VLOOKUP(D330,TIPOLOGIA!A:F,5,0)</f>
        <v>TERRESTRE</v>
      </c>
      <c r="AA330" s="85" t="s">
        <v>930</v>
      </c>
      <c r="AB330" s="85">
        <v>1</v>
      </c>
      <c r="AC330" s="85">
        <v>0</v>
      </c>
      <c r="AD330" s="179">
        <f>IF(W330="SOPORTE_TELEFÓNICO",'BASE LIQUIDACION REDEBAN 2025'!$B$19,IF(Y330="TIPO I",'BASE LIQUIDACION REDEBAN 2025'!$C$2,IF(Y330="TIPO II",'BASE LIQUIDACION REDEBAN 2025'!$C$3,IF(Y330="TIPO III",'BASE LIQUIDACION REDEBAN 2025'!$C$4,IF(Y330="TIPO IV",'BASE LIQUIDACION REDEBAN 2025'!$C$5,IF(Z330="AEREO",'BASE LIQUIDACION REDEBAN 2025'!$B$6,'BASE LIQUIDACION REDEBAN 2025'!$C$5))))))</f>
        <v>65960.072302</v>
      </c>
      <c r="AE330" s="179">
        <f>IF(OR(W330="SOPORTE_TELEFÓNICO",W330="ENVÍO"),0,IF(Y330="TIPO I",'BASE LIQUIDACION REDEBAN 2025'!$B$10,IF(Y330="TIPO II",'BASE LIQUIDACION REDEBAN 2025'!$B$11,IF(Y330="TIPO III",'BASE LIQUIDACION REDEBAN 2025'!$B$12,'BASE LIQUIDACION REDEBAN 2025'!$B$13))))</f>
        <v>75096.394270399993</v>
      </c>
      <c r="AF330" s="179">
        <f t="shared" si="4"/>
        <v>65960.072302</v>
      </c>
      <c r="AG330"/>
    </row>
    <row r="331" spans="1:33" ht="14.45">
      <c r="A331" s="85" t="s">
        <v>90</v>
      </c>
      <c r="B331" s="85" t="str">
        <f>VLOOKUP(A331,'CENTRO DE COSTOS'!A:D,4,FALSE)</f>
        <v>JUAN SEBASTIÁN RÍOS CASTRILLÓN</v>
      </c>
      <c r="C331" s="85" t="str">
        <f>VLOOKUP(A331,'CENTRO DE COSTOS'!A:D,2,FALSE)</f>
        <v>0004-0005</v>
      </c>
      <c r="D331" s="85">
        <v>5001</v>
      </c>
      <c r="E331" s="85">
        <v>2732726</v>
      </c>
      <c r="F331" s="85">
        <v>27659</v>
      </c>
      <c r="G331" s="85" t="s">
        <v>6241</v>
      </c>
      <c r="H331" s="85" t="s">
        <v>249</v>
      </c>
      <c r="I331" s="85" t="s">
        <v>90</v>
      </c>
      <c r="J331" s="85" t="s">
        <v>7858</v>
      </c>
      <c r="K331" s="85" t="s">
        <v>160</v>
      </c>
      <c r="L331" s="85" t="s">
        <v>7859</v>
      </c>
      <c r="M331" s="178">
        <v>45912.415972222218</v>
      </c>
      <c r="N331" s="178">
        <v>45913.484722222223</v>
      </c>
      <c r="O331" s="143"/>
      <c r="P331" s="85" t="s">
        <v>7729</v>
      </c>
      <c r="Q331" s="85" t="s">
        <v>7730</v>
      </c>
      <c r="R331" s="85" t="s">
        <v>243</v>
      </c>
      <c r="S331" s="85" t="s">
        <v>244</v>
      </c>
      <c r="T331" s="85" t="s">
        <v>7735</v>
      </c>
      <c r="U331" s="85" t="s">
        <v>7736</v>
      </c>
      <c r="V331" s="85" t="s">
        <v>7860</v>
      </c>
      <c r="W331" s="85" t="s">
        <v>165</v>
      </c>
      <c r="X331" s="85" t="s">
        <v>1651</v>
      </c>
      <c r="Y331" s="144" t="str">
        <f>VLOOKUP(D331,TIPOLOGIA!A:F,6,0)</f>
        <v>TIPO I</v>
      </c>
      <c r="Z331" s="144" t="str">
        <f>VLOOKUP(D331,TIPOLOGIA!A:F,5,0)</f>
        <v>TERRESTRE</v>
      </c>
      <c r="AA331" s="85" t="s">
        <v>361</v>
      </c>
      <c r="AB331" s="85">
        <v>1</v>
      </c>
      <c r="AC331" s="85">
        <v>0</v>
      </c>
      <c r="AD331" s="179">
        <f>IF(W331="SOPORTE_TELEFÓNICO",'BASE LIQUIDACION REDEBAN 2025'!$B$19,IF(Y331="TIPO I",'BASE LIQUIDACION REDEBAN 2025'!$C$2,IF(Y331="TIPO II",'BASE LIQUIDACION REDEBAN 2025'!$C$3,IF(Y331="TIPO III",'BASE LIQUIDACION REDEBAN 2025'!$C$4,IF(Y331="TIPO IV",'BASE LIQUIDACION REDEBAN 2025'!$C$5,IF(Z331="AEREO",'BASE LIQUIDACION REDEBAN 2025'!$B$6,'BASE LIQUIDACION REDEBAN 2025'!$C$5))))))</f>
        <v>65960.072302</v>
      </c>
      <c r="AE331" s="179">
        <f>IF(OR(W331="SOPORTE_TELEFÓNICO",W331="ENVÍO"),0,IF(Y331="TIPO I",'BASE LIQUIDACION REDEBAN 2025'!$B$10,IF(Y331="TIPO II",'BASE LIQUIDACION REDEBAN 2025'!$B$11,IF(Y331="TIPO III",'BASE LIQUIDACION REDEBAN 2025'!$B$12,'BASE LIQUIDACION REDEBAN 2025'!$B$13))))</f>
        <v>75096.394270399993</v>
      </c>
      <c r="AF331" s="179">
        <f t="shared" si="4"/>
        <v>65960.072302</v>
      </c>
      <c r="AG331"/>
    </row>
    <row r="332" spans="1:33" ht="14.45">
      <c r="A332" s="85" t="s">
        <v>76</v>
      </c>
      <c r="B332" s="85" t="str">
        <f>VLOOKUP(A332,'CENTRO DE COSTOS'!A:D,4,FALSE)</f>
        <v>DIEGO FERNANDO HENAO CARDONA</v>
      </c>
      <c r="C332" s="85" t="str">
        <f>VLOOKUP(A332,'CENTRO DE COSTOS'!A:D,2,FALSE)</f>
        <v>0004-0003</v>
      </c>
      <c r="D332" s="85">
        <v>19698</v>
      </c>
      <c r="E332" s="85">
        <v>14010607</v>
      </c>
      <c r="F332" s="85">
        <v>47114</v>
      </c>
      <c r="G332" s="85" t="s">
        <v>6241</v>
      </c>
      <c r="H332" s="85" t="s">
        <v>171</v>
      </c>
      <c r="I332" s="85" t="s">
        <v>2123</v>
      </c>
      <c r="J332" s="85" t="s">
        <v>7861</v>
      </c>
      <c r="K332" s="85" t="s">
        <v>160</v>
      </c>
      <c r="L332" s="85" t="s">
        <v>7862</v>
      </c>
      <c r="M332" s="178">
        <v>45911.718055555553</v>
      </c>
      <c r="N332" s="178">
        <v>45913.484027777777</v>
      </c>
      <c r="O332" s="143"/>
      <c r="P332" s="85" t="s">
        <v>1334</v>
      </c>
      <c r="Q332" s="85" t="s">
        <v>1334</v>
      </c>
      <c r="R332" s="85" t="s">
        <v>6245</v>
      </c>
      <c r="S332" s="85" t="s">
        <v>6245</v>
      </c>
      <c r="T332" s="85" t="s">
        <v>6246</v>
      </c>
      <c r="U332" s="85" t="s">
        <v>7731</v>
      </c>
      <c r="V332" s="85" t="s">
        <v>7863</v>
      </c>
      <c r="W332" s="85" t="s">
        <v>165</v>
      </c>
      <c r="X332" s="85" t="s">
        <v>7864</v>
      </c>
      <c r="Y332" s="144" t="str">
        <f>VLOOKUP(D332,TIPOLOGIA!A:F,6,0)</f>
        <v>TIPO II</v>
      </c>
      <c r="Z332" s="144" t="str">
        <f>VLOOKUP(D332,TIPOLOGIA!A:F,5,0)</f>
        <v>TERRESTRE</v>
      </c>
      <c r="AA332" s="85" t="s">
        <v>206</v>
      </c>
      <c r="AB332" s="85">
        <v>1</v>
      </c>
      <c r="AC332" s="85">
        <v>0</v>
      </c>
      <c r="AD332" s="179">
        <f>IF(W332="SOPORTE_TELEFÓNICO",'BASE LIQUIDACION REDEBAN 2025'!$B$19,IF(Y332="TIPO I",'BASE LIQUIDACION REDEBAN 2025'!$C$2,IF(Y332="TIPO II",'BASE LIQUIDACION REDEBAN 2025'!$C$3,IF(Y332="TIPO III",'BASE LIQUIDACION REDEBAN 2025'!$C$4,IF(Y332="TIPO IV",'BASE LIQUIDACION REDEBAN 2025'!$C$5,IF(Z332="AEREO",'BASE LIQUIDACION REDEBAN 2025'!$B$6,'BASE LIQUIDACION REDEBAN 2025'!$C$5))))))</f>
        <v>144967.87232000002</v>
      </c>
      <c r="AE332" s="179">
        <f>IF(OR(W332="SOPORTE_TELEFÓNICO",W332="ENVÍO"),0,IF(Y332="TIPO I",'BASE LIQUIDACION REDEBAN 2025'!$B$10,IF(Y332="TIPO II",'BASE LIQUIDACION REDEBAN 2025'!$B$11,IF(Y332="TIPO III",'BASE LIQUIDACION REDEBAN 2025'!$B$12,'BASE LIQUIDACION REDEBAN 2025'!$B$13))))</f>
        <v>140395.6348884</v>
      </c>
      <c r="AF332" s="179">
        <f t="shared" si="4"/>
        <v>144967.87232000002</v>
      </c>
      <c r="AG332"/>
    </row>
    <row r="333" spans="1:33" ht="14.45">
      <c r="A333" s="85" t="s">
        <v>99</v>
      </c>
      <c r="B333" s="85" t="str">
        <f>VLOOKUP(A333,'CENTRO DE COSTOS'!A:D,4,FALSE)</f>
        <v>JOSE MAURICIO HERNANDEZ ROJAS</v>
      </c>
      <c r="C333" s="85" t="str">
        <f>VLOOKUP(A333,'CENTRO DE COSTOS'!A:D,2,FALSE)</f>
        <v>0004-0001</v>
      </c>
      <c r="D333" s="85">
        <v>20011</v>
      </c>
      <c r="E333" s="85">
        <v>14017444</v>
      </c>
      <c r="F333" s="85">
        <v>61957</v>
      </c>
      <c r="G333" s="85" t="s">
        <v>6241</v>
      </c>
      <c r="H333" s="85" t="s">
        <v>596</v>
      </c>
      <c r="I333" s="85" t="s">
        <v>1074</v>
      </c>
      <c r="J333" s="85" t="s">
        <v>7865</v>
      </c>
      <c r="K333" s="85" t="s">
        <v>160</v>
      </c>
      <c r="L333" s="85" t="s">
        <v>7866</v>
      </c>
      <c r="M333" s="178">
        <v>45911.718055555553</v>
      </c>
      <c r="N333" s="178">
        <v>45917.631944444453</v>
      </c>
      <c r="O333" s="143"/>
      <c r="P333" s="85" t="s">
        <v>1334</v>
      </c>
      <c r="Q333" s="85" t="s">
        <v>1334</v>
      </c>
      <c r="R333" s="85" t="s">
        <v>6245</v>
      </c>
      <c r="S333" s="85" t="s">
        <v>6245</v>
      </c>
      <c r="T333" s="85" t="s">
        <v>6246</v>
      </c>
      <c r="U333" s="85" t="s">
        <v>7731</v>
      </c>
      <c r="V333" s="85" t="s">
        <v>7867</v>
      </c>
      <c r="W333" s="85" t="s">
        <v>165</v>
      </c>
      <c r="X333" s="85" t="s">
        <v>7868</v>
      </c>
      <c r="Y333" s="144" t="str">
        <f>VLOOKUP(D333,TIPOLOGIA!A:F,6,0)</f>
        <v>TIPO IV</v>
      </c>
      <c r="Z333" s="144" t="str">
        <f>VLOOKUP(D333,TIPOLOGIA!A:F,5,0)</f>
        <v>TERRESTRE</v>
      </c>
      <c r="AA333" s="85" t="s">
        <v>1078</v>
      </c>
      <c r="AB333" s="85">
        <v>1</v>
      </c>
      <c r="AC333" s="85">
        <v>0</v>
      </c>
      <c r="AD333" s="179">
        <f>IF(W333="SOPORTE_TELEFÓNICO",'BASE LIQUIDACION REDEBAN 2025'!$B$19,IF(Y333="TIPO I",'BASE LIQUIDACION REDEBAN 2025'!$C$2,IF(Y333="TIPO II",'BASE LIQUIDACION REDEBAN 2025'!$C$3,IF(Y333="TIPO III",'BASE LIQUIDACION REDEBAN 2025'!$C$4,IF(Y333="TIPO IV",'BASE LIQUIDACION REDEBAN 2025'!$C$5,IF(Z333="AEREO",'BASE LIQUIDACION REDEBAN 2025'!$B$6,'BASE LIQUIDACION REDEBAN 2025'!$C$5))))))</f>
        <v>479588.87655000004</v>
      </c>
      <c r="AE333" s="179">
        <f>IF(OR(W333="SOPORTE_TELEFÓNICO",W333="ENVÍO"),0,IF(Y333="TIPO I",'BASE LIQUIDACION REDEBAN 2025'!$B$10,IF(Y333="TIPO II",'BASE LIQUIDACION REDEBAN 2025'!$B$11,IF(Y333="TIPO III",'BASE LIQUIDACION REDEBAN 2025'!$B$12,'BASE LIQUIDACION REDEBAN 2025'!$B$13))))</f>
        <v>196536.5258152</v>
      </c>
      <c r="AF333" s="179">
        <f t="shared" si="4"/>
        <v>479588.87655000004</v>
      </c>
      <c r="AG333"/>
    </row>
    <row r="334" spans="1:33" ht="14.45">
      <c r="A334" s="85" t="s">
        <v>68</v>
      </c>
      <c r="B334" s="85" t="str">
        <f>VLOOKUP(A334,'CENTRO DE COSTOS'!A:D,4,FALSE)</f>
        <v>WILLIAM ASDRUBAL ROZO ROZO</v>
      </c>
      <c r="C334" s="85" t="str">
        <f>VLOOKUP(A334,'CENTRO DE COSTOS'!A:D,2,FALSE)</f>
        <v>0004-0004</v>
      </c>
      <c r="D334" s="85">
        <v>25290</v>
      </c>
      <c r="E334" s="85">
        <v>14022858</v>
      </c>
      <c r="F334" s="85">
        <v>77671</v>
      </c>
      <c r="G334" s="85" t="s">
        <v>6241</v>
      </c>
      <c r="H334" s="85" t="s">
        <v>417</v>
      </c>
      <c r="I334" s="85" t="s">
        <v>2207</v>
      </c>
      <c r="J334" s="85" t="s">
        <v>7869</v>
      </c>
      <c r="K334" s="85" t="s">
        <v>160</v>
      </c>
      <c r="L334" s="85" t="s">
        <v>7870</v>
      </c>
      <c r="M334" s="178">
        <v>45911.718055555553</v>
      </c>
      <c r="N334" s="178">
        <v>45917.381944444453</v>
      </c>
      <c r="O334" s="143"/>
      <c r="P334" s="85" t="s">
        <v>1334</v>
      </c>
      <c r="Q334" s="85" t="s">
        <v>1334</v>
      </c>
      <c r="R334" s="85" t="s">
        <v>6245</v>
      </c>
      <c r="S334" s="85" t="s">
        <v>6245</v>
      </c>
      <c r="T334" s="85" t="s">
        <v>6246</v>
      </c>
      <c r="U334" s="85" t="s">
        <v>7731</v>
      </c>
      <c r="V334" s="85" t="s">
        <v>7871</v>
      </c>
      <c r="W334" s="85" t="s">
        <v>165</v>
      </c>
      <c r="X334" s="85" t="s">
        <v>7872</v>
      </c>
      <c r="Y334" s="144" t="str">
        <f>VLOOKUP(D334,TIPOLOGIA!A:F,6,0)</f>
        <v>TIPO II</v>
      </c>
      <c r="Z334" s="144" t="str">
        <f>VLOOKUP(D334,TIPOLOGIA!A:F,5,0)</f>
        <v>TERRESTRE</v>
      </c>
      <c r="AA334" s="85" t="s">
        <v>561</v>
      </c>
      <c r="AB334" s="85">
        <v>1</v>
      </c>
      <c r="AC334" s="85">
        <v>0</v>
      </c>
      <c r="AD334" s="179">
        <f>IF(W334="SOPORTE_TELEFÓNICO",'BASE LIQUIDACION REDEBAN 2025'!$B$19,IF(Y334="TIPO I",'BASE LIQUIDACION REDEBAN 2025'!$C$2,IF(Y334="TIPO II",'BASE LIQUIDACION REDEBAN 2025'!$C$3,IF(Y334="TIPO III",'BASE LIQUIDACION REDEBAN 2025'!$C$4,IF(Y334="TIPO IV",'BASE LIQUIDACION REDEBAN 2025'!$C$5,IF(Z334="AEREO",'BASE LIQUIDACION REDEBAN 2025'!$B$6,'BASE LIQUIDACION REDEBAN 2025'!$C$5))))))</f>
        <v>144967.87232000002</v>
      </c>
      <c r="AE334" s="179">
        <f>IF(OR(W334="SOPORTE_TELEFÓNICO",W334="ENVÍO"),0,IF(Y334="TIPO I",'BASE LIQUIDACION REDEBAN 2025'!$B$10,IF(Y334="TIPO II",'BASE LIQUIDACION REDEBAN 2025'!$B$11,IF(Y334="TIPO III",'BASE LIQUIDACION REDEBAN 2025'!$B$12,'BASE LIQUIDACION REDEBAN 2025'!$B$13))))</f>
        <v>140395.6348884</v>
      </c>
      <c r="AF334" s="179">
        <f t="shared" si="4"/>
        <v>144967.87232000002</v>
      </c>
      <c r="AG334"/>
    </row>
    <row r="335" spans="1:33" ht="14.45">
      <c r="A335" s="85" t="s">
        <v>90</v>
      </c>
      <c r="B335" s="85" t="str">
        <f>VLOOKUP(A335,'CENTRO DE COSTOS'!A:D,4,FALSE)</f>
        <v>JUAN SEBASTIÁN RÍOS CASTRILLÓN</v>
      </c>
      <c r="C335" s="85" t="str">
        <f>VLOOKUP(A335,'CENTRO DE COSTOS'!A:D,2,FALSE)</f>
        <v>0004-0005</v>
      </c>
      <c r="D335" s="85">
        <v>5148</v>
      </c>
      <c r="E335" s="85">
        <v>14024034</v>
      </c>
      <c r="F335" s="85">
        <v>75034</v>
      </c>
      <c r="G335" s="85" t="s">
        <v>6241</v>
      </c>
      <c r="H335" s="85" t="s">
        <v>249</v>
      </c>
      <c r="I335" s="85" t="s">
        <v>3083</v>
      </c>
      <c r="J335" s="85" t="s">
        <v>7873</v>
      </c>
      <c r="K335" s="85" t="s">
        <v>160</v>
      </c>
      <c r="L335" s="85" t="s">
        <v>7874</v>
      </c>
      <c r="M335" s="178">
        <v>45911.718055555553</v>
      </c>
      <c r="N335" s="178">
        <v>45916.476388888892</v>
      </c>
      <c r="O335" s="143"/>
      <c r="P335" s="85" t="s">
        <v>1334</v>
      </c>
      <c r="Q335" s="85" t="s">
        <v>1334</v>
      </c>
      <c r="R335" s="85" t="s">
        <v>6245</v>
      </c>
      <c r="S335" s="85" t="s">
        <v>6245</v>
      </c>
      <c r="T335" s="85" t="s">
        <v>6246</v>
      </c>
      <c r="U335" s="85" t="s">
        <v>7731</v>
      </c>
      <c r="V335" s="85" t="s">
        <v>7875</v>
      </c>
      <c r="W335" s="85" t="s">
        <v>165</v>
      </c>
      <c r="X335" s="85" t="s">
        <v>7876</v>
      </c>
      <c r="Y335" s="144" t="str">
        <f>VLOOKUP(D335,TIPOLOGIA!A:F,6,0)</f>
        <v>TIPO II</v>
      </c>
      <c r="Z335" s="144" t="str">
        <f>VLOOKUP(D335,TIPOLOGIA!A:F,5,0)</f>
        <v>TERRESTRE</v>
      </c>
      <c r="AA335" s="85" t="s">
        <v>1783</v>
      </c>
      <c r="AB335" s="85">
        <v>1</v>
      </c>
      <c r="AC335" s="85">
        <v>0</v>
      </c>
      <c r="AD335" s="179">
        <f>IF(W335="SOPORTE_TELEFÓNICO",'BASE LIQUIDACION REDEBAN 2025'!$B$19,IF(Y335="TIPO I",'BASE LIQUIDACION REDEBAN 2025'!$C$2,IF(Y335="TIPO II",'BASE LIQUIDACION REDEBAN 2025'!$C$3,IF(Y335="TIPO III",'BASE LIQUIDACION REDEBAN 2025'!$C$4,IF(Y335="TIPO IV",'BASE LIQUIDACION REDEBAN 2025'!$C$5,IF(Z335="AEREO",'BASE LIQUIDACION REDEBAN 2025'!$B$6,'BASE LIQUIDACION REDEBAN 2025'!$C$5))))))</f>
        <v>144967.87232000002</v>
      </c>
      <c r="AE335" s="179">
        <f>IF(OR(W335="SOPORTE_TELEFÓNICO",W335="ENVÍO"),0,IF(Y335="TIPO I",'BASE LIQUIDACION REDEBAN 2025'!$B$10,IF(Y335="TIPO II",'BASE LIQUIDACION REDEBAN 2025'!$B$11,IF(Y335="TIPO III",'BASE LIQUIDACION REDEBAN 2025'!$B$12,'BASE LIQUIDACION REDEBAN 2025'!$B$13))))</f>
        <v>140395.6348884</v>
      </c>
      <c r="AF335" s="179">
        <f t="shared" si="4"/>
        <v>144967.87232000002</v>
      </c>
      <c r="AG335"/>
    </row>
    <row r="336" spans="1:33" ht="14.45">
      <c r="A336" s="85" t="s">
        <v>76</v>
      </c>
      <c r="B336" s="85" t="str">
        <f>VLOOKUP(A336,'CENTRO DE COSTOS'!A:D,4,FALSE)</f>
        <v>DIEGO FERNANDO HENAO CARDONA</v>
      </c>
      <c r="C336" s="85" t="str">
        <f>VLOOKUP(A336,'CENTRO DE COSTOS'!A:D,2,FALSE)</f>
        <v>0004-0003</v>
      </c>
      <c r="D336" s="85">
        <v>19142</v>
      </c>
      <c r="E336" s="85">
        <v>14031852</v>
      </c>
      <c r="F336" s="85">
        <v>72263</v>
      </c>
      <c r="G336" s="85" t="s">
        <v>6241</v>
      </c>
      <c r="H336" s="85" t="s">
        <v>171</v>
      </c>
      <c r="I336" s="85" t="s">
        <v>4325</v>
      </c>
      <c r="J336" s="85" t="s">
        <v>7877</v>
      </c>
      <c r="K336" s="85" t="s">
        <v>160</v>
      </c>
      <c r="L336" s="85" t="s">
        <v>7878</v>
      </c>
      <c r="M336" s="178">
        <v>45911.718055555553</v>
      </c>
      <c r="N336" s="178">
        <v>45917.722222222219</v>
      </c>
      <c r="O336" s="143"/>
      <c r="P336" s="85" t="s">
        <v>1334</v>
      </c>
      <c r="Q336" s="85" t="s">
        <v>1334</v>
      </c>
      <c r="R336" s="85" t="s">
        <v>6245</v>
      </c>
      <c r="S336" s="85" t="s">
        <v>6245</v>
      </c>
      <c r="T336" s="85" t="s">
        <v>6246</v>
      </c>
      <c r="U336" s="85" t="s">
        <v>7731</v>
      </c>
      <c r="V336" s="85" t="s">
        <v>7879</v>
      </c>
      <c r="W336" s="85" t="s">
        <v>165</v>
      </c>
      <c r="X336" s="85" t="s">
        <v>7880</v>
      </c>
      <c r="Y336" s="144" t="str">
        <f>VLOOKUP(D336,TIPOLOGIA!A:F,6,0)</f>
        <v>TIPO II</v>
      </c>
      <c r="Z336" s="144" t="str">
        <f>VLOOKUP(D336,TIPOLOGIA!A:F,5,0)</f>
        <v>TERRESTRE</v>
      </c>
      <c r="AA336" s="85" t="s">
        <v>206</v>
      </c>
      <c r="AB336" s="85">
        <v>2</v>
      </c>
      <c r="AC336" s="85">
        <v>0</v>
      </c>
      <c r="AD336" s="179">
        <f>IF(W336="SOPORTE_TELEFÓNICO",'BASE LIQUIDACION REDEBAN 2025'!$B$19,IF(Y336="TIPO I",'BASE LIQUIDACION REDEBAN 2025'!$C$2,IF(Y336="TIPO II",'BASE LIQUIDACION REDEBAN 2025'!$C$3,IF(Y336="TIPO III",'BASE LIQUIDACION REDEBAN 2025'!$C$4,IF(Y336="TIPO IV",'BASE LIQUIDACION REDEBAN 2025'!$C$5,IF(Z336="AEREO",'BASE LIQUIDACION REDEBAN 2025'!$B$6,'BASE LIQUIDACION REDEBAN 2025'!$C$5))))))</f>
        <v>144967.87232000002</v>
      </c>
      <c r="AE336" s="179">
        <f>IF(OR(W336="SOPORTE_TELEFÓNICO",W336="ENVÍO"),0,IF(Y336="TIPO I",'BASE LIQUIDACION REDEBAN 2025'!$B$10,IF(Y336="TIPO II",'BASE LIQUIDACION REDEBAN 2025'!$B$11,IF(Y336="TIPO III",'BASE LIQUIDACION REDEBAN 2025'!$B$12,'BASE LIQUIDACION REDEBAN 2025'!$B$13))))</f>
        <v>140395.6348884</v>
      </c>
      <c r="AF336" s="179">
        <f t="shared" si="4"/>
        <v>289935.74464000005</v>
      </c>
      <c r="AG336"/>
    </row>
    <row r="337" spans="1:33" ht="14.45">
      <c r="A337" s="85" t="s">
        <v>90</v>
      </c>
      <c r="B337" s="85" t="str">
        <f>VLOOKUP(A337,'CENTRO DE COSTOS'!A:D,4,FALSE)</f>
        <v>JUAN SEBASTIÁN RÍOS CASTRILLÓN</v>
      </c>
      <c r="C337" s="85" t="str">
        <f>VLOOKUP(A337,'CENTRO DE COSTOS'!A:D,2,FALSE)</f>
        <v>0004-0005</v>
      </c>
      <c r="D337" s="85">
        <v>5266</v>
      </c>
      <c r="E337" s="85">
        <v>2727914</v>
      </c>
      <c r="F337" s="85">
        <v>27316</v>
      </c>
      <c r="G337" s="85" t="s">
        <v>6241</v>
      </c>
      <c r="H337" s="85" t="s">
        <v>249</v>
      </c>
      <c r="I337" s="85" t="s">
        <v>395</v>
      </c>
      <c r="J337" s="85" t="s">
        <v>4235</v>
      </c>
      <c r="K337" s="85" t="s">
        <v>160</v>
      </c>
      <c r="L337" s="85" t="s">
        <v>7881</v>
      </c>
      <c r="M337" s="178">
        <v>45911.495833333327</v>
      </c>
      <c r="N337" s="178">
        <v>45915.606944444437</v>
      </c>
      <c r="O337" s="143"/>
      <c r="P337" s="85" t="s">
        <v>7729</v>
      </c>
      <c r="Q337" s="85" t="s">
        <v>7730</v>
      </c>
      <c r="R337" s="85" t="s">
        <v>357</v>
      </c>
      <c r="S337" s="85" t="s">
        <v>1266</v>
      </c>
      <c r="T337" s="85" t="s">
        <v>6246</v>
      </c>
      <c r="U337" s="85" t="s">
        <v>7731</v>
      </c>
      <c r="V337" s="85" t="s">
        <v>7882</v>
      </c>
      <c r="W337" s="85" t="s">
        <v>165</v>
      </c>
      <c r="X337" s="85" t="s">
        <v>4238</v>
      </c>
      <c r="Y337" s="144" t="str">
        <f>VLOOKUP(D337,TIPOLOGIA!A:F,6,0)</f>
        <v>TIPO I</v>
      </c>
      <c r="Z337" s="144" t="str">
        <f>VLOOKUP(D337,TIPOLOGIA!A:F,5,0)</f>
        <v>TERRESTRE</v>
      </c>
      <c r="AA337" s="85" t="s">
        <v>1483</v>
      </c>
      <c r="AB337" s="85">
        <v>1</v>
      </c>
      <c r="AC337" s="85">
        <v>0</v>
      </c>
      <c r="AD337" s="179">
        <f>IF(W337="SOPORTE_TELEFÓNICO",'BASE LIQUIDACION REDEBAN 2025'!$B$19,IF(Y337="TIPO I",'BASE LIQUIDACION REDEBAN 2025'!$C$2,IF(Y337="TIPO II",'BASE LIQUIDACION REDEBAN 2025'!$C$3,IF(Y337="TIPO III",'BASE LIQUIDACION REDEBAN 2025'!$C$4,IF(Y337="TIPO IV",'BASE LIQUIDACION REDEBAN 2025'!$C$5,IF(Z337="AEREO",'BASE LIQUIDACION REDEBAN 2025'!$B$6,'BASE LIQUIDACION REDEBAN 2025'!$C$5))))))</f>
        <v>65960.072302</v>
      </c>
      <c r="AE337" s="179">
        <f>IF(OR(W337="SOPORTE_TELEFÓNICO",W337="ENVÍO"),0,IF(Y337="TIPO I",'BASE LIQUIDACION REDEBAN 2025'!$B$10,IF(Y337="TIPO II",'BASE LIQUIDACION REDEBAN 2025'!$B$11,IF(Y337="TIPO III",'BASE LIQUIDACION REDEBAN 2025'!$B$12,'BASE LIQUIDACION REDEBAN 2025'!$B$13))))</f>
        <v>75096.394270399993</v>
      </c>
      <c r="AF337" s="179">
        <f t="shared" si="4"/>
        <v>65960.072302</v>
      </c>
      <c r="AG337"/>
    </row>
    <row r="338" spans="1:33" ht="14.45">
      <c r="A338" s="85" t="s">
        <v>68</v>
      </c>
      <c r="B338" s="85" t="str">
        <f>VLOOKUP(A338,'CENTRO DE COSTOS'!A:D,4,FALSE)</f>
        <v>WILLIAM ASDRUBAL ROZO ROZO</v>
      </c>
      <c r="C338" s="85" t="str">
        <f>VLOOKUP(A338,'CENTRO DE COSTOS'!A:D,2,FALSE)</f>
        <v>0004-0004</v>
      </c>
      <c r="D338" s="85">
        <v>11001</v>
      </c>
      <c r="E338" s="85">
        <v>2727276</v>
      </c>
      <c r="F338" s="85">
        <v>18239</v>
      </c>
      <c r="G338" s="85" t="s">
        <v>6241</v>
      </c>
      <c r="H338" s="85" t="s">
        <v>417</v>
      </c>
      <c r="I338" s="85" t="s">
        <v>68</v>
      </c>
      <c r="J338" s="85" t="s">
        <v>7883</v>
      </c>
      <c r="K338" s="85" t="s">
        <v>160</v>
      </c>
      <c r="L338" s="85" t="s">
        <v>7884</v>
      </c>
      <c r="M338" s="178">
        <v>45911.459722222222</v>
      </c>
      <c r="N338" s="178">
        <v>45913.618055555547</v>
      </c>
      <c r="O338" s="143"/>
      <c r="P338" s="85" t="s">
        <v>7729</v>
      </c>
      <c r="Q338" s="85" t="s">
        <v>7730</v>
      </c>
      <c r="R338" s="85" t="s">
        <v>357</v>
      </c>
      <c r="S338" s="85" t="s">
        <v>358</v>
      </c>
      <c r="T338" s="85" t="s">
        <v>6246</v>
      </c>
      <c r="U338" s="85" t="s">
        <v>7731</v>
      </c>
      <c r="V338" s="85" t="s">
        <v>7885</v>
      </c>
      <c r="W338" s="85" t="s">
        <v>165</v>
      </c>
      <c r="X338" s="85" t="s">
        <v>7886</v>
      </c>
      <c r="Y338" s="144" t="str">
        <f>VLOOKUP(D338,TIPOLOGIA!A:F,6,0)</f>
        <v>TIPO I</v>
      </c>
      <c r="Z338" s="144" t="str">
        <f>VLOOKUP(D338,TIPOLOGIA!A:F,5,0)</f>
        <v>TERRESTRE</v>
      </c>
      <c r="AA338" s="85" t="s">
        <v>428</v>
      </c>
      <c r="AB338" s="85">
        <v>1</v>
      </c>
      <c r="AC338" s="85">
        <v>0</v>
      </c>
      <c r="AD338" s="179">
        <f>IF(W338="SOPORTE_TELEFÓNICO",'BASE LIQUIDACION REDEBAN 2025'!$B$19,IF(Y338="TIPO I",'BASE LIQUIDACION REDEBAN 2025'!$C$2,IF(Y338="TIPO II",'BASE LIQUIDACION REDEBAN 2025'!$C$3,IF(Y338="TIPO III",'BASE LIQUIDACION REDEBAN 2025'!$C$4,IF(Y338="TIPO IV",'BASE LIQUIDACION REDEBAN 2025'!$C$5,IF(Z338="AEREO",'BASE LIQUIDACION REDEBAN 2025'!$B$6,'BASE LIQUIDACION REDEBAN 2025'!$C$5))))))</f>
        <v>65960.072302</v>
      </c>
      <c r="AE338" s="179">
        <f>IF(OR(W338="SOPORTE_TELEFÓNICO",W338="ENVÍO"),0,IF(Y338="TIPO I",'BASE LIQUIDACION REDEBAN 2025'!$B$10,IF(Y338="TIPO II",'BASE LIQUIDACION REDEBAN 2025'!$B$11,IF(Y338="TIPO III",'BASE LIQUIDACION REDEBAN 2025'!$B$12,'BASE LIQUIDACION REDEBAN 2025'!$B$13))))</f>
        <v>75096.394270399993</v>
      </c>
      <c r="AF338" s="179">
        <f t="shared" si="4"/>
        <v>65960.072302</v>
      </c>
      <c r="AG338"/>
    </row>
    <row r="339" spans="1:33" ht="14.45">
      <c r="A339" s="85" t="s">
        <v>99</v>
      </c>
      <c r="B339" s="85" t="str">
        <f>VLOOKUP(A339,'CENTRO DE COSTOS'!A:D,4,FALSE)</f>
        <v>JOSE MAURICIO HERNANDEZ ROJAS</v>
      </c>
      <c r="C339" s="85" t="str">
        <f>VLOOKUP(A339,'CENTRO DE COSTOS'!A:D,2,FALSE)</f>
        <v>0004-0001</v>
      </c>
      <c r="D339" s="85">
        <v>20011</v>
      </c>
      <c r="E339" s="85">
        <v>14048255</v>
      </c>
      <c r="F339" s="85">
        <v>80468</v>
      </c>
      <c r="G339" s="85" t="s">
        <v>6241</v>
      </c>
      <c r="H339" s="85" t="s">
        <v>596</v>
      </c>
      <c r="I339" s="85" t="s">
        <v>1074</v>
      </c>
      <c r="J339" s="85" t="s">
        <v>2777</v>
      </c>
      <c r="K339" s="85" t="s">
        <v>160</v>
      </c>
      <c r="L339" s="85" t="s">
        <v>7887</v>
      </c>
      <c r="M339" s="178">
        <v>45911.384722222218</v>
      </c>
      <c r="N339" s="178">
        <v>45917.636111111111</v>
      </c>
      <c r="O339" s="143"/>
      <c r="P339" s="85" t="s">
        <v>1334</v>
      </c>
      <c r="Q339" s="85" t="s">
        <v>1334</v>
      </c>
      <c r="R339" s="85" t="s">
        <v>243</v>
      </c>
      <c r="S339" s="85" t="s">
        <v>244</v>
      </c>
      <c r="T339" s="85" t="s">
        <v>6246</v>
      </c>
      <c r="U339" s="85" t="s">
        <v>7731</v>
      </c>
      <c r="V339" s="85" t="s">
        <v>7888</v>
      </c>
      <c r="W339" s="85" t="s">
        <v>165</v>
      </c>
      <c r="X339" s="85" t="s">
        <v>2780</v>
      </c>
      <c r="Y339" s="144" t="str">
        <f>VLOOKUP(D339,TIPOLOGIA!A:F,6,0)</f>
        <v>TIPO IV</v>
      </c>
      <c r="Z339" s="144" t="str">
        <f>VLOOKUP(D339,TIPOLOGIA!A:F,5,0)</f>
        <v>TERRESTRE</v>
      </c>
      <c r="AA339" s="85" t="s">
        <v>1078</v>
      </c>
      <c r="AB339" s="85">
        <v>1</v>
      </c>
      <c r="AC339" s="85">
        <v>0</v>
      </c>
      <c r="AD339" s="179">
        <f>IF(W339="SOPORTE_TELEFÓNICO",'BASE LIQUIDACION REDEBAN 2025'!$B$19,IF(Y339="TIPO I",'BASE LIQUIDACION REDEBAN 2025'!$C$2,IF(Y339="TIPO II",'BASE LIQUIDACION REDEBAN 2025'!$C$3,IF(Y339="TIPO III",'BASE LIQUIDACION REDEBAN 2025'!$C$4,IF(Y339="TIPO IV",'BASE LIQUIDACION REDEBAN 2025'!$C$5,IF(Z339="AEREO",'BASE LIQUIDACION REDEBAN 2025'!$B$6,'BASE LIQUIDACION REDEBAN 2025'!$C$5))))))</f>
        <v>479588.87655000004</v>
      </c>
      <c r="AE339" s="179">
        <f>IF(OR(W339="SOPORTE_TELEFÓNICO",W339="ENVÍO"),0,IF(Y339="TIPO I",'BASE LIQUIDACION REDEBAN 2025'!$B$10,IF(Y339="TIPO II",'BASE LIQUIDACION REDEBAN 2025'!$B$11,IF(Y339="TIPO III",'BASE LIQUIDACION REDEBAN 2025'!$B$12,'BASE LIQUIDACION REDEBAN 2025'!$B$13))))</f>
        <v>196536.5258152</v>
      </c>
      <c r="AF339" s="179">
        <f t="shared" si="4"/>
        <v>479588.87655000004</v>
      </c>
      <c r="AG339"/>
    </row>
    <row r="340" spans="1:33" ht="14.45">
      <c r="A340" s="85" t="s">
        <v>94</v>
      </c>
      <c r="B340" s="85" t="str">
        <f>VLOOKUP(A340,'CENTRO DE COSTOS'!A:D,4,FALSE)</f>
        <v>DIEGO FERNANDO HENAO CARDONA</v>
      </c>
      <c r="C340" s="85" t="str">
        <f>VLOOKUP(A340,'CENTRO DE COSTOS'!A:D,2,FALSE)</f>
        <v>0004-0002</v>
      </c>
      <c r="D340" s="85">
        <v>66001</v>
      </c>
      <c r="E340" s="85">
        <v>14048262</v>
      </c>
      <c r="F340" s="85">
        <v>79902</v>
      </c>
      <c r="G340" s="85" t="s">
        <v>6241</v>
      </c>
      <c r="H340" s="85" t="s">
        <v>186</v>
      </c>
      <c r="I340" s="85" t="s">
        <v>94</v>
      </c>
      <c r="J340" s="85" t="s">
        <v>7889</v>
      </c>
      <c r="K340" s="85" t="s">
        <v>160</v>
      </c>
      <c r="L340" s="85" t="s">
        <v>7890</v>
      </c>
      <c r="M340" s="178">
        <v>45911.384722222218</v>
      </c>
      <c r="N340" s="178">
        <v>45912.474305555559</v>
      </c>
      <c r="O340" s="143"/>
      <c r="P340" s="85" t="s">
        <v>1334</v>
      </c>
      <c r="Q340" s="85" t="s">
        <v>1334</v>
      </c>
      <c r="R340" s="85" t="s">
        <v>243</v>
      </c>
      <c r="S340" s="85" t="s">
        <v>244</v>
      </c>
      <c r="T340" s="85" t="s">
        <v>6246</v>
      </c>
      <c r="U340" s="85" t="s">
        <v>7731</v>
      </c>
      <c r="V340" s="85" t="s">
        <v>7891</v>
      </c>
      <c r="W340" s="85" t="s">
        <v>165</v>
      </c>
      <c r="X340" s="85" t="s">
        <v>7892</v>
      </c>
      <c r="Y340" s="144" t="str">
        <f>VLOOKUP(D340,TIPOLOGIA!A:F,6,0)</f>
        <v>TIPO I</v>
      </c>
      <c r="Z340" s="144" t="str">
        <f>VLOOKUP(D340,TIPOLOGIA!A:F,5,0)</f>
        <v>TERRESTRE</v>
      </c>
      <c r="AA340" s="85" t="s">
        <v>275</v>
      </c>
      <c r="AB340" s="85">
        <v>1</v>
      </c>
      <c r="AC340" s="85">
        <v>0</v>
      </c>
      <c r="AD340" s="179">
        <f>IF(W340="SOPORTE_TELEFÓNICO",'BASE LIQUIDACION REDEBAN 2025'!$B$19,IF(Y340="TIPO I",'BASE LIQUIDACION REDEBAN 2025'!$C$2,IF(Y340="TIPO II",'BASE LIQUIDACION REDEBAN 2025'!$C$3,IF(Y340="TIPO III",'BASE LIQUIDACION REDEBAN 2025'!$C$4,IF(Y340="TIPO IV",'BASE LIQUIDACION REDEBAN 2025'!$C$5,IF(Z340="AEREO",'BASE LIQUIDACION REDEBAN 2025'!$B$6,'BASE LIQUIDACION REDEBAN 2025'!$C$5))))))</f>
        <v>65960.072302</v>
      </c>
      <c r="AE340" s="179">
        <f>IF(OR(W340="SOPORTE_TELEFÓNICO",W340="ENVÍO"),0,IF(Y340="TIPO I",'BASE LIQUIDACION REDEBAN 2025'!$B$10,IF(Y340="TIPO II",'BASE LIQUIDACION REDEBAN 2025'!$B$11,IF(Y340="TIPO III",'BASE LIQUIDACION REDEBAN 2025'!$B$12,'BASE LIQUIDACION REDEBAN 2025'!$B$13))))</f>
        <v>75096.394270399993</v>
      </c>
      <c r="AF340" s="179">
        <f t="shared" si="4"/>
        <v>65960.072302</v>
      </c>
      <c r="AG340"/>
    </row>
    <row r="341" spans="1:33" ht="14.45">
      <c r="A341" s="85" t="s">
        <v>72</v>
      </c>
      <c r="B341" s="85" t="str">
        <f>VLOOKUP(A341,'CENTRO DE COSTOS'!A:D,4,FALSE)</f>
        <v>MIGUEL JULIÁN HERNÁNDEZ GUARÍN</v>
      </c>
      <c r="C341" s="85" t="str">
        <f>VLOOKUP(A341,'CENTRO DE COSTOS'!A:D,2,FALSE)</f>
        <v>0004-0008</v>
      </c>
      <c r="D341" s="85">
        <v>68679</v>
      </c>
      <c r="E341" s="85">
        <v>14048807</v>
      </c>
      <c r="F341" s="85">
        <v>62505</v>
      </c>
      <c r="G341" s="85" t="s">
        <v>6241</v>
      </c>
      <c r="H341" s="85" t="s">
        <v>224</v>
      </c>
      <c r="I341" s="85" t="s">
        <v>225</v>
      </c>
      <c r="J341" s="85" t="s">
        <v>7893</v>
      </c>
      <c r="K341" s="85" t="s">
        <v>160</v>
      </c>
      <c r="L341" s="85" t="s">
        <v>7894</v>
      </c>
      <c r="M341" s="178">
        <v>45911.384722222218</v>
      </c>
      <c r="N341" s="178">
        <v>45916.662499999999</v>
      </c>
      <c r="O341" s="143"/>
      <c r="P341" s="85" t="s">
        <v>1334</v>
      </c>
      <c r="Q341" s="85" t="s">
        <v>1334</v>
      </c>
      <c r="R341" s="85" t="s">
        <v>243</v>
      </c>
      <c r="S341" s="85" t="s">
        <v>244</v>
      </c>
      <c r="T341" s="85" t="s">
        <v>6246</v>
      </c>
      <c r="U341" s="85" t="s">
        <v>7731</v>
      </c>
      <c r="V341" s="85" t="s">
        <v>7895</v>
      </c>
      <c r="W341" s="85" t="s">
        <v>165</v>
      </c>
      <c r="X341" s="85" t="s">
        <v>7896</v>
      </c>
      <c r="Y341" s="144" t="str">
        <f>VLOOKUP(D341,TIPOLOGIA!A:F,6,0)</f>
        <v>TIPO II</v>
      </c>
      <c r="Z341" s="144" t="str">
        <f>VLOOKUP(D341,TIPOLOGIA!A:F,5,0)</f>
        <v>TERRESTRE</v>
      </c>
      <c r="AA341" s="85" t="s">
        <v>754</v>
      </c>
      <c r="AB341" s="85">
        <v>1</v>
      </c>
      <c r="AC341" s="85">
        <v>0</v>
      </c>
      <c r="AD341" s="179">
        <f>IF(W341="SOPORTE_TELEFÓNICO",'BASE LIQUIDACION REDEBAN 2025'!$B$19,IF(Y341="TIPO I",'BASE LIQUIDACION REDEBAN 2025'!$C$2,IF(Y341="TIPO II",'BASE LIQUIDACION REDEBAN 2025'!$C$3,IF(Y341="TIPO III",'BASE LIQUIDACION REDEBAN 2025'!$C$4,IF(Y341="TIPO IV",'BASE LIQUIDACION REDEBAN 2025'!$C$5,IF(Z341="AEREO",'BASE LIQUIDACION REDEBAN 2025'!$B$6,'BASE LIQUIDACION REDEBAN 2025'!$C$5))))))</f>
        <v>144967.87232000002</v>
      </c>
      <c r="AE341" s="179">
        <f>IF(OR(W341="SOPORTE_TELEFÓNICO",W341="ENVÍO"),0,IF(Y341="TIPO I",'BASE LIQUIDACION REDEBAN 2025'!$B$10,IF(Y341="TIPO II",'BASE LIQUIDACION REDEBAN 2025'!$B$11,IF(Y341="TIPO III",'BASE LIQUIDACION REDEBAN 2025'!$B$12,'BASE LIQUIDACION REDEBAN 2025'!$B$13))))</f>
        <v>140395.6348884</v>
      </c>
      <c r="AF341" s="179">
        <f t="shared" si="4"/>
        <v>144967.87232000002</v>
      </c>
      <c r="AG341"/>
    </row>
    <row r="342" spans="1:33" ht="14.45">
      <c r="A342" s="85" t="s">
        <v>72</v>
      </c>
      <c r="B342" s="85" t="str">
        <f>VLOOKUP(A342,'CENTRO DE COSTOS'!A:D,4,FALSE)</f>
        <v>MIGUEL JULIÁN HERNÁNDEZ GUARÍN</v>
      </c>
      <c r="C342" s="85" t="str">
        <f>VLOOKUP(A342,'CENTRO DE COSTOS'!A:D,2,FALSE)</f>
        <v>0004-0008</v>
      </c>
      <c r="D342" s="85">
        <v>68406</v>
      </c>
      <c r="E342" s="85">
        <v>2724475</v>
      </c>
      <c r="F342" s="85">
        <v>66064</v>
      </c>
      <c r="G342" s="85" t="s">
        <v>6241</v>
      </c>
      <c r="H342" s="85" t="s">
        <v>224</v>
      </c>
      <c r="I342" s="85" t="s">
        <v>976</v>
      </c>
      <c r="J342" s="85" t="s">
        <v>7897</v>
      </c>
      <c r="K342" s="85" t="s">
        <v>160</v>
      </c>
      <c r="L342" s="85" t="s">
        <v>7898</v>
      </c>
      <c r="M342" s="178">
        <v>45910.716666666667</v>
      </c>
      <c r="N342" s="178">
        <v>45912.708333333343</v>
      </c>
      <c r="O342" s="143"/>
      <c r="P342" s="85" t="s">
        <v>7729</v>
      </c>
      <c r="Q342" s="85" t="s">
        <v>7730</v>
      </c>
      <c r="R342" s="85" t="s">
        <v>243</v>
      </c>
      <c r="S342" s="85" t="s">
        <v>244</v>
      </c>
      <c r="T342" s="85" t="s">
        <v>6246</v>
      </c>
      <c r="U342" s="85" t="s">
        <v>7731</v>
      </c>
      <c r="V342" s="85" t="s">
        <v>7899</v>
      </c>
      <c r="W342" s="85" t="s">
        <v>165</v>
      </c>
      <c r="X342" s="85" t="s">
        <v>7900</v>
      </c>
      <c r="Y342" s="144" t="str">
        <f>VLOOKUP(D342,TIPOLOGIA!A:F,6,0)</f>
        <v>TIPO II</v>
      </c>
      <c r="Z342" s="144" t="str">
        <f>VLOOKUP(D342,TIPOLOGIA!A:F,5,0)</f>
        <v>TERRESTRE</v>
      </c>
      <c r="AA342" s="85" t="s">
        <v>747</v>
      </c>
      <c r="AB342" s="85">
        <v>1</v>
      </c>
      <c r="AC342" s="85">
        <v>0</v>
      </c>
      <c r="AD342" s="179">
        <f>IF(W342="SOPORTE_TELEFÓNICO",'BASE LIQUIDACION REDEBAN 2025'!$B$19,IF(Y342="TIPO I",'BASE LIQUIDACION REDEBAN 2025'!$C$2,IF(Y342="TIPO II",'BASE LIQUIDACION REDEBAN 2025'!$C$3,IF(Y342="TIPO III",'BASE LIQUIDACION REDEBAN 2025'!$C$4,IF(Y342="TIPO IV",'BASE LIQUIDACION REDEBAN 2025'!$C$5,IF(Z342="AEREO",'BASE LIQUIDACION REDEBAN 2025'!$B$6,'BASE LIQUIDACION REDEBAN 2025'!$C$5))))))</f>
        <v>144967.87232000002</v>
      </c>
      <c r="AE342" s="179">
        <f>IF(OR(W342="SOPORTE_TELEFÓNICO",W342="ENVÍO"),0,IF(Y342="TIPO I",'BASE LIQUIDACION REDEBAN 2025'!$B$10,IF(Y342="TIPO II",'BASE LIQUIDACION REDEBAN 2025'!$B$11,IF(Y342="TIPO III",'BASE LIQUIDACION REDEBAN 2025'!$B$12,'BASE LIQUIDACION REDEBAN 2025'!$B$13))))</f>
        <v>140395.6348884</v>
      </c>
      <c r="AF342" s="179">
        <f t="shared" si="4"/>
        <v>144967.87232000002</v>
      </c>
      <c r="AG342"/>
    </row>
    <row r="343" spans="1:33" ht="14.45">
      <c r="A343" s="85" t="s">
        <v>90</v>
      </c>
      <c r="B343" s="85" t="str">
        <f>VLOOKUP(A343,'CENTRO DE COSTOS'!A:D,4,FALSE)</f>
        <v>JUAN SEBASTIÁN RÍOS CASTRILLÓN</v>
      </c>
      <c r="C343" s="85" t="str">
        <f>VLOOKUP(A343,'CENTRO DE COSTOS'!A:D,2,FALSE)</f>
        <v>0004-0005</v>
      </c>
      <c r="D343" s="85">
        <v>5001</v>
      </c>
      <c r="E343" s="85">
        <v>2722340</v>
      </c>
      <c r="F343" s="85">
        <v>29997</v>
      </c>
      <c r="G343" s="85" t="s">
        <v>6241</v>
      </c>
      <c r="H343" s="85" t="s">
        <v>249</v>
      </c>
      <c r="I343" s="85" t="s">
        <v>90</v>
      </c>
      <c r="J343" s="85" t="s">
        <v>3675</v>
      </c>
      <c r="K343" s="85" t="s">
        <v>160</v>
      </c>
      <c r="L343" s="85" t="s">
        <v>7901</v>
      </c>
      <c r="M343" s="178">
        <v>45910.51666666667</v>
      </c>
      <c r="N343" s="178">
        <v>45911.588194444441</v>
      </c>
      <c r="O343" s="143"/>
      <c r="P343" s="85" t="s">
        <v>7729</v>
      </c>
      <c r="Q343" s="85" t="s">
        <v>7730</v>
      </c>
      <c r="R343" s="85" t="s">
        <v>357</v>
      </c>
      <c r="S343" s="85" t="s">
        <v>358</v>
      </c>
      <c r="T343" s="85" t="s">
        <v>6246</v>
      </c>
      <c r="U343" s="85" t="s">
        <v>7731</v>
      </c>
      <c r="V343" s="85" t="s">
        <v>7902</v>
      </c>
      <c r="W343" s="85" t="s">
        <v>165</v>
      </c>
      <c r="X343" s="85" t="s">
        <v>7903</v>
      </c>
      <c r="Y343" s="144" t="str">
        <f>VLOOKUP(D343,TIPOLOGIA!A:F,6,0)</f>
        <v>TIPO I</v>
      </c>
      <c r="Z343" s="144" t="str">
        <f>VLOOKUP(D343,TIPOLOGIA!A:F,5,0)</f>
        <v>TERRESTRE</v>
      </c>
      <c r="AA343" s="85" t="s">
        <v>361</v>
      </c>
      <c r="AB343" s="85">
        <v>1</v>
      </c>
      <c r="AC343" s="85">
        <v>0</v>
      </c>
      <c r="AD343" s="179">
        <f>IF(W343="SOPORTE_TELEFÓNICO",'BASE LIQUIDACION REDEBAN 2025'!$B$19,IF(Y343="TIPO I",'BASE LIQUIDACION REDEBAN 2025'!$C$2,IF(Y343="TIPO II",'BASE LIQUIDACION REDEBAN 2025'!$C$3,IF(Y343="TIPO III",'BASE LIQUIDACION REDEBAN 2025'!$C$4,IF(Y343="TIPO IV",'BASE LIQUIDACION REDEBAN 2025'!$C$5,IF(Z343="AEREO",'BASE LIQUIDACION REDEBAN 2025'!$B$6,'BASE LIQUIDACION REDEBAN 2025'!$C$5))))))</f>
        <v>65960.072302</v>
      </c>
      <c r="AE343" s="179">
        <f>IF(OR(W343="SOPORTE_TELEFÓNICO",W343="ENVÍO"),0,IF(Y343="TIPO I",'BASE LIQUIDACION REDEBAN 2025'!$B$10,IF(Y343="TIPO II",'BASE LIQUIDACION REDEBAN 2025'!$B$11,IF(Y343="TIPO III",'BASE LIQUIDACION REDEBAN 2025'!$B$12,'BASE LIQUIDACION REDEBAN 2025'!$B$13))))</f>
        <v>75096.394270399993</v>
      </c>
      <c r="AF343" s="179">
        <f t="shared" si="4"/>
        <v>65960.072302</v>
      </c>
      <c r="AG343"/>
    </row>
    <row r="344" spans="1:33" ht="14.45">
      <c r="A344" s="85" t="s">
        <v>68</v>
      </c>
      <c r="B344" s="85" t="str">
        <f>VLOOKUP(A344,'CENTRO DE COSTOS'!A:D,4,FALSE)</f>
        <v>WILLIAM ASDRUBAL ROZO ROZO</v>
      </c>
      <c r="C344" s="85" t="str">
        <f>VLOOKUP(A344,'CENTRO DE COSTOS'!A:D,2,FALSE)</f>
        <v>0004-0004</v>
      </c>
      <c r="D344" s="85">
        <v>11001</v>
      </c>
      <c r="E344" s="85">
        <v>2720596</v>
      </c>
      <c r="F344" s="85">
        <v>69144</v>
      </c>
      <c r="G344" s="85" t="s">
        <v>6241</v>
      </c>
      <c r="H344" s="85" t="s">
        <v>417</v>
      </c>
      <c r="I344" s="85" t="s">
        <v>68</v>
      </c>
      <c r="J344" s="85" t="s">
        <v>7904</v>
      </c>
      <c r="K344" s="85" t="s">
        <v>160</v>
      </c>
      <c r="L344" s="85" t="s">
        <v>7905</v>
      </c>
      <c r="M344" s="178">
        <v>45910.434027777781</v>
      </c>
      <c r="N344" s="178">
        <v>45911.521527777782</v>
      </c>
      <c r="O344" s="143"/>
      <c r="P344" s="85" t="s">
        <v>7729</v>
      </c>
      <c r="Q344" s="85" t="s">
        <v>7730</v>
      </c>
      <c r="R344" s="85" t="s">
        <v>243</v>
      </c>
      <c r="S344" s="85" t="s">
        <v>365</v>
      </c>
      <c r="T344" s="85" t="s">
        <v>6246</v>
      </c>
      <c r="U344" s="85" t="s">
        <v>7731</v>
      </c>
      <c r="V344" s="85" t="s">
        <v>7906</v>
      </c>
      <c r="W344" s="85" t="s">
        <v>165</v>
      </c>
      <c r="X344" s="85" t="s">
        <v>7907</v>
      </c>
      <c r="Y344" s="144" t="str">
        <f>VLOOKUP(D344,TIPOLOGIA!A:F,6,0)</f>
        <v>TIPO I</v>
      </c>
      <c r="Z344" s="144" t="str">
        <f>VLOOKUP(D344,TIPOLOGIA!A:F,5,0)</f>
        <v>TERRESTRE</v>
      </c>
      <c r="AA344" s="85" t="s">
        <v>1877</v>
      </c>
      <c r="AB344" s="85">
        <v>1</v>
      </c>
      <c r="AC344" s="85">
        <v>0</v>
      </c>
      <c r="AD344" s="179">
        <f>IF(W344="SOPORTE_TELEFÓNICO",'BASE LIQUIDACION REDEBAN 2025'!$B$19,IF(Y344="TIPO I",'BASE LIQUIDACION REDEBAN 2025'!$C$2,IF(Y344="TIPO II",'BASE LIQUIDACION REDEBAN 2025'!$C$3,IF(Y344="TIPO III",'BASE LIQUIDACION REDEBAN 2025'!$C$4,IF(Y344="TIPO IV",'BASE LIQUIDACION REDEBAN 2025'!$C$5,IF(Z344="AEREO",'BASE LIQUIDACION REDEBAN 2025'!$B$6,'BASE LIQUIDACION REDEBAN 2025'!$C$5))))))</f>
        <v>65960.072302</v>
      </c>
      <c r="AE344" s="179">
        <f>IF(OR(W344="SOPORTE_TELEFÓNICO",W344="ENVÍO"),0,IF(Y344="TIPO I",'BASE LIQUIDACION REDEBAN 2025'!$B$10,IF(Y344="TIPO II",'BASE LIQUIDACION REDEBAN 2025'!$B$11,IF(Y344="TIPO III",'BASE LIQUIDACION REDEBAN 2025'!$B$12,'BASE LIQUIDACION REDEBAN 2025'!$B$13))))</f>
        <v>75096.394270399993</v>
      </c>
      <c r="AF344" s="179">
        <f t="shared" ref="AF344:AF407" si="6">IF(OR(W344="SOPORTE_TELEFÓNICO",W344="ENVÍO"),AD344,(AB344*AD344+AC344*AE344))</f>
        <v>65960.072302</v>
      </c>
      <c r="AG344"/>
    </row>
    <row r="345" spans="1:33" ht="14.45">
      <c r="A345" s="85" t="s">
        <v>87</v>
      </c>
      <c r="B345" s="85" t="str">
        <f>VLOOKUP(A345,'CENTRO DE COSTOS'!A:D,4,FALSE)</f>
        <v>DIEGO FERNANDO HENAO CARDONA</v>
      </c>
      <c r="C345" s="85" t="str">
        <f>VLOOKUP(A345,'CENTRO DE COSTOS'!A:D,2,FALSE)</f>
        <v>0004-0002</v>
      </c>
      <c r="D345" s="85">
        <v>17442</v>
      </c>
      <c r="E345" s="85">
        <v>2720664</v>
      </c>
      <c r="F345" s="85">
        <v>43268</v>
      </c>
      <c r="G345" s="85" t="s">
        <v>6241</v>
      </c>
      <c r="H345" s="85" t="s">
        <v>269</v>
      </c>
      <c r="I345" s="85" t="s">
        <v>7908</v>
      </c>
      <c r="J345" s="85" t="s">
        <v>7909</v>
      </c>
      <c r="K345" s="85" t="s">
        <v>160</v>
      </c>
      <c r="L345" s="85" t="s">
        <v>7910</v>
      </c>
      <c r="M345" s="178">
        <v>45910.424305555563</v>
      </c>
      <c r="N345" s="178">
        <v>45911.597916666673</v>
      </c>
      <c r="O345" s="143"/>
      <c r="P345" s="85" t="s">
        <v>7729</v>
      </c>
      <c r="Q345" s="85" t="s">
        <v>7730</v>
      </c>
      <c r="R345" s="85" t="s">
        <v>6245</v>
      </c>
      <c r="S345" s="85" t="s">
        <v>6245</v>
      </c>
      <c r="T345" s="85" t="s">
        <v>6246</v>
      </c>
      <c r="U345" s="85" t="s">
        <v>7731</v>
      </c>
      <c r="V345" s="85" t="s">
        <v>7911</v>
      </c>
      <c r="W345" s="85" t="s">
        <v>165</v>
      </c>
      <c r="X345" s="85" t="s">
        <v>7912</v>
      </c>
      <c r="Y345" s="144" t="str">
        <f>VLOOKUP(D345,TIPOLOGIA!A:F,6,0)</f>
        <v>TIPO II</v>
      </c>
      <c r="Z345" s="144" t="str">
        <f>VLOOKUP(D345,TIPOLOGIA!A:F,5,0)</f>
        <v>TERRESTRE</v>
      </c>
      <c r="AA345" s="85" t="s">
        <v>287</v>
      </c>
      <c r="AB345" s="85">
        <v>1</v>
      </c>
      <c r="AC345" s="85">
        <v>0</v>
      </c>
      <c r="AD345" s="179">
        <f>IF(W345="SOPORTE_TELEFÓNICO",'BASE LIQUIDACION REDEBAN 2025'!$B$19,IF(Y345="TIPO I",'BASE LIQUIDACION REDEBAN 2025'!$C$2,IF(Y345="TIPO II",'BASE LIQUIDACION REDEBAN 2025'!$C$3,IF(Y345="TIPO III",'BASE LIQUIDACION REDEBAN 2025'!$C$4,IF(Y345="TIPO IV",'BASE LIQUIDACION REDEBAN 2025'!$C$5,IF(Z345="AEREO",'BASE LIQUIDACION REDEBAN 2025'!$B$6,'BASE LIQUIDACION REDEBAN 2025'!$C$5))))))</f>
        <v>144967.87232000002</v>
      </c>
      <c r="AE345" s="179">
        <f>IF(OR(W345="SOPORTE_TELEFÓNICO",W345="ENVÍO"),0,IF(Y345="TIPO I",'BASE LIQUIDACION REDEBAN 2025'!$B$10,IF(Y345="TIPO II",'BASE LIQUIDACION REDEBAN 2025'!$B$11,IF(Y345="TIPO III",'BASE LIQUIDACION REDEBAN 2025'!$B$12,'BASE LIQUIDACION REDEBAN 2025'!$B$13))))</f>
        <v>140395.6348884</v>
      </c>
      <c r="AF345" s="179">
        <f t="shared" si="6"/>
        <v>144967.87232000002</v>
      </c>
      <c r="AG345"/>
    </row>
    <row r="346" spans="1:33" ht="14.45">
      <c r="A346" s="85" t="s">
        <v>68</v>
      </c>
      <c r="B346" s="85" t="str">
        <f>VLOOKUP(A346,'CENTRO DE COSTOS'!A:D,4,FALSE)</f>
        <v>WILLIAM ASDRUBAL ROZO ROZO</v>
      </c>
      <c r="C346" s="85" t="str">
        <f>VLOOKUP(A346,'CENTRO DE COSTOS'!A:D,2,FALSE)</f>
        <v>0004-0004</v>
      </c>
      <c r="D346" s="85">
        <v>25754</v>
      </c>
      <c r="E346" s="85" t="s">
        <v>7913</v>
      </c>
      <c r="F346" s="85">
        <v>50027</v>
      </c>
      <c r="G346" s="85" t="s">
        <v>6241</v>
      </c>
      <c r="H346" s="85" t="s">
        <v>417</v>
      </c>
      <c r="I346" s="85" t="s">
        <v>418</v>
      </c>
      <c r="J346" s="85" t="s">
        <v>7914</v>
      </c>
      <c r="K346" s="85" t="s">
        <v>160</v>
      </c>
      <c r="L346" s="85" t="s">
        <v>7915</v>
      </c>
      <c r="M346" s="178">
        <v>45909.617361111108</v>
      </c>
      <c r="N346" s="178">
        <v>45910.583333333343</v>
      </c>
      <c r="O346" s="143"/>
      <c r="P346" s="85" t="s">
        <v>7729</v>
      </c>
      <c r="Q346" s="85" t="s">
        <v>7730</v>
      </c>
      <c r="R346" s="85" t="s">
        <v>6245</v>
      </c>
      <c r="S346" s="85" t="s">
        <v>6245</v>
      </c>
      <c r="T346" s="85" t="s">
        <v>6246</v>
      </c>
      <c r="U346" s="85" t="s">
        <v>7731</v>
      </c>
      <c r="V346" s="85" t="s">
        <v>7916</v>
      </c>
      <c r="W346" s="85" t="s">
        <v>165</v>
      </c>
      <c r="X346" s="85" t="s">
        <v>7917</v>
      </c>
      <c r="Y346" s="144" t="str">
        <f>VLOOKUP(D346,TIPOLOGIA!A:F,6,0)</f>
        <v>TIPO I</v>
      </c>
      <c r="Z346" s="144" t="str">
        <f>VLOOKUP(D346,TIPOLOGIA!A:F,5,0)</f>
        <v>TERRESTRE</v>
      </c>
      <c r="AA346" s="85" t="s">
        <v>422</v>
      </c>
      <c r="AB346" s="85">
        <v>1</v>
      </c>
      <c r="AC346" s="85">
        <v>0</v>
      </c>
      <c r="AD346" s="179">
        <f>IF(W346="SOPORTE_TELEFÓNICO",'BASE LIQUIDACION REDEBAN 2025'!$B$19,IF(Y346="TIPO I",'BASE LIQUIDACION REDEBAN 2025'!$C$2,IF(Y346="TIPO II",'BASE LIQUIDACION REDEBAN 2025'!$C$3,IF(Y346="TIPO III",'BASE LIQUIDACION REDEBAN 2025'!$C$4,IF(Y346="TIPO IV",'BASE LIQUIDACION REDEBAN 2025'!$C$5,IF(Z346="AEREO",'BASE LIQUIDACION REDEBAN 2025'!$B$6,'BASE LIQUIDACION REDEBAN 2025'!$C$5))))))</f>
        <v>65960.072302</v>
      </c>
      <c r="AE346" s="179">
        <f>IF(OR(W346="SOPORTE_TELEFÓNICO",W346="ENVÍO"),0,IF(Y346="TIPO I",'BASE LIQUIDACION REDEBAN 2025'!$B$10,IF(Y346="TIPO II",'BASE LIQUIDACION REDEBAN 2025'!$B$11,IF(Y346="TIPO III",'BASE LIQUIDACION REDEBAN 2025'!$B$12,'BASE LIQUIDACION REDEBAN 2025'!$B$13))))</f>
        <v>75096.394270399993</v>
      </c>
      <c r="AF346" s="179">
        <f t="shared" si="6"/>
        <v>65960.072302</v>
      </c>
      <c r="AG346"/>
    </row>
    <row r="347" spans="1:33" ht="14.45">
      <c r="A347" s="85" t="s">
        <v>68</v>
      </c>
      <c r="B347" s="85" t="str">
        <f>VLOOKUP(A347,'CENTRO DE COSTOS'!A:D,4,FALSE)</f>
        <v>WILLIAM ASDRUBAL ROZO ROZO</v>
      </c>
      <c r="C347" s="85" t="str">
        <f>VLOOKUP(A347,'CENTRO DE COSTOS'!A:D,2,FALSE)</f>
        <v>0004-0004</v>
      </c>
      <c r="D347" s="85">
        <v>25754</v>
      </c>
      <c r="E347" s="85">
        <v>2716573</v>
      </c>
      <c r="F347" s="85">
        <v>50027</v>
      </c>
      <c r="G347" s="85" t="s">
        <v>6241</v>
      </c>
      <c r="H347" s="85" t="s">
        <v>417</v>
      </c>
      <c r="I347" s="85" t="s">
        <v>418</v>
      </c>
      <c r="J347" s="85" t="s">
        <v>7914</v>
      </c>
      <c r="K347" s="85" t="s">
        <v>160</v>
      </c>
      <c r="L347" s="85" t="s">
        <v>7918</v>
      </c>
      <c r="M347" s="178">
        <v>45909.617361111108</v>
      </c>
      <c r="N347" s="178">
        <v>45910.581944444442</v>
      </c>
      <c r="O347" s="143"/>
      <c r="P347" s="85" t="s">
        <v>7729</v>
      </c>
      <c r="Q347" s="85" t="s">
        <v>7730</v>
      </c>
      <c r="R347" s="85" t="s">
        <v>6245</v>
      </c>
      <c r="S347" s="85" t="s">
        <v>6245</v>
      </c>
      <c r="T347" s="85" t="s">
        <v>7919</v>
      </c>
      <c r="U347" s="85" t="s">
        <v>7920</v>
      </c>
      <c r="V347" s="85" t="s">
        <v>7921</v>
      </c>
      <c r="W347" s="85" t="s">
        <v>165</v>
      </c>
      <c r="X347" s="85" t="s">
        <v>1553</v>
      </c>
      <c r="Y347" s="144" t="str">
        <f>VLOOKUP(D347,TIPOLOGIA!A:F,6,0)</f>
        <v>TIPO I</v>
      </c>
      <c r="Z347" s="144" t="str">
        <f>VLOOKUP(D347,TIPOLOGIA!A:F,5,0)</f>
        <v>TERRESTRE</v>
      </c>
      <c r="AA347" s="85" t="s">
        <v>422</v>
      </c>
      <c r="AB347" s="85">
        <v>1</v>
      </c>
      <c r="AC347" s="85">
        <v>0</v>
      </c>
      <c r="AD347" s="179">
        <f>IF(W347="SOPORTE_TELEFÓNICO",'BASE LIQUIDACION REDEBAN 2025'!$B$19,IF(Y347="TIPO I",'BASE LIQUIDACION REDEBAN 2025'!$C$2,IF(Y347="TIPO II",'BASE LIQUIDACION REDEBAN 2025'!$C$3,IF(Y347="TIPO III",'BASE LIQUIDACION REDEBAN 2025'!$C$4,IF(Y347="TIPO IV",'BASE LIQUIDACION REDEBAN 2025'!$C$5,IF(Z347="AEREO",'BASE LIQUIDACION REDEBAN 2025'!$B$6,'BASE LIQUIDACION REDEBAN 2025'!$C$5))))))</f>
        <v>65960.072302</v>
      </c>
      <c r="AE347" s="179">
        <f>IF(OR(W347="SOPORTE_TELEFÓNICO",W347="ENVÍO"),0,IF(Y347="TIPO I",'BASE LIQUIDACION REDEBAN 2025'!$B$10,IF(Y347="TIPO II",'BASE LIQUIDACION REDEBAN 2025'!$B$11,IF(Y347="TIPO III",'BASE LIQUIDACION REDEBAN 2025'!$B$12,'BASE LIQUIDACION REDEBAN 2025'!$B$13))))</f>
        <v>75096.394270399993</v>
      </c>
      <c r="AF347" s="179">
        <f t="shared" si="6"/>
        <v>65960.072302</v>
      </c>
      <c r="AG347"/>
    </row>
    <row r="348" spans="1:33" ht="14.45">
      <c r="A348" s="85" t="s">
        <v>76</v>
      </c>
      <c r="B348" s="85" t="str">
        <f>VLOOKUP(A348,'CENTRO DE COSTOS'!A:D,4,FALSE)</f>
        <v>DIEGO FERNANDO HENAO CARDONA</v>
      </c>
      <c r="C348" s="85" t="str">
        <f>VLOOKUP(A348,'CENTRO DE COSTOS'!A:D,2,FALSE)</f>
        <v>0004-0003</v>
      </c>
      <c r="D348" s="85">
        <v>76130</v>
      </c>
      <c r="E348" s="85">
        <v>2716513</v>
      </c>
      <c r="F348" s="85">
        <v>79756</v>
      </c>
      <c r="G348" s="85" t="s">
        <v>6241</v>
      </c>
      <c r="H348" s="85" t="s">
        <v>232</v>
      </c>
      <c r="I348" s="85" t="s">
        <v>3088</v>
      </c>
      <c r="J348" s="85" t="s">
        <v>6117</v>
      </c>
      <c r="K348" s="85" t="s">
        <v>160</v>
      </c>
      <c r="L348" s="85" t="s">
        <v>7922</v>
      </c>
      <c r="M348" s="178">
        <v>45909.602777777778</v>
      </c>
      <c r="N348" s="178">
        <v>45910.589583333327</v>
      </c>
      <c r="O348" s="143"/>
      <c r="P348" s="85" t="s">
        <v>7729</v>
      </c>
      <c r="Q348" s="85" t="s">
        <v>7730</v>
      </c>
      <c r="R348" s="85" t="s">
        <v>6245</v>
      </c>
      <c r="S348" s="85" t="s">
        <v>6245</v>
      </c>
      <c r="T348" s="85" t="s">
        <v>6246</v>
      </c>
      <c r="U348" s="85" t="s">
        <v>7731</v>
      </c>
      <c r="V348" s="85" t="s">
        <v>7923</v>
      </c>
      <c r="W348" s="85" t="s">
        <v>165</v>
      </c>
      <c r="X348" s="85" t="s">
        <v>7924</v>
      </c>
      <c r="Y348" s="144" t="str">
        <f>VLOOKUP(D348,TIPOLOGIA!A:F,6,0)</f>
        <v>TIPO II</v>
      </c>
      <c r="Z348" s="144" t="str">
        <f>VLOOKUP(D348,TIPOLOGIA!A:F,5,0)</f>
        <v>TERRESTRE</v>
      </c>
      <c r="AA348" s="85" t="s">
        <v>1498</v>
      </c>
      <c r="AB348" s="85">
        <v>1</v>
      </c>
      <c r="AC348" s="85">
        <v>0</v>
      </c>
      <c r="AD348" s="179">
        <f>IF(W348="SOPORTE_TELEFÓNICO",'BASE LIQUIDACION REDEBAN 2025'!$B$19,IF(Y348="TIPO I",'BASE LIQUIDACION REDEBAN 2025'!$C$2,IF(Y348="TIPO II",'BASE LIQUIDACION REDEBAN 2025'!$C$3,IF(Y348="TIPO III",'BASE LIQUIDACION REDEBAN 2025'!$C$4,IF(Y348="TIPO IV",'BASE LIQUIDACION REDEBAN 2025'!$C$5,IF(Z348="AEREO",'BASE LIQUIDACION REDEBAN 2025'!$B$6,'BASE LIQUIDACION REDEBAN 2025'!$C$5))))))</f>
        <v>144967.87232000002</v>
      </c>
      <c r="AE348" s="179">
        <f>IF(OR(W348="SOPORTE_TELEFÓNICO",W348="ENVÍO"),0,IF(Y348="TIPO I",'BASE LIQUIDACION REDEBAN 2025'!$B$10,IF(Y348="TIPO II",'BASE LIQUIDACION REDEBAN 2025'!$B$11,IF(Y348="TIPO III",'BASE LIQUIDACION REDEBAN 2025'!$B$12,'BASE LIQUIDACION REDEBAN 2025'!$B$13))))</f>
        <v>140395.6348884</v>
      </c>
      <c r="AF348" s="179">
        <f t="shared" si="6"/>
        <v>144967.87232000002</v>
      </c>
      <c r="AG348"/>
    </row>
    <row r="349" spans="1:33" ht="14.45">
      <c r="A349" s="85" t="s">
        <v>76</v>
      </c>
      <c r="B349" s="85" t="str">
        <f>VLOOKUP(A349,'CENTRO DE COSTOS'!A:D,4,FALSE)</f>
        <v>DIEGO FERNANDO HENAO CARDONA</v>
      </c>
      <c r="C349" s="85" t="str">
        <f>VLOOKUP(A349,'CENTRO DE COSTOS'!A:D,2,FALSE)</f>
        <v>0004-0003</v>
      </c>
      <c r="D349" s="85">
        <v>76520</v>
      </c>
      <c r="E349" s="85">
        <v>2709444</v>
      </c>
      <c r="F349" s="85">
        <v>25097</v>
      </c>
      <c r="G349" s="85" t="s">
        <v>6241</v>
      </c>
      <c r="H349" s="85" t="s">
        <v>232</v>
      </c>
      <c r="I349" s="85" t="s">
        <v>1207</v>
      </c>
      <c r="J349" s="85" t="s">
        <v>4884</v>
      </c>
      <c r="K349" s="85" t="s">
        <v>160</v>
      </c>
      <c r="L349" s="85" t="s">
        <v>7925</v>
      </c>
      <c r="M349" s="178">
        <v>45908.568749999999</v>
      </c>
      <c r="N349" s="178">
        <v>45908.65902777778</v>
      </c>
      <c r="O349" s="143"/>
      <c r="P349" s="85" t="s">
        <v>7729</v>
      </c>
      <c r="Q349" s="85" t="s">
        <v>7730</v>
      </c>
      <c r="R349" s="85" t="s">
        <v>357</v>
      </c>
      <c r="S349" s="85" t="s">
        <v>1266</v>
      </c>
      <c r="T349" s="85" t="s">
        <v>6246</v>
      </c>
      <c r="U349" s="85" t="s">
        <v>7731</v>
      </c>
      <c r="V349" s="85" t="s">
        <v>7926</v>
      </c>
      <c r="W349" s="85" t="s">
        <v>165</v>
      </c>
      <c r="X349" s="85" t="s">
        <v>4887</v>
      </c>
      <c r="Y349" s="144" t="str">
        <f>VLOOKUP(D349,TIPOLOGIA!A:F,6,0)</f>
        <v>TIPO I</v>
      </c>
      <c r="Z349" s="144" t="str">
        <f>VLOOKUP(D349,TIPOLOGIA!A:F,5,0)</f>
        <v>TERRESTRE</v>
      </c>
      <c r="AA349" s="85" t="s">
        <v>531</v>
      </c>
      <c r="AB349" s="85">
        <v>1</v>
      </c>
      <c r="AC349" s="85">
        <v>0</v>
      </c>
      <c r="AD349" s="179">
        <f>IF(W349="SOPORTE_TELEFÓNICO",'BASE LIQUIDACION REDEBAN 2025'!$B$19,IF(Y349="TIPO I",'BASE LIQUIDACION REDEBAN 2025'!$C$2,IF(Y349="TIPO II",'BASE LIQUIDACION REDEBAN 2025'!$C$3,IF(Y349="TIPO III",'BASE LIQUIDACION REDEBAN 2025'!$C$4,IF(Y349="TIPO IV",'BASE LIQUIDACION REDEBAN 2025'!$C$5,IF(Z349="AEREO",'BASE LIQUIDACION REDEBAN 2025'!$B$6,'BASE LIQUIDACION REDEBAN 2025'!$C$5))))))</f>
        <v>65960.072302</v>
      </c>
      <c r="AE349" s="179">
        <f>IF(OR(W349="SOPORTE_TELEFÓNICO",W349="ENVÍO"),0,IF(Y349="TIPO I",'BASE LIQUIDACION REDEBAN 2025'!$B$10,IF(Y349="TIPO II",'BASE LIQUIDACION REDEBAN 2025'!$B$11,IF(Y349="TIPO III",'BASE LIQUIDACION REDEBAN 2025'!$B$12,'BASE LIQUIDACION REDEBAN 2025'!$B$13))))</f>
        <v>75096.394270399993</v>
      </c>
      <c r="AF349" s="179">
        <f t="shared" si="6"/>
        <v>65960.072302</v>
      </c>
      <c r="AG349"/>
    </row>
    <row r="350" spans="1:33" ht="14.45">
      <c r="A350" s="85" t="s">
        <v>68</v>
      </c>
      <c r="B350" s="85" t="str">
        <f>VLOOKUP(A350,'CENTRO DE COSTOS'!A:D,4,FALSE)</f>
        <v>WILLIAM ASDRUBAL ROZO ROZO</v>
      </c>
      <c r="C350" s="85" t="str">
        <f>VLOOKUP(A350,'CENTRO DE COSTOS'!A:D,2,FALSE)</f>
        <v>0004-0004</v>
      </c>
      <c r="D350" s="85">
        <v>11001</v>
      </c>
      <c r="E350" s="85">
        <v>2709556</v>
      </c>
      <c r="F350" s="85">
        <v>72528</v>
      </c>
      <c r="G350" s="85" t="s">
        <v>6241</v>
      </c>
      <c r="H350" s="85" t="s">
        <v>417</v>
      </c>
      <c r="I350" s="85" t="s">
        <v>68</v>
      </c>
      <c r="J350" s="85" t="s">
        <v>7927</v>
      </c>
      <c r="K350" s="85" t="s">
        <v>160</v>
      </c>
      <c r="L350" s="85" t="s">
        <v>7928</v>
      </c>
      <c r="M350" s="178">
        <v>45908.566666666673</v>
      </c>
      <c r="N350" s="178">
        <v>45909.646527777782</v>
      </c>
      <c r="O350" s="143"/>
      <c r="P350" s="85" t="s">
        <v>7729</v>
      </c>
      <c r="Q350" s="85" t="s">
        <v>7730</v>
      </c>
      <c r="R350" s="85" t="s">
        <v>6245</v>
      </c>
      <c r="S350" s="85" t="s">
        <v>6245</v>
      </c>
      <c r="T350" s="85" t="s">
        <v>6246</v>
      </c>
      <c r="U350" s="85" t="s">
        <v>7731</v>
      </c>
      <c r="V350" s="85" t="s">
        <v>7929</v>
      </c>
      <c r="W350" s="85" t="s">
        <v>165</v>
      </c>
      <c r="X350" s="85" t="s">
        <v>7930</v>
      </c>
      <c r="Y350" s="144" t="str">
        <f>VLOOKUP(D350,TIPOLOGIA!A:F,6,0)</f>
        <v>TIPO I</v>
      </c>
      <c r="Z350" s="144" t="str">
        <f>VLOOKUP(D350,TIPOLOGIA!A:F,5,0)</f>
        <v>TERRESTRE</v>
      </c>
      <c r="AA350" s="85" t="s">
        <v>6345</v>
      </c>
      <c r="AB350" s="85">
        <v>1</v>
      </c>
      <c r="AC350" s="85">
        <v>0</v>
      </c>
      <c r="AD350" s="179">
        <f>IF(W350="SOPORTE_TELEFÓNICO",'BASE LIQUIDACION REDEBAN 2025'!$B$19,IF(Y350="TIPO I",'BASE LIQUIDACION REDEBAN 2025'!$C$2,IF(Y350="TIPO II",'BASE LIQUIDACION REDEBAN 2025'!$C$3,IF(Y350="TIPO III",'BASE LIQUIDACION REDEBAN 2025'!$C$4,IF(Y350="TIPO IV",'BASE LIQUIDACION REDEBAN 2025'!$C$5,IF(Z350="AEREO",'BASE LIQUIDACION REDEBAN 2025'!$B$6,'BASE LIQUIDACION REDEBAN 2025'!$C$5))))))</f>
        <v>65960.072302</v>
      </c>
      <c r="AE350" s="179">
        <f>IF(OR(W350="SOPORTE_TELEFÓNICO",W350="ENVÍO"),0,IF(Y350="TIPO I",'BASE LIQUIDACION REDEBAN 2025'!$B$10,IF(Y350="TIPO II",'BASE LIQUIDACION REDEBAN 2025'!$B$11,IF(Y350="TIPO III",'BASE LIQUIDACION REDEBAN 2025'!$B$12,'BASE LIQUIDACION REDEBAN 2025'!$B$13))))</f>
        <v>75096.394270399993</v>
      </c>
      <c r="AF350" s="179">
        <f t="shared" si="6"/>
        <v>65960.072302</v>
      </c>
      <c r="AG350"/>
    </row>
    <row r="351" spans="1:33" ht="14.45">
      <c r="A351" s="85" t="s">
        <v>68</v>
      </c>
      <c r="B351" s="85" t="str">
        <f>VLOOKUP(A351,'CENTRO DE COSTOS'!A:D,4,FALSE)</f>
        <v>WILLIAM ASDRUBAL ROZO ROZO</v>
      </c>
      <c r="C351" s="85" t="str">
        <f>VLOOKUP(A351,'CENTRO DE COSTOS'!A:D,2,FALSE)</f>
        <v>0004-0004</v>
      </c>
      <c r="D351" s="85">
        <v>11001</v>
      </c>
      <c r="E351" s="85">
        <v>2708996</v>
      </c>
      <c r="F351" s="85">
        <v>34385</v>
      </c>
      <c r="G351" s="85" t="s">
        <v>6241</v>
      </c>
      <c r="H351" s="85" t="s">
        <v>417</v>
      </c>
      <c r="I351" s="85" t="s">
        <v>68</v>
      </c>
      <c r="J351" s="85" t="s">
        <v>4967</v>
      </c>
      <c r="K351" s="85" t="s">
        <v>160</v>
      </c>
      <c r="L351" s="85" t="s">
        <v>7931</v>
      </c>
      <c r="M351" s="178">
        <v>45908.50277777778</v>
      </c>
      <c r="N351" s="178">
        <v>45909.652777777781</v>
      </c>
      <c r="O351" s="143"/>
      <c r="P351" s="85" t="s">
        <v>7729</v>
      </c>
      <c r="Q351" s="85" t="s">
        <v>7730</v>
      </c>
      <c r="R351" s="85" t="s">
        <v>357</v>
      </c>
      <c r="S351" s="85" t="s">
        <v>7932</v>
      </c>
      <c r="T351" s="85" t="s">
        <v>6246</v>
      </c>
      <c r="U351" s="85" t="s">
        <v>7731</v>
      </c>
      <c r="V351" s="85" t="s">
        <v>7933</v>
      </c>
      <c r="W351" s="85" t="s">
        <v>165</v>
      </c>
      <c r="X351" s="85" t="s">
        <v>4970</v>
      </c>
      <c r="Y351" s="144" t="str">
        <f>VLOOKUP(D351,TIPOLOGIA!A:F,6,0)</f>
        <v>TIPO I</v>
      </c>
      <c r="Z351" s="144" t="str">
        <f>VLOOKUP(D351,TIPOLOGIA!A:F,5,0)</f>
        <v>TERRESTRE</v>
      </c>
      <c r="AA351" s="85" t="s">
        <v>4787</v>
      </c>
      <c r="AB351" s="85">
        <v>1</v>
      </c>
      <c r="AC351" s="85">
        <v>0</v>
      </c>
      <c r="AD351" s="179">
        <f>IF(W351="SOPORTE_TELEFÓNICO",'BASE LIQUIDACION REDEBAN 2025'!$B$19,IF(Y351="TIPO I",'BASE LIQUIDACION REDEBAN 2025'!$C$2,IF(Y351="TIPO II",'BASE LIQUIDACION REDEBAN 2025'!$C$3,IF(Y351="TIPO III",'BASE LIQUIDACION REDEBAN 2025'!$C$4,IF(Y351="TIPO IV",'BASE LIQUIDACION REDEBAN 2025'!$C$5,IF(Z351="AEREO",'BASE LIQUIDACION REDEBAN 2025'!$B$6,'BASE LIQUIDACION REDEBAN 2025'!$C$5))))))</f>
        <v>65960.072302</v>
      </c>
      <c r="AE351" s="179">
        <f>IF(OR(W351="SOPORTE_TELEFÓNICO",W351="ENVÍO"),0,IF(Y351="TIPO I",'BASE LIQUIDACION REDEBAN 2025'!$B$10,IF(Y351="TIPO II",'BASE LIQUIDACION REDEBAN 2025'!$B$11,IF(Y351="TIPO III",'BASE LIQUIDACION REDEBAN 2025'!$B$12,'BASE LIQUIDACION REDEBAN 2025'!$B$13))))</f>
        <v>75096.394270399993</v>
      </c>
      <c r="AF351" s="179">
        <f t="shared" si="6"/>
        <v>65960.072302</v>
      </c>
      <c r="AG351"/>
    </row>
    <row r="352" spans="1:33" ht="14.45">
      <c r="A352" s="85" t="s">
        <v>68</v>
      </c>
      <c r="B352" s="85" t="str">
        <f>VLOOKUP(A352,'CENTRO DE COSTOS'!A:D,4,FALSE)</f>
        <v>WILLIAM ASDRUBAL ROZO ROZO</v>
      </c>
      <c r="C352" s="85" t="str">
        <f>VLOOKUP(A352,'CENTRO DE COSTOS'!A:D,2,FALSE)</f>
        <v>0004-0004</v>
      </c>
      <c r="D352" s="85">
        <v>11001</v>
      </c>
      <c r="E352" s="85">
        <v>2707013</v>
      </c>
      <c r="F352" s="85">
        <v>25841</v>
      </c>
      <c r="G352" s="85" t="s">
        <v>6241</v>
      </c>
      <c r="H352" s="85" t="s">
        <v>417</v>
      </c>
      <c r="I352" s="85" t="s">
        <v>68</v>
      </c>
      <c r="J352" s="85" t="s">
        <v>7934</v>
      </c>
      <c r="K352" s="85" t="s">
        <v>160</v>
      </c>
      <c r="L352" s="85" t="s">
        <v>7935</v>
      </c>
      <c r="M352" s="178">
        <v>45908.398611111108</v>
      </c>
      <c r="N352" s="178">
        <v>45908.677777777782</v>
      </c>
      <c r="O352" s="143"/>
      <c r="P352" s="85" t="s">
        <v>7729</v>
      </c>
      <c r="Q352" s="85" t="s">
        <v>7730</v>
      </c>
      <c r="R352" s="85" t="s">
        <v>357</v>
      </c>
      <c r="S352" s="85" t="s">
        <v>7936</v>
      </c>
      <c r="T352" s="85" t="s">
        <v>6246</v>
      </c>
      <c r="U352" s="85" t="s">
        <v>7731</v>
      </c>
      <c r="V352" s="85" t="s">
        <v>7937</v>
      </c>
      <c r="W352" s="85" t="s">
        <v>165</v>
      </c>
      <c r="X352" s="85" t="s">
        <v>7938</v>
      </c>
      <c r="Y352" s="144" t="str">
        <f>VLOOKUP(D352,TIPOLOGIA!A:F,6,0)</f>
        <v>TIPO I</v>
      </c>
      <c r="Z352" s="144" t="str">
        <f>VLOOKUP(D352,TIPOLOGIA!A:F,5,0)</f>
        <v>TERRESTRE</v>
      </c>
      <c r="AA352" s="85" t="s">
        <v>3599</v>
      </c>
      <c r="AB352" s="85">
        <v>1</v>
      </c>
      <c r="AC352" s="85">
        <v>0</v>
      </c>
      <c r="AD352" s="179">
        <f>IF(W352="SOPORTE_TELEFÓNICO",'BASE LIQUIDACION REDEBAN 2025'!$B$19,IF(Y352="TIPO I",'BASE LIQUIDACION REDEBAN 2025'!$C$2,IF(Y352="TIPO II",'BASE LIQUIDACION REDEBAN 2025'!$C$3,IF(Y352="TIPO III",'BASE LIQUIDACION REDEBAN 2025'!$C$4,IF(Y352="TIPO IV",'BASE LIQUIDACION REDEBAN 2025'!$C$5,IF(Z352="AEREO",'BASE LIQUIDACION REDEBAN 2025'!$B$6,'BASE LIQUIDACION REDEBAN 2025'!$C$5))))))</f>
        <v>65960.072302</v>
      </c>
      <c r="AE352" s="179">
        <f>IF(OR(W352="SOPORTE_TELEFÓNICO",W352="ENVÍO"),0,IF(Y352="TIPO I",'BASE LIQUIDACION REDEBAN 2025'!$B$10,IF(Y352="TIPO II",'BASE LIQUIDACION REDEBAN 2025'!$B$11,IF(Y352="TIPO III",'BASE LIQUIDACION REDEBAN 2025'!$B$12,'BASE LIQUIDACION REDEBAN 2025'!$B$13))))</f>
        <v>75096.394270399993</v>
      </c>
      <c r="AF352" s="179">
        <f t="shared" si="6"/>
        <v>65960.072302</v>
      </c>
      <c r="AG352"/>
    </row>
    <row r="353" spans="1:33" ht="14.45">
      <c r="A353" s="85" t="s">
        <v>76</v>
      </c>
      <c r="B353" s="85" t="str">
        <f>VLOOKUP(A353,'CENTRO DE COSTOS'!A:D,4,FALSE)</f>
        <v>DIEGO FERNANDO HENAO CARDONA</v>
      </c>
      <c r="C353" s="85" t="str">
        <f>VLOOKUP(A353,'CENTRO DE COSTOS'!A:D,2,FALSE)</f>
        <v>0004-0003</v>
      </c>
      <c r="D353" s="85">
        <v>76130</v>
      </c>
      <c r="E353" s="85">
        <v>14004738</v>
      </c>
      <c r="F353" s="85">
        <v>78755</v>
      </c>
      <c r="G353" s="85" t="s">
        <v>6241</v>
      </c>
      <c r="H353" s="85" t="s">
        <v>232</v>
      </c>
      <c r="I353" s="85" t="s">
        <v>3088</v>
      </c>
      <c r="J353" s="85" t="s">
        <v>3089</v>
      </c>
      <c r="K353" s="85" t="s">
        <v>160</v>
      </c>
      <c r="L353" s="85" t="s">
        <v>7939</v>
      </c>
      <c r="M353" s="178">
        <v>45905.713194444441</v>
      </c>
      <c r="N353" s="178">
        <v>45906.51666666667</v>
      </c>
      <c r="O353" s="143"/>
      <c r="P353" s="85" t="s">
        <v>1334</v>
      </c>
      <c r="Q353" s="85" t="s">
        <v>1334</v>
      </c>
      <c r="R353" s="85" t="s">
        <v>243</v>
      </c>
      <c r="S353" s="85" t="s">
        <v>244</v>
      </c>
      <c r="T353" s="85" t="s">
        <v>6246</v>
      </c>
      <c r="U353" s="85" t="s">
        <v>7731</v>
      </c>
      <c r="V353" s="85" t="s">
        <v>7940</v>
      </c>
      <c r="W353" s="85" t="s">
        <v>165</v>
      </c>
      <c r="X353" s="85" t="s">
        <v>7941</v>
      </c>
      <c r="Y353" s="144" t="str">
        <f>VLOOKUP(D353,TIPOLOGIA!A:F,6,0)</f>
        <v>TIPO II</v>
      </c>
      <c r="Z353" s="144" t="str">
        <f>VLOOKUP(D353,TIPOLOGIA!A:F,5,0)</f>
        <v>TERRESTRE</v>
      </c>
      <c r="AA353" s="85" t="s">
        <v>1200</v>
      </c>
      <c r="AB353" s="85">
        <v>1</v>
      </c>
      <c r="AC353" s="85">
        <v>0</v>
      </c>
      <c r="AD353" s="179">
        <f>IF(W353="SOPORTE_TELEFÓNICO",'BASE LIQUIDACION REDEBAN 2025'!$B$19,IF(Y353="TIPO I",'BASE LIQUIDACION REDEBAN 2025'!$C$2,IF(Y353="TIPO II",'BASE LIQUIDACION REDEBAN 2025'!$C$3,IF(Y353="TIPO III",'BASE LIQUIDACION REDEBAN 2025'!$C$4,IF(Y353="TIPO IV",'BASE LIQUIDACION REDEBAN 2025'!$C$5,IF(Z353="AEREO",'BASE LIQUIDACION REDEBAN 2025'!$B$6,'BASE LIQUIDACION REDEBAN 2025'!$C$5))))))</f>
        <v>144967.87232000002</v>
      </c>
      <c r="AE353" s="179">
        <f>IF(OR(W353="SOPORTE_TELEFÓNICO",W353="ENVÍO"),0,IF(Y353="TIPO I",'BASE LIQUIDACION REDEBAN 2025'!$B$10,IF(Y353="TIPO II",'BASE LIQUIDACION REDEBAN 2025'!$B$11,IF(Y353="TIPO III",'BASE LIQUIDACION REDEBAN 2025'!$B$12,'BASE LIQUIDACION REDEBAN 2025'!$B$13))))</f>
        <v>140395.6348884</v>
      </c>
      <c r="AF353" s="179">
        <f t="shared" si="6"/>
        <v>144967.87232000002</v>
      </c>
      <c r="AG353"/>
    </row>
    <row r="354" spans="1:33" ht="14.45">
      <c r="A354" s="85" t="s">
        <v>76</v>
      </c>
      <c r="B354" s="85" t="str">
        <f>VLOOKUP(A354,'CENTRO DE COSTOS'!A:D,4,FALSE)</f>
        <v>DIEGO FERNANDO HENAO CARDONA</v>
      </c>
      <c r="C354" s="85" t="str">
        <f>VLOOKUP(A354,'CENTRO DE COSTOS'!A:D,2,FALSE)</f>
        <v>0004-0003</v>
      </c>
      <c r="D354" s="85">
        <v>76001</v>
      </c>
      <c r="E354" s="85">
        <v>14011396</v>
      </c>
      <c r="F354" s="85">
        <v>73771</v>
      </c>
      <c r="G354" s="85" t="s">
        <v>6241</v>
      </c>
      <c r="H354" s="85" t="s">
        <v>232</v>
      </c>
      <c r="I354" s="85" t="s">
        <v>76</v>
      </c>
      <c r="J354" s="85" t="s">
        <v>7942</v>
      </c>
      <c r="K354" s="85" t="s">
        <v>160</v>
      </c>
      <c r="L354" s="85" t="s">
        <v>7943</v>
      </c>
      <c r="M354" s="178">
        <v>45905.713194444441</v>
      </c>
      <c r="N354" s="178">
        <v>45907.625694444447</v>
      </c>
      <c r="O354" s="143"/>
      <c r="P354" s="85" t="s">
        <v>1334</v>
      </c>
      <c r="Q354" s="85" t="s">
        <v>1334</v>
      </c>
      <c r="R354" s="85" t="s">
        <v>243</v>
      </c>
      <c r="S354" s="85" t="s">
        <v>365</v>
      </c>
      <c r="T354" s="85" t="s">
        <v>6246</v>
      </c>
      <c r="U354" s="85" t="s">
        <v>7731</v>
      </c>
      <c r="V354" s="85" t="s">
        <v>7944</v>
      </c>
      <c r="W354" s="85" t="s">
        <v>165</v>
      </c>
      <c r="X354" s="85" t="s">
        <v>7945</v>
      </c>
      <c r="Y354" s="144" t="str">
        <f>VLOOKUP(D354,TIPOLOGIA!A:F,6,0)</f>
        <v>TIPO I</v>
      </c>
      <c r="Z354" s="144" t="str">
        <f>VLOOKUP(D354,TIPOLOGIA!A:F,5,0)</f>
        <v>TERRESTRE</v>
      </c>
      <c r="AA354" s="85" t="s">
        <v>512</v>
      </c>
      <c r="AB354" s="85">
        <v>1</v>
      </c>
      <c r="AC354" s="85">
        <v>0</v>
      </c>
      <c r="AD354" s="179">
        <f>IF(W354="SOPORTE_TELEFÓNICO",'BASE LIQUIDACION REDEBAN 2025'!$B$19,IF(Y354="TIPO I",'BASE LIQUIDACION REDEBAN 2025'!$C$2,IF(Y354="TIPO II",'BASE LIQUIDACION REDEBAN 2025'!$C$3,IF(Y354="TIPO III",'BASE LIQUIDACION REDEBAN 2025'!$C$4,IF(Y354="TIPO IV",'BASE LIQUIDACION REDEBAN 2025'!$C$5,IF(Z354="AEREO",'BASE LIQUIDACION REDEBAN 2025'!$B$6,'BASE LIQUIDACION REDEBAN 2025'!$C$5))))))</f>
        <v>65960.072302</v>
      </c>
      <c r="AE354" s="179">
        <f>IF(OR(W354="SOPORTE_TELEFÓNICO",W354="ENVÍO"),0,IF(Y354="TIPO I",'BASE LIQUIDACION REDEBAN 2025'!$B$10,IF(Y354="TIPO II",'BASE LIQUIDACION REDEBAN 2025'!$B$11,IF(Y354="TIPO III",'BASE LIQUIDACION REDEBAN 2025'!$B$12,'BASE LIQUIDACION REDEBAN 2025'!$B$13))))</f>
        <v>75096.394270399993</v>
      </c>
      <c r="AF354" s="179">
        <f t="shared" si="6"/>
        <v>65960.072302</v>
      </c>
      <c r="AG354"/>
    </row>
    <row r="355" spans="1:33" ht="14.45">
      <c r="A355" s="85" t="s">
        <v>60</v>
      </c>
      <c r="B355" s="85" t="str">
        <f>VLOOKUP(A355,'CENTRO DE COSTOS'!A:D,4,FALSE)</f>
        <v>JUAN SEBASTIÁN RÍOS CASTRILLÓN</v>
      </c>
      <c r="C355" s="85" t="str">
        <f>VLOOKUP(A355,'CENTRO DE COSTOS'!A:D,2,FALSE)</f>
        <v>0004-0005</v>
      </c>
      <c r="D355" s="85">
        <v>5837</v>
      </c>
      <c r="E355" s="85">
        <v>2702578</v>
      </c>
      <c r="F355" s="85">
        <v>70130</v>
      </c>
      <c r="G355" s="85" t="s">
        <v>6241</v>
      </c>
      <c r="H355" s="85" t="s">
        <v>249</v>
      </c>
      <c r="I355" s="85" t="s">
        <v>256</v>
      </c>
      <c r="J355" s="85" t="s">
        <v>5545</v>
      </c>
      <c r="K355" s="85" t="s">
        <v>160</v>
      </c>
      <c r="L355" s="85" t="s">
        <v>7946</v>
      </c>
      <c r="M355" s="178">
        <v>45905.676388888889</v>
      </c>
      <c r="N355" s="178">
        <v>45910.60833333333</v>
      </c>
      <c r="O355" s="143"/>
      <c r="P355" s="85" t="s">
        <v>7729</v>
      </c>
      <c r="Q355" s="85" t="s">
        <v>7730</v>
      </c>
      <c r="R355" s="85" t="s">
        <v>243</v>
      </c>
      <c r="S355" s="85" t="s">
        <v>365</v>
      </c>
      <c r="T355" s="85" t="s">
        <v>6246</v>
      </c>
      <c r="U355" s="85" t="s">
        <v>7731</v>
      </c>
      <c r="V355" s="85" t="s">
        <v>7947</v>
      </c>
      <c r="W355" s="85" t="s">
        <v>165</v>
      </c>
      <c r="X355" s="85" t="s">
        <v>5548</v>
      </c>
      <c r="Y355" s="144" t="str">
        <f>VLOOKUP(D355,TIPOLOGIA!A:F,6,0)</f>
        <v>TIPO II</v>
      </c>
      <c r="Z355" s="144" t="str">
        <f>VLOOKUP(D355,TIPOLOGIA!A:F,5,0)</f>
        <v>TERRESTRE</v>
      </c>
      <c r="AA355" s="85" t="s">
        <v>648</v>
      </c>
      <c r="AB355" s="85">
        <v>1</v>
      </c>
      <c r="AC355" s="85">
        <v>0</v>
      </c>
      <c r="AD355" s="179">
        <f>IF(W355="SOPORTE_TELEFÓNICO",'BASE LIQUIDACION REDEBAN 2025'!$B$19,IF(Y355="TIPO I",'BASE LIQUIDACION REDEBAN 2025'!$C$2,IF(Y355="TIPO II",'BASE LIQUIDACION REDEBAN 2025'!$C$3,IF(Y355="TIPO III",'BASE LIQUIDACION REDEBAN 2025'!$C$4,IF(Y355="TIPO IV",'BASE LIQUIDACION REDEBAN 2025'!$C$5,IF(Z355="AEREO",'BASE LIQUIDACION REDEBAN 2025'!$B$6,'BASE LIQUIDACION REDEBAN 2025'!$C$5))))))</f>
        <v>144967.87232000002</v>
      </c>
      <c r="AE355" s="179">
        <f>IF(OR(W355="SOPORTE_TELEFÓNICO",W355="ENVÍO"),0,IF(Y355="TIPO I",'BASE LIQUIDACION REDEBAN 2025'!$B$10,IF(Y355="TIPO II",'BASE LIQUIDACION REDEBAN 2025'!$B$11,IF(Y355="TIPO III",'BASE LIQUIDACION REDEBAN 2025'!$B$12,'BASE LIQUIDACION REDEBAN 2025'!$B$13))))</f>
        <v>140395.6348884</v>
      </c>
      <c r="AF355" s="179">
        <f t="shared" si="6"/>
        <v>144967.87232000002</v>
      </c>
      <c r="AG355"/>
    </row>
    <row r="356" spans="1:33" ht="14.45">
      <c r="A356" s="85" t="s">
        <v>80</v>
      </c>
      <c r="B356" s="85" t="str">
        <f>VLOOKUP(A356,'CENTRO DE COSTOS'!A:D,4,FALSE)</f>
        <v>JOSE MAURICIO HERNANDEZ ROJAS</v>
      </c>
      <c r="C356" s="85" t="str">
        <f>VLOOKUP(A356,'CENTRO DE COSTOS'!A:D,2,FALSE)</f>
        <v>0004-0001</v>
      </c>
      <c r="D356" s="85">
        <v>13001</v>
      </c>
      <c r="E356" s="85">
        <v>2694480</v>
      </c>
      <c r="F356" s="85">
        <v>49860</v>
      </c>
      <c r="G356" s="85" t="s">
        <v>6241</v>
      </c>
      <c r="H356" s="85" t="s">
        <v>685</v>
      </c>
      <c r="I356" s="85" t="s">
        <v>80</v>
      </c>
      <c r="J356" s="85" t="s">
        <v>5425</v>
      </c>
      <c r="K356" s="85" t="s">
        <v>160</v>
      </c>
      <c r="L356" s="85" t="s">
        <v>7948</v>
      </c>
      <c r="M356" s="178">
        <v>45904.476388888892</v>
      </c>
      <c r="N356" s="178">
        <v>45906.509027777778</v>
      </c>
      <c r="O356" s="143"/>
      <c r="P356" s="85" t="s">
        <v>7729</v>
      </c>
      <c r="Q356" s="85" t="s">
        <v>7730</v>
      </c>
      <c r="R356" s="85" t="s">
        <v>6245</v>
      </c>
      <c r="S356" s="85" t="s">
        <v>6245</v>
      </c>
      <c r="T356" s="85" t="s">
        <v>6246</v>
      </c>
      <c r="U356" s="85" t="s">
        <v>7731</v>
      </c>
      <c r="V356" s="85" t="s">
        <v>7949</v>
      </c>
      <c r="W356" s="85" t="s">
        <v>165</v>
      </c>
      <c r="X356" s="85" t="s">
        <v>5428</v>
      </c>
      <c r="Y356" s="144" t="str">
        <f>VLOOKUP(D356,TIPOLOGIA!A:F,6,0)</f>
        <v>TIPO I</v>
      </c>
      <c r="Z356" s="144" t="str">
        <f>VLOOKUP(D356,TIPOLOGIA!A:F,5,0)</f>
        <v>TERRESTRE</v>
      </c>
      <c r="AA356" s="85" t="s">
        <v>690</v>
      </c>
      <c r="AB356" s="85">
        <v>1</v>
      </c>
      <c r="AC356" s="85">
        <v>0</v>
      </c>
      <c r="AD356" s="179">
        <f>IF(W356="SOPORTE_TELEFÓNICO",'BASE LIQUIDACION REDEBAN 2025'!$B$19,IF(Y356="TIPO I",'BASE LIQUIDACION REDEBAN 2025'!$C$2,IF(Y356="TIPO II",'BASE LIQUIDACION REDEBAN 2025'!$C$3,IF(Y356="TIPO III",'BASE LIQUIDACION REDEBAN 2025'!$C$4,IF(Y356="TIPO IV",'BASE LIQUIDACION REDEBAN 2025'!$C$5,IF(Z356="AEREO",'BASE LIQUIDACION REDEBAN 2025'!$B$6,'BASE LIQUIDACION REDEBAN 2025'!$C$5))))))</f>
        <v>65960.072302</v>
      </c>
      <c r="AE356" s="179">
        <f>IF(OR(W356="SOPORTE_TELEFÓNICO",W356="ENVÍO"),0,IF(Y356="TIPO I",'BASE LIQUIDACION REDEBAN 2025'!$B$10,IF(Y356="TIPO II",'BASE LIQUIDACION REDEBAN 2025'!$B$11,IF(Y356="TIPO III",'BASE LIQUIDACION REDEBAN 2025'!$B$12,'BASE LIQUIDACION REDEBAN 2025'!$B$13))))</f>
        <v>75096.394270399993</v>
      </c>
      <c r="AF356" s="179">
        <f t="shared" si="6"/>
        <v>65960.072302</v>
      </c>
      <c r="AG356"/>
    </row>
    <row r="357" spans="1:33" ht="14.45">
      <c r="A357" s="85" t="s">
        <v>64</v>
      </c>
      <c r="B357" s="85" t="str">
        <f>VLOOKUP(A357,'CENTRO DE COSTOS'!A:D,4,FALSE)</f>
        <v>JOSE MAURICIO HERNANDEZ ROJAS</v>
      </c>
      <c r="C357" s="85" t="str">
        <f>VLOOKUP(A357,'CENTRO DE COSTOS'!A:D,2,FALSE)</f>
        <v>0004-0001</v>
      </c>
      <c r="D357" s="85">
        <v>8001</v>
      </c>
      <c r="E357" s="85">
        <v>2693858</v>
      </c>
      <c r="F357" s="85">
        <v>79343</v>
      </c>
      <c r="G357" s="85" t="s">
        <v>6241</v>
      </c>
      <c r="H357" s="85" t="s">
        <v>1045</v>
      </c>
      <c r="I357" s="85" t="s">
        <v>64</v>
      </c>
      <c r="J357" s="85" t="s">
        <v>5443</v>
      </c>
      <c r="K357" s="85" t="s">
        <v>160</v>
      </c>
      <c r="L357" s="85" t="s">
        <v>7950</v>
      </c>
      <c r="M357" s="178">
        <v>45904.43472222222</v>
      </c>
      <c r="N357" s="178">
        <v>45905.98333333333</v>
      </c>
      <c r="O357" s="143"/>
      <c r="P357" s="85" t="s">
        <v>7729</v>
      </c>
      <c r="Q357" s="85" t="s">
        <v>7730</v>
      </c>
      <c r="R357" s="85" t="s">
        <v>6245</v>
      </c>
      <c r="S357" s="85" t="s">
        <v>6245</v>
      </c>
      <c r="T357" s="85" t="s">
        <v>7951</v>
      </c>
      <c r="U357" s="85" t="s">
        <v>7952</v>
      </c>
      <c r="V357" s="85" t="s">
        <v>7953</v>
      </c>
      <c r="W357" s="85" t="s">
        <v>1552</v>
      </c>
      <c r="X357" s="85" t="s">
        <v>5446</v>
      </c>
      <c r="Y357" s="144" t="str">
        <f>VLOOKUP(D357,TIPOLOGIA!A:F,6,0)</f>
        <v>TIPO I</v>
      </c>
      <c r="Z357" s="144" t="str">
        <f>VLOOKUP(D357,TIPOLOGIA!A:F,5,0)</f>
        <v>TERRESTRE</v>
      </c>
      <c r="AA357" s="85" t="s">
        <v>1743</v>
      </c>
      <c r="AB357" s="85">
        <v>0</v>
      </c>
      <c r="AC357" s="85">
        <v>0</v>
      </c>
      <c r="AD357" s="179">
        <f>IF(W357="SOPORTE_TELEFÓNICO",'BASE LIQUIDACION REDEBAN 2025'!$B$19,IF(Y357="TIPO I",'BASE LIQUIDACION REDEBAN 2025'!$C$2,IF(Y357="TIPO II",'BASE LIQUIDACION REDEBAN 2025'!$C$3,IF(Y357="TIPO III",'BASE LIQUIDACION REDEBAN 2025'!$C$4,IF(Y357="TIPO IV",'BASE LIQUIDACION REDEBAN 2025'!$C$5,IF(Z357="AEREO",'BASE LIQUIDACION REDEBAN 2025'!$B$6,'BASE LIQUIDACION REDEBAN 2025'!$C$5))))))</f>
        <v>41241.0800752</v>
      </c>
      <c r="AE357" s="179">
        <f>IF(OR(W357="SOPORTE_TELEFÓNICO",W357="ENVÍO"),0,IF(Y357="TIPO I",'BASE LIQUIDACION REDEBAN 2025'!$B$10,IF(Y357="TIPO II",'BASE LIQUIDACION REDEBAN 2025'!$B$11,IF(Y357="TIPO III",'BASE LIQUIDACION REDEBAN 2025'!$B$12,'BASE LIQUIDACION REDEBAN 2025'!$B$13))))</f>
        <v>0</v>
      </c>
      <c r="AF357" s="179">
        <f t="shared" si="6"/>
        <v>41241.0800752</v>
      </c>
      <c r="AG357"/>
    </row>
    <row r="358" spans="1:33" ht="14.45">
      <c r="A358" s="85" t="s">
        <v>91</v>
      </c>
      <c r="B358" s="85" t="str">
        <f>VLOOKUP(A358,'CENTRO DE COSTOS'!A:D,4,FALSE)</f>
        <v>JOSE MAURICIO HERNANDEZ ROJAS</v>
      </c>
      <c r="C358" s="85" t="str">
        <f>VLOOKUP(A358,'CENTRO DE COSTOS'!A:D,2,FALSE)</f>
        <v>0004-0001</v>
      </c>
      <c r="D358" s="85">
        <v>23162</v>
      </c>
      <c r="E358" s="85">
        <v>14010926</v>
      </c>
      <c r="F358" s="85">
        <v>76304</v>
      </c>
      <c r="G358" s="85" t="s">
        <v>6241</v>
      </c>
      <c r="H358" s="85" t="s">
        <v>193</v>
      </c>
      <c r="I358" s="85" t="s">
        <v>3416</v>
      </c>
      <c r="J358" s="85" t="s">
        <v>7954</v>
      </c>
      <c r="K358" s="85" t="s">
        <v>160</v>
      </c>
      <c r="L358" s="85" t="s">
        <v>7955</v>
      </c>
      <c r="M358" s="178">
        <v>45904.35</v>
      </c>
      <c r="N358" s="178">
        <v>45906.443749999999</v>
      </c>
      <c r="O358" s="143"/>
      <c r="P358" s="85" t="s">
        <v>1334</v>
      </c>
      <c r="Q358" s="85" t="s">
        <v>1334</v>
      </c>
      <c r="R358" s="85" t="s">
        <v>6245</v>
      </c>
      <c r="S358" s="85" t="s">
        <v>6245</v>
      </c>
      <c r="T358" s="85" t="s">
        <v>6246</v>
      </c>
      <c r="U358" s="85" t="s">
        <v>7731</v>
      </c>
      <c r="V358" s="85" t="s">
        <v>7956</v>
      </c>
      <c r="W358" s="85" t="s">
        <v>165</v>
      </c>
      <c r="X358" s="85" t="s">
        <v>7957</v>
      </c>
      <c r="Y358" s="144" t="str">
        <f>VLOOKUP(D358,TIPOLOGIA!A:F,6,0)</f>
        <v>TIPO I</v>
      </c>
      <c r="Z358" s="144" t="str">
        <f>VLOOKUP(D358,TIPOLOGIA!A:F,5,0)</f>
        <v>TERRESTRE</v>
      </c>
      <c r="AA358" s="85" t="s">
        <v>607</v>
      </c>
      <c r="AB358" s="85">
        <v>1</v>
      </c>
      <c r="AC358" s="85">
        <v>0</v>
      </c>
      <c r="AD358" s="179">
        <f>IF(W358="SOPORTE_TELEFÓNICO",'BASE LIQUIDACION REDEBAN 2025'!$B$19,IF(Y358="TIPO I",'BASE LIQUIDACION REDEBAN 2025'!$C$2,IF(Y358="TIPO II",'BASE LIQUIDACION REDEBAN 2025'!$C$3,IF(Y358="TIPO III",'BASE LIQUIDACION REDEBAN 2025'!$C$4,IF(Y358="TIPO IV",'BASE LIQUIDACION REDEBAN 2025'!$C$5,IF(Z358="AEREO",'BASE LIQUIDACION REDEBAN 2025'!$B$6,'BASE LIQUIDACION REDEBAN 2025'!$C$5))))))</f>
        <v>65960.072302</v>
      </c>
      <c r="AE358" s="179">
        <f>IF(OR(W358="SOPORTE_TELEFÓNICO",W358="ENVÍO"),0,IF(Y358="TIPO I",'BASE LIQUIDACION REDEBAN 2025'!$B$10,IF(Y358="TIPO II",'BASE LIQUIDACION REDEBAN 2025'!$B$11,IF(Y358="TIPO III",'BASE LIQUIDACION REDEBAN 2025'!$B$12,'BASE LIQUIDACION REDEBAN 2025'!$B$13))))</f>
        <v>75096.394270399993</v>
      </c>
      <c r="AF358" s="179">
        <f t="shared" si="6"/>
        <v>65960.072302</v>
      </c>
      <c r="AG358"/>
    </row>
    <row r="359" spans="1:33" ht="14.45">
      <c r="A359" s="85" t="s">
        <v>92</v>
      </c>
      <c r="B359" s="85" t="str">
        <f>VLOOKUP(A359,'CENTRO DE COSTOS'!A:D,4,FALSE)</f>
        <v>KEVIN ALEXIS CORZO BUSTOS</v>
      </c>
      <c r="C359" s="85" t="str">
        <f>VLOOKUP(A359,'CENTRO DE COSTOS'!A:D,2,FALSE)</f>
        <v>0004-0007</v>
      </c>
      <c r="D359" s="85">
        <v>41001</v>
      </c>
      <c r="E359" s="85">
        <v>2691509</v>
      </c>
      <c r="F359" s="85">
        <v>51049</v>
      </c>
      <c r="G359" s="85" t="s">
        <v>6241</v>
      </c>
      <c r="H359" s="85" t="s">
        <v>430</v>
      </c>
      <c r="I359" s="85" t="s">
        <v>92</v>
      </c>
      <c r="J359" s="85" t="s">
        <v>7958</v>
      </c>
      <c r="K359" s="85" t="s">
        <v>160</v>
      </c>
      <c r="L359" s="85" t="s">
        <v>7959</v>
      </c>
      <c r="M359" s="178">
        <v>45904.333333333343</v>
      </c>
      <c r="N359" s="178">
        <v>45904.70416666667</v>
      </c>
      <c r="O359" s="143"/>
      <c r="P359" s="85" t="s">
        <v>7729</v>
      </c>
      <c r="Q359" s="85" t="s">
        <v>7730</v>
      </c>
      <c r="R359" s="85" t="s">
        <v>162</v>
      </c>
      <c r="S359" s="85" t="s">
        <v>6245</v>
      </c>
      <c r="T359" s="85" t="s">
        <v>6246</v>
      </c>
      <c r="U359" s="85" t="s">
        <v>7731</v>
      </c>
      <c r="V359" s="85" t="s">
        <v>7960</v>
      </c>
      <c r="W359" s="85" t="s">
        <v>165</v>
      </c>
      <c r="X359" s="85" t="s">
        <v>7961</v>
      </c>
      <c r="Y359" s="144" t="str">
        <f>VLOOKUP(D359,TIPOLOGIA!A:F,6,0)</f>
        <v>TIPO I</v>
      </c>
      <c r="Z359" s="144" t="str">
        <f>VLOOKUP(D359,TIPOLOGIA!A:F,5,0)</f>
        <v>TERRESTRE</v>
      </c>
      <c r="AA359" s="85" t="s">
        <v>436</v>
      </c>
      <c r="AB359" s="85">
        <v>1</v>
      </c>
      <c r="AC359" s="85">
        <v>0</v>
      </c>
      <c r="AD359" s="179">
        <f>IF(W359="SOPORTE_TELEFÓNICO",'BASE LIQUIDACION REDEBAN 2025'!$B$19,IF(Y359="TIPO I",'BASE LIQUIDACION REDEBAN 2025'!$C$2,IF(Y359="TIPO II",'BASE LIQUIDACION REDEBAN 2025'!$C$3,IF(Y359="TIPO III",'BASE LIQUIDACION REDEBAN 2025'!$C$4,IF(Y359="TIPO IV",'BASE LIQUIDACION REDEBAN 2025'!$C$5,IF(Z359="AEREO",'BASE LIQUIDACION REDEBAN 2025'!$B$6,'BASE LIQUIDACION REDEBAN 2025'!$C$5))))))</f>
        <v>65960.072302</v>
      </c>
      <c r="AE359" s="179">
        <f>IF(OR(W359="SOPORTE_TELEFÓNICO",W359="ENVÍO"),0,IF(Y359="TIPO I",'BASE LIQUIDACION REDEBAN 2025'!$B$10,IF(Y359="TIPO II",'BASE LIQUIDACION REDEBAN 2025'!$B$11,IF(Y359="TIPO III",'BASE LIQUIDACION REDEBAN 2025'!$B$12,'BASE LIQUIDACION REDEBAN 2025'!$B$13))))</f>
        <v>75096.394270399993</v>
      </c>
      <c r="AF359" s="179">
        <f t="shared" si="6"/>
        <v>65960.072302</v>
      </c>
      <c r="AG359"/>
    </row>
    <row r="360" spans="1:33" ht="14.45">
      <c r="A360" s="85" t="s">
        <v>72</v>
      </c>
      <c r="B360" s="85" t="str">
        <f>VLOOKUP(A360,'CENTRO DE COSTOS'!A:D,4,FALSE)</f>
        <v>MIGUEL JULIÁN HERNÁNDEZ GUARÍN</v>
      </c>
      <c r="C360" s="85" t="str">
        <f>VLOOKUP(A360,'CENTRO DE COSTOS'!A:D,2,FALSE)</f>
        <v>0004-0008</v>
      </c>
      <c r="D360" s="85">
        <v>68001</v>
      </c>
      <c r="E360" s="85">
        <v>2685439</v>
      </c>
      <c r="F360" s="85">
        <v>67006</v>
      </c>
      <c r="G360" s="85" t="s">
        <v>6241</v>
      </c>
      <c r="H360" s="85" t="s">
        <v>224</v>
      </c>
      <c r="I360" s="85" t="s">
        <v>72</v>
      </c>
      <c r="J360" s="85" t="s">
        <v>7962</v>
      </c>
      <c r="K360" s="85" t="s">
        <v>160</v>
      </c>
      <c r="L360" s="85" t="s">
        <v>7963</v>
      </c>
      <c r="M360" s="178">
        <v>45903.354166666657</v>
      </c>
      <c r="N360" s="178">
        <v>45904.710416666669</v>
      </c>
      <c r="O360" s="143"/>
      <c r="P360" s="85" t="s">
        <v>7729</v>
      </c>
      <c r="Q360" s="85" t="s">
        <v>7730</v>
      </c>
      <c r="R360" s="85" t="s">
        <v>243</v>
      </c>
      <c r="S360" s="85" t="s">
        <v>365</v>
      </c>
      <c r="T360" s="85" t="s">
        <v>6246</v>
      </c>
      <c r="U360" s="85" t="s">
        <v>7731</v>
      </c>
      <c r="V360" s="85" t="s">
        <v>7964</v>
      </c>
      <c r="W360" s="85" t="s">
        <v>165</v>
      </c>
      <c r="X360" s="85" t="s">
        <v>7965</v>
      </c>
      <c r="Y360" s="144" t="str">
        <f>VLOOKUP(D360,TIPOLOGIA!A:F,6,0)</f>
        <v>TIPO I</v>
      </c>
      <c r="Z360" s="144" t="str">
        <f>VLOOKUP(D360,TIPOLOGIA!A:F,5,0)</f>
        <v>TERRESTRE</v>
      </c>
      <c r="AA360" s="85" t="s">
        <v>230</v>
      </c>
      <c r="AB360" s="85">
        <v>1</v>
      </c>
      <c r="AC360" s="85">
        <v>0</v>
      </c>
      <c r="AD360" s="179">
        <f>IF(W360="SOPORTE_TELEFÓNICO",'BASE LIQUIDACION REDEBAN 2025'!$B$19,IF(Y360="TIPO I",'BASE LIQUIDACION REDEBAN 2025'!$C$2,IF(Y360="TIPO II",'BASE LIQUIDACION REDEBAN 2025'!$C$3,IF(Y360="TIPO III",'BASE LIQUIDACION REDEBAN 2025'!$C$4,IF(Y360="TIPO IV",'BASE LIQUIDACION REDEBAN 2025'!$C$5,IF(Z360="AEREO",'BASE LIQUIDACION REDEBAN 2025'!$B$6,'BASE LIQUIDACION REDEBAN 2025'!$C$5))))))</f>
        <v>65960.072302</v>
      </c>
      <c r="AE360" s="179">
        <f>IF(OR(W360="SOPORTE_TELEFÓNICO",W360="ENVÍO"),0,IF(Y360="TIPO I",'BASE LIQUIDACION REDEBAN 2025'!$B$10,IF(Y360="TIPO II",'BASE LIQUIDACION REDEBAN 2025'!$B$11,IF(Y360="TIPO III",'BASE LIQUIDACION REDEBAN 2025'!$B$12,'BASE LIQUIDACION REDEBAN 2025'!$B$13))))</f>
        <v>75096.394270399993</v>
      </c>
      <c r="AF360" s="179">
        <f t="shared" si="6"/>
        <v>65960.072302</v>
      </c>
      <c r="AG360"/>
    </row>
    <row r="361" spans="1:33" ht="14.45">
      <c r="A361" s="85" t="s">
        <v>68</v>
      </c>
      <c r="B361" s="85" t="str">
        <f>VLOOKUP(A361,'CENTRO DE COSTOS'!A:D,4,FALSE)</f>
        <v>WILLIAM ASDRUBAL ROZO ROZO</v>
      </c>
      <c r="C361" s="85" t="str">
        <f>VLOOKUP(A361,'CENTRO DE COSTOS'!A:D,2,FALSE)</f>
        <v>0004-0004</v>
      </c>
      <c r="D361" s="85">
        <v>11001</v>
      </c>
      <c r="E361" s="85">
        <v>2686546</v>
      </c>
      <c r="F361" s="85">
        <v>79607</v>
      </c>
      <c r="G361" s="85" t="s">
        <v>6241</v>
      </c>
      <c r="H361" s="85" t="s">
        <v>417</v>
      </c>
      <c r="I361" s="85" t="s">
        <v>68</v>
      </c>
      <c r="J361" s="85" t="s">
        <v>7966</v>
      </c>
      <c r="K361" s="85" t="s">
        <v>160</v>
      </c>
      <c r="L361" s="85" t="s">
        <v>7967</v>
      </c>
      <c r="M361" s="178">
        <v>45903.407638888893</v>
      </c>
      <c r="N361" s="178">
        <v>45904.578472222223</v>
      </c>
      <c r="O361" s="143"/>
      <c r="P361" s="85" t="s">
        <v>7729</v>
      </c>
      <c r="Q361" s="85" t="s">
        <v>7730</v>
      </c>
      <c r="R361" s="85" t="s">
        <v>162</v>
      </c>
      <c r="S361" s="85" t="s">
        <v>162</v>
      </c>
      <c r="T361" s="85" t="s">
        <v>6246</v>
      </c>
      <c r="U361" s="85" t="s">
        <v>7731</v>
      </c>
      <c r="V361" s="85" t="s">
        <v>7968</v>
      </c>
      <c r="W361" s="85" t="s">
        <v>165</v>
      </c>
      <c r="X361" s="85" t="s">
        <v>7969</v>
      </c>
      <c r="Y361" s="144" t="str">
        <f>VLOOKUP(D361,TIPOLOGIA!A:F,6,0)</f>
        <v>TIPO I</v>
      </c>
      <c r="Z361" s="144" t="str">
        <f>VLOOKUP(D361,TIPOLOGIA!A:F,5,0)</f>
        <v>TERRESTRE</v>
      </c>
      <c r="AA361" s="85" t="s">
        <v>551</v>
      </c>
      <c r="AB361" s="85">
        <v>1</v>
      </c>
      <c r="AC361" s="85">
        <v>0</v>
      </c>
      <c r="AD361" s="179">
        <f>IF(W361="SOPORTE_TELEFÓNICO",'BASE LIQUIDACION REDEBAN 2025'!$B$19,IF(Y361="TIPO I",'BASE LIQUIDACION REDEBAN 2025'!$C$2,IF(Y361="TIPO II",'BASE LIQUIDACION REDEBAN 2025'!$C$3,IF(Y361="TIPO III",'BASE LIQUIDACION REDEBAN 2025'!$C$4,IF(Y361="TIPO IV",'BASE LIQUIDACION REDEBAN 2025'!$C$5,IF(Z361="AEREO",'BASE LIQUIDACION REDEBAN 2025'!$B$6,'BASE LIQUIDACION REDEBAN 2025'!$C$5))))))</f>
        <v>65960.072302</v>
      </c>
      <c r="AE361" s="179">
        <f>IF(OR(W361="SOPORTE_TELEFÓNICO",W361="ENVÍO"),0,IF(Y361="TIPO I",'BASE LIQUIDACION REDEBAN 2025'!$B$10,IF(Y361="TIPO II",'BASE LIQUIDACION REDEBAN 2025'!$B$11,IF(Y361="TIPO III",'BASE LIQUIDACION REDEBAN 2025'!$B$12,'BASE LIQUIDACION REDEBAN 2025'!$B$13))))</f>
        <v>75096.394270399993</v>
      </c>
      <c r="AF361" s="179">
        <f t="shared" si="6"/>
        <v>65960.072302</v>
      </c>
      <c r="AG361"/>
    </row>
    <row r="362" spans="1:33" ht="14.45">
      <c r="A362" s="85" t="s">
        <v>72</v>
      </c>
      <c r="B362" s="85" t="str">
        <f>VLOOKUP(A362,'CENTRO DE COSTOS'!A:D,4,FALSE)</f>
        <v>MIGUEL JULIÁN HERNÁNDEZ GUARÍN</v>
      </c>
      <c r="C362" s="85" t="str">
        <f>VLOOKUP(A362,'CENTRO DE COSTOS'!A:D,2,FALSE)</f>
        <v>0004-0008</v>
      </c>
      <c r="D362" s="85">
        <v>68001</v>
      </c>
      <c r="E362" s="85">
        <v>2688280</v>
      </c>
      <c r="F362" s="85">
        <v>71679</v>
      </c>
      <c r="G362" s="85" t="s">
        <v>6241</v>
      </c>
      <c r="H362" s="85" t="s">
        <v>224</v>
      </c>
      <c r="I362" s="85" t="s">
        <v>72</v>
      </c>
      <c r="J362" s="85" t="s">
        <v>5676</v>
      </c>
      <c r="K362" s="85" t="s">
        <v>160</v>
      </c>
      <c r="L362" s="85" t="s">
        <v>7970</v>
      </c>
      <c r="M362" s="178">
        <v>45903.487500000003</v>
      </c>
      <c r="N362" s="178">
        <v>45904.574305555558</v>
      </c>
      <c r="O362" s="143"/>
      <c r="P362" s="85" t="s">
        <v>7729</v>
      </c>
      <c r="Q362" s="85" t="s">
        <v>7730</v>
      </c>
      <c r="R362" s="85" t="s">
        <v>243</v>
      </c>
      <c r="S362" s="85" t="s">
        <v>365</v>
      </c>
      <c r="T362" s="85" t="s">
        <v>6246</v>
      </c>
      <c r="U362" s="85" t="s">
        <v>7731</v>
      </c>
      <c r="V362" s="85" t="s">
        <v>7971</v>
      </c>
      <c r="W362" s="85" t="s">
        <v>165</v>
      </c>
      <c r="X362" s="85" t="s">
        <v>5679</v>
      </c>
      <c r="Y362" s="144" t="str">
        <f>VLOOKUP(D362,TIPOLOGIA!A:F,6,0)</f>
        <v>TIPO I</v>
      </c>
      <c r="Z362" s="144" t="str">
        <f>VLOOKUP(D362,TIPOLOGIA!A:F,5,0)</f>
        <v>TERRESTRE</v>
      </c>
      <c r="AA362" s="85" t="s">
        <v>480</v>
      </c>
      <c r="AB362" s="85">
        <v>1</v>
      </c>
      <c r="AC362" s="85">
        <v>0</v>
      </c>
      <c r="AD362" s="179">
        <f>IF(W362="SOPORTE_TELEFÓNICO",'BASE LIQUIDACION REDEBAN 2025'!$B$19,IF(Y362="TIPO I",'BASE LIQUIDACION REDEBAN 2025'!$C$2,IF(Y362="TIPO II",'BASE LIQUIDACION REDEBAN 2025'!$C$3,IF(Y362="TIPO III",'BASE LIQUIDACION REDEBAN 2025'!$C$4,IF(Y362="TIPO IV",'BASE LIQUIDACION REDEBAN 2025'!$C$5,IF(Z362="AEREO",'BASE LIQUIDACION REDEBAN 2025'!$B$6,'BASE LIQUIDACION REDEBAN 2025'!$C$5))))))</f>
        <v>65960.072302</v>
      </c>
      <c r="AE362" s="179">
        <f>IF(OR(W362="SOPORTE_TELEFÓNICO",W362="ENVÍO"),0,IF(Y362="TIPO I",'BASE LIQUIDACION REDEBAN 2025'!$B$10,IF(Y362="TIPO II",'BASE LIQUIDACION REDEBAN 2025'!$B$11,IF(Y362="TIPO III",'BASE LIQUIDACION REDEBAN 2025'!$B$12,'BASE LIQUIDACION REDEBAN 2025'!$B$13))))</f>
        <v>75096.394270399993</v>
      </c>
      <c r="AF362" s="179">
        <f t="shared" si="6"/>
        <v>65960.072302</v>
      </c>
      <c r="AG362"/>
    </row>
    <row r="363" spans="1:33" ht="14.45">
      <c r="A363" s="85" t="s">
        <v>68</v>
      </c>
      <c r="B363" s="85" t="str">
        <f>VLOOKUP(A363,'CENTRO DE COSTOS'!A:D,4,FALSE)</f>
        <v>WILLIAM ASDRUBAL ROZO ROZO</v>
      </c>
      <c r="C363" s="85" t="str">
        <f>VLOOKUP(A363,'CENTRO DE COSTOS'!A:D,2,FALSE)</f>
        <v>0004-0004</v>
      </c>
      <c r="D363" s="85">
        <v>25320</v>
      </c>
      <c r="E363" s="85">
        <v>2688297</v>
      </c>
      <c r="F363" s="85">
        <v>37319</v>
      </c>
      <c r="G363" s="85" t="s">
        <v>6241</v>
      </c>
      <c r="H363" s="85" t="s">
        <v>417</v>
      </c>
      <c r="I363" s="85" t="s">
        <v>1909</v>
      </c>
      <c r="J363" s="85" t="s">
        <v>7972</v>
      </c>
      <c r="K363" s="85" t="s">
        <v>160</v>
      </c>
      <c r="L363" s="85" t="s">
        <v>7973</v>
      </c>
      <c r="M363" s="178">
        <v>45903.489583333343</v>
      </c>
      <c r="N363" s="178">
        <v>45909.47152777778</v>
      </c>
      <c r="O363" s="143"/>
      <c r="P363" s="85" t="s">
        <v>7729</v>
      </c>
      <c r="Q363" s="85" t="s">
        <v>7730</v>
      </c>
      <c r="R363" s="85" t="s">
        <v>6245</v>
      </c>
      <c r="S363" s="85" t="s">
        <v>6245</v>
      </c>
      <c r="T363" s="85" t="s">
        <v>6246</v>
      </c>
      <c r="U363" s="85" t="s">
        <v>7731</v>
      </c>
      <c r="V363" s="85" t="s">
        <v>7974</v>
      </c>
      <c r="W363" s="85" t="s">
        <v>165</v>
      </c>
      <c r="X363" s="85" t="s">
        <v>7975</v>
      </c>
      <c r="Y363" s="144" t="str">
        <f>VLOOKUP(D363,TIPOLOGIA!A:F,6,0)</f>
        <v>TIPO III</v>
      </c>
      <c r="Z363" s="144" t="str">
        <f>VLOOKUP(D363,TIPOLOGIA!A:F,5,0)</f>
        <v>TERRESTRE</v>
      </c>
      <c r="AA363" s="85" t="s">
        <v>428</v>
      </c>
      <c r="AB363" s="85">
        <v>1</v>
      </c>
      <c r="AC363" s="85">
        <v>0</v>
      </c>
      <c r="AD363" s="179">
        <f>IF(W363="SOPORTE_TELEFÓNICO",'BASE LIQUIDACION REDEBAN 2025'!$B$19,IF(Y363="TIPO I",'BASE LIQUIDACION REDEBAN 2025'!$C$2,IF(Y363="TIPO II",'BASE LIQUIDACION REDEBAN 2025'!$C$3,IF(Y363="TIPO III",'BASE LIQUIDACION REDEBAN 2025'!$C$4,IF(Y363="TIPO IV",'BASE LIQUIDACION REDEBAN 2025'!$C$5,IF(Z363="AEREO",'BASE LIQUIDACION REDEBAN 2025'!$B$6,'BASE LIQUIDACION REDEBAN 2025'!$C$5))))))</f>
        <v>275728.78077800001</v>
      </c>
      <c r="AE363" s="179">
        <f>IF(OR(W363="SOPORTE_TELEFÓNICO",W363="ENVÍO"),0,IF(Y363="TIPO I",'BASE LIQUIDACION REDEBAN 2025'!$B$10,IF(Y363="TIPO II",'BASE LIQUIDACION REDEBAN 2025'!$B$11,IF(Y363="TIPO III",'BASE LIQUIDACION REDEBAN 2025'!$B$12,'BASE LIQUIDACION REDEBAN 2025'!$B$13))))</f>
        <v>196536.5258152</v>
      </c>
      <c r="AF363" s="179">
        <f t="shared" si="6"/>
        <v>275728.78077800001</v>
      </c>
      <c r="AG363"/>
    </row>
    <row r="364" spans="1:33" ht="14.45">
      <c r="A364" s="85" t="s">
        <v>64</v>
      </c>
      <c r="B364" s="85" t="str">
        <f>VLOOKUP(A364,'CENTRO DE COSTOS'!A:D,4,FALSE)</f>
        <v>JOSE MAURICIO HERNANDEZ ROJAS</v>
      </c>
      <c r="C364" s="85" t="str">
        <f>VLOOKUP(A364,'CENTRO DE COSTOS'!A:D,2,FALSE)</f>
        <v>0004-0001</v>
      </c>
      <c r="D364" s="85">
        <v>8001</v>
      </c>
      <c r="E364" s="85">
        <v>2689169</v>
      </c>
      <c r="F364" s="85">
        <v>79343</v>
      </c>
      <c r="G364" s="85" t="s">
        <v>6241</v>
      </c>
      <c r="H364" s="85" t="s">
        <v>1045</v>
      </c>
      <c r="I364" s="85" t="s">
        <v>64</v>
      </c>
      <c r="J364" s="85" t="s">
        <v>5443</v>
      </c>
      <c r="K364" s="85" t="s">
        <v>160</v>
      </c>
      <c r="L364" s="85" t="s">
        <v>7976</v>
      </c>
      <c r="M364" s="178">
        <v>45903.579861111109</v>
      </c>
      <c r="N364" s="178">
        <v>45904.706944444442</v>
      </c>
      <c r="O364" s="143"/>
      <c r="P364" s="85" t="s">
        <v>7729</v>
      </c>
      <c r="Q364" s="85" t="s">
        <v>7730</v>
      </c>
      <c r="R364" s="85" t="s">
        <v>6245</v>
      </c>
      <c r="S364" s="85" t="s">
        <v>6245</v>
      </c>
      <c r="T364" s="85" t="s">
        <v>6246</v>
      </c>
      <c r="U364" s="85" t="s">
        <v>7731</v>
      </c>
      <c r="V364" s="85" t="s">
        <v>7977</v>
      </c>
      <c r="W364" s="85" t="s">
        <v>165</v>
      </c>
      <c r="X364" s="85" t="s">
        <v>5446</v>
      </c>
      <c r="Y364" s="144" t="str">
        <f>VLOOKUP(D364,TIPOLOGIA!A:F,6,0)</f>
        <v>TIPO I</v>
      </c>
      <c r="Z364" s="144" t="str">
        <f>VLOOKUP(D364,TIPOLOGIA!A:F,5,0)</f>
        <v>TERRESTRE</v>
      </c>
      <c r="AA364" s="85" t="s">
        <v>1743</v>
      </c>
      <c r="AB364" s="85">
        <v>1</v>
      </c>
      <c r="AC364" s="85">
        <v>0</v>
      </c>
      <c r="AD364" s="179">
        <f>IF(W364="SOPORTE_TELEFÓNICO",'BASE LIQUIDACION REDEBAN 2025'!$B$19,IF(Y364="TIPO I",'BASE LIQUIDACION REDEBAN 2025'!$C$2,IF(Y364="TIPO II",'BASE LIQUIDACION REDEBAN 2025'!$C$3,IF(Y364="TIPO III",'BASE LIQUIDACION REDEBAN 2025'!$C$4,IF(Y364="TIPO IV",'BASE LIQUIDACION REDEBAN 2025'!$C$5,IF(Z364="AEREO",'BASE LIQUIDACION REDEBAN 2025'!$B$6,'BASE LIQUIDACION REDEBAN 2025'!$C$5))))))</f>
        <v>65960.072302</v>
      </c>
      <c r="AE364" s="179">
        <f>IF(OR(W364="SOPORTE_TELEFÓNICO",W364="ENVÍO"),0,IF(Y364="TIPO I",'BASE LIQUIDACION REDEBAN 2025'!$B$10,IF(Y364="TIPO II",'BASE LIQUIDACION REDEBAN 2025'!$B$11,IF(Y364="TIPO III",'BASE LIQUIDACION REDEBAN 2025'!$B$12,'BASE LIQUIDACION REDEBAN 2025'!$B$13))))</f>
        <v>75096.394270399993</v>
      </c>
      <c r="AF364" s="179">
        <f t="shared" si="6"/>
        <v>65960.072302</v>
      </c>
      <c r="AG364"/>
    </row>
    <row r="365" spans="1:33" ht="14.45">
      <c r="A365" s="85" t="s">
        <v>94</v>
      </c>
      <c r="B365" s="85" t="str">
        <f>VLOOKUP(A365,'CENTRO DE COSTOS'!A:D,4,FALSE)</f>
        <v>DIEGO FERNANDO HENAO CARDONA</v>
      </c>
      <c r="C365" s="85" t="str">
        <f>VLOOKUP(A365,'CENTRO DE COSTOS'!A:D,2,FALSE)</f>
        <v>0004-0002</v>
      </c>
      <c r="D365" s="85">
        <v>76147</v>
      </c>
      <c r="E365" s="85">
        <v>2689088</v>
      </c>
      <c r="F365" s="85">
        <v>56073</v>
      </c>
      <c r="G365" s="85" t="s">
        <v>6241</v>
      </c>
      <c r="H365" s="85" t="s">
        <v>232</v>
      </c>
      <c r="I365" s="85" t="s">
        <v>1202</v>
      </c>
      <c r="J365" s="85" t="s">
        <v>7978</v>
      </c>
      <c r="K365" s="85" t="s">
        <v>160</v>
      </c>
      <c r="L365" s="85" t="s">
        <v>7979</v>
      </c>
      <c r="M365" s="178">
        <v>45903.57708333333</v>
      </c>
      <c r="N365" s="178">
        <v>45905.991666666669</v>
      </c>
      <c r="O365" s="143"/>
      <c r="P365" s="85" t="s">
        <v>7729</v>
      </c>
      <c r="Q365" s="85" t="s">
        <v>7730</v>
      </c>
      <c r="R365" s="85" t="s">
        <v>243</v>
      </c>
      <c r="S365" s="85" t="s">
        <v>244</v>
      </c>
      <c r="T365" s="85" t="s">
        <v>6246</v>
      </c>
      <c r="U365" s="85" t="s">
        <v>7731</v>
      </c>
      <c r="V365" s="85" t="s">
        <v>7980</v>
      </c>
      <c r="W365" s="85" t="s">
        <v>165</v>
      </c>
      <c r="X365" s="85" t="s">
        <v>7981</v>
      </c>
      <c r="Y365" s="144" t="str">
        <f>VLOOKUP(D365,TIPOLOGIA!A:F,6,0)</f>
        <v>TIPO I</v>
      </c>
      <c r="Z365" s="144" t="str">
        <f>VLOOKUP(D365,TIPOLOGIA!A:F,5,0)</f>
        <v>TERRESTRE</v>
      </c>
      <c r="AA365" s="85" t="s">
        <v>275</v>
      </c>
      <c r="AB365" s="85">
        <v>1</v>
      </c>
      <c r="AC365" s="85">
        <v>0</v>
      </c>
      <c r="AD365" s="179">
        <f>IF(W365="SOPORTE_TELEFÓNICO",'BASE LIQUIDACION REDEBAN 2025'!$B$19,IF(Y365="TIPO I",'BASE LIQUIDACION REDEBAN 2025'!$C$2,IF(Y365="TIPO II",'BASE LIQUIDACION REDEBAN 2025'!$C$3,IF(Y365="TIPO III",'BASE LIQUIDACION REDEBAN 2025'!$C$4,IF(Y365="TIPO IV",'BASE LIQUIDACION REDEBAN 2025'!$C$5,IF(Z365="AEREO",'BASE LIQUIDACION REDEBAN 2025'!$B$6,'BASE LIQUIDACION REDEBAN 2025'!$C$5))))))</f>
        <v>65960.072302</v>
      </c>
      <c r="AE365" s="179">
        <f>IF(OR(W365="SOPORTE_TELEFÓNICO",W365="ENVÍO"),0,IF(Y365="TIPO I",'BASE LIQUIDACION REDEBAN 2025'!$B$10,IF(Y365="TIPO II",'BASE LIQUIDACION REDEBAN 2025'!$B$11,IF(Y365="TIPO III",'BASE LIQUIDACION REDEBAN 2025'!$B$12,'BASE LIQUIDACION REDEBAN 2025'!$B$13))))</f>
        <v>75096.394270399993</v>
      </c>
      <c r="AF365" s="179">
        <f t="shared" si="6"/>
        <v>65960.072302</v>
      </c>
      <c r="AG365"/>
    </row>
    <row r="366" spans="1:33" ht="14.45">
      <c r="A366" s="85" t="s">
        <v>68</v>
      </c>
      <c r="B366" s="85" t="str">
        <f>VLOOKUP(A366,'CENTRO DE COSTOS'!A:D,4,FALSE)</f>
        <v>WILLIAM ASDRUBAL ROZO ROZO</v>
      </c>
      <c r="C366" s="85" t="str">
        <f>VLOOKUP(A366,'CENTRO DE COSTOS'!A:D,2,FALSE)</f>
        <v>0004-0004</v>
      </c>
      <c r="D366" s="85">
        <v>11001</v>
      </c>
      <c r="E366" s="85">
        <v>13788240</v>
      </c>
      <c r="F366" s="85">
        <v>39869</v>
      </c>
      <c r="G366" s="85" t="s">
        <v>6241</v>
      </c>
      <c r="H366" s="85" t="s">
        <v>417</v>
      </c>
      <c r="I366" s="85" t="s">
        <v>68</v>
      </c>
      <c r="J366" s="85" t="s">
        <v>7982</v>
      </c>
      <c r="K366" s="85" t="s">
        <v>160</v>
      </c>
      <c r="L366" s="85" t="s">
        <v>7983</v>
      </c>
      <c r="M366" s="178">
        <v>45903.370138888888</v>
      </c>
      <c r="N366" s="178">
        <v>45906.504166666673</v>
      </c>
      <c r="O366" s="143"/>
      <c r="P366" s="85" t="s">
        <v>1334</v>
      </c>
      <c r="Q366" s="85" t="s">
        <v>1334</v>
      </c>
      <c r="R366" s="85" t="s">
        <v>243</v>
      </c>
      <c r="S366" s="85" t="s">
        <v>365</v>
      </c>
      <c r="T366" s="85" t="s">
        <v>6246</v>
      </c>
      <c r="U366" s="85" t="s">
        <v>7731</v>
      </c>
      <c r="V366" s="85" t="s">
        <v>7984</v>
      </c>
      <c r="W366" s="85" t="s">
        <v>165</v>
      </c>
      <c r="X366" s="85" t="s">
        <v>7985</v>
      </c>
      <c r="Y366" s="144" t="str">
        <f>VLOOKUP(D366,TIPOLOGIA!A:F,6,0)</f>
        <v>TIPO I</v>
      </c>
      <c r="Z366" s="144" t="str">
        <f>VLOOKUP(D366,TIPOLOGIA!A:F,5,0)</f>
        <v>TERRESTRE</v>
      </c>
      <c r="AA366" s="85" t="s">
        <v>551</v>
      </c>
      <c r="AB366" s="85">
        <v>1</v>
      </c>
      <c r="AC366" s="85">
        <v>0</v>
      </c>
      <c r="AD366" s="179">
        <f>IF(W366="SOPORTE_TELEFÓNICO",'BASE LIQUIDACION REDEBAN 2025'!$B$19,IF(Y366="TIPO I",'BASE LIQUIDACION REDEBAN 2025'!$C$2,IF(Y366="TIPO II",'BASE LIQUIDACION REDEBAN 2025'!$C$3,IF(Y366="TIPO III",'BASE LIQUIDACION REDEBAN 2025'!$C$4,IF(Y366="TIPO IV",'BASE LIQUIDACION REDEBAN 2025'!$C$5,IF(Z366="AEREO",'BASE LIQUIDACION REDEBAN 2025'!$B$6,'BASE LIQUIDACION REDEBAN 2025'!$C$5))))))</f>
        <v>65960.072302</v>
      </c>
      <c r="AE366" s="179">
        <f>IF(OR(W366="SOPORTE_TELEFÓNICO",W366="ENVÍO"),0,IF(Y366="TIPO I",'BASE LIQUIDACION REDEBAN 2025'!$B$10,IF(Y366="TIPO II",'BASE LIQUIDACION REDEBAN 2025'!$B$11,IF(Y366="TIPO III",'BASE LIQUIDACION REDEBAN 2025'!$B$12,'BASE LIQUIDACION REDEBAN 2025'!$B$13))))</f>
        <v>75096.394270399993</v>
      </c>
      <c r="AF366" s="179">
        <f t="shared" si="6"/>
        <v>65960.072302</v>
      </c>
      <c r="AG366"/>
    </row>
    <row r="367" spans="1:33" ht="14.45">
      <c r="A367" s="85" t="s">
        <v>97</v>
      </c>
      <c r="B367" s="85" t="str">
        <f>VLOOKUP(A367,'CENTRO DE COSTOS'!A:D,4,FALSE)</f>
        <v>JOSE MAURICIO HERNANDEZ ROJAS</v>
      </c>
      <c r="C367" s="85" t="str">
        <f>VLOOKUP(A367,'CENTRO DE COSTOS'!A:D,2,FALSE)</f>
        <v>0004-0001</v>
      </c>
      <c r="D367" s="85">
        <v>70708</v>
      </c>
      <c r="E367" s="85">
        <v>13793179</v>
      </c>
      <c r="F367" s="85">
        <v>40527</v>
      </c>
      <c r="G367" s="85" t="s">
        <v>6241</v>
      </c>
      <c r="H367" s="85" t="s">
        <v>333</v>
      </c>
      <c r="I367" s="85" t="s">
        <v>2452</v>
      </c>
      <c r="J367" s="85" t="s">
        <v>7986</v>
      </c>
      <c r="K367" s="85" t="s">
        <v>160</v>
      </c>
      <c r="L367" s="85" t="s">
        <v>7987</v>
      </c>
      <c r="M367" s="178">
        <v>45903.370138888888</v>
      </c>
      <c r="N367" s="178">
        <v>45909.663194444453</v>
      </c>
      <c r="O367" s="143"/>
      <c r="P367" s="85" t="s">
        <v>1334</v>
      </c>
      <c r="Q367" s="85" t="s">
        <v>1334</v>
      </c>
      <c r="R367" s="85" t="s">
        <v>243</v>
      </c>
      <c r="S367" s="85" t="s">
        <v>244</v>
      </c>
      <c r="T367" s="85" t="s">
        <v>6246</v>
      </c>
      <c r="U367" s="85" t="s">
        <v>7731</v>
      </c>
      <c r="V367" s="85" t="s">
        <v>7988</v>
      </c>
      <c r="W367" s="85" t="s">
        <v>165</v>
      </c>
      <c r="X367" s="85" t="s">
        <v>7989</v>
      </c>
      <c r="Y367" s="144" t="str">
        <f>VLOOKUP(D367,TIPOLOGIA!A:F,6,0)</f>
        <v>TIPO III</v>
      </c>
      <c r="Z367" s="144" t="str">
        <f>VLOOKUP(D367,TIPOLOGIA!A:F,5,0)</f>
        <v>TERRESTRE</v>
      </c>
      <c r="AA367" s="85" t="s">
        <v>607</v>
      </c>
      <c r="AB367" s="85">
        <v>1</v>
      </c>
      <c r="AC367" s="85">
        <v>0</v>
      </c>
      <c r="AD367" s="179">
        <f>IF(W367="SOPORTE_TELEFÓNICO",'BASE LIQUIDACION REDEBAN 2025'!$B$19,IF(Y367="TIPO I",'BASE LIQUIDACION REDEBAN 2025'!$C$2,IF(Y367="TIPO II",'BASE LIQUIDACION REDEBAN 2025'!$C$3,IF(Y367="TIPO III",'BASE LIQUIDACION REDEBAN 2025'!$C$4,IF(Y367="TIPO IV",'BASE LIQUIDACION REDEBAN 2025'!$C$5,IF(Z367="AEREO",'BASE LIQUIDACION REDEBAN 2025'!$B$6,'BASE LIQUIDACION REDEBAN 2025'!$C$5))))))</f>
        <v>275728.78077800001</v>
      </c>
      <c r="AE367" s="179">
        <f>IF(OR(W367="SOPORTE_TELEFÓNICO",W367="ENVÍO"),0,IF(Y367="TIPO I",'BASE LIQUIDACION REDEBAN 2025'!$B$10,IF(Y367="TIPO II",'BASE LIQUIDACION REDEBAN 2025'!$B$11,IF(Y367="TIPO III",'BASE LIQUIDACION REDEBAN 2025'!$B$12,'BASE LIQUIDACION REDEBAN 2025'!$B$13))))</f>
        <v>196536.5258152</v>
      </c>
      <c r="AF367" s="179">
        <f t="shared" si="6"/>
        <v>275728.78077800001</v>
      </c>
      <c r="AG367"/>
    </row>
    <row r="368" spans="1:33" ht="14.45">
      <c r="A368" s="85" t="s">
        <v>81</v>
      </c>
      <c r="B368" s="85" t="str">
        <f>VLOOKUP(A368,'CENTRO DE COSTOS'!A:D,4,FALSE)</f>
        <v>MIGUEL JULIÁN HERNÁNDEZ GUARÍN</v>
      </c>
      <c r="C368" s="85" t="str">
        <f>VLOOKUP(A368,'CENTRO DE COSTOS'!A:D,2,FALSE)</f>
        <v>0004-0008</v>
      </c>
      <c r="D368" s="85">
        <v>54001</v>
      </c>
      <c r="E368" s="85">
        <v>13793190</v>
      </c>
      <c r="F368" s="85">
        <v>80481</v>
      </c>
      <c r="G368" s="85" t="s">
        <v>6241</v>
      </c>
      <c r="H368" s="85" t="s">
        <v>296</v>
      </c>
      <c r="I368" s="85" t="s">
        <v>81</v>
      </c>
      <c r="J368" s="85" t="s">
        <v>7990</v>
      </c>
      <c r="K368" s="85" t="s">
        <v>160</v>
      </c>
      <c r="L368" s="85" t="s">
        <v>7991</v>
      </c>
      <c r="M368" s="178">
        <v>45903.370138888888</v>
      </c>
      <c r="N368" s="178">
        <v>45906</v>
      </c>
      <c r="O368" s="143"/>
      <c r="P368" s="85" t="s">
        <v>1334</v>
      </c>
      <c r="Q368" s="85" t="s">
        <v>1334</v>
      </c>
      <c r="R368" s="85" t="s">
        <v>243</v>
      </c>
      <c r="S368" s="85" t="s">
        <v>244</v>
      </c>
      <c r="T368" s="85" t="s">
        <v>6246</v>
      </c>
      <c r="U368" s="85" t="s">
        <v>7731</v>
      </c>
      <c r="V368" s="85" t="s">
        <v>7992</v>
      </c>
      <c r="W368" s="85" t="s">
        <v>165</v>
      </c>
      <c r="X368" s="85" t="s">
        <v>7993</v>
      </c>
      <c r="Y368" s="144" t="str">
        <f>VLOOKUP(D368,TIPOLOGIA!A:F,6,0)</f>
        <v>TIPO I</v>
      </c>
      <c r="Z368" s="144" t="str">
        <f>VLOOKUP(D368,TIPOLOGIA!A:F,5,0)</f>
        <v>TERRESTRE</v>
      </c>
      <c r="AA368" s="85" t="s">
        <v>301</v>
      </c>
      <c r="AB368" s="85">
        <v>1</v>
      </c>
      <c r="AC368" s="85">
        <v>0</v>
      </c>
      <c r="AD368" s="179">
        <f>IF(W368="SOPORTE_TELEFÓNICO",'BASE LIQUIDACION REDEBAN 2025'!$B$19,IF(Y368="TIPO I",'BASE LIQUIDACION REDEBAN 2025'!$C$2,IF(Y368="TIPO II",'BASE LIQUIDACION REDEBAN 2025'!$C$3,IF(Y368="TIPO III",'BASE LIQUIDACION REDEBAN 2025'!$C$4,IF(Y368="TIPO IV",'BASE LIQUIDACION REDEBAN 2025'!$C$5,IF(Z368="AEREO",'BASE LIQUIDACION REDEBAN 2025'!$B$6,'BASE LIQUIDACION REDEBAN 2025'!$C$5))))))</f>
        <v>65960.072302</v>
      </c>
      <c r="AE368" s="179">
        <f>IF(OR(W368="SOPORTE_TELEFÓNICO",W368="ENVÍO"),0,IF(Y368="TIPO I",'BASE LIQUIDACION REDEBAN 2025'!$B$10,IF(Y368="TIPO II",'BASE LIQUIDACION REDEBAN 2025'!$B$11,IF(Y368="TIPO III",'BASE LIQUIDACION REDEBAN 2025'!$B$12,'BASE LIQUIDACION REDEBAN 2025'!$B$13))))</f>
        <v>75096.394270399993</v>
      </c>
      <c r="AF368" s="179">
        <f t="shared" si="6"/>
        <v>65960.072302</v>
      </c>
      <c r="AG368"/>
    </row>
    <row r="369" spans="1:33" ht="14.45">
      <c r="A369" s="85" t="s">
        <v>93</v>
      </c>
      <c r="B369" s="85" t="str">
        <f>VLOOKUP(A369,'CENTRO DE COSTOS'!A:D,4,FALSE)</f>
        <v>DIEGO FERNANDO HENAO CARDONA</v>
      </c>
      <c r="C369" s="85" t="str">
        <f>VLOOKUP(A369,'CENTRO DE COSTOS'!A:D,2,FALSE)</f>
        <v>0004-0003</v>
      </c>
      <c r="D369" s="85">
        <v>86568</v>
      </c>
      <c r="E369" s="85">
        <v>13978227</v>
      </c>
      <c r="F369" s="85">
        <v>75212</v>
      </c>
      <c r="G369" s="85" t="s">
        <v>6241</v>
      </c>
      <c r="H369" s="85" t="s">
        <v>239</v>
      </c>
      <c r="I369" s="85" t="s">
        <v>240</v>
      </c>
      <c r="J369" s="85" t="s">
        <v>7994</v>
      </c>
      <c r="K369" s="85" t="s">
        <v>160</v>
      </c>
      <c r="L369" s="85" t="s">
        <v>7995</v>
      </c>
      <c r="M369" s="178">
        <v>45903.370138888888</v>
      </c>
      <c r="N369" s="178">
        <v>45910.397916666669</v>
      </c>
      <c r="O369" s="143"/>
      <c r="P369" s="85" t="s">
        <v>1334</v>
      </c>
      <c r="Q369" s="85" t="s">
        <v>1334</v>
      </c>
      <c r="R369" s="85" t="s">
        <v>243</v>
      </c>
      <c r="S369" s="85" t="s">
        <v>244</v>
      </c>
      <c r="T369" s="85" t="s">
        <v>6246</v>
      </c>
      <c r="U369" s="85" t="s">
        <v>7731</v>
      </c>
      <c r="V369" s="85" t="s">
        <v>7996</v>
      </c>
      <c r="W369" s="85" t="s">
        <v>165</v>
      </c>
      <c r="X369" s="85" t="s">
        <v>7997</v>
      </c>
      <c r="Y369" s="144" t="str">
        <f>VLOOKUP(D369,TIPOLOGIA!A:F,6,0)</f>
        <v>TIPO IV</v>
      </c>
      <c r="Z369" s="144" t="str">
        <f>VLOOKUP(D369,TIPOLOGIA!A:F,5,0)</f>
        <v>TERRESTRE</v>
      </c>
      <c r="AA369" s="85" t="s">
        <v>294</v>
      </c>
      <c r="AB369" s="85">
        <v>1</v>
      </c>
      <c r="AC369" s="85">
        <v>0</v>
      </c>
      <c r="AD369" s="179">
        <f>IF(W369="SOPORTE_TELEFÓNICO",'BASE LIQUIDACION REDEBAN 2025'!$B$19,IF(Y369="TIPO I",'BASE LIQUIDACION REDEBAN 2025'!$C$2,IF(Y369="TIPO II",'BASE LIQUIDACION REDEBAN 2025'!$C$3,IF(Y369="TIPO III",'BASE LIQUIDACION REDEBAN 2025'!$C$4,IF(Y369="TIPO IV",'BASE LIQUIDACION REDEBAN 2025'!$C$5,IF(Z369="AEREO",'BASE LIQUIDACION REDEBAN 2025'!$B$6,'BASE LIQUIDACION REDEBAN 2025'!$C$5))))))</f>
        <v>479588.87655000004</v>
      </c>
      <c r="AE369" s="179">
        <f>IF(OR(W369="SOPORTE_TELEFÓNICO",W369="ENVÍO"),0,IF(Y369="TIPO I",'BASE LIQUIDACION REDEBAN 2025'!$B$10,IF(Y369="TIPO II",'BASE LIQUIDACION REDEBAN 2025'!$B$11,IF(Y369="TIPO III",'BASE LIQUIDACION REDEBAN 2025'!$B$12,'BASE LIQUIDACION REDEBAN 2025'!$B$13))))</f>
        <v>196536.5258152</v>
      </c>
      <c r="AF369" s="179">
        <f t="shared" si="6"/>
        <v>479588.87655000004</v>
      </c>
      <c r="AG369"/>
    </row>
    <row r="370" spans="1:33" ht="14.45">
      <c r="A370" s="85" t="s">
        <v>93</v>
      </c>
      <c r="B370" s="85" t="str">
        <f>VLOOKUP(A370,'CENTRO DE COSTOS'!A:D,4,FALSE)</f>
        <v>DIEGO FERNANDO HENAO CARDONA</v>
      </c>
      <c r="C370" s="85" t="str">
        <f>VLOOKUP(A370,'CENTRO DE COSTOS'!A:D,2,FALSE)</f>
        <v>0004-0003</v>
      </c>
      <c r="D370" s="85">
        <v>52001</v>
      </c>
      <c r="E370" s="85">
        <v>13994072</v>
      </c>
      <c r="F370" s="85">
        <v>71539</v>
      </c>
      <c r="G370" s="85" t="s">
        <v>6241</v>
      </c>
      <c r="H370" s="85" t="s">
        <v>157</v>
      </c>
      <c r="I370" s="85" t="s">
        <v>93</v>
      </c>
      <c r="J370" s="85" t="s">
        <v>7998</v>
      </c>
      <c r="K370" s="85" t="s">
        <v>160</v>
      </c>
      <c r="L370" s="85" t="s">
        <v>7999</v>
      </c>
      <c r="M370" s="178">
        <v>45903.370138888888</v>
      </c>
      <c r="N370" s="178">
        <v>45905.647916666669</v>
      </c>
      <c r="O370" s="143"/>
      <c r="P370" s="85" t="s">
        <v>1334</v>
      </c>
      <c r="Q370" s="85" t="s">
        <v>1334</v>
      </c>
      <c r="R370" s="85" t="s">
        <v>243</v>
      </c>
      <c r="S370" s="85" t="s">
        <v>244</v>
      </c>
      <c r="T370" s="85" t="s">
        <v>6246</v>
      </c>
      <c r="U370" s="85" t="s">
        <v>7731</v>
      </c>
      <c r="V370" s="85" t="s">
        <v>8000</v>
      </c>
      <c r="W370" s="85" t="s">
        <v>165</v>
      </c>
      <c r="X370" s="85" t="s">
        <v>8001</v>
      </c>
      <c r="Y370" s="144" t="str">
        <f>VLOOKUP(D370,TIPOLOGIA!A:F,6,0)</f>
        <v>TIPO I</v>
      </c>
      <c r="Z370" s="144" t="str">
        <f>VLOOKUP(D370,TIPOLOGIA!A:F,5,0)</f>
        <v>TERRESTRE</v>
      </c>
      <c r="AA370" s="85" t="s">
        <v>851</v>
      </c>
      <c r="AB370" s="85">
        <v>1</v>
      </c>
      <c r="AC370" s="85">
        <v>0</v>
      </c>
      <c r="AD370" s="179">
        <f>IF(W370="SOPORTE_TELEFÓNICO",'BASE LIQUIDACION REDEBAN 2025'!$B$19,IF(Y370="TIPO I",'BASE LIQUIDACION REDEBAN 2025'!$C$2,IF(Y370="TIPO II",'BASE LIQUIDACION REDEBAN 2025'!$C$3,IF(Y370="TIPO III",'BASE LIQUIDACION REDEBAN 2025'!$C$4,IF(Y370="TIPO IV",'BASE LIQUIDACION REDEBAN 2025'!$C$5,IF(Z370="AEREO",'BASE LIQUIDACION REDEBAN 2025'!$B$6,'BASE LIQUIDACION REDEBAN 2025'!$C$5))))))</f>
        <v>65960.072302</v>
      </c>
      <c r="AE370" s="179">
        <f>IF(OR(W370="SOPORTE_TELEFÓNICO",W370="ENVÍO"),0,IF(Y370="TIPO I",'BASE LIQUIDACION REDEBAN 2025'!$B$10,IF(Y370="TIPO II",'BASE LIQUIDACION REDEBAN 2025'!$B$11,IF(Y370="TIPO III",'BASE LIQUIDACION REDEBAN 2025'!$B$12,'BASE LIQUIDACION REDEBAN 2025'!$B$13))))</f>
        <v>75096.394270399993</v>
      </c>
      <c r="AF370" s="179">
        <f t="shared" si="6"/>
        <v>65960.072302</v>
      </c>
      <c r="AG370"/>
    </row>
    <row r="371" spans="1:33" ht="14.45">
      <c r="A371" s="85" t="s">
        <v>76</v>
      </c>
      <c r="B371" s="85" t="str">
        <f>VLOOKUP(A371,'CENTRO DE COSTOS'!A:D,4,FALSE)</f>
        <v>DIEGO FERNANDO HENAO CARDONA</v>
      </c>
      <c r="C371" s="85" t="str">
        <f>VLOOKUP(A371,'CENTRO DE COSTOS'!A:D,2,FALSE)</f>
        <v>0004-0003</v>
      </c>
      <c r="D371" s="85">
        <v>76520</v>
      </c>
      <c r="E371" s="85">
        <v>2680490</v>
      </c>
      <c r="F371" s="85">
        <v>15413</v>
      </c>
      <c r="G371" s="85" t="s">
        <v>6241</v>
      </c>
      <c r="H371" s="85" t="s">
        <v>232</v>
      </c>
      <c r="I371" s="85" t="s">
        <v>1207</v>
      </c>
      <c r="J371" s="85" t="s">
        <v>5712</v>
      </c>
      <c r="K371" s="85" t="s">
        <v>160</v>
      </c>
      <c r="L371" s="85" t="s">
        <v>8002</v>
      </c>
      <c r="M371" s="178">
        <v>45902.463194444441</v>
      </c>
      <c r="N371" s="178">
        <v>45903.650694444441</v>
      </c>
      <c r="O371" s="143"/>
      <c r="P371" s="85" t="s">
        <v>7729</v>
      </c>
      <c r="Q371" s="85" t="s">
        <v>7730</v>
      </c>
      <c r="R371" s="85" t="s">
        <v>357</v>
      </c>
      <c r="S371" s="85" t="s">
        <v>7932</v>
      </c>
      <c r="T371" s="85" t="s">
        <v>6246</v>
      </c>
      <c r="U371" s="85" t="s">
        <v>7731</v>
      </c>
      <c r="V371" s="85" t="s">
        <v>8003</v>
      </c>
      <c r="W371" s="85" t="s">
        <v>165</v>
      </c>
      <c r="X371" s="85" t="s">
        <v>5715</v>
      </c>
      <c r="Y371" s="144" t="str">
        <f>VLOOKUP(D371,TIPOLOGIA!A:F,6,0)</f>
        <v>TIPO I</v>
      </c>
      <c r="Z371" s="144" t="str">
        <f>VLOOKUP(D371,TIPOLOGIA!A:F,5,0)</f>
        <v>TERRESTRE</v>
      </c>
      <c r="AA371" s="85" t="s">
        <v>531</v>
      </c>
      <c r="AB371" s="85">
        <v>1</v>
      </c>
      <c r="AC371" s="85">
        <v>0</v>
      </c>
      <c r="AD371" s="179">
        <f>IF(W371="SOPORTE_TELEFÓNICO",'BASE LIQUIDACION REDEBAN 2025'!$B$19,IF(Y371="TIPO I",'BASE LIQUIDACION REDEBAN 2025'!$C$2,IF(Y371="TIPO II",'BASE LIQUIDACION REDEBAN 2025'!$C$3,IF(Y371="TIPO III",'BASE LIQUIDACION REDEBAN 2025'!$C$4,IF(Y371="TIPO IV",'BASE LIQUIDACION REDEBAN 2025'!$C$5,IF(Z371="AEREO",'BASE LIQUIDACION REDEBAN 2025'!$B$6,'BASE LIQUIDACION REDEBAN 2025'!$C$5))))))</f>
        <v>65960.072302</v>
      </c>
      <c r="AE371" s="179">
        <f>IF(OR(W371="SOPORTE_TELEFÓNICO",W371="ENVÍO"),0,IF(Y371="TIPO I",'BASE LIQUIDACION REDEBAN 2025'!$B$10,IF(Y371="TIPO II",'BASE LIQUIDACION REDEBAN 2025'!$B$11,IF(Y371="TIPO III",'BASE LIQUIDACION REDEBAN 2025'!$B$12,'BASE LIQUIDACION REDEBAN 2025'!$B$13))))</f>
        <v>75096.394270399993</v>
      </c>
      <c r="AF371" s="179">
        <f t="shared" si="6"/>
        <v>65960.072302</v>
      </c>
      <c r="AG371"/>
    </row>
    <row r="372" spans="1:33" ht="14.45">
      <c r="A372" s="85" t="s">
        <v>64</v>
      </c>
      <c r="B372" s="85" t="str">
        <f>VLOOKUP(A372,'CENTRO DE COSTOS'!A:D,4,FALSE)</f>
        <v>JOSE MAURICIO HERNANDEZ ROJAS</v>
      </c>
      <c r="C372" s="85" t="str">
        <f>VLOOKUP(A372,'CENTRO DE COSTOS'!A:D,2,FALSE)</f>
        <v>0004-0001</v>
      </c>
      <c r="D372" s="85">
        <v>8001</v>
      </c>
      <c r="E372" s="85">
        <v>2677296</v>
      </c>
      <c r="F372" s="85">
        <v>67792</v>
      </c>
      <c r="G372" s="85" t="s">
        <v>6241</v>
      </c>
      <c r="H372" s="85" t="s">
        <v>1045</v>
      </c>
      <c r="I372" s="85" t="s">
        <v>64</v>
      </c>
      <c r="J372" s="85" t="s">
        <v>8004</v>
      </c>
      <c r="K372" s="85" t="s">
        <v>160</v>
      </c>
      <c r="L372" s="85" t="s">
        <v>8005</v>
      </c>
      <c r="M372" s="178">
        <v>45902.333333333343</v>
      </c>
      <c r="N372" s="178">
        <v>45903.647222222222</v>
      </c>
      <c r="O372" s="143"/>
      <c r="P372" s="85" t="s">
        <v>7729</v>
      </c>
      <c r="Q372" s="85" t="s">
        <v>7730</v>
      </c>
      <c r="R372" s="85" t="s">
        <v>6245</v>
      </c>
      <c r="S372" s="85" t="s">
        <v>6245</v>
      </c>
      <c r="T372" s="85" t="s">
        <v>6246</v>
      </c>
      <c r="U372" s="85" t="s">
        <v>7731</v>
      </c>
      <c r="V372" s="85" t="s">
        <v>8006</v>
      </c>
      <c r="W372" s="85" t="s">
        <v>165</v>
      </c>
      <c r="X372" s="85" t="s">
        <v>8007</v>
      </c>
      <c r="Y372" s="144" t="str">
        <f>VLOOKUP(D372,TIPOLOGIA!A:F,6,0)</f>
        <v>TIPO I</v>
      </c>
      <c r="Z372" s="144" t="str">
        <f>VLOOKUP(D372,TIPOLOGIA!A:F,5,0)</f>
        <v>TERRESTRE</v>
      </c>
      <c r="AA372" s="85" t="s">
        <v>1743</v>
      </c>
      <c r="AB372" s="85">
        <v>1</v>
      </c>
      <c r="AC372" s="85">
        <v>0</v>
      </c>
      <c r="AD372" s="179">
        <f>IF(W372="SOPORTE_TELEFÓNICO",'BASE LIQUIDACION REDEBAN 2025'!$B$19,IF(Y372="TIPO I",'BASE LIQUIDACION REDEBAN 2025'!$C$2,IF(Y372="TIPO II",'BASE LIQUIDACION REDEBAN 2025'!$C$3,IF(Y372="TIPO III",'BASE LIQUIDACION REDEBAN 2025'!$C$4,IF(Y372="TIPO IV",'BASE LIQUIDACION REDEBAN 2025'!$C$5,IF(Z372="AEREO",'BASE LIQUIDACION REDEBAN 2025'!$B$6,'BASE LIQUIDACION REDEBAN 2025'!$C$5))))))</f>
        <v>65960.072302</v>
      </c>
      <c r="AE372" s="179">
        <f>IF(OR(W372="SOPORTE_TELEFÓNICO",W372="ENVÍO"),0,IF(Y372="TIPO I",'BASE LIQUIDACION REDEBAN 2025'!$B$10,IF(Y372="TIPO II",'BASE LIQUIDACION REDEBAN 2025'!$B$11,IF(Y372="TIPO III",'BASE LIQUIDACION REDEBAN 2025'!$B$12,'BASE LIQUIDACION REDEBAN 2025'!$B$13))))</f>
        <v>75096.394270399993</v>
      </c>
      <c r="AF372" s="179">
        <f t="shared" si="6"/>
        <v>65960.072302</v>
      </c>
      <c r="AG372"/>
    </row>
    <row r="373" spans="1:33" ht="14.45">
      <c r="A373" s="85" t="s">
        <v>98</v>
      </c>
      <c r="B373" s="85" t="str">
        <f>VLOOKUP(A373,'CENTRO DE COSTOS'!A:D,4,FALSE)</f>
        <v>MIGUEL JULIÁN HERNÁNDEZ GUARÍN</v>
      </c>
      <c r="C373" s="85" t="str">
        <f>VLOOKUP(A373,'CENTRO DE COSTOS'!A:D,2,FALSE)</f>
        <v>0004-0008</v>
      </c>
      <c r="D373" s="85">
        <v>15001</v>
      </c>
      <c r="E373" s="85">
        <v>13978000</v>
      </c>
      <c r="F373" s="85">
        <v>34559</v>
      </c>
      <c r="G373" s="85" t="s">
        <v>6241</v>
      </c>
      <c r="H373" s="85" t="s">
        <v>406</v>
      </c>
      <c r="I373" s="85" t="s">
        <v>98</v>
      </c>
      <c r="J373" s="85" t="s">
        <v>8008</v>
      </c>
      <c r="K373" s="85" t="s">
        <v>160</v>
      </c>
      <c r="L373" s="85" t="s">
        <v>8009</v>
      </c>
      <c r="M373" s="178">
        <v>45901.470138888893</v>
      </c>
      <c r="N373" s="178">
        <v>45908.710416666669</v>
      </c>
      <c r="O373" s="143"/>
      <c r="P373" s="85" t="s">
        <v>1334</v>
      </c>
      <c r="Q373" s="85" t="s">
        <v>1334</v>
      </c>
      <c r="R373" s="85" t="s">
        <v>6245</v>
      </c>
      <c r="S373" s="85" t="s">
        <v>6245</v>
      </c>
      <c r="T373" s="85" t="s">
        <v>6246</v>
      </c>
      <c r="U373" s="85" t="s">
        <v>7731</v>
      </c>
      <c r="V373" s="85" t="s">
        <v>8010</v>
      </c>
      <c r="W373" s="85" t="s">
        <v>165</v>
      </c>
      <c r="X373" s="85" t="s">
        <v>8011</v>
      </c>
      <c r="Y373" s="144" t="str">
        <f>VLOOKUP(D373,TIPOLOGIA!A:F,6,0)</f>
        <v>TIPO I</v>
      </c>
      <c r="Z373" s="144" t="str">
        <f>VLOOKUP(D373,TIPOLOGIA!A:F,5,0)</f>
        <v>TERRESTRE</v>
      </c>
      <c r="AA373" s="85" t="s">
        <v>628</v>
      </c>
      <c r="AB373" s="85">
        <v>1</v>
      </c>
      <c r="AC373" s="85">
        <v>0</v>
      </c>
      <c r="AD373" s="179">
        <f>IF(W373="SOPORTE_TELEFÓNICO",'BASE LIQUIDACION REDEBAN 2025'!$B$19,IF(Y373="TIPO I",'BASE LIQUIDACION REDEBAN 2025'!$C$2,IF(Y373="TIPO II",'BASE LIQUIDACION REDEBAN 2025'!$C$3,IF(Y373="TIPO III",'BASE LIQUIDACION REDEBAN 2025'!$C$4,IF(Y373="TIPO IV",'BASE LIQUIDACION REDEBAN 2025'!$C$5,IF(Z373="AEREO",'BASE LIQUIDACION REDEBAN 2025'!$B$6,'BASE LIQUIDACION REDEBAN 2025'!$C$5))))))</f>
        <v>65960.072302</v>
      </c>
      <c r="AE373" s="179">
        <f>IF(OR(W373="SOPORTE_TELEFÓNICO",W373="ENVÍO"),0,IF(Y373="TIPO I",'BASE LIQUIDACION REDEBAN 2025'!$B$10,IF(Y373="TIPO II",'BASE LIQUIDACION REDEBAN 2025'!$B$11,IF(Y373="TIPO III",'BASE LIQUIDACION REDEBAN 2025'!$B$12,'BASE LIQUIDACION REDEBAN 2025'!$B$13))))</f>
        <v>75096.394270399993</v>
      </c>
      <c r="AF373" s="179">
        <f t="shared" si="6"/>
        <v>65960.072302</v>
      </c>
      <c r="AG373"/>
    </row>
    <row r="374" spans="1:33" ht="14.45">
      <c r="A374" s="85" t="s">
        <v>90</v>
      </c>
      <c r="B374" s="85" t="str">
        <f>VLOOKUP(A374,'CENTRO DE COSTOS'!A:D,4,FALSE)</f>
        <v>JUAN SEBASTIÁN RÍOS CASTRILLÓN</v>
      </c>
      <c r="C374" s="85" t="str">
        <f>VLOOKUP(A374,'CENTRO DE COSTOS'!A:D,2,FALSE)</f>
        <v>0004-0005</v>
      </c>
      <c r="D374" s="85">
        <v>5887</v>
      </c>
      <c r="E374" s="85">
        <v>13990755</v>
      </c>
      <c r="F374" s="85">
        <v>68727</v>
      </c>
      <c r="G374" s="85" t="s">
        <v>6241</v>
      </c>
      <c r="H374" s="85" t="s">
        <v>249</v>
      </c>
      <c r="I374" s="85" t="s">
        <v>8012</v>
      </c>
      <c r="J374" s="85" t="s">
        <v>8013</v>
      </c>
      <c r="K374" s="85" t="s">
        <v>160</v>
      </c>
      <c r="L374" s="85" t="s">
        <v>8014</v>
      </c>
      <c r="M374" s="178">
        <v>45901.470138888893</v>
      </c>
      <c r="N374" s="178">
        <v>45903.654166666667</v>
      </c>
      <c r="O374" s="143"/>
      <c r="P374" s="85" t="s">
        <v>1334</v>
      </c>
      <c r="Q374" s="85" t="s">
        <v>1334</v>
      </c>
      <c r="R374" s="85" t="s">
        <v>6245</v>
      </c>
      <c r="S374" s="85" t="s">
        <v>6245</v>
      </c>
      <c r="T374" s="85" t="s">
        <v>6246</v>
      </c>
      <c r="U374" s="85" t="s">
        <v>7731</v>
      </c>
      <c r="V374" s="85" t="s">
        <v>8015</v>
      </c>
      <c r="W374" s="85" t="s">
        <v>165</v>
      </c>
      <c r="X374" s="85" t="s">
        <v>8016</v>
      </c>
      <c r="Y374" s="144" t="str">
        <f>VLOOKUP(D374,TIPOLOGIA!A:F,6,0)</f>
        <v>TIPO III</v>
      </c>
      <c r="Z374" s="144" t="str">
        <f>VLOOKUP(D374,TIPOLOGIA!A:F,5,0)</f>
        <v>TERRESTRE</v>
      </c>
      <c r="AA374" s="85" t="s">
        <v>267</v>
      </c>
      <c r="AB374" s="85">
        <v>1</v>
      </c>
      <c r="AC374" s="85">
        <v>0</v>
      </c>
      <c r="AD374" s="179">
        <f>IF(W374="SOPORTE_TELEFÓNICO",'BASE LIQUIDACION REDEBAN 2025'!$B$19,IF(Y374="TIPO I",'BASE LIQUIDACION REDEBAN 2025'!$C$2,IF(Y374="TIPO II",'BASE LIQUIDACION REDEBAN 2025'!$C$3,IF(Y374="TIPO III",'BASE LIQUIDACION REDEBAN 2025'!$C$4,IF(Y374="TIPO IV",'BASE LIQUIDACION REDEBAN 2025'!$C$5,IF(Z374="AEREO",'BASE LIQUIDACION REDEBAN 2025'!$B$6,'BASE LIQUIDACION REDEBAN 2025'!$C$5))))))</f>
        <v>275728.78077800001</v>
      </c>
      <c r="AE374" s="179">
        <f>IF(OR(W374="SOPORTE_TELEFÓNICO",W374="ENVÍO"),0,IF(Y374="TIPO I",'BASE LIQUIDACION REDEBAN 2025'!$B$10,IF(Y374="TIPO II",'BASE LIQUIDACION REDEBAN 2025'!$B$11,IF(Y374="TIPO III",'BASE LIQUIDACION REDEBAN 2025'!$B$12,'BASE LIQUIDACION REDEBAN 2025'!$B$13))))</f>
        <v>196536.5258152</v>
      </c>
      <c r="AF374" s="179">
        <f t="shared" si="6"/>
        <v>275728.78077800001</v>
      </c>
      <c r="AG374"/>
    </row>
    <row r="375" spans="1:33" ht="14.45">
      <c r="A375" s="85" t="s">
        <v>68</v>
      </c>
      <c r="B375" s="85" t="str">
        <f>VLOOKUP(A375,'CENTRO DE COSTOS'!A:D,4,FALSE)</f>
        <v>WILLIAM ASDRUBAL ROZO ROZO</v>
      </c>
      <c r="C375" s="85" t="str">
        <f>VLOOKUP(A375,'CENTRO DE COSTOS'!A:D,2,FALSE)</f>
        <v>0004-0004</v>
      </c>
      <c r="D375" s="85">
        <v>25754</v>
      </c>
      <c r="E375" s="85">
        <v>2672132</v>
      </c>
      <c r="F375" s="85">
        <v>67120</v>
      </c>
      <c r="G375" s="85" t="s">
        <v>6241</v>
      </c>
      <c r="H375" s="85" t="s">
        <v>417</v>
      </c>
      <c r="I375" s="85" t="s">
        <v>418</v>
      </c>
      <c r="J375" s="85" t="s">
        <v>8017</v>
      </c>
      <c r="K375" s="85" t="s">
        <v>160</v>
      </c>
      <c r="L375" s="85" t="s">
        <v>8018</v>
      </c>
      <c r="M375" s="178">
        <v>45901.43472222222</v>
      </c>
      <c r="N375" s="178">
        <v>45901.711111111108</v>
      </c>
      <c r="O375" s="143"/>
      <c r="P375" s="85" t="s">
        <v>7729</v>
      </c>
      <c r="Q375" s="85" t="s">
        <v>7730</v>
      </c>
      <c r="R375" s="85" t="s">
        <v>6245</v>
      </c>
      <c r="S375" s="85" t="s">
        <v>6245</v>
      </c>
      <c r="T375" s="85" t="s">
        <v>6246</v>
      </c>
      <c r="U375" s="85" t="s">
        <v>7731</v>
      </c>
      <c r="V375" s="85" t="s">
        <v>8019</v>
      </c>
      <c r="W375" s="85" t="s">
        <v>165</v>
      </c>
      <c r="X375" s="85" t="s">
        <v>8020</v>
      </c>
      <c r="Y375" s="144" t="str">
        <f>VLOOKUP(D375,TIPOLOGIA!A:F,6,0)</f>
        <v>TIPO I</v>
      </c>
      <c r="Z375" s="144" t="str">
        <f>VLOOKUP(D375,TIPOLOGIA!A:F,5,0)</f>
        <v>TERRESTRE</v>
      </c>
      <c r="AA375" s="85" t="s">
        <v>422</v>
      </c>
      <c r="AB375" s="85">
        <v>1</v>
      </c>
      <c r="AC375" s="85">
        <v>0</v>
      </c>
      <c r="AD375" s="179">
        <f>IF(W375="SOPORTE_TELEFÓNICO",'BASE LIQUIDACION REDEBAN 2025'!$B$19,IF(Y375="TIPO I",'BASE LIQUIDACION REDEBAN 2025'!$C$2,IF(Y375="TIPO II",'BASE LIQUIDACION REDEBAN 2025'!$C$3,IF(Y375="TIPO III",'BASE LIQUIDACION REDEBAN 2025'!$C$4,IF(Y375="TIPO IV",'BASE LIQUIDACION REDEBAN 2025'!$C$5,IF(Z375="AEREO",'BASE LIQUIDACION REDEBAN 2025'!$B$6,'BASE LIQUIDACION REDEBAN 2025'!$C$5))))))</f>
        <v>65960.072302</v>
      </c>
      <c r="AE375" s="179">
        <f>IF(OR(W375="SOPORTE_TELEFÓNICO",W375="ENVÍO"),0,IF(Y375="TIPO I",'BASE LIQUIDACION REDEBAN 2025'!$B$10,IF(Y375="TIPO II",'BASE LIQUIDACION REDEBAN 2025'!$B$11,IF(Y375="TIPO III",'BASE LIQUIDACION REDEBAN 2025'!$B$12,'BASE LIQUIDACION REDEBAN 2025'!$B$13))))</f>
        <v>75096.394270399993</v>
      </c>
      <c r="AF375" s="179">
        <f t="shared" si="6"/>
        <v>65960.072302</v>
      </c>
      <c r="AG375"/>
    </row>
    <row r="376" spans="1:33" ht="14.45">
      <c r="A376" s="85" t="s">
        <v>100</v>
      </c>
      <c r="B376" s="85" t="str">
        <f>VLOOKUP(A376,'CENTRO DE COSTOS'!A:D,4,FALSE)</f>
        <v>KEVIN ALEXIS CORZO BUSTOS</v>
      </c>
      <c r="C376" s="85" t="str">
        <f>VLOOKUP(A376,'CENTRO DE COSTOS'!A:D,2,FALSE)</f>
        <v>0004-0007</v>
      </c>
      <c r="D376" s="85">
        <v>50001</v>
      </c>
      <c r="E376" s="85">
        <v>2670010</v>
      </c>
      <c r="F376" s="85">
        <v>51421</v>
      </c>
      <c r="G376" s="85" t="s">
        <v>6241</v>
      </c>
      <c r="H376" s="85" t="s">
        <v>216</v>
      </c>
      <c r="I376" s="85" t="s">
        <v>100</v>
      </c>
      <c r="J376" s="85" t="s">
        <v>8021</v>
      </c>
      <c r="K376" s="85" t="s">
        <v>160</v>
      </c>
      <c r="L376" s="85" t="s">
        <v>8022</v>
      </c>
      <c r="M376" s="178">
        <v>45901.341666666667</v>
      </c>
      <c r="N376" s="178">
        <v>45902.539583333331</v>
      </c>
      <c r="O376" s="143"/>
      <c r="P376" s="85" t="s">
        <v>7729</v>
      </c>
      <c r="Q376" s="85" t="s">
        <v>7730</v>
      </c>
      <c r="R376" s="85" t="s">
        <v>6245</v>
      </c>
      <c r="S376" s="85" t="s">
        <v>6245</v>
      </c>
      <c r="T376" s="85" t="s">
        <v>6246</v>
      </c>
      <c r="U376" s="85" t="s">
        <v>7731</v>
      </c>
      <c r="V376" s="85" t="s">
        <v>8023</v>
      </c>
      <c r="W376" s="85" t="s">
        <v>165</v>
      </c>
      <c r="X376" s="85" t="s">
        <v>8024</v>
      </c>
      <c r="Y376" s="144" t="str">
        <f>VLOOKUP(D376,TIPOLOGIA!A:F,6,0)</f>
        <v>TIPO I</v>
      </c>
      <c r="Z376" s="144" t="str">
        <f>VLOOKUP(D376,TIPOLOGIA!A:F,5,0)</f>
        <v>TERRESTRE</v>
      </c>
      <c r="AA376" s="85" t="s">
        <v>1227</v>
      </c>
      <c r="AB376" s="85">
        <v>1</v>
      </c>
      <c r="AC376" s="85">
        <v>0</v>
      </c>
      <c r="AD376" s="179">
        <f>IF(W376="SOPORTE_TELEFÓNICO",'BASE LIQUIDACION REDEBAN 2025'!$B$19,IF(Y376="TIPO I",'BASE LIQUIDACION REDEBAN 2025'!$C$2,IF(Y376="TIPO II",'BASE LIQUIDACION REDEBAN 2025'!$C$3,IF(Y376="TIPO III",'BASE LIQUIDACION REDEBAN 2025'!$C$4,IF(Y376="TIPO IV",'BASE LIQUIDACION REDEBAN 2025'!$C$5,IF(Z376="AEREO",'BASE LIQUIDACION REDEBAN 2025'!$B$6,'BASE LIQUIDACION REDEBAN 2025'!$C$5))))))</f>
        <v>65960.072302</v>
      </c>
      <c r="AE376" s="179">
        <f>IF(OR(W376="SOPORTE_TELEFÓNICO",W376="ENVÍO"),0,IF(Y376="TIPO I",'BASE LIQUIDACION REDEBAN 2025'!$B$10,IF(Y376="TIPO II",'BASE LIQUIDACION REDEBAN 2025'!$B$11,IF(Y376="TIPO III",'BASE LIQUIDACION REDEBAN 2025'!$B$12,'BASE LIQUIDACION REDEBAN 2025'!$B$13))))</f>
        <v>75096.394270399993</v>
      </c>
      <c r="AF376" s="179">
        <f t="shared" si="6"/>
        <v>65960.072302</v>
      </c>
      <c r="AG376"/>
    </row>
    <row r="377" spans="1:33" ht="14.45">
      <c r="A377" s="85" t="s">
        <v>68</v>
      </c>
      <c r="B377" s="85" t="str">
        <f>VLOOKUP(A377,'CENTRO DE COSTOS'!A:D,4,FALSE)</f>
        <v>WILLIAM ASDRUBAL ROZO ROZO</v>
      </c>
      <c r="C377" s="85" t="str">
        <f>VLOOKUP(A377,'CENTRO DE COSTOS'!A:D,2,FALSE)</f>
        <v>0004-0004</v>
      </c>
      <c r="D377" s="85">
        <v>11001</v>
      </c>
      <c r="E377" s="85">
        <v>2670377</v>
      </c>
      <c r="F377" s="85">
        <v>75536</v>
      </c>
      <c r="G377" s="85" t="s">
        <v>6241</v>
      </c>
      <c r="H377" s="85" t="s">
        <v>417</v>
      </c>
      <c r="I377" s="85" t="s">
        <v>68</v>
      </c>
      <c r="J377" s="85" t="s">
        <v>8025</v>
      </c>
      <c r="K377" s="85" t="s">
        <v>160</v>
      </c>
      <c r="L377" s="85" t="s">
        <v>8026</v>
      </c>
      <c r="M377" s="178">
        <v>45901.363194444442</v>
      </c>
      <c r="N377" s="178">
        <v>45901.638888888891</v>
      </c>
      <c r="O377" s="143"/>
      <c r="P377" s="85" t="s">
        <v>7729</v>
      </c>
      <c r="Q377" s="85" t="s">
        <v>7730</v>
      </c>
      <c r="R377" s="85" t="s">
        <v>243</v>
      </c>
      <c r="S377" s="85" t="s">
        <v>365</v>
      </c>
      <c r="T377" s="85" t="s">
        <v>6246</v>
      </c>
      <c r="U377" s="85" t="s">
        <v>7731</v>
      </c>
      <c r="V377" s="85" t="s">
        <v>8027</v>
      </c>
      <c r="W377" s="85" t="s">
        <v>165</v>
      </c>
      <c r="X377" s="85" t="s">
        <v>8028</v>
      </c>
      <c r="Y377" s="144" t="str">
        <f>VLOOKUP(D377,TIPOLOGIA!A:F,6,0)</f>
        <v>TIPO I</v>
      </c>
      <c r="Z377" s="144" t="str">
        <f>VLOOKUP(D377,TIPOLOGIA!A:F,5,0)</f>
        <v>TERRESTRE</v>
      </c>
      <c r="AA377" s="85" t="s">
        <v>422</v>
      </c>
      <c r="AB377" s="85">
        <v>1</v>
      </c>
      <c r="AC377" s="85">
        <v>0</v>
      </c>
      <c r="AD377" s="179">
        <f>IF(W377="SOPORTE_TELEFÓNICO",'BASE LIQUIDACION REDEBAN 2025'!$B$19,IF(Y377="TIPO I",'BASE LIQUIDACION REDEBAN 2025'!$C$2,IF(Y377="TIPO II",'BASE LIQUIDACION REDEBAN 2025'!$C$3,IF(Y377="TIPO III",'BASE LIQUIDACION REDEBAN 2025'!$C$4,IF(Y377="TIPO IV",'BASE LIQUIDACION REDEBAN 2025'!$C$5,IF(Z377="AEREO",'BASE LIQUIDACION REDEBAN 2025'!$B$6,'BASE LIQUIDACION REDEBAN 2025'!$C$5))))))</f>
        <v>65960.072302</v>
      </c>
      <c r="AE377" s="179">
        <f>IF(OR(W377="SOPORTE_TELEFÓNICO",W377="ENVÍO"),0,IF(Y377="TIPO I",'BASE LIQUIDACION REDEBAN 2025'!$B$10,IF(Y377="TIPO II",'BASE LIQUIDACION REDEBAN 2025'!$B$11,IF(Y377="TIPO III",'BASE LIQUIDACION REDEBAN 2025'!$B$12,'BASE LIQUIDACION REDEBAN 2025'!$B$13))))</f>
        <v>75096.394270399993</v>
      </c>
      <c r="AF377" s="179">
        <f t="shared" si="6"/>
        <v>65960.072302</v>
      </c>
      <c r="AG377"/>
    </row>
    <row r="378" spans="1:33" ht="14.45">
      <c r="A378" s="85" t="s">
        <v>76</v>
      </c>
      <c r="B378" s="85" t="str">
        <f>VLOOKUP(A378,'CENTRO DE COSTOS'!A:D,4,FALSE)</f>
        <v>DIEGO FERNANDO HENAO CARDONA</v>
      </c>
      <c r="C378" s="85" t="str">
        <f>VLOOKUP(A378,'CENTRO DE COSTOS'!A:D,2,FALSE)</f>
        <v>0004-0003</v>
      </c>
      <c r="D378" s="85">
        <v>76001</v>
      </c>
      <c r="E378" s="85">
        <v>2668478</v>
      </c>
      <c r="F378" s="85">
        <v>35510</v>
      </c>
      <c r="G378" s="85" t="s">
        <v>6241</v>
      </c>
      <c r="H378" s="85" t="s">
        <v>232</v>
      </c>
      <c r="I378" s="85" t="s">
        <v>76</v>
      </c>
      <c r="J378" s="85" t="s">
        <v>1837</v>
      </c>
      <c r="K378" s="85" t="s">
        <v>160</v>
      </c>
      <c r="L378" s="85" t="s">
        <v>8029</v>
      </c>
      <c r="M378" s="178">
        <v>45901.333333333343</v>
      </c>
      <c r="N378" s="178">
        <v>45902.542361111111</v>
      </c>
      <c r="O378" s="143"/>
      <c r="P378" s="85" t="s">
        <v>7729</v>
      </c>
      <c r="Q378" s="85" t="s">
        <v>7730</v>
      </c>
      <c r="R378" s="85" t="s">
        <v>357</v>
      </c>
      <c r="S378" s="85" t="s">
        <v>7936</v>
      </c>
      <c r="T378" s="85" t="s">
        <v>6246</v>
      </c>
      <c r="U378" s="85" t="s">
        <v>7731</v>
      </c>
      <c r="V378" s="85" t="s">
        <v>8030</v>
      </c>
      <c r="W378" s="85" t="s">
        <v>165</v>
      </c>
      <c r="X378" s="85" t="s">
        <v>1840</v>
      </c>
      <c r="Y378" s="144" t="str">
        <f>VLOOKUP(D378,TIPOLOGIA!A:F,6,0)</f>
        <v>TIPO I</v>
      </c>
      <c r="Z378" s="144" t="str">
        <f>VLOOKUP(D378,TIPOLOGIA!A:F,5,0)</f>
        <v>TERRESTRE</v>
      </c>
      <c r="AA378" s="85" t="s">
        <v>531</v>
      </c>
      <c r="AB378" s="85">
        <v>1</v>
      </c>
      <c r="AC378" s="85">
        <v>0</v>
      </c>
      <c r="AD378" s="179">
        <f>IF(W378="SOPORTE_TELEFÓNICO",'BASE LIQUIDACION REDEBAN 2025'!$B$19,IF(Y378="TIPO I",'BASE LIQUIDACION REDEBAN 2025'!$C$2,IF(Y378="TIPO II",'BASE LIQUIDACION REDEBAN 2025'!$C$3,IF(Y378="TIPO III",'BASE LIQUIDACION REDEBAN 2025'!$C$4,IF(Y378="TIPO IV",'BASE LIQUIDACION REDEBAN 2025'!$C$5,IF(Z378="AEREO",'BASE LIQUIDACION REDEBAN 2025'!$B$6,'BASE LIQUIDACION REDEBAN 2025'!$C$5))))))</f>
        <v>65960.072302</v>
      </c>
      <c r="AE378" s="179">
        <f>IF(OR(W378="SOPORTE_TELEFÓNICO",W378="ENVÍO"),0,IF(Y378="TIPO I",'BASE LIQUIDACION REDEBAN 2025'!$B$10,IF(Y378="TIPO II",'BASE LIQUIDACION REDEBAN 2025'!$B$11,IF(Y378="TIPO III",'BASE LIQUIDACION REDEBAN 2025'!$B$12,'BASE LIQUIDACION REDEBAN 2025'!$B$13))))</f>
        <v>75096.394270399993</v>
      </c>
      <c r="AF378" s="179">
        <f t="shared" si="6"/>
        <v>65960.072302</v>
      </c>
      <c r="AG378"/>
    </row>
    <row r="379" spans="1:33" ht="14.45">
      <c r="A379" s="85" t="s">
        <v>68</v>
      </c>
      <c r="B379" s="85" t="str">
        <f>VLOOKUP(A379,'CENTRO DE COSTOS'!A:D,4,FALSE)</f>
        <v>WILLIAM ASDRUBAL ROZO ROZO</v>
      </c>
      <c r="C379" s="85" t="str">
        <f>VLOOKUP(A379,'CENTRO DE COSTOS'!A:D,2,FALSE)</f>
        <v>0004-0004</v>
      </c>
      <c r="D379" s="85">
        <v>11001</v>
      </c>
      <c r="E379" s="85">
        <v>2668216</v>
      </c>
      <c r="F379" s="85">
        <v>77725</v>
      </c>
      <c r="G379" s="85" t="s">
        <v>6241</v>
      </c>
      <c r="H379" s="85" t="s">
        <v>417</v>
      </c>
      <c r="I379" s="85" t="s">
        <v>68</v>
      </c>
      <c r="J379" s="85" t="s">
        <v>8031</v>
      </c>
      <c r="K379" s="85" t="s">
        <v>160</v>
      </c>
      <c r="L379" s="85" t="s">
        <v>8032</v>
      </c>
      <c r="M379" s="178">
        <v>45899.462500000001</v>
      </c>
      <c r="N379" s="178">
        <v>45901.603472222218</v>
      </c>
      <c r="O379" s="143"/>
      <c r="P379" s="85" t="s">
        <v>7729</v>
      </c>
      <c r="Q379" s="85" t="s">
        <v>7730</v>
      </c>
      <c r="R379" s="85" t="s">
        <v>243</v>
      </c>
      <c r="S379" s="85" t="s">
        <v>365</v>
      </c>
      <c r="T379" s="85" t="s">
        <v>6246</v>
      </c>
      <c r="U379" s="85" t="s">
        <v>7731</v>
      </c>
      <c r="V379" s="85" t="s">
        <v>8033</v>
      </c>
      <c r="W379" s="85" t="s">
        <v>165</v>
      </c>
      <c r="X379" s="85" t="s">
        <v>8034</v>
      </c>
      <c r="Y379" s="144" t="str">
        <f>VLOOKUP(D379,TIPOLOGIA!A:F,6,0)</f>
        <v>TIPO I</v>
      </c>
      <c r="Z379" s="144" t="str">
        <f>VLOOKUP(D379,TIPOLOGIA!A:F,5,0)</f>
        <v>TERRESTRE</v>
      </c>
      <c r="AA379" s="85" t="s">
        <v>546</v>
      </c>
      <c r="AB379" s="85">
        <v>1</v>
      </c>
      <c r="AC379" s="85">
        <v>0</v>
      </c>
      <c r="AD379" s="179">
        <f>IF(W379="SOPORTE_TELEFÓNICO",'BASE LIQUIDACION REDEBAN 2025'!$B$19,IF(Y379="TIPO I",'BASE LIQUIDACION REDEBAN 2025'!$C$2,IF(Y379="TIPO II",'BASE LIQUIDACION REDEBAN 2025'!$C$3,IF(Y379="TIPO III",'BASE LIQUIDACION REDEBAN 2025'!$C$4,IF(Y379="TIPO IV",'BASE LIQUIDACION REDEBAN 2025'!$C$5,IF(Z379="AEREO",'BASE LIQUIDACION REDEBAN 2025'!$B$6,'BASE LIQUIDACION REDEBAN 2025'!$C$5))))))</f>
        <v>65960.072302</v>
      </c>
      <c r="AE379" s="179">
        <f>IF(OR(W379="SOPORTE_TELEFÓNICO",W379="ENVÍO"),0,IF(Y379="TIPO I",'BASE LIQUIDACION REDEBAN 2025'!$B$10,IF(Y379="TIPO II",'BASE LIQUIDACION REDEBAN 2025'!$B$11,IF(Y379="TIPO III",'BASE LIQUIDACION REDEBAN 2025'!$B$12,'BASE LIQUIDACION REDEBAN 2025'!$B$13))))</f>
        <v>75096.394270399993</v>
      </c>
      <c r="AF379" s="179">
        <f t="shared" si="6"/>
        <v>65960.072302</v>
      </c>
      <c r="AG379"/>
    </row>
    <row r="380" spans="1:33" ht="14.45">
      <c r="A380" s="85" t="s">
        <v>87</v>
      </c>
      <c r="B380" s="85" t="str">
        <f>VLOOKUP(A380,'CENTRO DE COSTOS'!A:D,4,FALSE)</f>
        <v>DIEGO FERNANDO HENAO CARDONA</v>
      </c>
      <c r="C380" s="85" t="str">
        <f>VLOOKUP(A380,'CENTRO DE COSTOS'!A:D,2,FALSE)</f>
        <v>0004-0002</v>
      </c>
      <c r="D380" s="85">
        <v>17001</v>
      </c>
      <c r="E380" s="85">
        <v>2650071</v>
      </c>
      <c r="F380" s="85">
        <v>16838</v>
      </c>
      <c r="G380" s="85" t="s">
        <v>6241</v>
      </c>
      <c r="H380" s="85" t="s">
        <v>269</v>
      </c>
      <c r="I380" s="85" t="s">
        <v>87</v>
      </c>
      <c r="J380" s="85" t="s">
        <v>8035</v>
      </c>
      <c r="K380" s="85" t="s">
        <v>160</v>
      </c>
      <c r="L380" s="85" t="s">
        <v>8036</v>
      </c>
      <c r="M380" s="178">
        <v>45896.363194444442</v>
      </c>
      <c r="N380" s="178">
        <v>45902.444444444453</v>
      </c>
      <c r="O380" s="143"/>
      <c r="P380" s="85" t="s">
        <v>7729</v>
      </c>
      <c r="Q380" s="85" t="s">
        <v>7730</v>
      </c>
      <c r="R380" s="85" t="s">
        <v>6245</v>
      </c>
      <c r="S380" s="85" t="s">
        <v>8037</v>
      </c>
      <c r="T380" s="85" t="s">
        <v>6246</v>
      </c>
      <c r="U380" s="85" t="s">
        <v>7731</v>
      </c>
      <c r="V380" s="85" t="s">
        <v>8038</v>
      </c>
      <c r="W380" s="85" t="s">
        <v>165</v>
      </c>
      <c r="X380" s="85" t="s">
        <v>8039</v>
      </c>
      <c r="Y380" s="144" t="str">
        <f>VLOOKUP(D380,TIPOLOGIA!A:F,6,0)</f>
        <v>TIPO I</v>
      </c>
      <c r="Z380" s="144" t="str">
        <f>VLOOKUP(D380,TIPOLOGIA!A:F,5,0)</f>
        <v>TERRESTRE</v>
      </c>
      <c r="AA380" s="85" t="s">
        <v>287</v>
      </c>
      <c r="AB380" s="85">
        <v>1</v>
      </c>
      <c r="AC380" s="85">
        <v>0</v>
      </c>
      <c r="AD380" s="179">
        <f>IF(W380="SOPORTE_TELEFÓNICO",'BASE LIQUIDACION REDEBAN 2025'!$B$19,IF(Y380="TIPO I",'BASE LIQUIDACION REDEBAN 2025'!$C$2,IF(Y380="TIPO II",'BASE LIQUIDACION REDEBAN 2025'!$C$3,IF(Y380="TIPO III",'BASE LIQUIDACION REDEBAN 2025'!$C$4,IF(Y380="TIPO IV",'BASE LIQUIDACION REDEBAN 2025'!$C$5,IF(Z380="AEREO",'BASE LIQUIDACION REDEBAN 2025'!$B$6,'BASE LIQUIDACION REDEBAN 2025'!$C$5))))))</f>
        <v>65960.072302</v>
      </c>
      <c r="AE380" s="179">
        <f>IF(OR(W380="SOPORTE_TELEFÓNICO",W380="ENVÍO"),0,IF(Y380="TIPO I",'BASE LIQUIDACION REDEBAN 2025'!$B$10,IF(Y380="TIPO II",'BASE LIQUIDACION REDEBAN 2025'!$B$11,IF(Y380="TIPO III",'BASE LIQUIDACION REDEBAN 2025'!$B$12,'BASE LIQUIDACION REDEBAN 2025'!$B$13))))</f>
        <v>75096.394270399993</v>
      </c>
      <c r="AF380" s="179">
        <f t="shared" si="6"/>
        <v>65960.072302</v>
      </c>
      <c r="AG380"/>
    </row>
    <row r="381" spans="1:33" ht="14.45">
      <c r="A381" s="85" t="s">
        <v>80</v>
      </c>
      <c r="B381" s="85" t="str">
        <f>VLOOKUP(A381,'CENTRO DE COSTOS'!A:D,4,FALSE)</f>
        <v>JOSE MAURICIO HERNANDEZ ROJAS</v>
      </c>
      <c r="C381" s="85" t="str">
        <f>VLOOKUP(A381,'CENTRO DE COSTOS'!A:D,2,FALSE)</f>
        <v>0004-0001</v>
      </c>
      <c r="D381" s="85">
        <v>13001</v>
      </c>
      <c r="E381" s="85">
        <v>2646817</v>
      </c>
      <c r="F381" s="85">
        <v>50115</v>
      </c>
      <c r="G381" s="85" t="s">
        <v>6241</v>
      </c>
      <c r="H381" s="85" t="s">
        <v>685</v>
      </c>
      <c r="I381" s="85" t="s">
        <v>80</v>
      </c>
      <c r="J381" s="85" t="s">
        <v>8040</v>
      </c>
      <c r="K381" s="85" t="s">
        <v>160</v>
      </c>
      <c r="L381" s="85" t="s">
        <v>8041</v>
      </c>
      <c r="M381" s="178">
        <v>45895.573611111111</v>
      </c>
      <c r="N381" s="178">
        <v>45901.425694444442</v>
      </c>
      <c r="O381" s="143"/>
      <c r="P381" s="85" t="s">
        <v>7729</v>
      </c>
      <c r="Q381" s="85" t="s">
        <v>7730</v>
      </c>
      <c r="R381" s="85" t="s">
        <v>6245</v>
      </c>
      <c r="S381" s="85" t="s">
        <v>6245</v>
      </c>
      <c r="T381" s="85" t="s">
        <v>6246</v>
      </c>
      <c r="U381" s="85" t="s">
        <v>7731</v>
      </c>
      <c r="V381" s="85" t="s">
        <v>8042</v>
      </c>
      <c r="W381" s="85" t="s">
        <v>165</v>
      </c>
      <c r="X381" s="85" t="s">
        <v>8043</v>
      </c>
      <c r="Y381" s="144" t="str">
        <f>VLOOKUP(D381,TIPOLOGIA!A:F,6,0)</f>
        <v>TIPO I</v>
      </c>
      <c r="Z381" s="144" t="str">
        <f>VLOOKUP(D381,TIPOLOGIA!A:F,5,0)</f>
        <v>TERRESTRE</v>
      </c>
      <c r="AA381" s="85" t="s">
        <v>1275</v>
      </c>
      <c r="AB381" s="85">
        <v>1</v>
      </c>
      <c r="AC381" s="85">
        <v>0</v>
      </c>
      <c r="AD381" s="179">
        <f>IF(W381="SOPORTE_TELEFÓNICO",'BASE LIQUIDACION REDEBAN 2025'!$B$19,IF(Y381="TIPO I",'BASE LIQUIDACION REDEBAN 2025'!$C$2,IF(Y381="TIPO II",'BASE LIQUIDACION REDEBAN 2025'!$C$3,IF(Y381="TIPO III",'BASE LIQUIDACION REDEBAN 2025'!$C$4,IF(Y381="TIPO IV",'BASE LIQUIDACION REDEBAN 2025'!$C$5,IF(Z381="AEREO",'BASE LIQUIDACION REDEBAN 2025'!$B$6,'BASE LIQUIDACION REDEBAN 2025'!$C$5))))))</f>
        <v>65960.072302</v>
      </c>
      <c r="AE381" s="179">
        <f>IF(OR(W381="SOPORTE_TELEFÓNICO",W381="ENVÍO"),0,IF(Y381="TIPO I",'BASE LIQUIDACION REDEBAN 2025'!$B$10,IF(Y381="TIPO II",'BASE LIQUIDACION REDEBAN 2025'!$B$11,IF(Y381="TIPO III",'BASE LIQUIDACION REDEBAN 2025'!$B$12,'BASE LIQUIDACION REDEBAN 2025'!$B$13))))</f>
        <v>75096.394270399993</v>
      </c>
      <c r="AF381" s="179">
        <f t="shared" si="6"/>
        <v>65960.072302</v>
      </c>
      <c r="AG381"/>
    </row>
    <row r="382" spans="1:33" ht="14.45">
      <c r="A382" s="85" t="s">
        <v>68</v>
      </c>
      <c r="B382" s="85" t="str">
        <f>VLOOKUP(A382,'CENTRO DE COSTOS'!A:D,4,FALSE)</f>
        <v>WILLIAM ASDRUBAL ROZO ROZO</v>
      </c>
      <c r="C382" s="85" t="str">
        <f>VLOOKUP(A382,'CENTRO DE COSTOS'!A:D,2,FALSE)</f>
        <v>0004-0004</v>
      </c>
      <c r="D382" s="85">
        <v>11001</v>
      </c>
      <c r="E382" s="85">
        <v>14085903</v>
      </c>
      <c r="F382" s="85">
        <v>62353</v>
      </c>
      <c r="G382" s="85" t="s">
        <v>6241</v>
      </c>
      <c r="H382" s="85" t="s">
        <v>417</v>
      </c>
      <c r="I382" s="85" t="s">
        <v>68</v>
      </c>
      <c r="J382" s="85" t="s">
        <v>8044</v>
      </c>
      <c r="K382" s="85" t="s">
        <v>160</v>
      </c>
      <c r="L382" s="85" t="s">
        <v>8045</v>
      </c>
      <c r="M382" s="178">
        <v>45923.333333333343</v>
      </c>
      <c r="N382" s="178">
        <v>45924.475694444453</v>
      </c>
      <c r="O382" s="143"/>
      <c r="P382" s="85" t="s">
        <v>8046</v>
      </c>
      <c r="Q382" s="85" t="s">
        <v>8047</v>
      </c>
      <c r="R382" s="85" t="s">
        <v>6245</v>
      </c>
      <c r="S382" s="85" t="s">
        <v>6245</v>
      </c>
      <c r="T382" s="85" t="s">
        <v>6246</v>
      </c>
      <c r="U382" s="85" t="s">
        <v>7731</v>
      </c>
      <c r="V382" s="85" t="s">
        <v>8048</v>
      </c>
      <c r="W382" s="85" t="s">
        <v>165</v>
      </c>
      <c r="X382" s="85" t="s">
        <v>8049</v>
      </c>
      <c r="Y382" s="144" t="str">
        <f>VLOOKUP(D382,TIPOLOGIA!A:F,6,0)</f>
        <v>TIPO I</v>
      </c>
      <c r="Z382" s="144" t="str">
        <f>VLOOKUP(D382,TIPOLOGIA!A:F,5,0)</f>
        <v>TERRESTRE</v>
      </c>
      <c r="AA382" s="85" t="s">
        <v>3599</v>
      </c>
      <c r="AB382" s="85">
        <v>1</v>
      </c>
      <c r="AC382" s="85">
        <v>0</v>
      </c>
      <c r="AD382" s="179">
        <f>IF(W382="SOPORTE_TELEFÓNICO",'BASE LIQUIDACION REDEBAN 2025'!$B$19,IF(Y382="TIPO I",'BASE LIQUIDACION REDEBAN 2025'!$C$2,IF(Y382="TIPO II",'BASE LIQUIDACION REDEBAN 2025'!$C$3,IF(Y382="TIPO III",'BASE LIQUIDACION REDEBAN 2025'!$C$4,IF(Y382="TIPO IV",'BASE LIQUIDACION REDEBAN 2025'!$C$5,IF(Z382="AEREO",'BASE LIQUIDACION REDEBAN 2025'!$B$6,'BASE LIQUIDACION REDEBAN 2025'!$C$5))))))</f>
        <v>65960.072302</v>
      </c>
      <c r="AE382" s="179">
        <f>IF(OR(W382="SOPORTE_TELEFÓNICO",W382="ENVÍO"),0,IF(Y382="TIPO I",'BASE LIQUIDACION REDEBAN 2025'!$B$10,IF(Y382="TIPO II",'BASE LIQUIDACION REDEBAN 2025'!$B$11,IF(Y382="TIPO III",'BASE LIQUIDACION REDEBAN 2025'!$B$12,'BASE LIQUIDACION REDEBAN 2025'!$B$13))))</f>
        <v>75096.394270399993</v>
      </c>
      <c r="AF382" s="179">
        <f t="shared" si="6"/>
        <v>65960.072302</v>
      </c>
      <c r="AG382"/>
    </row>
    <row r="383" spans="1:33" ht="14.45">
      <c r="A383" s="85" t="s">
        <v>72</v>
      </c>
      <c r="B383" s="85" t="str">
        <f>VLOOKUP(A383,'CENTRO DE COSTOS'!A:D,4,FALSE)</f>
        <v>MIGUEL JULIÁN HERNÁNDEZ GUARÍN</v>
      </c>
      <c r="C383" s="85" t="str">
        <f>VLOOKUP(A383,'CENTRO DE COSTOS'!A:D,2,FALSE)</f>
        <v>0004-0008</v>
      </c>
      <c r="D383" s="85">
        <v>13688</v>
      </c>
      <c r="E383" s="85">
        <v>14081105</v>
      </c>
      <c r="F383" s="85">
        <v>77291</v>
      </c>
      <c r="G383" s="85" t="s">
        <v>6241</v>
      </c>
      <c r="H383" s="85" t="s">
        <v>685</v>
      </c>
      <c r="I383" s="85" t="s">
        <v>826</v>
      </c>
      <c r="J383" s="85" t="s">
        <v>8050</v>
      </c>
      <c r="K383" s="85" t="s">
        <v>160</v>
      </c>
      <c r="L383" s="85" t="s">
        <v>8051</v>
      </c>
      <c r="M383" s="178">
        <v>45923.333333333343</v>
      </c>
      <c r="N383" s="178">
        <v>45924.455555555563</v>
      </c>
      <c r="O383" s="143"/>
      <c r="P383" s="85" t="s">
        <v>8046</v>
      </c>
      <c r="Q383" s="85" t="s">
        <v>8047</v>
      </c>
      <c r="R383" s="85" t="s">
        <v>6245</v>
      </c>
      <c r="S383" s="85" t="s">
        <v>6245</v>
      </c>
      <c r="T383" s="85" t="s">
        <v>6246</v>
      </c>
      <c r="U383" s="85" t="s">
        <v>7731</v>
      </c>
      <c r="V383" s="85" t="s">
        <v>8052</v>
      </c>
      <c r="W383" s="85" t="s">
        <v>165</v>
      </c>
      <c r="X383" s="85" t="s">
        <v>8053</v>
      </c>
      <c r="Y383" s="144" t="str">
        <f>VLOOKUP(D383,TIPOLOGIA!A:F,6,0)</f>
        <v>TIPO IV ESPECIAL</v>
      </c>
      <c r="Z383" s="144" t="str">
        <f>VLOOKUP(D383,TIPOLOGIA!A:F,5,0)</f>
        <v>TERRESTRE/FLUVIAL</v>
      </c>
      <c r="AA383" s="85" t="s">
        <v>2493</v>
      </c>
      <c r="AB383" s="85">
        <v>1</v>
      </c>
      <c r="AC383" s="85">
        <v>0</v>
      </c>
      <c r="AD383" s="179">
        <f>IF(W383="SOPORTE_TELEFÓNICO",'BASE LIQUIDACION REDEBAN 2025'!$B$19,IF(Y383="TIPO I",'BASE LIQUIDACION REDEBAN 2025'!$C$2,IF(Y383="TIPO II",'BASE LIQUIDACION REDEBAN 2025'!$C$3,IF(Y383="TIPO III",'BASE LIQUIDACION REDEBAN 2025'!$C$4,IF(Y383="TIPO IV",'BASE LIQUIDACION REDEBAN 2025'!$C$5,IF(Z383="AEREO",'BASE LIQUIDACION REDEBAN 2025'!$B$6,'BASE LIQUIDACION REDEBAN 2025'!$C$5))))))</f>
        <v>479588.87655000004</v>
      </c>
      <c r="AE383" s="179">
        <f>IF(OR(W383="SOPORTE_TELEFÓNICO",W383="ENVÍO"),0,IF(Y383="TIPO I",'BASE LIQUIDACION REDEBAN 2025'!$B$10,IF(Y383="TIPO II",'BASE LIQUIDACION REDEBAN 2025'!$B$11,IF(Y383="TIPO III",'BASE LIQUIDACION REDEBAN 2025'!$B$12,'BASE LIQUIDACION REDEBAN 2025'!$B$13))))</f>
        <v>196536.5258152</v>
      </c>
      <c r="AF383" s="179">
        <f t="shared" si="6"/>
        <v>479588.87655000004</v>
      </c>
      <c r="AG383"/>
    </row>
    <row r="384" spans="1:33" ht="14.45">
      <c r="A384" s="85" t="s">
        <v>80</v>
      </c>
      <c r="B384" s="85" t="str">
        <f>VLOOKUP(A384,'CENTRO DE COSTOS'!A:D,4,FALSE)</f>
        <v>JOSE MAURICIO HERNANDEZ ROJAS</v>
      </c>
      <c r="C384" s="85" t="str">
        <f>VLOOKUP(A384,'CENTRO DE COSTOS'!A:D,2,FALSE)</f>
        <v>0004-0001</v>
      </c>
      <c r="D384" s="85">
        <v>13001</v>
      </c>
      <c r="E384" s="85">
        <v>14086465</v>
      </c>
      <c r="F384" s="85">
        <v>54859</v>
      </c>
      <c r="G384" s="85" t="s">
        <v>6241</v>
      </c>
      <c r="H384" s="85" t="s">
        <v>685</v>
      </c>
      <c r="I384" s="85" t="s">
        <v>80</v>
      </c>
      <c r="J384" s="85" t="s">
        <v>8054</v>
      </c>
      <c r="K384" s="85" t="s">
        <v>160</v>
      </c>
      <c r="L384" s="85" t="s">
        <v>8055</v>
      </c>
      <c r="M384" s="178">
        <v>45923.333333333343</v>
      </c>
      <c r="N384" s="178">
        <v>45929.738888888889</v>
      </c>
      <c r="O384" s="143"/>
      <c r="P384" s="85" t="s">
        <v>8046</v>
      </c>
      <c r="Q384" s="85" t="s">
        <v>8047</v>
      </c>
      <c r="R384" s="85" t="s">
        <v>6245</v>
      </c>
      <c r="S384" s="85" t="s">
        <v>6245</v>
      </c>
      <c r="T384" s="85" t="s">
        <v>6246</v>
      </c>
      <c r="U384" s="85" t="s">
        <v>7731</v>
      </c>
      <c r="V384" s="85" t="s">
        <v>8056</v>
      </c>
      <c r="W384" s="85" t="s">
        <v>165</v>
      </c>
      <c r="X384" s="85" t="s">
        <v>8057</v>
      </c>
      <c r="Y384" s="144" t="str">
        <f>VLOOKUP(D384,TIPOLOGIA!A:F,6,0)</f>
        <v>TIPO I</v>
      </c>
      <c r="Z384" s="144" t="str">
        <f>VLOOKUP(D384,TIPOLOGIA!A:F,5,0)</f>
        <v>TERRESTRE</v>
      </c>
      <c r="AA384" s="85" t="s">
        <v>690</v>
      </c>
      <c r="AB384" s="85">
        <v>1</v>
      </c>
      <c r="AC384" s="85">
        <v>0</v>
      </c>
      <c r="AD384" s="179">
        <f>IF(W384="SOPORTE_TELEFÓNICO",'BASE LIQUIDACION REDEBAN 2025'!$B$19,IF(Y384="TIPO I",'BASE LIQUIDACION REDEBAN 2025'!$C$2,IF(Y384="TIPO II",'BASE LIQUIDACION REDEBAN 2025'!$C$3,IF(Y384="TIPO III",'BASE LIQUIDACION REDEBAN 2025'!$C$4,IF(Y384="TIPO IV",'BASE LIQUIDACION REDEBAN 2025'!$C$5,IF(Z384="AEREO",'BASE LIQUIDACION REDEBAN 2025'!$B$6,'BASE LIQUIDACION REDEBAN 2025'!$C$5))))))</f>
        <v>65960.072302</v>
      </c>
      <c r="AE384" s="179">
        <f>IF(OR(W384="SOPORTE_TELEFÓNICO",W384="ENVÍO"),0,IF(Y384="TIPO I",'BASE LIQUIDACION REDEBAN 2025'!$B$10,IF(Y384="TIPO II",'BASE LIQUIDACION REDEBAN 2025'!$B$11,IF(Y384="TIPO III",'BASE LIQUIDACION REDEBAN 2025'!$B$12,'BASE LIQUIDACION REDEBAN 2025'!$B$13))))</f>
        <v>75096.394270399993</v>
      </c>
      <c r="AF384" s="179">
        <f t="shared" si="6"/>
        <v>65960.072302</v>
      </c>
      <c r="AG384"/>
    </row>
    <row r="385" spans="1:33" ht="14.45">
      <c r="A385" s="85" t="s">
        <v>101</v>
      </c>
      <c r="B385" s="85" t="str">
        <f>VLOOKUP(A385,'CENTRO DE COSTOS'!A:D,4,FALSE)</f>
        <v>KEVIN ALEXIS CORZO BUSTOS</v>
      </c>
      <c r="C385" s="85" t="str">
        <f>VLOOKUP(A385,'CENTRO DE COSTOS'!A:D,2,FALSE)</f>
        <v>0004-0007</v>
      </c>
      <c r="D385" s="85">
        <v>85250</v>
      </c>
      <c r="E385" s="85">
        <v>14074730</v>
      </c>
      <c r="F385" s="85">
        <v>78556</v>
      </c>
      <c r="G385" s="85" t="s">
        <v>6241</v>
      </c>
      <c r="H385" s="85" t="s">
        <v>882</v>
      </c>
      <c r="I385" s="85" t="s">
        <v>8058</v>
      </c>
      <c r="J385" s="85" t="s">
        <v>8059</v>
      </c>
      <c r="K385" s="85" t="s">
        <v>160</v>
      </c>
      <c r="L385" s="85" t="s">
        <v>8060</v>
      </c>
      <c r="M385" s="178">
        <v>45923.333333333343</v>
      </c>
      <c r="N385" s="178">
        <v>45924.464583333327</v>
      </c>
      <c r="O385" s="143"/>
      <c r="P385" s="85" t="s">
        <v>8046</v>
      </c>
      <c r="Q385" s="85" t="s">
        <v>8047</v>
      </c>
      <c r="R385" s="85" t="s">
        <v>6245</v>
      </c>
      <c r="S385" s="85" t="s">
        <v>6245</v>
      </c>
      <c r="T385" s="85" t="s">
        <v>6246</v>
      </c>
      <c r="U385" s="85" t="s">
        <v>7731</v>
      </c>
      <c r="V385" s="85" t="s">
        <v>8061</v>
      </c>
      <c r="W385" s="85" t="s">
        <v>165</v>
      </c>
      <c r="X385" s="85" t="s">
        <v>8062</v>
      </c>
      <c r="Y385" s="144" t="str">
        <f>VLOOKUP(D385,TIPOLOGIA!A:F,6,0)</f>
        <v>TIPO II</v>
      </c>
      <c r="Z385" s="144" t="str">
        <f>VLOOKUP(D385,TIPOLOGIA!A:F,5,0)</f>
        <v>TERRESTRE</v>
      </c>
      <c r="AA385" s="85" t="s">
        <v>222</v>
      </c>
      <c r="AB385" s="85">
        <v>1</v>
      </c>
      <c r="AC385" s="85">
        <v>0</v>
      </c>
      <c r="AD385" s="179">
        <f>IF(W385="SOPORTE_TELEFÓNICO",'BASE LIQUIDACION REDEBAN 2025'!$B$19,IF(Y385="TIPO I",'BASE LIQUIDACION REDEBAN 2025'!$C$2,IF(Y385="TIPO II",'BASE LIQUIDACION REDEBAN 2025'!$C$3,IF(Y385="TIPO III",'BASE LIQUIDACION REDEBAN 2025'!$C$4,IF(Y385="TIPO IV",'BASE LIQUIDACION REDEBAN 2025'!$C$5,IF(Z385="AEREO",'BASE LIQUIDACION REDEBAN 2025'!$B$6,'BASE LIQUIDACION REDEBAN 2025'!$C$5))))))</f>
        <v>144967.87232000002</v>
      </c>
      <c r="AE385" s="179">
        <f>IF(OR(W385="SOPORTE_TELEFÓNICO",W385="ENVÍO"),0,IF(Y385="TIPO I",'BASE LIQUIDACION REDEBAN 2025'!$B$10,IF(Y385="TIPO II",'BASE LIQUIDACION REDEBAN 2025'!$B$11,IF(Y385="TIPO III",'BASE LIQUIDACION REDEBAN 2025'!$B$12,'BASE LIQUIDACION REDEBAN 2025'!$B$13))))</f>
        <v>140395.6348884</v>
      </c>
      <c r="AF385" s="179">
        <f t="shared" si="6"/>
        <v>144967.87232000002</v>
      </c>
      <c r="AG385"/>
    </row>
    <row r="386" spans="1:33" ht="14.45">
      <c r="A386" s="85" t="s">
        <v>100</v>
      </c>
      <c r="B386" s="85" t="str">
        <f>VLOOKUP(A386,'CENTRO DE COSTOS'!A:D,4,FALSE)</f>
        <v>KEVIN ALEXIS CORZO BUSTOS</v>
      </c>
      <c r="C386" s="85" t="str">
        <f>VLOOKUP(A386,'CENTRO DE COSTOS'!A:D,2,FALSE)</f>
        <v>0004-0007</v>
      </c>
      <c r="D386" s="85">
        <v>50006</v>
      </c>
      <c r="E386" s="85">
        <v>14062494</v>
      </c>
      <c r="F386" s="85">
        <v>70500</v>
      </c>
      <c r="G386" s="85" t="s">
        <v>6241</v>
      </c>
      <c r="H386" s="85" t="s">
        <v>216</v>
      </c>
      <c r="I386" s="85" t="s">
        <v>3785</v>
      </c>
      <c r="J386" s="85" t="s">
        <v>8063</v>
      </c>
      <c r="K386" s="85" t="s">
        <v>160</v>
      </c>
      <c r="L386" s="85" t="s">
        <v>8064</v>
      </c>
      <c r="M386" s="178">
        <v>45923.333333333343</v>
      </c>
      <c r="N386" s="178">
        <v>45929.549305555563</v>
      </c>
      <c r="O386" s="143"/>
      <c r="P386" s="85" t="s">
        <v>8046</v>
      </c>
      <c r="Q386" s="85" t="s">
        <v>8047</v>
      </c>
      <c r="R386" s="85" t="s">
        <v>6245</v>
      </c>
      <c r="S386" s="85" t="s">
        <v>6245</v>
      </c>
      <c r="T386" s="85" t="s">
        <v>6246</v>
      </c>
      <c r="U386" s="85" t="s">
        <v>7731</v>
      </c>
      <c r="V386" s="85" t="s">
        <v>8065</v>
      </c>
      <c r="W386" s="85" t="s">
        <v>165</v>
      </c>
      <c r="X386" s="85" t="s">
        <v>8066</v>
      </c>
      <c r="Y386" s="144" t="str">
        <f>VLOOKUP(D386,TIPOLOGIA!A:F,6,0)</f>
        <v>TIPO II</v>
      </c>
      <c r="Z386" s="144" t="str">
        <f>VLOOKUP(D386,TIPOLOGIA!A:F,5,0)</f>
        <v>TERRESTRE</v>
      </c>
      <c r="AA386" s="85" t="s">
        <v>1227</v>
      </c>
      <c r="AB386" s="85">
        <v>1</v>
      </c>
      <c r="AC386" s="85">
        <v>0</v>
      </c>
      <c r="AD386" s="179">
        <f>IF(W386="SOPORTE_TELEFÓNICO",'BASE LIQUIDACION REDEBAN 2025'!$B$19,IF(Y386="TIPO I",'BASE LIQUIDACION REDEBAN 2025'!$C$2,IF(Y386="TIPO II",'BASE LIQUIDACION REDEBAN 2025'!$C$3,IF(Y386="TIPO III",'BASE LIQUIDACION REDEBAN 2025'!$C$4,IF(Y386="TIPO IV",'BASE LIQUIDACION REDEBAN 2025'!$C$5,IF(Z386="AEREO",'BASE LIQUIDACION REDEBAN 2025'!$B$6,'BASE LIQUIDACION REDEBAN 2025'!$C$5))))))</f>
        <v>144967.87232000002</v>
      </c>
      <c r="AE386" s="179">
        <f>IF(OR(W386="SOPORTE_TELEFÓNICO",W386="ENVÍO"),0,IF(Y386="TIPO I",'BASE LIQUIDACION REDEBAN 2025'!$B$10,IF(Y386="TIPO II",'BASE LIQUIDACION REDEBAN 2025'!$B$11,IF(Y386="TIPO III",'BASE LIQUIDACION REDEBAN 2025'!$B$12,'BASE LIQUIDACION REDEBAN 2025'!$B$13))))</f>
        <v>140395.6348884</v>
      </c>
      <c r="AF386" s="179">
        <f t="shared" si="6"/>
        <v>144967.87232000002</v>
      </c>
      <c r="AG386"/>
    </row>
    <row r="387" spans="1:33" ht="14.45">
      <c r="A387" s="85" t="s">
        <v>100</v>
      </c>
      <c r="B387" s="85" t="str">
        <f>VLOOKUP(A387,'CENTRO DE COSTOS'!A:D,4,FALSE)</f>
        <v>KEVIN ALEXIS CORZO BUSTOS</v>
      </c>
      <c r="C387" s="85" t="str">
        <f>VLOOKUP(A387,'CENTRO DE COSTOS'!A:D,2,FALSE)</f>
        <v>0004-0007</v>
      </c>
      <c r="D387" s="85">
        <v>50001</v>
      </c>
      <c r="E387" s="85">
        <v>14074349</v>
      </c>
      <c r="F387" s="85">
        <v>47291</v>
      </c>
      <c r="G387" s="85" t="s">
        <v>6241</v>
      </c>
      <c r="H387" s="85" t="s">
        <v>216</v>
      </c>
      <c r="I387" s="85" t="s">
        <v>100</v>
      </c>
      <c r="J387" s="85" t="s">
        <v>8067</v>
      </c>
      <c r="K387" s="85" t="s">
        <v>160</v>
      </c>
      <c r="L387" s="85" t="s">
        <v>8068</v>
      </c>
      <c r="M387" s="178">
        <v>45923.333333333343</v>
      </c>
      <c r="N387" s="178">
        <v>45929.668055555558</v>
      </c>
      <c r="O387" s="143"/>
      <c r="P387" s="85" t="s">
        <v>8046</v>
      </c>
      <c r="Q387" s="85" t="s">
        <v>8047</v>
      </c>
      <c r="R387" s="85" t="s">
        <v>162</v>
      </c>
      <c r="S387" s="85" t="s">
        <v>6245</v>
      </c>
      <c r="T387" s="85" t="s">
        <v>6246</v>
      </c>
      <c r="U387" s="85" t="s">
        <v>7731</v>
      </c>
      <c r="V387" s="85" t="s">
        <v>8069</v>
      </c>
      <c r="W387" s="85" t="s">
        <v>165</v>
      </c>
      <c r="X387" s="85" t="s">
        <v>8070</v>
      </c>
      <c r="Y387" s="144" t="str">
        <f>VLOOKUP(D387,TIPOLOGIA!A:F,6,0)</f>
        <v>TIPO I</v>
      </c>
      <c r="Z387" s="144" t="str">
        <f>VLOOKUP(D387,TIPOLOGIA!A:F,5,0)</f>
        <v>TERRESTRE</v>
      </c>
      <c r="AA387" s="85" t="s">
        <v>222</v>
      </c>
      <c r="AB387" s="85">
        <v>2</v>
      </c>
      <c r="AC387" s="85">
        <v>0</v>
      </c>
      <c r="AD387" s="179">
        <f>IF(W387="SOPORTE_TELEFÓNICO",'BASE LIQUIDACION REDEBAN 2025'!$B$19,IF(Y387="TIPO I",'BASE LIQUIDACION REDEBAN 2025'!$C$2,IF(Y387="TIPO II",'BASE LIQUIDACION REDEBAN 2025'!$C$3,IF(Y387="TIPO III",'BASE LIQUIDACION REDEBAN 2025'!$C$4,IF(Y387="TIPO IV",'BASE LIQUIDACION REDEBAN 2025'!$C$5,IF(Z387="AEREO",'BASE LIQUIDACION REDEBAN 2025'!$B$6,'BASE LIQUIDACION REDEBAN 2025'!$C$5))))))</f>
        <v>65960.072302</v>
      </c>
      <c r="AE387" s="179">
        <f>IF(OR(W387="SOPORTE_TELEFÓNICO",W387="ENVÍO"),0,IF(Y387="TIPO I",'BASE LIQUIDACION REDEBAN 2025'!$B$10,IF(Y387="TIPO II",'BASE LIQUIDACION REDEBAN 2025'!$B$11,IF(Y387="TIPO III",'BASE LIQUIDACION REDEBAN 2025'!$B$12,'BASE LIQUIDACION REDEBAN 2025'!$B$13))))</f>
        <v>75096.394270399993</v>
      </c>
      <c r="AF387" s="179">
        <f t="shared" si="6"/>
        <v>131920.144604</v>
      </c>
      <c r="AG387"/>
    </row>
    <row r="388" spans="1:33" ht="14.45">
      <c r="A388" s="85" t="s">
        <v>86</v>
      </c>
      <c r="B388" s="85" t="str">
        <f>VLOOKUP(A388,'CENTRO DE COSTOS'!A:D,4,FALSE)</f>
        <v>KEVIN ALEXIS CORZO BUSTOS</v>
      </c>
      <c r="C388" s="85" t="str">
        <f>VLOOKUP(A388,'CENTRO DE COSTOS'!A:D,2,FALSE)</f>
        <v>0004-0007</v>
      </c>
      <c r="D388" s="85">
        <v>73001</v>
      </c>
      <c r="E388" s="85">
        <v>14079368</v>
      </c>
      <c r="F388" s="85">
        <v>23472</v>
      </c>
      <c r="G388" s="85" t="s">
        <v>6241</v>
      </c>
      <c r="H388" s="85" t="s">
        <v>494</v>
      </c>
      <c r="I388" s="85" t="s">
        <v>86</v>
      </c>
      <c r="J388" s="85" t="s">
        <v>8071</v>
      </c>
      <c r="K388" s="85" t="s">
        <v>160</v>
      </c>
      <c r="L388" s="85" t="s">
        <v>8072</v>
      </c>
      <c r="M388" s="178">
        <v>45923.333333333343</v>
      </c>
      <c r="N388" s="178">
        <v>45924.654861111107</v>
      </c>
      <c r="O388" s="143"/>
      <c r="P388" s="85" t="s">
        <v>8046</v>
      </c>
      <c r="Q388" s="85" t="s">
        <v>8047</v>
      </c>
      <c r="R388" s="85" t="s">
        <v>162</v>
      </c>
      <c r="S388" s="85" t="s">
        <v>6245</v>
      </c>
      <c r="T388" s="85" t="s">
        <v>6246</v>
      </c>
      <c r="U388" s="85" t="s">
        <v>7731</v>
      </c>
      <c r="V388" s="85" t="s">
        <v>8073</v>
      </c>
      <c r="W388" s="85" t="s">
        <v>165</v>
      </c>
      <c r="X388" s="85" t="s">
        <v>8074</v>
      </c>
      <c r="Y388" s="144" t="str">
        <f>VLOOKUP(D388,TIPOLOGIA!A:F,6,0)</f>
        <v>TIPO I</v>
      </c>
      <c r="Z388" s="144" t="str">
        <f>VLOOKUP(D388,TIPOLOGIA!A:F,5,0)</f>
        <v>TERRESTRE</v>
      </c>
      <c r="AA388" s="85" t="s">
        <v>503</v>
      </c>
      <c r="AB388" s="85">
        <v>1</v>
      </c>
      <c r="AC388" s="85">
        <v>0</v>
      </c>
      <c r="AD388" s="179">
        <f>IF(W388="SOPORTE_TELEFÓNICO",'BASE LIQUIDACION REDEBAN 2025'!$B$19,IF(Y388="TIPO I",'BASE LIQUIDACION REDEBAN 2025'!$C$2,IF(Y388="TIPO II",'BASE LIQUIDACION REDEBAN 2025'!$C$3,IF(Y388="TIPO III",'BASE LIQUIDACION REDEBAN 2025'!$C$4,IF(Y388="TIPO IV",'BASE LIQUIDACION REDEBAN 2025'!$C$5,IF(Z388="AEREO",'BASE LIQUIDACION REDEBAN 2025'!$B$6,'BASE LIQUIDACION REDEBAN 2025'!$C$5))))))</f>
        <v>65960.072302</v>
      </c>
      <c r="AE388" s="179">
        <f>IF(OR(W388="SOPORTE_TELEFÓNICO",W388="ENVÍO"),0,IF(Y388="TIPO I",'BASE LIQUIDACION REDEBAN 2025'!$B$10,IF(Y388="TIPO II",'BASE LIQUIDACION REDEBAN 2025'!$B$11,IF(Y388="TIPO III",'BASE LIQUIDACION REDEBAN 2025'!$B$12,'BASE LIQUIDACION REDEBAN 2025'!$B$13))))</f>
        <v>75096.394270399993</v>
      </c>
      <c r="AF388" s="179">
        <f t="shared" si="6"/>
        <v>65960.072302</v>
      </c>
      <c r="AG388"/>
    </row>
    <row r="389" spans="1:33" ht="14.45">
      <c r="A389" s="85" t="s">
        <v>92</v>
      </c>
      <c r="B389" s="85" t="str">
        <f>VLOOKUP(A389,'CENTRO DE COSTOS'!A:D,4,FALSE)</f>
        <v>KEVIN ALEXIS CORZO BUSTOS</v>
      </c>
      <c r="C389" s="85" t="str">
        <f>VLOOKUP(A389,'CENTRO DE COSTOS'!A:D,2,FALSE)</f>
        <v>0004-0007</v>
      </c>
      <c r="D389" s="85">
        <v>41359</v>
      </c>
      <c r="E389" s="85">
        <v>14089799</v>
      </c>
      <c r="F389" s="85">
        <v>76732</v>
      </c>
      <c r="G389" s="85" t="s">
        <v>6241</v>
      </c>
      <c r="H389" s="85" t="s">
        <v>430</v>
      </c>
      <c r="I389" s="85" t="s">
        <v>8075</v>
      </c>
      <c r="J389" s="85" t="s">
        <v>8076</v>
      </c>
      <c r="K389" s="85" t="s">
        <v>160</v>
      </c>
      <c r="L389" s="85" t="s">
        <v>8077</v>
      </c>
      <c r="M389" s="178">
        <v>45923.333333333343</v>
      </c>
      <c r="N389" s="178">
        <v>45924.613888888889</v>
      </c>
      <c r="O389" s="143"/>
      <c r="P389" s="85" t="s">
        <v>8046</v>
      </c>
      <c r="Q389" s="85" t="s">
        <v>8047</v>
      </c>
      <c r="R389" s="85" t="s">
        <v>162</v>
      </c>
      <c r="S389" s="85" t="s">
        <v>162</v>
      </c>
      <c r="T389" s="85" t="s">
        <v>6246</v>
      </c>
      <c r="U389" s="85" t="s">
        <v>7731</v>
      </c>
      <c r="V389" s="85" t="s">
        <v>8078</v>
      </c>
      <c r="W389" s="85" t="s">
        <v>165</v>
      </c>
      <c r="X389" s="85" t="s">
        <v>8079</v>
      </c>
      <c r="Y389" s="144" t="str">
        <f>VLOOKUP(D389,TIPOLOGIA!A:F,6,0)</f>
        <v>TIPO IV</v>
      </c>
      <c r="Z389" s="144" t="str">
        <f>VLOOKUP(D389,TIPOLOGIA!A:F,5,0)</f>
        <v>TERRESTRE</v>
      </c>
      <c r="AA389" s="85" t="s">
        <v>436</v>
      </c>
      <c r="AB389" s="85">
        <v>1</v>
      </c>
      <c r="AC389" s="85">
        <v>0</v>
      </c>
      <c r="AD389" s="179">
        <f>IF(W389="SOPORTE_TELEFÓNICO",'BASE LIQUIDACION REDEBAN 2025'!$B$19,IF(Y389="TIPO I",'BASE LIQUIDACION REDEBAN 2025'!$C$2,IF(Y389="TIPO II",'BASE LIQUIDACION REDEBAN 2025'!$C$3,IF(Y389="TIPO III",'BASE LIQUIDACION REDEBAN 2025'!$C$4,IF(Y389="TIPO IV",'BASE LIQUIDACION REDEBAN 2025'!$C$5,IF(Z389="AEREO",'BASE LIQUIDACION REDEBAN 2025'!$B$6,'BASE LIQUIDACION REDEBAN 2025'!$C$5))))))</f>
        <v>479588.87655000004</v>
      </c>
      <c r="AE389" s="179">
        <f>IF(OR(W389="SOPORTE_TELEFÓNICO",W389="ENVÍO"),0,IF(Y389="TIPO I",'BASE LIQUIDACION REDEBAN 2025'!$B$10,IF(Y389="TIPO II",'BASE LIQUIDACION REDEBAN 2025'!$B$11,IF(Y389="TIPO III",'BASE LIQUIDACION REDEBAN 2025'!$B$12,'BASE LIQUIDACION REDEBAN 2025'!$B$13))))</f>
        <v>196536.5258152</v>
      </c>
      <c r="AF389" s="179">
        <f t="shared" si="6"/>
        <v>479588.87655000004</v>
      </c>
      <c r="AG389"/>
    </row>
    <row r="390" spans="1:33" ht="14.45">
      <c r="A390" s="85" t="s">
        <v>76</v>
      </c>
      <c r="B390" s="85" t="str">
        <f>VLOOKUP(A390,'CENTRO DE COSTOS'!A:D,4,FALSE)</f>
        <v>DIEGO FERNANDO HENAO CARDONA</v>
      </c>
      <c r="C390" s="85" t="str">
        <f>VLOOKUP(A390,'CENTRO DE COSTOS'!A:D,2,FALSE)</f>
        <v>0004-0003</v>
      </c>
      <c r="D390" s="85">
        <v>76364</v>
      </c>
      <c r="E390" s="85">
        <v>14081909</v>
      </c>
      <c r="F390" s="85">
        <v>14926</v>
      </c>
      <c r="G390" s="85" t="s">
        <v>6241</v>
      </c>
      <c r="H390" s="85" t="s">
        <v>232</v>
      </c>
      <c r="I390" s="85" t="s">
        <v>767</v>
      </c>
      <c r="J390" s="85" t="s">
        <v>8080</v>
      </c>
      <c r="K390" s="85" t="s">
        <v>160</v>
      </c>
      <c r="L390" s="85" t="s">
        <v>8081</v>
      </c>
      <c r="M390" s="178">
        <v>45923.333333333343</v>
      </c>
      <c r="N390" s="178">
        <v>45924.627083333333</v>
      </c>
      <c r="O390" s="143"/>
      <c r="P390" s="85" t="s">
        <v>8046</v>
      </c>
      <c r="Q390" s="85" t="s">
        <v>8047</v>
      </c>
      <c r="R390" s="85" t="s">
        <v>6245</v>
      </c>
      <c r="S390" s="85" t="s">
        <v>6245</v>
      </c>
      <c r="T390" s="85" t="s">
        <v>6246</v>
      </c>
      <c r="U390" s="85" t="s">
        <v>7731</v>
      </c>
      <c r="V390" s="85" t="s">
        <v>8082</v>
      </c>
      <c r="W390" s="85" t="s">
        <v>165</v>
      </c>
      <c r="X390" s="85" t="s">
        <v>8083</v>
      </c>
      <c r="Y390" s="144" t="str">
        <f>VLOOKUP(D390,TIPOLOGIA!A:F,6,0)</f>
        <v>TIPO II</v>
      </c>
      <c r="Z390" s="144" t="str">
        <f>VLOOKUP(D390,TIPOLOGIA!A:F,5,0)</f>
        <v>TERRESTRE</v>
      </c>
      <c r="AA390" s="85" t="s">
        <v>346</v>
      </c>
      <c r="AB390" s="85">
        <v>1</v>
      </c>
      <c r="AC390" s="85">
        <v>0</v>
      </c>
      <c r="AD390" s="179">
        <f>IF(W390="SOPORTE_TELEFÓNICO",'BASE LIQUIDACION REDEBAN 2025'!$B$19,IF(Y390="TIPO I",'BASE LIQUIDACION REDEBAN 2025'!$C$2,IF(Y390="TIPO II",'BASE LIQUIDACION REDEBAN 2025'!$C$3,IF(Y390="TIPO III",'BASE LIQUIDACION REDEBAN 2025'!$C$4,IF(Y390="TIPO IV",'BASE LIQUIDACION REDEBAN 2025'!$C$5,IF(Z390="AEREO",'BASE LIQUIDACION REDEBAN 2025'!$B$6,'BASE LIQUIDACION REDEBAN 2025'!$C$5))))))</f>
        <v>144967.87232000002</v>
      </c>
      <c r="AE390" s="179">
        <f>IF(OR(W390="SOPORTE_TELEFÓNICO",W390="ENVÍO"),0,IF(Y390="TIPO I",'BASE LIQUIDACION REDEBAN 2025'!$B$10,IF(Y390="TIPO II",'BASE LIQUIDACION REDEBAN 2025'!$B$11,IF(Y390="TIPO III",'BASE LIQUIDACION REDEBAN 2025'!$B$12,'BASE LIQUIDACION REDEBAN 2025'!$B$13))))</f>
        <v>140395.6348884</v>
      </c>
      <c r="AF390" s="179">
        <f t="shared" si="6"/>
        <v>144967.87232000002</v>
      </c>
      <c r="AG390"/>
    </row>
    <row r="391" spans="1:33" ht="14.45">
      <c r="A391" s="85" t="s">
        <v>100</v>
      </c>
      <c r="B391" s="85" t="str">
        <f>VLOOKUP(A391,'CENTRO DE COSTOS'!A:D,4,FALSE)</f>
        <v>KEVIN ALEXIS CORZO BUSTOS</v>
      </c>
      <c r="C391" s="85" t="str">
        <f>VLOOKUP(A391,'CENTRO DE COSTOS'!A:D,2,FALSE)</f>
        <v>0004-0007</v>
      </c>
      <c r="D391" s="85">
        <v>50001</v>
      </c>
      <c r="E391" s="85">
        <v>14070408</v>
      </c>
      <c r="F391" s="85">
        <v>13573</v>
      </c>
      <c r="G391" s="85" t="s">
        <v>6241</v>
      </c>
      <c r="H391" s="85" t="s">
        <v>216</v>
      </c>
      <c r="I391" s="85" t="s">
        <v>100</v>
      </c>
      <c r="J391" s="85" t="s">
        <v>8084</v>
      </c>
      <c r="K391" s="85" t="s">
        <v>160</v>
      </c>
      <c r="L391" s="85" t="s">
        <v>8085</v>
      </c>
      <c r="M391" s="178">
        <v>45923.333333333343</v>
      </c>
      <c r="N391" s="178">
        <v>45926.54791666667</v>
      </c>
      <c r="O391" s="143"/>
      <c r="P391" s="85" t="s">
        <v>8046</v>
      </c>
      <c r="Q391" s="85" t="s">
        <v>8047</v>
      </c>
      <c r="R391" s="85" t="s">
        <v>162</v>
      </c>
      <c r="S391" s="85" t="s">
        <v>6245</v>
      </c>
      <c r="T391" s="85" t="s">
        <v>6246</v>
      </c>
      <c r="U391" s="85" t="s">
        <v>7731</v>
      </c>
      <c r="V391" s="85" t="s">
        <v>8086</v>
      </c>
      <c r="W391" s="85" t="s">
        <v>165</v>
      </c>
      <c r="X391" s="85" t="s">
        <v>8087</v>
      </c>
      <c r="Y391" s="144" t="str">
        <f>VLOOKUP(D391,TIPOLOGIA!A:F,6,0)</f>
        <v>TIPO I</v>
      </c>
      <c r="Z391" s="144" t="str">
        <f>VLOOKUP(D391,TIPOLOGIA!A:F,5,0)</f>
        <v>TERRESTRE</v>
      </c>
      <c r="AA391" s="85" t="s">
        <v>1411</v>
      </c>
      <c r="AB391" s="85">
        <v>1</v>
      </c>
      <c r="AC391" s="85">
        <v>0</v>
      </c>
      <c r="AD391" s="179">
        <f>IF(W391="SOPORTE_TELEFÓNICO",'BASE LIQUIDACION REDEBAN 2025'!$B$19,IF(Y391="TIPO I",'BASE LIQUIDACION REDEBAN 2025'!$C$2,IF(Y391="TIPO II",'BASE LIQUIDACION REDEBAN 2025'!$C$3,IF(Y391="TIPO III",'BASE LIQUIDACION REDEBAN 2025'!$C$4,IF(Y391="TIPO IV",'BASE LIQUIDACION REDEBAN 2025'!$C$5,IF(Z391="AEREO",'BASE LIQUIDACION REDEBAN 2025'!$B$6,'BASE LIQUIDACION REDEBAN 2025'!$C$5))))))</f>
        <v>65960.072302</v>
      </c>
      <c r="AE391" s="179">
        <f>IF(OR(W391="SOPORTE_TELEFÓNICO",W391="ENVÍO"),0,IF(Y391="TIPO I",'BASE LIQUIDACION REDEBAN 2025'!$B$10,IF(Y391="TIPO II",'BASE LIQUIDACION REDEBAN 2025'!$B$11,IF(Y391="TIPO III",'BASE LIQUIDACION REDEBAN 2025'!$B$12,'BASE LIQUIDACION REDEBAN 2025'!$B$13))))</f>
        <v>75096.394270399993</v>
      </c>
      <c r="AF391" s="179">
        <f t="shared" si="6"/>
        <v>65960.072302</v>
      </c>
      <c r="AG391"/>
    </row>
    <row r="392" spans="1:33" ht="14.45">
      <c r="A392" s="85" t="s">
        <v>92</v>
      </c>
      <c r="B392" s="85" t="str">
        <f>VLOOKUP(A392,'CENTRO DE COSTOS'!A:D,4,FALSE)</f>
        <v>KEVIN ALEXIS CORZO BUSTOS</v>
      </c>
      <c r="C392" s="85" t="str">
        <f>VLOOKUP(A392,'CENTRO DE COSTOS'!A:D,2,FALSE)</f>
        <v>0004-0007</v>
      </c>
      <c r="D392" s="85">
        <v>41668</v>
      </c>
      <c r="E392" s="85">
        <v>14095040</v>
      </c>
      <c r="F392" s="85">
        <v>38592</v>
      </c>
      <c r="G392" s="85" t="s">
        <v>6241</v>
      </c>
      <c r="H392" s="85" t="s">
        <v>430</v>
      </c>
      <c r="I392" s="85" t="s">
        <v>8088</v>
      </c>
      <c r="J392" s="85" t="s">
        <v>8089</v>
      </c>
      <c r="K392" s="85" t="s">
        <v>160</v>
      </c>
      <c r="L392" s="85" t="s">
        <v>8090</v>
      </c>
      <c r="M392" s="178">
        <v>45919.333333333343</v>
      </c>
      <c r="N392" s="178">
        <v>45924.468055555553</v>
      </c>
      <c r="O392" s="143"/>
      <c r="P392" s="85" t="s">
        <v>8046</v>
      </c>
      <c r="Q392" s="85" t="s">
        <v>8047</v>
      </c>
      <c r="R392" s="85" t="s">
        <v>243</v>
      </c>
      <c r="S392" s="85" t="s">
        <v>244</v>
      </c>
      <c r="T392" s="85" t="s">
        <v>6246</v>
      </c>
      <c r="U392" s="85" t="s">
        <v>7731</v>
      </c>
      <c r="V392" s="85" t="s">
        <v>8091</v>
      </c>
      <c r="W392" s="85" t="s">
        <v>165</v>
      </c>
      <c r="X392" s="85" t="s">
        <v>8092</v>
      </c>
      <c r="Y392" s="144" t="str">
        <f>VLOOKUP(D392,TIPOLOGIA!A:F,6,0)</f>
        <v>TIPO IV</v>
      </c>
      <c r="Z392" s="144" t="str">
        <f>VLOOKUP(D392,TIPOLOGIA!A:F,5,0)</f>
        <v>TERRESTRE</v>
      </c>
      <c r="AA392" s="85" t="s">
        <v>436</v>
      </c>
      <c r="AB392" s="85">
        <v>1</v>
      </c>
      <c r="AC392" s="85">
        <v>0</v>
      </c>
      <c r="AD392" s="179">
        <f>IF(W392="SOPORTE_TELEFÓNICO",'BASE LIQUIDACION REDEBAN 2025'!$B$19,IF(Y392="TIPO I",'BASE LIQUIDACION REDEBAN 2025'!$C$2,IF(Y392="TIPO II",'BASE LIQUIDACION REDEBAN 2025'!$C$3,IF(Y392="TIPO III",'BASE LIQUIDACION REDEBAN 2025'!$C$4,IF(Y392="TIPO IV",'BASE LIQUIDACION REDEBAN 2025'!$C$5,IF(Z392="AEREO",'BASE LIQUIDACION REDEBAN 2025'!$B$6,'BASE LIQUIDACION REDEBAN 2025'!$C$5))))))</f>
        <v>479588.87655000004</v>
      </c>
      <c r="AE392" s="179">
        <f>IF(OR(W392="SOPORTE_TELEFÓNICO",W392="ENVÍO"),0,IF(Y392="TIPO I",'BASE LIQUIDACION REDEBAN 2025'!$B$10,IF(Y392="TIPO II",'BASE LIQUIDACION REDEBAN 2025'!$B$11,IF(Y392="TIPO III",'BASE LIQUIDACION REDEBAN 2025'!$B$12,'BASE LIQUIDACION REDEBAN 2025'!$B$13))))</f>
        <v>196536.5258152</v>
      </c>
      <c r="AF392" s="179">
        <f t="shared" si="6"/>
        <v>479588.87655000004</v>
      </c>
      <c r="AG392"/>
    </row>
    <row r="393" spans="1:33" ht="14.45">
      <c r="A393" s="85" t="s">
        <v>90</v>
      </c>
      <c r="B393" s="85" t="str">
        <f>VLOOKUP(A393,'CENTRO DE COSTOS'!A:D,4,FALSE)</f>
        <v>JUAN SEBASTIÁN RÍOS CASTRILLÓN</v>
      </c>
      <c r="C393" s="85" t="str">
        <f>VLOOKUP(A393,'CENTRO DE COSTOS'!A:D,2,FALSE)</f>
        <v>0004-0005</v>
      </c>
      <c r="D393" s="85">
        <v>5088</v>
      </c>
      <c r="E393" s="85">
        <v>14095042</v>
      </c>
      <c r="F393" s="85">
        <v>68795</v>
      </c>
      <c r="G393" s="85" t="s">
        <v>6241</v>
      </c>
      <c r="H393" s="85" t="s">
        <v>249</v>
      </c>
      <c r="I393" s="85" t="s">
        <v>384</v>
      </c>
      <c r="J393" s="85" t="s">
        <v>8093</v>
      </c>
      <c r="K393" s="85" t="s">
        <v>160</v>
      </c>
      <c r="L393" s="85" t="s">
        <v>8094</v>
      </c>
      <c r="M393" s="178">
        <v>45919.53125</v>
      </c>
      <c r="N393" s="178">
        <v>45922.506944444453</v>
      </c>
      <c r="O393" s="143"/>
      <c r="P393" s="85" t="s">
        <v>8046</v>
      </c>
      <c r="Q393" s="85" t="s">
        <v>8047</v>
      </c>
      <c r="R393" s="85" t="s">
        <v>243</v>
      </c>
      <c r="S393" s="85" t="s">
        <v>244</v>
      </c>
      <c r="T393" s="85" t="s">
        <v>6246</v>
      </c>
      <c r="U393" s="85" t="s">
        <v>7731</v>
      </c>
      <c r="V393" s="85" t="s">
        <v>8095</v>
      </c>
      <c r="W393" s="85" t="s">
        <v>165</v>
      </c>
      <c r="X393" s="85" t="s">
        <v>8096</v>
      </c>
      <c r="Y393" s="144" t="str">
        <f>VLOOKUP(D393,TIPOLOGIA!A:F,6,0)</f>
        <v>TIPO I</v>
      </c>
      <c r="Z393" s="144" t="str">
        <f>VLOOKUP(D393,TIPOLOGIA!A:F,5,0)</f>
        <v>TERRESTRE</v>
      </c>
      <c r="AA393" s="85" t="s">
        <v>2659</v>
      </c>
      <c r="AB393" s="85">
        <v>1</v>
      </c>
      <c r="AC393" s="85">
        <v>0</v>
      </c>
      <c r="AD393" s="179">
        <f>IF(W393="SOPORTE_TELEFÓNICO",'BASE LIQUIDACION REDEBAN 2025'!$B$19,IF(Y393="TIPO I",'BASE LIQUIDACION REDEBAN 2025'!$C$2,IF(Y393="TIPO II",'BASE LIQUIDACION REDEBAN 2025'!$C$3,IF(Y393="TIPO III",'BASE LIQUIDACION REDEBAN 2025'!$C$4,IF(Y393="TIPO IV",'BASE LIQUIDACION REDEBAN 2025'!$C$5,IF(Z393="AEREO",'BASE LIQUIDACION REDEBAN 2025'!$B$6,'BASE LIQUIDACION REDEBAN 2025'!$C$5))))))</f>
        <v>65960.072302</v>
      </c>
      <c r="AE393" s="179">
        <f>IF(OR(W393="SOPORTE_TELEFÓNICO",W393="ENVÍO"),0,IF(Y393="TIPO I",'BASE LIQUIDACION REDEBAN 2025'!$B$10,IF(Y393="TIPO II",'BASE LIQUIDACION REDEBAN 2025'!$B$11,IF(Y393="TIPO III",'BASE LIQUIDACION REDEBAN 2025'!$B$12,'BASE LIQUIDACION REDEBAN 2025'!$B$13))))</f>
        <v>75096.394270399993</v>
      </c>
      <c r="AF393" s="179">
        <f t="shared" si="6"/>
        <v>65960.072302</v>
      </c>
      <c r="AG393"/>
    </row>
    <row r="394" spans="1:33" ht="14.45">
      <c r="A394" s="85" t="s">
        <v>90</v>
      </c>
      <c r="B394" s="85" t="str">
        <f>VLOOKUP(A394,'CENTRO DE COSTOS'!A:D,4,FALSE)</f>
        <v>JUAN SEBASTIÁN RÍOS CASTRILLÓN</v>
      </c>
      <c r="C394" s="85" t="str">
        <f>VLOOKUP(A394,'CENTRO DE COSTOS'!A:D,2,FALSE)</f>
        <v>0004-0005</v>
      </c>
      <c r="D394" s="85">
        <v>5001</v>
      </c>
      <c r="E394" s="85">
        <v>14072669</v>
      </c>
      <c r="F394" s="85">
        <v>50146</v>
      </c>
      <c r="G394" s="85" t="s">
        <v>6241</v>
      </c>
      <c r="H394" s="85" t="s">
        <v>249</v>
      </c>
      <c r="I394" s="85" t="s">
        <v>90</v>
      </c>
      <c r="J394" s="85" t="s">
        <v>8097</v>
      </c>
      <c r="K394" s="85" t="s">
        <v>160</v>
      </c>
      <c r="L394" s="85" t="s">
        <v>8098</v>
      </c>
      <c r="M394" s="178">
        <v>45918.665277777778</v>
      </c>
      <c r="N394" s="178">
        <v>45920.564583333333</v>
      </c>
      <c r="O394" s="143"/>
      <c r="P394" s="85" t="s">
        <v>8046</v>
      </c>
      <c r="Q394" s="85" t="s">
        <v>8047</v>
      </c>
      <c r="R394" s="85" t="s">
        <v>243</v>
      </c>
      <c r="S394" s="85" t="s">
        <v>365</v>
      </c>
      <c r="T394" s="85" t="s">
        <v>6246</v>
      </c>
      <c r="U394" s="85" t="s">
        <v>7731</v>
      </c>
      <c r="V394" s="85" t="s">
        <v>8099</v>
      </c>
      <c r="W394" s="85" t="s">
        <v>165</v>
      </c>
      <c r="X394" s="85" t="s">
        <v>8100</v>
      </c>
      <c r="Y394" s="144" t="str">
        <f>VLOOKUP(D394,TIPOLOGIA!A:F,6,0)</f>
        <v>TIPO I</v>
      </c>
      <c r="Z394" s="144" t="str">
        <f>VLOOKUP(D394,TIPOLOGIA!A:F,5,0)</f>
        <v>TERRESTRE</v>
      </c>
      <c r="AA394" s="85" t="s">
        <v>374</v>
      </c>
      <c r="AB394" s="85">
        <v>1</v>
      </c>
      <c r="AC394" s="85">
        <v>0</v>
      </c>
      <c r="AD394" s="179">
        <f>IF(W394="SOPORTE_TELEFÓNICO",'BASE LIQUIDACION REDEBAN 2025'!$B$19,IF(Y394="TIPO I",'BASE LIQUIDACION REDEBAN 2025'!$C$2,IF(Y394="TIPO II",'BASE LIQUIDACION REDEBAN 2025'!$C$3,IF(Y394="TIPO III",'BASE LIQUIDACION REDEBAN 2025'!$C$4,IF(Y394="TIPO IV",'BASE LIQUIDACION REDEBAN 2025'!$C$5,IF(Z394="AEREO",'BASE LIQUIDACION REDEBAN 2025'!$B$6,'BASE LIQUIDACION REDEBAN 2025'!$C$5))))))</f>
        <v>65960.072302</v>
      </c>
      <c r="AE394" s="179">
        <f>IF(OR(W394="SOPORTE_TELEFÓNICO",W394="ENVÍO"),0,IF(Y394="TIPO I",'BASE LIQUIDACION REDEBAN 2025'!$B$10,IF(Y394="TIPO II",'BASE LIQUIDACION REDEBAN 2025'!$B$11,IF(Y394="TIPO III",'BASE LIQUIDACION REDEBAN 2025'!$B$12,'BASE LIQUIDACION REDEBAN 2025'!$B$13))))</f>
        <v>75096.394270399993</v>
      </c>
      <c r="AF394" s="179">
        <f t="shared" si="6"/>
        <v>65960.072302</v>
      </c>
      <c r="AG394"/>
    </row>
    <row r="395" spans="1:33" ht="14.45">
      <c r="A395" s="85" t="s">
        <v>92</v>
      </c>
      <c r="B395" s="85" t="str">
        <f>VLOOKUP(A395,'CENTRO DE COSTOS'!A:D,4,FALSE)</f>
        <v>KEVIN ALEXIS CORZO BUSTOS</v>
      </c>
      <c r="C395" s="85" t="str">
        <f>VLOOKUP(A395,'CENTRO DE COSTOS'!A:D,2,FALSE)</f>
        <v>0004-0007</v>
      </c>
      <c r="D395" s="85">
        <v>18150</v>
      </c>
      <c r="E395" s="85">
        <v>14026222</v>
      </c>
      <c r="F395" s="85">
        <v>48756</v>
      </c>
      <c r="G395" s="85" t="s">
        <v>6241</v>
      </c>
      <c r="H395" s="85" t="s">
        <v>208</v>
      </c>
      <c r="I395" s="85" t="s">
        <v>2406</v>
      </c>
      <c r="J395" s="85" t="s">
        <v>8101</v>
      </c>
      <c r="K395" s="85" t="s">
        <v>160</v>
      </c>
      <c r="L395" s="85" t="s">
        <v>8102</v>
      </c>
      <c r="M395" s="178">
        <v>45917.719444444447</v>
      </c>
      <c r="N395" s="178">
        <v>45924.484722222223</v>
      </c>
      <c r="O395" s="143"/>
      <c r="P395" s="85" t="s">
        <v>8046</v>
      </c>
      <c r="Q395" s="85" t="s">
        <v>8047</v>
      </c>
      <c r="R395" s="85" t="s">
        <v>6245</v>
      </c>
      <c r="S395" s="85" t="s">
        <v>6245</v>
      </c>
      <c r="T395" s="85" t="s">
        <v>6246</v>
      </c>
      <c r="U395" s="85" t="s">
        <v>7731</v>
      </c>
      <c r="V395" s="85" t="s">
        <v>8103</v>
      </c>
      <c r="W395" s="85" t="s">
        <v>165</v>
      </c>
      <c r="X395" s="85" t="s">
        <v>8104</v>
      </c>
      <c r="Y395" s="144" t="str">
        <f>VLOOKUP(D395,TIPOLOGIA!A:F,6,0)</f>
        <v>TIPO IV ESPECIAL</v>
      </c>
      <c r="Z395" s="144" t="str">
        <f>VLOOKUP(D395,TIPOLOGIA!A:F,5,0)</f>
        <v>TERRESTRE</v>
      </c>
      <c r="AA395" s="85" t="s">
        <v>214</v>
      </c>
      <c r="AB395" s="85">
        <v>1</v>
      </c>
      <c r="AC395" s="85">
        <v>0</v>
      </c>
      <c r="AD395" s="179">
        <f>IF(W395="SOPORTE_TELEFÓNICO",'BASE LIQUIDACION REDEBAN 2025'!$B$19,IF(Y395="TIPO I",'BASE LIQUIDACION REDEBAN 2025'!$C$2,IF(Y395="TIPO II",'BASE LIQUIDACION REDEBAN 2025'!$C$3,IF(Y395="TIPO III",'BASE LIQUIDACION REDEBAN 2025'!$C$4,IF(Y395="TIPO IV",'BASE LIQUIDACION REDEBAN 2025'!$C$5,IF(Z395="AEREO",'BASE LIQUIDACION REDEBAN 2025'!$B$6,'BASE LIQUIDACION REDEBAN 2025'!$C$5))))))</f>
        <v>479588.87655000004</v>
      </c>
      <c r="AE395" s="179">
        <f>IF(OR(W395="SOPORTE_TELEFÓNICO",W395="ENVÍO"),0,IF(Y395="TIPO I",'BASE LIQUIDACION REDEBAN 2025'!$B$10,IF(Y395="TIPO II",'BASE LIQUIDACION REDEBAN 2025'!$B$11,IF(Y395="TIPO III",'BASE LIQUIDACION REDEBAN 2025'!$B$12,'BASE LIQUIDACION REDEBAN 2025'!$B$13))))</f>
        <v>196536.5258152</v>
      </c>
      <c r="AF395" s="179">
        <f t="shared" si="6"/>
        <v>479588.87655000004</v>
      </c>
      <c r="AG395"/>
    </row>
    <row r="396" spans="1:33" ht="14.45">
      <c r="A396" s="85" t="s">
        <v>81</v>
      </c>
      <c r="B396" s="85" t="str">
        <f>VLOOKUP(A396,'CENTRO DE COSTOS'!A:D,4,FALSE)</f>
        <v>MIGUEL JULIÁN HERNÁNDEZ GUARÍN</v>
      </c>
      <c r="C396" s="85" t="str">
        <f>VLOOKUP(A396,'CENTRO DE COSTOS'!A:D,2,FALSE)</f>
        <v>0004-0008</v>
      </c>
      <c r="D396" s="85">
        <v>54001</v>
      </c>
      <c r="E396" s="85">
        <v>14044870</v>
      </c>
      <c r="F396" s="85">
        <v>41849</v>
      </c>
      <c r="G396" s="85" t="s">
        <v>6241</v>
      </c>
      <c r="H396" s="85" t="s">
        <v>296</v>
      </c>
      <c r="I396" s="85" t="s">
        <v>81</v>
      </c>
      <c r="J396" s="85" t="s">
        <v>8105</v>
      </c>
      <c r="K396" s="85" t="s">
        <v>160</v>
      </c>
      <c r="L396" s="85" t="s">
        <v>8106</v>
      </c>
      <c r="M396" s="178">
        <v>45917.719444444447</v>
      </c>
      <c r="N396" s="178">
        <v>45919.688888888893</v>
      </c>
      <c r="O396" s="143"/>
      <c r="P396" s="85" t="s">
        <v>8046</v>
      </c>
      <c r="Q396" s="85" t="s">
        <v>8047</v>
      </c>
      <c r="R396" s="85" t="s">
        <v>162</v>
      </c>
      <c r="S396" s="85" t="s">
        <v>6245</v>
      </c>
      <c r="T396" s="85" t="s">
        <v>6246</v>
      </c>
      <c r="U396" s="85" t="s">
        <v>7731</v>
      </c>
      <c r="V396" s="85" t="s">
        <v>8107</v>
      </c>
      <c r="W396" s="85" t="s">
        <v>165</v>
      </c>
      <c r="X396" s="85" t="s">
        <v>8108</v>
      </c>
      <c r="Y396" s="144" t="str">
        <f>VLOOKUP(D396,TIPOLOGIA!A:F,6,0)</f>
        <v>TIPO I</v>
      </c>
      <c r="Z396" s="144" t="str">
        <f>VLOOKUP(D396,TIPOLOGIA!A:F,5,0)</f>
        <v>TERRESTRE</v>
      </c>
      <c r="AA396" s="85" t="s">
        <v>326</v>
      </c>
      <c r="AB396" s="85">
        <v>1</v>
      </c>
      <c r="AC396" s="85">
        <v>0</v>
      </c>
      <c r="AD396" s="179">
        <f>IF(W396="SOPORTE_TELEFÓNICO",'BASE LIQUIDACION REDEBAN 2025'!$B$19,IF(Y396="TIPO I",'BASE LIQUIDACION REDEBAN 2025'!$C$2,IF(Y396="TIPO II",'BASE LIQUIDACION REDEBAN 2025'!$C$3,IF(Y396="TIPO III",'BASE LIQUIDACION REDEBAN 2025'!$C$4,IF(Y396="TIPO IV",'BASE LIQUIDACION REDEBAN 2025'!$C$5,IF(Z396="AEREO",'BASE LIQUIDACION REDEBAN 2025'!$B$6,'BASE LIQUIDACION REDEBAN 2025'!$C$5))))))</f>
        <v>65960.072302</v>
      </c>
      <c r="AE396" s="179">
        <f>IF(OR(W396="SOPORTE_TELEFÓNICO",W396="ENVÍO"),0,IF(Y396="TIPO I",'BASE LIQUIDACION REDEBAN 2025'!$B$10,IF(Y396="TIPO II",'BASE LIQUIDACION REDEBAN 2025'!$B$11,IF(Y396="TIPO III",'BASE LIQUIDACION REDEBAN 2025'!$B$12,'BASE LIQUIDACION REDEBAN 2025'!$B$13))))</f>
        <v>75096.394270399993</v>
      </c>
      <c r="AF396" s="179">
        <f t="shared" si="6"/>
        <v>65960.072302</v>
      </c>
      <c r="AG396"/>
    </row>
    <row r="397" spans="1:33" ht="14.45">
      <c r="A397" s="85" t="s">
        <v>86</v>
      </c>
      <c r="B397" s="85" t="str">
        <f>VLOOKUP(A397,'CENTRO DE COSTOS'!A:D,4,FALSE)</f>
        <v>KEVIN ALEXIS CORZO BUSTOS</v>
      </c>
      <c r="C397" s="85" t="str">
        <f>VLOOKUP(A397,'CENTRO DE COSTOS'!A:D,2,FALSE)</f>
        <v>0004-0007</v>
      </c>
      <c r="D397" s="85">
        <v>73001</v>
      </c>
      <c r="E397" s="85">
        <v>14049441</v>
      </c>
      <c r="F397" s="85">
        <v>65077</v>
      </c>
      <c r="G397" s="85" t="s">
        <v>6241</v>
      </c>
      <c r="H397" s="85" t="s">
        <v>494</v>
      </c>
      <c r="I397" s="85" t="s">
        <v>86</v>
      </c>
      <c r="J397" s="85" t="s">
        <v>8109</v>
      </c>
      <c r="K397" s="85" t="s">
        <v>160</v>
      </c>
      <c r="L397" s="85" t="s">
        <v>8110</v>
      </c>
      <c r="M397" s="178">
        <v>45917.719444444447</v>
      </c>
      <c r="N397" s="178">
        <v>45919.444444444453</v>
      </c>
      <c r="O397" s="143"/>
      <c r="P397" s="85" t="s">
        <v>8046</v>
      </c>
      <c r="Q397" s="85" t="s">
        <v>8047</v>
      </c>
      <c r="R397" s="85" t="s">
        <v>6245</v>
      </c>
      <c r="S397" s="85" t="s">
        <v>6245</v>
      </c>
      <c r="T397" s="85" t="s">
        <v>6246</v>
      </c>
      <c r="U397" s="85" t="s">
        <v>7731</v>
      </c>
      <c r="V397" s="85" t="s">
        <v>8111</v>
      </c>
      <c r="W397" s="85" t="s">
        <v>165</v>
      </c>
      <c r="X397" s="85" t="s">
        <v>8112</v>
      </c>
      <c r="Y397" s="144" t="str">
        <f>VLOOKUP(D397,TIPOLOGIA!A:F,6,0)</f>
        <v>TIPO I</v>
      </c>
      <c r="Z397" s="144" t="str">
        <f>VLOOKUP(D397,TIPOLOGIA!A:F,5,0)</f>
        <v>TERRESTRE</v>
      </c>
      <c r="AA397" s="85" t="s">
        <v>498</v>
      </c>
      <c r="AB397" s="85">
        <v>1</v>
      </c>
      <c r="AC397" s="85">
        <v>0</v>
      </c>
      <c r="AD397" s="179">
        <f>IF(W397="SOPORTE_TELEFÓNICO",'BASE LIQUIDACION REDEBAN 2025'!$B$19,IF(Y397="TIPO I",'BASE LIQUIDACION REDEBAN 2025'!$C$2,IF(Y397="TIPO II",'BASE LIQUIDACION REDEBAN 2025'!$C$3,IF(Y397="TIPO III",'BASE LIQUIDACION REDEBAN 2025'!$C$4,IF(Y397="TIPO IV",'BASE LIQUIDACION REDEBAN 2025'!$C$5,IF(Z397="AEREO",'BASE LIQUIDACION REDEBAN 2025'!$B$6,'BASE LIQUIDACION REDEBAN 2025'!$C$5))))))</f>
        <v>65960.072302</v>
      </c>
      <c r="AE397" s="179">
        <f>IF(OR(W397="SOPORTE_TELEFÓNICO",W397="ENVÍO"),0,IF(Y397="TIPO I",'BASE LIQUIDACION REDEBAN 2025'!$B$10,IF(Y397="TIPO II",'BASE LIQUIDACION REDEBAN 2025'!$B$11,IF(Y397="TIPO III",'BASE LIQUIDACION REDEBAN 2025'!$B$12,'BASE LIQUIDACION REDEBAN 2025'!$B$13))))</f>
        <v>75096.394270399993</v>
      </c>
      <c r="AF397" s="179">
        <f t="shared" si="6"/>
        <v>65960.072302</v>
      </c>
      <c r="AG397"/>
    </row>
    <row r="398" spans="1:33" ht="14.45">
      <c r="A398" s="85" t="s">
        <v>68</v>
      </c>
      <c r="B398" s="85" t="str">
        <f>VLOOKUP(A398,'CENTRO DE COSTOS'!A:D,4,FALSE)</f>
        <v>WILLIAM ASDRUBAL ROZO ROZO</v>
      </c>
      <c r="C398" s="85" t="str">
        <f>VLOOKUP(A398,'CENTRO DE COSTOS'!A:D,2,FALSE)</f>
        <v>0004-0004</v>
      </c>
      <c r="D398" s="85">
        <v>11001</v>
      </c>
      <c r="E398" s="85">
        <v>14068297</v>
      </c>
      <c r="F398" s="85">
        <v>54492</v>
      </c>
      <c r="G398" s="85" t="s">
        <v>6241</v>
      </c>
      <c r="H398" s="85" t="s">
        <v>417</v>
      </c>
      <c r="I398" s="85" t="s">
        <v>68</v>
      </c>
      <c r="J398" s="85" t="s">
        <v>8113</v>
      </c>
      <c r="K398" s="85" t="s">
        <v>160</v>
      </c>
      <c r="L398" s="85" t="s">
        <v>8114</v>
      </c>
      <c r="M398" s="178">
        <v>45917.398611111108</v>
      </c>
      <c r="N398" s="178">
        <v>45918.560416666667</v>
      </c>
      <c r="O398" s="143"/>
      <c r="P398" s="85" t="s">
        <v>8046</v>
      </c>
      <c r="Q398" s="85" t="s">
        <v>8047</v>
      </c>
      <c r="R398" s="85" t="s">
        <v>243</v>
      </c>
      <c r="S398" s="85" t="s">
        <v>365</v>
      </c>
      <c r="T398" s="85" t="s">
        <v>6246</v>
      </c>
      <c r="U398" s="85" t="s">
        <v>7731</v>
      </c>
      <c r="V398" s="85" t="s">
        <v>8115</v>
      </c>
      <c r="W398" s="85" t="s">
        <v>165</v>
      </c>
      <c r="X398" s="85" t="s">
        <v>8116</v>
      </c>
      <c r="Y398" s="144" t="str">
        <f>VLOOKUP(D398,TIPOLOGIA!A:F,6,0)</f>
        <v>TIPO I</v>
      </c>
      <c r="Z398" s="144" t="str">
        <f>VLOOKUP(D398,TIPOLOGIA!A:F,5,0)</f>
        <v>TERRESTRE</v>
      </c>
      <c r="AA398" s="85" t="s">
        <v>566</v>
      </c>
      <c r="AB398" s="85">
        <v>1</v>
      </c>
      <c r="AC398" s="85">
        <v>0</v>
      </c>
      <c r="AD398" s="179">
        <f>IF(W398="SOPORTE_TELEFÓNICO",'BASE LIQUIDACION REDEBAN 2025'!$B$19,IF(Y398="TIPO I",'BASE LIQUIDACION REDEBAN 2025'!$C$2,IF(Y398="TIPO II",'BASE LIQUIDACION REDEBAN 2025'!$C$3,IF(Y398="TIPO III",'BASE LIQUIDACION REDEBAN 2025'!$C$4,IF(Y398="TIPO IV",'BASE LIQUIDACION REDEBAN 2025'!$C$5,IF(Z398="AEREO",'BASE LIQUIDACION REDEBAN 2025'!$B$6,'BASE LIQUIDACION REDEBAN 2025'!$C$5))))))</f>
        <v>65960.072302</v>
      </c>
      <c r="AE398" s="179">
        <f>IF(OR(W398="SOPORTE_TELEFÓNICO",W398="ENVÍO"),0,IF(Y398="TIPO I",'BASE LIQUIDACION REDEBAN 2025'!$B$10,IF(Y398="TIPO II",'BASE LIQUIDACION REDEBAN 2025'!$B$11,IF(Y398="TIPO III",'BASE LIQUIDACION REDEBAN 2025'!$B$12,'BASE LIQUIDACION REDEBAN 2025'!$B$13))))</f>
        <v>75096.394270399993</v>
      </c>
      <c r="AF398" s="179">
        <f t="shared" si="6"/>
        <v>65960.072302</v>
      </c>
      <c r="AG398"/>
    </row>
    <row r="399" spans="1:33" ht="14.45">
      <c r="A399" s="85" t="s">
        <v>76</v>
      </c>
      <c r="B399" s="85" t="str">
        <f>VLOOKUP(A399,'CENTRO DE COSTOS'!A:D,4,FALSE)</f>
        <v>DIEGO FERNANDO HENAO CARDONA</v>
      </c>
      <c r="C399" s="85" t="str">
        <f>VLOOKUP(A399,'CENTRO DE COSTOS'!A:D,2,FALSE)</f>
        <v>0004-0003</v>
      </c>
      <c r="D399" s="85">
        <v>76001</v>
      </c>
      <c r="E399" s="85">
        <v>14065990</v>
      </c>
      <c r="F399" s="85">
        <v>79882</v>
      </c>
      <c r="G399" s="85" t="s">
        <v>6241</v>
      </c>
      <c r="H399" s="85" t="s">
        <v>232</v>
      </c>
      <c r="I399" s="85" t="s">
        <v>76</v>
      </c>
      <c r="J399" s="85" t="s">
        <v>8117</v>
      </c>
      <c r="K399" s="85" t="s">
        <v>160</v>
      </c>
      <c r="L399" s="85" t="s">
        <v>8118</v>
      </c>
      <c r="M399" s="178">
        <v>45917.398611111108</v>
      </c>
      <c r="N399" s="178">
        <v>45923.512499999997</v>
      </c>
      <c r="O399" s="143"/>
      <c r="P399" s="85" t="s">
        <v>8046</v>
      </c>
      <c r="Q399" s="85" t="s">
        <v>8047</v>
      </c>
      <c r="R399" s="85" t="s">
        <v>243</v>
      </c>
      <c r="S399" s="85" t="s">
        <v>244</v>
      </c>
      <c r="T399" s="85" t="s">
        <v>6246</v>
      </c>
      <c r="U399" s="85" t="s">
        <v>7731</v>
      </c>
      <c r="V399" s="85" t="s">
        <v>8119</v>
      </c>
      <c r="W399" s="85" t="s">
        <v>165</v>
      </c>
      <c r="X399" s="85" t="s">
        <v>8120</v>
      </c>
      <c r="Y399" s="144" t="str">
        <f>VLOOKUP(D399,TIPOLOGIA!A:F,6,0)</f>
        <v>TIPO I</v>
      </c>
      <c r="Z399" s="144" t="str">
        <f>VLOOKUP(D399,TIPOLOGIA!A:F,5,0)</f>
        <v>TERRESTRE</v>
      </c>
      <c r="AA399" s="85" t="s">
        <v>1668</v>
      </c>
      <c r="AB399" s="85">
        <v>2</v>
      </c>
      <c r="AC399" s="85">
        <v>0</v>
      </c>
      <c r="AD399" s="179">
        <f>IF(W399="SOPORTE_TELEFÓNICO",'BASE LIQUIDACION REDEBAN 2025'!$B$19,IF(Y399="TIPO I",'BASE LIQUIDACION REDEBAN 2025'!$C$2,IF(Y399="TIPO II",'BASE LIQUIDACION REDEBAN 2025'!$C$3,IF(Y399="TIPO III",'BASE LIQUIDACION REDEBAN 2025'!$C$4,IF(Y399="TIPO IV",'BASE LIQUIDACION REDEBAN 2025'!$C$5,IF(Z399="AEREO",'BASE LIQUIDACION REDEBAN 2025'!$B$6,'BASE LIQUIDACION REDEBAN 2025'!$C$5))))))</f>
        <v>65960.072302</v>
      </c>
      <c r="AE399" s="179">
        <f>IF(OR(W399="SOPORTE_TELEFÓNICO",W399="ENVÍO"),0,IF(Y399="TIPO I",'BASE LIQUIDACION REDEBAN 2025'!$B$10,IF(Y399="TIPO II",'BASE LIQUIDACION REDEBAN 2025'!$B$11,IF(Y399="TIPO III",'BASE LIQUIDACION REDEBAN 2025'!$B$12,'BASE LIQUIDACION REDEBAN 2025'!$B$13))))</f>
        <v>75096.394270399993</v>
      </c>
      <c r="AF399" s="179">
        <f t="shared" si="6"/>
        <v>131920.144604</v>
      </c>
      <c r="AG399"/>
    </row>
    <row r="400" spans="1:33" ht="14.45">
      <c r="A400" s="85" t="s">
        <v>92</v>
      </c>
      <c r="B400" s="85" t="str">
        <f>VLOOKUP(A400,'CENTRO DE COSTOS'!A:D,4,FALSE)</f>
        <v>KEVIN ALEXIS CORZO BUSTOS</v>
      </c>
      <c r="C400" s="85" t="str">
        <f>VLOOKUP(A400,'CENTRO DE COSTOS'!A:D,2,FALSE)</f>
        <v>0004-0007</v>
      </c>
      <c r="D400" s="85">
        <v>18150</v>
      </c>
      <c r="E400" s="85">
        <v>14055324</v>
      </c>
      <c r="F400" s="85">
        <v>71104</v>
      </c>
      <c r="G400" s="85" t="s">
        <v>6241</v>
      </c>
      <c r="H400" s="85" t="s">
        <v>208</v>
      </c>
      <c r="I400" s="85" t="s">
        <v>2406</v>
      </c>
      <c r="J400" s="85" t="s">
        <v>8121</v>
      </c>
      <c r="K400" s="85" t="s">
        <v>160</v>
      </c>
      <c r="L400" s="85" t="s">
        <v>8122</v>
      </c>
      <c r="M400" s="178">
        <v>45915.515972222223</v>
      </c>
      <c r="N400" s="178">
        <v>45924.418749999997</v>
      </c>
      <c r="O400" s="143"/>
      <c r="P400" s="85" t="s">
        <v>8046</v>
      </c>
      <c r="Q400" s="85" t="s">
        <v>8047</v>
      </c>
      <c r="R400" s="85" t="s">
        <v>243</v>
      </c>
      <c r="S400" s="85" t="s">
        <v>244</v>
      </c>
      <c r="T400" s="85" t="s">
        <v>6246</v>
      </c>
      <c r="U400" s="85" t="s">
        <v>7731</v>
      </c>
      <c r="V400" s="85" t="s">
        <v>8123</v>
      </c>
      <c r="W400" s="85" t="s">
        <v>165</v>
      </c>
      <c r="X400" s="85" t="s">
        <v>8124</v>
      </c>
      <c r="Y400" s="144" t="str">
        <f>VLOOKUP(D400,TIPOLOGIA!A:F,6,0)</f>
        <v>TIPO IV ESPECIAL</v>
      </c>
      <c r="Z400" s="144" t="str">
        <f>VLOOKUP(D400,TIPOLOGIA!A:F,5,0)</f>
        <v>TERRESTRE</v>
      </c>
      <c r="AA400" s="85" t="s">
        <v>214</v>
      </c>
      <c r="AB400" s="85">
        <v>1</v>
      </c>
      <c r="AC400" s="85">
        <v>0</v>
      </c>
      <c r="AD400" s="179">
        <f>IF(W400="SOPORTE_TELEFÓNICO",'BASE LIQUIDACION REDEBAN 2025'!$B$19,IF(Y400="TIPO I",'BASE LIQUIDACION REDEBAN 2025'!$C$2,IF(Y400="TIPO II",'BASE LIQUIDACION REDEBAN 2025'!$C$3,IF(Y400="TIPO III",'BASE LIQUIDACION REDEBAN 2025'!$C$4,IF(Y400="TIPO IV",'BASE LIQUIDACION REDEBAN 2025'!$C$5,IF(Z400="AEREO",'BASE LIQUIDACION REDEBAN 2025'!$B$6,'BASE LIQUIDACION REDEBAN 2025'!$C$5))))))</f>
        <v>479588.87655000004</v>
      </c>
      <c r="AE400" s="179">
        <f>IF(OR(W400="SOPORTE_TELEFÓNICO",W400="ENVÍO"),0,IF(Y400="TIPO I",'BASE LIQUIDACION REDEBAN 2025'!$B$10,IF(Y400="TIPO II",'BASE LIQUIDACION REDEBAN 2025'!$B$11,IF(Y400="TIPO III",'BASE LIQUIDACION REDEBAN 2025'!$B$12,'BASE LIQUIDACION REDEBAN 2025'!$B$13))))</f>
        <v>196536.5258152</v>
      </c>
      <c r="AF400" s="179">
        <f t="shared" si="6"/>
        <v>479588.87655000004</v>
      </c>
      <c r="AG400"/>
    </row>
    <row r="401" spans="1:33" ht="14.45">
      <c r="A401" s="85" t="s">
        <v>64</v>
      </c>
      <c r="B401" s="85" t="str">
        <f>VLOOKUP(A401,'CENTRO DE COSTOS'!A:D,4,FALSE)</f>
        <v>JOSE MAURICIO HERNANDEZ ROJAS</v>
      </c>
      <c r="C401" s="85" t="str">
        <f>VLOOKUP(A401,'CENTRO DE COSTOS'!A:D,2,FALSE)</f>
        <v>0004-0001</v>
      </c>
      <c r="D401" s="85">
        <v>8001</v>
      </c>
      <c r="E401" s="85">
        <v>14048388</v>
      </c>
      <c r="F401" s="85">
        <v>50687</v>
      </c>
      <c r="G401" s="85" t="s">
        <v>6241</v>
      </c>
      <c r="H401" s="85" t="s">
        <v>1045</v>
      </c>
      <c r="I401" s="85" t="s">
        <v>64</v>
      </c>
      <c r="J401" s="85" t="s">
        <v>8125</v>
      </c>
      <c r="K401" s="85" t="s">
        <v>160</v>
      </c>
      <c r="L401" s="85" t="s">
        <v>8126</v>
      </c>
      <c r="M401" s="178">
        <v>45915.515972222223</v>
      </c>
      <c r="N401" s="178">
        <v>45918.668055555558</v>
      </c>
      <c r="O401" s="143"/>
      <c r="P401" s="85" t="s">
        <v>8046</v>
      </c>
      <c r="Q401" s="85" t="s">
        <v>8047</v>
      </c>
      <c r="R401" s="85" t="s">
        <v>243</v>
      </c>
      <c r="S401" s="85" t="s">
        <v>365</v>
      </c>
      <c r="T401" s="85" t="s">
        <v>6246</v>
      </c>
      <c r="U401" s="85" t="s">
        <v>7731</v>
      </c>
      <c r="V401" s="85" t="s">
        <v>8127</v>
      </c>
      <c r="W401" s="85" t="s">
        <v>165</v>
      </c>
      <c r="X401" s="85" t="s">
        <v>8128</v>
      </c>
      <c r="Y401" s="144" t="str">
        <f>VLOOKUP(D401,TIPOLOGIA!A:F,6,0)</f>
        <v>TIPO I</v>
      </c>
      <c r="Z401" s="144" t="str">
        <f>VLOOKUP(D401,TIPOLOGIA!A:F,5,0)</f>
        <v>TERRESTRE</v>
      </c>
      <c r="AA401" s="85" t="s">
        <v>1049</v>
      </c>
      <c r="AB401" s="85">
        <v>1</v>
      </c>
      <c r="AC401" s="85">
        <v>0</v>
      </c>
      <c r="AD401" s="179">
        <f>IF(W401="SOPORTE_TELEFÓNICO",'BASE LIQUIDACION REDEBAN 2025'!$B$19,IF(Y401="TIPO I",'BASE LIQUIDACION REDEBAN 2025'!$C$2,IF(Y401="TIPO II",'BASE LIQUIDACION REDEBAN 2025'!$C$3,IF(Y401="TIPO III",'BASE LIQUIDACION REDEBAN 2025'!$C$4,IF(Y401="TIPO IV",'BASE LIQUIDACION REDEBAN 2025'!$C$5,IF(Z401="AEREO",'BASE LIQUIDACION REDEBAN 2025'!$B$6,'BASE LIQUIDACION REDEBAN 2025'!$C$5))))))</f>
        <v>65960.072302</v>
      </c>
      <c r="AE401" s="179">
        <f>IF(OR(W401="SOPORTE_TELEFÓNICO",W401="ENVÍO"),0,IF(Y401="TIPO I",'BASE LIQUIDACION REDEBAN 2025'!$B$10,IF(Y401="TIPO II",'BASE LIQUIDACION REDEBAN 2025'!$B$11,IF(Y401="TIPO III",'BASE LIQUIDACION REDEBAN 2025'!$B$12,'BASE LIQUIDACION REDEBAN 2025'!$B$13))))</f>
        <v>75096.394270399993</v>
      </c>
      <c r="AF401" s="179">
        <f t="shared" si="6"/>
        <v>65960.072302</v>
      </c>
      <c r="AG401"/>
    </row>
    <row r="402" spans="1:33" ht="14.45">
      <c r="A402" s="85" t="s">
        <v>90</v>
      </c>
      <c r="B402" s="85" t="str">
        <f>VLOOKUP(A402,'CENTRO DE COSTOS'!A:D,4,FALSE)</f>
        <v>JUAN SEBASTIÁN RÍOS CASTRILLÓN</v>
      </c>
      <c r="C402" s="85" t="str">
        <f>VLOOKUP(A402,'CENTRO DE COSTOS'!A:D,2,FALSE)</f>
        <v>0004-0005</v>
      </c>
      <c r="D402" s="85">
        <v>5667</v>
      </c>
      <c r="E402" s="85">
        <v>14048472</v>
      </c>
      <c r="F402" s="85">
        <v>35566</v>
      </c>
      <c r="G402" s="85" t="s">
        <v>6241</v>
      </c>
      <c r="H402" s="85" t="s">
        <v>249</v>
      </c>
      <c r="I402" s="85" t="s">
        <v>8129</v>
      </c>
      <c r="J402" s="85" t="s">
        <v>8130</v>
      </c>
      <c r="K402" s="85" t="s">
        <v>160</v>
      </c>
      <c r="L402" s="85" t="s">
        <v>8131</v>
      </c>
      <c r="M402" s="178">
        <v>45915.515972222223</v>
      </c>
      <c r="N402" s="178">
        <v>45918.44027777778</v>
      </c>
      <c r="O402" s="143"/>
      <c r="P402" s="85" t="s">
        <v>8046</v>
      </c>
      <c r="Q402" s="85" t="s">
        <v>8047</v>
      </c>
      <c r="R402" s="85" t="s">
        <v>243</v>
      </c>
      <c r="S402" s="85" t="s">
        <v>365</v>
      </c>
      <c r="T402" s="85" t="s">
        <v>6246</v>
      </c>
      <c r="U402" s="85" t="s">
        <v>7731</v>
      </c>
      <c r="V402" s="85" t="s">
        <v>8132</v>
      </c>
      <c r="W402" s="85" t="s">
        <v>165</v>
      </c>
      <c r="X402" s="85" t="s">
        <v>8133</v>
      </c>
      <c r="Y402" s="144" t="str">
        <f>VLOOKUP(D402,TIPOLOGIA!A:F,6,0)</f>
        <v>TIPO III</v>
      </c>
      <c r="Z402" s="144" t="str">
        <f>VLOOKUP(D402,TIPOLOGIA!A:F,5,0)</f>
        <v>TERRESTRE</v>
      </c>
      <c r="AA402" s="85" t="s">
        <v>400</v>
      </c>
      <c r="AB402" s="85">
        <v>1</v>
      </c>
      <c r="AC402" s="85">
        <v>0</v>
      </c>
      <c r="AD402" s="179">
        <f>IF(W402="SOPORTE_TELEFÓNICO",'BASE LIQUIDACION REDEBAN 2025'!$B$19,IF(Y402="TIPO I",'BASE LIQUIDACION REDEBAN 2025'!$C$2,IF(Y402="TIPO II",'BASE LIQUIDACION REDEBAN 2025'!$C$3,IF(Y402="TIPO III",'BASE LIQUIDACION REDEBAN 2025'!$C$4,IF(Y402="TIPO IV",'BASE LIQUIDACION REDEBAN 2025'!$C$5,IF(Z402="AEREO",'BASE LIQUIDACION REDEBAN 2025'!$B$6,'BASE LIQUIDACION REDEBAN 2025'!$C$5))))))</f>
        <v>275728.78077800001</v>
      </c>
      <c r="AE402" s="179">
        <f>IF(OR(W402="SOPORTE_TELEFÓNICO",W402="ENVÍO"),0,IF(Y402="TIPO I",'BASE LIQUIDACION REDEBAN 2025'!$B$10,IF(Y402="TIPO II",'BASE LIQUIDACION REDEBAN 2025'!$B$11,IF(Y402="TIPO III",'BASE LIQUIDACION REDEBAN 2025'!$B$12,'BASE LIQUIDACION REDEBAN 2025'!$B$13))))</f>
        <v>196536.5258152</v>
      </c>
      <c r="AF402" s="179">
        <f t="shared" si="6"/>
        <v>275728.78077800001</v>
      </c>
      <c r="AG402"/>
    </row>
    <row r="403" spans="1:33" ht="14.45">
      <c r="A403" s="85" t="s">
        <v>81</v>
      </c>
      <c r="B403" s="85" t="str">
        <f>VLOOKUP(A403,'CENTRO DE COSTOS'!A:D,4,FALSE)</f>
        <v>MIGUEL JULIÁN HERNÁNDEZ GUARÍN</v>
      </c>
      <c r="C403" s="85" t="str">
        <f>VLOOKUP(A403,'CENTRO DE COSTOS'!A:D,2,FALSE)</f>
        <v>0004-0008</v>
      </c>
      <c r="D403" s="85">
        <v>54001</v>
      </c>
      <c r="E403" s="85">
        <v>14055485</v>
      </c>
      <c r="F403" s="85">
        <v>52769</v>
      </c>
      <c r="G403" s="85" t="s">
        <v>6241</v>
      </c>
      <c r="H403" s="85" t="s">
        <v>296</v>
      </c>
      <c r="I403" s="85" t="s">
        <v>81</v>
      </c>
      <c r="J403" s="85" t="s">
        <v>8134</v>
      </c>
      <c r="K403" s="85" t="s">
        <v>160</v>
      </c>
      <c r="L403" s="85" t="s">
        <v>8135</v>
      </c>
      <c r="M403" s="178">
        <v>45915.515972222223</v>
      </c>
      <c r="N403" s="178">
        <v>45918.463194444441</v>
      </c>
      <c r="O403" s="143"/>
      <c r="P403" s="85" t="s">
        <v>8046</v>
      </c>
      <c r="Q403" s="85" t="s">
        <v>8047</v>
      </c>
      <c r="R403" s="85" t="s">
        <v>243</v>
      </c>
      <c r="S403" s="85" t="s">
        <v>244</v>
      </c>
      <c r="T403" s="85" t="s">
        <v>6246</v>
      </c>
      <c r="U403" s="85" t="s">
        <v>7731</v>
      </c>
      <c r="V403" s="85" t="s">
        <v>8136</v>
      </c>
      <c r="W403" s="85" t="s">
        <v>165</v>
      </c>
      <c r="X403" s="85" t="s">
        <v>8137</v>
      </c>
      <c r="Y403" s="144" t="str">
        <f>VLOOKUP(D403,TIPOLOGIA!A:F,6,0)</f>
        <v>TIPO I</v>
      </c>
      <c r="Z403" s="144" t="str">
        <f>VLOOKUP(D403,TIPOLOGIA!A:F,5,0)</f>
        <v>TERRESTRE</v>
      </c>
      <c r="AA403" s="85" t="s">
        <v>307</v>
      </c>
      <c r="AB403" s="85">
        <v>1</v>
      </c>
      <c r="AC403" s="85">
        <v>0</v>
      </c>
      <c r="AD403" s="179">
        <f>IF(W403="SOPORTE_TELEFÓNICO",'BASE LIQUIDACION REDEBAN 2025'!$B$19,IF(Y403="TIPO I",'BASE LIQUIDACION REDEBAN 2025'!$C$2,IF(Y403="TIPO II",'BASE LIQUIDACION REDEBAN 2025'!$C$3,IF(Y403="TIPO III",'BASE LIQUIDACION REDEBAN 2025'!$C$4,IF(Y403="TIPO IV",'BASE LIQUIDACION REDEBAN 2025'!$C$5,IF(Z403="AEREO",'BASE LIQUIDACION REDEBAN 2025'!$B$6,'BASE LIQUIDACION REDEBAN 2025'!$C$5))))))</f>
        <v>65960.072302</v>
      </c>
      <c r="AE403" s="179">
        <f>IF(OR(W403="SOPORTE_TELEFÓNICO",W403="ENVÍO"),0,IF(Y403="TIPO I",'BASE LIQUIDACION REDEBAN 2025'!$B$10,IF(Y403="TIPO II",'BASE LIQUIDACION REDEBAN 2025'!$B$11,IF(Y403="TIPO III",'BASE LIQUIDACION REDEBAN 2025'!$B$12,'BASE LIQUIDACION REDEBAN 2025'!$B$13))))</f>
        <v>75096.394270399993</v>
      </c>
      <c r="AF403" s="179">
        <f t="shared" si="6"/>
        <v>65960.072302</v>
      </c>
      <c r="AG403"/>
    </row>
    <row r="404" spans="1:33" ht="14.45">
      <c r="A404" s="85" t="s">
        <v>72</v>
      </c>
      <c r="B404" s="85" t="str">
        <f>VLOOKUP(A404,'CENTRO DE COSTOS'!A:D,4,FALSE)</f>
        <v>MIGUEL JULIÁN HERNÁNDEZ GUARÍN</v>
      </c>
      <c r="C404" s="85" t="str">
        <f>VLOOKUP(A404,'CENTRO DE COSTOS'!A:D,2,FALSE)</f>
        <v>0004-0008</v>
      </c>
      <c r="D404" s="85">
        <v>81736</v>
      </c>
      <c r="E404" s="85">
        <v>14003245</v>
      </c>
      <c r="F404" s="85">
        <v>47026</v>
      </c>
      <c r="G404" s="85" t="s">
        <v>6241</v>
      </c>
      <c r="H404" s="85" t="s">
        <v>869</v>
      </c>
      <c r="I404" s="85" t="s">
        <v>876</v>
      </c>
      <c r="J404" s="85" t="s">
        <v>8138</v>
      </c>
      <c r="K404" s="85" t="s">
        <v>160</v>
      </c>
      <c r="L404" s="85" t="s">
        <v>8139</v>
      </c>
      <c r="M404" s="178">
        <v>45911.718055555553</v>
      </c>
      <c r="N404" s="178">
        <v>45922.686805555553</v>
      </c>
      <c r="O404" s="143"/>
      <c r="P404" s="85" t="s">
        <v>8046</v>
      </c>
      <c r="Q404" s="85" t="s">
        <v>8047</v>
      </c>
      <c r="R404" s="85" t="s">
        <v>6245</v>
      </c>
      <c r="S404" s="85" t="s">
        <v>6245</v>
      </c>
      <c r="T404" s="85" t="s">
        <v>6246</v>
      </c>
      <c r="U404" s="85" t="s">
        <v>7731</v>
      </c>
      <c r="V404" s="85" t="s">
        <v>8140</v>
      </c>
      <c r="W404" s="85" t="s">
        <v>165</v>
      </c>
      <c r="X404" s="85" t="s">
        <v>8141</v>
      </c>
      <c r="Y404" s="144" t="str">
        <f>VLOOKUP(D404,TIPOLOGIA!A:F,6,0)</f>
        <v>TIPO IV ESPECIAL</v>
      </c>
      <c r="Z404" s="144" t="str">
        <f>VLOOKUP(D404,TIPOLOGIA!A:F,5,0)</f>
        <v>AEREO</v>
      </c>
      <c r="AA404" s="85" t="s">
        <v>874</v>
      </c>
      <c r="AB404" s="85">
        <v>1</v>
      </c>
      <c r="AC404" s="85">
        <v>0</v>
      </c>
      <c r="AD404" s="179">
        <f>IF(W404="SOPORTE_TELEFÓNICO",'BASE LIQUIDACION REDEBAN 2025'!$B$19,IF(Y404="TIPO I",'BASE LIQUIDACION REDEBAN 2025'!$C$2,IF(Y404="TIPO II",'BASE LIQUIDACION REDEBAN 2025'!$C$3,IF(Y404="TIPO III",'BASE LIQUIDACION REDEBAN 2025'!$C$4,IF(Y404="TIPO IV",'BASE LIQUIDACION REDEBAN 2025'!$C$5,IF(Z404="AEREO",'BASE LIQUIDACION REDEBAN 2025'!$B$6,'BASE LIQUIDACION REDEBAN 2025'!$C$5))))))</f>
        <v>988462.96268840006</v>
      </c>
      <c r="AE404" s="179">
        <f>IF(OR(W404="SOPORTE_TELEFÓNICO",W404="ENVÍO"),0,IF(Y404="TIPO I",'BASE LIQUIDACION REDEBAN 2025'!$B$10,IF(Y404="TIPO II",'BASE LIQUIDACION REDEBAN 2025'!$B$11,IF(Y404="TIPO III",'BASE LIQUIDACION REDEBAN 2025'!$B$12,'BASE LIQUIDACION REDEBAN 2025'!$B$13))))</f>
        <v>196536.5258152</v>
      </c>
      <c r="AF404" s="179">
        <f t="shared" si="6"/>
        <v>988462.96268840006</v>
      </c>
      <c r="AG404"/>
    </row>
    <row r="405" spans="1:33" ht="14.45">
      <c r="A405" s="85" t="s">
        <v>81</v>
      </c>
      <c r="B405" s="85" t="str">
        <f>VLOOKUP(A405,'CENTRO DE COSTOS'!A:D,4,FALSE)</f>
        <v>MIGUEL JULIÁN HERNÁNDEZ GUARÍN</v>
      </c>
      <c r="C405" s="85" t="str">
        <f>VLOOKUP(A405,'CENTRO DE COSTOS'!A:D,2,FALSE)</f>
        <v>0004-0008</v>
      </c>
      <c r="D405" s="85">
        <v>54001</v>
      </c>
      <c r="E405" s="85">
        <v>13985067</v>
      </c>
      <c r="F405" s="85">
        <v>77305</v>
      </c>
      <c r="G405" s="85" t="s">
        <v>6241</v>
      </c>
      <c r="H405" s="85" t="s">
        <v>296</v>
      </c>
      <c r="I405" s="85" t="s">
        <v>81</v>
      </c>
      <c r="J405" s="85" t="s">
        <v>8142</v>
      </c>
      <c r="K405" s="85" t="s">
        <v>160</v>
      </c>
      <c r="L405" s="85" t="s">
        <v>8143</v>
      </c>
      <c r="M405" s="178">
        <v>45911.718055555553</v>
      </c>
      <c r="N405" s="178">
        <v>45913.460416666669</v>
      </c>
      <c r="O405" s="143"/>
      <c r="P405" s="85" t="s">
        <v>8046</v>
      </c>
      <c r="Q405" s="85" t="s">
        <v>8047</v>
      </c>
      <c r="R405" s="85" t="s">
        <v>6245</v>
      </c>
      <c r="S405" s="85" t="s">
        <v>6245</v>
      </c>
      <c r="T405" s="85" t="s">
        <v>6246</v>
      </c>
      <c r="U405" s="85" t="s">
        <v>7731</v>
      </c>
      <c r="V405" s="85" t="s">
        <v>8144</v>
      </c>
      <c r="W405" s="85" t="s">
        <v>165</v>
      </c>
      <c r="X405" s="85" t="s">
        <v>8145</v>
      </c>
      <c r="Y405" s="144" t="str">
        <f>VLOOKUP(D405,TIPOLOGIA!A:F,6,0)</f>
        <v>TIPO I</v>
      </c>
      <c r="Z405" s="144" t="str">
        <f>VLOOKUP(D405,TIPOLOGIA!A:F,5,0)</f>
        <v>TERRESTRE</v>
      </c>
      <c r="AA405" s="85" t="s">
        <v>301</v>
      </c>
      <c r="AB405" s="85">
        <v>1</v>
      </c>
      <c r="AC405" s="85">
        <v>0</v>
      </c>
      <c r="AD405" s="179">
        <f>IF(W405="SOPORTE_TELEFÓNICO",'BASE LIQUIDACION REDEBAN 2025'!$B$19,IF(Y405="TIPO I",'BASE LIQUIDACION REDEBAN 2025'!$C$2,IF(Y405="TIPO II",'BASE LIQUIDACION REDEBAN 2025'!$C$3,IF(Y405="TIPO III",'BASE LIQUIDACION REDEBAN 2025'!$C$4,IF(Y405="TIPO IV",'BASE LIQUIDACION REDEBAN 2025'!$C$5,IF(Z405="AEREO",'BASE LIQUIDACION REDEBAN 2025'!$B$6,'BASE LIQUIDACION REDEBAN 2025'!$C$5))))))</f>
        <v>65960.072302</v>
      </c>
      <c r="AE405" s="179">
        <f>IF(OR(W405="SOPORTE_TELEFÓNICO",W405="ENVÍO"),0,IF(Y405="TIPO I",'BASE LIQUIDACION REDEBAN 2025'!$B$10,IF(Y405="TIPO II",'BASE LIQUIDACION REDEBAN 2025'!$B$11,IF(Y405="TIPO III",'BASE LIQUIDACION REDEBAN 2025'!$B$12,'BASE LIQUIDACION REDEBAN 2025'!$B$13))))</f>
        <v>75096.394270399993</v>
      </c>
      <c r="AF405" s="179">
        <f t="shared" si="6"/>
        <v>65960.072302</v>
      </c>
      <c r="AG405"/>
    </row>
    <row r="406" spans="1:33" ht="14.45">
      <c r="A406" s="85" t="s">
        <v>100</v>
      </c>
      <c r="B406" s="85" t="str">
        <f>VLOOKUP(A406,'CENTRO DE COSTOS'!A:D,4,FALSE)</f>
        <v>KEVIN ALEXIS CORZO BUSTOS</v>
      </c>
      <c r="C406" s="85" t="str">
        <f>VLOOKUP(A406,'CENTRO DE COSTOS'!A:D,2,FALSE)</f>
        <v>0004-0007</v>
      </c>
      <c r="D406" s="85">
        <v>95001</v>
      </c>
      <c r="E406" s="85">
        <v>14009856</v>
      </c>
      <c r="F406" s="85">
        <v>52483</v>
      </c>
      <c r="G406" s="85" t="s">
        <v>6241</v>
      </c>
      <c r="H406" s="85" t="s">
        <v>3737</v>
      </c>
      <c r="I406" s="85" t="s">
        <v>3738</v>
      </c>
      <c r="J406" s="85" t="s">
        <v>8146</v>
      </c>
      <c r="K406" s="85" t="s">
        <v>160</v>
      </c>
      <c r="L406" s="85" t="s">
        <v>8147</v>
      </c>
      <c r="M406" s="178">
        <v>45911.718055555553</v>
      </c>
      <c r="N406" s="178">
        <v>45916.446527777778</v>
      </c>
      <c r="O406" s="143"/>
      <c r="P406" s="85" t="s">
        <v>8046</v>
      </c>
      <c r="Q406" s="85" t="s">
        <v>8047</v>
      </c>
      <c r="R406" s="85" t="s">
        <v>6245</v>
      </c>
      <c r="S406" s="85" t="s">
        <v>6245</v>
      </c>
      <c r="T406" s="85" t="s">
        <v>6246</v>
      </c>
      <c r="U406" s="85" t="s">
        <v>7731</v>
      </c>
      <c r="V406" s="85" t="s">
        <v>8148</v>
      </c>
      <c r="W406" s="85" t="s">
        <v>165</v>
      </c>
      <c r="X406" s="85" t="s">
        <v>8149</v>
      </c>
      <c r="Y406" s="144" t="str">
        <f>VLOOKUP(D406,TIPOLOGIA!A:F,6,0)</f>
        <v>TIPO IV</v>
      </c>
      <c r="Z406" s="144" t="str">
        <f>VLOOKUP(D406,TIPOLOGIA!A:F,5,0)</f>
        <v>TERRESTRE</v>
      </c>
      <c r="AA406" s="85" t="s">
        <v>1411</v>
      </c>
      <c r="AB406" s="85">
        <v>1</v>
      </c>
      <c r="AC406" s="85">
        <v>0</v>
      </c>
      <c r="AD406" s="179">
        <f>IF(W406="SOPORTE_TELEFÓNICO",'BASE LIQUIDACION REDEBAN 2025'!$B$19,IF(Y406="TIPO I",'BASE LIQUIDACION REDEBAN 2025'!$C$2,IF(Y406="TIPO II",'BASE LIQUIDACION REDEBAN 2025'!$C$3,IF(Y406="TIPO III",'BASE LIQUIDACION REDEBAN 2025'!$C$4,IF(Y406="TIPO IV",'BASE LIQUIDACION REDEBAN 2025'!$C$5,IF(Z406="AEREO",'BASE LIQUIDACION REDEBAN 2025'!$B$6,'BASE LIQUIDACION REDEBAN 2025'!$C$5))))))</f>
        <v>479588.87655000004</v>
      </c>
      <c r="AE406" s="179">
        <f>IF(OR(W406="SOPORTE_TELEFÓNICO",W406="ENVÍO"),0,IF(Y406="TIPO I",'BASE LIQUIDACION REDEBAN 2025'!$B$10,IF(Y406="TIPO II",'BASE LIQUIDACION REDEBAN 2025'!$B$11,IF(Y406="TIPO III",'BASE LIQUIDACION REDEBAN 2025'!$B$12,'BASE LIQUIDACION REDEBAN 2025'!$B$13))))</f>
        <v>196536.5258152</v>
      </c>
      <c r="AF406" s="179">
        <f t="shared" si="6"/>
        <v>479588.87655000004</v>
      </c>
      <c r="AG406"/>
    </row>
    <row r="407" spans="1:33" ht="14.45">
      <c r="A407" s="85" t="s">
        <v>94</v>
      </c>
      <c r="B407" s="85" t="str">
        <f>VLOOKUP(A407,'CENTRO DE COSTOS'!A:D,4,FALSE)</f>
        <v>DIEGO FERNANDO HENAO CARDONA</v>
      </c>
      <c r="C407" s="85" t="str">
        <f>VLOOKUP(A407,'CENTRO DE COSTOS'!A:D,2,FALSE)</f>
        <v>0004-0002</v>
      </c>
      <c r="D407" s="85">
        <v>63001</v>
      </c>
      <c r="E407" s="85">
        <v>14026255</v>
      </c>
      <c r="F407" s="85">
        <v>48664</v>
      </c>
      <c r="G407" s="85" t="s">
        <v>6241</v>
      </c>
      <c r="H407" s="85" t="s">
        <v>732</v>
      </c>
      <c r="I407" s="85" t="s">
        <v>733</v>
      </c>
      <c r="J407" s="85" t="s">
        <v>8150</v>
      </c>
      <c r="K407" s="85" t="s">
        <v>160</v>
      </c>
      <c r="L407" s="85" t="s">
        <v>8151</v>
      </c>
      <c r="M407" s="178">
        <v>45911.718055555553</v>
      </c>
      <c r="N407" s="178">
        <v>45917.42083333333</v>
      </c>
      <c r="O407" s="143"/>
      <c r="P407" s="85" t="s">
        <v>8046</v>
      </c>
      <c r="Q407" s="85" t="s">
        <v>8047</v>
      </c>
      <c r="R407" s="85" t="s">
        <v>162</v>
      </c>
      <c r="S407" s="85" t="s">
        <v>6245</v>
      </c>
      <c r="T407" s="85" t="s">
        <v>6246</v>
      </c>
      <c r="U407" s="85" t="s">
        <v>7731</v>
      </c>
      <c r="V407" s="85" t="s">
        <v>8152</v>
      </c>
      <c r="W407" s="85" t="s">
        <v>165</v>
      </c>
      <c r="X407" s="85" t="s">
        <v>8153</v>
      </c>
      <c r="Y407" s="144" t="str">
        <f>VLOOKUP(D407,TIPOLOGIA!A:F,6,0)</f>
        <v>TIPO II</v>
      </c>
      <c r="Z407" s="144" t="str">
        <f>VLOOKUP(D407,TIPOLOGIA!A:F,5,0)</f>
        <v>TERRESTRE</v>
      </c>
      <c r="AA407" s="85" t="s">
        <v>737</v>
      </c>
      <c r="AB407" s="85">
        <v>1</v>
      </c>
      <c r="AC407" s="85">
        <v>0</v>
      </c>
      <c r="AD407" s="179">
        <f>IF(W407="SOPORTE_TELEFÓNICO",'BASE LIQUIDACION REDEBAN 2025'!$B$19,IF(Y407="TIPO I",'BASE LIQUIDACION REDEBAN 2025'!$C$2,IF(Y407="TIPO II",'BASE LIQUIDACION REDEBAN 2025'!$C$3,IF(Y407="TIPO III",'BASE LIQUIDACION REDEBAN 2025'!$C$4,IF(Y407="TIPO IV",'BASE LIQUIDACION REDEBAN 2025'!$C$5,IF(Z407="AEREO",'BASE LIQUIDACION REDEBAN 2025'!$B$6,'BASE LIQUIDACION REDEBAN 2025'!$C$5))))))</f>
        <v>144967.87232000002</v>
      </c>
      <c r="AE407" s="179">
        <f>IF(OR(W407="SOPORTE_TELEFÓNICO",W407="ENVÍO"),0,IF(Y407="TIPO I",'BASE LIQUIDACION REDEBAN 2025'!$B$10,IF(Y407="TIPO II",'BASE LIQUIDACION REDEBAN 2025'!$B$11,IF(Y407="TIPO III",'BASE LIQUIDACION REDEBAN 2025'!$B$12,'BASE LIQUIDACION REDEBAN 2025'!$B$13))))</f>
        <v>140395.6348884</v>
      </c>
      <c r="AF407" s="179">
        <f t="shared" si="6"/>
        <v>144967.87232000002</v>
      </c>
      <c r="AG407"/>
    </row>
    <row r="408" spans="1:33" ht="14.45">
      <c r="A408" s="85" t="s">
        <v>68</v>
      </c>
      <c r="B408" s="85" t="str">
        <f>VLOOKUP(A408,'CENTRO DE COSTOS'!A:D,4,FALSE)</f>
        <v>WILLIAM ASDRUBAL ROZO ROZO</v>
      </c>
      <c r="C408" s="85" t="str">
        <f>VLOOKUP(A408,'CENTRO DE COSTOS'!A:D,2,FALSE)</f>
        <v>0004-0004</v>
      </c>
      <c r="D408" s="85">
        <v>25269</v>
      </c>
      <c r="E408" s="85">
        <v>14030947</v>
      </c>
      <c r="F408" s="85">
        <v>69881</v>
      </c>
      <c r="G408" s="85" t="s">
        <v>6241</v>
      </c>
      <c r="H408" s="85" t="s">
        <v>417</v>
      </c>
      <c r="I408" s="85" t="s">
        <v>1617</v>
      </c>
      <c r="J408" s="85" t="s">
        <v>8154</v>
      </c>
      <c r="K408" s="85" t="s">
        <v>160</v>
      </c>
      <c r="L408" s="85" t="s">
        <v>8155</v>
      </c>
      <c r="M408" s="178">
        <v>45911.718055555553</v>
      </c>
      <c r="N408" s="178">
        <v>45916.647222222222</v>
      </c>
      <c r="O408" s="143"/>
      <c r="P408" s="85" t="s">
        <v>8046</v>
      </c>
      <c r="Q408" s="85" t="s">
        <v>8047</v>
      </c>
      <c r="R408" s="85" t="s">
        <v>6245</v>
      </c>
      <c r="S408" s="85" t="s">
        <v>6245</v>
      </c>
      <c r="T408" s="85" t="s">
        <v>6246</v>
      </c>
      <c r="U408" s="85" t="s">
        <v>6247</v>
      </c>
      <c r="V408" s="85" t="s">
        <v>8156</v>
      </c>
      <c r="W408" s="85" t="s">
        <v>165</v>
      </c>
      <c r="X408" s="85" t="s">
        <v>8157</v>
      </c>
      <c r="Y408" s="144" t="str">
        <f>VLOOKUP(D408,TIPOLOGIA!A:F,6,0)</f>
        <v>TIPO II</v>
      </c>
      <c r="Z408" s="144" t="str">
        <f>VLOOKUP(D408,TIPOLOGIA!A:F,5,0)</f>
        <v>TERRESTRE</v>
      </c>
      <c r="AA408" s="85" t="s">
        <v>3682</v>
      </c>
      <c r="AB408" s="85">
        <v>1</v>
      </c>
      <c r="AC408" s="85">
        <v>0</v>
      </c>
      <c r="AD408" s="179">
        <f>IF(W408="SOPORTE_TELEFÓNICO",'BASE LIQUIDACION REDEBAN 2025'!$B$19,IF(Y408="TIPO I",'BASE LIQUIDACION REDEBAN 2025'!$C$2,IF(Y408="TIPO II",'BASE LIQUIDACION REDEBAN 2025'!$C$3,IF(Y408="TIPO III",'BASE LIQUIDACION REDEBAN 2025'!$C$4,IF(Y408="TIPO IV",'BASE LIQUIDACION REDEBAN 2025'!$C$5,IF(Z408="AEREO",'BASE LIQUIDACION REDEBAN 2025'!$B$6,'BASE LIQUIDACION REDEBAN 2025'!$C$5))))))</f>
        <v>144967.87232000002</v>
      </c>
      <c r="AE408" s="179">
        <f>IF(OR(W408="SOPORTE_TELEFÓNICO",W408="ENVÍO"),0,IF(Y408="TIPO I",'BASE LIQUIDACION REDEBAN 2025'!$B$10,IF(Y408="TIPO II",'BASE LIQUIDACION REDEBAN 2025'!$B$11,IF(Y408="TIPO III",'BASE LIQUIDACION REDEBAN 2025'!$B$12,'BASE LIQUIDACION REDEBAN 2025'!$B$13))))</f>
        <v>140395.6348884</v>
      </c>
      <c r="AF408" s="179">
        <f t="shared" ref="AF408:AF448" si="7">IF(OR(W408="SOPORTE_TELEFÓNICO",W408="ENVÍO"),AD408,(AB408*AD408+AC408*AE408))</f>
        <v>144967.87232000002</v>
      </c>
      <c r="AG408"/>
    </row>
    <row r="409" spans="1:33" ht="14.45">
      <c r="A409" s="85" t="s">
        <v>76</v>
      </c>
      <c r="B409" s="85" t="str">
        <f>VLOOKUP(A409,'CENTRO DE COSTOS'!A:D,4,FALSE)</f>
        <v>DIEGO FERNANDO HENAO CARDONA</v>
      </c>
      <c r="C409" s="85" t="str">
        <f>VLOOKUP(A409,'CENTRO DE COSTOS'!A:D,2,FALSE)</f>
        <v>0004-0003</v>
      </c>
      <c r="D409" s="85">
        <v>76834</v>
      </c>
      <c r="E409" s="85">
        <v>14045264</v>
      </c>
      <c r="F409" s="85">
        <v>46191</v>
      </c>
      <c r="G409" s="85" t="s">
        <v>6241</v>
      </c>
      <c r="H409" s="85" t="s">
        <v>232</v>
      </c>
      <c r="I409" s="85" t="s">
        <v>341</v>
      </c>
      <c r="J409" s="85" t="s">
        <v>8158</v>
      </c>
      <c r="K409" s="85" t="s">
        <v>160</v>
      </c>
      <c r="L409" s="85" t="s">
        <v>8159</v>
      </c>
      <c r="M409" s="178">
        <v>45911.718055555553</v>
      </c>
      <c r="N409" s="178">
        <v>45915.61041666667</v>
      </c>
      <c r="O409" s="143"/>
      <c r="P409" s="85" t="s">
        <v>8046</v>
      </c>
      <c r="Q409" s="85" t="s">
        <v>8047</v>
      </c>
      <c r="R409" s="85" t="s">
        <v>6245</v>
      </c>
      <c r="S409" s="85" t="s">
        <v>6245</v>
      </c>
      <c r="T409" s="85" t="s">
        <v>6246</v>
      </c>
      <c r="U409" s="85" t="s">
        <v>7731</v>
      </c>
      <c r="V409" s="85" t="s">
        <v>8160</v>
      </c>
      <c r="W409" s="85" t="s">
        <v>165</v>
      </c>
      <c r="X409" s="85" t="s">
        <v>8161</v>
      </c>
      <c r="Y409" s="144" t="str">
        <f>VLOOKUP(D409,TIPOLOGIA!A:F,6,0)</f>
        <v>TIPO II</v>
      </c>
      <c r="Z409" s="144" t="str">
        <f>VLOOKUP(D409,TIPOLOGIA!A:F,5,0)</f>
        <v>TERRESTRE</v>
      </c>
      <c r="AA409" s="85" t="s">
        <v>531</v>
      </c>
      <c r="AB409" s="85">
        <v>1</v>
      </c>
      <c r="AC409" s="85">
        <v>0</v>
      </c>
      <c r="AD409" s="179">
        <f>IF(W409="SOPORTE_TELEFÓNICO",'BASE LIQUIDACION REDEBAN 2025'!$B$19,IF(Y409="TIPO I",'BASE LIQUIDACION REDEBAN 2025'!$C$2,IF(Y409="TIPO II",'BASE LIQUIDACION REDEBAN 2025'!$C$3,IF(Y409="TIPO III",'BASE LIQUIDACION REDEBAN 2025'!$C$4,IF(Y409="TIPO IV",'BASE LIQUIDACION REDEBAN 2025'!$C$5,IF(Z409="AEREO",'BASE LIQUIDACION REDEBAN 2025'!$B$6,'BASE LIQUIDACION REDEBAN 2025'!$C$5))))))</f>
        <v>144967.87232000002</v>
      </c>
      <c r="AE409" s="179">
        <f>IF(OR(W409="SOPORTE_TELEFÓNICO",W409="ENVÍO"),0,IF(Y409="TIPO I",'BASE LIQUIDACION REDEBAN 2025'!$B$10,IF(Y409="TIPO II",'BASE LIQUIDACION REDEBAN 2025'!$B$11,IF(Y409="TIPO III",'BASE LIQUIDACION REDEBAN 2025'!$B$12,'BASE LIQUIDACION REDEBAN 2025'!$B$13))))</f>
        <v>140395.6348884</v>
      </c>
      <c r="AF409" s="179">
        <f t="shared" si="7"/>
        <v>144967.87232000002</v>
      </c>
      <c r="AG409"/>
    </row>
    <row r="410" spans="1:33" ht="14.45">
      <c r="A410" s="85" t="s">
        <v>76</v>
      </c>
      <c r="B410" s="85" t="str">
        <f>VLOOKUP(A410,'CENTRO DE COSTOS'!A:D,4,FALSE)</f>
        <v>DIEGO FERNANDO HENAO CARDONA</v>
      </c>
      <c r="C410" s="85" t="str">
        <f>VLOOKUP(A410,'CENTRO DE COSTOS'!A:D,2,FALSE)</f>
        <v>0004-0003</v>
      </c>
      <c r="D410" s="85">
        <v>76318</v>
      </c>
      <c r="E410" s="85">
        <v>14045495</v>
      </c>
      <c r="F410" s="85">
        <v>66941</v>
      </c>
      <c r="G410" s="85" t="s">
        <v>6241</v>
      </c>
      <c r="H410" s="85" t="s">
        <v>232</v>
      </c>
      <c r="I410" s="85" t="s">
        <v>8162</v>
      </c>
      <c r="J410" s="85" t="s">
        <v>8163</v>
      </c>
      <c r="K410" s="85" t="s">
        <v>160</v>
      </c>
      <c r="L410" s="85" t="s">
        <v>8164</v>
      </c>
      <c r="M410" s="178">
        <v>45911.718055555553</v>
      </c>
      <c r="N410" s="178">
        <v>45913.455555555563</v>
      </c>
      <c r="O410" s="143"/>
      <c r="P410" s="85" t="s">
        <v>8046</v>
      </c>
      <c r="Q410" s="85" t="s">
        <v>8047</v>
      </c>
      <c r="R410" s="85" t="s">
        <v>6245</v>
      </c>
      <c r="S410" s="85" t="s">
        <v>6245</v>
      </c>
      <c r="T410" s="85" t="s">
        <v>6246</v>
      </c>
      <c r="U410" s="85" t="s">
        <v>7731</v>
      </c>
      <c r="V410" s="85" t="s">
        <v>8165</v>
      </c>
      <c r="W410" s="85" t="s">
        <v>165</v>
      </c>
      <c r="X410" s="85" t="s">
        <v>8166</v>
      </c>
      <c r="Y410" s="144" t="str">
        <f>VLOOKUP(D410,TIPOLOGIA!A:F,6,0)</f>
        <v>TIPO II</v>
      </c>
      <c r="Z410" s="144" t="str">
        <f>VLOOKUP(D410,TIPOLOGIA!A:F,5,0)</f>
        <v>TERRESTRE</v>
      </c>
      <c r="AA410" s="85" t="s">
        <v>512</v>
      </c>
      <c r="AB410" s="85">
        <v>1</v>
      </c>
      <c r="AC410" s="85">
        <v>0</v>
      </c>
      <c r="AD410" s="179">
        <f>IF(W410="SOPORTE_TELEFÓNICO",'BASE LIQUIDACION REDEBAN 2025'!$B$19,IF(Y410="TIPO I",'BASE LIQUIDACION REDEBAN 2025'!$C$2,IF(Y410="TIPO II",'BASE LIQUIDACION REDEBAN 2025'!$C$3,IF(Y410="TIPO III",'BASE LIQUIDACION REDEBAN 2025'!$C$4,IF(Y410="TIPO IV",'BASE LIQUIDACION REDEBAN 2025'!$C$5,IF(Z410="AEREO",'BASE LIQUIDACION REDEBAN 2025'!$B$6,'BASE LIQUIDACION REDEBAN 2025'!$C$5))))))</f>
        <v>144967.87232000002</v>
      </c>
      <c r="AE410" s="179">
        <f>IF(OR(W410="SOPORTE_TELEFÓNICO",W410="ENVÍO"),0,IF(Y410="TIPO I",'BASE LIQUIDACION REDEBAN 2025'!$B$10,IF(Y410="TIPO II",'BASE LIQUIDACION REDEBAN 2025'!$B$11,IF(Y410="TIPO III",'BASE LIQUIDACION REDEBAN 2025'!$B$12,'BASE LIQUIDACION REDEBAN 2025'!$B$13))))</f>
        <v>140395.6348884</v>
      </c>
      <c r="AF410" s="179">
        <f t="shared" si="7"/>
        <v>144967.87232000002</v>
      </c>
      <c r="AG410"/>
    </row>
    <row r="411" spans="1:33" ht="14.45">
      <c r="A411" s="85" t="s">
        <v>94</v>
      </c>
      <c r="B411" s="85" t="str">
        <f>VLOOKUP(A411,'CENTRO DE COSTOS'!A:D,4,FALSE)</f>
        <v>DIEGO FERNANDO HENAO CARDONA</v>
      </c>
      <c r="C411" s="85" t="str">
        <f>VLOOKUP(A411,'CENTRO DE COSTOS'!A:D,2,FALSE)</f>
        <v>0004-0002</v>
      </c>
      <c r="D411" s="85">
        <v>76895</v>
      </c>
      <c r="E411" s="85">
        <v>14049722</v>
      </c>
      <c r="F411" s="85">
        <v>50404</v>
      </c>
      <c r="G411" s="85" t="s">
        <v>6241</v>
      </c>
      <c r="H411" s="85" t="s">
        <v>232</v>
      </c>
      <c r="I411" s="85" t="s">
        <v>864</v>
      </c>
      <c r="J411" s="85" t="s">
        <v>8167</v>
      </c>
      <c r="K411" s="85" t="s">
        <v>160</v>
      </c>
      <c r="L411" s="85" t="s">
        <v>8168</v>
      </c>
      <c r="M411" s="178">
        <v>45911.718055555553</v>
      </c>
      <c r="N411" s="178">
        <v>45912.611805555563</v>
      </c>
      <c r="O411" s="143"/>
      <c r="P411" s="85" t="s">
        <v>8046</v>
      </c>
      <c r="Q411" s="85" t="s">
        <v>8047</v>
      </c>
      <c r="R411" s="85" t="s">
        <v>6245</v>
      </c>
      <c r="S411" s="85" t="s">
        <v>6245</v>
      </c>
      <c r="T411" s="85" t="s">
        <v>6246</v>
      </c>
      <c r="U411" s="85" t="s">
        <v>7731</v>
      </c>
      <c r="V411" s="85" t="s">
        <v>8169</v>
      </c>
      <c r="W411" s="85" t="s">
        <v>165</v>
      </c>
      <c r="X411" s="85" t="s">
        <v>8170</v>
      </c>
      <c r="Y411" s="144" t="str">
        <f>VLOOKUP(D411,TIPOLOGIA!A:F,6,0)</f>
        <v>TIPO III</v>
      </c>
      <c r="Z411" s="144" t="str">
        <f>VLOOKUP(D411,TIPOLOGIA!A:F,5,0)</f>
        <v>TERRESTRE</v>
      </c>
      <c r="AA411" s="85" t="s">
        <v>191</v>
      </c>
      <c r="AB411" s="85">
        <v>1</v>
      </c>
      <c r="AC411" s="85">
        <v>0</v>
      </c>
      <c r="AD411" s="179">
        <f>IF(W411="SOPORTE_TELEFÓNICO",'BASE LIQUIDACION REDEBAN 2025'!$B$19,IF(Y411="TIPO I",'BASE LIQUIDACION REDEBAN 2025'!$C$2,IF(Y411="TIPO II",'BASE LIQUIDACION REDEBAN 2025'!$C$3,IF(Y411="TIPO III",'BASE LIQUIDACION REDEBAN 2025'!$C$4,IF(Y411="TIPO IV",'BASE LIQUIDACION REDEBAN 2025'!$C$5,IF(Z411="AEREO",'BASE LIQUIDACION REDEBAN 2025'!$B$6,'BASE LIQUIDACION REDEBAN 2025'!$C$5))))))</f>
        <v>275728.78077800001</v>
      </c>
      <c r="AE411" s="179">
        <f>IF(OR(W411="SOPORTE_TELEFÓNICO",W411="ENVÍO"),0,IF(Y411="TIPO I",'BASE LIQUIDACION REDEBAN 2025'!$B$10,IF(Y411="TIPO II",'BASE LIQUIDACION REDEBAN 2025'!$B$11,IF(Y411="TIPO III",'BASE LIQUIDACION REDEBAN 2025'!$B$12,'BASE LIQUIDACION REDEBAN 2025'!$B$13))))</f>
        <v>196536.5258152</v>
      </c>
      <c r="AF411" s="179">
        <f t="shared" si="7"/>
        <v>275728.78077800001</v>
      </c>
      <c r="AG411"/>
    </row>
    <row r="412" spans="1:33" ht="14.45">
      <c r="A412" s="85" t="s">
        <v>76</v>
      </c>
      <c r="B412" s="85" t="str">
        <f>VLOOKUP(A412,'CENTRO DE COSTOS'!A:D,4,FALSE)</f>
        <v>DIEGO FERNANDO HENAO CARDONA</v>
      </c>
      <c r="C412" s="85" t="str">
        <f>VLOOKUP(A412,'CENTRO DE COSTOS'!A:D,2,FALSE)</f>
        <v>0004-0003</v>
      </c>
      <c r="D412" s="85">
        <v>76001</v>
      </c>
      <c r="E412" s="85">
        <v>13998589</v>
      </c>
      <c r="F412" s="85">
        <v>33651</v>
      </c>
      <c r="G412" s="85" t="s">
        <v>6241</v>
      </c>
      <c r="H412" s="85" t="s">
        <v>232</v>
      </c>
      <c r="I412" s="85" t="s">
        <v>76</v>
      </c>
      <c r="J412" s="85" t="s">
        <v>8171</v>
      </c>
      <c r="K412" s="85" t="s">
        <v>160</v>
      </c>
      <c r="L412" s="85" t="s">
        <v>8172</v>
      </c>
      <c r="M412" s="178">
        <v>45910.716666666667</v>
      </c>
      <c r="N412" s="178">
        <v>45912.435416666667</v>
      </c>
      <c r="O412" s="143"/>
      <c r="P412" s="85" t="s">
        <v>8046</v>
      </c>
      <c r="Q412" s="85" t="s">
        <v>8047</v>
      </c>
      <c r="R412" s="85" t="s">
        <v>162</v>
      </c>
      <c r="S412" s="85" t="s">
        <v>6245</v>
      </c>
      <c r="T412" s="85" t="s">
        <v>6246</v>
      </c>
      <c r="U412" s="85" t="s">
        <v>7731</v>
      </c>
      <c r="V412" s="85" t="s">
        <v>8173</v>
      </c>
      <c r="W412" s="85" t="s">
        <v>165</v>
      </c>
      <c r="X412" s="85" t="s">
        <v>8174</v>
      </c>
      <c r="Y412" s="144" t="str">
        <f>VLOOKUP(D412,TIPOLOGIA!A:F,6,0)</f>
        <v>TIPO I</v>
      </c>
      <c r="Z412" s="144" t="str">
        <f>VLOOKUP(D412,TIPOLOGIA!A:F,5,0)</f>
        <v>TERRESTRE</v>
      </c>
      <c r="AA412" s="85" t="s">
        <v>512</v>
      </c>
      <c r="AB412" s="85">
        <v>1</v>
      </c>
      <c r="AC412" s="85">
        <v>0</v>
      </c>
      <c r="AD412" s="179">
        <f>IF(W412="SOPORTE_TELEFÓNICO",'BASE LIQUIDACION REDEBAN 2025'!$B$19,IF(Y412="TIPO I",'BASE LIQUIDACION REDEBAN 2025'!$C$2,IF(Y412="TIPO II",'BASE LIQUIDACION REDEBAN 2025'!$C$3,IF(Y412="TIPO III",'BASE LIQUIDACION REDEBAN 2025'!$C$4,IF(Y412="TIPO IV",'BASE LIQUIDACION REDEBAN 2025'!$C$5,IF(Z412="AEREO",'BASE LIQUIDACION REDEBAN 2025'!$B$6,'BASE LIQUIDACION REDEBAN 2025'!$C$5))))))</f>
        <v>65960.072302</v>
      </c>
      <c r="AE412" s="179">
        <f>IF(OR(W412="SOPORTE_TELEFÓNICO",W412="ENVÍO"),0,IF(Y412="TIPO I",'BASE LIQUIDACION REDEBAN 2025'!$B$10,IF(Y412="TIPO II",'BASE LIQUIDACION REDEBAN 2025'!$B$11,IF(Y412="TIPO III",'BASE LIQUIDACION REDEBAN 2025'!$B$12,'BASE LIQUIDACION REDEBAN 2025'!$B$13))))</f>
        <v>75096.394270399993</v>
      </c>
      <c r="AF412" s="179">
        <f t="shared" si="7"/>
        <v>65960.072302</v>
      </c>
      <c r="AG412"/>
    </row>
    <row r="413" spans="1:33" ht="14.45">
      <c r="A413" s="85" t="s">
        <v>68</v>
      </c>
      <c r="B413" s="85" t="str">
        <f>VLOOKUP(A413,'CENTRO DE COSTOS'!A:D,4,FALSE)</f>
        <v>WILLIAM ASDRUBAL ROZO ROZO</v>
      </c>
      <c r="C413" s="85" t="str">
        <f>VLOOKUP(A413,'CENTRO DE COSTOS'!A:D,2,FALSE)</f>
        <v>0004-0004</v>
      </c>
      <c r="D413" s="85">
        <v>11001</v>
      </c>
      <c r="E413" s="85">
        <v>14026264</v>
      </c>
      <c r="F413" s="85">
        <v>57770</v>
      </c>
      <c r="G413" s="85" t="s">
        <v>6241</v>
      </c>
      <c r="H413" s="85" t="s">
        <v>417</v>
      </c>
      <c r="I413" s="85" t="s">
        <v>68</v>
      </c>
      <c r="J413" s="85" t="s">
        <v>8175</v>
      </c>
      <c r="K413" s="85" t="s">
        <v>160</v>
      </c>
      <c r="L413" s="85" t="s">
        <v>8176</v>
      </c>
      <c r="M413" s="178">
        <v>45911.384722222218</v>
      </c>
      <c r="N413" s="178">
        <v>45913.457638888889</v>
      </c>
      <c r="O413" s="143"/>
      <c r="P413" s="85" t="s">
        <v>8046</v>
      </c>
      <c r="Q413" s="85" t="s">
        <v>8047</v>
      </c>
      <c r="R413" s="85" t="s">
        <v>243</v>
      </c>
      <c r="S413" s="85" t="s">
        <v>365</v>
      </c>
      <c r="T413" s="85" t="s">
        <v>6246</v>
      </c>
      <c r="U413" s="85" t="s">
        <v>7731</v>
      </c>
      <c r="V413" s="85" t="s">
        <v>8177</v>
      </c>
      <c r="W413" s="85" t="s">
        <v>165</v>
      </c>
      <c r="X413" s="85" t="s">
        <v>8178</v>
      </c>
      <c r="Y413" s="144" t="str">
        <f>VLOOKUP(D413,TIPOLOGIA!A:F,6,0)</f>
        <v>TIPO I</v>
      </c>
      <c r="Z413" s="144" t="str">
        <f>VLOOKUP(D413,TIPOLOGIA!A:F,5,0)</f>
        <v>TERRESTRE</v>
      </c>
      <c r="AA413" s="85" t="s">
        <v>1877</v>
      </c>
      <c r="AB413" s="85">
        <v>1</v>
      </c>
      <c r="AC413" s="85">
        <v>0</v>
      </c>
      <c r="AD413" s="179">
        <f>IF(W413="SOPORTE_TELEFÓNICO",'BASE LIQUIDACION REDEBAN 2025'!$B$19,IF(Y413="TIPO I",'BASE LIQUIDACION REDEBAN 2025'!$C$2,IF(Y413="TIPO II",'BASE LIQUIDACION REDEBAN 2025'!$C$3,IF(Y413="TIPO III",'BASE LIQUIDACION REDEBAN 2025'!$C$4,IF(Y413="TIPO IV",'BASE LIQUIDACION REDEBAN 2025'!$C$5,IF(Z413="AEREO",'BASE LIQUIDACION REDEBAN 2025'!$B$6,'BASE LIQUIDACION REDEBAN 2025'!$C$5))))))</f>
        <v>65960.072302</v>
      </c>
      <c r="AE413" s="179">
        <f>IF(OR(W413="SOPORTE_TELEFÓNICO",W413="ENVÍO"),0,IF(Y413="TIPO I",'BASE LIQUIDACION REDEBAN 2025'!$B$10,IF(Y413="TIPO II",'BASE LIQUIDACION REDEBAN 2025'!$B$11,IF(Y413="TIPO III",'BASE LIQUIDACION REDEBAN 2025'!$B$12,'BASE LIQUIDACION REDEBAN 2025'!$B$13))))</f>
        <v>75096.394270399993</v>
      </c>
      <c r="AF413" s="179">
        <f t="shared" si="7"/>
        <v>65960.072302</v>
      </c>
      <c r="AG413"/>
    </row>
    <row r="414" spans="1:33" ht="14.45">
      <c r="A414" s="85" t="s">
        <v>91</v>
      </c>
      <c r="B414" s="85" t="str">
        <f>VLOOKUP(A414,'CENTRO DE COSTOS'!A:D,4,FALSE)</f>
        <v>JOSE MAURICIO HERNANDEZ ROJAS</v>
      </c>
      <c r="C414" s="85" t="str">
        <f>VLOOKUP(A414,'CENTRO DE COSTOS'!A:D,2,FALSE)</f>
        <v>0004-0001</v>
      </c>
      <c r="D414" s="85">
        <v>23417</v>
      </c>
      <c r="E414" s="85">
        <v>14026339</v>
      </c>
      <c r="F414" s="85">
        <v>36757</v>
      </c>
      <c r="G414" s="85" t="s">
        <v>6241</v>
      </c>
      <c r="H414" s="85" t="s">
        <v>193</v>
      </c>
      <c r="I414" s="85" t="s">
        <v>3685</v>
      </c>
      <c r="J414" s="85" t="s">
        <v>4021</v>
      </c>
      <c r="K414" s="85" t="s">
        <v>160</v>
      </c>
      <c r="L414" s="85" t="s">
        <v>8179</v>
      </c>
      <c r="M414" s="178">
        <v>45911.384722222218</v>
      </c>
      <c r="N414" s="178">
        <v>45912.678472222222</v>
      </c>
      <c r="O414" s="143"/>
      <c r="P414" s="85" t="s">
        <v>8046</v>
      </c>
      <c r="Q414" s="85" t="s">
        <v>8047</v>
      </c>
      <c r="R414" s="85" t="s">
        <v>243</v>
      </c>
      <c r="S414" s="85" t="s">
        <v>365</v>
      </c>
      <c r="T414" s="85" t="s">
        <v>6246</v>
      </c>
      <c r="U414" s="85" t="s">
        <v>7731</v>
      </c>
      <c r="V414" s="85" t="s">
        <v>8180</v>
      </c>
      <c r="W414" s="85" t="s">
        <v>165</v>
      </c>
      <c r="X414" s="85" t="s">
        <v>8181</v>
      </c>
      <c r="Y414" s="144" t="str">
        <f>VLOOKUP(D414,TIPOLOGIA!A:F,6,0)</f>
        <v>TIPO II</v>
      </c>
      <c r="Z414" s="144" t="str">
        <f>VLOOKUP(D414,TIPOLOGIA!A:F,5,0)</f>
        <v>TERRESTRE</v>
      </c>
      <c r="AA414" s="85" t="s">
        <v>1084</v>
      </c>
      <c r="AB414" s="85">
        <v>1</v>
      </c>
      <c r="AC414" s="85">
        <v>0</v>
      </c>
      <c r="AD414" s="179">
        <f>IF(W414="SOPORTE_TELEFÓNICO",'BASE LIQUIDACION REDEBAN 2025'!$B$19,IF(Y414="TIPO I",'BASE LIQUIDACION REDEBAN 2025'!$C$2,IF(Y414="TIPO II",'BASE LIQUIDACION REDEBAN 2025'!$C$3,IF(Y414="TIPO III",'BASE LIQUIDACION REDEBAN 2025'!$C$4,IF(Y414="TIPO IV",'BASE LIQUIDACION REDEBAN 2025'!$C$5,IF(Z414="AEREO",'BASE LIQUIDACION REDEBAN 2025'!$B$6,'BASE LIQUIDACION REDEBAN 2025'!$C$5))))))</f>
        <v>144967.87232000002</v>
      </c>
      <c r="AE414" s="179">
        <f>IF(OR(W414="SOPORTE_TELEFÓNICO",W414="ENVÍO"),0,IF(Y414="TIPO I",'BASE LIQUIDACION REDEBAN 2025'!$B$10,IF(Y414="TIPO II",'BASE LIQUIDACION REDEBAN 2025'!$B$11,IF(Y414="TIPO III",'BASE LIQUIDACION REDEBAN 2025'!$B$12,'BASE LIQUIDACION REDEBAN 2025'!$B$13))))</f>
        <v>140395.6348884</v>
      </c>
      <c r="AF414" s="179">
        <f t="shared" si="7"/>
        <v>144967.87232000002</v>
      </c>
      <c r="AG414"/>
    </row>
    <row r="415" spans="1:33" ht="14.45">
      <c r="A415" s="85" t="s">
        <v>68</v>
      </c>
      <c r="B415" s="85" t="str">
        <f>VLOOKUP(A415,'CENTRO DE COSTOS'!A:D,4,FALSE)</f>
        <v>WILLIAM ASDRUBAL ROZO ROZO</v>
      </c>
      <c r="C415" s="85" t="str">
        <f>VLOOKUP(A415,'CENTRO DE COSTOS'!A:D,2,FALSE)</f>
        <v>0004-0004</v>
      </c>
      <c r="D415" s="85">
        <v>11001</v>
      </c>
      <c r="E415" s="85">
        <v>14026371</v>
      </c>
      <c r="F415" s="85">
        <v>60233</v>
      </c>
      <c r="G415" s="85" t="s">
        <v>6241</v>
      </c>
      <c r="H415" s="85" t="s">
        <v>417</v>
      </c>
      <c r="I415" s="85" t="s">
        <v>68</v>
      </c>
      <c r="J415" s="85" t="s">
        <v>8182</v>
      </c>
      <c r="K415" s="85" t="s">
        <v>160</v>
      </c>
      <c r="L415" s="85" t="s">
        <v>8183</v>
      </c>
      <c r="M415" s="178">
        <v>45911.384722222218</v>
      </c>
      <c r="N415" s="178">
        <v>45917.551388888889</v>
      </c>
      <c r="O415" s="143"/>
      <c r="P415" s="85" t="s">
        <v>8046</v>
      </c>
      <c r="Q415" s="85" t="s">
        <v>8047</v>
      </c>
      <c r="R415" s="85" t="s">
        <v>243</v>
      </c>
      <c r="S415" s="85" t="s">
        <v>365</v>
      </c>
      <c r="T415" s="85" t="s">
        <v>6246</v>
      </c>
      <c r="U415" s="85" t="s">
        <v>7731</v>
      </c>
      <c r="V415" s="85" t="s">
        <v>8184</v>
      </c>
      <c r="W415" s="85" t="s">
        <v>165</v>
      </c>
      <c r="X415" s="85" t="s">
        <v>8185</v>
      </c>
      <c r="Y415" s="144" t="str">
        <f>VLOOKUP(D415,TIPOLOGIA!A:F,6,0)</f>
        <v>TIPO I</v>
      </c>
      <c r="Z415" s="144" t="str">
        <f>VLOOKUP(D415,TIPOLOGIA!A:F,5,0)</f>
        <v>TERRESTRE</v>
      </c>
      <c r="AA415" s="85" t="s">
        <v>546</v>
      </c>
      <c r="AB415" s="85">
        <v>2</v>
      </c>
      <c r="AC415" s="85">
        <v>0</v>
      </c>
      <c r="AD415" s="179">
        <f>IF(W415="SOPORTE_TELEFÓNICO",'BASE LIQUIDACION REDEBAN 2025'!$B$19,IF(Y415="TIPO I",'BASE LIQUIDACION REDEBAN 2025'!$C$2,IF(Y415="TIPO II",'BASE LIQUIDACION REDEBAN 2025'!$C$3,IF(Y415="TIPO III",'BASE LIQUIDACION REDEBAN 2025'!$C$4,IF(Y415="TIPO IV",'BASE LIQUIDACION REDEBAN 2025'!$C$5,IF(Z415="AEREO",'BASE LIQUIDACION REDEBAN 2025'!$B$6,'BASE LIQUIDACION REDEBAN 2025'!$C$5))))))</f>
        <v>65960.072302</v>
      </c>
      <c r="AE415" s="179">
        <f>IF(OR(W415="SOPORTE_TELEFÓNICO",W415="ENVÍO"),0,IF(Y415="TIPO I",'BASE LIQUIDACION REDEBAN 2025'!$B$10,IF(Y415="TIPO II",'BASE LIQUIDACION REDEBAN 2025'!$B$11,IF(Y415="TIPO III",'BASE LIQUIDACION REDEBAN 2025'!$B$12,'BASE LIQUIDACION REDEBAN 2025'!$B$13))))</f>
        <v>75096.394270399993</v>
      </c>
      <c r="AF415" s="179">
        <f t="shared" si="7"/>
        <v>131920.144604</v>
      </c>
      <c r="AG415"/>
    </row>
    <row r="416" spans="1:33" ht="14.45">
      <c r="A416" s="85" t="s">
        <v>90</v>
      </c>
      <c r="B416" s="85" t="str">
        <f>VLOOKUP(A416,'CENTRO DE COSTOS'!A:D,4,FALSE)</f>
        <v>JUAN SEBASTIÁN RÍOS CASTRILLÓN</v>
      </c>
      <c r="C416" s="85" t="str">
        <f>VLOOKUP(A416,'CENTRO DE COSTOS'!A:D,2,FALSE)</f>
        <v>0004-0005</v>
      </c>
      <c r="D416" s="85">
        <v>5266</v>
      </c>
      <c r="E416" s="85">
        <v>13993355</v>
      </c>
      <c r="F416" s="85">
        <v>12499</v>
      </c>
      <c r="G416" s="85" t="s">
        <v>6241</v>
      </c>
      <c r="H416" s="85" t="s">
        <v>249</v>
      </c>
      <c r="I416" s="85" t="s">
        <v>395</v>
      </c>
      <c r="J416" s="85" t="s">
        <v>8186</v>
      </c>
      <c r="K416" s="85" t="s">
        <v>160</v>
      </c>
      <c r="L416" s="85" t="s">
        <v>8187</v>
      </c>
      <c r="M416" s="178">
        <v>45910.716666666667</v>
      </c>
      <c r="N416" s="178">
        <v>45912.49722222222</v>
      </c>
      <c r="O416" s="143"/>
      <c r="P416" s="85" t="s">
        <v>8046</v>
      </c>
      <c r="Q416" s="85" t="s">
        <v>8188</v>
      </c>
      <c r="R416" s="85" t="s">
        <v>162</v>
      </c>
      <c r="S416" s="85" t="s">
        <v>6245</v>
      </c>
      <c r="T416" s="85" t="s">
        <v>6246</v>
      </c>
      <c r="U416" s="85" t="s">
        <v>7731</v>
      </c>
      <c r="V416" s="85" t="s">
        <v>8189</v>
      </c>
      <c r="W416" s="85" t="s">
        <v>165</v>
      </c>
      <c r="X416" s="85" t="s">
        <v>8190</v>
      </c>
      <c r="Y416" s="144" t="str">
        <f>VLOOKUP(D416,TIPOLOGIA!A:F,6,0)</f>
        <v>TIPO I</v>
      </c>
      <c r="Z416" s="144" t="str">
        <f>VLOOKUP(D416,TIPOLOGIA!A:F,5,0)</f>
        <v>TERRESTRE</v>
      </c>
      <c r="AA416" s="85" t="s">
        <v>1783</v>
      </c>
      <c r="AB416" s="85">
        <v>1</v>
      </c>
      <c r="AC416" s="85">
        <v>0</v>
      </c>
      <c r="AD416" s="179">
        <f>IF(W416="SOPORTE_TELEFÓNICO",'BASE LIQUIDACION REDEBAN 2025'!$B$19,IF(Y416="TIPO I",'BASE LIQUIDACION REDEBAN 2025'!$C$2,IF(Y416="TIPO II",'BASE LIQUIDACION REDEBAN 2025'!$C$3,IF(Y416="TIPO III",'BASE LIQUIDACION REDEBAN 2025'!$C$4,IF(Y416="TIPO IV",'BASE LIQUIDACION REDEBAN 2025'!$C$5,IF(Z416="AEREO",'BASE LIQUIDACION REDEBAN 2025'!$B$6,'BASE LIQUIDACION REDEBAN 2025'!$C$5))))))</f>
        <v>65960.072302</v>
      </c>
      <c r="AE416" s="179">
        <f>IF(OR(W416="SOPORTE_TELEFÓNICO",W416="ENVÍO"),0,IF(Y416="TIPO I",'BASE LIQUIDACION REDEBAN 2025'!$B$10,IF(Y416="TIPO II",'BASE LIQUIDACION REDEBAN 2025'!$B$11,IF(Y416="TIPO III",'BASE LIQUIDACION REDEBAN 2025'!$B$12,'BASE LIQUIDACION REDEBAN 2025'!$B$13))))</f>
        <v>75096.394270399993</v>
      </c>
      <c r="AF416" s="179">
        <f t="shared" si="7"/>
        <v>65960.072302</v>
      </c>
      <c r="AG416"/>
    </row>
    <row r="417" spans="1:33" ht="14.45">
      <c r="A417" s="85" t="s">
        <v>76</v>
      </c>
      <c r="B417" s="85" t="str">
        <f>VLOOKUP(A417,'CENTRO DE COSTOS'!A:D,4,FALSE)</f>
        <v>DIEGO FERNANDO HENAO CARDONA</v>
      </c>
      <c r="C417" s="85" t="str">
        <f>VLOOKUP(A417,'CENTRO DE COSTOS'!A:D,2,FALSE)</f>
        <v>0004-0003</v>
      </c>
      <c r="D417" s="85">
        <v>19001</v>
      </c>
      <c r="E417" s="85">
        <v>14000585</v>
      </c>
      <c r="F417" s="85">
        <v>65134</v>
      </c>
      <c r="G417" s="85" t="s">
        <v>6241</v>
      </c>
      <c r="H417" s="85" t="s">
        <v>171</v>
      </c>
      <c r="I417" s="85" t="s">
        <v>95</v>
      </c>
      <c r="J417" s="85" t="s">
        <v>8191</v>
      </c>
      <c r="K417" s="85" t="s">
        <v>160</v>
      </c>
      <c r="L417" s="85" t="s">
        <v>8192</v>
      </c>
      <c r="M417" s="178">
        <v>45910.716666666667</v>
      </c>
      <c r="N417" s="178">
        <v>45912.533333333333</v>
      </c>
      <c r="O417" s="143"/>
      <c r="P417" s="85" t="s">
        <v>8046</v>
      </c>
      <c r="Q417" s="85" t="s">
        <v>8047</v>
      </c>
      <c r="R417" s="85" t="s">
        <v>6245</v>
      </c>
      <c r="S417" s="85" t="s">
        <v>6245</v>
      </c>
      <c r="T417" s="85" t="s">
        <v>6246</v>
      </c>
      <c r="U417" s="85" t="s">
        <v>7731</v>
      </c>
      <c r="V417" s="85" t="s">
        <v>8193</v>
      </c>
      <c r="W417" s="85" t="s">
        <v>165</v>
      </c>
      <c r="X417" s="85" t="s">
        <v>8194</v>
      </c>
      <c r="Y417" s="144" t="str">
        <f>VLOOKUP(D417,TIPOLOGIA!A:F,6,0)</f>
        <v>TIPO III</v>
      </c>
      <c r="Z417" s="144" t="str">
        <f>VLOOKUP(D417,TIPOLOGIA!A:F,5,0)</f>
        <v>TERRESTRE</v>
      </c>
      <c r="AA417" s="85" t="s">
        <v>178</v>
      </c>
      <c r="AB417" s="85">
        <v>1</v>
      </c>
      <c r="AC417" s="85">
        <v>0</v>
      </c>
      <c r="AD417" s="179">
        <f>IF(W417="SOPORTE_TELEFÓNICO",'BASE LIQUIDACION REDEBAN 2025'!$B$19,IF(Y417="TIPO I",'BASE LIQUIDACION REDEBAN 2025'!$C$2,IF(Y417="TIPO II",'BASE LIQUIDACION REDEBAN 2025'!$C$3,IF(Y417="TIPO III",'BASE LIQUIDACION REDEBAN 2025'!$C$4,IF(Y417="TIPO IV",'BASE LIQUIDACION REDEBAN 2025'!$C$5,IF(Z417="AEREO",'BASE LIQUIDACION REDEBAN 2025'!$B$6,'BASE LIQUIDACION REDEBAN 2025'!$C$5))))))</f>
        <v>275728.78077800001</v>
      </c>
      <c r="AE417" s="179">
        <f>IF(OR(W417="SOPORTE_TELEFÓNICO",W417="ENVÍO"),0,IF(Y417="TIPO I",'BASE LIQUIDACION REDEBAN 2025'!$B$10,IF(Y417="TIPO II",'BASE LIQUIDACION REDEBAN 2025'!$B$11,IF(Y417="TIPO III",'BASE LIQUIDACION REDEBAN 2025'!$B$12,'BASE LIQUIDACION REDEBAN 2025'!$B$13))))</f>
        <v>196536.5258152</v>
      </c>
      <c r="AF417" s="179">
        <f t="shared" si="7"/>
        <v>275728.78077800001</v>
      </c>
      <c r="AG417"/>
    </row>
    <row r="418" spans="1:33" ht="14.45">
      <c r="A418" s="85" t="s">
        <v>68</v>
      </c>
      <c r="B418" s="85" t="str">
        <f>VLOOKUP(A418,'CENTRO DE COSTOS'!A:D,4,FALSE)</f>
        <v>WILLIAM ASDRUBAL ROZO ROZO</v>
      </c>
      <c r="C418" s="85" t="str">
        <f>VLOOKUP(A418,'CENTRO DE COSTOS'!A:D,2,FALSE)</f>
        <v>0004-0004</v>
      </c>
      <c r="D418" s="85">
        <v>11001</v>
      </c>
      <c r="E418" s="85">
        <v>14004841</v>
      </c>
      <c r="F418" s="85">
        <v>74511</v>
      </c>
      <c r="G418" s="85" t="s">
        <v>6241</v>
      </c>
      <c r="H418" s="85" t="s">
        <v>417</v>
      </c>
      <c r="I418" s="85" t="s">
        <v>68</v>
      </c>
      <c r="J418" s="85" t="s">
        <v>8195</v>
      </c>
      <c r="K418" s="85" t="s">
        <v>160</v>
      </c>
      <c r="L418" s="85" t="s">
        <v>8196</v>
      </c>
      <c r="M418" s="178">
        <v>45910.716666666667</v>
      </c>
      <c r="N418" s="178">
        <v>45912.513888888891</v>
      </c>
      <c r="O418" s="143"/>
      <c r="P418" s="85" t="s">
        <v>8046</v>
      </c>
      <c r="Q418" s="85" t="s">
        <v>8047</v>
      </c>
      <c r="R418" s="85" t="s">
        <v>6245</v>
      </c>
      <c r="S418" s="85" t="s">
        <v>6245</v>
      </c>
      <c r="T418" s="85" t="s">
        <v>6246</v>
      </c>
      <c r="U418" s="85" t="s">
        <v>7731</v>
      </c>
      <c r="V418" s="85" t="s">
        <v>8197</v>
      </c>
      <c r="W418" s="85" t="s">
        <v>165</v>
      </c>
      <c r="X418" s="85" t="s">
        <v>8198</v>
      </c>
      <c r="Y418" s="144" t="str">
        <f>VLOOKUP(D418,TIPOLOGIA!A:F,6,0)</f>
        <v>TIPO I</v>
      </c>
      <c r="Z418" s="144" t="str">
        <f>VLOOKUP(D418,TIPOLOGIA!A:F,5,0)</f>
        <v>TERRESTRE</v>
      </c>
      <c r="AA418" s="85" t="s">
        <v>428</v>
      </c>
      <c r="AB418" s="85">
        <v>1</v>
      </c>
      <c r="AC418" s="85">
        <v>0</v>
      </c>
      <c r="AD418" s="179">
        <f>IF(W418="SOPORTE_TELEFÓNICO",'BASE LIQUIDACION REDEBAN 2025'!$B$19,IF(Y418="TIPO I",'BASE LIQUIDACION REDEBAN 2025'!$C$2,IF(Y418="TIPO II",'BASE LIQUIDACION REDEBAN 2025'!$C$3,IF(Y418="TIPO III",'BASE LIQUIDACION REDEBAN 2025'!$C$4,IF(Y418="TIPO IV",'BASE LIQUIDACION REDEBAN 2025'!$C$5,IF(Z418="AEREO",'BASE LIQUIDACION REDEBAN 2025'!$B$6,'BASE LIQUIDACION REDEBAN 2025'!$C$5))))))</f>
        <v>65960.072302</v>
      </c>
      <c r="AE418" s="179">
        <f>IF(OR(W418="SOPORTE_TELEFÓNICO",W418="ENVÍO"),0,IF(Y418="TIPO I",'BASE LIQUIDACION REDEBAN 2025'!$B$10,IF(Y418="TIPO II",'BASE LIQUIDACION REDEBAN 2025'!$B$11,IF(Y418="TIPO III",'BASE LIQUIDACION REDEBAN 2025'!$B$12,'BASE LIQUIDACION REDEBAN 2025'!$B$13))))</f>
        <v>75096.394270399993</v>
      </c>
      <c r="AF418" s="179">
        <f t="shared" si="7"/>
        <v>65960.072302</v>
      </c>
      <c r="AG418"/>
    </row>
    <row r="419" spans="1:33" ht="14.45">
      <c r="A419" s="85" t="s">
        <v>68</v>
      </c>
      <c r="B419" s="85" t="str">
        <f>VLOOKUP(A419,'CENTRO DE COSTOS'!A:D,4,FALSE)</f>
        <v>WILLIAM ASDRUBAL ROZO ROZO</v>
      </c>
      <c r="C419" s="85" t="str">
        <f>VLOOKUP(A419,'CENTRO DE COSTOS'!A:D,2,FALSE)</f>
        <v>0004-0004</v>
      </c>
      <c r="D419" s="85">
        <v>11001</v>
      </c>
      <c r="E419" s="85">
        <v>14007279</v>
      </c>
      <c r="F419" s="85">
        <v>68572</v>
      </c>
      <c r="G419" s="85" t="s">
        <v>6241</v>
      </c>
      <c r="H419" s="85" t="s">
        <v>417</v>
      </c>
      <c r="I419" s="85" t="s">
        <v>68</v>
      </c>
      <c r="J419" s="85" t="s">
        <v>8199</v>
      </c>
      <c r="K419" s="85" t="s">
        <v>160</v>
      </c>
      <c r="L419" s="85" t="s">
        <v>8200</v>
      </c>
      <c r="M419" s="178">
        <v>45910.716666666667</v>
      </c>
      <c r="N419" s="178">
        <v>45913.40902777778</v>
      </c>
      <c r="O419" s="143"/>
      <c r="P419" s="85" t="s">
        <v>8046</v>
      </c>
      <c r="Q419" s="85" t="s">
        <v>8047</v>
      </c>
      <c r="R419" s="85" t="s">
        <v>6245</v>
      </c>
      <c r="S419" s="85" t="s">
        <v>6245</v>
      </c>
      <c r="T419" s="85" t="s">
        <v>6246</v>
      </c>
      <c r="U419" s="85" t="s">
        <v>7731</v>
      </c>
      <c r="V419" s="85" t="s">
        <v>8201</v>
      </c>
      <c r="W419" s="85" t="s">
        <v>165</v>
      </c>
      <c r="X419" s="85" t="s">
        <v>8202</v>
      </c>
      <c r="Y419" s="144" t="str">
        <f>VLOOKUP(D419,TIPOLOGIA!A:F,6,0)</f>
        <v>TIPO I</v>
      </c>
      <c r="Z419" s="144" t="str">
        <f>VLOOKUP(D419,TIPOLOGIA!A:F,5,0)</f>
        <v>TERRESTRE</v>
      </c>
      <c r="AA419" s="85" t="s">
        <v>1877</v>
      </c>
      <c r="AB419" s="85">
        <v>1</v>
      </c>
      <c r="AC419" s="85">
        <v>0</v>
      </c>
      <c r="AD419" s="179">
        <f>IF(W419="SOPORTE_TELEFÓNICO",'BASE LIQUIDACION REDEBAN 2025'!$B$19,IF(Y419="TIPO I",'BASE LIQUIDACION REDEBAN 2025'!$C$2,IF(Y419="TIPO II",'BASE LIQUIDACION REDEBAN 2025'!$C$3,IF(Y419="TIPO III",'BASE LIQUIDACION REDEBAN 2025'!$C$4,IF(Y419="TIPO IV",'BASE LIQUIDACION REDEBAN 2025'!$C$5,IF(Z419="AEREO",'BASE LIQUIDACION REDEBAN 2025'!$B$6,'BASE LIQUIDACION REDEBAN 2025'!$C$5))))))</f>
        <v>65960.072302</v>
      </c>
      <c r="AE419" s="179">
        <f>IF(OR(W419="SOPORTE_TELEFÓNICO",W419="ENVÍO"),0,IF(Y419="TIPO I",'BASE LIQUIDACION REDEBAN 2025'!$B$10,IF(Y419="TIPO II",'BASE LIQUIDACION REDEBAN 2025'!$B$11,IF(Y419="TIPO III",'BASE LIQUIDACION REDEBAN 2025'!$B$12,'BASE LIQUIDACION REDEBAN 2025'!$B$13))))</f>
        <v>75096.394270399993</v>
      </c>
      <c r="AF419" s="179">
        <f t="shared" si="7"/>
        <v>65960.072302</v>
      </c>
      <c r="AG419"/>
    </row>
    <row r="420" spans="1:33" ht="14.45">
      <c r="A420" s="85" t="s">
        <v>68</v>
      </c>
      <c r="B420" s="85" t="str">
        <f>VLOOKUP(A420,'CENTRO DE COSTOS'!A:D,4,FALSE)</f>
        <v>WILLIAM ASDRUBAL ROZO ROZO</v>
      </c>
      <c r="C420" s="85" t="str">
        <f>VLOOKUP(A420,'CENTRO DE COSTOS'!A:D,2,FALSE)</f>
        <v>0004-0004</v>
      </c>
      <c r="D420" s="85">
        <v>25843</v>
      </c>
      <c r="E420" s="85">
        <v>14020552</v>
      </c>
      <c r="F420" s="85">
        <v>78846</v>
      </c>
      <c r="G420" s="85" t="s">
        <v>6241</v>
      </c>
      <c r="H420" s="85" t="s">
        <v>417</v>
      </c>
      <c r="I420" s="85" t="s">
        <v>2000</v>
      </c>
      <c r="J420" s="85" t="s">
        <v>8203</v>
      </c>
      <c r="K420" s="85" t="s">
        <v>160</v>
      </c>
      <c r="L420" s="85" t="s">
        <v>8204</v>
      </c>
      <c r="M420" s="178">
        <v>45910.716666666667</v>
      </c>
      <c r="N420" s="178">
        <v>45916.572222222218</v>
      </c>
      <c r="O420" s="143"/>
      <c r="P420" s="85" t="s">
        <v>8046</v>
      </c>
      <c r="Q420" s="85" t="s">
        <v>8047</v>
      </c>
      <c r="R420" s="85" t="s">
        <v>6245</v>
      </c>
      <c r="S420" s="85" t="s">
        <v>6245</v>
      </c>
      <c r="T420" s="85" t="s">
        <v>6246</v>
      </c>
      <c r="U420" s="85" t="s">
        <v>7731</v>
      </c>
      <c r="V420" s="85" t="s">
        <v>8205</v>
      </c>
      <c r="W420" s="85" t="s">
        <v>165</v>
      </c>
      <c r="X420" s="85" t="s">
        <v>8206</v>
      </c>
      <c r="Y420" s="144" t="str">
        <f>VLOOKUP(D420,TIPOLOGIA!A:F,6,0)</f>
        <v>TIPO II</v>
      </c>
      <c r="Z420" s="144" t="str">
        <f>VLOOKUP(D420,TIPOLOGIA!A:F,5,0)</f>
        <v>TERRESTRE</v>
      </c>
      <c r="AA420" s="85" t="s">
        <v>541</v>
      </c>
      <c r="AB420" s="85">
        <v>1</v>
      </c>
      <c r="AC420" s="85">
        <v>0</v>
      </c>
      <c r="AD420" s="179">
        <f>IF(W420="SOPORTE_TELEFÓNICO",'BASE LIQUIDACION REDEBAN 2025'!$B$19,IF(Y420="TIPO I",'BASE LIQUIDACION REDEBAN 2025'!$C$2,IF(Y420="TIPO II",'BASE LIQUIDACION REDEBAN 2025'!$C$3,IF(Y420="TIPO III",'BASE LIQUIDACION REDEBAN 2025'!$C$4,IF(Y420="TIPO IV",'BASE LIQUIDACION REDEBAN 2025'!$C$5,IF(Z420="AEREO",'BASE LIQUIDACION REDEBAN 2025'!$B$6,'BASE LIQUIDACION REDEBAN 2025'!$C$5))))))</f>
        <v>144967.87232000002</v>
      </c>
      <c r="AE420" s="179">
        <f>IF(OR(W420="SOPORTE_TELEFÓNICO",W420="ENVÍO"),0,IF(Y420="TIPO I",'BASE LIQUIDACION REDEBAN 2025'!$B$10,IF(Y420="TIPO II",'BASE LIQUIDACION REDEBAN 2025'!$B$11,IF(Y420="TIPO III",'BASE LIQUIDACION REDEBAN 2025'!$B$12,'BASE LIQUIDACION REDEBAN 2025'!$B$13))))</f>
        <v>140395.6348884</v>
      </c>
      <c r="AF420" s="179">
        <f t="shared" si="7"/>
        <v>144967.87232000002</v>
      </c>
      <c r="AG420"/>
    </row>
    <row r="421" spans="1:33" ht="14.45">
      <c r="A421" s="85" t="s">
        <v>76</v>
      </c>
      <c r="B421" s="85" t="str">
        <f>VLOOKUP(A421,'CENTRO DE COSTOS'!A:D,4,FALSE)</f>
        <v>DIEGO FERNANDO HENAO CARDONA</v>
      </c>
      <c r="C421" s="85" t="str">
        <f>VLOOKUP(A421,'CENTRO DE COSTOS'!A:D,2,FALSE)</f>
        <v>0004-0003</v>
      </c>
      <c r="D421" s="85">
        <v>76001</v>
      </c>
      <c r="E421" s="85">
        <v>14026491</v>
      </c>
      <c r="F421" s="85">
        <v>79048</v>
      </c>
      <c r="G421" s="85" t="s">
        <v>6241</v>
      </c>
      <c r="H421" s="85" t="s">
        <v>232</v>
      </c>
      <c r="I421" s="85" t="s">
        <v>76</v>
      </c>
      <c r="J421" s="85" t="s">
        <v>8207</v>
      </c>
      <c r="K421" s="85" t="s">
        <v>160</v>
      </c>
      <c r="L421" s="85" t="s">
        <v>8208</v>
      </c>
      <c r="M421" s="178">
        <v>45910.716666666667</v>
      </c>
      <c r="N421" s="178">
        <v>45913.615277777782</v>
      </c>
      <c r="O421" s="143"/>
      <c r="P421" s="85" t="s">
        <v>8046</v>
      </c>
      <c r="Q421" s="85" t="s">
        <v>8188</v>
      </c>
      <c r="R421" s="85" t="s">
        <v>6245</v>
      </c>
      <c r="S421" s="85" t="s">
        <v>6245</v>
      </c>
      <c r="T421" s="85" t="s">
        <v>6246</v>
      </c>
      <c r="U421" s="85" t="s">
        <v>7731</v>
      </c>
      <c r="V421" s="85" t="s">
        <v>8209</v>
      </c>
      <c r="W421" s="85" t="s">
        <v>165</v>
      </c>
      <c r="X421" s="85" t="s">
        <v>8210</v>
      </c>
      <c r="Y421" s="144" t="str">
        <f>VLOOKUP(D421,TIPOLOGIA!A:F,6,0)</f>
        <v>TIPO I</v>
      </c>
      <c r="Z421" s="144" t="str">
        <f>VLOOKUP(D421,TIPOLOGIA!A:F,5,0)</f>
        <v>TERRESTRE</v>
      </c>
      <c r="AA421" s="85" t="s">
        <v>1200</v>
      </c>
      <c r="AB421" s="85">
        <v>1</v>
      </c>
      <c r="AC421" s="85">
        <v>0</v>
      </c>
      <c r="AD421" s="179">
        <f>IF(W421="SOPORTE_TELEFÓNICO",'BASE LIQUIDACION REDEBAN 2025'!$B$19,IF(Y421="TIPO I",'BASE LIQUIDACION REDEBAN 2025'!$C$2,IF(Y421="TIPO II",'BASE LIQUIDACION REDEBAN 2025'!$C$3,IF(Y421="TIPO III",'BASE LIQUIDACION REDEBAN 2025'!$C$4,IF(Y421="TIPO IV",'BASE LIQUIDACION REDEBAN 2025'!$C$5,IF(Z421="AEREO",'BASE LIQUIDACION REDEBAN 2025'!$B$6,'BASE LIQUIDACION REDEBAN 2025'!$C$5))))))</f>
        <v>65960.072302</v>
      </c>
      <c r="AE421" s="179">
        <f>IF(OR(W421="SOPORTE_TELEFÓNICO",W421="ENVÍO"),0,IF(Y421="TIPO I",'BASE LIQUIDACION REDEBAN 2025'!$B$10,IF(Y421="TIPO II",'BASE LIQUIDACION REDEBAN 2025'!$B$11,IF(Y421="TIPO III",'BASE LIQUIDACION REDEBAN 2025'!$B$12,'BASE LIQUIDACION REDEBAN 2025'!$B$13))))</f>
        <v>75096.394270399993</v>
      </c>
      <c r="AF421" s="179">
        <f t="shared" si="7"/>
        <v>65960.072302</v>
      </c>
      <c r="AG421"/>
    </row>
    <row r="422" spans="1:33" ht="14.45">
      <c r="A422" s="85" t="s">
        <v>90</v>
      </c>
      <c r="B422" s="85" t="str">
        <f>VLOOKUP(A422,'CENTRO DE COSTOS'!A:D,4,FALSE)</f>
        <v>JUAN SEBASTIÁN RÍOS CASTRILLÓN</v>
      </c>
      <c r="C422" s="85" t="str">
        <f>VLOOKUP(A422,'CENTRO DE COSTOS'!A:D,2,FALSE)</f>
        <v>0004-0005</v>
      </c>
      <c r="D422" s="85">
        <v>5001</v>
      </c>
      <c r="E422" s="85">
        <v>14011780</v>
      </c>
      <c r="F422" s="85">
        <v>21956</v>
      </c>
      <c r="G422" s="85" t="s">
        <v>6241</v>
      </c>
      <c r="H422" s="85" t="s">
        <v>249</v>
      </c>
      <c r="I422" s="85" t="s">
        <v>90</v>
      </c>
      <c r="J422" s="85" t="s">
        <v>8211</v>
      </c>
      <c r="K422" s="85" t="s">
        <v>160</v>
      </c>
      <c r="L422" s="85" t="s">
        <v>8212</v>
      </c>
      <c r="M422" s="178">
        <v>45909.390972222223</v>
      </c>
      <c r="N422" s="178">
        <v>45910.633333333331</v>
      </c>
      <c r="O422" s="143"/>
      <c r="P422" s="85" t="s">
        <v>8046</v>
      </c>
      <c r="Q422" s="85" t="s">
        <v>8047</v>
      </c>
      <c r="R422" s="85" t="s">
        <v>243</v>
      </c>
      <c r="S422" s="85" t="s">
        <v>365</v>
      </c>
      <c r="T422" s="85" t="s">
        <v>6246</v>
      </c>
      <c r="U422" s="85" t="s">
        <v>7731</v>
      </c>
      <c r="V422" s="85" t="s">
        <v>8213</v>
      </c>
      <c r="W422" s="85" t="s">
        <v>165</v>
      </c>
      <c r="X422" s="85" t="s">
        <v>8214</v>
      </c>
      <c r="Y422" s="144" t="str">
        <f>VLOOKUP(D422,TIPOLOGIA!A:F,6,0)</f>
        <v>TIPO I</v>
      </c>
      <c r="Z422" s="144" t="str">
        <f>VLOOKUP(D422,TIPOLOGIA!A:F,5,0)</f>
        <v>TERRESTRE</v>
      </c>
      <c r="AA422" s="85" t="s">
        <v>374</v>
      </c>
      <c r="AB422" s="85">
        <v>1</v>
      </c>
      <c r="AC422" s="85">
        <v>0</v>
      </c>
      <c r="AD422" s="179">
        <f>IF(W422="SOPORTE_TELEFÓNICO",'BASE LIQUIDACION REDEBAN 2025'!$B$19,IF(Y422="TIPO I",'BASE LIQUIDACION REDEBAN 2025'!$C$2,IF(Y422="TIPO II",'BASE LIQUIDACION REDEBAN 2025'!$C$3,IF(Y422="TIPO III",'BASE LIQUIDACION REDEBAN 2025'!$C$4,IF(Y422="TIPO IV",'BASE LIQUIDACION REDEBAN 2025'!$C$5,IF(Z422="AEREO",'BASE LIQUIDACION REDEBAN 2025'!$B$6,'BASE LIQUIDACION REDEBAN 2025'!$C$5))))))</f>
        <v>65960.072302</v>
      </c>
      <c r="AE422" s="179">
        <f>IF(OR(W422="SOPORTE_TELEFÓNICO",W422="ENVÍO"),0,IF(Y422="TIPO I",'BASE LIQUIDACION REDEBAN 2025'!$B$10,IF(Y422="TIPO II",'BASE LIQUIDACION REDEBAN 2025'!$B$11,IF(Y422="TIPO III",'BASE LIQUIDACION REDEBAN 2025'!$B$12,'BASE LIQUIDACION REDEBAN 2025'!$B$13))))</f>
        <v>75096.394270399993</v>
      </c>
      <c r="AF422" s="179">
        <f t="shared" si="7"/>
        <v>65960.072302</v>
      </c>
      <c r="AG422"/>
    </row>
    <row r="423" spans="1:33" ht="14.45">
      <c r="A423" s="85" t="s">
        <v>86</v>
      </c>
      <c r="B423" s="85" t="str">
        <f>VLOOKUP(A423,'CENTRO DE COSTOS'!A:D,4,FALSE)</f>
        <v>KEVIN ALEXIS CORZO BUSTOS</v>
      </c>
      <c r="C423" s="85" t="str">
        <f>VLOOKUP(A423,'CENTRO DE COSTOS'!A:D,2,FALSE)</f>
        <v>0004-0007</v>
      </c>
      <c r="D423" s="85">
        <v>73001</v>
      </c>
      <c r="E423" s="85">
        <v>14012710</v>
      </c>
      <c r="F423" s="85">
        <v>77766</v>
      </c>
      <c r="G423" s="85" t="s">
        <v>6241</v>
      </c>
      <c r="H423" s="85" t="s">
        <v>494</v>
      </c>
      <c r="I423" s="85" t="s">
        <v>86</v>
      </c>
      <c r="J423" s="85" t="s">
        <v>8215</v>
      </c>
      <c r="K423" s="85" t="s">
        <v>160</v>
      </c>
      <c r="L423" s="85" t="s">
        <v>8216</v>
      </c>
      <c r="M423" s="178">
        <v>45909.390972222223</v>
      </c>
      <c r="N423" s="178">
        <v>45910.668749999997</v>
      </c>
      <c r="O423" s="143"/>
      <c r="P423" s="85" t="s">
        <v>8046</v>
      </c>
      <c r="Q423" s="85" t="s">
        <v>8047</v>
      </c>
      <c r="R423" s="85" t="s">
        <v>243</v>
      </c>
      <c r="S423" s="85" t="s">
        <v>244</v>
      </c>
      <c r="T423" s="85" t="s">
        <v>6246</v>
      </c>
      <c r="U423" s="85" t="s">
        <v>7731</v>
      </c>
      <c r="V423" s="85" t="s">
        <v>8217</v>
      </c>
      <c r="W423" s="85" t="s">
        <v>165</v>
      </c>
      <c r="X423" s="85" t="s">
        <v>8218</v>
      </c>
      <c r="Y423" s="144" t="str">
        <f>VLOOKUP(D423,TIPOLOGIA!A:F,6,0)</f>
        <v>TIPO I</v>
      </c>
      <c r="Z423" s="144" t="str">
        <f>VLOOKUP(D423,TIPOLOGIA!A:F,5,0)</f>
        <v>TERRESTRE</v>
      </c>
      <c r="AA423" s="85" t="s">
        <v>760</v>
      </c>
      <c r="AB423" s="85">
        <v>1</v>
      </c>
      <c r="AC423" s="85">
        <v>0</v>
      </c>
      <c r="AD423" s="179">
        <f>IF(W423="SOPORTE_TELEFÓNICO",'BASE LIQUIDACION REDEBAN 2025'!$B$19,IF(Y423="TIPO I",'BASE LIQUIDACION REDEBAN 2025'!$C$2,IF(Y423="TIPO II",'BASE LIQUIDACION REDEBAN 2025'!$C$3,IF(Y423="TIPO III",'BASE LIQUIDACION REDEBAN 2025'!$C$4,IF(Y423="TIPO IV",'BASE LIQUIDACION REDEBAN 2025'!$C$5,IF(Z423="AEREO",'BASE LIQUIDACION REDEBAN 2025'!$B$6,'BASE LIQUIDACION REDEBAN 2025'!$C$5))))))</f>
        <v>65960.072302</v>
      </c>
      <c r="AE423" s="179">
        <f>IF(OR(W423="SOPORTE_TELEFÓNICO",W423="ENVÍO"),0,IF(Y423="TIPO I",'BASE LIQUIDACION REDEBAN 2025'!$B$10,IF(Y423="TIPO II",'BASE LIQUIDACION REDEBAN 2025'!$B$11,IF(Y423="TIPO III",'BASE LIQUIDACION REDEBAN 2025'!$B$12,'BASE LIQUIDACION REDEBAN 2025'!$B$13))))</f>
        <v>75096.394270399993</v>
      </c>
      <c r="AF423" s="179">
        <f t="shared" si="7"/>
        <v>65960.072302</v>
      </c>
      <c r="AG423"/>
    </row>
    <row r="424" spans="1:33" ht="14.45">
      <c r="A424" s="85" t="s">
        <v>68</v>
      </c>
      <c r="B424" s="85" t="str">
        <f>VLOOKUP(A424,'CENTRO DE COSTOS'!A:D,4,FALSE)</f>
        <v>WILLIAM ASDRUBAL ROZO ROZO</v>
      </c>
      <c r="C424" s="85" t="str">
        <f>VLOOKUP(A424,'CENTRO DE COSTOS'!A:D,2,FALSE)</f>
        <v>0004-0004</v>
      </c>
      <c r="D424" s="85">
        <v>11001</v>
      </c>
      <c r="E424" s="85">
        <v>14013012</v>
      </c>
      <c r="F424" s="85">
        <v>80470</v>
      </c>
      <c r="G424" s="85" t="s">
        <v>6241</v>
      </c>
      <c r="H424" s="85" t="s">
        <v>417</v>
      </c>
      <c r="I424" s="85" t="s">
        <v>68</v>
      </c>
      <c r="J424" s="85" t="s">
        <v>8219</v>
      </c>
      <c r="K424" s="85" t="s">
        <v>160</v>
      </c>
      <c r="L424" s="85" t="s">
        <v>8220</v>
      </c>
      <c r="M424" s="178">
        <v>45909.390972222223</v>
      </c>
      <c r="N424" s="178">
        <v>45910.602083333331</v>
      </c>
      <c r="O424" s="143"/>
      <c r="P424" s="85" t="s">
        <v>8046</v>
      </c>
      <c r="Q424" s="85" t="s">
        <v>8047</v>
      </c>
      <c r="R424" s="85" t="s">
        <v>243</v>
      </c>
      <c r="S424" s="85" t="s">
        <v>244</v>
      </c>
      <c r="T424" s="85" t="s">
        <v>6246</v>
      </c>
      <c r="U424" s="85" t="s">
        <v>7731</v>
      </c>
      <c r="V424" s="85" t="s">
        <v>8221</v>
      </c>
      <c r="W424" s="85" t="s">
        <v>165</v>
      </c>
      <c r="X424" s="85" t="s">
        <v>8222</v>
      </c>
      <c r="Y424" s="144" t="str">
        <f>VLOOKUP(D424,TIPOLOGIA!A:F,6,0)</f>
        <v>TIPO I</v>
      </c>
      <c r="Z424" s="144" t="str">
        <f>VLOOKUP(D424,TIPOLOGIA!A:F,5,0)</f>
        <v>TERRESTRE</v>
      </c>
      <c r="AA424" s="85" t="s">
        <v>428</v>
      </c>
      <c r="AB424" s="85">
        <v>1</v>
      </c>
      <c r="AC424" s="85">
        <v>0</v>
      </c>
      <c r="AD424" s="179">
        <f>IF(W424="SOPORTE_TELEFÓNICO",'BASE LIQUIDACION REDEBAN 2025'!$B$19,IF(Y424="TIPO I",'BASE LIQUIDACION REDEBAN 2025'!$C$2,IF(Y424="TIPO II",'BASE LIQUIDACION REDEBAN 2025'!$C$3,IF(Y424="TIPO III",'BASE LIQUIDACION REDEBAN 2025'!$C$4,IF(Y424="TIPO IV",'BASE LIQUIDACION REDEBAN 2025'!$C$5,IF(Z424="AEREO",'BASE LIQUIDACION REDEBAN 2025'!$B$6,'BASE LIQUIDACION REDEBAN 2025'!$C$5))))))</f>
        <v>65960.072302</v>
      </c>
      <c r="AE424" s="179">
        <f>IF(OR(W424="SOPORTE_TELEFÓNICO",W424="ENVÍO"),0,IF(Y424="TIPO I",'BASE LIQUIDACION REDEBAN 2025'!$B$10,IF(Y424="TIPO II",'BASE LIQUIDACION REDEBAN 2025'!$B$11,IF(Y424="TIPO III",'BASE LIQUIDACION REDEBAN 2025'!$B$12,'BASE LIQUIDACION REDEBAN 2025'!$B$13))))</f>
        <v>75096.394270399993</v>
      </c>
      <c r="AF424" s="179">
        <f t="shared" si="7"/>
        <v>65960.072302</v>
      </c>
      <c r="AG424"/>
    </row>
    <row r="425" spans="1:33" ht="14.45">
      <c r="A425" s="85" t="s">
        <v>90</v>
      </c>
      <c r="B425" s="85" t="str">
        <f>VLOOKUP(A425,'CENTRO DE COSTOS'!A:D,4,FALSE)</f>
        <v>JUAN SEBASTIÁN RÍOS CASTRILLÓN</v>
      </c>
      <c r="C425" s="85" t="str">
        <f>VLOOKUP(A425,'CENTRO DE COSTOS'!A:D,2,FALSE)</f>
        <v>0004-0005</v>
      </c>
      <c r="D425" s="85">
        <v>5736</v>
      </c>
      <c r="E425" s="85">
        <v>14013074</v>
      </c>
      <c r="F425" s="85">
        <v>65414</v>
      </c>
      <c r="G425" s="85" t="s">
        <v>6241</v>
      </c>
      <c r="H425" s="85" t="s">
        <v>249</v>
      </c>
      <c r="I425" s="85" t="s">
        <v>586</v>
      </c>
      <c r="J425" s="85" t="s">
        <v>8223</v>
      </c>
      <c r="K425" s="85" t="s">
        <v>160</v>
      </c>
      <c r="L425" s="85" t="s">
        <v>8224</v>
      </c>
      <c r="M425" s="178">
        <v>45909.390972222223</v>
      </c>
      <c r="N425" s="178">
        <v>45915.631249999999</v>
      </c>
      <c r="O425" s="143"/>
      <c r="P425" s="85" t="s">
        <v>8046</v>
      </c>
      <c r="Q425" s="85" t="s">
        <v>8047</v>
      </c>
      <c r="R425" s="85" t="s">
        <v>243</v>
      </c>
      <c r="S425" s="85" t="s">
        <v>244</v>
      </c>
      <c r="T425" s="85" t="s">
        <v>6246</v>
      </c>
      <c r="U425" s="85" t="s">
        <v>7731</v>
      </c>
      <c r="V425" s="85" t="s">
        <v>8225</v>
      </c>
      <c r="W425" s="85" t="s">
        <v>165</v>
      </c>
      <c r="X425" s="85" t="s">
        <v>8226</v>
      </c>
      <c r="Y425" s="144" t="str">
        <f>VLOOKUP(D425,TIPOLOGIA!A:F,6,0)</f>
        <v>TIPO IV</v>
      </c>
      <c r="Z425" s="144" t="str">
        <f>VLOOKUP(D425,TIPOLOGIA!A:F,5,0)</f>
        <v>TERRESTRE</v>
      </c>
      <c r="AA425" s="85" t="s">
        <v>578</v>
      </c>
      <c r="AB425" s="85">
        <v>1</v>
      </c>
      <c r="AC425" s="85">
        <v>0</v>
      </c>
      <c r="AD425" s="179">
        <f>IF(W425="SOPORTE_TELEFÓNICO",'BASE LIQUIDACION REDEBAN 2025'!$B$19,IF(Y425="TIPO I",'BASE LIQUIDACION REDEBAN 2025'!$C$2,IF(Y425="TIPO II",'BASE LIQUIDACION REDEBAN 2025'!$C$3,IF(Y425="TIPO III",'BASE LIQUIDACION REDEBAN 2025'!$C$4,IF(Y425="TIPO IV",'BASE LIQUIDACION REDEBAN 2025'!$C$5,IF(Z425="AEREO",'BASE LIQUIDACION REDEBAN 2025'!$B$6,'BASE LIQUIDACION REDEBAN 2025'!$C$5))))))</f>
        <v>479588.87655000004</v>
      </c>
      <c r="AE425" s="179">
        <f>IF(OR(W425="SOPORTE_TELEFÓNICO",W425="ENVÍO"),0,IF(Y425="TIPO I",'BASE LIQUIDACION REDEBAN 2025'!$B$10,IF(Y425="TIPO II",'BASE LIQUIDACION REDEBAN 2025'!$B$11,IF(Y425="TIPO III",'BASE LIQUIDACION REDEBAN 2025'!$B$12,'BASE LIQUIDACION REDEBAN 2025'!$B$13))))</f>
        <v>196536.5258152</v>
      </c>
      <c r="AF425" s="179">
        <f t="shared" si="7"/>
        <v>479588.87655000004</v>
      </c>
      <c r="AG425"/>
    </row>
    <row r="426" spans="1:33" ht="14.45">
      <c r="A426" s="85" t="s">
        <v>94</v>
      </c>
      <c r="B426" s="85" t="str">
        <f>VLOOKUP(A426,'CENTRO DE COSTOS'!A:D,4,FALSE)</f>
        <v>DIEGO FERNANDO HENAO CARDONA</v>
      </c>
      <c r="C426" s="85" t="str">
        <f>VLOOKUP(A426,'CENTRO DE COSTOS'!A:D,2,FALSE)</f>
        <v>0004-0002</v>
      </c>
      <c r="D426" s="85">
        <v>76622</v>
      </c>
      <c r="E426" s="85">
        <v>14030445</v>
      </c>
      <c r="F426" s="85">
        <v>13200</v>
      </c>
      <c r="G426" s="85" t="s">
        <v>6241</v>
      </c>
      <c r="H426" s="85" t="s">
        <v>232</v>
      </c>
      <c r="I426" s="85" t="s">
        <v>2731</v>
      </c>
      <c r="J426" s="85" t="s">
        <v>3868</v>
      </c>
      <c r="K426" s="85" t="s">
        <v>160</v>
      </c>
      <c r="L426" s="85" t="s">
        <v>8227</v>
      </c>
      <c r="M426" s="178">
        <v>45909.390972222223</v>
      </c>
      <c r="N426" s="178">
        <v>45910.636111111111</v>
      </c>
      <c r="O426" s="143"/>
      <c r="P426" s="85" t="s">
        <v>8046</v>
      </c>
      <c r="Q426" s="85" t="s">
        <v>8047</v>
      </c>
      <c r="R426" s="85" t="s">
        <v>357</v>
      </c>
      <c r="S426" s="85" t="s">
        <v>1266</v>
      </c>
      <c r="T426" s="85" t="s">
        <v>6246</v>
      </c>
      <c r="U426" s="85" t="s">
        <v>7731</v>
      </c>
      <c r="V426" s="85" t="s">
        <v>8228</v>
      </c>
      <c r="W426" s="85" t="s">
        <v>165</v>
      </c>
      <c r="X426" s="85" t="s">
        <v>8229</v>
      </c>
      <c r="Y426" s="144" t="str">
        <f>VLOOKUP(D426,TIPOLOGIA!A:F,6,0)</f>
        <v>TIPO III</v>
      </c>
      <c r="Z426" s="144" t="str">
        <f>VLOOKUP(D426,TIPOLOGIA!A:F,5,0)</f>
        <v>TERRESTRE</v>
      </c>
      <c r="AA426" s="85" t="s">
        <v>1533</v>
      </c>
      <c r="AB426" s="85">
        <v>1</v>
      </c>
      <c r="AC426" s="85">
        <v>0</v>
      </c>
      <c r="AD426" s="179">
        <f>IF(W426="SOPORTE_TELEFÓNICO",'BASE LIQUIDACION REDEBAN 2025'!$B$19,IF(Y426="TIPO I",'BASE LIQUIDACION REDEBAN 2025'!$C$2,IF(Y426="TIPO II",'BASE LIQUIDACION REDEBAN 2025'!$C$3,IF(Y426="TIPO III",'BASE LIQUIDACION REDEBAN 2025'!$C$4,IF(Y426="TIPO IV",'BASE LIQUIDACION REDEBAN 2025'!$C$5,IF(Z426="AEREO",'BASE LIQUIDACION REDEBAN 2025'!$B$6,'BASE LIQUIDACION REDEBAN 2025'!$C$5))))))</f>
        <v>275728.78077800001</v>
      </c>
      <c r="AE426" s="179">
        <f>IF(OR(W426="SOPORTE_TELEFÓNICO",W426="ENVÍO"),0,IF(Y426="TIPO I",'BASE LIQUIDACION REDEBAN 2025'!$B$10,IF(Y426="TIPO II",'BASE LIQUIDACION REDEBAN 2025'!$B$11,IF(Y426="TIPO III",'BASE LIQUIDACION REDEBAN 2025'!$B$12,'BASE LIQUIDACION REDEBAN 2025'!$B$13))))</f>
        <v>196536.5258152</v>
      </c>
      <c r="AF426" s="179">
        <f t="shared" si="7"/>
        <v>275728.78077800001</v>
      </c>
      <c r="AG426"/>
    </row>
    <row r="427" spans="1:33" ht="14.45">
      <c r="A427" s="85" t="s">
        <v>94</v>
      </c>
      <c r="B427" s="85" t="str">
        <f>VLOOKUP(A427,'CENTRO DE COSTOS'!A:D,4,FALSE)</f>
        <v>DIEGO FERNANDO HENAO CARDONA</v>
      </c>
      <c r="C427" s="85" t="str">
        <f>VLOOKUP(A427,'CENTRO DE COSTOS'!A:D,2,FALSE)</f>
        <v>0004-0002</v>
      </c>
      <c r="D427" s="85">
        <v>66170</v>
      </c>
      <c r="E427" s="85">
        <v>13959331</v>
      </c>
      <c r="F427" s="85">
        <v>76590</v>
      </c>
      <c r="G427" s="85" t="s">
        <v>6241</v>
      </c>
      <c r="H427" s="85" t="s">
        <v>186</v>
      </c>
      <c r="I427" s="85" t="s">
        <v>1793</v>
      </c>
      <c r="J427" s="85" t="s">
        <v>8230</v>
      </c>
      <c r="K427" s="85" t="s">
        <v>160</v>
      </c>
      <c r="L427" s="85" t="s">
        <v>8231</v>
      </c>
      <c r="M427" s="178">
        <v>45904.35</v>
      </c>
      <c r="N427" s="178">
        <v>45908.504166666673</v>
      </c>
      <c r="O427" s="143"/>
      <c r="P427" s="85" t="s">
        <v>8046</v>
      </c>
      <c r="Q427" s="85" t="s">
        <v>8047</v>
      </c>
      <c r="R427" s="85" t="s">
        <v>6245</v>
      </c>
      <c r="S427" s="85" t="s">
        <v>6245</v>
      </c>
      <c r="T427" s="85" t="s">
        <v>6246</v>
      </c>
      <c r="U427" s="85" t="s">
        <v>7731</v>
      </c>
      <c r="V427" s="85" t="s">
        <v>8232</v>
      </c>
      <c r="W427" s="85" t="s">
        <v>165</v>
      </c>
      <c r="X427" s="85" t="s">
        <v>8233</v>
      </c>
      <c r="Y427" s="144" t="str">
        <f>VLOOKUP(D427,TIPOLOGIA!A:F,6,0)</f>
        <v>TIPO I</v>
      </c>
      <c r="Z427" s="144" t="str">
        <f>VLOOKUP(D427,TIPOLOGIA!A:F,5,0)</f>
        <v>TERRESTRE</v>
      </c>
      <c r="AA427" s="85" t="s">
        <v>1533</v>
      </c>
      <c r="AB427" s="85">
        <v>1</v>
      </c>
      <c r="AC427" s="85">
        <v>0</v>
      </c>
      <c r="AD427" s="179">
        <f>IF(W427="SOPORTE_TELEFÓNICO",'BASE LIQUIDACION REDEBAN 2025'!$B$19,IF(Y427="TIPO I",'BASE LIQUIDACION REDEBAN 2025'!$C$2,IF(Y427="TIPO II",'BASE LIQUIDACION REDEBAN 2025'!$C$3,IF(Y427="TIPO III",'BASE LIQUIDACION REDEBAN 2025'!$C$4,IF(Y427="TIPO IV",'BASE LIQUIDACION REDEBAN 2025'!$C$5,IF(Z427="AEREO",'BASE LIQUIDACION REDEBAN 2025'!$B$6,'BASE LIQUIDACION REDEBAN 2025'!$C$5))))))</f>
        <v>65960.072302</v>
      </c>
      <c r="AE427" s="179">
        <f>IF(OR(W427="SOPORTE_TELEFÓNICO",W427="ENVÍO"),0,IF(Y427="TIPO I",'BASE LIQUIDACION REDEBAN 2025'!$B$10,IF(Y427="TIPO II",'BASE LIQUIDACION REDEBAN 2025'!$B$11,IF(Y427="TIPO III",'BASE LIQUIDACION REDEBAN 2025'!$B$12,'BASE LIQUIDACION REDEBAN 2025'!$B$13))))</f>
        <v>75096.394270399993</v>
      </c>
      <c r="AF427" s="179">
        <f t="shared" si="7"/>
        <v>65960.072302</v>
      </c>
      <c r="AG427"/>
    </row>
    <row r="428" spans="1:33" ht="14.45">
      <c r="A428" s="85" t="s">
        <v>94</v>
      </c>
      <c r="B428" s="85" t="str">
        <f>VLOOKUP(A428,'CENTRO DE COSTOS'!A:D,4,FALSE)</f>
        <v>DIEGO FERNANDO HENAO CARDONA</v>
      </c>
      <c r="C428" s="85" t="str">
        <f>VLOOKUP(A428,'CENTRO DE COSTOS'!A:D,2,FALSE)</f>
        <v>0004-0002</v>
      </c>
      <c r="D428" s="85">
        <v>66170</v>
      </c>
      <c r="E428" s="85">
        <v>13951122</v>
      </c>
      <c r="F428" s="85">
        <v>72300</v>
      </c>
      <c r="G428" s="85" t="s">
        <v>6241</v>
      </c>
      <c r="H428" s="85" t="s">
        <v>186</v>
      </c>
      <c r="I428" s="85" t="s">
        <v>1793</v>
      </c>
      <c r="J428" s="85" t="s">
        <v>8234</v>
      </c>
      <c r="K428" s="85" t="s">
        <v>160</v>
      </c>
      <c r="L428" s="85" t="s">
        <v>8235</v>
      </c>
      <c r="M428" s="178">
        <v>45904.35</v>
      </c>
      <c r="N428" s="178">
        <v>45908.600694444453</v>
      </c>
      <c r="O428" s="143"/>
      <c r="P428" s="85" t="s">
        <v>8046</v>
      </c>
      <c r="Q428" s="85" t="s">
        <v>8047</v>
      </c>
      <c r="R428" s="85" t="s">
        <v>6245</v>
      </c>
      <c r="S428" s="85" t="s">
        <v>6245</v>
      </c>
      <c r="T428" s="85" t="s">
        <v>6246</v>
      </c>
      <c r="U428" s="85" t="s">
        <v>7731</v>
      </c>
      <c r="V428" s="85" t="s">
        <v>8236</v>
      </c>
      <c r="W428" s="85" t="s">
        <v>165</v>
      </c>
      <c r="X428" s="85" t="s">
        <v>8237</v>
      </c>
      <c r="Y428" s="144" t="str">
        <f>VLOOKUP(D428,TIPOLOGIA!A:F,6,0)</f>
        <v>TIPO I</v>
      </c>
      <c r="Z428" s="144" t="str">
        <f>VLOOKUP(D428,TIPOLOGIA!A:F,5,0)</f>
        <v>TERRESTRE</v>
      </c>
      <c r="AA428" s="85" t="s">
        <v>1533</v>
      </c>
      <c r="AB428" s="85">
        <v>1</v>
      </c>
      <c r="AC428" s="85">
        <v>0</v>
      </c>
      <c r="AD428" s="179">
        <f>IF(W428="SOPORTE_TELEFÓNICO",'BASE LIQUIDACION REDEBAN 2025'!$B$19,IF(Y428="TIPO I",'BASE LIQUIDACION REDEBAN 2025'!$C$2,IF(Y428="TIPO II",'BASE LIQUIDACION REDEBAN 2025'!$C$3,IF(Y428="TIPO III",'BASE LIQUIDACION REDEBAN 2025'!$C$4,IF(Y428="TIPO IV",'BASE LIQUIDACION REDEBAN 2025'!$C$5,IF(Z428="AEREO",'BASE LIQUIDACION REDEBAN 2025'!$B$6,'BASE LIQUIDACION REDEBAN 2025'!$C$5))))))</f>
        <v>65960.072302</v>
      </c>
      <c r="AE428" s="179">
        <f>IF(OR(W428="SOPORTE_TELEFÓNICO",W428="ENVÍO"),0,IF(Y428="TIPO I",'BASE LIQUIDACION REDEBAN 2025'!$B$10,IF(Y428="TIPO II",'BASE LIQUIDACION REDEBAN 2025'!$B$11,IF(Y428="TIPO III",'BASE LIQUIDACION REDEBAN 2025'!$B$12,'BASE LIQUIDACION REDEBAN 2025'!$B$13))))</f>
        <v>75096.394270399993</v>
      </c>
      <c r="AF428" s="179">
        <f t="shared" si="7"/>
        <v>65960.072302</v>
      </c>
      <c r="AG428"/>
    </row>
    <row r="429" spans="1:33" ht="14.45">
      <c r="A429" s="85" t="s">
        <v>72</v>
      </c>
      <c r="B429" s="85" t="str">
        <f>VLOOKUP(A429,'CENTRO DE COSTOS'!A:D,4,FALSE)</f>
        <v>MIGUEL JULIÁN HERNÁNDEZ GUARÍN</v>
      </c>
      <c r="C429" s="85" t="str">
        <f>VLOOKUP(A429,'CENTRO DE COSTOS'!A:D,2,FALSE)</f>
        <v>0004-0008</v>
      </c>
      <c r="D429" s="85">
        <v>81300</v>
      </c>
      <c r="E429" s="85">
        <v>13947168</v>
      </c>
      <c r="F429" s="85">
        <v>45143</v>
      </c>
      <c r="G429" s="85" t="s">
        <v>6241</v>
      </c>
      <c r="H429" s="85" t="s">
        <v>869</v>
      </c>
      <c r="I429" s="85" t="s">
        <v>8238</v>
      </c>
      <c r="J429" s="85" t="s">
        <v>8239</v>
      </c>
      <c r="K429" s="85" t="s">
        <v>160</v>
      </c>
      <c r="L429" s="85" t="s">
        <v>8240</v>
      </c>
      <c r="M429" s="178">
        <v>45904.35</v>
      </c>
      <c r="N429" s="178">
        <v>45910.370138888888</v>
      </c>
      <c r="O429" s="143"/>
      <c r="P429" s="85" t="s">
        <v>8046</v>
      </c>
      <c r="Q429" s="85" t="s">
        <v>8047</v>
      </c>
      <c r="R429" s="85" t="s">
        <v>6245</v>
      </c>
      <c r="S429" s="85" t="s">
        <v>6245</v>
      </c>
      <c r="T429" s="85" t="s">
        <v>6246</v>
      </c>
      <c r="U429" s="85" t="s">
        <v>7731</v>
      </c>
      <c r="V429" s="85" t="s">
        <v>8241</v>
      </c>
      <c r="W429" s="85" t="s">
        <v>165</v>
      </c>
      <c r="X429" s="85" t="s">
        <v>8242</v>
      </c>
      <c r="Y429" s="144" t="str">
        <f>VLOOKUP(D429,TIPOLOGIA!A:F,6,0)</f>
        <v>TIPO IV ESPECIAL</v>
      </c>
      <c r="Z429" s="144" t="str">
        <f>VLOOKUP(D429,TIPOLOGIA!A:F,5,0)</f>
        <v>AEREO</v>
      </c>
      <c r="AA429" s="85" t="s">
        <v>754</v>
      </c>
      <c r="AB429" s="85">
        <v>1</v>
      </c>
      <c r="AC429" s="85">
        <v>0</v>
      </c>
      <c r="AD429" s="179">
        <f>IF(W429="SOPORTE_TELEFÓNICO",'BASE LIQUIDACION REDEBAN 2025'!$B$19,IF(Y429="TIPO I",'BASE LIQUIDACION REDEBAN 2025'!$C$2,IF(Y429="TIPO II",'BASE LIQUIDACION REDEBAN 2025'!$C$3,IF(Y429="TIPO III",'BASE LIQUIDACION REDEBAN 2025'!$C$4,IF(Y429="TIPO IV",'BASE LIQUIDACION REDEBAN 2025'!$C$5,IF(Z429="AEREO",'BASE LIQUIDACION REDEBAN 2025'!$B$6,'BASE LIQUIDACION REDEBAN 2025'!$C$5))))))</f>
        <v>988462.96268840006</v>
      </c>
      <c r="AE429" s="179">
        <f>IF(OR(W429="SOPORTE_TELEFÓNICO",W429="ENVÍO"),0,IF(Y429="TIPO I",'BASE LIQUIDACION REDEBAN 2025'!$B$10,IF(Y429="TIPO II",'BASE LIQUIDACION REDEBAN 2025'!$B$11,IF(Y429="TIPO III",'BASE LIQUIDACION REDEBAN 2025'!$B$12,'BASE LIQUIDACION REDEBAN 2025'!$B$13))))</f>
        <v>196536.5258152</v>
      </c>
      <c r="AF429" s="179">
        <f t="shared" si="7"/>
        <v>988462.96268840006</v>
      </c>
      <c r="AG429"/>
    </row>
    <row r="430" spans="1:33" ht="14.45">
      <c r="A430" s="85" t="s">
        <v>92</v>
      </c>
      <c r="B430" s="85" t="str">
        <f>VLOOKUP(A430,'CENTRO DE COSTOS'!A:D,4,FALSE)</f>
        <v>KEVIN ALEXIS CORZO BUSTOS</v>
      </c>
      <c r="C430" s="85" t="str">
        <f>VLOOKUP(A430,'CENTRO DE COSTOS'!A:D,2,FALSE)</f>
        <v>0004-0007</v>
      </c>
      <c r="D430" s="85">
        <v>18001</v>
      </c>
      <c r="E430" s="85">
        <v>13947444</v>
      </c>
      <c r="F430" s="85">
        <v>77627</v>
      </c>
      <c r="G430" s="85" t="s">
        <v>6241</v>
      </c>
      <c r="H430" s="85" t="s">
        <v>208</v>
      </c>
      <c r="I430" s="85" t="s">
        <v>82</v>
      </c>
      <c r="J430" s="85" t="s">
        <v>8243</v>
      </c>
      <c r="K430" s="85" t="s">
        <v>160</v>
      </c>
      <c r="L430" s="85" t="s">
        <v>8244</v>
      </c>
      <c r="M430" s="178">
        <v>45904.35</v>
      </c>
      <c r="N430" s="178">
        <v>45908.711805555547</v>
      </c>
      <c r="O430" s="143"/>
      <c r="P430" s="85" t="s">
        <v>8046</v>
      </c>
      <c r="Q430" s="85" t="s">
        <v>8047</v>
      </c>
      <c r="R430" s="85" t="s">
        <v>162</v>
      </c>
      <c r="S430" s="85" t="s">
        <v>162</v>
      </c>
      <c r="T430" s="85" t="s">
        <v>6246</v>
      </c>
      <c r="U430" s="85" t="s">
        <v>7731</v>
      </c>
      <c r="V430" s="85" t="s">
        <v>8245</v>
      </c>
      <c r="W430" s="85" t="s">
        <v>165</v>
      </c>
      <c r="X430" s="85" t="s">
        <v>8246</v>
      </c>
      <c r="Y430" s="144" t="str">
        <f>VLOOKUP(D430,TIPOLOGIA!A:F,6,0)</f>
        <v>TIPO IV</v>
      </c>
      <c r="Z430" s="144" t="str">
        <f>VLOOKUP(D430,TIPOLOGIA!A:F,5,0)</f>
        <v>TERRESTRE</v>
      </c>
      <c r="AA430" s="85" t="s">
        <v>214</v>
      </c>
      <c r="AB430" s="85">
        <v>1</v>
      </c>
      <c r="AC430" s="85">
        <v>0</v>
      </c>
      <c r="AD430" s="179">
        <f>IF(W430="SOPORTE_TELEFÓNICO",'BASE LIQUIDACION REDEBAN 2025'!$B$19,IF(Y430="TIPO I",'BASE LIQUIDACION REDEBAN 2025'!$C$2,IF(Y430="TIPO II",'BASE LIQUIDACION REDEBAN 2025'!$C$3,IF(Y430="TIPO III",'BASE LIQUIDACION REDEBAN 2025'!$C$4,IF(Y430="TIPO IV",'BASE LIQUIDACION REDEBAN 2025'!$C$5,IF(Z430="AEREO",'BASE LIQUIDACION REDEBAN 2025'!$B$6,'BASE LIQUIDACION REDEBAN 2025'!$C$5))))))</f>
        <v>479588.87655000004</v>
      </c>
      <c r="AE430" s="179">
        <f>IF(OR(W430="SOPORTE_TELEFÓNICO",W430="ENVÍO"),0,IF(Y430="TIPO I",'BASE LIQUIDACION REDEBAN 2025'!$B$10,IF(Y430="TIPO II",'BASE LIQUIDACION REDEBAN 2025'!$B$11,IF(Y430="TIPO III",'BASE LIQUIDACION REDEBAN 2025'!$B$12,'BASE LIQUIDACION REDEBAN 2025'!$B$13))))</f>
        <v>196536.5258152</v>
      </c>
      <c r="AF430" s="179">
        <f t="shared" si="7"/>
        <v>479588.87655000004</v>
      </c>
      <c r="AG430"/>
    </row>
    <row r="431" spans="1:33" ht="14.45">
      <c r="A431" s="85" t="s">
        <v>93</v>
      </c>
      <c r="B431" s="85" t="str">
        <f>VLOOKUP(A431,'CENTRO DE COSTOS'!A:D,4,FALSE)</f>
        <v>DIEGO FERNANDO HENAO CARDONA</v>
      </c>
      <c r="C431" s="85" t="str">
        <f>VLOOKUP(A431,'CENTRO DE COSTOS'!A:D,2,FALSE)</f>
        <v>0004-0003</v>
      </c>
      <c r="D431" s="85">
        <v>52001</v>
      </c>
      <c r="E431" s="85">
        <v>13951430</v>
      </c>
      <c r="F431" s="85">
        <v>79567</v>
      </c>
      <c r="G431" s="85" t="s">
        <v>6241</v>
      </c>
      <c r="H431" s="85" t="s">
        <v>157</v>
      </c>
      <c r="I431" s="85" t="s">
        <v>93</v>
      </c>
      <c r="J431" s="85" t="s">
        <v>8247</v>
      </c>
      <c r="K431" s="85" t="s">
        <v>160</v>
      </c>
      <c r="L431" s="85" t="s">
        <v>8248</v>
      </c>
      <c r="M431" s="178">
        <v>45904.35</v>
      </c>
      <c r="N431" s="178">
        <v>45912.55972222222</v>
      </c>
      <c r="O431" s="143"/>
      <c r="P431" s="85" t="s">
        <v>8046</v>
      </c>
      <c r="Q431" s="85" t="s">
        <v>8047</v>
      </c>
      <c r="R431" s="85" t="s">
        <v>162</v>
      </c>
      <c r="S431" s="85" t="s">
        <v>162</v>
      </c>
      <c r="T431" s="85" t="s">
        <v>6246</v>
      </c>
      <c r="U431" s="85" t="s">
        <v>7731</v>
      </c>
      <c r="V431" s="85" t="s">
        <v>8249</v>
      </c>
      <c r="W431" s="85" t="s">
        <v>165</v>
      </c>
      <c r="X431" s="85" t="s">
        <v>8250</v>
      </c>
      <c r="Y431" s="144" t="str">
        <f>VLOOKUP(D431,TIPOLOGIA!A:F,6,0)</f>
        <v>TIPO I</v>
      </c>
      <c r="Z431" s="144" t="str">
        <f>VLOOKUP(D431,TIPOLOGIA!A:F,5,0)</f>
        <v>TERRESTRE</v>
      </c>
      <c r="AA431" s="85" t="s">
        <v>851</v>
      </c>
      <c r="AB431" s="85">
        <v>1</v>
      </c>
      <c r="AC431" s="85">
        <v>0</v>
      </c>
      <c r="AD431" s="179">
        <f>IF(W431="SOPORTE_TELEFÓNICO",'BASE LIQUIDACION REDEBAN 2025'!$B$19,IF(Y431="TIPO I",'BASE LIQUIDACION REDEBAN 2025'!$C$2,IF(Y431="TIPO II",'BASE LIQUIDACION REDEBAN 2025'!$C$3,IF(Y431="TIPO III",'BASE LIQUIDACION REDEBAN 2025'!$C$4,IF(Y431="TIPO IV",'BASE LIQUIDACION REDEBAN 2025'!$C$5,IF(Z431="AEREO",'BASE LIQUIDACION REDEBAN 2025'!$B$6,'BASE LIQUIDACION REDEBAN 2025'!$C$5))))))</f>
        <v>65960.072302</v>
      </c>
      <c r="AE431" s="179">
        <f>IF(OR(W431="SOPORTE_TELEFÓNICO",W431="ENVÍO"),0,IF(Y431="TIPO I",'BASE LIQUIDACION REDEBAN 2025'!$B$10,IF(Y431="TIPO II",'BASE LIQUIDACION REDEBAN 2025'!$B$11,IF(Y431="TIPO III",'BASE LIQUIDACION REDEBAN 2025'!$B$12,'BASE LIQUIDACION REDEBAN 2025'!$B$13))))</f>
        <v>75096.394270399993</v>
      </c>
      <c r="AF431" s="179">
        <f t="shared" si="7"/>
        <v>65960.072302</v>
      </c>
      <c r="AG431"/>
    </row>
    <row r="432" spans="1:33" ht="14.45">
      <c r="A432" s="85" t="s">
        <v>100</v>
      </c>
      <c r="B432" s="85" t="str">
        <f>VLOOKUP(A432,'CENTRO DE COSTOS'!A:D,4,FALSE)</f>
        <v>KEVIN ALEXIS CORZO BUSTOS</v>
      </c>
      <c r="C432" s="85" t="str">
        <f>VLOOKUP(A432,'CENTRO DE COSTOS'!A:D,2,FALSE)</f>
        <v>0004-0007</v>
      </c>
      <c r="D432" s="85">
        <v>50568</v>
      </c>
      <c r="E432" s="85">
        <v>13951834</v>
      </c>
      <c r="F432" s="85">
        <v>67483</v>
      </c>
      <c r="G432" s="85" t="s">
        <v>6241</v>
      </c>
      <c r="H432" s="85" t="s">
        <v>216</v>
      </c>
      <c r="I432" s="85" t="s">
        <v>3630</v>
      </c>
      <c r="J432" s="85" t="s">
        <v>8251</v>
      </c>
      <c r="K432" s="85" t="s">
        <v>160</v>
      </c>
      <c r="L432" s="85" t="s">
        <v>8252</v>
      </c>
      <c r="M432" s="178">
        <v>45904.35</v>
      </c>
      <c r="N432" s="178">
        <v>45908.666666666657</v>
      </c>
      <c r="O432" s="143"/>
      <c r="P432" s="85" t="s">
        <v>8046</v>
      </c>
      <c r="Q432" s="85" t="s">
        <v>8047</v>
      </c>
      <c r="R432" s="85" t="s">
        <v>6245</v>
      </c>
      <c r="S432" s="85" t="s">
        <v>6245</v>
      </c>
      <c r="T432" s="85" t="s">
        <v>6246</v>
      </c>
      <c r="U432" s="85" t="s">
        <v>7731</v>
      </c>
      <c r="V432" s="85" t="s">
        <v>8253</v>
      </c>
      <c r="W432" s="85" t="s">
        <v>165</v>
      </c>
      <c r="X432" s="85" t="s">
        <v>8254</v>
      </c>
      <c r="Y432" s="144" t="str">
        <f>VLOOKUP(D432,TIPOLOGIA!A:F,6,0)</f>
        <v>TIPO III</v>
      </c>
      <c r="Z432" s="144" t="str">
        <f>VLOOKUP(D432,TIPOLOGIA!A:F,5,0)</f>
        <v>TERRESTRE</v>
      </c>
      <c r="AA432" s="85" t="s">
        <v>222</v>
      </c>
      <c r="AB432" s="85">
        <v>1</v>
      </c>
      <c r="AC432" s="85">
        <v>0</v>
      </c>
      <c r="AD432" s="179">
        <f>IF(W432="SOPORTE_TELEFÓNICO",'BASE LIQUIDACION REDEBAN 2025'!$B$19,IF(Y432="TIPO I",'BASE LIQUIDACION REDEBAN 2025'!$C$2,IF(Y432="TIPO II",'BASE LIQUIDACION REDEBAN 2025'!$C$3,IF(Y432="TIPO III",'BASE LIQUIDACION REDEBAN 2025'!$C$4,IF(Y432="TIPO IV",'BASE LIQUIDACION REDEBAN 2025'!$C$5,IF(Z432="AEREO",'BASE LIQUIDACION REDEBAN 2025'!$B$6,'BASE LIQUIDACION REDEBAN 2025'!$C$5))))))</f>
        <v>275728.78077800001</v>
      </c>
      <c r="AE432" s="179">
        <f>IF(OR(W432="SOPORTE_TELEFÓNICO",W432="ENVÍO"),0,IF(Y432="TIPO I",'BASE LIQUIDACION REDEBAN 2025'!$B$10,IF(Y432="TIPO II",'BASE LIQUIDACION REDEBAN 2025'!$B$11,IF(Y432="TIPO III",'BASE LIQUIDACION REDEBAN 2025'!$B$12,'BASE LIQUIDACION REDEBAN 2025'!$B$13))))</f>
        <v>196536.5258152</v>
      </c>
      <c r="AF432" s="179">
        <f t="shared" si="7"/>
        <v>275728.78077800001</v>
      </c>
      <c r="AG432"/>
    </row>
    <row r="433" spans="1:33" ht="14.45">
      <c r="A433" s="85" t="s">
        <v>76</v>
      </c>
      <c r="B433" s="85" t="str">
        <f>VLOOKUP(A433,'CENTRO DE COSTOS'!A:D,4,FALSE)</f>
        <v>DIEGO FERNANDO HENAO CARDONA</v>
      </c>
      <c r="C433" s="85" t="str">
        <f>VLOOKUP(A433,'CENTRO DE COSTOS'!A:D,2,FALSE)</f>
        <v>0004-0003</v>
      </c>
      <c r="D433" s="85">
        <v>76001</v>
      </c>
      <c r="E433" s="85">
        <v>13956951</v>
      </c>
      <c r="F433" s="85">
        <v>79364</v>
      </c>
      <c r="G433" s="85" t="s">
        <v>6241</v>
      </c>
      <c r="H433" s="85" t="s">
        <v>232</v>
      </c>
      <c r="I433" s="85" t="s">
        <v>76</v>
      </c>
      <c r="J433" s="85" t="s">
        <v>1744</v>
      </c>
      <c r="K433" s="85" t="s">
        <v>160</v>
      </c>
      <c r="L433" s="85" t="s">
        <v>8255</v>
      </c>
      <c r="M433" s="178">
        <v>45904.35</v>
      </c>
      <c r="N433" s="178">
        <v>45906.446527777778</v>
      </c>
      <c r="O433" s="143"/>
      <c r="P433" s="85" t="s">
        <v>8046</v>
      </c>
      <c r="Q433" s="85" t="s">
        <v>8047</v>
      </c>
      <c r="R433" s="85" t="s">
        <v>162</v>
      </c>
      <c r="S433" s="85" t="s">
        <v>162</v>
      </c>
      <c r="T433" s="85" t="s">
        <v>6246</v>
      </c>
      <c r="U433" s="85" t="s">
        <v>7731</v>
      </c>
      <c r="V433" s="85" t="s">
        <v>8256</v>
      </c>
      <c r="W433" s="85" t="s">
        <v>165</v>
      </c>
      <c r="X433" s="85" t="s">
        <v>1747</v>
      </c>
      <c r="Y433" s="144" t="str">
        <f>VLOOKUP(D433,TIPOLOGIA!A:F,6,0)</f>
        <v>TIPO I</v>
      </c>
      <c r="Z433" s="144" t="str">
        <f>VLOOKUP(D433,TIPOLOGIA!A:F,5,0)</f>
        <v>TERRESTRE</v>
      </c>
      <c r="AA433" s="85" t="s">
        <v>346</v>
      </c>
      <c r="AB433" s="85">
        <v>1</v>
      </c>
      <c r="AC433" s="85">
        <v>0</v>
      </c>
      <c r="AD433" s="179">
        <f>IF(W433="SOPORTE_TELEFÓNICO",'BASE LIQUIDACION REDEBAN 2025'!$B$19,IF(Y433="TIPO I",'BASE LIQUIDACION REDEBAN 2025'!$C$2,IF(Y433="TIPO II",'BASE LIQUIDACION REDEBAN 2025'!$C$3,IF(Y433="TIPO III",'BASE LIQUIDACION REDEBAN 2025'!$C$4,IF(Y433="TIPO IV",'BASE LIQUIDACION REDEBAN 2025'!$C$5,IF(Z433="AEREO",'BASE LIQUIDACION REDEBAN 2025'!$B$6,'BASE LIQUIDACION REDEBAN 2025'!$C$5))))))</f>
        <v>65960.072302</v>
      </c>
      <c r="AE433" s="179">
        <f>IF(OR(W433="SOPORTE_TELEFÓNICO",W433="ENVÍO"),0,IF(Y433="TIPO I",'BASE LIQUIDACION REDEBAN 2025'!$B$10,IF(Y433="TIPO II",'BASE LIQUIDACION REDEBAN 2025'!$B$11,IF(Y433="TIPO III",'BASE LIQUIDACION REDEBAN 2025'!$B$12,'BASE LIQUIDACION REDEBAN 2025'!$B$13))))</f>
        <v>75096.394270399993</v>
      </c>
      <c r="AF433" s="179">
        <f t="shared" si="7"/>
        <v>65960.072302</v>
      </c>
      <c r="AG433"/>
    </row>
    <row r="434" spans="1:33" ht="14.45">
      <c r="A434" s="85" t="s">
        <v>100</v>
      </c>
      <c r="B434" s="85" t="str">
        <f>VLOOKUP(A434,'CENTRO DE COSTOS'!A:D,4,FALSE)</f>
        <v>KEVIN ALEXIS CORZO BUSTOS</v>
      </c>
      <c r="C434" s="85" t="str">
        <f>VLOOKUP(A434,'CENTRO DE COSTOS'!A:D,2,FALSE)</f>
        <v>0004-0007</v>
      </c>
      <c r="D434" s="85">
        <v>50001</v>
      </c>
      <c r="E434" s="85">
        <v>13969860</v>
      </c>
      <c r="F434" s="85">
        <v>79202</v>
      </c>
      <c r="G434" s="85" t="s">
        <v>6241</v>
      </c>
      <c r="H434" s="85" t="s">
        <v>216</v>
      </c>
      <c r="I434" s="85" t="s">
        <v>100</v>
      </c>
      <c r="J434" s="85" t="s">
        <v>5172</v>
      </c>
      <c r="K434" s="85" t="s">
        <v>160</v>
      </c>
      <c r="L434" s="85" t="s">
        <v>8257</v>
      </c>
      <c r="M434" s="178">
        <v>45904.35</v>
      </c>
      <c r="N434" s="178">
        <v>45905.722916666673</v>
      </c>
      <c r="O434" s="143"/>
      <c r="P434" s="85" t="s">
        <v>8046</v>
      </c>
      <c r="Q434" s="85" t="s">
        <v>8047</v>
      </c>
      <c r="R434" s="85" t="s">
        <v>162</v>
      </c>
      <c r="S434" s="85" t="s">
        <v>162</v>
      </c>
      <c r="T434" s="85" t="s">
        <v>6246</v>
      </c>
      <c r="U434" s="85" t="s">
        <v>7731</v>
      </c>
      <c r="V434" s="85" t="s">
        <v>8258</v>
      </c>
      <c r="W434" s="85" t="s">
        <v>165</v>
      </c>
      <c r="X434" s="85" t="s">
        <v>5175</v>
      </c>
      <c r="Y434" s="144" t="str">
        <f>VLOOKUP(D434,TIPOLOGIA!A:F,6,0)</f>
        <v>TIPO I</v>
      </c>
      <c r="Z434" s="144" t="str">
        <f>VLOOKUP(D434,TIPOLOGIA!A:F,5,0)</f>
        <v>TERRESTRE</v>
      </c>
      <c r="AA434" s="85" t="s">
        <v>1411</v>
      </c>
      <c r="AB434" s="85">
        <v>1</v>
      </c>
      <c r="AC434" s="85">
        <v>0</v>
      </c>
      <c r="AD434" s="179">
        <f>IF(W434="SOPORTE_TELEFÓNICO",'BASE LIQUIDACION REDEBAN 2025'!$B$19,IF(Y434="TIPO I",'BASE LIQUIDACION REDEBAN 2025'!$C$2,IF(Y434="TIPO II",'BASE LIQUIDACION REDEBAN 2025'!$C$3,IF(Y434="TIPO III",'BASE LIQUIDACION REDEBAN 2025'!$C$4,IF(Y434="TIPO IV",'BASE LIQUIDACION REDEBAN 2025'!$C$5,IF(Z434="AEREO",'BASE LIQUIDACION REDEBAN 2025'!$B$6,'BASE LIQUIDACION REDEBAN 2025'!$C$5))))))</f>
        <v>65960.072302</v>
      </c>
      <c r="AE434" s="179">
        <f>IF(OR(W434="SOPORTE_TELEFÓNICO",W434="ENVÍO"),0,IF(Y434="TIPO I",'BASE LIQUIDACION REDEBAN 2025'!$B$10,IF(Y434="TIPO II",'BASE LIQUIDACION REDEBAN 2025'!$B$11,IF(Y434="TIPO III",'BASE LIQUIDACION REDEBAN 2025'!$B$12,'BASE LIQUIDACION REDEBAN 2025'!$B$13))))</f>
        <v>75096.394270399993</v>
      </c>
      <c r="AF434" s="179">
        <f t="shared" si="7"/>
        <v>65960.072302</v>
      </c>
      <c r="AG434"/>
    </row>
    <row r="435" spans="1:33" ht="14.45">
      <c r="A435" s="85" t="s">
        <v>81</v>
      </c>
      <c r="B435" s="85" t="str">
        <f>VLOOKUP(A435,'CENTRO DE COSTOS'!A:D,4,FALSE)</f>
        <v>MIGUEL JULIÁN HERNÁNDEZ GUARÍN</v>
      </c>
      <c r="C435" s="85" t="str">
        <f>VLOOKUP(A435,'CENTRO DE COSTOS'!A:D,2,FALSE)</f>
        <v>0004-0008</v>
      </c>
      <c r="D435" s="85">
        <v>54001</v>
      </c>
      <c r="E435" s="85">
        <v>13971847</v>
      </c>
      <c r="F435" s="85">
        <v>65897</v>
      </c>
      <c r="G435" s="85" t="s">
        <v>6241</v>
      </c>
      <c r="H435" s="85" t="s">
        <v>296</v>
      </c>
      <c r="I435" s="85" t="s">
        <v>81</v>
      </c>
      <c r="J435" s="85" t="s">
        <v>8259</v>
      </c>
      <c r="K435" s="85" t="s">
        <v>160</v>
      </c>
      <c r="L435" s="85" t="s">
        <v>8260</v>
      </c>
      <c r="M435" s="178">
        <v>45904.35</v>
      </c>
      <c r="N435" s="178">
        <v>45906.496527777781</v>
      </c>
      <c r="O435" s="143"/>
      <c r="P435" s="85" t="s">
        <v>8046</v>
      </c>
      <c r="Q435" s="85" t="s">
        <v>8047</v>
      </c>
      <c r="R435" s="85" t="s">
        <v>6245</v>
      </c>
      <c r="S435" s="85" t="s">
        <v>6245</v>
      </c>
      <c r="T435" s="85" t="s">
        <v>6246</v>
      </c>
      <c r="U435" s="85" t="s">
        <v>7731</v>
      </c>
      <c r="V435" s="85" t="s">
        <v>8261</v>
      </c>
      <c r="W435" s="85" t="s">
        <v>165</v>
      </c>
      <c r="X435" s="85" t="s">
        <v>8262</v>
      </c>
      <c r="Y435" s="144" t="str">
        <f>VLOOKUP(D435,TIPOLOGIA!A:F,6,0)</f>
        <v>TIPO I</v>
      </c>
      <c r="Z435" s="144" t="str">
        <f>VLOOKUP(D435,TIPOLOGIA!A:F,5,0)</f>
        <v>TERRESTRE</v>
      </c>
      <c r="AA435" s="85" t="s">
        <v>307</v>
      </c>
      <c r="AB435" s="85">
        <v>1</v>
      </c>
      <c r="AC435" s="85">
        <v>0</v>
      </c>
      <c r="AD435" s="179">
        <f>IF(W435="SOPORTE_TELEFÓNICO",'BASE LIQUIDACION REDEBAN 2025'!$B$19,IF(Y435="TIPO I",'BASE LIQUIDACION REDEBAN 2025'!$C$2,IF(Y435="TIPO II",'BASE LIQUIDACION REDEBAN 2025'!$C$3,IF(Y435="TIPO III",'BASE LIQUIDACION REDEBAN 2025'!$C$4,IF(Y435="TIPO IV",'BASE LIQUIDACION REDEBAN 2025'!$C$5,IF(Z435="AEREO",'BASE LIQUIDACION REDEBAN 2025'!$B$6,'BASE LIQUIDACION REDEBAN 2025'!$C$5))))))</f>
        <v>65960.072302</v>
      </c>
      <c r="AE435" s="179">
        <f>IF(OR(W435="SOPORTE_TELEFÓNICO",W435="ENVÍO"),0,IF(Y435="TIPO I",'BASE LIQUIDACION REDEBAN 2025'!$B$10,IF(Y435="TIPO II",'BASE LIQUIDACION REDEBAN 2025'!$B$11,IF(Y435="TIPO III",'BASE LIQUIDACION REDEBAN 2025'!$B$12,'BASE LIQUIDACION REDEBAN 2025'!$B$13))))</f>
        <v>75096.394270399993</v>
      </c>
      <c r="AF435" s="179">
        <f t="shared" si="7"/>
        <v>65960.072302</v>
      </c>
      <c r="AG435"/>
    </row>
    <row r="436" spans="1:33" ht="14.45">
      <c r="A436" s="85" t="s">
        <v>91</v>
      </c>
      <c r="B436" s="85" t="str">
        <f>VLOOKUP(A436,'CENTRO DE COSTOS'!A:D,4,FALSE)</f>
        <v>JOSE MAURICIO HERNANDEZ ROJAS</v>
      </c>
      <c r="C436" s="85" t="str">
        <f>VLOOKUP(A436,'CENTRO DE COSTOS'!A:D,2,FALSE)</f>
        <v>0004-0001</v>
      </c>
      <c r="D436" s="85">
        <v>23417</v>
      </c>
      <c r="E436" s="85">
        <v>13978228</v>
      </c>
      <c r="F436" s="85">
        <v>41231</v>
      </c>
      <c r="G436" s="85" t="s">
        <v>6241</v>
      </c>
      <c r="H436" s="85" t="s">
        <v>193</v>
      </c>
      <c r="I436" s="85" t="s">
        <v>3685</v>
      </c>
      <c r="J436" s="85" t="s">
        <v>8263</v>
      </c>
      <c r="K436" s="85" t="s">
        <v>160</v>
      </c>
      <c r="L436" s="85" t="s">
        <v>8264</v>
      </c>
      <c r="M436" s="178">
        <v>45904.35</v>
      </c>
      <c r="N436" s="178">
        <v>45906.578472222223</v>
      </c>
      <c r="O436" s="143"/>
      <c r="P436" s="85" t="s">
        <v>8046</v>
      </c>
      <c r="Q436" s="85" t="s">
        <v>8047</v>
      </c>
      <c r="R436" s="85" t="s">
        <v>6245</v>
      </c>
      <c r="S436" s="85" t="s">
        <v>6245</v>
      </c>
      <c r="T436" s="85" t="s">
        <v>6246</v>
      </c>
      <c r="U436" s="85" t="s">
        <v>7731</v>
      </c>
      <c r="V436" s="85" t="s">
        <v>8265</v>
      </c>
      <c r="W436" s="85" t="s">
        <v>165</v>
      </c>
      <c r="X436" s="85" t="s">
        <v>8266</v>
      </c>
      <c r="Y436" s="144" t="str">
        <f>VLOOKUP(D436,TIPOLOGIA!A:F,6,0)</f>
        <v>TIPO II</v>
      </c>
      <c r="Z436" s="144" t="str">
        <f>VLOOKUP(D436,TIPOLOGIA!A:F,5,0)</f>
        <v>TERRESTRE</v>
      </c>
      <c r="AA436" s="85" t="s">
        <v>198</v>
      </c>
      <c r="AB436" s="85">
        <v>1</v>
      </c>
      <c r="AC436" s="85">
        <v>0</v>
      </c>
      <c r="AD436" s="179">
        <f>IF(W436="SOPORTE_TELEFÓNICO",'BASE LIQUIDACION REDEBAN 2025'!$B$19,IF(Y436="TIPO I",'BASE LIQUIDACION REDEBAN 2025'!$C$2,IF(Y436="TIPO II",'BASE LIQUIDACION REDEBAN 2025'!$C$3,IF(Y436="TIPO III",'BASE LIQUIDACION REDEBAN 2025'!$C$4,IF(Y436="TIPO IV",'BASE LIQUIDACION REDEBAN 2025'!$C$5,IF(Z436="AEREO",'BASE LIQUIDACION REDEBAN 2025'!$B$6,'BASE LIQUIDACION REDEBAN 2025'!$C$5))))))</f>
        <v>144967.87232000002</v>
      </c>
      <c r="AE436" s="179">
        <f>IF(OR(W436="SOPORTE_TELEFÓNICO",W436="ENVÍO"),0,IF(Y436="TIPO I",'BASE LIQUIDACION REDEBAN 2025'!$B$10,IF(Y436="TIPO II",'BASE LIQUIDACION REDEBAN 2025'!$B$11,IF(Y436="TIPO III",'BASE LIQUIDACION REDEBAN 2025'!$B$12,'BASE LIQUIDACION REDEBAN 2025'!$B$13))))</f>
        <v>140395.6348884</v>
      </c>
      <c r="AF436" s="179">
        <f t="shared" si="7"/>
        <v>144967.87232000002</v>
      </c>
      <c r="AG436"/>
    </row>
    <row r="437" spans="1:33" ht="14.45">
      <c r="A437" s="85" t="s">
        <v>101</v>
      </c>
      <c r="B437" s="85" t="str">
        <f>VLOOKUP(A437,'CENTRO DE COSTOS'!A:D,4,FALSE)</f>
        <v>KEVIN ALEXIS CORZO BUSTOS</v>
      </c>
      <c r="C437" s="85" t="str">
        <f>VLOOKUP(A437,'CENTRO DE COSTOS'!A:D,2,FALSE)</f>
        <v>0004-0007</v>
      </c>
      <c r="D437" s="85">
        <v>85139</v>
      </c>
      <c r="E437" s="85">
        <v>13978395</v>
      </c>
      <c r="F437" s="85">
        <v>74494</v>
      </c>
      <c r="G437" s="85" t="s">
        <v>6241</v>
      </c>
      <c r="H437" s="85" t="s">
        <v>882</v>
      </c>
      <c r="I437" s="85" t="s">
        <v>2382</v>
      </c>
      <c r="J437" s="85" t="s">
        <v>8267</v>
      </c>
      <c r="K437" s="85" t="s">
        <v>160</v>
      </c>
      <c r="L437" s="85" t="s">
        <v>8268</v>
      </c>
      <c r="M437" s="178">
        <v>45904.35</v>
      </c>
      <c r="N437" s="178">
        <v>45908.456250000003</v>
      </c>
      <c r="O437" s="143"/>
      <c r="P437" s="85" t="s">
        <v>8046</v>
      </c>
      <c r="Q437" s="85" t="s">
        <v>8047</v>
      </c>
      <c r="R437" s="85" t="s">
        <v>6245</v>
      </c>
      <c r="S437" s="85" t="s">
        <v>6245</v>
      </c>
      <c r="T437" s="85" t="s">
        <v>6246</v>
      </c>
      <c r="U437" s="85" t="s">
        <v>7731</v>
      </c>
      <c r="V437" s="85" t="s">
        <v>8269</v>
      </c>
      <c r="W437" s="85" t="s">
        <v>165</v>
      </c>
      <c r="X437" s="85" t="s">
        <v>8270</v>
      </c>
      <c r="Y437" s="144" t="str">
        <f>VLOOKUP(D437,TIPOLOGIA!A:F,6,0)</f>
        <v>TIPO II</v>
      </c>
      <c r="Z437" s="144" t="str">
        <f>VLOOKUP(D437,TIPOLOGIA!A:F,5,0)</f>
        <v>TERRESTRE</v>
      </c>
      <c r="AA437" s="85" t="s">
        <v>4234</v>
      </c>
      <c r="AB437" s="85">
        <v>1</v>
      </c>
      <c r="AC437" s="85">
        <v>0</v>
      </c>
      <c r="AD437" s="179">
        <f>IF(W437="SOPORTE_TELEFÓNICO",'BASE LIQUIDACION REDEBAN 2025'!$B$19,IF(Y437="TIPO I",'BASE LIQUIDACION REDEBAN 2025'!$C$2,IF(Y437="TIPO II",'BASE LIQUIDACION REDEBAN 2025'!$C$3,IF(Y437="TIPO III",'BASE LIQUIDACION REDEBAN 2025'!$C$4,IF(Y437="TIPO IV",'BASE LIQUIDACION REDEBAN 2025'!$C$5,IF(Z437="AEREO",'BASE LIQUIDACION REDEBAN 2025'!$B$6,'BASE LIQUIDACION REDEBAN 2025'!$C$5))))))</f>
        <v>144967.87232000002</v>
      </c>
      <c r="AE437" s="179">
        <f>IF(OR(W437="SOPORTE_TELEFÓNICO",W437="ENVÍO"),0,IF(Y437="TIPO I",'BASE LIQUIDACION REDEBAN 2025'!$B$10,IF(Y437="TIPO II",'BASE LIQUIDACION REDEBAN 2025'!$B$11,IF(Y437="TIPO III",'BASE LIQUIDACION REDEBAN 2025'!$B$12,'BASE LIQUIDACION REDEBAN 2025'!$B$13))))</f>
        <v>140395.6348884</v>
      </c>
      <c r="AF437" s="179">
        <f t="shared" si="7"/>
        <v>144967.87232000002</v>
      </c>
      <c r="AG437"/>
    </row>
    <row r="438" spans="1:33" ht="14.45">
      <c r="A438" s="85" t="s">
        <v>72</v>
      </c>
      <c r="B438" s="85" t="str">
        <f>VLOOKUP(A438,'CENTRO DE COSTOS'!A:D,4,FALSE)</f>
        <v>MIGUEL JULIÁN HERNÁNDEZ GUARÍN</v>
      </c>
      <c r="C438" s="85" t="str">
        <f>VLOOKUP(A438,'CENTRO DE COSTOS'!A:D,2,FALSE)</f>
        <v>0004-0008</v>
      </c>
      <c r="D438" s="85">
        <v>68001</v>
      </c>
      <c r="E438" s="85">
        <v>13963900</v>
      </c>
      <c r="F438" s="85">
        <v>31584</v>
      </c>
      <c r="G438" s="85" t="s">
        <v>6241</v>
      </c>
      <c r="H438" s="85" t="s">
        <v>224</v>
      </c>
      <c r="I438" s="85" t="s">
        <v>72</v>
      </c>
      <c r="J438" s="85" t="s">
        <v>8271</v>
      </c>
      <c r="K438" s="85" t="s">
        <v>160</v>
      </c>
      <c r="L438" s="85" t="s">
        <v>8272</v>
      </c>
      <c r="M438" s="178">
        <v>45903.370138888888</v>
      </c>
      <c r="N438" s="178">
        <v>45904.367361111108</v>
      </c>
      <c r="O438" s="143"/>
      <c r="P438" s="85" t="s">
        <v>8046</v>
      </c>
      <c r="Q438" s="85" t="s">
        <v>8047</v>
      </c>
      <c r="R438" s="85" t="s">
        <v>243</v>
      </c>
      <c r="S438" s="85" t="s">
        <v>365</v>
      </c>
      <c r="T438" s="85" t="s">
        <v>6246</v>
      </c>
      <c r="U438" s="85" t="s">
        <v>7731</v>
      </c>
      <c r="V438" s="85" t="s">
        <v>8273</v>
      </c>
      <c r="W438" s="85" t="s">
        <v>165</v>
      </c>
      <c r="X438" s="85" t="s">
        <v>8274</v>
      </c>
      <c r="Y438" s="144" t="str">
        <f>VLOOKUP(D438,TIPOLOGIA!A:F,6,0)</f>
        <v>TIPO I</v>
      </c>
      <c r="Z438" s="144" t="str">
        <f>VLOOKUP(D438,TIPOLOGIA!A:F,5,0)</f>
        <v>TERRESTRE</v>
      </c>
      <c r="AA438" s="85" t="s">
        <v>230</v>
      </c>
      <c r="AB438" s="85">
        <v>1</v>
      </c>
      <c r="AC438" s="85">
        <v>0</v>
      </c>
      <c r="AD438" s="179">
        <f>IF(W438="SOPORTE_TELEFÓNICO",'BASE LIQUIDACION REDEBAN 2025'!$B$19,IF(Y438="TIPO I",'BASE LIQUIDACION REDEBAN 2025'!$C$2,IF(Y438="TIPO II",'BASE LIQUIDACION REDEBAN 2025'!$C$3,IF(Y438="TIPO III",'BASE LIQUIDACION REDEBAN 2025'!$C$4,IF(Y438="TIPO IV",'BASE LIQUIDACION REDEBAN 2025'!$C$5,IF(Z438="AEREO",'BASE LIQUIDACION REDEBAN 2025'!$B$6,'BASE LIQUIDACION REDEBAN 2025'!$C$5))))))</f>
        <v>65960.072302</v>
      </c>
      <c r="AE438" s="179">
        <f>IF(OR(W438="SOPORTE_TELEFÓNICO",W438="ENVÍO"),0,IF(Y438="TIPO I",'BASE LIQUIDACION REDEBAN 2025'!$B$10,IF(Y438="TIPO II",'BASE LIQUIDACION REDEBAN 2025'!$B$11,IF(Y438="TIPO III",'BASE LIQUIDACION REDEBAN 2025'!$B$12,'BASE LIQUIDACION REDEBAN 2025'!$B$13))))</f>
        <v>75096.394270399993</v>
      </c>
      <c r="AF438" s="179">
        <f t="shared" si="7"/>
        <v>65960.072302</v>
      </c>
      <c r="AG438"/>
    </row>
    <row r="439" spans="1:33" ht="14.45">
      <c r="A439" s="85" t="s">
        <v>68</v>
      </c>
      <c r="B439" s="85" t="str">
        <f>VLOOKUP(A439,'CENTRO DE COSTOS'!A:D,4,FALSE)</f>
        <v>WILLIAM ASDRUBAL ROZO ROZO</v>
      </c>
      <c r="C439" s="85" t="str">
        <f>VLOOKUP(A439,'CENTRO DE COSTOS'!A:D,2,FALSE)</f>
        <v>0004-0004</v>
      </c>
      <c r="D439" s="85">
        <v>25299</v>
      </c>
      <c r="E439" s="85">
        <v>13985663</v>
      </c>
      <c r="F439" s="85">
        <v>57151</v>
      </c>
      <c r="G439" s="85" t="s">
        <v>6241</v>
      </c>
      <c r="H439" s="85" t="s">
        <v>417</v>
      </c>
      <c r="I439" s="85" t="s">
        <v>8275</v>
      </c>
      <c r="J439" s="85" t="s">
        <v>8276</v>
      </c>
      <c r="K439" s="85" t="s">
        <v>160</v>
      </c>
      <c r="L439" s="85" t="s">
        <v>8277</v>
      </c>
      <c r="M439" s="178">
        <v>45903.370138888888</v>
      </c>
      <c r="N439" s="178">
        <v>45908.671527777777</v>
      </c>
      <c r="O439" s="143"/>
      <c r="P439" s="85" t="s">
        <v>8046</v>
      </c>
      <c r="Q439" s="85" t="s">
        <v>8047</v>
      </c>
      <c r="R439" s="85" t="s">
        <v>243</v>
      </c>
      <c r="S439" s="85" t="s">
        <v>365</v>
      </c>
      <c r="T439" s="85" t="s">
        <v>6246</v>
      </c>
      <c r="U439" s="85" t="s">
        <v>7731</v>
      </c>
      <c r="V439" s="85" t="s">
        <v>8278</v>
      </c>
      <c r="W439" s="85" t="s">
        <v>165</v>
      </c>
      <c r="X439" s="85" t="s">
        <v>8279</v>
      </c>
      <c r="Y439" s="144" t="str">
        <f>VLOOKUP(D439,TIPOLOGIA!A:F,6,0)</f>
        <v>TIPO III</v>
      </c>
      <c r="Z439" s="144" t="str">
        <f>VLOOKUP(D439,TIPOLOGIA!A:F,5,0)</f>
        <v>TERRESTRE</v>
      </c>
      <c r="AA439" s="85" t="s">
        <v>561</v>
      </c>
      <c r="AB439" s="85">
        <v>1</v>
      </c>
      <c r="AC439" s="85">
        <v>0</v>
      </c>
      <c r="AD439" s="179">
        <f>IF(W439="SOPORTE_TELEFÓNICO",'BASE LIQUIDACION REDEBAN 2025'!$B$19,IF(Y439="TIPO I",'BASE LIQUIDACION REDEBAN 2025'!$C$2,IF(Y439="TIPO II",'BASE LIQUIDACION REDEBAN 2025'!$C$3,IF(Y439="TIPO III",'BASE LIQUIDACION REDEBAN 2025'!$C$4,IF(Y439="TIPO IV",'BASE LIQUIDACION REDEBAN 2025'!$C$5,IF(Z439="AEREO",'BASE LIQUIDACION REDEBAN 2025'!$B$6,'BASE LIQUIDACION REDEBAN 2025'!$C$5))))))</f>
        <v>275728.78077800001</v>
      </c>
      <c r="AE439" s="179">
        <f>IF(OR(W439="SOPORTE_TELEFÓNICO",W439="ENVÍO"),0,IF(Y439="TIPO I",'BASE LIQUIDACION REDEBAN 2025'!$B$10,IF(Y439="TIPO II",'BASE LIQUIDACION REDEBAN 2025'!$B$11,IF(Y439="TIPO III",'BASE LIQUIDACION REDEBAN 2025'!$B$12,'BASE LIQUIDACION REDEBAN 2025'!$B$13))))</f>
        <v>196536.5258152</v>
      </c>
      <c r="AF439" s="179">
        <f t="shared" si="7"/>
        <v>275728.78077800001</v>
      </c>
      <c r="AG439"/>
    </row>
    <row r="440" spans="1:33" ht="14.45">
      <c r="A440" s="85" t="s">
        <v>72</v>
      </c>
      <c r="B440" s="85" t="str">
        <f>VLOOKUP(A440,'CENTRO DE COSTOS'!A:D,4,FALSE)</f>
        <v>MIGUEL JULIÁN HERNÁNDEZ GUARÍN</v>
      </c>
      <c r="C440" s="85" t="str">
        <f>VLOOKUP(A440,'CENTRO DE COSTOS'!A:D,2,FALSE)</f>
        <v>0004-0008</v>
      </c>
      <c r="D440" s="85">
        <v>13688</v>
      </c>
      <c r="E440" s="85">
        <v>13967220</v>
      </c>
      <c r="F440" s="85">
        <v>67317</v>
      </c>
      <c r="G440" s="85" t="s">
        <v>6241</v>
      </c>
      <c r="H440" s="85" t="s">
        <v>685</v>
      </c>
      <c r="I440" s="85" t="s">
        <v>826</v>
      </c>
      <c r="J440" s="85" t="s">
        <v>8280</v>
      </c>
      <c r="K440" s="85" t="s">
        <v>160</v>
      </c>
      <c r="L440" s="85" t="s">
        <v>8281</v>
      </c>
      <c r="M440" s="178">
        <v>45901.454861111109</v>
      </c>
      <c r="N440" s="178">
        <v>45902.484722222223</v>
      </c>
      <c r="O440" s="143"/>
      <c r="P440" s="85" t="s">
        <v>8046</v>
      </c>
      <c r="Q440" s="85" t="s">
        <v>8047</v>
      </c>
      <c r="R440" s="85" t="s">
        <v>243</v>
      </c>
      <c r="S440" s="85" t="s">
        <v>244</v>
      </c>
      <c r="T440" s="85" t="s">
        <v>6246</v>
      </c>
      <c r="U440" s="85" t="s">
        <v>7731</v>
      </c>
      <c r="V440" s="85" t="s">
        <v>8282</v>
      </c>
      <c r="W440" s="85" t="s">
        <v>165</v>
      </c>
      <c r="X440" s="85" t="s">
        <v>8283</v>
      </c>
      <c r="Y440" s="144" t="str">
        <f>VLOOKUP(D440,TIPOLOGIA!A:F,6,0)</f>
        <v>TIPO IV ESPECIAL</v>
      </c>
      <c r="Z440" s="144" t="str">
        <f>VLOOKUP(D440,TIPOLOGIA!A:F,5,0)</f>
        <v>TERRESTRE/FLUVIAL</v>
      </c>
      <c r="AA440" s="85" t="s">
        <v>747</v>
      </c>
      <c r="AB440" s="85">
        <v>1</v>
      </c>
      <c r="AC440" s="85">
        <v>0</v>
      </c>
      <c r="AD440" s="179">
        <f>IF(W440="SOPORTE_TELEFÓNICO",'BASE LIQUIDACION REDEBAN 2025'!$B$19,IF(Y440="TIPO I",'BASE LIQUIDACION REDEBAN 2025'!$C$2,IF(Y440="TIPO II",'BASE LIQUIDACION REDEBAN 2025'!$C$3,IF(Y440="TIPO III",'BASE LIQUIDACION REDEBAN 2025'!$C$4,IF(Y440="TIPO IV",'BASE LIQUIDACION REDEBAN 2025'!$C$5,IF(Z440="AEREO",'BASE LIQUIDACION REDEBAN 2025'!$B$6,'BASE LIQUIDACION REDEBAN 2025'!$C$5))))))</f>
        <v>479588.87655000004</v>
      </c>
      <c r="AE440" s="179">
        <f>IF(OR(W440="SOPORTE_TELEFÓNICO",W440="ENVÍO"),0,IF(Y440="TIPO I",'BASE LIQUIDACION REDEBAN 2025'!$B$10,IF(Y440="TIPO II",'BASE LIQUIDACION REDEBAN 2025'!$B$11,IF(Y440="TIPO III",'BASE LIQUIDACION REDEBAN 2025'!$B$12,'BASE LIQUIDACION REDEBAN 2025'!$B$13))))</f>
        <v>196536.5258152</v>
      </c>
      <c r="AF440" s="179">
        <f t="shared" si="7"/>
        <v>479588.87655000004</v>
      </c>
      <c r="AG440"/>
    </row>
    <row r="441" spans="1:33" ht="14.45">
      <c r="A441" s="85" t="s">
        <v>86</v>
      </c>
      <c r="B441" s="85" t="str">
        <f>VLOOKUP(A441,'CENTRO DE COSTOS'!A:D,4,FALSE)</f>
        <v>KEVIN ALEXIS CORZO BUSTOS</v>
      </c>
      <c r="C441" s="85" t="str">
        <f>VLOOKUP(A441,'CENTRO DE COSTOS'!A:D,2,FALSE)</f>
        <v>0004-0007</v>
      </c>
      <c r="D441" s="85">
        <v>73001</v>
      </c>
      <c r="E441" s="85">
        <v>13920901</v>
      </c>
      <c r="F441" s="85">
        <v>59170</v>
      </c>
      <c r="G441" s="85" t="s">
        <v>6241</v>
      </c>
      <c r="H441" s="85" t="s">
        <v>494</v>
      </c>
      <c r="I441" s="85" t="s">
        <v>86</v>
      </c>
      <c r="J441" s="85" t="s">
        <v>8284</v>
      </c>
      <c r="K441" s="85" t="s">
        <v>160</v>
      </c>
      <c r="L441" s="85" t="s">
        <v>8285</v>
      </c>
      <c r="M441" s="178">
        <v>45901.470138888893</v>
      </c>
      <c r="N441" s="178">
        <v>45902.698611111111</v>
      </c>
      <c r="O441" s="143"/>
      <c r="P441" s="85" t="s">
        <v>8046</v>
      </c>
      <c r="Q441" s="85" t="s">
        <v>8047</v>
      </c>
      <c r="R441" s="85" t="s">
        <v>6245</v>
      </c>
      <c r="S441" s="85" t="s">
        <v>6245</v>
      </c>
      <c r="T441" s="85" t="s">
        <v>6246</v>
      </c>
      <c r="U441" s="85" t="s">
        <v>7731</v>
      </c>
      <c r="V441" s="85" t="s">
        <v>8286</v>
      </c>
      <c r="W441" s="85" t="s">
        <v>165</v>
      </c>
      <c r="X441" s="85" t="s">
        <v>8287</v>
      </c>
      <c r="Y441" s="144" t="str">
        <f>VLOOKUP(D441,TIPOLOGIA!A:F,6,0)</f>
        <v>TIPO I</v>
      </c>
      <c r="Z441" s="144" t="str">
        <f>VLOOKUP(D441,TIPOLOGIA!A:F,5,0)</f>
        <v>TERRESTRE</v>
      </c>
      <c r="AA441" s="85" t="s">
        <v>503</v>
      </c>
      <c r="AB441" s="85">
        <v>1</v>
      </c>
      <c r="AC441" s="85">
        <v>0</v>
      </c>
      <c r="AD441" s="179">
        <f>IF(W441="SOPORTE_TELEFÓNICO",'BASE LIQUIDACION REDEBAN 2025'!$B$19,IF(Y441="TIPO I",'BASE LIQUIDACION REDEBAN 2025'!$C$2,IF(Y441="TIPO II",'BASE LIQUIDACION REDEBAN 2025'!$C$3,IF(Y441="TIPO III",'BASE LIQUIDACION REDEBAN 2025'!$C$4,IF(Y441="TIPO IV",'BASE LIQUIDACION REDEBAN 2025'!$C$5,IF(Z441="AEREO",'BASE LIQUIDACION REDEBAN 2025'!$B$6,'BASE LIQUIDACION REDEBAN 2025'!$C$5))))))</f>
        <v>65960.072302</v>
      </c>
      <c r="AE441" s="179">
        <f>IF(OR(W441="SOPORTE_TELEFÓNICO",W441="ENVÍO"),0,IF(Y441="TIPO I",'BASE LIQUIDACION REDEBAN 2025'!$B$10,IF(Y441="TIPO II",'BASE LIQUIDACION REDEBAN 2025'!$B$11,IF(Y441="TIPO III",'BASE LIQUIDACION REDEBAN 2025'!$B$12,'BASE LIQUIDACION REDEBAN 2025'!$B$13))))</f>
        <v>75096.394270399993</v>
      </c>
      <c r="AF441" s="179">
        <f t="shared" si="7"/>
        <v>65960.072302</v>
      </c>
      <c r="AG441"/>
    </row>
    <row r="442" spans="1:33" ht="14.45">
      <c r="A442" s="85" t="s">
        <v>100</v>
      </c>
      <c r="B442" s="85" t="str">
        <f>VLOOKUP(A442,'CENTRO DE COSTOS'!A:D,4,FALSE)</f>
        <v>KEVIN ALEXIS CORZO BUSTOS</v>
      </c>
      <c r="C442" s="85" t="str">
        <f>VLOOKUP(A442,'CENTRO DE COSTOS'!A:D,2,FALSE)</f>
        <v>0004-0007</v>
      </c>
      <c r="D442" s="85">
        <v>50001</v>
      </c>
      <c r="E442" s="85">
        <v>13930670</v>
      </c>
      <c r="F442" s="85">
        <v>43732</v>
      </c>
      <c r="G442" s="85" t="s">
        <v>6241</v>
      </c>
      <c r="H442" s="85" t="s">
        <v>216</v>
      </c>
      <c r="I442" s="85" t="s">
        <v>100</v>
      </c>
      <c r="J442" s="85" t="s">
        <v>8288</v>
      </c>
      <c r="K442" s="85" t="s">
        <v>160</v>
      </c>
      <c r="L442" s="85" t="s">
        <v>8289</v>
      </c>
      <c r="M442" s="178">
        <v>45901.470138888893</v>
      </c>
      <c r="N442" s="178">
        <v>45902.636111111111</v>
      </c>
      <c r="O442" s="143"/>
      <c r="P442" s="85" t="s">
        <v>8046</v>
      </c>
      <c r="Q442" s="85" t="s">
        <v>8047</v>
      </c>
      <c r="R442" s="85" t="s">
        <v>6245</v>
      </c>
      <c r="S442" s="85" t="s">
        <v>6245</v>
      </c>
      <c r="T442" s="85" t="s">
        <v>6246</v>
      </c>
      <c r="U442" s="85" t="s">
        <v>7731</v>
      </c>
      <c r="V442" s="85" t="s">
        <v>8290</v>
      </c>
      <c r="W442" s="85" t="s">
        <v>165</v>
      </c>
      <c r="X442" s="85" t="s">
        <v>8291</v>
      </c>
      <c r="Y442" s="144" t="str">
        <f>VLOOKUP(D442,TIPOLOGIA!A:F,6,0)</f>
        <v>TIPO I</v>
      </c>
      <c r="Z442" s="144" t="str">
        <f>VLOOKUP(D442,TIPOLOGIA!A:F,5,0)</f>
        <v>TERRESTRE</v>
      </c>
      <c r="AA442" s="85" t="s">
        <v>222</v>
      </c>
      <c r="AB442" s="85">
        <v>1</v>
      </c>
      <c r="AC442" s="85">
        <v>0</v>
      </c>
      <c r="AD442" s="179">
        <f>IF(W442="SOPORTE_TELEFÓNICO",'BASE LIQUIDACION REDEBAN 2025'!$B$19,IF(Y442="TIPO I",'BASE LIQUIDACION REDEBAN 2025'!$C$2,IF(Y442="TIPO II",'BASE LIQUIDACION REDEBAN 2025'!$C$3,IF(Y442="TIPO III",'BASE LIQUIDACION REDEBAN 2025'!$C$4,IF(Y442="TIPO IV",'BASE LIQUIDACION REDEBAN 2025'!$C$5,IF(Z442="AEREO",'BASE LIQUIDACION REDEBAN 2025'!$B$6,'BASE LIQUIDACION REDEBAN 2025'!$C$5))))))</f>
        <v>65960.072302</v>
      </c>
      <c r="AE442" s="179">
        <f>IF(OR(W442="SOPORTE_TELEFÓNICO",W442="ENVÍO"),0,IF(Y442="TIPO I",'BASE LIQUIDACION REDEBAN 2025'!$B$10,IF(Y442="TIPO II",'BASE LIQUIDACION REDEBAN 2025'!$B$11,IF(Y442="TIPO III",'BASE LIQUIDACION REDEBAN 2025'!$B$12,'BASE LIQUIDACION REDEBAN 2025'!$B$13))))</f>
        <v>75096.394270399993</v>
      </c>
      <c r="AF442" s="179">
        <f t="shared" si="7"/>
        <v>65960.072302</v>
      </c>
      <c r="AG442"/>
    </row>
    <row r="443" spans="1:33" ht="14.45">
      <c r="A443" s="85" t="s">
        <v>86</v>
      </c>
      <c r="B443" s="85" t="str">
        <f>VLOOKUP(A443,'CENTRO DE COSTOS'!A:D,4,FALSE)</f>
        <v>KEVIN ALEXIS CORZO BUSTOS</v>
      </c>
      <c r="C443" s="85" t="str">
        <f>VLOOKUP(A443,'CENTRO DE COSTOS'!A:D,2,FALSE)</f>
        <v>0004-0007</v>
      </c>
      <c r="D443" s="85">
        <v>73268</v>
      </c>
      <c r="E443" s="85">
        <v>13932085</v>
      </c>
      <c r="F443" s="85">
        <v>78296</v>
      </c>
      <c r="G443" s="85" t="s">
        <v>6241</v>
      </c>
      <c r="H443" s="85" t="s">
        <v>494</v>
      </c>
      <c r="I443" s="85" t="s">
        <v>2346</v>
      </c>
      <c r="J443" s="85" t="s">
        <v>8292</v>
      </c>
      <c r="K443" s="85" t="s">
        <v>160</v>
      </c>
      <c r="L443" s="85" t="s">
        <v>8293</v>
      </c>
      <c r="M443" s="178">
        <v>45901.470138888893</v>
      </c>
      <c r="N443" s="178">
        <v>45903.57916666667</v>
      </c>
      <c r="O443" s="143"/>
      <c r="P443" s="85" t="s">
        <v>8046</v>
      </c>
      <c r="Q443" s="85" t="s">
        <v>8047</v>
      </c>
      <c r="R443" s="85" t="s">
        <v>6245</v>
      </c>
      <c r="S443" s="85" t="s">
        <v>6245</v>
      </c>
      <c r="T443" s="85" t="s">
        <v>6246</v>
      </c>
      <c r="U443" s="85" t="s">
        <v>7731</v>
      </c>
      <c r="V443" s="85" t="s">
        <v>8294</v>
      </c>
      <c r="W443" s="85" t="s">
        <v>165</v>
      </c>
      <c r="X443" s="85" t="s">
        <v>8295</v>
      </c>
      <c r="Y443" s="144" t="str">
        <f>VLOOKUP(D443,TIPOLOGIA!A:F,6,0)</f>
        <v>TIPO II</v>
      </c>
      <c r="Z443" s="144" t="str">
        <f>VLOOKUP(D443,TIPOLOGIA!A:F,5,0)</f>
        <v>TERRESTRE</v>
      </c>
      <c r="AA443" s="85" t="s">
        <v>760</v>
      </c>
      <c r="AB443" s="85">
        <v>1</v>
      </c>
      <c r="AC443" s="85">
        <v>0</v>
      </c>
      <c r="AD443" s="179">
        <f>IF(W443="SOPORTE_TELEFÓNICO",'BASE LIQUIDACION REDEBAN 2025'!$B$19,IF(Y443="TIPO I",'BASE LIQUIDACION REDEBAN 2025'!$C$2,IF(Y443="TIPO II",'BASE LIQUIDACION REDEBAN 2025'!$C$3,IF(Y443="TIPO III",'BASE LIQUIDACION REDEBAN 2025'!$C$4,IF(Y443="TIPO IV",'BASE LIQUIDACION REDEBAN 2025'!$C$5,IF(Z443="AEREO",'BASE LIQUIDACION REDEBAN 2025'!$B$6,'BASE LIQUIDACION REDEBAN 2025'!$C$5))))))</f>
        <v>144967.87232000002</v>
      </c>
      <c r="AE443" s="179">
        <f>IF(OR(W443="SOPORTE_TELEFÓNICO",W443="ENVÍO"),0,IF(Y443="TIPO I",'BASE LIQUIDACION REDEBAN 2025'!$B$10,IF(Y443="TIPO II",'BASE LIQUIDACION REDEBAN 2025'!$B$11,IF(Y443="TIPO III",'BASE LIQUIDACION REDEBAN 2025'!$B$12,'BASE LIQUIDACION REDEBAN 2025'!$B$13))))</f>
        <v>140395.6348884</v>
      </c>
      <c r="AF443" s="179">
        <f t="shared" si="7"/>
        <v>144967.87232000002</v>
      </c>
      <c r="AG443"/>
    </row>
    <row r="444" spans="1:33" ht="14.45">
      <c r="A444" s="85" t="s">
        <v>92</v>
      </c>
      <c r="B444" s="85" t="str">
        <f>VLOOKUP(A444,'CENTRO DE COSTOS'!A:D,4,FALSE)</f>
        <v>KEVIN ALEXIS CORZO BUSTOS</v>
      </c>
      <c r="C444" s="85" t="str">
        <f>VLOOKUP(A444,'CENTRO DE COSTOS'!A:D,2,FALSE)</f>
        <v>0004-0007</v>
      </c>
      <c r="D444" s="85">
        <v>18001</v>
      </c>
      <c r="E444" s="85">
        <v>13933724</v>
      </c>
      <c r="F444" s="85">
        <v>80142</v>
      </c>
      <c r="G444" s="85" t="s">
        <v>6241</v>
      </c>
      <c r="H444" s="85" t="s">
        <v>208</v>
      </c>
      <c r="I444" s="85" t="s">
        <v>82</v>
      </c>
      <c r="J444" s="85" t="s">
        <v>8296</v>
      </c>
      <c r="K444" s="85" t="s">
        <v>160</v>
      </c>
      <c r="L444" s="85" t="s">
        <v>8297</v>
      </c>
      <c r="M444" s="178">
        <v>45901.470138888893</v>
      </c>
      <c r="N444" s="178">
        <v>45903.517361111109</v>
      </c>
      <c r="O444" s="143"/>
      <c r="P444" s="85" t="s">
        <v>8046</v>
      </c>
      <c r="Q444" s="85" t="s">
        <v>8047</v>
      </c>
      <c r="R444" s="85" t="s">
        <v>162</v>
      </c>
      <c r="S444" s="85" t="s">
        <v>162</v>
      </c>
      <c r="T444" s="85" t="s">
        <v>6246</v>
      </c>
      <c r="U444" s="85" t="s">
        <v>7731</v>
      </c>
      <c r="V444" s="85" t="s">
        <v>8298</v>
      </c>
      <c r="W444" s="85" t="s">
        <v>165</v>
      </c>
      <c r="X444" s="85" t="s">
        <v>8299</v>
      </c>
      <c r="Y444" s="144" t="str">
        <f>VLOOKUP(D444,TIPOLOGIA!A:F,6,0)</f>
        <v>TIPO IV</v>
      </c>
      <c r="Z444" s="144" t="str">
        <f>VLOOKUP(D444,TIPOLOGIA!A:F,5,0)</f>
        <v>TERRESTRE</v>
      </c>
      <c r="AA444" s="85" t="s">
        <v>214</v>
      </c>
      <c r="AB444" s="85">
        <v>1</v>
      </c>
      <c r="AC444" s="85">
        <v>0</v>
      </c>
      <c r="AD444" s="179">
        <f>IF(W444="SOPORTE_TELEFÓNICO",'BASE LIQUIDACION REDEBAN 2025'!$B$19,IF(Y444="TIPO I",'BASE LIQUIDACION REDEBAN 2025'!$C$2,IF(Y444="TIPO II",'BASE LIQUIDACION REDEBAN 2025'!$C$3,IF(Y444="TIPO III",'BASE LIQUIDACION REDEBAN 2025'!$C$4,IF(Y444="TIPO IV",'BASE LIQUIDACION REDEBAN 2025'!$C$5,IF(Z444="AEREO",'BASE LIQUIDACION REDEBAN 2025'!$B$6,'BASE LIQUIDACION REDEBAN 2025'!$C$5))))))</f>
        <v>479588.87655000004</v>
      </c>
      <c r="AE444" s="179">
        <f>IF(OR(W444="SOPORTE_TELEFÓNICO",W444="ENVÍO"),0,IF(Y444="TIPO I",'BASE LIQUIDACION REDEBAN 2025'!$B$10,IF(Y444="TIPO II",'BASE LIQUIDACION REDEBAN 2025'!$B$11,IF(Y444="TIPO III",'BASE LIQUIDACION REDEBAN 2025'!$B$12,'BASE LIQUIDACION REDEBAN 2025'!$B$13))))</f>
        <v>196536.5258152</v>
      </c>
      <c r="AF444" s="179">
        <f t="shared" si="7"/>
        <v>479588.87655000004</v>
      </c>
      <c r="AG444"/>
    </row>
    <row r="445" spans="1:33" ht="14.45">
      <c r="A445" s="85" t="s">
        <v>90</v>
      </c>
      <c r="B445" s="85" t="str">
        <f>VLOOKUP(A445,'CENTRO DE COSTOS'!A:D,4,FALSE)</f>
        <v>JUAN SEBASTIÁN RÍOS CASTRILLÓN</v>
      </c>
      <c r="C445" s="85" t="str">
        <f>VLOOKUP(A445,'CENTRO DE COSTOS'!A:D,2,FALSE)</f>
        <v>0004-0005</v>
      </c>
      <c r="D445" s="85">
        <v>5001</v>
      </c>
      <c r="E445" s="85">
        <v>13945506</v>
      </c>
      <c r="F445" s="85">
        <v>69513</v>
      </c>
      <c r="G445" s="85" t="s">
        <v>6241</v>
      </c>
      <c r="H445" s="85" t="s">
        <v>249</v>
      </c>
      <c r="I445" s="85" t="s">
        <v>90</v>
      </c>
      <c r="J445" s="85" t="s">
        <v>8300</v>
      </c>
      <c r="K445" s="85" t="s">
        <v>160</v>
      </c>
      <c r="L445" s="85" t="s">
        <v>8301</v>
      </c>
      <c r="M445" s="178">
        <v>45901.470138888893</v>
      </c>
      <c r="N445" s="178">
        <v>45902.544444444437</v>
      </c>
      <c r="O445" s="143"/>
      <c r="P445" s="85" t="s">
        <v>8046</v>
      </c>
      <c r="Q445" s="85" t="s">
        <v>8188</v>
      </c>
      <c r="R445" s="85" t="s">
        <v>6245</v>
      </c>
      <c r="S445" s="85" t="s">
        <v>6245</v>
      </c>
      <c r="T445" s="85" t="s">
        <v>6246</v>
      </c>
      <c r="U445" s="85" t="s">
        <v>7731</v>
      </c>
      <c r="V445" s="85" t="s">
        <v>8302</v>
      </c>
      <c r="W445" s="85" t="s">
        <v>165</v>
      </c>
      <c r="X445" s="85" t="s">
        <v>8303</v>
      </c>
      <c r="Y445" s="144" t="str">
        <f>VLOOKUP(D445,TIPOLOGIA!A:F,6,0)</f>
        <v>TIPO I</v>
      </c>
      <c r="Z445" s="144" t="str">
        <f>VLOOKUP(D445,TIPOLOGIA!A:F,5,0)</f>
        <v>TERRESTRE</v>
      </c>
      <c r="AA445" s="85" t="s">
        <v>679</v>
      </c>
      <c r="AB445" s="85">
        <v>1</v>
      </c>
      <c r="AC445" s="85">
        <v>0</v>
      </c>
      <c r="AD445" s="179">
        <f>IF(W445="SOPORTE_TELEFÓNICO",'BASE LIQUIDACION REDEBAN 2025'!$B$19,IF(Y445="TIPO I",'BASE LIQUIDACION REDEBAN 2025'!$C$2,IF(Y445="TIPO II",'BASE LIQUIDACION REDEBAN 2025'!$C$3,IF(Y445="TIPO III",'BASE LIQUIDACION REDEBAN 2025'!$C$4,IF(Y445="TIPO IV",'BASE LIQUIDACION REDEBAN 2025'!$C$5,IF(Z445="AEREO",'BASE LIQUIDACION REDEBAN 2025'!$B$6,'BASE LIQUIDACION REDEBAN 2025'!$C$5))))))</f>
        <v>65960.072302</v>
      </c>
      <c r="AE445" s="179">
        <f>IF(OR(W445="SOPORTE_TELEFÓNICO",W445="ENVÍO"),0,IF(Y445="TIPO I",'BASE LIQUIDACION REDEBAN 2025'!$B$10,IF(Y445="TIPO II",'BASE LIQUIDACION REDEBAN 2025'!$B$11,IF(Y445="TIPO III",'BASE LIQUIDACION REDEBAN 2025'!$B$12,'BASE LIQUIDACION REDEBAN 2025'!$B$13))))</f>
        <v>75096.394270399993</v>
      </c>
      <c r="AF445" s="179">
        <f t="shared" si="7"/>
        <v>65960.072302</v>
      </c>
      <c r="AG445"/>
    </row>
    <row r="446" spans="1:33" ht="14.45">
      <c r="A446" s="85" t="s">
        <v>68</v>
      </c>
      <c r="B446" s="85" t="str">
        <f>VLOOKUP(A446,'CENTRO DE COSTOS'!A:D,4,FALSE)</f>
        <v>WILLIAM ASDRUBAL ROZO ROZO</v>
      </c>
      <c r="C446" s="85" t="str">
        <f>VLOOKUP(A446,'CENTRO DE COSTOS'!A:D,2,FALSE)</f>
        <v>0004-0004</v>
      </c>
      <c r="D446" s="85">
        <v>11001</v>
      </c>
      <c r="E446" s="85">
        <v>13963865</v>
      </c>
      <c r="F446" s="85">
        <v>52829</v>
      </c>
      <c r="G446" s="85" t="s">
        <v>6241</v>
      </c>
      <c r="H446" s="85" t="s">
        <v>417</v>
      </c>
      <c r="I446" s="85" t="s">
        <v>68</v>
      </c>
      <c r="J446" s="85" t="s">
        <v>8304</v>
      </c>
      <c r="K446" s="85" t="s">
        <v>160</v>
      </c>
      <c r="L446" s="85" t="s">
        <v>8305</v>
      </c>
      <c r="M446" s="178">
        <v>45901.454861111109</v>
      </c>
      <c r="N446" s="178">
        <v>45902.543055555558</v>
      </c>
      <c r="O446" s="143"/>
      <c r="P446" s="85" t="s">
        <v>8046</v>
      </c>
      <c r="Q446" s="85" t="s">
        <v>8047</v>
      </c>
      <c r="R446" s="85" t="s">
        <v>243</v>
      </c>
      <c r="S446" s="85" t="s">
        <v>365</v>
      </c>
      <c r="T446" s="85" t="s">
        <v>6246</v>
      </c>
      <c r="U446" s="85" t="s">
        <v>7731</v>
      </c>
      <c r="V446" s="85" t="s">
        <v>8306</v>
      </c>
      <c r="W446" s="85" t="s">
        <v>165</v>
      </c>
      <c r="X446" s="85" t="s">
        <v>8307</v>
      </c>
      <c r="Y446" s="144" t="str">
        <f>VLOOKUP(D446,TIPOLOGIA!A:F,6,0)</f>
        <v>TIPO I</v>
      </c>
      <c r="Z446" s="144" t="str">
        <f>VLOOKUP(D446,TIPOLOGIA!A:F,5,0)</f>
        <v>TERRESTRE</v>
      </c>
      <c r="AA446" s="85" t="s">
        <v>551</v>
      </c>
      <c r="AB446" s="85">
        <v>1</v>
      </c>
      <c r="AC446" s="85">
        <v>0</v>
      </c>
      <c r="AD446" s="179">
        <f>IF(W446="SOPORTE_TELEFÓNICO",'BASE LIQUIDACION REDEBAN 2025'!$B$19,IF(Y446="TIPO I",'BASE LIQUIDACION REDEBAN 2025'!$C$2,IF(Y446="TIPO II",'BASE LIQUIDACION REDEBAN 2025'!$C$3,IF(Y446="TIPO III",'BASE LIQUIDACION REDEBAN 2025'!$C$4,IF(Y446="TIPO IV",'BASE LIQUIDACION REDEBAN 2025'!$C$5,IF(Z446="AEREO",'BASE LIQUIDACION REDEBAN 2025'!$B$6,'BASE LIQUIDACION REDEBAN 2025'!$C$5))))))</f>
        <v>65960.072302</v>
      </c>
      <c r="AE446" s="179">
        <f>IF(OR(W446="SOPORTE_TELEFÓNICO",W446="ENVÍO"),0,IF(Y446="TIPO I",'BASE LIQUIDACION REDEBAN 2025'!$B$10,IF(Y446="TIPO II",'BASE LIQUIDACION REDEBAN 2025'!$B$11,IF(Y446="TIPO III",'BASE LIQUIDACION REDEBAN 2025'!$B$12,'BASE LIQUIDACION REDEBAN 2025'!$B$13))))</f>
        <v>75096.394270399993</v>
      </c>
      <c r="AF446" s="179">
        <f t="shared" si="7"/>
        <v>65960.072302</v>
      </c>
      <c r="AG446"/>
    </row>
    <row r="447" spans="1:33" ht="14.45">
      <c r="A447" s="85" t="s">
        <v>68</v>
      </c>
      <c r="B447" s="85" t="str">
        <f>VLOOKUP(A447,'CENTRO DE COSTOS'!A:D,4,FALSE)</f>
        <v>WILLIAM ASDRUBAL ROZO ROZO</v>
      </c>
      <c r="C447" s="85" t="str">
        <f>VLOOKUP(A447,'CENTRO DE COSTOS'!A:D,2,FALSE)</f>
        <v>0004-0004</v>
      </c>
      <c r="D447" s="85">
        <v>11001</v>
      </c>
      <c r="E447" s="85">
        <v>13963934</v>
      </c>
      <c r="F447" s="85">
        <v>60774</v>
      </c>
      <c r="G447" s="85" t="s">
        <v>6241</v>
      </c>
      <c r="H447" s="85" t="s">
        <v>417</v>
      </c>
      <c r="I447" s="85" t="s">
        <v>68</v>
      </c>
      <c r="J447" s="85" t="s">
        <v>8308</v>
      </c>
      <c r="K447" s="85" t="s">
        <v>160</v>
      </c>
      <c r="L447" s="85" t="s">
        <v>8309</v>
      </c>
      <c r="M447" s="178">
        <v>45901.454861111109</v>
      </c>
      <c r="N447" s="178">
        <v>45903.585416666669</v>
      </c>
      <c r="O447" s="143"/>
      <c r="P447" s="85" t="s">
        <v>8046</v>
      </c>
      <c r="Q447" s="85" t="s">
        <v>8047</v>
      </c>
      <c r="R447" s="85" t="s">
        <v>243</v>
      </c>
      <c r="S447" s="85" t="s">
        <v>365</v>
      </c>
      <c r="T447" s="85" t="s">
        <v>6246</v>
      </c>
      <c r="U447" s="85" t="s">
        <v>7731</v>
      </c>
      <c r="V447" s="85" t="s">
        <v>8310</v>
      </c>
      <c r="W447" s="85" t="s">
        <v>165</v>
      </c>
      <c r="X447" s="85" t="s">
        <v>8311</v>
      </c>
      <c r="Y447" s="144" t="str">
        <f>VLOOKUP(D447,TIPOLOGIA!A:F,6,0)</f>
        <v>TIPO I</v>
      </c>
      <c r="Z447" s="144" t="str">
        <f>VLOOKUP(D447,TIPOLOGIA!A:F,5,0)</f>
        <v>TERRESTRE</v>
      </c>
      <c r="AA447" s="85" t="s">
        <v>428</v>
      </c>
      <c r="AB447" s="85">
        <v>1</v>
      </c>
      <c r="AC447" s="85">
        <v>0</v>
      </c>
      <c r="AD447" s="179">
        <f>IF(W447="SOPORTE_TELEFÓNICO",'BASE LIQUIDACION REDEBAN 2025'!$B$19,IF(Y447="TIPO I",'BASE LIQUIDACION REDEBAN 2025'!$C$2,IF(Y447="TIPO II",'BASE LIQUIDACION REDEBAN 2025'!$C$3,IF(Y447="TIPO III",'BASE LIQUIDACION REDEBAN 2025'!$C$4,IF(Y447="TIPO IV",'BASE LIQUIDACION REDEBAN 2025'!$C$5,IF(Z447="AEREO",'BASE LIQUIDACION REDEBAN 2025'!$B$6,'BASE LIQUIDACION REDEBAN 2025'!$C$5))))))</f>
        <v>65960.072302</v>
      </c>
      <c r="AE447" s="179">
        <f>IF(OR(W447="SOPORTE_TELEFÓNICO",W447="ENVÍO"),0,IF(Y447="TIPO I",'BASE LIQUIDACION REDEBAN 2025'!$B$10,IF(Y447="TIPO II",'BASE LIQUIDACION REDEBAN 2025'!$B$11,IF(Y447="TIPO III",'BASE LIQUIDACION REDEBAN 2025'!$B$12,'BASE LIQUIDACION REDEBAN 2025'!$B$13))))</f>
        <v>75096.394270399993</v>
      </c>
      <c r="AF447" s="179">
        <f t="shared" si="7"/>
        <v>65960.072302</v>
      </c>
      <c r="AG447"/>
    </row>
    <row r="448" spans="1:33" ht="14.45">
      <c r="A448" s="85" t="s">
        <v>76</v>
      </c>
      <c r="B448" s="85" t="str">
        <f>VLOOKUP(A448,'CENTRO DE COSTOS'!A:D,4,FALSE)</f>
        <v>DIEGO FERNANDO HENAO CARDONA</v>
      </c>
      <c r="C448" s="85" t="str">
        <f>VLOOKUP(A448,'CENTRO DE COSTOS'!A:D,2,FALSE)</f>
        <v>0004-0003</v>
      </c>
      <c r="D448" s="85">
        <v>19548</v>
      </c>
      <c r="E448" s="85">
        <v>13930512</v>
      </c>
      <c r="F448" s="85">
        <v>64074</v>
      </c>
      <c r="G448" s="85" t="s">
        <v>6241</v>
      </c>
      <c r="H448" s="85" t="s">
        <v>171</v>
      </c>
      <c r="I448" s="85" t="s">
        <v>2581</v>
      </c>
      <c r="J448" s="85" t="s">
        <v>8312</v>
      </c>
      <c r="K448" s="85" t="s">
        <v>160</v>
      </c>
      <c r="L448" s="85" t="s">
        <v>8313</v>
      </c>
      <c r="M448" s="178">
        <v>45896.420138888891</v>
      </c>
      <c r="N448" s="178">
        <v>45905.631249999999</v>
      </c>
      <c r="O448" s="143"/>
      <c r="P448" s="85" t="s">
        <v>8046</v>
      </c>
      <c r="Q448" s="85" t="s">
        <v>8047</v>
      </c>
      <c r="R448" s="85" t="s">
        <v>6245</v>
      </c>
      <c r="S448" s="85" t="s">
        <v>6245</v>
      </c>
      <c r="T448" s="85" t="s">
        <v>6246</v>
      </c>
      <c r="U448" s="85" t="s">
        <v>7731</v>
      </c>
      <c r="V448" s="85" t="s">
        <v>8314</v>
      </c>
      <c r="W448" s="85" t="s">
        <v>165</v>
      </c>
      <c r="X448" s="85" t="s">
        <v>8315</v>
      </c>
      <c r="Y448" s="144" t="str">
        <f>VLOOKUP(D448,TIPOLOGIA!A:F,6,0)</f>
        <v>TIPO III</v>
      </c>
      <c r="Z448" s="144" t="str">
        <f>VLOOKUP(D448,TIPOLOGIA!A:F,5,0)</f>
        <v>TERRESTRE</v>
      </c>
      <c r="AA448" s="85" t="s">
        <v>178</v>
      </c>
      <c r="AB448" s="85">
        <v>1</v>
      </c>
      <c r="AC448" s="85">
        <v>0</v>
      </c>
      <c r="AD448" s="179">
        <f>IF(W448="SOPORTE_TELEFÓNICO",'BASE LIQUIDACION REDEBAN 2025'!$B$19,IF(Y448="TIPO I",'BASE LIQUIDACION REDEBAN 2025'!$C$2,IF(Y448="TIPO II",'BASE LIQUIDACION REDEBAN 2025'!$C$3,IF(Y448="TIPO III",'BASE LIQUIDACION REDEBAN 2025'!$C$4,IF(Y448="TIPO IV",'BASE LIQUIDACION REDEBAN 2025'!$C$5,IF(Z448="AEREO",'BASE LIQUIDACION REDEBAN 2025'!$B$6,'BASE LIQUIDACION REDEBAN 2025'!$C$5))))))</f>
        <v>275728.78077800001</v>
      </c>
      <c r="AE448" s="179">
        <f>IF(OR(W448="SOPORTE_TELEFÓNICO",W448="ENVÍO"),0,IF(Y448="TIPO I",'BASE LIQUIDACION REDEBAN 2025'!$B$10,IF(Y448="TIPO II",'BASE LIQUIDACION REDEBAN 2025'!$B$11,IF(Y448="TIPO III",'BASE LIQUIDACION REDEBAN 2025'!$B$12,'BASE LIQUIDACION REDEBAN 2025'!$B$13))))</f>
        <v>196536.5258152</v>
      </c>
      <c r="AF448" s="179">
        <f t="shared" si="7"/>
        <v>275728.78077800001</v>
      </c>
      <c r="AG448"/>
    </row>
    <row r="449" spans="25:32">
      <c r="Y449" s="101"/>
      <c r="Z449" s="101"/>
      <c r="AF449" s="142">
        <f>SUM(AF2:AF448)</f>
        <v>70068670.224105105</v>
      </c>
    </row>
  </sheetData>
  <conditionalFormatting sqref="E2:E293">
    <cfRule type="duplicateValues" dxfId="387" priority="4688"/>
  </conditionalFormatting>
  <conditionalFormatting sqref="E294:E448">
    <cfRule type="duplicateValues" dxfId="386" priority="4689"/>
    <cfRule type="duplicateValues" dxfId="385" priority="4690"/>
  </conditionalFormatting>
  <conditionalFormatting sqref="E294:E448">
    <cfRule type="duplicateValues" dxfId="384" priority="4691"/>
  </conditionalFormatting>
  <dataValidations count="2">
    <dataValidation type="list" allowBlank="1" showInputMessage="1" showErrorMessage="1" sqref="R1" xr:uid="{80C88F77-FCAB-47E0-8EFB-AD59FAC4CC53}">
      <formula1>INDIRECT(#REF!)</formula1>
    </dataValidation>
    <dataValidation type="list" allowBlank="1" showInputMessage="1" showErrorMessage="1" sqref="U432 U434:U438 U429 U441 U443:U446 Q294:Q309 Q429:Q430 U294:U426 Q311:Q426 Q435:Q448" xr:uid="{8E4A6FC2-8388-4837-8C87-2843D6D83613}">
      <formula1>INDIRECT(P294)</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42BE-5748-48B0-BAB8-8DD5A0181610}">
  <dimension ref="A1:AJ1948"/>
  <sheetViews>
    <sheetView topLeftCell="N1" zoomScaleNormal="100" workbookViewId="0">
      <pane ySplit="1" topLeftCell="A1917" activePane="bottomLeft" state="frozen"/>
      <selection pane="bottomLeft" activeCell="AB1933" sqref="AB1933"/>
    </sheetView>
  </sheetViews>
  <sheetFormatPr defaultColWidth="11.42578125" defaultRowHeight="14.45"/>
  <cols>
    <col min="1" max="1" width="11.42578125" style="79"/>
    <col min="2" max="3" width="11.42578125" style="49"/>
    <col min="4" max="9" width="11.42578125" style="79"/>
    <col min="10" max="12" width="11.42578125" style="79" customWidth="1"/>
    <col min="13" max="13" width="17.28515625" style="79" customWidth="1"/>
    <col min="14" max="14" width="17.85546875" style="79" customWidth="1"/>
    <col min="15" max="15" width="13.5703125" style="79" customWidth="1"/>
    <col min="16" max="21" width="11.42578125" style="79" customWidth="1"/>
    <col min="22" max="22" width="13.7109375" style="79" customWidth="1"/>
    <col min="23" max="24" width="11.42578125" style="79"/>
    <col min="25" max="25" width="12.5703125" style="49" customWidth="1"/>
    <col min="26" max="26" width="11.42578125" style="49"/>
    <col min="27" max="27" width="11.85546875" style="79" bestFit="1" customWidth="1"/>
    <col min="28" max="28" width="15.5703125" style="105" bestFit="1" customWidth="1"/>
    <col min="29" max="30" width="11.42578125" style="79"/>
    <col min="31" max="31" width="12.5703125" style="79" bestFit="1" customWidth="1"/>
    <col min="32" max="16384" width="11.42578125" style="79"/>
  </cols>
  <sheetData>
    <row r="1" spans="1:36" s="128" customFormat="1" ht="79.150000000000006">
      <c r="A1" s="125" t="s">
        <v>121</v>
      </c>
      <c r="B1" s="125" t="s">
        <v>59</v>
      </c>
      <c r="C1" s="125" t="s">
        <v>106</v>
      </c>
      <c r="D1" s="125" t="s">
        <v>122</v>
      </c>
      <c r="E1" s="125" t="s">
        <v>123</v>
      </c>
      <c r="F1" s="125" t="s">
        <v>124</v>
      </c>
      <c r="G1" s="114" t="s">
        <v>125</v>
      </c>
      <c r="H1" s="125" t="s">
        <v>127</v>
      </c>
      <c r="I1" s="125" t="s">
        <v>56</v>
      </c>
      <c r="J1" s="125" t="s">
        <v>128</v>
      </c>
      <c r="K1" s="125" t="s">
        <v>129</v>
      </c>
      <c r="L1" s="125" t="s">
        <v>130</v>
      </c>
      <c r="M1" s="125" t="s">
        <v>6232</v>
      </c>
      <c r="N1" s="125" t="s">
        <v>6233</v>
      </c>
      <c r="O1" s="120" t="s">
        <v>1312</v>
      </c>
      <c r="P1" s="125" t="s">
        <v>6234</v>
      </c>
      <c r="Q1" s="125" t="s">
        <v>6235</v>
      </c>
      <c r="R1" s="92" t="s">
        <v>133</v>
      </c>
      <c r="S1" s="92" t="s">
        <v>134</v>
      </c>
      <c r="T1" s="88" t="s">
        <v>135</v>
      </c>
      <c r="U1" s="125" t="s">
        <v>6236</v>
      </c>
      <c r="V1" s="125" t="s">
        <v>1316</v>
      </c>
      <c r="W1" s="125" t="s">
        <v>137</v>
      </c>
      <c r="X1" s="125" t="s">
        <v>6237</v>
      </c>
      <c r="Y1" s="125" t="s">
        <v>1318</v>
      </c>
      <c r="Z1" s="125" t="s">
        <v>140</v>
      </c>
      <c r="AA1" s="88" t="s">
        <v>141</v>
      </c>
      <c r="AB1" s="125" t="s">
        <v>142</v>
      </c>
      <c r="AC1" s="92" t="s">
        <v>6238</v>
      </c>
      <c r="AD1" s="92" t="s">
        <v>145</v>
      </c>
      <c r="AE1" s="127" t="s">
        <v>6239</v>
      </c>
      <c r="AF1" s="77" t="s">
        <v>147</v>
      </c>
      <c r="AG1" s="77" t="s">
        <v>135</v>
      </c>
      <c r="AH1" s="77" t="s">
        <v>151</v>
      </c>
      <c r="AI1" s="77" t="s">
        <v>152</v>
      </c>
      <c r="AJ1" s="77" t="s">
        <v>153</v>
      </c>
    </row>
    <row r="2" spans="1:36" s="78" customFormat="1">
      <c r="A2" s="8" t="s">
        <v>90</v>
      </c>
      <c r="B2" s="94" t="str">
        <f>VLOOKUP(A2,'CENTRO DE COSTOS'!A:D,4,FALSE)</f>
        <v>JUAN SEBASTIÁN RÍOS CASTRILLÓN</v>
      </c>
      <c r="C2" s="94" t="str">
        <f>VLOOKUP(A2,'CENTRO DE COSTOS'!A:D,2,FALSE)</f>
        <v>0004-0005</v>
      </c>
      <c r="D2" s="8">
        <v>5034</v>
      </c>
      <c r="E2" s="8">
        <v>2651788</v>
      </c>
      <c r="F2" s="8">
        <v>67452</v>
      </c>
      <c r="G2" s="8" t="s">
        <v>6241</v>
      </c>
      <c r="H2" s="8" t="s">
        <v>249</v>
      </c>
      <c r="I2" s="8" t="s">
        <v>1784</v>
      </c>
      <c r="J2" s="8" t="s">
        <v>8316</v>
      </c>
      <c r="K2" s="8" t="s">
        <v>160</v>
      </c>
      <c r="L2" s="8" t="s">
        <v>8317</v>
      </c>
      <c r="M2" s="183">
        <v>45896.45416666667</v>
      </c>
      <c r="N2" s="183">
        <v>45901.35</v>
      </c>
      <c r="O2" s="90"/>
      <c r="P2" s="8" t="s">
        <v>8318</v>
      </c>
      <c r="Q2" s="8" t="s">
        <v>8318</v>
      </c>
      <c r="R2" s="8" t="s">
        <v>6245</v>
      </c>
      <c r="S2" s="8" t="s">
        <v>6245</v>
      </c>
      <c r="T2" s="8" t="s">
        <v>6246</v>
      </c>
      <c r="U2" s="8" t="s">
        <v>7731</v>
      </c>
      <c r="V2" s="8" t="s">
        <v>8319</v>
      </c>
      <c r="W2" s="8" t="s">
        <v>8320</v>
      </c>
      <c r="X2" s="10"/>
      <c r="Y2" s="94" t="str">
        <f>VLOOKUP(D2,TIPOLOGIA!A:F,6,0)</f>
        <v>TIPO III</v>
      </c>
      <c r="Z2" s="94" t="str">
        <f>VLOOKUP(D2,TIPOLOGIA!A:F,5,0)</f>
        <v>TERRESTRE</v>
      </c>
      <c r="AA2" s="8" t="s">
        <v>400</v>
      </c>
      <c r="AB2" s="8">
        <v>0</v>
      </c>
      <c r="AC2" s="86">
        <f>IF(W2="SOPORTE_TELEFÓNICO",'BASE LIQUIDACION REDEBAN 2025'!$B$19,IF(AND(W2="VISITA_TÉCNICA",Y2="TIPO II"),'BASE LIQUIDACION REDEBAN 2025'!$B$18,'BASE LIQUIDACION REDEBAN 2025'!$B$17))</f>
        <v>35779.500569199998</v>
      </c>
      <c r="AD2" s="86">
        <v>0</v>
      </c>
      <c r="AE2" s="86">
        <f>IF(W2="VISITA_TÉCNICA",AC2*AB2,AC2)</f>
        <v>35779.500569199998</v>
      </c>
      <c r="AF2" s="49"/>
    </row>
    <row r="3" spans="1:36" s="78" customFormat="1">
      <c r="A3" s="8" t="s">
        <v>91</v>
      </c>
      <c r="B3" s="94" t="str">
        <f>VLOOKUP(A3,'CENTRO DE COSTOS'!A:D,4,FALSE)</f>
        <v>JOSE MAURICIO HERNANDEZ ROJAS</v>
      </c>
      <c r="C3" s="94" t="str">
        <f>VLOOKUP(A3,'CENTRO DE COSTOS'!A:D,2,FALSE)</f>
        <v>0004-0001</v>
      </c>
      <c r="D3" s="8">
        <v>23686</v>
      </c>
      <c r="E3" s="8">
        <v>2659511</v>
      </c>
      <c r="F3" s="8">
        <v>74914</v>
      </c>
      <c r="G3" s="8" t="s">
        <v>6241</v>
      </c>
      <c r="H3" s="8" t="s">
        <v>193</v>
      </c>
      <c r="I3" s="8" t="s">
        <v>1096</v>
      </c>
      <c r="J3" s="8" t="s">
        <v>8321</v>
      </c>
      <c r="K3" s="8" t="s">
        <v>160</v>
      </c>
      <c r="L3" s="8" t="s">
        <v>8322</v>
      </c>
      <c r="M3" s="183">
        <v>45897.589583333327</v>
      </c>
      <c r="N3" s="183">
        <v>45901.353472222218</v>
      </c>
      <c r="O3" s="90"/>
      <c r="P3" s="8" t="s">
        <v>8318</v>
      </c>
      <c r="Q3" s="8" t="s">
        <v>8318</v>
      </c>
      <c r="R3" s="8" t="s">
        <v>6245</v>
      </c>
      <c r="S3" s="8" t="s">
        <v>6245</v>
      </c>
      <c r="T3" s="8" t="s">
        <v>6246</v>
      </c>
      <c r="U3" s="8" t="s">
        <v>7731</v>
      </c>
      <c r="V3" s="8" t="s">
        <v>8323</v>
      </c>
      <c r="W3" s="8" t="s">
        <v>165</v>
      </c>
      <c r="X3" s="10"/>
      <c r="Y3" s="94" t="str">
        <f>VLOOKUP(D3,TIPOLOGIA!A:F,6,0)</f>
        <v>TIPO II</v>
      </c>
      <c r="Z3" s="94" t="str">
        <f>VLOOKUP(D3,TIPOLOGIA!A:F,5,0)</f>
        <v>TERRESTRE</v>
      </c>
      <c r="AA3" s="8" t="s">
        <v>2917</v>
      </c>
      <c r="AB3" s="8">
        <v>1</v>
      </c>
      <c r="AC3" s="86">
        <f>IF(W3="SOPORTE_TELEFÓNICO",'BASE LIQUIDACION REDEBAN 2025'!$B$19,IF(AND(W3="VISITA_TÉCNICA",Y3="TIPO II"),'BASE LIQUIDACION REDEBAN 2025'!$B$18,'BASE LIQUIDACION REDEBAN 2025'!$B$17))</f>
        <v>67654.12000000001</v>
      </c>
      <c r="AD3" s="86">
        <v>0</v>
      </c>
      <c r="AE3" s="86">
        <f t="shared" ref="AE3:AE66" si="0">IF(W3="VISITA_TÉCNICA",AC3*AB3,AC3)</f>
        <v>67654.12000000001</v>
      </c>
      <c r="AF3" s="49"/>
    </row>
    <row r="4" spans="1:36" s="78" customFormat="1">
      <c r="A4" s="8" t="s">
        <v>76</v>
      </c>
      <c r="B4" s="94" t="str">
        <f>VLOOKUP(A4,'CENTRO DE COSTOS'!A:D,4,FALSE)</f>
        <v>DIEGO FERNANDO HENAO CARDONA</v>
      </c>
      <c r="C4" s="94" t="str">
        <f>VLOOKUP(A4,'CENTRO DE COSTOS'!A:D,2,FALSE)</f>
        <v>0004-0003</v>
      </c>
      <c r="D4" s="8">
        <v>76001</v>
      </c>
      <c r="E4" s="8">
        <v>2649622</v>
      </c>
      <c r="F4" s="8">
        <v>70125</v>
      </c>
      <c r="G4" s="8" t="s">
        <v>6241</v>
      </c>
      <c r="H4" s="8" t="s">
        <v>232</v>
      </c>
      <c r="I4" s="8" t="s">
        <v>76</v>
      </c>
      <c r="J4" s="8" t="s">
        <v>8324</v>
      </c>
      <c r="K4" s="8" t="s">
        <v>160</v>
      </c>
      <c r="L4" s="8" t="s">
        <v>8325</v>
      </c>
      <c r="M4" s="183">
        <v>45896.333333333343</v>
      </c>
      <c r="N4" s="183">
        <v>45901.356249999997</v>
      </c>
      <c r="O4" s="90"/>
      <c r="P4" s="8" t="s">
        <v>8318</v>
      </c>
      <c r="Q4" s="8" t="s">
        <v>8318</v>
      </c>
      <c r="R4" s="8" t="s">
        <v>243</v>
      </c>
      <c r="S4" s="8" t="s">
        <v>365</v>
      </c>
      <c r="T4" s="8" t="s">
        <v>6246</v>
      </c>
      <c r="U4" s="8" t="s">
        <v>7731</v>
      </c>
      <c r="V4" s="8" t="s">
        <v>8326</v>
      </c>
      <c r="W4" s="8" t="s">
        <v>165</v>
      </c>
      <c r="X4" s="10"/>
      <c r="Y4" s="94" t="str">
        <f>VLOOKUP(D4,TIPOLOGIA!A:F,6,0)</f>
        <v>TIPO I</v>
      </c>
      <c r="Z4" s="94" t="str">
        <f>VLOOKUP(D4,TIPOLOGIA!A:F,5,0)</f>
        <v>TERRESTRE</v>
      </c>
      <c r="AA4" s="8" t="s">
        <v>346</v>
      </c>
      <c r="AB4" s="8">
        <v>1</v>
      </c>
      <c r="AC4" s="86">
        <f>IF(W4="SOPORTE_TELEFÓNICO",'BASE LIQUIDACION REDEBAN 2025'!$B$19,IF(AND(W4="VISITA_TÉCNICA",Y4="TIPO II"),'BASE LIQUIDACION REDEBAN 2025'!$B$18,'BASE LIQUIDACION REDEBAN 2025'!$B$17))</f>
        <v>35779.500569199998</v>
      </c>
      <c r="AD4" s="86">
        <v>0</v>
      </c>
      <c r="AE4" s="86">
        <f t="shared" si="0"/>
        <v>35779.500569199998</v>
      </c>
      <c r="AF4" s="49"/>
    </row>
    <row r="5" spans="1:36" s="78" customFormat="1">
      <c r="A5" s="8" t="s">
        <v>72</v>
      </c>
      <c r="B5" s="94" t="str">
        <f>VLOOKUP(A5,'CENTRO DE COSTOS'!A:D,4,FALSE)</f>
        <v>MIGUEL JULIÁN HERNÁNDEZ GUARÍN</v>
      </c>
      <c r="C5" s="94" t="str">
        <f>VLOOKUP(A5,'CENTRO DE COSTOS'!A:D,2,FALSE)</f>
        <v>0004-0008</v>
      </c>
      <c r="D5" s="8">
        <v>68307</v>
      </c>
      <c r="E5" s="8">
        <v>2666146</v>
      </c>
      <c r="F5" s="8">
        <v>79867</v>
      </c>
      <c r="G5" s="8" t="s">
        <v>6241</v>
      </c>
      <c r="H5" s="8" t="s">
        <v>224</v>
      </c>
      <c r="I5" s="8" t="s">
        <v>1146</v>
      </c>
      <c r="J5" s="8" t="s">
        <v>8327</v>
      </c>
      <c r="K5" s="8" t="s">
        <v>160</v>
      </c>
      <c r="L5" s="8" t="s">
        <v>8328</v>
      </c>
      <c r="M5" s="183">
        <v>45898.640277777777</v>
      </c>
      <c r="N5" s="183">
        <v>45901.36041666667</v>
      </c>
      <c r="O5" s="90"/>
      <c r="P5" s="8" t="s">
        <v>8318</v>
      </c>
      <c r="Q5" s="8" t="s">
        <v>8318</v>
      </c>
      <c r="R5" s="8" t="s">
        <v>162</v>
      </c>
      <c r="S5" s="8" t="s">
        <v>162</v>
      </c>
      <c r="T5" s="8" t="s">
        <v>6246</v>
      </c>
      <c r="U5" s="8" t="s">
        <v>7731</v>
      </c>
      <c r="V5" s="8" t="s">
        <v>8329</v>
      </c>
      <c r="W5" s="8" t="s">
        <v>165</v>
      </c>
      <c r="X5" s="10"/>
      <c r="Y5" s="94" t="str">
        <f>VLOOKUP(D5,TIPOLOGIA!A:F,6,0)</f>
        <v>TIPO I</v>
      </c>
      <c r="Z5" s="94" t="str">
        <f>VLOOKUP(D5,TIPOLOGIA!A:F,5,0)</f>
        <v>TERRESTRE</v>
      </c>
      <c r="AA5" s="8" t="s">
        <v>754</v>
      </c>
      <c r="AB5" s="8">
        <v>1</v>
      </c>
      <c r="AC5" s="86">
        <f>IF(W5="SOPORTE_TELEFÓNICO",'BASE LIQUIDACION REDEBAN 2025'!$B$19,IF(AND(W5="VISITA_TÉCNICA",Y5="TIPO II"),'BASE LIQUIDACION REDEBAN 2025'!$B$18,'BASE LIQUIDACION REDEBAN 2025'!$B$17))</f>
        <v>35779.500569199998</v>
      </c>
      <c r="AD5" s="86">
        <v>0</v>
      </c>
      <c r="AE5" s="86">
        <f t="shared" si="0"/>
        <v>35779.500569199998</v>
      </c>
      <c r="AF5" s="49"/>
    </row>
    <row r="6" spans="1:36" s="78" customFormat="1">
      <c r="A6" s="8" t="s">
        <v>76</v>
      </c>
      <c r="B6" s="94" t="str">
        <f>VLOOKUP(A6,'CENTRO DE COSTOS'!A:D,4,FALSE)</f>
        <v>DIEGO FERNANDO HENAO CARDONA</v>
      </c>
      <c r="C6" s="94" t="str">
        <f>VLOOKUP(A6,'CENTRO DE COSTOS'!A:D,2,FALSE)</f>
        <v>0004-0003</v>
      </c>
      <c r="D6" s="8">
        <v>19001</v>
      </c>
      <c r="E6" s="8">
        <v>2667092</v>
      </c>
      <c r="F6" s="8">
        <v>79829</v>
      </c>
      <c r="G6" s="8" t="s">
        <v>6241</v>
      </c>
      <c r="H6" s="8" t="s">
        <v>171</v>
      </c>
      <c r="I6" s="8" t="s">
        <v>95</v>
      </c>
      <c r="J6" s="8" t="s">
        <v>8330</v>
      </c>
      <c r="K6" s="8" t="s">
        <v>160</v>
      </c>
      <c r="L6" s="8" t="s">
        <v>8331</v>
      </c>
      <c r="M6" s="183">
        <v>45898.741666666669</v>
      </c>
      <c r="N6" s="183">
        <v>45901.363194444442</v>
      </c>
      <c r="O6" s="90"/>
      <c r="P6" s="8" t="s">
        <v>8318</v>
      </c>
      <c r="Q6" s="8" t="s">
        <v>8318</v>
      </c>
      <c r="R6" s="8" t="s">
        <v>162</v>
      </c>
      <c r="S6" s="8" t="s">
        <v>162</v>
      </c>
      <c r="T6" s="8" t="s">
        <v>6246</v>
      </c>
      <c r="U6" s="8" t="s">
        <v>7731</v>
      </c>
      <c r="V6" s="8" t="s">
        <v>8332</v>
      </c>
      <c r="W6" s="8" t="s">
        <v>165</v>
      </c>
      <c r="X6" s="10"/>
      <c r="Y6" s="94" t="str">
        <f>VLOOKUP(D6,TIPOLOGIA!A:F,6,0)</f>
        <v>TIPO III</v>
      </c>
      <c r="Z6" s="94" t="str">
        <f>VLOOKUP(D6,TIPOLOGIA!A:F,5,0)</f>
        <v>TERRESTRE</v>
      </c>
      <c r="AA6" s="8" t="s">
        <v>178</v>
      </c>
      <c r="AB6" s="8">
        <v>1</v>
      </c>
      <c r="AC6" s="86">
        <f>IF(W6="SOPORTE_TELEFÓNICO",'BASE LIQUIDACION REDEBAN 2025'!$B$19,IF(AND(W6="VISITA_TÉCNICA",Y6="TIPO II"),'BASE LIQUIDACION REDEBAN 2025'!$B$18,'BASE LIQUIDACION REDEBAN 2025'!$B$17))</f>
        <v>35779.500569199998</v>
      </c>
      <c r="AD6" s="86">
        <v>0</v>
      </c>
      <c r="AE6" s="86">
        <f t="shared" si="0"/>
        <v>35779.500569199998</v>
      </c>
      <c r="AF6" s="49"/>
    </row>
    <row r="7" spans="1:36" s="78" customFormat="1">
      <c r="A7" s="8" t="s">
        <v>80</v>
      </c>
      <c r="B7" s="94" t="str">
        <f>VLOOKUP(A7,'CENTRO DE COSTOS'!A:D,4,FALSE)</f>
        <v>JOSE MAURICIO HERNANDEZ ROJAS</v>
      </c>
      <c r="C7" s="94" t="str">
        <f>VLOOKUP(A7,'CENTRO DE COSTOS'!A:D,2,FALSE)</f>
        <v>0004-0001</v>
      </c>
      <c r="D7" s="8">
        <v>13836</v>
      </c>
      <c r="E7" s="8">
        <v>2651861</v>
      </c>
      <c r="F7" s="8">
        <v>45924</v>
      </c>
      <c r="G7" s="8" t="s">
        <v>6241</v>
      </c>
      <c r="H7" s="8" t="s">
        <v>685</v>
      </c>
      <c r="I7" s="8" t="s">
        <v>2922</v>
      </c>
      <c r="J7" s="8" t="s">
        <v>8333</v>
      </c>
      <c r="K7" s="8" t="s">
        <v>160</v>
      </c>
      <c r="L7" s="8" t="s">
        <v>8334</v>
      </c>
      <c r="M7" s="183">
        <v>45896.464583333327</v>
      </c>
      <c r="N7" s="183">
        <v>45901.365277777782</v>
      </c>
      <c r="O7" s="90"/>
      <c r="P7" s="8" t="s">
        <v>8318</v>
      </c>
      <c r="Q7" s="8" t="s">
        <v>8318</v>
      </c>
      <c r="R7" s="8" t="s">
        <v>243</v>
      </c>
      <c r="S7" s="8" t="s">
        <v>365</v>
      </c>
      <c r="T7" s="8" t="s">
        <v>6246</v>
      </c>
      <c r="U7" s="8" t="s">
        <v>7731</v>
      </c>
      <c r="V7" s="8" t="s">
        <v>8335</v>
      </c>
      <c r="W7" s="8" t="s">
        <v>165</v>
      </c>
      <c r="X7" s="10"/>
      <c r="Y7" s="94" t="str">
        <f>VLOOKUP(D7,TIPOLOGIA!A:F,6,0)</f>
        <v>TIPO II</v>
      </c>
      <c r="Z7" s="94" t="str">
        <f>VLOOKUP(D7,TIPOLOGIA!A:F,5,0)</f>
        <v>TERRESTRE</v>
      </c>
      <c r="AA7" s="8" t="s">
        <v>1275</v>
      </c>
      <c r="AB7" s="8">
        <v>1</v>
      </c>
      <c r="AC7" s="86">
        <f>IF(W7="SOPORTE_TELEFÓNICO",'BASE LIQUIDACION REDEBAN 2025'!$B$19,IF(AND(W7="VISITA_TÉCNICA",Y7="TIPO II"),'BASE LIQUIDACION REDEBAN 2025'!$B$18,'BASE LIQUIDACION REDEBAN 2025'!$B$17))</f>
        <v>67654.12000000001</v>
      </c>
      <c r="AD7" s="86">
        <v>0</v>
      </c>
      <c r="AE7" s="86">
        <f t="shared" si="0"/>
        <v>67654.12000000001</v>
      </c>
      <c r="AF7" s="49"/>
    </row>
    <row r="8" spans="1:36" s="78" customFormat="1">
      <c r="A8" s="8" t="s">
        <v>80</v>
      </c>
      <c r="B8" s="94" t="str">
        <f>VLOOKUP(A8,'CENTRO DE COSTOS'!A:D,4,FALSE)</f>
        <v>JOSE MAURICIO HERNANDEZ ROJAS</v>
      </c>
      <c r="C8" s="94" t="str">
        <f>VLOOKUP(A8,'CENTRO DE COSTOS'!A:D,2,FALSE)</f>
        <v>0004-0001</v>
      </c>
      <c r="D8" s="8">
        <v>13001</v>
      </c>
      <c r="E8" s="8">
        <v>2653839</v>
      </c>
      <c r="F8" s="8">
        <v>75954</v>
      </c>
      <c r="G8" s="8" t="s">
        <v>6241</v>
      </c>
      <c r="H8" s="8" t="s">
        <v>685</v>
      </c>
      <c r="I8" s="8" t="s">
        <v>80</v>
      </c>
      <c r="J8" s="8" t="s">
        <v>8336</v>
      </c>
      <c r="K8" s="8" t="s">
        <v>160</v>
      </c>
      <c r="L8" s="8" t="s">
        <v>8337</v>
      </c>
      <c r="M8" s="183">
        <v>45896.631249999999</v>
      </c>
      <c r="N8" s="183">
        <v>45901.440972222219</v>
      </c>
      <c r="O8" s="90"/>
      <c r="P8" s="8" t="s">
        <v>8318</v>
      </c>
      <c r="Q8" s="8" t="s">
        <v>8318</v>
      </c>
      <c r="R8" s="8" t="s">
        <v>357</v>
      </c>
      <c r="S8" s="8" t="s">
        <v>1266</v>
      </c>
      <c r="T8" s="8" t="s">
        <v>6246</v>
      </c>
      <c r="U8" s="8" t="s">
        <v>7731</v>
      </c>
      <c r="V8" s="8" t="s">
        <v>8338</v>
      </c>
      <c r="W8" s="8" t="s">
        <v>165</v>
      </c>
      <c r="X8" s="10"/>
      <c r="Y8" s="94" t="str">
        <f>VLOOKUP(D8,TIPOLOGIA!A:F,6,0)</f>
        <v>TIPO I</v>
      </c>
      <c r="Z8" s="94" t="str">
        <f>VLOOKUP(D8,TIPOLOGIA!A:F,5,0)</f>
        <v>TERRESTRE</v>
      </c>
      <c r="AA8" s="8" t="s">
        <v>1275</v>
      </c>
      <c r="AB8" s="8">
        <v>1</v>
      </c>
      <c r="AC8" s="86">
        <f>IF(W8="SOPORTE_TELEFÓNICO",'BASE LIQUIDACION REDEBAN 2025'!$B$19,IF(AND(W8="VISITA_TÉCNICA",Y8="TIPO II"),'BASE LIQUIDACION REDEBAN 2025'!$B$18,'BASE LIQUIDACION REDEBAN 2025'!$B$17))</f>
        <v>35779.500569199998</v>
      </c>
      <c r="AD8" s="86">
        <v>0</v>
      </c>
      <c r="AE8" s="86">
        <f t="shared" si="0"/>
        <v>35779.500569199998</v>
      </c>
      <c r="AF8" s="49"/>
    </row>
    <row r="9" spans="1:36" s="78" customFormat="1">
      <c r="A9" s="8" t="s">
        <v>81</v>
      </c>
      <c r="B9" s="94" t="str">
        <f>VLOOKUP(A9,'CENTRO DE COSTOS'!A:D,4,FALSE)</f>
        <v>MIGUEL JULIÁN HERNÁNDEZ GUARÍN</v>
      </c>
      <c r="C9" s="94" t="str">
        <f>VLOOKUP(A9,'CENTRO DE COSTOS'!A:D,2,FALSE)</f>
        <v>0004-0008</v>
      </c>
      <c r="D9" s="8">
        <v>54001</v>
      </c>
      <c r="E9" s="8">
        <v>2653210</v>
      </c>
      <c r="F9" s="8">
        <v>78901</v>
      </c>
      <c r="G9" s="8" t="s">
        <v>6241</v>
      </c>
      <c r="H9" s="8" t="s">
        <v>296</v>
      </c>
      <c r="I9" s="8" t="s">
        <v>81</v>
      </c>
      <c r="J9" s="8" t="s">
        <v>8339</v>
      </c>
      <c r="K9" s="8" t="s">
        <v>160</v>
      </c>
      <c r="L9" s="8" t="s">
        <v>8340</v>
      </c>
      <c r="M9" s="183">
        <v>45896.581944444442</v>
      </c>
      <c r="N9" s="183">
        <v>45901.443749999999</v>
      </c>
      <c r="O9" s="90"/>
      <c r="P9" s="8" t="s">
        <v>8318</v>
      </c>
      <c r="Q9" s="8" t="s">
        <v>8318</v>
      </c>
      <c r="R9" s="8" t="s">
        <v>6245</v>
      </c>
      <c r="S9" s="8" t="s">
        <v>6245</v>
      </c>
      <c r="T9" s="8" t="s">
        <v>6246</v>
      </c>
      <c r="U9" s="8" t="s">
        <v>7731</v>
      </c>
      <c r="V9" s="8" t="s">
        <v>8341</v>
      </c>
      <c r="W9" s="8" t="s">
        <v>165</v>
      </c>
      <c r="X9" s="10"/>
      <c r="Y9" s="94" t="str">
        <f>VLOOKUP(D9,TIPOLOGIA!A:F,6,0)</f>
        <v>TIPO I</v>
      </c>
      <c r="Z9" s="94" t="str">
        <f>VLOOKUP(D9,TIPOLOGIA!A:F,5,0)</f>
        <v>TERRESTRE</v>
      </c>
      <c r="AA9" s="8" t="s">
        <v>301</v>
      </c>
      <c r="AB9" s="8">
        <v>1</v>
      </c>
      <c r="AC9" s="86">
        <f>IF(W9="SOPORTE_TELEFÓNICO",'BASE LIQUIDACION REDEBAN 2025'!$B$19,IF(AND(W9="VISITA_TÉCNICA",Y9="TIPO II"),'BASE LIQUIDACION REDEBAN 2025'!$B$18,'BASE LIQUIDACION REDEBAN 2025'!$B$17))</f>
        <v>35779.500569199998</v>
      </c>
      <c r="AD9" s="86">
        <v>0</v>
      </c>
      <c r="AE9" s="86">
        <f t="shared" si="0"/>
        <v>35779.500569199998</v>
      </c>
      <c r="AF9" s="49"/>
    </row>
    <row r="10" spans="1:36" s="78" customFormat="1">
      <c r="A10" s="8" t="s">
        <v>90</v>
      </c>
      <c r="B10" s="94" t="str">
        <f>VLOOKUP(A10,'CENTRO DE COSTOS'!A:D,4,FALSE)</f>
        <v>JUAN SEBASTIÁN RÍOS CASTRILLÓN</v>
      </c>
      <c r="C10" s="94" t="str">
        <f>VLOOKUP(A10,'CENTRO DE COSTOS'!A:D,2,FALSE)</f>
        <v>0004-0005</v>
      </c>
      <c r="D10" s="8">
        <v>5113</v>
      </c>
      <c r="E10" s="8">
        <v>2661163</v>
      </c>
      <c r="F10" s="8">
        <v>72821</v>
      </c>
      <c r="G10" s="8" t="s">
        <v>6241</v>
      </c>
      <c r="H10" s="8" t="s">
        <v>249</v>
      </c>
      <c r="I10" s="8" t="s">
        <v>8342</v>
      </c>
      <c r="J10" s="8" t="s">
        <v>8343</v>
      </c>
      <c r="K10" s="8" t="s">
        <v>160</v>
      </c>
      <c r="L10" s="8" t="s">
        <v>8344</v>
      </c>
      <c r="M10" s="183">
        <v>45897.71597222222</v>
      </c>
      <c r="N10" s="183">
        <v>45901.472916666673</v>
      </c>
      <c r="O10" s="90"/>
      <c r="P10" s="8" t="s">
        <v>8318</v>
      </c>
      <c r="Q10" s="8" t="s">
        <v>8318</v>
      </c>
      <c r="R10" s="8" t="s">
        <v>6245</v>
      </c>
      <c r="S10" s="8" t="s">
        <v>6245</v>
      </c>
      <c r="T10" s="8" t="s">
        <v>6246</v>
      </c>
      <c r="U10" s="8" t="s">
        <v>7731</v>
      </c>
      <c r="V10" s="8" t="s">
        <v>8345</v>
      </c>
      <c r="W10" s="8" t="s">
        <v>8320</v>
      </c>
      <c r="X10" s="10"/>
      <c r="Y10" s="94" t="str">
        <f>VLOOKUP(D10,TIPOLOGIA!A:F,6,0)</f>
        <v>TIPO IV</v>
      </c>
      <c r="Z10" s="94" t="str">
        <f>VLOOKUP(D10,TIPOLOGIA!A:F,5,0)</f>
        <v>TERRESTRE</v>
      </c>
      <c r="AA10" s="8" t="s">
        <v>578</v>
      </c>
      <c r="AB10" s="8">
        <v>0</v>
      </c>
      <c r="AC10" s="86">
        <f>IF(W10="SOPORTE_TELEFÓNICO",'BASE LIQUIDACION REDEBAN 2025'!$B$19,IF(AND(W10="VISITA_TÉCNICA",Y10="TIPO II"),'BASE LIQUIDACION REDEBAN 2025'!$B$18,'BASE LIQUIDACION REDEBAN 2025'!$B$17))</f>
        <v>35779.500569199998</v>
      </c>
      <c r="AD10" s="86">
        <v>0</v>
      </c>
      <c r="AE10" s="86">
        <f t="shared" si="0"/>
        <v>35779.500569199998</v>
      </c>
      <c r="AF10" s="49"/>
    </row>
    <row r="11" spans="1:36" s="78" customFormat="1">
      <c r="A11" s="8" t="s">
        <v>99</v>
      </c>
      <c r="B11" s="94" t="str">
        <f>VLOOKUP(A11,'CENTRO DE COSTOS'!A:D,4,FALSE)</f>
        <v>JOSE MAURICIO HERNANDEZ ROJAS</v>
      </c>
      <c r="C11" s="94" t="str">
        <f>VLOOKUP(A11,'CENTRO DE COSTOS'!A:D,2,FALSE)</f>
        <v>0004-0001</v>
      </c>
      <c r="D11" s="8">
        <v>20011</v>
      </c>
      <c r="E11" s="8">
        <v>2656265</v>
      </c>
      <c r="F11" s="8">
        <v>46546</v>
      </c>
      <c r="G11" s="8" t="s">
        <v>6241</v>
      </c>
      <c r="H11" s="8" t="s">
        <v>596</v>
      </c>
      <c r="I11" s="8" t="s">
        <v>1074</v>
      </c>
      <c r="J11" s="8" t="s">
        <v>8346</v>
      </c>
      <c r="K11" s="8" t="s">
        <v>160</v>
      </c>
      <c r="L11" s="8" t="s">
        <v>8347</v>
      </c>
      <c r="M11" s="183">
        <v>45897.361111111109</v>
      </c>
      <c r="N11" s="183">
        <v>45901.476388888892</v>
      </c>
      <c r="O11" s="90"/>
      <c r="P11" s="8" t="s">
        <v>8318</v>
      </c>
      <c r="Q11" s="8" t="s">
        <v>8318</v>
      </c>
      <c r="R11" s="8" t="s">
        <v>243</v>
      </c>
      <c r="S11" s="8" t="s">
        <v>244</v>
      </c>
      <c r="T11" s="8" t="s">
        <v>6246</v>
      </c>
      <c r="U11" s="8" t="s">
        <v>7731</v>
      </c>
      <c r="V11" s="8" t="s">
        <v>8348</v>
      </c>
      <c r="W11" s="8" t="s">
        <v>8320</v>
      </c>
      <c r="X11" s="10"/>
      <c r="Y11" s="94" t="str">
        <f>VLOOKUP(D11,TIPOLOGIA!A:F,6,0)</f>
        <v>TIPO IV</v>
      </c>
      <c r="Z11" s="94" t="str">
        <f>VLOOKUP(D11,TIPOLOGIA!A:F,5,0)</f>
        <v>TERRESTRE</v>
      </c>
      <c r="AA11" s="8"/>
      <c r="AB11" s="8">
        <v>0</v>
      </c>
      <c r="AC11" s="86">
        <f>IF(W11="SOPORTE_TELEFÓNICO",'BASE LIQUIDACION REDEBAN 2025'!$B$19,IF(AND(W11="VISITA_TÉCNICA",Y11="TIPO II"),'BASE LIQUIDACION REDEBAN 2025'!$B$18,'BASE LIQUIDACION REDEBAN 2025'!$B$17))</f>
        <v>35779.500569199998</v>
      </c>
      <c r="AD11" s="86">
        <v>0</v>
      </c>
      <c r="AE11" s="86">
        <f t="shared" si="0"/>
        <v>35779.500569199998</v>
      </c>
      <c r="AF11" s="49"/>
    </row>
    <row r="12" spans="1:36" s="78" customFormat="1">
      <c r="A12" s="8" t="s">
        <v>98</v>
      </c>
      <c r="B12" s="94" t="str">
        <f>VLOOKUP(A12,'CENTRO DE COSTOS'!A:D,4,FALSE)</f>
        <v>MIGUEL JULIÁN HERNÁNDEZ GUARÍN</v>
      </c>
      <c r="C12" s="94" t="str">
        <f>VLOOKUP(A12,'CENTRO DE COSTOS'!A:D,2,FALSE)</f>
        <v>0004-0008</v>
      </c>
      <c r="D12" s="8">
        <v>15238</v>
      </c>
      <c r="E12" s="8">
        <v>2667325</v>
      </c>
      <c r="F12" s="8">
        <v>63427</v>
      </c>
      <c r="G12" s="8" t="s">
        <v>6241</v>
      </c>
      <c r="H12" s="8" t="s">
        <v>406</v>
      </c>
      <c r="I12" s="8" t="s">
        <v>1524</v>
      </c>
      <c r="J12" s="8" t="s">
        <v>8349</v>
      </c>
      <c r="K12" s="8" t="s">
        <v>160</v>
      </c>
      <c r="L12" s="8" t="s">
        <v>8350</v>
      </c>
      <c r="M12" s="183">
        <v>45899.375</v>
      </c>
      <c r="N12" s="183">
        <v>45901.484027777777</v>
      </c>
      <c r="O12" s="90"/>
      <c r="P12" s="8" t="s">
        <v>8318</v>
      </c>
      <c r="Q12" s="8" t="s">
        <v>8318</v>
      </c>
      <c r="R12" s="8" t="s">
        <v>162</v>
      </c>
      <c r="S12" s="8" t="s">
        <v>6245</v>
      </c>
      <c r="T12" s="8" t="s">
        <v>6246</v>
      </c>
      <c r="U12" s="8" t="s">
        <v>7731</v>
      </c>
      <c r="V12" s="8" t="s">
        <v>8351</v>
      </c>
      <c r="W12" s="8" t="s">
        <v>8320</v>
      </c>
      <c r="X12" s="10"/>
      <c r="Y12" s="94" t="str">
        <f>VLOOKUP(D12,TIPOLOGIA!A:F,6,0)</f>
        <v>TIPO II</v>
      </c>
      <c r="Z12" s="94" t="str">
        <f>VLOOKUP(D12,TIPOLOGIA!A:F,5,0)</f>
        <v>TERRESTRE</v>
      </c>
      <c r="AA12" s="8" t="s">
        <v>411</v>
      </c>
      <c r="AB12" s="8">
        <v>0</v>
      </c>
      <c r="AC12" s="86">
        <f>IF(W12="SOPORTE_TELEFÓNICO",'BASE LIQUIDACION REDEBAN 2025'!$B$19,IF(AND(W12="VISITA_TÉCNICA",Y12="TIPO II"),'BASE LIQUIDACION REDEBAN 2025'!$B$18,'BASE LIQUIDACION REDEBAN 2025'!$B$17))</f>
        <v>35779.500569199998</v>
      </c>
      <c r="AD12" s="86">
        <v>0</v>
      </c>
      <c r="AE12" s="86">
        <f t="shared" si="0"/>
        <v>35779.500569199998</v>
      </c>
      <c r="AF12" s="49"/>
    </row>
    <row r="13" spans="1:36" s="78" customFormat="1">
      <c r="A13" s="8" t="s">
        <v>60</v>
      </c>
      <c r="B13" s="94" t="str">
        <f>VLOOKUP(A13,'CENTRO DE COSTOS'!A:D,4,FALSE)</f>
        <v>JUAN SEBASTIÁN RÍOS CASTRILLÓN</v>
      </c>
      <c r="C13" s="94" t="str">
        <f>VLOOKUP(A13,'CENTRO DE COSTOS'!A:D,2,FALSE)</f>
        <v>0004-0005</v>
      </c>
      <c r="D13" s="8">
        <v>27810</v>
      </c>
      <c r="E13" s="8">
        <v>2637589</v>
      </c>
      <c r="F13" s="8">
        <v>77976</v>
      </c>
      <c r="G13" s="8" t="s">
        <v>6241</v>
      </c>
      <c r="H13" s="8" t="s">
        <v>932</v>
      </c>
      <c r="I13" s="8" t="s">
        <v>8352</v>
      </c>
      <c r="J13" s="8" t="s">
        <v>8353</v>
      </c>
      <c r="K13" s="8" t="s">
        <v>160</v>
      </c>
      <c r="L13" s="8" t="s">
        <v>8354</v>
      </c>
      <c r="M13" s="183">
        <v>45894.40902777778</v>
      </c>
      <c r="N13" s="183">
        <v>45901.522916666669</v>
      </c>
      <c r="O13" s="90"/>
      <c r="P13" s="8" t="s">
        <v>8318</v>
      </c>
      <c r="Q13" s="8" t="s">
        <v>8318</v>
      </c>
      <c r="R13" s="8" t="s">
        <v>6245</v>
      </c>
      <c r="S13" s="8" t="s">
        <v>6245</v>
      </c>
      <c r="T13" s="8" t="s">
        <v>6246</v>
      </c>
      <c r="U13" s="8" t="s">
        <v>7731</v>
      </c>
      <c r="V13" s="8" t="s">
        <v>8355</v>
      </c>
      <c r="W13" s="8" t="s">
        <v>8320</v>
      </c>
      <c r="X13" s="10"/>
      <c r="Y13" s="94" t="str">
        <f>VLOOKUP(D13,TIPOLOGIA!A:F,6,0)</f>
        <v>TIPO IV</v>
      </c>
      <c r="Z13" s="94" t="str">
        <f>VLOOKUP(D13,TIPOLOGIA!A:F,5,0)</f>
        <v>TERRESTRE</v>
      </c>
      <c r="AA13" s="8" t="s">
        <v>1783</v>
      </c>
      <c r="AB13" s="8">
        <v>0</v>
      </c>
      <c r="AC13" s="86">
        <f>IF(W13="SOPORTE_TELEFÓNICO",'BASE LIQUIDACION REDEBAN 2025'!$B$19,IF(AND(W13="VISITA_TÉCNICA",Y13="TIPO II"),'BASE LIQUIDACION REDEBAN 2025'!$B$18,'BASE LIQUIDACION REDEBAN 2025'!$B$17))</f>
        <v>35779.500569199998</v>
      </c>
      <c r="AD13" s="86">
        <v>0</v>
      </c>
      <c r="AE13" s="86">
        <f t="shared" si="0"/>
        <v>35779.500569199998</v>
      </c>
      <c r="AF13" s="49"/>
    </row>
    <row r="14" spans="1:36" s="78" customFormat="1">
      <c r="A14" s="8" t="s">
        <v>68</v>
      </c>
      <c r="B14" s="94" t="str">
        <f>VLOOKUP(A14,'CENTRO DE COSTOS'!A:D,4,FALSE)</f>
        <v>WILLIAM ASDRUBAL ROZO ROZO</v>
      </c>
      <c r="C14" s="94" t="str">
        <f>VLOOKUP(A14,'CENTRO DE COSTOS'!A:D,2,FALSE)</f>
        <v>0004-0004</v>
      </c>
      <c r="D14" s="8">
        <v>11001</v>
      </c>
      <c r="E14" s="8">
        <v>2668295</v>
      </c>
      <c r="F14" s="8">
        <v>80208</v>
      </c>
      <c r="G14" s="8" t="s">
        <v>6241</v>
      </c>
      <c r="H14" s="8" t="s">
        <v>417</v>
      </c>
      <c r="I14" s="8" t="s">
        <v>68</v>
      </c>
      <c r="J14" s="8" t="s">
        <v>8356</v>
      </c>
      <c r="K14" s="8" t="s">
        <v>160</v>
      </c>
      <c r="L14" s="8" t="s">
        <v>8357</v>
      </c>
      <c r="M14" s="183">
        <v>45901.333333333343</v>
      </c>
      <c r="N14" s="183">
        <v>45901.632638888892</v>
      </c>
      <c r="O14" s="90"/>
      <c r="P14" s="8" t="s">
        <v>8318</v>
      </c>
      <c r="Q14" s="8" t="s">
        <v>8318</v>
      </c>
      <c r="R14" s="8" t="s">
        <v>243</v>
      </c>
      <c r="S14" s="8" t="s">
        <v>365</v>
      </c>
      <c r="T14" s="8" t="s">
        <v>6246</v>
      </c>
      <c r="U14" s="8" t="s">
        <v>7731</v>
      </c>
      <c r="V14" s="8" t="s">
        <v>8358</v>
      </c>
      <c r="W14" s="8" t="s">
        <v>165</v>
      </c>
      <c r="X14" s="10"/>
      <c r="Y14" s="94" t="str">
        <f>VLOOKUP(D14,TIPOLOGIA!A:F,6,0)</f>
        <v>TIPO I</v>
      </c>
      <c r="Z14" s="94" t="str">
        <f>VLOOKUP(D14,TIPOLOGIA!A:F,5,0)</f>
        <v>TERRESTRE</v>
      </c>
      <c r="AA14" s="8" t="s">
        <v>541</v>
      </c>
      <c r="AB14" s="8">
        <v>1</v>
      </c>
      <c r="AC14" s="86">
        <f>IF(W14="SOPORTE_TELEFÓNICO",'BASE LIQUIDACION REDEBAN 2025'!$B$19,IF(AND(W14="VISITA_TÉCNICA",Y14="TIPO II"),'BASE LIQUIDACION REDEBAN 2025'!$B$18,'BASE LIQUIDACION REDEBAN 2025'!$B$17))</f>
        <v>35779.500569199998</v>
      </c>
      <c r="AD14" s="86">
        <v>0</v>
      </c>
      <c r="AE14" s="86">
        <f t="shared" si="0"/>
        <v>35779.500569199998</v>
      </c>
      <c r="AF14" s="49"/>
    </row>
    <row r="15" spans="1:36" s="78" customFormat="1">
      <c r="A15" s="8" t="s">
        <v>72</v>
      </c>
      <c r="B15" s="94" t="str">
        <f>VLOOKUP(A15,'CENTRO DE COSTOS'!A:D,4,FALSE)</f>
        <v>MIGUEL JULIÁN HERNÁNDEZ GUARÍN</v>
      </c>
      <c r="C15" s="94" t="str">
        <f>VLOOKUP(A15,'CENTRO DE COSTOS'!A:D,2,FALSE)</f>
        <v>0004-0008</v>
      </c>
      <c r="D15" s="8">
        <v>68001</v>
      </c>
      <c r="E15" s="8">
        <v>2668378</v>
      </c>
      <c r="F15" s="8">
        <v>60115</v>
      </c>
      <c r="G15" s="8" t="s">
        <v>6241</v>
      </c>
      <c r="H15" s="8" t="s">
        <v>224</v>
      </c>
      <c r="I15" s="8" t="s">
        <v>72</v>
      </c>
      <c r="J15" s="8" t="s">
        <v>8359</v>
      </c>
      <c r="K15" s="8" t="s">
        <v>160</v>
      </c>
      <c r="L15" s="8" t="s">
        <v>8360</v>
      </c>
      <c r="M15" s="183">
        <v>45901.333333333343</v>
      </c>
      <c r="N15" s="183">
        <v>45901.634722222218</v>
      </c>
      <c r="O15" s="90"/>
      <c r="P15" s="8" t="s">
        <v>8318</v>
      </c>
      <c r="Q15" s="8" t="s">
        <v>8318</v>
      </c>
      <c r="R15" s="8" t="s">
        <v>6245</v>
      </c>
      <c r="S15" s="8" t="s">
        <v>6245</v>
      </c>
      <c r="T15" s="8" t="s">
        <v>6246</v>
      </c>
      <c r="U15" s="8" t="s">
        <v>7731</v>
      </c>
      <c r="V15" s="8" t="s">
        <v>8361</v>
      </c>
      <c r="W15" s="8" t="s">
        <v>165</v>
      </c>
      <c r="X15" s="10"/>
      <c r="Y15" s="94" t="str">
        <f>VLOOKUP(D15,TIPOLOGIA!A:F,6,0)</f>
        <v>TIPO I</v>
      </c>
      <c r="Z15" s="94" t="str">
        <f>VLOOKUP(D15,TIPOLOGIA!A:F,5,0)</f>
        <v>TERRESTRE</v>
      </c>
      <c r="AA15" s="8" t="s">
        <v>874</v>
      </c>
      <c r="AB15" s="8">
        <v>1</v>
      </c>
      <c r="AC15" s="86">
        <f>IF(W15="SOPORTE_TELEFÓNICO",'BASE LIQUIDACION REDEBAN 2025'!$B$19,IF(AND(W15="VISITA_TÉCNICA",Y15="TIPO II"),'BASE LIQUIDACION REDEBAN 2025'!$B$18,'BASE LIQUIDACION REDEBAN 2025'!$B$17))</f>
        <v>35779.500569199998</v>
      </c>
      <c r="AD15" s="86">
        <v>0</v>
      </c>
      <c r="AE15" s="86">
        <f t="shared" si="0"/>
        <v>35779.500569199998</v>
      </c>
      <c r="AF15" s="49"/>
    </row>
    <row r="16" spans="1:36" s="78" customFormat="1">
      <c r="A16" s="8" t="s">
        <v>80</v>
      </c>
      <c r="B16" s="94" t="str">
        <f>VLOOKUP(A16,'CENTRO DE COSTOS'!A:D,4,FALSE)</f>
        <v>JOSE MAURICIO HERNANDEZ ROJAS</v>
      </c>
      <c r="C16" s="94" t="str">
        <f>VLOOKUP(A16,'CENTRO DE COSTOS'!A:D,2,FALSE)</f>
        <v>0004-0001</v>
      </c>
      <c r="D16" s="8">
        <v>13001</v>
      </c>
      <c r="E16" s="8">
        <v>2668383</v>
      </c>
      <c r="F16" s="8">
        <v>24749</v>
      </c>
      <c r="G16" s="8" t="s">
        <v>6241</v>
      </c>
      <c r="H16" s="8" t="s">
        <v>685</v>
      </c>
      <c r="I16" s="8" t="s">
        <v>80</v>
      </c>
      <c r="J16" s="8" t="s">
        <v>8362</v>
      </c>
      <c r="K16" s="8" t="s">
        <v>160</v>
      </c>
      <c r="L16" s="8" t="s">
        <v>8363</v>
      </c>
      <c r="M16" s="183">
        <v>45901.333333333343</v>
      </c>
      <c r="N16" s="183">
        <v>45901.64166666667</v>
      </c>
      <c r="O16" s="90"/>
      <c r="P16" s="8" t="s">
        <v>8318</v>
      </c>
      <c r="Q16" s="8" t="s">
        <v>8318</v>
      </c>
      <c r="R16" s="8" t="s">
        <v>6245</v>
      </c>
      <c r="S16" s="8" t="s">
        <v>6245</v>
      </c>
      <c r="T16" s="8" t="s">
        <v>6246</v>
      </c>
      <c r="U16" s="8" t="s">
        <v>7731</v>
      </c>
      <c r="V16" s="8" t="s">
        <v>8364</v>
      </c>
      <c r="W16" s="8" t="s">
        <v>165</v>
      </c>
      <c r="X16" s="10"/>
      <c r="Y16" s="94" t="str">
        <f>VLOOKUP(D16,TIPOLOGIA!A:F,6,0)</f>
        <v>TIPO I</v>
      </c>
      <c r="Z16" s="94" t="str">
        <f>VLOOKUP(D16,TIPOLOGIA!A:F,5,0)</f>
        <v>TERRESTRE</v>
      </c>
      <c r="AA16" s="8" t="s">
        <v>690</v>
      </c>
      <c r="AB16" s="8">
        <v>1</v>
      </c>
      <c r="AC16" s="86">
        <f>IF(W16="SOPORTE_TELEFÓNICO",'BASE LIQUIDACION REDEBAN 2025'!$B$19,IF(AND(W16="VISITA_TÉCNICA",Y16="TIPO II"),'BASE LIQUIDACION REDEBAN 2025'!$B$18,'BASE LIQUIDACION REDEBAN 2025'!$B$17))</f>
        <v>35779.500569199998</v>
      </c>
      <c r="AD16" s="86">
        <v>0</v>
      </c>
      <c r="AE16" s="86">
        <f t="shared" si="0"/>
        <v>35779.500569199998</v>
      </c>
      <c r="AF16" s="49"/>
    </row>
    <row r="17" spans="1:32" s="78" customFormat="1">
      <c r="A17" s="8" t="s">
        <v>80</v>
      </c>
      <c r="B17" s="94" t="str">
        <f>VLOOKUP(A17,'CENTRO DE COSTOS'!A:D,4,FALSE)</f>
        <v>JOSE MAURICIO HERNANDEZ ROJAS</v>
      </c>
      <c r="C17" s="94" t="str">
        <f>VLOOKUP(A17,'CENTRO DE COSTOS'!A:D,2,FALSE)</f>
        <v>0004-0001</v>
      </c>
      <c r="D17" s="8">
        <v>13001</v>
      </c>
      <c r="E17" s="8">
        <v>2640863</v>
      </c>
      <c r="F17" s="8">
        <v>40484</v>
      </c>
      <c r="G17" s="8" t="s">
        <v>6241</v>
      </c>
      <c r="H17" s="8" t="s">
        <v>685</v>
      </c>
      <c r="I17" s="8" t="s">
        <v>80</v>
      </c>
      <c r="J17" s="8" t="s">
        <v>8365</v>
      </c>
      <c r="K17" s="8" t="s">
        <v>160</v>
      </c>
      <c r="L17" s="8" t="s">
        <v>8366</v>
      </c>
      <c r="M17" s="183">
        <v>45894.638888888891</v>
      </c>
      <c r="N17" s="183">
        <v>45901.643750000003</v>
      </c>
      <c r="O17" s="90"/>
      <c r="P17" s="8" t="s">
        <v>8318</v>
      </c>
      <c r="Q17" s="8" t="s">
        <v>8318</v>
      </c>
      <c r="R17" s="8" t="s">
        <v>243</v>
      </c>
      <c r="S17" s="8" t="s">
        <v>244</v>
      </c>
      <c r="T17" s="8" t="s">
        <v>6246</v>
      </c>
      <c r="U17" s="8" t="s">
        <v>7731</v>
      </c>
      <c r="V17" s="8" t="s">
        <v>8367</v>
      </c>
      <c r="W17" s="8" t="s">
        <v>165</v>
      </c>
      <c r="X17" s="10"/>
      <c r="Y17" s="94" t="str">
        <f>VLOOKUP(D17,TIPOLOGIA!A:F,6,0)</f>
        <v>TIPO I</v>
      </c>
      <c r="Z17" s="94" t="str">
        <f>VLOOKUP(D17,TIPOLOGIA!A:F,5,0)</f>
        <v>TERRESTRE</v>
      </c>
      <c r="AA17" s="8" t="s">
        <v>1275</v>
      </c>
      <c r="AB17" s="8">
        <v>1</v>
      </c>
      <c r="AC17" s="86">
        <f>IF(W17="SOPORTE_TELEFÓNICO",'BASE LIQUIDACION REDEBAN 2025'!$B$19,IF(AND(W17="VISITA_TÉCNICA",Y17="TIPO II"),'BASE LIQUIDACION REDEBAN 2025'!$B$18,'BASE LIQUIDACION REDEBAN 2025'!$B$17))</f>
        <v>35779.500569199998</v>
      </c>
      <c r="AD17" s="86">
        <v>0</v>
      </c>
      <c r="AE17" s="86">
        <f t="shared" si="0"/>
        <v>35779.500569199998</v>
      </c>
      <c r="AF17" s="49"/>
    </row>
    <row r="18" spans="1:32" s="78" customFormat="1">
      <c r="A18" s="8" t="s">
        <v>80</v>
      </c>
      <c r="B18" s="94" t="str">
        <f>VLOOKUP(A18,'CENTRO DE COSTOS'!A:D,4,FALSE)</f>
        <v>JOSE MAURICIO HERNANDEZ ROJAS</v>
      </c>
      <c r="C18" s="94" t="str">
        <f>VLOOKUP(A18,'CENTRO DE COSTOS'!A:D,2,FALSE)</f>
        <v>0004-0001</v>
      </c>
      <c r="D18" s="8">
        <v>13001</v>
      </c>
      <c r="E18" s="8">
        <v>2645119</v>
      </c>
      <c r="F18" s="8">
        <v>80127</v>
      </c>
      <c r="G18" s="8" t="s">
        <v>6241</v>
      </c>
      <c r="H18" s="8" t="s">
        <v>685</v>
      </c>
      <c r="I18" s="8" t="s">
        <v>80</v>
      </c>
      <c r="J18" s="8" t="s">
        <v>3849</v>
      </c>
      <c r="K18" s="8" t="s">
        <v>160</v>
      </c>
      <c r="L18" s="8" t="s">
        <v>8368</v>
      </c>
      <c r="M18" s="183">
        <v>45895.435416666667</v>
      </c>
      <c r="N18" s="183">
        <v>45901.652777777781</v>
      </c>
      <c r="O18" s="90"/>
      <c r="P18" s="8" t="s">
        <v>8318</v>
      </c>
      <c r="Q18" s="8" t="s">
        <v>8318</v>
      </c>
      <c r="R18" s="8" t="s">
        <v>162</v>
      </c>
      <c r="S18" s="8" t="s">
        <v>162</v>
      </c>
      <c r="T18" s="8" t="s">
        <v>6246</v>
      </c>
      <c r="U18" s="8" t="s">
        <v>7731</v>
      </c>
      <c r="V18" s="8" t="s">
        <v>8369</v>
      </c>
      <c r="W18" s="8" t="s">
        <v>165</v>
      </c>
      <c r="X18" s="10"/>
      <c r="Y18" s="94" t="str">
        <f>VLOOKUP(D18,TIPOLOGIA!A:F,6,0)</f>
        <v>TIPO I</v>
      </c>
      <c r="Z18" s="94" t="str">
        <f>VLOOKUP(D18,TIPOLOGIA!A:F,5,0)</f>
        <v>TERRESTRE</v>
      </c>
      <c r="AA18" s="8" t="s">
        <v>1275</v>
      </c>
      <c r="AB18" s="8">
        <v>1</v>
      </c>
      <c r="AC18" s="86">
        <f>IF(W18="SOPORTE_TELEFÓNICO",'BASE LIQUIDACION REDEBAN 2025'!$B$19,IF(AND(W18="VISITA_TÉCNICA",Y18="TIPO II"),'BASE LIQUIDACION REDEBAN 2025'!$B$18,'BASE LIQUIDACION REDEBAN 2025'!$B$17))</f>
        <v>35779.500569199998</v>
      </c>
      <c r="AD18" s="86">
        <v>0</v>
      </c>
      <c r="AE18" s="86">
        <f t="shared" si="0"/>
        <v>35779.500569199998</v>
      </c>
      <c r="AF18" s="49"/>
    </row>
    <row r="19" spans="1:32" s="78" customFormat="1">
      <c r="A19" s="8" t="s">
        <v>68</v>
      </c>
      <c r="B19" s="94" t="str">
        <f>VLOOKUP(A19,'CENTRO DE COSTOS'!A:D,4,FALSE)</f>
        <v>WILLIAM ASDRUBAL ROZO ROZO</v>
      </c>
      <c r="C19" s="94" t="str">
        <f>VLOOKUP(A19,'CENTRO DE COSTOS'!A:D,2,FALSE)</f>
        <v>0004-0004</v>
      </c>
      <c r="D19" s="8">
        <v>25899</v>
      </c>
      <c r="E19" s="8">
        <v>2653489</v>
      </c>
      <c r="F19" s="8">
        <v>67534</v>
      </c>
      <c r="G19" s="8" t="s">
        <v>6241</v>
      </c>
      <c r="H19" s="8" t="s">
        <v>417</v>
      </c>
      <c r="I19" s="8" t="s">
        <v>2927</v>
      </c>
      <c r="J19" s="8" t="s">
        <v>8370</v>
      </c>
      <c r="K19" s="8" t="s">
        <v>160</v>
      </c>
      <c r="L19" s="8" t="s">
        <v>8371</v>
      </c>
      <c r="M19" s="183">
        <v>45896.611111111109</v>
      </c>
      <c r="N19" s="183">
        <v>45901.655555555553</v>
      </c>
      <c r="O19" s="90"/>
      <c r="P19" s="8" t="s">
        <v>8318</v>
      </c>
      <c r="Q19" s="8" t="s">
        <v>8318</v>
      </c>
      <c r="R19" s="8" t="s">
        <v>6245</v>
      </c>
      <c r="S19" s="8" t="s">
        <v>6245</v>
      </c>
      <c r="T19" s="8" t="s">
        <v>6246</v>
      </c>
      <c r="U19" s="8" t="s">
        <v>7731</v>
      </c>
      <c r="V19" s="8" t="s">
        <v>8372</v>
      </c>
      <c r="W19" s="8" t="s">
        <v>165</v>
      </c>
      <c r="X19" s="10"/>
      <c r="Y19" s="94" t="str">
        <f>VLOOKUP(D19,TIPOLOGIA!A:F,6,0)</f>
        <v>TIPO II</v>
      </c>
      <c r="Z19" s="94" t="str">
        <f>VLOOKUP(D19,TIPOLOGIA!A:F,5,0)</f>
        <v>TERRESTRE</v>
      </c>
      <c r="AA19" s="8" t="s">
        <v>551</v>
      </c>
      <c r="AB19" s="8">
        <v>1</v>
      </c>
      <c r="AC19" s="86">
        <f>IF(W19="SOPORTE_TELEFÓNICO",'BASE LIQUIDACION REDEBAN 2025'!$B$19,IF(AND(W19="VISITA_TÉCNICA",Y19="TIPO II"),'BASE LIQUIDACION REDEBAN 2025'!$B$18,'BASE LIQUIDACION REDEBAN 2025'!$B$17))</f>
        <v>67654.12000000001</v>
      </c>
      <c r="AD19" s="86">
        <v>0</v>
      </c>
      <c r="AE19" s="86">
        <f t="shared" si="0"/>
        <v>67654.12000000001</v>
      </c>
      <c r="AF19" s="49"/>
    </row>
    <row r="20" spans="1:32" s="78" customFormat="1">
      <c r="A20" s="8" t="s">
        <v>76</v>
      </c>
      <c r="B20" s="94" t="str">
        <f>VLOOKUP(A20,'CENTRO DE COSTOS'!A:D,4,FALSE)</f>
        <v>DIEGO FERNANDO HENAO CARDONA</v>
      </c>
      <c r="C20" s="94" t="str">
        <f>VLOOKUP(A20,'CENTRO DE COSTOS'!A:D,2,FALSE)</f>
        <v>0004-0003</v>
      </c>
      <c r="D20" s="8">
        <v>76520</v>
      </c>
      <c r="E20" s="8">
        <v>2649731</v>
      </c>
      <c r="F20" s="8">
        <v>42232</v>
      </c>
      <c r="G20" s="8" t="s">
        <v>6241</v>
      </c>
      <c r="H20" s="8" t="s">
        <v>232</v>
      </c>
      <c r="I20" s="8" t="s">
        <v>1207</v>
      </c>
      <c r="J20" s="8" t="s">
        <v>8373</v>
      </c>
      <c r="K20" s="8" t="s">
        <v>160</v>
      </c>
      <c r="L20" s="8" t="s">
        <v>8374</v>
      </c>
      <c r="M20" s="183">
        <v>45896.333333333343</v>
      </c>
      <c r="N20" s="183">
        <v>45901.657638888893</v>
      </c>
      <c r="O20" s="90"/>
      <c r="P20" s="8" t="s">
        <v>8318</v>
      </c>
      <c r="Q20" s="8" t="s">
        <v>8318</v>
      </c>
      <c r="R20" s="8" t="s">
        <v>6245</v>
      </c>
      <c r="S20" s="8" t="s">
        <v>6245</v>
      </c>
      <c r="T20" s="8" t="s">
        <v>6246</v>
      </c>
      <c r="U20" s="8" t="s">
        <v>7731</v>
      </c>
      <c r="V20" s="8" t="s">
        <v>8375</v>
      </c>
      <c r="W20" s="8" t="s">
        <v>165</v>
      </c>
      <c r="X20" s="10"/>
      <c r="Y20" s="94" t="str">
        <f>VLOOKUP(D20,TIPOLOGIA!A:F,6,0)</f>
        <v>TIPO I</v>
      </c>
      <c r="Z20" s="94" t="str">
        <f>VLOOKUP(D20,TIPOLOGIA!A:F,5,0)</f>
        <v>TERRESTRE</v>
      </c>
      <c r="AA20" s="8" t="s">
        <v>531</v>
      </c>
      <c r="AB20" s="8">
        <v>1</v>
      </c>
      <c r="AC20" s="86">
        <f>IF(W20="SOPORTE_TELEFÓNICO",'BASE LIQUIDACION REDEBAN 2025'!$B$19,IF(AND(W20="VISITA_TÉCNICA",Y20="TIPO II"),'BASE LIQUIDACION REDEBAN 2025'!$B$18,'BASE LIQUIDACION REDEBAN 2025'!$B$17))</f>
        <v>35779.500569199998</v>
      </c>
      <c r="AD20" s="86">
        <v>0</v>
      </c>
      <c r="AE20" s="86">
        <f t="shared" si="0"/>
        <v>35779.500569199998</v>
      </c>
      <c r="AF20" s="49"/>
    </row>
    <row r="21" spans="1:32" s="78" customFormat="1">
      <c r="A21" s="8" t="s">
        <v>90</v>
      </c>
      <c r="B21" s="94" t="str">
        <f>VLOOKUP(A21,'CENTRO DE COSTOS'!A:D,4,FALSE)</f>
        <v>JUAN SEBASTIÁN RÍOS CASTRILLÓN</v>
      </c>
      <c r="C21" s="94" t="str">
        <f>VLOOKUP(A21,'CENTRO DE COSTOS'!A:D,2,FALSE)</f>
        <v>0004-0005</v>
      </c>
      <c r="D21" s="8">
        <v>5607</v>
      </c>
      <c r="E21" s="8">
        <v>2656871</v>
      </c>
      <c r="F21" s="8">
        <v>37079</v>
      </c>
      <c r="G21" s="8" t="s">
        <v>6241</v>
      </c>
      <c r="H21" s="8" t="s">
        <v>249</v>
      </c>
      <c r="I21" s="8" t="s">
        <v>2035</v>
      </c>
      <c r="J21" s="8" t="s">
        <v>8376</v>
      </c>
      <c r="K21" s="8" t="s">
        <v>160</v>
      </c>
      <c r="L21" s="8" t="s">
        <v>8377</v>
      </c>
      <c r="M21" s="183">
        <v>45897.387499999997</v>
      </c>
      <c r="N21" s="183">
        <v>45901.659722222219</v>
      </c>
      <c r="O21" s="90"/>
      <c r="P21" s="8" t="s">
        <v>8318</v>
      </c>
      <c r="Q21" s="8" t="s">
        <v>8318</v>
      </c>
      <c r="R21" s="8" t="s">
        <v>243</v>
      </c>
      <c r="S21" s="8" t="s">
        <v>244</v>
      </c>
      <c r="T21" s="8" t="s">
        <v>6246</v>
      </c>
      <c r="U21" s="8" t="s">
        <v>7731</v>
      </c>
      <c r="V21" s="8" t="s">
        <v>8378</v>
      </c>
      <c r="W21" s="8" t="s">
        <v>165</v>
      </c>
      <c r="X21" s="10"/>
      <c r="Y21" s="94" t="str">
        <f>VLOOKUP(D21,TIPOLOGIA!A:F,6,0)</f>
        <v>TIPO II</v>
      </c>
      <c r="Z21" s="94" t="str">
        <f>VLOOKUP(D21,TIPOLOGIA!A:F,5,0)</f>
        <v>TERRESTRE</v>
      </c>
      <c r="AA21" s="8" t="s">
        <v>368</v>
      </c>
      <c r="AB21" s="8">
        <v>1</v>
      </c>
      <c r="AC21" s="86">
        <f>IF(W21="SOPORTE_TELEFÓNICO",'BASE LIQUIDACION REDEBAN 2025'!$B$19,IF(AND(W21="VISITA_TÉCNICA",Y21="TIPO II"),'BASE LIQUIDACION REDEBAN 2025'!$B$18,'BASE LIQUIDACION REDEBAN 2025'!$B$17))</f>
        <v>67654.12000000001</v>
      </c>
      <c r="AD21" s="86">
        <v>0</v>
      </c>
      <c r="AE21" s="86">
        <f t="shared" si="0"/>
        <v>67654.12000000001</v>
      </c>
      <c r="AF21" s="49"/>
    </row>
    <row r="22" spans="1:32" s="78" customFormat="1">
      <c r="A22" s="8" t="s">
        <v>100</v>
      </c>
      <c r="B22" s="94" t="str">
        <f>VLOOKUP(A22,'CENTRO DE COSTOS'!A:D,4,FALSE)</f>
        <v>KEVIN ALEXIS CORZO BUSTOS</v>
      </c>
      <c r="C22" s="94" t="str">
        <f>VLOOKUP(A22,'CENTRO DE COSTOS'!A:D,2,FALSE)</f>
        <v>0004-0007</v>
      </c>
      <c r="D22" s="8">
        <v>50001</v>
      </c>
      <c r="E22" s="8">
        <v>2669198</v>
      </c>
      <c r="F22" s="8">
        <v>79664</v>
      </c>
      <c r="G22" s="8" t="s">
        <v>6241</v>
      </c>
      <c r="H22" s="8" t="s">
        <v>216</v>
      </c>
      <c r="I22" s="8" t="s">
        <v>100</v>
      </c>
      <c r="J22" s="8" t="s">
        <v>8379</v>
      </c>
      <c r="K22" s="8" t="s">
        <v>160</v>
      </c>
      <c r="L22" s="8" t="s">
        <v>8380</v>
      </c>
      <c r="M22" s="183">
        <v>45900.572222222218</v>
      </c>
      <c r="N22" s="183">
        <v>45901.680555555547</v>
      </c>
      <c r="O22" s="90"/>
      <c r="P22" s="8" t="s">
        <v>8318</v>
      </c>
      <c r="Q22" s="8" t="s">
        <v>8318</v>
      </c>
      <c r="R22" s="8" t="s">
        <v>6245</v>
      </c>
      <c r="S22" s="8" t="s">
        <v>6245</v>
      </c>
      <c r="T22" s="8" t="s">
        <v>6246</v>
      </c>
      <c r="U22" s="8" t="s">
        <v>7731</v>
      </c>
      <c r="V22" s="8" t="s">
        <v>8381</v>
      </c>
      <c r="W22" s="8" t="s">
        <v>165</v>
      </c>
      <c r="X22" s="10"/>
      <c r="Y22" s="94" t="str">
        <f>VLOOKUP(D22,TIPOLOGIA!A:F,6,0)</f>
        <v>TIPO I</v>
      </c>
      <c r="Z22" s="94" t="str">
        <f>VLOOKUP(D22,TIPOLOGIA!A:F,5,0)</f>
        <v>TERRESTRE</v>
      </c>
      <c r="AA22" s="8" t="s">
        <v>1227</v>
      </c>
      <c r="AB22" s="8">
        <v>1</v>
      </c>
      <c r="AC22" s="86">
        <f>IF(W22="SOPORTE_TELEFÓNICO",'BASE LIQUIDACION REDEBAN 2025'!$B$19,IF(AND(W22="VISITA_TÉCNICA",Y22="TIPO II"),'BASE LIQUIDACION REDEBAN 2025'!$B$18,'BASE LIQUIDACION REDEBAN 2025'!$B$17))</f>
        <v>35779.500569199998</v>
      </c>
      <c r="AD22" s="86">
        <v>0</v>
      </c>
      <c r="AE22" s="86">
        <f t="shared" si="0"/>
        <v>35779.500569199998</v>
      </c>
      <c r="AF22" s="49"/>
    </row>
    <row r="23" spans="1:32" s="78" customFormat="1">
      <c r="A23" s="8" t="s">
        <v>72</v>
      </c>
      <c r="B23" s="94" t="str">
        <f>VLOOKUP(A23,'CENTRO DE COSTOS'!A:D,4,FALSE)</f>
        <v>MIGUEL JULIÁN HERNÁNDEZ GUARÍN</v>
      </c>
      <c r="C23" s="94" t="str">
        <f>VLOOKUP(A23,'CENTRO DE COSTOS'!A:D,2,FALSE)</f>
        <v>0004-0008</v>
      </c>
      <c r="D23" s="8">
        <v>68547</v>
      </c>
      <c r="E23" s="8">
        <v>2668318</v>
      </c>
      <c r="F23" s="8">
        <v>59587</v>
      </c>
      <c r="G23" s="8" t="s">
        <v>6241</v>
      </c>
      <c r="H23" s="8" t="s">
        <v>224</v>
      </c>
      <c r="I23" s="8" t="s">
        <v>743</v>
      </c>
      <c r="J23" s="8" t="s">
        <v>8382</v>
      </c>
      <c r="K23" s="8" t="s">
        <v>160</v>
      </c>
      <c r="L23" s="8" t="s">
        <v>8383</v>
      </c>
      <c r="M23" s="183">
        <v>45899.461805555547</v>
      </c>
      <c r="N23" s="183">
        <v>45901.682638888888</v>
      </c>
      <c r="O23" s="90"/>
      <c r="P23" s="8" t="s">
        <v>8318</v>
      </c>
      <c r="Q23" s="8" t="s">
        <v>8318</v>
      </c>
      <c r="R23" s="8" t="s">
        <v>243</v>
      </c>
      <c r="S23" s="8" t="s">
        <v>244</v>
      </c>
      <c r="T23" s="8" t="s">
        <v>6246</v>
      </c>
      <c r="U23" s="8" t="s">
        <v>7731</v>
      </c>
      <c r="V23" s="8" t="s">
        <v>8384</v>
      </c>
      <c r="W23" s="8" t="s">
        <v>165</v>
      </c>
      <c r="X23" s="10"/>
      <c r="Y23" s="94" t="str">
        <f>VLOOKUP(D23,TIPOLOGIA!A:F,6,0)</f>
        <v>TIPO II</v>
      </c>
      <c r="Z23" s="94" t="str">
        <f>VLOOKUP(D23,TIPOLOGIA!A:F,5,0)</f>
        <v>TERRESTRE</v>
      </c>
      <c r="AA23" s="8" t="s">
        <v>4762</v>
      </c>
      <c r="AB23" s="8">
        <v>1</v>
      </c>
      <c r="AC23" s="86">
        <f>IF(W23="SOPORTE_TELEFÓNICO",'BASE LIQUIDACION REDEBAN 2025'!$B$19,IF(AND(W23="VISITA_TÉCNICA",Y23="TIPO II"),'BASE LIQUIDACION REDEBAN 2025'!$B$18,'BASE LIQUIDACION REDEBAN 2025'!$B$17))</f>
        <v>67654.12000000001</v>
      </c>
      <c r="AD23" s="86">
        <v>0</v>
      </c>
      <c r="AE23" s="86">
        <f t="shared" si="0"/>
        <v>67654.12000000001</v>
      </c>
      <c r="AF23" s="49"/>
    </row>
    <row r="24" spans="1:32" s="78" customFormat="1">
      <c r="A24" s="8" t="s">
        <v>91</v>
      </c>
      <c r="B24" s="94" t="str">
        <f>VLOOKUP(A24,'CENTRO DE COSTOS'!A:D,4,FALSE)</f>
        <v>JOSE MAURICIO HERNANDEZ ROJAS</v>
      </c>
      <c r="C24" s="94" t="str">
        <f>VLOOKUP(A24,'CENTRO DE COSTOS'!A:D,2,FALSE)</f>
        <v>0004-0001</v>
      </c>
      <c r="D24" s="8">
        <v>23001</v>
      </c>
      <c r="E24" s="8">
        <v>2668187</v>
      </c>
      <c r="F24" s="8">
        <v>79780</v>
      </c>
      <c r="G24" s="8" t="s">
        <v>6241</v>
      </c>
      <c r="H24" s="8" t="s">
        <v>193</v>
      </c>
      <c r="I24" s="8" t="s">
        <v>91</v>
      </c>
      <c r="J24" s="8" t="s">
        <v>8385</v>
      </c>
      <c r="K24" s="8" t="s">
        <v>160</v>
      </c>
      <c r="L24" s="8" t="s">
        <v>8386</v>
      </c>
      <c r="M24" s="183">
        <v>45899.418055555558</v>
      </c>
      <c r="N24" s="183">
        <v>45901.684027777781</v>
      </c>
      <c r="O24" s="90"/>
      <c r="P24" s="8" t="s">
        <v>8318</v>
      </c>
      <c r="Q24" s="8" t="s">
        <v>8318</v>
      </c>
      <c r="R24" s="8" t="s">
        <v>162</v>
      </c>
      <c r="S24" s="8" t="s">
        <v>162</v>
      </c>
      <c r="T24" s="8" t="s">
        <v>6246</v>
      </c>
      <c r="U24" s="8" t="s">
        <v>7731</v>
      </c>
      <c r="V24" s="8" t="s">
        <v>8387</v>
      </c>
      <c r="W24" s="8" t="s">
        <v>165</v>
      </c>
      <c r="X24" s="10"/>
      <c r="Y24" s="94" t="str">
        <f>VLOOKUP(D24,TIPOLOGIA!A:F,6,0)</f>
        <v>TIPO I</v>
      </c>
      <c r="Z24" s="94" t="str">
        <f>VLOOKUP(D24,TIPOLOGIA!A:F,5,0)</f>
        <v>TERRESTRE</v>
      </c>
      <c r="AA24" s="8" t="s">
        <v>1447</v>
      </c>
      <c r="AB24" s="8">
        <v>1</v>
      </c>
      <c r="AC24" s="86">
        <f>IF(W24="SOPORTE_TELEFÓNICO",'BASE LIQUIDACION REDEBAN 2025'!$B$19,IF(AND(W24="VISITA_TÉCNICA",Y24="TIPO II"),'BASE LIQUIDACION REDEBAN 2025'!$B$18,'BASE LIQUIDACION REDEBAN 2025'!$B$17))</f>
        <v>35779.500569199998</v>
      </c>
      <c r="AD24" s="86">
        <v>0</v>
      </c>
      <c r="AE24" s="86">
        <f t="shared" si="0"/>
        <v>35779.500569199998</v>
      </c>
      <c r="AF24" s="49"/>
    </row>
    <row r="25" spans="1:32" s="78" customFormat="1">
      <c r="A25" s="8" t="s">
        <v>72</v>
      </c>
      <c r="B25" s="94" t="str">
        <f>VLOOKUP(A25,'CENTRO DE COSTOS'!A:D,4,FALSE)</f>
        <v>MIGUEL JULIÁN HERNÁNDEZ GUARÍN</v>
      </c>
      <c r="C25" s="94" t="str">
        <f>VLOOKUP(A25,'CENTRO DE COSTOS'!A:D,2,FALSE)</f>
        <v>0004-0008</v>
      </c>
      <c r="D25" s="8">
        <v>68276</v>
      </c>
      <c r="E25" s="8">
        <v>2673920</v>
      </c>
      <c r="F25" s="8">
        <v>51879</v>
      </c>
      <c r="G25" s="8" t="s">
        <v>6241</v>
      </c>
      <c r="H25" s="8" t="s">
        <v>224</v>
      </c>
      <c r="I25" s="8" t="s">
        <v>2314</v>
      </c>
      <c r="J25" s="8" t="s">
        <v>8388</v>
      </c>
      <c r="K25" s="8" t="s">
        <v>160</v>
      </c>
      <c r="L25" s="8" t="s">
        <v>8389</v>
      </c>
      <c r="M25" s="183">
        <v>45901.506249999999</v>
      </c>
      <c r="N25" s="183">
        <v>45901.686805555553</v>
      </c>
      <c r="O25" s="90"/>
      <c r="P25" s="8" t="s">
        <v>8318</v>
      </c>
      <c r="Q25" s="8" t="s">
        <v>8318</v>
      </c>
      <c r="R25" s="8" t="s">
        <v>243</v>
      </c>
      <c r="S25" s="8" t="s">
        <v>365</v>
      </c>
      <c r="T25" s="8" t="s">
        <v>6246</v>
      </c>
      <c r="U25" s="8" t="s">
        <v>7731</v>
      </c>
      <c r="V25" s="8" t="s">
        <v>8390</v>
      </c>
      <c r="W25" s="8" t="s">
        <v>165</v>
      </c>
      <c r="X25" s="10"/>
      <c r="Y25" s="94" t="str">
        <f>VLOOKUP(D25,TIPOLOGIA!A:F,6,0)</f>
        <v>TIPO I</v>
      </c>
      <c r="Z25" s="94" t="str">
        <f>VLOOKUP(D25,TIPOLOGIA!A:F,5,0)</f>
        <v>TERRESTRE</v>
      </c>
      <c r="AA25" s="8" t="s">
        <v>1135</v>
      </c>
      <c r="AB25" s="8">
        <v>1</v>
      </c>
      <c r="AC25" s="86">
        <f>IF(W25="SOPORTE_TELEFÓNICO",'BASE LIQUIDACION REDEBAN 2025'!$B$19,IF(AND(W25="VISITA_TÉCNICA",Y25="TIPO II"),'BASE LIQUIDACION REDEBAN 2025'!$B$18,'BASE LIQUIDACION REDEBAN 2025'!$B$17))</f>
        <v>35779.500569199998</v>
      </c>
      <c r="AD25" s="86">
        <v>0</v>
      </c>
      <c r="AE25" s="86">
        <f t="shared" si="0"/>
        <v>35779.500569199998</v>
      </c>
      <c r="AF25" s="49"/>
    </row>
    <row r="26" spans="1:32" s="78" customFormat="1">
      <c r="A26" s="8" t="s">
        <v>96</v>
      </c>
      <c r="B26" s="94" t="str">
        <f>VLOOKUP(A26,'CENTRO DE COSTOS'!A:D,4,FALSE)</f>
        <v>JOSE MAURICIO HERNANDEZ ROJAS</v>
      </c>
      <c r="C26" s="94" t="str">
        <f>VLOOKUP(A26,'CENTRO DE COSTOS'!A:D,2,FALSE)</f>
        <v>0004-0001</v>
      </c>
      <c r="D26" s="8">
        <v>47001</v>
      </c>
      <c r="E26" s="8">
        <v>2651055</v>
      </c>
      <c r="F26" s="8">
        <v>69772</v>
      </c>
      <c r="G26" s="8" t="s">
        <v>6241</v>
      </c>
      <c r="H26" s="8" t="s">
        <v>438</v>
      </c>
      <c r="I26" s="8" t="s">
        <v>96</v>
      </c>
      <c r="J26" s="8" t="s">
        <v>8391</v>
      </c>
      <c r="K26" s="8" t="s">
        <v>160</v>
      </c>
      <c r="L26" s="8" t="s">
        <v>8392</v>
      </c>
      <c r="M26" s="183">
        <v>45896.414583333331</v>
      </c>
      <c r="N26" s="183">
        <v>45901.691666666673</v>
      </c>
      <c r="O26" s="90"/>
      <c r="P26" s="8" t="s">
        <v>8318</v>
      </c>
      <c r="Q26" s="8" t="s">
        <v>8318</v>
      </c>
      <c r="R26" s="8" t="s">
        <v>243</v>
      </c>
      <c r="S26" s="8" t="s">
        <v>365</v>
      </c>
      <c r="T26" s="8" t="s">
        <v>6246</v>
      </c>
      <c r="U26" s="8" t="s">
        <v>7731</v>
      </c>
      <c r="V26" s="8" t="s">
        <v>8393</v>
      </c>
      <c r="W26" s="8" t="s">
        <v>165</v>
      </c>
      <c r="X26" s="10"/>
      <c r="Y26" s="94" t="str">
        <f>VLOOKUP(D26,TIPOLOGIA!A:F,6,0)</f>
        <v>TIPO I</v>
      </c>
      <c r="Z26" s="94" t="str">
        <f>VLOOKUP(D26,TIPOLOGIA!A:F,5,0)</f>
        <v>TERRESTRE</v>
      </c>
      <c r="AA26" s="8" t="s">
        <v>442</v>
      </c>
      <c r="AB26" s="8">
        <v>1</v>
      </c>
      <c r="AC26" s="86">
        <f>IF(W26="SOPORTE_TELEFÓNICO",'BASE LIQUIDACION REDEBAN 2025'!$B$19,IF(AND(W26="VISITA_TÉCNICA",Y26="TIPO II"),'BASE LIQUIDACION REDEBAN 2025'!$B$18,'BASE LIQUIDACION REDEBAN 2025'!$B$17))</f>
        <v>35779.500569199998</v>
      </c>
      <c r="AD26" s="86">
        <v>0</v>
      </c>
      <c r="AE26" s="86">
        <f t="shared" si="0"/>
        <v>35779.500569199998</v>
      </c>
      <c r="AF26" s="49"/>
    </row>
    <row r="27" spans="1:32" s="78" customFormat="1">
      <c r="A27" s="8" t="s">
        <v>72</v>
      </c>
      <c r="B27" s="94" t="str">
        <f>VLOOKUP(A27,'CENTRO DE COSTOS'!A:D,4,FALSE)</f>
        <v>MIGUEL JULIÁN HERNÁNDEZ GUARÍN</v>
      </c>
      <c r="C27" s="94" t="str">
        <f>VLOOKUP(A27,'CENTRO DE COSTOS'!A:D,2,FALSE)</f>
        <v>0004-0008</v>
      </c>
      <c r="D27" s="8">
        <v>68655</v>
      </c>
      <c r="E27" s="8">
        <v>2653739</v>
      </c>
      <c r="F27" s="8">
        <v>41731</v>
      </c>
      <c r="G27" s="8" t="s">
        <v>6241</v>
      </c>
      <c r="H27" s="8" t="s">
        <v>224</v>
      </c>
      <c r="I27" s="8" t="s">
        <v>8394</v>
      </c>
      <c r="J27" s="8" t="s">
        <v>8395</v>
      </c>
      <c r="K27" s="8" t="s">
        <v>160</v>
      </c>
      <c r="L27" s="8" t="s">
        <v>8396</v>
      </c>
      <c r="M27" s="183">
        <v>45896.62222222222</v>
      </c>
      <c r="N27" s="183">
        <v>45902.352083333331</v>
      </c>
      <c r="O27" s="90"/>
      <c r="P27" s="8" t="s">
        <v>8318</v>
      </c>
      <c r="Q27" s="8" t="s">
        <v>8318</v>
      </c>
      <c r="R27" s="8" t="s">
        <v>6245</v>
      </c>
      <c r="S27" s="8" t="s">
        <v>6245</v>
      </c>
      <c r="T27" s="8" t="s">
        <v>6246</v>
      </c>
      <c r="U27" s="8" t="s">
        <v>7731</v>
      </c>
      <c r="V27" s="8" t="s">
        <v>8397</v>
      </c>
      <c r="W27" s="8" t="s">
        <v>8320</v>
      </c>
      <c r="X27" s="10"/>
      <c r="Y27" s="94" t="str">
        <f>VLOOKUP(D27,TIPOLOGIA!A:F,6,0)</f>
        <v>TIPO III</v>
      </c>
      <c r="Z27" s="94" t="str">
        <f>VLOOKUP(D27,TIPOLOGIA!A:F,5,0)</f>
        <v>TERRESTRE</v>
      </c>
      <c r="AA27" s="8"/>
      <c r="AB27" s="8">
        <v>0</v>
      </c>
      <c r="AC27" s="86">
        <f>IF(W27="SOPORTE_TELEFÓNICO",'BASE LIQUIDACION REDEBAN 2025'!$B$19,IF(AND(W27="VISITA_TÉCNICA",Y27="TIPO II"),'BASE LIQUIDACION REDEBAN 2025'!$B$18,'BASE LIQUIDACION REDEBAN 2025'!$B$17))</f>
        <v>35779.500569199998</v>
      </c>
      <c r="AD27" s="86">
        <v>0</v>
      </c>
      <c r="AE27" s="86">
        <f t="shared" si="0"/>
        <v>35779.500569199998</v>
      </c>
      <c r="AF27" s="49"/>
    </row>
    <row r="28" spans="1:32" s="78" customFormat="1">
      <c r="A28" s="8" t="s">
        <v>72</v>
      </c>
      <c r="B28" s="94" t="str">
        <f>VLOOKUP(A28,'CENTRO DE COSTOS'!A:D,4,FALSE)</f>
        <v>MIGUEL JULIÁN HERNÁNDEZ GUARÍN</v>
      </c>
      <c r="C28" s="94" t="str">
        <f>VLOOKUP(A28,'CENTRO DE COSTOS'!A:D,2,FALSE)</f>
        <v>0004-0008</v>
      </c>
      <c r="D28" s="8">
        <v>68655</v>
      </c>
      <c r="E28" s="8">
        <v>2651088</v>
      </c>
      <c r="F28" s="8">
        <v>79951</v>
      </c>
      <c r="G28" s="8" t="s">
        <v>6241</v>
      </c>
      <c r="H28" s="8" t="s">
        <v>224</v>
      </c>
      <c r="I28" s="8" t="s">
        <v>8394</v>
      </c>
      <c r="J28" s="8" t="s">
        <v>8398</v>
      </c>
      <c r="K28" s="8" t="s">
        <v>160</v>
      </c>
      <c r="L28" s="8" t="s">
        <v>8399</v>
      </c>
      <c r="M28" s="183">
        <v>45896.419444444437</v>
      </c>
      <c r="N28" s="183">
        <v>45902.352777777778</v>
      </c>
      <c r="O28" s="90"/>
      <c r="P28" s="8" t="s">
        <v>8318</v>
      </c>
      <c r="Q28" s="8" t="s">
        <v>8318</v>
      </c>
      <c r="R28" s="8" t="s">
        <v>162</v>
      </c>
      <c r="S28" s="8" t="s">
        <v>162</v>
      </c>
      <c r="T28" s="8" t="s">
        <v>6246</v>
      </c>
      <c r="U28" s="8" t="s">
        <v>7731</v>
      </c>
      <c r="V28" s="8" t="s">
        <v>8400</v>
      </c>
      <c r="W28" s="8" t="s">
        <v>8320</v>
      </c>
      <c r="X28" s="10"/>
      <c r="Y28" s="94" t="str">
        <f>VLOOKUP(D28,TIPOLOGIA!A:F,6,0)</f>
        <v>TIPO III</v>
      </c>
      <c r="Z28" s="94" t="str">
        <f>VLOOKUP(D28,TIPOLOGIA!A:F,5,0)</f>
        <v>TERRESTRE</v>
      </c>
      <c r="AA28" s="8"/>
      <c r="AB28" s="8">
        <v>0</v>
      </c>
      <c r="AC28" s="86">
        <f>IF(W28="SOPORTE_TELEFÓNICO",'BASE LIQUIDACION REDEBAN 2025'!$B$19,IF(AND(W28="VISITA_TÉCNICA",Y28="TIPO II"),'BASE LIQUIDACION REDEBAN 2025'!$B$18,'BASE LIQUIDACION REDEBAN 2025'!$B$17))</f>
        <v>35779.500569199998</v>
      </c>
      <c r="AD28" s="86">
        <v>0</v>
      </c>
      <c r="AE28" s="86">
        <f t="shared" si="0"/>
        <v>35779.500569199998</v>
      </c>
      <c r="AF28" s="49"/>
    </row>
    <row r="29" spans="1:32" s="78" customFormat="1">
      <c r="A29" s="8" t="s">
        <v>90</v>
      </c>
      <c r="B29" s="94" t="str">
        <f>VLOOKUP(A29,'CENTRO DE COSTOS'!A:D,4,FALSE)</f>
        <v>JUAN SEBASTIÁN RÍOS CASTRILLÓN</v>
      </c>
      <c r="C29" s="94" t="str">
        <f>VLOOKUP(A29,'CENTRO DE COSTOS'!A:D,2,FALSE)</f>
        <v>0004-0005</v>
      </c>
      <c r="D29" s="8">
        <v>5240</v>
      </c>
      <c r="E29" s="8">
        <v>2668269</v>
      </c>
      <c r="F29" s="8">
        <v>79188</v>
      </c>
      <c r="G29" s="8" t="s">
        <v>6241</v>
      </c>
      <c r="H29" s="8" t="s">
        <v>249</v>
      </c>
      <c r="I29" s="8" t="s">
        <v>8401</v>
      </c>
      <c r="J29" s="8" t="s">
        <v>8402</v>
      </c>
      <c r="K29" s="8" t="s">
        <v>160</v>
      </c>
      <c r="L29" s="8" t="s">
        <v>8403</v>
      </c>
      <c r="M29" s="183">
        <v>45901.333333333343</v>
      </c>
      <c r="N29" s="183">
        <v>45902.375</v>
      </c>
      <c r="O29" s="90"/>
      <c r="P29" s="8" t="s">
        <v>8318</v>
      </c>
      <c r="Q29" s="8" t="s">
        <v>8318</v>
      </c>
      <c r="R29" s="8" t="s">
        <v>6245</v>
      </c>
      <c r="S29" s="8" t="s">
        <v>6245</v>
      </c>
      <c r="T29" s="8" t="s">
        <v>6246</v>
      </c>
      <c r="U29" s="8" t="s">
        <v>7731</v>
      </c>
      <c r="V29" s="8" t="s">
        <v>8404</v>
      </c>
      <c r="W29" s="8" t="s">
        <v>8320</v>
      </c>
      <c r="X29" s="10"/>
      <c r="Y29" s="94" t="str">
        <f>VLOOKUP(D29,TIPOLOGIA!A:F,6,0)</f>
        <v>TIPO II</v>
      </c>
      <c r="Z29" s="94" t="str">
        <f>VLOOKUP(D29,TIPOLOGIA!A:F,5,0)</f>
        <v>TERRESTRE</v>
      </c>
      <c r="AA29" s="8" t="s">
        <v>679</v>
      </c>
      <c r="AB29" s="8">
        <v>0</v>
      </c>
      <c r="AC29" s="86">
        <f>IF(W29="SOPORTE_TELEFÓNICO",'BASE LIQUIDACION REDEBAN 2025'!$B$19,IF(AND(W29="VISITA_TÉCNICA",Y29="TIPO II"),'BASE LIQUIDACION REDEBAN 2025'!$B$18,'BASE LIQUIDACION REDEBAN 2025'!$B$17))</f>
        <v>35779.500569199998</v>
      </c>
      <c r="AD29" s="86">
        <v>0</v>
      </c>
      <c r="AE29" s="86">
        <f t="shared" si="0"/>
        <v>35779.500569199998</v>
      </c>
      <c r="AF29" s="49"/>
    </row>
    <row r="30" spans="1:32" s="78" customFormat="1">
      <c r="A30" s="8" t="s">
        <v>100</v>
      </c>
      <c r="B30" s="94" t="str">
        <f>VLOOKUP(A30,'CENTRO DE COSTOS'!A:D,4,FALSE)</f>
        <v>KEVIN ALEXIS CORZO BUSTOS</v>
      </c>
      <c r="C30" s="94" t="str">
        <f>VLOOKUP(A30,'CENTRO DE COSTOS'!A:D,2,FALSE)</f>
        <v>0004-0007</v>
      </c>
      <c r="D30" s="8">
        <v>50001</v>
      </c>
      <c r="E30" s="8">
        <v>2668272</v>
      </c>
      <c r="F30" s="8">
        <v>75352</v>
      </c>
      <c r="G30" s="8" t="s">
        <v>6241</v>
      </c>
      <c r="H30" s="8" t="s">
        <v>216</v>
      </c>
      <c r="I30" s="8" t="s">
        <v>100</v>
      </c>
      <c r="J30" s="8" t="s">
        <v>8405</v>
      </c>
      <c r="K30" s="8" t="s">
        <v>160</v>
      </c>
      <c r="L30" s="8" t="s">
        <v>8406</v>
      </c>
      <c r="M30" s="183">
        <v>45901.333333333343</v>
      </c>
      <c r="N30" s="183">
        <v>45902.377083333333</v>
      </c>
      <c r="O30" s="90"/>
      <c r="P30" s="8" t="s">
        <v>8318</v>
      </c>
      <c r="Q30" s="8" t="s">
        <v>8318</v>
      </c>
      <c r="R30" s="8" t="s">
        <v>6245</v>
      </c>
      <c r="S30" s="8" t="s">
        <v>6245</v>
      </c>
      <c r="T30" s="8" t="s">
        <v>6246</v>
      </c>
      <c r="U30" s="8" t="s">
        <v>7731</v>
      </c>
      <c r="V30" s="8" t="s">
        <v>8407</v>
      </c>
      <c r="W30" s="8" t="s">
        <v>165</v>
      </c>
      <c r="X30" s="10"/>
      <c r="Y30" s="94" t="str">
        <f>VLOOKUP(D30,TIPOLOGIA!A:F,6,0)</f>
        <v>TIPO I</v>
      </c>
      <c r="Z30" s="94" t="str">
        <f>VLOOKUP(D30,TIPOLOGIA!A:F,5,0)</f>
        <v>TERRESTRE</v>
      </c>
      <c r="AA30" s="8" t="s">
        <v>1227</v>
      </c>
      <c r="AB30" s="8">
        <v>1</v>
      </c>
      <c r="AC30" s="86">
        <f>IF(W30="SOPORTE_TELEFÓNICO",'BASE LIQUIDACION REDEBAN 2025'!$B$19,IF(AND(W30="VISITA_TÉCNICA",Y30="TIPO II"),'BASE LIQUIDACION REDEBAN 2025'!$B$18,'BASE LIQUIDACION REDEBAN 2025'!$B$17))</f>
        <v>35779.500569199998</v>
      </c>
      <c r="AD30" s="86">
        <v>0</v>
      </c>
      <c r="AE30" s="86">
        <f t="shared" si="0"/>
        <v>35779.500569199998</v>
      </c>
      <c r="AF30" s="49"/>
    </row>
    <row r="31" spans="1:32" s="78" customFormat="1">
      <c r="A31" s="8" t="s">
        <v>96</v>
      </c>
      <c r="B31" s="94" t="str">
        <f>VLOOKUP(A31,'CENTRO DE COSTOS'!A:D,4,FALSE)</f>
        <v>JOSE MAURICIO HERNANDEZ ROJAS</v>
      </c>
      <c r="C31" s="94" t="str">
        <f>VLOOKUP(A31,'CENTRO DE COSTOS'!A:D,2,FALSE)</f>
        <v>0004-0001</v>
      </c>
      <c r="D31" s="8">
        <v>47001</v>
      </c>
      <c r="E31" s="8">
        <v>2668381</v>
      </c>
      <c r="F31" s="8">
        <v>62635</v>
      </c>
      <c r="G31" s="8" t="s">
        <v>6241</v>
      </c>
      <c r="H31" s="8" t="s">
        <v>438</v>
      </c>
      <c r="I31" s="8" t="s">
        <v>96</v>
      </c>
      <c r="J31" s="8" t="s">
        <v>8408</v>
      </c>
      <c r="K31" s="8" t="s">
        <v>160</v>
      </c>
      <c r="L31" s="8" t="s">
        <v>8409</v>
      </c>
      <c r="M31" s="183">
        <v>45901.333333333343</v>
      </c>
      <c r="N31" s="183">
        <v>45902.382638888892</v>
      </c>
      <c r="O31" s="90"/>
      <c r="P31" s="8" t="s">
        <v>8318</v>
      </c>
      <c r="Q31" s="8" t="s">
        <v>8318</v>
      </c>
      <c r="R31" s="8" t="s">
        <v>243</v>
      </c>
      <c r="S31" s="8" t="s">
        <v>365</v>
      </c>
      <c r="T31" s="8" t="s">
        <v>6246</v>
      </c>
      <c r="U31" s="8" t="s">
        <v>7731</v>
      </c>
      <c r="V31" s="8" t="s">
        <v>8410</v>
      </c>
      <c r="W31" s="8" t="s">
        <v>165</v>
      </c>
      <c r="X31" s="10"/>
      <c r="Y31" s="94" t="str">
        <f>VLOOKUP(D31,TIPOLOGIA!A:F,6,0)</f>
        <v>TIPO I</v>
      </c>
      <c r="Z31" s="94" t="str">
        <f>VLOOKUP(D31,TIPOLOGIA!A:F,5,0)</f>
        <v>TERRESTRE</v>
      </c>
      <c r="AA31" s="8" t="s">
        <v>442</v>
      </c>
      <c r="AB31" s="8">
        <v>1</v>
      </c>
      <c r="AC31" s="86">
        <f>IF(W31="SOPORTE_TELEFÓNICO",'BASE LIQUIDACION REDEBAN 2025'!$B$19,IF(AND(W31="VISITA_TÉCNICA",Y31="TIPO II"),'BASE LIQUIDACION REDEBAN 2025'!$B$18,'BASE LIQUIDACION REDEBAN 2025'!$B$17))</f>
        <v>35779.500569199998</v>
      </c>
      <c r="AD31" s="86">
        <v>0</v>
      </c>
      <c r="AE31" s="86">
        <f t="shared" si="0"/>
        <v>35779.500569199998</v>
      </c>
      <c r="AF31" s="49"/>
    </row>
    <row r="32" spans="1:32" s="78" customFormat="1">
      <c r="A32" s="8" t="s">
        <v>64</v>
      </c>
      <c r="B32" s="94" t="str">
        <f>VLOOKUP(A32,'CENTRO DE COSTOS'!A:D,4,FALSE)</f>
        <v>JOSE MAURICIO HERNANDEZ ROJAS</v>
      </c>
      <c r="C32" s="94" t="str">
        <f>VLOOKUP(A32,'CENTRO DE COSTOS'!A:D,2,FALSE)</f>
        <v>0004-0001</v>
      </c>
      <c r="D32" s="8">
        <v>8001</v>
      </c>
      <c r="E32" s="8">
        <v>2668096</v>
      </c>
      <c r="F32" s="8">
        <v>60303</v>
      </c>
      <c r="G32" s="8" t="s">
        <v>6241</v>
      </c>
      <c r="H32" s="8" t="s">
        <v>1045</v>
      </c>
      <c r="I32" s="8" t="s">
        <v>64</v>
      </c>
      <c r="J32" s="8" t="s">
        <v>8411</v>
      </c>
      <c r="K32" s="8" t="s">
        <v>160</v>
      </c>
      <c r="L32" s="8" t="s">
        <v>8412</v>
      </c>
      <c r="M32" s="183">
        <v>45899.463888888888</v>
      </c>
      <c r="N32" s="183">
        <v>45902.386111111111</v>
      </c>
      <c r="O32" s="90"/>
      <c r="P32" s="8" t="s">
        <v>8318</v>
      </c>
      <c r="Q32" s="8" t="s">
        <v>8318</v>
      </c>
      <c r="R32" s="8" t="s">
        <v>6245</v>
      </c>
      <c r="S32" s="8" t="s">
        <v>6245</v>
      </c>
      <c r="T32" s="8" t="s">
        <v>6246</v>
      </c>
      <c r="U32" s="8" t="s">
        <v>7731</v>
      </c>
      <c r="V32" s="8" t="s">
        <v>8413</v>
      </c>
      <c r="W32" s="8" t="s">
        <v>165</v>
      </c>
      <c r="X32" s="10"/>
      <c r="Y32" s="94" t="str">
        <f>VLOOKUP(D32,TIPOLOGIA!A:F,6,0)</f>
        <v>TIPO I</v>
      </c>
      <c r="Z32" s="94" t="str">
        <f>VLOOKUP(D32,TIPOLOGIA!A:F,5,0)</f>
        <v>TERRESTRE</v>
      </c>
      <c r="AA32" s="8" t="s">
        <v>1049</v>
      </c>
      <c r="AB32" s="8">
        <v>1</v>
      </c>
      <c r="AC32" s="86">
        <f>IF(W32="SOPORTE_TELEFÓNICO",'BASE LIQUIDACION REDEBAN 2025'!$B$19,IF(AND(W32="VISITA_TÉCNICA",Y32="TIPO II"),'BASE LIQUIDACION REDEBAN 2025'!$B$18,'BASE LIQUIDACION REDEBAN 2025'!$B$17))</f>
        <v>35779.500569199998</v>
      </c>
      <c r="AD32" s="86">
        <v>0</v>
      </c>
      <c r="AE32" s="86">
        <f t="shared" si="0"/>
        <v>35779.500569199998</v>
      </c>
      <c r="AF32" s="49"/>
    </row>
    <row r="33" spans="1:32" s="78" customFormat="1">
      <c r="A33" s="8" t="s">
        <v>94</v>
      </c>
      <c r="B33" s="94" t="str">
        <f>VLOOKUP(A33,'CENTRO DE COSTOS'!A:D,4,FALSE)</f>
        <v>DIEGO FERNANDO HENAO CARDONA</v>
      </c>
      <c r="C33" s="94" t="str">
        <f>VLOOKUP(A33,'CENTRO DE COSTOS'!A:D,2,FALSE)</f>
        <v>0004-0002</v>
      </c>
      <c r="D33" s="8">
        <v>66001</v>
      </c>
      <c r="E33" s="8">
        <v>2667471</v>
      </c>
      <c r="F33" s="8">
        <v>79401</v>
      </c>
      <c r="G33" s="8" t="s">
        <v>6241</v>
      </c>
      <c r="H33" s="8" t="s">
        <v>186</v>
      </c>
      <c r="I33" s="8" t="s">
        <v>94</v>
      </c>
      <c r="J33" s="8" t="s">
        <v>8414</v>
      </c>
      <c r="K33" s="8" t="s">
        <v>160</v>
      </c>
      <c r="L33" s="8" t="s">
        <v>8415</v>
      </c>
      <c r="M33" s="183">
        <v>45899.375</v>
      </c>
      <c r="N33" s="183">
        <v>45902.38958333333</v>
      </c>
      <c r="O33" s="90"/>
      <c r="P33" s="8" t="s">
        <v>8318</v>
      </c>
      <c r="Q33" s="8" t="s">
        <v>8318</v>
      </c>
      <c r="R33" s="8" t="s">
        <v>162</v>
      </c>
      <c r="S33" s="8" t="s">
        <v>162</v>
      </c>
      <c r="T33" s="8" t="s">
        <v>6246</v>
      </c>
      <c r="U33" s="8" t="s">
        <v>7731</v>
      </c>
      <c r="V33" s="8" t="s">
        <v>8416</v>
      </c>
      <c r="W33" s="8" t="s">
        <v>165</v>
      </c>
      <c r="X33" s="10"/>
      <c r="Y33" s="94" t="str">
        <f>VLOOKUP(D33,TIPOLOGIA!A:F,6,0)</f>
        <v>TIPO I</v>
      </c>
      <c r="Z33" s="94" t="str">
        <f>VLOOKUP(D33,TIPOLOGIA!A:F,5,0)</f>
        <v>TERRESTRE</v>
      </c>
      <c r="AA33" s="8" t="s">
        <v>1533</v>
      </c>
      <c r="AB33" s="8">
        <v>1</v>
      </c>
      <c r="AC33" s="86">
        <f>IF(W33="SOPORTE_TELEFÓNICO",'BASE LIQUIDACION REDEBAN 2025'!$B$19,IF(AND(W33="VISITA_TÉCNICA",Y33="TIPO II"),'BASE LIQUIDACION REDEBAN 2025'!$B$18,'BASE LIQUIDACION REDEBAN 2025'!$B$17))</f>
        <v>35779.500569199998</v>
      </c>
      <c r="AD33" s="86">
        <v>0</v>
      </c>
      <c r="AE33" s="86">
        <f t="shared" si="0"/>
        <v>35779.500569199998</v>
      </c>
      <c r="AF33" s="49"/>
    </row>
    <row r="34" spans="1:32" s="78" customFormat="1">
      <c r="A34" s="8" t="s">
        <v>68</v>
      </c>
      <c r="B34" s="94" t="str">
        <f>VLOOKUP(A34,'CENTRO DE COSTOS'!A:D,4,FALSE)</f>
        <v>WILLIAM ASDRUBAL ROZO ROZO</v>
      </c>
      <c r="C34" s="94" t="str">
        <f>VLOOKUP(A34,'CENTRO DE COSTOS'!A:D,2,FALSE)</f>
        <v>0004-0004</v>
      </c>
      <c r="D34" s="8">
        <v>11001</v>
      </c>
      <c r="E34" s="8">
        <v>2667954</v>
      </c>
      <c r="F34" s="8">
        <v>66343</v>
      </c>
      <c r="G34" s="8" t="s">
        <v>6241</v>
      </c>
      <c r="H34" s="8" t="s">
        <v>417</v>
      </c>
      <c r="I34" s="8" t="s">
        <v>68</v>
      </c>
      <c r="J34" s="8" t="s">
        <v>8417</v>
      </c>
      <c r="K34" s="8" t="s">
        <v>160</v>
      </c>
      <c r="L34" s="8" t="s">
        <v>8418</v>
      </c>
      <c r="M34" s="183">
        <v>45899.396527777782</v>
      </c>
      <c r="N34" s="183">
        <v>45902.392361111109</v>
      </c>
      <c r="O34" s="90"/>
      <c r="P34" s="8" t="s">
        <v>8318</v>
      </c>
      <c r="Q34" s="8" t="s">
        <v>8318</v>
      </c>
      <c r="R34" s="8" t="s">
        <v>162</v>
      </c>
      <c r="S34" s="8" t="s">
        <v>6245</v>
      </c>
      <c r="T34" s="8" t="s">
        <v>6246</v>
      </c>
      <c r="U34" s="8" t="s">
        <v>7731</v>
      </c>
      <c r="V34" s="8" t="s">
        <v>8419</v>
      </c>
      <c r="W34" s="8" t="s">
        <v>165</v>
      </c>
      <c r="X34" s="10"/>
      <c r="Y34" s="94" t="str">
        <f>VLOOKUP(D34,TIPOLOGIA!A:F,6,0)</f>
        <v>TIPO I</v>
      </c>
      <c r="Z34" s="94" t="str">
        <f>VLOOKUP(D34,TIPOLOGIA!A:F,5,0)</f>
        <v>TERRESTRE</v>
      </c>
      <c r="AA34" s="8" t="s">
        <v>428</v>
      </c>
      <c r="AB34" s="8">
        <v>1</v>
      </c>
      <c r="AC34" s="86">
        <f>IF(W34="SOPORTE_TELEFÓNICO",'BASE LIQUIDACION REDEBAN 2025'!$B$19,IF(AND(W34="VISITA_TÉCNICA",Y34="TIPO II"),'BASE LIQUIDACION REDEBAN 2025'!$B$18,'BASE LIQUIDACION REDEBAN 2025'!$B$17))</f>
        <v>35779.500569199998</v>
      </c>
      <c r="AD34" s="86">
        <v>0</v>
      </c>
      <c r="AE34" s="86">
        <f t="shared" si="0"/>
        <v>35779.500569199998</v>
      </c>
      <c r="AF34" s="49"/>
    </row>
    <row r="35" spans="1:32" s="78" customFormat="1">
      <c r="A35" s="8" t="s">
        <v>99</v>
      </c>
      <c r="B35" s="94" t="str">
        <f>VLOOKUP(A35,'CENTRO DE COSTOS'!A:D,4,FALSE)</f>
        <v>JOSE MAURICIO HERNANDEZ ROJAS</v>
      </c>
      <c r="C35" s="94" t="str">
        <f>VLOOKUP(A35,'CENTRO DE COSTOS'!A:D,2,FALSE)</f>
        <v>0004-0001</v>
      </c>
      <c r="D35" s="8">
        <v>20001</v>
      </c>
      <c r="E35" s="8">
        <v>2669071</v>
      </c>
      <c r="F35" s="8">
        <v>61189</v>
      </c>
      <c r="G35" s="8" t="s">
        <v>6241</v>
      </c>
      <c r="H35" s="8" t="s">
        <v>596</v>
      </c>
      <c r="I35" s="8" t="s">
        <v>99</v>
      </c>
      <c r="J35" s="8" t="s">
        <v>2194</v>
      </c>
      <c r="K35" s="8" t="s">
        <v>160</v>
      </c>
      <c r="L35" s="8" t="s">
        <v>8420</v>
      </c>
      <c r="M35" s="183">
        <v>45900.394444444442</v>
      </c>
      <c r="N35" s="183">
        <v>45902.392361111109</v>
      </c>
      <c r="O35" s="90"/>
      <c r="P35" s="8" t="s">
        <v>8318</v>
      </c>
      <c r="Q35" s="8" t="s">
        <v>8318</v>
      </c>
      <c r="R35" s="8" t="s">
        <v>6245</v>
      </c>
      <c r="S35" s="8" t="s">
        <v>6245</v>
      </c>
      <c r="T35" s="8" t="s">
        <v>6246</v>
      </c>
      <c r="U35" s="8" t="s">
        <v>7731</v>
      </c>
      <c r="V35" s="8" t="s">
        <v>8421</v>
      </c>
      <c r="W35" s="8" t="s">
        <v>165</v>
      </c>
      <c r="X35" s="10"/>
      <c r="Y35" s="94" t="str">
        <f>VLOOKUP(D35,TIPOLOGIA!A:F,6,0)</f>
        <v>TIPO I</v>
      </c>
      <c r="Z35" s="94" t="str">
        <f>VLOOKUP(D35,TIPOLOGIA!A:F,5,0)</f>
        <v>TERRESTRE</v>
      </c>
      <c r="AA35" s="8" t="s">
        <v>1078</v>
      </c>
      <c r="AB35" s="8">
        <v>1</v>
      </c>
      <c r="AC35" s="86">
        <f>IF(W35="SOPORTE_TELEFÓNICO",'BASE LIQUIDACION REDEBAN 2025'!$B$19,IF(AND(W35="VISITA_TÉCNICA",Y35="TIPO II"),'BASE LIQUIDACION REDEBAN 2025'!$B$18,'BASE LIQUIDACION REDEBAN 2025'!$B$17))</f>
        <v>35779.500569199998</v>
      </c>
      <c r="AD35" s="86">
        <v>0</v>
      </c>
      <c r="AE35" s="86">
        <f t="shared" si="0"/>
        <v>35779.500569199998</v>
      </c>
      <c r="AF35" s="49"/>
    </row>
    <row r="36" spans="1:32" s="78" customFormat="1">
      <c r="A36" s="8" t="s">
        <v>90</v>
      </c>
      <c r="B36" s="94" t="str">
        <f>VLOOKUP(A36,'CENTRO DE COSTOS'!A:D,4,FALSE)</f>
        <v>JUAN SEBASTIÁN RÍOS CASTRILLÓN</v>
      </c>
      <c r="C36" s="94" t="str">
        <f>VLOOKUP(A36,'CENTRO DE COSTOS'!A:D,2,FALSE)</f>
        <v>0004-0005</v>
      </c>
      <c r="D36" s="8">
        <v>5088</v>
      </c>
      <c r="E36" s="8">
        <v>2666172</v>
      </c>
      <c r="F36" s="8">
        <v>75710</v>
      </c>
      <c r="G36" s="8" t="s">
        <v>6241</v>
      </c>
      <c r="H36" s="8" t="s">
        <v>249</v>
      </c>
      <c r="I36" s="8" t="s">
        <v>384</v>
      </c>
      <c r="J36" s="8" t="s">
        <v>8422</v>
      </c>
      <c r="K36" s="8" t="s">
        <v>160</v>
      </c>
      <c r="L36" s="8" t="s">
        <v>8423</v>
      </c>
      <c r="M36" s="183">
        <v>45898.645833333343</v>
      </c>
      <c r="N36" s="183">
        <v>45902.393750000003</v>
      </c>
      <c r="O36" s="90"/>
      <c r="P36" s="8" t="s">
        <v>8318</v>
      </c>
      <c r="Q36" s="8" t="s">
        <v>8318</v>
      </c>
      <c r="R36" s="8" t="s">
        <v>243</v>
      </c>
      <c r="S36" s="8" t="s">
        <v>365</v>
      </c>
      <c r="T36" s="8" t="s">
        <v>6246</v>
      </c>
      <c r="U36" s="8" t="s">
        <v>7731</v>
      </c>
      <c r="V36" s="8" t="s">
        <v>8424</v>
      </c>
      <c r="W36" s="8" t="s">
        <v>165</v>
      </c>
      <c r="X36" s="10"/>
      <c r="Y36" s="94" t="str">
        <f>VLOOKUP(D36,TIPOLOGIA!A:F,6,0)</f>
        <v>TIPO I</v>
      </c>
      <c r="Z36" s="94" t="str">
        <f>VLOOKUP(D36,TIPOLOGIA!A:F,5,0)</f>
        <v>TERRESTRE</v>
      </c>
      <c r="AA36" s="8" t="s">
        <v>578</v>
      </c>
      <c r="AB36" s="8">
        <v>1</v>
      </c>
      <c r="AC36" s="86">
        <f>IF(W36="SOPORTE_TELEFÓNICO",'BASE LIQUIDACION REDEBAN 2025'!$B$19,IF(AND(W36="VISITA_TÉCNICA",Y36="TIPO II"),'BASE LIQUIDACION REDEBAN 2025'!$B$18,'BASE LIQUIDACION REDEBAN 2025'!$B$17))</f>
        <v>35779.500569199998</v>
      </c>
      <c r="AD36" s="86">
        <v>0</v>
      </c>
      <c r="AE36" s="86">
        <f t="shared" si="0"/>
        <v>35779.500569199998</v>
      </c>
      <c r="AF36" s="49"/>
    </row>
    <row r="37" spans="1:32" s="78" customFormat="1">
      <c r="A37" s="8" t="s">
        <v>101</v>
      </c>
      <c r="B37" s="94" t="str">
        <f>VLOOKUP(A37,'CENTRO DE COSTOS'!A:D,4,FALSE)</f>
        <v>KEVIN ALEXIS CORZO BUSTOS</v>
      </c>
      <c r="C37" s="94" t="str">
        <f>VLOOKUP(A37,'CENTRO DE COSTOS'!A:D,2,FALSE)</f>
        <v>0004-0007</v>
      </c>
      <c r="D37" s="8">
        <v>85001</v>
      </c>
      <c r="E37" s="8">
        <v>2669844</v>
      </c>
      <c r="F37" s="8">
        <v>79926</v>
      </c>
      <c r="G37" s="8" t="s">
        <v>6241</v>
      </c>
      <c r="H37" s="8" t="s">
        <v>882</v>
      </c>
      <c r="I37" s="8" t="s">
        <v>101</v>
      </c>
      <c r="J37" s="8" t="s">
        <v>8425</v>
      </c>
      <c r="K37" s="8" t="s">
        <v>160</v>
      </c>
      <c r="L37" s="8" t="s">
        <v>8426</v>
      </c>
      <c r="M37" s="183">
        <v>45901.333333333343</v>
      </c>
      <c r="N37" s="183">
        <v>45902.394444444442</v>
      </c>
      <c r="O37" s="90"/>
      <c r="P37" s="8" t="s">
        <v>8318</v>
      </c>
      <c r="Q37" s="8" t="s">
        <v>8318</v>
      </c>
      <c r="R37" s="8" t="s">
        <v>243</v>
      </c>
      <c r="S37" s="8" t="s">
        <v>244</v>
      </c>
      <c r="T37" s="8" t="s">
        <v>6246</v>
      </c>
      <c r="U37" s="8" t="s">
        <v>7731</v>
      </c>
      <c r="V37" s="8" t="s">
        <v>8427</v>
      </c>
      <c r="W37" s="8" t="s">
        <v>8320</v>
      </c>
      <c r="X37" s="10"/>
      <c r="Y37" s="94" t="str">
        <f>VLOOKUP(D37,TIPOLOGIA!A:F,6,0)</f>
        <v>TIPO I</v>
      </c>
      <c r="Z37" s="94" t="str">
        <f>VLOOKUP(D37,TIPOLOGIA!A:F,5,0)</f>
        <v>TERRESTRE</v>
      </c>
      <c r="AA37" s="8" t="s">
        <v>4234</v>
      </c>
      <c r="AB37" s="8">
        <v>0</v>
      </c>
      <c r="AC37" s="86">
        <f>IF(W37="SOPORTE_TELEFÓNICO",'BASE LIQUIDACION REDEBAN 2025'!$B$19,IF(AND(W37="VISITA_TÉCNICA",Y37="TIPO II"),'BASE LIQUIDACION REDEBAN 2025'!$B$18,'BASE LIQUIDACION REDEBAN 2025'!$B$17))</f>
        <v>35779.500569199998</v>
      </c>
      <c r="AD37" s="86">
        <v>0</v>
      </c>
      <c r="AE37" s="86">
        <f t="shared" si="0"/>
        <v>35779.500569199998</v>
      </c>
      <c r="AF37" s="49"/>
    </row>
    <row r="38" spans="1:32" s="78" customFormat="1">
      <c r="A38" s="8" t="s">
        <v>68</v>
      </c>
      <c r="B38" s="94" t="str">
        <f>VLOOKUP(A38,'CENTRO DE COSTOS'!A:D,4,FALSE)</f>
        <v>WILLIAM ASDRUBAL ROZO ROZO</v>
      </c>
      <c r="C38" s="94" t="str">
        <f>VLOOKUP(A38,'CENTRO DE COSTOS'!A:D,2,FALSE)</f>
        <v>0004-0004</v>
      </c>
      <c r="D38" s="8">
        <v>25645</v>
      </c>
      <c r="E38" s="8">
        <v>2666806</v>
      </c>
      <c r="F38" s="8">
        <v>63015</v>
      </c>
      <c r="G38" s="8" t="s">
        <v>6241</v>
      </c>
      <c r="H38" s="8" t="s">
        <v>417</v>
      </c>
      <c r="I38" s="8" t="s">
        <v>8428</v>
      </c>
      <c r="J38" s="8" t="s">
        <v>8429</v>
      </c>
      <c r="K38" s="8" t="s">
        <v>160</v>
      </c>
      <c r="L38" s="8" t="s">
        <v>8430</v>
      </c>
      <c r="M38" s="183">
        <v>45898.675694444442</v>
      </c>
      <c r="N38" s="183">
        <v>45902.396527777782</v>
      </c>
      <c r="O38" s="90"/>
      <c r="P38" s="8" t="s">
        <v>8318</v>
      </c>
      <c r="Q38" s="8" t="s">
        <v>8318</v>
      </c>
      <c r="R38" s="8" t="s">
        <v>6245</v>
      </c>
      <c r="S38" s="8" t="s">
        <v>6245</v>
      </c>
      <c r="T38" s="8" t="s">
        <v>6246</v>
      </c>
      <c r="U38" s="8" t="s">
        <v>7731</v>
      </c>
      <c r="V38" s="8" t="s">
        <v>8431</v>
      </c>
      <c r="W38" s="8" t="s">
        <v>165</v>
      </c>
      <c r="X38" s="10"/>
      <c r="Y38" s="94" t="str">
        <f>VLOOKUP(D38,TIPOLOGIA!A:F,6,0)</f>
        <v>TIPO II</v>
      </c>
      <c r="Z38" s="94" t="str">
        <f>VLOOKUP(D38,TIPOLOGIA!A:F,5,0)</f>
        <v>TERRESTRE</v>
      </c>
      <c r="AA38" s="8" t="s">
        <v>561</v>
      </c>
      <c r="AB38" s="8">
        <v>1</v>
      </c>
      <c r="AC38" s="86">
        <f>IF(W38="SOPORTE_TELEFÓNICO",'BASE LIQUIDACION REDEBAN 2025'!$B$19,IF(AND(W38="VISITA_TÉCNICA",Y38="TIPO II"),'BASE LIQUIDACION REDEBAN 2025'!$B$18,'BASE LIQUIDACION REDEBAN 2025'!$B$17))</f>
        <v>67654.12000000001</v>
      </c>
      <c r="AD38" s="86">
        <v>0</v>
      </c>
      <c r="AE38" s="86">
        <f t="shared" si="0"/>
        <v>67654.12000000001</v>
      </c>
      <c r="AF38" s="49"/>
    </row>
    <row r="39" spans="1:32" s="78" customFormat="1">
      <c r="A39" s="8" t="s">
        <v>91</v>
      </c>
      <c r="B39" s="94" t="str">
        <f>VLOOKUP(A39,'CENTRO DE COSTOS'!A:D,4,FALSE)</f>
        <v>JOSE MAURICIO HERNANDEZ ROJAS</v>
      </c>
      <c r="C39" s="94" t="str">
        <f>VLOOKUP(A39,'CENTRO DE COSTOS'!A:D,2,FALSE)</f>
        <v>0004-0001</v>
      </c>
      <c r="D39" s="8">
        <v>23001</v>
      </c>
      <c r="E39" s="8">
        <v>2668222</v>
      </c>
      <c r="F39" s="8">
        <v>78878</v>
      </c>
      <c r="G39" s="8" t="s">
        <v>6241</v>
      </c>
      <c r="H39" s="8" t="s">
        <v>193</v>
      </c>
      <c r="I39" s="8" t="s">
        <v>91</v>
      </c>
      <c r="J39" s="8" t="s">
        <v>8432</v>
      </c>
      <c r="K39" s="8" t="s">
        <v>160</v>
      </c>
      <c r="L39" s="8" t="s">
        <v>8433</v>
      </c>
      <c r="M39" s="183">
        <v>45899.468055555553</v>
      </c>
      <c r="N39" s="183">
        <v>45902.396527777782</v>
      </c>
      <c r="O39" s="90"/>
      <c r="P39" s="8" t="s">
        <v>8318</v>
      </c>
      <c r="Q39" s="8" t="s">
        <v>8318</v>
      </c>
      <c r="R39" s="8" t="s">
        <v>6245</v>
      </c>
      <c r="S39" s="8" t="s">
        <v>6245</v>
      </c>
      <c r="T39" s="8" t="s">
        <v>6246</v>
      </c>
      <c r="U39" s="8" t="s">
        <v>7731</v>
      </c>
      <c r="V39" s="8" t="s">
        <v>8434</v>
      </c>
      <c r="W39" s="8" t="s">
        <v>165</v>
      </c>
      <c r="X39" s="10"/>
      <c r="Y39" s="94" t="str">
        <f>VLOOKUP(D39,TIPOLOGIA!A:F,6,0)</f>
        <v>TIPO I</v>
      </c>
      <c r="Z39" s="94" t="str">
        <f>VLOOKUP(D39,TIPOLOGIA!A:F,5,0)</f>
        <v>TERRESTRE</v>
      </c>
      <c r="AA39" s="8" t="s">
        <v>1447</v>
      </c>
      <c r="AB39" s="8">
        <v>1</v>
      </c>
      <c r="AC39" s="86">
        <f>IF(W39="SOPORTE_TELEFÓNICO",'BASE LIQUIDACION REDEBAN 2025'!$B$19,IF(AND(W39="VISITA_TÉCNICA",Y39="TIPO II"),'BASE LIQUIDACION REDEBAN 2025'!$B$18,'BASE LIQUIDACION REDEBAN 2025'!$B$17))</f>
        <v>35779.500569199998</v>
      </c>
      <c r="AD39" s="86">
        <v>0</v>
      </c>
      <c r="AE39" s="86">
        <f t="shared" si="0"/>
        <v>35779.500569199998</v>
      </c>
      <c r="AF39" s="49"/>
    </row>
    <row r="40" spans="1:32" s="78" customFormat="1">
      <c r="A40" s="8" t="s">
        <v>99</v>
      </c>
      <c r="B40" s="94" t="str">
        <f>VLOOKUP(A40,'CENTRO DE COSTOS'!A:D,4,FALSE)</f>
        <v>JOSE MAURICIO HERNANDEZ ROJAS</v>
      </c>
      <c r="C40" s="94" t="str">
        <f>VLOOKUP(A40,'CENTRO DE COSTOS'!A:D,2,FALSE)</f>
        <v>0004-0001</v>
      </c>
      <c r="D40" s="8">
        <v>20001</v>
      </c>
      <c r="E40" s="8">
        <v>2667956</v>
      </c>
      <c r="F40" s="8">
        <v>79659</v>
      </c>
      <c r="G40" s="8" t="s">
        <v>6241</v>
      </c>
      <c r="H40" s="8" t="s">
        <v>596</v>
      </c>
      <c r="I40" s="8" t="s">
        <v>99</v>
      </c>
      <c r="J40" s="8" t="s">
        <v>8435</v>
      </c>
      <c r="K40" s="8" t="s">
        <v>160</v>
      </c>
      <c r="L40" s="8" t="s">
        <v>8436</v>
      </c>
      <c r="M40" s="183">
        <v>45899.397916666669</v>
      </c>
      <c r="N40" s="183">
        <v>45902.398611111108</v>
      </c>
      <c r="O40" s="90"/>
      <c r="P40" s="8" t="s">
        <v>8318</v>
      </c>
      <c r="Q40" s="8" t="s">
        <v>8318</v>
      </c>
      <c r="R40" s="8" t="s">
        <v>6245</v>
      </c>
      <c r="S40" s="8" t="s">
        <v>6245</v>
      </c>
      <c r="T40" s="8" t="s">
        <v>6246</v>
      </c>
      <c r="U40" s="8" t="s">
        <v>7731</v>
      </c>
      <c r="V40" s="8" t="s">
        <v>8437</v>
      </c>
      <c r="W40" s="8" t="s">
        <v>165</v>
      </c>
      <c r="X40" s="10"/>
      <c r="Y40" s="94" t="str">
        <f>VLOOKUP(D40,TIPOLOGIA!A:F,6,0)</f>
        <v>TIPO I</v>
      </c>
      <c r="Z40" s="94" t="str">
        <f>VLOOKUP(D40,TIPOLOGIA!A:F,5,0)</f>
        <v>TERRESTRE</v>
      </c>
      <c r="AA40" s="8" t="s">
        <v>1078</v>
      </c>
      <c r="AB40" s="8">
        <v>1</v>
      </c>
      <c r="AC40" s="86">
        <f>IF(W40="SOPORTE_TELEFÓNICO",'BASE LIQUIDACION REDEBAN 2025'!$B$19,IF(AND(W40="VISITA_TÉCNICA",Y40="TIPO II"),'BASE LIQUIDACION REDEBAN 2025'!$B$18,'BASE LIQUIDACION REDEBAN 2025'!$B$17))</f>
        <v>35779.500569199998</v>
      </c>
      <c r="AD40" s="86">
        <v>0</v>
      </c>
      <c r="AE40" s="86">
        <f t="shared" si="0"/>
        <v>35779.500569199998</v>
      </c>
      <c r="AF40" s="49"/>
    </row>
    <row r="41" spans="1:32" s="78" customFormat="1">
      <c r="A41" s="8" t="s">
        <v>100</v>
      </c>
      <c r="B41" s="94" t="str">
        <f>VLOOKUP(A41,'CENTRO DE COSTOS'!A:D,4,FALSE)</f>
        <v>KEVIN ALEXIS CORZO BUSTOS</v>
      </c>
      <c r="C41" s="94" t="str">
        <f>VLOOKUP(A41,'CENTRO DE COSTOS'!A:D,2,FALSE)</f>
        <v>0004-0007</v>
      </c>
      <c r="D41" s="8">
        <v>50680</v>
      </c>
      <c r="E41" s="8">
        <v>2667175</v>
      </c>
      <c r="F41" s="8">
        <v>53446</v>
      </c>
      <c r="G41" s="8" t="s">
        <v>6241</v>
      </c>
      <c r="H41" s="8" t="s">
        <v>216</v>
      </c>
      <c r="I41" s="8" t="s">
        <v>1923</v>
      </c>
      <c r="J41" s="8" t="s">
        <v>8438</v>
      </c>
      <c r="K41" s="8" t="s">
        <v>160</v>
      </c>
      <c r="L41" s="8" t="s">
        <v>8439</v>
      </c>
      <c r="M41" s="183">
        <v>45898.724305555559</v>
      </c>
      <c r="N41" s="183">
        <v>45902.399305555547</v>
      </c>
      <c r="O41" s="90"/>
      <c r="P41" s="8" t="s">
        <v>8318</v>
      </c>
      <c r="Q41" s="8" t="s">
        <v>8318</v>
      </c>
      <c r="R41" s="8" t="s">
        <v>6245</v>
      </c>
      <c r="S41" s="8" t="s">
        <v>6245</v>
      </c>
      <c r="T41" s="8" t="s">
        <v>6246</v>
      </c>
      <c r="U41" s="8" t="s">
        <v>7731</v>
      </c>
      <c r="V41" s="8" t="s">
        <v>8440</v>
      </c>
      <c r="W41" s="8" t="s">
        <v>165</v>
      </c>
      <c r="X41" s="10"/>
      <c r="Y41" s="94" t="str">
        <f>VLOOKUP(D41,TIPOLOGIA!A:F,6,0)</f>
        <v>TIPO II</v>
      </c>
      <c r="Z41" s="94" t="str">
        <f>VLOOKUP(D41,TIPOLOGIA!A:F,5,0)</f>
        <v>TERRESTRE</v>
      </c>
      <c r="AA41" s="8" t="s">
        <v>1411</v>
      </c>
      <c r="AB41" s="8">
        <v>1</v>
      </c>
      <c r="AC41" s="86">
        <f>IF(W41="SOPORTE_TELEFÓNICO",'BASE LIQUIDACION REDEBAN 2025'!$B$19,IF(AND(W41="VISITA_TÉCNICA",Y41="TIPO II"),'BASE LIQUIDACION REDEBAN 2025'!$B$18,'BASE LIQUIDACION REDEBAN 2025'!$B$17))</f>
        <v>67654.12000000001</v>
      </c>
      <c r="AD41" s="86">
        <v>0</v>
      </c>
      <c r="AE41" s="86">
        <f t="shared" si="0"/>
        <v>67654.12000000001</v>
      </c>
      <c r="AF41" s="49"/>
    </row>
    <row r="42" spans="1:32" s="78" customFormat="1">
      <c r="A42" s="8" t="s">
        <v>98</v>
      </c>
      <c r="B42" s="94" t="str">
        <f>VLOOKUP(A42,'CENTRO DE COSTOS'!A:D,4,FALSE)</f>
        <v>MIGUEL JULIÁN HERNÁNDEZ GUARÍN</v>
      </c>
      <c r="C42" s="94" t="str">
        <f>VLOOKUP(A42,'CENTRO DE COSTOS'!A:D,2,FALSE)</f>
        <v>0004-0008</v>
      </c>
      <c r="D42" s="8">
        <v>15001</v>
      </c>
      <c r="E42" s="8">
        <v>2671110</v>
      </c>
      <c r="F42" s="8">
        <v>77149</v>
      </c>
      <c r="G42" s="8" t="s">
        <v>6241</v>
      </c>
      <c r="H42" s="8" t="s">
        <v>406</v>
      </c>
      <c r="I42" s="8" t="s">
        <v>98</v>
      </c>
      <c r="J42" s="8" t="s">
        <v>8441</v>
      </c>
      <c r="K42" s="8" t="s">
        <v>160</v>
      </c>
      <c r="L42" s="8" t="s">
        <v>8442</v>
      </c>
      <c r="M42" s="183">
        <v>45901.390972222223</v>
      </c>
      <c r="N42" s="183">
        <v>45902.400694444441</v>
      </c>
      <c r="O42" s="90"/>
      <c r="P42" s="8" t="s">
        <v>8318</v>
      </c>
      <c r="Q42" s="8" t="s">
        <v>8318</v>
      </c>
      <c r="R42" s="8" t="s">
        <v>6245</v>
      </c>
      <c r="S42" s="8" t="s">
        <v>6245</v>
      </c>
      <c r="T42" s="8" t="s">
        <v>6246</v>
      </c>
      <c r="U42" s="8" t="s">
        <v>7731</v>
      </c>
      <c r="V42" s="8" t="s">
        <v>8443</v>
      </c>
      <c r="W42" s="8" t="s">
        <v>165</v>
      </c>
      <c r="X42" s="10"/>
      <c r="Y42" s="94" t="str">
        <f>VLOOKUP(D42,TIPOLOGIA!A:F,6,0)</f>
        <v>TIPO I</v>
      </c>
      <c r="Z42" s="94" t="str">
        <f>VLOOKUP(D42,TIPOLOGIA!A:F,5,0)</f>
        <v>TERRESTRE</v>
      </c>
      <c r="AA42" s="8" t="s">
        <v>841</v>
      </c>
      <c r="AB42" s="8">
        <v>1</v>
      </c>
      <c r="AC42" s="86">
        <f>IF(W42="SOPORTE_TELEFÓNICO",'BASE LIQUIDACION REDEBAN 2025'!$B$19,IF(AND(W42="VISITA_TÉCNICA",Y42="TIPO II"),'BASE LIQUIDACION REDEBAN 2025'!$B$18,'BASE LIQUIDACION REDEBAN 2025'!$B$17))</f>
        <v>35779.500569199998</v>
      </c>
      <c r="AD42" s="86">
        <v>0</v>
      </c>
      <c r="AE42" s="86">
        <f t="shared" si="0"/>
        <v>35779.500569199998</v>
      </c>
      <c r="AF42" s="49"/>
    </row>
    <row r="43" spans="1:32" s="78" customFormat="1">
      <c r="A43" s="8" t="s">
        <v>81</v>
      </c>
      <c r="B43" s="94" t="str">
        <f>VLOOKUP(A43,'CENTRO DE COSTOS'!A:D,4,FALSE)</f>
        <v>MIGUEL JULIÁN HERNÁNDEZ GUARÍN</v>
      </c>
      <c r="C43" s="94" t="str">
        <f>VLOOKUP(A43,'CENTRO DE COSTOS'!A:D,2,FALSE)</f>
        <v>0004-0008</v>
      </c>
      <c r="D43" s="8">
        <v>54405</v>
      </c>
      <c r="E43" s="8">
        <v>2665502</v>
      </c>
      <c r="F43" s="8">
        <v>77314</v>
      </c>
      <c r="G43" s="8" t="s">
        <v>6241</v>
      </c>
      <c r="H43" s="8" t="s">
        <v>296</v>
      </c>
      <c r="I43" s="8" t="s">
        <v>1126</v>
      </c>
      <c r="J43" s="8" t="s">
        <v>8444</v>
      </c>
      <c r="K43" s="8" t="s">
        <v>160</v>
      </c>
      <c r="L43" s="8" t="s">
        <v>8445</v>
      </c>
      <c r="M43" s="183">
        <v>45898.584027777782</v>
      </c>
      <c r="N43" s="183">
        <v>45902.402777777781</v>
      </c>
      <c r="O43" s="90"/>
      <c r="P43" s="8" t="s">
        <v>8318</v>
      </c>
      <c r="Q43" s="8" t="s">
        <v>8318</v>
      </c>
      <c r="R43" s="8" t="s">
        <v>6245</v>
      </c>
      <c r="S43" s="8" t="s">
        <v>6245</v>
      </c>
      <c r="T43" s="8" t="s">
        <v>6246</v>
      </c>
      <c r="U43" s="8" t="s">
        <v>7731</v>
      </c>
      <c r="V43" s="8" t="s">
        <v>8446</v>
      </c>
      <c r="W43" s="8" t="s">
        <v>165</v>
      </c>
      <c r="X43" s="10"/>
      <c r="Y43" s="94" t="str">
        <f>VLOOKUP(D43,TIPOLOGIA!A:F,6,0)</f>
        <v>TIPO I</v>
      </c>
      <c r="Z43" s="94" t="str">
        <f>VLOOKUP(D43,TIPOLOGIA!A:F,5,0)</f>
        <v>TERRESTRE</v>
      </c>
      <c r="AA43" s="8" t="s">
        <v>326</v>
      </c>
      <c r="AB43" s="8">
        <v>1</v>
      </c>
      <c r="AC43" s="86">
        <f>IF(W43="SOPORTE_TELEFÓNICO",'BASE LIQUIDACION REDEBAN 2025'!$B$19,IF(AND(W43="VISITA_TÉCNICA",Y43="TIPO II"),'BASE LIQUIDACION REDEBAN 2025'!$B$18,'BASE LIQUIDACION REDEBAN 2025'!$B$17))</f>
        <v>35779.500569199998</v>
      </c>
      <c r="AD43" s="86">
        <v>0</v>
      </c>
      <c r="AE43" s="86">
        <f t="shared" si="0"/>
        <v>35779.500569199998</v>
      </c>
      <c r="AF43" s="49"/>
    </row>
    <row r="44" spans="1:32" s="78" customFormat="1">
      <c r="A44" s="8" t="s">
        <v>72</v>
      </c>
      <c r="B44" s="94" t="str">
        <f>VLOOKUP(A44,'CENTRO DE COSTOS'!A:D,4,FALSE)</f>
        <v>MIGUEL JULIÁN HERNÁNDEZ GUARÍN</v>
      </c>
      <c r="C44" s="94" t="str">
        <f>VLOOKUP(A44,'CENTRO DE COSTOS'!A:D,2,FALSE)</f>
        <v>0004-0008</v>
      </c>
      <c r="D44" s="8">
        <v>68547</v>
      </c>
      <c r="E44" s="8">
        <v>2673904</v>
      </c>
      <c r="F44" s="8">
        <v>80332</v>
      </c>
      <c r="G44" s="8" t="s">
        <v>6241</v>
      </c>
      <c r="H44" s="8" t="s">
        <v>224</v>
      </c>
      <c r="I44" s="8" t="s">
        <v>743</v>
      </c>
      <c r="J44" s="8" t="s">
        <v>8447</v>
      </c>
      <c r="K44" s="8" t="s">
        <v>160</v>
      </c>
      <c r="L44" s="8" t="s">
        <v>8448</v>
      </c>
      <c r="M44" s="183">
        <v>45901.502083333333</v>
      </c>
      <c r="N44" s="183">
        <v>45902.402777777781</v>
      </c>
      <c r="O44" s="90"/>
      <c r="P44" s="8" t="s">
        <v>8318</v>
      </c>
      <c r="Q44" s="8" t="s">
        <v>8318</v>
      </c>
      <c r="R44" s="8" t="s">
        <v>243</v>
      </c>
      <c r="S44" s="8" t="s">
        <v>365</v>
      </c>
      <c r="T44" s="8" t="s">
        <v>6246</v>
      </c>
      <c r="U44" s="8" t="s">
        <v>7731</v>
      </c>
      <c r="V44" s="8" t="s">
        <v>8449</v>
      </c>
      <c r="W44" s="8" t="s">
        <v>165</v>
      </c>
      <c r="X44" s="10"/>
      <c r="Y44" s="94" t="str">
        <f>VLOOKUP(D44,TIPOLOGIA!A:F,6,0)</f>
        <v>TIPO II</v>
      </c>
      <c r="Z44" s="94" t="str">
        <f>VLOOKUP(D44,TIPOLOGIA!A:F,5,0)</f>
        <v>TERRESTRE</v>
      </c>
      <c r="AA44" s="8" t="s">
        <v>1400</v>
      </c>
      <c r="AB44" s="8">
        <v>1</v>
      </c>
      <c r="AC44" s="86">
        <f>IF(W44="SOPORTE_TELEFÓNICO",'BASE LIQUIDACION REDEBAN 2025'!$B$19,IF(AND(W44="VISITA_TÉCNICA",Y44="TIPO II"),'BASE LIQUIDACION REDEBAN 2025'!$B$18,'BASE LIQUIDACION REDEBAN 2025'!$B$17))</f>
        <v>67654.12000000001</v>
      </c>
      <c r="AD44" s="86">
        <v>0</v>
      </c>
      <c r="AE44" s="86">
        <f t="shared" si="0"/>
        <v>67654.12000000001</v>
      </c>
      <c r="AF44" s="49"/>
    </row>
    <row r="45" spans="1:32" s="78" customFormat="1">
      <c r="A45" s="8" t="s">
        <v>91</v>
      </c>
      <c r="B45" s="94" t="str">
        <f>VLOOKUP(A45,'CENTRO DE COSTOS'!A:D,4,FALSE)</f>
        <v>JOSE MAURICIO HERNANDEZ ROJAS</v>
      </c>
      <c r="C45" s="94" t="str">
        <f>VLOOKUP(A45,'CENTRO DE COSTOS'!A:D,2,FALSE)</f>
        <v>0004-0001</v>
      </c>
      <c r="D45" s="8">
        <v>23001</v>
      </c>
      <c r="E45" s="8">
        <v>2664648</v>
      </c>
      <c r="F45" s="8">
        <v>77902</v>
      </c>
      <c r="G45" s="8" t="s">
        <v>6241</v>
      </c>
      <c r="H45" s="8" t="s">
        <v>193</v>
      </c>
      <c r="I45" s="8" t="s">
        <v>91</v>
      </c>
      <c r="J45" s="8" t="s">
        <v>8450</v>
      </c>
      <c r="K45" s="8" t="s">
        <v>160</v>
      </c>
      <c r="L45" s="8" t="s">
        <v>8451</v>
      </c>
      <c r="M45" s="183">
        <v>45898.491666666669</v>
      </c>
      <c r="N45" s="183">
        <v>45902.40625</v>
      </c>
      <c r="O45" s="90"/>
      <c r="P45" s="8" t="s">
        <v>8318</v>
      </c>
      <c r="Q45" s="8" t="s">
        <v>8318</v>
      </c>
      <c r="R45" s="8" t="s">
        <v>162</v>
      </c>
      <c r="S45" s="8" t="s">
        <v>162</v>
      </c>
      <c r="T45" s="8" t="s">
        <v>6246</v>
      </c>
      <c r="U45" s="8" t="s">
        <v>7731</v>
      </c>
      <c r="V45" s="8" t="s">
        <v>8452</v>
      </c>
      <c r="W45" s="8" t="s">
        <v>165</v>
      </c>
      <c r="X45" s="10"/>
      <c r="Y45" s="94" t="str">
        <f>VLOOKUP(D45,TIPOLOGIA!A:F,6,0)</f>
        <v>TIPO I</v>
      </c>
      <c r="Z45" s="94" t="str">
        <f>VLOOKUP(D45,TIPOLOGIA!A:F,5,0)</f>
        <v>TERRESTRE</v>
      </c>
      <c r="AA45" s="8" t="s">
        <v>1493</v>
      </c>
      <c r="AB45" s="8">
        <v>1</v>
      </c>
      <c r="AC45" s="86">
        <f>IF(W45="SOPORTE_TELEFÓNICO",'BASE LIQUIDACION REDEBAN 2025'!$B$19,IF(AND(W45="VISITA_TÉCNICA",Y45="TIPO II"),'BASE LIQUIDACION REDEBAN 2025'!$B$18,'BASE LIQUIDACION REDEBAN 2025'!$B$17))</f>
        <v>35779.500569199998</v>
      </c>
      <c r="AD45" s="86">
        <v>0</v>
      </c>
      <c r="AE45" s="86">
        <f t="shared" si="0"/>
        <v>35779.500569199998</v>
      </c>
      <c r="AF45" s="49"/>
    </row>
    <row r="46" spans="1:32" s="78" customFormat="1">
      <c r="A46" s="8" t="s">
        <v>76</v>
      </c>
      <c r="B46" s="94" t="str">
        <f>VLOOKUP(A46,'CENTRO DE COSTOS'!A:D,4,FALSE)</f>
        <v>DIEGO FERNANDO HENAO CARDONA</v>
      </c>
      <c r="C46" s="94" t="str">
        <f>VLOOKUP(A46,'CENTRO DE COSTOS'!A:D,2,FALSE)</f>
        <v>0004-0003</v>
      </c>
      <c r="D46" s="8">
        <v>76248</v>
      </c>
      <c r="E46" s="8">
        <v>2658743</v>
      </c>
      <c r="F46" s="8">
        <v>79300</v>
      </c>
      <c r="G46" s="8" t="s">
        <v>6241</v>
      </c>
      <c r="H46" s="8" t="s">
        <v>232</v>
      </c>
      <c r="I46" s="8" t="s">
        <v>1995</v>
      </c>
      <c r="J46" s="8" t="s">
        <v>8453</v>
      </c>
      <c r="K46" s="8" t="s">
        <v>160</v>
      </c>
      <c r="L46" s="8" t="s">
        <v>8454</v>
      </c>
      <c r="M46" s="183">
        <v>45897.491666666669</v>
      </c>
      <c r="N46" s="183">
        <v>45902.407638888893</v>
      </c>
      <c r="O46" s="90"/>
      <c r="P46" s="8" t="s">
        <v>8318</v>
      </c>
      <c r="Q46" s="8" t="s">
        <v>8318</v>
      </c>
      <c r="R46" s="8" t="s">
        <v>6245</v>
      </c>
      <c r="S46" s="8" t="s">
        <v>6245</v>
      </c>
      <c r="T46" s="8" t="s">
        <v>6246</v>
      </c>
      <c r="U46" s="8" t="s">
        <v>7731</v>
      </c>
      <c r="V46" s="8" t="s">
        <v>8455</v>
      </c>
      <c r="W46" s="8" t="s">
        <v>165</v>
      </c>
      <c r="X46" s="10"/>
      <c r="Y46" s="94" t="str">
        <f>VLOOKUP(D46,TIPOLOGIA!A:F,6,0)</f>
        <v>TIPO II</v>
      </c>
      <c r="Z46" s="94" t="str">
        <f>VLOOKUP(D46,TIPOLOGIA!A:F,5,0)</f>
        <v>TERRESTRE</v>
      </c>
      <c r="AA46" s="8" t="s">
        <v>531</v>
      </c>
      <c r="AB46" s="8">
        <v>1</v>
      </c>
      <c r="AC46" s="86">
        <f>IF(W46="SOPORTE_TELEFÓNICO",'BASE LIQUIDACION REDEBAN 2025'!$B$19,IF(AND(W46="VISITA_TÉCNICA",Y46="TIPO II"),'BASE LIQUIDACION REDEBAN 2025'!$B$18,'BASE LIQUIDACION REDEBAN 2025'!$B$17))</f>
        <v>67654.12000000001</v>
      </c>
      <c r="AD46" s="86">
        <v>0</v>
      </c>
      <c r="AE46" s="86">
        <f t="shared" si="0"/>
        <v>67654.12000000001</v>
      </c>
      <c r="AF46" s="49"/>
    </row>
    <row r="47" spans="1:32" s="78" customFormat="1">
      <c r="A47" s="8" t="s">
        <v>91</v>
      </c>
      <c r="B47" s="94" t="str">
        <f>VLOOKUP(A47,'CENTRO DE COSTOS'!A:D,4,FALSE)</f>
        <v>JOSE MAURICIO HERNANDEZ ROJAS</v>
      </c>
      <c r="C47" s="94" t="str">
        <f>VLOOKUP(A47,'CENTRO DE COSTOS'!A:D,2,FALSE)</f>
        <v>0004-0001</v>
      </c>
      <c r="D47" s="8">
        <v>23417</v>
      </c>
      <c r="E47" s="8">
        <v>2659721</v>
      </c>
      <c r="F47" s="8">
        <v>77545</v>
      </c>
      <c r="G47" s="8" t="s">
        <v>6241</v>
      </c>
      <c r="H47" s="8" t="s">
        <v>193</v>
      </c>
      <c r="I47" s="8" t="s">
        <v>3685</v>
      </c>
      <c r="J47" s="8" t="s">
        <v>8456</v>
      </c>
      <c r="K47" s="8" t="s">
        <v>160</v>
      </c>
      <c r="L47" s="8" t="s">
        <v>8457</v>
      </c>
      <c r="M47" s="183">
        <v>45897.606249999997</v>
      </c>
      <c r="N47" s="183">
        <v>45902.412499999999</v>
      </c>
      <c r="O47" s="90"/>
      <c r="P47" s="8" t="s">
        <v>8318</v>
      </c>
      <c r="Q47" s="8" t="s">
        <v>8318</v>
      </c>
      <c r="R47" s="8" t="s">
        <v>6245</v>
      </c>
      <c r="S47" s="8" t="s">
        <v>6245</v>
      </c>
      <c r="T47" s="8" t="s">
        <v>6246</v>
      </c>
      <c r="U47" s="8" t="s">
        <v>7731</v>
      </c>
      <c r="V47" s="8" t="s">
        <v>8458</v>
      </c>
      <c r="W47" s="8" t="s">
        <v>165</v>
      </c>
      <c r="X47" s="10"/>
      <c r="Y47" s="94" t="str">
        <f>VLOOKUP(D47,TIPOLOGIA!A:F,6,0)</f>
        <v>TIPO II</v>
      </c>
      <c r="Z47" s="94" t="str">
        <f>VLOOKUP(D47,TIPOLOGIA!A:F,5,0)</f>
        <v>TERRESTRE</v>
      </c>
      <c r="AA47" s="8" t="s">
        <v>1493</v>
      </c>
      <c r="AB47" s="8">
        <v>1</v>
      </c>
      <c r="AC47" s="86">
        <f>IF(W47="SOPORTE_TELEFÓNICO",'BASE LIQUIDACION REDEBAN 2025'!$B$19,IF(AND(W47="VISITA_TÉCNICA",Y47="TIPO II"),'BASE LIQUIDACION REDEBAN 2025'!$B$18,'BASE LIQUIDACION REDEBAN 2025'!$B$17))</f>
        <v>67654.12000000001</v>
      </c>
      <c r="AD47" s="86">
        <v>0</v>
      </c>
      <c r="AE47" s="86">
        <f t="shared" si="0"/>
        <v>67654.12000000001</v>
      </c>
      <c r="AF47" s="49"/>
    </row>
    <row r="48" spans="1:32" s="78" customFormat="1">
      <c r="A48" s="8" t="s">
        <v>81</v>
      </c>
      <c r="B48" s="94" t="str">
        <f>VLOOKUP(A48,'CENTRO DE COSTOS'!A:D,4,FALSE)</f>
        <v>MIGUEL JULIÁN HERNÁNDEZ GUARÍN</v>
      </c>
      <c r="C48" s="94" t="str">
        <f>VLOOKUP(A48,'CENTRO DE COSTOS'!A:D,2,FALSE)</f>
        <v>0004-0008</v>
      </c>
      <c r="D48" s="8">
        <v>54874</v>
      </c>
      <c r="E48" s="8">
        <v>2661200</v>
      </c>
      <c r="F48" s="8">
        <v>79155</v>
      </c>
      <c r="G48" s="8" t="s">
        <v>6241</v>
      </c>
      <c r="H48" s="8" t="s">
        <v>296</v>
      </c>
      <c r="I48" s="8" t="s">
        <v>321</v>
      </c>
      <c r="J48" s="8" t="s">
        <v>8459</v>
      </c>
      <c r="K48" s="8" t="s">
        <v>160</v>
      </c>
      <c r="L48" s="8" t="s">
        <v>8460</v>
      </c>
      <c r="M48" s="183">
        <v>45897.70208333333</v>
      </c>
      <c r="N48" s="183">
        <v>45902.414583333331</v>
      </c>
      <c r="O48" s="90"/>
      <c r="P48" s="8" t="s">
        <v>8318</v>
      </c>
      <c r="Q48" s="8" t="s">
        <v>8318</v>
      </c>
      <c r="R48" s="8" t="s">
        <v>162</v>
      </c>
      <c r="S48" s="8" t="s">
        <v>162</v>
      </c>
      <c r="T48" s="8" t="s">
        <v>6246</v>
      </c>
      <c r="U48" s="8" t="s">
        <v>7731</v>
      </c>
      <c r="V48" s="8" t="s">
        <v>8461</v>
      </c>
      <c r="W48" s="8" t="s">
        <v>165</v>
      </c>
      <c r="X48" s="10"/>
      <c r="Y48" s="94" t="str">
        <f>VLOOKUP(D48,TIPOLOGIA!A:F,6,0)</f>
        <v>TIPO I</v>
      </c>
      <c r="Z48" s="94" t="str">
        <f>VLOOKUP(D48,TIPOLOGIA!A:F,5,0)</f>
        <v>TERRESTRE</v>
      </c>
      <c r="AA48" s="8" t="s">
        <v>326</v>
      </c>
      <c r="AB48" s="8">
        <v>1</v>
      </c>
      <c r="AC48" s="86">
        <f>IF(W48="SOPORTE_TELEFÓNICO",'BASE LIQUIDACION REDEBAN 2025'!$B$19,IF(AND(W48="VISITA_TÉCNICA",Y48="TIPO II"),'BASE LIQUIDACION REDEBAN 2025'!$B$18,'BASE LIQUIDACION REDEBAN 2025'!$B$17))</f>
        <v>35779.500569199998</v>
      </c>
      <c r="AD48" s="86">
        <v>0</v>
      </c>
      <c r="AE48" s="86">
        <f t="shared" si="0"/>
        <v>35779.500569199998</v>
      </c>
      <c r="AF48" s="49"/>
    </row>
    <row r="49" spans="1:32" s="78" customFormat="1">
      <c r="A49" s="8" t="s">
        <v>68</v>
      </c>
      <c r="B49" s="94" t="str">
        <f>VLOOKUP(A49,'CENTRO DE COSTOS'!A:D,4,FALSE)</f>
        <v>WILLIAM ASDRUBAL ROZO ROZO</v>
      </c>
      <c r="C49" s="94" t="str">
        <f>VLOOKUP(A49,'CENTRO DE COSTOS'!A:D,2,FALSE)</f>
        <v>0004-0004</v>
      </c>
      <c r="D49" s="8">
        <v>11001</v>
      </c>
      <c r="E49" s="8">
        <v>2664678</v>
      </c>
      <c r="F49" s="8">
        <v>80655</v>
      </c>
      <c r="G49" s="8" t="s">
        <v>6241</v>
      </c>
      <c r="H49" s="8" t="s">
        <v>417</v>
      </c>
      <c r="I49" s="8" t="s">
        <v>68</v>
      </c>
      <c r="J49" s="8" t="s">
        <v>8462</v>
      </c>
      <c r="K49" s="8" t="s">
        <v>160</v>
      </c>
      <c r="L49" s="8" t="s">
        <v>8463</v>
      </c>
      <c r="M49" s="183">
        <v>45898.5</v>
      </c>
      <c r="N49" s="183">
        <v>45902.414583333331</v>
      </c>
      <c r="O49" s="90"/>
      <c r="P49" s="8" t="s">
        <v>8318</v>
      </c>
      <c r="Q49" s="8" t="s">
        <v>8318</v>
      </c>
      <c r="R49" s="8" t="s">
        <v>162</v>
      </c>
      <c r="S49" s="8" t="s">
        <v>162</v>
      </c>
      <c r="T49" s="8" t="s">
        <v>6246</v>
      </c>
      <c r="U49" s="8" t="s">
        <v>7731</v>
      </c>
      <c r="V49" s="8" t="s">
        <v>8464</v>
      </c>
      <c r="W49" s="8" t="s">
        <v>165</v>
      </c>
      <c r="X49" s="10"/>
      <c r="Y49" s="94" t="str">
        <f>VLOOKUP(D49,TIPOLOGIA!A:F,6,0)</f>
        <v>TIPO I</v>
      </c>
      <c r="Z49" s="94" t="str">
        <f>VLOOKUP(D49,TIPOLOGIA!A:F,5,0)</f>
        <v>TERRESTRE</v>
      </c>
      <c r="AA49" s="8" t="s">
        <v>546</v>
      </c>
      <c r="AB49" s="8">
        <v>1</v>
      </c>
      <c r="AC49" s="86">
        <f>IF(W49="SOPORTE_TELEFÓNICO",'BASE LIQUIDACION REDEBAN 2025'!$B$19,IF(AND(W49="VISITA_TÉCNICA",Y49="TIPO II"),'BASE LIQUIDACION REDEBAN 2025'!$B$18,'BASE LIQUIDACION REDEBAN 2025'!$B$17))</f>
        <v>35779.500569199998</v>
      </c>
      <c r="AD49" s="86">
        <v>0</v>
      </c>
      <c r="AE49" s="86">
        <f t="shared" si="0"/>
        <v>35779.500569199998</v>
      </c>
      <c r="AF49" s="49"/>
    </row>
    <row r="50" spans="1:32" s="78" customFormat="1">
      <c r="A50" s="8" t="s">
        <v>93</v>
      </c>
      <c r="B50" s="94" t="str">
        <f>VLOOKUP(A50,'CENTRO DE COSTOS'!A:D,4,FALSE)</f>
        <v>DIEGO FERNANDO HENAO CARDONA</v>
      </c>
      <c r="C50" s="94" t="str">
        <f>VLOOKUP(A50,'CENTRO DE COSTOS'!A:D,2,FALSE)</f>
        <v>0004-0003</v>
      </c>
      <c r="D50" s="8">
        <v>52001</v>
      </c>
      <c r="E50" s="8">
        <v>2660986</v>
      </c>
      <c r="F50" s="8">
        <v>69397</v>
      </c>
      <c r="G50" s="8" t="s">
        <v>6241</v>
      </c>
      <c r="H50" s="8" t="s">
        <v>157</v>
      </c>
      <c r="I50" s="8" t="s">
        <v>93</v>
      </c>
      <c r="J50" s="8" t="s">
        <v>8465</v>
      </c>
      <c r="K50" s="8" t="s">
        <v>160</v>
      </c>
      <c r="L50" s="8" t="s">
        <v>8466</v>
      </c>
      <c r="M50" s="183">
        <v>45897.698611111111</v>
      </c>
      <c r="N50" s="183">
        <v>45902.416666666657</v>
      </c>
      <c r="O50" s="90"/>
      <c r="P50" s="8" t="s">
        <v>8318</v>
      </c>
      <c r="Q50" s="8" t="s">
        <v>8318</v>
      </c>
      <c r="R50" s="8" t="s">
        <v>6245</v>
      </c>
      <c r="S50" s="8" t="s">
        <v>6245</v>
      </c>
      <c r="T50" s="8" t="s">
        <v>7735</v>
      </c>
      <c r="U50" s="8" t="s">
        <v>7736</v>
      </c>
      <c r="V50" s="8" t="s">
        <v>8467</v>
      </c>
      <c r="W50" s="8" t="s">
        <v>165</v>
      </c>
      <c r="X50" s="10"/>
      <c r="Y50" s="94" t="str">
        <f>VLOOKUP(D50,TIPOLOGIA!A:F,6,0)</f>
        <v>TIPO I</v>
      </c>
      <c r="Z50" s="94" t="str">
        <f>VLOOKUP(D50,TIPOLOGIA!A:F,5,0)</f>
        <v>TERRESTRE</v>
      </c>
      <c r="AA50" s="8" t="s">
        <v>851</v>
      </c>
      <c r="AB50" s="8">
        <v>1</v>
      </c>
      <c r="AC50" s="86">
        <f>IF(W50="SOPORTE_TELEFÓNICO",'BASE LIQUIDACION REDEBAN 2025'!$B$19,IF(AND(W50="VISITA_TÉCNICA",Y50="TIPO II"),'BASE LIQUIDACION REDEBAN 2025'!$B$18,'BASE LIQUIDACION REDEBAN 2025'!$B$17))</f>
        <v>35779.500569199998</v>
      </c>
      <c r="AD50" s="86">
        <v>0</v>
      </c>
      <c r="AE50" s="86">
        <f t="shared" si="0"/>
        <v>35779.500569199998</v>
      </c>
      <c r="AF50" s="49"/>
    </row>
    <row r="51" spans="1:32" s="78" customFormat="1">
      <c r="A51" s="8" t="s">
        <v>72</v>
      </c>
      <c r="B51" s="94" t="str">
        <f>VLOOKUP(A51,'CENTRO DE COSTOS'!A:D,4,FALSE)</f>
        <v>MIGUEL JULIÁN HERNÁNDEZ GUARÍN</v>
      </c>
      <c r="C51" s="94" t="str">
        <f>VLOOKUP(A51,'CENTRO DE COSTOS'!A:D,2,FALSE)</f>
        <v>0004-0008</v>
      </c>
      <c r="D51" s="8">
        <v>68176</v>
      </c>
      <c r="E51" s="8">
        <v>2659409</v>
      </c>
      <c r="F51" s="8">
        <v>79365</v>
      </c>
      <c r="G51" s="8" t="s">
        <v>6241</v>
      </c>
      <c r="H51" s="8" t="s">
        <v>224</v>
      </c>
      <c r="I51" s="8" t="s">
        <v>8468</v>
      </c>
      <c r="J51" s="8" t="s">
        <v>8469</v>
      </c>
      <c r="K51" s="8" t="s">
        <v>160</v>
      </c>
      <c r="L51" s="8" t="s">
        <v>8470</v>
      </c>
      <c r="M51" s="183">
        <v>45897.57916666667</v>
      </c>
      <c r="N51" s="183">
        <v>45902.420138888891</v>
      </c>
      <c r="O51" s="90"/>
      <c r="P51" s="8" t="s">
        <v>8318</v>
      </c>
      <c r="Q51" s="8" t="s">
        <v>8318</v>
      </c>
      <c r="R51" s="8" t="s">
        <v>6245</v>
      </c>
      <c r="S51" s="8" t="s">
        <v>6245</v>
      </c>
      <c r="T51" s="8" t="s">
        <v>6246</v>
      </c>
      <c r="U51" s="8" t="s">
        <v>7731</v>
      </c>
      <c r="V51" s="8" t="s">
        <v>8471</v>
      </c>
      <c r="W51" s="8" t="s">
        <v>8320</v>
      </c>
      <c r="X51" s="10"/>
      <c r="Y51" s="94" t="str">
        <f>VLOOKUP(D51,TIPOLOGIA!A:F,6,0)</f>
        <v>TIPO IV</v>
      </c>
      <c r="Z51" s="94" t="str">
        <f>VLOOKUP(D51,TIPOLOGIA!A:F,5,0)</f>
        <v>TERRESTRE</v>
      </c>
      <c r="AA51" s="8" t="s">
        <v>230</v>
      </c>
      <c r="AB51" s="8">
        <v>0</v>
      </c>
      <c r="AC51" s="86">
        <f>IF(W51="SOPORTE_TELEFÓNICO",'BASE LIQUIDACION REDEBAN 2025'!$B$19,IF(AND(W51="VISITA_TÉCNICA",Y51="TIPO II"),'BASE LIQUIDACION REDEBAN 2025'!$B$18,'BASE LIQUIDACION REDEBAN 2025'!$B$17))</f>
        <v>35779.500569199998</v>
      </c>
      <c r="AD51" s="86">
        <v>0</v>
      </c>
      <c r="AE51" s="86">
        <f t="shared" si="0"/>
        <v>35779.500569199998</v>
      </c>
      <c r="AF51" s="49"/>
    </row>
    <row r="52" spans="1:32" s="78" customFormat="1">
      <c r="A52" s="8" t="s">
        <v>90</v>
      </c>
      <c r="B52" s="94" t="str">
        <f>VLOOKUP(A52,'CENTRO DE COSTOS'!A:D,4,FALSE)</f>
        <v>JUAN SEBASTIÁN RÍOS CASTRILLÓN</v>
      </c>
      <c r="C52" s="94" t="str">
        <f>VLOOKUP(A52,'CENTRO DE COSTOS'!A:D,2,FALSE)</f>
        <v>0004-0005</v>
      </c>
      <c r="D52" s="8">
        <v>5318</v>
      </c>
      <c r="E52" s="8">
        <v>2664301</v>
      </c>
      <c r="F52" s="8">
        <v>59771</v>
      </c>
      <c r="G52" s="8" t="s">
        <v>6241</v>
      </c>
      <c r="H52" s="8" t="s">
        <v>249</v>
      </c>
      <c r="I52" s="8" t="s">
        <v>1474</v>
      </c>
      <c r="J52" s="8" t="s">
        <v>8472</v>
      </c>
      <c r="K52" s="8" t="s">
        <v>160</v>
      </c>
      <c r="L52" s="8" t="s">
        <v>8473</v>
      </c>
      <c r="M52" s="183">
        <v>45898.463194444441</v>
      </c>
      <c r="N52" s="183">
        <v>45902.425694444442</v>
      </c>
      <c r="O52" s="90"/>
      <c r="P52" s="8" t="s">
        <v>8318</v>
      </c>
      <c r="Q52" s="8" t="s">
        <v>8318</v>
      </c>
      <c r="R52" s="8" t="s">
        <v>243</v>
      </c>
      <c r="S52" s="8" t="s">
        <v>365</v>
      </c>
      <c r="T52" s="8" t="s">
        <v>6246</v>
      </c>
      <c r="U52" s="8" t="s">
        <v>7731</v>
      </c>
      <c r="V52" s="8" t="s">
        <v>8474</v>
      </c>
      <c r="W52" s="8" t="s">
        <v>165</v>
      </c>
      <c r="X52" s="10"/>
      <c r="Y52" s="94" t="str">
        <f>VLOOKUP(D52,TIPOLOGIA!A:F,6,0)</f>
        <v>TIPO II</v>
      </c>
      <c r="Z52" s="94" t="str">
        <f>VLOOKUP(D52,TIPOLOGIA!A:F,5,0)</f>
        <v>TERRESTRE</v>
      </c>
      <c r="AA52" s="8" t="s">
        <v>368</v>
      </c>
      <c r="AB52" s="8">
        <v>1</v>
      </c>
      <c r="AC52" s="86">
        <f>IF(W52="SOPORTE_TELEFÓNICO",'BASE LIQUIDACION REDEBAN 2025'!$B$19,IF(AND(W52="VISITA_TÉCNICA",Y52="TIPO II"),'BASE LIQUIDACION REDEBAN 2025'!$B$18,'BASE LIQUIDACION REDEBAN 2025'!$B$17))</f>
        <v>67654.12000000001</v>
      </c>
      <c r="AD52" s="86">
        <v>0</v>
      </c>
      <c r="AE52" s="86">
        <f t="shared" si="0"/>
        <v>67654.12000000001</v>
      </c>
      <c r="AF52" s="49"/>
    </row>
    <row r="53" spans="1:32" s="78" customFormat="1">
      <c r="A53" s="8" t="s">
        <v>86</v>
      </c>
      <c r="B53" s="94" t="str">
        <f>VLOOKUP(A53,'CENTRO DE COSTOS'!A:D,4,FALSE)</f>
        <v>KEVIN ALEXIS CORZO BUSTOS</v>
      </c>
      <c r="C53" s="94" t="str">
        <f>VLOOKUP(A53,'CENTRO DE COSTOS'!A:D,2,FALSE)</f>
        <v>0004-0007</v>
      </c>
      <c r="D53" s="8">
        <v>73319</v>
      </c>
      <c r="E53" s="8">
        <v>2662665</v>
      </c>
      <c r="F53" s="8">
        <v>70201</v>
      </c>
      <c r="G53" s="8" t="s">
        <v>6241</v>
      </c>
      <c r="H53" s="8" t="s">
        <v>494</v>
      </c>
      <c r="I53" s="8" t="s">
        <v>5646</v>
      </c>
      <c r="J53" s="8" t="s">
        <v>8475</v>
      </c>
      <c r="K53" s="8" t="s">
        <v>160</v>
      </c>
      <c r="L53" s="8" t="s">
        <v>8476</v>
      </c>
      <c r="M53" s="183">
        <v>45898.379861111112</v>
      </c>
      <c r="N53" s="183">
        <v>45902.428472222222</v>
      </c>
      <c r="O53" s="90"/>
      <c r="P53" s="8" t="s">
        <v>8318</v>
      </c>
      <c r="Q53" s="8" t="s">
        <v>8318</v>
      </c>
      <c r="R53" s="8" t="s">
        <v>162</v>
      </c>
      <c r="S53" s="8" t="s">
        <v>6245</v>
      </c>
      <c r="T53" s="8" t="s">
        <v>6246</v>
      </c>
      <c r="U53" s="8" t="s">
        <v>7731</v>
      </c>
      <c r="V53" s="8" t="s">
        <v>8477</v>
      </c>
      <c r="W53" s="8" t="s">
        <v>165</v>
      </c>
      <c r="X53" s="10"/>
      <c r="Y53" s="94" t="str">
        <f>VLOOKUP(D53,TIPOLOGIA!A:F,6,0)</f>
        <v>TIPO II</v>
      </c>
      <c r="Z53" s="94" t="str">
        <f>VLOOKUP(D53,TIPOLOGIA!A:F,5,0)</f>
        <v>TERRESTRE</v>
      </c>
      <c r="AA53" s="8" t="s">
        <v>760</v>
      </c>
      <c r="AB53" s="8">
        <v>1</v>
      </c>
      <c r="AC53" s="86">
        <f>IF(W53="SOPORTE_TELEFÓNICO",'BASE LIQUIDACION REDEBAN 2025'!$B$19,IF(AND(W53="VISITA_TÉCNICA",Y53="TIPO II"),'BASE LIQUIDACION REDEBAN 2025'!$B$18,'BASE LIQUIDACION REDEBAN 2025'!$B$17))</f>
        <v>67654.12000000001</v>
      </c>
      <c r="AD53" s="86">
        <v>0</v>
      </c>
      <c r="AE53" s="86">
        <f t="shared" si="0"/>
        <v>67654.12000000001</v>
      </c>
      <c r="AF53" s="49"/>
    </row>
    <row r="54" spans="1:32" s="78" customFormat="1">
      <c r="A54" s="8" t="s">
        <v>90</v>
      </c>
      <c r="B54" s="94" t="str">
        <f>VLOOKUP(A54,'CENTRO DE COSTOS'!A:D,4,FALSE)</f>
        <v>JUAN SEBASTIÁN RÍOS CASTRILLÓN</v>
      </c>
      <c r="C54" s="94" t="str">
        <f>VLOOKUP(A54,'CENTRO DE COSTOS'!A:D,2,FALSE)</f>
        <v>0004-0005</v>
      </c>
      <c r="D54" s="8">
        <v>27787</v>
      </c>
      <c r="E54" s="8">
        <v>2620796</v>
      </c>
      <c r="F54" s="8">
        <v>61972</v>
      </c>
      <c r="G54" s="8" t="s">
        <v>6241</v>
      </c>
      <c r="H54" s="8" t="s">
        <v>932</v>
      </c>
      <c r="I54" s="8" t="s">
        <v>8478</v>
      </c>
      <c r="J54" s="8" t="s">
        <v>8479</v>
      </c>
      <c r="K54" s="8" t="s">
        <v>160</v>
      </c>
      <c r="L54" s="8" t="s">
        <v>8480</v>
      </c>
      <c r="M54" s="183">
        <v>45889.65625</v>
      </c>
      <c r="N54" s="183">
        <v>45902.444444444453</v>
      </c>
      <c r="O54" s="90"/>
      <c r="P54" s="8" t="s">
        <v>8318</v>
      </c>
      <c r="Q54" s="8" t="s">
        <v>8318</v>
      </c>
      <c r="R54" s="8" t="s">
        <v>6245</v>
      </c>
      <c r="S54" s="8" t="s">
        <v>6245</v>
      </c>
      <c r="T54" s="8" t="s">
        <v>6246</v>
      </c>
      <c r="U54" s="8" t="s">
        <v>7731</v>
      </c>
      <c r="V54" s="8" t="s">
        <v>8481</v>
      </c>
      <c r="W54" s="8" t="s">
        <v>8320</v>
      </c>
      <c r="X54" s="10"/>
      <c r="Y54" s="94" t="str">
        <f>VLOOKUP(D54,TIPOLOGIA!A:F,6,0)</f>
        <v>TIPO IV ESPECIAL</v>
      </c>
      <c r="Z54" s="94" t="str">
        <f>VLOOKUP(D54,TIPOLOGIA!A:F,5,0)</f>
        <v>AEREO</v>
      </c>
      <c r="AA54" s="8"/>
      <c r="AB54" s="8">
        <v>0</v>
      </c>
      <c r="AC54" s="86">
        <f>IF(W54="SOPORTE_TELEFÓNICO",'BASE LIQUIDACION REDEBAN 2025'!$B$19,IF(AND(W54="VISITA_TÉCNICA",Y54="TIPO II"),'BASE LIQUIDACION REDEBAN 2025'!$B$18,'BASE LIQUIDACION REDEBAN 2025'!$B$17))</f>
        <v>35779.500569199998</v>
      </c>
      <c r="AD54" s="86">
        <v>0</v>
      </c>
      <c r="AE54" s="86">
        <f t="shared" si="0"/>
        <v>35779.500569199998</v>
      </c>
      <c r="AF54" s="49"/>
    </row>
    <row r="55" spans="1:32" s="78" customFormat="1">
      <c r="A55" s="8" t="s">
        <v>93</v>
      </c>
      <c r="B55" s="94" t="str">
        <f>VLOOKUP(A55,'CENTRO DE COSTOS'!A:D,4,FALSE)</f>
        <v>DIEGO FERNANDO HENAO CARDONA</v>
      </c>
      <c r="C55" s="94" t="str">
        <f>VLOOKUP(A55,'CENTRO DE COSTOS'!A:D,2,FALSE)</f>
        <v>0004-0003</v>
      </c>
      <c r="D55" s="8">
        <v>52490</v>
      </c>
      <c r="E55" s="8">
        <v>2629093</v>
      </c>
      <c r="F55" s="8">
        <v>78095</v>
      </c>
      <c r="G55" s="8" t="s">
        <v>6241</v>
      </c>
      <c r="H55" s="8" t="s">
        <v>157</v>
      </c>
      <c r="I55" s="8" t="s">
        <v>8482</v>
      </c>
      <c r="J55" s="8" t="s">
        <v>8483</v>
      </c>
      <c r="K55" s="8" t="s">
        <v>160</v>
      </c>
      <c r="L55" s="8" t="s">
        <v>8484</v>
      </c>
      <c r="M55" s="183">
        <v>45891.349305555559</v>
      </c>
      <c r="N55" s="183">
        <v>45902.447916666657</v>
      </c>
      <c r="O55" s="90"/>
      <c r="P55" s="8" t="s">
        <v>8318</v>
      </c>
      <c r="Q55" s="8" t="s">
        <v>8318</v>
      </c>
      <c r="R55" s="8" t="s">
        <v>6245</v>
      </c>
      <c r="S55" s="8" t="s">
        <v>6245</v>
      </c>
      <c r="T55" s="8" t="s">
        <v>6246</v>
      </c>
      <c r="U55" s="8" t="s">
        <v>7731</v>
      </c>
      <c r="V55" s="8" t="s">
        <v>8485</v>
      </c>
      <c r="W55" s="8" t="s">
        <v>8320</v>
      </c>
      <c r="X55" s="10"/>
      <c r="Y55" s="94" t="str">
        <f>VLOOKUP(D55,TIPOLOGIA!A:F,6,0)</f>
        <v>TIPO IV ESPECIAL</v>
      </c>
      <c r="Z55" s="94" t="str">
        <f>VLOOKUP(D55,TIPOLOGIA!A:F,5,0)</f>
        <v>FLUVIAL</v>
      </c>
      <c r="AA55" s="8"/>
      <c r="AB55" s="8">
        <v>0</v>
      </c>
      <c r="AC55" s="86">
        <f>IF(W55="SOPORTE_TELEFÓNICO",'BASE LIQUIDACION REDEBAN 2025'!$B$19,IF(AND(W55="VISITA_TÉCNICA",Y55="TIPO II"),'BASE LIQUIDACION REDEBAN 2025'!$B$18,'BASE LIQUIDACION REDEBAN 2025'!$B$17))</f>
        <v>35779.500569199998</v>
      </c>
      <c r="AD55" s="86">
        <v>0</v>
      </c>
      <c r="AE55" s="86">
        <f t="shared" si="0"/>
        <v>35779.500569199998</v>
      </c>
      <c r="AF55" s="49"/>
    </row>
    <row r="56" spans="1:32" s="78" customFormat="1">
      <c r="A56" s="8" t="s">
        <v>99</v>
      </c>
      <c r="B56" s="94" t="str">
        <f>VLOOKUP(A56,'CENTRO DE COSTOS'!A:D,4,FALSE)</f>
        <v>JOSE MAURICIO HERNANDEZ ROJAS</v>
      </c>
      <c r="C56" s="94" t="str">
        <f>VLOOKUP(A56,'CENTRO DE COSTOS'!A:D,2,FALSE)</f>
        <v>0004-0001</v>
      </c>
      <c r="D56" s="8">
        <v>20295</v>
      </c>
      <c r="E56" s="8">
        <v>2641153</v>
      </c>
      <c r="F56" s="8">
        <v>69565</v>
      </c>
      <c r="G56" s="8" t="s">
        <v>6241</v>
      </c>
      <c r="H56" s="8" t="s">
        <v>596</v>
      </c>
      <c r="I56" s="8" t="s">
        <v>8486</v>
      </c>
      <c r="J56" s="8" t="s">
        <v>8487</v>
      </c>
      <c r="K56" s="8" t="s">
        <v>160</v>
      </c>
      <c r="L56" s="8" t="s">
        <v>8488</v>
      </c>
      <c r="M56" s="183">
        <v>45894.652083333327</v>
      </c>
      <c r="N56" s="183">
        <v>45902.459027777782</v>
      </c>
      <c r="O56" s="90"/>
      <c r="P56" s="8" t="s">
        <v>8318</v>
      </c>
      <c r="Q56" s="8" t="s">
        <v>8318</v>
      </c>
      <c r="R56" s="8" t="s">
        <v>243</v>
      </c>
      <c r="S56" s="8" t="s">
        <v>244</v>
      </c>
      <c r="T56" s="8" t="s">
        <v>6246</v>
      </c>
      <c r="U56" s="8" t="s">
        <v>7731</v>
      </c>
      <c r="V56" s="8" t="s">
        <v>8489</v>
      </c>
      <c r="W56" s="8" t="s">
        <v>8320</v>
      </c>
      <c r="X56" s="10"/>
      <c r="Y56" s="94" t="str">
        <f>VLOOKUP(D56,TIPOLOGIA!A:F,6,0)</f>
        <v>TIPO IV</v>
      </c>
      <c r="Z56" s="94" t="str">
        <f>VLOOKUP(D56,TIPOLOGIA!A:F,5,0)</f>
        <v>TERRESTRE</v>
      </c>
      <c r="AA56" s="8"/>
      <c r="AB56" s="8">
        <v>0</v>
      </c>
      <c r="AC56" s="86">
        <f>IF(W56="SOPORTE_TELEFÓNICO",'BASE LIQUIDACION REDEBAN 2025'!$B$19,IF(AND(W56="VISITA_TÉCNICA",Y56="TIPO II"),'BASE LIQUIDACION REDEBAN 2025'!$B$18,'BASE LIQUIDACION REDEBAN 2025'!$B$17))</f>
        <v>35779.500569199998</v>
      </c>
      <c r="AD56" s="86">
        <v>0</v>
      </c>
      <c r="AE56" s="86">
        <f t="shared" si="0"/>
        <v>35779.500569199998</v>
      </c>
      <c r="AF56" s="49"/>
    </row>
    <row r="57" spans="1:32" s="78" customFormat="1">
      <c r="A57" s="8" t="s">
        <v>86</v>
      </c>
      <c r="B57" s="94" t="str">
        <f>VLOOKUP(A57,'CENTRO DE COSTOS'!A:D,4,FALSE)</f>
        <v>KEVIN ALEXIS CORZO BUSTOS</v>
      </c>
      <c r="C57" s="94" t="str">
        <f>VLOOKUP(A57,'CENTRO DE COSTOS'!A:D,2,FALSE)</f>
        <v>0004-0007</v>
      </c>
      <c r="D57" s="8">
        <v>73675</v>
      </c>
      <c r="E57" s="8">
        <v>2654743</v>
      </c>
      <c r="F57" s="8">
        <v>45934</v>
      </c>
      <c r="G57" s="8" t="s">
        <v>6241</v>
      </c>
      <c r="H57" s="8" t="s">
        <v>494</v>
      </c>
      <c r="I57" s="8" t="s">
        <v>8490</v>
      </c>
      <c r="J57" s="8" t="s">
        <v>8491</v>
      </c>
      <c r="K57" s="8" t="s">
        <v>160</v>
      </c>
      <c r="L57" s="8" t="s">
        <v>8492</v>
      </c>
      <c r="M57" s="183">
        <v>45896.700694444437</v>
      </c>
      <c r="N57" s="183">
        <v>45902.474999999999</v>
      </c>
      <c r="O57" s="90"/>
      <c r="P57" s="8" t="s">
        <v>8318</v>
      </c>
      <c r="Q57" s="8" t="s">
        <v>8318</v>
      </c>
      <c r="R57" s="8" t="s">
        <v>243</v>
      </c>
      <c r="S57" s="8" t="s">
        <v>365</v>
      </c>
      <c r="T57" s="8" t="s">
        <v>6246</v>
      </c>
      <c r="U57" s="8" t="s">
        <v>7731</v>
      </c>
      <c r="V57" s="8" t="s">
        <v>8493</v>
      </c>
      <c r="W57" s="8" t="s">
        <v>8320</v>
      </c>
      <c r="X57" s="10"/>
      <c r="Y57" s="94" t="str">
        <f>VLOOKUP(D57,TIPOLOGIA!A:F,6,0)</f>
        <v>TIPO IV</v>
      </c>
      <c r="Z57" s="94" t="str">
        <f>VLOOKUP(D57,TIPOLOGIA!A:F,5,0)</f>
        <v>TERRESTRE</v>
      </c>
      <c r="AA57" s="8"/>
      <c r="AB57" s="8">
        <v>0</v>
      </c>
      <c r="AC57" s="86">
        <f>IF(W57="SOPORTE_TELEFÓNICO",'BASE LIQUIDACION REDEBAN 2025'!$B$19,IF(AND(W57="VISITA_TÉCNICA",Y57="TIPO II"),'BASE LIQUIDACION REDEBAN 2025'!$B$18,'BASE LIQUIDACION REDEBAN 2025'!$B$17))</f>
        <v>35779.500569199998</v>
      </c>
      <c r="AD57" s="86">
        <v>0</v>
      </c>
      <c r="AE57" s="86">
        <f t="shared" si="0"/>
        <v>35779.500569199998</v>
      </c>
      <c r="AF57" s="49"/>
    </row>
    <row r="58" spans="1:32" s="78" customFormat="1">
      <c r="A58" s="8" t="s">
        <v>76</v>
      </c>
      <c r="B58" s="94" t="str">
        <f>VLOOKUP(A58,'CENTRO DE COSTOS'!A:D,4,FALSE)</f>
        <v>DIEGO FERNANDO HENAO CARDONA</v>
      </c>
      <c r="C58" s="94" t="str">
        <f>VLOOKUP(A58,'CENTRO DE COSTOS'!A:D,2,FALSE)</f>
        <v>0004-0003</v>
      </c>
      <c r="D58" s="8">
        <v>76001</v>
      </c>
      <c r="E58" s="8">
        <v>2669122</v>
      </c>
      <c r="F58" s="8">
        <v>78508</v>
      </c>
      <c r="G58" s="8" t="s">
        <v>6241</v>
      </c>
      <c r="H58" s="8" t="s">
        <v>232</v>
      </c>
      <c r="I58" s="8" t="s">
        <v>76</v>
      </c>
      <c r="J58" s="8" t="s">
        <v>8494</v>
      </c>
      <c r="K58" s="8" t="s">
        <v>160</v>
      </c>
      <c r="L58" s="8" t="s">
        <v>8495</v>
      </c>
      <c r="M58" s="183">
        <v>45900.310416666667</v>
      </c>
      <c r="N58" s="183">
        <v>45902.505555555559</v>
      </c>
      <c r="O58" s="90"/>
      <c r="P58" s="8" t="s">
        <v>8318</v>
      </c>
      <c r="Q58" s="8" t="s">
        <v>8318</v>
      </c>
      <c r="R58" s="8" t="s">
        <v>6245</v>
      </c>
      <c r="S58" s="8" t="s">
        <v>6245</v>
      </c>
      <c r="T58" s="8" t="s">
        <v>6246</v>
      </c>
      <c r="U58" s="8" t="s">
        <v>7731</v>
      </c>
      <c r="V58" s="8" t="s">
        <v>8496</v>
      </c>
      <c r="W58" s="8" t="s">
        <v>165</v>
      </c>
      <c r="X58" s="10"/>
      <c r="Y58" s="94" t="str">
        <f>VLOOKUP(D58,TIPOLOGIA!A:F,6,0)</f>
        <v>TIPO I</v>
      </c>
      <c r="Z58" s="94" t="str">
        <f>VLOOKUP(D58,TIPOLOGIA!A:F,5,0)</f>
        <v>TERRESTRE</v>
      </c>
      <c r="AA58" s="8" t="s">
        <v>512</v>
      </c>
      <c r="AB58" s="8">
        <v>1</v>
      </c>
      <c r="AC58" s="86">
        <f>IF(W58="SOPORTE_TELEFÓNICO",'BASE LIQUIDACION REDEBAN 2025'!$B$19,IF(AND(W58="VISITA_TÉCNICA",Y58="TIPO II"),'BASE LIQUIDACION REDEBAN 2025'!$B$18,'BASE LIQUIDACION REDEBAN 2025'!$B$17))</f>
        <v>35779.500569199998</v>
      </c>
      <c r="AD58" s="86">
        <v>0</v>
      </c>
      <c r="AE58" s="86">
        <f t="shared" si="0"/>
        <v>35779.500569199998</v>
      </c>
      <c r="AF58" s="49"/>
    </row>
    <row r="59" spans="1:32" s="78" customFormat="1">
      <c r="A59" s="8" t="s">
        <v>90</v>
      </c>
      <c r="B59" s="94" t="str">
        <f>VLOOKUP(A59,'CENTRO DE COSTOS'!A:D,4,FALSE)</f>
        <v>JUAN SEBASTIÁN RÍOS CASTRILLÓN</v>
      </c>
      <c r="C59" s="94" t="str">
        <f>VLOOKUP(A59,'CENTRO DE COSTOS'!A:D,2,FALSE)</f>
        <v>0004-0005</v>
      </c>
      <c r="D59" s="8">
        <v>5001</v>
      </c>
      <c r="E59" s="8">
        <v>2641297</v>
      </c>
      <c r="F59" s="8">
        <v>79919</v>
      </c>
      <c r="G59" s="8" t="s">
        <v>6241</v>
      </c>
      <c r="H59" s="8" t="s">
        <v>249</v>
      </c>
      <c r="I59" s="8" t="s">
        <v>90</v>
      </c>
      <c r="J59" s="8" t="s">
        <v>7844</v>
      </c>
      <c r="K59" s="8" t="s">
        <v>160</v>
      </c>
      <c r="L59" s="8" t="s">
        <v>8497</v>
      </c>
      <c r="M59" s="183">
        <v>45894.662499999999</v>
      </c>
      <c r="N59" s="183">
        <v>45902.506249999999</v>
      </c>
      <c r="O59" s="90"/>
      <c r="P59" s="8" t="s">
        <v>8318</v>
      </c>
      <c r="Q59" s="8" t="s">
        <v>8318</v>
      </c>
      <c r="R59" s="8" t="s">
        <v>243</v>
      </c>
      <c r="S59" s="8" t="s">
        <v>244</v>
      </c>
      <c r="T59" s="8" t="s">
        <v>6246</v>
      </c>
      <c r="U59" s="8" t="s">
        <v>7731</v>
      </c>
      <c r="V59" s="8" t="s">
        <v>8498</v>
      </c>
      <c r="W59" s="8" t="s">
        <v>165</v>
      </c>
      <c r="X59" s="10"/>
      <c r="Y59" s="94" t="str">
        <f>VLOOKUP(D59,TIPOLOGIA!A:F,6,0)</f>
        <v>TIPO I</v>
      </c>
      <c r="Z59" s="94" t="str">
        <f>VLOOKUP(D59,TIPOLOGIA!A:F,5,0)</f>
        <v>TERRESTRE</v>
      </c>
      <c r="AA59" s="8" t="s">
        <v>3793</v>
      </c>
      <c r="AB59" s="8">
        <v>1</v>
      </c>
      <c r="AC59" s="86">
        <f>IF(W59="SOPORTE_TELEFÓNICO",'BASE LIQUIDACION REDEBAN 2025'!$B$19,IF(AND(W59="VISITA_TÉCNICA",Y59="TIPO II"),'BASE LIQUIDACION REDEBAN 2025'!$B$18,'BASE LIQUIDACION REDEBAN 2025'!$B$17))</f>
        <v>35779.500569199998</v>
      </c>
      <c r="AD59" s="86">
        <v>0</v>
      </c>
      <c r="AE59" s="86">
        <f t="shared" si="0"/>
        <v>35779.500569199998</v>
      </c>
      <c r="AF59" s="181"/>
    </row>
    <row r="60" spans="1:32" s="78" customFormat="1">
      <c r="A60" s="8" t="s">
        <v>101</v>
      </c>
      <c r="B60" s="94" t="str">
        <f>VLOOKUP(A60,'CENTRO DE COSTOS'!A:D,4,FALSE)</f>
        <v>KEVIN ALEXIS CORZO BUSTOS</v>
      </c>
      <c r="C60" s="94" t="str">
        <f>VLOOKUP(A60,'CENTRO DE COSTOS'!A:D,2,FALSE)</f>
        <v>0004-0007</v>
      </c>
      <c r="D60" s="8">
        <v>85010</v>
      </c>
      <c r="E60" s="8">
        <v>2670531</v>
      </c>
      <c r="F60" s="8">
        <v>39888</v>
      </c>
      <c r="G60" s="8" t="s">
        <v>6241</v>
      </c>
      <c r="H60" s="8" t="s">
        <v>882</v>
      </c>
      <c r="I60" s="8" t="s">
        <v>891</v>
      </c>
      <c r="J60" s="8" t="s">
        <v>8499</v>
      </c>
      <c r="K60" s="8" t="s">
        <v>160</v>
      </c>
      <c r="L60" s="8" t="s">
        <v>8500</v>
      </c>
      <c r="M60" s="183">
        <v>45901.364583333343</v>
      </c>
      <c r="N60" s="183">
        <v>45902.511805555558</v>
      </c>
      <c r="O60" s="90"/>
      <c r="P60" s="8" t="s">
        <v>8318</v>
      </c>
      <c r="Q60" s="8" t="s">
        <v>8318</v>
      </c>
      <c r="R60" s="8" t="s">
        <v>243</v>
      </c>
      <c r="S60" s="8" t="s">
        <v>244</v>
      </c>
      <c r="T60" s="8" t="s">
        <v>6246</v>
      </c>
      <c r="U60" s="8" t="s">
        <v>7731</v>
      </c>
      <c r="V60" s="8" t="s">
        <v>8501</v>
      </c>
      <c r="W60" s="8" t="s">
        <v>8320</v>
      </c>
      <c r="X60" s="10"/>
      <c r="Y60" s="94" t="str">
        <f>VLOOKUP(D60,TIPOLOGIA!A:F,6,0)</f>
        <v>TIPO II</v>
      </c>
      <c r="Z60" s="94" t="str">
        <f>VLOOKUP(D60,TIPOLOGIA!A:F,5,0)</f>
        <v>TERRESTRE</v>
      </c>
      <c r="AA60" s="8" t="s">
        <v>4234</v>
      </c>
      <c r="AB60" s="8">
        <v>0</v>
      </c>
      <c r="AC60" s="86">
        <f>IF(W60="SOPORTE_TELEFÓNICO",'BASE LIQUIDACION REDEBAN 2025'!$B$19,IF(AND(W60="VISITA_TÉCNICA",Y60="TIPO II"),'BASE LIQUIDACION REDEBAN 2025'!$B$18,'BASE LIQUIDACION REDEBAN 2025'!$B$17))</f>
        <v>35779.500569199998</v>
      </c>
      <c r="AD60" s="86">
        <v>0</v>
      </c>
      <c r="AE60" s="86">
        <f t="shared" si="0"/>
        <v>35779.500569199998</v>
      </c>
      <c r="AF60" s="49"/>
    </row>
    <row r="61" spans="1:32" s="78" customFormat="1">
      <c r="A61" s="8" t="s">
        <v>87</v>
      </c>
      <c r="B61" s="94" t="str">
        <f>VLOOKUP(A61,'CENTRO DE COSTOS'!A:D,4,FALSE)</f>
        <v>DIEGO FERNANDO HENAO CARDONA</v>
      </c>
      <c r="C61" s="94" t="str">
        <f>VLOOKUP(A61,'CENTRO DE COSTOS'!A:D,2,FALSE)</f>
        <v>0004-0002</v>
      </c>
      <c r="D61" s="8">
        <v>17001</v>
      </c>
      <c r="E61" s="8">
        <v>2672301</v>
      </c>
      <c r="F61" s="8">
        <v>79701</v>
      </c>
      <c r="G61" s="8" t="s">
        <v>6241</v>
      </c>
      <c r="H61" s="8" t="s">
        <v>269</v>
      </c>
      <c r="I61" s="8" t="s">
        <v>87</v>
      </c>
      <c r="J61" s="8" t="s">
        <v>8502</v>
      </c>
      <c r="K61" s="8" t="s">
        <v>160</v>
      </c>
      <c r="L61" s="8" t="s">
        <v>8503</v>
      </c>
      <c r="M61" s="183">
        <v>45901.427777777782</v>
      </c>
      <c r="N61" s="183">
        <v>45902.513194444437</v>
      </c>
      <c r="O61" s="90"/>
      <c r="P61" s="8" t="s">
        <v>8318</v>
      </c>
      <c r="Q61" s="8" t="s">
        <v>8318</v>
      </c>
      <c r="R61" s="8" t="s">
        <v>243</v>
      </c>
      <c r="S61" s="8" t="s">
        <v>365</v>
      </c>
      <c r="T61" s="8" t="s">
        <v>6246</v>
      </c>
      <c r="U61" s="8" t="s">
        <v>7731</v>
      </c>
      <c r="V61" s="8" t="s">
        <v>8504</v>
      </c>
      <c r="W61" s="8" t="s">
        <v>165</v>
      </c>
      <c r="X61" s="10"/>
      <c r="Y61" s="94" t="str">
        <f>VLOOKUP(D61,TIPOLOGIA!A:F,6,0)</f>
        <v>TIPO I</v>
      </c>
      <c r="Z61" s="94" t="str">
        <f>VLOOKUP(D61,TIPOLOGIA!A:F,5,0)</f>
        <v>TERRESTRE</v>
      </c>
      <c r="AA61" s="8" t="s">
        <v>191</v>
      </c>
      <c r="AB61" s="8">
        <v>1</v>
      </c>
      <c r="AC61" s="86">
        <f>IF(W61="SOPORTE_TELEFÓNICO",'BASE LIQUIDACION REDEBAN 2025'!$B$19,IF(AND(W61="VISITA_TÉCNICA",Y61="TIPO II"),'BASE LIQUIDACION REDEBAN 2025'!$B$18,'BASE LIQUIDACION REDEBAN 2025'!$B$17))</f>
        <v>35779.500569199998</v>
      </c>
      <c r="AD61" s="86">
        <v>0</v>
      </c>
      <c r="AE61" s="86">
        <f t="shared" si="0"/>
        <v>35779.500569199998</v>
      </c>
      <c r="AF61" s="49"/>
    </row>
    <row r="62" spans="1:32" s="78" customFormat="1">
      <c r="A62" s="8" t="s">
        <v>68</v>
      </c>
      <c r="B62" s="94" t="str">
        <f>VLOOKUP(A62,'CENTRO DE COSTOS'!A:D,4,FALSE)</f>
        <v>WILLIAM ASDRUBAL ROZO ROZO</v>
      </c>
      <c r="C62" s="94" t="str">
        <f>VLOOKUP(A62,'CENTRO DE COSTOS'!A:D,2,FALSE)</f>
        <v>0004-0004</v>
      </c>
      <c r="D62" s="8">
        <v>11001</v>
      </c>
      <c r="E62" s="8">
        <v>2676419</v>
      </c>
      <c r="F62" s="8">
        <v>79339</v>
      </c>
      <c r="G62" s="8" t="s">
        <v>6241</v>
      </c>
      <c r="H62" s="8" t="s">
        <v>417</v>
      </c>
      <c r="I62" s="8" t="s">
        <v>68</v>
      </c>
      <c r="J62" s="8" t="s">
        <v>8505</v>
      </c>
      <c r="K62" s="8" t="s">
        <v>160</v>
      </c>
      <c r="L62" s="8" t="s">
        <v>8506</v>
      </c>
      <c r="M62" s="183">
        <v>45901.684027777781</v>
      </c>
      <c r="N62" s="183">
        <v>45902.577777777777</v>
      </c>
      <c r="O62" s="90"/>
      <c r="P62" s="8" t="s">
        <v>8318</v>
      </c>
      <c r="Q62" s="8" t="s">
        <v>8318</v>
      </c>
      <c r="R62" s="8" t="s">
        <v>243</v>
      </c>
      <c r="S62" s="8" t="s">
        <v>365</v>
      </c>
      <c r="T62" s="8" t="s">
        <v>6246</v>
      </c>
      <c r="U62" s="8" t="s">
        <v>7731</v>
      </c>
      <c r="V62" s="8" t="s">
        <v>8507</v>
      </c>
      <c r="W62" s="8" t="s">
        <v>165</v>
      </c>
      <c r="X62" s="10"/>
      <c r="Y62" s="94" t="str">
        <f>VLOOKUP(D62,TIPOLOGIA!A:F,6,0)</f>
        <v>TIPO I</v>
      </c>
      <c r="Z62" s="94" t="str">
        <f>VLOOKUP(D62,TIPOLOGIA!A:F,5,0)</f>
        <v>TERRESTRE</v>
      </c>
      <c r="AA62" s="8" t="s">
        <v>792</v>
      </c>
      <c r="AB62" s="8">
        <v>1</v>
      </c>
      <c r="AC62" s="86">
        <f>IF(W62="SOPORTE_TELEFÓNICO",'BASE LIQUIDACION REDEBAN 2025'!$B$19,IF(AND(W62="VISITA_TÉCNICA",Y62="TIPO II"),'BASE LIQUIDACION REDEBAN 2025'!$B$18,'BASE LIQUIDACION REDEBAN 2025'!$B$17))</f>
        <v>35779.500569199998</v>
      </c>
      <c r="AD62" s="86">
        <v>0</v>
      </c>
      <c r="AE62" s="86">
        <f t="shared" si="0"/>
        <v>35779.500569199998</v>
      </c>
      <c r="AF62" s="49"/>
    </row>
    <row r="63" spans="1:32" s="78" customFormat="1">
      <c r="A63" s="8" t="s">
        <v>76</v>
      </c>
      <c r="B63" s="94" t="str">
        <f>VLOOKUP(A63,'CENTRO DE COSTOS'!A:D,4,FALSE)</f>
        <v>DIEGO FERNANDO HENAO CARDONA</v>
      </c>
      <c r="C63" s="94" t="str">
        <f>VLOOKUP(A63,'CENTRO DE COSTOS'!A:D,2,FALSE)</f>
        <v>0004-0003</v>
      </c>
      <c r="D63" s="8">
        <v>76834</v>
      </c>
      <c r="E63" s="8">
        <v>2668993</v>
      </c>
      <c r="F63" s="8">
        <v>80313</v>
      </c>
      <c r="G63" s="8" t="s">
        <v>6241</v>
      </c>
      <c r="H63" s="8" t="s">
        <v>232</v>
      </c>
      <c r="I63" s="8" t="s">
        <v>341</v>
      </c>
      <c r="J63" s="8" t="s">
        <v>8508</v>
      </c>
      <c r="K63" s="8" t="s">
        <v>160</v>
      </c>
      <c r="L63" s="8" t="s">
        <v>8509</v>
      </c>
      <c r="M63" s="183">
        <v>45900.393055555563</v>
      </c>
      <c r="N63" s="183">
        <v>45902.588888888888</v>
      </c>
      <c r="O63" s="90"/>
      <c r="P63" s="8" t="s">
        <v>8318</v>
      </c>
      <c r="Q63" s="8" t="s">
        <v>8318</v>
      </c>
      <c r="R63" s="8" t="s">
        <v>162</v>
      </c>
      <c r="S63" s="8" t="s">
        <v>162</v>
      </c>
      <c r="T63" s="8" t="s">
        <v>6246</v>
      </c>
      <c r="U63" s="8" t="s">
        <v>7731</v>
      </c>
      <c r="V63" s="8" t="s">
        <v>8510</v>
      </c>
      <c r="W63" s="8" t="s">
        <v>165</v>
      </c>
      <c r="X63" s="10"/>
      <c r="Y63" s="94" t="str">
        <f>VLOOKUP(D63,TIPOLOGIA!A:F,6,0)</f>
        <v>TIPO II</v>
      </c>
      <c r="Z63" s="94" t="str">
        <f>VLOOKUP(D63,TIPOLOGIA!A:F,5,0)</f>
        <v>TERRESTRE</v>
      </c>
      <c r="AA63" s="8" t="s">
        <v>521</v>
      </c>
      <c r="AB63" s="8">
        <v>1</v>
      </c>
      <c r="AC63" s="86">
        <f>IF(W63="SOPORTE_TELEFÓNICO",'BASE LIQUIDACION REDEBAN 2025'!$B$19,IF(AND(W63="VISITA_TÉCNICA",Y63="TIPO II"),'BASE LIQUIDACION REDEBAN 2025'!$B$18,'BASE LIQUIDACION REDEBAN 2025'!$B$17))</f>
        <v>67654.12000000001</v>
      </c>
      <c r="AD63" s="86">
        <v>0</v>
      </c>
      <c r="AE63" s="86">
        <f t="shared" si="0"/>
        <v>67654.12000000001</v>
      </c>
      <c r="AF63" s="49"/>
    </row>
    <row r="64" spans="1:32" s="78" customFormat="1">
      <c r="A64" s="8" t="s">
        <v>68</v>
      </c>
      <c r="B64" s="94" t="str">
        <f>VLOOKUP(A64,'CENTRO DE COSTOS'!A:D,4,FALSE)</f>
        <v>WILLIAM ASDRUBAL ROZO ROZO</v>
      </c>
      <c r="C64" s="94" t="str">
        <f>VLOOKUP(A64,'CENTRO DE COSTOS'!A:D,2,FALSE)</f>
        <v>0004-0004</v>
      </c>
      <c r="D64" s="8">
        <v>11001</v>
      </c>
      <c r="E64" s="8">
        <v>2671023</v>
      </c>
      <c r="F64" s="8">
        <v>46936</v>
      </c>
      <c r="G64" s="8" t="s">
        <v>6241</v>
      </c>
      <c r="H64" s="8" t="s">
        <v>417</v>
      </c>
      <c r="I64" s="8" t="s">
        <v>68</v>
      </c>
      <c r="J64" s="8" t="s">
        <v>8511</v>
      </c>
      <c r="K64" s="8" t="s">
        <v>160</v>
      </c>
      <c r="L64" s="8" t="s">
        <v>8512</v>
      </c>
      <c r="M64" s="183">
        <v>45901.382638888892</v>
      </c>
      <c r="N64" s="183">
        <v>45902.59375</v>
      </c>
      <c r="O64" s="90"/>
      <c r="P64" s="8" t="s">
        <v>8318</v>
      </c>
      <c r="Q64" s="8" t="s">
        <v>8318</v>
      </c>
      <c r="R64" s="8" t="s">
        <v>6245</v>
      </c>
      <c r="S64" s="8" t="s">
        <v>6245</v>
      </c>
      <c r="T64" s="8" t="s">
        <v>6246</v>
      </c>
      <c r="U64" s="8" t="s">
        <v>7731</v>
      </c>
      <c r="V64" s="8" t="s">
        <v>8513</v>
      </c>
      <c r="W64" s="8" t="s">
        <v>165</v>
      </c>
      <c r="X64" s="10"/>
      <c r="Y64" s="94" t="str">
        <f>VLOOKUP(D64,TIPOLOGIA!A:F,6,0)</f>
        <v>TIPO I</v>
      </c>
      <c r="Z64" s="94" t="str">
        <f>VLOOKUP(D64,TIPOLOGIA!A:F,5,0)</f>
        <v>TERRESTRE</v>
      </c>
      <c r="AA64" s="8" t="s">
        <v>792</v>
      </c>
      <c r="AB64" s="8">
        <v>1</v>
      </c>
      <c r="AC64" s="86">
        <f>IF(W64="SOPORTE_TELEFÓNICO",'BASE LIQUIDACION REDEBAN 2025'!$B$19,IF(AND(W64="VISITA_TÉCNICA",Y64="TIPO II"),'BASE LIQUIDACION REDEBAN 2025'!$B$18,'BASE LIQUIDACION REDEBAN 2025'!$B$17))</f>
        <v>35779.500569199998</v>
      </c>
      <c r="AD64" s="86">
        <v>0</v>
      </c>
      <c r="AE64" s="86">
        <f t="shared" si="0"/>
        <v>35779.500569199998</v>
      </c>
      <c r="AF64" s="49"/>
    </row>
    <row r="65" spans="1:32" s="78" customFormat="1">
      <c r="A65" s="8" t="s">
        <v>76</v>
      </c>
      <c r="B65" s="94" t="str">
        <f>VLOOKUP(A65,'CENTRO DE COSTOS'!A:D,4,FALSE)</f>
        <v>DIEGO FERNANDO HENAO CARDONA</v>
      </c>
      <c r="C65" s="94" t="str">
        <f>VLOOKUP(A65,'CENTRO DE COSTOS'!A:D,2,FALSE)</f>
        <v>0004-0003</v>
      </c>
      <c r="D65" s="8">
        <v>76001</v>
      </c>
      <c r="E65" s="8">
        <v>2668292</v>
      </c>
      <c r="F65" s="8">
        <v>35510</v>
      </c>
      <c r="G65" s="8" t="s">
        <v>6241</v>
      </c>
      <c r="H65" s="8" t="s">
        <v>232</v>
      </c>
      <c r="I65" s="8" t="s">
        <v>76</v>
      </c>
      <c r="J65" s="8" t="s">
        <v>1837</v>
      </c>
      <c r="K65" s="8" t="s">
        <v>160</v>
      </c>
      <c r="L65" s="8" t="s">
        <v>8514</v>
      </c>
      <c r="M65" s="183">
        <v>45901.333333333343</v>
      </c>
      <c r="N65" s="183">
        <v>45902.595833333333</v>
      </c>
      <c r="O65" s="90"/>
      <c r="P65" s="8" t="s">
        <v>8318</v>
      </c>
      <c r="Q65" s="8" t="s">
        <v>8318</v>
      </c>
      <c r="R65" s="8" t="s">
        <v>357</v>
      </c>
      <c r="S65" s="8" t="s">
        <v>7936</v>
      </c>
      <c r="T65" s="8" t="s">
        <v>6246</v>
      </c>
      <c r="U65" s="8" t="s">
        <v>7731</v>
      </c>
      <c r="V65" s="8" t="s">
        <v>8515</v>
      </c>
      <c r="W65" s="8" t="s">
        <v>165</v>
      </c>
      <c r="X65" s="10"/>
      <c r="Y65" s="94" t="str">
        <f>VLOOKUP(D65,TIPOLOGIA!A:F,6,0)</f>
        <v>TIPO I</v>
      </c>
      <c r="Z65" s="94" t="str">
        <f>VLOOKUP(D65,TIPOLOGIA!A:F,5,0)</f>
        <v>TERRESTRE</v>
      </c>
      <c r="AA65" s="8" t="s">
        <v>531</v>
      </c>
      <c r="AB65" s="8">
        <v>1</v>
      </c>
      <c r="AC65" s="86">
        <f>IF(W65="SOPORTE_TELEFÓNICO",'BASE LIQUIDACION REDEBAN 2025'!$B$19,IF(AND(W65="VISITA_TÉCNICA",Y65="TIPO II"),'BASE LIQUIDACION REDEBAN 2025'!$B$18,'BASE LIQUIDACION REDEBAN 2025'!$B$17))</f>
        <v>35779.500569199998</v>
      </c>
      <c r="AD65" s="86">
        <v>0</v>
      </c>
      <c r="AE65" s="86">
        <f t="shared" si="0"/>
        <v>35779.500569199998</v>
      </c>
      <c r="AF65" s="49"/>
    </row>
    <row r="66" spans="1:32" s="78" customFormat="1">
      <c r="A66" s="8" t="s">
        <v>68</v>
      </c>
      <c r="B66" s="94" t="str">
        <f>VLOOKUP(A66,'CENTRO DE COSTOS'!A:D,4,FALSE)</f>
        <v>WILLIAM ASDRUBAL ROZO ROZO</v>
      </c>
      <c r="C66" s="94" t="str">
        <f>VLOOKUP(A66,'CENTRO DE COSTOS'!A:D,2,FALSE)</f>
        <v>0004-0004</v>
      </c>
      <c r="D66" s="8">
        <v>25286</v>
      </c>
      <c r="E66" s="8">
        <v>2667603</v>
      </c>
      <c r="F66" s="8">
        <v>79847</v>
      </c>
      <c r="G66" s="8" t="s">
        <v>6241</v>
      </c>
      <c r="H66" s="8" t="s">
        <v>417</v>
      </c>
      <c r="I66" s="8" t="s">
        <v>1461</v>
      </c>
      <c r="J66" s="8" t="s">
        <v>8516</v>
      </c>
      <c r="K66" s="8" t="s">
        <v>160</v>
      </c>
      <c r="L66" s="8" t="s">
        <v>8517</v>
      </c>
      <c r="M66" s="183">
        <v>45899.375</v>
      </c>
      <c r="N66" s="183">
        <v>45902.597222222219</v>
      </c>
      <c r="O66" s="90"/>
      <c r="P66" s="8" t="s">
        <v>8318</v>
      </c>
      <c r="Q66" s="8" t="s">
        <v>8318</v>
      </c>
      <c r="R66" s="8" t="s">
        <v>162</v>
      </c>
      <c r="S66" s="8" t="s">
        <v>162</v>
      </c>
      <c r="T66" s="8" t="s">
        <v>6246</v>
      </c>
      <c r="U66" s="8" t="s">
        <v>7731</v>
      </c>
      <c r="V66" s="8" t="s">
        <v>8518</v>
      </c>
      <c r="W66" s="8" t="s">
        <v>165</v>
      </c>
      <c r="X66" s="10"/>
      <c r="Y66" s="94" t="str">
        <f>VLOOKUP(D66,TIPOLOGIA!A:F,6,0)</f>
        <v>TIPO II</v>
      </c>
      <c r="Z66" s="94" t="str">
        <f>VLOOKUP(D66,TIPOLOGIA!A:F,5,0)</f>
        <v>TERRESTRE</v>
      </c>
      <c r="AA66" s="8" t="s">
        <v>566</v>
      </c>
      <c r="AB66" s="8">
        <v>1</v>
      </c>
      <c r="AC66" s="86">
        <f>IF(W66="SOPORTE_TELEFÓNICO",'BASE LIQUIDACION REDEBAN 2025'!$B$19,IF(AND(W66="VISITA_TÉCNICA",Y66="TIPO II"),'BASE LIQUIDACION REDEBAN 2025'!$B$18,'BASE LIQUIDACION REDEBAN 2025'!$B$17))</f>
        <v>67654.12000000001</v>
      </c>
      <c r="AD66" s="86">
        <v>0</v>
      </c>
      <c r="AE66" s="86">
        <f t="shared" si="0"/>
        <v>67654.12000000001</v>
      </c>
      <c r="AF66" s="49"/>
    </row>
    <row r="67" spans="1:32" s="78" customFormat="1">
      <c r="A67" s="8" t="s">
        <v>68</v>
      </c>
      <c r="B67" s="94" t="str">
        <f>VLOOKUP(A67,'CENTRO DE COSTOS'!A:D,4,FALSE)</f>
        <v>WILLIAM ASDRUBAL ROZO ROZO</v>
      </c>
      <c r="C67" s="94" t="str">
        <f>VLOOKUP(A67,'CENTRO DE COSTOS'!A:D,2,FALSE)</f>
        <v>0004-0004</v>
      </c>
      <c r="D67" s="8">
        <v>11001</v>
      </c>
      <c r="E67" s="8">
        <v>2672916</v>
      </c>
      <c r="F67" s="8">
        <v>62512</v>
      </c>
      <c r="G67" s="8" t="s">
        <v>6241</v>
      </c>
      <c r="H67" s="8" t="s">
        <v>417</v>
      </c>
      <c r="I67" s="8" t="s">
        <v>68</v>
      </c>
      <c r="J67" s="8" t="s">
        <v>8519</v>
      </c>
      <c r="K67" s="8" t="s">
        <v>160</v>
      </c>
      <c r="L67" s="8" t="s">
        <v>8520</v>
      </c>
      <c r="M67" s="183">
        <v>45901.457638888889</v>
      </c>
      <c r="N67" s="183">
        <v>45902.6</v>
      </c>
      <c r="O67" s="90"/>
      <c r="P67" s="8" t="s">
        <v>8318</v>
      </c>
      <c r="Q67" s="8" t="s">
        <v>8318</v>
      </c>
      <c r="R67" s="8" t="s">
        <v>243</v>
      </c>
      <c r="S67" s="8" t="s">
        <v>244</v>
      </c>
      <c r="T67" s="8" t="s">
        <v>6246</v>
      </c>
      <c r="U67" s="8" t="s">
        <v>7731</v>
      </c>
      <c r="V67" s="8" t="s">
        <v>8521</v>
      </c>
      <c r="W67" s="8" t="s">
        <v>165</v>
      </c>
      <c r="X67" s="10"/>
      <c r="Y67" s="94" t="str">
        <f>VLOOKUP(D67,TIPOLOGIA!A:F,6,0)</f>
        <v>TIPO I</v>
      </c>
      <c r="Z67" s="94" t="str">
        <f>VLOOKUP(D67,TIPOLOGIA!A:F,5,0)</f>
        <v>TERRESTRE</v>
      </c>
      <c r="AA67" s="8" t="s">
        <v>546</v>
      </c>
      <c r="AB67" s="8">
        <v>1</v>
      </c>
      <c r="AC67" s="86">
        <f>IF(W67="SOPORTE_TELEFÓNICO",'BASE LIQUIDACION REDEBAN 2025'!$B$19,IF(AND(W67="VISITA_TÉCNICA",Y67="TIPO II"),'BASE LIQUIDACION REDEBAN 2025'!$B$18,'BASE LIQUIDACION REDEBAN 2025'!$B$17))</f>
        <v>35779.500569199998</v>
      </c>
      <c r="AD67" s="86">
        <v>0</v>
      </c>
      <c r="AE67" s="86">
        <f t="shared" ref="AE67:AE128" si="1">IF(W67="VISITA_TÉCNICA",AC67*AB67,AC67)</f>
        <v>35779.500569199998</v>
      </c>
      <c r="AF67" s="49"/>
    </row>
    <row r="68" spans="1:32" s="78" customFormat="1">
      <c r="A68" s="8" t="s">
        <v>76</v>
      </c>
      <c r="B68" s="94" t="str">
        <f>VLOOKUP(A68,'CENTRO DE COSTOS'!A:D,4,FALSE)</f>
        <v>DIEGO FERNANDO HENAO CARDONA</v>
      </c>
      <c r="C68" s="94" t="str">
        <f>VLOOKUP(A68,'CENTRO DE COSTOS'!A:D,2,FALSE)</f>
        <v>0004-0003</v>
      </c>
      <c r="D68" s="8">
        <v>76001</v>
      </c>
      <c r="E68" s="8">
        <v>2671709</v>
      </c>
      <c r="F68" s="8">
        <v>78638</v>
      </c>
      <c r="G68" s="8" t="s">
        <v>6241</v>
      </c>
      <c r="H68" s="8" t="s">
        <v>232</v>
      </c>
      <c r="I68" s="8" t="s">
        <v>76</v>
      </c>
      <c r="J68" s="8" t="s">
        <v>3326</v>
      </c>
      <c r="K68" s="8" t="s">
        <v>160</v>
      </c>
      <c r="L68" s="8" t="s">
        <v>8522</v>
      </c>
      <c r="M68" s="183">
        <v>45901.410416666673</v>
      </c>
      <c r="N68" s="183">
        <v>45902.603472222218</v>
      </c>
      <c r="O68" s="90"/>
      <c r="P68" s="8" t="s">
        <v>8318</v>
      </c>
      <c r="Q68" s="8" t="s">
        <v>8318</v>
      </c>
      <c r="R68" s="8" t="s">
        <v>243</v>
      </c>
      <c r="S68" s="8" t="s">
        <v>244</v>
      </c>
      <c r="T68" s="8" t="s">
        <v>6246</v>
      </c>
      <c r="U68" s="8" t="s">
        <v>7731</v>
      </c>
      <c r="V68" s="8" t="s">
        <v>8523</v>
      </c>
      <c r="W68" s="8" t="s">
        <v>165</v>
      </c>
      <c r="X68" s="10"/>
      <c r="Y68" s="94" t="str">
        <f>VLOOKUP(D68,TIPOLOGIA!A:F,6,0)</f>
        <v>TIPO I</v>
      </c>
      <c r="Z68" s="94" t="str">
        <f>VLOOKUP(D68,TIPOLOGIA!A:F,5,0)</f>
        <v>TERRESTRE</v>
      </c>
      <c r="AA68" s="8" t="s">
        <v>1200</v>
      </c>
      <c r="AB68" s="8">
        <v>1</v>
      </c>
      <c r="AC68" s="86">
        <f>IF(W68="SOPORTE_TELEFÓNICO",'BASE LIQUIDACION REDEBAN 2025'!$B$19,IF(AND(W68="VISITA_TÉCNICA",Y68="TIPO II"),'BASE LIQUIDACION REDEBAN 2025'!$B$18,'BASE LIQUIDACION REDEBAN 2025'!$B$17))</f>
        <v>35779.500569199998</v>
      </c>
      <c r="AD68" s="86">
        <v>0</v>
      </c>
      <c r="AE68" s="86">
        <f t="shared" si="1"/>
        <v>35779.500569199998</v>
      </c>
      <c r="AF68" s="49"/>
    </row>
    <row r="69" spans="1:32" s="78" customFormat="1">
      <c r="A69" s="8" t="s">
        <v>76</v>
      </c>
      <c r="B69" s="94" t="str">
        <f>VLOOKUP(A69,'CENTRO DE COSTOS'!A:D,4,FALSE)</f>
        <v>DIEGO FERNANDO HENAO CARDONA</v>
      </c>
      <c r="C69" s="94" t="str">
        <f>VLOOKUP(A69,'CENTRO DE COSTOS'!A:D,2,FALSE)</f>
        <v>0004-0003</v>
      </c>
      <c r="D69" s="8">
        <v>76001</v>
      </c>
      <c r="E69" s="8">
        <v>2674361</v>
      </c>
      <c r="F69" s="8">
        <v>78268</v>
      </c>
      <c r="G69" s="8" t="s">
        <v>6241</v>
      </c>
      <c r="H69" s="8" t="s">
        <v>232</v>
      </c>
      <c r="I69" s="8" t="s">
        <v>76</v>
      </c>
      <c r="J69" s="8" t="s">
        <v>6347</v>
      </c>
      <c r="K69" s="8" t="s">
        <v>160</v>
      </c>
      <c r="L69" s="8" t="s">
        <v>8524</v>
      </c>
      <c r="M69" s="183">
        <v>45901.556944444441</v>
      </c>
      <c r="N69" s="183">
        <v>45902.605555555558</v>
      </c>
      <c r="O69" s="90"/>
      <c r="P69" s="8" t="s">
        <v>8318</v>
      </c>
      <c r="Q69" s="8" t="s">
        <v>8318</v>
      </c>
      <c r="R69" s="8" t="s">
        <v>6245</v>
      </c>
      <c r="S69" s="8" t="s">
        <v>6245</v>
      </c>
      <c r="T69" s="8" t="s">
        <v>6246</v>
      </c>
      <c r="U69" s="8" t="s">
        <v>7731</v>
      </c>
      <c r="V69" s="8" t="s">
        <v>8525</v>
      </c>
      <c r="W69" s="8" t="s">
        <v>165</v>
      </c>
      <c r="X69" s="10"/>
      <c r="Y69" s="94" t="str">
        <f>VLOOKUP(D69,TIPOLOGIA!A:F,6,0)</f>
        <v>TIPO I</v>
      </c>
      <c r="Z69" s="94" t="str">
        <f>VLOOKUP(D69,TIPOLOGIA!A:F,5,0)</f>
        <v>TERRESTRE</v>
      </c>
      <c r="AA69" s="8" t="s">
        <v>512</v>
      </c>
      <c r="AB69" s="8">
        <v>1</v>
      </c>
      <c r="AC69" s="86">
        <f>IF(W69="SOPORTE_TELEFÓNICO",'BASE LIQUIDACION REDEBAN 2025'!$B$19,IF(AND(W69="VISITA_TÉCNICA",Y69="TIPO II"),'BASE LIQUIDACION REDEBAN 2025'!$B$18,'BASE LIQUIDACION REDEBAN 2025'!$B$17))</f>
        <v>35779.500569199998</v>
      </c>
      <c r="AD69" s="86">
        <v>0</v>
      </c>
      <c r="AE69" s="86">
        <f t="shared" si="1"/>
        <v>35779.500569199998</v>
      </c>
      <c r="AF69" s="49"/>
    </row>
    <row r="70" spans="1:32" s="78" customFormat="1">
      <c r="A70" s="8" t="s">
        <v>101</v>
      </c>
      <c r="B70" s="94" t="str">
        <f>VLOOKUP(A70,'CENTRO DE COSTOS'!A:D,4,FALSE)</f>
        <v>KEVIN ALEXIS CORZO BUSTOS</v>
      </c>
      <c r="C70" s="94" t="str">
        <f>VLOOKUP(A70,'CENTRO DE COSTOS'!A:D,2,FALSE)</f>
        <v>0004-0007</v>
      </c>
      <c r="D70" s="8">
        <v>85001</v>
      </c>
      <c r="E70" s="8">
        <v>2668400</v>
      </c>
      <c r="F70" s="8">
        <v>65649</v>
      </c>
      <c r="G70" s="8" t="s">
        <v>6241</v>
      </c>
      <c r="H70" s="8" t="s">
        <v>882</v>
      </c>
      <c r="I70" s="8" t="s">
        <v>101</v>
      </c>
      <c r="J70" s="8" t="s">
        <v>8526</v>
      </c>
      <c r="K70" s="8" t="s">
        <v>160</v>
      </c>
      <c r="L70" s="8" t="s">
        <v>8527</v>
      </c>
      <c r="M70" s="183">
        <v>45899.46597222222</v>
      </c>
      <c r="N70" s="183">
        <v>45902.60833333333</v>
      </c>
      <c r="O70" s="90"/>
      <c r="P70" s="8" t="s">
        <v>8318</v>
      </c>
      <c r="Q70" s="8" t="s">
        <v>8318</v>
      </c>
      <c r="R70" s="8" t="s">
        <v>6245</v>
      </c>
      <c r="S70" s="8" t="s">
        <v>6245</v>
      </c>
      <c r="T70" s="8" t="s">
        <v>6246</v>
      </c>
      <c r="U70" s="8" t="s">
        <v>7731</v>
      </c>
      <c r="V70" s="8" t="s">
        <v>8528</v>
      </c>
      <c r="W70" s="8" t="s">
        <v>165</v>
      </c>
      <c r="X70" s="10"/>
      <c r="Y70" s="94" t="str">
        <f>VLOOKUP(D70,TIPOLOGIA!A:F,6,0)</f>
        <v>TIPO I</v>
      </c>
      <c r="Z70" s="94" t="str">
        <f>VLOOKUP(D70,TIPOLOGIA!A:F,5,0)</f>
        <v>TERRESTRE</v>
      </c>
      <c r="AA70" s="8" t="s">
        <v>4234</v>
      </c>
      <c r="AB70" s="8">
        <v>1</v>
      </c>
      <c r="AC70" s="86">
        <f>IF(W70="SOPORTE_TELEFÓNICO",'BASE LIQUIDACION REDEBAN 2025'!$B$19,IF(AND(W70="VISITA_TÉCNICA",Y70="TIPO II"),'BASE LIQUIDACION REDEBAN 2025'!$B$18,'BASE LIQUIDACION REDEBAN 2025'!$B$17))</f>
        <v>35779.500569199998</v>
      </c>
      <c r="AD70" s="86">
        <v>0</v>
      </c>
      <c r="AE70" s="86">
        <f t="shared" si="1"/>
        <v>35779.500569199998</v>
      </c>
      <c r="AF70" s="49"/>
    </row>
    <row r="71" spans="1:32" s="78" customFormat="1">
      <c r="A71" s="8" t="s">
        <v>64</v>
      </c>
      <c r="B71" s="94" t="str">
        <f>VLOOKUP(A71,'CENTRO DE COSTOS'!A:D,4,FALSE)</f>
        <v>JOSE MAURICIO HERNANDEZ ROJAS</v>
      </c>
      <c r="C71" s="94" t="str">
        <f>VLOOKUP(A71,'CENTRO DE COSTOS'!A:D,2,FALSE)</f>
        <v>0004-0001</v>
      </c>
      <c r="D71" s="8">
        <v>8634</v>
      </c>
      <c r="E71" s="8">
        <v>2667915</v>
      </c>
      <c r="F71" s="8">
        <v>76916</v>
      </c>
      <c r="G71" s="8" t="s">
        <v>6241</v>
      </c>
      <c r="H71" s="8" t="s">
        <v>1045</v>
      </c>
      <c r="I71" s="8" t="s">
        <v>8529</v>
      </c>
      <c r="J71" s="8" t="s">
        <v>8530</v>
      </c>
      <c r="K71" s="8" t="s">
        <v>160</v>
      </c>
      <c r="L71" s="8" t="s">
        <v>8531</v>
      </c>
      <c r="M71" s="183">
        <v>45899.375</v>
      </c>
      <c r="N71" s="183">
        <v>45902.611805555563</v>
      </c>
      <c r="O71" s="90"/>
      <c r="P71" s="8" t="s">
        <v>8318</v>
      </c>
      <c r="Q71" s="8" t="s">
        <v>8318</v>
      </c>
      <c r="R71" s="8" t="s">
        <v>6245</v>
      </c>
      <c r="S71" s="8" t="s">
        <v>6245</v>
      </c>
      <c r="T71" s="8" t="s">
        <v>6246</v>
      </c>
      <c r="U71" s="8" t="s">
        <v>7731</v>
      </c>
      <c r="V71" s="8" t="s">
        <v>8532</v>
      </c>
      <c r="W71" s="8" t="s">
        <v>165</v>
      </c>
      <c r="X71" s="10"/>
      <c r="Y71" s="94" t="str">
        <f>VLOOKUP(D71,TIPOLOGIA!A:F,6,0)</f>
        <v>TIPO II</v>
      </c>
      <c r="Z71" s="94" t="str">
        <f>VLOOKUP(D71,TIPOLOGIA!A:F,5,0)</f>
        <v>TERRESTRE</v>
      </c>
      <c r="AA71" s="8" t="s">
        <v>1824</v>
      </c>
      <c r="AB71" s="8">
        <v>1</v>
      </c>
      <c r="AC71" s="86">
        <f>IF(W71="SOPORTE_TELEFÓNICO",'BASE LIQUIDACION REDEBAN 2025'!$B$19,IF(AND(W71="VISITA_TÉCNICA",Y71="TIPO II"),'BASE LIQUIDACION REDEBAN 2025'!$B$18,'BASE LIQUIDACION REDEBAN 2025'!$B$17))</f>
        <v>67654.12000000001</v>
      </c>
      <c r="AD71" s="86">
        <v>0</v>
      </c>
      <c r="AE71" s="86">
        <f t="shared" si="1"/>
        <v>67654.12000000001</v>
      </c>
      <c r="AF71" s="49"/>
    </row>
    <row r="72" spans="1:32" s="78" customFormat="1">
      <c r="A72" s="8" t="s">
        <v>68</v>
      </c>
      <c r="B72" s="94" t="str">
        <f>VLOOKUP(A72,'CENTRO DE COSTOS'!A:D,4,FALSE)</f>
        <v>WILLIAM ASDRUBAL ROZO ROZO</v>
      </c>
      <c r="C72" s="94" t="str">
        <f>VLOOKUP(A72,'CENTRO DE COSTOS'!A:D,2,FALSE)</f>
        <v>0004-0004</v>
      </c>
      <c r="D72" s="8">
        <v>73449</v>
      </c>
      <c r="E72" s="8">
        <v>2666381</v>
      </c>
      <c r="F72" s="8">
        <v>79702</v>
      </c>
      <c r="G72" s="8" t="s">
        <v>6241</v>
      </c>
      <c r="H72" s="8" t="s">
        <v>494</v>
      </c>
      <c r="I72" s="8" t="s">
        <v>5998</v>
      </c>
      <c r="J72" s="8" t="s">
        <v>8533</v>
      </c>
      <c r="K72" s="8" t="s">
        <v>160</v>
      </c>
      <c r="L72" s="8" t="s">
        <v>8534</v>
      </c>
      <c r="M72" s="183">
        <v>45898.661805555559</v>
      </c>
      <c r="N72" s="183">
        <v>45902.614583333343</v>
      </c>
      <c r="O72" s="90"/>
      <c r="P72" s="8" t="s">
        <v>8318</v>
      </c>
      <c r="Q72" s="8" t="s">
        <v>8318</v>
      </c>
      <c r="R72" s="8" t="s">
        <v>243</v>
      </c>
      <c r="S72" s="8" t="s">
        <v>365</v>
      </c>
      <c r="T72" s="8" t="s">
        <v>6246</v>
      </c>
      <c r="U72" s="8" t="s">
        <v>7731</v>
      </c>
      <c r="V72" s="8" t="s">
        <v>8535</v>
      </c>
      <c r="W72" s="8" t="s">
        <v>165</v>
      </c>
      <c r="X72" s="10"/>
      <c r="Y72" s="94" t="str">
        <f>VLOOKUP(D72,TIPOLOGIA!A:F,6,0)</f>
        <v>TIPO II</v>
      </c>
      <c r="Z72" s="94" t="str">
        <f>VLOOKUP(D72,TIPOLOGIA!A:F,5,0)</f>
        <v>TERRESTRE</v>
      </c>
      <c r="AA72" s="8" t="s">
        <v>1877</v>
      </c>
      <c r="AB72" s="8">
        <v>1</v>
      </c>
      <c r="AC72" s="86">
        <f>IF(W72="SOPORTE_TELEFÓNICO",'BASE LIQUIDACION REDEBAN 2025'!$B$19,IF(AND(W72="VISITA_TÉCNICA",Y72="TIPO II"),'BASE LIQUIDACION REDEBAN 2025'!$B$18,'BASE LIQUIDACION REDEBAN 2025'!$B$17))</f>
        <v>67654.12000000001</v>
      </c>
      <c r="AD72" s="86">
        <v>0</v>
      </c>
      <c r="AE72" s="86">
        <f t="shared" si="1"/>
        <v>67654.12000000001</v>
      </c>
      <c r="AF72" s="49"/>
    </row>
    <row r="73" spans="1:32" s="78" customFormat="1">
      <c r="A73" s="8" t="s">
        <v>93</v>
      </c>
      <c r="B73" s="94" t="str">
        <f>VLOOKUP(A73,'CENTRO DE COSTOS'!A:D,4,FALSE)</f>
        <v>DIEGO FERNANDO HENAO CARDONA</v>
      </c>
      <c r="C73" s="94" t="str">
        <f>VLOOKUP(A73,'CENTRO DE COSTOS'!A:D,2,FALSE)</f>
        <v>0004-0003</v>
      </c>
      <c r="D73" s="8">
        <v>86001</v>
      </c>
      <c r="E73" s="8">
        <v>2658871</v>
      </c>
      <c r="F73" s="8">
        <v>79192</v>
      </c>
      <c r="G73" s="8" t="s">
        <v>6241</v>
      </c>
      <c r="H73" s="8" t="s">
        <v>239</v>
      </c>
      <c r="I73" s="8" t="s">
        <v>1229</v>
      </c>
      <c r="J73" s="8" t="s">
        <v>8536</v>
      </c>
      <c r="K73" s="8" t="s">
        <v>160</v>
      </c>
      <c r="L73" s="8" t="s">
        <v>8537</v>
      </c>
      <c r="M73" s="183">
        <v>45897.515277777777</v>
      </c>
      <c r="N73" s="183">
        <v>45902.620833333327</v>
      </c>
      <c r="O73" s="90"/>
      <c r="P73" s="8" t="s">
        <v>8318</v>
      </c>
      <c r="Q73" s="8" t="s">
        <v>8318</v>
      </c>
      <c r="R73" s="8" t="s">
        <v>6245</v>
      </c>
      <c r="S73" s="8" t="s">
        <v>6245</v>
      </c>
      <c r="T73" s="8" t="s">
        <v>6246</v>
      </c>
      <c r="U73" s="8" t="s">
        <v>7731</v>
      </c>
      <c r="V73" s="8" t="s">
        <v>8538</v>
      </c>
      <c r="W73" s="8" t="s">
        <v>8320</v>
      </c>
      <c r="X73" s="10"/>
      <c r="Y73" s="94" t="str">
        <f>VLOOKUP(D73,TIPOLOGIA!A:F,6,0)</f>
        <v>TIPO IV</v>
      </c>
      <c r="Z73" s="94" t="str">
        <f>VLOOKUP(D73,TIPOLOGIA!A:F,5,0)</f>
        <v>TERRESTRE</v>
      </c>
      <c r="AA73" s="8"/>
      <c r="AB73" s="8">
        <v>0</v>
      </c>
      <c r="AC73" s="86">
        <f>IF(W73="SOPORTE_TELEFÓNICO",'BASE LIQUIDACION REDEBAN 2025'!$B$19,IF(AND(W73="VISITA_TÉCNICA",Y73="TIPO II"),'BASE LIQUIDACION REDEBAN 2025'!$B$18,'BASE LIQUIDACION REDEBAN 2025'!$B$17))</f>
        <v>35779.500569199998</v>
      </c>
      <c r="AD73" s="86">
        <v>0</v>
      </c>
      <c r="AE73" s="86">
        <f t="shared" si="1"/>
        <v>35779.500569199998</v>
      </c>
      <c r="AF73" s="49"/>
    </row>
    <row r="74" spans="1:32" s="78" customFormat="1">
      <c r="A74" s="8" t="s">
        <v>68</v>
      </c>
      <c r="B74" s="94" t="str">
        <f>VLOOKUP(A74,'CENTRO DE COSTOS'!A:D,4,FALSE)</f>
        <v>WILLIAM ASDRUBAL ROZO ROZO</v>
      </c>
      <c r="C74" s="94" t="str">
        <f>VLOOKUP(A74,'CENTRO DE COSTOS'!A:D,2,FALSE)</f>
        <v>0004-0004</v>
      </c>
      <c r="D74" s="8">
        <v>11001</v>
      </c>
      <c r="E74" s="8">
        <v>2674367</v>
      </c>
      <c r="F74" s="8">
        <v>37197</v>
      </c>
      <c r="G74" s="8" t="s">
        <v>6241</v>
      </c>
      <c r="H74" s="8" t="s">
        <v>417</v>
      </c>
      <c r="I74" s="8" t="s">
        <v>68</v>
      </c>
      <c r="J74" s="8" t="s">
        <v>6341</v>
      </c>
      <c r="K74" s="8" t="s">
        <v>160</v>
      </c>
      <c r="L74" s="8" t="s">
        <v>8539</v>
      </c>
      <c r="M74" s="183">
        <v>45901.55972222222</v>
      </c>
      <c r="N74" s="183">
        <v>45902.624305555553</v>
      </c>
      <c r="O74" s="90"/>
      <c r="P74" s="8" t="s">
        <v>8318</v>
      </c>
      <c r="Q74" s="8" t="s">
        <v>8318</v>
      </c>
      <c r="R74" s="8" t="s">
        <v>6245</v>
      </c>
      <c r="S74" s="8" t="s">
        <v>6245</v>
      </c>
      <c r="T74" s="8" t="s">
        <v>6246</v>
      </c>
      <c r="U74" s="8" t="s">
        <v>7731</v>
      </c>
      <c r="V74" s="8" t="s">
        <v>8540</v>
      </c>
      <c r="W74" s="8" t="s">
        <v>165</v>
      </c>
      <c r="X74" s="10"/>
      <c r="Y74" s="94" t="str">
        <f>VLOOKUP(D74,TIPOLOGIA!A:F,6,0)</f>
        <v>TIPO I</v>
      </c>
      <c r="Z74" s="94" t="str">
        <f>VLOOKUP(D74,TIPOLOGIA!A:F,5,0)</f>
        <v>TERRESTRE</v>
      </c>
      <c r="AA74" s="8" t="s">
        <v>541</v>
      </c>
      <c r="AB74" s="8">
        <v>1</v>
      </c>
      <c r="AC74" s="86">
        <f>IF(W74="SOPORTE_TELEFÓNICO",'BASE LIQUIDACION REDEBAN 2025'!$B$19,IF(AND(W74="VISITA_TÉCNICA",Y74="TIPO II"),'BASE LIQUIDACION REDEBAN 2025'!$B$18,'BASE LIQUIDACION REDEBAN 2025'!$B$17))</f>
        <v>35779.500569199998</v>
      </c>
      <c r="AD74" s="86">
        <v>0</v>
      </c>
      <c r="AE74" s="86">
        <f t="shared" si="1"/>
        <v>35779.500569199998</v>
      </c>
      <c r="AF74" s="49"/>
    </row>
    <row r="75" spans="1:32" s="78" customFormat="1">
      <c r="A75" s="8" t="s">
        <v>76</v>
      </c>
      <c r="B75" s="94" t="str">
        <f>VLOOKUP(A75,'CENTRO DE COSTOS'!A:D,4,FALSE)</f>
        <v>DIEGO FERNANDO HENAO CARDONA</v>
      </c>
      <c r="C75" s="94" t="str">
        <f>VLOOKUP(A75,'CENTRO DE COSTOS'!A:D,2,FALSE)</f>
        <v>0004-0003</v>
      </c>
      <c r="D75" s="8">
        <v>76364</v>
      </c>
      <c r="E75" s="8">
        <v>2674503</v>
      </c>
      <c r="F75" s="8">
        <v>80025</v>
      </c>
      <c r="G75" s="8" t="s">
        <v>6241</v>
      </c>
      <c r="H75" s="8" t="s">
        <v>232</v>
      </c>
      <c r="I75" s="8" t="s">
        <v>767</v>
      </c>
      <c r="J75" s="8" t="s">
        <v>8541</v>
      </c>
      <c r="K75" s="8" t="s">
        <v>160</v>
      </c>
      <c r="L75" s="8" t="s">
        <v>8542</v>
      </c>
      <c r="M75" s="183">
        <v>45901.553472222222</v>
      </c>
      <c r="N75" s="183">
        <v>45902.629166666673</v>
      </c>
      <c r="O75" s="90"/>
      <c r="P75" s="8" t="s">
        <v>8318</v>
      </c>
      <c r="Q75" s="8" t="s">
        <v>8318</v>
      </c>
      <c r="R75" s="8" t="s">
        <v>162</v>
      </c>
      <c r="S75" s="8" t="s">
        <v>162</v>
      </c>
      <c r="T75" s="8" t="s">
        <v>6246</v>
      </c>
      <c r="U75" s="8" t="s">
        <v>7731</v>
      </c>
      <c r="V75" s="8" t="s">
        <v>8543</v>
      </c>
      <c r="W75" s="8" t="s">
        <v>165</v>
      </c>
      <c r="X75" s="10"/>
      <c r="Y75" s="94" t="str">
        <f>VLOOKUP(D75,TIPOLOGIA!A:F,6,0)</f>
        <v>TIPO II</v>
      </c>
      <c r="Z75" s="94" t="str">
        <f>VLOOKUP(D75,TIPOLOGIA!A:F,5,0)</f>
        <v>TERRESTRE</v>
      </c>
      <c r="AA75" s="8" t="s">
        <v>1200</v>
      </c>
      <c r="AB75" s="8">
        <v>1</v>
      </c>
      <c r="AC75" s="86">
        <f>IF(W75="SOPORTE_TELEFÓNICO",'BASE LIQUIDACION REDEBAN 2025'!$B$19,IF(AND(W75="VISITA_TÉCNICA",Y75="TIPO II"),'BASE LIQUIDACION REDEBAN 2025'!$B$18,'BASE LIQUIDACION REDEBAN 2025'!$B$17))</f>
        <v>67654.12000000001</v>
      </c>
      <c r="AD75" s="86">
        <v>0</v>
      </c>
      <c r="AE75" s="86">
        <f t="shared" si="1"/>
        <v>67654.12000000001</v>
      </c>
      <c r="AF75" s="49"/>
    </row>
    <row r="76" spans="1:32" s="78" customFormat="1">
      <c r="A76" s="8" t="s">
        <v>72</v>
      </c>
      <c r="B76" s="94" t="str">
        <f>VLOOKUP(A76,'CENTRO DE COSTOS'!A:D,4,FALSE)</f>
        <v>MIGUEL JULIÁN HERNÁNDEZ GUARÍN</v>
      </c>
      <c r="C76" s="94" t="str">
        <f>VLOOKUP(A76,'CENTRO DE COSTOS'!A:D,2,FALSE)</f>
        <v>0004-0008</v>
      </c>
      <c r="D76" s="8">
        <v>68001</v>
      </c>
      <c r="E76" s="8">
        <v>2676342</v>
      </c>
      <c r="F76" s="8">
        <v>35362</v>
      </c>
      <c r="G76" s="8" t="s">
        <v>6241</v>
      </c>
      <c r="H76" s="8" t="s">
        <v>224</v>
      </c>
      <c r="I76" s="8" t="s">
        <v>72</v>
      </c>
      <c r="J76" s="8" t="s">
        <v>8544</v>
      </c>
      <c r="K76" s="8" t="s">
        <v>160</v>
      </c>
      <c r="L76" s="8" t="s">
        <v>8545</v>
      </c>
      <c r="M76" s="183">
        <v>45901.676388888889</v>
      </c>
      <c r="N76" s="183">
        <v>45902.634722222218</v>
      </c>
      <c r="O76" s="90"/>
      <c r="P76" s="8" t="s">
        <v>8318</v>
      </c>
      <c r="Q76" s="8" t="s">
        <v>8318</v>
      </c>
      <c r="R76" s="8" t="s">
        <v>243</v>
      </c>
      <c r="S76" s="8" t="s">
        <v>365</v>
      </c>
      <c r="T76" s="8" t="s">
        <v>6246</v>
      </c>
      <c r="U76" s="8" t="s">
        <v>7731</v>
      </c>
      <c r="V76" s="8" t="s">
        <v>8546</v>
      </c>
      <c r="W76" s="8" t="s">
        <v>165</v>
      </c>
      <c r="X76" s="10"/>
      <c r="Y76" s="94" t="str">
        <f>VLOOKUP(D76,TIPOLOGIA!A:F,6,0)</f>
        <v>TIPO I</v>
      </c>
      <c r="Z76" s="94" t="str">
        <f>VLOOKUP(D76,TIPOLOGIA!A:F,5,0)</f>
        <v>TERRESTRE</v>
      </c>
      <c r="AA76" s="8" t="s">
        <v>486</v>
      </c>
      <c r="AB76" s="8">
        <v>1</v>
      </c>
      <c r="AC76" s="86">
        <f>IF(W76="SOPORTE_TELEFÓNICO",'BASE LIQUIDACION REDEBAN 2025'!$B$19,IF(AND(W76="VISITA_TÉCNICA",Y76="TIPO II"),'BASE LIQUIDACION REDEBAN 2025'!$B$18,'BASE LIQUIDACION REDEBAN 2025'!$B$17))</f>
        <v>35779.500569199998</v>
      </c>
      <c r="AD76" s="86">
        <v>0</v>
      </c>
      <c r="AE76" s="86">
        <f t="shared" si="1"/>
        <v>35779.500569199998</v>
      </c>
      <c r="AF76" s="49"/>
    </row>
    <row r="77" spans="1:32" s="78" customFormat="1">
      <c r="A77" s="8" t="s">
        <v>90</v>
      </c>
      <c r="B77" s="94" t="str">
        <f>VLOOKUP(A77,'CENTRO DE COSTOS'!A:D,4,FALSE)</f>
        <v>JUAN SEBASTIÁN RÍOS CASTRILLÓN</v>
      </c>
      <c r="C77" s="94" t="str">
        <f>VLOOKUP(A77,'CENTRO DE COSTOS'!A:D,2,FALSE)</f>
        <v>0004-0005</v>
      </c>
      <c r="D77" s="8">
        <v>5001</v>
      </c>
      <c r="E77" s="8">
        <v>2650631</v>
      </c>
      <c r="F77" s="8">
        <v>73788</v>
      </c>
      <c r="G77" s="8" t="s">
        <v>6241</v>
      </c>
      <c r="H77" s="8" t="s">
        <v>249</v>
      </c>
      <c r="I77" s="8" t="s">
        <v>90</v>
      </c>
      <c r="J77" s="8" t="s">
        <v>8547</v>
      </c>
      <c r="K77" s="8" t="s">
        <v>160</v>
      </c>
      <c r="L77" s="8" t="s">
        <v>8548</v>
      </c>
      <c r="M77" s="183">
        <v>45896.388194444437</v>
      </c>
      <c r="N77" s="183">
        <v>45902.661111111112</v>
      </c>
      <c r="O77" s="90"/>
      <c r="P77" s="8" t="s">
        <v>8318</v>
      </c>
      <c r="Q77" s="8" t="s">
        <v>8318</v>
      </c>
      <c r="R77" s="8" t="s">
        <v>6245</v>
      </c>
      <c r="S77" s="8" t="s">
        <v>6245</v>
      </c>
      <c r="T77" s="8" t="s">
        <v>6246</v>
      </c>
      <c r="U77" s="8" t="s">
        <v>7731</v>
      </c>
      <c r="V77" s="8" t="s">
        <v>8549</v>
      </c>
      <c r="W77" s="8" t="s">
        <v>165</v>
      </c>
      <c r="X77" s="10"/>
      <c r="Y77" s="94" t="str">
        <f>VLOOKUP(D77,TIPOLOGIA!A:F,6,0)</f>
        <v>TIPO I</v>
      </c>
      <c r="Z77" s="94" t="str">
        <f>VLOOKUP(D77,TIPOLOGIA!A:F,5,0)</f>
        <v>TERRESTRE</v>
      </c>
      <c r="AA77" s="8" t="s">
        <v>8550</v>
      </c>
      <c r="AB77" s="8">
        <v>1</v>
      </c>
      <c r="AC77" s="86">
        <f>IF(W77="SOPORTE_TELEFÓNICO",'BASE LIQUIDACION REDEBAN 2025'!$B$19,IF(AND(W77="VISITA_TÉCNICA",Y77="TIPO II"),'BASE LIQUIDACION REDEBAN 2025'!$B$18,'BASE LIQUIDACION REDEBAN 2025'!$B$17))</f>
        <v>35779.500569199998</v>
      </c>
      <c r="AD77" s="86">
        <v>0</v>
      </c>
      <c r="AE77" s="86">
        <f t="shared" si="1"/>
        <v>35779.500569199998</v>
      </c>
      <c r="AF77" s="49"/>
    </row>
    <row r="78" spans="1:32" s="78" customFormat="1">
      <c r="A78" s="8" t="s">
        <v>90</v>
      </c>
      <c r="B78" s="94" t="str">
        <f>VLOOKUP(A78,'CENTRO DE COSTOS'!A:D,4,FALSE)</f>
        <v>JUAN SEBASTIÁN RÍOS CASTRILLÓN</v>
      </c>
      <c r="C78" s="94" t="str">
        <f>VLOOKUP(A78,'CENTRO DE COSTOS'!A:D,2,FALSE)</f>
        <v>0004-0005</v>
      </c>
      <c r="D78" s="8">
        <v>5001</v>
      </c>
      <c r="E78" s="8">
        <v>2648979</v>
      </c>
      <c r="F78" s="8">
        <v>39834</v>
      </c>
      <c r="G78" s="8" t="s">
        <v>6241</v>
      </c>
      <c r="H78" s="8" t="s">
        <v>249</v>
      </c>
      <c r="I78" s="8" t="s">
        <v>90</v>
      </c>
      <c r="J78" s="8" t="s">
        <v>8551</v>
      </c>
      <c r="K78" s="8" t="s">
        <v>160</v>
      </c>
      <c r="L78" s="8" t="s">
        <v>8552</v>
      </c>
      <c r="M78" s="183">
        <v>45896.333333333343</v>
      </c>
      <c r="N78" s="183">
        <v>45902.662499999999</v>
      </c>
      <c r="O78" s="90"/>
      <c r="P78" s="8" t="s">
        <v>8318</v>
      </c>
      <c r="Q78" s="8" t="s">
        <v>8318</v>
      </c>
      <c r="R78" s="8" t="s">
        <v>243</v>
      </c>
      <c r="S78" s="8" t="s">
        <v>365</v>
      </c>
      <c r="T78" s="8" t="s">
        <v>6246</v>
      </c>
      <c r="U78" s="8" t="s">
        <v>7731</v>
      </c>
      <c r="V78" s="8" t="s">
        <v>8553</v>
      </c>
      <c r="W78" s="8" t="s">
        <v>165</v>
      </c>
      <c r="X78" s="10"/>
      <c r="Y78" s="94" t="str">
        <f>VLOOKUP(D78,TIPOLOGIA!A:F,6,0)</f>
        <v>TIPO I</v>
      </c>
      <c r="Z78" s="94" t="str">
        <f>VLOOKUP(D78,TIPOLOGIA!A:F,5,0)</f>
        <v>TERRESTRE</v>
      </c>
      <c r="AA78" s="8" t="s">
        <v>8550</v>
      </c>
      <c r="AB78" s="8">
        <v>1</v>
      </c>
      <c r="AC78" s="86">
        <f>IF(W78="SOPORTE_TELEFÓNICO",'BASE LIQUIDACION REDEBAN 2025'!$B$19,IF(AND(W78="VISITA_TÉCNICA",Y78="TIPO II"),'BASE LIQUIDACION REDEBAN 2025'!$B$18,'BASE LIQUIDACION REDEBAN 2025'!$B$17))</f>
        <v>35779.500569199998</v>
      </c>
      <c r="AD78" s="86">
        <v>0</v>
      </c>
      <c r="AE78" s="86">
        <f t="shared" si="1"/>
        <v>35779.500569199998</v>
      </c>
      <c r="AF78" s="49"/>
    </row>
    <row r="79" spans="1:32" s="78" customFormat="1">
      <c r="A79" s="8" t="s">
        <v>90</v>
      </c>
      <c r="B79" s="94" t="str">
        <f>VLOOKUP(A79,'CENTRO DE COSTOS'!A:D,4,FALSE)</f>
        <v>JUAN SEBASTIÁN RÍOS CASTRILLÓN</v>
      </c>
      <c r="C79" s="94" t="str">
        <f>VLOOKUP(A79,'CENTRO DE COSTOS'!A:D,2,FALSE)</f>
        <v>0004-0005</v>
      </c>
      <c r="D79" s="8">
        <v>5308</v>
      </c>
      <c r="E79" s="8">
        <v>2649040</v>
      </c>
      <c r="F79" s="8">
        <v>78939</v>
      </c>
      <c r="G79" s="8" t="s">
        <v>6241</v>
      </c>
      <c r="H79" s="8" t="s">
        <v>249</v>
      </c>
      <c r="I79" s="8" t="s">
        <v>6749</v>
      </c>
      <c r="J79" s="8" t="s">
        <v>8554</v>
      </c>
      <c r="K79" s="8" t="s">
        <v>160</v>
      </c>
      <c r="L79" s="8" t="s">
        <v>8555</v>
      </c>
      <c r="M79" s="183">
        <v>45896.333333333343</v>
      </c>
      <c r="N79" s="183">
        <v>45902.663194444453</v>
      </c>
      <c r="O79" s="90"/>
      <c r="P79" s="8" t="s">
        <v>8318</v>
      </c>
      <c r="Q79" s="8" t="s">
        <v>8318</v>
      </c>
      <c r="R79" s="8" t="s">
        <v>243</v>
      </c>
      <c r="S79" s="8" t="s">
        <v>244</v>
      </c>
      <c r="T79" s="8" t="s">
        <v>6246</v>
      </c>
      <c r="U79" s="8" t="s">
        <v>7731</v>
      </c>
      <c r="V79" s="8" t="s">
        <v>8556</v>
      </c>
      <c r="W79" s="8" t="s">
        <v>165</v>
      </c>
      <c r="X79" s="10"/>
      <c r="Y79" s="94" t="str">
        <f>VLOOKUP(D79,TIPOLOGIA!A:F,6,0)</f>
        <v>TIPO I</v>
      </c>
      <c r="Z79" s="94" t="str">
        <f>VLOOKUP(D79,TIPOLOGIA!A:F,5,0)</f>
        <v>TERRESTRE</v>
      </c>
      <c r="AA79" s="8" t="s">
        <v>8550</v>
      </c>
      <c r="AB79" s="8">
        <v>1</v>
      </c>
      <c r="AC79" s="86">
        <f>IF(W79="SOPORTE_TELEFÓNICO",'BASE LIQUIDACION REDEBAN 2025'!$B$19,IF(AND(W79="VISITA_TÉCNICA",Y79="TIPO II"),'BASE LIQUIDACION REDEBAN 2025'!$B$18,'BASE LIQUIDACION REDEBAN 2025'!$B$17))</f>
        <v>35779.500569199998</v>
      </c>
      <c r="AD79" s="86">
        <v>0</v>
      </c>
      <c r="AE79" s="86">
        <f t="shared" si="1"/>
        <v>35779.500569199998</v>
      </c>
      <c r="AF79" s="49"/>
    </row>
    <row r="80" spans="1:32" s="78" customFormat="1">
      <c r="A80" s="8" t="s">
        <v>90</v>
      </c>
      <c r="B80" s="94" t="str">
        <f>VLOOKUP(A80,'CENTRO DE COSTOS'!A:D,4,FALSE)</f>
        <v>JUAN SEBASTIÁN RÍOS CASTRILLÓN</v>
      </c>
      <c r="C80" s="94" t="str">
        <f>VLOOKUP(A80,'CENTRO DE COSTOS'!A:D,2,FALSE)</f>
        <v>0004-0005</v>
      </c>
      <c r="D80" s="8">
        <v>5001</v>
      </c>
      <c r="E80" s="8">
        <v>2650299</v>
      </c>
      <c r="F80" s="8">
        <v>78146</v>
      </c>
      <c r="G80" s="8" t="s">
        <v>6241</v>
      </c>
      <c r="H80" s="8" t="s">
        <v>249</v>
      </c>
      <c r="I80" s="8" t="s">
        <v>90</v>
      </c>
      <c r="J80" s="8" t="s">
        <v>8557</v>
      </c>
      <c r="K80" s="8" t="s">
        <v>160</v>
      </c>
      <c r="L80" s="8" t="s">
        <v>8558</v>
      </c>
      <c r="M80" s="183">
        <v>45896.380555555559</v>
      </c>
      <c r="N80" s="183">
        <v>45902.663194444453</v>
      </c>
      <c r="O80" s="90"/>
      <c r="P80" s="8" t="s">
        <v>8318</v>
      </c>
      <c r="Q80" s="8" t="s">
        <v>8318</v>
      </c>
      <c r="R80" s="8" t="s">
        <v>243</v>
      </c>
      <c r="S80" s="8" t="s">
        <v>365</v>
      </c>
      <c r="T80" s="8" t="s">
        <v>6246</v>
      </c>
      <c r="U80" s="8" t="s">
        <v>7731</v>
      </c>
      <c r="V80" s="8" t="s">
        <v>8559</v>
      </c>
      <c r="W80" s="8" t="s">
        <v>165</v>
      </c>
      <c r="X80" s="10"/>
      <c r="Y80" s="94" t="str">
        <f>VLOOKUP(D80,TIPOLOGIA!A:F,6,0)</f>
        <v>TIPO I</v>
      </c>
      <c r="Z80" s="94" t="str">
        <f>VLOOKUP(D80,TIPOLOGIA!A:F,5,0)</f>
        <v>TERRESTRE</v>
      </c>
      <c r="AA80" s="8" t="s">
        <v>8550</v>
      </c>
      <c r="AB80" s="8">
        <v>1</v>
      </c>
      <c r="AC80" s="86">
        <f>IF(W80="SOPORTE_TELEFÓNICO",'BASE LIQUIDACION REDEBAN 2025'!$B$19,IF(AND(W80="VISITA_TÉCNICA",Y80="TIPO II"),'BASE LIQUIDACION REDEBAN 2025'!$B$18,'BASE LIQUIDACION REDEBAN 2025'!$B$17))</f>
        <v>35779.500569199998</v>
      </c>
      <c r="AD80" s="86">
        <v>0</v>
      </c>
      <c r="AE80" s="86">
        <f t="shared" si="1"/>
        <v>35779.500569199998</v>
      </c>
      <c r="AF80" s="49"/>
    </row>
    <row r="81" spans="1:32" s="78" customFormat="1">
      <c r="A81" s="8" t="s">
        <v>90</v>
      </c>
      <c r="B81" s="94" t="str">
        <f>VLOOKUP(A81,'CENTRO DE COSTOS'!A:D,4,FALSE)</f>
        <v>JUAN SEBASTIÁN RÍOS CASTRILLÓN</v>
      </c>
      <c r="C81" s="94" t="str">
        <f>VLOOKUP(A81,'CENTRO DE COSTOS'!A:D,2,FALSE)</f>
        <v>0004-0005</v>
      </c>
      <c r="D81" s="8">
        <v>5088</v>
      </c>
      <c r="E81" s="8">
        <v>2649053</v>
      </c>
      <c r="F81" s="8">
        <v>68795</v>
      </c>
      <c r="G81" s="8" t="s">
        <v>6241</v>
      </c>
      <c r="H81" s="8" t="s">
        <v>249</v>
      </c>
      <c r="I81" s="8" t="s">
        <v>384</v>
      </c>
      <c r="J81" s="8" t="s">
        <v>8093</v>
      </c>
      <c r="K81" s="8" t="s">
        <v>160</v>
      </c>
      <c r="L81" s="8" t="s">
        <v>8560</v>
      </c>
      <c r="M81" s="183">
        <v>45896.333333333343</v>
      </c>
      <c r="N81" s="183">
        <v>45902.663888888892</v>
      </c>
      <c r="O81" s="90"/>
      <c r="P81" s="8" t="s">
        <v>8318</v>
      </c>
      <c r="Q81" s="8" t="s">
        <v>8318</v>
      </c>
      <c r="R81" s="8" t="s">
        <v>243</v>
      </c>
      <c r="S81" s="8" t="s">
        <v>244</v>
      </c>
      <c r="T81" s="8" t="s">
        <v>6246</v>
      </c>
      <c r="U81" s="8" t="s">
        <v>7731</v>
      </c>
      <c r="V81" s="8" t="s">
        <v>8561</v>
      </c>
      <c r="W81" s="8" t="s">
        <v>165</v>
      </c>
      <c r="X81" s="10"/>
      <c r="Y81" s="94" t="str">
        <f>VLOOKUP(D81,TIPOLOGIA!A:F,6,0)</f>
        <v>TIPO I</v>
      </c>
      <c r="Z81" s="94" t="str">
        <f>VLOOKUP(D81,TIPOLOGIA!A:F,5,0)</f>
        <v>TERRESTRE</v>
      </c>
      <c r="AA81" s="8" t="s">
        <v>8550</v>
      </c>
      <c r="AB81" s="8">
        <v>1</v>
      </c>
      <c r="AC81" s="86">
        <f>IF(W81="SOPORTE_TELEFÓNICO",'BASE LIQUIDACION REDEBAN 2025'!$B$19,IF(AND(W81="VISITA_TÉCNICA",Y81="TIPO II"),'BASE LIQUIDACION REDEBAN 2025'!$B$18,'BASE LIQUIDACION REDEBAN 2025'!$B$17))</f>
        <v>35779.500569199998</v>
      </c>
      <c r="AD81" s="86">
        <v>0</v>
      </c>
      <c r="AE81" s="86">
        <f t="shared" si="1"/>
        <v>35779.500569199998</v>
      </c>
      <c r="AF81" s="49"/>
    </row>
    <row r="82" spans="1:32" s="78" customFormat="1">
      <c r="A82" s="8" t="s">
        <v>90</v>
      </c>
      <c r="B82" s="94" t="str">
        <f>VLOOKUP(A82,'CENTRO DE COSTOS'!A:D,4,FALSE)</f>
        <v>JUAN SEBASTIÁN RÍOS CASTRILLÓN</v>
      </c>
      <c r="C82" s="94" t="str">
        <f>VLOOKUP(A82,'CENTRO DE COSTOS'!A:D,2,FALSE)</f>
        <v>0004-0005</v>
      </c>
      <c r="D82" s="8">
        <v>5088</v>
      </c>
      <c r="E82" s="8">
        <v>2650350</v>
      </c>
      <c r="F82" s="8">
        <v>79661</v>
      </c>
      <c r="G82" s="8" t="s">
        <v>6241</v>
      </c>
      <c r="H82" s="8" t="s">
        <v>249</v>
      </c>
      <c r="I82" s="8" t="s">
        <v>384</v>
      </c>
      <c r="J82" s="8" t="s">
        <v>8562</v>
      </c>
      <c r="K82" s="8" t="s">
        <v>160</v>
      </c>
      <c r="L82" s="8" t="s">
        <v>8563</v>
      </c>
      <c r="M82" s="183">
        <v>45896.375694444447</v>
      </c>
      <c r="N82" s="183">
        <v>45902.664583333331</v>
      </c>
      <c r="O82" s="90"/>
      <c r="P82" s="8" t="s">
        <v>8318</v>
      </c>
      <c r="Q82" s="8" t="s">
        <v>8318</v>
      </c>
      <c r="R82" s="8" t="s">
        <v>6245</v>
      </c>
      <c r="S82" s="8" t="s">
        <v>6245</v>
      </c>
      <c r="T82" s="8" t="s">
        <v>6246</v>
      </c>
      <c r="U82" s="8" t="s">
        <v>7731</v>
      </c>
      <c r="V82" s="8" t="s">
        <v>8564</v>
      </c>
      <c r="W82" s="8" t="s">
        <v>165</v>
      </c>
      <c r="X82" s="10"/>
      <c r="Y82" s="94" t="str">
        <f>VLOOKUP(D82,TIPOLOGIA!A:F,6,0)</f>
        <v>TIPO I</v>
      </c>
      <c r="Z82" s="94" t="str">
        <f>VLOOKUP(D82,TIPOLOGIA!A:F,5,0)</f>
        <v>TERRESTRE</v>
      </c>
      <c r="AA82" s="8" t="s">
        <v>8550</v>
      </c>
      <c r="AB82" s="8">
        <v>1</v>
      </c>
      <c r="AC82" s="86">
        <f>IF(W82="SOPORTE_TELEFÓNICO",'BASE LIQUIDACION REDEBAN 2025'!$B$19,IF(AND(W82="VISITA_TÉCNICA",Y82="TIPO II"),'BASE LIQUIDACION REDEBAN 2025'!$B$18,'BASE LIQUIDACION REDEBAN 2025'!$B$17))</f>
        <v>35779.500569199998</v>
      </c>
      <c r="AD82" s="86">
        <v>0</v>
      </c>
      <c r="AE82" s="86">
        <f t="shared" si="1"/>
        <v>35779.500569199998</v>
      </c>
      <c r="AF82" s="49"/>
    </row>
    <row r="83" spans="1:32" s="78" customFormat="1">
      <c r="A83" s="8" t="s">
        <v>90</v>
      </c>
      <c r="B83" s="94" t="str">
        <f>VLOOKUP(A83,'CENTRO DE COSTOS'!A:D,4,FALSE)</f>
        <v>JUAN SEBASTIÁN RÍOS CASTRILLÓN</v>
      </c>
      <c r="C83" s="94" t="str">
        <f>VLOOKUP(A83,'CENTRO DE COSTOS'!A:D,2,FALSE)</f>
        <v>0004-0005</v>
      </c>
      <c r="D83" s="8">
        <v>5088</v>
      </c>
      <c r="E83" s="8">
        <v>2651256</v>
      </c>
      <c r="F83" s="8">
        <v>41093</v>
      </c>
      <c r="G83" s="8" t="s">
        <v>6241</v>
      </c>
      <c r="H83" s="8" t="s">
        <v>249</v>
      </c>
      <c r="I83" s="8" t="s">
        <v>384</v>
      </c>
      <c r="J83" s="8" t="s">
        <v>8565</v>
      </c>
      <c r="K83" s="8" t="s">
        <v>160</v>
      </c>
      <c r="L83" s="8" t="s">
        <v>8566</v>
      </c>
      <c r="M83" s="183">
        <v>45896.42291666667</v>
      </c>
      <c r="N83" s="183">
        <v>45902.665277777778</v>
      </c>
      <c r="O83" s="90"/>
      <c r="P83" s="8" t="s">
        <v>8318</v>
      </c>
      <c r="Q83" s="8" t="s">
        <v>8318</v>
      </c>
      <c r="R83" s="8" t="s">
        <v>6245</v>
      </c>
      <c r="S83" s="8" t="s">
        <v>6245</v>
      </c>
      <c r="T83" s="8" t="s">
        <v>6246</v>
      </c>
      <c r="U83" s="8" t="s">
        <v>7731</v>
      </c>
      <c r="V83" s="8" t="s">
        <v>8567</v>
      </c>
      <c r="W83" s="8" t="s">
        <v>165</v>
      </c>
      <c r="X83" s="10"/>
      <c r="Y83" s="94" t="str">
        <f>VLOOKUP(D83,TIPOLOGIA!A:F,6,0)</f>
        <v>TIPO I</v>
      </c>
      <c r="Z83" s="94" t="str">
        <f>VLOOKUP(D83,TIPOLOGIA!A:F,5,0)</f>
        <v>TERRESTRE</v>
      </c>
      <c r="AA83" s="8" t="s">
        <v>8550</v>
      </c>
      <c r="AB83" s="8">
        <v>1</v>
      </c>
      <c r="AC83" s="86">
        <f>IF(W83="SOPORTE_TELEFÓNICO",'BASE LIQUIDACION REDEBAN 2025'!$B$19,IF(AND(W83="VISITA_TÉCNICA",Y83="TIPO II"),'BASE LIQUIDACION REDEBAN 2025'!$B$18,'BASE LIQUIDACION REDEBAN 2025'!$B$17))</f>
        <v>35779.500569199998</v>
      </c>
      <c r="AD83" s="86">
        <v>0</v>
      </c>
      <c r="AE83" s="86">
        <f t="shared" si="1"/>
        <v>35779.500569199998</v>
      </c>
      <c r="AF83" s="49"/>
    </row>
    <row r="84" spans="1:32" s="78" customFormat="1">
      <c r="A84" s="8" t="s">
        <v>90</v>
      </c>
      <c r="B84" s="94" t="str">
        <f>VLOOKUP(A84,'CENTRO DE COSTOS'!A:D,4,FALSE)</f>
        <v>JUAN SEBASTIÁN RÍOS CASTRILLÓN</v>
      </c>
      <c r="C84" s="94" t="str">
        <f>VLOOKUP(A84,'CENTRO DE COSTOS'!A:D,2,FALSE)</f>
        <v>0004-0005</v>
      </c>
      <c r="D84" s="8">
        <v>5308</v>
      </c>
      <c r="E84" s="8">
        <v>2652884</v>
      </c>
      <c r="F84" s="8">
        <v>34272</v>
      </c>
      <c r="G84" s="8" t="s">
        <v>6241</v>
      </c>
      <c r="H84" s="8" t="s">
        <v>249</v>
      </c>
      <c r="I84" s="8" t="s">
        <v>6749</v>
      </c>
      <c r="J84" s="8" t="s">
        <v>8568</v>
      </c>
      <c r="K84" s="8" t="s">
        <v>160</v>
      </c>
      <c r="L84" s="8" t="s">
        <v>8569</v>
      </c>
      <c r="M84" s="183">
        <v>45896.554861111108</v>
      </c>
      <c r="N84" s="183">
        <v>45902.665277777778</v>
      </c>
      <c r="O84" s="90"/>
      <c r="P84" s="8" t="s">
        <v>8318</v>
      </c>
      <c r="Q84" s="8" t="s">
        <v>8318</v>
      </c>
      <c r="R84" s="8" t="s">
        <v>162</v>
      </c>
      <c r="S84" s="8" t="s">
        <v>6245</v>
      </c>
      <c r="T84" s="8" t="s">
        <v>6246</v>
      </c>
      <c r="U84" s="8" t="s">
        <v>7731</v>
      </c>
      <c r="V84" s="8" t="s">
        <v>8570</v>
      </c>
      <c r="W84" s="8" t="s">
        <v>165</v>
      </c>
      <c r="X84" s="10"/>
      <c r="Y84" s="94" t="str">
        <f>VLOOKUP(D84,TIPOLOGIA!A:F,6,0)</f>
        <v>TIPO I</v>
      </c>
      <c r="Z84" s="94" t="str">
        <f>VLOOKUP(D84,TIPOLOGIA!A:F,5,0)</f>
        <v>TERRESTRE</v>
      </c>
      <c r="AA84" s="8" t="s">
        <v>8550</v>
      </c>
      <c r="AB84" s="8">
        <v>1</v>
      </c>
      <c r="AC84" s="86">
        <f>IF(W84="SOPORTE_TELEFÓNICO",'BASE LIQUIDACION REDEBAN 2025'!$B$19,IF(AND(W84="VISITA_TÉCNICA",Y84="TIPO II"),'BASE LIQUIDACION REDEBAN 2025'!$B$18,'BASE LIQUIDACION REDEBAN 2025'!$B$17))</f>
        <v>35779.500569199998</v>
      </c>
      <c r="AD84" s="86">
        <v>0</v>
      </c>
      <c r="AE84" s="86">
        <f t="shared" si="1"/>
        <v>35779.500569199998</v>
      </c>
      <c r="AF84" s="49"/>
    </row>
    <row r="85" spans="1:32" s="78" customFormat="1">
      <c r="A85" s="8" t="s">
        <v>90</v>
      </c>
      <c r="B85" s="94" t="str">
        <f>VLOOKUP(A85,'CENTRO DE COSTOS'!A:D,4,FALSE)</f>
        <v>JUAN SEBASTIÁN RÍOS CASTRILLÓN</v>
      </c>
      <c r="C85" s="94" t="str">
        <f>VLOOKUP(A85,'CENTRO DE COSTOS'!A:D,2,FALSE)</f>
        <v>0004-0005</v>
      </c>
      <c r="D85" s="8">
        <v>5001</v>
      </c>
      <c r="E85" s="8">
        <v>2652151</v>
      </c>
      <c r="F85" s="8">
        <v>65732</v>
      </c>
      <c r="G85" s="8" t="s">
        <v>6241</v>
      </c>
      <c r="H85" s="8" t="s">
        <v>249</v>
      </c>
      <c r="I85" s="8" t="s">
        <v>90</v>
      </c>
      <c r="J85" s="8" t="s">
        <v>8571</v>
      </c>
      <c r="K85" s="8" t="s">
        <v>160</v>
      </c>
      <c r="L85" s="8" t="s">
        <v>8572</v>
      </c>
      <c r="M85" s="183">
        <v>45896.476388888892</v>
      </c>
      <c r="N85" s="183">
        <v>45902.665972222218</v>
      </c>
      <c r="O85" s="90"/>
      <c r="P85" s="8" t="s">
        <v>8318</v>
      </c>
      <c r="Q85" s="8" t="s">
        <v>8318</v>
      </c>
      <c r="R85" s="8" t="s">
        <v>6245</v>
      </c>
      <c r="S85" s="8" t="s">
        <v>6245</v>
      </c>
      <c r="T85" s="8" t="s">
        <v>6246</v>
      </c>
      <c r="U85" s="8" t="s">
        <v>7731</v>
      </c>
      <c r="V85" s="8" t="s">
        <v>8573</v>
      </c>
      <c r="W85" s="8" t="s">
        <v>165</v>
      </c>
      <c r="X85" s="10"/>
      <c r="Y85" s="94" t="str">
        <f>VLOOKUP(D85,TIPOLOGIA!A:F,6,0)</f>
        <v>TIPO I</v>
      </c>
      <c r="Z85" s="94" t="str">
        <f>VLOOKUP(D85,TIPOLOGIA!A:F,5,0)</f>
        <v>TERRESTRE</v>
      </c>
      <c r="AA85" s="8" t="s">
        <v>8550</v>
      </c>
      <c r="AB85" s="8">
        <v>1</v>
      </c>
      <c r="AC85" s="86">
        <f>IF(W85="SOPORTE_TELEFÓNICO",'BASE LIQUIDACION REDEBAN 2025'!$B$19,IF(AND(W85="VISITA_TÉCNICA",Y85="TIPO II"),'BASE LIQUIDACION REDEBAN 2025'!$B$18,'BASE LIQUIDACION REDEBAN 2025'!$B$17))</f>
        <v>35779.500569199998</v>
      </c>
      <c r="AD85" s="86">
        <v>0</v>
      </c>
      <c r="AE85" s="86">
        <f t="shared" si="1"/>
        <v>35779.500569199998</v>
      </c>
      <c r="AF85" s="49"/>
    </row>
    <row r="86" spans="1:32" s="78" customFormat="1">
      <c r="A86" s="8" t="s">
        <v>90</v>
      </c>
      <c r="B86" s="94" t="str">
        <f>VLOOKUP(A86,'CENTRO DE COSTOS'!A:D,4,FALSE)</f>
        <v>JUAN SEBASTIÁN RÍOS CASTRILLÓN</v>
      </c>
      <c r="C86" s="94" t="str">
        <f>VLOOKUP(A86,'CENTRO DE COSTOS'!A:D,2,FALSE)</f>
        <v>0004-0005</v>
      </c>
      <c r="D86" s="8">
        <v>5001</v>
      </c>
      <c r="E86" s="8">
        <v>2653094</v>
      </c>
      <c r="F86" s="8">
        <v>79674</v>
      </c>
      <c r="G86" s="8" t="s">
        <v>6241</v>
      </c>
      <c r="H86" s="8" t="s">
        <v>249</v>
      </c>
      <c r="I86" s="8" t="s">
        <v>90</v>
      </c>
      <c r="J86" s="8" t="s">
        <v>8574</v>
      </c>
      <c r="K86" s="8" t="s">
        <v>160</v>
      </c>
      <c r="L86" s="8" t="s">
        <v>8575</v>
      </c>
      <c r="M86" s="183">
        <v>45896.579861111109</v>
      </c>
      <c r="N86" s="183">
        <v>45902.666666666657</v>
      </c>
      <c r="O86" s="90"/>
      <c r="P86" s="8" t="s">
        <v>8318</v>
      </c>
      <c r="Q86" s="8" t="s">
        <v>8318</v>
      </c>
      <c r="R86" s="8" t="s">
        <v>6245</v>
      </c>
      <c r="S86" s="8" t="s">
        <v>6245</v>
      </c>
      <c r="T86" s="8" t="s">
        <v>6246</v>
      </c>
      <c r="U86" s="8" t="s">
        <v>7731</v>
      </c>
      <c r="V86" s="8" t="s">
        <v>8570</v>
      </c>
      <c r="W86" s="8" t="s">
        <v>165</v>
      </c>
      <c r="X86" s="10"/>
      <c r="Y86" s="94" t="str">
        <f>VLOOKUP(D86,TIPOLOGIA!A:F,6,0)</f>
        <v>TIPO I</v>
      </c>
      <c r="Z86" s="94" t="str">
        <f>VLOOKUP(D86,TIPOLOGIA!A:F,5,0)</f>
        <v>TERRESTRE</v>
      </c>
      <c r="AA86" s="8" t="s">
        <v>8550</v>
      </c>
      <c r="AB86" s="8">
        <v>1</v>
      </c>
      <c r="AC86" s="86">
        <f>IF(W86="SOPORTE_TELEFÓNICO",'BASE LIQUIDACION REDEBAN 2025'!$B$19,IF(AND(W86="VISITA_TÉCNICA",Y86="TIPO II"),'BASE LIQUIDACION REDEBAN 2025'!$B$18,'BASE LIQUIDACION REDEBAN 2025'!$B$17))</f>
        <v>35779.500569199998</v>
      </c>
      <c r="AD86" s="86">
        <v>0</v>
      </c>
      <c r="AE86" s="86">
        <f t="shared" si="1"/>
        <v>35779.500569199998</v>
      </c>
      <c r="AF86" s="49"/>
    </row>
    <row r="87" spans="1:32" s="78" customFormat="1">
      <c r="A87" s="8" t="s">
        <v>90</v>
      </c>
      <c r="B87" s="94" t="str">
        <f>VLOOKUP(A87,'CENTRO DE COSTOS'!A:D,4,FALSE)</f>
        <v>JUAN SEBASTIÁN RÍOS CASTRILLÓN</v>
      </c>
      <c r="C87" s="94" t="str">
        <f>VLOOKUP(A87,'CENTRO DE COSTOS'!A:D,2,FALSE)</f>
        <v>0004-0005</v>
      </c>
      <c r="D87" s="8">
        <v>5001</v>
      </c>
      <c r="E87" s="8">
        <v>2654083</v>
      </c>
      <c r="F87" s="8">
        <v>11915</v>
      </c>
      <c r="G87" s="8" t="s">
        <v>6241</v>
      </c>
      <c r="H87" s="8" t="s">
        <v>249</v>
      </c>
      <c r="I87" s="8" t="s">
        <v>90</v>
      </c>
      <c r="J87" s="8" t="s">
        <v>8576</v>
      </c>
      <c r="K87" s="8" t="s">
        <v>160</v>
      </c>
      <c r="L87" s="8" t="s">
        <v>8577</v>
      </c>
      <c r="M87" s="183">
        <v>45896.654166666667</v>
      </c>
      <c r="N87" s="183">
        <v>45902.667361111111</v>
      </c>
      <c r="O87" s="90"/>
      <c r="P87" s="8" t="s">
        <v>8318</v>
      </c>
      <c r="Q87" s="8" t="s">
        <v>8318</v>
      </c>
      <c r="R87" s="8" t="s">
        <v>6245</v>
      </c>
      <c r="S87" s="8" t="s">
        <v>6245</v>
      </c>
      <c r="T87" s="8" t="s">
        <v>6246</v>
      </c>
      <c r="U87" s="8" t="s">
        <v>7731</v>
      </c>
      <c r="V87" s="8" t="s">
        <v>8578</v>
      </c>
      <c r="W87" s="8" t="s">
        <v>165</v>
      </c>
      <c r="X87" s="10"/>
      <c r="Y87" s="94" t="str">
        <f>VLOOKUP(D87,TIPOLOGIA!A:F,6,0)</f>
        <v>TIPO I</v>
      </c>
      <c r="Z87" s="94" t="str">
        <f>VLOOKUP(D87,TIPOLOGIA!A:F,5,0)</f>
        <v>TERRESTRE</v>
      </c>
      <c r="AA87" s="8" t="s">
        <v>8550</v>
      </c>
      <c r="AB87" s="8">
        <v>1</v>
      </c>
      <c r="AC87" s="86">
        <f>IF(W87="SOPORTE_TELEFÓNICO",'BASE LIQUIDACION REDEBAN 2025'!$B$19,IF(AND(W87="VISITA_TÉCNICA",Y87="TIPO II"),'BASE LIQUIDACION REDEBAN 2025'!$B$18,'BASE LIQUIDACION REDEBAN 2025'!$B$17))</f>
        <v>35779.500569199998</v>
      </c>
      <c r="AD87" s="86">
        <v>0</v>
      </c>
      <c r="AE87" s="86">
        <f t="shared" si="1"/>
        <v>35779.500569199998</v>
      </c>
      <c r="AF87" s="49"/>
    </row>
    <row r="88" spans="1:32" s="78" customFormat="1">
      <c r="A88" s="8" t="s">
        <v>90</v>
      </c>
      <c r="B88" s="94" t="str">
        <f>VLOOKUP(A88,'CENTRO DE COSTOS'!A:D,4,FALSE)</f>
        <v>JUAN SEBASTIÁN RÍOS CASTRILLÓN</v>
      </c>
      <c r="C88" s="94" t="str">
        <f>VLOOKUP(A88,'CENTRO DE COSTOS'!A:D,2,FALSE)</f>
        <v>0004-0005</v>
      </c>
      <c r="D88" s="8">
        <v>5088</v>
      </c>
      <c r="E88" s="8">
        <v>2659358</v>
      </c>
      <c r="F88" s="8">
        <v>76074</v>
      </c>
      <c r="G88" s="8" t="s">
        <v>6241</v>
      </c>
      <c r="H88" s="8" t="s">
        <v>249</v>
      </c>
      <c r="I88" s="8" t="s">
        <v>384</v>
      </c>
      <c r="J88" s="8" t="s">
        <v>8579</v>
      </c>
      <c r="K88" s="8" t="s">
        <v>160</v>
      </c>
      <c r="L88" s="8" t="s">
        <v>8580</v>
      </c>
      <c r="M88" s="183">
        <v>45897.576388888891</v>
      </c>
      <c r="N88" s="183">
        <v>45902.667361111111</v>
      </c>
      <c r="O88" s="90"/>
      <c r="P88" s="8" t="s">
        <v>8318</v>
      </c>
      <c r="Q88" s="8" t="s">
        <v>8318</v>
      </c>
      <c r="R88" s="8"/>
      <c r="S88" s="8"/>
      <c r="T88" s="8" t="s">
        <v>6246</v>
      </c>
      <c r="U88" s="8" t="s">
        <v>7731</v>
      </c>
      <c r="V88" s="8" t="s">
        <v>8581</v>
      </c>
      <c r="W88" s="8" t="s">
        <v>165</v>
      </c>
      <c r="X88" s="10"/>
      <c r="Y88" s="94" t="str">
        <f>VLOOKUP(D88,TIPOLOGIA!A:F,6,0)</f>
        <v>TIPO I</v>
      </c>
      <c r="Z88" s="94" t="str">
        <f>VLOOKUP(D88,TIPOLOGIA!A:F,5,0)</f>
        <v>TERRESTRE</v>
      </c>
      <c r="AA88" s="8" t="s">
        <v>8550</v>
      </c>
      <c r="AB88" s="8">
        <v>1</v>
      </c>
      <c r="AC88" s="86">
        <f>IF(W88="SOPORTE_TELEFÓNICO",'BASE LIQUIDACION REDEBAN 2025'!$B$19,IF(AND(W88="VISITA_TÉCNICA",Y88="TIPO II"),'BASE LIQUIDACION REDEBAN 2025'!$B$18,'BASE LIQUIDACION REDEBAN 2025'!$B$17))</f>
        <v>35779.500569199998</v>
      </c>
      <c r="AD88" s="86">
        <v>0</v>
      </c>
      <c r="AE88" s="86">
        <f t="shared" si="1"/>
        <v>35779.500569199998</v>
      </c>
      <c r="AF88" s="49"/>
    </row>
    <row r="89" spans="1:32" s="78" customFormat="1">
      <c r="A89" s="8" t="s">
        <v>90</v>
      </c>
      <c r="B89" s="94" t="str">
        <f>VLOOKUP(A89,'CENTRO DE COSTOS'!A:D,4,FALSE)</f>
        <v>JUAN SEBASTIÁN RÍOS CASTRILLÓN</v>
      </c>
      <c r="C89" s="94" t="str">
        <f>VLOOKUP(A89,'CENTRO DE COSTOS'!A:D,2,FALSE)</f>
        <v>0004-0005</v>
      </c>
      <c r="D89" s="8">
        <v>5088</v>
      </c>
      <c r="E89" s="8">
        <v>2660407</v>
      </c>
      <c r="F89" s="8">
        <v>79917</v>
      </c>
      <c r="G89" s="8" t="s">
        <v>6241</v>
      </c>
      <c r="H89" s="8" t="s">
        <v>249</v>
      </c>
      <c r="I89" s="8" t="s">
        <v>384</v>
      </c>
      <c r="J89" s="8" t="s">
        <v>8582</v>
      </c>
      <c r="K89" s="8" t="s">
        <v>160</v>
      </c>
      <c r="L89" s="8" t="s">
        <v>8583</v>
      </c>
      <c r="M89" s="183">
        <v>45897.649305555547</v>
      </c>
      <c r="N89" s="183">
        <v>45902.668055555558</v>
      </c>
      <c r="O89" s="90"/>
      <c r="P89" s="8" t="s">
        <v>8318</v>
      </c>
      <c r="Q89" s="8" t="s">
        <v>8318</v>
      </c>
      <c r="R89" s="8" t="s">
        <v>243</v>
      </c>
      <c r="S89" s="8" t="s">
        <v>244</v>
      </c>
      <c r="T89" s="8" t="s">
        <v>6246</v>
      </c>
      <c r="U89" s="8" t="s">
        <v>7731</v>
      </c>
      <c r="V89" s="8" t="s">
        <v>8581</v>
      </c>
      <c r="W89" s="8" t="s">
        <v>165</v>
      </c>
      <c r="X89" s="10"/>
      <c r="Y89" s="94" t="str">
        <f>VLOOKUP(D89,TIPOLOGIA!A:F,6,0)</f>
        <v>TIPO I</v>
      </c>
      <c r="Z89" s="94" t="str">
        <f>VLOOKUP(D89,TIPOLOGIA!A:F,5,0)</f>
        <v>TERRESTRE</v>
      </c>
      <c r="AA89" s="8" t="s">
        <v>8550</v>
      </c>
      <c r="AB89" s="8">
        <v>1</v>
      </c>
      <c r="AC89" s="86">
        <f>IF(W89="SOPORTE_TELEFÓNICO",'BASE LIQUIDACION REDEBAN 2025'!$B$19,IF(AND(W89="VISITA_TÉCNICA",Y89="TIPO II"),'BASE LIQUIDACION REDEBAN 2025'!$B$18,'BASE LIQUIDACION REDEBAN 2025'!$B$17))</f>
        <v>35779.500569199998</v>
      </c>
      <c r="AD89" s="86">
        <v>0</v>
      </c>
      <c r="AE89" s="86">
        <f t="shared" si="1"/>
        <v>35779.500569199998</v>
      </c>
      <c r="AF89" s="49"/>
    </row>
    <row r="90" spans="1:32" s="78" customFormat="1">
      <c r="A90" s="8" t="s">
        <v>90</v>
      </c>
      <c r="B90" s="94" t="str">
        <f>VLOOKUP(A90,'CENTRO DE COSTOS'!A:D,4,FALSE)</f>
        <v>JUAN SEBASTIÁN RÍOS CASTRILLÓN</v>
      </c>
      <c r="C90" s="94" t="str">
        <f>VLOOKUP(A90,'CENTRO DE COSTOS'!A:D,2,FALSE)</f>
        <v>0004-0005</v>
      </c>
      <c r="D90" s="8">
        <v>5088</v>
      </c>
      <c r="E90" s="8">
        <v>2665284</v>
      </c>
      <c r="F90" s="8">
        <v>65856</v>
      </c>
      <c r="G90" s="8" t="s">
        <v>6241</v>
      </c>
      <c r="H90" s="8" t="s">
        <v>249</v>
      </c>
      <c r="I90" s="8" t="s">
        <v>384</v>
      </c>
      <c r="J90" s="8" t="s">
        <v>8584</v>
      </c>
      <c r="K90" s="8" t="s">
        <v>160</v>
      </c>
      <c r="L90" s="8" t="s">
        <v>8585</v>
      </c>
      <c r="M90" s="183">
        <v>45898.57708333333</v>
      </c>
      <c r="N90" s="183">
        <v>45902.668749999997</v>
      </c>
      <c r="O90" s="90"/>
      <c r="P90" s="8" t="s">
        <v>8318</v>
      </c>
      <c r="Q90" s="8" t="s">
        <v>8318</v>
      </c>
      <c r="R90" s="8" t="s">
        <v>6245</v>
      </c>
      <c r="S90" s="8" t="s">
        <v>6245</v>
      </c>
      <c r="T90" s="8" t="s">
        <v>6246</v>
      </c>
      <c r="U90" s="8" t="s">
        <v>7731</v>
      </c>
      <c r="V90" s="8" t="s">
        <v>8586</v>
      </c>
      <c r="W90" s="8" t="s">
        <v>165</v>
      </c>
      <c r="X90" s="10"/>
      <c r="Y90" s="94" t="str">
        <f>VLOOKUP(D90,TIPOLOGIA!A:F,6,0)</f>
        <v>TIPO I</v>
      </c>
      <c r="Z90" s="94" t="str">
        <f>VLOOKUP(D90,TIPOLOGIA!A:F,5,0)</f>
        <v>TERRESTRE</v>
      </c>
      <c r="AA90" s="8" t="s">
        <v>8550</v>
      </c>
      <c r="AB90" s="8">
        <v>1</v>
      </c>
      <c r="AC90" s="86">
        <f>IF(W90="SOPORTE_TELEFÓNICO",'BASE LIQUIDACION REDEBAN 2025'!$B$19,IF(AND(W90="VISITA_TÉCNICA",Y90="TIPO II"),'BASE LIQUIDACION REDEBAN 2025'!$B$18,'BASE LIQUIDACION REDEBAN 2025'!$B$17))</f>
        <v>35779.500569199998</v>
      </c>
      <c r="AD90" s="86">
        <v>0</v>
      </c>
      <c r="AE90" s="86">
        <f t="shared" si="1"/>
        <v>35779.500569199998</v>
      </c>
      <c r="AF90" s="49"/>
    </row>
    <row r="91" spans="1:32" s="78" customFormat="1">
      <c r="A91" s="8" t="s">
        <v>90</v>
      </c>
      <c r="B91" s="94" t="str">
        <f>VLOOKUP(A91,'CENTRO DE COSTOS'!A:D,4,FALSE)</f>
        <v>JUAN SEBASTIÁN RÍOS CASTRILLÓN</v>
      </c>
      <c r="C91" s="94" t="str">
        <f>VLOOKUP(A91,'CENTRO DE COSTOS'!A:D,2,FALSE)</f>
        <v>0004-0005</v>
      </c>
      <c r="D91" s="8">
        <v>5088</v>
      </c>
      <c r="E91" s="8">
        <v>2666166</v>
      </c>
      <c r="F91" s="8">
        <v>18323</v>
      </c>
      <c r="G91" s="8" t="s">
        <v>6241</v>
      </c>
      <c r="H91" s="8" t="s">
        <v>249</v>
      </c>
      <c r="I91" s="8" t="s">
        <v>384</v>
      </c>
      <c r="J91" s="8" t="s">
        <v>8587</v>
      </c>
      <c r="K91" s="8" t="s">
        <v>160</v>
      </c>
      <c r="L91" s="8" t="s">
        <v>8588</v>
      </c>
      <c r="M91" s="183">
        <v>45898.645138888889</v>
      </c>
      <c r="N91" s="183">
        <v>45902.668749999997</v>
      </c>
      <c r="O91" s="90"/>
      <c r="P91" s="8" t="s">
        <v>8318</v>
      </c>
      <c r="Q91" s="8" t="s">
        <v>8318</v>
      </c>
      <c r="R91" s="8" t="s">
        <v>6245</v>
      </c>
      <c r="S91" s="8" t="s">
        <v>6245</v>
      </c>
      <c r="T91" s="8" t="s">
        <v>6246</v>
      </c>
      <c r="U91" s="8" t="s">
        <v>7731</v>
      </c>
      <c r="V91" s="8" t="s">
        <v>8589</v>
      </c>
      <c r="W91" s="8" t="s">
        <v>165</v>
      </c>
      <c r="X91" s="10"/>
      <c r="Y91" s="94" t="str">
        <f>VLOOKUP(D91,TIPOLOGIA!A:F,6,0)</f>
        <v>TIPO I</v>
      </c>
      <c r="Z91" s="94" t="str">
        <f>VLOOKUP(D91,TIPOLOGIA!A:F,5,0)</f>
        <v>TERRESTRE</v>
      </c>
      <c r="AA91" s="8" t="s">
        <v>8550</v>
      </c>
      <c r="AB91" s="8">
        <v>1</v>
      </c>
      <c r="AC91" s="86">
        <f>IF(W91="SOPORTE_TELEFÓNICO",'BASE LIQUIDACION REDEBAN 2025'!$B$19,IF(AND(W91="VISITA_TÉCNICA",Y91="TIPO II"),'BASE LIQUIDACION REDEBAN 2025'!$B$18,'BASE LIQUIDACION REDEBAN 2025'!$B$17))</f>
        <v>35779.500569199998</v>
      </c>
      <c r="AD91" s="86">
        <v>0</v>
      </c>
      <c r="AE91" s="86">
        <f t="shared" si="1"/>
        <v>35779.500569199998</v>
      </c>
      <c r="AF91" s="49"/>
    </row>
    <row r="92" spans="1:32" s="78" customFormat="1">
      <c r="A92" s="8" t="s">
        <v>90</v>
      </c>
      <c r="B92" s="94" t="str">
        <f>VLOOKUP(A92,'CENTRO DE COSTOS'!A:D,4,FALSE)</f>
        <v>JUAN SEBASTIÁN RÍOS CASTRILLÓN</v>
      </c>
      <c r="C92" s="94" t="str">
        <f>VLOOKUP(A92,'CENTRO DE COSTOS'!A:D,2,FALSE)</f>
        <v>0004-0005</v>
      </c>
      <c r="D92" s="8">
        <v>5360</v>
      </c>
      <c r="E92" s="8">
        <v>2660404</v>
      </c>
      <c r="F92" s="8">
        <v>58298</v>
      </c>
      <c r="G92" s="8" t="s">
        <v>6241</v>
      </c>
      <c r="H92" s="8" t="s">
        <v>249</v>
      </c>
      <c r="I92" s="8" t="s">
        <v>354</v>
      </c>
      <c r="J92" s="8" t="s">
        <v>8590</v>
      </c>
      <c r="K92" s="8" t="s">
        <v>160</v>
      </c>
      <c r="L92" s="8" t="s">
        <v>8591</v>
      </c>
      <c r="M92" s="183">
        <v>45897.648611111108</v>
      </c>
      <c r="N92" s="183">
        <v>45902.669444444437</v>
      </c>
      <c r="O92" s="90"/>
      <c r="P92" s="8" t="s">
        <v>8318</v>
      </c>
      <c r="Q92" s="8" t="s">
        <v>8318</v>
      </c>
      <c r="R92" s="8" t="s">
        <v>6245</v>
      </c>
      <c r="S92" s="8" t="s">
        <v>6245</v>
      </c>
      <c r="T92" s="8" t="s">
        <v>6246</v>
      </c>
      <c r="U92" s="8" t="s">
        <v>7731</v>
      </c>
      <c r="V92" s="8" t="s">
        <v>8592</v>
      </c>
      <c r="W92" s="8" t="s">
        <v>165</v>
      </c>
      <c r="X92" s="10"/>
      <c r="Y92" s="94" t="str">
        <f>VLOOKUP(D92,TIPOLOGIA!A:F,6,0)</f>
        <v>TIPO I</v>
      </c>
      <c r="Z92" s="94" t="str">
        <f>VLOOKUP(D92,TIPOLOGIA!A:F,5,0)</f>
        <v>TERRESTRE</v>
      </c>
      <c r="AA92" s="8" t="s">
        <v>8550</v>
      </c>
      <c r="AB92" s="8">
        <v>1</v>
      </c>
      <c r="AC92" s="86">
        <f>IF(W92="SOPORTE_TELEFÓNICO",'BASE LIQUIDACION REDEBAN 2025'!$B$19,IF(AND(W92="VISITA_TÉCNICA",Y92="TIPO II"),'BASE LIQUIDACION REDEBAN 2025'!$B$18,'BASE LIQUIDACION REDEBAN 2025'!$B$17))</f>
        <v>35779.500569199998</v>
      </c>
      <c r="AD92" s="86">
        <v>0</v>
      </c>
      <c r="AE92" s="86">
        <f t="shared" si="1"/>
        <v>35779.500569199998</v>
      </c>
      <c r="AF92" s="49"/>
    </row>
    <row r="93" spans="1:32" s="78" customFormat="1">
      <c r="A93" s="8" t="s">
        <v>90</v>
      </c>
      <c r="B93" s="94" t="str">
        <f>VLOOKUP(A93,'CENTRO DE COSTOS'!A:D,4,FALSE)</f>
        <v>JUAN SEBASTIÁN RÍOS CASTRILLÓN</v>
      </c>
      <c r="C93" s="94" t="str">
        <f>VLOOKUP(A93,'CENTRO DE COSTOS'!A:D,2,FALSE)</f>
        <v>0004-0005</v>
      </c>
      <c r="D93" s="8">
        <v>5001</v>
      </c>
      <c r="E93" s="8">
        <v>2657760</v>
      </c>
      <c r="F93" s="8">
        <v>75014</v>
      </c>
      <c r="G93" s="8" t="s">
        <v>6241</v>
      </c>
      <c r="H93" s="8" t="s">
        <v>249</v>
      </c>
      <c r="I93" s="8" t="s">
        <v>90</v>
      </c>
      <c r="J93" s="8" t="s">
        <v>8593</v>
      </c>
      <c r="K93" s="8" t="s">
        <v>160</v>
      </c>
      <c r="L93" s="8" t="s">
        <v>8594</v>
      </c>
      <c r="M93" s="183">
        <v>45897.440972222219</v>
      </c>
      <c r="N93" s="183">
        <v>45902.670138888891</v>
      </c>
      <c r="O93" s="90"/>
      <c r="P93" s="8" t="s">
        <v>8318</v>
      </c>
      <c r="Q93" s="8" t="s">
        <v>8318</v>
      </c>
      <c r="R93" s="8" t="s">
        <v>243</v>
      </c>
      <c r="S93" s="8" t="s">
        <v>365</v>
      </c>
      <c r="T93" s="8" t="s">
        <v>6246</v>
      </c>
      <c r="U93" s="8" t="s">
        <v>7731</v>
      </c>
      <c r="V93" s="8" t="s">
        <v>8595</v>
      </c>
      <c r="W93" s="8" t="s">
        <v>165</v>
      </c>
      <c r="X93" s="10"/>
      <c r="Y93" s="94" t="str">
        <f>VLOOKUP(D93,TIPOLOGIA!A:F,6,0)</f>
        <v>TIPO I</v>
      </c>
      <c r="Z93" s="94" t="str">
        <f>VLOOKUP(D93,TIPOLOGIA!A:F,5,0)</f>
        <v>TERRESTRE</v>
      </c>
      <c r="AA93" s="8" t="s">
        <v>8550</v>
      </c>
      <c r="AB93" s="8">
        <v>1</v>
      </c>
      <c r="AC93" s="86">
        <f>IF(W93="SOPORTE_TELEFÓNICO",'BASE LIQUIDACION REDEBAN 2025'!$B$19,IF(AND(W93="VISITA_TÉCNICA",Y93="TIPO II"),'BASE LIQUIDACION REDEBAN 2025'!$B$18,'BASE LIQUIDACION REDEBAN 2025'!$B$17))</f>
        <v>35779.500569199998</v>
      </c>
      <c r="AD93" s="86">
        <v>0</v>
      </c>
      <c r="AE93" s="86">
        <f t="shared" si="1"/>
        <v>35779.500569199998</v>
      </c>
      <c r="AF93" s="49"/>
    </row>
    <row r="94" spans="1:32" s="78" customFormat="1">
      <c r="A94" s="8" t="s">
        <v>90</v>
      </c>
      <c r="B94" s="94" t="str">
        <f>VLOOKUP(A94,'CENTRO DE COSTOS'!A:D,4,FALSE)</f>
        <v>JUAN SEBASTIÁN RÍOS CASTRILLÓN</v>
      </c>
      <c r="C94" s="94" t="str">
        <f>VLOOKUP(A94,'CENTRO DE COSTOS'!A:D,2,FALSE)</f>
        <v>0004-0005</v>
      </c>
      <c r="D94" s="8">
        <v>5001</v>
      </c>
      <c r="E94" s="8">
        <v>2660308</v>
      </c>
      <c r="F94" s="8">
        <v>79924</v>
      </c>
      <c r="G94" s="8" t="s">
        <v>6241</v>
      </c>
      <c r="H94" s="8" t="s">
        <v>249</v>
      </c>
      <c r="I94" s="8" t="s">
        <v>90</v>
      </c>
      <c r="J94" s="8" t="s">
        <v>8596</v>
      </c>
      <c r="K94" s="8" t="s">
        <v>160</v>
      </c>
      <c r="L94" s="8" t="s">
        <v>8597</v>
      </c>
      <c r="M94" s="183">
        <v>45897.637499999997</v>
      </c>
      <c r="N94" s="183">
        <v>45902.670138888891</v>
      </c>
      <c r="O94" s="90"/>
      <c r="P94" s="8" t="s">
        <v>8318</v>
      </c>
      <c r="Q94" s="8" t="s">
        <v>8318</v>
      </c>
      <c r="R94" s="8" t="s">
        <v>243</v>
      </c>
      <c r="S94" s="8" t="s">
        <v>244</v>
      </c>
      <c r="T94" s="8" t="s">
        <v>6246</v>
      </c>
      <c r="U94" s="8" t="s">
        <v>7731</v>
      </c>
      <c r="V94" s="8" t="s">
        <v>8598</v>
      </c>
      <c r="W94" s="8" t="s">
        <v>165</v>
      </c>
      <c r="X94" s="10"/>
      <c r="Y94" s="94" t="str">
        <f>VLOOKUP(D94,TIPOLOGIA!A:F,6,0)</f>
        <v>TIPO I</v>
      </c>
      <c r="Z94" s="94" t="str">
        <f>VLOOKUP(D94,TIPOLOGIA!A:F,5,0)</f>
        <v>TERRESTRE</v>
      </c>
      <c r="AA94" s="8" t="s">
        <v>8550</v>
      </c>
      <c r="AB94" s="8">
        <v>1</v>
      </c>
      <c r="AC94" s="86">
        <f>IF(W94="SOPORTE_TELEFÓNICO",'BASE LIQUIDACION REDEBAN 2025'!$B$19,IF(AND(W94="VISITA_TÉCNICA",Y94="TIPO II"),'BASE LIQUIDACION REDEBAN 2025'!$B$18,'BASE LIQUIDACION REDEBAN 2025'!$B$17))</f>
        <v>35779.500569199998</v>
      </c>
      <c r="AD94" s="86">
        <v>0</v>
      </c>
      <c r="AE94" s="86">
        <f t="shared" si="1"/>
        <v>35779.500569199998</v>
      </c>
      <c r="AF94" s="49"/>
    </row>
    <row r="95" spans="1:32" s="78" customFormat="1">
      <c r="A95" s="8" t="s">
        <v>90</v>
      </c>
      <c r="B95" s="94" t="str">
        <f>VLOOKUP(A95,'CENTRO DE COSTOS'!A:D,4,FALSE)</f>
        <v>JUAN SEBASTIÁN RÍOS CASTRILLÓN</v>
      </c>
      <c r="C95" s="94" t="str">
        <f>VLOOKUP(A95,'CENTRO DE COSTOS'!A:D,2,FALSE)</f>
        <v>0004-0005</v>
      </c>
      <c r="D95" s="8">
        <v>5001</v>
      </c>
      <c r="E95" s="8">
        <v>2660576</v>
      </c>
      <c r="F95" s="8">
        <v>52284</v>
      </c>
      <c r="G95" s="8" t="s">
        <v>6241</v>
      </c>
      <c r="H95" s="8" t="s">
        <v>249</v>
      </c>
      <c r="I95" s="8" t="s">
        <v>90</v>
      </c>
      <c r="J95" s="8" t="s">
        <v>8599</v>
      </c>
      <c r="K95" s="8" t="s">
        <v>160</v>
      </c>
      <c r="L95" s="8" t="s">
        <v>8600</v>
      </c>
      <c r="M95" s="183">
        <v>45897.668749999997</v>
      </c>
      <c r="N95" s="183">
        <v>45902.67083333333</v>
      </c>
      <c r="O95" s="90"/>
      <c r="P95" s="8" t="s">
        <v>8318</v>
      </c>
      <c r="Q95" s="8" t="s">
        <v>8318</v>
      </c>
      <c r="R95" s="8" t="s">
        <v>6245</v>
      </c>
      <c r="S95" s="8" t="s">
        <v>6245</v>
      </c>
      <c r="T95" s="8" t="s">
        <v>6246</v>
      </c>
      <c r="U95" s="8" t="s">
        <v>7731</v>
      </c>
      <c r="V95" s="8" t="s">
        <v>8601</v>
      </c>
      <c r="W95" s="8" t="s">
        <v>165</v>
      </c>
      <c r="X95" s="10"/>
      <c r="Y95" s="94" t="str">
        <f>VLOOKUP(D95,TIPOLOGIA!A:F,6,0)</f>
        <v>TIPO I</v>
      </c>
      <c r="Z95" s="94" t="str">
        <f>VLOOKUP(D95,TIPOLOGIA!A:F,5,0)</f>
        <v>TERRESTRE</v>
      </c>
      <c r="AA95" s="8" t="s">
        <v>8550</v>
      </c>
      <c r="AB95" s="8">
        <v>1</v>
      </c>
      <c r="AC95" s="86">
        <f>IF(W95="SOPORTE_TELEFÓNICO",'BASE LIQUIDACION REDEBAN 2025'!$B$19,IF(AND(W95="VISITA_TÉCNICA",Y95="TIPO II"),'BASE LIQUIDACION REDEBAN 2025'!$B$18,'BASE LIQUIDACION REDEBAN 2025'!$B$17))</f>
        <v>35779.500569199998</v>
      </c>
      <c r="AD95" s="86">
        <v>0</v>
      </c>
      <c r="AE95" s="86">
        <f t="shared" si="1"/>
        <v>35779.500569199998</v>
      </c>
      <c r="AF95" s="49"/>
    </row>
    <row r="96" spans="1:32" s="78" customFormat="1">
      <c r="A96" s="8" t="s">
        <v>90</v>
      </c>
      <c r="B96" s="94" t="str">
        <f>VLOOKUP(A96,'CENTRO DE COSTOS'!A:D,4,FALSE)</f>
        <v>JUAN SEBASTIÁN RÍOS CASTRILLÓN</v>
      </c>
      <c r="C96" s="94" t="str">
        <f>VLOOKUP(A96,'CENTRO DE COSTOS'!A:D,2,FALSE)</f>
        <v>0004-0005</v>
      </c>
      <c r="D96" s="8">
        <v>5001</v>
      </c>
      <c r="E96" s="8">
        <v>2660798</v>
      </c>
      <c r="F96" s="8">
        <v>79708</v>
      </c>
      <c r="G96" s="8" t="s">
        <v>6241</v>
      </c>
      <c r="H96" s="8" t="s">
        <v>249</v>
      </c>
      <c r="I96" s="8" t="s">
        <v>90</v>
      </c>
      <c r="J96" s="8" t="s">
        <v>8602</v>
      </c>
      <c r="K96" s="8" t="s">
        <v>160</v>
      </c>
      <c r="L96" s="8" t="s">
        <v>8603</v>
      </c>
      <c r="M96" s="183">
        <v>45897.7</v>
      </c>
      <c r="N96" s="183">
        <v>45902.671527777777</v>
      </c>
      <c r="O96" s="90"/>
      <c r="P96" s="8" t="s">
        <v>8318</v>
      </c>
      <c r="Q96" s="8" t="s">
        <v>8318</v>
      </c>
      <c r="R96" s="8" t="s">
        <v>243</v>
      </c>
      <c r="S96" s="8" t="s">
        <v>365</v>
      </c>
      <c r="T96" s="8" t="s">
        <v>6246</v>
      </c>
      <c r="U96" s="8" t="s">
        <v>7731</v>
      </c>
      <c r="V96" s="8" t="s">
        <v>8604</v>
      </c>
      <c r="W96" s="8" t="s">
        <v>165</v>
      </c>
      <c r="X96" s="10"/>
      <c r="Y96" s="94" t="str">
        <f>VLOOKUP(D96,TIPOLOGIA!A:F,6,0)</f>
        <v>TIPO I</v>
      </c>
      <c r="Z96" s="94" t="str">
        <f>VLOOKUP(D96,TIPOLOGIA!A:F,5,0)</f>
        <v>TERRESTRE</v>
      </c>
      <c r="AA96" s="8" t="s">
        <v>8550</v>
      </c>
      <c r="AB96" s="8">
        <v>1</v>
      </c>
      <c r="AC96" s="86">
        <f>IF(W96="SOPORTE_TELEFÓNICO",'BASE LIQUIDACION REDEBAN 2025'!$B$19,IF(AND(W96="VISITA_TÉCNICA",Y96="TIPO II"),'BASE LIQUIDACION REDEBAN 2025'!$B$18,'BASE LIQUIDACION REDEBAN 2025'!$B$17))</f>
        <v>35779.500569199998</v>
      </c>
      <c r="AD96" s="86">
        <v>0</v>
      </c>
      <c r="AE96" s="86">
        <f t="shared" si="1"/>
        <v>35779.500569199998</v>
      </c>
      <c r="AF96" s="49"/>
    </row>
    <row r="97" spans="1:32" s="78" customFormat="1">
      <c r="A97" s="8" t="s">
        <v>90</v>
      </c>
      <c r="B97" s="94" t="str">
        <f>VLOOKUP(A97,'CENTRO DE COSTOS'!A:D,4,FALSE)</f>
        <v>JUAN SEBASTIÁN RÍOS CASTRILLÓN</v>
      </c>
      <c r="C97" s="94" t="str">
        <f>VLOOKUP(A97,'CENTRO DE COSTOS'!A:D,2,FALSE)</f>
        <v>0004-0005</v>
      </c>
      <c r="D97" s="8">
        <v>5001</v>
      </c>
      <c r="E97" s="8">
        <v>2660953</v>
      </c>
      <c r="F97" s="8">
        <v>25581</v>
      </c>
      <c r="G97" s="8" t="s">
        <v>6241</v>
      </c>
      <c r="H97" s="8" t="s">
        <v>249</v>
      </c>
      <c r="I97" s="8" t="s">
        <v>90</v>
      </c>
      <c r="J97" s="8" t="s">
        <v>8605</v>
      </c>
      <c r="K97" s="8" t="s">
        <v>160</v>
      </c>
      <c r="L97" s="8" t="s">
        <v>8606</v>
      </c>
      <c r="M97" s="183">
        <v>45897.69027777778</v>
      </c>
      <c r="N97" s="183">
        <v>45902.671527777777</v>
      </c>
      <c r="O97" s="90"/>
      <c r="P97" s="8" t="s">
        <v>8318</v>
      </c>
      <c r="Q97" s="8" t="s">
        <v>8318</v>
      </c>
      <c r="R97" s="8" t="s">
        <v>243</v>
      </c>
      <c r="S97" s="8" t="s">
        <v>365</v>
      </c>
      <c r="T97" s="8" t="s">
        <v>6246</v>
      </c>
      <c r="U97" s="8" t="s">
        <v>7731</v>
      </c>
      <c r="V97" s="8" t="s">
        <v>8592</v>
      </c>
      <c r="W97" s="8" t="s">
        <v>165</v>
      </c>
      <c r="X97" s="10"/>
      <c r="Y97" s="94" t="str">
        <f>VLOOKUP(D97,TIPOLOGIA!A:F,6,0)</f>
        <v>TIPO I</v>
      </c>
      <c r="Z97" s="94" t="str">
        <f>VLOOKUP(D97,TIPOLOGIA!A:F,5,0)</f>
        <v>TERRESTRE</v>
      </c>
      <c r="AA97" s="8" t="s">
        <v>8550</v>
      </c>
      <c r="AB97" s="8">
        <v>1</v>
      </c>
      <c r="AC97" s="86">
        <f>IF(W97="SOPORTE_TELEFÓNICO",'BASE LIQUIDACION REDEBAN 2025'!$B$19,IF(AND(W97="VISITA_TÉCNICA",Y97="TIPO II"),'BASE LIQUIDACION REDEBAN 2025'!$B$18,'BASE LIQUIDACION REDEBAN 2025'!$B$17))</f>
        <v>35779.500569199998</v>
      </c>
      <c r="AD97" s="86">
        <v>0</v>
      </c>
      <c r="AE97" s="86">
        <f t="shared" si="1"/>
        <v>35779.500569199998</v>
      </c>
      <c r="AF97" s="49"/>
    </row>
    <row r="98" spans="1:32" s="78" customFormat="1">
      <c r="A98" s="8" t="s">
        <v>90</v>
      </c>
      <c r="B98" s="94" t="str">
        <f>VLOOKUP(A98,'CENTRO DE COSTOS'!A:D,4,FALSE)</f>
        <v>JUAN SEBASTIÁN RÍOS CASTRILLÓN</v>
      </c>
      <c r="C98" s="94" t="str">
        <f>VLOOKUP(A98,'CENTRO DE COSTOS'!A:D,2,FALSE)</f>
        <v>0004-0005</v>
      </c>
      <c r="D98" s="8">
        <v>5001</v>
      </c>
      <c r="E98" s="8">
        <v>2667330</v>
      </c>
      <c r="F98" s="8">
        <v>24052</v>
      </c>
      <c r="G98" s="8" t="s">
        <v>6241</v>
      </c>
      <c r="H98" s="8" t="s">
        <v>249</v>
      </c>
      <c r="I98" s="8" t="s">
        <v>90</v>
      </c>
      <c r="J98" s="8" t="s">
        <v>8607</v>
      </c>
      <c r="K98" s="8" t="s">
        <v>160</v>
      </c>
      <c r="L98" s="8" t="s">
        <v>8608</v>
      </c>
      <c r="M98" s="183">
        <v>45899.375</v>
      </c>
      <c r="N98" s="183">
        <v>45902.672222222223</v>
      </c>
      <c r="O98" s="90"/>
      <c r="P98" s="8" t="s">
        <v>8318</v>
      </c>
      <c r="Q98" s="8" t="s">
        <v>8318</v>
      </c>
      <c r="R98" s="8" t="s">
        <v>243</v>
      </c>
      <c r="S98" s="8" t="s">
        <v>365</v>
      </c>
      <c r="T98" s="8" t="s">
        <v>6246</v>
      </c>
      <c r="U98" s="8" t="s">
        <v>7731</v>
      </c>
      <c r="V98" s="8" t="s">
        <v>8609</v>
      </c>
      <c r="W98" s="8" t="s">
        <v>165</v>
      </c>
      <c r="X98" s="10"/>
      <c r="Y98" s="94" t="str">
        <f>VLOOKUP(D98,TIPOLOGIA!A:F,6,0)</f>
        <v>TIPO I</v>
      </c>
      <c r="Z98" s="94" t="str">
        <f>VLOOKUP(D98,TIPOLOGIA!A:F,5,0)</f>
        <v>TERRESTRE</v>
      </c>
      <c r="AA98" s="8" t="s">
        <v>8550</v>
      </c>
      <c r="AB98" s="8">
        <v>1</v>
      </c>
      <c r="AC98" s="86">
        <f>IF(W98="SOPORTE_TELEFÓNICO",'BASE LIQUIDACION REDEBAN 2025'!$B$19,IF(AND(W98="VISITA_TÉCNICA",Y98="TIPO II"),'BASE LIQUIDACION REDEBAN 2025'!$B$18,'BASE LIQUIDACION REDEBAN 2025'!$B$17))</f>
        <v>35779.500569199998</v>
      </c>
      <c r="AD98" s="86">
        <v>0</v>
      </c>
      <c r="AE98" s="86">
        <f t="shared" si="1"/>
        <v>35779.500569199998</v>
      </c>
      <c r="AF98" s="49"/>
    </row>
    <row r="99" spans="1:32" s="78" customFormat="1">
      <c r="A99" s="8" t="s">
        <v>90</v>
      </c>
      <c r="B99" s="94" t="str">
        <f>VLOOKUP(A99,'CENTRO DE COSTOS'!A:D,4,FALSE)</f>
        <v>JUAN SEBASTIÁN RÍOS CASTRILLÓN</v>
      </c>
      <c r="C99" s="94" t="str">
        <f>VLOOKUP(A99,'CENTRO DE COSTOS'!A:D,2,FALSE)</f>
        <v>0004-0005</v>
      </c>
      <c r="D99" s="8">
        <v>5001</v>
      </c>
      <c r="E99" s="8">
        <v>2664608</v>
      </c>
      <c r="F99" s="8">
        <v>80082</v>
      </c>
      <c r="G99" s="8" t="s">
        <v>6241</v>
      </c>
      <c r="H99" s="8" t="s">
        <v>249</v>
      </c>
      <c r="I99" s="8" t="s">
        <v>90</v>
      </c>
      <c r="J99" s="8" t="s">
        <v>8610</v>
      </c>
      <c r="K99" s="8" t="s">
        <v>160</v>
      </c>
      <c r="L99" s="8" t="s">
        <v>8611</v>
      </c>
      <c r="M99" s="183">
        <v>45898.48333333333</v>
      </c>
      <c r="N99" s="183">
        <v>45902.67291666667</v>
      </c>
      <c r="O99" s="90"/>
      <c r="P99" s="8" t="s">
        <v>8318</v>
      </c>
      <c r="Q99" s="8" t="s">
        <v>8318</v>
      </c>
      <c r="R99" s="8" t="s">
        <v>162</v>
      </c>
      <c r="S99" s="8" t="s">
        <v>162</v>
      </c>
      <c r="T99" s="8" t="s">
        <v>6246</v>
      </c>
      <c r="U99" s="8" t="s">
        <v>7731</v>
      </c>
      <c r="V99" s="8" t="s">
        <v>8612</v>
      </c>
      <c r="W99" s="8" t="s">
        <v>165</v>
      </c>
      <c r="X99" s="10"/>
      <c r="Y99" s="94" t="str">
        <f>VLOOKUP(D99,TIPOLOGIA!A:F,6,0)</f>
        <v>TIPO I</v>
      </c>
      <c r="Z99" s="94" t="str">
        <f>VLOOKUP(D99,TIPOLOGIA!A:F,5,0)</f>
        <v>TERRESTRE</v>
      </c>
      <c r="AA99" s="8" t="s">
        <v>8550</v>
      </c>
      <c r="AB99" s="8">
        <v>1</v>
      </c>
      <c r="AC99" s="86">
        <f>IF(W99="SOPORTE_TELEFÓNICO",'BASE LIQUIDACION REDEBAN 2025'!$B$19,IF(AND(W99="VISITA_TÉCNICA",Y99="TIPO II"),'BASE LIQUIDACION REDEBAN 2025'!$B$18,'BASE LIQUIDACION REDEBAN 2025'!$B$17))</f>
        <v>35779.500569199998</v>
      </c>
      <c r="AD99" s="86">
        <v>0</v>
      </c>
      <c r="AE99" s="86">
        <f t="shared" si="1"/>
        <v>35779.500569199998</v>
      </c>
      <c r="AF99" s="49"/>
    </row>
    <row r="100" spans="1:32" s="78" customFormat="1">
      <c r="A100" s="8" t="s">
        <v>90</v>
      </c>
      <c r="B100" s="94" t="str">
        <f>VLOOKUP(A100,'CENTRO DE COSTOS'!A:D,4,FALSE)</f>
        <v>JUAN SEBASTIÁN RÍOS CASTRILLÓN</v>
      </c>
      <c r="C100" s="94" t="str">
        <f>VLOOKUP(A100,'CENTRO DE COSTOS'!A:D,2,FALSE)</f>
        <v>0004-0005</v>
      </c>
      <c r="D100" s="8">
        <v>5631</v>
      </c>
      <c r="E100" s="8">
        <v>2660765</v>
      </c>
      <c r="F100" s="8">
        <v>37477</v>
      </c>
      <c r="G100" s="8" t="s">
        <v>6241</v>
      </c>
      <c r="H100" s="8" t="s">
        <v>249</v>
      </c>
      <c r="I100" s="8" t="s">
        <v>2872</v>
      </c>
      <c r="J100" s="8" t="s">
        <v>8613</v>
      </c>
      <c r="K100" s="8" t="s">
        <v>160</v>
      </c>
      <c r="L100" s="8" t="s">
        <v>8614</v>
      </c>
      <c r="M100" s="183">
        <v>45897.692361111112</v>
      </c>
      <c r="N100" s="183">
        <v>45902.673611111109</v>
      </c>
      <c r="O100" s="90"/>
      <c r="P100" s="8" t="s">
        <v>8318</v>
      </c>
      <c r="Q100" s="8" t="s">
        <v>8318</v>
      </c>
      <c r="R100" s="8" t="s">
        <v>6245</v>
      </c>
      <c r="S100" s="8" t="s">
        <v>6245</v>
      </c>
      <c r="T100" s="8" t="s">
        <v>6246</v>
      </c>
      <c r="U100" s="8" t="s">
        <v>7731</v>
      </c>
      <c r="V100" s="8" t="s">
        <v>8615</v>
      </c>
      <c r="W100" s="8" t="s">
        <v>165</v>
      </c>
      <c r="X100" s="10"/>
      <c r="Y100" s="94" t="str">
        <f>VLOOKUP(D100,TIPOLOGIA!A:F,6,0)</f>
        <v>TIPO I</v>
      </c>
      <c r="Z100" s="94" t="str">
        <f>VLOOKUP(D100,TIPOLOGIA!A:F,5,0)</f>
        <v>TERRESTRE</v>
      </c>
      <c r="AA100" s="8" t="s">
        <v>8550</v>
      </c>
      <c r="AB100" s="8">
        <v>1</v>
      </c>
      <c r="AC100" s="86">
        <f>IF(W100="SOPORTE_TELEFÓNICO",'BASE LIQUIDACION REDEBAN 2025'!$B$19,IF(AND(W100="VISITA_TÉCNICA",Y100="TIPO II"),'BASE LIQUIDACION REDEBAN 2025'!$B$18,'BASE LIQUIDACION REDEBAN 2025'!$B$17))</f>
        <v>35779.500569199998</v>
      </c>
      <c r="AD100" s="86">
        <v>0</v>
      </c>
      <c r="AE100" s="86">
        <f t="shared" si="1"/>
        <v>35779.500569199998</v>
      </c>
      <c r="AF100" s="49"/>
    </row>
    <row r="101" spans="1:32" s="78" customFormat="1">
      <c r="A101" s="8" t="s">
        <v>90</v>
      </c>
      <c r="B101" s="94" t="str">
        <f>VLOOKUP(A101,'CENTRO DE COSTOS'!A:D,4,FALSE)</f>
        <v>JUAN SEBASTIÁN RÍOS CASTRILLÓN</v>
      </c>
      <c r="C101" s="94" t="str">
        <f>VLOOKUP(A101,'CENTRO DE COSTOS'!A:D,2,FALSE)</f>
        <v>0004-0005</v>
      </c>
      <c r="D101" s="8">
        <v>5001</v>
      </c>
      <c r="E101" s="8">
        <v>2665259</v>
      </c>
      <c r="F101" s="8">
        <v>42637</v>
      </c>
      <c r="G101" s="8" t="s">
        <v>6241</v>
      </c>
      <c r="H101" s="8" t="s">
        <v>249</v>
      </c>
      <c r="I101" s="8" t="s">
        <v>90</v>
      </c>
      <c r="J101" s="8" t="s">
        <v>8616</v>
      </c>
      <c r="K101" s="8" t="s">
        <v>160</v>
      </c>
      <c r="L101" s="8" t="s">
        <v>8617</v>
      </c>
      <c r="M101" s="183">
        <v>45898.563194444447</v>
      </c>
      <c r="N101" s="183">
        <v>45902.673611111109</v>
      </c>
      <c r="O101" s="90"/>
      <c r="P101" s="8" t="s">
        <v>8318</v>
      </c>
      <c r="Q101" s="8" t="s">
        <v>8318</v>
      </c>
      <c r="R101" s="8" t="s">
        <v>6245</v>
      </c>
      <c r="S101" s="8" t="s">
        <v>6245</v>
      </c>
      <c r="T101" s="8" t="s">
        <v>6246</v>
      </c>
      <c r="U101" s="8" t="s">
        <v>7731</v>
      </c>
      <c r="V101" s="8" t="s">
        <v>8618</v>
      </c>
      <c r="W101" s="8" t="s">
        <v>165</v>
      </c>
      <c r="X101" s="10"/>
      <c r="Y101" s="94" t="str">
        <f>VLOOKUP(D101,TIPOLOGIA!A:F,6,0)</f>
        <v>TIPO I</v>
      </c>
      <c r="Z101" s="94" t="str">
        <f>VLOOKUP(D101,TIPOLOGIA!A:F,5,0)</f>
        <v>TERRESTRE</v>
      </c>
      <c r="AA101" s="8" t="s">
        <v>8550</v>
      </c>
      <c r="AB101" s="8">
        <v>1</v>
      </c>
      <c r="AC101" s="86">
        <f>IF(W101="SOPORTE_TELEFÓNICO",'BASE LIQUIDACION REDEBAN 2025'!$B$19,IF(AND(W101="VISITA_TÉCNICA",Y101="TIPO II"),'BASE LIQUIDACION REDEBAN 2025'!$B$18,'BASE LIQUIDACION REDEBAN 2025'!$B$17))</f>
        <v>35779.500569199998</v>
      </c>
      <c r="AD101" s="86">
        <v>0</v>
      </c>
      <c r="AE101" s="86">
        <f t="shared" si="1"/>
        <v>35779.500569199998</v>
      </c>
      <c r="AF101" s="49"/>
    </row>
    <row r="102" spans="1:32" s="78" customFormat="1">
      <c r="A102" s="8" t="s">
        <v>72</v>
      </c>
      <c r="B102" s="94" t="str">
        <f>VLOOKUP(A102,'CENTRO DE COSTOS'!A:D,4,FALSE)</f>
        <v>MIGUEL JULIÁN HERNÁNDEZ GUARÍN</v>
      </c>
      <c r="C102" s="94" t="str">
        <f>VLOOKUP(A102,'CENTRO DE COSTOS'!A:D,2,FALSE)</f>
        <v>0004-0008</v>
      </c>
      <c r="D102" s="8">
        <v>68001</v>
      </c>
      <c r="E102" s="8">
        <v>2681518</v>
      </c>
      <c r="F102" s="8">
        <v>24848</v>
      </c>
      <c r="G102" s="8" t="s">
        <v>6241</v>
      </c>
      <c r="H102" s="8" t="s">
        <v>224</v>
      </c>
      <c r="I102" s="8" t="s">
        <v>72</v>
      </c>
      <c r="J102" s="8" t="s">
        <v>8619</v>
      </c>
      <c r="K102" s="8" t="s">
        <v>160</v>
      </c>
      <c r="L102" s="8" t="s">
        <v>8620</v>
      </c>
      <c r="M102" s="183">
        <v>45902.518055555563</v>
      </c>
      <c r="N102" s="183">
        <v>45902.6875</v>
      </c>
      <c r="O102" s="90"/>
      <c r="P102" s="8" t="s">
        <v>8318</v>
      </c>
      <c r="Q102" s="8" t="s">
        <v>8318</v>
      </c>
      <c r="R102" s="8" t="s">
        <v>6245</v>
      </c>
      <c r="S102" s="8" t="s">
        <v>6245</v>
      </c>
      <c r="T102" s="8" t="s">
        <v>6246</v>
      </c>
      <c r="U102" s="8" t="s">
        <v>7731</v>
      </c>
      <c r="V102" s="8" t="s">
        <v>8621</v>
      </c>
      <c r="W102" s="8" t="s">
        <v>165</v>
      </c>
      <c r="X102" s="10"/>
      <c r="Y102" s="94" t="str">
        <f>VLOOKUP(D102,TIPOLOGIA!A:F,6,0)</f>
        <v>TIPO I</v>
      </c>
      <c r="Z102" s="94" t="str">
        <f>VLOOKUP(D102,TIPOLOGIA!A:F,5,0)</f>
        <v>TERRESTRE</v>
      </c>
      <c r="AA102" s="8" t="s">
        <v>319</v>
      </c>
      <c r="AB102" s="8">
        <v>1</v>
      </c>
      <c r="AC102" s="86">
        <f>IF(W102="SOPORTE_TELEFÓNICO",'BASE LIQUIDACION REDEBAN 2025'!$B$19,IF(AND(W102="VISITA_TÉCNICA",Y102="TIPO II"),'BASE LIQUIDACION REDEBAN 2025'!$B$18,'BASE LIQUIDACION REDEBAN 2025'!$B$17))</f>
        <v>35779.500569199998</v>
      </c>
      <c r="AD102" s="86">
        <v>0</v>
      </c>
      <c r="AE102" s="86">
        <f t="shared" si="1"/>
        <v>35779.500569199998</v>
      </c>
      <c r="AF102" s="49"/>
    </row>
    <row r="103" spans="1:32" s="78" customFormat="1">
      <c r="A103" s="8" t="s">
        <v>64</v>
      </c>
      <c r="B103" s="94" t="str">
        <f>VLOOKUP(A103,'CENTRO DE COSTOS'!A:D,4,FALSE)</f>
        <v>JOSE MAURICIO HERNANDEZ ROJAS</v>
      </c>
      <c r="C103" s="94" t="str">
        <f>VLOOKUP(A103,'CENTRO DE COSTOS'!A:D,2,FALSE)</f>
        <v>0004-0001</v>
      </c>
      <c r="D103" s="8">
        <v>8001</v>
      </c>
      <c r="E103" s="8">
        <v>2678230</v>
      </c>
      <c r="F103" s="8">
        <v>46387</v>
      </c>
      <c r="G103" s="8" t="s">
        <v>6241</v>
      </c>
      <c r="H103" s="8" t="s">
        <v>1045</v>
      </c>
      <c r="I103" s="8" t="s">
        <v>64</v>
      </c>
      <c r="J103" s="8" t="s">
        <v>8622</v>
      </c>
      <c r="K103" s="8" t="s">
        <v>160</v>
      </c>
      <c r="L103" s="8" t="s">
        <v>8623</v>
      </c>
      <c r="M103" s="183">
        <v>45902.359027777777</v>
      </c>
      <c r="N103" s="183">
        <v>45902.69027777778</v>
      </c>
      <c r="O103" s="90"/>
      <c r="P103" s="8" t="s">
        <v>8318</v>
      </c>
      <c r="Q103" s="8" t="s">
        <v>8318</v>
      </c>
      <c r="R103" s="8" t="s">
        <v>6245</v>
      </c>
      <c r="S103" s="8" t="s">
        <v>6245</v>
      </c>
      <c r="T103" s="8" t="s">
        <v>6246</v>
      </c>
      <c r="U103" s="8" t="s">
        <v>7731</v>
      </c>
      <c r="V103" s="8" t="s">
        <v>8624</v>
      </c>
      <c r="W103" s="8" t="s">
        <v>165</v>
      </c>
      <c r="X103" s="10"/>
      <c r="Y103" s="94" t="str">
        <f>VLOOKUP(D103,TIPOLOGIA!A:F,6,0)</f>
        <v>TIPO I</v>
      </c>
      <c r="Z103" s="94" t="str">
        <f>VLOOKUP(D103,TIPOLOGIA!A:F,5,0)</f>
        <v>TERRESTRE</v>
      </c>
      <c r="AA103" s="8" t="s">
        <v>1743</v>
      </c>
      <c r="AB103" s="8">
        <v>1</v>
      </c>
      <c r="AC103" s="86">
        <f>IF(W103="SOPORTE_TELEFÓNICO",'BASE LIQUIDACION REDEBAN 2025'!$B$19,IF(AND(W103="VISITA_TÉCNICA",Y103="TIPO II"),'BASE LIQUIDACION REDEBAN 2025'!$B$18,'BASE LIQUIDACION REDEBAN 2025'!$B$17))</f>
        <v>35779.500569199998</v>
      </c>
      <c r="AD103" s="86">
        <v>0</v>
      </c>
      <c r="AE103" s="86">
        <f t="shared" si="1"/>
        <v>35779.500569199998</v>
      </c>
      <c r="AF103" s="49"/>
    </row>
    <row r="104" spans="1:32" s="78" customFormat="1">
      <c r="A104" s="8" t="s">
        <v>92</v>
      </c>
      <c r="B104" s="94" t="str">
        <f>VLOOKUP(A104,'CENTRO DE COSTOS'!A:D,4,FALSE)</f>
        <v>KEVIN ALEXIS CORZO BUSTOS</v>
      </c>
      <c r="C104" s="94" t="str">
        <f>VLOOKUP(A104,'CENTRO DE COSTOS'!A:D,2,FALSE)</f>
        <v>0004-0007</v>
      </c>
      <c r="D104" s="8">
        <v>41001</v>
      </c>
      <c r="E104" s="8">
        <v>2677265</v>
      </c>
      <c r="F104" s="8">
        <v>79111</v>
      </c>
      <c r="G104" s="8" t="s">
        <v>6241</v>
      </c>
      <c r="H104" s="8" t="s">
        <v>430</v>
      </c>
      <c r="I104" s="8" t="s">
        <v>92</v>
      </c>
      <c r="J104" s="8" t="s">
        <v>8625</v>
      </c>
      <c r="K104" s="8" t="s">
        <v>160</v>
      </c>
      <c r="L104" s="8" t="s">
        <v>8626</v>
      </c>
      <c r="M104" s="183">
        <v>45902.333333333343</v>
      </c>
      <c r="N104" s="183">
        <v>45902.693055555559</v>
      </c>
      <c r="O104" s="90"/>
      <c r="P104" s="8" t="s">
        <v>8318</v>
      </c>
      <c r="Q104" s="8" t="s">
        <v>8318</v>
      </c>
      <c r="R104" s="8" t="s">
        <v>6245</v>
      </c>
      <c r="S104" s="8" t="s">
        <v>6245</v>
      </c>
      <c r="T104" s="8" t="s">
        <v>6246</v>
      </c>
      <c r="U104" s="8" t="s">
        <v>7731</v>
      </c>
      <c r="V104" s="8" t="s">
        <v>8627</v>
      </c>
      <c r="W104" s="8" t="s">
        <v>165</v>
      </c>
      <c r="X104" s="10"/>
      <c r="Y104" s="94" t="str">
        <f>VLOOKUP(D104,TIPOLOGIA!A:F,6,0)</f>
        <v>TIPO I</v>
      </c>
      <c r="Z104" s="94" t="str">
        <f>VLOOKUP(D104,TIPOLOGIA!A:F,5,0)</f>
        <v>TERRESTRE</v>
      </c>
      <c r="AA104" s="8" t="s">
        <v>436</v>
      </c>
      <c r="AB104" s="8">
        <v>1</v>
      </c>
      <c r="AC104" s="86">
        <f>IF(W104="SOPORTE_TELEFÓNICO",'BASE LIQUIDACION REDEBAN 2025'!$B$19,IF(AND(W104="VISITA_TÉCNICA",Y104="TIPO II"),'BASE LIQUIDACION REDEBAN 2025'!$B$18,'BASE LIQUIDACION REDEBAN 2025'!$B$17))</f>
        <v>35779.500569199998</v>
      </c>
      <c r="AD104" s="86">
        <v>0</v>
      </c>
      <c r="AE104" s="86">
        <f t="shared" si="1"/>
        <v>35779.500569199998</v>
      </c>
      <c r="AF104" s="49"/>
    </row>
    <row r="105" spans="1:32" s="78" customFormat="1">
      <c r="A105" s="8" t="s">
        <v>72</v>
      </c>
      <c r="B105" s="94" t="str">
        <f>VLOOKUP(A105,'CENTRO DE COSTOS'!A:D,4,FALSE)</f>
        <v>MIGUEL JULIÁN HERNÁNDEZ GUARÍN</v>
      </c>
      <c r="C105" s="94" t="str">
        <f>VLOOKUP(A105,'CENTRO DE COSTOS'!A:D,2,FALSE)</f>
        <v>0004-0008</v>
      </c>
      <c r="D105" s="8">
        <v>68547</v>
      </c>
      <c r="E105" s="8">
        <v>2677281</v>
      </c>
      <c r="F105" s="8">
        <v>45077</v>
      </c>
      <c r="G105" s="8" t="s">
        <v>6241</v>
      </c>
      <c r="H105" s="8" t="s">
        <v>224</v>
      </c>
      <c r="I105" s="8" t="s">
        <v>743</v>
      </c>
      <c r="J105" s="8" t="s">
        <v>8628</v>
      </c>
      <c r="K105" s="8" t="s">
        <v>160</v>
      </c>
      <c r="L105" s="8" t="s">
        <v>8629</v>
      </c>
      <c r="M105" s="183">
        <v>45902.333333333343</v>
      </c>
      <c r="N105" s="183">
        <v>45902.696527777778</v>
      </c>
      <c r="O105" s="90"/>
      <c r="P105" s="8" t="s">
        <v>8318</v>
      </c>
      <c r="Q105" s="8" t="s">
        <v>8318</v>
      </c>
      <c r="R105" s="8" t="s">
        <v>243</v>
      </c>
      <c r="S105" s="8" t="s">
        <v>244</v>
      </c>
      <c r="T105" s="8" t="s">
        <v>6246</v>
      </c>
      <c r="U105" s="8" t="s">
        <v>7731</v>
      </c>
      <c r="V105" s="8" t="s">
        <v>8630</v>
      </c>
      <c r="W105" s="8" t="s">
        <v>165</v>
      </c>
      <c r="X105" s="10"/>
      <c r="Y105" s="94" t="str">
        <f>VLOOKUP(D105,TIPOLOGIA!A:F,6,0)</f>
        <v>TIPO II</v>
      </c>
      <c r="Z105" s="94" t="str">
        <f>VLOOKUP(D105,TIPOLOGIA!A:F,5,0)</f>
        <v>TERRESTRE</v>
      </c>
      <c r="AA105" s="8" t="s">
        <v>1400</v>
      </c>
      <c r="AB105" s="8">
        <v>1</v>
      </c>
      <c r="AC105" s="86">
        <f>IF(W105="SOPORTE_TELEFÓNICO",'BASE LIQUIDACION REDEBAN 2025'!$B$19,IF(AND(W105="VISITA_TÉCNICA",Y105="TIPO II"),'BASE LIQUIDACION REDEBAN 2025'!$B$18,'BASE LIQUIDACION REDEBAN 2025'!$B$17))</f>
        <v>67654.12000000001</v>
      </c>
      <c r="AD105" s="86">
        <v>0</v>
      </c>
      <c r="AE105" s="86">
        <f t="shared" si="1"/>
        <v>67654.12000000001</v>
      </c>
      <c r="AF105" s="49"/>
    </row>
    <row r="106" spans="1:32" s="78" customFormat="1">
      <c r="A106" s="8" t="s">
        <v>86</v>
      </c>
      <c r="B106" s="94" t="str">
        <f>VLOOKUP(A106,'CENTRO DE COSTOS'!A:D,4,FALSE)</f>
        <v>KEVIN ALEXIS CORZO BUSTOS</v>
      </c>
      <c r="C106" s="94" t="str">
        <f>VLOOKUP(A106,'CENTRO DE COSTOS'!A:D,2,FALSE)</f>
        <v>0004-0007</v>
      </c>
      <c r="D106" s="8">
        <v>73504</v>
      </c>
      <c r="E106" s="8">
        <v>2663005</v>
      </c>
      <c r="F106" s="8">
        <v>69618</v>
      </c>
      <c r="G106" s="8" t="s">
        <v>6241</v>
      </c>
      <c r="H106" s="8" t="s">
        <v>494</v>
      </c>
      <c r="I106" s="8" t="s">
        <v>8631</v>
      </c>
      <c r="J106" s="8" t="s">
        <v>8632</v>
      </c>
      <c r="K106" s="8" t="s">
        <v>160</v>
      </c>
      <c r="L106" s="8" t="s">
        <v>8633</v>
      </c>
      <c r="M106" s="183">
        <v>45898.386805555558</v>
      </c>
      <c r="N106" s="183">
        <v>45902.699305555558</v>
      </c>
      <c r="O106" s="90"/>
      <c r="P106" s="8" t="s">
        <v>8318</v>
      </c>
      <c r="Q106" s="8" t="s">
        <v>8318</v>
      </c>
      <c r="R106" s="8" t="s">
        <v>243</v>
      </c>
      <c r="S106" s="8" t="s">
        <v>244</v>
      </c>
      <c r="T106" s="8" t="s">
        <v>7951</v>
      </c>
      <c r="U106" s="8" t="s">
        <v>7952</v>
      </c>
      <c r="V106" s="8" t="s">
        <v>8634</v>
      </c>
      <c r="W106" s="8" t="s">
        <v>1552</v>
      </c>
      <c r="X106" s="10"/>
      <c r="Y106" s="94" t="str">
        <f>VLOOKUP(D106,TIPOLOGIA!A:F,6,0)</f>
        <v>TIPO III</v>
      </c>
      <c r="Z106" s="94" t="str">
        <f>VLOOKUP(D106,TIPOLOGIA!A:F,5,0)</f>
        <v>TERRESTRE</v>
      </c>
      <c r="AA106" s="8"/>
      <c r="AB106" s="8">
        <v>0</v>
      </c>
      <c r="AC106" s="86">
        <f>IF(W106="SOPORTE_TELEFÓNICO",'BASE LIQUIDACION REDEBAN 2025'!$B$19,IF(AND(W106="VISITA_TÉCNICA",Y106="TIPO II"),'BASE LIQUIDACION REDEBAN 2025'!$B$18,'BASE LIQUIDACION REDEBAN 2025'!$B$17))</f>
        <v>41241.0800752</v>
      </c>
      <c r="AD106" s="86">
        <v>0</v>
      </c>
      <c r="AE106" s="86">
        <f t="shared" si="1"/>
        <v>41241.0800752</v>
      </c>
      <c r="AF106" s="49"/>
    </row>
    <row r="107" spans="1:32" s="78" customFormat="1">
      <c r="A107" s="8" t="s">
        <v>76</v>
      </c>
      <c r="B107" s="94" t="str">
        <f>VLOOKUP(A107,'CENTRO DE COSTOS'!A:D,4,FALSE)</f>
        <v>DIEGO FERNANDO HENAO CARDONA</v>
      </c>
      <c r="C107" s="94" t="str">
        <f>VLOOKUP(A107,'CENTRO DE COSTOS'!A:D,2,FALSE)</f>
        <v>0004-0003</v>
      </c>
      <c r="D107" s="8">
        <v>76001</v>
      </c>
      <c r="E107" s="8">
        <v>2671822</v>
      </c>
      <c r="F107" s="8">
        <v>17275</v>
      </c>
      <c r="G107" s="8" t="s">
        <v>6241</v>
      </c>
      <c r="H107" s="8" t="s">
        <v>232</v>
      </c>
      <c r="I107" s="8" t="s">
        <v>76</v>
      </c>
      <c r="J107" s="8" t="s">
        <v>8635</v>
      </c>
      <c r="K107" s="8" t="s">
        <v>160</v>
      </c>
      <c r="L107" s="8" t="s">
        <v>8636</v>
      </c>
      <c r="M107" s="183">
        <v>45901.411805555559</v>
      </c>
      <c r="N107" s="183">
        <v>45902.699305555558</v>
      </c>
      <c r="O107" s="90"/>
      <c r="P107" s="8" t="s">
        <v>8318</v>
      </c>
      <c r="Q107" s="8" t="s">
        <v>8318</v>
      </c>
      <c r="R107" s="8" t="s">
        <v>6245</v>
      </c>
      <c r="S107" s="8" t="s">
        <v>6245</v>
      </c>
      <c r="T107" s="8" t="s">
        <v>6246</v>
      </c>
      <c r="U107" s="8" t="s">
        <v>7731</v>
      </c>
      <c r="V107" s="8" t="s">
        <v>8637</v>
      </c>
      <c r="W107" s="8" t="s">
        <v>165</v>
      </c>
      <c r="X107" s="10"/>
      <c r="Y107" s="94" t="str">
        <f>VLOOKUP(D107,TIPOLOGIA!A:F,6,0)</f>
        <v>TIPO I</v>
      </c>
      <c r="Z107" s="94" t="str">
        <f>VLOOKUP(D107,TIPOLOGIA!A:F,5,0)</f>
        <v>TERRESTRE</v>
      </c>
      <c r="AA107" s="8" t="s">
        <v>346</v>
      </c>
      <c r="AB107" s="8">
        <v>1</v>
      </c>
      <c r="AC107" s="86">
        <f>IF(W107="SOPORTE_TELEFÓNICO",'BASE LIQUIDACION REDEBAN 2025'!$B$19,IF(AND(W107="VISITA_TÉCNICA",Y107="TIPO II"),'BASE LIQUIDACION REDEBAN 2025'!$B$18,'BASE LIQUIDACION REDEBAN 2025'!$B$17))</f>
        <v>35779.500569199998</v>
      </c>
      <c r="AD107" s="86">
        <v>0</v>
      </c>
      <c r="AE107" s="86">
        <f t="shared" si="1"/>
        <v>35779.500569199998</v>
      </c>
      <c r="AF107" s="49"/>
    </row>
    <row r="108" spans="1:32" s="78" customFormat="1">
      <c r="A108" s="8" t="s">
        <v>93</v>
      </c>
      <c r="B108" s="94" t="str">
        <f>VLOOKUP(A108,'CENTRO DE COSTOS'!A:D,4,FALSE)</f>
        <v>DIEGO FERNANDO HENAO CARDONA</v>
      </c>
      <c r="C108" s="94" t="str">
        <f>VLOOKUP(A108,'CENTRO DE COSTOS'!A:D,2,FALSE)</f>
        <v>0004-0003</v>
      </c>
      <c r="D108" s="8">
        <v>52317</v>
      </c>
      <c r="E108" s="8">
        <v>2671838</v>
      </c>
      <c r="F108" s="8">
        <v>80018</v>
      </c>
      <c r="G108" s="8" t="s">
        <v>6241</v>
      </c>
      <c r="H108" s="8" t="s">
        <v>157</v>
      </c>
      <c r="I108" s="8" t="s">
        <v>2650</v>
      </c>
      <c r="J108" s="8" t="s">
        <v>8638</v>
      </c>
      <c r="K108" s="8" t="s">
        <v>160</v>
      </c>
      <c r="L108" s="8" t="s">
        <v>8639</v>
      </c>
      <c r="M108" s="183">
        <v>45901.413194444453</v>
      </c>
      <c r="N108" s="183">
        <v>45902.702777777777</v>
      </c>
      <c r="O108" s="90"/>
      <c r="P108" s="8" t="s">
        <v>8318</v>
      </c>
      <c r="Q108" s="8" t="s">
        <v>8318</v>
      </c>
      <c r="R108" s="8" t="s">
        <v>162</v>
      </c>
      <c r="S108" s="8" t="s">
        <v>162</v>
      </c>
      <c r="T108" s="8" t="s">
        <v>6246</v>
      </c>
      <c r="U108" s="8" t="s">
        <v>7731</v>
      </c>
      <c r="V108" s="8" t="s">
        <v>8640</v>
      </c>
      <c r="W108" s="8" t="s">
        <v>8320</v>
      </c>
      <c r="X108" s="10"/>
      <c r="Y108" s="94" t="str">
        <f>VLOOKUP(D108,TIPOLOGIA!A:F,6,0)</f>
        <v>TIPO II</v>
      </c>
      <c r="Z108" s="94" t="str">
        <f>VLOOKUP(D108,TIPOLOGIA!A:F,5,0)</f>
        <v>TERRESTRE</v>
      </c>
      <c r="AA108" s="8" t="s">
        <v>2014</v>
      </c>
      <c r="AB108" s="8">
        <v>0</v>
      </c>
      <c r="AC108" s="86">
        <f>IF(W108="SOPORTE_TELEFÓNICO",'BASE LIQUIDACION REDEBAN 2025'!$B$19,IF(AND(W108="VISITA_TÉCNICA",Y108="TIPO II"),'BASE LIQUIDACION REDEBAN 2025'!$B$18,'BASE LIQUIDACION REDEBAN 2025'!$B$17))</f>
        <v>35779.500569199998</v>
      </c>
      <c r="AD108" s="86">
        <v>0</v>
      </c>
      <c r="AE108" s="86">
        <f t="shared" si="1"/>
        <v>35779.500569199998</v>
      </c>
      <c r="AF108" s="49"/>
    </row>
    <row r="109" spans="1:32" s="78" customFormat="1">
      <c r="A109" s="8" t="s">
        <v>76</v>
      </c>
      <c r="B109" s="94" t="str">
        <f>VLOOKUP(A109,'CENTRO DE COSTOS'!A:D,4,FALSE)</f>
        <v>DIEGO FERNANDO HENAO CARDONA</v>
      </c>
      <c r="C109" s="94" t="str">
        <f>VLOOKUP(A109,'CENTRO DE COSTOS'!A:D,2,FALSE)</f>
        <v>0004-0003</v>
      </c>
      <c r="D109" s="8">
        <v>76001</v>
      </c>
      <c r="E109" s="8">
        <v>2670481</v>
      </c>
      <c r="F109" s="8">
        <v>74059</v>
      </c>
      <c r="G109" s="8" t="s">
        <v>6241</v>
      </c>
      <c r="H109" s="8" t="s">
        <v>232</v>
      </c>
      <c r="I109" s="8" t="s">
        <v>76</v>
      </c>
      <c r="J109" s="8" t="s">
        <v>8641</v>
      </c>
      <c r="K109" s="8" t="s">
        <v>160</v>
      </c>
      <c r="L109" s="8" t="s">
        <v>8642</v>
      </c>
      <c r="M109" s="183">
        <v>45901.366666666669</v>
      </c>
      <c r="N109" s="183">
        <v>45902.705555555563</v>
      </c>
      <c r="O109" s="90"/>
      <c r="P109" s="8" t="s">
        <v>8318</v>
      </c>
      <c r="Q109" s="8" t="s">
        <v>8318</v>
      </c>
      <c r="R109" s="8" t="s">
        <v>6245</v>
      </c>
      <c r="S109" s="8" t="s">
        <v>6245</v>
      </c>
      <c r="T109" s="8" t="s">
        <v>6246</v>
      </c>
      <c r="U109" s="8" t="s">
        <v>7731</v>
      </c>
      <c r="V109" s="8" t="s">
        <v>8643</v>
      </c>
      <c r="W109" s="8" t="s">
        <v>165</v>
      </c>
      <c r="X109" s="10"/>
      <c r="Y109" s="94" t="str">
        <f>VLOOKUP(D109,TIPOLOGIA!A:F,6,0)</f>
        <v>TIPO I</v>
      </c>
      <c r="Z109" s="94" t="str">
        <f>VLOOKUP(D109,TIPOLOGIA!A:F,5,0)</f>
        <v>TERRESTRE</v>
      </c>
      <c r="AA109" s="8" t="s">
        <v>346</v>
      </c>
      <c r="AB109" s="8">
        <v>1</v>
      </c>
      <c r="AC109" s="86">
        <f>IF(W109="SOPORTE_TELEFÓNICO",'BASE LIQUIDACION REDEBAN 2025'!$B$19,IF(AND(W109="VISITA_TÉCNICA",Y109="TIPO II"),'BASE LIQUIDACION REDEBAN 2025'!$B$18,'BASE LIQUIDACION REDEBAN 2025'!$B$17))</f>
        <v>35779.500569199998</v>
      </c>
      <c r="AD109" s="86">
        <v>0</v>
      </c>
      <c r="AE109" s="86">
        <f t="shared" si="1"/>
        <v>35779.500569199998</v>
      </c>
      <c r="AF109" s="49"/>
    </row>
    <row r="110" spans="1:32" s="78" customFormat="1">
      <c r="A110" s="8" t="s">
        <v>76</v>
      </c>
      <c r="B110" s="94" t="str">
        <f>VLOOKUP(A110,'CENTRO DE COSTOS'!A:D,4,FALSE)</f>
        <v>DIEGO FERNANDO HENAO CARDONA</v>
      </c>
      <c r="C110" s="94" t="str">
        <f>VLOOKUP(A110,'CENTRO DE COSTOS'!A:D,2,FALSE)</f>
        <v>0004-0003</v>
      </c>
      <c r="D110" s="8">
        <v>76001</v>
      </c>
      <c r="E110" s="8">
        <v>2673923</v>
      </c>
      <c r="F110" s="8">
        <v>25730</v>
      </c>
      <c r="G110" s="8" t="s">
        <v>6241</v>
      </c>
      <c r="H110" s="8" t="s">
        <v>232</v>
      </c>
      <c r="I110" s="8" t="s">
        <v>76</v>
      </c>
      <c r="J110" s="8" t="s">
        <v>8644</v>
      </c>
      <c r="K110" s="8" t="s">
        <v>160</v>
      </c>
      <c r="L110" s="8" t="s">
        <v>8645</v>
      </c>
      <c r="M110" s="183">
        <v>45901.506249999999</v>
      </c>
      <c r="N110" s="183">
        <v>45902.705555555563</v>
      </c>
      <c r="O110" s="90"/>
      <c r="P110" s="8" t="s">
        <v>8318</v>
      </c>
      <c r="Q110" s="8" t="s">
        <v>8318</v>
      </c>
      <c r="R110" s="8" t="s">
        <v>6245</v>
      </c>
      <c r="S110" s="8" t="s">
        <v>6245</v>
      </c>
      <c r="T110" s="8" t="s">
        <v>6246</v>
      </c>
      <c r="U110" s="8" t="s">
        <v>7731</v>
      </c>
      <c r="V110" s="8" t="s">
        <v>8646</v>
      </c>
      <c r="W110" s="8" t="s">
        <v>165</v>
      </c>
      <c r="X110" s="10"/>
      <c r="Y110" s="94" t="str">
        <f>VLOOKUP(D110,TIPOLOGIA!A:F,6,0)</f>
        <v>TIPO I</v>
      </c>
      <c r="Z110" s="94" t="str">
        <f>VLOOKUP(D110,TIPOLOGIA!A:F,5,0)</f>
        <v>TERRESTRE</v>
      </c>
      <c r="AA110" s="8" t="s">
        <v>531</v>
      </c>
      <c r="AB110" s="8">
        <v>1</v>
      </c>
      <c r="AC110" s="86">
        <f>IF(W110="SOPORTE_TELEFÓNICO",'BASE LIQUIDACION REDEBAN 2025'!$B$19,IF(AND(W110="VISITA_TÉCNICA",Y110="TIPO II"),'BASE LIQUIDACION REDEBAN 2025'!$B$18,'BASE LIQUIDACION REDEBAN 2025'!$B$17))</f>
        <v>35779.500569199998</v>
      </c>
      <c r="AD110" s="86">
        <v>0</v>
      </c>
      <c r="AE110" s="86">
        <f t="shared" si="1"/>
        <v>35779.500569199998</v>
      </c>
      <c r="AF110" s="49"/>
    </row>
    <row r="111" spans="1:32" s="78" customFormat="1">
      <c r="A111" s="8" t="s">
        <v>96</v>
      </c>
      <c r="B111" s="94" t="str">
        <f>VLOOKUP(A111,'CENTRO DE COSTOS'!A:D,4,FALSE)</f>
        <v>JOSE MAURICIO HERNANDEZ ROJAS</v>
      </c>
      <c r="C111" s="94" t="str">
        <f>VLOOKUP(A111,'CENTRO DE COSTOS'!A:D,2,FALSE)</f>
        <v>0004-0001</v>
      </c>
      <c r="D111" s="8">
        <v>47001</v>
      </c>
      <c r="E111" s="8">
        <v>2671852</v>
      </c>
      <c r="F111" s="8">
        <v>33144</v>
      </c>
      <c r="G111" s="8" t="s">
        <v>6241</v>
      </c>
      <c r="H111" s="8" t="s">
        <v>438</v>
      </c>
      <c r="I111" s="8" t="s">
        <v>96</v>
      </c>
      <c r="J111" s="8" t="s">
        <v>8647</v>
      </c>
      <c r="K111" s="8" t="s">
        <v>160</v>
      </c>
      <c r="L111" s="8" t="s">
        <v>8648</v>
      </c>
      <c r="M111" s="183">
        <v>45901.414583333331</v>
      </c>
      <c r="N111" s="183">
        <v>45902.708333333343</v>
      </c>
      <c r="O111" s="90"/>
      <c r="P111" s="8" t="s">
        <v>8318</v>
      </c>
      <c r="Q111" s="8" t="s">
        <v>8318</v>
      </c>
      <c r="R111" s="8" t="s">
        <v>6245</v>
      </c>
      <c r="S111" s="8" t="s">
        <v>6245</v>
      </c>
      <c r="T111" s="8" t="s">
        <v>6246</v>
      </c>
      <c r="U111" s="8" t="s">
        <v>7731</v>
      </c>
      <c r="V111" s="8" t="s">
        <v>8649</v>
      </c>
      <c r="W111" s="8" t="s">
        <v>165</v>
      </c>
      <c r="X111" s="10"/>
      <c r="Y111" s="94" t="str">
        <f>VLOOKUP(D111,TIPOLOGIA!A:F,6,0)</f>
        <v>TIPO I</v>
      </c>
      <c r="Z111" s="94" t="str">
        <f>VLOOKUP(D111,TIPOLOGIA!A:F,5,0)</f>
        <v>TERRESTRE</v>
      </c>
      <c r="AA111" s="8" t="s">
        <v>442</v>
      </c>
      <c r="AB111" s="8">
        <v>1</v>
      </c>
      <c r="AC111" s="86">
        <f>IF(W111="SOPORTE_TELEFÓNICO",'BASE LIQUIDACION REDEBAN 2025'!$B$19,IF(AND(W111="VISITA_TÉCNICA",Y111="TIPO II"),'BASE LIQUIDACION REDEBAN 2025'!$B$18,'BASE LIQUIDACION REDEBAN 2025'!$B$17))</f>
        <v>35779.500569199998</v>
      </c>
      <c r="AD111" s="86">
        <v>0</v>
      </c>
      <c r="AE111" s="86">
        <f t="shared" si="1"/>
        <v>35779.500569199998</v>
      </c>
      <c r="AF111" s="49"/>
    </row>
    <row r="112" spans="1:32" s="78" customFormat="1">
      <c r="A112" s="8" t="s">
        <v>76</v>
      </c>
      <c r="B112" s="94" t="str">
        <f>VLOOKUP(A112,'CENTRO DE COSTOS'!A:D,4,FALSE)</f>
        <v>DIEGO FERNANDO HENAO CARDONA</v>
      </c>
      <c r="C112" s="94" t="str">
        <f>VLOOKUP(A112,'CENTRO DE COSTOS'!A:D,2,FALSE)</f>
        <v>0004-0003</v>
      </c>
      <c r="D112" s="8">
        <v>19821</v>
      </c>
      <c r="E112" s="8">
        <v>2669905</v>
      </c>
      <c r="F112" s="8">
        <v>73550</v>
      </c>
      <c r="G112" s="8" t="s">
        <v>6241</v>
      </c>
      <c r="H112" s="8" t="s">
        <v>171</v>
      </c>
      <c r="I112" s="8" t="s">
        <v>8650</v>
      </c>
      <c r="J112" s="8" t="s">
        <v>8651</v>
      </c>
      <c r="K112" s="8" t="s">
        <v>160</v>
      </c>
      <c r="L112" s="8" t="s">
        <v>8652</v>
      </c>
      <c r="M112" s="183">
        <v>45901.333333333343</v>
      </c>
      <c r="N112" s="183">
        <v>45902.711805555547</v>
      </c>
      <c r="O112" s="90"/>
      <c r="P112" s="8" t="s">
        <v>8318</v>
      </c>
      <c r="Q112" s="8" t="s">
        <v>8318</v>
      </c>
      <c r="R112" s="8" t="s">
        <v>6245</v>
      </c>
      <c r="S112" s="8" t="s">
        <v>6245</v>
      </c>
      <c r="T112" s="8" t="s">
        <v>6246</v>
      </c>
      <c r="U112" s="8" t="s">
        <v>7731</v>
      </c>
      <c r="V112" s="8" t="s">
        <v>8653</v>
      </c>
      <c r="W112" s="8" t="s">
        <v>8320</v>
      </c>
      <c r="X112" s="10"/>
      <c r="Y112" s="94" t="str">
        <f>VLOOKUP(D112,TIPOLOGIA!A:F,6,0)</f>
        <v>TIPO III</v>
      </c>
      <c r="Z112" s="94" t="str">
        <f>VLOOKUP(D112,TIPOLOGIA!A:F,5,0)</f>
        <v>TERRESTRE</v>
      </c>
      <c r="AA112" s="8" t="s">
        <v>531</v>
      </c>
      <c r="AB112" s="8">
        <v>0</v>
      </c>
      <c r="AC112" s="86">
        <f>IF(W112="SOPORTE_TELEFÓNICO",'BASE LIQUIDACION REDEBAN 2025'!$B$19,IF(AND(W112="VISITA_TÉCNICA",Y112="TIPO II"),'BASE LIQUIDACION REDEBAN 2025'!$B$18,'BASE LIQUIDACION REDEBAN 2025'!$B$17))</f>
        <v>35779.500569199998</v>
      </c>
      <c r="AD112" s="86">
        <v>0</v>
      </c>
      <c r="AE112" s="86">
        <f t="shared" si="1"/>
        <v>35779.500569199998</v>
      </c>
      <c r="AF112" s="49"/>
    </row>
    <row r="113" spans="1:32" s="78" customFormat="1">
      <c r="A113" s="8" t="s">
        <v>97</v>
      </c>
      <c r="B113" s="94" t="str">
        <f>VLOOKUP(A113,'CENTRO DE COSTOS'!A:D,4,FALSE)</f>
        <v>JOSE MAURICIO HERNANDEZ ROJAS</v>
      </c>
      <c r="C113" s="94" t="str">
        <f>VLOOKUP(A113,'CENTRO DE COSTOS'!A:D,2,FALSE)</f>
        <v>0004-0001</v>
      </c>
      <c r="D113" s="8">
        <v>70742</v>
      </c>
      <c r="E113" s="8">
        <v>2650092</v>
      </c>
      <c r="F113" s="8">
        <v>62017</v>
      </c>
      <c r="G113" s="8" t="s">
        <v>6241</v>
      </c>
      <c r="H113" s="8" t="s">
        <v>333</v>
      </c>
      <c r="I113" s="8" t="s">
        <v>3015</v>
      </c>
      <c r="J113" s="8" t="s">
        <v>3016</v>
      </c>
      <c r="K113" s="8" t="s">
        <v>160</v>
      </c>
      <c r="L113" s="8" t="s">
        <v>8654</v>
      </c>
      <c r="M113" s="183">
        <v>45896.367361111108</v>
      </c>
      <c r="N113" s="183">
        <v>45902.717361111107</v>
      </c>
      <c r="O113" s="90"/>
      <c r="P113" s="8" t="s">
        <v>8318</v>
      </c>
      <c r="Q113" s="8" t="s">
        <v>8318</v>
      </c>
      <c r="R113" s="8" t="s">
        <v>243</v>
      </c>
      <c r="S113" s="8" t="s">
        <v>365</v>
      </c>
      <c r="T113" s="8" t="s">
        <v>6246</v>
      </c>
      <c r="U113" s="8" t="s">
        <v>7731</v>
      </c>
      <c r="V113" s="8" t="s">
        <v>8655</v>
      </c>
      <c r="W113" s="8" t="s">
        <v>165</v>
      </c>
      <c r="X113" s="10"/>
      <c r="Y113" s="94" t="str">
        <f>VLOOKUP(D113,TIPOLOGIA!A:F,6,0)</f>
        <v>TIPO II</v>
      </c>
      <c r="Z113" s="94" t="str">
        <f>VLOOKUP(D113,TIPOLOGIA!A:F,5,0)</f>
        <v>TERRESTRE</v>
      </c>
      <c r="AA113" s="8" t="s">
        <v>339</v>
      </c>
      <c r="AB113" s="8">
        <v>1</v>
      </c>
      <c r="AC113" s="86">
        <f>IF(W113="SOPORTE_TELEFÓNICO",'BASE LIQUIDACION REDEBAN 2025'!$B$19,IF(AND(W113="VISITA_TÉCNICA",Y113="TIPO II"),'BASE LIQUIDACION REDEBAN 2025'!$B$18,'BASE LIQUIDACION REDEBAN 2025'!$B$17))</f>
        <v>67654.12000000001</v>
      </c>
      <c r="AD113" s="86">
        <v>0</v>
      </c>
      <c r="AE113" s="86">
        <f t="shared" si="1"/>
        <v>67654.12000000001</v>
      </c>
      <c r="AF113" s="49"/>
    </row>
    <row r="114" spans="1:32" s="78" customFormat="1">
      <c r="A114" s="8" t="s">
        <v>60</v>
      </c>
      <c r="B114" s="94" t="str">
        <f>VLOOKUP(A114,'CENTRO DE COSTOS'!A:D,4,FALSE)</f>
        <v>JUAN SEBASTIÁN RÍOS CASTRILLÓN</v>
      </c>
      <c r="C114" s="94" t="str">
        <f>VLOOKUP(A114,'CENTRO DE COSTOS'!A:D,2,FALSE)</f>
        <v>0004-0005</v>
      </c>
      <c r="D114" s="8">
        <v>5480</v>
      </c>
      <c r="E114" s="8">
        <v>2649128</v>
      </c>
      <c r="F114" s="8">
        <v>78222</v>
      </c>
      <c r="G114" s="8" t="s">
        <v>6241</v>
      </c>
      <c r="H114" s="8" t="s">
        <v>249</v>
      </c>
      <c r="I114" s="8" t="s">
        <v>5844</v>
      </c>
      <c r="J114" s="8" t="s">
        <v>8656</v>
      </c>
      <c r="K114" s="8" t="s">
        <v>160</v>
      </c>
      <c r="L114" s="8" t="s">
        <v>8657</v>
      </c>
      <c r="M114" s="183">
        <v>45896.333333333343</v>
      </c>
      <c r="N114" s="183">
        <v>45902.719444444447</v>
      </c>
      <c r="O114" s="90"/>
      <c r="P114" s="8" t="s">
        <v>8318</v>
      </c>
      <c r="Q114" s="8" t="s">
        <v>8318</v>
      </c>
      <c r="R114" s="8" t="s">
        <v>243</v>
      </c>
      <c r="S114" s="8" t="s">
        <v>244</v>
      </c>
      <c r="T114" s="8" t="s">
        <v>6246</v>
      </c>
      <c r="U114" s="8" t="s">
        <v>7731</v>
      </c>
      <c r="V114" s="8" t="s">
        <v>8658</v>
      </c>
      <c r="W114" s="8" t="s">
        <v>8320</v>
      </c>
      <c r="X114" s="10"/>
      <c r="Y114" s="94" t="str">
        <f>VLOOKUP(D114,TIPOLOGIA!A:F,6,0)</f>
        <v>TIPO II</v>
      </c>
      <c r="Z114" s="94" t="str">
        <f>VLOOKUP(D114,TIPOLOGIA!A:F,5,0)</f>
        <v>TERRESTRE</v>
      </c>
      <c r="AA114" s="8" t="s">
        <v>261</v>
      </c>
      <c r="AB114" s="8">
        <v>0</v>
      </c>
      <c r="AC114" s="86">
        <f>IF(W114="SOPORTE_TELEFÓNICO",'BASE LIQUIDACION REDEBAN 2025'!$B$19,IF(AND(W114="VISITA_TÉCNICA",Y114="TIPO II"),'BASE LIQUIDACION REDEBAN 2025'!$B$18,'BASE LIQUIDACION REDEBAN 2025'!$B$17))</f>
        <v>35779.500569199998</v>
      </c>
      <c r="AD114" s="86">
        <v>0</v>
      </c>
      <c r="AE114" s="86">
        <f t="shared" si="1"/>
        <v>35779.500569199998</v>
      </c>
      <c r="AF114" s="49"/>
    </row>
    <row r="115" spans="1:32" s="78" customFormat="1">
      <c r="A115" s="8" t="s">
        <v>91</v>
      </c>
      <c r="B115" s="94" t="str">
        <f>VLOOKUP(A115,'CENTRO DE COSTOS'!A:D,4,FALSE)</f>
        <v>JOSE MAURICIO HERNANDEZ ROJAS</v>
      </c>
      <c r="C115" s="94" t="str">
        <f>VLOOKUP(A115,'CENTRO DE COSTOS'!A:D,2,FALSE)</f>
        <v>0004-0001</v>
      </c>
      <c r="D115" s="8">
        <v>23001</v>
      </c>
      <c r="E115" s="8">
        <v>2678577</v>
      </c>
      <c r="F115" s="8">
        <v>75394</v>
      </c>
      <c r="G115" s="8" t="s">
        <v>6241</v>
      </c>
      <c r="H115" s="8" t="s">
        <v>193</v>
      </c>
      <c r="I115" s="8" t="s">
        <v>91</v>
      </c>
      <c r="J115" s="8" t="s">
        <v>8659</v>
      </c>
      <c r="K115" s="8" t="s">
        <v>160</v>
      </c>
      <c r="L115" s="8" t="s">
        <v>8660</v>
      </c>
      <c r="M115" s="183">
        <v>45902.373611111107</v>
      </c>
      <c r="N115" s="183">
        <v>45903.304861111108</v>
      </c>
      <c r="O115" s="90"/>
      <c r="P115" s="8" t="s">
        <v>8318</v>
      </c>
      <c r="Q115" s="8" t="s">
        <v>8318</v>
      </c>
      <c r="R115" s="8" t="s">
        <v>6245</v>
      </c>
      <c r="S115" s="8" t="s">
        <v>6245</v>
      </c>
      <c r="T115" s="8" t="s">
        <v>6246</v>
      </c>
      <c r="U115" s="8" t="s">
        <v>7731</v>
      </c>
      <c r="V115" s="8" t="s">
        <v>8661</v>
      </c>
      <c r="W115" s="8" t="s">
        <v>165</v>
      </c>
      <c r="X115" s="10"/>
      <c r="Y115" s="94" t="str">
        <f>VLOOKUP(D115,TIPOLOGIA!A:F,6,0)</f>
        <v>TIPO I</v>
      </c>
      <c r="Z115" s="94" t="str">
        <f>VLOOKUP(D115,TIPOLOGIA!A:F,5,0)</f>
        <v>TERRESTRE</v>
      </c>
      <c r="AA115" s="8" t="s">
        <v>1084</v>
      </c>
      <c r="AB115" s="8">
        <v>1</v>
      </c>
      <c r="AC115" s="86">
        <f>IF(W115="SOPORTE_TELEFÓNICO",'BASE LIQUIDACION REDEBAN 2025'!$B$19,IF(AND(W115="VISITA_TÉCNICA",Y115="TIPO II"),'BASE LIQUIDACION REDEBAN 2025'!$B$18,'BASE LIQUIDACION REDEBAN 2025'!$B$17))</f>
        <v>35779.500569199998</v>
      </c>
      <c r="AD115" s="86">
        <v>0</v>
      </c>
      <c r="AE115" s="86">
        <f t="shared" si="1"/>
        <v>35779.500569199998</v>
      </c>
      <c r="AF115" s="49"/>
    </row>
    <row r="116" spans="1:32" s="78" customFormat="1">
      <c r="A116" s="8" t="s">
        <v>93</v>
      </c>
      <c r="B116" s="94" t="str">
        <f>VLOOKUP(A116,'CENTRO DE COSTOS'!A:D,4,FALSE)</f>
        <v>DIEGO FERNANDO HENAO CARDONA</v>
      </c>
      <c r="C116" s="94" t="str">
        <f>VLOOKUP(A116,'CENTRO DE COSTOS'!A:D,2,FALSE)</f>
        <v>0004-0003</v>
      </c>
      <c r="D116" s="8">
        <v>52001</v>
      </c>
      <c r="E116" s="8">
        <v>2673613</v>
      </c>
      <c r="F116" s="8">
        <v>72162</v>
      </c>
      <c r="G116" s="8" t="s">
        <v>6241</v>
      </c>
      <c r="H116" s="8" t="s">
        <v>157</v>
      </c>
      <c r="I116" s="8" t="s">
        <v>93</v>
      </c>
      <c r="J116" s="8" t="s">
        <v>8662</v>
      </c>
      <c r="K116" s="8" t="s">
        <v>160</v>
      </c>
      <c r="L116" s="8" t="s">
        <v>8663</v>
      </c>
      <c r="M116" s="183">
        <v>45901.484722222223</v>
      </c>
      <c r="N116" s="183">
        <v>45903.306944444441</v>
      </c>
      <c r="O116" s="90"/>
      <c r="P116" s="8" t="s">
        <v>8318</v>
      </c>
      <c r="Q116" s="8" t="s">
        <v>8318</v>
      </c>
      <c r="R116" s="8" t="s">
        <v>243</v>
      </c>
      <c r="S116" s="8" t="s">
        <v>244</v>
      </c>
      <c r="T116" s="8" t="s">
        <v>6246</v>
      </c>
      <c r="U116" s="8" t="s">
        <v>7731</v>
      </c>
      <c r="V116" s="8" t="s">
        <v>8664</v>
      </c>
      <c r="W116" s="8" t="s">
        <v>165</v>
      </c>
      <c r="X116" s="10"/>
      <c r="Y116" s="94" t="str">
        <f>VLOOKUP(D116,TIPOLOGIA!A:F,6,0)</f>
        <v>TIPO I</v>
      </c>
      <c r="Z116" s="94" t="str">
        <f>VLOOKUP(D116,TIPOLOGIA!A:F,5,0)</f>
        <v>TERRESTRE</v>
      </c>
      <c r="AA116" s="8" t="s">
        <v>851</v>
      </c>
      <c r="AB116" s="8">
        <v>1</v>
      </c>
      <c r="AC116" s="86">
        <f>IF(W116="SOPORTE_TELEFÓNICO",'BASE LIQUIDACION REDEBAN 2025'!$B$19,IF(AND(W116="VISITA_TÉCNICA",Y116="TIPO II"),'BASE LIQUIDACION REDEBAN 2025'!$B$18,'BASE LIQUIDACION REDEBAN 2025'!$B$17))</f>
        <v>35779.500569199998</v>
      </c>
      <c r="AD116" s="86">
        <v>0</v>
      </c>
      <c r="AE116" s="86">
        <f t="shared" si="1"/>
        <v>35779.500569199998</v>
      </c>
      <c r="AF116" s="49"/>
    </row>
    <row r="117" spans="1:32" s="78" customFormat="1">
      <c r="A117" s="8" t="s">
        <v>68</v>
      </c>
      <c r="B117" s="94" t="str">
        <f>VLOOKUP(A117,'CENTRO DE COSTOS'!A:D,4,FALSE)</f>
        <v>WILLIAM ASDRUBAL ROZO ROZO</v>
      </c>
      <c r="C117" s="94" t="str">
        <f>VLOOKUP(A117,'CENTRO DE COSTOS'!A:D,2,FALSE)</f>
        <v>0004-0004</v>
      </c>
      <c r="D117" s="8">
        <v>11001</v>
      </c>
      <c r="E117" s="8">
        <v>2675264</v>
      </c>
      <c r="F117" s="8">
        <v>54163</v>
      </c>
      <c r="G117" s="8" t="s">
        <v>6241</v>
      </c>
      <c r="H117" s="8" t="s">
        <v>417</v>
      </c>
      <c r="I117" s="8" t="s">
        <v>68</v>
      </c>
      <c r="J117" s="8" t="s">
        <v>8665</v>
      </c>
      <c r="K117" s="8" t="s">
        <v>160</v>
      </c>
      <c r="L117" s="8" t="s">
        <v>8666</v>
      </c>
      <c r="M117" s="183">
        <v>45901.624305555553</v>
      </c>
      <c r="N117" s="183">
        <v>45903.30972222222</v>
      </c>
      <c r="O117" s="90"/>
      <c r="P117" s="8" t="s">
        <v>8318</v>
      </c>
      <c r="Q117" s="8" t="s">
        <v>8318</v>
      </c>
      <c r="R117" s="8" t="s">
        <v>6245</v>
      </c>
      <c r="S117" s="8" t="s">
        <v>6245</v>
      </c>
      <c r="T117" s="8" t="s">
        <v>6246</v>
      </c>
      <c r="U117" s="8" t="s">
        <v>7731</v>
      </c>
      <c r="V117" s="8" t="s">
        <v>8667</v>
      </c>
      <c r="W117" s="8" t="s">
        <v>165</v>
      </c>
      <c r="X117" s="10"/>
      <c r="Y117" s="94" t="str">
        <f>VLOOKUP(D117,TIPOLOGIA!A:F,6,0)</f>
        <v>TIPO I</v>
      </c>
      <c r="Z117" s="94" t="str">
        <f>VLOOKUP(D117,TIPOLOGIA!A:F,5,0)</f>
        <v>TERRESTRE</v>
      </c>
      <c r="AA117" s="8" t="s">
        <v>541</v>
      </c>
      <c r="AB117" s="8">
        <v>1</v>
      </c>
      <c r="AC117" s="86">
        <f>IF(W117="SOPORTE_TELEFÓNICO",'BASE LIQUIDACION REDEBAN 2025'!$B$19,IF(AND(W117="VISITA_TÉCNICA",Y117="TIPO II"),'BASE LIQUIDACION REDEBAN 2025'!$B$18,'BASE LIQUIDACION REDEBAN 2025'!$B$17))</f>
        <v>35779.500569199998</v>
      </c>
      <c r="AD117" s="86">
        <v>0</v>
      </c>
      <c r="AE117" s="86">
        <f t="shared" si="1"/>
        <v>35779.500569199998</v>
      </c>
      <c r="AF117" s="49"/>
    </row>
    <row r="118" spans="1:32" s="78" customFormat="1">
      <c r="A118" s="8" t="s">
        <v>68</v>
      </c>
      <c r="B118" s="94" t="str">
        <f>VLOOKUP(A118,'CENTRO DE COSTOS'!A:D,4,FALSE)</f>
        <v>WILLIAM ASDRUBAL ROZO ROZO</v>
      </c>
      <c r="C118" s="94" t="str">
        <f>VLOOKUP(A118,'CENTRO DE COSTOS'!A:D,2,FALSE)</f>
        <v>0004-0004</v>
      </c>
      <c r="D118" s="8">
        <v>11001</v>
      </c>
      <c r="E118" s="8">
        <v>2672908</v>
      </c>
      <c r="F118" s="8">
        <v>76939</v>
      </c>
      <c r="G118" s="8" t="s">
        <v>6241</v>
      </c>
      <c r="H118" s="8" t="s">
        <v>417</v>
      </c>
      <c r="I118" s="8" t="s">
        <v>68</v>
      </c>
      <c r="J118" s="8" t="s">
        <v>8668</v>
      </c>
      <c r="K118" s="8" t="s">
        <v>160</v>
      </c>
      <c r="L118" s="8" t="s">
        <v>8669</v>
      </c>
      <c r="M118" s="183">
        <v>45901.456944444442</v>
      </c>
      <c r="N118" s="183">
        <v>45903.314583333333</v>
      </c>
      <c r="O118" s="90"/>
      <c r="P118" s="8" t="s">
        <v>8318</v>
      </c>
      <c r="Q118" s="8" t="s">
        <v>8318</v>
      </c>
      <c r="R118" s="8" t="s">
        <v>6245</v>
      </c>
      <c r="S118" s="8" t="s">
        <v>6245</v>
      </c>
      <c r="T118" s="8" t="s">
        <v>6246</v>
      </c>
      <c r="U118" s="8" t="s">
        <v>7731</v>
      </c>
      <c r="V118" s="8" t="s">
        <v>8670</v>
      </c>
      <c r="W118" s="8" t="s">
        <v>165</v>
      </c>
      <c r="X118" s="10"/>
      <c r="Y118" s="94" t="str">
        <f>VLOOKUP(D118,TIPOLOGIA!A:F,6,0)</f>
        <v>TIPO I</v>
      </c>
      <c r="Z118" s="94" t="str">
        <f>VLOOKUP(D118,TIPOLOGIA!A:F,5,0)</f>
        <v>TERRESTRE</v>
      </c>
      <c r="AA118" s="8" t="s">
        <v>551</v>
      </c>
      <c r="AB118" s="8">
        <v>1</v>
      </c>
      <c r="AC118" s="86">
        <f>IF(W118="SOPORTE_TELEFÓNICO",'BASE LIQUIDACION REDEBAN 2025'!$B$19,IF(AND(W118="VISITA_TÉCNICA",Y118="TIPO II"),'BASE LIQUIDACION REDEBAN 2025'!$B$18,'BASE LIQUIDACION REDEBAN 2025'!$B$17))</f>
        <v>35779.500569199998</v>
      </c>
      <c r="AD118" s="86">
        <v>0</v>
      </c>
      <c r="AE118" s="86">
        <f t="shared" si="1"/>
        <v>35779.500569199998</v>
      </c>
      <c r="AF118" s="49"/>
    </row>
    <row r="119" spans="1:32" s="78" customFormat="1">
      <c r="A119" s="8" t="s">
        <v>86</v>
      </c>
      <c r="B119" s="94" t="str">
        <f>VLOOKUP(A119,'CENTRO DE COSTOS'!A:D,4,FALSE)</f>
        <v>KEVIN ALEXIS CORZO BUSTOS</v>
      </c>
      <c r="C119" s="94" t="str">
        <f>VLOOKUP(A119,'CENTRO DE COSTOS'!A:D,2,FALSE)</f>
        <v>0004-0007</v>
      </c>
      <c r="D119" s="8">
        <v>73001</v>
      </c>
      <c r="E119" s="8">
        <v>2668541</v>
      </c>
      <c r="F119" s="8">
        <v>55940</v>
      </c>
      <c r="G119" s="8" t="s">
        <v>6241</v>
      </c>
      <c r="H119" s="8" t="s">
        <v>494</v>
      </c>
      <c r="I119" s="8" t="s">
        <v>86</v>
      </c>
      <c r="J119" s="8" t="s">
        <v>8671</v>
      </c>
      <c r="K119" s="8" t="s">
        <v>160</v>
      </c>
      <c r="L119" s="8" t="s">
        <v>8672</v>
      </c>
      <c r="M119" s="183">
        <v>45901.333333333343</v>
      </c>
      <c r="N119" s="183">
        <v>45903.321527777778</v>
      </c>
      <c r="O119" s="90"/>
      <c r="P119" s="8" t="s">
        <v>8318</v>
      </c>
      <c r="Q119" s="8" t="s">
        <v>8318</v>
      </c>
      <c r="R119" s="8" t="s">
        <v>6245</v>
      </c>
      <c r="S119" s="8" t="s">
        <v>6245</v>
      </c>
      <c r="T119" s="8" t="s">
        <v>7735</v>
      </c>
      <c r="U119" s="8" t="s">
        <v>8673</v>
      </c>
      <c r="V119" s="8" t="s">
        <v>8674</v>
      </c>
      <c r="W119" s="8" t="s">
        <v>165</v>
      </c>
      <c r="X119" s="10"/>
      <c r="Y119" s="94" t="str">
        <f>VLOOKUP(D119,TIPOLOGIA!A:F,6,0)</f>
        <v>TIPO I</v>
      </c>
      <c r="Z119" s="94" t="str">
        <f>VLOOKUP(D119,TIPOLOGIA!A:F,5,0)</f>
        <v>TERRESTRE</v>
      </c>
      <c r="AA119" s="8" t="s">
        <v>498</v>
      </c>
      <c r="AB119" s="8">
        <v>1</v>
      </c>
      <c r="AC119" s="86">
        <f>IF(W119="SOPORTE_TELEFÓNICO",'BASE LIQUIDACION REDEBAN 2025'!$B$19,IF(AND(W119="VISITA_TÉCNICA",Y119="TIPO II"),'BASE LIQUIDACION REDEBAN 2025'!$B$18,'BASE LIQUIDACION REDEBAN 2025'!$B$17))</f>
        <v>35779.500569199998</v>
      </c>
      <c r="AD119" s="86">
        <v>0</v>
      </c>
      <c r="AE119" s="86">
        <f t="shared" si="1"/>
        <v>35779.500569199998</v>
      </c>
      <c r="AF119" s="49"/>
    </row>
    <row r="120" spans="1:32" s="78" customFormat="1">
      <c r="A120" s="8" t="s">
        <v>76</v>
      </c>
      <c r="B120" s="94" t="str">
        <f>VLOOKUP(A120,'CENTRO DE COSTOS'!A:D,4,FALSE)</f>
        <v>DIEGO FERNANDO HENAO CARDONA</v>
      </c>
      <c r="C120" s="94" t="str">
        <f>VLOOKUP(A120,'CENTRO DE COSTOS'!A:D,2,FALSE)</f>
        <v>0004-0003</v>
      </c>
      <c r="D120" s="8">
        <v>76130</v>
      </c>
      <c r="E120" s="8">
        <v>2670463</v>
      </c>
      <c r="F120" s="8">
        <v>45534</v>
      </c>
      <c r="G120" s="8" t="s">
        <v>6241</v>
      </c>
      <c r="H120" s="8" t="s">
        <v>232</v>
      </c>
      <c r="I120" s="8" t="s">
        <v>3088</v>
      </c>
      <c r="J120" s="8" t="s">
        <v>8675</v>
      </c>
      <c r="K120" s="8" t="s">
        <v>160</v>
      </c>
      <c r="L120" s="8" t="s">
        <v>8676</v>
      </c>
      <c r="M120" s="183">
        <v>45901.363194444442</v>
      </c>
      <c r="N120" s="183">
        <v>45903.324999999997</v>
      </c>
      <c r="O120" s="90"/>
      <c r="P120" s="8" t="s">
        <v>8318</v>
      </c>
      <c r="Q120" s="8" t="s">
        <v>8318</v>
      </c>
      <c r="R120" s="8" t="s">
        <v>243</v>
      </c>
      <c r="S120" s="8" t="s">
        <v>365</v>
      </c>
      <c r="T120" s="8" t="s">
        <v>6246</v>
      </c>
      <c r="U120" s="8" t="s">
        <v>7731</v>
      </c>
      <c r="V120" s="8" t="s">
        <v>8677</v>
      </c>
      <c r="W120" s="8" t="s">
        <v>165</v>
      </c>
      <c r="X120" s="10"/>
      <c r="Y120" s="94" t="str">
        <f>VLOOKUP(D120,TIPOLOGIA!A:F,6,0)</f>
        <v>TIPO II</v>
      </c>
      <c r="Z120" s="94" t="str">
        <f>VLOOKUP(D120,TIPOLOGIA!A:F,5,0)</f>
        <v>TERRESTRE</v>
      </c>
      <c r="AA120" s="8" t="s">
        <v>512</v>
      </c>
      <c r="AB120" s="8">
        <v>1</v>
      </c>
      <c r="AC120" s="86">
        <f>IF(W120="SOPORTE_TELEFÓNICO",'BASE LIQUIDACION REDEBAN 2025'!$B$19,IF(AND(W120="VISITA_TÉCNICA",Y120="TIPO II"),'BASE LIQUIDACION REDEBAN 2025'!$B$18,'BASE LIQUIDACION REDEBAN 2025'!$B$17))</f>
        <v>67654.12000000001</v>
      </c>
      <c r="AD120" s="86">
        <v>0</v>
      </c>
      <c r="AE120" s="86">
        <f t="shared" si="1"/>
        <v>67654.12000000001</v>
      </c>
      <c r="AF120" s="49"/>
    </row>
    <row r="121" spans="1:32" s="78" customFormat="1">
      <c r="A121" s="8" t="s">
        <v>76</v>
      </c>
      <c r="B121" s="94" t="str">
        <f>VLOOKUP(A121,'CENTRO DE COSTOS'!A:D,4,FALSE)</f>
        <v>DIEGO FERNANDO HENAO CARDONA</v>
      </c>
      <c r="C121" s="94" t="str">
        <f>VLOOKUP(A121,'CENTRO DE COSTOS'!A:D,2,FALSE)</f>
        <v>0004-0003</v>
      </c>
      <c r="D121" s="8">
        <v>76001</v>
      </c>
      <c r="E121" s="8">
        <v>2668591</v>
      </c>
      <c r="F121" s="8">
        <v>79289</v>
      </c>
      <c r="G121" s="8" t="s">
        <v>6241</v>
      </c>
      <c r="H121" s="8" t="s">
        <v>232</v>
      </c>
      <c r="I121" s="8" t="s">
        <v>76</v>
      </c>
      <c r="J121" s="8" t="s">
        <v>8678</v>
      </c>
      <c r="K121" s="8" t="s">
        <v>160</v>
      </c>
      <c r="L121" s="8" t="s">
        <v>8679</v>
      </c>
      <c r="M121" s="183">
        <v>45901.333333333343</v>
      </c>
      <c r="N121" s="183">
        <v>45903.337500000001</v>
      </c>
      <c r="O121" s="90"/>
      <c r="P121" s="8" t="s">
        <v>8318</v>
      </c>
      <c r="Q121" s="8" t="s">
        <v>8318</v>
      </c>
      <c r="R121" s="8" t="s">
        <v>6245</v>
      </c>
      <c r="S121" s="8" t="s">
        <v>6245</v>
      </c>
      <c r="T121" s="8" t="s">
        <v>6246</v>
      </c>
      <c r="U121" s="8" t="s">
        <v>7731</v>
      </c>
      <c r="V121" s="8" t="s">
        <v>8680</v>
      </c>
      <c r="W121" s="8" t="s">
        <v>165</v>
      </c>
      <c r="X121" s="10"/>
      <c r="Y121" s="94" t="str">
        <f>VLOOKUP(D121,TIPOLOGIA!A:F,6,0)</f>
        <v>TIPO I</v>
      </c>
      <c r="Z121" s="94" t="str">
        <f>VLOOKUP(D121,TIPOLOGIA!A:F,5,0)</f>
        <v>TERRESTRE</v>
      </c>
      <c r="AA121" s="8" t="s">
        <v>531</v>
      </c>
      <c r="AB121" s="8">
        <v>1</v>
      </c>
      <c r="AC121" s="86">
        <f>IF(W121="SOPORTE_TELEFÓNICO",'BASE LIQUIDACION REDEBAN 2025'!$B$19,IF(AND(W121="VISITA_TÉCNICA",Y121="TIPO II"),'BASE LIQUIDACION REDEBAN 2025'!$B$18,'BASE LIQUIDACION REDEBAN 2025'!$B$17))</f>
        <v>35779.500569199998</v>
      </c>
      <c r="AD121" s="86">
        <v>0</v>
      </c>
      <c r="AE121" s="86">
        <f t="shared" si="1"/>
        <v>35779.500569199998</v>
      </c>
      <c r="AF121" s="49"/>
    </row>
    <row r="122" spans="1:32" s="78" customFormat="1">
      <c r="A122" s="8" t="s">
        <v>99</v>
      </c>
      <c r="B122" s="94" t="str">
        <f>VLOOKUP(A122,'CENTRO DE COSTOS'!A:D,4,FALSE)</f>
        <v>JOSE MAURICIO HERNANDEZ ROJAS</v>
      </c>
      <c r="C122" s="94" t="str">
        <f>VLOOKUP(A122,'CENTRO DE COSTOS'!A:D,2,FALSE)</f>
        <v>0004-0001</v>
      </c>
      <c r="D122" s="8">
        <v>20517</v>
      </c>
      <c r="E122" s="8">
        <v>2663921</v>
      </c>
      <c r="F122" s="8">
        <v>62746</v>
      </c>
      <c r="G122" s="8" t="s">
        <v>6241</v>
      </c>
      <c r="H122" s="8" t="s">
        <v>596</v>
      </c>
      <c r="I122" s="8" t="s">
        <v>8681</v>
      </c>
      <c r="J122" s="8" t="s">
        <v>8682</v>
      </c>
      <c r="K122" s="8" t="s">
        <v>160</v>
      </c>
      <c r="L122" s="8" t="s">
        <v>8683</v>
      </c>
      <c r="M122" s="183">
        <v>45898.446527777778</v>
      </c>
      <c r="N122" s="183">
        <v>45903.353472222218</v>
      </c>
      <c r="O122" s="90"/>
      <c r="P122" s="8" t="s">
        <v>8318</v>
      </c>
      <c r="Q122" s="8" t="s">
        <v>8318</v>
      </c>
      <c r="R122" s="8" t="s">
        <v>6245</v>
      </c>
      <c r="S122" s="8" t="s">
        <v>6245</v>
      </c>
      <c r="T122" s="8" t="s">
        <v>6246</v>
      </c>
      <c r="U122" s="8" t="s">
        <v>7731</v>
      </c>
      <c r="V122" s="8" t="s">
        <v>8684</v>
      </c>
      <c r="W122" s="8" t="s">
        <v>8320</v>
      </c>
      <c r="X122" s="10"/>
      <c r="Y122" s="94" t="str">
        <f>VLOOKUP(D122,TIPOLOGIA!A:F,6,0)</f>
        <v>TIPO IV</v>
      </c>
      <c r="Z122" s="94" t="str">
        <f>VLOOKUP(D122,TIPOLOGIA!A:F,5,0)</f>
        <v>TERRESTRE</v>
      </c>
      <c r="AA122" s="8" t="s">
        <v>600</v>
      </c>
      <c r="AB122" s="8">
        <v>0</v>
      </c>
      <c r="AC122" s="86">
        <f>IF(W122="SOPORTE_TELEFÓNICO",'BASE LIQUIDACION REDEBAN 2025'!$B$19,IF(AND(W122="VISITA_TÉCNICA",Y122="TIPO II"),'BASE LIQUIDACION REDEBAN 2025'!$B$18,'BASE LIQUIDACION REDEBAN 2025'!$B$17))</f>
        <v>35779.500569199998</v>
      </c>
      <c r="AD122" s="86">
        <v>0</v>
      </c>
      <c r="AE122" s="86">
        <f t="shared" si="1"/>
        <v>35779.500569199998</v>
      </c>
      <c r="AF122" s="49"/>
    </row>
    <row r="123" spans="1:32" s="78" customFormat="1">
      <c r="A123" s="8" t="s">
        <v>76</v>
      </c>
      <c r="B123" s="94" t="str">
        <f>VLOOKUP(A123,'CENTRO DE COSTOS'!A:D,4,FALSE)</f>
        <v>DIEGO FERNANDO HENAO CARDONA</v>
      </c>
      <c r="C123" s="94" t="str">
        <f>VLOOKUP(A123,'CENTRO DE COSTOS'!A:D,2,FALSE)</f>
        <v>0004-0003</v>
      </c>
      <c r="D123" s="8">
        <v>19532</v>
      </c>
      <c r="E123" s="8">
        <v>2665442</v>
      </c>
      <c r="F123" s="8">
        <v>79400</v>
      </c>
      <c r="G123" s="8" t="s">
        <v>6241</v>
      </c>
      <c r="H123" s="8" t="s">
        <v>171</v>
      </c>
      <c r="I123" s="8" t="s">
        <v>4977</v>
      </c>
      <c r="J123" s="8" t="s">
        <v>8685</v>
      </c>
      <c r="K123" s="8" t="s">
        <v>160</v>
      </c>
      <c r="L123" s="8" t="s">
        <v>8686</v>
      </c>
      <c r="M123" s="183">
        <v>45898.581250000003</v>
      </c>
      <c r="N123" s="183">
        <v>45903.368055555547</v>
      </c>
      <c r="O123" s="90"/>
      <c r="P123" s="8" t="s">
        <v>8318</v>
      </c>
      <c r="Q123" s="8" t="s">
        <v>8318</v>
      </c>
      <c r="R123" s="8" t="s">
        <v>6245</v>
      </c>
      <c r="S123" s="8" t="s">
        <v>6245</v>
      </c>
      <c r="T123" s="8" t="s">
        <v>6246</v>
      </c>
      <c r="U123" s="8" t="s">
        <v>7731</v>
      </c>
      <c r="V123" s="8" t="s">
        <v>8687</v>
      </c>
      <c r="W123" s="8" t="s">
        <v>8320</v>
      </c>
      <c r="X123" s="10"/>
      <c r="Y123" s="94" t="str">
        <f>VLOOKUP(D123,TIPOLOGIA!A:F,6,0)</f>
        <v>TIPO IV</v>
      </c>
      <c r="Z123" s="94" t="str">
        <f>VLOOKUP(D123,TIPOLOGIA!A:F,5,0)</f>
        <v>TERRESTRE</v>
      </c>
      <c r="AA123" s="8"/>
      <c r="AB123" s="8">
        <v>0</v>
      </c>
      <c r="AC123" s="86">
        <f>IF(W123="SOPORTE_TELEFÓNICO",'BASE LIQUIDACION REDEBAN 2025'!$B$19,IF(AND(W123="VISITA_TÉCNICA",Y123="TIPO II"),'BASE LIQUIDACION REDEBAN 2025'!$B$18,'BASE LIQUIDACION REDEBAN 2025'!$B$17))</f>
        <v>35779.500569199998</v>
      </c>
      <c r="AD123" s="86">
        <v>0</v>
      </c>
      <c r="AE123" s="86">
        <f t="shared" si="1"/>
        <v>35779.500569199998</v>
      </c>
      <c r="AF123" s="49"/>
    </row>
    <row r="124" spans="1:32" s="78" customFormat="1">
      <c r="A124" s="8" t="s">
        <v>81</v>
      </c>
      <c r="B124" s="94" t="str">
        <f>VLOOKUP(A124,'CENTRO DE COSTOS'!A:D,4,FALSE)</f>
        <v>MIGUEL JULIÁN HERNÁNDEZ GUARÍN</v>
      </c>
      <c r="C124" s="94" t="str">
        <f>VLOOKUP(A124,'CENTRO DE COSTOS'!A:D,2,FALSE)</f>
        <v>0004-0008</v>
      </c>
      <c r="D124" s="8">
        <v>54001</v>
      </c>
      <c r="E124" s="8">
        <v>2673102</v>
      </c>
      <c r="F124" s="8">
        <v>78348</v>
      </c>
      <c r="G124" s="8" t="s">
        <v>6241</v>
      </c>
      <c r="H124" s="8" t="s">
        <v>296</v>
      </c>
      <c r="I124" s="8" t="s">
        <v>81</v>
      </c>
      <c r="J124" s="8" t="s">
        <v>8688</v>
      </c>
      <c r="K124" s="8" t="s">
        <v>160</v>
      </c>
      <c r="L124" s="8" t="s">
        <v>8689</v>
      </c>
      <c r="M124" s="183">
        <v>45901.465277777781</v>
      </c>
      <c r="N124" s="183">
        <v>45903.381249999999</v>
      </c>
      <c r="O124" s="90"/>
      <c r="P124" s="8" t="s">
        <v>8318</v>
      </c>
      <c r="Q124" s="8" t="s">
        <v>8318</v>
      </c>
      <c r="R124" s="8" t="s">
        <v>6245</v>
      </c>
      <c r="S124" s="8" t="s">
        <v>6245</v>
      </c>
      <c r="T124" s="8" t="s">
        <v>6246</v>
      </c>
      <c r="U124" s="8" t="s">
        <v>7731</v>
      </c>
      <c r="V124" s="8" t="s">
        <v>8690</v>
      </c>
      <c r="W124" s="8" t="s">
        <v>165</v>
      </c>
      <c r="X124" s="10"/>
      <c r="Y124" s="94" t="str">
        <f>VLOOKUP(D124,TIPOLOGIA!A:F,6,0)</f>
        <v>TIPO I</v>
      </c>
      <c r="Z124" s="94" t="str">
        <f>VLOOKUP(D124,TIPOLOGIA!A:F,5,0)</f>
        <v>TERRESTRE</v>
      </c>
      <c r="AA124" s="8" t="s">
        <v>301</v>
      </c>
      <c r="AB124" s="8">
        <v>1</v>
      </c>
      <c r="AC124" s="86">
        <f>IF(W124="SOPORTE_TELEFÓNICO",'BASE LIQUIDACION REDEBAN 2025'!$B$19,IF(AND(W124="VISITA_TÉCNICA",Y124="TIPO II"),'BASE LIQUIDACION REDEBAN 2025'!$B$18,'BASE LIQUIDACION REDEBAN 2025'!$B$17))</f>
        <v>35779.500569199998</v>
      </c>
      <c r="AD124" s="86">
        <v>0</v>
      </c>
      <c r="AE124" s="86">
        <f t="shared" si="1"/>
        <v>35779.500569199998</v>
      </c>
      <c r="AF124" s="49"/>
    </row>
    <row r="125" spans="1:32" s="78" customFormat="1">
      <c r="A125" s="8" t="s">
        <v>68</v>
      </c>
      <c r="B125" s="94" t="str">
        <f>VLOOKUP(A125,'CENTRO DE COSTOS'!A:D,4,FALSE)</f>
        <v>WILLIAM ASDRUBAL ROZO ROZO</v>
      </c>
      <c r="C125" s="94" t="str">
        <f>VLOOKUP(A125,'CENTRO DE COSTOS'!A:D,2,FALSE)</f>
        <v>0004-0004</v>
      </c>
      <c r="D125" s="8">
        <v>11001</v>
      </c>
      <c r="E125" s="8">
        <v>2675187</v>
      </c>
      <c r="F125" s="8">
        <v>74514</v>
      </c>
      <c r="G125" s="8" t="s">
        <v>6241</v>
      </c>
      <c r="H125" s="8" t="s">
        <v>417</v>
      </c>
      <c r="I125" s="8" t="s">
        <v>68</v>
      </c>
      <c r="J125" s="8" t="s">
        <v>8691</v>
      </c>
      <c r="K125" s="8" t="s">
        <v>160</v>
      </c>
      <c r="L125" s="8" t="s">
        <v>8692</v>
      </c>
      <c r="M125" s="183">
        <v>45901.621527777781</v>
      </c>
      <c r="N125" s="183">
        <v>45903.384722222218</v>
      </c>
      <c r="O125" s="90"/>
      <c r="P125" s="8" t="s">
        <v>8318</v>
      </c>
      <c r="Q125" s="8" t="s">
        <v>8318</v>
      </c>
      <c r="R125" s="8" t="s">
        <v>6245</v>
      </c>
      <c r="S125" s="8" t="s">
        <v>6245</v>
      </c>
      <c r="T125" s="8" t="s">
        <v>6246</v>
      </c>
      <c r="U125" s="8" t="s">
        <v>7731</v>
      </c>
      <c r="V125" s="8" t="s">
        <v>8693</v>
      </c>
      <c r="W125" s="8" t="s">
        <v>165</v>
      </c>
      <c r="X125" s="10"/>
      <c r="Y125" s="94" t="str">
        <f>VLOOKUP(D125,TIPOLOGIA!A:F,6,0)</f>
        <v>TIPO I</v>
      </c>
      <c r="Z125" s="94" t="str">
        <f>VLOOKUP(D125,TIPOLOGIA!A:F,5,0)</f>
        <v>TERRESTRE</v>
      </c>
      <c r="AA125" s="8" t="s">
        <v>551</v>
      </c>
      <c r="AB125" s="8">
        <v>1</v>
      </c>
      <c r="AC125" s="86">
        <f>IF(W125="SOPORTE_TELEFÓNICO",'BASE LIQUIDACION REDEBAN 2025'!$B$19,IF(AND(W125="VISITA_TÉCNICA",Y125="TIPO II"),'BASE LIQUIDACION REDEBAN 2025'!$B$18,'BASE LIQUIDACION REDEBAN 2025'!$B$17))</f>
        <v>35779.500569199998</v>
      </c>
      <c r="AD125" s="86">
        <v>0</v>
      </c>
      <c r="AE125" s="86">
        <f t="shared" si="1"/>
        <v>35779.500569199998</v>
      </c>
      <c r="AF125" s="49"/>
    </row>
    <row r="126" spans="1:32" s="78" customFormat="1">
      <c r="A126" s="8" t="s">
        <v>97</v>
      </c>
      <c r="B126" s="94" t="str">
        <f>VLOOKUP(A126,'CENTRO DE COSTOS'!A:D,4,FALSE)</f>
        <v>JOSE MAURICIO HERNANDEZ ROJAS</v>
      </c>
      <c r="C126" s="94" t="str">
        <f>VLOOKUP(A126,'CENTRO DE COSTOS'!A:D,2,FALSE)</f>
        <v>0004-0001</v>
      </c>
      <c r="D126" s="8">
        <v>70742</v>
      </c>
      <c r="E126" s="8">
        <v>2668109</v>
      </c>
      <c r="F126" s="8">
        <v>65313</v>
      </c>
      <c r="G126" s="8" t="s">
        <v>6241</v>
      </c>
      <c r="H126" s="8" t="s">
        <v>333</v>
      </c>
      <c r="I126" s="8" t="s">
        <v>3015</v>
      </c>
      <c r="J126" s="8" t="s">
        <v>8694</v>
      </c>
      <c r="K126" s="8" t="s">
        <v>160</v>
      </c>
      <c r="L126" s="8" t="s">
        <v>8695</v>
      </c>
      <c r="M126" s="183">
        <v>45899.375</v>
      </c>
      <c r="N126" s="183">
        <v>45903.39166666667</v>
      </c>
      <c r="O126" s="90"/>
      <c r="P126" s="8" t="s">
        <v>8318</v>
      </c>
      <c r="Q126" s="8" t="s">
        <v>8318</v>
      </c>
      <c r="R126" s="8" t="s">
        <v>6245</v>
      </c>
      <c r="S126" s="8" t="s">
        <v>6245</v>
      </c>
      <c r="T126" s="8" t="s">
        <v>6246</v>
      </c>
      <c r="U126" s="8" t="s">
        <v>7731</v>
      </c>
      <c r="V126" s="8" t="s">
        <v>8696</v>
      </c>
      <c r="W126" s="8" t="s">
        <v>165</v>
      </c>
      <c r="X126" s="10"/>
      <c r="Y126" s="94" t="str">
        <f>VLOOKUP(D126,TIPOLOGIA!A:F,6,0)</f>
        <v>TIPO II</v>
      </c>
      <c r="Z126" s="94" t="str">
        <f>VLOOKUP(D126,TIPOLOGIA!A:F,5,0)</f>
        <v>TERRESTRE</v>
      </c>
      <c r="AA126" s="8" t="s">
        <v>339</v>
      </c>
      <c r="AB126" s="8">
        <v>1</v>
      </c>
      <c r="AC126" s="86">
        <f>IF(W126="SOPORTE_TELEFÓNICO",'BASE LIQUIDACION REDEBAN 2025'!$B$19,IF(AND(W126="VISITA_TÉCNICA",Y126="TIPO II"),'BASE LIQUIDACION REDEBAN 2025'!$B$18,'BASE LIQUIDACION REDEBAN 2025'!$B$17))</f>
        <v>67654.12000000001</v>
      </c>
      <c r="AD126" s="86">
        <v>0</v>
      </c>
      <c r="AE126" s="86">
        <f t="shared" si="1"/>
        <v>67654.12000000001</v>
      </c>
      <c r="AF126" s="49"/>
    </row>
    <row r="127" spans="1:32" s="78" customFormat="1">
      <c r="A127" s="8" t="s">
        <v>90</v>
      </c>
      <c r="B127" s="94" t="str">
        <f>VLOOKUP(A127,'CENTRO DE COSTOS'!A:D,4,FALSE)</f>
        <v>JUAN SEBASTIÁN RÍOS CASTRILLÓN</v>
      </c>
      <c r="C127" s="94" t="str">
        <f>VLOOKUP(A127,'CENTRO DE COSTOS'!A:D,2,FALSE)</f>
        <v>0004-0005</v>
      </c>
      <c r="D127" s="8">
        <v>5686</v>
      </c>
      <c r="E127" s="8">
        <v>2666451</v>
      </c>
      <c r="F127" s="8">
        <v>79382</v>
      </c>
      <c r="G127" s="8" t="s">
        <v>6241</v>
      </c>
      <c r="H127" s="8" t="s">
        <v>249</v>
      </c>
      <c r="I127" s="8" t="s">
        <v>1692</v>
      </c>
      <c r="J127" s="8" t="s">
        <v>2342</v>
      </c>
      <c r="K127" s="8" t="s">
        <v>160</v>
      </c>
      <c r="L127" s="8" t="s">
        <v>8697</v>
      </c>
      <c r="M127" s="183">
        <v>45898.661805555559</v>
      </c>
      <c r="N127" s="183">
        <v>45903.393750000003</v>
      </c>
      <c r="O127" s="90"/>
      <c r="P127" s="8" t="s">
        <v>8318</v>
      </c>
      <c r="Q127" s="8" t="s">
        <v>8318</v>
      </c>
      <c r="R127" s="8" t="s">
        <v>162</v>
      </c>
      <c r="S127" s="8" t="s">
        <v>162</v>
      </c>
      <c r="T127" s="8" t="s">
        <v>6246</v>
      </c>
      <c r="U127" s="8" t="s">
        <v>7731</v>
      </c>
      <c r="V127" s="8" t="s">
        <v>8698</v>
      </c>
      <c r="W127" s="8" t="s">
        <v>8320</v>
      </c>
      <c r="X127" s="10"/>
      <c r="Y127" s="94" t="str">
        <f>VLOOKUP(D127,TIPOLOGIA!A:F,6,0)</f>
        <v>TIPO II</v>
      </c>
      <c r="Z127" s="94" t="str">
        <f>VLOOKUP(D127,TIPOLOGIA!A:F,5,0)</f>
        <v>TERRESTRE</v>
      </c>
      <c r="AA127" s="8" t="s">
        <v>679</v>
      </c>
      <c r="AB127" s="8">
        <v>0</v>
      </c>
      <c r="AC127" s="86">
        <f>IF(W127="SOPORTE_TELEFÓNICO",'BASE LIQUIDACION REDEBAN 2025'!$B$19,IF(AND(W127="VISITA_TÉCNICA",Y127="TIPO II"),'BASE LIQUIDACION REDEBAN 2025'!$B$18,'BASE LIQUIDACION REDEBAN 2025'!$B$17))</f>
        <v>35779.500569199998</v>
      </c>
      <c r="AD127" s="86">
        <v>0</v>
      </c>
      <c r="AE127" s="86">
        <f t="shared" si="1"/>
        <v>35779.500569199998</v>
      </c>
      <c r="AF127" s="49"/>
    </row>
    <row r="128" spans="1:32" s="78" customFormat="1">
      <c r="A128" s="8" t="s">
        <v>91</v>
      </c>
      <c r="B128" s="94" t="str">
        <f>VLOOKUP(A128,'CENTRO DE COSTOS'!A:D,4,FALSE)</f>
        <v>JOSE MAURICIO HERNANDEZ ROJAS</v>
      </c>
      <c r="C128" s="94" t="str">
        <f>VLOOKUP(A128,'CENTRO DE COSTOS'!A:D,2,FALSE)</f>
        <v>0004-0001</v>
      </c>
      <c r="D128" s="8">
        <v>23001</v>
      </c>
      <c r="E128" s="8">
        <v>2675534</v>
      </c>
      <c r="F128" s="8">
        <v>70627</v>
      </c>
      <c r="G128" s="8" t="s">
        <v>6241</v>
      </c>
      <c r="H128" s="8" t="s">
        <v>193</v>
      </c>
      <c r="I128" s="8" t="s">
        <v>91</v>
      </c>
      <c r="J128" s="8" t="s">
        <v>8699</v>
      </c>
      <c r="K128" s="8" t="s">
        <v>160</v>
      </c>
      <c r="L128" s="8" t="s">
        <v>8700</v>
      </c>
      <c r="M128" s="183">
        <v>45901.636111111111</v>
      </c>
      <c r="N128" s="183">
        <v>45903.395833333343</v>
      </c>
      <c r="O128" s="90"/>
      <c r="P128" s="8" t="s">
        <v>8318</v>
      </c>
      <c r="Q128" s="8" t="s">
        <v>8318</v>
      </c>
      <c r="R128" s="8" t="s">
        <v>6245</v>
      </c>
      <c r="S128" s="8" t="s">
        <v>6245</v>
      </c>
      <c r="T128" s="8" t="s">
        <v>6246</v>
      </c>
      <c r="U128" s="8" t="s">
        <v>7731</v>
      </c>
      <c r="V128" s="8" t="s">
        <v>8701</v>
      </c>
      <c r="W128" s="8" t="s">
        <v>165</v>
      </c>
      <c r="X128" s="10"/>
      <c r="Y128" s="94" t="str">
        <f>VLOOKUP(D128,TIPOLOGIA!A:F,6,0)</f>
        <v>TIPO I</v>
      </c>
      <c r="Z128" s="94" t="str">
        <f>VLOOKUP(D128,TIPOLOGIA!A:F,5,0)</f>
        <v>TERRESTRE</v>
      </c>
      <c r="AA128" s="8" t="s">
        <v>607</v>
      </c>
      <c r="AB128" s="8">
        <v>1</v>
      </c>
      <c r="AC128" s="86">
        <f>IF(W128="SOPORTE_TELEFÓNICO",'BASE LIQUIDACION REDEBAN 2025'!$B$19,IF(AND(W128="VISITA_TÉCNICA",Y128="TIPO II"),'BASE LIQUIDACION REDEBAN 2025'!$B$18,'BASE LIQUIDACION REDEBAN 2025'!$B$17))</f>
        <v>35779.500569199998</v>
      </c>
      <c r="AD128" s="86">
        <v>0</v>
      </c>
      <c r="AE128" s="86">
        <f t="shared" si="1"/>
        <v>35779.500569199998</v>
      </c>
      <c r="AF128" s="49"/>
    </row>
    <row r="129" spans="1:32" s="78" customFormat="1">
      <c r="A129" s="8" t="s">
        <v>68</v>
      </c>
      <c r="B129" s="94" t="str">
        <f>VLOOKUP(A129,'CENTRO DE COSTOS'!A:D,4,FALSE)</f>
        <v>WILLIAM ASDRUBAL ROZO ROZO</v>
      </c>
      <c r="C129" s="94" t="str">
        <f>VLOOKUP(A129,'CENTRO DE COSTOS'!A:D,2,FALSE)</f>
        <v>0004-0004</v>
      </c>
      <c r="D129" s="8">
        <v>11001</v>
      </c>
      <c r="E129" s="8">
        <v>2676807</v>
      </c>
      <c r="F129" s="8">
        <v>79933</v>
      </c>
      <c r="G129" s="8" t="s">
        <v>6241</v>
      </c>
      <c r="H129" s="8" t="s">
        <v>417</v>
      </c>
      <c r="I129" s="8" t="s">
        <v>68</v>
      </c>
      <c r="J129" s="8" t="s">
        <v>8702</v>
      </c>
      <c r="K129" s="8" t="s">
        <v>160</v>
      </c>
      <c r="L129" s="8" t="s">
        <v>8703</v>
      </c>
      <c r="M129" s="183">
        <v>45901.703472222223</v>
      </c>
      <c r="N129" s="183">
        <v>45903.401388888888</v>
      </c>
      <c r="O129" s="90"/>
      <c r="P129" s="8" t="s">
        <v>8318</v>
      </c>
      <c r="Q129" s="8" t="s">
        <v>8318</v>
      </c>
      <c r="R129" s="8" t="s">
        <v>162</v>
      </c>
      <c r="S129" s="8" t="s">
        <v>162</v>
      </c>
      <c r="T129" s="8" t="s">
        <v>6246</v>
      </c>
      <c r="U129" s="8" t="s">
        <v>7731</v>
      </c>
      <c r="V129" s="8" t="s">
        <v>8704</v>
      </c>
      <c r="W129" s="8" t="s">
        <v>165</v>
      </c>
      <c r="X129" s="10"/>
      <c r="Y129" s="94" t="str">
        <f>VLOOKUP(D129,TIPOLOGIA!A:F,6,0)</f>
        <v>TIPO I</v>
      </c>
      <c r="Z129" s="94" t="str">
        <f>VLOOKUP(D129,TIPOLOGIA!A:F,5,0)</f>
        <v>TERRESTRE</v>
      </c>
      <c r="AA129" s="8" t="s">
        <v>3358</v>
      </c>
      <c r="AB129" s="8">
        <v>1</v>
      </c>
      <c r="AC129" s="86">
        <f>IF(W129="SOPORTE_TELEFÓNICO",'BASE LIQUIDACION REDEBAN 2025'!$B$19,IF(AND(W129="VISITA_TÉCNICA",Y129="TIPO II"),'BASE LIQUIDACION REDEBAN 2025'!$B$18,'BASE LIQUIDACION REDEBAN 2025'!$B$17))</f>
        <v>35779.500569199998</v>
      </c>
      <c r="AD129" s="86">
        <v>0</v>
      </c>
      <c r="AE129" s="86">
        <f t="shared" ref="AE129:AE192" si="2">IF(W129="VISITA_TÉCNICA",AC129*AB129,AC129)</f>
        <v>35779.500569199998</v>
      </c>
      <c r="AF129" s="49"/>
    </row>
    <row r="130" spans="1:32" s="78" customFormat="1">
      <c r="A130" s="8" t="s">
        <v>87</v>
      </c>
      <c r="B130" s="94" t="str">
        <f>VLOOKUP(A130,'CENTRO DE COSTOS'!A:D,4,FALSE)</f>
        <v>DIEGO FERNANDO HENAO CARDONA</v>
      </c>
      <c r="C130" s="94" t="str">
        <f>VLOOKUP(A130,'CENTRO DE COSTOS'!A:D,2,FALSE)</f>
        <v>0004-0002</v>
      </c>
      <c r="D130" s="8">
        <v>17001</v>
      </c>
      <c r="E130" s="8">
        <v>2676547</v>
      </c>
      <c r="F130" s="8">
        <v>79393</v>
      </c>
      <c r="G130" s="8" t="s">
        <v>6241</v>
      </c>
      <c r="H130" s="8" t="s">
        <v>269</v>
      </c>
      <c r="I130" s="8" t="s">
        <v>87</v>
      </c>
      <c r="J130" s="8" t="s">
        <v>8705</v>
      </c>
      <c r="K130" s="8" t="s">
        <v>160</v>
      </c>
      <c r="L130" s="8" t="s">
        <v>8706</v>
      </c>
      <c r="M130" s="183">
        <v>45901.692361111112</v>
      </c>
      <c r="N130" s="183">
        <v>45903.40347222222</v>
      </c>
      <c r="O130" s="90"/>
      <c r="P130" s="8" t="s">
        <v>8318</v>
      </c>
      <c r="Q130" s="8" t="s">
        <v>8318</v>
      </c>
      <c r="R130" s="8" t="s">
        <v>6245</v>
      </c>
      <c r="S130" s="8" t="s">
        <v>6245</v>
      </c>
      <c r="T130" s="8" t="s">
        <v>6246</v>
      </c>
      <c r="U130" s="8" t="s">
        <v>7731</v>
      </c>
      <c r="V130" s="8" t="s">
        <v>8707</v>
      </c>
      <c r="W130" s="8" t="s">
        <v>165</v>
      </c>
      <c r="X130" s="10"/>
      <c r="Y130" s="94" t="str">
        <f>VLOOKUP(D130,TIPOLOGIA!A:F,6,0)</f>
        <v>TIPO I</v>
      </c>
      <c r="Z130" s="94" t="str">
        <f>VLOOKUP(D130,TIPOLOGIA!A:F,5,0)</f>
        <v>TERRESTRE</v>
      </c>
      <c r="AA130" s="8" t="s">
        <v>191</v>
      </c>
      <c r="AB130" s="8">
        <v>1</v>
      </c>
      <c r="AC130" s="86">
        <f>IF(W130="SOPORTE_TELEFÓNICO",'BASE LIQUIDACION REDEBAN 2025'!$B$19,IF(AND(W130="VISITA_TÉCNICA",Y130="TIPO II"),'BASE LIQUIDACION REDEBAN 2025'!$B$18,'BASE LIQUIDACION REDEBAN 2025'!$B$17))</f>
        <v>35779.500569199998</v>
      </c>
      <c r="AD130" s="86">
        <v>0</v>
      </c>
      <c r="AE130" s="86">
        <f t="shared" si="2"/>
        <v>35779.500569199998</v>
      </c>
      <c r="AF130" s="49"/>
    </row>
    <row r="131" spans="1:32" s="78" customFormat="1">
      <c r="A131" s="8" t="s">
        <v>92</v>
      </c>
      <c r="B131" s="94" t="str">
        <f>VLOOKUP(A131,'CENTRO DE COSTOS'!A:D,4,FALSE)</f>
        <v>KEVIN ALEXIS CORZO BUSTOS</v>
      </c>
      <c r="C131" s="94" t="str">
        <f>VLOOKUP(A131,'CENTRO DE COSTOS'!A:D,2,FALSE)</f>
        <v>0004-0007</v>
      </c>
      <c r="D131" s="8">
        <v>41001</v>
      </c>
      <c r="E131" s="8">
        <v>2664811</v>
      </c>
      <c r="F131" s="8">
        <v>80534</v>
      </c>
      <c r="G131" s="8" t="s">
        <v>6241</v>
      </c>
      <c r="H131" s="8" t="s">
        <v>430</v>
      </c>
      <c r="I131" s="8" t="s">
        <v>92</v>
      </c>
      <c r="J131" s="8" t="s">
        <v>8708</v>
      </c>
      <c r="K131" s="8" t="s">
        <v>160</v>
      </c>
      <c r="L131" s="8" t="s">
        <v>8709</v>
      </c>
      <c r="M131" s="183">
        <v>45898.499305555553</v>
      </c>
      <c r="N131" s="183">
        <v>45903.404861111107</v>
      </c>
      <c r="O131" s="90"/>
      <c r="P131" s="8" t="s">
        <v>8318</v>
      </c>
      <c r="Q131" s="8" t="s">
        <v>8318</v>
      </c>
      <c r="R131" s="8" t="s">
        <v>162</v>
      </c>
      <c r="S131" s="8" t="s">
        <v>162</v>
      </c>
      <c r="T131" s="8" t="s">
        <v>6246</v>
      </c>
      <c r="U131" s="8" t="s">
        <v>7731</v>
      </c>
      <c r="V131" s="8" t="s">
        <v>8710</v>
      </c>
      <c r="W131" s="8" t="s">
        <v>165</v>
      </c>
      <c r="X131" s="10"/>
      <c r="Y131" s="94" t="str">
        <f>VLOOKUP(D131,TIPOLOGIA!A:F,6,0)</f>
        <v>TIPO I</v>
      </c>
      <c r="Z131" s="94" t="str">
        <f>VLOOKUP(D131,TIPOLOGIA!A:F,5,0)</f>
        <v>TERRESTRE</v>
      </c>
      <c r="AA131" s="8" t="s">
        <v>436</v>
      </c>
      <c r="AB131" s="8">
        <v>1</v>
      </c>
      <c r="AC131" s="86">
        <f>IF(W131="SOPORTE_TELEFÓNICO",'BASE LIQUIDACION REDEBAN 2025'!$B$19,IF(AND(W131="VISITA_TÉCNICA",Y131="TIPO II"),'BASE LIQUIDACION REDEBAN 2025'!$B$18,'BASE LIQUIDACION REDEBAN 2025'!$B$17))</f>
        <v>35779.500569199998</v>
      </c>
      <c r="AD131" s="86">
        <v>0</v>
      </c>
      <c r="AE131" s="86">
        <f t="shared" si="2"/>
        <v>35779.500569199998</v>
      </c>
      <c r="AF131" s="49"/>
    </row>
    <row r="132" spans="1:32" s="78" customFormat="1">
      <c r="A132" s="8" t="s">
        <v>92</v>
      </c>
      <c r="B132" s="94" t="str">
        <f>VLOOKUP(A132,'CENTRO DE COSTOS'!A:D,4,FALSE)</f>
        <v>KEVIN ALEXIS CORZO BUSTOS</v>
      </c>
      <c r="C132" s="94" t="str">
        <f>VLOOKUP(A132,'CENTRO DE COSTOS'!A:D,2,FALSE)</f>
        <v>0004-0007</v>
      </c>
      <c r="D132" s="8">
        <v>41001</v>
      </c>
      <c r="E132" s="8">
        <v>2661328</v>
      </c>
      <c r="F132" s="8">
        <v>74260</v>
      </c>
      <c r="G132" s="8" t="s">
        <v>6241</v>
      </c>
      <c r="H132" s="8" t="s">
        <v>430</v>
      </c>
      <c r="I132" s="8" t="s">
        <v>92</v>
      </c>
      <c r="J132" s="8" t="s">
        <v>8711</v>
      </c>
      <c r="K132" s="8" t="s">
        <v>160</v>
      </c>
      <c r="L132" s="8" t="s">
        <v>8712</v>
      </c>
      <c r="M132" s="183">
        <v>45898.333333333343</v>
      </c>
      <c r="N132" s="183">
        <v>45903.42291666667</v>
      </c>
      <c r="O132" s="90"/>
      <c r="P132" s="8" t="s">
        <v>8318</v>
      </c>
      <c r="Q132" s="8" t="s">
        <v>8318</v>
      </c>
      <c r="R132" s="8" t="s">
        <v>162</v>
      </c>
      <c r="S132" s="8" t="s">
        <v>162</v>
      </c>
      <c r="T132" s="8" t="s">
        <v>7735</v>
      </c>
      <c r="U132" s="8" t="s">
        <v>7826</v>
      </c>
      <c r="V132" s="8" t="s">
        <v>8713</v>
      </c>
      <c r="W132" s="8" t="s">
        <v>165</v>
      </c>
      <c r="X132" s="10"/>
      <c r="Y132" s="94" t="str">
        <f>VLOOKUP(D132,TIPOLOGIA!A:F,6,0)</f>
        <v>TIPO I</v>
      </c>
      <c r="Z132" s="94" t="str">
        <f>VLOOKUP(D132,TIPOLOGIA!A:F,5,0)</f>
        <v>TERRESTRE</v>
      </c>
      <c r="AA132" s="8" t="s">
        <v>1416</v>
      </c>
      <c r="AB132" s="8">
        <v>1</v>
      </c>
      <c r="AC132" s="86">
        <f>IF(W132="SOPORTE_TELEFÓNICO",'BASE LIQUIDACION REDEBAN 2025'!$B$19,IF(AND(W132="VISITA_TÉCNICA",Y132="TIPO II"),'BASE LIQUIDACION REDEBAN 2025'!$B$18,'BASE LIQUIDACION REDEBAN 2025'!$B$17))</f>
        <v>35779.500569199998</v>
      </c>
      <c r="AD132" s="86">
        <v>0</v>
      </c>
      <c r="AE132" s="86">
        <f t="shared" si="2"/>
        <v>35779.500569199998</v>
      </c>
      <c r="AF132" s="49"/>
    </row>
    <row r="133" spans="1:32" s="78" customFormat="1">
      <c r="A133" s="8" t="s">
        <v>68</v>
      </c>
      <c r="B133" s="94" t="str">
        <f>VLOOKUP(A133,'CENTRO DE COSTOS'!A:D,4,FALSE)</f>
        <v>WILLIAM ASDRUBAL ROZO ROZO</v>
      </c>
      <c r="C133" s="94" t="str">
        <f>VLOOKUP(A133,'CENTRO DE COSTOS'!A:D,2,FALSE)</f>
        <v>0004-0004</v>
      </c>
      <c r="D133" s="8">
        <v>11001</v>
      </c>
      <c r="E133" s="8">
        <v>2661331</v>
      </c>
      <c r="F133" s="8">
        <v>45412</v>
      </c>
      <c r="G133" s="8" t="s">
        <v>6241</v>
      </c>
      <c r="H133" s="8" t="s">
        <v>417</v>
      </c>
      <c r="I133" s="8" t="s">
        <v>68</v>
      </c>
      <c r="J133" s="8" t="s">
        <v>8714</v>
      </c>
      <c r="K133" s="8" t="s">
        <v>160</v>
      </c>
      <c r="L133" s="8" t="s">
        <v>8715</v>
      </c>
      <c r="M133" s="183">
        <v>45898.333333333343</v>
      </c>
      <c r="N133" s="183">
        <v>45903.429166666669</v>
      </c>
      <c r="O133" s="90"/>
      <c r="P133" s="8" t="s">
        <v>8318</v>
      </c>
      <c r="Q133" s="8" t="s">
        <v>8318</v>
      </c>
      <c r="R133" s="8" t="s">
        <v>6245</v>
      </c>
      <c r="S133" s="8" t="s">
        <v>6245</v>
      </c>
      <c r="T133" s="8" t="s">
        <v>7735</v>
      </c>
      <c r="U133" s="8" t="s">
        <v>7826</v>
      </c>
      <c r="V133" s="8" t="s">
        <v>8716</v>
      </c>
      <c r="W133" s="8" t="s">
        <v>165</v>
      </c>
      <c r="X133" s="10"/>
      <c r="Y133" s="94" t="str">
        <f>VLOOKUP(D133,TIPOLOGIA!A:F,6,0)</f>
        <v>TIPO I</v>
      </c>
      <c r="Z133" s="94" t="str">
        <f>VLOOKUP(D133,TIPOLOGIA!A:F,5,0)</f>
        <v>TERRESTRE</v>
      </c>
      <c r="AA133" s="8" t="s">
        <v>792</v>
      </c>
      <c r="AB133" s="8">
        <v>1</v>
      </c>
      <c r="AC133" s="86">
        <f>IF(W133="SOPORTE_TELEFÓNICO",'BASE LIQUIDACION REDEBAN 2025'!$B$19,IF(AND(W133="VISITA_TÉCNICA",Y133="TIPO II"),'BASE LIQUIDACION REDEBAN 2025'!$B$18,'BASE LIQUIDACION REDEBAN 2025'!$B$17))</f>
        <v>35779.500569199998</v>
      </c>
      <c r="AD133" s="86">
        <v>0</v>
      </c>
      <c r="AE133" s="86">
        <f t="shared" si="2"/>
        <v>35779.500569199998</v>
      </c>
      <c r="AF133" s="49"/>
    </row>
    <row r="134" spans="1:32" s="78" customFormat="1">
      <c r="A134" s="8" t="s">
        <v>92</v>
      </c>
      <c r="B134" s="94" t="str">
        <f>VLOOKUP(A134,'CENTRO DE COSTOS'!A:D,4,FALSE)</f>
        <v>KEVIN ALEXIS CORZO BUSTOS</v>
      </c>
      <c r="C134" s="94" t="str">
        <f>VLOOKUP(A134,'CENTRO DE COSTOS'!A:D,2,FALSE)</f>
        <v>0004-0007</v>
      </c>
      <c r="D134" s="8">
        <v>41298</v>
      </c>
      <c r="E134" s="8">
        <v>2666123</v>
      </c>
      <c r="F134" s="8">
        <v>80150</v>
      </c>
      <c r="G134" s="8" t="s">
        <v>6241</v>
      </c>
      <c r="H134" s="8" t="s">
        <v>430</v>
      </c>
      <c r="I134" s="8" t="s">
        <v>971</v>
      </c>
      <c r="J134" s="8" t="s">
        <v>5250</v>
      </c>
      <c r="K134" s="8" t="s">
        <v>160</v>
      </c>
      <c r="L134" s="8" t="s">
        <v>8717</v>
      </c>
      <c r="M134" s="183">
        <v>45898.635416666657</v>
      </c>
      <c r="N134" s="183">
        <v>45903.431250000001</v>
      </c>
      <c r="O134" s="90"/>
      <c r="P134" s="8" t="s">
        <v>8318</v>
      </c>
      <c r="Q134" s="8" t="s">
        <v>8318</v>
      </c>
      <c r="R134" s="8" t="s">
        <v>162</v>
      </c>
      <c r="S134" s="8" t="s">
        <v>162</v>
      </c>
      <c r="T134" s="8" t="s">
        <v>6246</v>
      </c>
      <c r="U134" s="8" t="s">
        <v>7731</v>
      </c>
      <c r="V134" s="8" t="s">
        <v>8718</v>
      </c>
      <c r="W134" s="8" t="s">
        <v>8320</v>
      </c>
      <c r="X134" s="10"/>
      <c r="Y134" s="94" t="str">
        <f>VLOOKUP(D134,TIPOLOGIA!A:F,6,0)</f>
        <v>TIPO III</v>
      </c>
      <c r="Z134" s="94" t="str">
        <f>VLOOKUP(D134,TIPOLOGIA!A:F,5,0)</f>
        <v>TERRESTRE</v>
      </c>
      <c r="AA134" s="8"/>
      <c r="AB134" s="8">
        <v>0</v>
      </c>
      <c r="AC134" s="86">
        <f>IF(W134="SOPORTE_TELEFÓNICO",'BASE LIQUIDACION REDEBAN 2025'!$B$19,IF(AND(W134="VISITA_TÉCNICA",Y134="TIPO II"),'BASE LIQUIDACION REDEBAN 2025'!$B$18,'BASE LIQUIDACION REDEBAN 2025'!$B$17))</f>
        <v>35779.500569199998</v>
      </c>
      <c r="AD134" s="86">
        <v>0</v>
      </c>
      <c r="AE134" s="86">
        <f t="shared" si="2"/>
        <v>35779.500569199998</v>
      </c>
      <c r="AF134" s="49"/>
    </row>
    <row r="135" spans="1:32" s="78" customFormat="1">
      <c r="A135" s="8" t="s">
        <v>91</v>
      </c>
      <c r="B135" s="94" t="str">
        <f>VLOOKUP(A135,'CENTRO DE COSTOS'!A:D,4,FALSE)</f>
        <v>JOSE MAURICIO HERNANDEZ ROJAS</v>
      </c>
      <c r="C135" s="94" t="str">
        <f>VLOOKUP(A135,'CENTRO DE COSTOS'!A:D,2,FALSE)</f>
        <v>0004-0001</v>
      </c>
      <c r="D135" s="8">
        <v>23807</v>
      </c>
      <c r="E135" s="8">
        <v>2660105</v>
      </c>
      <c r="F135" s="8">
        <v>61829</v>
      </c>
      <c r="G135" s="8" t="s">
        <v>6241</v>
      </c>
      <c r="H135" s="8" t="s">
        <v>193</v>
      </c>
      <c r="I135" s="8" t="s">
        <v>1669</v>
      </c>
      <c r="J135" s="8" t="s">
        <v>8719</v>
      </c>
      <c r="K135" s="8" t="s">
        <v>160</v>
      </c>
      <c r="L135" s="8" t="s">
        <v>8720</v>
      </c>
      <c r="M135" s="183">
        <v>45897.621527777781</v>
      </c>
      <c r="N135" s="183">
        <v>45903.431944444441</v>
      </c>
      <c r="O135" s="90"/>
      <c r="P135" s="8" t="s">
        <v>8318</v>
      </c>
      <c r="Q135" s="8" t="s">
        <v>8318</v>
      </c>
      <c r="R135" s="8" t="s">
        <v>6245</v>
      </c>
      <c r="S135" s="8" t="s">
        <v>6245</v>
      </c>
      <c r="T135" s="8" t="s">
        <v>6246</v>
      </c>
      <c r="U135" s="8" t="s">
        <v>7731</v>
      </c>
      <c r="V135" s="8" t="s">
        <v>8721</v>
      </c>
      <c r="W135" s="8" t="s">
        <v>8320</v>
      </c>
      <c r="X135" s="10"/>
      <c r="Y135" s="94" t="str">
        <f>VLOOKUP(D135,TIPOLOGIA!A:F,6,0)</f>
        <v>TIPO III</v>
      </c>
      <c r="Z135" s="94" t="str">
        <f>VLOOKUP(D135,TIPOLOGIA!A:F,5,0)</f>
        <v>TERRESTRE</v>
      </c>
      <c r="AA135" s="8"/>
      <c r="AB135" s="8">
        <v>0</v>
      </c>
      <c r="AC135" s="86">
        <f>IF(W135="SOPORTE_TELEFÓNICO",'BASE LIQUIDACION REDEBAN 2025'!$B$19,IF(AND(W135="VISITA_TÉCNICA",Y135="TIPO II"),'BASE LIQUIDACION REDEBAN 2025'!$B$18,'BASE LIQUIDACION REDEBAN 2025'!$B$17))</f>
        <v>35779.500569199998</v>
      </c>
      <c r="AD135" s="86">
        <v>0</v>
      </c>
      <c r="AE135" s="86">
        <f t="shared" si="2"/>
        <v>35779.500569199998</v>
      </c>
      <c r="AF135" s="49"/>
    </row>
    <row r="136" spans="1:32" s="78" customFormat="1">
      <c r="A136" s="8" t="s">
        <v>92</v>
      </c>
      <c r="B136" s="94" t="str">
        <f>VLOOKUP(A136,'CENTRO DE COSTOS'!A:D,4,FALSE)</f>
        <v>KEVIN ALEXIS CORZO BUSTOS</v>
      </c>
      <c r="C136" s="94" t="str">
        <f>VLOOKUP(A136,'CENTRO DE COSTOS'!A:D,2,FALSE)</f>
        <v>0004-0007</v>
      </c>
      <c r="D136" s="8">
        <v>41298</v>
      </c>
      <c r="E136" s="8">
        <v>2667913</v>
      </c>
      <c r="F136" s="8">
        <v>79890</v>
      </c>
      <c r="G136" s="8" t="s">
        <v>6241</v>
      </c>
      <c r="H136" s="8" t="s">
        <v>430</v>
      </c>
      <c r="I136" s="8" t="s">
        <v>971</v>
      </c>
      <c r="J136" s="8" t="s">
        <v>8722</v>
      </c>
      <c r="K136" s="8" t="s">
        <v>160</v>
      </c>
      <c r="L136" s="8" t="s">
        <v>8723</v>
      </c>
      <c r="M136" s="183">
        <v>45899.375</v>
      </c>
      <c r="N136" s="183">
        <v>45903.432638888888</v>
      </c>
      <c r="O136" s="90"/>
      <c r="P136" s="8" t="s">
        <v>8318</v>
      </c>
      <c r="Q136" s="8" t="s">
        <v>8318</v>
      </c>
      <c r="R136" s="8" t="s">
        <v>243</v>
      </c>
      <c r="S136" s="8" t="s">
        <v>244</v>
      </c>
      <c r="T136" s="8" t="s">
        <v>6246</v>
      </c>
      <c r="U136" s="8" t="s">
        <v>7731</v>
      </c>
      <c r="V136" s="8" t="s">
        <v>8724</v>
      </c>
      <c r="W136" s="8" t="s">
        <v>8320</v>
      </c>
      <c r="X136" s="10"/>
      <c r="Y136" s="94" t="str">
        <f>VLOOKUP(D136,TIPOLOGIA!A:F,6,0)</f>
        <v>TIPO III</v>
      </c>
      <c r="Z136" s="94" t="str">
        <f>VLOOKUP(D136,TIPOLOGIA!A:F,5,0)</f>
        <v>TERRESTRE</v>
      </c>
      <c r="AA136" s="8"/>
      <c r="AB136" s="8">
        <v>0</v>
      </c>
      <c r="AC136" s="86">
        <f>IF(W136="SOPORTE_TELEFÓNICO",'BASE LIQUIDACION REDEBAN 2025'!$B$19,IF(AND(W136="VISITA_TÉCNICA",Y136="TIPO II"),'BASE LIQUIDACION REDEBAN 2025'!$B$18,'BASE LIQUIDACION REDEBAN 2025'!$B$17))</f>
        <v>35779.500569199998</v>
      </c>
      <c r="AD136" s="86">
        <v>0</v>
      </c>
      <c r="AE136" s="86">
        <f t="shared" si="2"/>
        <v>35779.500569199998</v>
      </c>
      <c r="AF136" s="49"/>
    </row>
    <row r="137" spans="1:32" s="78" customFormat="1">
      <c r="A137" s="8" t="s">
        <v>92</v>
      </c>
      <c r="B137" s="94" t="str">
        <f>VLOOKUP(A137,'CENTRO DE COSTOS'!A:D,4,FALSE)</f>
        <v>KEVIN ALEXIS CORZO BUSTOS</v>
      </c>
      <c r="C137" s="94" t="str">
        <f>VLOOKUP(A137,'CENTRO DE COSTOS'!A:D,2,FALSE)</f>
        <v>0004-0007</v>
      </c>
      <c r="D137" s="8">
        <v>41676</v>
      </c>
      <c r="E137" s="8">
        <v>2673044</v>
      </c>
      <c r="F137" s="8">
        <v>80191</v>
      </c>
      <c r="G137" s="8" t="s">
        <v>6241</v>
      </c>
      <c r="H137" s="8" t="s">
        <v>430</v>
      </c>
      <c r="I137" s="8" t="s">
        <v>3225</v>
      </c>
      <c r="J137" s="8" t="s">
        <v>8725</v>
      </c>
      <c r="K137" s="8" t="s">
        <v>160</v>
      </c>
      <c r="L137" s="8" t="s">
        <v>8726</v>
      </c>
      <c r="M137" s="183">
        <v>45901.460416666669</v>
      </c>
      <c r="N137" s="183">
        <v>45903.442361111112</v>
      </c>
      <c r="O137" s="90"/>
      <c r="P137" s="8" t="s">
        <v>8318</v>
      </c>
      <c r="Q137" s="8" t="s">
        <v>8318</v>
      </c>
      <c r="R137" s="8" t="s">
        <v>162</v>
      </c>
      <c r="S137" s="8" t="s">
        <v>162</v>
      </c>
      <c r="T137" s="8" t="s">
        <v>6246</v>
      </c>
      <c r="U137" s="8" t="s">
        <v>7731</v>
      </c>
      <c r="V137" s="8" t="s">
        <v>8727</v>
      </c>
      <c r="W137" s="8" t="s">
        <v>8320</v>
      </c>
      <c r="X137" s="10"/>
      <c r="Y137" s="94" t="str">
        <f>VLOOKUP(D137,TIPOLOGIA!A:F,6,0)</f>
        <v>TIPO III</v>
      </c>
      <c r="Z137" s="94" t="str">
        <f>VLOOKUP(D137,TIPOLOGIA!A:F,5,0)</f>
        <v>TERRESTRE</v>
      </c>
      <c r="AA137" s="8" t="s">
        <v>1663</v>
      </c>
      <c r="AB137" s="8">
        <v>0</v>
      </c>
      <c r="AC137" s="86">
        <f>IF(W137="SOPORTE_TELEFÓNICO",'BASE LIQUIDACION REDEBAN 2025'!$B$19,IF(AND(W137="VISITA_TÉCNICA",Y137="TIPO II"),'BASE LIQUIDACION REDEBAN 2025'!$B$18,'BASE LIQUIDACION REDEBAN 2025'!$B$17))</f>
        <v>35779.500569199998</v>
      </c>
      <c r="AD137" s="86">
        <v>0</v>
      </c>
      <c r="AE137" s="86">
        <f t="shared" si="2"/>
        <v>35779.500569199998</v>
      </c>
      <c r="AF137" s="49"/>
    </row>
    <row r="138" spans="1:32" s="78" customFormat="1">
      <c r="A138" s="8" t="s">
        <v>68</v>
      </c>
      <c r="B138" s="94" t="str">
        <f>VLOOKUP(A138,'CENTRO DE COSTOS'!A:D,4,FALSE)</f>
        <v>WILLIAM ASDRUBAL ROZO ROZO</v>
      </c>
      <c r="C138" s="94" t="str">
        <f>VLOOKUP(A138,'CENTRO DE COSTOS'!A:D,2,FALSE)</f>
        <v>0004-0004</v>
      </c>
      <c r="D138" s="8">
        <v>11001</v>
      </c>
      <c r="E138" s="8">
        <v>2674227</v>
      </c>
      <c r="F138" s="8">
        <v>78946</v>
      </c>
      <c r="G138" s="8" t="s">
        <v>6241</v>
      </c>
      <c r="H138" s="8" t="s">
        <v>417</v>
      </c>
      <c r="I138" s="8" t="s">
        <v>68</v>
      </c>
      <c r="J138" s="8" t="s">
        <v>8728</v>
      </c>
      <c r="K138" s="8" t="s">
        <v>160</v>
      </c>
      <c r="L138" s="8" t="s">
        <v>8729</v>
      </c>
      <c r="M138" s="183">
        <v>45901.529166666667</v>
      </c>
      <c r="N138" s="183">
        <v>45903.450694444437</v>
      </c>
      <c r="O138" s="90"/>
      <c r="P138" s="8" t="s">
        <v>8318</v>
      </c>
      <c r="Q138" s="8" t="s">
        <v>8318</v>
      </c>
      <c r="R138" s="8" t="s">
        <v>6245</v>
      </c>
      <c r="S138" s="8" t="s">
        <v>6245</v>
      </c>
      <c r="T138" s="8" t="s">
        <v>7735</v>
      </c>
      <c r="U138" s="8" t="s">
        <v>8730</v>
      </c>
      <c r="V138" s="8" t="s">
        <v>8731</v>
      </c>
      <c r="W138" s="8" t="s">
        <v>165</v>
      </c>
      <c r="X138" s="10"/>
      <c r="Y138" s="94" t="str">
        <f>VLOOKUP(D138,TIPOLOGIA!A:F,6,0)</f>
        <v>TIPO I</v>
      </c>
      <c r="Z138" s="94" t="str">
        <f>VLOOKUP(D138,TIPOLOGIA!A:F,5,0)</f>
        <v>TERRESTRE</v>
      </c>
      <c r="AA138" s="8" t="s">
        <v>1877</v>
      </c>
      <c r="AB138" s="8">
        <v>1</v>
      </c>
      <c r="AC138" s="86">
        <f>IF(W138="SOPORTE_TELEFÓNICO",'BASE LIQUIDACION REDEBAN 2025'!$B$19,IF(AND(W138="VISITA_TÉCNICA",Y138="TIPO II"),'BASE LIQUIDACION REDEBAN 2025'!$B$18,'BASE LIQUIDACION REDEBAN 2025'!$B$17))</f>
        <v>35779.500569199998</v>
      </c>
      <c r="AD138" s="86">
        <v>0</v>
      </c>
      <c r="AE138" s="86">
        <f t="shared" si="2"/>
        <v>35779.500569199998</v>
      </c>
      <c r="AF138" s="49"/>
    </row>
    <row r="139" spans="1:32" s="78" customFormat="1">
      <c r="A139" s="8" t="s">
        <v>91</v>
      </c>
      <c r="B139" s="94" t="str">
        <f>VLOOKUP(A139,'CENTRO DE COSTOS'!A:D,4,FALSE)</f>
        <v>JOSE MAURICIO HERNANDEZ ROJAS</v>
      </c>
      <c r="C139" s="94" t="str">
        <f>VLOOKUP(A139,'CENTRO DE COSTOS'!A:D,2,FALSE)</f>
        <v>0004-0001</v>
      </c>
      <c r="D139" s="8">
        <v>23001</v>
      </c>
      <c r="E139" s="8">
        <v>2676294</v>
      </c>
      <c r="F139" s="8">
        <v>79518</v>
      </c>
      <c r="G139" s="8" t="s">
        <v>6241</v>
      </c>
      <c r="H139" s="8" t="s">
        <v>193</v>
      </c>
      <c r="I139" s="8" t="s">
        <v>91</v>
      </c>
      <c r="J139" s="8" t="s">
        <v>8732</v>
      </c>
      <c r="K139" s="8" t="s">
        <v>160</v>
      </c>
      <c r="L139" s="8" t="s">
        <v>8733</v>
      </c>
      <c r="M139" s="183">
        <v>45901.682638888888</v>
      </c>
      <c r="N139" s="183">
        <v>45903.454861111109</v>
      </c>
      <c r="O139" s="90"/>
      <c r="P139" s="8" t="s">
        <v>8318</v>
      </c>
      <c r="Q139" s="8" t="s">
        <v>8318</v>
      </c>
      <c r="R139" s="8" t="s">
        <v>6245</v>
      </c>
      <c r="S139" s="8" t="s">
        <v>6245</v>
      </c>
      <c r="T139" s="8" t="s">
        <v>6246</v>
      </c>
      <c r="U139" s="8" t="s">
        <v>7731</v>
      </c>
      <c r="V139" s="8" t="s">
        <v>8661</v>
      </c>
      <c r="W139" s="8" t="s">
        <v>165</v>
      </c>
      <c r="X139" s="10"/>
      <c r="Y139" s="94" t="str">
        <f>VLOOKUP(D139,TIPOLOGIA!A:F,6,0)</f>
        <v>TIPO I</v>
      </c>
      <c r="Z139" s="94" t="str">
        <f>VLOOKUP(D139,TIPOLOGIA!A:F,5,0)</f>
        <v>TERRESTRE</v>
      </c>
      <c r="AA139" s="8" t="s">
        <v>1084</v>
      </c>
      <c r="AB139" s="8">
        <v>1</v>
      </c>
      <c r="AC139" s="86">
        <f>IF(W139="SOPORTE_TELEFÓNICO",'BASE LIQUIDACION REDEBAN 2025'!$B$19,IF(AND(W139="VISITA_TÉCNICA",Y139="TIPO II"),'BASE LIQUIDACION REDEBAN 2025'!$B$18,'BASE LIQUIDACION REDEBAN 2025'!$B$17))</f>
        <v>35779.500569199998</v>
      </c>
      <c r="AD139" s="86">
        <v>0</v>
      </c>
      <c r="AE139" s="86">
        <f t="shared" si="2"/>
        <v>35779.500569199998</v>
      </c>
      <c r="AF139" s="49"/>
    </row>
    <row r="140" spans="1:32" s="78" customFormat="1">
      <c r="A140" s="8" t="s">
        <v>81</v>
      </c>
      <c r="B140" s="94" t="str">
        <f>VLOOKUP(A140,'CENTRO DE COSTOS'!A:D,4,FALSE)</f>
        <v>MIGUEL JULIÁN HERNÁNDEZ GUARÍN</v>
      </c>
      <c r="C140" s="94" t="str">
        <f>VLOOKUP(A140,'CENTRO DE COSTOS'!A:D,2,FALSE)</f>
        <v>0004-0008</v>
      </c>
      <c r="D140" s="8">
        <v>54498</v>
      </c>
      <c r="E140" s="8">
        <v>2669248</v>
      </c>
      <c r="F140" s="8">
        <v>56776</v>
      </c>
      <c r="G140" s="8" t="s">
        <v>6241</v>
      </c>
      <c r="H140" s="8" t="s">
        <v>296</v>
      </c>
      <c r="I140" s="8" t="s">
        <v>1131</v>
      </c>
      <c r="J140" s="8" t="s">
        <v>8734</v>
      </c>
      <c r="K140" s="8" t="s">
        <v>160</v>
      </c>
      <c r="L140" s="8" t="s">
        <v>8735</v>
      </c>
      <c r="M140" s="183">
        <v>45900.513194444437</v>
      </c>
      <c r="N140" s="183">
        <v>45903.455555555563</v>
      </c>
      <c r="O140" s="90"/>
      <c r="P140" s="8" t="s">
        <v>8318</v>
      </c>
      <c r="Q140" s="8" t="s">
        <v>8318</v>
      </c>
      <c r="R140" s="8" t="s">
        <v>6245</v>
      </c>
      <c r="S140" s="8" t="s">
        <v>6245</v>
      </c>
      <c r="T140" s="8" t="s">
        <v>6246</v>
      </c>
      <c r="U140" s="8" t="s">
        <v>7731</v>
      </c>
      <c r="V140" s="8" t="s">
        <v>8736</v>
      </c>
      <c r="W140" s="8" t="s">
        <v>8320</v>
      </c>
      <c r="X140" s="10"/>
      <c r="Y140" s="94" t="str">
        <f>VLOOKUP(D140,TIPOLOGIA!A:F,6,0)</f>
        <v>TIPO IV</v>
      </c>
      <c r="Z140" s="94" t="str">
        <f>VLOOKUP(D140,TIPOLOGIA!A:F,5,0)</f>
        <v>TERRESTRE</v>
      </c>
      <c r="AA140" s="8"/>
      <c r="AB140" s="8">
        <v>0</v>
      </c>
      <c r="AC140" s="86">
        <f>IF(W140="SOPORTE_TELEFÓNICO",'BASE LIQUIDACION REDEBAN 2025'!$B$19,IF(AND(W140="VISITA_TÉCNICA",Y140="TIPO II"),'BASE LIQUIDACION REDEBAN 2025'!$B$18,'BASE LIQUIDACION REDEBAN 2025'!$B$17))</f>
        <v>35779.500569199998</v>
      </c>
      <c r="AD140" s="86">
        <v>0</v>
      </c>
      <c r="AE140" s="86">
        <f t="shared" si="2"/>
        <v>35779.500569199998</v>
      </c>
      <c r="AF140" s="49"/>
    </row>
    <row r="141" spans="1:32" s="78" customFormat="1">
      <c r="A141" s="8" t="s">
        <v>68</v>
      </c>
      <c r="B141" s="94" t="str">
        <f>VLOOKUP(A141,'CENTRO DE COSTOS'!A:D,4,FALSE)</f>
        <v>WILLIAM ASDRUBAL ROZO ROZO</v>
      </c>
      <c r="C141" s="94" t="str">
        <f>VLOOKUP(A141,'CENTRO DE COSTOS'!A:D,2,FALSE)</f>
        <v>0004-0004</v>
      </c>
      <c r="D141" s="8">
        <v>11001</v>
      </c>
      <c r="E141" s="8">
        <v>2675363</v>
      </c>
      <c r="F141" s="8">
        <v>25523</v>
      </c>
      <c r="G141" s="8" t="s">
        <v>6241</v>
      </c>
      <c r="H141" s="8" t="s">
        <v>417</v>
      </c>
      <c r="I141" s="8" t="s">
        <v>68</v>
      </c>
      <c r="J141" s="8" t="s">
        <v>8737</v>
      </c>
      <c r="K141" s="8" t="s">
        <v>160</v>
      </c>
      <c r="L141" s="8" t="s">
        <v>8738</v>
      </c>
      <c r="M141" s="183">
        <v>45901.623611111107</v>
      </c>
      <c r="N141" s="183">
        <v>45903.459027777782</v>
      </c>
      <c r="O141" s="90"/>
      <c r="P141" s="8" t="s">
        <v>8318</v>
      </c>
      <c r="Q141" s="8" t="s">
        <v>8318</v>
      </c>
      <c r="R141" s="8" t="s">
        <v>357</v>
      </c>
      <c r="S141" s="8" t="s">
        <v>358</v>
      </c>
      <c r="T141" s="8" t="s">
        <v>6246</v>
      </c>
      <c r="U141" s="8" t="s">
        <v>7731</v>
      </c>
      <c r="V141" s="8" t="s">
        <v>8739</v>
      </c>
      <c r="W141" s="8" t="s">
        <v>165</v>
      </c>
      <c r="X141" s="10"/>
      <c r="Y141" s="94" t="str">
        <f>VLOOKUP(D141,TIPOLOGIA!A:F,6,0)</f>
        <v>TIPO I</v>
      </c>
      <c r="Z141" s="94" t="str">
        <f>VLOOKUP(D141,TIPOLOGIA!A:F,5,0)</f>
        <v>TERRESTRE</v>
      </c>
      <c r="AA141" s="8" t="s">
        <v>792</v>
      </c>
      <c r="AB141" s="8">
        <v>1</v>
      </c>
      <c r="AC141" s="86">
        <f>IF(W141="SOPORTE_TELEFÓNICO",'BASE LIQUIDACION REDEBAN 2025'!$B$19,IF(AND(W141="VISITA_TÉCNICA",Y141="TIPO II"),'BASE LIQUIDACION REDEBAN 2025'!$B$18,'BASE LIQUIDACION REDEBAN 2025'!$B$17))</f>
        <v>35779.500569199998</v>
      </c>
      <c r="AD141" s="86">
        <v>0</v>
      </c>
      <c r="AE141" s="86">
        <f t="shared" si="2"/>
        <v>35779.500569199998</v>
      </c>
      <c r="AF141" s="49"/>
    </row>
    <row r="142" spans="1:32" s="78" customFormat="1">
      <c r="A142" s="8" t="s">
        <v>81</v>
      </c>
      <c r="B142" s="94" t="str">
        <f>VLOOKUP(A142,'CENTRO DE COSTOS'!A:D,4,FALSE)</f>
        <v>MIGUEL JULIÁN HERNÁNDEZ GUARÍN</v>
      </c>
      <c r="C142" s="94" t="str">
        <f>VLOOKUP(A142,'CENTRO DE COSTOS'!A:D,2,FALSE)</f>
        <v>0004-0008</v>
      </c>
      <c r="D142" s="8">
        <v>54498</v>
      </c>
      <c r="E142" s="8">
        <v>2655161</v>
      </c>
      <c r="F142" s="8">
        <v>38301</v>
      </c>
      <c r="G142" s="8" t="s">
        <v>6241</v>
      </c>
      <c r="H142" s="8" t="s">
        <v>296</v>
      </c>
      <c r="I142" s="8" t="s">
        <v>1131</v>
      </c>
      <c r="J142" s="8" t="s">
        <v>8734</v>
      </c>
      <c r="K142" s="8" t="s">
        <v>160</v>
      </c>
      <c r="L142" s="8" t="s">
        <v>8740</v>
      </c>
      <c r="M142" s="183">
        <v>45897.333333333343</v>
      </c>
      <c r="N142" s="183">
        <v>45903.460416666669</v>
      </c>
      <c r="O142" s="90"/>
      <c r="P142" s="8" t="s">
        <v>8318</v>
      </c>
      <c r="Q142" s="8" t="s">
        <v>8318</v>
      </c>
      <c r="R142" s="8" t="s">
        <v>6245</v>
      </c>
      <c r="S142" s="8" t="s">
        <v>6245</v>
      </c>
      <c r="T142" s="8" t="s">
        <v>6246</v>
      </c>
      <c r="U142" s="8" t="s">
        <v>7731</v>
      </c>
      <c r="V142" s="8" t="s">
        <v>8741</v>
      </c>
      <c r="W142" s="8" t="s">
        <v>8320</v>
      </c>
      <c r="X142" s="10"/>
      <c r="Y142" s="94" t="str">
        <f>VLOOKUP(D142,TIPOLOGIA!A:F,6,0)</f>
        <v>TIPO IV</v>
      </c>
      <c r="Z142" s="94" t="str">
        <f>VLOOKUP(D142,TIPOLOGIA!A:F,5,0)</f>
        <v>TERRESTRE</v>
      </c>
      <c r="AA142" s="8"/>
      <c r="AB142" s="8">
        <v>0</v>
      </c>
      <c r="AC142" s="86">
        <f>IF(W142="SOPORTE_TELEFÓNICO",'BASE LIQUIDACION REDEBAN 2025'!$B$19,IF(AND(W142="VISITA_TÉCNICA",Y142="TIPO II"),'BASE LIQUIDACION REDEBAN 2025'!$B$18,'BASE LIQUIDACION REDEBAN 2025'!$B$17))</f>
        <v>35779.500569199998</v>
      </c>
      <c r="AD142" s="86">
        <v>0</v>
      </c>
      <c r="AE142" s="86">
        <f t="shared" si="2"/>
        <v>35779.500569199998</v>
      </c>
      <c r="AF142" s="49"/>
    </row>
    <row r="143" spans="1:32" s="78" customFormat="1">
      <c r="A143" s="8" t="s">
        <v>90</v>
      </c>
      <c r="B143" s="94" t="str">
        <f>VLOOKUP(A143,'CENTRO DE COSTOS'!A:D,4,FALSE)</f>
        <v>JUAN SEBASTIÁN RÍOS CASTRILLÓN</v>
      </c>
      <c r="C143" s="94" t="str">
        <f>VLOOKUP(A143,'CENTRO DE COSTOS'!A:D,2,FALSE)</f>
        <v>0004-0005</v>
      </c>
      <c r="D143" s="8">
        <v>5001</v>
      </c>
      <c r="E143" s="8">
        <v>2652770</v>
      </c>
      <c r="F143" s="8">
        <v>40284</v>
      </c>
      <c r="G143" s="8" t="s">
        <v>6241</v>
      </c>
      <c r="H143" s="8" t="s">
        <v>249</v>
      </c>
      <c r="I143" s="8" t="s">
        <v>90</v>
      </c>
      <c r="J143" s="8" t="s">
        <v>8742</v>
      </c>
      <c r="K143" s="8" t="s">
        <v>160</v>
      </c>
      <c r="L143" s="8" t="s">
        <v>8743</v>
      </c>
      <c r="M143" s="183">
        <v>45896.513888888891</v>
      </c>
      <c r="N143" s="183">
        <v>45903.462500000001</v>
      </c>
      <c r="O143" s="90"/>
      <c r="P143" s="8" t="s">
        <v>8318</v>
      </c>
      <c r="Q143" s="8" t="s">
        <v>8318</v>
      </c>
      <c r="R143" s="8" t="s">
        <v>6245</v>
      </c>
      <c r="S143" s="8" t="s">
        <v>6245</v>
      </c>
      <c r="T143" s="8" t="s">
        <v>6246</v>
      </c>
      <c r="U143" s="8" t="s">
        <v>7731</v>
      </c>
      <c r="V143" s="8" t="s">
        <v>8744</v>
      </c>
      <c r="W143" s="8" t="s">
        <v>165</v>
      </c>
      <c r="X143" s="10"/>
      <c r="Y143" s="94" t="str">
        <f>VLOOKUP(D143,TIPOLOGIA!A:F,6,0)</f>
        <v>TIPO I</v>
      </c>
      <c r="Z143" s="94" t="str">
        <f>VLOOKUP(D143,TIPOLOGIA!A:F,5,0)</f>
        <v>TERRESTRE</v>
      </c>
      <c r="AA143" s="8" t="s">
        <v>8550</v>
      </c>
      <c r="AB143" s="8">
        <v>1</v>
      </c>
      <c r="AC143" s="86">
        <f>IF(W143="SOPORTE_TELEFÓNICO",'BASE LIQUIDACION REDEBAN 2025'!$B$19,IF(AND(W143="VISITA_TÉCNICA",Y143="TIPO II"),'BASE LIQUIDACION REDEBAN 2025'!$B$18,'BASE LIQUIDACION REDEBAN 2025'!$B$17))</f>
        <v>35779.500569199998</v>
      </c>
      <c r="AD143" s="86">
        <v>0</v>
      </c>
      <c r="AE143" s="86">
        <f t="shared" si="2"/>
        <v>35779.500569199998</v>
      </c>
      <c r="AF143" s="49"/>
    </row>
    <row r="144" spans="1:32" s="78" customFormat="1">
      <c r="A144" s="8" t="s">
        <v>60</v>
      </c>
      <c r="B144" s="94" t="str">
        <f>VLOOKUP(A144,'CENTRO DE COSTOS'!A:D,4,FALSE)</f>
        <v>JUAN SEBASTIÁN RÍOS CASTRILLÓN</v>
      </c>
      <c r="C144" s="94" t="str">
        <f>VLOOKUP(A144,'CENTRO DE COSTOS'!A:D,2,FALSE)</f>
        <v>0004-0005</v>
      </c>
      <c r="D144" s="8">
        <v>5045</v>
      </c>
      <c r="E144" s="8">
        <v>2674173</v>
      </c>
      <c r="F144" s="8">
        <v>79270</v>
      </c>
      <c r="G144" s="8" t="s">
        <v>6241</v>
      </c>
      <c r="H144" s="8" t="s">
        <v>249</v>
      </c>
      <c r="I144" s="8" t="s">
        <v>60</v>
      </c>
      <c r="J144" s="8" t="s">
        <v>8745</v>
      </c>
      <c r="K144" s="8" t="s">
        <v>160</v>
      </c>
      <c r="L144" s="8" t="s">
        <v>8746</v>
      </c>
      <c r="M144" s="183">
        <v>45901.538194444453</v>
      </c>
      <c r="N144" s="183">
        <v>45903.462500000001</v>
      </c>
      <c r="O144" s="90"/>
      <c r="P144" s="8" t="s">
        <v>8318</v>
      </c>
      <c r="Q144" s="8" t="s">
        <v>8318</v>
      </c>
      <c r="R144" s="8" t="s">
        <v>243</v>
      </c>
      <c r="S144" s="8" t="s">
        <v>244</v>
      </c>
      <c r="T144" s="8" t="s">
        <v>6246</v>
      </c>
      <c r="U144" s="8" t="s">
        <v>7731</v>
      </c>
      <c r="V144" s="8" t="s">
        <v>8747</v>
      </c>
      <c r="W144" s="8" t="s">
        <v>165</v>
      </c>
      <c r="X144" s="10"/>
      <c r="Y144" s="94" t="str">
        <f>VLOOKUP(D144,TIPOLOGIA!A:F,6,0)</f>
        <v>TIPO I</v>
      </c>
      <c r="Z144" s="94" t="str">
        <f>VLOOKUP(D144,TIPOLOGIA!A:F,5,0)</f>
        <v>TERRESTRE</v>
      </c>
      <c r="AA144" s="8" t="s">
        <v>648</v>
      </c>
      <c r="AB144" s="8">
        <v>1</v>
      </c>
      <c r="AC144" s="86">
        <f>IF(W144="SOPORTE_TELEFÓNICO",'BASE LIQUIDACION REDEBAN 2025'!$B$19,IF(AND(W144="VISITA_TÉCNICA",Y144="TIPO II"),'BASE LIQUIDACION REDEBAN 2025'!$B$18,'BASE LIQUIDACION REDEBAN 2025'!$B$17))</f>
        <v>35779.500569199998</v>
      </c>
      <c r="AD144" s="86">
        <v>0</v>
      </c>
      <c r="AE144" s="86">
        <f t="shared" si="2"/>
        <v>35779.500569199998</v>
      </c>
      <c r="AF144" s="49"/>
    </row>
    <row r="145" spans="1:32" s="78" customFormat="1">
      <c r="A145" s="8" t="s">
        <v>91</v>
      </c>
      <c r="B145" s="94" t="str">
        <f>VLOOKUP(A145,'CENTRO DE COSTOS'!A:D,4,FALSE)</f>
        <v>JOSE MAURICIO HERNANDEZ ROJAS</v>
      </c>
      <c r="C145" s="94" t="str">
        <f>VLOOKUP(A145,'CENTRO DE COSTOS'!A:D,2,FALSE)</f>
        <v>0004-0001</v>
      </c>
      <c r="D145" s="8">
        <v>23001</v>
      </c>
      <c r="E145" s="8">
        <v>2673035</v>
      </c>
      <c r="F145" s="8">
        <v>78543</v>
      </c>
      <c r="G145" s="8" t="s">
        <v>6241</v>
      </c>
      <c r="H145" s="8" t="s">
        <v>193</v>
      </c>
      <c r="I145" s="8" t="s">
        <v>91</v>
      </c>
      <c r="J145" s="8" t="s">
        <v>8748</v>
      </c>
      <c r="K145" s="8" t="s">
        <v>160</v>
      </c>
      <c r="L145" s="8" t="s">
        <v>8749</v>
      </c>
      <c r="M145" s="183">
        <v>45901.459722222222</v>
      </c>
      <c r="N145" s="183">
        <v>45903.465277777781</v>
      </c>
      <c r="O145" s="90"/>
      <c r="P145" s="8" t="s">
        <v>8318</v>
      </c>
      <c r="Q145" s="8" t="s">
        <v>8318</v>
      </c>
      <c r="R145" s="8" t="s">
        <v>6245</v>
      </c>
      <c r="S145" s="8" t="s">
        <v>6245</v>
      </c>
      <c r="T145" s="8" t="s">
        <v>6246</v>
      </c>
      <c r="U145" s="8" t="s">
        <v>7731</v>
      </c>
      <c r="V145" s="8" t="s">
        <v>8750</v>
      </c>
      <c r="W145" s="8" t="s">
        <v>165</v>
      </c>
      <c r="X145" s="10"/>
      <c r="Y145" s="94" t="str">
        <f>VLOOKUP(D145,TIPOLOGIA!A:F,6,0)</f>
        <v>TIPO I</v>
      </c>
      <c r="Z145" s="94" t="str">
        <f>VLOOKUP(D145,TIPOLOGIA!A:F,5,0)</f>
        <v>TERRESTRE</v>
      </c>
      <c r="AA145" s="8" t="s">
        <v>607</v>
      </c>
      <c r="AB145" s="8">
        <v>1</v>
      </c>
      <c r="AC145" s="86">
        <f>IF(W145="SOPORTE_TELEFÓNICO",'BASE LIQUIDACION REDEBAN 2025'!$B$19,IF(AND(W145="VISITA_TÉCNICA",Y145="TIPO II"),'BASE LIQUIDACION REDEBAN 2025'!$B$18,'BASE LIQUIDACION REDEBAN 2025'!$B$17))</f>
        <v>35779.500569199998</v>
      </c>
      <c r="AD145" s="86">
        <v>0</v>
      </c>
      <c r="AE145" s="86">
        <f t="shared" si="2"/>
        <v>35779.500569199998</v>
      </c>
      <c r="AF145" s="49"/>
    </row>
    <row r="146" spans="1:32" s="78" customFormat="1">
      <c r="A146" s="8" t="s">
        <v>72</v>
      </c>
      <c r="B146" s="94" t="str">
        <f>VLOOKUP(A146,'CENTRO DE COSTOS'!A:D,4,FALSE)</f>
        <v>MIGUEL JULIÁN HERNÁNDEZ GUARÍN</v>
      </c>
      <c r="C146" s="94" t="str">
        <f>VLOOKUP(A146,'CENTRO DE COSTOS'!A:D,2,FALSE)</f>
        <v>0004-0008</v>
      </c>
      <c r="D146" s="8">
        <v>68001</v>
      </c>
      <c r="E146" s="8">
        <v>2672123</v>
      </c>
      <c r="F146" s="8">
        <v>78979</v>
      </c>
      <c r="G146" s="8" t="s">
        <v>6241</v>
      </c>
      <c r="H146" s="8" t="s">
        <v>224</v>
      </c>
      <c r="I146" s="8" t="s">
        <v>72</v>
      </c>
      <c r="J146" s="8" t="s">
        <v>8751</v>
      </c>
      <c r="K146" s="8" t="s">
        <v>160</v>
      </c>
      <c r="L146" s="8" t="s">
        <v>8752</v>
      </c>
      <c r="M146" s="183">
        <v>45901.423611111109</v>
      </c>
      <c r="N146" s="183">
        <v>45903.467361111107</v>
      </c>
      <c r="O146" s="90"/>
      <c r="P146" s="8" t="s">
        <v>8318</v>
      </c>
      <c r="Q146" s="8" t="s">
        <v>8318</v>
      </c>
      <c r="R146" s="8" t="s">
        <v>243</v>
      </c>
      <c r="S146" s="8" t="s">
        <v>365</v>
      </c>
      <c r="T146" s="8" t="s">
        <v>6246</v>
      </c>
      <c r="U146" s="8" t="s">
        <v>7731</v>
      </c>
      <c r="V146" s="8" t="s">
        <v>8753</v>
      </c>
      <c r="W146" s="8" t="s">
        <v>165</v>
      </c>
      <c r="X146" s="10"/>
      <c r="Y146" s="94" t="str">
        <f>VLOOKUP(D146,TIPOLOGIA!A:F,6,0)</f>
        <v>TIPO I</v>
      </c>
      <c r="Z146" s="94" t="str">
        <f>VLOOKUP(D146,TIPOLOGIA!A:F,5,0)</f>
        <v>TERRESTRE</v>
      </c>
      <c r="AA146" s="8" t="s">
        <v>319</v>
      </c>
      <c r="AB146" s="8">
        <v>1</v>
      </c>
      <c r="AC146" s="86">
        <f>IF(W146="SOPORTE_TELEFÓNICO",'BASE LIQUIDACION REDEBAN 2025'!$B$19,IF(AND(W146="VISITA_TÉCNICA",Y146="TIPO II"),'BASE LIQUIDACION REDEBAN 2025'!$B$18,'BASE LIQUIDACION REDEBAN 2025'!$B$17))</f>
        <v>35779.500569199998</v>
      </c>
      <c r="AD146" s="86">
        <v>0</v>
      </c>
      <c r="AE146" s="86">
        <f t="shared" si="2"/>
        <v>35779.500569199998</v>
      </c>
      <c r="AF146" s="49"/>
    </row>
    <row r="147" spans="1:32" s="78" customFormat="1">
      <c r="A147" s="8" t="s">
        <v>91</v>
      </c>
      <c r="B147" s="94" t="str">
        <f>VLOOKUP(A147,'CENTRO DE COSTOS'!A:D,4,FALSE)</f>
        <v>JOSE MAURICIO HERNANDEZ ROJAS</v>
      </c>
      <c r="C147" s="94" t="str">
        <f>VLOOKUP(A147,'CENTRO DE COSTOS'!A:D,2,FALSE)</f>
        <v>0004-0001</v>
      </c>
      <c r="D147" s="8">
        <v>23001</v>
      </c>
      <c r="E147" s="8">
        <v>2681545</v>
      </c>
      <c r="F147" s="8">
        <v>79109</v>
      </c>
      <c r="G147" s="8" t="s">
        <v>6241</v>
      </c>
      <c r="H147" s="8" t="s">
        <v>193</v>
      </c>
      <c r="I147" s="8" t="s">
        <v>91</v>
      </c>
      <c r="J147" s="8" t="s">
        <v>8754</v>
      </c>
      <c r="K147" s="8" t="s">
        <v>160</v>
      </c>
      <c r="L147" s="8" t="s">
        <v>8755</v>
      </c>
      <c r="M147" s="183">
        <v>45902.53125</v>
      </c>
      <c r="N147" s="183">
        <v>45903.46875</v>
      </c>
      <c r="O147" s="90"/>
      <c r="P147" s="8" t="s">
        <v>8318</v>
      </c>
      <c r="Q147" s="8" t="s">
        <v>8318</v>
      </c>
      <c r="R147" s="8" t="s">
        <v>6245</v>
      </c>
      <c r="S147" s="8" t="s">
        <v>6245</v>
      </c>
      <c r="T147" s="8" t="s">
        <v>6246</v>
      </c>
      <c r="U147" s="8" t="s">
        <v>7731</v>
      </c>
      <c r="V147" s="8" t="s">
        <v>8756</v>
      </c>
      <c r="W147" s="8" t="s">
        <v>165</v>
      </c>
      <c r="X147" s="10"/>
      <c r="Y147" s="94" t="str">
        <f>VLOOKUP(D147,TIPOLOGIA!A:F,6,0)</f>
        <v>TIPO I</v>
      </c>
      <c r="Z147" s="94" t="str">
        <f>VLOOKUP(D147,TIPOLOGIA!A:F,5,0)</f>
        <v>TERRESTRE</v>
      </c>
      <c r="AA147" s="8" t="s">
        <v>607</v>
      </c>
      <c r="AB147" s="8">
        <v>1</v>
      </c>
      <c r="AC147" s="86">
        <f>IF(W147="SOPORTE_TELEFÓNICO",'BASE LIQUIDACION REDEBAN 2025'!$B$19,IF(AND(W147="VISITA_TÉCNICA",Y147="TIPO II"),'BASE LIQUIDACION REDEBAN 2025'!$B$18,'BASE LIQUIDACION REDEBAN 2025'!$B$17))</f>
        <v>35779.500569199998</v>
      </c>
      <c r="AD147" s="86">
        <v>0</v>
      </c>
      <c r="AE147" s="86">
        <f t="shared" si="2"/>
        <v>35779.500569199998</v>
      </c>
      <c r="AF147" s="49"/>
    </row>
    <row r="148" spans="1:32" s="78" customFormat="1">
      <c r="A148" s="8" t="s">
        <v>92</v>
      </c>
      <c r="B148" s="94" t="str">
        <f>VLOOKUP(A148,'CENTRO DE COSTOS'!A:D,4,FALSE)</f>
        <v>KEVIN ALEXIS CORZO BUSTOS</v>
      </c>
      <c r="C148" s="94" t="str">
        <f>VLOOKUP(A148,'CENTRO DE COSTOS'!A:D,2,FALSE)</f>
        <v>0004-0007</v>
      </c>
      <c r="D148" s="8">
        <v>18001</v>
      </c>
      <c r="E148" s="8">
        <v>2668470</v>
      </c>
      <c r="F148" s="8">
        <v>79385</v>
      </c>
      <c r="G148" s="8" t="s">
        <v>6241</v>
      </c>
      <c r="H148" s="8" t="s">
        <v>208</v>
      </c>
      <c r="I148" s="8" t="s">
        <v>82</v>
      </c>
      <c r="J148" s="8" t="s">
        <v>8757</v>
      </c>
      <c r="K148" s="8" t="s">
        <v>160</v>
      </c>
      <c r="L148" s="8" t="s">
        <v>8758</v>
      </c>
      <c r="M148" s="183">
        <v>45901.333333333343</v>
      </c>
      <c r="N148" s="183">
        <v>45903.47152777778</v>
      </c>
      <c r="O148" s="90"/>
      <c r="P148" s="8" t="s">
        <v>8318</v>
      </c>
      <c r="Q148" s="8" t="s">
        <v>8318</v>
      </c>
      <c r="R148" s="8" t="s">
        <v>6245</v>
      </c>
      <c r="S148" s="8" t="s">
        <v>6245</v>
      </c>
      <c r="T148" s="8" t="s">
        <v>6246</v>
      </c>
      <c r="U148" s="8" t="s">
        <v>7731</v>
      </c>
      <c r="V148" s="8" t="s">
        <v>8759</v>
      </c>
      <c r="W148" s="8" t="s">
        <v>165</v>
      </c>
      <c r="X148" s="10"/>
      <c r="Y148" s="94" t="str">
        <f>VLOOKUP(D148,TIPOLOGIA!A:F,6,0)</f>
        <v>TIPO IV</v>
      </c>
      <c r="Z148" s="94" t="str">
        <f>VLOOKUP(D148,TIPOLOGIA!A:F,5,0)</f>
        <v>TERRESTRE</v>
      </c>
      <c r="AA148" s="8" t="s">
        <v>214</v>
      </c>
      <c r="AB148" s="8">
        <v>1</v>
      </c>
      <c r="AC148" s="86">
        <f>IF(W148="SOPORTE_TELEFÓNICO",'BASE LIQUIDACION REDEBAN 2025'!$B$19,IF(AND(W148="VISITA_TÉCNICA",Y148="TIPO II"),'BASE LIQUIDACION REDEBAN 2025'!$B$18,'BASE LIQUIDACION REDEBAN 2025'!$B$17))</f>
        <v>35779.500569199998</v>
      </c>
      <c r="AD148" s="86">
        <v>0</v>
      </c>
      <c r="AE148" s="86">
        <f t="shared" si="2"/>
        <v>35779.500569199998</v>
      </c>
      <c r="AF148" s="49"/>
    </row>
    <row r="149" spans="1:32" s="78" customFormat="1">
      <c r="A149" s="8" t="s">
        <v>76</v>
      </c>
      <c r="B149" s="94" t="str">
        <f>VLOOKUP(A149,'CENTRO DE COSTOS'!A:D,4,FALSE)</f>
        <v>DIEGO FERNANDO HENAO CARDONA</v>
      </c>
      <c r="C149" s="94" t="str">
        <f>VLOOKUP(A149,'CENTRO DE COSTOS'!A:D,2,FALSE)</f>
        <v>0004-0003</v>
      </c>
      <c r="D149" s="8">
        <v>76001</v>
      </c>
      <c r="E149" s="8">
        <v>2681719</v>
      </c>
      <c r="F149" s="8">
        <v>78703</v>
      </c>
      <c r="G149" s="8" t="s">
        <v>6241</v>
      </c>
      <c r="H149" s="8" t="s">
        <v>232</v>
      </c>
      <c r="I149" s="8" t="s">
        <v>76</v>
      </c>
      <c r="J149" s="8" t="s">
        <v>8760</v>
      </c>
      <c r="K149" s="8" t="s">
        <v>160</v>
      </c>
      <c r="L149" s="8" t="s">
        <v>8761</v>
      </c>
      <c r="M149" s="183">
        <v>45902.543055555558</v>
      </c>
      <c r="N149" s="183">
        <v>45903.47152777778</v>
      </c>
      <c r="O149" s="90"/>
      <c r="P149" s="8" t="s">
        <v>8318</v>
      </c>
      <c r="Q149" s="8" t="s">
        <v>8318</v>
      </c>
      <c r="R149" s="8" t="s">
        <v>243</v>
      </c>
      <c r="S149" s="8" t="s">
        <v>365</v>
      </c>
      <c r="T149" s="8" t="s">
        <v>6246</v>
      </c>
      <c r="U149" s="8" t="s">
        <v>7731</v>
      </c>
      <c r="V149" s="8" t="s">
        <v>8762</v>
      </c>
      <c r="W149" s="8" t="s">
        <v>165</v>
      </c>
      <c r="X149" s="10"/>
      <c r="Y149" s="94" t="str">
        <f>VLOOKUP(D149,TIPOLOGIA!A:F,6,0)</f>
        <v>TIPO I</v>
      </c>
      <c r="Z149" s="94" t="str">
        <f>VLOOKUP(D149,TIPOLOGIA!A:F,5,0)</f>
        <v>TERRESTRE</v>
      </c>
      <c r="AA149" s="8" t="s">
        <v>1498</v>
      </c>
      <c r="AB149" s="8">
        <v>1</v>
      </c>
      <c r="AC149" s="86">
        <f>IF(W149="SOPORTE_TELEFÓNICO",'BASE LIQUIDACION REDEBAN 2025'!$B$19,IF(AND(W149="VISITA_TÉCNICA",Y149="TIPO II"),'BASE LIQUIDACION REDEBAN 2025'!$B$18,'BASE LIQUIDACION REDEBAN 2025'!$B$17))</f>
        <v>35779.500569199998</v>
      </c>
      <c r="AD149" s="86">
        <v>0</v>
      </c>
      <c r="AE149" s="86">
        <f t="shared" si="2"/>
        <v>35779.500569199998</v>
      </c>
      <c r="AF149" s="49"/>
    </row>
    <row r="150" spans="1:32" s="78" customFormat="1">
      <c r="A150" s="8" t="s">
        <v>72</v>
      </c>
      <c r="B150" s="94" t="str">
        <f>VLOOKUP(A150,'CENTRO DE COSTOS'!A:D,4,FALSE)</f>
        <v>MIGUEL JULIÁN HERNÁNDEZ GUARÍN</v>
      </c>
      <c r="C150" s="94" t="str">
        <f>VLOOKUP(A150,'CENTRO DE COSTOS'!A:D,2,FALSE)</f>
        <v>0004-0008</v>
      </c>
      <c r="D150" s="8">
        <v>68745</v>
      </c>
      <c r="E150" s="8">
        <v>2675545</v>
      </c>
      <c r="F150" s="8">
        <v>45511</v>
      </c>
      <c r="G150" s="8" t="s">
        <v>6241</v>
      </c>
      <c r="H150" s="8" t="s">
        <v>224</v>
      </c>
      <c r="I150" s="8" t="s">
        <v>8763</v>
      </c>
      <c r="J150" s="8" t="s">
        <v>8764</v>
      </c>
      <c r="K150" s="8" t="s">
        <v>160</v>
      </c>
      <c r="L150" s="8" t="s">
        <v>8765</v>
      </c>
      <c r="M150" s="183">
        <v>45901.638888888891</v>
      </c>
      <c r="N150" s="183">
        <v>45903.476388888892</v>
      </c>
      <c r="O150" s="90"/>
      <c r="P150" s="8" t="s">
        <v>8318</v>
      </c>
      <c r="Q150" s="8" t="s">
        <v>8318</v>
      </c>
      <c r="R150" s="8" t="s">
        <v>243</v>
      </c>
      <c r="S150" s="8" t="s">
        <v>365</v>
      </c>
      <c r="T150" s="8" t="s">
        <v>6246</v>
      </c>
      <c r="U150" s="8" t="s">
        <v>7731</v>
      </c>
      <c r="V150" s="8" t="s">
        <v>8766</v>
      </c>
      <c r="W150" s="8" t="s">
        <v>165</v>
      </c>
      <c r="X150" s="10"/>
      <c r="Y150" s="94" t="str">
        <f>VLOOKUP(D150,TIPOLOGIA!A:F,6,0)</f>
        <v>TIPO III</v>
      </c>
      <c r="Z150" s="94" t="str">
        <f>VLOOKUP(D150,TIPOLOGIA!A:F,5,0)</f>
        <v>TERRESTRE</v>
      </c>
      <c r="AA150" s="8" t="s">
        <v>874</v>
      </c>
      <c r="AB150" s="8">
        <v>1</v>
      </c>
      <c r="AC150" s="86">
        <f>IF(W150="SOPORTE_TELEFÓNICO",'BASE LIQUIDACION REDEBAN 2025'!$B$19,IF(AND(W150="VISITA_TÉCNICA",Y150="TIPO II"),'BASE LIQUIDACION REDEBAN 2025'!$B$18,'BASE LIQUIDACION REDEBAN 2025'!$B$17))</f>
        <v>35779.500569199998</v>
      </c>
      <c r="AD150" s="86">
        <v>0</v>
      </c>
      <c r="AE150" s="86">
        <f t="shared" si="2"/>
        <v>35779.500569199998</v>
      </c>
      <c r="AF150" s="49"/>
    </row>
    <row r="151" spans="1:32" s="78" customFormat="1">
      <c r="A151" s="8" t="s">
        <v>92</v>
      </c>
      <c r="B151" s="94" t="str">
        <f>VLOOKUP(A151,'CENTRO DE COSTOS'!A:D,4,FALSE)</f>
        <v>KEVIN ALEXIS CORZO BUSTOS</v>
      </c>
      <c r="C151" s="94" t="str">
        <f>VLOOKUP(A151,'CENTRO DE COSTOS'!A:D,2,FALSE)</f>
        <v>0004-0007</v>
      </c>
      <c r="D151" s="8">
        <v>18001</v>
      </c>
      <c r="E151" s="8">
        <v>2662175</v>
      </c>
      <c r="F151" s="8">
        <v>77817</v>
      </c>
      <c r="G151" s="8" t="s">
        <v>6241</v>
      </c>
      <c r="H151" s="8" t="s">
        <v>208</v>
      </c>
      <c r="I151" s="8" t="s">
        <v>82</v>
      </c>
      <c r="J151" s="8" t="s">
        <v>8767</v>
      </c>
      <c r="K151" s="8" t="s">
        <v>160</v>
      </c>
      <c r="L151" s="8" t="s">
        <v>8768</v>
      </c>
      <c r="M151" s="183">
        <v>45898.348611111112</v>
      </c>
      <c r="N151" s="183">
        <v>45903.48541666667</v>
      </c>
      <c r="O151" s="90"/>
      <c r="P151" s="8" t="s">
        <v>8318</v>
      </c>
      <c r="Q151" s="8" t="s">
        <v>8318</v>
      </c>
      <c r="R151" s="8" t="s">
        <v>6245</v>
      </c>
      <c r="S151" s="8" t="s">
        <v>6245</v>
      </c>
      <c r="T151" s="8" t="s">
        <v>6246</v>
      </c>
      <c r="U151" s="8" t="s">
        <v>7731</v>
      </c>
      <c r="V151" s="8" t="s">
        <v>8769</v>
      </c>
      <c r="W151" s="8" t="s">
        <v>165</v>
      </c>
      <c r="X151" s="10"/>
      <c r="Y151" s="94" t="str">
        <f>VLOOKUP(D151,TIPOLOGIA!A:F,6,0)</f>
        <v>TIPO IV</v>
      </c>
      <c r="Z151" s="94" t="str">
        <f>VLOOKUP(D151,TIPOLOGIA!A:F,5,0)</f>
        <v>TERRESTRE</v>
      </c>
      <c r="AA151" s="8" t="s">
        <v>214</v>
      </c>
      <c r="AB151" s="8">
        <v>1</v>
      </c>
      <c r="AC151" s="86">
        <f>IF(W151="SOPORTE_TELEFÓNICO",'BASE LIQUIDACION REDEBAN 2025'!$B$19,IF(AND(W151="VISITA_TÉCNICA",Y151="TIPO II"),'BASE LIQUIDACION REDEBAN 2025'!$B$18,'BASE LIQUIDACION REDEBAN 2025'!$B$17))</f>
        <v>35779.500569199998</v>
      </c>
      <c r="AD151" s="86">
        <v>0</v>
      </c>
      <c r="AE151" s="86">
        <f t="shared" si="2"/>
        <v>35779.500569199998</v>
      </c>
      <c r="AF151" s="49"/>
    </row>
    <row r="152" spans="1:32" s="78" customFormat="1">
      <c r="A152" s="8" t="s">
        <v>100</v>
      </c>
      <c r="B152" s="94" t="str">
        <f>VLOOKUP(A152,'CENTRO DE COSTOS'!A:D,4,FALSE)</f>
        <v>KEVIN ALEXIS CORZO BUSTOS</v>
      </c>
      <c r="C152" s="94" t="str">
        <f>VLOOKUP(A152,'CENTRO DE COSTOS'!A:D,2,FALSE)</f>
        <v>0004-0007</v>
      </c>
      <c r="D152" s="8">
        <v>50711</v>
      </c>
      <c r="E152" s="8">
        <v>2661621</v>
      </c>
      <c r="F152" s="8">
        <v>79875</v>
      </c>
      <c r="G152" s="8" t="s">
        <v>6241</v>
      </c>
      <c r="H152" s="8" t="s">
        <v>216</v>
      </c>
      <c r="I152" s="8" t="s">
        <v>8770</v>
      </c>
      <c r="J152" s="8" t="s">
        <v>8771</v>
      </c>
      <c r="K152" s="8" t="s">
        <v>160</v>
      </c>
      <c r="L152" s="8" t="s">
        <v>8772</v>
      </c>
      <c r="M152" s="183">
        <v>45898.333333333343</v>
      </c>
      <c r="N152" s="183">
        <v>45903.487500000003</v>
      </c>
      <c r="O152" s="90"/>
      <c r="P152" s="8" t="s">
        <v>8318</v>
      </c>
      <c r="Q152" s="8" t="s">
        <v>8318</v>
      </c>
      <c r="R152" s="8" t="s">
        <v>162</v>
      </c>
      <c r="S152" s="8" t="s">
        <v>162</v>
      </c>
      <c r="T152" s="8" t="s">
        <v>6246</v>
      </c>
      <c r="U152" s="8" t="s">
        <v>7731</v>
      </c>
      <c r="V152" s="8" t="s">
        <v>8773</v>
      </c>
      <c r="W152" s="8" t="s">
        <v>8320</v>
      </c>
      <c r="X152" s="10"/>
      <c r="Y152" s="94" t="str">
        <f>VLOOKUP(D152,TIPOLOGIA!A:F,6,0)</f>
        <v>TIPO III</v>
      </c>
      <c r="Z152" s="94" t="str">
        <f>VLOOKUP(D152,TIPOLOGIA!A:F,5,0)</f>
        <v>TERRESTRE</v>
      </c>
      <c r="AA152" s="8" t="s">
        <v>1411</v>
      </c>
      <c r="AB152" s="8">
        <v>0</v>
      </c>
      <c r="AC152" s="86">
        <f>IF(W152="SOPORTE_TELEFÓNICO",'BASE LIQUIDACION REDEBAN 2025'!$B$19,IF(AND(W152="VISITA_TÉCNICA",Y152="TIPO II"),'BASE LIQUIDACION REDEBAN 2025'!$B$18,'BASE LIQUIDACION REDEBAN 2025'!$B$17))</f>
        <v>35779.500569199998</v>
      </c>
      <c r="AD152" s="86">
        <v>0</v>
      </c>
      <c r="AE152" s="86">
        <f t="shared" si="2"/>
        <v>35779.500569199998</v>
      </c>
      <c r="AF152" s="49"/>
    </row>
    <row r="153" spans="1:32" s="78" customFormat="1">
      <c r="A153" s="8" t="s">
        <v>92</v>
      </c>
      <c r="B153" s="94" t="str">
        <f>VLOOKUP(A153,'CENTRO DE COSTOS'!A:D,4,FALSE)</f>
        <v>KEVIN ALEXIS CORZO BUSTOS</v>
      </c>
      <c r="C153" s="94" t="str">
        <f>VLOOKUP(A153,'CENTRO DE COSTOS'!A:D,2,FALSE)</f>
        <v>0004-0007</v>
      </c>
      <c r="D153" s="8">
        <v>18001</v>
      </c>
      <c r="E153" s="8">
        <v>2668191</v>
      </c>
      <c r="F153" s="8">
        <v>77198</v>
      </c>
      <c r="G153" s="8" t="s">
        <v>6241</v>
      </c>
      <c r="H153" s="8" t="s">
        <v>208</v>
      </c>
      <c r="I153" s="8" t="s">
        <v>82</v>
      </c>
      <c r="J153" s="8" t="s">
        <v>8774</v>
      </c>
      <c r="K153" s="8" t="s">
        <v>160</v>
      </c>
      <c r="L153" s="8" t="s">
        <v>8775</v>
      </c>
      <c r="M153" s="183">
        <v>45899.423611111109</v>
      </c>
      <c r="N153" s="183">
        <v>45903.488888888889</v>
      </c>
      <c r="O153" s="90"/>
      <c r="P153" s="8" t="s">
        <v>8318</v>
      </c>
      <c r="Q153" s="8" t="s">
        <v>8318</v>
      </c>
      <c r="R153" s="8" t="s">
        <v>6245</v>
      </c>
      <c r="S153" s="8" t="s">
        <v>6245</v>
      </c>
      <c r="T153" s="8" t="s">
        <v>6246</v>
      </c>
      <c r="U153" s="8" t="s">
        <v>7731</v>
      </c>
      <c r="V153" s="8" t="s">
        <v>8776</v>
      </c>
      <c r="W153" s="8" t="s">
        <v>165</v>
      </c>
      <c r="X153" s="10"/>
      <c r="Y153" s="94" t="str">
        <f>VLOOKUP(D153,TIPOLOGIA!A:F,6,0)</f>
        <v>TIPO IV</v>
      </c>
      <c r="Z153" s="94" t="str">
        <f>VLOOKUP(D153,TIPOLOGIA!A:F,5,0)</f>
        <v>TERRESTRE</v>
      </c>
      <c r="AA153" s="8" t="s">
        <v>214</v>
      </c>
      <c r="AB153" s="8">
        <v>1</v>
      </c>
      <c r="AC153" s="86">
        <f>IF(W153="SOPORTE_TELEFÓNICO",'BASE LIQUIDACION REDEBAN 2025'!$B$19,IF(AND(W153="VISITA_TÉCNICA",Y153="TIPO II"),'BASE LIQUIDACION REDEBAN 2025'!$B$18,'BASE LIQUIDACION REDEBAN 2025'!$B$17))</f>
        <v>35779.500569199998</v>
      </c>
      <c r="AD153" s="86">
        <v>0</v>
      </c>
      <c r="AE153" s="86">
        <f t="shared" si="2"/>
        <v>35779.500569199998</v>
      </c>
      <c r="AF153" s="49"/>
    </row>
    <row r="154" spans="1:32" s="78" customFormat="1">
      <c r="A154" s="8" t="s">
        <v>93</v>
      </c>
      <c r="B154" s="94" t="str">
        <f>VLOOKUP(A154,'CENTRO DE COSTOS'!A:D,4,FALSE)</f>
        <v>DIEGO FERNANDO HENAO CARDONA</v>
      </c>
      <c r="C154" s="94" t="str">
        <f>VLOOKUP(A154,'CENTRO DE COSTOS'!A:D,2,FALSE)</f>
        <v>0004-0003</v>
      </c>
      <c r="D154" s="8">
        <v>52079</v>
      </c>
      <c r="E154" s="8">
        <v>2655176</v>
      </c>
      <c r="F154" s="8">
        <v>61220</v>
      </c>
      <c r="G154" s="8" t="s">
        <v>6241</v>
      </c>
      <c r="H154" s="8" t="s">
        <v>157</v>
      </c>
      <c r="I154" s="8" t="s">
        <v>180</v>
      </c>
      <c r="J154" s="8" t="s">
        <v>8777</v>
      </c>
      <c r="K154" s="8" t="s">
        <v>160</v>
      </c>
      <c r="L154" s="8" t="s">
        <v>8778</v>
      </c>
      <c r="M154" s="183">
        <v>45897.333333333343</v>
      </c>
      <c r="N154" s="183">
        <v>45903.495138888888</v>
      </c>
      <c r="O154" s="90"/>
      <c r="P154" s="8" t="s">
        <v>8318</v>
      </c>
      <c r="Q154" s="8" t="s">
        <v>8318</v>
      </c>
      <c r="R154" s="8" t="s">
        <v>6245</v>
      </c>
      <c r="S154" s="8" t="s">
        <v>6245</v>
      </c>
      <c r="T154" s="8" t="s">
        <v>6246</v>
      </c>
      <c r="U154" s="8" t="s">
        <v>7731</v>
      </c>
      <c r="V154" s="8" t="s">
        <v>8779</v>
      </c>
      <c r="W154" s="8" t="s">
        <v>8320</v>
      </c>
      <c r="X154" s="10"/>
      <c r="Y154" s="94" t="str">
        <f>VLOOKUP(D154,TIPOLOGIA!A:F,6,0)</f>
        <v>TIPO IV</v>
      </c>
      <c r="Z154" s="94" t="str">
        <f>VLOOKUP(D154,TIPOLOGIA!A:F,5,0)</f>
        <v>TERRESTRE</v>
      </c>
      <c r="AA154" s="8" t="s">
        <v>2014</v>
      </c>
      <c r="AB154" s="8">
        <v>0</v>
      </c>
      <c r="AC154" s="86">
        <f>IF(W154="SOPORTE_TELEFÓNICO",'BASE LIQUIDACION REDEBAN 2025'!$B$19,IF(AND(W154="VISITA_TÉCNICA",Y154="TIPO II"),'BASE LIQUIDACION REDEBAN 2025'!$B$18,'BASE LIQUIDACION REDEBAN 2025'!$B$17))</f>
        <v>35779.500569199998</v>
      </c>
      <c r="AD154" s="86">
        <v>0</v>
      </c>
      <c r="AE154" s="86">
        <f t="shared" si="2"/>
        <v>35779.500569199998</v>
      </c>
      <c r="AF154" s="49"/>
    </row>
    <row r="155" spans="1:32" s="78" customFormat="1">
      <c r="A155" s="8" t="s">
        <v>90</v>
      </c>
      <c r="B155" s="94" t="str">
        <f>VLOOKUP(A155,'CENTRO DE COSTOS'!A:D,4,FALSE)</f>
        <v>JUAN SEBASTIÁN RÍOS CASTRILLÓN</v>
      </c>
      <c r="C155" s="94" t="str">
        <f>VLOOKUP(A155,'CENTRO DE COSTOS'!A:D,2,FALSE)</f>
        <v>0004-0005</v>
      </c>
      <c r="D155" s="8">
        <v>5129</v>
      </c>
      <c r="E155" s="8">
        <v>2668275</v>
      </c>
      <c r="F155" s="8">
        <v>71375</v>
      </c>
      <c r="G155" s="8" t="s">
        <v>6241</v>
      </c>
      <c r="H155" s="8" t="s">
        <v>249</v>
      </c>
      <c r="I155" s="8" t="s">
        <v>269</v>
      </c>
      <c r="J155" s="8" t="s">
        <v>8780</v>
      </c>
      <c r="K155" s="8" t="s">
        <v>160</v>
      </c>
      <c r="L155" s="8" t="s">
        <v>8781</v>
      </c>
      <c r="M155" s="183">
        <v>45901.333333333343</v>
      </c>
      <c r="N155" s="183">
        <v>45903.500694444447</v>
      </c>
      <c r="O155" s="90"/>
      <c r="P155" s="8" t="s">
        <v>8318</v>
      </c>
      <c r="Q155" s="8" t="s">
        <v>8318</v>
      </c>
      <c r="R155" s="8" t="s">
        <v>6245</v>
      </c>
      <c r="S155" s="8" t="s">
        <v>6245</v>
      </c>
      <c r="T155" s="8" t="s">
        <v>6246</v>
      </c>
      <c r="U155" s="8" t="s">
        <v>7731</v>
      </c>
      <c r="V155" s="8" t="s">
        <v>8782</v>
      </c>
      <c r="W155" s="8" t="s">
        <v>165</v>
      </c>
      <c r="X155" s="10"/>
      <c r="Y155" s="94" t="str">
        <f>VLOOKUP(D155,TIPOLOGIA!A:F,6,0)</f>
        <v>TIPO I</v>
      </c>
      <c r="Z155" s="94" t="str">
        <f>VLOOKUP(D155,TIPOLOGIA!A:F,5,0)</f>
        <v>TERRESTRE</v>
      </c>
      <c r="AA155" s="8" t="s">
        <v>1783</v>
      </c>
      <c r="AB155" s="8">
        <v>1</v>
      </c>
      <c r="AC155" s="86">
        <f>IF(W155="SOPORTE_TELEFÓNICO",'BASE LIQUIDACION REDEBAN 2025'!$B$19,IF(AND(W155="VISITA_TÉCNICA",Y155="TIPO II"),'BASE LIQUIDACION REDEBAN 2025'!$B$18,'BASE LIQUIDACION REDEBAN 2025'!$B$17))</f>
        <v>35779.500569199998</v>
      </c>
      <c r="AD155" s="86">
        <v>0</v>
      </c>
      <c r="AE155" s="86">
        <f t="shared" si="2"/>
        <v>35779.500569199998</v>
      </c>
      <c r="AF155" s="49"/>
    </row>
    <row r="156" spans="1:32" s="78" customFormat="1">
      <c r="A156" s="8" t="s">
        <v>86</v>
      </c>
      <c r="B156" s="94" t="str">
        <f>VLOOKUP(A156,'CENTRO DE COSTOS'!A:D,4,FALSE)</f>
        <v>KEVIN ALEXIS CORZO BUSTOS</v>
      </c>
      <c r="C156" s="94" t="str">
        <f>VLOOKUP(A156,'CENTRO DE COSTOS'!A:D,2,FALSE)</f>
        <v>0004-0007</v>
      </c>
      <c r="D156" s="8">
        <v>73275</v>
      </c>
      <c r="E156" s="8">
        <v>2667089</v>
      </c>
      <c r="F156" s="8">
        <v>50899</v>
      </c>
      <c r="G156" s="8" t="s">
        <v>6241</v>
      </c>
      <c r="H156" s="8" t="s">
        <v>494</v>
      </c>
      <c r="I156" s="8" t="s">
        <v>8783</v>
      </c>
      <c r="J156" s="8" t="s">
        <v>8784</v>
      </c>
      <c r="K156" s="8" t="s">
        <v>160</v>
      </c>
      <c r="L156" s="8" t="s">
        <v>8785</v>
      </c>
      <c r="M156" s="183">
        <v>45898.740277777782</v>
      </c>
      <c r="N156" s="183">
        <v>45903.50277777778</v>
      </c>
      <c r="O156" s="90"/>
      <c r="P156" s="8" t="s">
        <v>8318</v>
      </c>
      <c r="Q156" s="8" t="s">
        <v>8318</v>
      </c>
      <c r="R156" s="8" t="s">
        <v>162</v>
      </c>
      <c r="S156" s="8" t="s">
        <v>6245</v>
      </c>
      <c r="T156" s="8" t="s">
        <v>6246</v>
      </c>
      <c r="U156" s="8" t="s">
        <v>7731</v>
      </c>
      <c r="V156" s="8" t="s">
        <v>8786</v>
      </c>
      <c r="W156" s="8" t="s">
        <v>165</v>
      </c>
      <c r="X156" s="10"/>
      <c r="Y156" s="94" t="str">
        <f>VLOOKUP(D156,TIPOLOGIA!A:F,6,0)</f>
        <v>TIPO II</v>
      </c>
      <c r="Z156" s="94" t="str">
        <f>VLOOKUP(D156,TIPOLOGIA!A:F,5,0)</f>
        <v>TERRESTRE</v>
      </c>
      <c r="AA156" s="8" t="s">
        <v>503</v>
      </c>
      <c r="AB156" s="8">
        <v>1</v>
      </c>
      <c r="AC156" s="86">
        <f>IF(W156="SOPORTE_TELEFÓNICO",'BASE LIQUIDACION REDEBAN 2025'!$B$19,IF(AND(W156="VISITA_TÉCNICA",Y156="TIPO II"),'BASE LIQUIDACION REDEBAN 2025'!$B$18,'BASE LIQUIDACION REDEBAN 2025'!$B$17))</f>
        <v>67654.12000000001</v>
      </c>
      <c r="AD156" s="86">
        <v>0</v>
      </c>
      <c r="AE156" s="86">
        <f t="shared" si="2"/>
        <v>67654.12000000001</v>
      </c>
      <c r="AF156" s="49"/>
    </row>
    <row r="157" spans="1:32" s="78" customFormat="1">
      <c r="A157" s="8" t="s">
        <v>92</v>
      </c>
      <c r="B157" s="94" t="str">
        <f>VLOOKUP(A157,'CENTRO DE COSTOS'!A:D,4,FALSE)</f>
        <v>KEVIN ALEXIS CORZO BUSTOS</v>
      </c>
      <c r="C157" s="94" t="str">
        <f>VLOOKUP(A157,'CENTRO DE COSTOS'!A:D,2,FALSE)</f>
        <v>0004-0007</v>
      </c>
      <c r="D157" s="8">
        <v>41001</v>
      </c>
      <c r="E157" s="8">
        <v>2663639</v>
      </c>
      <c r="F157" s="8">
        <v>74471</v>
      </c>
      <c r="G157" s="8" t="s">
        <v>6241</v>
      </c>
      <c r="H157" s="8" t="s">
        <v>430</v>
      </c>
      <c r="I157" s="8" t="s">
        <v>92</v>
      </c>
      <c r="J157" s="8" t="s">
        <v>8787</v>
      </c>
      <c r="K157" s="8" t="s">
        <v>160</v>
      </c>
      <c r="L157" s="8" t="s">
        <v>8788</v>
      </c>
      <c r="M157" s="183">
        <v>45898.430555555547</v>
      </c>
      <c r="N157" s="183">
        <v>45903.505555555559</v>
      </c>
      <c r="O157" s="90"/>
      <c r="P157" s="8" t="s">
        <v>8318</v>
      </c>
      <c r="Q157" s="8" t="s">
        <v>8318</v>
      </c>
      <c r="R157" s="8" t="s">
        <v>6245</v>
      </c>
      <c r="S157" s="8" t="s">
        <v>6245</v>
      </c>
      <c r="T157" s="8" t="s">
        <v>6246</v>
      </c>
      <c r="U157" s="8" t="s">
        <v>7731</v>
      </c>
      <c r="V157" s="8" t="s">
        <v>8789</v>
      </c>
      <c r="W157" s="8" t="s">
        <v>165</v>
      </c>
      <c r="X157" s="10"/>
      <c r="Y157" s="94" t="str">
        <f>VLOOKUP(D157,TIPOLOGIA!A:F,6,0)</f>
        <v>TIPO I</v>
      </c>
      <c r="Z157" s="94" t="str">
        <f>VLOOKUP(D157,TIPOLOGIA!A:F,5,0)</f>
        <v>TERRESTRE</v>
      </c>
      <c r="AA157" s="8" t="s">
        <v>1416</v>
      </c>
      <c r="AB157" s="8">
        <v>1</v>
      </c>
      <c r="AC157" s="86">
        <f>IF(W157="SOPORTE_TELEFÓNICO",'BASE LIQUIDACION REDEBAN 2025'!$B$19,IF(AND(W157="VISITA_TÉCNICA",Y157="TIPO II"),'BASE LIQUIDACION REDEBAN 2025'!$B$18,'BASE LIQUIDACION REDEBAN 2025'!$B$17))</f>
        <v>35779.500569199998</v>
      </c>
      <c r="AD157" s="86">
        <v>0</v>
      </c>
      <c r="AE157" s="86">
        <f t="shared" si="2"/>
        <v>35779.500569199998</v>
      </c>
      <c r="AF157" s="49"/>
    </row>
    <row r="158" spans="1:32" s="78" customFormat="1">
      <c r="A158" s="8" t="s">
        <v>72</v>
      </c>
      <c r="B158" s="94" t="str">
        <f>VLOOKUP(A158,'CENTRO DE COSTOS'!A:D,4,FALSE)</f>
        <v>MIGUEL JULIÁN HERNÁNDEZ GUARÍN</v>
      </c>
      <c r="C158" s="94" t="str">
        <f>VLOOKUP(A158,'CENTRO DE COSTOS'!A:D,2,FALSE)</f>
        <v>0004-0008</v>
      </c>
      <c r="D158" s="8">
        <v>68689</v>
      </c>
      <c r="E158" s="8">
        <v>2682726</v>
      </c>
      <c r="F158" s="8">
        <v>29583</v>
      </c>
      <c r="G158" s="8" t="s">
        <v>6241</v>
      </c>
      <c r="H158" s="8" t="s">
        <v>224</v>
      </c>
      <c r="I158" s="8" t="s">
        <v>6300</v>
      </c>
      <c r="J158" s="8" t="s">
        <v>8790</v>
      </c>
      <c r="K158" s="8" t="s">
        <v>160</v>
      </c>
      <c r="L158" s="8" t="s">
        <v>8791</v>
      </c>
      <c r="M158" s="183">
        <v>45902.620138888888</v>
      </c>
      <c r="N158" s="183">
        <v>45903.505555555559</v>
      </c>
      <c r="O158" s="90"/>
      <c r="P158" s="8" t="s">
        <v>8318</v>
      </c>
      <c r="Q158" s="8" t="s">
        <v>8318</v>
      </c>
      <c r="R158" s="8" t="s">
        <v>6245</v>
      </c>
      <c r="S158" s="8" t="s">
        <v>6245</v>
      </c>
      <c r="T158" s="8" t="s">
        <v>6246</v>
      </c>
      <c r="U158" s="8" t="s">
        <v>7731</v>
      </c>
      <c r="V158" s="8" t="s">
        <v>8792</v>
      </c>
      <c r="W158" s="8" t="s">
        <v>165</v>
      </c>
      <c r="X158" s="10"/>
      <c r="Y158" s="94" t="str">
        <f>VLOOKUP(D158,TIPOLOGIA!A:F,6,0)</f>
        <v>TIPO III</v>
      </c>
      <c r="Z158" s="94" t="str">
        <f>VLOOKUP(D158,TIPOLOGIA!A:F,5,0)</f>
        <v>TERRESTRE</v>
      </c>
      <c r="AA158" s="8" t="s">
        <v>480</v>
      </c>
      <c r="AB158" s="8">
        <v>1</v>
      </c>
      <c r="AC158" s="86">
        <f>IF(W158="SOPORTE_TELEFÓNICO",'BASE LIQUIDACION REDEBAN 2025'!$B$19,IF(AND(W158="VISITA_TÉCNICA",Y158="TIPO II"),'BASE LIQUIDACION REDEBAN 2025'!$B$18,'BASE LIQUIDACION REDEBAN 2025'!$B$17))</f>
        <v>35779.500569199998</v>
      </c>
      <c r="AD158" s="86">
        <v>0</v>
      </c>
      <c r="AE158" s="86">
        <f t="shared" si="2"/>
        <v>35779.500569199998</v>
      </c>
      <c r="AF158" s="49"/>
    </row>
    <row r="159" spans="1:32" s="78" customFormat="1">
      <c r="A159" s="8" t="s">
        <v>76</v>
      </c>
      <c r="B159" s="94" t="str">
        <f>VLOOKUP(A159,'CENTRO DE COSTOS'!A:D,4,FALSE)</f>
        <v>DIEGO FERNANDO HENAO CARDONA</v>
      </c>
      <c r="C159" s="94" t="str">
        <f>VLOOKUP(A159,'CENTRO DE COSTOS'!A:D,2,FALSE)</f>
        <v>0004-0003</v>
      </c>
      <c r="D159" s="8">
        <v>76001</v>
      </c>
      <c r="E159" s="8">
        <v>2681026</v>
      </c>
      <c r="F159" s="8">
        <v>20548</v>
      </c>
      <c r="G159" s="8" t="s">
        <v>6241</v>
      </c>
      <c r="H159" s="8" t="s">
        <v>232</v>
      </c>
      <c r="I159" s="8" t="s">
        <v>76</v>
      </c>
      <c r="J159" s="8" t="s">
        <v>8793</v>
      </c>
      <c r="K159" s="8" t="s">
        <v>160</v>
      </c>
      <c r="L159" s="8" t="s">
        <v>8794</v>
      </c>
      <c r="M159" s="183">
        <v>45902.486111111109</v>
      </c>
      <c r="N159" s="183">
        <v>45903.509722222218</v>
      </c>
      <c r="O159" s="90"/>
      <c r="P159" s="8" t="s">
        <v>8318</v>
      </c>
      <c r="Q159" s="8" t="s">
        <v>8318</v>
      </c>
      <c r="R159" s="8" t="s">
        <v>6245</v>
      </c>
      <c r="S159" s="8" t="s">
        <v>6245</v>
      </c>
      <c r="T159" s="8" t="s">
        <v>6246</v>
      </c>
      <c r="U159" s="8" t="s">
        <v>7731</v>
      </c>
      <c r="V159" s="8" t="s">
        <v>8795</v>
      </c>
      <c r="W159" s="8" t="s">
        <v>165</v>
      </c>
      <c r="X159" s="10"/>
      <c r="Y159" s="94" t="str">
        <f>VLOOKUP(D159,TIPOLOGIA!A:F,6,0)</f>
        <v>TIPO I</v>
      </c>
      <c r="Z159" s="94" t="str">
        <f>VLOOKUP(D159,TIPOLOGIA!A:F,5,0)</f>
        <v>TERRESTRE</v>
      </c>
      <c r="AA159" s="8" t="s">
        <v>521</v>
      </c>
      <c r="AB159" s="8">
        <v>1</v>
      </c>
      <c r="AC159" s="86">
        <f>IF(W159="SOPORTE_TELEFÓNICO",'BASE LIQUIDACION REDEBAN 2025'!$B$19,IF(AND(W159="VISITA_TÉCNICA",Y159="TIPO II"),'BASE LIQUIDACION REDEBAN 2025'!$B$18,'BASE LIQUIDACION REDEBAN 2025'!$B$17))</f>
        <v>35779.500569199998</v>
      </c>
      <c r="AD159" s="86">
        <v>0</v>
      </c>
      <c r="AE159" s="86">
        <f t="shared" si="2"/>
        <v>35779.500569199998</v>
      </c>
      <c r="AF159" s="49"/>
    </row>
    <row r="160" spans="1:32" s="78" customFormat="1">
      <c r="A160" s="8" t="s">
        <v>87</v>
      </c>
      <c r="B160" s="94" t="str">
        <f>VLOOKUP(A160,'CENTRO DE COSTOS'!A:D,4,FALSE)</f>
        <v>DIEGO FERNANDO HENAO CARDONA</v>
      </c>
      <c r="C160" s="94" t="str">
        <f>VLOOKUP(A160,'CENTRO DE COSTOS'!A:D,2,FALSE)</f>
        <v>0004-0002</v>
      </c>
      <c r="D160" s="8">
        <v>17001</v>
      </c>
      <c r="E160" s="8">
        <v>2681381</v>
      </c>
      <c r="F160" s="8">
        <v>79310</v>
      </c>
      <c r="G160" s="8" t="s">
        <v>6241</v>
      </c>
      <c r="H160" s="8" t="s">
        <v>269</v>
      </c>
      <c r="I160" s="8" t="s">
        <v>87</v>
      </c>
      <c r="J160" s="8" t="s">
        <v>8796</v>
      </c>
      <c r="K160" s="8" t="s">
        <v>160</v>
      </c>
      <c r="L160" s="8" t="s">
        <v>8797</v>
      </c>
      <c r="M160" s="183">
        <v>45902.521527777782</v>
      </c>
      <c r="N160" s="183">
        <v>45903.512499999997</v>
      </c>
      <c r="O160" s="90"/>
      <c r="P160" s="8" t="s">
        <v>8318</v>
      </c>
      <c r="Q160" s="8" t="s">
        <v>8318</v>
      </c>
      <c r="R160" s="8" t="s">
        <v>6245</v>
      </c>
      <c r="S160" s="8" t="s">
        <v>6245</v>
      </c>
      <c r="T160" s="8" t="s">
        <v>6246</v>
      </c>
      <c r="U160" s="8" t="s">
        <v>7731</v>
      </c>
      <c r="V160" s="8" t="s">
        <v>8798</v>
      </c>
      <c r="W160" s="8" t="s">
        <v>165</v>
      </c>
      <c r="X160" s="10"/>
      <c r="Y160" s="94" t="str">
        <f>VLOOKUP(D160,TIPOLOGIA!A:F,6,0)</f>
        <v>TIPO I</v>
      </c>
      <c r="Z160" s="94" t="str">
        <f>VLOOKUP(D160,TIPOLOGIA!A:F,5,0)</f>
        <v>TERRESTRE</v>
      </c>
      <c r="AA160" s="8" t="s">
        <v>275</v>
      </c>
      <c r="AB160" s="8">
        <v>1</v>
      </c>
      <c r="AC160" s="86">
        <f>IF(W160="SOPORTE_TELEFÓNICO",'BASE LIQUIDACION REDEBAN 2025'!$B$19,IF(AND(W160="VISITA_TÉCNICA",Y160="TIPO II"),'BASE LIQUIDACION REDEBAN 2025'!$B$18,'BASE LIQUIDACION REDEBAN 2025'!$B$17))</f>
        <v>35779.500569199998</v>
      </c>
      <c r="AD160" s="86">
        <v>0</v>
      </c>
      <c r="AE160" s="86">
        <f t="shared" si="2"/>
        <v>35779.500569199998</v>
      </c>
      <c r="AF160" s="49"/>
    </row>
    <row r="161" spans="1:32" s="78" customFormat="1">
      <c r="A161" s="8" t="s">
        <v>68</v>
      </c>
      <c r="B161" s="94" t="str">
        <f>VLOOKUP(A161,'CENTRO DE COSTOS'!A:D,4,FALSE)</f>
        <v>WILLIAM ASDRUBAL ROZO ROZO</v>
      </c>
      <c r="C161" s="94" t="str">
        <f>VLOOKUP(A161,'CENTRO DE COSTOS'!A:D,2,FALSE)</f>
        <v>0004-0004</v>
      </c>
      <c r="D161" s="8">
        <v>11001</v>
      </c>
      <c r="E161" s="8">
        <v>2681635</v>
      </c>
      <c r="F161" s="8">
        <v>41088</v>
      </c>
      <c r="G161" s="8" t="s">
        <v>6241</v>
      </c>
      <c r="H161" s="8" t="s">
        <v>417</v>
      </c>
      <c r="I161" s="8" t="s">
        <v>68</v>
      </c>
      <c r="J161" s="8" t="s">
        <v>8799</v>
      </c>
      <c r="K161" s="8" t="s">
        <v>160</v>
      </c>
      <c r="L161" s="8" t="s">
        <v>8800</v>
      </c>
      <c r="M161" s="183">
        <v>45902.54583333333</v>
      </c>
      <c r="N161" s="183">
        <v>45903.51458333333</v>
      </c>
      <c r="O161" s="90"/>
      <c r="P161" s="8" t="s">
        <v>8318</v>
      </c>
      <c r="Q161" s="8" t="s">
        <v>8318</v>
      </c>
      <c r="R161" s="8" t="s">
        <v>6245</v>
      </c>
      <c r="S161" s="8" t="s">
        <v>7384</v>
      </c>
      <c r="T161" s="8" t="s">
        <v>6246</v>
      </c>
      <c r="U161" s="8" t="s">
        <v>7731</v>
      </c>
      <c r="V161" s="8" t="s">
        <v>8801</v>
      </c>
      <c r="W161" s="8" t="s">
        <v>165</v>
      </c>
      <c r="X161" s="10"/>
      <c r="Y161" s="94" t="str">
        <f>VLOOKUP(D161,TIPOLOGIA!A:F,6,0)</f>
        <v>TIPO I</v>
      </c>
      <c r="Z161" s="94" t="str">
        <f>VLOOKUP(D161,TIPOLOGIA!A:F,5,0)</f>
        <v>TERRESTRE</v>
      </c>
      <c r="AA161" s="8" t="s">
        <v>5576</v>
      </c>
      <c r="AB161" s="8">
        <v>1</v>
      </c>
      <c r="AC161" s="86">
        <f>IF(W161="SOPORTE_TELEFÓNICO",'BASE LIQUIDACION REDEBAN 2025'!$B$19,IF(AND(W161="VISITA_TÉCNICA",Y161="TIPO II"),'BASE LIQUIDACION REDEBAN 2025'!$B$18,'BASE LIQUIDACION REDEBAN 2025'!$B$17))</f>
        <v>35779.500569199998</v>
      </c>
      <c r="AD161" s="86">
        <v>0</v>
      </c>
      <c r="AE161" s="86">
        <f t="shared" si="2"/>
        <v>35779.500569199998</v>
      </c>
      <c r="AF161" s="49"/>
    </row>
    <row r="162" spans="1:32" s="78" customFormat="1">
      <c r="A162" s="8" t="s">
        <v>91</v>
      </c>
      <c r="B162" s="94" t="str">
        <f>VLOOKUP(A162,'CENTRO DE COSTOS'!A:D,4,FALSE)</f>
        <v>JOSE MAURICIO HERNANDEZ ROJAS</v>
      </c>
      <c r="C162" s="94" t="str">
        <f>VLOOKUP(A162,'CENTRO DE COSTOS'!A:D,2,FALSE)</f>
        <v>0004-0001</v>
      </c>
      <c r="D162" s="8">
        <v>23001</v>
      </c>
      <c r="E162" s="8">
        <v>2673901</v>
      </c>
      <c r="F162" s="8">
        <v>78431</v>
      </c>
      <c r="G162" s="8" t="s">
        <v>6241</v>
      </c>
      <c r="H162" s="8" t="s">
        <v>193</v>
      </c>
      <c r="I162" s="8" t="s">
        <v>91</v>
      </c>
      <c r="J162" s="8" t="s">
        <v>8802</v>
      </c>
      <c r="K162" s="8" t="s">
        <v>160</v>
      </c>
      <c r="L162" s="8" t="s">
        <v>8803</v>
      </c>
      <c r="M162" s="183">
        <v>45901.501388888893</v>
      </c>
      <c r="N162" s="183">
        <v>45903.519444444442</v>
      </c>
      <c r="O162" s="90"/>
      <c r="P162" s="8" t="s">
        <v>8318</v>
      </c>
      <c r="Q162" s="8" t="s">
        <v>8318</v>
      </c>
      <c r="R162" s="8" t="s">
        <v>6245</v>
      </c>
      <c r="S162" s="8" t="s">
        <v>6245</v>
      </c>
      <c r="T162" s="8" t="s">
        <v>6246</v>
      </c>
      <c r="U162" s="8" t="s">
        <v>7731</v>
      </c>
      <c r="V162" s="8" t="s">
        <v>8804</v>
      </c>
      <c r="W162" s="8" t="s">
        <v>165</v>
      </c>
      <c r="X162" s="10"/>
      <c r="Y162" s="94" t="str">
        <f>VLOOKUP(D162,TIPOLOGIA!A:F,6,0)</f>
        <v>TIPO I</v>
      </c>
      <c r="Z162" s="94" t="str">
        <f>VLOOKUP(D162,TIPOLOGIA!A:F,5,0)</f>
        <v>TERRESTRE</v>
      </c>
      <c r="AA162" s="8" t="s">
        <v>607</v>
      </c>
      <c r="AB162" s="8">
        <v>1</v>
      </c>
      <c r="AC162" s="86">
        <f>IF(W162="SOPORTE_TELEFÓNICO",'BASE LIQUIDACION REDEBAN 2025'!$B$19,IF(AND(W162="VISITA_TÉCNICA",Y162="TIPO II"),'BASE LIQUIDACION REDEBAN 2025'!$B$18,'BASE LIQUIDACION REDEBAN 2025'!$B$17))</f>
        <v>35779.500569199998</v>
      </c>
      <c r="AD162" s="86">
        <v>0</v>
      </c>
      <c r="AE162" s="86">
        <f t="shared" si="2"/>
        <v>35779.500569199998</v>
      </c>
      <c r="AF162" s="49"/>
    </row>
    <row r="163" spans="1:32" s="78" customFormat="1">
      <c r="A163" s="8" t="s">
        <v>68</v>
      </c>
      <c r="B163" s="94" t="str">
        <f>VLOOKUP(A163,'CENTRO DE COSTOS'!A:D,4,FALSE)</f>
        <v>WILLIAM ASDRUBAL ROZO ROZO</v>
      </c>
      <c r="C163" s="94" t="str">
        <f>VLOOKUP(A163,'CENTRO DE COSTOS'!A:D,2,FALSE)</f>
        <v>0004-0004</v>
      </c>
      <c r="D163" s="8">
        <v>25286</v>
      </c>
      <c r="E163" s="8">
        <v>2674319</v>
      </c>
      <c r="F163" s="8">
        <v>80017</v>
      </c>
      <c r="G163" s="8" t="s">
        <v>6241</v>
      </c>
      <c r="H163" s="8" t="s">
        <v>417</v>
      </c>
      <c r="I163" s="8" t="s">
        <v>1461</v>
      </c>
      <c r="J163" s="8" t="s">
        <v>8805</v>
      </c>
      <c r="K163" s="8" t="s">
        <v>160</v>
      </c>
      <c r="L163" s="8" t="s">
        <v>8806</v>
      </c>
      <c r="M163" s="183">
        <v>45901.537499999999</v>
      </c>
      <c r="N163" s="183">
        <v>45903.525694444441</v>
      </c>
      <c r="O163" s="90"/>
      <c r="P163" s="8" t="s">
        <v>8318</v>
      </c>
      <c r="Q163" s="8" t="s">
        <v>8318</v>
      </c>
      <c r="R163" s="8" t="s">
        <v>162</v>
      </c>
      <c r="S163" s="8" t="s">
        <v>162</v>
      </c>
      <c r="T163" s="8" t="s">
        <v>6246</v>
      </c>
      <c r="U163" s="8" t="s">
        <v>7731</v>
      </c>
      <c r="V163" s="8" t="s">
        <v>8807</v>
      </c>
      <c r="W163" s="8" t="s">
        <v>165</v>
      </c>
      <c r="X163" s="10"/>
      <c r="Y163" s="94" t="str">
        <f>VLOOKUP(D163,TIPOLOGIA!A:F,6,0)</f>
        <v>TIPO II</v>
      </c>
      <c r="Z163" s="94" t="str">
        <f>VLOOKUP(D163,TIPOLOGIA!A:F,5,0)</f>
        <v>TERRESTRE</v>
      </c>
      <c r="AA163" s="8" t="s">
        <v>3358</v>
      </c>
      <c r="AB163" s="8">
        <v>1</v>
      </c>
      <c r="AC163" s="86">
        <f>IF(W163="SOPORTE_TELEFÓNICO",'BASE LIQUIDACION REDEBAN 2025'!$B$19,IF(AND(W163="VISITA_TÉCNICA",Y163="TIPO II"),'BASE LIQUIDACION REDEBAN 2025'!$B$18,'BASE LIQUIDACION REDEBAN 2025'!$B$17))</f>
        <v>67654.12000000001</v>
      </c>
      <c r="AD163" s="86">
        <v>0</v>
      </c>
      <c r="AE163" s="86">
        <f t="shared" si="2"/>
        <v>67654.12000000001</v>
      </c>
      <c r="AF163" s="49"/>
    </row>
    <row r="164" spans="1:32" s="78" customFormat="1">
      <c r="A164" s="8" t="s">
        <v>94</v>
      </c>
      <c r="B164" s="94" t="str">
        <f>VLOOKUP(A164,'CENTRO DE COSTOS'!A:D,4,FALSE)</f>
        <v>DIEGO FERNANDO HENAO CARDONA</v>
      </c>
      <c r="C164" s="94" t="str">
        <f>VLOOKUP(A164,'CENTRO DE COSTOS'!A:D,2,FALSE)</f>
        <v>0004-0002</v>
      </c>
      <c r="D164" s="8">
        <v>66170</v>
      </c>
      <c r="E164" s="8">
        <v>2668463</v>
      </c>
      <c r="F164" s="8">
        <v>79237</v>
      </c>
      <c r="G164" s="8" t="s">
        <v>6241</v>
      </c>
      <c r="H164" s="8" t="s">
        <v>186</v>
      </c>
      <c r="I164" s="8" t="s">
        <v>1793</v>
      </c>
      <c r="J164" s="8" t="s">
        <v>8808</v>
      </c>
      <c r="K164" s="8" t="s">
        <v>160</v>
      </c>
      <c r="L164" s="8" t="s">
        <v>8809</v>
      </c>
      <c r="M164" s="183">
        <v>45901.333333333343</v>
      </c>
      <c r="N164" s="183">
        <v>45903.527083333327</v>
      </c>
      <c r="O164" s="90"/>
      <c r="P164" s="8" t="s">
        <v>8318</v>
      </c>
      <c r="Q164" s="8" t="s">
        <v>8318</v>
      </c>
      <c r="R164" s="8" t="s">
        <v>243</v>
      </c>
      <c r="S164" s="8" t="s">
        <v>244</v>
      </c>
      <c r="T164" s="8" t="s">
        <v>6246</v>
      </c>
      <c r="U164" s="8" t="s">
        <v>7731</v>
      </c>
      <c r="V164" s="8" t="s">
        <v>8810</v>
      </c>
      <c r="W164" s="8" t="s">
        <v>165</v>
      </c>
      <c r="X164" s="10"/>
      <c r="Y164" s="94" t="str">
        <f>VLOOKUP(D164,TIPOLOGIA!A:F,6,0)</f>
        <v>TIPO I</v>
      </c>
      <c r="Z164" s="94" t="str">
        <f>VLOOKUP(D164,TIPOLOGIA!A:F,5,0)</f>
        <v>TERRESTRE</v>
      </c>
      <c r="AA164" s="8" t="s">
        <v>191</v>
      </c>
      <c r="AB164" s="8">
        <v>1</v>
      </c>
      <c r="AC164" s="86">
        <f>IF(W164="SOPORTE_TELEFÓNICO",'BASE LIQUIDACION REDEBAN 2025'!$B$19,IF(AND(W164="VISITA_TÉCNICA",Y164="TIPO II"),'BASE LIQUIDACION REDEBAN 2025'!$B$18,'BASE LIQUIDACION REDEBAN 2025'!$B$17))</f>
        <v>35779.500569199998</v>
      </c>
      <c r="AD164" s="86">
        <v>0</v>
      </c>
      <c r="AE164" s="86">
        <f t="shared" si="2"/>
        <v>35779.500569199998</v>
      </c>
      <c r="AF164" s="49"/>
    </row>
    <row r="165" spans="1:32" s="78" customFormat="1">
      <c r="A165" s="8" t="s">
        <v>91</v>
      </c>
      <c r="B165" s="94" t="str">
        <f>VLOOKUP(A165,'CENTRO DE COSTOS'!A:D,4,FALSE)</f>
        <v>JOSE MAURICIO HERNANDEZ ROJAS</v>
      </c>
      <c r="C165" s="94" t="str">
        <f>VLOOKUP(A165,'CENTRO DE COSTOS'!A:D,2,FALSE)</f>
        <v>0004-0001</v>
      </c>
      <c r="D165" s="8">
        <v>23675</v>
      </c>
      <c r="E165" s="8">
        <v>2674424</v>
      </c>
      <c r="F165" s="8">
        <v>79652</v>
      </c>
      <c r="G165" s="8" t="s">
        <v>6241</v>
      </c>
      <c r="H165" s="8" t="s">
        <v>193</v>
      </c>
      <c r="I165" s="8" t="s">
        <v>8811</v>
      </c>
      <c r="J165" s="8" t="s">
        <v>8812</v>
      </c>
      <c r="K165" s="8" t="s">
        <v>160</v>
      </c>
      <c r="L165" s="8" t="s">
        <v>8813</v>
      </c>
      <c r="M165" s="183">
        <v>45901.565972222219</v>
      </c>
      <c r="N165" s="183">
        <v>45903.52847222222</v>
      </c>
      <c r="O165" s="90"/>
      <c r="P165" s="8" t="s">
        <v>8318</v>
      </c>
      <c r="Q165" s="8" t="s">
        <v>8318</v>
      </c>
      <c r="R165" s="8" t="s">
        <v>6245</v>
      </c>
      <c r="S165" s="8" t="s">
        <v>6245</v>
      </c>
      <c r="T165" s="8" t="s">
        <v>6246</v>
      </c>
      <c r="U165" s="8" t="s">
        <v>7731</v>
      </c>
      <c r="V165" s="8" t="s">
        <v>8814</v>
      </c>
      <c r="W165" s="8" t="s">
        <v>165</v>
      </c>
      <c r="X165" s="10"/>
      <c r="Y165" s="94" t="str">
        <f>VLOOKUP(D165,TIPOLOGIA!A:F,6,0)</f>
        <v>TIPO II</v>
      </c>
      <c r="Z165" s="94" t="str">
        <f>VLOOKUP(D165,TIPOLOGIA!A:F,5,0)</f>
        <v>TERRESTRE</v>
      </c>
      <c r="AA165" s="8" t="s">
        <v>1493</v>
      </c>
      <c r="AB165" s="8">
        <v>1</v>
      </c>
      <c r="AC165" s="86">
        <f>IF(W165="SOPORTE_TELEFÓNICO",'BASE LIQUIDACION REDEBAN 2025'!$B$19,IF(AND(W165="VISITA_TÉCNICA",Y165="TIPO II"),'BASE LIQUIDACION REDEBAN 2025'!$B$18,'BASE LIQUIDACION REDEBAN 2025'!$B$17))</f>
        <v>67654.12000000001</v>
      </c>
      <c r="AD165" s="86">
        <v>0</v>
      </c>
      <c r="AE165" s="86">
        <f t="shared" si="2"/>
        <v>67654.12000000001</v>
      </c>
      <c r="AF165" s="49"/>
    </row>
    <row r="166" spans="1:32" s="78" customFormat="1">
      <c r="A166" s="8" t="s">
        <v>94</v>
      </c>
      <c r="B166" s="94" t="str">
        <f>VLOOKUP(A166,'CENTRO DE COSTOS'!A:D,4,FALSE)</f>
        <v>DIEGO FERNANDO HENAO CARDONA</v>
      </c>
      <c r="C166" s="94" t="str">
        <f>VLOOKUP(A166,'CENTRO DE COSTOS'!A:D,2,FALSE)</f>
        <v>0004-0002</v>
      </c>
      <c r="D166" s="8">
        <v>66170</v>
      </c>
      <c r="E166" s="8">
        <v>2675705</v>
      </c>
      <c r="F166" s="8">
        <v>80008</v>
      </c>
      <c r="G166" s="8" t="s">
        <v>6241</v>
      </c>
      <c r="H166" s="8" t="s">
        <v>186</v>
      </c>
      <c r="I166" s="8" t="s">
        <v>1793</v>
      </c>
      <c r="J166" s="8" t="s">
        <v>8815</v>
      </c>
      <c r="K166" s="8" t="s">
        <v>160</v>
      </c>
      <c r="L166" s="8" t="s">
        <v>8816</v>
      </c>
      <c r="M166" s="183">
        <v>45901.638194444437</v>
      </c>
      <c r="N166" s="183">
        <v>45903.530555555553</v>
      </c>
      <c r="O166" s="90"/>
      <c r="P166" s="8" t="s">
        <v>8318</v>
      </c>
      <c r="Q166" s="8" t="s">
        <v>8318</v>
      </c>
      <c r="R166" s="8" t="s">
        <v>162</v>
      </c>
      <c r="S166" s="8" t="s">
        <v>162</v>
      </c>
      <c r="T166" s="8" t="s">
        <v>6246</v>
      </c>
      <c r="U166" s="8" t="s">
        <v>7731</v>
      </c>
      <c r="V166" s="8" t="s">
        <v>8817</v>
      </c>
      <c r="W166" s="8" t="s">
        <v>165</v>
      </c>
      <c r="X166" s="10"/>
      <c r="Y166" s="94" t="str">
        <f>VLOOKUP(D166,TIPOLOGIA!A:F,6,0)</f>
        <v>TIPO I</v>
      </c>
      <c r="Z166" s="94" t="str">
        <f>VLOOKUP(D166,TIPOLOGIA!A:F,5,0)</f>
        <v>TERRESTRE</v>
      </c>
      <c r="AA166" s="8" t="s">
        <v>191</v>
      </c>
      <c r="AB166" s="8">
        <v>1</v>
      </c>
      <c r="AC166" s="86">
        <f>IF(W166="SOPORTE_TELEFÓNICO",'BASE LIQUIDACION REDEBAN 2025'!$B$19,IF(AND(W166="VISITA_TÉCNICA",Y166="TIPO II"),'BASE LIQUIDACION REDEBAN 2025'!$B$18,'BASE LIQUIDACION REDEBAN 2025'!$B$17))</f>
        <v>35779.500569199998</v>
      </c>
      <c r="AD166" s="86">
        <v>0</v>
      </c>
      <c r="AE166" s="86">
        <f t="shared" si="2"/>
        <v>35779.500569199998</v>
      </c>
      <c r="AF166" s="49"/>
    </row>
    <row r="167" spans="1:32" s="78" customFormat="1">
      <c r="A167" s="8" t="s">
        <v>68</v>
      </c>
      <c r="B167" s="94" t="str">
        <f>VLOOKUP(A167,'CENTRO DE COSTOS'!A:D,4,FALSE)</f>
        <v>WILLIAM ASDRUBAL ROZO ROZO</v>
      </c>
      <c r="C167" s="94" t="str">
        <f>VLOOKUP(A167,'CENTRO DE COSTOS'!A:D,2,FALSE)</f>
        <v>0004-0004</v>
      </c>
      <c r="D167" s="8">
        <v>25286</v>
      </c>
      <c r="E167" s="8">
        <v>2676650</v>
      </c>
      <c r="F167" s="8">
        <v>76006</v>
      </c>
      <c r="G167" s="8" t="s">
        <v>6241</v>
      </c>
      <c r="H167" s="8" t="s">
        <v>417</v>
      </c>
      <c r="I167" s="8" t="s">
        <v>1461</v>
      </c>
      <c r="J167" s="8" t="s">
        <v>8818</v>
      </c>
      <c r="K167" s="8" t="s">
        <v>160</v>
      </c>
      <c r="L167" s="8" t="s">
        <v>8819</v>
      </c>
      <c r="M167" s="183">
        <v>45901.693749999999</v>
      </c>
      <c r="N167" s="183">
        <v>45903.532638888893</v>
      </c>
      <c r="O167" s="90"/>
      <c r="P167" s="8" t="s">
        <v>8318</v>
      </c>
      <c r="Q167" s="8" t="s">
        <v>8318</v>
      </c>
      <c r="R167" s="8" t="s">
        <v>6245</v>
      </c>
      <c r="S167" s="8" t="s">
        <v>6245</v>
      </c>
      <c r="T167" s="8" t="s">
        <v>6246</v>
      </c>
      <c r="U167" s="8" t="s">
        <v>7731</v>
      </c>
      <c r="V167" s="8" t="s">
        <v>8820</v>
      </c>
      <c r="W167" s="8" t="s">
        <v>165</v>
      </c>
      <c r="X167" s="10"/>
      <c r="Y167" s="94" t="str">
        <f>VLOOKUP(D167,TIPOLOGIA!A:F,6,0)</f>
        <v>TIPO II</v>
      </c>
      <c r="Z167" s="94" t="str">
        <f>VLOOKUP(D167,TIPOLOGIA!A:F,5,0)</f>
        <v>TERRESTRE</v>
      </c>
      <c r="AA167" s="8" t="s">
        <v>3358</v>
      </c>
      <c r="AB167" s="8">
        <v>1</v>
      </c>
      <c r="AC167" s="86">
        <f>IF(W167="SOPORTE_TELEFÓNICO",'BASE LIQUIDACION REDEBAN 2025'!$B$19,IF(AND(W167="VISITA_TÉCNICA",Y167="TIPO II"),'BASE LIQUIDACION REDEBAN 2025'!$B$18,'BASE LIQUIDACION REDEBAN 2025'!$B$17))</f>
        <v>67654.12000000001</v>
      </c>
      <c r="AD167" s="86">
        <v>0</v>
      </c>
      <c r="AE167" s="86">
        <f t="shared" si="2"/>
        <v>67654.12000000001</v>
      </c>
      <c r="AF167" s="49"/>
    </row>
    <row r="168" spans="1:32" s="78" customFormat="1">
      <c r="A168" s="8" t="s">
        <v>76</v>
      </c>
      <c r="B168" s="94" t="str">
        <f>VLOOKUP(A168,'CENTRO DE COSTOS'!A:D,4,FALSE)</f>
        <v>DIEGO FERNANDO HENAO CARDONA</v>
      </c>
      <c r="C168" s="94" t="str">
        <f>VLOOKUP(A168,'CENTRO DE COSTOS'!A:D,2,FALSE)</f>
        <v>0004-0003</v>
      </c>
      <c r="D168" s="8">
        <v>76001</v>
      </c>
      <c r="E168" s="8">
        <v>2678320</v>
      </c>
      <c r="F168" s="8">
        <v>70538</v>
      </c>
      <c r="G168" s="8" t="s">
        <v>6241</v>
      </c>
      <c r="H168" s="8" t="s">
        <v>232</v>
      </c>
      <c r="I168" s="8" t="s">
        <v>76</v>
      </c>
      <c r="J168" s="8" t="s">
        <v>8821</v>
      </c>
      <c r="K168" s="8" t="s">
        <v>160</v>
      </c>
      <c r="L168" s="8" t="s">
        <v>8822</v>
      </c>
      <c r="M168" s="183">
        <v>45902.355555555558</v>
      </c>
      <c r="N168" s="183">
        <v>45903.536111111112</v>
      </c>
      <c r="O168" s="90"/>
      <c r="P168" s="8" t="s">
        <v>8318</v>
      </c>
      <c r="Q168" s="8" t="s">
        <v>8318</v>
      </c>
      <c r="R168" s="8" t="s">
        <v>6245</v>
      </c>
      <c r="S168" s="8" t="s">
        <v>6245</v>
      </c>
      <c r="T168" s="8" t="s">
        <v>6246</v>
      </c>
      <c r="U168" s="8" t="s">
        <v>7731</v>
      </c>
      <c r="V168" s="8" t="s">
        <v>8823</v>
      </c>
      <c r="W168" s="8" t="s">
        <v>165</v>
      </c>
      <c r="X168" s="10"/>
      <c r="Y168" s="94" t="str">
        <f>VLOOKUP(D168,TIPOLOGIA!A:F,6,0)</f>
        <v>TIPO I</v>
      </c>
      <c r="Z168" s="94" t="str">
        <f>VLOOKUP(D168,TIPOLOGIA!A:F,5,0)</f>
        <v>TERRESTRE</v>
      </c>
      <c r="AA168" s="8" t="s">
        <v>1200</v>
      </c>
      <c r="AB168" s="8">
        <v>1</v>
      </c>
      <c r="AC168" s="86">
        <f>IF(W168="SOPORTE_TELEFÓNICO",'BASE LIQUIDACION REDEBAN 2025'!$B$19,IF(AND(W168="VISITA_TÉCNICA",Y168="TIPO II"),'BASE LIQUIDACION REDEBAN 2025'!$B$18,'BASE LIQUIDACION REDEBAN 2025'!$B$17))</f>
        <v>35779.500569199998</v>
      </c>
      <c r="AD168" s="86">
        <v>0</v>
      </c>
      <c r="AE168" s="86">
        <f t="shared" si="2"/>
        <v>35779.500569199998</v>
      </c>
      <c r="AF168" s="49"/>
    </row>
    <row r="169" spans="1:32" s="78" customFormat="1">
      <c r="A169" s="8" t="s">
        <v>94</v>
      </c>
      <c r="B169" s="94" t="str">
        <f>VLOOKUP(A169,'CENTRO DE COSTOS'!A:D,4,FALSE)</f>
        <v>DIEGO FERNANDO HENAO CARDONA</v>
      </c>
      <c r="C169" s="94" t="str">
        <f>VLOOKUP(A169,'CENTRO DE COSTOS'!A:D,2,FALSE)</f>
        <v>0004-0002</v>
      </c>
      <c r="D169" s="8">
        <v>66170</v>
      </c>
      <c r="E169" s="8">
        <v>2676964</v>
      </c>
      <c r="F169" s="8">
        <v>79555</v>
      </c>
      <c r="G169" s="8" t="s">
        <v>6241</v>
      </c>
      <c r="H169" s="8" t="s">
        <v>186</v>
      </c>
      <c r="I169" s="8" t="s">
        <v>1793</v>
      </c>
      <c r="J169" s="8" t="s">
        <v>8824</v>
      </c>
      <c r="K169" s="8" t="s">
        <v>160</v>
      </c>
      <c r="L169" s="8" t="s">
        <v>8825</v>
      </c>
      <c r="M169" s="183">
        <v>45901.727083333331</v>
      </c>
      <c r="N169" s="183">
        <v>45903.538194444453</v>
      </c>
      <c r="O169" s="90"/>
      <c r="P169" s="8" t="s">
        <v>8318</v>
      </c>
      <c r="Q169" s="8" t="s">
        <v>8318</v>
      </c>
      <c r="R169" s="8" t="s">
        <v>6245</v>
      </c>
      <c r="S169" s="8" t="s">
        <v>6245</v>
      </c>
      <c r="T169" s="8" t="s">
        <v>6246</v>
      </c>
      <c r="U169" s="8" t="s">
        <v>7731</v>
      </c>
      <c r="V169" s="8" t="s">
        <v>8826</v>
      </c>
      <c r="W169" s="8" t="s">
        <v>165</v>
      </c>
      <c r="X169" s="10"/>
      <c r="Y169" s="94" t="str">
        <f>VLOOKUP(D169,TIPOLOGIA!A:F,6,0)</f>
        <v>TIPO I</v>
      </c>
      <c r="Z169" s="94" t="str">
        <f>VLOOKUP(D169,TIPOLOGIA!A:F,5,0)</f>
        <v>TERRESTRE</v>
      </c>
      <c r="AA169" s="8" t="s">
        <v>191</v>
      </c>
      <c r="AB169" s="8">
        <v>1</v>
      </c>
      <c r="AC169" s="86">
        <f>IF(W169="SOPORTE_TELEFÓNICO",'BASE LIQUIDACION REDEBAN 2025'!$B$19,IF(AND(W169="VISITA_TÉCNICA",Y169="TIPO II"),'BASE LIQUIDACION REDEBAN 2025'!$B$18,'BASE LIQUIDACION REDEBAN 2025'!$B$17))</f>
        <v>35779.500569199998</v>
      </c>
      <c r="AD169" s="86">
        <v>0</v>
      </c>
      <c r="AE169" s="86">
        <f t="shared" si="2"/>
        <v>35779.500569199998</v>
      </c>
      <c r="AF169" s="49"/>
    </row>
    <row r="170" spans="1:32" s="78" customFormat="1">
      <c r="A170" s="8" t="s">
        <v>68</v>
      </c>
      <c r="B170" s="94" t="str">
        <f>VLOOKUP(A170,'CENTRO DE COSTOS'!A:D,4,FALSE)</f>
        <v>WILLIAM ASDRUBAL ROZO ROZO</v>
      </c>
      <c r="C170" s="94" t="str">
        <f>VLOOKUP(A170,'CENTRO DE COSTOS'!A:D,2,FALSE)</f>
        <v>0004-0004</v>
      </c>
      <c r="D170" s="8">
        <v>25200</v>
      </c>
      <c r="E170" s="8">
        <v>2674215</v>
      </c>
      <c r="F170" s="8">
        <v>80376</v>
      </c>
      <c r="G170" s="8" t="s">
        <v>6241</v>
      </c>
      <c r="H170" s="8" t="s">
        <v>417</v>
      </c>
      <c r="I170" s="8" t="s">
        <v>2574</v>
      </c>
      <c r="J170" s="8" t="s">
        <v>8827</v>
      </c>
      <c r="K170" s="8" t="s">
        <v>160</v>
      </c>
      <c r="L170" s="8" t="s">
        <v>8828</v>
      </c>
      <c r="M170" s="183">
        <v>45901.525000000001</v>
      </c>
      <c r="N170" s="183">
        <v>45903.540277777778</v>
      </c>
      <c r="O170" s="90"/>
      <c r="P170" s="8" t="s">
        <v>8318</v>
      </c>
      <c r="Q170" s="8" t="s">
        <v>8318</v>
      </c>
      <c r="R170" s="8" t="s">
        <v>162</v>
      </c>
      <c r="S170" s="8" t="s">
        <v>162</v>
      </c>
      <c r="T170" s="8" t="s">
        <v>6246</v>
      </c>
      <c r="U170" s="8" t="s">
        <v>7731</v>
      </c>
      <c r="V170" s="8" t="s">
        <v>8829</v>
      </c>
      <c r="W170" s="8" t="s">
        <v>165</v>
      </c>
      <c r="X170" s="10"/>
      <c r="Y170" s="94" t="str">
        <f>VLOOKUP(D170,TIPOLOGIA!A:F,6,0)</f>
        <v>TIPO II</v>
      </c>
      <c r="Z170" s="94" t="str">
        <f>VLOOKUP(D170,TIPOLOGIA!A:F,5,0)</f>
        <v>TERRESTRE</v>
      </c>
      <c r="AA170" s="8" t="s">
        <v>541</v>
      </c>
      <c r="AB170" s="8">
        <v>1</v>
      </c>
      <c r="AC170" s="86">
        <f>IF(W170="SOPORTE_TELEFÓNICO",'BASE LIQUIDACION REDEBAN 2025'!$B$19,IF(AND(W170="VISITA_TÉCNICA",Y170="TIPO II"),'BASE LIQUIDACION REDEBAN 2025'!$B$18,'BASE LIQUIDACION REDEBAN 2025'!$B$17))</f>
        <v>67654.12000000001</v>
      </c>
      <c r="AD170" s="86">
        <v>0</v>
      </c>
      <c r="AE170" s="86">
        <f t="shared" si="2"/>
        <v>67654.12000000001</v>
      </c>
      <c r="AF170" s="49"/>
    </row>
    <row r="171" spans="1:32" s="78" customFormat="1">
      <c r="A171" s="8" t="s">
        <v>94</v>
      </c>
      <c r="B171" s="94" t="str">
        <f>VLOOKUP(A171,'CENTRO DE COSTOS'!A:D,4,FALSE)</f>
        <v>DIEGO FERNANDO HENAO CARDONA</v>
      </c>
      <c r="C171" s="94" t="str">
        <f>VLOOKUP(A171,'CENTRO DE COSTOS'!A:D,2,FALSE)</f>
        <v>0004-0002</v>
      </c>
      <c r="D171" s="8">
        <v>66170</v>
      </c>
      <c r="E171" s="8">
        <v>2672816</v>
      </c>
      <c r="F171" s="8">
        <v>80663</v>
      </c>
      <c r="G171" s="8" t="s">
        <v>6241</v>
      </c>
      <c r="H171" s="8" t="s">
        <v>186</v>
      </c>
      <c r="I171" s="8" t="s">
        <v>1793</v>
      </c>
      <c r="J171" s="8" t="s">
        <v>8830</v>
      </c>
      <c r="K171" s="8" t="s">
        <v>160</v>
      </c>
      <c r="L171" s="8" t="s">
        <v>8831</v>
      </c>
      <c r="M171" s="183">
        <v>45901.453472222223</v>
      </c>
      <c r="N171" s="183">
        <v>45903.543749999997</v>
      </c>
      <c r="O171" s="90"/>
      <c r="P171" s="8" t="s">
        <v>8318</v>
      </c>
      <c r="Q171" s="8" t="s">
        <v>8318</v>
      </c>
      <c r="R171" s="8" t="s">
        <v>162</v>
      </c>
      <c r="S171" s="8" t="s">
        <v>162</v>
      </c>
      <c r="T171" s="8" t="s">
        <v>6246</v>
      </c>
      <c r="U171" s="8" t="s">
        <v>7731</v>
      </c>
      <c r="V171" s="8" t="s">
        <v>8832</v>
      </c>
      <c r="W171" s="8" t="s">
        <v>165</v>
      </c>
      <c r="X171" s="10"/>
      <c r="Y171" s="94" t="str">
        <f>VLOOKUP(D171,TIPOLOGIA!A:F,6,0)</f>
        <v>TIPO I</v>
      </c>
      <c r="Z171" s="94" t="str">
        <f>VLOOKUP(D171,TIPOLOGIA!A:F,5,0)</f>
        <v>TERRESTRE</v>
      </c>
      <c r="AA171" s="8" t="s">
        <v>191</v>
      </c>
      <c r="AB171" s="8">
        <v>1</v>
      </c>
      <c r="AC171" s="86">
        <f>IF(W171="SOPORTE_TELEFÓNICO",'BASE LIQUIDACION REDEBAN 2025'!$B$19,IF(AND(W171="VISITA_TÉCNICA",Y171="TIPO II"),'BASE LIQUIDACION REDEBAN 2025'!$B$18,'BASE LIQUIDACION REDEBAN 2025'!$B$17))</f>
        <v>35779.500569199998</v>
      </c>
      <c r="AD171" s="86">
        <v>0</v>
      </c>
      <c r="AE171" s="86">
        <f t="shared" si="2"/>
        <v>35779.500569199998</v>
      </c>
      <c r="AF171" s="49"/>
    </row>
    <row r="172" spans="1:32" s="78" customFormat="1">
      <c r="A172" s="8" t="s">
        <v>68</v>
      </c>
      <c r="B172" s="94" t="str">
        <f>VLOOKUP(A172,'CENTRO DE COSTOS'!A:D,4,FALSE)</f>
        <v>WILLIAM ASDRUBAL ROZO ROZO</v>
      </c>
      <c r="C172" s="94" t="str">
        <f>VLOOKUP(A172,'CENTRO DE COSTOS'!A:D,2,FALSE)</f>
        <v>0004-0004</v>
      </c>
      <c r="D172" s="8">
        <v>25899</v>
      </c>
      <c r="E172" s="8">
        <v>2668228</v>
      </c>
      <c r="F172" s="8">
        <v>80092</v>
      </c>
      <c r="G172" s="8" t="s">
        <v>6241</v>
      </c>
      <c r="H172" s="8" t="s">
        <v>417</v>
      </c>
      <c r="I172" s="8" t="s">
        <v>2927</v>
      </c>
      <c r="J172" s="8" t="s">
        <v>8833</v>
      </c>
      <c r="K172" s="8" t="s">
        <v>160</v>
      </c>
      <c r="L172" s="8" t="s">
        <v>8834</v>
      </c>
      <c r="M172" s="183">
        <v>45899.472222222219</v>
      </c>
      <c r="N172" s="183">
        <v>45903.545138888891</v>
      </c>
      <c r="O172" s="90"/>
      <c r="P172" s="8" t="s">
        <v>8318</v>
      </c>
      <c r="Q172" s="8" t="s">
        <v>8318</v>
      </c>
      <c r="R172" s="8" t="s">
        <v>162</v>
      </c>
      <c r="S172" s="8" t="s">
        <v>162</v>
      </c>
      <c r="T172" s="8" t="s">
        <v>6246</v>
      </c>
      <c r="U172" s="8" t="s">
        <v>7731</v>
      </c>
      <c r="V172" s="8" t="s">
        <v>8835</v>
      </c>
      <c r="W172" s="8" t="s">
        <v>165</v>
      </c>
      <c r="X172" s="10"/>
      <c r="Y172" s="94" t="str">
        <f>VLOOKUP(D172,TIPOLOGIA!A:F,6,0)</f>
        <v>TIPO II</v>
      </c>
      <c r="Z172" s="94" t="str">
        <f>VLOOKUP(D172,TIPOLOGIA!A:F,5,0)</f>
        <v>TERRESTRE</v>
      </c>
      <c r="AA172" s="8" t="s">
        <v>541</v>
      </c>
      <c r="AB172" s="8">
        <v>1</v>
      </c>
      <c r="AC172" s="86">
        <f>IF(W172="SOPORTE_TELEFÓNICO",'BASE LIQUIDACION REDEBAN 2025'!$B$19,IF(AND(W172="VISITA_TÉCNICA",Y172="TIPO II"),'BASE LIQUIDACION REDEBAN 2025'!$B$18,'BASE LIQUIDACION REDEBAN 2025'!$B$17))</f>
        <v>67654.12000000001</v>
      </c>
      <c r="AD172" s="86">
        <v>0</v>
      </c>
      <c r="AE172" s="86">
        <f t="shared" si="2"/>
        <v>67654.12000000001</v>
      </c>
      <c r="AF172" s="49"/>
    </row>
    <row r="173" spans="1:32" s="78" customFormat="1">
      <c r="A173" s="8" t="s">
        <v>91</v>
      </c>
      <c r="B173" s="94" t="str">
        <f>VLOOKUP(A173,'CENTRO DE COSTOS'!A:D,4,FALSE)</f>
        <v>JOSE MAURICIO HERNANDEZ ROJAS</v>
      </c>
      <c r="C173" s="94" t="str">
        <f>VLOOKUP(A173,'CENTRO DE COSTOS'!A:D,2,FALSE)</f>
        <v>0004-0001</v>
      </c>
      <c r="D173" s="8">
        <v>23466</v>
      </c>
      <c r="E173" s="8">
        <v>2635442</v>
      </c>
      <c r="F173" s="8">
        <v>38188</v>
      </c>
      <c r="G173" s="8" t="s">
        <v>6241</v>
      </c>
      <c r="H173" s="8" t="s">
        <v>193</v>
      </c>
      <c r="I173" s="8" t="s">
        <v>2538</v>
      </c>
      <c r="J173" s="8" t="s">
        <v>8836</v>
      </c>
      <c r="K173" s="8" t="s">
        <v>160</v>
      </c>
      <c r="L173" s="8" t="s">
        <v>8837</v>
      </c>
      <c r="M173" s="183">
        <v>45894.338194444441</v>
      </c>
      <c r="N173" s="183">
        <v>45903.633333333331</v>
      </c>
      <c r="O173" s="90"/>
      <c r="P173" s="8" t="s">
        <v>8318</v>
      </c>
      <c r="Q173" s="8" t="s">
        <v>8318</v>
      </c>
      <c r="R173" s="8" t="s">
        <v>243</v>
      </c>
      <c r="S173" s="8" t="s">
        <v>365</v>
      </c>
      <c r="T173" s="8" t="s">
        <v>6246</v>
      </c>
      <c r="U173" s="8" t="s">
        <v>7731</v>
      </c>
      <c r="V173" s="8" t="s">
        <v>8838</v>
      </c>
      <c r="W173" s="8" t="s">
        <v>8320</v>
      </c>
      <c r="X173" s="10"/>
      <c r="Y173" s="94" t="str">
        <f>VLOOKUP(D173,TIPOLOGIA!A:F,6,0)</f>
        <v>TIPO IV</v>
      </c>
      <c r="Z173" s="94" t="str">
        <f>VLOOKUP(D173,TIPOLOGIA!A:F,5,0)</f>
        <v>TERRESTRE</v>
      </c>
      <c r="AA173" s="8"/>
      <c r="AB173" s="8">
        <v>0</v>
      </c>
      <c r="AC173" s="86">
        <f>IF(W173="SOPORTE_TELEFÓNICO",'BASE LIQUIDACION REDEBAN 2025'!$B$19,IF(AND(W173="VISITA_TÉCNICA",Y173="TIPO II"),'BASE LIQUIDACION REDEBAN 2025'!$B$18,'BASE LIQUIDACION REDEBAN 2025'!$B$17))</f>
        <v>35779.500569199998</v>
      </c>
      <c r="AD173" s="86">
        <v>0</v>
      </c>
      <c r="AE173" s="86">
        <f t="shared" si="2"/>
        <v>35779.500569199998</v>
      </c>
      <c r="AF173" s="49"/>
    </row>
    <row r="174" spans="1:32" s="78" customFormat="1">
      <c r="A174" s="8" t="s">
        <v>81</v>
      </c>
      <c r="B174" s="94" t="str">
        <f>VLOOKUP(A174,'CENTRO DE COSTOS'!A:D,4,FALSE)</f>
        <v>MIGUEL JULIÁN HERNÁNDEZ GUARÍN</v>
      </c>
      <c r="C174" s="94" t="str">
        <f>VLOOKUP(A174,'CENTRO DE COSTOS'!A:D,2,FALSE)</f>
        <v>0004-0008</v>
      </c>
      <c r="D174" s="8">
        <v>54498</v>
      </c>
      <c r="E174" s="8">
        <v>2659624</v>
      </c>
      <c r="F174" s="8">
        <v>80796</v>
      </c>
      <c r="G174" s="8" t="s">
        <v>6241</v>
      </c>
      <c r="H174" s="8" t="s">
        <v>296</v>
      </c>
      <c r="I174" s="8" t="s">
        <v>1131</v>
      </c>
      <c r="J174" s="8" t="s">
        <v>8839</v>
      </c>
      <c r="K174" s="8" t="s">
        <v>160</v>
      </c>
      <c r="L174" s="8" t="s">
        <v>8840</v>
      </c>
      <c r="M174" s="183">
        <v>45897.601388888892</v>
      </c>
      <c r="N174" s="183">
        <v>45903.649305555547</v>
      </c>
      <c r="O174" s="90"/>
      <c r="P174" s="8" t="s">
        <v>8318</v>
      </c>
      <c r="Q174" s="8" t="s">
        <v>8318</v>
      </c>
      <c r="R174" s="8" t="s">
        <v>162</v>
      </c>
      <c r="S174" s="8" t="s">
        <v>162</v>
      </c>
      <c r="T174" s="8" t="s">
        <v>6246</v>
      </c>
      <c r="U174" s="8" t="s">
        <v>7731</v>
      </c>
      <c r="V174" s="8" t="s">
        <v>8841</v>
      </c>
      <c r="W174" s="8" t="s">
        <v>8320</v>
      </c>
      <c r="X174" s="10"/>
      <c r="Y174" s="94" t="str">
        <f>VLOOKUP(D174,TIPOLOGIA!A:F,6,0)</f>
        <v>TIPO IV</v>
      </c>
      <c r="Z174" s="94" t="str">
        <f>VLOOKUP(D174,TIPOLOGIA!A:F,5,0)</f>
        <v>TERRESTRE</v>
      </c>
      <c r="AA174" s="8"/>
      <c r="AB174" s="8">
        <v>0</v>
      </c>
      <c r="AC174" s="86">
        <f>IF(W174="SOPORTE_TELEFÓNICO",'BASE LIQUIDACION REDEBAN 2025'!$B$19,IF(AND(W174="VISITA_TÉCNICA",Y174="TIPO II"),'BASE LIQUIDACION REDEBAN 2025'!$B$18,'BASE LIQUIDACION REDEBAN 2025'!$B$17))</f>
        <v>35779.500569199998</v>
      </c>
      <c r="AD174" s="86">
        <v>0</v>
      </c>
      <c r="AE174" s="86">
        <f t="shared" si="2"/>
        <v>35779.500569199998</v>
      </c>
      <c r="AF174" s="49"/>
    </row>
    <row r="175" spans="1:32" s="78" customFormat="1">
      <c r="A175" s="8" t="s">
        <v>80</v>
      </c>
      <c r="B175" s="94" t="str">
        <f>VLOOKUP(A175,'CENTRO DE COSTOS'!A:D,4,FALSE)</f>
        <v>JOSE MAURICIO HERNANDEZ ROJAS</v>
      </c>
      <c r="C175" s="94" t="str">
        <f>VLOOKUP(A175,'CENTRO DE COSTOS'!A:D,2,FALSE)</f>
        <v>0004-0001</v>
      </c>
      <c r="D175" s="8">
        <v>13001</v>
      </c>
      <c r="E175" s="8">
        <v>2680470</v>
      </c>
      <c r="F175" s="8">
        <v>40484</v>
      </c>
      <c r="G175" s="8" t="s">
        <v>6241</v>
      </c>
      <c r="H175" s="8" t="s">
        <v>685</v>
      </c>
      <c r="I175" s="8" t="s">
        <v>80</v>
      </c>
      <c r="J175" s="8" t="s">
        <v>8365</v>
      </c>
      <c r="K175" s="8" t="s">
        <v>160</v>
      </c>
      <c r="L175" s="8" t="s">
        <v>8842</v>
      </c>
      <c r="M175" s="183">
        <v>45902.459722222222</v>
      </c>
      <c r="N175" s="183">
        <v>45903.656944444447</v>
      </c>
      <c r="O175" s="90"/>
      <c r="P175" s="8" t="s">
        <v>8318</v>
      </c>
      <c r="Q175" s="8" t="s">
        <v>8318</v>
      </c>
      <c r="R175" s="8" t="s">
        <v>243</v>
      </c>
      <c r="S175" s="8" t="s">
        <v>244</v>
      </c>
      <c r="T175" s="8" t="s">
        <v>6246</v>
      </c>
      <c r="U175" s="8" t="s">
        <v>7731</v>
      </c>
      <c r="V175" s="8" t="s">
        <v>8843</v>
      </c>
      <c r="W175" s="8" t="s">
        <v>165</v>
      </c>
      <c r="X175" s="10"/>
      <c r="Y175" s="94" t="str">
        <f>VLOOKUP(D175,TIPOLOGIA!A:F,6,0)</f>
        <v>TIPO I</v>
      </c>
      <c r="Z175" s="94" t="str">
        <f>VLOOKUP(D175,TIPOLOGIA!A:F,5,0)</f>
        <v>TERRESTRE</v>
      </c>
      <c r="AA175" s="8" t="s">
        <v>690</v>
      </c>
      <c r="AB175" s="8">
        <v>1</v>
      </c>
      <c r="AC175" s="86">
        <f>IF(W175="SOPORTE_TELEFÓNICO",'BASE LIQUIDACION REDEBAN 2025'!$B$19,IF(AND(W175="VISITA_TÉCNICA",Y175="TIPO II"),'BASE LIQUIDACION REDEBAN 2025'!$B$18,'BASE LIQUIDACION REDEBAN 2025'!$B$17))</f>
        <v>35779.500569199998</v>
      </c>
      <c r="AD175" s="86">
        <v>0</v>
      </c>
      <c r="AE175" s="86">
        <f t="shared" si="2"/>
        <v>35779.500569199998</v>
      </c>
      <c r="AF175" s="49"/>
    </row>
    <row r="176" spans="1:32" s="78" customFormat="1">
      <c r="A176" s="8" t="s">
        <v>93</v>
      </c>
      <c r="B176" s="94" t="str">
        <f>VLOOKUP(A176,'CENTRO DE COSTOS'!A:D,4,FALSE)</f>
        <v>DIEGO FERNANDO HENAO CARDONA</v>
      </c>
      <c r="C176" s="94" t="str">
        <f>VLOOKUP(A176,'CENTRO DE COSTOS'!A:D,2,FALSE)</f>
        <v>0004-0003</v>
      </c>
      <c r="D176" s="8">
        <v>86569</v>
      </c>
      <c r="E176" s="8">
        <v>2667339</v>
      </c>
      <c r="F176" s="8">
        <v>44997</v>
      </c>
      <c r="G176" s="8" t="s">
        <v>6241</v>
      </c>
      <c r="H176" s="8" t="s">
        <v>239</v>
      </c>
      <c r="I176" s="8" t="s">
        <v>6196</v>
      </c>
      <c r="J176" s="8" t="s">
        <v>6197</v>
      </c>
      <c r="K176" s="8" t="s">
        <v>160</v>
      </c>
      <c r="L176" s="8" t="s">
        <v>8844</v>
      </c>
      <c r="M176" s="183">
        <v>45899.375</v>
      </c>
      <c r="N176" s="183">
        <v>45903.658333333333</v>
      </c>
      <c r="O176" s="90"/>
      <c r="P176" s="8" t="s">
        <v>8318</v>
      </c>
      <c r="Q176" s="8" t="s">
        <v>8318</v>
      </c>
      <c r="R176" s="8" t="s">
        <v>243</v>
      </c>
      <c r="S176" s="8" t="s">
        <v>244</v>
      </c>
      <c r="T176" s="8" t="s">
        <v>6246</v>
      </c>
      <c r="U176" s="8" t="s">
        <v>7731</v>
      </c>
      <c r="V176" s="8" t="s">
        <v>8845</v>
      </c>
      <c r="W176" s="8" t="s">
        <v>8320</v>
      </c>
      <c r="X176" s="10"/>
      <c r="Y176" s="94" t="str">
        <f>VLOOKUP(D176,TIPOLOGIA!A:F,6,0)</f>
        <v>TIPO IV</v>
      </c>
      <c r="Z176" s="94" t="str">
        <f>VLOOKUP(D176,TIPOLOGIA!A:F,5,0)</f>
        <v>TERRESTRE</v>
      </c>
      <c r="AA176" s="8"/>
      <c r="AB176" s="8">
        <v>0</v>
      </c>
      <c r="AC176" s="86">
        <f>IF(W176="SOPORTE_TELEFÓNICO",'BASE LIQUIDACION REDEBAN 2025'!$B$19,IF(AND(W176="VISITA_TÉCNICA",Y176="TIPO II"),'BASE LIQUIDACION REDEBAN 2025'!$B$18,'BASE LIQUIDACION REDEBAN 2025'!$B$17))</f>
        <v>35779.500569199998</v>
      </c>
      <c r="AD176" s="86">
        <v>0</v>
      </c>
      <c r="AE176" s="86">
        <f t="shared" si="2"/>
        <v>35779.500569199998</v>
      </c>
      <c r="AF176" s="49"/>
    </row>
    <row r="177" spans="1:32" s="78" customFormat="1">
      <c r="A177" s="8" t="s">
        <v>60</v>
      </c>
      <c r="B177" s="94" t="str">
        <f>VLOOKUP(A177,'CENTRO DE COSTOS'!A:D,4,FALSE)</f>
        <v>JUAN SEBASTIÁN RÍOS CASTRILLÓN</v>
      </c>
      <c r="C177" s="94" t="str">
        <f>VLOOKUP(A177,'CENTRO DE COSTOS'!A:D,2,FALSE)</f>
        <v>0004-0005</v>
      </c>
      <c r="D177" s="8">
        <v>5172</v>
      </c>
      <c r="E177" s="8">
        <v>2665726</v>
      </c>
      <c r="F177" s="8">
        <v>73417</v>
      </c>
      <c r="G177" s="8" t="s">
        <v>6241</v>
      </c>
      <c r="H177" s="8" t="s">
        <v>249</v>
      </c>
      <c r="I177" s="8" t="s">
        <v>3613</v>
      </c>
      <c r="J177" s="8" t="s">
        <v>8846</v>
      </c>
      <c r="K177" s="8" t="s">
        <v>160</v>
      </c>
      <c r="L177" s="8" t="s">
        <v>8847</v>
      </c>
      <c r="M177" s="183">
        <v>45898.602777777778</v>
      </c>
      <c r="N177" s="183">
        <v>45903.665277777778</v>
      </c>
      <c r="O177" s="90"/>
      <c r="P177" s="8" t="s">
        <v>8318</v>
      </c>
      <c r="Q177" s="8" t="s">
        <v>8318</v>
      </c>
      <c r="R177" s="8" t="s">
        <v>6245</v>
      </c>
      <c r="S177" s="8" t="s">
        <v>6245</v>
      </c>
      <c r="T177" s="8" t="s">
        <v>6246</v>
      </c>
      <c r="U177" s="8" t="s">
        <v>7731</v>
      </c>
      <c r="V177" s="8" t="s">
        <v>8848</v>
      </c>
      <c r="W177" s="8" t="s">
        <v>8320</v>
      </c>
      <c r="X177" s="10"/>
      <c r="Y177" s="94" t="str">
        <f>VLOOKUP(D177,TIPOLOGIA!A:F,6,0)</f>
        <v>TIPO II</v>
      </c>
      <c r="Z177" s="94" t="str">
        <f>VLOOKUP(D177,TIPOLOGIA!A:F,5,0)</f>
        <v>TERRESTRE</v>
      </c>
      <c r="AA177" s="8" t="s">
        <v>648</v>
      </c>
      <c r="AB177" s="8">
        <v>0</v>
      </c>
      <c r="AC177" s="86">
        <f>IF(W177="SOPORTE_TELEFÓNICO",'BASE LIQUIDACION REDEBAN 2025'!$B$19,IF(AND(W177="VISITA_TÉCNICA",Y177="TIPO II"),'BASE LIQUIDACION REDEBAN 2025'!$B$18,'BASE LIQUIDACION REDEBAN 2025'!$B$17))</f>
        <v>35779.500569199998</v>
      </c>
      <c r="AD177" s="86">
        <v>0</v>
      </c>
      <c r="AE177" s="86">
        <f t="shared" si="2"/>
        <v>35779.500569199998</v>
      </c>
      <c r="AF177" s="49"/>
    </row>
    <row r="178" spans="1:32" s="78" customFormat="1">
      <c r="A178" s="8" t="s">
        <v>80</v>
      </c>
      <c r="B178" s="94" t="str">
        <f>VLOOKUP(A178,'CENTRO DE COSTOS'!A:D,4,FALSE)</f>
        <v>JOSE MAURICIO HERNANDEZ ROJAS</v>
      </c>
      <c r="C178" s="94" t="str">
        <f>VLOOKUP(A178,'CENTRO DE COSTOS'!A:D,2,FALSE)</f>
        <v>0004-0001</v>
      </c>
      <c r="D178" s="8">
        <v>13001</v>
      </c>
      <c r="E178" s="8">
        <v>2666921</v>
      </c>
      <c r="F178" s="8">
        <v>66218</v>
      </c>
      <c r="G178" s="8" t="s">
        <v>6241</v>
      </c>
      <c r="H178" s="8" t="s">
        <v>685</v>
      </c>
      <c r="I178" s="8" t="s">
        <v>80</v>
      </c>
      <c r="J178" s="8" t="s">
        <v>8849</v>
      </c>
      <c r="K178" s="8" t="s">
        <v>160</v>
      </c>
      <c r="L178" s="8" t="s">
        <v>8850</v>
      </c>
      <c r="M178" s="183">
        <v>45898.684027777781</v>
      </c>
      <c r="N178" s="183">
        <v>45903.665972222218</v>
      </c>
      <c r="O178" s="90"/>
      <c r="P178" s="8" t="s">
        <v>8318</v>
      </c>
      <c r="Q178" s="8" t="s">
        <v>8318</v>
      </c>
      <c r="R178" s="8" t="s">
        <v>6245</v>
      </c>
      <c r="S178" s="8" t="s">
        <v>6245</v>
      </c>
      <c r="T178" s="8" t="s">
        <v>6246</v>
      </c>
      <c r="U178" s="8" t="s">
        <v>7731</v>
      </c>
      <c r="V178" s="8" t="s">
        <v>8851</v>
      </c>
      <c r="W178" s="8" t="s">
        <v>165</v>
      </c>
      <c r="X178" s="10"/>
      <c r="Y178" s="94" t="str">
        <f>VLOOKUP(D178,TIPOLOGIA!A:F,6,0)</f>
        <v>TIPO I</v>
      </c>
      <c r="Z178" s="94" t="str">
        <f>VLOOKUP(D178,TIPOLOGIA!A:F,5,0)</f>
        <v>TERRESTRE</v>
      </c>
      <c r="AA178" s="8" t="s">
        <v>690</v>
      </c>
      <c r="AB178" s="8">
        <v>1</v>
      </c>
      <c r="AC178" s="86">
        <f>IF(W178="SOPORTE_TELEFÓNICO",'BASE LIQUIDACION REDEBAN 2025'!$B$19,IF(AND(W178="VISITA_TÉCNICA",Y178="TIPO II"),'BASE LIQUIDACION REDEBAN 2025'!$B$18,'BASE LIQUIDACION REDEBAN 2025'!$B$17))</f>
        <v>35779.500569199998</v>
      </c>
      <c r="AD178" s="86">
        <v>0</v>
      </c>
      <c r="AE178" s="86">
        <f t="shared" si="2"/>
        <v>35779.500569199998</v>
      </c>
      <c r="AF178" s="49"/>
    </row>
    <row r="179" spans="1:32" s="78" customFormat="1">
      <c r="A179" s="8" t="s">
        <v>100</v>
      </c>
      <c r="B179" s="94" t="str">
        <f>VLOOKUP(A179,'CENTRO DE COSTOS'!A:D,4,FALSE)</f>
        <v>KEVIN ALEXIS CORZO BUSTOS</v>
      </c>
      <c r="C179" s="94" t="str">
        <f>VLOOKUP(A179,'CENTRO DE COSTOS'!A:D,2,FALSE)</f>
        <v>0004-0007</v>
      </c>
      <c r="D179" s="8">
        <v>50001</v>
      </c>
      <c r="E179" s="8">
        <v>2681064</v>
      </c>
      <c r="F179" s="8">
        <v>79430</v>
      </c>
      <c r="G179" s="8" t="s">
        <v>6241</v>
      </c>
      <c r="H179" s="8" t="s">
        <v>216</v>
      </c>
      <c r="I179" s="8" t="s">
        <v>100</v>
      </c>
      <c r="J179" s="8" t="s">
        <v>8852</v>
      </c>
      <c r="K179" s="8" t="s">
        <v>160</v>
      </c>
      <c r="L179" s="8" t="s">
        <v>8853</v>
      </c>
      <c r="M179" s="183">
        <v>45902.489583333343</v>
      </c>
      <c r="N179" s="183">
        <v>45903.674305555563</v>
      </c>
      <c r="O179" s="90"/>
      <c r="P179" s="8" t="s">
        <v>8318</v>
      </c>
      <c r="Q179" s="8" t="s">
        <v>8318</v>
      </c>
      <c r="R179" s="8" t="s">
        <v>6245</v>
      </c>
      <c r="S179" s="8" t="s">
        <v>6245</v>
      </c>
      <c r="T179" s="8" t="s">
        <v>6246</v>
      </c>
      <c r="U179" s="8" t="s">
        <v>7731</v>
      </c>
      <c r="V179" s="8" t="s">
        <v>8854</v>
      </c>
      <c r="W179" s="8" t="s">
        <v>165</v>
      </c>
      <c r="X179" s="10"/>
      <c r="Y179" s="94" t="str">
        <f>VLOOKUP(D179,TIPOLOGIA!A:F,6,0)</f>
        <v>TIPO I</v>
      </c>
      <c r="Z179" s="94" t="str">
        <f>VLOOKUP(D179,TIPOLOGIA!A:F,5,0)</f>
        <v>TERRESTRE</v>
      </c>
      <c r="AA179" s="8" t="s">
        <v>1227</v>
      </c>
      <c r="AB179" s="8">
        <v>1</v>
      </c>
      <c r="AC179" s="86">
        <f>IF(W179="SOPORTE_TELEFÓNICO",'BASE LIQUIDACION REDEBAN 2025'!$B$19,IF(AND(W179="VISITA_TÉCNICA",Y179="TIPO II"),'BASE LIQUIDACION REDEBAN 2025'!$B$18,'BASE LIQUIDACION REDEBAN 2025'!$B$17))</f>
        <v>35779.500569199998</v>
      </c>
      <c r="AD179" s="86">
        <v>0</v>
      </c>
      <c r="AE179" s="86">
        <f t="shared" si="2"/>
        <v>35779.500569199998</v>
      </c>
      <c r="AF179" s="49"/>
    </row>
    <row r="180" spans="1:32" s="78" customFormat="1">
      <c r="A180" s="8" t="s">
        <v>90</v>
      </c>
      <c r="B180" s="94" t="str">
        <f>VLOOKUP(A180,'CENTRO DE COSTOS'!A:D,4,FALSE)</f>
        <v>JUAN SEBASTIÁN RÍOS CASTRILLÓN</v>
      </c>
      <c r="C180" s="94" t="str">
        <f>VLOOKUP(A180,'CENTRO DE COSTOS'!A:D,2,FALSE)</f>
        <v>0004-0005</v>
      </c>
      <c r="D180" s="8">
        <v>5001</v>
      </c>
      <c r="E180" s="8">
        <v>2674148</v>
      </c>
      <c r="F180" s="8">
        <v>81039</v>
      </c>
      <c r="G180" s="8" t="s">
        <v>6241</v>
      </c>
      <c r="H180" s="8" t="s">
        <v>249</v>
      </c>
      <c r="I180" s="8" t="s">
        <v>90</v>
      </c>
      <c r="J180" s="8" t="s">
        <v>8855</v>
      </c>
      <c r="K180" s="8" t="s">
        <v>160</v>
      </c>
      <c r="L180" s="8" t="s">
        <v>8856</v>
      </c>
      <c r="M180" s="183">
        <v>45901.53125</v>
      </c>
      <c r="N180" s="183">
        <v>45903.679166666669</v>
      </c>
      <c r="O180" s="90"/>
      <c r="P180" s="8" t="s">
        <v>8318</v>
      </c>
      <c r="Q180" s="8" t="s">
        <v>8318</v>
      </c>
      <c r="R180" s="8" t="s">
        <v>243</v>
      </c>
      <c r="S180" s="8" t="s">
        <v>244</v>
      </c>
      <c r="T180" s="8" t="s">
        <v>6246</v>
      </c>
      <c r="U180" s="8" t="s">
        <v>7731</v>
      </c>
      <c r="V180" s="8" t="s">
        <v>8857</v>
      </c>
      <c r="W180" s="8" t="s">
        <v>165</v>
      </c>
      <c r="X180" s="10"/>
      <c r="Y180" s="94" t="str">
        <f>VLOOKUP(D180,TIPOLOGIA!A:F,6,0)</f>
        <v>TIPO I</v>
      </c>
      <c r="Z180" s="94" t="str">
        <f>VLOOKUP(D180,TIPOLOGIA!A:F,5,0)</f>
        <v>TERRESTRE</v>
      </c>
      <c r="AA180" s="8" t="s">
        <v>8550</v>
      </c>
      <c r="AB180" s="8">
        <v>1</v>
      </c>
      <c r="AC180" s="86">
        <f>IF(W180="SOPORTE_TELEFÓNICO",'BASE LIQUIDACION REDEBAN 2025'!$B$19,IF(AND(W180="VISITA_TÉCNICA",Y180="TIPO II"),'BASE LIQUIDACION REDEBAN 2025'!$B$18,'BASE LIQUIDACION REDEBAN 2025'!$B$17))</f>
        <v>35779.500569199998</v>
      </c>
      <c r="AD180" s="86">
        <v>0</v>
      </c>
      <c r="AE180" s="86">
        <f t="shared" si="2"/>
        <v>35779.500569199998</v>
      </c>
      <c r="AF180" s="49"/>
    </row>
    <row r="181" spans="1:32" s="78" customFormat="1">
      <c r="A181" s="8" t="s">
        <v>90</v>
      </c>
      <c r="B181" s="94" t="str">
        <f>VLOOKUP(A181,'CENTRO DE COSTOS'!A:D,4,FALSE)</f>
        <v>JUAN SEBASTIÁN RÍOS CASTRILLÓN</v>
      </c>
      <c r="C181" s="94" t="str">
        <f>VLOOKUP(A181,'CENTRO DE COSTOS'!A:D,2,FALSE)</f>
        <v>0004-0005</v>
      </c>
      <c r="D181" s="8">
        <v>5001</v>
      </c>
      <c r="E181" s="8">
        <v>2668524</v>
      </c>
      <c r="F181" s="8">
        <v>27656</v>
      </c>
      <c r="G181" s="8" t="s">
        <v>6241</v>
      </c>
      <c r="H181" s="8" t="s">
        <v>249</v>
      </c>
      <c r="I181" s="8" t="s">
        <v>90</v>
      </c>
      <c r="J181" s="8" t="s">
        <v>8858</v>
      </c>
      <c r="K181" s="8" t="s">
        <v>160</v>
      </c>
      <c r="L181" s="8" t="s">
        <v>8859</v>
      </c>
      <c r="M181" s="183">
        <v>45901.333333333343</v>
      </c>
      <c r="N181" s="183">
        <v>45903.679861111108</v>
      </c>
      <c r="O181" s="90"/>
      <c r="P181" s="8" t="s">
        <v>8318</v>
      </c>
      <c r="Q181" s="8" t="s">
        <v>8318</v>
      </c>
      <c r="R181" s="8" t="s">
        <v>243</v>
      </c>
      <c r="S181" s="8" t="s">
        <v>244</v>
      </c>
      <c r="T181" s="8" t="s">
        <v>6246</v>
      </c>
      <c r="U181" s="8" t="s">
        <v>7731</v>
      </c>
      <c r="V181" s="8" t="s">
        <v>8860</v>
      </c>
      <c r="W181" s="8" t="s">
        <v>165</v>
      </c>
      <c r="X181" s="10"/>
      <c r="Y181" s="94" t="str">
        <f>VLOOKUP(D181,TIPOLOGIA!A:F,6,0)</f>
        <v>TIPO I</v>
      </c>
      <c r="Z181" s="94" t="str">
        <f>VLOOKUP(D181,TIPOLOGIA!A:F,5,0)</f>
        <v>TERRESTRE</v>
      </c>
      <c r="AA181" s="8" t="s">
        <v>8550</v>
      </c>
      <c r="AB181" s="8">
        <v>1</v>
      </c>
      <c r="AC181" s="86">
        <f>IF(W181="SOPORTE_TELEFÓNICO",'BASE LIQUIDACION REDEBAN 2025'!$B$19,IF(AND(W181="VISITA_TÉCNICA",Y181="TIPO II"),'BASE LIQUIDACION REDEBAN 2025'!$B$18,'BASE LIQUIDACION REDEBAN 2025'!$B$17))</f>
        <v>35779.500569199998</v>
      </c>
      <c r="AD181" s="86">
        <v>0</v>
      </c>
      <c r="AE181" s="86">
        <f t="shared" si="2"/>
        <v>35779.500569199998</v>
      </c>
      <c r="AF181" s="49"/>
    </row>
    <row r="182" spans="1:32" s="78" customFormat="1">
      <c r="A182" s="8" t="s">
        <v>90</v>
      </c>
      <c r="B182" s="94" t="str">
        <f>VLOOKUP(A182,'CENTRO DE COSTOS'!A:D,4,FALSE)</f>
        <v>JUAN SEBASTIÁN RÍOS CASTRILLÓN</v>
      </c>
      <c r="C182" s="94" t="str">
        <f>VLOOKUP(A182,'CENTRO DE COSTOS'!A:D,2,FALSE)</f>
        <v>0004-0005</v>
      </c>
      <c r="D182" s="8">
        <v>5001</v>
      </c>
      <c r="E182" s="8">
        <v>2670829</v>
      </c>
      <c r="F182" s="8">
        <v>28228</v>
      </c>
      <c r="G182" s="8" t="s">
        <v>6241</v>
      </c>
      <c r="H182" s="8" t="s">
        <v>249</v>
      </c>
      <c r="I182" s="8" t="s">
        <v>90</v>
      </c>
      <c r="J182" s="8" t="s">
        <v>8861</v>
      </c>
      <c r="K182" s="8" t="s">
        <v>160</v>
      </c>
      <c r="L182" s="8" t="s">
        <v>8862</v>
      </c>
      <c r="M182" s="183">
        <v>45901.380555555559</v>
      </c>
      <c r="N182" s="183">
        <v>45903.680555555547</v>
      </c>
      <c r="O182" s="90"/>
      <c r="P182" s="8" t="s">
        <v>8318</v>
      </c>
      <c r="Q182" s="8" t="s">
        <v>8318</v>
      </c>
      <c r="R182" s="8" t="s">
        <v>243</v>
      </c>
      <c r="S182" s="8" t="s">
        <v>365</v>
      </c>
      <c r="T182" s="8" t="s">
        <v>6246</v>
      </c>
      <c r="U182" s="8" t="s">
        <v>7731</v>
      </c>
      <c r="V182" s="8" t="s">
        <v>8863</v>
      </c>
      <c r="W182" s="8" t="s">
        <v>165</v>
      </c>
      <c r="X182" s="10"/>
      <c r="Y182" s="94" t="str">
        <f>VLOOKUP(D182,TIPOLOGIA!A:F,6,0)</f>
        <v>TIPO I</v>
      </c>
      <c r="Z182" s="94" t="str">
        <f>VLOOKUP(D182,TIPOLOGIA!A:F,5,0)</f>
        <v>TERRESTRE</v>
      </c>
      <c r="AA182" s="8" t="s">
        <v>8550</v>
      </c>
      <c r="AB182" s="8">
        <v>1</v>
      </c>
      <c r="AC182" s="86">
        <f>IF(W182="SOPORTE_TELEFÓNICO",'BASE LIQUIDACION REDEBAN 2025'!$B$19,IF(AND(W182="VISITA_TÉCNICA",Y182="TIPO II"),'BASE LIQUIDACION REDEBAN 2025'!$B$18,'BASE LIQUIDACION REDEBAN 2025'!$B$17))</f>
        <v>35779.500569199998</v>
      </c>
      <c r="AD182" s="86">
        <v>0</v>
      </c>
      <c r="AE182" s="86">
        <f t="shared" si="2"/>
        <v>35779.500569199998</v>
      </c>
      <c r="AF182" s="49"/>
    </row>
    <row r="183" spans="1:32" s="78" customFormat="1">
      <c r="A183" s="8" t="s">
        <v>91</v>
      </c>
      <c r="B183" s="94" t="str">
        <f>VLOOKUP(A183,'CENTRO DE COSTOS'!A:D,4,FALSE)</f>
        <v>JOSE MAURICIO HERNANDEZ ROJAS</v>
      </c>
      <c r="C183" s="94" t="str">
        <f>VLOOKUP(A183,'CENTRO DE COSTOS'!A:D,2,FALSE)</f>
        <v>0004-0001</v>
      </c>
      <c r="D183" s="8">
        <v>23660</v>
      </c>
      <c r="E183" s="8">
        <v>2672580</v>
      </c>
      <c r="F183" s="8">
        <v>79250</v>
      </c>
      <c r="G183" s="8" t="s">
        <v>6241</v>
      </c>
      <c r="H183" s="8" t="s">
        <v>193</v>
      </c>
      <c r="I183" s="8" t="s">
        <v>1091</v>
      </c>
      <c r="J183" s="8" t="s">
        <v>8864</v>
      </c>
      <c r="K183" s="8" t="s">
        <v>160</v>
      </c>
      <c r="L183" s="8" t="s">
        <v>8865</v>
      </c>
      <c r="M183" s="183">
        <v>45901.451388888891</v>
      </c>
      <c r="N183" s="183">
        <v>45903.680555555547</v>
      </c>
      <c r="O183" s="90"/>
      <c r="P183" s="8" t="s">
        <v>8318</v>
      </c>
      <c r="Q183" s="8" t="s">
        <v>8318</v>
      </c>
      <c r="R183" s="8" t="s">
        <v>243</v>
      </c>
      <c r="S183" s="8" t="s">
        <v>244</v>
      </c>
      <c r="T183" s="8" t="s">
        <v>6246</v>
      </c>
      <c r="U183" s="8" t="s">
        <v>7731</v>
      </c>
      <c r="V183" s="8" t="s">
        <v>8866</v>
      </c>
      <c r="W183" s="8" t="s">
        <v>165</v>
      </c>
      <c r="X183" s="10"/>
      <c r="Y183" s="94" t="str">
        <f>VLOOKUP(D183,TIPOLOGIA!A:F,6,0)</f>
        <v>TIPO II</v>
      </c>
      <c r="Z183" s="94" t="str">
        <f>VLOOKUP(D183,TIPOLOGIA!A:F,5,0)</f>
        <v>TERRESTRE</v>
      </c>
      <c r="AA183" s="8" t="s">
        <v>1447</v>
      </c>
      <c r="AB183" s="8">
        <v>1</v>
      </c>
      <c r="AC183" s="86">
        <f>IF(W183="SOPORTE_TELEFÓNICO",'BASE LIQUIDACION REDEBAN 2025'!$B$19,IF(AND(W183="VISITA_TÉCNICA",Y183="TIPO II"),'BASE LIQUIDACION REDEBAN 2025'!$B$18,'BASE LIQUIDACION REDEBAN 2025'!$B$17))</f>
        <v>67654.12000000001</v>
      </c>
      <c r="AD183" s="86">
        <v>0</v>
      </c>
      <c r="AE183" s="86">
        <f t="shared" si="2"/>
        <v>67654.12000000001</v>
      </c>
      <c r="AF183" s="49"/>
    </row>
    <row r="184" spans="1:32" s="78" customFormat="1">
      <c r="A184" s="8" t="s">
        <v>90</v>
      </c>
      <c r="B184" s="94" t="str">
        <f>VLOOKUP(A184,'CENTRO DE COSTOS'!A:D,4,FALSE)</f>
        <v>JUAN SEBASTIÁN RÍOS CASTRILLÓN</v>
      </c>
      <c r="C184" s="94" t="str">
        <f>VLOOKUP(A184,'CENTRO DE COSTOS'!A:D,2,FALSE)</f>
        <v>0004-0005</v>
      </c>
      <c r="D184" s="8">
        <v>5001</v>
      </c>
      <c r="E184" s="8">
        <v>2674296</v>
      </c>
      <c r="F184" s="8">
        <v>53768</v>
      </c>
      <c r="G184" s="8" t="s">
        <v>6241</v>
      </c>
      <c r="H184" s="8" t="s">
        <v>249</v>
      </c>
      <c r="I184" s="8" t="s">
        <v>90</v>
      </c>
      <c r="J184" s="8" t="s">
        <v>8867</v>
      </c>
      <c r="K184" s="8" t="s">
        <v>160</v>
      </c>
      <c r="L184" s="8" t="s">
        <v>8868</v>
      </c>
      <c r="M184" s="183">
        <v>45901.552083333343</v>
      </c>
      <c r="N184" s="183">
        <v>45903.681250000001</v>
      </c>
      <c r="O184" s="90"/>
      <c r="P184" s="8" t="s">
        <v>8318</v>
      </c>
      <c r="Q184" s="8" t="s">
        <v>8318</v>
      </c>
      <c r="R184" s="8" t="s">
        <v>243</v>
      </c>
      <c r="S184" s="8" t="s">
        <v>365</v>
      </c>
      <c r="T184" s="8" t="s">
        <v>6246</v>
      </c>
      <c r="U184" s="8" t="s">
        <v>7731</v>
      </c>
      <c r="V184" s="8" t="s">
        <v>8869</v>
      </c>
      <c r="W184" s="8" t="s">
        <v>165</v>
      </c>
      <c r="X184" s="10"/>
      <c r="Y184" s="94" t="str">
        <f>VLOOKUP(D184,TIPOLOGIA!A:F,6,0)</f>
        <v>TIPO I</v>
      </c>
      <c r="Z184" s="94" t="str">
        <f>VLOOKUP(D184,TIPOLOGIA!A:F,5,0)</f>
        <v>TERRESTRE</v>
      </c>
      <c r="AA184" s="8" t="s">
        <v>8550</v>
      </c>
      <c r="AB184" s="8">
        <v>1</v>
      </c>
      <c r="AC184" s="86">
        <f>IF(W184="SOPORTE_TELEFÓNICO",'BASE LIQUIDACION REDEBAN 2025'!$B$19,IF(AND(W184="VISITA_TÉCNICA",Y184="TIPO II"),'BASE LIQUIDACION REDEBAN 2025'!$B$18,'BASE LIQUIDACION REDEBAN 2025'!$B$17))</f>
        <v>35779.500569199998</v>
      </c>
      <c r="AD184" s="86">
        <v>0</v>
      </c>
      <c r="AE184" s="86">
        <f t="shared" si="2"/>
        <v>35779.500569199998</v>
      </c>
      <c r="AF184" s="49"/>
    </row>
    <row r="185" spans="1:32" s="78" customFormat="1">
      <c r="A185" s="8" t="s">
        <v>90</v>
      </c>
      <c r="B185" s="94" t="str">
        <f>VLOOKUP(A185,'CENTRO DE COSTOS'!A:D,4,FALSE)</f>
        <v>JUAN SEBASTIÁN RÍOS CASTRILLÓN</v>
      </c>
      <c r="C185" s="94" t="str">
        <f>VLOOKUP(A185,'CENTRO DE COSTOS'!A:D,2,FALSE)</f>
        <v>0004-0005</v>
      </c>
      <c r="D185" s="8">
        <v>5088</v>
      </c>
      <c r="E185" s="8">
        <v>2668017</v>
      </c>
      <c r="F185" s="8">
        <v>74980</v>
      </c>
      <c r="G185" s="8" t="s">
        <v>6241</v>
      </c>
      <c r="H185" s="8" t="s">
        <v>249</v>
      </c>
      <c r="I185" s="8" t="s">
        <v>384</v>
      </c>
      <c r="J185" s="8" t="s">
        <v>8870</v>
      </c>
      <c r="K185" s="8" t="s">
        <v>160</v>
      </c>
      <c r="L185" s="8" t="s">
        <v>8871</v>
      </c>
      <c r="M185" s="183">
        <v>45899.375</v>
      </c>
      <c r="N185" s="183">
        <v>45903.681944444441</v>
      </c>
      <c r="O185" s="90"/>
      <c r="P185" s="8" t="s">
        <v>8318</v>
      </c>
      <c r="Q185" s="8" t="s">
        <v>8318</v>
      </c>
      <c r="R185" s="8" t="s">
        <v>243</v>
      </c>
      <c r="S185" s="8" t="s">
        <v>365</v>
      </c>
      <c r="T185" s="8" t="s">
        <v>6246</v>
      </c>
      <c r="U185" s="8" t="s">
        <v>7731</v>
      </c>
      <c r="V185" s="8" t="s">
        <v>8872</v>
      </c>
      <c r="W185" s="8" t="s">
        <v>165</v>
      </c>
      <c r="X185" s="10"/>
      <c r="Y185" s="94" t="str">
        <f>VLOOKUP(D185,TIPOLOGIA!A:F,6,0)</f>
        <v>TIPO I</v>
      </c>
      <c r="Z185" s="94" t="str">
        <f>VLOOKUP(D185,TIPOLOGIA!A:F,5,0)</f>
        <v>TERRESTRE</v>
      </c>
      <c r="AA185" s="8" t="s">
        <v>8550</v>
      </c>
      <c r="AB185" s="8">
        <v>1</v>
      </c>
      <c r="AC185" s="86">
        <f>IF(W185="SOPORTE_TELEFÓNICO",'BASE LIQUIDACION REDEBAN 2025'!$B$19,IF(AND(W185="VISITA_TÉCNICA",Y185="TIPO II"),'BASE LIQUIDACION REDEBAN 2025'!$B$18,'BASE LIQUIDACION REDEBAN 2025'!$B$17))</f>
        <v>35779.500569199998</v>
      </c>
      <c r="AD185" s="86">
        <v>0</v>
      </c>
      <c r="AE185" s="86">
        <f t="shared" si="2"/>
        <v>35779.500569199998</v>
      </c>
      <c r="AF185" s="49"/>
    </row>
    <row r="186" spans="1:32" s="78" customFormat="1">
      <c r="A186" s="8" t="s">
        <v>90</v>
      </c>
      <c r="B186" s="94" t="str">
        <f>VLOOKUP(A186,'CENTRO DE COSTOS'!A:D,4,FALSE)</f>
        <v>JUAN SEBASTIÁN RÍOS CASTRILLÓN</v>
      </c>
      <c r="C186" s="94" t="str">
        <f>VLOOKUP(A186,'CENTRO DE COSTOS'!A:D,2,FALSE)</f>
        <v>0004-0005</v>
      </c>
      <c r="D186" s="8">
        <v>5001</v>
      </c>
      <c r="E186" s="8">
        <v>2671290</v>
      </c>
      <c r="F186" s="8">
        <v>66272</v>
      </c>
      <c r="G186" s="8" t="s">
        <v>6241</v>
      </c>
      <c r="H186" s="8" t="s">
        <v>249</v>
      </c>
      <c r="I186" s="8" t="s">
        <v>90</v>
      </c>
      <c r="J186" s="8" t="s">
        <v>8873</v>
      </c>
      <c r="K186" s="8" t="s">
        <v>160</v>
      </c>
      <c r="L186" s="8" t="s">
        <v>8874</v>
      </c>
      <c r="M186" s="183">
        <v>45901.397916666669</v>
      </c>
      <c r="N186" s="183">
        <v>45903.682638888888</v>
      </c>
      <c r="O186" s="90"/>
      <c r="P186" s="8" t="s">
        <v>8318</v>
      </c>
      <c r="Q186" s="8" t="s">
        <v>8318</v>
      </c>
      <c r="R186" s="8" t="s">
        <v>6245</v>
      </c>
      <c r="S186" s="8" t="s">
        <v>6245</v>
      </c>
      <c r="T186" s="8" t="s">
        <v>6246</v>
      </c>
      <c r="U186" s="8" t="s">
        <v>7731</v>
      </c>
      <c r="V186" s="8" t="s">
        <v>8875</v>
      </c>
      <c r="W186" s="8" t="s">
        <v>165</v>
      </c>
      <c r="X186" s="10"/>
      <c r="Y186" s="94" t="str">
        <f>VLOOKUP(D186,TIPOLOGIA!A:F,6,0)</f>
        <v>TIPO I</v>
      </c>
      <c r="Z186" s="94" t="str">
        <f>VLOOKUP(D186,TIPOLOGIA!A:F,5,0)</f>
        <v>TERRESTRE</v>
      </c>
      <c r="AA186" s="8" t="s">
        <v>8550</v>
      </c>
      <c r="AB186" s="8">
        <v>1</v>
      </c>
      <c r="AC186" s="86">
        <f>IF(W186="SOPORTE_TELEFÓNICO",'BASE LIQUIDACION REDEBAN 2025'!$B$19,IF(AND(W186="VISITA_TÉCNICA",Y186="TIPO II"),'BASE LIQUIDACION REDEBAN 2025'!$B$18,'BASE LIQUIDACION REDEBAN 2025'!$B$17))</f>
        <v>35779.500569199998</v>
      </c>
      <c r="AD186" s="86">
        <v>0</v>
      </c>
      <c r="AE186" s="86">
        <f t="shared" si="2"/>
        <v>35779.500569199998</v>
      </c>
      <c r="AF186" s="49"/>
    </row>
    <row r="187" spans="1:32" s="78" customFormat="1">
      <c r="A187" s="8" t="s">
        <v>90</v>
      </c>
      <c r="B187" s="94" t="str">
        <f>VLOOKUP(A187,'CENTRO DE COSTOS'!A:D,4,FALSE)</f>
        <v>JUAN SEBASTIÁN RÍOS CASTRILLÓN</v>
      </c>
      <c r="C187" s="94" t="str">
        <f>VLOOKUP(A187,'CENTRO DE COSTOS'!A:D,2,FALSE)</f>
        <v>0004-0005</v>
      </c>
      <c r="D187" s="8">
        <v>5088</v>
      </c>
      <c r="E187" s="8">
        <v>2672095</v>
      </c>
      <c r="F187" s="8">
        <v>74040</v>
      </c>
      <c r="G187" s="8" t="s">
        <v>6241</v>
      </c>
      <c r="H187" s="8" t="s">
        <v>249</v>
      </c>
      <c r="I187" s="8" t="s">
        <v>384</v>
      </c>
      <c r="J187" s="8" t="s">
        <v>8876</v>
      </c>
      <c r="K187" s="8" t="s">
        <v>160</v>
      </c>
      <c r="L187" s="8" t="s">
        <v>8877</v>
      </c>
      <c r="M187" s="183">
        <v>45901.427083333343</v>
      </c>
      <c r="N187" s="183">
        <v>45903.682638888888</v>
      </c>
      <c r="O187" s="90"/>
      <c r="P187" s="8" t="s">
        <v>8318</v>
      </c>
      <c r="Q187" s="8" t="s">
        <v>8318</v>
      </c>
      <c r="R187" s="8" t="s">
        <v>357</v>
      </c>
      <c r="S187" s="8" t="s">
        <v>7751</v>
      </c>
      <c r="T187" s="8" t="s">
        <v>6246</v>
      </c>
      <c r="U187" s="8" t="s">
        <v>7731</v>
      </c>
      <c r="V187" s="8" t="s">
        <v>8878</v>
      </c>
      <c r="W187" s="8" t="s">
        <v>165</v>
      </c>
      <c r="X187" s="10"/>
      <c r="Y187" s="94" t="str">
        <f>VLOOKUP(D187,TIPOLOGIA!A:F,6,0)</f>
        <v>TIPO I</v>
      </c>
      <c r="Z187" s="94" t="str">
        <f>VLOOKUP(D187,TIPOLOGIA!A:F,5,0)</f>
        <v>TERRESTRE</v>
      </c>
      <c r="AA187" s="8" t="s">
        <v>8550</v>
      </c>
      <c r="AB187" s="8">
        <v>1</v>
      </c>
      <c r="AC187" s="86">
        <f>IF(W187="SOPORTE_TELEFÓNICO",'BASE LIQUIDACION REDEBAN 2025'!$B$19,IF(AND(W187="VISITA_TÉCNICA",Y187="TIPO II"),'BASE LIQUIDACION REDEBAN 2025'!$B$18,'BASE LIQUIDACION REDEBAN 2025'!$B$17))</f>
        <v>35779.500569199998</v>
      </c>
      <c r="AD187" s="86">
        <v>0</v>
      </c>
      <c r="AE187" s="86">
        <f t="shared" si="2"/>
        <v>35779.500569199998</v>
      </c>
      <c r="AF187" s="49"/>
    </row>
    <row r="188" spans="1:32" s="78" customFormat="1">
      <c r="A188" s="8" t="s">
        <v>90</v>
      </c>
      <c r="B188" s="94" t="str">
        <f>VLOOKUP(A188,'CENTRO DE COSTOS'!A:D,4,FALSE)</f>
        <v>JUAN SEBASTIÁN RÍOS CASTRILLÓN</v>
      </c>
      <c r="C188" s="94" t="str">
        <f>VLOOKUP(A188,'CENTRO DE COSTOS'!A:D,2,FALSE)</f>
        <v>0004-0005</v>
      </c>
      <c r="D188" s="8">
        <v>5088</v>
      </c>
      <c r="E188" s="8">
        <v>2674561</v>
      </c>
      <c r="F188" s="8">
        <v>79917</v>
      </c>
      <c r="G188" s="8" t="s">
        <v>6241</v>
      </c>
      <c r="H188" s="8" t="s">
        <v>249</v>
      </c>
      <c r="I188" s="8" t="s">
        <v>384</v>
      </c>
      <c r="J188" s="8" t="s">
        <v>8582</v>
      </c>
      <c r="K188" s="8" t="s">
        <v>160</v>
      </c>
      <c r="L188" s="8" t="s">
        <v>8879</v>
      </c>
      <c r="M188" s="183">
        <v>45901.580555555563</v>
      </c>
      <c r="N188" s="183">
        <v>45903.683333333327</v>
      </c>
      <c r="O188" s="90"/>
      <c r="P188" s="8" t="s">
        <v>8318</v>
      </c>
      <c r="Q188" s="8" t="s">
        <v>8318</v>
      </c>
      <c r="R188" s="8" t="s">
        <v>243</v>
      </c>
      <c r="S188" s="8" t="s">
        <v>244</v>
      </c>
      <c r="T188" s="8" t="s">
        <v>6246</v>
      </c>
      <c r="U188" s="8" t="s">
        <v>7731</v>
      </c>
      <c r="V188" s="8" t="s">
        <v>8880</v>
      </c>
      <c r="W188" s="8" t="s">
        <v>165</v>
      </c>
      <c r="X188" s="10"/>
      <c r="Y188" s="94" t="str">
        <f>VLOOKUP(D188,TIPOLOGIA!A:F,6,0)</f>
        <v>TIPO I</v>
      </c>
      <c r="Z188" s="94" t="str">
        <f>VLOOKUP(D188,TIPOLOGIA!A:F,5,0)</f>
        <v>TERRESTRE</v>
      </c>
      <c r="AA188" s="8" t="s">
        <v>8550</v>
      </c>
      <c r="AB188" s="8">
        <v>1</v>
      </c>
      <c r="AC188" s="86">
        <f>IF(W188="SOPORTE_TELEFÓNICO",'BASE LIQUIDACION REDEBAN 2025'!$B$19,IF(AND(W188="VISITA_TÉCNICA",Y188="TIPO II"),'BASE LIQUIDACION REDEBAN 2025'!$B$18,'BASE LIQUIDACION REDEBAN 2025'!$B$17))</f>
        <v>35779.500569199998</v>
      </c>
      <c r="AD188" s="86">
        <v>0</v>
      </c>
      <c r="AE188" s="86">
        <f t="shared" si="2"/>
        <v>35779.500569199998</v>
      </c>
      <c r="AF188" s="49"/>
    </row>
    <row r="189" spans="1:32" s="78" customFormat="1">
      <c r="A189" s="8" t="s">
        <v>90</v>
      </c>
      <c r="B189" s="94" t="str">
        <f>VLOOKUP(A189,'CENTRO DE COSTOS'!A:D,4,FALSE)</f>
        <v>JUAN SEBASTIÁN RÍOS CASTRILLÓN</v>
      </c>
      <c r="C189" s="94" t="str">
        <f>VLOOKUP(A189,'CENTRO DE COSTOS'!A:D,2,FALSE)</f>
        <v>0004-0005</v>
      </c>
      <c r="D189" s="8">
        <v>5360</v>
      </c>
      <c r="E189" s="8">
        <v>2668803</v>
      </c>
      <c r="F189" s="8">
        <v>79372</v>
      </c>
      <c r="G189" s="8" t="s">
        <v>6241</v>
      </c>
      <c r="H189" s="8" t="s">
        <v>249</v>
      </c>
      <c r="I189" s="8" t="s">
        <v>354</v>
      </c>
      <c r="J189" s="8" t="s">
        <v>8881</v>
      </c>
      <c r="K189" s="8" t="s">
        <v>160</v>
      </c>
      <c r="L189" s="8" t="s">
        <v>8882</v>
      </c>
      <c r="M189" s="183">
        <v>45901.333333333343</v>
      </c>
      <c r="N189" s="183">
        <v>45903.684027777781</v>
      </c>
      <c r="O189" s="90"/>
      <c r="P189" s="8" t="s">
        <v>8318</v>
      </c>
      <c r="Q189" s="8" t="s">
        <v>8318</v>
      </c>
      <c r="R189" s="8" t="s">
        <v>162</v>
      </c>
      <c r="S189" s="8" t="s">
        <v>162</v>
      </c>
      <c r="T189" s="8" t="s">
        <v>6246</v>
      </c>
      <c r="U189" s="8" t="s">
        <v>7731</v>
      </c>
      <c r="V189" s="8" t="s">
        <v>8883</v>
      </c>
      <c r="W189" s="8" t="s">
        <v>165</v>
      </c>
      <c r="X189" s="10"/>
      <c r="Y189" s="94" t="str">
        <f>VLOOKUP(D189,TIPOLOGIA!A:F,6,0)</f>
        <v>TIPO I</v>
      </c>
      <c r="Z189" s="94" t="str">
        <f>VLOOKUP(D189,TIPOLOGIA!A:F,5,0)</f>
        <v>TERRESTRE</v>
      </c>
      <c r="AA189" s="8" t="s">
        <v>8550</v>
      </c>
      <c r="AB189" s="8">
        <v>1</v>
      </c>
      <c r="AC189" s="86">
        <f>IF(W189="SOPORTE_TELEFÓNICO",'BASE LIQUIDACION REDEBAN 2025'!$B$19,IF(AND(W189="VISITA_TÉCNICA",Y189="TIPO II"),'BASE LIQUIDACION REDEBAN 2025'!$B$18,'BASE LIQUIDACION REDEBAN 2025'!$B$17))</f>
        <v>35779.500569199998</v>
      </c>
      <c r="AD189" s="86">
        <v>0</v>
      </c>
      <c r="AE189" s="86">
        <f t="shared" si="2"/>
        <v>35779.500569199998</v>
      </c>
      <c r="AF189" s="49"/>
    </row>
    <row r="190" spans="1:32" s="78" customFormat="1">
      <c r="A190" s="8" t="s">
        <v>101</v>
      </c>
      <c r="B190" s="94" t="str">
        <f>VLOOKUP(A190,'CENTRO DE COSTOS'!A:D,4,FALSE)</f>
        <v>KEVIN ALEXIS CORZO BUSTOS</v>
      </c>
      <c r="C190" s="94" t="str">
        <f>VLOOKUP(A190,'CENTRO DE COSTOS'!A:D,2,FALSE)</f>
        <v>0004-0007</v>
      </c>
      <c r="D190" s="8">
        <v>85001</v>
      </c>
      <c r="E190" s="8">
        <v>2672997</v>
      </c>
      <c r="F190" s="8">
        <v>74496</v>
      </c>
      <c r="G190" s="8" t="s">
        <v>6241</v>
      </c>
      <c r="H190" s="8" t="s">
        <v>882</v>
      </c>
      <c r="I190" s="8" t="s">
        <v>101</v>
      </c>
      <c r="J190" s="8" t="s">
        <v>8884</v>
      </c>
      <c r="K190" s="8" t="s">
        <v>160</v>
      </c>
      <c r="L190" s="8" t="s">
        <v>8885</v>
      </c>
      <c r="M190" s="183">
        <v>45901.464583333327</v>
      </c>
      <c r="N190" s="183">
        <v>45903.684027777781</v>
      </c>
      <c r="O190" s="90"/>
      <c r="P190" s="8" t="s">
        <v>8318</v>
      </c>
      <c r="Q190" s="8" t="s">
        <v>8318</v>
      </c>
      <c r="R190" s="8" t="s">
        <v>6245</v>
      </c>
      <c r="S190" s="8" t="s">
        <v>6245</v>
      </c>
      <c r="T190" s="8" t="s">
        <v>6246</v>
      </c>
      <c r="U190" s="8" t="s">
        <v>7731</v>
      </c>
      <c r="V190" s="8" t="s">
        <v>8886</v>
      </c>
      <c r="W190" s="8" t="s">
        <v>165</v>
      </c>
      <c r="X190" s="10"/>
      <c r="Y190" s="94" t="str">
        <f>VLOOKUP(D190,TIPOLOGIA!A:F,6,0)</f>
        <v>TIPO I</v>
      </c>
      <c r="Z190" s="94" t="str">
        <f>VLOOKUP(D190,TIPOLOGIA!A:F,5,0)</f>
        <v>TERRESTRE</v>
      </c>
      <c r="AA190" s="8" t="s">
        <v>4234</v>
      </c>
      <c r="AB190" s="8">
        <v>1</v>
      </c>
      <c r="AC190" s="86">
        <f>IF(W190="SOPORTE_TELEFÓNICO",'BASE LIQUIDACION REDEBAN 2025'!$B$19,IF(AND(W190="VISITA_TÉCNICA",Y190="TIPO II"),'BASE LIQUIDACION REDEBAN 2025'!$B$18,'BASE LIQUIDACION REDEBAN 2025'!$B$17))</f>
        <v>35779.500569199998</v>
      </c>
      <c r="AD190" s="86">
        <v>0</v>
      </c>
      <c r="AE190" s="86">
        <f t="shared" si="2"/>
        <v>35779.500569199998</v>
      </c>
      <c r="AF190" s="49"/>
    </row>
    <row r="191" spans="1:32" s="78" customFormat="1">
      <c r="A191" s="8" t="s">
        <v>90</v>
      </c>
      <c r="B191" s="94" t="str">
        <f>VLOOKUP(A191,'CENTRO DE COSTOS'!A:D,4,FALSE)</f>
        <v>JUAN SEBASTIÁN RÍOS CASTRILLÓN</v>
      </c>
      <c r="C191" s="94" t="str">
        <f>VLOOKUP(A191,'CENTRO DE COSTOS'!A:D,2,FALSE)</f>
        <v>0004-0005</v>
      </c>
      <c r="D191" s="8">
        <v>5360</v>
      </c>
      <c r="E191" s="8">
        <v>2674234</v>
      </c>
      <c r="F191" s="8">
        <v>12494</v>
      </c>
      <c r="G191" s="8" t="s">
        <v>6241</v>
      </c>
      <c r="H191" s="8" t="s">
        <v>249</v>
      </c>
      <c r="I191" s="8" t="s">
        <v>354</v>
      </c>
      <c r="J191" s="8" t="s">
        <v>3452</v>
      </c>
      <c r="K191" s="8" t="s">
        <v>160</v>
      </c>
      <c r="L191" s="8" t="s">
        <v>8887</v>
      </c>
      <c r="M191" s="183">
        <v>45901.529861111107</v>
      </c>
      <c r="N191" s="183">
        <v>45903.684027777781</v>
      </c>
      <c r="O191" s="90"/>
      <c r="P191" s="8" t="s">
        <v>8318</v>
      </c>
      <c r="Q191" s="8" t="s">
        <v>8318</v>
      </c>
      <c r="R191" s="8" t="s">
        <v>357</v>
      </c>
      <c r="S191" s="8" t="s">
        <v>358</v>
      </c>
      <c r="T191" s="8" t="s">
        <v>6246</v>
      </c>
      <c r="U191" s="8" t="s">
        <v>7731</v>
      </c>
      <c r="V191" s="8" t="s">
        <v>8888</v>
      </c>
      <c r="W191" s="8" t="s">
        <v>165</v>
      </c>
      <c r="X191" s="10"/>
      <c r="Y191" s="94" t="str">
        <f>VLOOKUP(D191,TIPOLOGIA!A:F,6,0)</f>
        <v>TIPO I</v>
      </c>
      <c r="Z191" s="94" t="str">
        <f>VLOOKUP(D191,TIPOLOGIA!A:F,5,0)</f>
        <v>TERRESTRE</v>
      </c>
      <c r="AA191" s="8" t="s">
        <v>8550</v>
      </c>
      <c r="AB191" s="8">
        <v>1</v>
      </c>
      <c r="AC191" s="86">
        <f>IF(W191="SOPORTE_TELEFÓNICO",'BASE LIQUIDACION REDEBAN 2025'!$B$19,IF(AND(W191="VISITA_TÉCNICA",Y191="TIPO II"),'BASE LIQUIDACION REDEBAN 2025'!$B$18,'BASE LIQUIDACION REDEBAN 2025'!$B$17))</f>
        <v>35779.500569199998</v>
      </c>
      <c r="AD191" s="86">
        <v>0</v>
      </c>
      <c r="AE191" s="86">
        <f t="shared" si="2"/>
        <v>35779.500569199998</v>
      </c>
      <c r="AF191" s="49"/>
    </row>
    <row r="192" spans="1:32" s="78" customFormat="1">
      <c r="A192" s="8" t="s">
        <v>68</v>
      </c>
      <c r="B192" s="94" t="str">
        <f>VLOOKUP(A192,'CENTRO DE COSTOS'!A:D,4,FALSE)</f>
        <v>WILLIAM ASDRUBAL ROZO ROZO</v>
      </c>
      <c r="C192" s="94" t="str">
        <f>VLOOKUP(A192,'CENTRO DE COSTOS'!A:D,2,FALSE)</f>
        <v>0004-0004</v>
      </c>
      <c r="D192" s="8">
        <v>11001</v>
      </c>
      <c r="E192" s="8">
        <v>2673523</v>
      </c>
      <c r="F192" s="8">
        <v>79280</v>
      </c>
      <c r="G192" s="8" t="s">
        <v>6241</v>
      </c>
      <c r="H192" s="8" t="s">
        <v>417</v>
      </c>
      <c r="I192" s="8" t="s">
        <v>68</v>
      </c>
      <c r="J192" s="8" t="s">
        <v>8889</v>
      </c>
      <c r="K192" s="8" t="s">
        <v>160</v>
      </c>
      <c r="L192" s="8" t="s">
        <v>8890</v>
      </c>
      <c r="M192" s="183">
        <v>45901.48541666667</v>
      </c>
      <c r="N192" s="183">
        <v>45903.686111111107</v>
      </c>
      <c r="O192" s="90"/>
      <c r="P192" s="8" t="s">
        <v>8318</v>
      </c>
      <c r="Q192" s="8" t="s">
        <v>8318</v>
      </c>
      <c r="R192" s="8" t="s">
        <v>6245</v>
      </c>
      <c r="S192" s="8" t="s">
        <v>6245</v>
      </c>
      <c r="T192" s="8" t="s">
        <v>6246</v>
      </c>
      <c r="U192" s="8" t="s">
        <v>7731</v>
      </c>
      <c r="V192" s="8" t="s">
        <v>8891</v>
      </c>
      <c r="W192" s="8" t="s">
        <v>165</v>
      </c>
      <c r="X192" s="10"/>
      <c r="Y192" s="94" t="str">
        <f>VLOOKUP(D192,TIPOLOGIA!A:F,6,0)</f>
        <v>TIPO I</v>
      </c>
      <c r="Z192" s="94" t="str">
        <f>VLOOKUP(D192,TIPOLOGIA!A:F,5,0)</f>
        <v>TERRESTRE</v>
      </c>
      <c r="AA192" s="8" t="s">
        <v>428</v>
      </c>
      <c r="AB192" s="8">
        <v>1</v>
      </c>
      <c r="AC192" s="86">
        <f>IF(W192="SOPORTE_TELEFÓNICO",'BASE LIQUIDACION REDEBAN 2025'!$B$19,IF(AND(W192="VISITA_TÉCNICA",Y192="TIPO II"),'BASE LIQUIDACION REDEBAN 2025'!$B$18,'BASE LIQUIDACION REDEBAN 2025'!$B$17))</f>
        <v>35779.500569199998</v>
      </c>
      <c r="AD192" s="86">
        <v>0</v>
      </c>
      <c r="AE192" s="86">
        <f t="shared" si="2"/>
        <v>35779.500569199998</v>
      </c>
      <c r="AF192" s="49"/>
    </row>
    <row r="193" spans="1:32" s="78" customFormat="1">
      <c r="A193" s="8" t="s">
        <v>99</v>
      </c>
      <c r="B193" s="94" t="str">
        <f>VLOOKUP(A193,'CENTRO DE COSTOS'!A:D,4,FALSE)</f>
        <v>JOSE MAURICIO HERNANDEZ ROJAS</v>
      </c>
      <c r="C193" s="94" t="str">
        <f>VLOOKUP(A193,'CENTRO DE COSTOS'!A:D,2,FALSE)</f>
        <v>0004-0001</v>
      </c>
      <c r="D193" s="8">
        <v>20250</v>
      </c>
      <c r="E193" s="8">
        <v>2677628</v>
      </c>
      <c r="F193" s="8">
        <v>10042</v>
      </c>
      <c r="G193" s="8" t="s">
        <v>6241</v>
      </c>
      <c r="H193" s="8" t="s">
        <v>596</v>
      </c>
      <c r="I193" s="8" t="s">
        <v>8892</v>
      </c>
      <c r="J193" s="8" t="s">
        <v>8893</v>
      </c>
      <c r="K193" s="8" t="s">
        <v>160</v>
      </c>
      <c r="L193" s="8" t="s">
        <v>8894</v>
      </c>
      <c r="M193" s="183">
        <v>45902.333333333343</v>
      </c>
      <c r="N193" s="183">
        <v>45903.692361111112</v>
      </c>
      <c r="O193" s="90"/>
      <c r="P193" s="8" t="s">
        <v>8318</v>
      </c>
      <c r="Q193" s="8" t="s">
        <v>8318</v>
      </c>
      <c r="R193" s="8" t="s">
        <v>6245</v>
      </c>
      <c r="S193" s="8" t="s">
        <v>6245</v>
      </c>
      <c r="T193" s="8" t="s">
        <v>6246</v>
      </c>
      <c r="U193" s="8" t="s">
        <v>7731</v>
      </c>
      <c r="V193" s="8" t="s">
        <v>8895</v>
      </c>
      <c r="W193" s="8" t="s">
        <v>8320</v>
      </c>
      <c r="X193" s="10"/>
      <c r="Y193" s="94" t="str">
        <f>VLOOKUP(D193,TIPOLOGIA!A:F,6,0)</f>
        <v>TIPO III</v>
      </c>
      <c r="Z193" s="94" t="str">
        <f>VLOOKUP(D193,TIPOLOGIA!A:F,5,0)</f>
        <v>TERRESTRE</v>
      </c>
      <c r="AA193" s="8"/>
      <c r="AB193" s="8">
        <v>0</v>
      </c>
      <c r="AC193" s="86">
        <f>IF(W193="SOPORTE_TELEFÓNICO",'BASE LIQUIDACION REDEBAN 2025'!$B$19,IF(AND(W193="VISITA_TÉCNICA",Y193="TIPO II"),'BASE LIQUIDACION REDEBAN 2025'!$B$18,'BASE LIQUIDACION REDEBAN 2025'!$B$17))</f>
        <v>35779.500569199998</v>
      </c>
      <c r="AD193" s="86">
        <v>0</v>
      </c>
      <c r="AE193" s="86">
        <f t="shared" ref="AE193:AE256" si="3">IF(W193="VISITA_TÉCNICA",AC193*AB193,AC193)</f>
        <v>35779.500569199998</v>
      </c>
      <c r="AF193" s="49"/>
    </row>
    <row r="194" spans="1:32" s="78" customFormat="1">
      <c r="A194" s="8" t="s">
        <v>76</v>
      </c>
      <c r="B194" s="94" t="str">
        <f>VLOOKUP(A194,'CENTRO DE COSTOS'!A:D,4,FALSE)</f>
        <v>DIEGO FERNANDO HENAO CARDONA</v>
      </c>
      <c r="C194" s="94" t="str">
        <f>VLOOKUP(A194,'CENTRO DE COSTOS'!A:D,2,FALSE)</f>
        <v>0004-0003</v>
      </c>
      <c r="D194" s="8">
        <v>19845</v>
      </c>
      <c r="E194" s="8">
        <v>2671830</v>
      </c>
      <c r="F194" s="8">
        <v>72269</v>
      </c>
      <c r="G194" s="8" t="s">
        <v>6241</v>
      </c>
      <c r="H194" s="8" t="s">
        <v>171</v>
      </c>
      <c r="I194" s="8" t="s">
        <v>8896</v>
      </c>
      <c r="J194" s="8" t="s">
        <v>8897</v>
      </c>
      <c r="K194" s="8" t="s">
        <v>160</v>
      </c>
      <c r="L194" s="8" t="s">
        <v>8898</v>
      </c>
      <c r="M194" s="183">
        <v>45901.412499999999</v>
      </c>
      <c r="N194" s="183">
        <v>45903.693749999999</v>
      </c>
      <c r="O194" s="90"/>
      <c r="P194" s="8" t="s">
        <v>8318</v>
      </c>
      <c r="Q194" s="8" t="s">
        <v>8318</v>
      </c>
      <c r="R194" s="8" t="s">
        <v>6245</v>
      </c>
      <c r="S194" s="8" t="s">
        <v>6245</v>
      </c>
      <c r="T194" s="8" t="s">
        <v>6246</v>
      </c>
      <c r="U194" s="8" t="s">
        <v>7731</v>
      </c>
      <c r="V194" s="8" t="s">
        <v>8899</v>
      </c>
      <c r="W194" s="8" t="s">
        <v>8320</v>
      </c>
      <c r="X194" s="10"/>
      <c r="Y194" s="94" t="str">
        <f>VLOOKUP(D194,TIPOLOGIA!A:F,6,0)</f>
        <v>TIPO IV</v>
      </c>
      <c r="Z194" s="94" t="str">
        <f>VLOOKUP(D194,TIPOLOGIA!A:F,5,0)</f>
        <v>TERRESTRE</v>
      </c>
      <c r="AA194" s="8"/>
      <c r="AB194" s="8">
        <v>0</v>
      </c>
      <c r="AC194" s="86">
        <f>IF(W194="SOPORTE_TELEFÓNICO",'BASE LIQUIDACION REDEBAN 2025'!$B$19,IF(AND(W194="VISITA_TÉCNICA",Y194="TIPO II"),'BASE LIQUIDACION REDEBAN 2025'!$B$18,'BASE LIQUIDACION REDEBAN 2025'!$B$17))</f>
        <v>35779.500569199998</v>
      </c>
      <c r="AD194" s="86">
        <v>0</v>
      </c>
      <c r="AE194" s="86">
        <f t="shared" si="3"/>
        <v>35779.500569199998</v>
      </c>
      <c r="AF194" s="49"/>
    </row>
    <row r="195" spans="1:32" s="78" customFormat="1">
      <c r="A195" s="8" t="s">
        <v>76</v>
      </c>
      <c r="B195" s="94" t="str">
        <f>VLOOKUP(A195,'CENTRO DE COSTOS'!A:D,4,FALSE)</f>
        <v>DIEGO FERNANDO HENAO CARDONA</v>
      </c>
      <c r="C195" s="94" t="str">
        <f>VLOOKUP(A195,'CENTRO DE COSTOS'!A:D,2,FALSE)</f>
        <v>0004-0003</v>
      </c>
      <c r="D195" s="8">
        <v>76890</v>
      </c>
      <c r="E195" s="8">
        <v>2674239</v>
      </c>
      <c r="F195" s="8">
        <v>27839</v>
      </c>
      <c r="G195" s="8" t="s">
        <v>6241</v>
      </c>
      <c r="H195" s="8" t="s">
        <v>232</v>
      </c>
      <c r="I195" s="8" t="s">
        <v>4651</v>
      </c>
      <c r="J195" s="8" t="s">
        <v>8900</v>
      </c>
      <c r="K195" s="8" t="s">
        <v>160</v>
      </c>
      <c r="L195" s="8" t="s">
        <v>8901</v>
      </c>
      <c r="M195" s="183">
        <v>45901.530555555553</v>
      </c>
      <c r="N195" s="183">
        <v>45903.700694444437</v>
      </c>
      <c r="O195" s="90"/>
      <c r="P195" s="8" t="s">
        <v>8318</v>
      </c>
      <c r="Q195" s="8" t="s">
        <v>8318</v>
      </c>
      <c r="R195" s="8" t="s">
        <v>6245</v>
      </c>
      <c r="S195" s="8" t="s">
        <v>6245</v>
      </c>
      <c r="T195" s="8" t="s">
        <v>6246</v>
      </c>
      <c r="U195" s="8" t="s">
        <v>7731</v>
      </c>
      <c r="V195" s="8" t="s">
        <v>8902</v>
      </c>
      <c r="W195" s="8" t="s">
        <v>165</v>
      </c>
      <c r="X195" s="10"/>
      <c r="Y195" s="94" t="str">
        <f>VLOOKUP(D195,TIPOLOGIA!A:F,6,0)</f>
        <v>TIPO II</v>
      </c>
      <c r="Z195" s="94" t="str">
        <f>VLOOKUP(D195,TIPOLOGIA!A:F,5,0)</f>
        <v>TERRESTRE</v>
      </c>
      <c r="AA195" s="8" t="s">
        <v>346</v>
      </c>
      <c r="AB195" s="8">
        <v>1</v>
      </c>
      <c r="AC195" s="86">
        <f>IF(W195="SOPORTE_TELEFÓNICO",'BASE LIQUIDACION REDEBAN 2025'!$B$19,IF(AND(W195="VISITA_TÉCNICA",Y195="TIPO II"),'BASE LIQUIDACION REDEBAN 2025'!$B$18,'BASE LIQUIDACION REDEBAN 2025'!$B$17))</f>
        <v>67654.12000000001</v>
      </c>
      <c r="AD195" s="86">
        <v>0</v>
      </c>
      <c r="AE195" s="86">
        <f t="shared" si="3"/>
        <v>67654.12000000001</v>
      </c>
      <c r="AF195" s="49"/>
    </row>
    <row r="196" spans="1:32" s="78" customFormat="1">
      <c r="A196" s="8" t="s">
        <v>76</v>
      </c>
      <c r="B196" s="94" t="str">
        <f>VLOOKUP(A196,'CENTRO DE COSTOS'!A:D,4,FALSE)</f>
        <v>DIEGO FERNANDO HENAO CARDONA</v>
      </c>
      <c r="C196" s="94" t="str">
        <f>VLOOKUP(A196,'CENTRO DE COSTOS'!A:D,2,FALSE)</f>
        <v>0004-0003</v>
      </c>
      <c r="D196" s="8">
        <v>76001</v>
      </c>
      <c r="E196" s="8">
        <v>2676717</v>
      </c>
      <c r="F196" s="8">
        <v>77006</v>
      </c>
      <c r="G196" s="8" t="s">
        <v>6241</v>
      </c>
      <c r="H196" s="8" t="s">
        <v>232</v>
      </c>
      <c r="I196" s="8" t="s">
        <v>76</v>
      </c>
      <c r="J196" s="8" t="s">
        <v>8903</v>
      </c>
      <c r="K196" s="8" t="s">
        <v>160</v>
      </c>
      <c r="L196" s="8" t="s">
        <v>8904</v>
      </c>
      <c r="M196" s="183">
        <v>45901.704861111109</v>
      </c>
      <c r="N196" s="183">
        <v>45903.70208333333</v>
      </c>
      <c r="O196" s="90"/>
      <c r="P196" s="8" t="s">
        <v>8318</v>
      </c>
      <c r="Q196" s="8" t="s">
        <v>8318</v>
      </c>
      <c r="R196" s="8" t="s">
        <v>6245</v>
      </c>
      <c r="S196" s="8" t="s">
        <v>6245</v>
      </c>
      <c r="T196" s="8" t="s">
        <v>6246</v>
      </c>
      <c r="U196" s="8" t="s">
        <v>7731</v>
      </c>
      <c r="V196" s="8" t="s">
        <v>8905</v>
      </c>
      <c r="W196" s="8" t="s">
        <v>165</v>
      </c>
      <c r="X196" s="10"/>
      <c r="Y196" s="94" t="str">
        <f>VLOOKUP(D196,TIPOLOGIA!A:F,6,0)</f>
        <v>TIPO I</v>
      </c>
      <c r="Z196" s="94" t="str">
        <f>VLOOKUP(D196,TIPOLOGIA!A:F,5,0)</f>
        <v>TERRESTRE</v>
      </c>
      <c r="AA196" s="8" t="s">
        <v>1200</v>
      </c>
      <c r="AB196" s="8">
        <v>1</v>
      </c>
      <c r="AC196" s="86">
        <f>IF(W196="SOPORTE_TELEFÓNICO",'BASE LIQUIDACION REDEBAN 2025'!$B$19,IF(AND(W196="VISITA_TÉCNICA",Y196="TIPO II"),'BASE LIQUIDACION REDEBAN 2025'!$B$18,'BASE LIQUIDACION REDEBAN 2025'!$B$17))</f>
        <v>35779.500569199998</v>
      </c>
      <c r="AD196" s="86">
        <v>0</v>
      </c>
      <c r="AE196" s="86">
        <f t="shared" si="3"/>
        <v>35779.500569199998</v>
      </c>
      <c r="AF196" s="49"/>
    </row>
    <row r="197" spans="1:32" s="78" customFormat="1">
      <c r="A197" s="8" t="s">
        <v>68</v>
      </c>
      <c r="B197" s="94" t="str">
        <f>VLOOKUP(A197,'CENTRO DE COSTOS'!A:D,4,FALSE)</f>
        <v>WILLIAM ASDRUBAL ROZO ROZO</v>
      </c>
      <c r="C197" s="94" t="str">
        <f>VLOOKUP(A197,'CENTRO DE COSTOS'!A:D,2,FALSE)</f>
        <v>0004-0004</v>
      </c>
      <c r="D197" s="8">
        <v>25200</v>
      </c>
      <c r="E197" s="8">
        <v>2678855</v>
      </c>
      <c r="F197" s="8">
        <v>70278</v>
      </c>
      <c r="G197" s="8" t="s">
        <v>6241</v>
      </c>
      <c r="H197" s="8" t="s">
        <v>417</v>
      </c>
      <c r="I197" s="8" t="s">
        <v>2574</v>
      </c>
      <c r="J197" s="8" t="s">
        <v>8906</v>
      </c>
      <c r="K197" s="8" t="s">
        <v>160</v>
      </c>
      <c r="L197" s="8" t="s">
        <v>8907</v>
      </c>
      <c r="M197" s="183">
        <v>45902.382638888892</v>
      </c>
      <c r="N197" s="183">
        <v>45903.70416666667</v>
      </c>
      <c r="O197" s="90"/>
      <c r="P197" s="8" t="s">
        <v>8318</v>
      </c>
      <c r="Q197" s="8" t="s">
        <v>8318</v>
      </c>
      <c r="R197" s="8" t="s">
        <v>6245</v>
      </c>
      <c r="S197" s="8" t="s">
        <v>6245</v>
      </c>
      <c r="T197" s="8" t="s">
        <v>6246</v>
      </c>
      <c r="U197" s="8" t="s">
        <v>7731</v>
      </c>
      <c r="V197" s="8" t="s">
        <v>8908</v>
      </c>
      <c r="W197" s="8" t="s">
        <v>165</v>
      </c>
      <c r="X197" s="10"/>
      <c r="Y197" s="94" t="str">
        <f>VLOOKUP(D197,TIPOLOGIA!A:F,6,0)</f>
        <v>TIPO II</v>
      </c>
      <c r="Z197" s="94" t="str">
        <f>VLOOKUP(D197,TIPOLOGIA!A:F,5,0)</f>
        <v>TERRESTRE</v>
      </c>
      <c r="AA197" s="8" t="s">
        <v>541</v>
      </c>
      <c r="AB197" s="8">
        <v>1</v>
      </c>
      <c r="AC197" s="86">
        <f>IF(W197="SOPORTE_TELEFÓNICO",'BASE LIQUIDACION REDEBAN 2025'!$B$19,IF(AND(W197="VISITA_TÉCNICA",Y197="TIPO II"),'BASE LIQUIDACION REDEBAN 2025'!$B$18,'BASE LIQUIDACION REDEBAN 2025'!$B$17))</f>
        <v>67654.12000000001</v>
      </c>
      <c r="AD197" s="86">
        <v>0</v>
      </c>
      <c r="AE197" s="86">
        <f t="shared" si="3"/>
        <v>67654.12000000001</v>
      </c>
      <c r="AF197" s="49"/>
    </row>
    <row r="198" spans="1:32" s="78" customFormat="1">
      <c r="A198" s="8" t="s">
        <v>68</v>
      </c>
      <c r="B198" s="94" t="str">
        <f>VLOOKUP(A198,'CENTRO DE COSTOS'!A:D,4,FALSE)</f>
        <v>WILLIAM ASDRUBAL ROZO ROZO</v>
      </c>
      <c r="C198" s="94" t="str">
        <f>VLOOKUP(A198,'CENTRO DE COSTOS'!A:D,2,FALSE)</f>
        <v>0004-0004</v>
      </c>
      <c r="D198" s="8">
        <v>25473</v>
      </c>
      <c r="E198" s="8">
        <v>2675561</v>
      </c>
      <c r="F198" s="8">
        <v>79945</v>
      </c>
      <c r="G198" s="8" t="s">
        <v>6241</v>
      </c>
      <c r="H198" s="8" t="s">
        <v>417</v>
      </c>
      <c r="I198" s="8" t="s">
        <v>701</v>
      </c>
      <c r="J198" s="8" t="s">
        <v>8909</v>
      </c>
      <c r="K198" s="8" t="s">
        <v>160</v>
      </c>
      <c r="L198" s="8" t="s">
        <v>8910</v>
      </c>
      <c r="M198" s="183">
        <v>45901.640972222223</v>
      </c>
      <c r="N198" s="183">
        <v>45903.706250000003</v>
      </c>
      <c r="O198" s="90"/>
      <c r="P198" s="8" t="s">
        <v>8318</v>
      </c>
      <c r="Q198" s="8" t="s">
        <v>8318</v>
      </c>
      <c r="R198" s="8" t="s">
        <v>162</v>
      </c>
      <c r="S198" s="8" t="s">
        <v>162</v>
      </c>
      <c r="T198" s="8" t="s">
        <v>6246</v>
      </c>
      <c r="U198" s="8" t="s">
        <v>7731</v>
      </c>
      <c r="V198" s="8" t="s">
        <v>8911</v>
      </c>
      <c r="W198" s="8" t="s">
        <v>165</v>
      </c>
      <c r="X198" s="10"/>
      <c r="Y198" s="94" t="str">
        <f>VLOOKUP(D198,TIPOLOGIA!A:F,6,0)</f>
        <v>TIPO I</v>
      </c>
      <c r="Z198" s="94" t="str">
        <f>VLOOKUP(D198,TIPOLOGIA!A:F,5,0)</f>
        <v>TERRESTRE</v>
      </c>
      <c r="AA198" s="8" t="s">
        <v>3358</v>
      </c>
      <c r="AB198" s="8">
        <v>1</v>
      </c>
      <c r="AC198" s="86">
        <f>IF(W198="SOPORTE_TELEFÓNICO",'BASE LIQUIDACION REDEBAN 2025'!$B$19,IF(AND(W198="VISITA_TÉCNICA",Y198="TIPO II"),'BASE LIQUIDACION REDEBAN 2025'!$B$18,'BASE LIQUIDACION REDEBAN 2025'!$B$17))</f>
        <v>35779.500569199998</v>
      </c>
      <c r="AD198" s="86">
        <v>0</v>
      </c>
      <c r="AE198" s="86">
        <f t="shared" si="3"/>
        <v>35779.500569199998</v>
      </c>
      <c r="AF198" s="49"/>
    </row>
    <row r="199" spans="1:32" s="78" customFormat="1">
      <c r="A199" s="8" t="s">
        <v>68</v>
      </c>
      <c r="B199" s="94" t="str">
        <f>VLOOKUP(A199,'CENTRO DE COSTOS'!A:D,4,FALSE)</f>
        <v>WILLIAM ASDRUBAL ROZO ROZO</v>
      </c>
      <c r="C199" s="94" t="str">
        <f>VLOOKUP(A199,'CENTRO DE COSTOS'!A:D,2,FALSE)</f>
        <v>0004-0004</v>
      </c>
      <c r="D199" s="8">
        <v>25286</v>
      </c>
      <c r="E199" s="8">
        <v>2676890</v>
      </c>
      <c r="F199" s="8">
        <v>79301</v>
      </c>
      <c r="G199" s="8" t="s">
        <v>6241</v>
      </c>
      <c r="H199" s="8" t="s">
        <v>417</v>
      </c>
      <c r="I199" s="8" t="s">
        <v>1461</v>
      </c>
      <c r="J199" s="8" t="s">
        <v>8912</v>
      </c>
      <c r="K199" s="8" t="s">
        <v>160</v>
      </c>
      <c r="L199" s="8" t="s">
        <v>8913</v>
      </c>
      <c r="M199" s="183">
        <v>45901.738888888889</v>
      </c>
      <c r="N199" s="183">
        <v>45903.708333333343</v>
      </c>
      <c r="O199" s="90"/>
      <c r="P199" s="8" t="s">
        <v>8318</v>
      </c>
      <c r="Q199" s="8" t="s">
        <v>8318</v>
      </c>
      <c r="R199" s="8" t="s">
        <v>6245</v>
      </c>
      <c r="S199" s="8" t="s">
        <v>6245</v>
      </c>
      <c r="T199" s="8" t="s">
        <v>6246</v>
      </c>
      <c r="U199" s="8" t="s">
        <v>7731</v>
      </c>
      <c r="V199" s="8" t="s">
        <v>8914</v>
      </c>
      <c r="W199" s="8" t="s">
        <v>165</v>
      </c>
      <c r="X199" s="10"/>
      <c r="Y199" s="94" t="str">
        <f>VLOOKUP(D199,TIPOLOGIA!A:F,6,0)</f>
        <v>TIPO II</v>
      </c>
      <c r="Z199" s="94" t="str">
        <f>VLOOKUP(D199,TIPOLOGIA!A:F,5,0)</f>
        <v>TERRESTRE</v>
      </c>
      <c r="AA199" s="8" t="s">
        <v>3358</v>
      </c>
      <c r="AB199" s="8">
        <v>1</v>
      </c>
      <c r="AC199" s="86">
        <f>IF(W199="SOPORTE_TELEFÓNICO",'BASE LIQUIDACION REDEBAN 2025'!$B$19,IF(AND(W199="VISITA_TÉCNICA",Y199="TIPO II"),'BASE LIQUIDACION REDEBAN 2025'!$B$18,'BASE LIQUIDACION REDEBAN 2025'!$B$17))</f>
        <v>67654.12000000001</v>
      </c>
      <c r="AD199" s="86">
        <v>0</v>
      </c>
      <c r="AE199" s="86">
        <f t="shared" si="3"/>
        <v>67654.12000000001</v>
      </c>
      <c r="AF199" s="49"/>
    </row>
    <row r="200" spans="1:32" s="78" customFormat="1">
      <c r="A200" s="8" t="s">
        <v>68</v>
      </c>
      <c r="B200" s="94" t="str">
        <f>VLOOKUP(A200,'CENTRO DE COSTOS'!A:D,4,FALSE)</f>
        <v>WILLIAM ASDRUBAL ROZO ROZO</v>
      </c>
      <c r="C200" s="94" t="str">
        <f>VLOOKUP(A200,'CENTRO DE COSTOS'!A:D,2,FALSE)</f>
        <v>0004-0004</v>
      </c>
      <c r="D200" s="8">
        <v>11001</v>
      </c>
      <c r="E200" s="8">
        <v>2673633</v>
      </c>
      <c r="F200" s="8">
        <v>62715</v>
      </c>
      <c r="G200" s="8" t="s">
        <v>6241</v>
      </c>
      <c r="H200" s="8" t="s">
        <v>417</v>
      </c>
      <c r="I200" s="8" t="s">
        <v>68</v>
      </c>
      <c r="J200" s="8" t="s">
        <v>8915</v>
      </c>
      <c r="K200" s="8" t="s">
        <v>160</v>
      </c>
      <c r="L200" s="8" t="s">
        <v>8916</v>
      </c>
      <c r="M200" s="183">
        <v>45901.486805555563</v>
      </c>
      <c r="N200" s="183">
        <v>45903.710416666669</v>
      </c>
      <c r="O200" s="90"/>
      <c r="P200" s="8" t="s">
        <v>8318</v>
      </c>
      <c r="Q200" s="8" t="s">
        <v>8318</v>
      </c>
      <c r="R200" s="8" t="s">
        <v>6245</v>
      </c>
      <c r="S200" s="8" t="s">
        <v>6245</v>
      </c>
      <c r="T200" s="8" t="s">
        <v>6246</v>
      </c>
      <c r="U200" s="8" t="s">
        <v>7731</v>
      </c>
      <c r="V200" s="8" t="s">
        <v>8917</v>
      </c>
      <c r="W200" s="8" t="s">
        <v>165</v>
      </c>
      <c r="X200" s="10"/>
      <c r="Y200" s="94" t="str">
        <f>VLOOKUP(D200,TIPOLOGIA!A:F,6,0)</f>
        <v>TIPO I</v>
      </c>
      <c r="Z200" s="94" t="str">
        <f>VLOOKUP(D200,TIPOLOGIA!A:F,5,0)</f>
        <v>TERRESTRE</v>
      </c>
      <c r="AA200" s="8" t="s">
        <v>428</v>
      </c>
      <c r="AB200" s="8">
        <v>1</v>
      </c>
      <c r="AC200" s="86">
        <f>IF(W200="SOPORTE_TELEFÓNICO",'BASE LIQUIDACION REDEBAN 2025'!$B$19,IF(AND(W200="VISITA_TÉCNICA",Y200="TIPO II"),'BASE LIQUIDACION REDEBAN 2025'!$B$18,'BASE LIQUIDACION REDEBAN 2025'!$B$17))</f>
        <v>35779.500569199998</v>
      </c>
      <c r="AD200" s="86">
        <v>0</v>
      </c>
      <c r="AE200" s="86">
        <f t="shared" si="3"/>
        <v>35779.500569199998</v>
      </c>
      <c r="AF200" s="49"/>
    </row>
    <row r="201" spans="1:32" s="78" customFormat="1">
      <c r="A201" s="8" t="s">
        <v>60</v>
      </c>
      <c r="B201" s="94" t="str">
        <f>VLOOKUP(A201,'CENTRO DE COSTOS'!A:D,4,FALSE)</f>
        <v>JUAN SEBASTIÁN RÍOS CASTRILLÓN</v>
      </c>
      <c r="C201" s="94" t="str">
        <f>VLOOKUP(A201,'CENTRO DE COSTOS'!A:D,2,FALSE)</f>
        <v>0004-0005</v>
      </c>
      <c r="D201" s="8">
        <v>5490</v>
      </c>
      <c r="E201" s="8">
        <v>2672380</v>
      </c>
      <c r="F201" s="8">
        <v>80782</v>
      </c>
      <c r="G201" s="8" t="s">
        <v>6241</v>
      </c>
      <c r="H201" s="8" t="s">
        <v>249</v>
      </c>
      <c r="I201" s="8" t="s">
        <v>3361</v>
      </c>
      <c r="J201" s="8" t="s">
        <v>8918</v>
      </c>
      <c r="K201" s="8" t="s">
        <v>160</v>
      </c>
      <c r="L201" s="8" t="s">
        <v>8919</v>
      </c>
      <c r="M201" s="183">
        <v>45901.438888888893</v>
      </c>
      <c r="N201" s="183">
        <v>45903.711805555547</v>
      </c>
      <c r="O201" s="90"/>
      <c r="P201" s="8" t="s">
        <v>8318</v>
      </c>
      <c r="Q201" s="8" t="s">
        <v>8318</v>
      </c>
      <c r="R201" s="8" t="s">
        <v>162</v>
      </c>
      <c r="S201" s="8" t="s">
        <v>162</v>
      </c>
      <c r="T201" s="8" t="s">
        <v>6246</v>
      </c>
      <c r="U201" s="8" t="s">
        <v>7731</v>
      </c>
      <c r="V201" s="8" t="s">
        <v>8920</v>
      </c>
      <c r="W201" s="8" t="s">
        <v>8320</v>
      </c>
      <c r="X201" s="10"/>
      <c r="Y201" s="94" t="str">
        <f>VLOOKUP(D201,TIPOLOGIA!A:F,6,0)</f>
        <v>TIPO II</v>
      </c>
      <c r="Z201" s="94" t="str">
        <f>VLOOKUP(D201,TIPOLOGIA!A:F,5,0)</f>
        <v>TERRESTRE</v>
      </c>
      <c r="AA201" s="8" t="s">
        <v>648</v>
      </c>
      <c r="AB201" s="8">
        <v>0</v>
      </c>
      <c r="AC201" s="86">
        <f>IF(W201="SOPORTE_TELEFÓNICO",'BASE LIQUIDACION REDEBAN 2025'!$B$19,IF(AND(W201="VISITA_TÉCNICA",Y201="TIPO II"),'BASE LIQUIDACION REDEBAN 2025'!$B$18,'BASE LIQUIDACION REDEBAN 2025'!$B$17))</f>
        <v>35779.500569199998</v>
      </c>
      <c r="AD201" s="86">
        <v>0</v>
      </c>
      <c r="AE201" s="86">
        <f t="shared" si="3"/>
        <v>35779.500569199998</v>
      </c>
      <c r="AF201" s="49"/>
    </row>
    <row r="202" spans="1:32" s="78" customFormat="1">
      <c r="A202" s="8" t="s">
        <v>90</v>
      </c>
      <c r="B202" s="94" t="str">
        <f>VLOOKUP(A202,'CENTRO DE COSTOS'!A:D,4,FALSE)</f>
        <v>JUAN SEBASTIÁN RÍOS CASTRILLÓN</v>
      </c>
      <c r="C202" s="94" t="str">
        <f>VLOOKUP(A202,'CENTRO DE COSTOS'!A:D,2,FALSE)</f>
        <v>0004-0005</v>
      </c>
      <c r="D202" s="8">
        <v>5088</v>
      </c>
      <c r="E202" s="8">
        <v>2674097</v>
      </c>
      <c r="F202" s="8">
        <v>40285</v>
      </c>
      <c r="G202" s="8" t="s">
        <v>6241</v>
      </c>
      <c r="H202" s="8" t="s">
        <v>249</v>
      </c>
      <c r="I202" s="8" t="s">
        <v>384</v>
      </c>
      <c r="J202" s="8" t="s">
        <v>8921</v>
      </c>
      <c r="K202" s="8" t="s">
        <v>160</v>
      </c>
      <c r="L202" s="8" t="s">
        <v>8922</v>
      </c>
      <c r="M202" s="183">
        <v>45901.523611111108</v>
      </c>
      <c r="N202" s="183">
        <v>45903.71875</v>
      </c>
      <c r="O202" s="90"/>
      <c r="P202" s="8" t="s">
        <v>8318</v>
      </c>
      <c r="Q202" s="8" t="s">
        <v>8318</v>
      </c>
      <c r="R202" s="8" t="s">
        <v>6245</v>
      </c>
      <c r="S202" s="8" t="s">
        <v>6245</v>
      </c>
      <c r="T202" s="8" t="s">
        <v>6246</v>
      </c>
      <c r="U202" s="8" t="s">
        <v>7731</v>
      </c>
      <c r="V202" s="8" t="s">
        <v>8923</v>
      </c>
      <c r="W202" s="8" t="s">
        <v>165</v>
      </c>
      <c r="X202" s="10"/>
      <c r="Y202" s="94" t="str">
        <f>VLOOKUP(D202,TIPOLOGIA!A:F,6,0)</f>
        <v>TIPO I</v>
      </c>
      <c r="Z202" s="94" t="str">
        <f>VLOOKUP(D202,TIPOLOGIA!A:F,5,0)</f>
        <v>TERRESTRE</v>
      </c>
      <c r="AA202" s="8" t="s">
        <v>679</v>
      </c>
      <c r="AB202" s="8">
        <v>1</v>
      </c>
      <c r="AC202" s="86">
        <f>IF(W202="SOPORTE_TELEFÓNICO",'BASE LIQUIDACION REDEBAN 2025'!$B$19,IF(AND(W202="VISITA_TÉCNICA",Y202="TIPO II"),'BASE LIQUIDACION REDEBAN 2025'!$B$18,'BASE LIQUIDACION REDEBAN 2025'!$B$17))</f>
        <v>35779.500569199998</v>
      </c>
      <c r="AD202" s="86">
        <v>0</v>
      </c>
      <c r="AE202" s="86">
        <f t="shared" si="3"/>
        <v>35779.500569199998</v>
      </c>
      <c r="AF202" s="49"/>
    </row>
    <row r="203" spans="1:32" s="78" customFormat="1">
      <c r="A203" s="8" t="s">
        <v>93</v>
      </c>
      <c r="B203" s="94" t="str">
        <f>VLOOKUP(A203,'CENTRO DE COSTOS'!A:D,4,FALSE)</f>
        <v>DIEGO FERNANDO HENAO CARDONA</v>
      </c>
      <c r="C203" s="94" t="str">
        <f>VLOOKUP(A203,'CENTRO DE COSTOS'!A:D,2,FALSE)</f>
        <v>0004-0003</v>
      </c>
      <c r="D203" s="8">
        <v>86568</v>
      </c>
      <c r="E203" s="8">
        <v>2655232</v>
      </c>
      <c r="F203" s="8">
        <v>79117</v>
      </c>
      <c r="G203" s="8" t="s">
        <v>6241</v>
      </c>
      <c r="H203" s="8" t="s">
        <v>239</v>
      </c>
      <c r="I203" s="8" t="s">
        <v>240</v>
      </c>
      <c r="J203" s="8" t="s">
        <v>8924</v>
      </c>
      <c r="K203" s="8" t="s">
        <v>160</v>
      </c>
      <c r="L203" s="8" t="s">
        <v>8925</v>
      </c>
      <c r="M203" s="183">
        <v>45897.333333333343</v>
      </c>
      <c r="N203" s="183">
        <v>45903.720833333333</v>
      </c>
      <c r="O203" s="90"/>
      <c r="P203" s="8" t="s">
        <v>8318</v>
      </c>
      <c r="Q203" s="8" t="s">
        <v>8318</v>
      </c>
      <c r="R203" s="8" t="s">
        <v>6245</v>
      </c>
      <c r="S203" s="8" t="s">
        <v>6245</v>
      </c>
      <c r="T203" s="8" t="s">
        <v>6246</v>
      </c>
      <c r="U203" s="8" t="s">
        <v>7731</v>
      </c>
      <c r="V203" s="8" t="s">
        <v>8741</v>
      </c>
      <c r="W203" s="8" t="s">
        <v>8320</v>
      </c>
      <c r="X203" s="10"/>
      <c r="Y203" s="94" t="str">
        <f>VLOOKUP(D203,TIPOLOGIA!A:F,6,0)</f>
        <v>TIPO IV</v>
      </c>
      <c r="Z203" s="94" t="str">
        <f>VLOOKUP(D203,TIPOLOGIA!A:F,5,0)</f>
        <v>TERRESTRE</v>
      </c>
      <c r="AA203" s="8"/>
      <c r="AB203" s="8">
        <v>0</v>
      </c>
      <c r="AC203" s="86">
        <f>IF(W203="SOPORTE_TELEFÓNICO",'BASE LIQUIDACION REDEBAN 2025'!$B$19,IF(AND(W203="VISITA_TÉCNICA",Y203="TIPO II"),'BASE LIQUIDACION REDEBAN 2025'!$B$18,'BASE LIQUIDACION REDEBAN 2025'!$B$17))</f>
        <v>35779.500569199998</v>
      </c>
      <c r="AD203" s="86">
        <v>0</v>
      </c>
      <c r="AE203" s="86">
        <f t="shared" si="3"/>
        <v>35779.500569199998</v>
      </c>
      <c r="AF203" s="49"/>
    </row>
    <row r="204" spans="1:32" s="78" customFormat="1">
      <c r="A204" s="8" t="s">
        <v>93</v>
      </c>
      <c r="B204" s="94" t="str">
        <f>VLOOKUP(A204,'CENTRO DE COSTOS'!A:D,4,FALSE)</f>
        <v>DIEGO FERNANDO HENAO CARDONA</v>
      </c>
      <c r="C204" s="94" t="str">
        <f>VLOOKUP(A204,'CENTRO DE COSTOS'!A:D,2,FALSE)</f>
        <v>0004-0003</v>
      </c>
      <c r="D204" s="8">
        <v>52490</v>
      </c>
      <c r="E204" s="8">
        <v>2655202</v>
      </c>
      <c r="F204" s="8">
        <v>80173</v>
      </c>
      <c r="G204" s="8" t="s">
        <v>6241</v>
      </c>
      <c r="H204" s="8" t="s">
        <v>157</v>
      </c>
      <c r="I204" s="8" t="s">
        <v>8482</v>
      </c>
      <c r="J204" s="8" t="s">
        <v>8926</v>
      </c>
      <c r="K204" s="8" t="s">
        <v>160</v>
      </c>
      <c r="L204" s="8" t="s">
        <v>8927</v>
      </c>
      <c r="M204" s="183">
        <v>45897.333333333343</v>
      </c>
      <c r="N204" s="183">
        <v>45903.742361111108</v>
      </c>
      <c r="O204" s="90"/>
      <c r="P204" s="8" t="s">
        <v>8318</v>
      </c>
      <c r="Q204" s="8" t="s">
        <v>8318</v>
      </c>
      <c r="R204" s="8" t="s">
        <v>162</v>
      </c>
      <c r="S204" s="8" t="s">
        <v>162</v>
      </c>
      <c r="T204" s="8" t="s">
        <v>6246</v>
      </c>
      <c r="U204" s="8" t="s">
        <v>7731</v>
      </c>
      <c r="V204" s="8" t="s">
        <v>8741</v>
      </c>
      <c r="W204" s="8" t="s">
        <v>8320</v>
      </c>
      <c r="X204" s="10"/>
      <c r="Y204" s="94" t="str">
        <f>VLOOKUP(D204,TIPOLOGIA!A:F,6,0)</f>
        <v>TIPO IV ESPECIAL</v>
      </c>
      <c r="Z204" s="94" t="str">
        <f>VLOOKUP(D204,TIPOLOGIA!A:F,5,0)</f>
        <v>FLUVIAL</v>
      </c>
      <c r="AA204" s="8"/>
      <c r="AB204" s="8">
        <v>0</v>
      </c>
      <c r="AC204" s="86">
        <f>IF(W204="SOPORTE_TELEFÓNICO",'BASE LIQUIDACION REDEBAN 2025'!$B$19,IF(AND(W204="VISITA_TÉCNICA",Y204="TIPO II"),'BASE LIQUIDACION REDEBAN 2025'!$B$18,'BASE LIQUIDACION REDEBAN 2025'!$B$17))</f>
        <v>35779.500569199998</v>
      </c>
      <c r="AD204" s="86">
        <v>0</v>
      </c>
      <c r="AE204" s="86">
        <f t="shared" si="3"/>
        <v>35779.500569199998</v>
      </c>
      <c r="AF204" s="49"/>
    </row>
    <row r="205" spans="1:32" s="78" customFormat="1">
      <c r="A205" s="8" t="s">
        <v>81</v>
      </c>
      <c r="B205" s="94" t="str">
        <f>VLOOKUP(A205,'CENTRO DE COSTOS'!A:D,4,FALSE)</f>
        <v>MIGUEL JULIÁN HERNÁNDEZ GUARÍN</v>
      </c>
      <c r="C205" s="94" t="str">
        <f>VLOOKUP(A205,'CENTRO DE COSTOS'!A:D,2,FALSE)</f>
        <v>0004-0008</v>
      </c>
      <c r="D205" s="8">
        <v>54001</v>
      </c>
      <c r="E205" s="8">
        <v>2641356</v>
      </c>
      <c r="F205" s="8">
        <v>59643</v>
      </c>
      <c r="G205" s="8" t="s">
        <v>6241</v>
      </c>
      <c r="H205" s="8" t="s">
        <v>296</v>
      </c>
      <c r="I205" s="8" t="s">
        <v>81</v>
      </c>
      <c r="J205" s="8" t="s">
        <v>8928</v>
      </c>
      <c r="K205" s="8" t="s">
        <v>160</v>
      </c>
      <c r="L205" s="8" t="s">
        <v>8929</v>
      </c>
      <c r="M205" s="183">
        <v>45894.665277777778</v>
      </c>
      <c r="N205" s="183">
        <v>45904.357638888891</v>
      </c>
      <c r="O205" s="90"/>
      <c r="P205" s="8" t="s">
        <v>8318</v>
      </c>
      <c r="Q205" s="8" t="s">
        <v>8318</v>
      </c>
      <c r="R205" s="8" t="s">
        <v>6245</v>
      </c>
      <c r="S205" s="8" t="s">
        <v>6245</v>
      </c>
      <c r="T205" s="8" t="s">
        <v>6246</v>
      </c>
      <c r="U205" s="8" t="s">
        <v>7731</v>
      </c>
      <c r="V205" s="8" t="s">
        <v>8930</v>
      </c>
      <c r="W205" s="8" t="s">
        <v>8320</v>
      </c>
      <c r="X205" s="10"/>
      <c r="Y205" s="94" t="str">
        <f>VLOOKUP(D205,TIPOLOGIA!A:F,6,0)</f>
        <v>TIPO I</v>
      </c>
      <c r="Z205" s="94" t="str">
        <f>VLOOKUP(D205,TIPOLOGIA!A:F,5,0)</f>
        <v>TERRESTRE</v>
      </c>
      <c r="AA205" s="8" t="s">
        <v>466</v>
      </c>
      <c r="AB205" s="8">
        <v>0</v>
      </c>
      <c r="AC205" s="86">
        <f>IF(W205="SOPORTE_TELEFÓNICO",'BASE LIQUIDACION REDEBAN 2025'!$B$19,IF(AND(W205="VISITA_TÉCNICA",Y205="TIPO II"),'BASE LIQUIDACION REDEBAN 2025'!$B$18,'BASE LIQUIDACION REDEBAN 2025'!$B$17))</f>
        <v>35779.500569199998</v>
      </c>
      <c r="AD205" s="86">
        <v>0</v>
      </c>
      <c r="AE205" s="86">
        <f t="shared" si="3"/>
        <v>35779.500569199998</v>
      </c>
      <c r="AF205" s="49"/>
    </row>
    <row r="206" spans="1:32" s="78" customFormat="1">
      <c r="A206" s="8" t="s">
        <v>93</v>
      </c>
      <c r="B206" s="94" t="str">
        <f>VLOOKUP(A206,'CENTRO DE COSTOS'!A:D,4,FALSE)</f>
        <v>DIEGO FERNANDO HENAO CARDONA</v>
      </c>
      <c r="C206" s="94" t="str">
        <f>VLOOKUP(A206,'CENTRO DE COSTOS'!A:D,2,FALSE)</f>
        <v>0004-0003</v>
      </c>
      <c r="D206" s="8">
        <v>52490</v>
      </c>
      <c r="E206" s="8">
        <v>2634687</v>
      </c>
      <c r="F206" s="8">
        <v>64004</v>
      </c>
      <c r="G206" s="8" t="s">
        <v>6241</v>
      </c>
      <c r="H206" s="8" t="s">
        <v>157</v>
      </c>
      <c r="I206" s="8" t="s">
        <v>8482</v>
      </c>
      <c r="J206" s="8" t="s">
        <v>8931</v>
      </c>
      <c r="K206" s="8" t="s">
        <v>160</v>
      </c>
      <c r="L206" s="8" t="s">
        <v>8932</v>
      </c>
      <c r="M206" s="183">
        <v>45894.333333333343</v>
      </c>
      <c r="N206" s="183">
        <v>45904.363194444442</v>
      </c>
      <c r="O206" s="90"/>
      <c r="P206" s="8" t="s">
        <v>8318</v>
      </c>
      <c r="Q206" s="8" t="s">
        <v>8318</v>
      </c>
      <c r="R206" s="8" t="s">
        <v>6245</v>
      </c>
      <c r="S206" s="8" t="s">
        <v>6245</v>
      </c>
      <c r="T206" s="8" t="s">
        <v>6246</v>
      </c>
      <c r="U206" s="8" t="s">
        <v>7731</v>
      </c>
      <c r="V206" s="8" t="s">
        <v>8933</v>
      </c>
      <c r="W206" s="8" t="s">
        <v>8320</v>
      </c>
      <c r="X206" s="10"/>
      <c r="Y206" s="94" t="str">
        <f>VLOOKUP(D206,TIPOLOGIA!A:F,6,0)</f>
        <v>TIPO IV ESPECIAL</v>
      </c>
      <c r="Z206" s="94" t="str">
        <f>VLOOKUP(D206,TIPOLOGIA!A:F,5,0)</f>
        <v>FLUVIAL</v>
      </c>
      <c r="AA206" s="8" t="s">
        <v>8550</v>
      </c>
      <c r="AB206" s="8">
        <v>0</v>
      </c>
      <c r="AC206" s="86">
        <f>IF(W206="SOPORTE_TELEFÓNICO",'BASE LIQUIDACION REDEBAN 2025'!$B$19,IF(AND(W206="VISITA_TÉCNICA",Y206="TIPO II"),'BASE LIQUIDACION REDEBAN 2025'!$B$18,'BASE LIQUIDACION REDEBAN 2025'!$B$17))</f>
        <v>35779.500569199998</v>
      </c>
      <c r="AD206" s="86">
        <v>0</v>
      </c>
      <c r="AE206" s="86">
        <f t="shared" si="3"/>
        <v>35779.500569199998</v>
      </c>
      <c r="AF206" s="49"/>
    </row>
    <row r="207" spans="1:32" s="78" customFormat="1">
      <c r="A207" s="8" t="s">
        <v>91</v>
      </c>
      <c r="B207" s="94" t="str">
        <f>VLOOKUP(A207,'CENTRO DE COSTOS'!A:D,4,FALSE)</f>
        <v>JOSE MAURICIO HERNANDEZ ROJAS</v>
      </c>
      <c r="C207" s="94" t="str">
        <f>VLOOKUP(A207,'CENTRO DE COSTOS'!A:D,2,FALSE)</f>
        <v>0004-0001</v>
      </c>
      <c r="D207" s="8">
        <v>5250</v>
      </c>
      <c r="E207" s="8">
        <v>2657291</v>
      </c>
      <c r="F207" s="8">
        <v>79845</v>
      </c>
      <c r="G207" s="8" t="s">
        <v>6241</v>
      </c>
      <c r="H207" s="8" t="s">
        <v>249</v>
      </c>
      <c r="I207" s="8" t="s">
        <v>250</v>
      </c>
      <c r="J207" s="8" t="s">
        <v>8934</v>
      </c>
      <c r="K207" s="8" t="s">
        <v>160</v>
      </c>
      <c r="L207" s="8" t="s">
        <v>8935</v>
      </c>
      <c r="M207" s="183">
        <v>45897.416666666657</v>
      </c>
      <c r="N207" s="183">
        <v>45904.376388888893</v>
      </c>
      <c r="O207" s="90"/>
      <c r="P207" s="8" t="s">
        <v>8318</v>
      </c>
      <c r="Q207" s="8" t="s">
        <v>8318</v>
      </c>
      <c r="R207" s="8" t="s">
        <v>6245</v>
      </c>
      <c r="S207" s="8" t="s">
        <v>6245</v>
      </c>
      <c r="T207" s="8" t="s">
        <v>6246</v>
      </c>
      <c r="U207" s="8" t="s">
        <v>7731</v>
      </c>
      <c r="V207" s="8" t="s">
        <v>8936</v>
      </c>
      <c r="W207" s="8" t="s">
        <v>8320</v>
      </c>
      <c r="X207" s="10"/>
      <c r="Y207" s="94" t="str">
        <f>VLOOKUP(D207,TIPOLOGIA!A:F,6,0)</f>
        <v>TIPO IV</v>
      </c>
      <c r="Z207" s="94" t="str">
        <f>VLOOKUP(D207,TIPOLOGIA!A:F,5,0)</f>
        <v>TERRESTRE</v>
      </c>
      <c r="AA207" s="8"/>
      <c r="AB207" s="8">
        <v>0</v>
      </c>
      <c r="AC207" s="86">
        <f>IF(W207="SOPORTE_TELEFÓNICO",'BASE LIQUIDACION REDEBAN 2025'!$B$19,IF(AND(W207="VISITA_TÉCNICA",Y207="TIPO II"),'BASE LIQUIDACION REDEBAN 2025'!$B$18,'BASE LIQUIDACION REDEBAN 2025'!$B$17))</f>
        <v>35779.500569199998</v>
      </c>
      <c r="AD207" s="86">
        <v>0</v>
      </c>
      <c r="AE207" s="86">
        <f t="shared" si="3"/>
        <v>35779.500569199998</v>
      </c>
      <c r="AF207" s="49"/>
    </row>
    <row r="208" spans="1:32" s="78" customFormat="1">
      <c r="A208" s="8" t="s">
        <v>94</v>
      </c>
      <c r="B208" s="94" t="str">
        <f>VLOOKUP(A208,'CENTRO DE COSTOS'!A:D,4,FALSE)</f>
        <v>DIEGO FERNANDO HENAO CARDONA</v>
      </c>
      <c r="C208" s="94" t="str">
        <f>VLOOKUP(A208,'CENTRO DE COSTOS'!A:D,2,FALSE)</f>
        <v>0004-0002</v>
      </c>
      <c r="D208" s="8">
        <v>76147</v>
      </c>
      <c r="E208" s="8">
        <v>2689093</v>
      </c>
      <c r="F208" s="8">
        <v>56073</v>
      </c>
      <c r="G208" s="8" t="s">
        <v>6241</v>
      </c>
      <c r="H208" s="8" t="s">
        <v>232</v>
      </c>
      <c r="I208" s="8" t="s">
        <v>1202</v>
      </c>
      <c r="J208" s="8" t="s">
        <v>7978</v>
      </c>
      <c r="K208" s="8" t="s">
        <v>160</v>
      </c>
      <c r="L208" s="8" t="s">
        <v>8937</v>
      </c>
      <c r="M208" s="183">
        <v>45903.577777777777</v>
      </c>
      <c r="N208" s="183">
        <v>45904.392361111109</v>
      </c>
      <c r="O208" s="90"/>
      <c r="P208" s="8" t="s">
        <v>8318</v>
      </c>
      <c r="Q208" s="8" t="s">
        <v>8318</v>
      </c>
      <c r="R208" s="8" t="s">
        <v>243</v>
      </c>
      <c r="S208" s="8" t="s">
        <v>244</v>
      </c>
      <c r="T208" s="8" t="s">
        <v>6246</v>
      </c>
      <c r="U208" s="8" t="s">
        <v>7731</v>
      </c>
      <c r="V208" s="8" t="s">
        <v>8938</v>
      </c>
      <c r="W208" s="8" t="s">
        <v>165</v>
      </c>
      <c r="X208" s="10"/>
      <c r="Y208" s="94" t="str">
        <f>VLOOKUP(D208,TIPOLOGIA!A:F,6,0)</f>
        <v>TIPO I</v>
      </c>
      <c r="Z208" s="94" t="str">
        <f>VLOOKUP(D208,TIPOLOGIA!A:F,5,0)</f>
        <v>TERRESTRE</v>
      </c>
      <c r="AA208" s="8" t="s">
        <v>191</v>
      </c>
      <c r="AB208" s="8">
        <v>1</v>
      </c>
      <c r="AC208" s="86">
        <f>IF(W208="SOPORTE_TELEFÓNICO",'BASE LIQUIDACION REDEBAN 2025'!$B$19,IF(AND(W208="VISITA_TÉCNICA",Y208="TIPO II"),'BASE LIQUIDACION REDEBAN 2025'!$B$18,'BASE LIQUIDACION REDEBAN 2025'!$B$17))</f>
        <v>35779.500569199998</v>
      </c>
      <c r="AD208" s="86">
        <v>0</v>
      </c>
      <c r="AE208" s="86">
        <f t="shared" si="3"/>
        <v>35779.500569199998</v>
      </c>
      <c r="AF208" s="49"/>
    </row>
    <row r="209" spans="1:32" s="78" customFormat="1">
      <c r="A209" s="8" t="s">
        <v>64</v>
      </c>
      <c r="B209" s="94" t="str">
        <f>VLOOKUP(A209,'CENTRO DE COSTOS'!A:D,4,FALSE)</f>
        <v>JOSE MAURICIO HERNANDEZ ROJAS</v>
      </c>
      <c r="C209" s="94" t="str">
        <f>VLOOKUP(A209,'CENTRO DE COSTOS'!A:D,2,FALSE)</f>
        <v>0004-0001</v>
      </c>
      <c r="D209" s="8">
        <v>8001</v>
      </c>
      <c r="E209" s="8">
        <v>2685451</v>
      </c>
      <c r="F209" s="8">
        <v>79841</v>
      </c>
      <c r="G209" s="8" t="s">
        <v>6241</v>
      </c>
      <c r="H209" s="8" t="s">
        <v>1045</v>
      </c>
      <c r="I209" s="8" t="s">
        <v>64</v>
      </c>
      <c r="J209" s="8" t="s">
        <v>8939</v>
      </c>
      <c r="K209" s="8" t="s">
        <v>160</v>
      </c>
      <c r="L209" s="8" t="s">
        <v>8940</v>
      </c>
      <c r="M209" s="183">
        <v>45903.356249999997</v>
      </c>
      <c r="N209" s="183">
        <v>45904.395138888889</v>
      </c>
      <c r="O209" s="90"/>
      <c r="P209" s="8" t="s">
        <v>8318</v>
      </c>
      <c r="Q209" s="8" t="s">
        <v>8318</v>
      </c>
      <c r="R209" s="8" t="s">
        <v>162</v>
      </c>
      <c r="S209" s="8" t="s">
        <v>162</v>
      </c>
      <c r="T209" s="8" t="s">
        <v>6246</v>
      </c>
      <c r="U209" s="8" t="s">
        <v>7731</v>
      </c>
      <c r="V209" s="8" t="s">
        <v>8941</v>
      </c>
      <c r="W209" s="8" t="s">
        <v>165</v>
      </c>
      <c r="X209" s="10"/>
      <c r="Y209" s="94" t="str">
        <f>VLOOKUP(D209,TIPOLOGIA!A:F,6,0)</f>
        <v>TIPO I</v>
      </c>
      <c r="Z209" s="94" t="str">
        <f>VLOOKUP(D209,TIPOLOGIA!A:F,5,0)</f>
        <v>TERRESTRE</v>
      </c>
      <c r="AA209" s="8" t="s">
        <v>1743</v>
      </c>
      <c r="AB209" s="8">
        <v>1</v>
      </c>
      <c r="AC209" s="86">
        <f>IF(W209="SOPORTE_TELEFÓNICO",'BASE LIQUIDACION REDEBAN 2025'!$B$19,IF(AND(W209="VISITA_TÉCNICA",Y209="TIPO II"),'BASE LIQUIDACION REDEBAN 2025'!$B$18,'BASE LIQUIDACION REDEBAN 2025'!$B$17))</f>
        <v>35779.500569199998</v>
      </c>
      <c r="AD209" s="86">
        <v>0</v>
      </c>
      <c r="AE209" s="86">
        <f t="shared" si="3"/>
        <v>35779.500569199998</v>
      </c>
      <c r="AF209" s="49"/>
    </row>
    <row r="210" spans="1:32" s="78" customFormat="1">
      <c r="A210" s="8" t="s">
        <v>72</v>
      </c>
      <c r="B210" s="94" t="str">
        <f>VLOOKUP(A210,'CENTRO DE COSTOS'!A:D,4,FALSE)</f>
        <v>MIGUEL JULIÁN HERNÁNDEZ GUARÍN</v>
      </c>
      <c r="C210" s="94" t="str">
        <f>VLOOKUP(A210,'CENTRO DE COSTOS'!A:D,2,FALSE)</f>
        <v>0004-0008</v>
      </c>
      <c r="D210" s="8">
        <v>68307</v>
      </c>
      <c r="E210" s="8">
        <v>2684390</v>
      </c>
      <c r="F210" s="8">
        <v>77310</v>
      </c>
      <c r="G210" s="8" t="s">
        <v>6241</v>
      </c>
      <c r="H210" s="8" t="s">
        <v>224</v>
      </c>
      <c r="I210" s="8" t="s">
        <v>1146</v>
      </c>
      <c r="J210" s="8" t="s">
        <v>8942</v>
      </c>
      <c r="K210" s="8" t="s">
        <v>160</v>
      </c>
      <c r="L210" s="8" t="s">
        <v>8943</v>
      </c>
      <c r="M210" s="183">
        <v>45903.333333333343</v>
      </c>
      <c r="N210" s="183">
        <v>45904.398611111108</v>
      </c>
      <c r="O210" s="90"/>
      <c r="P210" s="8" t="s">
        <v>8318</v>
      </c>
      <c r="Q210" s="8" t="s">
        <v>8318</v>
      </c>
      <c r="R210" s="8" t="s">
        <v>6245</v>
      </c>
      <c r="S210" s="8" t="s">
        <v>6245</v>
      </c>
      <c r="T210" s="8" t="s">
        <v>6246</v>
      </c>
      <c r="U210" s="8" t="s">
        <v>7731</v>
      </c>
      <c r="V210" s="8" t="s">
        <v>8944</v>
      </c>
      <c r="W210" s="8" t="s">
        <v>165</v>
      </c>
      <c r="X210" s="10"/>
      <c r="Y210" s="94" t="str">
        <f>VLOOKUP(D210,TIPOLOGIA!A:F,6,0)</f>
        <v>TIPO I</v>
      </c>
      <c r="Z210" s="94" t="str">
        <f>VLOOKUP(D210,TIPOLOGIA!A:F,5,0)</f>
        <v>TERRESTRE</v>
      </c>
      <c r="AA210" s="8" t="s">
        <v>754</v>
      </c>
      <c r="AB210" s="8">
        <v>1</v>
      </c>
      <c r="AC210" s="86">
        <f>IF(W210="SOPORTE_TELEFÓNICO",'BASE LIQUIDACION REDEBAN 2025'!$B$19,IF(AND(W210="VISITA_TÉCNICA",Y210="TIPO II"),'BASE LIQUIDACION REDEBAN 2025'!$B$18,'BASE LIQUIDACION REDEBAN 2025'!$B$17))</f>
        <v>35779.500569199998</v>
      </c>
      <c r="AD210" s="86">
        <v>0</v>
      </c>
      <c r="AE210" s="86">
        <f t="shared" si="3"/>
        <v>35779.500569199998</v>
      </c>
      <c r="AF210" s="49"/>
    </row>
    <row r="211" spans="1:32" s="78" customFormat="1">
      <c r="A211" s="8" t="s">
        <v>81</v>
      </c>
      <c r="B211" s="94" t="str">
        <f>VLOOKUP(A211,'CENTRO DE COSTOS'!A:D,4,FALSE)</f>
        <v>MIGUEL JULIÁN HERNÁNDEZ GUARÍN</v>
      </c>
      <c r="C211" s="94" t="str">
        <f>VLOOKUP(A211,'CENTRO DE COSTOS'!A:D,2,FALSE)</f>
        <v>0004-0008</v>
      </c>
      <c r="D211" s="8">
        <v>54874</v>
      </c>
      <c r="E211" s="8">
        <v>2683853</v>
      </c>
      <c r="F211" s="8">
        <v>78996</v>
      </c>
      <c r="G211" s="8" t="s">
        <v>6241</v>
      </c>
      <c r="H211" s="8" t="s">
        <v>296</v>
      </c>
      <c r="I211" s="8" t="s">
        <v>321</v>
      </c>
      <c r="J211" s="8" t="s">
        <v>8945</v>
      </c>
      <c r="K211" s="8" t="s">
        <v>160</v>
      </c>
      <c r="L211" s="8" t="s">
        <v>8946</v>
      </c>
      <c r="M211" s="183">
        <v>45902.699305555558</v>
      </c>
      <c r="N211" s="183">
        <v>45904.402083333327</v>
      </c>
      <c r="O211" s="90"/>
      <c r="P211" s="8" t="s">
        <v>8318</v>
      </c>
      <c r="Q211" s="8" t="s">
        <v>8318</v>
      </c>
      <c r="R211" s="8" t="s">
        <v>243</v>
      </c>
      <c r="S211" s="8" t="s">
        <v>365</v>
      </c>
      <c r="T211" s="8" t="s">
        <v>6246</v>
      </c>
      <c r="U211" s="8" t="s">
        <v>7731</v>
      </c>
      <c r="V211" s="8" t="s">
        <v>8947</v>
      </c>
      <c r="W211" s="8" t="s">
        <v>165</v>
      </c>
      <c r="X211" s="10"/>
      <c r="Y211" s="94" t="str">
        <f>VLOOKUP(D211,TIPOLOGIA!A:F,6,0)</f>
        <v>TIPO I</v>
      </c>
      <c r="Z211" s="94" t="str">
        <f>VLOOKUP(D211,TIPOLOGIA!A:F,5,0)</f>
        <v>TERRESTRE</v>
      </c>
      <c r="AA211" s="8" t="s">
        <v>326</v>
      </c>
      <c r="AB211" s="8">
        <v>1</v>
      </c>
      <c r="AC211" s="86">
        <f>IF(W211="SOPORTE_TELEFÓNICO",'BASE LIQUIDACION REDEBAN 2025'!$B$19,IF(AND(W211="VISITA_TÉCNICA",Y211="TIPO II"),'BASE LIQUIDACION REDEBAN 2025'!$B$18,'BASE LIQUIDACION REDEBAN 2025'!$B$17))</f>
        <v>35779.500569199998</v>
      </c>
      <c r="AD211" s="86">
        <v>0</v>
      </c>
      <c r="AE211" s="86">
        <f t="shared" si="3"/>
        <v>35779.500569199998</v>
      </c>
      <c r="AF211" s="49"/>
    </row>
    <row r="212" spans="1:32" s="78" customFormat="1">
      <c r="A212" s="8" t="s">
        <v>94</v>
      </c>
      <c r="B212" s="94" t="str">
        <f>VLOOKUP(A212,'CENTRO DE COSTOS'!A:D,4,FALSE)</f>
        <v>DIEGO FERNANDO HENAO CARDONA</v>
      </c>
      <c r="C212" s="94" t="str">
        <f>VLOOKUP(A212,'CENTRO DE COSTOS'!A:D,2,FALSE)</f>
        <v>0004-0002</v>
      </c>
      <c r="D212" s="8">
        <v>66170</v>
      </c>
      <c r="E212" s="8">
        <v>2677187</v>
      </c>
      <c r="F212" s="8">
        <v>79380</v>
      </c>
      <c r="G212" s="8" t="s">
        <v>6241</v>
      </c>
      <c r="H212" s="8" t="s">
        <v>186</v>
      </c>
      <c r="I212" s="8" t="s">
        <v>1793</v>
      </c>
      <c r="J212" s="8" t="s">
        <v>8948</v>
      </c>
      <c r="K212" s="8" t="s">
        <v>160</v>
      </c>
      <c r="L212" s="8" t="s">
        <v>8949</v>
      </c>
      <c r="M212" s="183">
        <v>45902.333333333343</v>
      </c>
      <c r="N212" s="183">
        <v>45904.404166666667</v>
      </c>
      <c r="O212" s="90"/>
      <c r="P212" s="8" t="s">
        <v>8318</v>
      </c>
      <c r="Q212" s="8" t="s">
        <v>8318</v>
      </c>
      <c r="R212" s="8" t="s">
        <v>6245</v>
      </c>
      <c r="S212" s="8" t="s">
        <v>6245</v>
      </c>
      <c r="T212" s="8" t="s">
        <v>6246</v>
      </c>
      <c r="U212" s="8" t="s">
        <v>7731</v>
      </c>
      <c r="V212" s="8" t="s">
        <v>8950</v>
      </c>
      <c r="W212" s="8" t="s">
        <v>165</v>
      </c>
      <c r="X212" s="10"/>
      <c r="Y212" s="94" t="str">
        <f>VLOOKUP(D212,TIPOLOGIA!A:F,6,0)</f>
        <v>TIPO I</v>
      </c>
      <c r="Z212" s="94" t="str">
        <f>VLOOKUP(D212,TIPOLOGIA!A:F,5,0)</f>
        <v>TERRESTRE</v>
      </c>
      <c r="AA212" s="8" t="s">
        <v>1533</v>
      </c>
      <c r="AB212" s="8">
        <v>1</v>
      </c>
      <c r="AC212" s="86">
        <f>IF(W212="SOPORTE_TELEFÓNICO",'BASE LIQUIDACION REDEBAN 2025'!$B$19,IF(AND(W212="VISITA_TÉCNICA",Y212="TIPO II"),'BASE LIQUIDACION REDEBAN 2025'!$B$18,'BASE LIQUIDACION REDEBAN 2025'!$B$17))</f>
        <v>35779.500569199998</v>
      </c>
      <c r="AD212" s="86">
        <v>0</v>
      </c>
      <c r="AE212" s="86">
        <f t="shared" si="3"/>
        <v>35779.500569199998</v>
      </c>
      <c r="AF212" s="49"/>
    </row>
    <row r="213" spans="1:32" s="78" customFormat="1">
      <c r="A213" s="8" t="s">
        <v>99</v>
      </c>
      <c r="B213" s="94" t="str">
        <f>VLOOKUP(A213,'CENTRO DE COSTOS'!A:D,4,FALSE)</f>
        <v>JOSE MAURICIO HERNANDEZ ROJAS</v>
      </c>
      <c r="C213" s="94" t="str">
        <f>VLOOKUP(A213,'CENTRO DE COSTOS'!A:D,2,FALSE)</f>
        <v>0004-0001</v>
      </c>
      <c r="D213" s="8">
        <v>20400</v>
      </c>
      <c r="E213" s="8">
        <v>2648484</v>
      </c>
      <c r="F213" s="8">
        <v>79099</v>
      </c>
      <c r="G213" s="8" t="s">
        <v>6241</v>
      </c>
      <c r="H213" s="8" t="s">
        <v>596</v>
      </c>
      <c r="I213" s="8" t="s">
        <v>4601</v>
      </c>
      <c r="J213" s="8" t="s">
        <v>8951</v>
      </c>
      <c r="K213" s="8" t="s">
        <v>160</v>
      </c>
      <c r="L213" s="8" t="s">
        <v>8952</v>
      </c>
      <c r="M213" s="183">
        <v>45895.706944444442</v>
      </c>
      <c r="N213" s="183">
        <v>45904.404861111107</v>
      </c>
      <c r="O213" s="90"/>
      <c r="P213" s="8" t="s">
        <v>8318</v>
      </c>
      <c r="Q213" s="8" t="s">
        <v>8318</v>
      </c>
      <c r="R213" s="8" t="s">
        <v>6245</v>
      </c>
      <c r="S213" s="8" t="s">
        <v>6245</v>
      </c>
      <c r="T213" s="8" t="s">
        <v>6246</v>
      </c>
      <c r="U213" s="8" t="s">
        <v>7731</v>
      </c>
      <c r="V213" s="8" t="s">
        <v>8953</v>
      </c>
      <c r="W213" s="8" t="s">
        <v>8320</v>
      </c>
      <c r="X213" s="10"/>
      <c r="Y213" s="94" t="str">
        <f>VLOOKUP(D213,TIPOLOGIA!A:F,6,0)</f>
        <v>TIPO III</v>
      </c>
      <c r="Z213" s="94" t="str">
        <f>VLOOKUP(D213,TIPOLOGIA!A:F,5,0)</f>
        <v>TERRESTRE</v>
      </c>
      <c r="AA213" s="8"/>
      <c r="AB213" s="8">
        <v>0</v>
      </c>
      <c r="AC213" s="86">
        <f>IF(W213="SOPORTE_TELEFÓNICO",'BASE LIQUIDACION REDEBAN 2025'!$B$19,IF(AND(W213="VISITA_TÉCNICA",Y213="TIPO II"),'BASE LIQUIDACION REDEBAN 2025'!$B$18,'BASE LIQUIDACION REDEBAN 2025'!$B$17))</f>
        <v>35779.500569199998</v>
      </c>
      <c r="AD213" s="86">
        <v>0</v>
      </c>
      <c r="AE213" s="86">
        <f t="shared" si="3"/>
        <v>35779.500569199998</v>
      </c>
      <c r="AF213" s="49"/>
    </row>
    <row r="214" spans="1:32" s="78" customFormat="1">
      <c r="A214" s="8" t="s">
        <v>81</v>
      </c>
      <c r="B214" s="94" t="str">
        <f>VLOOKUP(A214,'CENTRO DE COSTOS'!A:D,4,FALSE)</f>
        <v>MIGUEL JULIÁN HERNÁNDEZ GUARÍN</v>
      </c>
      <c r="C214" s="94" t="str">
        <f>VLOOKUP(A214,'CENTRO DE COSTOS'!A:D,2,FALSE)</f>
        <v>0004-0008</v>
      </c>
      <c r="D214" s="8">
        <v>54001</v>
      </c>
      <c r="E214" s="8">
        <v>2677029</v>
      </c>
      <c r="F214" s="8">
        <v>78643</v>
      </c>
      <c r="G214" s="8" t="s">
        <v>6241</v>
      </c>
      <c r="H214" s="8" t="s">
        <v>296</v>
      </c>
      <c r="I214" s="8" t="s">
        <v>81</v>
      </c>
      <c r="J214" s="8" t="s">
        <v>8954</v>
      </c>
      <c r="K214" s="8" t="s">
        <v>160</v>
      </c>
      <c r="L214" s="8" t="s">
        <v>8955</v>
      </c>
      <c r="M214" s="183">
        <v>45902.333333333343</v>
      </c>
      <c r="N214" s="183">
        <v>45904.408333333333</v>
      </c>
      <c r="O214" s="90"/>
      <c r="P214" s="8" t="s">
        <v>8318</v>
      </c>
      <c r="Q214" s="8" t="s">
        <v>8318</v>
      </c>
      <c r="R214" s="8" t="s">
        <v>243</v>
      </c>
      <c r="S214" s="8" t="s">
        <v>365</v>
      </c>
      <c r="T214" s="8" t="s">
        <v>6246</v>
      </c>
      <c r="U214" s="8" t="s">
        <v>7731</v>
      </c>
      <c r="V214" s="8" t="s">
        <v>8956</v>
      </c>
      <c r="W214" s="8" t="s">
        <v>165</v>
      </c>
      <c r="X214" s="10"/>
      <c r="Y214" s="94" t="str">
        <f>VLOOKUP(D214,TIPOLOGIA!A:F,6,0)</f>
        <v>TIPO I</v>
      </c>
      <c r="Z214" s="94" t="str">
        <f>VLOOKUP(D214,TIPOLOGIA!A:F,5,0)</f>
        <v>TERRESTRE</v>
      </c>
      <c r="AA214" s="8" t="s">
        <v>326</v>
      </c>
      <c r="AB214" s="8">
        <v>1</v>
      </c>
      <c r="AC214" s="86">
        <f>IF(W214="SOPORTE_TELEFÓNICO",'BASE LIQUIDACION REDEBAN 2025'!$B$19,IF(AND(W214="VISITA_TÉCNICA",Y214="TIPO II"),'BASE LIQUIDACION REDEBAN 2025'!$B$18,'BASE LIQUIDACION REDEBAN 2025'!$B$17))</f>
        <v>35779.500569199998</v>
      </c>
      <c r="AD214" s="86">
        <v>0</v>
      </c>
      <c r="AE214" s="86">
        <f t="shared" si="3"/>
        <v>35779.500569199998</v>
      </c>
      <c r="AF214" s="49"/>
    </row>
    <row r="215" spans="1:32" s="78" customFormat="1">
      <c r="A215" s="8" t="s">
        <v>76</v>
      </c>
      <c r="B215" s="94" t="str">
        <f>VLOOKUP(A215,'CENTRO DE COSTOS'!A:D,4,FALSE)</f>
        <v>DIEGO FERNANDO HENAO CARDONA</v>
      </c>
      <c r="C215" s="94" t="str">
        <f>VLOOKUP(A215,'CENTRO DE COSTOS'!A:D,2,FALSE)</f>
        <v>0004-0003</v>
      </c>
      <c r="D215" s="8">
        <v>76109</v>
      </c>
      <c r="E215" s="8">
        <v>2630734</v>
      </c>
      <c r="F215" s="8">
        <v>72976</v>
      </c>
      <c r="G215" s="8" t="s">
        <v>6241</v>
      </c>
      <c r="H215" s="8" t="s">
        <v>232</v>
      </c>
      <c r="I215" s="8" t="s">
        <v>762</v>
      </c>
      <c r="J215" s="8" t="s">
        <v>8957</v>
      </c>
      <c r="K215" s="8" t="s">
        <v>160</v>
      </c>
      <c r="L215" s="8" t="s">
        <v>8958</v>
      </c>
      <c r="M215" s="183">
        <v>45891.45</v>
      </c>
      <c r="N215" s="183">
        <v>45904.409722222219</v>
      </c>
      <c r="O215" s="90"/>
      <c r="P215" s="8" t="s">
        <v>8318</v>
      </c>
      <c r="Q215" s="8" t="s">
        <v>8318</v>
      </c>
      <c r="R215" s="8" t="s">
        <v>6245</v>
      </c>
      <c r="S215" s="8" t="s">
        <v>6245</v>
      </c>
      <c r="T215" s="8" t="s">
        <v>6246</v>
      </c>
      <c r="U215" s="8" t="s">
        <v>7731</v>
      </c>
      <c r="V215" s="8" t="s">
        <v>8959</v>
      </c>
      <c r="W215" s="8" t="s">
        <v>8320</v>
      </c>
      <c r="X215" s="10"/>
      <c r="Y215" s="94" t="str">
        <f>VLOOKUP(D215,TIPOLOGIA!A:F,6,0)</f>
        <v>TIPO III</v>
      </c>
      <c r="Z215" s="94" t="str">
        <f>VLOOKUP(D215,TIPOLOGIA!A:F,5,0)</f>
        <v>TERRESTRE</v>
      </c>
      <c r="AA215" s="8"/>
      <c r="AB215" s="8">
        <v>0</v>
      </c>
      <c r="AC215" s="86">
        <f>IF(W215="SOPORTE_TELEFÓNICO",'BASE LIQUIDACION REDEBAN 2025'!$B$19,IF(AND(W215="VISITA_TÉCNICA",Y215="TIPO II"),'BASE LIQUIDACION REDEBAN 2025'!$B$18,'BASE LIQUIDACION REDEBAN 2025'!$B$17))</f>
        <v>35779.500569199998</v>
      </c>
      <c r="AD215" s="86">
        <v>0</v>
      </c>
      <c r="AE215" s="86">
        <f t="shared" si="3"/>
        <v>35779.500569199998</v>
      </c>
      <c r="AF215" s="49"/>
    </row>
    <row r="216" spans="1:32" s="78" customFormat="1">
      <c r="A216" s="8" t="s">
        <v>99</v>
      </c>
      <c r="B216" s="94" t="str">
        <f>VLOOKUP(A216,'CENTRO DE COSTOS'!A:D,4,FALSE)</f>
        <v>JOSE MAURICIO HERNANDEZ ROJAS</v>
      </c>
      <c r="C216" s="94" t="str">
        <f>VLOOKUP(A216,'CENTRO DE COSTOS'!A:D,2,FALSE)</f>
        <v>0004-0001</v>
      </c>
      <c r="D216" s="8">
        <v>20517</v>
      </c>
      <c r="E216" s="8">
        <v>2676394</v>
      </c>
      <c r="F216" s="8">
        <v>60322</v>
      </c>
      <c r="G216" s="8" t="s">
        <v>6241</v>
      </c>
      <c r="H216" s="8" t="s">
        <v>596</v>
      </c>
      <c r="I216" s="8" t="s">
        <v>8681</v>
      </c>
      <c r="J216" s="8" t="s">
        <v>8960</v>
      </c>
      <c r="K216" s="8" t="s">
        <v>160</v>
      </c>
      <c r="L216" s="8" t="s">
        <v>8961</v>
      </c>
      <c r="M216" s="183">
        <v>45901.685416666667</v>
      </c>
      <c r="N216" s="183">
        <v>45904.410416666673</v>
      </c>
      <c r="O216" s="90"/>
      <c r="P216" s="8" t="s">
        <v>8318</v>
      </c>
      <c r="Q216" s="8" t="s">
        <v>8318</v>
      </c>
      <c r="R216" s="8" t="s">
        <v>6245</v>
      </c>
      <c r="S216" s="8" t="s">
        <v>6245</v>
      </c>
      <c r="T216" s="8" t="s">
        <v>6246</v>
      </c>
      <c r="U216" s="8" t="s">
        <v>7731</v>
      </c>
      <c r="V216" s="8" t="s">
        <v>8962</v>
      </c>
      <c r="W216" s="8" t="s">
        <v>8320</v>
      </c>
      <c r="X216" s="10"/>
      <c r="Y216" s="94" t="str">
        <f>VLOOKUP(D216,TIPOLOGIA!A:F,6,0)</f>
        <v>TIPO IV</v>
      </c>
      <c r="Z216" s="94" t="str">
        <f>VLOOKUP(D216,TIPOLOGIA!A:F,5,0)</f>
        <v>TERRESTRE</v>
      </c>
      <c r="AA216" s="8"/>
      <c r="AB216" s="8">
        <v>0</v>
      </c>
      <c r="AC216" s="86">
        <f>IF(W216="SOPORTE_TELEFÓNICO",'BASE LIQUIDACION REDEBAN 2025'!$B$19,IF(AND(W216="VISITA_TÉCNICA",Y216="TIPO II"),'BASE LIQUIDACION REDEBAN 2025'!$B$18,'BASE LIQUIDACION REDEBAN 2025'!$B$17))</f>
        <v>35779.500569199998</v>
      </c>
      <c r="AD216" s="86">
        <v>0</v>
      </c>
      <c r="AE216" s="86">
        <f t="shared" si="3"/>
        <v>35779.500569199998</v>
      </c>
      <c r="AF216" s="49"/>
    </row>
    <row r="217" spans="1:32" s="78" customFormat="1">
      <c r="A217" s="8" t="s">
        <v>72</v>
      </c>
      <c r="B217" s="94" t="str">
        <f>VLOOKUP(A217,'CENTRO DE COSTOS'!A:D,4,FALSE)</f>
        <v>MIGUEL JULIÁN HERNÁNDEZ GUARÍN</v>
      </c>
      <c r="C217" s="94" t="str">
        <f>VLOOKUP(A217,'CENTRO DE COSTOS'!A:D,2,FALSE)</f>
        <v>0004-0008</v>
      </c>
      <c r="D217" s="8">
        <v>13688</v>
      </c>
      <c r="E217" s="8">
        <v>2664333</v>
      </c>
      <c r="F217" s="8">
        <v>77943</v>
      </c>
      <c r="G217" s="8" t="s">
        <v>6241</v>
      </c>
      <c r="H217" s="8" t="s">
        <v>685</v>
      </c>
      <c r="I217" s="8" t="s">
        <v>826</v>
      </c>
      <c r="J217" s="8" t="s">
        <v>8963</v>
      </c>
      <c r="K217" s="8" t="s">
        <v>160</v>
      </c>
      <c r="L217" s="8" t="s">
        <v>8964</v>
      </c>
      <c r="M217" s="183">
        <v>45898.469444444447</v>
      </c>
      <c r="N217" s="183">
        <v>45904.415972222218</v>
      </c>
      <c r="O217" s="90"/>
      <c r="P217" s="8" t="s">
        <v>8318</v>
      </c>
      <c r="Q217" s="8" t="s">
        <v>8318</v>
      </c>
      <c r="R217" s="8" t="s">
        <v>243</v>
      </c>
      <c r="S217" s="8" t="s">
        <v>244</v>
      </c>
      <c r="T217" s="8" t="s">
        <v>6246</v>
      </c>
      <c r="U217" s="8" t="s">
        <v>7731</v>
      </c>
      <c r="V217" s="8" t="s">
        <v>8965</v>
      </c>
      <c r="W217" s="8" t="s">
        <v>8320</v>
      </c>
      <c r="X217" s="10"/>
      <c r="Y217" s="94" t="str">
        <f>VLOOKUP(D217,TIPOLOGIA!A:F,6,0)</f>
        <v>TIPO IV ESPECIAL</v>
      </c>
      <c r="Z217" s="94" t="str">
        <f>VLOOKUP(D217,TIPOLOGIA!A:F,5,0)</f>
        <v>TERRESTRE/FLUVIAL</v>
      </c>
      <c r="AA217" s="8"/>
      <c r="AB217" s="8">
        <v>0</v>
      </c>
      <c r="AC217" s="86">
        <f>IF(W217="SOPORTE_TELEFÓNICO",'BASE LIQUIDACION REDEBAN 2025'!$B$19,IF(AND(W217="VISITA_TÉCNICA",Y217="TIPO II"),'BASE LIQUIDACION REDEBAN 2025'!$B$18,'BASE LIQUIDACION REDEBAN 2025'!$B$17))</f>
        <v>35779.500569199998</v>
      </c>
      <c r="AD217" s="86">
        <v>0</v>
      </c>
      <c r="AE217" s="86">
        <f t="shared" si="3"/>
        <v>35779.500569199998</v>
      </c>
      <c r="AF217" s="49"/>
    </row>
    <row r="218" spans="1:32" s="78" customFormat="1">
      <c r="A218" s="8" t="s">
        <v>90</v>
      </c>
      <c r="B218" s="94" t="str">
        <f>VLOOKUP(A218,'CENTRO DE COSTOS'!A:D,4,FALSE)</f>
        <v>JUAN SEBASTIÁN RÍOS CASTRILLÓN</v>
      </c>
      <c r="C218" s="94" t="str">
        <f>VLOOKUP(A218,'CENTRO DE COSTOS'!A:D,2,FALSE)</f>
        <v>0004-0005</v>
      </c>
      <c r="D218" s="8">
        <v>5150</v>
      </c>
      <c r="E218" s="8">
        <v>2667905</v>
      </c>
      <c r="F218" s="8">
        <v>10622</v>
      </c>
      <c r="G218" s="8" t="s">
        <v>6241</v>
      </c>
      <c r="H218" s="8" t="s">
        <v>249</v>
      </c>
      <c r="I218" s="8" t="s">
        <v>8966</v>
      </c>
      <c r="J218" s="8" t="s">
        <v>8966</v>
      </c>
      <c r="K218" s="8" t="s">
        <v>160</v>
      </c>
      <c r="L218" s="8" t="s">
        <v>8967</v>
      </c>
      <c r="M218" s="183">
        <v>45899.375</v>
      </c>
      <c r="N218" s="183">
        <v>45904.418749999997</v>
      </c>
      <c r="O218" s="90"/>
      <c r="P218" s="8" t="s">
        <v>8318</v>
      </c>
      <c r="Q218" s="8" t="s">
        <v>8318</v>
      </c>
      <c r="R218" s="8" t="s">
        <v>6245</v>
      </c>
      <c r="S218" s="8" t="s">
        <v>6245</v>
      </c>
      <c r="T218" s="8" t="s">
        <v>6246</v>
      </c>
      <c r="U218" s="8" t="s">
        <v>7731</v>
      </c>
      <c r="V218" s="8" t="s">
        <v>8968</v>
      </c>
      <c r="W218" s="8" t="s">
        <v>8320</v>
      </c>
      <c r="X218" s="10"/>
      <c r="Y218" s="94" t="str">
        <f>VLOOKUP(D218,TIPOLOGIA!A:F,6,0)</f>
        <v>TIPO III</v>
      </c>
      <c r="Z218" s="94" t="str">
        <f>VLOOKUP(D218,TIPOLOGIA!A:F,5,0)</f>
        <v>TERRESTRE</v>
      </c>
      <c r="AA218" s="8"/>
      <c r="AB218" s="8">
        <v>0</v>
      </c>
      <c r="AC218" s="86">
        <f>IF(W218="SOPORTE_TELEFÓNICO",'BASE LIQUIDACION REDEBAN 2025'!$B$19,IF(AND(W218="VISITA_TÉCNICA",Y218="TIPO II"),'BASE LIQUIDACION REDEBAN 2025'!$B$18,'BASE LIQUIDACION REDEBAN 2025'!$B$17))</f>
        <v>35779.500569199998</v>
      </c>
      <c r="AD218" s="86">
        <v>0</v>
      </c>
      <c r="AE218" s="86">
        <f t="shared" si="3"/>
        <v>35779.500569199998</v>
      </c>
      <c r="AF218" s="49"/>
    </row>
    <row r="219" spans="1:32" s="78" customFormat="1">
      <c r="A219" s="8" t="s">
        <v>86</v>
      </c>
      <c r="B219" s="94" t="str">
        <f>VLOOKUP(A219,'CENTRO DE COSTOS'!A:D,4,FALSE)</f>
        <v>KEVIN ALEXIS CORZO BUSTOS</v>
      </c>
      <c r="C219" s="94" t="str">
        <f>VLOOKUP(A219,'CENTRO DE COSTOS'!A:D,2,FALSE)</f>
        <v>0004-0007</v>
      </c>
      <c r="D219" s="8">
        <v>73001</v>
      </c>
      <c r="E219" s="8">
        <v>2679061</v>
      </c>
      <c r="F219" s="8">
        <v>79240</v>
      </c>
      <c r="G219" s="8" t="s">
        <v>6241</v>
      </c>
      <c r="H219" s="8" t="s">
        <v>494</v>
      </c>
      <c r="I219" s="8" t="s">
        <v>86</v>
      </c>
      <c r="J219" s="8" t="s">
        <v>4303</v>
      </c>
      <c r="K219" s="8" t="s">
        <v>160</v>
      </c>
      <c r="L219" s="8" t="s">
        <v>8969</v>
      </c>
      <c r="M219" s="183">
        <v>45902.396527777782</v>
      </c>
      <c r="N219" s="183">
        <v>45904.420138888891</v>
      </c>
      <c r="O219" s="90"/>
      <c r="P219" s="8" t="s">
        <v>8318</v>
      </c>
      <c r="Q219" s="8" t="s">
        <v>8318</v>
      </c>
      <c r="R219" s="8" t="s">
        <v>243</v>
      </c>
      <c r="S219" s="8" t="s">
        <v>244</v>
      </c>
      <c r="T219" s="8" t="s">
        <v>6246</v>
      </c>
      <c r="U219" s="8" t="s">
        <v>7731</v>
      </c>
      <c r="V219" s="8" t="s">
        <v>8970</v>
      </c>
      <c r="W219" s="8" t="s">
        <v>165</v>
      </c>
      <c r="X219" s="10"/>
      <c r="Y219" s="94" t="str">
        <f>VLOOKUP(D219,TIPOLOGIA!A:F,6,0)</f>
        <v>TIPO I</v>
      </c>
      <c r="Z219" s="94" t="str">
        <f>VLOOKUP(D219,TIPOLOGIA!A:F,5,0)</f>
        <v>TERRESTRE</v>
      </c>
      <c r="AA219" s="8" t="s">
        <v>498</v>
      </c>
      <c r="AB219" s="8">
        <v>1</v>
      </c>
      <c r="AC219" s="86">
        <f>IF(W219="SOPORTE_TELEFÓNICO",'BASE LIQUIDACION REDEBAN 2025'!$B$19,IF(AND(W219="VISITA_TÉCNICA",Y219="TIPO II"),'BASE LIQUIDACION REDEBAN 2025'!$B$18,'BASE LIQUIDACION REDEBAN 2025'!$B$17))</f>
        <v>35779.500569199998</v>
      </c>
      <c r="AD219" s="86">
        <v>0</v>
      </c>
      <c r="AE219" s="86">
        <f t="shared" si="3"/>
        <v>35779.500569199998</v>
      </c>
      <c r="AF219" s="49"/>
    </row>
    <row r="220" spans="1:32" s="78" customFormat="1">
      <c r="A220" s="8" t="s">
        <v>60</v>
      </c>
      <c r="B220" s="94" t="str">
        <f>VLOOKUP(A220,'CENTRO DE COSTOS'!A:D,4,FALSE)</f>
        <v>JUAN SEBASTIÁN RÍOS CASTRILLÓN</v>
      </c>
      <c r="C220" s="94" t="str">
        <f>VLOOKUP(A220,'CENTRO DE COSTOS'!A:D,2,FALSE)</f>
        <v>0004-0005</v>
      </c>
      <c r="D220" s="8">
        <v>27615</v>
      </c>
      <c r="E220" s="8">
        <v>2638984</v>
      </c>
      <c r="F220" s="8">
        <v>61319</v>
      </c>
      <c r="G220" s="8" t="s">
        <v>6241</v>
      </c>
      <c r="H220" s="8" t="s">
        <v>932</v>
      </c>
      <c r="I220" s="8" t="s">
        <v>270</v>
      </c>
      <c r="J220" s="8" t="s">
        <v>8971</v>
      </c>
      <c r="K220" s="8" t="s">
        <v>160</v>
      </c>
      <c r="L220" s="8" t="s">
        <v>8972</v>
      </c>
      <c r="M220" s="183">
        <v>45894.477777777778</v>
      </c>
      <c r="N220" s="183">
        <v>45904.42083333333</v>
      </c>
      <c r="O220" s="90"/>
      <c r="P220" s="8" t="s">
        <v>8318</v>
      </c>
      <c r="Q220" s="8" t="s">
        <v>8318</v>
      </c>
      <c r="R220" s="8" t="s">
        <v>243</v>
      </c>
      <c r="S220" s="8" t="s">
        <v>244</v>
      </c>
      <c r="T220" s="8" t="s">
        <v>6246</v>
      </c>
      <c r="U220" s="8" t="s">
        <v>7731</v>
      </c>
      <c r="V220" s="8" t="s">
        <v>8973</v>
      </c>
      <c r="W220" s="8" t="s">
        <v>8320</v>
      </c>
      <c r="X220" s="10"/>
      <c r="Y220" s="94" t="str">
        <f>VLOOKUP(D220,TIPOLOGIA!A:F,6,0)</f>
        <v>TIPO IV ESPECIAL</v>
      </c>
      <c r="Z220" s="94" t="str">
        <f>VLOOKUP(D220,TIPOLOGIA!A:F,5,0)</f>
        <v>TERRESTRE/FLUVIAL</v>
      </c>
      <c r="AA220" s="8"/>
      <c r="AB220" s="8">
        <v>0</v>
      </c>
      <c r="AC220" s="86">
        <f>IF(W220="SOPORTE_TELEFÓNICO",'BASE LIQUIDACION REDEBAN 2025'!$B$19,IF(AND(W220="VISITA_TÉCNICA",Y220="TIPO II"),'BASE LIQUIDACION REDEBAN 2025'!$B$18,'BASE LIQUIDACION REDEBAN 2025'!$B$17))</f>
        <v>35779.500569199998</v>
      </c>
      <c r="AD220" s="86">
        <v>0</v>
      </c>
      <c r="AE220" s="86">
        <f t="shared" si="3"/>
        <v>35779.500569199998</v>
      </c>
      <c r="AF220" s="49"/>
    </row>
    <row r="221" spans="1:32" s="78" customFormat="1">
      <c r="A221" s="8" t="s">
        <v>81</v>
      </c>
      <c r="B221" s="94" t="str">
        <f>VLOOKUP(A221,'CENTRO DE COSTOS'!A:D,4,FALSE)</f>
        <v>MIGUEL JULIÁN HERNÁNDEZ GUARÍN</v>
      </c>
      <c r="C221" s="94" t="str">
        <f>VLOOKUP(A221,'CENTRO DE COSTOS'!A:D,2,FALSE)</f>
        <v>0004-0008</v>
      </c>
      <c r="D221" s="8">
        <v>54874</v>
      </c>
      <c r="E221" s="8">
        <v>2680546</v>
      </c>
      <c r="F221" s="8">
        <v>80549</v>
      </c>
      <c r="G221" s="8" t="s">
        <v>6241</v>
      </c>
      <c r="H221" s="8" t="s">
        <v>296</v>
      </c>
      <c r="I221" s="8" t="s">
        <v>321</v>
      </c>
      <c r="J221" s="8" t="s">
        <v>8974</v>
      </c>
      <c r="K221" s="8" t="s">
        <v>160</v>
      </c>
      <c r="L221" s="8" t="s">
        <v>8975</v>
      </c>
      <c r="M221" s="183">
        <v>45902.460416666669</v>
      </c>
      <c r="N221" s="183">
        <v>45904.424305555563</v>
      </c>
      <c r="O221" s="90"/>
      <c r="P221" s="8" t="s">
        <v>8318</v>
      </c>
      <c r="Q221" s="8" t="s">
        <v>8318</v>
      </c>
      <c r="R221" s="8" t="s">
        <v>162</v>
      </c>
      <c r="S221" s="8" t="s">
        <v>162</v>
      </c>
      <c r="T221" s="8" t="s">
        <v>6246</v>
      </c>
      <c r="U221" s="8" t="s">
        <v>7731</v>
      </c>
      <c r="V221" s="8" t="s">
        <v>8976</v>
      </c>
      <c r="W221" s="8" t="s">
        <v>165</v>
      </c>
      <c r="X221" s="10"/>
      <c r="Y221" s="94" t="str">
        <f>VLOOKUP(D221,TIPOLOGIA!A:F,6,0)</f>
        <v>TIPO I</v>
      </c>
      <c r="Z221" s="94" t="str">
        <f>VLOOKUP(D221,TIPOLOGIA!A:F,5,0)</f>
        <v>TERRESTRE</v>
      </c>
      <c r="AA221" s="8" t="s">
        <v>326</v>
      </c>
      <c r="AB221" s="8">
        <v>1</v>
      </c>
      <c r="AC221" s="86">
        <f>IF(W221="SOPORTE_TELEFÓNICO",'BASE LIQUIDACION REDEBAN 2025'!$B$19,IF(AND(W221="VISITA_TÉCNICA",Y221="TIPO II"),'BASE LIQUIDACION REDEBAN 2025'!$B$18,'BASE LIQUIDACION REDEBAN 2025'!$B$17))</f>
        <v>35779.500569199998</v>
      </c>
      <c r="AD221" s="86">
        <v>0</v>
      </c>
      <c r="AE221" s="86">
        <f t="shared" si="3"/>
        <v>35779.500569199998</v>
      </c>
      <c r="AF221" s="49"/>
    </row>
    <row r="222" spans="1:32" s="78" customFormat="1">
      <c r="A222" s="8" t="s">
        <v>60</v>
      </c>
      <c r="B222" s="94" t="str">
        <f>VLOOKUP(A222,'CENTRO DE COSTOS'!A:D,4,FALSE)</f>
        <v>JUAN SEBASTIÁN RÍOS CASTRILLÓN</v>
      </c>
      <c r="C222" s="94" t="str">
        <f>VLOOKUP(A222,'CENTRO DE COSTOS'!A:D,2,FALSE)</f>
        <v>0004-0005</v>
      </c>
      <c r="D222" s="8">
        <v>5837</v>
      </c>
      <c r="E222" s="8">
        <v>2658690</v>
      </c>
      <c r="F222" s="8">
        <v>23916</v>
      </c>
      <c r="G222" s="8" t="s">
        <v>6241</v>
      </c>
      <c r="H222" s="8" t="s">
        <v>249</v>
      </c>
      <c r="I222" s="8" t="s">
        <v>256</v>
      </c>
      <c r="J222" s="8" t="s">
        <v>8977</v>
      </c>
      <c r="K222" s="8" t="s">
        <v>160</v>
      </c>
      <c r="L222" s="8" t="s">
        <v>8978</v>
      </c>
      <c r="M222" s="183">
        <v>45897.500694444447</v>
      </c>
      <c r="N222" s="183">
        <v>45904.426388888889</v>
      </c>
      <c r="O222" s="90"/>
      <c r="P222" s="8" t="s">
        <v>8318</v>
      </c>
      <c r="Q222" s="8" t="s">
        <v>8318</v>
      </c>
      <c r="R222" s="8" t="s">
        <v>243</v>
      </c>
      <c r="S222" s="8" t="s">
        <v>365</v>
      </c>
      <c r="T222" s="8" t="s">
        <v>6246</v>
      </c>
      <c r="U222" s="8" t="s">
        <v>7731</v>
      </c>
      <c r="V222" s="8" t="s">
        <v>8979</v>
      </c>
      <c r="W222" s="8" t="s">
        <v>8320</v>
      </c>
      <c r="X222" s="10"/>
      <c r="Y222" s="94" t="str">
        <f>VLOOKUP(D222,TIPOLOGIA!A:F,6,0)</f>
        <v>TIPO II</v>
      </c>
      <c r="Z222" s="94" t="str">
        <f>VLOOKUP(D222,TIPOLOGIA!A:F,5,0)</f>
        <v>TERRESTRE</v>
      </c>
      <c r="AA222" s="8" t="s">
        <v>261</v>
      </c>
      <c r="AB222" s="8">
        <v>0</v>
      </c>
      <c r="AC222" s="86">
        <f>IF(W222="SOPORTE_TELEFÓNICO",'BASE LIQUIDACION REDEBAN 2025'!$B$19,IF(AND(W222="VISITA_TÉCNICA",Y222="TIPO II"),'BASE LIQUIDACION REDEBAN 2025'!$B$18,'BASE LIQUIDACION REDEBAN 2025'!$B$17))</f>
        <v>35779.500569199998</v>
      </c>
      <c r="AD222" s="86">
        <v>0</v>
      </c>
      <c r="AE222" s="86">
        <f t="shared" si="3"/>
        <v>35779.500569199998</v>
      </c>
      <c r="AF222" s="49"/>
    </row>
    <row r="223" spans="1:32" s="78" customFormat="1">
      <c r="A223" s="8" t="s">
        <v>76</v>
      </c>
      <c r="B223" s="94" t="str">
        <f>VLOOKUP(A223,'CENTRO DE COSTOS'!A:D,4,FALSE)</f>
        <v>DIEGO FERNANDO HENAO CARDONA</v>
      </c>
      <c r="C223" s="94" t="str">
        <f>VLOOKUP(A223,'CENTRO DE COSTOS'!A:D,2,FALSE)</f>
        <v>0004-0003</v>
      </c>
      <c r="D223" s="8">
        <v>76111</v>
      </c>
      <c r="E223" s="8">
        <v>2678940</v>
      </c>
      <c r="F223" s="8">
        <v>68408</v>
      </c>
      <c r="G223" s="8" t="s">
        <v>6241</v>
      </c>
      <c r="H223" s="8" t="s">
        <v>232</v>
      </c>
      <c r="I223" s="8" t="s">
        <v>2758</v>
      </c>
      <c r="J223" s="8" t="s">
        <v>8980</v>
      </c>
      <c r="K223" s="8" t="s">
        <v>160</v>
      </c>
      <c r="L223" s="8" t="s">
        <v>8981</v>
      </c>
      <c r="M223" s="183">
        <v>45902.385416666657</v>
      </c>
      <c r="N223" s="183">
        <v>45904.428472222222</v>
      </c>
      <c r="O223" s="90"/>
      <c r="P223" s="8" t="s">
        <v>8318</v>
      </c>
      <c r="Q223" s="8" t="s">
        <v>8318</v>
      </c>
      <c r="R223" s="8" t="s">
        <v>162</v>
      </c>
      <c r="S223" s="8" t="s">
        <v>6245</v>
      </c>
      <c r="T223" s="8" t="s">
        <v>6246</v>
      </c>
      <c r="U223" s="8" t="s">
        <v>7731</v>
      </c>
      <c r="V223" s="8" t="s">
        <v>8982</v>
      </c>
      <c r="W223" s="8" t="s">
        <v>165</v>
      </c>
      <c r="X223" s="10"/>
      <c r="Y223" s="94" t="str">
        <f>VLOOKUP(D223,TIPOLOGIA!A:F,6,0)</f>
        <v>TIPO II</v>
      </c>
      <c r="Z223" s="94" t="str">
        <f>VLOOKUP(D223,TIPOLOGIA!A:F,5,0)</f>
        <v>TERRESTRE</v>
      </c>
      <c r="AA223" s="8" t="s">
        <v>346</v>
      </c>
      <c r="AB223" s="8">
        <v>1</v>
      </c>
      <c r="AC223" s="86">
        <f>IF(W223="SOPORTE_TELEFÓNICO",'BASE LIQUIDACION REDEBAN 2025'!$B$19,IF(AND(W223="VISITA_TÉCNICA",Y223="TIPO II"),'BASE LIQUIDACION REDEBAN 2025'!$B$18,'BASE LIQUIDACION REDEBAN 2025'!$B$17))</f>
        <v>67654.12000000001</v>
      </c>
      <c r="AD223" s="86">
        <v>0</v>
      </c>
      <c r="AE223" s="86">
        <f t="shared" si="3"/>
        <v>67654.12000000001</v>
      </c>
      <c r="AF223" s="49"/>
    </row>
    <row r="224" spans="1:32" s="78" customFormat="1">
      <c r="A224" s="8" t="s">
        <v>64</v>
      </c>
      <c r="B224" s="94" t="str">
        <f>VLOOKUP(A224,'CENTRO DE COSTOS'!A:D,4,FALSE)</f>
        <v>JOSE MAURICIO HERNANDEZ ROJAS</v>
      </c>
      <c r="C224" s="94" t="str">
        <f>VLOOKUP(A224,'CENTRO DE COSTOS'!A:D,2,FALSE)</f>
        <v>0004-0001</v>
      </c>
      <c r="D224" s="8">
        <v>8758</v>
      </c>
      <c r="E224" s="8">
        <v>2678771</v>
      </c>
      <c r="F224" s="8">
        <v>80424</v>
      </c>
      <c r="G224" s="8" t="s">
        <v>6241</v>
      </c>
      <c r="H224" s="8" t="s">
        <v>1045</v>
      </c>
      <c r="I224" s="8" t="s">
        <v>1051</v>
      </c>
      <c r="J224" s="8" t="s">
        <v>8983</v>
      </c>
      <c r="K224" s="8" t="s">
        <v>160</v>
      </c>
      <c r="L224" s="8" t="s">
        <v>8984</v>
      </c>
      <c r="M224" s="183">
        <v>45902.386111111111</v>
      </c>
      <c r="N224" s="183">
        <v>45904.431944444441</v>
      </c>
      <c r="O224" s="90"/>
      <c r="P224" s="8" t="s">
        <v>8318</v>
      </c>
      <c r="Q224" s="8" t="s">
        <v>8318</v>
      </c>
      <c r="R224" s="8" t="s">
        <v>162</v>
      </c>
      <c r="S224" s="8" t="s">
        <v>162</v>
      </c>
      <c r="T224" s="8" t="s">
        <v>6246</v>
      </c>
      <c r="U224" s="8" t="s">
        <v>7731</v>
      </c>
      <c r="V224" s="8" t="s">
        <v>8985</v>
      </c>
      <c r="W224" s="8" t="s">
        <v>165</v>
      </c>
      <c r="X224" s="10"/>
      <c r="Y224" s="94" t="str">
        <f>VLOOKUP(D224,TIPOLOGIA!A:F,6,0)</f>
        <v>TIPO I</v>
      </c>
      <c r="Z224" s="94" t="str">
        <f>VLOOKUP(D224,TIPOLOGIA!A:F,5,0)</f>
        <v>TERRESTRE</v>
      </c>
      <c r="AA224" s="8" t="s">
        <v>1743</v>
      </c>
      <c r="AB224" s="8">
        <v>1</v>
      </c>
      <c r="AC224" s="86">
        <f>IF(W224="SOPORTE_TELEFÓNICO",'BASE LIQUIDACION REDEBAN 2025'!$B$19,IF(AND(W224="VISITA_TÉCNICA",Y224="TIPO II"),'BASE LIQUIDACION REDEBAN 2025'!$B$18,'BASE LIQUIDACION REDEBAN 2025'!$B$17))</f>
        <v>35779.500569199998</v>
      </c>
      <c r="AD224" s="86">
        <v>0</v>
      </c>
      <c r="AE224" s="86">
        <f t="shared" si="3"/>
        <v>35779.500569199998</v>
      </c>
      <c r="AF224" s="49"/>
    </row>
    <row r="225" spans="1:32" s="78" customFormat="1">
      <c r="A225" s="8" t="s">
        <v>86</v>
      </c>
      <c r="B225" s="94" t="str">
        <f>VLOOKUP(A225,'CENTRO DE COSTOS'!A:D,4,FALSE)</f>
        <v>KEVIN ALEXIS CORZO BUSTOS</v>
      </c>
      <c r="C225" s="94" t="str">
        <f>VLOOKUP(A225,'CENTRO DE COSTOS'!A:D,2,FALSE)</f>
        <v>0004-0007</v>
      </c>
      <c r="D225" s="8">
        <v>73001</v>
      </c>
      <c r="E225" s="8">
        <v>2668686</v>
      </c>
      <c r="F225" s="8">
        <v>75021</v>
      </c>
      <c r="G225" s="8" t="s">
        <v>6241</v>
      </c>
      <c r="H225" s="8" t="s">
        <v>494</v>
      </c>
      <c r="I225" s="8" t="s">
        <v>86</v>
      </c>
      <c r="J225" s="8" t="s">
        <v>8986</v>
      </c>
      <c r="K225" s="8" t="s">
        <v>160</v>
      </c>
      <c r="L225" s="8" t="s">
        <v>8987</v>
      </c>
      <c r="M225" s="183">
        <v>45901.333333333343</v>
      </c>
      <c r="N225" s="183">
        <v>45904.43472222222</v>
      </c>
      <c r="O225" s="90"/>
      <c r="P225" s="8" t="s">
        <v>8318</v>
      </c>
      <c r="Q225" s="8" t="s">
        <v>8318</v>
      </c>
      <c r="R225" s="8" t="s">
        <v>243</v>
      </c>
      <c r="S225" s="8" t="s">
        <v>365</v>
      </c>
      <c r="T225" s="8" t="s">
        <v>6246</v>
      </c>
      <c r="U225" s="8" t="s">
        <v>7731</v>
      </c>
      <c r="V225" s="8" t="s">
        <v>8988</v>
      </c>
      <c r="W225" s="8" t="s">
        <v>165</v>
      </c>
      <c r="X225" s="10"/>
      <c r="Y225" s="94" t="str">
        <f>VLOOKUP(D225,TIPOLOGIA!A:F,6,0)</f>
        <v>TIPO I</v>
      </c>
      <c r="Z225" s="94" t="str">
        <f>VLOOKUP(D225,TIPOLOGIA!A:F,5,0)</f>
        <v>TERRESTRE</v>
      </c>
      <c r="AA225" s="8" t="s">
        <v>498</v>
      </c>
      <c r="AB225" s="8">
        <v>1</v>
      </c>
      <c r="AC225" s="86">
        <f>IF(W225="SOPORTE_TELEFÓNICO",'BASE LIQUIDACION REDEBAN 2025'!$B$19,IF(AND(W225="VISITA_TÉCNICA",Y225="TIPO II"),'BASE LIQUIDACION REDEBAN 2025'!$B$18,'BASE LIQUIDACION REDEBAN 2025'!$B$17))</f>
        <v>35779.500569199998</v>
      </c>
      <c r="AD225" s="86">
        <v>0</v>
      </c>
      <c r="AE225" s="86">
        <f t="shared" si="3"/>
        <v>35779.500569199998</v>
      </c>
      <c r="AF225" s="49"/>
    </row>
    <row r="226" spans="1:32" s="78" customFormat="1">
      <c r="A226" s="8" t="s">
        <v>72</v>
      </c>
      <c r="B226" s="94" t="str">
        <f>VLOOKUP(A226,'CENTRO DE COSTOS'!A:D,4,FALSE)</f>
        <v>MIGUEL JULIÁN HERNÁNDEZ GUARÍN</v>
      </c>
      <c r="C226" s="94" t="str">
        <f>VLOOKUP(A226,'CENTRO DE COSTOS'!A:D,2,FALSE)</f>
        <v>0004-0008</v>
      </c>
      <c r="D226" s="8">
        <v>68615</v>
      </c>
      <c r="E226" s="8">
        <v>2677647</v>
      </c>
      <c r="F226" s="8">
        <v>63032</v>
      </c>
      <c r="G226" s="8" t="s">
        <v>6241</v>
      </c>
      <c r="H226" s="8" t="s">
        <v>224</v>
      </c>
      <c r="I226" s="8" t="s">
        <v>1026</v>
      </c>
      <c r="J226" s="8" t="s">
        <v>8989</v>
      </c>
      <c r="K226" s="8" t="s">
        <v>160</v>
      </c>
      <c r="L226" s="8" t="s">
        <v>8990</v>
      </c>
      <c r="M226" s="183">
        <v>45902.333333333343</v>
      </c>
      <c r="N226" s="183">
        <v>45904.449305555558</v>
      </c>
      <c r="O226" s="90"/>
      <c r="P226" s="8" t="s">
        <v>8318</v>
      </c>
      <c r="Q226" s="8" t="s">
        <v>8318</v>
      </c>
      <c r="R226" s="8" t="s">
        <v>6245</v>
      </c>
      <c r="S226" s="8" t="s">
        <v>6245</v>
      </c>
      <c r="T226" s="8" t="s">
        <v>6246</v>
      </c>
      <c r="U226" s="8" t="s">
        <v>7731</v>
      </c>
      <c r="V226" s="8" t="s">
        <v>8991</v>
      </c>
      <c r="W226" s="8" t="s">
        <v>8320</v>
      </c>
      <c r="X226" s="10"/>
      <c r="Y226" s="94" t="str">
        <f>VLOOKUP(D226,TIPOLOGIA!A:F,6,0)</f>
        <v>TIPO II</v>
      </c>
      <c r="Z226" s="94" t="str">
        <f>VLOOKUP(D226,TIPOLOGIA!A:F,5,0)</f>
        <v>TERRESTRE</v>
      </c>
      <c r="AA226" s="8" t="s">
        <v>319</v>
      </c>
      <c r="AB226" s="8">
        <v>0</v>
      </c>
      <c r="AC226" s="86">
        <f>IF(W226="SOPORTE_TELEFÓNICO",'BASE LIQUIDACION REDEBAN 2025'!$B$19,IF(AND(W226="VISITA_TÉCNICA",Y226="TIPO II"),'BASE LIQUIDACION REDEBAN 2025'!$B$18,'BASE LIQUIDACION REDEBAN 2025'!$B$17))</f>
        <v>35779.500569199998</v>
      </c>
      <c r="AD226" s="86">
        <v>0</v>
      </c>
      <c r="AE226" s="86">
        <f t="shared" si="3"/>
        <v>35779.500569199998</v>
      </c>
      <c r="AF226" s="49"/>
    </row>
    <row r="227" spans="1:32" s="78" customFormat="1">
      <c r="A227" s="8" t="s">
        <v>72</v>
      </c>
      <c r="B227" s="94" t="str">
        <f>VLOOKUP(A227,'CENTRO DE COSTOS'!A:D,4,FALSE)</f>
        <v>MIGUEL JULIÁN HERNÁNDEZ GUARÍN</v>
      </c>
      <c r="C227" s="94" t="str">
        <f>VLOOKUP(A227,'CENTRO DE COSTOS'!A:D,2,FALSE)</f>
        <v>0004-0008</v>
      </c>
      <c r="D227" s="8">
        <v>68820</v>
      </c>
      <c r="E227" s="8">
        <v>2686007</v>
      </c>
      <c r="F227" s="8">
        <v>65635</v>
      </c>
      <c r="G227" s="8" t="s">
        <v>6241</v>
      </c>
      <c r="H227" s="8" t="s">
        <v>224</v>
      </c>
      <c r="I227" s="8" t="s">
        <v>8992</v>
      </c>
      <c r="J227" s="8" t="s">
        <v>8993</v>
      </c>
      <c r="K227" s="8" t="s">
        <v>160</v>
      </c>
      <c r="L227" s="8" t="s">
        <v>8994</v>
      </c>
      <c r="M227" s="183">
        <v>45903.379861111112</v>
      </c>
      <c r="N227" s="183">
        <v>45904.521527777782</v>
      </c>
      <c r="O227" s="90"/>
      <c r="P227" s="8" t="s">
        <v>8318</v>
      </c>
      <c r="Q227" s="8" t="s">
        <v>8318</v>
      </c>
      <c r="R227" s="8" t="s">
        <v>162</v>
      </c>
      <c r="S227" s="8" t="s">
        <v>6245</v>
      </c>
      <c r="T227" s="8" t="s">
        <v>6246</v>
      </c>
      <c r="U227" s="8" t="s">
        <v>7731</v>
      </c>
      <c r="V227" s="8" t="s">
        <v>8995</v>
      </c>
      <c r="W227" s="8" t="s">
        <v>165</v>
      </c>
      <c r="X227" s="10"/>
      <c r="Y227" s="94" t="str">
        <f>VLOOKUP(D227,TIPOLOGIA!A:F,6,0)</f>
        <v>TIPO II</v>
      </c>
      <c r="Z227" s="94" t="str">
        <f>VLOOKUP(D227,TIPOLOGIA!A:F,5,0)</f>
        <v>TERRESTRE</v>
      </c>
      <c r="AA227" s="8" t="s">
        <v>319</v>
      </c>
      <c r="AB227" s="8">
        <v>1</v>
      </c>
      <c r="AC227" s="86">
        <f>IF(W227="SOPORTE_TELEFÓNICO",'BASE LIQUIDACION REDEBAN 2025'!$B$19,IF(AND(W227="VISITA_TÉCNICA",Y227="TIPO II"),'BASE LIQUIDACION REDEBAN 2025'!$B$18,'BASE LIQUIDACION REDEBAN 2025'!$B$17))</f>
        <v>67654.12000000001</v>
      </c>
      <c r="AD227" s="86">
        <v>0</v>
      </c>
      <c r="AE227" s="86">
        <f t="shared" si="3"/>
        <v>67654.12000000001</v>
      </c>
      <c r="AF227" s="49"/>
    </row>
    <row r="228" spans="1:32" s="78" customFormat="1">
      <c r="A228" s="8" t="s">
        <v>68</v>
      </c>
      <c r="B228" s="94" t="str">
        <f>VLOOKUP(A228,'CENTRO DE COSTOS'!A:D,4,FALSE)</f>
        <v>WILLIAM ASDRUBAL ROZO ROZO</v>
      </c>
      <c r="C228" s="94" t="str">
        <f>VLOOKUP(A228,'CENTRO DE COSTOS'!A:D,2,FALSE)</f>
        <v>0004-0004</v>
      </c>
      <c r="D228" s="8">
        <v>11001</v>
      </c>
      <c r="E228" s="8">
        <v>2688509</v>
      </c>
      <c r="F228" s="8">
        <v>32046</v>
      </c>
      <c r="G228" s="8" t="s">
        <v>6241</v>
      </c>
      <c r="H228" s="8" t="s">
        <v>417</v>
      </c>
      <c r="I228" s="8" t="s">
        <v>68</v>
      </c>
      <c r="J228" s="8" t="s">
        <v>8996</v>
      </c>
      <c r="K228" s="8" t="s">
        <v>160</v>
      </c>
      <c r="L228" s="8" t="s">
        <v>8997</v>
      </c>
      <c r="M228" s="183">
        <v>45903.491666666669</v>
      </c>
      <c r="N228" s="183">
        <v>45904.527083333327</v>
      </c>
      <c r="O228" s="90"/>
      <c r="P228" s="8" t="s">
        <v>8318</v>
      </c>
      <c r="Q228" s="8" t="s">
        <v>8318</v>
      </c>
      <c r="R228" s="8" t="s">
        <v>357</v>
      </c>
      <c r="S228" s="8" t="s">
        <v>7751</v>
      </c>
      <c r="T228" s="8" t="s">
        <v>6246</v>
      </c>
      <c r="U228" s="8" t="s">
        <v>7731</v>
      </c>
      <c r="V228" s="8" t="s">
        <v>8998</v>
      </c>
      <c r="W228" s="8" t="s">
        <v>165</v>
      </c>
      <c r="X228" s="10"/>
      <c r="Y228" s="94" t="str">
        <f>VLOOKUP(D228,TIPOLOGIA!A:F,6,0)</f>
        <v>TIPO I</v>
      </c>
      <c r="Z228" s="94" t="str">
        <f>VLOOKUP(D228,TIPOLOGIA!A:F,5,0)</f>
        <v>TERRESTRE</v>
      </c>
      <c r="AA228" s="8" t="s">
        <v>551</v>
      </c>
      <c r="AB228" s="8">
        <v>1</v>
      </c>
      <c r="AC228" s="86">
        <f>IF(W228="SOPORTE_TELEFÓNICO",'BASE LIQUIDACION REDEBAN 2025'!$B$19,IF(AND(W228="VISITA_TÉCNICA",Y228="TIPO II"),'BASE LIQUIDACION REDEBAN 2025'!$B$18,'BASE LIQUIDACION REDEBAN 2025'!$B$17))</f>
        <v>35779.500569199998</v>
      </c>
      <c r="AD228" s="86">
        <v>0</v>
      </c>
      <c r="AE228" s="86">
        <f t="shared" si="3"/>
        <v>35779.500569199998</v>
      </c>
      <c r="AF228" s="49"/>
    </row>
    <row r="229" spans="1:32" s="78" customFormat="1">
      <c r="A229" s="8" t="s">
        <v>80</v>
      </c>
      <c r="B229" s="94" t="str">
        <f>VLOOKUP(A229,'CENTRO DE COSTOS'!A:D,4,FALSE)</f>
        <v>JOSE MAURICIO HERNANDEZ ROJAS</v>
      </c>
      <c r="C229" s="94" t="str">
        <f>VLOOKUP(A229,'CENTRO DE COSTOS'!A:D,2,FALSE)</f>
        <v>0004-0001</v>
      </c>
      <c r="D229" s="8">
        <v>13873</v>
      </c>
      <c r="E229" s="8">
        <v>2661433</v>
      </c>
      <c r="F229" s="8">
        <v>71584</v>
      </c>
      <c r="G229" s="8" t="s">
        <v>6241</v>
      </c>
      <c r="H229" s="8" t="s">
        <v>685</v>
      </c>
      <c r="I229" s="8" t="s">
        <v>749</v>
      </c>
      <c r="J229" s="8" t="s">
        <v>4665</v>
      </c>
      <c r="K229" s="8" t="s">
        <v>160</v>
      </c>
      <c r="L229" s="8" t="s">
        <v>8999</v>
      </c>
      <c r="M229" s="183">
        <v>45898.333333333343</v>
      </c>
      <c r="N229" s="183">
        <v>45904.529861111107</v>
      </c>
      <c r="O229" s="90"/>
      <c r="P229" s="8" t="s">
        <v>8318</v>
      </c>
      <c r="Q229" s="8" t="s">
        <v>8318</v>
      </c>
      <c r="R229" s="8" t="s">
        <v>6245</v>
      </c>
      <c r="S229" s="8" t="s">
        <v>6245</v>
      </c>
      <c r="T229" s="8" t="s">
        <v>6246</v>
      </c>
      <c r="U229" s="8" t="s">
        <v>7731</v>
      </c>
      <c r="V229" s="8" t="s">
        <v>9000</v>
      </c>
      <c r="W229" s="8" t="s">
        <v>165</v>
      </c>
      <c r="X229" s="10"/>
      <c r="Y229" s="94" t="str">
        <f>VLOOKUP(D229,TIPOLOGIA!A:F,6,0)</f>
        <v>TIPO II</v>
      </c>
      <c r="Z229" s="94" t="str">
        <f>VLOOKUP(D229,TIPOLOGIA!A:F,5,0)</f>
        <v>TERRESTRE</v>
      </c>
      <c r="AA229" s="8" t="s">
        <v>1275</v>
      </c>
      <c r="AB229" s="8">
        <v>1</v>
      </c>
      <c r="AC229" s="86">
        <f>IF(W229="SOPORTE_TELEFÓNICO",'BASE LIQUIDACION REDEBAN 2025'!$B$19,IF(AND(W229="VISITA_TÉCNICA",Y229="TIPO II"),'BASE LIQUIDACION REDEBAN 2025'!$B$18,'BASE LIQUIDACION REDEBAN 2025'!$B$17))</f>
        <v>67654.12000000001</v>
      </c>
      <c r="AD229" s="86">
        <v>0</v>
      </c>
      <c r="AE229" s="86">
        <f t="shared" si="3"/>
        <v>67654.12000000001</v>
      </c>
      <c r="AF229" s="49"/>
    </row>
    <row r="230" spans="1:32" s="78" customFormat="1">
      <c r="A230" s="8" t="s">
        <v>100</v>
      </c>
      <c r="B230" s="94" t="str">
        <f>VLOOKUP(A230,'CENTRO DE COSTOS'!A:D,4,FALSE)</f>
        <v>KEVIN ALEXIS CORZO BUSTOS</v>
      </c>
      <c r="C230" s="94" t="str">
        <f>VLOOKUP(A230,'CENTRO DE COSTOS'!A:D,2,FALSE)</f>
        <v>0004-0007</v>
      </c>
      <c r="D230" s="8">
        <v>50001</v>
      </c>
      <c r="E230" s="8">
        <v>2685084</v>
      </c>
      <c r="F230" s="8">
        <v>31710</v>
      </c>
      <c r="G230" s="8" t="s">
        <v>6241</v>
      </c>
      <c r="H230" s="8" t="s">
        <v>216</v>
      </c>
      <c r="I230" s="8" t="s">
        <v>100</v>
      </c>
      <c r="J230" s="8" t="s">
        <v>9001</v>
      </c>
      <c r="K230" s="8" t="s">
        <v>160</v>
      </c>
      <c r="L230" s="8" t="s">
        <v>9002</v>
      </c>
      <c r="M230" s="183">
        <v>45903.34097222222</v>
      </c>
      <c r="N230" s="183">
        <v>45904.531944444447</v>
      </c>
      <c r="O230" s="90"/>
      <c r="P230" s="8" t="s">
        <v>8318</v>
      </c>
      <c r="Q230" s="8" t="s">
        <v>8318</v>
      </c>
      <c r="R230" s="8" t="s">
        <v>6245</v>
      </c>
      <c r="S230" s="8" t="s">
        <v>6245</v>
      </c>
      <c r="T230" s="8" t="s">
        <v>6246</v>
      </c>
      <c r="U230" s="8" t="s">
        <v>7731</v>
      </c>
      <c r="V230" s="8" t="s">
        <v>9003</v>
      </c>
      <c r="W230" s="8" t="s">
        <v>165</v>
      </c>
      <c r="X230" s="10"/>
      <c r="Y230" s="94" t="str">
        <f>VLOOKUP(D230,TIPOLOGIA!A:F,6,0)</f>
        <v>TIPO I</v>
      </c>
      <c r="Z230" s="94" t="str">
        <f>VLOOKUP(D230,TIPOLOGIA!A:F,5,0)</f>
        <v>TERRESTRE</v>
      </c>
      <c r="AA230" s="8" t="s">
        <v>1227</v>
      </c>
      <c r="AB230" s="8">
        <v>1</v>
      </c>
      <c r="AC230" s="86">
        <f>IF(W230="SOPORTE_TELEFÓNICO",'BASE LIQUIDACION REDEBAN 2025'!$B$19,IF(AND(W230="VISITA_TÉCNICA",Y230="TIPO II"),'BASE LIQUIDACION REDEBAN 2025'!$B$18,'BASE LIQUIDACION REDEBAN 2025'!$B$17))</f>
        <v>35779.500569199998</v>
      </c>
      <c r="AD230" s="86">
        <v>0</v>
      </c>
      <c r="AE230" s="86">
        <f t="shared" si="3"/>
        <v>35779.500569199998</v>
      </c>
      <c r="AF230" s="49"/>
    </row>
    <row r="231" spans="1:32" s="78" customFormat="1">
      <c r="A231" s="8" t="s">
        <v>68</v>
      </c>
      <c r="B231" s="94" t="str">
        <f>VLOOKUP(A231,'CENTRO DE COSTOS'!A:D,4,FALSE)</f>
        <v>WILLIAM ASDRUBAL ROZO ROZO</v>
      </c>
      <c r="C231" s="94" t="str">
        <f>VLOOKUP(A231,'CENTRO DE COSTOS'!A:D,2,FALSE)</f>
        <v>0004-0004</v>
      </c>
      <c r="D231" s="8">
        <v>25175</v>
      </c>
      <c r="E231" s="8">
        <v>2684447</v>
      </c>
      <c r="F231" s="8">
        <v>66657</v>
      </c>
      <c r="G231" s="8" t="s">
        <v>6241</v>
      </c>
      <c r="H231" s="8" t="s">
        <v>417</v>
      </c>
      <c r="I231" s="8" t="s">
        <v>3065</v>
      </c>
      <c r="J231" s="8" t="s">
        <v>9004</v>
      </c>
      <c r="K231" s="8" t="s">
        <v>160</v>
      </c>
      <c r="L231" s="8" t="s">
        <v>9005</v>
      </c>
      <c r="M231" s="183">
        <v>45903.333333333343</v>
      </c>
      <c r="N231" s="183">
        <v>45904.53402777778</v>
      </c>
      <c r="O231" s="90"/>
      <c r="P231" s="8" t="s">
        <v>8318</v>
      </c>
      <c r="Q231" s="8" t="s">
        <v>8318</v>
      </c>
      <c r="R231" s="8" t="s">
        <v>6245</v>
      </c>
      <c r="S231" s="8" t="s">
        <v>6245</v>
      </c>
      <c r="T231" s="8" t="s">
        <v>6246</v>
      </c>
      <c r="U231" s="8" t="s">
        <v>7731</v>
      </c>
      <c r="V231" s="8" t="s">
        <v>9006</v>
      </c>
      <c r="W231" s="8" t="s">
        <v>165</v>
      </c>
      <c r="X231" s="10"/>
      <c r="Y231" s="94" t="str">
        <f>VLOOKUP(D231,TIPOLOGIA!A:F,6,0)</f>
        <v>TIPO II</v>
      </c>
      <c r="Z231" s="94" t="str">
        <f>VLOOKUP(D231,TIPOLOGIA!A:F,5,0)</f>
        <v>TERRESTRE</v>
      </c>
      <c r="AA231" s="8" t="s">
        <v>1877</v>
      </c>
      <c r="AB231" s="8">
        <v>1</v>
      </c>
      <c r="AC231" s="86">
        <f>IF(W231="SOPORTE_TELEFÓNICO",'BASE LIQUIDACION REDEBAN 2025'!$B$19,IF(AND(W231="VISITA_TÉCNICA",Y231="TIPO II"),'BASE LIQUIDACION REDEBAN 2025'!$B$18,'BASE LIQUIDACION REDEBAN 2025'!$B$17))</f>
        <v>67654.12000000001</v>
      </c>
      <c r="AD231" s="86">
        <v>0</v>
      </c>
      <c r="AE231" s="86">
        <f t="shared" si="3"/>
        <v>67654.12000000001</v>
      </c>
      <c r="AF231" s="49"/>
    </row>
    <row r="232" spans="1:32" s="78" customFormat="1">
      <c r="A232" s="8" t="s">
        <v>76</v>
      </c>
      <c r="B232" s="94" t="str">
        <f>VLOOKUP(A232,'CENTRO DE COSTOS'!A:D,4,FALSE)</f>
        <v>DIEGO FERNANDO HENAO CARDONA</v>
      </c>
      <c r="C232" s="94" t="str">
        <f>VLOOKUP(A232,'CENTRO DE COSTOS'!A:D,2,FALSE)</f>
        <v>0004-0003</v>
      </c>
      <c r="D232" s="8">
        <v>76001</v>
      </c>
      <c r="E232" s="8">
        <v>2687023</v>
      </c>
      <c r="F232" s="8">
        <v>77646</v>
      </c>
      <c r="G232" s="8" t="s">
        <v>6241</v>
      </c>
      <c r="H232" s="8" t="s">
        <v>232</v>
      </c>
      <c r="I232" s="8" t="s">
        <v>76</v>
      </c>
      <c r="J232" s="8" t="s">
        <v>9007</v>
      </c>
      <c r="K232" s="8" t="s">
        <v>160</v>
      </c>
      <c r="L232" s="8" t="s">
        <v>9008</v>
      </c>
      <c r="M232" s="183">
        <v>45903.430555555547</v>
      </c>
      <c r="N232" s="183">
        <v>45904.536805555559</v>
      </c>
      <c r="O232" s="90"/>
      <c r="P232" s="8" t="s">
        <v>8318</v>
      </c>
      <c r="Q232" s="8" t="s">
        <v>8318</v>
      </c>
      <c r="R232" s="8" t="s">
        <v>6245</v>
      </c>
      <c r="S232" s="8" t="s">
        <v>6245</v>
      </c>
      <c r="T232" s="8" t="s">
        <v>6246</v>
      </c>
      <c r="U232" s="8" t="s">
        <v>7731</v>
      </c>
      <c r="V232" s="8" t="s">
        <v>9009</v>
      </c>
      <c r="W232" s="8" t="s">
        <v>165</v>
      </c>
      <c r="X232" s="10"/>
      <c r="Y232" s="94" t="str">
        <f>VLOOKUP(D232,TIPOLOGIA!A:F,6,0)</f>
        <v>TIPO I</v>
      </c>
      <c r="Z232" s="94" t="str">
        <f>VLOOKUP(D232,TIPOLOGIA!A:F,5,0)</f>
        <v>TERRESTRE</v>
      </c>
      <c r="AA232" s="8" t="s">
        <v>1498</v>
      </c>
      <c r="AB232" s="8">
        <v>1</v>
      </c>
      <c r="AC232" s="86">
        <f>IF(W232="SOPORTE_TELEFÓNICO",'BASE LIQUIDACION REDEBAN 2025'!$B$19,IF(AND(W232="VISITA_TÉCNICA",Y232="TIPO II"),'BASE LIQUIDACION REDEBAN 2025'!$B$18,'BASE LIQUIDACION REDEBAN 2025'!$B$17))</f>
        <v>35779.500569199998</v>
      </c>
      <c r="AD232" s="86">
        <v>0</v>
      </c>
      <c r="AE232" s="86">
        <f t="shared" si="3"/>
        <v>35779.500569199998</v>
      </c>
      <c r="AF232" s="49"/>
    </row>
    <row r="233" spans="1:32" s="78" customFormat="1">
      <c r="A233" s="8" t="s">
        <v>68</v>
      </c>
      <c r="B233" s="94" t="str">
        <f>VLOOKUP(A233,'CENTRO DE COSTOS'!A:D,4,FALSE)</f>
        <v>WILLIAM ASDRUBAL ROZO ROZO</v>
      </c>
      <c r="C233" s="94" t="str">
        <f>VLOOKUP(A233,'CENTRO DE COSTOS'!A:D,2,FALSE)</f>
        <v>0004-0004</v>
      </c>
      <c r="D233" s="8">
        <v>11001</v>
      </c>
      <c r="E233" s="8">
        <v>2689338</v>
      </c>
      <c r="F233" s="8">
        <v>76822</v>
      </c>
      <c r="G233" s="8" t="s">
        <v>6241</v>
      </c>
      <c r="H233" s="8" t="s">
        <v>417</v>
      </c>
      <c r="I233" s="8" t="s">
        <v>68</v>
      </c>
      <c r="J233" s="8" t="s">
        <v>4992</v>
      </c>
      <c r="K233" s="8" t="s">
        <v>160</v>
      </c>
      <c r="L233" s="8" t="s">
        <v>9010</v>
      </c>
      <c r="M233" s="183">
        <v>45903.591666666667</v>
      </c>
      <c r="N233" s="183">
        <v>45904.538888888892</v>
      </c>
      <c r="O233" s="90"/>
      <c r="P233" s="8" t="s">
        <v>8318</v>
      </c>
      <c r="Q233" s="8" t="s">
        <v>8318</v>
      </c>
      <c r="R233" s="8" t="s">
        <v>243</v>
      </c>
      <c r="S233" s="8" t="s">
        <v>365</v>
      </c>
      <c r="T233" s="8" t="s">
        <v>6246</v>
      </c>
      <c r="U233" s="8" t="s">
        <v>7731</v>
      </c>
      <c r="V233" s="8" t="s">
        <v>9011</v>
      </c>
      <c r="W233" s="8" t="s">
        <v>165</v>
      </c>
      <c r="X233" s="10"/>
      <c r="Y233" s="94" t="str">
        <f>VLOOKUP(D233,TIPOLOGIA!A:F,6,0)</f>
        <v>TIPO I</v>
      </c>
      <c r="Z233" s="94" t="str">
        <f>VLOOKUP(D233,TIPOLOGIA!A:F,5,0)</f>
        <v>TERRESTRE</v>
      </c>
      <c r="AA233" s="8" t="s">
        <v>566</v>
      </c>
      <c r="AB233" s="8">
        <v>1</v>
      </c>
      <c r="AC233" s="86">
        <f>IF(W233="SOPORTE_TELEFÓNICO",'BASE LIQUIDACION REDEBAN 2025'!$B$19,IF(AND(W233="VISITA_TÉCNICA",Y233="TIPO II"),'BASE LIQUIDACION REDEBAN 2025'!$B$18,'BASE LIQUIDACION REDEBAN 2025'!$B$17))</f>
        <v>35779.500569199998</v>
      </c>
      <c r="AD233" s="86">
        <v>0</v>
      </c>
      <c r="AE233" s="86">
        <f t="shared" si="3"/>
        <v>35779.500569199998</v>
      </c>
      <c r="AF233" s="49"/>
    </row>
    <row r="234" spans="1:32" s="78" customFormat="1">
      <c r="A234" s="8" t="s">
        <v>72</v>
      </c>
      <c r="B234" s="94" t="str">
        <f>VLOOKUP(A234,'CENTRO DE COSTOS'!A:D,4,FALSE)</f>
        <v>MIGUEL JULIÁN HERNÁNDEZ GUARÍN</v>
      </c>
      <c r="C234" s="94" t="str">
        <f>VLOOKUP(A234,'CENTRO DE COSTOS'!A:D,2,FALSE)</f>
        <v>0004-0008</v>
      </c>
      <c r="D234" s="8">
        <v>68547</v>
      </c>
      <c r="E234" s="8">
        <v>2688181</v>
      </c>
      <c r="F234" s="8">
        <v>44865</v>
      </c>
      <c r="G234" s="8" t="s">
        <v>6241</v>
      </c>
      <c r="H234" s="8" t="s">
        <v>224</v>
      </c>
      <c r="I234" s="8" t="s">
        <v>743</v>
      </c>
      <c r="J234" s="8" t="s">
        <v>9012</v>
      </c>
      <c r="K234" s="8" t="s">
        <v>160</v>
      </c>
      <c r="L234" s="8" t="s">
        <v>9013</v>
      </c>
      <c r="M234" s="183">
        <v>45903.484722222223</v>
      </c>
      <c r="N234" s="183">
        <v>45904.540972222218</v>
      </c>
      <c r="O234" s="90"/>
      <c r="P234" s="8" t="s">
        <v>8318</v>
      </c>
      <c r="Q234" s="8" t="s">
        <v>8318</v>
      </c>
      <c r="R234" s="8" t="s">
        <v>243</v>
      </c>
      <c r="S234" s="8" t="s">
        <v>365</v>
      </c>
      <c r="T234" s="8" t="s">
        <v>6246</v>
      </c>
      <c r="U234" s="8" t="s">
        <v>7731</v>
      </c>
      <c r="V234" s="8" t="s">
        <v>9014</v>
      </c>
      <c r="W234" s="8" t="s">
        <v>165</v>
      </c>
      <c r="X234" s="10"/>
      <c r="Y234" s="94" t="str">
        <f>VLOOKUP(D234,TIPOLOGIA!A:F,6,0)</f>
        <v>TIPO II</v>
      </c>
      <c r="Z234" s="94" t="str">
        <f>VLOOKUP(D234,TIPOLOGIA!A:F,5,0)</f>
        <v>TERRESTRE</v>
      </c>
      <c r="AA234" s="8" t="s">
        <v>1400</v>
      </c>
      <c r="AB234" s="8">
        <v>1</v>
      </c>
      <c r="AC234" s="86">
        <f>IF(W234="SOPORTE_TELEFÓNICO",'BASE LIQUIDACION REDEBAN 2025'!$B$19,IF(AND(W234="VISITA_TÉCNICA",Y234="TIPO II"),'BASE LIQUIDACION REDEBAN 2025'!$B$18,'BASE LIQUIDACION REDEBAN 2025'!$B$17))</f>
        <v>67654.12000000001</v>
      </c>
      <c r="AD234" s="86">
        <v>0</v>
      </c>
      <c r="AE234" s="86">
        <f t="shared" si="3"/>
        <v>67654.12000000001</v>
      </c>
      <c r="AF234" s="49"/>
    </row>
    <row r="235" spans="1:32" s="78" customFormat="1">
      <c r="A235" s="8" t="s">
        <v>68</v>
      </c>
      <c r="B235" s="94" t="str">
        <f>VLOOKUP(A235,'CENTRO DE COSTOS'!A:D,4,FALSE)</f>
        <v>WILLIAM ASDRUBAL ROZO ROZO</v>
      </c>
      <c r="C235" s="94" t="str">
        <f>VLOOKUP(A235,'CENTRO DE COSTOS'!A:D,2,FALSE)</f>
        <v>0004-0004</v>
      </c>
      <c r="D235" s="8">
        <v>25126</v>
      </c>
      <c r="E235" s="8">
        <v>2690627</v>
      </c>
      <c r="F235" s="8">
        <v>74202</v>
      </c>
      <c r="G235" s="8" t="s">
        <v>6241</v>
      </c>
      <c r="H235" s="8" t="s">
        <v>417</v>
      </c>
      <c r="I235" s="8" t="s">
        <v>5506</v>
      </c>
      <c r="J235" s="8" t="s">
        <v>9015</v>
      </c>
      <c r="K235" s="8" t="s">
        <v>160</v>
      </c>
      <c r="L235" s="8" t="s">
        <v>9016</v>
      </c>
      <c r="M235" s="183">
        <v>45903.675694444442</v>
      </c>
      <c r="N235" s="183">
        <v>45904.543749999997</v>
      </c>
      <c r="O235" s="90"/>
      <c r="P235" s="8" t="s">
        <v>8318</v>
      </c>
      <c r="Q235" s="8" t="s">
        <v>8318</v>
      </c>
      <c r="R235" s="8" t="s">
        <v>6245</v>
      </c>
      <c r="S235" s="8" t="s">
        <v>6245</v>
      </c>
      <c r="T235" s="8" t="s">
        <v>6246</v>
      </c>
      <c r="U235" s="8" t="s">
        <v>7731</v>
      </c>
      <c r="V235" s="8" t="s">
        <v>9006</v>
      </c>
      <c r="W235" s="8" t="s">
        <v>165</v>
      </c>
      <c r="X235" s="10"/>
      <c r="Y235" s="94" t="str">
        <f>VLOOKUP(D235,TIPOLOGIA!A:F,6,0)</f>
        <v>TIPO II</v>
      </c>
      <c r="Z235" s="94" t="str">
        <f>VLOOKUP(D235,TIPOLOGIA!A:F,5,0)</f>
        <v>TERRESTRE</v>
      </c>
      <c r="AA235" s="8" t="s">
        <v>1877</v>
      </c>
      <c r="AB235" s="8">
        <v>1</v>
      </c>
      <c r="AC235" s="86">
        <f>IF(W235="SOPORTE_TELEFÓNICO",'BASE LIQUIDACION REDEBAN 2025'!$B$19,IF(AND(W235="VISITA_TÉCNICA",Y235="TIPO II"),'BASE LIQUIDACION REDEBAN 2025'!$B$18,'BASE LIQUIDACION REDEBAN 2025'!$B$17))</f>
        <v>67654.12000000001</v>
      </c>
      <c r="AD235" s="86">
        <v>0</v>
      </c>
      <c r="AE235" s="86">
        <f t="shared" si="3"/>
        <v>67654.12000000001</v>
      </c>
      <c r="AF235" s="49"/>
    </row>
    <row r="236" spans="1:32" s="78" customFormat="1">
      <c r="A236" s="8" t="s">
        <v>68</v>
      </c>
      <c r="B236" s="94" t="str">
        <f>VLOOKUP(A236,'CENTRO DE COSTOS'!A:D,4,FALSE)</f>
        <v>WILLIAM ASDRUBAL ROZO ROZO</v>
      </c>
      <c r="C236" s="94" t="str">
        <f>VLOOKUP(A236,'CENTRO DE COSTOS'!A:D,2,FALSE)</f>
        <v>0004-0004</v>
      </c>
      <c r="D236" s="8">
        <v>11001</v>
      </c>
      <c r="E236" s="8">
        <v>2684085</v>
      </c>
      <c r="F236" s="8">
        <v>27194</v>
      </c>
      <c r="G236" s="8" t="s">
        <v>6241</v>
      </c>
      <c r="H236" s="8" t="s">
        <v>417</v>
      </c>
      <c r="I236" s="8" t="s">
        <v>68</v>
      </c>
      <c r="J236" s="8" t="s">
        <v>9017</v>
      </c>
      <c r="K236" s="8" t="s">
        <v>160</v>
      </c>
      <c r="L236" s="8" t="s">
        <v>9018</v>
      </c>
      <c r="M236" s="183">
        <v>45902.71597222222</v>
      </c>
      <c r="N236" s="183">
        <v>45904.545138888891</v>
      </c>
      <c r="O236" s="90"/>
      <c r="P236" s="8" t="s">
        <v>8318</v>
      </c>
      <c r="Q236" s="8" t="s">
        <v>8318</v>
      </c>
      <c r="R236" s="8" t="s">
        <v>357</v>
      </c>
      <c r="S236" s="8" t="s">
        <v>358</v>
      </c>
      <c r="T236" s="8" t="s">
        <v>6246</v>
      </c>
      <c r="U236" s="8" t="s">
        <v>7731</v>
      </c>
      <c r="V236" s="8" t="s">
        <v>9019</v>
      </c>
      <c r="W236" s="8" t="s">
        <v>165</v>
      </c>
      <c r="X236" s="10"/>
      <c r="Y236" s="94" t="str">
        <f>VLOOKUP(D236,TIPOLOGIA!A:F,6,0)</f>
        <v>TIPO I</v>
      </c>
      <c r="Z236" s="94" t="str">
        <f>VLOOKUP(D236,TIPOLOGIA!A:F,5,0)</f>
        <v>TERRESTRE</v>
      </c>
      <c r="AA236" s="8" t="s">
        <v>551</v>
      </c>
      <c r="AB236" s="8">
        <v>1</v>
      </c>
      <c r="AC236" s="86">
        <f>IF(W236="SOPORTE_TELEFÓNICO",'BASE LIQUIDACION REDEBAN 2025'!$B$19,IF(AND(W236="VISITA_TÉCNICA",Y236="TIPO II"),'BASE LIQUIDACION REDEBAN 2025'!$B$18,'BASE LIQUIDACION REDEBAN 2025'!$B$17))</f>
        <v>35779.500569199998</v>
      </c>
      <c r="AD236" s="86">
        <v>0</v>
      </c>
      <c r="AE236" s="86">
        <f t="shared" si="3"/>
        <v>35779.500569199998</v>
      </c>
      <c r="AF236" s="49"/>
    </row>
    <row r="237" spans="1:32" s="78" customFormat="1">
      <c r="A237" s="8" t="s">
        <v>98</v>
      </c>
      <c r="B237" s="94" t="str">
        <f>VLOOKUP(A237,'CENTRO DE COSTOS'!A:D,4,FALSE)</f>
        <v>MIGUEL JULIÁN HERNÁNDEZ GUARÍN</v>
      </c>
      <c r="C237" s="94" t="str">
        <f>VLOOKUP(A237,'CENTRO DE COSTOS'!A:D,2,FALSE)</f>
        <v>0004-0008</v>
      </c>
      <c r="D237" s="8">
        <v>15500</v>
      </c>
      <c r="E237" s="8">
        <v>2690219</v>
      </c>
      <c r="F237" s="8">
        <v>75457</v>
      </c>
      <c r="G237" s="8" t="s">
        <v>6241</v>
      </c>
      <c r="H237" s="8" t="s">
        <v>406</v>
      </c>
      <c r="I237" s="8" t="s">
        <v>9020</v>
      </c>
      <c r="J237" s="8" t="s">
        <v>9021</v>
      </c>
      <c r="K237" s="8" t="s">
        <v>160</v>
      </c>
      <c r="L237" s="8" t="s">
        <v>9022</v>
      </c>
      <c r="M237" s="183">
        <v>45903.652777777781</v>
      </c>
      <c r="N237" s="183">
        <v>45904.547222222223</v>
      </c>
      <c r="O237" s="90"/>
      <c r="P237" s="8" t="s">
        <v>8318</v>
      </c>
      <c r="Q237" s="8" t="s">
        <v>8318</v>
      </c>
      <c r="R237" s="8" t="s">
        <v>162</v>
      </c>
      <c r="S237" s="8" t="s">
        <v>162</v>
      </c>
      <c r="T237" s="8" t="s">
        <v>6246</v>
      </c>
      <c r="U237" s="8" t="s">
        <v>7731</v>
      </c>
      <c r="V237" s="8" t="s">
        <v>9023</v>
      </c>
      <c r="W237" s="8" t="s">
        <v>165</v>
      </c>
      <c r="X237" s="10"/>
      <c r="Y237" s="94" t="str">
        <f>VLOOKUP(D237,TIPOLOGIA!A:F,6,0)</f>
        <v>TIPO II</v>
      </c>
      <c r="Z237" s="94" t="str">
        <f>VLOOKUP(D237,TIPOLOGIA!A:F,5,0)</f>
        <v>TERRESTRE</v>
      </c>
      <c r="AA237" s="8" t="s">
        <v>841</v>
      </c>
      <c r="AB237" s="8">
        <v>1</v>
      </c>
      <c r="AC237" s="86">
        <f>IF(W237="SOPORTE_TELEFÓNICO",'BASE LIQUIDACION REDEBAN 2025'!$B$19,IF(AND(W237="VISITA_TÉCNICA",Y237="TIPO II"),'BASE LIQUIDACION REDEBAN 2025'!$B$18,'BASE LIQUIDACION REDEBAN 2025'!$B$17))</f>
        <v>67654.12000000001</v>
      </c>
      <c r="AD237" s="86">
        <v>0</v>
      </c>
      <c r="AE237" s="86">
        <f t="shared" si="3"/>
        <v>67654.12000000001</v>
      </c>
      <c r="AF237" s="49"/>
    </row>
    <row r="238" spans="1:32" s="78" customFormat="1">
      <c r="A238" s="8" t="s">
        <v>68</v>
      </c>
      <c r="B238" s="94" t="str">
        <f>VLOOKUP(A238,'CENTRO DE COSTOS'!A:D,4,FALSE)</f>
        <v>WILLIAM ASDRUBAL ROZO ROZO</v>
      </c>
      <c r="C238" s="94" t="str">
        <f>VLOOKUP(A238,'CENTRO DE COSTOS'!A:D,2,FALSE)</f>
        <v>0004-0004</v>
      </c>
      <c r="D238" s="8">
        <v>25123</v>
      </c>
      <c r="E238" s="8">
        <v>2669508</v>
      </c>
      <c r="F238" s="8">
        <v>47647</v>
      </c>
      <c r="G238" s="8" t="s">
        <v>6241</v>
      </c>
      <c r="H238" s="8" t="s">
        <v>417</v>
      </c>
      <c r="I238" s="8" t="s">
        <v>9024</v>
      </c>
      <c r="J238" s="8" t="s">
        <v>9025</v>
      </c>
      <c r="K238" s="8" t="s">
        <v>160</v>
      </c>
      <c r="L238" s="8" t="s">
        <v>9026</v>
      </c>
      <c r="M238" s="183">
        <v>45900.71875</v>
      </c>
      <c r="N238" s="183">
        <v>45904.552083333343</v>
      </c>
      <c r="O238" s="90"/>
      <c r="P238" s="8" t="s">
        <v>8318</v>
      </c>
      <c r="Q238" s="8" t="s">
        <v>8318</v>
      </c>
      <c r="R238" s="8" t="s">
        <v>243</v>
      </c>
      <c r="S238" s="8" t="s">
        <v>244</v>
      </c>
      <c r="T238" s="8" t="s">
        <v>6246</v>
      </c>
      <c r="U238" s="8" t="s">
        <v>7731</v>
      </c>
      <c r="V238" s="8" t="s">
        <v>9027</v>
      </c>
      <c r="W238" s="8" t="s">
        <v>165</v>
      </c>
      <c r="X238" s="10"/>
      <c r="Y238" s="94" t="str">
        <f>VLOOKUP(D238,TIPOLOGIA!A:F,6,0)</f>
        <v>TIPO II</v>
      </c>
      <c r="Z238" s="94" t="str">
        <f>VLOOKUP(D238,TIPOLOGIA!A:F,5,0)</f>
        <v>TERRESTRE</v>
      </c>
      <c r="AA238" s="8" t="s">
        <v>561</v>
      </c>
      <c r="AB238" s="8">
        <v>1</v>
      </c>
      <c r="AC238" s="86">
        <f>IF(W238="SOPORTE_TELEFÓNICO",'BASE LIQUIDACION REDEBAN 2025'!$B$19,IF(AND(W238="VISITA_TÉCNICA",Y238="TIPO II"),'BASE LIQUIDACION REDEBAN 2025'!$B$18,'BASE LIQUIDACION REDEBAN 2025'!$B$17))</f>
        <v>67654.12000000001</v>
      </c>
      <c r="AD238" s="86">
        <v>0</v>
      </c>
      <c r="AE238" s="86">
        <f t="shared" si="3"/>
        <v>67654.12000000001</v>
      </c>
      <c r="AF238" s="49"/>
    </row>
    <row r="239" spans="1:32" s="78" customFormat="1">
      <c r="A239" s="8" t="s">
        <v>81</v>
      </c>
      <c r="B239" s="94" t="str">
        <f>VLOOKUP(A239,'CENTRO DE COSTOS'!A:D,4,FALSE)</f>
        <v>MIGUEL JULIÁN HERNÁNDEZ GUARÍN</v>
      </c>
      <c r="C239" s="94" t="str">
        <f>VLOOKUP(A239,'CENTRO DE COSTOS'!A:D,2,FALSE)</f>
        <v>0004-0008</v>
      </c>
      <c r="D239" s="8">
        <v>54720</v>
      </c>
      <c r="E239" s="8">
        <v>2674443</v>
      </c>
      <c r="F239" s="8">
        <v>77628</v>
      </c>
      <c r="G239" s="8" t="s">
        <v>6241</v>
      </c>
      <c r="H239" s="8" t="s">
        <v>296</v>
      </c>
      <c r="I239" s="8" t="s">
        <v>4016</v>
      </c>
      <c r="J239" s="8" t="s">
        <v>9028</v>
      </c>
      <c r="K239" s="8" t="s">
        <v>160</v>
      </c>
      <c r="L239" s="8" t="s">
        <v>9029</v>
      </c>
      <c r="M239" s="183">
        <v>45901.576388888891</v>
      </c>
      <c r="N239" s="183">
        <v>45904.554166666669</v>
      </c>
      <c r="O239" s="90"/>
      <c r="P239" s="8" t="s">
        <v>8318</v>
      </c>
      <c r="Q239" s="8" t="s">
        <v>8318</v>
      </c>
      <c r="R239" s="8" t="s">
        <v>6245</v>
      </c>
      <c r="S239" s="8" t="s">
        <v>6245</v>
      </c>
      <c r="T239" s="8" t="s">
        <v>6246</v>
      </c>
      <c r="U239" s="8" t="s">
        <v>7731</v>
      </c>
      <c r="V239" s="8" t="s">
        <v>9030</v>
      </c>
      <c r="W239" s="8" t="s">
        <v>165</v>
      </c>
      <c r="X239" s="10"/>
      <c r="Y239" s="94" t="str">
        <f>VLOOKUP(D239,TIPOLOGIA!A:F,6,0)</f>
        <v>TIPO II</v>
      </c>
      <c r="Z239" s="94" t="str">
        <f>VLOOKUP(D239,TIPOLOGIA!A:F,5,0)</f>
        <v>TERRESTRE</v>
      </c>
      <c r="AA239" s="8" t="s">
        <v>326</v>
      </c>
      <c r="AB239" s="8">
        <v>1</v>
      </c>
      <c r="AC239" s="86">
        <f>IF(W239="SOPORTE_TELEFÓNICO",'BASE LIQUIDACION REDEBAN 2025'!$B$19,IF(AND(W239="VISITA_TÉCNICA",Y239="TIPO II"),'BASE LIQUIDACION REDEBAN 2025'!$B$18,'BASE LIQUIDACION REDEBAN 2025'!$B$17))</f>
        <v>67654.12000000001</v>
      </c>
      <c r="AD239" s="86">
        <v>0</v>
      </c>
      <c r="AE239" s="86">
        <f t="shared" si="3"/>
        <v>67654.12000000001</v>
      </c>
      <c r="AF239" s="49"/>
    </row>
    <row r="240" spans="1:32" s="78" customFormat="1">
      <c r="A240" s="8" t="s">
        <v>68</v>
      </c>
      <c r="B240" s="94" t="str">
        <f>VLOOKUP(A240,'CENTRO DE COSTOS'!A:D,4,FALSE)</f>
        <v>WILLIAM ASDRUBAL ROZO ROZO</v>
      </c>
      <c r="C240" s="94" t="str">
        <f>VLOOKUP(A240,'CENTRO DE COSTOS'!A:D,2,FALSE)</f>
        <v>0004-0004</v>
      </c>
      <c r="D240" s="8">
        <v>11001</v>
      </c>
      <c r="E240" s="8">
        <v>2689853</v>
      </c>
      <c r="F240" s="8">
        <v>79607</v>
      </c>
      <c r="G240" s="8" t="s">
        <v>6241</v>
      </c>
      <c r="H240" s="8" t="s">
        <v>417</v>
      </c>
      <c r="I240" s="8" t="s">
        <v>68</v>
      </c>
      <c r="J240" s="8" t="s">
        <v>7966</v>
      </c>
      <c r="K240" s="8" t="s">
        <v>160</v>
      </c>
      <c r="L240" s="8" t="s">
        <v>9031</v>
      </c>
      <c r="M240" s="183">
        <v>45903.624305555553</v>
      </c>
      <c r="N240" s="183">
        <v>45904.556250000001</v>
      </c>
      <c r="O240" s="90"/>
      <c r="P240" s="8" t="s">
        <v>8318</v>
      </c>
      <c r="Q240" s="8" t="s">
        <v>8318</v>
      </c>
      <c r="R240" s="8" t="s">
        <v>162</v>
      </c>
      <c r="S240" s="8" t="s">
        <v>162</v>
      </c>
      <c r="T240" s="8" t="s">
        <v>6246</v>
      </c>
      <c r="U240" s="8" t="s">
        <v>7731</v>
      </c>
      <c r="V240" s="8" t="s">
        <v>9032</v>
      </c>
      <c r="W240" s="8" t="s">
        <v>165</v>
      </c>
      <c r="X240" s="10"/>
      <c r="Y240" s="94" t="str">
        <f>VLOOKUP(D240,TIPOLOGIA!A:F,6,0)</f>
        <v>TIPO I</v>
      </c>
      <c r="Z240" s="94" t="str">
        <f>VLOOKUP(D240,TIPOLOGIA!A:F,5,0)</f>
        <v>TERRESTRE</v>
      </c>
      <c r="AA240" s="8" t="s">
        <v>551</v>
      </c>
      <c r="AB240" s="8">
        <v>1</v>
      </c>
      <c r="AC240" s="86">
        <f>IF(W240="SOPORTE_TELEFÓNICO",'BASE LIQUIDACION REDEBAN 2025'!$B$19,IF(AND(W240="VISITA_TÉCNICA",Y240="TIPO II"),'BASE LIQUIDACION REDEBAN 2025'!$B$18,'BASE LIQUIDACION REDEBAN 2025'!$B$17))</f>
        <v>35779.500569199998</v>
      </c>
      <c r="AD240" s="86">
        <v>0</v>
      </c>
      <c r="AE240" s="86">
        <f t="shared" si="3"/>
        <v>35779.500569199998</v>
      </c>
      <c r="AF240" s="49"/>
    </row>
    <row r="241" spans="1:32" s="78" customFormat="1">
      <c r="A241" s="8" t="s">
        <v>81</v>
      </c>
      <c r="B241" s="94" t="str">
        <f>VLOOKUP(A241,'CENTRO DE COSTOS'!A:D,4,FALSE)</f>
        <v>MIGUEL JULIÁN HERNÁNDEZ GUARÍN</v>
      </c>
      <c r="C241" s="94" t="str">
        <f>VLOOKUP(A241,'CENTRO DE COSTOS'!A:D,2,FALSE)</f>
        <v>0004-0008</v>
      </c>
      <c r="D241" s="8">
        <v>54498</v>
      </c>
      <c r="E241" s="8">
        <v>2659781</v>
      </c>
      <c r="F241" s="8">
        <v>80794</v>
      </c>
      <c r="G241" s="8" t="s">
        <v>6241</v>
      </c>
      <c r="H241" s="8" t="s">
        <v>296</v>
      </c>
      <c r="I241" s="8" t="s">
        <v>1131</v>
      </c>
      <c r="J241" s="8" t="s">
        <v>7039</v>
      </c>
      <c r="K241" s="8" t="s">
        <v>160</v>
      </c>
      <c r="L241" s="8" t="s">
        <v>9033</v>
      </c>
      <c r="M241" s="183">
        <v>45897.613194444442</v>
      </c>
      <c r="N241" s="183">
        <v>45904.568055555559</v>
      </c>
      <c r="O241" s="90"/>
      <c r="P241" s="8" t="s">
        <v>8318</v>
      </c>
      <c r="Q241" s="8" t="s">
        <v>8318</v>
      </c>
      <c r="R241" s="8" t="s">
        <v>162</v>
      </c>
      <c r="S241" s="8" t="s">
        <v>162</v>
      </c>
      <c r="T241" s="8" t="s">
        <v>6246</v>
      </c>
      <c r="U241" s="8" t="s">
        <v>7731</v>
      </c>
      <c r="V241" s="8" t="s">
        <v>9034</v>
      </c>
      <c r="W241" s="8" t="s">
        <v>8320</v>
      </c>
      <c r="X241" s="10"/>
      <c r="Y241" s="94" t="str">
        <f>VLOOKUP(D241,TIPOLOGIA!A:F,6,0)</f>
        <v>TIPO IV</v>
      </c>
      <c r="Z241" s="94" t="str">
        <f>VLOOKUP(D241,TIPOLOGIA!A:F,5,0)</f>
        <v>TERRESTRE</v>
      </c>
      <c r="AA241" s="8"/>
      <c r="AB241" s="8">
        <v>0</v>
      </c>
      <c r="AC241" s="86">
        <f>IF(W241="SOPORTE_TELEFÓNICO",'BASE LIQUIDACION REDEBAN 2025'!$B$19,IF(AND(W241="VISITA_TÉCNICA",Y241="TIPO II"),'BASE LIQUIDACION REDEBAN 2025'!$B$18,'BASE LIQUIDACION REDEBAN 2025'!$B$17))</f>
        <v>35779.500569199998</v>
      </c>
      <c r="AD241" s="86">
        <v>0</v>
      </c>
      <c r="AE241" s="86">
        <f t="shared" si="3"/>
        <v>35779.500569199998</v>
      </c>
      <c r="AF241" s="49"/>
    </row>
    <row r="242" spans="1:32" s="78" customFormat="1">
      <c r="A242" s="8" t="s">
        <v>93</v>
      </c>
      <c r="B242" s="94" t="str">
        <f>VLOOKUP(A242,'CENTRO DE COSTOS'!A:D,4,FALSE)</f>
        <v>DIEGO FERNANDO HENAO CARDONA</v>
      </c>
      <c r="C242" s="94" t="str">
        <f>VLOOKUP(A242,'CENTRO DE COSTOS'!A:D,2,FALSE)</f>
        <v>0004-0003</v>
      </c>
      <c r="D242" s="8">
        <v>52399</v>
      </c>
      <c r="E242" s="8">
        <v>2668054</v>
      </c>
      <c r="F242" s="8">
        <v>80379</v>
      </c>
      <c r="G242" s="8" t="s">
        <v>6241</v>
      </c>
      <c r="H242" s="8" t="s">
        <v>157</v>
      </c>
      <c r="I242" s="8" t="s">
        <v>289</v>
      </c>
      <c r="J242" s="8" t="s">
        <v>9035</v>
      </c>
      <c r="K242" s="8" t="s">
        <v>160</v>
      </c>
      <c r="L242" s="8" t="s">
        <v>9036</v>
      </c>
      <c r="M242" s="183">
        <v>45899.400694444441</v>
      </c>
      <c r="N242" s="183">
        <v>45904.611805555563</v>
      </c>
      <c r="O242" s="90"/>
      <c r="P242" s="8" t="s">
        <v>8318</v>
      </c>
      <c r="Q242" s="8" t="s">
        <v>8318</v>
      </c>
      <c r="R242" s="8" t="s">
        <v>162</v>
      </c>
      <c r="S242" s="8" t="s">
        <v>162</v>
      </c>
      <c r="T242" s="8" t="s">
        <v>6246</v>
      </c>
      <c r="U242" s="8" t="s">
        <v>7731</v>
      </c>
      <c r="V242" s="8" t="s">
        <v>9037</v>
      </c>
      <c r="W242" s="8" t="s">
        <v>8320</v>
      </c>
      <c r="X242" s="10"/>
      <c r="Y242" s="94" t="str">
        <f>VLOOKUP(D242,TIPOLOGIA!A:F,6,0)</f>
        <v>TIPO III</v>
      </c>
      <c r="Z242" s="94" t="str">
        <f>VLOOKUP(D242,TIPOLOGIA!A:F,5,0)</f>
        <v>TERRESTRE</v>
      </c>
      <c r="AA242" s="8"/>
      <c r="AB242" s="8">
        <v>0</v>
      </c>
      <c r="AC242" s="86">
        <f>IF(W242="SOPORTE_TELEFÓNICO",'BASE LIQUIDACION REDEBAN 2025'!$B$19,IF(AND(W242="VISITA_TÉCNICA",Y242="TIPO II"),'BASE LIQUIDACION REDEBAN 2025'!$B$18,'BASE LIQUIDACION REDEBAN 2025'!$B$17))</f>
        <v>35779.500569199998</v>
      </c>
      <c r="AD242" s="86">
        <v>0</v>
      </c>
      <c r="AE242" s="86">
        <f t="shared" si="3"/>
        <v>35779.500569199998</v>
      </c>
      <c r="AF242" s="49"/>
    </row>
    <row r="243" spans="1:32" s="78" customFormat="1">
      <c r="A243" s="8" t="s">
        <v>86</v>
      </c>
      <c r="B243" s="94" t="str">
        <f>VLOOKUP(A243,'CENTRO DE COSTOS'!A:D,4,FALSE)</f>
        <v>KEVIN ALEXIS CORZO BUSTOS</v>
      </c>
      <c r="C243" s="94" t="str">
        <f>VLOOKUP(A243,'CENTRO DE COSTOS'!A:D,2,FALSE)</f>
        <v>0004-0007</v>
      </c>
      <c r="D243" s="8">
        <v>73001</v>
      </c>
      <c r="E243" s="8">
        <v>2680858</v>
      </c>
      <c r="F243" s="8">
        <v>63466</v>
      </c>
      <c r="G243" s="8" t="s">
        <v>6241</v>
      </c>
      <c r="H243" s="8" t="s">
        <v>494</v>
      </c>
      <c r="I243" s="8" t="s">
        <v>86</v>
      </c>
      <c r="J243" s="8" t="s">
        <v>9038</v>
      </c>
      <c r="K243" s="8" t="s">
        <v>160</v>
      </c>
      <c r="L243" s="8" t="s">
        <v>9039</v>
      </c>
      <c r="M243" s="183">
        <v>45902.477083333331</v>
      </c>
      <c r="N243" s="183">
        <v>45904.621527777781</v>
      </c>
      <c r="O243" s="90"/>
      <c r="P243" s="8" t="s">
        <v>8318</v>
      </c>
      <c r="Q243" s="8" t="s">
        <v>8318</v>
      </c>
      <c r="R243" s="8" t="s">
        <v>162</v>
      </c>
      <c r="S243" s="8" t="s">
        <v>6245</v>
      </c>
      <c r="T243" s="8" t="s">
        <v>7735</v>
      </c>
      <c r="U243" s="8" t="s">
        <v>8730</v>
      </c>
      <c r="V243" s="8" t="s">
        <v>9040</v>
      </c>
      <c r="W243" s="8" t="s">
        <v>165</v>
      </c>
      <c r="X243" s="10"/>
      <c r="Y243" s="94" t="str">
        <f>VLOOKUP(D243,TIPOLOGIA!A:F,6,0)</f>
        <v>TIPO I</v>
      </c>
      <c r="Z243" s="94" t="str">
        <f>VLOOKUP(D243,TIPOLOGIA!A:F,5,0)</f>
        <v>TERRESTRE</v>
      </c>
      <c r="AA243" s="8" t="s">
        <v>498</v>
      </c>
      <c r="AB243" s="8">
        <v>1</v>
      </c>
      <c r="AC243" s="86">
        <f>IF(W243="SOPORTE_TELEFÓNICO",'BASE LIQUIDACION REDEBAN 2025'!$B$19,IF(AND(W243="VISITA_TÉCNICA",Y243="TIPO II"),'BASE LIQUIDACION REDEBAN 2025'!$B$18,'BASE LIQUIDACION REDEBAN 2025'!$B$17))</f>
        <v>35779.500569199998</v>
      </c>
      <c r="AD243" s="86">
        <v>0</v>
      </c>
      <c r="AE243" s="86">
        <f t="shared" si="3"/>
        <v>35779.500569199998</v>
      </c>
      <c r="AF243" s="49"/>
    </row>
    <row r="244" spans="1:32" s="78" customFormat="1">
      <c r="A244" s="8" t="s">
        <v>90</v>
      </c>
      <c r="B244" s="94" t="str">
        <f>VLOOKUP(A244,'CENTRO DE COSTOS'!A:D,4,FALSE)</f>
        <v>JUAN SEBASTIÁN RÍOS CASTRILLÓN</v>
      </c>
      <c r="C244" s="94" t="str">
        <f>VLOOKUP(A244,'CENTRO DE COSTOS'!A:D,2,FALSE)</f>
        <v>0004-0005</v>
      </c>
      <c r="D244" s="8">
        <v>5615</v>
      </c>
      <c r="E244" s="8">
        <v>2692461</v>
      </c>
      <c r="F244" s="8">
        <v>67935</v>
      </c>
      <c r="G244" s="8" t="s">
        <v>6241</v>
      </c>
      <c r="H244" s="8" t="s">
        <v>249</v>
      </c>
      <c r="I244" s="8" t="s">
        <v>1026</v>
      </c>
      <c r="J244" s="8" t="s">
        <v>9041</v>
      </c>
      <c r="K244" s="8" t="s">
        <v>160</v>
      </c>
      <c r="L244" s="8" t="s">
        <v>9042</v>
      </c>
      <c r="M244" s="183">
        <v>45904.348611111112</v>
      </c>
      <c r="N244" s="183">
        <v>45904.626388888893</v>
      </c>
      <c r="O244" s="90"/>
      <c r="P244" s="8" t="s">
        <v>8318</v>
      </c>
      <c r="Q244" s="8" t="s">
        <v>8318</v>
      </c>
      <c r="R244" s="8" t="s">
        <v>243</v>
      </c>
      <c r="S244" s="8" t="s">
        <v>365</v>
      </c>
      <c r="T244" s="8" t="s">
        <v>6246</v>
      </c>
      <c r="U244" s="8" t="s">
        <v>7731</v>
      </c>
      <c r="V244" s="8" t="s">
        <v>9043</v>
      </c>
      <c r="W244" s="8" t="s">
        <v>165</v>
      </c>
      <c r="X244" s="10"/>
      <c r="Y244" s="94" t="str">
        <f>VLOOKUP(D244,TIPOLOGIA!A:F,6,0)</f>
        <v>TIPO II</v>
      </c>
      <c r="Z244" s="94" t="str">
        <f>VLOOKUP(D244,TIPOLOGIA!A:F,5,0)</f>
        <v>TERRESTRE</v>
      </c>
      <c r="AA244" s="8" t="s">
        <v>1483</v>
      </c>
      <c r="AB244" s="8">
        <v>1</v>
      </c>
      <c r="AC244" s="86">
        <f>IF(W244="SOPORTE_TELEFÓNICO",'BASE LIQUIDACION REDEBAN 2025'!$B$19,IF(AND(W244="VISITA_TÉCNICA",Y244="TIPO II"),'BASE LIQUIDACION REDEBAN 2025'!$B$18,'BASE LIQUIDACION REDEBAN 2025'!$B$17))</f>
        <v>67654.12000000001</v>
      </c>
      <c r="AD244" s="86">
        <v>0</v>
      </c>
      <c r="AE244" s="86">
        <f t="shared" si="3"/>
        <v>67654.12000000001</v>
      </c>
      <c r="AF244" s="49"/>
    </row>
    <row r="245" spans="1:32" s="78" customFormat="1">
      <c r="A245" s="8" t="s">
        <v>68</v>
      </c>
      <c r="B245" s="94" t="str">
        <f>VLOOKUP(A245,'CENTRO DE COSTOS'!A:D,4,FALSE)</f>
        <v>WILLIAM ASDRUBAL ROZO ROZO</v>
      </c>
      <c r="C245" s="94" t="str">
        <f>VLOOKUP(A245,'CENTRO DE COSTOS'!A:D,2,FALSE)</f>
        <v>0004-0004</v>
      </c>
      <c r="D245" s="8">
        <v>25286</v>
      </c>
      <c r="E245" s="8">
        <v>2684514</v>
      </c>
      <c r="F245" s="8">
        <v>63772</v>
      </c>
      <c r="G245" s="8" t="s">
        <v>6241</v>
      </c>
      <c r="H245" s="8" t="s">
        <v>417</v>
      </c>
      <c r="I245" s="8" t="s">
        <v>1461</v>
      </c>
      <c r="J245" s="8" t="s">
        <v>9044</v>
      </c>
      <c r="K245" s="8" t="s">
        <v>160</v>
      </c>
      <c r="L245" s="8" t="s">
        <v>9045</v>
      </c>
      <c r="M245" s="183">
        <v>45903.333333333343</v>
      </c>
      <c r="N245" s="183">
        <v>45904.632638888892</v>
      </c>
      <c r="O245" s="90"/>
      <c r="P245" s="8" t="s">
        <v>8318</v>
      </c>
      <c r="Q245" s="8" t="s">
        <v>8318</v>
      </c>
      <c r="R245" s="8" t="s">
        <v>6245</v>
      </c>
      <c r="S245" s="8" t="s">
        <v>6245</v>
      </c>
      <c r="T245" s="8" t="s">
        <v>6246</v>
      </c>
      <c r="U245" s="8" t="s">
        <v>7731</v>
      </c>
      <c r="V245" s="8" t="s">
        <v>9046</v>
      </c>
      <c r="W245" s="8" t="s">
        <v>165</v>
      </c>
      <c r="X245" s="10"/>
      <c r="Y245" s="94" t="str">
        <f>VLOOKUP(D245,TIPOLOGIA!A:F,6,0)</f>
        <v>TIPO II</v>
      </c>
      <c r="Z245" s="94" t="str">
        <f>VLOOKUP(D245,TIPOLOGIA!A:F,5,0)</f>
        <v>TERRESTRE</v>
      </c>
      <c r="AA245" s="8" t="s">
        <v>4787</v>
      </c>
      <c r="AB245" s="8">
        <v>1</v>
      </c>
      <c r="AC245" s="86">
        <f>IF(W245="SOPORTE_TELEFÓNICO",'BASE LIQUIDACION REDEBAN 2025'!$B$19,IF(AND(W245="VISITA_TÉCNICA",Y245="TIPO II"),'BASE LIQUIDACION REDEBAN 2025'!$B$18,'BASE LIQUIDACION REDEBAN 2025'!$B$17))</f>
        <v>67654.12000000001</v>
      </c>
      <c r="AD245" s="86">
        <v>0</v>
      </c>
      <c r="AE245" s="86">
        <f t="shared" si="3"/>
        <v>67654.12000000001</v>
      </c>
      <c r="AF245" s="49"/>
    </row>
    <row r="246" spans="1:32" s="78" customFormat="1">
      <c r="A246" s="8" t="s">
        <v>98</v>
      </c>
      <c r="B246" s="94" t="str">
        <f>VLOOKUP(A246,'CENTRO DE COSTOS'!A:D,4,FALSE)</f>
        <v>MIGUEL JULIÁN HERNÁNDEZ GUARÍN</v>
      </c>
      <c r="C246" s="94" t="str">
        <f>VLOOKUP(A246,'CENTRO DE COSTOS'!A:D,2,FALSE)</f>
        <v>0004-0008</v>
      </c>
      <c r="D246" s="8">
        <v>15001</v>
      </c>
      <c r="E246" s="8">
        <v>2686711</v>
      </c>
      <c r="F246" s="8">
        <v>76286</v>
      </c>
      <c r="G246" s="8" t="s">
        <v>6241</v>
      </c>
      <c r="H246" s="8" t="s">
        <v>406</v>
      </c>
      <c r="I246" s="8" t="s">
        <v>98</v>
      </c>
      <c r="J246" s="8" t="s">
        <v>9047</v>
      </c>
      <c r="K246" s="8" t="s">
        <v>160</v>
      </c>
      <c r="L246" s="8" t="s">
        <v>9048</v>
      </c>
      <c r="M246" s="183">
        <v>45903.416666666657</v>
      </c>
      <c r="N246" s="183">
        <v>45904.63958333333</v>
      </c>
      <c r="O246" s="90"/>
      <c r="P246" s="8" t="s">
        <v>8318</v>
      </c>
      <c r="Q246" s="8" t="s">
        <v>8318</v>
      </c>
      <c r="R246" s="8" t="s">
        <v>243</v>
      </c>
      <c r="S246" s="8" t="s">
        <v>244</v>
      </c>
      <c r="T246" s="8" t="s">
        <v>6246</v>
      </c>
      <c r="U246" s="8" t="s">
        <v>7731</v>
      </c>
      <c r="V246" s="8" t="s">
        <v>9049</v>
      </c>
      <c r="W246" s="8" t="s">
        <v>165</v>
      </c>
      <c r="X246" s="10"/>
      <c r="Y246" s="94" t="str">
        <f>VLOOKUP(D246,TIPOLOGIA!A:F,6,0)</f>
        <v>TIPO I</v>
      </c>
      <c r="Z246" s="94" t="str">
        <f>VLOOKUP(D246,TIPOLOGIA!A:F,5,0)</f>
        <v>TERRESTRE</v>
      </c>
      <c r="AA246" s="8" t="s">
        <v>841</v>
      </c>
      <c r="AB246" s="8">
        <v>1</v>
      </c>
      <c r="AC246" s="86">
        <f>IF(W246="SOPORTE_TELEFÓNICO",'BASE LIQUIDACION REDEBAN 2025'!$B$19,IF(AND(W246="VISITA_TÉCNICA",Y246="TIPO II"),'BASE LIQUIDACION REDEBAN 2025'!$B$18,'BASE LIQUIDACION REDEBAN 2025'!$B$17))</f>
        <v>35779.500569199998</v>
      </c>
      <c r="AD246" s="86">
        <v>0</v>
      </c>
      <c r="AE246" s="86">
        <f t="shared" si="3"/>
        <v>35779.500569199998</v>
      </c>
      <c r="AF246" s="49"/>
    </row>
    <row r="247" spans="1:32" s="78" customFormat="1">
      <c r="A247" s="8" t="s">
        <v>90</v>
      </c>
      <c r="B247" s="94" t="str">
        <f>VLOOKUP(A247,'CENTRO DE COSTOS'!A:D,4,FALSE)</f>
        <v>JUAN SEBASTIÁN RÍOS CASTRILLÓN</v>
      </c>
      <c r="C247" s="94" t="str">
        <f>VLOOKUP(A247,'CENTRO DE COSTOS'!A:D,2,FALSE)</f>
        <v>0004-0005</v>
      </c>
      <c r="D247" s="8">
        <v>5282</v>
      </c>
      <c r="E247" s="8">
        <v>2671153</v>
      </c>
      <c r="F247" s="8">
        <v>80445</v>
      </c>
      <c r="G247" s="8" t="s">
        <v>6241</v>
      </c>
      <c r="H247" s="8" t="s">
        <v>249</v>
      </c>
      <c r="I247" s="8" t="s">
        <v>2847</v>
      </c>
      <c r="J247" s="8" t="s">
        <v>9050</v>
      </c>
      <c r="K247" s="8" t="s">
        <v>160</v>
      </c>
      <c r="L247" s="8" t="s">
        <v>9051</v>
      </c>
      <c r="M247" s="183">
        <v>45901.395833333343</v>
      </c>
      <c r="N247" s="183">
        <v>45904.640277777777</v>
      </c>
      <c r="O247" s="90"/>
      <c r="P247" s="8" t="s">
        <v>8318</v>
      </c>
      <c r="Q247" s="8" t="s">
        <v>8318</v>
      </c>
      <c r="R247" s="8" t="s">
        <v>162</v>
      </c>
      <c r="S247" s="8" t="s">
        <v>162</v>
      </c>
      <c r="T247" s="8" t="s">
        <v>6246</v>
      </c>
      <c r="U247" s="8" t="s">
        <v>7731</v>
      </c>
      <c r="V247" s="8" t="s">
        <v>9052</v>
      </c>
      <c r="W247" s="8" t="s">
        <v>8320</v>
      </c>
      <c r="X247" s="10"/>
      <c r="Y247" s="94" t="str">
        <f>VLOOKUP(D247,TIPOLOGIA!A:F,6,0)</f>
        <v>TIPO II</v>
      </c>
      <c r="Z247" s="94" t="str">
        <f>VLOOKUP(D247,TIPOLOGIA!A:F,5,0)</f>
        <v>TERRESTRE</v>
      </c>
      <c r="AA247" s="8" t="s">
        <v>679</v>
      </c>
      <c r="AB247" s="8">
        <v>0</v>
      </c>
      <c r="AC247" s="86">
        <f>IF(W247="SOPORTE_TELEFÓNICO",'BASE LIQUIDACION REDEBAN 2025'!$B$19,IF(AND(W247="VISITA_TÉCNICA",Y247="TIPO II"),'BASE LIQUIDACION REDEBAN 2025'!$B$18,'BASE LIQUIDACION REDEBAN 2025'!$B$17))</f>
        <v>35779.500569199998</v>
      </c>
      <c r="AD247" s="86">
        <v>0</v>
      </c>
      <c r="AE247" s="86">
        <f t="shared" si="3"/>
        <v>35779.500569199998</v>
      </c>
      <c r="AF247" s="49"/>
    </row>
    <row r="248" spans="1:32" s="78" customFormat="1">
      <c r="A248" s="8" t="s">
        <v>86</v>
      </c>
      <c r="B248" s="94" t="str">
        <f>VLOOKUP(A248,'CENTRO DE COSTOS'!A:D,4,FALSE)</f>
        <v>KEVIN ALEXIS CORZO BUSTOS</v>
      </c>
      <c r="C248" s="94" t="str">
        <f>VLOOKUP(A248,'CENTRO DE COSTOS'!A:D,2,FALSE)</f>
        <v>0004-0007</v>
      </c>
      <c r="D248" s="8">
        <v>73001</v>
      </c>
      <c r="E248" s="8">
        <v>2686244</v>
      </c>
      <c r="F248" s="8">
        <v>55066</v>
      </c>
      <c r="G248" s="8" t="s">
        <v>6241</v>
      </c>
      <c r="H248" s="8" t="s">
        <v>494</v>
      </c>
      <c r="I248" s="8" t="s">
        <v>86</v>
      </c>
      <c r="J248" s="8" t="s">
        <v>9053</v>
      </c>
      <c r="K248" s="8" t="s">
        <v>160</v>
      </c>
      <c r="L248" s="8" t="s">
        <v>9054</v>
      </c>
      <c r="M248" s="183">
        <v>45903.393750000003</v>
      </c>
      <c r="N248" s="183">
        <v>45904.643055555563</v>
      </c>
      <c r="O248" s="90"/>
      <c r="P248" s="8" t="s">
        <v>8318</v>
      </c>
      <c r="Q248" s="8" t="s">
        <v>8318</v>
      </c>
      <c r="R248" s="8" t="s">
        <v>6245</v>
      </c>
      <c r="S248" s="8" t="s">
        <v>6245</v>
      </c>
      <c r="T248" s="8" t="s">
        <v>6246</v>
      </c>
      <c r="U248" s="8" t="s">
        <v>7731</v>
      </c>
      <c r="V248" s="8" t="s">
        <v>9055</v>
      </c>
      <c r="W248" s="8" t="s">
        <v>165</v>
      </c>
      <c r="X248" s="10"/>
      <c r="Y248" s="94" t="str">
        <f>VLOOKUP(D248,TIPOLOGIA!A:F,6,0)</f>
        <v>TIPO I</v>
      </c>
      <c r="Z248" s="94" t="str">
        <f>VLOOKUP(D248,TIPOLOGIA!A:F,5,0)</f>
        <v>TERRESTRE</v>
      </c>
      <c r="AA248" s="8" t="s">
        <v>503</v>
      </c>
      <c r="AB248" s="8">
        <v>1</v>
      </c>
      <c r="AC248" s="86">
        <f>IF(W248="SOPORTE_TELEFÓNICO",'BASE LIQUIDACION REDEBAN 2025'!$B$19,IF(AND(W248="VISITA_TÉCNICA",Y248="TIPO II"),'BASE LIQUIDACION REDEBAN 2025'!$B$18,'BASE LIQUIDACION REDEBAN 2025'!$B$17))</f>
        <v>35779.500569199998</v>
      </c>
      <c r="AD248" s="86">
        <v>0</v>
      </c>
      <c r="AE248" s="86">
        <f t="shared" si="3"/>
        <v>35779.500569199998</v>
      </c>
      <c r="AF248" s="49"/>
    </row>
    <row r="249" spans="1:32" s="78" customFormat="1">
      <c r="A249" s="8" t="s">
        <v>90</v>
      </c>
      <c r="B249" s="94" t="str">
        <f>VLOOKUP(A249,'CENTRO DE COSTOS'!A:D,4,FALSE)</f>
        <v>JUAN SEBASTIÁN RÍOS CASTRILLÓN</v>
      </c>
      <c r="C249" s="94" t="str">
        <f>VLOOKUP(A249,'CENTRO DE COSTOS'!A:D,2,FALSE)</f>
        <v>0004-0005</v>
      </c>
      <c r="D249" s="8">
        <v>5615</v>
      </c>
      <c r="E249" s="8">
        <v>2687252</v>
      </c>
      <c r="F249" s="8">
        <v>59316</v>
      </c>
      <c r="G249" s="8" t="s">
        <v>6241</v>
      </c>
      <c r="H249" s="8" t="s">
        <v>249</v>
      </c>
      <c r="I249" s="8" t="s">
        <v>1026</v>
      </c>
      <c r="J249" s="8" t="s">
        <v>9056</v>
      </c>
      <c r="K249" s="8" t="s">
        <v>160</v>
      </c>
      <c r="L249" s="8" t="s">
        <v>9057</v>
      </c>
      <c r="M249" s="183">
        <v>45903.447222222218</v>
      </c>
      <c r="N249" s="183">
        <v>45904.649305555547</v>
      </c>
      <c r="O249" s="90"/>
      <c r="P249" s="8" t="s">
        <v>8318</v>
      </c>
      <c r="Q249" s="8" t="s">
        <v>8318</v>
      </c>
      <c r="R249" s="8" t="s">
        <v>243</v>
      </c>
      <c r="S249" s="8" t="s">
        <v>365</v>
      </c>
      <c r="T249" s="8" t="s">
        <v>6246</v>
      </c>
      <c r="U249" s="8" t="s">
        <v>7731</v>
      </c>
      <c r="V249" s="8" t="s">
        <v>9058</v>
      </c>
      <c r="W249" s="8" t="s">
        <v>165</v>
      </c>
      <c r="X249" s="10"/>
      <c r="Y249" s="94" t="str">
        <f>VLOOKUP(D249,TIPOLOGIA!A:F,6,0)</f>
        <v>TIPO II</v>
      </c>
      <c r="Z249" s="94" t="str">
        <f>VLOOKUP(D249,TIPOLOGIA!A:F,5,0)</f>
        <v>TERRESTRE</v>
      </c>
      <c r="AA249" s="8" t="s">
        <v>1483</v>
      </c>
      <c r="AB249" s="8">
        <v>1</v>
      </c>
      <c r="AC249" s="86">
        <f>IF(W249="SOPORTE_TELEFÓNICO",'BASE LIQUIDACION REDEBAN 2025'!$B$19,IF(AND(W249="VISITA_TÉCNICA",Y249="TIPO II"),'BASE LIQUIDACION REDEBAN 2025'!$B$18,'BASE LIQUIDACION REDEBAN 2025'!$B$17))</f>
        <v>67654.12000000001</v>
      </c>
      <c r="AD249" s="86">
        <v>0</v>
      </c>
      <c r="AE249" s="86">
        <f t="shared" si="3"/>
        <v>67654.12000000001</v>
      </c>
      <c r="AF249" s="49"/>
    </row>
    <row r="250" spans="1:32" s="78" customFormat="1">
      <c r="A250" s="8" t="s">
        <v>91</v>
      </c>
      <c r="B250" s="94" t="str">
        <f>VLOOKUP(A250,'CENTRO DE COSTOS'!A:D,4,FALSE)</f>
        <v>JOSE MAURICIO HERNANDEZ ROJAS</v>
      </c>
      <c r="C250" s="94" t="str">
        <f>VLOOKUP(A250,'CENTRO DE COSTOS'!A:D,2,FALSE)</f>
        <v>0004-0001</v>
      </c>
      <c r="D250" s="8">
        <v>23300</v>
      </c>
      <c r="E250" s="8">
        <v>2690233</v>
      </c>
      <c r="F250" s="8">
        <v>79697</v>
      </c>
      <c r="G250" s="8" t="s">
        <v>6241</v>
      </c>
      <c r="H250" s="8" t="s">
        <v>193</v>
      </c>
      <c r="I250" s="8" t="s">
        <v>9059</v>
      </c>
      <c r="J250" s="8" t="s">
        <v>9060</v>
      </c>
      <c r="K250" s="8" t="s">
        <v>160</v>
      </c>
      <c r="L250" s="8" t="s">
        <v>9061</v>
      </c>
      <c r="M250" s="183">
        <v>45903.654861111107</v>
      </c>
      <c r="N250" s="183">
        <v>45904.654166666667</v>
      </c>
      <c r="O250" s="90"/>
      <c r="P250" s="8" t="s">
        <v>8318</v>
      </c>
      <c r="Q250" s="8" t="s">
        <v>8318</v>
      </c>
      <c r="R250" s="8" t="s">
        <v>243</v>
      </c>
      <c r="S250" s="8" t="s">
        <v>365</v>
      </c>
      <c r="T250" s="8" t="s">
        <v>6246</v>
      </c>
      <c r="U250" s="8" t="s">
        <v>7731</v>
      </c>
      <c r="V250" s="8" t="s">
        <v>9062</v>
      </c>
      <c r="W250" s="8" t="s">
        <v>165</v>
      </c>
      <c r="X250" s="10"/>
      <c r="Y250" s="94" t="str">
        <f>VLOOKUP(D250,TIPOLOGIA!A:F,6,0)</f>
        <v>TIPO II</v>
      </c>
      <c r="Z250" s="94" t="str">
        <f>VLOOKUP(D250,TIPOLOGIA!A:F,5,0)</f>
        <v>TERRESTRE</v>
      </c>
      <c r="AA250" s="8" t="s">
        <v>1493</v>
      </c>
      <c r="AB250" s="8">
        <v>1</v>
      </c>
      <c r="AC250" s="86">
        <f>IF(W250="SOPORTE_TELEFÓNICO",'BASE LIQUIDACION REDEBAN 2025'!$B$19,IF(AND(W250="VISITA_TÉCNICA",Y250="TIPO II"),'BASE LIQUIDACION REDEBAN 2025'!$B$18,'BASE LIQUIDACION REDEBAN 2025'!$B$17))</f>
        <v>67654.12000000001</v>
      </c>
      <c r="AD250" s="86">
        <v>0</v>
      </c>
      <c r="AE250" s="86">
        <f t="shared" si="3"/>
        <v>67654.12000000001</v>
      </c>
      <c r="AF250" s="49"/>
    </row>
    <row r="251" spans="1:32" s="78" customFormat="1">
      <c r="A251" s="8" t="s">
        <v>68</v>
      </c>
      <c r="B251" s="94" t="str">
        <f>VLOOKUP(A251,'CENTRO DE COSTOS'!A:D,4,FALSE)</f>
        <v>WILLIAM ASDRUBAL ROZO ROZO</v>
      </c>
      <c r="C251" s="94" t="str">
        <f>VLOOKUP(A251,'CENTRO DE COSTOS'!A:D,2,FALSE)</f>
        <v>0004-0004</v>
      </c>
      <c r="D251" s="8">
        <v>25286</v>
      </c>
      <c r="E251" s="8">
        <v>2689243</v>
      </c>
      <c r="F251" s="8">
        <v>79302</v>
      </c>
      <c r="G251" s="8" t="s">
        <v>6241</v>
      </c>
      <c r="H251" s="8" t="s">
        <v>417</v>
      </c>
      <c r="I251" s="8" t="s">
        <v>1461</v>
      </c>
      <c r="J251" s="8" t="s">
        <v>2366</v>
      </c>
      <c r="K251" s="8" t="s">
        <v>160</v>
      </c>
      <c r="L251" s="8" t="s">
        <v>9063</v>
      </c>
      <c r="M251" s="183">
        <v>45903.59097222222</v>
      </c>
      <c r="N251" s="183">
        <v>45904.657638888893</v>
      </c>
      <c r="O251" s="90"/>
      <c r="P251" s="8" t="s">
        <v>8318</v>
      </c>
      <c r="Q251" s="8" t="s">
        <v>8318</v>
      </c>
      <c r="R251" s="8" t="s">
        <v>6245</v>
      </c>
      <c r="S251" s="8" t="s">
        <v>6245</v>
      </c>
      <c r="T251" s="8" t="s">
        <v>6246</v>
      </c>
      <c r="U251" s="8" t="s">
        <v>7731</v>
      </c>
      <c r="V251" s="8" t="s">
        <v>9064</v>
      </c>
      <c r="W251" s="8" t="s">
        <v>165</v>
      </c>
      <c r="X251" s="10"/>
      <c r="Y251" s="94" t="str">
        <f>VLOOKUP(D251,TIPOLOGIA!A:F,6,0)</f>
        <v>TIPO II</v>
      </c>
      <c r="Z251" s="94" t="str">
        <f>VLOOKUP(D251,TIPOLOGIA!A:F,5,0)</f>
        <v>TERRESTRE</v>
      </c>
      <c r="AA251" s="8" t="s">
        <v>4787</v>
      </c>
      <c r="AB251" s="8">
        <v>1</v>
      </c>
      <c r="AC251" s="86">
        <f>IF(W251="SOPORTE_TELEFÓNICO",'BASE LIQUIDACION REDEBAN 2025'!$B$19,IF(AND(W251="VISITA_TÉCNICA",Y251="TIPO II"),'BASE LIQUIDACION REDEBAN 2025'!$B$18,'BASE LIQUIDACION REDEBAN 2025'!$B$17))</f>
        <v>67654.12000000001</v>
      </c>
      <c r="AD251" s="86">
        <v>0</v>
      </c>
      <c r="AE251" s="86">
        <f t="shared" si="3"/>
        <v>67654.12000000001</v>
      </c>
      <c r="AF251" s="49"/>
    </row>
    <row r="252" spans="1:32" s="78" customFormat="1">
      <c r="A252" s="8" t="s">
        <v>91</v>
      </c>
      <c r="B252" s="94" t="str">
        <f>VLOOKUP(A252,'CENTRO DE COSTOS'!A:D,4,FALSE)</f>
        <v>JOSE MAURICIO HERNANDEZ ROJAS</v>
      </c>
      <c r="C252" s="94" t="str">
        <f>VLOOKUP(A252,'CENTRO DE COSTOS'!A:D,2,FALSE)</f>
        <v>0004-0001</v>
      </c>
      <c r="D252" s="8">
        <v>23686</v>
      </c>
      <c r="E252" s="8">
        <v>2670456</v>
      </c>
      <c r="F252" s="8">
        <v>78364</v>
      </c>
      <c r="G252" s="8" t="s">
        <v>6241</v>
      </c>
      <c r="H252" s="8" t="s">
        <v>193</v>
      </c>
      <c r="I252" s="8" t="s">
        <v>1096</v>
      </c>
      <c r="J252" s="8" t="s">
        <v>9065</v>
      </c>
      <c r="K252" s="8" t="s">
        <v>160</v>
      </c>
      <c r="L252" s="8" t="s">
        <v>9066</v>
      </c>
      <c r="M252" s="183">
        <v>45901.362500000003</v>
      </c>
      <c r="N252" s="183">
        <v>45904.665277777778</v>
      </c>
      <c r="O252" s="90"/>
      <c r="P252" s="8" t="s">
        <v>8318</v>
      </c>
      <c r="Q252" s="8" t="s">
        <v>8318</v>
      </c>
      <c r="R252" s="8" t="s">
        <v>6245</v>
      </c>
      <c r="S252" s="8" t="s">
        <v>6245</v>
      </c>
      <c r="T252" s="8" t="s">
        <v>6246</v>
      </c>
      <c r="U252" s="8" t="s">
        <v>7731</v>
      </c>
      <c r="V252" s="8" t="s">
        <v>9067</v>
      </c>
      <c r="W252" s="8" t="s">
        <v>165</v>
      </c>
      <c r="X252" s="10"/>
      <c r="Y252" s="94" t="str">
        <f>VLOOKUP(D252,TIPOLOGIA!A:F,6,0)</f>
        <v>TIPO II</v>
      </c>
      <c r="Z252" s="94" t="str">
        <f>VLOOKUP(D252,TIPOLOGIA!A:F,5,0)</f>
        <v>TERRESTRE</v>
      </c>
      <c r="AA252" s="8" t="s">
        <v>1493</v>
      </c>
      <c r="AB252" s="8">
        <v>1</v>
      </c>
      <c r="AC252" s="86">
        <f>IF(W252="SOPORTE_TELEFÓNICO",'BASE LIQUIDACION REDEBAN 2025'!$B$19,IF(AND(W252="VISITA_TÉCNICA",Y252="TIPO II"),'BASE LIQUIDACION REDEBAN 2025'!$B$18,'BASE LIQUIDACION REDEBAN 2025'!$B$17))</f>
        <v>67654.12000000001</v>
      </c>
      <c r="AD252" s="86">
        <v>0</v>
      </c>
      <c r="AE252" s="86">
        <f t="shared" si="3"/>
        <v>67654.12000000001</v>
      </c>
      <c r="AF252" s="49"/>
    </row>
    <row r="253" spans="1:32" s="78" customFormat="1">
      <c r="A253" s="8" t="s">
        <v>93</v>
      </c>
      <c r="B253" s="94" t="str">
        <f>VLOOKUP(A253,'CENTRO DE COSTOS'!A:D,4,FALSE)</f>
        <v>DIEGO FERNANDO HENAO CARDONA</v>
      </c>
      <c r="C253" s="94" t="str">
        <f>VLOOKUP(A253,'CENTRO DE COSTOS'!A:D,2,FALSE)</f>
        <v>0004-0003</v>
      </c>
      <c r="D253" s="8">
        <v>52001</v>
      </c>
      <c r="E253" s="8">
        <v>2688919</v>
      </c>
      <c r="F253" s="8">
        <v>79822</v>
      </c>
      <c r="G253" s="8" t="s">
        <v>6241</v>
      </c>
      <c r="H253" s="8" t="s">
        <v>157</v>
      </c>
      <c r="I253" s="8" t="s">
        <v>93</v>
      </c>
      <c r="J253" s="8" t="s">
        <v>9068</v>
      </c>
      <c r="K253" s="8" t="s">
        <v>160</v>
      </c>
      <c r="L253" s="8" t="s">
        <v>9069</v>
      </c>
      <c r="M253" s="183">
        <v>45903.545138888891</v>
      </c>
      <c r="N253" s="183">
        <v>45904.665277777778</v>
      </c>
      <c r="O253" s="90"/>
      <c r="P253" s="8" t="s">
        <v>8318</v>
      </c>
      <c r="Q253" s="8" t="s">
        <v>8318</v>
      </c>
      <c r="R253" s="8" t="s">
        <v>6245</v>
      </c>
      <c r="S253" s="8" t="s">
        <v>6245</v>
      </c>
      <c r="T253" s="8" t="s">
        <v>6246</v>
      </c>
      <c r="U253" s="8" t="s">
        <v>7731</v>
      </c>
      <c r="V253" s="8" t="s">
        <v>9070</v>
      </c>
      <c r="W253" s="8" t="s">
        <v>165</v>
      </c>
      <c r="X253" s="10"/>
      <c r="Y253" s="94" t="str">
        <f>VLOOKUP(D253,TIPOLOGIA!A:F,6,0)</f>
        <v>TIPO I</v>
      </c>
      <c r="Z253" s="94" t="str">
        <f>VLOOKUP(D253,TIPOLOGIA!A:F,5,0)</f>
        <v>TERRESTRE</v>
      </c>
      <c r="AA253" s="8" t="s">
        <v>294</v>
      </c>
      <c r="AB253" s="8">
        <v>1</v>
      </c>
      <c r="AC253" s="86">
        <f>IF(W253="SOPORTE_TELEFÓNICO",'BASE LIQUIDACION REDEBAN 2025'!$B$19,IF(AND(W253="VISITA_TÉCNICA",Y253="TIPO II"),'BASE LIQUIDACION REDEBAN 2025'!$B$18,'BASE LIQUIDACION REDEBAN 2025'!$B$17))</f>
        <v>35779.500569199998</v>
      </c>
      <c r="AD253" s="86">
        <v>0</v>
      </c>
      <c r="AE253" s="86">
        <f t="shared" si="3"/>
        <v>35779.500569199998</v>
      </c>
      <c r="AF253" s="49"/>
    </row>
    <row r="254" spans="1:32" s="78" customFormat="1">
      <c r="A254" s="8" t="s">
        <v>81</v>
      </c>
      <c r="B254" s="94" t="str">
        <f>VLOOKUP(A254,'CENTRO DE COSTOS'!A:D,4,FALSE)</f>
        <v>MIGUEL JULIÁN HERNÁNDEZ GUARÍN</v>
      </c>
      <c r="C254" s="94" t="str">
        <f>VLOOKUP(A254,'CENTRO DE COSTOS'!A:D,2,FALSE)</f>
        <v>0004-0008</v>
      </c>
      <c r="D254" s="8">
        <v>54001</v>
      </c>
      <c r="E254" s="8">
        <v>2679264</v>
      </c>
      <c r="F254" s="8">
        <v>28544</v>
      </c>
      <c r="G254" s="8" t="s">
        <v>6241</v>
      </c>
      <c r="H254" s="8" t="s">
        <v>296</v>
      </c>
      <c r="I254" s="8" t="s">
        <v>81</v>
      </c>
      <c r="J254" s="8" t="s">
        <v>4897</v>
      </c>
      <c r="K254" s="8" t="s">
        <v>160</v>
      </c>
      <c r="L254" s="8" t="s">
        <v>9071</v>
      </c>
      <c r="M254" s="183">
        <v>45902.397916666669</v>
      </c>
      <c r="N254" s="183">
        <v>45904.668749999997</v>
      </c>
      <c r="O254" s="90"/>
      <c r="P254" s="8" t="s">
        <v>8318</v>
      </c>
      <c r="Q254" s="8" t="s">
        <v>8318</v>
      </c>
      <c r="R254" s="8" t="s">
        <v>6245</v>
      </c>
      <c r="S254" s="8" t="s">
        <v>6245</v>
      </c>
      <c r="T254" s="8" t="s">
        <v>6246</v>
      </c>
      <c r="U254" s="8" t="s">
        <v>7731</v>
      </c>
      <c r="V254" s="8" t="s">
        <v>9072</v>
      </c>
      <c r="W254" s="8" t="s">
        <v>165</v>
      </c>
      <c r="X254" s="10"/>
      <c r="Y254" s="94" t="str">
        <f>VLOOKUP(D254,TIPOLOGIA!A:F,6,0)</f>
        <v>TIPO I</v>
      </c>
      <c r="Z254" s="94" t="str">
        <f>VLOOKUP(D254,TIPOLOGIA!A:F,5,0)</f>
        <v>TERRESTRE</v>
      </c>
      <c r="AA254" s="8" t="s">
        <v>326</v>
      </c>
      <c r="AB254" s="8">
        <v>1</v>
      </c>
      <c r="AC254" s="86">
        <f>IF(W254="SOPORTE_TELEFÓNICO",'BASE LIQUIDACION REDEBAN 2025'!$B$19,IF(AND(W254="VISITA_TÉCNICA",Y254="TIPO II"),'BASE LIQUIDACION REDEBAN 2025'!$B$18,'BASE LIQUIDACION REDEBAN 2025'!$B$17))</f>
        <v>35779.500569199998</v>
      </c>
      <c r="AD254" s="86">
        <v>0</v>
      </c>
      <c r="AE254" s="86">
        <f t="shared" si="3"/>
        <v>35779.500569199998</v>
      </c>
      <c r="AF254" s="49"/>
    </row>
    <row r="255" spans="1:32" s="78" customFormat="1">
      <c r="A255" s="8" t="s">
        <v>91</v>
      </c>
      <c r="B255" s="94" t="str">
        <f>VLOOKUP(A255,'CENTRO DE COSTOS'!A:D,4,FALSE)</f>
        <v>JOSE MAURICIO HERNANDEZ ROJAS</v>
      </c>
      <c r="C255" s="94" t="str">
        <f>VLOOKUP(A255,'CENTRO DE COSTOS'!A:D,2,FALSE)</f>
        <v>0004-0001</v>
      </c>
      <c r="D255" s="8">
        <v>23001</v>
      </c>
      <c r="E255" s="8">
        <v>2666597</v>
      </c>
      <c r="F255" s="8">
        <v>77615</v>
      </c>
      <c r="G255" s="8" t="s">
        <v>6241</v>
      </c>
      <c r="H255" s="8" t="s">
        <v>193</v>
      </c>
      <c r="I255" s="8" t="s">
        <v>91</v>
      </c>
      <c r="J255" s="8" t="s">
        <v>9073</v>
      </c>
      <c r="K255" s="8" t="s">
        <v>160</v>
      </c>
      <c r="L255" s="8" t="s">
        <v>9074</v>
      </c>
      <c r="M255" s="183">
        <v>45898.679861111108</v>
      </c>
      <c r="N255" s="183">
        <v>45904.670138888891</v>
      </c>
      <c r="O255" s="90"/>
      <c r="P255" s="8" t="s">
        <v>8318</v>
      </c>
      <c r="Q255" s="8" t="s">
        <v>8318</v>
      </c>
      <c r="R255" s="8" t="s">
        <v>6245</v>
      </c>
      <c r="S255" s="8" t="s">
        <v>6245</v>
      </c>
      <c r="T255" s="8" t="s">
        <v>6246</v>
      </c>
      <c r="U255" s="8" t="s">
        <v>7731</v>
      </c>
      <c r="V255" s="8" t="s">
        <v>9075</v>
      </c>
      <c r="W255" s="8" t="s">
        <v>165</v>
      </c>
      <c r="X255" s="10"/>
      <c r="Y255" s="94" t="str">
        <f>VLOOKUP(D255,TIPOLOGIA!A:F,6,0)</f>
        <v>TIPO I</v>
      </c>
      <c r="Z255" s="94" t="str">
        <f>VLOOKUP(D255,TIPOLOGIA!A:F,5,0)</f>
        <v>TERRESTRE</v>
      </c>
      <c r="AA255" s="8" t="s">
        <v>2917</v>
      </c>
      <c r="AB255" s="8">
        <v>1</v>
      </c>
      <c r="AC255" s="86">
        <f>IF(W255="SOPORTE_TELEFÓNICO",'BASE LIQUIDACION REDEBAN 2025'!$B$19,IF(AND(W255="VISITA_TÉCNICA",Y255="TIPO II"),'BASE LIQUIDACION REDEBAN 2025'!$B$18,'BASE LIQUIDACION REDEBAN 2025'!$B$17))</f>
        <v>35779.500569199998</v>
      </c>
      <c r="AD255" s="86">
        <v>0</v>
      </c>
      <c r="AE255" s="86">
        <f t="shared" si="3"/>
        <v>35779.500569199998</v>
      </c>
      <c r="AF255" s="49"/>
    </row>
    <row r="256" spans="1:32" s="78" customFormat="1">
      <c r="A256" s="8" t="s">
        <v>80</v>
      </c>
      <c r="B256" s="94" t="str">
        <f>VLOOKUP(A256,'CENTRO DE COSTOS'!A:D,4,FALSE)</f>
        <v>JOSE MAURICIO HERNANDEZ ROJAS</v>
      </c>
      <c r="C256" s="94" t="str">
        <f>VLOOKUP(A256,'CENTRO DE COSTOS'!A:D,2,FALSE)</f>
        <v>0004-0001</v>
      </c>
      <c r="D256" s="8">
        <v>13001</v>
      </c>
      <c r="E256" s="8">
        <v>2680070</v>
      </c>
      <c r="F256" s="8">
        <v>79505</v>
      </c>
      <c r="G256" s="8" t="s">
        <v>6241</v>
      </c>
      <c r="H256" s="8" t="s">
        <v>685</v>
      </c>
      <c r="I256" s="8" t="s">
        <v>80</v>
      </c>
      <c r="J256" s="8" t="s">
        <v>9076</v>
      </c>
      <c r="K256" s="8" t="s">
        <v>160</v>
      </c>
      <c r="L256" s="8" t="s">
        <v>9077</v>
      </c>
      <c r="M256" s="183">
        <v>45902.44027777778</v>
      </c>
      <c r="N256" s="183">
        <v>45904.67291666667</v>
      </c>
      <c r="O256" s="90"/>
      <c r="P256" s="8" t="s">
        <v>8318</v>
      </c>
      <c r="Q256" s="8" t="s">
        <v>8318</v>
      </c>
      <c r="R256" s="8" t="s">
        <v>6245</v>
      </c>
      <c r="S256" s="8" t="s">
        <v>6245</v>
      </c>
      <c r="T256" s="8" t="s">
        <v>6246</v>
      </c>
      <c r="U256" s="8" t="s">
        <v>7731</v>
      </c>
      <c r="V256" s="8" t="s">
        <v>9072</v>
      </c>
      <c r="W256" s="8" t="s">
        <v>165</v>
      </c>
      <c r="X256" s="10"/>
      <c r="Y256" s="94" t="str">
        <f>VLOOKUP(D256,TIPOLOGIA!A:F,6,0)</f>
        <v>TIPO I</v>
      </c>
      <c r="Z256" s="94" t="str">
        <f>VLOOKUP(D256,TIPOLOGIA!A:F,5,0)</f>
        <v>TERRESTRE</v>
      </c>
      <c r="AA256" s="8" t="s">
        <v>690</v>
      </c>
      <c r="AB256" s="8">
        <v>1</v>
      </c>
      <c r="AC256" s="86">
        <f>IF(W256="SOPORTE_TELEFÓNICO",'BASE LIQUIDACION REDEBAN 2025'!$B$19,IF(AND(W256="VISITA_TÉCNICA",Y256="TIPO II"),'BASE LIQUIDACION REDEBAN 2025'!$B$18,'BASE LIQUIDACION REDEBAN 2025'!$B$17))</f>
        <v>35779.500569199998</v>
      </c>
      <c r="AD256" s="86">
        <v>0</v>
      </c>
      <c r="AE256" s="86">
        <f t="shared" si="3"/>
        <v>35779.500569199998</v>
      </c>
      <c r="AF256" s="49"/>
    </row>
    <row r="257" spans="1:32" s="78" customFormat="1">
      <c r="A257" s="8" t="s">
        <v>90</v>
      </c>
      <c r="B257" s="94" t="str">
        <f>VLOOKUP(A257,'CENTRO DE COSTOS'!A:D,4,FALSE)</f>
        <v>JUAN SEBASTIÁN RÍOS CASTRILLÓN</v>
      </c>
      <c r="C257" s="94" t="str">
        <f>VLOOKUP(A257,'CENTRO DE COSTOS'!A:D,2,FALSE)</f>
        <v>0004-0005</v>
      </c>
      <c r="D257" s="8">
        <v>5059</v>
      </c>
      <c r="E257" s="8">
        <v>2688870</v>
      </c>
      <c r="F257" s="8">
        <v>16613</v>
      </c>
      <c r="G257" s="8" t="s">
        <v>6241</v>
      </c>
      <c r="H257" s="8" t="s">
        <v>249</v>
      </c>
      <c r="I257" s="8" t="s">
        <v>733</v>
      </c>
      <c r="J257" s="8" t="s">
        <v>9078</v>
      </c>
      <c r="K257" s="8" t="s">
        <v>160</v>
      </c>
      <c r="L257" s="8" t="s">
        <v>9079</v>
      </c>
      <c r="M257" s="183">
        <v>45903.533333333333</v>
      </c>
      <c r="N257" s="183">
        <v>45904.676388888889</v>
      </c>
      <c r="O257" s="90"/>
      <c r="P257" s="8" t="s">
        <v>8318</v>
      </c>
      <c r="Q257" s="8" t="s">
        <v>8318</v>
      </c>
      <c r="R257" s="8"/>
      <c r="S257" s="8"/>
      <c r="T257" s="8" t="s">
        <v>7919</v>
      </c>
      <c r="U257" s="8" t="s">
        <v>9080</v>
      </c>
      <c r="V257" s="8" t="s">
        <v>9081</v>
      </c>
      <c r="W257" s="8" t="s">
        <v>1552</v>
      </c>
      <c r="X257" s="10"/>
      <c r="Y257" s="94" t="str">
        <f>VLOOKUP(D257,TIPOLOGIA!A:F,6,0)</f>
        <v>TIPO II</v>
      </c>
      <c r="Z257" s="94" t="str">
        <f>VLOOKUP(D257,TIPOLOGIA!A:F,5,0)</f>
        <v>TERRESTRE</v>
      </c>
      <c r="AA257" s="8"/>
      <c r="AB257" s="8">
        <v>0</v>
      </c>
      <c r="AC257" s="86">
        <f>IF(W257="SOPORTE_TELEFÓNICO",'BASE LIQUIDACION REDEBAN 2025'!$B$19,IF(AND(W257="VISITA_TÉCNICA",Y257="TIPO II"),'BASE LIQUIDACION REDEBAN 2025'!$B$18,'BASE LIQUIDACION REDEBAN 2025'!$B$17))</f>
        <v>41241.0800752</v>
      </c>
      <c r="AD257" s="86">
        <v>0</v>
      </c>
      <c r="AE257" s="86">
        <f t="shared" ref="AE257:AE320" si="4">IF(W257="VISITA_TÉCNICA",AC257*AB257,AC257)</f>
        <v>41241.0800752</v>
      </c>
      <c r="AF257" s="49"/>
    </row>
    <row r="258" spans="1:32" s="78" customFormat="1">
      <c r="A258" s="8" t="s">
        <v>90</v>
      </c>
      <c r="B258" s="94" t="str">
        <f>VLOOKUP(A258,'CENTRO DE COSTOS'!A:D,4,FALSE)</f>
        <v>JUAN SEBASTIÁN RÍOS CASTRILLÓN</v>
      </c>
      <c r="C258" s="94" t="str">
        <f>VLOOKUP(A258,'CENTRO DE COSTOS'!A:D,2,FALSE)</f>
        <v>0004-0005</v>
      </c>
      <c r="D258" s="8">
        <v>5001</v>
      </c>
      <c r="E258" s="8">
        <v>2673788</v>
      </c>
      <c r="F258" s="8">
        <v>78231</v>
      </c>
      <c r="G258" s="8" t="s">
        <v>6241</v>
      </c>
      <c r="H258" s="8" t="s">
        <v>249</v>
      </c>
      <c r="I258" s="8" t="s">
        <v>90</v>
      </c>
      <c r="J258" s="8" t="s">
        <v>9082</v>
      </c>
      <c r="K258" s="8" t="s">
        <v>160</v>
      </c>
      <c r="L258" s="8" t="s">
        <v>9083</v>
      </c>
      <c r="M258" s="183">
        <v>45901.500694444447</v>
      </c>
      <c r="N258" s="183">
        <v>45904.678472222222</v>
      </c>
      <c r="O258" s="90"/>
      <c r="P258" s="8" t="s">
        <v>8318</v>
      </c>
      <c r="Q258" s="8" t="s">
        <v>8318</v>
      </c>
      <c r="R258" s="8" t="s">
        <v>243</v>
      </c>
      <c r="S258" s="8" t="s">
        <v>244</v>
      </c>
      <c r="T258" s="8" t="s">
        <v>6246</v>
      </c>
      <c r="U258" s="8" t="s">
        <v>7731</v>
      </c>
      <c r="V258" s="8" t="s">
        <v>9084</v>
      </c>
      <c r="W258" s="8" t="s">
        <v>165</v>
      </c>
      <c r="X258" s="10"/>
      <c r="Y258" s="94" t="str">
        <f>VLOOKUP(D258,TIPOLOGIA!A:F,6,0)</f>
        <v>TIPO I</v>
      </c>
      <c r="Z258" s="94" t="str">
        <f>VLOOKUP(D258,TIPOLOGIA!A:F,5,0)</f>
        <v>TERRESTRE</v>
      </c>
      <c r="AA258" s="8" t="s">
        <v>8550</v>
      </c>
      <c r="AB258" s="8">
        <v>1</v>
      </c>
      <c r="AC258" s="86">
        <f>IF(W258="SOPORTE_TELEFÓNICO",'BASE LIQUIDACION REDEBAN 2025'!$B$19,IF(AND(W258="VISITA_TÉCNICA",Y258="TIPO II"),'BASE LIQUIDACION REDEBAN 2025'!$B$18,'BASE LIQUIDACION REDEBAN 2025'!$B$17))</f>
        <v>35779.500569199998</v>
      </c>
      <c r="AD258" s="86">
        <v>0</v>
      </c>
      <c r="AE258" s="86">
        <f t="shared" si="4"/>
        <v>35779.500569199998</v>
      </c>
      <c r="AF258" s="49"/>
    </row>
    <row r="259" spans="1:32" s="78" customFormat="1">
      <c r="A259" s="8" t="s">
        <v>96</v>
      </c>
      <c r="B259" s="94" t="str">
        <f>VLOOKUP(A259,'CENTRO DE COSTOS'!A:D,4,FALSE)</f>
        <v>JOSE MAURICIO HERNANDEZ ROJAS</v>
      </c>
      <c r="C259" s="94" t="str">
        <f>VLOOKUP(A259,'CENTRO DE COSTOS'!A:D,2,FALSE)</f>
        <v>0004-0001</v>
      </c>
      <c r="D259" s="8">
        <v>44001</v>
      </c>
      <c r="E259" s="8">
        <v>2688275</v>
      </c>
      <c r="F259" s="8">
        <v>19763</v>
      </c>
      <c r="G259" s="8" t="s">
        <v>6241</v>
      </c>
      <c r="H259" s="8" t="s">
        <v>706</v>
      </c>
      <c r="I259" s="8" t="s">
        <v>2355</v>
      </c>
      <c r="J259" s="8" t="s">
        <v>9085</v>
      </c>
      <c r="K259" s="8" t="s">
        <v>160</v>
      </c>
      <c r="L259" s="8" t="s">
        <v>9086</v>
      </c>
      <c r="M259" s="183">
        <v>45903.486805555563</v>
      </c>
      <c r="N259" s="183">
        <v>45904.678472222222</v>
      </c>
      <c r="O259" s="90"/>
      <c r="P259" s="8" t="s">
        <v>8318</v>
      </c>
      <c r="Q259" s="8" t="s">
        <v>8318</v>
      </c>
      <c r="R259" s="8" t="s">
        <v>357</v>
      </c>
      <c r="S259" s="8" t="s">
        <v>1266</v>
      </c>
      <c r="T259" s="8" t="s">
        <v>7951</v>
      </c>
      <c r="U259" s="8" t="s">
        <v>7952</v>
      </c>
      <c r="V259" s="8" t="s">
        <v>9087</v>
      </c>
      <c r="W259" s="8" t="s">
        <v>1552</v>
      </c>
      <c r="X259" s="10"/>
      <c r="Y259" s="94" t="str">
        <f>VLOOKUP(D259,TIPOLOGIA!A:F,6,0)</f>
        <v>TIPO III</v>
      </c>
      <c r="Z259" s="94" t="str">
        <f>VLOOKUP(D259,TIPOLOGIA!A:F,5,0)</f>
        <v>TERRESTRE</v>
      </c>
      <c r="AA259" s="8"/>
      <c r="AB259" s="8">
        <v>0</v>
      </c>
      <c r="AC259" s="86">
        <f>IF(W259="SOPORTE_TELEFÓNICO",'BASE LIQUIDACION REDEBAN 2025'!$B$19,IF(AND(W259="VISITA_TÉCNICA",Y259="TIPO II"),'BASE LIQUIDACION REDEBAN 2025'!$B$18,'BASE LIQUIDACION REDEBAN 2025'!$B$17))</f>
        <v>41241.0800752</v>
      </c>
      <c r="AD259" s="86">
        <v>0</v>
      </c>
      <c r="AE259" s="86">
        <f t="shared" si="4"/>
        <v>41241.0800752</v>
      </c>
      <c r="AF259" s="49"/>
    </row>
    <row r="260" spans="1:32" s="78" customFormat="1">
      <c r="A260" s="8" t="s">
        <v>90</v>
      </c>
      <c r="B260" s="94" t="str">
        <f>VLOOKUP(A260,'CENTRO DE COSTOS'!A:D,4,FALSE)</f>
        <v>JUAN SEBASTIÁN RÍOS CASTRILLÓN</v>
      </c>
      <c r="C260" s="94" t="str">
        <f>VLOOKUP(A260,'CENTRO DE COSTOS'!A:D,2,FALSE)</f>
        <v>0004-0005</v>
      </c>
      <c r="D260" s="8">
        <v>5001</v>
      </c>
      <c r="E260" s="8">
        <v>2674091</v>
      </c>
      <c r="F260" s="8">
        <v>79162</v>
      </c>
      <c r="G260" s="8" t="s">
        <v>6241</v>
      </c>
      <c r="H260" s="8" t="s">
        <v>249</v>
      </c>
      <c r="I260" s="8" t="s">
        <v>90</v>
      </c>
      <c r="J260" s="8" t="s">
        <v>9088</v>
      </c>
      <c r="K260" s="8" t="s">
        <v>160</v>
      </c>
      <c r="L260" s="8" t="s">
        <v>9089</v>
      </c>
      <c r="M260" s="183">
        <v>45901.522916666669</v>
      </c>
      <c r="N260" s="183">
        <v>45904.679166666669</v>
      </c>
      <c r="O260" s="90"/>
      <c r="P260" s="8" t="s">
        <v>8318</v>
      </c>
      <c r="Q260" s="8" t="s">
        <v>8318</v>
      </c>
      <c r="R260" s="8" t="s">
        <v>6245</v>
      </c>
      <c r="S260" s="8" t="s">
        <v>6245</v>
      </c>
      <c r="T260" s="8" t="s">
        <v>6246</v>
      </c>
      <c r="U260" s="8" t="s">
        <v>7731</v>
      </c>
      <c r="V260" s="8" t="s">
        <v>9084</v>
      </c>
      <c r="W260" s="8" t="s">
        <v>165</v>
      </c>
      <c r="X260" s="10"/>
      <c r="Y260" s="94" t="str">
        <f>VLOOKUP(D260,TIPOLOGIA!A:F,6,0)</f>
        <v>TIPO I</v>
      </c>
      <c r="Z260" s="94" t="str">
        <f>VLOOKUP(D260,TIPOLOGIA!A:F,5,0)</f>
        <v>TERRESTRE</v>
      </c>
      <c r="AA260" s="8" t="s">
        <v>8550</v>
      </c>
      <c r="AB260" s="8">
        <v>1</v>
      </c>
      <c r="AC260" s="86">
        <f>IF(W260="SOPORTE_TELEFÓNICO",'BASE LIQUIDACION REDEBAN 2025'!$B$19,IF(AND(W260="VISITA_TÉCNICA",Y260="TIPO II"),'BASE LIQUIDACION REDEBAN 2025'!$B$18,'BASE LIQUIDACION REDEBAN 2025'!$B$17))</f>
        <v>35779.500569199998</v>
      </c>
      <c r="AD260" s="86">
        <v>0</v>
      </c>
      <c r="AE260" s="86">
        <f t="shared" si="4"/>
        <v>35779.500569199998</v>
      </c>
      <c r="AF260" s="49"/>
    </row>
    <row r="261" spans="1:32" s="78" customFormat="1">
      <c r="A261" s="8" t="s">
        <v>90</v>
      </c>
      <c r="B261" s="94" t="str">
        <f>VLOOKUP(A261,'CENTRO DE COSTOS'!A:D,4,FALSE)</f>
        <v>JUAN SEBASTIÁN RÍOS CASTRILLÓN</v>
      </c>
      <c r="C261" s="94" t="str">
        <f>VLOOKUP(A261,'CENTRO DE COSTOS'!A:D,2,FALSE)</f>
        <v>0004-0005</v>
      </c>
      <c r="D261" s="8">
        <v>5001</v>
      </c>
      <c r="E261" s="8">
        <v>2681914</v>
      </c>
      <c r="F261" s="8">
        <v>69517</v>
      </c>
      <c r="G261" s="8" t="s">
        <v>6241</v>
      </c>
      <c r="H261" s="8" t="s">
        <v>249</v>
      </c>
      <c r="I261" s="8" t="s">
        <v>90</v>
      </c>
      <c r="J261" s="8" t="s">
        <v>1991</v>
      </c>
      <c r="K261" s="8" t="s">
        <v>160</v>
      </c>
      <c r="L261" s="8" t="s">
        <v>9090</v>
      </c>
      <c r="M261" s="183">
        <v>45902.574999999997</v>
      </c>
      <c r="N261" s="183">
        <v>45904.681944444441</v>
      </c>
      <c r="O261" s="90"/>
      <c r="P261" s="8" t="s">
        <v>8318</v>
      </c>
      <c r="Q261" s="8" t="s">
        <v>8318</v>
      </c>
      <c r="R261" s="8" t="s">
        <v>6245</v>
      </c>
      <c r="S261" s="8" t="s">
        <v>6245</v>
      </c>
      <c r="T261" s="8" t="s">
        <v>6246</v>
      </c>
      <c r="U261" s="8" t="s">
        <v>7731</v>
      </c>
      <c r="V261" s="8" t="s">
        <v>9091</v>
      </c>
      <c r="W261" s="8" t="s">
        <v>165</v>
      </c>
      <c r="X261" s="10"/>
      <c r="Y261" s="94" t="str">
        <f>VLOOKUP(D261,TIPOLOGIA!A:F,6,0)</f>
        <v>TIPO I</v>
      </c>
      <c r="Z261" s="94" t="str">
        <f>VLOOKUP(D261,TIPOLOGIA!A:F,5,0)</f>
        <v>TERRESTRE</v>
      </c>
      <c r="AA261" s="8" t="s">
        <v>8550</v>
      </c>
      <c r="AB261" s="8">
        <v>1</v>
      </c>
      <c r="AC261" s="86">
        <f>IF(W261="SOPORTE_TELEFÓNICO",'BASE LIQUIDACION REDEBAN 2025'!$B$19,IF(AND(W261="VISITA_TÉCNICA",Y261="TIPO II"),'BASE LIQUIDACION REDEBAN 2025'!$B$18,'BASE LIQUIDACION REDEBAN 2025'!$B$17))</f>
        <v>35779.500569199998</v>
      </c>
      <c r="AD261" s="86">
        <v>0</v>
      </c>
      <c r="AE261" s="86">
        <f t="shared" si="4"/>
        <v>35779.500569199998</v>
      </c>
      <c r="AF261" s="49"/>
    </row>
    <row r="262" spans="1:32" s="78" customFormat="1">
      <c r="A262" s="8" t="s">
        <v>90</v>
      </c>
      <c r="B262" s="94" t="str">
        <f>VLOOKUP(A262,'CENTRO DE COSTOS'!A:D,4,FALSE)</f>
        <v>JUAN SEBASTIÁN RÍOS CASTRILLÓN</v>
      </c>
      <c r="C262" s="94" t="str">
        <f>VLOOKUP(A262,'CENTRO DE COSTOS'!A:D,2,FALSE)</f>
        <v>0004-0005</v>
      </c>
      <c r="D262" s="8">
        <v>5001</v>
      </c>
      <c r="E262" s="8">
        <v>2681882</v>
      </c>
      <c r="F262" s="8">
        <v>24263</v>
      </c>
      <c r="G262" s="8" t="s">
        <v>6241</v>
      </c>
      <c r="H262" s="8" t="s">
        <v>249</v>
      </c>
      <c r="I262" s="8" t="s">
        <v>90</v>
      </c>
      <c r="J262" s="8" t="s">
        <v>9092</v>
      </c>
      <c r="K262" s="8" t="s">
        <v>160</v>
      </c>
      <c r="L262" s="8" t="s">
        <v>9093</v>
      </c>
      <c r="M262" s="183">
        <v>45902.591666666667</v>
      </c>
      <c r="N262" s="183">
        <v>45904.682638888888</v>
      </c>
      <c r="O262" s="90"/>
      <c r="P262" s="8" t="s">
        <v>8318</v>
      </c>
      <c r="Q262" s="8" t="s">
        <v>8318</v>
      </c>
      <c r="R262" s="8" t="s">
        <v>243</v>
      </c>
      <c r="S262" s="8" t="s">
        <v>365</v>
      </c>
      <c r="T262" s="8" t="s">
        <v>6246</v>
      </c>
      <c r="U262" s="8" t="s">
        <v>7731</v>
      </c>
      <c r="V262" s="8" t="s">
        <v>9094</v>
      </c>
      <c r="W262" s="8" t="s">
        <v>165</v>
      </c>
      <c r="X262" s="10"/>
      <c r="Y262" s="94" t="str">
        <f>VLOOKUP(D262,TIPOLOGIA!A:F,6,0)</f>
        <v>TIPO I</v>
      </c>
      <c r="Z262" s="94" t="str">
        <f>VLOOKUP(D262,TIPOLOGIA!A:F,5,0)</f>
        <v>TERRESTRE</v>
      </c>
      <c r="AA262" s="8" t="s">
        <v>8550</v>
      </c>
      <c r="AB262" s="8">
        <v>1</v>
      </c>
      <c r="AC262" s="86">
        <f>IF(W262="SOPORTE_TELEFÓNICO",'BASE LIQUIDACION REDEBAN 2025'!$B$19,IF(AND(W262="VISITA_TÉCNICA",Y262="TIPO II"),'BASE LIQUIDACION REDEBAN 2025'!$B$18,'BASE LIQUIDACION REDEBAN 2025'!$B$17))</f>
        <v>35779.500569199998</v>
      </c>
      <c r="AD262" s="86">
        <v>0</v>
      </c>
      <c r="AE262" s="86">
        <f t="shared" si="4"/>
        <v>35779.500569199998</v>
      </c>
      <c r="AF262" s="49"/>
    </row>
    <row r="263" spans="1:32" s="78" customFormat="1">
      <c r="A263" s="8" t="s">
        <v>90</v>
      </c>
      <c r="B263" s="94" t="str">
        <f>VLOOKUP(A263,'CENTRO DE COSTOS'!A:D,4,FALSE)</f>
        <v>JUAN SEBASTIÁN RÍOS CASTRILLÓN</v>
      </c>
      <c r="C263" s="94" t="str">
        <f>VLOOKUP(A263,'CENTRO DE COSTOS'!A:D,2,FALSE)</f>
        <v>0004-0005</v>
      </c>
      <c r="D263" s="8">
        <v>5360</v>
      </c>
      <c r="E263" s="8">
        <v>2683818</v>
      </c>
      <c r="F263" s="8">
        <v>79012</v>
      </c>
      <c r="G263" s="8" t="s">
        <v>6241</v>
      </c>
      <c r="H263" s="8" t="s">
        <v>249</v>
      </c>
      <c r="I263" s="8" t="s">
        <v>354</v>
      </c>
      <c r="J263" s="8" t="s">
        <v>9095</v>
      </c>
      <c r="K263" s="8" t="s">
        <v>160</v>
      </c>
      <c r="L263" s="8" t="s">
        <v>9096</v>
      </c>
      <c r="M263" s="183">
        <v>45902.689583333333</v>
      </c>
      <c r="N263" s="183">
        <v>45904.683333333327</v>
      </c>
      <c r="O263" s="90"/>
      <c r="P263" s="8" t="s">
        <v>8318</v>
      </c>
      <c r="Q263" s="8" t="s">
        <v>8318</v>
      </c>
      <c r="R263" s="8" t="s">
        <v>243</v>
      </c>
      <c r="S263" s="8" t="s">
        <v>365</v>
      </c>
      <c r="T263" s="8" t="s">
        <v>6246</v>
      </c>
      <c r="U263" s="8" t="s">
        <v>7731</v>
      </c>
      <c r="V263" s="8" t="s">
        <v>9097</v>
      </c>
      <c r="W263" s="8" t="s">
        <v>165</v>
      </c>
      <c r="X263" s="10"/>
      <c r="Y263" s="94" t="str">
        <f>VLOOKUP(D263,TIPOLOGIA!A:F,6,0)</f>
        <v>TIPO I</v>
      </c>
      <c r="Z263" s="94" t="str">
        <f>VLOOKUP(D263,TIPOLOGIA!A:F,5,0)</f>
        <v>TERRESTRE</v>
      </c>
      <c r="AA263" s="8" t="s">
        <v>8550</v>
      </c>
      <c r="AB263" s="8">
        <v>1</v>
      </c>
      <c r="AC263" s="86">
        <f>IF(W263="SOPORTE_TELEFÓNICO",'BASE LIQUIDACION REDEBAN 2025'!$B$19,IF(AND(W263="VISITA_TÉCNICA",Y263="TIPO II"),'BASE LIQUIDACION REDEBAN 2025'!$B$18,'BASE LIQUIDACION REDEBAN 2025'!$B$17))</f>
        <v>35779.500569199998</v>
      </c>
      <c r="AD263" s="86">
        <v>0</v>
      </c>
      <c r="AE263" s="86">
        <f t="shared" si="4"/>
        <v>35779.500569199998</v>
      </c>
      <c r="AF263" s="49"/>
    </row>
    <row r="264" spans="1:32" s="78" customFormat="1">
      <c r="A264" s="8" t="s">
        <v>76</v>
      </c>
      <c r="B264" s="94" t="str">
        <f>VLOOKUP(A264,'CENTRO DE COSTOS'!A:D,4,FALSE)</f>
        <v>DIEGO FERNANDO HENAO CARDONA</v>
      </c>
      <c r="C264" s="94" t="str">
        <f>VLOOKUP(A264,'CENTRO DE COSTOS'!A:D,2,FALSE)</f>
        <v>0004-0003</v>
      </c>
      <c r="D264" s="8">
        <v>76126</v>
      </c>
      <c r="E264" s="8">
        <v>2679965</v>
      </c>
      <c r="F264" s="8">
        <v>73569</v>
      </c>
      <c r="G264" s="8" t="s">
        <v>6241</v>
      </c>
      <c r="H264" s="8" t="s">
        <v>232</v>
      </c>
      <c r="I264" s="8" t="s">
        <v>6925</v>
      </c>
      <c r="J264" s="8" t="s">
        <v>9098</v>
      </c>
      <c r="K264" s="8" t="s">
        <v>160</v>
      </c>
      <c r="L264" s="8" t="s">
        <v>9099</v>
      </c>
      <c r="M264" s="183">
        <v>45902.43472222222</v>
      </c>
      <c r="N264" s="183">
        <v>45904.686805555553</v>
      </c>
      <c r="O264" s="90"/>
      <c r="P264" s="8" t="s">
        <v>8318</v>
      </c>
      <c r="Q264" s="8" t="s">
        <v>8318</v>
      </c>
      <c r="R264" s="8" t="s">
        <v>243</v>
      </c>
      <c r="S264" s="8" t="s">
        <v>244</v>
      </c>
      <c r="T264" s="8" t="s">
        <v>6246</v>
      </c>
      <c r="U264" s="8" t="s">
        <v>7731</v>
      </c>
      <c r="V264" s="8" t="s">
        <v>9100</v>
      </c>
      <c r="W264" s="8" t="s">
        <v>165</v>
      </c>
      <c r="X264" s="10"/>
      <c r="Y264" s="94" t="str">
        <f>VLOOKUP(D264,TIPOLOGIA!A:F,6,0)</f>
        <v>TIPO II</v>
      </c>
      <c r="Z264" s="94" t="str">
        <f>VLOOKUP(D264,TIPOLOGIA!A:F,5,0)</f>
        <v>TERRESTRE</v>
      </c>
      <c r="AA264" s="8" t="s">
        <v>346</v>
      </c>
      <c r="AB264" s="8">
        <v>1</v>
      </c>
      <c r="AC264" s="86">
        <f>IF(W264="SOPORTE_TELEFÓNICO",'BASE LIQUIDACION REDEBAN 2025'!$B$19,IF(AND(W264="VISITA_TÉCNICA",Y264="TIPO II"),'BASE LIQUIDACION REDEBAN 2025'!$B$18,'BASE LIQUIDACION REDEBAN 2025'!$B$17))</f>
        <v>67654.12000000001</v>
      </c>
      <c r="AD264" s="86">
        <v>0</v>
      </c>
      <c r="AE264" s="86">
        <f t="shared" si="4"/>
        <v>67654.12000000001</v>
      </c>
      <c r="AF264" s="49"/>
    </row>
    <row r="265" spans="1:32" s="78" customFormat="1">
      <c r="A265" s="8" t="s">
        <v>91</v>
      </c>
      <c r="B265" s="94" t="str">
        <f>VLOOKUP(A265,'CENTRO DE COSTOS'!A:D,4,FALSE)</f>
        <v>JOSE MAURICIO HERNANDEZ ROJAS</v>
      </c>
      <c r="C265" s="94" t="str">
        <f>VLOOKUP(A265,'CENTRO DE COSTOS'!A:D,2,FALSE)</f>
        <v>0004-0001</v>
      </c>
      <c r="D265" s="8">
        <v>5154</v>
      </c>
      <c r="E265" s="8">
        <v>2688584</v>
      </c>
      <c r="F265" s="8">
        <v>56714</v>
      </c>
      <c r="G265" s="8" t="s">
        <v>6241</v>
      </c>
      <c r="H265" s="8" t="s">
        <v>249</v>
      </c>
      <c r="I265" s="8" t="s">
        <v>1716</v>
      </c>
      <c r="J265" s="8" t="s">
        <v>9101</v>
      </c>
      <c r="K265" s="8" t="s">
        <v>160</v>
      </c>
      <c r="L265" s="8" t="s">
        <v>9102</v>
      </c>
      <c r="M265" s="183">
        <v>45903.509722222218</v>
      </c>
      <c r="N265" s="183">
        <v>45904.690972222219</v>
      </c>
      <c r="O265" s="90"/>
      <c r="P265" s="8" t="s">
        <v>8318</v>
      </c>
      <c r="Q265" s="8" t="s">
        <v>8318</v>
      </c>
      <c r="R265" s="8" t="s">
        <v>243</v>
      </c>
      <c r="S265" s="8" t="s">
        <v>244</v>
      </c>
      <c r="T265" s="8" t="s">
        <v>6246</v>
      </c>
      <c r="U265" s="8" t="s">
        <v>7731</v>
      </c>
      <c r="V265" s="8" t="s">
        <v>9103</v>
      </c>
      <c r="W265" s="8" t="s">
        <v>165</v>
      </c>
      <c r="X265" s="10"/>
      <c r="Y265" s="94" t="str">
        <f>VLOOKUP(D265,TIPOLOGIA!A:F,6,0)</f>
        <v>TIPO II</v>
      </c>
      <c r="Z265" s="94" t="str">
        <f>VLOOKUP(D265,TIPOLOGIA!A:F,5,0)</f>
        <v>TERRESTRE</v>
      </c>
      <c r="AA265" s="8" t="s">
        <v>1447</v>
      </c>
      <c r="AB265" s="8">
        <v>1</v>
      </c>
      <c r="AC265" s="86">
        <f>IF(W265="SOPORTE_TELEFÓNICO",'BASE LIQUIDACION REDEBAN 2025'!$B$19,IF(AND(W265="VISITA_TÉCNICA",Y265="TIPO II"),'BASE LIQUIDACION REDEBAN 2025'!$B$18,'BASE LIQUIDACION REDEBAN 2025'!$B$17))</f>
        <v>67654.12000000001</v>
      </c>
      <c r="AD265" s="86">
        <v>0</v>
      </c>
      <c r="AE265" s="86">
        <f t="shared" si="4"/>
        <v>67654.12000000001</v>
      </c>
      <c r="AF265" s="49"/>
    </row>
    <row r="266" spans="1:32" s="78" customFormat="1">
      <c r="A266" s="8" t="s">
        <v>97</v>
      </c>
      <c r="B266" s="94" t="str">
        <f>VLOOKUP(A266,'CENTRO DE COSTOS'!A:D,4,FALSE)</f>
        <v>JOSE MAURICIO HERNANDEZ ROJAS</v>
      </c>
      <c r="C266" s="94" t="str">
        <f>VLOOKUP(A266,'CENTRO DE COSTOS'!A:D,2,FALSE)</f>
        <v>0004-0001</v>
      </c>
      <c r="D266" s="8">
        <v>70001</v>
      </c>
      <c r="E266" s="8">
        <v>2677909</v>
      </c>
      <c r="F266" s="8">
        <v>79914</v>
      </c>
      <c r="G266" s="8" t="s">
        <v>6241</v>
      </c>
      <c r="H266" s="8" t="s">
        <v>333</v>
      </c>
      <c r="I266" s="8" t="s">
        <v>97</v>
      </c>
      <c r="J266" s="8" t="s">
        <v>9104</v>
      </c>
      <c r="K266" s="8" t="s">
        <v>160</v>
      </c>
      <c r="L266" s="8" t="s">
        <v>9105</v>
      </c>
      <c r="M266" s="183">
        <v>45902.338888888888</v>
      </c>
      <c r="N266" s="183">
        <v>45904.695138888892</v>
      </c>
      <c r="O266" s="90"/>
      <c r="P266" s="8" t="s">
        <v>8318</v>
      </c>
      <c r="Q266" s="8" t="s">
        <v>8318</v>
      </c>
      <c r="R266" s="8" t="s">
        <v>243</v>
      </c>
      <c r="S266" s="8" t="s">
        <v>244</v>
      </c>
      <c r="T266" s="8" t="s">
        <v>6246</v>
      </c>
      <c r="U266" s="8" t="s">
        <v>7731</v>
      </c>
      <c r="V266" s="8" t="s">
        <v>9106</v>
      </c>
      <c r="W266" s="8" t="s">
        <v>165</v>
      </c>
      <c r="X266" s="10"/>
      <c r="Y266" s="94" t="str">
        <f>VLOOKUP(D266,TIPOLOGIA!A:F,6,0)</f>
        <v>TIPO I</v>
      </c>
      <c r="Z266" s="94" t="str">
        <f>VLOOKUP(D266,TIPOLOGIA!A:F,5,0)</f>
        <v>TERRESTRE</v>
      </c>
      <c r="AA266" s="8" t="s">
        <v>339</v>
      </c>
      <c r="AB266" s="8">
        <v>1</v>
      </c>
      <c r="AC266" s="86">
        <f>IF(W266="SOPORTE_TELEFÓNICO",'BASE LIQUIDACION REDEBAN 2025'!$B$19,IF(AND(W266="VISITA_TÉCNICA",Y266="TIPO II"),'BASE LIQUIDACION REDEBAN 2025'!$B$18,'BASE LIQUIDACION REDEBAN 2025'!$B$17))</f>
        <v>35779.500569199998</v>
      </c>
      <c r="AD266" s="86">
        <v>0</v>
      </c>
      <c r="AE266" s="86">
        <f t="shared" si="4"/>
        <v>35779.500569199998</v>
      </c>
      <c r="AF266" s="49"/>
    </row>
    <row r="267" spans="1:32" s="78" customFormat="1">
      <c r="A267" s="8" t="s">
        <v>76</v>
      </c>
      <c r="B267" s="94" t="str">
        <f>VLOOKUP(A267,'CENTRO DE COSTOS'!A:D,4,FALSE)</f>
        <v>DIEGO FERNANDO HENAO CARDONA</v>
      </c>
      <c r="C267" s="94" t="str">
        <f>VLOOKUP(A267,'CENTRO DE COSTOS'!A:D,2,FALSE)</f>
        <v>0004-0003</v>
      </c>
      <c r="D267" s="8">
        <v>76126</v>
      </c>
      <c r="E267" s="8">
        <v>2673138</v>
      </c>
      <c r="F267" s="8">
        <v>45910</v>
      </c>
      <c r="G267" s="8" t="s">
        <v>6241</v>
      </c>
      <c r="H267" s="8" t="s">
        <v>232</v>
      </c>
      <c r="I267" s="8" t="s">
        <v>6925</v>
      </c>
      <c r="J267" s="8" t="s">
        <v>9107</v>
      </c>
      <c r="K267" s="8" t="s">
        <v>160</v>
      </c>
      <c r="L267" s="8" t="s">
        <v>9108</v>
      </c>
      <c r="M267" s="183">
        <v>45901.469444444447</v>
      </c>
      <c r="N267" s="183">
        <v>45904.701388888891</v>
      </c>
      <c r="O267" s="90"/>
      <c r="P267" s="8" t="s">
        <v>8318</v>
      </c>
      <c r="Q267" s="8" t="s">
        <v>8318</v>
      </c>
      <c r="R267" s="8" t="s">
        <v>6245</v>
      </c>
      <c r="S267" s="8" t="s">
        <v>6245</v>
      </c>
      <c r="T267" s="8" t="s">
        <v>6246</v>
      </c>
      <c r="U267" s="8" t="s">
        <v>7731</v>
      </c>
      <c r="V267" s="8" t="s">
        <v>9109</v>
      </c>
      <c r="W267" s="8" t="s">
        <v>165</v>
      </c>
      <c r="X267" s="10"/>
      <c r="Y267" s="94" t="str">
        <f>VLOOKUP(D267,TIPOLOGIA!A:F,6,0)</f>
        <v>TIPO II</v>
      </c>
      <c r="Z267" s="94" t="str">
        <f>VLOOKUP(D267,TIPOLOGIA!A:F,5,0)</f>
        <v>TERRESTRE</v>
      </c>
      <c r="AA267" s="8" t="s">
        <v>346</v>
      </c>
      <c r="AB267" s="8">
        <v>1</v>
      </c>
      <c r="AC267" s="86">
        <f>IF(W267="SOPORTE_TELEFÓNICO",'BASE LIQUIDACION REDEBAN 2025'!$B$19,IF(AND(W267="VISITA_TÉCNICA",Y267="TIPO II"),'BASE LIQUIDACION REDEBAN 2025'!$B$18,'BASE LIQUIDACION REDEBAN 2025'!$B$17))</f>
        <v>67654.12000000001</v>
      </c>
      <c r="AD267" s="86">
        <v>0</v>
      </c>
      <c r="AE267" s="86">
        <f t="shared" si="4"/>
        <v>67654.12000000001</v>
      </c>
      <c r="AF267" s="49"/>
    </row>
    <row r="268" spans="1:32" s="78" customFormat="1">
      <c r="A268" s="8" t="s">
        <v>64</v>
      </c>
      <c r="B268" s="94" t="str">
        <f>VLOOKUP(A268,'CENTRO DE COSTOS'!A:D,4,FALSE)</f>
        <v>JOSE MAURICIO HERNANDEZ ROJAS</v>
      </c>
      <c r="C268" s="94" t="str">
        <f>VLOOKUP(A268,'CENTRO DE COSTOS'!A:D,2,FALSE)</f>
        <v>0004-0001</v>
      </c>
      <c r="D268" s="8">
        <v>8758</v>
      </c>
      <c r="E268" s="8">
        <v>2639827</v>
      </c>
      <c r="F268" s="8">
        <v>66131</v>
      </c>
      <c r="G268" s="8" t="s">
        <v>6241</v>
      </c>
      <c r="H268" s="8" t="s">
        <v>1045</v>
      </c>
      <c r="I268" s="8" t="s">
        <v>1051</v>
      </c>
      <c r="J268" s="8" t="s">
        <v>9110</v>
      </c>
      <c r="K268" s="8" t="s">
        <v>160</v>
      </c>
      <c r="L268" s="8" t="s">
        <v>9111</v>
      </c>
      <c r="M268" s="183">
        <v>45894.550694444442</v>
      </c>
      <c r="N268" s="183">
        <v>45905.352777777778</v>
      </c>
      <c r="O268" s="90"/>
      <c r="P268" s="8" t="s">
        <v>8318</v>
      </c>
      <c r="Q268" s="8" t="s">
        <v>8318</v>
      </c>
      <c r="R268" s="8" t="s">
        <v>6245</v>
      </c>
      <c r="S268" s="8" t="s">
        <v>6245</v>
      </c>
      <c r="T268" s="8" t="s">
        <v>7735</v>
      </c>
      <c r="U268" s="8" t="s">
        <v>7826</v>
      </c>
      <c r="V268" s="8" t="s">
        <v>9112</v>
      </c>
      <c r="W268" s="8" t="s">
        <v>165</v>
      </c>
      <c r="X268" s="10"/>
      <c r="Y268" s="94" t="str">
        <f>VLOOKUP(D268,TIPOLOGIA!A:F,6,0)</f>
        <v>TIPO I</v>
      </c>
      <c r="Z268" s="94" t="str">
        <f>VLOOKUP(D268,TIPOLOGIA!A:F,5,0)</f>
        <v>TERRESTRE</v>
      </c>
      <c r="AA268" s="8" t="s">
        <v>1810</v>
      </c>
      <c r="AB268" s="8">
        <v>1</v>
      </c>
      <c r="AC268" s="86">
        <f>IF(W268="SOPORTE_TELEFÓNICO",'BASE LIQUIDACION REDEBAN 2025'!$B$19,IF(AND(W268="VISITA_TÉCNICA",Y268="TIPO II"),'BASE LIQUIDACION REDEBAN 2025'!$B$18,'BASE LIQUIDACION REDEBAN 2025'!$B$17))</f>
        <v>35779.500569199998</v>
      </c>
      <c r="AD268" s="86">
        <v>0</v>
      </c>
      <c r="AE268" s="86">
        <f t="shared" si="4"/>
        <v>35779.500569199998</v>
      </c>
      <c r="AF268" s="49"/>
    </row>
    <row r="269" spans="1:32" s="78" customFormat="1">
      <c r="A269" s="8" t="s">
        <v>90</v>
      </c>
      <c r="B269" s="94" t="str">
        <f>VLOOKUP(A269,'CENTRO DE COSTOS'!A:D,4,FALSE)</f>
        <v>JUAN SEBASTIÁN RÍOS CASTRILLÓN</v>
      </c>
      <c r="C269" s="94" t="str">
        <f>VLOOKUP(A269,'CENTRO DE COSTOS'!A:D,2,FALSE)</f>
        <v>0004-0005</v>
      </c>
      <c r="D269" s="8">
        <v>5001</v>
      </c>
      <c r="E269" s="8">
        <v>2668108</v>
      </c>
      <c r="F269" s="8">
        <v>25042</v>
      </c>
      <c r="G269" s="8" t="s">
        <v>6241</v>
      </c>
      <c r="H269" s="8" t="s">
        <v>249</v>
      </c>
      <c r="I269" s="8" t="s">
        <v>90</v>
      </c>
      <c r="J269" s="8" t="s">
        <v>9113</v>
      </c>
      <c r="K269" s="8" t="s">
        <v>160</v>
      </c>
      <c r="L269" s="8" t="s">
        <v>9114</v>
      </c>
      <c r="M269" s="183">
        <v>45899.375</v>
      </c>
      <c r="N269" s="183">
        <v>45905.357638888891</v>
      </c>
      <c r="O269" s="90"/>
      <c r="P269" s="8" t="s">
        <v>8318</v>
      </c>
      <c r="Q269" s="8" t="s">
        <v>8318</v>
      </c>
      <c r="R269" s="8" t="s">
        <v>6245</v>
      </c>
      <c r="S269" s="8" t="s">
        <v>6245</v>
      </c>
      <c r="T269" s="8" t="s">
        <v>6246</v>
      </c>
      <c r="U269" s="8" t="s">
        <v>7731</v>
      </c>
      <c r="V269" s="8" t="s">
        <v>9115</v>
      </c>
      <c r="W269" s="8" t="s">
        <v>165</v>
      </c>
      <c r="X269" s="10"/>
      <c r="Y269" s="94" t="str">
        <f>VLOOKUP(D269,TIPOLOGIA!A:F,6,0)</f>
        <v>TIPO I</v>
      </c>
      <c r="Z269" s="94" t="str">
        <f>VLOOKUP(D269,TIPOLOGIA!A:F,5,0)</f>
        <v>TERRESTRE</v>
      </c>
      <c r="AA269" s="8" t="s">
        <v>8550</v>
      </c>
      <c r="AB269" s="8">
        <v>1</v>
      </c>
      <c r="AC269" s="86">
        <f>IF(W269="SOPORTE_TELEFÓNICO",'BASE LIQUIDACION REDEBAN 2025'!$B$19,IF(AND(W269="VISITA_TÉCNICA",Y269="TIPO II"),'BASE LIQUIDACION REDEBAN 2025'!$B$18,'BASE LIQUIDACION REDEBAN 2025'!$B$17))</f>
        <v>35779.500569199998</v>
      </c>
      <c r="AD269" s="86">
        <v>0</v>
      </c>
      <c r="AE269" s="86">
        <f t="shared" si="4"/>
        <v>35779.500569199998</v>
      </c>
      <c r="AF269" s="49"/>
    </row>
    <row r="270" spans="1:32" s="78" customFormat="1">
      <c r="A270" s="8" t="s">
        <v>90</v>
      </c>
      <c r="B270" s="94" t="str">
        <f>VLOOKUP(A270,'CENTRO DE COSTOS'!A:D,4,FALSE)</f>
        <v>JUAN SEBASTIÁN RÍOS CASTRILLÓN</v>
      </c>
      <c r="C270" s="94" t="str">
        <f>VLOOKUP(A270,'CENTRO DE COSTOS'!A:D,2,FALSE)</f>
        <v>0004-0005</v>
      </c>
      <c r="D270" s="8">
        <v>5001</v>
      </c>
      <c r="E270" s="8">
        <v>2667908</v>
      </c>
      <c r="F270" s="8">
        <v>27663</v>
      </c>
      <c r="G270" s="8" t="s">
        <v>6241</v>
      </c>
      <c r="H270" s="8" t="s">
        <v>249</v>
      </c>
      <c r="I270" s="8" t="s">
        <v>90</v>
      </c>
      <c r="J270" s="8" t="s">
        <v>9116</v>
      </c>
      <c r="K270" s="8" t="s">
        <v>160</v>
      </c>
      <c r="L270" s="8" t="s">
        <v>9117</v>
      </c>
      <c r="M270" s="183">
        <v>45899.375</v>
      </c>
      <c r="N270" s="183">
        <v>45905.363194444442</v>
      </c>
      <c r="O270" s="90"/>
      <c r="P270" s="8" t="s">
        <v>8318</v>
      </c>
      <c r="Q270" s="8" t="s">
        <v>8318</v>
      </c>
      <c r="R270" s="8" t="s">
        <v>6245</v>
      </c>
      <c r="S270" s="8" t="s">
        <v>6245</v>
      </c>
      <c r="T270" s="8" t="s">
        <v>6246</v>
      </c>
      <c r="U270" s="8" t="s">
        <v>7731</v>
      </c>
      <c r="V270" s="8" t="s">
        <v>9118</v>
      </c>
      <c r="W270" s="8" t="s">
        <v>165</v>
      </c>
      <c r="X270" s="10"/>
      <c r="Y270" s="94" t="str">
        <f>VLOOKUP(D270,TIPOLOGIA!A:F,6,0)</f>
        <v>TIPO I</v>
      </c>
      <c r="Z270" s="94" t="str">
        <f>VLOOKUP(D270,TIPOLOGIA!A:F,5,0)</f>
        <v>TERRESTRE</v>
      </c>
      <c r="AA270" s="8" t="s">
        <v>8550</v>
      </c>
      <c r="AB270" s="8">
        <v>1</v>
      </c>
      <c r="AC270" s="86">
        <f>IF(W270="SOPORTE_TELEFÓNICO",'BASE LIQUIDACION REDEBAN 2025'!$B$19,IF(AND(W270="VISITA_TÉCNICA",Y270="TIPO II"),'BASE LIQUIDACION REDEBAN 2025'!$B$18,'BASE LIQUIDACION REDEBAN 2025'!$B$17))</f>
        <v>35779.500569199998</v>
      </c>
      <c r="AD270" s="86">
        <v>0</v>
      </c>
      <c r="AE270" s="86">
        <f t="shared" si="4"/>
        <v>35779.500569199998</v>
      </c>
      <c r="AF270" s="49"/>
    </row>
    <row r="271" spans="1:32" s="78" customFormat="1">
      <c r="A271" s="8" t="s">
        <v>90</v>
      </c>
      <c r="B271" s="94" t="str">
        <f>VLOOKUP(A271,'CENTRO DE COSTOS'!A:D,4,FALSE)</f>
        <v>JUAN SEBASTIÁN RÍOS CASTRILLÓN</v>
      </c>
      <c r="C271" s="94" t="str">
        <f>VLOOKUP(A271,'CENTRO DE COSTOS'!A:D,2,FALSE)</f>
        <v>0004-0005</v>
      </c>
      <c r="D271" s="8">
        <v>5001</v>
      </c>
      <c r="E271" s="8">
        <v>2668240</v>
      </c>
      <c r="F271" s="8">
        <v>37784</v>
      </c>
      <c r="G271" s="8" t="s">
        <v>6241</v>
      </c>
      <c r="H271" s="8" t="s">
        <v>249</v>
      </c>
      <c r="I271" s="8" t="s">
        <v>90</v>
      </c>
      <c r="J271" s="8" t="s">
        <v>9119</v>
      </c>
      <c r="K271" s="8" t="s">
        <v>160</v>
      </c>
      <c r="L271" s="8" t="s">
        <v>9120</v>
      </c>
      <c r="M271" s="183">
        <v>45899.495138888888</v>
      </c>
      <c r="N271" s="183">
        <v>45905.368055555547</v>
      </c>
      <c r="O271" s="90"/>
      <c r="P271" s="8" t="s">
        <v>8318</v>
      </c>
      <c r="Q271" s="8" t="s">
        <v>8318</v>
      </c>
      <c r="R271" s="8" t="s">
        <v>6245</v>
      </c>
      <c r="S271" s="8" t="s">
        <v>6245</v>
      </c>
      <c r="T271" s="8" t="s">
        <v>6246</v>
      </c>
      <c r="U271" s="8" t="s">
        <v>7731</v>
      </c>
      <c r="V271" s="8" t="s">
        <v>9121</v>
      </c>
      <c r="W271" s="8" t="s">
        <v>165</v>
      </c>
      <c r="X271" s="10"/>
      <c r="Y271" s="94" t="str">
        <f>VLOOKUP(D271,TIPOLOGIA!A:F,6,0)</f>
        <v>TIPO I</v>
      </c>
      <c r="Z271" s="94" t="str">
        <f>VLOOKUP(D271,TIPOLOGIA!A:F,5,0)</f>
        <v>TERRESTRE</v>
      </c>
      <c r="AA271" s="8" t="s">
        <v>8550</v>
      </c>
      <c r="AB271" s="8">
        <v>1</v>
      </c>
      <c r="AC271" s="86">
        <f>IF(W271="SOPORTE_TELEFÓNICO",'BASE LIQUIDACION REDEBAN 2025'!$B$19,IF(AND(W271="VISITA_TÉCNICA",Y271="TIPO II"),'BASE LIQUIDACION REDEBAN 2025'!$B$18,'BASE LIQUIDACION REDEBAN 2025'!$B$17))</f>
        <v>35779.500569199998</v>
      </c>
      <c r="AD271" s="86">
        <v>0</v>
      </c>
      <c r="AE271" s="86">
        <f t="shared" si="4"/>
        <v>35779.500569199998</v>
      </c>
      <c r="AF271" s="49"/>
    </row>
    <row r="272" spans="1:32" s="78" customFormat="1">
      <c r="A272" s="8" t="s">
        <v>90</v>
      </c>
      <c r="B272" s="94" t="str">
        <f>VLOOKUP(A272,'CENTRO DE COSTOS'!A:D,4,FALSE)</f>
        <v>JUAN SEBASTIÁN RÍOS CASTRILLÓN</v>
      </c>
      <c r="C272" s="94" t="str">
        <f>VLOOKUP(A272,'CENTRO DE COSTOS'!A:D,2,FALSE)</f>
        <v>0004-0005</v>
      </c>
      <c r="D272" s="8">
        <v>5001</v>
      </c>
      <c r="E272" s="8">
        <v>2675532</v>
      </c>
      <c r="F272" s="8">
        <v>79438</v>
      </c>
      <c r="G272" s="8" t="s">
        <v>6241</v>
      </c>
      <c r="H272" s="8" t="s">
        <v>249</v>
      </c>
      <c r="I272" s="8" t="s">
        <v>90</v>
      </c>
      <c r="J272" s="8" t="s">
        <v>9122</v>
      </c>
      <c r="K272" s="8" t="s">
        <v>160</v>
      </c>
      <c r="L272" s="8" t="s">
        <v>9123</v>
      </c>
      <c r="M272" s="183">
        <v>45901.635416666657</v>
      </c>
      <c r="N272" s="183">
        <v>45905.368750000001</v>
      </c>
      <c r="O272" s="90"/>
      <c r="P272" s="8" t="s">
        <v>8318</v>
      </c>
      <c r="Q272" s="8" t="s">
        <v>8318</v>
      </c>
      <c r="R272" s="8" t="s">
        <v>6245</v>
      </c>
      <c r="S272" s="8" t="s">
        <v>6245</v>
      </c>
      <c r="T272" s="8" t="s">
        <v>6246</v>
      </c>
      <c r="U272" s="8" t="s">
        <v>7731</v>
      </c>
      <c r="V272" s="8" t="s">
        <v>9124</v>
      </c>
      <c r="W272" s="8" t="s">
        <v>165</v>
      </c>
      <c r="X272" s="10"/>
      <c r="Y272" s="94" t="str">
        <f>VLOOKUP(D272,TIPOLOGIA!A:F,6,0)</f>
        <v>TIPO I</v>
      </c>
      <c r="Z272" s="94" t="str">
        <f>VLOOKUP(D272,TIPOLOGIA!A:F,5,0)</f>
        <v>TERRESTRE</v>
      </c>
      <c r="AA272" s="8" t="s">
        <v>8550</v>
      </c>
      <c r="AB272" s="8">
        <v>1</v>
      </c>
      <c r="AC272" s="86">
        <f>IF(W272="SOPORTE_TELEFÓNICO",'BASE LIQUIDACION REDEBAN 2025'!$B$19,IF(AND(W272="VISITA_TÉCNICA",Y272="TIPO II"),'BASE LIQUIDACION REDEBAN 2025'!$B$18,'BASE LIQUIDACION REDEBAN 2025'!$B$17))</f>
        <v>35779.500569199998</v>
      </c>
      <c r="AD272" s="86">
        <v>0</v>
      </c>
      <c r="AE272" s="86">
        <f t="shared" si="4"/>
        <v>35779.500569199998</v>
      </c>
      <c r="AF272" s="49"/>
    </row>
    <row r="273" spans="1:32" s="78" customFormat="1">
      <c r="A273" s="8" t="s">
        <v>90</v>
      </c>
      <c r="B273" s="94" t="str">
        <f>VLOOKUP(A273,'CENTRO DE COSTOS'!A:D,4,FALSE)</f>
        <v>JUAN SEBASTIÁN RÍOS CASTRILLÓN</v>
      </c>
      <c r="C273" s="94" t="str">
        <f>VLOOKUP(A273,'CENTRO DE COSTOS'!A:D,2,FALSE)</f>
        <v>0004-0005</v>
      </c>
      <c r="D273" s="8">
        <v>5001</v>
      </c>
      <c r="E273" s="8">
        <v>2674314</v>
      </c>
      <c r="F273" s="8">
        <v>68653</v>
      </c>
      <c r="G273" s="8" t="s">
        <v>6241</v>
      </c>
      <c r="H273" s="8" t="s">
        <v>249</v>
      </c>
      <c r="I273" s="8" t="s">
        <v>90</v>
      </c>
      <c r="J273" s="8" t="s">
        <v>9125</v>
      </c>
      <c r="K273" s="8" t="s">
        <v>160</v>
      </c>
      <c r="L273" s="8" t="s">
        <v>9126</v>
      </c>
      <c r="M273" s="183">
        <v>45901.53402777778</v>
      </c>
      <c r="N273" s="183">
        <v>45905.369444444441</v>
      </c>
      <c r="O273" s="90"/>
      <c r="P273" s="8" t="s">
        <v>8318</v>
      </c>
      <c r="Q273" s="8" t="s">
        <v>8318</v>
      </c>
      <c r="R273" s="8" t="s">
        <v>6245</v>
      </c>
      <c r="S273" s="8" t="s">
        <v>6245</v>
      </c>
      <c r="T273" s="8" t="s">
        <v>6246</v>
      </c>
      <c r="U273" s="8" t="s">
        <v>7731</v>
      </c>
      <c r="V273" s="8" t="s">
        <v>9127</v>
      </c>
      <c r="W273" s="8" t="s">
        <v>165</v>
      </c>
      <c r="X273" s="10"/>
      <c r="Y273" s="94" t="str">
        <f>VLOOKUP(D273,TIPOLOGIA!A:F,6,0)</f>
        <v>TIPO I</v>
      </c>
      <c r="Z273" s="94" t="str">
        <f>VLOOKUP(D273,TIPOLOGIA!A:F,5,0)</f>
        <v>TERRESTRE</v>
      </c>
      <c r="AA273" s="8" t="s">
        <v>8550</v>
      </c>
      <c r="AB273" s="8">
        <v>1</v>
      </c>
      <c r="AC273" s="86">
        <f>IF(W273="SOPORTE_TELEFÓNICO",'BASE LIQUIDACION REDEBAN 2025'!$B$19,IF(AND(W273="VISITA_TÉCNICA",Y273="TIPO II"),'BASE LIQUIDACION REDEBAN 2025'!$B$18,'BASE LIQUIDACION REDEBAN 2025'!$B$17))</f>
        <v>35779.500569199998</v>
      </c>
      <c r="AD273" s="86">
        <v>0</v>
      </c>
      <c r="AE273" s="86">
        <f t="shared" si="4"/>
        <v>35779.500569199998</v>
      </c>
      <c r="AF273" s="49"/>
    </row>
    <row r="274" spans="1:32" s="78" customFormat="1">
      <c r="A274" s="8" t="s">
        <v>90</v>
      </c>
      <c r="B274" s="94" t="str">
        <f>VLOOKUP(A274,'CENTRO DE COSTOS'!A:D,4,FALSE)</f>
        <v>JUAN SEBASTIÁN RÍOS CASTRILLÓN</v>
      </c>
      <c r="C274" s="94" t="str">
        <f>VLOOKUP(A274,'CENTRO DE COSTOS'!A:D,2,FALSE)</f>
        <v>0004-0005</v>
      </c>
      <c r="D274" s="8">
        <v>5001</v>
      </c>
      <c r="E274" s="8">
        <v>2674335</v>
      </c>
      <c r="F274" s="8">
        <v>62819</v>
      </c>
      <c r="G274" s="8" t="s">
        <v>6241</v>
      </c>
      <c r="H274" s="8" t="s">
        <v>249</v>
      </c>
      <c r="I274" s="8" t="s">
        <v>90</v>
      </c>
      <c r="J274" s="8" t="s">
        <v>9128</v>
      </c>
      <c r="K274" s="8" t="s">
        <v>160</v>
      </c>
      <c r="L274" s="8" t="s">
        <v>9129</v>
      </c>
      <c r="M274" s="183">
        <v>45901.54791666667</v>
      </c>
      <c r="N274" s="183">
        <v>45905.37222222222</v>
      </c>
      <c r="O274" s="90"/>
      <c r="P274" s="8" t="s">
        <v>8318</v>
      </c>
      <c r="Q274" s="8" t="s">
        <v>8318</v>
      </c>
      <c r="R274" s="8" t="s">
        <v>6245</v>
      </c>
      <c r="S274" s="8" t="s">
        <v>6245</v>
      </c>
      <c r="T274" s="8" t="s">
        <v>6246</v>
      </c>
      <c r="U274" s="8" t="s">
        <v>7731</v>
      </c>
      <c r="V274" s="8" t="s">
        <v>9130</v>
      </c>
      <c r="W274" s="8" t="s">
        <v>165</v>
      </c>
      <c r="X274" s="10"/>
      <c r="Y274" s="94" t="str">
        <f>VLOOKUP(D274,TIPOLOGIA!A:F,6,0)</f>
        <v>TIPO I</v>
      </c>
      <c r="Z274" s="94" t="str">
        <f>VLOOKUP(D274,TIPOLOGIA!A:F,5,0)</f>
        <v>TERRESTRE</v>
      </c>
      <c r="AA274" s="8" t="s">
        <v>8550</v>
      </c>
      <c r="AB274" s="8">
        <v>1</v>
      </c>
      <c r="AC274" s="86">
        <f>IF(W274="SOPORTE_TELEFÓNICO",'BASE LIQUIDACION REDEBAN 2025'!$B$19,IF(AND(W274="VISITA_TÉCNICA",Y274="TIPO II"),'BASE LIQUIDACION REDEBAN 2025'!$B$18,'BASE LIQUIDACION REDEBAN 2025'!$B$17))</f>
        <v>35779.500569199998</v>
      </c>
      <c r="AD274" s="86">
        <v>0</v>
      </c>
      <c r="AE274" s="86">
        <f t="shared" si="4"/>
        <v>35779.500569199998</v>
      </c>
      <c r="AF274" s="49"/>
    </row>
    <row r="275" spans="1:32" s="78" customFormat="1">
      <c r="A275" s="8" t="s">
        <v>90</v>
      </c>
      <c r="B275" s="94" t="str">
        <f>VLOOKUP(A275,'CENTRO DE COSTOS'!A:D,4,FALSE)</f>
        <v>JUAN SEBASTIÁN RÍOS CASTRILLÓN</v>
      </c>
      <c r="C275" s="94" t="str">
        <f>VLOOKUP(A275,'CENTRO DE COSTOS'!A:D,2,FALSE)</f>
        <v>0004-0005</v>
      </c>
      <c r="D275" s="8">
        <v>5001</v>
      </c>
      <c r="E275" s="8">
        <v>2675490</v>
      </c>
      <c r="F275" s="8">
        <v>70420</v>
      </c>
      <c r="G275" s="8" t="s">
        <v>6241</v>
      </c>
      <c r="H275" s="8" t="s">
        <v>249</v>
      </c>
      <c r="I275" s="8" t="s">
        <v>90</v>
      </c>
      <c r="J275" s="8" t="s">
        <v>9131</v>
      </c>
      <c r="K275" s="8" t="s">
        <v>160</v>
      </c>
      <c r="L275" s="8" t="s">
        <v>9132</v>
      </c>
      <c r="M275" s="183">
        <v>45901.636805555558</v>
      </c>
      <c r="N275" s="183">
        <v>45905.372916666667</v>
      </c>
      <c r="O275" s="90"/>
      <c r="P275" s="8" t="s">
        <v>8318</v>
      </c>
      <c r="Q275" s="8" t="s">
        <v>8318</v>
      </c>
      <c r="R275" s="8" t="s">
        <v>243</v>
      </c>
      <c r="S275" s="8" t="s">
        <v>244</v>
      </c>
      <c r="T275" s="8" t="s">
        <v>6246</v>
      </c>
      <c r="U275" s="8" t="s">
        <v>7731</v>
      </c>
      <c r="V275" s="8" t="s">
        <v>9133</v>
      </c>
      <c r="W275" s="8" t="s">
        <v>165</v>
      </c>
      <c r="X275" s="10"/>
      <c r="Y275" s="94" t="str">
        <f>VLOOKUP(D275,TIPOLOGIA!A:F,6,0)</f>
        <v>TIPO I</v>
      </c>
      <c r="Z275" s="94" t="str">
        <f>VLOOKUP(D275,TIPOLOGIA!A:F,5,0)</f>
        <v>TERRESTRE</v>
      </c>
      <c r="AA275" s="8" t="s">
        <v>8550</v>
      </c>
      <c r="AB275" s="8">
        <v>1</v>
      </c>
      <c r="AC275" s="86">
        <f>IF(W275="SOPORTE_TELEFÓNICO",'BASE LIQUIDACION REDEBAN 2025'!$B$19,IF(AND(W275="VISITA_TÉCNICA",Y275="TIPO II"),'BASE LIQUIDACION REDEBAN 2025'!$B$18,'BASE LIQUIDACION REDEBAN 2025'!$B$17))</f>
        <v>35779.500569199998</v>
      </c>
      <c r="AD275" s="86">
        <v>0</v>
      </c>
      <c r="AE275" s="86">
        <f t="shared" si="4"/>
        <v>35779.500569199998</v>
      </c>
      <c r="AF275" s="49"/>
    </row>
    <row r="276" spans="1:32" s="78" customFormat="1">
      <c r="A276" s="8" t="s">
        <v>90</v>
      </c>
      <c r="B276" s="94" t="str">
        <f>VLOOKUP(A276,'CENTRO DE COSTOS'!A:D,4,FALSE)</f>
        <v>JUAN SEBASTIÁN RÍOS CASTRILLÓN</v>
      </c>
      <c r="C276" s="94" t="str">
        <f>VLOOKUP(A276,'CENTRO DE COSTOS'!A:D,2,FALSE)</f>
        <v>0004-0005</v>
      </c>
      <c r="D276" s="8">
        <v>5001</v>
      </c>
      <c r="E276" s="8">
        <v>2676544</v>
      </c>
      <c r="F276" s="8">
        <v>64645</v>
      </c>
      <c r="G276" s="8" t="s">
        <v>6241</v>
      </c>
      <c r="H276" s="8" t="s">
        <v>249</v>
      </c>
      <c r="I276" s="8" t="s">
        <v>90</v>
      </c>
      <c r="J276" s="8" t="s">
        <v>9134</v>
      </c>
      <c r="K276" s="8" t="s">
        <v>160</v>
      </c>
      <c r="L276" s="8" t="s">
        <v>9135</v>
      </c>
      <c r="M276" s="183">
        <v>45901.691666666673</v>
      </c>
      <c r="N276" s="183">
        <v>45905.373611111107</v>
      </c>
      <c r="O276" s="90"/>
      <c r="P276" s="8" t="s">
        <v>8318</v>
      </c>
      <c r="Q276" s="8" t="s">
        <v>8318</v>
      </c>
      <c r="R276" s="8" t="s">
        <v>243</v>
      </c>
      <c r="S276" s="8" t="s">
        <v>244</v>
      </c>
      <c r="T276" s="8" t="s">
        <v>6246</v>
      </c>
      <c r="U276" s="8" t="s">
        <v>7731</v>
      </c>
      <c r="V276" s="8" t="s">
        <v>9136</v>
      </c>
      <c r="W276" s="8" t="s">
        <v>165</v>
      </c>
      <c r="X276" s="10"/>
      <c r="Y276" s="94" t="str">
        <f>VLOOKUP(D276,TIPOLOGIA!A:F,6,0)</f>
        <v>TIPO I</v>
      </c>
      <c r="Z276" s="94" t="str">
        <f>VLOOKUP(D276,TIPOLOGIA!A:F,5,0)</f>
        <v>TERRESTRE</v>
      </c>
      <c r="AA276" s="8" t="s">
        <v>8550</v>
      </c>
      <c r="AB276" s="8">
        <v>1</v>
      </c>
      <c r="AC276" s="86">
        <f>IF(W276="SOPORTE_TELEFÓNICO",'BASE LIQUIDACION REDEBAN 2025'!$B$19,IF(AND(W276="VISITA_TÉCNICA",Y276="TIPO II"),'BASE LIQUIDACION REDEBAN 2025'!$B$18,'BASE LIQUIDACION REDEBAN 2025'!$B$17))</f>
        <v>35779.500569199998</v>
      </c>
      <c r="AD276" s="86">
        <v>0</v>
      </c>
      <c r="AE276" s="86">
        <f t="shared" si="4"/>
        <v>35779.500569199998</v>
      </c>
      <c r="AF276" s="49"/>
    </row>
    <row r="277" spans="1:32" s="78" customFormat="1">
      <c r="A277" s="8" t="s">
        <v>90</v>
      </c>
      <c r="B277" s="94" t="str">
        <f>VLOOKUP(A277,'CENTRO DE COSTOS'!A:D,4,FALSE)</f>
        <v>JUAN SEBASTIÁN RÍOS CASTRILLÓN</v>
      </c>
      <c r="C277" s="94" t="str">
        <f>VLOOKUP(A277,'CENTRO DE COSTOS'!A:D,2,FALSE)</f>
        <v>0004-0005</v>
      </c>
      <c r="D277" s="8">
        <v>5001</v>
      </c>
      <c r="E277" s="8">
        <v>2679653</v>
      </c>
      <c r="F277" s="8">
        <v>79165</v>
      </c>
      <c r="G277" s="8" t="s">
        <v>6241</v>
      </c>
      <c r="H277" s="8" t="s">
        <v>249</v>
      </c>
      <c r="I277" s="8" t="s">
        <v>90</v>
      </c>
      <c r="J277" s="8" t="s">
        <v>9137</v>
      </c>
      <c r="K277" s="8" t="s">
        <v>160</v>
      </c>
      <c r="L277" s="8" t="s">
        <v>9138</v>
      </c>
      <c r="M277" s="183">
        <v>45902.42291666667</v>
      </c>
      <c r="N277" s="183">
        <v>45905.373611111107</v>
      </c>
      <c r="O277" s="90"/>
      <c r="P277" s="8" t="s">
        <v>8318</v>
      </c>
      <c r="Q277" s="8" t="s">
        <v>8318</v>
      </c>
      <c r="R277" s="8" t="s">
        <v>6245</v>
      </c>
      <c r="S277" s="8" t="s">
        <v>6245</v>
      </c>
      <c r="T277" s="8" t="s">
        <v>6246</v>
      </c>
      <c r="U277" s="8" t="s">
        <v>7731</v>
      </c>
      <c r="V277" s="8" t="s">
        <v>9136</v>
      </c>
      <c r="W277" s="8" t="s">
        <v>165</v>
      </c>
      <c r="X277" s="10"/>
      <c r="Y277" s="94" t="str">
        <f>VLOOKUP(D277,TIPOLOGIA!A:F,6,0)</f>
        <v>TIPO I</v>
      </c>
      <c r="Z277" s="94" t="str">
        <f>VLOOKUP(D277,TIPOLOGIA!A:F,5,0)</f>
        <v>TERRESTRE</v>
      </c>
      <c r="AA277" s="8" t="s">
        <v>8550</v>
      </c>
      <c r="AB277" s="8">
        <v>1</v>
      </c>
      <c r="AC277" s="86">
        <f>IF(W277="SOPORTE_TELEFÓNICO",'BASE LIQUIDACION REDEBAN 2025'!$B$19,IF(AND(W277="VISITA_TÉCNICA",Y277="TIPO II"),'BASE LIQUIDACION REDEBAN 2025'!$B$18,'BASE LIQUIDACION REDEBAN 2025'!$B$17))</f>
        <v>35779.500569199998</v>
      </c>
      <c r="AD277" s="86">
        <v>0</v>
      </c>
      <c r="AE277" s="86">
        <f t="shared" si="4"/>
        <v>35779.500569199998</v>
      </c>
      <c r="AF277" s="49"/>
    </row>
    <row r="278" spans="1:32" s="78" customFormat="1">
      <c r="A278" s="8" t="s">
        <v>90</v>
      </c>
      <c r="B278" s="94" t="str">
        <f>VLOOKUP(A278,'CENTRO DE COSTOS'!A:D,4,FALSE)</f>
        <v>JUAN SEBASTIÁN RÍOS CASTRILLÓN</v>
      </c>
      <c r="C278" s="94" t="str">
        <f>VLOOKUP(A278,'CENTRO DE COSTOS'!A:D,2,FALSE)</f>
        <v>0004-0005</v>
      </c>
      <c r="D278" s="8">
        <v>5001</v>
      </c>
      <c r="E278" s="8">
        <v>2679960</v>
      </c>
      <c r="F278" s="8">
        <v>74711</v>
      </c>
      <c r="G278" s="8" t="s">
        <v>6241</v>
      </c>
      <c r="H278" s="8" t="s">
        <v>249</v>
      </c>
      <c r="I278" s="8" t="s">
        <v>90</v>
      </c>
      <c r="J278" s="8" t="s">
        <v>5994</v>
      </c>
      <c r="K278" s="8" t="s">
        <v>160</v>
      </c>
      <c r="L278" s="8" t="s">
        <v>9139</v>
      </c>
      <c r="M278" s="183">
        <v>45902.433333333327</v>
      </c>
      <c r="N278" s="183">
        <v>45905.375</v>
      </c>
      <c r="O278" s="90"/>
      <c r="P278" s="8" t="s">
        <v>8318</v>
      </c>
      <c r="Q278" s="8" t="s">
        <v>8318</v>
      </c>
      <c r="R278" s="8" t="s">
        <v>6245</v>
      </c>
      <c r="S278" s="8" t="s">
        <v>6245</v>
      </c>
      <c r="T278" s="8" t="s">
        <v>6246</v>
      </c>
      <c r="U278" s="8" t="s">
        <v>7731</v>
      </c>
      <c r="V278" s="8" t="s">
        <v>9140</v>
      </c>
      <c r="W278" s="8" t="s">
        <v>165</v>
      </c>
      <c r="X278" s="10"/>
      <c r="Y278" s="94" t="str">
        <f>VLOOKUP(D278,TIPOLOGIA!A:F,6,0)</f>
        <v>TIPO I</v>
      </c>
      <c r="Z278" s="94" t="str">
        <f>VLOOKUP(D278,TIPOLOGIA!A:F,5,0)</f>
        <v>TERRESTRE</v>
      </c>
      <c r="AA278" s="8" t="s">
        <v>8550</v>
      </c>
      <c r="AB278" s="8">
        <v>1</v>
      </c>
      <c r="AC278" s="86">
        <f>IF(W278="SOPORTE_TELEFÓNICO",'BASE LIQUIDACION REDEBAN 2025'!$B$19,IF(AND(W278="VISITA_TÉCNICA",Y278="TIPO II"),'BASE LIQUIDACION REDEBAN 2025'!$B$18,'BASE LIQUIDACION REDEBAN 2025'!$B$17))</f>
        <v>35779.500569199998</v>
      </c>
      <c r="AD278" s="86">
        <v>0</v>
      </c>
      <c r="AE278" s="86">
        <f t="shared" si="4"/>
        <v>35779.500569199998</v>
      </c>
      <c r="AF278" s="49"/>
    </row>
    <row r="279" spans="1:32" s="78" customFormat="1">
      <c r="A279" s="8" t="s">
        <v>90</v>
      </c>
      <c r="B279" s="94" t="str">
        <f>VLOOKUP(A279,'CENTRO DE COSTOS'!A:D,4,FALSE)</f>
        <v>JUAN SEBASTIÁN RÍOS CASTRILLÓN</v>
      </c>
      <c r="C279" s="94" t="str">
        <f>VLOOKUP(A279,'CENTRO DE COSTOS'!A:D,2,FALSE)</f>
        <v>0004-0005</v>
      </c>
      <c r="D279" s="8">
        <v>5001</v>
      </c>
      <c r="E279" s="8">
        <v>2683821</v>
      </c>
      <c r="F279" s="8">
        <v>80086</v>
      </c>
      <c r="G279" s="8" t="s">
        <v>6241</v>
      </c>
      <c r="H279" s="8" t="s">
        <v>249</v>
      </c>
      <c r="I279" s="8" t="s">
        <v>90</v>
      </c>
      <c r="J279" s="8" t="s">
        <v>9141</v>
      </c>
      <c r="K279" s="8" t="s">
        <v>160</v>
      </c>
      <c r="L279" s="8" t="s">
        <v>9142</v>
      </c>
      <c r="M279" s="183">
        <v>45902.69027777778</v>
      </c>
      <c r="N279" s="183">
        <v>45905.376388888893</v>
      </c>
      <c r="O279" s="90"/>
      <c r="P279" s="8" t="s">
        <v>8318</v>
      </c>
      <c r="Q279" s="8" t="s">
        <v>8318</v>
      </c>
      <c r="R279" s="8" t="s">
        <v>162</v>
      </c>
      <c r="S279" s="8" t="s">
        <v>162</v>
      </c>
      <c r="T279" s="8" t="s">
        <v>6246</v>
      </c>
      <c r="U279" s="8" t="s">
        <v>7731</v>
      </c>
      <c r="V279" s="8" t="s">
        <v>9143</v>
      </c>
      <c r="W279" s="8" t="s">
        <v>165</v>
      </c>
      <c r="X279" s="10"/>
      <c r="Y279" s="94" t="str">
        <f>VLOOKUP(D279,TIPOLOGIA!A:F,6,0)</f>
        <v>TIPO I</v>
      </c>
      <c r="Z279" s="94" t="str">
        <f>VLOOKUP(D279,TIPOLOGIA!A:F,5,0)</f>
        <v>TERRESTRE</v>
      </c>
      <c r="AA279" s="8" t="s">
        <v>8550</v>
      </c>
      <c r="AB279" s="8">
        <v>1</v>
      </c>
      <c r="AC279" s="86">
        <f>IF(W279="SOPORTE_TELEFÓNICO",'BASE LIQUIDACION REDEBAN 2025'!$B$19,IF(AND(W279="VISITA_TÉCNICA",Y279="TIPO II"),'BASE LIQUIDACION REDEBAN 2025'!$B$18,'BASE LIQUIDACION REDEBAN 2025'!$B$17))</f>
        <v>35779.500569199998</v>
      </c>
      <c r="AD279" s="86">
        <v>0</v>
      </c>
      <c r="AE279" s="86">
        <f t="shared" si="4"/>
        <v>35779.500569199998</v>
      </c>
      <c r="AF279" s="49"/>
    </row>
    <row r="280" spans="1:32" s="78" customFormat="1">
      <c r="A280" s="8" t="s">
        <v>90</v>
      </c>
      <c r="B280" s="94" t="str">
        <f>VLOOKUP(A280,'CENTRO DE COSTOS'!A:D,4,FALSE)</f>
        <v>JUAN SEBASTIÁN RÍOS CASTRILLÓN</v>
      </c>
      <c r="C280" s="94" t="str">
        <f>VLOOKUP(A280,'CENTRO DE COSTOS'!A:D,2,FALSE)</f>
        <v>0004-0005</v>
      </c>
      <c r="D280" s="8">
        <v>5001</v>
      </c>
      <c r="E280" s="8">
        <v>2681607</v>
      </c>
      <c r="F280" s="8">
        <v>79167</v>
      </c>
      <c r="G280" s="8" t="s">
        <v>6241</v>
      </c>
      <c r="H280" s="8" t="s">
        <v>249</v>
      </c>
      <c r="I280" s="8" t="s">
        <v>90</v>
      </c>
      <c r="J280" s="8" t="s">
        <v>9144</v>
      </c>
      <c r="K280" s="8" t="s">
        <v>160</v>
      </c>
      <c r="L280" s="8" t="s">
        <v>9145</v>
      </c>
      <c r="M280" s="183">
        <v>45902.531944444447</v>
      </c>
      <c r="N280" s="183">
        <v>45905.377083333333</v>
      </c>
      <c r="O280" s="90"/>
      <c r="P280" s="8" t="s">
        <v>8318</v>
      </c>
      <c r="Q280" s="8" t="s">
        <v>8318</v>
      </c>
      <c r="R280" s="8" t="s">
        <v>6245</v>
      </c>
      <c r="S280" s="8" t="s">
        <v>6245</v>
      </c>
      <c r="T280" s="8" t="s">
        <v>6246</v>
      </c>
      <c r="U280" s="8" t="s">
        <v>7731</v>
      </c>
      <c r="V280" s="8" t="s">
        <v>9146</v>
      </c>
      <c r="W280" s="8" t="s">
        <v>165</v>
      </c>
      <c r="X280" s="10"/>
      <c r="Y280" s="94" t="str">
        <f>VLOOKUP(D280,TIPOLOGIA!A:F,6,0)</f>
        <v>TIPO I</v>
      </c>
      <c r="Z280" s="94" t="str">
        <f>VLOOKUP(D280,TIPOLOGIA!A:F,5,0)</f>
        <v>TERRESTRE</v>
      </c>
      <c r="AA280" s="8" t="s">
        <v>8550</v>
      </c>
      <c r="AB280" s="8">
        <v>1</v>
      </c>
      <c r="AC280" s="86">
        <f>IF(W280="SOPORTE_TELEFÓNICO",'BASE LIQUIDACION REDEBAN 2025'!$B$19,IF(AND(W280="VISITA_TÉCNICA",Y280="TIPO II"),'BASE LIQUIDACION REDEBAN 2025'!$B$18,'BASE LIQUIDACION REDEBAN 2025'!$B$17))</f>
        <v>35779.500569199998</v>
      </c>
      <c r="AD280" s="86">
        <v>0</v>
      </c>
      <c r="AE280" s="86">
        <f t="shared" si="4"/>
        <v>35779.500569199998</v>
      </c>
      <c r="AF280" s="49"/>
    </row>
    <row r="281" spans="1:32" s="78" customFormat="1">
      <c r="A281" s="8" t="s">
        <v>90</v>
      </c>
      <c r="B281" s="94" t="str">
        <f>VLOOKUP(A281,'CENTRO DE COSTOS'!A:D,4,FALSE)</f>
        <v>JUAN SEBASTIÁN RÍOS CASTRILLÓN</v>
      </c>
      <c r="C281" s="94" t="str">
        <f>VLOOKUP(A281,'CENTRO DE COSTOS'!A:D,2,FALSE)</f>
        <v>0004-0005</v>
      </c>
      <c r="D281" s="8">
        <v>27075</v>
      </c>
      <c r="E281" s="8">
        <v>2668464</v>
      </c>
      <c r="F281" s="8">
        <v>73899</v>
      </c>
      <c r="G281" s="8" t="s">
        <v>6241</v>
      </c>
      <c r="H281" s="8" t="s">
        <v>932</v>
      </c>
      <c r="I281" s="8" t="s">
        <v>9147</v>
      </c>
      <c r="J281" s="8" t="s">
        <v>9148</v>
      </c>
      <c r="K281" s="8" t="s">
        <v>160</v>
      </c>
      <c r="L281" s="8" t="s">
        <v>9149</v>
      </c>
      <c r="M281" s="183">
        <v>45901.333333333343</v>
      </c>
      <c r="N281" s="183">
        <v>45905.40625</v>
      </c>
      <c r="O281" s="90"/>
      <c r="P281" s="8" t="s">
        <v>8318</v>
      </c>
      <c r="Q281" s="8" t="s">
        <v>8318</v>
      </c>
      <c r="R281" s="8" t="s">
        <v>6245</v>
      </c>
      <c r="S281" s="8" t="s">
        <v>6245</v>
      </c>
      <c r="T281" s="8" t="s">
        <v>6246</v>
      </c>
      <c r="U281" s="8" t="s">
        <v>7731</v>
      </c>
      <c r="V281" s="8" t="s">
        <v>9150</v>
      </c>
      <c r="W281" s="8" t="s">
        <v>8320</v>
      </c>
      <c r="X281" s="10"/>
      <c r="Y281" s="94" t="str">
        <f>VLOOKUP(D281,TIPOLOGIA!A:F,6,0)</f>
        <v>TIPO IV ESPECIAL</v>
      </c>
      <c r="Z281" s="94" t="str">
        <f>VLOOKUP(D281,TIPOLOGIA!A:F,5,0)</f>
        <v>AEREO</v>
      </c>
      <c r="AA281" s="8" t="s">
        <v>679</v>
      </c>
      <c r="AB281" s="8">
        <v>0</v>
      </c>
      <c r="AC281" s="86">
        <f>IF(W281="SOPORTE_TELEFÓNICO",'BASE LIQUIDACION REDEBAN 2025'!$B$19,IF(AND(W281="VISITA_TÉCNICA",Y281="TIPO II"),'BASE LIQUIDACION REDEBAN 2025'!$B$18,'BASE LIQUIDACION REDEBAN 2025'!$B$17))</f>
        <v>35779.500569199998</v>
      </c>
      <c r="AD281" s="86">
        <v>0</v>
      </c>
      <c r="AE281" s="86">
        <f t="shared" si="4"/>
        <v>35779.500569199998</v>
      </c>
      <c r="AF281" s="49"/>
    </row>
    <row r="282" spans="1:32" s="78" customFormat="1">
      <c r="A282" s="8" t="s">
        <v>96</v>
      </c>
      <c r="B282" s="94" t="str">
        <f>VLOOKUP(A282,'CENTRO DE COSTOS'!A:D,4,FALSE)</f>
        <v>JOSE MAURICIO HERNANDEZ ROJAS</v>
      </c>
      <c r="C282" s="94" t="str">
        <f>VLOOKUP(A282,'CENTRO DE COSTOS'!A:D,2,FALSE)</f>
        <v>0004-0001</v>
      </c>
      <c r="D282" s="8">
        <v>47245</v>
      </c>
      <c r="E282" s="8">
        <v>2663312</v>
      </c>
      <c r="F282" s="8">
        <v>79631</v>
      </c>
      <c r="G282" s="8" t="s">
        <v>6241</v>
      </c>
      <c r="H282" s="8" t="s">
        <v>438</v>
      </c>
      <c r="I282" s="8" t="s">
        <v>650</v>
      </c>
      <c r="J282" s="8" t="s">
        <v>9151</v>
      </c>
      <c r="K282" s="8" t="s">
        <v>160</v>
      </c>
      <c r="L282" s="8" t="s">
        <v>9152</v>
      </c>
      <c r="M282" s="183">
        <v>45898.408333333333</v>
      </c>
      <c r="N282" s="183">
        <v>45905.409722222219</v>
      </c>
      <c r="O282" s="90"/>
      <c r="P282" s="8" t="s">
        <v>8318</v>
      </c>
      <c r="Q282" s="8" t="s">
        <v>8318</v>
      </c>
      <c r="R282" s="8" t="s">
        <v>162</v>
      </c>
      <c r="S282" s="8" t="s">
        <v>162</v>
      </c>
      <c r="T282" s="8" t="s">
        <v>6246</v>
      </c>
      <c r="U282" s="8" t="s">
        <v>7731</v>
      </c>
      <c r="V282" s="8" t="s">
        <v>9153</v>
      </c>
      <c r="W282" s="8" t="s">
        <v>8320</v>
      </c>
      <c r="X282" s="10"/>
      <c r="Y282" s="94" t="str">
        <f>VLOOKUP(D282,TIPOLOGIA!A:F,6,0)</f>
        <v>TIPO IV</v>
      </c>
      <c r="Z282" s="94" t="str">
        <f>VLOOKUP(D282,TIPOLOGIA!A:F,5,0)</f>
        <v>TERRESTRE</v>
      </c>
      <c r="AA282" s="8"/>
      <c r="AB282" s="8">
        <v>0</v>
      </c>
      <c r="AC282" s="86">
        <f>IF(W282="SOPORTE_TELEFÓNICO",'BASE LIQUIDACION REDEBAN 2025'!$B$19,IF(AND(W282="VISITA_TÉCNICA",Y282="TIPO II"),'BASE LIQUIDACION REDEBAN 2025'!$B$18,'BASE LIQUIDACION REDEBAN 2025'!$B$17))</f>
        <v>35779.500569199998</v>
      </c>
      <c r="AD282" s="86">
        <v>0</v>
      </c>
      <c r="AE282" s="86">
        <f t="shared" si="4"/>
        <v>35779.500569199998</v>
      </c>
      <c r="AF282" s="49"/>
    </row>
    <row r="283" spans="1:32" s="78" customFormat="1">
      <c r="A283" s="8" t="s">
        <v>99</v>
      </c>
      <c r="B283" s="94" t="str">
        <f>VLOOKUP(A283,'CENTRO DE COSTOS'!A:D,4,FALSE)</f>
        <v>JOSE MAURICIO HERNANDEZ ROJAS</v>
      </c>
      <c r="C283" s="94" t="str">
        <f>VLOOKUP(A283,'CENTRO DE COSTOS'!A:D,2,FALSE)</f>
        <v>0004-0001</v>
      </c>
      <c r="D283" s="8">
        <v>20178</v>
      </c>
      <c r="E283" s="8">
        <v>2664368</v>
      </c>
      <c r="F283" s="8">
        <v>58869</v>
      </c>
      <c r="G283" s="8" t="s">
        <v>6241</v>
      </c>
      <c r="H283" s="8" t="s">
        <v>596</v>
      </c>
      <c r="I283" s="8" t="s">
        <v>5214</v>
      </c>
      <c r="J283" s="8" t="s">
        <v>9154</v>
      </c>
      <c r="K283" s="8" t="s">
        <v>160</v>
      </c>
      <c r="L283" s="8" t="s">
        <v>9155</v>
      </c>
      <c r="M283" s="183">
        <v>45898.475694444453</v>
      </c>
      <c r="N283" s="183">
        <v>45905.427083333343</v>
      </c>
      <c r="O283" s="90"/>
      <c r="P283" s="8" t="s">
        <v>8318</v>
      </c>
      <c r="Q283" s="8" t="s">
        <v>8318</v>
      </c>
      <c r="R283" s="8" t="s">
        <v>6245</v>
      </c>
      <c r="S283" s="8" t="s">
        <v>6245</v>
      </c>
      <c r="T283" s="8" t="s">
        <v>6246</v>
      </c>
      <c r="U283" s="8" t="s">
        <v>7731</v>
      </c>
      <c r="V283" s="8" t="s">
        <v>9156</v>
      </c>
      <c r="W283" s="8" t="s">
        <v>8320</v>
      </c>
      <c r="X283" s="10"/>
      <c r="Y283" s="94" t="str">
        <f>VLOOKUP(D283,TIPOLOGIA!A:F,6,0)</f>
        <v>TIPO III</v>
      </c>
      <c r="Z283" s="94" t="str">
        <f>VLOOKUP(D283,TIPOLOGIA!A:F,5,0)</f>
        <v>TERRESTRE</v>
      </c>
      <c r="AA283" s="8"/>
      <c r="AB283" s="8">
        <v>0</v>
      </c>
      <c r="AC283" s="86">
        <f>IF(W283="SOPORTE_TELEFÓNICO",'BASE LIQUIDACION REDEBAN 2025'!$B$19,IF(AND(W283="VISITA_TÉCNICA",Y283="TIPO II"),'BASE LIQUIDACION REDEBAN 2025'!$B$18,'BASE LIQUIDACION REDEBAN 2025'!$B$17))</f>
        <v>35779.500569199998</v>
      </c>
      <c r="AD283" s="86">
        <v>0</v>
      </c>
      <c r="AE283" s="86">
        <f t="shared" si="4"/>
        <v>35779.500569199998</v>
      </c>
      <c r="AF283" s="49"/>
    </row>
    <row r="284" spans="1:32" s="78" customFormat="1">
      <c r="A284" s="8" t="s">
        <v>91</v>
      </c>
      <c r="B284" s="94" t="str">
        <f>VLOOKUP(A284,'CENTRO DE COSTOS'!A:D,4,FALSE)</f>
        <v>JOSE MAURICIO HERNANDEZ ROJAS</v>
      </c>
      <c r="C284" s="94" t="str">
        <f>VLOOKUP(A284,'CENTRO DE COSTOS'!A:D,2,FALSE)</f>
        <v>0004-0001</v>
      </c>
      <c r="D284" s="8">
        <v>5154</v>
      </c>
      <c r="E284" s="8">
        <v>2667135</v>
      </c>
      <c r="F284" s="8">
        <v>80840</v>
      </c>
      <c r="G284" s="8" t="s">
        <v>6241</v>
      </c>
      <c r="H284" s="8" t="s">
        <v>249</v>
      </c>
      <c r="I284" s="8" t="s">
        <v>1716</v>
      </c>
      <c r="J284" s="8" t="s">
        <v>9157</v>
      </c>
      <c r="K284" s="8" t="s">
        <v>160</v>
      </c>
      <c r="L284" s="8" t="s">
        <v>9158</v>
      </c>
      <c r="M284" s="183">
        <v>45898.711805555547</v>
      </c>
      <c r="N284" s="183">
        <v>45905.427083333343</v>
      </c>
      <c r="O284" s="90"/>
      <c r="P284" s="8" t="s">
        <v>8318</v>
      </c>
      <c r="Q284" s="8" t="s">
        <v>8318</v>
      </c>
      <c r="R284" s="8" t="s">
        <v>243</v>
      </c>
      <c r="S284" s="8" t="s">
        <v>365</v>
      </c>
      <c r="T284" s="8" t="s">
        <v>6246</v>
      </c>
      <c r="U284" s="8" t="s">
        <v>7731</v>
      </c>
      <c r="V284" s="8" t="s">
        <v>9159</v>
      </c>
      <c r="W284" s="8" t="s">
        <v>165</v>
      </c>
      <c r="X284" s="10"/>
      <c r="Y284" s="94" t="str">
        <f>VLOOKUP(D284,TIPOLOGIA!A:F,6,0)</f>
        <v>TIPO II</v>
      </c>
      <c r="Z284" s="94" t="str">
        <f>VLOOKUP(D284,TIPOLOGIA!A:F,5,0)</f>
        <v>TERRESTRE</v>
      </c>
      <c r="AA284" s="8" t="s">
        <v>1447</v>
      </c>
      <c r="AB284" s="8">
        <v>1</v>
      </c>
      <c r="AC284" s="86">
        <f>IF(W284="SOPORTE_TELEFÓNICO",'BASE LIQUIDACION REDEBAN 2025'!$B$19,IF(AND(W284="VISITA_TÉCNICA",Y284="TIPO II"),'BASE LIQUIDACION REDEBAN 2025'!$B$18,'BASE LIQUIDACION REDEBAN 2025'!$B$17))</f>
        <v>67654.12000000001</v>
      </c>
      <c r="AD284" s="86">
        <v>0</v>
      </c>
      <c r="AE284" s="86">
        <f t="shared" si="4"/>
        <v>67654.12000000001</v>
      </c>
      <c r="AF284" s="49"/>
    </row>
    <row r="285" spans="1:32" s="78" customFormat="1">
      <c r="A285" s="8" t="s">
        <v>80</v>
      </c>
      <c r="B285" s="94" t="str">
        <f>VLOOKUP(A285,'CENTRO DE COSTOS'!A:D,4,FALSE)</f>
        <v>JOSE MAURICIO HERNANDEZ ROJAS</v>
      </c>
      <c r="C285" s="94" t="str">
        <f>VLOOKUP(A285,'CENTRO DE COSTOS'!A:D,2,FALSE)</f>
        <v>0004-0001</v>
      </c>
      <c r="D285" s="8">
        <v>13001</v>
      </c>
      <c r="E285" s="8">
        <v>2666110</v>
      </c>
      <c r="F285" s="8">
        <v>51235</v>
      </c>
      <c r="G285" s="8" t="s">
        <v>6241</v>
      </c>
      <c r="H285" s="8" t="s">
        <v>685</v>
      </c>
      <c r="I285" s="8" t="s">
        <v>80</v>
      </c>
      <c r="J285" s="8" t="s">
        <v>9160</v>
      </c>
      <c r="K285" s="8" t="s">
        <v>160</v>
      </c>
      <c r="L285" s="8" t="s">
        <v>9161</v>
      </c>
      <c r="M285" s="183">
        <v>45898.633333333331</v>
      </c>
      <c r="N285" s="183">
        <v>45905.428472222222</v>
      </c>
      <c r="O285" s="90"/>
      <c r="P285" s="8" t="s">
        <v>8318</v>
      </c>
      <c r="Q285" s="8" t="s">
        <v>8318</v>
      </c>
      <c r="R285" s="8" t="s">
        <v>6245</v>
      </c>
      <c r="S285" s="8" t="s">
        <v>6245</v>
      </c>
      <c r="T285" s="8" t="s">
        <v>6246</v>
      </c>
      <c r="U285" s="8" t="s">
        <v>7731</v>
      </c>
      <c r="V285" s="8" t="s">
        <v>9162</v>
      </c>
      <c r="W285" s="8" t="s">
        <v>165</v>
      </c>
      <c r="X285" s="10"/>
      <c r="Y285" s="94" t="str">
        <f>VLOOKUP(D285,TIPOLOGIA!A:F,6,0)</f>
        <v>TIPO I</v>
      </c>
      <c r="Z285" s="94" t="str">
        <f>VLOOKUP(D285,TIPOLOGIA!A:F,5,0)</f>
        <v>TERRESTRE</v>
      </c>
      <c r="AA285" s="8" t="s">
        <v>1275</v>
      </c>
      <c r="AB285" s="8">
        <v>1</v>
      </c>
      <c r="AC285" s="86">
        <f>IF(W285="SOPORTE_TELEFÓNICO",'BASE LIQUIDACION REDEBAN 2025'!$B$19,IF(AND(W285="VISITA_TÉCNICA",Y285="TIPO II"),'BASE LIQUIDACION REDEBAN 2025'!$B$18,'BASE LIQUIDACION REDEBAN 2025'!$B$17))</f>
        <v>35779.500569199998</v>
      </c>
      <c r="AD285" s="86">
        <v>0</v>
      </c>
      <c r="AE285" s="86">
        <f t="shared" si="4"/>
        <v>35779.500569199998</v>
      </c>
      <c r="AF285" s="49"/>
    </row>
    <row r="286" spans="1:32" s="78" customFormat="1">
      <c r="A286" s="8" t="s">
        <v>99</v>
      </c>
      <c r="B286" s="94" t="str">
        <f>VLOOKUP(A286,'CENTRO DE COSTOS'!A:D,4,FALSE)</f>
        <v>JOSE MAURICIO HERNANDEZ ROJAS</v>
      </c>
      <c r="C286" s="94" t="str">
        <f>VLOOKUP(A286,'CENTRO DE COSTOS'!A:D,2,FALSE)</f>
        <v>0004-0001</v>
      </c>
      <c r="D286" s="8">
        <v>20001</v>
      </c>
      <c r="E286" s="8">
        <v>2692198</v>
      </c>
      <c r="F286" s="8">
        <v>79152</v>
      </c>
      <c r="G286" s="8" t="s">
        <v>6241</v>
      </c>
      <c r="H286" s="8" t="s">
        <v>596</v>
      </c>
      <c r="I286" s="8" t="s">
        <v>99</v>
      </c>
      <c r="J286" s="8" t="s">
        <v>9163</v>
      </c>
      <c r="K286" s="8" t="s">
        <v>160</v>
      </c>
      <c r="L286" s="8" t="s">
        <v>9164</v>
      </c>
      <c r="M286" s="183">
        <v>45904.336111111108</v>
      </c>
      <c r="N286" s="183">
        <v>45905.429861111108</v>
      </c>
      <c r="O286" s="90"/>
      <c r="P286" s="8" t="s">
        <v>8318</v>
      </c>
      <c r="Q286" s="8" t="s">
        <v>8318</v>
      </c>
      <c r="R286" s="8" t="s">
        <v>6245</v>
      </c>
      <c r="S286" s="8" t="s">
        <v>6245</v>
      </c>
      <c r="T286" s="8" t="s">
        <v>6246</v>
      </c>
      <c r="U286" s="8" t="s">
        <v>7731</v>
      </c>
      <c r="V286" s="8" t="s">
        <v>9165</v>
      </c>
      <c r="W286" s="8" t="s">
        <v>165</v>
      </c>
      <c r="X286" s="10"/>
      <c r="Y286" s="94" t="str">
        <f>VLOOKUP(D286,TIPOLOGIA!A:F,6,0)</f>
        <v>TIPO I</v>
      </c>
      <c r="Z286" s="94" t="str">
        <f>VLOOKUP(D286,TIPOLOGIA!A:F,5,0)</f>
        <v>TERRESTRE</v>
      </c>
      <c r="AA286" s="8" t="s">
        <v>600</v>
      </c>
      <c r="AB286" s="8">
        <v>1</v>
      </c>
      <c r="AC286" s="86">
        <f>IF(W286="SOPORTE_TELEFÓNICO",'BASE LIQUIDACION REDEBAN 2025'!$B$19,IF(AND(W286="VISITA_TÉCNICA",Y286="TIPO II"),'BASE LIQUIDACION REDEBAN 2025'!$B$18,'BASE LIQUIDACION REDEBAN 2025'!$B$17))</f>
        <v>35779.500569199998</v>
      </c>
      <c r="AD286" s="86">
        <v>0</v>
      </c>
      <c r="AE286" s="86">
        <f t="shared" si="4"/>
        <v>35779.500569199998</v>
      </c>
      <c r="AF286" s="49"/>
    </row>
    <row r="287" spans="1:32" s="78" customFormat="1">
      <c r="A287" s="8" t="s">
        <v>72</v>
      </c>
      <c r="B287" s="94" t="str">
        <f>VLOOKUP(A287,'CENTRO DE COSTOS'!A:D,4,FALSE)</f>
        <v>MIGUEL JULIÁN HERNÁNDEZ GUARÍN</v>
      </c>
      <c r="C287" s="94" t="str">
        <f>VLOOKUP(A287,'CENTRO DE COSTOS'!A:D,2,FALSE)</f>
        <v>0004-0008</v>
      </c>
      <c r="D287" s="8">
        <v>68001</v>
      </c>
      <c r="E287" s="8">
        <v>2695113</v>
      </c>
      <c r="F287" s="8">
        <v>79878</v>
      </c>
      <c r="G287" s="8" t="s">
        <v>6241</v>
      </c>
      <c r="H287" s="8" t="s">
        <v>224</v>
      </c>
      <c r="I287" s="8" t="s">
        <v>72</v>
      </c>
      <c r="J287" s="8" t="s">
        <v>9166</v>
      </c>
      <c r="K287" s="8" t="s">
        <v>160</v>
      </c>
      <c r="L287" s="8" t="s">
        <v>9167</v>
      </c>
      <c r="M287" s="183">
        <v>45904.5</v>
      </c>
      <c r="N287" s="183">
        <v>45905.431944444441</v>
      </c>
      <c r="O287" s="90"/>
      <c r="P287" s="8" t="s">
        <v>8318</v>
      </c>
      <c r="Q287" s="8" t="s">
        <v>8318</v>
      </c>
      <c r="R287" s="8" t="s">
        <v>162</v>
      </c>
      <c r="S287" s="8" t="s">
        <v>162</v>
      </c>
      <c r="T287" s="8" t="s">
        <v>6246</v>
      </c>
      <c r="U287" s="8" t="s">
        <v>7731</v>
      </c>
      <c r="V287" s="8" t="s">
        <v>9168</v>
      </c>
      <c r="W287" s="8" t="s">
        <v>165</v>
      </c>
      <c r="X287" s="10"/>
      <c r="Y287" s="94" t="str">
        <f>VLOOKUP(D287,TIPOLOGIA!A:F,6,0)</f>
        <v>TIPO I</v>
      </c>
      <c r="Z287" s="94" t="str">
        <f>VLOOKUP(D287,TIPOLOGIA!A:F,5,0)</f>
        <v>TERRESTRE</v>
      </c>
      <c r="AA287" s="8" t="s">
        <v>4762</v>
      </c>
      <c r="AB287" s="8">
        <v>1</v>
      </c>
      <c r="AC287" s="86">
        <f>IF(W287="SOPORTE_TELEFÓNICO",'BASE LIQUIDACION REDEBAN 2025'!$B$19,IF(AND(W287="VISITA_TÉCNICA",Y287="TIPO II"),'BASE LIQUIDACION REDEBAN 2025'!$B$18,'BASE LIQUIDACION REDEBAN 2025'!$B$17))</f>
        <v>35779.500569199998</v>
      </c>
      <c r="AD287" s="86">
        <v>0</v>
      </c>
      <c r="AE287" s="86">
        <f t="shared" si="4"/>
        <v>35779.500569199998</v>
      </c>
      <c r="AF287" s="49"/>
    </row>
    <row r="288" spans="1:32" s="78" customFormat="1">
      <c r="A288" s="8" t="s">
        <v>76</v>
      </c>
      <c r="B288" s="94" t="str">
        <f>VLOOKUP(A288,'CENTRO DE COSTOS'!A:D,4,FALSE)</f>
        <v>DIEGO FERNANDO HENAO CARDONA</v>
      </c>
      <c r="C288" s="94" t="str">
        <f>VLOOKUP(A288,'CENTRO DE COSTOS'!A:D,2,FALSE)</f>
        <v>0004-0003</v>
      </c>
      <c r="D288" s="8">
        <v>76001</v>
      </c>
      <c r="E288" s="8">
        <v>2697128</v>
      </c>
      <c r="F288" s="8">
        <v>71642</v>
      </c>
      <c r="G288" s="8" t="s">
        <v>6241</v>
      </c>
      <c r="H288" s="8" t="s">
        <v>232</v>
      </c>
      <c r="I288" s="8" t="s">
        <v>76</v>
      </c>
      <c r="J288" s="8" t="s">
        <v>9169</v>
      </c>
      <c r="K288" s="8" t="s">
        <v>160</v>
      </c>
      <c r="L288" s="8" t="s">
        <v>9170</v>
      </c>
      <c r="M288" s="183">
        <v>45904.6875</v>
      </c>
      <c r="N288" s="183">
        <v>45905.434027777781</v>
      </c>
      <c r="O288" s="90"/>
      <c r="P288" s="8" t="s">
        <v>8318</v>
      </c>
      <c r="Q288" s="8" t="s">
        <v>8318</v>
      </c>
      <c r="R288" s="8" t="s">
        <v>6245</v>
      </c>
      <c r="S288" s="8" t="s">
        <v>6245</v>
      </c>
      <c r="T288" s="8" t="s">
        <v>6246</v>
      </c>
      <c r="U288" s="8" t="s">
        <v>7731</v>
      </c>
      <c r="V288" s="8" t="s">
        <v>9171</v>
      </c>
      <c r="W288" s="8" t="s">
        <v>165</v>
      </c>
      <c r="X288" s="10"/>
      <c r="Y288" s="94" t="str">
        <f>VLOOKUP(D288,TIPOLOGIA!A:F,6,0)</f>
        <v>TIPO I</v>
      </c>
      <c r="Z288" s="94" t="str">
        <f>VLOOKUP(D288,TIPOLOGIA!A:F,5,0)</f>
        <v>TERRESTRE</v>
      </c>
      <c r="AA288" s="8" t="s">
        <v>1498</v>
      </c>
      <c r="AB288" s="8">
        <v>1</v>
      </c>
      <c r="AC288" s="86">
        <f>IF(W288="SOPORTE_TELEFÓNICO",'BASE LIQUIDACION REDEBAN 2025'!$B$19,IF(AND(W288="VISITA_TÉCNICA",Y288="TIPO II"),'BASE LIQUIDACION REDEBAN 2025'!$B$18,'BASE LIQUIDACION REDEBAN 2025'!$B$17))</f>
        <v>35779.500569199998</v>
      </c>
      <c r="AD288" s="86">
        <v>0</v>
      </c>
      <c r="AE288" s="86">
        <f t="shared" si="4"/>
        <v>35779.500569199998</v>
      </c>
      <c r="AF288" s="49"/>
    </row>
    <row r="289" spans="1:32" s="78" customFormat="1">
      <c r="A289" s="8" t="s">
        <v>76</v>
      </c>
      <c r="B289" s="94" t="str">
        <f>VLOOKUP(A289,'CENTRO DE COSTOS'!A:D,4,FALSE)</f>
        <v>DIEGO FERNANDO HENAO CARDONA</v>
      </c>
      <c r="C289" s="94" t="str">
        <f>VLOOKUP(A289,'CENTRO DE COSTOS'!A:D,2,FALSE)</f>
        <v>0004-0003</v>
      </c>
      <c r="D289" s="8">
        <v>76001</v>
      </c>
      <c r="E289" s="8">
        <v>2694927</v>
      </c>
      <c r="F289" s="8">
        <v>80324</v>
      </c>
      <c r="G289" s="8" t="s">
        <v>6241</v>
      </c>
      <c r="H289" s="8" t="s">
        <v>232</v>
      </c>
      <c r="I289" s="8" t="s">
        <v>76</v>
      </c>
      <c r="J289" s="8" t="s">
        <v>9172</v>
      </c>
      <c r="K289" s="8" t="s">
        <v>160</v>
      </c>
      <c r="L289" s="8" t="s">
        <v>9173</v>
      </c>
      <c r="M289" s="183">
        <v>45904.49722222222</v>
      </c>
      <c r="N289" s="183">
        <v>45905.436111111107</v>
      </c>
      <c r="O289" s="90"/>
      <c r="P289" s="8" t="s">
        <v>8318</v>
      </c>
      <c r="Q289" s="8" t="s">
        <v>8318</v>
      </c>
      <c r="R289" s="8" t="s">
        <v>243</v>
      </c>
      <c r="S289" s="8" t="s">
        <v>365</v>
      </c>
      <c r="T289" s="8" t="s">
        <v>6246</v>
      </c>
      <c r="U289" s="8" t="s">
        <v>7731</v>
      </c>
      <c r="V289" s="8" t="s">
        <v>9174</v>
      </c>
      <c r="W289" s="8" t="s">
        <v>165</v>
      </c>
      <c r="X289" s="10"/>
      <c r="Y289" s="94" t="str">
        <f>VLOOKUP(D289,TIPOLOGIA!A:F,6,0)</f>
        <v>TIPO I</v>
      </c>
      <c r="Z289" s="94" t="str">
        <f>VLOOKUP(D289,TIPOLOGIA!A:F,5,0)</f>
        <v>TERRESTRE</v>
      </c>
      <c r="AA289" s="8" t="s">
        <v>1498</v>
      </c>
      <c r="AB289" s="8">
        <v>1</v>
      </c>
      <c r="AC289" s="86">
        <f>IF(W289="SOPORTE_TELEFÓNICO",'BASE LIQUIDACION REDEBAN 2025'!$B$19,IF(AND(W289="VISITA_TÉCNICA",Y289="TIPO II"),'BASE LIQUIDACION REDEBAN 2025'!$B$18,'BASE LIQUIDACION REDEBAN 2025'!$B$17))</f>
        <v>35779.500569199998</v>
      </c>
      <c r="AD289" s="86">
        <v>0</v>
      </c>
      <c r="AE289" s="86">
        <f t="shared" si="4"/>
        <v>35779.500569199998</v>
      </c>
      <c r="AF289" s="49"/>
    </row>
    <row r="290" spans="1:32" s="78" customFormat="1">
      <c r="A290" s="8" t="s">
        <v>68</v>
      </c>
      <c r="B290" s="94" t="str">
        <f>VLOOKUP(A290,'CENTRO DE COSTOS'!A:D,4,FALSE)</f>
        <v>WILLIAM ASDRUBAL ROZO ROZO</v>
      </c>
      <c r="C290" s="94" t="str">
        <f>VLOOKUP(A290,'CENTRO DE COSTOS'!A:D,2,FALSE)</f>
        <v>0004-0004</v>
      </c>
      <c r="D290" s="8">
        <v>25754</v>
      </c>
      <c r="E290" s="8">
        <v>2688884</v>
      </c>
      <c r="F290" s="8">
        <v>79017</v>
      </c>
      <c r="G290" s="8" t="s">
        <v>6241</v>
      </c>
      <c r="H290" s="8" t="s">
        <v>417</v>
      </c>
      <c r="I290" s="8" t="s">
        <v>418</v>
      </c>
      <c r="J290" s="8" t="s">
        <v>9175</v>
      </c>
      <c r="K290" s="8" t="s">
        <v>160</v>
      </c>
      <c r="L290" s="8" t="s">
        <v>9176</v>
      </c>
      <c r="M290" s="183">
        <v>45903.537499999999</v>
      </c>
      <c r="N290" s="183">
        <v>45905.439583333333</v>
      </c>
      <c r="O290" s="90"/>
      <c r="P290" s="8" t="s">
        <v>8318</v>
      </c>
      <c r="Q290" s="8" t="s">
        <v>8318</v>
      </c>
      <c r="R290" s="8" t="s">
        <v>243</v>
      </c>
      <c r="S290" s="8" t="s">
        <v>365</v>
      </c>
      <c r="T290" s="8" t="s">
        <v>6246</v>
      </c>
      <c r="U290" s="8" t="s">
        <v>7731</v>
      </c>
      <c r="V290" s="8" t="s">
        <v>9177</v>
      </c>
      <c r="W290" s="8" t="s">
        <v>165</v>
      </c>
      <c r="X290" s="10"/>
      <c r="Y290" s="94" t="str">
        <f>VLOOKUP(D290,TIPOLOGIA!A:F,6,0)</f>
        <v>TIPO I</v>
      </c>
      <c r="Z290" s="94" t="str">
        <f>VLOOKUP(D290,TIPOLOGIA!A:F,5,0)</f>
        <v>TERRESTRE</v>
      </c>
      <c r="AA290" s="8" t="s">
        <v>561</v>
      </c>
      <c r="AB290" s="8">
        <v>1</v>
      </c>
      <c r="AC290" s="86">
        <f>IF(W290="SOPORTE_TELEFÓNICO",'BASE LIQUIDACION REDEBAN 2025'!$B$19,IF(AND(W290="VISITA_TÉCNICA",Y290="TIPO II"),'BASE LIQUIDACION REDEBAN 2025'!$B$18,'BASE LIQUIDACION REDEBAN 2025'!$B$17))</f>
        <v>35779.500569199998</v>
      </c>
      <c r="AD290" s="86">
        <v>0</v>
      </c>
      <c r="AE290" s="86">
        <f t="shared" si="4"/>
        <v>35779.500569199998</v>
      </c>
      <c r="AF290" s="49"/>
    </row>
    <row r="291" spans="1:32" s="78" customFormat="1">
      <c r="A291" s="8" t="s">
        <v>81</v>
      </c>
      <c r="B291" s="94" t="str">
        <f>VLOOKUP(A291,'CENTRO DE COSTOS'!A:D,4,FALSE)</f>
        <v>MIGUEL JULIÁN HERNÁNDEZ GUARÍN</v>
      </c>
      <c r="C291" s="94" t="str">
        <f>VLOOKUP(A291,'CENTRO DE COSTOS'!A:D,2,FALSE)</f>
        <v>0004-0008</v>
      </c>
      <c r="D291" s="8">
        <v>54001</v>
      </c>
      <c r="E291" s="8">
        <v>2692328</v>
      </c>
      <c r="F291" s="8">
        <v>46413</v>
      </c>
      <c r="G291" s="8" t="s">
        <v>6241</v>
      </c>
      <c r="H291" s="8" t="s">
        <v>296</v>
      </c>
      <c r="I291" s="8" t="s">
        <v>81</v>
      </c>
      <c r="J291" s="8" t="s">
        <v>5498</v>
      </c>
      <c r="K291" s="8" t="s">
        <v>160</v>
      </c>
      <c r="L291" s="8" t="s">
        <v>9178</v>
      </c>
      <c r="M291" s="183">
        <v>45904.334722222222</v>
      </c>
      <c r="N291" s="183">
        <v>45905.445138888892</v>
      </c>
      <c r="O291" s="90"/>
      <c r="P291" s="8" t="s">
        <v>8318</v>
      </c>
      <c r="Q291" s="8" t="s">
        <v>8318</v>
      </c>
      <c r="R291" s="8" t="s">
        <v>6245</v>
      </c>
      <c r="S291" s="8" t="s">
        <v>6245</v>
      </c>
      <c r="T291" s="8" t="s">
        <v>6246</v>
      </c>
      <c r="U291" s="8" t="s">
        <v>7731</v>
      </c>
      <c r="V291" s="8" t="s">
        <v>9179</v>
      </c>
      <c r="W291" s="8" t="s">
        <v>165</v>
      </c>
      <c r="X291" s="10"/>
      <c r="Y291" s="94" t="str">
        <f>VLOOKUP(D291,TIPOLOGIA!A:F,6,0)</f>
        <v>TIPO I</v>
      </c>
      <c r="Z291" s="94" t="str">
        <f>VLOOKUP(D291,TIPOLOGIA!A:F,5,0)</f>
        <v>TERRESTRE</v>
      </c>
      <c r="AA291" s="8" t="s">
        <v>466</v>
      </c>
      <c r="AB291" s="8">
        <v>1</v>
      </c>
      <c r="AC291" s="86">
        <f>IF(W291="SOPORTE_TELEFÓNICO",'BASE LIQUIDACION REDEBAN 2025'!$B$19,IF(AND(W291="VISITA_TÉCNICA",Y291="TIPO II"),'BASE LIQUIDACION REDEBAN 2025'!$B$18,'BASE LIQUIDACION REDEBAN 2025'!$B$17))</f>
        <v>35779.500569199998</v>
      </c>
      <c r="AD291" s="86">
        <v>0</v>
      </c>
      <c r="AE291" s="86">
        <f t="shared" si="4"/>
        <v>35779.500569199998</v>
      </c>
      <c r="AF291" s="49"/>
    </row>
    <row r="292" spans="1:32" s="78" customFormat="1">
      <c r="A292" s="8" t="s">
        <v>100</v>
      </c>
      <c r="B292" s="94" t="str">
        <f>VLOOKUP(A292,'CENTRO DE COSTOS'!A:D,4,FALSE)</f>
        <v>KEVIN ALEXIS CORZO BUSTOS</v>
      </c>
      <c r="C292" s="94" t="str">
        <f>VLOOKUP(A292,'CENTRO DE COSTOS'!A:D,2,FALSE)</f>
        <v>0004-0007</v>
      </c>
      <c r="D292" s="8">
        <v>50711</v>
      </c>
      <c r="E292" s="8">
        <v>2680254</v>
      </c>
      <c r="F292" s="8">
        <v>77153</v>
      </c>
      <c r="G292" s="8" t="s">
        <v>6241</v>
      </c>
      <c r="H292" s="8" t="s">
        <v>216</v>
      </c>
      <c r="I292" s="8" t="s">
        <v>8770</v>
      </c>
      <c r="J292" s="8" t="s">
        <v>9180</v>
      </c>
      <c r="K292" s="8" t="s">
        <v>160</v>
      </c>
      <c r="L292" s="8" t="s">
        <v>9181</v>
      </c>
      <c r="M292" s="183">
        <v>45902.444444444453</v>
      </c>
      <c r="N292" s="183">
        <v>45905.445833333331</v>
      </c>
      <c r="O292" s="90"/>
      <c r="P292" s="8" t="s">
        <v>8318</v>
      </c>
      <c r="Q292" s="8" t="s">
        <v>8318</v>
      </c>
      <c r="R292" s="8" t="s">
        <v>6245</v>
      </c>
      <c r="S292" s="8" t="s">
        <v>6245</v>
      </c>
      <c r="T292" s="8" t="s">
        <v>6246</v>
      </c>
      <c r="U292" s="8" t="s">
        <v>7731</v>
      </c>
      <c r="V292" s="8" t="s">
        <v>9182</v>
      </c>
      <c r="W292" s="8" t="s">
        <v>8320</v>
      </c>
      <c r="X292" s="10"/>
      <c r="Y292" s="94" t="str">
        <f>VLOOKUP(D292,TIPOLOGIA!A:F,6,0)</f>
        <v>TIPO III</v>
      </c>
      <c r="Z292" s="94" t="str">
        <f>VLOOKUP(D292,TIPOLOGIA!A:F,5,0)</f>
        <v>TERRESTRE</v>
      </c>
      <c r="AA292" s="8" t="s">
        <v>1227</v>
      </c>
      <c r="AB292" s="8">
        <v>0</v>
      </c>
      <c r="AC292" s="86">
        <f>IF(W292="SOPORTE_TELEFÓNICO",'BASE LIQUIDACION REDEBAN 2025'!$B$19,IF(AND(W292="VISITA_TÉCNICA",Y292="TIPO II"),'BASE LIQUIDACION REDEBAN 2025'!$B$18,'BASE LIQUIDACION REDEBAN 2025'!$B$17))</f>
        <v>35779.500569199998</v>
      </c>
      <c r="AD292" s="86">
        <v>0</v>
      </c>
      <c r="AE292" s="86">
        <f t="shared" si="4"/>
        <v>35779.500569199998</v>
      </c>
      <c r="AF292" s="49"/>
    </row>
    <row r="293" spans="1:32" s="78" customFormat="1">
      <c r="A293" s="8" t="s">
        <v>64</v>
      </c>
      <c r="B293" s="94" t="str">
        <f>VLOOKUP(A293,'CENTRO DE COSTOS'!A:D,4,FALSE)</f>
        <v>JOSE MAURICIO HERNANDEZ ROJAS</v>
      </c>
      <c r="C293" s="94" t="str">
        <f>VLOOKUP(A293,'CENTRO DE COSTOS'!A:D,2,FALSE)</f>
        <v>0004-0001</v>
      </c>
      <c r="D293" s="8">
        <v>8001</v>
      </c>
      <c r="E293" s="8">
        <v>2688212</v>
      </c>
      <c r="F293" s="8">
        <v>27937</v>
      </c>
      <c r="G293" s="8" t="s">
        <v>6241</v>
      </c>
      <c r="H293" s="8" t="s">
        <v>1045</v>
      </c>
      <c r="I293" s="8" t="s">
        <v>64</v>
      </c>
      <c r="J293" s="8" t="s">
        <v>9183</v>
      </c>
      <c r="K293" s="8" t="s">
        <v>160</v>
      </c>
      <c r="L293" s="8" t="s">
        <v>9184</v>
      </c>
      <c r="M293" s="183">
        <v>45903.477777777778</v>
      </c>
      <c r="N293" s="183">
        <v>45905.45</v>
      </c>
      <c r="O293" s="90"/>
      <c r="P293" s="8" t="s">
        <v>8318</v>
      </c>
      <c r="Q293" s="8" t="s">
        <v>8318</v>
      </c>
      <c r="R293" s="8" t="s">
        <v>6245</v>
      </c>
      <c r="S293" s="8" t="s">
        <v>6245</v>
      </c>
      <c r="T293" s="8" t="s">
        <v>6246</v>
      </c>
      <c r="U293" s="8" t="s">
        <v>7731</v>
      </c>
      <c r="V293" s="8" t="s">
        <v>9185</v>
      </c>
      <c r="W293" s="8" t="s">
        <v>165</v>
      </c>
      <c r="X293" s="10"/>
      <c r="Y293" s="94" t="str">
        <f>VLOOKUP(D293,TIPOLOGIA!A:F,6,0)</f>
        <v>TIPO I</v>
      </c>
      <c r="Z293" s="94" t="str">
        <f>VLOOKUP(D293,TIPOLOGIA!A:F,5,0)</f>
        <v>TERRESTRE</v>
      </c>
      <c r="AA293" s="8" t="s">
        <v>1743</v>
      </c>
      <c r="AB293" s="8">
        <v>1</v>
      </c>
      <c r="AC293" s="86">
        <f>IF(W293="SOPORTE_TELEFÓNICO",'BASE LIQUIDACION REDEBAN 2025'!$B$19,IF(AND(W293="VISITA_TÉCNICA",Y293="TIPO II"),'BASE LIQUIDACION REDEBAN 2025'!$B$18,'BASE LIQUIDACION REDEBAN 2025'!$B$17))</f>
        <v>35779.500569199998</v>
      </c>
      <c r="AD293" s="86">
        <v>0</v>
      </c>
      <c r="AE293" s="86">
        <f t="shared" si="4"/>
        <v>35779.500569199998</v>
      </c>
      <c r="AF293" s="49"/>
    </row>
    <row r="294" spans="1:32" s="78" customFormat="1">
      <c r="A294" s="8" t="s">
        <v>90</v>
      </c>
      <c r="B294" s="94" t="str">
        <f>VLOOKUP(A294,'CENTRO DE COSTOS'!A:D,4,FALSE)</f>
        <v>JUAN SEBASTIÁN RÍOS CASTRILLÓN</v>
      </c>
      <c r="C294" s="94" t="str">
        <f>VLOOKUP(A294,'CENTRO DE COSTOS'!A:D,2,FALSE)</f>
        <v>0004-0005</v>
      </c>
      <c r="D294" s="8">
        <v>5079</v>
      </c>
      <c r="E294" s="8">
        <v>2675742</v>
      </c>
      <c r="F294" s="8">
        <v>67243</v>
      </c>
      <c r="G294" s="8" t="s">
        <v>6241</v>
      </c>
      <c r="H294" s="8" t="s">
        <v>249</v>
      </c>
      <c r="I294" s="8" t="s">
        <v>3215</v>
      </c>
      <c r="J294" s="8" t="s">
        <v>9186</v>
      </c>
      <c r="K294" s="8" t="s">
        <v>160</v>
      </c>
      <c r="L294" s="8" t="s">
        <v>9187</v>
      </c>
      <c r="M294" s="183">
        <v>45901.643750000003</v>
      </c>
      <c r="N294" s="183">
        <v>45905.456944444442</v>
      </c>
      <c r="O294" s="90"/>
      <c r="P294" s="8" t="s">
        <v>8318</v>
      </c>
      <c r="Q294" s="8" t="s">
        <v>8318</v>
      </c>
      <c r="R294" s="8" t="s">
        <v>243</v>
      </c>
      <c r="S294" s="8" t="s">
        <v>244</v>
      </c>
      <c r="T294" s="8" t="s">
        <v>6246</v>
      </c>
      <c r="U294" s="8" t="s">
        <v>7731</v>
      </c>
      <c r="V294" s="8" t="s">
        <v>9188</v>
      </c>
      <c r="W294" s="8" t="s">
        <v>165</v>
      </c>
      <c r="X294" s="10"/>
      <c r="Y294" s="94" t="str">
        <f>VLOOKUP(D294,TIPOLOGIA!A:F,6,0)</f>
        <v>TIPO II</v>
      </c>
      <c r="Z294" s="94" t="str">
        <f>VLOOKUP(D294,TIPOLOGIA!A:F,5,0)</f>
        <v>TERRESTRE</v>
      </c>
      <c r="AA294" s="8" t="s">
        <v>400</v>
      </c>
      <c r="AB294" s="8">
        <v>1</v>
      </c>
      <c r="AC294" s="86">
        <f>IF(W294="SOPORTE_TELEFÓNICO",'BASE LIQUIDACION REDEBAN 2025'!$B$19,IF(AND(W294="VISITA_TÉCNICA",Y294="TIPO II"),'BASE LIQUIDACION REDEBAN 2025'!$B$18,'BASE LIQUIDACION REDEBAN 2025'!$B$17))</f>
        <v>67654.12000000001</v>
      </c>
      <c r="AD294" s="86">
        <v>0</v>
      </c>
      <c r="AE294" s="86">
        <f t="shared" si="4"/>
        <v>67654.12000000001</v>
      </c>
      <c r="AF294" s="49"/>
    </row>
    <row r="295" spans="1:32" s="78" customFormat="1">
      <c r="A295" s="8" t="s">
        <v>97</v>
      </c>
      <c r="B295" s="94" t="str">
        <f>VLOOKUP(A295,'CENTRO DE COSTOS'!A:D,4,FALSE)</f>
        <v>JOSE MAURICIO HERNANDEZ ROJAS</v>
      </c>
      <c r="C295" s="94" t="str">
        <f>VLOOKUP(A295,'CENTRO DE COSTOS'!A:D,2,FALSE)</f>
        <v>0004-0001</v>
      </c>
      <c r="D295" s="8">
        <v>70001</v>
      </c>
      <c r="E295" s="8">
        <v>2687623</v>
      </c>
      <c r="F295" s="8">
        <v>17903</v>
      </c>
      <c r="G295" s="8" t="s">
        <v>6241</v>
      </c>
      <c r="H295" s="8" t="s">
        <v>333</v>
      </c>
      <c r="I295" s="8" t="s">
        <v>97</v>
      </c>
      <c r="J295" s="8" t="s">
        <v>9189</v>
      </c>
      <c r="K295" s="8" t="s">
        <v>160</v>
      </c>
      <c r="L295" s="8" t="s">
        <v>9190</v>
      </c>
      <c r="M295" s="183">
        <v>45903.453472222223</v>
      </c>
      <c r="N295" s="183">
        <v>45905.459722222222</v>
      </c>
      <c r="O295" s="90"/>
      <c r="P295" s="8" t="s">
        <v>8318</v>
      </c>
      <c r="Q295" s="8" t="s">
        <v>8318</v>
      </c>
      <c r="R295" s="8" t="s">
        <v>162</v>
      </c>
      <c r="S295" s="8" t="s">
        <v>6245</v>
      </c>
      <c r="T295" s="8" t="s">
        <v>6246</v>
      </c>
      <c r="U295" s="8" t="s">
        <v>7731</v>
      </c>
      <c r="V295" s="8" t="s">
        <v>9191</v>
      </c>
      <c r="W295" s="8" t="s">
        <v>165</v>
      </c>
      <c r="X295" s="10"/>
      <c r="Y295" s="94" t="str">
        <f>VLOOKUP(D295,TIPOLOGIA!A:F,6,0)</f>
        <v>TIPO I</v>
      </c>
      <c r="Z295" s="94" t="str">
        <f>VLOOKUP(D295,TIPOLOGIA!A:F,5,0)</f>
        <v>TERRESTRE</v>
      </c>
      <c r="AA295" s="8" t="s">
        <v>339</v>
      </c>
      <c r="AB295" s="8">
        <v>1</v>
      </c>
      <c r="AC295" s="86">
        <f>IF(W295="SOPORTE_TELEFÓNICO",'BASE LIQUIDACION REDEBAN 2025'!$B$19,IF(AND(W295="VISITA_TÉCNICA",Y295="TIPO II"),'BASE LIQUIDACION REDEBAN 2025'!$B$18,'BASE LIQUIDACION REDEBAN 2025'!$B$17))</f>
        <v>35779.500569199998</v>
      </c>
      <c r="AD295" s="86">
        <v>0</v>
      </c>
      <c r="AE295" s="86">
        <f t="shared" si="4"/>
        <v>35779.500569199998</v>
      </c>
      <c r="AF295" s="49"/>
    </row>
    <row r="296" spans="1:32" s="78" customFormat="1">
      <c r="A296" s="8" t="s">
        <v>72</v>
      </c>
      <c r="B296" s="94" t="str">
        <f>VLOOKUP(A296,'CENTRO DE COSTOS'!A:D,4,FALSE)</f>
        <v>MIGUEL JULIÁN HERNÁNDEZ GUARÍN</v>
      </c>
      <c r="C296" s="94" t="str">
        <f>VLOOKUP(A296,'CENTRO DE COSTOS'!A:D,2,FALSE)</f>
        <v>0004-0008</v>
      </c>
      <c r="D296" s="8">
        <v>68406</v>
      </c>
      <c r="E296" s="8">
        <v>2688880</v>
      </c>
      <c r="F296" s="8">
        <v>65933</v>
      </c>
      <c r="G296" s="8" t="s">
        <v>6241</v>
      </c>
      <c r="H296" s="8" t="s">
        <v>224</v>
      </c>
      <c r="I296" s="8" t="s">
        <v>976</v>
      </c>
      <c r="J296" s="8" t="s">
        <v>9192</v>
      </c>
      <c r="K296" s="8" t="s">
        <v>160</v>
      </c>
      <c r="L296" s="8" t="s">
        <v>9193</v>
      </c>
      <c r="M296" s="183">
        <v>45903.536805555559</v>
      </c>
      <c r="N296" s="183">
        <v>45905.461111111108</v>
      </c>
      <c r="O296" s="90"/>
      <c r="P296" s="8" t="s">
        <v>8318</v>
      </c>
      <c r="Q296" s="8" t="s">
        <v>8318</v>
      </c>
      <c r="R296" s="8" t="s">
        <v>243</v>
      </c>
      <c r="S296" s="8" t="s">
        <v>365</v>
      </c>
      <c r="T296" s="8" t="s">
        <v>6246</v>
      </c>
      <c r="U296" s="8" t="s">
        <v>7731</v>
      </c>
      <c r="V296" s="8" t="s">
        <v>9194</v>
      </c>
      <c r="W296" s="8" t="s">
        <v>165</v>
      </c>
      <c r="X296" s="10"/>
      <c r="Y296" s="94" t="str">
        <f>VLOOKUP(D296,TIPOLOGIA!A:F,6,0)</f>
        <v>TIPO II</v>
      </c>
      <c r="Z296" s="94" t="str">
        <f>VLOOKUP(D296,TIPOLOGIA!A:F,5,0)</f>
        <v>TERRESTRE</v>
      </c>
      <c r="AA296" s="8" t="s">
        <v>754</v>
      </c>
      <c r="AB296" s="8">
        <v>1</v>
      </c>
      <c r="AC296" s="86">
        <f>IF(W296="SOPORTE_TELEFÓNICO",'BASE LIQUIDACION REDEBAN 2025'!$B$19,IF(AND(W296="VISITA_TÉCNICA",Y296="TIPO II"),'BASE LIQUIDACION REDEBAN 2025'!$B$18,'BASE LIQUIDACION REDEBAN 2025'!$B$17))</f>
        <v>67654.12000000001</v>
      </c>
      <c r="AD296" s="86">
        <v>0</v>
      </c>
      <c r="AE296" s="86">
        <f t="shared" si="4"/>
        <v>67654.12000000001</v>
      </c>
      <c r="AF296" s="49"/>
    </row>
    <row r="297" spans="1:32" s="78" customFormat="1">
      <c r="A297" s="8" t="s">
        <v>81</v>
      </c>
      <c r="B297" s="94" t="str">
        <f>VLOOKUP(A297,'CENTRO DE COSTOS'!A:D,4,FALSE)</f>
        <v>MIGUEL JULIÁN HERNÁNDEZ GUARÍN</v>
      </c>
      <c r="C297" s="94" t="str">
        <f>VLOOKUP(A297,'CENTRO DE COSTOS'!A:D,2,FALSE)</f>
        <v>0004-0008</v>
      </c>
      <c r="D297" s="8">
        <v>54001</v>
      </c>
      <c r="E297" s="8">
        <v>2684445</v>
      </c>
      <c r="F297" s="8">
        <v>80596</v>
      </c>
      <c r="G297" s="8" t="s">
        <v>6241</v>
      </c>
      <c r="H297" s="8" t="s">
        <v>296</v>
      </c>
      <c r="I297" s="8" t="s">
        <v>81</v>
      </c>
      <c r="J297" s="8" t="s">
        <v>9195</v>
      </c>
      <c r="K297" s="8" t="s">
        <v>160</v>
      </c>
      <c r="L297" s="8" t="s">
        <v>9196</v>
      </c>
      <c r="M297" s="183">
        <v>45903.333333333343</v>
      </c>
      <c r="N297" s="183">
        <v>45905.462500000001</v>
      </c>
      <c r="O297" s="90"/>
      <c r="P297" s="8" t="s">
        <v>8318</v>
      </c>
      <c r="Q297" s="8" t="s">
        <v>8318</v>
      </c>
      <c r="R297" s="8" t="s">
        <v>162</v>
      </c>
      <c r="S297" s="8" t="s">
        <v>162</v>
      </c>
      <c r="T297" s="8" t="s">
        <v>6246</v>
      </c>
      <c r="U297" s="8" t="s">
        <v>7731</v>
      </c>
      <c r="V297" s="8" t="s">
        <v>9197</v>
      </c>
      <c r="W297" s="8" t="s">
        <v>165</v>
      </c>
      <c r="X297" s="10"/>
      <c r="Y297" s="94" t="str">
        <f>VLOOKUP(D297,TIPOLOGIA!A:F,6,0)</f>
        <v>TIPO I</v>
      </c>
      <c r="Z297" s="94" t="str">
        <f>VLOOKUP(D297,TIPOLOGIA!A:F,5,0)</f>
        <v>TERRESTRE</v>
      </c>
      <c r="AA297" s="8" t="s">
        <v>466</v>
      </c>
      <c r="AB297" s="8">
        <v>1</v>
      </c>
      <c r="AC297" s="86">
        <f>IF(W297="SOPORTE_TELEFÓNICO",'BASE LIQUIDACION REDEBAN 2025'!$B$19,IF(AND(W297="VISITA_TÉCNICA",Y297="TIPO II"),'BASE LIQUIDACION REDEBAN 2025'!$B$18,'BASE LIQUIDACION REDEBAN 2025'!$B$17))</f>
        <v>35779.500569199998</v>
      </c>
      <c r="AD297" s="86">
        <v>0</v>
      </c>
      <c r="AE297" s="86">
        <f t="shared" si="4"/>
        <v>35779.500569199998</v>
      </c>
      <c r="AF297" s="49"/>
    </row>
    <row r="298" spans="1:32" s="78" customFormat="1">
      <c r="A298" s="8" t="s">
        <v>90</v>
      </c>
      <c r="B298" s="94" t="str">
        <f>VLOOKUP(A298,'CENTRO DE COSTOS'!A:D,4,FALSE)</f>
        <v>JUAN SEBASTIÁN RÍOS CASTRILLÓN</v>
      </c>
      <c r="C298" s="94" t="str">
        <f>VLOOKUP(A298,'CENTRO DE COSTOS'!A:D,2,FALSE)</f>
        <v>0004-0005</v>
      </c>
      <c r="D298" s="8">
        <v>5079</v>
      </c>
      <c r="E298" s="8">
        <v>2676898</v>
      </c>
      <c r="F298" s="8">
        <v>69774</v>
      </c>
      <c r="G298" s="8" t="s">
        <v>6241</v>
      </c>
      <c r="H298" s="8" t="s">
        <v>249</v>
      </c>
      <c r="I298" s="8" t="s">
        <v>3215</v>
      </c>
      <c r="J298" s="8" t="s">
        <v>9198</v>
      </c>
      <c r="K298" s="8" t="s">
        <v>160</v>
      </c>
      <c r="L298" s="8" t="s">
        <v>9199</v>
      </c>
      <c r="M298" s="183">
        <v>45901.740277777782</v>
      </c>
      <c r="N298" s="183">
        <v>45905.465277777781</v>
      </c>
      <c r="O298" s="90"/>
      <c r="P298" s="8" t="s">
        <v>8318</v>
      </c>
      <c r="Q298" s="8" t="s">
        <v>8318</v>
      </c>
      <c r="R298" s="8" t="s">
        <v>243</v>
      </c>
      <c r="S298" s="8" t="s">
        <v>365</v>
      </c>
      <c r="T298" s="8" t="s">
        <v>6246</v>
      </c>
      <c r="U298" s="8" t="s">
        <v>7731</v>
      </c>
      <c r="V298" s="8" t="s">
        <v>9200</v>
      </c>
      <c r="W298" s="8" t="s">
        <v>165</v>
      </c>
      <c r="X298" s="10"/>
      <c r="Y298" s="94" t="str">
        <f>VLOOKUP(D298,TIPOLOGIA!A:F,6,0)</f>
        <v>TIPO II</v>
      </c>
      <c r="Z298" s="94" t="str">
        <f>VLOOKUP(D298,TIPOLOGIA!A:F,5,0)</f>
        <v>TERRESTRE</v>
      </c>
      <c r="AA298" s="8" t="s">
        <v>400</v>
      </c>
      <c r="AB298" s="8">
        <v>1</v>
      </c>
      <c r="AC298" s="86">
        <f>IF(W298="SOPORTE_TELEFÓNICO",'BASE LIQUIDACION REDEBAN 2025'!$B$19,IF(AND(W298="VISITA_TÉCNICA",Y298="TIPO II"),'BASE LIQUIDACION REDEBAN 2025'!$B$18,'BASE LIQUIDACION REDEBAN 2025'!$B$17))</f>
        <v>67654.12000000001</v>
      </c>
      <c r="AD298" s="86">
        <v>0</v>
      </c>
      <c r="AE298" s="86">
        <f t="shared" si="4"/>
        <v>67654.12000000001</v>
      </c>
      <c r="AF298" s="49"/>
    </row>
    <row r="299" spans="1:32" s="78" customFormat="1">
      <c r="A299" s="8" t="s">
        <v>90</v>
      </c>
      <c r="B299" s="94" t="str">
        <f>VLOOKUP(A299,'CENTRO DE COSTOS'!A:D,4,FALSE)</f>
        <v>JUAN SEBASTIÁN RÍOS CASTRILLÓN</v>
      </c>
      <c r="C299" s="94" t="str">
        <f>VLOOKUP(A299,'CENTRO DE COSTOS'!A:D,2,FALSE)</f>
        <v>0004-0005</v>
      </c>
      <c r="D299" s="8">
        <v>5001</v>
      </c>
      <c r="E299" s="8">
        <v>2676612</v>
      </c>
      <c r="F299" s="8">
        <v>25160</v>
      </c>
      <c r="G299" s="8" t="s">
        <v>6241</v>
      </c>
      <c r="H299" s="8" t="s">
        <v>249</v>
      </c>
      <c r="I299" s="8" t="s">
        <v>90</v>
      </c>
      <c r="J299" s="8" t="s">
        <v>4188</v>
      </c>
      <c r="K299" s="8" t="s">
        <v>160</v>
      </c>
      <c r="L299" s="8" t="s">
        <v>9201</v>
      </c>
      <c r="M299" s="183">
        <v>45901.686805555553</v>
      </c>
      <c r="N299" s="183">
        <v>45905.477777777778</v>
      </c>
      <c r="O299" s="90"/>
      <c r="P299" s="8" t="s">
        <v>8318</v>
      </c>
      <c r="Q299" s="8" t="s">
        <v>8318</v>
      </c>
      <c r="R299" s="8" t="s">
        <v>357</v>
      </c>
      <c r="S299" s="8" t="s">
        <v>7936</v>
      </c>
      <c r="T299" s="8" t="s">
        <v>6246</v>
      </c>
      <c r="U299" s="8" t="s">
        <v>7731</v>
      </c>
      <c r="V299" s="8" t="s">
        <v>9202</v>
      </c>
      <c r="W299" s="8" t="s">
        <v>165</v>
      </c>
      <c r="X299" s="10"/>
      <c r="Y299" s="94" t="str">
        <f>VLOOKUP(D299,TIPOLOGIA!A:F,6,0)</f>
        <v>TIPO I</v>
      </c>
      <c r="Z299" s="94" t="str">
        <f>VLOOKUP(D299,TIPOLOGIA!A:F,5,0)</f>
        <v>TERRESTRE</v>
      </c>
      <c r="AA299" s="8" t="s">
        <v>8550</v>
      </c>
      <c r="AB299" s="8">
        <v>1</v>
      </c>
      <c r="AC299" s="86">
        <f>IF(W299="SOPORTE_TELEFÓNICO",'BASE LIQUIDACION REDEBAN 2025'!$B$19,IF(AND(W299="VISITA_TÉCNICA",Y299="TIPO II"),'BASE LIQUIDACION REDEBAN 2025'!$B$18,'BASE LIQUIDACION REDEBAN 2025'!$B$17))</f>
        <v>35779.500569199998</v>
      </c>
      <c r="AD299" s="86">
        <v>0</v>
      </c>
      <c r="AE299" s="86">
        <f t="shared" si="4"/>
        <v>35779.500569199998</v>
      </c>
      <c r="AF299" s="49"/>
    </row>
    <row r="300" spans="1:32" s="78" customFormat="1">
      <c r="A300" s="8" t="s">
        <v>90</v>
      </c>
      <c r="B300" s="94" t="str">
        <f>VLOOKUP(A300,'CENTRO DE COSTOS'!A:D,4,FALSE)</f>
        <v>JUAN SEBASTIÁN RÍOS CASTRILLÓN</v>
      </c>
      <c r="C300" s="94" t="str">
        <f>VLOOKUP(A300,'CENTRO DE COSTOS'!A:D,2,FALSE)</f>
        <v>0004-0005</v>
      </c>
      <c r="D300" s="8">
        <v>5001</v>
      </c>
      <c r="E300" s="8">
        <v>2688497</v>
      </c>
      <c r="F300" s="8">
        <v>80338</v>
      </c>
      <c r="G300" s="8" t="s">
        <v>6241</v>
      </c>
      <c r="H300" s="8" t="s">
        <v>249</v>
      </c>
      <c r="I300" s="8" t="s">
        <v>90</v>
      </c>
      <c r="J300" s="8" t="s">
        <v>2019</v>
      </c>
      <c r="K300" s="8" t="s">
        <v>160</v>
      </c>
      <c r="L300" s="8" t="s">
        <v>9203</v>
      </c>
      <c r="M300" s="183">
        <v>45903.505555555559</v>
      </c>
      <c r="N300" s="183">
        <v>45905.478472222218</v>
      </c>
      <c r="O300" s="90"/>
      <c r="P300" s="8" t="s">
        <v>8318</v>
      </c>
      <c r="Q300" s="8" t="s">
        <v>8318</v>
      </c>
      <c r="R300" s="8" t="s">
        <v>243</v>
      </c>
      <c r="S300" s="8" t="s">
        <v>365</v>
      </c>
      <c r="T300" s="8" t="s">
        <v>6246</v>
      </c>
      <c r="U300" s="8" t="s">
        <v>7731</v>
      </c>
      <c r="V300" s="8" t="s">
        <v>9204</v>
      </c>
      <c r="W300" s="8" t="s">
        <v>165</v>
      </c>
      <c r="X300" s="10"/>
      <c r="Y300" s="94" t="str">
        <f>VLOOKUP(D300,TIPOLOGIA!A:F,6,0)</f>
        <v>TIPO I</v>
      </c>
      <c r="Z300" s="94" t="str">
        <f>VLOOKUP(D300,TIPOLOGIA!A:F,5,0)</f>
        <v>TERRESTRE</v>
      </c>
      <c r="AA300" s="8" t="s">
        <v>8550</v>
      </c>
      <c r="AB300" s="8">
        <v>1</v>
      </c>
      <c r="AC300" s="86">
        <f>IF(W300="SOPORTE_TELEFÓNICO",'BASE LIQUIDACION REDEBAN 2025'!$B$19,IF(AND(W300="VISITA_TÉCNICA",Y300="TIPO II"),'BASE LIQUIDACION REDEBAN 2025'!$B$18,'BASE LIQUIDACION REDEBAN 2025'!$B$17))</f>
        <v>35779.500569199998</v>
      </c>
      <c r="AD300" s="86">
        <v>0</v>
      </c>
      <c r="AE300" s="86">
        <f t="shared" si="4"/>
        <v>35779.500569199998</v>
      </c>
      <c r="AF300" s="49"/>
    </row>
    <row r="301" spans="1:32" s="78" customFormat="1">
      <c r="A301" s="8" t="s">
        <v>90</v>
      </c>
      <c r="B301" s="94" t="str">
        <f>VLOOKUP(A301,'CENTRO DE COSTOS'!A:D,4,FALSE)</f>
        <v>JUAN SEBASTIÁN RÍOS CASTRILLÓN</v>
      </c>
      <c r="C301" s="94" t="str">
        <f>VLOOKUP(A301,'CENTRO DE COSTOS'!A:D,2,FALSE)</f>
        <v>0004-0005</v>
      </c>
      <c r="D301" s="8">
        <v>5001</v>
      </c>
      <c r="E301" s="8">
        <v>2686861</v>
      </c>
      <c r="F301" s="8">
        <v>68253</v>
      </c>
      <c r="G301" s="8" t="s">
        <v>6241</v>
      </c>
      <c r="H301" s="8" t="s">
        <v>249</v>
      </c>
      <c r="I301" s="8" t="s">
        <v>90</v>
      </c>
      <c r="J301" s="8" t="s">
        <v>9205</v>
      </c>
      <c r="K301" s="8" t="s">
        <v>160</v>
      </c>
      <c r="L301" s="8" t="s">
        <v>9206</v>
      </c>
      <c r="M301" s="183">
        <v>45903.429166666669</v>
      </c>
      <c r="N301" s="183">
        <v>45905.479861111111</v>
      </c>
      <c r="O301" s="90"/>
      <c r="P301" s="8" t="s">
        <v>8318</v>
      </c>
      <c r="Q301" s="8" t="s">
        <v>8318</v>
      </c>
      <c r="R301" s="8" t="s">
        <v>6245</v>
      </c>
      <c r="S301" s="8" t="s">
        <v>6245</v>
      </c>
      <c r="T301" s="8" t="s">
        <v>6246</v>
      </c>
      <c r="U301" s="8" t="s">
        <v>7731</v>
      </c>
      <c r="V301" s="8" t="s">
        <v>9207</v>
      </c>
      <c r="W301" s="8" t="s">
        <v>165</v>
      </c>
      <c r="X301" s="10"/>
      <c r="Y301" s="94" t="str">
        <f>VLOOKUP(D301,TIPOLOGIA!A:F,6,0)</f>
        <v>TIPO I</v>
      </c>
      <c r="Z301" s="94" t="str">
        <f>VLOOKUP(D301,TIPOLOGIA!A:F,5,0)</f>
        <v>TERRESTRE</v>
      </c>
      <c r="AA301" s="8" t="s">
        <v>8550</v>
      </c>
      <c r="AB301" s="8">
        <v>1</v>
      </c>
      <c r="AC301" s="86">
        <f>IF(W301="SOPORTE_TELEFÓNICO",'BASE LIQUIDACION REDEBAN 2025'!$B$19,IF(AND(W301="VISITA_TÉCNICA",Y301="TIPO II"),'BASE LIQUIDACION REDEBAN 2025'!$B$18,'BASE LIQUIDACION REDEBAN 2025'!$B$17))</f>
        <v>35779.500569199998</v>
      </c>
      <c r="AD301" s="86">
        <v>0</v>
      </c>
      <c r="AE301" s="86">
        <f t="shared" si="4"/>
        <v>35779.500569199998</v>
      </c>
      <c r="AF301" s="49"/>
    </row>
    <row r="302" spans="1:32" s="78" customFormat="1">
      <c r="A302" s="8" t="s">
        <v>68</v>
      </c>
      <c r="B302" s="94" t="str">
        <f>VLOOKUP(A302,'CENTRO DE COSTOS'!A:D,4,FALSE)</f>
        <v>WILLIAM ASDRUBAL ROZO ROZO</v>
      </c>
      <c r="C302" s="94" t="str">
        <f>VLOOKUP(A302,'CENTRO DE COSTOS'!A:D,2,FALSE)</f>
        <v>0004-0004</v>
      </c>
      <c r="D302" s="8">
        <v>25758</v>
      </c>
      <c r="E302" s="8">
        <v>2681749</v>
      </c>
      <c r="F302" s="8">
        <v>29007</v>
      </c>
      <c r="G302" s="8" t="s">
        <v>6241</v>
      </c>
      <c r="H302" s="8" t="s">
        <v>417</v>
      </c>
      <c r="I302" s="8" t="s">
        <v>4130</v>
      </c>
      <c r="J302" s="8" t="s">
        <v>4131</v>
      </c>
      <c r="K302" s="8" t="s">
        <v>160</v>
      </c>
      <c r="L302" s="8" t="s">
        <v>9208</v>
      </c>
      <c r="M302" s="183">
        <v>45902.559027777781</v>
      </c>
      <c r="N302" s="183">
        <v>45905.488888888889</v>
      </c>
      <c r="O302" s="90"/>
      <c r="P302" s="8" t="s">
        <v>8318</v>
      </c>
      <c r="Q302" s="8" t="s">
        <v>8318</v>
      </c>
      <c r="R302" s="8" t="s">
        <v>6245</v>
      </c>
      <c r="S302" s="8" t="s">
        <v>6245</v>
      </c>
      <c r="T302" s="8" t="s">
        <v>6246</v>
      </c>
      <c r="U302" s="8" t="s">
        <v>7731</v>
      </c>
      <c r="V302" s="8" t="s">
        <v>9209</v>
      </c>
      <c r="W302" s="8" t="s">
        <v>165</v>
      </c>
      <c r="X302" s="10"/>
      <c r="Y302" s="94" t="str">
        <f>VLOOKUP(D302,TIPOLOGIA!A:F,6,0)</f>
        <v>TIPO II</v>
      </c>
      <c r="Z302" s="94" t="str">
        <f>VLOOKUP(D302,TIPOLOGIA!A:F,5,0)</f>
        <v>TERRESTRE</v>
      </c>
      <c r="AA302" s="8" t="s">
        <v>422</v>
      </c>
      <c r="AB302" s="8">
        <v>1</v>
      </c>
      <c r="AC302" s="86">
        <f>IF(W302="SOPORTE_TELEFÓNICO",'BASE LIQUIDACION REDEBAN 2025'!$B$19,IF(AND(W302="VISITA_TÉCNICA",Y302="TIPO II"),'BASE LIQUIDACION REDEBAN 2025'!$B$18,'BASE LIQUIDACION REDEBAN 2025'!$B$17))</f>
        <v>67654.12000000001</v>
      </c>
      <c r="AD302" s="86">
        <v>0</v>
      </c>
      <c r="AE302" s="86">
        <f t="shared" si="4"/>
        <v>67654.12000000001</v>
      </c>
      <c r="AF302" s="49"/>
    </row>
    <row r="303" spans="1:32" s="78" customFormat="1">
      <c r="A303" s="8" t="s">
        <v>81</v>
      </c>
      <c r="B303" s="94" t="str">
        <f>VLOOKUP(A303,'CENTRO DE COSTOS'!A:D,4,FALSE)</f>
        <v>MIGUEL JULIÁN HERNÁNDEZ GUARÍN</v>
      </c>
      <c r="C303" s="94" t="str">
        <f>VLOOKUP(A303,'CENTRO DE COSTOS'!A:D,2,FALSE)</f>
        <v>0004-0008</v>
      </c>
      <c r="D303" s="8">
        <v>54001</v>
      </c>
      <c r="E303" s="8">
        <v>2668428</v>
      </c>
      <c r="F303" s="8">
        <v>79378</v>
      </c>
      <c r="G303" s="8" t="s">
        <v>6241</v>
      </c>
      <c r="H303" s="8" t="s">
        <v>296</v>
      </c>
      <c r="I303" s="8" t="s">
        <v>81</v>
      </c>
      <c r="J303" s="8" t="s">
        <v>9210</v>
      </c>
      <c r="K303" s="8" t="s">
        <v>160</v>
      </c>
      <c r="L303" s="8" t="s">
        <v>9211</v>
      </c>
      <c r="M303" s="183">
        <v>45899.495138888888</v>
      </c>
      <c r="N303" s="183">
        <v>45905.491666666669</v>
      </c>
      <c r="O303" s="90"/>
      <c r="P303" s="8" t="s">
        <v>8318</v>
      </c>
      <c r="Q303" s="8" t="s">
        <v>8318</v>
      </c>
      <c r="R303" s="8" t="s">
        <v>162</v>
      </c>
      <c r="S303" s="8" t="s">
        <v>162</v>
      </c>
      <c r="T303" s="8" t="s">
        <v>6246</v>
      </c>
      <c r="U303" s="8" t="s">
        <v>7731</v>
      </c>
      <c r="V303" s="8" t="s">
        <v>9212</v>
      </c>
      <c r="W303" s="8" t="s">
        <v>165</v>
      </c>
      <c r="X303" s="10"/>
      <c r="Y303" s="94" t="str">
        <f>VLOOKUP(D303,TIPOLOGIA!A:F,6,0)</f>
        <v>TIPO I</v>
      </c>
      <c r="Z303" s="94" t="str">
        <f>VLOOKUP(D303,TIPOLOGIA!A:F,5,0)</f>
        <v>TERRESTRE</v>
      </c>
      <c r="AA303" s="8" t="s">
        <v>301</v>
      </c>
      <c r="AB303" s="8">
        <v>1</v>
      </c>
      <c r="AC303" s="86">
        <f>IF(W303="SOPORTE_TELEFÓNICO",'BASE LIQUIDACION REDEBAN 2025'!$B$19,IF(AND(W303="VISITA_TÉCNICA",Y303="TIPO II"),'BASE LIQUIDACION REDEBAN 2025'!$B$18,'BASE LIQUIDACION REDEBAN 2025'!$B$17))</f>
        <v>35779.500569199998</v>
      </c>
      <c r="AD303" s="86">
        <v>0</v>
      </c>
      <c r="AE303" s="86">
        <f t="shared" si="4"/>
        <v>35779.500569199998</v>
      </c>
      <c r="AF303" s="49"/>
    </row>
    <row r="304" spans="1:32" s="78" customFormat="1">
      <c r="A304" s="8" t="s">
        <v>99</v>
      </c>
      <c r="B304" s="94" t="str">
        <f>VLOOKUP(A304,'CENTRO DE COSTOS'!A:D,4,FALSE)</f>
        <v>JOSE MAURICIO HERNANDEZ ROJAS</v>
      </c>
      <c r="C304" s="94" t="str">
        <f>VLOOKUP(A304,'CENTRO DE COSTOS'!A:D,2,FALSE)</f>
        <v>0004-0001</v>
      </c>
      <c r="D304" s="8">
        <v>20011</v>
      </c>
      <c r="E304" s="8">
        <v>2664680</v>
      </c>
      <c r="F304" s="8">
        <v>78972</v>
      </c>
      <c r="G304" s="8" t="s">
        <v>6241</v>
      </c>
      <c r="H304" s="8" t="s">
        <v>596</v>
      </c>
      <c r="I304" s="8" t="s">
        <v>1074</v>
      </c>
      <c r="J304" s="8" t="s">
        <v>9213</v>
      </c>
      <c r="K304" s="8" t="s">
        <v>160</v>
      </c>
      <c r="L304" s="8" t="s">
        <v>9214</v>
      </c>
      <c r="M304" s="183">
        <v>45898.500694444447</v>
      </c>
      <c r="N304" s="183">
        <v>45905.497916666667</v>
      </c>
      <c r="O304" s="90"/>
      <c r="P304" s="8" t="s">
        <v>8318</v>
      </c>
      <c r="Q304" s="8" t="s">
        <v>8318</v>
      </c>
      <c r="R304" s="8" t="s">
        <v>243</v>
      </c>
      <c r="S304" s="8" t="s">
        <v>365</v>
      </c>
      <c r="T304" s="8" t="s">
        <v>6246</v>
      </c>
      <c r="U304" s="8" t="s">
        <v>7731</v>
      </c>
      <c r="V304" s="8" t="s">
        <v>9215</v>
      </c>
      <c r="W304" s="8" t="s">
        <v>8320</v>
      </c>
      <c r="X304" s="10"/>
      <c r="Y304" s="94" t="str">
        <f>VLOOKUP(D304,TIPOLOGIA!A:F,6,0)</f>
        <v>TIPO IV</v>
      </c>
      <c r="Z304" s="94" t="str">
        <f>VLOOKUP(D304,TIPOLOGIA!A:F,5,0)</f>
        <v>TERRESTRE</v>
      </c>
      <c r="AA304" s="8"/>
      <c r="AB304" s="8">
        <v>0</v>
      </c>
      <c r="AC304" s="86">
        <f>IF(W304="SOPORTE_TELEFÓNICO",'BASE LIQUIDACION REDEBAN 2025'!$B$19,IF(AND(W304="VISITA_TÉCNICA",Y304="TIPO II"),'BASE LIQUIDACION REDEBAN 2025'!$B$18,'BASE LIQUIDACION REDEBAN 2025'!$B$17))</f>
        <v>35779.500569199998</v>
      </c>
      <c r="AD304" s="86">
        <v>0</v>
      </c>
      <c r="AE304" s="86">
        <f t="shared" si="4"/>
        <v>35779.500569199998</v>
      </c>
      <c r="AF304" s="49"/>
    </row>
    <row r="305" spans="1:32" s="78" customFormat="1">
      <c r="A305" s="8" t="s">
        <v>80</v>
      </c>
      <c r="B305" s="94" t="str">
        <f>VLOOKUP(A305,'CENTRO DE COSTOS'!A:D,4,FALSE)</f>
        <v>JOSE MAURICIO HERNANDEZ ROJAS</v>
      </c>
      <c r="C305" s="94" t="str">
        <f>VLOOKUP(A305,'CENTRO DE COSTOS'!A:D,2,FALSE)</f>
        <v>0004-0001</v>
      </c>
      <c r="D305" s="8">
        <v>13001</v>
      </c>
      <c r="E305" s="8">
        <v>2671031</v>
      </c>
      <c r="F305" s="8">
        <v>37199</v>
      </c>
      <c r="G305" s="8" t="s">
        <v>6241</v>
      </c>
      <c r="H305" s="8" t="s">
        <v>685</v>
      </c>
      <c r="I305" s="8" t="s">
        <v>80</v>
      </c>
      <c r="J305" s="8" t="s">
        <v>9216</v>
      </c>
      <c r="K305" s="8" t="s">
        <v>160</v>
      </c>
      <c r="L305" s="8" t="s">
        <v>9217</v>
      </c>
      <c r="M305" s="183">
        <v>45901.383333333331</v>
      </c>
      <c r="N305" s="183">
        <v>45905.508333333331</v>
      </c>
      <c r="O305" s="90"/>
      <c r="P305" s="8" t="s">
        <v>8318</v>
      </c>
      <c r="Q305" s="8" t="s">
        <v>8318</v>
      </c>
      <c r="R305" s="8" t="s">
        <v>357</v>
      </c>
      <c r="S305" s="8" t="s">
        <v>358</v>
      </c>
      <c r="T305" s="8" t="s">
        <v>6246</v>
      </c>
      <c r="U305" s="8" t="s">
        <v>7731</v>
      </c>
      <c r="V305" s="8" t="s">
        <v>9218</v>
      </c>
      <c r="W305" s="8" t="s">
        <v>165</v>
      </c>
      <c r="X305" s="10"/>
      <c r="Y305" s="94" t="str">
        <f>VLOOKUP(D305,TIPOLOGIA!A:F,6,0)</f>
        <v>TIPO I</v>
      </c>
      <c r="Z305" s="94" t="str">
        <f>VLOOKUP(D305,TIPOLOGIA!A:F,5,0)</f>
        <v>TERRESTRE</v>
      </c>
      <c r="AA305" s="8" t="s">
        <v>690</v>
      </c>
      <c r="AB305" s="8">
        <v>1</v>
      </c>
      <c r="AC305" s="86">
        <f>IF(W305="SOPORTE_TELEFÓNICO",'BASE LIQUIDACION REDEBAN 2025'!$B$19,IF(AND(W305="VISITA_TÉCNICA",Y305="TIPO II"),'BASE LIQUIDACION REDEBAN 2025'!$B$18,'BASE LIQUIDACION REDEBAN 2025'!$B$17))</f>
        <v>35779.500569199998</v>
      </c>
      <c r="AD305" s="86">
        <v>0</v>
      </c>
      <c r="AE305" s="86">
        <f t="shared" si="4"/>
        <v>35779.500569199998</v>
      </c>
      <c r="AF305" s="49"/>
    </row>
    <row r="306" spans="1:32" s="78" customFormat="1">
      <c r="A306" s="8" t="s">
        <v>81</v>
      </c>
      <c r="B306" s="94" t="str">
        <f>VLOOKUP(A306,'CENTRO DE COSTOS'!A:D,4,FALSE)</f>
        <v>MIGUEL JULIÁN HERNÁNDEZ GUARÍN</v>
      </c>
      <c r="C306" s="94" t="str">
        <f>VLOOKUP(A306,'CENTRO DE COSTOS'!A:D,2,FALSE)</f>
        <v>0004-0008</v>
      </c>
      <c r="D306" s="8">
        <v>54001</v>
      </c>
      <c r="E306" s="8">
        <v>2671379</v>
      </c>
      <c r="F306" s="8">
        <v>67132</v>
      </c>
      <c r="G306" s="8" t="s">
        <v>6241</v>
      </c>
      <c r="H306" s="8" t="s">
        <v>296</v>
      </c>
      <c r="I306" s="8" t="s">
        <v>81</v>
      </c>
      <c r="J306" s="8" t="s">
        <v>9219</v>
      </c>
      <c r="K306" s="8" t="s">
        <v>160</v>
      </c>
      <c r="L306" s="8" t="s">
        <v>9220</v>
      </c>
      <c r="M306" s="183">
        <v>45901.400694444441</v>
      </c>
      <c r="N306" s="183">
        <v>45905.511805555558</v>
      </c>
      <c r="O306" s="90"/>
      <c r="P306" s="8" t="s">
        <v>8318</v>
      </c>
      <c r="Q306" s="8" t="s">
        <v>8318</v>
      </c>
      <c r="R306" s="8" t="s">
        <v>6245</v>
      </c>
      <c r="S306" s="8" t="s">
        <v>6245</v>
      </c>
      <c r="T306" s="8" t="s">
        <v>6246</v>
      </c>
      <c r="U306" s="8" t="s">
        <v>7731</v>
      </c>
      <c r="V306" s="8" t="s">
        <v>9221</v>
      </c>
      <c r="W306" s="8" t="s">
        <v>165</v>
      </c>
      <c r="X306" s="10"/>
      <c r="Y306" s="94" t="str">
        <f>VLOOKUP(D306,TIPOLOGIA!A:F,6,0)</f>
        <v>TIPO I</v>
      </c>
      <c r="Z306" s="94" t="str">
        <f>VLOOKUP(D306,TIPOLOGIA!A:F,5,0)</f>
        <v>TERRESTRE</v>
      </c>
      <c r="AA306" s="8" t="s">
        <v>466</v>
      </c>
      <c r="AB306" s="8">
        <v>1</v>
      </c>
      <c r="AC306" s="86">
        <f>IF(W306="SOPORTE_TELEFÓNICO",'BASE LIQUIDACION REDEBAN 2025'!$B$19,IF(AND(W306="VISITA_TÉCNICA",Y306="TIPO II"),'BASE LIQUIDACION REDEBAN 2025'!$B$18,'BASE LIQUIDACION REDEBAN 2025'!$B$17))</f>
        <v>35779.500569199998</v>
      </c>
      <c r="AD306" s="86">
        <v>0</v>
      </c>
      <c r="AE306" s="86">
        <f t="shared" si="4"/>
        <v>35779.500569199998</v>
      </c>
      <c r="AF306" s="49"/>
    </row>
    <row r="307" spans="1:32" s="78" customFormat="1">
      <c r="A307" s="8" t="s">
        <v>91</v>
      </c>
      <c r="B307" s="94" t="str">
        <f>VLOOKUP(A307,'CENTRO DE COSTOS'!A:D,4,FALSE)</f>
        <v>JOSE MAURICIO HERNANDEZ ROJAS</v>
      </c>
      <c r="C307" s="94" t="str">
        <f>VLOOKUP(A307,'CENTRO DE COSTOS'!A:D,2,FALSE)</f>
        <v>0004-0001</v>
      </c>
      <c r="D307" s="8">
        <v>23555</v>
      </c>
      <c r="E307" s="8">
        <v>2671240</v>
      </c>
      <c r="F307" s="8">
        <v>79402</v>
      </c>
      <c r="G307" s="8" t="s">
        <v>6241</v>
      </c>
      <c r="H307" s="8" t="s">
        <v>193</v>
      </c>
      <c r="I307" s="8" t="s">
        <v>602</v>
      </c>
      <c r="J307" s="8" t="s">
        <v>9222</v>
      </c>
      <c r="K307" s="8" t="s">
        <v>160</v>
      </c>
      <c r="L307" s="8" t="s">
        <v>9223</v>
      </c>
      <c r="M307" s="183">
        <v>45901.393750000003</v>
      </c>
      <c r="N307" s="183">
        <v>45905.513888888891</v>
      </c>
      <c r="O307" s="90"/>
      <c r="P307" s="8" t="s">
        <v>8318</v>
      </c>
      <c r="Q307" s="8" t="s">
        <v>8318</v>
      </c>
      <c r="R307" s="8" t="s">
        <v>6245</v>
      </c>
      <c r="S307" s="8" t="s">
        <v>6245</v>
      </c>
      <c r="T307" s="8" t="s">
        <v>6246</v>
      </c>
      <c r="U307" s="8" t="s">
        <v>7731</v>
      </c>
      <c r="V307" s="8" t="s">
        <v>9224</v>
      </c>
      <c r="W307" s="8" t="s">
        <v>165</v>
      </c>
      <c r="X307" s="10"/>
      <c r="Y307" s="94" t="str">
        <f>VLOOKUP(D307,TIPOLOGIA!A:F,6,0)</f>
        <v>TIPO II</v>
      </c>
      <c r="Z307" s="94" t="str">
        <f>VLOOKUP(D307,TIPOLOGIA!A:F,5,0)</f>
        <v>TERRESTRE</v>
      </c>
      <c r="AA307" s="8" t="s">
        <v>198</v>
      </c>
      <c r="AB307" s="8">
        <v>1</v>
      </c>
      <c r="AC307" s="86">
        <f>IF(W307="SOPORTE_TELEFÓNICO",'BASE LIQUIDACION REDEBAN 2025'!$B$19,IF(AND(W307="VISITA_TÉCNICA",Y307="TIPO II"),'BASE LIQUIDACION REDEBAN 2025'!$B$18,'BASE LIQUIDACION REDEBAN 2025'!$B$17))</f>
        <v>67654.12000000001</v>
      </c>
      <c r="AD307" s="86">
        <v>0</v>
      </c>
      <c r="AE307" s="86">
        <f t="shared" si="4"/>
        <v>67654.12000000001</v>
      </c>
      <c r="AF307" s="49"/>
    </row>
    <row r="308" spans="1:32" s="78" customFormat="1">
      <c r="A308" s="8" t="s">
        <v>86</v>
      </c>
      <c r="B308" s="94" t="str">
        <f>VLOOKUP(A308,'CENTRO DE COSTOS'!A:D,4,FALSE)</f>
        <v>KEVIN ALEXIS CORZO BUSTOS</v>
      </c>
      <c r="C308" s="94" t="str">
        <f>VLOOKUP(A308,'CENTRO DE COSTOS'!A:D,2,FALSE)</f>
        <v>0004-0007</v>
      </c>
      <c r="D308" s="8">
        <v>73504</v>
      </c>
      <c r="E308" s="8">
        <v>2667026</v>
      </c>
      <c r="F308" s="8">
        <v>68402</v>
      </c>
      <c r="G308" s="8" t="s">
        <v>6241</v>
      </c>
      <c r="H308" s="8" t="s">
        <v>494</v>
      </c>
      <c r="I308" s="8" t="s">
        <v>8631</v>
      </c>
      <c r="J308" s="8" t="s">
        <v>9225</v>
      </c>
      <c r="K308" s="8" t="s">
        <v>160</v>
      </c>
      <c r="L308" s="8" t="s">
        <v>9226</v>
      </c>
      <c r="M308" s="183">
        <v>45898.705555555563</v>
      </c>
      <c r="N308" s="183">
        <v>45905.515277777777</v>
      </c>
      <c r="O308" s="90"/>
      <c r="P308" s="8" t="s">
        <v>8318</v>
      </c>
      <c r="Q308" s="8" t="s">
        <v>8318</v>
      </c>
      <c r="R308" s="8" t="s">
        <v>162</v>
      </c>
      <c r="S308" s="8" t="s">
        <v>6245</v>
      </c>
      <c r="T308" s="8" t="s">
        <v>6246</v>
      </c>
      <c r="U308" s="8" t="s">
        <v>7731</v>
      </c>
      <c r="V308" s="8" t="s">
        <v>9227</v>
      </c>
      <c r="W308" s="8" t="s">
        <v>8320</v>
      </c>
      <c r="X308" s="10"/>
      <c r="Y308" s="94" t="str">
        <f>VLOOKUP(D308,TIPOLOGIA!A:F,6,0)</f>
        <v>TIPO III</v>
      </c>
      <c r="Z308" s="94" t="str">
        <f>VLOOKUP(D308,TIPOLOGIA!A:F,5,0)</f>
        <v>TERRESTRE</v>
      </c>
      <c r="AA308" s="8"/>
      <c r="AB308" s="8">
        <v>0</v>
      </c>
      <c r="AC308" s="86">
        <f>IF(W308="SOPORTE_TELEFÓNICO",'BASE LIQUIDACION REDEBAN 2025'!$B$19,IF(AND(W308="VISITA_TÉCNICA",Y308="TIPO II"),'BASE LIQUIDACION REDEBAN 2025'!$B$18,'BASE LIQUIDACION REDEBAN 2025'!$B$17))</f>
        <v>35779.500569199998</v>
      </c>
      <c r="AD308" s="86">
        <v>0</v>
      </c>
      <c r="AE308" s="86">
        <f t="shared" si="4"/>
        <v>35779.500569199998</v>
      </c>
      <c r="AF308" s="49"/>
    </row>
    <row r="309" spans="1:32" s="78" customFormat="1">
      <c r="A309" s="8" t="s">
        <v>80</v>
      </c>
      <c r="B309" s="94" t="str">
        <f>VLOOKUP(A309,'CENTRO DE COSTOS'!A:D,4,FALSE)</f>
        <v>JOSE MAURICIO HERNANDEZ ROJAS</v>
      </c>
      <c r="C309" s="94" t="str">
        <f>VLOOKUP(A309,'CENTRO DE COSTOS'!A:D,2,FALSE)</f>
        <v>0004-0001</v>
      </c>
      <c r="D309" s="8">
        <v>13657</v>
      </c>
      <c r="E309" s="8">
        <v>2674343</v>
      </c>
      <c r="F309" s="8">
        <v>38271</v>
      </c>
      <c r="G309" s="8" t="s">
        <v>6241</v>
      </c>
      <c r="H309" s="8" t="s">
        <v>685</v>
      </c>
      <c r="I309" s="8" t="s">
        <v>9228</v>
      </c>
      <c r="J309" s="8" t="s">
        <v>9229</v>
      </c>
      <c r="K309" s="8" t="s">
        <v>160</v>
      </c>
      <c r="L309" s="8" t="s">
        <v>9230</v>
      </c>
      <c r="M309" s="183">
        <v>45901.549305555563</v>
      </c>
      <c r="N309" s="183">
        <v>45905.51666666667</v>
      </c>
      <c r="O309" s="90"/>
      <c r="P309" s="8" t="s">
        <v>8318</v>
      </c>
      <c r="Q309" s="8" t="s">
        <v>8318</v>
      </c>
      <c r="R309" s="8" t="s">
        <v>6245</v>
      </c>
      <c r="S309" s="8" t="s">
        <v>6245</v>
      </c>
      <c r="T309" s="8" t="s">
        <v>6246</v>
      </c>
      <c r="U309" s="8" t="s">
        <v>7731</v>
      </c>
      <c r="V309" s="8" t="s">
        <v>9231</v>
      </c>
      <c r="W309" s="8" t="s">
        <v>165</v>
      </c>
      <c r="X309" s="10"/>
      <c r="Y309" s="94" t="str">
        <f>VLOOKUP(D309,TIPOLOGIA!A:F,6,0)</f>
        <v>TIPO II</v>
      </c>
      <c r="Z309" s="94" t="str">
        <f>VLOOKUP(D309,TIPOLOGIA!A:F,5,0)</f>
        <v>TERRESTRE</v>
      </c>
      <c r="AA309" s="8" t="s">
        <v>1275</v>
      </c>
      <c r="AB309" s="8">
        <v>1</v>
      </c>
      <c r="AC309" s="86">
        <f>IF(W309="SOPORTE_TELEFÓNICO",'BASE LIQUIDACION REDEBAN 2025'!$B$19,IF(AND(W309="VISITA_TÉCNICA",Y309="TIPO II"),'BASE LIQUIDACION REDEBAN 2025'!$B$18,'BASE LIQUIDACION REDEBAN 2025'!$B$17))</f>
        <v>67654.12000000001</v>
      </c>
      <c r="AD309" s="86">
        <v>0</v>
      </c>
      <c r="AE309" s="86">
        <f t="shared" si="4"/>
        <v>67654.12000000001</v>
      </c>
      <c r="AF309" s="49"/>
    </row>
    <row r="310" spans="1:32" s="78" customFormat="1">
      <c r="A310" s="8" t="s">
        <v>81</v>
      </c>
      <c r="B310" s="94" t="str">
        <f>VLOOKUP(A310,'CENTRO DE COSTOS'!A:D,4,FALSE)</f>
        <v>MIGUEL JULIÁN HERNÁNDEZ GUARÍN</v>
      </c>
      <c r="C310" s="94" t="str">
        <f>VLOOKUP(A310,'CENTRO DE COSTOS'!A:D,2,FALSE)</f>
        <v>0004-0008</v>
      </c>
      <c r="D310" s="8">
        <v>54001</v>
      </c>
      <c r="E310" s="8">
        <v>2681736</v>
      </c>
      <c r="F310" s="8">
        <v>57130</v>
      </c>
      <c r="G310" s="8" t="s">
        <v>6241</v>
      </c>
      <c r="H310" s="8" t="s">
        <v>296</v>
      </c>
      <c r="I310" s="8" t="s">
        <v>81</v>
      </c>
      <c r="J310" s="8" t="s">
        <v>4897</v>
      </c>
      <c r="K310" s="8" t="s">
        <v>160</v>
      </c>
      <c r="L310" s="8" t="s">
        <v>9232</v>
      </c>
      <c r="M310" s="183">
        <v>45902.550694444442</v>
      </c>
      <c r="N310" s="183">
        <v>45905.524305555547</v>
      </c>
      <c r="O310" s="90"/>
      <c r="P310" s="8" t="s">
        <v>8318</v>
      </c>
      <c r="Q310" s="8" t="s">
        <v>8318</v>
      </c>
      <c r="R310" s="8" t="s">
        <v>162</v>
      </c>
      <c r="S310" s="8" t="s">
        <v>6245</v>
      </c>
      <c r="T310" s="8" t="s">
        <v>6246</v>
      </c>
      <c r="U310" s="8" t="s">
        <v>7731</v>
      </c>
      <c r="V310" s="8" t="s">
        <v>9233</v>
      </c>
      <c r="W310" s="8" t="s">
        <v>165</v>
      </c>
      <c r="X310" s="10"/>
      <c r="Y310" s="94" t="str">
        <f>VLOOKUP(D310,TIPOLOGIA!A:F,6,0)</f>
        <v>TIPO I</v>
      </c>
      <c r="Z310" s="94" t="str">
        <f>VLOOKUP(D310,TIPOLOGIA!A:F,5,0)</f>
        <v>TERRESTRE</v>
      </c>
      <c r="AA310" s="8" t="s">
        <v>466</v>
      </c>
      <c r="AB310" s="8">
        <v>1</v>
      </c>
      <c r="AC310" s="86">
        <f>IF(W310="SOPORTE_TELEFÓNICO",'BASE LIQUIDACION REDEBAN 2025'!$B$19,IF(AND(W310="VISITA_TÉCNICA",Y310="TIPO II"),'BASE LIQUIDACION REDEBAN 2025'!$B$18,'BASE LIQUIDACION REDEBAN 2025'!$B$17))</f>
        <v>35779.500569199998</v>
      </c>
      <c r="AD310" s="86">
        <v>0</v>
      </c>
      <c r="AE310" s="86">
        <f t="shared" si="4"/>
        <v>35779.500569199998</v>
      </c>
      <c r="AF310" s="49"/>
    </row>
    <row r="311" spans="1:32" s="78" customFormat="1">
      <c r="A311" s="8" t="s">
        <v>72</v>
      </c>
      <c r="B311" s="94" t="str">
        <f>VLOOKUP(A311,'CENTRO DE COSTOS'!A:D,4,FALSE)</f>
        <v>MIGUEL JULIÁN HERNÁNDEZ GUARÍN</v>
      </c>
      <c r="C311" s="94" t="str">
        <f>VLOOKUP(A311,'CENTRO DE COSTOS'!A:D,2,FALSE)</f>
        <v>0004-0008</v>
      </c>
      <c r="D311" s="8">
        <v>68418</v>
      </c>
      <c r="E311" s="8">
        <v>2681474</v>
      </c>
      <c r="F311" s="8">
        <v>49017</v>
      </c>
      <c r="G311" s="8" t="s">
        <v>6241</v>
      </c>
      <c r="H311" s="8" t="s">
        <v>224</v>
      </c>
      <c r="I311" s="8" t="s">
        <v>2948</v>
      </c>
      <c r="J311" s="8" t="s">
        <v>2949</v>
      </c>
      <c r="K311" s="8" t="s">
        <v>160</v>
      </c>
      <c r="L311" s="8" t="s">
        <v>9234</v>
      </c>
      <c r="M311" s="183">
        <v>45902.51666666667</v>
      </c>
      <c r="N311" s="183">
        <v>45905.532638888893</v>
      </c>
      <c r="O311" s="90"/>
      <c r="P311" s="8" t="s">
        <v>8318</v>
      </c>
      <c r="Q311" s="8" t="s">
        <v>8318</v>
      </c>
      <c r="R311" s="8" t="s">
        <v>243</v>
      </c>
      <c r="S311" s="8" t="s">
        <v>244</v>
      </c>
      <c r="T311" s="8" t="s">
        <v>6246</v>
      </c>
      <c r="U311" s="8" t="s">
        <v>7731</v>
      </c>
      <c r="V311" s="8" t="s">
        <v>9235</v>
      </c>
      <c r="W311" s="8" t="s">
        <v>8320</v>
      </c>
      <c r="X311" s="10"/>
      <c r="Y311" s="94" t="str">
        <f>VLOOKUP(D311,TIPOLOGIA!A:F,6,0)</f>
        <v>TIPO II</v>
      </c>
      <c r="Z311" s="94" t="str">
        <f>VLOOKUP(D311,TIPOLOGIA!A:F,5,0)</f>
        <v>TERRESTRE</v>
      </c>
      <c r="AA311" s="8" t="s">
        <v>754</v>
      </c>
      <c r="AB311" s="8">
        <v>0</v>
      </c>
      <c r="AC311" s="86">
        <f>IF(W311="SOPORTE_TELEFÓNICO",'BASE LIQUIDACION REDEBAN 2025'!$B$19,IF(AND(W311="VISITA_TÉCNICA",Y311="TIPO II"),'BASE LIQUIDACION REDEBAN 2025'!$B$18,'BASE LIQUIDACION REDEBAN 2025'!$B$17))</f>
        <v>35779.500569199998</v>
      </c>
      <c r="AD311" s="86">
        <v>0</v>
      </c>
      <c r="AE311" s="86">
        <f t="shared" si="4"/>
        <v>35779.500569199998</v>
      </c>
      <c r="AF311" s="49"/>
    </row>
    <row r="312" spans="1:32" s="78" customFormat="1">
      <c r="A312" s="8" t="s">
        <v>72</v>
      </c>
      <c r="B312" s="94" t="str">
        <f>VLOOKUP(A312,'CENTRO DE COSTOS'!A:D,4,FALSE)</f>
        <v>MIGUEL JULIÁN HERNÁNDEZ GUARÍN</v>
      </c>
      <c r="C312" s="94" t="str">
        <f>VLOOKUP(A312,'CENTRO DE COSTOS'!A:D,2,FALSE)</f>
        <v>0004-0008</v>
      </c>
      <c r="D312" s="8">
        <v>68001</v>
      </c>
      <c r="E312" s="8">
        <v>2697476</v>
      </c>
      <c r="F312" s="8">
        <v>32201</v>
      </c>
      <c r="G312" s="8" t="s">
        <v>6241</v>
      </c>
      <c r="H312" s="8" t="s">
        <v>224</v>
      </c>
      <c r="I312" s="8" t="s">
        <v>72</v>
      </c>
      <c r="J312" s="8" t="s">
        <v>9236</v>
      </c>
      <c r="K312" s="8" t="s">
        <v>160</v>
      </c>
      <c r="L312" s="8" t="s">
        <v>9237</v>
      </c>
      <c r="M312" s="183">
        <v>45904.746527777781</v>
      </c>
      <c r="N312" s="183">
        <v>45905.54583333333</v>
      </c>
      <c r="O312" s="90"/>
      <c r="P312" s="8" t="s">
        <v>8318</v>
      </c>
      <c r="Q312" s="8" t="s">
        <v>8318</v>
      </c>
      <c r="R312" s="8" t="s">
        <v>243</v>
      </c>
      <c r="S312" s="8" t="s">
        <v>365</v>
      </c>
      <c r="T312" s="8" t="s">
        <v>6246</v>
      </c>
      <c r="U312" s="8" t="s">
        <v>7731</v>
      </c>
      <c r="V312" s="8" t="s">
        <v>9238</v>
      </c>
      <c r="W312" s="8" t="s">
        <v>165</v>
      </c>
      <c r="X312" s="10"/>
      <c r="Y312" s="94" t="str">
        <f>VLOOKUP(D312,TIPOLOGIA!A:F,6,0)</f>
        <v>TIPO I</v>
      </c>
      <c r="Z312" s="94" t="str">
        <f>VLOOKUP(D312,TIPOLOGIA!A:F,5,0)</f>
        <v>TERRESTRE</v>
      </c>
      <c r="AA312" s="8" t="s">
        <v>4762</v>
      </c>
      <c r="AB312" s="8">
        <v>1</v>
      </c>
      <c r="AC312" s="86">
        <f>IF(W312="SOPORTE_TELEFÓNICO",'BASE LIQUIDACION REDEBAN 2025'!$B$19,IF(AND(W312="VISITA_TÉCNICA",Y312="TIPO II"),'BASE LIQUIDACION REDEBAN 2025'!$B$18,'BASE LIQUIDACION REDEBAN 2025'!$B$17))</f>
        <v>35779.500569199998</v>
      </c>
      <c r="AD312" s="86">
        <v>0</v>
      </c>
      <c r="AE312" s="86">
        <f t="shared" si="4"/>
        <v>35779.500569199998</v>
      </c>
      <c r="AF312" s="49"/>
    </row>
    <row r="313" spans="1:32" s="78" customFormat="1">
      <c r="A313" s="8" t="s">
        <v>100</v>
      </c>
      <c r="B313" s="94" t="str">
        <f>VLOOKUP(A313,'CENTRO DE COSTOS'!A:D,4,FALSE)</f>
        <v>KEVIN ALEXIS CORZO BUSTOS</v>
      </c>
      <c r="C313" s="94" t="str">
        <f>VLOOKUP(A313,'CENTRO DE COSTOS'!A:D,2,FALSE)</f>
        <v>0004-0007</v>
      </c>
      <c r="D313" s="8">
        <v>50689</v>
      </c>
      <c r="E313" s="8">
        <v>2679752</v>
      </c>
      <c r="F313" s="8">
        <v>80461</v>
      </c>
      <c r="G313" s="8" t="s">
        <v>6241</v>
      </c>
      <c r="H313" s="8" t="s">
        <v>216</v>
      </c>
      <c r="I313" s="8" t="s">
        <v>3181</v>
      </c>
      <c r="J313" s="8" t="s">
        <v>9239</v>
      </c>
      <c r="K313" s="8" t="s">
        <v>160</v>
      </c>
      <c r="L313" s="8" t="s">
        <v>9240</v>
      </c>
      <c r="M313" s="183">
        <v>45902.422222222223</v>
      </c>
      <c r="N313" s="183">
        <v>45905.554166666669</v>
      </c>
      <c r="O313" s="90"/>
      <c r="P313" s="8" t="s">
        <v>8318</v>
      </c>
      <c r="Q313" s="8" t="s">
        <v>8318</v>
      </c>
      <c r="R313" s="8" t="s">
        <v>162</v>
      </c>
      <c r="S313" s="8" t="s">
        <v>162</v>
      </c>
      <c r="T313" s="8" t="s">
        <v>6246</v>
      </c>
      <c r="U313" s="8" t="s">
        <v>7731</v>
      </c>
      <c r="V313" s="8" t="s">
        <v>9241</v>
      </c>
      <c r="W313" s="8" t="s">
        <v>165</v>
      </c>
      <c r="X313" s="10"/>
      <c r="Y313" s="94" t="str">
        <f>VLOOKUP(D313,TIPOLOGIA!A:F,6,0)</f>
        <v>TIPO II</v>
      </c>
      <c r="Z313" s="94" t="str">
        <f>VLOOKUP(D313,TIPOLOGIA!A:F,5,0)</f>
        <v>TERRESTRE</v>
      </c>
      <c r="AA313" s="8" t="s">
        <v>1227</v>
      </c>
      <c r="AB313" s="8">
        <v>1</v>
      </c>
      <c r="AC313" s="86">
        <f>IF(W313="SOPORTE_TELEFÓNICO",'BASE LIQUIDACION REDEBAN 2025'!$B$19,IF(AND(W313="VISITA_TÉCNICA",Y313="TIPO II"),'BASE LIQUIDACION REDEBAN 2025'!$B$18,'BASE LIQUIDACION REDEBAN 2025'!$B$17))</f>
        <v>67654.12000000001</v>
      </c>
      <c r="AD313" s="86">
        <v>0</v>
      </c>
      <c r="AE313" s="86">
        <f t="shared" si="4"/>
        <v>67654.12000000001</v>
      </c>
      <c r="AF313" s="49"/>
    </row>
    <row r="314" spans="1:32" s="78" customFormat="1">
      <c r="A314" s="8" t="s">
        <v>90</v>
      </c>
      <c r="B314" s="94" t="str">
        <f>VLOOKUP(A314,'CENTRO DE COSTOS'!A:D,4,FALSE)</f>
        <v>JUAN SEBASTIÁN RÍOS CASTRILLÓN</v>
      </c>
      <c r="C314" s="94" t="str">
        <f>VLOOKUP(A314,'CENTRO DE COSTOS'!A:D,2,FALSE)</f>
        <v>0004-0005</v>
      </c>
      <c r="D314" s="8">
        <v>5440</v>
      </c>
      <c r="E314" s="8">
        <v>2681041</v>
      </c>
      <c r="F314" s="8">
        <v>48203</v>
      </c>
      <c r="G314" s="8" t="s">
        <v>6241</v>
      </c>
      <c r="H314" s="8" t="s">
        <v>249</v>
      </c>
      <c r="I314" s="8" t="s">
        <v>800</v>
      </c>
      <c r="J314" s="8" t="s">
        <v>9242</v>
      </c>
      <c r="K314" s="8" t="s">
        <v>160</v>
      </c>
      <c r="L314" s="8" t="s">
        <v>9243</v>
      </c>
      <c r="M314" s="183">
        <v>45902.487500000003</v>
      </c>
      <c r="N314" s="183">
        <v>45905.556250000001</v>
      </c>
      <c r="O314" s="90"/>
      <c r="P314" s="8" t="s">
        <v>8318</v>
      </c>
      <c r="Q314" s="8" t="s">
        <v>8318</v>
      </c>
      <c r="R314" s="8" t="s">
        <v>243</v>
      </c>
      <c r="S314" s="8" t="s">
        <v>244</v>
      </c>
      <c r="T314" s="8" t="s">
        <v>6246</v>
      </c>
      <c r="U314" s="8" t="s">
        <v>7731</v>
      </c>
      <c r="V314" s="8" t="s">
        <v>9244</v>
      </c>
      <c r="W314" s="8" t="s">
        <v>165</v>
      </c>
      <c r="X314" s="10"/>
      <c r="Y314" s="94" t="str">
        <f>VLOOKUP(D314,TIPOLOGIA!A:F,6,0)</f>
        <v>TIPO II</v>
      </c>
      <c r="Z314" s="94" t="str">
        <f>VLOOKUP(D314,TIPOLOGIA!A:F,5,0)</f>
        <v>TERRESTRE</v>
      </c>
      <c r="AA314" s="8" t="s">
        <v>1483</v>
      </c>
      <c r="AB314" s="8">
        <v>1</v>
      </c>
      <c r="AC314" s="86">
        <f>IF(W314="SOPORTE_TELEFÓNICO",'BASE LIQUIDACION REDEBAN 2025'!$B$19,IF(AND(W314="VISITA_TÉCNICA",Y314="TIPO II"),'BASE LIQUIDACION REDEBAN 2025'!$B$18,'BASE LIQUIDACION REDEBAN 2025'!$B$17))</f>
        <v>67654.12000000001</v>
      </c>
      <c r="AD314" s="86">
        <v>0</v>
      </c>
      <c r="AE314" s="86">
        <f t="shared" si="4"/>
        <v>67654.12000000001</v>
      </c>
      <c r="AF314" s="49"/>
    </row>
    <row r="315" spans="1:32" s="78" customFormat="1">
      <c r="A315" s="8" t="s">
        <v>76</v>
      </c>
      <c r="B315" s="94" t="str">
        <f>VLOOKUP(A315,'CENTRO DE COSTOS'!A:D,4,FALSE)</f>
        <v>DIEGO FERNANDO HENAO CARDONA</v>
      </c>
      <c r="C315" s="94" t="str">
        <f>VLOOKUP(A315,'CENTRO DE COSTOS'!A:D,2,FALSE)</f>
        <v>0004-0003</v>
      </c>
      <c r="D315" s="8">
        <v>19001</v>
      </c>
      <c r="E315" s="8">
        <v>2694463</v>
      </c>
      <c r="F315" s="8">
        <v>80184</v>
      </c>
      <c r="G315" s="8" t="s">
        <v>6241</v>
      </c>
      <c r="H315" s="8" t="s">
        <v>171</v>
      </c>
      <c r="I315" s="8" t="s">
        <v>95</v>
      </c>
      <c r="J315" s="8" t="s">
        <v>9245</v>
      </c>
      <c r="K315" s="8" t="s">
        <v>160</v>
      </c>
      <c r="L315" s="8" t="s">
        <v>9246</v>
      </c>
      <c r="M315" s="183">
        <v>45904.473611111112</v>
      </c>
      <c r="N315" s="183">
        <v>45905.556250000001</v>
      </c>
      <c r="O315" s="90"/>
      <c r="P315" s="8" t="s">
        <v>8318</v>
      </c>
      <c r="Q315" s="8" t="s">
        <v>8318</v>
      </c>
      <c r="R315" s="8" t="s">
        <v>162</v>
      </c>
      <c r="S315" s="8" t="s">
        <v>162</v>
      </c>
      <c r="T315" s="8" t="s">
        <v>6246</v>
      </c>
      <c r="U315" s="8" t="s">
        <v>7731</v>
      </c>
      <c r="V315" s="8" t="s">
        <v>9247</v>
      </c>
      <c r="W315" s="8" t="s">
        <v>165</v>
      </c>
      <c r="X315" s="10"/>
      <c r="Y315" s="94" t="str">
        <f>VLOOKUP(D315,TIPOLOGIA!A:F,6,0)</f>
        <v>TIPO III</v>
      </c>
      <c r="Z315" s="94" t="str">
        <f>VLOOKUP(D315,TIPOLOGIA!A:F,5,0)</f>
        <v>TERRESTRE</v>
      </c>
      <c r="AA315" s="8" t="s">
        <v>178</v>
      </c>
      <c r="AB315" s="8">
        <v>1</v>
      </c>
      <c r="AC315" s="86">
        <f>IF(W315="SOPORTE_TELEFÓNICO",'BASE LIQUIDACION REDEBAN 2025'!$B$19,IF(AND(W315="VISITA_TÉCNICA",Y315="TIPO II"),'BASE LIQUIDACION REDEBAN 2025'!$B$18,'BASE LIQUIDACION REDEBAN 2025'!$B$17))</f>
        <v>35779.500569199998</v>
      </c>
      <c r="AD315" s="86">
        <v>0</v>
      </c>
      <c r="AE315" s="86">
        <f t="shared" si="4"/>
        <v>35779.500569199998</v>
      </c>
      <c r="AF315" s="49"/>
    </row>
    <row r="316" spans="1:32" s="78" customFormat="1">
      <c r="A316" s="8" t="s">
        <v>91</v>
      </c>
      <c r="B316" s="94" t="str">
        <f>VLOOKUP(A316,'CENTRO DE COSTOS'!A:D,4,FALSE)</f>
        <v>JOSE MAURICIO HERNANDEZ ROJAS</v>
      </c>
      <c r="C316" s="94" t="str">
        <f>VLOOKUP(A316,'CENTRO DE COSTOS'!A:D,2,FALSE)</f>
        <v>0004-0001</v>
      </c>
      <c r="D316" s="8">
        <v>23001</v>
      </c>
      <c r="E316" s="8">
        <v>2680669</v>
      </c>
      <c r="F316" s="8">
        <v>77932</v>
      </c>
      <c r="G316" s="8" t="s">
        <v>6241</v>
      </c>
      <c r="H316" s="8" t="s">
        <v>193</v>
      </c>
      <c r="I316" s="8" t="s">
        <v>91</v>
      </c>
      <c r="J316" s="8" t="s">
        <v>6032</v>
      </c>
      <c r="K316" s="8" t="s">
        <v>160</v>
      </c>
      <c r="L316" s="8" t="s">
        <v>9248</v>
      </c>
      <c r="M316" s="183">
        <v>45902.474999999999</v>
      </c>
      <c r="N316" s="183">
        <v>45905.557638888888</v>
      </c>
      <c r="O316" s="90"/>
      <c r="P316" s="8" t="s">
        <v>8318</v>
      </c>
      <c r="Q316" s="8" t="s">
        <v>8318</v>
      </c>
      <c r="R316" s="8" t="s">
        <v>6245</v>
      </c>
      <c r="S316" s="8" t="s">
        <v>6245</v>
      </c>
      <c r="T316" s="8" t="s">
        <v>6246</v>
      </c>
      <c r="U316" s="8" t="s">
        <v>7731</v>
      </c>
      <c r="V316" s="8" t="s">
        <v>9249</v>
      </c>
      <c r="W316" s="8" t="s">
        <v>165</v>
      </c>
      <c r="X316" s="10"/>
      <c r="Y316" s="94" t="str">
        <f>VLOOKUP(D316,TIPOLOGIA!A:F,6,0)</f>
        <v>TIPO I</v>
      </c>
      <c r="Z316" s="94" t="str">
        <f>VLOOKUP(D316,TIPOLOGIA!A:F,5,0)</f>
        <v>TERRESTRE</v>
      </c>
      <c r="AA316" s="8" t="s">
        <v>2917</v>
      </c>
      <c r="AB316" s="8">
        <v>1</v>
      </c>
      <c r="AC316" s="86">
        <f>IF(W316="SOPORTE_TELEFÓNICO",'BASE LIQUIDACION REDEBAN 2025'!$B$19,IF(AND(W316="VISITA_TÉCNICA",Y316="TIPO II"),'BASE LIQUIDACION REDEBAN 2025'!$B$18,'BASE LIQUIDACION REDEBAN 2025'!$B$17))</f>
        <v>35779.500569199998</v>
      </c>
      <c r="AD316" s="86">
        <v>0</v>
      </c>
      <c r="AE316" s="86">
        <f t="shared" si="4"/>
        <v>35779.500569199998</v>
      </c>
      <c r="AF316" s="49"/>
    </row>
    <row r="317" spans="1:32" s="78" customFormat="1">
      <c r="A317" s="8" t="s">
        <v>72</v>
      </c>
      <c r="B317" s="94" t="str">
        <f>VLOOKUP(A317,'CENTRO DE COSTOS'!A:D,4,FALSE)</f>
        <v>MIGUEL JULIÁN HERNÁNDEZ GUARÍN</v>
      </c>
      <c r="C317" s="94" t="str">
        <f>VLOOKUP(A317,'CENTRO DE COSTOS'!A:D,2,FALSE)</f>
        <v>0004-0008</v>
      </c>
      <c r="D317" s="8">
        <v>68307</v>
      </c>
      <c r="E317" s="8">
        <v>2695278</v>
      </c>
      <c r="F317" s="8">
        <v>79389</v>
      </c>
      <c r="G317" s="8" t="s">
        <v>6241</v>
      </c>
      <c r="H317" s="8" t="s">
        <v>224</v>
      </c>
      <c r="I317" s="8" t="s">
        <v>1146</v>
      </c>
      <c r="J317" s="8" t="s">
        <v>9250</v>
      </c>
      <c r="K317" s="8" t="s">
        <v>160</v>
      </c>
      <c r="L317" s="8" t="s">
        <v>9251</v>
      </c>
      <c r="M317" s="183">
        <v>45904.554166666669</v>
      </c>
      <c r="N317" s="183">
        <v>45905.559027777781</v>
      </c>
      <c r="O317" s="90"/>
      <c r="P317" s="8" t="s">
        <v>8318</v>
      </c>
      <c r="Q317" s="8" t="s">
        <v>8318</v>
      </c>
      <c r="R317" s="8" t="s">
        <v>6245</v>
      </c>
      <c r="S317" s="8" t="s">
        <v>6245</v>
      </c>
      <c r="T317" s="8" t="s">
        <v>6246</v>
      </c>
      <c r="U317" s="8" t="s">
        <v>7731</v>
      </c>
      <c r="V317" s="8" t="s">
        <v>9252</v>
      </c>
      <c r="W317" s="8" t="s">
        <v>165</v>
      </c>
      <c r="X317" s="10"/>
      <c r="Y317" s="94" t="str">
        <f>VLOOKUP(D317,TIPOLOGIA!A:F,6,0)</f>
        <v>TIPO I</v>
      </c>
      <c r="Z317" s="94" t="str">
        <f>VLOOKUP(D317,TIPOLOGIA!A:F,5,0)</f>
        <v>TERRESTRE</v>
      </c>
      <c r="AA317" s="8" t="s">
        <v>754</v>
      </c>
      <c r="AB317" s="8">
        <v>1</v>
      </c>
      <c r="AC317" s="86">
        <f>IF(W317="SOPORTE_TELEFÓNICO",'BASE LIQUIDACION REDEBAN 2025'!$B$19,IF(AND(W317="VISITA_TÉCNICA",Y317="TIPO II"),'BASE LIQUIDACION REDEBAN 2025'!$B$18,'BASE LIQUIDACION REDEBAN 2025'!$B$17))</f>
        <v>35779.500569199998</v>
      </c>
      <c r="AD317" s="86">
        <v>0</v>
      </c>
      <c r="AE317" s="86">
        <f t="shared" si="4"/>
        <v>35779.500569199998</v>
      </c>
      <c r="AF317" s="49"/>
    </row>
    <row r="318" spans="1:32" s="78" customFormat="1">
      <c r="A318" s="8" t="s">
        <v>91</v>
      </c>
      <c r="B318" s="94" t="str">
        <f>VLOOKUP(A318,'CENTRO DE COSTOS'!A:D,4,FALSE)</f>
        <v>JOSE MAURICIO HERNANDEZ ROJAS</v>
      </c>
      <c r="C318" s="94" t="str">
        <f>VLOOKUP(A318,'CENTRO DE COSTOS'!A:D,2,FALSE)</f>
        <v>0004-0001</v>
      </c>
      <c r="D318" s="8">
        <v>23001</v>
      </c>
      <c r="E318" s="8">
        <v>2695245</v>
      </c>
      <c r="F318" s="8">
        <v>74152</v>
      </c>
      <c r="G318" s="8" t="s">
        <v>6241</v>
      </c>
      <c r="H318" s="8" t="s">
        <v>193</v>
      </c>
      <c r="I318" s="8" t="s">
        <v>91</v>
      </c>
      <c r="J318" s="8" t="s">
        <v>9253</v>
      </c>
      <c r="K318" s="8" t="s">
        <v>160</v>
      </c>
      <c r="L318" s="8" t="s">
        <v>9254</v>
      </c>
      <c r="M318" s="183">
        <v>45904.537499999999</v>
      </c>
      <c r="N318" s="183">
        <v>45905.561805555553</v>
      </c>
      <c r="O318" s="90"/>
      <c r="P318" s="8" t="s">
        <v>8318</v>
      </c>
      <c r="Q318" s="8" t="s">
        <v>8318</v>
      </c>
      <c r="R318" s="8" t="s">
        <v>6245</v>
      </c>
      <c r="S318" s="8" t="s">
        <v>6245</v>
      </c>
      <c r="T318" s="8" t="s">
        <v>6246</v>
      </c>
      <c r="U318" s="8" t="s">
        <v>7731</v>
      </c>
      <c r="V318" s="8" t="s">
        <v>9255</v>
      </c>
      <c r="W318" s="8" t="s">
        <v>165</v>
      </c>
      <c r="X318" s="10"/>
      <c r="Y318" s="94" t="str">
        <f>VLOOKUP(D318,TIPOLOGIA!A:F,6,0)</f>
        <v>TIPO I</v>
      </c>
      <c r="Z318" s="94" t="str">
        <f>VLOOKUP(D318,TIPOLOGIA!A:F,5,0)</f>
        <v>TERRESTRE</v>
      </c>
      <c r="AA318" s="8" t="s">
        <v>2917</v>
      </c>
      <c r="AB318" s="8">
        <v>1</v>
      </c>
      <c r="AC318" s="86">
        <f>IF(W318="SOPORTE_TELEFÓNICO",'BASE LIQUIDACION REDEBAN 2025'!$B$19,IF(AND(W318="VISITA_TÉCNICA",Y318="TIPO II"),'BASE LIQUIDACION REDEBAN 2025'!$B$18,'BASE LIQUIDACION REDEBAN 2025'!$B$17))</f>
        <v>35779.500569199998</v>
      </c>
      <c r="AD318" s="86">
        <v>0</v>
      </c>
      <c r="AE318" s="86">
        <f t="shared" si="4"/>
        <v>35779.500569199998</v>
      </c>
      <c r="AF318" s="49"/>
    </row>
    <row r="319" spans="1:32" s="78" customFormat="1">
      <c r="A319" s="8" t="s">
        <v>68</v>
      </c>
      <c r="B319" s="94" t="str">
        <f>VLOOKUP(A319,'CENTRO DE COSTOS'!A:D,4,FALSE)</f>
        <v>WILLIAM ASDRUBAL ROZO ROZO</v>
      </c>
      <c r="C319" s="94" t="str">
        <f>VLOOKUP(A319,'CENTRO DE COSTOS'!A:D,2,FALSE)</f>
        <v>0004-0004</v>
      </c>
      <c r="D319" s="8">
        <v>25758</v>
      </c>
      <c r="E319" s="8">
        <v>2681601</v>
      </c>
      <c r="F319" s="8">
        <v>80064</v>
      </c>
      <c r="G319" s="8" t="s">
        <v>6241</v>
      </c>
      <c r="H319" s="8" t="s">
        <v>417</v>
      </c>
      <c r="I319" s="8" t="s">
        <v>4130</v>
      </c>
      <c r="J319" s="8" t="s">
        <v>9256</v>
      </c>
      <c r="K319" s="8" t="s">
        <v>160</v>
      </c>
      <c r="L319" s="8" t="s">
        <v>9257</v>
      </c>
      <c r="M319" s="183">
        <v>45902.52847222222</v>
      </c>
      <c r="N319" s="183">
        <v>45905.563194444447</v>
      </c>
      <c r="O319" s="90"/>
      <c r="P319" s="8" t="s">
        <v>8318</v>
      </c>
      <c r="Q319" s="8" t="s">
        <v>8318</v>
      </c>
      <c r="R319" s="8" t="s">
        <v>162</v>
      </c>
      <c r="S319" s="8" t="s">
        <v>162</v>
      </c>
      <c r="T319" s="8" t="s">
        <v>6246</v>
      </c>
      <c r="U319" s="8" t="s">
        <v>7731</v>
      </c>
      <c r="V319" s="8" t="s">
        <v>9258</v>
      </c>
      <c r="W319" s="8" t="s">
        <v>165</v>
      </c>
      <c r="X319" s="10"/>
      <c r="Y319" s="94" t="str">
        <f>VLOOKUP(D319,TIPOLOGIA!A:F,6,0)</f>
        <v>TIPO II</v>
      </c>
      <c r="Z319" s="94" t="str">
        <f>VLOOKUP(D319,TIPOLOGIA!A:F,5,0)</f>
        <v>TERRESTRE</v>
      </c>
      <c r="AA319" s="8" t="s">
        <v>422</v>
      </c>
      <c r="AB319" s="8">
        <v>1</v>
      </c>
      <c r="AC319" s="86">
        <f>IF(W319="SOPORTE_TELEFÓNICO",'BASE LIQUIDACION REDEBAN 2025'!$B$19,IF(AND(W319="VISITA_TÉCNICA",Y319="TIPO II"),'BASE LIQUIDACION REDEBAN 2025'!$B$18,'BASE LIQUIDACION REDEBAN 2025'!$B$17))</f>
        <v>67654.12000000001</v>
      </c>
      <c r="AD319" s="86">
        <v>0</v>
      </c>
      <c r="AE319" s="86">
        <f t="shared" si="4"/>
        <v>67654.12000000001</v>
      </c>
      <c r="AF319" s="49"/>
    </row>
    <row r="320" spans="1:32" s="78" customFormat="1">
      <c r="A320" s="8" t="s">
        <v>72</v>
      </c>
      <c r="B320" s="94" t="str">
        <f>VLOOKUP(A320,'CENTRO DE COSTOS'!A:D,4,FALSE)</f>
        <v>MIGUEL JULIÁN HERNÁNDEZ GUARÍN</v>
      </c>
      <c r="C320" s="94" t="str">
        <f>VLOOKUP(A320,'CENTRO DE COSTOS'!A:D,2,FALSE)</f>
        <v>0004-0008</v>
      </c>
      <c r="D320" s="8">
        <v>68001</v>
      </c>
      <c r="E320" s="8">
        <v>2695108</v>
      </c>
      <c r="F320" s="8">
        <v>18904</v>
      </c>
      <c r="G320" s="8" t="s">
        <v>6241</v>
      </c>
      <c r="H320" s="8" t="s">
        <v>224</v>
      </c>
      <c r="I320" s="8" t="s">
        <v>72</v>
      </c>
      <c r="J320" s="8" t="s">
        <v>9259</v>
      </c>
      <c r="K320" s="8" t="s">
        <v>160</v>
      </c>
      <c r="L320" s="8" t="s">
        <v>9260</v>
      </c>
      <c r="M320" s="183">
        <v>45904.49722222222</v>
      </c>
      <c r="N320" s="183">
        <v>45905.564583333333</v>
      </c>
      <c r="O320" s="90"/>
      <c r="P320" s="8" t="s">
        <v>8318</v>
      </c>
      <c r="Q320" s="8" t="s">
        <v>8318</v>
      </c>
      <c r="R320" s="8" t="s">
        <v>357</v>
      </c>
      <c r="S320" s="8" t="s">
        <v>358</v>
      </c>
      <c r="T320" s="8" t="s">
        <v>6246</v>
      </c>
      <c r="U320" s="8" t="s">
        <v>7731</v>
      </c>
      <c r="V320" s="8" t="s">
        <v>9261</v>
      </c>
      <c r="W320" s="8" t="s">
        <v>165</v>
      </c>
      <c r="X320" s="10"/>
      <c r="Y320" s="94" t="str">
        <f>VLOOKUP(D320,TIPOLOGIA!A:F,6,0)</f>
        <v>TIPO I</v>
      </c>
      <c r="Z320" s="94" t="str">
        <f>VLOOKUP(D320,TIPOLOGIA!A:F,5,0)</f>
        <v>TERRESTRE</v>
      </c>
      <c r="AA320" s="8" t="s">
        <v>1400</v>
      </c>
      <c r="AB320" s="8">
        <v>1</v>
      </c>
      <c r="AC320" s="86">
        <f>IF(W320="SOPORTE_TELEFÓNICO",'BASE LIQUIDACION REDEBAN 2025'!$B$19,IF(AND(W320="VISITA_TÉCNICA",Y320="TIPO II"),'BASE LIQUIDACION REDEBAN 2025'!$B$18,'BASE LIQUIDACION REDEBAN 2025'!$B$17))</f>
        <v>35779.500569199998</v>
      </c>
      <c r="AD320" s="86">
        <v>0</v>
      </c>
      <c r="AE320" s="86">
        <f t="shared" si="4"/>
        <v>35779.500569199998</v>
      </c>
      <c r="AF320" s="49"/>
    </row>
    <row r="321" spans="1:32" s="78" customFormat="1">
      <c r="A321" s="8" t="s">
        <v>91</v>
      </c>
      <c r="B321" s="94" t="str">
        <f>VLOOKUP(A321,'CENTRO DE COSTOS'!A:D,4,FALSE)</f>
        <v>JOSE MAURICIO HERNANDEZ ROJAS</v>
      </c>
      <c r="C321" s="94" t="str">
        <f>VLOOKUP(A321,'CENTRO DE COSTOS'!A:D,2,FALSE)</f>
        <v>0004-0001</v>
      </c>
      <c r="D321" s="8">
        <v>23555</v>
      </c>
      <c r="E321" s="8">
        <v>2684528</v>
      </c>
      <c r="F321" s="8">
        <v>80183</v>
      </c>
      <c r="G321" s="8" t="s">
        <v>6241</v>
      </c>
      <c r="H321" s="8" t="s">
        <v>193</v>
      </c>
      <c r="I321" s="8" t="s">
        <v>602</v>
      </c>
      <c r="J321" s="8" t="s">
        <v>9262</v>
      </c>
      <c r="K321" s="8" t="s">
        <v>160</v>
      </c>
      <c r="L321" s="8" t="s">
        <v>9263</v>
      </c>
      <c r="M321" s="183">
        <v>45903.333333333343</v>
      </c>
      <c r="N321" s="183">
        <v>45905.56527777778</v>
      </c>
      <c r="O321" s="90"/>
      <c r="P321" s="8" t="s">
        <v>8318</v>
      </c>
      <c r="Q321" s="8" t="s">
        <v>8318</v>
      </c>
      <c r="R321" s="8" t="s">
        <v>162</v>
      </c>
      <c r="S321" s="8" t="s">
        <v>162</v>
      </c>
      <c r="T321" s="8" t="s">
        <v>6246</v>
      </c>
      <c r="U321" s="8" t="s">
        <v>7731</v>
      </c>
      <c r="V321" s="8" t="s">
        <v>9264</v>
      </c>
      <c r="W321" s="8" t="s">
        <v>165</v>
      </c>
      <c r="X321" s="10"/>
      <c r="Y321" s="94" t="str">
        <f>VLOOKUP(D321,TIPOLOGIA!A:F,6,0)</f>
        <v>TIPO II</v>
      </c>
      <c r="Z321" s="94" t="str">
        <f>VLOOKUP(D321,TIPOLOGIA!A:F,5,0)</f>
        <v>TERRESTRE</v>
      </c>
      <c r="AA321" s="8" t="s">
        <v>198</v>
      </c>
      <c r="AB321" s="8">
        <v>1</v>
      </c>
      <c r="AC321" s="86">
        <f>IF(W321="SOPORTE_TELEFÓNICO",'BASE LIQUIDACION REDEBAN 2025'!$B$19,IF(AND(W321="VISITA_TÉCNICA",Y321="TIPO II"),'BASE LIQUIDACION REDEBAN 2025'!$B$18,'BASE LIQUIDACION REDEBAN 2025'!$B$17))</f>
        <v>67654.12000000001</v>
      </c>
      <c r="AD321" s="86">
        <v>0</v>
      </c>
      <c r="AE321" s="86">
        <f t="shared" ref="AE321:AE384" si="5">IF(W321="VISITA_TÉCNICA",AC321*AB321,AC321)</f>
        <v>67654.12000000001</v>
      </c>
      <c r="AF321" s="49"/>
    </row>
    <row r="322" spans="1:32" s="78" customFormat="1">
      <c r="A322" s="8" t="s">
        <v>68</v>
      </c>
      <c r="B322" s="94" t="str">
        <f>VLOOKUP(A322,'CENTRO DE COSTOS'!A:D,4,FALSE)</f>
        <v>WILLIAM ASDRUBAL ROZO ROZO</v>
      </c>
      <c r="C322" s="94" t="str">
        <f>VLOOKUP(A322,'CENTRO DE COSTOS'!A:D,2,FALSE)</f>
        <v>0004-0004</v>
      </c>
      <c r="D322" s="8">
        <v>11001</v>
      </c>
      <c r="E322" s="8">
        <v>2695181</v>
      </c>
      <c r="F322" s="8">
        <v>79348</v>
      </c>
      <c r="G322" s="8" t="s">
        <v>6241</v>
      </c>
      <c r="H322" s="8" t="s">
        <v>417</v>
      </c>
      <c r="I322" s="8" t="s">
        <v>68</v>
      </c>
      <c r="J322" s="8" t="s">
        <v>9265</v>
      </c>
      <c r="K322" s="8" t="s">
        <v>160</v>
      </c>
      <c r="L322" s="8" t="s">
        <v>9266</v>
      </c>
      <c r="M322" s="183">
        <v>45904.513888888891</v>
      </c>
      <c r="N322" s="183">
        <v>45905.566666666673</v>
      </c>
      <c r="O322" s="90"/>
      <c r="P322" s="8" t="s">
        <v>8318</v>
      </c>
      <c r="Q322" s="8" t="s">
        <v>8318</v>
      </c>
      <c r="R322" s="8" t="s">
        <v>162</v>
      </c>
      <c r="S322" s="8" t="s">
        <v>162</v>
      </c>
      <c r="T322" s="8" t="s">
        <v>6246</v>
      </c>
      <c r="U322" s="8" t="s">
        <v>7731</v>
      </c>
      <c r="V322" s="8" t="s">
        <v>9267</v>
      </c>
      <c r="W322" s="8" t="s">
        <v>165</v>
      </c>
      <c r="X322" s="10"/>
      <c r="Y322" s="94" t="str">
        <f>VLOOKUP(D322,TIPOLOGIA!A:F,6,0)</f>
        <v>TIPO I</v>
      </c>
      <c r="Z322" s="94" t="str">
        <f>VLOOKUP(D322,TIPOLOGIA!A:F,5,0)</f>
        <v>TERRESTRE</v>
      </c>
      <c r="AA322" s="8" t="s">
        <v>428</v>
      </c>
      <c r="AB322" s="8">
        <v>1</v>
      </c>
      <c r="AC322" s="86">
        <f>IF(W322="SOPORTE_TELEFÓNICO",'BASE LIQUIDACION REDEBAN 2025'!$B$19,IF(AND(W322="VISITA_TÉCNICA",Y322="TIPO II"),'BASE LIQUIDACION REDEBAN 2025'!$B$18,'BASE LIQUIDACION REDEBAN 2025'!$B$17))</f>
        <v>35779.500569199998</v>
      </c>
      <c r="AD322" s="86">
        <v>0</v>
      </c>
      <c r="AE322" s="86">
        <f t="shared" si="5"/>
        <v>35779.500569199998</v>
      </c>
      <c r="AF322" s="49"/>
    </row>
    <row r="323" spans="1:32" s="78" customFormat="1">
      <c r="A323" s="8" t="s">
        <v>100</v>
      </c>
      <c r="B323" s="94" t="str">
        <f>VLOOKUP(A323,'CENTRO DE COSTOS'!A:D,4,FALSE)</f>
        <v>KEVIN ALEXIS CORZO BUSTOS</v>
      </c>
      <c r="C323" s="94" t="str">
        <f>VLOOKUP(A323,'CENTRO DE COSTOS'!A:D,2,FALSE)</f>
        <v>0004-0007</v>
      </c>
      <c r="D323" s="8">
        <v>50313</v>
      </c>
      <c r="E323" s="8">
        <v>2685177</v>
      </c>
      <c r="F323" s="8">
        <v>58536</v>
      </c>
      <c r="G323" s="8" t="s">
        <v>6241</v>
      </c>
      <c r="H323" s="8" t="s">
        <v>216</v>
      </c>
      <c r="I323" s="8" t="s">
        <v>5613</v>
      </c>
      <c r="J323" s="8" t="s">
        <v>9268</v>
      </c>
      <c r="K323" s="8" t="s">
        <v>160</v>
      </c>
      <c r="L323" s="8" t="s">
        <v>9269</v>
      </c>
      <c r="M323" s="183">
        <v>45903.340277777781</v>
      </c>
      <c r="N323" s="183">
        <v>45905.567361111112</v>
      </c>
      <c r="O323" s="90"/>
      <c r="P323" s="8" t="s">
        <v>8318</v>
      </c>
      <c r="Q323" s="8" t="s">
        <v>8318</v>
      </c>
      <c r="R323" s="8" t="s">
        <v>6245</v>
      </c>
      <c r="S323" s="8" t="s">
        <v>6245</v>
      </c>
      <c r="T323" s="8" t="s">
        <v>6246</v>
      </c>
      <c r="U323" s="8" t="s">
        <v>7731</v>
      </c>
      <c r="V323" s="8" t="s">
        <v>9270</v>
      </c>
      <c r="W323" s="8" t="s">
        <v>165</v>
      </c>
      <c r="X323" s="10"/>
      <c r="Y323" s="94" t="str">
        <f>VLOOKUP(D323,TIPOLOGIA!A:F,6,0)</f>
        <v>TIPO II</v>
      </c>
      <c r="Z323" s="94" t="str">
        <f>VLOOKUP(D323,TIPOLOGIA!A:F,5,0)</f>
        <v>TERRESTRE</v>
      </c>
      <c r="AA323" s="8" t="s">
        <v>1227</v>
      </c>
      <c r="AB323" s="8">
        <v>1</v>
      </c>
      <c r="AC323" s="86">
        <f>IF(W323="SOPORTE_TELEFÓNICO",'BASE LIQUIDACION REDEBAN 2025'!$B$19,IF(AND(W323="VISITA_TÉCNICA",Y323="TIPO II"),'BASE LIQUIDACION REDEBAN 2025'!$B$18,'BASE LIQUIDACION REDEBAN 2025'!$B$17))</f>
        <v>67654.12000000001</v>
      </c>
      <c r="AD323" s="86">
        <v>0</v>
      </c>
      <c r="AE323" s="86">
        <f t="shared" si="5"/>
        <v>67654.12000000001</v>
      </c>
      <c r="AF323" s="49"/>
    </row>
    <row r="324" spans="1:32" s="78" customFormat="1">
      <c r="A324" s="8" t="s">
        <v>68</v>
      </c>
      <c r="B324" s="94" t="str">
        <f>VLOOKUP(A324,'CENTRO DE COSTOS'!A:D,4,FALSE)</f>
        <v>WILLIAM ASDRUBAL ROZO ROZO</v>
      </c>
      <c r="C324" s="94" t="str">
        <f>VLOOKUP(A324,'CENTRO DE COSTOS'!A:D,2,FALSE)</f>
        <v>0004-0004</v>
      </c>
      <c r="D324" s="8">
        <v>11001</v>
      </c>
      <c r="E324" s="8">
        <v>2685313</v>
      </c>
      <c r="F324" s="8">
        <v>60273</v>
      </c>
      <c r="G324" s="8" t="s">
        <v>6241</v>
      </c>
      <c r="H324" s="8" t="s">
        <v>417</v>
      </c>
      <c r="I324" s="8" t="s">
        <v>68</v>
      </c>
      <c r="J324" s="8" t="s">
        <v>9271</v>
      </c>
      <c r="K324" s="8" t="s">
        <v>160</v>
      </c>
      <c r="L324" s="8" t="s">
        <v>9272</v>
      </c>
      <c r="M324" s="183">
        <v>45903.345833333333</v>
      </c>
      <c r="N324" s="183">
        <v>45905.568749999999</v>
      </c>
      <c r="O324" s="90"/>
      <c r="P324" s="8" t="s">
        <v>8318</v>
      </c>
      <c r="Q324" s="8" t="s">
        <v>8318</v>
      </c>
      <c r="R324" s="8" t="s">
        <v>357</v>
      </c>
      <c r="S324" s="8" t="s">
        <v>7751</v>
      </c>
      <c r="T324" s="8" t="s">
        <v>6246</v>
      </c>
      <c r="U324" s="8" t="s">
        <v>7731</v>
      </c>
      <c r="V324" s="8" t="s">
        <v>9273</v>
      </c>
      <c r="W324" s="8" t="s">
        <v>165</v>
      </c>
      <c r="X324" s="10"/>
      <c r="Y324" s="94" t="str">
        <f>VLOOKUP(D324,TIPOLOGIA!A:F,6,0)</f>
        <v>TIPO I</v>
      </c>
      <c r="Z324" s="94" t="str">
        <f>VLOOKUP(D324,TIPOLOGIA!A:F,5,0)</f>
        <v>TERRESTRE</v>
      </c>
      <c r="AA324" s="8" t="s">
        <v>4787</v>
      </c>
      <c r="AB324" s="8">
        <v>1</v>
      </c>
      <c r="AC324" s="86">
        <f>IF(W324="SOPORTE_TELEFÓNICO",'BASE LIQUIDACION REDEBAN 2025'!$B$19,IF(AND(W324="VISITA_TÉCNICA",Y324="TIPO II"),'BASE LIQUIDACION REDEBAN 2025'!$B$18,'BASE LIQUIDACION REDEBAN 2025'!$B$17))</f>
        <v>35779.500569199998</v>
      </c>
      <c r="AD324" s="86">
        <v>0</v>
      </c>
      <c r="AE324" s="86">
        <f t="shared" si="5"/>
        <v>35779.500569199998</v>
      </c>
      <c r="AF324" s="49"/>
    </row>
    <row r="325" spans="1:32" s="78" customFormat="1">
      <c r="A325" s="8" t="s">
        <v>68</v>
      </c>
      <c r="B325" s="94" t="str">
        <f>VLOOKUP(A325,'CENTRO DE COSTOS'!A:D,4,FALSE)</f>
        <v>WILLIAM ASDRUBAL ROZO ROZO</v>
      </c>
      <c r="C325" s="94" t="str">
        <f>VLOOKUP(A325,'CENTRO DE COSTOS'!A:D,2,FALSE)</f>
        <v>0004-0004</v>
      </c>
      <c r="D325" s="8">
        <v>11001</v>
      </c>
      <c r="E325" s="8">
        <v>2686844</v>
      </c>
      <c r="F325" s="8">
        <v>49448</v>
      </c>
      <c r="G325" s="8" t="s">
        <v>6241</v>
      </c>
      <c r="H325" s="8" t="s">
        <v>417</v>
      </c>
      <c r="I325" s="8" t="s">
        <v>68</v>
      </c>
      <c r="J325" s="8" t="s">
        <v>9274</v>
      </c>
      <c r="K325" s="8" t="s">
        <v>160</v>
      </c>
      <c r="L325" s="8" t="s">
        <v>9275</v>
      </c>
      <c r="M325" s="183">
        <v>45903.425694444442</v>
      </c>
      <c r="N325" s="183">
        <v>45905.571527777778</v>
      </c>
      <c r="O325" s="90"/>
      <c r="P325" s="8" t="s">
        <v>8318</v>
      </c>
      <c r="Q325" s="8" t="s">
        <v>8318</v>
      </c>
      <c r="R325" s="8" t="s">
        <v>6245</v>
      </c>
      <c r="S325" s="8" t="s">
        <v>6245</v>
      </c>
      <c r="T325" s="8" t="s">
        <v>6246</v>
      </c>
      <c r="U325" s="8" t="s">
        <v>7731</v>
      </c>
      <c r="V325" s="8" t="s">
        <v>9276</v>
      </c>
      <c r="W325" s="8" t="s">
        <v>165</v>
      </c>
      <c r="X325" s="10"/>
      <c r="Y325" s="94" t="str">
        <f>VLOOKUP(D325,TIPOLOGIA!A:F,6,0)</f>
        <v>TIPO I</v>
      </c>
      <c r="Z325" s="94" t="str">
        <f>VLOOKUP(D325,TIPOLOGIA!A:F,5,0)</f>
        <v>TERRESTRE</v>
      </c>
      <c r="AA325" s="8" t="s">
        <v>428</v>
      </c>
      <c r="AB325" s="8">
        <v>1</v>
      </c>
      <c r="AC325" s="86">
        <f>IF(W325="SOPORTE_TELEFÓNICO",'BASE LIQUIDACION REDEBAN 2025'!$B$19,IF(AND(W325="VISITA_TÉCNICA",Y325="TIPO II"),'BASE LIQUIDACION REDEBAN 2025'!$B$18,'BASE LIQUIDACION REDEBAN 2025'!$B$17))</f>
        <v>35779.500569199998</v>
      </c>
      <c r="AD325" s="86">
        <v>0</v>
      </c>
      <c r="AE325" s="86">
        <f t="shared" si="5"/>
        <v>35779.500569199998</v>
      </c>
      <c r="AF325" s="49"/>
    </row>
    <row r="326" spans="1:32" s="78" customFormat="1">
      <c r="A326" s="8" t="s">
        <v>91</v>
      </c>
      <c r="B326" s="94" t="str">
        <f>VLOOKUP(A326,'CENTRO DE COSTOS'!A:D,4,FALSE)</f>
        <v>JOSE MAURICIO HERNANDEZ ROJAS</v>
      </c>
      <c r="C326" s="94" t="str">
        <f>VLOOKUP(A326,'CENTRO DE COSTOS'!A:D,2,FALSE)</f>
        <v>0004-0001</v>
      </c>
      <c r="D326" s="8">
        <v>23001</v>
      </c>
      <c r="E326" s="8">
        <v>2686872</v>
      </c>
      <c r="F326" s="8">
        <v>77931</v>
      </c>
      <c r="G326" s="8" t="s">
        <v>6241</v>
      </c>
      <c r="H326" s="8" t="s">
        <v>193</v>
      </c>
      <c r="I326" s="8" t="s">
        <v>91</v>
      </c>
      <c r="J326" s="8" t="s">
        <v>3106</v>
      </c>
      <c r="K326" s="8" t="s">
        <v>160</v>
      </c>
      <c r="L326" s="8" t="s">
        <v>9277</v>
      </c>
      <c r="M326" s="183">
        <v>45903.432638888888</v>
      </c>
      <c r="N326" s="183">
        <v>45905.574305555558</v>
      </c>
      <c r="O326" s="90"/>
      <c r="P326" s="8" t="s">
        <v>8318</v>
      </c>
      <c r="Q326" s="8" t="s">
        <v>8318</v>
      </c>
      <c r="R326" s="8" t="s">
        <v>6245</v>
      </c>
      <c r="S326" s="8" t="s">
        <v>6245</v>
      </c>
      <c r="T326" s="8" t="s">
        <v>6246</v>
      </c>
      <c r="U326" s="8" t="s">
        <v>7731</v>
      </c>
      <c r="V326" s="8" t="s">
        <v>9278</v>
      </c>
      <c r="W326" s="8" t="s">
        <v>165</v>
      </c>
      <c r="X326" s="10"/>
      <c r="Y326" s="94" t="str">
        <f>VLOOKUP(D326,TIPOLOGIA!A:F,6,0)</f>
        <v>TIPO I</v>
      </c>
      <c r="Z326" s="94" t="str">
        <f>VLOOKUP(D326,TIPOLOGIA!A:F,5,0)</f>
        <v>TERRESTRE</v>
      </c>
      <c r="AA326" s="8" t="s">
        <v>2917</v>
      </c>
      <c r="AB326" s="8">
        <v>1</v>
      </c>
      <c r="AC326" s="86">
        <f>IF(W326="SOPORTE_TELEFÓNICO",'BASE LIQUIDACION REDEBAN 2025'!$B$19,IF(AND(W326="VISITA_TÉCNICA",Y326="TIPO II"),'BASE LIQUIDACION REDEBAN 2025'!$B$18,'BASE LIQUIDACION REDEBAN 2025'!$B$17))</f>
        <v>35779.500569199998</v>
      </c>
      <c r="AD326" s="86">
        <v>0</v>
      </c>
      <c r="AE326" s="86">
        <f t="shared" si="5"/>
        <v>35779.500569199998</v>
      </c>
      <c r="AF326" s="49"/>
    </row>
    <row r="327" spans="1:32" s="78" customFormat="1">
      <c r="A327" s="8" t="s">
        <v>87</v>
      </c>
      <c r="B327" s="94" t="str">
        <f>VLOOKUP(A327,'CENTRO DE COSTOS'!A:D,4,FALSE)</f>
        <v>DIEGO FERNANDO HENAO CARDONA</v>
      </c>
      <c r="C327" s="94" t="str">
        <f>VLOOKUP(A327,'CENTRO DE COSTOS'!A:D,2,FALSE)</f>
        <v>0004-0002</v>
      </c>
      <c r="D327" s="8">
        <v>17524</v>
      </c>
      <c r="E327" s="8">
        <v>2686886</v>
      </c>
      <c r="F327" s="8">
        <v>10148</v>
      </c>
      <c r="G327" s="8" t="s">
        <v>6241</v>
      </c>
      <c r="H327" s="8" t="s">
        <v>269</v>
      </c>
      <c r="I327" s="8" t="s">
        <v>9279</v>
      </c>
      <c r="J327" s="8" t="s">
        <v>9280</v>
      </c>
      <c r="K327" s="8" t="s">
        <v>160</v>
      </c>
      <c r="L327" s="8" t="s">
        <v>9281</v>
      </c>
      <c r="M327" s="183">
        <v>45903.43472222222</v>
      </c>
      <c r="N327" s="183">
        <v>45905.576388888891</v>
      </c>
      <c r="O327" s="90"/>
      <c r="P327" s="8" t="s">
        <v>8318</v>
      </c>
      <c r="Q327" s="8" t="s">
        <v>8318</v>
      </c>
      <c r="R327" s="8" t="s">
        <v>6245</v>
      </c>
      <c r="S327" s="8" t="s">
        <v>6245</v>
      </c>
      <c r="T327" s="8" t="s">
        <v>6246</v>
      </c>
      <c r="U327" s="8" t="s">
        <v>7731</v>
      </c>
      <c r="V327" s="8" t="s">
        <v>9282</v>
      </c>
      <c r="W327" s="8" t="s">
        <v>165</v>
      </c>
      <c r="X327" s="10"/>
      <c r="Y327" s="94" t="str">
        <f>VLOOKUP(D327,TIPOLOGIA!A:F,6,0)</f>
        <v>TIPO II</v>
      </c>
      <c r="Z327" s="94" t="str">
        <f>VLOOKUP(D327,TIPOLOGIA!A:F,5,0)</f>
        <v>TERRESTRE</v>
      </c>
      <c r="AA327" s="8" t="s">
        <v>287</v>
      </c>
      <c r="AB327" s="8">
        <v>1</v>
      </c>
      <c r="AC327" s="86">
        <f>IF(W327="SOPORTE_TELEFÓNICO",'BASE LIQUIDACION REDEBAN 2025'!$B$19,IF(AND(W327="VISITA_TÉCNICA",Y327="TIPO II"),'BASE LIQUIDACION REDEBAN 2025'!$B$18,'BASE LIQUIDACION REDEBAN 2025'!$B$17))</f>
        <v>67654.12000000001</v>
      </c>
      <c r="AD327" s="86">
        <v>0</v>
      </c>
      <c r="AE327" s="86">
        <f t="shared" si="5"/>
        <v>67654.12000000001</v>
      </c>
      <c r="AF327" s="49"/>
    </row>
    <row r="328" spans="1:32" s="78" customFormat="1">
      <c r="A328" s="8" t="s">
        <v>91</v>
      </c>
      <c r="B328" s="94" t="str">
        <f>VLOOKUP(A328,'CENTRO DE COSTOS'!A:D,4,FALSE)</f>
        <v>JOSE MAURICIO HERNANDEZ ROJAS</v>
      </c>
      <c r="C328" s="94" t="str">
        <f>VLOOKUP(A328,'CENTRO DE COSTOS'!A:D,2,FALSE)</f>
        <v>0004-0001</v>
      </c>
      <c r="D328" s="8">
        <v>23555</v>
      </c>
      <c r="E328" s="8">
        <v>2686507</v>
      </c>
      <c r="F328" s="8">
        <v>80390</v>
      </c>
      <c r="G328" s="8" t="s">
        <v>6241</v>
      </c>
      <c r="H328" s="8" t="s">
        <v>193</v>
      </c>
      <c r="I328" s="8" t="s">
        <v>602</v>
      </c>
      <c r="J328" s="8" t="s">
        <v>9283</v>
      </c>
      <c r="K328" s="8" t="s">
        <v>160</v>
      </c>
      <c r="L328" s="8" t="s">
        <v>9284</v>
      </c>
      <c r="M328" s="183">
        <v>45903.402777777781</v>
      </c>
      <c r="N328" s="183">
        <v>45905.578472222223</v>
      </c>
      <c r="O328" s="90"/>
      <c r="P328" s="8" t="s">
        <v>8318</v>
      </c>
      <c r="Q328" s="8" t="s">
        <v>8318</v>
      </c>
      <c r="R328" s="8" t="s">
        <v>162</v>
      </c>
      <c r="S328" s="8" t="s">
        <v>162</v>
      </c>
      <c r="T328" s="8" t="s">
        <v>6246</v>
      </c>
      <c r="U328" s="8" t="s">
        <v>7731</v>
      </c>
      <c r="V328" s="8" t="s">
        <v>9285</v>
      </c>
      <c r="W328" s="8" t="s">
        <v>165</v>
      </c>
      <c r="X328" s="10"/>
      <c r="Y328" s="94" t="str">
        <f>VLOOKUP(D328,TIPOLOGIA!A:F,6,0)</f>
        <v>TIPO II</v>
      </c>
      <c r="Z328" s="94" t="str">
        <f>VLOOKUP(D328,TIPOLOGIA!A:F,5,0)</f>
        <v>TERRESTRE</v>
      </c>
      <c r="AA328" s="8" t="s">
        <v>198</v>
      </c>
      <c r="AB328" s="8">
        <v>1</v>
      </c>
      <c r="AC328" s="86">
        <f>IF(W328="SOPORTE_TELEFÓNICO",'BASE LIQUIDACION REDEBAN 2025'!$B$19,IF(AND(W328="VISITA_TÉCNICA",Y328="TIPO II"),'BASE LIQUIDACION REDEBAN 2025'!$B$18,'BASE LIQUIDACION REDEBAN 2025'!$B$17))</f>
        <v>67654.12000000001</v>
      </c>
      <c r="AD328" s="86">
        <v>0</v>
      </c>
      <c r="AE328" s="86">
        <f t="shared" si="5"/>
        <v>67654.12000000001</v>
      </c>
      <c r="AF328" s="49"/>
    </row>
    <row r="329" spans="1:32" s="78" customFormat="1">
      <c r="A329" s="8" t="s">
        <v>91</v>
      </c>
      <c r="B329" s="94" t="str">
        <f>VLOOKUP(A329,'CENTRO DE COSTOS'!A:D,4,FALSE)</f>
        <v>JOSE MAURICIO HERNANDEZ ROJAS</v>
      </c>
      <c r="C329" s="94" t="str">
        <f>VLOOKUP(A329,'CENTRO DE COSTOS'!A:D,2,FALSE)</f>
        <v>0004-0001</v>
      </c>
      <c r="D329" s="8">
        <v>23001</v>
      </c>
      <c r="E329" s="8">
        <v>2691039</v>
      </c>
      <c r="F329" s="8">
        <v>41552</v>
      </c>
      <c r="G329" s="8" t="s">
        <v>6241</v>
      </c>
      <c r="H329" s="8" t="s">
        <v>193</v>
      </c>
      <c r="I329" s="8" t="s">
        <v>91</v>
      </c>
      <c r="J329" s="8" t="s">
        <v>9286</v>
      </c>
      <c r="K329" s="8" t="s">
        <v>160</v>
      </c>
      <c r="L329" s="8" t="s">
        <v>9287</v>
      </c>
      <c r="M329" s="183">
        <v>45903.710416666669</v>
      </c>
      <c r="N329" s="183">
        <v>45905.581250000003</v>
      </c>
      <c r="O329" s="90"/>
      <c r="P329" s="8" t="s">
        <v>8318</v>
      </c>
      <c r="Q329" s="8" t="s">
        <v>8318</v>
      </c>
      <c r="R329" s="8" t="s">
        <v>6245</v>
      </c>
      <c r="S329" s="8" t="s">
        <v>6245</v>
      </c>
      <c r="T329" s="8" t="s">
        <v>6246</v>
      </c>
      <c r="U329" s="8" t="s">
        <v>7731</v>
      </c>
      <c r="V329" s="8" t="s">
        <v>9288</v>
      </c>
      <c r="W329" s="8" t="s">
        <v>165</v>
      </c>
      <c r="X329" s="10"/>
      <c r="Y329" s="94" t="str">
        <f>VLOOKUP(D329,TIPOLOGIA!A:F,6,0)</f>
        <v>TIPO I</v>
      </c>
      <c r="Z329" s="94" t="str">
        <f>VLOOKUP(D329,TIPOLOGIA!A:F,5,0)</f>
        <v>TERRESTRE</v>
      </c>
      <c r="AA329" s="8" t="s">
        <v>2917</v>
      </c>
      <c r="AB329" s="8">
        <v>1</v>
      </c>
      <c r="AC329" s="86">
        <f>IF(W329="SOPORTE_TELEFÓNICO",'BASE LIQUIDACION REDEBAN 2025'!$B$19,IF(AND(W329="VISITA_TÉCNICA",Y329="TIPO II"),'BASE LIQUIDACION REDEBAN 2025'!$B$18,'BASE LIQUIDACION REDEBAN 2025'!$B$17))</f>
        <v>35779.500569199998</v>
      </c>
      <c r="AD329" s="86">
        <v>0</v>
      </c>
      <c r="AE329" s="86">
        <f t="shared" si="5"/>
        <v>35779.500569199998</v>
      </c>
      <c r="AF329" s="49"/>
    </row>
    <row r="330" spans="1:32" s="78" customFormat="1">
      <c r="A330" s="8" t="s">
        <v>76</v>
      </c>
      <c r="B330" s="94" t="str">
        <f>VLOOKUP(A330,'CENTRO DE COSTOS'!A:D,4,FALSE)</f>
        <v>DIEGO FERNANDO HENAO CARDONA</v>
      </c>
      <c r="C330" s="94" t="str">
        <f>VLOOKUP(A330,'CENTRO DE COSTOS'!A:D,2,FALSE)</f>
        <v>0004-0003</v>
      </c>
      <c r="D330" s="8">
        <v>76001</v>
      </c>
      <c r="E330" s="8">
        <v>2690773</v>
      </c>
      <c r="F330" s="8">
        <v>78742</v>
      </c>
      <c r="G330" s="8" t="s">
        <v>6241</v>
      </c>
      <c r="H330" s="8" t="s">
        <v>232</v>
      </c>
      <c r="I330" s="8" t="s">
        <v>76</v>
      </c>
      <c r="J330" s="8" t="s">
        <v>9289</v>
      </c>
      <c r="K330" s="8" t="s">
        <v>160</v>
      </c>
      <c r="L330" s="8" t="s">
        <v>9290</v>
      </c>
      <c r="M330" s="183">
        <v>45903.695138888892</v>
      </c>
      <c r="N330" s="183">
        <v>45905.585416666669</v>
      </c>
      <c r="O330" s="90"/>
      <c r="P330" s="8" t="s">
        <v>8318</v>
      </c>
      <c r="Q330" s="8" t="s">
        <v>8318</v>
      </c>
      <c r="R330" s="8" t="s">
        <v>243</v>
      </c>
      <c r="S330" s="8" t="s">
        <v>365</v>
      </c>
      <c r="T330" s="8" t="s">
        <v>6246</v>
      </c>
      <c r="U330" s="8" t="s">
        <v>7731</v>
      </c>
      <c r="V330" s="8" t="s">
        <v>9291</v>
      </c>
      <c r="W330" s="8" t="s">
        <v>165</v>
      </c>
      <c r="X330" s="10"/>
      <c r="Y330" s="94" t="str">
        <f>VLOOKUP(D330,TIPOLOGIA!A:F,6,0)</f>
        <v>TIPO I</v>
      </c>
      <c r="Z330" s="94" t="str">
        <f>VLOOKUP(D330,TIPOLOGIA!A:F,5,0)</f>
        <v>TERRESTRE</v>
      </c>
      <c r="AA330" s="8" t="s">
        <v>1200</v>
      </c>
      <c r="AB330" s="8">
        <v>1</v>
      </c>
      <c r="AC330" s="86">
        <f>IF(W330="SOPORTE_TELEFÓNICO",'BASE LIQUIDACION REDEBAN 2025'!$B$19,IF(AND(W330="VISITA_TÉCNICA",Y330="TIPO II"),'BASE LIQUIDACION REDEBAN 2025'!$B$18,'BASE LIQUIDACION REDEBAN 2025'!$B$17))</f>
        <v>35779.500569199998</v>
      </c>
      <c r="AD330" s="86">
        <v>0</v>
      </c>
      <c r="AE330" s="86">
        <f t="shared" si="5"/>
        <v>35779.500569199998</v>
      </c>
      <c r="AF330" s="49"/>
    </row>
    <row r="331" spans="1:32" s="78" customFormat="1">
      <c r="A331" s="8" t="s">
        <v>87</v>
      </c>
      <c r="B331" s="94" t="str">
        <f>VLOOKUP(A331,'CENTRO DE COSTOS'!A:D,4,FALSE)</f>
        <v>DIEGO FERNANDO HENAO CARDONA</v>
      </c>
      <c r="C331" s="94" t="str">
        <f>VLOOKUP(A331,'CENTRO DE COSTOS'!A:D,2,FALSE)</f>
        <v>0004-0002</v>
      </c>
      <c r="D331" s="8">
        <v>17524</v>
      </c>
      <c r="E331" s="8">
        <v>2699088</v>
      </c>
      <c r="F331" s="8">
        <v>58401</v>
      </c>
      <c r="G331" s="8" t="s">
        <v>6241</v>
      </c>
      <c r="H331" s="8" t="s">
        <v>269</v>
      </c>
      <c r="I331" s="8" t="s">
        <v>9279</v>
      </c>
      <c r="J331" s="8" t="s">
        <v>9292</v>
      </c>
      <c r="K331" s="8" t="s">
        <v>160</v>
      </c>
      <c r="L331" s="8" t="s">
        <v>9293</v>
      </c>
      <c r="M331" s="183">
        <v>45905.388888888891</v>
      </c>
      <c r="N331" s="183">
        <v>45905.625</v>
      </c>
      <c r="O331" s="90"/>
      <c r="P331" s="8" t="s">
        <v>8318</v>
      </c>
      <c r="Q331" s="8" t="s">
        <v>8318</v>
      </c>
      <c r="R331" s="8" t="s">
        <v>6245</v>
      </c>
      <c r="S331" s="8" t="s">
        <v>6245</v>
      </c>
      <c r="T331" s="8" t="s">
        <v>6246</v>
      </c>
      <c r="U331" s="8" t="s">
        <v>7731</v>
      </c>
      <c r="V331" s="8" t="s">
        <v>9294</v>
      </c>
      <c r="W331" s="8" t="s">
        <v>165</v>
      </c>
      <c r="X331" s="10"/>
      <c r="Y331" s="94" t="str">
        <f>VLOOKUP(D331,TIPOLOGIA!A:F,6,0)</f>
        <v>TIPO II</v>
      </c>
      <c r="Z331" s="94" t="str">
        <f>VLOOKUP(D331,TIPOLOGIA!A:F,5,0)</f>
        <v>TERRESTRE</v>
      </c>
      <c r="AA331" s="8" t="s">
        <v>287</v>
      </c>
      <c r="AB331" s="8">
        <v>1</v>
      </c>
      <c r="AC331" s="86">
        <f>IF(W331="SOPORTE_TELEFÓNICO",'BASE LIQUIDACION REDEBAN 2025'!$B$19,IF(AND(W331="VISITA_TÉCNICA",Y331="TIPO II"),'BASE LIQUIDACION REDEBAN 2025'!$B$18,'BASE LIQUIDACION REDEBAN 2025'!$B$17))</f>
        <v>67654.12000000001</v>
      </c>
      <c r="AD331" s="86">
        <v>0</v>
      </c>
      <c r="AE331" s="86">
        <f t="shared" si="5"/>
        <v>67654.12000000001</v>
      </c>
      <c r="AF331" s="49"/>
    </row>
    <row r="332" spans="1:32" s="78" customFormat="1">
      <c r="A332" s="8" t="s">
        <v>93</v>
      </c>
      <c r="B332" s="94" t="str">
        <f>VLOOKUP(A332,'CENTRO DE COSTOS'!A:D,4,FALSE)</f>
        <v>DIEGO FERNANDO HENAO CARDONA</v>
      </c>
      <c r="C332" s="94" t="str">
        <f>VLOOKUP(A332,'CENTRO DE COSTOS'!A:D,2,FALSE)</f>
        <v>0004-0003</v>
      </c>
      <c r="D332" s="8">
        <v>52001</v>
      </c>
      <c r="E332" s="8">
        <v>2695189</v>
      </c>
      <c r="F332" s="8">
        <v>52949</v>
      </c>
      <c r="G332" s="8" t="s">
        <v>6241</v>
      </c>
      <c r="H332" s="8" t="s">
        <v>157</v>
      </c>
      <c r="I332" s="8" t="s">
        <v>93</v>
      </c>
      <c r="J332" s="8" t="s">
        <v>9295</v>
      </c>
      <c r="K332" s="8" t="s">
        <v>160</v>
      </c>
      <c r="L332" s="8" t="s">
        <v>9296</v>
      </c>
      <c r="M332" s="183">
        <v>45904.51458333333</v>
      </c>
      <c r="N332" s="183">
        <v>45905.629861111112</v>
      </c>
      <c r="O332" s="90"/>
      <c r="P332" s="8" t="s">
        <v>8318</v>
      </c>
      <c r="Q332" s="8" t="s">
        <v>8318</v>
      </c>
      <c r="R332" s="8" t="s">
        <v>243</v>
      </c>
      <c r="S332" s="8" t="s">
        <v>365</v>
      </c>
      <c r="T332" s="8" t="s">
        <v>6246</v>
      </c>
      <c r="U332" s="8" t="s">
        <v>7731</v>
      </c>
      <c r="V332" s="8" t="s">
        <v>9297</v>
      </c>
      <c r="W332" s="8" t="s">
        <v>165</v>
      </c>
      <c r="X332" s="10"/>
      <c r="Y332" s="94" t="str">
        <f>VLOOKUP(D332,TIPOLOGIA!A:F,6,0)</f>
        <v>TIPO I</v>
      </c>
      <c r="Z332" s="94" t="str">
        <f>VLOOKUP(D332,TIPOLOGIA!A:F,5,0)</f>
        <v>TERRESTRE</v>
      </c>
      <c r="AA332" s="8" t="s">
        <v>851</v>
      </c>
      <c r="AB332" s="8">
        <v>1</v>
      </c>
      <c r="AC332" s="86">
        <f>IF(W332="SOPORTE_TELEFÓNICO",'BASE LIQUIDACION REDEBAN 2025'!$B$19,IF(AND(W332="VISITA_TÉCNICA",Y332="TIPO II"),'BASE LIQUIDACION REDEBAN 2025'!$B$18,'BASE LIQUIDACION REDEBAN 2025'!$B$17))</f>
        <v>35779.500569199998</v>
      </c>
      <c r="AD332" s="86">
        <v>0</v>
      </c>
      <c r="AE332" s="86">
        <f t="shared" si="5"/>
        <v>35779.500569199998</v>
      </c>
      <c r="AF332" s="49"/>
    </row>
    <row r="333" spans="1:32" s="78" customFormat="1">
      <c r="A333" s="8" t="s">
        <v>80</v>
      </c>
      <c r="B333" s="94" t="str">
        <f>VLOOKUP(A333,'CENTRO DE COSTOS'!A:D,4,FALSE)</f>
        <v>JOSE MAURICIO HERNANDEZ ROJAS</v>
      </c>
      <c r="C333" s="94" t="str">
        <f>VLOOKUP(A333,'CENTRO DE COSTOS'!A:D,2,FALSE)</f>
        <v>0004-0001</v>
      </c>
      <c r="D333" s="8">
        <v>13001</v>
      </c>
      <c r="E333" s="8">
        <v>2685783</v>
      </c>
      <c r="F333" s="8">
        <v>17204</v>
      </c>
      <c r="G333" s="8" t="s">
        <v>6241</v>
      </c>
      <c r="H333" s="8" t="s">
        <v>685</v>
      </c>
      <c r="I333" s="8" t="s">
        <v>80</v>
      </c>
      <c r="J333" s="8" t="s">
        <v>9298</v>
      </c>
      <c r="K333" s="8" t="s">
        <v>160</v>
      </c>
      <c r="L333" s="8" t="s">
        <v>9299</v>
      </c>
      <c r="M333" s="183">
        <v>45903.374305555553</v>
      </c>
      <c r="N333" s="183">
        <v>45905.636111111111</v>
      </c>
      <c r="O333" s="90"/>
      <c r="P333" s="8" t="s">
        <v>8318</v>
      </c>
      <c r="Q333" s="8" t="s">
        <v>8318</v>
      </c>
      <c r="R333" s="8" t="s">
        <v>6245</v>
      </c>
      <c r="S333" s="8" t="s">
        <v>6245</v>
      </c>
      <c r="T333" s="8" t="s">
        <v>6246</v>
      </c>
      <c r="U333" s="8" t="s">
        <v>7731</v>
      </c>
      <c r="V333" s="8" t="s">
        <v>9300</v>
      </c>
      <c r="W333" s="8" t="s">
        <v>165</v>
      </c>
      <c r="X333" s="10"/>
      <c r="Y333" s="94" t="str">
        <f>VLOOKUP(D333,TIPOLOGIA!A:F,6,0)</f>
        <v>TIPO I</v>
      </c>
      <c r="Z333" s="94" t="str">
        <f>VLOOKUP(D333,TIPOLOGIA!A:F,5,0)</f>
        <v>TERRESTRE</v>
      </c>
      <c r="AA333" s="8" t="s">
        <v>690</v>
      </c>
      <c r="AB333" s="8">
        <v>1</v>
      </c>
      <c r="AC333" s="86">
        <f>IF(W333="SOPORTE_TELEFÓNICO",'BASE LIQUIDACION REDEBAN 2025'!$B$19,IF(AND(W333="VISITA_TÉCNICA",Y333="TIPO II"),'BASE LIQUIDACION REDEBAN 2025'!$B$18,'BASE LIQUIDACION REDEBAN 2025'!$B$17))</f>
        <v>35779.500569199998</v>
      </c>
      <c r="AD333" s="86">
        <v>0</v>
      </c>
      <c r="AE333" s="86">
        <f t="shared" si="5"/>
        <v>35779.500569199998</v>
      </c>
      <c r="AF333" s="49"/>
    </row>
    <row r="334" spans="1:32" s="78" customFormat="1">
      <c r="A334" s="8" t="s">
        <v>72</v>
      </c>
      <c r="B334" s="94" t="str">
        <f>VLOOKUP(A334,'CENTRO DE COSTOS'!A:D,4,FALSE)</f>
        <v>MIGUEL JULIÁN HERNÁNDEZ GUARÍN</v>
      </c>
      <c r="C334" s="94" t="str">
        <f>VLOOKUP(A334,'CENTRO DE COSTOS'!A:D,2,FALSE)</f>
        <v>0004-0008</v>
      </c>
      <c r="D334" s="8">
        <v>68001</v>
      </c>
      <c r="E334" s="8">
        <v>2693779</v>
      </c>
      <c r="F334" s="8">
        <v>80722</v>
      </c>
      <c r="G334" s="8" t="s">
        <v>6241</v>
      </c>
      <c r="H334" s="8" t="s">
        <v>224</v>
      </c>
      <c r="I334" s="8" t="s">
        <v>72</v>
      </c>
      <c r="J334" s="8" t="s">
        <v>9301</v>
      </c>
      <c r="K334" s="8" t="s">
        <v>160</v>
      </c>
      <c r="L334" s="8" t="s">
        <v>9302</v>
      </c>
      <c r="M334" s="183">
        <v>45904.431944444441</v>
      </c>
      <c r="N334" s="183">
        <v>45905.640972222223</v>
      </c>
      <c r="O334" s="90"/>
      <c r="P334" s="8" t="s">
        <v>8318</v>
      </c>
      <c r="Q334" s="8" t="s">
        <v>8318</v>
      </c>
      <c r="R334" s="8" t="s">
        <v>162</v>
      </c>
      <c r="S334" s="8" t="s">
        <v>162</v>
      </c>
      <c r="T334" s="8" t="s">
        <v>6246</v>
      </c>
      <c r="U334" s="8" t="s">
        <v>7731</v>
      </c>
      <c r="V334" s="8" t="s">
        <v>9303</v>
      </c>
      <c r="W334" s="8" t="s">
        <v>165</v>
      </c>
      <c r="X334" s="10"/>
      <c r="Y334" s="94" t="str">
        <f>VLOOKUP(D334,TIPOLOGIA!A:F,6,0)</f>
        <v>TIPO I</v>
      </c>
      <c r="Z334" s="94" t="str">
        <f>VLOOKUP(D334,TIPOLOGIA!A:F,5,0)</f>
        <v>TERRESTRE</v>
      </c>
      <c r="AA334" s="8" t="s">
        <v>747</v>
      </c>
      <c r="AB334" s="8">
        <v>1</v>
      </c>
      <c r="AC334" s="86">
        <f>IF(W334="SOPORTE_TELEFÓNICO",'BASE LIQUIDACION REDEBAN 2025'!$B$19,IF(AND(W334="VISITA_TÉCNICA",Y334="TIPO II"),'BASE LIQUIDACION REDEBAN 2025'!$B$18,'BASE LIQUIDACION REDEBAN 2025'!$B$17))</f>
        <v>35779.500569199998</v>
      </c>
      <c r="AD334" s="86">
        <v>0</v>
      </c>
      <c r="AE334" s="86">
        <f t="shared" si="5"/>
        <v>35779.500569199998</v>
      </c>
      <c r="AF334" s="49"/>
    </row>
    <row r="335" spans="1:32" s="78" customFormat="1">
      <c r="A335" s="8" t="s">
        <v>76</v>
      </c>
      <c r="B335" s="94" t="str">
        <f>VLOOKUP(A335,'CENTRO DE COSTOS'!A:D,4,FALSE)</f>
        <v>DIEGO FERNANDO HENAO CARDONA</v>
      </c>
      <c r="C335" s="94" t="str">
        <f>VLOOKUP(A335,'CENTRO DE COSTOS'!A:D,2,FALSE)</f>
        <v>0004-0003</v>
      </c>
      <c r="D335" s="8">
        <v>19001</v>
      </c>
      <c r="E335" s="8">
        <v>2679249</v>
      </c>
      <c r="F335" s="8">
        <v>79197</v>
      </c>
      <c r="G335" s="8" t="s">
        <v>6241</v>
      </c>
      <c r="H335" s="8" t="s">
        <v>171</v>
      </c>
      <c r="I335" s="8" t="s">
        <v>95</v>
      </c>
      <c r="J335" s="8" t="s">
        <v>9304</v>
      </c>
      <c r="K335" s="8" t="s">
        <v>160</v>
      </c>
      <c r="L335" s="8" t="s">
        <v>9305</v>
      </c>
      <c r="M335" s="183">
        <v>45902.397222222222</v>
      </c>
      <c r="N335" s="183">
        <v>45905.645138888889</v>
      </c>
      <c r="O335" s="90"/>
      <c r="P335" s="8" t="s">
        <v>8318</v>
      </c>
      <c r="Q335" s="8" t="s">
        <v>8318</v>
      </c>
      <c r="R335" s="8" t="s">
        <v>6245</v>
      </c>
      <c r="S335" s="8" t="s">
        <v>6245</v>
      </c>
      <c r="T335" s="8" t="s">
        <v>6246</v>
      </c>
      <c r="U335" s="8" t="s">
        <v>7731</v>
      </c>
      <c r="V335" s="8" t="s">
        <v>9306</v>
      </c>
      <c r="W335" s="8" t="s">
        <v>165</v>
      </c>
      <c r="X335" s="10"/>
      <c r="Y335" s="94" t="str">
        <f>VLOOKUP(D335,TIPOLOGIA!A:F,6,0)</f>
        <v>TIPO III</v>
      </c>
      <c r="Z335" s="94" t="str">
        <f>VLOOKUP(D335,TIPOLOGIA!A:F,5,0)</f>
        <v>TERRESTRE</v>
      </c>
      <c r="AA335" s="8" t="s">
        <v>178</v>
      </c>
      <c r="AB335" s="8">
        <v>1</v>
      </c>
      <c r="AC335" s="86">
        <f>IF(W335="SOPORTE_TELEFÓNICO",'BASE LIQUIDACION REDEBAN 2025'!$B$19,IF(AND(W335="VISITA_TÉCNICA",Y335="TIPO II"),'BASE LIQUIDACION REDEBAN 2025'!$B$18,'BASE LIQUIDACION REDEBAN 2025'!$B$17))</f>
        <v>35779.500569199998</v>
      </c>
      <c r="AD335" s="86">
        <v>0</v>
      </c>
      <c r="AE335" s="86">
        <f t="shared" si="5"/>
        <v>35779.500569199998</v>
      </c>
      <c r="AF335" s="49"/>
    </row>
    <row r="336" spans="1:32" s="78" customFormat="1">
      <c r="A336" s="8" t="s">
        <v>76</v>
      </c>
      <c r="B336" s="94" t="str">
        <f>VLOOKUP(A336,'CENTRO DE COSTOS'!A:D,4,FALSE)</f>
        <v>DIEGO FERNANDO HENAO CARDONA</v>
      </c>
      <c r="C336" s="94" t="str">
        <f>VLOOKUP(A336,'CENTRO DE COSTOS'!A:D,2,FALSE)</f>
        <v>0004-0003</v>
      </c>
      <c r="D336" s="8">
        <v>19001</v>
      </c>
      <c r="E336" s="8">
        <v>2677849</v>
      </c>
      <c r="F336" s="8">
        <v>79949</v>
      </c>
      <c r="G336" s="8" t="s">
        <v>6241</v>
      </c>
      <c r="H336" s="8" t="s">
        <v>171</v>
      </c>
      <c r="I336" s="8" t="s">
        <v>95</v>
      </c>
      <c r="J336" s="8" t="s">
        <v>9307</v>
      </c>
      <c r="K336" s="8" t="s">
        <v>160</v>
      </c>
      <c r="L336" s="8" t="s">
        <v>9308</v>
      </c>
      <c r="M336" s="183">
        <v>45902.340277777781</v>
      </c>
      <c r="N336" s="183">
        <v>45905.65</v>
      </c>
      <c r="O336" s="90"/>
      <c r="P336" s="8" t="s">
        <v>8318</v>
      </c>
      <c r="Q336" s="8" t="s">
        <v>8318</v>
      </c>
      <c r="R336" s="8" t="s">
        <v>6245</v>
      </c>
      <c r="S336" s="8" t="s">
        <v>6245</v>
      </c>
      <c r="T336" s="8" t="s">
        <v>6246</v>
      </c>
      <c r="U336" s="8" t="s">
        <v>7731</v>
      </c>
      <c r="V336" s="8" t="s">
        <v>9309</v>
      </c>
      <c r="W336" s="8" t="s">
        <v>165</v>
      </c>
      <c r="X336" s="10"/>
      <c r="Y336" s="94" t="str">
        <f>VLOOKUP(D336,TIPOLOGIA!A:F,6,0)</f>
        <v>TIPO III</v>
      </c>
      <c r="Z336" s="94" t="str">
        <f>VLOOKUP(D336,TIPOLOGIA!A:F,5,0)</f>
        <v>TERRESTRE</v>
      </c>
      <c r="AA336" s="8" t="s">
        <v>178</v>
      </c>
      <c r="AB336" s="8">
        <v>1</v>
      </c>
      <c r="AC336" s="86">
        <f>IF(W336="SOPORTE_TELEFÓNICO",'BASE LIQUIDACION REDEBAN 2025'!$B$19,IF(AND(W336="VISITA_TÉCNICA",Y336="TIPO II"),'BASE LIQUIDACION REDEBAN 2025'!$B$18,'BASE LIQUIDACION REDEBAN 2025'!$B$17))</f>
        <v>35779.500569199998</v>
      </c>
      <c r="AD336" s="86">
        <v>0</v>
      </c>
      <c r="AE336" s="86">
        <f t="shared" si="5"/>
        <v>35779.500569199998</v>
      </c>
      <c r="AF336" s="49"/>
    </row>
    <row r="337" spans="1:32" s="78" customFormat="1">
      <c r="A337" s="8" t="s">
        <v>76</v>
      </c>
      <c r="B337" s="94" t="str">
        <f>VLOOKUP(A337,'CENTRO DE COSTOS'!A:D,4,FALSE)</f>
        <v>DIEGO FERNANDO HENAO CARDONA</v>
      </c>
      <c r="C337" s="94" t="str">
        <f>VLOOKUP(A337,'CENTRO DE COSTOS'!A:D,2,FALSE)</f>
        <v>0004-0003</v>
      </c>
      <c r="D337" s="8">
        <v>76001</v>
      </c>
      <c r="E337" s="8">
        <v>2692172</v>
      </c>
      <c r="F337" s="8">
        <v>59423</v>
      </c>
      <c r="G337" s="8" t="s">
        <v>6241</v>
      </c>
      <c r="H337" s="8" t="s">
        <v>232</v>
      </c>
      <c r="I337" s="8" t="s">
        <v>76</v>
      </c>
      <c r="J337" s="8" t="s">
        <v>9310</v>
      </c>
      <c r="K337" s="8" t="s">
        <v>160</v>
      </c>
      <c r="L337" s="8" t="s">
        <v>9311</v>
      </c>
      <c r="M337" s="183">
        <v>45904.333333333343</v>
      </c>
      <c r="N337" s="183">
        <v>45905.652083333327</v>
      </c>
      <c r="O337" s="90"/>
      <c r="P337" s="8" t="s">
        <v>8318</v>
      </c>
      <c r="Q337" s="8" t="s">
        <v>8318</v>
      </c>
      <c r="R337" s="8" t="s">
        <v>243</v>
      </c>
      <c r="S337" s="8" t="s">
        <v>244</v>
      </c>
      <c r="T337" s="8" t="s">
        <v>6246</v>
      </c>
      <c r="U337" s="8" t="s">
        <v>7731</v>
      </c>
      <c r="V337" s="8" t="s">
        <v>9312</v>
      </c>
      <c r="W337" s="8" t="s">
        <v>165</v>
      </c>
      <c r="X337" s="10"/>
      <c r="Y337" s="94" t="str">
        <f>VLOOKUP(D337,TIPOLOGIA!A:F,6,0)</f>
        <v>TIPO I</v>
      </c>
      <c r="Z337" s="94" t="str">
        <f>VLOOKUP(D337,TIPOLOGIA!A:F,5,0)</f>
        <v>TERRESTRE</v>
      </c>
      <c r="AA337" s="8" t="s">
        <v>1498</v>
      </c>
      <c r="AB337" s="8">
        <v>1</v>
      </c>
      <c r="AC337" s="86">
        <f>IF(W337="SOPORTE_TELEFÓNICO",'BASE LIQUIDACION REDEBAN 2025'!$B$19,IF(AND(W337="VISITA_TÉCNICA",Y337="TIPO II"),'BASE LIQUIDACION REDEBAN 2025'!$B$18,'BASE LIQUIDACION REDEBAN 2025'!$B$17))</f>
        <v>35779.500569199998</v>
      </c>
      <c r="AD337" s="86">
        <v>0</v>
      </c>
      <c r="AE337" s="86">
        <f t="shared" si="5"/>
        <v>35779.500569199998</v>
      </c>
      <c r="AF337" s="49"/>
    </row>
    <row r="338" spans="1:32" s="78" customFormat="1">
      <c r="A338" s="8" t="s">
        <v>94</v>
      </c>
      <c r="B338" s="94" t="str">
        <f>VLOOKUP(A338,'CENTRO DE COSTOS'!A:D,4,FALSE)</f>
        <v>DIEGO FERNANDO HENAO CARDONA</v>
      </c>
      <c r="C338" s="94" t="str">
        <f>VLOOKUP(A338,'CENTRO DE COSTOS'!A:D,2,FALSE)</f>
        <v>0004-0002</v>
      </c>
      <c r="D338" s="8">
        <v>66001</v>
      </c>
      <c r="E338" s="8">
        <v>2690114</v>
      </c>
      <c r="F338" s="8">
        <v>80045</v>
      </c>
      <c r="G338" s="8" t="s">
        <v>6241</v>
      </c>
      <c r="H338" s="8" t="s">
        <v>186</v>
      </c>
      <c r="I338" s="8" t="s">
        <v>94</v>
      </c>
      <c r="J338" s="8" t="s">
        <v>5068</v>
      </c>
      <c r="K338" s="8" t="s">
        <v>160</v>
      </c>
      <c r="L338" s="8" t="s">
        <v>9313</v>
      </c>
      <c r="M338" s="183">
        <v>45903.638194444437</v>
      </c>
      <c r="N338" s="183">
        <v>45905.654861111107</v>
      </c>
      <c r="O338" s="90"/>
      <c r="P338" s="8" t="s">
        <v>8318</v>
      </c>
      <c r="Q338" s="8" t="s">
        <v>8318</v>
      </c>
      <c r="R338" s="8" t="s">
        <v>162</v>
      </c>
      <c r="S338" s="8" t="s">
        <v>162</v>
      </c>
      <c r="T338" s="8" t="s">
        <v>6246</v>
      </c>
      <c r="U338" s="8" t="s">
        <v>7731</v>
      </c>
      <c r="V338" s="8" t="s">
        <v>9314</v>
      </c>
      <c r="W338" s="8" t="s">
        <v>165</v>
      </c>
      <c r="X338" s="10"/>
      <c r="Y338" s="94" t="str">
        <f>VLOOKUP(D338,TIPOLOGIA!A:F,6,0)</f>
        <v>TIPO I</v>
      </c>
      <c r="Z338" s="94" t="str">
        <f>VLOOKUP(D338,TIPOLOGIA!A:F,5,0)</f>
        <v>TERRESTRE</v>
      </c>
      <c r="AA338" s="8" t="s">
        <v>275</v>
      </c>
      <c r="AB338" s="8">
        <v>1</v>
      </c>
      <c r="AC338" s="86">
        <f>IF(W338="SOPORTE_TELEFÓNICO",'BASE LIQUIDACION REDEBAN 2025'!$B$19,IF(AND(W338="VISITA_TÉCNICA",Y338="TIPO II"),'BASE LIQUIDACION REDEBAN 2025'!$B$18,'BASE LIQUIDACION REDEBAN 2025'!$B$17))</f>
        <v>35779.500569199998</v>
      </c>
      <c r="AD338" s="86">
        <v>0</v>
      </c>
      <c r="AE338" s="86">
        <f t="shared" si="5"/>
        <v>35779.500569199998</v>
      </c>
      <c r="AF338" s="49"/>
    </row>
    <row r="339" spans="1:32" s="78" customFormat="1">
      <c r="A339" s="8" t="s">
        <v>94</v>
      </c>
      <c r="B339" s="94" t="str">
        <f>VLOOKUP(A339,'CENTRO DE COSTOS'!A:D,4,FALSE)</f>
        <v>DIEGO FERNANDO HENAO CARDONA</v>
      </c>
      <c r="C339" s="94" t="str">
        <f>VLOOKUP(A339,'CENTRO DE COSTOS'!A:D,2,FALSE)</f>
        <v>0004-0002</v>
      </c>
      <c r="D339" s="8">
        <v>63130</v>
      </c>
      <c r="E339" s="8">
        <v>2693311</v>
      </c>
      <c r="F339" s="8">
        <v>11734</v>
      </c>
      <c r="G339" s="8" t="s">
        <v>6241</v>
      </c>
      <c r="H339" s="8" t="s">
        <v>732</v>
      </c>
      <c r="I339" s="8" t="s">
        <v>4298</v>
      </c>
      <c r="J339" s="8" t="s">
        <v>9315</v>
      </c>
      <c r="K339" s="8" t="s">
        <v>160</v>
      </c>
      <c r="L339" s="8" t="s">
        <v>9316</v>
      </c>
      <c r="M339" s="183">
        <v>45904.397222222222</v>
      </c>
      <c r="N339" s="183">
        <v>45905.657638888893</v>
      </c>
      <c r="O339" s="90"/>
      <c r="P339" s="8" t="s">
        <v>8318</v>
      </c>
      <c r="Q339" s="8" t="s">
        <v>8318</v>
      </c>
      <c r="R339" s="8" t="s">
        <v>6245</v>
      </c>
      <c r="S339" s="8" t="s">
        <v>6245</v>
      </c>
      <c r="T339" s="8" t="s">
        <v>6246</v>
      </c>
      <c r="U339" s="8" t="s">
        <v>7731</v>
      </c>
      <c r="V339" s="8" t="s">
        <v>9317</v>
      </c>
      <c r="W339" s="8" t="s">
        <v>165</v>
      </c>
      <c r="X339" s="10"/>
      <c r="Y339" s="94" t="str">
        <f>VLOOKUP(D339,TIPOLOGIA!A:F,6,0)</f>
        <v>TIPO II</v>
      </c>
      <c r="Z339" s="94" t="str">
        <f>VLOOKUP(D339,TIPOLOGIA!A:F,5,0)</f>
        <v>TERRESTRE</v>
      </c>
      <c r="AA339" s="8" t="s">
        <v>737</v>
      </c>
      <c r="AB339" s="8">
        <v>1</v>
      </c>
      <c r="AC339" s="86">
        <f>IF(W339="SOPORTE_TELEFÓNICO",'BASE LIQUIDACION REDEBAN 2025'!$B$19,IF(AND(W339="VISITA_TÉCNICA",Y339="TIPO II"),'BASE LIQUIDACION REDEBAN 2025'!$B$18,'BASE LIQUIDACION REDEBAN 2025'!$B$17))</f>
        <v>67654.12000000001</v>
      </c>
      <c r="AD339" s="86">
        <v>0</v>
      </c>
      <c r="AE339" s="86">
        <f t="shared" si="5"/>
        <v>67654.12000000001</v>
      </c>
      <c r="AF339" s="49"/>
    </row>
    <row r="340" spans="1:32" s="78" customFormat="1">
      <c r="A340" s="8" t="s">
        <v>76</v>
      </c>
      <c r="B340" s="94" t="str">
        <f>VLOOKUP(A340,'CENTRO DE COSTOS'!A:D,4,FALSE)</f>
        <v>DIEGO FERNANDO HENAO CARDONA</v>
      </c>
      <c r="C340" s="94" t="str">
        <f>VLOOKUP(A340,'CENTRO DE COSTOS'!A:D,2,FALSE)</f>
        <v>0004-0003</v>
      </c>
      <c r="D340" s="8">
        <v>19548</v>
      </c>
      <c r="E340" s="8">
        <v>2604767</v>
      </c>
      <c r="F340" s="8">
        <v>57115</v>
      </c>
      <c r="G340" s="8" t="s">
        <v>6241</v>
      </c>
      <c r="H340" s="8" t="s">
        <v>171</v>
      </c>
      <c r="I340" s="8" t="s">
        <v>2581</v>
      </c>
      <c r="J340" s="8" t="s">
        <v>9318</v>
      </c>
      <c r="K340" s="8" t="s">
        <v>160</v>
      </c>
      <c r="L340" s="8" t="s">
        <v>9319</v>
      </c>
      <c r="M340" s="183">
        <v>45884.62777777778</v>
      </c>
      <c r="N340" s="183">
        <v>45905.663194444453</v>
      </c>
      <c r="O340" s="90"/>
      <c r="P340" s="8" t="s">
        <v>8318</v>
      </c>
      <c r="Q340" s="8" t="s">
        <v>8318</v>
      </c>
      <c r="R340" s="8" t="s">
        <v>6245</v>
      </c>
      <c r="S340" s="8" t="s">
        <v>6245</v>
      </c>
      <c r="T340" s="8" t="s">
        <v>6246</v>
      </c>
      <c r="U340" s="8" t="s">
        <v>7731</v>
      </c>
      <c r="V340" s="8" t="s">
        <v>9320</v>
      </c>
      <c r="W340" s="8" t="s">
        <v>8320</v>
      </c>
      <c r="X340" s="10"/>
      <c r="Y340" s="94" t="str">
        <f>VLOOKUP(D340,TIPOLOGIA!A:F,6,0)</f>
        <v>TIPO III</v>
      </c>
      <c r="Z340" s="94" t="str">
        <f>VLOOKUP(D340,TIPOLOGIA!A:F,5,0)</f>
        <v>TERRESTRE</v>
      </c>
      <c r="AA340" s="8"/>
      <c r="AB340" s="8">
        <v>0</v>
      </c>
      <c r="AC340" s="86">
        <f>IF(W340="SOPORTE_TELEFÓNICO",'BASE LIQUIDACION REDEBAN 2025'!$B$19,IF(AND(W340="VISITA_TÉCNICA",Y340="TIPO II"),'BASE LIQUIDACION REDEBAN 2025'!$B$18,'BASE LIQUIDACION REDEBAN 2025'!$B$17))</f>
        <v>35779.500569199998</v>
      </c>
      <c r="AD340" s="86">
        <v>0</v>
      </c>
      <c r="AE340" s="86">
        <f t="shared" si="5"/>
        <v>35779.500569199998</v>
      </c>
      <c r="AF340" s="49"/>
    </row>
    <row r="341" spans="1:32" s="78" customFormat="1">
      <c r="A341" s="8" t="s">
        <v>76</v>
      </c>
      <c r="B341" s="94" t="str">
        <f>VLOOKUP(A341,'CENTRO DE COSTOS'!A:D,4,FALSE)</f>
        <v>DIEGO FERNANDO HENAO CARDONA</v>
      </c>
      <c r="C341" s="94" t="str">
        <f>VLOOKUP(A341,'CENTRO DE COSTOS'!A:D,2,FALSE)</f>
        <v>0004-0003</v>
      </c>
      <c r="D341" s="8">
        <v>76890</v>
      </c>
      <c r="E341" s="8">
        <v>2693026</v>
      </c>
      <c r="F341" s="8">
        <v>31228</v>
      </c>
      <c r="G341" s="8" t="s">
        <v>6241</v>
      </c>
      <c r="H341" s="8" t="s">
        <v>232</v>
      </c>
      <c r="I341" s="8" t="s">
        <v>4651</v>
      </c>
      <c r="J341" s="8" t="s">
        <v>9321</v>
      </c>
      <c r="K341" s="8" t="s">
        <v>160</v>
      </c>
      <c r="L341" s="8" t="s">
        <v>9322</v>
      </c>
      <c r="M341" s="183">
        <v>45904.381944444453</v>
      </c>
      <c r="N341" s="183">
        <v>45905.667361111111</v>
      </c>
      <c r="O341" s="90"/>
      <c r="P341" s="8" t="s">
        <v>8318</v>
      </c>
      <c r="Q341" s="8" t="s">
        <v>8318</v>
      </c>
      <c r="R341" s="8" t="s">
        <v>243</v>
      </c>
      <c r="S341" s="8" t="s">
        <v>365</v>
      </c>
      <c r="T341" s="8" t="s">
        <v>6246</v>
      </c>
      <c r="U341" s="8" t="s">
        <v>7731</v>
      </c>
      <c r="V341" s="8" t="s">
        <v>9323</v>
      </c>
      <c r="W341" s="8" t="s">
        <v>165</v>
      </c>
      <c r="X341" s="10"/>
      <c r="Y341" s="94" t="str">
        <f>VLOOKUP(D341,TIPOLOGIA!A:F,6,0)</f>
        <v>TIPO II</v>
      </c>
      <c r="Z341" s="94" t="str">
        <f>VLOOKUP(D341,TIPOLOGIA!A:F,5,0)</f>
        <v>TERRESTRE</v>
      </c>
      <c r="AA341" s="8" t="s">
        <v>1348</v>
      </c>
      <c r="AB341" s="8">
        <v>1</v>
      </c>
      <c r="AC341" s="86">
        <f>IF(W341="SOPORTE_TELEFÓNICO",'BASE LIQUIDACION REDEBAN 2025'!$B$19,IF(AND(W341="VISITA_TÉCNICA",Y341="TIPO II"),'BASE LIQUIDACION REDEBAN 2025'!$B$18,'BASE LIQUIDACION REDEBAN 2025'!$B$17))</f>
        <v>67654.12000000001</v>
      </c>
      <c r="AD341" s="86">
        <v>0</v>
      </c>
      <c r="AE341" s="86">
        <f t="shared" si="5"/>
        <v>67654.12000000001</v>
      </c>
      <c r="AF341" s="49"/>
    </row>
    <row r="342" spans="1:32" s="78" customFormat="1">
      <c r="A342" s="8" t="s">
        <v>94</v>
      </c>
      <c r="B342" s="94" t="str">
        <f>VLOOKUP(A342,'CENTRO DE COSTOS'!A:D,4,FALSE)</f>
        <v>DIEGO FERNANDO HENAO CARDONA</v>
      </c>
      <c r="C342" s="94" t="str">
        <f>VLOOKUP(A342,'CENTRO DE COSTOS'!A:D,2,FALSE)</f>
        <v>0004-0002</v>
      </c>
      <c r="D342" s="8">
        <v>66001</v>
      </c>
      <c r="E342" s="8">
        <v>2693691</v>
      </c>
      <c r="F342" s="8">
        <v>45858</v>
      </c>
      <c r="G342" s="8" t="s">
        <v>6241</v>
      </c>
      <c r="H342" s="8" t="s">
        <v>186</v>
      </c>
      <c r="I342" s="8" t="s">
        <v>94</v>
      </c>
      <c r="J342" s="8" t="s">
        <v>9324</v>
      </c>
      <c r="K342" s="8" t="s">
        <v>160</v>
      </c>
      <c r="L342" s="8" t="s">
        <v>9325</v>
      </c>
      <c r="M342" s="183">
        <v>45904.422222222223</v>
      </c>
      <c r="N342" s="183">
        <v>45905.667361111111</v>
      </c>
      <c r="O342" s="90"/>
      <c r="P342" s="8" t="s">
        <v>8318</v>
      </c>
      <c r="Q342" s="8" t="s">
        <v>8318</v>
      </c>
      <c r="R342" s="8" t="s">
        <v>243</v>
      </c>
      <c r="S342" s="8" t="s">
        <v>244</v>
      </c>
      <c r="T342" s="8" t="s">
        <v>6246</v>
      </c>
      <c r="U342" s="8" t="s">
        <v>7731</v>
      </c>
      <c r="V342" s="8" t="s">
        <v>9326</v>
      </c>
      <c r="W342" s="8" t="s">
        <v>165</v>
      </c>
      <c r="X342" s="10"/>
      <c r="Y342" s="94" t="str">
        <f>VLOOKUP(D342,TIPOLOGIA!A:F,6,0)</f>
        <v>TIPO I</v>
      </c>
      <c r="Z342" s="94" t="str">
        <f>VLOOKUP(D342,TIPOLOGIA!A:F,5,0)</f>
        <v>TERRESTRE</v>
      </c>
      <c r="AA342" s="8" t="s">
        <v>1533</v>
      </c>
      <c r="AB342" s="8">
        <v>1</v>
      </c>
      <c r="AC342" s="86">
        <f>IF(W342="SOPORTE_TELEFÓNICO",'BASE LIQUIDACION REDEBAN 2025'!$B$19,IF(AND(W342="VISITA_TÉCNICA",Y342="TIPO II"),'BASE LIQUIDACION REDEBAN 2025'!$B$18,'BASE LIQUIDACION REDEBAN 2025'!$B$17))</f>
        <v>35779.500569199998</v>
      </c>
      <c r="AD342" s="86">
        <v>0</v>
      </c>
      <c r="AE342" s="86">
        <f t="shared" si="5"/>
        <v>35779.500569199998</v>
      </c>
      <c r="AF342" s="49"/>
    </row>
    <row r="343" spans="1:32" s="78" customFormat="1">
      <c r="A343" s="8" t="s">
        <v>76</v>
      </c>
      <c r="B343" s="94" t="str">
        <f>VLOOKUP(A343,'CENTRO DE COSTOS'!A:D,4,FALSE)</f>
        <v>DIEGO FERNANDO HENAO CARDONA</v>
      </c>
      <c r="C343" s="94" t="str">
        <f>VLOOKUP(A343,'CENTRO DE COSTOS'!A:D,2,FALSE)</f>
        <v>0004-0003</v>
      </c>
      <c r="D343" s="8">
        <v>76364</v>
      </c>
      <c r="E343" s="8">
        <v>2691608</v>
      </c>
      <c r="F343" s="8">
        <v>72977</v>
      </c>
      <c r="G343" s="8" t="s">
        <v>6241</v>
      </c>
      <c r="H343" s="8" t="s">
        <v>232</v>
      </c>
      <c r="I343" s="8" t="s">
        <v>767</v>
      </c>
      <c r="J343" s="8" t="s">
        <v>9327</v>
      </c>
      <c r="K343" s="8" t="s">
        <v>160</v>
      </c>
      <c r="L343" s="8" t="s">
        <v>9328</v>
      </c>
      <c r="M343" s="183">
        <v>45904.333333333343</v>
      </c>
      <c r="N343" s="183">
        <v>45905.67291666667</v>
      </c>
      <c r="O343" s="90"/>
      <c r="P343" s="8" t="s">
        <v>8318</v>
      </c>
      <c r="Q343" s="8" t="s">
        <v>8318</v>
      </c>
      <c r="R343" s="8" t="s">
        <v>6245</v>
      </c>
      <c r="S343" s="8" t="s">
        <v>6245</v>
      </c>
      <c r="T343" s="8" t="s">
        <v>6246</v>
      </c>
      <c r="U343" s="8" t="s">
        <v>7731</v>
      </c>
      <c r="V343" s="8" t="s">
        <v>9329</v>
      </c>
      <c r="W343" s="8" t="s">
        <v>165</v>
      </c>
      <c r="X343" s="10"/>
      <c r="Y343" s="94" t="str">
        <f>VLOOKUP(D343,TIPOLOGIA!A:F,6,0)</f>
        <v>TIPO II</v>
      </c>
      <c r="Z343" s="94" t="str">
        <f>VLOOKUP(D343,TIPOLOGIA!A:F,5,0)</f>
        <v>TERRESTRE</v>
      </c>
      <c r="AA343" s="8" t="s">
        <v>521</v>
      </c>
      <c r="AB343" s="8">
        <v>1</v>
      </c>
      <c r="AC343" s="86">
        <f>IF(W343="SOPORTE_TELEFÓNICO",'BASE LIQUIDACION REDEBAN 2025'!$B$19,IF(AND(W343="VISITA_TÉCNICA",Y343="TIPO II"),'BASE LIQUIDACION REDEBAN 2025'!$B$18,'BASE LIQUIDACION REDEBAN 2025'!$B$17))</f>
        <v>67654.12000000001</v>
      </c>
      <c r="AD343" s="86">
        <v>0</v>
      </c>
      <c r="AE343" s="86">
        <f t="shared" si="5"/>
        <v>67654.12000000001</v>
      </c>
      <c r="AF343" s="49"/>
    </row>
    <row r="344" spans="1:32" s="78" customFormat="1">
      <c r="A344" s="8" t="s">
        <v>94</v>
      </c>
      <c r="B344" s="94" t="str">
        <f>VLOOKUP(A344,'CENTRO DE COSTOS'!A:D,4,FALSE)</f>
        <v>DIEGO FERNANDO HENAO CARDONA</v>
      </c>
      <c r="C344" s="94" t="str">
        <f>VLOOKUP(A344,'CENTRO DE COSTOS'!A:D,2,FALSE)</f>
        <v>0004-0002</v>
      </c>
      <c r="D344" s="8">
        <v>76147</v>
      </c>
      <c r="E344" s="8">
        <v>2695274</v>
      </c>
      <c r="F344" s="8">
        <v>80128</v>
      </c>
      <c r="G344" s="8" t="s">
        <v>6241</v>
      </c>
      <c r="H344" s="8" t="s">
        <v>232</v>
      </c>
      <c r="I344" s="8" t="s">
        <v>1202</v>
      </c>
      <c r="J344" s="8" t="s">
        <v>9330</v>
      </c>
      <c r="K344" s="8" t="s">
        <v>160</v>
      </c>
      <c r="L344" s="8" t="s">
        <v>9331</v>
      </c>
      <c r="M344" s="183">
        <v>45904.552777777782</v>
      </c>
      <c r="N344" s="183">
        <v>45905.677083333343</v>
      </c>
      <c r="O344" s="90"/>
      <c r="P344" s="8" t="s">
        <v>8318</v>
      </c>
      <c r="Q344" s="8" t="s">
        <v>8318</v>
      </c>
      <c r="R344" s="8" t="s">
        <v>162</v>
      </c>
      <c r="S344" s="8" t="s">
        <v>162</v>
      </c>
      <c r="T344" s="8" t="s">
        <v>6246</v>
      </c>
      <c r="U344" s="8" t="s">
        <v>7731</v>
      </c>
      <c r="V344" s="8" t="s">
        <v>9332</v>
      </c>
      <c r="W344" s="8" t="s">
        <v>165</v>
      </c>
      <c r="X344" s="10"/>
      <c r="Y344" s="94" t="str">
        <f>VLOOKUP(D344,TIPOLOGIA!A:F,6,0)</f>
        <v>TIPO I</v>
      </c>
      <c r="Z344" s="94" t="str">
        <f>VLOOKUP(D344,TIPOLOGIA!A:F,5,0)</f>
        <v>TERRESTRE</v>
      </c>
      <c r="AA344" s="8" t="s">
        <v>275</v>
      </c>
      <c r="AB344" s="8">
        <v>1</v>
      </c>
      <c r="AC344" s="86">
        <f>IF(W344="SOPORTE_TELEFÓNICO",'BASE LIQUIDACION REDEBAN 2025'!$B$19,IF(AND(W344="VISITA_TÉCNICA",Y344="TIPO II"),'BASE LIQUIDACION REDEBAN 2025'!$B$18,'BASE LIQUIDACION REDEBAN 2025'!$B$17))</f>
        <v>35779.500569199998</v>
      </c>
      <c r="AD344" s="86">
        <v>0</v>
      </c>
      <c r="AE344" s="86">
        <f t="shared" si="5"/>
        <v>35779.500569199998</v>
      </c>
      <c r="AF344" s="49"/>
    </row>
    <row r="345" spans="1:32" s="78" customFormat="1">
      <c r="A345" s="8" t="s">
        <v>90</v>
      </c>
      <c r="B345" s="94" t="str">
        <f>VLOOKUP(A345,'CENTRO DE COSTOS'!A:D,4,FALSE)</f>
        <v>JUAN SEBASTIÁN RÍOS CASTRILLÓN</v>
      </c>
      <c r="C345" s="94" t="str">
        <f>VLOOKUP(A345,'CENTRO DE COSTOS'!A:D,2,FALSE)</f>
        <v>0004-0005</v>
      </c>
      <c r="D345" s="8">
        <v>5088</v>
      </c>
      <c r="E345" s="8">
        <v>2673913</v>
      </c>
      <c r="F345" s="8">
        <v>77422</v>
      </c>
      <c r="G345" s="8" t="s">
        <v>6241</v>
      </c>
      <c r="H345" s="8" t="s">
        <v>249</v>
      </c>
      <c r="I345" s="8" t="s">
        <v>384</v>
      </c>
      <c r="J345" s="8" t="s">
        <v>9333</v>
      </c>
      <c r="K345" s="8" t="s">
        <v>160</v>
      </c>
      <c r="L345" s="8" t="s">
        <v>9334</v>
      </c>
      <c r="M345" s="183">
        <v>45901.504166666673</v>
      </c>
      <c r="N345" s="183">
        <v>45905.680555555547</v>
      </c>
      <c r="O345" s="90"/>
      <c r="P345" s="8" t="s">
        <v>8318</v>
      </c>
      <c r="Q345" s="8" t="s">
        <v>8318</v>
      </c>
      <c r="R345" s="8" t="s">
        <v>243</v>
      </c>
      <c r="S345" s="8" t="s">
        <v>244</v>
      </c>
      <c r="T345" s="8" t="s">
        <v>6246</v>
      </c>
      <c r="U345" s="8" t="s">
        <v>7731</v>
      </c>
      <c r="V345" s="8" t="s">
        <v>9335</v>
      </c>
      <c r="W345" s="8" t="s">
        <v>165</v>
      </c>
      <c r="X345" s="10"/>
      <c r="Y345" s="94" t="str">
        <f>VLOOKUP(D345,TIPOLOGIA!A:F,6,0)</f>
        <v>TIPO I</v>
      </c>
      <c r="Z345" s="94" t="str">
        <f>VLOOKUP(D345,TIPOLOGIA!A:F,5,0)</f>
        <v>TERRESTRE</v>
      </c>
      <c r="AA345" s="8" t="s">
        <v>9336</v>
      </c>
      <c r="AB345" s="8">
        <v>1</v>
      </c>
      <c r="AC345" s="86">
        <f>IF(W345="SOPORTE_TELEFÓNICO",'BASE LIQUIDACION REDEBAN 2025'!$B$19,IF(AND(W345="VISITA_TÉCNICA",Y345="TIPO II"),'BASE LIQUIDACION REDEBAN 2025'!$B$18,'BASE LIQUIDACION REDEBAN 2025'!$B$17))</f>
        <v>35779.500569199998</v>
      </c>
      <c r="AD345" s="86">
        <v>0</v>
      </c>
      <c r="AE345" s="86">
        <f t="shared" si="5"/>
        <v>35779.500569199998</v>
      </c>
      <c r="AF345" s="49"/>
    </row>
    <row r="346" spans="1:32" s="78" customFormat="1">
      <c r="A346" s="8" t="s">
        <v>90</v>
      </c>
      <c r="B346" s="94" t="str">
        <f>VLOOKUP(A346,'CENTRO DE COSTOS'!A:D,4,FALSE)</f>
        <v>JUAN SEBASTIÁN RÍOS CASTRILLÓN</v>
      </c>
      <c r="C346" s="94" t="str">
        <f>VLOOKUP(A346,'CENTRO DE COSTOS'!A:D,2,FALSE)</f>
        <v>0004-0005</v>
      </c>
      <c r="D346" s="8">
        <v>5088</v>
      </c>
      <c r="E346" s="8">
        <v>2674501</v>
      </c>
      <c r="F346" s="8">
        <v>80224</v>
      </c>
      <c r="G346" s="8" t="s">
        <v>6241</v>
      </c>
      <c r="H346" s="8" t="s">
        <v>249</v>
      </c>
      <c r="I346" s="8" t="s">
        <v>384</v>
      </c>
      <c r="J346" s="8" t="s">
        <v>9337</v>
      </c>
      <c r="K346" s="8" t="s">
        <v>160</v>
      </c>
      <c r="L346" s="8" t="s">
        <v>9338</v>
      </c>
      <c r="M346" s="183">
        <v>45901.552777777782</v>
      </c>
      <c r="N346" s="183">
        <v>45905.686111111107</v>
      </c>
      <c r="O346" s="90"/>
      <c r="P346" s="8" t="s">
        <v>8318</v>
      </c>
      <c r="Q346" s="8" t="s">
        <v>8318</v>
      </c>
      <c r="R346" s="8" t="s">
        <v>243</v>
      </c>
      <c r="S346" s="8" t="s">
        <v>365</v>
      </c>
      <c r="T346" s="8" t="s">
        <v>6246</v>
      </c>
      <c r="U346" s="8" t="s">
        <v>7731</v>
      </c>
      <c r="V346" s="8" t="s">
        <v>9339</v>
      </c>
      <c r="W346" s="8" t="s">
        <v>165</v>
      </c>
      <c r="X346" s="10"/>
      <c r="Y346" s="94" t="str">
        <f>VLOOKUP(D346,TIPOLOGIA!A:F,6,0)</f>
        <v>TIPO I</v>
      </c>
      <c r="Z346" s="94" t="str">
        <f>VLOOKUP(D346,TIPOLOGIA!A:F,5,0)</f>
        <v>TERRESTRE</v>
      </c>
      <c r="AA346" s="8" t="s">
        <v>9336</v>
      </c>
      <c r="AB346" s="8">
        <v>1</v>
      </c>
      <c r="AC346" s="86">
        <f>IF(W346="SOPORTE_TELEFÓNICO",'BASE LIQUIDACION REDEBAN 2025'!$B$19,IF(AND(W346="VISITA_TÉCNICA",Y346="TIPO II"),'BASE LIQUIDACION REDEBAN 2025'!$B$18,'BASE LIQUIDACION REDEBAN 2025'!$B$17))</f>
        <v>35779.500569199998</v>
      </c>
      <c r="AD346" s="86">
        <v>0</v>
      </c>
      <c r="AE346" s="86">
        <f t="shared" si="5"/>
        <v>35779.500569199998</v>
      </c>
      <c r="AF346" s="49"/>
    </row>
    <row r="347" spans="1:32" s="78" customFormat="1">
      <c r="A347" s="8" t="s">
        <v>90</v>
      </c>
      <c r="B347" s="94" t="str">
        <f>VLOOKUP(A347,'CENTRO DE COSTOS'!A:D,4,FALSE)</f>
        <v>JUAN SEBASTIÁN RÍOS CASTRILLÓN</v>
      </c>
      <c r="C347" s="94" t="str">
        <f>VLOOKUP(A347,'CENTRO DE COSTOS'!A:D,2,FALSE)</f>
        <v>0004-0005</v>
      </c>
      <c r="D347" s="8">
        <v>5212</v>
      </c>
      <c r="E347" s="8">
        <v>2676842</v>
      </c>
      <c r="F347" s="8">
        <v>79369</v>
      </c>
      <c r="G347" s="8" t="s">
        <v>6241</v>
      </c>
      <c r="H347" s="8" t="s">
        <v>249</v>
      </c>
      <c r="I347" s="8" t="s">
        <v>1729</v>
      </c>
      <c r="J347" s="8" t="s">
        <v>9340</v>
      </c>
      <c r="K347" s="8" t="s">
        <v>160</v>
      </c>
      <c r="L347" s="8" t="s">
        <v>9341</v>
      </c>
      <c r="M347" s="183">
        <v>45901.720138888893</v>
      </c>
      <c r="N347" s="183">
        <v>45905.686805555553</v>
      </c>
      <c r="O347" s="90"/>
      <c r="P347" s="8" t="s">
        <v>8318</v>
      </c>
      <c r="Q347" s="8" t="s">
        <v>8318</v>
      </c>
      <c r="R347" s="8" t="s">
        <v>6245</v>
      </c>
      <c r="S347" s="8" t="s">
        <v>6245</v>
      </c>
      <c r="T347" s="8" t="s">
        <v>6246</v>
      </c>
      <c r="U347" s="8" t="s">
        <v>7731</v>
      </c>
      <c r="V347" s="8" t="s">
        <v>9339</v>
      </c>
      <c r="W347" s="8" t="s">
        <v>165</v>
      </c>
      <c r="X347" s="10"/>
      <c r="Y347" s="94" t="str">
        <f>VLOOKUP(D347,TIPOLOGIA!A:F,6,0)</f>
        <v>TIPO I</v>
      </c>
      <c r="Z347" s="94" t="str">
        <f>VLOOKUP(D347,TIPOLOGIA!A:F,5,0)</f>
        <v>TERRESTRE</v>
      </c>
      <c r="AA347" s="8" t="s">
        <v>9336</v>
      </c>
      <c r="AB347" s="8">
        <v>1</v>
      </c>
      <c r="AC347" s="86">
        <f>IF(W347="SOPORTE_TELEFÓNICO",'BASE LIQUIDACION REDEBAN 2025'!$B$19,IF(AND(W347="VISITA_TÉCNICA",Y347="TIPO II"),'BASE LIQUIDACION REDEBAN 2025'!$B$18,'BASE LIQUIDACION REDEBAN 2025'!$B$17))</f>
        <v>35779.500569199998</v>
      </c>
      <c r="AD347" s="86">
        <v>0</v>
      </c>
      <c r="AE347" s="86">
        <f t="shared" si="5"/>
        <v>35779.500569199998</v>
      </c>
      <c r="AF347" s="49"/>
    </row>
    <row r="348" spans="1:32" s="78" customFormat="1">
      <c r="A348" s="8" t="s">
        <v>90</v>
      </c>
      <c r="B348" s="94" t="str">
        <f>VLOOKUP(A348,'CENTRO DE COSTOS'!A:D,4,FALSE)</f>
        <v>JUAN SEBASTIÁN RÍOS CASTRILLÓN</v>
      </c>
      <c r="C348" s="94" t="str">
        <f>VLOOKUP(A348,'CENTRO DE COSTOS'!A:D,2,FALSE)</f>
        <v>0004-0005</v>
      </c>
      <c r="D348" s="8">
        <v>5088</v>
      </c>
      <c r="E348" s="8">
        <v>2679330</v>
      </c>
      <c r="F348" s="8">
        <v>76688</v>
      </c>
      <c r="G348" s="8" t="s">
        <v>6241</v>
      </c>
      <c r="H348" s="8" t="s">
        <v>249</v>
      </c>
      <c r="I348" s="8" t="s">
        <v>384</v>
      </c>
      <c r="J348" s="8" t="s">
        <v>9342</v>
      </c>
      <c r="K348" s="8" t="s">
        <v>160</v>
      </c>
      <c r="L348" s="8" t="s">
        <v>9343</v>
      </c>
      <c r="M348" s="183">
        <v>45902.404861111107</v>
      </c>
      <c r="N348" s="183">
        <v>45905.6875</v>
      </c>
      <c r="O348" s="90"/>
      <c r="P348" s="8" t="s">
        <v>8318</v>
      </c>
      <c r="Q348" s="8" t="s">
        <v>8318</v>
      </c>
      <c r="R348" s="8" t="s">
        <v>243</v>
      </c>
      <c r="S348" s="8" t="s">
        <v>244</v>
      </c>
      <c r="T348" s="8" t="s">
        <v>6246</v>
      </c>
      <c r="U348" s="8" t="s">
        <v>7731</v>
      </c>
      <c r="V348" s="8" t="s">
        <v>9344</v>
      </c>
      <c r="W348" s="8" t="s">
        <v>165</v>
      </c>
      <c r="X348" s="10"/>
      <c r="Y348" s="94" t="str">
        <f>VLOOKUP(D348,TIPOLOGIA!A:F,6,0)</f>
        <v>TIPO I</v>
      </c>
      <c r="Z348" s="94" t="str">
        <f>VLOOKUP(D348,TIPOLOGIA!A:F,5,0)</f>
        <v>TERRESTRE</v>
      </c>
      <c r="AA348" s="8" t="s">
        <v>9336</v>
      </c>
      <c r="AB348" s="8">
        <v>1</v>
      </c>
      <c r="AC348" s="86">
        <f>IF(W348="SOPORTE_TELEFÓNICO",'BASE LIQUIDACION REDEBAN 2025'!$B$19,IF(AND(W348="VISITA_TÉCNICA",Y348="TIPO II"),'BASE LIQUIDACION REDEBAN 2025'!$B$18,'BASE LIQUIDACION REDEBAN 2025'!$B$17))</f>
        <v>35779.500569199998</v>
      </c>
      <c r="AD348" s="86">
        <v>0</v>
      </c>
      <c r="AE348" s="86">
        <f t="shared" si="5"/>
        <v>35779.500569199998</v>
      </c>
      <c r="AF348" s="49"/>
    </row>
    <row r="349" spans="1:32" s="78" customFormat="1">
      <c r="A349" s="8" t="s">
        <v>90</v>
      </c>
      <c r="B349" s="94" t="str">
        <f>VLOOKUP(A349,'CENTRO DE COSTOS'!A:D,4,FALSE)</f>
        <v>JUAN SEBASTIÁN RÍOS CASTRILLÓN</v>
      </c>
      <c r="C349" s="94" t="str">
        <f>VLOOKUP(A349,'CENTRO DE COSTOS'!A:D,2,FALSE)</f>
        <v>0004-0005</v>
      </c>
      <c r="D349" s="8">
        <v>5088</v>
      </c>
      <c r="E349" s="8">
        <v>2680283</v>
      </c>
      <c r="F349" s="8">
        <v>48749</v>
      </c>
      <c r="G349" s="8" t="s">
        <v>6241</v>
      </c>
      <c r="H349" s="8" t="s">
        <v>249</v>
      </c>
      <c r="I349" s="8" t="s">
        <v>384</v>
      </c>
      <c r="J349" s="8" t="s">
        <v>9345</v>
      </c>
      <c r="K349" s="8" t="s">
        <v>160</v>
      </c>
      <c r="L349" s="8" t="s">
        <v>9346</v>
      </c>
      <c r="M349" s="183">
        <v>45902.448611111111</v>
      </c>
      <c r="N349" s="183">
        <v>45905.688194444447</v>
      </c>
      <c r="O349" s="90"/>
      <c r="P349" s="8" t="s">
        <v>8318</v>
      </c>
      <c r="Q349" s="8" t="s">
        <v>8318</v>
      </c>
      <c r="R349" s="8" t="s">
        <v>6245</v>
      </c>
      <c r="S349" s="8" t="s">
        <v>6245</v>
      </c>
      <c r="T349" s="8" t="s">
        <v>6246</v>
      </c>
      <c r="U349" s="8" t="s">
        <v>7731</v>
      </c>
      <c r="V349" s="8" t="s">
        <v>9347</v>
      </c>
      <c r="W349" s="8" t="s">
        <v>165</v>
      </c>
      <c r="X349" s="10"/>
      <c r="Y349" s="94" t="str">
        <f>VLOOKUP(D349,TIPOLOGIA!A:F,6,0)</f>
        <v>TIPO I</v>
      </c>
      <c r="Z349" s="94" t="str">
        <f>VLOOKUP(D349,TIPOLOGIA!A:F,5,0)</f>
        <v>TERRESTRE</v>
      </c>
      <c r="AA349" s="8" t="s">
        <v>9336</v>
      </c>
      <c r="AB349" s="8">
        <v>1</v>
      </c>
      <c r="AC349" s="86">
        <f>IF(W349="SOPORTE_TELEFÓNICO",'BASE LIQUIDACION REDEBAN 2025'!$B$19,IF(AND(W349="VISITA_TÉCNICA",Y349="TIPO II"),'BASE LIQUIDACION REDEBAN 2025'!$B$18,'BASE LIQUIDACION REDEBAN 2025'!$B$17))</f>
        <v>35779.500569199998</v>
      </c>
      <c r="AD349" s="86">
        <v>0</v>
      </c>
      <c r="AE349" s="86">
        <f t="shared" si="5"/>
        <v>35779.500569199998</v>
      </c>
      <c r="AF349" s="49"/>
    </row>
    <row r="350" spans="1:32" s="78" customFormat="1">
      <c r="A350" s="8" t="s">
        <v>72</v>
      </c>
      <c r="B350" s="94" t="str">
        <f>VLOOKUP(A350,'CENTRO DE COSTOS'!A:D,4,FALSE)</f>
        <v>MIGUEL JULIÁN HERNÁNDEZ GUARÍN</v>
      </c>
      <c r="C350" s="94" t="str">
        <f>VLOOKUP(A350,'CENTRO DE COSTOS'!A:D,2,FALSE)</f>
        <v>0004-0008</v>
      </c>
      <c r="D350" s="8">
        <v>68001</v>
      </c>
      <c r="E350" s="8">
        <v>2697548</v>
      </c>
      <c r="F350" s="8">
        <v>79985</v>
      </c>
      <c r="G350" s="8" t="s">
        <v>6241</v>
      </c>
      <c r="H350" s="8" t="s">
        <v>224</v>
      </c>
      <c r="I350" s="8" t="s">
        <v>72</v>
      </c>
      <c r="J350" s="8" t="s">
        <v>9348</v>
      </c>
      <c r="K350" s="8" t="s">
        <v>160</v>
      </c>
      <c r="L350" s="8" t="s">
        <v>9349</v>
      </c>
      <c r="M350" s="183">
        <v>45905.333333333343</v>
      </c>
      <c r="N350" s="183">
        <v>45905.688194444447</v>
      </c>
      <c r="O350" s="90"/>
      <c r="P350" s="8" t="s">
        <v>8318</v>
      </c>
      <c r="Q350" s="8" t="s">
        <v>8318</v>
      </c>
      <c r="R350" s="8" t="s">
        <v>162</v>
      </c>
      <c r="S350" s="8" t="s">
        <v>162</v>
      </c>
      <c r="T350" s="8" t="s">
        <v>6246</v>
      </c>
      <c r="U350" s="8" t="s">
        <v>7731</v>
      </c>
      <c r="V350" s="8" t="s">
        <v>9350</v>
      </c>
      <c r="W350" s="8" t="s">
        <v>165</v>
      </c>
      <c r="X350" s="10"/>
      <c r="Y350" s="94" t="str">
        <f>VLOOKUP(D350,TIPOLOGIA!A:F,6,0)</f>
        <v>TIPO I</v>
      </c>
      <c r="Z350" s="94" t="str">
        <f>VLOOKUP(D350,TIPOLOGIA!A:F,5,0)</f>
        <v>TERRESTRE</v>
      </c>
      <c r="AA350" s="8" t="s">
        <v>230</v>
      </c>
      <c r="AB350" s="8">
        <v>1</v>
      </c>
      <c r="AC350" s="86">
        <f>IF(W350="SOPORTE_TELEFÓNICO",'BASE LIQUIDACION REDEBAN 2025'!$B$19,IF(AND(W350="VISITA_TÉCNICA",Y350="TIPO II"),'BASE LIQUIDACION REDEBAN 2025'!$B$18,'BASE LIQUIDACION REDEBAN 2025'!$B$17))</f>
        <v>35779.500569199998</v>
      </c>
      <c r="AD350" s="86">
        <v>0</v>
      </c>
      <c r="AE350" s="86">
        <f t="shared" si="5"/>
        <v>35779.500569199998</v>
      </c>
      <c r="AF350" s="49"/>
    </row>
    <row r="351" spans="1:32" s="78" customFormat="1">
      <c r="A351" s="8" t="s">
        <v>90</v>
      </c>
      <c r="B351" s="94" t="str">
        <f>VLOOKUP(A351,'CENTRO DE COSTOS'!A:D,4,FALSE)</f>
        <v>JUAN SEBASTIÁN RÍOS CASTRILLÓN</v>
      </c>
      <c r="C351" s="94" t="str">
        <f>VLOOKUP(A351,'CENTRO DE COSTOS'!A:D,2,FALSE)</f>
        <v>0004-0005</v>
      </c>
      <c r="D351" s="8">
        <v>5001</v>
      </c>
      <c r="E351" s="8">
        <v>2677243</v>
      </c>
      <c r="F351" s="8">
        <v>69964</v>
      </c>
      <c r="G351" s="8" t="s">
        <v>6241</v>
      </c>
      <c r="H351" s="8" t="s">
        <v>249</v>
      </c>
      <c r="I351" s="8" t="s">
        <v>90</v>
      </c>
      <c r="J351" s="8" t="s">
        <v>9351</v>
      </c>
      <c r="K351" s="8" t="s">
        <v>160</v>
      </c>
      <c r="L351" s="8" t="s">
        <v>9352</v>
      </c>
      <c r="M351" s="183">
        <v>45902.333333333343</v>
      </c>
      <c r="N351" s="183">
        <v>45905.689583333333</v>
      </c>
      <c r="O351" s="90"/>
      <c r="P351" s="8" t="s">
        <v>8318</v>
      </c>
      <c r="Q351" s="8" t="s">
        <v>8318</v>
      </c>
      <c r="R351" s="8" t="s">
        <v>243</v>
      </c>
      <c r="S351" s="8" t="s">
        <v>365</v>
      </c>
      <c r="T351" s="8" t="s">
        <v>6246</v>
      </c>
      <c r="U351" s="8" t="s">
        <v>7731</v>
      </c>
      <c r="V351" s="8" t="s">
        <v>9353</v>
      </c>
      <c r="W351" s="8" t="s">
        <v>165</v>
      </c>
      <c r="X351" s="10"/>
      <c r="Y351" s="94" t="str">
        <f>VLOOKUP(D351,TIPOLOGIA!A:F,6,0)</f>
        <v>TIPO I</v>
      </c>
      <c r="Z351" s="94" t="str">
        <f>VLOOKUP(D351,TIPOLOGIA!A:F,5,0)</f>
        <v>TERRESTRE</v>
      </c>
      <c r="AA351" s="8" t="s">
        <v>9336</v>
      </c>
      <c r="AB351" s="8">
        <v>1</v>
      </c>
      <c r="AC351" s="86">
        <f>IF(W351="SOPORTE_TELEFÓNICO",'BASE LIQUIDACION REDEBAN 2025'!$B$19,IF(AND(W351="VISITA_TÉCNICA",Y351="TIPO II"),'BASE LIQUIDACION REDEBAN 2025'!$B$18,'BASE LIQUIDACION REDEBAN 2025'!$B$17))</f>
        <v>35779.500569199998</v>
      </c>
      <c r="AD351" s="86">
        <v>0</v>
      </c>
      <c r="AE351" s="86">
        <f t="shared" si="5"/>
        <v>35779.500569199998</v>
      </c>
      <c r="AF351" s="49"/>
    </row>
    <row r="352" spans="1:32" s="78" customFormat="1">
      <c r="A352" s="8" t="s">
        <v>90</v>
      </c>
      <c r="B352" s="94" t="str">
        <f>VLOOKUP(A352,'CENTRO DE COSTOS'!A:D,4,FALSE)</f>
        <v>JUAN SEBASTIÁN RÍOS CASTRILLÓN</v>
      </c>
      <c r="C352" s="94" t="str">
        <f>VLOOKUP(A352,'CENTRO DE COSTOS'!A:D,2,FALSE)</f>
        <v>0004-0005</v>
      </c>
      <c r="D352" s="8">
        <v>5001</v>
      </c>
      <c r="E352" s="8">
        <v>2680887</v>
      </c>
      <c r="F352" s="8">
        <v>75617</v>
      </c>
      <c r="G352" s="8" t="s">
        <v>6241</v>
      </c>
      <c r="H352" s="8" t="s">
        <v>249</v>
      </c>
      <c r="I352" s="8" t="s">
        <v>90</v>
      </c>
      <c r="J352" s="8" t="s">
        <v>9354</v>
      </c>
      <c r="K352" s="8" t="s">
        <v>160</v>
      </c>
      <c r="L352" s="8" t="s">
        <v>9355</v>
      </c>
      <c r="M352" s="183">
        <v>45902.480555555558</v>
      </c>
      <c r="N352" s="183">
        <v>45905.69027777778</v>
      </c>
      <c r="O352" s="90"/>
      <c r="P352" s="8" t="s">
        <v>8318</v>
      </c>
      <c r="Q352" s="8" t="s">
        <v>8318</v>
      </c>
      <c r="R352" s="8" t="s">
        <v>243</v>
      </c>
      <c r="S352" s="8" t="s">
        <v>244</v>
      </c>
      <c r="T352" s="8" t="s">
        <v>6246</v>
      </c>
      <c r="U352" s="8" t="s">
        <v>7731</v>
      </c>
      <c r="V352" s="8" t="s">
        <v>9356</v>
      </c>
      <c r="W352" s="8" t="s">
        <v>165</v>
      </c>
      <c r="X352" s="10"/>
      <c r="Y352" s="94" t="str">
        <f>VLOOKUP(D352,TIPOLOGIA!A:F,6,0)</f>
        <v>TIPO I</v>
      </c>
      <c r="Z352" s="94" t="str">
        <f>VLOOKUP(D352,TIPOLOGIA!A:F,5,0)</f>
        <v>TERRESTRE</v>
      </c>
      <c r="AA352" s="8" t="s">
        <v>9336</v>
      </c>
      <c r="AB352" s="8">
        <v>1</v>
      </c>
      <c r="AC352" s="86">
        <f>IF(W352="SOPORTE_TELEFÓNICO",'BASE LIQUIDACION REDEBAN 2025'!$B$19,IF(AND(W352="VISITA_TÉCNICA",Y352="TIPO II"),'BASE LIQUIDACION REDEBAN 2025'!$B$18,'BASE LIQUIDACION REDEBAN 2025'!$B$17))</f>
        <v>35779.500569199998</v>
      </c>
      <c r="AD352" s="86">
        <v>0</v>
      </c>
      <c r="AE352" s="86">
        <f t="shared" si="5"/>
        <v>35779.500569199998</v>
      </c>
      <c r="AF352" s="49"/>
    </row>
    <row r="353" spans="1:32" s="78" customFormat="1">
      <c r="A353" s="8" t="s">
        <v>90</v>
      </c>
      <c r="B353" s="94" t="str">
        <f>VLOOKUP(A353,'CENTRO DE COSTOS'!A:D,4,FALSE)</f>
        <v>JUAN SEBASTIÁN RÍOS CASTRILLÓN</v>
      </c>
      <c r="C353" s="94" t="str">
        <f>VLOOKUP(A353,'CENTRO DE COSTOS'!A:D,2,FALSE)</f>
        <v>0004-0005</v>
      </c>
      <c r="D353" s="8">
        <v>5001</v>
      </c>
      <c r="E353" s="8">
        <v>2681054</v>
      </c>
      <c r="F353" s="8">
        <v>79919</v>
      </c>
      <c r="G353" s="8" t="s">
        <v>6241</v>
      </c>
      <c r="H353" s="8" t="s">
        <v>249</v>
      </c>
      <c r="I353" s="8" t="s">
        <v>90</v>
      </c>
      <c r="J353" s="8" t="s">
        <v>7844</v>
      </c>
      <c r="K353" s="8" t="s">
        <v>160</v>
      </c>
      <c r="L353" s="8" t="s">
        <v>9357</v>
      </c>
      <c r="M353" s="183">
        <v>45902.488888888889</v>
      </c>
      <c r="N353" s="183">
        <v>45905.690972222219</v>
      </c>
      <c r="O353" s="90"/>
      <c r="P353" s="8" t="s">
        <v>8318</v>
      </c>
      <c r="Q353" s="8" t="s">
        <v>8318</v>
      </c>
      <c r="R353" s="8" t="s">
        <v>243</v>
      </c>
      <c r="S353" s="8" t="s">
        <v>244</v>
      </c>
      <c r="T353" s="8" t="s">
        <v>6246</v>
      </c>
      <c r="U353" s="8" t="s">
        <v>7731</v>
      </c>
      <c r="V353" s="8" t="s">
        <v>9358</v>
      </c>
      <c r="W353" s="8" t="s">
        <v>165</v>
      </c>
      <c r="X353" s="10"/>
      <c r="Y353" s="94" t="str">
        <f>VLOOKUP(D353,TIPOLOGIA!A:F,6,0)</f>
        <v>TIPO I</v>
      </c>
      <c r="Z353" s="94" t="str">
        <f>VLOOKUP(D353,TIPOLOGIA!A:F,5,0)</f>
        <v>TERRESTRE</v>
      </c>
      <c r="AA353" s="8" t="s">
        <v>9336</v>
      </c>
      <c r="AB353" s="8">
        <v>1</v>
      </c>
      <c r="AC353" s="86">
        <f>IF(W353="SOPORTE_TELEFÓNICO",'BASE LIQUIDACION REDEBAN 2025'!$B$19,IF(AND(W353="VISITA_TÉCNICA",Y353="TIPO II"),'BASE LIQUIDACION REDEBAN 2025'!$B$18,'BASE LIQUIDACION REDEBAN 2025'!$B$17))</f>
        <v>35779.500569199998</v>
      </c>
      <c r="AD353" s="86">
        <v>0</v>
      </c>
      <c r="AE353" s="86">
        <f t="shared" si="5"/>
        <v>35779.500569199998</v>
      </c>
      <c r="AF353" s="49"/>
    </row>
    <row r="354" spans="1:32" s="78" customFormat="1">
      <c r="A354" s="8" t="s">
        <v>90</v>
      </c>
      <c r="B354" s="94" t="str">
        <f>VLOOKUP(A354,'CENTRO DE COSTOS'!A:D,4,FALSE)</f>
        <v>JUAN SEBASTIÁN RÍOS CASTRILLÓN</v>
      </c>
      <c r="C354" s="94" t="str">
        <f>VLOOKUP(A354,'CENTRO DE COSTOS'!A:D,2,FALSE)</f>
        <v>0004-0005</v>
      </c>
      <c r="D354" s="8">
        <v>5001</v>
      </c>
      <c r="E354" s="8">
        <v>2678047</v>
      </c>
      <c r="F354" s="8">
        <v>79924</v>
      </c>
      <c r="G354" s="8" t="s">
        <v>6241</v>
      </c>
      <c r="H354" s="8" t="s">
        <v>249</v>
      </c>
      <c r="I354" s="8" t="s">
        <v>90</v>
      </c>
      <c r="J354" s="8" t="s">
        <v>8596</v>
      </c>
      <c r="K354" s="8" t="s">
        <v>160</v>
      </c>
      <c r="L354" s="8" t="s">
        <v>9359</v>
      </c>
      <c r="M354" s="183">
        <v>45902.347916666673</v>
      </c>
      <c r="N354" s="183">
        <v>45905.691666666673</v>
      </c>
      <c r="O354" s="90"/>
      <c r="P354" s="8" t="s">
        <v>8318</v>
      </c>
      <c r="Q354" s="8" t="s">
        <v>8318</v>
      </c>
      <c r="R354" s="8" t="s">
        <v>243</v>
      </c>
      <c r="S354" s="8" t="s">
        <v>244</v>
      </c>
      <c r="T354" s="8" t="s">
        <v>6246</v>
      </c>
      <c r="U354" s="8" t="s">
        <v>7731</v>
      </c>
      <c r="V354" s="8" t="s">
        <v>9360</v>
      </c>
      <c r="W354" s="8" t="s">
        <v>165</v>
      </c>
      <c r="X354" s="10"/>
      <c r="Y354" s="94" t="str">
        <f>VLOOKUP(D354,TIPOLOGIA!A:F,6,0)</f>
        <v>TIPO I</v>
      </c>
      <c r="Z354" s="94" t="str">
        <f>VLOOKUP(D354,TIPOLOGIA!A:F,5,0)</f>
        <v>TERRESTRE</v>
      </c>
      <c r="AA354" s="8" t="s">
        <v>9336</v>
      </c>
      <c r="AB354" s="8">
        <v>1</v>
      </c>
      <c r="AC354" s="86">
        <f>IF(W354="SOPORTE_TELEFÓNICO",'BASE LIQUIDACION REDEBAN 2025'!$B$19,IF(AND(W354="VISITA_TÉCNICA",Y354="TIPO II"),'BASE LIQUIDACION REDEBAN 2025'!$B$18,'BASE LIQUIDACION REDEBAN 2025'!$B$17))</f>
        <v>35779.500569199998</v>
      </c>
      <c r="AD354" s="86">
        <v>0</v>
      </c>
      <c r="AE354" s="86">
        <f t="shared" si="5"/>
        <v>35779.500569199998</v>
      </c>
      <c r="AF354" s="49"/>
    </row>
    <row r="355" spans="1:32" s="78" customFormat="1">
      <c r="A355" s="8" t="s">
        <v>97</v>
      </c>
      <c r="B355" s="94" t="str">
        <f>VLOOKUP(A355,'CENTRO DE COSTOS'!A:D,4,FALSE)</f>
        <v>JOSE MAURICIO HERNANDEZ ROJAS</v>
      </c>
      <c r="C355" s="94" t="str">
        <f>VLOOKUP(A355,'CENTRO DE COSTOS'!A:D,2,FALSE)</f>
        <v>0004-0001</v>
      </c>
      <c r="D355" s="8">
        <v>70742</v>
      </c>
      <c r="E355" s="8">
        <v>2697475</v>
      </c>
      <c r="F355" s="8">
        <v>38627</v>
      </c>
      <c r="G355" s="8" t="s">
        <v>6241</v>
      </c>
      <c r="H355" s="8" t="s">
        <v>333</v>
      </c>
      <c r="I355" s="8" t="s">
        <v>3015</v>
      </c>
      <c r="J355" s="8" t="s">
        <v>9361</v>
      </c>
      <c r="K355" s="8" t="s">
        <v>160</v>
      </c>
      <c r="L355" s="8" t="s">
        <v>9362</v>
      </c>
      <c r="M355" s="183">
        <v>45904.745833333327</v>
      </c>
      <c r="N355" s="183">
        <v>45905.691666666673</v>
      </c>
      <c r="O355" s="90"/>
      <c r="P355" s="8" t="s">
        <v>8318</v>
      </c>
      <c r="Q355" s="8" t="s">
        <v>8318</v>
      </c>
      <c r="R355" s="8" t="s">
        <v>6245</v>
      </c>
      <c r="S355" s="8" t="s">
        <v>6245</v>
      </c>
      <c r="T355" s="8" t="s">
        <v>6246</v>
      </c>
      <c r="U355" s="8" t="s">
        <v>7731</v>
      </c>
      <c r="V355" s="8" t="s">
        <v>9363</v>
      </c>
      <c r="W355" s="8" t="s">
        <v>165</v>
      </c>
      <c r="X355" s="10"/>
      <c r="Y355" s="94" t="str">
        <f>VLOOKUP(D355,TIPOLOGIA!A:F,6,0)</f>
        <v>TIPO II</v>
      </c>
      <c r="Z355" s="94" t="str">
        <f>VLOOKUP(D355,TIPOLOGIA!A:F,5,0)</f>
        <v>TERRESTRE</v>
      </c>
      <c r="AA355" s="8" t="s">
        <v>339</v>
      </c>
      <c r="AB355" s="8">
        <v>1</v>
      </c>
      <c r="AC355" s="86">
        <f>IF(W355="SOPORTE_TELEFÓNICO",'BASE LIQUIDACION REDEBAN 2025'!$B$19,IF(AND(W355="VISITA_TÉCNICA",Y355="TIPO II"),'BASE LIQUIDACION REDEBAN 2025'!$B$18,'BASE LIQUIDACION REDEBAN 2025'!$B$17))</f>
        <v>67654.12000000001</v>
      </c>
      <c r="AD355" s="86">
        <v>0</v>
      </c>
      <c r="AE355" s="86">
        <f t="shared" si="5"/>
        <v>67654.12000000001</v>
      </c>
      <c r="AF355" s="49"/>
    </row>
    <row r="356" spans="1:32" s="78" customFormat="1">
      <c r="A356" s="8" t="s">
        <v>90</v>
      </c>
      <c r="B356" s="94" t="str">
        <f>VLOOKUP(A356,'CENTRO DE COSTOS'!A:D,4,FALSE)</f>
        <v>JUAN SEBASTIÁN RÍOS CASTRILLÓN</v>
      </c>
      <c r="C356" s="94" t="str">
        <f>VLOOKUP(A356,'CENTRO DE COSTOS'!A:D,2,FALSE)</f>
        <v>0004-0005</v>
      </c>
      <c r="D356" s="8">
        <v>5360</v>
      </c>
      <c r="E356" s="8">
        <v>2682826</v>
      </c>
      <c r="F356" s="8">
        <v>26791</v>
      </c>
      <c r="G356" s="8" t="s">
        <v>6241</v>
      </c>
      <c r="H356" s="8" t="s">
        <v>249</v>
      </c>
      <c r="I356" s="8" t="s">
        <v>354</v>
      </c>
      <c r="J356" s="8" t="s">
        <v>9364</v>
      </c>
      <c r="K356" s="8" t="s">
        <v>160</v>
      </c>
      <c r="L356" s="8" t="s">
        <v>9365</v>
      </c>
      <c r="M356" s="183">
        <v>45902.631249999999</v>
      </c>
      <c r="N356" s="183">
        <v>45905.692361111112</v>
      </c>
      <c r="O356" s="90"/>
      <c r="P356" s="8" t="s">
        <v>8318</v>
      </c>
      <c r="Q356" s="8" t="s">
        <v>8318</v>
      </c>
      <c r="R356" s="8" t="s">
        <v>243</v>
      </c>
      <c r="S356" s="8" t="s">
        <v>365</v>
      </c>
      <c r="T356" s="8" t="s">
        <v>6246</v>
      </c>
      <c r="U356" s="8" t="s">
        <v>7731</v>
      </c>
      <c r="V356" s="8" t="s">
        <v>9136</v>
      </c>
      <c r="W356" s="8" t="s">
        <v>165</v>
      </c>
      <c r="X356" s="10"/>
      <c r="Y356" s="94" t="str">
        <f>VLOOKUP(D356,TIPOLOGIA!A:F,6,0)</f>
        <v>TIPO I</v>
      </c>
      <c r="Z356" s="94" t="str">
        <f>VLOOKUP(D356,TIPOLOGIA!A:F,5,0)</f>
        <v>TERRESTRE</v>
      </c>
      <c r="AA356" s="8" t="s">
        <v>9336</v>
      </c>
      <c r="AB356" s="8">
        <v>1</v>
      </c>
      <c r="AC356" s="86">
        <f>IF(W356="SOPORTE_TELEFÓNICO",'BASE LIQUIDACION REDEBAN 2025'!$B$19,IF(AND(W356="VISITA_TÉCNICA",Y356="TIPO II"),'BASE LIQUIDACION REDEBAN 2025'!$B$18,'BASE LIQUIDACION REDEBAN 2025'!$B$17))</f>
        <v>35779.500569199998</v>
      </c>
      <c r="AD356" s="86">
        <v>0</v>
      </c>
      <c r="AE356" s="86">
        <f t="shared" si="5"/>
        <v>35779.500569199998</v>
      </c>
      <c r="AF356" s="49"/>
    </row>
    <row r="357" spans="1:32" s="78" customFormat="1">
      <c r="A357" s="8" t="s">
        <v>90</v>
      </c>
      <c r="B357" s="94" t="str">
        <f>VLOOKUP(A357,'CENTRO DE COSTOS'!A:D,4,FALSE)</f>
        <v>JUAN SEBASTIÁN RÍOS CASTRILLÓN</v>
      </c>
      <c r="C357" s="94" t="str">
        <f>VLOOKUP(A357,'CENTRO DE COSTOS'!A:D,2,FALSE)</f>
        <v>0004-0005</v>
      </c>
      <c r="D357" s="8">
        <v>5308</v>
      </c>
      <c r="E357" s="8">
        <v>2689660</v>
      </c>
      <c r="F357" s="8">
        <v>27317</v>
      </c>
      <c r="G357" s="8" t="s">
        <v>6241</v>
      </c>
      <c r="H357" s="8" t="s">
        <v>249</v>
      </c>
      <c r="I357" s="8" t="s">
        <v>6749</v>
      </c>
      <c r="J357" s="8" t="s">
        <v>9366</v>
      </c>
      <c r="K357" s="8" t="s">
        <v>160</v>
      </c>
      <c r="L357" s="8" t="s">
        <v>9367</v>
      </c>
      <c r="M357" s="183">
        <v>45903.620833333327</v>
      </c>
      <c r="N357" s="183">
        <v>45905.693055555559</v>
      </c>
      <c r="O357" s="90"/>
      <c r="P357" s="8" t="s">
        <v>8318</v>
      </c>
      <c r="Q357" s="8" t="s">
        <v>8318</v>
      </c>
      <c r="R357" s="8" t="s">
        <v>357</v>
      </c>
      <c r="S357" s="8" t="s">
        <v>1266</v>
      </c>
      <c r="T357" s="8" t="s">
        <v>6246</v>
      </c>
      <c r="U357" s="8" t="s">
        <v>7731</v>
      </c>
      <c r="V357" s="8" t="s">
        <v>9368</v>
      </c>
      <c r="W357" s="8" t="s">
        <v>165</v>
      </c>
      <c r="X357" s="10"/>
      <c r="Y357" s="94" t="str">
        <f>VLOOKUP(D357,TIPOLOGIA!A:F,6,0)</f>
        <v>TIPO I</v>
      </c>
      <c r="Z357" s="94" t="str">
        <f>VLOOKUP(D357,TIPOLOGIA!A:F,5,0)</f>
        <v>TERRESTRE</v>
      </c>
      <c r="AA357" s="8" t="s">
        <v>9336</v>
      </c>
      <c r="AB357" s="8">
        <v>1</v>
      </c>
      <c r="AC357" s="86">
        <f>IF(W357="SOPORTE_TELEFÓNICO",'BASE LIQUIDACION REDEBAN 2025'!$B$19,IF(AND(W357="VISITA_TÉCNICA",Y357="TIPO II"),'BASE LIQUIDACION REDEBAN 2025'!$B$18,'BASE LIQUIDACION REDEBAN 2025'!$B$17))</f>
        <v>35779.500569199998</v>
      </c>
      <c r="AD357" s="86">
        <v>0</v>
      </c>
      <c r="AE357" s="86">
        <f t="shared" si="5"/>
        <v>35779.500569199998</v>
      </c>
      <c r="AF357" s="49"/>
    </row>
    <row r="358" spans="1:32" s="78" customFormat="1">
      <c r="A358" s="8" t="s">
        <v>90</v>
      </c>
      <c r="B358" s="94" t="str">
        <f>VLOOKUP(A358,'CENTRO DE COSTOS'!A:D,4,FALSE)</f>
        <v>JUAN SEBASTIÁN RÍOS CASTRILLÓN</v>
      </c>
      <c r="C358" s="94" t="str">
        <f>VLOOKUP(A358,'CENTRO DE COSTOS'!A:D,2,FALSE)</f>
        <v>0004-0005</v>
      </c>
      <c r="D358" s="8">
        <v>5088</v>
      </c>
      <c r="E358" s="8">
        <v>2691504</v>
      </c>
      <c r="F358" s="8">
        <v>69093</v>
      </c>
      <c r="G358" s="8" t="s">
        <v>6241</v>
      </c>
      <c r="H358" s="8" t="s">
        <v>249</v>
      </c>
      <c r="I358" s="8" t="s">
        <v>384</v>
      </c>
      <c r="J358" s="8" t="s">
        <v>3622</v>
      </c>
      <c r="K358" s="8" t="s">
        <v>160</v>
      </c>
      <c r="L358" s="8" t="s">
        <v>9369</v>
      </c>
      <c r="M358" s="183">
        <v>45904.333333333343</v>
      </c>
      <c r="N358" s="183">
        <v>45905.693749999999</v>
      </c>
      <c r="O358" s="90"/>
      <c r="P358" s="8" t="s">
        <v>8318</v>
      </c>
      <c r="Q358" s="8" t="s">
        <v>8318</v>
      </c>
      <c r="R358" s="8" t="s">
        <v>243</v>
      </c>
      <c r="S358" s="8" t="s">
        <v>365</v>
      </c>
      <c r="T358" s="8" t="s">
        <v>6246</v>
      </c>
      <c r="U358" s="8" t="s">
        <v>7731</v>
      </c>
      <c r="V358" s="8" t="s">
        <v>9370</v>
      </c>
      <c r="W358" s="8" t="s">
        <v>165</v>
      </c>
      <c r="X358" s="10"/>
      <c r="Y358" s="94" t="str">
        <f>VLOOKUP(D358,TIPOLOGIA!A:F,6,0)</f>
        <v>TIPO I</v>
      </c>
      <c r="Z358" s="94" t="str">
        <f>VLOOKUP(D358,TIPOLOGIA!A:F,5,0)</f>
        <v>TERRESTRE</v>
      </c>
      <c r="AA358" s="8" t="s">
        <v>9336</v>
      </c>
      <c r="AB358" s="8">
        <v>1</v>
      </c>
      <c r="AC358" s="86">
        <f>IF(W358="SOPORTE_TELEFÓNICO",'BASE LIQUIDACION REDEBAN 2025'!$B$19,IF(AND(W358="VISITA_TÉCNICA",Y358="TIPO II"),'BASE LIQUIDACION REDEBAN 2025'!$B$18,'BASE LIQUIDACION REDEBAN 2025'!$B$17))</f>
        <v>35779.500569199998</v>
      </c>
      <c r="AD358" s="86">
        <v>0</v>
      </c>
      <c r="AE358" s="86">
        <f t="shared" si="5"/>
        <v>35779.500569199998</v>
      </c>
      <c r="AF358" s="49"/>
    </row>
    <row r="359" spans="1:32" s="78" customFormat="1">
      <c r="A359" s="8" t="s">
        <v>90</v>
      </c>
      <c r="B359" s="94" t="str">
        <f>VLOOKUP(A359,'CENTRO DE COSTOS'!A:D,4,FALSE)</f>
        <v>JUAN SEBASTIÁN RÍOS CASTRILLÓN</v>
      </c>
      <c r="C359" s="94" t="str">
        <f>VLOOKUP(A359,'CENTRO DE COSTOS'!A:D,2,FALSE)</f>
        <v>0004-0005</v>
      </c>
      <c r="D359" s="8">
        <v>5088</v>
      </c>
      <c r="E359" s="8">
        <v>2690304</v>
      </c>
      <c r="F359" s="8">
        <v>20988</v>
      </c>
      <c r="G359" s="8" t="s">
        <v>6241</v>
      </c>
      <c r="H359" s="8" t="s">
        <v>249</v>
      </c>
      <c r="I359" s="8" t="s">
        <v>384</v>
      </c>
      <c r="J359" s="8" t="s">
        <v>9371</v>
      </c>
      <c r="K359" s="8" t="s">
        <v>160</v>
      </c>
      <c r="L359" s="8" t="s">
        <v>9372</v>
      </c>
      <c r="M359" s="183">
        <v>45903.651388888888</v>
      </c>
      <c r="N359" s="183">
        <v>45905.694444444453</v>
      </c>
      <c r="O359" s="90"/>
      <c r="P359" s="8" t="s">
        <v>8318</v>
      </c>
      <c r="Q359" s="8" t="s">
        <v>8318</v>
      </c>
      <c r="R359" s="8" t="s">
        <v>243</v>
      </c>
      <c r="S359" s="8" t="s">
        <v>365</v>
      </c>
      <c r="T359" s="8" t="s">
        <v>6246</v>
      </c>
      <c r="U359" s="8" t="s">
        <v>7731</v>
      </c>
      <c r="V359" s="8" t="s">
        <v>9373</v>
      </c>
      <c r="W359" s="8" t="s">
        <v>165</v>
      </c>
      <c r="X359" s="10"/>
      <c r="Y359" s="94" t="str">
        <f>VLOOKUP(D359,TIPOLOGIA!A:F,6,0)</f>
        <v>TIPO I</v>
      </c>
      <c r="Z359" s="94" t="str">
        <f>VLOOKUP(D359,TIPOLOGIA!A:F,5,0)</f>
        <v>TERRESTRE</v>
      </c>
      <c r="AA359" s="8" t="s">
        <v>9336</v>
      </c>
      <c r="AB359" s="8">
        <v>1</v>
      </c>
      <c r="AC359" s="86">
        <f>IF(W359="SOPORTE_TELEFÓNICO",'BASE LIQUIDACION REDEBAN 2025'!$B$19,IF(AND(W359="VISITA_TÉCNICA",Y359="TIPO II"),'BASE LIQUIDACION REDEBAN 2025'!$B$18,'BASE LIQUIDACION REDEBAN 2025'!$B$17))</f>
        <v>35779.500569199998</v>
      </c>
      <c r="AD359" s="86">
        <v>0</v>
      </c>
      <c r="AE359" s="86">
        <f t="shared" si="5"/>
        <v>35779.500569199998</v>
      </c>
      <c r="AF359" s="49"/>
    </row>
    <row r="360" spans="1:32" s="78" customFormat="1">
      <c r="A360" s="8" t="s">
        <v>90</v>
      </c>
      <c r="B360" s="94" t="str">
        <f>VLOOKUP(A360,'CENTRO DE COSTOS'!A:D,4,FALSE)</f>
        <v>JUAN SEBASTIÁN RÍOS CASTRILLÓN</v>
      </c>
      <c r="C360" s="94" t="str">
        <f>VLOOKUP(A360,'CENTRO DE COSTOS'!A:D,2,FALSE)</f>
        <v>0004-0005</v>
      </c>
      <c r="D360" s="8">
        <v>5360</v>
      </c>
      <c r="E360" s="8">
        <v>2691373</v>
      </c>
      <c r="F360" s="8">
        <v>19571</v>
      </c>
      <c r="G360" s="8" t="s">
        <v>6241</v>
      </c>
      <c r="H360" s="8" t="s">
        <v>249</v>
      </c>
      <c r="I360" s="8" t="s">
        <v>354</v>
      </c>
      <c r="J360" s="8" t="s">
        <v>2101</v>
      </c>
      <c r="K360" s="8" t="s">
        <v>160</v>
      </c>
      <c r="L360" s="8" t="s">
        <v>9374</v>
      </c>
      <c r="M360" s="183">
        <v>45904.333333333343</v>
      </c>
      <c r="N360" s="183">
        <v>45905.695138888892</v>
      </c>
      <c r="O360" s="90"/>
      <c r="P360" s="8" t="s">
        <v>8318</v>
      </c>
      <c r="Q360" s="8" t="s">
        <v>8318</v>
      </c>
      <c r="R360" s="8" t="s">
        <v>243</v>
      </c>
      <c r="S360" s="8" t="s">
        <v>365</v>
      </c>
      <c r="T360" s="8" t="s">
        <v>6246</v>
      </c>
      <c r="U360" s="8" t="s">
        <v>7731</v>
      </c>
      <c r="V360" s="8" t="s">
        <v>9375</v>
      </c>
      <c r="W360" s="8" t="s">
        <v>165</v>
      </c>
      <c r="X360" s="10"/>
      <c r="Y360" s="94" t="str">
        <f>VLOOKUP(D360,TIPOLOGIA!A:F,6,0)</f>
        <v>TIPO I</v>
      </c>
      <c r="Z360" s="94" t="str">
        <f>VLOOKUP(D360,TIPOLOGIA!A:F,5,0)</f>
        <v>TERRESTRE</v>
      </c>
      <c r="AA360" s="8" t="s">
        <v>9336</v>
      </c>
      <c r="AB360" s="8">
        <v>1</v>
      </c>
      <c r="AC360" s="86">
        <f>IF(W360="SOPORTE_TELEFÓNICO",'BASE LIQUIDACION REDEBAN 2025'!$B$19,IF(AND(W360="VISITA_TÉCNICA",Y360="TIPO II"),'BASE LIQUIDACION REDEBAN 2025'!$B$18,'BASE LIQUIDACION REDEBAN 2025'!$B$17))</f>
        <v>35779.500569199998</v>
      </c>
      <c r="AD360" s="86">
        <v>0</v>
      </c>
      <c r="AE360" s="86">
        <f t="shared" si="5"/>
        <v>35779.500569199998</v>
      </c>
      <c r="AF360" s="49"/>
    </row>
    <row r="361" spans="1:32" s="78" customFormat="1">
      <c r="A361" s="8" t="s">
        <v>90</v>
      </c>
      <c r="B361" s="94" t="str">
        <f>VLOOKUP(A361,'CENTRO DE COSTOS'!A:D,4,FALSE)</f>
        <v>JUAN SEBASTIÁN RÍOS CASTRILLÓN</v>
      </c>
      <c r="C361" s="94" t="str">
        <f>VLOOKUP(A361,'CENTRO DE COSTOS'!A:D,2,FALSE)</f>
        <v>0004-0005</v>
      </c>
      <c r="D361" s="8">
        <v>5360</v>
      </c>
      <c r="E361" s="8">
        <v>2688889</v>
      </c>
      <c r="F361" s="8">
        <v>79832</v>
      </c>
      <c r="G361" s="8" t="s">
        <v>6241</v>
      </c>
      <c r="H361" s="8" t="s">
        <v>249</v>
      </c>
      <c r="I361" s="8" t="s">
        <v>354</v>
      </c>
      <c r="J361" s="8" t="s">
        <v>9376</v>
      </c>
      <c r="K361" s="8" t="s">
        <v>160</v>
      </c>
      <c r="L361" s="8" t="s">
        <v>9377</v>
      </c>
      <c r="M361" s="183">
        <v>45903.538888888892</v>
      </c>
      <c r="N361" s="183">
        <v>45905.695833333331</v>
      </c>
      <c r="O361" s="90"/>
      <c r="P361" s="8" t="s">
        <v>8318</v>
      </c>
      <c r="Q361" s="8" t="s">
        <v>8318</v>
      </c>
      <c r="R361" s="8" t="s">
        <v>243</v>
      </c>
      <c r="S361" s="8" t="s">
        <v>365</v>
      </c>
      <c r="T361" s="8" t="s">
        <v>6246</v>
      </c>
      <c r="U361" s="8" t="s">
        <v>7731</v>
      </c>
      <c r="V361" s="8" t="s">
        <v>9378</v>
      </c>
      <c r="W361" s="8" t="s">
        <v>165</v>
      </c>
      <c r="X361" s="10"/>
      <c r="Y361" s="94" t="str">
        <f>VLOOKUP(D361,TIPOLOGIA!A:F,6,0)</f>
        <v>TIPO I</v>
      </c>
      <c r="Z361" s="94" t="str">
        <f>VLOOKUP(D361,TIPOLOGIA!A:F,5,0)</f>
        <v>TERRESTRE</v>
      </c>
      <c r="AA361" s="8" t="s">
        <v>9336</v>
      </c>
      <c r="AB361" s="8">
        <v>1</v>
      </c>
      <c r="AC361" s="86">
        <f>IF(W361="SOPORTE_TELEFÓNICO",'BASE LIQUIDACION REDEBAN 2025'!$B$19,IF(AND(W361="VISITA_TÉCNICA",Y361="TIPO II"),'BASE LIQUIDACION REDEBAN 2025'!$B$18,'BASE LIQUIDACION REDEBAN 2025'!$B$17))</f>
        <v>35779.500569199998</v>
      </c>
      <c r="AD361" s="86">
        <v>0</v>
      </c>
      <c r="AE361" s="86">
        <f t="shared" si="5"/>
        <v>35779.500569199998</v>
      </c>
      <c r="AF361" s="49"/>
    </row>
    <row r="362" spans="1:32" s="78" customFormat="1">
      <c r="A362" s="8" t="s">
        <v>90</v>
      </c>
      <c r="B362" s="94" t="str">
        <f>VLOOKUP(A362,'CENTRO DE COSTOS'!A:D,4,FALSE)</f>
        <v>JUAN SEBASTIÁN RÍOS CASTRILLÓN</v>
      </c>
      <c r="C362" s="94" t="str">
        <f>VLOOKUP(A362,'CENTRO DE COSTOS'!A:D,2,FALSE)</f>
        <v>0004-0005</v>
      </c>
      <c r="D362" s="8">
        <v>5360</v>
      </c>
      <c r="E362" s="8">
        <v>2687946</v>
      </c>
      <c r="F362" s="8">
        <v>18551</v>
      </c>
      <c r="G362" s="8" t="s">
        <v>6241</v>
      </c>
      <c r="H362" s="8" t="s">
        <v>249</v>
      </c>
      <c r="I362" s="8" t="s">
        <v>354</v>
      </c>
      <c r="J362" s="8" t="s">
        <v>9379</v>
      </c>
      <c r="K362" s="8" t="s">
        <v>160</v>
      </c>
      <c r="L362" s="8" t="s">
        <v>9380</v>
      </c>
      <c r="M362" s="183">
        <v>45903.472222222219</v>
      </c>
      <c r="N362" s="183">
        <v>45905.696527777778</v>
      </c>
      <c r="O362" s="90"/>
      <c r="P362" s="8" t="s">
        <v>8318</v>
      </c>
      <c r="Q362" s="8" t="s">
        <v>8318</v>
      </c>
      <c r="R362" s="8" t="s">
        <v>6245</v>
      </c>
      <c r="S362" s="8" t="s">
        <v>6245</v>
      </c>
      <c r="T362" s="8" t="s">
        <v>6246</v>
      </c>
      <c r="U362" s="8" t="s">
        <v>7731</v>
      </c>
      <c r="V362" s="8" t="s">
        <v>9381</v>
      </c>
      <c r="W362" s="8" t="s">
        <v>165</v>
      </c>
      <c r="X362" s="10"/>
      <c r="Y362" s="94" t="str">
        <f>VLOOKUP(D362,TIPOLOGIA!A:F,6,0)</f>
        <v>TIPO I</v>
      </c>
      <c r="Z362" s="94" t="str">
        <f>VLOOKUP(D362,TIPOLOGIA!A:F,5,0)</f>
        <v>TERRESTRE</v>
      </c>
      <c r="AA362" s="8" t="s">
        <v>9336</v>
      </c>
      <c r="AB362" s="8">
        <v>1</v>
      </c>
      <c r="AC362" s="86">
        <f>IF(W362="SOPORTE_TELEFÓNICO",'BASE LIQUIDACION REDEBAN 2025'!$B$19,IF(AND(W362="VISITA_TÉCNICA",Y362="TIPO II"),'BASE LIQUIDACION REDEBAN 2025'!$B$18,'BASE LIQUIDACION REDEBAN 2025'!$B$17))</f>
        <v>35779.500569199998</v>
      </c>
      <c r="AD362" s="86">
        <v>0</v>
      </c>
      <c r="AE362" s="86">
        <f t="shared" si="5"/>
        <v>35779.500569199998</v>
      </c>
      <c r="AF362" s="49"/>
    </row>
    <row r="363" spans="1:32" s="78" customFormat="1">
      <c r="A363" s="8" t="s">
        <v>68</v>
      </c>
      <c r="B363" s="94" t="str">
        <f>VLOOKUP(A363,'CENTRO DE COSTOS'!A:D,4,FALSE)</f>
        <v>WILLIAM ASDRUBAL ROZO ROZO</v>
      </c>
      <c r="C363" s="94" t="str">
        <f>VLOOKUP(A363,'CENTRO DE COSTOS'!A:D,2,FALSE)</f>
        <v>0004-0004</v>
      </c>
      <c r="D363" s="8">
        <v>73449</v>
      </c>
      <c r="E363" s="8">
        <v>2674363</v>
      </c>
      <c r="F363" s="8">
        <v>70536</v>
      </c>
      <c r="G363" s="8" t="s">
        <v>6241</v>
      </c>
      <c r="H363" s="8" t="s">
        <v>494</v>
      </c>
      <c r="I363" s="8" t="s">
        <v>5998</v>
      </c>
      <c r="J363" s="8" t="s">
        <v>9382</v>
      </c>
      <c r="K363" s="8" t="s">
        <v>160</v>
      </c>
      <c r="L363" s="8" t="s">
        <v>9383</v>
      </c>
      <c r="M363" s="183">
        <v>45901.558333333327</v>
      </c>
      <c r="N363" s="183">
        <v>45905.708333333343</v>
      </c>
      <c r="O363" s="90"/>
      <c r="P363" s="8" t="s">
        <v>8318</v>
      </c>
      <c r="Q363" s="8" t="s">
        <v>8318</v>
      </c>
      <c r="R363" s="8" t="s">
        <v>6245</v>
      </c>
      <c r="S363" s="8" t="s">
        <v>6245</v>
      </c>
      <c r="T363" s="8" t="s">
        <v>6246</v>
      </c>
      <c r="U363" s="8" t="s">
        <v>7731</v>
      </c>
      <c r="V363" s="8" t="s">
        <v>9384</v>
      </c>
      <c r="W363" s="8" t="s">
        <v>165</v>
      </c>
      <c r="X363" s="10"/>
      <c r="Y363" s="94" t="str">
        <f>VLOOKUP(D363,TIPOLOGIA!A:F,6,0)</f>
        <v>TIPO II</v>
      </c>
      <c r="Z363" s="94" t="str">
        <f>VLOOKUP(D363,TIPOLOGIA!A:F,5,0)</f>
        <v>TERRESTRE</v>
      </c>
      <c r="AA363" s="8" t="s">
        <v>1877</v>
      </c>
      <c r="AB363" s="8">
        <v>1</v>
      </c>
      <c r="AC363" s="86">
        <f>IF(W363="SOPORTE_TELEFÓNICO",'BASE LIQUIDACION REDEBAN 2025'!$B$19,IF(AND(W363="VISITA_TÉCNICA",Y363="TIPO II"),'BASE LIQUIDACION REDEBAN 2025'!$B$18,'BASE LIQUIDACION REDEBAN 2025'!$B$17))</f>
        <v>67654.12000000001</v>
      </c>
      <c r="AD363" s="86">
        <v>0</v>
      </c>
      <c r="AE363" s="86">
        <f t="shared" si="5"/>
        <v>67654.12000000001</v>
      </c>
      <c r="AF363" s="49"/>
    </row>
    <row r="364" spans="1:32" s="78" customFormat="1">
      <c r="A364" s="8" t="s">
        <v>68</v>
      </c>
      <c r="B364" s="94" t="str">
        <f>VLOOKUP(A364,'CENTRO DE COSTOS'!A:D,4,FALSE)</f>
        <v>WILLIAM ASDRUBAL ROZO ROZO</v>
      </c>
      <c r="C364" s="94" t="str">
        <f>VLOOKUP(A364,'CENTRO DE COSTOS'!A:D,2,FALSE)</f>
        <v>0004-0004</v>
      </c>
      <c r="D364" s="8">
        <v>11001</v>
      </c>
      <c r="E364" s="8">
        <v>2697335</v>
      </c>
      <c r="F364" s="8">
        <v>62358</v>
      </c>
      <c r="G364" s="8" t="s">
        <v>6241</v>
      </c>
      <c r="H364" s="8" t="s">
        <v>417</v>
      </c>
      <c r="I364" s="8" t="s">
        <v>68</v>
      </c>
      <c r="J364" s="8" t="s">
        <v>9385</v>
      </c>
      <c r="K364" s="8" t="s">
        <v>160</v>
      </c>
      <c r="L364" s="8" t="s">
        <v>9386</v>
      </c>
      <c r="M364" s="183">
        <v>45904.726388888892</v>
      </c>
      <c r="N364" s="183">
        <v>45905.710416666669</v>
      </c>
      <c r="O364" s="90"/>
      <c r="P364" s="8" t="s">
        <v>8318</v>
      </c>
      <c r="Q364" s="8" t="s">
        <v>8318</v>
      </c>
      <c r="R364" s="8" t="s">
        <v>6245</v>
      </c>
      <c r="S364" s="8" t="s">
        <v>6245</v>
      </c>
      <c r="T364" s="8" t="s">
        <v>7951</v>
      </c>
      <c r="U364" s="8" t="s">
        <v>9387</v>
      </c>
      <c r="V364" s="8" t="s">
        <v>9388</v>
      </c>
      <c r="W364" s="8" t="s">
        <v>1552</v>
      </c>
      <c r="X364" s="10"/>
      <c r="Y364" s="94" t="str">
        <f>VLOOKUP(D364,TIPOLOGIA!A:F,6,0)</f>
        <v>TIPO I</v>
      </c>
      <c r="Z364" s="94" t="str">
        <f>VLOOKUP(D364,TIPOLOGIA!A:F,5,0)</f>
        <v>TERRESTRE</v>
      </c>
      <c r="AA364" s="8"/>
      <c r="AB364" s="8">
        <v>0</v>
      </c>
      <c r="AC364" s="86">
        <f>IF(W364="SOPORTE_TELEFÓNICO",'BASE LIQUIDACION REDEBAN 2025'!$B$19,IF(AND(W364="VISITA_TÉCNICA",Y364="TIPO II"),'BASE LIQUIDACION REDEBAN 2025'!$B$18,'BASE LIQUIDACION REDEBAN 2025'!$B$17))</f>
        <v>41241.0800752</v>
      </c>
      <c r="AD364" s="86">
        <v>0</v>
      </c>
      <c r="AE364" s="86">
        <f t="shared" si="5"/>
        <v>41241.0800752</v>
      </c>
      <c r="AF364" s="49"/>
    </row>
    <row r="365" spans="1:32" s="78" customFormat="1">
      <c r="A365" s="8" t="s">
        <v>100</v>
      </c>
      <c r="B365" s="94" t="str">
        <f>VLOOKUP(A365,'CENTRO DE COSTOS'!A:D,4,FALSE)</f>
        <v>KEVIN ALEXIS CORZO BUSTOS</v>
      </c>
      <c r="C365" s="94" t="str">
        <f>VLOOKUP(A365,'CENTRO DE COSTOS'!A:D,2,FALSE)</f>
        <v>0004-0007</v>
      </c>
      <c r="D365" s="8">
        <v>50689</v>
      </c>
      <c r="E365" s="8">
        <v>2675728</v>
      </c>
      <c r="F365" s="8">
        <v>67973</v>
      </c>
      <c r="G365" s="8" t="s">
        <v>6241</v>
      </c>
      <c r="H365" s="8" t="s">
        <v>216</v>
      </c>
      <c r="I365" s="8" t="s">
        <v>3181</v>
      </c>
      <c r="J365" s="8" t="s">
        <v>9389</v>
      </c>
      <c r="K365" s="8" t="s">
        <v>160</v>
      </c>
      <c r="L365" s="8" t="s">
        <v>9390</v>
      </c>
      <c r="M365" s="183">
        <v>45901.640277777777</v>
      </c>
      <c r="N365" s="183">
        <v>45905.711805555547</v>
      </c>
      <c r="O365" s="90"/>
      <c r="P365" s="8" t="s">
        <v>8318</v>
      </c>
      <c r="Q365" s="8" t="s">
        <v>8318</v>
      </c>
      <c r="R365" s="8" t="s">
        <v>357</v>
      </c>
      <c r="S365" s="8" t="s">
        <v>358</v>
      </c>
      <c r="T365" s="8" t="s">
        <v>6246</v>
      </c>
      <c r="U365" s="8" t="s">
        <v>7731</v>
      </c>
      <c r="V365" s="8" t="s">
        <v>9391</v>
      </c>
      <c r="W365" s="8" t="s">
        <v>165</v>
      </c>
      <c r="X365" s="10"/>
      <c r="Y365" s="94" t="str">
        <f>VLOOKUP(D365,TIPOLOGIA!A:F,6,0)</f>
        <v>TIPO II</v>
      </c>
      <c r="Z365" s="94" t="str">
        <f>VLOOKUP(D365,TIPOLOGIA!A:F,5,0)</f>
        <v>TERRESTRE</v>
      </c>
      <c r="AA365" s="8" t="s">
        <v>1227</v>
      </c>
      <c r="AB365" s="8">
        <v>1</v>
      </c>
      <c r="AC365" s="86">
        <f>IF(W365="SOPORTE_TELEFÓNICO",'BASE LIQUIDACION REDEBAN 2025'!$B$19,IF(AND(W365="VISITA_TÉCNICA",Y365="TIPO II"),'BASE LIQUIDACION REDEBAN 2025'!$B$18,'BASE LIQUIDACION REDEBAN 2025'!$B$17))</f>
        <v>67654.12000000001</v>
      </c>
      <c r="AD365" s="86">
        <v>0</v>
      </c>
      <c r="AE365" s="86">
        <f t="shared" si="5"/>
        <v>67654.12000000001</v>
      </c>
      <c r="AF365" s="49"/>
    </row>
    <row r="366" spans="1:32" s="78" customFormat="1">
      <c r="A366" s="8" t="s">
        <v>81</v>
      </c>
      <c r="B366" s="94" t="str">
        <f>VLOOKUP(A366,'CENTRO DE COSTOS'!A:D,4,FALSE)</f>
        <v>MIGUEL JULIÁN HERNÁNDEZ GUARÍN</v>
      </c>
      <c r="C366" s="94" t="str">
        <f>VLOOKUP(A366,'CENTRO DE COSTOS'!A:D,2,FALSE)</f>
        <v>0004-0008</v>
      </c>
      <c r="D366" s="8">
        <v>54498</v>
      </c>
      <c r="E366" s="8">
        <v>2697168</v>
      </c>
      <c r="F366" s="8">
        <v>42524</v>
      </c>
      <c r="G366" s="8" t="s">
        <v>6241</v>
      </c>
      <c r="H366" s="8" t="s">
        <v>296</v>
      </c>
      <c r="I366" s="8" t="s">
        <v>1131</v>
      </c>
      <c r="J366" s="8" t="s">
        <v>9392</v>
      </c>
      <c r="K366" s="8" t="s">
        <v>160</v>
      </c>
      <c r="L366" s="8" t="s">
        <v>9393</v>
      </c>
      <c r="M366" s="183">
        <v>45904.697916666657</v>
      </c>
      <c r="N366" s="183">
        <v>45905.713194444441</v>
      </c>
      <c r="O366" s="90"/>
      <c r="P366" s="8" t="s">
        <v>8318</v>
      </c>
      <c r="Q366" s="8" t="s">
        <v>8318</v>
      </c>
      <c r="R366" s="8" t="s">
        <v>6245</v>
      </c>
      <c r="S366" s="8" t="s">
        <v>6245</v>
      </c>
      <c r="T366" s="8" t="s">
        <v>7951</v>
      </c>
      <c r="U366" s="8" t="s">
        <v>9387</v>
      </c>
      <c r="V366" s="8" t="s">
        <v>9394</v>
      </c>
      <c r="W366" s="8" t="s">
        <v>1552</v>
      </c>
      <c r="X366" s="10"/>
      <c r="Y366" s="94" t="str">
        <f>VLOOKUP(D366,TIPOLOGIA!A:F,6,0)</f>
        <v>TIPO IV</v>
      </c>
      <c r="Z366" s="94" t="str">
        <f>VLOOKUP(D366,TIPOLOGIA!A:F,5,0)</f>
        <v>TERRESTRE</v>
      </c>
      <c r="AA366" s="8"/>
      <c r="AB366" s="8">
        <v>0</v>
      </c>
      <c r="AC366" s="86">
        <f>IF(W366="SOPORTE_TELEFÓNICO",'BASE LIQUIDACION REDEBAN 2025'!$B$19,IF(AND(W366="VISITA_TÉCNICA",Y366="TIPO II"),'BASE LIQUIDACION REDEBAN 2025'!$B$18,'BASE LIQUIDACION REDEBAN 2025'!$B$17))</f>
        <v>41241.0800752</v>
      </c>
      <c r="AD366" s="86">
        <v>0</v>
      </c>
      <c r="AE366" s="86">
        <f t="shared" si="5"/>
        <v>41241.0800752</v>
      </c>
      <c r="AF366" s="49"/>
    </row>
    <row r="367" spans="1:32" s="78" customFormat="1">
      <c r="A367" s="8" t="s">
        <v>97</v>
      </c>
      <c r="B367" s="94" t="str">
        <f>VLOOKUP(A367,'CENTRO DE COSTOS'!A:D,4,FALSE)</f>
        <v>JOSE MAURICIO HERNANDEZ ROJAS</v>
      </c>
      <c r="C367" s="94" t="str">
        <f>VLOOKUP(A367,'CENTRO DE COSTOS'!A:D,2,FALSE)</f>
        <v>0004-0001</v>
      </c>
      <c r="D367" s="8">
        <v>70001</v>
      </c>
      <c r="E367" s="8">
        <v>2695617</v>
      </c>
      <c r="F367" s="8">
        <v>79914</v>
      </c>
      <c r="G367" s="8" t="s">
        <v>6241</v>
      </c>
      <c r="H367" s="8" t="s">
        <v>333</v>
      </c>
      <c r="I367" s="8" t="s">
        <v>97</v>
      </c>
      <c r="J367" s="8" t="s">
        <v>9104</v>
      </c>
      <c r="K367" s="8" t="s">
        <v>160</v>
      </c>
      <c r="L367" s="8" t="s">
        <v>9395</v>
      </c>
      <c r="M367" s="183">
        <v>45904.574305555558</v>
      </c>
      <c r="N367" s="183">
        <v>45905.715277777781</v>
      </c>
      <c r="O367" s="90"/>
      <c r="P367" s="8" t="s">
        <v>8318</v>
      </c>
      <c r="Q367" s="8" t="s">
        <v>8318</v>
      </c>
      <c r="R367" s="8" t="s">
        <v>243</v>
      </c>
      <c r="S367" s="8" t="s">
        <v>244</v>
      </c>
      <c r="T367" s="8" t="s">
        <v>7951</v>
      </c>
      <c r="U367" s="8" t="s">
        <v>9387</v>
      </c>
      <c r="V367" s="8" t="s">
        <v>9394</v>
      </c>
      <c r="W367" s="8" t="s">
        <v>1552</v>
      </c>
      <c r="X367" s="10"/>
      <c r="Y367" s="94" t="str">
        <f>VLOOKUP(D367,TIPOLOGIA!A:F,6,0)</f>
        <v>TIPO I</v>
      </c>
      <c r="Z367" s="94" t="str">
        <f>VLOOKUP(D367,TIPOLOGIA!A:F,5,0)</f>
        <v>TERRESTRE</v>
      </c>
      <c r="AA367" s="8"/>
      <c r="AB367" s="8">
        <v>0</v>
      </c>
      <c r="AC367" s="86">
        <f>IF(W367="SOPORTE_TELEFÓNICO",'BASE LIQUIDACION REDEBAN 2025'!$B$19,IF(AND(W367="VISITA_TÉCNICA",Y367="TIPO II"),'BASE LIQUIDACION REDEBAN 2025'!$B$18,'BASE LIQUIDACION REDEBAN 2025'!$B$17))</f>
        <v>41241.0800752</v>
      </c>
      <c r="AD367" s="86">
        <v>0</v>
      </c>
      <c r="AE367" s="86">
        <f t="shared" si="5"/>
        <v>41241.0800752</v>
      </c>
      <c r="AF367" s="49"/>
    </row>
    <row r="368" spans="1:32" s="78" customFormat="1">
      <c r="A368" s="8" t="s">
        <v>92</v>
      </c>
      <c r="B368" s="94" t="str">
        <f>VLOOKUP(A368,'CENTRO DE COSTOS'!A:D,4,FALSE)</f>
        <v>KEVIN ALEXIS CORZO BUSTOS</v>
      </c>
      <c r="C368" s="94" t="str">
        <f>VLOOKUP(A368,'CENTRO DE COSTOS'!A:D,2,FALSE)</f>
        <v>0004-0007</v>
      </c>
      <c r="D368" s="8">
        <v>41001</v>
      </c>
      <c r="E368" s="8">
        <v>2674686</v>
      </c>
      <c r="F368" s="8">
        <v>79811</v>
      </c>
      <c r="G368" s="8" t="s">
        <v>6241</v>
      </c>
      <c r="H368" s="8" t="s">
        <v>430</v>
      </c>
      <c r="I368" s="8" t="s">
        <v>92</v>
      </c>
      <c r="J368" s="8" t="s">
        <v>9396</v>
      </c>
      <c r="K368" s="8" t="s">
        <v>160</v>
      </c>
      <c r="L368" s="8" t="s">
        <v>9397</v>
      </c>
      <c r="M368" s="183">
        <v>45901.593055555553</v>
      </c>
      <c r="N368" s="183">
        <v>45905.716666666667</v>
      </c>
      <c r="O368" s="90"/>
      <c r="P368" s="8" t="s">
        <v>8318</v>
      </c>
      <c r="Q368" s="8" t="s">
        <v>8318</v>
      </c>
      <c r="R368" s="8" t="s">
        <v>6245</v>
      </c>
      <c r="S368" s="8" t="s">
        <v>6245</v>
      </c>
      <c r="T368" s="8" t="s">
        <v>6246</v>
      </c>
      <c r="U368" s="8" t="s">
        <v>7731</v>
      </c>
      <c r="V368" s="8" t="s">
        <v>9398</v>
      </c>
      <c r="W368" s="8" t="s">
        <v>165</v>
      </c>
      <c r="X368" s="10"/>
      <c r="Y368" s="94" t="str">
        <f>VLOOKUP(D368,TIPOLOGIA!A:F,6,0)</f>
        <v>TIPO I</v>
      </c>
      <c r="Z368" s="94" t="str">
        <f>VLOOKUP(D368,TIPOLOGIA!A:F,5,0)</f>
        <v>TERRESTRE</v>
      </c>
      <c r="AA368" s="8" t="s">
        <v>1416</v>
      </c>
      <c r="AB368" s="8">
        <v>1</v>
      </c>
      <c r="AC368" s="86">
        <f>IF(W368="SOPORTE_TELEFÓNICO",'BASE LIQUIDACION REDEBAN 2025'!$B$19,IF(AND(W368="VISITA_TÉCNICA",Y368="TIPO II"),'BASE LIQUIDACION REDEBAN 2025'!$B$18,'BASE LIQUIDACION REDEBAN 2025'!$B$17))</f>
        <v>35779.500569199998</v>
      </c>
      <c r="AD368" s="86">
        <v>0</v>
      </c>
      <c r="AE368" s="86">
        <f t="shared" si="5"/>
        <v>35779.500569199998</v>
      </c>
      <c r="AF368" s="49"/>
    </row>
    <row r="369" spans="1:32" s="78" customFormat="1">
      <c r="A369" s="8" t="s">
        <v>72</v>
      </c>
      <c r="B369" s="94" t="str">
        <f>VLOOKUP(A369,'CENTRO DE COSTOS'!A:D,4,FALSE)</f>
        <v>MIGUEL JULIÁN HERNÁNDEZ GUARÍN</v>
      </c>
      <c r="C369" s="94" t="str">
        <f>VLOOKUP(A369,'CENTRO DE COSTOS'!A:D,2,FALSE)</f>
        <v>0004-0008</v>
      </c>
      <c r="D369" s="8">
        <v>68276</v>
      </c>
      <c r="E369" s="8">
        <v>2699603</v>
      </c>
      <c r="F369" s="8">
        <v>78317</v>
      </c>
      <c r="G369" s="8" t="s">
        <v>6241</v>
      </c>
      <c r="H369" s="8" t="s">
        <v>224</v>
      </c>
      <c r="I369" s="8" t="s">
        <v>2314</v>
      </c>
      <c r="J369" s="8" t="s">
        <v>9399</v>
      </c>
      <c r="K369" s="8" t="s">
        <v>160</v>
      </c>
      <c r="L369" s="8" t="s">
        <v>9400</v>
      </c>
      <c r="M369" s="183">
        <v>45905.412499999999</v>
      </c>
      <c r="N369" s="183">
        <v>45905.717361111107</v>
      </c>
      <c r="O369" s="90"/>
      <c r="P369" s="8" t="s">
        <v>8318</v>
      </c>
      <c r="Q369" s="8" t="s">
        <v>8318</v>
      </c>
      <c r="R369" s="8" t="s">
        <v>6245</v>
      </c>
      <c r="S369" s="8" t="s">
        <v>6245</v>
      </c>
      <c r="T369" s="8" t="s">
        <v>6246</v>
      </c>
      <c r="U369" s="8" t="s">
        <v>7731</v>
      </c>
      <c r="V369" s="8" t="s">
        <v>9401</v>
      </c>
      <c r="W369" s="8" t="s">
        <v>165</v>
      </c>
      <c r="X369" s="10"/>
      <c r="Y369" s="94" t="str">
        <f>VLOOKUP(D369,TIPOLOGIA!A:F,6,0)</f>
        <v>TIPO I</v>
      </c>
      <c r="Z369" s="94" t="str">
        <f>VLOOKUP(D369,TIPOLOGIA!A:F,5,0)</f>
        <v>TERRESTRE</v>
      </c>
      <c r="AA369" s="8" t="s">
        <v>1400</v>
      </c>
      <c r="AB369" s="8">
        <v>1</v>
      </c>
      <c r="AC369" s="86">
        <f>IF(W369="SOPORTE_TELEFÓNICO",'BASE LIQUIDACION REDEBAN 2025'!$B$19,IF(AND(W369="VISITA_TÉCNICA",Y369="TIPO II"),'BASE LIQUIDACION REDEBAN 2025'!$B$18,'BASE LIQUIDACION REDEBAN 2025'!$B$17))</f>
        <v>35779.500569199998</v>
      </c>
      <c r="AD369" s="86">
        <v>0</v>
      </c>
      <c r="AE369" s="86">
        <f t="shared" si="5"/>
        <v>35779.500569199998</v>
      </c>
      <c r="AF369" s="49"/>
    </row>
    <row r="370" spans="1:32" s="78" customFormat="1">
      <c r="A370" s="8" t="s">
        <v>94</v>
      </c>
      <c r="B370" s="94" t="str">
        <f>VLOOKUP(A370,'CENTRO DE COSTOS'!A:D,4,FALSE)</f>
        <v>DIEGO FERNANDO HENAO CARDONA</v>
      </c>
      <c r="C370" s="94" t="str">
        <f>VLOOKUP(A370,'CENTRO DE COSTOS'!A:D,2,FALSE)</f>
        <v>0004-0002</v>
      </c>
      <c r="D370" s="8">
        <v>63001</v>
      </c>
      <c r="E370" s="8">
        <v>2693158</v>
      </c>
      <c r="F370" s="8">
        <v>79595</v>
      </c>
      <c r="G370" s="8" t="s">
        <v>6241</v>
      </c>
      <c r="H370" s="8" t="s">
        <v>732</v>
      </c>
      <c r="I370" s="8" t="s">
        <v>733</v>
      </c>
      <c r="J370" s="8" t="s">
        <v>9402</v>
      </c>
      <c r="K370" s="8" t="s">
        <v>160</v>
      </c>
      <c r="L370" s="8" t="s">
        <v>9403</v>
      </c>
      <c r="M370" s="183">
        <v>45904.386805555558</v>
      </c>
      <c r="N370" s="183">
        <v>45905.72152777778</v>
      </c>
      <c r="O370" s="90"/>
      <c r="P370" s="8" t="s">
        <v>8318</v>
      </c>
      <c r="Q370" s="8" t="s">
        <v>8318</v>
      </c>
      <c r="R370" s="8" t="s">
        <v>6245</v>
      </c>
      <c r="S370" s="8" t="s">
        <v>6245</v>
      </c>
      <c r="T370" s="8" t="s">
        <v>6246</v>
      </c>
      <c r="U370" s="8" t="s">
        <v>7731</v>
      </c>
      <c r="V370" s="8" t="s">
        <v>9404</v>
      </c>
      <c r="W370" s="8" t="s">
        <v>165</v>
      </c>
      <c r="X370" s="10"/>
      <c r="Y370" s="94" t="str">
        <f>VLOOKUP(D370,TIPOLOGIA!A:F,6,0)</f>
        <v>TIPO II</v>
      </c>
      <c r="Z370" s="94" t="str">
        <f>VLOOKUP(D370,TIPOLOGIA!A:F,5,0)</f>
        <v>TERRESTRE</v>
      </c>
      <c r="AA370" s="8" t="s">
        <v>191</v>
      </c>
      <c r="AB370" s="8">
        <v>1</v>
      </c>
      <c r="AC370" s="86">
        <f>IF(W370="SOPORTE_TELEFÓNICO",'BASE LIQUIDACION REDEBAN 2025'!$B$19,IF(AND(W370="VISITA_TÉCNICA",Y370="TIPO II"),'BASE LIQUIDACION REDEBAN 2025'!$B$18,'BASE LIQUIDACION REDEBAN 2025'!$B$17))</f>
        <v>67654.12000000001</v>
      </c>
      <c r="AD370" s="86">
        <v>0</v>
      </c>
      <c r="AE370" s="86">
        <f t="shared" si="5"/>
        <v>67654.12000000001</v>
      </c>
      <c r="AF370" s="49"/>
    </row>
    <row r="371" spans="1:32" s="78" customFormat="1">
      <c r="A371" s="8" t="s">
        <v>91</v>
      </c>
      <c r="B371" s="94" t="str">
        <f>VLOOKUP(A371,'CENTRO DE COSTOS'!A:D,4,FALSE)</f>
        <v>JOSE MAURICIO HERNANDEZ ROJAS</v>
      </c>
      <c r="C371" s="94" t="str">
        <f>VLOOKUP(A371,'CENTRO DE COSTOS'!A:D,2,FALSE)</f>
        <v>0004-0001</v>
      </c>
      <c r="D371" s="8">
        <v>23162</v>
      </c>
      <c r="E371" s="8">
        <v>2694319</v>
      </c>
      <c r="F371" s="8">
        <v>79762</v>
      </c>
      <c r="G371" s="8" t="s">
        <v>6241</v>
      </c>
      <c r="H371" s="8" t="s">
        <v>193</v>
      </c>
      <c r="I371" s="8" t="s">
        <v>3416</v>
      </c>
      <c r="J371" s="8" t="s">
        <v>9405</v>
      </c>
      <c r="K371" s="8" t="s">
        <v>160</v>
      </c>
      <c r="L371" s="8" t="s">
        <v>9406</v>
      </c>
      <c r="M371" s="183">
        <v>45904.454861111109</v>
      </c>
      <c r="N371" s="183">
        <v>45905.725694444453</v>
      </c>
      <c r="O371" s="90"/>
      <c r="P371" s="8" t="s">
        <v>8318</v>
      </c>
      <c r="Q371" s="8" t="s">
        <v>8318</v>
      </c>
      <c r="R371" s="8" t="s">
        <v>162</v>
      </c>
      <c r="S371" s="8" t="s">
        <v>162</v>
      </c>
      <c r="T371" s="8" t="s">
        <v>6246</v>
      </c>
      <c r="U371" s="8" t="s">
        <v>7731</v>
      </c>
      <c r="V371" s="8" t="s">
        <v>9407</v>
      </c>
      <c r="W371" s="8" t="s">
        <v>165</v>
      </c>
      <c r="X371" s="10"/>
      <c r="Y371" s="94" t="str">
        <f>VLOOKUP(D371,TIPOLOGIA!A:F,6,0)</f>
        <v>TIPO I</v>
      </c>
      <c r="Z371" s="94" t="str">
        <f>VLOOKUP(D371,TIPOLOGIA!A:F,5,0)</f>
        <v>TERRESTRE</v>
      </c>
      <c r="AA371" s="8" t="s">
        <v>2917</v>
      </c>
      <c r="AB371" s="8">
        <v>1</v>
      </c>
      <c r="AC371" s="86">
        <f>IF(W371="SOPORTE_TELEFÓNICO",'BASE LIQUIDACION REDEBAN 2025'!$B$19,IF(AND(W371="VISITA_TÉCNICA",Y371="TIPO II"),'BASE LIQUIDACION REDEBAN 2025'!$B$18,'BASE LIQUIDACION REDEBAN 2025'!$B$17))</f>
        <v>35779.500569199998</v>
      </c>
      <c r="AD371" s="86">
        <v>0</v>
      </c>
      <c r="AE371" s="86">
        <f t="shared" si="5"/>
        <v>35779.500569199998</v>
      </c>
      <c r="AF371" s="49"/>
    </row>
    <row r="372" spans="1:32" s="78" customFormat="1">
      <c r="A372" s="8" t="s">
        <v>100</v>
      </c>
      <c r="B372" s="94" t="str">
        <f>VLOOKUP(A372,'CENTRO DE COSTOS'!A:D,4,FALSE)</f>
        <v>KEVIN ALEXIS CORZO BUSTOS</v>
      </c>
      <c r="C372" s="94" t="str">
        <f>VLOOKUP(A372,'CENTRO DE COSTOS'!A:D,2,FALSE)</f>
        <v>0004-0007</v>
      </c>
      <c r="D372" s="8">
        <v>50226</v>
      </c>
      <c r="E372" s="8">
        <v>2691256</v>
      </c>
      <c r="F372" s="8">
        <v>70547</v>
      </c>
      <c r="G372" s="8" t="s">
        <v>6241</v>
      </c>
      <c r="H372" s="8" t="s">
        <v>216</v>
      </c>
      <c r="I372" s="8" t="s">
        <v>4520</v>
      </c>
      <c r="J372" s="8" t="s">
        <v>9408</v>
      </c>
      <c r="K372" s="8" t="s">
        <v>160</v>
      </c>
      <c r="L372" s="8" t="s">
        <v>9409</v>
      </c>
      <c r="M372" s="183">
        <v>45904.333333333343</v>
      </c>
      <c r="N372" s="183">
        <v>45905.728472222218</v>
      </c>
      <c r="O372" s="90"/>
      <c r="P372" s="8" t="s">
        <v>8318</v>
      </c>
      <c r="Q372" s="8" t="s">
        <v>8318</v>
      </c>
      <c r="R372" s="8" t="s">
        <v>6245</v>
      </c>
      <c r="S372" s="8" t="s">
        <v>6245</v>
      </c>
      <c r="T372" s="8" t="s">
        <v>6246</v>
      </c>
      <c r="U372" s="8" t="s">
        <v>7731</v>
      </c>
      <c r="V372" s="8" t="s">
        <v>9410</v>
      </c>
      <c r="W372" s="8" t="s">
        <v>165</v>
      </c>
      <c r="X372" s="10"/>
      <c r="Y372" s="94" t="str">
        <f>VLOOKUP(D372,TIPOLOGIA!A:F,6,0)</f>
        <v>TIPO II</v>
      </c>
      <c r="Z372" s="94" t="str">
        <f>VLOOKUP(D372,TIPOLOGIA!A:F,5,0)</f>
        <v>TERRESTRE</v>
      </c>
      <c r="AA372" s="8" t="s">
        <v>1538</v>
      </c>
      <c r="AB372" s="8">
        <v>1</v>
      </c>
      <c r="AC372" s="86">
        <f>IF(W372="SOPORTE_TELEFÓNICO",'BASE LIQUIDACION REDEBAN 2025'!$B$19,IF(AND(W372="VISITA_TÉCNICA",Y372="TIPO II"),'BASE LIQUIDACION REDEBAN 2025'!$B$18,'BASE LIQUIDACION REDEBAN 2025'!$B$17))</f>
        <v>67654.12000000001</v>
      </c>
      <c r="AD372" s="86">
        <v>0</v>
      </c>
      <c r="AE372" s="86">
        <f t="shared" si="5"/>
        <v>67654.12000000001</v>
      </c>
      <c r="AF372" s="49"/>
    </row>
    <row r="373" spans="1:32" s="78" customFormat="1">
      <c r="A373" s="8" t="s">
        <v>96</v>
      </c>
      <c r="B373" s="94" t="str">
        <f>VLOOKUP(A373,'CENTRO DE COSTOS'!A:D,4,FALSE)</f>
        <v>JOSE MAURICIO HERNANDEZ ROJAS</v>
      </c>
      <c r="C373" s="94" t="str">
        <f>VLOOKUP(A373,'CENTRO DE COSTOS'!A:D,2,FALSE)</f>
        <v>0004-0001</v>
      </c>
      <c r="D373" s="8">
        <v>47980</v>
      </c>
      <c r="E373" s="8">
        <v>2666210</v>
      </c>
      <c r="F373" s="8">
        <v>47824</v>
      </c>
      <c r="G373" s="8" t="s">
        <v>6241</v>
      </c>
      <c r="H373" s="8" t="s">
        <v>438</v>
      </c>
      <c r="I373" s="8" t="s">
        <v>9411</v>
      </c>
      <c r="J373" s="8" t="s">
        <v>9412</v>
      </c>
      <c r="K373" s="8" t="s">
        <v>160</v>
      </c>
      <c r="L373" s="8" t="s">
        <v>9413</v>
      </c>
      <c r="M373" s="183">
        <v>45898.640277777777</v>
      </c>
      <c r="N373" s="183">
        <v>45905.744444444441</v>
      </c>
      <c r="O373" s="90"/>
      <c r="P373" s="8" t="s">
        <v>8318</v>
      </c>
      <c r="Q373" s="8" t="s">
        <v>8318</v>
      </c>
      <c r="R373" s="8" t="s">
        <v>243</v>
      </c>
      <c r="S373" s="8" t="s">
        <v>244</v>
      </c>
      <c r="T373" s="8" t="s">
        <v>6246</v>
      </c>
      <c r="U373" s="8" t="s">
        <v>7731</v>
      </c>
      <c r="V373" s="8" t="s">
        <v>9414</v>
      </c>
      <c r="W373" s="8" t="s">
        <v>165</v>
      </c>
      <c r="X373" s="10"/>
      <c r="Y373" s="94" t="str">
        <f>VLOOKUP(D373,TIPOLOGIA!A:F,6,0)</f>
        <v>TIPO II</v>
      </c>
      <c r="Z373" s="94" t="str">
        <f>VLOOKUP(D373,TIPOLOGIA!A:F,5,0)</f>
        <v>TERRESTRE</v>
      </c>
      <c r="AA373" s="8" t="s">
        <v>442</v>
      </c>
      <c r="AB373" s="8">
        <v>1</v>
      </c>
      <c r="AC373" s="86">
        <f>IF(W373="SOPORTE_TELEFÓNICO",'BASE LIQUIDACION REDEBAN 2025'!$B$19,IF(AND(W373="VISITA_TÉCNICA",Y373="TIPO II"),'BASE LIQUIDACION REDEBAN 2025'!$B$18,'BASE LIQUIDACION REDEBAN 2025'!$B$17))</f>
        <v>67654.12000000001</v>
      </c>
      <c r="AD373" s="86">
        <v>0</v>
      </c>
      <c r="AE373" s="86">
        <f t="shared" si="5"/>
        <v>67654.12000000001</v>
      </c>
      <c r="AF373" s="49"/>
    </row>
    <row r="374" spans="1:32" s="78" customFormat="1">
      <c r="A374" s="8" t="s">
        <v>97</v>
      </c>
      <c r="B374" s="94" t="str">
        <f>VLOOKUP(A374,'CENTRO DE COSTOS'!A:D,4,FALSE)</f>
        <v>JOSE MAURICIO HERNANDEZ ROJAS</v>
      </c>
      <c r="C374" s="94" t="str">
        <f>VLOOKUP(A374,'CENTRO DE COSTOS'!A:D,2,FALSE)</f>
        <v>0004-0001</v>
      </c>
      <c r="D374" s="8">
        <v>70001</v>
      </c>
      <c r="E374" s="8">
        <v>2689132</v>
      </c>
      <c r="F374" s="8">
        <v>79254</v>
      </c>
      <c r="G374" s="8" t="s">
        <v>6241</v>
      </c>
      <c r="H374" s="8" t="s">
        <v>333</v>
      </c>
      <c r="I374" s="8" t="s">
        <v>97</v>
      </c>
      <c r="J374" s="8" t="s">
        <v>9415</v>
      </c>
      <c r="K374" s="8" t="s">
        <v>160</v>
      </c>
      <c r="L374" s="8" t="s">
        <v>9416</v>
      </c>
      <c r="M374" s="183">
        <v>45903.5625</v>
      </c>
      <c r="N374" s="183">
        <v>45905.75277777778</v>
      </c>
      <c r="O374" s="90"/>
      <c r="P374" s="8" t="s">
        <v>8318</v>
      </c>
      <c r="Q374" s="8" t="s">
        <v>8318</v>
      </c>
      <c r="R374" s="8" t="s">
        <v>243</v>
      </c>
      <c r="S374" s="8" t="s">
        <v>244</v>
      </c>
      <c r="T374" s="8" t="s">
        <v>6246</v>
      </c>
      <c r="U374" s="8" t="s">
        <v>7731</v>
      </c>
      <c r="V374" s="8" t="s">
        <v>9417</v>
      </c>
      <c r="W374" s="8" t="s">
        <v>165</v>
      </c>
      <c r="X374" s="10"/>
      <c r="Y374" s="94" t="str">
        <f>VLOOKUP(D374,TIPOLOGIA!A:F,6,0)</f>
        <v>TIPO I</v>
      </c>
      <c r="Z374" s="94" t="str">
        <f>VLOOKUP(D374,TIPOLOGIA!A:F,5,0)</f>
        <v>TERRESTRE</v>
      </c>
      <c r="AA374" s="8" t="s">
        <v>339</v>
      </c>
      <c r="AB374" s="8">
        <v>1</v>
      </c>
      <c r="AC374" s="86">
        <f>IF(W374="SOPORTE_TELEFÓNICO",'BASE LIQUIDACION REDEBAN 2025'!$B$19,IF(AND(W374="VISITA_TÉCNICA",Y374="TIPO II"),'BASE LIQUIDACION REDEBAN 2025'!$B$18,'BASE LIQUIDACION REDEBAN 2025'!$B$17))</f>
        <v>35779.500569199998</v>
      </c>
      <c r="AD374" s="86">
        <v>0</v>
      </c>
      <c r="AE374" s="86">
        <f t="shared" si="5"/>
        <v>35779.500569199998</v>
      </c>
      <c r="AF374" s="49"/>
    </row>
    <row r="375" spans="1:32" s="78" customFormat="1">
      <c r="A375" s="8" t="s">
        <v>72</v>
      </c>
      <c r="B375" s="94" t="str">
        <f>VLOOKUP(A375,'CENTRO DE COSTOS'!A:D,4,FALSE)</f>
        <v>MIGUEL JULIÁN HERNÁNDEZ GUARÍN</v>
      </c>
      <c r="C375" s="94" t="str">
        <f>VLOOKUP(A375,'CENTRO DE COSTOS'!A:D,2,FALSE)</f>
        <v>0004-0008</v>
      </c>
      <c r="D375" s="8">
        <v>68001</v>
      </c>
      <c r="E375" s="8">
        <v>2702790</v>
      </c>
      <c r="F375" s="8">
        <v>33506</v>
      </c>
      <c r="G375" s="8" t="s">
        <v>6241</v>
      </c>
      <c r="H375" s="8" t="s">
        <v>224</v>
      </c>
      <c r="I375" s="8" t="s">
        <v>72</v>
      </c>
      <c r="J375" s="8" t="s">
        <v>9418</v>
      </c>
      <c r="K375" s="8" t="s">
        <v>160</v>
      </c>
      <c r="L375" s="8" t="s">
        <v>9419</v>
      </c>
      <c r="M375" s="183">
        <v>45905.707638888889</v>
      </c>
      <c r="N375" s="183">
        <v>45906.509027777778</v>
      </c>
      <c r="O375" s="90"/>
      <c r="P375" s="8" t="s">
        <v>8318</v>
      </c>
      <c r="Q375" s="8" t="s">
        <v>8318</v>
      </c>
      <c r="R375" s="8" t="s">
        <v>6245</v>
      </c>
      <c r="S375" s="8" t="s">
        <v>6245</v>
      </c>
      <c r="T375" s="8" t="s">
        <v>6246</v>
      </c>
      <c r="U375" s="8" t="s">
        <v>7731</v>
      </c>
      <c r="V375" s="8" t="s">
        <v>9420</v>
      </c>
      <c r="W375" s="8" t="s">
        <v>165</v>
      </c>
      <c r="X375" s="10"/>
      <c r="Y375" s="94" t="str">
        <f>VLOOKUP(D375,TIPOLOGIA!A:F,6,0)</f>
        <v>TIPO I</v>
      </c>
      <c r="Z375" s="94" t="str">
        <f>VLOOKUP(D375,TIPOLOGIA!A:F,5,0)</f>
        <v>TERRESTRE</v>
      </c>
      <c r="AA375" s="8" t="s">
        <v>230</v>
      </c>
      <c r="AB375" s="8">
        <v>1</v>
      </c>
      <c r="AC375" s="86">
        <f>IF(W375="SOPORTE_TELEFÓNICO",'BASE LIQUIDACION REDEBAN 2025'!$B$19,IF(AND(W375="VISITA_TÉCNICA",Y375="TIPO II"),'BASE LIQUIDACION REDEBAN 2025'!$B$18,'BASE LIQUIDACION REDEBAN 2025'!$B$17))</f>
        <v>35779.500569199998</v>
      </c>
      <c r="AD375" s="86">
        <v>0</v>
      </c>
      <c r="AE375" s="86">
        <f t="shared" si="5"/>
        <v>35779.500569199998</v>
      </c>
      <c r="AF375" s="49"/>
    </row>
    <row r="376" spans="1:32" s="78" customFormat="1">
      <c r="A376" s="8" t="s">
        <v>92</v>
      </c>
      <c r="B376" s="94" t="str">
        <f>VLOOKUP(A376,'CENTRO DE COSTOS'!A:D,4,FALSE)</f>
        <v>KEVIN ALEXIS CORZO BUSTOS</v>
      </c>
      <c r="C376" s="94" t="str">
        <f>VLOOKUP(A376,'CENTRO DE COSTOS'!A:D,2,FALSE)</f>
        <v>0004-0007</v>
      </c>
      <c r="D376" s="8">
        <v>41001</v>
      </c>
      <c r="E376" s="8">
        <v>2702495</v>
      </c>
      <c r="F376" s="8">
        <v>66967</v>
      </c>
      <c r="G376" s="8" t="s">
        <v>6241</v>
      </c>
      <c r="H376" s="8" t="s">
        <v>430</v>
      </c>
      <c r="I376" s="8" t="s">
        <v>92</v>
      </c>
      <c r="J376" s="8" t="s">
        <v>4004</v>
      </c>
      <c r="K376" s="8" t="s">
        <v>160</v>
      </c>
      <c r="L376" s="8" t="s">
        <v>9421</v>
      </c>
      <c r="M376" s="183">
        <v>45905.675694444442</v>
      </c>
      <c r="N376" s="183">
        <v>45906.511111111111</v>
      </c>
      <c r="O376" s="90"/>
      <c r="P376" s="8" t="s">
        <v>8318</v>
      </c>
      <c r="Q376" s="8" t="s">
        <v>8318</v>
      </c>
      <c r="R376" s="8" t="s">
        <v>243</v>
      </c>
      <c r="S376" s="8" t="s">
        <v>365</v>
      </c>
      <c r="T376" s="8" t="s">
        <v>6246</v>
      </c>
      <c r="U376" s="8" t="s">
        <v>7731</v>
      </c>
      <c r="V376" s="8" t="s">
        <v>9422</v>
      </c>
      <c r="W376" s="8" t="s">
        <v>165</v>
      </c>
      <c r="X376" s="10"/>
      <c r="Y376" s="94" t="str">
        <f>VLOOKUP(D376,TIPOLOGIA!A:F,6,0)</f>
        <v>TIPO I</v>
      </c>
      <c r="Z376" s="94" t="str">
        <f>VLOOKUP(D376,TIPOLOGIA!A:F,5,0)</f>
        <v>TERRESTRE</v>
      </c>
      <c r="AA376" s="8" t="s">
        <v>1663</v>
      </c>
      <c r="AB376" s="8">
        <v>1</v>
      </c>
      <c r="AC376" s="86">
        <f>IF(W376="SOPORTE_TELEFÓNICO",'BASE LIQUIDACION REDEBAN 2025'!$B$19,IF(AND(W376="VISITA_TÉCNICA",Y376="TIPO II"),'BASE LIQUIDACION REDEBAN 2025'!$B$18,'BASE LIQUIDACION REDEBAN 2025'!$B$17))</f>
        <v>35779.500569199998</v>
      </c>
      <c r="AD376" s="86">
        <v>0</v>
      </c>
      <c r="AE376" s="86">
        <f t="shared" si="5"/>
        <v>35779.500569199998</v>
      </c>
      <c r="AF376" s="49"/>
    </row>
    <row r="377" spans="1:32" s="78" customFormat="1">
      <c r="A377" s="8" t="s">
        <v>72</v>
      </c>
      <c r="B377" s="94" t="str">
        <f>VLOOKUP(A377,'CENTRO DE COSTOS'!A:D,4,FALSE)</f>
        <v>MIGUEL JULIÁN HERNÁNDEZ GUARÍN</v>
      </c>
      <c r="C377" s="94" t="str">
        <f>VLOOKUP(A377,'CENTRO DE COSTOS'!A:D,2,FALSE)</f>
        <v>0004-0008</v>
      </c>
      <c r="D377" s="8">
        <v>68001</v>
      </c>
      <c r="E377" s="8">
        <v>2701294</v>
      </c>
      <c r="F377" s="8">
        <v>69120</v>
      </c>
      <c r="G377" s="8" t="s">
        <v>6241</v>
      </c>
      <c r="H377" s="8" t="s">
        <v>224</v>
      </c>
      <c r="I377" s="8" t="s">
        <v>72</v>
      </c>
      <c r="J377" s="8" t="s">
        <v>9423</v>
      </c>
      <c r="K377" s="8" t="s">
        <v>160</v>
      </c>
      <c r="L377" s="8" t="s">
        <v>9424</v>
      </c>
      <c r="M377" s="183">
        <v>45905.553472222222</v>
      </c>
      <c r="N377" s="183">
        <v>45906.513194444437</v>
      </c>
      <c r="O377" s="90"/>
      <c r="P377" s="8" t="s">
        <v>8318</v>
      </c>
      <c r="Q377" s="8" t="s">
        <v>8318</v>
      </c>
      <c r="R377" s="8" t="s">
        <v>243</v>
      </c>
      <c r="S377" s="8" t="s">
        <v>365</v>
      </c>
      <c r="T377" s="8" t="s">
        <v>6246</v>
      </c>
      <c r="U377" s="8" t="s">
        <v>7731</v>
      </c>
      <c r="V377" s="8" t="s">
        <v>9425</v>
      </c>
      <c r="W377" s="8" t="s">
        <v>165</v>
      </c>
      <c r="X377" s="10"/>
      <c r="Y377" s="94" t="str">
        <f>VLOOKUP(D377,TIPOLOGIA!A:F,6,0)</f>
        <v>TIPO I</v>
      </c>
      <c r="Z377" s="94" t="str">
        <f>VLOOKUP(D377,TIPOLOGIA!A:F,5,0)</f>
        <v>TERRESTRE</v>
      </c>
      <c r="AA377" s="8" t="s">
        <v>480</v>
      </c>
      <c r="AB377" s="8">
        <v>1</v>
      </c>
      <c r="AC377" s="86">
        <f>IF(W377="SOPORTE_TELEFÓNICO",'BASE LIQUIDACION REDEBAN 2025'!$B$19,IF(AND(W377="VISITA_TÉCNICA",Y377="TIPO II"),'BASE LIQUIDACION REDEBAN 2025'!$B$18,'BASE LIQUIDACION REDEBAN 2025'!$B$17))</f>
        <v>35779.500569199998</v>
      </c>
      <c r="AD377" s="86">
        <v>0</v>
      </c>
      <c r="AE377" s="86">
        <f t="shared" si="5"/>
        <v>35779.500569199998</v>
      </c>
      <c r="AF377" s="49"/>
    </row>
    <row r="378" spans="1:32" s="78" customFormat="1">
      <c r="A378" s="8" t="s">
        <v>68</v>
      </c>
      <c r="B378" s="94" t="str">
        <f>VLOOKUP(A378,'CENTRO DE COSTOS'!A:D,4,FALSE)</f>
        <v>WILLIAM ASDRUBAL ROZO ROZO</v>
      </c>
      <c r="C378" s="94" t="str">
        <f>VLOOKUP(A378,'CENTRO DE COSTOS'!A:D,2,FALSE)</f>
        <v>0004-0004</v>
      </c>
      <c r="D378" s="8">
        <v>25754</v>
      </c>
      <c r="E378" s="8">
        <v>2701536</v>
      </c>
      <c r="F378" s="8">
        <v>57241</v>
      </c>
      <c r="G378" s="8" t="s">
        <v>6241</v>
      </c>
      <c r="H378" s="8" t="s">
        <v>417</v>
      </c>
      <c r="I378" s="8" t="s">
        <v>418</v>
      </c>
      <c r="J378" s="8" t="s">
        <v>9426</v>
      </c>
      <c r="K378" s="8" t="s">
        <v>160</v>
      </c>
      <c r="L378" s="8" t="s">
        <v>9427</v>
      </c>
      <c r="M378" s="183">
        <v>45905.573611111111</v>
      </c>
      <c r="N378" s="183">
        <v>45906.51458333333</v>
      </c>
      <c r="O378" s="90"/>
      <c r="P378" s="8" t="s">
        <v>8318</v>
      </c>
      <c r="Q378" s="8" t="s">
        <v>8318</v>
      </c>
      <c r="R378" s="8" t="s">
        <v>6245</v>
      </c>
      <c r="S378" s="8" t="s">
        <v>6245</v>
      </c>
      <c r="T378" s="8" t="s">
        <v>6246</v>
      </c>
      <c r="U378" s="8" t="s">
        <v>7731</v>
      </c>
      <c r="V378" s="8" t="s">
        <v>9428</v>
      </c>
      <c r="W378" s="8" t="s">
        <v>165</v>
      </c>
      <c r="X378" s="10"/>
      <c r="Y378" s="94" t="str">
        <f>VLOOKUP(D378,TIPOLOGIA!A:F,6,0)</f>
        <v>TIPO I</v>
      </c>
      <c r="Z378" s="94" t="str">
        <f>VLOOKUP(D378,TIPOLOGIA!A:F,5,0)</f>
        <v>TERRESTRE</v>
      </c>
      <c r="AA378" s="8" t="s">
        <v>561</v>
      </c>
      <c r="AB378" s="8">
        <v>1</v>
      </c>
      <c r="AC378" s="86">
        <f>IF(W378="SOPORTE_TELEFÓNICO",'BASE LIQUIDACION REDEBAN 2025'!$B$19,IF(AND(W378="VISITA_TÉCNICA",Y378="TIPO II"),'BASE LIQUIDACION REDEBAN 2025'!$B$18,'BASE LIQUIDACION REDEBAN 2025'!$B$17))</f>
        <v>35779.500569199998</v>
      </c>
      <c r="AD378" s="86">
        <v>0</v>
      </c>
      <c r="AE378" s="86">
        <f t="shared" si="5"/>
        <v>35779.500569199998</v>
      </c>
      <c r="AF378" s="49"/>
    </row>
    <row r="379" spans="1:32" s="78" customFormat="1">
      <c r="A379" s="8" t="s">
        <v>99</v>
      </c>
      <c r="B379" s="94" t="str">
        <f>VLOOKUP(A379,'CENTRO DE COSTOS'!A:D,4,FALSE)</f>
        <v>JOSE MAURICIO HERNANDEZ ROJAS</v>
      </c>
      <c r="C379" s="94" t="str">
        <f>VLOOKUP(A379,'CENTRO DE COSTOS'!A:D,2,FALSE)</f>
        <v>0004-0001</v>
      </c>
      <c r="D379" s="8">
        <v>20001</v>
      </c>
      <c r="E379" s="8">
        <v>2701474</v>
      </c>
      <c r="F379" s="8">
        <v>78443</v>
      </c>
      <c r="G379" s="8" t="s">
        <v>6241</v>
      </c>
      <c r="H379" s="8" t="s">
        <v>596</v>
      </c>
      <c r="I379" s="8" t="s">
        <v>99</v>
      </c>
      <c r="J379" s="8" t="s">
        <v>9429</v>
      </c>
      <c r="K379" s="8" t="s">
        <v>160</v>
      </c>
      <c r="L379" s="8" t="s">
        <v>9430</v>
      </c>
      <c r="M379" s="183">
        <v>45905.595138888893</v>
      </c>
      <c r="N379" s="183">
        <v>45906.517361111109</v>
      </c>
      <c r="O379" s="90"/>
      <c r="P379" s="8" t="s">
        <v>8318</v>
      </c>
      <c r="Q379" s="8" t="s">
        <v>8318</v>
      </c>
      <c r="R379" s="8" t="s">
        <v>6245</v>
      </c>
      <c r="S379" s="8" t="s">
        <v>6245</v>
      </c>
      <c r="T379" s="8" t="s">
        <v>6246</v>
      </c>
      <c r="U379" s="8" t="s">
        <v>7731</v>
      </c>
      <c r="V379" s="8" t="s">
        <v>9431</v>
      </c>
      <c r="W379" s="8" t="s">
        <v>165</v>
      </c>
      <c r="X379" s="10"/>
      <c r="Y379" s="94" t="str">
        <f>VLOOKUP(D379,TIPOLOGIA!A:F,6,0)</f>
        <v>TIPO I</v>
      </c>
      <c r="Z379" s="94" t="str">
        <f>VLOOKUP(D379,TIPOLOGIA!A:F,5,0)</f>
        <v>TERRESTRE</v>
      </c>
      <c r="AA379" s="8" t="s">
        <v>600</v>
      </c>
      <c r="AB379" s="8">
        <v>1</v>
      </c>
      <c r="AC379" s="86">
        <f>IF(W379="SOPORTE_TELEFÓNICO",'BASE LIQUIDACION REDEBAN 2025'!$B$19,IF(AND(W379="VISITA_TÉCNICA",Y379="TIPO II"),'BASE LIQUIDACION REDEBAN 2025'!$B$18,'BASE LIQUIDACION REDEBAN 2025'!$B$17))</f>
        <v>35779.500569199998</v>
      </c>
      <c r="AD379" s="86">
        <v>0</v>
      </c>
      <c r="AE379" s="86">
        <f t="shared" si="5"/>
        <v>35779.500569199998</v>
      </c>
      <c r="AF379" s="49"/>
    </row>
    <row r="380" spans="1:32" s="78" customFormat="1">
      <c r="A380" s="8" t="s">
        <v>98</v>
      </c>
      <c r="B380" s="94" t="str">
        <f>VLOOKUP(A380,'CENTRO DE COSTOS'!A:D,4,FALSE)</f>
        <v>MIGUEL JULIÁN HERNÁNDEZ GUARÍN</v>
      </c>
      <c r="C380" s="94" t="str">
        <f>VLOOKUP(A380,'CENTRO DE COSTOS'!A:D,2,FALSE)</f>
        <v>0004-0008</v>
      </c>
      <c r="D380" s="8">
        <v>15238</v>
      </c>
      <c r="E380" s="8">
        <v>2701016</v>
      </c>
      <c r="F380" s="8">
        <v>80881</v>
      </c>
      <c r="G380" s="8" t="s">
        <v>6241</v>
      </c>
      <c r="H380" s="8" t="s">
        <v>406</v>
      </c>
      <c r="I380" s="8" t="s">
        <v>1524</v>
      </c>
      <c r="J380" s="8" t="s">
        <v>9432</v>
      </c>
      <c r="K380" s="8" t="s">
        <v>160</v>
      </c>
      <c r="L380" s="8" t="s">
        <v>9433</v>
      </c>
      <c r="M380" s="183">
        <v>45905.5</v>
      </c>
      <c r="N380" s="183">
        <v>45906.518750000003</v>
      </c>
      <c r="O380" s="90"/>
      <c r="P380" s="8" t="s">
        <v>8318</v>
      </c>
      <c r="Q380" s="8" t="s">
        <v>8318</v>
      </c>
      <c r="R380" s="8" t="s">
        <v>162</v>
      </c>
      <c r="S380" s="8" t="s">
        <v>162</v>
      </c>
      <c r="T380" s="8" t="s">
        <v>6246</v>
      </c>
      <c r="U380" s="8" t="s">
        <v>7731</v>
      </c>
      <c r="V380" s="8" t="s">
        <v>9434</v>
      </c>
      <c r="W380" s="8" t="s">
        <v>165</v>
      </c>
      <c r="X380" s="10"/>
      <c r="Y380" s="94" t="str">
        <f>VLOOKUP(D380,TIPOLOGIA!A:F,6,0)</f>
        <v>TIPO II</v>
      </c>
      <c r="Z380" s="94" t="str">
        <f>VLOOKUP(D380,TIPOLOGIA!A:F,5,0)</f>
        <v>TERRESTRE</v>
      </c>
      <c r="AA380" s="8" t="s">
        <v>411</v>
      </c>
      <c r="AB380" s="8">
        <v>1</v>
      </c>
      <c r="AC380" s="86">
        <f>IF(W380="SOPORTE_TELEFÓNICO",'BASE LIQUIDACION REDEBAN 2025'!$B$19,IF(AND(W380="VISITA_TÉCNICA",Y380="TIPO II"),'BASE LIQUIDACION REDEBAN 2025'!$B$18,'BASE LIQUIDACION REDEBAN 2025'!$B$17))</f>
        <v>67654.12000000001</v>
      </c>
      <c r="AD380" s="86">
        <v>0</v>
      </c>
      <c r="AE380" s="86">
        <f t="shared" si="5"/>
        <v>67654.12000000001</v>
      </c>
      <c r="AF380" s="49"/>
    </row>
    <row r="381" spans="1:32" s="78" customFormat="1">
      <c r="A381" s="8" t="s">
        <v>91</v>
      </c>
      <c r="B381" s="94" t="str">
        <f>VLOOKUP(A381,'CENTRO DE COSTOS'!A:D,4,FALSE)</f>
        <v>JOSE MAURICIO HERNANDEZ ROJAS</v>
      </c>
      <c r="C381" s="94" t="str">
        <f>VLOOKUP(A381,'CENTRO DE COSTOS'!A:D,2,FALSE)</f>
        <v>0004-0001</v>
      </c>
      <c r="D381" s="8">
        <v>23001</v>
      </c>
      <c r="E381" s="8">
        <v>2696825</v>
      </c>
      <c r="F381" s="8">
        <v>80167</v>
      </c>
      <c r="G381" s="8" t="s">
        <v>6241</v>
      </c>
      <c r="H381" s="8" t="s">
        <v>193</v>
      </c>
      <c r="I381" s="8" t="s">
        <v>91</v>
      </c>
      <c r="J381" s="8" t="s">
        <v>9435</v>
      </c>
      <c r="K381" s="8" t="s">
        <v>160</v>
      </c>
      <c r="L381" s="8" t="s">
        <v>9436</v>
      </c>
      <c r="M381" s="183">
        <v>45904.65902777778</v>
      </c>
      <c r="N381" s="183">
        <v>45906.520833333343</v>
      </c>
      <c r="O381" s="90"/>
      <c r="P381" s="8" t="s">
        <v>8318</v>
      </c>
      <c r="Q381" s="8" t="s">
        <v>8318</v>
      </c>
      <c r="R381" s="8" t="s">
        <v>162</v>
      </c>
      <c r="S381" s="8" t="s">
        <v>162</v>
      </c>
      <c r="T381" s="8" t="s">
        <v>6246</v>
      </c>
      <c r="U381" s="8" t="s">
        <v>7731</v>
      </c>
      <c r="V381" s="8" t="s">
        <v>9437</v>
      </c>
      <c r="W381" s="8" t="s">
        <v>165</v>
      </c>
      <c r="X381" s="10"/>
      <c r="Y381" s="94" t="str">
        <f>VLOOKUP(D381,TIPOLOGIA!A:F,6,0)</f>
        <v>TIPO I</v>
      </c>
      <c r="Z381" s="94" t="str">
        <f>VLOOKUP(D381,TIPOLOGIA!A:F,5,0)</f>
        <v>TERRESTRE</v>
      </c>
      <c r="AA381" s="8" t="s">
        <v>2917</v>
      </c>
      <c r="AB381" s="8">
        <v>1</v>
      </c>
      <c r="AC381" s="86">
        <f>IF(W381="SOPORTE_TELEFÓNICO",'BASE LIQUIDACION REDEBAN 2025'!$B$19,IF(AND(W381="VISITA_TÉCNICA",Y381="TIPO II"),'BASE LIQUIDACION REDEBAN 2025'!$B$18,'BASE LIQUIDACION REDEBAN 2025'!$B$17))</f>
        <v>35779.500569199998</v>
      </c>
      <c r="AD381" s="86">
        <v>0</v>
      </c>
      <c r="AE381" s="86">
        <f t="shared" si="5"/>
        <v>35779.500569199998</v>
      </c>
      <c r="AF381" s="49"/>
    </row>
    <row r="382" spans="1:32" s="78" customFormat="1">
      <c r="A382" s="8" t="s">
        <v>97</v>
      </c>
      <c r="B382" s="94" t="str">
        <f>VLOOKUP(A382,'CENTRO DE COSTOS'!A:D,4,FALSE)</f>
        <v>JOSE MAURICIO HERNANDEZ ROJAS</v>
      </c>
      <c r="C382" s="94" t="str">
        <f>VLOOKUP(A382,'CENTRO DE COSTOS'!A:D,2,FALSE)</f>
        <v>0004-0001</v>
      </c>
      <c r="D382" s="8">
        <v>70001</v>
      </c>
      <c r="E382" s="8">
        <v>2697546</v>
      </c>
      <c r="F382" s="8">
        <v>76685</v>
      </c>
      <c r="G382" s="8" t="s">
        <v>6241</v>
      </c>
      <c r="H382" s="8" t="s">
        <v>333</v>
      </c>
      <c r="I382" s="8" t="s">
        <v>97</v>
      </c>
      <c r="J382" s="8" t="s">
        <v>9438</v>
      </c>
      <c r="K382" s="8" t="s">
        <v>160</v>
      </c>
      <c r="L382" s="8" t="s">
        <v>9439</v>
      </c>
      <c r="M382" s="183">
        <v>45905.333333333343</v>
      </c>
      <c r="N382" s="183">
        <v>45906.522916666669</v>
      </c>
      <c r="O382" s="90"/>
      <c r="P382" s="8" t="s">
        <v>8318</v>
      </c>
      <c r="Q382" s="8" t="s">
        <v>8318</v>
      </c>
      <c r="R382" s="8" t="s">
        <v>6245</v>
      </c>
      <c r="S382" s="8" t="s">
        <v>6245</v>
      </c>
      <c r="T382" s="8" t="s">
        <v>6246</v>
      </c>
      <c r="U382" s="8" t="s">
        <v>7731</v>
      </c>
      <c r="V382" s="8" t="s">
        <v>9440</v>
      </c>
      <c r="W382" s="8" t="s">
        <v>165</v>
      </c>
      <c r="X382" s="10"/>
      <c r="Y382" s="94" t="str">
        <f>VLOOKUP(D382,TIPOLOGIA!A:F,6,0)</f>
        <v>TIPO I</v>
      </c>
      <c r="Z382" s="94" t="str">
        <f>VLOOKUP(D382,TIPOLOGIA!A:F,5,0)</f>
        <v>TERRESTRE</v>
      </c>
      <c r="AA382" s="8" t="s">
        <v>1162</v>
      </c>
      <c r="AB382" s="8">
        <v>1</v>
      </c>
      <c r="AC382" s="86">
        <f>IF(W382="SOPORTE_TELEFÓNICO",'BASE LIQUIDACION REDEBAN 2025'!$B$19,IF(AND(W382="VISITA_TÉCNICA",Y382="TIPO II"),'BASE LIQUIDACION REDEBAN 2025'!$B$18,'BASE LIQUIDACION REDEBAN 2025'!$B$17))</f>
        <v>35779.500569199998</v>
      </c>
      <c r="AD382" s="86">
        <v>0</v>
      </c>
      <c r="AE382" s="86">
        <f t="shared" si="5"/>
        <v>35779.500569199998</v>
      </c>
      <c r="AF382" s="49"/>
    </row>
    <row r="383" spans="1:32" s="78" customFormat="1">
      <c r="A383" s="8" t="s">
        <v>99</v>
      </c>
      <c r="B383" s="94" t="str">
        <f>VLOOKUP(A383,'CENTRO DE COSTOS'!A:D,4,FALSE)</f>
        <v>JOSE MAURICIO HERNANDEZ ROJAS</v>
      </c>
      <c r="C383" s="94" t="str">
        <f>VLOOKUP(A383,'CENTRO DE COSTOS'!A:D,2,FALSE)</f>
        <v>0004-0001</v>
      </c>
      <c r="D383" s="8">
        <v>20001</v>
      </c>
      <c r="E383" s="8">
        <v>2698472</v>
      </c>
      <c r="F383" s="8">
        <v>79804</v>
      </c>
      <c r="G383" s="8" t="s">
        <v>6241</v>
      </c>
      <c r="H383" s="8" t="s">
        <v>596</v>
      </c>
      <c r="I383" s="8" t="s">
        <v>99</v>
      </c>
      <c r="J383" s="8" t="s">
        <v>9441</v>
      </c>
      <c r="K383" s="8" t="s">
        <v>160</v>
      </c>
      <c r="L383" s="8" t="s">
        <v>9442</v>
      </c>
      <c r="M383" s="183">
        <v>45905.356944444437</v>
      </c>
      <c r="N383" s="183">
        <v>45906.524305555547</v>
      </c>
      <c r="O383" s="90"/>
      <c r="P383" s="8" t="s">
        <v>8318</v>
      </c>
      <c r="Q383" s="8" t="s">
        <v>8318</v>
      </c>
      <c r="R383" s="8" t="s">
        <v>6245</v>
      </c>
      <c r="S383" s="8" t="s">
        <v>6245</v>
      </c>
      <c r="T383" s="8" t="s">
        <v>6246</v>
      </c>
      <c r="U383" s="8" t="s">
        <v>7731</v>
      </c>
      <c r="V383" s="8" t="s">
        <v>9443</v>
      </c>
      <c r="W383" s="8" t="s">
        <v>165</v>
      </c>
      <c r="X383" s="10"/>
      <c r="Y383" s="94" t="str">
        <f>VLOOKUP(D383,TIPOLOGIA!A:F,6,0)</f>
        <v>TIPO I</v>
      </c>
      <c r="Z383" s="94" t="str">
        <f>VLOOKUP(D383,TIPOLOGIA!A:F,5,0)</f>
        <v>TERRESTRE</v>
      </c>
      <c r="AA383" s="8" t="s">
        <v>600</v>
      </c>
      <c r="AB383" s="8">
        <v>1</v>
      </c>
      <c r="AC383" s="86">
        <f>IF(W383="SOPORTE_TELEFÓNICO",'BASE LIQUIDACION REDEBAN 2025'!$B$19,IF(AND(W383="VISITA_TÉCNICA",Y383="TIPO II"),'BASE LIQUIDACION REDEBAN 2025'!$B$18,'BASE LIQUIDACION REDEBAN 2025'!$B$17))</f>
        <v>35779.500569199998</v>
      </c>
      <c r="AD383" s="86">
        <v>0</v>
      </c>
      <c r="AE383" s="86">
        <f t="shared" si="5"/>
        <v>35779.500569199998</v>
      </c>
      <c r="AF383" s="49"/>
    </row>
    <row r="384" spans="1:32" s="78" customFormat="1">
      <c r="A384" s="8" t="s">
        <v>94</v>
      </c>
      <c r="B384" s="94" t="str">
        <f>VLOOKUP(A384,'CENTRO DE COSTOS'!A:D,4,FALSE)</f>
        <v>DIEGO FERNANDO HENAO CARDONA</v>
      </c>
      <c r="C384" s="94" t="str">
        <f>VLOOKUP(A384,'CENTRO DE COSTOS'!A:D,2,FALSE)</f>
        <v>0004-0002</v>
      </c>
      <c r="D384" s="8">
        <v>66001</v>
      </c>
      <c r="E384" s="8">
        <v>2689000</v>
      </c>
      <c r="F384" s="8">
        <v>55247</v>
      </c>
      <c r="G384" s="8" t="s">
        <v>6241</v>
      </c>
      <c r="H384" s="8" t="s">
        <v>186</v>
      </c>
      <c r="I384" s="8" t="s">
        <v>94</v>
      </c>
      <c r="J384" s="8" t="s">
        <v>9444</v>
      </c>
      <c r="K384" s="8" t="s">
        <v>160</v>
      </c>
      <c r="L384" s="8" t="s">
        <v>9445</v>
      </c>
      <c r="M384" s="183">
        <v>45903.541666666657</v>
      </c>
      <c r="N384" s="183">
        <v>45906.540277777778</v>
      </c>
      <c r="O384" s="90"/>
      <c r="P384" s="8" t="s">
        <v>8318</v>
      </c>
      <c r="Q384" s="8" t="s">
        <v>8318</v>
      </c>
      <c r="R384" s="8" t="s">
        <v>243</v>
      </c>
      <c r="S384" s="8" t="s">
        <v>244</v>
      </c>
      <c r="T384" s="8" t="s">
        <v>6246</v>
      </c>
      <c r="U384" s="8" t="s">
        <v>7731</v>
      </c>
      <c r="V384" s="8" t="s">
        <v>9446</v>
      </c>
      <c r="W384" s="8" t="s">
        <v>165</v>
      </c>
      <c r="X384" s="10"/>
      <c r="Y384" s="94" t="str">
        <f>VLOOKUP(D384,TIPOLOGIA!A:F,6,0)</f>
        <v>TIPO I</v>
      </c>
      <c r="Z384" s="94" t="str">
        <f>VLOOKUP(D384,TIPOLOGIA!A:F,5,0)</f>
        <v>TERRESTRE</v>
      </c>
      <c r="AA384" s="8" t="s">
        <v>191</v>
      </c>
      <c r="AB384" s="8">
        <v>1</v>
      </c>
      <c r="AC384" s="86">
        <f>IF(W384="SOPORTE_TELEFÓNICO",'BASE LIQUIDACION REDEBAN 2025'!$B$19,IF(AND(W384="VISITA_TÉCNICA",Y384="TIPO II"),'BASE LIQUIDACION REDEBAN 2025'!$B$18,'BASE LIQUIDACION REDEBAN 2025'!$B$17))</f>
        <v>35779.500569199998</v>
      </c>
      <c r="AD384" s="86">
        <v>0</v>
      </c>
      <c r="AE384" s="86">
        <f t="shared" si="5"/>
        <v>35779.500569199998</v>
      </c>
      <c r="AF384" s="49"/>
    </row>
    <row r="385" spans="1:32" s="78" customFormat="1">
      <c r="A385" s="8" t="s">
        <v>76</v>
      </c>
      <c r="B385" s="94" t="str">
        <f>VLOOKUP(A385,'CENTRO DE COSTOS'!A:D,4,FALSE)</f>
        <v>DIEGO FERNANDO HENAO CARDONA</v>
      </c>
      <c r="C385" s="94" t="str">
        <f>VLOOKUP(A385,'CENTRO DE COSTOS'!A:D,2,FALSE)</f>
        <v>0004-0003</v>
      </c>
      <c r="D385" s="8">
        <v>76001</v>
      </c>
      <c r="E385" s="8">
        <v>2699203</v>
      </c>
      <c r="F385" s="8">
        <v>74290</v>
      </c>
      <c r="G385" s="8" t="s">
        <v>6241</v>
      </c>
      <c r="H385" s="8" t="s">
        <v>232</v>
      </c>
      <c r="I385" s="8" t="s">
        <v>76</v>
      </c>
      <c r="J385" s="8" t="s">
        <v>9447</v>
      </c>
      <c r="K385" s="8" t="s">
        <v>160</v>
      </c>
      <c r="L385" s="8" t="s">
        <v>9448</v>
      </c>
      <c r="M385" s="183">
        <v>45905.38958333333</v>
      </c>
      <c r="N385" s="183">
        <v>45906.551388888889</v>
      </c>
      <c r="O385" s="90"/>
      <c r="P385" s="8" t="s">
        <v>8318</v>
      </c>
      <c r="Q385" s="8" t="s">
        <v>8318</v>
      </c>
      <c r="R385" s="8" t="s">
        <v>6245</v>
      </c>
      <c r="S385" s="8" t="s">
        <v>6245</v>
      </c>
      <c r="T385" s="8" t="s">
        <v>7735</v>
      </c>
      <c r="U385" s="8" t="s">
        <v>7826</v>
      </c>
      <c r="V385" s="8" t="s">
        <v>9449</v>
      </c>
      <c r="W385" s="8" t="s">
        <v>165</v>
      </c>
      <c r="X385" s="10"/>
      <c r="Y385" s="94" t="str">
        <f>VLOOKUP(D385,TIPOLOGIA!A:F,6,0)</f>
        <v>TIPO I</v>
      </c>
      <c r="Z385" s="94" t="str">
        <f>VLOOKUP(D385,TIPOLOGIA!A:F,5,0)</f>
        <v>TERRESTRE</v>
      </c>
      <c r="AA385" s="8" t="s">
        <v>1498</v>
      </c>
      <c r="AB385" s="8">
        <v>1</v>
      </c>
      <c r="AC385" s="86">
        <f>IF(W385="SOPORTE_TELEFÓNICO",'BASE LIQUIDACION REDEBAN 2025'!$B$19,IF(AND(W385="VISITA_TÉCNICA",Y385="TIPO II"),'BASE LIQUIDACION REDEBAN 2025'!$B$18,'BASE LIQUIDACION REDEBAN 2025'!$B$17))</f>
        <v>35779.500569199998</v>
      </c>
      <c r="AD385" s="86">
        <v>0</v>
      </c>
      <c r="AE385" s="86">
        <f t="shared" ref="AE385:AE448" si="6">IF(W385="VISITA_TÉCNICA",AC385*AB385,AC385)</f>
        <v>35779.500569199998</v>
      </c>
      <c r="AF385" s="49"/>
    </row>
    <row r="386" spans="1:32" s="78" customFormat="1">
      <c r="A386" s="8" t="s">
        <v>76</v>
      </c>
      <c r="B386" s="94" t="str">
        <f>VLOOKUP(A386,'CENTRO DE COSTOS'!A:D,4,FALSE)</f>
        <v>DIEGO FERNANDO HENAO CARDONA</v>
      </c>
      <c r="C386" s="94" t="str">
        <f>VLOOKUP(A386,'CENTRO DE COSTOS'!A:D,2,FALSE)</f>
        <v>0004-0003</v>
      </c>
      <c r="D386" s="8">
        <v>76001</v>
      </c>
      <c r="E386" s="8">
        <v>2695382</v>
      </c>
      <c r="F386" s="8">
        <v>68005</v>
      </c>
      <c r="G386" s="8" t="s">
        <v>6241</v>
      </c>
      <c r="H386" s="8" t="s">
        <v>232</v>
      </c>
      <c r="I386" s="8" t="s">
        <v>76</v>
      </c>
      <c r="J386" s="8" t="s">
        <v>9450</v>
      </c>
      <c r="K386" s="8" t="s">
        <v>160</v>
      </c>
      <c r="L386" s="8" t="s">
        <v>9451</v>
      </c>
      <c r="M386" s="183">
        <v>45904.561805555553</v>
      </c>
      <c r="N386" s="183">
        <v>45906.556250000001</v>
      </c>
      <c r="O386" s="90"/>
      <c r="P386" s="8" t="s">
        <v>8318</v>
      </c>
      <c r="Q386" s="8" t="s">
        <v>8318</v>
      </c>
      <c r="R386" s="8" t="s">
        <v>6245</v>
      </c>
      <c r="S386" s="8" t="s">
        <v>6245</v>
      </c>
      <c r="T386" s="8" t="s">
        <v>6246</v>
      </c>
      <c r="U386" s="8" t="s">
        <v>7731</v>
      </c>
      <c r="V386" s="8" t="s">
        <v>9452</v>
      </c>
      <c r="W386" s="8" t="s">
        <v>165</v>
      </c>
      <c r="X386" s="10"/>
      <c r="Y386" s="94" t="str">
        <f>VLOOKUP(D386,TIPOLOGIA!A:F,6,0)</f>
        <v>TIPO I</v>
      </c>
      <c r="Z386" s="94" t="str">
        <f>VLOOKUP(D386,TIPOLOGIA!A:F,5,0)</f>
        <v>TERRESTRE</v>
      </c>
      <c r="AA386" s="8" t="s">
        <v>531</v>
      </c>
      <c r="AB386" s="8">
        <v>1</v>
      </c>
      <c r="AC386" s="86">
        <f>IF(W386="SOPORTE_TELEFÓNICO",'BASE LIQUIDACION REDEBAN 2025'!$B$19,IF(AND(W386="VISITA_TÉCNICA",Y386="TIPO II"),'BASE LIQUIDACION REDEBAN 2025'!$B$18,'BASE LIQUIDACION REDEBAN 2025'!$B$17))</f>
        <v>35779.500569199998</v>
      </c>
      <c r="AD386" s="86">
        <v>0</v>
      </c>
      <c r="AE386" s="86">
        <f t="shared" si="6"/>
        <v>35779.500569199998</v>
      </c>
      <c r="AF386" s="49"/>
    </row>
    <row r="387" spans="1:32" s="78" customFormat="1">
      <c r="A387" s="8" t="s">
        <v>81</v>
      </c>
      <c r="B387" s="94" t="str">
        <f>VLOOKUP(A387,'CENTRO DE COSTOS'!A:D,4,FALSE)</f>
        <v>MIGUEL JULIÁN HERNÁNDEZ GUARÍN</v>
      </c>
      <c r="C387" s="94" t="str">
        <f>VLOOKUP(A387,'CENTRO DE COSTOS'!A:D,2,FALSE)</f>
        <v>0004-0008</v>
      </c>
      <c r="D387" s="8">
        <v>54001</v>
      </c>
      <c r="E387" s="8">
        <v>2684520</v>
      </c>
      <c r="F387" s="8">
        <v>79069</v>
      </c>
      <c r="G387" s="8" t="s">
        <v>6241</v>
      </c>
      <c r="H387" s="8" t="s">
        <v>296</v>
      </c>
      <c r="I387" s="8" t="s">
        <v>81</v>
      </c>
      <c r="J387" s="8" t="s">
        <v>2843</v>
      </c>
      <c r="K387" s="8" t="s">
        <v>160</v>
      </c>
      <c r="L387" s="8" t="s">
        <v>9453</v>
      </c>
      <c r="M387" s="183">
        <v>45903.333333333343</v>
      </c>
      <c r="N387" s="183">
        <v>45906.559027777781</v>
      </c>
      <c r="O387" s="90"/>
      <c r="P387" s="8" t="s">
        <v>8318</v>
      </c>
      <c r="Q387" s="8" t="s">
        <v>8318</v>
      </c>
      <c r="R387" s="8" t="s">
        <v>6245</v>
      </c>
      <c r="S387" s="8" t="s">
        <v>6245</v>
      </c>
      <c r="T387" s="8" t="s">
        <v>6246</v>
      </c>
      <c r="U387" s="8" t="s">
        <v>7731</v>
      </c>
      <c r="V387" s="8" t="s">
        <v>9454</v>
      </c>
      <c r="W387" s="8" t="s">
        <v>165</v>
      </c>
      <c r="X387" s="10"/>
      <c r="Y387" s="94" t="str">
        <f>VLOOKUP(D387,TIPOLOGIA!A:F,6,0)</f>
        <v>TIPO I</v>
      </c>
      <c r="Z387" s="94" t="str">
        <f>VLOOKUP(D387,TIPOLOGIA!A:F,5,0)</f>
        <v>TERRESTRE</v>
      </c>
      <c r="AA387" s="8" t="s">
        <v>301</v>
      </c>
      <c r="AB387" s="8">
        <v>1</v>
      </c>
      <c r="AC387" s="86">
        <f>IF(W387="SOPORTE_TELEFÓNICO",'BASE LIQUIDACION REDEBAN 2025'!$B$19,IF(AND(W387="VISITA_TÉCNICA",Y387="TIPO II"),'BASE LIQUIDACION REDEBAN 2025'!$B$18,'BASE LIQUIDACION REDEBAN 2025'!$B$17))</f>
        <v>35779.500569199998</v>
      </c>
      <c r="AD387" s="86">
        <v>0</v>
      </c>
      <c r="AE387" s="86">
        <f t="shared" si="6"/>
        <v>35779.500569199998</v>
      </c>
      <c r="AF387" s="49"/>
    </row>
    <row r="388" spans="1:32" s="78" customFormat="1">
      <c r="A388" s="8" t="s">
        <v>94</v>
      </c>
      <c r="B388" s="94" t="str">
        <f>VLOOKUP(A388,'CENTRO DE COSTOS'!A:D,4,FALSE)</f>
        <v>DIEGO FERNANDO HENAO CARDONA</v>
      </c>
      <c r="C388" s="94" t="str">
        <f>VLOOKUP(A388,'CENTRO DE COSTOS'!A:D,2,FALSE)</f>
        <v>0004-0002</v>
      </c>
      <c r="D388" s="8">
        <v>63001</v>
      </c>
      <c r="E388" s="8">
        <v>2687431</v>
      </c>
      <c r="F388" s="8">
        <v>28176</v>
      </c>
      <c r="G388" s="8" t="s">
        <v>6241</v>
      </c>
      <c r="H388" s="8" t="s">
        <v>732</v>
      </c>
      <c r="I388" s="8" t="s">
        <v>733</v>
      </c>
      <c r="J388" s="8" t="s">
        <v>9455</v>
      </c>
      <c r="K388" s="8" t="s">
        <v>160</v>
      </c>
      <c r="L388" s="8" t="s">
        <v>9456</v>
      </c>
      <c r="M388" s="183">
        <v>45903.445833333331</v>
      </c>
      <c r="N388" s="183">
        <v>45906.56527777778</v>
      </c>
      <c r="O388" s="90"/>
      <c r="P388" s="8" t="s">
        <v>8318</v>
      </c>
      <c r="Q388" s="8" t="s">
        <v>8318</v>
      </c>
      <c r="R388" s="8" t="s">
        <v>6245</v>
      </c>
      <c r="S388" s="8" t="s">
        <v>6245</v>
      </c>
      <c r="T388" s="8" t="s">
        <v>6246</v>
      </c>
      <c r="U388" s="8" t="s">
        <v>7731</v>
      </c>
      <c r="V388" s="8" t="s">
        <v>9457</v>
      </c>
      <c r="W388" s="8" t="s">
        <v>165</v>
      </c>
      <c r="X388" s="10"/>
      <c r="Y388" s="94" t="str">
        <f>VLOOKUP(D388,TIPOLOGIA!A:F,6,0)</f>
        <v>TIPO II</v>
      </c>
      <c r="Z388" s="94" t="str">
        <f>VLOOKUP(D388,TIPOLOGIA!A:F,5,0)</f>
        <v>TERRESTRE</v>
      </c>
      <c r="AA388" s="8" t="s">
        <v>737</v>
      </c>
      <c r="AB388" s="8">
        <v>1</v>
      </c>
      <c r="AC388" s="86">
        <f>IF(W388="SOPORTE_TELEFÓNICO",'BASE LIQUIDACION REDEBAN 2025'!$B$19,IF(AND(W388="VISITA_TÉCNICA",Y388="TIPO II"),'BASE LIQUIDACION REDEBAN 2025'!$B$18,'BASE LIQUIDACION REDEBAN 2025'!$B$17))</f>
        <v>67654.12000000001</v>
      </c>
      <c r="AD388" s="86">
        <v>0</v>
      </c>
      <c r="AE388" s="86">
        <f t="shared" si="6"/>
        <v>67654.12000000001</v>
      </c>
      <c r="AF388" s="49"/>
    </row>
    <row r="389" spans="1:32" s="78" customFormat="1">
      <c r="A389" s="8" t="s">
        <v>80</v>
      </c>
      <c r="B389" s="94" t="str">
        <f>VLOOKUP(A389,'CENTRO DE COSTOS'!A:D,4,FALSE)</f>
        <v>JOSE MAURICIO HERNANDEZ ROJAS</v>
      </c>
      <c r="C389" s="94" t="str">
        <f>VLOOKUP(A389,'CENTRO DE COSTOS'!A:D,2,FALSE)</f>
        <v>0004-0001</v>
      </c>
      <c r="D389" s="8">
        <v>13001</v>
      </c>
      <c r="E389" s="8">
        <v>2674103</v>
      </c>
      <c r="F389" s="8">
        <v>26687</v>
      </c>
      <c r="G389" s="8" t="s">
        <v>6241</v>
      </c>
      <c r="H389" s="8" t="s">
        <v>685</v>
      </c>
      <c r="I389" s="8" t="s">
        <v>80</v>
      </c>
      <c r="J389" s="8" t="s">
        <v>9458</v>
      </c>
      <c r="K389" s="8" t="s">
        <v>160</v>
      </c>
      <c r="L389" s="8" t="s">
        <v>9459</v>
      </c>
      <c r="M389" s="183">
        <v>45901.520833333343</v>
      </c>
      <c r="N389" s="183">
        <v>45906.589583333327</v>
      </c>
      <c r="O389" s="90"/>
      <c r="P389" s="8" t="s">
        <v>8318</v>
      </c>
      <c r="Q389" s="8" t="s">
        <v>8318</v>
      </c>
      <c r="R389" s="8" t="s">
        <v>6245</v>
      </c>
      <c r="S389" s="8" t="s">
        <v>6245</v>
      </c>
      <c r="T389" s="8" t="s">
        <v>6246</v>
      </c>
      <c r="U389" s="8" t="s">
        <v>7731</v>
      </c>
      <c r="V389" s="8" t="s">
        <v>9460</v>
      </c>
      <c r="W389" s="8" t="s">
        <v>165</v>
      </c>
      <c r="X389" s="10"/>
      <c r="Y389" s="94" t="str">
        <f>VLOOKUP(D389,TIPOLOGIA!A:F,6,0)</f>
        <v>TIPO I</v>
      </c>
      <c r="Z389" s="94" t="str">
        <f>VLOOKUP(D389,TIPOLOGIA!A:F,5,0)</f>
        <v>TERRESTRE</v>
      </c>
      <c r="AA389" s="8" t="s">
        <v>1275</v>
      </c>
      <c r="AB389" s="8">
        <v>1</v>
      </c>
      <c r="AC389" s="86">
        <f>IF(W389="SOPORTE_TELEFÓNICO",'BASE LIQUIDACION REDEBAN 2025'!$B$19,IF(AND(W389="VISITA_TÉCNICA",Y389="TIPO II"),'BASE LIQUIDACION REDEBAN 2025'!$B$18,'BASE LIQUIDACION REDEBAN 2025'!$B$17))</f>
        <v>35779.500569199998</v>
      </c>
      <c r="AD389" s="86">
        <v>0</v>
      </c>
      <c r="AE389" s="86">
        <f t="shared" si="6"/>
        <v>35779.500569199998</v>
      </c>
      <c r="AF389" s="49"/>
    </row>
    <row r="390" spans="1:32" s="78" customFormat="1">
      <c r="A390" s="8" t="s">
        <v>94</v>
      </c>
      <c r="B390" s="94" t="str">
        <f>VLOOKUP(A390,'CENTRO DE COSTOS'!A:D,4,FALSE)</f>
        <v>DIEGO FERNANDO HENAO CARDONA</v>
      </c>
      <c r="C390" s="94" t="str">
        <f>VLOOKUP(A390,'CENTRO DE COSTOS'!A:D,2,FALSE)</f>
        <v>0004-0002</v>
      </c>
      <c r="D390" s="8">
        <v>76845</v>
      </c>
      <c r="E390" s="8">
        <v>2674407</v>
      </c>
      <c r="F390" s="8">
        <v>76070</v>
      </c>
      <c r="G390" s="8" t="s">
        <v>6241</v>
      </c>
      <c r="H390" s="8" t="s">
        <v>232</v>
      </c>
      <c r="I390" s="8" t="s">
        <v>9461</v>
      </c>
      <c r="J390" s="8" t="s">
        <v>9462</v>
      </c>
      <c r="K390" s="8" t="s">
        <v>160</v>
      </c>
      <c r="L390" s="8" t="s">
        <v>9463</v>
      </c>
      <c r="M390" s="183">
        <v>45901.555555555547</v>
      </c>
      <c r="N390" s="183">
        <v>45906.592361111107</v>
      </c>
      <c r="O390" s="90"/>
      <c r="P390" s="8" t="s">
        <v>8318</v>
      </c>
      <c r="Q390" s="8" t="s">
        <v>8318</v>
      </c>
      <c r="R390" s="8" t="s">
        <v>6245</v>
      </c>
      <c r="S390" s="8" t="s">
        <v>6245</v>
      </c>
      <c r="T390" s="8" t="s">
        <v>6246</v>
      </c>
      <c r="U390" s="8" t="s">
        <v>7731</v>
      </c>
      <c r="V390" s="8" t="s">
        <v>9464</v>
      </c>
      <c r="W390" s="8" t="s">
        <v>165</v>
      </c>
      <c r="X390" s="10"/>
      <c r="Y390" s="94" t="str">
        <f>VLOOKUP(D390,TIPOLOGIA!A:F,6,0)</f>
        <v>TIPO II</v>
      </c>
      <c r="Z390" s="94" t="str">
        <f>VLOOKUP(D390,TIPOLOGIA!A:F,5,0)</f>
        <v>TERRESTRE</v>
      </c>
      <c r="AA390" s="8" t="s">
        <v>275</v>
      </c>
      <c r="AB390" s="8">
        <v>1</v>
      </c>
      <c r="AC390" s="86">
        <f>IF(W390="SOPORTE_TELEFÓNICO",'BASE LIQUIDACION REDEBAN 2025'!$B$19,IF(AND(W390="VISITA_TÉCNICA",Y390="TIPO II"),'BASE LIQUIDACION REDEBAN 2025'!$B$18,'BASE LIQUIDACION REDEBAN 2025'!$B$17))</f>
        <v>67654.12000000001</v>
      </c>
      <c r="AD390" s="86">
        <v>0</v>
      </c>
      <c r="AE390" s="86">
        <f t="shared" si="6"/>
        <v>67654.12000000001</v>
      </c>
      <c r="AF390" s="49"/>
    </row>
    <row r="391" spans="1:32" s="78" customFormat="1">
      <c r="A391" s="8" t="s">
        <v>94</v>
      </c>
      <c r="B391" s="94" t="str">
        <f>VLOOKUP(A391,'CENTRO DE COSTOS'!A:D,4,FALSE)</f>
        <v>DIEGO FERNANDO HENAO CARDONA</v>
      </c>
      <c r="C391" s="94" t="str">
        <f>VLOOKUP(A391,'CENTRO DE COSTOS'!A:D,2,FALSE)</f>
        <v>0004-0002</v>
      </c>
      <c r="D391" s="8">
        <v>63470</v>
      </c>
      <c r="E391" s="8">
        <v>2680048</v>
      </c>
      <c r="F391" s="8">
        <v>80456</v>
      </c>
      <c r="G391" s="8" t="s">
        <v>6241</v>
      </c>
      <c r="H391" s="8" t="s">
        <v>732</v>
      </c>
      <c r="I391" s="8" t="s">
        <v>9465</v>
      </c>
      <c r="J391" s="8" t="s">
        <v>9466</v>
      </c>
      <c r="K391" s="8" t="s">
        <v>160</v>
      </c>
      <c r="L391" s="8" t="s">
        <v>9467</v>
      </c>
      <c r="M391" s="183">
        <v>45902.438888888893</v>
      </c>
      <c r="N391" s="183">
        <v>45906.663194444453</v>
      </c>
      <c r="O391" s="90"/>
      <c r="P391" s="8" t="s">
        <v>8318</v>
      </c>
      <c r="Q391" s="8" t="s">
        <v>8318</v>
      </c>
      <c r="R391" s="8" t="s">
        <v>162</v>
      </c>
      <c r="S391" s="8" t="s">
        <v>162</v>
      </c>
      <c r="T391" s="8" t="s">
        <v>6246</v>
      </c>
      <c r="U391" s="8" t="s">
        <v>7731</v>
      </c>
      <c r="V391" s="8" t="s">
        <v>9468</v>
      </c>
      <c r="W391" s="8" t="s">
        <v>165</v>
      </c>
      <c r="X391" s="10"/>
      <c r="Y391" s="94" t="str">
        <f>VLOOKUP(D391,TIPOLOGIA!A:F,6,0)</f>
        <v>TIPO II</v>
      </c>
      <c r="Z391" s="94" t="str">
        <f>VLOOKUP(D391,TIPOLOGIA!A:F,5,0)</f>
        <v>TERRESTRE</v>
      </c>
      <c r="AA391" s="8" t="s">
        <v>737</v>
      </c>
      <c r="AB391" s="8">
        <v>1</v>
      </c>
      <c r="AC391" s="86">
        <f>IF(W391="SOPORTE_TELEFÓNICO",'BASE LIQUIDACION REDEBAN 2025'!$B$19,IF(AND(W391="VISITA_TÉCNICA",Y391="TIPO II"),'BASE LIQUIDACION REDEBAN 2025'!$B$18,'BASE LIQUIDACION REDEBAN 2025'!$B$17))</f>
        <v>67654.12000000001</v>
      </c>
      <c r="AD391" s="86">
        <v>0</v>
      </c>
      <c r="AE391" s="86">
        <f t="shared" si="6"/>
        <v>67654.12000000001</v>
      </c>
      <c r="AF391" s="49"/>
    </row>
    <row r="392" spans="1:32" s="78" customFormat="1">
      <c r="A392" s="8" t="s">
        <v>97</v>
      </c>
      <c r="B392" s="94" t="str">
        <f>VLOOKUP(A392,'CENTRO DE COSTOS'!A:D,4,FALSE)</f>
        <v>JOSE MAURICIO HERNANDEZ ROJAS</v>
      </c>
      <c r="C392" s="94" t="str">
        <f>VLOOKUP(A392,'CENTRO DE COSTOS'!A:D,2,FALSE)</f>
        <v>0004-0001</v>
      </c>
      <c r="D392" s="8">
        <v>70742</v>
      </c>
      <c r="E392" s="8">
        <v>2681529</v>
      </c>
      <c r="F392" s="8">
        <v>27088</v>
      </c>
      <c r="G392" s="8" t="s">
        <v>6241</v>
      </c>
      <c r="H392" s="8" t="s">
        <v>333</v>
      </c>
      <c r="I392" s="8" t="s">
        <v>3015</v>
      </c>
      <c r="J392" s="8" t="s">
        <v>9361</v>
      </c>
      <c r="K392" s="8" t="s">
        <v>160</v>
      </c>
      <c r="L392" s="8" t="s">
        <v>9469</v>
      </c>
      <c r="M392" s="183">
        <v>45902.522222222222</v>
      </c>
      <c r="N392" s="183">
        <v>45906.679166666669</v>
      </c>
      <c r="O392" s="90"/>
      <c r="P392" s="8" t="s">
        <v>8318</v>
      </c>
      <c r="Q392" s="8" t="s">
        <v>8318</v>
      </c>
      <c r="R392" s="8" t="s">
        <v>6245</v>
      </c>
      <c r="S392" s="8" t="s">
        <v>6245</v>
      </c>
      <c r="T392" s="8" t="s">
        <v>6246</v>
      </c>
      <c r="U392" s="8" t="s">
        <v>7731</v>
      </c>
      <c r="V392" s="8" t="s">
        <v>9470</v>
      </c>
      <c r="W392" s="8" t="s">
        <v>165</v>
      </c>
      <c r="X392" s="10"/>
      <c r="Y392" s="94" t="str">
        <f>VLOOKUP(D392,TIPOLOGIA!A:F,6,0)</f>
        <v>TIPO II</v>
      </c>
      <c r="Z392" s="94" t="str">
        <f>VLOOKUP(D392,TIPOLOGIA!A:F,5,0)</f>
        <v>TERRESTRE</v>
      </c>
      <c r="AA392" s="8" t="s">
        <v>339</v>
      </c>
      <c r="AB392" s="8">
        <v>1</v>
      </c>
      <c r="AC392" s="86">
        <f>IF(W392="SOPORTE_TELEFÓNICO",'BASE LIQUIDACION REDEBAN 2025'!$B$19,IF(AND(W392="VISITA_TÉCNICA",Y392="TIPO II"),'BASE LIQUIDACION REDEBAN 2025'!$B$18,'BASE LIQUIDACION REDEBAN 2025'!$B$17))</f>
        <v>67654.12000000001</v>
      </c>
      <c r="AD392" s="86">
        <v>0</v>
      </c>
      <c r="AE392" s="86">
        <f t="shared" si="6"/>
        <v>67654.12000000001</v>
      </c>
      <c r="AF392" s="49"/>
    </row>
    <row r="393" spans="1:32" s="78" customFormat="1">
      <c r="A393" s="8" t="s">
        <v>99</v>
      </c>
      <c r="B393" s="94" t="str">
        <f>VLOOKUP(A393,'CENTRO DE COSTOS'!A:D,4,FALSE)</f>
        <v>JOSE MAURICIO HERNANDEZ ROJAS</v>
      </c>
      <c r="C393" s="94" t="str">
        <f>VLOOKUP(A393,'CENTRO DE COSTOS'!A:D,2,FALSE)</f>
        <v>0004-0001</v>
      </c>
      <c r="D393" s="8">
        <v>44279</v>
      </c>
      <c r="E393" s="8">
        <v>2684202</v>
      </c>
      <c r="F393" s="8">
        <v>79086</v>
      </c>
      <c r="G393" s="8" t="s">
        <v>6241</v>
      </c>
      <c r="H393" s="8" t="s">
        <v>706</v>
      </c>
      <c r="I393" s="8" t="s">
        <v>9471</v>
      </c>
      <c r="J393" s="8" t="s">
        <v>9472</v>
      </c>
      <c r="K393" s="8" t="s">
        <v>160</v>
      </c>
      <c r="L393" s="8" t="s">
        <v>9473</v>
      </c>
      <c r="M393" s="183">
        <v>45902.713888888888</v>
      </c>
      <c r="N393" s="183">
        <v>45906.681944444441</v>
      </c>
      <c r="O393" s="90"/>
      <c r="P393" s="8" t="s">
        <v>8318</v>
      </c>
      <c r="Q393" s="8" t="s">
        <v>8318</v>
      </c>
      <c r="R393" s="8" t="s">
        <v>6245</v>
      </c>
      <c r="S393" s="8" t="s">
        <v>6245</v>
      </c>
      <c r="T393" s="8" t="s">
        <v>6246</v>
      </c>
      <c r="U393" s="8" t="s">
        <v>7731</v>
      </c>
      <c r="V393" s="8" t="s">
        <v>9474</v>
      </c>
      <c r="W393" s="8" t="s">
        <v>165</v>
      </c>
      <c r="X393" s="10"/>
      <c r="Y393" s="94" t="str">
        <f>VLOOKUP(D393,TIPOLOGIA!A:F,6,0)</f>
        <v>TIPO II</v>
      </c>
      <c r="Z393" s="94" t="str">
        <f>VLOOKUP(D393,TIPOLOGIA!A:F,5,0)</f>
        <v>TERRESTRE</v>
      </c>
      <c r="AA393" s="8" t="s">
        <v>1972</v>
      </c>
      <c r="AB393" s="8">
        <v>1</v>
      </c>
      <c r="AC393" s="86">
        <f>IF(W393="SOPORTE_TELEFÓNICO",'BASE LIQUIDACION REDEBAN 2025'!$B$19,IF(AND(W393="VISITA_TÉCNICA",Y393="TIPO II"),'BASE LIQUIDACION REDEBAN 2025'!$B$18,'BASE LIQUIDACION REDEBAN 2025'!$B$17))</f>
        <v>67654.12000000001</v>
      </c>
      <c r="AD393" s="86">
        <v>0</v>
      </c>
      <c r="AE393" s="86">
        <f t="shared" si="6"/>
        <v>67654.12000000001</v>
      </c>
      <c r="AF393" s="49"/>
    </row>
    <row r="394" spans="1:32" s="78" customFormat="1">
      <c r="A394" s="8" t="s">
        <v>99</v>
      </c>
      <c r="B394" s="94" t="str">
        <f>VLOOKUP(A394,'CENTRO DE COSTOS'!A:D,4,FALSE)</f>
        <v>JOSE MAURICIO HERNANDEZ ROJAS</v>
      </c>
      <c r="C394" s="94" t="str">
        <f>VLOOKUP(A394,'CENTRO DE COSTOS'!A:D,2,FALSE)</f>
        <v>0004-0001</v>
      </c>
      <c r="D394" s="8">
        <v>44098</v>
      </c>
      <c r="E394" s="8">
        <v>2685109</v>
      </c>
      <c r="F394" s="8">
        <v>80139</v>
      </c>
      <c r="G394" s="8" t="s">
        <v>6241</v>
      </c>
      <c r="H394" s="8" t="s">
        <v>706</v>
      </c>
      <c r="I394" s="8" t="s">
        <v>1967</v>
      </c>
      <c r="J394" s="8" t="s">
        <v>1968</v>
      </c>
      <c r="K394" s="8" t="s">
        <v>160</v>
      </c>
      <c r="L394" s="8" t="s">
        <v>9475</v>
      </c>
      <c r="M394" s="183">
        <v>45903.333333333343</v>
      </c>
      <c r="N394" s="183">
        <v>45906.701388888891</v>
      </c>
      <c r="O394" s="90"/>
      <c r="P394" s="8" t="s">
        <v>8318</v>
      </c>
      <c r="Q394" s="8" t="s">
        <v>8318</v>
      </c>
      <c r="R394" s="8" t="s">
        <v>162</v>
      </c>
      <c r="S394" s="8" t="s">
        <v>162</v>
      </c>
      <c r="T394" s="8" t="s">
        <v>6246</v>
      </c>
      <c r="U394" s="8" t="s">
        <v>7731</v>
      </c>
      <c r="V394" s="8" t="s">
        <v>9476</v>
      </c>
      <c r="W394" s="8" t="s">
        <v>165</v>
      </c>
      <c r="X394" s="10"/>
      <c r="Y394" s="94" t="str">
        <f>VLOOKUP(D394,TIPOLOGIA!A:F,6,0)</f>
        <v>TIPO II</v>
      </c>
      <c r="Z394" s="94" t="str">
        <f>VLOOKUP(D394,TIPOLOGIA!A:F,5,0)</f>
        <v>TERRESTRE</v>
      </c>
      <c r="AA394" s="8" t="s">
        <v>1972</v>
      </c>
      <c r="AB394" s="8">
        <v>1</v>
      </c>
      <c r="AC394" s="86">
        <f>IF(W394="SOPORTE_TELEFÓNICO",'BASE LIQUIDACION REDEBAN 2025'!$B$19,IF(AND(W394="VISITA_TÉCNICA",Y394="TIPO II"),'BASE LIQUIDACION REDEBAN 2025'!$B$18,'BASE LIQUIDACION REDEBAN 2025'!$B$17))</f>
        <v>67654.12000000001</v>
      </c>
      <c r="AD394" s="86">
        <v>0</v>
      </c>
      <c r="AE394" s="86">
        <f t="shared" si="6"/>
        <v>67654.12000000001</v>
      </c>
      <c r="AF394" s="49"/>
    </row>
    <row r="395" spans="1:32" s="78" customFormat="1">
      <c r="A395" s="8" t="s">
        <v>94</v>
      </c>
      <c r="B395" s="94" t="str">
        <f>VLOOKUP(A395,'CENTRO DE COSTOS'!A:D,4,FALSE)</f>
        <v>DIEGO FERNANDO HENAO CARDONA</v>
      </c>
      <c r="C395" s="94" t="str">
        <f>VLOOKUP(A395,'CENTRO DE COSTOS'!A:D,2,FALSE)</f>
        <v>0004-0002</v>
      </c>
      <c r="D395" s="8">
        <v>63001</v>
      </c>
      <c r="E395" s="8">
        <v>2684611</v>
      </c>
      <c r="F395" s="8">
        <v>79972</v>
      </c>
      <c r="G395" s="8" t="s">
        <v>6241</v>
      </c>
      <c r="H395" s="8" t="s">
        <v>732</v>
      </c>
      <c r="I395" s="8" t="s">
        <v>733</v>
      </c>
      <c r="J395" s="8" t="s">
        <v>9477</v>
      </c>
      <c r="K395" s="8" t="s">
        <v>160</v>
      </c>
      <c r="L395" s="8" t="s">
        <v>9478</v>
      </c>
      <c r="M395" s="183">
        <v>45903.333333333343</v>
      </c>
      <c r="N395" s="183">
        <v>45906.711805555547</v>
      </c>
      <c r="O395" s="90"/>
      <c r="P395" s="8" t="s">
        <v>8318</v>
      </c>
      <c r="Q395" s="8" t="s">
        <v>8318</v>
      </c>
      <c r="R395" s="8" t="s">
        <v>162</v>
      </c>
      <c r="S395" s="8" t="s">
        <v>162</v>
      </c>
      <c r="T395" s="8" t="s">
        <v>6246</v>
      </c>
      <c r="U395" s="8" t="s">
        <v>7731</v>
      </c>
      <c r="V395" s="8" t="s">
        <v>9479</v>
      </c>
      <c r="W395" s="8" t="s">
        <v>165</v>
      </c>
      <c r="X395" s="10"/>
      <c r="Y395" s="94" t="str">
        <f>VLOOKUP(D395,TIPOLOGIA!A:F,6,0)</f>
        <v>TIPO II</v>
      </c>
      <c r="Z395" s="94" t="str">
        <f>VLOOKUP(D395,TIPOLOGIA!A:F,5,0)</f>
        <v>TERRESTRE</v>
      </c>
      <c r="AA395" s="8" t="s">
        <v>191</v>
      </c>
      <c r="AB395" s="8">
        <v>1</v>
      </c>
      <c r="AC395" s="86">
        <f>IF(W395="SOPORTE_TELEFÓNICO",'BASE LIQUIDACION REDEBAN 2025'!$B$19,IF(AND(W395="VISITA_TÉCNICA",Y395="TIPO II"),'BASE LIQUIDACION REDEBAN 2025'!$B$18,'BASE LIQUIDACION REDEBAN 2025'!$B$17))</f>
        <v>67654.12000000001</v>
      </c>
      <c r="AD395" s="86">
        <v>0</v>
      </c>
      <c r="AE395" s="86">
        <f t="shared" si="6"/>
        <v>67654.12000000001</v>
      </c>
      <c r="AF395" s="49"/>
    </row>
    <row r="396" spans="1:32" s="78" customFormat="1">
      <c r="A396" s="8" t="s">
        <v>86</v>
      </c>
      <c r="B396" s="94" t="str">
        <f>VLOOKUP(A396,'CENTRO DE COSTOS'!A:D,4,FALSE)</f>
        <v>KEVIN ALEXIS CORZO BUSTOS</v>
      </c>
      <c r="C396" s="94" t="str">
        <f>VLOOKUP(A396,'CENTRO DE COSTOS'!A:D,2,FALSE)</f>
        <v>0004-0007</v>
      </c>
      <c r="D396" s="8">
        <v>73001</v>
      </c>
      <c r="E396" s="8">
        <v>2686121</v>
      </c>
      <c r="F396" s="8">
        <v>80560</v>
      </c>
      <c r="G396" s="8" t="s">
        <v>6241</v>
      </c>
      <c r="H396" s="8" t="s">
        <v>494</v>
      </c>
      <c r="I396" s="8" t="s">
        <v>86</v>
      </c>
      <c r="J396" s="8" t="s">
        <v>9480</v>
      </c>
      <c r="K396" s="8" t="s">
        <v>160</v>
      </c>
      <c r="L396" s="8" t="s">
        <v>9481</v>
      </c>
      <c r="M396" s="183">
        <v>45903.388888888891</v>
      </c>
      <c r="N396" s="183">
        <v>45906.713194444441</v>
      </c>
      <c r="O396" s="90"/>
      <c r="P396" s="8" t="s">
        <v>8318</v>
      </c>
      <c r="Q396" s="8" t="s">
        <v>8318</v>
      </c>
      <c r="R396" s="8" t="s">
        <v>162</v>
      </c>
      <c r="S396" s="8" t="s">
        <v>162</v>
      </c>
      <c r="T396" s="8" t="s">
        <v>6246</v>
      </c>
      <c r="U396" s="8" t="s">
        <v>7731</v>
      </c>
      <c r="V396" s="8" t="s">
        <v>9482</v>
      </c>
      <c r="W396" s="8" t="s">
        <v>165</v>
      </c>
      <c r="X396" s="10"/>
      <c r="Y396" s="94" t="str">
        <f>VLOOKUP(D396,TIPOLOGIA!A:F,6,0)</f>
        <v>TIPO I</v>
      </c>
      <c r="Z396" s="94" t="str">
        <f>VLOOKUP(D396,TIPOLOGIA!A:F,5,0)</f>
        <v>TERRESTRE</v>
      </c>
      <c r="AA396" s="8" t="s">
        <v>498</v>
      </c>
      <c r="AB396" s="8">
        <v>1</v>
      </c>
      <c r="AC396" s="86">
        <f>IF(W396="SOPORTE_TELEFÓNICO",'BASE LIQUIDACION REDEBAN 2025'!$B$19,IF(AND(W396="VISITA_TÉCNICA",Y396="TIPO II"),'BASE LIQUIDACION REDEBAN 2025'!$B$18,'BASE LIQUIDACION REDEBAN 2025'!$B$17))</f>
        <v>35779.500569199998</v>
      </c>
      <c r="AD396" s="86">
        <v>0</v>
      </c>
      <c r="AE396" s="86">
        <f t="shared" si="6"/>
        <v>35779.500569199998</v>
      </c>
      <c r="AF396" s="49"/>
    </row>
    <row r="397" spans="1:32" s="78" customFormat="1">
      <c r="A397" s="8" t="s">
        <v>76</v>
      </c>
      <c r="B397" s="94" t="str">
        <f>VLOOKUP(A397,'CENTRO DE COSTOS'!A:D,4,FALSE)</f>
        <v>DIEGO FERNANDO HENAO CARDONA</v>
      </c>
      <c r="C397" s="94" t="str">
        <f>VLOOKUP(A397,'CENTRO DE COSTOS'!A:D,2,FALSE)</f>
        <v>0004-0003</v>
      </c>
      <c r="D397" s="8">
        <v>76111</v>
      </c>
      <c r="E397" s="8">
        <v>2686206</v>
      </c>
      <c r="F397" s="8">
        <v>72945</v>
      </c>
      <c r="G397" s="8" t="s">
        <v>6241</v>
      </c>
      <c r="H397" s="8" t="s">
        <v>232</v>
      </c>
      <c r="I397" s="8" t="s">
        <v>2758</v>
      </c>
      <c r="J397" s="8" t="s">
        <v>4192</v>
      </c>
      <c r="K397" s="8" t="s">
        <v>160</v>
      </c>
      <c r="L397" s="8" t="s">
        <v>9483</v>
      </c>
      <c r="M397" s="183">
        <v>45903.38958333333</v>
      </c>
      <c r="N397" s="183">
        <v>45906.714583333327</v>
      </c>
      <c r="O397" s="90"/>
      <c r="P397" s="8" t="s">
        <v>8318</v>
      </c>
      <c r="Q397" s="8" t="s">
        <v>8318</v>
      </c>
      <c r="R397" s="8" t="s">
        <v>6245</v>
      </c>
      <c r="S397" s="8" t="s">
        <v>6245</v>
      </c>
      <c r="T397" s="8" t="s">
        <v>6246</v>
      </c>
      <c r="U397" s="8" t="s">
        <v>7731</v>
      </c>
      <c r="V397" s="8" t="s">
        <v>9484</v>
      </c>
      <c r="W397" s="8" t="s">
        <v>165</v>
      </c>
      <c r="X397" s="10"/>
      <c r="Y397" s="94" t="str">
        <f>VLOOKUP(D397,TIPOLOGIA!A:F,6,0)</f>
        <v>TIPO II</v>
      </c>
      <c r="Z397" s="94" t="str">
        <f>VLOOKUP(D397,TIPOLOGIA!A:F,5,0)</f>
        <v>TERRESTRE</v>
      </c>
      <c r="AA397" s="8" t="s">
        <v>531</v>
      </c>
      <c r="AB397" s="8">
        <v>1</v>
      </c>
      <c r="AC397" s="86">
        <f>IF(W397="SOPORTE_TELEFÓNICO",'BASE LIQUIDACION REDEBAN 2025'!$B$19,IF(AND(W397="VISITA_TÉCNICA",Y397="TIPO II"),'BASE LIQUIDACION REDEBAN 2025'!$B$18,'BASE LIQUIDACION REDEBAN 2025'!$B$17))</f>
        <v>67654.12000000001</v>
      </c>
      <c r="AD397" s="86">
        <v>0</v>
      </c>
      <c r="AE397" s="86">
        <f t="shared" si="6"/>
        <v>67654.12000000001</v>
      </c>
      <c r="AF397" s="49"/>
    </row>
    <row r="398" spans="1:32" s="78" customFormat="1">
      <c r="A398" s="8" t="s">
        <v>86</v>
      </c>
      <c r="B398" s="94" t="str">
        <f>VLOOKUP(A398,'CENTRO DE COSTOS'!A:D,4,FALSE)</f>
        <v>KEVIN ALEXIS CORZO BUSTOS</v>
      </c>
      <c r="C398" s="94" t="str">
        <f>VLOOKUP(A398,'CENTRO DE COSTOS'!A:D,2,FALSE)</f>
        <v>0004-0007</v>
      </c>
      <c r="D398" s="8">
        <v>73001</v>
      </c>
      <c r="E398" s="8">
        <v>2687064</v>
      </c>
      <c r="F398" s="8">
        <v>57074</v>
      </c>
      <c r="G398" s="8" t="s">
        <v>6241</v>
      </c>
      <c r="H398" s="8" t="s">
        <v>494</v>
      </c>
      <c r="I398" s="8" t="s">
        <v>86</v>
      </c>
      <c r="J398" s="8" t="s">
        <v>9485</v>
      </c>
      <c r="K398" s="8" t="s">
        <v>160</v>
      </c>
      <c r="L398" s="8" t="s">
        <v>9486</v>
      </c>
      <c r="M398" s="183">
        <v>45903.436805555553</v>
      </c>
      <c r="N398" s="183">
        <v>45906.725694444453</v>
      </c>
      <c r="O398" s="90"/>
      <c r="P398" s="8" t="s">
        <v>8318</v>
      </c>
      <c r="Q398" s="8" t="s">
        <v>8318</v>
      </c>
      <c r="R398" s="8" t="s">
        <v>243</v>
      </c>
      <c r="S398" s="8" t="s">
        <v>365</v>
      </c>
      <c r="T398" s="8" t="s">
        <v>6246</v>
      </c>
      <c r="U398" s="8" t="s">
        <v>7731</v>
      </c>
      <c r="V398" s="8" t="s">
        <v>9487</v>
      </c>
      <c r="W398" s="8" t="s">
        <v>165</v>
      </c>
      <c r="X398" s="10"/>
      <c r="Y398" s="94" t="str">
        <f>VLOOKUP(D398,TIPOLOGIA!A:F,6,0)</f>
        <v>TIPO I</v>
      </c>
      <c r="Z398" s="94" t="str">
        <f>VLOOKUP(D398,TIPOLOGIA!A:F,5,0)</f>
        <v>TERRESTRE</v>
      </c>
      <c r="AA398" s="8" t="s">
        <v>498</v>
      </c>
      <c r="AB398" s="8">
        <v>1</v>
      </c>
      <c r="AC398" s="86">
        <f>IF(W398="SOPORTE_TELEFÓNICO",'BASE LIQUIDACION REDEBAN 2025'!$B$19,IF(AND(W398="VISITA_TÉCNICA",Y398="TIPO II"),'BASE LIQUIDACION REDEBAN 2025'!$B$18,'BASE LIQUIDACION REDEBAN 2025'!$B$17))</f>
        <v>35779.500569199998</v>
      </c>
      <c r="AD398" s="86">
        <v>0</v>
      </c>
      <c r="AE398" s="86">
        <f t="shared" si="6"/>
        <v>35779.500569199998</v>
      </c>
      <c r="AF398" s="49"/>
    </row>
    <row r="399" spans="1:32" s="78" customFormat="1">
      <c r="A399" s="8" t="s">
        <v>72</v>
      </c>
      <c r="B399" s="94" t="str">
        <f>VLOOKUP(A399,'CENTRO DE COSTOS'!A:D,4,FALSE)</f>
        <v>MIGUEL JULIÁN HERNÁNDEZ GUARÍN</v>
      </c>
      <c r="C399" s="94" t="str">
        <f>VLOOKUP(A399,'CENTRO DE COSTOS'!A:D,2,FALSE)</f>
        <v>0004-0008</v>
      </c>
      <c r="D399" s="8">
        <v>68001</v>
      </c>
      <c r="E399" s="8">
        <v>2687459</v>
      </c>
      <c r="F399" s="8">
        <v>21056</v>
      </c>
      <c r="G399" s="8" t="s">
        <v>6241</v>
      </c>
      <c r="H399" s="8" t="s">
        <v>224</v>
      </c>
      <c r="I399" s="8" t="s">
        <v>72</v>
      </c>
      <c r="J399" s="8" t="s">
        <v>9488</v>
      </c>
      <c r="K399" s="8" t="s">
        <v>160</v>
      </c>
      <c r="L399" s="8" t="s">
        <v>9489</v>
      </c>
      <c r="M399" s="183">
        <v>45903.449305555558</v>
      </c>
      <c r="N399" s="183">
        <v>45906.728472222218</v>
      </c>
      <c r="O399" s="90"/>
      <c r="P399" s="8" t="s">
        <v>8318</v>
      </c>
      <c r="Q399" s="8" t="s">
        <v>8318</v>
      </c>
      <c r="R399" s="8" t="s">
        <v>6245</v>
      </c>
      <c r="S399" s="8" t="s">
        <v>6245</v>
      </c>
      <c r="T399" s="8" t="s">
        <v>6246</v>
      </c>
      <c r="U399" s="8" t="s">
        <v>7731</v>
      </c>
      <c r="V399" s="8" t="s">
        <v>9490</v>
      </c>
      <c r="W399" s="8" t="s">
        <v>165</v>
      </c>
      <c r="X399" s="10"/>
      <c r="Y399" s="94" t="str">
        <f>VLOOKUP(D399,TIPOLOGIA!A:F,6,0)</f>
        <v>TIPO I</v>
      </c>
      <c r="Z399" s="94" t="str">
        <f>VLOOKUP(D399,TIPOLOGIA!A:F,5,0)</f>
        <v>TERRESTRE</v>
      </c>
      <c r="AA399" s="8" t="s">
        <v>1400</v>
      </c>
      <c r="AB399" s="8">
        <v>1</v>
      </c>
      <c r="AC399" s="86">
        <f>IF(W399="SOPORTE_TELEFÓNICO",'BASE LIQUIDACION REDEBAN 2025'!$B$19,IF(AND(W399="VISITA_TÉCNICA",Y399="TIPO II"),'BASE LIQUIDACION REDEBAN 2025'!$B$18,'BASE LIQUIDACION REDEBAN 2025'!$B$17))</f>
        <v>35779.500569199998</v>
      </c>
      <c r="AD399" s="86">
        <v>0</v>
      </c>
      <c r="AE399" s="86">
        <f t="shared" si="6"/>
        <v>35779.500569199998</v>
      </c>
      <c r="AF399" s="49"/>
    </row>
    <row r="400" spans="1:32" s="78" customFormat="1">
      <c r="A400" s="8" t="s">
        <v>94</v>
      </c>
      <c r="B400" s="94" t="str">
        <f>VLOOKUP(A400,'CENTRO DE COSTOS'!A:D,4,FALSE)</f>
        <v>DIEGO FERNANDO HENAO CARDONA</v>
      </c>
      <c r="C400" s="94" t="str">
        <f>VLOOKUP(A400,'CENTRO DE COSTOS'!A:D,2,FALSE)</f>
        <v>0004-0002</v>
      </c>
      <c r="D400" s="8">
        <v>66001</v>
      </c>
      <c r="E400" s="8">
        <v>2687665</v>
      </c>
      <c r="F400" s="8">
        <v>30807</v>
      </c>
      <c r="G400" s="8" t="s">
        <v>6241</v>
      </c>
      <c r="H400" s="8" t="s">
        <v>186</v>
      </c>
      <c r="I400" s="8" t="s">
        <v>94</v>
      </c>
      <c r="J400" s="8" t="s">
        <v>9491</v>
      </c>
      <c r="K400" s="8" t="s">
        <v>160</v>
      </c>
      <c r="L400" s="8" t="s">
        <v>9492</v>
      </c>
      <c r="M400" s="183">
        <v>45903.459027777782</v>
      </c>
      <c r="N400" s="183">
        <v>45906.731249999997</v>
      </c>
      <c r="O400" s="90"/>
      <c r="P400" s="8" t="s">
        <v>8318</v>
      </c>
      <c r="Q400" s="8" t="s">
        <v>8318</v>
      </c>
      <c r="R400" s="8" t="s">
        <v>6245</v>
      </c>
      <c r="S400" s="8" t="s">
        <v>6245</v>
      </c>
      <c r="T400" s="8" t="s">
        <v>7735</v>
      </c>
      <c r="U400" s="8" t="s">
        <v>8673</v>
      </c>
      <c r="V400" s="8" t="s">
        <v>9493</v>
      </c>
      <c r="W400" s="8" t="s">
        <v>165</v>
      </c>
      <c r="X400" s="10"/>
      <c r="Y400" s="94" t="str">
        <f>VLOOKUP(D400,TIPOLOGIA!A:F,6,0)</f>
        <v>TIPO I</v>
      </c>
      <c r="Z400" s="94" t="str">
        <f>VLOOKUP(D400,TIPOLOGIA!A:F,5,0)</f>
        <v>TERRESTRE</v>
      </c>
      <c r="AA400" s="8" t="s">
        <v>191</v>
      </c>
      <c r="AB400" s="8">
        <v>1</v>
      </c>
      <c r="AC400" s="86">
        <f>IF(W400="SOPORTE_TELEFÓNICO",'BASE LIQUIDACION REDEBAN 2025'!$B$19,IF(AND(W400="VISITA_TÉCNICA",Y400="TIPO II"),'BASE LIQUIDACION REDEBAN 2025'!$B$18,'BASE LIQUIDACION REDEBAN 2025'!$B$17))</f>
        <v>35779.500569199998</v>
      </c>
      <c r="AD400" s="86">
        <v>0</v>
      </c>
      <c r="AE400" s="86">
        <f t="shared" si="6"/>
        <v>35779.500569199998</v>
      </c>
      <c r="AF400" s="49"/>
    </row>
    <row r="401" spans="1:32" s="78" customFormat="1">
      <c r="A401" s="8" t="s">
        <v>93</v>
      </c>
      <c r="B401" s="94" t="str">
        <f>VLOOKUP(A401,'CENTRO DE COSTOS'!A:D,4,FALSE)</f>
        <v>DIEGO FERNANDO HENAO CARDONA</v>
      </c>
      <c r="C401" s="94" t="str">
        <f>VLOOKUP(A401,'CENTRO DE COSTOS'!A:D,2,FALSE)</f>
        <v>0004-0003</v>
      </c>
      <c r="D401" s="8">
        <v>52788</v>
      </c>
      <c r="E401" s="8">
        <v>2688229</v>
      </c>
      <c r="F401" s="8">
        <v>79955</v>
      </c>
      <c r="G401" s="8" t="s">
        <v>6241</v>
      </c>
      <c r="H401" s="8" t="s">
        <v>157</v>
      </c>
      <c r="I401" s="8" t="s">
        <v>9494</v>
      </c>
      <c r="J401" s="8" t="s">
        <v>9495</v>
      </c>
      <c r="K401" s="8" t="s">
        <v>160</v>
      </c>
      <c r="L401" s="8" t="s">
        <v>9496</v>
      </c>
      <c r="M401" s="183">
        <v>45903.481944444437</v>
      </c>
      <c r="N401" s="183">
        <v>45906.73333333333</v>
      </c>
      <c r="O401" s="90"/>
      <c r="P401" s="8" t="s">
        <v>8318</v>
      </c>
      <c r="Q401" s="8" t="s">
        <v>8318</v>
      </c>
      <c r="R401" s="8" t="s">
        <v>162</v>
      </c>
      <c r="S401" s="8" t="s">
        <v>162</v>
      </c>
      <c r="T401" s="8" t="s">
        <v>6246</v>
      </c>
      <c r="U401" s="8" t="s">
        <v>7731</v>
      </c>
      <c r="V401" s="8" t="s">
        <v>9497</v>
      </c>
      <c r="W401" s="8" t="s">
        <v>165</v>
      </c>
      <c r="X401" s="10"/>
      <c r="Y401" s="94" t="str">
        <f>VLOOKUP(D401,TIPOLOGIA!A:F,6,0)</f>
        <v>TIPO II</v>
      </c>
      <c r="Z401" s="94" t="str">
        <f>VLOOKUP(D401,TIPOLOGIA!A:F,5,0)</f>
        <v>TERRESTRE</v>
      </c>
      <c r="AA401" s="8" t="s">
        <v>851</v>
      </c>
      <c r="AB401" s="8">
        <v>1</v>
      </c>
      <c r="AC401" s="86">
        <f>IF(W401="SOPORTE_TELEFÓNICO",'BASE LIQUIDACION REDEBAN 2025'!$B$19,IF(AND(W401="VISITA_TÉCNICA",Y401="TIPO II"),'BASE LIQUIDACION REDEBAN 2025'!$B$18,'BASE LIQUIDACION REDEBAN 2025'!$B$17))</f>
        <v>67654.12000000001</v>
      </c>
      <c r="AD401" s="86">
        <v>0</v>
      </c>
      <c r="AE401" s="86">
        <f t="shared" si="6"/>
        <v>67654.12000000001</v>
      </c>
      <c r="AF401" s="49"/>
    </row>
    <row r="402" spans="1:32" s="78" customFormat="1">
      <c r="A402" s="8" t="s">
        <v>81</v>
      </c>
      <c r="B402" s="94" t="str">
        <f>VLOOKUP(A402,'CENTRO DE COSTOS'!A:D,4,FALSE)</f>
        <v>MIGUEL JULIÁN HERNÁNDEZ GUARÍN</v>
      </c>
      <c r="C402" s="94" t="str">
        <f>VLOOKUP(A402,'CENTRO DE COSTOS'!A:D,2,FALSE)</f>
        <v>0004-0008</v>
      </c>
      <c r="D402" s="8">
        <v>54001</v>
      </c>
      <c r="E402" s="8">
        <v>2688198</v>
      </c>
      <c r="F402" s="8">
        <v>80943</v>
      </c>
      <c r="G402" s="8" t="s">
        <v>6241</v>
      </c>
      <c r="H402" s="8" t="s">
        <v>296</v>
      </c>
      <c r="I402" s="8" t="s">
        <v>81</v>
      </c>
      <c r="J402" s="8" t="s">
        <v>9498</v>
      </c>
      <c r="K402" s="8" t="s">
        <v>160</v>
      </c>
      <c r="L402" s="8" t="s">
        <v>9499</v>
      </c>
      <c r="M402" s="183">
        <v>45903.490972222222</v>
      </c>
      <c r="N402" s="183">
        <v>45906.73541666667</v>
      </c>
      <c r="O402" s="90"/>
      <c r="P402" s="8" t="s">
        <v>8318</v>
      </c>
      <c r="Q402" s="8" t="s">
        <v>8318</v>
      </c>
      <c r="R402" s="8" t="s">
        <v>162</v>
      </c>
      <c r="S402" s="8" t="s">
        <v>162</v>
      </c>
      <c r="T402" s="8" t="s">
        <v>6246</v>
      </c>
      <c r="U402" s="8" t="s">
        <v>7731</v>
      </c>
      <c r="V402" s="8" t="s">
        <v>9500</v>
      </c>
      <c r="W402" s="8" t="s">
        <v>165</v>
      </c>
      <c r="X402" s="10"/>
      <c r="Y402" s="94" t="str">
        <f>VLOOKUP(D402,TIPOLOGIA!A:F,6,0)</f>
        <v>TIPO I</v>
      </c>
      <c r="Z402" s="94" t="str">
        <f>VLOOKUP(D402,TIPOLOGIA!A:F,5,0)</f>
        <v>TERRESTRE</v>
      </c>
      <c r="AA402" s="8" t="s">
        <v>307</v>
      </c>
      <c r="AB402" s="8">
        <v>1</v>
      </c>
      <c r="AC402" s="86">
        <f>IF(W402="SOPORTE_TELEFÓNICO",'BASE LIQUIDACION REDEBAN 2025'!$B$19,IF(AND(W402="VISITA_TÉCNICA",Y402="TIPO II"),'BASE LIQUIDACION REDEBAN 2025'!$B$18,'BASE LIQUIDACION REDEBAN 2025'!$B$17))</f>
        <v>35779.500569199998</v>
      </c>
      <c r="AD402" s="86">
        <v>0</v>
      </c>
      <c r="AE402" s="86">
        <f t="shared" si="6"/>
        <v>35779.500569199998</v>
      </c>
      <c r="AF402" s="49"/>
    </row>
    <row r="403" spans="1:32" s="78" customFormat="1">
      <c r="A403" s="8" t="s">
        <v>93</v>
      </c>
      <c r="B403" s="94" t="str">
        <f>VLOOKUP(A403,'CENTRO DE COSTOS'!A:D,4,FALSE)</f>
        <v>DIEGO FERNANDO HENAO CARDONA</v>
      </c>
      <c r="C403" s="94" t="str">
        <f>VLOOKUP(A403,'CENTRO DE COSTOS'!A:D,2,FALSE)</f>
        <v>0004-0003</v>
      </c>
      <c r="D403" s="8">
        <v>52001</v>
      </c>
      <c r="E403" s="8">
        <v>2689037</v>
      </c>
      <c r="F403" s="8">
        <v>35859</v>
      </c>
      <c r="G403" s="8" t="s">
        <v>6241</v>
      </c>
      <c r="H403" s="8" t="s">
        <v>157</v>
      </c>
      <c r="I403" s="8" t="s">
        <v>93</v>
      </c>
      <c r="J403" s="8" t="s">
        <v>9501</v>
      </c>
      <c r="K403" s="8" t="s">
        <v>160</v>
      </c>
      <c r="L403" s="8" t="s">
        <v>9502</v>
      </c>
      <c r="M403" s="183">
        <v>45903.55972222222</v>
      </c>
      <c r="N403" s="183">
        <v>45906.736805555563</v>
      </c>
      <c r="O403" s="90"/>
      <c r="P403" s="8" t="s">
        <v>8318</v>
      </c>
      <c r="Q403" s="8" t="s">
        <v>8318</v>
      </c>
      <c r="R403" s="8" t="s">
        <v>6245</v>
      </c>
      <c r="S403" s="8" t="s">
        <v>6245</v>
      </c>
      <c r="T403" s="8" t="s">
        <v>6246</v>
      </c>
      <c r="U403" s="8" t="s">
        <v>7731</v>
      </c>
      <c r="V403" s="8" t="s">
        <v>9503</v>
      </c>
      <c r="W403" s="8" t="s">
        <v>165</v>
      </c>
      <c r="X403" s="10"/>
      <c r="Y403" s="94" t="str">
        <f>VLOOKUP(D403,TIPOLOGIA!A:F,6,0)</f>
        <v>TIPO I</v>
      </c>
      <c r="Z403" s="94" t="str">
        <f>VLOOKUP(D403,TIPOLOGIA!A:F,5,0)</f>
        <v>TERRESTRE</v>
      </c>
      <c r="AA403" s="8" t="s">
        <v>169</v>
      </c>
      <c r="AB403" s="8">
        <v>1</v>
      </c>
      <c r="AC403" s="86">
        <f>IF(W403="SOPORTE_TELEFÓNICO",'BASE LIQUIDACION REDEBAN 2025'!$B$19,IF(AND(W403="VISITA_TÉCNICA",Y403="TIPO II"),'BASE LIQUIDACION REDEBAN 2025'!$B$18,'BASE LIQUIDACION REDEBAN 2025'!$B$17))</f>
        <v>35779.500569199998</v>
      </c>
      <c r="AD403" s="86">
        <v>0</v>
      </c>
      <c r="AE403" s="86">
        <f t="shared" si="6"/>
        <v>35779.500569199998</v>
      </c>
      <c r="AF403" s="49"/>
    </row>
    <row r="404" spans="1:32" s="78" customFormat="1">
      <c r="A404" s="8" t="s">
        <v>68</v>
      </c>
      <c r="B404" s="94" t="str">
        <f>VLOOKUP(A404,'CENTRO DE COSTOS'!A:D,4,FALSE)</f>
        <v>WILLIAM ASDRUBAL ROZO ROZO</v>
      </c>
      <c r="C404" s="94" t="str">
        <f>VLOOKUP(A404,'CENTRO DE COSTOS'!A:D,2,FALSE)</f>
        <v>0004-0004</v>
      </c>
      <c r="D404" s="8">
        <v>11001</v>
      </c>
      <c r="E404" s="8">
        <v>2689200</v>
      </c>
      <c r="F404" s="8">
        <v>80118</v>
      </c>
      <c r="G404" s="8" t="s">
        <v>6241</v>
      </c>
      <c r="H404" s="8" t="s">
        <v>417</v>
      </c>
      <c r="I404" s="8" t="s">
        <v>68</v>
      </c>
      <c r="J404" s="8" t="s">
        <v>9504</v>
      </c>
      <c r="K404" s="8" t="s">
        <v>160</v>
      </c>
      <c r="L404" s="8" t="s">
        <v>9505</v>
      </c>
      <c r="M404" s="183">
        <v>45903.57916666667</v>
      </c>
      <c r="N404" s="183">
        <v>45906.738888888889</v>
      </c>
      <c r="O404" s="90"/>
      <c r="P404" s="8" t="s">
        <v>8318</v>
      </c>
      <c r="Q404" s="8" t="s">
        <v>8318</v>
      </c>
      <c r="R404" s="8" t="s">
        <v>162</v>
      </c>
      <c r="S404" s="8" t="s">
        <v>162</v>
      </c>
      <c r="T404" s="8" t="s">
        <v>6246</v>
      </c>
      <c r="U404" s="8" t="s">
        <v>7731</v>
      </c>
      <c r="V404" s="8" t="s">
        <v>9506</v>
      </c>
      <c r="W404" s="8" t="s">
        <v>165</v>
      </c>
      <c r="X404" s="10"/>
      <c r="Y404" s="94" t="str">
        <f>VLOOKUP(D404,TIPOLOGIA!A:F,6,0)</f>
        <v>TIPO I</v>
      </c>
      <c r="Z404" s="94" t="str">
        <f>VLOOKUP(D404,TIPOLOGIA!A:F,5,0)</f>
        <v>TERRESTRE</v>
      </c>
      <c r="AA404" s="8" t="s">
        <v>561</v>
      </c>
      <c r="AB404" s="8">
        <v>1</v>
      </c>
      <c r="AC404" s="86">
        <f>IF(W404="SOPORTE_TELEFÓNICO",'BASE LIQUIDACION REDEBAN 2025'!$B$19,IF(AND(W404="VISITA_TÉCNICA",Y404="TIPO II"),'BASE LIQUIDACION REDEBAN 2025'!$B$18,'BASE LIQUIDACION REDEBAN 2025'!$B$17))</f>
        <v>35779.500569199998</v>
      </c>
      <c r="AD404" s="86">
        <v>0</v>
      </c>
      <c r="AE404" s="86">
        <f t="shared" si="6"/>
        <v>35779.500569199998</v>
      </c>
      <c r="AF404" s="49"/>
    </row>
    <row r="405" spans="1:32" s="78" customFormat="1">
      <c r="A405" s="8" t="s">
        <v>68</v>
      </c>
      <c r="B405" s="94" t="str">
        <f>VLOOKUP(A405,'CENTRO DE COSTOS'!A:D,4,FALSE)</f>
        <v>WILLIAM ASDRUBAL ROZO ROZO</v>
      </c>
      <c r="C405" s="94" t="str">
        <f>VLOOKUP(A405,'CENTRO DE COSTOS'!A:D,2,FALSE)</f>
        <v>0004-0004</v>
      </c>
      <c r="D405" s="8">
        <v>25286</v>
      </c>
      <c r="E405" s="8">
        <v>2689513</v>
      </c>
      <c r="F405" s="8">
        <v>76006</v>
      </c>
      <c r="G405" s="8" t="s">
        <v>6241</v>
      </c>
      <c r="H405" s="8" t="s">
        <v>417</v>
      </c>
      <c r="I405" s="8" t="s">
        <v>1461</v>
      </c>
      <c r="J405" s="8" t="s">
        <v>8818</v>
      </c>
      <c r="K405" s="8" t="s">
        <v>160</v>
      </c>
      <c r="L405" s="8" t="s">
        <v>9507</v>
      </c>
      <c r="M405" s="183">
        <v>45903.603472222218</v>
      </c>
      <c r="N405" s="183">
        <v>45906.743055555547</v>
      </c>
      <c r="O405" s="90"/>
      <c r="P405" s="8" t="s">
        <v>8318</v>
      </c>
      <c r="Q405" s="8" t="s">
        <v>8318</v>
      </c>
      <c r="R405" s="8" t="s">
        <v>6245</v>
      </c>
      <c r="S405" s="8" t="s">
        <v>6245</v>
      </c>
      <c r="T405" s="8" t="s">
        <v>6246</v>
      </c>
      <c r="U405" s="8" t="s">
        <v>7731</v>
      </c>
      <c r="V405" s="8" t="s">
        <v>9508</v>
      </c>
      <c r="W405" s="8" t="s">
        <v>165</v>
      </c>
      <c r="X405" s="10"/>
      <c r="Y405" s="94" t="str">
        <f>VLOOKUP(D405,TIPOLOGIA!A:F,6,0)</f>
        <v>TIPO II</v>
      </c>
      <c r="Z405" s="94" t="str">
        <f>VLOOKUP(D405,TIPOLOGIA!A:F,5,0)</f>
        <v>TERRESTRE</v>
      </c>
      <c r="AA405" s="8" t="s">
        <v>4787</v>
      </c>
      <c r="AB405" s="8">
        <v>1</v>
      </c>
      <c r="AC405" s="86">
        <f>IF(W405="SOPORTE_TELEFÓNICO",'BASE LIQUIDACION REDEBAN 2025'!$B$19,IF(AND(W405="VISITA_TÉCNICA",Y405="TIPO II"),'BASE LIQUIDACION REDEBAN 2025'!$B$18,'BASE LIQUIDACION REDEBAN 2025'!$B$17))</f>
        <v>67654.12000000001</v>
      </c>
      <c r="AD405" s="86">
        <v>0</v>
      </c>
      <c r="AE405" s="86">
        <f t="shared" si="6"/>
        <v>67654.12000000001</v>
      </c>
      <c r="AF405" s="49"/>
    </row>
    <row r="406" spans="1:32" s="78" customFormat="1">
      <c r="A406" s="8" t="s">
        <v>76</v>
      </c>
      <c r="B406" s="94" t="str">
        <f>VLOOKUP(A406,'CENTRO DE COSTOS'!A:D,4,FALSE)</f>
        <v>DIEGO FERNANDO HENAO CARDONA</v>
      </c>
      <c r="C406" s="94" t="str">
        <f>VLOOKUP(A406,'CENTRO DE COSTOS'!A:D,2,FALSE)</f>
        <v>0004-0003</v>
      </c>
      <c r="D406" s="8">
        <v>76001</v>
      </c>
      <c r="E406" s="8">
        <v>2689946</v>
      </c>
      <c r="F406" s="8">
        <v>79048</v>
      </c>
      <c r="G406" s="8" t="s">
        <v>6241</v>
      </c>
      <c r="H406" s="8" t="s">
        <v>232</v>
      </c>
      <c r="I406" s="8" t="s">
        <v>76</v>
      </c>
      <c r="J406" s="8" t="s">
        <v>8207</v>
      </c>
      <c r="K406" s="8" t="s">
        <v>160</v>
      </c>
      <c r="L406" s="8" t="s">
        <v>9509</v>
      </c>
      <c r="M406" s="183">
        <v>45903.63958333333</v>
      </c>
      <c r="N406" s="183">
        <v>45906.745138888888</v>
      </c>
      <c r="O406" s="90"/>
      <c r="P406" s="8" t="s">
        <v>8318</v>
      </c>
      <c r="Q406" s="8" t="s">
        <v>8318</v>
      </c>
      <c r="R406" s="8" t="s">
        <v>6245</v>
      </c>
      <c r="S406" s="8" t="s">
        <v>6245</v>
      </c>
      <c r="T406" s="8" t="s">
        <v>6246</v>
      </c>
      <c r="U406" s="8" t="s">
        <v>7731</v>
      </c>
      <c r="V406" s="8" t="s">
        <v>9510</v>
      </c>
      <c r="W406" s="8" t="s">
        <v>165</v>
      </c>
      <c r="X406" s="10"/>
      <c r="Y406" s="94" t="str">
        <f>VLOOKUP(D406,TIPOLOGIA!A:F,6,0)</f>
        <v>TIPO I</v>
      </c>
      <c r="Z406" s="94" t="str">
        <f>VLOOKUP(D406,TIPOLOGIA!A:F,5,0)</f>
        <v>TERRESTRE</v>
      </c>
      <c r="AA406" s="8" t="s">
        <v>346</v>
      </c>
      <c r="AB406" s="8">
        <v>1</v>
      </c>
      <c r="AC406" s="86">
        <f>IF(W406="SOPORTE_TELEFÓNICO",'BASE LIQUIDACION REDEBAN 2025'!$B$19,IF(AND(W406="VISITA_TÉCNICA",Y406="TIPO II"),'BASE LIQUIDACION REDEBAN 2025'!$B$18,'BASE LIQUIDACION REDEBAN 2025'!$B$17))</f>
        <v>35779.500569199998</v>
      </c>
      <c r="AD406" s="86">
        <v>0</v>
      </c>
      <c r="AE406" s="86">
        <f t="shared" si="6"/>
        <v>35779.500569199998</v>
      </c>
      <c r="AF406" s="49"/>
    </row>
    <row r="407" spans="1:32" s="78" customFormat="1">
      <c r="A407" s="8" t="s">
        <v>81</v>
      </c>
      <c r="B407" s="94" t="str">
        <f>VLOOKUP(A407,'CENTRO DE COSTOS'!A:D,4,FALSE)</f>
        <v>MIGUEL JULIÁN HERNÁNDEZ GUARÍN</v>
      </c>
      <c r="C407" s="94" t="str">
        <f>VLOOKUP(A407,'CENTRO DE COSTOS'!A:D,2,FALSE)</f>
        <v>0004-0008</v>
      </c>
      <c r="D407" s="8">
        <v>54001</v>
      </c>
      <c r="E407" s="8">
        <v>2690230</v>
      </c>
      <c r="F407" s="8">
        <v>79066</v>
      </c>
      <c r="G407" s="8" t="s">
        <v>6241</v>
      </c>
      <c r="H407" s="8" t="s">
        <v>296</v>
      </c>
      <c r="I407" s="8" t="s">
        <v>81</v>
      </c>
      <c r="J407" s="8" t="s">
        <v>9511</v>
      </c>
      <c r="K407" s="8" t="s">
        <v>160</v>
      </c>
      <c r="L407" s="8" t="s">
        <v>9512</v>
      </c>
      <c r="M407" s="183">
        <v>45903.65347222222</v>
      </c>
      <c r="N407" s="183">
        <v>45906.747916666667</v>
      </c>
      <c r="O407" s="90"/>
      <c r="P407" s="8" t="s">
        <v>8318</v>
      </c>
      <c r="Q407" s="8" t="s">
        <v>8318</v>
      </c>
      <c r="R407" s="8" t="s">
        <v>6245</v>
      </c>
      <c r="S407" s="8" t="s">
        <v>6245</v>
      </c>
      <c r="T407" s="8" t="s">
        <v>6246</v>
      </c>
      <c r="U407" s="8" t="s">
        <v>7731</v>
      </c>
      <c r="V407" s="8" t="s">
        <v>9513</v>
      </c>
      <c r="W407" s="8" t="s">
        <v>165</v>
      </c>
      <c r="X407" s="10"/>
      <c r="Y407" s="94" t="str">
        <f>VLOOKUP(D407,TIPOLOGIA!A:F,6,0)</f>
        <v>TIPO I</v>
      </c>
      <c r="Z407" s="94" t="str">
        <f>VLOOKUP(D407,TIPOLOGIA!A:F,5,0)</f>
        <v>TERRESTRE</v>
      </c>
      <c r="AA407" s="8" t="s">
        <v>301</v>
      </c>
      <c r="AB407" s="8">
        <v>1</v>
      </c>
      <c r="AC407" s="86">
        <f>IF(W407="SOPORTE_TELEFÓNICO",'BASE LIQUIDACION REDEBAN 2025'!$B$19,IF(AND(W407="VISITA_TÉCNICA",Y407="TIPO II"),'BASE LIQUIDACION REDEBAN 2025'!$B$18,'BASE LIQUIDACION REDEBAN 2025'!$B$17))</f>
        <v>35779.500569199998</v>
      </c>
      <c r="AD407" s="86">
        <v>0</v>
      </c>
      <c r="AE407" s="86">
        <f t="shared" si="6"/>
        <v>35779.500569199998</v>
      </c>
      <c r="AF407" s="49"/>
    </row>
    <row r="408" spans="1:32" s="78" customFormat="1">
      <c r="A408" s="8" t="s">
        <v>90</v>
      </c>
      <c r="B408" s="94" t="str">
        <f>VLOOKUP(A408,'CENTRO DE COSTOS'!A:D,4,FALSE)</f>
        <v>JUAN SEBASTIÁN RÍOS CASTRILLÓN</v>
      </c>
      <c r="C408" s="94" t="str">
        <f>VLOOKUP(A408,'CENTRO DE COSTOS'!A:D,2,FALSE)</f>
        <v>0004-0005</v>
      </c>
      <c r="D408" s="8">
        <v>5376</v>
      </c>
      <c r="E408" s="8">
        <v>2690620</v>
      </c>
      <c r="F408" s="8">
        <v>79331</v>
      </c>
      <c r="G408" s="8" t="s">
        <v>6241</v>
      </c>
      <c r="H408" s="8" t="s">
        <v>249</v>
      </c>
      <c r="I408" s="8" t="s">
        <v>1021</v>
      </c>
      <c r="J408" s="8" t="s">
        <v>9514</v>
      </c>
      <c r="K408" s="8" t="s">
        <v>160</v>
      </c>
      <c r="L408" s="8" t="s">
        <v>9515</v>
      </c>
      <c r="M408" s="183">
        <v>45903.675000000003</v>
      </c>
      <c r="N408" s="183">
        <v>45906.75</v>
      </c>
      <c r="O408" s="90"/>
      <c r="P408" s="8" t="s">
        <v>8318</v>
      </c>
      <c r="Q408" s="8" t="s">
        <v>8318</v>
      </c>
      <c r="R408" s="8" t="s">
        <v>6245</v>
      </c>
      <c r="S408" s="8" t="s">
        <v>6245</v>
      </c>
      <c r="T408" s="8" t="s">
        <v>6246</v>
      </c>
      <c r="U408" s="8" t="s">
        <v>7731</v>
      </c>
      <c r="V408" s="8" t="s">
        <v>9516</v>
      </c>
      <c r="W408" s="8" t="s">
        <v>165</v>
      </c>
      <c r="X408" s="10"/>
      <c r="Y408" s="94" t="str">
        <f>VLOOKUP(D408,TIPOLOGIA!A:F,6,0)</f>
        <v>TIPO II</v>
      </c>
      <c r="Z408" s="94" t="str">
        <f>VLOOKUP(D408,TIPOLOGIA!A:F,5,0)</f>
        <v>TERRESTRE</v>
      </c>
      <c r="AA408" s="8" t="s">
        <v>1483</v>
      </c>
      <c r="AB408" s="8">
        <v>1</v>
      </c>
      <c r="AC408" s="86">
        <f>IF(W408="SOPORTE_TELEFÓNICO",'BASE LIQUIDACION REDEBAN 2025'!$B$19,IF(AND(W408="VISITA_TÉCNICA",Y408="TIPO II"),'BASE LIQUIDACION REDEBAN 2025'!$B$18,'BASE LIQUIDACION REDEBAN 2025'!$B$17))</f>
        <v>67654.12000000001</v>
      </c>
      <c r="AD408" s="86">
        <v>0</v>
      </c>
      <c r="AE408" s="86">
        <f t="shared" si="6"/>
        <v>67654.12000000001</v>
      </c>
      <c r="AF408" s="49"/>
    </row>
    <row r="409" spans="1:32" s="78" customFormat="1">
      <c r="A409" s="8" t="s">
        <v>76</v>
      </c>
      <c r="B409" s="94" t="str">
        <f>VLOOKUP(A409,'CENTRO DE COSTOS'!A:D,4,FALSE)</f>
        <v>DIEGO FERNANDO HENAO CARDONA</v>
      </c>
      <c r="C409" s="94" t="str">
        <f>VLOOKUP(A409,'CENTRO DE COSTOS'!A:D,2,FALSE)</f>
        <v>0004-0003</v>
      </c>
      <c r="D409" s="8">
        <v>76111</v>
      </c>
      <c r="E409" s="8">
        <v>2691020</v>
      </c>
      <c r="F409" s="8">
        <v>80603</v>
      </c>
      <c r="G409" s="8" t="s">
        <v>6241</v>
      </c>
      <c r="H409" s="8" t="s">
        <v>232</v>
      </c>
      <c r="I409" s="8" t="s">
        <v>2758</v>
      </c>
      <c r="J409" s="8" t="s">
        <v>9517</v>
      </c>
      <c r="K409" s="8" t="s">
        <v>160</v>
      </c>
      <c r="L409" s="8" t="s">
        <v>9518</v>
      </c>
      <c r="M409" s="183">
        <v>45903.708333333343</v>
      </c>
      <c r="N409" s="183">
        <v>45906.752083333333</v>
      </c>
      <c r="O409" s="90"/>
      <c r="P409" s="8" t="s">
        <v>8318</v>
      </c>
      <c r="Q409" s="8" t="s">
        <v>8318</v>
      </c>
      <c r="R409" s="8" t="s">
        <v>162</v>
      </c>
      <c r="S409" s="8" t="s">
        <v>162</v>
      </c>
      <c r="T409" s="8" t="s">
        <v>6246</v>
      </c>
      <c r="U409" s="8" t="s">
        <v>7731</v>
      </c>
      <c r="V409" s="8" t="s">
        <v>9519</v>
      </c>
      <c r="W409" s="8" t="s">
        <v>165</v>
      </c>
      <c r="X409" s="10"/>
      <c r="Y409" s="94" t="str">
        <f>VLOOKUP(D409,TIPOLOGIA!A:F,6,0)</f>
        <v>TIPO II</v>
      </c>
      <c r="Z409" s="94" t="str">
        <f>VLOOKUP(D409,TIPOLOGIA!A:F,5,0)</f>
        <v>TERRESTRE</v>
      </c>
      <c r="AA409" s="8" t="s">
        <v>531</v>
      </c>
      <c r="AB409" s="8">
        <v>1</v>
      </c>
      <c r="AC409" s="86">
        <f>IF(W409="SOPORTE_TELEFÓNICO",'BASE LIQUIDACION REDEBAN 2025'!$B$19,IF(AND(W409="VISITA_TÉCNICA",Y409="TIPO II"),'BASE LIQUIDACION REDEBAN 2025'!$B$18,'BASE LIQUIDACION REDEBAN 2025'!$B$17))</f>
        <v>67654.12000000001</v>
      </c>
      <c r="AD409" s="86">
        <v>0</v>
      </c>
      <c r="AE409" s="86">
        <f t="shared" si="6"/>
        <v>67654.12000000001</v>
      </c>
      <c r="AF409" s="49"/>
    </row>
    <row r="410" spans="1:32" s="78" customFormat="1">
      <c r="A410" s="8" t="s">
        <v>72</v>
      </c>
      <c r="B410" s="94" t="str">
        <f>VLOOKUP(A410,'CENTRO DE COSTOS'!A:D,4,FALSE)</f>
        <v>MIGUEL JULIÁN HERNÁNDEZ GUARÍN</v>
      </c>
      <c r="C410" s="94" t="str">
        <f>VLOOKUP(A410,'CENTRO DE COSTOS'!A:D,2,FALSE)</f>
        <v>0004-0008</v>
      </c>
      <c r="D410" s="8">
        <v>68679</v>
      </c>
      <c r="E410" s="8">
        <v>2693390</v>
      </c>
      <c r="F410" s="8">
        <v>61382</v>
      </c>
      <c r="G410" s="8" t="s">
        <v>6241</v>
      </c>
      <c r="H410" s="8" t="s">
        <v>224</v>
      </c>
      <c r="I410" s="8" t="s">
        <v>225</v>
      </c>
      <c r="J410" s="8" t="s">
        <v>9520</v>
      </c>
      <c r="K410" s="8" t="s">
        <v>160</v>
      </c>
      <c r="L410" s="8" t="s">
        <v>9521</v>
      </c>
      <c r="M410" s="183">
        <v>45904.409722222219</v>
      </c>
      <c r="N410" s="183">
        <v>45906.757638888892</v>
      </c>
      <c r="O410" s="90"/>
      <c r="P410" s="8" t="s">
        <v>8318</v>
      </c>
      <c r="Q410" s="8" t="s">
        <v>8318</v>
      </c>
      <c r="R410" s="8" t="s">
        <v>6245</v>
      </c>
      <c r="S410" s="8" t="s">
        <v>6245</v>
      </c>
      <c r="T410" s="8" t="s">
        <v>7951</v>
      </c>
      <c r="U410" s="8" t="s">
        <v>7952</v>
      </c>
      <c r="V410" s="8" t="s">
        <v>9522</v>
      </c>
      <c r="W410" s="8" t="s">
        <v>1552</v>
      </c>
      <c r="X410" s="10"/>
      <c r="Y410" s="94" t="str">
        <f>VLOOKUP(D410,TIPOLOGIA!A:F,6,0)</f>
        <v>TIPO II</v>
      </c>
      <c r="Z410" s="94" t="str">
        <f>VLOOKUP(D410,TIPOLOGIA!A:F,5,0)</f>
        <v>TERRESTRE</v>
      </c>
      <c r="AA410" s="8" t="s">
        <v>874</v>
      </c>
      <c r="AB410" s="8">
        <v>0</v>
      </c>
      <c r="AC410" s="86">
        <f>IF(W410="SOPORTE_TELEFÓNICO",'BASE LIQUIDACION REDEBAN 2025'!$B$19,IF(AND(W410="VISITA_TÉCNICA",Y410="TIPO II"),'BASE LIQUIDACION REDEBAN 2025'!$B$18,'BASE LIQUIDACION REDEBAN 2025'!$B$17))</f>
        <v>41241.0800752</v>
      </c>
      <c r="AD410" s="86">
        <v>0</v>
      </c>
      <c r="AE410" s="86">
        <f t="shared" si="6"/>
        <v>41241.0800752</v>
      </c>
      <c r="AF410" s="49"/>
    </row>
    <row r="411" spans="1:32" s="78" customFormat="1">
      <c r="A411" s="8" t="s">
        <v>76</v>
      </c>
      <c r="B411" s="94" t="str">
        <f>VLOOKUP(A411,'CENTRO DE COSTOS'!A:D,4,FALSE)</f>
        <v>DIEGO FERNANDO HENAO CARDONA</v>
      </c>
      <c r="C411" s="94" t="str">
        <f>VLOOKUP(A411,'CENTRO DE COSTOS'!A:D,2,FALSE)</f>
        <v>0004-0003</v>
      </c>
      <c r="D411" s="8">
        <v>76001</v>
      </c>
      <c r="E411" s="8">
        <v>2702640</v>
      </c>
      <c r="F411" s="8">
        <v>78268</v>
      </c>
      <c r="G411" s="8" t="s">
        <v>6241</v>
      </c>
      <c r="H411" s="8" t="s">
        <v>232</v>
      </c>
      <c r="I411" s="8" t="s">
        <v>76</v>
      </c>
      <c r="J411" s="8" t="s">
        <v>6347</v>
      </c>
      <c r="K411" s="8" t="s">
        <v>160</v>
      </c>
      <c r="L411" s="8" t="s">
        <v>9523</v>
      </c>
      <c r="M411" s="183">
        <v>45905.679166666669</v>
      </c>
      <c r="N411" s="183">
        <v>45907.416666666657</v>
      </c>
      <c r="O411" s="90"/>
      <c r="P411" s="8" t="s">
        <v>8318</v>
      </c>
      <c r="Q411" s="8" t="s">
        <v>8318</v>
      </c>
      <c r="R411" s="8" t="s">
        <v>6245</v>
      </c>
      <c r="S411" s="8" t="s">
        <v>6245</v>
      </c>
      <c r="T411" s="8" t="s">
        <v>6246</v>
      </c>
      <c r="U411" s="8" t="s">
        <v>7731</v>
      </c>
      <c r="V411" s="8" t="s">
        <v>9524</v>
      </c>
      <c r="W411" s="8" t="s">
        <v>165</v>
      </c>
      <c r="X411" s="10"/>
      <c r="Y411" s="94" t="str">
        <f>VLOOKUP(D411,TIPOLOGIA!A:F,6,0)</f>
        <v>TIPO I</v>
      </c>
      <c r="Z411" s="94" t="str">
        <f>VLOOKUP(D411,TIPOLOGIA!A:F,5,0)</f>
        <v>TERRESTRE</v>
      </c>
      <c r="AA411" s="8" t="s">
        <v>531</v>
      </c>
      <c r="AB411" s="8">
        <v>1</v>
      </c>
      <c r="AC411" s="86">
        <f>IF(W411="SOPORTE_TELEFÓNICO",'BASE LIQUIDACION REDEBAN 2025'!$B$19,IF(AND(W411="VISITA_TÉCNICA",Y411="TIPO II"),'BASE LIQUIDACION REDEBAN 2025'!$B$18,'BASE LIQUIDACION REDEBAN 2025'!$B$17))</f>
        <v>35779.500569199998</v>
      </c>
      <c r="AD411" s="86">
        <v>0</v>
      </c>
      <c r="AE411" s="86">
        <f t="shared" si="6"/>
        <v>35779.500569199998</v>
      </c>
      <c r="AF411" s="49"/>
    </row>
    <row r="412" spans="1:32" s="78" customFormat="1">
      <c r="A412" s="8" t="s">
        <v>98</v>
      </c>
      <c r="B412" s="94" t="str">
        <f>VLOOKUP(A412,'CENTRO DE COSTOS'!A:D,4,FALSE)</f>
        <v>MIGUEL JULIÁN HERNÁNDEZ GUARÍN</v>
      </c>
      <c r="C412" s="94" t="str">
        <f>VLOOKUP(A412,'CENTRO DE COSTOS'!A:D,2,FALSE)</f>
        <v>0004-0008</v>
      </c>
      <c r="D412" s="8">
        <v>15001</v>
      </c>
      <c r="E412" s="8">
        <v>2702273</v>
      </c>
      <c r="F412" s="8">
        <v>80571</v>
      </c>
      <c r="G412" s="8" t="s">
        <v>6241</v>
      </c>
      <c r="H412" s="8" t="s">
        <v>406</v>
      </c>
      <c r="I412" s="8" t="s">
        <v>98</v>
      </c>
      <c r="J412" s="8" t="s">
        <v>9525</v>
      </c>
      <c r="K412" s="8" t="s">
        <v>160</v>
      </c>
      <c r="L412" s="8" t="s">
        <v>9526</v>
      </c>
      <c r="M412" s="183">
        <v>45905.651388888888</v>
      </c>
      <c r="N412" s="183">
        <v>45907.418749999997</v>
      </c>
      <c r="O412" s="90"/>
      <c r="P412" s="8" t="s">
        <v>8318</v>
      </c>
      <c r="Q412" s="8" t="s">
        <v>8318</v>
      </c>
      <c r="R412" s="8" t="s">
        <v>243</v>
      </c>
      <c r="S412" s="8" t="s">
        <v>244</v>
      </c>
      <c r="T412" s="8" t="s">
        <v>6246</v>
      </c>
      <c r="U412" s="8" t="s">
        <v>7731</v>
      </c>
      <c r="V412" s="8" t="s">
        <v>9527</v>
      </c>
      <c r="W412" s="8" t="s">
        <v>165</v>
      </c>
      <c r="X412" s="10"/>
      <c r="Y412" s="94" t="str">
        <f>VLOOKUP(D412,TIPOLOGIA!A:F,6,0)</f>
        <v>TIPO I</v>
      </c>
      <c r="Z412" s="94" t="str">
        <f>VLOOKUP(D412,TIPOLOGIA!A:F,5,0)</f>
        <v>TERRESTRE</v>
      </c>
      <c r="AA412" s="8" t="s">
        <v>3425</v>
      </c>
      <c r="AB412" s="8">
        <v>1</v>
      </c>
      <c r="AC412" s="86">
        <f>IF(W412="SOPORTE_TELEFÓNICO",'BASE LIQUIDACION REDEBAN 2025'!$B$19,IF(AND(W412="VISITA_TÉCNICA",Y412="TIPO II"),'BASE LIQUIDACION REDEBAN 2025'!$B$18,'BASE LIQUIDACION REDEBAN 2025'!$B$17))</f>
        <v>35779.500569199998</v>
      </c>
      <c r="AD412" s="86">
        <v>0</v>
      </c>
      <c r="AE412" s="86">
        <f t="shared" si="6"/>
        <v>35779.500569199998</v>
      </c>
      <c r="AF412" s="49"/>
    </row>
    <row r="413" spans="1:32" s="78" customFormat="1">
      <c r="A413" s="8" t="s">
        <v>76</v>
      </c>
      <c r="B413" s="94" t="str">
        <f>VLOOKUP(A413,'CENTRO DE COSTOS'!A:D,4,FALSE)</f>
        <v>DIEGO FERNANDO HENAO CARDONA</v>
      </c>
      <c r="C413" s="94" t="str">
        <f>VLOOKUP(A413,'CENTRO DE COSTOS'!A:D,2,FALSE)</f>
        <v>0004-0003</v>
      </c>
      <c r="D413" s="8">
        <v>76001</v>
      </c>
      <c r="E413" s="8">
        <v>2701241</v>
      </c>
      <c r="F413" s="8">
        <v>79989</v>
      </c>
      <c r="G413" s="8" t="s">
        <v>6241</v>
      </c>
      <c r="H413" s="8" t="s">
        <v>232</v>
      </c>
      <c r="I413" s="8" t="s">
        <v>76</v>
      </c>
      <c r="J413" s="8" t="s">
        <v>9528</v>
      </c>
      <c r="K413" s="8" t="s">
        <v>160</v>
      </c>
      <c r="L413" s="8" t="s">
        <v>9529</v>
      </c>
      <c r="M413" s="183">
        <v>45905.529861111107</v>
      </c>
      <c r="N413" s="183">
        <v>45907.420138888891</v>
      </c>
      <c r="O413" s="90"/>
      <c r="P413" s="8" t="s">
        <v>8318</v>
      </c>
      <c r="Q413" s="8" t="s">
        <v>8318</v>
      </c>
      <c r="R413" s="8" t="s">
        <v>162</v>
      </c>
      <c r="S413" s="8" t="s">
        <v>162</v>
      </c>
      <c r="T413" s="8" t="s">
        <v>6246</v>
      </c>
      <c r="U413" s="8" t="s">
        <v>7731</v>
      </c>
      <c r="V413" s="8" t="s">
        <v>9530</v>
      </c>
      <c r="W413" s="8" t="s">
        <v>165</v>
      </c>
      <c r="X413" s="10"/>
      <c r="Y413" s="94" t="str">
        <f>VLOOKUP(D413,TIPOLOGIA!A:F,6,0)</f>
        <v>TIPO I</v>
      </c>
      <c r="Z413" s="94" t="str">
        <f>VLOOKUP(D413,TIPOLOGIA!A:F,5,0)</f>
        <v>TERRESTRE</v>
      </c>
      <c r="AA413" s="8" t="s">
        <v>531</v>
      </c>
      <c r="AB413" s="8">
        <v>1</v>
      </c>
      <c r="AC413" s="86">
        <f>IF(W413="SOPORTE_TELEFÓNICO",'BASE LIQUIDACION REDEBAN 2025'!$B$19,IF(AND(W413="VISITA_TÉCNICA",Y413="TIPO II"),'BASE LIQUIDACION REDEBAN 2025'!$B$18,'BASE LIQUIDACION REDEBAN 2025'!$B$17))</f>
        <v>35779.500569199998</v>
      </c>
      <c r="AD413" s="86">
        <v>0</v>
      </c>
      <c r="AE413" s="86">
        <f t="shared" si="6"/>
        <v>35779.500569199998</v>
      </c>
      <c r="AF413" s="49"/>
    </row>
    <row r="414" spans="1:32" s="78" customFormat="1">
      <c r="A414" s="8" t="s">
        <v>68</v>
      </c>
      <c r="B414" s="94" t="str">
        <f>VLOOKUP(A414,'CENTRO DE COSTOS'!A:D,4,FALSE)</f>
        <v>WILLIAM ASDRUBAL ROZO ROZO</v>
      </c>
      <c r="C414" s="94" t="str">
        <f>VLOOKUP(A414,'CENTRO DE COSTOS'!A:D,2,FALSE)</f>
        <v>0004-0004</v>
      </c>
      <c r="D414" s="8">
        <v>11001</v>
      </c>
      <c r="E414" s="8">
        <v>2695621</v>
      </c>
      <c r="F414" s="8">
        <v>79043</v>
      </c>
      <c r="G414" s="8" t="s">
        <v>6241</v>
      </c>
      <c r="H414" s="8" t="s">
        <v>417</v>
      </c>
      <c r="I414" s="8" t="s">
        <v>68</v>
      </c>
      <c r="J414" s="8" t="s">
        <v>9531</v>
      </c>
      <c r="K414" s="8" t="s">
        <v>160</v>
      </c>
      <c r="L414" s="8" t="s">
        <v>9532</v>
      </c>
      <c r="M414" s="183">
        <v>45904.574999999997</v>
      </c>
      <c r="N414" s="183">
        <v>45907.421527777777</v>
      </c>
      <c r="O414" s="90"/>
      <c r="P414" s="8" t="s">
        <v>8318</v>
      </c>
      <c r="Q414" s="8" t="s">
        <v>8318</v>
      </c>
      <c r="R414" s="8" t="s">
        <v>6245</v>
      </c>
      <c r="S414" s="8" t="s">
        <v>6245</v>
      </c>
      <c r="T414" s="8" t="s">
        <v>6246</v>
      </c>
      <c r="U414" s="8" t="s">
        <v>7731</v>
      </c>
      <c r="V414" s="8" t="s">
        <v>9533</v>
      </c>
      <c r="W414" s="8" t="s">
        <v>165</v>
      </c>
      <c r="X414" s="10"/>
      <c r="Y414" s="94" t="str">
        <f>VLOOKUP(D414,TIPOLOGIA!A:F,6,0)</f>
        <v>TIPO I</v>
      </c>
      <c r="Z414" s="94" t="str">
        <f>VLOOKUP(D414,TIPOLOGIA!A:F,5,0)</f>
        <v>TERRESTRE</v>
      </c>
      <c r="AA414" s="8" t="s">
        <v>566</v>
      </c>
      <c r="AB414" s="8">
        <v>1</v>
      </c>
      <c r="AC414" s="86">
        <f>IF(W414="SOPORTE_TELEFÓNICO",'BASE LIQUIDACION REDEBAN 2025'!$B$19,IF(AND(W414="VISITA_TÉCNICA",Y414="TIPO II"),'BASE LIQUIDACION REDEBAN 2025'!$B$18,'BASE LIQUIDACION REDEBAN 2025'!$B$17))</f>
        <v>35779.500569199998</v>
      </c>
      <c r="AD414" s="86">
        <v>0</v>
      </c>
      <c r="AE414" s="86">
        <f t="shared" si="6"/>
        <v>35779.500569199998</v>
      </c>
      <c r="AF414" s="49"/>
    </row>
    <row r="415" spans="1:32" s="78" customFormat="1">
      <c r="A415" s="8" t="s">
        <v>76</v>
      </c>
      <c r="B415" s="94" t="str">
        <f>VLOOKUP(A415,'CENTRO DE COSTOS'!A:D,4,FALSE)</f>
        <v>DIEGO FERNANDO HENAO CARDONA</v>
      </c>
      <c r="C415" s="94" t="str">
        <f>VLOOKUP(A415,'CENTRO DE COSTOS'!A:D,2,FALSE)</f>
        <v>0004-0003</v>
      </c>
      <c r="D415" s="8">
        <v>76892</v>
      </c>
      <c r="E415" s="8">
        <v>2696865</v>
      </c>
      <c r="F415" s="8">
        <v>79709</v>
      </c>
      <c r="G415" s="8" t="s">
        <v>6241</v>
      </c>
      <c r="H415" s="8" t="s">
        <v>232</v>
      </c>
      <c r="I415" s="8" t="s">
        <v>776</v>
      </c>
      <c r="J415" s="8" t="s">
        <v>9534</v>
      </c>
      <c r="K415" s="8" t="s">
        <v>160</v>
      </c>
      <c r="L415" s="8" t="s">
        <v>9535</v>
      </c>
      <c r="M415" s="183">
        <v>45904.665972222218</v>
      </c>
      <c r="N415" s="183">
        <v>45907.422222222223</v>
      </c>
      <c r="O415" s="90"/>
      <c r="P415" s="8" t="s">
        <v>8318</v>
      </c>
      <c r="Q415" s="8" t="s">
        <v>8318</v>
      </c>
      <c r="R415" s="8" t="s">
        <v>243</v>
      </c>
      <c r="S415" s="8" t="s">
        <v>365</v>
      </c>
      <c r="T415" s="8" t="s">
        <v>6246</v>
      </c>
      <c r="U415" s="8" t="s">
        <v>7731</v>
      </c>
      <c r="V415" s="8" t="s">
        <v>9536</v>
      </c>
      <c r="W415" s="8" t="s">
        <v>165</v>
      </c>
      <c r="X415" s="10"/>
      <c r="Y415" s="94" t="str">
        <f>VLOOKUP(D415,TIPOLOGIA!A:F,6,0)</f>
        <v>TIPO I</v>
      </c>
      <c r="Z415" s="94" t="str">
        <f>VLOOKUP(D415,TIPOLOGIA!A:F,5,0)</f>
        <v>TERRESTRE</v>
      </c>
      <c r="AA415" s="8" t="s">
        <v>521</v>
      </c>
      <c r="AB415" s="8">
        <v>1</v>
      </c>
      <c r="AC415" s="86">
        <f>IF(W415="SOPORTE_TELEFÓNICO",'BASE LIQUIDACION REDEBAN 2025'!$B$19,IF(AND(W415="VISITA_TÉCNICA",Y415="TIPO II"),'BASE LIQUIDACION REDEBAN 2025'!$B$18,'BASE LIQUIDACION REDEBAN 2025'!$B$17))</f>
        <v>35779.500569199998</v>
      </c>
      <c r="AD415" s="86">
        <v>0</v>
      </c>
      <c r="AE415" s="86">
        <f t="shared" si="6"/>
        <v>35779.500569199998</v>
      </c>
      <c r="AF415" s="49"/>
    </row>
    <row r="416" spans="1:32" s="78" customFormat="1">
      <c r="A416" s="8" t="s">
        <v>81</v>
      </c>
      <c r="B416" s="94" t="str">
        <f>VLOOKUP(A416,'CENTRO DE COSTOS'!A:D,4,FALSE)</f>
        <v>MIGUEL JULIÁN HERNÁNDEZ GUARÍN</v>
      </c>
      <c r="C416" s="94" t="str">
        <f>VLOOKUP(A416,'CENTRO DE COSTOS'!A:D,2,FALSE)</f>
        <v>0004-0008</v>
      </c>
      <c r="D416" s="8">
        <v>54001</v>
      </c>
      <c r="E416" s="8">
        <v>2700253</v>
      </c>
      <c r="F416" s="8">
        <v>74995</v>
      </c>
      <c r="G416" s="8" t="s">
        <v>6241</v>
      </c>
      <c r="H416" s="8" t="s">
        <v>296</v>
      </c>
      <c r="I416" s="8" t="s">
        <v>81</v>
      </c>
      <c r="J416" s="8" t="s">
        <v>9537</v>
      </c>
      <c r="K416" s="8" t="s">
        <v>160</v>
      </c>
      <c r="L416" s="8" t="s">
        <v>9538</v>
      </c>
      <c r="M416" s="183">
        <v>45905.462500000001</v>
      </c>
      <c r="N416" s="183">
        <v>45907.428472222222</v>
      </c>
      <c r="O416" s="90"/>
      <c r="P416" s="8" t="s">
        <v>8318</v>
      </c>
      <c r="Q416" s="8" t="s">
        <v>8318</v>
      </c>
      <c r="R416" s="8" t="s">
        <v>243</v>
      </c>
      <c r="S416" s="8" t="s">
        <v>365</v>
      </c>
      <c r="T416" s="8" t="s">
        <v>6246</v>
      </c>
      <c r="U416" s="8" t="s">
        <v>7731</v>
      </c>
      <c r="V416" s="8" t="s">
        <v>9539</v>
      </c>
      <c r="W416" s="8" t="s">
        <v>165</v>
      </c>
      <c r="X416" s="10"/>
      <c r="Y416" s="94" t="str">
        <f>VLOOKUP(D416,TIPOLOGIA!A:F,6,0)</f>
        <v>TIPO I</v>
      </c>
      <c r="Z416" s="94" t="str">
        <f>VLOOKUP(D416,TIPOLOGIA!A:F,5,0)</f>
        <v>TERRESTRE</v>
      </c>
      <c r="AA416" s="8" t="s">
        <v>307</v>
      </c>
      <c r="AB416" s="8">
        <v>1</v>
      </c>
      <c r="AC416" s="86">
        <f>IF(W416="SOPORTE_TELEFÓNICO",'BASE LIQUIDACION REDEBAN 2025'!$B$19,IF(AND(W416="VISITA_TÉCNICA",Y416="TIPO II"),'BASE LIQUIDACION REDEBAN 2025'!$B$18,'BASE LIQUIDACION REDEBAN 2025'!$B$17))</f>
        <v>35779.500569199998</v>
      </c>
      <c r="AD416" s="86">
        <v>0</v>
      </c>
      <c r="AE416" s="86">
        <f t="shared" si="6"/>
        <v>35779.500569199998</v>
      </c>
      <c r="AF416" s="49"/>
    </row>
    <row r="417" spans="1:32" s="78" customFormat="1">
      <c r="A417" s="8" t="s">
        <v>98</v>
      </c>
      <c r="B417" s="94" t="str">
        <f>VLOOKUP(A417,'CENTRO DE COSTOS'!A:D,4,FALSE)</f>
        <v>MIGUEL JULIÁN HERNÁNDEZ GUARÍN</v>
      </c>
      <c r="C417" s="94" t="str">
        <f>VLOOKUP(A417,'CENTRO DE COSTOS'!A:D,2,FALSE)</f>
        <v>0004-0008</v>
      </c>
      <c r="D417" s="8">
        <v>15646</v>
      </c>
      <c r="E417" s="8">
        <v>2699761</v>
      </c>
      <c r="F417" s="8">
        <v>24809</v>
      </c>
      <c r="G417" s="8" t="s">
        <v>6241</v>
      </c>
      <c r="H417" s="8" t="s">
        <v>406</v>
      </c>
      <c r="I417" s="8" t="s">
        <v>9540</v>
      </c>
      <c r="J417" s="8" t="s">
        <v>9541</v>
      </c>
      <c r="K417" s="8" t="s">
        <v>160</v>
      </c>
      <c r="L417" s="8" t="s">
        <v>9542</v>
      </c>
      <c r="M417" s="183">
        <v>45905.432638888888</v>
      </c>
      <c r="N417" s="183">
        <v>45907.430555555547</v>
      </c>
      <c r="O417" s="90"/>
      <c r="P417" s="8" t="s">
        <v>8318</v>
      </c>
      <c r="Q417" s="8" t="s">
        <v>8318</v>
      </c>
      <c r="R417" s="8" t="s">
        <v>6245</v>
      </c>
      <c r="S417" s="8" t="s">
        <v>6245</v>
      </c>
      <c r="T417" s="8" t="s">
        <v>6246</v>
      </c>
      <c r="U417" s="8" t="s">
        <v>7731</v>
      </c>
      <c r="V417" s="8" t="s">
        <v>9543</v>
      </c>
      <c r="W417" s="8" t="s">
        <v>165</v>
      </c>
      <c r="X417" s="10"/>
      <c r="Y417" s="94" t="str">
        <f>VLOOKUP(D417,TIPOLOGIA!A:F,6,0)</f>
        <v>TIPO II</v>
      </c>
      <c r="Z417" s="94" t="str">
        <f>VLOOKUP(D417,TIPOLOGIA!A:F,5,0)</f>
        <v>TERRESTRE</v>
      </c>
      <c r="AA417" s="8" t="s">
        <v>2885</v>
      </c>
      <c r="AB417" s="8">
        <v>1</v>
      </c>
      <c r="AC417" s="86">
        <f>IF(W417="SOPORTE_TELEFÓNICO",'BASE LIQUIDACION REDEBAN 2025'!$B$19,IF(AND(W417="VISITA_TÉCNICA",Y417="TIPO II"),'BASE LIQUIDACION REDEBAN 2025'!$B$18,'BASE LIQUIDACION REDEBAN 2025'!$B$17))</f>
        <v>67654.12000000001</v>
      </c>
      <c r="AD417" s="86">
        <v>0</v>
      </c>
      <c r="AE417" s="86">
        <f t="shared" si="6"/>
        <v>67654.12000000001</v>
      </c>
      <c r="AF417" s="49"/>
    </row>
    <row r="418" spans="1:32" s="78" customFormat="1">
      <c r="A418" s="8" t="s">
        <v>96</v>
      </c>
      <c r="B418" s="94" t="str">
        <f>VLOOKUP(A418,'CENTRO DE COSTOS'!A:D,4,FALSE)</f>
        <v>JOSE MAURICIO HERNANDEZ ROJAS</v>
      </c>
      <c r="C418" s="94" t="str">
        <f>VLOOKUP(A418,'CENTRO DE COSTOS'!A:D,2,FALSE)</f>
        <v>0004-0001</v>
      </c>
      <c r="D418" s="8">
        <v>47189</v>
      </c>
      <c r="E418" s="8">
        <v>2698806</v>
      </c>
      <c r="F418" s="8">
        <v>25031</v>
      </c>
      <c r="G418" s="8" t="s">
        <v>6241</v>
      </c>
      <c r="H418" s="8" t="s">
        <v>438</v>
      </c>
      <c r="I418" s="8" t="s">
        <v>6580</v>
      </c>
      <c r="J418" s="8" t="s">
        <v>9544</v>
      </c>
      <c r="K418" s="8" t="s">
        <v>160</v>
      </c>
      <c r="L418" s="8" t="s">
        <v>9545</v>
      </c>
      <c r="M418" s="183">
        <v>45905.362500000003</v>
      </c>
      <c r="N418" s="183">
        <v>45907.433333333327</v>
      </c>
      <c r="O418" s="90"/>
      <c r="P418" s="8" t="s">
        <v>8318</v>
      </c>
      <c r="Q418" s="8" t="s">
        <v>8318</v>
      </c>
      <c r="R418" s="8" t="s">
        <v>6245</v>
      </c>
      <c r="S418" s="8" t="s">
        <v>6245</v>
      </c>
      <c r="T418" s="8" t="s">
        <v>6246</v>
      </c>
      <c r="U418" s="8" t="s">
        <v>7731</v>
      </c>
      <c r="V418" s="8" t="s">
        <v>9546</v>
      </c>
      <c r="W418" s="8" t="s">
        <v>165</v>
      </c>
      <c r="X418" s="10"/>
      <c r="Y418" s="94" t="str">
        <f>VLOOKUP(D418,TIPOLOGIA!A:F,6,0)</f>
        <v>TIPO II</v>
      </c>
      <c r="Z418" s="94" t="str">
        <f>VLOOKUP(D418,TIPOLOGIA!A:F,5,0)</f>
        <v>TERRESTRE</v>
      </c>
      <c r="AA418" s="8"/>
      <c r="AB418" s="8">
        <v>1</v>
      </c>
      <c r="AC418" s="86">
        <f>IF(W418="SOPORTE_TELEFÓNICO",'BASE LIQUIDACION REDEBAN 2025'!$B$19,IF(AND(W418="VISITA_TÉCNICA",Y418="TIPO II"),'BASE LIQUIDACION REDEBAN 2025'!$B$18,'BASE LIQUIDACION REDEBAN 2025'!$B$17))</f>
        <v>67654.12000000001</v>
      </c>
      <c r="AD418" s="86">
        <v>0</v>
      </c>
      <c r="AE418" s="86">
        <f t="shared" si="6"/>
        <v>67654.12000000001</v>
      </c>
      <c r="AF418" s="49"/>
    </row>
    <row r="419" spans="1:32" s="78" customFormat="1">
      <c r="A419" s="8" t="s">
        <v>81</v>
      </c>
      <c r="B419" s="94" t="str">
        <f>VLOOKUP(A419,'CENTRO DE COSTOS'!A:D,4,FALSE)</f>
        <v>MIGUEL JULIÁN HERNÁNDEZ GUARÍN</v>
      </c>
      <c r="C419" s="94" t="str">
        <f>VLOOKUP(A419,'CENTRO DE COSTOS'!A:D,2,FALSE)</f>
        <v>0004-0008</v>
      </c>
      <c r="D419" s="8">
        <v>54001</v>
      </c>
      <c r="E419" s="8">
        <v>2692368</v>
      </c>
      <c r="F419" s="8">
        <v>17879</v>
      </c>
      <c r="G419" s="8" t="s">
        <v>6241</v>
      </c>
      <c r="H419" s="8" t="s">
        <v>296</v>
      </c>
      <c r="I419" s="8" t="s">
        <v>81</v>
      </c>
      <c r="J419" s="8" t="s">
        <v>9547</v>
      </c>
      <c r="K419" s="8" t="s">
        <v>160</v>
      </c>
      <c r="L419" s="8" t="s">
        <v>9548</v>
      </c>
      <c r="M419" s="183">
        <v>45904.347222222219</v>
      </c>
      <c r="N419" s="183">
        <v>45907.45208333333</v>
      </c>
      <c r="O419" s="90"/>
      <c r="P419" s="8" t="s">
        <v>8318</v>
      </c>
      <c r="Q419" s="8" t="s">
        <v>8318</v>
      </c>
      <c r="R419" s="8" t="s">
        <v>357</v>
      </c>
      <c r="S419" s="8" t="s">
        <v>358</v>
      </c>
      <c r="T419" s="8" t="s">
        <v>6246</v>
      </c>
      <c r="U419" s="8" t="s">
        <v>7731</v>
      </c>
      <c r="V419" s="8" t="s">
        <v>9549</v>
      </c>
      <c r="W419" s="8" t="s">
        <v>165</v>
      </c>
      <c r="X419" s="10"/>
      <c r="Y419" s="94" t="str">
        <f>VLOOKUP(D419,TIPOLOGIA!A:F,6,0)</f>
        <v>TIPO I</v>
      </c>
      <c r="Z419" s="94" t="str">
        <f>VLOOKUP(D419,TIPOLOGIA!A:F,5,0)</f>
        <v>TERRESTRE</v>
      </c>
      <c r="AA419" s="8" t="s">
        <v>466</v>
      </c>
      <c r="AB419" s="8">
        <v>1</v>
      </c>
      <c r="AC419" s="86">
        <f>IF(W419="SOPORTE_TELEFÓNICO",'BASE LIQUIDACION REDEBAN 2025'!$B$19,IF(AND(W419="VISITA_TÉCNICA",Y419="TIPO II"),'BASE LIQUIDACION REDEBAN 2025'!$B$18,'BASE LIQUIDACION REDEBAN 2025'!$B$17))</f>
        <v>35779.500569199998</v>
      </c>
      <c r="AD419" s="86">
        <v>0</v>
      </c>
      <c r="AE419" s="86">
        <f t="shared" si="6"/>
        <v>35779.500569199998</v>
      </c>
      <c r="AF419" s="49"/>
    </row>
    <row r="420" spans="1:32" s="78" customFormat="1">
      <c r="A420" s="8" t="s">
        <v>90</v>
      </c>
      <c r="B420" s="94" t="str">
        <f>VLOOKUP(A420,'CENTRO DE COSTOS'!A:D,4,FALSE)</f>
        <v>JUAN SEBASTIÁN RÍOS CASTRILLÓN</v>
      </c>
      <c r="C420" s="94" t="str">
        <f>VLOOKUP(A420,'CENTRO DE COSTOS'!A:D,2,FALSE)</f>
        <v>0004-0005</v>
      </c>
      <c r="D420" s="8">
        <v>5129</v>
      </c>
      <c r="E420" s="8">
        <v>2691507</v>
      </c>
      <c r="F420" s="8">
        <v>31014</v>
      </c>
      <c r="G420" s="8" t="s">
        <v>6241</v>
      </c>
      <c r="H420" s="8" t="s">
        <v>249</v>
      </c>
      <c r="I420" s="8" t="s">
        <v>269</v>
      </c>
      <c r="J420" s="8" t="s">
        <v>9550</v>
      </c>
      <c r="K420" s="8" t="s">
        <v>160</v>
      </c>
      <c r="L420" s="8" t="s">
        <v>9551</v>
      </c>
      <c r="M420" s="183">
        <v>45904.333333333343</v>
      </c>
      <c r="N420" s="183">
        <v>45907.456250000003</v>
      </c>
      <c r="O420" s="90"/>
      <c r="P420" s="8" t="s">
        <v>8318</v>
      </c>
      <c r="Q420" s="8" t="s">
        <v>8318</v>
      </c>
      <c r="R420" s="8" t="s">
        <v>6245</v>
      </c>
      <c r="S420" s="8" t="s">
        <v>6245</v>
      </c>
      <c r="T420" s="8" t="s">
        <v>6246</v>
      </c>
      <c r="U420" s="8" t="s">
        <v>7731</v>
      </c>
      <c r="V420" s="8" t="s">
        <v>9552</v>
      </c>
      <c r="W420" s="8" t="s">
        <v>165</v>
      </c>
      <c r="X420" s="10"/>
      <c r="Y420" s="94" t="str">
        <f>VLOOKUP(D420,TIPOLOGIA!A:F,6,0)</f>
        <v>TIPO I</v>
      </c>
      <c r="Z420" s="94" t="str">
        <f>VLOOKUP(D420,TIPOLOGIA!A:F,5,0)</f>
        <v>TERRESTRE</v>
      </c>
      <c r="AA420" s="8" t="s">
        <v>368</v>
      </c>
      <c r="AB420" s="8">
        <v>1</v>
      </c>
      <c r="AC420" s="86">
        <f>IF(W420="SOPORTE_TELEFÓNICO",'BASE LIQUIDACION REDEBAN 2025'!$B$19,IF(AND(W420="VISITA_TÉCNICA",Y420="TIPO II"),'BASE LIQUIDACION REDEBAN 2025'!$B$18,'BASE LIQUIDACION REDEBAN 2025'!$B$17))</f>
        <v>35779.500569199998</v>
      </c>
      <c r="AD420" s="86">
        <v>0</v>
      </c>
      <c r="AE420" s="86">
        <f t="shared" si="6"/>
        <v>35779.500569199998</v>
      </c>
      <c r="AF420" s="49"/>
    </row>
    <row r="421" spans="1:32" s="78" customFormat="1">
      <c r="A421" s="8" t="s">
        <v>86</v>
      </c>
      <c r="B421" s="94" t="str">
        <f>VLOOKUP(A421,'CENTRO DE COSTOS'!A:D,4,FALSE)</f>
        <v>KEVIN ALEXIS CORZO BUSTOS</v>
      </c>
      <c r="C421" s="94" t="str">
        <f>VLOOKUP(A421,'CENTRO DE COSTOS'!A:D,2,FALSE)</f>
        <v>0004-0007</v>
      </c>
      <c r="D421" s="8">
        <v>73001</v>
      </c>
      <c r="E421" s="8">
        <v>2691311</v>
      </c>
      <c r="F421" s="8">
        <v>38939</v>
      </c>
      <c r="G421" s="8" t="s">
        <v>6241</v>
      </c>
      <c r="H421" s="8" t="s">
        <v>494</v>
      </c>
      <c r="I421" s="8" t="s">
        <v>86</v>
      </c>
      <c r="J421" s="8" t="s">
        <v>9553</v>
      </c>
      <c r="K421" s="8" t="s">
        <v>160</v>
      </c>
      <c r="L421" s="8" t="s">
        <v>9554</v>
      </c>
      <c r="M421" s="183">
        <v>45903.734027777777</v>
      </c>
      <c r="N421" s="183">
        <v>45907.477777777778</v>
      </c>
      <c r="O421" s="90"/>
      <c r="P421" s="8" t="s">
        <v>8318</v>
      </c>
      <c r="Q421" s="8" t="s">
        <v>8318</v>
      </c>
      <c r="R421" s="8" t="s">
        <v>6245</v>
      </c>
      <c r="S421" s="8" t="s">
        <v>6245</v>
      </c>
      <c r="T421" s="8" t="s">
        <v>6246</v>
      </c>
      <c r="U421" s="8" t="s">
        <v>7731</v>
      </c>
      <c r="V421" s="8" t="s">
        <v>9555</v>
      </c>
      <c r="W421" s="8" t="s">
        <v>165</v>
      </c>
      <c r="X421" s="10"/>
      <c r="Y421" s="94" t="str">
        <f>VLOOKUP(D421,TIPOLOGIA!A:F,6,0)</f>
        <v>TIPO I</v>
      </c>
      <c r="Z421" s="94" t="str">
        <f>VLOOKUP(D421,TIPOLOGIA!A:F,5,0)</f>
        <v>TERRESTRE</v>
      </c>
      <c r="AA421" s="8" t="s">
        <v>503</v>
      </c>
      <c r="AB421" s="8">
        <v>1</v>
      </c>
      <c r="AC421" s="86">
        <f>IF(W421="SOPORTE_TELEFÓNICO",'BASE LIQUIDACION REDEBAN 2025'!$B$19,IF(AND(W421="VISITA_TÉCNICA",Y421="TIPO II"),'BASE LIQUIDACION REDEBAN 2025'!$B$18,'BASE LIQUIDACION REDEBAN 2025'!$B$17))</f>
        <v>35779.500569199998</v>
      </c>
      <c r="AD421" s="86">
        <v>0</v>
      </c>
      <c r="AE421" s="86">
        <f t="shared" si="6"/>
        <v>35779.500569199998</v>
      </c>
      <c r="AF421" s="49"/>
    </row>
    <row r="422" spans="1:32" s="78" customFormat="1">
      <c r="A422" s="8" t="s">
        <v>101</v>
      </c>
      <c r="B422" s="94" t="str">
        <f>VLOOKUP(A422,'CENTRO DE COSTOS'!A:D,4,FALSE)</f>
        <v>KEVIN ALEXIS CORZO BUSTOS</v>
      </c>
      <c r="C422" s="94" t="str">
        <f>VLOOKUP(A422,'CENTRO DE COSTOS'!A:D,2,FALSE)</f>
        <v>0004-0007</v>
      </c>
      <c r="D422" s="8">
        <v>85139</v>
      </c>
      <c r="E422" s="8">
        <v>2694803</v>
      </c>
      <c r="F422" s="8">
        <v>21214</v>
      </c>
      <c r="G422" s="8" t="s">
        <v>6241</v>
      </c>
      <c r="H422" s="8" t="s">
        <v>882</v>
      </c>
      <c r="I422" s="8" t="s">
        <v>2382</v>
      </c>
      <c r="J422" s="8" t="s">
        <v>9556</v>
      </c>
      <c r="K422" s="8" t="s">
        <v>160</v>
      </c>
      <c r="L422" s="8" t="s">
        <v>9557</v>
      </c>
      <c r="M422" s="183">
        <v>45904.478472222218</v>
      </c>
      <c r="N422" s="183">
        <v>45907.48541666667</v>
      </c>
      <c r="O422" s="90"/>
      <c r="P422" s="8" t="s">
        <v>8318</v>
      </c>
      <c r="Q422" s="8" t="s">
        <v>8318</v>
      </c>
      <c r="R422" s="8" t="s">
        <v>6245</v>
      </c>
      <c r="S422" s="8" t="s">
        <v>6245</v>
      </c>
      <c r="T422" s="8" t="s">
        <v>6246</v>
      </c>
      <c r="U422" s="8" t="s">
        <v>7731</v>
      </c>
      <c r="V422" s="8" t="s">
        <v>9558</v>
      </c>
      <c r="W422" s="8" t="s">
        <v>8320</v>
      </c>
      <c r="X422" s="10"/>
      <c r="Y422" s="94" t="str">
        <f>VLOOKUP(D422,TIPOLOGIA!A:F,6,0)</f>
        <v>TIPO II</v>
      </c>
      <c r="Z422" s="94" t="str">
        <f>VLOOKUP(D422,TIPOLOGIA!A:F,5,0)</f>
        <v>TERRESTRE</v>
      </c>
      <c r="AA422" s="8" t="s">
        <v>4234</v>
      </c>
      <c r="AB422" s="8">
        <v>0</v>
      </c>
      <c r="AC422" s="86">
        <f>IF(W422="SOPORTE_TELEFÓNICO",'BASE LIQUIDACION REDEBAN 2025'!$B$19,IF(AND(W422="VISITA_TÉCNICA",Y422="TIPO II"),'BASE LIQUIDACION REDEBAN 2025'!$B$18,'BASE LIQUIDACION REDEBAN 2025'!$B$17))</f>
        <v>35779.500569199998</v>
      </c>
      <c r="AD422" s="86">
        <v>0</v>
      </c>
      <c r="AE422" s="86">
        <f t="shared" si="6"/>
        <v>35779.500569199998</v>
      </c>
      <c r="AF422" s="49"/>
    </row>
    <row r="423" spans="1:32" s="78" customFormat="1">
      <c r="A423" s="8" t="s">
        <v>97</v>
      </c>
      <c r="B423" s="94" t="str">
        <f>VLOOKUP(A423,'CENTRO DE COSTOS'!A:D,4,FALSE)</f>
        <v>JOSE MAURICIO HERNANDEZ ROJAS</v>
      </c>
      <c r="C423" s="94" t="str">
        <f>VLOOKUP(A423,'CENTRO DE COSTOS'!A:D,2,FALSE)</f>
        <v>0004-0001</v>
      </c>
      <c r="D423" s="8">
        <v>70717</v>
      </c>
      <c r="E423" s="8">
        <v>2688865</v>
      </c>
      <c r="F423" s="8">
        <v>79683</v>
      </c>
      <c r="G423" s="8" t="s">
        <v>6241</v>
      </c>
      <c r="H423" s="8" t="s">
        <v>333</v>
      </c>
      <c r="I423" s="8" t="s">
        <v>3832</v>
      </c>
      <c r="J423" s="8" t="s">
        <v>9559</v>
      </c>
      <c r="K423" s="8" t="s">
        <v>160</v>
      </c>
      <c r="L423" s="8" t="s">
        <v>9560</v>
      </c>
      <c r="M423" s="183">
        <v>45903.532638888893</v>
      </c>
      <c r="N423" s="183">
        <v>45907.493750000001</v>
      </c>
      <c r="O423" s="90"/>
      <c r="P423" s="8" t="s">
        <v>8318</v>
      </c>
      <c r="Q423" s="8" t="s">
        <v>8318</v>
      </c>
      <c r="R423" s="8" t="s">
        <v>162</v>
      </c>
      <c r="S423" s="8" t="s">
        <v>162</v>
      </c>
      <c r="T423" s="8" t="s">
        <v>6246</v>
      </c>
      <c r="U423" s="8" t="s">
        <v>7731</v>
      </c>
      <c r="V423" s="8" t="s">
        <v>9561</v>
      </c>
      <c r="W423" s="8" t="s">
        <v>8320</v>
      </c>
      <c r="X423" s="10"/>
      <c r="Y423" s="94" t="str">
        <f>VLOOKUP(D423,TIPOLOGIA!A:F,6,0)</f>
        <v>TIPO II</v>
      </c>
      <c r="Z423" s="94" t="str">
        <f>VLOOKUP(D423,TIPOLOGIA!A:F,5,0)</f>
        <v>TERRESTRE</v>
      </c>
      <c r="AA423" s="8" t="s">
        <v>1162</v>
      </c>
      <c r="AB423" s="8">
        <v>0</v>
      </c>
      <c r="AC423" s="86">
        <f>IF(W423="SOPORTE_TELEFÓNICO",'BASE LIQUIDACION REDEBAN 2025'!$B$19,IF(AND(W423="VISITA_TÉCNICA",Y423="TIPO II"),'BASE LIQUIDACION REDEBAN 2025'!$B$18,'BASE LIQUIDACION REDEBAN 2025'!$B$17))</f>
        <v>35779.500569199998</v>
      </c>
      <c r="AD423" s="86">
        <v>0</v>
      </c>
      <c r="AE423" s="86">
        <f t="shared" si="6"/>
        <v>35779.500569199998</v>
      </c>
      <c r="AF423" s="49"/>
    </row>
    <row r="424" spans="1:32" s="78" customFormat="1">
      <c r="A424" s="8" t="s">
        <v>101</v>
      </c>
      <c r="B424" s="94" t="str">
        <f>VLOOKUP(A424,'CENTRO DE COSTOS'!A:D,4,FALSE)</f>
        <v>KEVIN ALEXIS CORZO BUSTOS</v>
      </c>
      <c r="C424" s="94" t="str">
        <f>VLOOKUP(A424,'CENTRO DE COSTOS'!A:D,2,FALSE)</f>
        <v>0004-0007</v>
      </c>
      <c r="D424" s="8">
        <v>85162</v>
      </c>
      <c r="E424" s="8">
        <v>2684385</v>
      </c>
      <c r="F424" s="8">
        <v>47060</v>
      </c>
      <c r="G424" s="8" t="s">
        <v>6241</v>
      </c>
      <c r="H424" s="8" t="s">
        <v>882</v>
      </c>
      <c r="I424" s="8" t="s">
        <v>9562</v>
      </c>
      <c r="J424" s="8" t="s">
        <v>9563</v>
      </c>
      <c r="K424" s="8" t="s">
        <v>160</v>
      </c>
      <c r="L424" s="8" t="s">
        <v>9564</v>
      </c>
      <c r="M424" s="183">
        <v>45903.333333333343</v>
      </c>
      <c r="N424" s="183">
        <v>45907.495833333327</v>
      </c>
      <c r="O424" s="90"/>
      <c r="P424" s="8" t="s">
        <v>8318</v>
      </c>
      <c r="Q424" s="8" t="s">
        <v>8318</v>
      </c>
      <c r="R424" s="8" t="s">
        <v>6245</v>
      </c>
      <c r="S424" s="8" t="s">
        <v>6245</v>
      </c>
      <c r="T424" s="8" t="s">
        <v>6246</v>
      </c>
      <c r="U424" s="8" t="s">
        <v>7731</v>
      </c>
      <c r="V424" s="8" t="s">
        <v>9565</v>
      </c>
      <c r="W424" s="8" t="s">
        <v>8320</v>
      </c>
      <c r="X424" s="10"/>
      <c r="Y424" s="94" t="str">
        <f>VLOOKUP(D424,TIPOLOGIA!A:F,6,0)</f>
        <v>TIPO II</v>
      </c>
      <c r="Z424" s="94" t="str">
        <f>VLOOKUP(D424,TIPOLOGIA!A:F,5,0)</f>
        <v>TERRESTRE</v>
      </c>
      <c r="AA424" s="8" t="s">
        <v>4234</v>
      </c>
      <c r="AB424" s="8">
        <v>0</v>
      </c>
      <c r="AC424" s="86">
        <f>IF(W424="SOPORTE_TELEFÓNICO",'BASE LIQUIDACION REDEBAN 2025'!$B$19,IF(AND(W424="VISITA_TÉCNICA",Y424="TIPO II"),'BASE LIQUIDACION REDEBAN 2025'!$B$18,'BASE LIQUIDACION REDEBAN 2025'!$B$17))</f>
        <v>35779.500569199998</v>
      </c>
      <c r="AD424" s="86">
        <v>0</v>
      </c>
      <c r="AE424" s="86">
        <f t="shared" si="6"/>
        <v>35779.500569199998</v>
      </c>
      <c r="AF424" s="49"/>
    </row>
    <row r="425" spans="1:32" s="78" customFormat="1">
      <c r="A425" s="8" t="s">
        <v>60</v>
      </c>
      <c r="B425" s="94" t="str">
        <f>VLOOKUP(A425,'CENTRO DE COSTOS'!A:D,4,FALSE)</f>
        <v>JUAN SEBASTIÁN RÍOS CASTRILLÓN</v>
      </c>
      <c r="C425" s="94" t="str">
        <f>VLOOKUP(A425,'CENTRO DE COSTOS'!A:D,2,FALSE)</f>
        <v>0004-0005</v>
      </c>
      <c r="D425" s="8">
        <v>5837</v>
      </c>
      <c r="E425" s="8">
        <v>2690148</v>
      </c>
      <c r="F425" s="8">
        <v>70359</v>
      </c>
      <c r="G425" s="8" t="s">
        <v>6241</v>
      </c>
      <c r="H425" s="8" t="s">
        <v>249</v>
      </c>
      <c r="I425" s="8" t="s">
        <v>256</v>
      </c>
      <c r="J425" s="8" t="s">
        <v>9566</v>
      </c>
      <c r="K425" s="8" t="s">
        <v>160</v>
      </c>
      <c r="L425" s="8" t="s">
        <v>9567</v>
      </c>
      <c r="M425" s="183">
        <v>45903.643055555563</v>
      </c>
      <c r="N425" s="183">
        <v>45908.367361111108</v>
      </c>
      <c r="O425" s="90"/>
      <c r="P425" s="8" t="s">
        <v>8318</v>
      </c>
      <c r="Q425" s="8" t="s">
        <v>8318</v>
      </c>
      <c r="R425" s="8" t="s">
        <v>6245</v>
      </c>
      <c r="S425" s="8" t="s">
        <v>6245</v>
      </c>
      <c r="T425" s="8" t="s">
        <v>6246</v>
      </c>
      <c r="U425" s="8" t="s">
        <v>7731</v>
      </c>
      <c r="V425" s="8" t="s">
        <v>9568</v>
      </c>
      <c r="W425" s="8" t="s">
        <v>165</v>
      </c>
      <c r="X425" s="10"/>
      <c r="Y425" s="94" t="str">
        <f>VLOOKUP(D425,TIPOLOGIA!A:F,6,0)</f>
        <v>TIPO II</v>
      </c>
      <c r="Z425" s="94" t="str">
        <f>VLOOKUP(D425,TIPOLOGIA!A:F,5,0)</f>
        <v>TERRESTRE</v>
      </c>
      <c r="AA425" s="8" t="s">
        <v>261</v>
      </c>
      <c r="AB425" s="8">
        <v>1</v>
      </c>
      <c r="AC425" s="86">
        <f>IF(W425="SOPORTE_TELEFÓNICO",'BASE LIQUIDACION REDEBAN 2025'!$B$19,IF(AND(W425="VISITA_TÉCNICA",Y425="TIPO II"),'BASE LIQUIDACION REDEBAN 2025'!$B$18,'BASE LIQUIDACION REDEBAN 2025'!$B$17))</f>
        <v>67654.12000000001</v>
      </c>
      <c r="AD425" s="86">
        <v>0</v>
      </c>
      <c r="AE425" s="86">
        <f t="shared" si="6"/>
        <v>67654.12000000001</v>
      </c>
      <c r="AF425" s="49"/>
    </row>
    <row r="426" spans="1:32" s="78" customFormat="1">
      <c r="A426" s="8" t="s">
        <v>60</v>
      </c>
      <c r="B426" s="94" t="str">
        <f>VLOOKUP(A426,'CENTRO DE COSTOS'!A:D,4,FALSE)</f>
        <v>JUAN SEBASTIÁN RÍOS CASTRILLÓN</v>
      </c>
      <c r="C426" s="94" t="str">
        <f>VLOOKUP(A426,'CENTRO DE COSTOS'!A:D,2,FALSE)</f>
        <v>0004-0005</v>
      </c>
      <c r="D426" s="8">
        <v>27615</v>
      </c>
      <c r="E426" s="8">
        <v>2675730</v>
      </c>
      <c r="F426" s="8">
        <v>67368</v>
      </c>
      <c r="G426" s="8" t="s">
        <v>6241</v>
      </c>
      <c r="H426" s="8" t="s">
        <v>932</v>
      </c>
      <c r="I426" s="8" t="s">
        <v>270</v>
      </c>
      <c r="J426" s="8" t="s">
        <v>9569</v>
      </c>
      <c r="K426" s="8" t="s">
        <v>160</v>
      </c>
      <c r="L426" s="8" t="s">
        <v>9570</v>
      </c>
      <c r="M426" s="183">
        <v>45901.640972222223</v>
      </c>
      <c r="N426" s="183">
        <v>45908.368750000001</v>
      </c>
      <c r="O426" s="90"/>
      <c r="P426" s="8" t="s">
        <v>8318</v>
      </c>
      <c r="Q426" s="8" t="s">
        <v>8318</v>
      </c>
      <c r="R426" s="8" t="s">
        <v>6245</v>
      </c>
      <c r="S426" s="8" t="s">
        <v>6245</v>
      </c>
      <c r="T426" s="8" t="s">
        <v>6246</v>
      </c>
      <c r="U426" s="8" t="s">
        <v>7731</v>
      </c>
      <c r="V426" s="8" t="s">
        <v>9571</v>
      </c>
      <c r="W426" s="8" t="s">
        <v>8320</v>
      </c>
      <c r="X426" s="10"/>
      <c r="Y426" s="94" t="str">
        <f>VLOOKUP(D426,TIPOLOGIA!A:F,6,0)</f>
        <v>TIPO IV ESPECIAL</v>
      </c>
      <c r="Z426" s="94" t="str">
        <f>VLOOKUP(D426,TIPOLOGIA!A:F,5,0)</f>
        <v>TERRESTRE/FLUVIAL</v>
      </c>
      <c r="AA426" s="8" t="s">
        <v>679</v>
      </c>
      <c r="AB426" s="8">
        <v>0</v>
      </c>
      <c r="AC426" s="86">
        <f>IF(W426="SOPORTE_TELEFÓNICO",'BASE LIQUIDACION REDEBAN 2025'!$B$19,IF(AND(W426="VISITA_TÉCNICA",Y426="TIPO II"),'BASE LIQUIDACION REDEBAN 2025'!$B$18,'BASE LIQUIDACION REDEBAN 2025'!$B$17))</f>
        <v>35779.500569199998</v>
      </c>
      <c r="AD426" s="86">
        <v>0</v>
      </c>
      <c r="AE426" s="86">
        <f t="shared" si="6"/>
        <v>35779.500569199998</v>
      </c>
      <c r="AF426" s="49"/>
    </row>
    <row r="427" spans="1:32" s="78" customFormat="1">
      <c r="A427" s="8" t="s">
        <v>93</v>
      </c>
      <c r="B427" s="94" t="str">
        <f>VLOOKUP(A427,'CENTRO DE COSTOS'!A:D,4,FALSE)</f>
        <v>DIEGO FERNANDO HENAO CARDONA</v>
      </c>
      <c r="C427" s="94" t="str">
        <f>VLOOKUP(A427,'CENTRO DE COSTOS'!A:D,2,FALSE)</f>
        <v>0004-0003</v>
      </c>
      <c r="D427" s="8">
        <v>52838</v>
      </c>
      <c r="E427" s="8">
        <v>2667178</v>
      </c>
      <c r="F427" s="8">
        <v>44577</v>
      </c>
      <c r="G427" s="8" t="s">
        <v>6241</v>
      </c>
      <c r="H427" s="8" t="s">
        <v>157</v>
      </c>
      <c r="I427" s="8" t="s">
        <v>454</v>
      </c>
      <c r="J427" s="8" t="s">
        <v>9572</v>
      </c>
      <c r="K427" s="8" t="s">
        <v>160</v>
      </c>
      <c r="L427" s="8" t="s">
        <v>9573</v>
      </c>
      <c r="M427" s="183">
        <v>45898.725694444453</v>
      </c>
      <c r="N427" s="183">
        <v>45908.369444444441</v>
      </c>
      <c r="O427" s="90"/>
      <c r="P427" s="8" t="s">
        <v>8318</v>
      </c>
      <c r="Q427" s="8" t="s">
        <v>8318</v>
      </c>
      <c r="R427" s="8" t="s">
        <v>243</v>
      </c>
      <c r="S427" s="8" t="s">
        <v>244</v>
      </c>
      <c r="T427" s="8" t="s">
        <v>6246</v>
      </c>
      <c r="U427" s="8" t="s">
        <v>7731</v>
      </c>
      <c r="V427" s="8" t="s">
        <v>9574</v>
      </c>
      <c r="W427" s="8" t="s">
        <v>165</v>
      </c>
      <c r="X427" s="10"/>
      <c r="Y427" s="94" t="str">
        <f>VLOOKUP(D427,TIPOLOGIA!A:F,6,0)</f>
        <v>TIPO II</v>
      </c>
      <c r="Z427" s="94" t="str">
        <f>VLOOKUP(D427,TIPOLOGIA!A:F,5,0)</f>
        <v>TERRESTRE</v>
      </c>
      <c r="AA427" s="8" t="s">
        <v>294</v>
      </c>
      <c r="AB427" s="8">
        <v>1</v>
      </c>
      <c r="AC427" s="86">
        <f>IF(W427="SOPORTE_TELEFÓNICO",'BASE LIQUIDACION REDEBAN 2025'!$B$19,IF(AND(W427="VISITA_TÉCNICA",Y427="TIPO II"),'BASE LIQUIDACION REDEBAN 2025'!$B$18,'BASE LIQUIDACION REDEBAN 2025'!$B$17))</f>
        <v>67654.12000000001</v>
      </c>
      <c r="AD427" s="86">
        <v>0</v>
      </c>
      <c r="AE427" s="86">
        <f t="shared" si="6"/>
        <v>67654.12000000001</v>
      </c>
      <c r="AF427" s="49"/>
    </row>
    <row r="428" spans="1:32" s="78" customFormat="1">
      <c r="A428" s="8" t="s">
        <v>90</v>
      </c>
      <c r="B428" s="94" t="str">
        <f>VLOOKUP(A428,'CENTRO DE COSTOS'!A:D,4,FALSE)</f>
        <v>JUAN SEBASTIÁN RÍOS CASTRILLÓN</v>
      </c>
      <c r="C428" s="94" t="str">
        <f>VLOOKUP(A428,'CENTRO DE COSTOS'!A:D,2,FALSE)</f>
        <v>0004-0005</v>
      </c>
      <c r="D428" s="8">
        <v>27361</v>
      </c>
      <c r="E428" s="8">
        <v>2682224</v>
      </c>
      <c r="F428" s="8">
        <v>46061</v>
      </c>
      <c r="G428" s="8" t="s">
        <v>6241</v>
      </c>
      <c r="H428" s="8" t="s">
        <v>932</v>
      </c>
      <c r="I428" s="8" t="s">
        <v>2763</v>
      </c>
      <c r="J428" s="8" t="s">
        <v>9575</v>
      </c>
      <c r="K428" s="8" t="s">
        <v>160</v>
      </c>
      <c r="L428" s="8" t="s">
        <v>9576</v>
      </c>
      <c r="M428" s="183">
        <v>45902.598611111112</v>
      </c>
      <c r="N428" s="183">
        <v>45908.370833333327</v>
      </c>
      <c r="O428" s="90"/>
      <c r="P428" s="8" t="s">
        <v>8318</v>
      </c>
      <c r="Q428" s="8" t="s">
        <v>8318</v>
      </c>
      <c r="R428" s="8" t="s">
        <v>6245</v>
      </c>
      <c r="S428" s="8" t="s">
        <v>6245</v>
      </c>
      <c r="T428" s="8" t="s">
        <v>6246</v>
      </c>
      <c r="U428" s="8" t="s">
        <v>7731</v>
      </c>
      <c r="V428" s="8" t="s">
        <v>9577</v>
      </c>
      <c r="W428" s="8" t="s">
        <v>8320</v>
      </c>
      <c r="X428" s="10"/>
      <c r="Y428" s="94" t="str">
        <f>VLOOKUP(D428,TIPOLOGIA!A:F,6,0)</f>
        <v>TIPO IV ESPECIAL</v>
      </c>
      <c r="Z428" s="94" t="str">
        <f>VLOOKUP(D428,TIPOLOGIA!A:F,5,0)</f>
        <v>AEREO</v>
      </c>
      <c r="AA428" s="8" t="s">
        <v>368</v>
      </c>
      <c r="AB428" s="8">
        <v>0</v>
      </c>
      <c r="AC428" s="86">
        <f>IF(W428="SOPORTE_TELEFÓNICO",'BASE LIQUIDACION REDEBAN 2025'!$B$19,IF(AND(W428="VISITA_TÉCNICA",Y428="TIPO II"),'BASE LIQUIDACION REDEBAN 2025'!$B$18,'BASE LIQUIDACION REDEBAN 2025'!$B$17))</f>
        <v>35779.500569199998</v>
      </c>
      <c r="AD428" s="86">
        <v>0</v>
      </c>
      <c r="AE428" s="86">
        <f t="shared" si="6"/>
        <v>35779.500569199998</v>
      </c>
      <c r="AF428" s="49"/>
    </row>
    <row r="429" spans="1:32" s="78" customFormat="1">
      <c r="A429" s="8" t="s">
        <v>93</v>
      </c>
      <c r="B429" s="94" t="str">
        <f>VLOOKUP(A429,'CENTRO DE COSTOS'!A:D,4,FALSE)</f>
        <v>DIEGO FERNANDO HENAO CARDONA</v>
      </c>
      <c r="C429" s="94" t="str">
        <f>VLOOKUP(A429,'CENTRO DE COSTOS'!A:D,2,FALSE)</f>
        <v>0004-0003</v>
      </c>
      <c r="D429" s="8">
        <v>52540</v>
      </c>
      <c r="E429" s="8">
        <v>2684547</v>
      </c>
      <c r="F429" s="8">
        <v>55514</v>
      </c>
      <c r="G429" s="8" t="s">
        <v>6241</v>
      </c>
      <c r="H429" s="8" t="s">
        <v>157</v>
      </c>
      <c r="I429" s="8" t="s">
        <v>2257</v>
      </c>
      <c r="J429" s="8" t="s">
        <v>9578</v>
      </c>
      <c r="K429" s="8" t="s">
        <v>160</v>
      </c>
      <c r="L429" s="8" t="s">
        <v>9579</v>
      </c>
      <c r="M429" s="183">
        <v>45903.333333333343</v>
      </c>
      <c r="N429" s="183">
        <v>45908.372916666667</v>
      </c>
      <c r="O429" s="90"/>
      <c r="P429" s="8" t="s">
        <v>8318</v>
      </c>
      <c r="Q429" s="8" t="s">
        <v>8318</v>
      </c>
      <c r="R429" s="8" t="s">
        <v>243</v>
      </c>
      <c r="S429" s="8" t="s">
        <v>244</v>
      </c>
      <c r="T429" s="8" t="s">
        <v>6246</v>
      </c>
      <c r="U429" s="8" t="s">
        <v>7731</v>
      </c>
      <c r="V429" s="8" t="s">
        <v>9580</v>
      </c>
      <c r="W429" s="8" t="s">
        <v>8320</v>
      </c>
      <c r="X429" s="10"/>
      <c r="Y429" s="94" t="str">
        <f>VLOOKUP(D429,TIPOLOGIA!A:F,6,0)</f>
        <v>TIPO IV</v>
      </c>
      <c r="Z429" s="94" t="str">
        <f>VLOOKUP(D429,TIPOLOGIA!A:F,5,0)</f>
        <v>TERRESTRE</v>
      </c>
      <c r="AA429" s="8" t="s">
        <v>851</v>
      </c>
      <c r="AB429" s="8">
        <v>0</v>
      </c>
      <c r="AC429" s="86">
        <f>IF(W429="SOPORTE_TELEFÓNICO",'BASE LIQUIDACION REDEBAN 2025'!$B$19,IF(AND(W429="VISITA_TÉCNICA",Y429="TIPO II"),'BASE LIQUIDACION REDEBAN 2025'!$B$18,'BASE LIQUIDACION REDEBAN 2025'!$B$17))</f>
        <v>35779.500569199998</v>
      </c>
      <c r="AD429" s="86">
        <v>0</v>
      </c>
      <c r="AE429" s="86">
        <f t="shared" si="6"/>
        <v>35779.500569199998</v>
      </c>
      <c r="AF429" s="49"/>
    </row>
    <row r="430" spans="1:32" s="78" customFormat="1">
      <c r="A430" s="8" t="s">
        <v>91</v>
      </c>
      <c r="B430" s="94" t="str">
        <f>VLOOKUP(A430,'CENTRO DE COSTOS'!A:D,4,FALSE)</f>
        <v>JOSE MAURICIO HERNANDEZ ROJAS</v>
      </c>
      <c r="C430" s="94" t="str">
        <f>VLOOKUP(A430,'CENTRO DE COSTOS'!A:D,2,FALSE)</f>
        <v>0004-0001</v>
      </c>
      <c r="D430" s="8">
        <v>23466</v>
      </c>
      <c r="E430" s="8">
        <v>2688270</v>
      </c>
      <c r="F430" s="8">
        <v>73046</v>
      </c>
      <c r="G430" s="8" t="s">
        <v>6241</v>
      </c>
      <c r="H430" s="8" t="s">
        <v>193</v>
      </c>
      <c r="I430" s="8" t="s">
        <v>2538</v>
      </c>
      <c r="J430" s="8" t="s">
        <v>9581</v>
      </c>
      <c r="K430" s="8" t="s">
        <v>160</v>
      </c>
      <c r="L430" s="8" t="s">
        <v>9582</v>
      </c>
      <c r="M430" s="183">
        <v>45903.486111111109</v>
      </c>
      <c r="N430" s="183">
        <v>45908.374305555553</v>
      </c>
      <c r="O430" s="90"/>
      <c r="P430" s="8" t="s">
        <v>8318</v>
      </c>
      <c r="Q430" s="8" t="s">
        <v>8318</v>
      </c>
      <c r="R430" s="8" t="s">
        <v>243</v>
      </c>
      <c r="S430" s="8" t="s">
        <v>244</v>
      </c>
      <c r="T430" s="8" t="s">
        <v>6246</v>
      </c>
      <c r="U430" s="8" t="s">
        <v>7731</v>
      </c>
      <c r="V430" s="8" t="s">
        <v>9583</v>
      </c>
      <c r="W430" s="8" t="s">
        <v>8320</v>
      </c>
      <c r="X430" s="10"/>
      <c r="Y430" s="94" t="str">
        <f>VLOOKUP(D430,TIPOLOGIA!A:F,6,0)</f>
        <v>TIPO IV</v>
      </c>
      <c r="Z430" s="94" t="str">
        <f>VLOOKUP(D430,TIPOLOGIA!A:F,5,0)</f>
        <v>TERRESTRE</v>
      </c>
      <c r="AA430" s="8" t="s">
        <v>2917</v>
      </c>
      <c r="AB430" s="8">
        <v>0</v>
      </c>
      <c r="AC430" s="86">
        <f>IF(W430="SOPORTE_TELEFÓNICO",'BASE LIQUIDACION REDEBAN 2025'!$B$19,IF(AND(W430="VISITA_TÉCNICA",Y430="TIPO II"),'BASE LIQUIDACION REDEBAN 2025'!$B$18,'BASE LIQUIDACION REDEBAN 2025'!$B$17))</f>
        <v>35779.500569199998</v>
      </c>
      <c r="AD430" s="86">
        <v>0</v>
      </c>
      <c r="AE430" s="86">
        <f t="shared" si="6"/>
        <v>35779.500569199998</v>
      </c>
      <c r="AF430" s="49"/>
    </row>
    <row r="431" spans="1:32" s="78" customFormat="1">
      <c r="A431" s="8" t="s">
        <v>87</v>
      </c>
      <c r="B431" s="94" t="str">
        <f>VLOOKUP(A431,'CENTRO DE COSTOS'!A:D,4,FALSE)</f>
        <v>DIEGO FERNANDO HENAO CARDONA</v>
      </c>
      <c r="C431" s="94" t="str">
        <f>VLOOKUP(A431,'CENTRO DE COSTOS'!A:D,2,FALSE)</f>
        <v>0004-0002</v>
      </c>
      <c r="D431" s="8">
        <v>17873</v>
      </c>
      <c r="E431" s="8">
        <v>2704440</v>
      </c>
      <c r="F431" s="8">
        <v>80811</v>
      </c>
      <c r="G431" s="8" t="s">
        <v>6241</v>
      </c>
      <c r="H431" s="8" t="s">
        <v>269</v>
      </c>
      <c r="I431" s="8" t="s">
        <v>843</v>
      </c>
      <c r="J431" s="8" t="s">
        <v>9584</v>
      </c>
      <c r="K431" s="8" t="s">
        <v>160</v>
      </c>
      <c r="L431" s="8" t="s">
        <v>9585</v>
      </c>
      <c r="M431" s="183">
        <v>45908.333333333343</v>
      </c>
      <c r="N431" s="183">
        <v>45908.410416666673</v>
      </c>
      <c r="O431" s="90"/>
      <c r="P431" s="8" t="s">
        <v>8318</v>
      </c>
      <c r="Q431" s="8" t="s">
        <v>8318</v>
      </c>
      <c r="R431" s="8" t="s">
        <v>162</v>
      </c>
      <c r="S431" s="8" t="s">
        <v>162</v>
      </c>
      <c r="T431" s="8" t="s">
        <v>6246</v>
      </c>
      <c r="U431" s="8" t="s">
        <v>7731</v>
      </c>
      <c r="V431" s="8" t="s">
        <v>9586</v>
      </c>
      <c r="W431" s="8" t="s">
        <v>165</v>
      </c>
      <c r="X431" s="10"/>
      <c r="Y431" s="94" t="str">
        <f>VLOOKUP(D431,TIPOLOGIA!A:F,6,0)</f>
        <v>TIPO I</v>
      </c>
      <c r="Z431" s="94" t="str">
        <f>VLOOKUP(D431,TIPOLOGIA!A:F,5,0)</f>
        <v>TERRESTRE</v>
      </c>
      <c r="AA431" s="8" t="s">
        <v>287</v>
      </c>
      <c r="AB431" s="8">
        <v>1</v>
      </c>
      <c r="AC431" s="86">
        <f>IF(W431="SOPORTE_TELEFÓNICO",'BASE LIQUIDACION REDEBAN 2025'!$B$19,IF(AND(W431="VISITA_TÉCNICA",Y431="TIPO II"),'BASE LIQUIDACION REDEBAN 2025'!$B$18,'BASE LIQUIDACION REDEBAN 2025'!$B$17))</f>
        <v>35779.500569199998</v>
      </c>
      <c r="AD431" s="86">
        <v>0</v>
      </c>
      <c r="AE431" s="86">
        <f t="shared" si="6"/>
        <v>35779.500569199998</v>
      </c>
      <c r="AF431" s="49"/>
    </row>
    <row r="432" spans="1:32" s="78" customFormat="1">
      <c r="A432" s="8" t="s">
        <v>93</v>
      </c>
      <c r="B432" s="94" t="str">
        <f>VLOOKUP(A432,'CENTRO DE COSTOS'!A:D,4,FALSE)</f>
        <v>DIEGO FERNANDO HENAO CARDONA</v>
      </c>
      <c r="C432" s="94" t="str">
        <f>VLOOKUP(A432,'CENTRO DE COSTOS'!A:D,2,FALSE)</f>
        <v>0004-0003</v>
      </c>
      <c r="D432" s="8">
        <v>52490</v>
      </c>
      <c r="E432" s="8">
        <v>2671704</v>
      </c>
      <c r="F432" s="8">
        <v>72718</v>
      </c>
      <c r="G432" s="8" t="s">
        <v>6241</v>
      </c>
      <c r="H432" s="8" t="s">
        <v>157</v>
      </c>
      <c r="I432" s="8" t="s">
        <v>8482</v>
      </c>
      <c r="J432" s="8" t="s">
        <v>9587</v>
      </c>
      <c r="K432" s="8" t="s">
        <v>160</v>
      </c>
      <c r="L432" s="8" t="s">
        <v>9588</v>
      </c>
      <c r="M432" s="183">
        <v>45901.409722222219</v>
      </c>
      <c r="N432" s="183">
        <v>45908.418055555558</v>
      </c>
      <c r="O432" s="90"/>
      <c r="P432" s="8" t="s">
        <v>8318</v>
      </c>
      <c r="Q432" s="8" t="s">
        <v>8318</v>
      </c>
      <c r="R432" s="8" t="s">
        <v>6245</v>
      </c>
      <c r="S432" s="8" t="s">
        <v>6245</v>
      </c>
      <c r="T432" s="8" t="s">
        <v>6246</v>
      </c>
      <c r="U432" s="8" t="s">
        <v>7731</v>
      </c>
      <c r="V432" s="8" t="s">
        <v>9589</v>
      </c>
      <c r="W432" s="8" t="s">
        <v>8320</v>
      </c>
      <c r="X432" s="10"/>
      <c r="Y432" s="94" t="str">
        <f>VLOOKUP(D432,TIPOLOGIA!A:F,6,0)</f>
        <v>TIPO IV ESPECIAL</v>
      </c>
      <c r="Z432" s="94" t="str">
        <f>VLOOKUP(D432,TIPOLOGIA!A:F,5,0)</f>
        <v>FLUVIAL</v>
      </c>
      <c r="AA432" s="8"/>
      <c r="AB432" s="8">
        <v>0</v>
      </c>
      <c r="AC432" s="86">
        <f>IF(W432="SOPORTE_TELEFÓNICO",'BASE LIQUIDACION REDEBAN 2025'!$B$19,IF(AND(W432="VISITA_TÉCNICA",Y432="TIPO II"),'BASE LIQUIDACION REDEBAN 2025'!$B$18,'BASE LIQUIDACION REDEBAN 2025'!$B$17))</f>
        <v>35779.500569199998</v>
      </c>
      <c r="AD432" s="86">
        <v>0</v>
      </c>
      <c r="AE432" s="86">
        <f t="shared" si="6"/>
        <v>35779.500569199998</v>
      </c>
      <c r="AF432" s="49"/>
    </row>
    <row r="433" spans="1:32" s="78" customFormat="1">
      <c r="A433" s="8" t="s">
        <v>72</v>
      </c>
      <c r="B433" s="94" t="str">
        <f>VLOOKUP(A433,'CENTRO DE COSTOS'!A:D,4,FALSE)</f>
        <v>MIGUEL JULIÁN HERNÁNDEZ GUARÍN</v>
      </c>
      <c r="C433" s="94" t="str">
        <f>VLOOKUP(A433,'CENTRO DE COSTOS'!A:D,2,FALSE)</f>
        <v>0004-0008</v>
      </c>
      <c r="D433" s="8">
        <v>68081</v>
      </c>
      <c r="E433" s="8">
        <v>2689004</v>
      </c>
      <c r="F433" s="8">
        <v>53211</v>
      </c>
      <c r="G433" s="8" t="s">
        <v>6241</v>
      </c>
      <c r="H433" s="8" t="s">
        <v>224</v>
      </c>
      <c r="I433" s="8" t="s">
        <v>2488</v>
      </c>
      <c r="J433" s="8" t="s">
        <v>9590</v>
      </c>
      <c r="K433" s="8" t="s">
        <v>160</v>
      </c>
      <c r="L433" s="8" t="s">
        <v>9591</v>
      </c>
      <c r="M433" s="183">
        <v>45903.542361111111</v>
      </c>
      <c r="N433" s="183">
        <v>45908.422222222223</v>
      </c>
      <c r="O433" s="90"/>
      <c r="P433" s="8" t="s">
        <v>8318</v>
      </c>
      <c r="Q433" s="8" t="s">
        <v>8318</v>
      </c>
      <c r="R433" s="8" t="s">
        <v>6245</v>
      </c>
      <c r="S433" s="8" t="s">
        <v>6245</v>
      </c>
      <c r="T433" s="8" t="s">
        <v>6246</v>
      </c>
      <c r="U433" s="8" t="s">
        <v>7731</v>
      </c>
      <c r="V433" s="8" t="s">
        <v>9592</v>
      </c>
      <c r="W433" s="8" t="s">
        <v>8320</v>
      </c>
      <c r="X433" s="10"/>
      <c r="Y433" s="94" t="str">
        <f>VLOOKUP(D433,TIPOLOGIA!A:F,6,0)</f>
        <v>TIPO III</v>
      </c>
      <c r="Z433" s="94" t="str">
        <f>VLOOKUP(D433,TIPOLOGIA!A:F,5,0)</f>
        <v>TERRESTRE</v>
      </c>
      <c r="AA433" s="8"/>
      <c r="AB433" s="8">
        <v>0</v>
      </c>
      <c r="AC433" s="86">
        <f>IF(W433="SOPORTE_TELEFÓNICO",'BASE LIQUIDACION REDEBAN 2025'!$B$19,IF(AND(W433="VISITA_TÉCNICA",Y433="TIPO II"),'BASE LIQUIDACION REDEBAN 2025'!$B$18,'BASE LIQUIDACION REDEBAN 2025'!$B$17))</f>
        <v>35779.500569199998</v>
      </c>
      <c r="AD433" s="86">
        <v>0</v>
      </c>
      <c r="AE433" s="86">
        <f t="shared" si="6"/>
        <v>35779.500569199998</v>
      </c>
      <c r="AF433" s="49"/>
    </row>
    <row r="434" spans="1:32" s="78" customFormat="1">
      <c r="A434" s="8" t="s">
        <v>98</v>
      </c>
      <c r="B434" s="94" t="str">
        <f>VLOOKUP(A434,'CENTRO DE COSTOS'!A:D,4,FALSE)</f>
        <v>MIGUEL JULIÁN HERNÁNDEZ GUARÍN</v>
      </c>
      <c r="C434" s="94" t="str">
        <f>VLOOKUP(A434,'CENTRO DE COSTOS'!A:D,2,FALSE)</f>
        <v>0004-0008</v>
      </c>
      <c r="D434" s="8">
        <v>15778</v>
      </c>
      <c r="E434" s="8">
        <v>2625651</v>
      </c>
      <c r="F434" s="8">
        <v>80357</v>
      </c>
      <c r="G434" s="8" t="s">
        <v>6241</v>
      </c>
      <c r="H434" s="8" t="s">
        <v>406</v>
      </c>
      <c r="I434" s="8" t="s">
        <v>9593</v>
      </c>
      <c r="J434" s="8" t="s">
        <v>9594</v>
      </c>
      <c r="K434" s="8" t="s">
        <v>160</v>
      </c>
      <c r="L434" s="8" t="s">
        <v>9595</v>
      </c>
      <c r="M434" s="183">
        <v>45890.508333333331</v>
      </c>
      <c r="N434" s="183">
        <v>45908.422222222223</v>
      </c>
      <c r="O434" s="90"/>
      <c r="P434" s="8" t="s">
        <v>8318</v>
      </c>
      <c r="Q434" s="8" t="s">
        <v>8318</v>
      </c>
      <c r="R434" s="8" t="s">
        <v>162</v>
      </c>
      <c r="S434" s="8" t="s">
        <v>162</v>
      </c>
      <c r="T434" s="8" t="s">
        <v>6246</v>
      </c>
      <c r="U434" s="8" t="s">
        <v>7731</v>
      </c>
      <c r="V434" s="8" t="s">
        <v>9596</v>
      </c>
      <c r="W434" s="8" t="s">
        <v>8320</v>
      </c>
      <c r="X434" s="10"/>
      <c r="Y434" s="94" t="str">
        <f>VLOOKUP(D434,TIPOLOGIA!A:F,6,0)</f>
        <v>TIPO III</v>
      </c>
      <c r="Z434" s="94" t="str">
        <f>VLOOKUP(D434,TIPOLOGIA!A:F,5,0)</f>
        <v>TERRESTRE</v>
      </c>
      <c r="AA434" s="8"/>
      <c r="AB434" s="8">
        <v>0</v>
      </c>
      <c r="AC434" s="86">
        <f>IF(W434="SOPORTE_TELEFÓNICO",'BASE LIQUIDACION REDEBAN 2025'!$B$19,IF(AND(W434="VISITA_TÉCNICA",Y434="TIPO II"),'BASE LIQUIDACION REDEBAN 2025'!$B$18,'BASE LIQUIDACION REDEBAN 2025'!$B$17))</f>
        <v>35779.500569199998</v>
      </c>
      <c r="AD434" s="86">
        <v>0</v>
      </c>
      <c r="AE434" s="86">
        <f t="shared" si="6"/>
        <v>35779.500569199998</v>
      </c>
      <c r="AF434" s="49"/>
    </row>
    <row r="435" spans="1:32" s="78" customFormat="1">
      <c r="A435" s="8" t="s">
        <v>81</v>
      </c>
      <c r="B435" s="94" t="str">
        <f>VLOOKUP(A435,'CENTRO DE COSTOS'!A:D,4,FALSE)</f>
        <v>MIGUEL JULIÁN HERNÁNDEZ GUARÍN</v>
      </c>
      <c r="C435" s="94" t="str">
        <f>VLOOKUP(A435,'CENTRO DE COSTOS'!A:D,2,FALSE)</f>
        <v>0004-0008</v>
      </c>
      <c r="D435" s="8">
        <v>54498</v>
      </c>
      <c r="E435" s="8">
        <v>2659103</v>
      </c>
      <c r="F435" s="8">
        <v>79816</v>
      </c>
      <c r="G435" s="8" t="s">
        <v>6241</v>
      </c>
      <c r="H435" s="8" t="s">
        <v>296</v>
      </c>
      <c r="I435" s="8" t="s">
        <v>1131</v>
      </c>
      <c r="J435" s="8" t="s">
        <v>4204</v>
      </c>
      <c r="K435" s="8" t="s">
        <v>160</v>
      </c>
      <c r="L435" s="8" t="s">
        <v>9597</v>
      </c>
      <c r="M435" s="183">
        <v>45897.536805555559</v>
      </c>
      <c r="N435" s="183">
        <v>45908.42291666667</v>
      </c>
      <c r="O435" s="90"/>
      <c r="P435" s="8" t="s">
        <v>8318</v>
      </c>
      <c r="Q435" s="8" t="s">
        <v>8318</v>
      </c>
      <c r="R435" s="8" t="s">
        <v>162</v>
      </c>
      <c r="S435" s="8" t="s">
        <v>162</v>
      </c>
      <c r="T435" s="8" t="s">
        <v>6246</v>
      </c>
      <c r="U435" s="8" t="s">
        <v>7731</v>
      </c>
      <c r="V435" s="8" t="s">
        <v>9598</v>
      </c>
      <c r="W435" s="8" t="s">
        <v>8320</v>
      </c>
      <c r="X435" s="10"/>
      <c r="Y435" s="94" t="str">
        <f>VLOOKUP(D435,TIPOLOGIA!A:F,6,0)</f>
        <v>TIPO IV</v>
      </c>
      <c r="Z435" s="94" t="str">
        <f>VLOOKUP(D435,TIPOLOGIA!A:F,5,0)</f>
        <v>TERRESTRE</v>
      </c>
      <c r="AA435" s="8"/>
      <c r="AB435" s="8">
        <v>0</v>
      </c>
      <c r="AC435" s="86">
        <f>IF(W435="SOPORTE_TELEFÓNICO",'BASE LIQUIDACION REDEBAN 2025'!$B$19,IF(AND(W435="VISITA_TÉCNICA",Y435="TIPO II"),'BASE LIQUIDACION REDEBAN 2025'!$B$18,'BASE LIQUIDACION REDEBAN 2025'!$B$17))</f>
        <v>35779.500569199998</v>
      </c>
      <c r="AD435" s="86">
        <v>0</v>
      </c>
      <c r="AE435" s="86">
        <f t="shared" si="6"/>
        <v>35779.500569199998</v>
      </c>
      <c r="AF435" s="49"/>
    </row>
    <row r="436" spans="1:32" s="78" customFormat="1">
      <c r="A436" s="8" t="s">
        <v>98</v>
      </c>
      <c r="B436" s="94" t="str">
        <f>VLOOKUP(A436,'CENTRO DE COSTOS'!A:D,4,FALSE)</f>
        <v>MIGUEL JULIÁN HERNÁNDEZ GUARÍN</v>
      </c>
      <c r="C436" s="94" t="str">
        <f>VLOOKUP(A436,'CENTRO DE COSTOS'!A:D,2,FALSE)</f>
        <v>0004-0008</v>
      </c>
      <c r="D436" s="8">
        <v>15176</v>
      </c>
      <c r="E436" s="8">
        <v>2697098</v>
      </c>
      <c r="F436" s="8">
        <v>79366</v>
      </c>
      <c r="G436" s="8" t="s">
        <v>6241</v>
      </c>
      <c r="H436" s="8" t="s">
        <v>406</v>
      </c>
      <c r="I436" s="8" t="s">
        <v>837</v>
      </c>
      <c r="J436" s="8" t="s">
        <v>9599</v>
      </c>
      <c r="K436" s="8" t="s">
        <v>160</v>
      </c>
      <c r="L436" s="8" t="s">
        <v>9600</v>
      </c>
      <c r="M436" s="183">
        <v>45904.688194444447</v>
      </c>
      <c r="N436" s="183">
        <v>45908.42291666667</v>
      </c>
      <c r="O436" s="90"/>
      <c r="P436" s="8" t="s">
        <v>8318</v>
      </c>
      <c r="Q436" s="8" t="s">
        <v>8318</v>
      </c>
      <c r="R436" s="8" t="s">
        <v>6245</v>
      </c>
      <c r="S436" s="8" t="s">
        <v>6245</v>
      </c>
      <c r="T436" s="8" t="s">
        <v>6246</v>
      </c>
      <c r="U436" s="8" t="s">
        <v>7731</v>
      </c>
      <c r="V436" s="8" t="s">
        <v>9601</v>
      </c>
      <c r="W436" s="8" t="s">
        <v>8320</v>
      </c>
      <c r="X436" s="10"/>
      <c r="Y436" s="94" t="str">
        <f>VLOOKUP(D436,TIPOLOGIA!A:F,6,0)</f>
        <v>TIPO III</v>
      </c>
      <c r="Z436" s="94" t="str">
        <f>VLOOKUP(D436,TIPOLOGIA!A:F,5,0)</f>
        <v>TERRESTRE</v>
      </c>
      <c r="AA436" s="8"/>
      <c r="AB436" s="8">
        <v>0</v>
      </c>
      <c r="AC436" s="86">
        <f>IF(W436="SOPORTE_TELEFÓNICO",'BASE LIQUIDACION REDEBAN 2025'!$B$19,IF(AND(W436="VISITA_TÉCNICA",Y436="TIPO II"),'BASE LIQUIDACION REDEBAN 2025'!$B$18,'BASE LIQUIDACION REDEBAN 2025'!$B$17))</f>
        <v>35779.500569199998</v>
      </c>
      <c r="AD436" s="86">
        <v>0</v>
      </c>
      <c r="AE436" s="86">
        <f t="shared" si="6"/>
        <v>35779.500569199998</v>
      </c>
      <c r="AF436" s="49"/>
    </row>
    <row r="437" spans="1:32" s="78" customFormat="1">
      <c r="A437" s="8" t="s">
        <v>90</v>
      </c>
      <c r="B437" s="94" t="str">
        <f>VLOOKUP(A437,'CENTRO DE COSTOS'!A:D,4,FALSE)</f>
        <v>JUAN SEBASTIÁN RÍOS CASTRILLÓN</v>
      </c>
      <c r="C437" s="94" t="str">
        <f>VLOOKUP(A437,'CENTRO DE COSTOS'!A:D,2,FALSE)</f>
        <v>0004-0005</v>
      </c>
      <c r="D437" s="8">
        <v>5591</v>
      </c>
      <c r="E437" s="8">
        <v>2665718</v>
      </c>
      <c r="F437" s="8">
        <v>79854</v>
      </c>
      <c r="G437" s="8" t="s">
        <v>6241</v>
      </c>
      <c r="H437" s="8" t="s">
        <v>249</v>
      </c>
      <c r="I437" s="8" t="s">
        <v>2803</v>
      </c>
      <c r="J437" s="8" t="s">
        <v>9602</v>
      </c>
      <c r="K437" s="8" t="s">
        <v>160</v>
      </c>
      <c r="L437" s="8" t="s">
        <v>9603</v>
      </c>
      <c r="M437" s="183">
        <v>45898.601388888892</v>
      </c>
      <c r="N437" s="183">
        <v>45908.423611111109</v>
      </c>
      <c r="O437" s="90"/>
      <c r="P437" s="8" t="s">
        <v>8318</v>
      </c>
      <c r="Q437" s="8" t="s">
        <v>8318</v>
      </c>
      <c r="R437" s="8" t="s">
        <v>6245</v>
      </c>
      <c r="S437" s="8" t="s">
        <v>6245</v>
      </c>
      <c r="T437" s="8" t="s">
        <v>6246</v>
      </c>
      <c r="U437" s="8" t="s">
        <v>7731</v>
      </c>
      <c r="V437" s="8" t="s">
        <v>9604</v>
      </c>
      <c r="W437" s="8" t="s">
        <v>8320</v>
      </c>
      <c r="X437" s="10"/>
      <c r="Y437" s="94" t="str">
        <f>VLOOKUP(D437,TIPOLOGIA!A:F,6,0)</f>
        <v>TIPO IV</v>
      </c>
      <c r="Z437" s="94" t="str">
        <f>VLOOKUP(D437,TIPOLOGIA!A:F,5,0)</f>
        <v>TERRESTRE</v>
      </c>
      <c r="AA437" s="8"/>
      <c r="AB437" s="8">
        <v>0</v>
      </c>
      <c r="AC437" s="86">
        <f>IF(W437="SOPORTE_TELEFÓNICO",'BASE LIQUIDACION REDEBAN 2025'!$B$19,IF(AND(W437="VISITA_TÉCNICA",Y437="TIPO II"),'BASE LIQUIDACION REDEBAN 2025'!$B$18,'BASE LIQUIDACION REDEBAN 2025'!$B$17))</f>
        <v>35779.500569199998</v>
      </c>
      <c r="AD437" s="86">
        <v>0</v>
      </c>
      <c r="AE437" s="86">
        <f t="shared" si="6"/>
        <v>35779.500569199998</v>
      </c>
      <c r="AF437" s="49"/>
    </row>
    <row r="438" spans="1:32" s="78" customFormat="1">
      <c r="A438" s="8" t="s">
        <v>96</v>
      </c>
      <c r="B438" s="94" t="str">
        <f>VLOOKUP(A438,'CENTRO DE COSTOS'!A:D,4,FALSE)</f>
        <v>JOSE MAURICIO HERNANDEZ ROJAS</v>
      </c>
      <c r="C438" s="94" t="str">
        <f>VLOOKUP(A438,'CENTRO DE COSTOS'!A:D,2,FALSE)</f>
        <v>0004-0001</v>
      </c>
      <c r="D438" s="8">
        <v>44001</v>
      </c>
      <c r="E438" s="8">
        <v>2697439</v>
      </c>
      <c r="F438" s="8">
        <v>45167</v>
      </c>
      <c r="G438" s="8" t="s">
        <v>6241</v>
      </c>
      <c r="H438" s="8" t="s">
        <v>706</v>
      </c>
      <c r="I438" s="8" t="s">
        <v>2355</v>
      </c>
      <c r="J438" s="8" t="s">
        <v>9605</v>
      </c>
      <c r="K438" s="8" t="s">
        <v>160</v>
      </c>
      <c r="L438" s="8" t="s">
        <v>9606</v>
      </c>
      <c r="M438" s="183">
        <v>45904.725694444453</v>
      </c>
      <c r="N438" s="183">
        <v>45908.423611111109</v>
      </c>
      <c r="O438" s="90"/>
      <c r="P438" s="8" t="s">
        <v>8318</v>
      </c>
      <c r="Q438" s="8" t="s">
        <v>8318</v>
      </c>
      <c r="R438" s="8" t="s">
        <v>243</v>
      </c>
      <c r="S438" s="8" t="s">
        <v>365</v>
      </c>
      <c r="T438" s="8" t="s">
        <v>6246</v>
      </c>
      <c r="U438" s="8" t="s">
        <v>7731</v>
      </c>
      <c r="V438" s="8" t="s">
        <v>9607</v>
      </c>
      <c r="W438" s="8" t="s">
        <v>8320</v>
      </c>
      <c r="X438" s="10"/>
      <c r="Y438" s="94" t="str">
        <f>VLOOKUP(D438,TIPOLOGIA!A:F,6,0)</f>
        <v>TIPO III</v>
      </c>
      <c r="Z438" s="94" t="str">
        <f>VLOOKUP(D438,TIPOLOGIA!A:F,5,0)</f>
        <v>TERRESTRE</v>
      </c>
      <c r="AA438" s="8"/>
      <c r="AB438" s="8">
        <v>0</v>
      </c>
      <c r="AC438" s="86">
        <f>IF(W438="SOPORTE_TELEFÓNICO",'BASE LIQUIDACION REDEBAN 2025'!$B$19,IF(AND(W438="VISITA_TÉCNICA",Y438="TIPO II"),'BASE LIQUIDACION REDEBAN 2025'!$B$18,'BASE LIQUIDACION REDEBAN 2025'!$B$17))</f>
        <v>35779.500569199998</v>
      </c>
      <c r="AD438" s="86">
        <v>0</v>
      </c>
      <c r="AE438" s="86">
        <f t="shared" si="6"/>
        <v>35779.500569199998</v>
      </c>
      <c r="AF438" s="49"/>
    </row>
    <row r="439" spans="1:32" s="78" customFormat="1">
      <c r="A439" s="8" t="s">
        <v>86</v>
      </c>
      <c r="B439" s="94" t="str">
        <f>VLOOKUP(A439,'CENTRO DE COSTOS'!A:D,4,FALSE)</f>
        <v>KEVIN ALEXIS CORZO BUSTOS</v>
      </c>
      <c r="C439" s="94" t="str">
        <f>VLOOKUP(A439,'CENTRO DE COSTOS'!A:D,2,FALSE)</f>
        <v>0004-0007</v>
      </c>
      <c r="D439" s="8">
        <v>73504</v>
      </c>
      <c r="E439" s="8">
        <v>2668687</v>
      </c>
      <c r="F439" s="8">
        <v>53991</v>
      </c>
      <c r="G439" s="8" t="s">
        <v>6241</v>
      </c>
      <c r="H439" s="8" t="s">
        <v>494</v>
      </c>
      <c r="I439" s="8" t="s">
        <v>8631</v>
      </c>
      <c r="J439" s="8" t="s">
        <v>9608</v>
      </c>
      <c r="K439" s="8" t="s">
        <v>160</v>
      </c>
      <c r="L439" s="8" t="s">
        <v>9609</v>
      </c>
      <c r="M439" s="183">
        <v>45901.333333333343</v>
      </c>
      <c r="N439" s="183">
        <v>45908.425000000003</v>
      </c>
      <c r="O439" s="90"/>
      <c r="P439" s="8" t="s">
        <v>8318</v>
      </c>
      <c r="Q439" s="8" t="s">
        <v>8318</v>
      </c>
      <c r="R439" s="8" t="s">
        <v>162</v>
      </c>
      <c r="S439" s="8" t="s">
        <v>6245</v>
      </c>
      <c r="T439" s="8" t="s">
        <v>6246</v>
      </c>
      <c r="U439" s="8" t="s">
        <v>7731</v>
      </c>
      <c r="V439" s="8" t="s">
        <v>9610</v>
      </c>
      <c r="W439" s="8" t="s">
        <v>8320</v>
      </c>
      <c r="X439" s="10"/>
      <c r="Y439" s="94" t="str">
        <f>VLOOKUP(D439,TIPOLOGIA!A:F,6,0)</f>
        <v>TIPO III</v>
      </c>
      <c r="Z439" s="94" t="str">
        <f>VLOOKUP(D439,TIPOLOGIA!A:F,5,0)</f>
        <v>TERRESTRE</v>
      </c>
      <c r="AA439" s="8"/>
      <c r="AB439" s="8">
        <v>0</v>
      </c>
      <c r="AC439" s="86">
        <f>IF(W439="SOPORTE_TELEFÓNICO",'BASE LIQUIDACION REDEBAN 2025'!$B$19,IF(AND(W439="VISITA_TÉCNICA",Y439="TIPO II"),'BASE LIQUIDACION REDEBAN 2025'!$B$18,'BASE LIQUIDACION REDEBAN 2025'!$B$17))</f>
        <v>35779.500569199998</v>
      </c>
      <c r="AD439" s="86">
        <v>0</v>
      </c>
      <c r="AE439" s="86">
        <f t="shared" si="6"/>
        <v>35779.500569199998</v>
      </c>
      <c r="AF439" s="49"/>
    </row>
    <row r="440" spans="1:32" s="78" customFormat="1">
      <c r="A440" s="8" t="s">
        <v>76</v>
      </c>
      <c r="B440" s="94" t="str">
        <f>VLOOKUP(A440,'CENTRO DE COSTOS'!A:D,4,FALSE)</f>
        <v>DIEGO FERNANDO HENAO CARDONA</v>
      </c>
      <c r="C440" s="94" t="str">
        <f>VLOOKUP(A440,'CENTRO DE COSTOS'!A:D,2,FALSE)</f>
        <v>0004-0003</v>
      </c>
      <c r="D440" s="8">
        <v>19212</v>
      </c>
      <c r="E440" s="8">
        <v>2668522</v>
      </c>
      <c r="F440" s="8">
        <v>24471</v>
      </c>
      <c r="G440" s="8" t="s">
        <v>6241</v>
      </c>
      <c r="H440" s="8" t="s">
        <v>171</v>
      </c>
      <c r="I440" s="8" t="s">
        <v>3519</v>
      </c>
      <c r="J440" s="8" t="s">
        <v>3520</v>
      </c>
      <c r="K440" s="8" t="s">
        <v>160</v>
      </c>
      <c r="L440" s="8" t="s">
        <v>9611</v>
      </c>
      <c r="M440" s="183">
        <v>45901.333333333343</v>
      </c>
      <c r="N440" s="183">
        <v>45908.425694444442</v>
      </c>
      <c r="O440" s="90"/>
      <c r="P440" s="8" t="s">
        <v>8318</v>
      </c>
      <c r="Q440" s="8" t="s">
        <v>8318</v>
      </c>
      <c r="R440" s="8" t="s">
        <v>6245</v>
      </c>
      <c r="S440" s="8" t="s">
        <v>6245</v>
      </c>
      <c r="T440" s="8" t="s">
        <v>6246</v>
      </c>
      <c r="U440" s="8" t="s">
        <v>7731</v>
      </c>
      <c r="V440" s="8" t="s">
        <v>9612</v>
      </c>
      <c r="W440" s="8" t="s">
        <v>8320</v>
      </c>
      <c r="X440" s="10"/>
      <c r="Y440" s="94" t="str">
        <f>VLOOKUP(D440,TIPOLOGIA!A:F,6,0)</f>
        <v>TIPO III</v>
      </c>
      <c r="Z440" s="94" t="str">
        <f>VLOOKUP(D440,TIPOLOGIA!A:F,5,0)</f>
        <v>TERRESTRE</v>
      </c>
      <c r="AA440" s="8"/>
      <c r="AB440" s="8">
        <v>0</v>
      </c>
      <c r="AC440" s="86">
        <f>IF(W440="SOPORTE_TELEFÓNICO",'BASE LIQUIDACION REDEBAN 2025'!$B$19,IF(AND(W440="VISITA_TÉCNICA",Y440="TIPO II"),'BASE LIQUIDACION REDEBAN 2025'!$B$18,'BASE LIQUIDACION REDEBAN 2025'!$B$17))</f>
        <v>35779.500569199998</v>
      </c>
      <c r="AD440" s="86">
        <v>0</v>
      </c>
      <c r="AE440" s="86">
        <f t="shared" si="6"/>
        <v>35779.500569199998</v>
      </c>
      <c r="AF440" s="49"/>
    </row>
    <row r="441" spans="1:32" s="78" customFormat="1">
      <c r="A441" s="8" t="s">
        <v>72</v>
      </c>
      <c r="B441" s="94" t="str">
        <f>VLOOKUP(A441,'CENTRO DE COSTOS'!A:D,4,FALSE)</f>
        <v>MIGUEL JULIÁN HERNÁNDEZ GUARÍN</v>
      </c>
      <c r="C441" s="94" t="str">
        <f>VLOOKUP(A441,'CENTRO DE COSTOS'!A:D,2,FALSE)</f>
        <v>0004-0008</v>
      </c>
      <c r="D441" s="8">
        <v>81001</v>
      </c>
      <c r="E441" s="8">
        <v>2668624</v>
      </c>
      <c r="F441" s="8">
        <v>79030</v>
      </c>
      <c r="G441" s="8" t="s">
        <v>6241</v>
      </c>
      <c r="H441" s="8" t="s">
        <v>869</v>
      </c>
      <c r="I441" s="8" t="s">
        <v>869</v>
      </c>
      <c r="J441" s="8" t="s">
        <v>3524</v>
      </c>
      <c r="K441" s="8" t="s">
        <v>160</v>
      </c>
      <c r="L441" s="8" t="s">
        <v>9613</v>
      </c>
      <c r="M441" s="183">
        <v>45901.333333333343</v>
      </c>
      <c r="N441" s="183">
        <v>45908.426388888889</v>
      </c>
      <c r="O441" s="90"/>
      <c r="P441" s="8" t="s">
        <v>8318</v>
      </c>
      <c r="Q441" s="8" t="s">
        <v>8318</v>
      </c>
      <c r="R441" s="8" t="s">
        <v>6245</v>
      </c>
      <c r="S441" s="8" t="s">
        <v>6245</v>
      </c>
      <c r="T441" s="8" t="s">
        <v>6246</v>
      </c>
      <c r="U441" s="8" t="s">
        <v>7731</v>
      </c>
      <c r="V441" s="8" t="s">
        <v>9614</v>
      </c>
      <c r="W441" s="8" t="s">
        <v>8320</v>
      </c>
      <c r="X441" s="10"/>
      <c r="Y441" s="94" t="str">
        <f>VLOOKUP(D441,TIPOLOGIA!A:F,6,0)</f>
        <v>TIPO IV ESPECIAL</v>
      </c>
      <c r="Z441" s="94" t="str">
        <f>VLOOKUP(D441,TIPOLOGIA!A:F,5,0)</f>
        <v>AEREO</v>
      </c>
      <c r="AA441" s="8"/>
      <c r="AB441" s="8">
        <v>0</v>
      </c>
      <c r="AC441" s="86">
        <f>IF(W441="SOPORTE_TELEFÓNICO",'BASE LIQUIDACION REDEBAN 2025'!$B$19,IF(AND(W441="VISITA_TÉCNICA",Y441="TIPO II"),'BASE LIQUIDACION REDEBAN 2025'!$B$18,'BASE LIQUIDACION REDEBAN 2025'!$B$17))</f>
        <v>35779.500569199998</v>
      </c>
      <c r="AD441" s="86">
        <v>0</v>
      </c>
      <c r="AE441" s="86">
        <f t="shared" si="6"/>
        <v>35779.500569199998</v>
      </c>
      <c r="AF441" s="49"/>
    </row>
    <row r="442" spans="1:32" s="78" customFormat="1">
      <c r="A442" s="8" t="s">
        <v>60</v>
      </c>
      <c r="B442" s="94" t="str">
        <f>VLOOKUP(A442,'CENTRO DE COSTOS'!A:D,4,FALSE)</f>
        <v>JUAN SEBASTIÁN RÍOS CASTRILLÓN</v>
      </c>
      <c r="C442" s="94" t="str">
        <f>VLOOKUP(A442,'CENTRO DE COSTOS'!A:D,2,FALSE)</f>
        <v>0004-0005</v>
      </c>
      <c r="D442" s="8">
        <v>5665</v>
      </c>
      <c r="E442" s="8">
        <v>2674152</v>
      </c>
      <c r="F442" s="8">
        <v>80395</v>
      </c>
      <c r="G442" s="8" t="s">
        <v>6241</v>
      </c>
      <c r="H442" s="8" t="s">
        <v>249</v>
      </c>
      <c r="I442" s="8" t="s">
        <v>2457</v>
      </c>
      <c r="J442" s="8" t="s">
        <v>9615</v>
      </c>
      <c r="K442" s="8" t="s">
        <v>160</v>
      </c>
      <c r="L442" s="8" t="s">
        <v>9616</v>
      </c>
      <c r="M442" s="183">
        <v>45901.531944444447</v>
      </c>
      <c r="N442" s="183">
        <v>45908.427083333343</v>
      </c>
      <c r="O442" s="90"/>
      <c r="P442" s="8" t="s">
        <v>8318</v>
      </c>
      <c r="Q442" s="8" t="s">
        <v>8318</v>
      </c>
      <c r="R442" s="8" t="s">
        <v>162</v>
      </c>
      <c r="S442" s="8" t="s">
        <v>162</v>
      </c>
      <c r="T442" s="8" t="s">
        <v>6246</v>
      </c>
      <c r="U442" s="8" t="s">
        <v>7731</v>
      </c>
      <c r="V442" s="8" t="s">
        <v>9617</v>
      </c>
      <c r="W442" s="8" t="s">
        <v>8320</v>
      </c>
      <c r="X442" s="10"/>
      <c r="Y442" s="94" t="str">
        <f>VLOOKUP(D442,TIPOLOGIA!A:F,6,0)</f>
        <v>TIPO III</v>
      </c>
      <c r="Z442" s="94" t="str">
        <f>VLOOKUP(D442,TIPOLOGIA!A:F,5,0)</f>
        <v>TERRESTRE</v>
      </c>
      <c r="AA442" s="8"/>
      <c r="AB442" s="8">
        <v>0</v>
      </c>
      <c r="AC442" s="86">
        <f>IF(W442="SOPORTE_TELEFÓNICO",'BASE LIQUIDACION REDEBAN 2025'!$B$19,IF(AND(W442="VISITA_TÉCNICA",Y442="TIPO II"),'BASE LIQUIDACION REDEBAN 2025'!$B$18,'BASE LIQUIDACION REDEBAN 2025'!$B$17))</f>
        <v>35779.500569199998</v>
      </c>
      <c r="AD442" s="86">
        <v>0</v>
      </c>
      <c r="AE442" s="86">
        <f t="shared" si="6"/>
        <v>35779.500569199998</v>
      </c>
      <c r="AF442" s="49"/>
    </row>
    <row r="443" spans="1:32" s="78" customFormat="1">
      <c r="A443" s="8" t="s">
        <v>81</v>
      </c>
      <c r="B443" s="94" t="str">
        <f>VLOOKUP(A443,'CENTRO DE COSTOS'!A:D,4,FALSE)</f>
        <v>MIGUEL JULIÁN HERNÁNDEZ GUARÍN</v>
      </c>
      <c r="C443" s="94" t="str">
        <f>VLOOKUP(A443,'CENTRO DE COSTOS'!A:D,2,FALSE)</f>
        <v>0004-0008</v>
      </c>
      <c r="D443" s="8">
        <v>54810</v>
      </c>
      <c r="E443" s="8">
        <v>2674722</v>
      </c>
      <c r="F443" s="8">
        <v>71626</v>
      </c>
      <c r="G443" s="8" t="s">
        <v>6241</v>
      </c>
      <c r="H443" s="8" t="s">
        <v>296</v>
      </c>
      <c r="I443" s="8" t="s">
        <v>4896</v>
      </c>
      <c r="J443" s="8" t="s">
        <v>9618</v>
      </c>
      <c r="K443" s="8" t="s">
        <v>160</v>
      </c>
      <c r="L443" s="8" t="s">
        <v>9619</v>
      </c>
      <c r="M443" s="183">
        <v>45901.59652777778</v>
      </c>
      <c r="N443" s="183">
        <v>45908.427777777782</v>
      </c>
      <c r="O443" s="90"/>
      <c r="P443" s="8" t="s">
        <v>8318</v>
      </c>
      <c r="Q443" s="8" t="s">
        <v>8318</v>
      </c>
      <c r="R443" s="8" t="s">
        <v>6245</v>
      </c>
      <c r="S443" s="8" t="s">
        <v>6245</v>
      </c>
      <c r="T443" s="8" t="s">
        <v>6246</v>
      </c>
      <c r="U443" s="8" t="s">
        <v>7731</v>
      </c>
      <c r="V443" s="8" t="s">
        <v>9620</v>
      </c>
      <c r="W443" s="8" t="s">
        <v>8320</v>
      </c>
      <c r="X443" s="10"/>
      <c r="Y443" s="94" t="str">
        <f>VLOOKUP(D443,TIPOLOGIA!A:F,6,0)</f>
        <v>TIPO IV ESPECIAL</v>
      </c>
      <c r="Z443" s="94" t="str">
        <f>VLOOKUP(D443,TIPOLOGIA!A:F,5,0)</f>
        <v>TERRESTRE</v>
      </c>
      <c r="AA443" s="8"/>
      <c r="AB443" s="8">
        <v>0</v>
      </c>
      <c r="AC443" s="86">
        <f>IF(W443="SOPORTE_TELEFÓNICO",'BASE LIQUIDACION REDEBAN 2025'!$B$19,IF(AND(W443="VISITA_TÉCNICA",Y443="TIPO II"),'BASE LIQUIDACION REDEBAN 2025'!$B$18,'BASE LIQUIDACION REDEBAN 2025'!$B$17))</f>
        <v>35779.500569199998</v>
      </c>
      <c r="AD443" s="86">
        <v>0</v>
      </c>
      <c r="AE443" s="86">
        <f t="shared" si="6"/>
        <v>35779.500569199998</v>
      </c>
      <c r="AF443" s="49"/>
    </row>
    <row r="444" spans="1:32" s="78" customFormat="1">
      <c r="A444" s="8" t="s">
        <v>90</v>
      </c>
      <c r="B444" s="94" t="str">
        <f>VLOOKUP(A444,'CENTRO DE COSTOS'!A:D,4,FALSE)</f>
        <v>JUAN SEBASTIÁN RÍOS CASTRILLÓN</v>
      </c>
      <c r="C444" s="94" t="str">
        <f>VLOOKUP(A444,'CENTRO DE COSTOS'!A:D,2,FALSE)</f>
        <v>0004-0005</v>
      </c>
      <c r="D444" s="8">
        <v>5756</v>
      </c>
      <c r="E444" s="8">
        <v>2679550</v>
      </c>
      <c r="F444" s="8">
        <v>45981</v>
      </c>
      <c r="G444" s="8" t="s">
        <v>6241</v>
      </c>
      <c r="H444" s="8" t="s">
        <v>249</v>
      </c>
      <c r="I444" s="8" t="s">
        <v>1778</v>
      </c>
      <c r="J444" s="8" t="s">
        <v>9621</v>
      </c>
      <c r="K444" s="8" t="s">
        <v>160</v>
      </c>
      <c r="L444" s="8" t="s">
        <v>9622</v>
      </c>
      <c r="M444" s="183">
        <v>45902.408333333333</v>
      </c>
      <c r="N444" s="183">
        <v>45908.443749999999</v>
      </c>
      <c r="O444" s="90"/>
      <c r="P444" s="8" t="s">
        <v>8318</v>
      </c>
      <c r="Q444" s="8" t="s">
        <v>8318</v>
      </c>
      <c r="R444" s="8" t="s">
        <v>6245</v>
      </c>
      <c r="S444" s="8" t="s">
        <v>6245</v>
      </c>
      <c r="T444" s="8" t="s">
        <v>6246</v>
      </c>
      <c r="U444" s="8" t="s">
        <v>7731</v>
      </c>
      <c r="V444" s="8" t="s">
        <v>9623</v>
      </c>
      <c r="W444" s="8" t="s">
        <v>8320</v>
      </c>
      <c r="X444" s="10"/>
      <c r="Y444" s="94" t="str">
        <f>VLOOKUP(D444,TIPOLOGIA!A:F,6,0)</f>
        <v>TIPO III</v>
      </c>
      <c r="Z444" s="94" t="str">
        <f>VLOOKUP(D444,TIPOLOGIA!A:F,5,0)</f>
        <v>TERRESTRE</v>
      </c>
      <c r="AA444" s="8"/>
      <c r="AB444" s="8">
        <v>0</v>
      </c>
      <c r="AC444" s="86">
        <f>IF(W444="SOPORTE_TELEFÓNICO",'BASE LIQUIDACION REDEBAN 2025'!$B$19,IF(AND(W444="VISITA_TÉCNICA",Y444="TIPO II"),'BASE LIQUIDACION REDEBAN 2025'!$B$18,'BASE LIQUIDACION REDEBAN 2025'!$B$17))</f>
        <v>35779.500569199998</v>
      </c>
      <c r="AD444" s="86">
        <v>0</v>
      </c>
      <c r="AE444" s="86">
        <f t="shared" si="6"/>
        <v>35779.500569199998</v>
      </c>
      <c r="AF444" s="49"/>
    </row>
    <row r="445" spans="1:32" s="78" customFormat="1">
      <c r="A445" s="8" t="s">
        <v>90</v>
      </c>
      <c r="B445" s="94" t="str">
        <f>VLOOKUP(A445,'CENTRO DE COSTOS'!A:D,4,FALSE)</f>
        <v>JUAN SEBASTIÁN RÍOS CASTRILLÓN</v>
      </c>
      <c r="C445" s="94" t="str">
        <f>VLOOKUP(A445,'CENTRO DE COSTOS'!A:D,2,FALSE)</f>
        <v>0004-0005</v>
      </c>
      <c r="D445" s="8">
        <v>5604</v>
      </c>
      <c r="E445" s="8">
        <v>2681525</v>
      </c>
      <c r="F445" s="8">
        <v>52838</v>
      </c>
      <c r="G445" s="8" t="s">
        <v>6241</v>
      </c>
      <c r="H445" s="8" t="s">
        <v>249</v>
      </c>
      <c r="I445" s="8" t="s">
        <v>966</v>
      </c>
      <c r="J445" s="8" t="s">
        <v>9624</v>
      </c>
      <c r="K445" s="8" t="s">
        <v>160</v>
      </c>
      <c r="L445" s="8" t="s">
        <v>9625</v>
      </c>
      <c r="M445" s="183">
        <v>45902.520138888889</v>
      </c>
      <c r="N445" s="183">
        <v>45908.446527777778</v>
      </c>
      <c r="O445" s="90"/>
      <c r="P445" s="8" t="s">
        <v>8318</v>
      </c>
      <c r="Q445" s="8" t="s">
        <v>8318</v>
      </c>
      <c r="R445" s="8" t="s">
        <v>243</v>
      </c>
      <c r="S445" s="8" t="s">
        <v>244</v>
      </c>
      <c r="T445" s="8" t="s">
        <v>6246</v>
      </c>
      <c r="U445" s="8" t="s">
        <v>7731</v>
      </c>
      <c r="V445" s="8" t="s">
        <v>9626</v>
      </c>
      <c r="W445" s="8" t="s">
        <v>8320</v>
      </c>
      <c r="X445" s="10"/>
      <c r="Y445" s="94" t="str">
        <f>VLOOKUP(D445,TIPOLOGIA!A:F,6,0)</f>
        <v>TIPO IV</v>
      </c>
      <c r="Z445" s="94" t="str">
        <f>VLOOKUP(D445,TIPOLOGIA!A:F,5,0)</f>
        <v>TERRESTRE</v>
      </c>
      <c r="AA445" s="8"/>
      <c r="AB445" s="8">
        <v>0</v>
      </c>
      <c r="AC445" s="86">
        <f>IF(W445="SOPORTE_TELEFÓNICO",'BASE LIQUIDACION REDEBAN 2025'!$B$19,IF(AND(W445="VISITA_TÉCNICA",Y445="TIPO II"),'BASE LIQUIDACION REDEBAN 2025'!$B$18,'BASE LIQUIDACION REDEBAN 2025'!$B$17))</f>
        <v>35779.500569199998</v>
      </c>
      <c r="AD445" s="86">
        <v>0</v>
      </c>
      <c r="AE445" s="86">
        <f t="shared" si="6"/>
        <v>35779.500569199998</v>
      </c>
      <c r="AF445" s="49"/>
    </row>
    <row r="446" spans="1:32" s="78" customFormat="1">
      <c r="A446" s="8" t="s">
        <v>87</v>
      </c>
      <c r="B446" s="94" t="str">
        <f>VLOOKUP(A446,'CENTRO DE COSTOS'!A:D,4,FALSE)</f>
        <v>DIEGO FERNANDO HENAO CARDONA</v>
      </c>
      <c r="C446" s="94" t="str">
        <f>VLOOKUP(A446,'CENTRO DE COSTOS'!A:D,2,FALSE)</f>
        <v>0004-0002</v>
      </c>
      <c r="D446" s="8">
        <v>17001</v>
      </c>
      <c r="E446" s="8">
        <v>2704319</v>
      </c>
      <c r="F446" s="8">
        <v>79105</v>
      </c>
      <c r="G446" s="8" t="s">
        <v>6241</v>
      </c>
      <c r="H446" s="8" t="s">
        <v>269</v>
      </c>
      <c r="I446" s="8" t="s">
        <v>87</v>
      </c>
      <c r="J446" s="8" t="s">
        <v>9627</v>
      </c>
      <c r="K446" s="8" t="s">
        <v>160</v>
      </c>
      <c r="L446" s="8" t="s">
        <v>9628</v>
      </c>
      <c r="M446" s="183">
        <v>45908.333333333343</v>
      </c>
      <c r="N446" s="183">
        <v>45908.465277777781</v>
      </c>
      <c r="O446" s="90"/>
      <c r="P446" s="8" t="s">
        <v>8318</v>
      </c>
      <c r="Q446" s="8" t="s">
        <v>8318</v>
      </c>
      <c r="R446" s="8" t="s">
        <v>6245</v>
      </c>
      <c r="S446" s="8" t="s">
        <v>6245</v>
      </c>
      <c r="T446" s="8" t="s">
        <v>6246</v>
      </c>
      <c r="U446" s="8" t="s">
        <v>7731</v>
      </c>
      <c r="V446" s="8" t="s">
        <v>9629</v>
      </c>
      <c r="W446" s="8" t="s">
        <v>165</v>
      </c>
      <c r="X446" s="10"/>
      <c r="Y446" s="94" t="str">
        <f>VLOOKUP(D446,TIPOLOGIA!A:F,6,0)</f>
        <v>TIPO I</v>
      </c>
      <c r="Z446" s="94" t="str">
        <f>VLOOKUP(D446,TIPOLOGIA!A:F,5,0)</f>
        <v>TERRESTRE</v>
      </c>
      <c r="AA446" s="8" t="s">
        <v>287</v>
      </c>
      <c r="AB446" s="8">
        <v>1</v>
      </c>
      <c r="AC446" s="86">
        <f>IF(W446="SOPORTE_TELEFÓNICO",'BASE LIQUIDACION REDEBAN 2025'!$B$19,IF(AND(W446="VISITA_TÉCNICA",Y446="TIPO II"),'BASE LIQUIDACION REDEBAN 2025'!$B$18,'BASE LIQUIDACION REDEBAN 2025'!$B$17))</f>
        <v>35779.500569199998</v>
      </c>
      <c r="AD446" s="86">
        <v>0</v>
      </c>
      <c r="AE446" s="86">
        <f t="shared" si="6"/>
        <v>35779.500569199998</v>
      </c>
      <c r="AF446" s="49"/>
    </row>
    <row r="447" spans="1:32" s="78" customFormat="1">
      <c r="A447" s="8" t="s">
        <v>76</v>
      </c>
      <c r="B447" s="94" t="str">
        <f>VLOOKUP(A447,'CENTRO DE COSTOS'!A:D,4,FALSE)</f>
        <v>DIEGO FERNANDO HENAO CARDONA</v>
      </c>
      <c r="C447" s="94" t="str">
        <f>VLOOKUP(A447,'CENTRO DE COSTOS'!A:D,2,FALSE)</f>
        <v>0004-0003</v>
      </c>
      <c r="D447" s="8">
        <v>76130</v>
      </c>
      <c r="E447" s="8">
        <v>2704250</v>
      </c>
      <c r="F447" s="8">
        <v>80213</v>
      </c>
      <c r="G447" s="8" t="s">
        <v>6241</v>
      </c>
      <c r="H447" s="8" t="s">
        <v>232</v>
      </c>
      <c r="I447" s="8" t="s">
        <v>3088</v>
      </c>
      <c r="J447" s="8" t="s">
        <v>9630</v>
      </c>
      <c r="K447" s="8" t="s">
        <v>160</v>
      </c>
      <c r="L447" s="8" t="s">
        <v>9631</v>
      </c>
      <c r="M447" s="183">
        <v>45908.333333333343</v>
      </c>
      <c r="N447" s="183">
        <v>45908.466666666667</v>
      </c>
      <c r="O447" s="90"/>
      <c r="P447" s="8" t="s">
        <v>8318</v>
      </c>
      <c r="Q447" s="8" t="s">
        <v>8318</v>
      </c>
      <c r="R447" s="8" t="s">
        <v>243</v>
      </c>
      <c r="S447" s="8" t="s">
        <v>365</v>
      </c>
      <c r="T447" s="8" t="s">
        <v>7735</v>
      </c>
      <c r="U447" s="8" t="s">
        <v>8730</v>
      </c>
      <c r="V447" s="8" t="s">
        <v>9632</v>
      </c>
      <c r="W447" s="8" t="s">
        <v>165</v>
      </c>
      <c r="X447" s="10"/>
      <c r="Y447" s="94" t="str">
        <f>VLOOKUP(D447,TIPOLOGIA!A:F,6,0)</f>
        <v>TIPO II</v>
      </c>
      <c r="Z447" s="94" t="str">
        <f>VLOOKUP(D447,TIPOLOGIA!A:F,5,0)</f>
        <v>TERRESTRE</v>
      </c>
      <c r="AA447" s="8" t="s">
        <v>346</v>
      </c>
      <c r="AB447" s="8">
        <v>1</v>
      </c>
      <c r="AC447" s="86">
        <f>IF(W447="SOPORTE_TELEFÓNICO",'BASE LIQUIDACION REDEBAN 2025'!$B$19,IF(AND(W447="VISITA_TÉCNICA",Y447="TIPO II"),'BASE LIQUIDACION REDEBAN 2025'!$B$18,'BASE LIQUIDACION REDEBAN 2025'!$B$17))</f>
        <v>67654.12000000001</v>
      </c>
      <c r="AD447" s="86">
        <v>0</v>
      </c>
      <c r="AE447" s="86">
        <f t="shared" si="6"/>
        <v>67654.12000000001</v>
      </c>
      <c r="AF447" s="49"/>
    </row>
    <row r="448" spans="1:32" s="78" customFormat="1">
      <c r="A448" s="8" t="s">
        <v>92</v>
      </c>
      <c r="B448" s="94" t="str">
        <f>VLOOKUP(A448,'CENTRO DE COSTOS'!A:D,4,FALSE)</f>
        <v>KEVIN ALEXIS CORZO BUSTOS</v>
      </c>
      <c r="C448" s="94" t="str">
        <f>VLOOKUP(A448,'CENTRO DE COSTOS'!A:D,2,FALSE)</f>
        <v>0004-0007</v>
      </c>
      <c r="D448" s="8">
        <v>41551</v>
      </c>
      <c r="E448" s="8">
        <v>2684082</v>
      </c>
      <c r="F448" s="8">
        <v>79826</v>
      </c>
      <c r="G448" s="8" t="s">
        <v>6241</v>
      </c>
      <c r="H448" s="8" t="s">
        <v>430</v>
      </c>
      <c r="I448" s="8" t="s">
        <v>9633</v>
      </c>
      <c r="J448" s="8" t="s">
        <v>9634</v>
      </c>
      <c r="K448" s="8" t="s">
        <v>160</v>
      </c>
      <c r="L448" s="8" t="s">
        <v>9635</v>
      </c>
      <c r="M448" s="183">
        <v>45902.71597222222</v>
      </c>
      <c r="N448" s="183">
        <v>45908.469444444447</v>
      </c>
      <c r="O448" s="90"/>
      <c r="P448" s="8" t="s">
        <v>8318</v>
      </c>
      <c r="Q448" s="8" t="s">
        <v>8318</v>
      </c>
      <c r="R448" s="8" t="s">
        <v>162</v>
      </c>
      <c r="S448" s="8" t="s">
        <v>162</v>
      </c>
      <c r="T448" s="8" t="s">
        <v>6246</v>
      </c>
      <c r="U448" s="8" t="s">
        <v>7731</v>
      </c>
      <c r="V448" s="8" t="s">
        <v>9636</v>
      </c>
      <c r="W448" s="8" t="s">
        <v>8320</v>
      </c>
      <c r="X448" s="10"/>
      <c r="Y448" s="94" t="str">
        <f>VLOOKUP(D448,TIPOLOGIA!A:F,6,0)</f>
        <v>TIPO III</v>
      </c>
      <c r="Z448" s="94" t="str">
        <f>VLOOKUP(D448,TIPOLOGIA!A:F,5,0)</f>
        <v>TERRESTRE</v>
      </c>
      <c r="AA448" s="8"/>
      <c r="AB448" s="8">
        <v>0</v>
      </c>
      <c r="AC448" s="86">
        <f>IF(W448="SOPORTE_TELEFÓNICO",'BASE LIQUIDACION REDEBAN 2025'!$B$19,IF(AND(W448="VISITA_TÉCNICA",Y448="TIPO II"),'BASE LIQUIDACION REDEBAN 2025'!$B$18,'BASE LIQUIDACION REDEBAN 2025'!$B$17))</f>
        <v>35779.500569199998</v>
      </c>
      <c r="AD448" s="86">
        <v>0</v>
      </c>
      <c r="AE448" s="86">
        <f t="shared" si="6"/>
        <v>35779.500569199998</v>
      </c>
      <c r="AF448" s="49"/>
    </row>
    <row r="449" spans="1:32" s="78" customFormat="1">
      <c r="A449" s="8" t="s">
        <v>68</v>
      </c>
      <c r="B449" s="94" t="str">
        <f>VLOOKUP(A449,'CENTRO DE COSTOS'!A:D,4,FALSE)</f>
        <v>WILLIAM ASDRUBAL ROZO ROZO</v>
      </c>
      <c r="C449" s="94" t="str">
        <f>VLOOKUP(A449,'CENTRO DE COSTOS'!A:D,2,FALSE)</f>
        <v>0004-0004</v>
      </c>
      <c r="D449" s="8">
        <v>11001</v>
      </c>
      <c r="E449" s="8">
        <v>2703885</v>
      </c>
      <c r="F449" s="8">
        <v>19535</v>
      </c>
      <c r="G449" s="8" t="s">
        <v>6241</v>
      </c>
      <c r="H449" s="8" t="s">
        <v>417</v>
      </c>
      <c r="I449" s="8" t="s">
        <v>68</v>
      </c>
      <c r="J449" s="8" t="s">
        <v>9637</v>
      </c>
      <c r="K449" s="8" t="s">
        <v>160</v>
      </c>
      <c r="L449" s="8" t="s">
        <v>9638</v>
      </c>
      <c r="M449" s="183">
        <v>45906.377083333333</v>
      </c>
      <c r="N449" s="183">
        <v>45908.470138888893</v>
      </c>
      <c r="O449" s="90"/>
      <c r="P449" s="8" t="s">
        <v>8318</v>
      </c>
      <c r="Q449" s="8" t="s">
        <v>8318</v>
      </c>
      <c r="R449" s="8" t="s">
        <v>357</v>
      </c>
      <c r="S449" s="8" t="s">
        <v>7932</v>
      </c>
      <c r="T449" s="8" t="s">
        <v>6246</v>
      </c>
      <c r="U449" s="8" t="s">
        <v>7731</v>
      </c>
      <c r="V449" s="8" t="s">
        <v>9639</v>
      </c>
      <c r="W449" s="8" t="s">
        <v>165</v>
      </c>
      <c r="X449" s="10"/>
      <c r="Y449" s="94" t="str">
        <f>VLOOKUP(D449,TIPOLOGIA!A:F,6,0)</f>
        <v>TIPO I</v>
      </c>
      <c r="Z449" s="94" t="str">
        <f>VLOOKUP(D449,TIPOLOGIA!A:F,5,0)</f>
        <v>TERRESTRE</v>
      </c>
      <c r="AA449" s="8" t="s">
        <v>541</v>
      </c>
      <c r="AB449" s="8">
        <v>1</v>
      </c>
      <c r="AC449" s="86">
        <f>IF(W449="SOPORTE_TELEFÓNICO",'BASE LIQUIDACION REDEBAN 2025'!$B$19,IF(AND(W449="VISITA_TÉCNICA",Y449="TIPO II"),'BASE LIQUIDACION REDEBAN 2025'!$B$18,'BASE LIQUIDACION REDEBAN 2025'!$B$17))</f>
        <v>35779.500569199998</v>
      </c>
      <c r="AD449" s="86">
        <v>0</v>
      </c>
      <c r="AE449" s="86">
        <f t="shared" ref="AE449:AE512" si="7">IF(W449="VISITA_TÉCNICA",AC449*AB449,AC449)</f>
        <v>35779.500569199998</v>
      </c>
      <c r="AF449" s="49"/>
    </row>
    <row r="450" spans="1:32" s="78" customFormat="1">
      <c r="A450" s="8" t="s">
        <v>92</v>
      </c>
      <c r="B450" s="94" t="str">
        <f>VLOOKUP(A450,'CENTRO DE COSTOS'!A:D,4,FALSE)</f>
        <v>KEVIN ALEXIS CORZO BUSTOS</v>
      </c>
      <c r="C450" s="94" t="str">
        <f>VLOOKUP(A450,'CENTRO DE COSTOS'!A:D,2,FALSE)</f>
        <v>0004-0007</v>
      </c>
      <c r="D450" s="8">
        <v>41551</v>
      </c>
      <c r="E450" s="8">
        <v>2684984</v>
      </c>
      <c r="F450" s="8">
        <v>79827</v>
      </c>
      <c r="G450" s="8" t="s">
        <v>6241</v>
      </c>
      <c r="H450" s="8" t="s">
        <v>430</v>
      </c>
      <c r="I450" s="8" t="s">
        <v>9633</v>
      </c>
      <c r="J450" s="8" t="s">
        <v>9640</v>
      </c>
      <c r="K450" s="8" t="s">
        <v>160</v>
      </c>
      <c r="L450" s="8" t="s">
        <v>9641</v>
      </c>
      <c r="M450" s="183">
        <v>45903.333333333343</v>
      </c>
      <c r="N450" s="183">
        <v>45908.470833333333</v>
      </c>
      <c r="O450" s="90"/>
      <c r="P450" s="8" t="s">
        <v>8318</v>
      </c>
      <c r="Q450" s="8" t="s">
        <v>8318</v>
      </c>
      <c r="R450" s="8" t="s">
        <v>162</v>
      </c>
      <c r="S450" s="8" t="s">
        <v>162</v>
      </c>
      <c r="T450" s="8" t="s">
        <v>6246</v>
      </c>
      <c r="U450" s="8" t="s">
        <v>7731</v>
      </c>
      <c r="V450" s="8" t="s">
        <v>9642</v>
      </c>
      <c r="W450" s="8" t="s">
        <v>8320</v>
      </c>
      <c r="X450" s="10"/>
      <c r="Y450" s="94" t="str">
        <f>VLOOKUP(D450,TIPOLOGIA!A:F,6,0)</f>
        <v>TIPO III</v>
      </c>
      <c r="Z450" s="94" t="str">
        <f>VLOOKUP(D450,TIPOLOGIA!A:F,5,0)</f>
        <v>TERRESTRE</v>
      </c>
      <c r="AA450" s="8"/>
      <c r="AB450" s="8">
        <v>0</v>
      </c>
      <c r="AC450" s="86">
        <f>IF(W450="SOPORTE_TELEFÓNICO",'BASE LIQUIDACION REDEBAN 2025'!$B$19,IF(AND(W450="VISITA_TÉCNICA",Y450="TIPO II"),'BASE LIQUIDACION REDEBAN 2025'!$B$18,'BASE LIQUIDACION REDEBAN 2025'!$B$17))</f>
        <v>35779.500569199998</v>
      </c>
      <c r="AD450" s="86">
        <v>0</v>
      </c>
      <c r="AE450" s="86">
        <f t="shared" si="7"/>
        <v>35779.500569199998</v>
      </c>
      <c r="AF450" s="49"/>
    </row>
    <row r="451" spans="1:32" s="78" customFormat="1">
      <c r="A451" s="8" t="s">
        <v>100</v>
      </c>
      <c r="B451" s="94" t="str">
        <f>VLOOKUP(A451,'CENTRO DE COSTOS'!A:D,4,FALSE)</f>
        <v>KEVIN ALEXIS CORZO BUSTOS</v>
      </c>
      <c r="C451" s="94" t="str">
        <f>VLOOKUP(A451,'CENTRO DE COSTOS'!A:D,2,FALSE)</f>
        <v>0004-0007</v>
      </c>
      <c r="D451" s="8">
        <v>50568</v>
      </c>
      <c r="E451" s="8">
        <v>2685185</v>
      </c>
      <c r="F451" s="8">
        <v>79407</v>
      </c>
      <c r="G451" s="8" t="s">
        <v>6241</v>
      </c>
      <c r="H451" s="8" t="s">
        <v>216</v>
      </c>
      <c r="I451" s="8" t="s">
        <v>3630</v>
      </c>
      <c r="J451" s="8" t="s">
        <v>9643</v>
      </c>
      <c r="K451" s="8" t="s">
        <v>160</v>
      </c>
      <c r="L451" s="8" t="s">
        <v>9644</v>
      </c>
      <c r="M451" s="183">
        <v>45903.343055555553</v>
      </c>
      <c r="N451" s="183">
        <v>45908.472222222219</v>
      </c>
      <c r="O451" s="90"/>
      <c r="P451" s="8" t="s">
        <v>8318</v>
      </c>
      <c r="Q451" s="8" t="s">
        <v>8318</v>
      </c>
      <c r="R451" s="8" t="s">
        <v>6245</v>
      </c>
      <c r="S451" s="8" t="s">
        <v>6245</v>
      </c>
      <c r="T451" s="8" t="s">
        <v>6246</v>
      </c>
      <c r="U451" s="8" t="s">
        <v>7731</v>
      </c>
      <c r="V451" s="8" t="s">
        <v>9645</v>
      </c>
      <c r="W451" s="8" t="s">
        <v>8320</v>
      </c>
      <c r="X451" s="10"/>
      <c r="Y451" s="94" t="str">
        <f>VLOOKUP(D451,TIPOLOGIA!A:F,6,0)</f>
        <v>TIPO III</v>
      </c>
      <c r="Z451" s="94" t="str">
        <f>VLOOKUP(D451,TIPOLOGIA!A:F,5,0)</f>
        <v>TERRESTRE</v>
      </c>
      <c r="AA451" s="8"/>
      <c r="AB451" s="8">
        <v>0</v>
      </c>
      <c r="AC451" s="86">
        <f>IF(W451="SOPORTE_TELEFÓNICO",'BASE LIQUIDACION REDEBAN 2025'!$B$19,IF(AND(W451="VISITA_TÉCNICA",Y451="TIPO II"),'BASE LIQUIDACION REDEBAN 2025'!$B$18,'BASE LIQUIDACION REDEBAN 2025'!$B$17))</f>
        <v>35779.500569199998</v>
      </c>
      <c r="AD451" s="86">
        <v>0</v>
      </c>
      <c r="AE451" s="86">
        <f t="shared" si="7"/>
        <v>35779.500569199998</v>
      </c>
      <c r="AF451" s="49"/>
    </row>
    <row r="452" spans="1:32" s="78" customFormat="1">
      <c r="A452" s="8" t="s">
        <v>99</v>
      </c>
      <c r="B452" s="94" t="str">
        <f>VLOOKUP(A452,'CENTRO DE COSTOS'!A:D,4,FALSE)</f>
        <v>JOSE MAURICIO HERNANDEZ ROJAS</v>
      </c>
      <c r="C452" s="94" t="str">
        <f>VLOOKUP(A452,'CENTRO DE COSTOS'!A:D,2,FALSE)</f>
        <v>0004-0001</v>
      </c>
      <c r="D452" s="8">
        <v>20011</v>
      </c>
      <c r="E452" s="8">
        <v>2685300</v>
      </c>
      <c r="F452" s="8">
        <v>10052</v>
      </c>
      <c r="G452" s="8" t="s">
        <v>6241</v>
      </c>
      <c r="H452" s="8" t="s">
        <v>596</v>
      </c>
      <c r="I452" s="8" t="s">
        <v>1074</v>
      </c>
      <c r="J452" s="8" t="s">
        <v>9646</v>
      </c>
      <c r="K452" s="8" t="s">
        <v>160</v>
      </c>
      <c r="L452" s="8" t="s">
        <v>9647</v>
      </c>
      <c r="M452" s="183">
        <v>45903.34375</v>
      </c>
      <c r="N452" s="183">
        <v>45908.472916666673</v>
      </c>
      <c r="O452" s="90"/>
      <c r="P452" s="8" t="s">
        <v>8318</v>
      </c>
      <c r="Q452" s="8" t="s">
        <v>8318</v>
      </c>
      <c r="R452" s="8" t="s">
        <v>6245</v>
      </c>
      <c r="S452" s="8" t="s">
        <v>6245</v>
      </c>
      <c r="T452" s="8" t="s">
        <v>6246</v>
      </c>
      <c r="U452" s="8" t="s">
        <v>7731</v>
      </c>
      <c r="V452" s="8" t="s">
        <v>9648</v>
      </c>
      <c r="W452" s="8" t="s">
        <v>8320</v>
      </c>
      <c r="X452" s="10"/>
      <c r="Y452" s="94" t="str">
        <f>VLOOKUP(D452,TIPOLOGIA!A:F,6,0)</f>
        <v>TIPO IV</v>
      </c>
      <c r="Z452" s="94" t="str">
        <f>VLOOKUP(D452,TIPOLOGIA!A:F,5,0)</f>
        <v>TERRESTRE</v>
      </c>
      <c r="AA452" s="8"/>
      <c r="AB452" s="8">
        <v>0</v>
      </c>
      <c r="AC452" s="86">
        <f>IF(W452="SOPORTE_TELEFÓNICO",'BASE LIQUIDACION REDEBAN 2025'!$B$19,IF(AND(W452="VISITA_TÉCNICA",Y452="TIPO II"),'BASE LIQUIDACION REDEBAN 2025'!$B$18,'BASE LIQUIDACION REDEBAN 2025'!$B$17))</f>
        <v>35779.500569199998</v>
      </c>
      <c r="AD452" s="86">
        <v>0</v>
      </c>
      <c r="AE452" s="86">
        <f t="shared" si="7"/>
        <v>35779.500569199998</v>
      </c>
      <c r="AF452" s="49"/>
    </row>
    <row r="453" spans="1:32" s="78" customFormat="1">
      <c r="A453" s="8" t="s">
        <v>72</v>
      </c>
      <c r="B453" s="94" t="str">
        <f>VLOOKUP(A453,'CENTRO DE COSTOS'!A:D,4,FALSE)</f>
        <v>MIGUEL JULIÁN HERNÁNDEZ GUARÍN</v>
      </c>
      <c r="C453" s="94" t="str">
        <f>VLOOKUP(A453,'CENTRO DE COSTOS'!A:D,2,FALSE)</f>
        <v>0004-0008</v>
      </c>
      <c r="D453" s="8">
        <v>68655</v>
      </c>
      <c r="E453" s="8">
        <v>2687007</v>
      </c>
      <c r="F453" s="8">
        <v>66824</v>
      </c>
      <c r="G453" s="8" t="s">
        <v>6241</v>
      </c>
      <c r="H453" s="8" t="s">
        <v>224</v>
      </c>
      <c r="I453" s="8" t="s">
        <v>8394</v>
      </c>
      <c r="J453" s="8" t="s">
        <v>9649</v>
      </c>
      <c r="K453" s="8" t="s">
        <v>160</v>
      </c>
      <c r="L453" s="8" t="s">
        <v>9650</v>
      </c>
      <c r="M453" s="183">
        <v>45903.429166666669</v>
      </c>
      <c r="N453" s="183">
        <v>45908.473611111112</v>
      </c>
      <c r="O453" s="90"/>
      <c r="P453" s="8" t="s">
        <v>8318</v>
      </c>
      <c r="Q453" s="8" t="s">
        <v>8318</v>
      </c>
      <c r="R453" s="8" t="s">
        <v>6245</v>
      </c>
      <c r="S453" s="8" t="s">
        <v>6245</v>
      </c>
      <c r="T453" s="8" t="s">
        <v>6246</v>
      </c>
      <c r="U453" s="8" t="s">
        <v>7731</v>
      </c>
      <c r="V453" s="8" t="s">
        <v>9651</v>
      </c>
      <c r="W453" s="8" t="s">
        <v>8320</v>
      </c>
      <c r="X453" s="10"/>
      <c r="Y453" s="94" t="str">
        <f>VLOOKUP(D453,TIPOLOGIA!A:F,6,0)</f>
        <v>TIPO III</v>
      </c>
      <c r="Z453" s="94" t="str">
        <f>VLOOKUP(D453,TIPOLOGIA!A:F,5,0)</f>
        <v>TERRESTRE</v>
      </c>
      <c r="AA453" s="8"/>
      <c r="AB453" s="8">
        <v>0</v>
      </c>
      <c r="AC453" s="86">
        <f>IF(W453="SOPORTE_TELEFÓNICO",'BASE LIQUIDACION REDEBAN 2025'!$B$19,IF(AND(W453="VISITA_TÉCNICA",Y453="TIPO II"),'BASE LIQUIDACION REDEBAN 2025'!$B$18,'BASE LIQUIDACION REDEBAN 2025'!$B$17))</f>
        <v>35779.500569199998</v>
      </c>
      <c r="AD453" s="86">
        <v>0</v>
      </c>
      <c r="AE453" s="86">
        <f t="shared" si="7"/>
        <v>35779.500569199998</v>
      </c>
      <c r="AF453" s="49"/>
    </row>
    <row r="454" spans="1:32" s="78" customFormat="1">
      <c r="A454" s="8" t="s">
        <v>96</v>
      </c>
      <c r="B454" s="94" t="str">
        <f>VLOOKUP(A454,'CENTRO DE COSTOS'!A:D,4,FALSE)</f>
        <v>JOSE MAURICIO HERNANDEZ ROJAS</v>
      </c>
      <c r="C454" s="94" t="str">
        <f>VLOOKUP(A454,'CENTRO DE COSTOS'!A:D,2,FALSE)</f>
        <v>0004-0001</v>
      </c>
      <c r="D454" s="8">
        <v>44001</v>
      </c>
      <c r="E454" s="8">
        <v>2688200</v>
      </c>
      <c r="F454" s="8">
        <v>32299</v>
      </c>
      <c r="G454" s="8" t="s">
        <v>6241</v>
      </c>
      <c r="H454" s="8" t="s">
        <v>706</v>
      </c>
      <c r="I454" s="8" t="s">
        <v>2355</v>
      </c>
      <c r="J454" s="8" t="s">
        <v>9652</v>
      </c>
      <c r="K454" s="8" t="s">
        <v>160</v>
      </c>
      <c r="L454" s="8" t="s">
        <v>9653</v>
      </c>
      <c r="M454" s="183">
        <v>45903.476388888892</v>
      </c>
      <c r="N454" s="183">
        <v>45908.474305555559</v>
      </c>
      <c r="O454" s="90"/>
      <c r="P454" s="8" t="s">
        <v>8318</v>
      </c>
      <c r="Q454" s="8" t="s">
        <v>8318</v>
      </c>
      <c r="R454" s="8" t="s">
        <v>357</v>
      </c>
      <c r="S454" s="8" t="s">
        <v>1266</v>
      </c>
      <c r="T454" s="8" t="s">
        <v>6246</v>
      </c>
      <c r="U454" s="8" t="s">
        <v>7731</v>
      </c>
      <c r="V454" s="8" t="s">
        <v>9654</v>
      </c>
      <c r="W454" s="8" t="s">
        <v>8320</v>
      </c>
      <c r="X454" s="10"/>
      <c r="Y454" s="94" t="str">
        <f>VLOOKUP(D454,TIPOLOGIA!A:F,6,0)</f>
        <v>TIPO III</v>
      </c>
      <c r="Z454" s="94" t="str">
        <f>VLOOKUP(D454,TIPOLOGIA!A:F,5,0)</f>
        <v>TERRESTRE</v>
      </c>
      <c r="AA454" s="8"/>
      <c r="AB454" s="8">
        <v>0</v>
      </c>
      <c r="AC454" s="86">
        <f>IF(W454="SOPORTE_TELEFÓNICO",'BASE LIQUIDACION REDEBAN 2025'!$B$19,IF(AND(W454="VISITA_TÉCNICA",Y454="TIPO II"),'BASE LIQUIDACION REDEBAN 2025'!$B$18,'BASE LIQUIDACION REDEBAN 2025'!$B$17))</f>
        <v>35779.500569199998</v>
      </c>
      <c r="AD454" s="86">
        <v>0</v>
      </c>
      <c r="AE454" s="86">
        <f t="shared" si="7"/>
        <v>35779.500569199998</v>
      </c>
      <c r="AF454" s="49"/>
    </row>
    <row r="455" spans="1:32" s="78" customFormat="1">
      <c r="A455" s="8" t="s">
        <v>98</v>
      </c>
      <c r="B455" s="94" t="str">
        <f>VLOOKUP(A455,'CENTRO DE COSTOS'!A:D,4,FALSE)</f>
        <v>MIGUEL JULIÁN HERNÁNDEZ GUARÍN</v>
      </c>
      <c r="C455" s="94" t="str">
        <f>VLOOKUP(A455,'CENTRO DE COSTOS'!A:D,2,FALSE)</f>
        <v>0004-0008</v>
      </c>
      <c r="D455" s="8">
        <v>15757</v>
      </c>
      <c r="E455" s="8">
        <v>2688065</v>
      </c>
      <c r="F455" s="8">
        <v>80307</v>
      </c>
      <c r="G455" s="8" t="s">
        <v>6241</v>
      </c>
      <c r="H455" s="8" t="s">
        <v>406</v>
      </c>
      <c r="I455" s="8" t="s">
        <v>9655</v>
      </c>
      <c r="J455" s="8" t="s">
        <v>9656</v>
      </c>
      <c r="K455" s="8" t="s">
        <v>160</v>
      </c>
      <c r="L455" s="8" t="s">
        <v>9657</v>
      </c>
      <c r="M455" s="183">
        <v>45903.478472222218</v>
      </c>
      <c r="N455" s="183">
        <v>45908.475694444453</v>
      </c>
      <c r="O455" s="90"/>
      <c r="P455" s="8" t="s">
        <v>8318</v>
      </c>
      <c r="Q455" s="8" t="s">
        <v>8318</v>
      </c>
      <c r="R455" s="8" t="s">
        <v>162</v>
      </c>
      <c r="S455" s="8" t="s">
        <v>162</v>
      </c>
      <c r="T455" s="8" t="s">
        <v>6246</v>
      </c>
      <c r="U455" s="8" t="s">
        <v>7731</v>
      </c>
      <c r="V455" s="8" t="s">
        <v>9658</v>
      </c>
      <c r="W455" s="8" t="s">
        <v>8320</v>
      </c>
      <c r="X455" s="10"/>
      <c r="Y455" s="94" t="str">
        <f>VLOOKUP(D455,TIPOLOGIA!A:F,6,0)</f>
        <v>TIPO III</v>
      </c>
      <c r="Z455" s="94" t="str">
        <f>VLOOKUP(D455,TIPOLOGIA!A:F,5,0)</f>
        <v>TERRESTRE</v>
      </c>
      <c r="AA455" s="8"/>
      <c r="AB455" s="8">
        <v>0</v>
      </c>
      <c r="AC455" s="86">
        <f>IF(W455="SOPORTE_TELEFÓNICO",'BASE LIQUIDACION REDEBAN 2025'!$B$19,IF(AND(W455="VISITA_TÉCNICA",Y455="TIPO II"),'BASE LIQUIDACION REDEBAN 2025'!$B$18,'BASE LIQUIDACION REDEBAN 2025'!$B$17))</f>
        <v>35779.500569199998</v>
      </c>
      <c r="AD455" s="86">
        <v>0</v>
      </c>
      <c r="AE455" s="86">
        <f t="shared" si="7"/>
        <v>35779.500569199998</v>
      </c>
      <c r="AF455" s="49"/>
    </row>
    <row r="456" spans="1:32" s="78" customFormat="1">
      <c r="A456" s="8" t="s">
        <v>68</v>
      </c>
      <c r="B456" s="94" t="str">
        <f>VLOOKUP(A456,'CENTRO DE COSTOS'!A:D,4,FALSE)</f>
        <v>WILLIAM ASDRUBAL ROZO ROZO</v>
      </c>
      <c r="C456" s="94" t="str">
        <f>VLOOKUP(A456,'CENTRO DE COSTOS'!A:D,2,FALSE)</f>
        <v>0004-0004</v>
      </c>
      <c r="D456" s="8">
        <v>25307</v>
      </c>
      <c r="E456" s="8">
        <v>2688224</v>
      </c>
      <c r="F456" s="8">
        <v>78487</v>
      </c>
      <c r="G456" s="8" t="s">
        <v>6241</v>
      </c>
      <c r="H456" s="8" t="s">
        <v>417</v>
      </c>
      <c r="I456" s="8" t="s">
        <v>2609</v>
      </c>
      <c r="J456" s="8" t="s">
        <v>9659</v>
      </c>
      <c r="K456" s="8" t="s">
        <v>160</v>
      </c>
      <c r="L456" s="8" t="s">
        <v>9660</v>
      </c>
      <c r="M456" s="183">
        <v>45903.479861111111</v>
      </c>
      <c r="N456" s="183">
        <v>45908.476388888892</v>
      </c>
      <c r="O456" s="90"/>
      <c r="P456" s="8" t="s">
        <v>8318</v>
      </c>
      <c r="Q456" s="8" t="s">
        <v>8318</v>
      </c>
      <c r="R456" s="8" t="s">
        <v>243</v>
      </c>
      <c r="S456" s="8" t="s">
        <v>365</v>
      </c>
      <c r="T456" s="8" t="s">
        <v>6246</v>
      </c>
      <c r="U456" s="8" t="s">
        <v>7731</v>
      </c>
      <c r="V456" s="8" t="s">
        <v>9661</v>
      </c>
      <c r="W456" s="8" t="s">
        <v>8320</v>
      </c>
      <c r="X456" s="10"/>
      <c r="Y456" s="94" t="str">
        <f>VLOOKUP(D456,TIPOLOGIA!A:F,6,0)</f>
        <v>TIPO III</v>
      </c>
      <c r="Z456" s="94" t="str">
        <f>VLOOKUP(D456,TIPOLOGIA!A:F,5,0)</f>
        <v>TERRESTRE</v>
      </c>
      <c r="AA456" s="8"/>
      <c r="AB456" s="8">
        <v>0</v>
      </c>
      <c r="AC456" s="86">
        <f>IF(W456="SOPORTE_TELEFÓNICO",'BASE LIQUIDACION REDEBAN 2025'!$B$19,IF(AND(W456="VISITA_TÉCNICA",Y456="TIPO II"),'BASE LIQUIDACION REDEBAN 2025'!$B$18,'BASE LIQUIDACION REDEBAN 2025'!$B$17))</f>
        <v>35779.500569199998</v>
      </c>
      <c r="AD456" s="86">
        <v>0</v>
      </c>
      <c r="AE456" s="86">
        <f t="shared" si="7"/>
        <v>35779.500569199998</v>
      </c>
      <c r="AF456" s="49"/>
    </row>
    <row r="457" spans="1:32" s="78" customFormat="1">
      <c r="A457" s="8" t="s">
        <v>72</v>
      </c>
      <c r="B457" s="94" t="str">
        <f>VLOOKUP(A457,'CENTRO DE COSTOS'!A:D,4,FALSE)</f>
        <v>MIGUEL JULIÁN HERNÁNDEZ GUARÍN</v>
      </c>
      <c r="C457" s="94" t="str">
        <f>VLOOKUP(A457,'CENTRO DE COSTOS'!A:D,2,FALSE)</f>
        <v>0004-0008</v>
      </c>
      <c r="D457" s="8">
        <v>68081</v>
      </c>
      <c r="E457" s="8">
        <v>2688894</v>
      </c>
      <c r="F457" s="8">
        <v>57719</v>
      </c>
      <c r="G457" s="8" t="s">
        <v>6241</v>
      </c>
      <c r="H457" s="8" t="s">
        <v>224</v>
      </c>
      <c r="I457" s="8" t="s">
        <v>2488</v>
      </c>
      <c r="J457" s="8" t="s">
        <v>9662</v>
      </c>
      <c r="K457" s="8" t="s">
        <v>160</v>
      </c>
      <c r="L457" s="8" t="s">
        <v>9663</v>
      </c>
      <c r="M457" s="183">
        <v>45903.539583333331</v>
      </c>
      <c r="N457" s="183">
        <v>45908.476388888892</v>
      </c>
      <c r="O457" s="90"/>
      <c r="P457" s="8" t="s">
        <v>8318</v>
      </c>
      <c r="Q457" s="8" t="s">
        <v>8318</v>
      </c>
      <c r="R457" s="8" t="s">
        <v>6245</v>
      </c>
      <c r="S457" s="8" t="s">
        <v>6245</v>
      </c>
      <c r="T457" s="8" t="s">
        <v>6246</v>
      </c>
      <c r="U457" s="8" t="s">
        <v>7731</v>
      </c>
      <c r="V457" s="8" t="s">
        <v>9664</v>
      </c>
      <c r="W457" s="8" t="s">
        <v>8320</v>
      </c>
      <c r="X457" s="10"/>
      <c r="Y457" s="94" t="str">
        <f>VLOOKUP(D457,TIPOLOGIA!A:F,6,0)</f>
        <v>TIPO III</v>
      </c>
      <c r="Z457" s="94" t="str">
        <f>VLOOKUP(D457,TIPOLOGIA!A:F,5,0)</f>
        <v>TERRESTRE</v>
      </c>
      <c r="AA457" s="8"/>
      <c r="AB457" s="8">
        <v>0</v>
      </c>
      <c r="AC457" s="86">
        <f>IF(W457="SOPORTE_TELEFÓNICO",'BASE LIQUIDACION REDEBAN 2025'!$B$19,IF(AND(W457="VISITA_TÉCNICA",Y457="TIPO II"),'BASE LIQUIDACION REDEBAN 2025'!$B$18,'BASE LIQUIDACION REDEBAN 2025'!$B$17))</f>
        <v>35779.500569199998</v>
      </c>
      <c r="AD457" s="86">
        <v>0</v>
      </c>
      <c r="AE457" s="86">
        <f t="shared" si="7"/>
        <v>35779.500569199998</v>
      </c>
      <c r="AF457" s="49"/>
    </row>
    <row r="458" spans="1:32" s="78" customFormat="1">
      <c r="A458" s="8" t="s">
        <v>64</v>
      </c>
      <c r="B458" s="94" t="str">
        <f>VLOOKUP(A458,'CENTRO DE COSTOS'!A:D,4,FALSE)</f>
        <v>JOSE MAURICIO HERNANDEZ ROJAS</v>
      </c>
      <c r="C458" s="94" t="str">
        <f>VLOOKUP(A458,'CENTRO DE COSTOS'!A:D,2,FALSE)</f>
        <v>0004-0001</v>
      </c>
      <c r="D458" s="8">
        <v>8001</v>
      </c>
      <c r="E458" s="8">
        <v>2700526</v>
      </c>
      <c r="F458" s="8">
        <v>65596</v>
      </c>
      <c r="G458" s="8" t="s">
        <v>6241</v>
      </c>
      <c r="H458" s="8" t="s">
        <v>1045</v>
      </c>
      <c r="I458" s="8" t="s">
        <v>64</v>
      </c>
      <c r="J458" s="8" t="s">
        <v>7144</v>
      </c>
      <c r="K458" s="8" t="s">
        <v>160</v>
      </c>
      <c r="L458" s="8" t="s">
        <v>9665</v>
      </c>
      <c r="M458" s="183">
        <v>45905.469444444447</v>
      </c>
      <c r="N458" s="183">
        <v>45908.477083333331</v>
      </c>
      <c r="O458" s="90"/>
      <c r="P458" s="8" t="s">
        <v>8318</v>
      </c>
      <c r="Q458" s="8" t="s">
        <v>8318</v>
      </c>
      <c r="R458" s="8" t="s">
        <v>6245</v>
      </c>
      <c r="S458" s="8" t="s">
        <v>6245</v>
      </c>
      <c r="T458" s="8" t="s">
        <v>6246</v>
      </c>
      <c r="U458" s="8" t="s">
        <v>7731</v>
      </c>
      <c r="V458" s="8" t="s">
        <v>9666</v>
      </c>
      <c r="W458" s="8" t="s">
        <v>165</v>
      </c>
      <c r="X458" s="10"/>
      <c r="Y458" s="94" t="str">
        <f>VLOOKUP(D458,TIPOLOGIA!A:F,6,0)</f>
        <v>TIPO I</v>
      </c>
      <c r="Z458" s="94" t="str">
        <f>VLOOKUP(D458,TIPOLOGIA!A:F,5,0)</f>
        <v>TERRESTRE</v>
      </c>
      <c r="AA458" s="8" t="s">
        <v>1743</v>
      </c>
      <c r="AB458" s="8">
        <v>1</v>
      </c>
      <c r="AC458" s="86">
        <f>IF(W458="SOPORTE_TELEFÓNICO",'BASE LIQUIDACION REDEBAN 2025'!$B$19,IF(AND(W458="VISITA_TÉCNICA",Y458="TIPO II"),'BASE LIQUIDACION REDEBAN 2025'!$B$18,'BASE LIQUIDACION REDEBAN 2025'!$B$17))</f>
        <v>35779.500569199998</v>
      </c>
      <c r="AD458" s="86">
        <v>0</v>
      </c>
      <c r="AE458" s="86">
        <f t="shared" si="7"/>
        <v>35779.500569199998</v>
      </c>
      <c r="AF458" s="49"/>
    </row>
    <row r="459" spans="1:32" s="78" customFormat="1">
      <c r="A459" s="8" t="s">
        <v>92</v>
      </c>
      <c r="B459" s="94" t="str">
        <f>VLOOKUP(A459,'CENTRO DE COSTOS'!A:D,4,FALSE)</f>
        <v>KEVIN ALEXIS CORZO BUSTOS</v>
      </c>
      <c r="C459" s="94" t="str">
        <f>VLOOKUP(A459,'CENTRO DE COSTOS'!A:D,2,FALSE)</f>
        <v>0004-0007</v>
      </c>
      <c r="D459" s="8">
        <v>18001</v>
      </c>
      <c r="E459" s="8">
        <v>2687396</v>
      </c>
      <c r="F459" s="8">
        <v>77355</v>
      </c>
      <c r="G459" s="8" t="s">
        <v>6241</v>
      </c>
      <c r="H459" s="8" t="s">
        <v>208</v>
      </c>
      <c r="I459" s="8" t="s">
        <v>82</v>
      </c>
      <c r="J459" s="8" t="s">
        <v>9667</v>
      </c>
      <c r="K459" s="8" t="s">
        <v>160</v>
      </c>
      <c r="L459" s="8" t="s">
        <v>9668</v>
      </c>
      <c r="M459" s="183">
        <v>45903.450694444437</v>
      </c>
      <c r="N459" s="183">
        <v>45908.484722222223</v>
      </c>
      <c r="O459" s="90"/>
      <c r="P459" s="8" t="s">
        <v>8318</v>
      </c>
      <c r="Q459" s="8" t="s">
        <v>8318</v>
      </c>
      <c r="R459" s="8" t="s">
        <v>6245</v>
      </c>
      <c r="S459" s="8" t="s">
        <v>6245</v>
      </c>
      <c r="T459" s="8" t="s">
        <v>6246</v>
      </c>
      <c r="U459" s="8" t="s">
        <v>7731</v>
      </c>
      <c r="V459" s="8" t="s">
        <v>9669</v>
      </c>
      <c r="W459" s="8" t="s">
        <v>165</v>
      </c>
      <c r="X459" s="10"/>
      <c r="Y459" s="94" t="str">
        <f>VLOOKUP(D459,TIPOLOGIA!A:F,6,0)</f>
        <v>TIPO IV</v>
      </c>
      <c r="Z459" s="94" t="str">
        <f>VLOOKUP(D459,TIPOLOGIA!A:F,5,0)</f>
        <v>TERRESTRE</v>
      </c>
      <c r="AA459" s="8" t="s">
        <v>214</v>
      </c>
      <c r="AB459" s="8">
        <v>1</v>
      </c>
      <c r="AC459" s="86">
        <f>IF(W459="SOPORTE_TELEFÓNICO",'BASE LIQUIDACION REDEBAN 2025'!$B$19,IF(AND(W459="VISITA_TÉCNICA",Y459="TIPO II"),'BASE LIQUIDACION REDEBAN 2025'!$B$18,'BASE LIQUIDACION REDEBAN 2025'!$B$17))</f>
        <v>35779.500569199998</v>
      </c>
      <c r="AD459" s="86">
        <v>0</v>
      </c>
      <c r="AE459" s="86">
        <f t="shared" si="7"/>
        <v>35779.500569199998</v>
      </c>
      <c r="AF459" s="49"/>
    </row>
    <row r="460" spans="1:32" s="78" customFormat="1">
      <c r="A460" s="8" t="s">
        <v>72</v>
      </c>
      <c r="B460" s="94" t="str">
        <f>VLOOKUP(A460,'CENTRO DE COSTOS'!A:D,4,FALSE)</f>
        <v>MIGUEL JULIÁN HERNÁNDEZ GUARÍN</v>
      </c>
      <c r="C460" s="94" t="str">
        <f>VLOOKUP(A460,'CENTRO DE COSTOS'!A:D,2,FALSE)</f>
        <v>0004-0008</v>
      </c>
      <c r="D460" s="8">
        <v>68001</v>
      </c>
      <c r="E460" s="8">
        <v>2704947</v>
      </c>
      <c r="F460" s="8">
        <v>65802</v>
      </c>
      <c r="G460" s="8" t="s">
        <v>6241</v>
      </c>
      <c r="H460" s="8" t="s">
        <v>224</v>
      </c>
      <c r="I460" s="8" t="s">
        <v>72</v>
      </c>
      <c r="J460" s="8" t="s">
        <v>1802</v>
      </c>
      <c r="K460" s="8" t="s">
        <v>160</v>
      </c>
      <c r="L460" s="8" t="s">
        <v>9670</v>
      </c>
      <c r="M460" s="183">
        <v>45907.385416666657</v>
      </c>
      <c r="N460" s="183">
        <v>45908.488194444442</v>
      </c>
      <c r="O460" s="90"/>
      <c r="P460" s="8" t="s">
        <v>8318</v>
      </c>
      <c r="Q460" s="8" t="s">
        <v>8318</v>
      </c>
      <c r="R460" s="8" t="s">
        <v>6245</v>
      </c>
      <c r="S460" s="8" t="s">
        <v>6245</v>
      </c>
      <c r="T460" s="8" t="s">
        <v>6246</v>
      </c>
      <c r="U460" s="8" t="s">
        <v>7731</v>
      </c>
      <c r="V460" s="8" t="s">
        <v>9671</v>
      </c>
      <c r="W460" s="8" t="s">
        <v>165</v>
      </c>
      <c r="X460" s="10"/>
      <c r="Y460" s="94" t="str">
        <f>VLOOKUP(D460,TIPOLOGIA!A:F,6,0)</f>
        <v>TIPO I</v>
      </c>
      <c r="Z460" s="94" t="str">
        <f>VLOOKUP(D460,TIPOLOGIA!A:F,5,0)</f>
        <v>TERRESTRE</v>
      </c>
      <c r="AA460" s="8" t="s">
        <v>1135</v>
      </c>
      <c r="AB460" s="8">
        <v>1</v>
      </c>
      <c r="AC460" s="86">
        <f>IF(W460="SOPORTE_TELEFÓNICO",'BASE LIQUIDACION REDEBAN 2025'!$B$19,IF(AND(W460="VISITA_TÉCNICA",Y460="TIPO II"),'BASE LIQUIDACION REDEBAN 2025'!$B$18,'BASE LIQUIDACION REDEBAN 2025'!$B$17))</f>
        <v>35779.500569199998</v>
      </c>
      <c r="AD460" s="86">
        <v>0</v>
      </c>
      <c r="AE460" s="86">
        <f t="shared" si="7"/>
        <v>35779.500569199998</v>
      </c>
      <c r="AF460" s="49"/>
    </row>
    <row r="461" spans="1:32" s="78" customFormat="1">
      <c r="A461" s="8" t="s">
        <v>68</v>
      </c>
      <c r="B461" s="94" t="str">
        <f>VLOOKUP(A461,'CENTRO DE COSTOS'!A:D,4,FALSE)</f>
        <v>WILLIAM ASDRUBAL ROZO ROZO</v>
      </c>
      <c r="C461" s="94" t="str">
        <f>VLOOKUP(A461,'CENTRO DE COSTOS'!A:D,2,FALSE)</f>
        <v>0004-0004</v>
      </c>
      <c r="D461" s="8">
        <v>11001</v>
      </c>
      <c r="E461" s="8">
        <v>2704178</v>
      </c>
      <c r="F461" s="8">
        <v>77337</v>
      </c>
      <c r="G461" s="8" t="s">
        <v>6241</v>
      </c>
      <c r="H461" s="8" t="s">
        <v>417</v>
      </c>
      <c r="I461" s="8" t="s">
        <v>68</v>
      </c>
      <c r="J461" s="8" t="s">
        <v>9672</v>
      </c>
      <c r="K461" s="8" t="s">
        <v>160</v>
      </c>
      <c r="L461" s="8" t="s">
        <v>9673</v>
      </c>
      <c r="M461" s="183">
        <v>45908.333333333343</v>
      </c>
      <c r="N461" s="183">
        <v>45908.488888888889</v>
      </c>
      <c r="O461" s="90"/>
      <c r="P461" s="8" t="s">
        <v>8318</v>
      </c>
      <c r="Q461" s="8" t="s">
        <v>8318</v>
      </c>
      <c r="R461" s="8" t="s">
        <v>162</v>
      </c>
      <c r="S461" s="8" t="s">
        <v>162</v>
      </c>
      <c r="T461" s="8" t="s">
        <v>6246</v>
      </c>
      <c r="U461" s="8" t="s">
        <v>7731</v>
      </c>
      <c r="V461" s="8" t="s">
        <v>9674</v>
      </c>
      <c r="W461" s="8" t="s">
        <v>165</v>
      </c>
      <c r="X461" s="10"/>
      <c r="Y461" s="94" t="str">
        <f>VLOOKUP(D461,TIPOLOGIA!A:F,6,0)</f>
        <v>TIPO I</v>
      </c>
      <c r="Z461" s="94" t="str">
        <f>VLOOKUP(D461,TIPOLOGIA!A:F,5,0)</f>
        <v>TERRESTRE</v>
      </c>
      <c r="AA461" s="8" t="s">
        <v>1877</v>
      </c>
      <c r="AB461" s="8">
        <v>1</v>
      </c>
      <c r="AC461" s="86">
        <f>IF(W461="SOPORTE_TELEFÓNICO",'BASE LIQUIDACION REDEBAN 2025'!$B$19,IF(AND(W461="VISITA_TÉCNICA",Y461="TIPO II"),'BASE LIQUIDACION REDEBAN 2025'!$B$18,'BASE LIQUIDACION REDEBAN 2025'!$B$17))</f>
        <v>35779.500569199998</v>
      </c>
      <c r="AD461" s="86">
        <v>0</v>
      </c>
      <c r="AE461" s="86">
        <f t="shared" si="7"/>
        <v>35779.500569199998</v>
      </c>
      <c r="AF461" s="49"/>
    </row>
    <row r="462" spans="1:32" s="78" customFormat="1">
      <c r="A462" s="8" t="s">
        <v>92</v>
      </c>
      <c r="B462" s="94" t="str">
        <f>VLOOKUP(A462,'CENTRO DE COSTOS'!A:D,4,FALSE)</f>
        <v>KEVIN ALEXIS CORZO BUSTOS</v>
      </c>
      <c r="C462" s="94" t="str">
        <f>VLOOKUP(A462,'CENTRO DE COSTOS'!A:D,2,FALSE)</f>
        <v>0004-0007</v>
      </c>
      <c r="D462" s="8">
        <v>18001</v>
      </c>
      <c r="E462" s="8">
        <v>2702146</v>
      </c>
      <c r="F462" s="8">
        <v>79385</v>
      </c>
      <c r="G462" s="8" t="s">
        <v>6241</v>
      </c>
      <c r="H462" s="8" t="s">
        <v>208</v>
      </c>
      <c r="I462" s="8" t="s">
        <v>82</v>
      </c>
      <c r="J462" s="8" t="s">
        <v>8757</v>
      </c>
      <c r="K462" s="8" t="s">
        <v>160</v>
      </c>
      <c r="L462" s="8" t="s">
        <v>9675</v>
      </c>
      <c r="M462" s="183">
        <v>45905.636111111111</v>
      </c>
      <c r="N462" s="183">
        <v>45908.490277777782</v>
      </c>
      <c r="O462" s="90"/>
      <c r="P462" s="8" t="s">
        <v>8318</v>
      </c>
      <c r="Q462" s="8" t="s">
        <v>8318</v>
      </c>
      <c r="R462" s="8" t="s">
        <v>6245</v>
      </c>
      <c r="S462" s="8" t="s">
        <v>6245</v>
      </c>
      <c r="T462" s="8" t="s">
        <v>6246</v>
      </c>
      <c r="U462" s="8" t="s">
        <v>7731</v>
      </c>
      <c r="V462" s="8" t="s">
        <v>9676</v>
      </c>
      <c r="W462" s="8" t="s">
        <v>165</v>
      </c>
      <c r="X462" s="10"/>
      <c r="Y462" s="94" t="str">
        <f>VLOOKUP(D462,TIPOLOGIA!A:F,6,0)</f>
        <v>TIPO IV</v>
      </c>
      <c r="Z462" s="94" t="str">
        <f>VLOOKUP(D462,TIPOLOGIA!A:F,5,0)</f>
        <v>TERRESTRE</v>
      </c>
      <c r="AA462" s="8" t="s">
        <v>214</v>
      </c>
      <c r="AB462" s="8">
        <v>1</v>
      </c>
      <c r="AC462" s="86">
        <f>IF(W462="SOPORTE_TELEFÓNICO",'BASE LIQUIDACION REDEBAN 2025'!$B$19,IF(AND(W462="VISITA_TÉCNICA",Y462="TIPO II"),'BASE LIQUIDACION REDEBAN 2025'!$B$18,'BASE LIQUIDACION REDEBAN 2025'!$B$17))</f>
        <v>35779.500569199998</v>
      </c>
      <c r="AD462" s="86">
        <v>0</v>
      </c>
      <c r="AE462" s="86">
        <f t="shared" si="7"/>
        <v>35779.500569199998</v>
      </c>
      <c r="AF462" s="49"/>
    </row>
    <row r="463" spans="1:32" s="78" customFormat="1">
      <c r="A463" s="8" t="s">
        <v>80</v>
      </c>
      <c r="B463" s="94" t="str">
        <f>VLOOKUP(A463,'CENTRO DE COSTOS'!A:D,4,FALSE)</f>
        <v>JOSE MAURICIO HERNANDEZ ROJAS</v>
      </c>
      <c r="C463" s="94" t="str">
        <f>VLOOKUP(A463,'CENTRO DE COSTOS'!A:D,2,FALSE)</f>
        <v>0004-0001</v>
      </c>
      <c r="D463" s="8">
        <v>13001</v>
      </c>
      <c r="E463" s="8">
        <v>2681380</v>
      </c>
      <c r="F463" s="8">
        <v>75903</v>
      </c>
      <c r="G463" s="8" t="s">
        <v>6241</v>
      </c>
      <c r="H463" s="8" t="s">
        <v>685</v>
      </c>
      <c r="I463" s="8" t="s">
        <v>80</v>
      </c>
      <c r="J463" s="8" t="s">
        <v>9677</v>
      </c>
      <c r="K463" s="8" t="s">
        <v>160</v>
      </c>
      <c r="L463" s="8" t="s">
        <v>9678</v>
      </c>
      <c r="M463" s="183">
        <v>45902.520833333343</v>
      </c>
      <c r="N463" s="183">
        <v>45908.494444444441</v>
      </c>
      <c r="O463" s="90"/>
      <c r="P463" s="8" t="s">
        <v>8318</v>
      </c>
      <c r="Q463" s="8" t="s">
        <v>8318</v>
      </c>
      <c r="R463" s="8" t="s">
        <v>6245</v>
      </c>
      <c r="S463" s="8" t="s">
        <v>6245</v>
      </c>
      <c r="T463" s="8" t="s">
        <v>6246</v>
      </c>
      <c r="U463" s="8" t="s">
        <v>7731</v>
      </c>
      <c r="V463" s="8" t="s">
        <v>9679</v>
      </c>
      <c r="W463" s="8" t="s">
        <v>165</v>
      </c>
      <c r="X463" s="10"/>
      <c r="Y463" s="94" t="str">
        <f>VLOOKUP(D463,TIPOLOGIA!A:F,6,0)</f>
        <v>TIPO I</v>
      </c>
      <c r="Z463" s="94" t="str">
        <f>VLOOKUP(D463,TIPOLOGIA!A:F,5,0)</f>
        <v>TERRESTRE</v>
      </c>
      <c r="AA463" s="8" t="s">
        <v>690</v>
      </c>
      <c r="AB463" s="8">
        <v>1</v>
      </c>
      <c r="AC463" s="86">
        <f>IF(W463="SOPORTE_TELEFÓNICO",'BASE LIQUIDACION REDEBAN 2025'!$B$19,IF(AND(W463="VISITA_TÉCNICA",Y463="TIPO II"),'BASE LIQUIDACION REDEBAN 2025'!$B$18,'BASE LIQUIDACION REDEBAN 2025'!$B$17))</f>
        <v>35779.500569199998</v>
      </c>
      <c r="AD463" s="86">
        <v>0</v>
      </c>
      <c r="AE463" s="86">
        <f t="shared" si="7"/>
        <v>35779.500569199998</v>
      </c>
      <c r="AF463" s="49"/>
    </row>
    <row r="464" spans="1:32" s="78" customFormat="1">
      <c r="A464" s="8" t="s">
        <v>68</v>
      </c>
      <c r="B464" s="94" t="str">
        <f>VLOOKUP(A464,'CENTRO DE COSTOS'!A:D,4,FALSE)</f>
        <v>WILLIAM ASDRUBAL ROZO ROZO</v>
      </c>
      <c r="C464" s="94" t="str">
        <f>VLOOKUP(A464,'CENTRO DE COSTOS'!A:D,2,FALSE)</f>
        <v>0004-0004</v>
      </c>
      <c r="D464" s="8">
        <v>25754</v>
      </c>
      <c r="E464" s="8">
        <v>2704342</v>
      </c>
      <c r="F464" s="8">
        <v>58326</v>
      </c>
      <c r="G464" s="8" t="s">
        <v>6241</v>
      </c>
      <c r="H464" s="8" t="s">
        <v>417</v>
      </c>
      <c r="I464" s="8" t="s">
        <v>418</v>
      </c>
      <c r="J464" s="8" t="s">
        <v>9680</v>
      </c>
      <c r="K464" s="8" t="s">
        <v>160</v>
      </c>
      <c r="L464" s="8" t="s">
        <v>9681</v>
      </c>
      <c r="M464" s="183">
        <v>45908.333333333343</v>
      </c>
      <c r="N464" s="183">
        <v>45908.497916666667</v>
      </c>
      <c r="O464" s="90"/>
      <c r="P464" s="8" t="s">
        <v>8318</v>
      </c>
      <c r="Q464" s="8" t="s">
        <v>8318</v>
      </c>
      <c r="R464" s="8" t="s">
        <v>6245</v>
      </c>
      <c r="S464" s="8" t="s">
        <v>6245</v>
      </c>
      <c r="T464" s="8" t="s">
        <v>6246</v>
      </c>
      <c r="U464" s="8" t="s">
        <v>7731</v>
      </c>
      <c r="V464" s="8" t="s">
        <v>9682</v>
      </c>
      <c r="W464" s="8" t="s">
        <v>165</v>
      </c>
      <c r="X464" s="10"/>
      <c r="Y464" s="94" t="str">
        <f>VLOOKUP(D464,TIPOLOGIA!A:F,6,0)</f>
        <v>TIPO I</v>
      </c>
      <c r="Z464" s="94" t="str">
        <f>VLOOKUP(D464,TIPOLOGIA!A:F,5,0)</f>
        <v>TERRESTRE</v>
      </c>
      <c r="AA464" s="8" t="s">
        <v>422</v>
      </c>
      <c r="AB464" s="8">
        <v>1</v>
      </c>
      <c r="AC464" s="86">
        <f>IF(W464="SOPORTE_TELEFÓNICO",'BASE LIQUIDACION REDEBAN 2025'!$B$19,IF(AND(W464="VISITA_TÉCNICA",Y464="TIPO II"),'BASE LIQUIDACION REDEBAN 2025'!$B$18,'BASE LIQUIDACION REDEBAN 2025'!$B$17))</f>
        <v>35779.500569199998</v>
      </c>
      <c r="AD464" s="86">
        <v>0</v>
      </c>
      <c r="AE464" s="86">
        <f t="shared" si="7"/>
        <v>35779.500569199998</v>
      </c>
      <c r="AF464" s="49"/>
    </row>
    <row r="465" spans="1:32" s="78" customFormat="1">
      <c r="A465" s="8" t="s">
        <v>76</v>
      </c>
      <c r="B465" s="94" t="str">
        <f>VLOOKUP(A465,'CENTRO DE COSTOS'!A:D,4,FALSE)</f>
        <v>DIEGO FERNANDO HENAO CARDONA</v>
      </c>
      <c r="C465" s="94" t="str">
        <f>VLOOKUP(A465,'CENTRO DE COSTOS'!A:D,2,FALSE)</f>
        <v>0004-0003</v>
      </c>
      <c r="D465" s="8">
        <v>76248</v>
      </c>
      <c r="E465" s="8">
        <v>2702152</v>
      </c>
      <c r="F465" s="8">
        <v>79080</v>
      </c>
      <c r="G465" s="8" t="s">
        <v>6241</v>
      </c>
      <c r="H465" s="8" t="s">
        <v>232</v>
      </c>
      <c r="I465" s="8" t="s">
        <v>1995</v>
      </c>
      <c r="J465" s="8" t="s">
        <v>9683</v>
      </c>
      <c r="K465" s="8" t="s">
        <v>160</v>
      </c>
      <c r="L465" s="8" t="s">
        <v>9684</v>
      </c>
      <c r="M465" s="183">
        <v>45905.636805555558</v>
      </c>
      <c r="N465" s="183">
        <v>45908.5</v>
      </c>
      <c r="O465" s="90"/>
      <c r="P465" s="8" t="s">
        <v>8318</v>
      </c>
      <c r="Q465" s="8" t="s">
        <v>8318</v>
      </c>
      <c r="R465" s="8" t="s">
        <v>6245</v>
      </c>
      <c r="S465" s="8" t="s">
        <v>6245</v>
      </c>
      <c r="T465" s="8" t="s">
        <v>6246</v>
      </c>
      <c r="U465" s="8" t="s">
        <v>7731</v>
      </c>
      <c r="V465" s="8" t="s">
        <v>9685</v>
      </c>
      <c r="W465" s="8" t="s">
        <v>165</v>
      </c>
      <c r="X465" s="10"/>
      <c r="Y465" s="94" t="str">
        <f>VLOOKUP(D465,TIPOLOGIA!A:F,6,0)</f>
        <v>TIPO II</v>
      </c>
      <c r="Z465" s="94" t="str">
        <f>VLOOKUP(D465,TIPOLOGIA!A:F,5,0)</f>
        <v>TERRESTRE</v>
      </c>
      <c r="AA465" s="8" t="s">
        <v>531</v>
      </c>
      <c r="AB465" s="8">
        <v>1</v>
      </c>
      <c r="AC465" s="86">
        <f>IF(W465="SOPORTE_TELEFÓNICO",'BASE LIQUIDACION REDEBAN 2025'!$B$19,IF(AND(W465="VISITA_TÉCNICA",Y465="TIPO II"),'BASE LIQUIDACION REDEBAN 2025'!$B$18,'BASE LIQUIDACION REDEBAN 2025'!$B$17))</f>
        <v>67654.12000000001</v>
      </c>
      <c r="AD465" s="86">
        <v>0</v>
      </c>
      <c r="AE465" s="86">
        <f t="shared" si="7"/>
        <v>67654.12000000001</v>
      </c>
      <c r="AF465" s="49"/>
    </row>
    <row r="466" spans="1:32" s="78" customFormat="1">
      <c r="A466" s="8" t="s">
        <v>76</v>
      </c>
      <c r="B466" s="94" t="str">
        <f>VLOOKUP(A466,'CENTRO DE COSTOS'!A:D,4,FALSE)</f>
        <v>DIEGO FERNANDO HENAO CARDONA</v>
      </c>
      <c r="C466" s="94" t="str">
        <f>VLOOKUP(A466,'CENTRO DE COSTOS'!A:D,2,FALSE)</f>
        <v>0004-0003</v>
      </c>
      <c r="D466" s="8">
        <v>76001</v>
      </c>
      <c r="E466" s="8">
        <v>2700934</v>
      </c>
      <c r="F466" s="8">
        <v>35512</v>
      </c>
      <c r="G466" s="8" t="s">
        <v>6241</v>
      </c>
      <c r="H466" s="8" t="s">
        <v>232</v>
      </c>
      <c r="I466" s="8" t="s">
        <v>76</v>
      </c>
      <c r="J466" s="8" t="s">
        <v>9686</v>
      </c>
      <c r="K466" s="8" t="s">
        <v>160</v>
      </c>
      <c r="L466" s="8" t="s">
        <v>9687</v>
      </c>
      <c r="M466" s="183">
        <v>45905.49722222222</v>
      </c>
      <c r="N466" s="183">
        <v>45908.504166666673</v>
      </c>
      <c r="O466" s="90"/>
      <c r="P466" s="8" t="s">
        <v>8318</v>
      </c>
      <c r="Q466" s="8" t="s">
        <v>8318</v>
      </c>
      <c r="R466" s="8" t="s">
        <v>357</v>
      </c>
      <c r="S466" s="8" t="s">
        <v>7936</v>
      </c>
      <c r="T466" s="8" t="s">
        <v>6246</v>
      </c>
      <c r="U466" s="8" t="s">
        <v>7731</v>
      </c>
      <c r="V466" s="8" t="s">
        <v>9688</v>
      </c>
      <c r="W466" s="8" t="s">
        <v>165</v>
      </c>
      <c r="X466" s="10"/>
      <c r="Y466" s="94" t="str">
        <f>VLOOKUP(D466,TIPOLOGIA!A:F,6,0)</f>
        <v>TIPO I</v>
      </c>
      <c r="Z466" s="94" t="str">
        <f>VLOOKUP(D466,TIPOLOGIA!A:F,5,0)</f>
        <v>TERRESTRE</v>
      </c>
      <c r="AA466" s="8" t="s">
        <v>1498</v>
      </c>
      <c r="AB466" s="8">
        <v>1</v>
      </c>
      <c r="AC466" s="86">
        <f>IF(W466="SOPORTE_TELEFÓNICO",'BASE LIQUIDACION REDEBAN 2025'!$B$19,IF(AND(W466="VISITA_TÉCNICA",Y466="TIPO II"),'BASE LIQUIDACION REDEBAN 2025'!$B$18,'BASE LIQUIDACION REDEBAN 2025'!$B$17))</f>
        <v>35779.500569199998</v>
      </c>
      <c r="AD466" s="86">
        <v>0</v>
      </c>
      <c r="AE466" s="86">
        <f t="shared" si="7"/>
        <v>35779.500569199998</v>
      </c>
      <c r="AF466" s="49"/>
    </row>
    <row r="467" spans="1:32" s="78" customFormat="1">
      <c r="A467" s="8" t="s">
        <v>60</v>
      </c>
      <c r="B467" s="94" t="str">
        <f>VLOOKUP(A467,'CENTRO DE COSTOS'!A:D,4,FALSE)</f>
        <v>JUAN SEBASTIÁN RÍOS CASTRILLÓN</v>
      </c>
      <c r="C467" s="94" t="str">
        <f>VLOOKUP(A467,'CENTRO DE COSTOS'!A:D,2,FALSE)</f>
        <v>0004-0005</v>
      </c>
      <c r="D467" s="8">
        <v>5045</v>
      </c>
      <c r="E467" s="8">
        <v>2696329</v>
      </c>
      <c r="F467" s="8">
        <v>80131</v>
      </c>
      <c r="G467" s="8" t="s">
        <v>6241</v>
      </c>
      <c r="H467" s="8" t="s">
        <v>249</v>
      </c>
      <c r="I467" s="8" t="s">
        <v>60</v>
      </c>
      <c r="J467" s="8" t="s">
        <v>9689</v>
      </c>
      <c r="K467" s="8" t="s">
        <v>160</v>
      </c>
      <c r="L467" s="8" t="s">
        <v>9690</v>
      </c>
      <c r="M467" s="183">
        <v>45904.623611111107</v>
      </c>
      <c r="N467" s="183">
        <v>45908.506944444453</v>
      </c>
      <c r="O467" s="90"/>
      <c r="P467" s="8" t="s">
        <v>8318</v>
      </c>
      <c r="Q467" s="8" t="s">
        <v>8318</v>
      </c>
      <c r="R467" s="8" t="s">
        <v>162</v>
      </c>
      <c r="S467" s="8" t="s">
        <v>162</v>
      </c>
      <c r="T467" s="8" t="s">
        <v>6246</v>
      </c>
      <c r="U467" s="8" t="s">
        <v>7731</v>
      </c>
      <c r="V467" s="8" t="s">
        <v>9691</v>
      </c>
      <c r="W467" s="8" t="s">
        <v>165</v>
      </c>
      <c r="X467" s="10"/>
      <c r="Y467" s="94" t="str">
        <f>VLOOKUP(D467,TIPOLOGIA!A:F,6,0)</f>
        <v>TIPO I</v>
      </c>
      <c r="Z467" s="94" t="str">
        <f>VLOOKUP(D467,TIPOLOGIA!A:F,5,0)</f>
        <v>TERRESTRE</v>
      </c>
      <c r="AA467" s="8" t="s">
        <v>648</v>
      </c>
      <c r="AB467" s="8">
        <v>1</v>
      </c>
      <c r="AC467" s="86">
        <f>IF(W467="SOPORTE_TELEFÓNICO",'BASE LIQUIDACION REDEBAN 2025'!$B$19,IF(AND(W467="VISITA_TÉCNICA",Y467="TIPO II"),'BASE LIQUIDACION REDEBAN 2025'!$B$18,'BASE LIQUIDACION REDEBAN 2025'!$B$17))</f>
        <v>35779.500569199998</v>
      </c>
      <c r="AD467" s="86">
        <v>0</v>
      </c>
      <c r="AE467" s="86">
        <f t="shared" si="7"/>
        <v>35779.500569199998</v>
      </c>
      <c r="AF467" s="49"/>
    </row>
    <row r="468" spans="1:32" s="78" customFormat="1">
      <c r="A468" s="8" t="s">
        <v>64</v>
      </c>
      <c r="B468" s="94" t="str">
        <f>VLOOKUP(A468,'CENTRO DE COSTOS'!A:D,4,FALSE)</f>
        <v>JOSE MAURICIO HERNANDEZ ROJAS</v>
      </c>
      <c r="C468" s="94" t="str">
        <f>VLOOKUP(A468,'CENTRO DE COSTOS'!A:D,2,FALSE)</f>
        <v>0004-0001</v>
      </c>
      <c r="D468" s="8">
        <v>8001</v>
      </c>
      <c r="E468" s="8">
        <v>2704019</v>
      </c>
      <c r="F468" s="8">
        <v>77194</v>
      </c>
      <c r="G468" s="8" t="s">
        <v>6241</v>
      </c>
      <c r="H468" s="8" t="s">
        <v>1045</v>
      </c>
      <c r="I468" s="8" t="s">
        <v>64</v>
      </c>
      <c r="J468" s="8" t="s">
        <v>9692</v>
      </c>
      <c r="K468" s="8" t="s">
        <v>160</v>
      </c>
      <c r="L468" s="8" t="s">
        <v>9693</v>
      </c>
      <c r="M468" s="183">
        <v>45906.411111111112</v>
      </c>
      <c r="N468" s="183">
        <v>45908.509027777778</v>
      </c>
      <c r="O468" s="90"/>
      <c r="P468" s="8" t="s">
        <v>8318</v>
      </c>
      <c r="Q468" s="8" t="s">
        <v>8318</v>
      </c>
      <c r="R468" s="8" t="s">
        <v>6245</v>
      </c>
      <c r="S468" s="8" t="s">
        <v>6245</v>
      </c>
      <c r="T468" s="8" t="s">
        <v>6246</v>
      </c>
      <c r="U468" s="8" t="s">
        <v>7731</v>
      </c>
      <c r="V468" s="8" t="s">
        <v>9694</v>
      </c>
      <c r="W468" s="8" t="s">
        <v>165</v>
      </c>
      <c r="X468" s="10"/>
      <c r="Y468" s="94" t="str">
        <f>VLOOKUP(D468,TIPOLOGIA!A:F,6,0)</f>
        <v>TIPO I</v>
      </c>
      <c r="Z468" s="94" t="str">
        <f>VLOOKUP(D468,TIPOLOGIA!A:F,5,0)</f>
        <v>TERRESTRE</v>
      </c>
      <c r="AA468" s="8" t="s">
        <v>1743</v>
      </c>
      <c r="AB468" s="8">
        <v>1</v>
      </c>
      <c r="AC468" s="86">
        <f>IF(W468="SOPORTE_TELEFÓNICO",'BASE LIQUIDACION REDEBAN 2025'!$B$19,IF(AND(W468="VISITA_TÉCNICA",Y468="TIPO II"),'BASE LIQUIDACION REDEBAN 2025'!$B$18,'BASE LIQUIDACION REDEBAN 2025'!$B$17))</f>
        <v>35779.500569199998</v>
      </c>
      <c r="AD468" s="86">
        <v>0</v>
      </c>
      <c r="AE468" s="86">
        <f t="shared" si="7"/>
        <v>35779.500569199998</v>
      </c>
      <c r="AF468" s="49"/>
    </row>
    <row r="469" spans="1:32" s="78" customFormat="1">
      <c r="A469" s="8" t="s">
        <v>76</v>
      </c>
      <c r="B469" s="94" t="str">
        <f>VLOOKUP(A469,'CENTRO DE COSTOS'!A:D,4,FALSE)</f>
        <v>DIEGO FERNANDO HENAO CARDONA</v>
      </c>
      <c r="C469" s="94" t="str">
        <f>VLOOKUP(A469,'CENTRO DE COSTOS'!A:D,2,FALSE)</f>
        <v>0004-0003</v>
      </c>
      <c r="D469" s="8">
        <v>19698</v>
      </c>
      <c r="E469" s="8">
        <v>2702259</v>
      </c>
      <c r="F469" s="8">
        <v>79574</v>
      </c>
      <c r="G469" s="8" t="s">
        <v>6241</v>
      </c>
      <c r="H469" s="8" t="s">
        <v>171</v>
      </c>
      <c r="I469" s="8" t="s">
        <v>2123</v>
      </c>
      <c r="J469" s="8" t="s">
        <v>5314</v>
      </c>
      <c r="K469" s="8" t="s">
        <v>160</v>
      </c>
      <c r="L469" s="8" t="s">
        <v>9695</v>
      </c>
      <c r="M469" s="183">
        <v>45905.647916666669</v>
      </c>
      <c r="N469" s="183">
        <v>45908.510416666657</v>
      </c>
      <c r="O469" s="90"/>
      <c r="P469" s="8" t="s">
        <v>8318</v>
      </c>
      <c r="Q469" s="8" t="s">
        <v>8318</v>
      </c>
      <c r="R469" s="8" t="s">
        <v>162</v>
      </c>
      <c r="S469" s="8" t="s">
        <v>162</v>
      </c>
      <c r="T469" s="8" t="s">
        <v>6246</v>
      </c>
      <c r="U469" s="8" t="s">
        <v>7731</v>
      </c>
      <c r="V469" s="8" t="s">
        <v>9696</v>
      </c>
      <c r="W469" s="8" t="s">
        <v>165</v>
      </c>
      <c r="X469" s="10"/>
      <c r="Y469" s="94" t="str">
        <f>VLOOKUP(D469,TIPOLOGIA!A:F,6,0)</f>
        <v>TIPO II</v>
      </c>
      <c r="Z469" s="94" t="str">
        <f>VLOOKUP(D469,TIPOLOGIA!A:F,5,0)</f>
        <v>TERRESTRE</v>
      </c>
      <c r="AA469" s="8" t="s">
        <v>206</v>
      </c>
      <c r="AB469" s="8">
        <v>1</v>
      </c>
      <c r="AC469" s="86">
        <f>IF(W469="SOPORTE_TELEFÓNICO",'BASE LIQUIDACION REDEBAN 2025'!$B$19,IF(AND(W469="VISITA_TÉCNICA",Y469="TIPO II"),'BASE LIQUIDACION REDEBAN 2025'!$B$18,'BASE LIQUIDACION REDEBAN 2025'!$B$17))</f>
        <v>67654.12000000001</v>
      </c>
      <c r="AD469" s="86">
        <v>0</v>
      </c>
      <c r="AE469" s="86">
        <f t="shared" si="7"/>
        <v>67654.12000000001</v>
      </c>
      <c r="AF469" s="49"/>
    </row>
    <row r="470" spans="1:32" s="78" customFormat="1">
      <c r="A470" s="8" t="s">
        <v>64</v>
      </c>
      <c r="B470" s="94" t="str">
        <f>VLOOKUP(A470,'CENTRO DE COSTOS'!A:D,4,FALSE)</f>
        <v>JOSE MAURICIO HERNANDEZ ROJAS</v>
      </c>
      <c r="C470" s="94" t="str">
        <f>VLOOKUP(A470,'CENTRO DE COSTOS'!A:D,2,FALSE)</f>
        <v>0004-0001</v>
      </c>
      <c r="D470" s="8">
        <v>8001</v>
      </c>
      <c r="E470" s="8">
        <v>2703935</v>
      </c>
      <c r="F470" s="8">
        <v>67792</v>
      </c>
      <c r="G470" s="8" t="s">
        <v>6241</v>
      </c>
      <c r="H470" s="8" t="s">
        <v>1045</v>
      </c>
      <c r="I470" s="8" t="s">
        <v>64</v>
      </c>
      <c r="J470" s="8" t="s">
        <v>8004</v>
      </c>
      <c r="K470" s="8" t="s">
        <v>160</v>
      </c>
      <c r="L470" s="8" t="s">
        <v>9697</v>
      </c>
      <c r="M470" s="183">
        <v>45906.42291666667</v>
      </c>
      <c r="N470" s="183">
        <v>45908.51666666667</v>
      </c>
      <c r="O470" s="90"/>
      <c r="P470" s="8" t="s">
        <v>8318</v>
      </c>
      <c r="Q470" s="8" t="s">
        <v>8318</v>
      </c>
      <c r="R470" s="8" t="s">
        <v>6245</v>
      </c>
      <c r="S470" s="8" t="s">
        <v>6245</v>
      </c>
      <c r="T470" s="8" t="s">
        <v>6246</v>
      </c>
      <c r="U470" s="8" t="s">
        <v>7731</v>
      </c>
      <c r="V470" s="8" t="s">
        <v>9694</v>
      </c>
      <c r="W470" s="8" t="s">
        <v>165</v>
      </c>
      <c r="X470" s="10"/>
      <c r="Y470" s="94" t="str">
        <f>VLOOKUP(D470,TIPOLOGIA!A:F,6,0)</f>
        <v>TIPO I</v>
      </c>
      <c r="Z470" s="94" t="str">
        <f>VLOOKUP(D470,TIPOLOGIA!A:F,5,0)</f>
        <v>TERRESTRE</v>
      </c>
      <c r="AA470" s="8" t="s">
        <v>1743</v>
      </c>
      <c r="AB470" s="8">
        <v>1</v>
      </c>
      <c r="AC470" s="86">
        <f>IF(W470="SOPORTE_TELEFÓNICO",'BASE LIQUIDACION REDEBAN 2025'!$B$19,IF(AND(W470="VISITA_TÉCNICA",Y470="TIPO II"),'BASE LIQUIDACION REDEBAN 2025'!$B$18,'BASE LIQUIDACION REDEBAN 2025'!$B$17))</f>
        <v>35779.500569199998</v>
      </c>
      <c r="AD470" s="86">
        <v>0</v>
      </c>
      <c r="AE470" s="86">
        <f t="shared" si="7"/>
        <v>35779.500569199998</v>
      </c>
      <c r="AF470" s="49"/>
    </row>
    <row r="471" spans="1:32" s="78" customFormat="1">
      <c r="A471" s="8" t="s">
        <v>80</v>
      </c>
      <c r="B471" s="94" t="str">
        <f>VLOOKUP(A471,'CENTRO DE COSTOS'!A:D,4,FALSE)</f>
        <v>JOSE MAURICIO HERNANDEZ ROJAS</v>
      </c>
      <c r="C471" s="94" t="str">
        <f>VLOOKUP(A471,'CENTRO DE COSTOS'!A:D,2,FALSE)</f>
        <v>0004-0001</v>
      </c>
      <c r="D471" s="8">
        <v>13657</v>
      </c>
      <c r="E471" s="8">
        <v>2674262</v>
      </c>
      <c r="F471" s="8">
        <v>13693</v>
      </c>
      <c r="G471" s="8" t="s">
        <v>6241</v>
      </c>
      <c r="H471" s="8" t="s">
        <v>685</v>
      </c>
      <c r="I471" s="8" t="s">
        <v>9228</v>
      </c>
      <c r="J471" s="8" t="s">
        <v>9698</v>
      </c>
      <c r="K471" s="8" t="s">
        <v>160</v>
      </c>
      <c r="L471" s="8" t="s">
        <v>9699</v>
      </c>
      <c r="M471" s="183">
        <v>45901.538888888892</v>
      </c>
      <c r="N471" s="183">
        <v>45908.522916666669</v>
      </c>
      <c r="O471" s="90"/>
      <c r="P471" s="8" t="s">
        <v>8318</v>
      </c>
      <c r="Q471" s="8" t="s">
        <v>8318</v>
      </c>
      <c r="R471" s="8" t="s">
        <v>6245</v>
      </c>
      <c r="S471" s="8" t="s">
        <v>6245</v>
      </c>
      <c r="T471" s="8" t="s">
        <v>6246</v>
      </c>
      <c r="U471" s="8" t="s">
        <v>7731</v>
      </c>
      <c r="V471" s="8" t="s">
        <v>9700</v>
      </c>
      <c r="W471" s="8" t="s">
        <v>165</v>
      </c>
      <c r="X471" s="10"/>
      <c r="Y471" s="94" t="str">
        <f>VLOOKUP(D471,TIPOLOGIA!A:F,6,0)</f>
        <v>TIPO II</v>
      </c>
      <c r="Z471" s="94" t="str">
        <f>VLOOKUP(D471,TIPOLOGIA!A:F,5,0)</f>
        <v>TERRESTRE</v>
      </c>
      <c r="AA471" s="8" t="s">
        <v>1275</v>
      </c>
      <c r="AB471" s="8">
        <v>1</v>
      </c>
      <c r="AC471" s="86">
        <f>IF(W471="SOPORTE_TELEFÓNICO",'BASE LIQUIDACION REDEBAN 2025'!$B$19,IF(AND(W471="VISITA_TÉCNICA",Y471="TIPO II"),'BASE LIQUIDACION REDEBAN 2025'!$B$18,'BASE LIQUIDACION REDEBAN 2025'!$B$17))</f>
        <v>67654.12000000001</v>
      </c>
      <c r="AD471" s="86">
        <v>0</v>
      </c>
      <c r="AE471" s="86">
        <f t="shared" si="7"/>
        <v>67654.12000000001</v>
      </c>
      <c r="AF471" s="49"/>
    </row>
    <row r="472" spans="1:32" s="78" customFormat="1">
      <c r="A472" s="8" t="s">
        <v>76</v>
      </c>
      <c r="B472" s="94" t="str">
        <f>VLOOKUP(A472,'CENTRO DE COSTOS'!A:D,4,FALSE)</f>
        <v>DIEGO FERNANDO HENAO CARDONA</v>
      </c>
      <c r="C472" s="94" t="str">
        <f>VLOOKUP(A472,'CENTRO DE COSTOS'!A:D,2,FALSE)</f>
        <v>0004-0003</v>
      </c>
      <c r="D472" s="8">
        <v>76563</v>
      </c>
      <c r="E472" s="8">
        <v>2701101</v>
      </c>
      <c r="F472" s="8">
        <v>79650</v>
      </c>
      <c r="G472" s="8" t="s">
        <v>6241</v>
      </c>
      <c r="H472" s="8" t="s">
        <v>232</v>
      </c>
      <c r="I472" s="8" t="s">
        <v>3002</v>
      </c>
      <c r="J472" s="8" t="s">
        <v>5490</v>
      </c>
      <c r="K472" s="8" t="s">
        <v>160</v>
      </c>
      <c r="L472" s="8" t="s">
        <v>9701</v>
      </c>
      <c r="M472" s="183">
        <v>45905.511111111111</v>
      </c>
      <c r="N472" s="183">
        <v>45908.532638888893</v>
      </c>
      <c r="O472" s="90"/>
      <c r="P472" s="8" t="s">
        <v>8318</v>
      </c>
      <c r="Q472" s="8" t="s">
        <v>8318</v>
      </c>
      <c r="R472" s="8" t="s">
        <v>162</v>
      </c>
      <c r="S472" s="8" t="s">
        <v>162</v>
      </c>
      <c r="T472" s="8" t="s">
        <v>6246</v>
      </c>
      <c r="U472" s="8" t="s">
        <v>7731</v>
      </c>
      <c r="V472" s="8" t="s">
        <v>9702</v>
      </c>
      <c r="W472" s="8" t="s">
        <v>165</v>
      </c>
      <c r="X472" s="10"/>
      <c r="Y472" s="94" t="str">
        <f>VLOOKUP(D472,TIPOLOGIA!A:F,6,0)</f>
        <v>TIPO II</v>
      </c>
      <c r="Z472" s="94" t="str">
        <f>VLOOKUP(D472,TIPOLOGIA!A:F,5,0)</f>
        <v>TERRESTRE</v>
      </c>
      <c r="AA472" s="8" t="s">
        <v>346</v>
      </c>
      <c r="AB472" s="8">
        <v>1</v>
      </c>
      <c r="AC472" s="86">
        <f>IF(W472="SOPORTE_TELEFÓNICO",'BASE LIQUIDACION REDEBAN 2025'!$B$19,IF(AND(W472="VISITA_TÉCNICA",Y472="TIPO II"),'BASE LIQUIDACION REDEBAN 2025'!$B$18,'BASE LIQUIDACION REDEBAN 2025'!$B$17))</f>
        <v>67654.12000000001</v>
      </c>
      <c r="AD472" s="86">
        <v>0</v>
      </c>
      <c r="AE472" s="86">
        <f t="shared" si="7"/>
        <v>67654.12000000001</v>
      </c>
      <c r="AF472" s="49"/>
    </row>
    <row r="473" spans="1:32" s="78" customFormat="1">
      <c r="A473" s="8" t="s">
        <v>76</v>
      </c>
      <c r="B473" s="94" t="str">
        <f>VLOOKUP(A473,'CENTRO DE COSTOS'!A:D,4,FALSE)</f>
        <v>DIEGO FERNANDO HENAO CARDONA</v>
      </c>
      <c r="C473" s="94" t="str">
        <f>VLOOKUP(A473,'CENTRO DE COSTOS'!A:D,2,FALSE)</f>
        <v>0004-0003</v>
      </c>
      <c r="D473" s="8">
        <v>76001</v>
      </c>
      <c r="E473" s="8">
        <v>2703412</v>
      </c>
      <c r="F473" s="8">
        <v>79548</v>
      </c>
      <c r="G473" s="8" t="s">
        <v>6241</v>
      </c>
      <c r="H473" s="8" t="s">
        <v>232</v>
      </c>
      <c r="I473" s="8" t="s">
        <v>76</v>
      </c>
      <c r="J473" s="8" t="s">
        <v>9703</v>
      </c>
      <c r="K473" s="8" t="s">
        <v>160</v>
      </c>
      <c r="L473" s="8" t="s">
        <v>9704</v>
      </c>
      <c r="M473" s="183">
        <v>45906.308333333327</v>
      </c>
      <c r="N473" s="183">
        <v>45908.533333333333</v>
      </c>
      <c r="O473" s="90"/>
      <c r="P473" s="8" t="s">
        <v>8318</v>
      </c>
      <c r="Q473" s="8" t="s">
        <v>8318</v>
      </c>
      <c r="R473" s="8" t="s">
        <v>6245</v>
      </c>
      <c r="S473" s="8" t="s">
        <v>6245</v>
      </c>
      <c r="T473" s="8" t="s">
        <v>6246</v>
      </c>
      <c r="U473" s="8" t="s">
        <v>7731</v>
      </c>
      <c r="V473" s="8" t="s">
        <v>9705</v>
      </c>
      <c r="W473" s="8" t="s">
        <v>165</v>
      </c>
      <c r="X473" s="10"/>
      <c r="Y473" s="94" t="str">
        <f>VLOOKUP(D473,TIPOLOGIA!A:F,6,0)</f>
        <v>TIPO I</v>
      </c>
      <c r="Z473" s="94" t="str">
        <f>VLOOKUP(D473,TIPOLOGIA!A:F,5,0)</f>
        <v>TERRESTRE</v>
      </c>
      <c r="AA473" s="8" t="s">
        <v>1200</v>
      </c>
      <c r="AB473" s="8">
        <v>1</v>
      </c>
      <c r="AC473" s="86">
        <f>IF(W473="SOPORTE_TELEFÓNICO",'BASE LIQUIDACION REDEBAN 2025'!$B$19,IF(AND(W473="VISITA_TÉCNICA",Y473="TIPO II"),'BASE LIQUIDACION REDEBAN 2025'!$B$18,'BASE LIQUIDACION REDEBAN 2025'!$B$17))</f>
        <v>35779.500569199998</v>
      </c>
      <c r="AD473" s="86">
        <v>0</v>
      </c>
      <c r="AE473" s="86">
        <f t="shared" si="7"/>
        <v>35779.500569199998</v>
      </c>
      <c r="AF473" s="49"/>
    </row>
    <row r="474" spans="1:32" s="78" customFormat="1">
      <c r="A474" s="8" t="s">
        <v>72</v>
      </c>
      <c r="B474" s="94" t="str">
        <f>VLOOKUP(A474,'CENTRO DE COSTOS'!A:D,4,FALSE)</f>
        <v>MIGUEL JULIÁN HERNÁNDEZ GUARÍN</v>
      </c>
      <c r="C474" s="94" t="str">
        <f>VLOOKUP(A474,'CENTRO DE COSTOS'!A:D,2,FALSE)</f>
        <v>0004-0008</v>
      </c>
      <c r="D474" s="8">
        <v>68615</v>
      </c>
      <c r="E474" s="8">
        <v>2703160</v>
      </c>
      <c r="F474" s="8">
        <v>56068</v>
      </c>
      <c r="G474" s="8" t="s">
        <v>6241</v>
      </c>
      <c r="H474" s="8" t="s">
        <v>224</v>
      </c>
      <c r="I474" s="8" t="s">
        <v>1026</v>
      </c>
      <c r="J474" s="8" t="s">
        <v>9706</v>
      </c>
      <c r="K474" s="8" t="s">
        <v>160</v>
      </c>
      <c r="L474" s="8" t="s">
        <v>9707</v>
      </c>
      <c r="M474" s="183">
        <v>45905.732638888891</v>
      </c>
      <c r="N474" s="183">
        <v>45908.53402777778</v>
      </c>
      <c r="O474" s="90"/>
      <c r="P474" s="8" t="s">
        <v>8318</v>
      </c>
      <c r="Q474" s="8" t="s">
        <v>8318</v>
      </c>
      <c r="R474" s="8" t="s">
        <v>243</v>
      </c>
      <c r="S474" s="8" t="s">
        <v>244</v>
      </c>
      <c r="T474" s="8" t="s">
        <v>6246</v>
      </c>
      <c r="U474" s="8" t="s">
        <v>7731</v>
      </c>
      <c r="V474" s="8" t="s">
        <v>9708</v>
      </c>
      <c r="W474" s="8" t="s">
        <v>8320</v>
      </c>
      <c r="X474" s="10"/>
      <c r="Y474" s="94" t="str">
        <f>VLOOKUP(D474,TIPOLOGIA!A:F,6,0)</f>
        <v>TIPO II</v>
      </c>
      <c r="Z474" s="94" t="str">
        <f>VLOOKUP(D474,TIPOLOGIA!A:F,5,0)</f>
        <v>TERRESTRE</v>
      </c>
      <c r="AA474" s="8" t="s">
        <v>747</v>
      </c>
      <c r="AB474" s="8">
        <v>0</v>
      </c>
      <c r="AC474" s="86">
        <f>IF(W474="SOPORTE_TELEFÓNICO",'BASE LIQUIDACION REDEBAN 2025'!$B$19,IF(AND(W474="VISITA_TÉCNICA",Y474="TIPO II"),'BASE LIQUIDACION REDEBAN 2025'!$B$18,'BASE LIQUIDACION REDEBAN 2025'!$B$17))</f>
        <v>35779.500569199998</v>
      </c>
      <c r="AD474" s="86">
        <v>0</v>
      </c>
      <c r="AE474" s="86">
        <f t="shared" si="7"/>
        <v>35779.500569199998</v>
      </c>
      <c r="AF474" s="49"/>
    </row>
    <row r="475" spans="1:32" s="78" customFormat="1">
      <c r="A475" s="8" t="s">
        <v>80</v>
      </c>
      <c r="B475" s="94" t="str">
        <f>VLOOKUP(A475,'CENTRO DE COSTOS'!A:D,4,FALSE)</f>
        <v>JOSE MAURICIO HERNANDEZ ROJAS</v>
      </c>
      <c r="C475" s="94" t="str">
        <f>VLOOKUP(A475,'CENTRO DE COSTOS'!A:D,2,FALSE)</f>
        <v>0004-0001</v>
      </c>
      <c r="D475" s="8">
        <v>13001</v>
      </c>
      <c r="E475" s="8">
        <v>2681713</v>
      </c>
      <c r="F475" s="8">
        <v>79054</v>
      </c>
      <c r="G475" s="8" t="s">
        <v>6241</v>
      </c>
      <c r="H475" s="8" t="s">
        <v>685</v>
      </c>
      <c r="I475" s="8" t="s">
        <v>80</v>
      </c>
      <c r="J475" s="8" t="s">
        <v>9709</v>
      </c>
      <c r="K475" s="8" t="s">
        <v>160</v>
      </c>
      <c r="L475" s="8" t="s">
        <v>9710</v>
      </c>
      <c r="M475" s="183">
        <v>45902.538194444453</v>
      </c>
      <c r="N475" s="183">
        <v>45908.537499999999</v>
      </c>
      <c r="O475" s="90"/>
      <c r="P475" s="8" t="s">
        <v>8318</v>
      </c>
      <c r="Q475" s="8" t="s">
        <v>8318</v>
      </c>
      <c r="R475" s="8" t="s">
        <v>6245</v>
      </c>
      <c r="S475" s="8" t="s">
        <v>6245</v>
      </c>
      <c r="T475" s="8" t="s">
        <v>6246</v>
      </c>
      <c r="U475" s="8" t="s">
        <v>7731</v>
      </c>
      <c r="V475" s="8" t="s">
        <v>9711</v>
      </c>
      <c r="W475" s="8" t="s">
        <v>165</v>
      </c>
      <c r="X475" s="10"/>
      <c r="Y475" s="94" t="str">
        <f>VLOOKUP(D475,TIPOLOGIA!A:F,6,0)</f>
        <v>TIPO I</v>
      </c>
      <c r="Z475" s="94" t="str">
        <f>VLOOKUP(D475,TIPOLOGIA!A:F,5,0)</f>
        <v>TERRESTRE</v>
      </c>
      <c r="AA475" s="8" t="s">
        <v>690</v>
      </c>
      <c r="AB475" s="8">
        <v>1</v>
      </c>
      <c r="AC475" s="86">
        <f>IF(W475="SOPORTE_TELEFÓNICO",'BASE LIQUIDACION REDEBAN 2025'!$B$19,IF(AND(W475="VISITA_TÉCNICA",Y475="TIPO II"),'BASE LIQUIDACION REDEBAN 2025'!$B$18,'BASE LIQUIDACION REDEBAN 2025'!$B$17))</f>
        <v>35779.500569199998</v>
      </c>
      <c r="AD475" s="86">
        <v>0</v>
      </c>
      <c r="AE475" s="86">
        <f t="shared" si="7"/>
        <v>35779.500569199998</v>
      </c>
      <c r="AF475" s="49"/>
    </row>
    <row r="476" spans="1:32" s="78" customFormat="1">
      <c r="A476" s="8" t="s">
        <v>90</v>
      </c>
      <c r="B476" s="94" t="str">
        <f>VLOOKUP(A476,'CENTRO DE COSTOS'!A:D,4,FALSE)</f>
        <v>JUAN SEBASTIÁN RÍOS CASTRILLÓN</v>
      </c>
      <c r="C476" s="94" t="str">
        <f>VLOOKUP(A476,'CENTRO DE COSTOS'!A:D,2,FALSE)</f>
        <v>0004-0005</v>
      </c>
      <c r="D476" s="8">
        <v>5088</v>
      </c>
      <c r="E476" s="8">
        <v>2674452</v>
      </c>
      <c r="F476" s="8">
        <v>79806</v>
      </c>
      <c r="G476" s="8" t="s">
        <v>6241</v>
      </c>
      <c r="H476" s="8" t="s">
        <v>249</v>
      </c>
      <c r="I476" s="8" t="s">
        <v>384</v>
      </c>
      <c r="J476" s="8" t="s">
        <v>9712</v>
      </c>
      <c r="K476" s="8" t="s">
        <v>160</v>
      </c>
      <c r="L476" s="8" t="s">
        <v>9713</v>
      </c>
      <c r="M476" s="183">
        <v>45901.577777777777</v>
      </c>
      <c r="N476" s="183">
        <v>45908.54583333333</v>
      </c>
      <c r="O476" s="90"/>
      <c r="P476" s="8" t="s">
        <v>8318</v>
      </c>
      <c r="Q476" s="8" t="s">
        <v>8318</v>
      </c>
      <c r="R476" s="8" t="s">
        <v>6245</v>
      </c>
      <c r="S476" s="8" t="s">
        <v>6245</v>
      </c>
      <c r="T476" s="8" t="s">
        <v>6246</v>
      </c>
      <c r="U476" s="8" t="s">
        <v>7731</v>
      </c>
      <c r="V476" s="8" t="s">
        <v>9714</v>
      </c>
      <c r="W476" s="8" t="s">
        <v>165</v>
      </c>
      <c r="X476" s="10"/>
      <c r="Y476" s="94" t="str">
        <f>VLOOKUP(D476,TIPOLOGIA!A:F,6,0)</f>
        <v>TIPO I</v>
      </c>
      <c r="Z476" s="94" t="str">
        <f>VLOOKUP(D476,TIPOLOGIA!A:F,5,0)</f>
        <v>TERRESTRE</v>
      </c>
      <c r="AA476" s="8" t="s">
        <v>9715</v>
      </c>
      <c r="AB476" s="8">
        <v>1</v>
      </c>
      <c r="AC476" s="86">
        <f>IF(W476="SOPORTE_TELEFÓNICO",'BASE LIQUIDACION REDEBAN 2025'!$B$19,IF(AND(W476="VISITA_TÉCNICA",Y476="TIPO II"),'BASE LIQUIDACION REDEBAN 2025'!$B$18,'BASE LIQUIDACION REDEBAN 2025'!$B$17))</f>
        <v>35779.500569199998</v>
      </c>
      <c r="AD476" s="86">
        <v>0</v>
      </c>
      <c r="AE476" s="86">
        <f t="shared" si="7"/>
        <v>35779.500569199998</v>
      </c>
      <c r="AF476" s="49"/>
    </row>
    <row r="477" spans="1:32" s="78" customFormat="1">
      <c r="A477" s="8" t="s">
        <v>90</v>
      </c>
      <c r="B477" s="94" t="str">
        <f>VLOOKUP(A477,'CENTRO DE COSTOS'!A:D,4,FALSE)</f>
        <v>JUAN SEBASTIÁN RÍOS CASTRILLÓN</v>
      </c>
      <c r="C477" s="94" t="str">
        <f>VLOOKUP(A477,'CENTRO DE COSTOS'!A:D,2,FALSE)</f>
        <v>0004-0005</v>
      </c>
      <c r="D477" s="8">
        <v>5088</v>
      </c>
      <c r="E477" s="8">
        <v>2681432</v>
      </c>
      <c r="F477" s="8">
        <v>79918</v>
      </c>
      <c r="G477" s="8" t="s">
        <v>6241</v>
      </c>
      <c r="H477" s="8" t="s">
        <v>249</v>
      </c>
      <c r="I477" s="8" t="s">
        <v>384</v>
      </c>
      <c r="J477" s="8" t="s">
        <v>9716</v>
      </c>
      <c r="K477" s="8" t="s">
        <v>160</v>
      </c>
      <c r="L477" s="8" t="s">
        <v>9717</v>
      </c>
      <c r="M477" s="183">
        <v>45902.508333333331</v>
      </c>
      <c r="N477" s="183">
        <v>45908.546527777777</v>
      </c>
      <c r="O477" s="90"/>
      <c r="P477" s="8" t="s">
        <v>8318</v>
      </c>
      <c r="Q477" s="8" t="s">
        <v>8318</v>
      </c>
      <c r="R477" s="8" t="s">
        <v>243</v>
      </c>
      <c r="S477" s="8" t="s">
        <v>244</v>
      </c>
      <c r="T477" s="8" t="s">
        <v>6246</v>
      </c>
      <c r="U477" s="8" t="s">
        <v>7731</v>
      </c>
      <c r="V477" s="8" t="s">
        <v>9718</v>
      </c>
      <c r="W477" s="8" t="s">
        <v>165</v>
      </c>
      <c r="X477" s="10"/>
      <c r="Y477" s="94" t="str">
        <f>VLOOKUP(D477,TIPOLOGIA!A:F,6,0)</f>
        <v>TIPO I</v>
      </c>
      <c r="Z477" s="94" t="str">
        <f>VLOOKUP(D477,TIPOLOGIA!A:F,5,0)</f>
        <v>TERRESTRE</v>
      </c>
      <c r="AA477" s="8" t="s">
        <v>9715</v>
      </c>
      <c r="AB477" s="8">
        <v>1</v>
      </c>
      <c r="AC477" s="86">
        <f>IF(W477="SOPORTE_TELEFÓNICO",'BASE LIQUIDACION REDEBAN 2025'!$B$19,IF(AND(W477="VISITA_TÉCNICA",Y477="TIPO II"),'BASE LIQUIDACION REDEBAN 2025'!$B$18,'BASE LIQUIDACION REDEBAN 2025'!$B$17))</f>
        <v>35779.500569199998</v>
      </c>
      <c r="AD477" s="86">
        <v>0</v>
      </c>
      <c r="AE477" s="86">
        <f t="shared" si="7"/>
        <v>35779.500569199998</v>
      </c>
      <c r="AF477" s="49"/>
    </row>
    <row r="478" spans="1:32" s="78" customFormat="1">
      <c r="A478" s="8" t="s">
        <v>90</v>
      </c>
      <c r="B478" s="94" t="str">
        <f>VLOOKUP(A478,'CENTRO DE COSTOS'!A:D,4,FALSE)</f>
        <v>JUAN SEBASTIÁN RÍOS CASTRILLÓN</v>
      </c>
      <c r="C478" s="94" t="str">
        <f>VLOOKUP(A478,'CENTRO DE COSTOS'!A:D,2,FALSE)</f>
        <v>0004-0005</v>
      </c>
      <c r="D478" s="8">
        <v>5001</v>
      </c>
      <c r="E478" s="8">
        <v>2697436</v>
      </c>
      <c r="F478" s="8">
        <v>80553</v>
      </c>
      <c r="G478" s="8" t="s">
        <v>6241</v>
      </c>
      <c r="H478" s="8" t="s">
        <v>249</v>
      </c>
      <c r="I478" s="8" t="s">
        <v>90</v>
      </c>
      <c r="J478" s="8" t="s">
        <v>9719</v>
      </c>
      <c r="K478" s="8" t="s">
        <v>160</v>
      </c>
      <c r="L478" s="8" t="s">
        <v>9720</v>
      </c>
      <c r="M478" s="183">
        <v>45904.724999999999</v>
      </c>
      <c r="N478" s="183">
        <v>45908.547222222223</v>
      </c>
      <c r="O478" s="90"/>
      <c r="P478" s="8" t="s">
        <v>8318</v>
      </c>
      <c r="Q478" s="8" t="s">
        <v>8318</v>
      </c>
      <c r="R478" s="8" t="s">
        <v>162</v>
      </c>
      <c r="S478" s="8" t="s">
        <v>162</v>
      </c>
      <c r="T478" s="8" t="s">
        <v>6246</v>
      </c>
      <c r="U478" s="8" t="s">
        <v>7731</v>
      </c>
      <c r="V478" s="8" t="s">
        <v>9721</v>
      </c>
      <c r="W478" s="8" t="s">
        <v>165</v>
      </c>
      <c r="X478" s="10"/>
      <c r="Y478" s="94" t="str">
        <f>VLOOKUP(D478,TIPOLOGIA!A:F,6,0)</f>
        <v>TIPO I</v>
      </c>
      <c r="Z478" s="94" t="str">
        <f>VLOOKUP(D478,TIPOLOGIA!A:F,5,0)</f>
        <v>TERRESTRE</v>
      </c>
      <c r="AA478" s="8" t="s">
        <v>9715</v>
      </c>
      <c r="AB478" s="8">
        <v>1</v>
      </c>
      <c r="AC478" s="86">
        <f>IF(W478="SOPORTE_TELEFÓNICO",'BASE LIQUIDACION REDEBAN 2025'!$B$19,IF(AND(W478="VISITA_TÉCNICA",Y478="TIPO II"),'BASE LIQUIDACION REDEBAN 2025'!$B$18,'BASE LIQUIDACION REDEBAN 2025'!$B$17))</f>
        <v>35779.500569199998</v>
      </c>
      <c r="AD478" s="86">
        <v>0</v>
      </c>
      <c r="AE478" s="86">
        <f t="shared" si="7"/>
        <v>35779.500569199998</v>
      </c>
      <c r="AF478" s="49"/>
    </row>
    <row r="479" spans="1:32" s="78" customFormat="1">
      <c r="A479" s="8" t="s">
        <v>90</v>
      </c>
      <c r="B479" s="94" t="str">
        <f>VLOOKUP(A479,'CENTRO DE COSTOS'!A:D,4,FALSE)</f>
        <v>JUAN SEBASTIÁN RÍOS CASTRILLÓN</v>
      </c>
      <c r="C479" s="94" t="str">
        <f>VLOOKUP(A479,'CENTRO DE COSTOS'!A:D,2,FALSE)</f>
        <v>0004-0005</v>
      </c>
      <c r="D479" s="8">
        <v>5360</v>
      </c>
      <c r="E479" s="8">
        <v>2691378</v>
      </c>
      <c r="F479" s="8">
        <v>74444</v>
      </c>
      <c r="G479" s="8" t="s">
        <v>6241</v>
      </c>
      <c r="H479" s="8" t="s">
        <v>249</v>
      </c>
      <c r="I479" s="8" t="s">
        <v>354</v>
      </c>
      <c r="J479" s="8" t="s">
        <v>9722</v>
      </c>
      <c r="K479" s="8" t="s">
        <v>160</v>
      </c>
      <c r="L479" s="8" t="s">
        <v>9723</v>
      </c>
      <c r="M479" s="183">
        <v>45904.333333333343</v>
      </c>
      <c r="N479" s="183">
        <v>45908.548611111109</v>
      </c>
      <c r="O479" s="90"/>
      <c r="P479" s="8" t="s">
        <v>8318</v>
      </c>
      <c r="Q479" s="8" t="s">
        <v>8318</v>
      </c>
      <c r="R479" s="8" t="s">
        <v>243</v>
      </c>
      <c r="S479" s="8" t="s">
        <v>244</v>
      </c>
      <c r="T479" s="8" t="s">
        <v>6246</v>
      </c>
      <c r="U479" s="8" t="s">
        <v>7731</v>
      </c>
      <c r="V479" s="8" t="s">
        <v>9724</v>
      </c>
      <c r="W479" s="8" t="s">
        <v>165</v>
      </c>
      <c r="X479" s="10"/>
      <c r="Y479" s="94" t="str">
        <f>VLOOKUP(D479,TIPOLOGIA!A:F,6,0)</f>
        <v>TIPO I</v>
      </c>
      <c r="Z479" s="94" t="str">
        <f>VLOOKUP(D479,TIPOLOGIA!A:F,5,0)</f>
        <v>TERRESTRE</v>
      </c>
      <c r="AA479" s="8" t="s">
        <v>9715</v>
      </c>
      <c r="AB479" s="8">
        <v>1</v>
      </c>
      <c r="AC479" s="86">
        <f>IF(W479="SOPORTE_TELEFÓNICO",'BASE LIQUIDACION REDEBAN 2025'!$B$19,IF(AND(W479="VISITA_TÉCNICA",Y479="TIPO II"),'BASE LIQUIDACION REDEBAN 2025'!$B$18,'BASE LIQUIDACION REDEBAN 2025'!$B$17))</f>
        <v>35779.500569199998</v>
      </c>
      <c r="AD479" s="86">
        <v>0</v>
      </c>
      <c r="AE479" s="86">
        <f t="shared" si="7"/>
        <v>35779.500569199998</v>
      </c>
      <c r="AF479" s="49"/>
    </row>
    <row r="480" spans="1:32" s="78" customFormat="1">
      <c r="A480" s="8" t="s">
        <v>90</v>
      </c>
      <c r="B480" s="94" t="str">
        <f>VLOOKUP(A480,'CENTRO DE COSTOS'!A:D,4,FALSE)</f>
        <v>JUAN SEBASTIÁN RÍOS CASTRILLÓN</v>
      </c>
      <c r="C480" s="94" t="str">
        <f>VLOOKUP(A480,'CENTRO DE COSTOS'!A:D,2,FALSE)</f>
        <v>0004-0005</v>
      </c>
      <c r="D480" s="8">
        <v>5360</v>
      </c>
      <c r="E480" s="8">
        <v>2692721</v>
      </c>
      <c r="F480" s="8">
        <v>76827</v>
      </c>
      <c r="G480" s="8" t="s">
        <v>6241</v>
      </c>
      <c r="H480" s="8" t="s">
        <v>249</v>
      </c>
      <c r="I480" s="8" t="s">
        <v>354</v>
      </c>
      <c r="J480" s="8" t="s">
        <v>9725</v>
      </c>
      <c r="K480" s="8" t="s">
        <v>160</v>
      </c>
      <c r="L480" s="8" t="s">
        <v>9726</v>
      </c>
      <c r="M480" s="183">
        <v>45904.356249999997</v>
      </c>
      <c r="N480" s="183">
        <v>45908.548611111109</v>
      </c>
      <c r="O480" s="90"/>
      <c r="P480" s="8" t="s">
        <v>8318</v>
      </c>
      <c r="Q480" s="8" t="s">
        <v>8318</v>
      </c>
      <c r="R480" s="8" t="s">
        <v>243</v>
      </c>
      <c r="S480" s="8" t="s">
        <v>365</v>
      </c>
      <c r="T480" s="8" t="s">
        <v>6246</v>
      </c>
      <c r="U480" s="8" t="s">
        <v>7731</v>
      </c>
      <c r="V480" s="8" t="s">
        <v>9727</v>
      </c>
      <c r="W480" s="8" t="s">
        <v>165</v>
      </c>
      <c r="X480" s="10"/>
      <c r="Y480" s="94" t="str">
        <f>VLOOKUP(D480,TIPOLOGIA!A:F,6,0)</f>
        <v>TIPO I</v>
      </c>
      <c r="Z480" s="94" t="str">
        <f>VLOOKUP(D480,TIPOLOGIA!A:F,5,0)</f>
        <v>TERRESTRE</v>
      </c>
      <c r="AA480" s="8" t="s">
        <v>9715</v>
      </c>
      <c r="AB480" s="8">
        <v>1</v>
      </c>
      <c r="AC480" s="86">
        <f>IF(W480="SOPORTE_TELEFÓNICO",'BASE LIQUIDACION REDEBAN 2025'!$B$19,IF(AND(W480="VISITA_TÉCNICA",Y480="TIPO II"),'BASE LIQUIDACION REDEBAN 2025'!$B$18,'BASE LIQUIDACION REDEBAN 2025'!$B$17))</f>
        <v>35779.500569199998</v>
      </c>
      <c r="AD480" s="86">
        <v>0</v>
      </c>
      <c r="AE480" s="86">
        <f t="shared" si="7"/>
        <v>35779.500569199998</v>
      </c>
      <c r="AF480" s="49"/>
    </row>
    <row r="481" spans="1:32" s="78" customFormat="1">
      <c r="A481" s="8" t="s">
        <v>90</v>
      </c>
      <c r="B481" s="94" t="str">
        <f>VLOOKUP(A481,'CENTRO DE COSTOS'!A:D,4,FALSE)</f>
        <v>JUAN SEBASTIÁN RÍOS CASTRILLÓN</v>
      </c>
      <c r="C481" s="94" t="str">
        <f>VLOOKUP(A481,'CENTRO DE COSTOS'!A:D,2,FALSE)</f>
        <v>0004-0005</v>
      </c>
      <c r="D481" s="8">
        <v>5631</v>
      </c>
      <c r="E481" s="8">
        <v>2696386</v>
      </c>
      <c r="F481" s="8">
        <v>79928</v>
      </c>
      <c r="G481" s="8" t="s">
        <v>6241</v>
      </c>
      <c r="H481" s="8" t="s">
        <v>249</v>
      </c>
      <c r="I481" s="8" t="s">
        <v>2872</v>
      </c>
      <c r="J481" s="8" t="s">
        <v>9728</v>
      </c>
      <c r="K481" s="8" t="s">
        <v>160</v>
      </c>
      <c r="L481" s="8" t="s">
        <v>9729</v>
      </c>
      <c r="M481" s="183">
        <v>45904.640972222223</v>
      </c>
      <c r="N481" s="183">
        <v>45908.549305555563</v>
      </c>
      <c r="O481" s="90"/>
      <c r="P481" s="8" t="s">
        <v>8318</v>
      </c>
      <c r="Q481" s="8" t="s">
        <v>8318</v>
      </c>
      <c r="R481" s="8" t="s">
        <v>243</v>
      </c>
      <c r="S481" s="8" t="s">
        <v>244</v>
      </c>
      <c r="T481" s="8" t="s">
        <v>6246</v>
      </c>
      <c r="U481" s="8" t="s">
        <v>7731</v>
      </c>
      <c r="V481" s="8" t="s">
        <v>9730</v>
      </c>
      <c r="W481" s="8" t="s">
        <v>165</v>
      </c>
      <c r="X481" s="10"/>
      <c r="Y481" s="94" t="str">
        <f>VLOOKUP(D481,TIPOLOGIA!A:F,6,0)</f>
        <v>TIPO I</v>
      </c>
      <c r="Z481" s="94" t="str">
        <f>VLOOKUP(D481,TIPOLOGIA!A:F,5,0)</f>
        <v>TERRESTRE</v>
      </c>
      <c r="AA481" s="8" t="s">
        <v>9715</v>
      </c>
      <c r="AB481" s="8">
        <v>1</v>
      </c>
      <c r="AC481" s="86">
        <f>IF(W481="SOPORTE_TELEFÓNICO",'BASE LIQUIDACION REDEBAN 2025'!$B$19,IF(AND(W481="VISITA_TÉCNICA",Y481="TIPO II"),'BASE LIQUIDACION REDEBAN 2025'!$B$18,'BASE LIQUIDACION REDEBAN 2025'!$B$17))</f>
        <v>35779.500569199998</v>
      </c>
      <c r="AD481" s="86">
        <v>0</v>
      </c>
      <c r="AE481" s="86">
        <f t="shared" si="7"/>
        <v>35779.500569199998</v>
      </c>
      <c r="AF481" s="49"/>
    </row>
    <row r="482" spans="1:32" s="78" customFormat="1">
      <c r="A482" s="8" t="s">
        <v>90</v>
      </c>
      <c r="B482" s="94" t="str">
        <f>VLOOKUP(A482,'CENTRO DE COSTOS'!A:D,4,FALSE)</f>
        <v>JUAN SEBASTIÁN RÍOS CASTRILLÓN</v>
      </c>
      <c r="C482" s="94" t="str">
        <f>VLOOKUP(A482,'CENTRO DE COSTOS'!A:D,2,FALSE)</f>
        <v>0004-0005</v>
      </c>
      <c r="D482" s="8">
        <v>5001</v>
      </c>
      <c r="E482" s="8">
        <v>2699331</v>
      </c>
      <c r="F482" s="8">
        <v>31447</v>
      </c>
      <c r="G482" s="8" t="s">
        <v>6241</v>
      </c>
      <c r="H482" s="8" t="s">
        <v>249</v>
      </c>
      <c r="I482" s="8" t="s">
        <v>90</v>
      </c>
      <c r="J482" s="8" t="s">
        <v>9731</v>
      </c>
      <c r="K482" s="8" t="s">
        <v>160</v>
      </c>
      <c r="L482" s="8" t="s">
        <v>9732</v>
      </c>
      <c r="M482" s="183">
        <v>45905.397916666669</v>
      </c>
      <c r="N482" s="183">
        <v>45908.55</v>
      </c>
      <c r="O482" s="90"/>
      <c r="P482" s="8" t="s">
        <v>8318</v>
      </c>
      <c r="Q482" s="8" t="s">
        <v>8318</v>
      </c>
      <c r="R482" s="8" t="s">
        <v>162</v>
      </c>
      <c r="S482" s="8" t="s">
        <v>6245</v>
      </c>
      <c r="T482" s="8" t="s">
        <v>6246</v>
      </c>
      <c r="U482" s="8" t="s">
        <v>7731</v>
      </c>
      <c r="V482" s="8" t="s">
        <v>9733</v>
      </c>
      <c r="W482" s="8" t="s">
        <v>165</v>
      </c>
      <c r="X482" s="10"/>
      <c r="Y482" s="94" t="str">
        <f>VLOOKUP(D482,TIPOLOGIA!A:F,6,0)</f>
        <v>TIPO I</v>
      </c>
      <c r="Z482" s="94" t="str">
        <f>VLOOKUP(D482,TIPOLOGIA!A:F,5,0)</f>
        <v>TERRESTRE</v>
      </c>
      <c r="AA482" s="8" t="s">
        <v>9715</v>
      </c>
      <c r="AB482" s="8">
        <v>1</v>
      </c>
      <c r="AC482" s="86">
        <f>IF(W482="SOPORTE_TELEFÓNICO",'BASE LIQUIDACION REDEBAN 2025'!$B$19,IF(AND(W482="VISITA_TÉCNICA",Y482="TIPO II"),'BASE LIQUIDACION REDEBAN 2025'!$B$18,'BASE LIQUIDACION REDEBAN 2025'!$B$17))</f>
        <v>35779.500569199998</v>
      </c>
      <c r="AD482" s="86">
        <v>0</v>
      </c>
      <c r="AE482" s="86">
        <f t="shared" si="7"/>
        <v>35779.500569199998</v>
      </c>
      <c r="AF482" s="49"/>
    </row>
    <row r="483" spans="1:32" s="78" customFormat="1">
      <c r="A483" s="8" t="s">
        <v>68</v>
      </c>
      <c r="B483" s="94" t="str">
        <f>VLOOKUP(A483,'CENTRO DE COSTOS'!A:D,4,FALSE)</f>
        <v>WILLIAM ASDRUBAL ROZO ROZO</v>
      </c>
      <c r="C483" s="94" t="str">
        <f>VLOOKUP(A483,'CENTRO DE COSTOS'!A:D,2,FALSE)</f>
        <v>0004-0004</v>
      </c>
      <c r="D483" s="8">
        <v>11001</v>
      </c>
      <c r="E483" s="8">
        <v>2704259</v>
      </c>
      <c r="F483" s="8">
        <v>15745</v>
      </c>
      <c r="G483" s="8" t="s">
        <v>6241</v>
      </c>
      <c r="H483" s="8" t="s">
        <v>417</v>
      </c>
      <c r="I483" s="8" t="s">
        <v>68</v>
      </c>
      <c r="J483" s="8" t="s">
        <v>9734</v>
      </c>
      <c r="K483" s="8" t="s">
        <v>160</v>
      </c>
      <c r="L483" s="8" t="s">
        <v>9735</v>
      </c>
      <c r="M483" s="183">
        <v>45908.333333333343</v>
      </c>
      <c r="N483" s="183">
        <v>45908.604166666657</v>
      </c>
      <c r="O483" s="90"/>
      <c r="P483" s="8" t="s">
        <v>8318</v>
      </c>
      <c r="Q483" s="8" t="s">
        <v>8318</v>
      </c>
      <c r="R483" s="8" t="s">
        <v>357</v>
      </c>
      <c r="S483" s="8" t="s">
        <v>7751</v>
      </c>
      <c r="T483" s="8" t="s">
        <v>6246</v>
      </c>
      <c r="U483" s="8" t="s">
        <v>7731</v>
      </c>
      <c r="V483" s="8" t="s">
        <v>9736</v>
      </c>
      <c r="W483" s="8" t="s">
        <v>165</v>
      </c>
      <c r="X483" s="10"/>
      <c r="Y483" s="94" t="str">
        <f>VLOOKUP(D483,TIPOLOGIA!A:F,6,0)</f>
        <v>TIPO I</v>
      </c>
      <c r="Z483" s="94" t="str">
        <f>VLOOKUP(D483,TIPOLOGIA!A:F,5,0)</f>
        <v>TERRESTRE</v>
      </c>
      <c r="AA483" s="8" t="s">
        <v>3358</v>
      </c>
      <c r="AB483" s="8">
        <v>1</v>
      </c>
      <c r="AC483" s="86">
        <f>IF(W483="SOPORTE_TELEFÓNICO",'BASE LIQUIDACION REDEBAN 2025'!$B$19,IF(AND(W483="VISITA_TÉCNICA",Y483="TIPO II"),'BASE LIQUIDACION REDEBAN 2025'!$B$18,'BASE LIQUIDACION REDEBAN 2025'!$B$17))</f>
        <v>35779.500569199998</v>
      </c>
      <c r="AD483" s="86">
        <v>0</v>
      </c>
      <c r="AE483" s="86">
        <f t="shared" si="7"/>
        <v>35779.500569199998</v>
      </c>
      <c r="AF483" s="49"/>
    </row>
    <row r="484" spans="1:32" s="78" customFormat="1">
      <c r="A484" s="8" t="s">
        <v>76</v>
      </c>
      <c r="B484" s="94" t="str">
        <f>VLOOKUP(A484,'CENTRO DE COSTOS'!A:D,4,FALSE)</f>
        <v>DIEGO FERNANDO HENAO CARDONA</v>
      </c>
      <c r="C484" s="94" t="str">
        <f>VLOOKUP(A484,'CENTRO DE COSTOS'!A:D,2,FALSE)</f>
        <v>0004-0003</v>
      </c>
      <c r="D484" s="8">
        <v>19110</v>
      </c>
      <c r="E484" s="8">
        <v>2703984</v>
      </c>
      <c r="F484" s="8">
        <v>37308</v>
      </c>
      <c r="G484" s="8" t="s">
        <v>6241</v>
      </c>
      <c r="H484" s="8" t="s">
        <v>171</v>
      </c>
      <c r="I484" s="8" t="s">
        <v>6267</v>
      </c>
      <c r="J484" s="8" t="s">
        <v>9737</v>
      </c>
      <c r="K484" s="8" t="s">
        <v>160</v>
      </c>
      <c r="L484" s="8" t="s">
        <v>9738</v>
      </c>
      <c r="M484" s="183">
        <v>45906.473611111112</v>
      </c>
      <c r="N484" s="183">
        <v>45908.605555555558</v>
      </c>
      <c r="O484" s="90"/>
      <c r="P484" s="8" t="s">
        <v>8318</v>
      </c>
      <c r="Q484" s="8" t="s">
        <v>8318</v>
      </c>
      <c r="R484" s="8" t="s">
        <v>6245</v>
      </c>
      <c r="S484" s="8" t="s">
        <v>6245</v>
      </c>
      <c r="T484" s="8" t="s">
        <v>6246</v>
      </c>
      <c r="U484" s="8" t="s">
        <v>7731</v>
      </c>
      <c r="V484" s="8" t="s">
        <v>9739</v>
      </c>
      <c r="W484" s="8" t="s">
        <v>165</v>
      </c>
      <c r="X484" s="10"/>
      <c r="Y484" s="94" t="str">
        <f>VLOOKUP(D484,TIPOLOGIA!A:F,6,0)</f>
        <v>TIPO II</v>
      </c>
      <c r="Z484" s="94" t="str">
        <f>VLOOKUP(D484,TIPOLOGIA!A:F,5,0)</f>
        <v>TERRESTRE</v>
      </c>
      <c r="AA484" s="8" t="s">
        <v>206</v>
      </c>
      <c r="AB484" s="8">
        <v>1</v>
      </c>
      <c r="AC484" s="86">
        <f>IF(W484="SOPORTE_TELEFÓNICO",'BASE LIQUIDACION REDEBAN 2025'!$B$19,IF(AND(W484="VISITA_TÉCNICA",Y484="TIPO II"),'BASE LIQUIDACION REDEBAN 2025'!$B$18,'BASE LIQUIDACION REDEBAN 2025'!$B$17))</f>
        <v>67654.12000000001</v>
      </c>
      <c r="AD484" s="86">
        <v>0</v>
      </c>
      <c r="AE484" s="86">
        <f t="shared" si="7"/>
        <v>67654.12000000001</v>
      </c>
      <c r="AF484" s="49"/>
    </row>
    <row r="485" spans="1:32" s="78" customFormat="1">
      <c r="A485" s="8" t="s">
        <v>91</v>
      </c>
      <c r="B485" s="94" t="str">
        <f>VLOOKUP(A485,'CENTRO DE COSTOS'!A:D,4,FALSE)</f>
        <v>JOSE MAURICIO HERNANDEZ ROJAS</v>
      </c>
      <c r="C485" s="94" t="str">
        <f>VLOOKUP(A485,'CENTRO DE COSTOS'!A:D,2,FALSE)</f>
        <v>0004-0001</v>
      </c>
      <c r="D485" s="8">
        <v>23001</v>
      </c>
      <c r="E485" s="8">
        <v>2703948</v>
      </c>
      <c r="F485" s="8">
        <v>47447</v>
      </c>
      <c r="G485" s="8" t="s">
        <v>6241</v>
      </c>
      <c r="H485" s="8" t="s">
        <v>193</v>
      </c>
      <c r="I485" s="8" t="s">
        <v>91</v>
      </c>
      <c r="J485" s="8" t="s">
        <v>9740</v>
      </c>
      <c r="K485" s="8" t="s">
        <v>160</v>
      </c>
      <c r="L485" s="8" t="s">
        <v>9741</v>
      </c>
      <c r="M485" s="183">
        <v>45906.430555555547</v>
      </c>
      <c r="N485" s="183">
        <v>45908.606944444437</v>
      </c>
      <c r="O485" s="90"/>
      <c r="P485" s="8" t="s">
        <v>8318</v>
      </c>
      <c r="Q485" s="8" t="s">
        <v>8318</v>
      </c>
      <c r="R485" s="8" t="s">
        <v>243</v>
      </c>
      <c r="S485" s="8" t="s">
        <v>365</v>
      </c>
      <c r="T485" s="8" t="s">
        <v>6246</v>
      </c>
      <c r="U485" s="8" t="s">
        <v>7731</v>
      </c>
      <c r="V485" s="8" t="s">
        <v>9742</v>
      </c>
      <c r="W485" s="8" t="s">
        <v>165</v>
      </c>
      <c r="X485" s="10"/>
      <c r="Y485" s="94" t="str">
        <f>VLOOKUP(D485,TIPOLOGIA!A:F,6,0)</f>
        <v>TIPO I</v>
      </c>
      <c r="Z485" s="94" t="str">
        <f>VLOOKUP(D485,TIPOLOGIA!A:F,5,0)</f>
        <v>TERRESTRE</v>
      </c>
      <c r="AA485" s="8" t="s">
        <v>1084</v>
      </c>
      <c r="AB485" s="8">
        <v>1</v>
      </c>
      <c r="AC485" s="86">
        <f>IF(W485="SOPORTE_TELEFÓNICO",'BASE LIQUIDACION REDEBAN 2025'!$B$19,IF(AND(W485="VISITA_TÉCNICA",Y485="TIPO II"),'BASE LIQUIDACION REDEBAN 2025'!$B$18,'BASE LIQUIDACION REDEBAN 2025'!$B$17))</f>
        <v>35779.500569199998</v>
      </c>
      <c r="AD485" s="86">
        <v>0</v>
      </c>
      <c r="AE485" s="86">
        <f t="shared" si="7"/>
        <v>35779.500569199998</v>
      </c>
      <c r="AF485" s="49"/>
    </row>
    <row r="486" spans="1:32" s="78" customFormat="1">
      <c r="A486" s="8" t="s">
        <v>68</v>
      </c>
      <c r="B486" s="94" t="str">
        <f>VLOOKUP(A486,'CENTRO DE COSTOS'!A:D,4,FALSE)</f>
        <v>WILLIAM ASDRUBAL ROZO ROZO</v>
      </c>
      <c r="C486" s="94" t="str">
        <f>VLOOKUP(A486,'CENTRO DE COSTOS'!A:D,2,FALSE)</f>
        <v>0004-0004</v>
      </c>
      <c r="D486" s="8">
        <v>25899</v>
      </c>
      <c r="E486" s="8">
        <v>2701647</v>
      </c>
      <c r="F486" s="8">
        <v>76754</v>
      </c>
      <c r="G486" s="8" t="s">
        <v>6241</v>
      </c>
      <c r="H486" s="8" t="s">
        <v>417</v>
      </c>
      <c r="I486" s="8" t="s">
        <v>2927</v>
      </c>
      <c r="J486" s="8" t="s">
        <v>9743</v>
      </c>
      <c r="K486" s="8" t="s">
        <v>160</v>
      </c>
      <c r="L486" s="8" t="s">
        <v>9744</v>
      </c>
      <c r="M486" s="183">
        <v>45905.604166666657</v>
      </c>
      <c r="N486" s="183">
        <v>45908.60833333333</v>
      </c>
      <c r="O486" s="90"/>
      <c r="P486" s="8" t="s">
        <v>8318</v>
      </c>
      <c r="Q486" s="8" t="s">
        <v>8318</v>
      </c>
      <c r="R486" s="8" t="s">
        <v>6245</v>
      </c>
      <c r="S486" s="8" t="s">
        <v>6245</v>
      </c>
      <c r="T486" s="8" t="s">
        <v>6246</v>
      </c>
      <c r="U486" s="8" t="s">
        <v>7731</v>
      </c>
      <c r="V486" s="8" t="s">
        <v>9745</v>
      </c>
      <c r="W486" s="8" t="s">
        <v>165</v>
      </c>
      <c r="X486" s="10"/>
      <c r="Y486" s="94" t="str">
        <f>VLOOKUP(D486,TIPOLOGIA!A:F,6,0)</f>
        <v>TIPO II</v>
      </c>
      <c r="Z486" s="94" t="str">
        <f>VLOOKUP(D486,TIPOLOGIA!A:F,5,0)</f>
        <v>TERRESTRE</v>
      </c>
      <c r="AA486" s="8" t="s">
        <v>551</v>
      </c>
      <c r="AB486" s="8">
        <v>1</v>
      </c>
      <c r="AC486" s="86">
        <f>IF(W486="SOPORTE_TELEFÓNICO",'BASE LIQUIDACION REDEBAN 2025'!$B$19,IF(AND(W486="VISITA_TÉCNICA",Y486="TIPO II"),'BASE LIQUIDACION REDEBAN 2025'!$B$18,'BASE LIQUIDACION REDEBAN 2025'!$B$17))</f>
        <v>67654.12000000001</v>
      </c>
      <c r="AD486" s="86">
        <v>0</v>
      </c>
      <c r="AE486" s="86">
        <f t="shared" si="7"/>
        <v>67654.12000000001</v>
      </c>
      <c r="AF486" s="49"/>
    </row>
    <row r="487" spans="1:32" s="78" customFormat="1">
      <c r="A487" s="8" t="s">
        <v>90</v>
      </c>
      <c r="B487" s="94" t="str">
        <f>VLOOKUP(A487,'CENTRO DE COSTOS'!A:D,4,FALSE)</f>
        <v>JUAN SEBASTIÁN RÍOS CASTRILLÓN</v>
      </c>
      <c r="C487" s="94" t="str">
        <f>VLOOKUP(A487,'CENTRO DE COSTOS'!A:D,2,FALSE)</f>
        <v>0004-0005</v>
      </c>
      <c r="D487" s="8">
        <v>5212</v>
      </c>
      <c r="E487" s="8">
        <v>2693020</v>
      </c>
      <c r="F487" s="8">
        <v>23511</v>
      </c>
      <c r="G487" s="8" t="s">
        <v>6241</v>
      </c>
      <c r="H487" s="8" t="s">
        <v>249</v>
      </c>
      <c r="I487" s="8" t="s">
        <v>1729</v>
      </c>
      <c r="J487" s="8" t="s">
        <v>9746</v>
      </c>
      <c r="K487" s="8" t="s">
        <v>160</v>
      </c>
      <c r="L487" s="8" t="s">
        <v>9747</v>
      </c>
      <c r="M487" s="183">
        <v>45904.380555555559</v>
      </c>
      <c r="N487" s="183">
        <v>45908.611111111109</v>
      </c>
      <c r="O487" s="90"/>
      <c r="P487" s="8" t="s">
        <v>8318</v>
      </c>
      <c r="Q487" s="8" t="s">
        <v>8318</v>
      </c>
      <c r="R487" s="8" t="s">
        <v>6245</v>
      </c>
      <c r="S487" s="8" t="s">
        <v>6245</v>
      </c>
      <c r="T487" s="8" t="s">
        <v>6246</v>
      </c>
      <c r="U487" s="8" t="s">
        <v>7731</v>
      </c>
      <c r="V487" s="8" t="s">
        <v>9748</v>
      </c>
      <c r="W487" s="8" t="s">
        <v>165</v>
      </c>
      <c r="X487" s="10"/>
      <c r="Y487" s="94" t="str">
        <f>VLOOKUP(D487,TIPOLOGIA!A:F,6,0)</f>
        <v>TIPO I</v>
      </c>
      <c r="Z487" s="94" t="str">
        <f>VLOOKUP(D487,TIPOLOGIA!A:F,5,0)</f>
        <v>TERRESTRE</v>
      </c>
      <c r="AA487" s="8" t="s">
        <v>988</v>
      </c>
      <c r="AB487" s="8">
        <v>1</v>
      </c>
      <c r="AC487" s="86">
        <f>IF(W487="SOPORTE_TELEFÓNICO",'BASE LIQUIDACION REDEBAN 2025'!$B$19,IF(AND(W487="VISITA_TÉCNICA",Y487="TIPO II"),'BASE LIQUIDACION REDEBAN 2025'!$B$18,'BASE LIQUIDACION REDEBAN 2025'!$B$17))</f>
        <v>35779.500569199998</v>
      </c>
      <c r="AD487" s="86">
        <v>0</v>
      </c>
      <c r="AE487" s="86">
        <f t="shared" si="7"/>
        <v>35779.500569199998</v>
      </c>
      <c r="AF487" s="49"/>
    </row>
    <row r="488" spans="1:32" s="78" customFormat="1">
      <c r="A488" s="8" t="s">
        <v>68</v>
      </c>
      <c r="B488" s="94" t="str">
        <f>VLOOKUP(A488,'CENTRO DE COSTOS'!A:D,4,FALSE)</f>
        <v>WILLIAM ASDRUBAL ROZO ROZO</v>
      </c>
      <c r="C488" s="94" t="str">
        <f>VLOOKUP(A488,'CENTRO DE COSTOS'!A:D,2,FALSE)</f>
        <v>0004-0004</v>
      </c>
      <c r="D488" s="8">
        <v>25899</v>
      </c>
      <c r="E488" s="8">
        <v>2696081</v>
      </c>
      <c r="F488" s="8">
        <v>25558</v>
      </c>
      <c r="G488" s="8" t="s">
        <v>6241</v>
      </c>
      <c r="H488" s="8" t="s">
        <v>417</v>
      </c>
      <c r="I488" s="8" t="s">
        <v>2927</v>
      </c>
      <c r="J488" s="8" t="s">
        <v>9749</v>
      </c>
      <c r="K488" s="8" t="s">
        <v>160</v>
      </c>
      <c r="L488" s="8" t="s">
        <v>9750</v>
      </c>
      <c r="M488" s="183">
        <v>45904.615972222222</v>
      </c>
      <c r="N488" s="183">
        <v>45908.611805555563</v>
      </c>
      <c r="O488" s="90"/>
      <c r="P488" s="8" t="s">
        <v>8318</v>
      </c>
      <c r="Q488" s="8" t="s">
        <v>8318</v>
      </c>
      <c r="R488" s="8" t="s">
        <v>6245</v>
      </c>
      <c r="S488" s="8" t="s">
        <v>6245</v>
      </c>
      <c r="T488" s="8" t="s">
        <v>6246</v>
      </c>
      <c r="U488" s="8" t="s">
        <v>7731</v>
      </c>
      <c r="V488" s="8" t="s">
        <v>9751</v>
      </c>
      <c r="W488" s="8" t="s">
        <v>165</v>
      </c>
      <c r="X488" s="10"/>
      <c r="Y488" s="94" t="str">
        <f>VLOOKUP(D488,TIPOLOGIA!A:F,6,0)</f>
        <v>TIPO II</v>
      </c>
      <c r="Z488" s="94" t="str">
        <f>VLOOKUP(D488,TIPOLOGIA!A:F,5,0)</f>
        <v>TERRESTRE</v>
      </c>
      <c r="AA488" s="8" t="s">
        <v>551</v>
      </c>
      <c r="AB488" s="8">
        <v>1</v>
      </c>
      <c r="AC488" s="86">
        <f>IF(W488="SOPORTE_TELEFÓNICO",'BASE LIQUIDACION REDEBAN 2025'!$B$19,IF(AND(W488="VISITA_TÉCNICA",Y488="TIPO II"),'BASE LIQUIDACION REDEBAN 2025'!$B$18,'BASE LIQUIDACION REDEBAN 2025'!$B$17))</f>
        <v>67654.12000000001</v>
      </c>
      <c r="AD488" s="86">
        <v>0</v>
      </c>
      <c r="AE488" s="86">
        <f t="shared" si="7"/>
        <v>67654.12000000001</v>
      </c>
      <c r="AF488" s="49"/>
    </row>
    <row r="489" spans="1:32" s="78" customFormat="1">
      <c r="A489" s="8" t="s">
        <v>68</v>
      </c>
      <c r="B489" s="94" t="str">
        <f>VLOOKUP(A489,'CENTRO DE COSTOS'!A:D,4,FALSE)</f>
        <v>WILLIAM ASDRUBAL ROZO ROZO</v>
      </c>
      <c r="C489" s="94" t="str">
        <f>VLOOKUP(A489,'CENTRO DE COSTOS'!A:D,2,FALSE)</f>
        <v>0004-0004</v>
      </c>
      <c r="D489" s="8">
        <v>25899</v>
      </c>
      <c r="E489" s="8">
        <v>2695958</v>
      </c>
      <c r="F489" s="8">
        <v>23068</v>
      </c>
      <c r="G489" s="8" t="s">
        <v>6241</v>
      </c>
      <c r="H489" s="8" t="s">
        <v>417</v>
      </c>
      <c r="I489" s="8" t="s">
        <v>2927</v>
      </c>
      <c r="J489" s="8" t="s">
        <v>9752</v>
      </c>
      <c r="K489" s="8" t="s">
        <v>160</v>
      </c>
      <c r="L489" s="8" t="s">
        <v>9753</v>
      </c>
      <c r="M489" s="183">
        <v>45904.60833333333</v>
      </c>
      <c r="N489" s="183">
        <v>45908.613194444442</v>
      </c>
      <c r="O489" s="90"/>
      <c r="P489" s="8" t="s">
        <v>8318</v>
      </c>
      <c r="Q489" s="8" t="s">
        <v>8318</v>
      </c>
      <c r="R489" s="8" t="s">
        <v>6245</v>
      </c>
      <c r="S489" s="8" t="s">
        <v>6245</v>
      </c>
      <c r="T489" s="8" t="s">
        <v>6246</v>
      </c>
      <c r="U489" s="8" t="s">
        <v>7731</v>
      </c>
      <c r="V489" s="8" t="s">
        <v>9751</v>
      </c>
      <c r="W489" s="8" t="s">
        <v>165</v>
      </c>
      <c r="X489" s="10"/>
      <c r="Y489" s="94" t="str">
        <f>VLOOKUP(D489,TIPOLOGIA!A:F,6,0)</f>
        <v>TIPO II</v>
      </c>
      <c r="Z489" s="94" t="str">
        <f>VLOOKUP(D489,TIPOLOGIA!A:F,5,0)</f>
        <v>TERRESTRE</v>
      </c>
      <c r="AA489" s="8" t="s">
        <v>551</v>
      </c>
      <c r="AB489" s="8">
        <v>1</v>
      </c>
      <c r="AC489" s="86">
        <f>IF(W489="SOPORTE_TELEFÓNICO",'BASE LIQUIDACION REDEBAN 2025'!$B$19,IF(AND(W489="VISITA_TÉCNICA",Y489="TIPO II"),'BASE LIQUIDACION REDEBAN 2025'!$B$18,'BASE LIQUIDACION REDEBAN 2025'!$B$17))</f>
        <v>67654.12000000001</v>
      </c>
      <c r="AD489" s="86">
        <v>0</v>
      </c>
      <c r="AE489" s="86">
        <f t="shared" si="7"/>
        <v>67654.12000000001</v>
      </c>
      <c r="AF489" s="49"/>
    </row>
    <row r="490" spans="1:32" s="78" customFormat="1">
      <c r="A490" s="8" t="s">
        <v>90</v>
      </c>
      <c r="B490" s="94" t="str">
        <f>VLOOKUP(A490,'CENTRO DE COSTOS'!A:D,4,FALSE)</f>
        <v>JUAN SEBASTIÁN RÍOS CASTRILLÓN</v>
      </c>
      <c r="C490" s="94" t="str">
        <f>VLOOKUP(A490,'CENTRO DE COSTOS'!A:D,2,FALSE)</f>
        <v>0004-0005</v>
      </c>
      <c r="D490" s="8">
        <v>5308</v>
      </c>
      <c r="E490" s="8">
        <v>2697167</v>
      </c>
      <c r="F490" s="8">
        <v>48752</v>
      </c>
      <c r="G490" s="8" t="s">
        <v>6241</v>
      </c>
      <c r="H490" s="8" t="s">
        <v>249</v>
      </c>
      <c r="I490" s="8" t="s">
        <v>6749</v>
      </c>
      <c r="J490" s="8" t="s">
        <v>9754</v>
      </c>
      <c r="K490" s="8" t="s">
        <v>160</v>
      </c>
      <c r="L490" s="8" t="s">
        <v>9755</v>
      </c>
      <c r="M490" s="183">
        <v>45904.697222222218</v>
      </c>
      <c r="N490" s="183">
        <v>45908.615277777782</v>
      </c>
      <c r="O490" s="90"/>
      <c r="P490" s="8" t="s">
        <v>8318</v>
      </c>
      <c r="Q490" s="8" t="s">
        <v>8318</v>
      </c>
      <c r="R490" s="8" t="s">
        <v>6245</v>
      </c>
      <c r="S490" s="8" t="s">
        <v>6245</v>
      </c>
      <c r="T490" s="8" t="s">
        <v>6246</v>
      </c>
      <c r="U490" s="8" t="s">
        <v>7731</v>
      </c>
      <c r="V490" s="8" t="s">
        <v>9756</v>
      </c>
      <c r="W490" s="8" t="s">
        <v>165</v>
      </c>
      <c r="X490" s="10"/>
      <c r="Y490" s="94" t="str">
        <f>VLOOKUP(D490,TIPOLOGIA!A:F,6,0)</f>
        <v>TIPO I</v>
      </c>
      <c r="Z490" s="94" t="str">
        <f>VLOOKUP(D490,TIPOLOGIA!A:F,5,0)</f>
        <v>TERRESTRE</v>
      </c>
      <c r="AA490" s="8" t="s">
        <v>988</v>
      </c>
      <c r="AB490" s="8">
        <v>1</v>
      </c>
      <c r="AC490" s="86">
        <f>IF(W490="SOPORTE_TELEFÓNICO",'BASE LIQUIDACION REDEBAN 2025'!$B$19,IF(AND(W490="VISITA_TÉCNICA",Y490="TIPO II"),'BASE LIQUIDACION REDEBAN 2025'!$B$18,'BASE LIQUIDACION REDEBAN 2025'!$B$17))</f>
        <v>35779.500569199998</v>
      </c>
      <c r="AD490" s="86">
        <v>0</v>
      </c>
      <c r="AE490" s="86">
        <f t="shared" si="7"/>
        <v>35779.500569199998</v>
      </c>
      <c r="AF490" s="49"/>
    </row>
    <row r="491" spans="1:32" s="78" customFormat="1">
      <c r="A491" s="8" t="s">
        <v>68</v>
      </c>
      <c r="B491" s="94" t="str">
        <f>VLOOKUP(A491,'CENTRO DE COSTOS'!A:D,4,FALSE)</f>
        <v>WILLIAM ASDRUBAL ROZO ROZO</v>
      </c>
      <c r="C491" s="94" t="str">
        <f>VLOOKUP(A491,'CENTRO DE COSTOS'!A:D,2,FALSE)</f>
        <v>0004-0004</v>
      </c>
      <c r="D491" s="8">
        <v>11001</v>
      </c>
      <c r="E491" s="8">
        <v>2695569</v>
      </c>
      <c r="F491" s="8">
        <v>33186</v>
      </c>
      <c r="G491" s="8" t="s">
        <v>6241</v>
      </c>
      <c r="H491" s="8" t="s">
        <v>417</v>
      </c>
      <c r="I491" s="8" t="s">
        <v>68</v>
      </c>
      <c r="J491" s="8" t="s">
        <v>9757</v>
      </c>
      <c r="K491" s="8" t="s">
        <v>160</v>
      </c>
      <c r="L491" s="8" t="s">
        <v>9758</v>
      </c>
      <c r="M491" s="183">
        <v>45904.588888888888</v>
      </c>
      <c r="N491" s="183">
        <v>45908.616666666669</v>
      </c>
      <c r="O491" s="90"/>
      <c r="P491" s="8" t="s">
        <v>8318</v>
      </c>
      <c r="Q491" s="8" t="s">
        <v>8318</v>
      </c>
      <c r="R491" s="8" t="s">
        <v>6245</v>
      </c>
      <c r="S491" s="8" t="s">
        <v>6245</v>
      </c>
      <c r="T491" s="8" t="s">
        <v>6246</v>
      </c>
      <c r="U491" s="8" t="s">
        <v>7731</v>
      </c>
      <c r="V491" s="8" t="s">
        <v>9759</v>
      </c>
      <c r="W491" s="8" t="s">
        <v>165</v>
      </c>
      <c r="X491" s="10"/>
      <c r="Y491" s="94" t="str">
        <f>VLOOKUP(D491,TIPOLOGIA!A:F,6,0)</f>
        <v>TIPO I</v>
      </c>
      <c r="Z491" s="94" t="str">
        <f>VLOOKUP(D491,TIPOLOGIA!A:F,5,0)</f>
        <v>TERRESTRE</v>
      </c>
      <c r="AA491" s="8" t="s">
        <v>541</v>
      </c>
      <c r="AB491" s="8">
        <v>1</v>
      </c>
      <c r="AC491" s="86">
        <f>IF(W491="SOPORTE_TELEFÓNICO",'BASE LIQUIDACION REDEBAN 2025'!$B$19,IF(AND(W491="VISITA_TÉCNICA",Y491="TIPO II"),'BASE LIQUIDACION REDEBAN 2025'!$B$18,'BASE LIQUIDACION REDEBAN 2025'!$B$17))</f>
        <v>35779.500569199998</v>
      </c>
      <c r="AD491" s="86">
        <v>0</v>
      </c>
      <c r="AE491" s="86">
        <f t="shared" si="7"/>
        <v>35779.500569199998</v>
      </c>
      <c r="AF491" s="49"/>
    </row>
    <row r="492" spans="1:32" s="78" customFormat="1">
      <c r="A492" s="8" t="s">
        <v>90</v>
      </c>
      <c r="B492" s="94" t="str">
        <f>VLOOKUP(A492,'CENTRO DE COSTOS'!A:D,4,FALSE)</f>
        <v>JUAN SEBASTIÁN RÍOS CASTRILLÓN</v>
      </c>
      <c r="C492" s="94" t="str">
        <f>VLOOKUP(A492,'CENTRO DE COSTOS'!A:D,2,FALSE)</f>
        <v>0004-0005</v>
      </c>
      <c r="D492" s="8">
        <v>5591</v>
      </c>
      <c r="E492" s="8">
        <v>2675484</v>
      </c>
      <c r="F492" s="8">
        <v>71181</v>
      </c>
      <c r="G492" s="8" t="s">
        <v>6241</v>
      </c>
      <c r="H492" s="8" t="s">
        <v>249</v>
      </c>
      <c r="I492" s="8" t="s">
        <v>2803</v>
      </c>
      <c r="J492" s="8" t="s">
        <v>9760</v>
      </c>
      <c r="K492" s="8" t="s">
        <v>160</v>
      </c>
      <c r="L492" s="8" t="s">
        <v>9761</v>
      </c>
      <c r="M492" s="183">
        <v>45901.636805555558</v>
      </c>
      <c r="N492" s="183">
        <v>45908.618055555547</v>
      </c>
      <c r="O492" s="90"/>
      <c r="P492" s="8" t="s">
        <v>8318</v>
      </c>
      <c r="Q492" s="8" t="s">
        <v>8318</v>
      </c>
      <c r="R492" s="8" t="s">
        <v>243</v>
      </c>
      <c r="S492" s="8" t="s">
        <v>244</v>
      </c>
      <c r="T492" s="8" t="s">
        <v>6246</v>
      </c>
      <c r="U492" s="8" t="s">
        <v>7731</v>
      </c>
      <c r="V492" s="8" t="s">
        <v>9762</v>
      </c>
      <c r="W492" s="8" t="s">
        <v>8320</v>
      </c>
      <c r="X492" s="10"/>
      <c r="Y492" s="94" t="str">
        <f>VLOOKUP(D492,TIPOLOGIA!A:F,6,0)</f>
        <v>TIPO IV</v>
      </c>
      <c r="Z492" s="94" t="str">
        <f>VLOOKUP(D492,TIPOLOGIA!A:F,5,0)</f>
        <v>TERRESTRE</v>
      </c>
      <c r="AA492" s="8" t="s">
        <v>578</v>
      </c>
      <c r="AB492" s="8">
        <v>0</v>
      </c>
      <c r="AC492" s="86">
        <f>IF(W492="SOPORTE_TELEFÓNICO",'BASE LIQUIDACION REDEBAN 2025'!$B$19,IF(AND(W492="VISITA_TÉCNICA",Y492="TIPO II"),'BASE LIQUIDACION REDEBAN 2025'!$B$18,'BASE LIQUIDACION REDEBAN 2025'!$B$17))</f>
        <v>35779.500569199998</v>
      </c>
      <c r="AD492" s="86">
        <v>0</v>
      </c>
      <c r="AE492" s="86">
        <f t="shared" si="7"/>
        <v>35779.500569199998</v>
      </c>
      <c r="AF492" s="49"/>
    </row>
    <row r="493" spans="1:32" s="78" customFormat="1">
      <c r="A493" s="8" t="s">
        <v>80</v>
      </c>
      <c r="B493" s="94" t="str">
        <f>VLOOKUP(A493,'CENTRO DE COSTOS'!A:D,4,FALSE)</f>
        <v>JOSE MAURICIO HERNANDEZ ROJAS</v>
      </c>
      <c r="C493" s="94" t="str">
        <f>VLOOKUP(A493,'CENTRO DE COSTOS'!A:D,2,FALSE)</f>
        <v>0004-0001</v>
      </c>
      <c r="D493" s="8">
        <v>13001</v>
      </c>
      <c r="E493" s="8">
        <v>2682529</v>
      </c>
      <c r="F493" s="8">
        <v>80126</v>
      </c>
      <c r="G493" s="8" t="s">
        <v>6241</v>
      </c>
      <c r="H493" s="8" t="s">
        <v>685</v>
      </c>
      <c r="I493" s="8" t="s">
        <v>80</v>
      </c>
      <c r="J493" s="8" t="s">
        <v>9763</v>
      </c>
      <c r="K493" s="8" t="s">
        <v>160</v>
      </c>
      <c r="L493" s="8" t="s">
        <v>9764</v>
      </c>
      <c r="M493" s="183">
        <v>45902.615277777782</v>
      </c>
      <c r="N493" s="183">
        <v>45908.618750000001</v>
      </c>
      <c r="O493" s="90"/>
      <c r="P493" s="8" t="s">
        <v>8318</v>
      </c>
      <c r="Q493" s="8" t="s">
        <v>8318</v>
      </c>
      <c r="R493" s="8" t="s">
        <v>162</v>
      </c>
      <c r="S493" s="8" t="s">
        <v>162</v>
      </c>
      <c r="T493" s="8" t="s">
        <v>6246</v>
      </c>
      <c r="U493" s="8" t="s">
        <v>7731</v>
      </c>
      <c r="V493" s="8" t="s">
        <v>9765</v>
      </c>
      <c r="W493" s="8" t="s">
        <v>165</v>
      </c>
      <c r="X493" s="10"/>
      <c r="Y493" s="94" t="str">
        <f>VLOOKUP(D493,TIPOLOGIA!A:F,6,0)</f>
        <v>TIPO I</v>
      </c>
      <c r="Z493" s="94" t="str">
        <f>VLOOKUP(D493,TIPOLOGIA!A:F,5,0)</f>
        <v>TERRESTRE</v>
      </c>
      <c r="AA493" s="8" t="s">
        <v>690</v>
      </c>
      <c r="AB493" s="8">
        <v>1</v>
      </c>
      <c r="AC493" s="86">
        <f>IF(W493="SOPORTE_TELEFÓNICO",'BASE LIQUIDACION REDEBAN 2025'!$B$19,IF(AND(W493="VISITA_TÉCNICA",Y493="TIPO II"),'BASE LIQUIDACION REDEBAN 2025'!$B$18,'BASE LIQUIDACION REDEBAN 2025'!$B$17))</f>
        <v>35779.500569199998</v>
      </c>
      <c r="AD493" s="86">
        <v>0</v>
      </c>
      <c r="AE493" s="86">
        <f t="shared" si="7"/>
        <v>35779.500569199998</v>
      </c>
      <c r="AF493" s="49"/>
    </row>
    <row r="494" spans="1:32" s="78" customFormat="1">
      <c r="A494" s="8" t="s">
        <v>81</v>
      </c>
      <c r="B494" s="94" t="str">
        <f>VLOOKUP(A494,'CENTRO DE COSTOS'!A:D,4,FALSE)</f>
        <v>MIGUEL JULIÁN HERNÁNDEZ GUARÍN</v>
      </c>
      <c r="C494" s="94" t="str">
        <f>VLOOKUP(A494,'CENTRO DE COSTOS'!A:D,2,FALSE)</f>
        <v>0004-0008</v>
      </c>
      <c r="D494" s="8">
        <v>54418</v>
      </c>
      <c r="E494" s="8">
        <v>2671305</v>
      </c>
      <c r="F494" s="8">
        <v>79104</v>
      </c>
      <c r="G494" s="8" t="s">
        <v>6241</v>
      </c>
      <c r="H494" s="8" t="s">
        <v>296</v>
      </c>
      <c r="I494" s="8" t="s">
        <v>9766</v>
      </c>
      <c r="J494" s="8" t="s">
        <v>9767</v>
      </c>
      <c r="K494" s="8" t="s">
        <v>160</v>
      </c>
      <c r="L494" s="8" t="s">
        <v>9768</v>
      </c>
      <c r="M494" s="183">
        <v>45901.390972222223</v>
      </c>
      <c r="N494" s="183">
        <v>45908.620833333327</v>
      </c>
      <c r="O494" s="90"/>
      <c r="P494" s="8" t="s">
        <v>8318</v>
      </c>
      <c r="Q494" s="8" t="s">
        <v>8318</v>
      </c>
      <c r="R494" s="8" t="s">
        <v>162</v>
      </c>
      <c r="S494" s="8" t="s">
        <v>162</v>
      </c>
      <c r="T494" s="8" t="s">
        <v>6246</v>
      </c>
      <c r="U494" s="8" t="s">
        <v>7731</v>
      </c>
      <c r="V494" s="8" t="s">
        <v>9769</v>
      </c>
      <c r="W494" s="8" t="s">
        <v>165</v>
      </c>
      <c r="X494" s="10"/>
      <c r="Y494" s="94" t="str">
        <f>VLOOKUP(D494,TIPOLOGIA!A:F,6,0)</f>
        <v>TIPO III</v>
      </c>
      <c r="Z494" s="94" t="str">
        <f>VLOOKUP(D494,TIPOLOGIA!A:F,5,0)</f>
        <v>TERRESTRE</v>
      </c>
      <c r="AA494" s="8" t="s">
        <v>466</v>
      </c>
      <c r="AB494" s="8">
        <v>1</v>
      </c>
      <c r="AC494" s="86">
        <f>IF(W494="SOPORTE_TELEFÓNICO",'BASE LIQUIDACION REDEBAN 2025'!$B$19,IF(AND(W494="VISITA_TÉCNICA",Y494="TIPO II"),'BASE LIQUIDACION REDEBAN 2025'!$B$18,'BASE LIQUIDACION REDEBAN 2025'!$B$17))</f>
        <v>35779.500569199998</v>
      </c>
      <c r="AD494" s="86">
        <v>0</v>
      </c>
      <c r="AE494" s="86">
        <f t="shared" si="7"/>
        <v>35779.500569199998</v>
      </c>
      <c r="AF494" s="49"/>
    </row>
    <row r="495" spans="1:32" s="78" customFormat="1">
      <c r="A495" s="8" t="s">
        <v>98</v>
      </c>
      <c r="B495" s="94" t="str">
        <f>VLOOKUP(A495,'CENTRO DE COSTOS'!A:D,4,FALSE)</f>
        <v>MIGUEL JULIÁN HERNÁNDEZ GUARÍN</v>
      </c>
      <c r="C495" s="94" t="str">
        <f>VLOOKUP(A495,'CENTRO DE COSTOS'!A:D,2,FALSE)</f>
        <v>0004-0008</v>
      </c>
      <c r="D495" s="8">
        <v>15001</v>
      </c>
      <c r="E495" s="8">
        <v>2704450</v>
      </c>
      <c r="F495" s="8">
        <v>46126</v>
      </c>
      <c r="G495" s="8" t="s">
        <v>6241</v>
      </c>
      <c r="H495" s="8" t="s">
        <v>406</v>
      </c>
      <c r="I495" s="8" t="s">
        <v>98</v>
      </c>
      <c r="J495" s="8" t="s">
        <v>9770</v>
      </c>
      <c r="K495" s="8" t="s">
        <v>160</v>
      </c>
      <c r="L495" s="8" t="s">
        <v>9771</v>
      </c>
      <c r="M495" s="183">
        <v>45908.333333333343</v>
      </c>
      <c r="N495" s="183">
        <v>45908.62222222222</v>
      </c>
      <c r="O495" s="90"/>
      <c r="P495" s="8" t="s">
        <v>8318</v>
      </c>
      <c r="Q495" s="8" t="s">
        <v>8318</v>
      </c>
      <c r="R495" s="8" t="s">
        <v>6245</v>
      </c>
      <c r="S495" s="8" t="s">
        <v>6245</v>
      </c>
      <c r="T495" s="8" t="s">
        <v>6246</v>
      </c>
      <c r="U495" s="8" t="s">
        <v>7731</v>
      </c>
      <c r="V495" s="8" t="s">
        <v>9772</v>
      </c>
      <c r="W495" s="8" t="s">
        <v>165</v>
      </c>
      <c r="X495" s="10"/>
      <c r="Y495" s="94" t="str">
        <f>VLOOKUP(D495,TIPOLOGIA!A:F,6,0)</f>
        <v>TIPO I</v>
      </c>
      <c r="Z495" s="94" t="str">
        <f>VLOOKUP(D495,TIPOLOGIA!A:F,5,0)</f>
        <v>TERRESTRE</v>
      </c>
      <c r="AA495" s="8" t="s">
        <v>628</v>
      </c>
      <c r="AB495" s="8">
        <v>1</v>
      </c>
      <c r="AC495" s="86">
        <f>IF(W495="SOPORTE_TELEFÓNICO",'BASE LIQUIDACION REDEBAN 2025'!$B$19,IF(AND(W495="VISITA_TÉCNICA",Y495="TIPO II"),'BASE LIQUIDACION REDEBAN 2025'!$B$18,'BASE LIQUIDACION REDEBAN 2025'!$B$17))</f>
        <v>35779.500569199998</v>
      </c>
      <c r="AD495" s="86">
        <v>0</v>
      </c>
      <c r="AE495" s="86">
        <f t="shared" si="7"/>
        <v>35779.500569199998</v>
      </c>
      <c r="AF495" s="49"/>
    </row>
    <row r="496" spans="1:32" s="78" customFormat="1">
      <c r="A496" s="8" t="s">
        <v>76</v>
      </c>
      <c r="B496" s="94" t="str">
        <f>VLOOKUP(A496,'CENTRO DE COSTOS'!A:D,4,FALSE)</f>
        <v>DIEGO FERNANDO HENAO CARDONA</v>
      </c>
      <c r="C496" s="94" t="str">
        <f>VLOOKUP(A496,'CENTRO DE COSTOS'!A:D,2,FALSE)</f>
        <v>0004-0003</v>
      </c>
      <c r="D496" s="8">
        <v>76001</v>
      </c>
      <c r="E496" s="8">
        <v>2703668</v>
      </c>
      <c r="F496" s="8">
        <v>76059</v>
      </c>
      <c r="G496" s="8" t="s">
        <v>6241</v>
      </c>
      <c r="H496" s="8" t="s">
        <v>232</v>
      </c>
      <c r="I496" s="8" t="s">
        <v>76</v>
      </c>
      <c r="J496" s="8" t="s">
        <v>9773</v>
      </c>
      <c r="K496" s="8" t="s">
        <v>160</v>
      </c>
      <c r="L496" s="8" t="s">
        <v>9774</v>
      </c>
      <c r="M496" s="183">
        <v>45906.311111111107</v>
      </c>
      <c r="N496" s="183">
        <v>45908.649305555547</v>
      </c>
      <c r="O496" s="90"/>
      <c r="P496" s="8" t="s">
        <v>8318</v>
      </c>
      <c r="Q496" s="8" t="s">
        <v>8318</v>
      </c>
      <c r="R496" s="8"/>
      <c r="S496" s="8"/>
      <c r="T496" s="8" t="s">
        <v>6246</v>
      </c>
      <c r="U496" s="8" t="s">
        <v>7731</v>
      </c>
      <c r="V496" s="8" t="s">
        <v>9775</v>
      </c>
      <c r="W496" s="8" t="s">
        <v>165</v>
      </c>
      <c r="X496" s="10"/>
      <c r="Y496" s="94" t="str">
        <f>VLOOKUP(D496,TIPOLOGIA!A:F,6,0)</f>
        <v>TIPO I</v>
      </c>
      <c r="Z496" s="94" t="str">
        <f>VLOOKUP(D496,TIPOLOGIA!A:F,5,0)</f>
        <v>TERRESTRE</v>
      </c>
      <c r="AA496" s="8" t="s">
        <v>512</v>
      </c>
      <c r="AB496" s="8">
        <v>1</v>
      </c>
      <c r="AC496" s="86">
        <f>IF(W496="SOPORTE_TELEFÓNICO",'BASE LIQUIDACION REDEBAN 2025'!$B$19,IF(AND(W496="VISITA_TÉCNICA",Y496="TIPO II"),'BASE LIQUIDACION REDEBAN 2025'!$B$18,'BASE LIQUIDACION REDEBAN 2025'!$B$17))</f>
        <v>35779.500569199998</v>
      </c>
      <c r="AD496" s="86">
        <v>0</v>
      </c>
      <c r="AE496" s="86">
        <f t="shared" si="7"/>
        <v>35779.500569199998</v>
      </c>
      <c r="AF496" s="49"/>
    </row>
    <row r="497" spans="1:32" s="78" customFormat="1">
      <c r="A497" s="8" t="s">
        <v>76</v>
      </c>
      <c r="B497" s="94" t="str">
        <f>VLOOKUP(A497,'CENTRO DE COSTOS'!A:D,4,FALSE)</f>
        <v>DIEGO FERNANDO HENAO CARDONA</v>
      </c>
      <c r="C497" s="94" t="str">
        <f>VLOOKUP(A497,'CENTRO DE COSTOS'!A:D,2,FALSE)</f>
        <v>0004-0003</v>
      </c>
      <c r="D497" s="8">
        <v>76001</v>
      </c>
      <c r="E497" s="8">
        <v>2704044</v>
      </c>
      <c r="F497" s="8">
        <v>11471</v>
      </c>
      <c r="G497" s="8" t="s">
        <v>6241</v>
      </c>
      <c r="H497" s="8" t="s">
        <v>232</v>
      </c>
      <c r="I497" s="8" t="s">
        <v>76</v>
      </c>
      <c r="J497" s="8" t="s">
        <v>9776</v>
      </c>
      <c r="K497" s="8" t="s">
        <v>160</v>
      </c>
      <c r="L497" s="8" t="s">
        <v>9777</v>
      </c>
      <c r="M497" s="183">
        <v>45906.434027777781</v>
      </c>
      <c r="N497" s="183">
        <v>45908.650694444441</v>
      </c>
      <c r="O497" s="90"/>
      <c r="P497" s="8" t="s">
        <v>8318</v>
      </c>
      <c r="Q497" s="8" t="s">
        <v>8318</v>
      </c>
      <c r="R497" s="8" t="s">
        <v>6245</v>
      </c>
      <c r="S497" s="8" t="s">
        <v>6245</v>
      </c>
      <c r="T497" s="8" t="s">
        <v>6246</v>
      </c>
      <c r="U497" s="8" t="s">
        <v>7731</v>
      </c>
      <c r="V497" s="8" t="s">
        <v>9778</v>
      </c>
      <c r="W497" s="8" t="s">
        <v>165</v>
      </c>
      <c r="X497" s="10"/>
      <c r="Y497" s="94" t="str">
        <f>VLOOKUP(D497,TIPOLOGIA!A:F,6,0)</f>
        <v>TIPO I</v>
      </c>
      <c r="Z497" s="94" t="str">
        <f>VLOOKUP(D497,TIPOLOGIA!A:F,5,0)</f>
        <v>TERRESTRE</v>
      </c>
      <c r="AA497" s="8" t="s">
        <v>1348</v>
      </c>
      <c r="AB497" s="8">
        <v>1</v>
      </c>
      <c r="AC497" s="86">
        <f>IF(W497="SOPORTE_TELEFÓNICO",'BASE LIQUIDACION REDEBAN 2025'!$B$19,IF(AND(W497="VISITA_TÉCNICA",Y497="TIPO II"),'BASE LIQUIDACION REDEBAN 2025'!$B$18,'BASE LIQUIDACION REDEBAN 2025'!$B$17))</f>
        <v>35779.500569199998</v>
      </c>
      <c r="AD497" s="86">
        <v>0</v>
      </c>
      <c r="AE497" s="86">
        <f t="shared" si="7"/>
        <v>35779.500569199998</v>
      </c>
      <c r="AF497" s="49"/>
    </row>
    <row r="498" spans="1:32" s="78" customFormat="1">
      <c r="A498" s="8" t="s">
        <v>90</v>
      </c>
      <c r="B498" s="94" t="str">
        <f>VLOOKUP(A498,'CENTRO DE COSTOS'!A:D,4,FALSE)</f>
        <v>JUAN SEBASTIÁN RÍOS CASTRILLÓN</v>
      </c>
      <c r="C498" s="94" t="str">
        <f>VLOOKUP(A498,'CENTRO DE COSTOS'!A:D,2,FALSE)</f>
        <v>0004-0005</v>
      </c>
      <c r="D498" s="8">
        <v>5088</v>
      </c>
      <c r="E498" s="8">
        <v>2684386</v>
      </c>
      <c r="F498" s="8">
        <v>77330</v>
      </c>
      <c r="G498" s="8" t="s">
        <v>6241</v>
      </c>
      <c r="H498" s="8" t="s">
        <v>249</v>
      </c>
      <c r="I498" s="8" t="s">
        <v>384</v>
      </c>
      <c r="J498" s="8" t="s">
        <v>9779</v>
      </c>
      <c r="K498" s="8" t="s">
        <v>160</v>
      </c>
      <c r="L498" s="8" t="s">
        <v>9780</v>
      </c>
      <c r="M498" s="183">
        <v>45903.333333333343</v>
      </c>
      <c r="N498" s="183">
        <v>45908.652777777781</v>
      </c>
      <c r="O498" s="90"/>
      <c r="P498" s="8" t="s">
        <v>8318</v>
      </c>
      <c r="Q498" s="8" t="s">
        <v>8318</v>
      </c>
      <c r="R498" s="8" t="s">
        <v>6245</v>
      </c>
      <c r="S498" s="8" t="s">
        <v>6245</v>
      </c>
      <c r="T498" s="8" t="s">
        <v>6246</v>
      </c>
      <c r="U498" s="8" t="s">
        <v>7731</v>
      </c>
      <c r="V498" s="8" t="s">
        <v>9781</v>
      </c>
      <c r="W498" s="8" t="s">
        <v>165</v>
      </c>
      <c r="X498" s="10"/>
      <c r="Y498" s="94" t="str">
        <f>VLOOKUP(D498,TIPOLOGIA!A:F,6,0)</f>
        <v>TIPO I</v>
      </c>
      <c r="Z498" s="94" t="str">
        <f>VLOOKUP(D498,TIPOLOGIA!A:F,5,0)</f>
        <v>TERRESTRE</v>
      </c>
      <c r="AA498" s="8" t="s">
        <v>400</v>
      </c>
      <c r="AB498" s="8">
        <v>2</v>
      </c>
      <c r="AC498" s="86">
        <f>IF(W498="SOPORTE_TELEFÓNICO",'BASE LIQUIDACION REDEBAN 2025'!$B$19,IF(AND(W498="VISITA_TÉCNICA",Y498="TIPO II"),'BASE LIQUIDACION REDEBAN 2025'!$B$18,'BASE LIQUIDACION REDEBAN 2025'!$B$17))</f>
        <v>35779.500569199998</v>
      </c>
      <c r="AD498" s="86">
        <v>0</v>
      </c>
      <c r="AE498" s="86">
        <f t="shared" si="7"/>
        <v>71559.001138399995</v>
      </c>
      <c r="AF498" s="49"/>
    </row>
    <row r="499" spans="1:32" s="78" customFormat="1">
      <c r="A499" s="8" t="s">
        <v>76</v>
      </c>
      <c r="B499" s="94" t="str">
        <f>VLOOKUP(A499,'CENTRO DE COSTOS'!A:D,4,FALSE)</f>
        <v>DIEGO FERNANDO HENAO CARDONA</v>
      </c>
      <c r="C499" s="94" t="str">
        <f>VLOOKUP(A499,'CENTRO DE COSTOS'!A:D,2,FALSE)</f>
        <v>0004-0003</v>
      </c>
      <c r="D499" s="8">
        <v>76001</v>
      </c>
      <c r="E499" s="8">
        <v>2704033</v>
      </c>
      <c r="F499" s="8">
        <v>36121</v>
      </c>
      <c r="G499" s="8" t="s">
        <v>6241</v>
      </c>
      <c r="H499" s="8" t="s">
        <v>232</v>
      </c>
      <c r="I499" s="8" t="s">
        <v>76</v>
      </c>
      <c r="J499" s="8" t="s">
        <v>9782</v>
      </c>
      <c r="K499" s="8" t="s">
        <v>160</v>
      </c>
      <c r="L499" s="8" t="s">
        <v>9783</v>
      </c>
      <c r="M499" s="183">
        <v>45906.418749999997</v>
      </c>
      <c r="N499" s="183">
        <v>45908.654861111107</v>
      </c>
      <c r="O499" s="90"/>
      <c r="P499" s="8" t="s">
        <v>8318</v>
      </c>
      <c r="Q499" s="8" t="s">
        <v>8318</v>
      </c>
      <c r="R499" s="8" t="s">
        <v>6245</v>
      </c>
      <c r="S499" s="8" t="s">
        <v>6245</v>
      </c>
      <c r="T499" s="8" t="s">
        <v>7735</v>
      </c>
      <c r="U499" s="8" t="s">
        <v>7826</v>
      </c>
      <c r="V499" s="8" t="s">
        <v>9784</v>
      </c>
      <c r="W499" s="8" t="s">
        <v>165</v>
      </c>
      <c r="X499" s="10"/>
      <c r="Y499" s="94" t="str">
        <f>VLOOKUP(D499,TIPOLOGIA!A:F,6,0)</f>
        <v>TIPO I</v>
      </c>
      <c r="Z499" s="94" t="str">
        <f>VLOOKUP(D499,TIPOLOGIA!A:F,5,0)</f>
        <v>TERRESTRE</v>
      </c>
      <c r="AA499" s="8" t="s">
        <v>1498</v>
      </c>
      <c r="AB499" s="8">
        <v>1</v>
      </c>
      <c r="AC499" s="86">
        <f>IF(W499="SOPORTE_TELEFÓNICO",'BASE LIQUIDACION REDEBAN 2025'!$B$19,IF(AND(W499="VISITA_TÉCNICA",Y499="TIPO II"),'BASE LIQUIDACION REDEBAN 2025'!$B$18,'BASE LIQUIDACION REDEBAN 2025'!$B$17))</f>
        <v>35779.500569199998</v>
      </c>
      <c r="AD499" s="86">
        <v>0</v>
      </c>
      <c r="AE499" s="86">
        <f t="shared" si="7"/>
        <v>35779.500569199998</v>
      </c>
      <c r="AF499" s="49"/>
    </row>
    <row r="500" spans="1:32" s="78" customFormat="1">
      <c r="A500" s="8" t="s">
        <v>91</v>
      </c>
      <c r="B500" s="94" t="str">
        <f>VLOOKUP(A500,'CENTRO DE COSTOS'!A:D,4,FALSE)</f>
        <v>JOSE MAURICIO HERNANDEZ ROJAS</v>
      </c>
      <c r="C500" s="94" t="str">
        <f>VLOOKUP(A500,'CENTRO DE COSTOS'!A:D,2,FALSE)</f>
        <v>0004-0001</v>
      </c>
      <c r="D500" s="8">
        <v>23555</v>
      </c>
      <c r="E500" s="8">
        <v>2704063</v>
      </c>
      <c r="F500" s="8">
        <v>10186</v>
      </c>
      <c r="G500" s="8" t="s">
        <v>6241</v>
      </c>
      <c r="H500" s="8" t="s">
        <v>193</v>
      </c>
      <c r="I500" s="8" t="s">
        <v>602</v>
      </c>
      <c r="J500" s="8" t="s">
        <v>602</v>
      </c>
      <c r="K500" s="8" t="s">
        <v>160</v>
      </c>
      <c r="L500" s="8" t="s">
        <v>9785</v>
      </c>
      <c r="M500" s="183">
        <v>45906.465277777781</v>
      </c>
      <c r="N500" s="183">
        <v>45908.656944444447</v>
      </c>
      <c r="O500" s="90"/>
      <c r="P500" s="8" t="s">
        <v>8318</v>
      </c>
      <c r="Q500" s="8" t="s">
        <v>8318</v>
      </c>
      <c r="R500" s="8" t="s">
        <v>6245</v>
      </c>
      <c r="S500" s="8" t="s">
        <v>6245</v>
      </c>
      <c r="T500" s="8" t="s">
        <v>6246</v>
      </c>
      <c r="U500" s="8" t="s">
        <v>7731</v>
      </c>
      <c r="V500" s="8" t="s">
        <v>9786</v>
      </c>
      <c r="W500" s="8" t="s">
        <v>165</v>
      </c>
      <c r="X500" s="10"/>
      <c r="Y500" s="94" t="str">
        <f>VLOOKUP(D500,TIPOLOGIA!A:F,6,0)</f>
        <v>TIPO II</v>
      </c>
      <c r="Z500" s="94" t="str">
        <f>VLOOKUP(D500,TIPOLOGIA!A:F,5,0)</f>
        <v>TERRESTRE</v>
      </c>
      <c r="AA500" s="8" t="s">
        <v>607</v>
      </c>
      <c r="AB500" s="8">
        <v>1</v>
      </c>
      <c r="AC500" s="86">
        <f>IF(W500="SOPORTE_TELEFÓNICO",'BASE LIQUIDACION REDEBAN 2025'!$B$19,IF(AND(W500="VISITA_TÉCNICA",Y500="TIPO II"),'BASE LIQUIDACION REDEBAN 2025'!$B$18,'BASE LIQUIDACION REDEBAN 2025'!$B$17))</f>
        <v>67654.12000000001</v>
      </c>
      <c r="AD500" s="86">
        <v>0</v>
      </c>
      <c r="AE500" s="86">
        <f t="shared" si="7"/>
        <v>67654.12000000001</v>
      </c>
      <c r="AF500" s="49"/>
    </row>
    <row r="501" spans="1:32" s="78" customFormat="1">
      <c r="A501" s="8" t="s">
        <v>64</v>
      </c>
      <c r="B501" s="94" t="str">
        <f>VLOOKUP(A501,'CENTRO DE COSTOS'!A:D,4,FALSE)</f>
        <v>JOSE MAURICIO HERNANDEZ ROJAS</v>
      </c>
      <c r="C501" s="94" t="str">
        <f>VLOOKUP(A501,'CENTRO DE COSTOS'!A:D,2,FALSE)</f>
        <v>0004-0001</v>
      </c>
      <c r="D501" s="8">
        <v>8758</v>
      </c>
      <c r="E501" s="8">
        <v>2698316</v>
      </c>
      <c r="F501" s="8">
        <v>79419</v>
      </c>
      <c r="G501" s="8" t="s">
        <v>6241</v>
      </c>
      <c r="H501" s="8" t="s">
        <v>1045</v>
      </c>
      <c r="I501" s="8" t="s">
        <v>1051</v>
      </c>
      <c r="J501" s="8" t="s">
        <v>9787</v>
      </c>
      <c r="K501" s="8" t="s">
        <v>160</v>
      </c>
      <c r="L501" s="8" t="s">
        <v>9788</v>
      </c>
      <c r="M501" s="183">
        <v>45905.333333333343</v>
      </c>
      <c r="N501" s="183">
        <v>45908.682638888888</v>
      </c>
      <c r="O501" s="90"/>
      <c r="P501" s="8" t="s">
        <v>8318</v>
      </c>
      <c r="Q501" s="8" t="s">
        <v>8318</v>
      </c>
      <c r="R501" s="8" t="s">
        <v>6245</v>
      </c>
      <c r="S501" s="8" t="s">
        <v>6245</v>
      </c>
      <c r="T501" s="8" t="s">
        <v>6246</v>
      </c>
      <c r="U501" s="8" t="s">
        <v>7731</v>
      </c>
      <c r="V501" s="8" t="s">
        <v>9789</v>
      </c>
      <c r="W501" s="8" t="s">
        <v>165</v>
      </c>
      <c r="X501" s="10"/>
      <c r="Y501" s="94" t="str">
        <f>VLOOKUP(D501,TIPOLOGIA!A:F,6,0)</f>
        <v>TIPO I</v>
      </c>
      <c r="Z501" s="94" t="str">
        <f>VLOOKUP(D501,TIPOLOGIA!A:F,5,0)</f>
        <v>TERRESTRE</v>
      </c>
      <c r="AA501" s="8" t="s">
        <v>1743</v>
      </c>
      <c r="AB501" s="8">
        <v>1</v>
      </c>
      <c r="AC501" s="86">
        <f>IF(W501="SOPORTE_TELEFÓNICO",'BASE LIQUIDACION REDEBAN 2025'!$B$19,IF(AND(W501="VISITA_TÉCNICA",Y501="TIPO II"),'BASE LIQUIDACION REDEBAN 2025'!$B$18,'BASE LIQUIDACION REDEBAN 2025'!$B$17))</f>
        <v>35779.500569199998</v>
      </c>
      <c r="AD501" s="86">
        <v>0</v>
      </c>
      <c r="AE501" s="86">
        <f t="shared" si="7"/>
        <v>35779.500569199998</v>
      </c>
      <c r="AF501" s="49"/>
    </row>
    <row r="502" spans="1:32" s="78" customFormat="1">
      <c r="A502" s="8" t="s">
        <v>81</v>
      </c>
      <c r="B502" s="94" t="str">
        <f>VLOOKUP(A502,'CENTRO DE COSTOS'!A:D,4,FALSE)</f>
        <v>MIGUEL JULIÁN HERNÁNDEZ GUARÍN</v>
      </c>
      <c r="C502" s="94" t="str">
        <f>VLOOKUP(A502,'CENTRO DE COSTOS'!A:D,2,FALSE)</f>
        <v>0004-0008</v>
      </c>
      <c r="D502" s="8">
        <v>54001</v>
      </c>
      <c r="E502" s="8">
        <v>2699615</v>
      </c>
      <c r="F502" s="8">
        <v>79861</v>
      </c>
      <c r="G502" s="8" t="s">
        <v>6241</v>
      </c>
      <c r="H502" s="8" t="s">
        <v>296</v>
      </c>
      <c r="I502" s="8" t="s">
        <v>81</v>
      </c>
      <c r="J502" s="8" t="s">
        <v>9790</v>
      </c>
      <c r="K502" s="8" t="s">
        <v>160</v>
      </c>
      <c r="L502" s="8" t="s">
        <v>9791</v>
      </c>
      <c r="M502" s="183">
        <v>45905.413888888892</v>
      </c>
      <c r="N502" s="183">
        <v>45908.684027777781</v>
      </c>
      <c r="O502" s="90"/>
      <c r="P502" s="8" t="s">
        <v>8318</v>
      </c>
      <c r="Q502" s="8" t="s">
        <v>8318</v>
      </c>
      <c r="R502" s="8" t="s">
        <v>162</v>
      </c>
      <c r="S502" s="8" t="s">
        <v>162</v>
      </c>
      <c r="T502" s="8" t="s">
        <v>6246</v>
      </c>
      <c r="U502" s="8" t="s">
        <v>7731</v>
      </c>
      <c r="V502" s="8" t="s">
        <v>9792</v>
      </c>
      <c r="W502" s="8" t="s">
        <v>165</v>
      </c>
      <c r="X502" s="10"/>
      <c r="Y502" s="94" t="str">
        <f>VLOOKUP(D502,TIPOLOGIA!A:F,6,0)</f>
        <v>TIPO I</v>
      </c>
      <c r="Z502" s="94" t="str">
        <f>VLOOKUP(D502,TIPOLOGIA!A:F,5,0)</f>
        <v>TERRESTRE</v>
      </c>
      <c r="AA502" s="8" t="s">
        <v>466</v>
      </c>
      <c r="AB502" s="8">
        <v>1</v>
      </c>
      <c r="AC502" s="86">
        <f>IF(W502="SOPORTE_TELEFÓNICO",'BASE LIQUIDACION REDEBAN 2025'!$B$19,IF(AND(W502="VISITA_TÉCNICA",Y502="TIPO II"),'BASE LIQUIDACION REDEBAN 2025'!$B$18,'BASE LIQUIDACION REDEBAN 2025'!$B$17))</f>
        <v>35779.500569199998</v>
      </c>
      <c r="AD502" s="86">
        <v>0</v>
      </c>
      <c r="AE502" s="86">
        <f t="shared" si="7"/>
        <v>35779.500569199998</v>
      </c>
      <c r="AF502" s="49"/>
    </row>
    <row r="503" spans="1:32" s="78" customFormat="1">
      <c r="A503" s="8" t="s">
        <v>81</v>
      </c>
      <c r="B503" s="94" t="str">
        <f>VLOOKUP(A503,'CENTRO DE COSTOS'!A:D,4,FALSE)</f>
        <v>MIGUEL JULIÁN HERNÁNDEZ GUARÍN</v>
      </c>
      <c r="C503" s="94" t="str">
        <f>VLOOKUP(A503,'CENTRO DE COSTOS'!A:D,2,FALSE)</f>
        <v>0004-0008</v>
      </c>
      <c r="D503" s="8">
        <v>54001</v>
      </c>
      <c r="E503" s="8">
        <v>2701092</v>
      </c>
      <c r="F503" s="8">
        <v>25923</v>
      </c>
      <c r="G503" s="8" t="s">
        <v>6241</v>
      </c>
      <c r="H503" s="8" t="s">
        <v>296</v>
      </c>
      <c r="I503" s="8" t="s">
        <v>81</v>
      </c>
      <c r="J503" s="8" t="s">
        <v>9793</v>
      </c>
      <c r="K503" s="8" t="s">
        <v>160</v>
      </c>
      <c r="L503" s="8" t="s">
        <v>9794</v>
      </c>
      <c r="M503" s="183">
        <v>45905.522222222222</v>
      </c>
      <c r="N503" s="183">
        <v>45908.711805555547</v>
      </c>
      <c r="O503" s="90"/>
      <c r="P503" s="8" t="s">
        <v>8318</v>
      </c>
      <c r="Q503" s="8" t="s">
        <v>8318</v>
      </c>
      <c r="R503" s="8" t="s">
        <v>6245</v>
      </c>
      <c r="S503" s="8" t="s">
        <v>6245</v>
      </c>
      <c r="T503" s="8" t="s">
        <v>6246</v>
      </c>
      <c r="U503" s="8" t="s">
        <v>7731</v>
      </c>
      <c r="V503" s="8" t="s">
        <v>9795</v>
      </c>
      <c r="W503" s="8" t="s">
        <v>165</v>
      </c>
      <c r="X503" s="10"/>
      <c r="Y503" s="94" t="str">
        <f>VLOOKUP(D503,TIPOLOGIA!A:F,6,0)</f>
        <v>TIPO I</v>
      </c>
      <c r="Z503" s="94" t="str">
        <f>VLOOKUP(D503,TIPOLOGIA!A:F,5,0)</f>
        <v>TERRESTRE</v>
      </c>
      <c r="AA503" s="8" t="s">
        <v>326</v>
      </c>
      <c r="AB503" s="8">
        <v>1</v>
      </c>
      <c r="AC503" s="86">
        <f>IF(W503="SOPORTE_TELEFÓNICO",'BASE LIQUIDACION REDEBAN 2025'!$B$19,IF(AND(W503="VISITA_TÉCNICA",Y503="TIPO II"),'BASE LIQUIDACION REDEBAN 2025'!$B$18,'BASE LIQUIDACION REDEBAN 2025'!$B$17))</f>
        <v>35779.500569199998</v>
      </c>
      <c r="AD503" s="86">
        <v>0</v>
      </c>
      <c r="AE503" s="86">
        <f t="shared" si="7"/>
        <v>35779.500569199998</v>
      </c>
      <c r="AF503" s="49"/>
    </row>
    <row r="504" spans="1:32" s="78" customFormat="1">
      <c r="A504" s="8" t="s">
        <v>60</v>
      </c>
      <c r="B504" s="94" t="str">
        <f>VLOOKUP(A504,'CENTRO DE COSTOS'!A:D,4,FALSE)</f>
        <v>JUAN SEBASTIÁN RÍOS CASTRILLÓN</v>
      </c>
      <c r="C504" s="94" t="str">
        <f>VLOOKUP(A504,'CENTRO DE COSTOS'!A:D,2,FALSE)</f>
        <v>0004-0005</v>
      </c>
      <c r="D504" s="8">
        <v>5480</v>
      </c>
      <c r="E504" s="8">
        <v>2677733</v>
      </c>
      <c r="F504" s="8">
        <v>72231</v>
      </c>
      <c r="G504" s="8" t="s">
        <v>6241</v>
      </c>
      <c r="H504" s="8" t="s">
        <v>249</v>
      </c>
      <c r="I504" s="8" t="s">
        <v>5844</v>
      </c>
      <c r="J504" s="8" t="s">
        <v>9796</v>
      </c>
      <c r="K504" s="8" t="s">
        <v>160</v>
      </c>
      <c r="L504" s="8" t="s">
        <v>9797</v>
      </c>
      <c r="M504" s="183">
        <v>45902.333333333343</v>
      </c>
      <c r="N504" s="183">
        <v>45909.317361111112</v>
      </c>
      <c r="O504" s="90"/>
      <c r="P504" s="8" t="s">
        <v>8318</v>
      </c>
      <c r="Q504" s="8" t="s">
        <v>8318</v>
      </c>
      <c r="R504" s="8" t="s">
        <v>6245</v>
      </c>
      <c r="S504" s="8" t="s">
        <v>6245</v>
      </c>
      <c r="T504" s="8" t="s">
        <v>6246</v>
      </c>
      <c r="U504" s="8" t="s">
        <v>7731</v>
      </c>
      <c r="V504" s="8" t="s">
        <v>9798</v>
      </c>
      <c r="W504" s="8" t="s">
        <v>8320</v>
      </c>
      <c r="X504" s="10"/>
      <c r="Y504" s="94" t="str">
        <f>VLOOKUP(D504,TIPOLOGIA!A:F,6,0)</f>
        <v>TIPO II</v>
      </c>
      <c r="Z504" s="94" t="str">
        <f>VLOOKUP(D504,TIPOLOGIA!A:F,5,0)</f>
        <v>TERRESTRE</v>
      </c>
      <c r="AA504" s="8" t="s">
        <v>261</v>
      </c>
      <c r="AB504" s="8">
        <v>0</v>
      </c>
      <c r="AC504" s="86">
        <f>IF(W504="SOPORTE_TELEFÓNICO",'BASE LIQUIDACION REDEBAN 2025'!$B$19,IF(AND(W504="VISITA_TÉCNICA",Y504="TIPO II"),'BASE LIQUIDACION REDEBAN 2025'!$B$18,'BASE LIQUIDACION REDEBAN 2025'!$B$17))</f>
        <v>35779.500569199998</v>
      </c>
      <c r="AD504" s="86">
        <v>0</v>
      </c>
      <c r="AE504" s="86">
        <f t="shared" si="7"/>
        <v>35779.500569199998</v>
      </c>
      <c r="AF504" s="49"/>
    </row>
    <row r="505" spans="1:32" s="78" customFormat="1">
      <c r="A505" s="8" t="s">
        <v>81</v>
      </c>
      <c r="B505" s="94" t="str">
        <f>VLOOKUP(A505,'CENTRO DE COSTOS'!A:D,4,FALSE)</f>
        <v>MIGUEL JULIÁN HERNÁNDEZ GUARÍN</v>
      </c>
      <c r="C505" s="94" t="str">
        <f>VLOOKUP(A505,'CENTRO DE COSTOS'!A:D,2,FALSE)</f>
        <v>0004-0008</v>
      </c>
      <c r="D505" s="8">
        <v>54405</v>
      </c>
      <c r="E505" s="8">
        <v>2705309</v>
      </c>
      <c r="F505" s="8">
        <v>58424</v>
      </c>
      <c r="G505" s="8" t="s">
        <v>6241</v>
      </c>
      <c r="H505" s="8" t="s">
        <v>296</v>
      </c>
      <c r="I505" s="8" t="s">
        <v>1126</v>
      </c>
      <c r="J505" s="8" t="s">
        <v>9799</v>
      </c>
      <c r="K505" s="8" t="s">
        <v>160</v>
      </c>
      <c r="L505" s="8" t="s">
        <v>9800</v>
      </c>
      <c r="M505" s="183">
        <v>45907.713194444441</v>
      </c>
      <c r="N505" s="183">
        <v>45909.324999999997</v>
      </c>
      <c r="O505" s="90"/>
      <c r="P505" s="8" t="s">
        <v>8318</v>
      </c>
      <c r="Q505" s="8" t="s">
        <v>8318</v>
      </c>
      <c r="R505" s="8" t="s">
        <v>162</v>
      </c>
      <c r="S505" s="8" t="s">
        <v>6245</v>
      </c>
      <c r="T505" s="8" t="s">
        <v>6246</v>
      </c>
      <c r="U505" s="8" t="s">
        <v>7731</v>
      </c>
      <c r="V505" s="8" t="s">
        <v>9801</v>
      </c>
      <c r="W505" s="8" t="s">
        <v>165</v>
      </c>
      <c r="X505" s="10"/>
      <c r="Y505" s="94" t="str">
        <f>VLOOKUP(D505,TIPOLOGIA!A:F,6,0)</f>
        <v>TIPO I</v>
      </c>
      <c r="Z505" s="94" t="str">
        <f>VLOOKUP(D505,TIPOLOGIA!A:F,5,0)</f>
        <v>TERRESTRE</v>
      </c>
      <c r="AA505" s="8" t="s">
        <v>326</v>
      </c>
      <c r="AB505" s="8">
        <v>1</v>
      </c>
      <c r="AC505" s="86">
        <f>IF(W505="SOPORTE_TELEFÓNICO",'BASE LIQUIDACION REDEBAN 2025'!$B$19,IF(AND(W505="VISITA_TÉCNICA",Y505="TIPO II"),'BASE LIQUIDACION REDEBAN 2025'!$B$18,'BASE LIQUIDACION REDEBAN 2025'!$B$17))</f>
        <v>35779.500569199998</v>
      </c>
      <c r="AD505" s="86">
        <v>0</v>
      </c>
      <c r="AE505" s="86">
        <f t="shared" si="7"/>
        <v>35779.500569199998</v>
      </c>
      <c r="AF505" s="49"/>
    </row>
    <row r="506" spans="1:32" s="78" customFormat="1">
      <c r="A506" s="8" t="s">
        <v>80</v>
      </c>
      <c r="B506" s="94" t="str">
        <f>VLOOKUP(A506,'CENTRO DE COSTOS'!A:D,4,FALSE)</f>
        <v>JOSE MAURICIO HERNANDEZ ROJAS</v>
      </c>
      <c r="C506" s="94" t="str">
        <f>VLOOKUP(A506,'CENTRO DE COSTOS'!A:D,2,FALSE)</f>
        <v>0004-0001</v>
      </c>
      <c r="D506" s="8">
        <v>13001</v>
      </c>
      <c r="E506" s="8">
        <v>2680155</v>
      </c>
      <c r="F506" s="8">
        <v>66179</v>
      </c>
      <c r="G506" s="8" t="s">
        <v>6241</v>
      </c>
      <c r="H506" s="8" t="s">
        <v>685</v>
      </c>
      <c r="I506" s="8" t="s">
        <v>80</v>
      </c>
      <c r="J506" s="8" t="s">
        <v>9802</v>
      </c>
      <c r="K506" s="8" t="s">
        <v>160</v>
      </c>
      <c r="L506" s="8" t="s">
        <v>9803</v>
      </c>
      <c r="M506" s="183">
        <v>45902.439583333333</v>
      </c>
      <c r="N506" s="183">
        <v>45909.32916666667</v>
      </c>
      <c r="O506" s="90"/>
      <c r="P506" s="8" t="s">
        <v>8318</v>
      </c>
      <c r="Q506" s="8" t="s">
        <v>8318</v>
      </c>
      <c r="R506" s="8" t="s">
        <v>243</v>
      </c>
      <c r="S506" s="8" t="s">
        <v>365</v>
      </c>
      <c r="T506" s="8" t="s">
        <v>6246</v>
      </c>
      <c r="U506" s="8" t="s">
        <v>7731</v>
      </c>
      <c r="V506" s="8" t="s">
        <v>9804</v>
      </c>
      <c r="W506" s="8" t="s">
        <v>8320</v>
      </c>
      <c r="X506" s="10"/>
      <c r="Y506" s="94" t="str">
        <f>VLOOKUP(D506,TIPOLOGIA!A:F,6,0)</f>
        <v>TIPO I</v>
      </c>
      <c r="Z506" s="94" t="str">
        <f>VLOOKUP(D506,TIPOLOGIA!A:F,5,0)</f>
        <v>TERRESTRE</v>
      </c>
      <c r="AA506" s="8" t="s">
        <v>690</v>
      </c>
      <c r="AB506" s="8">
        <v>0</v>
      </c>
      <c r="AC506" s="86">
        <f>IF(W506="SOPORTE_TELEFÓNICO",'BASE LIQUIDACION REDEBAN 2025'!$B$19,IF(AND(W506="VISITA_TÉCNICA",Y506="TIPO II"),'BASE LIQUIDACION REDEBAN 2025'!$B$18,'BASE LIQUIDACION REDEBAN 2025'!$B$17))</f>
        <v>35779.500569199998</v>
      </c>
      <c r="AD506" s="86">
        <v>0</v>
      </c>
      <c r="AE506" s="86">
        <f t="shared" si="7"/>
        <v>35779.500569199998</v>
      </c>
      <c r="AF506" s="49"/>
    </row>
    <row r="507" spans="1:32" s="78" customFormat="1">
      <c r="A507" s="8" t="s">
        <v>72</v>
      </c>
      <c r="B507" s="94" t="str">
        <f>VLOOKUP(A507,'CENTRO DE COSTOS'!A:D,4,FALSE)</f>
        <v>MIGUEL JULIÁN HERNÁNDEZ GUARÍN</v>
      </c>
      <c r="C507" s="94" t="str">
        <f>VLOOKUP(A507,'CENTRO DE COSTOS'!A:D,2,FALSE)</f>
        <v>0004-0008</v>
      </c>
      <c r="D507" s="8">
        <v>13688</v>
      </c>
      <c r="E507" s="8">
        <v>2679529</v>
      </c>
      <c r="F507" s="8">
        <v>79252</v>
      </c>
      <c r="G507" s="8" t="s">
        <v>6241</v>
      </c>
      <c r="H507" s="8" t="s">
        <v>685</v>
      </c>
      <c r="I507" s="8" t="s">
        <v>826</v>
      </c>
      <c r="J507" s="8" t="s">
        <v>9805</v>
      </c>
      <c r="K507" s="8" t="s">
        <v>160</v>
      </c>
      <c r="L507" s="8" t="s">
        <v>9806</v>
      </c>
      <c r="M507" s="183">
        <v>45902.40625</v>
      </c>
      <c r="N507" s="183">
        <v>45909.361805555563</v>
      </c>
      <c r="O507" s="90"/>
      <c r="P507" s="8" t="s">
        <v>8318</v>
      </c>
      <c r="Q507" s="8" t="s">
        <v>8318</v>
      </c>
      <c r="R507" s="8" t="s">
        <v>243</v>
      </c>
      <c r="S507" s="8" t="s">
        <v>244</v>
      </c>
      <c r="T507" s="8" t="s">
        <v>6246</v>
      </c>
      <c r="U507" s="8" t="s">
        <v>7731</v>
      </c>
      <c r="V507" s="8" t="s">
        <v>9807</v>
      </c>
      <c r="W507" s="8" t="s">
        <v>8320</v>
      </c>
      <c r="X507" s="10"/>
      <c r="Y507" s="94" t="str">
        <f>VLOOKUP(D507,TIPOLOGIA!A:F,6,0)</f>
        <v>TIPO IV ESPECIAL</v>
      </c>
      <c r="Z507" s="94" t="str">
        <f>VLOOKUP(D507,TIPOLOGIA!A:F,5,0)</f>
        <v>TERRESTRE/FLUVIAL</v>
      </c>
      <c r="AA507" s="8"/>
      <c r="AB507" s="8">
        <v>0</v>
      </c>
      <c r="AC507" s="86">
        <f>IF(W507="SOPORTE_TELEFÓNICO",'BASE LIQUIDACION REDEBAN 2025'!$B$19,IF(AND(W507="VISITA_TÉCNICA",Y507="TIPO II"),'BASE LIQUIDACION REDEBAN 2025'!$B$18,'BASE LIQUIDACION REDEBAN 2025'!$B$17))</f>
        <v>35779.500569199998</v>
      </c>
      <c r="AD507" s="86">
        <v>0</v>
      </c>
      <c r="AE507" s="86">
        <f t="shared" si="7"/>
        <v>35779.500569199998</v>
      </c>
      <c r="AF507" s="49"/>
    </row>
    <row r="508" spans="1:32" s="78" customFormat="1">
      <c r="A508" s="8" t="s">
        <v>100</v>
      </c>
      <c r="B508" s="94" t="str">
        <f>VLOOKUP(A508,'CENTRO DE COSTOS'!A:D,4,FALSE)</f>
        <v>KEVIN ALEXIS CORZO BUSTOS</v>
      </c>
      <c r="C508" s="94" t="str">
        <f>VLOOKUP(A508,'CENTRO DE COSTOS'!A:D,2,FALSE)</f>
        <v>0004-0007</v>
      </c>
      <c r="D508" s="8">
        <v>50001</v>
      </c>
      <c r="E508" s="8">
        <v>2711941</v>
      </c>
      <c r="F508" s="8">
        <v>74509</v>
      </c>
      <c r="G508" s="8" t="s">
        <v>6241</v>
      </c>
      <c r="H508" s="8" t="s">
        <v>216</v>
      </c>
      <c r="I508" s="8" t="s">
        <v>100</v>
      </c>
      <c r="J508" s="8" t="s">
        <v>9808</v>
      </c>
      <c r="K508" s="8" t="s">
        <v>160</v>
      </c>
      <c r="L508" s="8" t="s">
        <v>9809</v>
      </c>
      <c r="M508" s="183">
        <v>45908.748611111107</v>
      </c>
      <c r="N508" s="183">
        <v>45909.386805555558</v>
      </c>
      <c r="O508" s="90"/>
      <c r="P508" s="8" t="s">
        <v>8318</v>
      </c>
      <c r="Q508" s="8" t="s">
        <v>8318</v>
      </c>
      <c r="R508" s="8" t="s">
        <v>6245</v>
      </c>
      <c r="S508" s="8" t="s">
        <v>6245</v>
      </c>
      <c r="T508" s="8" t="s">
        <v>6246</v>
      </c>
      <c r="U508" s="8" t="s">
        <v>7731</v>
      </c>
      <c r="V508" s="8" t="s">
        <v>9810</v>
      </c>
      <c r="W508" s="8" t="s">
        <v>165</v>
      </c>
      <c r="X508" s="10"/>
      <c r="Y508" s="94" t="str">
        <f>VLOOKUP(D508,TIPOLOGIA!A:F,6,0)</f>
        <v>TIPO I</v>
      </c>
      <c r="Z508" s="94" t="str">
        <f>VLOOKUP(D508,TIPOLOGIA!A:F,5,0)</f>
        <v>TERRESTRE</v>
      </c>
      <c r="AA508" s="8" t="s">
        <v>1411</v>
      </c>
      <c r="AB508" s="8">
        <v>1</v>
      </c>
      <c r="AC508" s="86">
        <f>IF(W508="SOPORTE_TELEFÓNICO",'BASE LIQUIDACION REDEBAN 2025'!$B$19,IF(AND(W508="VISITA_TÉCNICA",Y508="TIPO II"),'BASE LIQUIDACION REDEBAN 2025'!$B$18,'BASE LIQUIDACION REDEBAN 2025'!$B$17))</f>
        <v>35779.500569199998</v>
      </c>
      <c r="AD508" s="86">
        <v>0</v>
      </c>
      <c r="AE508" s="86">
        <f t="shared" si="7"/>
        <v>35779.500569199998</v>
      </c>
      <c r="AF508" s="49"/>
    </row>
    <row r="509" spans="1:32" s="78" customFormat="1">
      <c r="A509" s="8" t="s">
        <v>94</v>
      </c>
      <c r="B509" s="94" t="str">
        <f>VLOOKUP(A509,'CENTRO DE COSTOS'!A:D,4,FALSE)</f>
        <v>DIEGO FERNANDO HENAO CARDONA</v>
      </c>
      <c r="C509" s="94" t="str">
        <f>VLOOKUP(A509,'CENTRO DE COSTOS'!A:D,2,FALSE)</f>
        <v>0004-0002</v>
      </c>
      <c r="D509" s="8">
        <v>66001</v>
      </c>
      <c r="E509" s="8">
        <v>2707740</v>
      </c>
      <c r="F509" s="8">
        <v>75385</v>
      </c>
      <c r="G509" s="8" t="s">
        <v>6241</v>
      </c>
      <c r="H509" s="8" t="s">
        <v>186</v>
      </c>
      <c r="I509" s="8" t="s">
        <v>94</v>
      </c>
      <c r="J509" s="8" t="s">
        <v>9811</v>
      </c>
      <c r="K509" s="8" t="s">
        <v>160</v>
      </c>
      <c r="L509" s="8" t="s">
        <v>9812</v>
      </c>
      <c r="M509" s="183">
        <v>45908.430555555547</v>
      </c>
      <c r="N509" s="183">
        <v>45909.388194444437</v>
      </c>
      <c r="O509" s="90"/>
      <c r="P509" s="8" t="s">
        <v>8318</v>
      </c>
      <c r="Q509" s="8" t="s">
        <v>8318</v>
      </c>
      <c r="R509" s="8" t="s">
        <v>6245</v>
      </c>
      <c r="S509" s="8" t="s">
        <v>6245</v>
      </c>
      <c r="T509" s="8" t="s">
        <v>6246</v>
      </c>
      <c r="U509" s="8" t="s">
        <v>7731</v>
      </c>
      <c r="V509" s="8" t="s">
        <v>9813</v>
      </c>
      <c r="W509" s="8" t="s">
        <v>165</v>
      </c>
      <c r="X509" s="10"/>
      <c r="Y509" s="94" t="str">
        <f>VLOOKUP(D509,TIPOLOGIA!A:F,6,0)</f>
        <v>TIPO I</v>
      </c>
      <c r="Z509" s="94" t="str">
        <f>VLOOKUP(D509,TIPOLOGIA!A:F,5,0)</f>
        <v>TERRESTRE</v>
      </c>
      <c r="AA509" s="8" t="s">
        <v>191</v>
      </c>
      <c r="AB509" s="8">
        <v>1</v>
      </c>
      <c r="AC509" s="86">
        <f>IF(W509="SOPORTE_TELEFÓNICO",'BASE LIQUIDACION REDEBAN 2025'!$B$19,IF(AND(W509="VISITA_TÉCNICA",Y509="TIPO II"),'BASE LIQUIDACION REDEBAN 2025'!$B$18,'BASE LIQUIDACION REDEBAN 2025'!$B$17))</f>
        <v>35779.500569199998</v>
      </c>
      <c r="AD509" s="86">
        <v>0</v>
      </c>
      <c r="AE509" s="86">
        <f t="shared" si="7"/>
        <v>35779.500569199998</v>
      </c>
      <c r="AF509" s="49"/>
    </row>
    <row r="510" spans="1:32" s="78" customFormat="1">
      <c r="A510" s="8" t="s">
        <v>76</v>
      </c>
      <c r="B510" s="94" t="str">
        <f>VLOOKUP(A510,'CENTRO DE COSTOS'!A:D,4,FALSE)</f>
        <v>DIEGO FERNANDO HENAO CARDONA</v>
      </c>
      <c r="C510" s="94" t="str">
        <f>VLOOKUP(A510,'CENTRO DE COSTOS'!A:D,2,FALSE)</f>
        <v>0004-0003</v>
      </c>
      <c r="D510" s="8">
        <v>19001</v>
      </c>
      <c r="E510" s="8">
        <v>2704040</v>
      </c>
      <c r="F510" s="8">
        <v>36076</v>
      </c>
      <c r="G510" s="8" t="s">
        <v>6241</v>
      </c>
      <c r="H510" s="8" t="s">
        <v>171</v>
      </c>
      <c r="I510" s="8" t="s">
        <v>95</v>
      </c>
      <c r="J510" s="8" t="s">
        <v>9814</v>
      </c>
      <c r="K510" s="8" t="s">
        <v>160</v>
      </c>
      <c r="L510" s="8" t="s">
        <v>9815</v>
      </c>
      <c r="M510" s="183">
        <v>45906.422222222223</v>
      </c>
      <c r="N510" s="183">
        <v>45909.407638888893</v>
      </c>
      <c r="O510" s="90"/>
      <c r="P510" s="8" t="s">
        <v>8318</v>
      </c>
      <c r="Q510" s="8" t="s">
        <v>8318</v>
      </c>
      <c r="R510" s="8" t="s">
        <v>6245</v>
      </c>
      <c r="S510" s="8" t="s">
        <v>6245</v>
      </c>
      <c r="T510" s="8" t="s">
        <v>7951</v>
      </c>
      <c r="U510" s="8" t="s">
        <v>7952</v>
      </c>
      <c r="V510" s="8" t="s">
        <v>9816</v>
      </c>
      <c r="W510" s="8" t="s">
        <v>1552</v>
      </c>
      <c r="X510" s="10"/>
      <c r="Y510" s="94" t="str">
        <f>VLOOKUP(D510,TIPOLOGIA!A:F,6,0)</f>
        <v>TIPO III</v>
      </c>
      <c r="Z510" s="94" t="str">
        <f>VLOOKUP(D510,TIPOLOGIA!A:F,5,0)</f>
        <v>TERRESTRE</v>
      </c>
      <c r="AA510" s="8" t="s">
        <v>178</v>
      </c>
      <c r="AB510" s="8">
        <v>0</v>
      </c>
      <c r="AC510" s="86">
        <f>IF(W510="SOPORTE_TELEFÓNICO",'BASE LIQUIDACION REDEBAN 2025'!$B$19,IF(AND(W510="VISITA_TÉCNICA",Y510="TIPO II"),'BASE LIQUIDACION REDEBAN 2025'!$B$18,'BASE LIQUIDACION REDEBAN 2025'!$B$17))</f>
        <v>41241.0800752</v>
      </c>
      <c r="AD510" s="86">
        <v>0</v>
      </c>
      <c r="AE510" s="86">
        <f t="shared" si="7"/>
        <v>41241.0800752</v>
      </c>
      <c r="AF510" s="49"/>
    </row>
    <row r="511" spans="1:32" s="78" customFormat="1">
      <c r="A511" s="8" t="s">
        <v>64</v>
      </c>
      <c r="B511" s="94" t="str">
        <f>VLOOKUP(A511,'CENTRO DE COSTOS'!A:D,4,FALSE)</f>
        <v>JOSE MAURICIO HERNANDEZ ROJAS</v>
      </c>
      <c r="C511" s="94" t="str">
        <f>VLOOKUP(A511,'CENTRO DE COSTOS'!A:D,2,FALSE)</f>
        <v>0004-0001</v>
      </c>
      <c r="D511" s="8">
        <v>8001</v>
      </c>
      <c r="E511" s="8">
        <v>2709560</v>
      </c>
      <c r="F511" s="8">
        <v>73676</v>
      </c>
      <c r="G511" s="8" t="s">
        <v>6241</v>
      </c>
      <c r="H511" s="8" t="s">
        <v>1045</v>
      </c>
      <c r="I511" s="8" t="s">
        <v>64</v>
      </c>
      <c r="J511" s="8" t="s">
        <v>9817</v>
      </c>
      <c r="K511" s="8" t="s">
        <v>160</v>
      </c>
      <c r="L511" s="8" t="s">
        <v>9818</v>
      </c>
      <c r="M511" s="183">
        <v>45908.567361111112</v>
      </c>
      <c r="N511" s="183">
        <v>45909.419444444437</v>
      </c>
      <c r="O511" s="90"/>
      <c r="P511" s="8" t="s">
        <v>8318</v>
      </c>
      <c r="Q511" s="8" t="s">
        <v>8318</v>
      </c>
      <c r="R511" s="8" t="s">
        <v>243</v>
      </c>
      <c r="S511" s="8" t="s">
        <v>365</v>
      </c>
      <c r="T511" s="8" t="s">
        <v>6246</v>
      </c>
      <c r="U511" s="8" t="s">
        <v>7731</v>
      </c>
      <c r="V511" s="8" t="s">
        <v>9819</v>
      </c>
      <c r="W511" s="8" t="s">
        <v>165</v>
      </c>
      <c r="X511" s="10"/>
      <c r="Y511" s="94" t="str">
        <f>VLOOKUP(D511,TIPOLOGIA!A:F,6,0)</f>
        <v>TIPO I</v>
      </c>
      <c r="Z511" s="94" t="str">
        <f>VLOOKUP(D511,TIPOLOGIA!A:F,5,0)</f>
        <v>TERRESTRE</v>
      </c>
      <c r="AA511" s="8" t="s">
        <v>1743</v>
      </c>
      <c r="AB511" s="8">
        <v>1</v>
      </c>
      <c r="AC511" s="86">
        <f>IF(W511="SOPORTE_TELEFÓNICO",'BASE LIQUIDACION REDEBAN 2025'!$B$19,IF(AND(W511="VISITA_TÉCNICA",Y511="TIPO II"),'BASE LIQUIDACION REDEBAN 2025'!$B$18,'BASE LIQUIDACION REDEBAN 2025'!$B$17))</f>
        <v>35779.500569199998</v>
      </c>
      <c r="AD511" s="86">
        <v>0</v>
      </c>
      <c r="AE511" s="86">
        <f t="shared" si="7"/>
        <v>35779.500569199998</v>
      </c>
      <c r="AF511" s="49"/>
    </row>
    <row r="512" spans="1:32" s="78" customFormat="1">
      <c r="A512" s="8" t="s">
        <v>93</v>
      </c>
      <c r="B512" s="94" t="str">
        <f>VLOOKUP(A512,'CENTRO DE COSTOS'!A:D,4,FALSE)</f>
        <v>DIEGO FERNANDO HENAO CARDONA</v>
      </c>
      <c r="C512" s="94" t="str">
        <f>VLOOKUP(A512,'CENTRO DE COSTOS'!A:D,2,FALSE)</f>
        <v>0004-0003</v>
      </c>
      <c r="D512" s="8">
        <v>52258</v>
      </c>
      <c r="E512" s="8">
        <v>2695196</v>
      </c>
      <c r="F512" s="8">
        <v>43602</v>
      </c>
      <c r="G512" s="8" t="s">
        <v>6241</v>
      </c>
      <c r="H512" s="8" t="s">
        <v>157</v>
      </c>
      <c r="I512" s="8" t="s">
        <v>3239</v>
      </c>
      <c r="J512" s="8" t="s">
        <v>9820</v>
      </c>
      <c r="K512" s="8" t="s">
        <v>160</v>
      </c>
      <c r="L512" s="8" t="s">
        <v>9821</v>
      </c>
      <c r="M512" s="183">
        <v>45904.515277777777</v>
      </c>
      <c r="N512" s="183">
        <v>45909.424305555563</v>
      </c>
      <c r="O512" s="90"/>
      <c r="P512" s="8" t="s">
        <v>8318</v>
      </c>
      <c r="Q512" s="8" t="s">
        <v>8318</v>
      </c>
      <c r="R512" s="8" t="s">
        <v>243</v>
      </c>
      <c r="S512" s="8" t="s">
        <v>365</v>
      </c>
      <c r="T512" s="8" t="s">
        <v>6246</v>
      </c>
      <c r="U512" s="8" t="s">
        <v>7731</v>
      </c>
      <c r="V512" s="8" t="s">
        <v>9822</v>
      </c>
      <c r="W512" s="8" t="s">
        <v>8320</v>
      </c>
      <c r="X512" s="10"/>
      <c r="Y512" s="94" t="str">
        <f>VLOOKUP(D512,TIPOLOGIA!A:F,6,0)</f>
        <v>TIPO II</v>
      </c>
      <c r="Z512" s="94" t="str">
        <f>VLOOKUP(D512,TIPOLOGIA!A:F,5,0)</f>
        <v>TERRESTRE</v>
      </c>
      <c r="AA512" s="8" t="s">
        <v>294</v>
      </c>
      <c r="AB512" s="8">
        <v>0</v>
      </c>
      <c r="AC512" s="86">
        <f>IF(W512="SOPORTE_TELEFÓNICO",'BASE LIQUIDACION REDEBAN 2025'!$B$19,IF(AND(W512="VISITA_TÉCNICA",Y512="TIPO II"),'BASE LIQUIDACION REDEBAN 2025'!$B$18,'BASE LIQUIDACION REDEBAN 2025'!$B$17))</f>
        <v>35779.500569199998</v>
      </c>
      <c r="AD512" s="86">
        <v>0</v>
      </c>
      <c r="AE512" s="86">
        <f t="shared" si="7"/>
        <v>35779.500569199998</v>
      </c>
      <c r="AF512" s="49"/>
    </row>
    <row r="513" spans="1:32" s="78" customFormat="1">
      <c r="A513" s="8" t="s">
        <v>76</v>
      </c>
      <c r="B513" s="94" t="str">
        <f>VLOOKUP(A513,'CENTRO DE COSTOS'!A:D,4,FALSE)</f>
        <v>DIEGO FERNANDO HENAO CARDONA</v>
      </c>
      <c r="C513" s="94" t="str">
        <f>VLOOKUP(A513,'CENTRO DE COSTOS'!A:D,2,FALSE)</f>
        <v>0004-0003</v>
      </c>
      <c r="D513" s="8">
        <v>76001</v>
      </c>
      <c r="E513" s="8">
        <v>2707726</v>
      </c>
      <c r="F513" s="8">
        <v>59018</v>
      </c>
      <c r="G513" s="8" t="s">
        <v>6241</v>
      </c>
      <c r="H513" s="8" t="s">
        <v>232</v>
      </c>
      <c r="I513" s="8" t="s">
        <v>76</v>
      </c>
      <c r="J513" s="8" t="s">
        <v>9823</v>
      </c>
      <c r="K513" s="8" t="s">
        <v>160</v>
      </c>
      <c r="L513" s="8" t="s">
        <v>9824</v>
      </c>
      <c r="M513" s="183">
        <v>45908.428472222222</v>
      </c>
      <c r="N513" s="183">
        <v>45909.425694444442</v>
      </c>
      <c r="O513" s="90"/>
      <c r="P513" s="8" t="s">
        <v>8318</v>
      </c>
      <c r="Q513" s="8" t="s">
        <v>8318</v>
      </c>
      <c r="R513" s="8" t="s">
        <v>357</v>
      </c>
      <c r="S513" s="8" t="s">
        <v>7936</v>
      </c>
      <c r="T513" s="8" t="s">
        <v>6246</v>
      </c>
      <c r="U513" s="8" t="s">
        <v>7731</v>
      </c>
      <c r="V513" s="8" t="s">
        <v>9825</v>
      </c>
      <c r="W513" s="8" t="s">
        <v>165</v>
      </c>
      <c r="X513" s="10"/>
      <c r="Y513" s="94" t="str">
        <f>VLOOKUP(D513,TIPOLOGIA!A:F,6,0)</f>
        <v>TIPO I</v>
      </c>
      <c r="Z513" s="94" t="str">
        <f>VLOOKUP(D513,TIPOLOGIA!A:F,5,0)</f>
        <v>TERRESTRE</v>
      </c>
      <c r="AA513" s="8" t="s">
        <v>1498</v>
      </c>
      <c r="AB513" s="8">
        <v>1</v>
      </c>
      <c r="AC513" s="86">
        <f>IF(W513="SOPORTE_TELEFÓNICO",'BASE LIQUIDACION REDEBAN 2025'!$B$19,IF(AND(W513="VISITA_TÉCNICA",Y513="TIPO II"),'BASE LIQUIDACION REDEBAN 2025'!$B$18,'BASE LIQUIDACION REDEBAN 2025'!$B$17))</f>
        <v>35779.500569199998</v>
      </c>
      <c r="AD513" s="86">
        <v>0</v>
      </c>
      <c r="AE513" s="86">
        <f t="shared" ref="AE513:AE575" si="8">IF(W513="VISITA_TÉCNICA",AC513*AB513,AC513)</f>
        <v>35779.500569199998</v>
      </c>
      <c r="AF513" s="49"/>
    </row>
    <row r="514" spans="1:32" s="78" customFormat="1">
      <c r="A514" s="8" t="s">
        <v>80</v>
      </c>
      <c r="B514" s="94" t="str">
        <f>VLOOKUP(A514,'CENTRO DE COSTOS'!A:D,4,FALSE)</f>
        <v>JOSE MAURICIO HERNANDEZ ROJAS</v>
      </c>
      <c r="C514" s="94" t="str">
        <f>VLOOKUP(A514,'CENTRO DE COSTOS'!A:D,2,FALSE)</f>
        <v>0004-0001</v>
      </c>
      <c r="D514" s="8">
        <v>13001</v>
      </c>
      <c r="E514" s="8">
        <v>2691388</v>
      </c>
      <c r="F514" s="8">
        <v>74147</v>
      </c>
      <c r="G514" s="8" t="s">
        <v>6241</v>
      </c>
      <c r="H514" s="8" t="s">
        <v>685</v>
      </c>
      <c r="I514" s="8" t="s">
        <v>80</v>
      </c>
      <c r="J514" s="8" t="s">
        <v>9826</v>
      </c>
      <c r="K514" s="8" t="s">
        <v>160</v>
      </c>
      <c r="L514" s="8" t="s">
        <v>9827</v>
      </c>
      <c r="M514" s="183">
        <v>45904.333333333343</v>
      </c>
      <c r="N514" s="183">
        <v>45909.431944444441</v>
      </c>
      <c r="O514" s="90"/>
      <c r="P514" s="8" t="s">
        <v>8318</v>
      </c>
      <c r="Q514" s="8" t="s">
        <v>8318</v>
      </c>
      <c r="R514" s="8" t="s">
        <v>243</v>
      </c>
      <c r="S514" s="8" t="s">
        <v>365</v>
      </c>
      <c r="T514" s="8" t="s">
        <v>6246</v>
      </c>
      <c r="U514" s="8" t="s">
        <v>7731</v>
      </c>
      <c r="V514" s="8" t="s">
        <v>9828</v>
      </c>
      <c r="W514" s="8" t="s">
        <v>165</v>
      </c>
      <c r="X514" s="10"/>
      <c r="Y514" s="94" t="str">
        <f>VLOOKUP(D514,TIPOLOGIA!A:F,6,0)</f>
        <v>TIPO I</v>
      </c>
      <c r="Z514" s="94" t="str">
        <f>VLOOKUP(D514,TIPOLOGIA!A:F,5,0)</f>
        <v>TERRESTRE</v>
      </c>
      <c r="AA514" s="8" t="s">
        <v>690</v>
      </c>
      <c r="AB514" s="8">
        <v>1</v>
      </c>
      <c r="AC514" s="86">
        <f>IF(W514="SOPORTE_TELEFÓNICO",'BASE LIQUIDACION REDEBAN 2025'!$B$19,IF(AND(W514="VISITA_TÉCNICA",Y514="TIPO II"),'BASE LIQUIDACION REDEBAN 2025'!$B$18,'BASE LIQUIDACION REDEBAN 2025'!$B$17))</f>
        <v>35779.500569199998</v>
      </c>
      <c r="AD514" s="86">
        <v>0</v>
      </c>
      <c r="AE514" s="86">
        <f t="shared" si="8"/>
        <v>35779.500569199998</v>
      </c>
      <c r="AF514" s="49"/>
    </row>
    <row r="515" spans="1:32" s="78" customFormat="1">
      <c r="A515" s="8" t="s">
        <v>94</v>
      </c>
      <c r="B515" s="94" t="str">
        <f>VLOOKUP(A515,'CENTRO DE COSTOS'!A:D,4,FALSE)</f>
        <v>DIEGO FERNANDO HENAO CARDONA</v>
      </c>
      <c r="C515" s="94" t="str">
        <f>VLOOKUP(A515,'CENTRO DE COSTOS'!A:D,2,FALSE)</f>
        <v>0004-0002</v>
      </c>
      <c r="D515" s="8">
        <v>66001</v>
      </c>
      <c r="E515" s="8">
        <v>2698829</v>
      </c>
      <c r="F515" s="8">
        <v>65799</v>
      </c>
      <c r="G515" s="8" t="s">
        <v>6241</v>
      </c>
      <c r="H515" s="8" t="s">
        <v>186</v>
      </c>
      <c r="I515" s="8" t="s">
        <v>94</v>
      </c>
      <c r="J515" s="8" t="s">
        <v>9829</v>
      </c>
      <c r="K515" s="8" t="s">
        <v>160</v>
      </c>
      <c r="L515" s="8" t="s">
        <v>9830</v>
      </c>
      <c r="M515" s="183">
        <v>45905.368055555547</v>
      </c>
      <c r="N515" s="183">
        <v>45909.431944444441</v>
      </c>
      <c r="O515" s="90"/>
      <c r="P515" s="8" t="s">
        <v>8318</v>
      </c>
      <c r="Q515" s="8" t="s">
        <v>8318</v>
      </c>
      <c r="R515" s="8" t="s">
        <v>6245</v>
      </c>
      <c r="S515" s="8" t="s">
        <v>6245</v>
      </c>
      <c r="T515" s="8" t="s">
        <v>6246</v>
      </c>
      <c r="U515" s="8" t="s">
        <v>7731</v>
      </c>
      <c r="V515" s="8" t="s">
        <v>9831</v>
      </c>
      <c r="W515" s="8" t="s">
        <v>165</v>
      </c>
      <c r="X515" s="10"/>
      <c r="Y515" s="94" t="str">
        <f>VLOOKUP(D515,TIPOLOGIA!A:F,6,0)</f>
        <v>TIPO I</v>
      </c>
      <c r="Z515" s="94" t="str">
        <f>VLOOKUP(D515,TIPOLOGIA!A:F,5,0)</f>
        <v>TERRESTRE</v>
      </c>
      <c r="AA515" s="8" t="s">
        <v>275</v>
      </c>
      <c r="AB515" s="8">
        <v>1</v>
      </c>
      <c r="AC515" s="86">
        <f>IF(W515="SOPORTE_TELEFÓNICO",'BASE LIQUIDACION REDEBAN 2025'!$B$19,IF(AND(W515="VISITA_TÉCNICA",Y515="TIPO II"),'BASE LIQUIDACION REDEBAN 2025'!$B$18,'BASE LIQUIDACION REDEBAN 2025'!$B$17))</f>
        <v>35779.500569199998</v>
      </c>
      <c r="AD515" s="86">
        <v>0</v>
      </c>
      <c r="AE515" s="86">
        <f t="shared" si="8"/>
        <v>35779.500569199998</v>
      </c>
      <c r="AF515" s="49"/>
    </row>
    <row r="516" spans="1:32" s="78" customFormat="1">
      <c r="A516" s="8" t="s">
        <v>68</v>
      </c>
      <c r="B516" s="94" t="str">
        <f>VLOOKUP(A516,'CENTRO DE COSTOS'!A:D,4,FALSE)</f>
        <v>WILLIAM ASDRUBAL ROZO ROZO</v>
      </c>
      <c r="C516" s="94" t="str">
        <f>VLOOKUP(A516,'CENTRO DE COSTOS'!A:D,2,FALSE)</f>
        <v>0004-0004</v>
      </c>
      <c r="D516" s="8">
        <v>11001</v>
      </c>
      <c r="E516" s="8">
        <v>2695462</v>
      </c>
      <c r="F516" s="8">
        <v>67945</v>
      </c>
      <c r="G516" s="8" t="s">
        <v>6241</v>
      </c>
      <c r="H516" s="8" t="s">
        <v>417</v>
      </c>
      <c r="I516" s="8" t="s">
        <v>68</v>
      </c>
      <c r="J516" s="8" t="s">
        <v>9832</v>
      </c>
      <c r="K516" s="8" t="s">
        <v>160</v>
      </c>
      <c r="L516" s="8" t="s">
        <v>9833</v>
      </c>
      <c r="M516" s="183">
        <v>45904.555555555547</v>
      </c>
      <c r="N516" s="183">
        <v>45909.43472222222</v>
      </c>
      <c r="O516" s="90"/>
      <c r="P516" s="8" t="s">
        <v>8318</v>
      </c>
      <c r="Q516" s="8" t="s">
        <v>8318</v>
      </c>
      <c r="R516" s="8" t="s">
        <v>243</v>
      </c>
      <c r="S516" s="8" t="s">
        <v>365</v>
      </c>
      <c r="T516" s="8" t="s">
        <v>6246</v>
      </c>
      <c r="U516" s="8" t="s">
        <v>7731</v>
      </c>
      <c r="V516" s="8" t="s">
        <v>9834</v>
      </c>
      <c r="W516" s="8" t="s">
        <v>165</v>
      </c>
      <c r="X516" s="10"/>
      <c r="Y516" s="94" t="str">
        <f>VLOOKUP(D516,TIPOLOGIA!A:F,6,0)</f>
        <v>TIPO I</v>
      </c>
      <c r="Z516" s="94" t="str">
        <f>VLOOKUP(D516,TIPOLOGIA!A:F,5,0)</f>
        <v>TERRESTRE</v>
      </c>
      <c r="AA516" s="8" t="s">
        <v>541</v>
      </c>
      <c r="AB516" s="8">
        <v>1</v>
      </c>
      <c r="AC516" s="86">
        <f>IF(W516="SOPORTE_TELEFÓNICO",'BASE LIQUIDACION REDEBAN 2025'!$B$19,IF(AND(W516="VISITA_TÉCNICA",Y516="TIPO II"),'BASE LIQUIDACION REDEBAN 2025'!$B$18,'BASE LIQUIDACION REDEBAN 2025'!$B$17))</f>
        <v>35779.500569199998</v>
      </c>
      <c r="AD516" s="86">
        <v>0</v>
      </c>
      <c r="AE516" s="86">
        <f t="shared" si="8"/>
        <v>35779.500569199998</v>
      </c>
      <c r="AF516" s="49"/>
    </row>
    <row r="517" spans="1:32" s="78" customFormat="1">
      <c r="A517" s="8" t="s">
        <v>72</v>
      </c>
      <c r="B517" s="94" t="str">
        <f>VLOOKUP(A517,'CENTRO DE COSTOS'!A:D,4,FALSE)</f>
        <v>MIGUEL JULIÁN HERNÁNDEZ GUARÍN</v>
      </c>
      <c r="C517" s="94" t="str">
        <f>VLOOKUP(A517,'CENTRO DE COSTOS'!A:D,2,FALSE)</f>
        <v>0004-0008</v>
      </c>
      <c r="D517" s="8">
        <v>68689</v>
      </c>
      <c r="E517" s="8">
        <v>2695306</v>
      </c>
      <c r="F517" s="8">
        <v>40695</v>
      </c>
      <c r="G517" s="8" t="s">
        <v>6241</v>
      </c>
      <c r="H517" s="8" t="s">
        <v>224</v>
      </c>
      <c r="I517" s="8" t="s">
        <v>6300</v>
      </c>
      <c r="J517" s="8" t="s">
        <v>9835</v>
      </c>
      <c r="K517" s="8" t="s">
        <v>160</v>
      </c>
      <c r="L517" s="8" t="s">
        <v>9836</v>
      </c>
      <c r="M517" s="183">
        <v>45904.520138888889</v>
      </c>
      <c r="N517" s="183">
        <v>45909.436111111107</v>
      </c>
      <c r="O517" s="90"/>
      <c r="P517" s="8" t="s">
        <v>8318</v>
      </c>
      <c r="Q517" s="8" t="s">
        <v>8318</v>
      </c>
      <c r="R517" s="8" t="s">
        <v>243</v>
      </c>
      <c r="S517" s="8" t="s">
        <v>365</v>
      </c>
      <c r="T517" s="8" t="s">
        <v>6246</v>
      </c>
      <c r="U517" s="8" t="s">
        <v>7731</v>
      </c>
      <c r="V517" s="8" t="s">
        <v>9837</v>
      </c>
      <c r="W517" s="8" t="s">
        <v>8320</v>
      </c>
      <c r="X517" s="10"/>
      <c r="Y517" s="94" t="str">
        <f>VLOOKUP(D517,TIPOLOGIA!A:F,6,0)</f>
        <v>TIPO III</v>
      </c>
      <c r="Z517" s="94" t="str">
        <f>VLOOKUP(D517,TIPOLOGIA!A:F,5,0)</f>
        <v>TERRESTRE</v>
      </c>
      <c r="AA517" s="8" t="s">
        <v>230</v>
      </c>
      <c r="AB517" s="8">
        <v>0</v>
      </c>
      <c r="AC517" s="86">
        <f>IF(W517="SOPORTE_TELEFÓNICO",'BASE LIQUIDACION REDEBAN 2025'!$B$19,IF(AND(W517="VISITA_TÉCNICA",Y517="TIPO II"),'BASE LIQUIDACION REDEBAN 2025'!$B$18,'BASE LIQUIDACION REDEBAN 2025'!$B$17))</f>
        <v>35779.500569199998</v>
      </c>
      <c r="AD517" s="86">
        <v>0</v>
      </c>
      <c r="AE517" s="86">
        <f t="shared" si="8"/>
        <v>35779.500569199998</v>
      </c>
      <c r="AF517" s="49"/>
    </row>
    <row r="518" spans="1:32" s="78" customFormat="1">
      <c r="A518" s="8" t="s">
        <v>86</v>
      </c>
      <c r="B518" s="94" t="str">
        <f>VLOOKUP(A518,'CENTRO DE COSTOS'!A:D,4,FALSE)</f>
        <v>KEVIN ALEXIS CORZO BUSTOS</v>
      </c>
      <c r="C518" s="94" t="str">
        <f>VLOOKUP(A518,'CENTRO DE COSTOS'!A:D,2,FALSE)</f>
        <v>0004-0007</v>
      </c>
      <c r="D518" s="8">
        <v>73001</v>
      </c>
      <c r="E518" s="8">
        <v>2704095</v>
      </c>
      <c r="F518" s="8">
        <v>72071</v>
      </c>
      <c r="G518" s="8" t="s">
        <v>6241</v>
      </c>
      <c r="H518" s="8" t="s">
        <v>494</v>
      </c>
      <c r="I518" s="8" t="s">
        <v>86</v>
      </c>
      <c r="J518" s="8" t="s">
        <v>9838</v>
      </c>
      <c r="K518" s="8" t="s">
        <v>160</v>
      </c>
      <c r="L518" s="8" t="s">
        <v>9839</v>
      </c>
      <c r="M518" s="183">
        <v>45908.333333333343</v>
      </c>
      <c r="N518" s="183">
        <v>45909.438888888893</v>
      </c>
      <c r="O518" s="90"/>
      <c r="P518" s="8" t="s">
        <v>8318</v>
      </c>
      <c r="Q518" s="8" t="s">
        <v>8318</v>
      </c>
      <c r="R518" s="8" t="s">
        <v>6245</v>
      </c>
      <c r="S518" s="8" t="s">
        <v>6245</v>
      </c>
      <c r="T518" s="8" t="s">
        <v>6246</v>
      </c>
      <c r="U518" s="8" t="s">
        <v>7731</v>
      </c>
      <c r="V518" s="8" t="s">
        <v>9840</v>
      </c>
      <c r="W518" s="8" t="s">
        <v>165</v>
      </c>
      <c r="X518" s="10"/>
      <c r="Y518" s="94" t="str">
        <f>VLOOKUP(D518,TIPOLOGIA!A:F,6,0)</f>
        <v>TIPO I</v>
      </c>
      <c r="Z518" s="94" t="str">
        <f>VLOOKUP(D518,TIPOLOGIA!A:F,5,0)</f>
        <v>TERRESTRE</v>
      </c>
      <c r="AA518" s="8" t="s">
        <v>760</v>
      </c>
      <c r="AB518" s="8">
        <v>1</v>
      </c>
      <c r="AC518" s="86">
        <f>IF(W518="SOPORTE_TELEFÓNICO",'BASE LIQUIDACION REDEBAN 2025'!$B$19,IF(AND(W518="VISITA_TÉCNICA",Y518="TIPO II"),'BASE LIQUIDACION REDEBAN 2025'!$B$18,'BASE LIQUIDACION REDEBAN 2025'!$B$17))</f>
        <v>35779.500569199998</v>
      </c>
      <c r="AD518" s="86">
        <v>0</v>
      </c>
      <c r="AE518" s="86">
        <f t="shared" si="8"/>
        <v>35779.500569199998</v>
      </c>
      <c r="AF518" s="49"/>
    </row>
    <row r="519" spans="1:32" s="78" customFormat="1">
      <c r="A519" s="8" t="s">
        <v>68</v>
      </c>
      <c r="B519" s="94" t="str">
        <f>VLOOKUP(A519,'CENTRO DE COSTOS'!A:D,4,FALSE)</f>
        <v>WILLIAM ASDRUBAL ROZO ROZO</v>
      </c>
      <c r="C519" s="94" t="str">
        <f>VLOOKUP(A519,'CENTRO DE COSTOS'!A:D,2,FALSE)</f>
        <v>0004-0004</v>
      </c>
      <c r="D519" s="8">
        <v>11001</v>
      </c>
      <c r="E519" s="8">
        <v>2709881</v>
      </c>
      <c r="F519" s="8">
        <v>44238</v>
      </c>
      <c r="G519" s="8" t="s">
        <v>6241</v>
      </c>
      <c r="H519" s="8" t="s">
        <v>417</v>
      </c>
      <c r="I519" s="8" t="s">
        <v>68</v>
      </c>
      <c r="J519" s="8" t="s">
        <v>9841</v>
      </c>
      <c r="K519" s="8" t="s">
        <v>160</v>
      </c>
      <c r="L519" s="8" t="s">
        <v>9842</v>
      </c>
      <c r="M519" s="183">
        <v>45908.605555555558</v>
      </c>
      <c r="N519" s="183">
        <v>45909.44027777778</v>
      </c>
      <c r="O519" s="90"/>
      <c r="P519" s="8" t="s">
        <v>8318</v>
      </c>
      <c r="Q519" s="8" t="s">
        <v>8318</v>
      </c>
      <c r="R519" s="8" t="s">
        <v>243</v>
      </c>
      <c r="S519" s="8" t="s">
        <v>365</v>
      </c>
      <c r="T519" s="8" t="s">
        <v>6246</v>
      </c>
      <c r="U519" s="8" t="s">
        <v>7731</v>
      </c>
      <c r="V519" s="8" t="s">
        <v>9843</v>
      </c>
      <c r="W519" s="8" t="s">
        <v>1552</v>
      </c>
      <c r="X519" s="10"/>
      <c r="Y519" s="94" t="str">
        <f>VLOOKUP(D519,TIPOLOGIA!A:F,6,0)</f>
        <v>TIPO I</v>
      </c>
      <c r="Z519" s="94" t="str">
        <f>VLOOKUP(D519,TIPOLOGIA!A:F,5,0)</f>
        <v>TERRESTRE</v>
      </c>
      <c r="AA519" s="8" t="s">
        <v>930</v>
      </c>
      <c r="AB519" s="8">
        <v>0</v>
      </c>
      <c r="AC519" s="86">
        <f>IF(W519="SOPORTE_TELEFÓNICO",'BASE LIQUIDACION REDEBAN 2025'!$B$19,IF(AND(W519="VISITA_TÉCNICA",Y519="TIPO II"),'BASE LIQUIDACION REDEBAN 2025'!$B$18,'BASE LIQUIDACION REDEBAN 2025'!$B$17))</f>
        <v>41241.0800752</v>
      </c>
      <c r="AD519" s="86">
        <v>0</v>
      </c>
      <c r="AE519" s="86">
        <f t="shared" si="8"/>
        <v>41241.0800752</v>
      </c>
      <c r="AF519" s="49"/>
    </row>
    <row r="520" spans="1:32" s="78" customFormat="1">
      <c r="A520" s="8" t="s">
        <v>80</v>
      </c>
      <c r="B520" s="94" t="str">
        <f>VLOOKUP(A520,'CENTRO DE COSTOS'!A:D,4,FALSE)</f>
        <v>JOSE MAURICIO HERNANDEZ ROJAS</v>
      </c>
      <c r="C520" s="94" t="str">
        <f>VLOOKUP(A520,'CENTRO DE COSTOS'!A:D,2,FALSE)</f>
        <v>0004-0001</v>
      </c>
      <c r="D520" s="8">
        <v>13001</v>
      </c>
      <c r="E520" s="8">
        <v>2688892</v>
      </c>
      <c r="F520" s="8">
        <v>50243</v>
      </c>
      <c r="G520" s="8" t="s">
        <v>6241</v>
      </c>
      <c r="H520" s="8" t="s">
        <v>685</v>
      </c>
      <c r="I520" s="8" t="s">
        <v>80</v>
      </c>
      <c r="J520" s="8" t="s">
        <v>9844</v>
      </c>
      <c r="K520" s="8" t="s">
        <v>160</v>
      </c>
      <c r="L520" s="8" t="s">
        <v>9845</v>
      </c>
      <c r="M520" s="183">
        <v>45903.538888888892</v>
      </c>
      <c r="N520" s="183">
        <v>45909.445833333331</v>
      </c>
      <c r="O520" s="90"/>
      <c r="P520" s="8" t="s">
        <v>8318</v>
      </c>
      <c r="Q520" s="8" t="s">
        <v>8318</v>
      </c>
      <c r="R520" s="8" t="s">
        <v>6245</v>
      </c>
      <c r="S520" s="8" t="s">
        <v>6245</v>
      </c>
      <c r="T520" s="8" t="s">
        <v>6246</v>
      </c>
      <c r="U520" s="8" t="s">
        <v>7731</v>
      </c>
      <c r="V520" s="8" t="s">
        <v>9846</v>
      </c>
      <c r="W520" s="8" t="s">
        <v>165</v>
      </c>
      <c r="X520" s="10"/>
      <c r="Y520" s="94" t="str">
        <f>VLOOKUP(D520,TIPOLOGIA!A:F,6,0)</f>
        <v>TIPO I</v>
      </c>
      <c r="Z520" s="94" t="str">
        <f>VLOOKUP(D520,TIPOLOGIA!A:F,5,0)</f>
        <v>TERRESTRE</v>
      </c>
      <c r="AA520" s="8" t="s">
        <v>1275</v>
      </c>
      <c r="AB520" s="8">
        <v>1</v>
      </c>
      <c r="AC520" s="86">
        <f>IF(W520="SOPORTE_TELEFÓNICO",'BASE LIQUIDACION REDEBAN 2025'!$B$19,IF(AND(W520="VISITA_TÉCNICA",Y520="TIPO II"),'BASE LIQUIDACION REDEBAN 2025'!$B$18,'BASE LIQUIDACION REDEBAN 2025'!$B$17))</f>
        <v>35779.500569199998</v>
      </c>
      <c r="AD520" s="86">
        <v>0</v>
      </c>
      <c r="AE520" s="86">
        <f t="shared" si="8"/>
        <v>35779.500569199998</v>
      </c>
      <c r="AF520" s="49"/>
    </row>
    <row r="521" spans="1:32" s="78" customFormat="1">
      <c r="A521" s="8" t="s">
        <v>98</v>
      </c>
      <c r="B521" s="94" t="str">
        <f>VLOOKUP(A521,'CENTRO DE COSTOS'!A:D,4,FALSE)</f>
        <v>MIGUEL JULIÁN HERNÁNDEZ GUARÍN</v>
      </c>
      <c r="C521" s="94" t="str">
        <f>VLOOKUP(A521,'CENTRO DE COSTOS'!A:D,2,FALSE)</f>
        <v>0004-0008</v>
      </c>
      <c r="D521" s="8">
        <v>15806</v>
      </c>
      <c r="E521" s="8">
        <v>2684986</v>
      </c>
      <c r="F521" s="8">
        <v>79728</v>
      </c>
      <c r="G521" s="8" t="s">
        <v>6241</v>
      </c>
      <c r="H521" s="8" t="s">
        <v>406</v>
      </c>
      <c r="I521" s="8" t="s">
        <v>9847</v>
      </c>
      <c r="J521" s="8" t="s">
        <v>9848</v>
      </c>
      <c r="K521" s="8" t="s">
        <v>160</v>
      </c>
      <c r="L521" s="8" t="s">
        <v>9849</v>
      </c>
      <c r="M521" s="183">
        <v>45903.333333333343</v>
      </c>
      <c r="N521" s="183">
        <v>45909.45</v>
      </c>
      <c r="O521" s="90"/>
      <c r="P521" s="8" t="s">
        <v>8318</v>
      </c>
      <c r="Q521" s="8" t="s">
        <v>8318</v>
      </c>
      <c r="R521" s="8" t="s">
        <v>243</v>
      </c>
      <c r="S521" s="8" t="s">
        <v>365</v>
      </c>
      <c r="T521" s="8" t="s">
        <v>6246</v>
      </c>
      <c r="U521" s="8" t="s">
        <v>7731</v>
      </c>
      <c r="V521" s="8" t="s">
        <v>9850</v>
      </c>
      <c r="W521" s="8" t="s">
        <v>8320</v>
      </c>
      <c r="X521" s="10"/>
      <c r="Y521" s="94" t="str">
        <f>VLOOKUP(D521,TIPOLOGIA!A:F,6,0)</f>
        <v>TIPO II</v>
      </c>
      <c r="Z521" s="94" t="str">
        <f>VLOOKUP(D521,TIPOLOGIA!A:F,5,0)</f>
        <v>TERRESTRE</v>
      </c>
      <c r="AA521" s="8" t="s">
        <v>628</v>
      </c>
      <c r="AB521" s="8">
        <v>0</v>
      </c>
      <c r="AC521" s="86">
        <f>IF(W521="SOPORTE_TELEFÓNICO",'BASE LIQUIDACION REDEBAN 2025'!$B$19,IF(AND(W521="VISITA_TÉCNICA",Y521="TIPO II"),'BASE LIQUIDACION REDEBAN 2025'!$B$18,'BASE LIQUIDACION REDEBAN 2025'!$B$17))</f>
        <v>35779.500569199998</v>
      </c>
      <c r="AD521" s="86">
        <v>0</v>
      </c>
      <c r="AE521" s="86">
        <f t="shared" si="8"/>
        <v>35779.500569199998</v>
      </c>
      <c r="AF521" s="49"/>
    </row>
    <row r="522" spans="1:32" s="78" customFormat="1">
      <c r="A522" s="8" t="s">
        <v>92</v>
      </c>
      <c r="B522" s="94" t="str">
        <f>VLOOKUP(A522,'CENTRO DE COSTOS'!A:D,4,FALSE)</f>
        <v>KEVIN ALEXIS CORZO BUSTOS</v>
      </c>
      <c r="C522" s="94" t="str">
        <f>VLOOKUP(A522,'CENTRO DE COSTOS'!A:D,2,FALSE)</f>
        <v>0004-0007</v>
      </c>
      <c r="D522" s="8">
        <v>41001</v>
      </c>
      <c r="E522" s="8">
        <v>2704519</v>
      </c>
      <c r="F522" s="8">
        <v>77969</v>
      </c>
      <c r="G522" s="8" t="s">
        <v>6241</v>
      </c>
      <c r="H522" s="8" t="s">
        <v>430</v>
      </c>
      <c r="I522" s="8" t="s">
        <v>92</v>
      </c>
      <c r="J522" s="8" t="s">
        <v>9851</v>
      </c>
      <c r="K522" s="8" t="s">
        <v>160</v>
      </c>
      <c r="L522" s="8" t="s">
        <v>9852</v>
      </c>
      <c r="M522" s="183">
        <v>45908.333333333343</v>
      </c>
      <c r="N522" s="183">
        <v>45909.466666666667</v>
      </c>
      <c r="O522" s="90"/>
      <c r="P522" s="8" t="s">
        <v>8318</v>
      </c>
      <c r="Q522" s="8" t="s">
        <v>8318</v>
      </c>
      <c r="R522" s="8" t="s">
        <v>162</v>
      </c>
      <c r="S522" s="8" t="s">
        <v>162</v>
      </c>
      <c r="T522" s="8" t="s">
        <v>6246</v>
      </c>
      <c r="U522" s="8" t="s">
        <v>7731</v>
      </c>
      <c r="V522" s="8" t="s">
        <v>9853</v>
      </c>
      <c r="W522" s="8" t="s">
        <v>165</v>
      </c>
      <c r="X522" s="10"/>
      <c r="Y522" s="94" t="str">
        <f>VLOOKUP(D522,TIPOLOGIA!A:F,6,0)</f>
        <v>TIPO I</v>
      </c>
      <c r="Z522" s="94" t="str">
        <f>VLOOKUP(D522,TIPOLOGIA!A:F,5,0)</f>
        <v>TERRESTRE</v>
      </c>
      <c r="AA522" s="8" t="s">
        <v>1416</v>
      </c>
      <c r="AB522" s="8">
        <v>1</v>
      </c>
      <c r="AC522" s="86">
        <f>IF(W522="SOPORTE_TELEFÓNICO",'BASE LIQUIDACION REDEBAN 2025'!$B$19,IF(AND(W522="VISITA_TÉCNICA",Y522="TIPO II"),'BASE LIQUIDACION REDEBAN 2025'!$B$18,'BASE LIQUIDACION REDEBAN 2025'!$B$17))</f>
        <v>35779.500569199998</v>
      </c>
      <c r="AD522" s="86">
        <v>0</v>
      </c>
      <c r="AE522" s="86">
        <f t="shared" si="8"/>
        <v>35779.500569199998</v>
      </c>
      <c r="AF522" s="49"/>
    </row>
    <row r="523" spans="1:32" s="78" customFormat="1">
      <c r="A523" s="8" t="s">
        <v>76</v>
      </c>
      <c r="B523" s="94" t="str">
        <f>VLOOKUP(A523,'CENTRO DE COSTOS'!A:D,4,FALSE)</f>
        <v>DIEGO FERNANDO HENAO CARDONA</v>
      </c>
      <c r="C523" s="94" t="str">
        <f>VLOOKUP(A523,'CENTRO DE COSTOS'!A:D,2,FALSE)</f>
        <v>0004-0003</v>
      </c>
      <c r="D523" s="8">
        <v>76892</v>
      </c>
      <c r="E523" s="8">
        <v>2694039</v>
      </c>
      <c r="F523" s="8">
        <v>28208</v>
      </c>
      <c r="G523" s="8" t="s">
        <v>6241</v>
      </c>
      <c r="H523" s="8" t="s">
        <v>232</v>
      </c>
      <c r="I523" s="8" t="s">
        <v>776</v>
      </c>
      <c r="J523" s="8" t="s">
        <v>9854</v>
      </c>
      <c r="K523" s="8" t="s">
        <v>160</v>
      </c>
      <c r="L523" s="8" t="s">
        <v>9855</v>
      </c>
      <c r="M523" s="183">
        <v>45904.439583333333</v>
      </c>
      <c r="N523" s="183">
        <v>45909.469444444447</v>
      </c>
      <c r="O523" s="90"/>
      <c r="P523" s="8" t="s">
        <v>8318</v>
      </c>
      <c r="Q523" s="8" t="s">
        <v>8318</v>
      </c>
      <c r="R523" s="8" t="s">
        <v>6245</v>
      </c>
      <c r="S523" s="8" t="s">
        <v>6245</v>
      </c>
      <c r="T523" s="8" t="s">
        <v>6246</v>
      </c>
      <c r="U523" s="8" t="s">
        <v>7731</v>
      </c>
      <c r="V523" s="8" t="s">
        <v>9856</v>
      </c>
      <c r="W523" s="8" t="s">
        <v>165</v>
      </c>
      <c r="X523" s="10"/>
      <c r="Y523" s="94" t="str">
        <f>VLOOKUP(D523,TIPOLOGIA!A:F,6,0)</f>
        <v>TIPO I</v>
      </c>
      <c r="Z523" s="94" t="str">
        <f>VLOOKUP(D523,TIPOLOGIA!A:F,5,0)</f>
        <v>TERRESTRE</v>
      </c>
      <c r="AA523" s="8" t="s">
        <v>346</v>
      </c>
      <c r="AB523" s="8">
        <v>1</v>
      </c>
      <c r="AC523" s="86">
        <f>IF(W523="SOPORTE_TELEFÓNICO",'BASE LIQUIDACION REDEBAN 2025'!$B$19,IF(AND(W523="VISITA_TÉCNICA",Y523="TIPO II"),'BASE LIQUIDACION REDEBAN 2025'!$B$18,'BASE LIQUIDACION REDEBAN 2025'!$B$17))</f>
        <v>35779.500569199998</v>
      </c>
      <c r="AD523" s="86">
        <v>0</v>
      </c>
      <c r="AE523" s="86">
        <f t="shared" si="8"/>
        <v>35779.500569199998</v>
      </c>
      <c r="AF523" s="49"/>
    </row>
    <row r="524" spans="1:32" s="78" customFormat="1">
      <c r="A524" s="8" t="s">
        <v>76</v>
      </c>
      <c r="B524" s="94" t="str">
        <f>VLOOKUP(A524,'CENTRO DE COSTOS'!A:D,4,FALSE)</f>
        <v>DIEGO FERNANDO HENAO CARDONA</v>
      </c>
      <c r="C524" s="94" t="str">
        <f>VLOOKUP(A524,'CENTRO DE COSTOS'!A:D,2,FALSE)</f>
        <v>0004-0003</v>
      </c>
      <c r="D524" s="8">
        <v>76001</v>
      </c>
      <c r="E524" s="8">
        <v>2707682</v>
      </c>
      <c r="F524" s="8">
        <v>73737</v>
      </c>
      <c r="G524" s="8" t="s">
        <v>6241</v>
      </c>
      <c r="H524" s="8" t="s">
        <v>232</v>
      </c>
      <c r="I524" s="8" t="s">
        <v>76</v>
      </c>
      <c r="J524" s="8" t="s">
        <v>9857</v>
      </c>
      <c r="K524" s="8" t="s">
        <v>160</v>
      </c>
      <c r="L524" s="8" t="s">
        <v>9858</v>
      </c>
      <c r="M524" s="183">
        <v>45908.438194444447</v>
      </c>
      <c r="N524" s="183">
        <v>45909.47152777778</v>
      </c>
      <c r="O524" s="90"/>
      <c r="P524" s="8" t="s">
        <v>8318</v>
      </c>
      <c r="Q524" s="8" t="s">
        <v>8318</v>
      </c>
      <c r="R524" s="8" t="s">
        <v>6245</v>
      </c>
      <c r="S524" s="8" t="s">
        <v>6245</v>
      </c>
      <c r="T524" s="8" t="s">
        <v>6246</v>
      </c>
      <c r="U524" s="8" t="s">
        <v>7731</v>
      </c>
      <c r="V524" s="8" t="s">
        <v>9859</v>
      </c>
      <c r="W524" s="8" t="s">
        <v>165</v>
      </c>
      <c r="X524" s="10"/>
      <c r="Y524" s="94" t="str">
        <f>VLOOKUP(D524,TIPOLOGIA!A:F,6,0)</f>
        <v>TIPO I</v>
      </c>
      <c r="Z524" s="94" t="str">
        <f>VLOOKUP(D524,TIPOLOGIA!A:F,5,0)</f>
        <v>TERRESTRE</v>
      </c>
      <c r="AA524" s="8" t="s">
        <v>1498</v>
      </c>
      <c r="AB524" s="8">
        <v>1</v>
      </c>
      <c r="AC524" s="86">
        <f>IF(W524="SOPORTE_TELEFÓNICO",'BASE LIQUIDACION REDEBAN 2025'!$B$19,IF(AND(W524="VISITA_TÉCNICA",Y524="TIPO II"),'BASE LIQUIDACION REDEBAN 2025'!$B$18,'BASE LIQUIDACION REDEBAN 2025'!$B$17))</f>
        <v>35779.500569199998</v>
      </c>
      <c r="AD524" s="86">
        <v>0</v>
      </c>
      <c r="AE524" s="86">
        <f t="shared" si="8"/>
        <v>35779.500569199998</v>
      </c>
      <c r="AF524" s="49"/>
    </row>
    <row r="525" spans="1:32" s="78" customFormat="1">
      <c r="A525" s="8" t="s">
        <v>80</v>
      </c>
      <c r="B525" s="94" t="str">
        <f>VLOOKUP(A525,'CENTRO DE COSTOS'!A:D,4,FALSE)</f>
        <v>JOSE MAURICIO HERNANDEZ ROJAS</v>
      </c>
      <c r="C525" s="94" t="str">
        <f>VLOOKUP(A525,'CENTRO DE COSTOS'!A:D,2,FALSE)</f>
        <v>0004-0001</v>
      </c>
      <c r="D525" s="8">
        <v>13001</v>
      </c>
      <c r="E525" s="8">
        <v>2688431</v>
      </c>
      <c r="F525" s="8">
        <v>79205</v>
      </c>
      <c r="G525" s="8" t="s">
        <v>6241</v>
      </c>
      <c r="H525" s="8" t="s">
        <v>685</v>
      </c>
      <c r="I525" s="8" t="s">
        <v>80</v>
      </c>
      <c r="J525" s="8" t="s">
        <v>9860</v>
      </c>
      <c r="K525" s="8" t="s">
        <v>160</v>
      </c>
      <c r="L525" s="8" t="s">
        <v>9861</v>
      </c>
      <c r="M525" s="183">
        <v>45903.495833333327</v>
      </c>
      <c r="N525" s="183">
        <v>45909.474999999999</v>
      </c>
      <c r="O525" s="90"/>
      <c r="P525" s="8" t="s">
        <v>8318</v>
      </c>
      <c r="Q525" s="8" t="s">
        <v>8318</v>
      </c>
      <c r="R525" s="8" t="s">
        <v>6245</v>
      </c>
      <c r="S525" s="8" t="s">
        <v>6245</v>
      </c>
      <c r="T525" s="8" t="s">
        <v>6246</v>
      </c>
      <c r="U525" s="8" t="s">
        <v>7731</v>
      </c>
      <c r="V525" s="8" t="s">
        <v>9862</v>
      </c>
      <c r="W525" s="8" t="s">
        <v>165</v>
      </c>
      <c r="X525" s="10"/>
      <c r="Y525" s="94" t="str">
        <f>VLOOKUP(D525,TIPOLOGIA!A:F,6,0)</f>
        <v>TIPO I</v>
      </c>
      <c r="Z525" s="94" t="str">
        <f>VLOOKUP(D525,TIPOLOGIA!A:F,5,0)</f>
        <v>TERRESTRE</v>
      </c>
      <c r="AA525" s="8" t="s">
        <v>1275</v>
      </c>
      <c r="AB525" s="8">
        <v>1</v>
      </c>
      <c r="AC525" s="86">
        <f>IF(W525="SOPORTE_TELEFÓNICO",'BASE LIQUIDACION REDEBAN 2025'!$B$19,IF(AND(W525="VISITA_TÉCNICA",Y525="TIPO II"),'BASE LIQUIDACION REDEBAN 2025'!$B$18,'BASE LIQUIDACION REDEBAN 2025'!$B$17))</f>
        <v>35779.500569199998</v>
      </c>
      <c r="AD525" s="86">
        <v>0</v>
      </c>
      <c r="AE525" s="86">
        <f t="shared" si="8"/>
        <v>35779.500569199998</v>
      </c>
      <c r="AF525" s="49"/>
    </row>
    <row r="526" spans="1:32" s="78" customFormat="1">
      <c r="A526" s="8" t="s">
        <v>68</v>
      </c>
      <c r="B526" s="94" t="str">
        <f>VLOOKUP(A526,'CENTRO DE COSTOS'!A:D,4,FALSE)</f>
        <v>WILLIAM ASDRUBAL ROZO ROZO</v>
      </c>
      <c r="C526" s="94" t="str">
        <f>VLOOKUP(A526,'CENTRO DE COSTOS'!A:D,2,FALSE)</f>
        <v>0004-0004</v>
      </c>
      <c r="D526" s="8">
        <v>11001</v>
      </c>
      <c r="E526" s="8">
        <v>2710207</v>
      </c>
      <c r="F526" s="8">
        <v>80241</v>
      </c>
      <c r="G526" s="8" t="s">
        <v>6241</v>
      </c>
      <c r="H526" s="8" t="s">
        <v>417</v>
      </c>
      <c r="I526" s="8" t="s">
        <v>68</v>
      </c>
      <c r="J526" s="8" t="s">
        <v>9863</v>
      </c>
      <c r="K526" s="8" t="s">
        <v>160</v>
      </c>
      <c r="L526" s="8" t="s">
        <v>9864</v>
      </c>
      <c r="M526" s="183">
        <v>45908.609722222223</v>
      </c>
      <c r="N526" s="183">
        <v>45909.476388888892</v>
      </c>
      <c r="O526" s="90"/>
      <c r="P526" s="8" t="s">
        <v>8318</v>
      </c>
      <c r="Q526" s="8" t="s">
        <v>8318</v>
      </c>
      <c r="R526" s="8" t="s">
        <v>162</v>
      </c>
      <c r="S526" s="8" t="s">
        <v>162</v>
      </c>
      <c r="T526" s="8" t="s">
        <v>6246</v>
      </c>
      <c r="U526" s="8" t="s">
        <v>7731</v>
      </c>
      <c r="V526" s="8" t="s">
        <v>9865</v>
      </c>
      <c r="W526" s="8" t="s">
        <v>165</v>
      </c>
      <c r="X526" s="10"/>
      <c r="Y526" s="94" t="str">
        <f>VLOOKUP(D526,TIPOLOGIA!A:F,6,0)</f>
        <v>TIPO I</v>
      </c>
      <c r="Z526" s="94" t="str">
        <f>VLOOKUP(D526,TIPOLOGIA!A:F,5,0)</f>
        <v>TERRESTRE</v>
      </c>
      <c r="AA526" s="8" t="s">
        <v>566</v>
      </c>
      <c r="AB526" s="8">
        <v>1</v>
      </c>
      <c r="AC526" s="86">
        <f>IF(W526="SOPORTE_TELEFÓNICO",'BASE LIQUIDACION REDEBAN 2025'!$B$19,IF(AND(W526="VISITA_TÉCNICA",Y526="TIPO II"),'BASE LIQUIDACION REDEBAN 2025'!$B$18,'BASE LIQUIDACION REDEBAN 2025'!$B$17))</f>
        <v>35779.500569199998</v>
      </c>
      <c r="AD526" s="86">
        <v>0</v>
      </c>
      <c r="AE526" s="86">
        <f t="shared" si="8"/>
        <v>35779.500569199998</v>
      </c>
      <c r="AF526" s="49"/>
    </row>
    <row r="527" spans="1:32" s="78" customFormat="1">
      <c r="A527" s="8" t="s">
        <v>94</v>
      </c>
      <c r="B527" s="94" t="str">
        <f>VLOOKUP(A527,'CENTRO DE COSTOS'!A:D,4,FALSE)</f>
        <v>DIEGO FERNANDO HENAO CARDONA</v>
      </c>
      <c r="C527" s="94" t="str">
        <f>VLOOKUP(A527,'CENTRO DE COSTOS'!A:D,2,FALSE)</f>
        <v>0004-0002</v>
      </c>
      <c r="D527" s="8">
        <v>66170</v>
      </c>
      <c r="E527" s="8">
        <v>2712209</v>
      </c>
      <c r="F527" s="8">
        <v>79238</v>
      </c>
      <c r="G527" s="8" t="s">
        <v>6241</v>
      </c>
      <c r="H527" s="8" t="s">
        <v>186</v>
      </c>
      <c r="I527" s="8" t="s">
        <v>1793</v>
      </c>
      <c r="J527" s="8" t="s">
        <v>9866</v>
      </c>
      <c r="K527" s="8" t="s">
        <v>160</v>
      </c>
      <c r="L527" s="8" t="s">
        <v>9867</v>
      </c>
      <c r="M527" s="183">
        <v>45909.333333333343</v>
      </c>
      <c r="N527" s="183">
        <v>45909.477083333331</v>
      </c>
      <c r="O527" s="90"/>
      <c r="P527" s="8" t="s">
        <v>8318</v>
      </c>
      <c r="Q527" s="8" t="s">
        <v>8318</v>
      </c>
      <c r="R527" s="8" t="s">
        <v>243</v>
      </c>
      <c r="S527" s="8" t="s">
        <v>244</v>
      </c>
      <c r="T527" s="8" t="s">
        <v>6246</v>
      </c>
      <c r="U527" s="8" t="s">
        <v>7731</v>
      </c>
      <c r="V527" s="8" t="s">
        <v>9868</v>
      </c>
      <c r="W527" s="8" t="s">
        <v>165</v>
      </c>
      <c r="X527" s="10"/>
      <c r="Y527" s="94" t="str">
        <f>VLOOKUP(D527,TIPOLOGIA!A:F,6,0)</f>
        <v>TIPO I</v>
      </c>
      <c r="Z527" s="94" t="str">
        <f>VLOOKUP(D527,TIPOLOGIA!A:F,5,0)</f>
        <v>TERRESTRE</v>
      </c>
      <c r="AA527" s="8" t="s">
        <v>1533</v>
      </c>
      <c r="AB527" s="8">
        <v>1</v>
      </c>
      <c r="AC527" s="86">
        <f>IF(W527="SOPORTE_TELEFÓNICO",'BASE LIQUIDACION REDEBAN 2025'!$B$19,IF(AND(W527="VISITA_TÉCNICA",Y527="TIPO II"),'BASE LIQUIDACION REDEBAN 2025'!$B$18,'BASE LIQUIDACION REDEBAN 2025'!$B$17))</f>
        <v>35779.500569199998</v>
      </c>
      <c r="AD527" s="86">
        <v>0</v>
      </c>
      <c r="AE527" s="86">
        <f t="shared" si="8"/>
        <v>35779.500569199998</v>
      </c>
      <c r="AF527" s="49"/>
    </row>
    <row r="528" spans="1:32" s="78" customFormat="1">
      <c r="A528" s="8" t="s">
        <v>80</v>
      </c>
      <c r="B528" s="94" t="str">
        <f>VLOOKUP(A528,'CENTRO DE COSTOS'!A:D,4,FALSE)</f>
        <v>JOSE MAURICIO HERNANDEZ ROJAS</v>
      </c>
      <c r="C528" s="94" t="str">
        <f>VLOOKUP(A528,'CENTRO DE COSTOS'!A:D,2,FALSE)</f>
        <v>0004-0001</v>
      </c>
      <c r="D528" s="8">
        <v>13001</v>
      </c>
      <c r="E528" s="8">
        <v>2709182</v>
      </c>
      <c r="F528" s="8">
        <v>47539</v>
      </c>
      <c r="G528" s="8" t="s">
        <v>6241</v>
      </c>
      <c r="H528" s="8" t="s">
        <v>685</v>
      </c>
      <c r="I528" s="8" t="s">
        <v>80</v>
      </c>
      <c r="J528" s="8" t="s">
        <v>9869</v>
      </c>
      <c r="K528" s="8" t="s">
        <v>160</v>
      </c>
      <c r="L528" s="8" t="s">
        <v>9870</v>
      </c>
      <c r="M528" s="183">
        <v>45908.53402777778</v>
      </c>
      <c r="N528" s="183">
        <v>45909.479166666657</v>
      </c>
      <c r="O528" s="90"/>
      <c r="P528" s="8" t="s">
        <v>8318</v>
      </c>
      <c r="Q528" s="8" t="s">
        <v>8318</v>
      </c>
      <c r="R528" s="8" t="s">
        <v>6245</v>
      </c>
      <c r="S528" s="8" t="s">
        <v>6245</v>
      </c>
      <c r="T528" s="8" t="s">
        <v>6246</v>
      </c>
      <c r="U528" s="8" t="s">
        <v>7731</v>
      </c>
      <c r="V528" s="8" t="s">
        <v>9871</v>
      </c>
      <c r="W528" s="8" t="s">
        <v>165</v>
      </c>
      <c r="X528" s="10"/>
      <c r="Y528" s="94" t="str">
        <f>VLOOKUP(D528,TIPOLOGIA!A:F,6,0)</f>
        <v>TIPO I</v>
      </c>
      <c r="Z528" s="94" t="str">
        <f>VLOOKUP(D528,TIPOLOGIA!A:F,5,0)</f>
        <v>TERRESTRE</v>
      </c>
      <c r="AA528" s="8" t="s">
        <v>1275</v>
      </c>
      <c r="AB528" s="8">
        <v>1</v>
      </c>
      <c r="AC528" s="86">
        <f>IF(W528="SOPORTE_TELEFÓNICO",'BASE LIQUIDACION REDEBAN 2025'!$B$19,IF(AND(W528="VISITA_TÉCNICA",Y528="TIPO II"),'BASE LIQUIDACION REDEBAN 2025'!$B$18,'BASE LIQUIDACION REDEBAN 2025'!$B$17))</f>
        <v>35779.500569199998</v>
      </c>
      <c r="AD528" s="86">
        <v>0</v>
      </c>
      <c r="AE528" s="86">
        <f t="shared" si="8"/>
        <v>35779.500569199998</v>
      </c>
      <c r="AF528" s="49"/>
    </row>
    <row r="529" spans="1:32" s="78" customFormat="1">
      <c r="A529" s="8" t="s">
        <v>72</v>
      </c>
      <c r="B529" s="94" t="str">
        <f>VLOOKUP(A529,'CENTRO DE COSTOS'!A:D,4,FALSE)</f>
        <v>MIGUEL JULIÁN HERNÁNDEZ GUARÍN</v>
      </c>
      <c r="C529" s="94" t="str">
        <f>VLOOKUP(A529,'CENTRO DE COSTOS'!A:D,2,FALSE)</f>
        <v>0004-0008</v>
      </c>
      <c r="D529" s="8">
        <v>68276</v>
      </c>
      <c r="E529" s="8">
        <v>2706283</v>
      </c>
      <c r="F529" s="8">
        <v>70771</v>
      </c>
      <c r="G529" s="8" t="s">
        <v>6241</v>
      </c>
      <c r="H529" s="8" t="s">
        <v>224</v>
      </c>
      <c r="I529" s="8" t="s">
        <v>2314</v>
      </c>
      <c r="J529" s="8" t="s">
        <v>9872</v>
      </c>
      <c r="K529" s="8" t="s">
        <v>160</v>
      </c>
      <c r="L529" s="8" t="s">
        <v>9873</v>
      </c>
      <c r="M529" s="183">
        <v>45908.365277777782</v>
      </c>
      <c r="N529" s="183">
        <v>45909.480555555558</v>
      </c>
      <c r="O529" s="90"/>
      <c r="P529" s="8" t="s">
        <v>8318</v>
      </c>
      <c r="Q529" s="8" t="s">
        <v>8318</v>
      </c>
      <c r="R529" s="8" t="s">
        <v>243</v>
      </c>
      <c r="S529" s="8" t="s">
        <v>244</v>
      </c>
      <c r="T529" s="8" t="s">
        <v>6246</v>
      </c>
      <c r="U529" s="8" t="s">
        <v>7731</v>
      </c>
      <c r="V529" s="8" t="s">
        <v>9874</v>
      </c>
      <c r="W529" s="8" t="s">
        <v>165</v>
      </c>
      <c r="X529" s="10"/>
      <c r="Y529" s="94" t="str">
        <f>VLOOKUP(D529,TIPOLOGIA!A:F,6,0)</f>
        <v>TIPO I</v>
      </c>
      <c r="Z529" s="94" t="str">
        <f>VLOOKUP(D529,TIPOLOGIA!A:F,5,0)</f>
        <v>TERRESTRE</v>
      </c>
      <c r="AA529" s="8" t="s">
        <v>1135</v>
      </c>
      <c r="AB529" s="8">
        <v>1</v>
      </c>
      <c r="AC529" s="86">
        <f>IF(W529="SOPORTE_TELEFÓNICO",'BASE LIQUIDACION REDEBAN 2025'!$B$19,IF(AND(W529="VISITA_TÉCNICA",Y529="TIPO II"),'BASE LIQUIDACION REDEBAN 2025'!$B$18,'BASE LIQUIDACION REDEBAN 2025'!$B$17))</f>
        <v>35779.500569199998</v>
      </c>
      <c r="AD529" s="86">
        <v>0</v>
      </c>
      <c r="AE529" s="86">
        <f t="shared" si="8"/>
        <v>35779.500569199998</v>
      </c>
      <c r="AF529" s="49"/>
    </row>
    <row r="530" spans="1:32" s="78" customFormat="1">
      <c r="A530" s="8" t="s">
        <v>68</v>
      </c>
      <c r="B530" s="94" t="str">
        <f>VLOOKUP(A530,'CENTRO DE COSTOS'!A:D,4,FALSE)</f>
        <v>WILLIAM ASDRUBAL ROZO ROZO</v>
      </c>
      <c r="C530" s="94" t="str">
        <f>VLOOKUP(A530,'CENTRO DE COSTOS'!A:D,2,FALSE)</f>
        <v>0004-0004</v>
      </c>
      <c r="D530" s="8">
        <v>25126</v>
      </c>
      <c r="E530" s="8">
        <v>2704144</v>
      </c>
      <c r="F530" s="8">
        <v>80355</v>
      </c>
      <c r="G530" s="8" t="s">
        <v>6241</v>
      </c>
      <c r="H530" s="8" t="s">
        <v>417</v>
      </c>
      <c r="I530" s="8" t="s">
        <v>5506</v>
      </c>
      <c r="J530" s="8" t="s">
        <v>9875</v>
      </c>
      <c r="K530" s="8" t="s">
        <v>160</v>
      </c>
      <c r="L530" s="8" t="s">
        <v>9876</v>
      </c>
      <c r="M530" s="183">
        <v>45906.463194444441</v>
      </c>
      <c r="N530" s="183">
        <v>45909.482638888891</v>
      </c>
      <c r="O530" s="90"/>
      <c r="P530" s="8" t="s">
        <v>8318</v>
      </c>
      <c r="Q530" s="8" t="s">
        <v>8318</v>
      </c>
      <c r="R530" s="8" t="s">
        <v>162</v>
      </c>
      <c r="S530" s="8" t="s">
        <v>162</v>
      </c>
      <c r="T530" s="8" t="s">
        <v>6246</v>
      </c>
      <c r="U530" s="8" t="s">
        <v>7731</v>
      </c>
      <c r="V530" s="8" t="s">
        <v>9877</v>
      </c>
      <c r="W530" s="8" t="s">
        <v>165</v>
      </c>
      <c r="X530" s="10"/>
      <c r="Y530" s="94" t="str">
        <f>VLOOKUP(D530,TIPOLOGIA!A:F,6,0)</f>
        <v>TIPO II</v>
      </c>
      <c r="Z530" s="94" t="str">
        <f>VLOOKUP(D530,TIPOLOGIA!A:F,5,0)</f>
        <v>TERRESTRE</v>
      </c>
      <c r="AA530" s="8" t="s">
        <v>546</v>
      </c>
      <c r="AB530" s="8">
        <v>1</v>
      </c>
      <c r="AC530" s="86">
        <f>IF(W530="SOPORTE_TELEFÓNICO",'BASE LIQUIDACION REDEBAN 2025'!$B$19,IF(AND(W530="VISITA_TÉCNICA",Y530="TIPO II"),'BASE LIQUIDACION REDEBAN 2025'!$B$18,'BASE LIQUIDACION REDEBAN 2025'!$B$17))</f>
        <v>67654.12000000001</v>
      </c>
      <c r="AD530" s="86">
        <v>0</v>
      </c>
      <c r="AE530" s="86">
        <f t="shared" si="8"/>
        <v>67654.12000000001</v>
      </c>
      <c r="AF530" s="49"/>
    </row>
    <row r="531" spans="1:32" s="78" customFormat="1">
      <c r="A531" s="8" t="s">
        <v>68</v>
      </c>
      <c r="B531" s="94" t="str">
        <f>VLOOKUP(A531,'CENTRO DE COSTOS'!A:D,4,FALSE)</f>
        <v>WILLIAM ASDRUBAL ROZO ROZO</v>
      </c>
      <c r="C531" s="94" t="str">
        <f>VLOOKUP(A531,'CENTRO DE COSTOS'!A:D,2,FALSE)</f>
        <v>0004-0004</v>
      </c>
      <c r="D531" s="8">
        <v>11001</v>
      </c>
      <c r="E531" s="8">
        <v>2709324</v>
      </c>
      <c r="F531" s="8">
        <v>79526</v>
      </c>
      <c r="G531" s="8" t="s">
        <v>6241</v>
      </c>
      <c r="H531" s="8" t="s">
        <v>417</v>
      </c>
      <c r="I531" s="8" t="s">
        <v>68</v>
      </c>
      <c r="J531" s="8" t="s">
        <v>9878</v>
      </c>
      <c r="K531" s="8" t="s">
        <v>160</v>
      </c>
      <c r="L531" s="8" t="s">
        <v>9879</v>
      </c>
      <c r="M531" s="183">
        <v>45908.526388888888</v>
      </c>
      <c r="N531" s="183">
        <v>45909.48333333333</v>
      </c>
      <c r="O531" s="90"/>
      <c r="P531" s="8" t="s">
        <v>8318</v>
      </c>
      <c r="Q531" s="8" t="s">
        <v>8318</v>
      </c>
      <c r="R531" s="8" t="s">
        <v>6245</v>
      </c>
      <c r="S531" s="8" t="s">
        <v>6245</v>
      </c>
      <c r="T531" s="8" t="s">
        <v>6246</v>
      </c>
      <c r="U531" s="8" t="s">
        <v>7731</v>
      </c>
      <c r="V531" s="8" t="s">
        <v>9880</v>
      </c>
      <c r="W531" s="8" t="s">
        <v>165</v>
      </c>
      <c r="X531" s="10"/>
      <c r="Y531" s="94" t="str">
        <f>VLOOKUP(D531,TIPOLOGIA!A:F,6,0)</f>
        <v>TIPO I</v>
      </c>
      <c r="Z531" s="94" t="str">
        <f>VLOOKUP(D531,TIPOLOGIA!A:F,5,0)</f>
        <v>TERRESTRE</v>
      </c>
      <c r="AA531" s="8" t="s">
        <v>930</v>
      </c>
      <c r="AB531" s="8">
        <v>1</v>
      </c>
      <c r="AC531" s="86">
        <f>IF(W531="SOPORTE_TELEFÓNICO",'BASE LIQUIDACION REDEBAN 2025'!$B$19,IF(AND(W531="VISITA_TÉCNICA",Y531="TIPO II"),'BASE LIQUIDACION REDEBAN 2025'!$B$18,'BASE LIQUIDACION REDEBAN 2025'!$B$17))</f>
        <v>35779.500569199998</v>
      </c>
      <c r="AD531" s="86">
        <v>0</v>
      </c>
      <c r="AE531" s="86">
        <f t="shared" si="8"/>
        <v>35779.500569199998</v>
      </c>
      <c r="AF531" s="49"/>
    </row>
    <row r="532" spans="1:32" s="78" customFormat="1">
      <c r="A532" s="8" t="s">
        <v>90</v>
      </c>
      <c r="B532" s="94" t="str">
        <f>VLOOKUP(A532,'CENTRO DE COSTOS'!A:D,4,FALSE)</f>
        <v>JUAN SEBASTIÁN RÍOS CASTRILLÓN</v>
      </c>
      <c r="C532" s="94" t="str">
        <f>VLOOKUP(A532,'CENTRO DE COSTOS'!A:D,2,FALSE)</f>
        <v>0004-0005</v>
      </c>
      <c r="D532" s="8">
        <v>5607</v>
      </c>
      <c r="E532" s="8">
        <v>2677033</v>
      </c>
      <c r="F532" s="8">
        <v>46112</v>
      </c>
      <c r="G532" s="8" t="s">
        <v>6241</v>
      </c>
      <c r="H532" s="8" t="s">
        <v>249</v>
      </c>
      <c r="I532" s="8" t="s">
        <v>2035</v>
      </c>
      <c r="J532" s="8" t="s">
        <v>9881</v>
      </c>
      <c r="K532" s="8" t="s">
        <v>160</v>
      </c>
      <c r="L532" s="8" t="s">
        <v>9882</v>
      </c>
      <c r="M532" s="183">
        <v>45902.333333333343</v>
      </c>
      <c r="N532" s="183">
        <v>45909.490277777782</v>
      </c>
      <c r="O532" s="90"/>
      <c r="P532" s="8" t="s">
        <v>8318</v>
      </c>
      <c r="Q532" s="8" t="s">
        <v>8318</v>
      </c>
      <c r="R532" s="8" t="s">
        <v>243</v>
      </c>
      <c r="S532" s="8" t="s">
        <v>365</v>
      </c>
      <c r="T532" s="8" t="s">
        <v>6246</v>
      </c>
      <c r="U532" s="8" t="s">
        <v>7731</v>
      </c>
      <c r="V532" s="8" t="s">
        <v>9883</v>
      </c>
      <c r="W532" s="8" t="s">
        <v>165</v>
      </c>
      <c r="X532" s="10"/>
      <c r="Y532" s="94" t="str">
        <f>VLOOKUP(D532,TIPOLOGIA!A:F,6,0)</f>
        <v>TIPO II</v>
      </c>
      <c r="Z532" s="94" t="str">
        <f>VLOOKUP(D532,TIPOLOGIA!A:F,5,0)</f>
        <v>TERRESTRE</v>
      </c>
      <c r="AA532" s="8" t="s">
        <v>1783</v>
      </c>
      <c r="AB532" s="8">
        <v>1</v>
      </c>
      <c r="AC532" s="86">
        <f>IF(W532="SOPORTE_TELEFÓNICO",'BASE LIQUIDACION REDEBAN 2025'!$B$19,IF(AND(W532="VISITA_TÉCNICA",Y532="TIPO II"),'BASE LIQUIDACION REDEBAN 2025'!$B$18,'BASE LIQUIDACION REDEBAN 2025'!$B$17))</f>
        <v>67654.12000000001</v>
      </c>
      <c r="AD532" s="86">
        <v>0</v>
      </c>
      <c r="AE532" s="86">
        <f t="shared" si="8"/>
        <v>67654.12000000001</v>
      </c>
      <c r="AF532" s="49"/>
    </row>
    <row r="533" spans="1:32" s="78" customFormat="1">
      <c r="A533" s="8" t="s">
        <v>92</v>
      </c>
      <c r="B533" s="94" t="str">
        <f>VLOOKUP(A533,'CENTRO DE COSTOS'!A:D,4,FALSE)</f>
        <v>KEVIN ALEXIS CORZO BUSTOS</v>
      </c>
      <c r="C533" s="94" t="str">
        <f>VLOOKUP(A533,'CENTRO DE COSTOS'!A:D,2,FALSE)</f>
        <v>0004-0007</v>
      </c>
      <c r="D533" s="8">
        <v>18753</v>
      </c>
      <c r="E533" s="8">
        <v>2685442</v>
      </c>
      <c r="F533" s="8">
        <v>78967</v>
      </c>
      <c r="G533" s="8" t="s">
        <v>6241</v>
      </c>
      <c r="H533" s="8" t="s">
        <v>208</v>
      </c>
      <c r="I533" s="8" t="s">
        <v>3640</v>
      </c>
      <c r="J533" s="8" t="s">
        <v>9884</v>
      </c>
      <c r="K533" s="8" t="s">
        <v>160</v>
      </c>
      <c r="L533" s="8" t="s">
        <v>9885</v>
      </c>
      <c r="M533" s="183">
        <v>45903.354861111111</v>
      </c>
      <c r="N533" s="183">
        <v>45909.510416666657</v>
      </c>
      <c r="O533" s="90"/>
      <c r="P533" s="8" t="s">
        <v>8318</v>
      </c>
      <c r="Q533" s="8" t="s">
        <v>8318</v>
      </c>
      <c r="R533" s="8" t="s">
        <v>6245</v>
      </c>
      <c r="S533" s="8" t="s">
        <v>6245</v>
      </c>
      <c r="T533" s="8" t="s">
        <v>6246</v>
      </c>
      <c r="U533" s="8" t="s">
        <v>7731</v>
      </c>
      <c r="V533" s="8" t="s">
        <v>9886</v>
      </c>
      <c r="W533" s="8" t="s">
        <v>8320</v>
      </c>
      <c r="X533" s="10"/>
      <c r="Y533" s="94" t="str">
        <f>VLOOKUP(D533,TIPOLOGIA!A:F,6,0)</f>
        <v>TIPO IV ESPECIAL</v>
      </c>
      <c r="Z533" s="94" t="str">
        <f>VLOOKUP(D533,TIPOLOGIA!A:F,5,0)</f>
        <v>TERRESTRE / AEREO</v>
      </c>
      <c r="AA533" s="8"/>
      <c r="AB533" s="8">
        <v>0</v>
      </c>
      <c r="AC533" s="86">
        <f>IF(W533="SOPORTE_TELEFÓNICO",'BASE LIQUIDACION REDEBAN 2025'!$B$19,IF(AND(W533="VISITA_TÉCNICA",Y533="TIPO II"),'BASE LIQUIDACION REDEBAN 2025'!$B$18,'BASE LIQUIDACION REDEBAN 2025'!$B$17))</f>
        <v>35779.500569199998</v>
      </c>
      <c r="AD533" s="86">
        <v>0</v>
      </c>
      <c r="AE533" s="86">
        <f t="shared" si="8"/>
        <v>35779.500569199998</v>
      </c>
      <c r="AF533" s="49"/>
    </row>
    <row r="534" spans="1:32" s="78" customFormat="1">
      <c r="A534" s="8" t="s">
        <v>72</v>
      </c>
      <c r="B534" s="94" t="str">
        <f>VLOOKUP(A534,'CENTRO DE COSTOS'!A:D,4,FALSE)</f>
        <v>MIGUEL JULIÁN HERNÁNDEZ GUARÍN</v>
      </c>
      <c r="C534" s="94" t="str">
        <f>VLOOKUP(A534,'CENTRO DE COSTOS'!A:D,2,FALSE)</f>
        <v>0004-0008</v>
      </c>
      <c r="D534" s="8">
        <v>68575</v>
      </c>
      <c r="E534" s="8">
        <v>2692928</v>
      </c>
      <c r="F534" s="8">
        <v>73235</v>
      </c>
      <c r="G534" s="8" t="s">
        <v>6241</v>
      </c>
      <c r="H534" s="8" t="s">
        <v>224</v>
      </c>
      <c r="I534" s="8" t="s">
        <v>4479</v>
      </c>
      <c r="J534" s="8" t="s">
        <v>9887</v>
      </c>
      <c r="K534" s="8" t="s">
        <v>160</v>
      </c>
      <c r="L534" s="8" t="s">
        <v>9888</v>
      </c>
      <c r="M534" s="183">
        <v>45904.376388888893</v>
      </c>
      <c r="N534" s="183">
        <v>45909.511111111111</v>
      </c>
      <c r="O534" s="90"/>
      <c r="P534" s="8" t="s">
        <v>8318</v>
      </c>
      <c r="Q534" s="8" t="s">
        <v>8318</v>
      </c>
      <c r="R534" s="8" t="s">
        <v>243</v>
      </c>
      <c r="S534" s="8" t="s">
        <v>244</v>
      </c>
      <c r="T534" s="8" t="s">
        <v>6246</v>
      </c>
      <c r="U534" s="8" t="s">
        <v>7731</v>
      </c>
      <c r="V534" s="8" t="s">
        <v>9889</v>
      </c>
      <c r="W534" s="8" t="s">
        <v>8320</v>
      </c>
      <c r="X534" s="10"/>
      <c r="Y534" s="94" t="str">
        <f>VLOOKUP(D534,TIPOLOGIA!A:F,6,0)</f>
        <v>TIPO IV</v>
      </c>
      <c r="Z534" s="94" t="str">
        <f>VLOOKUP(D534,TIPOLOGIA!A:F,5,0)</f>
        <v>TERRESTRE</v>
      </c>
      <c r="AA534" s="8"/>
      <c r="AB534" s="8">
        <v>0</v>
      </c>
      <c r="AC534" s="86">
        <f>IF(W534="SOPORTE_TELEFÓNICO",'BASE LIQUIDACION REDEBAN 2025'!$B$19,IF(AND(W534="VISITA_TÉCNICA",Y534="TIPO II"),'BASE LIQUIDACION REDEBAN 2025'!$B$18,'BASE LIQUIDACION REDEBAN 2025'!$B$17))</f>
        <v>35779.500569199998</v>
      </c>
      <c r="AD534" s="86">
        <v>0</v>
      </c>
      <c r="AE534" s="86">
        <f t="shared" si="8"/>
        <v>35779.500569199998</v>
      </c>
      <c r="AF534" s="49"/>
    </row>
    <row r="535" spans="1:32" s="78" customFormat="1">
      <c r="A535" s="8" t="s">
        <v>72</v>
      </c>
      <c r="B535" s="94" t="str">
        <f>VLOOKUP(A535,'CENTRO DE COSTOS'!A:D,4,FALSE)</f>
        <v>MIGUEL JULIÁN HERNÁNDEZ GUARÍN</v>
      </c>
      <c r="C535" s="94" t="str">
        <f>VLOOKUP(A535,'CENTRO DE COSTOS'!A:D,2,FALSE)</f>
        <v>0004-0008</v>
      </c>
      <c r="D535" s="8">
        <v>5893</v>
      </c>
      <c r="E535" s="8">
        <v>2690138</v>
      </c>
      <c r="F535" s="8">
        <v>10306</v>
      </c>
      <c r="G535" s="8" t="s">
        <v>6241</v>
      </c>
      <c r="H535" s="8" t="s">
        <v>249</v>
      </c>
      <c r="I535" s="8" t="s">
        <v>4905</v>
      </c>
      <c r="J535" s="8" t="s">
        <v>9890</v>
      </c>
      <c r="K535" s="8" t="s">
        <v>160</v>
      </c>
      <c r="L535" s="8" t="s">
        <v>9891</v>
      </c>
      <c r="M535" s="183">
        <v>45903.64166666667</v>
      </c>
      <c r="N535" s="183">
        <v>45909.513194444437</v>
      </c>
      <c r="O535" s="90"/>
      <c r="P535" s="8" t="s">
        <v>8318</v>
      </c>
      <c r="Q535" s="8" t="s">
        <v>8318</v>
      </c>
      <c r="R535" s="8" t="s">
        <v>6245</v>
      </c>
      <c r="S535" s="8" t="s">
        <v>6245</v>
      </c>
      <c r="T535" s="8" t="s">
        <v>6246</v>
      </c>
      <c r="U535" s="8" t="s">
        <v>7731</v>
      </c>
      <c r="V535" s="8" t="s">
        <v>9892</v>
      </c>
      <c r="W535" s="8" t="s">
        <v>8320</v>
      </c>
      <c r="X535" s="10"/>
      <c r="Y535" s="94" t="str">
        <f>VLOOKUP(D535,TIPOLOGIA!A:F,6,0)</f>
        <v>TIPO IV</v>
      </c>
      <c r="Z535" s="94" t="str">
        <f>VLOOKUP(D535,TIPOLOGIA!A:F,5,0)</f>
        <v>TERRESTRE</v>
      </c>
      <c r="AA535" s="8"/>
      <c r="AB535" s="8">
        <v>0</v>
      </c>
      <c r="AC535" s="86">
        <f>IF(W535="SOPORTE_TELEFÓNICO",'BASE LIQUIDACION REDEBAN 2025'!$B$19,IF(AND(W535="VISITA_TÉCNICA",Y535="TIPO II"),'BASE LIQUIDACION REDEBAN 2025'!$B$18,'BASE LIQUIDACION REDEBAN 2025'!$B$17))</f>
        <v>35779.500569199998</v>
      </c>
      <c r="AD535" s="86">
        <v>0</v>
      </c>
      <c r="AE535" s="86">
        <f t="shared" si="8"/>
        <v>35779.500569199998</v>
      </c>
      <c r="AF535" s="49"/>
    </row>
    <row r="536" spans="1:32" s="78" customFormat="1">
      <c r="A536" s="8" t="s">
        <v>100</v>
      </c>
      <c r="B536" s="94" t="str">
        <f>VLOOKUP(A536,'CENTRO DE COSTOS'!A:D,4,FALSE)</f>
        <v>KEVIN ALEXIS CORZO BUSTOS</v>
      </c>
      <c r="C536" s="94" t="str">
        <f>VLOOKUP(A536,'CENTRO DE COSTOS'!A:D,2,FALSE)</f>
        <v>0004-0007</v>
      </c>
      <c r="D536" s="8">
        <v>50568</v>
      </c>
      <c r="E536" s="8">
        <v>2688282</v>
      </c>
      <c r="F536" s="8">
        <v>55327</v>
      </c>
      <c r="G536" s="8" t="s">
        <v>6241</v>
      </c>
      <c r="H536" s="8" t="s">
        <v>216</v>
      </c>
      <c r="I536" s="8" t="s">
        <v>3630</v>
      </c>
      <c r="J536" s="8" t="s">
        <v>9893</v>
      </c>
      <c r="K536" s="8" t="s">
        <v>160</v>
      </c>
      <c r="L536" s="8" t="s">
        <v>9894</v>
      </c>
      <c r="M536" s="183">
        <v>45903.488194444442</v>
      </c>
      <c r="N536" s="183">
        <v>45909.51458333333</v>
      </c>
      <c r="O536" s="90"/>
      <c r="P536" s="8" t="s">
        <v>8318</v>
      </c>
      <c r="Q536" s="8" t="s">
        <v>8318</v>
      </c>
      <c r="R536" s="8" t="s">
        <v>6245</v>
      </c>
      <c r="S536" s="8" t="s">
        <v>6245</v>
      </c>
      <c r="T536" s="8" t="s">
        <v>6246</v>
      </c>
      <c r="U536" s="8" t="s">
        <v>7731</v>
      </c>
      <c r="V536" s="8" t="s">
        <v>9895</v>
      </c>
      <c r="W536" s="8" t="s">
        <v>8320</v>
      </c>
      <c r="X536" s="10"/>
      <c r="Y536" s="94" t="str">
        <f>VLOOKUP(D536,TIPOLOGIA!A:F,6,0)</f>
        <v>TIPO III</v>
      </c>
      <c r="Z536" s="94" t="str">
        <f>VLOOKUP(D536,TIPOLOGIA!A:F,5,0)</f>
        <v>TERRESTRE</v>
      </c>
      <c r="AA536" s="8"/>
      <c r="AB536" s="8">
        <v>0</v>
      </c>
      <c r="AC536" s="86">
        <f>IF(W536="SOPORTE_TELEFÓNICO",'BASE LIQUIDACION REDEBAN 2025'!$B$19,IF(AND(W536="VISITA_TÉCNICA",Y536="TIPO II"),'BASE LIQUIDACION REDEBAN 2025'!$B$18,'BASE LIQUIDACION REDEBAN 2025'!$B$17))</f>
        <v>35779.500569199998</v>
      </c>
      <c r="AD536" s="86">
        <v>0</v>
      </c>
      <c r="AE536" s="86">
        <f t="shared" si="8"/>
        <v>35779.500569199998</v>
      </c>
      <c r="AF536" s="49"/>
    </row>
    <row r="537" spans="1:32" s="78" customFormat="1">
      <c r="A537" s="8" t="s">
        <v>99</v>
      </c>
      <c r="B537" s="94" t="str">
        <f>VLOOKUP(A537,'CENTRO DE COSTOS'!A:D,4,FALSE)</f>
        <v>JOSE MAURICIO HERNANDEZ ROJAS</v>
      </c>
      <c r="C537" s="94" t="str">
        <f>VLOOKUP(A537,'CENTRO DE COSTOS'!A:D,2,FALSE)</f>
        <v>0004-0001</v>
      </c>
      <c r="D537" s="8">
        <v>20011</v>
      </c>
      <c r="E537" s="8">
        <v>2692281</v>
      </c>
      <c r="F537" s="8">
        <v>79026</v>
      </c>
      <c r="G537" s="8" t="s">
        <v>6241</v>
      </c>
      <c r="H537" s="8" t="s">
        <v>596</v>
      </c>
      <c r="I537" s="8" t="s">
        <v>1074</v>
      </c>
      <c r="J537" s="8" t="s">
        <v>9896</v>
      </c>
      <c r="K537" s="8" t="s">
        <v>160</v>
      </c>
      <c r="L537" s="8" t="s">
        <v>9897</v>
      </c>
      <c r="M537" s="183">
        <v>45904.347916666673</v>
      </c>
      <c r="N537" s="183">
        <v>45909.520833333343</v>
      </c>
      <c r="O537" s="90"/>
      <c r="P537" s="8" t="s">
        <v>8318</v>
      </c>
      <c r="Q537" s="8" t="s">
        <v>8318</v>
      </c>
      <c r="R537" s="8" t="s">
        <v>6245</v>
      </c>
      <c r="S537" s="8" t="s">
        <v>6245</v>
      </c>
      <c r="T537" s="8" t="s">
        <v>6246</v>
      </c>
      <c r="U537" s="8" t="s">
        <v>7731</v>
      </c>
      <c r="V537" s="8" t="s">
        <v>9898</v>
      </c>
      <c r="W537" s="8" t="s">
        <v>8320</v>
      </c>
      <c r="X537" s="10"/>
      <c r="Y537" s="94" t="str">
        <f>VLOOKUP(D537,TIPOLOGIA!A:F,6,0)</f>
        <v>TIPO IV</v>
      </c>
      <c r="Z537" s="94" t="str">
        <f>VLOOKUP(D537,TIPOLOGIA!A:F,5,0)</f>
        <v>TERRESTRE</v>
      </c>
      <c r="AA537" s="8"/>
      <c r="AB537" s="8">
        <v>0</v>
      </c>
      <c r="AC537" s="86">
        <f>IF(W537="SOPORTE_TELEFÓNICO",'BASE LIQUIDACION REDEBAN 2025'!$B$19,IF(AND(W537="VISITA_TÉCNICA",Y537="TIPO II"),'BASE LIQUIDACION REDEBAN 2025'!$B$18,'BASE LIQUIDACION REDEBAN 2025'!$B$17))</f>
        <v>35779.500569199998</v>
      </c>
      <c r="AD537" s="86">
        <v>0</v>
      </c>
      <c r="AE537" s="86">
        <f t="shared" si="8"/>
        <v>35779.500569199998</v>
      </c>
      <c r="AF537" s="49"/>
    </row>
    <row r="538" spans="1:32" s="78" customFormat="1">
      <c r="A538" s="8" t="s">
        <v>87</v>
      </c>
      <c r="B538" s="94" t="str">
        <f>VLOOKUP(A538,'CENTRO DE COSTOS'!A:D,4,FALSE)</f>
        <v>DIEGO FERNANDO HENAO CARDONA</v>
      </c>
      <c r="C538" s="94" t="str">
        <f>VLOOKUP(A538,'CENTRO DE COSTOS'!A:D,2,FALSE)</f>
        <v>0004-0002</v>
      </c>
      <c r="D538" s="8">
        <v>17524</v>
      </c>
      <c r="E538" s="8">
        <v>2704243</v>
      </c>
      <c r="F538" s="8">
        <v>52003</v>
      </c>
      <c r="G538" s="8" t="s">
        <v>6241</v>
      </c>
      <c r="H538" s="8" t="s">
        <v>269</v>
      </c>
      <c r="I538" s="8" t="s">
        <v>9279</v>
      </c>
      <c r="J538" s="8" t="s">
        <v>9899</v>
      </c>
      <c r="K538" s="8" t="s">
        <v>160</v>
      </c>
      <c r="L538" s="8" t="s">
        <v>9900</v>
      </c>
      <c r="M538" s="183">
        <v>45908.333333333343</v>
      </c>
      <c r="N538" s="183">
        <v>45909.522916666669</v>
      </c>
      <c r="O538" s="90"/>
      <c r="P538" s="8" t="s">
        <v>8318</v>
      </c>
      <c r="Q538" s="8" t="s">
        <v>8318</v>
      </c>
      <c r="R538" s="8" t="s">
        <v>6245</v>
      </c>
      <c r="S538" s="8" t="s">
        <v>6245</v>
      </c>
      <c r="T538" s="8" t="s">
        <v>6246</v>
      </c>
      <c r="U538" s="8" t="s">
        <v>7731</v>
      </c>
      <c r="V538" s="8" t="s">
        <v>9901</v>
      </c>
      <c r="W538" s="8" t="s">
        <v>165</v>
      </c>
      <c r="X538" s="10"/>
      <c r="Y538" s="94" t="str">
        <f>VLOOKUP(D538,TIPOLOGIA!A:F,6,0)</f>
        <v>TIPO II</v>
      </c>
      <c r="Z538" s="94" t="str">
        <f>VLOOKUP(D538,TIPOLOGIA!A:F,5,0)</f>
        <v>TERRESTRE</v>
      </c>
      <c r="AA538" s="8" t="s">
        <v>275</v>
      </c>
      <c r="AB538" s="8">
        <v>1</v>
      </c>
      <c r="AC538" s="86">
        <f>IF(W538="SOPORTE_TELEFÓNICO",'BASE LIQUIDACION REDEBAN 2025'!$B$19,IF(AND(W538="VISITA_TÉCNICA",Y538="TIPO II"),'BASE LIQUIDACION REDEBAN 2025'!$B$18,'BASE LIQUIDACION REDEBAN 2025'!$B$17))</f>
        <v>67654.12000000001</v>
      </c>
      <c r="AD538" s="86">
        <v>0</v>
      </c>
      <c r="AE538" s="86">
        <f t="shared" si="8"/>
        <v>67654.12000000001</v>
      </c>
      <c r="AF538" s="49"/>
    </row>
    <row r="539" spans="1:32" s="78" customFormat="1">
      <c r="A539" s="8" t="s">
        <v>90</v>
      </c>
      <c r="B539" s="94" t="str">
        <f>VLOOKUP(A539,'CENTRO DE COSTOS'!A:D,4,FALSE)</f>
        <v>JUAN SEBASTIÁN RÍOS CASTRILLÓN</v>
      </c>
      <c r="C539" s="94" t="str">
        <f>VLOOKUP(A539,'CENTRO DE COSTOS'!A:D,2,FALSE)</f>
        <v>0004-0005</v>
      </c>
      <c r="D539" s="8">
        <v>5079</v>
      </c>
      <c r="E539" s="8">
        <v>2691464</v>
      </c>
      <c r="F539" s="8">
        <v>42680</v>
      </c>
      <c r="G539" s="8" t="s">
        <v>6241</v>
      </c>
      <c r="H539" s="8" t="s">
        <v>249</v>
      </c>
      <c r="I539" s="8" t="s">
        <v>3215</v>
      </c>
      <c r="J539" s="8" t="s">
        <v>9902</v>
      </c>
      <c r="K539" s="8" t="s">
        <v>160</v>
      </c>
      <c r="L539" s="8" t="s">
        <v>9903</v>
      </c>
      <c r="M539" s="183">
        <v>45904.333333333343</v>
      </c>
      <c r="N539" s="183">
        <v>45909.533333333333</v>
      </c>
      <c r="O539" s="90"/>
      <c r="P539" s="8" t="s">
        <v>8318</v>
      </c>
      <c r="Q539" s="8" t="s">
        <v>8318</v>
      </c>
      <c r="R539" s="8" t="s">
        <v>243</v>
      </c>
      <c r="S539" s="8" t="s">
        <v>365</v>
      </c>
      <c r="T539" s="8" t="s">
        <v>6246</v>
      </c>
      <c r="U539" s="8" t="s">
        <v>7731</v>
      </c>
      <c r="V539" s="8" t="s">
        <v>9904</v>
      </c>
      <c r="W539" s="8" t="s">
        <v>165</v>
      </c>
      <c r="X539" s="10"/>
      <c r="Y539" s="94" t="str">
        <f>VLOOKUP(D539,TIPOLOGIA!A:F,6,0)</f>
        <v>TIPO II</v>
      </c>
      <c r="Z539" s="94" t="str">
        <f>VLOOKUP(D539,TIPOLOGIA!A:F,5,0)</f>
        <v>TERRESTRE</v>
      </c>
      <c r="AA539" s="8" t="s">
        <v>679</v>
      </c>
      <c r="AB539" s="8">
        <v>1</v>
      </c>
      <c r="AC539" s="86">
        <f>IF(W539="SOPORTE_TELEFÓNICO",'BASE LIQUIDACION REDEBAN 2025'!$B$19,IF(AND(W539="VISITA_TÉCNICA",Y539="TIPO II"),'BASE LIQUIDACION REDEBAN 2025'!$B$18,'BASE LIQUIDACION REDEBAN 2025'!$B$17))</f>
        <v>67654.12000000001</v>
      </c>
      <c r="AD539" s="86">
        <v>0</v>
      </c>
      <c r="AE539" s="86">
        <f t="shared" si="8"/>
        <v>67654.12000000001</v>
      </c>
      <c r="AF539" s="49"/>
    </row>
    <row r="540" spans="1:32" s="78" customFormat="1">
      <c r="A540" s="8" t="s">
        <v>64</v>
      </c>
      <c r="B540" s="94" t="str">
        <f>VLOOKUP(A540,'CENTRO DE COSTOS'!A:D,4,FALSE)</f>
        <v>JOSE MAURICIO HERNANDEZ ROJAS</v>
      </c>
      <c r="C540" s="94" t="str">
        <f>VLOOKUP(A540,'CENTRO DE COSTOS'!A:D,2,FALSE)</f>
        <v>0004-0001</v>
      </c>
      <c r="D540" s="8">
        <v>8001</v>
      </c>
      <c r="E540" s="8">
        <v>2705177</v>
      </c>
      <c r="F540" s="8">
        <v>79840</v>
      </c>
      <c r="G540" s="8" t="s">
        <v>6241</v>
      </c>
      <c r="H540" s="8" t="s">
        <v>1045</v>
      </c>
      <c r="I540" s="8" t="s">
        <v>64</v>
      </c>
      <c r="J540" s="8" t="s">
        <v>9905</v>
      </c>
      <c r="K540" s="8" t="s">
        <v>160</v>
      </c>
      <c r="L540" s="8" t="s">
        <v>9906</v>
      </c>
      <c r="M540" s="183">
        <v>45908.333333333343</v>
      </c>
      <c r="N540" s="183">
        <v>45909.539583333331</v>
      </c>
      <c r="O540" s="90"/>
      <c r="P540" s="8" t="s">
        <v>8318</v>
      </c>
      <c r="Q540" s="8" t="s">
        <v>8318</v>
      </c>
      <c r="R540" s="8" t="s">
        <v>162</v>
      </c>
      <c r="S540" s="8" t="s">
        <v>162</v>
      </c>
      <c r="T540" s="8" t="s">
        <v>6246</v>
      </c>
      <c r="U540" s="8" t="s">
        <v>7731</v>
      </c>
      <c r="V540" s="8" t="s">
        <v>9907</v>
      </c>
      <c r="W540" s="8" t="s">
        <v>165</v>
      </c>
      <c r="X540" s="10"/>
      <c r="Y540" s="94" t="str">
        <f>VLOOKUP(D540,TIPOLOGIA!A:F,6,0)</f>
        <v>TIPO I</v>
      </c>
      <c r="Z540" s="94" t="str">
        <f>VLOOKUP(D540,TIPOLOGIA!A:F,5,0)</f>
        <v>TERRESTRE</v>
      </c>
      <c r="AA540" s="8" t="s">
        <v>1743</v>
      </c>
      <c r="AB540" s="8">
        <v>1</v>
      </c>
      <c r="AC540" s="86">
        <f>IF(W540="SOPORTE_TELEFÓNICO",'BASE LIQUIDACION REDEBAN 2025'!$B$19,IF(AND(W540="VISITA_TÉCNICA",Y540="TIPO II"),'BASE LIQUIDACION REDEBAN 2025'!$B$18,'BASE LIQUIDACION REDEBAN 2025'!$B$17))</f>
        <v>35779.500569199998</v>
      </c>
      <c r="AD540" s="86">
        <v>0</v>
      </c>
      <c r="AE540" s="86">
        <f t="shared" si="8"/>
        <v>35779.500569199998</v>
      </c>
      <c r="AF540" s="49"/>
    </row>
    <row r="541" spans="1:32" s="78" customFormat="1">
      <c r="A541" s="8" t="s">
        <v>90</v>
      </c>
      <c r="B541" s="94" t="str">
        <f>VLOOKUP(A541,'CENTRO DE COSTOS'!A:D,4,FALSE)</f>
        <v>JUAN SEBASTIÁN RÍOS CASTRILLÓN</v>
      </c>
      <c r="C541" s="94" t="str">
        <f>VLOOKUP(A541,'CENTRO DE COSTOS'!A:D,2,FALSE)</f>
        <v>0004-0005</v>
      </c>
      <c r="D541" s="8">
        <v>5079</v>
      </c>
      <c r="E541" s="8">
        <v>2700735</v>
      </c>
      <c r="F541" s="8">
        <v>49691</v>
      </c>
      <c r="G541" s="8" t="s">
        <v>6241</v>
      </c>
      <c r="H541" s="8" t="s">
        <v>249</v>
      </c>
      <c r="I541" s="8" t="s">
        <v>3215</v>
      </c>
      <c r="J541" s="8" t="s">
        <v>9908</v>
      </c>
      <c r="K541" s="8" t="s">
        <v>160</v>
      </c>
      <c r="L541" s="8" t="s">
        <v>9909</v>
      </c>
      <c r="M541" s="183">
        <v>45905.48541666667</v>
      </c>
      <c r="N541" s="183">
        <v>45909.540277777778</v>
      </c>
      <c r="O541" s="90"/>
      <c r="P541" s="8" t="s">
        <v>8318</v>
      </c>
      <c r="Q541" s="8" t="s">
        <v>8318</v>
      </c>
      <c r="R541" s="8" t="s">
        <v>243</v>
      </c>
      <c r="S541" s="8" t="s">
        <v>365</v>
      </c>
      <c r="T541" s="8" t="s">
        <v>6246</v>
      </c>
      <c r="U541" s="8" t="s">
        <v>7731</v>
      </c>
      <c r="V541" s="8" t="s">
        <v>9910</v>
      </c>
      <c r="W541" s="8" t="s">
        <v>165</v>
      </c>
      <c r="X541" s="10"/>
      <c r="Y541" s="94" t="str">
        <f>VLOOKUP(D541,TIPOLOGIA!A:F,6,0)</f>
        <v>TIPO II</v>
      </c>
      <c r="Z541" s="94" t="str">
        <f>VLOOKUP(D541,TIPOLOGIA!A:F,5,0)</f>
        <v>TERRESTRE</v>
      </c>
      <c r="AA541" s="8" t="s">
        <v>679</v>
      </c>
      <c r="AB541" s="8">
        <v>1</v>
      </c>
      <c r="AC541" s="86">
        <f>IF(W541="SOPORTE_TELEFÓNICO",'BASE LIQUIDACION REDEBAN 2025'!$B$19,IF(AND(W541="VISITA_TÉCNICA",Y541="TIPO II"),'BASE LIQUIDACION REDEBAN 2025'!$B$18,'BASE LIQUIDACION REDEBAN 2025'!$B$17))</f>
        <v>67654.12000000001</v>
      </c>
      <c r="AD541" s="86">
        <v>0</v>
      </c>
      <c r="AE541" s="86">
        <f t="shared" si="8"/>
        <v>67654.12000000001</v>
      </c>
      <c r="AF541" s="49"/>
    </row>
    <row r="542" spans="1:32" s="78" customFormat="1">
      <c r="A542" s="8" t="s">
        <v>92</v>
      </c>
      <c r="B542" s="94" t="str">
        <f>VLOOKUP(A542,'CENTRO DE COSTOS'!A:D,4,FALSE)</f>
        <v>KEVIN ALEXIS CORZO BUSTOS</v>
      </c>
      <c r="C542" s="94" t="str">
        <f>VLOOKUP(A542,'CENTRO DE COSTOS'!A:D,2,FALSE)</f>
        <v>0004-0007</v>
      </c>
      <c r="D542" s="8">
        <v>41020</v>
      </c>
      <c r="E542" s="8">
        <v>2708498</v>
      </c>
      <c r="F542" s="8">
        <v>72586</v>
      </c>
      <c r="G542" s="8" t="s">
        <v>6241</v>
      </c>
      <c r="H542" s="8" t="s">
        <v>430</v>
      </c>
      <c r="I542" s="8" t="s">
        <v>2216</v>
      </c>
      <c r="J542" s="8" t="s">
        <v>9911</v>
      </c>
      <c r="K542" s="8" t="s">
        <v>160</v>
      </c>
      <c r="L542" s="8" t="s">
        <v>9912</v>
      </c>
      <c r="M542" s="183">
        <v>45908.476388888892</v>
      </c>
      <c r="N542" s="183">
        <v>45909.544444444437</v>
      </c>
      <c r="O542" s="90"/>
      <c r="P542" s="8" t="s">
        <v>8318</v>
      </c>
      <c r="Q542" s="8" t="s">
        <v>8318</v>
      </c>
      <c r="R542" s="8" t="s">
        <v>6245</v>
      </c>
      <c r="S542" s="8" t="s">
        <v>6245</v>
      </c>
      <c r="T542" s="8" t="s">
        <v>6246</v>
      </c>
      <c r="U542" s="8" t="s">
        <v>7731</v>
      </c>
      <c r="V542" s="8" t="s">
        <v>9913</v>
      </c>
      <c r="W542" s="8" t="s">
        <v>165</v>
      </c>
      <c r="X542" s="10"/>
      <c r="Y542" s="94" t="str">
        <f>VLOOKUP(D542,TIPOLOGIA!A:F,6,0)</f>
        <v>TIPO II</v>
      </c>
      <c r="Z542" s="94" t="str">
        <f>VLOOKUP(D542,TIPOLOGIA!A:F,5,0)</f>
        <v>TERRESTRE</v>
      </c>
      <c r="AA542" s="8" t="s">
        <v>436</v>
      </c>
      <c r="AB542" s="8">
        <v>1</v>
      </c>
      <c r="AC542" s="86">
        <f>IF(W542="SOPORTE_TELEFÓNICO",'BASE LIQUIDACION REDEBAN 2025'!$B$19,IF(AND(W542="VISITA_TÉCNICA",Y542="TIPO II"),'BASE LIQUIDACION REDEBAN 2025'!$B$18,'BASE LIQUIDACION REDEBAN 2025'!$B$17))</f>
        <v>67654.12000000001</v>
      </c>
      <c r="AD542" s="86">
        <v>0</v>
      </c>
      <c r="AE542" s="86">
        <f t="shared" si="8"/>
        <v>67654.12000000001</v>
      </c>
      <c r="AF542" s="49"/>
    </row>
    <row r="543" spans="1:32" s="78" customFormat="1">
      <c r="A543" s="8" t="s">
        <v>68</v>
      </c>
      <c r="B543" s="94" t="str">
        <f>VLOOKUP(A543,'CENTRO DE COSTOS'!A:D,4,FALSE)</f>
        <v>WILLIAM ASDRUBAL ROZO ROZO</v>
      </c>
      <c r="C543" s="94" t="str">
        <f>VLOOKUP(A543,'CENTRO DE COSTOS'!A:D,2,FALSE)</f>
        <v>0004-0004</v>
      </c>
      <c r="D543" s="8">
        <v>11001</v>
      </c>
      <c r="E543" s="8">
        <v>2710836</v>
      </c>
      <c r="F543" s="8">
        <v>30438</v>
      </c>
      <c r="G543" s="8" t="s">
        <v>6241</v>
      </c>
      <c r="H543" s="8" t="s">
        <v>417</v>
      </c>
      <c r="I543" s="8" t="s">
        <v>68</v>
      </c>
      <c r="J543" s="8" t="s">
        <v>9914</v>
      </c>
      <c r="K543" s="8" t="s">
        <v>160</v>
      </c>
      <c r="L543" s="8" t="s">
        <v>9915</v>
      </c>
      <c r="M543" s="183">
        <v>45908.375694444447</v>
      </c>
      <c r="N543" s="183">
        <v>45909.546527777777</v>
      </c>
      <c r="O543" s="90"/>
      <c r="P543" s="8" t="s">
        <v>8318</v>
      </c>
      <c r="Q543" s="8" t="s">
        <v>8318</v>
      </c>
      <c r="R543" s="8" t="s">
        <v>357</v>
      </c>
      <c r="S543" s="8" t="s">
        <v>7751</v>
      </c>
      <c r="T543" s="8" t="s">
        <v>6246</v>
      </c>
      <c r="U543" s="8" t="s">
        <v>7731</v>
      </c>
      <c r="V543" s="8" t="s">
        <v>9916</v>
      </c>
      <c r="W543" s="8" t="s">
        <v>165</v>
      </c>
      <c r="X543" s="10"/>
      <c r="Y543" s="94" t="str">
        <f>VLOOKUP(D543,TIPOLOGIA!A:F,6,0)</f>
        <v>TIPO I</v>
      </c>
      <c r="Z543" s="94" t="str">
        <f>VLOOKUP(D543,TIPOLOGIA!A:F,5,0)</f>
        <v>TERRESTRE</v>
      </c>
      <c r="AA543" s="8" t="s">
        <v>6345</v>
      </c>
      <c r="AB543" s="8">
        <v>1</v>
      </c>
      <c r="AC543" s="86">
        <f>IF(W543="SOPORTE_TELEFÓNICO",'BASE LIQUIDACION REDEBAN 2025'!$B$19,IF(AND(W543="VISITA_TÉCNICA",Y543="TIPO II"),'BASE LIQUIDACION REDEBAN 2025'!$B$18,'BASE LIQUIDACION REDEBAN 2025'!$B$17))</f>
        <v>35779.500569199998</v>
      </c>
      <c r="AD543" s="86">
        <v>0</v>
      </c>
      <c r="AE543" s="86">
        <f t="shared" si="8"/>
        <v>35779.500569199998</v>
      </c>
      <c r="AF543" s="49"/>
    </row>
    <row r="544" spans="1:32" s="78" customFormat="1">
      <c r="A544" s="8" t="s">
        <v>68</v>
      </c>
      <c r="B544" s="94" t="str">
        <f>VLOOKUP(A544,'CENTRO DE COSTOS'!A:D,4,FALSE)</f>
        <v>WILLIAM ASDRUBAL ROZO ROZO</v>
      </c>
      <c r="C544" s="94" t="str">
        <f>VLOOKUP(A544,'CENTRO DE COSTOS'!A:D,2,FALSE)</f>
        <v>0004-0004</v>
      </c>
      <c r="D544" s="8">
        <v>25754</v>
      </c>
      <c r="E544" s="8">
        <v>2709570</v>
      </c>
      <c r="F544" s="8">
        <v>79576</v>
      </c>
      <c r="G544" s="8" t="s">
        <v>6241</v>
      </c>
      <c r="H544" s="8" t="s">
        <v>417</v>
      </c>
      <c r="I544" s="8" t="s">
        <v>418</v>
      </c>
      <c r="J544" s="8" t="s">
        <v>9917</v>
      </c>
      <c r="K544" s="8" t="s">
        <v>160</v>
      </c>
      <c r="L544" s="8" t="s">
        <v>9918</v>
      </c>
      <c r="M544" s="183">
        <v>45908.572916666657</v>
      </c>
      <c r="N544" s="183">
        <v>45909.54791666667</v>
      </c>
      <c r="O544" s="90"/>
      <c r="P544" s="8" t="s">
        <v>8318</v>
      </c>
      <c r="Q544" s="8" t="s">
        <v>8318</v>
      </c>
      <c r="R544" s="8" t="s">
        <v>162</v>
      </c>
      <c r="S544" s="8" t="s">
        <v>162</v>
      </c>
      <c r="T544" s="8" t="s">
        <v>6246</v>
      </c>
      <c r="U544" s="8" t="s">
        <v>7731</v>
      </c>
      <c r="V544" s="8" t="s">
        <v>9919</v>
      </c>
      <c r="W544" s="8" t="s">
        <v>165</v>
      </c>
      <c r="X544" s="10"/>
      <c r="Y544" s="94" t="str">
        <f>VLOOKUP(D544,TIPOLOGIA!A:F,6,0)</f>
        <v>TIPO I</v>
      </c>
      <c r="Z544" s="94" t="str">
        <f>VLOOKUP(D544,TIPOLOGIA!A:F,5,0)</f>
        <v>TERRESTRE</v>
      </c>
      <c r="AA544" s="8" t="s">
        <v>561</v>
      </c>
      <c r="AB544" s="8">
        <v>1</v>
      </c>
      <c r="AC544" s="86">
        <f>IF(W544="SOPORTE_TELEFÓNICO",'BASE LIQUIDACION REDEBAN 2025'!$B$19,IF(AND(W544="VISITA_TÉCNICA",Y544="TIPO II"),'BASE LIQUIDACION REDEBAN 2025'!$B$18,'BASE LIQUIDACION REDEBAN 2025'!$B$17))</f>
        <v>35779.500569199998</v>
      </c>
      <c r="AD544" s="86">
        <v>0</v>
      </c>
      <c r="AE544" s="86">
        <f t="shared" si="8"/>
        <v>35779.500569199998</v>
      </c>
      <c r="AF544" s="49"/>
    </row>
    <row r="545" spans="1:32" s="78" customFormat="1">
      <c r="A545" s="8" t="s">
        <v>100</v>
      </c>
      <c r="B545" s="94" t="str">
        <f>VLOOKUP(A545,'CENTRO DE COSTOS'!A:D,4,FALSE)</f>
        <v>KEVIN ALEXIS CORZO BUSTOS</v>
      </c>
      <c r="C545" s="94" t="str">
        <f>VLOOKUP(A545,'CENTRO DE COSTOS'!A:D,2,FALSE)</f>
        <v>0004-0007</v>
      </c>
      <c r="D545" s="8">
        <v>50223</v>
      </c>
      <c r="E545" s="8">
        <v>2702946</v>
      </c>
      <c r="F545" s="8">
        <v>80364</v>
      </c>
      <c r="G545" s="8" t="s">
        <v>6241</v>
      </c>
      <c r="H545" s="8" t="s">
        <v>216</v>
      </c>
      <c r="I545" s="8" t="s">
        <v>9920</v>
      </c>
      <c r="J545" s="8" t="s">
        <v>9921</v>
      </c>
      <c r="K545" s="8" t="s">
        <v>160</v>
      </c>
      <c r="L545" s="8" t="s">
        <v>9922</v>
      </c>
      <c r="M545" s="183">
        <v>45905.704861111109</v>
      </c>
      <c r="N545" s="183">
        <v>45909.560416666667</v>
      </c>
      <c r="O545" s="90"/>
      <c r="P545" s="8" t="s">
        <v>8318</v>
      </c>
      <c r="Q545" s="8" t="s">
        <v>8318</v>
      </c>
      <c r="R545" s="8" t="s">
        <v>162</v>
      </c>
      <c r="S545" s="8" t="s">
        <v>162</v>
      </c>
      <c r="T545" s="8" t="s">
        <v>6246</v>
      </c>
      <c r="U545" s="8" t="s">
        <v>7731</v>
      </c>
      <c r="V545" s="8" t="s">
        <v>9923</v>
      </c>
      <c r="W545" s="8" t="s">
        <v>165</v>
      </c>
      <c r="X545" s="10"/>
      <c r="Y545" s="94" t="str">
        <f>VLOOKUP(D545,TIPOLOGIA!A:F,6,0)</f>
        <v>TIPO II</v>
      </c>
      <c r="Z545" s="94" t="str">
        <f>VLOOKUP(D545,TIPOLOGIA!A:F,5,0)</f>
        <v>TERRESTRE</v>
      </c>
      <c r="AA545" s="8" t="s">
        <v>1227</v>
      </c>
      <c r="AB545" s="8">
        <v>1</v>
      </c>
      <c r="AC545" s="86">
        <f>IF(W545="SOPORTE_TELEFÓNICO",'BASE LIQUIDACION REDEBAN 2025'!$B$19,IF(AND(W545="VISITA_TÉCNICA",Y545="TIPO II"),'BASE LIQUIDACION REDEBAN 2025'!$B$18,'BASE LIQUIDACION REDEBAN 2025'!$B$17))</f>
        <v>67654.12000000001</v>
      </c>
      <c r="AD545" s="86">
        <v>0</v>
      </c>
      <c r="AE545" s="86">
        <f t="shared" si="8"/>
        <v>67654.12000000001</v>
      </c>
      <c r="AF545" s="49"/>
    </row>
    <row r="546" spans="1:32" s="78" customFormat="1">
      <c r="A546" s="8" t="s">
        <v>68</v>
      </c>
      <c r="B546" s="94" t="str">
        <f>VLOOKUP(A546,'CENTRO DE COSTOS'!A:D,4,FALSE)</f>
        <v>WILLIAM ASDRUBAL ROZO ROZO</v>
      </c>
      <c r="C546" s="94" t="str">
        <f>VLOOKUP(A546,'CENTRO DE COSTOS'!A:D,2,FALSE)</f>
        <v>0004-0004</v>
      </c>
      <c r="D546" s="8">
        <v>25175</v>
      </c>
      <c r="E546" s="8">
        <v>2689006</v>
      </c>
      <c r="F546" s="8">
        <v>19510</v>
      </c>
      <c r="G546" s="8" t="s">
        <v>6241</v>
      </c>
      <c r="H546" s="8" t="s">
        <v>417</v>
      </c>
      <c r="I546" s="8" t="s">
        <v>3065</v>
      </c>
      <c r="J546" s="8" t="s">
        <v>9924</v>
      </c>
      <c r="K546" s="8" t="s">
        <v>160</v>
      </c>
      <c r="L546" s="8" t="s">
        <v>9925</v>
      </c>
      <c r="M546" s="183">
        <v>45903.543055555558</v>
      </c>
      <c r="N546" s="183">
        <v>45909.563888888893</v>
      </c>
      <c r="O546" s="90"/>
      <c r="P546" s="8" t="s">
        <v>8318</v>
      </c>
      <c r="Q546" s="8" t="s">
        <v>8318</v>
      </c>
      <c r="R546" s="8" t="s">
        <v>357</v>
      </c>
      <c r="S546" s="8" t="s">
        <v>7751</v>
      </c>
      <c r="T546" s="8" t="s">
        <v>6246</v>
      </c>
      <c r="U546" s="8" t="s">
        <v>7731</v>
      </c>
      <c r="V546" s="8" t="s">
        <v>9926</v>
      </c>
      <c r="W546" s="8" t="s">
        <v>165</v>
      </c>
      <c r="X546" s="10"/>
      <c r="Y546" s="94" t="str">
        <f>VLOOKUP(D546,TIPOLOGIA!A:F,6,0)</f>
        <v>TIPO II</v>
      </c>
      <c r="Z546" s="94" t="str">
        <f>VLOOKUP(D546,TIPOLOGIA!A:F,5,0)</f>
        <v>TERRESTRE</v>
      </c>
      <c r="AA546" s="8" t="s">
        <v>546</v>
      </c>
      <c r="AB546" s="8">
        <v>1</v>
      </c>
      <c r="AC546" s="86">
        <f>IF(W546="SOPORTE_TELEFÓNICO",'BASE LIQUIDACION REDEBAN 2025'!$B$19,IF(AND(W546="VISITA_TÉCNICA",Y546="TIPO II"),'BASE LIQUIDACION REDEBAN 2025'!$B$18,'BASE LIQUIDACION REDEBAN 2025'!$B$17))</f>
        <v>67654.12000000001</v>
      </c>
      <c r="AD546" s="86">
        <v>0</v>
      </c>
      <c r="AE546" s="86">
        <f t="shared" si="8"/>
        <v>67654.12000000001</v>
      </c>
      <c r="AF546" s="49"/>
    </row>
    <row r="547" spans="1:32" s="78" customFormat="1">
      <c r="A547" s="8" t="s">
        <v>72</v>
      </c>
      <c r="B547" s="94" t="str">
        <f>VLOOKUP(A547,'CENTRO DE COSTOS'!A:D,4,FALSE)</f>
        <v>MIGUEL JULIÁN HERNÁNDEZ GUARÍN</v>
      </c>
      <c r="C547" s="94" t="str">
        <f>VLOOKUP(A547,'CENTRO DE COSTOS'!A:D,2,FALSE)</f>
        <v>0004-0008</v>
      </c>
      <c r="D547" s="8">
        <v>68001</v>
      </c>
      <c r="E547" s="8">
        <v>2712058</v>
      </c>
      <c r="F547" s="8">
        <v>80658</v>
      </c>
      <c r="G547" s="8" t="s">
        <v>6241</v>
      </c>
      <c r="H547" s="8" t="s">
        <v>224</v>
      </c>
      <c r="I547" s="8" t="s">
        <v>72</v>
      </c>
      <c r="J547" s="8" t="s">
        <v>9927</v>
      </c>
      <c r="K547" s="8" t="s">
        <v>160</v>
      </c>
      <c r="L547" s="8" t="s">
        <v>9928</v>
      </c>
      <c r="M547" s="183">
        <v>45909.333333333343</v>
      </c>
      <c r="N547" s="183">
        <v>45909.572916666657</v>
      </c>
      <c r="O547" s="90"/>
      <c r="P547" s="8" t="s">
        <v>8318</v>
      </c>
      <c r="Q547" s="8" t="s">
        <v>8318</v>
      </c>
      <c r="R547" s="8" t="s">
        <v>162</v>
      </c>
      <c r="S547" s="8" t="s">
        <v>162</v>
      </c>
      <c r="T547" s="8" t="s">
        <v>6246</v>
      </c>
      <c r="U547" s="8" t="s">
        <v>7731</v>
      </c>
      <c r="V547" s="8" t="s">
        <v>9929</v>
      </c>
      <c r="W547" s="8" t="s">
        <v>165</v>
      </c>
      <c r="X547" s="10"/>
      <c r="Y547" s="94" t="str">
        <f>VLOOKUP(D547,TIPOLOGIA!A:F,6,0)</f>
        <v>TIPO I</v>
      </c>
      <c r="Z547" s="94" t="str">
        <f>VLOOKUP(D547,TIPOLOGIA!A:F,5,0)</f>
        <v>TERRESTRE</v>
      </c>
      <c r="AA547" s="8" t="s">
        <v>1135</v>
      </c>
      <c r="AB547" s="8">
        <v>1</v>
      </c>
      <c r="AC547" s="86">
        <f>IF(W547="SOPORTE_TELEFÓNICO",'BASE LIQUIDACION REDEBAN 2025'!$B$19,IF(AND(W547="VISITA_TÉCNICA",Y547="TIPO II"),'BASE LIQUIDACION REDEBAN 2025'!$B$18,'BASE LIQUIDACION REDEBAN 2025'!$B$17))</f>
        <v>35779.500569199998</v>
      </c>
      <c r="AD547" s="86">
        <v>0</v>
      </c>
      <c r="AE547" s="86">
        <f t="shared" si="8"/>
        <v>35779.500569199998</v>
      </c>
      <c r="AF547" s="49"/>
    </row>
    <row r="548" spans="1:32" s="78" customFormat="1">
      <c r="A548" s="8" t="s">
        <v>72</v>
      </c>
      <c r="B548" s="94" t="str">
        <f>VLOOKUP(A548,'CENTRO DE COSTOS'!A:D,4,FALSE)</f>
        <v>MIGUEL JULIÁN HERNÁNDEZ GUARÍN</v>
      </c>
      <c r="C548" s="94" t="str">
        <f>VLOOKUP(A548,'CENTRO DE COSTOS'!A:D,2,FALSE)</f>
        <v>0004-0008</v>
      </c>
      <c r="D548" s="8">
        <v>68001</v>
      </c>
      <c r="E548" s="8">
        <v>2714742</v>
      </c>
      <c r="F548" s="8">
        <v>79856</v>
      </c>
      <c r="G548" s="8" t="s">
        <v>6241</v>
      </c>
      <c r="H548" s="8" t="s">
        <v>224</v>
      </c>
      <c r="I548" s="8" t="s">
        <v>72</v>
      </c>
      <c r="J548" s="8" t="s">
        <v>9930</v>
      </c>
      <c r="K548" s="8" t="s">
        <v>160</v>
      </c>
      <c r="L548" s="8" t="s">
        <v>9931</v>
      </c>
      <c r="M548" s="183">
        <v>45909.62222222222</v>
      </c>
      <c r="N548" s="183">
        <v>45909.62222222222</v>
      </c>
      <c r="O548" s="90"/>
      <c r="P548" s="8" t="s">
        <v>8318</v>
      </c>
      <c r="Q548" s="8" t="s">
        <v>8318</v>
      </c>
      <c r="R548" s="8" t="s">
        <v>162</v>
      </c>
      <c r="S548" s="8" t="s">
        <v>162</v>
      </c>
      <c r="T548" s="8" t="s">
        <v>6246</v>
      </c>
      <c r="U548" s="8" t="s">
        <v>7731</v>
      </c>
      <c r="V548" s="8" t="s">
        <v>9932</v>
      </c>
      <c r="W548" s="8" t="s">
        <v>165</v>
      </c>
      <c r="X548" s="10"/>
      <c r="Y548" s="94" t="str">
        <f>VLOOKUP(D548,TIPOLOGIA!A:F,6,0)</f>
        <v>TIPO I</v>
      </c>
      <c r="Z548" s="94" t="str">
        <f>VLOOKUP(D548,TIPOLOGIA!A:F,5,0)</f>
        <v>TERRESTRE</v>
      </c>
      <c r="AA548" s="8" t="s">
        <v>319</v>
      </c>
      <c r="AB548" s="8">
        <v>1</v>
      </c>
      <c r="AC548" s="86">
        <f>IF(W548="SOPORTE_TELEFÓNICO",'BASE LIQUIDACION REDEBAN 2025'!$B$19,IF(AND(W548="VISITA_TÉCNICA",Y548="TIPO II"),'BASE LIQUIDACION REDEBAN 2025'!$B$18,'BASE LIQUIDACION REDEBAN 2025'!$B$17))</f>
        <v>35779.500569199998</v>
      </c>
      <c r="AD548" s="86">
        <v>0</v>
      </c>
      <c r="AE548" s="86">
        <f t="shared" si="8"/>
        <v>35779.500569199998</v>
      </c>
      <c r="AF548" s="49"/>
    </row>
    <row r="549" spans="1:32" s="78" customFormat="1">
      <c r="A549" s="8" t="s">
        <v>68</v>
      </c>
      <c r="B549" s="94" t="str">
        <f>VLOOKUP(A549,'CENTRO DE COSTOS'!A:D,4,FALSE)</f>
        <v>WILLIAM ASDRUBAL ROZO ROZO</v>
      </c>
      <c r="C549" s="94" t="str">
        <f>VLOOKUP(A549,'CENTRO DE COSTOS'!A:D,2,FALSE)</f>
        <v>0004-0004</v>
      </c>
      <c r="D549" s="8">
        <v>25754</v>
      </c>
      <c r="E549" s="8">
        <v>2711704</v>
      </c>
      <c r="F549" s="8">
        <v>76429</v>
      </c>
      <c r="G549" s="8" t="s">
        <v>6241</v>
      </c>
      <c r="H549" s="8" t="s">
        <v>417</v>
      </c>
      <c r="I549" s="8" t="s">
        <v>418</v>
      </c>
      <c r="J549" s="8" t="s">
        <v>9933</v>
      </c>
      <c r="K549" s="8" t="s">
        <v>160</v>
      </c>
      <c r="L549" s="8" t="s">
        <v>9934</v>
      </c>
      <c r="M549" s="183">
        <v>45908.7</v>
      </c>
      <c r="N549" s="183">
        <v>45909.624305555553</v>
      </c>
      <c r="O549" s="90"/>
      <c r="P549" s="8" t="s">
        <v>8318</v>
      </c>
      <c r="Q549" s="8" t="s">
        <v>8318</v>
      </c>
      <c r="R549" s="8" t="s">
        <v>6245</v>
      </c>
      <c r="S549" s="8" t="s">
        <v>6245</v>
      </c>
      <c r="T549" s="8" t="s">
        <v>6246</v>
      </c>
      <c r="U549" s="8" t="s">
        <v>7731</v>
      </c>
      <c r="V549" s="8" t="s">
        <v>9935</v>
      </c>
      <c r="W549" s="8" t="s">
        <v>165</v>
      </c>
      <c r="X549" s="10"/>
      <c r="Y549" s="94" t="str">
        <f>VLOOKUP(D549,TIPOLOGIA!A:F,6,0)</f>
        <v>TIPO I</v>
      </c>
      <c r="Z549" s="94" t="str">
        <f>VLOOKUP(D549,TIPOLOGIA!A:F,5,0)</f>
        <v>TERRESTRE</v>
      </c>
      <c r="AA549" s="8" t="s">
        <v>561</v>
      </c>
      <c r="AB549" s="8">
        <v>1</v>
      </c>
      <c r="AC549" s="86">
        <f>IF(W549="SOPORTE_TELEFÓNICO",'BASE LIQUIDACION REDEBAN 2025'!$B$19,IF(AND(W549="VISITA_TÉCNICA",Y549="TIPO II"),'BASE LIQUIDACION REDEBAN 2025'!$B$18,'BASE LIQUIDACION REDEBAN 2025'!$B$17))</f>
        <v>35779.500569199998</v>
      </c>
      <c r="AD549" s="86">
        <v>0</v>
      </c>
      <c r="AE549" s="86">
        <f t="shared" si="8"/>
        <v>35779.500569199998</v>
      </c>
      <c r="AF549" s="49"/>
    </row>
    <row r="550" spans="1:32" s="78" customFormat="1">
      <c r="A550" s="8" t="s">
        <v>101</v>
      </c>
      <c r="B550" s="94" t="str">
        <f>VLOOKUP(A550,'CENTRO DE COSTOS'!A:D,4,FALSE)</f>
        <v>KEVIN ALEXIS CORZO BUSTOS</v>
      </c>
      <c r="C550" s="94" t="str">
        <f>VLOOKUP(A550,'CENTRO DE COSTOS'!A:D,2,FALSE)</f>
        <v>0004-0007</v>
      </c>
      <c r="D550" s="8">
        <v>85410</v>
      </c>
      <c r="E550" s="8">
        <v>2711617</v>
      </c>
      <c r="F550" s="8">
        <v>78770</v>
      </c>
      <c r="G550" s="8" t="s">
        <v>6241</v>
      </c>
      <c r="H550" s="8" t="s">
        <v>882</v>
      </c>
      <c r="I550" s="8" t="s">
        <v>5180</v>
      </c>
      <c r="J550" s="8" t="s">
        <v>9936</v>
      </c>
      <c r="K550" s="8" t="s">
        <v>160</v>
      </c>
      <c r="L550" s="8" t="s">
        <v>9937</v>
      </c>
      <c r="M550" s="183">
        <v>45908.700694444437</v>
      </c>
      <c r="N550" s="183">
        <v>45909.625694444447</v>
      </c>
      <c r="O550" s="90"/>
      <c r="P550" s="8" t="s">
        <v>8318</v>
      </c>
      <c r="Q550" s="8" t="s">
        <v>8318</v>
      </c>
      <c r="R550" s="8" t="s">
        <v>243</v>
      </c>
      <c r="S550" s="8" t="s">
        <v>244</v>
      </c>
      <c r="T550" s="8" t="s">
        <v>6246</v>
      </c>
      <c r="U550" s="8" t="s">
        <v>7731</v>
      </c>
      <c r="V550" s="8" t="s">
        <v>9938</v>
      </c>
      <c r="W550" s="8" t="s">
        <v>8320</v>
      </c>
      <c r="X550" s="10"/>
      <c r="Y550" s="94" t="str">
        <f>VLOOKUP(D550,TIPOLOGIA!A:F,6,0)</f>
        <v>TIPO II</v>
      </c>
      <c r="Z550" s="94" t="str">
        <f>VLOOKUP(D550,TIPOLOGIA!A:F,5,0)</f>
        <v>TERRESTRE</v>
      </c>
      <c r="AA550" s="8" t="s">
        <v>4234</v>
      </c>
      <c r="AB550" s="8">
        <v>0</v>
      </c>
      <c r="AC550" s="86">
        <f>IF(W550="SOPORTE_TELEFÓNICO",'BASE LIQUIDACION REDEBAN 2025'!$B$19,IF(AND(W550="VISITA_TÉCNICA",Y550="TIPO II"),'BASE LIQUIDACION REDEBAN 2025'!$B$18,'BASE LIQUIDACION REDEBAN 2025'!$B$17))</f>
        <v>35779.500569199998</v>
      </c>
      <c r="AD550" s="86">
        <v>0</v>
      </c>
      <c r="AE550" s="86">
        <f t="shared" si="8"/>
        <v>35779.500569199998</v>
      </c>
      <c r="AF550" s="49"/>
    </row>
    <row r="551" spans="1:32" s="78" customFormat="1">
      <c r="A551" s="8" t="s">
        <v>91</v>
      </c>
      <c r="B551" s="94" t="str">
        <f>VLOOKUP(A551,'CENTRO DE COSTOS'!A:D,4,FALSE)</f>
        <v>JOSE MAURICIO HERNANDEZ ROJAS</v>
      </c>
      <c r="C551" s="94" t="str">
        <f>VLOOKUP(A551,'CENTRO DE COSTOS'!A:D,2,FALSE)</f>
        <v>0004-0001</v>
      </c>
      <c r="D551" s="8">
        <v>23189</v>
      </c>
      <c r="E551" s="8">
        <v>2699752</v>
      </c>
      <c r="F551" s="8">
        <v>37736</v>
      </c>
      <c r="G551" s="8" t="s">
        <v>6241</v>
      </c>
      <c r="H551" s="8" t="s">
        <v>193</v>
      </c>
      <c r="I551" s="8" t="s">
        <v>9939</v>
      </c>
      <c r="J551" s="8" t="s">
        <v>9940</v>
      </c>
      <c r="K551" s="8" t="s">
        <v>160</v>
      </c>
      <c r="L551" s="8" t="s">
        <v>9941</v>
      </c>
      <c r="M551" s="183">
        <v>45905.431250000001</v>
      </c>
      <c r="N551" s="183">
        <v>45909.627083333333</v>
      </c>
      <c r="O551" s="90"/>
      <c r="P551" s="8" t="s">
        <v>8318</v>
      </c>
      <c r="Q551" s="8" t="s">
        <v>8318</v>
      </c>
      <c r="R551" s="8" t="s">
        <v>6245</v>
      </c>
      <c r="S551" s="8" t="s">
        <v>6245</v>
      </c>
      <c r="T551" s="8" t="s">
        <v>6246</v>
      </c>
      <c r="U551" s="8" t="s">
        <v>7731</v>
      </c>
      <c r="V551" s="8" t="s">
        <v>9942</v>
      </c>
      <c r="W551" s="8" t="s">
        <v>165</v>
      </c>
      <c r="X551" s="10"/>
      <c r="Y551" s="94" t="str">
        <f>VLOOKUP(D551,TIPOLOGIA!A:F,6,0)</f>
        <v>TIPO II</v>
      </c>
      <c r="Z551" s="94" t="str">
        <f>VLOOKUP(D551,TIPOLOGIA!A:F,5,0)</f>
        <v>TERRESTRE</v>
      </c>
      <c r="AA551" s="8" t="s">
        <v>1084</v>
      </c>
      <c r="AB551" s="8">
        <v>1</v>
      </c>
      <c r="AC551" s="86">
        <f>IF(W551="SOPORTE_TELEFÓNICO",'BASE LIQUIDACION REDEBAN 2025'!$B$19,IF(AND(W551="VISITA_TÉCNICA",Y551="TIPO II"),'BASE LIQUIDACION REDEBAN 2025'!$B$18,'BASE LIQUIDACION REDEBAN 2025'!$B$17))</f>
        <v>67654.12000000001</v>
      </c>
      <c r="AD551" s="86">
        <v>0</v>
      </c>
      <c r="AE551" s="86">
        <f t="shared" si="8"/>
        <v>67654.12000000001</v>
      </c>
      <c r="AF551" s="49"/>
    </row>
    <row r="552" spans="1:32" s="78" customFormat="1">
      <c r="A552" s="8" t="s">
        <v>72</v>
      </c>
      <c r="B552" s="94" t="str">
        <f>VLOOKUP(A552,'CENTRO DE COSTOS'!A:D,4,FALSE)</f>
        <v>MIGUEL JULIÁN HERNÁNDEZ GUARÍN</v>
      </c>
      <c r="C552" s="94" t="str">
        <f>VLOOKUP(A552,'CENTRO DE COSTOS'!A:D,2,FALSE)</f>
        <v>0004-0008</v>
      </c>
      <c r="D552" s="8">
        <v>68307</v>
      </c>
      <c r="E552" s="8">
        <v>2704066</v>
      </c>
      <c r="F552" s="8">
        <v>79867</v>
      </c>
      <c r="G552" s="8" t="s">
        <v>6241</v>
      </c>
      <c r="H552" s="8" t="s">
        <v>224</v>
      </c>
      <c r="I552" s="8" t="s">
        <v>1146</v>
      </c>
      <c r="J552" s="8" t="s">
        <v>8327</v>
      </c>
      <c r="K552" s="8" t="s">
        <v>160</v>
      </c>
      <c r="L552" s="8" t="s">
        <v>9943</v>
      </c>
      <c r="M552" s="183">
        <v>45906.466666666667</v>
      </c>
      <c r="N552" s="183">
        <v>45909.62777777778</v>
      </c>
      <c r="O552" s="90"/>
      <c r="P552" s="8" t="s">
        <v>8318</v>
      </c>
      <c r="Q552" s="8" t="s">
        <v>8318</v>
      </c>
      <c r="R552" s="8" t="s">
        <v>162</v>
      </c>
      <c r="S552" s="8" t="s">
        <v>162</v>
      </c>
      <c r="T552" s="8" t="s">
        <v>6246</v>
      </c>
      <c r="U552" s="8" t="s">
        <v>7731</v>
      </c>
      <c r="V552" s="8" t="s">
        <v>9944</v>
      </c>
      <c r="W552" s="8" t="s">
        <v>165</v>
      </c>
      <c r="X552" s="10"/>
      <c r="Y552" s="94" t="str">
        <f>VLOOKUP(D552,TIPOLOGIA!A:F,6,0)</f>
        <v>TIPO I</v>
      </c>
      <c r="Z552" s="94" t="str">
        <f>VLOOKUP(D552,TIPOLOGIA!A:F,5,0)</f>
        <v>TERRESTRE</v>
      </c>
      <c r="AA552" s="8" t="s">
        <v>230</v>
      </c>
      <c r="AB552" s="8">
        <v>1</v>
      </c>
      <c r="AC552" s="86">
        <f>IF(W552="SOPORTE_TELEFÓNICO",'BASE LIQUIDACION REDEBAN 2025'!$B$19,IF(AND(W552="VISITA_TÉCNICA",Y552="TIPO II"),'BASE LIQUIDACION REDEBAN 2025'!$B$18,'BASE LIQUIDACION REDEBAN 2025'!$B$17))</f>
        <v>35779.500569199998</v>
      </c>
      <c r="AD552" s="86">
        <v>0</v>
      </c>
      <c r="AE552" s="86">
        <f t="shared" si="8"/>
        <v>35779.500569199998</v>
      </c>
      <c r="AF552" s="49"/>
    </row>
    <row r="553" spans="1:32" s="78" customFormat="1">
      <c r="A553" s="8" t="s">
        <v>72</v>
      </c>
      <c r="B553" s="94" t="str">
        <f>VLOOKUP(A553,'CENTRO DE COSTOS'!A:D,4,FALSE)</f>
        <v>MIGUEL JULIÁN HERNÁNDEZ GUARÍN</v>
      </c>
      <c r="C553" s="94" t="str">
        <f>VLOOKUP(A553,'CENTRO DE COSTOS'!A:D,2,FALSE)</f>
        <v>0004-0008</v>
      </c>
      <c r="D553" s="8">
        <v>68001</v>
      </c>
      <c r="E553" s="8">
        <v>2700716</v>
      </c>
      <c r="F553" s="8">
        <v>26983</v>
      </c>
      <c r="G553" s="8" t="s">
        <v>6241</v>
      </c>
      <c r="H553" s="8" t="s">
        <v>224</v>
      </c>
      <c r="I553" s="8" t="s">
        <v>72</v>
      </c>
      <c r="J553" s="8" t="s">
        <v>1396</v>
      </c>
      <c r="K553" s="8" t="s">
        <v>160</v>
      </c>
      <c r="L553" s="8" t="s">
        <v>9945</v>
      </c>
      <c r="M553" s="183">
        <v>45905.482638888891</v>
      </c>
      <c r="N553" s="183">
        <v>45909.629166666673</v>
      </c>
      <c r="O553" s="90"/>
      <c r="P553" s="8" t="s">
        <v>8318</v>
      </c>
      <c r="Q553" s="8" t="s">
        <v>8318</v>
      </c>
      <c r="R553" s="8" t="s">
        <v>6245</v>
      </c>
      <c r="S553" s="8" t="s">
        <v>6245</v>
      </c>
      <c r="T553" s="8" t="s">
        <v>6246</v>
      </c>
      <c r="U553" s="8" t="s">
        <v>7731</v>
      </c>
      <c r="V553" s="8" t="s">
        <v>9946</v>
      </c>
      <c r="W553" s="8" t="s">
        <v>165</v>
      </c>
      <c r="X553" s="10"/>
      <c r="Y553" s="94" t="str">
        <f>VLOOKUP(D553,TIPOLOGIA!A:F,6,0)</f>
        <v>TIPO I</v>
      </c>
      <c r="Z553" s="94" t="str">
        <f>VLOOKUP(D553,TIPOLOGIA!A:F,5,0)</f>
        <v>TERRESTRE</v>
      </c>
      <c r="AA553" s="8" t="s">
        <v>319</v>
      </c>
      <c r="AB553" s="8">
        <v>1</v>
      </c>
      <c r="AC553" s="86">
        <f>IF(W553="SOPORTE_TELEFÓNICO",'BASE LIQUIDACION REDEBAN 2025'!$B$19,IF(AND(W553="VISITA_TÉCNICA",Y553="TIPO II"),'BASE LIQUIDACION REDEBAN 2025'!$B$18,'BASE LIQUIDACION REDEBAN 2025'!$B$17))</f>
        <v>35779.500569199998</v>
      </c>
      <c r="AD553" s="86">
        <v>0</v>
      </c>
      <c r="AE553" s="86">
        <f t="shared" si="8"/>
        <v>35779.500569199998</v>
      </c>
      <c r="AF553" s="49"/>
    </row>
    <row r="554" spans="1:32" s="78" customFormat="1">
      <c r="A554" s="8" t="s">
        <v>72</v>
      </c>
      <c r="B554" s="94" t="str">
        <f>VLOOKUP(A554,'CENTRO DE COSTOS'!A:D,4,FALSE)</f>
        <v>MIGUEL JULIÁN HERNÁNDEZ GUARÍN</v>
      </c>
      <c r="C554" s="94" t="str">
        <f>VLOOKUP(A554,'CENTRO DE COSTOS'!A:D,2,FALSE)</f>
        <v>0004-0008</v>
      </c>
      <c r="D554" s="8">
        <v>68001</v>
      </c>
      <c r="E554" s="8">
        <v>2704260</v>
      </c>
      <c r="F554" s="8">
        <v>74094</v>
      </c>
      <c r="G554" s="8" t="s">
        <v>6241</v>
      </c>
      <c r="H554" s="8" t="s">
        <v>224</v>
      </c>
      <c r="I554" s="8" t="s">
        <v>72</v>
      </c>
      <c r="J554" s="8" t="s">
        <v>9947</v>
      </c>
      <c r="K554" s="8" t="s">
        <v>160</v>
      </c>
      <c r="L554" s="8" t="s">
        <v>9948</v>
      </c>
      <c r="M554" s="183">
        <v>45908.333333333343</v>
      </c>
      <c r="N554" s="183">
        <v>45909.631944444453</v>
      </c>
      <c r="O554" s="90"/>
      <c r="P554" s="8" t="s">
        <v>8318</v>
      </c>
      <c r="Q554" s="8" t="s">
        <v>8318</v>
      </c>
      <c r="R554" s="8" t="s">
        <v>6245</v>
      </c>
      <c r="S554" s="8" t="s">
        <v>6245</v>
      </c>
      <c r="T554" s="8" t="s">
        <v>6246</v>
      </c>
      <c r="U554" s="8" t="s">
        <v>7731</v>
      </c>
      <c r="V554" s="8" t="s">
        <v>9949</v>
      </c>
      <c r="W554" s="8" t="s">
        <v>165</v>
      </c>
      <c r="X554" s="10"/>
      <c r="Y554" s="94" t="str">
        <f>VLOOKUP(D554,TIPOLOGIA!A:F,6,0)</f>
        <v>TIPO I</v>
      </c>
      <c r="Z554" s="94" t="str">
        <f>VLOOKUP(D554,TIPOLOGIA!A:F,5,0)</f>
        <v>TERRESTRE</v>
      </c>
      <c r="AA554" s="8" t="s">
        <v>230</v>
      </c>
      <c r="AB554" s="8">
        <v>1</v>
      </c>
      <c r="AC554" s="86">
        <f>IF(W554="SOPORTE_TELEFÓNICO",'BASE LIQUIDACION REDEBAN 2025'!$B$19,IF(AND(W554="VISITA_TÉCNICA",Y554="TIPO II"),'BASE LIQUIDACION REDEBAN 2025'!$B$18,'BASE LIQUIDACION REDEBAN 2025'!$B$17))</f>
        <v>35779.500569199998</v>
      </c>
      <c r="AD554" s="86">
        <v>0</v>
      </c>
      <c r="AE554" s="86">
        <f t="shared" si="8"/>
        <v>35779.500569199998</v>
      </c>
      <c r="AF554" s="49"/>
    </row>
    <row r="555" spans="1:32" s="78" customFormat="1">
      <c r="A555" s="8" t="s">
        <v>90</v>
      </c>
      <c r="B555" s="94" t="str">
        <f>VLOOKUP(A555,'CENTRO DE COSTOS'!A:D,4,FALSE)</f>
        <v>JUAN SEBASTIÁN RÍOS CASTRILLÓN</v>
      </c>
      <c r="C555" s="94" t="str">
        <f>VLOOKUP(A555,'CENTRO DE COSTOS'!A:D,2,FALSE)</f>
        <v>0004-0005</v>
      </c>
      <c r="D555" s="8">
        <v>5001</v>
      </c>
      <c r="E555" s="8">
        <v>2695586</v>
      </c>
      <c r="F555" s="8">
        <v>79433</v>
      </c>
      <c r="G555" s="8" t="s">
        <v>6241</v>
      </c>
      <c r="H555" s="8" t="s">
        <v>249</v>
      </c>
      <c r="I555" s="8" t="s">
        <v>90</v>
      </c>
      <c r="J555" s="8" t="s">
        <v>9950</v>
      </c>
      <c r="K555" s="8" t="s">
        <v>160</v>
      </c>
      <c r="L555" s="8" t="s">
        <v>9951</v>
      </c>
      <c r="M555" s="183">
        <v>45904.589583333327</v>
      </c>
      <c r="N555" s="183">
        <v>45909.636805555558</v>
      </c>
      <c r="O555" s="90"/>
      <c r="P555" s="8" t="s">
        <v>8318</v>
      </c>
      <c r="Q555" s="8" t="s">
        <v>8318</v>
      </c>
      <c r="R555" s="8" t="s">
        <v>6245</v>
      </c>
      <c r="S555" s="8" t="s">
        <v>6245</v>
      </c>
      <c r="T555" s="8" t="s">
        <v>6246</v>
      </c>
      <c r="U555" s="8" t="s">
        <v>7731</v>
      </c>
      <c r="V555" s="8" t="s">
        <v>9952</v>
      </c>
      <c r="W555" s="8" t="s">
        <v>165</v>
      </c>
      <c r="X555" s="10"/>
      <c r="Y555" s="94" t="str">
        <f>VLOOKUP(D555,TIPOLOGIA!A:F,6,0)</f>
        <v>TIPO I</v>
      </c>
      <c r="Z555" s="94" t="str">
        <f>VLOOKUP(D555,TIPOLOGIA!A:F,5,0)</f>
        <v>TERRESTRE</v>
      </c>
      <c r="AA555" s="8" t="s">
        <v>9336</v>
      </c>
      <c r="AB555" s="8">
        <v>1</v>
      </c>
      <c r="AC555" s="86">
        <f>IF(W555="SOPORTE_TELEFÓNICO",'BASE LIQUIDACION REDEBAN 2025'!$B$19,IF(AND(W555="VISITA_TÉCNICA",Y555="TIPO II"),'BASE LIQUIDACION REDEBAN 2025'!$B$18,'BASE LIQUIDACION REDEBAN 2025'!$B$17))</f>
        <v>35779.500569199998</v>
      </c>
      <c r="AD555" s="86">
        <v>0</v>
      </c>
      <c r="AE555" s="86">
        <f t="shared" si="8"/>
        <v>35779.500569199998</v>
      </c>
      <c r="AF555" s="49"/>
    </row>
    <row r="556" spans="1:32" s="78" customFormat="1">
      <c r="A556" s="8" t="s">
        <v>90</v>
      </c>
      <c r="B556" s="94" t="str">
        <f>VLOOKUP(A556,'CENTRO DE COSTOS'!A:D,4,FALSE)</f>
        <v>JUAN SEBASTIÁN RÍOS CASTRILLÓN</v>
      </c>
      <c r="C556" s="94" t="str">
        <f>VLOOKUP(A556,'CENTRO DE COSTOS'!A:D,2,FALSE)</f>
        <v>0004-0005</v>
      </c>
      <c r="D556" s="8">
        <v>5001</v>
      </c>
      <c r="E556" s="8">
        <v>2703769</v>
      </c>
      <c r="F556" s="8">
        <v>27302</v>
      </c>
      <c r="G556" s="8" t="s">
        <v>6241</v>
      </c>
      <c r="H556" s="8" t="s">
        <v>249</v>
      </c>
      <c r="I556" s="8" t="s">
        <v>90</v>
      </c>
      <c r="J556" s="8" t="s">
        <v>9953</v>
      </c>
      <c r="K556" s="8" t="s">
        <v>160</v>
      </c>
      <c r="L556" s="8" t="s">
        <v>9954</v>
      </c>
      <c r="M556" s="183">
        <v>45906.375</v>
      </c>
      <c r="N556" s="183">
        <v>45909.638194444437</v>
      </c>
      <c r="O556" s="90"/>
      <c r="P556" s="8" t="s">
        <v>8318</v>
      </c>
      <c r="Q556" s="8" t="s">
        <v>8318</v>
      </c>
      <c r="R556" s="8" t="s">
        <v>357</v>
      </c>
      <c r="S556" s="8" t="s">
        <v>358</v>
      </c>
      <c r="T556" s="8" t="s">
        <v>6246</v>
      </c>
      <c r="U556" s="8" t="s">
        <v>7731</v>
      </c>
      <c r="V556" s="8" t="s">
        <v>9955</v>
      </c>
      <c r="W556" s="8" t="s">
        <v>165</v>
      </c>
      <c r="X556" s="10"/>
      <c r="Y556" s="94" t="str">
        <f>VLOOKUP(D556,TIPOLOGIA!A:F,6,0)</f>
        <v>TIPO I</v>
      </c>
      <c r="Z556" s="94" t="str">
        <f>VLOOKUP(D556,TIPOLOGIA!A:F,5,0)</f>
        <v>TERRESTRE</v>
      </c>
      <c r="AA556" s="8" t="s">
        <v>9336</v>
      </c>
      <c r="AB556" s="8">
        <v>1</v>
      </c>
      <c r="AC556" s="86">
        <f>IF(W556="SOPORTE_TELEFÓNICO",'BASE LIQUIDACION REDEBAN 2025'!$B$19,IF(AND(W556="VISITA_TÉCNICA",Y556="TIPO II"),'BASE LIQUIDACION REDEBAN 2025'!$B$18,'BASE LIQUIDACION REDEBAN 2025'!$B$17))</f>
        <v>35779.500569199998</v>
      </c>
      <c r="AD556" s="86">
        <v>0</v>
      </c>
      <c r="AE556" s="86">
        <f t="shared" si="8"/>
        <v>35779.500569199998</v>
      </c>
      <c r="AF556" s="49"/>
    </row>
    <row r="557" spans="1:32" s="78" customFormat="1">
      <c r="A557" s="8" t="s">
        <v>94</v>
      </c>
      <c r="B557" s="94" t="str">
        <f>VLOOKUP(A557,'CENTRO DE COSTOS'!A:D,4,FALSE)</f>
        <v>DIEGO FERNANDO HENAO CARDONA</v>
      </c>
      <c r="C557" s="94" t="str">
        <f>VLOOKUP(A557,'CENTRO DE COSTOS'!A:D,2,FALSE)</f>
        <v>0004-0002</v>
      </c>
      <c r="D557" s="8">
        <v>66001</v>
      </c>
      <c r="E557" s="8">
        <v>2699719</v>
      </c>
      <c r="F557" s="8">
        <v>18137</v>
      </c>
      <c r="G557" s="8" t="s">
        <v>6241</v>
      </c>
      <c r="H557" s="8" t="s">
        <v>186</v>
      </c>
      <c r="I557" s="8" t="s">
        <v>94</v>
      </c>
      <c r="J557" s="8" t="s">
        <v>9956</v>
      </c>
      <c r="K557" s="8" t="s">
        <v>160</v>
      </c>
      <c r="L557" s="8" t="s">
        <v>9957</v>
      </c>
      <c r="M557" s="183">
        <v>45905.424305555563</v>
      </c>
      <c r="N557" s="183">
        <v>45909.63958333333</v>
      </c>
      <c r="O557" s="90"/>
      <c r="P557" s="8" t="s">
        <v>8318</v>
      </c>
      <c r="Q557" s="8" t="s">
        <v>8318</v>
      </c>
      <c r="R557" s="8" t="s">
        <v>6245</v>
      </c>
      <c r="S557" s="8" t="s">
        <v>6245</v>
      </c>
      <c r="T557" s="8" t="s">
        <v>6246</v>
      </c>
      <c r="U557" s="8" t="s">
        <v>7731</v>
      </c>
      <c r="V557" s="8" t="s">
        <v>9958</v>
      </c>
      <c r="W557" s="8" t="s">
        <v>165</v>
      </c>
      <c r="X557" s="10"/>
      <c r="Y557" s="94" t="str">
        <f>VLOOKUP(D557,TIPOLOGIA!A:F,6,0)</f>
        <v>TIPO I</v>
      </c>
      <c r="Z557" s="94" t="str">
        <f>VLOOKUP(D557,TIPOLOGIA!A:F,5,0)</f>
        <v>TERRESTRE</v>
      </c>
      <c r="AA557" s="8" t="s">
        <v>1533</v>
      </c>
      <c r="AB557" s="8">
        <v>1</v>
      </c>
      <c r="AC557" s="86">
        <f>IF(W557="SOPORTE_TELEFÓNICO",'BASE LIQUIDACION REDEBAN 2025'!$B$19,IF(AND(W557="VISITA_TÉCNICA",Y557="TIPO II"),'BASE LIQUIDACION REDEBAN 2025'!$B$18,'BASE LIQUIDACION REDEBAN 2025'!$B$17))</f>
        <v>35779.500569199998</v>
      </c>
      <c r="AD557" s="86">
        <v>0</v>
      </c>
      <c r="AE557" s="86">
        <f t="shared" si="8"/>
        <v>35779.500569199998</v>
      </c>
      <c r="AF557" s="49"/>
    </row>
    <row r="558" spans="1:32" s="78" customFormat="1">
      <c r="A558" s="8" t="s">
        <v>90</v>
      </c>
      <c r="B558" s="94" t="str">
        <f>VLOOKUP(A558,'CENTRO DE COSTOS'!A:D,4,FALSE)</f>
        <v>JUAN SEBASTIÁN RÍOS CASTRILLÓN</v>
      </c>
      <c r="C558" s="94" t="str">
        <f>VLOOKUP(A558,'CENTRO DE COSTOS'!A:D,2,FALSE)</f>
        <v>0004-0005</v>
      </c>
      <c r="D558" s="8">
        <v>5001</v>
      </c>
      <c r="E558" s="8">
        <v>2700650</v>
      </c>
      <c r="F558" s="8">
        <v>50085</v>
      </c>
      <c r="G558" s="8" t="s">
        <v>6241</v>
      </c>
      <c r="H558" s="8" t="s">
        <v>249</v>
      </c>
      <c r="I558" s="8" t="s">
        <v>90</v>
      </c>
      <c r="J558" s="8" t="s">
        <v>9959</v>
      </c>
      <c r="K558" s="8" t="s">
        <v>160</v>
      </c>
      <c r="L558" s="8" t="s">
        <v>9960</v>
      </c>
      <c r="M558" s="183">
        <v>45905.478472222218</v>
      </c>
      <c r="N558" s="183">
        <v>45909.63958333333</v>
      </c>
      <c r="O558" s="90"/>
      <c r="P558" s="8" t="s">
        <v>8318</v>
      </c>
      <c r="Q558" s="8" t="s">
        <v>8318</v>
      </c>
      <c r="R558" s="8" t="s">
        <v>243</v>
      </c>
      <c r="S558" s="8" t="s">
        <v>365</v>
      </c>
      <c r="T558" s="8" t="s">
        <v>6246</v>
      </c>
      <c r="U558" s="8" t="s">
        <v>7731</v>
      </c>
      <c r="V558" s="8" t="s">
        <v>9961</v>
      </c>
      <c r="W558" s="8" t="s">
        <v>165</v>
      </c>
      <c r="X558" s="10"/>
      <c r="Y558" s="94" t="str">
        <f>VLOOKUP(D558,TIPOLOGIA!A:F,6,0)</f>
        <v>TIPO I</v>
      </c>
      <c r="Z558" s="94" t="str">
        <f>VLOOKUP(D558,TIPOLOGIA!A:F,5,0)</f>
        <v>TERRESTRE</v>
      </c>
      <c r="AA558" s="8" t="s">
        <v>9336</v>
      </c>
      <c r="AB558" s="8">
        <v>1</v>
      </c>
      <c r="AC558" s="86">
        <f>IF(W558="SOPORTE_TELEFÓNICO",'BASE LIQUIDACION REDEBAN 2025'!$B$19,IF(AND(W558="VISITA_TÉCNICA",Y558="TIPO II"),'BASE LIQUIDACION REDEBAN 2025'!$B$18,'BASE LIQUIDACION REDEBAN 2025'!$B$17))</f>
        <v>35779.500569199998</v>
      </c>
      <c r="AD558" s="86">
        <v>0</v>
      </c>
      <c r="AE558" s="86">
        <f t="shared" si="8"/>
        <v>35779.500569199998</v>
      </c>
      <c r="AF558" s="49"/>
    </row>
    <row r="559" spans="1:32" s="78" customFormat="1">
      <c r="A559" s="8" t="s">
        <v>90</v>
      </c>
      <c r="B559" s="94" t="str">
        <f>VLOOKUP(A559,'CENTRO DE COSTOS'!A:D,4,FALSE)</f>
        <v>JUAN SEBASTIÁN RÍOS CASTRILLÓN</v>
      </c>
      <c r="C559" s="94" t="str">
        <f>VLOOKUP(A559,'CENTRO DE COSTOS'!A:D,2,FALSE)</f>
        <v>0004-0005</v>
      </c>
      <c r="D559" s="8">
        <v>5631</v>
      </c>
      <c r="E559" s="8">
        <v>2704089</v>
      </c>
      <c r="F559" s="8">
        <v>80232</v>
      </c>
      <c r="G559" s="8" t="s">
        <v>6241</v>
      </c>
      <c r="H559" s="8" t="s">
        <v>249</v>
      </c>
      <c r="I559" s="8" t="s">
        <v>2872</v>
      </c>
      <c r="J559" s="8" t="s">
        <v>9962</v>
      </c>
      <c r="K559" s="8" t="s">
        <v>160</v>
      </c>
      <c r="L559" s="8" t="s">
        <v>9963</v>
      </c>
      <c r="M559" s="183">
        <v>45908.333333333343</v>
      </c>
      <c r="N559" s="183">
        <v>45909.640972222223</v>
      </c>
      <c r="O559" s="90"/>
      <c r="P559" s="8" t="s">
        <v>8318</v>
      </c>
      <c r="Q559" s="8" t="s">
        <v>8318</v>
      </c>
      <c r="R559" s="8" t="s">
        <v>243</v>
      </c>
      <c r="S559" s="8" t="s">
        <v>365</v>
      </c>
      <c r="T559" s="8" t="s">
        <v>6246</v>
      </c>
      <c r="U559" s="8" t="s">
        <v>7731</v>
      </c>
      <c r="V559" s="8" t="s">
        <v>9964</v>
      </c>
      <c r="W559" s="8" t="s">
        <v>165</v>
      </c>
      <c r="X559" s="10"/>
      <c r="Y559" s="94" t="str">
        <f>VLOOKUP(D559,TIPOLOGIA!A:F,6,0)</f>
        <v>TIPO I</v>
      </c>
      <c r="Z559" s="94" t="str">
        <f>VLOOKUP(D559,TIPOLOGIA!A:F,5,0)</f>
        <v>TERRESTRE</v>
      </c>
      <c r="AA559" s="8" t="s">
        <v>9336</v>
      </c>
      <c r="AB559" s="8">
        <v>1</v>
      </c>
      <c r="AC559" s="86">
        <f>IF(W559="SOPORTE_TELEFÓNICO",'BASE LIQUIDACION REDEBAN 2025'!$B$19,IF(AND(W559="VISITA_TÉCNICA",Y559="TIPO II"),'BASE LIQUIDACION REDEBAN 2025'!$B$18,'BASE LIQUIDACION REDEBAN 2025'!$B$17))</f>
        <v>35779.500569199998</v>
      </c>
      <c r="AD559" s="86">
        <v>0</v>
      </c>
      <c r="AE559" s="86">
        <f t="shared" si="8"/>
        <v>35779.500569199998</v>
      </c>
      <c r="AF559" s="49"/>
    </row>
    <row r="560" spans="1:32" s="78" customFormat="1">
      <c r="A560" s="8" t="s">
        <v>96</v>
      </c>
      <c r="B560" s="94" t="str">
        <f>VLOOKUP(A560,'CENTRO DE COSTOS'!A:D,4,FALSE)</f>
        <v>JOSE MAURICIO HERNANDEZ ROJAS</v>
      </c>
      <c r="C560" s="94" t="str">
        <f>VLOOKUP(A560,'CENTRO DE COSTOS'!A:D,2,FALSE)</f>
        <v>0004-0001</v>
      </c>
      <c r="D560" s="8">
        <v>47001</v>
      </c>
      <c r="E560" s="8">
        <v>2694350</v>
      </c>
      <c r="F560" s="8">
        <v>70063</v>
      </c>
      <c r="G560" s="8" t="s">
        <v>6241</v>
      </c>
      <c r="H560" s="8" t="s">
        <v>438</v>
      </c>
      <c r="I560" s="8" t="s">
        <v>96</v>
      </c>
      <c r="J560" s="8" t="s">
        <v>9965</v>
      </c>
      <c r="K560" s="8" t="s">
        <v>160</v>
      </c>
      <c r="L560" s="8" t="s">
        <v>9966</v>
      </c>
      <c r="M560" s="183">
        <v>45904.459027777782</v>
      </c>
      <c r="N560" s="183">
        <v>45909.64166666667</v>
      </c>
      <c r="O560" s="90"/>
      <c r="P560" s="8" t="s">
        <v>8318</v>
      </c>
      <c r="Q560" s="8" t="s">
        <v>8318</v>
      </c>
      <c r="R560" s="8" t="s">
        <v>6245</v>
      </c>
      <c r="S560" s="8" t="s">
        <v>6245</v>
      </c>
      <c r="T560" s="8" t="s">
        <v>6246</v>
      </c>
      <c r="U560" s="8" t="s">
        <v>7731</v>
      </c>
      <c r="V560" s="8" t="s">
        <v>9967</v>
      </c>
      <c r="W560" s="8" t="s">
        <v>165</v>
      </c>
      <c r="X560" s="10"/>
      <c r="Y560" s="94" t="str">
        <f>VLOOKUP(D560,TIPOLOGIA!A:F,6,0)</f>
        <v>TIPO I</v>
      </c>
      <c r="Z560" s="94" t="str">
        <f>VLOOKUP(D560,TIPOLOGIA!A:F,5,0)</f>
        <v>TERRESTRE</v>
      </c>
      <c r="AA560" s="8" t="s">
        <v>442</v>
      </c>
      <c r="AB560" s="8">
        <v>1</v>
      </c>
      <c r="AC560" s="86">
        <f>IF(W560="SOPORTE_TELEFÓNICO",'BASE LIQUIDACION REDEBAN 2025'!$B$19,IF(AND(W560="VISITA_TÉCNICA",Y560="TIPO II"),'BASE LIQUIDACION REDEBAN 2025'!$B$18,'BASE LIQUIDACION REDEBAN 2025'!$B$17))</f>
        <v>35779.500569199998</v>
      </c>
      <c r="AD560" s="86">
        <v>0</v>
      </c>
      <c r="AE560" s="86">
        <f t="shared" si="8"/>
        <v>35779.500569199998</v>
      </c>
      <c r="AF560" s="49"/>
    </row>
    <row r="561" spans="1:32" s="78" customFormat="1">
      <c r="A561" s="8" t="s">
        <v>90</v>
      </c>
      <c r="B561" s="94" t="str">
        <f>VLOOKUP(A561,'CENTRO DE COSTOS'!A:D,4,FALSE)</f>
        <v>JUAN SEBASTIÁN RÍOS CASTRILLÓN</v>
      </c>
      <c r="C561" s="94" t="str">
        <f>VLOOKUP(A561,'CENTRO DE COSTOS'!A:D,2,FALSE)</f>
        <v>0004-0005</v>
      </c>
      <c r="D561" s="8">
        <v>5088</v>
      </c>
      <c r="E561" s="8">
        <v>2687844</v>
      </c>
      <c r="F561" s="8">
        <v>25168</v>
      </c>
      <c r="G561" s="8" t="s">
        <v>6241</v>
      </c>
      <c r="H561" s="8" t="s">
        <v>249</v>
      </c>
      <c r="I561" s="8" t="s">
        <v>384</v>
      </c>
      <c r="J561" s="8" t="s">
        <v>9968</v>
      </c>
      <c r="K561" s="8" t="s">
        <v>160</v>
      </c>
      <c r="L561" s="8" t="s">
        <v>9969</v>
      </c>
      <c r="M561" s="183">
        <v>45903.465277777781</v>
      </c>
      <c r="N561" s="183">
        <v>45909.643055555563</v>
      </c>
      <c r="O561" s="90"/>
      <c r="P561" s="8" t="s">
        <v>8318</v>
      </c>
      <c r="Q561" s="8" t="s">
        <v>8318</v>
      </c>
      <c r="R561" s="8" t="s">
        <v>357</v>
      </c>
      <c r="S561" s="8" t="s">
        <v>7751</v>
      </c>
      <c r="T561" s="8" t="s">
        <v>6246</v>
      </c>
      <c r="U561" s="8" t="s">
        <v>7731</v>
      </c>
      <c r="V561" s="8" t="s">
        <v>9970</v>
      </c>
      <c r="W561" s="8" t="s">
        <v>165</v>
      </c>
      <c r="X561" s="10"/>
      <c r="Y561" s="94" t="str">
        <f>VLOOKUP(D561,TIPOLOGIA!A:F,6,0)</f>
        <v>TIPO I</v>
      </c>
      <c r="Z561" s="94" t="str">
        <f>VLOOKUP(D561,TIPOLOGIA!A:F,5,0)</f>
        <v>TERRESTRE</v>
      </c>
      <c r="AA561" s="8" t="s">
        <v>9336</v>
      </c>
      <c r="AB561" s="8">
        <v>1</v>
      </c>
      <c r="AC561" s="86">
        <f>IF(W561="SOPORTE_TELEFÓNICO",'BASE LIQUIDACION REDEBAN 2025'!$B$19,IF(AND(W561="VISITA_TÉCNICA",Y561="TIPO II"),'BASE LIQUIDACION REDEBAN 2025'!$B$18,'BASE LIQUIDACION REDEBAN 2025'!$B$17))</f>
        <v>35779.500569199998</v>
      </c>
      <c r="AD561" s="86">
        <v>0</v>
      </c>
      <c r="AE561" s="86">
        <f t="shared" si="8"/>
        <v>35779.500569199998</v>
      </c>
      <c r="AF561" s="49"/>
    </row>
    <row r="562" spans="1:32" s="78" customFormat="1">
      <c r="A562" s="8" t="s">
        <v>90</v>
      </c>
      <c r="B562" s="94" t="str">
        <f>VLOOKUP(A562,'CENTRO DE COSTOS'!A:D,4,FALSE)</f>
        <v>JUAN SEBASTIÁN RÍOS CASTRILLÓN</v>
      </c>
      <c r="C562" s="94" t="str">
        <f>VLOOKUP(A562,'CENTRO DE COSTOS'!A:D,2,FALSE)</f>
        <v>0004-0005</v>
      </c>
      <c r="D562" s="8">
        <v>5001</v>
      </c>
      <c r="E562" s="8">
        <v>2699271</v>
      </c>
      <c r="F562" s="8">
        <v>27670</v>
      </c>
      <c r="G562" s="8" t="s">
        <v>6241</v>
      </c>
      <c r="H562" s="8" t="s">
        <v>249</v>
      </c>
      <c r="I562" s="8" t="s">
        <v>90</v>
      </c>
      <c r="J562" s="8" t="s">
        <v>9971</v>
      </c>
      <c r="K562" s="8" t="s">
        <v>160</v>
      </c>
      <c r="L562" s="8" t="s">
        <v>9972</v>
      </c>
      <c r="M562" s="183">
        <v>45905.402083333327</v>
      </c>
      <c r="N562" s="183">
        <v>45909.644444444442</v>
      </c>
      <c r="O562" s="90"/>
      <c r="P562" s="8" t="s">
        <v>8318</v>
      </c>
      <c r="Q562" s="8" t="s">
        <v>8318</v>
      </c>
      <c r="R562" s="8" t="s">
        <v>6245</v>
      </c>
      <c r="S562" s="8" t="s">
        <v>6245</v>
      </c>
      <c r="T562" s="8" t="s">
        <v>6246</v>
      </c>
      <c r="U562" s="8" t="s">
        <v>7731</v>
      </c>
      <c r="V562" s="8" t="s">
        <v>9973</v>
      </c>
      <c r="W562" s="8" t="s">
        <v>165</v>
      </c>
      <c r="X562" s="10"/>
      <c r="Y562" s="94" t="str">
        <f>VLOOKUP(D562,TIPOLOGIA!A:F,6,0)</f>
        <v>TIPO I</v>
      </c>
      <c r="Z562" s="94" t="str">
        <f>VLOOKUP(D562,TIPOLOGIA!A:F,5,0)</f>
        <v>TERRESTRE</v>
      </c>
      <c r="AA562" s="8" t="s">
        <v>9336</v>
      </c>
      <c r="AB562" s="8">
        <v>1</v>
      </c>
      <c r="AC562" s="86">
        <f>IF(W562="SOPORTE_TELEFÓNICO",'BASE LIQUIDACION REDEBAN 2025'!$B$19,IF(AND(W562="VISITA_TÉCNICA",Y562="TIPO II"),'BASE LIQUIDACION REDEBAN 2025'!$B$18,'BASE LIQUIDACION REDEBAN 2025'!$B$17))</f>
        <v>35779.500569199998</v>
      </c>
      <c r="AD562" s="86">
        <v>0</v>
      </c>
      <c r="AE562" s="86">
        <f t="shared" si="8"/>
        <v>35779.500569199998</v>
      </c>
      <c r="AF562" s="49"/>
    </row>
    <row r="563" spans="1:32" s="78" customFormat="1">
      <c r="A563" s="8" t="s">
        <v>90</v>
      </c>
      <c r="B563" s="94" t="str">
        <f>VLOOKUP(A563,'CENTRO DE COSTOS'!A:D,4,FALSE)</f>
        <v>JUAN SEBASTIÁN RÍOS CASTRILLÓN</v>
      </c>
      <c r="C563" s="94" t="str">
        <f>VLOOKUP(A563,'CENTRO DE COSTOS'!A:D,2,FALSE)</f>
        <v>0004-0005</v>
      </c>
      <c r="D563" s="8">
        <v>5001</v>
      </c>
      <c r="E563" s="8">
        <v>2693370</v>
      </c>
      <c r="F563" s="8">
        <v>79266</v>
      </c>
      <c r="G563" s="8" t="s">
        <v>6241</v>
      </c>
      <c r="H563" s="8" t="s">
        <v>249</v>
      </c>
      <c r="I563" s="8" t="s">
        <v>90</v>
      </c>
      <c r="J563" s="8" t="s">
        <v>9974</v>
      </c>
      <c r="K563" s="8" t="s">
        <v>160</v>
      </c>
      <c r="L563" s="8" t="s">
        <v>9975</v>
      </c>
      <c r="M563" s="183">
        <v>45904.407638888893</v>
      </c>
      <c r="N563" s="183">
        <v>45909.645833333343</v>
      </c>
      <c r="O563" s="90"/>
      <c r="P563" s="8" t="s">
        <v>8318</v>
      </c>
      <c r="Q563" s="8" t="s">
        <v>8318</v>
      </c>
      <c r="R563" s="8" t="s">
        <v>243</v>
      </c>
      <c r="S563" s="8" t="s">
        <v>244</v>
      </c>
      <c r="T563" s="8" t="s">
        <v>6246</v>
      </c>
      <c r="U563" s="8" t="s">
        <v>7731</v>
      </c>
      <c r="V563" s="8" t="s">
        <v>9976</v>
      </c>
      <c r="W563" s="8" t="s">
        <v>165</v>
      </c>
      <c r="X563" s="10"/>
      <c r="Y563" s="94" t="str">
        <f>VLOOKUP(D563,TIPOLOGIA!A:F,6,0)</f>
        <v>TIPO I</v>
      </c>
      <c r="Z563" s="94" t="str">
        <f>VLOOKUP(D563,TIPOLOGIA!A:F,5,0)</f>
        <v>TERRESTRE</v>
      </c>
      <c r="AA563" s="8" t="s">
        <v>9336</v>
      </c>
      <c r="AB563" s="8">
        <v>1</v>
      </c>
      <c r="AC563" s="86">
        <f>IF(W563="SOPORTE_TELEFÓNICO",'BASE LIQUIDACION REDEBAN 2025'!$B$19,IF(AND(W563="VISITA_TÉCNICA",Y563="TIPO II"),'BASE LIQUIDACION REDEBAN 2025'!$B$18,'BASE LIQUIDACION REDEBAN 2025'!$B$17))</f>
        <v>35779.500569199998</v>
      </c>
      <c r="AD563" s="86">
        <v>0</v>
      </c>
      <c r="AE563" s="86">
        <f t="shared" si="8"/>
        <v>35779.500569199998</v>
      </c>
      <c r="AF563" s="49"/>
    </row>
    <row r="564" spans="1:32" s="78" customFormat="1">
      <c r="A564" s="8" t="s">
        <v>90</v>
      </c>
      <c r="B564" s="94" t="str">
        <f>VLOOKUP(A564,'CENTRO DE COSTOS'!A:D,4,FALSE)</f>
        <v>JUAN SEBASTIÁN RÍOS CASTRILLÓN</v>
      </c>
      <c r="C564" s="94" t="str">
        <f>VLOOKUP(A564,'CENTRO DE COSTOS'!A:D,2,FALSE)</f>
        <v>0004-0005</v>
      </c>
      <c r="D564" s="8">
        <v>5001</v>
      </c>
      <c r="E564" s="8">
        <v>2694119</v>
      </c>
      <c r="F564" s="8">
        <v>80229</v>
      </c>
      <c r="G564" s="8" t="s">
        <v>6241</v>
      </c>
      <c r="H564" s="8" t="s">
        <v>249</v>
      </c>
      <c r="I564" s="8" t="s">
        <v>90</v>
      </c>
      <c r="J564" s="8" t="s">
        <v>9977</v>
      </c>
      <c r="K564" s="8" t="s">
        <v>160</v>
      </c>
      <c r="L564" s="8" t="s">
        <v>9978</v>
      </c>
      <c r="M564" s="183">
        <v>45904.448611111111</v>
      </c>
      <c r="N564" s="183">
        <v>45909.646527777782</v>
      </c>
      <c r="O564" s="90"/>
      <c r="P564" s="8" t="s">
        <v>8318</v>
      </c>
      <c r="Q564" s="8" t="s">
        <v>8318</v>
      </c>
      <c r="R564" s="8" t="s">
        <v>243</v>
      </c>
      <c r="S564" s="8" t="s">
        <v>365</v>
      </c>
      <c r="T564" s="8" t="s">
        <v>6246</v>
      </c>
      <c r="U564" s="8" t="s">
        <v>7731</v>
      </c>
      <c r="V564" s="8" t="s">
        <v>9979</v>
      </c>
      <c r="W564" s="8" t="s">
        <v>165</v>
      </c>
      <c r="X564" s="10"/>
      <c r="Y564" s="94" t="str">
        <f>VLOOKUP(D564,TIPOLOGIA!A:F,6,0)</f>
        <v>TIPO I</v>
      </c>
      <c r="Z564" s="94" t="str">
        <f>VLOOKUP(D564,TIPOLOGIA!A:F,5,0)</f>
        <v>TERRESTRE</v>
      </c>
      <c r="AA564" s="8" t="s">
        <v>9336</v>
      </c>
      <c r="AB564" s="8">
        <v>1</v>
      </c>
      <c r="AC564" s="86">
        <f>IF(W564="SOPORTE_TELEFÓNICO",'BASE LIQUIDACION REDEBAN 2025'!$B$19,IF(AND(W564="VISITA_TÉCNICA",Y564="TIPO II"),'BASE LIQUIDACION REDEBAN 2025'!$B$18,'BASE LIQUIDACION REDEBAN 2025'!$B$17))</f>
        <v>35779.500569199998</v>
      </c>
      <c r="AD564" s="86">
        <v>0</v>
      </c>
      <c r="AE564" s="86">
        <f t="shared" si="8"/>
        <v>35779.500569199998</v>
      </c>
      <c r="AF564" s="49"/>
    </row>
    <row r="565" spans="1:32" s="78" customFormat="1">
      <c r="A565" s="8" t="s">
        <v>90</v>
      </c>
      <c r="B565" s="94" t="str">
        <f>VLOOKUP(A565,'CENTRO DE COSTOS'!A:D,4,FALSE)</f>
        <v>JUAN SEBASTIÁN RÍOS CASTRILLÓN</v>
      </c>
      <c r="C565" s="94" t="str">
        <f>VLOOKUP(A565,'CENTRO DE COSTOS'!A:D,2,FALSE)</f>
        <v>0004-0005</v>
      </c>
      <c r="D565" s="8">
        <v>5001</v>
      </c>
      <c r="E565" s="8">
        <v>2695112</v>
      </c>
      <c r="F565" s="8">
        <v>76486</v>
      </c>
      <c r="G565" s="8" t="s">
        <v>6241</v>
      </c>
      <c r="H565" s="8" t="s">
        <v>249</v>
      </c>
      <c r="I565" s="8" t="s">
        <v>90</v>
      </c>
      <c r="J565" s="8" t="s">
        <v>9980</v>
      </c>
      <c r="K565" s="8" t="s">
        <v>160</v>
      </c>
      <c r="L565" s="8" t="s">
        <v>9981</v>
      </c>
      <c r="M565" s="183">
        <v>45904.497916666667</v>
      </c>
      <c r="N565" s="183">
        <v>45909.647916666669</v>
      </c>
      <c r="O565" s="90"/>
      <c r="P565" s="8" t="s">
        <v>8318</v>
      </c>
      <c r="Q565" s="8" t="s">
        <v>8318</v>
      </c>
      <c r="R565" s="8" t="s">
        <v>243</v>
      </c>
      <c r="S565" s="8" t="s">
        <v>365</v>
      </c>
      <c r="T565" s="8" t="s">
        <v>6246</v>
      </c>
      <c r="U565" s="8" t="s">
        <v>7731</v>
      </c>
      <c r="V565" s="8" t="s">
        <v>9982</v>
      </c>
      <c r="W565" s="8" t="s">
        <v>165</v>
      </c>
      <c r="X565" s="10"/>
      <c r="Y565" s="94" t="str">
        <f>VLOOKUP(D565,TIPOLOGIA!A:F,6,0)</f>
        <v>TIPO I</v>
      </c>
      <c r="Z565" s="94" t="str">
        <f>VLOOKUP(D565,TIPOLOGIA!A:F,5,0)</f>
        <v>TERRESTRE</v>
      </c>
      <c r="AA565" s="8" t="s">
        <v>9336</v>
      </c>
      <c r="AB565" s="8">
        <v>1</v>
      </c>
      <c r="AC565" s="86">
        <f>IF(W565="SOPORTE_TELEFÓNICO",'BASE LIQUIDACION REDEBAN 2025'!$B$19,IF(AND(W565="VISITA_TÉCNICA",Y565="TIPO II"),'BASE LIQUIDACION REDEBAN 2025'!$B$18,'BASE LIQUIDACION REDEBAN 2025'!$B$17))</f>
        <v>35779.500569199998</v>
      </c>
      <c r="AD565" s="86">
        <v>0</v>
      </c>
      <c r="AE565" s="86">
        <f t="shared" si="8"/>
        <v>35779.500569199998</v>
      </c>
      <c r="AF565" s="49"/>
    </row>
    <row r="566" spans="1:32" s="78" customFormat="1">
      <c r="A566" s="8" t="s">
        <v>90</v>
      </c>
      <c r="B566" s="94" t="str">
        <f>VLOOKUP(A566,'CENTRO DE COSTOS'!A:D,4,FALSE)</f>
        <v>JUAN SEBASTIÁN RÍOS CASTRILLÓN</v>
      </c>
      <c r="C566" s="94" t="str">
        <f>VLOOKUP(A566,'CENTRO DE COSTOS'!A:D,2,FALSE)</f>
        <v>0004-0005</v>
      </c>
      <c r="D566" s="8">
        <v>5001</v>
      </c>
      <c r="E566" s="8">
        <v>2695689</v>
      </c>
      <c r="F566" s="8">
        <v>73769</v>
      </c>
      <c r="G566" s="8" t="s">
        <v>6241</v>
      </c>
      <c r="H566" s="8" t="s">
        <v>249</v>
      </c>
      <c r="I566" s="8" t="s">
        <v>90</v>
      </c>
      <c r="J566" s="8" t="s">
        <v>9983</v>
      </c>
      <c r="K566" s="8" t="s">
        <v>160</v>
      </c>
      <c r="L566" s="8" t="s">
        <v>9984</v>
      </c>
      <c r="M566" s="183">
        <v>45904.595138888893</v>
      </c>
      <c r="N566" s="183">
        <v>45909.648611111108</v>
      </c>
      <c r="O566" s="90"/>
      <c r="P566" s="8" t="s">
        <v>8318</v>
      </c>
      <c r="Q566" s="8" t="s">
        <v>8318</v>
      </c>
      <c r="R566" s="8" t="s">
        <v>243</v>
      </c>
      <c r="S566" s="8" t="s">
        <v>365</v>
      </c>
      <c r="T566" s="8" t="s">
        <v>6246</v>
      </c>
      <c r="U566" s="8" t="s">
        <v>7731</v>
      </c>
      <c r="V566" s="8" t="s">
        <v>9985</v>
      </c>
      <c r="W566" s="8" t="s">
        <v>165</v>
      </c>
      <c r="X566" s="10"/>
      <c r="Y566" s="94" t="str">
        <f>VLOOKUP(D566,TIPOLOGIA!A:F,6,0)</f>
        <v>TIPO I</v>
      </c>
      <c r="Z566" s="94" t="str">
        <f>VLOOKUP(D566,TIPOLOGIA!A:F,5,0)</f>
        <v>TERRESTRE</v>
      </c>
      <c r="AA566" s="8" t="s">
        <v>9336</v>
      </c>
      <c r="AB566" s="8">
        <v>1</v>
      </c>
      <c r="AC566" s="86">
        <f>IF(W566="SOPORTE_TELEFÓNICO",'BASE LIQUIDACION REDEBAN 2025'!$B$19,IF(AND(W566="VISITA_TÉCNICA",Y566="TIPO II"),'BASE LIQUIDACION REDEBAN 2025'!$B$18,'BASE LIQUIDACION REDEBAN 2025'!$B$17))</f>
        <v>35779.500569199998</v>
      </c>
      <c r="AD566" s="86">
        <v>0</v>
      </c>
      <c r="AE566" s="86">
        <f t="shared" si="8"/>
        <v>35779.500569199998</v>
      </c>
      <c r="AF566" s="49"/>
    </row>
    <row r="567" spans="1:32" s="78" customFormat="1">
      <c r="A567" s="8" t="s">
        <v>90</v>
      </c>
      <c r="B567" s="94" t="str">
        <f>VLOOKUP(A567,'CENTRO DE COSTOS'!A:D,4,FALSE)</f>
        <v>JUAN SEBASTIÁN RÍOS CASTRILLÓN</v>
      </c>
      <c r="C567" s="94" t="str">
        <f>VLOOKUP(A567,'CENTRO DE COSTOS'!A:D,2,FALSE)</f>
        <v>0004-0005</v>
      </c>
      <c r="D567" s="8">
        <v>5088</v>
      </c>
      <c r="E567" s="8">
        <v>2694291</v>
      </c>
      <c r="F567" s="8">
        <v>73598</v>
      </c>
      <c r="G567" s="8" t="s">
        <v>6241</v>
      </c>
      <c r="H567" s="8" t="s">
        <v>249</v>
      </c>
      <c r="I567" s="8" t="s">
        <v>384</v>
      </c>
      <c r="J567" s="8" t="s">
        <v>9986</v>
      </c>
      <c r="K567" s="8" t="s">
        <v>160</v>
      </c>
      <c r="L567" s="8" t="s">
        <v>9987</v>
      </c>
      <c r="M567" s="183">
        <v>45904.459027777782</v>
      </c>
      <c r="N567" s="183">
        <v>45909.65</v>
      </c>
      <c r="O567" s="90"/>
      <c r="P567" s="8" t="s">
        <v>8318</v>
      </c>
      <c r="Q567" s="8" t="s">
        <v>8318</v>
      </c>
      <c r="R567" s="8" t="s">
        <v>243</v>
      </c>
      <c r="S567" s="8" t="s">
        <v>365</v>
      </c>
      <c r="T567" s="8" t="s">
        <v>6246</v>
      </c>
      <c r="U567" s="8" t="s">
        <v>7731</v>
      </c>
      <c r="V567" s="8" t="s">
        <v>9988</v>
      </c>
      <c r="W567" s="8" t="s">
        <v>165</v>
      </c>
      <c r="X567" s="10"/>
      <c r="Y567" s="94" t="str">
        <f>VLOOKUP(D567,TIPOLOGIA!A:F,6,0)</f>
        <v>TIPO I</v>
      </c>
      <c r="Z567" s="94" t="str">
        <f>VLOOKUP(D567,TIPOLOGIA!A:F,5,0)</f>
        <v>TERRESTRE</v>
      </c>
      <c r="AA567" s="8" t="s">
        <v>9336</v>
      </c>
      <c r="AB567" s="8">
        <v>1</v>
      </c>
      <c r="AC567" s="86">
        <f>IF(W567="SOPORTE_TELEFÓNICO",'BASE LIQUIDACION REDEBAN 2025'!$B$19,IF(AND(W567="VISITA_TÉCNICA",Y567="TIPO II"),'BASE LIQUIDACION REDEBAN 2025'!$B$18,'BASE LIQUIDACION REDEBAN 2025'!$B$17))</f>
        <v>35779.500569199998</v>
      </c>
      <c r="AD567" s="86">
        <v>0</v>
      </c>
      <c r="AE567" s="86">
        <f t="shared" si="8"/>
        <v>35779.500569199998</v>
      </c>
      <c r="AF567" s="49"/>
    </row>
    <row r="568" spans="1:32" s="78" customFormat="1">
      <c r="A568" s="8" t="s">
        <v>90</v>
      </c>
      <c r="B568" s="94" t="str">
        <f>VLOOKUP(A568,'CENTRO DE COSTOS'!A:D,4,FALSE)</f>
        <v>JUAN SEBASTIÁN RÍOS CASTRILLÓN</v>
      </c>
      <c r="C568" s="94" t="str">
        <f>VLOOKUP(A568,'CENTRO DE COSTOS'!A:D,2,FALSE)</f>
        <v>0004-0005</v>
      </c>
      <c r="D568" s="8">
        <v>5088</v>
      </c>
      <c r="E568" s="8">
        <v>2697617</v>
      </c>
      <c r="F568" s="8">
        <v>35802</v>
      </c>
      <c r="G568" s="8" t="s">
        <v>6241</v>
      </c>
      <c r="H568" s="8" t="s">
        <v>249</v>
      </c>
      <c r="I568" s="8" t="s">
        <v>384</v>
      </c>
      <c r="J568" s="8" t="s">
        <v>3382</v>
      </c>
      <c r="K568" s="8" t="s">
        <v>160</v>
      </c>
      <c r="L568" s="8" t="s">
        <v>9989</v>
      </c>
      <c r="M568" s="183">
        <v>45905.333333333343</v>
      </c>
      <c r="N568" s="183">
        <v>45909.651388888888</v>
      </c>
      <c r="O568" s="90"/>
      <c r="P568" s="8" t="s">
        <v>8318</v>
      </c>
      <c r="Q568" s="8" t="s">
        <v>8318</v>
      </c>
      <c r="R568" s="8" t="s">
        <v>243</v>
      </c>
      <c r="S568" s="8" t="s">
        <v>244</v>
      </c>
      <c r="T568" s="8" t="s">
        <v>6246</v>
      </c>
      <c r="U568" s="8" t="s">
        <v>7731</v>
      </c>
      <c r="V568" s="8" t="s">
        <v>9990</v>
      </c>
      <c r="W568" s="8" t="s">
        <v>165</v>
      </c>
      <c r="X568" s="10"/>
      <c r="Y568" s="94" t="str">
        <f>VLOOKUP(D568,TIPOLOGIA!A:F,6,0)</f>
        <v>TIPO I</v>
      </c>
      <c r="Z568" s="94" t="str">
        <f>VLOOKUP(D568,TIPOLOGIA!A:F,5,0)</f>
        <v>TERRESTRE</v>
      </c>
      <c r="AA568" s="8" t="s">
        <v>9336</v>
      </c>
      <c r="AB568" s="8">
        <v>1</v>
      </c>
      <c r="AC568" s="86">
        <f>IF(W568="SOPORTE_TELEFÓNICO",'BASE LIQUIDACION REDEBAN 2025'!$B$19,IF(AND(W568="VISITA_TÉCNICA",Y568="TIPO II"),'BASE LIQUIDACION REDEBAN 2025'!$B$18,'BASE LIQUIDACION REDEBAN 2025'!$B$17))</f>
        <v>35779.500569199998</v>
      </c>
      <c r="AD568" s="86">
        <v>0</v>
      </c>
      <c r="AE568" s="86">
        <f t="shared" si="8"/>
        <v>35779.500569199998</v>
      </c>
      <c r="AF568" s="49"/>
    </row>
    <row r="569" spans="1:32" s="78" customFormat="1">
      <c r="A569" s="8" t="s">
        <v>90</v>
      </c>
      <c r="B569" s="94" t="str">
        <f>VLOOKUP(A569,'CENTRO DE COSTOS'!A:D,4,FALSE)</f>
        <v>JUAN SEBASTIÁN RÍOS CASTRILLÓN</v>
      </c>
      <c r="C569" s="94" t="str">
        <f>VLOOKUP(A569,'CENTRO DE COSTOS'!A:D,2,FALSE)</f>
        <v>0004-0005</v>
      </c>
      <c r="D569" s="8">
        <v>5001</v>
      </c>
      <c r="E569" s="8">
        <v>2693767</v>
      </c>
      <c r="F569" s="8">
        <v>76218</v>
      </c>
      <c r="G569" s="8" t="s">
        <v>6241</v>
      </c>
      <c r="H569" s="8" t="s">
        <v>249</v>
      </c>
      <c r="I569" s="8" t="s">
        <v>90</v>
      </c>
      <c r="J569" s="8" t="s">
        <v>9991</v>
      </c>
      <c r="K569" s="8" t="s">
        <v>160</v>
      </c>
      <c r="L569" s="8" t="s">
        <v>9992</v>
      </c>
      <c r="M569" s="183">
        <v>45904.426388888889</v>
      </c>
      <c r="N569" s="183">
        <v>45909.652777777781</v>
      </c>
      <c r="O569" s="90"/>
      <c r="P569" s="8" t="s">
        <v>8318</v>
      </c>
      <c r="Q569" s="8" t="s">
        <v>8318</v>
      </c>
      <c r="R569" s="8" t="s">
        <v>6245</v>
      </c>
      <c r="S569" s="8" t="s">
        <v>6245</v>
      </c>
      <c r="T569" s="8" t="s">
        <v>6246</v>
      </c>
      <c r="U569" s="8" t="s">
        <v>7731</v>
      </c>
      <c r="V569" s="8" t="s">
        <v>9979</v>
      </c>
      <c r="W569" s="8" t="s">
        <v>165</v>
      </c>
      <c r="X569" s="10"/>
      <c r="Y569" s="94" t="str">
        <f>VLOOKUP(D569,TIPOLOGIA!A:F,6,0)</f>
        <v>TIPO I</v>
      </c>
      <c r="Z569" s="94" t="str">
        <f>VLOOKUP(D569,TIPOLOGIA!A:F,5,0)</f>
        <v>TERRESTRE</v>
      </c>
      <c r="AA569" s="8" t="s">
        <v>9336</v>
      </c>
      <c r="AB569" s="8">
        <v>1</v>
      </c>
      <c r="AC569" s="86">
        <f>IF(W569="SOPORTE_TELEFÓNICO",'BASE LIQUIDACION REDEBAN 2025'!$B$19,IF(AND(W569="VISITA_TÉCNICA",Y569="TIPO II"),'BASE LIQUIDACION REDEBAN 2025'!$B$18,'BASE LIQUIDACION REDEBAN 2025'!$B$17))</f>
        <v>35779.500569199998</v>
      </c>
      <c r="AD569" s="86">
        <v>0</v>
      </c>
      <c r="AE569" s="86">
        <f t="shared" si="8"/>
        <v>35779.500569199998</v>
      </c>
      <c r="AF569" s="49"/>
    </row>
    <row r="570" spans="1:32" s="78" customFormat="1">
      <c r="A570" s="8" t="s">
        <v>90</v>
      </c>
      <c r="B570" s="94" t="str">
        <f>VLOOKUP(A570,'CENTRO DE COSTOS'!A:D,4,FALSE)</f>
        <v>JUAN SEBASTIÁN RÍOS CASTRILLÓN</v>
      </c>
      <c r="C570" s="94" t="str">
        <f>VLOOKUP(A570,'CENTRO DE COSTOS'!A:D,2,FALSE)</f>
        <v>0004-0005</v>
      </c>
      <c r="D570" s="8">
        <v>5001</v>
      </c>
      <c r="E570" s="8">
        <v>2699122</v>
      </c>
      <c r="F570" s="8">
        <v>34173</v>
      </c>
      <c r="G570" s="8" t="s">
        <v>6241</v>
      </c>
      <c r="H570" s="8" t="s">
        <v>249</v>
      </c>
      <c r="I570" s="8" t="s">
        <v>90</v>
      </c>
      <c r="J570" s="8" t="s">
        <v>9993</v>
      </c>
      <c r="K570" s="8" t="s">
        <v>160</v>
      </c>
      <c r="L570" s="8" t="s">
        <v>9994</v>
      </c>
      <c r="M570" s="183">
        <v>45905.386805555558</v>
      </c>
      <c r="N570" s="183">
        <v>45909.654166666667</v>
      </c>
      <c r="O570" s="90"/>
      <c r="P570" s="8" t="s">
        <v>8318</v>
      </c>
      <c r="Q570" s="8" t="s">
        <v>8318</v>
      </c>
      <c r="R570" s="8" t="s">
        <v>6245</v>
      </c>
      <c r="S570" s="8" t="s">
        <v>6245</v>
      </c>
      <c r="T570" s="8" t="s">
        <v>6246</v>
      </c>
      <c r="U570" s="8" t="s">
        <v>7731</v>
      </c>
      <c r="V570" s="8" t="s">
        <v>9995</v>
      </c>
      <c r="W570" s="8" t="s">
        <v>165</v>
      </c>
      <c r="X570" s="10"/>
      <c r="Y570" s="94" t="str">
        <f>VLOOKUP(D570,TIPOLOGIA!A:F,6,0)</f>
        <v>TIPO I</v>
      </c>
      <c r="Z570" s="94" t="str">
        <f>VLOOKUP(D570,TIPOLOGIA!A:F,5,0)</f>
        <v>TERRESTRE</v>
      </c>
      <c r="AA570" s="8" t="s">
        <v>9336</v>
      </c>
      <c r="AB570" s="8">
        <v>1</v>
      </c>
      <c r="AC570" s="86">
        <f>IF(W570="SOPORTE_TELEFÓNICO",'BASE LIQUIDACION REDEBAN 2025'!$B$19,IF(AND(W570="VISITA_TÉCNICA",Y570="TIPO II"),'BASE LIQUIDACION REDEBAN 2025'!$B$18,'BASE LIQUIDACION REDEBAN 2025'!$B$17))</f>
        <v>35779.500569199998</v>
      </c>
      <c r="AD570" s="86">
        <v>0</v>
      </c>
      <c r="AE570" s="86">
        <f t="shared" si="8"/>
        <v>35779.500569199998</v>
      </c>
      <c r="AF570" s="49"/>
    </row>
    <row r="571" spans="1:32" s="78" customFormat="1">
      <c r="A571" s="8" t="s">
        <v>96</v>
      </c>
      <c r="B571" s="94" t="str">
        <f>VLOOKUP(A571,'CENTRO DE COSTOS'!A:D,4,FALSE)</f>
        <v>JOSE MAURICIO HERNANDEZ ROJAS</v>
      </c>
      <c r="C571" s="94" t="str">
        <f>VLOOKUP(A571,'CENTRO DE COSTOS'!A:D,2,FALSE)</f>
        <v>0004-0001</v>
      </c>
      <c r="D571" s="8">
        <v>47001</v>
      </c>
      <c r="E571" s="8">
        <v>2703982</v>
      </c>
      <c r="F571" s="8">
        <v>77141</v>
      </c>
      <c r="G571" s="8" t="s">
        <v>6241</v>
      </c>
      <c r="H571" s="8" t="s">
        <v>438</v>
      </c>
      <c r="I571" s="8" t="s">
        <v>96</v>
      </c>
      <c r="J571" s="8" t="s">
        <v>9996</v>
      </c>
      <c r="K571" s="8" t="s">
        <v>160</v>
      </c>
      <c r="L571" s="8" t="s">
        <v>9997</v>
      </c>
      <c r="M571" s="183">
        <v>45906.46597222222</v>
      </c>
      <c r="N571" s="183">
        <v>45909.660416666673</v>
      </c>
      <c r="O571" s="90"/>
      <c r="P571" s="8" t="s">
        <v>8318</v>
      </c>
      <c r="Q571" s="8" t="s">
        <v>8318</v>
      </c>
      <c r="R571" s="8" t="s">
        <v>6245</v>
      </c>
      <c r="S571" s="8" t="s">
        <v>6245</v>
      </c>
      <c r="T571" s="8" t="s">
        <v>6246</v>
      </c>
      <c r="U571" s="8" t="s">
        <v>7731</v>
      </c>
      <c r="V571" s="8" t="s">
        <v>9998</v>
      </c>
      <c r="W571" s="8" t="s">
        <v>165</v>
      </c>
      <c r="X571" s="10"/>
      <c r="Y571" s="94" t="str">
        <f>VLOOKUP(D571,TIPOLOGIA!A:F,6,0)</f>
        <v>TIPO I</v>
      </c>
      <c r="Z571" s="94" t="str">
        <f>VLOOKUP(D571,TIPOLOGIA!A:F,5,0)</f>
        <v>TERRESTRE</v>
      </c>
      <c r="AA571" s="8" t="s">
        <v>442</v>
      </c>
      <c r="AB571" s="8">
        <v>1</v>
      </c>
      <c r="AC571" s="86">
        <f>IF(W571="SOPORTE_TELEFÓNICO",'BASE LIQUIDACION REDEBAN 2025'!$B$19,IF(AND(W571="VISITA_TÉCNICA",Y571="TIPO II"),'BASE LIQUIDACION REDEBAN 2025'!$B$18,'BASE LIQUIDACION REDEBAN 2025'!$B$17))</f>
        <v>35779.500569199998</v>
      </c>
      <c r="AD571" s="86">
        <v>0</v>
      </c>
      <c r="AE571" s="86">
        <f t="shared" si="8"/>
        <v>35779.500569199998</v>
      </c>
      <c r="AF571" s="49"/>
    </row>
    <row r="572" spans="1:32" s="78" customFormat="1">
      <c r="A572" s="8" t="s">
        <v>72</v>
      </c>
      <c r="B572" s="94" t="str">
        <f>VLOOKUP(A572,'CENTRO DE COSTOS'!A:D,4,FALSE)</f>
        <v>MIGUEL JULIÁN HERNÁNDEZ GUARÍN</v>
      </c>
      <c r="C572" s="94" t="str">
        <f>VLOOKUP(A572,'CENTRO DE COSTOS'!A:D,2,FALSE)</f>
        <v>0004-0008</v>
      </c>
      <c r="D572" s="8">
        <v>68001</v>
      </c>
      <c r="E572" s="8">
        <v>2700975</v>
      </c>
      <c r="F572" s="8">
        <v>80354</v>
      </c>
      <c r="G572" s="8" t="s">
        <v>6241</v>
      </c>
      <c r="H572" s="8" t="s">
        <v>224</v>
      </c>
      <c r="I572" s="8" t="s">
        <v>72</v>
      </c>
      <c r="J572" s="8" t="s">
        <v>9999</v>
      </c>
      <c r="K572" s="8" t="s">
        <v>160</v>
      </c>
      <c r="L572" s="8" t="s">
        <v>10000</v>
      </c>
      <c r="M572" s="183">
        <v>45905.504861111112</v>
      </c>
      <c r="N572" s="183">
        <v>45909.664583333331</v>
      </c>
      <c r="O572" s="90"/>
      <c r="P572" s="8" t="s">
        <v>8318</v>
      </c>
      <c r="Q572" s="8" t="s">
        <v>8318</v>
      </c>
      <c r="R572" s="8" t="s">
        <v>162</v>
      </c>
      <c r="S572" s="8" t="s">
        <v>162</v>
      </c>
      <c r="T572" s="8" t="s">
        <v>6246</v>
      </c>
      <c r="U572" s="8" t="s">
        <v>7731</v>
      </c>
      <c r="V572" s="8" t="s">
        <v>10001</v>
      </c>
      <c r="W572" s="8" t="s">
        <v>165</v>
      </c>
      <c r="X572" s="10"/>
      <c r="Y572" s="94" t="str">
        <f>VLOOKUP(D572,TIPOLOGIA!A:F,6,0)</f>
        <v>TIPO I</v>
      </c>
      <c r="Z572" s="94" t="str">
        <f>VLOOKUP(D572,TIPOLOGIA!A:F,5,0)</f>
        <v>TERRESTRE</v>
      </c>
      <c r="AA572" s="8" t="s">
        <v>1400</v>
      </c>
      <c r="AB572" s="8">
        <v>1</v>
      </c>
      <c r="AC572" s="86">
        <f>IF(W572="SOPORTE_TELEFÓNICO",'BASE LIQUIDACION REDEBAN 2025'!$B$19,IF(AND(W572="VISITA_TÉCNICA",Y572="TIPO II"),'BASE LIQUIDACION REDEBAN 2025'!$B$18,'BASE LIQUIDACION REDEBAN 2025'!$B$17))</f>
        <v>35779.500569199998</v>
      </c>
      <c r="AD572" s="86">
        <v>0</v>
      </c>
      <c r="AE572" s="86">
        <f t="shared" si="8"/>
        <v>35779.500569199998</v>
      </c>
      <c r="AF572" s="49"/>
    </row>
    <row r="573" spans="1:32" s="78" customFormat="1">
      <c r="A573" s="8" t="s">
        <v>96</v>
      </c>
      <c r="B573" s="94" t="str">
        <f>VLOOKUP(A573,'CENTRO DE COSTOS'!A:D,4,FALSE)</f>
        <v>JOSE MAURICIO HERNANDEZ ROJAS</v>
      </c>
      <c r="C573" s="94" t="str">
        <f>VLOOKUP(A573,'CENTRO DE COSTOS'!A:D,2,FALSE)</f>
        <v>0004-0001</v>
      </c>
      <c r="D573" s="8">
        <v>47001</v>
      </c>
      <c r="E573" s="8">
        <v>2703300</v>
      </c>
      <c r="F573" s="8">
        <v>76036</v>
      </c>
      <c r="G573" s="8" t="s">
        <v>6241</v>
      </c>
      <c r="H573" s="8" t="s">
        <v>438</v>
      </c>
      <c r="I573" s="8" t="s">
        <v>96</v>
      </c>
      <c r="J573" s="8" t="s">
        <v>10002</v>
      </c>
      <c r="K573" s="8" t="s">
        <v>160</v>
      </c>
      <c r="L573" s="8" t="s">
        <v>10003</v>
      </c>
      <c r="M573" s="183">
        <v>45906.759027777778</v>
      </c>
      <c r="N573" s="183">
        <v>45909.670138888891</v>
      </c>
      <c r="O573" s="90"/>
      <c r="P573" s="8" t="s">
        <v>8318</v>
      </c>
      <c r="Q573" s="8" t="s">
        <v>8318</v>
      </c>
      <c r="R573" s="8" t="s">
        <v>6245</v>
      </c>
      <c r="S573" s="8" t="s">
        <v>6245</v>
      </c>
      <c r="T573" s="8" t="s">
        <v>6246</v>
      </c>
      <c r="U573" s="8" t="s">
        <v>7731</v>
      </c>
      <c r="V573" s="8" t="s">
        <v>10004</v>
      </c>
      <c r="W573" s="8" t="s">
        <v>165</v>
      </c>
      <c r="X573" s="10"/>
      <c r="Y573" s="94" t="str">
        <f>VLOOKUP(D573,TIPOLOGIA!A:F,6,0)</f>
        <v>TIPO I</v>
      </c>
      <c r="Z573" s="94" t="str">
        <f>VLOOKUP(D573,TIPOLOGIA!A:F,5,0)</f>
        <v>TERRESTRE</v>
      </c>
      <c r="AA573" s="8" t="s">
        <v>442</v>
      </c>
      <c r="AB573" s="8">
        <v>1</v>
      </c>
      <c r="AC573" s="86">
        <f>IF(W573="SOPORTE_TELEFÓNICO",'BASE LIQUIDACION REDEBAN 2025'!$B$19,IF(AND(W573="VISITA_TÉCNICA",Y573="TIPO II"),'BASE LIQUIDACION REDEBAN 2025'!$B$18,'BASE LIQUIDACION REDEBAN 2025'!$B$17))</f>
        <v>35779.500569199998</v>
      </c>
      <c r="AD573" s="86">
        <v>0</v>
      </c>
      <c r="AE573" s="86">
        <f t="shared" si="8"/>
        <v>35779.500569199998</v>
      </c>
      <c r="AF573" s="49"/>
    </row>
    <row r="574" spans="1:32" s="78" customFormat="1">
      <c r="A574" s="8" t="s">
        <v>101</v>
      </c>
      <c r="B574" s="94" t="str">
        <f>VLOOKUP(A574,'CENTRO DE COSTOS'!A:D,4,FALSE)</f>
        <v>KEVIN ALEXIS CORZO BUSTOS</v>
      </c>
      <c r="C574" s="94" t="str">
        <f>VLOOKUP(A574,'CENTRO DE COSTOS'!A:D,2,FALSE)</f>
        <v>0004-0007</v>
      </c>
      <c r="D574" s="8">
        <v>85001</v>
      </c>
      <c r="E574" s="8">
        <v>2714597</v>
      </c>
      <c r="F574" s="8">
        <v>34913</v>
      </c>
      <c r="G574" s="8" t="s">
        <v>6241</v>
      </c>
      <c r="H574" s="8" t="s">
        <v>882</v>
      </c>
      <c r="I574" s="8" t="s">
        <v>101</v>
      </c>
      <c r="J574" s="8" t="s">
        <v>10005</v>
      </c>
      <c r="K574" s="8" t="s">
        <v>160</v>
      </c>
      <c r="L574" s="8" t="s">
        <v>10006</v>
      </c>
      <c r="M574" s="183">
        <v>45909.474999999999</v>
      </c>
      <c r="N574" s="183">
        <v>45909.671527777777</v>
      </c>
      <c r="O574" s="90"/>
      <c r="P574" s="8" t="s">
        <v>8318</v>
      </c>
      <c r="Q574" s="8" t="s">
        <v>8318</v>
      </c>
      <c r="R574" s="8" t="s">
        <v>6245</v>
      </c>
      <c r="S574" s="8" t="s">
        <v>6245</v>
      </c>
      <c r="T574" s="8" t="s">
        <v>6246</v>
      </c>
      <c r="U574" s="8" t="s">
        <v>7731</v>
      </c>
      <c r="V574" s="8" t="s">
        <v>10007</v>
      </c>
      <c r="W574" s="8" t="s">
        <v>165</v>
      </c>
      <c r="X574" s="10"/>
      <c r="Y574" s="94" t="str">
        <f>VLOOKUP(D574,TIPOLOGIA!A:F,6,0)</f>
        <v>TIPO I</v>
      </c>
      <c r="Z574" s="94" t="str">
        <f>VLOOKUP(D574,TIPOLOGIA!A:F,5,0)</f>
        <v>TERRESTRE</v>
      </c>
      <c r="AA574" s="8" t="s">
        <v>4234</v>
      </c>
      <c r="AB574" s="8">
        <v>1</v>
      </c>
      <c r="AC574" s="86">
        <f>IF(W574="SOPORTE_TELEFÓNICO",'BASE LIQUIDACION REDEBAN 2025'!$B$19,IF(AND(W574="VISITA_TÉCNICA",Y574="TIPO II"),'BASE LIQUIDACION REDEBAN 2025'!$B$18,'BASE LIQUIDACION REDEBAN 2025'!$B$17))</f>
        <v>35779.500569199998</v>
      </c>
      <c r="AD574" s="86">
        <v>0</v>
      </c>
      <c r="AE574" s="86">
        <f t="shared" si="8"/>
        <v>35779.500569199998</v>
      </c>
      <c r="AF574" s="49"/>
    </row>
    <row r="575" spans="1:32" s="78" customFormat="1">
      <c r="A575" s="8" t="s">
        <v>76</v>
      </c>
      <c r="B575" s="94" t="str">
        <f>VLOOKUP(A575,'CENTRO DE COSTOS'!A:D,4,FALSE)</f>
        <v>DIEGO FERNANDO HENAO CARDONA</v>
      </c>
      <c r="C575" s="94" t="str">
        <f>VLOOKUP(A575,'CENTRO DE COSTOS'!A:D,2,FALSE)</f>
        <v>0004-0003</v>
      </c>
      <c r="D575" s="8">
        <v>76306</v>
      </c>
      <c r="E575" s="8">
        <v>2709980</v>
      </c>
      <c r="F575" s="8">
        <v>63571</v>
      </c>
      <c r="G575" s="8" t="s">
        <v>6241</v>
      </c>
      <c r="H575" s="8" t="s">
        <v>232</v>
      </c>
      <c r="I575" s="8" t="s">
        <v>1680</v>
      </c>
      <c r="J575" s="8" t="s">
        <v>2203</v>
      </c>
      <c r="K575" s="8" t="s">
        <v>160</v>
      </c>
      <c r="L575" s="8" t="s">
        <v>10008</v>
      </c>
      <c r="M575" s="183">
        <v>45908.606249999997</v>
      </c>
      <c r="N575" s="183">
        <v>45909.698611111111</v>
      </c>
      <c r="O575" s="90"/>
      <c r="P575" s="8" t="s">
        <v>8318</v>
      </c>
      <c r="Q575" s="8" t="s">
        <v>8318</v>
      </c>
      <c r="R575" s="8" t="s">
        <v>6245</v>
      </c>
      <c r="S575" s="8" t="s">
        <v>6245</v>
      </c>
      <c r="T575" s="8" t="s">
        <v>6246</v>
      </c>
      <c r="U575" s="8" t="s">
        <v>7731</v>
      </c>
      <c r="V575" s="8" t="s">
        <v>10009</v>
      </c>
      <c r="W575" s="8" t="s">
        <v>165</v>
      </c>
      <c r="X575" s="10"/>
      <c r="Y575" s="94" t="str">
        <f>VLOOKUP(D575,TIPOLOGIA!A:F,6,0)</f>
        <v>TIPO II</v>
      </c>
      <c r="Z575" s="94" t="str">
        <f>VLOOKUP(D575,TIPOLOGIA!A:F,5,0)</f>
        <v>TERRESTRE</v>
      </c>
      <c r="AA575" s="8" t="s">
        <v>531</v>
      </c>
      <c r="AB575" s="8">
        <v>1</v>
      </c>
      <c r="AC575" s="86">
        <f>IF(W575="SOPORTE_TELEFÓNICO",'BASE LIQUIDACION REDEBAN 2025'!$B$19,IF(AND(W575="VISITA_TÉCNICA",Y575="TIPO II"),'BASE LIQUIDACION REDEBAN 2025'!$B$18,'BASE LIQUIDACION REDEBAN 2025'!$B$17))</f>
        <v>67654.12000000001</v>
      </c>
      <c r="AD575" s="86">
        <v>0</v>
      </c>
      <c r="AE575" s="86">
        <f t="shared" si="8"/>
        <v>67654.12000000001</v>
      </c>
      <c r="AF575" s="49"/>
    </row>
    <row r="576" spans="1:32" s="78" customFormat="1">
      <c r="A576" s="8" t="s">
        <v>76</v>
      </c>
      <c r="B576" s="94" t="str">
        <f>VLOOKUP(A576,'CENTRO DE COSTOS'!A:D,4,FALSE)</f>
        <v>DIEGO FERNANDO HENAO CARDONA</v>
      </c>
      <c r="C576" s="94" t="str">
        <f>VLOOKUP(A576,'CENTRO DE COSTOS'!A:D,2,FALSE)</f>
        <v>0004-0003</v>
      </c>
      <c r="D576" s="8">
        <v>76248</v>
      </c>
      <c r="E576" s="8">
        <v>2710670</v>
      </c>
      <c r="F576" s="8">
        <v>15355</v>
      </c>
      <c r="G576" s="8" t="s">
        <v>6241</v>
      </c>
      <c r="H576" s="8" t="s">
        <v>232</v>
      </c>
      <c r="I576" s="8" t="s">
        <v>1995</v>
      </c>
      <c r="J576" s="8" t="s">
        <v>10010</v>
      </c>
      <c r="K576" s="8" t="s">
        <v>160</v>
      </c>
      <c r="L576" s="8" t="s">
        <v>10011</v>
      </c>
      <c r="M576" s="183">
        <v>45908.745138888888</v>
      </c>
      <c r="N576" s="183">
        <v>45910.329861111109</v>
      </c>
      <c r="O576" s="90"/>
      <c r="P576" s="8" t="s">
        <v>8318</v>
      </c>
      <c r="Q576" s="8" t="s">
        <v>8318</v>
      </c>
      <c r="R576" s="8" t="s">
        <v>6245</v>
      </c>
      <c r="S576" s="8" t="s">
        <v>6245</v>
      </c>
      <c r="T576" s="8" t="s">
        <v>6246</v>
      </c>
      <c r="U576" s="8" t="s">
        <v>7731</v>
      </c>
      <c r="V576" s="8" t="s">
        <v>10012</v>
      </c>
      <c r="W576" s="8" t="s">
        <v>165</v>
      </c>
      <c r="X576" s="10"/>
      <c r="Y576" s="94" t="str">
        <f>VLOOKUP(D576,TIPOLOGIA!A:F,6,0)</f>
        <v>TIPO II</v>
      </c>
      <c r="Z576" s="94" t="str">
        <f>VLOOKUP(D576,TIPOLOGIA!A:F,5,0)</f>
        <v>TERRESTRE</v>
      </c>
      <c r="AA576" s="8" t="s">
        <v>531</v>
      </c>
      <c r="AB576" s="8">
        <v>1</v>
      </c>
      <c r="AC576" s="86">
        <f>IF(W576="SOPORTE_TELEFÓNICO",'BASE LIQUIDACION REDEBAN 2025'!$B$19,IF(AND(W576="VISITA_TÉCNICA",Y576="TIPO II"),'BASE LIQUIDACION REDEBAN 2025'!$B$18,'BASE LIQUIDACION REDEBAN 2025'!$B$17))</f>
        <v>67654.12000000001</v>
      </c>
      <c r="AD576" s="86">
        <v>0</v>
      </c>
      <c r="AE576" s="86">
        <f t="shared" ref="AE576:AE638" si="9">IF(W576="VISITA_TÉCNICA",AC576*AB576,AC576)</f>
        <v>67654.12000000001</v>
      </c>
      <c r="AF576" s="49"/>
    </row>
    <row r="577" spans="1:32" s="78" customFormat="1">
      <c r="A577" s="8" t="s">
        <v>90</v>
      </c>
      <c r="B577" s="94" t="str">
        <f>VLOOKUP(A577,'CENTRO DE COSTOS'!A:D,4,FALSE)</f>
        <v>JUAN SEBASTIÁN RÍOS CASTRILLÓN</v>
      </c>
      <c r="C577" s="94" t="str">
        <f>VLOOKUP(A577,'CENTRO DE COSTOS'!A:D,2,FALSE)</f>
        <v>0004-0005</v>
      </c>
      <c r="D577" s="8">
        <v>5240</v>
      </c>
      <c r="E577" s="8">
        <v>2689940</v>
      </c>
      <c r="F577" s="8">
        <v>79188</v>
      </c>
      <c r="G577" s="8" t="s">
        <v>6241</v>
      </c>
      <c r="H577" s="8" t="s">
        <v>249</v>
      </c>
      <c r="I577" s="8" t="s">
        <v>8401</v>
      </c>
      <c r="J577" s="8" t="s">
        <v>8402</v>
      </c>
      <c r="K577" s="8" t="s">
        <v>160</v>
      </c>
      <c r="L577" s="8" t="s">
        <v>10013</v>
      </c>
      <c r="M577" s="183">
        <v>45903.63958333333</v>
      </c>
      <c r="N577" s="183">
        <v>45910.334722222222</v>
      </c>
      <c r="O577" s="90"/>
      <c r="P577" s="8" t="s">
        <v>8318</v>
      </c>
      <c r="Q577" s="8" t="s">
        <v>8318</v>
      </c>
      <c r="R577" s="8" t="s">
        <v>6245</v>
      </c>
      <c r="S577" s="8" t="s">
        <v>6245</v>
      </c>
      <c r="T577" s="8" t="s">
        <v>6246</v>
      </c>
      <c r="U577" s="8" t="s">
        <v>7731</v>
      </c>
      <c r="V577" s="8" t="s">
        <v>10014</v>
      </c>
      <c r="W577" s="8" t="s">
        <v>8320</v>
      </c>
      <c r="X577" s="10"/>
      <c r="Y577" s="94" t="str">
        <f>VLOOKUP(D577,TIPOLOGIA!A:F,6,0)</f>
        <v>TIPO II</v>
      </c>
      <c r="Z577" s="94" t="str">
        <f>VLOOKUP(D577,TIPOLOGIA!A:F,5,0)</f>
        <v>TERRESTRE</v>
      </c>
      <c r="AA577" s="8" t="s">
        <v>374</v>
      </c>
      <c r="AB577" s="8">
        <v>0</v>
      </c>
      <c r="AC577" s="86">
        <f>IF(W577="SOPORTE_TELEFÓNICO",'BASE LIQUIDACION REDEBAN 2025'!$B$19,IF(AND(W577="VISITA_TÉCNICA",Y577="TIPO II"),'BASE LIQUIDACION REDEBAN 2025'!$B$18,'BASE LIQUIDACION REDEBAN 2025'!$B$17))</f>
        <v>35779.500569199998</v>
      </c>
      <c r="AD577" s="86">
        <v>0</v>
      </c>
      <c r="AE577" s="86">
        <f t="shared" si="9"/>
        <v>35779.500569199998</v>
      </c>
      <c r="AF577" s="49"/>
    </row>
    <row r="578" spans="1:32" s="78" customFormat="1">
      <c r="A578" s="8" t="s">
        <v>72</v>
      </c>
      <c r="B578" s="94" t="str">
        <f>VLOOKUP(A578,'CENTRO DE COSTOS'!A:D,4,FALSE)</f>
        <v>MIGUEL JULIÁN HERNÁNDEZ GUARÍN</v>
      </c>
      <c r="C578" s="94" t="str">
        <f>VLOOKUP(A578,'CENTRO DE COSTOS'!A:D,2,FALSE)</f>
        <v>0004-0008</v>
      </c>
      <c r="D578" s="8">
        <v>68755</v>
      </c>
      <c r="E578" s="8">
        <v>2685980</v>
      </c>
      <c r="F578" s="8">
        <v>33903</v>
      </c>
      <c r="G578" s="8" t="s">
        <v>6241</v>
      </c>
      <c r="H578" s="8" t="s">
        <v>224</v>
      </c>
      <c r="I578" s="8" t="s">
        <v>5864</v>
      </c>
      <c r="J578" s="8" t="s">
        <v>10015</v>
      </c>
      <c r="K578" s="8" t="s">
        <v>160</v>
      </c>
      <c r="L578" s="8" t="s">
        <v>10016</v>
      </c>
      <c r="M578" s="183">
        <v>45903.386111111111</v>
      </c>
      <c r="N578" s="183">
        <v>45910.353472222218</v>
      </c>
      <c r="O578" s="90"/>
      <c r="P578" s="8" t="s">
        <v>8318</v>
      </c>
      <c r="Q578" s="8" t="s">
        <v>8318</v>
      </c>
      <c r="R578" s="8" t="s">
        <v>6245</v>
      </c>
      <c r="S578" s="8" t="s">
        <v>6245</v>
      </c>
      <c r="T578" s="8" t="s">
        <v>6246</v>
      </c>
      <c r="U578" s="8" t="s">
        <v>7731</v>
      </c>
      <c r="V578" s="8" t="s">
        <v>10017</v>
      </c>
      <c r="W578" s="8" t="s">
        <v>8320</v>
      </c>
      <c r="X578" s="10"/>
      <c r="Y578" s="94" t="str">
        <f>VLOOKUP(D578,TIPOLOGIA!A:F,6,0)</f>
        <v>TIPO III</v>
      </c>
      <c r="Z578" s="94" t="str">
        <f>VLOOKUP(D578,TIPOLOGIA!A:F,5,0)</f>
        <v>TERRESTRE</v>
      </c>
      <c r="AA578" s="8"/>
      <c r="AB578" s="8">
        <v>0</v>
      </c>
      <c r="AC578" s="86">
        <f>IF(W578="SOPORTE_TELEFÓNICO",'BASE LIQUIDACION REDEBAN 2025'!$B$19,IF(AND(W578="VISITA_TÉCNICA",Y578="TIPO II"),'BASE LIQUIDACION REDEBAN 2025'!$B$18,'BASE LIQUIDACION REDEBAN 2025'!$B$17))</f>
        <v>35779.500569199998</v>
      </c>
      <c r="AD578" s="86">
        <v>0</v>
      </c>
      <c r="AE578" s="86">
        <f t="shared" si="9"/>
        <v>35779.500569199998</v>
      </c>
      <c r="AF578" s="49"/>
    </row>
    <row r="579" spans="1:32" s="78" customFormat="1">
      <c r="A579" s="8" t="s">
        <v>90</v>
      </c>
      <c r="B579" s="94" t="str">
        <f>VLOOKUP(A579,'CENTRO DE COSTOS'!A:D,4,FALSE)</f>
        <v>JUAN SEBASTIÁN RÍOS CASTRILLÓN</v>
      </c>
      <c r="C579" s="94" t="str">
        <f>VLOOKUP(A579,'CENTRO DE COSTOS'!A:D,2,FALSE)</f>
        <v>0004-0005</v>
      </c>
      <c r="D579" s="8">
        <v>5360</v>
      </c>
      <c r="E579" s="8">
        <v>2690821</v>
      </c>
      <c r="F579" s="8">
        <v>75434</v>
      </c>
      <c r="G579" s="8" t="s">
        <v>6241</v>
      </c>
      <c r="H579" s="8" t="s">
        <v>249</v>
      </c>
      <c r="I579" s="8" t="s">
        <v>354</v>
      </c>
      <c r="J579" s="8" t="s">
        <v>10018</v>
      </c>
      <c r="K579" s="8" t="s">
        <v>160</v>
      </c>
      <c r="L579" s="8" t="s">
        <v>10019</v>
      </c>
      <c r="M579" s="183">
        <v>45903.692361111112</v>
      </c>
      <c r="N579" s="183">
        <v>45910.378472222219</v>
      </c>
      <c r="O579" s="90"/>
      <c r="P579" s="8" t="s">
        <v>8318</v>
      </c>
      <c r="Q579" s="8" t="s">
        <v>8318</v>
      </c>
      <c r="R579" s="8" t="s">
        <v>6245</v>
      </c>
      <c r="S579" s="8" t="s">
        <v>6245</v>
      </c>
      <c r="T579" s="8" t="s">
        <v>6246</v>
      </c>
      <c r="U579" s="8" t="s">
        <v>7731</v>
      </c>
      <c r="V579" s="8" t="s">
        <v>10020</v>
      </c>
      <c r="W579" s="8" t="s">
        <v>165</v>
      </c>
      <c r="X579" s="10"/>
      <c r="Y579" s="94" t="str">
        <f>VLOOKUP(D579,TIPOLOGIA!A:F,6,0)</f>
        <v>TIPO I</v>
      </c>
      <c r="Z579" s="94" t="str">
        <f>VLOOKUP(D579,TIPOLOGIA!A:F,5,0)</f>
        <v>TERRESTRE</v>
      </c>
      <c r="AA579" s="8" t="s">
        <v>9336</v>
      </c>
      <c r="AB579" s="8">
        <v>1</v>
      </c>
      <c r="AC579" s="86">
        <f>IF(W579="SOPORTE_TELEFÓNICO",'BASE LIQUIDACION REDEBAN 2025'!$B$19,IF(AND(W579="VISITA_TÉCNICA",Y579="TIPO II"),'BASE LIQUIDACION REDEBAN 2025'!$B$18,'BASE LIQUIDACION REDEBAN 2025'!$B$17))</f>
        <v>35779.500569199998</v>
      </c>
      <c r="AD579" s="86">
        <v>0</v>
      </c>
      <c r="AE579" s="86">
        <f t="shared" si="9"/>
        <v>35779.500569199998</v>
      </c>
      <c r="AF579" s="49"/>
    </row>
    <row r="580" spans="1:32" s="78" customFormat="1">
      <c r="A580" s="8" t="s">
        <v>90</v>
      </c>
      <c r="B580" s="94" t="str">
        <f>VLOOKUP(A580,'CENTRO DE COSTOS'!A:D,4,FALSE)</f>
        <v>JUAN SEBASTIÁN RÍOS CASTRILLÓN</v>
      </c>
      <c r="C580" s="94" t="str">
        <f>VLOOKUP(A580,'CENTRO DE COSTOS'!A:D,2,FALSE)</f>
        <v>0004-0005</v>
      </c>
      <c r="D580" s="8">
        <v>5380</v>
      </c>
      <c r="E580" s="8">
        <v>2691343</v>
      </c>
      <c r="F580" s="8">
        <v>30484</v>
      </c>
      <c r="G580" s="8" t="s">
        <v>6241</v>
      </c>
      <c r="H580" s="8" t="s">
        <v>249</v>
      </c>
      <c r="I580" s="8" t="s">
        <v>1832</v>
      </c>
      <c r="J580" s="8" t="s">
        <v>10021</v>
      </c>
      <c r="K580" s="8" t="s">
        <v>160</v>
      </c>
      <c r="L580" s="8" t="s">
        <v>10022</v>
      </c>
      <c r="M580" s="183">
        <v>45904.333333333343</v>
      </c>
      <c r="N580" s="183">
        <v>45910.379861111112</v>
      </c>
      <c r="O580" s="90"/>
      <c r="P580" s="8" t="s">
        <v>8318</v>
      </c>
      <c r="Q580" s="8" t="s">
        <v>8318</v>
      </c>
      <c r="R580" s="8" t="s">
        <v>243</v>
      </c>
      <c r="S580" s="8" t="s">
        <v>365</v>
      </c>
      <c r="T580" s="8" t="s">
        <v>6246</v>
      </c>
      <c r="U580" s="8" t="s">
        <v>7731</v>
      </c>
      <c r="V580" s="8" t="s">
        <v>10023</v>
      </c>
      <c r="W580" s="8" t="s">
        <v>165</v>
      </c>
      <c r="X580" s="10"/>
      <c r="Y580" s="94" t="str">
        <f>VLOOKUP(D580,TIPOLOGIA!A:F,6,0)</f>
        <v>TIPO I</v>
      </c>
      <c r="Z580" s="94" t="str">
        <f>VLOOKUP(D580,TIPOLOGIA!A:F,5,0)</f>
        <v>TERRESTRE</v>
      </c>
      <c r="AA580" s="8" t="s">
        <v>9336</v>
      </c>
      <c r="AB580" s="8">
        <v>1</v>
      </c>
      <c r="AC580" s="86">
        <f>IF(W580="SOPORTE_TELEFÓNICO",'BASE LIQUIDACION REDEBAN 2025'!$B$19,IF(AND(W580="VISITA_TÉCNICA",Y580="TIPO II"),'BASE LIQUIDACION REDEBAN 2025'!$B$18,'BASE LIQUIDACION REDEBAN 2025'!$B$17))</f>
        <v>35779.500569199998</v>
      </c>
      <c r="AD580" s="86">
        <v>0</v>
      </c>
      <c r="AE580" s="86">
        <f t="shared" si="9"/>
        <v>35779.500569199998</v>
      </c>
      <c r="AF580" s="49"/>
    </row>
    <row r="581" spans="1:32" s="78" customFormat="1">
      <c r="A581" s="8" t="s">
        <v>90</v>
      </c>
      <c r="B581" s="94" t="str">
        <f>VLOOKUP(A581,'CENTRO DE COSTOS'!A:D,4,FALSE)</f>
        <v>JUAN SEBASTIÁN RÍOS CASTRILLÓN</v>
      </c>
      <c r="C581" s="94" t="str">
        <f>VLOOKUP(A581,'CENTRO DE COSTOS'!A:D,2,FALSE)</f>
        <v>0004-0005</v>
      </c>
      <c r="D581" s="8">
        <v>5360</v>
      </c>
      <c r="E581" s="8">
        <v>2687028</v>
      </c>
      <c r="F581" s="8">
        <v>78984</v>
      </c>
      <c r="G581" s="8" t="s">
        <v>6241</v>
      </c>
      <c r="H581" s="8" t="s">
        <v>249</v>
      </c>
      <c r="I581" s="8" t="s">
        <v>354</v>
      </c>
      <c r="J581" s="8" t="s">
        <v>10024</v>
      </c>
      <c r="K581" s="8" t="s">
        <v>160</v>
      </c>
      <c r="L581" s="8" t="s">
        <v>10025</v>
      </c>
      <c r="M581" s="183">
        <v>45903.431250000001</v>
      </c>
      <c r="N581" s="183">
        <v>45910.380555555559</v>
      </c>
      <c r="O581" s="90"/>
      <c r="P581" s="8" t="s">
        <v>8318</v>
      </c>
      <c r="Q581" s="8" t="s">
        <v>8318</v>
      </c>
      <c r="R581" s="8" t="s">
        <v>243</v>
      </c>
      <c r="S581" s="8" t="s">
        <v>365</v>
      </c>
      <c r="T581" s="8" t="s">
        <v>6246</v>
      </c>
      <c r="U581" s="8" t="s">
        <v>7731</v>
      </c>
      <c r="V581" s="8" t="s">
        <v>10026</v>
      </c>
      <c r="W581" s="8" t="s">
        <v>165</v>
      </c>
      <c r="X581" s="10"/>
      <c r="Y581" s="94" t="str">
        <f>VLOOKUP(D581,TIPOLOGIA!A:F,6,0)</f>
        <v>TIPO I</v>
      </c>
      <c r="Z581" s="94" t="str">
        <f>VLOOKUP(D581,TIPOLOGIA!A:F,5,0)</f>
        <v>TERRESTRE</v>
      </c>
      <c r="AA581" s="8" t="s">
        <v>9336</v>
      </c>
      <c r="AB581" s="8">
        <v>1</v>
      </c>
      <c r="AC581" s="86">
        <f>IF(W581="SOPORTE_TELEFÓNICO",'BASE LIQUIDACION REDEBAN 2025'!$B$19,IF(AND(W581="VISITA_TÉCNICA",Y581="TIPO II"),'BASE LIQUIDACION REDEBAN 2025'!$B$18,'BASE LIQUIDACION REDEBAN 2025'!$B$17))</f>
        <v>35779.500569199998</v>
      </c>
      <c r="AD581" s="86">
        <v>0</v>
      </c>
      <c r="AE581" s="86">
        <f t="shared" si="9"/>
        <v>35779.500569199998</v>
      </c>
      <c r="AF581" s="49"/>
    </row>
    <row r="582" spans="1:32" s="78" customFormat="1">
      <c r="A582" s="8" t="s">
        <v>76</v>
      </c>
      <c r="B582" s="94" t="str">
        <f>VLOOKUP(A582,'CENTRO DE COSTOS'!A:D,4,FALSE)</f>
        <v>DIEGO FERNANDO HENAO CARDONA</v>
      </c>
      <c r="C582" s="94" t="str">
        <f>VLOOKUP(A582,'CENTRO DE COSTOS'!A:D,2,FALSE)</f>
        <v>0004-0003</v>
      </c>
      <c r="D582" s="8">
        <v>76001</v>
      </c>
      <c r="E582" s="8">
        <v>2714786</v>
      </c>
      <c r="F582" s="8">
        <v>79288</v>
      </c>
      <c r="G582" s="8" t="s">
        <v>6241</v>
      </c>
      <c r="H582" s="8" t="s">
        <v>232</v>
      </c>
      <c r="I582" s="8" t="s">
        <v>76</v>
      </c>
      <c r="J582" s="8" t="s">
        <v>10027</v>
      </c>
      <c r="K582" s="8" t="s">
        <v>160</v>
      </c>
      <c r="L582" s="8" t="s">
        <v>10028</v>
      </c>
      <c r="M582" s="183">
        <v>45909.46597222222</v>
      </c>
      <c r="N582" s="183">
        <v>45910.384027777778</v>
      </c>
      <c r="O582" s="90"/>
      <c r="P582" s="8" t="s">
        <v>8318</v>
      </c>
      <c r="Q582" s="8" t="s">
        <v>8318</v>
      </c>
      <c r="R582" s="8" t="s">
        <v>6245</v>
      </c>
      <c r="S582" s="8" t="s">
        <v>6245</v>
      </c>
      <c r="T582" s="8" t="s">
        <v>6246</v>
      </c>
      <c r="U582" s="8" t="s">
        <v>7731</v>
      </c>
      <c r="V582" s="8" t="s">
        <v>10029</v>
      </c>
      <c r="W582" s="8" t="s">
        <v>165</v>
      </c>
      <c r="X582" s="10"/>
      <c r="Y582" s="94" t="str">
        <f>VLOOKUP(D582,TIPOLOGIA!A:F,6,0)</f>
        <v>TIPO I</v>
      </c>
      <c r="Z582" s="94" t="str">
        <f>VLOOKUP(D582,TIPOLOGIA!A:F,5,0)</f>
        <v>TERRESTRE</v>
      </c>
      <c r="AA582" s="8" t="s">
        <v>1498</v>
      </c>
      <c r="AB582" s="8">
        <v>1</v>
      </c>
      <c r="AC582" s="86">
        <f>IF(W582="SOPORTE_TELEFÓNICO",'BASE LIQUIDACION REDEBAN 2025'!$B$19,IF(AND(W582="VISITA_TÉCNICA",Y582="TIPO II"),'BASE LIQUIDACION REDEBAN 2025'!$B$18,'BASE LIQUIDACION REDEBAN 2025'!$B$17))</f>
        <v>35779.500569199998</v>
      </c>
      <c r="AD582" s="86">
        <v>0</v>
      </c>
      <c r="AE582" s="86">
        <f t="shared" si="9"/>
        <v>35779.500569199998</v>
      </c>
      <c r="AF582" s="49"/>
    </row>
    <row r="583" spans="1:32" s="78" customFormat="1">
      <c r="A583" s="8" t="s">
        <v>72</v>
      </c>
      <c r="B583" s="94" t="str">
        <f>VLOOKUP(A583,'CENTRO DE COSTOS'!A:D,4,FALSE)</f>
        <v>MIGUEL JULIÁN HERNÁNDEZ GUARÍN</v>
      </c>
      <c r="C583" s="94" t="str">
        <f>VLOOKUP(A583,'CENTRO DE COSTOS'!A:D,2,FALSE)</f>
        <v>0004-0008</v>
      </c>
      <c r="D583" s="8">
        <v>68001</v>
      </c>
      <c r="E583" s="8">
        <v>2707956</v>
      </c>
      <c r="F583" s="8">
        <v>74163</v>
      </c>
      <c r="G583" s="8" t="s">
        <v>6241</v>
      </c>
      <c r="H583" s="8" t="s">
        <v>224</v>
      </c>
      <c r="I583" s="8" t="s">
        <v>72</v>
      </c>
      <c r="J583" s="8" t="s">
        <v>10030</v>
      </c>
      <c r="K583" s="8" t="s">
        <v>160</v>
      </c>
      <c r="L583" s="8" t="s">
        <v>10031</v>
      </c>
      <c r="M583" s="183">
        <v>45908.447916666657</v>
      </c>
      <c r="N583" s="183">
        <v>45910.385416666657</v>
      </c>
      <c r="O583" s="90"/>
      <c r="P583" s="8" t="s">
        <v>8318</v>
      </c>
      <c r="Q583" s="8" t="s">
        <v>8318</v>
      </c>
      <c r="R583" s="8" t="s">
        <v>6245</v>
      </c>
      <c r="S583" s="8" t="s">
        <v>6245</v>
      </c>
      <c r="T583" s="8" t="s">
        <v>6246</v>
      </c>
      <c r="U583" s="8" t="s">
        <v>7731</v>
      </c>
      <c r="V583" s="8" t="s">
        <v>10032</v>
      </c>
      <c r="W583" s="8" t="s">
        <v>165</v>
      </c>
      <c r="X583" s="10"/>
      <c r="Y583" s="94" t="str">
        <f>VLOOKUP(D583,TIPOLOGIA!A:F,6,0)</f>
        <v>TIPO I</v>
      </c>
      <c r="Z583" s="94" t="str">
        <f>VLOOKUP(D583,TIPOLOGIA!A:F,5,0)</f>
        <v>TERRESTRE</v>
      </c>
      <c r="AA583" s="8" t="s">
        <v>230</v>
      </c>
      <c r="AB583" s="8">
        <v>1</v>
      </c>
      <c r="AC583" s="86">
        <f>IF(W583="SOPORTE_TELEFÓNICO",'BASE LIQUIDACION REDEBAN 2025'!$B$19,IF(AND(W583="VISITA_TÉCNICA",Y583="TIPO II"),'BASE LIQUIDACION REDEBAN 2025'!$B$18,'BASE LIQUIDACION REDEBAN 2025'!$B$17))</f>
        <v>35779.500569199998</v>
      </c>
      <c r="AD583" s="86">
        <v>0</v>
      </c>
      <c r="AE583" s="86">
        <f t="shared" si="9"/>
        <v>35779.500569199998</v>
      </c>
      <c r="AF583" s="49"/>
    </row>
    <row r="584" spans="1:32" s="78" customFormat="1">
      <c r="A584" s="8" t="s">
        <v>99</v>
      </c>
      <c r="B584" s="94" t="str">
        <f>VLOOKUP(A584,'CENTRO DE COSTOS'!A:D,4,FALSE)</f>
        <v>JOSE MAURICIO HERNANDEZ ROJAS</v>
      </c>
      <c r="C584" s="94" t="str">
        <f>VLOOKUP(A584,'CENTRO DE COSTOS'!A:D,2,FALSE)</f>
        <v>0004-0001</v>
      </c>
      <c r="D584" s="8">
        <v>20621</v>
      </c>
      <c r="E584" s="8">
        <v>2706843</v>
      </c>
      <c r="F584" s="8">
        <v>78155</v>
      </c>
      <c r="G584" s="8" t="s">
        <v>6241</v>
      </c>
      <c r="H584" s="8" t="s">
        <v>596</v>
      </c>
      <c r="I584" s="8" t="s">
        <v>4879</v>
      </c>
      <c r="J584" s="8" t="s">
        <v>4880</v>
      </c>
      <c r="K584" s="8" t="s">
        <v>160</v>
      </c>
      <c r="L584" s="8" t="s">
        <v>10033</v>
      </c>
      <c r="M584" s="183">
        <v>45908.390972222223</v>
      </c>
      <c r="N584" s="183">
        <v>45910.386805555558</v>
      </c>
      <c r="O584" s="90"/>
      <c r="P584" s="8" t="s">
        <v>8318</v>
      </c>
      <c r="Q584" s="8" t="s">
        <v>8318</v>
      </c>
      <c r="R584" s="8" t="s">
        <v>6245</v>
      </c>
      <c r="S584" s="8" t="s">
        <v>6245</v>
      </c>
      <c r="T584" s="8" t="s">
        <v>6246</v>
      </c>
      <c r="U584" s="8" t="s">
        <v>7731</v>
      </c>
      <c r="V584" s="8" t="s">
        <v>10034</v>
      </c>
      <c r="W584" s="8" t="s">
        <v>165</v>
      </c>
      <c r="X584" s="10"/>
      <c r="Y584" s="94" t="str">
        <f>VLOOKUP(D584,TIPOLOGIA!A:F,6,0)</f>
        <v>TIPO II</v>
      </c>
      <c r="Z584" s="94" t="str">
        <f>VLOOKUP(D584,TIPOLOGIA!A:F,5,0)</f>
        <v>TERRESTRE</v>
      </c>
      <c r="AA584" s="8" t="s">
        <v>1078</v>
      </c>
      <c r="AB584" s="8">
        <v>1</v>
      </c>
      <c r="AC584" s="86">
        <f>IF(W584="SOPORTE_TELEFÓNICO",'BASE LIQUIDACION REDEBAN 2025'!$B$19,IF(AND(W584="VISITA_TÉCNICA",Y584="TIPO II"),'BASE LIQUIDACION REDEBAN 2025'!$B$18,'BASE LIQUIDACION REDEBAN 2025'!$B$17))</f>
        <v>67654.12000000001</v>
      </c>
      <c r="AD584" s="86">
        <v>0</v>
      </c>
      <c r="AE584" s="86">
        <f t="shared" si="9"/>
        <v>67654.12000000001</v>
      </c>
      <c r="AF584" s="49"/>
    </row>
    <row r="585" spans="1:32" s="78" customFormat="1">
      <c r="A585" s="8" t="s">
        <v>68</v>
      </c>
      <c r="B585" s="94" t="str">
        <f>VLOOKUP(A585,'CENTRO DE COSTOS'!A:D,4,FALSE)</f>
        <v>WILLIAM ASDRUBAL ROZO ROZO</v>
      </c>
      <c r="C585" s="94" t="str">
        <f>VLOOKUP(A585,'CENTRO DE COSTOS'!A:D,2,FALSE)</f>
        <v>0004-0004</v>
      </c>
      <c r="D585" s="8">
        <v>11001</v>
      </c>
      <c r="E585" s="8">
        <v>2714783</v>
      </c>
      <c r="F585" s="8">
        <v>78974</v>
      </c>
      <c r="G585" s="8" t="s">
        <v>6241</v>
      </c>
      <c r="H585" s="8" t="s">
        <v>417</v>
      </c>
      <c r="I585" s="8" t="s">
        <v>68</v>
      </c>
      <c r="J585" s="8" t="s">
        <v>10035</v>
      </c>
      <c r="K585" s="8" t="s">
        <v>160</v>
      </c>
      <c r="L585" s="8" t="s">
        <v>10036</v>
      </c>
      <c r="M585" s="183">
        <v>45909.762499999997</v>
      </c>
      <c r="N585" s="183">
        <v>45910.392361111109</v>
      </c>
      <c r="O585" s="90"/>
      <c r="P585" s="8" t="s">
        <v>8318</v>
      </c>
      <c r="Q585" s="8" t="s">
        <v>8318</v>
      </c>
      <c r="R585" s="8" t="s">
        <v>243</v>
      </c>
      <c r="S585" s="8" t="s">
        <v>365</v>
      </c>
      <c r="T585" s="8" t="s">
        <v>6246</v>
      </c>
      <c r="U585" s="8" t="s">
        <v>7731</v>
      </c>
      <c r="V585" s="8" t="s">
        <v>10037</v>
      </c>
      <c r="W585" s="8" t="s">
        <v>165</v>
      </c>
      <c r="X585" s="10"/>
      <c r="Y585" s="94" t="str">
        <f>VLOOKUP(D585,TIPOLOGIA!A:F,6,0)</f>
        <v>TIPO I</v>
      </c>
      <c r="Z585" s="94" t="str">
        <f>VLOOKUP(D585,TIPOLOGIA!A:F,5,0)</f>
        <v>TERRESTRE</v>
      </c>
      <c r="AA585" s="8" t="s">
        <v>3358</v>
      </c>
      <c r="AB585" s="8">
        <v>1</v>
      </c>
      <c r="AC585" s="86">
        <f>IF(W585="SOPORTE_TELEFÓNICO",'BASE LIQUIDACION REDEBAN 2025'!$B$19,IF(AND(W585="VISITA_TÉCNICA",Y585="TIPO II"),'BASE LIQUIDACION REDEBAN 2025'!$B$18,'BASE LIQUIDACION REDEBAN 2025'!$B$17))</f>
        <v>35779.500569199998</v>
      </c>
      <c r="AD585" s="86">
        <v>0</v>
      </c>
      <c r="AE585" s="86">
        <f t="shared" si="9"/>
        <v>35779.500569199998</v>
      </c>
      <c r="AF585" s="49"/>
    </row>
    <row r="586" spans="1:32" s="78" customFormat="1">
      <c r="A586" s="8" t="s">
        <v>80</v>
      </c>
      <c r="B586" s="94" t="str">
        <f>VLOOKUP(A586,'CENTRO DE COSTOS'!A:D,4,FALSE)</f>
        <v>JOSE MAURICIO HERNANDEZ ROJAS</v>
      </c>
      <c r="C586" s="94" t="str">
        <f>VLOOKUP(A586,'CENTRO DE COSTOS'!A:D,2,FALSE)</f>
        <v>0004-0001</v>
      </c>
      <c r="D586" s="8">
        <v>13836</v>
      </c>
      <c r="E586" s="8">
        <v>2704375</v>
      </c>
      <c r="F586" s="8">
        <v>79801</v>
      </c>
      <c r="G586" s="8" t="s">
        <v>6241</v>
      </c>
      <c r="H586" s="8" t="s">
        <v>685</v>
      </c>
      <c r="I586" s="8" t="s">
        <v>2922</v>
      </c>
      <c r="J586" s="8" t="s">
        <v>10038</v>
      </c>
      <c r="K586" s="8" t="s">
        <v>160</v>
      </c>
      <c r="L586" s="8" t="s">
        <v>10039</v>
      </c>
      <c r="M586" s="183">
        <v>45908.333333333343</v>
      </c>
      <c r="N586" s="183">
        <v>45910.393750000003</v>
      </c>
      <c r="O586" s="90"/>
      <c r="P586" s="8" t="s">
        <v>8318</v>
      </c>
      <c r="Q586" s="8" t="s">
        <v>8318</v>
      </c>
      <c r="R586" s="8" t="s">
        <v>162</v>
      </c>
      <c r="S586" s="8" t="s">
        <v>162</v>
      </c>
      <c r="T586" s="8" t="s">
        <v>6246</v>
      </c>
      <c r="U586" s="8" t="s">
        <v>7731</v>
      </c>
      <c r="V586" s="8" t="s">
        <v>10040</v>
      </c>
      <c r="W586" s="8" t="s">
        <v>165</v>
      </c>
      <c r="X586" s="10"/>
      <c r="Y586" s="94" t="str">
        <f>VLOOKUP(D586,TIPOLOGIA!A:F,6,0)</f>
        <v>TIPO II</v>
      </c>
      <c r="Z586" s="94" t="str">
        <f>VLOOKUP(D586,TIPOLOGIA!A:F,5,0)</f>
        <v>TERRESTRE</v>
      </c>
      <c r="AA586" s="8" t="s">
        <v>1275</v>
      </c>
      <c r="AB586" s="8">
        <v>1</v>
      </c>
      <c r="AC586" s="86">
        <f>IF(W586="SOPORTE_TELEFÓNICO",'BASE LIQUIDACION REDEBAN 2025'!$B$19,IF(AND(W586="VISITA_TÉCNICA",Y586="TIPO II"),'BASE LIQUIDACION REDEBAN 2025'!$B$18,'BASE LIQUIDACION REDEBAN 2025'!$B$17))</f>
        <v>67654.12000000001</v>
      </c>
      <c r="AD586" s="86">
        <v>0</v>
      </c>
      <c r="AE586" s="86">
        <f t="shared" si="9"/>
        <v>67654.12000000001</v>
      </c>
      <c r="AF586" s="49"/>
    </row>
    <row r="587" spans="1:32" s="78" customFormat="1">
      <c r="A587" s="8" t="s">
        <v>90</v>
      </c>
      <c r="B587" s="94" t="str">
        <f>VLOOKUP(A587,'CENTRO DE COSTOS'!A:D,4,FALSE)</f>
        <v>JUAN SEBASTIÁN RÍOS CASTRILLÓN</v>
      </c>
      <c r="C587" s="94" t="str">
        <f>VLOOKUP(A587,'CENTRO DE COSTOS'!A:D,2,FALSE)</f>
        <v>0004-0005</v>
      </c>
      <c r="D587" s="8">
        <v>5318</v>
      </c>
      <c r="E587" s="8">
        <v>2709336</v>
      </c>
      <c r="F587" s="8">
        <v>78056</v>
      </c>
      <c r="G587" s="8" t="s">
        <v>6241</v>
      </c>
      <c r="H587" s="8" t="s">
        <v>249</v>
      </c>
      <c r="I587" s="8" t="s">
        <v>1474</v>
      </c>
      <c r="J587" s="8" t="s">
        <v>10041</v>
      </c>
      <c r="K587" s="8" t="s">
        <v>160</v>
      </c>
      <c r="L587" s="8" t="s">
        <v>10042</v>
      </c>
      <c r="M587" s="183">
        <v>45908.536111111112</v>
      </c>
      <c r="N587" s="183">
        <v>45910.395833333343</v>
      </c>
      <c r="O587" s="90"/>
      <c r="P587" s="8" t="s">
        <v>8318</v>
      </c>
      <c r="Q587" s="8" t="s">
        <v>8318</v>
      </c>
      <c r="R587" s="8" t="s">
        <v>243</v>
      </c>
      <c r="S587" s="8" t="s">
        <v>365</v>
      </c>
      <c r="T587" s="8" t="s">
        <v>6246</v>
      </c>
      <c r="U587" s="8" t="s">
        <v>7731</v>
      </c>
      <c r="V587" s="8" t="s">
        <v>10043</v>
      </c>
      <c r="W587" s="8" t="s">
        <v>165</v>
      </c>
      <c r="X587" s="10"/>
      <c r="Y587" s="94" t="str">
        <f>VLOOKUP(D587,TIPOLOGIA!A:F,6,0)</f>
        <v>TIPO II</v>
      </c>
      <c r="Z587" s="94" t="str">
        <f>VLOOKUP(D587,TIPOLOGIA!A:F,5,0)</f>
        <v>TERRESTRE</v>
      </c>
      <c r="AA587" s="8" t="s">
        <v>400</v>
      </c>
      <c r="AB587" s="8">
        <v>1</v>
      </c>
      <c r="AC587" s="86">
        <f>IF(W587="SOPORTE_TELEFÓNICO",'BASE LIQUIDACION REDEBAN 2025'!$B$19,IF(AND(W587="VISITA_TÉCNICA",Y587="TIPO II"),'BASE LIQUIDACION REDEBAN 2025'!$B$18,'BASE LIQUIDACION REDEBAN 2025'!$B$17))</f>
        <v>67654.12000000001</v>
      </c>
      <c r="AD587" s="86">
        <v>0</v>
      </c>
      <c r="AE587" s="86">
        <f t="shared" si="9"/>
        <v>67654.12000000001</v>
      </c>
      <c r="AF587" s="49"/>
    </row>
    <row r="588" spans="1:32" s="78" customFormat="1">
      <c r="A588" s="8" t="s">
        <v>80</v>
      </c>
      <c r="B588" s="94" t="str">
        <f>VLOOKUP(A588,'CENTRO DE COSTOS'!A:D,4,FALSE)</f>
        <v>JOSE MAURICIO HERNANDEZ ROJAS</v>
      </c>
      <c r="C588" s="94" t="str">
        <f>VLOOKUP(A588,'CENTRO DE COSTOS'!A:D,2,FALSE)</f>
        <v>0004-0001</v>
      </c>
      <c r="D588" s="8">
        <v>13836</v>
      </c>
      <c r="E588" s="8">
        <v>2704981</v>
      </c>
      <c r="F588" s="8">
        <v>54819</v>
      </c>
      <c r="G588" s="8" t="s">
        <v>6241</v>
      </c>
      <c r="H588" s="8" t="s">
        <v>685</v>
      </c>
      <c r="I588" s="8" t="s">
        <v>2922</v>
      </c>
      <c r="J588" s="8" t="s">
        <v>10044</v>
      </c>
      <c r="K588" s="8" t="s">
        <v>160</v>
      </c>
      <c r="L588" s="8" t="s">
        <v>10045</v>
      </c>
      <c r="M588" s="183">
        <v>45907.489583333343</v>
      </c>
      <c r="N588" s="183">
        <v>45910.397222222222</v>
      </c>
      <c r="O588" s="90"/>
      <c r="P588" s="8" t="s">
        <v>8318</v>
      </c>
      <c r="Q588" s="8" t="s">
        <v>8318</v>
      </c>
      <c r="R588" s="8" t="s">
        <v>6245</v>
      </c>
      <c r="S588" s="8" t="s">
        <v>6245</v>
      </c>
      <c r="T588" s="8" t="s">
        <v>6246</v>
      </c>
      <c r="U588" s="8" t="s">
        <v>7731</v>
      </c>
      <c r="V588" s="8" t="s">
        <v>10046</v>
      </c>
      <c r="W588" s="8" t="s">
        <v>165</v>
      </c>
      <c r="X588" s="10"/>
      <c r="Y588" s="94" t="str">
        <f>VLOOKUP(D588,TIPOLOGIA!A:F,6,0)</f>
        <v>TIPO II</v>
      </c>
      <c r="Z588" s="94" t="str">
        <f>VLOOKUP(D588,TIPOLOGIA!A:F,5,0)</f>
        <v>TERRESTRE</v>
      </c>
      <c r="AA588" s="8" t="s">
        <v>1275</v>
      </c>
      <c r="AB588" s="8">
        <v>1</v>
      </c>
      <c r="AC588" s="86">
        <f>IF(W588="SOPORTE_TELEFÓNICO",'BASE LIQUIDACION REDEBAN 2025'!$B$19,IF(AND(W588="VISITA_TÉCNICA",Y588="TIPO II"),'BASE LIQUIDACION REDEBAN 2025'!$B$18,'BASE LIQUIDACION REDEBAN 2025'!$B$17))</f>
        <v>67654.12000000001</v>
      </c>
      <c r="AD588" s="86">
        <v>0</v>
      </c>
      <c r="AE588" s="86">
        <f t="shared" si="9"/>
        <v>67654.12000000001</v>
      </c>
      <c r="AF588" s="49"/>
    </row>
    <row r="589" spans="1:32" s="78" customFormat="1">
      <c r="A589" s="8" t="s">
        <v>72</v>
      </c>
      <c r="B589" s="94" t="str">
        <f>VLOOKUP(A589,'CENTRO DE COSTOS'!A:D,4,FALSE)</f>
        <v>MIGUEL JULIÁN HERNÁNDEZ GUARÍN</v>
      </c>
      <c r="C589" s="94" t="str">
        <f>VLOOKUP(A589,'CENTRO DE COSTOS'!A:D,2,FALSE)</f>
        <v>0004-0008</v>
      </c>
      <c r="D589" s="8">
        <v>68276</v>
      </c>
      <c r="E589" s="8">
        <v>2715835</v>
      </c>
      <c r="F589" s="8">
        <v>47353</v>
      </c>
      <c r="G589" s="8" t="s">
        <v>6241</v>
      </c>
      <c r="H589" s="8" t="s">
        <v>224</v>
      </c>
      <c r="I589" s="8" t="s">
        <v>2314</v>
      </c>
      <c r="J589" s="8" t="s">
        <v>10047</v>
      </c>
      <c r="K589" s="8" t="s">
        <v>160</v>
      </c>
      <c r="L589" s="8" t="s">
        <v>10048</v>
      </c>
      <c r="M589" s="183">
        <v>45909.526388888888</v>
      </c>
      <c r="N589" s="183">
        <v>45910.432638888888</v>
      </c>
      <c r="O589" s="90"/>
      <c r="P589" s="8" t="s">
        <v>8318</v>
      </c>
      <c r="Q589" s="8" t="s">
        <v>8318</v>
      </c>
      <c r="R589" s="8" t="s">
        <v>243</v>
      </c>
      <c r="S589" s="8" t="s">
        <v>365</v>
      </c>
      <c r="T589" s="8" t="s">
        <v>6246</v>
      </c>
      <c r="U589" s="8" t="s">
        <v>7731</v>
      </c>
      <c r="V589" s="8" t="s">
        <v>10049</v>
      </c>
      <c r="W589" s="8" t="s">
        <v>165</v>
      </c>
      <c r="X589" s="10"/>
      <c r="Y589" s="94" t="str">
        <f>VLOOKUP(D589,TIPOLOGIA!A:F,6,0)</f>
        <v>TIPO I</v>
      </c>
      <c r="Z589" s="94" t="str">
        <f>VLOOKUP(D589,TIPOLOGIA!A:F,5,0)</f>
        <v>TERRESTRE</v>
      </c>
      <c r="AA589" s="8" t="s">
        <v>747</v>
      </c>
      <c r="AB589" s="8">
        <v>1</v>
      </c>
      <c r="AC589" s="86">
        <f>IF(W589="SOPORTE_TELEFÓNICO",'BASE LIQUIDACION REDEBAN 2025'!$B$19,IF(AND(W589="VISITA_TÉCNICA",Y589="TIPO II"),'BASE LIQUIDACION REDEBAN 2025'!$B$18,'BASE LIQUIDACION REDEBAN 2025'!$B$17))</f>
        <v>35779.500569199998</v>
      </c>
      <c r="AD589" s="86">
        <v>0</v>
      </c>
      <c r="AE589" s="86">
        <f t="shared" si="9"/>
        <v>35779.500569199998</v>
      </c>
      <c r="AF589" s="49"/>
    </row>
    <row r="590" spans="1:32" s="78" customFormat="1">
      <c r="A590" s="8" t="s">
        <v>90</v>
      </c>
      <c r="B590" s="94" t="str">
        <f>VLOOKUP(A590,'CENTRO DE COSTOS'!A:D,4,FALSE)</f>
        <v>JUAN SEBASTIÁN RÍOS CASTRILLÓN</v>
      </c>
      <c r="C590" s="94" t="str">
        <f>VLOOKUP(A590,'CENTRO DE COSTOS'!A:D,2,FALSE)</f>
        <v>0004-0005</v>
      </c>
      <c r="D590" s="8">
        <v>5360</v>
      </c>
      <c r="E590" s="8">
        <v>2715870</v>
      </c>
      <c r="F590" s="8">
        <v>42596</v>
      </c>
      <c r="G590" s="8" t="s">
        <v>6241</v>
      </c>
      <c r="H590" s="8" t="s">
        <v>249</v>
      </c>
      <c r="I590" s="8" t="s">
        <v>354</v>
      </c>
      <c r="J590" s="8" t="s">
        <v>10050</v>
      </c>
      <c r="K590" s="8" t="s">
        <v>160</v>
      </c>
      <c r="L590" s="8" t="s">
        <v>10051</v>
      </c>
      <c r="M590" s="183">
        <v>45909.540972222218</v>
      </c>
      <c r="N590" s="183">
        <v>45910.43472222222</v>
      </c>
      <c r="O590" s="90"/>
      <c r="P590" s="8" t="s">
        <v>8318</v>
      </c>
      <c r="Q590" s="8" t="s">
        <v>8318</v>
      </c>
      <c r="R590" s="8" t="s">
        <v>6245</v>
      </c>
      <c r="S590" s="8" t="s">
        <v>6245</v>
      </c>
      <c r="T590" s="8" t="s">
        <v>6246</v>
      </c>
      <c r="U590" s="8" t="s">
        <v>7731</v>
      </c>
      <c r="V590" s="8" t="s">
        <v>10052</v>
      </c>
      <c r="W590" s="8" t="s">
        <v>165</v>
      </c>
      <c r="X590" s="10"/>
      <c r="Y590" s="94" t="str">
        <f>VLOOKUP(D590,TIPOLOGIA!A:F,6,0)</f>
        <v>TIPO I</v>
      </c>
      <c r="Z590" s="94" t="str">
        <f>VLOOKUP(D590,TIPOLOGIA!A:F,5,0)</f>
        <v>TERRESTRE</v>
      </c>
      <c r="AA590" s="8" t="s">
        <v>1783</v>
      </c>
      <c r="AB590" s="8">
        <v>1</v>
      </c>
      <c r="AC590" s="86">
        <f>IF(W590="SOPORTE_TELEFÓNICO",'BASE LIQUIDACION REDEBAN 2025'!$B$19,IF(AND(W590="VISITA_TÉCNICA",Y590="TIPO II"),'BASE LIQUIDACION REDEBAN 2025'!$B$18,'BASE LIQUIDACION REDEBAN 2025'!$B$17))</f>
        <v>35779.500569199998</v>
      </c>
      <c r="AD590" s="86">
        <v>0</v>
      </c>
      <c r="AE590" s="86">
        <f t="shared" si="9"/>
        <v>35779.500569199998</v>
      </c>
      <c r="AF590" s="49"/>
    </row>
    <row r="591" spans="1:32" s="78" customFormat="1">
      <c r="A591" s="8" t="s">
        <v>80</v>
      </c>
      <c r="B591" s="94" t="str">
        <f>VLOOKUP(A591,'CENTRO DE COSTOS'!A:D,4,FALSE)</f>
        <v>JOSE MAURICIO HERNANDEZ ROJAS</v>
      </c>
      <c r="C591" s="94" t="str">
        <f>VLOOKUP(A591,'CENTRO DE COSTOS'!A:D,2,FALSE)</f>
        <v>0004-0001</v>
      </c>
      <c r="D591" s="8">
        <v>13836</v>
      </c>
      <c r="E591" s="8">
        <v>2697636</v>
      </c>
      <c r="F591" s="8">
        <v>58754</v>
      </c>
      <c r="G591" s="8" t="s">
        <v>6241</v>
      </c>
      <c r="H591" s="8" t="s">
        <v>685</v>
      </c>
      <c r="I591" s="8" t="s">
        <v>2922</v>
      </c>
      <c r="J591" s="8" t="s">
        <v>3041</v>
      </c>
      <c r="K591" s="8" t="s">
        <v>160</v>
      </c>
      <c r="L591" s="8" t="s">
        <v>10053</v>
      </c>
      <c r="M591" s="183">
        <v>45905.333333333343</v>
      </c>
      <c r="N591" s="183">
        <v>45910.436805555553</v>
      </c>
      <c r="O591" s="90"/>
      <c r="P591" s="8" t="s">
        <v>8318</v>
      </c>
      <c r="Q591" s="8" t="s">
        <v>8318</v>
      </c>
      <c r="R591" s="8" t="s">
        <v>243</v>
      </c>
      <c r="S591" s="8" t="s">
        <v>365</v>
      </c>
      <c r="T591" s="8" t="s">
        <v>6246</v>
      </c>
      <c r="U591" s="8" t="s">
        <v>7731</v>
      </c>
      <c r="V591" s="8" t="s">
        <v>10054</v>
      </c>
      <c r="W591" s="8" t="s">
        <v>165</v>
      </c>
      <c r="X591" s="10"/>
      <c r="Y591" s="94" t="str">
        <f>VLOOKUP(D591,TIPOLOGIA!A:F,6,0)</f>
        <v>TIPO II</v>
      </c>
      <c r="Z591" s="94" t="str">
        <f>VLOOKUP(D591,TIPOLOGIA!A:F,5,0)</f>
        <v>TERRESTRE</v>
      </c>
      <c r="AA591" s="8" t="s">
        <v>1275</v>
      </c>
      <c r="AB591" s="8">
        <v>1</v>
      </c>
      <c r="AC591" s="86">
        <f>IF(W591="SOPORTE_TELEFÓNICO",'BASE LIQUIDACION REDEBAN 2025'!$B$19,IF(AND(W591="VISITA_TÉCNICA",Y591="TIPO II"),'BASE LIQUIDACION REDEBAN 2025'!$B$18,'BASE LIQUIDACION REDEBAN 2025'!$B$17))</f>
        <v>67654.12000000001</v>
      </c>
      <c r="AD591" s="86">
        <v>0</v>
      </c>
      <c r="AE591" s="86">
        <f t="shared" si="9"/>
        <v>67654.12000000001</v>
      </c>
      <c r="AF591" s="49"/>
    </row>
    <row r="592" spans="1:32" s="78" customFormat="1">
      <c r="A592" s="8" t="s">
        <v>87</v>
      </c>
      <c r="B592" s="94" t="str">
        <f>VLOOKUP(A592,'CENTRO DE COSTOS'!A:D,4,FALSE)</f>
        <v>DIEGO FERNANDO HENAO CARDONA</v>
      </c>
      <c r="C592" s="94" t="str">
        <f>VLOOKUP(A592,'CENTRO DE COSTOS'!A:D,2,FALSE)</f>
        <v>0004-0002</v>
      </c>
      <c r="D592" s="8">
        <v>17001</v>
      </c>
      <c r="E592" s="8">
        <v>2713543</v>
      </c>
      <c r="F592" s="8">
        <v>61817</v>
      </c>
      <c r="G592" s="8" t="s">
        <v>6241</v>
      </c>
      <c r="H592" s="8" t="s">
        <v>269</v>
      </c>
      <c r="I592" s="8" t="s">
        <v>87</v>
      </c>
      <c r="J592" s="8" t="s">
        <v>10055</v>
      </c>
      <c r="K592" s="8" t="s">
        <v>160</v>
      </c>
      <c r="L592" s="8" t="s">
        <v>10056</v>
      </c>
      <c r="M592" s="183">
        <v>45909.69027777778</v>
      </c>
      <c r="N592" s="183">
        <v>45910.438888888893</v>
      </c>
      <c r="O592" s="90"/>
      <c r="P592" s="8" t="s">
        <v>8318</v>
      </c>
      <c r="Q592" s="8" t="s">
        <v>8318</v>
      </c>
      <c r="R592" s="8" t="s">
        <v>162</v>
      </c>
      <c r="S592" s="8" t="s">
        <v>6245</v>
      </c>
      <c r="T592" s="8" t="s">
        <v>6246</v>
      </c>
      <c r="U592" s="8" t="s">
        <v>7731</v>
      </c>
      <c r="V592" s="8" t="s">
        <v>10057</v>
      </c>
      <c r="W592" s="8" t="s">
        <v>165</v>
      </c>
      <c r="X592" s="10"/>
      <c r="Y592" s="94" t="str">
        <f>VLOOKUP(D592,TIPOLOGIA!A:F,6,0)</f>
        <v>TIPO I</v>
      </c>
      <c r="Z592" s="94" t="str">
        <f>VLOOKUP(D592,TIPOLOGIA!A:F,5,0)</f>
        <v>TERRESTRE</v>
      </c>
      <c r="AA592" s="8" t="s">
        <v>287</v>
      </c>
      <c r="AB592" s="8">
        <v>1</v>
      </c>
      <c r="AC592" s="86">
        <f>IF(W592="SOPORTE_TELEFÓNICO",'BASE LIQUIDACION REDEBAN 2025'!$B$19,IF(AND(W592="VISITA_TÉCNICA",Y592="TIPO II"),'BASE LIQUIDACION REDEBAN 2025'!$B$18,'BASE LIQUIDACION REDEBAN 2025'!$B$17))</f>
        <v>35779.500569199998</v>
      </c>
      <c r="AD592" s="86">
        <v>0</v>
      </c>
      <c r="AE592" s="86">
        <f t="shared" si="9"/>
        <v>35779.500569199998</v>
      </c>
      <c r="AF592" s="49"/>
    </row>
    <row r="593" spans="1:32" s="78" customFormat="1">
      <c r="A593" s="8" t="s">
        <v>76</v>
      </c>
      <c r="B593" s="94" t="str">
        <f>VLOOKUP(A593,'CENTRO DE COSTOS'!A:D,4,FALSE)</f>
        <v>DIEGO FERNANDO HENAO CARDONA</v>
      </c>
      <c r="C593" s="94" t="str">
        <f>VLOOKUP(A593,'CENTRO DE COSTOS'!A:D,2,FALSE)</f>
        <v>0004-0003</v>
      </c>
      <c r="D593" s="8">
        <v>76130</v>
      </c>
      <c r="E593" s="8">
        <v>2701601</v>
      </c>
      <c r="F593" s="8">
        <v>79756</v>
      </c>
      <c r="G593" s="8" t="s">
        <v>6241</v>
      </c>
      <c r="H593" s="8" t="s">
        <v>232</v>
      </c>
      <c r="I593" s="8" t="s">
        <v>3088</v>
      </c>
      <c r="J593" s="8" t="s">
        <v>6117</v>
      </c>
      <c r="K593" s="8" t="s">
        <v>160</v>
      </c>
      <c r="L593" s="8" t="s">
        <v>10058</v>
      </c>
      <c r="M593" s="183">
        <v>45905.587500000001</v>
      </c>
      <c r="N593" s="183">
        <v>45910.440972222219</v>
      </c>
      <c r="O593" s="90"/>
      <c r="P593" s="8" t="s">
        <v>8318</v>
      </c>
      <c r="Q593" s="8" t="s">
        <v>8318</v>
      </c>
      <c r="R593" s="8" t="s">
        <v>6245</v>
      </c>
      <c r="S593" s="8" t="s">
        <v>6245</v>
      </c>
      <c r="T593" s="8" t="s">
        <v>6246</v>
      </c>
      <c r="U593" s="8" t="s">
        <v>7731</v>
      </c>
      <c r="V593" s="8" t="s">
        <v>10059</v>
      </c>
      <c r="W593" s="8" t="s">
        <v>165</v>
      </c>
      <c r="X593" s="10"/>
      <c r="Y593" s="94" t="str">
        <f>VLOOKUP(D593,TIPOLOGIA!A:F,6,0)</f>
        <v>TIPO II</v>
      </c>
      <c r="Z593" s="94" t="str">
        <f>VLOOKUP(D593,TIPOLOGIA!A:F,5,0)</f>
        <v>TERRESTRE</v>
      </c>
      <c r="AA593" s="8" t="s">
        <v>1498</v>
      </c>
      <c r="AB593" s="8">
        <v>1</v>
      </c>
      <c r="AC593" s="86">
        <f>IF(W593="SOPORTE_TELEFÓNICO",'BASE LIQUIDACION REDEBAN 2025'!$B$19,IF(AND(W593="VISITA_TÉCNICA",Y593="TIPO II"),'BASE LIQUIDACION REDEBAN 2025'!$B$18,'BASE LIQUIDACION REDEBAN 2025'!$B$17))</f>
        <v>67654.12000000001</v>
      </c>
      <c r="AD593" s="86">
        <v>0</v>
      </c>
      <c r="AE593" s="86">
        <f t="shared" si="9"/>
        <v>67654.12000000001</v>
      </c>
      <c r="AF593" s="49"/>
    </row>
    <row r="594" spans="1:32" s="78" customFormat="1">
      <c r="A594" s="8" t="s">
        <v>93</v>
      </c>
      <c r="B594" s="94" t="str">
        <f>VLOOKUP(A594,'CENTRO DE COSTOS'!A:D,4,FALSE)</f>
        <v>DIEGO FERNANDO HENAO CARDONA</v>
      </c>
      <c r="C594" s="94" t="str">
        <f>VLOOKUP(A594,'CENTRO DE COSTOS'!A:D,2,FALSE)</f>
        <v>0004-0003</v>
      </c>
      <c r="D594" s="8">
        <v>86568</v>
      </c>
      <c r="E594" s="8">
        <v>2688467</v>
      </c>
      <c r="F594" s="8">
        <v>79115</v>
      </c>
      <c r="G594" s="8" t="s">
        <v>6241</v>
      </c>
      <c r="H594" s="8" t="s">
        <v>239</v>
      </c>
      <c r="I594" s="8" t="s">
        <v>240</v>
      </c>
      <c r="J594" s="8" t="s">
        <v>10060</v>
      </c>
      <c r="K594" s="8" t="s">
        <v>160</v>
      </c>
      <c r="L594" s="8" t="s">
        <v>10061</v>
      </c>
      <c r="M594" s="183">
        <v>45903.501388888893</v>
      </c>
      <c r="N594" s="183">
        <v>45910.442361111112</v>
      </c>
      <c r="O594" s="90"/>
      <c r="P594" s="8" t="s">
        <v>8318</v>
      </c>
      <c r="Q594" s="8" t="s">
        <v>8318</v>
      </c>
      <c r="R594" s="8" t="s">
        <v>6245</v>
      </c>
      <c r="S594" s="8" t="s">
        <v>6245</v>
      </c>
      <c r="T594" s="8" t="s">
        <v>6246</v>
      </c>
      <c r="U594" s="8" t="s">
        <v>7731</v>
      </c>
      <c r="V594" s="8" t="s">
        <v>10062</v>
      </c>
      <c r="W594" s="8" t="s">
        <v>8320</v>
      </c>
      <c r="X594" s="10"/>
      <c r="Y594" s="94" t="str">
        <f>VLOOKUP(D594,TIPOLOGIA!A:F,6,0)</f>
        <v>TIPO IV</v>
      </c>
      <c r="Z594" s="94" t="str">
        <f>VLOOKUP(D594,TIPOLOGIA!A:F,5,0)</f>
        <v>TERRESTRE</v>
      </c>
      <c r="AA594" s="8"/>
      <c r="AB594" s="8">
        <v>0</v>
      </c>
      <c r="AC594" s="86">
        <f>IF(W594="SOPORTE_TELEFÓNICO",'BASE LIQUIDACION REDEBAN 2025'!$B$19,IF(AND(W594="VISITA_TÉCNICA",Y594="TIPO II"),'BASE LIQUIDACION REDEBAN 2025'!$B$18,'BASE LIQUIDACION REDEBAN 2025'!$B$17))</f>
        <v>35779.500569199998</v>
      </c>
      <c r="AD594" s="86">
        <v>0</v>
      </c>
      <c r="AE594" s="86">
        <f t="shared" si="9"/>
        <v>35779.500569199998</v>
      </c>
      <c r="AF594" s="49"/>
    </row>
    <row r="595" spans="1:32" s="78" customFormat="1">
      <c r="A595" s="8" t="s">
        <v>80</v>
      </c>
      <c r="B595" s="94" t="str">
        <f>VLOOKUP(A595,'CENTRO DE COSTOS'!A:D,4,FALSE)</f>
        <v>JOSE MAURICIO HERNANDEZ ROJAS</v>
      </c>
      <c r="C595" s="94" t="str">
        <f>VLOOKUP(A595,'CENTRO DE COSTOS'!A:D,2,FALSE)</f>
        <v>0004-0001</v>
      </c>
      <c r="D595" s="8">
        <v>13001</v>
      </c>
      <c r="E595" s="8">
        <v>2689134</v>
      </c>
      <c r="F595" s="8">
        <v>66624</v>
      </c>
      <c r="G595" s="8" t="s">
        <v>6241</v>
      </c>
      <c r="H595" s="8" t="s">
        <v>685</v>
      </c>
      <c r="I595" s="8" t="s">
        <v>80</v>
      </c>
      <c r="J595" s="8" t="s">
        <v>10063</v>
      </c>
      <c r="K595" s="8" t="s">
        <v>160</v>
      </c>
      <c r="L595" s="8" t="s">
        <v>10064</v>
      </c>
      <c r="M595" s="183">
        <v>45903.563194444447</v>
      </c>
      <c r="N595" s="183">
        <v>45910.445833333331</v>
      </c>
      <c r="O595" s="90"/>
      <c r="P595" s="8" t="s">
        <v>8318</v>
      </c>
      <c r="Q595" s="8" t="s">
        <v>8318</v>
      </c>
      <c r="R595" s="8" t="s">
        <v>243</v>
      </c>
      <c r="S595" s="8" t="s">
        <v>365</v>
      </c>
      <c r="T595" s="8" t="s">
        <v>6246</v>
      </c>
      <c r="U595" s="8" t="s">
        <v>7731</v>
      </c>
      <c r="V595" s="8" t="s">
        <v>10065</v>
      </c>
      <c r="W595" s="8" t="s">
        <v>165</v>
      </c>
      <c r="X595" s="10"/>
      <c r="Y595" s="94" t="str">
        <f>VLOOKUP(D595,TIPOLOGIA!A:F,6,0)</f>
        <v>TIPO I</v>
      </c>
      <c r="Z595" s="94" t="str">
        <f>VLOOKUP(D595,TIPOLOGIA!A:F,5,0)</f>
        <v>TERRESTRE</v>
      </c>
      <c r="AA595" s="8" t="s">
        <v>1275</v>
      </c>
      <c r="AB595" s="8">
        <v>1</v>
      </c>
      <c r="AC595" s="86">
        <f>IF(W595="SOPORTE_TELEFÓNICO",'BASE LIQUIDACION REDEBAN 2025'!$B$19,IF(AND(W595="VISITA_TÉCNICA",Y595="TIPO II"),'BASE LIQUIDACION REDEBAN 2025'!$B$18,'BASE LIQUIDACION REDEBAN 2025'!$B$17))</f>
        <v>35779.500569199998</v>
      </c>
      <c r="AD595" s="86">
        <v>0</v>
      </c>
      <c r="AE595" s="86">
        <f t="shared" si="9"/>
        <v>35779.500569199998</v>
      </c>
      <c r="AF595" s="49"/>
    </row>
    <row r="596" spans="1:32" s="78" customFormat="1">
      <c r="A596" s="8" t="s">
        <v>90</v>
      </c>
      <c r="B596" s="94" t="str">
        <f>VLOOKUP(A596,'CENTRO DE COSTOS'!A:D,4,FALSE)</f>
        <v>JUAN SEBASTIÁN RÍOS CASTRILLÓN</v>
      </c>
      <c r="C596" s="94" t="str">
        <f>VLOOKUP(A596,'CENTRO DE COSTOS'!A:D,2,FALSE)</f>
        <v>0004-0005</v>
      </c>
      <c r="D596" s="8">
        <v>5079</v>
      </c>
      <c r="E596" s="8">
        <v>2710687</v>
      </c>
      <c r="F596" s="8">
        <v>79623</v>
      </c>
      <c r="G596" s="8" t="s">
        <v>6241</v>
      </c>
      <c r="H596" s="8" t="s">
        <v>249</v>
      </c>
      <c r="I596" s="8" t="s">
        <v>3215</v>
      </c>
      <c r="J596" s="8" t="s">
        <v>10066</v>
      </c>
      <c r="K596" s="8" t="s">
        <v>160</v>
      </c>
      <c r="L596" s="8" t="s">
        <v>10067</v>
      </c>
      <c r="M596" s="183">
        <v>45908.640277777777</v>
      </c>
      <c r="N596" s="183">
        <v>45910.447222222218</v>
      </c>
      <c r="O596" s="90"/>
      <c r="P596" s="8" t="s">
        <v>8318</v>
      </c>
      <c r="Q596" s="8" t="s">
        <v>8318</v>
      </c>
      <c r="R596" s="8" t="s">
        <v>6245</v>
      </c>
      <c r="S596" s="8" t="s">
        <v>6245</v>
      </c>
      <c r="T596" s="8" t="s">
        <v>6246</v>
      </c>
      <c r="U596" s="8" t="s">
        <v>7731</v>
      </c>
      <c r="V596" s="8" t="s">
        <v>10068</v>
      </c>
      <c r="W596" s="8" t="s">
        <v>165</v>
      </c>
      <c r="X596" s="10"/>
      <c r="Y596" s="94" t="str">
        <f>VLOOKUP(D596,TIPOLOGIA!A:F,6,0)</f>
        <v>TIPO II</v>
      </c>
      <c r="Z596" s="94" t="str">
        <f>VLOOKUP(D596,TIPOLOGIA!A:F,5,0)</f>
        <v>TERRESTRE</v>
      </c>
      <c r="AA596" s="8" t="s">
        <v>674</v>
      </c>
      <c r="AB596" s="8">
        <v>1</v>
      </c>
      <c r="AC596" s="86">
        <f>IF(W596="SOPORTE_TELEFÓNICO",'BASE LIQUIDACION REDEBAN 2025'!$B$19,IF(AND(W596="VISITA_TÉCNICA",Y596="TIPO II"),'BASE LIQUIDACION REDEBAN 2025'!$B$18,'BASE LIQUIDACION REDEBAN 2025'!$B$17))</f>
        <v>67654.12000000001</v>
      </c>
      <c r="AD596" s="86">
        <v>0</v>
      </c>
      <c r="AE596" s="86">
        <f t="shared" si="9"/>
        <v>67654.12000000001</v>
      </c>
      <c r="AF596" s="49"/>
    </row>
    <row r="597" spans="1:32" s="78" customFormat="1">
      <c r="A597" s="8" t="s">
        <v>76</v>
      </c>
      <c r="B597" s="94" t="str">
        <f>VLOOKUP(A597,'CENTRO DE COSTOS'!A:D,4,FALSE)</f>
        <v>DIEGO FERNANDO HENAO CARDONA</v>
      </c>
      <c r="C597" s="94" t="str">
        <f>VLOOKUP(A597,'CENTRO DE COSTOS'!A:D,2,FALSE)</f>
        <v>0004-0003</v>
      </c>
      <c r="D597" s="8">
        <v>76520</v>
      </c>
      <c r="E597" s="8">
        <v>2714728</v>
      </c>
      <c r="F597" s="8">
        <v>79566</v>
      </c>
      <c r="G597" s="8" t="s">
        <v>6241</v>
      </c>
      <c r="H597" s="8" t="s">
        <v>232</v>
      </c>
      <c r="I597" s="8" t="s">
        <v>1207</v>
      </c>
      <c r="J597" s="8" t="s">
        <v>10069</v>
      </c>
      <c r="K597" s="8" t="s">
        <v>160</v>
      </c>
      <c r="L597" s="8" t="s">
        <v>10070</v>
      </c>
      <c r="M597" s="183">
        <v>45909.449305555558</v>
      </c>
      <c r="N597" s="183">
        <v>45910.449305555558</v>
      </c>
      <c r="O597" s="90"/>
      <c r="P597" s="8" t="s">
        <v>8318</v>
      </c>
      <c r="Q597" s="8" t="s">
        <v>8318</v>
      </c>
      <c r="R597" s="8" t="s">
        <v>6245</v>
      </c>
      <c r="S597" s="8" t="s">
        <v>6245</v>
      </c>
      <c r="T597" s="8" t="s">
        <v>6246</v>
      </c>
      <c r="U597" s="8" t="s">
        <v>7731</v>
      </c>
      <c r="V597" s="8" t="s">
        <v>10071</v>
      </c>
      <c r="W597" s="8" t="s">
        <v>165</v>
      </c>
      <c r="X597" s="10"/>
      <c r="Y597" s="94" t="str">
        <f>VLOOKUP(D597,TIPOLOGIA!A:F,6,0)</f>
        <v>TIPO I</v>
      </c>
      <c r="Z597" s="94" t="str">
        <f>VLOOKUP(D597,TIPOLOGIA!A:F,5,0)</f>
        <v>TERRESTRE</v>
      </c>
      <c r="AA597" s="8" t="s">
        <v>531</v>
      </c>
      <c r="AB597" s="8">
        <v>1</v>
      </c>
      <c r="AC597" s="86">
        <f>IF(W597="SOPORTE_TELEFÓNICO",'BASE LIQUIDACION REDEBAN 2025'!$B$19,IF(AND(W597="VISITA_TÉCNICA",Y597="TIPO II"),'BASE LIQUIDACION REDEBAN 2025'!$B$18,'BASE LIQUIDACION REDEBAN 2025'!$B$17))</f>
        <v>35779.500569199998</v>
      </c>
      <c r="AD597" s="86">
        <v>0</v>
      </c>
      <c r="AE597" s="86">
        <f t="shared" si="9"/>
        <v>35779.500569199998</v>
      </c>
      <c r="AF597" s="49"/>
    </row>
    <row r="598" spans="1:32" s="78" customFormat="1">
      <c r="A598" s="8" t="s">
        <v>93</v>
      </c>
      <c r="B598" s="94" t="str">
        <f>VLOOKUP(A598,'CENTRO DE COSTOS'!A:D,4,FALSE)</f>
        <v>DIEGO FERNANDO HENAO CARDONA</v>
      </c>
      <c r="C598" s="94" t="str">
        <f>VLOOKUP(A598,'CENTRO DE COSTOS'!A:D,2,FALSE)</f>
        <v>0004-0003</v>
      </c>
      <c r="D598" s="8">
        <v>52356</v>
      </c>
      <c r="E598" s="8">
        <v>2707405</v>
      </c>
      <c r="F598" s="8">
        <v>58340</v>
      </c>
      <c r="G598" s="8" t="s">
        <v>6241</v>
      </c>
      <c r="H598" s="8" t="s">
        <v>157</v>
      </c>
      <c r="I598" s="8" t="s">
        <v>3603</v>
      </c>
      <c r="J598" s="8" t="s">
        <v>10072</v>
      </c>
      <c r="K598" s="8" t="s">
        <v>160</v>
      </c>
      <c r="L598" s="8" t="s">
        <v>10073</v>
      </c>
      <c r="M598" s="183">
        <v>45908.411805555559</v>
      </c>
      <c r="N598" s="183">
        <v>45910.460416666669</v>
      </c>
      <c r="O598" s="90"/>
      <c r="P598" s="8" t="s">
        <v>8318</v>
      </c>
      <c r="Q598" s="8" t="s">
        <v>8318</v>
      </c>
      <c r="R598" s="8" t="s">
        <v>6245</v>
      </c>
      <c r="S598" s="8" t="s">
        <v>6245</v>
      </c>
      <c r="T598" s="8" t="s">
        <v>6246</v>
      </c>
      <c r="U598" s="8" t="s">
        <v>7731</v>
      </c>
      <c r="V598" s="8" t="s">
        <v>10074</v>
      </c>
      <c r="W598" s="8" t="s">
        <v>165</v>
      </c>
      <c r="X598" s="10"/>
      <c r="Y598" s="94" t="str">
        <f>VLOOKUP(D598,TIPOLOGIA!A:F,6,0)</f>
        <v>TIPO II</v>
      </c>
      <c r="Z598" s="94" t="str">
        <f>VLOOKUP(D598,TIPOLOGIA!A:F,5,0)</f>
        <v>TERRESTRE</v>
      </c>
      <c r="AA598" s="8" t="s">
        <v>247</v>
      </c>
      <c r="AB598" s="8">
        <v>1</v>
      </c>
      <c r="AC598" s="86">
        <f>IF(W598="SOPORTE_TELEFÓNICO",'BASE LIQUIDACION REDEBAN 2025'!$B$19,IF(AND(W598="VISITA_TÉCNICA",Y598="TIPO II"),'BASE LIQUIDACION REDEBAN 2025'!$B$18,'BASE LIQUIDACION REDEBAN 2025'!$B$17))</f>
        <v>67654.12000000001</v>
      </c>
      <c r="AD598" s="86">
        <v>0</v>
      </c>
      <c r="AE598" s="86">
        <f t="shared" si="9"/>
        <v>67654.12000000001</v>
      </c>
      <c r="AF598" s="49"/>
    </row>
    <row r="599" spans="1:32" s="78" customFormat="1">
      <c r="A599" s="8" t="s">
        <v>80</v>
      </c>
      <c r="B599" s="94" t="str">
        <f>VLOOKUP(A599,'CENTRO DE COSTOS'!A:D,4,FALSE)</f>
        <v>JOSE MAURICIO HERNANDEZ ROJAS</v>
      </c>
      <c r="C599" s="94" t="str">
        <f>VLOOKUP(A599,'CENTRO DE COSTOS'!A:D,2,FALSE)</f>
        <v>0004-0001</v>
      </c>
      <c r="D599" s="8">
        <v>13052</v>
      </c>
      <c r="E599" s="8">
        <v>2706638</v>
      </c>
      <c r="F599" s="8">
        <v>79876</v>
      </c>
      <c r="G599" s="8" t="s">
        <v>6241</v>
      </c>
      <c r="H599" s="8" t="s">
        <v>685</v>
      </c>
      <c r="I599" s="8" t="s">
        <v>5004</v>
      </c>
      <c r="J599" s="8" t="s">
        <v>10075</v>
      </c>
      <c r="K599" s="8" t="s">
        <v>160</v>
      </c>
      <c r="L599" s="8" t="s">
        <v>10076</v>
      </c>
      <c r="M599" s="183">
        <v>45908.381249999999</v>
      </c>
      <c r="N599" s="183">
        <v>45910.461805555547</v>
      </c>
      <c r="O599" s="90"/>
      <c r="P599" s="8" t="s">
        <v>8318</v>
      </c>
      <c r="Q599" s="8" t="s">
        <v>8318</v>
      </c>
      <c r="R599" s="8" t="s">
        <v>243</v>
      </c>
      <c r="S599" s="8" t="s">
        <v>365</v>
      </c>
      <c r="T599" s="8" t="s">
        <v>6246</v>
      </c>
      <c r="U599" s="8" t="s">
        <v>7731</v>
      </c>
      <c r="V599" s="8" t="s">
        <v>10077</v>
      </c>
      <c r="W599" s="8" t="s">
        <v>165</v>
      </c>
      <c r="X599" s="10"/>
      <c r="Y599" s="94" t="str">
        <f>VLOOKUP(D599,TIPOLOGIA!A:F,6,0)</f>
        <v>TIPO II</v>
      </c>
      <c r="Z599" s="94" t="str">
        <f>VLOOKUP(D599,TIPOLOGIA!A:F,5,0)</f>
        <v>TERRESTRE</v>
      </c>
      <c r="AA599" s="8" t="s">
        <v>1275</v>
      </c>
      <c r="AB599" s="8">
        <v>1</v>
      </c>
      <c r="AC599" s="86">
        <f>IF(W599="SOPORTE_TELEFÓNICO",'BASE LIQUIDACION REDEBAN 2025'!$B$19,IF(AND(W599="VISITA_TÉCNICA",Y599="TIPO II"),'BASE LIQUIDACION REDEBAN 2025'!$B$18,'BASE LIQUIDACION REDEBAN 2025'!$B$17))</f>
        <v>67654.12000000001</v>
      </c>
      <c r="AD599" s="86">
        <v>0</v>
      </c>
      <c r="AE599" s="86">
        <f t="shared" si="9"/>
        <v>67654.12000000001</v>
      </c>
      <c r="AF599" s="49"/>
    </row>
    <row r="600" spans="1:32" s="78" customFormat="1">
      <c r="A600" s="8" t="s">
        <v>100</v>
      </c>
      <c r="B600" s="94" t="str">
        <f>VLOOKUP(A600,'CENTRO DE COSTOS'!A:D,4,FALSE)</f>
        <v>KEVIN ALEXIS CORZO BUSTOS</v>
      </c>
      <c r="C600" s="94" t="str">
        <f>VLOOKUP(A600,'CENTRO DE COSTOS'!A:D,2,FALSE)</f>
        <v>0004-0007</v>
      </c>
      <c r="D600" s="8">
        <v>50606</v>
      </c>
      <c r="E600" s="8">
        <v>2706462</v>
      </c>
      <c r="F600" s="8">
        <v>53873</v>
      </c>
      <c r="G600" s="8" t="s">
        <v>6241</v>
      </c>
      <c r="H600" s="8" t="s">
        <v>216</v>
      </c>
      <c r="I600" s="8" t="s">
        <v>6626</v>
      </c>
      <c r="J600" s="8" t="s">
        <v>10078</v>
      </c>
      <c r="K600" s="8" t="s">
        <v>160</v>
      </c>
      <c r="L600" s="8" t="s">
        <v>10079</v>
      </c>
      <c r="M600" s="183">
        <v>45908.380555555559</v>
      </c>
      <c r="N600" s="183">
        <v>45910.463194444441</v>
      </c>
      <c r="O600" s="90"/>
      <c r="P600" s="8" t="s">
        <v>8318</v>
      </c>
      <c r="Q600" s="8" t="s">
        <v>8318</v>
      </c>
      <c r="R600" s="8" t="s">
        <v>162</v>
      </c>
      <c r="S600" s="8" t="s">
        <v>6245</v>
      </c>
      <c r="T600" s="8" t="s">
        <v>6246</v>
      </c>
      <c r="U600" s="8" t="s">
        <v>7731</v>
      </c>
      <c r="V600" s="8" t="s">
        <v>10080</v>
      </c>
      <c r="W600" s="8" t="s">
        <v>165</v>
      </c>
      <c r="X600" s="10"/>
      <c r="Y600" s="94" t="str">
        <f>VLOOKUP(D600,TIPOLOGIA!A:F,6,0)</f>
        <v>TIPO II</v>
      </c>
      <c r="Z600" s="94" t="str">
        <f>VLOOKUP(D600,TIPOLOGIA!A:F,5,0)</f>
        <v>TERRESTRE</v>
      </c>
      <c r="AA600" s="8" t="s">
        <v>1538</v>
      </c>
      <c r="AB600" s="8">
        <v>1</v>
      </c>
      <c r="AC600" s="86">
        <f>IF(W600="SOPORTE_TELEFÓNICO",'BASE LIQUIDACION REDEBAN 2025'!$B$19,IF(AND(W600="VISITA_TÉCNICA",Y600="TIPO II"),'BASE LIQUIDACION REDEBAN 2025'!$B$18,'BASE LIQUIDACION REDEBAN 2025'!$B$17))</f>
        <v>67654.12000000001</v>
      </c>
      <c r="AD600" s="86">
        <v>0</v>
      </c>
      <c r="AE600" s="86">
        <f t="shared" si="9"/>
        <v>67654.12000000001</v>
      </c>
      <c r="AF600" s="49"/>
    </row>
    <row r="601" spans="1:32" s="78" customFormat="1">
      <c r="A601" s="8" t="s">
        <v>87</v>
      </c>
      <c r="B601" s="94" t="str">
        <f>VLOOKUP(A601,'CENTRO DE COSTOS'!A:D,4,FALSE)</f>
        <v>DIEGO FERNANDO HENAO CARDONA</v>
      </c>
      <c r="C601" s="94" t="str">
        <f>VLOOKUP(A601,'CENTRO DE COSTOS'!A:D,2,FALSE)</f>
        <v>0004-0002</v>
      </c>
      <c r="D601" s="8">
        <v>17001</v>
      </c>
      <c r="E601" s="8">
        <v>2709204</v>
      </c>
      <c r="F601" s="8">
        <v>79393</v>
      </c>
      <c r="G601" s="8" t="s">
        <v>6241</v>
      </c>
      <c r="H601" s="8" t="s">
        <v>269</v>
      </c>
      <c r="I601" s="8" t="s">
        <v>87</v>
      </c>
      <c r="J601" s="8" t="s">
        <v>8705</v>
      </c>
      <c r="K601" s="8" t="s">
        <v>160</v>
      </c>
      <c r="L601" s="8" t="s">
        <v>10081</v>
      </c>
      <c r="M601" s="183">
        <v>45908.509722222218</v>
      </c>
      <c r="N601" s="183">
        <v>45910.463888888888</v>
      </c>
      <c r="O601" s="90"/>
      <c r="P601" s="8" t="s">
        <v>8318</v>
      </c>
      <c r="Q601" s="8" t="s">
        <v>8318</v>
      </c>
      <c r="R601" s="8" t="s">
        <v>6245</v>
      </c>
      <c r="S601" s="8" t="s">
        <v>6245</v>
      </c>
      <c r="T601" s="8" t="s">
        <v>6246</v>
      </c>
      <c r="U601" s="8" t="s">
        <v>7731</v>
      </c>
      <c r="V601" s="8" t="s">
        <v>10082</v>
      </c>
      <c r="W601" s="8" t="s">
        <v>165</v>
      </c>
      <c r="X601" s="10"/>
      <c r="Y601" s="94" t="str">
        <f>VLOOKUP(D601,TIPOLOGIA!A:F,6,0)</f>
        <v>TIPO I</v>
      </c>
      <c r="Z601" s="94" t="str">
        <f>VLOOKUP(D601,TIPOLOGIA!A:F,5,0)</f>
        <v>TERRESTRE</v>
      </c>
      <c r="AA601" s="8" t="s">
        <v>287</v>
      </c>
      <c r="AB601" s="8">
        <v>1</v>
      </c>
      <c r="AC601" s="86">
        <f>IF(W601="SOPORTE_TELEFÓNICO",'BASE LIQUIDACION REDEBAN 2025'!$B$19,IF(AND(W601="VISITA_TÉCNICA",Y601="TIPO II"),'BASE LIQUIDACION REDEBAN 2025'!$B$18,'BASE LIQUIDACION REDEBAN 2025'!$B$17))</f>
        <v>35779.500569199998</v>
      </c>
      <c r="AD601" s="86">
        <v>0</v>
      </c>
      <c r="AE601" s="86">
        <f t="shared" si="9"/>
        <v>35779.500569199998</v>
      </c>
      <c r="AF601" s="49"/>
    </row>
    <row r="602" spans="1:32" s="78" customFormat="1">
      <c r="A602" s="8" t="s">
        <v>72</v>
      </c>
      <c r="B602" s="94" t="str">
        <f>VLOOKUP(A602,'CENTRO DE COSTOS'!A:D,4,FALSE)</f>
        <v>MIGUEL JULIÁN HERNÁNDEZ GUARÍN</v>
      </c>
      <c r="C602" s="94" t="str">
        <f>VLOOKUP(A602,'CENTRO DE COSTOS'!A:D,2,FALSE)</f>
        <v>0004-0008</v>
      </c>
      <c r="D602" s="8">
        <v>68689</v>
      </c>
      <c r="E602" s="8">
        <v>2698432</v>
      </c>
      <c r="F602" s="8">
        <v>48790</v>
      </c>
      <c r="G602" s="8" t="s">
        <v>6241</v>
      </c>
      <c r="H602" s="8" t="s">
        <v>224</v>
      </c>
      <c r="I602" s="8" t="s">
        <v>6300</v>
      </c>
      <c r="J602" s="8" t="s">
        <v>10083</v>
      </c>
      <c r="K602" s="8" t="s">
        <v>160</v>
      </c>
      <c r="L602" s="8" t="s">
        <v>10084</v>
      </c>
      <c r="M602" s="183">
        <v>45905.347222222219</v>
      </c>
      <c r="N602" s="183">
        <v>45910.46597222222</v>
      </c>
      <c r="O602" s="90"/>
      <c r="P602" s="8" t="s">
        <v>8318</v>
      </c>
      <c r="Q602" s="8" t="s">
        <v>8318</v>
      </c>
      <c r="R602" s="8" t="s">
        <v>6245</v>
      </c>
      <c r="S602" s="8" t="s">
        <v>6245</v>
      </c>
      <c r="T602" s="8" t="s">
        <v>6246</v>
      </c>
      <c r="U602" s="8" t="s">
        <v>7731</v>
      </c>
      <c r="V602" s="8" t="s">
        <v>10085</v>
      </c>
      <c r="W602" s="8" t="s">
        <v>8320</v>
      </c>
      <c r="X602" s="10"/>
      <c r="Y602" s="94" t="str">
        <f>VLOOKUP(D602,TIPOLOGIA!A:F,6,0)</f>
        <v>TIPO III</v>
      </c>
      <c r="Z602" s="94" t="str">
        <f>VLOOKUP(D602,TIPOLOGIA!A:F,5,0)</f>
        <v>TERRESTRE</v>
      </c>
      <c r="AA602" s="8"/>
      <c r="AB602" s="8">
        <v>0</v>
      </c>
      <c r="AC602" s="86">
        <f>IF(W602="SOPORTE_TELEFÓNICO",'BASE LIQUIDACION REDEBAN 2025'!$B$19,IF(AND(W602="VISITA_TÉCNICA",Y602="TIPO II"),'BASE LIQUIDACION REDEBAN 2025'!$B$18,'BASE LIQUIDACION REDEBAN 2025'!$B$17))</f>
        <v>35779.500569199998</v>
      </c>
      <c r="AD602" s="86">
        <v>0</v>
      </c>
      <c r="AE602" s="86">
        <f t="shared" si="9"/>
        <v>35779.500569199998</v>
      </c>
      <c r="AF602" s="49"/>
    </row>
    <row r="603" spans="1:32" s="78" customFormat="1">
      <c r="A603" s="8" t="s">
        <v>81</v>
      </c>
      <c r="B603" s="94" t="str">
        <f>VLOOKUP(A603,'CENTRO DE COSTOS'!A:D,4,FALSE)</f>
        <v>MIGUEL JULIÁN HERNÁNDEZ GUARÍN</v>
      </c>
      <c r="C603" s="94" t="str">
        <f>VLOOKUP(A603,'CENTRO DE COSTOS'!A:D,2,FALSE)</f>
        <v>0004-0008</v>
      </c>
      <c r="D603" s="8">
        <v>54800</v>
      </c>
      <c r="E603" s="8">
        <v>2697329</v>
      </c>
      <c r="F603" s="8">
        <v>74127</v>
      </c>
      <c r="G603" s="8" t="s">
        <v>6241</v>
      </c>
      <c r="H603" s="8" t="s">
        <v>296</v>
      </c>
      <c r="I603" s="8" t="s">
        <v>725</v>
      </c>
      <c r="J603" s="8" t="s">
        <v>10086</v>
      </c>
      <c r="K603" s="8" t="s">
        <v>160</v>
      </c>
      <c r="L603" s="8" t="s">
        <v>10087</v>
      </c>
      <c r="M603" s="183">
        <v>45904.724305555559</v>
      </c>
      <c r="N603" s="183">
        <v>45910.467361111107</v>
      </c>
      <c r="O603" s="90"/>
      <c r="P603" s="8" t="s">
        <v>8318</v>
      </c>
      <c r="Q603" s="8" t="s">
        <v>8318</v>
      </c>
      <c r="R603" s="8" t="s">
        <v>6245</v>
      </c>
      <c r="S603" s="8" t="s">
        <v>6245</v>
      </c>
      <c r="T603" s="8" t="s">
        <v>6246</v>
      </c>
      <c r="U603" s="8" t="s">
        <v>7731</v>
      </c>
      <c r="V603" s="8" t="s">
        <v>10088</v>
      </c>
      <c r="W603" s="8" t="s">
        <v>8320</v>
      </c>
      <c r="X603" s="10"/>
      <c r="Y603" s="94" t="str">
        <f>VLOOKUP(D603,TIPOLOGIA!A:F,6,0)</f>
        <v>TIPO IV</v>
      </c>
      <c r="Z603" s="94" t="str">
        <f>VLOOKUP(D603,TIPOLOGIA!A:F,5,0)</f>
        <v>TERRESTRE</v>
      </c>
      <c r="AA603" s="8"/>
      <c r="AB603" s="8">
        <v>0</v>
      </c>
      <c r="AC603" s="86">
        <f>IF(W603="SOPORTE_TELEFÓNICO",'BASE LIQUIDACION REDEBAN 2025'!$B$19,IF(AND(W603="VISITA_TÉCNICA",Y603="TIPO II"),'BASE LIQUIDACION REDEBAN 2025'!$B$18,'BASE LIQUIDACION REDEBAN 2025'!$B$17))</f>
        <v>35779.500569199998</v>
      </c>
      <c r="AD603" s="86">
        <v>0</v>
      </c>
      <c r="AE603" s="86">
        <f t="shared" si="9"/>
        <v>35779.500569199998</v>
      </c>
      <c r="AF603" s="49"/>
    </row>
    <row r="604" spans="1:32" s="78" customFormat="1">
      <c r="A604" s="8" t="s">
        <v>92</v>
      </c>
      <c r="B604" s="94" t="str">
        <f>VLOOKUP(A604,'CENTRO DE COSTOS'!A:D,4,FALSE)</f>
        <v>KEVIN ALEXIS CORZO BUSTOS</v>
      </c>
      <c r="C604" s="94" t="str">
        <f>VLOOKUP(A604,'CENTRO DE COSTOS'!A:D,2,FALSE)</f>
        <v>0004-0007</v>
      </c>
      <c r="D604" s="8">
        <v>18753</v>
      </c>
      <c r="E604" s="8">
        <v>2684644</v>
      </c>
      <c r="F604" s="8">
        <v>55337</v>
      </c>
      <c r="G604" s="8" t="s">
        <v>6241</v>
      </c>
      <c r="H604" s="8" t="s">
        <v>208</v>
      </c>
      <c r="I604" s="8" t="s">
        <v>3640</v>
      </c>
      <c r="J604" s="8" t="s">
        <v>10089</v>
      </c>
      <c r="K604" s="8" t="s">
        <v>160</v>
      </c>
      <c r="L604" s="8" t="s">
        <v>10090</v>
      </c>
      <c r="M604" s="183">
        <v>45903.333333333343</v>
      </c>
      <c r="N604" s="183">
        <v>45910.468055555553</v>
      </c>
      <c r="O604" s="90"/>
      <c r="P604" s="8" t="s">
        <v>8318</v>
      </c>
      <c r="Q604" s="8" t="s">
        <v>8318</v>
      </c>
      <c r="R604" s="8" t="s">
        <v>162</v>
      </c>
      <c r="S604" s="8" t="s">
        <v>6245</v>
      </c>
      <c r="T604" s="8" t="s">
        <v>6246</v>
      </c>
      <c r="U604" s="8" t="s">
        <v>7731</v>
      </c>
      <c r="V604" s="8" t="s">
        <v>10091</v>
      </c>
      <c r="W604" s="8" t="s">
        <v>8320</v>
      </c>
      <c r="X604" s="10"/>
      <c r="Y604" s="94" t="str">
        <f>VLOOKUP(D604,TIPOLOGIA!A:F,6,0)</f>
        <v>TIPO IV ESPECIAL</v>
      </c>
      <c r="Z604" s="94" t="str">
        <f>VLOOKUP(D604,TIPOLOGIA!A:F,5,0)</f>
        <v>TERRESTRE / AEREO</v>
      </c>
      <c r="AA604" s="8"/>
      <c r="AB604" s="8">
        <v>0</v>
      </c>
      <c r="AC604" s="86">
        <f>IF(W604="SOPORTE_TELEFÓNICO",'BASE LIQUIDACION REDEBAN 2025'!$B$19,IF(AND(W604="VISITA_TÉCNICA",Y604="TIPO II"),'BASE LIQUIDACION REDEBAN 2025'!$B$18,'BASE LIQUIDACION REDEBAN 2025'!$B$17))</f>
        <v>35779.500569199998</v>
      </c>
      <c r="AD604" s="86">
        <v>0</v>
      </c>
      <c r="AE604" s="86">
        <f t="shared" si="9"/>
        <v>35779.500569199998</v>
      </c>
      <c r="AF604" s="49"/>
    </row>
    <row r="605" spans="1:32" s="78" customFormat="1">
      <c r="A605" s="8" t="s">
        <v>91</v>
      </c>
      <c r="B605" s="94" t="str">
        <f>VLOOKUP(A605,'CENTRO DE COSTOS'!A:D,4,FALSE)</f>
        <v>JOSE MAURICIO HERNANDEZ ROJAS</v>
      </c>
      <c r="C605" s="94" t="str">
        <f>VLOOKUP(A605,'CENTRO DE COSTOS'!A:D,2,FALSE)</f>
        <v>0004-0001</v>
      </c>
      <c r="D605" s="8">
        <v>23466</v>
      </c>
      <c r="E605" s="8">
        <v>2676644</v>
      </c>
      <c r="F605" s="8">
        <v>75587</v>
      </c>
      <c r="G605" s="8" t="s">
        <v>6241</v>
      </c>
      <c r="H605" s="8" t="s">
        <v>193</v>
      </c>
      <c r="I605" s="8" t="s">
        <v>2538</v>
      </c>
      <c r="J605" s="8" t="s">
        <v>10092</v>
      </c>
      <c r="K605" s="8" t="s">
        <v>160</v>
      </c>
      <c r="L605" s="8" t="s">
        <v>10093</v>
      </c>
      <c r="M605" s="183">
        <v>45901.693749999999</v>
      </c>
      <c r="N605" s="183">
        <v>45910.46875</v>
      </c>
      <c r="O605" s="90"/>
      <c r="P605" s="8" t="s">
        <v>8318</v>
      </c>
      <c r="Q605" s="8" t="s">
        <v>8318</v>
      </c>
      <c r="R605" s="8" t="s">
        <v>243</v>
      </c>
      <c r="S605" s="8" t="s">
        <v>365</v>
      </c>
      <c r="T605" s="8" t="s">
        <v>6246</v>
      </c>
      <c r="U605" s="8" t="s">
        <v>7731</v>
      </c>
      <c r="V605" s="8" t="s">
        <v>10094</v>
      </c>
      <c r="W605" s="8" t="s">
        <v>8320</v>
      </c>
      <c r="X605" s="10"/>
      <c r="Y605" s="94" t="str">
        <f>VLOOKUP(D605,TIPOLOGIA!A:F,6,0)</f>
        <v>TIPO IV</v>
      </c>
      <c r="Z605" s="94" t="str">
        <f>VLOOKUP(D605,TIPOLOGIA!A:F,5,0)</f>
        <v>TERRESTRE</v>
      </c>
      <c r="AA605" s="8"/>
      <c r="AB605" s="8">
        <v>0</v>
      </c>
      <c r="AC605" s="86">
        <f>IF(W605="SOPORTE_TELEFÓNICO",'BASE LIQUIDACION REDEBAN 2025'!$B$19,IF(AND(W605="VISITA_TÉCNICA",Y605="TIPO II"),'BASE LIQUIDACION REDEBAN 2025'!$B$18,'BASE LIQUIDACION REDEBAN 2025'!$B$17))</f>
        <v>35779.500569199998</v>
      </c>
      <c r="AD605" s="86">
        <v>0</v>
      </c>
      <c r="AE605" s="86">
        <f t="shared" si="9"/>
        <v>35779.500569199998</v>
      </c>
      <c r="AF605" s="49"/>
    </row>
    <row r="606" spans="1:32" s="78" customFormat="1">
      <c r="A606" s="8" t="s">
        <v>72</v>
      </c>
      <c r="B606" s="94" t="str">
        <f>VLOOKUP(A606,'CENTRO DE COSTOS'!A:D,4,FALSE)</f>
        <v>MIGUEL JULIÁN HERNÁNDEZ GUARÍN</v>
      </c>
      <c r="C606" s="94" t="str">
        <f>VLOOKUP(A606,'CENTRO DE COSTOS'!A:D,2,FALSE)</f>
        <v>0004-0008</v>
      </c>
      <c r="D606" s="8">
        <v>68418</v>
      </c>
      <c r="E606" s="8">
        <v>2713210</v>
      </c>
      <c r="F606" s="8">
        <v>19292</v>
      </c>
      <c r="G606" s="8" t="s">
        <v>6241</v>
      </c>
      <c r="H606" s="8" t="s">
        <v>224</v>
      </c>
      <c r="I606" s="8" t="s">
        <v>2948</v>
      </c>
      <c r="J606" s="8" t="s">
        <v>10095</v>
      </c>
      <c r="K606" s="8" t="s">
        <v>160</v>
      </c>
      <c r="L606" s="8" t="s">
        <v>10096</v>
      </c>
      <c r="M606" s="183">
        <v>45909.357638888891</v>
      </c>
      <c r="N606" s="183">
        <v>45910.472222222219</v>
      </c>
      <c r="O606" s="90"/>
      <c r="P606" s="8" t="s">
        <v>8318</v>
      </c>
      <c r="Q606" s="8" t="s">
        <v>8318</v>
      </c>
      <c r="R606" s="8" t="s">
        <v>6245</v>
      </c>
      <c r="S606" s="8" t="s">
        <v>6245</v>
      </c>
      <c r="T606" s="8" t="s">
        <v>6246</v>
      </c>
      <c r="U606" s="8" t="s">
        <v>7731</v>
      </c>
      <c r="V606" s="8" t="s">
        <v>10097</v>
      </c>
      <c r="W606" s="8" t="s">
        <v>165</v>
      </c>
      <c r="X606" s="10"/>
      <c r="Y606" s="94" t="str">
        <f>VLOOKUP(D606,TIPOLOGIA!A:F,6,0)</f>
        <v>TIPO II</v>
      </c>
      <c r="Z606" s="94" t="str">
        <f>VLOOKUP(D606,TIPOLOGIA!A:F,5,0)</f>
        <v>TERRESTRE</v>
      </c>
      <c r="AA606" s="8" t="s">
        <v>4762</v>
      </c>
      <c r="AB606" s="8">
        <v>1</v>
      </c>
      <c r="AC606" s="86">
        <f>IF(W606="SOPORTE_TELEFÓNICO",'BASE LIQUIDACION REDEBAN 2025'!$B$19,IF(AND(W606="VISITA_TÉCNICA",Y606="TIPO II"),'BASE LIQUIDACION REDEBAN 2025'!$B$18,'BASE LIQUIDACION REDEBAN 2025'!$B$17))</f>
        <v>67654.12000000001</v>
      </c>
      <c r="AD606" s="86">
        <v>0</v>
      </c>
      <c r="AE606" s="86">
        <f t="shared" si="9"/>
        <v>67654.12000000001</v>
      </c>
      <c r="AF606" s="49"/>
    </row>
    <row r="607" spans="1:32" s="78" customFormat="1">
      <c r="A607" s="8" t="s">
        <v>68</v>
      </c>
      <c r="B607" s="94" t="str">
        <f>VLOOKUP(A607,'CENTRO DE COSTOS'!A:D,4,FALSE)</f>
        <v>WILLIAM ASDRUBAL ROZO ROZO</v>
      </c>
      <c r="C607" s="94" t="str">
        <f>VLOOKUP(A607,'CENTRO DE COSTOS'!A:D,2,FALSE)</f>
        <v>0004-0004</v>
      </c>
      <c r="D607" s="8">
        <v>25754</v>
      </c>
      <c r="E607" s="8">
        <v>2715230</v>
      </c>
      <c r="F607" s="8">
        <v>66477</v>
      </c>
      <c r="G607" s="8" t="s">
        <v>6241</v>
      </c>
      <c r="H607" s="8" t="s">
        <v>417</v>
      </c>
      <c r="I607" s="8" t="s">
        <v>418</v>
      </c>
      <c r="J607" s="8" t="s">
        <v>7914</v>
      </c>
      <c r="K607" s="8" t="s">
        <v>160</v>
      </c>
      <c r="L607" s="8" t="s">
        <v>10098</v>
      </c>
      <c r="M607" s="183">
        <v>45909.762499999997</v>
      </c>
      <c r="N607" s="183">
        <v>45910.477083333331</v>
      </c>
      <c r="O607" s="90"/>
      <c r="P607" s="8" t="s">
        <v>8318</v>
      </c>
      <c r="Q607" s="8" t="s">
        <v>8318</v>
      </c>
      <c r="R607" s="8" t="s">
        <v>6245</v>
      </c>
      <c r="S607" s="8" t="s">
        <v>6245</v>
      </c>
      <c r="T607" s="8" t="s">
        <v>6246</v>
      </c>
      <c r="U607" s="8" t="s">
        <v>7731</v>
      </c>
      <c r="V607" s="8" t="s">
        <v>10099</v>
      </c>
      <c r="W607" s="8" t="s">
        <v>165</v>
      </c>
      <c r="X607" s="10"/>
      <c r="Y607" s="94" t="str">
        <f>VLOOKUP(D607,TIPOLOGIA!A:F,6,0)</f>
        <v>TIPO I</v>
      </c>
      <c r="Z607" s="94" t="str">
        <f>VLOOKUP(D607,TIPOLOGIA!A:F,5,0)</f>
        <v>TERRESTRE</v>
      </c>
      <c r="AA607" s="8" t="s">
        <v>422</v>
      </c>
      <c r="AB607" s="8">
        <v>1</v>
      </c>
      <c r="AC607" s="86">
        <f>IF(W607="SOPORTE_TELEFÓNICO",'BASE LIQUIDACION REDEBAN 2025'!$B$19,IF(AND(W607="VISITA_TÉCNICA",Y607="TIPO II"),'BASE LIQUIDACION REDEBAN 2025'!$B$18,'BASE LIQUIDACION REDEBAN 2025'!$B$17))</f>
        <v>35779.500569199998</v>
      </c>
      <c r="AD607" s="86">
        <v>0</v>
      </c>
      <c r="AE607" s="86">
        <f t="shared" si="9"/>
        <v>35779.500569199998</v>
      </c>
      <c r="AF607" s="49"/>
    </row>
    <row r="608" spans="1:32" s="78" customFormat="1">
      <c r="A608" s="8" t="s">
        <v>76</v>
      </c>
      <c r="B608" s="94" t="str">
        <f>VLOOKUP(A608,'CENTRO DE COSTOS'!A:D,4,FALSE)</f>
        <v>DIEGO FERNANDO HENAO CARDONA</v>
      </c>
      <c r="C608" s="94" t="str">
        <f>VLOOKUP(A608,'CENTRO DE COSTOS'!A:D,2,FALSE)</f>
        <v>0004-0003</v>
      </c>
      <c r="D608" s="8">
        <v>76001</v>
      </c>
      <c r="E608" s="8">
        <v>2716644</v>
      </c>
      <c r="F608" s="8">
        <v>79753</v>
      </c>
      <c r="G608" s="8" t="s">
        <v>6241</v>
      </c>
      <c r="H608" s="8" t="s">
        <v>232</v>
      </c>
      <c r="I608" s="8" t="s">
        <v>76</v>
      </c>
      <c r="J608" s="8" t="s">
        <v>10100</v>
      </c>
      <c r="K608" s="8" t="s">
        <v>160</v>
      </c>
      <c r="L608" s="8" t="s">
        <v>10101</v>
      </c>
      <c r="M608" s="183">
        <v>45909.615277777782</v>
      </c>
      <c r="N608" s="183">
        <v>45910.479861111111</v>
      </c>
      <c r="O608" s="90"/>
      <c r="P608" s="8" t="s">
        <v>8318</v>
      </c>
      <c r="Q608" s="8" t="s">
        <v>8318</v>
      </c>
      <c r="R608" s="8" t="s">
        <v>6245</v>
      </c>
      <c r="S608" s="8" t="s">
        <v>6245</v>
      </c>
      <c r="T608" s="8" t="s">
        <v>6246</v>
      </c>
      <c r="U608" s="8" t="s">
        <v>7731</v>
      </c>
      <c r="V608" s="8" t="s">
        <v>10102</v>
      </c>
      <c r="W608" s="8" t="s">
        <v>165</v>
      </c>
      <c r="X608" s="10"/>
      <c r="Y608" s="94" t="str">
        <f>VLOOKUP(D608,TIPOLOGIA!A:F,6,0)</f>
        <v>TIPO I</v>
      </c>
      <c r="Z608" s="94" t="str">
        <f>VLOOKUP(D608,TIPOLOGIA!A:F,5,0)</f>
        <v>TERRESTRE</v>
      </c>
      <c r="AA608" s="8" t="s">
        <v>1200</v>
      </c>
      <c r="AB608" s="8">
        <v>1</v>
      </c>
      <c r="AC608" s="86">
        <f>IF(W608="SOPORTE_TELEFÓNICO",'BASE LIQUIDACION REDEBAN 2025'!$B$19,IF(AND(W608="VISITA_TÉCNICA",Y608="TIPO II"),'BASE LIQUIDACION REDEBAN 2025'!$B$18,'BASE LIQUIDACION REDEBAN 2025'!$B$17))</f>
        <v>35779.500569199998</v>
      </c>
      <c r="AD608" s="86">
        <v>0</v>
      </c>
      <c r="AE608" s="86">
        <f t="shared" si="9"/>
        <v>35779.500569199998</v>
      </c>
      <c r="AF608" s="49"/>
    </row>
    <row r="609" spans="1:32" s="78" customFormat="1">
      <c r="A609" s="8" t="s">
        <v>86</v>
      </c>
      <c r="B609" s="94" t="str">
        <f>VLOOKUP(A609,'CENTRO DE COSTOS'!A:D,4,FALSE)</f>
        <v>KEVIN ALEXIS CORZO BUSTOS</v>
      </c>
      <c r="C609" s="94" t="str">
        <f>VLOOKUP(A609,'CENTRO DE COSTOS'!A:D,2,FALSE)</f>
        <v>0004-0007</v>
      </c>
      <c r="D609" s="8">
        <v>73001</v>
      </c>
      <c r="E609" s="8">
        <v>2716064</v>
      </c>
      <c r="F609" s="8">
        <v>46773</v>
      </c>
      <c r="G609" s="8" t="s">
        <v>6241</v>
      </c>
      <c r="H609" s="8" t="s">
        <v>494</v>
      </c>
      <c r="I609" s="8" t="s">
        <v>86</v>
      </c>
      <c r="J609" s="8" t="s">
        <v>10103</v>
      </c>
      <c r="K609" s="8" t="s">
        <v>160</v>
      </c>
      <c r="L609" s="8" t="s">
        <v>10104</v>
      </c>
      <c r="M609" s="183">
        <v>45909.583333333343</v>
      </c>
      <c r="N609" s="183">
        <v>45910.481249999997</v>
      </c>
      <c r="O609" s="90"/>
      <c r="P609" s="8" t="s">
        <v>8318</v>
      </c>
      <c r="Q609" s="8" t="s">
        <v>8318</v>
      </c>
      <c r="R609" s="8" t="s">
        <v>243</v>
      </c>
      <c r="S609" s="8" t="s">
        <v>365</v>
      </c>
      <c r="T609" s="8" t="s">
        <v>6246</v>
      </c>
      <c r="U609" s="8" t="s">
        <v>7731</v>
      </c>
      <c r="V609" s="8" t="s">
        <v>10105</v>
      </c>
      <c r="W609" s="8" t="s">
        <v>165</v>
      </c>
      <c r="X609" s="10"/>
      <c r="Y609" s="94" t="str">
        <f>VLOOKUP(D609,TIPOLOGIA!A:F,6,0)</f>
        <v>TIPO I</v>
      </c>
      <c r="Z609" s="94" t="str">
        <f>VLOOKUP(D609,TIPOLOGIA!A:F,5,0)</f>
        <v>TERRESTRE</v>
      </c>
      <c r="AA609" s="8" t="s">
        <v>760</v>
      </c>
      <c r="AB609" s="8">
        <v>1</v>
      </c>
      <c r="AC609" s="86">
        <f>IF(W609="SOPORTE_TELEFÓNICO",'BASE LIQUIDACION REDEBAN 2025'!$B$19,IF(AND(W609="VISITA_TÉCNICA",Y609="TIPO II"),'BASE LIQUIDACION REDEBAN 2025'!$B$18,'BASE LIQUIDACION REDEBAN 2025'!$B$17))</f>
        <v>35779.500569199998</v>
      </c>
      <c r="AD609" s="86">
        <v>0</v>
      </c>
      <c r="AE609" s="86">
        <f t="shared" si="9"/>
        <v>35779.500569199998</v>
      </c>
      <c r="AF609" s="49"/>
    </row>
    <row r="610" spans="1:32" s="78" customFormat="1">
      <c r="A610" s="8" t="s">
        <v>94</v>
      </c>
      <c r="B610" s="94" t="str">
        <f>VLOOKUP(A610,'CENTRO DE COSTOS'!A:D,4,FALSE)</f>
        <v>DIEGO FERNANDO HENAO CARDONA</v>
      </c>
      <c r="C610" s="94" t="str">
        <f>VLOOKUP(A610,'CENTRO DE COSTOS'!A:D,2,FALSE)</f>
        <v>0004-0002</v>
      </c>
      <c r="D610" s="8">
        <v>76147</v>
      </c>
      <c r="E610" s="8">
        <v>2716914</v>
      </c>
      <c r="F610" s="8">
        <v>20921</v>
      </c>
      <c r="G610" s="8" t="s">
        <v>6241</v>
      </c>
      <c r="H610" s="8" t="s">
        <v>232</v>
      </c>
      <c r="I610" s="8" t="s">
        <v>1202</v>
      </c>
      <c r="J610" s="8" t="s">
        <v>10106</v>
      </c>
      <c r="K610" s="8" t="s">
        <v>160</v>
      </c>
      <c r="L610" s="8" t="s">
        <v>10107</v>
      </c>
      <c r="M610" s="183">
        <v>45909.629166666673</v>
      </c>
      <c r="N610" s="183">
        <v>45910.481944444437</v>
      </c>
      <c r="O610" s="90"/>
      <c r="P610" s="8" t="s">
        <v>8318</v>
      </c>
      <c r="Q610" s="8" t="s">
        <v>8318</v>
      </c>
      <c r="R610" s="8" t="s">
        <v>357</v>
      </c>
      <c r="S610" s="8" t="s">
        <v>1266</v>
      </c>
      <c r="T610" s="8" t="s">
        <v>6246</v>
      </c>
      <c r="U610" s="8" t="s">
        <v>7731</v>
      </c>
      <c r="V610" s="8" t="s">
        <v>10108</v>
      </c>
      <c r="W610" s="8" t="s">
        <v>165</v>
      </c>
      <c r="X610" s="10"/>
      <c r="Y610" s="94" t="str">
        <f>VLOOKUP(D610,TIPOLOGIA!A:F,6,0)</f>
        <v>TIPO I</v>
      </c>
      <c r="Z610" s="94" t="str">
        <f>VLOOKUP(D610,TIPOLOGIA!A:F,5,0)</f>
        <v>TERRESTRE</v>
      </c>
      <c r="AA610" s="8" t="s">
        <v>1533</v>
      </c>
      <c r="AB610" s="8">
        <v>1</v>
      </c>
      <c r="AC610" s="86">
        <f>IF(W610="SOPORTE_TELEFÓNICO",'BASE LIQUIDACION REDEBAN 2025'!$B$19,IF(AND(W610="VISITA_TÉCNICA",Y610="TIPO II"),'BASE LIQUIDACION REDEBAN 2025'!$B$18,'BASE LIQUIDACION REDEBAN 2025'!$B$17))</f>
        <v>35779.500569199998</v>
      </c>
      <c r="AD610" s="86">
        <v>0</v>
      </c>
      <c r="AE610" s="86">
        <f t="shared" si="9"/>
        <v>35779.500569199998</v>
      </c>
      <c r="AF610" s="49"/>
    </row>
    <row r="611" spans="1:32" s="78" customFormat="1">
      <c r="A611" s="8" t="s">
        <v>76</v>
      </c>
      <c r="B611" s="94" t="str">
        <f>VLOOKUP(A611,'CENTRO DE COSTOS'!A:D,4,FALSE)</f>
        <v>DIEGO FERNANDO HENAO CARDONA</v>
      </c>
      <c r="C611" s="94" t="str">
        <f>VLOOKUP(A611,'CENTRO DE COSTOS'!A:D,2,FALSE)</f>
        <v>0004-0003</v>
      </c>
      <c r="D611" s="8">
        <v>76364</v>
      </c>
      <c r="E611" s="8">
        <v>2713919</v>
      </c>
      <c r="F611" s="8">
        <v>79304</v>
      </c>
      <c r="G611" s="8" t="s">
        <v>6241</v>
      </c>
      <c r="H611" s="8" t="s">
        <v>232</v>
      </c>
      <c r="I611" s="8" t="s">
        <v>767</v>
      </c>
      <c r="J611" s="8" t="s">
        <v>10109</v>
      </c>
      <c r="K611" s="8" t="s">
        <v>160</v>
      </c>
      <c r="L611" s="8" t="s">
        <v>10110</v>
      </c>
      <c r="M611" s="183">
        <v>45909.397916666669</v>
      </c>
      <c r="N611" s="183">
        <v>45910.48333333333</v>
      </c>
      <c r="O611" s="90"/>
      <c r="P611" s="8" t="s">
        <v>8318</v>
      </c>
      <c r="Q611" s="8" t="s">
        <v>8318</v>
      </c>
      <c r="R611" s="8" t="s">
        <v>6245</v>
      </c>
      <c r="S611" s="8" t="s">
        <v>6245</v>
      </c>
      <c r="T611" s="8" t="s">
        <v>6246</v>
      </c>
      <c r="U611" s="8" t="s">
        <v>7731</v>
      </c>
      <c r="V611" s="8" t="s">
        <v>10111</v>
      </c>
      <c r="W611" s="8" t="s">
        <v>165</v>
      </c>
      <c r="X611" s="10"/>
      <c r="Y611" s="94" t="str">
        <f>VLOOKUP(D611,TIPOLOGIA!A:F,6,0)</f>
        <v>TIPO II</v>
      </c>
      <c r="Z611" s="94" t="str">
        <f>VLOOKUP(D611,TIPOLOGIA!A:F,5,0)</f>
        <v>TERRESTRE</v>
      </c>
      <c r="AA611" s="8" t="s">
        <v>346</v>
      </c>
      <c r="AB611" s="8">
        <v>1</v>
      </c>
      <c r="AC611" s="86">
        <f>IF(W611="SOPORTE_TELEFÓNICO",'BASE LIQUIDACION REDEBAN 2025'!$B$19,IF(AND(W611="VISITA_TÉCNICA",Y611="TIPO II"),'BASE LIQUIDACION REDEBAN 2025'!$B$18,'BASE LIQUIDACION REDEBAN 2025'!$B$17))</f>
        <v>67654.12000000001</v>
      </c>
      <c r="AD611" s="86">
        <v>0</v>
      </c>
      <c r="AE611" s="86">
        <f t="shared" si="9"/>
        <v>67654.12000000001</v>
      </c>
      <c r="AF611" s="49"/>
    </row>
    <row r="612" spans="1:32" s="78" customFormat="1">
      <c r="A612" s="8" t="s">
        <v>94</v>
      </c>
      <c r="B612" s="94" t="str">
        <f>VLOOKUP(A612,'CENTRO DE COSTOS'!A:D,4,FALSE)</f>
        <v>DIEGO FERNANDO HENAO CARDONA</v>
      </c>
      <c r="C612" s="94" t="str">
        <f>VLOOKUP(A612,'CENTRO DE COSTOS'!A:D,2,FALSE)</f>
        <v>0004-0002</v>
      </c>
      <c r="D612" s="8">
        <v>63001</v>
      </c>
      <c r="E612" s="8">
        <v>2709276</v>
      </c>
      <c r="F612" s="8">
        <v>20487</v>
      </c>
      <c r="G612" s="8" t="s">
        <v>6241</v>
      </c>
      <c r="H612" s="8" t="s">
        <v>732</v>
      </c>
      <c r="I612" s="8" t="s">
        <v>733</v>
      </c>
      <c r="J612" s="8" t="s">
        <v>2600</v>
      </c>
      <c r="K612" s="8" t="s">
        <v>160</v>
      </c>
      <c r="L612" s="8" t="s">
        <v>10112</v>
      </c>
      <c r="M612" s="183">
        <v>45908.535416666673</v>
      </c>
      <c r="N612" s="183">
        <v>45910.484722222223</v>
      </c>
      <c r="O612" s="90"/>
      <c r="P612" s="8" t="s">
        <v>8318</v>
      </c>
      <c r="Q612" s="8" t="s">
        <v>8318</v>
      </c>
      <c r="R612" s="8" t="s">
        <v>357</v>
      </c>
      <c r="S612" s="8" t="s">
        <v>1266</v>
      </c>
      <c r="T612" s="8" t="s">
        <v>6246</v>
      </c>
      <c r="U612" s="8" t="s">
        <v>7731</v>
      </c>
      <c r="V612" s="8" t="s">
        <v>10113</v>
      </c>
      <c r="W612" s="8" t="s">
        <v>165</v>
      </c>
      <c r="X612" s="10"/>
      <c r="Y612" s="94" t="str">
        <f>VLOOKUP(D612,TIPOLOGIA!A:F,6,0)</f>
        <v>TIPO II</v>
      </c>
      <c r="Z612" s="94" t="str">
        <f>VLOOKUP(D612,TIPOLOGIA!A:F,5,0)</f>
        <v>TERRESTRE</v>
      </c>
      <c r="AA612" s="8" t="s">
        <v>737</v>
      </c>
      <c r="AB612" s="8">
        <v>1</v>
      </c>
      <c r="AC612" s="86">
        <f>IF(W612="SOPORTE_TELEFÓNICO",'BASE LIQUIDACION REDEBAN 2025'!$B$19,IF(AND(W612="VISITA_TÉCNICA",Y612="TIPO II"),'BASE LIQUIDACION REDEBAN 2025'!$B$18,'BASE LIQUIDACION REDEBAN 2025'!$B$17))</f>
        <v>67654.12000000001</v>
      </c>
      <c r="AD612" s="86">
        <v>0</v>
      </c>
      <c r="AE612" s="86">
        <f t="shared" si="9"/>
        <v>67654.12000000001</v>
      </c>
      <c r="AF612" s="49"/>
    </row>
    <row r="613" spans="1:32" s="78" customFormat="1">
      <c r="A613" s="8" t="s">
        <v>72</v>
      </c>
      <c r="B613" s="94" t="str">
        <f>VLOOKUP(A613,'CENTRO DE COSTOS'!A:D,4,FALSE)</f>
        <v>MIGUEL JULIÁN HERNÁNDEZ GUARÍN</v>
      </c>
      <c r="C613" s="94" t="str">
        <f>VLOOKUP(A613,'CENTRO DE COSTOS'!A:D,2,FALSE)</f>
        <v>0004-0008</v>
      </c>
      <c r="D613" s="8">
        <v>68418</v>
      </c>
      <c r="E613" s="8">
        <v>2715638</v>
      </c>
      <c r="F613" s="8">
        <v>51006</v>
      </c>
      <c r="G613" s="8" t="s">
        <v>6241</v>
      </c>
      <c r="H613" s="8" t="s">
        <v>224</v>
      </c>
      <c r="I613" s="8" t="s">
        <v>2948</v>
      </c>
      <c r="J613" s="8" t="s">
        <v>10114</v>
      </c>
      <c r="K613" s="8" t="s">
        <v>160</v>
      </c>
      <c r="L613" s="8" t="s">
        <v>10115</v>
      </c>
      <c r="M613" s="183">
        <v>45909.506249999999</v>
      </c>
      <c r="N613" s="183">
        <v>45910.486111111109</v>
      </c>
      <c r="O613" s="90"/>
      <c r="P613" s="8" t="s">
        <v>8318</v>
      </c>
      <c r="Q613" s="8" t="s">
        <v>8318</v>
      </c>
      <c r="R613" s="8" t="s">
        <v>6245</v>
      </c>
      <c r="S613" s="8" t="s">
        <v>6245</v>
      </c>
      <c r="T613" s="8" t="s">
        <v>6246</v>
      </c>
      <c r="U613" s="8" t="s">
        <v>7731</v>
      </c>
      <c r="V613" s="8" t="s">
        <v>10116</v>
      </c>
      <c r="W613" s="8" t="s">
        <v>165</v>
      </c>
      <c r="X613" s="10"/>
      <c r="Y613" s="94" t="str">
        <f>VLOOKUP(D613,TIPOLOGIA!A:F,6,0)</f>
        <v>TIPO II</v>
      </c>
      <c r="Z613" s="94" t="str">
        <f>VLOOKUP(D613,TIPOLOGIA!A:F,5,0)</f>
        <v>TERRESTRE</v>
      </c>
      <c r="AA613" s="8" t="s">
        <v>4762</v>
      </c>
      <c r="AB613" s="8">
        <v>1</v>
      </c>
      <c r="AC613" s="86">
        <f>IF(W613="SOPORTE_TELEFÓNICO",'BASE LIQUIDACION REDEBAN 2025'!$B$19,IF(AND(W613="VISITA_TÉCNICA",Y613="TIPO II"),'BASE LIQUIDACION REDEBAN 2025'!$B$18,'BASE LIQUIDACION REDEBAN 2025'!$B$17))</f>
        <v>67654.12000000001</v>
      </c>
      <c r="AD613" s="86">
        <v>0</v>
      </c>
      <c r="AE613" s="86">
        <f t="shared" si="9"/>
        <v>67654.12000000001</v>
      </c>
      <c r="AF613" s="49"/>
    </row>
    <row r="614" spans="1:32" s="78" customFormat="1">
      <c r="A614" s="8" t="s">
        <v>90</v>
      </c>
      <c r="B614" s="94" t="str">
        <f>VLOOKUP(A614,'CENTRO DE COSTOS'!A:D,4,FALSE)</f>
        <v>JUAN SEBASTIÁN RÍOS CASTRILLÓN</v>
      </c>
      <c r="C614" s="94" t="str">
        <f>VLOOKUP(A614,'CENTRO DE COSTOS'!A:D,2,FALSE)</f>
        <v>0004-0005</v>
      </c>
      <c r="D614" s="8">
        <v>5148</v>
      </c>
      <c r="E614" s="8">
        <v>2698396</v>
      </c>
      <c r="F614" s="8">
        <v>69818</v>
      </c>
      <c r="G614" s="8" t="s">
        <v>6241</v>
      </c>
      <c r="H614" s="8" t="s">
        <v>249</v>
      </c>
      <c r="I614" s="8" t="s">
        <v>3083</v>
      </c>
      <c r="J614" s="8" t="s">
        <v>10117</v>
      </c>
      <c r="K614" s="8" t="s">
        <v>160</v>
      </c>
      <c r="L614" s="8" t="s">
        <v>10118</v>
      </c>
      <c r="M614" s="183">
        <v>45905.35</v>
      </c>
      <c r="N614" s="183">
        <v>45910.487500000003</v>
      </c>
      <c r="O614" s="90"/>
      <c r="P614" s="8" t="s">
        <v>8318</v>
      </c>
      <c r="Q614" s="8" t="s">
        <v>8318</v>
      </c>
      <c r="R614" s="8" t="s">
        <v>243</v>
      </c>
      <c r="S614" s="8" t="s">
        <v>244</v>
      </c>
      <c r="T614" s="8" t="s">
        <v>6246</v>
      </c>
      <c r="U614" s="8" t="s">
        <v>7731</v>
      </c>
      <c r="V614" s="8" t="s">
        <v>10119</v>
      </c>
      <c r="W614" s="8" t="s">
        <v>165</v>
      </c>
      <c r="X614" s="10"/>
      <c r="Y614" s="94" t="str">
        <f>VLOOKUP(D614,TIPOLOGIA!A:F,6,0)</f>
        <v>TIPO II</v>
      </c>
      <c r="Z614" s="94" t="str">
        <f>VLOOKUP(D614,TIPOLOGIA!A:F,5,0)</f>
        <v>TERRESTRE</v>
      </c>
      <c r="AA614" s="8" t="s">
        <v>400</v>
      </c>
      <c r="AB614" s="8">
        <v>1</v>
      </c>
      <c r="AC614" s="86">
        <f>IF(W614="SOPORTE_TELEFÓNICO",'BASE LIQUIDACION REDEBAN 2025'!$B$19,IF(AND(W614="VISITA_TÉCNICA",Y614="TIPO II"),'BASE LIQUIDACION REDEBAN 2025'!$B$18,'BASE LIQUIDACION REDEBAN 2025'!$B$17))</f>
        <v>67654.12000000001</v>
      </c>
      <c r="AD614" s="86">
        <v>0</v>
      </c>
      <c r="AE614" s="86">
        <f t="shared" si="9"/>
        <v>67654.12000000001</v>
      </c>
      <c r="AF614" s="49"/>
    </row>
    <row r="615" spans="1:32" s="78" customFormat="1">
      <c r="A615" s="8" t="s">
        <v>76</v>
      </c>
      <c r="B615" s="94" t="str">
        <f>VLOOKUP(A615,'CENTRO DE COSTOS'!A:D,4,FALSE)</f>
        <v>DIEGO FERNANDO HENAO CARDONA</v>
      </c>
      <c r="C615" s="94" t="str">
        <f>VLOOKUP(A615,'CENTRO DE COSTOS'!A:D,2,FALSE)</f>
        <v>0004-0003</v>
      </c>
      <c r="D615" s="8">
        <v>76001</v>
      </c>
      <c r="E615" s="8">
        <v>2715602</v>
      </c>
      <c r="F615" s="8">
        <v>48410</v>
      </c>
      <c r="G615" s="8" t="s">
        <v>6241</v>
      </c>
      <c r="H615" s="8" t="s">
        <v>232</v>
      </c>
      <c r="I615" s="8" t="s">
        <v>76</v>
      </c>
      <c r="J615" s="8" t="s">
        <v>10120</v>
      </c>
      <c r="K615" s="8" t="s">
        <v>160</v>
      </c>
      <c r="L615" s="8" t="s">
        <v>10121</v>
      </c>
      <c r="M615" s="183">
        <v>45909.498611111107</v>
      </c>
      <c r="N615" s="183">
        <v>45910.488194444442</v>
      </c>
      <c r="O615" s="90"/>
      <c r="P615" s="8" t="s">
        <v>8318</v>
      </c>
      <c r="Q615" s="8" t="s">
        <v>8318</v>
      </c>
      <c r="R615" s="8" t="s">
        <v>6245</v>
      </c>
      <c r="S615" s="8" t="s">
        <v>6245</v>
      </c>
      <c r="T615" s="8" t="s">
        <v>6246</v>
      </c>
      <c r="U615" s="8" t="s">
        <v>7731</v>
      </c>
      <c r="V615" s="8" t="s">
        <v>10122</v>
      </c>
      <c r="W615" s="8" t="s">
        <v>165</v>
      </c>
      <c r="X615" s="10"/>
      <c r="Y615" s="94" t="str">
        <f>VLOOKUP(D615,TIPOLOGIA!A:F,6,0)</f>
        <v>TIPO I</v>
      </c>
      <c r="Z615" s="94" t="str">
        <f>VLOOKUP(D615,TIPOLOGIA!A:F,5,0)</f>
        <v>TERRESTRE</v>
      </c>
      <c r="AA615" s="8" t="s">
        <v>1200</v>
      </c>
      <c r="AB615" s="8">
        <v>1</v>
      </c>
      <c r="AC615" s="86">
        <f>IF(W615="SOPORTE_TELEFÓNICO",'BASE LIQUIDACION REDEBAN 2025'!$B$19,IF(AND(W615="VISITA_TÉCNICA",Y615="TIPO II"),'BASE LIQUIDACION REDEBAN 2025'!$B$18,'BASE LIQUIDACION REDEBAN 2025'!$B$17))</f>
        <v>35779.500569199998</v>
      </c>
      <c r="AD615" s="86">
        <v>0</v>
      </c>
      <c r="AE615" s="86">
        <f t="shared" si="9"/>
        <v>35779.500569199998</v>
      </c>
      <c r="AF615" s="49"/>
    </row>
    <row r="616" spans="1:32" s="78" customFormat="1">
      <c r="A616" s="8" t="s">
        <v>81</v>
      </c>
      <c r="B616" s="94" t="str">
        <f>VLOOKUP(A616,'CENTRO DE COSTOS'!A:D,4,FALSE)</f>
        <v>MIGUEL JULIÁN HERNÁNDEZ GUARÍN</v>
      </c>
      <c r="C616" s="94" t="str">
        <f>VLOOKUP(A616,'CENTRO DE COSTOS'!A:D,2,FALSE)</f>
        <v>0004-0008</v>
      </c>
      <c r="D616" s="8">
        <v>54820</v>
      </c>
      <c r="E616" s="8">
        <v>2705864</v>
      </c>
      <c r="F616" s="8">
        <v>38877</v>
      </c>
      <c r="G616" s="8" t="s">
        <v>6241</v>
      </c>
      <c r="H616" s="8" t="s">
        <v>296</v>
      </c>
      <c r="I616" s="8" t="s">
        <v>1918</v>
      </c>
      <c r="J616" s="8" t="s">
        <v>10123</v>
      </c>
      <c r="K616" s="8" t="s">
        <v>160</v>
      </c>
      <c r="L616" s="8" t="s">
        <v>10124</v>
      </c>
      <c r="M616" s="183">
        <v>45908.347916666673</v>
      </c>
      <c r="N616" s="183">
        <v>45910.488194444442</v>
      </c>
      <c r="O616" s="90"/>
      <c r="P616" s="8" t="s">
        <v>8318</v>
      </c>
      <c r="Q616" s="8" t="s">
        <v>8318</v>
      </c>
      <c r="R616" s="8" t="s">
        <v>6245</v>
      </c>
      <c r="S616" s="8" t="s">
        <v>6245</v>
      </c>
      <c r="T616" s="8" t="s">
        <v>6246</v>
      </c>
      <c r="U616" s="8" t="s">
        <v>7731</v>
      </c>
      <c r="V616" s="8" t="s">
        <v>10125</v>
      </c>
      <c r="W616" s="8" t="s">
        <v>8320</v>
      </c>
      <c r="X616" s="10"/>
      <c r="Y616" s="94" t="str">
        <f>VLOOKUP(D616,TIPOLOGIA!A:F,6,0)</f>
        <v>TIPO IV</v>
      </c>
      <c r="Z616" s="94" t="str">
        <f>VLOOKUP(D616,TIPOLOGIA!A:F,5,0)</f>
        <v>TERRESTRE</v>
      </c>
      <c r="AA616" s="8" t="s">
        <v>307</v>
      </c>
      <c r="AB616" s="8">
        <v>0</v>
      </c>
      <c r="AC616" s="86">
        <f>IF(W616="SOPORTE_TELEFÓNICO",'BASE LIQUIDACION REDEBAN 2025'!$B$19,IF(AND(W616="VISITA_TÉCNICA",Y616="TIPO II"),'BASE LIQUIDACION REDEBAN 2025'!$B$18,'BASE LIQUIDACION REDEBAN 2025'!$B$17))</f>
        <v>35779.500569199998</v>
      </c>
      <c r="AD616" s="86">
        <v>0</v>
      </c>
      <c r="AE616" s="86">
        <f t="shared" si="9"/>
        <v>35779.500569199998</v>
      </c>
      <c r="AF616" s="49"/>
    </row>
    <row r="617" spans="1:32" s="78" customFormat="1">
      <c r="A617" s="8" t="s">
        <v>60</v>
      </c>
      <c r="B617" s="94" t="str">
        <f>VLOOKUP(A617,'CENTRO DE COSTOS'!A:D,4,FALSE)</f>
        <v>JUAN SEBASTIÁN RÍOS CASTRILLÓN</v>
      </c>
      <c r="C617" s="94" t="str">
        <f>VLOOKUP(A617,'CENTRO DE COSTOS'!A:D,2,FALSE)</f>
        <v>0004-0005</v>
      </c>
      <c r="D617" s="8">
        <v>5837</v>
      </c>
      <c r="E617" s="8">
        <v>2698941</v>
      </c>
      <c r="F617" s="8">
        <v>40600</v>
      </c>
      <c r="G617" s="8" t="s">
        <v>6241</v>
      </c>
      <c r="H617" s="8" t="s">
        <v>249</v>
      </c>
      <c r="I617" s="8" t="s">
        <v>256</v>
      </c>
      <c r="J617" s="8" t="s">
        <v>10126</v>
      </c>
      <c r="K617" s="8" t="s">
        <v>160</v>
      </c>
      <c r="L617" s="8" t="s">
        <v>10127</v>
      </c>
      <c r="M617" s="183">
        <v>45905.37777777778</v>
      </c>
      <c r="N617" s="183">
        <v>45910.489583333343</v>
      </c>
      <c r="O617" s="90"/>
      <c r="P617" s="8" t="s">
        <v>8318</v>
      </c>
      <c r="Q617" s="8" t="s">
        <v>8318</v>
      </c>
      <c r="R617" s="8" t="s">
        <v>6245</v>
      </c>
      <c r="S617" s="8" t="s">
        <v>6245</v>
      </c>
      <c r="T617" s="8" t="s">
        <v>6246</v>
      </c>
      <c r="U617" s="8" t="s">
        <v>7731</v>
      </c>
      <c r="V617" s="8" t="s">
        <v>10128</v>
      </c>
      <c r="W617" s="8" t="s">
        <v>165</v>
      </c>
      <c r="X617" s="10"/>
      <c r="Y617" s="94" t="str">
        <f>VLOOKUP(D617,TIPOLOGIA!A:F,6,0)</f>
        <v>TIPO II</v>
      </c>
      <c r="Z617" s="94" t="str">
        <f>VLOOKUP(D617,TIPOLOGIA!A:F,5,0)</f>
        <v>TERRESTRE</v>
      </c>
      <c r="AA617" s="8" t="s">
        <v>648</v>
      </c>
      <c r="AB617" s="8">
        <v>1</v>
      </c>
      <c r="AC617" s="86">
        <f>IF(W617="SOPORTE_TELEFÓNICO",'BASE LIQUIDACION REDEBAN 2025'!$B$19,IF(AND(W617="VISITA_TÉCNICA",Y617="TIPO II"),'BASE LIQUIDACION REDEBAN 2025'!$B$18,'BASE LIQUIDACION REDEBAN 2025'!$B$17))</f>
        <v>67654.12000000001</v>
      </c>
      <c r="AD617" s="86">
        <v>0</v>
      </c>
      <c r="AE617" s="86">
        <f t="shared" si="9"/>
        <v>67654.12000000001</v>
      </c>
      <c r="AF617" s="49"/>
    </row>
    <row r="618" spans="1:32" s="78" customFormat="1">
      <c r="A618" s="8" t="s">
        <v>81</v>
      </c>
      <c r="B618" s="94" t="str">
        <f>VLOOKUP(A618,'CENTRO DE COSTOS'!A:D,4,FALSE)</f>
        <v>MIGUEL JULIÁN HERNÁNDEZ GUARÍN</v>
      </c>
      <c r="C618" s="94" t="str">
        <f>VLOOKUP(A618,'CENTRO DE COSTOS'!A:D,2,FALSE)</f>
        <v>0004-0008</v>
      </c>
      <c r="D618" s="8">
        <v>54099</v>
      </c>
      <c r="E618" s="8">
        <v>2700775</v>
      </c>
      <c r="F618" s="8">
        <v>79740</v>
      </c>
      <c r="G618" s="8" t="s">
        <v>6241</v>
      </c>
      <c r="H618" s="8" t="s">
        <v>296</v>
      </c>
      <c r="I618" s="8" t="s">
        <v>472</v>
      </c>
      <c r="J618" s="8" t="s">
        <v>10129</v>
      </c>
      <c r="K618" s="8" t="s">
        <v>160</v>
      </c>
      <c r="L618" s="8" t="s">
        <v>10130</v>
      </c>
      <c r="M618" s="183">
        <v>45905.490972222222</v>
      </c>
      <c r="N618" s="183">
        <v>45910.490277777782</v>
      </c>
      <c r="O618" s="90"/>
      <c r="P618" s="8" t="s">
        <v>8318</v>
      </c>
      <c r="Q618" s="8" t="s">
        <v>8318</v>
      </c>
      <c r="R618" s="8" t="s">
        <v>162</v>
      </c>
      <c r="S618" s="8" t="s">
        <v>162</v>
      </c>
      <c r="T618" s="8" t="s">
        <v>6246</v>
      </c>
      <c r="U618" s="8" t="s">
        <v>7731</v>
      </c>
      <c r="V618" s="8" t="s">
        <v>10131</v>
      </c>
      <c r="W618" s="8" t="s">
        <v>8320</v>
      </c>
      <c r="X618" s="10"/>
      <c r="Y618" s="94" t="str">
        <f>VLOOKUP(D618,TIPOLOGIA!A:F,6,0)</f>
        <v>TIPO II</v>
      </c>
      <c r="Z618" s="94" t="str">
        <f>VLOOKUP(D618,TIPOLOGIA!A:F,5,0)</f>
        <v>TERRESTRE</v>
      </c>
      <c r="AA618" s="8" t="s">
        <v>301</v>
      </c>
      <c r="AB618" s="8">
        <v>0</v>
      </c>
      <c r="AC618" s="86">
        <f>IF(W618="SOPORTE_TELEFÓNICO",'BASE LIQUIDACION REDEBAN 2025'!$B$19,IF(AND(W618="VISITA_TÉCNICA",Y618="TIPO II"),'BASE LIQUIDACION REDEBAN 2025'!$B$18,'BASE LIQUIDACION REDEBAN 2025'!$B$17))</f>
        <v>35779.500569199998</v>
      </c>
      <c r="AD618" s="86">
        <v>0</v>
      </c>
      <c r="AE618" s="86">
        <f t="shared" si="9"/>
        <v>35779.500569199998</v>
      </c>
      <c r="AF618" s="49"/>
    </row>
    <row r="619" spans="1:32" s="78" customFormat="1">
      <c r="A619" s="8" t="s">
        <v>60</v>
      </c>
      <c r="B619" s="94" t="str">
        <f>VLOOKUP(A619,'CENTRO DE COSTOS'!A:D,4,FALSE)</f>
        <v>JUAN SEBASTIÁN RÍOS CASTRILLÓN</v>
      </c>
      <c r="C619" s="94" t="str">
        <f>VLOOKUP(A619,'CENTRO DE COSTOS'!A:D,2,FALSE)</f>
        <v>0004-0005</v>
      </c>
      <c r="D619" s="8">
        <v>5837</v>
      </c>
      <c r="E619" s="8">
        <v>2704203</v>
      </c>
      <c r="F619" s="8">
        <v>58301</v>
      </c>
      <c r="G619" s="8" t="s">
        <v>6241</v>
      </c>
      <c r="H619" s="8" t="s">
        <v>249</v>
      </c>
      <c r="I619" s="8" t="s">
        <v>256</v>
      </c>
      <c r="J619" s="8" t="s">
        <v>10132</v>
      </c>
      <c r="K619" s="8" t="s">
        <v>160</v>
      </c>
      <c r="L619" s="8" t="s">
        <v>10133</v>
      </c>
      <c r="M619" s="183">
        <v>45906.490277777782</v>
      </c>
      <c r="N619" s="183">
        <v>45910.491666666669</v>
      </c>
      <c r="O619" s="90"/>
      <c r="P619" s="8" t="s">
        <v>8318</v>
      </c>
      <c r="Q619" s="8" t="s">
        <v>8318</v>
      </c>
      <c r="R619" s="8" t="s">
        <v>6245</v>
      </c>
      <c r="S619" s="8" t="s">
        <v>6245</v>
      </c>
      <c r="T619" s="8" t="s">
        <v>6246</v>
      </c>
      <c r="U619" s="8" t="s">
        <v>7731</v>
      </c>
      <c r="V619" s="8" t="s">
        <v>10134</v>
      </c>
      <c r="W619" s="8" t="s">
        <v>165</v>
      </c>
      <c r="X619" s="10"/>
      <c r="Y619" s="94" t="str">
        <f>VLOOKUP(D619,TIPOLOGIA!A:F,6,0)</f>
        <v>TIPO II</v>
      </c>
      <c r="Z619" s="94" t="str">
        <f>VLOOKUP(D619,TIPOLOGIA!A:F,5,0)</f>
        <v>TERRESTRE</v>
      </c>
      <c r="AA619" s="8" t="s">
        <v>648</v>
      </c>
      <c r="AB619" s="8">
        <v>1</v>
      </c>
      <c r="AC619" s="86">
        <f>IF(W619="SOPORTE_TELEFÓNICO",'BASE LIQUIDACION REDEBAN 2025'!$B$19,IF(AND(W619="VISITA_TÉCNICA",Y619="TIPO II"),'BASE LIQUIDACION REDEBAN 2025'!$B$18,'BASE LIQUIDACION REDEBAN 2025'!$B$17))</f>
        <v>67654.12000000001</v>
      </c>
      <c r="AD619" s="86">
        <v>0</v>
      </c>
      <c r="AE619" s="86">
        <f t="shared" si="9"/>
        <v>67654.12000000001</v>
      </c>
      <c r="AF619" s="49"/>
    </row>
    <row r="620" spans="1:32" s="78" customFormat="1">
      <c r="A620" s="8" t="s">
        <v>76</v>
      </c>
      <c r="B620" s="94" t="str">
        <f>VLOOKUP(A620,'CENTRO DE COSTOS'!A:D,4,FALSE)</f>
        <v>DIEGO FERNANDO HENAO CARDONA</v>
      </c>
      <c r="C620" s="94" t="str">
        <f>VLOOKUP(A620,'CENTRO DE COSTOS'!A:D,2,FALSE)</f>
        <v>0004-0003</v>
      </c>
      <c r="D620" s="8">
        <v>76001</v>
      </c>
      <c r="E620" s="8">
        <v>2714791</v>
      </c>
      <c r="F620" s="8">
        <v>80824</v>
      </c>
      <c r="G620" s="8" t="s">
        <v>6241</v>
      </c>
      <c r="H620" s="8" t="s">
        <v>232</v>
      </c>
      <c r="I620" s="8" t="s">
        <v>76</v>
      </c>
      <c r="J620" s="8" t="s">
        <v>10135</v>
      </c>
      <c r="K620" s="8" t="s">
        <v>160</v>
      </c>
      <c r="L620" s="8" t="s">
        <v>10136</v>
      </c>
      <c r="M620" s="183">
        <v>45909.759722222218</v>
      </c>
      <c r="N620" s="183">
        <v>45910.496527777781</v>
      </c>
      <c r="O620" s="90"/>
      <c r="P620" s="8" t="s">
        <v>8318</v>
      </c>
      <c r="Q620" s="8" t="s">
        <v>8318</v>
      </c>
      <c r="R620" s="8" t="s">
        <v>357</v>
      </c>
      <c r="S620" s="8" t="s">
        <v>7751</v>
      </c>
      <c r="T620" s="8" t="s">
        <v>6246</v>
      </c>
      <c r="U620" s="8" t="s">
        <v>7731</v>
      </c>
      <c r="V620" s="8" t="s">
        <v>10137</v>
      </c>
      <c r="W620" s="8" t="s">
        <v>165</v>
      </c>
      <c r="X620" s="10"/>
      <c r="Y620" s="94" t="str">
        <f>VLOOKUP(D620,TIPOLOGIA!A:F,6,0)</f>
        <v>TIPO I</v>
      </c>
      <c r="Z620" s="94" t="str">
        <f>VLOOKUP(D620,TIPOLOGIA!A:F,5,0)</f>
        <v>TERRESTRE</v>
      </c>
      <c r="AA620" s="8" t="s">
        <v>1200</v>
      </c>
      <c r="AB620" s="8">
        <v>1</v>
      </c>
      <c r="AC620" s="86">
        <f>IF(W620="SOPORTE_TELEFÓNICO",'BASE LIQUIDACION REDEBAN 2025'!$B$19,IF(AND(W620="VISITA_TÉCNICA",Y620="TIPO II"),'BASE LIQUIDACION REDEBAN 2025'!$B$18,'BASE LIQUIDACION REDEBAN 2025'!$B$17))</f>
        <v>35779.500569199998</v>
      </c>
      <c r="AD620" s="86">
        <v>0</v>
      </c>
      <c r="AE620" s="86">
        <f t="shared" si="9"/>
        <v>35779.500569199998</v>
      </c>
      <c r="AF620" s="49"/>
    </row>
    <row r="621" spans="1:32" s="78" customFormat="1">
      <c r="A621" s="8" t="s">
        <v>68</v>
      </c>
      <c r="B621" s="94" t="str">
        <f>VLOOKUP(A621,'CENTRO DE COSTOS'!A:D,4,FALSE)</f>
        <v>WILLIAM ASDRUBAL ROZO ROZO</v>
      </c>
      <c r="C621" s="94" t="str">
        <f>VLOOKUP(A621,'CENTRO DE COSTOS'!A:D,2,FALSE)</f>
        <v>0004-0004</v>
      </c>
      <c r="D621" s="8">
        <v>11001</v>
      </c>
      <c r="E621" s="8">
        <v>2697134</v>
      </c>
      <c r="F621" s="8">
        <v>59186</v>
      </c>
      <c r="G621" s="8" t="s">
        <v>6241</v>
      </c>
      <c r="H621" s="8" t="s">
        <v>417</v>
      </c>
      <c r="I621" s="8" t="s">
        <v>68</v>
      </c>
      <c r="J621" s="8" t="s">
        <v>10138</v>
      </c>
      <c r="K621" s="8" t="s">
        <v>160</v>
      </c>
      <c r="L621" s="8" t="s">
        <v>10139</v>
      </c>
      <c r="M621" s="183">
        <v>45904.688888888893</v>
      </c>
      <c r="N621" s="183">
        <v>45910.498611111107</v>
      </c>
      <c r="O621" s="90"/>
      <c r="P621" s="8" t="s">
        <v>8318</v>
      </c>
      <c r="Q621" s="8" t="s">
        <v>8318</v>
      </c>
      <c r="R621" s="8" t="s">
        <v>6245</v>
      </c>
      <c r="S621" s="8" t="s">
        <v>6245</v>
      </c>
      <c r="T621" s="8" t="s">
        <v>6246</v>
      </c>
      <c r="U621" s="8" t="s">
        <v>7731</v>
      </c>
      <c r="V621" s="8" t="s">
        <v>10140</v>
      </c>
      <c r="W621" s="8" t="s">
        <v>165</v>
      </c>
      <c r="X621" s="10"/>
      <c r="Y621" s="94" t="str">
        <f>VLOOKUP(D621,TIPOLOGIA!A:F,6,0)</f>
        <v>TIPO I</v>
      </c>
      <c r="Z621" s="94" t="str">
        <f>VLOOKUP(D621,TIPOLOGIA!A:F,5,0)</f>
        <v>TERRESTRE</v>
      </c>
      <c r="AA621" s="8" t="s">
        <v>3358</v>
      </c>
      <c r="AB621" s="8">
        <v>1</v>
      </c>
      <c r="AC621" s="86">
        <f>IF(W621="SOPORTE_TELEFÓNICO",'BASE LIQUIDACION REDEBAN 2025'!$B$19,IF(AND(W621="VISITA_TÉCNICA",Y621="TIPO II"),'BASE LIQUIDACION REDEBAN 2025'!$B$18,'BASE LIQUIDACION REDEBAN 2025'!$B$17))</f>
        <v>35779.500569199998</v>
      </c>
      <c r="AD621" s="86">
        <v>0</v>
      </c>
      <c r="AE621" s="86">
        <f t="shared" si="9"/>
        <v>35779.500569199998</v>
      </c>
      <c r="AF621" s="49"/>
    </row>
    <row r="622" spans="1:32" s="78" customFormat="1">
      <c r="A622" s="8" t="s">
        <v>76</v>
      </c>
      <c r="B622" s="94" t="str">
        <f>VLOOKUP(A622,'CENTRO DE COSTOS'!A:D,4,FALSE)</f>
        <v>DIEGO FERNANDO HENAO CARDONA</v>
      </c>
      <c r="C622" s="94" t="str">
        <f>VLOOKUP(A622,'CENTRO DE COSTOS'!A:D,2,FALSE)</f>
        <v>0004-0003</v>
      </c>
      <c r="D622" s="8">
        <v>76890</v>
      </c>
      <c r="E622" s="8">
        <v>2693699</v>
      </c>
      <c r="F622" s="8">
        <v>73023</v>
      </c>
      <c r="G622" s="8" t="s">
        <v>6241</v>
      </c>
      <c r="H622" s="8" t="s">
        <v>232</v>
      </c>
      <c r="I622" s="8" t="s">
        <v>4651</v>
      </c>
      <c r="J622" s="8" t="s">
        <v>10141</v>
      </c>
      <c r="K622" s="8" t="s">
        <v>160</v>
      </c>
      <c r="L622" s="8" t="s">
        <v>10142</v>
      </c>
      <c r="M622" s="183">
        <v>45904.42291666667</v>
      </c>
      <c r="N622" s="183">
        <v>45910.504166666673</v>
      </c>
      <c r="O622" s="90"/>
      <c r="P622" s="8" t="s">
        <v>8318</v>
      </c>
      <c r="Q622" s="8" t="s">
        <v>8318</v>
      </c>
      <c r="R622" s="8" t="s">
        <v>243</v>
      </c>
      <c r="S622" s="8" t="s">
        <v>244</v>
      </c>
      <c r="T622" s="8" t="s">
        <v>6246</v>
      </c>
      <c r="U622" s="8" t="s">
        <v>7731</v>
      </c>
      <c r="V622" s="8" t="s">
        <v>10143</v>
      </c>
      <c r="W622" s="8" t="s">
        <v>165</v>
      </c>
      <c r="X622" s="10"/>
      <c r="Y622" s="94" t="str">
        <f>VLOOKUP(D622,TIPOLOGIA!A:F,6,0)</f>
        <v>TIPO II</v>
      </c>
      <c r="Z622" s="94" t="str">
        <f>VLOOKUP(D622,TIPOLOGIA!A:F,5,0)</f>
        <v>TERRESTRE</v>
      </c>
      <c r="AA622" s="8" t="s">
        <v>521</v>
      </c>
      <c r="AB622" s="8">
        <v>1</v>
      </c>
      <c r="AC622" s="86">
        <f>IF(W622="SOPORTE_TELEFÓNICO",'BASE LIQUIDACION REDEBAN 2025'!$B$19,IF(AND(W622="VISITA_TÉCNICA",Y622="TIPO II"),'BASE LIQUIDACION REDEBAN 2025'!$B$18,'BASE LIQUIDACION REDEBAN 2025'!$B$17))</f>
        <v>67654.12000000001</v>
      </c>
      <c r="AD622" s="86">
        <v>0</v>
      </c>
      <c r="AE622" s="86">
        <f t="shared" si="9"/>
        <v>67654.12000000001</v>
      </c>
      <c r="AF622" s="49"/>
    </row>
    <row r="623" spans="1:32" s="78" customFormat="1">
      <c r="A623" s="8" t="s">
        <v>81</v>
      </c>
      <c r="B623" s="94" t="str">
        <f>VLOOKUP(A623,'CENTRO DE COSTOS'!A:D,4,FALSE)</f>
        <v>MIGUEL JULIÁN HERNÁNDEZ GUARÍN</v>
      </c>
      <c r="C623" s="94" t="str">
        <f>VLOOKUP(A623,'CENTRO DE COSTOS'!A:D,2,FALSE)</f>
        <v>0004-0008</v>
      </c>
      <c r="D623" s="8">
        <v>54001</v>
      </c>
      <c r="E623" s="8">
        <v>2700956</v>
      </c>
      <c r="F623" s="8">
        <v>58266</v>
      </c>
      <c r="G623" s="8" t="s">
        <v>6241</v>
      </c>
      <c r="H623" s="8" t="s">
        <v>296</v>
      </c>
      <c r="I623" s="8" t="s">
        <v>81</v>
      </c>
      <c r="J623" s="8" t="s">
        <v>10144</v>
      </c>
      <c r="K623" s="8" t="s">
        <v>160</v>
      </c>
      <c r="L623" s="8" t="s">
        <v>10145</v>
      </c>
      <c r="M623" s="183">
        <v>45905.500694444447</v>
      </c>
      <c r="N623" s="183">
        <v>45910.519444444442</v>
      </c>
      <c r="O623" s="90"/>
      <c r="P623" s="8" t="s">
        <v>8318</v>
      </c>
      <c r="Q623" s="8" t="s">
        <v>8318</v>
      </c>
      <c r="R623" s="8" t="s">
        <v>243</v>
      </c>
      <c r="S623" s="8" t="s">
        <v>244</v>
      </c>
      <c r="T623" s="8" t="s">
        <v>6246</v>
      </c>
      <c r="U623" s="8" t="s">
        <v>7731</v>
      </c>
      <c r="V623" s="8" t="s">
        <v>10146</v>
      </c>
      <c r="W623" s="8" t="s">
        <v>165</v>
      </c>
      <c r="X623" s="10"/>
      <c r="Y623" s="94" t="str">
        <f>VLOOKUP(D623,TIPOLOGIA!A:F,6,0)</f>
        <v>TIPO I</v>
      </c>
      <c r="Z623" s="94" t="str">
        <f>VLOOKUP(D623,TIPOLOGIA!A:F,5,0)</f>
        <v>TERRESTRE</v>
      </c>
      <c r="AA623" s="8" t="s">
        <v>301</v>
      </c>
      <c r="AB623" s="8">
        <v>1</v>
      </c>
      <c r="AC623" s="86">
        <f>IF(W623="SOPORTE_TELEFÓNICO",'BASE LIQUIDACION REDEBAN 2025'!$B$19,IF(AND(W623="VISITA_TÉCNICA",Y623="TIPO II"),'BASE LIQUIDACION REDEBAN 2025'!$B$18,'BASE LIQUIDACION REDEBAN 2025'!$B$17))</f>
        <v>35779.500569199998</v>
      </c>
      <c r="AD623" s="86">
        <v>0</v>
      </c>
      <c r="AE623" s="86">
        <f t="shared" si="9"/>
        <v>35779.500569199998</v>
      </c>
      <c r="AF623" s="49"/>
    </row>
    <row r="624" spans="1:32" s="78" customFormat="1">
      <c r="A624" s="8" t="s">
        <v>68</v>
      </c>
      <c r="B624" s="94" t="str">
        <f>VLOOKUP(A624,'CENTRO DE COSTOS'!A:D,4,FALSE)</f>
        <v>WILLIAM ASDRUBAL ROZO ROZO</v>
      </c>
      <c r="C624" s="94" t="str">
        <f>VLOOKUP(A624,'CENTRO DE COSTOS'!A:D,2,FALSE)</f>
        <v>0004-0004</v>
      </c>
      <c r="D624" s="8">
        <v>25754</v>
      </c>
      <c r="E624" s="8">
        <v>2713093</v>
      </c>
      <c r="F624" s="8">
        <v>80698</v>
      </c>
      <c r="G624" s="8" t="s">
        <v>6241</v>
      </c>
      <c r="H624" s="8" t="s">
        <v>417</v>
      </c>
      <c r="I624" s="8" t="s">
        <v>418</v>
      </c>
      <c r="J624" s="8" t="s">
        <v>10147</v>
      </c>
      <c r="K624" s="8" t="s">
        <v>160</v>
      </c>
      <c r="L624" s="8" t="s">
        <v>10148</v>
      </c>
      <c r="M624" s="183">
        <v>45909.353472222218</v>
      </c>
      <c r="N624" s="183">
        <v>45910.569444444453</v>
      </c>
      <c r="O624" s="90"/>
      <c r="P624" s="8" t="s">
        <v>8318</v>
      </c>
      <c r="Q624" s="8" t="s">
        <v>8318</v>
      </c>
      <c r="R624" s="8" t="s">
        <v>162</v>
      </c>
      <c r="S624" s="8" t="s">
        <v>162</v>
      </c>
      <c r="T624" s="8" t="s">
        <v>6246</v>
      </c>
      <c r="U624" s="8" t="s">
        <v>7731</v>
      </c>
      <c r="V624" s="8" t="s">
        <v>10149</v>
      </c>
      <c r="W624" s="8" t="s">
        <v>165</v>
      </c>
      <c r="X624" s="10"/>
      <c r="Y624" s="94" t="str">
        <f>VLOOKUP(D624,TIPOLOGIA!A:F,6,0)</f>
        <v>TIPO I</v>
      </c>
      <c r="Z624" s="94" t="str">
        <f>VLOOKUP(D624,TIPOLOGIA!A:F,5,0)</f>
        <v>TERRESTRE</v>
      </c>
      <c r="AA624" s="8" t="s">
        <v>422</v>
      </c>
      <c r="AB624" s="8">
        <v>1</v>
      </c>
      <c r="AC624" s="86">
        <f>IF(W624="SOPORTE_TELEFÓNICO",'BASE LIQUIDACION REDEBAN 2025'!$B$19,IF(AND(W624="VISITA_TÉCNICA",Y624="TIPO II"),'BASE LIQUIDACION REDEBAN 2025'!$B$18,'BASE LIQUIDACION REDEBAN 2025'!$B$17))</f>
        <v>35779.500569199998</v>
      </c>
      <c r="AD624" s="86">
        <v>0</v>
      </c>
      <c r="AE624" s="86">
        <f t="shared" si="9"/>
        <v>35779.500569199998</v>
      </c>
      <c r="AF624" s="49"/>
    </row>
    <row r="625" spans="1:32" s="78" customFormat="1">
      <c r="A625" s="8" t="s">
        <v>68</v>
      </c>
      <c r="B625" s="94" t="str">
        <f>VLOOKUP(A625,'CENTRO DE COSTOS'!A:D,4,FALSE)</f>
        <v>WILLIAM ASDRUBAL ROZO ROZO</v>
      </c>
      <c r="C625" s="94" t="str">
        <f>VLOOKUP(A625,'CENTRO DE COSTOS'!A:D,2,FALSE)</f>
        <v>0004-0004</v>
      </c>
      <c r="D625" s="8">
        <v>25175</v>
      </c>
      <c r="E625" s="8">
        <v>2715879</v>
      </c>
      <c r="F625" s="8">
        <v>57534</v>
      </c>
      <c r="G625" s="8" t="s">
        <v>6241</v>
      </c>
      <c r="H625" s="8" t="s">
        <v>417</v>
      </c>
      <c r="I625" s="8" t="s">
        <v>3065</v>
      </c>
      <c r="J625" s="8" t="s">
        <v>10150</v>
      </c>
      <c r="K625" s="8" t="s">
        <v>160</v>
      </c>
      <c r="L625" s="8" t="s">
        <v>10151</v>
      </c>
      <c r="M625" s="183">
        <v>45909.545138888891</v>
      </c>
      <c r="N625" s="183">
        <v>45910.572222222218</v>
      </c>
      <c r="O625" s="90"/>
      <c r="P625" s="8" t="s">
        <v>8318</v>
      </c>
      <c r="Q625" s="8" t="s">
        <v>8318</v>
      </c>
      <c r="R625" s="8" t="s">
        <v>6245</v>
      </c>
      <c r="S625" s="8" t="s">
        <v>6245</v>
      </c>
      <c r="T625" s="8" t="s">
        <v>6246</v>
      </c>
      <c r="U625" s="8" t="s">
        <v>7731</v>
      </c>
      <c r="V625" s="8" t="s">
        <v>10152</v>
      </c>
      <c r="W625" s="8" t="s">
        <v>165</v>
      </c>
      <c r="X625" s="10"/>
      <c r="Y625" s="94" t="str">
        <f>VLOOKUP(D625,TIPOLOGIA!A:F,6,0)</f>
        <v>TIPO II</v>
      </c>
      <c r="Z625" s="94" t="str">
        <f>VLOOKUP(D625,TIPOLOGIA!A:F,5,0)</f>
        <v>TERRESTRE</v>
      </c>
      <c r="AA625" s="8" t="s">
        <v>541</v>
      </c>
      <c r="AB625" s="8">
        <v>1</v>
      </c>
      <c r="AC625" s="86">
        <f>IF(W625="SOPORTE_TELEFÓNICO",'BASE LIQUIDACION REDEBAN 2025'!$B$19,IF(AND(W625="VISITA_TÉCNICA",Y625="TIPO II"),'BASE LIQUIDACION REDEBAN 2025'!$B$18,'BASE LIQUIDACION REDEBAN 2025'!$B$17))</f>
        <v>67654.12000000001</v>
      </c>
      <c r="AD625" s="86">
        <v>0</v>
      </c>
      <c r="AE625" s="86">
        <f t="shared" si="9"/>
        <v>67654.12000000001</v>
      </c>
      <c r="AF625" s="49"/>
    </row>
    <row r="626" spans="1:32" s="78" customFormat="1">
      <c r="A626" s="8" t="s">
        <v>99</v>
      </c>
      <c r="B626" s="94" t="str">
        <f>VLOOKUP(A626,'CENTRO DE COSTOS'!A:D,4,FALSE)</f>
        <v>JOSE MAURICIO HERNANDEZ ROJAS</v>
      </c>
      <c r="C626" s="94" t="str">
        <f>VLOOKUP(A626,'CENTRO DE COSTOS'!A:D,2,FALSE)</f>
        <v>0004-0001</v>
      </c>
      <c r="D626" s="8">
        <v>20013</v>
      </c>
      <c r="E626" s="8">
        <v>2700184</v>
      </c>
      <c r="F626" s="8">
        <v>79176</v>
      </c>
      <c r="G626" s="8" t="s">
        <v>6241</v>
      </c>
      <c r="H626" s="8" t="s">
        <v>596</v>
      </c>
      <c r="I626" s="8" t="s">
        <v>10153</v>
      </c>
      <c r="J626" s="8" t="s">
        <v>10154</v>
      </c>
      <c r="K626" s="8" t="s">
        <v>160</v>
      </c>
      <c r="L626" s="8" t="s">
        <v>10155</v>
      </c>
      <c r="M626" s="183">
        <v>45905.460416666669</v>
      </c>
      <c r="N626" s="183">
        <v>45910.581250000003</v>
      </c>
      <c r="O626" s="90"/>
      <c r="P626" s="8" t="s">
        <v>8318</v>
      </c>
      <c r="Q626" s="8" t="s">
        <v>8318</v>
      </c>
      <c r="R626" s="8" t="s">
        <v>6245</v>
      </c>
      <c r="S626" s="8" t="s">
        <v>6245</v>
      </c>
      <c r="T626" s="8" t="s">
        <v>6246</v>
      </c>
      <c r="U626" s="8" t="s">
        <v>7731</v>
      </c>
      <c r="V626" s="8" t="s">
        <v>10156</v>
      </c>
      <c r="W626" s="8" t="s">
        <v>165</v>
      </c>
      <c r="X626" s="10"/>
      <c r="Y626" s="94" t="str">
        <f>VLOOKUP(D626,TIPOLOGIA!A:F,6,0)</f>
        <v>TIPO II</v>
      </c>
      <c r="Z626" s="94" t="str">
        <f>VLOOKUP(D626,TIPOLOGIA!A:F,5,0)</f>
        <v>TERRESTRE</v>
      </c>
      <c r="AA626" s="8" t="s">
        <v>1078</v>
      </c>
      <c r="AB626" s="8">
        <v>1</v>
      </c>
      <c r="AC626" s="86">
        <f>IF(W626="SOPORTE_TELEFÓNICO",'BASE LIQUIDACION REDEBAN 2025'!$B$19,IF(AND(W626="VISITA_TÉCNICA",Y626="TIPO II"),'BASE LIQUIDACION REDEBAN 2025'!$B$18,'BASE LIQUIDACION REDEBAN 2025'!$B$17))</f>
        <v>67654.12000000001</v>
      </c>
      <c r="AD626" s="86">
        <v>0</v>
      </c>
      <c r="AE626" s="86">
        <f t="shared" si="9"/>
        <v>67654.12000000001</v>
      </c>
      <c r="AF626" s="49"/>
    </row>
    <row r="627" spans="1:32" s="78" customFormat="1">
      <c r="A627" s="8" t="s">
        <v>68</v>
      </c>
      <c r="B627" s="94" t="str">
        <f>VLOOKUP(A627,'CENTRO DE COSTOS'!A:D,4,FALSE)</f>
        <v>WILLIAM ASDRUBAL ROZO ROZO</v>
      </c>
      <c r="C627" s="94" t="str">
        <f>VLOOKUP(A627,'CENTRO DE COSTOS'!A:D,2,FALSE)</f>
        <v>0004-0004</v>
      </c>
      <c r="D627" s="8">
        <v>11001</v>
      </c>
      <c r="E627" s="8">
        <v>2714803</v>
      </c>
      <c r="F627" s="8">
        <v>70346</v>
      </c>
      <c r="G627" s="8" t="s">
        <v>6241</v>
      </c>
      <c r="H627" s="8" t="s">
        <v>417</v>
      </c>
      <c r="I627" s="8" t="s">
        <v>68</v>
      </c>
      <c r="J627" s="8" t="s">
        <v>10157</v>
      </c>
      <c r="K627" s="8" t="s">
        <v>160</v>
      </c>
      <c r="L627" s="8" t="s">
        <v>10158</v>
      </c>
      <c r="M627" s="183">
        <v>45909.447916666657</v>
      </c>
      <c r="N627" s="183">
        <v>45910.593055555553</v>
      </c>
      <c r="O627" s="90"/>
      <c r="P627" s="8" t="s">
        <v>8318</v>
      </c>
      <c r="Q627" s="8" t="s">
        <v>8318</v>
      </c>
      <c r="R627" s="8" t="s">
        <v>6245</v>
      </c>
      <c r="S627" s="8" t="s">
        <v>6245</v>
      </c>
      <c r="T627" s="8" t="s">
        <v>6246</v>
      </c>
      <c r="U627" s="8" t="s">
        <v>7731</v>
      </c>
      <c r="V627" s="8" t="s">
        <v>10159</v>
      </c>
      <c r="W627" s="8" t="s">
        <v>165</v>
      </c>
      <c r="X627" s="10"/>
      <c r="Y627" s="94" t="str">
        <f>VLOOKUP(D627,TIPOLOGIA!A:F,6,0)</f>
        <v>TIPO I</v>
      </c>
      <c r="Z627" s="94" t="str">
        <f>VLOOKUP(D627,TIPOLOGIA!A:F,5,0)</f>
        <v>TERRESTRE</v>
      </c>
      <c r="AA627" s="8" t="s">
        <v>930</v>
      </c>
      <c r="AB627" s="8">
        <v>1</v>
      </c>
      <c r="AC627" s="86">
        <f>IF(W627="SOPORTE_TELEFÓNICO",'BASE LIQUIDACION REDEBAN 2025'!$B$19,IF(AND(W627="VISITA_TÉCNICA",Y627="TIPO II"),'BASE LIQUIDACION REDEBAN 2025'!$B$18,'BASE LIQUIDACION REDEBAN 2025'!$B$17))</f>
        <v>35779.500569199998</v>
      </c>
      <c r="AD627" s="86">
        <v>0</v>
      </c>
      <c r="AE627" s="86">
        <f t="shared" si="9"/>
        <v>35779.500569199998</v>
      </c>
      <c r="AF627" s="49"/>
    </row>
    <row r="628" spans="1:32" s="78" customFormat="1">
      <c r="A628" s="8" t="s">
        <v>68</v>
      </c>
      <c r="B628" s="94" t="str">
        <f>VLOOKUP(A628,'CENTRO DE COSTOS'!A:D,4,FALSE)</f>
        <v>WILLIAM ASDRUBAL ROZO ROZO</v>
      </c>
      <c r="C628" s="94" t="str">
        <f>VLOOKUP(A628,'CENTRO DE COSTOS'!A:D,2,FALSE)</f>
        <v>0004-0004</v>
      </c>
      <c r="D628" s="8">
        <v>11001</v>
      </c>
      <c r="E628" s="8">
        <v>2714934</v>
      </c>
      <c r="F628" s="8">
        <v>75803</v>
      </c>
      <c r="G628" s="8" t="s">
        <v>6241</v>
      </c>
      <c r="H628" s="8" t="s">
        <v>417</v>
      </c>
      <c r="I628" s="8" t="s">
        <v>68</v>
      </c>
      <c r="J628" s="8" t="s">
        <v>10160</v>
      </c>
      <c r="K628" s="8" t="s">
        <v>160</v>
      </c>
      <c r="L628" s="8" t="s">
        <v>10161</v>
      </c>
      <c r="M628" s="183">
        <v>45909.457638888889</v>
      </c>
      <c r="N628" s="183">
        <v>45910.61041666667</v>
      </c>
      <c r="O628" s="90"/>
      <c r="P628" s="8" t="s">
        <v>8318</v>
      </c>
      <c r="Q628" s="8" t="s">
        <v>8318</v>
      </c>
      <c r="R628" s="8" t="s">
        <v>6245</v>
      </c>
      <c r="S628" s="8" t="s">
        <v>6245</v>
      </c>
      <c r="T628" s="8" t="s">
        <v>6246</v>
      </c>
      <c r="U628" s="8" t="s">
        <v>7731</v>
      </c>
      <c r="V628" s="8" t="s">
        <v>10159</v>
      </c>
      <c r="W628" s="8" t="s">
        <v>1552</v>
      </c>
      <c r="X628" s="10"/>
      <c r="Y628" s="94" t="str">
        <f>VLOOKUP(D628,TIPOLOGIA!A:F,6,0)</f>
        <v>TIPO I</v>
      </c>
      <c r="Z628" s="94" t="str">
        <f>VLOOKUP(D628,TIPOLOGIA!A:F,5,0)</f>
        <v>TERRESTRE</v>
      </c>
      <c r="AA628" s="8" t="s">
        <v>930</v>
      </c>
      <c r="AB628" s="8">
        <v>0</v>
      </c>
      <c r="AC628" s="86">
        <f>IF(W628="SOPORTE_TELEFÓNICO",'BASE LIQUIDACION REDEBAN 2025'!$B$19,IF(AND(W628="VISITA_TÉCNICA",Y628="TIPO II"),'BASE LIQUIDACION REDEBAN 2025'!$B$18,'BASE LIQUIDACION REDEBAN 2025'!$B$17))</f>
        <v>41241.0800752</v>
      </c>
      <c r="AD628" s="86">
        <v>0</v>
      </c>
      <c r="AE628" s="86">
        <f t="shared" si="9"/>
        <v>41241.0800752</v>
      </c>
      <c r="AF628" s="49"/>
    </row>
    <row r="629" spans="1:32" s="78" customFormat="1">
      <c r="A629" s="8" t="s">
        <v>99</v>
      </c>
      <c r="B629" s="94" t="str">
        <f>VLOOKUP(A629,'CENTRO DE COSTOS'!A:D,4,FALSE)</f>
        <v>JOSE MAURICIO HERNANDEZ ROJAS</v>
      </c>
      <c r="C629" s="94" t="str">
        <f>VLOOKUP(A629,'CENTRO DE COSTOS'!A:D,2,FALSE)</f>
        <v>0004-0001</v>
      </c>
      <c r="D629" s="8">
        <v>20001</v>
      </c>
      <c r="E629" s="8">
        <v>2714371</v>
      </c>
      <c r="F629" s="8">
        <v>79153</v>
      </c>
      <c r="G629" s="8" t="s">
        <v>6241</v>
      </c>
      <c r="H629" s="8" t="s">
        <v>596</v>
      </c>
      <c r="I629" s="8" t="s">
        <v>99</v>
      </c>
      <c r="J629" s="8" t="s">
        <v>10162</v>
      </c>
      <c r="K629" s="8" t="s">
        <v>160</v>
      </c>
      <c r="L629" s="8" t="s">
        <v>10163</v>
      </c>
      <c r="M629" s="183">
        <v>45909.428472222222</v>
      </c>
      <c r="N629" s="183">
        <v>45910.611805555563</v>
      </c>
      <c r="O629" s="90"/>
      <c r="P629" s="8" t="s">
        <v>8318</v>
      </c>
      <c r="Q629" s="8" t="s">
        <v>8318</v>
      </c>
      <c r="R629" s="8" t="s">
        <v>6245</v>
      </c>
      <c r="S629" s="8" t="s">
        <v>6245</v>
      </c>
      <c r="T629" s="8" t="s">
        <v>6246</v>
      </c>
      <c r="U629" s="8" t="s">
        <v>7731</v>
      </c>
      <c r="V629" s="8" t="s">
        <v>10164</v>
      </c>
      <c r="W629" s="8" t="s">
        <v>165</v>
      </c>
      <c r="X629" s="10"/>
      <c r="Y629" s="94" t="str">
        <f>VLOOKUP(D629,TIPOLOGIA!A:F,6,0)</f>
        <v>TIPO I</v>
      </c>
      <c r="Z629" s="94" t="str">
        <f>VLOOKUP(D629,TIPOLOGIA!A:F,5,0)</f>
        <v>TERRESTRE</v>
      </c>
      <c r="AA629" s="8" t="s">
        <v>1972</v>
      </c>
      <c r="AB629" s="8">
        <v>1</v>
      </c>
      <c r="AC629" s="86">
        <f>IF(W629="SOPORTE_TELEFÓNICO",'BASE LIQUIDACION REDEBAN 2025'!$B$19,IF(AND(W629="VISITA_TÉCNICA",Y629="TIPO II"),'BASE LIQUIDACION REDEBAN 2025'!$B$18,'BASE LIQUIDACION REDEBAN 2025'!$B$17))</f>
        <v>35779.500569199998</v>
      </c>
      <c r="AD629" s="86">
        <v>0</v>
      </c>
      <c r="AE629" s="86">
        <f t="shared" si="9"/>
        <v>35779.500569199998</v>
      </c>
      <c r="AF629" s="49"/>
    </row>
    <row r="630" spans="1:32" s="78" customFormat="1">
      <c r="A630" s="8" t="s">
        <v>68</v>
      </c>
      <c r="B630" s="94" t="str">
        <f>VLOOKUP(A630,'CENTRO DE COSTOS'!A:D,4,FALSE)</f>
        <v>WILLIAM ASDRUBAL ROZO ROZO</v>
      </c>
      <c r="C630" s="94" t="str">
        <f>VLOOKUP(A630,'CENTRO DE COSTOS'!A:D,2,FALSE)</f>
        <v>0004-0004</v>
      </c>
      <c r="D630" s="8">
        <v>11001</v>
      </c>
      <c r="E630" s="8">
        <v>2709170</v>
      </c>
      <c r="F630" s="8">
        <v>54492</v>
      </c>
      <c r="G630" s="8" t="s">
        <v>6241</v>
      </c>
      <c r="H630" s="8" t="s">
        <v>417</v>
      </c>
      <c r="I630" s="8" t="s">
        <v>68</v>
      </c>
      <c r="J630" s="8" t="s">
        <v>8113</v>
      </c>
      <c r="K630" s="8" t="s">
        <v>160</v>
      </c>
      <c r="L630" s="8" t="s">
        <v>10165</v>
      </c>
      <c r="M630" s="183">
        <v>45908.527777777781</v>
      </c>
      <c r="N630" s="183">
        <v>45910.614583333343</v>
      </c>
      <c r="O630" s="90"/>
      <c r="P630" s="8" t="s">
        <v>8318</v>
      </c>
      <c r="Q630" s="8" t="s">
        <v>8318</v>
      </c>
      <c r="R630" s="8" t="s">
        <v>243</v>
      </c>
      <c r="S630" s="8" t="s">
        <v>365</v>
      </c>
      <c r="T630" s="8" t="s">
        <v>7735</v>
      </c>
      <c r="U630" s="8" t="s">
        <v>10166</v>
      </c>
      <c r="V630" s="8" t="s">
        <v>10167</v>
      </c>
      <c r="W630" s="8" t="s">
        <v>165</v>
      </c>
      <c r="X630" s="10"/>
      <c r="Y630" s="94" t="str">
        <f>VLOOKUP(D630,TIPOLOGIA!A:F,6,0)</f>
        <v>TIPO I</v>
      </c>
      <c r="Z630" s="94" t="str">
        <f>VLOOKUP(D630,TIPOLOGIA!A:F,5,0)</f>
        <v>TERRESTRE</v>
      </c>
      <c r="AA630" s="8" t="s">
        <v>428</v>
      </c>
      <c r="AB630" s="8">
        <v>1</v>
      </c>
      <c r="AC630" s="86">
        <f>IF(W630="SOPORTE_TELEFÓNICO",'BASE LIQUIDACION REDEBAN 2025'!$B$19,IF(AND(W630="VISITA_TÉCNICA",Y630="TIPO II"),'BASE LIQUIDACION REDEBAN 2025'!$B$18,'BASE LIQUIDACION REDEBAN 2025'!$B$17))</f>
        <v>35779.500569199998</v>
      </c>
      <c r="AD630" s="86">
        <v>0</v>
      </c>
      <c r="AE630" s="86">
        <f t="shared" si="9"/>
        <v>35779.500569199998</v>
      </c>
      <c r="AF630" s="49"/>
    </row>
    <row r="631" spans="1:32" s="78" customFormat="1">
      <c r="A631" s="8" t="s">
        <v>76</v>
      </c>
      <c r="B631" s="94" t="str">
        <f>VLOOKUP(A631,'CENTRO DE COSTOS'!A:D,4,FALSE)</f>
        <v>DIEGO FERNANDO HENAO CARDONA</v>
      </c>
      <c r="C631" s="94" t="str">
        <f>VLOOKUP(A631,'CENTRO DE COSTOS'!A:D,2,FALSE)</f>
        <v>0004-0003</v>
      </c>
      <c r="D631" s="8">
        <v>19698</v>
      </c>
      <c r="E631" s="8">
        <v>2716175</v>
      </c>
      <c r="F631" s="8">
        <v>34285</v>
      </c>
      <c r="G631" s="8" t="s">
        <v>6241</v>
      </c>
      <c r="H631" s="8" t="s">
        <v>171</v>
      </c>
      <c r="I631" s="8" t="s">
        <v>2123</v>
      </c>
      <c r="J631" s="8" t="s">
        <v>10168</v>
      </c>
      <c r="K631" s="8" t="s">
        <v>160</v>
      </c>
      <c r="L631" s="8" t="s">
        <v>10169</v>
      </c>
      <c r="M631" s="183">
        <v>45909.584027777782</v>
      </c>
      <c r="N631" s="183">
        <v>45910.615972222222</v>
      </c>
      <c r="O631" s="90"/>
      <c r="P631" s="8" t="s">
        <v>8318</v>
      </c>
      <c r="Q631" s="8" t="s">
        <v>8318</v>
      </c>
      <c r="R631" s="8" t="s">
        <v>6245</v>
      </c>
      <c r="S631" s="8" t="s">
        <v>6245</v>
      </c>
      <c r="T631" s="8" t="s">
        <v>6246</v>
      </c>
      <c r="U631" s="8" t="s">
        <v>7731</v>
      </c>
      <c r="V631" s="8" t="s">
        <v>10170</v>
      </c>
      <c r="W631" s="8" t="s">
        <v>165</v>
      </c>
      <c r="X631" s="10"/>
      <c r="Y631" s="94" t="str">
        <f>VLOOKUP(D631,TIPOLOGIA!A:F,6,0)</f>
        <v>TIPO II</v>
      </c>
      <c r="Z631" s="94" t="str">
        <f>VLOOKUP(D631,TIPOLOGIA!A:F,5,0)</f>
        <v>TERRESTRE</v>
      </c>
      <c r="AA631" s="8" t="s">
        <v>346</v>
      </c>
      <c r="AB631" s="8">
        <v>1</v>
      </c>
      <c r="AC631" s="86">
        <f>IF(W631="SOPORTE_TELEFÓNICO",'BASE LIQUIDACION REDEBAN 2025'!$B$19,IF(AND(W631="VISITA_TÉCNICA",Y631="TIPO II"),'BASE LIQUIDACION REDEBAN 2025'!$B$18,'BASE LIQUIDACION REDEBAN 2025'!$B$17))</f>
        <v>67654.12000000001</v>
      </c>
      <c r="AD631" s="86">
        <v>0</v>
      </c>
      <c r="AE631" s="86">
        <f t="shared" si="9"/>
        <v>67654.12000000001</v>
      </c>
      <c r="AF631" s="49"/>
    </row>
    <row r="632" spans="1:32" s="78" customFormat="1">
      <c r="A632" s="8" t="s">
        <v>100</v>
      </c>
      <c r="B632" s="94" t="str">
        <f>VLOOKUP(A632,'CENTRO DE COSTOS'!A:D,4,FALSE)</f>
        <v>KEVIN ALEXIS CORZO BUSTOS</v>
      </c>
      <c r="C632" s="94" t="str">
        <f>VLOOKUP(A632,'CENTRO DE COSTOS'!A:D,2,FALSE)</f>
        <v>0004-0007</v>
      </c>
      <c r="D632" s="8">
        <v>50400</v>
      </c>
      <c r="E632" s="8">
        <v>2705234</v>
      </c>
      <c r="F632" s="8">
        <v>78905</v>
      </c>
      <c r="G632" s="8" t="s">
        <v>6241</v>
      </c>
      <c r="H632" s="8" t="s">
        <v>216</v>
      </c>
      <c r="I632" s="8" t="s">
        <v>10171</v>
      </c>
      <c r="J632" s="8" t="s">
        <v>10172</v>
      </c>
      <c r="K632" s="8" t="s">
        <v>160</v>
      </c>
      <c r="L632" s="8" t="s">
        <v>10173</v>
      </c>
      <c r="M632" s="183">
        <v>45907.713888888888</v>
      </c>
      <c r="N632" s="183">
        <v>45910.624305555553</v>
      </c>
      <c r="O632" s="90"/>
      <c r="P632" s="8" t="s">
        <v>8318</v>
      </c>
      <c r="Q632" s="8" t="s">
        <v>8318</v>
      </c>
      <c r="R632" s="8" t="s">
        <v>6245</v>
      </c>
      <c r="S632" s="8" t="s">
        <v>6245</v>
      </c>
      <c r="T632" s="8" t="s">
        <v>6246</v>
      </c>
      <c r="U632" s="8" t="s">
        <v>7731</v>
      </c>
      <c r="V632" s="8" t="s">
        <v>10174</v>
      </c>
      <c r="W632" s="8" t="s">
        <v>8320</v>
      </c>
      <c r="X632" s="10"/>
      <c r="Y632" s="94" t="str">
        <f>VLOOKUP(D632,TIPOLOGIA!A:F,6,0)</f>
        <v>TIPO III</v>
      </c>
      <c r="Z632" s="94" t="str">
        <f>VLOOKUP(D632,TIPOLOGIA!A:F,5,0)</f>
        <v>TERRESTRE</v>
      </c>
      <c r="AA632" s="8" t="s">
        <v>1411</v>
      </c>
      <c r="AB632" s="8">
        <v>0</v>
      </c>
      <c r="AC632" s="86">
        <f>IF(W632="SOPORTE_TELEFÓNICO",'BASE LIQUIDACION REDEBAN 2025'!$B$19,IF(AND(W632="VISITA_TÉCNICA",Y632="TIPO II"),'BASE LIQUIDACION REDEBAN 2025'!$B$18,'BASE LIQUIDACION REDEBAN 2025'!$B$17))</f>
        <v>35779.500569199998</v>
      </c>
      <c r="AD632" s="86">
        <v>0</v>
      </c>
      <c r="AE632" s="86">
        <f t="shared" si="9"/>
        <v>35779.500569199998</v>
      </c>
      <c r="AF632" s="49"/>
    </row>
    <row r="633" spans="1:32" s="78" customFormat="1">
      <c r="A633" s="8" t="s">
        <v>98</v>
      </c>
      <c r="B633" s="94" t="str">
        <f>VLOOKUP(A633,'CENTRO DE COSTOS'!A:D,4,FALSE)</f>
        <v>MIGUEL JULIÁN HERNÁNDEZ GUARÍN</v>
      </c>
      <c r="C633" s="94" t="str">
        <f>VLOOKUP(A633,'CENTRO DE COSTOS'!A:D,2,FALSE)</f>
        <v>0004-0008</v>
      </c>
      <c r="D633" s="8">
        <v>15367</v>
      </c>
      <c r="E633" s="8">
        <v>2691025</v>
      </c>
      <c r="F633" s="8">
        <v>79853</v>
      </c>
      <c r="G633" s="8" t="s">
        <v>6241</v>
      </c>
      <c r="H633" s="8" t="s">
        <v>406</v>
      </c>
      <c r="I633" s="8" t="s">
        <v>10175</v>
      </c>
      <c r="J633" s="8" t="s">
        <v>10176</v>
      </c>
      <c r="K633" s="8" t="s">
        <v>160</v>
      </c>
      <c r="L633" s="8" t="s">
        <v>10177</v>
      </c>
      <c r="M633" s="183">
        <v>45903.709722222222</v>
      </c>
      <c r="N633" s="183">
        <v>45910.625</v>
      </c>
      <c r="O633" s="90"/>
      <c r="P633" s="8" t="s">
        <v>8318</v>
      </c>
      <c r="Q633" s="8" t="s">
        <v>8318</v>
      </c>
      <c r="R633" s="8" t="s">
        <v>6245</v>
      </c>
      <c r="S633" s="8" t="s">
        <v>6245</v>
      </c>
      <c r="T633" s="8" t="s">
        <v>6246</v>
      </c>
      <c r="U633" s="8" t="s">
        <v>7731</v>
      </c>
      <c r="V633" s="8" t="s">
        <v>10178</v>
      </c>
      <c r="W633" s="8" t="s">
        <v>8320</v>
      </c>
      <c r="X633" s="10"/>
      <c r="Y633" s="94" t="str">
        <f>VLOOKUP(D633,TIPOLOGIA!A:F,6,0)</f>
        <v>TIPO II</v>
      </c>
      <c r="Z633" s="94" t="str">
        <f>VLOOKUP(D633,TIPOLOGIA!A:F,5,0)</f>
        <v>TERRESTRE</v>
      </c>
      <c r="AA633" s="8" t="s">
        <v>841</v>
      </c>
      <c r="AB633" s="8">
        <v>0</v>
      </c>
      <c r="AC633" s="86">
        <f>IF(W633="SOPORTE_TELEFÓNICO",'BASE LIQUIDACION REDEBAN 2025'!$B$19,IF(AND(W633="VISITA_TÉCNICA",Y633="TIPO II"),'BASE LIQUIDACION REDEBAN 2025'!$B$18,'BASE LIQUIDACION REDEBAN 2025'!$B$17))</f>
        <v>35779.500569199998</v>
      </c>
      <c r="AD633" s="86">
        <v>0</v>
      </c>
      <c r="AE633" s="86">
        <f t="shared" si="9"/>
        <v>35779.500569199998</v>
      </c>
      <c r="AF633" s="49"/>
    </row>
    <row r="634" spans="1:32" s="78" customFormat="1">
      <c r="A634" s="8" t="s">
        <v>68</v>
      </c>
      <c r="B634" s="94" t="str">
        <f>VLOOKUP(A634,'CENTRO DE COSTOS'!A:D,4,FALSE)</f>
        <v>WILLIAM ASDRUBAL ROZO ROZO</v>
      </c>
      <c r="C634" s="94" t="str">
        <f>VLOOKUP(A634,'CENTRO DE COSTOS'!A:D,2,FALSE)</f>
        <v>0004-0004</v>
      </c>
      <c r="D634" s="8">
        <v>25286</v>
      </c>
      <c r="E634" s="8">
        <v>2713170</v>
      </c>
      <c r="F634" s="8">
        <v>80017</v>
      </c>
      <c r="G634" s="8" t="s">
        <v>6241</v>
      </c>
      <c r="H634" s="8" t="s">
        <v>417</v>
      </c>
      <c r="I634" s="8" t="s">
        <v>1461</v>
      </c>
      <c r="J634" s="8" t="s">
        <v>8805</v>
      </c>
      <c r="K634" s="8" t="s">
        <v>160</v>
      </c>
      <c r="L634" s="8" t="s">
        <v>10179</v>
      </c>
      <c r="M634" s="183">
        <v>45909.365972222222</v>
      </c>
      <c r="N634" s="183">
        <v>45910.627083333333</v>
      </c>
      <c r="O634" s="90"/>
      <c r="P634" s="8" t="s">
        <v>8318</v>
      </c>
      <c r="Q634" s="8" t="s">
        <v>8318</v>
      </c>
      <c r="R634" s="8" t="s">
        <v>162</v>
      </c>
      <c r="S634" s="8" t="s">
        <v>162</v>
      </c>
      <c r="T634" s="8" t="s">
        <v>6246</v>
      </c>
      <c r="U634" s="8" t="s">
        <v>7731</v>
      </c>
      <c r="V634" s="8" t="s">
        <v>10180</v>
      </c>
      <c r="W634" s="8" t="s">
        <v>165</v>
      </c>
      <c r="X634" s="10"/>
      <c r="Y634" s="94" t="str">
        <f>VLOOKUP(D634,TIPOLOGIA!A:F,6,0)</f>
        <v>TIPO II</v>
      </c>
      <c r="Z634" s="94" t="str">
        <f>VLOOKUP(D634,TIPOLOGIA!A:F,5,0)</f>
        <v>TERRESTRE</v>
      </c>
      <c r="AA634" s="8" t="s">
        <v>4787</v>
      </c>
      <c r="AB634" s="8">
        <v>1</v>
      </c>
      <c r="AC634" s="86">
        <f>IF(W634="SOPORTE_TELEFÓNICO",'BASE LIQUIDACION REDEBAN 2025'!$B$19,IF(AND(W634="VISITA_TÉCNICA",Y634="TIPO II"),'BASE LIQUIDACION REDEBAN 2025'!$B$18,'BASE LIQUIDACION REDEBAN 2025'!$B$17))</f>
        <v>67654.12000000001</v>
      </c>
      <c r="AD634" s="86">
        <v>0</v>
      </c>
      <c r="AE634" s="86">
        <f t="shared" si="9"/>
        <v>67654.12000000001</v>
      </c>
      <c r="AF634" s="49"/>
    </row>
    <row r="635" spans="1:32" s="78" customFormat="1">
      <c r="A635" s="8" t="s">
        <v>68</v>
      </c>
      <c r="B635" s="94" t="str">
        <f>VLOOKUP(A635,'CENTRO DE COSTOS'!A:D,4,FALSE)</f>
        <v>WILLIAM ASDRUBAL ROZO ROZO</v>
      </c>
      <c r="C635" s="94" t="str">
        <f>VLOOKUP(A635,'CENTRO DE COSTOS'!A:D,2,FALSE)</f>
        <v>0004-0004</v>
      </c>
      <c r="D635" s="8">
        <v>25592</v>
      </c>
      <c r="E635" s="8">
        <v>2702587</v>
      </c>
      <c r="F635" s="8">
        <v>10472</v>
      </c>
      <c r="G635" s="8" t="s">
        <v>6241</v>
      </c>
      <c r="H635" s="8" t="s">
        <v>417</v>
      </c>
      <c r="I635" s="8" t="s">
        <v>10181</v>
      </c>
      <c r="J635" s="8" t="s">
        <v>10182</v>
      </c>
      <c r="K635" s="8" t="s">
        <v>160</v>
      </c>
      <c r="L635" s="8" t="s">
        <v>10183</v>
      </c>
      <c r="M635" s="183">
        <v>45905.678472222222</v>
      </c>
      <c r="N635" s="183">
        <v>45910.636111111111</v>
      </c>
      <c r="O635" s="90"/>
      <c r="P635" s="8" t="s">
        <v>8318</v>
      </c>
      <c r="Q635" s="8" t="s">
        <v>8318</v>
      </c>
      <c r="R635" s="8" t="s">
        <v>6245</v>
      </c>
      <c r="S635" s="8" t="s">
        <v>6245</v>
      </c>
      <c r="T635" s="8" t="s">
        <v>6246</v>
      </c>
      <c r="U635" s="8" t="s">
        <v>7731</v>
      </c>
      <c r="V635" s="8" t="s">
        <v>10184</v>
      </c>
      <c r="W635" s="8" t="s">
        <v>8320</v>
      </c>
      <c r="X635" s="10"/>
      <c r="Y635" s="94" t="str">
        <f>VLOOKUP(D635,TIPOLOGIA!A:F,6,0)</f>
        <v>TIPO III</v>
      </c>
      <c r="Z635" s="94" t="str">
        <f>VLOOKUP(D635,TIPOLOGIA!A:F,5,0)</f>
        <v>TERRESTRE</v>
      </c>
      <c r="AA635" s="8" t="s">
        <v>422</v>
      </c>
      <c r="AB635" s="8">
        <v>0</v>
      </c>
      <c r="AC635" s="86">
        <f>IF(W635="SOPORTE_TELEFÓNICO",'BASE LIQUIDACION REDEBAN 2025'!$B$19,IF(AND(W635="VISITA_TÉCNICA",Y635="TIPO II"),'BASE LIQUIDACION REDEBAN 2025'!$B$18,'BASE LIQUIDACION REDEBAN 2025'!$B$17))</f>
        <v>35779.500569199998</v>
      </c>
      <c r="AD635" s="86">
        <v>0</v>
      </c>
      <c r="AE635" s="86">
        <f t="shared" si="9"/>
        <v>35779.500569199998</v>
      </c>
      <c r="AF635" s="49"/>
    </row>
    <row r="636" spans="1:32" s="78" customFormat="1">
      <c r="A636" s="8" t="s">
        <v>68</v>
      </c>
      <c r="B636" s="94" t="str">
        <f>VLOOKUP(A636,'CENTRO DE COSTOS'!A:D,4,FALSE)</f>
        <v>WILLIAM ASDRUBAL ROZO ROZO</v>
      </c>
      <c r="C636" s="94" t="str">
        <f>VLOOKUP(A636,'CENTRO DE COSTOS'!A:D,2,FALSE)</f>
        <v>0004-0004</v>
      </c>
      <c r="D636" s="8">
        <v>11001</v>
      </c>
      <c r="E636" s="8">
        <v>2716519</v>
      </c>
      <c r="F636" s="8">
        <v>42663</v>
      </c>
      <c r="G636" s="8" t="s">
        <v>6241</v>
      </c>
      <c r="H636" s="8" t="s">
        <v>417</v>
      </c>
      <c r="I636" s="8" t="s">
        <v>68</v>
      </c>
      <c r="J636" s="8" t="s">
        <v>10185</v>
      </c>
      <c r="K636" s="8" t="s">
        <v>160</v>
      </c>
      <c r="L636" s="8" t="s">
        <v>10186</v>
      </c>
      <c r="M636" s="183">
        <v>45909.604166666657</v>
      </c>
      <c r="N636" s="183">
        <v>45910.638888888891</v>
      </c>
      <c r="O636" s="90"/>
      <c r="P636" s="8" t="s">
        <v>8318</v>
      </c>
      <c r="Q636" s="8" t="s">
        <v>8318</v>
      </c>
      <c r="R636" s="8" t="s">
        <v>6245</v>
      </c>
      <c r="S636" s="8" t="s">
        <v>6245</v>
      </c>
      <c r="T636" s="8" t="s">
        <v>6246</v>
      </c>
      <c r="U636" s="8" t="s">
        <v>7731</v>
      </c>
      <c r="V636" s="8" t="s">
        <v>10187</v>
      </c>
      <c r="W636" s="8" t="s">
        <v>165</v>
      </c>
      <c r="X636" s="10"/>
      <c r="Y636" s="94" t="str">
        <f>VLOOKUP(D636,TIPOLOGIA!A:F,6,0)</f>
        <v>TIPO I</v>
      </c>
      <c r="Z636" s="94" t="str">
        <f>VLOOKUP(D636,TIPOLOGIA!A:F,5,0)</f>
        <v>TERRESTRE</v>
      </c>
      <c r="AA636" s="8" t="s">
        <v>930</v>
      </c>
      <c r="AB636" s="8">
        <v>1</v>
      </c>
      <c r="AC636" s="86">
        <f>IF(W636="SOPORTE_TELEFÓNICO",'BASE LIQUIDACION REDEBAN 2025'!$B$19,IF(AND(W636="VISITA_TÉCNICA",Y636="TIPO II"),'BASE LIQUIDACION REDEBAN 2025'!$B$18,'BASE LIQUIDACION REDEBAN 2025'!$B$17))</f>
        <v>35779.500569199998</v>
      </c>
      <c r="AD636" s="86">
        <v>0</v>
      </c>
      <c r="AE636" s="86">
        <f t="shared" si="9"/>
        <v>35779.500569199998</v>
      </c>
      <c r="AF636" s="49"/>
    </row>
    <row r="637" spans="1:32" s="78" customFormat="1">
      <c r="A637" s="8" t="s">
        <v>99</v>
      </c>
      <c r="B637" s="94" t="str">
        <f>VLOOKUP(A637,'CENTRO DE COSTOS'!A:D,4,FALSE)</f>
        <v>JOSE MAURICIO HERNANDEZ ROJAS</v>
      </c>
      <c r="C637" s="94" t="str">
        <f>VLOOKUP(A637,'CENTRO DE COSTOS'!A:D,2,FALSE)</f>
        <v>0004-0001</v>
      </c>
      <c r="D637" s="8">
        <v>20614</v>
      </c>
      <c r="E637" s="8">
        <v>2699489</v>
      </c>
      <c r="F637" s="8">
        <v>48996</v>
      </c>
      <c r="G637" s="8" t="s">
        <v>6241</v>
      </c>
      <c r="H637" s="8" t="s">
        <v>596</v>
      </c>
      <c r="I637" s="8" t="s">
        <v>10188</v>
      </c>
      <c r="J637" s="8" t="s">
        <v>10189</v>
      </c>
      <c r="K637" s="8" t="s">
        <v>160</v>
      </c>
      <c r="L637" s="8" t="s">
        <v>10190</v>
      </c>
      <c r="M637" s="183">
        <v>45905.422222222223</v>
      </c>
      <c r="N637" s="183">
        <v>45910.64166666667</v>
      </c>
      <c r="O637" s="90"/>
      <c r="P637" s="8" t="s">
        <v>8318</v>
      </c>
      <c r="Q637" s="8" t="s">
        <v>8318</v>
      </c>
      <c r="R637" s="8" t="s">
        <v>243</v>
      </c>
      <c r="S637" s="8" t="s">
        <v>244</v>
      </c>
      <c r="T637" s="8" t="s">
        <v>6246</v>
      </c>
      <c r="U637" s="8" t="s">
        <v>7731</v>
      </c>
      <c r="V637" s="8" t="s">
        <v>10191</v>
      </c>
      <c r="W637" s="8" t="s">
        <v>8320</v>
      </c>
      <c r="X637" s="10"/>
      <c r="Y637" s="94" t="str">
        <f>VLOOKUP(D637,TIPOLOGIA!A:F,6,0)</f>
        <v>TIPO IV</v>
      </c>
      <c r="Z637" s="94" t="str">
        <f>VLOOKUP(D637,TIPOLOGIA!A:F,5,0)</f>
        <v>TERRESTRE</v>
      </c>
      <c r="AA637" s="8" t="s">
        <v>600</v>
      </c>
      <c r="AB637" s="8">
        <v>0</v>
      </c>
      <c r="AC637" s="86">
        <f>IF(W637="SOPORTE_TELEFÓNICO",'BASE LIQUIDACION REDEBAN 2025'!$B$19,IF(AND(W637="VISITA_TÉCNICA",Y637="TIPO II"),'BASE LIQUIDACION REDEBAN 2025'!$B$18,'BASE LIQUIDACION REDEBAN 2025'!$B$17))</f>
        <v>35779.500569199998</v>
      </c>
      <c r="AD637" s="86">
        <v>0</v>
      </c>
      <c r="AE637" s="86">
        <f t="shared" si="9"/>
        <v>35779.500569199998</v>
      </c>
      <c r="AF637" s="49"/>
    </row>
    <row r="638" spans="1:32" s="78" customFormat="1">
      <c r="A638" s="8" t="s">
        <v>68</v>
      </c>
      <c r="B638" s="94" t="str">
        <f>VLOOKUP(A638,'CENTRO DE COSTOS'!A:D,4,FALSE)</f>
        <v>WILLIAM ASDRUBAL ROZO ROZO</v>
      </c>
      <c r="C638" s="94" t="str">
        <f>VLOOKUP(A638,'CENTRO DE COSTOS'!A:D,2,FALSE)</f>
        <v>0004-0004</v>
      </c>
      <c r="D638" s="8">
        <v>25175</v>
      </c>
      <c r="E638" s="8">
        <v>2713205</v>
      </c>
      <c r="F638" s="8">
        <v>72687</v>
      </c>
      <c r="G638" s="8" t="s">
        <v>6241</v>
      </c>
      <c r="H638" s="8" t="s">
        <v>417</v>
      </c>
      <c r="I638" s="8" t="s">
        <v>3065</v>
      </c>
      <c r="J638" s="8" t="s">
        <v>10192</v>
      </c>
      <c r="K638" s="8" t="s">
        <v>160</v>
      </c>
      <c r="L638" s="8" t="s">
        <v>10193</v>
      </c>
      <c r="M638" s="183">
        <v>45909.356944444437</v>
      </c>
      <c r="N638" s="183">
        <v>45910.643055555563</v>
      </c>
      <c r="O638" s="90"/>
      <c r="P638" s="8" t="s">
        <v>8318</v>
      </c>
      <c r="Q638" s="8" t="s">
        <v>8318</v>
      </c>
      <c r="R638" s="8" t="s">
        <v>6245</v>
      </c>
      <c r="S638" s="8" t="s">
        <v>6245</v>
      </c>
      <c r="T638" s="8" t="s">
        <v>6246</v>
      </c>
      <c r="U638" s="8" t="s">
        <v>7731</v>
      </c>
      <c r="V638" s="8" t="s">
        <v>10152</v>
      </c>
      <c r="W638" s="8" t="s">
        <v>165</v>
      </c>
      <c r="X638" s="10"/>
      <c r="Y638" s="94" t="str">
        <f>VLOOKUP(D638,TIPOLOGIA!A:F,6,0)</f>
        <v>TIPO II</v>
      </c>
      <c r="Z638" s="94" t="str">
        <f>VLOOKUP(D638,TIPOLOGIA!A:F,5,0)</f>
        <v>TERRESTRE</v>
      </c>
      <c r="AA638" s="8" t="s">
        <v>541</v>
      </c>
      <c r="AB638" s="8">
        <v>1</v>
      </c>
      <c r="AC638" s="86">
        <f>IF(W638="SOPORTE_TELEFÓNICO",'BASE LIQUIDACION REDEBAN 2025'!$B$19,IF(AND(W638="VISITA_TÉCNICA",Y638="TIPO II"),'BASE LIQUIDACION REDEBAN 2025'!$B$18,'BASE LIQUIDACION REDEBAN 2025'!$B$17))</f>
        <v>67654.12000000001</v>
      </c>
      <c r="AD638" s="86">
        <v>0</v>
      </c>
      <c r="AE638" s="86">
        <f t="shared" si="9"/>
        <v>67654.12000000001</v>
      </c>
      <c r="AF638" s="49"/>
    </row>
    <row r="639" spans="1:32" s="78" customFormat="1">
      <c r="A639" s="8" t="s">
        <v>76</v>
      </c>
      <c r="B639" s="94" t="str">
        <f>VLOOKUP(A639,'CENTRO DE COSTOS'!A:D,4,FALSE)</f>
        <v>DIEGO FERNANDO HENAO CARDONA</v>
      </c>
      <c r="C639" s="94" t="str">
        <f>VLOOKUP(A639,'CENTRO DE COSTOS'!A:D,2,FALSE)</f>
        <v>0004-0003</v>
      </c>
      <c r="D639" s="8">
        <v>19780</v>
      </c>
      <c r="E639" s="8">
        <v>2704292</v>
      </c>
      <c r="F639" s="8">
        <v>57224</v>
      </c>
      <c r="G639" s="8" t="s">
        <v>6241</v>
      </c>
      <c r="H639" s="8" t="s">
        <v>171</v>
      </c>
      <c r="I639" s="8" t="s">
        <v>10194</v>
      </c>
      <c r="J639" s="8" t="s">
        <v>10195</v>
      </c>
      <c r="K639" s="8" t="s">
        <v>160</v>
      </c>
      <c r="L639" s="8" t="s">
        <v>10196</v>
      </c>
      <c r="M639" s="183">
        <v>45908.333333333343</v>
      </c>
      <c r="N639" s="183">
        <v>45910.643750000003</v>
      </c>
      <c r="O639" s="90"/>
      <c r="P639" s="8" t="s">
        <v>8318</v>
      </c>
      <c r="Q639" s="8" t="s">
        <v>8318</v>
      </c>
      <c r="R639" s="8" t="s">
        <v>6245</v>
      </c>
      <c r="S639" s="8" t="s">
        <v>6245</v>
      </c>
      <c r="T639" s="8" t="s">
        <v>7951</v>
      </c>
      <c r="U639" s="8" t="s">
        <v>9387</v>
      </c>
      <c r="V639" s="8" t="s">
        <v>10197</v>
      </c>
      <c r="W639" s="8" t="s">
        <v>1552</v>
      </c>
      <c r="X639" s="10"/>
      <c r="Y639" s="94" t="str">
        <f>VLOOKUP(D639,TIPOLOGIA!A:F,6,0)</f>
        <v>TIPO III</v>
      </c>
      <c r="Z639" s="94" t="str">
        <f>VLOOKUP(D639,TIPOLOGIA!A:F,5,0)</f>
        <v>TERRESTRE</v>
      </c>
      <c r="AA639" s="8"/>
      <c r="AB639" s="8">
        <v>0</v>
      </c>
      <c r="AC639" s="86">
        <f>IF(W639="SOPORTE_TELEFÓNICO",'BASE LIQUIDACION REDEBAN 2025'!$B$19,IF(AND(W639="VISITA_TÉCNICA",Y639="TIPO II"),'BASE LIQUIDACION REDEBAN 2025'!$B$18,'BASE LIQUIDACION REDEBAN 2025'!$B$17))</f>
        <v>41241.0800752</v>
      </c>
      <c r="AD639" s="86">
        <v>0</v>
      </c>
      <c r="AE639" s="86">
        <f t="shared" ref="AE639:AE702" si="10">IF(W639="VISITA_TÉCNICA",AC639*AB639,AC639)</f>
        <v>41241.0800752</v>
      </c>
      <c r="AF639" s="49"/>
    </row>
    <row r="640" spans="1:32" s="78" customFormat="1">
      <c r="A640" s="8" t="s">
        <v>90</v>
      </c>
      <c r="B640" s="94" t="str">
        <f>VLOOKUP(A640,'CENTRO DE COSTOS'!A:D,4,FALSE)</f>
        <v>JUAN SEBASTIÁN RÍOS CASTRILLÓN</v>
      </c>
      <c r="C640" s="94" t="str">
        <f>VLOOKUP(A640,'CENTRO DE COSTOS'!A:D,2,FALSE)</f>
        <v>0004-0005</v>
      </c>
      <c r="D640" s="8">
        <v>5001</v>
      </c>
      <c r="E640" s="8">
        <v>2701593</v>
      </c>
      <c r="F640" s="8">
        <v>73916</v>
      </c>
      <c r="G640" s="8" t="s">
        <v>6241</v>
      </c>
      <c r="H640" s="8" t="s">
        <v>249</v>
      </c>
      <c r="I640" s="8" t="s">
        <v>90</v>
      </c>
      <c r="J640" s="8" t="s">
        <v>10198</v>
      </c>
      <c r="K640" s="8" t="s">
        <v>160</v>
      </c>
      <c r="L640" s="8" t="s">
        <v>10199</v>
      </c>
      <c r="M640" s="183">
        <v>45905.592361111107</v>
      </c>
      <c r="N640" s="183">
        <v>45910.655555555553</v>
      </c>
      <c r="O640" s="90"/>
      <c r="P640" s="8" t="s">
        <v>8318</v>
      </c>
      <c r="Q640" s="8" t="s">
        <v>8318</v>
      </c>
      <c r="R640" s="8" t="s">
        <v>6245</v>
      </c>
      <c r="S640" s="8" t="s">
        <v>6245</v>
      </c>
      <c r="T640" s="8" t="s">
        <v>6246</v>
      </c>
      <c r="U640" s="8" t="s">
        <v>7731</v>
      </c>
      <c r="V640" s="8" t="s">
        <v>10200</v>
      </c>
      <c r="W640" s="8" t="s">
        <v>165</v>
      </c>
      <c r="X640" s="10"/>
      <c r="Y640" s="94" t="str">
        <f>VLOOKUP(D640,TIPOLOGIA!A:F,6,0)</f>
        <v>TIPO I</v>
      </c>
      <c r="Z640" s="94" t="str">
        <f>VLOOKUP(D640,TIPOLOGIA!A:F,5,0)</f>
        <v>TERRESTRE</v>
      </c>
      <c r="AA640" s="8" t="s">
        <v>9336</v>
      </c>
      <c r="AB640" s="8">
        <v>1</v>
      </c>
      <c r="AC640" s="86">
        <f>IF(W640="SOPORTE_TELEFÓNICO",'BASE LIQUIDACION REDEBAN 2025'!$B$19,IF(AND(W640="VISITA_TÉCNICA",Y640="TIPO II"),'BASE LIQUIDACION REDEBAN 2025'!$B$18,'BASE LIQUIDACION REDEBAN 2025'!$B$17))</f>
        <v>35779.500569199998</v>
      </c>
      <c r="AD640" s="86">
        <v>0</v>
      </c>
      <c r="AE640" s="86">
        <f t="shared" si="10"/>
        <v>35779.500569199998</v>
      </c>
      <c r="AF640" s="49"/>
    </row>
    <row r="641" spans="1:32" s="78" customFormat="1">
      <c r="A641" s="8" t="s">
        <v>90</v>
      </c>
      <c r="B641" s="94" t="str">
        <f>VLOOKUP(A641,'CENTRO DE COSTOS'!A:D,4,FALSE)</f>
        <v>JUAN SEBASTIÁN RÍOS CASTRILLÓN</v>
      </c>
      <c r="C641" s="94" t="str">
        <f>VLOOKUP(A641,'CENTRO DE COSTOS'!A:D,2,FALSE)</f>
        <v>0004-0005</v>
      </c>
      <c r="D641" s="8">
        <v>5001</v>
      </c>
      <c r="E641" s="8">
        <v>2701844</v>
      </c>
      <c r="F641" s="8">
        <v>80638</v>
      </c>
      <c r="G641" s="8" t="s">
        <v>6241</v>
      </c>
      <c r="H641" s="8" t="s">
        <v>249</v>
      </c>
      <c r="I641" s="8" t="s">
        <v>90</v>
      </c>
      <c r="J641" s="8" t="s">
        <v>10201</v>
      </c>
      <c r="K641" s="8" t="s">
        <v>160</v>
      </c>
      <c r="L641" s="8" t="s">
        <v>10202</v>
      </c>
      <c r="M641" s="183">
        <v>45905.612500000003</v>
      </c>
      <c r="N641" s="183">
        <v>45910.656944444447</v>
      </c>
      <c r="O641" s="90"/>
      <c r="P641" s="8" t="s">
        <v>8318</v>
      </c>
      <c r="Q641" s="8" t="s">
        <v>8318</v>
      </c>
      <c r="R641" s="8" t="s">
        <v>162</v>
      </c>
      <c r="S641" s="8" t="s">
        <v>162</v>
      </c>
      <c r="T641" s="8" t="s">
        <v>6246</v>
      </c>
      <c r="U641" s="8" t="s">
        <v>7731</v>
      </c>
      <c r="V641" s="8" t="s">
        <v>10203</v>
      </c>
      <c r="W641" s="8" t="s">
        <v>165</v>
      </c>
      <c r="X641" s="10"/>
      <c r="Y641" s="94" t="str">
        <f>VLOOKUP(D641,TIPOLOGIA!A:F,6,0)</f>
        <v>TIPO I</v>
      </c>
      <c r="Z641" s="94" t="str">
        <f>VLOOKUP(D641,TIPOLOGIA!A:F,5,0)</f>
        <v>TERRESTRE</v>
      </c>
      <c r="AA641" s="8" t="s">
        <v>9336</v>
      </c>
      <c r="AB641" s="8">
        <v>1</v>
      </c>
      <c r="AC641" s="86">
        <f>IF(W641="SOPORTE_TELEFÓNICO",'BASE LIQUIDACION REDEBAN 2025'!$B$19,IF(AND(W641="VISITA_TÉCNICA",Y641="TIPO II"),'BASE LIQUIDACION REDEBAN 2025'!$B$18,'BASE LIQUIDACION REDEBAN 2025'!$B$17))</f>
        <v>35779.500569199998</v>
      </c>
      <c r="AD641" s="86">
        <v>0</v>
      </c>
      <c r="AE641" s="86">
        <f t="shared" si="10"/>
        <v>35779.500569199998</v>
      </c>
      <c r="AF641" s="49"/>
    </row>
    <row r="642" spans="1:32" s="78" customFormat="1">
      <c r="A642" s="8" t="s">
        <v>90</v>
      </c>
      <c r="B642" s="94" t="str">
        <f>VLOOKUP(A642,'CENTRO DE COSTOS'!A:D,4,FALSE)</f>
        <v>JUAN SEBASTIÁN RÍOS CASTRILLÓN</v>
      </c>
      <c r="C642" s="94" t="str">
        <f>VLOOKUP(A642,'CENTRO DE COSTOS'!A:D,2,FALSE)</f>
        <v>0004-0005</v>
      </c>
      <c r="D642" s="8">
        <v>5088</v>
      </c>
      <c r="E642" s="8">
        <v>2709131</v>
      </c>
      <c r="F642" s="8">
        <v>13531</v>
      </c>
      <c r="G642" s="8" t="s">
        <v>6241</v>
      </c>
      <c r="H642" s="8" t="s">
        <v>249</v>
      </c>
      <c r="I642" s="8" t="s">
        <v>384</v>
      </c>
      <c r="J642" s="8" t="s">
        <v>10204</v>
      </c>
      <c r="K642" s="8" t="s">
        <v>160</v>
      </c>
      <c r="L642" s="8" t="s">
        <v>10205</v>
      </c>
      <c r="M642" s="183">
        <v>45908.511805555558</v>
      </c>
      <c r="N642" s="183">
        <v>45910.658333333333</v>
      </c>
      <c r="O642" s="90"/>
      <c r="P642" s="8" t="s">
        <v>8318</v>
      </c>
      <c r="Q642" s="8" t="s">
        <v>8318</v>
      </c>
      <c r="R642" s="8" t="s">
        <v>6245</v>
      </c>
      <c r="S642" s="8" t="s">
        <v>6245</v>
      </c>
      <c r="T642" s="8" t="s">
        <v>6246</v>
      </c>
      <c r="U642" s="8" t="s">
        <v>7731</v>
      </c>
      <c r="V642" s="8" t="s">
        <v>10206</v>
      </c>
      <c r="W642" s="8" t="s">
        <v>165</v>
      </c>
      <c r="X642" s="10"/>
      <c r="Y642" s="94" t="str">
        <f>VLOOKUP(D642,TIPOLOGIA!A:F,6,0)</f>
        <v>TIPO I</v>
      </c>
      <c r="Z642" s="94" t="str">
        <f>VLOOKUP(D642,TIPOLOGIA!A:F,5,0)</f>
        <v>TERRESTRE</v>
      </c>
      <c r="AA642" s="8" t="s">
        <v>9336</v>
      </c>
      <c r="AB642" s="8">
        <v>1</v>
      </c>
      <c r="AC642" s="86">
        <f>IF(W642="SOPORTE_TELEFÓNICO",'BASE LIQUIDACION REDEBAN 2025'!$B$19,IF(AND(W642="VISITA_TÉCNICA",Y642="TIPO II"),'BASE LIQUIDACION REDEBAN 2025'!$B$18,'BASE LIQUIDACION REDEBAN 2025'!$B$17))</f>
        <v>35779.500569199998</v>
      </c>
      <c r="AD642" s="86">
        <v>0</v>
      </c>
      <c r="AE642" s="86">
        <f t="shared" si="10"/>
        <v>35779.500569199998</v>
      </c>
      <c r="AF642" s="49"/>
    </row>
    <row r="643" spans="1:32" s="78" customFormat="1">
      <c r="A643" s="8" t="s">
        <v>90</v>
      </c>
      <c r="B643" s="94" t="str">
        <f>VLOOKUP(A643,'CENTRO DE COSTOS'!A:D,4,FALSE)</f>
        <v>JUAN SEBASTIÁN RÍOS CASTRILLÓN</v>
      </c>
      <c r="C643" s="94" t="str">
        <f>VLOOKUP(A643,'CENTRO DE COSTOS'!A:D,2,FALSE)</f>
        <v>0004-0005</v>
      </c>
      <c r="D643" s="8">
        <v>5001</v>
      </c>
      <c r="E643" s="8">
        <v>2707712</v>
      </c>
      <c r="F643" s="8">
        <v>80317</v>
      </c>
      <c r="G643" s="8" t="s">
        <v>6241</v>
      </c>
      <c r="H643" s="8" t="s">
        <v>249</v>
      </c>
      <c r="I643" s="8" t="s">
        <v>90</v>
      </c>
      <c r="J643" s="8" t="s">
        <v>10207</v>
      </c>
      <c r="K643" s="8" t="s">
        <v>160</v>
      </c>
      <c r="L643" s="8" t="s">
        <v>10208</v>
      </c>
      <c r="M643" s="183">
        <v>45908.426388888889</v>
      </c>
      <c r="N643" s="183">
        <v>45910.65902777778</v>
      </c>
      <c r="O643" s="90"/>
      <c r="P643" s="8" t="s">
        <v>8318</v>
      </c>
      <c r="Q643" s="8" t="s">
        <v>8318</v>
      </c>
      <c r="R643" s="8" t="s">
        <v>162</v>
      </c>
      <c r="S643" s="8" t="s">
        <v>162</v>
      </c>
      <c r="T643" s="8" t="s">
        <v>6246</v>
      </c>
      <c r="U643" s="8" t="s">
        <v>7731</v>
      </c>
      <c r="V643" s="8" t="s">
        <v>10209</v>
      </c>
      <c r="W643" s="8" t="s">
        <v>165</v>
      </c>
      <c r="X643" s="10"/>
      <c r="Y643" s="94" t="str">
        <f>VLOOKUP(D643,TIPOLOGIA!A:F,6,0)</f>
        <v>TIPO I</v>
      </c>
      <c r="Z643" s="94" t="str">
        <f>VLOOKUP(D643,TIPOLOGIA!A:F,5,0)</f>
        <v>TERRESTRE</v>
      </c>
      <c r="AA643" s="8" t="s">
        <v>9336</v>
      </c>
      <c r="AB643" s="8">
        <v>1</v>
      </c>
      <c r="AC643" s="86">
        <f>IF(W643="SOPORTE_TELEFÓNICO",'BASE LIQUIDACION REDEBAN 2025'!$B$19,IF(AND(W643="VISITA_TÉCNICA",Y643="TIPO II"),'BASE LIQUIDACION REDEBAN 2025'!$B$18,'BASE LIQUIDACION REDEBAN 2025'!$B$17))</f>
        <v>35779.500569199998</v>
      </c>
      <c r="AD643" s="86">
        <v>0</v>
      </c>
      <c r="AE643" s="86">
        <f t="shared" si="10"/>
        <v>35779.500569199998</v>
      </c>
      <c r="AF643" s="49"/>
    </row>
    <row r="644" spans="1:32" s="78" customFormat="1">
      <c r="A644" s="8" t="s">
        <v>91</v>
      </c>
      <c r="B644" s="94" t="str">
        <f>VLOOKUP(A644,'CENTRO DE COSTOS'!A:D,4,FALSE)</f>
        <v>JOSE MAURICIO HERNANDEZ ROJAS</v>
      </c>
      <c r="C644" s="94" t="str">
        <f>VLOOKUP(A644,'CENTRO DE COSTOS'!A:D,2,FALSE)</f>
        <v>0004-0001</v>
      </c>
      <c r="D644" s="8">
        <v>23466</v>
      </c>
      <c r="E644" s="8">
        <v>2707687</v>
      </c>
      <c r="F644" s="8">
        <v>60755</v>
      </c>
      <c r="G644" s="8" t="s">
        <v>6241</v>
      </c>
      <c r="H644" s="8" t="s">
        <v>193</v>
      </c>
      <c r="I644" s="8" t="s">
        <v>2538</v>
      </c>
      <c r="J644" s="8" t="s">
        <v>10210</v>
      </c>
      <c r="K644" s="8" t="s">
        <v>160</v>
      </c>
      <c r="L644" s="8" t="s">
        <v>10211</v>
      </c>
      <c r="M644" s="183">
        <v>45908.438888888893</v>
      </c>
      <c r="N644" s="183">
        <v>45910.659722222219</v>
      </c>
      <c r="O644" s="90"/>
      <c r="P644" s="8" t="s">
        <v>8318</v>
      </c>
      <c r="Q644" s="8" t="s">
        <v>8318</v>
      </c>
      <c r="R644" s="8" t="s">
        <v>243</v>
      </c>
      <c r="S644" s="8" t="s">
        <v>365</v>
      </c>
      <c r="T644" s="8" t="s">
        <v>7951</v>
      </c>
      <c r="U644" s="8" t="s">
        <v>9387</v>
      </c>
      <c r="V644" s="8" t="s">
        <v>10212</v>
      </c>
      <c r="W644" s="8" t="s">
        <v>1552</v>
      </c>
      <c r="X644" s="10"/>
      <c r="Y644" s="94" t="str">
        <f>VLOOKUP(D644,TIPOLOGIA!A:F,6,0)</f>
        <v>TIPO IV</v>
      </c>
      <c r="Z644" s="94" t="str">
        <f>VLOOKUP(D644,TIPOLOGIA!A:F,5,0)</f>
        <v>TERRESTRE</v>
      </c>
      <c r="AA644" s="8"/>
      <c r="AB644" s="8">
        <v>0</v>
      </c>
      <c r="AC644" s="86">
        <f>IF(W644="SOPORTE_TELEFÓNICO",'BASE LIQUIDACION REDEBAN 2025'!$B$19,IF(AND(W644="VISITA_TÉCNICA",Y644="TIPO II"),'BASE LIQUIDACION REDEBAN 2025'!$B$18,'BASE LIQUIDACION REDEBAN 2025'!$B$17))</f>
        <v>41241.0800752</v>
      </c>
      <c r="AD644" s="86">
        <v>0</v>
      </c>
      <c r="AE644" s="86">
        <f t="shared" si="10"/>
        <v>41241.0800752</v>
      </c>
      <c r="AF644" s="49"/>
    </row>
    <row r="645" spans="1:32" s="78" customFormat="1">
      <c r="A645" s="8" t="s">
        <v>90</v>
      </c>
      <c r="B645" s="94" t="str">
        <f>VLOOKUP(A645,'CENTRO DE COSTOS'!A:D,4,FALSE)</f>
        <v>JUAN SEBASTIÁN RÍOS CASTRILLÓN</v>
      </c>
      <c r="C645" s="94" t="str">
        <f>VLOOKUP(A645,'CENTRO DE COSTOS'!A:D,2,FALSE)</f>
        <v>0004-0005</v>
      </c>
      <c r="D645" s="8">
        <v>5001</v>
      </c>
      <c r="E645" s="8">
        <v>2708289</v>
      </c>
      <c r="F645" s="8">
        <v>62022</v>
      </c>
      <c r="G645" s="8" t="s">
        <v>6241</v>
      </c>
      <c r="H645" s="8" t="s">
        <v>249</v>
      </c>
      <c r="I645" s="8" t="s">
        <v>90</v>
      </c>
      <c r="J645" s="8" t="s">
        <v>10213</v>
      </c>
      <c r="K645" s="8" t="s">
        <v>160</v>
      </c>
      <c r="L645" s="8" t="s">
        <v>10214</v>
      </c>
      <c r="M645" s="183">
        <v>45908.467361111107</v>
      </c>
      <c r="N645" s="183">
        <v>45910.660416666673</v>
      </c>
      <c r="O645" s="90"/>
      <c r="P645" s="8" t="s">
        <v>8318</v>
      </c>
      <c r="Q645" s="8" t="s">
        <v>8318</v>
      </c>
      <c r="R645" s="8" t="s">
        <v>243</v>
      </c>
      <c r="S645" s="8" t="s">
        <v>244</v>
      </c>
      <c r="T645" s="8" t="s">
        <v>6246</v>
      </c>
      <c r="U645" s="8" t="s">
        <v>7731</v>
      </c>
      <c r="V645" s="8" t="s">
        <v>10215</v>
      </c>
      <c r="W645" s="8" t="s">
        <v>165</v>
      </c>
      <c r="X645" s="10"/>
      <c r="Y645" s="94" t="str">
        <f>VLOOKUP(D645,TIPOLOGIA!A:F,6,0)</f>
        <v>TIPO I</v>
      </c>
      <c r="Z645" s="94" t="str">
        <f>VLOOKUP(D645,TIPOLOGIA!A:F,5,0)</f>
        <v>TERRESTRE</v>
      </c>
      <c r="AA645" s="8" t="s">
        <v>9336</v>
      </c>
      <c r="AB645" s="8">
        <v>1</v>
      </c>
      <c r="AC645" s="86">
        <f>IF(W645="SOPORTE_TELEFÓNICO",'BASE LIQUIDACION REDEBAN 2025'!$B$19,IF(AND(W645="VISITA_TÉCNICA",Y645="TIPO II"),'BASE LIQUIDACION REDEBAN 2025'!$B$18,'BASE LIQUIDACION REDEBAN 2025'!$B$17))</f>
        <v>35779.500569199998</v>
      </c>
      <c r="AD645" s="86">
        <v>0</v>
      </c>
      <c r="AE645" s="86">
        <f t="shared" si="10"/>
        <v>35779.500569199998</v>
      </c>
      <c r="AF645" s="49"/>
    </row>
    <row r="646" spans="1:32" s="78" customFormat="1">
      <c r="A646" s="8" t="s">
        <v>90</v>
      </c>
      <c r="B646" s="94" t="str">
        <f>VLOOKUP(A646,'CENTRO DE COSTOS'!A:D,4,FALSE)</f>
        <v>JUAN SEBASTIÁN RÍOS CASTRILLÓN</v>
      </c>
      <c r="C646" s="94" t="str">
        <f>VLOOKUP(A646,'CENTRO DE COSTOS'!A:D,2,FALSE)</f>
        <v>0004-0005</v>
      </c>
      <c r="D646" s="8">
        <v>5001</v>
      </c>
      <c r="E646" s="8">
        <v>2709874</v>
      </c>
      <c r="F646" s="8">
        <v>79004</v>
      </c>
      <c r="G646" s="8" t="s">
        <v>6241</v>
      </c>
      <c r="H646" s="8" t="s">
        <v>249</v>
      </c>
      <c r="I646" s="8" t="s">
        <v>90</v>
      </c>
      <c r="J646" s="8" t="s">
        <v>10216</v>
      </c>
      <c r="K646" s="8" t="s">
        <v>160</v>
      </c>
      <c r="L646" s="8" t="s">
        <v>10217</v>
      </c>
      <c r="M646" s="183">
        <v>45908.604166666657</v>
      </c>
      <c r="N646" s="183">
        <v>45910.661111111112</v>
      </c>
      <c r="O646" s="90"/>
      <c r="P646" s="8" t="s">
        <v>8318</v>
      </c>
      <c r="Q646" s="8" t="s">
        <v>8318</v>
      </c>
      <c r="R646" s="8" t="s">
        <v>243</v>
      </c>
      <c r="S646" s="8" t="s">
        <v>365</v>
      </c>
      <c r="T646" s="8" t="s">
        <v>6246</v>
      </c>
      <c r="U646" s="8" t="s">
        <v>7731</v>
      </c>
      <c r="V646" s="8" t="s">
        <v>10218</v>
      </c>
      <c r="W646" s="8" t="s">
        <v>165</v>
      </c>
      <c r="X646" s="10"/>
      <c r="Y646" s="94" t="str">
        <f>VLOOKUP(D646,TIPOLOGIA!A:F,6,0)</f>
        <v>TIPO I</v>
      </c>
      <c r="Z646" s="94" t="str">
        <f>VLOOKUP(D646,TIPOLOGIA!A:F,5,0)</f>
        <v>TERRESTRE</v>
      </c>
      <c r="AA646" s="8" t="s">
        <v>9336</v>
      </c>
      <c r="AB646" s="8">
        <v>1</v>
      </c>
      <c r="AC646" s="86">
        <f>IF(W646="SOPORTE_TELEFÓNICO",'BASE LIQUIDACION REDEBAN 2025'!$B$19,IF(AND(W646="VISITA_TÉCNICA",Y646="TIPO II"),'BASE LIQUIDACION REDEBAN 2025'!$B$18,'BASE LIQUIDACION REDEBAN 2025'!$B$17))</f>
        <v>35779.500569199998</v>
      </c>
      <c r="AD646" s="86">
        <v>0</v>
      </c>
      <c r="AE646" s="86">
        <f t="shared" si="10"/>
        <v>35779.500569199998</v>
      </c>
      <c r="AF646" s="49"/>
    </row>
    <row r="647" spans="1:32" s="78" customFormat="1">
      <c r="A647" s="8" t="s">
        <v>90</v>
      </c>
      <c r="B647" s="94" t="str">
        <f>VLOOKUP(A647,'CENTRO DE COSTOS'!A:D,4,FALSE)</f>
        <v>JUAN SEBASTIÁN RÍOS CASTRILLÓN</v>
      </c>
      <c r="C647" s="94" t="str">
        <f>VLOOKUP(A647,'CENTRO DE COSTOS'!A:D,2,FALSE)</f>
        <v>0004-0005</v>
      </c>
      <c r="D647" s="8">
        <v>5001</v>
      </c>
      <c r="E647" s="8">
        <v>2712054</v>
      </c>
      <c r="F647" s="8">
        <v>73507</v>
      </c>
      <c r="G647" s="8" t="s">
        <v>6241</v>
      </c>
      <c r="H647" s="8" t="s">
        <v>249</v>
      </c>
      <c r="I647" s="8" t="s">
        <v>90</v>
      </c>
      <c r="J647" s="8" t="s">
        <v>10219</v>
      </c>
      <c r="K647" s="8" t="s">
        <v>160</v>
      </c>
      <c r="L647" s="8" t="s">
        <v>10220</v>
      </c>
      <c r="M647" s="183">
        <v>45909.333333333343</v>
      </c>
      <c r="N647" s="183">
        <v>45910.662499999999</v>
      </c>
      <c r="O647" s="90"/>
      <c r="P647" s="8" t="s">
        <v>8318</v>
      </c>
      <c r="Q647" s="8" t="s">
        <v>8318</v>
      </c>
      <c r="R647" s="8" t="s">
        <v>6245</v>
      </c>
      <c r="S647" s="8" t="s">
        <v>6245</v>
      </c>
      <c r="T647" s="8" t="s">
        <v>6246</v>
      </c>
      <c r="U647" s="8" t="s">
        <v>7731</v>
      </c>
      <c r="V647" s="8" t="s">
        <v>10221</v>
      </c>
      <c r="W647" s="8" t="s">
        <v>165</v>
      </c>
      <c r="X647" s="10"/>
      <c r="Y647" s="94" t="str">
        <f>VLOOKUP(D647,TIPOLOGIA!A:F,6,0)</f>
        <v>TIPO I</v>
      </c>
      <c r="Z647" s="94" t="str">
        <f>VLOOKUP(D647,TIPOLOGIA!A:F,5,0)</f>
        <v>TERRESTRE</v>
      </c>
      <c r="AA647" s="8" t="s">
        <v>9336</v>
      </c>
      <c r="AB647" s="8">
        <v>1</v>
      </c>
      <c r="AC647" s="86">
        <f>IF(W647="SOPORTE_TELEFÓNICO",'BASE LIQUIDACION REDEBAN 2025'!$B$19,IF(AND(W647="VISITA_TÉCNICA",Y647="TIPO II"),'BASE LIQUIDACION REDEBAN 2025'!$B$18,'BASE LIQUIDACION REDEBAN 2025'!$B$17))</f>
        <v>35779.500569199998</v>
      </c>
      <c r="AD647" s="86">
        <v>0</v>
      </c>
      <c r="AE647" s="86">
        <f t="shared" si="10"/>
        <v>35779.500569199998</v>
      </c>
      <c r="AF647" s="49"/>
    </row>
    <row r="648" spans="1:32" s="78" customFormat="1">
      <c r="A648" s="8" t="s">
        <v>99</v>
      </c>
      <c r="B648" s="94" t="str">
        <f>VLOOKUP(A648,'CENTRO DE COSTOS'!A:D,4,FALSE)</f>
        <v>JOSE MAURICIO HERNANDEZ ROJAS</v>
      </c>
      <c r="C648" s="94" t="str">
        <f>VLOOKUP(A648,'CENTRO DE COSTOS'!A:D,2,FALSE)</f>
        <v>0004-0001</v>
      </c>
      <c r="D648" s="8">
        <v>20001</v>
      </c>
      <c r="E648" s="8">
        <v>2704980</v>
      </c>
      <c r="F648" s="8">
        <v>78444</v>
      </c>
      <c r="G648" s="8" t="s">
        <v>6241</v>
      </c>
      <c r="H648" s="8" t="s">
        <v>596</v>
      </c>
      <c r="I648" s="8" t="s">
        <v>99</v>
      </c>
      <c r="J648" s="8" t="s">
        <v>10222</v>
      </c>
      <c r="K648" s="8" t="s">
        <v>160</v>
      </c>
      <c r="L648" s="8" t="s">
        <v>10223</v>
      </c>
      <c r="M648" s="183">
        <v>45907.484027777777</v>
      </c>
      <c r="N648" s="183">
        <v>45910.665277777778</v>
      </c>
      <c r="O648" s="90"/>
      <c r="P648" s="8" t="s">
        <v>8318</v>
      </c>
      <c r="Q648" s="8" t="s">
        <v>8318</v>
      </c>
      <c r="R648" s="8" t="s">
        <v>6245</v>
      </c>
      <c r="S648" s="8" t="s">
        <v>6245</v>
      </c>
      <c r="T648" s="8" t="s">
        <v>6246</v>
      </c>
      <c r="U648" s="8" t="s">
        <v>7731</v>
      </c>
      <c r="V648" s="8" t="s">
        <v>10224</v>
      </c>
      <c r="W648" s="8" t="s">
        <v>165</v>
      </c>
      <c r="X648" s="10"/>
      <c r="Y648" s="94" t="str">
        <f>VLOOKUP(D648,TIPOLOGIA!A:F,6,0)</f>
        <v>TIPO I</v>
      </c>
      <c r="Z648" s="94" t="str">
        <f>VLOOKUP(D648,TIPOLOGIA!A:F,5,0)</f>
        <v>TERRESTRE</v>
      </c>
      <c r="AA648" s="8" t="s">
        <v>1972</v>
      </c>
      <c r="AB648" s="8">
        <v>1</v>
      </c>
      <c r="AC648" s="86">
        <f>IF(W648="SOPORTE_TELEFÓNICO",'BASE LIQUIDACION REDEBAN 2025'!$B$19,IF(AND(W648="VISITA_TÉCNICA",Y648="TIPO II"),'BASE LIQUIDACION REDEBAN 2025'!$B$18,'BASE LIQUIDACION REDEBAN 2025'!$B$17))</f>
        <v>35779.500569199998</v>
      </c>
      <c r="AD648" s="86">
        <v>0</v>
      </c>
      <c r="AE648" s="86">
        <f t="shared" si="10"/>
        <v>35779.500569199998</v>
      </c>
      <c r="AF648" s="49"/>
    </row>
    <row r="649" spans="1:32" s="78" customFormat="1">
      <c r="A649" s="8" t="s">
        <v>76</v>
      </c>
      <c r="B649" s="94" t="str">
        <f>VLOOKUP(A649,'CENTRO DE COSTOS'!A:D,4,FALSE)</f>
        <v>DIEGO FERNANDO HENAO CARDONA</v>
      </c>
      <c r="C649" s="94" t="str">
        <f>VLOOKUP(A649,'CENTRO DE COSTOS'!A:D,2,FALSE)</f>
        <v>0004-0003</v>
      </c>
      <c r="D649" s="8">
        <v>76377</v>
      </c>
      <c r="E649" s="8">
        <v>2716197</v>
      </c>
      <c r="F649" s="8">
        <v>64106</v>
      </c>
      <c r="G649" s="8" t="s">
        <v>6241</v>
      </c>
      <c r="H649" s="8" t="s">
        <v>232</v>
      </c>
      <c r="I649" s="8" t="s">
        <v>2555</v>
      </c>
      <c r="J649" s="8" t="s">
        <v>10225</v>
      </c>
      <c r="K649" s="8" t="s">
        <v>160</v>
      </c>
      <c r="L649" s="8" t="s">
        <v>10226</v>
      </c>
      <c r="M649" s="183">
        <v>45909.591666666667</v>
      </c>
      <c r="N649" s="183">
        <v>45910.666666666657</v>
      </c>
      <c r="O649" s="90"/>
      <c r="P649" s="8" t="s">
        <v>8318</v>
      </c>
      <c r="Q649" s="8" t="s">
        <v>8318</v>
      </c>
      <c r="R649" s="8" t="s">
        <v>6245</v>
      </c>
      <c r="S649" s="8" t="s">
        <v>6245</v>
      </c>
      <c r="T649" s="8" t="s">
        <v>6246</v>
      </c>
      <c r="U649" s="8" t="s">
        <v>7731</v>
      </c>
      <c r="V649" s="8" t="s">
        <v>10227</v>
      </c>
      <c r="W649" s="8" t="s">
        <v>165</v>
      </c>
      <c r="X649" s="10"/>
      <c r="Y649" s="94" t="str">
        <f>VLOOKUP(D649,TIPOLOGIA!A:F,6,0)</f>
        <v>TIPO II</v>
      </c>
      <c r="Z649" s="94" t="str">
        <f>VLOOKUP(D649,TIPOLOGIA!A:F,5,0)</f>
        <v>TERRESTRE</v>
      </c>
      <c r="AA649" s="8" t="s">
        <v>512</v>
      </c>
      <c r="AB649" s="8">
        <v>1</v>
      </c>
      <c r="AC649" s="86">
        <f>IF(W649="SOPORTE_TELEFÓNICO",'BASE LIQUIDACION REDEBAN 2025'!$B$19,IF(AND(W649="VISITA_TÉCNICA",Y649="TIPO II"),'BASE LIQUIDACION REDEBAN 2025'!$B$18,'BASE LIQUIDACION REDEBAN 2025'!$B$17))</f>
        <v>67654.12000000001</v>
      </c>
      <c r="AD649" s="86">
        <v>0</v>
      </c>
      <c r="AE649" s="86">
        <f t="shared" si="10"/>
        <v>67654.12000000001</v>
      </c>
      <c r="AF649" s="49"/>
    </row>
    <row r="650" spans="1:32" s="78" customFormat="1">
      <c r="A650" s="8" t="s">
        <v>96</v>
      </c>
      <c r="B650" s="94" t="str">
        <f>VLOOKUP(A650,'CENTRO DE COSTOS'!A:D,4,FALSE)</f>
        <v>JOSE MAURICIO HERNANDEZ ROJAS</v>
      </c>
      <c r="C650" s="94" t="str">
        <f>VLOOKUP(A650,'CENTRO DE COSTOS'!A:D,2,FALSE)</f>
        <v>0004-0001</v>
      </c>
      <c r="D650" s="8">
        <v>44090</v>
      </c>
      <c r="E650" s="8">
        <v>2676344</v>
      </c>
      <c r="F650" s="8">
        <v>41834</v>
      </c>
      <c r="G650" s="8" t="s">
        <v>6241</v>
      </c>
      <c r="H650" s="8" t="s">
        <v>706</v>
      </c>
      <c r="I650" s="8" t="s">
        <v>3567</v>
      </c>
      <c r="J650" s="8" t="s">
        <v>10228</v>
      </c>
      <c r="K650" s="8" t="s">
        <v>160</v>
      </c>
      <c r="L650" s="8" t="s">
        <v>10229</v>
      </c>
      <c r="M650" s="183">
        <v>45901.677083333343</v>
      </c>
      <c r="N650" s="183">
        <v>45910.688194444447</v>
      </c>
      <c r="O650" s="90"/>
      <c r="P650" s="8" t="s">
        <v>8318</v>
      </c>
      <c r="Q650" s="8" t="s">
        <v>8318</v>
      </c>
      <c r="R650" s="8" t="s">
        <v>162</v>
      </c>
      <c r="S650" s="8" t="s">
        <v>6245</v>
      </c>
      <c r="T650" s="8" t="s">
        <v>6246</v>
      </c>
      <c r="U650" s="8" t="s">
        <v>7731</v>
      </c>
      <c r="V650" s="8" t="s">
        <v>10230</v>
      </c>
      <c r="W650" s="8" t="s">
        <v>8320</v>
      </c>
      <c r="X650" s="10"/>
      <c r="Y650" s="94" t="str">
        <f>VLOOKUP(D650,TIPOLOGIA!A:F,6,0)</f>
        <v>TIPO III</v>
      </c>
      <c r="Z650" s="94" t="str">
        <f>VLOOKUP(D650,TIPOLOGIA!A:F,5,0)</f>
        <v>TERRESTRE</v>
      </c>
      <c r="AA650" s="8"/>
      <c r="AB650" s="8">
        <v>0</v>
      </c>
      <c r="AC650" s="86">
        <f>IF(W650="SOPORTE_TELEFÓNICO",'BASE LIQUIDACION REDEBAN 2025'!$B$19,IF(AND(W650="VISITA_TÉCNICA",Y650="TIPO II"),'BASE LIQUIDACION REDEBAN 2025'!$B$18,'BASE LIQUIDACION REDEBAN 2025'!$B$17))</f>
        <v>35779.500569199998</v>
      </c>
      <c r="AD650" s="86">
        <v>0</v>
      </c>
      <c r="AE650" s="86">
        <f t="shared" si="10"/>
        <v>35779.500569199998</v>
      </c>
      <c r="AF650" s="49"/>
    </row>
    <row r="651" spans="1:32" s="78" customFormat="1">
      <c r="A651" s="8" t="s">
        <v>76</v>
      </c>
      <c r="B651" s="94" t="str">
        <f>VLOOKUP(A651,'CENTRO DE COSTOS'!A:D,4,FALSE)</f>
        <v>DIEGO FERNANDO HENAO CARDONA</v>
      </c>
      <c r="C651" s="94" t="str">
        <f>VLOOKUP(A651,'CENTRO DE COSTOS'!A:D,2,FALSE)</f>
        <v>0004-0003</v>
      </c>
      <c r="D651" s="8">
        <v>76606</v>
      </c>
      <c r="E651" s="8">
        <v>2709049</v>
      </c>
      <c r="F651" s="8">
        <v>79122</v>
      </c>
      <c r="G651" s="8" t="s">
        <v>6241</v>
      </c>
      <c r="H651" s="8" t="s">
        <v>232</v>
      </c>
      <c r="I651" s="8" t="s">
        <v>6626</v>
      </c>
      <c r="J651" s="8" t="s">
        <v>10231</v>
      </c>
      <c r="K651" s="8" t="s">
        <v>160</v>
      </c>
      <c r="L651" s="8" t="s">
        <v>10232</v>
      </c>
      <c r="M651" s="183">
        <v>45908.503472222219</v>
      </c>
      <c r="N651" s="183">
        <v>45910.691666666673</v>
      </c>
      <c r="O651" s="90"/>
      <c r="P651" s="8" t="s">
        <v>8318</v>
      </c>
      <c r="Q651" s="8" t="s">
        <v>8318</v>
      </c>
      <c r="R651" s="8" t="s">
        <v>6245</v>
      </c>
      <c r="S651" s="8" t="s">
        <v>6245</v>
      </c>
      <c r="T651" s="8" t="s">
        <v>6246</v>
      </c>
      <c r="U651" s="8" t="s">
        <v>7731</v>
      </c>
      <c r="V651" s="8" t="s">
        <v>10233</v>
      </c>
      <c r="W651" s="8" t="s">
        <v>8320</v>
      </c>
      <c r="X651" s="10"/>
      <c r="Y651" s="94" t="str">
        <f>VLOOKUP(D651,TIPOLOGIA!A:F,6,0)</f>
        <v>TIPO II</v>
      </c>
      <c r="Z651" s="94" t="str">
        <f>VLOOKUP(D651,TIPOLOGIA!A:F,5,0)</f>
        <v>TERRESTRE</v>
      </c>
      <c r="AA651" s="8" t="s">
        <v>512</v>
      </c>
      <c r="AB651" s="8">
        <v>0</v>
      </c>
      <c r="AC651" s="86">
        <f>IF(W651="SOPORTE_TELEFÓNICO",'BASE LIQUIDACION REDEBAN 2025'!$B$19,IF(AND(W651="VISITA_TÉCNICA",Y651="TIPO II"),'BASE LIQUIDACION REDEBAN 2025'!$B$18,'BASE LIQUIDACION REDEBAN 2025'!$B$17))</f>
        <v>35779.500569199998</v>
      </c>
      <c r="AD651" s="86">
        <v>0</v>
      </c>
      <c r="AE651" s="86">
        <f t="shared" si="10"/>
        <v>35779.500569199998</v>
      </c>
      <c r="AF651" s="49"/>
    </row>
    <row r="652" spans="1:32" s="78" customFormat="1">
      <c r="A652" s="8" t="s">
        <v>92</v>
      </c>
      <c r="B652" s="94" t="str">
        <f>VLOOKUP(A652,'CENTRO DE COSTOS'!A:D,4,FALSE)</f>
        <v>KEVIN ALEXIS CORZO BUSTOS</v>
      </c>
      <c r="C652" s="94" t="str">
        <f>VLOOKUP(A652,'CENTRO DE COSTOS'!A:D,2,FALSE)</f>
        <v>0004-0007</v>
      </c>
      <c r="D652" s="8">
        <v>18001</v>
      </c>
      <c r="E652" s="8">
        <v>2711814</v>
      </c>
      <c r="F652" s="8">
        <v>77627</v>
      </c>
      <c r="G652" s="8" t="s">
        <v>6241</v>
      </c>
      <c r="H652" s="8" t="s">
        <v>208</v>
      </c>
      <c r="I652" s="8" t="s">
        <v>82</v>
      </c>
      <c r="J652" s="8" t="s">
        <v>8243</v>
      </c>
      <c r="K652" s="8" t="s">
        <v>160</v>
      </c>
      <c r="L652" s="8" t="s">
        <v>10234</v>
      </c>
      <c r="M652" s="183">
        <v>45908.706944444442</v>
      </c>
      <c r="N652" s="183">
        <v>45910.695138888892</v>
      </c>
      <c r="O652" s="90"/>
      <c r="P652" s="8" t="s">
        <v>8318</v>
      </c>
      <c r="Q652" s="8" t="s">
        <v>8318</v>
      </c>
      <c r="R652" s="8" t="s">
        <v>162</v>
      </c>
      <c r="S652" s="8" t="s">
        <v>162</v>
      </c>
      <c r="T652" s="8" t="s">
        <v>6246</v>
      </c>
      <c r="U652" s="8" t="s">
        <v>7731</v>
      </c>
      <c r="V652" s="8" t="s">
        <v>10235</v>
      </c>
      <c r="W652" s="8" t="s">
        <v>165</v>
      </c>
      <c r="X652" s="10"/>
      <c r="Y652" s="94" t="str">
        <f>VLOOKUP(D652,TIPOLOGIA!A:F,6,0)</f>
        <v>TIPO IV</v>
      </c>
      <c r="Z652" s="94" t="str">
        <f>VLOOKUP(D652,TIPOLOGIA!A:F,5,0)</f>
        <v>TERRESTRE</v>
      </c>
      <c r="AA652" s="8" t="s">
        <v>214</v>
      </c>
      <c r="AB652" s="8">
        <v>1</v>
      </c>
      <c r="AC652" s="86">
        <f>IF(W652="SOPORTE_TELEFÓNICO",'BASE LIQUIDACION REDEBAN 2025'!$B$19,IF(AND(W652="VISITA_TÉCNICA",Y652="TIPO II"),'BASE LIQUIDACION REDEBAN 2025'!$B$18,'BASE LIQUIDACION REDEBAN 2025'!$B$17))</f>
        <v>35779.500569199998</v>
      </c>
      <c r="AD652" s="86">
        <v>0</v>
      </c>
      <c r="AE652" s="86">
        <f t="shared" si="10"/>
        <v>35779.500569199998</v>
      </c>
      <c r="AF652" s="49"/>
    </row>
    <row r="653" spans="1:32" s="78" customFormat="1">
      <c r="A653" s="8" t="s">
        <v>60</v>
      </c>
      <c r="B653" s="94" t="str">
        <f>VLOOKUP(A653,'CENTRO DE COSTOS'!A:D,4,FALSE)</f>
        <v>JUAN SEBASTIÁN RÍOS CASTRILLÓN</v>
      </c>
      <c r="C653" s="94" t="str">
        <f>VLOOKUP(A653,'CENTRO DE COSTOS'!A:D,2,FALSE)</f>
        <v>0004-0005</v>
      </c>
      <c r="D653" s="8">
        <v>5837</v>
      </c>
      <c r="E653" s="8">
        <v>2695234</v>
      </c>
      <c r="F653" s="8">
        <v>70565</v>
      </c>
      <c r="G653" s="8" t="s">
        <v>6241</v>
      </c>
      <c r="H653" s="8" t="s">
        <v>249</v>
      </c>
      <c r="I653" s="8" t="s">
        <v>256</v>
      </c>
      <c r="J653" s="8" t="s">
        <v>10236</v>
      </c>
      <c r="K653" s="8" t="s">
        <v>160</v>
      </c>
      <c r="L653" s="8" t="s">
        <v>10237</v>
      </c>
      <c r="M653" s="183">
        <v>45904.529166666667</v>
      </c>
      <c r="N653" s="183">
        <v>45910.719444444447</v>
      </c>
      <c r="O653" s="90"/>
      <c r="P653" s="8" t="s">
        <v>8318</v>
      </c>
      <c r="Q653" s="8" t="s">
        <v>8318</v>
      </c>
      <c r="R653" s="8" t="s">
        <v>243</v>
      </c>
      <c r="S653" s="8" t="s">
        <v>365</v>
      </c>
      <c r="T653" s="8" t="s">
        <v>6246</v>
      </c>
      <c r="U653" s="8" t="s">
        <v>7731</v>
      </c>
      <c r="V653" s="8" t="s">
        <v>10238</v>
      </c>
      <c r="W653" s="8" t="s">
        <v>8320</v>
      </c>
      <c r="X653" s="10"/>
      <c r="Y653" s="94" t="str">
        <f>VLOOKUP(D653,TIPOLOGIA!A:F,6,0)</f>
        <v>TIPO II</v>
      </c>
      <c r="Z653" s="94" t="str">
        <f>VLOOKUP(D653,TIPOLOGIA!A:F,5,0)</f>
        <v>TERRESTRE</v>
      </c>
      <c r="AA653" s="8" t="s">
        <v>261</v>
      </c>
      <c r="AB653" s="8">
        <v>0</v>
      </c>
      <c r="AC653" s="86">
        <f>IF(W653="SOPORTE_TELEFÓNICO",'BASE LIQUIDACION REDEBAN 2025'!$B$19,IF(AND(W653="VISITA_TÉCNICA",Y653="TIPO II"),'BASE LIQUIDACION REDEBAN 2025'!$B$18,'BASE LIQUIDACION REDEBAN 2025'!$B$17))</f>
        <v>35779.500569199998</v>
      </c>
      <c r="AD653" s="86">
        <v>0</v>
      </c>
      <c r="AE653" s="86">
        <f t="shared" si="10"/>
        <v>35779.500569199998</v>
      </c>
      <c r="AF653" s="49"/>
    </row>
    <row r="654" spans="1:32" s="78" customFormat="1">
      <c r="A654" s="8" t="s">
        <v>90</v>
      </c>
      <c r="B654" s="94" t="str">
        <f>VLOOKUP(A654,'CENTRO DE COSTOS'!A:D,4,FALSE)</f>
        <v>JUAN SEBASTIÁN RÍOS CASTRILLÓN</v>
      </c>
      <c r="C654" s="94" t="str">
        <f>VLOOKUP(A654,'CENTRO DE COSTOS'!A:D,2,FALSE)</f>
        <v>0004-0005</v>
      </c>
      <c r="D654" s="8">
        <v>5686</v>
      </c>
      <c r="E654" s="8">
        <v>2706504</v>
      </c>
      <c r="F654" s="8">
        <v>15580</v>
      </c>
      <c r="G654" s="8" t="s">
        <v>6241</v>
      </c>
      <c r="H654" s="8" t="s">
        <v>249</v>
      </c>
      <c r="I654" s="8" t="s">
        <v>1692</v>
      </c>
      <c r="J654" s="8" t="s">
        <v>10239</v>
      </c>
      <c r="K654" s="8" t="s">
        <v>160</v>
      </c>
      <c r="L654" s="8" t="s">
        <v>10240</v>
      </c>
      <c r="M654" s="183">
        <v>45908.374305555553</v>
      </c>
      <c r="N654" s="183">
        <v>45911.31527777778</v>
      </c>
      <c r="O654" s="90"/>
      <c r="P654" s="8" t="s">
        <v>8318</v>
      </c>
      <c r="Q654" s="8" t="s">
        <v>8318</v>
      </c>
      <c r="R654" s="8" t="s">
        <v>6245</v>
      </c>
      <c r="S654" s="8" t="s">
        <v>6245</v>
      </c>
      <c r="T654" s="8" t="s">
        <v>6246</v>
      </c>
      <c r="U654" s="8" t="s">
        <v>7731</v>
      </c>
      <c r="V654" s="8" t="s">
        <v>10241</v>
      </c>
      <c r="W654" s="8" t="s">
        <v>8320</v>
      </c>
      <c r="X654" s="10"/>
      <c r="Y654" s="94" t="str">
        <f>VLOOKUP(D654,TIPOLOGIA!A:F,6,0)</f>
        <v>TIPO II</v>
      </c>
      <c r="Z654" s="94" t="str">
        <f>VLOOKUP(D654,TIPOLOGIA!A:F,5,0)</f>
        <v>TERRESTRE</v>
      </c>
      <c r="AA654" s="8" t="s">
        <v>988</v>
      </c>
      <c r="AB654" s="8">
        <v>0</v>
      </c>
      <c r="AC654" s="86">
        <f>IF(W654="SOPORTE_TELEFÓNICO",'BASE LIQUIDACION REDEBAN 2025'!$B$19,IF(AND(W654="VISITA_TÉCNICA",Y654="TIPO II"),'BASE LIQUIDACION REDEBAN 2025'!$B$18,'BASE LIQUIDACION REDEBAN 2025'!$B$17))</f>
        <v>35779.500569199998</v>
      </c>
      <c r="AD654" s="86">
        <v>0</v>
      </c>
      <c r="AE654" s="86">
        <f t="shared" si="10"/>
        <v>35779.500569199998</v>
      </c>
      <c r="AF654" s="49"/>
    </row>
    <row r="655" spans="1:32" s="78" customFormat="1">
      <c r="A655" s="8" t="s">
        <v>90</v>
      </c>
      <c r="B655" s="94" t="str">
        <f>VLOOKUP(A655,'CENTRO DE COSTOS'!A:D,4,FALSE)</f>
        <v>JUAN SEBASTIÁN RÍOS CASTRILLÓN</v>
      </c>
      <c r="C655" s="94" t="str">
        <f>VLOOKUP(A655,'CENTRO DE COSTOS'!A:D,2,FALSE)</f>
        <v>0004-0005</v>
      </c>
      <c r="D655" s="8">
        <v>5088</v>
      </c>
      <c r="E655" s="8">
        <v>2700090</v>
      </c>
      <c r="F655" s="8">
        <v>15615</v>
      </c>
      <c r="G655" s="8" t="s">
        <v>6241</v>
      </c>
      <c r="H655" s="8" t="s">
        <v>249</v>
      </c>
      <c r="I655" s="8" t="s">
        <v>384</v>
      </c>
      <c r="J655" s="8" t="s">
        <v>1554</v>
      </c>
      <c r="K655" s="8" t="s">
        <v>160</v>
      </c>
      <c r="L655" s="8" t="s">
        <v>10242</v>
      </c>
      <c r="M655" s="183">
        <v>45905.450694444437</v>
      </c>
      <c r="N655" s="183">
        <v>45911.399305555547</v>
      </c>
      <c r="O655" s="90"/>
      <c r="P655" s="8" t="s">
        <v>8318</v>
      </c>
      <c r="Q655" s="8" t="s">
        <v>8318</v>
      </c>
      <c r="R655" s="8" t="s">
        <v>357</v>
      </c>
      <c r="S655" s="8" t="s">
        <v>358</v>
      </c>
      <c r="T655" s="8" t="s">
        <v>6246</v>
      </c>
      <c r="U655" s="8" t="s">
        <v>7731</v>
      </c>
      <c r="V655" s="8" t="s">
        <v>10243</v>
      </c>
      <c r="W655" s="8" t="s">
        <v>165</v>
      </c>
      <c r="X655" s="10"/>
      <c r="Y655" s="94" t="str">
        <f>VLOOKUP(D655,TIPOLOGIA!A:F,6,0)</f>
        <v>TIPO I</v>
      </c>
      <c r="Z655" s="94" t="str">
        <f>VLOOKUP(D655,TIPOLOGIA!A:F,5,0)</f>
        <v>TERRESTRE</v>
      </c>
      <c r="AA655" s="8" t="s">
        <v>9336</v>
      </c>
      <c r="AB655" s="8">
        <v>1</v>
      </c>
      <c r="AC655" s="86">
        <f>IF(W655="SOPORTE_TELEFÓNICO",'BASE LIQUIDACION REDEBAN 2025'!$B$19,IF(AND(W655="VISITA_TÉCNICA",Y655="TIPO II"),'BASE LIQUIDACION REDEBAN 2025'!$B$18,'BASE LIQUIDACION REDEBAN 2025'!$B$17))</f>
        <v>35779.500569199998</v>
      </c>
      <c r="AD655" s="86">
        <v>0</v>
      </c>
      <c r="AE655" s="86">
        <f t="shared" si="10"/>
        <v>35779.500569199998</v>
      </c>
      <c r="AF655" s="49"/>
    </row>
    <row r="656" spans="1:32" s="78" customFormat="1">
      <c r="A656" s="8" t="s">
        <v>90</v>
      </c>
      <c r="B656" s="94" t="str">
        <f>VLOOKUP(A656,'CENTRO DE COSTOS'!A:D,4,FALSE)</f>
        <v>JUAN SEBASTIÁN RÍOS CASTRILLÓN</v>
      </c>
      <c r="C656" s="94" t="str">
        <f>VLOOKUP(A656,'CENTRO DE COSTOS'!A:D,2,FALSE)</f>
        <v>0004-0005</v>
      </c>
      <c r="D656" s="8">
        <v>5088</v>
      </c>
      <c r="E656" s="8">
        <v>2701044</v>
      </c>
      <c r="F656" s="8">
        <v>35462</v>
      </c>
      <c r="G656" s="8" t="s">
        <v>6241</v>
      </c>
      <c r="H656" s="8" t="s">
        <v>249</v>
      </c>
      <c r="I656" s="8" t="s">
        <v>384</v>
      </c>
      <c r="J656" s="8" t="s">
        <v>10244</v>
      </c>
      <c r="K656" s="8" t="s">
        <v>160</v>
      </c>
      <c r="L656" s="8" t="s">
        <v>10245</v>
      </c>
      <c r="M656" s="183">
        <v>45905.506944444453</v>
      </c>
      <c r="N656" s="183">
        <v>45911.400694444441</v>
      </c>
      <c r="O656" s="90"/>
      <c r="P656" s="8" t="s">
        <v>8318</v>
      </c>
      <c r="Q656" s="8" t="s">
        <v>8318</v>
      </c>
      <c r="R656" s="8" t="s">
        <v>243</v>
      </c>
      <c r="S656" s="8" t="s">
        <v>365</v>
      </c>
      <c r="T656" s="8" t="s">
        <v>6246</v>
      </c>
      <c r="U656" s="8" t="s">
        <v>7731</v>
      </c>
      <c r="V656" s="8" t="s">
        <v>10246</v>
      </c>
      <c r="W656" s="8" t="s">
        <v>165</v>
      </c>
      <c r="X656" s="10"/>
      <c r="Y656" s="94" t="str">
        <f>VLOOKUP(D656,TIPOLOGIA!A:F,6,0)</f>
        <v>TIPO I</v>
      </c>
      <c r="Z656" s="94" t="str">
        <f>VLOOKUP(D656,TIPOLOGIA!A:F,5,0)</f>
        <v>TERRESTRE</v>
      </c>
      <c r="AA656" s="8" t="s">
        <v>9336</v>
      </c>
      <c r="AB656" s="8">
        <v>1</v>
      </c>
      <c r="AC656" s="86">
        <f>IF(W656="SOPORTE_TELEFÓNICO",'BASE LIQUIDACION REDEBAN 2025'!$B$19,IF(AND(W656="VISITA_TÉCNICA",Y656="TIPO II"),'BASE LIQUIDACION REDEBAN 2025'!$B$18,'BASE LIQUIDACION REDEBAN 2025'!$B$17))</f>
        <v>35779.500569199998</v>
      </c>
      <c r="AD656" s="86">
        <v>0</v>
      </c>
      <c r="AE656" s="86">
        <f t="shared" si="10"/>
        <v>35779.500569199998</v>
      </c>
      <c r="AF656" s="49"/>
    </row>
    <row r="657" spans="1:32" s="78" customFormat="1">
      <c r="A657" s="8" t="s">
        <v>90</v>
      </c>
      <c r="B657" s="94" t="str">
        <f>VLOOKUP(A657,'CENTRO DE COSTOS'!A:D,4,FALSE)</f>
        <v>JUAN SEBASTIÁN RÍOS CASTRILLÓN</v>
      </c>
      <c r="C657" s="94" t="str">
        <f>VLOOKUP(A657,'CENTRO DE COSTOS'!A:D,2,FALSE)</f>
        <v>0004-0005</v>
      </c>
      <c r="D657" s="8">
        <v>5001</v>
      </c>
      <c r="E657" s="8">
        <v>2707761</v>
      </c>
      <c r="F657" s="8">
        <v>77592</v>
      </c>
      <c r="G657" s="8" t="s">
        <v>6241</v>
      </c>
      <c r="H657" s="8" t="s">
        <v>249</v>
      </c>
      <c r="I657" s="8" t="s">
        <v>90</v>
      </c>
      <c r="J657" s="8" t="s">
        <v>10247</v>
      </c>
      <c r="K657" s="8" t="s">
        <v>160</v>
      </c>
      <c r="L657" s="8" t="s">
        <v>10248</v>
      </c>
      <c r="M657" s="183">
        <v>45908.43472222222</v>
      </c>
      <c r="N657" s="183">
        <v>45911.402083333327</v>
      </c>
      <c r="O657" s="90"/>
      <c r="P657" s="8" t="s">
        <v>8318</v>
      </c>
      <c r="Q657" s="8" t="s">
        <v>8318</v>
      </c>
      <c r="R657" s="8" t="s">
        <v>357</v>
      </c>
      <c r="S657" s="8" t="s">
        <v>7751</v>
      </c>
      <c r="T657" s="8" t="s">
        <v>6246</v>
      </c>
      <c r="U657" s="8" t="s">
        <v>7731</v>
      </c>
      <c r="V657" s="8" t="s">
        <v>10249</v>
      </c>
      <c r="W657" s="8" t="s">
        <v>165</v>
      </c>
      <c r="X657" s="10"/>
      <c r="Y657" s="94" t="str">
        <f>VLOOKUP(D657,TIPOLOGIA!A:F,6,0)</f>
        <v>TIPO I</v>
      </c>
      <c r="Z657" s="94" t="str">
        <f>VLOOKUP(D657,TIPOLOGIA!A:F,5,0)</f>
        <v>TERRESTRE</v>
      </c>
      <c r="AA657" s="8" t="s">
        <v>9336</v>
      </c>
      <c r="AB657" s="8">
        <v>1</v>
      </c>
      <c r="AC657" s="86">
        <f>IF(W657="SOPORTE_TELEFÓNICO",'BASE LIQUIDACION REDEBAN 2025'!$B$19,IF(AND(W657="VISITA_TÉCNICA",Y657="TIPO II"),'BASE LIQUIDACION REDEBAN 2025'!$B$18,'BASE LIQUIDACION REDEBAN 2025'!$B$17))</f>
        <v>35779.500569199998</v>
      </c>
      <c r="AD657" s="86">
        <v>0</v>
      </c>
      <c r="AE657" s="86">
        <f t="shared" si="10"/>
        <v>35779.500569199998</v>
      </c>
      <c r="AF657" s="49"/>
    </row>
    <row r="658" spans="1:32" s="78" customFormat="1">
      <c r="A658" s="8" t="s">
        <v>92</v>
      </c>
      <c r="B658" s="94" t="str">
        <f>VLOOKUP(A658,'CENTRO DE COSTOS'!A:D,4,FALSE)</f>
        <v>KEVIN ALEXIS CORZO BUSTOS</v>
      </c>
      <c r="C658" s="94" t="str">
        <f>VLOOKUP(A658,'CENTRO DE COSTOS'!A:D,2,FALSE)</f>
        <v>0004-0007</v>
      </c>
      <c r="D658" s="8">
        <v>18001</v>
      </c>
      <c r="E658" s="8">
        <v>2706263</v>
      </c>
      <c r="F658" s="8">
        <v>53542</v>
      </c>
      <c r="G658" s="8" t="s">
        <v>6241</v>
      </c>
      <c r="H658" s="8" t="s">
        <v>208</v>
      </c>
      <c r="I658" s="8" t="s">
        <v>82</v>
      </c>
      <c r="J658" s="8" t="s">
        <v>10250</v>
      </c>
      <c r="K658" s="8" t="s">
        <v>160</v>
      </c>
      <c r="L658" s="8" t="s">
        <v>10251</v>
      </c>
      <c r="M658" s="183">
        <v>45908.362500000003</v>
      </c>
      <c r="N658" s="183">
        <v>45911.418055555558</v>
      </c>
      <c r="O658" s="90"/>
      <c r="P658" s="8" t="s">
        <v>8318</v>
      </c>
      <c r="Q658" s="8" t="s">
        <v>8318</v>
      </c>
      <c r="R658" s="8" t="s">
        <v>243</v>
      </c>
      <c r="S658" s="8" t="s">
        <v>244</v>
      </c>
      <c r="T658" s="8" t="s">
        <v>6246</v>
      </c>
      <c r="U658" s="8" t="s">
        <v>7731</v>
      </c>
      <c r="V658" s="8" t="s">
        <v>10252</v>
      </c>
      <c r="W658" s="8" t="s">
        <v>165</v>
      </c>
      <c r="X658" s="10"/>
      <c r="Y658" s="94" t="str">
        <f>VLOOKUP(D658,TIPOLOGIA!A:F,6,0)</f>
        <v>TIPO IV</v>
      </c>
      <c r="Z658" s="94" t="str">
        <f>VLOOKUP(D658,TIPOLOGIA!A:F,5,0)</f>
        <v>TERRESTRE</v>
      </c>
      <c r="AA658" s="8" t="s">
        <v>214</v>
      </c>
      <c r="AB658" s="8">
        <v>1</v>
      </c>
      <c r="AC658" s="86">
        <f>IF(W658="SOPORTE_TELEFÓNICO",'BASE LIQUIDACION REDEBAN 2025'!$B$19,IF(AND(W658="VISITA_TÉCNICA",Y658="TIPO II"),'BASE LIQUIDACION REDEBAN 2025'!$B$18,'BASE LIQUIDACION REDEBAN 2025'!$B$17))</f>
        <v>35779.500569199998</v>
      </c>
      <c r="AD658" s="86">
        <v>0</v>
      </c>
      <c r="AE658" s="86">
        <f t="shared" si="10"/>
        <v>35779.500569199998</v>
      </c>
      <c r="AF658" s="49"/>
    </row>
    <row r="659" spans="1:32" s="78" customFormat="1">
      <c r="A659" s="8" t="s">
        <v>93</v>
      </c>
      <c r="B659" s="94" t="str">
        <f>VLOOKUP(A659,'CENTRO DE COSTOS'!A:D,4,FALSE)</f>
        <v>DIEGO FERNANDO HENAO CARDONA</v>
      </c>
      <c r="C659" s="94" t="str">
        <f>VLOOKUP(A659,'CENTRO DE COSTOS'!A:D,2,FALSE)</f>
        <v>0004-0003</v>
      </c>
      <c r="D659" s="8">
        <v>52693</v>
      </c>
      <c r="E659" s="8">
        <v>2693852</v>
      </c>
      <c r="F659" s="8">
        <v>50658</v>
      </c>
      <c r="G659" s="8" t="s">
        <v>6241</v>
      </c>
      <c r="H659" s="8" t="s">
        <v>157</v>
      </c>
      <c r="I659" s="8" t="s">
        <v>820</v>
      </c>
      <c r="J659" s="8" t="s">
        <v>10253</v>
      </c>
      <c r="K659" s="8" t="s">
        <v>160</v>
      </c>
      <c r="L659" s="8" t="s">
        <v>10254</v>
      </c>
      <c r="M659" s="183">
        <v>45904.434027777781</v>
      </c>
      <c r="N659" s="183">
        <v>45911.426388888889</v>
      </c>
      <c r="O659" s="90"/>
      <c r="P659" s="8" t="s">
        <v>8318</v>
      </c>
      <c r="Q659" s="8" t="s">
        <v>8318</v>
      </c>
      <c r="R659" s="8" t="s">
        <v>243</v>
      </c>
      <c r="S659" s="8" t="s">
        <v>365</v>
      </c>
      <c r="T659" s="8" t="s">
        <v>6246</v>
      </c>
      <c r="U659" s="8" t="s">
        <v>7731</v>
      </c>
      <c r="V659" s="8" t="s">
        <v>10255</v>
      </c>
      <c r="W659" s="8" t="s">
        <v>8320</v>
      </c>
      <c r="X659" s="10"/>
      <c r="Y659" s="94" t="str">
        <f>VLOOKUP(D659,TIPOLOGIA!A:F,6,0)</f>
        <v>TIPO IV</v>
      </c>
      <c r="Z659" s="94" t="str">
        <f>VLOOKUP(D659,TIPOLOGIA!A:F,5,0)</f>
        <v>TERRESTRE</v>
      </c>
      <c r="AA659" s="8"/>
      <c r="AB659" s="8">
        <v>0</v>
      </c>
      <c r="AC659" s="86">
        <f>IF(W659="SOPORTE_TELEFÓNICO",'BASE LIQUIDACION REDEBAN 2025'!$B$19,IF(AND(W659="VISITA_TÉCNICA",Y659="TIPO II"),'BASE LIQUIDACION REDEBAN 2025'!$B$18,'BASE LIQUIDACION REDEBAN 2025'!$B$17))</f>
        <v>35779.500569199998</v>
      </c>
      <c r="AD659" s="86">
        <v>0</v>
      </c>
      <c r="AE659" s="86">
        <f t="shared" si="10"/>
        <v>35779.500569199998</v>
      </c>
      <c r="AF659" s="49"/>
    </row>
    <row r="660" spans="1:32" s="78" customFormat="1">
      <c r="A660" s="8" t="s">
        <v>68</v>
      </c>
      <c r="B660" s="94" t="str">
        <f>VLOOKUP(A660,'CENTRO DE COSTOS'!A:D,4,FALSE)</f>
        <v>WILLIAM ASDRUBAL ROZO ROZO</v>
      </c>
      <c r="C660" s="94" t="str">
        <f>VLOOKUP(A660,'CENTRO DE COSTOS'!A:D,2,FALSE)</f>
        <v>0004-0004</v>
      </c>
      <c r="D660" s="8">
        <v>11001</v>
      </c>
      <c r="E660" s="8">
        <v>2718474</v>
      </c>
      <c r="F660" s="8">
        <v>75342</v>
      </c>
      <c r="G660" s="8" t="s">
        <v>6241</v>
      </c>
      <c r="H660" s="8" t="s">
        <v>417</v>
      </c>
      <c r="I660" s="8" t="s">
        <v>68</v>
      </c>
      <c r="J660" s="8" t="s">
        <v>10256</v>
      </c>
      <c r="K660" s="8" t="s">
        <v>160</v>
      </c>
      <c r="L660" s="8" t="s">
        <v>10257</v>
      </c>
      <c r="M660" s="183">
        <v>45910.333333333343</v>
      </c>
      <c r="N660" s="183">
        <v>45911.429166666669</v>
      </c>
      <c r="O660" s="90"/>
      <c r="P660" s="8" t="s">
        <v>8318</v>
      </c>
      <c r="Q660" s="8" t="s">
        <v>8318</v>
      </c>
      <c r="R660" s="8" t="s">
        <v>243</v>
      </c>
      <c r="S660" s="8" t="s">
        <v>365</v>
      </c>
      <c r="T660" s="8" t="s">
        <v>6246</v>
      </c>
      <c r="U660" s="8" t="s">
        <v>7731</v>
      </c>
      <c r="V660" s="8" t="s">
        <v>10258</v>
      </c>
      <c r="W660" s="8" t="s">
        <v>165</v>
      </c>
      <c r="X660" s="10"/>
      <c r="Y660" s="94" t="str">
        <f>VLOOKUP(D660,TIPOLOGIA!A:F,6,0)</f>
        <v>TIPO I</v>
      </c>
      <c r="Z660" s="94" t="str">
        <f>VLOOKUP(D660,TIPOLOGIA!A:F,5,0)</f>
        <v>TERRESTRE</v>
      </c>
      <c r="AA660" s="8" t="s">
        <v>541</v>
      </c>
      <c r="AB660" s="8">
        <v>1</v>
      </c>
      <c r="AC660" s="86">
        <f>IF(W660="SOPORTE_TELEFÓNICO",'BASE LIQUIDACION REDEBAN 2025'!$B$19,IF(AND(W660="VISITA_TÉCNICA",Y660="TIPO II"),'BASE LIQUIDACION REDEBAN 2025'!$B$18,'BASE LIQUIDACION REDEBAN 2025'!$B$17))</f>
        <v>35779.500569199998</v>
      </c>
      <c r="AD660" s="86">
        <v>0</v>
      </c>
      <c r="AE660" s="86">
        <f t="shared" si="10"/>
        <v>35779.500569199998</v>
      </c>
      <c r="AF660" s="49"/>
    </row>
    <row r="661" spans="1:32" s="78" customFormat="1">
      <c r="A661" s="8" t="s">
        <v>60</v>
      </c>
      <c r="B661" s="94" t="str">
        <f>VLOOKUP(A661,'CENTRO DE COSTOS'!A:D,4,FALSE)</f>
        <v>JUAN SEBASTIÁN RÍOS CASTRILLÓN</v>
      </c>
      <c r="C661" s="94" t="str">
        <f>VLOOKUP(A661,'CENTRO DE COSTOS'!A:D,2,FALSE)</f>
        <v>0004-0005</v>
      </c>
      <c r="D661" s="8">
        <v>27615</v>
      </c>
      <c r="E661" s="8">
        <v>2694890</v>
      </c>
      <c r="F661" s="8">
        <v>40760</v>
      </c>
      <c r="G661" s="8" t="s">
        <v>6241</v>
      </c>
      <c r="H661" s="8" t="s">
        <v>932</v>
      </c>
      <c r="I661" s="8" t="s">
        <v>270</v>
      </c>
      <c r="J661" s="8" t="s">
        <v>10259</v>
      </c>
      <c r="K661" s="8" t="s">
        <v>160</v>
      </c>
      <c r="L661" s="8" t="s">
        <v>10260</v>
      </c>
      <c r="M661" s="183">
        <v>45904.489583333343</v>
      </c>
      <c r="N661" s="183">
        <v>45911.429166666669</v>
      </c>
      <c r="O661" s="90"/>
      <c r="P661" s="8" t="s">
        <v>8318</v>
      </c>
      <c r="Q661" s="8" t="s">
        <v>8318</v>
      </c>
      <c r="R661" s="8" t="s">
        <v>243</v>
      </c>
      <c r="S661" s="8" t="s">
        <v>244</v>
      </c>
      <c r="T661" s="8" t="s">
        <v>6246</v>
      </c>
      <c r="U661" s="8" t="s">
        <v>7731</v>
      </c>
      <c r="V661" s="8" t="s">
        <v>10261</v>
      </c>
      <c r="W661" s="8" t="s">
        <v>8320</v>
      </c>
      <c r="X661" s="10"/>
      <c r="Y661" s="94" t="str">
        <f>VLOOKUP(D661,TIPOLOGIA!A:F,6,0)</f>
        <v>TIPO IV ESPECIAL</v>
      </c>
      <c r="Z661" s="94" t="str">
        <f>VLOOKUP(D661,TIPOLOGIA!A:F,5,0)</f>
        <v>TERRESTRE/FLUVIAL</v>
      </c>
      <c r="AA661" s="8" t="s">
        <v>267</v>
      </c>
      <c r="AB661" s="8">
        <v>0</v>
      </c>
      <c r="AC661" s="86">
        <f>IF(W661="SOPORTE_TELEFÓNICO",'BASE LIQUIDACION REDEBAN 2025'!$B$19,IF(AND(W661="VISITA_TÉCNICA",Y661="TIPO II"),'BASE LIQUIDACION REDEBAN 2025'!$B$18,'BASE LIQUIDACION REDEBAN 2025'!$B$17))</f>
        <v>35779.500569199998</v>
      </c>
      <c r="AD661" s="86">
        <v>0</v>
      </c>
      <c r="AE661" s="86">
        <f t="shared" si="10"/>
        <v>35779.500569199998</v>
      </c>
      <c r="AF661" s="49"/>
    </row>
    <row r="662" spans="1:32" s="78" customFormat="1">
      <c r="A662" s="8" t="s">
        <v>68</v>
      </c>
      <c r="B662" s="94" t="str">
        <f>VLOOKUP(A662,'CENTRO DE COSTOS'!A:D,4,FALSE)</f>
        <v>WILLIAM ASDRUBAL ROZO ROZO</v>
      </c>
      <c r="C662" s="94" t="str">
        <f>VLOOKUP(A662,'CENTRO DE COSTOS'!A:D,2,FALSE)</f>
        <v>0004-0004</v>
      </c>
      <c r="D662" s="8">
        <v>11001</v>
      </c>
      <c r="E662" s="8">
        <v>2718546</v>
      </c>
      <c r="F662" s="8">
        <v>47191</v>
      </c>
      <c r="G662" s="8" t="s">
        <v>6241</v>
      </c>
      <c r="H662" s="8" t="s">
        <v>417</v>
      </c>
      <c r="I662" s="8" t="s">
        <v>68</v>
      </c>
      <c r="J662" s="8" t="s">
        <v>10262</v>
      </c>
      <c r="K662" s="8" t="s">
        <v>160</v>
      </c>
      <c r="L662" s="8" t="s">
        <v>10263</v>
      </c>
      <c r="M662" s="183">
        <v>45910.333333333343</v>
      </c>
      <c r="N662" s="183">
        <v>45911.433333333327</v>
      </c>
      <c r="O662" s="90"/>
      <c r="P662" s="8" t="s">
        <v>8318</v>
      </c>
      <c r="Q662" s="8" t="s">
        <v>8318</v>
      </c>
      <c r="R662" s="8" t="s">
        <v>243</v>
      </c>
      <c r="S662" s="8" t="s">
        <v>365</v>
      </c>
      <c r="T662" s="8" t="s">
        <v>6246</v>
      </c>
      <c r="U662" s="8" t="s">
        <v>7731</v>
      </c>
      <c r="V662" s="8" t="s">
        <v>10264</v>
      </c>
      <c r="W662" s="8" t="s">
        <v>165</v>
      </c>
      <c r="X662" s="10"/>
      <c r="Y662" s="94" t="str">
        <f>VLOOKUP(D662,TIPOLOGIA!A:F,6,0)</f>
        <v>TIPO I</v>
      </c>
      <c r="Z662" s="94" t="str">
        <f>VLOOKUP(D662,TIPOLOGIA!A:F,5,0)</f>
        <v>TERRESTRE</v>
      </c>
      <c r="AA662" s="8" t="s">
        <v>546</v>
      </c>
      <c r="AB662" s="8">
        <v>1</v>
      </c>
      <c r="AC662" s="86">
        <f>IF(W662="SOPORTE_TELEFÓNICO",'BASE LIQUIDACION REDEBAN 2025'!$B$19,IF(AND(W662="VISITA_TÉCNICA",Y662="TIPO II"),'BASE LIQUIDACION REDEBAN 2025'!$B$18,'BASE LIQUIDACION REDEBAN 2025'!$B$17))</f>
        <v>35779.500569199998</v>
      </c>
      <c r="AD662" s="86">
        <v>0</v>
      </c>
      <c r="AE662" s="86">
        <f t="shared" si="10"/>
        <v>35779.500569199998</v>
      </c>
      <c r="AF662" s="49"/>
    </row>
    <row r="663" spans="1:32" s="78" customFormat="1">
      <c r="A663" s="8" t="s">
        <v>68</v>
      </c>
      <c r="B663" s="94" t="str">
        <f>VLOOKUP(A663,'CENTRO DE COSTOS'!A:D,4,FALSE)</f>
        <v>WILLIAM ASDRUBAL ROZO ROZO</v>
      </c>
      <c r="C663" s="94" t="str">
        <f>VLOOKUP(A663,'CENTRO DE COSTOS'!A:D,2,FALSE)</f>
        <v>0004-0004</v>
      </c>
      <c r="D663" s="8">
        <v>11001</v>
      </c>
      <c r="E663" s="8">
        <v>2715754</v>
      </c>
      <c r="F663" s="8">
        <v>31115</v>
      </c>
      <c r="G663" s="8" t="s">
        <v>6241</v>
      </c>
      <c r="H663" s="8" t="s">
        <v>417</v>
      </c>
      <c r="I663" s="8" t="s">
        <v>68</v>
      </c>
      <c r="J663" s="8" t="s">
        <v>10265</v>
      </c>
      <c r="K663" s="8" t="s">
        <v>160</v>
      </c>
      <c r="L663" s="8" t="s">
        <v>10266</v>
      </c>
      <c r="M663" s="183">
        <v>45909.527777777781</v>
      </c>
      <c r="N663" s="183">
        <v>45911.45416666667</v>
      </c>
      <c r="O663" s="90"/>
      <c r="P663" s="8" t="s">
        <v>8318</v>
      </c>
      <c r="Q663" s="8" t="s">
        <v>8318</v>
      </c>
      <c r="R663" s="8" t="s">
        <v>6245</v>
      </c>
      <c r="S663" s="8" t="s">
        <v>6245</v>
      </c>
      <c r="T663" s="8" t="s">
        <v>6246</v>
      </c>
      <c r="U663" s="8" t="s">
        <v>7731</v>
      </c>
      <c r="V663" s="8" t="s">
        <v>10267</v>
      </c>
      <c r="W663" s="8" t="s">
        <v>165</v>
      </c>
      <c r="X663" s="10"/>
      <c r="Y663" s="94" t="str">
        <f>VLOOKUP(D663,TIPOLOGIA!A:F,6,0)</f>
        <v>TIPO I</v>
      </c>
      <c r="Z663" s="94" t="str">
        <f>VLOOKUP(D663,TIPOLOGIA!A:F,5,0)</f>
        <v>TERRESTRE</v>
      </c>
      <c r="AA663" s="8" t="s">
        <v>541</v>
      </c>
      <c r="AB663" s="8">
        <v>1</v>
      </c>
      <c r="AC663" s="86">
        <f>IF(W663="SOPORTE_TELEFÓNICO",'BASE LIQUIDACION REDEBAN 2025'!$B$19,IF(AND(W663="VISITA_TÉCNICA",Y663="TIPO II"),'BASE LIQUIDACION REDEBAN 2025'!$B$18,'BASE LIQUIDACION REDEBAN 2025'!$B$17))</f>
        <v>35779.500569199998</v>
      </c>
      <c r="AD663" s="86">
        <v>0</v>
      </c>
      <c r="AE663" s="86">
        <f t="shared" si="10"/>
        <v>35779.500569199998</v>
      </c>
      <c r="AF663" s="49"/>
    </row>
    <row r="664" spans="1:32" s="78" customFormat="1">
      <c r="A664" s="8" t="s">
        <v>90</v>
      </c>
      <c r="B664" s="94" t="str">
        <f>VLOOKUP(A664,'CENTRO DE COSTOS'!A:D,4,FALSE)</f>
        <v>JUAN SEBASTIÁN RÍOS CASTRILLÓN</v>
      </c>
      <c r="C664" s="94" t="str">
        <f>VLOOKUP(A664,'CENTRO DE COSTOS'!A:D,2,FALSE)</f>
        <v>0004-0005</v>
      </c>
      <c r="D664" s="8">
        <v>5887</v>
      </c>
      <c r="E664" s="8">
        <v>2661355</v>
      </c>
      <c r="F664" s="8">
        <v>79340</v>
      </c>
      <c r="G664" s="8" t="s">
        <v>6241</v>
      </c>
      <c r="H664" s="8" t="s">
        <v>249</v>
      </c>
      <c r="I664" s="8" t="s">
        <v>8012</v>
      </c>
      <c r="J664" s="8" t="s">
        <v>10268</v>
      </c>
      <c r="K664" s="8" t="s">
        <v>160</v>
      </c>
      <c r="L664" s="8" t="s">
        <v>10269</v>
      </c>
      <c r="M664" s="183">
        <v>45898.333333333343</v>
      </c>
      <c r="N664" s="183">
        <v>45911.459027777782</v>
      </c>
      <c r="O664" s="90"/>
      <c r="P664" s="8" t="s">
        <v>8318</v>
      </c>
      <c r="Q664" s="8" t="s">
        <v>8318</v>
      </c>
      <c r="R664" s="8" t="s">
        <v>6245</v>
      </c>
      <c r="S664" s="8" t="s">
        <v>6245</v>
      </c>
      <c r="T664" s="8" t="s">
        <v>6246</v>
      </c>
      <c r="U664" s="8" t="s">
        <v>7731</v>
      </c>
      <c r="V664" s="8" t="s">
        <v>10270</v>
      </c>
      <c r="W664" s="8" t="s">
        <v>8320</v>
      </c>
      <c r="X664" s="10"/>
      <c r="Y664" s="94" t="str">
        <f>VLOOKUP(D664,TIPOLOGIA!A:F,6,0)</f>
        <v>TIPO III</v>
      </c>
      <c r="Z664" s="94" t="str">
        <f>VLOOKUP(D664,TIPOLOGIA!A:F,5,0)</f>
        <v>TERRESTRE</v>
      </c>
      <c r="AA664" s="8"/>
      <c r="AB664" s="8">
        <v>0</v>
      </c>
      <c r="AC664" s="86">
        <f>IF(W664="SOPORTE_TELEFÓNICO",'BASE LIQUIDACION REDEBAN 2025'!$B$19,IF(AND(W664="VISITA_TÉCNICA",Y664="TIPO II"),'BASE LIQUIDACION REDEBAN 2025'!$B$18,'BASE LIQUIDACION REDEBAN 2025'!$B$17))</f>
        <v>35779.500569199998</v>
      </c>
      <c r="AD664" s="86">
        <v>0</v>
      </c>
      <c r="AE664" s="86">
        <f t="shared" si="10"/>
        <v>35779.500569199998</v>
      </c>
      <c r="AF664" s="49"/>
    </row>
    <row r="665" spans="1:32" s="78" customFormat="1">
      <c r="A665" s="8" t="s">
        <v>64</v>
      </c>
      <c r="B665" s="94" t="str">
        <f>VLOOKUP(A665,'CENTRO DE COSTOS'!A:D,4,FALSE)</f>
        <v>JOSE MAURICIO HERNANDEZ ROJAS</v>
      </c>
      <c r="C665" s="94" t="str">
        <f>VLOOKUP(A665,'CENTRO DE COSTOS'!A:D,2,FALSE)</f>
        <v>0004-0001</v>
      </c>
      <c r="D665" s="8">
        <v>8758</v>
      </c>
      <c r="E665" s="8">
        <v>2717973</v>
      </c>
      <c r="F665" s="8">
        <v>79141</v>
      </c>
      <c r="G665" s="8" t="s">
        <v>6241</v>
      </c>
      <c r="H665" s="8" t="s">
        <v>1045</v>
      </c>
      <c r="I665" s="8" t="s">
        <v>1051</v>
      </c>
      <c r="J665" s="8" t="s">
        <v>10271</v>
      </c>
      <c r="K665" s="8" t="s">
        <v>160</v>
      </c>
      <c r="L665" s="8" t="s">
        <v>10272</v>
      </c>
      <c r="M665" s="183">
        <v>45909.701388888891</v>
      </c>
      <c r="N665" s="183">
        <v>45911.459722222222</v>
      </c>
      <c r="O665" s="90"/>
      <c r="P665" s="8" t="s">
        <v>8318</v>
      </c>
      <c r="Q665" s="8" t="s">
        <v>8318</v>
      </c>
      <c r="R665" s="8" t="s">
        <v>6245</v>
      </c>
      <c r="S665" s="8" t="s">
        <v>6245</v>
      </c>
      <c r="T665" s="8" t="s">
        <v>6246</v>
      </c>
      <c r="U665" s="8" t="s">
        <v>7731</v>
      </c>
      <c r="V665" s="8" t="s">
        <v>10273</v>
      </c>
      <c r="W665" s="8" t="s">
        <v>165</v>
      </c>
      <c r="X665" s="10"/>
      <c r="Y665" s="94" t="str">
        <f>VLOOKUP(D665,TIPOLOGIA!A:F,6,0)</f>
        <v>TIPO I</v>
      </c>
      <c r="Z665" s="94" t="str">
        <f>VLOOKUP(D665,TIPOLOGIA!A:F,5,0)</f>
        <v>TERRESTRE</v>
      </c>
      <c r="AA665" s="8" t="s">
        <v>1743</v>
      </c>
      <c r="AB665" s="8">
        <v>1</v>
      </c>
      <c r="AC665" s="86">
        <f>IF(W665="SOPORTE_TELEFÓNICO",'BASE LIQUIDACION REDEBAN 2025'!$B$19,IF(AND(W665="VISITA_TÉCNICA",Y665="TIPO II"),'BASE LIQUIDACION REDEBAN 2025'!$B$18,'BASE LIQUIDACION REDEBAN 2025'!$B$17))</f>
        <v>35779.500569199998</v>
      </c>
      <c r="AD665" s="86">
        <v>0</v>
      </c>
      <c r="AE665" s="86">
        <f t="shared" si="10"/>
        <v>35779.500569199998</v>
      </c>
      <c r="AF665" s="49"/>
    </row>
    <row r="666" spans="1:32" s="78" customFormat="1">
      <c r="A666" s="8" t="s">
        <v>91</v>
      </c>
      <c r="B666" s="94" t="str">
        <f>VLOOKUP(A666,'CENTRO DE COSTOS'!A:D,4,FALSE)</f>
        <v>JOSE MAURICIO HERNANDEZ ROJAS</v>
      </c>
      <c r="C666" s="94" t="str">
        <f>VLOOKUP(A666,'CENTRO DE COSTOS'!A:D,2,FALSE)</f>
        <v>0004-0001</v>
      </c>
      <c r="D666" s="8">
        <v>5250</v>
      </c>
      <c r="E666" s="8">
        <v>2667047</v>
      </c>
      <c r="F666" s="8">
        <v>58297</v>
      </c>
      <c r="G666" s="8" t="s">
        <v>6241</v>
      </c>
      <c r="H666" s="8" t="s">
        <v>249</v>
      </c>
      <c r="I666" s="8" t="s">
        <v>250</v>
      </c>
      <c r="J666" s="8" t="s">
        <v>10274</v>
      </c>
      <c r="K666" s="8" t="s">
        <v>160</v>
      </c>
      <c r="L666" s="8" t="s">
        <v>10275</v>
      </c>
      <c r="M666" s="183">
        <v>45898.712500000001</v>
      </c>
      <c r="N666" s="183">
        <v>45911.460416666669</v>
      </c>
      <c r="O666" s="90"/>
      <c r="P666" s="8" t="s">
        <v>8318</v>
      </c>
      <c r="Q666" s="8" t="s">
        <v>8318</v>
      </c>
      <c r="R666" s="8" t="s">
        <v>6245</v>
      </c>
      <c r="S666" s="8" t="s">
        <v>6245</v>
      </c>
      <c r="T666" s="8" t="s">
        <v>6246</v>
      </c>
      <c r="U666" s="8" t="s">
        <v>7731</v>
      </c>
      <c r="V666" s="8" t="s">
        <v>10276</v>
      </c>
      <c r="W666" s="8" t="s">
        <v>8320</v>
      </c>
      <c r="X666" s="10"/>
      <c r="Y666" s="94" t="str">
        <f>VLOOKUP(D666,TIPOLOGIA!A:F,6,0)</f>
        <v>TIPO IV</v>
      </c>
      <c r="Z666" s="94" t="str">
        <f>VLOOKUP(D666,TIPOLOGIA!A:F,5,0)</f>
        <v>TERRESTRE</v>
      </c>
      <c r="AA666" s="8"/>
      <c r="AB666" s="8">
        <v>0</v>
      </c>
      <c r="AC666" s="86">
        <f>IF(W666="SOPORTE_TELEFÓNICO",'BASE LIQUIDACION REDEBAN 2025'!$B$19,IF(AND(W666="VISITA_TÉCNICA",Y666="TIPO II"),'BASE LIQUIDACION REDEBAN 2025'!$B$18,'BASE LIQUIDACION REDEBAN 2025'!$B$17))</f>
        <v>35779.500569199998</v>
      </c>
      <c r="AD666" s="86">
        <v>0</v>
      </c>
      <c r="AE666" s="86">
        <f t="shared" si="10"/>
        <v>35779.500569199998</v>
      </c>
      <c r="AF666" s="49"/>
    </row>
    <row r="667" spans="1:32" s="78" customFormat="1">
      <c r="A667" s="8" t="s">
        <v>91</v>
      </c>
      <c r="B667" s="94" t="str">
        <f>VLOOKUP(A667,'CENTRO DE COSTOS'!A:D,4,FALSE)</f>
        <v>JOSE MAURICIO HERNANDEZ ROJAS</v>
      </c>
      <c r="C667" s="94" t="str">
        <f>VLOOKUP(A667,'CENTRO DE COSTOS'!A:D,2,FALSE)</f>
        <v>0004-0001</v>
      </c>
      <c r="D667" s="8">
        <v>5495</v>
      </c>
      <c r="E667" s="8">
        <v>2665333</v>
      </c>
      <c r="F667" s="8">
        <v>79812</v>
      </c>
      <c r="G667" s="8" t="s">
        <v>6241</v>
      </c>
      <c r="H667" s="8" t="s">
        <v>249</v>
      </c>
      <c r="I667" s="8" t="s">
        <v>1734</v>
      </c>
      <c r="J667" s="8" t="s">
        <v>10277</v>
      </c>
      <c r="K667" s="8" t="s">
        <v>160</v>
      </c>
      <c r="L667" s="8" t="s">
        <v>10278</v>
      </c>
      <c r="M667" s="183">
        <v>45898.568055555559</v>
      </c>
      <c r="N667" s="183">
        <v>45911.461111111108</v>
      </c>
      <c r="O667" s="90"/>
      <c r="P667" s="8" t="s">
        <v>8318</v>
      </c>
      <c r="Q667" s="8" t="s">
        <v>8318</v>
      </c>
      <c r="R667" s="8" t="s">
        <v>6245</v>
      </c>
      <c r="S667" s="8" t="s">
        <v>6245</v>
      </c>
      <c r="T667" s="8" t="s">
        <v>6246</v>
      </c>
      <c r="U667" s="8" t="s">
        <v>7731</v>
      </c>
      <c r="V667" s="8" t="s">
        <v>10279</v>
      </c>
      <c r="W667" s="8" t="s">
        <v>8320</v>
      </c>
      <c r="X667" s="10"/>
      <c r="Y667" s="94" t="str">
        <f>VLOOKUP(D667,TIPOLOGIA!A:F,6,0)</f>
        <v>TIPO III</v>
      </c>
      <c r="Z667" s="94" t="str">
        <f>VLOOKUP(D667,TIPOLOGIA!A:F,5,0)</f>
        <v>TERRESTRE</v>
      </c>
      <c r="AA667" s="8"/>
      <c r="AB667" s="8">
        <v>0</v>
      </c>
      <c r="AC667" s="86">
        <f>IF(W667="SOPORTE_TELEFÓNICO",'BASE LIQUIDACION REDEBAN 2025'!$B$19,IF(AND(W667="VISITA_TÉCNICA",Y667="TIPO II"),'BASE LIQUIDACION REDEBAN 2025'!$B$18,'BASE LIQUIDACION REDEBAN 2025'!$B$17))</f>
        <v>35779.500569199998</v>
      </c>
      <c r="AD667" s="86">
        <v>0</v>
      </c>
      <c r="AE667" s="86">
        <f t="shared" si="10"/>
        <v>35779.500569199998</v>
      </c>
      <c r="AF667" s="49"/>
    </row>
    <row r="668" spans="1:32" s="78" customFormat="1">
      <c r="A668" s="8" t="s">
        <v>93</v>
      </c>
      <c r="B668" s="94" t="str">
        <f>VLOOKUP(A668,'CENTRO DE COSTOS'!A:D,4,FALSE)</f>
        <v>DIEGO FERNANDO HENAO CARDONA</v>
      </c>
      <c r="C668" s="94" t="str">
        <f>VLOOKUP(A668,'CENTRO DE COSTOS'!A:D,2,FALSE)</f>
        <v>0004-0003</v>
      </c>
      <c r="D668" s="8">
        <v>86568</v>
      </c>
      <c r="E668" s="8">
        <v>2654302</v>
      </c>
      <c r="F668" s="8">
        <v>32486</v>
      </c>
      <c r="G668" s="8" t="s">
        <v>6241</v>
      </c>
      <c r="H668" s="8" t="s">
        <v>239</v>
      </c>
      <c r="I668" s="8" t="s">
        <v>240</v>
      </c>
      <c r="J668" s="8" t="s">
        <v>10280</v>
      </c>
      <c r="K668" s="8" t="s">
        <v>160</v>
      </c>
      <c r="L668" s="8" t="s">
        <v>10281</v>
      </c>
      <c r="M668" s="183">
        <v>45896.657638888893</v>
      </c>
      <c r="N668" s="183">
        <v>45911.462500000001</v>
      </c>
      <c r="O668" s="90"/>
      <c r="P668" s="8" t="s">
        <v>8318</v>
      </c>
      <c r="Q668" s="8" t="s">
        <v>8318</v>
      </c>
      <c r="R668" s="8" t="s">
        <v>243</v>
      </c>
      <c r="S668" s="8" t="s">
        <v>244</v>
      </c>
      <c r="T668" s="8" t="s">
        <v>6246</v>
      </c>
      <c r="U668" s="8" t="s">
        <v>7731</v>
      </c>
      <c r="V668" s="8" t="s">
        <v>10282</v>
      </c>
      <c r="W668" s="8" t="s">
        <v>8320</v>
      </c>
      <c r="X668" s="10"/>
      <c r="Y668" s="94" t="str">
        <f>VLOOKUP(D668,TIPOLOGIA!A:F,6,0)</f>
        <v>TIPO IV</v>
      </c>
      <c r="Z668" s="94" t="str">
        <f>VLOOKUP(D668,TIPOLOGIA!A:F,5,0)</f>
        <v>TERRESTRE</v>
      </c>
      <c r="AA668" s="8"/>
      <c r="AB668" s="8">
        <v>0</v>
      </c>
      <c r="AC668" s="86">
        <f>IF(W668="SOPORTE_TELEFÓNICO",'BASE LIQUIDACION REDEBAN 2025'!$B$19,IF(AND(W668="VISITA_TÉCNICA",Y668="TIPO II"),'BASE LIQUIDACION REDEBAN 2025'!$B$18,'BASE LIQUIDACION REDEBAN 2025'!$B$17))</f>
        <v>35779.500569199998</v>
      </c>
      <c r="AD668" s="86">
        <v>0</v>
      </c>
      <c r="AE668" s="86">
        <f t="shared" si="10"/>
        <v>35779.500569199998</v>
      </c>
      <c r="AF668" s="49"/>
    </row>
    <row r="669" spans="1:32" s="78" customFormat="1">
      <c r="A669" s="8" t="s">
        <v>90</v>
      </c>
      <c r="B669" s="94" t="str">
        <f>VLOOKUP(A669,'CENTRO DE COSTOS'!A:D,4,FALSE)</f>
        <v>JUAN SEBASTIÁN RÍOS CASTRILLÓN</v>
      </c>
      <c r="C669" s="94" t="str">
        <f>VLOOKUP(A669,'CENTRO DE COSTOS'!A:D,2,FALSE)</f>
        <v>0004-0005</v>
      </c>
      <c r="D669" s="8">
        <v>5284</v>
      </c>
      <c r="E669" s="8">
        <v>2631776</v>
      </c>
      <c r="F669" s="8">
        <v>79306</v>
      </c>
      <c r="G669" s="8" t="s">
        <v>6241</v>
      </c>
      <c r="H669" s="8" t="s">
        <v>249</v>
      </c>
      <c r="I669" s="8" t="s">
        <v>2225</v>
      </c>
      <c r="J669" s="8" t="s">
        <v>10283</v>
      </c>
      <c r="K669" s="8" t="s">
        <v>160</v>
      </c>
      <c r="L669" s="8" t="s">
        <v>10284</v>
      </c>
      <c r="M669" s="183">
        <v>45891.54791666667</v>
      </c>
      <c r="N669" s="183">
        <v>45911.463194444441</v>
      </c>
      <c r="O669" s="90"/>
      <c r="P669" s="8" t="s">
        <v>8318</v>
      </c>
      <c r="Q669" s="8" t="s">
        <v>8318</v>
      </c>
      <c r="R669" s="8" t="s">
        <v>6245</v>
      </c>
      <c r="S669" s="8" t="s">
        <v>6245</v>
      </c>
      <c r="T669" s="8" t="s">
        <v>6246</v>
      </c>
      <c r="U669" s="8" t="s">
        <v>7731</v>
      </c>
      <c r="V669" s="8" t="s">
        <v>10285</v>
      </c>
      <c r="W669" s="8" t="s">
        <v>8320</v>
      </c>
      <c r="X669" s="10"/>
      <c r="Y669" s="94" t="str">
        <f>VLOOKUP(D669,TIPOLOGIA!A:F,6,0)</f>
        <v>TIPO IV</v>
      </c>
      <c r="Z669" s="94" t="str">
        <f>VLOOKUP(D669,TIPOLOGIA!A:F,5,0)</f>
        <v>TERRESTRE</v>
      </c>
      <c r="AA669" s="8"/>
      <c r="AB669" s="8">
        <v>0</v>
      </c>
      <c r="AC669" s="86">
        <f>IF(W669="SOPORTE_TELEFÓNICO",'BASE LIQUIDACION REDEBAN 2025'!$B$19,IF(AND(W669="VISITA_TÉCNICA",Y669="TIPO II"),'BASE LIQUIDACION REDEBAN 2025'!$B$18,'BASE LIQUIDACION REDEBAN 2025'!$B$17))</f>
        <v>35779.500569199998</v>
      </c>
      <c r="AD669" s="86">
        <v>0</v>
      </c>
      <c r="AE669" s="86">
        <f t="shared" si="10"/>
        <v>35779.500569199998</v>
      </c>
      <c r="AF669" s="49"/>
    </row>
    <row r="670" spans="1:32" s="78" customFormat="1">
      <c r="A670" s="8" t="s">
        <v>60</v>
      </c>
      <c r="B670" s="94" t="str">
        <f>VLOOKUP(A670,'CENTRO DE COSTOS'!A:D,4,FALSE)</f>
        <v>JUAN SEBASTIÁN RÍOS CASTRILLÓN</v>
      </c>
      <c r="C670" s="94" t="str">
        <f>VLOOKUP(A670,'CENTRO DE COSTOS'!A:D,2,FALSE)</f>
        <v>0004-0005</v>
      </c>
      <c r="D670" s="8">
        <v>27615</v>
      </c>
      <c r="E670" s="8">
        <v>2689825</v>
      </c>
      <c r="F670" s="8">
        <v>75304</v>
      </c>
      <c r="G670" s="8" t="s">
        <v>6241</v>
      </c>
      <c r="H670" s="8" t="s">
        <v>932</v>
      </c>
      <c r="I670" s="8" t="s">
        <v>270</v>
      </c>
      <c r="J670" s="8" t="s">
        <v>10286</v>
      </c>
      <c r="K670" s="8" t="s">
        <v>160</v>
      </c>
      <c r="L670" s="8" t="s">
        <v>10287</v>
      </c>
      <c r="M670" s="183">
        <v>45903.621527777781</v>
      </c>
      <c r="N670" s="183">
        <v>45911.464583333327</v>
      </c>
      <c r="O670" s="90"/>
      <c r="P670" s="8" t="s">
        <v>8318</v>
      </c>
      <c r="Q670" s="8" t="s">
        <v>8318</v>
      </c>
      <c r="R670" s="8" t="s">
        <v>243</v>
      </c>
      <c r="S670" s="8" t="s">
        <v>244</v>
      </c>
      <c r="T670" s="8" t="s">
        <v>6246</v>
      </c>
      <c r="U670" s="8" t="s">
        <v>7731</v>
      </c>
      <c r="V670" s="8" t="s">
        <v>10288</v>
      </c>
      <c r="W670" s="8" t="s">
        <v>8320</v>
      </c>
      <c r="X670" s="10"/>
      <c r="Y670" s="94" t="str">
        <f>VLOOKUP(D670,TIPOLOGIA!A:F,6,0)</f>
        <v>TIPO IV ESPECIAL</v>
      </c>
      <c r="Z670" s="94" t="str">
        <f>VLOOKUP(D670,TIPOLOGIA!A:F,5,0)</f>
        <v>TERRESTRE/FLUVIAL</v>
      </c>
      <c r="AA670" s="8"/>
      <c r="AB670" s="8">
        <v>0</v>
      </c>
      <c r="AC670" s="86">
        <f>IF(W670="SOPORTE_TELEFÓNICO",'BASE LIQUIDACION REDEBAN 2025'!$B$19,IF(AND(W670="VISITA_TÉCNICA",Y670="TIPO II"),'BASE LIQUIDACION REDEBAN 2025'!$B$18,'BASE LIQUIDACION REDEBAN 2025'!$B$17))</f>
        <v>35779.500569199998</v>
      </c>
      <c r="AD670" s="86">
        <v>0</v>
      </c>
      <c r="AE670" s="86">
        <f t="shared" si="10"/>
        <v>35779.500569199998</v>
      </c>
      <c r="AF670" s="49"/>
    </row>
    <row r="671" spans="1:32" s="78" customFormat="1">
      <c r="A671" s="8" t="s">
        <v>92</v>
      </c>
      <c r="B671" s="94" t="str">
        <f>VLOOKUP(A671,'CENTRO DE COSTOS'!A:D,4,FALSE)</f>
        <v>KEVIN ALEXIS CORZO BUSTOS</v>
      </c>
      <c r="C671" s="94" t="str">
        <f>VLOOKUP(A671,'CENTRO DE COSTOS'!A:D,2,FALSE)</f>
        <v>0004-0007</v>
      </c>
      <c r="D671" s="8">
        <v>18460</v>
      </c>
      <c r="E671" s="8">
        <v>2668170</v>
      </c>
      <c r="F671" s="8">
        <v>68550</v>
      </c>
      <c r="G671" s="8" t="s">
        <v>6241</v>
      </c>
      <c r="H671" s="8" t="s">
        <v>208</v>
      </c>
      <c r="I671" s="8" t="s">
        <v>10289</v>
      </c>
      <c r="J671" s="8" t="s">
        <v>10290</v>
      </c>
      <c r="K671" s="8" t="s">
        <v>160</v>
      </c>
      <c r="L671" s="8" t="s">
        <v>10291</v>
      </c>
      <c r="M671" s="183">
        <v>45899.405555555553</v>
      </c>
      <c r="N671" s="183">
        <v>45911.465277777781</v>
      </c>
      <c r="O671" s="90"/>
      <c r="P671" s="8" t="s">
        <v>8318</v>
      </c>
      <c r="Q671" s="8" t="s">
        <v>8318</v>
      </c>
      <c r="R671" s="8" t="s">
        <v>162</v>
      </c>
      <c r="S671" s="8" t="s">
        <v>6245</v>
      </c>
      <c r="T671" s="8" t="s">
        <v>6246</v>
      </c>
      <c r="U671" s="8" t="s">
        <v>7731</v>
      </c>
      <c r="V671" s="8" t="s">
        <v>10292</v>
      </c>
      <c r="W671" s="8" t="s">
        <v>8320</v>
      </c>
      <c r="X671" s="10"/>
      <c r="Y671" s="94" t="str">
        <f>VLOOKUP(D671,TIPOLOGIA!A:F,6,0)</f>
        <v>TIPO IV</v>
      </c>
      <c r="Z671" s="94" t="str">
        <f>VLOOKUP(D671,TIPOLOGIA!A:F,5,0)</f>
        <v>TERRESTRE</v>
      </c>
      <c r="AA671" s="8"/>
      <c r="AB671" s="8">
        <v>0</v>
      </c>
      <c r="AC671" s="86">
        <f>IF(W671="SOPORTE_TELEFÓNICO",'BASE LIQUIDACION REDEBAN 2025'!$B$19,IF(AND(W671="VISITA_TÉCNICA",Y671="TIPO II"),'BASE LIQUIDACION REDEBAN 2025'!$B$18,'BASE LIQUIDACION REDEBAN 2025'!$B$17))</f>
        <v>35779.500569199998</v>
      </c>
      <c r="AD671" s="86">
        <v>0</v>
      </c>
      <c r="AE671" s="86">
        <f t="shared" si="10"/>
        <v>35779.500569199998</v>
      </c>
      <c r="AF671" s="49"/>
    </row>
    <row r="672" spans="1:32" s="78" customFormat="1">
      <c r="A672" s="8" t="s">
        <v>90</v>
      </c>
      <c r="B672" s="94" t="str">
        <f>VLOOKUP(A672,'CENTRO DE COSTOS'!A:D,4,FALSE)</f>
        <v>JUAN SEBASTIÁN RÍOS CASTRILLÓN</v>
      </c>
      <c r="C672" s="94" t="str">
        <f>VLOOKUP(A672,'CENTRO DE COSTOS'!A:D,2,FALSE)</f>
        <v>0004-0005</v>
      </c>
      <c r="D672" s="8">
        <v>5113</v>
      </c>
      <c r="E672" s="8">
        <v>2669204</v>
      </c>
      <c r="F672" s="8">
        <v>80604</v>
      </c>
      <c r="G672" s="8" t="s">
        <v>6241</v>
      </c>
      <c r="H672" s="8" t="s">
        <v>249</v>
      </c>
      <c r="I672" s="8" t="s">
        <v>8342</v>
      </c>
      <c r="J672" s="8" t="s">
        <v>10293</v>
      </c>
      <c r="K672" s="8" t="s">
        <v>160</v>
      </c>
      <c r="L672" s="8" t="s">
        <v>10294</v>
      </c>
      <c r="M672" s="183">
        <v>45900.424305555563</v>
      </c>
      <c r="N672" s="183">
        <v>45911.466666666667</v>
      </c>
      <c r="O672" s="90"/>
      <c r="P672" s="8" t="s">
        <v>8318</v>
      </c>
      <c r="Q672" s="8" t="s">
        <v>8318</v>
      </c>
      <c r="R672" s="8" t="s">
        <v>162</v>
      </c>
      <c r="S672" s="8" t="s">
        <v>162</v>
      </c>
      <c r="T672" s="8" t="s">
        <v>6246</v>
      </c>
      <c r="U672" s="8" t="s">
        <v>7731</v>
      </c>
      <c r="V672" s="8" t="s">
        <v>10295</v>
      </c>
      <c r="W672" s="8" t="s">
        <v>8320</v>
      </c>
      <c r="X672" s="10"/>
      <c r="Y672" s="94" t="str">
        <f>VLOOKUP(D672,TIPOLOGIA!A:F,6,0)</f>
        <v>TIPO IV</v>
      </c>
      <c r="Z672" s="94" t="str">
        <f>VLOOKUP(D672,TIPOLOGIA!A:F,5,0)</f>
        <v>TERRESTRE</v>
      </c>
      <c r="AA672" s="8"/>
      <c r="AB672" s="8">
        <v>0</v>
      </c>
      <c r="AC672" s="86">
        <f>IF(W672="SOPORTE_TELEFÓNICO",'BASE LIQUIDACION REDEBAN 2025'!$B$19,IF(AND(W672="VISITA_TÉCNICA",Y672="TIPO II"),'BASE LIQUIDACION REDEBAN 2025'!$B$18,'BASE LIQUIDACION REDEBAN 2025'!$B$17))</f>
        <v>35779.500569199998</v>
      </c>
      <c r="AD672" s="86">
        <v>0</v>
      </c>
      <c r="AE672" s="86">
        <f t="shared" si="10"/>
        <v>35779.500569199998</v>
      </c>
      <c r="AF672" s="49"/>
    </row>
    <row r="673" spans="1:32" s="78" customFormat="1">
      <c r="A673" s="8" t="s">
        <v>90</v>
      </c>
      <c r="B673" s="94" t="str">
        <f>VLOOKUP(A673,'CENTRO DE COSTOS'!A:D,4,FALSE)</f>
        <v>JUAN SEBASTIÁN RÍOS CASTRILLÓN</v>
      </c>
      <c r="C673" s="94" t="str">
        <f>VLOOKUP(A673,'CENTRO DE COSTOS'!A:D,2,FALSE)</f>
        <v>0004-0005</v>
      </c>
      <c r="D673" s="8">
        <v>5670</v>
      </c>
      <c r="E673" s="8">
        <v>2669061</v>
      </c>
      <c r="F673" s="8">
        <v>18516</v>
      </c>
      <c r="G673" s="8" t="s">
        <v>6241</v>
      </c>
      <c r="H673" s="8" t="s">
        <v>249</v>
      </c>
      <c r="I673" s="8" t="s">
        <v>3880</v>
      </c>
      <c r="J673" s="8" t="s">
        <v>10296</v>
      </c>
      <c r="K673" s="8" t="s">
        <v>160</v>
      </c>
      <c r="L673" s="8" t="s">
        <v>10297</v>
      </c>
      <c r="M673" s="183">
        <v>45900.353472222218</v>
      </c>
      <c r="N673" s="183">
        <v>45911.467361111107</v>
      </c>
      <c r="O673" s="90"/>
      <c r="P673" s="8" t="s">
        <v>8318</v>
      </c>
      <c r="Q673" s="8" t="s">
        <v>8318</v>
      </c>
      <c r="R673" s="8" t="s">
        <v>6245</v>
      </c>
      <c r="S673" s="8" t="s">
        <v>6245</v>
      </c>
      <c r="T673" s="8" t="s">
        <v>6246</v>
      </c>
      <c r="U673" s="8" t="s">
        <v>7731</v>
      </c>
      <c r="V673" s="8" t="s">
        <v>10298</v>
      </c>
      <c r="W673" s="8" t="s">
        <v>8320</v>
      </c>
      <c r="X673" s="10"/>
      <c r="Y673" s="94" t="str">
        <f>VLOOKUP(D673,TIPOLOGIA!A:F,6,0)</f>
        <v>TIPO III</v>
      </c>
      <c r="Z673" s="94" t="str">
        <f>VLOOKUP(D673,TIPOLOGIA!A:F,5,0)</f>
        <v>TERRESTRE</v>
      </c>
      <c r="AA673" s="8"/>
      <c r="AB673" s="8">
        <v>0</v>
      </c>
      <c r="AC673" s="86">
        <f>IF(W673="SOPORTE_TELEFÓNICO",'BASE LIQUIDACION REDEBAN 2025'!$B$19,IF(AND(W673="VISITA_TÉCNICA",Y673="TIPO II"),'BASE LIQUIDACION REDEBAN 2025'!$B$18,'BASE LIQUIDACION REDEBAN 2025'!$B$17))</f>
        <v>35779.500569199998</v>
      </c>
      <c r="AD673" s="86">
        <v>0</v>
      </c>
      <c r="AE673" s="86">
        <f t="shared" si="10"/>
        <v>35779.500569199998</v>
      </c>
      <c r="AF673" s="49"/>
    </row>
    <row r="674" spans="1:32" s="78" customFormat="1">
      <c r="A674" s="8" t="s">
        <v>68</v>
      </c>
      <c r="B674" s="94" t="str">
        <f>VLOOKUP(A674,'CENTRO DE COSTOS'!A:D,4,FALSE)</f>
        <v>WILLIAM ASDRUBAL ROZO ROZO</v>
      </c>
      <c r="C674" s="94" t="str">
        <f>VLOOKUP(A674,'CENTRO DE COSTOS'!A:D,2,FALSE)</f>
        <v>0004-0004</v>
      </c>
      <c r="D674" s="8">
        <v>25430</v>
      </c>
      <c r="E674" s="8">
        <v>2716670</v>
      </c>
      <c r="F674" s="8">
        <v>79309</v>
      </c>
      <c r="G674" s="8" t="s">
        <v>6241</v>
      </c>
      <c r="H674" s="8" t="s">
        <v>417</v>
      </c>
      <c r="I674" s="8" t="s">
        <v>4082</v>
      </c>
      <c r="J674" s="8" t="s">
        <v>10299</v>
      </c>
      <c r="K674" s="8" t="s">
        <v>160</v>
      </c>
      <c r="L674" s="8" t="s">
        <v>10300</v>
      </c>
      <c r="M674" s="183">
        <v>45909.618750000001</v>
      </c>
      <c r="N674" s="183">
        <v>45911.468055555553</v>
      </c>
      <c r="O674" s="90"/>
      <c r="P674" s="8" t="s">
        <v>8318</v>
      </c>
      <c r="Q674" s="8" t="s">
        <v>8318</v>
      </c>
      <c r="R674" s="8" t="s">
        <v>6245</v>
      </c>
      <c r="S674" s="8" t="s">
        <v>6245</v>
      </c>
      <c r="T674" s="8" t="s">
        <v>6246</v>
      </c>
      <c r="U674" s="8" t="s">
        <v>7731</v>
      </c>
      <c r="V674" s="8" t="s">
        <v>10301</v>
      </c>
      <c r="W674" s="8" t="s">
        <v>165</v>
      </c>
      <c r="X674" s="10"/>
      <c r="Y674" s="94" t="str">
        <f>VLOOKUP(D674,TIPOLOGIA!A:F,6,0)</f>
        <v>TIPO II</v>
      </c>
      <c r="Z674" s="94" t="str">
        <f>VLOOKUP(D674,TIPOLOGIA!A:F,5,0)</f>
        <v>TERRESTRE</v>
      </c>
      <c r="AA674" s="8" t="s">
        <v>4787</v>
      </c>
      <c r="AB674" s="8">
        <v>1</v>
      </c>
      <c r="AC674" s="86">
        <f>IF(W674="SOPORTE_TELEFÓNICO",'BASE LIQUIDACION REDEBAN 2025'!$B$19,IF(AND(W674="VISITA_TÉCNICA",Y674="TIPO II"),'BASE LIQUIDACION REDEBAN 2025'!$B$18,'BASE LIQUIDACION REDEBAN 2025'!$B$17))</f>
        <v>67654.12000000001</v>
      </c>
      <c r="AD674" s="86">
        <v>0</v>
      </c>
      <c r="AE674" s="86">
        <f t="shared" si="10"/>
        <v>67654.12000000001</v>
      </c>
      <c r="AF674" s="49"/>
    </row>
    <row r="675" spans="1:32" s="78" customFormat="1">
      <c r="A675" s="8" t="s">
        <v>80</v>
      </c>
      <c r="B675" s="94" t="str">
        <f>VLOOKUP(A675,'CENTRO DE COSTOS'!A:D,4,FALSE)</f>
        <v>JOSE MAURICIO HERNANDEZ ROJAS</v>
      </c>
      <c r="C675" s="94" t="str">
        <f>VLOOKUP(A675,'CENTRO DE COSTOS'!A:D,2,FALSE)</f>
        <v>0004-0001</v>
      </c>
      <c r="D675" s="8">
        <v>13001</v>
      </c>
      <c r="E675" s="8">
        <v>2712729</v>
      </c>
      <c r="F675" s="8">
        <v>62923</v>
      </c>
      <c r="G675" s="8" t="s">
        <v>6241</v>
      </c>
      <c r="H675" s="8" t="s">
        <v>685</v>
      </c>
      <c r="I675" s="8" t="s">
        <v>80</v>
      </c>
      <c r="J675" s="8" t="s">
        <v>10302</v>
      </c>
      <c r="K675" s="8" t="s">
        <v>160</v>
      </c>
      <c r="L675" s="8" t="s">
        <v>10303</v>
      </c>
      <c r="M675" s="183">
        <v>45909.333333333343</v>
      </c>
      <c r="N675" s="183">
        <v>45911.495833333327</v>
      </c>
      <c r="O675" s="90"/>
      <c r="P675" s="8" t="s">
        <v>8318</v>
      </c>
      <c r="Q675" s="8" t="s">
        <v>8318</v>
      </c>
      <c r="R675" s="8" t="s">
        <v>243</v>
      </c>
      <c r="S675" s="8" t="s">
        <v>365</v>
      </c>
      <c r="T675" s="8" t="s">
        <v>6246</v>
      </c>
      <c r="U675" s="8" t="s">
        <v>7731</v>
      </c>
      <c r="V675" s="8" t="s">
        <v>10304</v>
      </c>
      <c r="W675" s="8" t="s">
        <v>165</v>
      </c>
      <c r="X675" s="10"/>
      <c r="Y675" s="94" t="str">
        <f>VLOOKUP(D675,TIPOLOGIA!A:F,6,0)</f>
        <v>TIPO I</v>
      </c>
      <c r="Z675" s="94" t="str">
        <f>VLOOKUP(D675,TIPOLOGIA!A:F,5,0)</f>
        <v>TERRESTRE</v>
      </c>
      <c r="AA675" s="8" t="s">
        <v>1275</v>
      </c>
      <c r="AB675" s="8">
        <v>1</v>
      </c>
      <c r="AC675" s="86">
        <f>IF(W675="SOPORTE_TELEFÓNICO",'BASE LIQUIDACION REDEBAN 2025'!$B$19,IF(AND(W675="VISITA_TÉCNICA",Y675="TIPO II"),'BASE LIQUIDACION REDEBAN 2025'!$B$18,'BASE LIQUIDACION REDEBAN 2025'!$B$17))</f>
        <v>35779.500569199998</v>
      </c>
      <c r="AD675" s="86">
        <v>0</v>
      </c>
      <c r="AE675" s="86">
        <f t="shared" si="10"/>
        <v>35779.500569199998</v>
      </c>
      <c r="AF675" s="49"/>
    </row>
    <row r="676" spans="1:32" s="78" customFormat="1">
      <c r="A676" s="8" t="s">
        <v>80</v>
      </c>
      <c r="B676" s="94" t="str">
        <f>VLOOKUP(A676,'CENTRO DE COSTOS'!A:D,4,FALSE)</f>
        <v>JOSE MAURICIO HERNANDEZ ROJAS</v>
      </c>
      <c r="C676" s="94" t="str">
        <f>VLOOKUP(A676,'CENTRO DE COSTOS'!A:D,2,FALSE)</f>
        <v>0004-0001</v>
      </c>
      <c r="D676" s="8">
        <v>13001</v>
      </c>
      <c r="E676" s="8">
        <v>2720025</v>
      </c>
      <c r="F676" s="8">
        <v>60513</v>
      </c>
      <c r="G676" s="8" t="s">
        <v>6241</v>
      </c>
      <c r="H676" s="8" t="s">
        <v>685</v>
      </c>
      <c r="I676" s="8" t="s">
        <v>80</v>
      </c>
      <c r="J676" s="8" t="s">
        <v>10305</v>
      </c>
      <c r="K676" s="8" t="s">
        <v>160</v>
      </c>
      <c r="L676" s="8" t="s">
        <v>10306</v>
      </c>
      <c r="M676" s="183">
        <v>45910.379861111112</v>
      </c>
      <c r="N676" s="183">
        <v>45911.509027777778</v>
      </c>
      <c r="O676" s="90"/>
      <c r="P676" s="8" t="s">
        <v>8318</v>
      </c>
      <c r="Q676" s="8" t="s">
        <v>8318</v>
      </c>
      <c r="R676" s="8" t="s">
        <v>243</v>
      </c>
      <c r="S676" s="8" t="s">
        <v>365</v>
      </c>
      <c r="T676" s="8" t="s">
        <v>6246</v>
      </c>
      <c r="U676" s="8" t="s">
        <v>7731</v>
      </c>
      <c r="V676" s="8" t="s">
        <v>10307</v>
      </c>
      <c r="W676" s="8" t="s">
        <v>165</v>
      </c>
      <c r="X676" s="10"/>
      <c r="Y676" s="94" t="str">
        <f>VLOOKUP(D676,TIPOLOGIA!A:F,6,0)</f>
        <v>TIPO I</v>
      </c>
      <c r="Z676" s="94" t="str">
        <f>VLOOKUP(D676,TIPOLOGIA!A:F,5,0)</f>
        <v>TERRESTRE</v>
      </c>
      <c r="AA676" s="8" t="s">
        <v>1275</v>
      </c>
      <c r="AB676" s="8">
        <v>1</v>
      </c>
      <c r="AC676" s="86">
        <f>IF(W676="SOPORTE_TELEFÓNICO",'BASE LIQUIDACION REDEBAN 2025'!$B$19,IF(AND(W676="VISITA_TÉCNICA",Y676="TIPO II"),'BASE LIQUIDACION REDEBAN 2025'!$B$18,'BASE LIQUIDACION REDEBAN 2025'!$B$17))</f>
        <v>35779.500569199998</v>
      </c>
      <c r="AD676" s="86">
        <v>0</v>
      </c>
      <c r="AE676" s="86">
        <f t="shared" si="10"/>
        <v>35779.500569199998</v>
      </c>
      <c r="AF676" s="49"/>
    </row>
    <row r="677" spans="1:32" s="78" customFormat="1">
      <c r="A677" s="8" t="s">
        <v>68</v>
      </c>
      <c r="B677" s="94" t="str">
        <f>VLOOKUP(A677,'CENTRO DE COSTOS'!A:D,4,FALSE)</f>
        <v>WILLIAM ASDRUBAL ROZO ROZO</v>
      </c>
      <c r="C677" s="94" t="str">
        <f>VLOOKUP(A677,'CENTRO DE COSTOS'!A:D,2,FALSE)</f>
        <v>0004-0004</v>
      </c>
      <c r="D677" s="8">
        <v>11001</v>
      </c>
      <c r="E677" s="8">
        <v>2715591</v>
      </c>
      <c r="F677" s="8">
        <v>56044</v>
      </c>
      <c r="G677" s="8" t="s">
        <v>6241</v>
      </c>
      <c r="H677" s="8" t="s">
        <v>417</v>
      </c>
      <c r="I677" s="8" t="s">
        <v>68</v>
      </c>
      <c r="J677" s="8" t="s">
        <v>10308</v>
      </c>
      <c r="K677" s="8" t="s">
        <v>160</v>
      </c>
      <c r="L677" s="8" t="s">
        <v>10309</v>
      </c>
      <c r="M677" s="183">
        <v>45909.506944444453</v>
      </c>
      <c r="N677" s="183">
        <v>45911.518750000003</v>
      </c>
      <c r="O677" s="90"/>
      <c r="P677" s="8" t="s">
        <v>8318</v>
      </c>
      <c r="Q677" s="8" t="s">
        <v>8318</v>
      </c>
      <c r="R677" s="8" t="s">
        <v>357</v>
      </c>
      <c r="S677" s="8" t="s">
        <v>7751</v>
      </c>
      <c r="T677" s="8" t="s">
        <v>6246</v>
      </c>
      <c r="U677" s="8" t="s">
        <v>7731</v>
      </c>
      <c r="V677" s="8" t="s">
        <v>10310</v>
      </c>
      <c r="W677" s="8" t="s">
        <v>165</v>
      </c>
      <c r="X677" s="10"/>
      <c r="Y677" s="94" t="str">
        <f>VLOOKUP(D677,TIPOLOGIA!A:F,6,0)</f>
        <v>TIPO I</v>
      </c>
      <c r="Z677" s="94" t="str">
        <f>VLOOKUP(D677,TIPOLOGIA!A:F,5,0)</f>
        <v>TERRESTRE</v>
      </c>
      <c r="AA677" s="8" t="s">
        <v>428</v>
      </c>
      <c r="AB677" s="8">
        <v>1</v>
      </c>
      <c r="AC677" s="86">
        <f>IF(W677="SOPORTE_TELEFÓNICO",'BASE LIQUIDACION REDEBAN 2025'!$B$19,IF(AND(W677="VISITA_TÉCNICA",Y677="TIPO II"),'BASE LIQUIDACION REDEBAN 2025'!$B$18,'BASE LIQUIDACION REDEBAN 2025'!$B$17))</f>
        <v>35779.500569199998</v>
      </c>
      <c r="AD677" s="86">
        <v>0</v>
      </c>
      <c r="AE677" s="86">
        <f t="shared" si="10"/>
        <v>35779.500569199998</v>
      </c>
      <c r="AF677" s="49"/>
    </row>
    <row r="678" spans="1:32" s="78" customFormat="1">
      <c r="A678" s="8" t="s">
        <v>91</v>
      </c>
      <c r="B678" s="94" t="str">
        <f>VLOOKUP(A678,'CENTRO DE COSTOS'!A:D,4,FALSE)</f>
        <v>JOSE MAURICIO HERNANDEZ ROJAS</v>
      </c>
      <c r="C678" s="94" t="str">
        <f>VLOOKUP(A678,'CENTRO DE COSTOS'!A:D,2,FALSE)</f>
        <v>0004-0001</v>
      </c>
      <c r="D678" s="8">
        <v>5250</v>
      </c>
      <c r="E678" s="8">
        <v>2661989</v>
      </c>
      <c r="F678" s="8">
        <v>79078</v>
      </c>
      <c r="G678" s="8" t="s">
        <v>6241</v>
      </c>
      <c r="H678" s="8" t="s">
        <v>249</v>
      </c>
      <c r="I678" s="8" t="s">
        <v>250</v>
      </c>
      <c r="J678" s="8" t="s">
        <v>10311</v>
      </c>
      <c r="K678" s="8" t="s">
        <v>160</v>
      </c>
      <c r="L678" s="8" t="s">
        <v>10312</v>
      </c>
      <c r="M678" s="183">
        <v>45898.333333333343</v>
      </c>
      <c r="N678" s="183">
        <v>45911.572222222218</v>
      </c>
      <c r="O678" s="90"/>
      <c r="P678" s="8" t="s">
        <v>8318</v>
      </c>
      <c r="Q678" s="8" t="s">
        <v>8318</v>
      </c>
      <c r="R678" s="8" t="s">
        <v>6245</v>
      </c>
      <c r="S678" s="8" t="s">
        <v>6245</v>
      </c>
      <c r="T678" s="8" t="s">
        <v>6246</v>
      </c>
      <c r="U678" s="8" t="s">
        <v>7731</v>
      </c>
      <c r="V678" s="8" t="s">
        <v>10313</v>
      </c>
      <c r="W678" s="8" t="s">
        <v>8320</v>
      </c>
      <c r="X678" s="10"/>
      <c r="Y678" s="94" t="str">
        <f>VLOOKUP(D678,TIPOLOGIA!A:F,6,0)</f>
        <v>TIPO IV</v>
      </c>
      <c r="Z678" s="94" t="str">
        <f>VLOOKUP(D678,TIPOLOGIA!A:F,5,0)</f>
        <v>TERRESTRE</v>
      </c>
      <c r="AA678" s="8"/>
      <c r="AB678" s="8">
        <v>0</v>
      </c>
      <c r="AC678" s="86">
        <f>IF(W678="SOPORTE_TELEFÓNICO",'BASE LIQUIDACION REDEBAN 2025'!$B$19,IF(AND(W678="VISITA_TÉCNICA",Y678="TIPO II"),'BASE LIQUIDACION REDEBAN 2025'!$B$18,'BASE LIQUIDACION REDEBAN 2025'!$B$17))</f>
        <v>35779.500569199998</v>
      </c>
      <c r="AD678" s="86">
        <v>0</v>
      </c>
      <c r="AE678" s="86">
        <f t="shared" si="10"/>
        <v>35779.500569199998</v>
      </c>
      <c r="AF678" s="49"/>
    </row>
    <row r="679" spans="1:32" s="78" customFormat="1">
      <c r="A679" s="8" t="s">
        <v>90</v>
      </c>
      <c r="B679" s="94" t="str">
        <f>VLOOKUP(A679,'CENTRO DE COSTOS'!A:D,4,FALSE)</f>
        <v>JUAN SEBASTIÁN RÍOS CASTRILLÓN</v>
      </c>
      <c r="C679" s="94" t="str">
        <f>VLOOKUP(A679,'CENTRO DE COSTOS'!A:D,2,FALSE)</f>
        <v>0004-0005</v>
      </c>
      <c r="D679" s="8">
        <v>5364</v>
      </c>
      <c r="E679" s="8">
        <v>2666168</v>
      </c>
      <c r="F679" s="8">
        <v>80446</v>
      </c>
      <c r="G679" s="8" t="s">
        <v>6241</v>
      </c>
      <c r="H679" s="8" t="s">
        <v>249</v>
      </c>
      <c r="I679" s="8" t="s">
        <v>6700</v>
      </c>
      <c r="J679" s="8" t="s">
        <v>10314</v>
      </c>
      <c r="K679" s="8" t="s">
        <v>160</v>
      </c>
      <c r="L679" s="8" t="s">
        <v>10315</v>
      </c>
      <c r="M679" s="183">
        <v>45898.645138888889</v>
      </c>
      <c r="N679" s="183">
        <v>45911.573611111111</v>
      </c>
      <c r="O679" s="90"/>
      <c r="P679" s="8" t="s">
        <v>8318</v>
      </c>
      <c r="Q679" s="8" t="s">
        <v>8318</v>
      </c>
      <c r="R679" s="8" t="s">
        <v>162</v>
      </c>
      <c r="S679" s="8" t="s">
        <v>162</v>
      </c>
      <c r="T679" s="8" t="s">
        <v>6246</v>
      </c>
      <c r="U679" s="8" t="s">
        <v>7731</v>
      </c>
      <c r="V679" s="8" t="s">
        <v>10316</v>
      </c>
      <c r="W679" s="8" t="s">
        <v>8320</v>
      </c>
      <c r="X679" s="10"/>
      <c r="Y679" s="94" t="str">
        <f>VLOOKUP(D679,TIPOLOGIA!A:F,6,0)</f>
        <v>TIPO III</v>
      </c>
      <c r="Z679" s="94" t="str">
        <f>VLOOKUP(D679,TIPOLOGIA!A:F,5,0)</f>
        <v>TERRESTRE</v>
      </c>
      <c r="AA679" s="8"/>
      <c r="AB679" s="8">
        <v>0</v>
      </c>
      <c r="AC679" s="86">
        <f>IF(W679="SOPORTE_TELEFÓNICO",'BASE LIQUIDACION REDEBAN 2025'!$B$19,IF(AND(W679="VISITA_TÉCNICA",Y679="TIPO II"),'BASE LIQUIDACION REDEBAN 2025'!$B$18,'BASE LIQUIDACION REDEBAN 2025'!$B$17))</f>
        <v>35779.500569199998</v>
      </c>
      <c r="AD679" s="86">
        <v>0</v>
      </c>
      <c r="AE679" s="86">
        <f t="shared" si="10"/>
        <v>35779.500569199998</v>
      </c>
      <c r="AF679" s="49"/>
    </row>
    <row r="680" spans="1:32" s="78" customFormat="1">
      <c r="A680" s="8" t="s">
        <v>94</v>
      </c>
      <c r="B680" s="94" t="str">
        <f>VLOOKUP(A680,'CENTRO DE COSTOS'!A:D,4,FALSE)</f>
        <v>DIEGO FERNANDO HENAO CARDONA</v>
      </c>
      <c r="C680" s="94" t="str">
        <f>VLOOKUP(A680,'CENTRO DE COSTOS'!A:D,2,FALSE)</f>
        <v>0004-0002</v>
      </c>
      <c r="D680" s="8">
        <v>66170</v>
      </c>
      <c r="E680" s="8">
        <v>2715620</v>
      </c>
      <c r="F680" s="8">
        <v>79237</v>
      </c>
      <c r="G680" s="8" t="s">
        <v>6241</v>
      </c>
      <c r="H680" s="8" t="s">
        <v>186</v>
      </c>
      <c r="I680" s="8" t="s">
        <v>1793</v>
      </c>
      <c r="J680" s="8" t="s">
        <v>8808</v>
      </c>
      <c r="K680" s="8" t="s">
        <v>160</v>
      </c>
      <c r="L680" s="8" t="s">
        <v>10317</v>
      </c>
      <c r="M680" s="183">
        <v>45909.50277777778</v>
      </c>
      <c r="N680" s="183">
        <v>45911.574305555558</v>
      </c>
      <c r="O680" s="90"/>
      <c r="P680" s="8" t="s">
        <v>8318</v>
      </c>
      <c r="Q680" s="8" t="s">
        <v>8318</v>
      </c>
      <c r="R680" s="8" t="s">
        <v>243</v>
      </c>
      <c r="S680" s="8" t="s">
        <v>244</v>
      </c>
      <c r="T680" s="8" t="s">
        <v>6246</v>
      </c>
      <c r="U680" s="8" t="s">
        <v>7731</v>
      </c>
      <c r="V680" s="8" t="s">
        <v>10318</v>
      </c>
      <c r="W680" s="8" t="s">
        <v>165</v>
      </c>
      <c r="X680" s="10"/>
      <c r="Y680" s="94" t="str">
        <f>VLOOKUP(D680,TIPOLOGIA!A:F,6,0)</f>
        <v>TIPO I</v>
      </c>
      <c r="Z680" s="94" t="str">
        <f>VLOOKUP(D680,TIPOLOGIA!A:F,5,0)</f>
        <v>TERRESTRE</v>
      </c>
      <c r="AA680" s="8" t="s">
        <v>275</v>
      </c>
      <c r="AB680" s="8">
        <v>1</v>
      </c>
      <c r="AC680" s="86">
        <f>IF(W680="SOPORTE_TELEFÓNICO",'BASE LIQUIDACION REDEBAN 2025'!$B$19,IF(AND(W680="VISITA_TÉCNICA",Y680="TIPO II"),'BASE LIQUIDACION REDEBAN 2025'!$B$18,'BASE LIQUIDACION REDEBAN 2025'!$B$17))</f>
        <v>35779.500569199998</v>
      </c>
      <c r="AD680" s="86">
        <v>0</v>
      </c>
      <c r="AE680" s="86">
        <f t="shared" si="10"/>
        <v>35779.500569199998</v>
      </c>
      <c r="AF680" s="49"/>
    </row>
    <row r="681" spans="1:32" s="78" customFormat="1">
      <c r="A681" s="8" t="s">
        <v>93</v>
      </c>
      <c r="B681" s="94" t="str">
        <f>VLOOKUP(A681,'CENTRO DE COSTOS'!A:D,4,FALSE)</f>
        <v>DIEGO FERNANDO HENAO CARDONA</v>
      </c>
      <c r="C681" s="94" t="str">
        <f>VLOOKUP(A681,'CENTRO DE COSTOS'!A:D,2,FALSE)</f>
        <v>0004-0003</v>
      </c>
      <c r="D681" s="8">
        <v>86568</v>
      </c>
      <c r="E681" s="8">
        <v>2650611</v>
      </c>
      <c r="F681" s="8">
        <v>57321</v>
      </c>
      <c r="G681" s="8" t="s">
        <v>6241</v>
      </c>
      <c r="H681" s="8" t="s">
        <v>239</v>
      </c>
      <c r="I681" s="8" t="s">
        <v>240</v>
      </c>
      <c r="J681" s="8" t="s">
        <v>10319</v>
      </c>
      <c r="K681" s="8" t="s">
        <v>160</v>
      </c>
      <c r="L681" s="8" t="s">
        <v>10320</v>
      </c>
      <c r="M681" s="183">
        <v>45896.384027777778</v>
      </c>
      <c r="N681" s="183">
        <v>45911.576388888891</v>
      </c>
      <c r="O681" s="90"/>
      <c r="P681" s="8" t="s">
        <v>8318</v>
      </c>
      <c r="Q681" s="8" t="s">
        <v>8318</v>
      </c>
      <c r="R681" s="8" t="s">
        <v>6245</v>
      </c>
      <c r="S681" s="8" t="s">
        <v>6245</v>
      </c>
      <c r="T681" s="8" t="s">
        <v>6246</v>
      </c>
      <c r="U681" s="8" t="s">
        <v>7731</v>
      </c>
      <c r="V681" s="8" t="s">
        <v>10321</v>
      </c>
      <c r="W681" s="8" t="s">
        <v>8320</v>
      </c>
      <c r="X681" s="10"/>
      <c r="Y681" s="94" t="str">
        <f>VLOOKUP(D681,TIPOLOGIA!A:F,6,0)</f>
        <v>TIPO IV</v>
      </c>
      <c r="Z681" s="94" t="str">
        <f>VLOOKUP(D681,TIPOLOGIA!A:F,5,0)</f>
        <v>TERRESTRE</v>
      </c>
      <c r="AA681" s="8"/>
      <c r="AB681" s="8">
        <v>0</v>
      </c>
      <c r="AC681" s="86">
        <f>IF(W681="SOPORTE_TELEFÓNICO",'BASE LIQUIDACION REDEBAN 2025'!$B$19,IF(AND(W681="VISITA_TÉCNICA",Y681="TIPO II"),'BASE LIQUIDACION REDEBAN 2025'!$B$18,'BASE LIQUIDACION REDEBAN 2025'!$B$17))</f>
        <v>35779.500569199998</v>
      </c>
      <c r="AD681" s="86">
        <v>0</v>
      </c>
      <c r="AE681" s="86">
        <f t="shared" si="10"/>
        <v>35779.500569199998</v>
      </c>
      <c r="AF681" s="49"/>
    </row>
    <row r="682" spans="1:32" s="78" customFormat="1">
      <c r="A682" s="8" t="s">
        <v>60</v>
      </c>
      <c r="B682" s="94" t="str">
        <f>VLOOKUP(A682,'CENTRO DE COSTOS'!A:D,4,FALSE)</f>
        <v>JUAN SEBASTIÁN RÍOS CASTRILLÓN</v>
      </c>
      <c r="C682" s="94" t="str">
        <f>VLOOKUP(A682,'CENTRO DE COSTOS'!A:D,2,FALSE)</f>
        <v>0004-0005</v>
      </c>
      <c r="D682" s="8">
        <v>27615</v>
      </c>
      <c r="E682" s="8">
        <v>2647721</v>
      </c>
      <c r="F682" s="8">
        <v>39537</v>
      </c>
      <c r="G682" s="8" t="s">
        <v>6241</v>
      </c>
      <c r="H682" s="8" t="s">
        <v>932</v>
      </c>
      <c r="I682" s="8" t="s">
        <v>270</v>
      </c>
      <c r="J682" s="8" t="s">
        <v>10322</v>
      </c>
      <c r="K682" s="8" t="s">
        <v>160</v>
      </c>
      <c r="L682" s="8" t="s">
        <v>10323</v>
      </c>
      <c r="M682" s="183">
        <v>45895.634027777778</v>
      </c>
      <c r="N682" s="183">
        <v>45911.57708333333</v>
      </c>
      <c r="O682" s="90"/>
      <c r="P682" s="8" t="s">
        <v>8318</v>
      </c>
      <c r="Q682" s="8" t="s">
        <v>8318</v>
      </c>
      <c r="R682" s="8" t="s">
        <v>243</v>
      </c>
      <c r="S682" s="8" t="s">
        <v>365</v>
      </c>
      <c r="T682" s="8" t="s">
        <v>6246</v>
      </c>
      <c r="U682" s="8" t="s">
        <v>7731</v>
      </c>
      <c r="V682" s="8" t="s">
        <v>10324</v>
      </c>
      <c r="W682" s="8" t="s">
        <v>8320</v>
      </c>
      <c r="X682" s="10"/>
      <c r="Y682" s="94" t="str">
        <f>VLOOKUP(D682,TIPOLOGIA!A:F,6,0)</f>
        <v>TIPO IV ESPECIAL</v>
      </c>
      <c r="Z682" s="94" t="str">
        <f>VLOOKUP(D682,TIPOLOGIA!A:F,5,0)</f>
        <v>TERRESTRE/FLUVIAL</v>
      </c>
      <c r="AA682" s="8"/>
      <c r="AB682" s="8">
        <v>0</v>
      </c>
      <c r="AC682" s="86">
        <f>IF(W682="SOPORTE_TELEFÓNICO",'BASE LIQUIDACION REDEBAN 2025'!$B$19,IF(AND(W682="VISITA_TÉCNICA",Y682="TIPO II"),'BASE LIQUIDACION REDEBAN 2025'!$B$18,'BASE LIQUIDACION REDEBAN 2025'!$B$17))</f>
        <v>35779.500569199998</v>
      </c>
      <c r="AD682" s="86">
        <v>0</v>
      </c>
      <c r="AE682" s="86">
        <f t="shared" si="10"/>
        <v>35779.500569199998</v>
      </c>
      <c r="AF682" s="49"/>
    </row>
    <row r="683" spans="1:32" s="78" customFormat="1">
      <c r="A683" s="8" t="s">
        <v>90</v>
      </c>
      <c r="B683" s="94" t="str">
        <f>VLOOKUP(A683,'CENTRO DE COSTOS'!A:D,4,FALSE)</f>
        <v>JUAN SEBASTIÁN RÍOS CASTRILLÓN</v>
      </c>
      <c r="C683" s="94" t="str">
        <f>VLOOKUP(A683,'CENTRO DE COSTOS'!A:D,2,FALSE)</f>
        <v>0004-0005</v>
      </c>
      <c r="D683" s="8">
        <v>27075</v>
      </c>
      <c r="E683" s="8">
        <v>2641619</v>
      </c>
      <c r="F683" s="8">
        <v>47277</v>
      </c>
      <c r="G683" s="8" t="s">
        <v>6241</v>
      </c>
      <c r="H683" s="8" t="s">
        <v>932</v>
      </c>
      <c r="I683" s="8" t="s">
        <v>9147</v>
      </c>
      <c r="J683" s="8" t="s">
        <v>10325</v>
      </c>
      <c r="K683" s="8" t="s">
        <v>160</v>
      </c>
      <c r="L683" s="8" t="s">
        <v>10326</v>
      </c>
      <c r="M683" s="183">
        <v>45894.677777777782</v>
      </c>
      <c r="N683" s="183">
        <v>45911.581250000003</v>
      </c>
      <c r="O683" s="90"/>
      <c r="P683" s="8" t="s">
        <v>8318</v>
      </c>
      <c r="Q683" s="8" t="s">
        <v>8318</v>
      </c>
      <c r="R683" s="8" t="s">
        <v>6245</v>
      </c>
      <c r="S683" s="8" t="s">
        <v>6245</v>
      </c>
      <c r="T683" s="8" t="s">
        <v>6246</v>
      </c>
      <c r="U683" s="8" t="s">
        <v>7731</v>
      </c>
      <c r="V683" s="8" t="s">
        <v>10327</v>
      </c>
      <c r="W683" s="8" t="s">
        <v>8320</v>
      </c>
      <c r="X683" s="10"/>
      <c r="Y683" s="94" t="str">
        <f>VLOOKUP(D683,TIPOLOGIA!A:F,6,0)</f>
        <v>TIPO IV ESPECIAL</v>
      </c>
      <c r="Z683" s="94" t="str">
        <f>VLOOKUP(D683,TIPOLOGIA!A:F,5,0)</f>
        <v>AEREO</v>
      </c>
      <c r="AA683" s="8"/>
      <c r="AB683" s="8">
        <v>0</v>
      </c>
      <c r="AC683" s="86">
        <f>IF(W683="SOPORTE_TELEFÓNICO",'BASE LIQUIDACION REDEBAN 2025'!$B$19,IF(AND(W683="VISITA_TÉCNICA",Y683="TIPO II"),'BASE LIQUIDACION REDEBAN 2025'!$B$18,'BASE LIQUIDACION REDEBAN 2025'!$B$17))</f>
        <v>35779.500569199998</v>
      </c>
      <c r="AD683" s="86">
        <v>0</v>
      </c>
      <c r="AE683" s="86">
        <f t="shared" si="10"/>
        <v>35779.500569199998</v>
      </c>
      <c r="AF683" s="49"/>
    </row>
    <row r="684" spans="1:32" s="78" customFormat="1">
      <c r="A684" s="8" t="s">
        <v>91</v>
      </c>
      <c r="B684" s="94" t="str">
        <f>VLOOKUP(A684,'CENTRO DE COSTOS'!A:D,4,FALSE)</f>
        <v>JOSE MAURICIO HERNANDEZ ROJAS</v>
      </c>
      <c r="C684" s="94" t="str">
        <f>VLOOKUP(A684,'CENTRO DE COSTOS'!A:D,2,FALSE)</f>
        <v>0004-0001</v>
      </c>
      <c r="D684" s="8">
        <v>5250</v>
      </c>
      <c r="E684" s="8">
        <v>2671862</v>
      </c>
      <c r="F684" s="8">
        <v>79213</v>
      </c>
      <c r="G684" s="8" t="s">
        <v>6241</v>
      </c>
      <c r="H684" s="8" t="s">
        <v>249</v>
      </c>
      <c r="I684" s="8" t="s">
        <v>250</v>
      </c>
      <c r="J684" s="8" t="s">
        <v>10328</v>
      </c>
      <c r="K684" s="8" t="s">
        <v>160</v>
      </c>
      <c r="L684" s="8" t="s">
        <v>10329</v>
      </c>
      <c r="M684" s="183">
        <v>45901.414583333331</v>
      </c>
      <c r="N684" s="183">
        <v>45911.584722222222</v>
      </c>
      <c r="O684" s="90"/>
      <c r="P684" s="8" t="s">
        <v>8318</v>
      </c>
      <c r="Q684" s="8" t="s">
        <v>8318</v>
      </c>
      <c r="R684" s="8" t="s">
        <v>6245</v>
      </c>
      <c r="S684" s="8" t="s">
        <v>6245</v>
      </c>
      <c r="T684" s="8" t="s">
        <v>6246</v>
      </c>
      <c r="U684" s="8" t="s">
        <v>7731</v>
      </c>
      <c r="V684" s="8" t="s">
        <v>10330</v>
      </c>
      <c r="W684" s="8" t="s">
        <v>8320</v>
      </c>
      <c r="X684" s="10"/>
      <c r="Y684" s="94" t="str">
        <f>VLOOKUP(D684,TIPOLOGIA!A:F,6,0)</f>
        <v>TIPO IV</v>
      </c>
      <c r="Z684" s="94" t="str">
        <f>VLOOKUP(D684,TIPOLOGIA!A:F,5,0)</f>
        <v>TERRESTRE</v>
      </c>
      <c r="AA684" s="8"/>
      <c r="AB684" s="8">
        <v>0</v>
      </c>
      <c r="AC684" s="86">
        <f>IF(W684="SOPORTE_TELEFÓNICO",'BASE LIQUIDACION REDEBAN 2025'!$B$19,IF(AND(W684="VISITA_TÉCNICA",Y684="TIPO II"),'BASE LIQUIDACION REDEBAN 2025'!$B$18,'BASE LIQUIDACION REDEBAN 2025'!$B$17))</f>
        <v>35779.500569199998</v>
      </c>
      <c r="AD684" s="86">
        <v>0</v>
      </c>
      <c r="AE684" s="86">
        <f t="shared" si="10"/>
        <v>35779.500569199998</v>
      </c>
      <c r="AF684" s="49"/>
    </row>
    <row r="685" spans="1:32" s="78" customFormat="1">
      <c r="A685" s="8" t="s">
        <v>99</v>
      </c>
      <c r="B685" s="94" t="str">
        <f>VLOOKUP(A685,'CENTRO DE COSTOS'!A:D,4,FALSE)</f>
        <v>JOSE MAURICIO HERNANDEZ ROJAS</v>
      </c>
      <c r="C685" s="94" t="str">
        <f>VLOOKUP(A685,'CENTRO DE COSTOS'!A:D,2,FALSE)</f>
        <v>0004-0001</v>
      </c>
      <c r="D685" s="8">
        <v>20178</v>
      </c>
      <c r="E685" s="8">
        <v>2673397</v>
      </c>
      <c r="F685" s="8">
        <v>61163</v>
      </c>
      <c r="G685" s="8" t="s">
        <v>6241</v>
      </c>
      <c r="H685" s="8" t="s">
        <v>596</v>
      </c>
      <c r="I685" s="8" t="s">
        <v>5214</v>
      </c>
      <c r="J685" s="8" t="s">
        <v>10331</v>
      </c>
      <c r="K685" s="8" t="s">
        <v>160</v>
      </c>
      <c r="L685" s="8" t="s">
        <v>10332</v>
      </c>
      <c r="M685" s="183">
        <v>45901.481944444437</v>
      </c>
      <c r="N685" s="183">
        <v>45911.586111111108</v>
      </c>
      <c r="O685" s="90"/>
      <c r="P685" s="8" t="s">
        <v>8318</v>
      </c>
      <c r="Q685" s="8" t="s">
        <v>8318</v>
      </c>
      <c r="R685" s="8" t="s">
        <v>243</v>
      </c>
      <c r="S685" s="8" t="s">
        <v>244</v>
      </c>
      <c r="T685" s="8" t="s">
        <v>6246</v>
      </c>
      <c r="U685" s="8" t="s">
        <v>7731</v>
      </c>
      <c r="V685" s="8" t="s">
        <v>10333</v>
      </c>
      <c r="W685" s="8" t="s">
        <v>8320</v>
      </c>
      <c r="X685" s="10"/>
      <c r="Y685" s="94" t="str">
        <f>VLOOKUP(D685,TIPOLOGIA!A:F,6,0)</f>
        <v>TIPO III</v>
      </c>
      <c r="Z685" s="94" t="str">
        <f>VLOOKUP(D685,TIPOLOGIA!A:F,5,0)</f>
        <v>TERRESTRE</v>
      </c>
      <c r="AA685" s="8"/>
      <c r="AB685" s="8">
        <v>0</v>
      </c>
      <c r="AC685" s="86">
        <f>IF(W685="SOPORTE_TELEFÓNICO",'BASE LIQUIDACION REDEBAN 2025'!$B$19,IF(AND(W685="VISITA_TÉCNICA",Y685="TIPO II"),'BASE LIQUIDACION REDEBAN 2025'!$B$18,'BASE LIQUIDACION REDEBAN 2025'!$B$17))</f>
        <v>35779.500569199998</v>
      </c>
      <c r="AD685" s="86">
        <v>0</v>
      </c>
      <c r="AE685" s="86">
        <f t="shared" si="10"/>
        <v>35779.500569199998</v>
      </c>
      <c r="AF685" s="49"/>
    </row>
    <row r="686" spans="1:32" s="78" customFormat="1">
      <c r="A686" s="8" t="s">
        <v>90</v>
      </c>
      <c r="B686" s="94" t="str">
        <f>VLOOKUP(A686,'CENTRO DE COSTOS'!A:D,4,FALSE)</f>
        <v>JUAN SEBASTIÁN RÍOS CASTRILLÓN</v>
      </c>
      <c r="C686" s="94" t="str">
        <f>VLOOKUP(A686,'CENTRO DE COSTOS'!A:D,2,FALSE)</f>
        <v>0004-0005</v>
      </c>
      <c r="D686" s="8">
        <v>5088</v>
      </c>
      <c r="E686" s="8">
        <v>2712207</v>
      </c>
      <c r="F686" s="8">
        <v>79729</v>
      </c>
      <c r="G686" s="8" t="s">
        <v>6241</v>
      </c>
      <c r="H686" s="8" t="s">
        <v>249</v>
      </c>
      <c r="I686" s="8" t="s">
        <v>384</v>
      </c>
      <c r="J686" s="8" t="s">
        <v>10334</v>
      </c>
      <c r="K686" s="8" t="s">
        <v>160</v>
      </c>
      <c r="L686" s="8" t="s">
        <v>10335</v>
      </c>
      <c r="M686" s="183">
        <v>45909.333333333343</v>
      </c>
      <c r="N686" s="183">
        <v>45911.586805555547</v>
      </c>
      <c r="O686" s="90"/>
      <c r="P686" s="8" t="s">
        <v>8318</v>
      </c>
      <c r="Q686" s="8" t="s">
        <v>8318</v>
      </c>
      <c r="R686" s="8" t="s">
        <v>243</v>
      </c>
      <c r="S686" s="8" t="s">
        <v>365</v>
      </c>
      <c r="T686" s="8" t="s">
        <v>6246</v>
      </c>
      <c r="U686" s="8" t="s">
        <v>7731</v>
      </c>
      <c r="V686" s="8" t="s">
        <v>10336</v>
      </c>
      <c r="W686" s="8" t="s">
        <v>165</v>
      </c>
      <c r="X686" s="10"/>
      <c r="Y686" s="94" t="str">
        <f>VLOOKUP(D686,TIPOLOGIA!A:F,6,0)</f>
        <v>TIPO I</v>
      </c>
      <c r="Z686" s="94" t="str">
        <f>VLOOKUP(D686,TIPOLOGIA!A:F,5,0)</f>
        <v>TERRESTRE</v>
      </c>
      <c r="AA686" s="8" t="s">
        <v>9715</v>
      </c>
      <c r="AB686" s="8">
        <v>1</v>
      </c>
      <c r="AC686" s="86">
        <f>IF(W686="SOPORTE_TELEFÓNICO",'BASE LIQUIDACION REDEBAN 2025'!$B$19,IF(AND(W686="VISITA_TÉCNICA",Y686="TIPO II"),'BASE LIQUIDACION REDEBAN 2025'!$B$18,'BASE LIQUIDACION REDEBAN 2025'!$B$17))</f>
        <v>35779.500569199998</v>
      </c>
      <c r="AD686" s="86">
        <v>0</v>
      </c>
      <c r="AE686" s="86">
        <f t="shared" si="10"/>
        <v>35779.500569199998</v>
      </c>
      <c r="AF686" s="49"/>
    </row>
    <row r="687" spans="1:32" s="78" customFormat="1">
      <c r="A687" s="8" t="s">
        <v>90</v>
      </c>
      <c r="B687" s="94" t="str">
        <f>VLOOKUP(A687,'CENTRO DE COSTOS'!A:D,4,FALSE)</f>
        <v>JUAN SEBASTIÁN RÍOS CASTRILLÓN</v>
      </c>
      <c r="C687" s="94" t="str">
        <f>VLOOKUP(A687,'CENTRO DE COSTOS'!A:D,2,FALSE)</f>
        <v>0004-0005</v>
      </c>
      <c r="D687" s="8">
        <v>5001</v>
      </c>
      <c r="E687" s="8">
        <v>2701088</v>
      </c>
      <c r="F687" s="8">
        <v>80082</v>
      </c>
      <c r="G687" s="8" t="s">
        <v>6241</v>
      </c>
      <c r="H687" s="8" t="s">
        <v>249</v>
      </c>
      <c r="I687" s="8" t="s">
        <v>90</v>
      </c>
      <c r="J687" s="8" t="s">
        <v>8610</v>
      </c>
      <c r="K687" s="8" t="s">
        <v>160</v>
      </c>
      <c r="L687" s="8" t="s">
        <v>10337</v>
      </c>
      <c r="M687" s="183">
        <v>45905.521527777782</v>
      </c>
      <c r="N687" s="183">
        <v>45911.587500000001</v>
      </c>
      <c r="O687" s="90"/>
      <c r="P687" s="8" t="s">
        <v>8318</v>
      </c>
      <c r="Q687" s="8" t="s">
        <v>8318</v>
      </c>
      <c r="R687" s="8" t="s">
        <v>162</v>
      </c>
      <c r="S687" s="8" t="s">
        <v>162</v>
      </c>
      <c r="T687" s="8" t="s">
        <v>6246</v>
      </c>
      <c r="U687" s="8" t="s">
        <v>7731</v>
      </c>
      <c r="V687" s="8" t="s">
        <v>10338</v>
      </c>
      <c r="W687" s="8" t="s">
        <v>165</v>
      </c>
      <c r="X687" s="10"/>
      <c r="Y687" s="94" t="str">
        <f>VLOOKUP(D687,TIPOLOGIA!A:F,6,0)</f>
        <v>TIPO I</v>
      </c>
      <c r="Z687" s="94" t="str">
        <f>VLOOKUP(D687,TIPOLOGIA!A:F,5,0)</f>
        <v>TERRESTRE</v>
      </c>
      <c r="AA687" s="8" t="s">
        <v>9715</v>
      </c>
      <c r="AB687" s="8">
        <v>1</v>
      </c>
      <c r="AC687" s="86">
        <f>IF(W687="SOPORTE_TELEFÓNICO",'BASE LIQUIDACION REDEBAN 2025'!$B$19,IF(AND(W687="VISITA_TÉCNICA",Y687="TIPO II"),'BASE LIQUIDACION REDEBAN 2025'!$B$18,'BASE LIQUIDACION REDEBAN 2025'!$B$17))</f>
        <v>35779.500569199998</v>
      </c>
      <c r="AD687" s="86">
        <v>0</v>
      </c>
      <c r="AE687" s="86">
        <f t="shared" si="10"/>
        <v>35779.500569199998</v>
      </c>
      <c r="AF687" s="49"/>
    </row>
    <row r="688" spans="1:32" s="78" customFormat="1">
      <c r="A688" s="8" t="s">
        <v>90</v>
      </c>
      <c r="B688" s="94" t="str">
        <f>VLOOKUP(A688,'CENTRO DE COSTOS'!A:D,4,FALSE)</f>
        <v>JUAN SEBASTIÁN RÍOS CASTRILLÓN</v>
      </c>
      <c r="C688" s="94" t="str">
        <f>VLOOKUP(A688,'CENTRO DE COSTOS'!A:D,2,FALSE)</f>
        <v>0004-0005</v>
      </c>
      <c r="D688" s="8">
        <v>5001</v>
      </c>
      <c r="E688" s="8">
        <v>2710649</v>
      </c>
      <c r="F688" s="8">
        <v>79441</v>
      </c>
      <c r="G688" s="8" t="s">
        <v>6241</v>
      </c>
      <c r="H688" s="8" t="s">
        <v>249</v>
      </c>
      <c r="I688" s="8" t="s">
        <v>90</v>
      </c>
      <c r="J688" s="8" t="s">
        <v>10339</v>
      </c>
      <c r="K688" s="8" t="s">
        <v>160</v>
      </c>
      <c r="L688" s="8" t="s">
        <v>10340</v>
      </c>
      <c r="M688" s="183">
        <v>45908.635416666657</v>
      </c>
      <c r="N688" s="183">
        <v>45911.588194444441</v>
      </c>
      <c r="O688" s="90"/>
      <c r="P688" s="8" t="s">
        <v>8318</v>
      </c>
      <c r="Q688" s="8" t="s">
        <v>8318</v>
      </c>
      <c r="R688" s="8" t="s">
        <v>6245</v>
      </c>
      <c r="S688" s="8" t="s">
        <v>6245</v>
      </c>
      <c r="T688" s="8" t="s">
        <v>6246</v>
      </c>
      <c r="U688" s="8" t="s">
        <v>7731</v>
      </c>
      <c r="V688" s="8" t="s">
        <v>10341</v>
      </c>
      <c r="W688" s="8" t="s">
        <v>165</v>
      </c>
      <c r="X688" s="10"/>
      <c r="Y688" s="94" t="str">
        <f>VLOOKUP(D688,TIPOLOGIA!A:F,6,0)</f>
        <v>TIPO I</v>
      </c>
      <c r="Z688" s="94" t="str">
        <f>VLOOKUP(D688,TIPOLOGIA!A:F,5,0)</f>
        <v>TERRESTRE</v>
      </c>
      <c r="AA688" s="8" t="s">
        <v>9715</v>
      </c>
      <c r="AB688" s="8">
        <v>1</v>
      </c>
      <c r="AC688" s="86">
        <f>IF(W688="SOPORTE_TELEFÓNICO",'BASE LIQUIDACION REDEBAN 2025'!$B$19,IF(AND(W688="VISITA_TÉCNICA",Y688="TIPO II"),'BASE LIQUIDACION REDEBAN 2025'!$B$18,'BASE LIQUIDACION REDEBAN 2025'!$B$17))</f>
        <v>35779.500569199998</v>
      </c>
      <c r="AD688" s="86">
        <v>0</v>
      </c>
      <c r="AE688" s="86">
        <f t="shared" si="10"/>
        <v>35779.500569199998</v>
      </c>
      <c r="AF688" s="49"/>
    </row>
    <row r="689" spans="1:32" s="78" customFormat="1">
      <c r="A689" s="8" t="s">
        <v>90</v>
      </c>
      <c r="B689" s="94" t="str">
        <f>VLOOKUP(A689,'CENTRO DE COSTOS'!A:D,4,FALSE)</f>
        <v>JUAN SEBASTIÁN RÍOS CASTRILLÓN</v>
      </c>
      <c r="C689" s="94" t="str">
        <f>VLOOKUP(A689,'CENTRO DE COSTOS'!A:D,2,FALSE)</f>
        <v>0004-0005</v>
      </c>
      <c r="D689" s="8">
        <v>5001</v>
      </c>
      <c r="E689" s="8">
        <v>2711382</v>
      </c>
      <c r="F689" s="8">
        <v>80086</v>
      </c>
      <c r="G689" s="8" t="s">
        <v>6241</v>
      </c>
      <c r="H689" s="8" t="s">
        <v>249</v>
      </c>
      <c r="I689" s="8" t="s">
        <v>90</v>
      </c>
      <c r="J689" s="8" t="s">
        <v>9141</v>
      </c>
      <c r="K689" s="8" t="s">
        <v>160</v>
      </c>
      <c r="L689" s="8" t="s">
        <v>10342</v>
      </c>
      <c r="M689" s="183">
        <v>45908.697222222218</v>
      </c>
      <c r="N689" s="183">
        <v>45911.588888888888</v>
      </c>
      <c r="O689" s="90"/>
      <c r="P689" s="8" t="s">
        <v>8318</v>
      </c>
      <c r="Q689" s="8" t="s">
        <v>8318</v>
      </c>
      <c r="R689" s="8" t="s">
        <v>162</v>
      </c>
      <c r="S689" s="8" t="s">
        <v>162</v>
      </c>
      <c r="T689" s="8" t="s">
        <v>6246</v>
      </c>
      <c r="U689" s="8" t="s">
        <v>7731</v>
      </c>
      <c r="V689" s="8" t="s">
        <v>10338</v>
      </c>
      <c r="W689" s="8" t="s">
        <v>165</v>
      </c>
      <c r="X689" s="10"/>
      <c r="Y689" s="94" t="str">
        <f>VLOOKUP(D689,TIPOLOGIA!A:F,6,0)</f>
        <v>TIPO I</v>
      </c>
      <c r="Z689" s="94" t="str">
        <f>VLOOKUP(D689,TIPOLOGIA!A:F,5,0)</f>
        <v>TERRESTRE</v>
      </c>
      <c r="AA689" s="8" t="s">
        <v>9715</v>
      </c>
      <c r="AB689" s="8">
        <v>1</v>
      </c>
      <c r="AC689" s="86">
        <f>IF(W689="SOPORTE_TELEFÓNICO",'BASE LIQUIDACION REDEBAN 2025'!$B$19,IF(AND(W689="VISITA_TÉCNICA",Y689="TIPO II"),'BASE LIQUIDACION REDEBAN 2025'!$B$18,'BASE LIQUIDACION REDEBAN 2025'!$B$17))</f>
        <v>35779.500569199998</v>
      </c>
      <c r="AD689" s="86">
        <v>0</v>
      </c>
      <c r="AE689" s="86">
        <f t="shared" si="10"/>
        <v>35779.500569199998</v>
      </c>
      <c r="AF689" s="49"/>
    </row>
    <row r="690" spans="1:32" s="78" customFormat="1">
      <c r="A690" s="8" t="s">
        <v>90</v>
      </c>
      <c r="B690" s="94" t="str">
        <f>VLOOKUP(A690,'CENTRO DE COSTOS'!A:D,4,FALSE)</f>
        <v>JUAN SEBASTIÁN RÍOS CASTRILLÓN</v>
      </c>
      <c r="C690" s="94" t="str">
        <f>VLOOKUP(A690,'CENTRO DE COSTOS'!A:D,2,FALSE)</f>
        <v>0004-0005</v>
      </c>
      <c r="D690" s="8">
        <v>5001</v>
      </c>
      <c r="E690" s="8">
        <v>2712895</v>
      </c>
      <c r="F690" s="8">
        <v>79432</v>
      </c>
      <c r="G690" s="8" t="s">
        <v>6241</v>
      </c>
      <c r="H690" s="8" t="s">
        <v>249</v>
      </c>
      <c r="I690" s="8" t="s">
        <v>90</v>
      </c>
      <c r="J690" s="8" t="s">
        <v>10343</v>
      </c>
      <c r="K690" s="8" t="s">
        <v>160</v>
      </c>
      <c r="L690" s="8" t="s">
        <v>10344</v>
      </c>
      <c r="M690" s="183">
        <v>45909.354861111111</v>
      </c>
      <c r="N690" s="183">
        <v>45911.589583333327</v>
      </c>
      <c r="O690" s="90"/>
      <c r="P690" s="8" t="s">
        <v>8318</v>
      </c>
      <c r="Q690" s="8" t="s">
        <v>8318</v>
      </c>
      <c r="R690" s="8" t="s">
        <v>6245</v>
      </c>
      <c r="S690" s="8" t="s">
        <v>6245</v>
      </c>
      <c r="T690" s="8" t="s">
        <v>6246</v>
      </c>
      <c r="U690" s="8" t="s">
        <v>7731</v>
      </c>
      <c r="V690" s="8" t="s">
        <v>10336</v>
      </c>
      <c r="W690" s="8" t="s">
        <v>165</v>
      </c>
      <c r="X690" s="10"/>
      <c r="Y690" s="94" t="str">
        <f>VLOOKUP(D690,TIPOLOGIA!A:F,6,0)</f>
        <v>TIPO I</v>
      </c>
      <c r="Z690" s="94" t="str">
        <f>VLOOKUP(D690,TIPOLOGIA!A:F,5,0)</f>
        <v>TERRESTRE</v>
      </c>
      <c r="AA690" s="8" t="s">
        <v>9715</v>
      </c>
      <c r="AB690" s="8">
        <v>1</v>
      </c>
      <c r="AC690" s="86">
        <f>IF(W690="SOPORTE_TELEFÓNICO",'BASE LIQUIDACION REDEBAN 2025'!$B$19,IF(AND(W690="VISITA_TÉCNICA",Y690="TIPO II"),'BASE LIQUIDACION REDEBAN 2025'!$B$18,'BASE LIQUIDACION REDEBAN 2025'!$B$17))</f>
        <v>35779.500569199998</v>
      </c>
      <c r="AD690" s="86">
        <v>0</v>
      </c>
      <c r="AE690" s="86">
        <f t="shared" si="10"/>
        <v>35779.500569199998</v>
      </c>
      <c r="AF690" s="49"/>
    </row>
    <row r="691" spans="1:32" s="78" customFormat="1">
      <c r="A691" s="8" t="s">
        <v>90</v>
      </c>
      <c r="B691" s="94" t="str">
        <f>VLOOKUP(A691,'CENTRO DE COSTOS'!A:D,4,FALSE)</f>
        <v>JUAN SEBASTIÁN RÍOS CASTRILLÓN</v>
      </c>
      <c r="C691" s="94" t="str">
        <f>VLOOKUP(A691,'CENTRO DE COSTOS'!A:D,2,FALSE)</f>
        <v>0004-0005</v>
      </c>
      <c r="D691" s="8">
        <v>5001</v>
      </c>
      <c r="E691" s="8">
        <v>2713242</v>
      </c>
      <c r="F691" s="8">
        <v>76057</v>
      </c>
      <c r="G691" s="8" t="s">
        <v>6241</v>
      </c>
      <c r="H691" s="8" t="s">
        <v>249</v>
      </c>
      <c r="I691" s="8" t="s">
        <v>90</v>
      </c>
      <c r="J691" s="8" t="s">
        <v>10345</v>
      </c>
      <c r="K691" s="8" t="s">
        <v>160</v>
      </c>
      <c r="L691" s="8" t="s">
        <v>10346</v>
      </c>
      <c r="M691" s="183">
        <v>45909.364583333343</v>
      </c>
      <c r="N691" s="183">
        <v>45911.59097222222</v>
      </c>
      <c r="O691" s="90"/>
      <c r="P691" s="8" t="s">
        <v>8318</v>
      </c>
      <c r="Q691" s="8" t="s">
        <v>8318</v>
      </c>
      <c r="R691" s="8" t="s">
        <v>243</v>
      </c>
      <c r="S691" s="8" t="s">
        <v>365</v>
      </c>
      <c r="T691" s="8" t="s">
        <v>6246</v>
      </c>
      <c r="U691" s="8" t="s">
        <v>7731</v>
      </c>
      <c r="V691" s="8" t="s">
        <v>10347</v>
      </c>
      <c r="W691" s="8" t="s">
        <v>165</v>
      </c>
      <c r="X691" s="10"/>
      <c r="Y691" s="94" t="str">
        <f>VLOOKUP(D691,TIPOLOGIA!A:F,6,0)</f>
        <v>TIPO I</v>
      </c>
      <c r="Z691" s="94" t="str">
        <f>VLOOKUP(D691,TIPOLOGIA!A:F,5,0)</f>
        <v>TERRESTRE</v>
      </c>
      <c r="AA691" s="8" t="s">
        <v>9715</v>
      </c>
      <c r="AB691" s="8">
        <v>1</v>
      </c>
      <c r="AC691" s="86">
        <f>IF(W691="SOPORTE_TELEFÓNICO",'BASE LIQUIDACION REDEBAN 2025'!$B$19,IF(AND(W691="VISITA_TÉCNICA",Y691="TIPO II"),'BASE LIQUIDACION REDEBAN 2025'!$B$18,'BASE LIQUIDACION REDEBAN 2025'!$B$17))</f>
        <v>35779.500569199998</v>
      </c>
      <c r="AD691" s="86">
        <v>0</v>
      </c>
      <c r="AE691" s="86">
        <f t="shared" si="10"/>
        <v>35779.500569199998</v>
      </c>
      <c r="AF691" s="49"/>
    </row>
    <row r="692" spans="1:32" s="78" customFormat="1">
      <c r="A692" s="8" t="s">
        <v>90</v>
      </c>
      <c r="B692" s="94" t="str">
        <f>VLOOKUP(A692,'CENTRO DE COSTOS'!A:D,4,FALSE)</f>
        <v>JUAN SEBASTIÁN RÍOS CASTRILLÓN</v>
      </c>
      <c r="C692" s="94" t="str">
        <f>VLOOKUP(A692,'CENTRO DE COSTOS'!A:D,2,FALSE)</f>
        <v>0004-0005</v>
      </c>
      <c r="D692" s="8">
        <v>5001</v>
      </c>
      <c r="E692" s="8">
        <v>2715176</v>
      </c>
      <c r="F692" s="8">
        <v>79676</v>
      </c>
      <c r="G692" s="8" t="s">
        <v>6241</v>
      </c>
      <c r="H692" s="8" t="s">
        <v>249</v>
      </c>
      <c r="I692" s="8" t="s">
        <v>90</v>
      </c>
      <c r="J692" s="8" t="s">
        <v>10348</v>
      </c>
      <c r="K692" s="8" t="s">
        <v>160</v>
      </c>
      <c r="L692" s="8" t="s">
        <v>10349</v>
      </c>
      <c r="M692" s="183">
        <v>45909.481944444437</v>
      </c>
      <c r="N692" s="183">
        <v>45911.591666666667</v>
      </c>
      <c r="O692" s="90"/>
      <c r="P692" s="8" t="s">
        <v>8318</v>
      </c>
      <c r="Q692" s="8" t="s">
        <v>8318</v>
      </c>
      <c r="R692" s="8" t="s">
        <v>162</v>
      </c>
      <c r="S692" s="8" t="s">
        <v>162</v>
      </c>
      <c r="T692" s="8" t="s">
        <v>6246</v>
      </c>
      <c r="U692" s="8" t="s">
        <v>7731</v>
      </c>
      <c r="V692" s="8" t="s">
        <v>10338</v>
      </c>
      <c r="W692" s="8" t="s">
        <v>165</v>
      </c>
      <c r="X692" s="10"/>
      <c r="Y692" s="94" t="str">
        <f>VLOOKUP(D692,TIPOLOGIA!A:F,6,0)</f>
        <v>TIPO I</v>
      </c>
      <c r="Z692" s="94" t="str">
        <f>VLOOKUP(D692,TIPOLOGIA!A:F,5,0)</f>
        <v>TERRESTRE</v>
      </c>
      <c r="AA692" s="8" t="s">
        <v>9715</v>
      </c>
      <c r="AB692" s="8">
        <v>1</v>
      </c>
      <c r="AC692" s="86">
        <f>IF(W692="SOPORTE_TELEFÓNICO",'BASE LIQUIDACION REDEBAN 2025'!$B$19,IF(AND(W692="VISITA_TÉCNICA",Y692="TIPO II"),'BASE LIQUIDACION REDEBAN 2025'!$B$18,'BASE LIQUIDACION REDEBAN 2025'!$B$17))</f>
        <v>35779.500569199998</v>
      </c>
      <c r="AD692" s="86">
        <v>0</v>
      </c>
      <c r="AE692" s="86">
        <f t="shared" si="10"/>
        <v>35779.500569199998</v>
      </c>
      <c r="AF692" s="49"/>
    </row>
    <row r="693" spans="1:32" s="78" customFormat="1">
      <c r="A693" s="8" t="s">
        <v>90</v>
      </c>
      <c r="B693" s="94" t="str">
        <f>VLOOKUP(A693,'CENTRO DE COSTOS'!A:D,4,FALSE)</f>
        <v>JUAN SEBASTIÁN RÍOS CASTRILLÓN</v>
      </c>
      <c r="C693" s="94" t="str">
        <f>VLOOKUP(A693,'CENTRO DE COSTOS'!A:D,2,FALSE)</f>
        <v>0004-0005</v>
      </c>
      <c r="D693" s="8">
        <v>5001</v>
      </c>
      <c r="E693" s="8">
        <v>2716612</v>
      </c>
      <c r="F693" s="8">
        <v>75145</v>
      </c>
      <c r="G693" s="8" t="s">
        <v>6241</v>
      </c>
      <c r="H693" s="8" t="s">
        <v>249</v>
      </c>
      <c r="I693" s="8" t="s">
        <v>90</v>
      </c>
      <c r="J693" s="8" t="s">
        <v>10350</v>
      </c>
      <c r="K693" s="8" t="s">
        <v>160</v>
      </c>
      <c r="L693" s="8" t="s">
        <v>10351</v>
      </c>
      <c r="M693" s="183">
        <v>45909.61041666667</v>
      </c>
      <c r="N693" s="183">
        <v>45911.592361111107</v>
      </c>
      <c r="O693" s="90"/>
      <c r="P693" s="8" t="s">
        <v>8318</v>
      </c>
      <c r="Q693" s="8" t="s">
        <v>8318</v>
      </c>
      <c r="R693" s="8" t="s">
        <v>6245</v>
      </c>
      <c r="S693" s="8" t="s">
        <v>6245</v>
      </c>
      <c r="T693" s="8" t="s">
        <v>6246</v>
      </c>
      <c r="U693" s="8" t="s">
        <v>7731</v>
      </c>
      <c r="V693" s="8" t="s">
        <v>10352</v>
      </c>
      <c r="W693" s="8" t="s">
        <v>165</v>
      </c>
      <c r="X693" s="10"/>
      <c r="Y693" s="94" t="str">
        <f>VLOOKUP(D693,TIPOLOGIA!A:F,6,0)</f>
        <v>TIPO I</v>
      </c>
      <c r="Z693" s="94" t="str">
        <f>VLOOKUP(D693,TIPOLOGIA!A:F,5,0)</f>
        <v>TERRESTRE</v>
      </c>
      <c r="AA693" s="8" t="s">
        <v>9715</v>
      </c>
      <c r="AB693" s="8">
        <v>1</v>
      </c>
      <c r="AC693" s="86">
        <f>IF(W693="SOPORTE_TELEFÓNICO",'BASE LIQUIDACION REDEBAN 2025'!$B$19,IF(AND(W693="VISITA_TÉCNICA",Y693="TIPO II"),'BASE LIQUIDACION REDEBAN 2025'!$B$18,'BASE LIQUIDACION REDEBAN 2025'!$B$17))</f>
        <v>35779.500569199998</v>
      </c>
      <c r="AD693" s="86">
        <v>0</v>
      </c>
      <c r="AE693" s="86">
        <f t="shared" si="10"/>
        <v>35779.500569199998</v>
      </c>
      <c r="AF693" s="49"/>
    </row>
    <row r="694" spans="1:32" s="78" customFormat="1">
      <c r="A694" s="8" t="s">
        <v>81</v>
      </c>
      <c r="B694" s="94" t="str">
        <f>VLOOKUP(A694,'CENTRO DE COSTOS'!A:D,4,FALSE)</f>
        <v>MIGUEL JULIÁN HERNÁNDEZ GUARÍN</v>
      </c>
      <c r="C694" s="94" t="str">
        <f>VLOOKUP(A694,'CENTRO DE COSTOS'!A:D,2,FALSE)</f>
        <v>0004-0008</v>
      </c>
      <c r="D694" s="8">
        <v>54001</v>
      </c>
      <c r="E694" s="8">
        <v>2716131</v>
      </c>
      <c r="F694" s="8">
        <v>78295</v>
      </c>
      <c r="G694" s="8" t="s">
        <v>6241</v>
      </c>
      <c r="H694" s="8" t="s">
        <v>296</v>
      </c>
      <c r="I694" s="8" t="s">
        <v>81</v>
      </c>
      <c r="J694" s="8" t="s">
        <v>10353</v>
      </c>
      <c r="K694" s="8" t="s">
        <v>160</v>
      </c>
      <c r="L694" s="8" t="s">
        <v>10354</v>
      </c>
      <c r="M694" s="183">
        <v>45909.569444444453</v>
      </c>
      <c r="N694" s="183">
        <v>45911.598611111112</v>
      </c>
      <c r="O694" s="90"/>
      <c r="P694" s="8" t="s">
        <v>8318</v>
      </c>
      <c r="Q694" s="8" t="s">
        <v>8318</v>
      </c>
      <c r="R694" s="8" t="s">
        <v>6245</v>
      </c>
      <c r="S694" s="8" t="s">
        <v>6245</v>
      </c>
      <c r="T694" s="8" t="s">
        <v>6246</v>
      </c>
      <c r="U694" s="8" t="s">
        <v>7731</v>
      </c>
      <c r="V694" s="8" t="s">
        <v>10355</v>
      </c>
      <c r="W694" s="8" t="s">
        <v>165</v>
      </c>
      <c r="X694" s="10"/>
      <c r="Y694" s="94" t="str">
        <f>VLOOKUP(D694,TIPOLOGIA!A:F,6,0)</f>
        <v>TIPO I</v>
      </c>
      <c r="Z694" s="94" t="str">
        <f>VLOOKUP(D694,TIPOLOGIA!A:F,5,0)</f>
        <v>TERRESTRE</v>
      </c>
      <c r="AA694" s="8" t="s">
        <v>466</v>
      </c>
      <c r="AB694" s="8">
        <v>1</v>
      </c>
      <c r="AC694" s="86">
        <f>IF(W694="SOPORTE_TELEFÓNICO",'BASE LIQUIDACION REDEBAN 2025'!$B$19,IF(AND(W694="VISITA_TÉCNICA",Y694="TIPO II"),'BASE LIQUIDACION REDEBAN 2025'!$B$18,'BASE LIQUIDACION REDEBAN 2025'!$B$17))</f>
        <v>35779.500569199998</v>
      </c>
      <c r="AD694" s="86">
        <v>0</v>
      </c>
      <c r="AE694" s="86">
        <f t="shared" si="10"/>
        <v>35779.500569199998</v>
      </c>
      <c r="AF694" s="49"/>
    </row>
    <row r="695" spans="1:32" s="78" customFormat="1">
      <c r="A695" s="8" t="s">
        <v>90</v>
      </c>
      <c r="B695" s="94" t="str">
        <f>VLOOKUP(A695,'CENTRO DE COSTOS'!A:D,4,FALSE)</f>
        <v>JUAN SEBASTIÁN RÍOS CASTRILLÓN</v>
      </c>
      <c r="C695" s="94" t="str">
        <f>VLOOKUP(A695,'CENTRO DE COSTOS'!A:D,2,FALSE)</f>
        <v>0004-0005</v>
      </c>
      <c r="D695" s="8">
        <v>5088</v>
      </c>
      <c r="E695" s="8">
        <v>2715858</v>
      </c>
      <c r="F695" s="8">
        <v>81107</v>
      </c>
      <c r="G695" s="8" t="s">
        <v>6241</v>
      </c>
      <c r="H695" s="8" t="s">
        <v>249</v>
      </c>
      <c r="I695" s="8" t="s">
        <v>384</v>
      </c>
      <c r="J695" s="8" t="s">
        <v>10356</v>
      </c>
      <c r="K695" s="8" t="s">
        <v>160</v>
      </c>
      <c r="L695" s="8" t="s">
        <v>10357</v>
      </c>
      <c r="M695" s="183">
        <v>45909.537499999999</v>
      </c>
      <c r="N695" s="183">
        <v>45911.6</v>
      </c>
      <c r="O695" s="90"/>
      <c r="P695" s="8" t="s">
        <v>8318</v>
      </c>
      <c r="Q695" s="8" t="s">
        <v>8318</v>
      </c>
      <c r="R695" s="8" t="s">
        <v>162</v>
      </c>
      <c r="S695" s="8" t="s">
        <v>162</v>
      </c>
      <c r="T695" s="8" t="s">
        <v>6246</v>
      </c>
      <c r="U695" s="8" t="s">
        <v>7731</v>
      </c>
      <c r="V695" s="8" t="s">
        <v>10358</v>
      </c>
      <c r="W695" s="8" t="s">
        <v>165</v>
      </c>
      <c r="X695" s="10"/>
      <c r="Y695" s="94" t="str">
        <f>VLOOKUP(D695,TIPOLOGIA!A:F,6,0)</f>
        <v>TIPO I</v>
      </c>
      <c r="Z695" s="94" t="str">
        <f>VLOOKUP(D695,TIPOLOGIA!A:F,5,0)</f>
        <v>TERRESTRE</v>
      </c>
      <c r="AA695" s="8" t="s">
        <v>267</v>
      </c>
      <c r="AB695" s="8">
        <v>1</v>
      </c>
      <c r="AC695" s="86">
        <f>IF(W695="SOPORTE_TELEFÓNICO",'BASE LIQUIDACION REDEBAN 2025'!$B$19,IF(AND(W695="VISITA_TÉCNICA",Y695="TIPO II"),'BASE LIQUIDACION REDEBAN 2025'!$B$18,'BASE LIQUIDACION REDEBAN 2025'!$B$17))</f>
        <v>35779.500569199998</v>
      </c>
      <c r="AD695" s="86">
        <v>0</v>
      </c>
      <c r="AE695" s="86">
        <f t="shared" si="10"/>
        <v>35779.500569199998</v>
      </c>
      <c r="AF695" s="49"/>
    </row>
    <row r="696" spans="1:32" s="78" customFormat="1">
      <c r="A696" s="8" t="s">
        <v>60</v>
      </c>
      <c r="B696" s="94" t="str">
        <f>VLOOKUP(A696,'CENTRO DE COSTOS'!A:D,4,FALSE)</f>
        <v>JUAN SEBASTIÁN RÍOS CASTRILLÓN</v>
      </c>
      <c r="C696" s="94" t="str">
        <f>VLOOKUP(A696,'CENTRO DE COSTOS'!A:D,2,FALSE)</f>
        <v>0004-0005</v>
      </c>
      <c r="D696" s="8">
        <v>27615</v>
      </c>
      <c r="E696" s="8">
        <v>2574368</v>
      </c>
      <c r="F696" s="8">
        <v>76760</v>
      </c>
      <c r="G696" s="8" t="s">
        <v>6241</v>
      </c>
      <c r="H696" s="8" t="s">
        <v>932</v>
      </c>
      <c r="I696" s="8" t="s">
        <v>270</v>
      </c>
      <c r="J696" s="8" t="s">
        <v>10359</v>
      </c>
      <c r="K696" s="8" t="s">
        <v>160</v>
      </c>
      <c r="L696" s="8" t="s">
        <v>10360</v>
      </c>
      <c r="M696" s="183">
        <v>45880.333333333343</v>
      </c>
      <c r="N696" s="183">
        <v>45911.607638888891</v>
      </c>
      <c r="O696" s="90"/>
      <c r="P696" s="8" t="s">
        <v>8318</v>
      </c>
      <c r="Q696" s="8" t="s">
        <v>8318</v>
      </c>
      <c r="R696" s="8" t="s">
        <v>6245</v>
      </c>
      <c r="S696" s="8" t="s">
        <v>6245</v>
      </c>
      <c r="T696" s="8" t="s">
        <v>7735</v>
      </c>
      <c r="U696" s="8" t="s">
        <v>10166</v>
      </c>
      <c r="V696" s="8" t="s">
        <v>10361</v>
      </c>
      <c r="W696" s="8" t="s">
        <v>8320</v>
      </c>
      <c r="X696" s="10"/>
      <c r="Y696" s="94" t="str">
        <f>VLOOKUP(D696,TIPOLOGIA!A:F,6,0)</f>
        <v>TIPO IV ESPECIAL</v>
      </c>
      <c r="Z696" s="94" t="str">
        <f>VLOOKUP(D696,TIPOLOGIA!A:F,5,0)</f>
        <v>TERRESTRE/FLUVIAL</v>
      </c>
      <c r="AA696" s="8"/>
      <c r="AB696" s="8">
        <v>0</v>
      </c>
      <c r="AC696" s="86">
        <f>IF(W696="SOPORTE_TELEFÓNICO",'BASE LIQUIDACION REDEBAN 2025'!$B$19,IF(AND(W696="VISITA_TÉCNICA",Y696="TIPO II"),'BASE LIQUIDACION REDEBAN 2025'!$B$18,'BASE LIQUIDACION REDEBAN 2025'!$B$17))</f>
        <v>35779.500569199998</v>
      </c>
      <c r="AD696" s="86">
        <v>0</v>
      </c>
      <c r="AE696" s="86">
        <f t="shared" si="10"/>
        <v>35779.500569199998</v>
      </c>
      <c r="AF696" s="49"/>
    </row>
    <row r="697" spans="1:32" s="78" customFormat="1">
      <c r="A697" s="8" t="s">
        <v>94</v>
      </c>
      <c r="B697" s="94" t="str">
        <f>VLOOKUP(A697,'CENTRO DE COSTOS'!A:D,4,FALSE)</f>
        <v>DIEGO FERNANDO HENAO CARDONA</v>
      </c>
      <c r="C697" s="94" t="str">
        <f>VLOOKUP(A697,'CENTRO DE COSTOS'!A:D,2,FALSE)</f>
        <v>0004-0002</v>
      </c>
      <c r="D697" s="8">
        <v>66001</v>
      </c>
      <c r="E697" s="8">
        <v>2718114</v>
      </c>
      <c r="F697" s="8">
        <v>36388</v>
      </c>
      <c r="G697" s="8" t="s">
        <v>6241</v>
      </c>
      <c r="H697" s="8" t="s">
        <v>186</v>
      </c>
      <c r="I697" s="8" t="s">
        <v>94</v>
      </c>
      <c r="J697" s="8" t="s">
        <v>10362</v>
      </c>
      <c r="K697" s="8" t="s">
        <v>160</v>
      </c>
      <c r="L697" s="8" t="s">
        <v>10363</v>
      </c>
      <c r="M697" s="183">
        <v>45909.715277777781</v>
      </c>
      <c r="N697" s="183">
        <v>45911.609722222223</v>
      </c>
      <c r="O697" s="90"/>
      <c r="P697" s="8" t="s">
        <v>8318</v>
      </c>
      <c r="Q697" s="8" t="s">
        <v>8318</v>
      </c>
      <c r="R697" s="8" t="s">
        <v>6245</v>
      </c>
      <c r="S697" s="8" t="s">
        <v>6245</v>
      </c>
      <c r="T697" s="8" t="s">
        <v>6246</v>
      </c>
      <c r="U697" s="8" t="s">
        <v>7731</v>
      </c>
      <c r="V697" s="8" t="s">
        <v>10364</v>
      </c>
      <c r="W697" s="8" t="s">
        <v>165</v>
      </c>
      <c r="X697" s="10"/>
      <c r="Y697" s="94" t="str">
        <f>VLOOKUP(D697,TIPOLOGIA!A:F,6,0)</f>
        <v>TIPO I</v>
      </c>
      <c r="Z697" s="94" t="str">
        <f>VLOOKUP(D697,TIPOLOGIA!A:F,5,0)</f>
        <v>TERRESTRE</v>
      </c>
      <c r="AA697" s="8" t="s">
        <v>191</v>
      </c>
      <c r="AB697" s="8">
        <v>1</v>
      </c>
      <c r="AC697" s="86">
        <f>IF(W697="SOPORTE_TELEFÓNICO",'BASE LIQUIDACION REDEBAN 2025'!$B$19,IF(AND(W697="VISITA_TÉCNICA",Y697="TIPO II"),'BASE LIQUIDACION REDEBAN 2025'!$B$18,'BASE LIQUIDACION REDEBAN 2025'!$B$17))</f>
        <v>35779.500569199998</v>
      </c>
      <c r="AD697" s="86">
        <v>0</v>
      </c>
      <c r="AE697" s="86">
        <f t="shared" si="10"/>
        <v>35779.500569199998</v>
      </c>
      <c r="AF697" s="49"/>
    </row>
    <row r="698" spans="1:32" s="78" customFormat="1">
      <c r="A698" s="8" t="s">
        <v>97</v>
      </c>
      <c r="B698" s="94" t="str">
        <f>VLOOKUP(A698,'CENTRO DE COSTOS'!A:D,4,FALSE)</f>
        <v>JOSE MAURICIO HERNANDEZ ROJAS</v>
      </c>
      <c r="C698" s="94" t="str">
        <f>VLOOKUP(A698,'CENTRO DE COSTOS'!A:D,2,FALSE)</f>
        <v>0004-0001</v>
      </c>
      <c r="D698" s="8">
        <v>70001</v>
      </c>
      <c r="E698" s="8">
        <v>2707818</v>
      </c>
      <c r="F698" s="8">
        <v>79137</v>
      </c>
      <c r="G698" s="8" t="s">
        <v>6241</v>
      </c>
      <c r="H698" s="8" t="s">
        <v>333</v>
      </c>
      <c r="I698" s="8" t="s">
        <v>97</v>
      </c>
      <c r="J698" s="8" t="s">
        <v>10365</v>
      </c>
      <c r="K698" s="8" t="s">
        <v>160</v>
      </c>
      <c r="L698" s="8" t="s">
        <v>10366</v>
      </c>
      <c r="M698" s="183">
        <v>45908.431250000001</v>
      </c>
      <c r="N698" s="183">
        <v>45911.611805555563</v>
      </c>
      <c r="O698" s="90"/>
      <c r="P698" s="8" t="s">
        <v>8318</v>
      </c>
      <c r="Q698" s="8" t="s">
        <v>8318</v>
      </c>
      <c r="R698" s="8" t="s">
        <v>6245</v>
      </c>
      <c r="S698" s="8" t="s">
        <v>6245</v>
      </c>
      <c r="T698" s="8" t="s">
        <v>6246</v>
      </c>
      <c r="U698" s="8" t="s">
        <v>7731</v>
      </c>
      <c r="V698" s="8" t="s">
        <v>10367</v>
      </c>
      <c r="W698" s="8" t="s">
        <v>165</v>
      </c>
      <c r="X698" s="10"/>
      <c r="Y698" s="94" t="str">
        <f>VLOOKUP(D698,TIPOLOGIA!A:F,6,0)</f>
        <v>TIPO I</v>
      </c>
      <c r="Z698" s="94" t="str">
        <f>VLOOKUP(D698,TIPOLOGIA!A:F,5,0)</f>
        <v>TERRESTRE</v>
      </c>
      <c r="AA698" s="8" t="s">
        <v>1162</v>
      </c>
      <c r="AB698" s="8">
        <v>1</v>
      </c>
      <c r="AC698" s="86">
        <f>IF(W698="SOPORTE_TELEFÓNICO",'BASE LIQUIDACION REDEBAN 2025'!$B$19,IF(AND(W698="VISITA_TÉCNICA",Y698="TIPO II"),'BASE LIQUIDACION REDEBAN 2025'!$B$18,'BASE LIQUIDACION REDEBAN 2025'!$B$17))</f>
        <v>35779.500569199998</v>
      </c>
      <c r="AD698" s="86">
        <v>0</v>
      </c>
      <c r="AE698" s="86">
        <f t="shared" si="10"/>
        <v>35779.500569199998</v>
      </c>
      <c r="AF698" s="49"/>
    </row>
    <row r="699" spans="1:32" s="78" customFormat="1">
      <c r="A699" s="8" t="s">
        <v>68</v>
      </c>
      <c r="B699" s="94" t="str">
        <f>VLOOKUP(A699,'CENTRO DE COSTOS'!A:D,4,FALSE)</f>
        <v>WILLIAM ASDRUBAL ROZO ROZO</v>
      </c>
      <c r="C699" s="94" t="str">
        <f>VLOOKUP(A699,'CENTRO DE COSTOS'!A:D,2,FALSE)</f>
        <v>0004-0004</v>
      </c>
      <c r="D699" s="8">
        <v>11001</v>
      </c>
      <c r="E699" s="8">
        <v>2718110</v>
      </c>
      <c r="F699" s="8">
        <v>76531</v>
      </c>
      <c r="G699" s="8" t="s">
        <v>6241</v>
      </c>
      <c r="H699" s="8" t="s">
        <v>417</v>
      </c>
      <c r="I699" s="8" t="s">
        <v>68</v>
      </c>
      <c r="J699" s="8" t="s">
        <v>10368</v>
      </c>
      <c r="K699" s="8" t="s">
        <v>160</v>
      </c>
      <c r="L699" s="8" t="s">
        <v>10369</v>
      </c>
      <c r="M699" s="183">
        <v>45909.713194444441</v>
      </c>
      <c r="N699" s="183">
        <v>45911.613194444442</v>
      </c>
      <c r="O699" s="90"/>
      <c r="P699" s="8" t="s">
        <v>8318</v>
      </c>
      <c r="Q699" s="8" t="s">
        <v>8318</v>
      </c>
      <c r="R699" s="8" t="s">
        <v>6245</v>
      </c>
      <c r="S699" s="8" t="s">
        <v>6245</v>
      </c>
      <c r="T699" s="8" t="s">
        <v>6246</v>
      </c>
      <c r="U699" s="8" t="s">
        <v>7731</v>
      </c>
      <c r="V699" s="8" t="s">
        <v>10370</v>
      </c>
      <c r="W699" s="8" t="s">
        <v>165</v>
      </c>
      <c r="X699" s="10"/>
      <c r="Y699" s="94" t="str">
        <f>VLOOKUP(D699,TIPOLOGIA!A:F,6,0)</f>
        <v>TIPO I</v>
      </c>
      <c r="Z699" s="94" t="str">
        <f>VLOOKUP(D699,TIPOLOGIA!A:F,5,0)</f>
        <v>TERRESTRE</v>
      </c>
      <c r="AA699" s="8" t="s">
        <v>930</v>
      </c>
      <c r="AB699" s="8">
        <v>1</v>
      </c>
      <c r="AC699" s="86">
        <f>IF(W699="SOPORTE_TELEFÓNICO",'BASE LIQUIDACION REDEBAN 2025'!$B$19,IF(AND(W699="VISITA_TÉCNICA",Y699="TIPO II"),'BASE LIQUIDACION REDEBAN 2025'!$B$18,'BASE LIQUIDACION REDEBAN 2025'!$B$17))</f>
        <v>35779.500569199998</v>
      </c>
      <c r="AD699" s="86">
        <v>0</v>
      </c>
      <c r="AE699" s="86">
        <f t="shared" si="10"/>
        <v>35779.500569199998</v>
      </c>
      <c r="AF699" s="49"/>
    </row>
    <row r="700" spans="1:32" s="78" customFormat="1">
      <c r="A700" s="8" t="s">
        <v>80</v>
      </c>
      <c r="B700" s="94" t="str">
        <f>VLOOKUP(A700,'CENTRO DE COSTOS'!A:D,4,FALSE)</f>
        <v>JOSE MAURICIO HERNANDEZ ROJAS</v>
      </c>
      <c r="C700" s="94" t="str">
        <f>VLOOKUP(A700,'CENTRO DE COSTOS'!A:D,2,FALSE)</f>
        <v>0004-0001</v>
      </c>
      <c r="D700" s="8">
        <v>13001</v>
      </c>
      <c r="E700" s="8">
        <v>2717340</v>
      </c>
      <c r="F700" s="8">
        <v>70899</v>
      </c>
      <c r="G700" s="8" t="s">
        <v>6241</v>
      </c>
      <c r="H700" s="8" t="s">
        <v>685</v>
      </c>
      <c r="I700" s="8" t="s">
        <v>80</v>
      </c>
      <c r="J700" s="8" t="s">
        <v>10371</v>
      </c>
      <c r="K700" s="8" t="s">
        <v>160</v>
      </c>
      <c r="L700" s="8" t="s">
        <v>10372</v>
      </c>
      <c r="M700" s="183">
        <v>45909.663194444453</v>
      </c>
      <c r="N700" s="183">
        <v>45911.619444444441</v>
      </c>
      <c r="O700" s="90"/>
      <c r="P700" s="8" t="s">
        <v>8318</v>
      </c>
      <c r="Q700" s="8" t="s">
        <v>8318</v>
      </c>
      <c r="R700" s="8" t="s">
        <v>243</v>
      </c>
      <c r="S700" s="8" t="s">
        <v>365</v>
      </c>
      <c r="T700" s="8" t="s">
        <v>6246</v>
      </c>
      <c r="U700" s="8" t="s">
        <v>7731</v>
      </c>
      <c r="V700" s="8" t="s">
        <v>10373</v>
      </c>
      <c r="W700" s="8" t="s">
        <v>165</v>
      </c>
      <c r="X700" s="10"/>
      <c r="Y700" s="94" t="str">
        <f>VLOOKUP(D700,TIPOLOGIA!A:F,6,0)</f>
        <v>TIPO I</v>
      </c>
      <c r="Z700" s="94" t="str">
        <f>VLOOKUP(D700,TIPOLOGIA!A:F,5,0)</f>
        <v>TERRESTRE</v>
      </c>
      <c r="AA700" s="8" t="s">
        <v>1275</v>
      </c>
      <c r="AB700" s="8">
        <v>1</v>
      </c>
      <c r="AC700" s="86">
        <f>IF(W700="SOPORTE_TELEFÓNICO",'BASE LIQUIDACION REDEBAN 2025'!$B$19,IF(AND(W700="VISITA_TÉCNICA",Y700="TIPO II"),'BASE LIQUIDACION REDEBAN 2025'!$B$18,'BASE LIQUIDACION REDEBAN 2025'!$B$17))</f>
        <v>35779.500569199998</v>
      </c>
      <c r="AD700" s="86">
        <v>0</v>
      </c>
      <c r="AE700" s="86">
        <f t="shared" si="10"/>
        <v>35779.500569199998</v>
      </c>
      <c r="AF700" s="49"/>
    </row>
    <row r="701" spans="1:32" s="78" customFormat="1">
      <c r="A701" s="8" t="s">
        <v>80</v>
      </c>
      <c r="B701" s="94" t="str">
        <f>VLOOKUP(A701,'CENTRO DE COSTOS'!A:D,4,FALSE)</f>
        <v>JOSE MAURICIO HERNANDEZ ROJAS</v>
      </c>
      <c r="C701" s="94" t="str">
        <f>VLOOKUP(A701,'CENTRO DE COSTOS'!A:D,2,FALSE)</f>
        <v>0004-0001</v>
      </c>
      <c r="D701" s="8">
        <v>13001</v>
      </c>
      <c r="E701" s="8">
        <v>2718465</v>
      </c>
      <c r="F701" s="8">
        <v>69777</v>
      </c>
      <c r="G701" s="8" t="s">
        <v>6241</v>
      </c>
      <c r="H701" s="8" t="s">
        <v>685</v>
      </c>
      <c r="I701" s="8" t="s">
        <v>80</v>
      </c>
      <c r="J701" s="8" t="s">
        <v>10374</v>
      </c>
      <c r="K701" s="8" t="s">
        <v>160</v>
      </c>
      <c r="L701" s="8" t="s">
        <v>10375</v>
      </c>
      <c r="M701" s="183">
        <v>45910.333333333343</v>
      </c>
      <c r="N701" s="183">
        <v>45911.627083333333</v>
      </c>
      <c r="O701" s="90"/>
      <c r="P701" s="8" t="s">
        <v>8318</v>
      </c>
      <c r="Q701" s="8" t="s">
        <v>8318</v>
      </c>
      <c r="R701" s="8" t="s">
        <v>243</v>
      </c>
      <c r="S701" s="8" t="s">
        <v>365</v>
      </c>
      <c r="T701" s="8" t="s">
        <v>6246</v>
      </c>
      <c r="U701" s="8" t="s">
        <v>7731</v>
      </c>
      <c r="V701" s="8" t="s">
        <v>10376</v>
      </c>
      <c r="W701" s="8" t="s">
        <v>165</v>
      </c>
      <c r="X701" s="10"/>
      <c r="Y701" s="94" t="str">
        <f>VLOOKUP(D701,TIPOLOGIA!A:F,6,0)</f>
        <v>TIPO I</v>
      </c>
      <c r="Z701" s="94" t="str">
        <f>VLOOKUP(D701,TIPOLOGIA!A:F,5,0)</f>
        <v>TERRESTRE</v>
      </c>
      <c r="AA701" s="8" t="s">
        <v>1275</v>
      </c>
      <c r="AB701" s="8">
        <v>1</v>
      </c>
      <c r="AC701" s="86">
        <f>IF(W701="SOPORTE_TELEFÓNICO",'BASE LIQUIDACION REDEBAN 2025'!$B$19,IF(AND(W701="VISITA_TÉCNICA",Y701="TIPO II"),'BASE LIQUIDACION REDEBAN 2025'!$B$18,'BASE LIQUIDACION REDEBAN 2025'!$B$17))</f>
        <v>35779.500569199998</v>
      </c>
      <c r="AD701" s="86">
        <v>0</v>
      </c>
      <c r="AE701" s="86">
        <f t="shared" si="10"/>
        <v>35779.500569199998</v>
      </c>
      <c r="AF701" s="49"/>
    </row>
    <row r="702" spans="1:32" s="78" customFormat="1">
      <c r="A702" s="8" t="s">
        <v>91</v>
      </c>
      <c r="B702" s="94" t="str">
        <f>VLOOKUP(A702,'CENTRO DE COSTOS'!A:D,4,FALSE)</f>
        <v>JOSE MAURICIO HERNANDEZ ROJAS</v>
      </c>
      <c r="C702" s="94" t="str">
        <f>VLOOKUP(A702,'CENTRO DE COSTOS'!A:D,2,FALSE)</f>
        <v>0004-0001</v>
      </c>
      <c r="D702" s="8">
        <v>5154</v>
      </c>
      <c r="E702" s="8">
        <v>2718479</v>
      </c>
      <c r="F702" s="8">
        <v>44420</v>
      </c>
      <c r="G702" s="8" t="s">
        <v>6241</v>
      </c>
      <c r="H702" s="8" t="s">
        <v>249</v>
      </c>
      <c r="I702" s="8" t="s">
        <v>1716</v>
      </c>
      <c r="J702" s="8" t="s">
        <v>10377</v>
      </c>
      <c r="K702" s="8" t="s">
        <v>160</v>
      </c>
      <c r="L702" s="8" t="s">
        <v>10378</v>
      </c>
      <c r="M702" s="183">
        <v>45910.333333333343</v>
      </c>
      <c r="N702" s="183">
        <v>45911.629861111112</v>
      </c>
      <c r="O702" s="90"/>
      <c r="P702" s="8" t="s">
        <v>8318</v>
      </c>
      <c r="Q702" s="8" t="s">
        <v>8318</v>
      </c>
      <c r="R702" s="8" t="s">
        <v>243</v>
      </c>
      <c r="S702" s="8" t="s">
        <v>244</v>
      </c>
      <c r="T702" s="8" t="s">
        <v>6246</v>
      </c>
      <c r="U702" s="8" t="s">
        <v>7731</v>
      </c>
      <c r="V702" s="8" t="s">
        <v>10379</v>
      </c>
      <c r="W702" s="8" t="s">
        <v>165</v>
      </c>
      <c r="X702" s="10"/>
      <c r="Y702" s="94" t="str">
        <f>VLOOKUP(D702,TIPOLOGIA!A:F,6,0)</f>
        <v>TIPO II</v>
      </c>
      <c r="Z702" s="94" t="str">
        <f>VLOOKUP(D702,TIPOLOGIA!A:F,5,0)</f>
        <v>TERRESTRE</v>
      </c>
      <c r="AA702" s="8" t="s">
        <v>1447</v>
      </c>
      <c r="AB702" s="8">
        <v>1</v>
      </c>
      <c r="AC702" s="86">
        <f>IF(W702="SOPORTE_TELEFÓNICO",'BASE LIQUIDACION REDEBAN 2025'!$B$19,IF(AND(W702="VISITA_TÉCNICA",Y702="TIPO II"),'BASE LIQUIDACION REDEBAN 2025'!$B$18,'BASE LIQUIDACION REDEBAN 2025'!$B$17))</f>
        <v>67654.12000000001</v>
      </c>
      <c r="AD702" s="86">
        <v>0</v>
      </c>
      <c r="AE702" s="86">
        <f t="shared" si="10"/>
        <v>67654.12000000001</v>
      </c>
      <c r="AF702" s="49"/>
    </row>
    <row r="703" spans="1:32" s="78" customFormat="1">
      <c r="A703" s="8" t="s">
        <v>60</v>
      </c>
      <c r="B703" s="94" t="str">
        <f>VLOOKUP(A703,'CENTRO DE COSTOS'!A:D,4,FALSE)</f>
        <v>JUAN SEBASTIÁN RÍOS CASTRILLÓN</v>
      </c>
      <c r="C703" s="94" t="str">
        <f>VLOOKUP(A703,'CENTRO DE COSTOS'!A:D,2,FALSE)</f>
        <v>0004-0005</v>
      </c>
      <c r="D703" s="8">
        <v>27615</v>
      </c>
      <c r="E703" s="8">
        <v>2576413</v>
      </c>
      <c r="F703" s="8">
        <v>42849</v>
      </c>
      <c r="G703" s="8" t="s">
        <v>6241</v>
      </c>
      <c r="H703" s="8" t="s">
        <v>932</v>
      </c>
      <c r="I703" s="8" t="s">
        <v>270</v>
      </c>
      <c r="J703" s="8" t="s">
        <v>10380</v>
      </c>
      <c r="K703" s="8" t="s">
        <v>160</v>
      </c>
      <c r="L703" s="8" t="s">
        <v>10381</v>
      </c>
      <c r="M703" s="183">
        <v>45880.363888888889</v>
      </c>
      <c r="N703" s="183">
        <v>45911.630555555559</v>
      </c>
      <c r="O703" s="90"/>
      <c r="P703" s="8" t="s">
        <v>8318</v>
      </c>
      <c r="Q703" s="8" t="s">
        <v>8318</v>
      </c>
      <c r="R703" s="8" t="s">
        <v>243</v>
      </c>
      <c r="S703" s="8" t="s">
        <v>244</v>
      </c>
      <c r="T703" s="8" t="s">
        <v>6246</v>
      </c>
      <c r="U703" s="8" t="s">
        <v>7731</v>
      </c>
      <c r="V703" s="8" t="s">
        <v>10382</v>
      </c>
      <c r="W703" s="8" t="s">
        <v>8320</v>
      </c>
      <c r="X703" s="10"/>
      <c r="Y703" s="94" t="str">
        <f>VLOOKUP(D703,TIPOLOGIA!A:F,6,0)</f>
        <v>TIPO IV ESPECIAL</v>
      </c>
      <c r="Z703" s="94" t="str">
        <f>VLOOKUP(D703,TIPOLOGIA!A:F,5,0)</f>
        <v>TERRESTRE/FLUVIAL</v>
      </c>
      <c r="AA703" s="8"/>
      <c r="AB703" s="8">
        <v>0</v>
      </c>
      <c r="AC703" s="86">
        <f>IF(W703="SOPORTE_TELEFÓNICO",'BASE LIQUIDACION REDEBAN 2025'!$B$19,IF(AND(W703="VISITA_TÉCNICA",Y703="TIPO II"),'BASE LIQUIDACION REDEBAN 2025'!$B$18,'BASE LIQUIDACION REDEBAN 2025'!$B$17))</f>
        <v>35779.500569199998</v>
      </c>
      <c r="AD703" s="86">
        <v>0</v>
      </c>
      <c r="AE703" s="86">
        <f t="shared" ref="AE703:AE765" si="11">IF(W703="VISITA_TÉCNICA",AC703*AB703,AC703)</f>
        <v>35779.500569199998</v>
      </c>
      <c r="AF703" s="49"/>
    </row>
    <row r="704" spans="1:32" s="78" customFormat="1">
      <c r="A704" s="8" t="s">
        <v>72</v>
      </c>
      <c r="B704" s="94" t="str">
        <f>VLOOKUP(A704,'CENTRO DE COSTOS'!A:D,4,FALSE)</f>
        <v>MIGUEL JULIÁN HERNÁNDEZ GUARÍN</v>
      </c>
      <c r="C704" s="94" t="str">
        <f>VLOOKUP(A704,'CENTRO DE COSTOS'!A:D,2,FALSE)</f>
        <v>0004-0008</v>
      </c>
      <c r="D704" s="8">
        <v>68001</v>
      </c>
      <c r="E704" s="8">
        <v>2718544</v>
      </c>
      <c r="F704" s="8">
        <v>74095</v>
      </c>
      <c r="G704" s="8" t="s">
        <v>6241</v>
      </c>
      <c r="H704" s="8" t="s">
        <v>224</v>
      </c>
      <c r="I704" s="8" t="s">
        <v>72</v>
      </c>
      <c r="J704" s="8" t="s">
        <v>10383</v>
      </c>
      <c r="K704" s="8" t="s">
        <v>160</v>
      </c>
      <c r="L704" s="8" t="s">
        <v>10384</v>
      </c>
      <c r="M704" s="183">
        <v>45910.333333333343</v>
      </c>
      <c r="N704" s="183">
        <v>45911.634027777778</v>
      </c>
      <c r="O704" s="90"/>
      <c r="P704" s="8" t="s">
        <v>8318</v>
      </c>
      <c r="Q704" s="8" t="s">
        <v>8318</v>
      </c>
      <c r="R704" s="8" t="s">
        <v>162</v>
      </c>
      <c r="S704" s="8" t="s">
        <v>162</v>
      </c>
      <c r="T704" s="8" t="s">
        <v>6246</v>
      </c>
      <c r="U704" s="8" t="s">
        <v>7731</v>
      </c>
      <c r="V704" s="8" t="s">
        <v>10385</v>
      </c>
      <c r="W704" s="8" t="s">
        <v>165</v>
      </c>
      <c r="X704" s="10"/>
      <c r="Y704" s="94" t="str">
        <f>VLOOKUP(D704,TIPOLOGIA!A:F,6,0)</f>
        <v>TIPO I</v>
      </c>
      <c r="Z704" s="94" t="str">
        <f>VLOOKUP(D704,TIPOLOGIA!A:F,5,0)</f>
        <v>TERRESTRE</v>
      </c>
      <c r="AA704" s="8" t="s">
        <v>2493</v>
      </c>
      <c r="AB704" s="8">
        <v>1</v>
      </c>
      <c r="AC704" s="86">
        <f>IF(W704="SOPORTE_TELEFÓNICO",'BASE LIQUIDACION REDEBAN 2025'!$B$19,IF(AND(W704="VISITA_TÉCNICA",Y704="TIPO II"),'BASE LIQUIDACION REDEBAN 2025'!$B$18,'BASE LIQUIDACION REDEBAN 2025'!$B$17))</f>
        <v>35779.500569199998</v>
      </c>
      <c r="AD704" s="86">
        <v>0</v>
      </c>
      <c r="AE704" s="86">
        <f t="shared" si="11"/>
        <v>35779.500569199998</v>
      </c>
      <c r="AF704" s="49"/>
    </row>
    <row r="705" spans="1:32" s="78" customFormat="1">
      <c r="A705" s="8" t="s">
        <v>80</v>
      </c>
      <c r="B705" s="94" t="str">
        <f>VLOOKUP(A705,'CENTRO DE COSTOS'!A:D,4,FALSE)</f>
        <v>JOSE MAURICIO HERNANDEZ ROJAS</v>
      </c>
      <c r="C705" s="94" t="str">
        <f>VLOOKUP(A705,'CENTRO DE COSTOS'!A:D,2,FALSE)</f>
        <v>0004-0001</v>
      </c>
      <c r="D705" s="8">
        <v>13001</v>
      </c>
      <c r="E705" s="8">
        <v>2719410</v>
      </c>
      <c r="F705" s="8">
        <v>71068</v>
      </c>
      <c r="G705" s="8" t="s">
        <v>6241</v>
      </c>
      <c r="H705" s="8" t="s">
        <v>685</v>
      </c>
      <c r="I705" s="8" t="s">
        <v>80</v>
      </c>
      <c r="J705" s="8" t="s">
        <v>10386</v>
      </c>
      <c r="K705" s="8" t="s">
        <v>160</v>
      </c>
      <c r="L705" s="8" t="s">
        <v>10387</v>
      </c>
      <c r="M705" s="183">
        <v>45910.333333333343</v>
      </c>
      <c r="N705" s="183">
        <v>45911.637499999997</v>
      </c>
      <c r="O705" s="90"/>
      <c r="P705" s="8" t="s">
        <v>8318</v>
      </c>
      <c r="Q705" s="8" t="s">
        <v>8318</v>
      </c>
      <c r="R705" s="8" t="s">
        <v>243</v>
      </c>
      <c r="S705" s="8" t="s">
        <v>365</v>
      </c>
      <c r="T705" s="8" t="s">
        <v>6246</v>
      </c>
      <c r="U705" s="8" t="s">
        <v>7731</v>
      </c>
      <c r="V705" s="8" t="s">
        <v>10307</v>
      </c>
      <c r="W705" s="8" t="s">
        <v>165</v>
      </c>
      <c r="X705" s="10"/>
      <c r="Y705" s="94" t="str">
        <f>VLOOKUP(D705,TIPOLOGIA!A:F,6,0)</f>
        <v>TIPO I</v>
      </c>
      <c r="Z705" s="94" t="str">
        <f>VLOOKUP(D705,TIPOLOGIA!A:F,5,0)</f>
        <v>TERRESTRE</v>
      </c>
      <c r="AA705" s="8" t="s">
        <v>1275</v>
      </c>
      <c r="AB705" s="8">
        <v>1</v>
      </c>
      <c r="AC705" s="86">
        <f>IF(W705="SOPORTE_TELEFÓNICO",'BASE LIQUIDACION REDEBAN 2025'!$B$19,IF(AND(W705="VISITA_TÉCNICA",Y705="TIPO II"),'BASE LIQUIDACION REDEBAN 2025'!$B$18,'BASE LIQUIDACION REDEBAN 2025'!$B$17))</f>
        <v>35779.500569199998</v>
      </c>
      <c r="AD705" s="86">
        <v>0</v>
      </c>
      <c r="AE705" s="86">
        <f t="shared" si="11"/>
        <v>35779.500569199998</v>
      </c>
      <c r="AF705" s="49"/>
    </row>
    <row r="706" spans="1:32" s="78" customFormat="1">
      <c r="A706" s="8" t="s">
        <v>64</v>
      </c>
      <c r="B706" s="94" t="str">
        <f>VLOOKUP(A706,'CENTRO DE COSTOS'!A:D,4,FALSE)</f>
        <v>JOSE MAURICIO HERNANDEZ ROJAS</v>
      </c>
      <c r="C706" s="94" t="str">
        <f>VLOOKUP(A706,'CENTRO DE COSTOS'!A:D,2,FALSE)</f>
        <v>0004-0001</v>
      </c>
      <c r="D706" s="8">
        <v>8001</v>
      </c>
      <c r="E706" s="8">
        <v>2713922</v>
      </c>
      <c r="F706" s="8">
        <v>79039</v>
      </c>
      <c r="G706" s="8" t="s">
        <v>6241</v>
      </c>
      <c r="H706" s="8" t="s">
        <v>1045</v>
      </c>
      <c r="I706" s="8" t="s">
        <v>64</v>
      </c>
      <c r="J706" s="8" t="s">
        <v>10388</v>
      </c>
      <c r="K706" s="8" t="s">
        <v>160</v>
      </c>
      <c r="L706" s="8" t="s">
        <v>10389</v>
      </c>
      <c r="M706" s="183">
        <v>45909.402083333327</v>
      </c>
      <c r="N706" s="183">
        <v>45911.63958333333</v>
      </c>
      <c r="O706" s="90"/>
      <c r="P706" s="8" t="s">
        <v>8318</v>
      </c>
      <c r="Q706" s="8" t="s">
        <v>8318</v>
      </c>
      <c r="R706" s="8" t="s">
        <v>6245</v>
      </c>
      <c r="S706" s="8" t="s">
        <v>6245</v>
      </c>
      <c r="T706" s="8" t="s">
        <v>6246</v>
      </c>
      <c r="U706" s="8" t="s">
        <v>7731</v>
      </c>
      <c r="V706" s="8" t="s">
        <v>10390</v>
      </c>
      <c r="W706" s="8" t="s">
        <v>165</v>
      </c>
      <c r="X706" s="10"/>
      <c r="Y706" s="94" t="str">
        <f>VLOOKUP(D706,TIPOLOGIA!A:F,6,0)</f>
        <v>TIPO I</v>
      </c>
      <c r="Z706" s="94" t="str">
        <f>VLOOKUP(D706,TIPOLOGIA!A:F,5,0)</f>
        <v>TERRESTRE</v>
      </c>
      <c r="AA706" s="8" t="s">
        <v>1743</v>
      </c>
      <c r="AB706" s="8">
        <v>1</v>
      </c>
      <c r="AC706" s="86">
        <f>IF(W706="SOPORTE_TELEFÓNICO",'BASE LIQUIDACION REDEBAN 2025'!$B$19,IF(AND(W706="VISITA_TÉCNICA",Y706="TIPO II"),'BASE LIQUIDACION REDEBAN 2025'!$B$18,'BASE LIQUIDACION REDEBAN 2025'!$B$17))</f>
        <v>35779.500569199998</v>
      </c>
      <c r="AD706" s="86">
        <v>0</v>
      </c>
      <c r="AE706" s="86">
        <f t="shared" si="11"/>
        <v>35779.500569199998</v>
      </c>
      <c r="AF706" s="49"/>
    </row>
    <row r="707" spans="1:32" s="78" customFormat="1">
      <c r="A707" s="8" t="s">
        <v>81</v>
      </c>
      <c r="B707" s="94" t="str">
        <f>VLOOKUP(A707,'CENTRO DE COSTOS'!A:D,4,FALSE)</f>
        <v>MIGUEL JULIÁN HERNÁNDEZ GUARÍN</v>
      </c>
      <c r="C707" s="94" t="str">
        <f>VLOOKUP(A707,'CENTRO DE COSTOS'!A:D,2,FALSE)</f>
        <v>0004-0008</v>
      </c>
      <c r="D707" s="8">
        <v>54001</v>
      </c>
      <c r="E707" s="8">
        <v>2710719</v>
      </c>
      <c r="F707" s="8">
        <v>41855</v>
      </c>
      <c r="G707" s="8" t="s">
        <v>6241</v>
      </c>
      <c r="H707" s="8" t="s">
        <v>296</v>
      </c>
      <c r="I707" s="8" t="s">
        <v>81</v>
      </c>
      <c r="J707" s="8" t="s">
        <v>4897</v>
      </c>
      <c r="K707" s="8" t="s">
        <v>160</v>
      </c>
      <c r="L707" s="8" t="s">
        <v>10391</v>
      </c>
      <c r="M707" s="183">
        <v>45908.84097222222</v>
      </c>
      <c r="N707" s="183">
        <v>45911.645138888889</v>
      </c>
      <c r="O707" s="90"/>
      <c r="P707" s="8" t="s">
        <v>8318</v>
      </c>
      <c r="Q707" s="8" t="s">
        <v>8318</v>
      </c>
      <c r="R707" s="8" t="s">
        <v>6245</v>
      </c>
      <c r="S707" s="8" t="s">
        <v>6245</v>
      </c>
      <c r="T707" s="8" t="s">
        <v>6246</v>
      </c>
      <c r="U707" s="8" t="s">
        <v>7731</v>
      </c>
      <c r="V707" s="8" t="s">
        <v>10392</v>
      </c>
      <c r="W707" s="8" t="s">
        <v>165</v>
      </c>
      <c r="X707" s="10"/>
      <c r="Y707" s="94" t="str">
        <f>VLOOKUP(D707,TIPOLOGIA!A:F,6,0)</f>
        <v>TIPO I</v>
      </c>
      <c r="Z707" s="94" t="str">
        <f>VLOOKUP(D707,TIPOLOGIA!A:F,5,0)</f>
        <v>TERRESTRE</v>
      </c>
      <c r="AA707" s="8" t="s">
        <v>466</v>
      </c>
      <c r="AB707" s="8">
        <v>1</v>
      </c>
      <c r="AC707" s="86">
        <f>IF(W707="SOPORTE_TELEFÓNICO",'BASE LIQUIDACION REDEBAN 2025'!$B$19,IF(AND(W707="VISITA_TÉCNICA",Y707="TIPO II"),'BASE LIQUIDACION REDEBAN 2025'!$B$18,'BASE LIQUIDACION REDEBAN 2025'!$B$17))</f>
        <v>35779.500569199998</v>
      </c>
      <c r="AD707" s="86">
        <v>0</v>
      </c>
      <c r="AE707" s="86">
        <f t="shared" si="11"/>
        <v>35779.500569199998</v>
      </c>
      <c r="AF707" s="49"/>
    </row>
    <row r="708" spans="1:32" s="78" customFormat="1">
      <c r="A708" s="8" t="s">
        <v>72</v>
      </c>
      <c r="B708" s="94" t="str">
        <f>VLOOKUP(A708,'CENTRO DE COSTOS'!A:D,4,FALSE)</f>
        <v>MIGUEL JULIÁN HERNÁNDEZ GUARÍN</v>
      </c>
      <c r="C708" s="94" t="str">
        <f>VLOOKUP(A708,'CENTRO DE COSTOS'!A:D,2,FALSE)</f>
        <v>0004-0008</v>
      </c>
      <c r="D708" s="8">
        <v>68001</v>
      </c>
      <c r="E708" s="8">
        <v>2720112</v>
      </c>
      <c r="F708" s="8">
        <v>66429</v>
      </c>
      <c r="G708" s="8" t="s">
        <v>6241</v>
      </c>
      <c r="H708" s="8" t="s">
        <v>224</v>
      </c>
      <c r="I708" s="8" t="s">
        <v>72</v>
      </c>
      <c r="J708" s="8" t="s">
        <v>10393</v>
      </c>
      <c r="K708" s="8" t="s">
        <v>160</v>
      </c>
      <c r="L708" s="8" t="s">
        <v>10394</v>
      </c>
      <c r="M708" s="183">
        <v>45910.382638888892</v>
      </c>
      <c r="N708" s="183">
        <v>45911.646527777782</v>
      </c>
      <c r="O708" s="90"/>
      <c r="P708" s="8" t="s">
        <v>8318</v>
      </c>
      <c r="Q708" s="8" t="s">
        <v>8318</v>
      </c>
      <c r="R708" s="8" t="s">
        <v>6245</v>
      </c>
      <c r="S708" s="8" t="s">
        <v>6245</v>
      </c>
      <c r="T708" s="8" t="s">
        <v>6246</v>
      </c>
      <c r="U708" s="8" t="s">
        <v>7731</v>
      </c>
      <c r="V708" s="8" t="s">
        <v>10395</v>
      </c>
      <c r="W708" s="8" t="s">
        <v>165</v>
      </c>
      <c r="X708" s="10"/>
      <c r="Y708" s="94" t="str">
        <f>VLOOKUP(D708,TIPOLOGIA!A:F,6,0)</f>
        <v>TIPO I</v>
      </c>
      <c r="Z708" s="94" t="str">
        <f>VLOOKUP(D708,TIPOLOGIA!A:F,5,0)</f>
        <v>TERRESTRE</v>
      </c>
      <c r="AA708" s="8" t="s">
        <v>2493</v>
      </c>
      <c r="AB708" s="8">
        <v>1</v>
      </c>
      <c r="AC708" s="86">
        <f>IF(W708="SOPORTE_TELEFÓNICO",'BASE LIQUIDACION REDEBAN 2025'!$B$19,IF(AND(W708="VISITA_TÉCNICA",Y708="TIPO II"),'BASE LIQUIDACION REDEBAN 2025'!$B$18,'BASE LIQUIDACION REDEBAN 2025'!$B$17))</f>
        <v>35779.500569199998</v>
      </c>
      <c r="AD708" s="86">
        <v>0</v>
      </c>
      <c r="AE708" s="86">
        <f t="shared" si="11"/>
        <v>35779.500569199998</v>
      </c>
      <c r="AF708" s="49"/>
    </row>
    <row r="709" spans="1:32" s="78" customFormat="1">
      <c r="A709" s="8" t="s">
        <v>81</v>
      </c>
      <c r="B709" s="94" t="str">
        <f>VLOOKUP(A709,'CENTRO DE COSTOS'!A:D,4,FALSE)</f>
        <v>MIGUEL JULIÁN HERNÁNDEZ GUARÍN</v>
      </c>
      <c r="C709" s="94" t="str">
        <f>VLOOKUP(A709,'CENTRO DE COSTOS'!A:D,2,FALSE)</f>
        <v>0004-0008</v>
      </c>
      <c r="D709" s="8">
        <v>54001</v>
      </c>
      <c r="E709" s="8">
        <v>2719661</v>
      </c>
      <c r="F709" s="8">
        <v>58759</v>
      </c>
      <c r="G709" s="8" t="s">
        <v>6241</v>
      </c>
      <c r="H709" s="8" t="s">
        <v>296</v>
      </c>
      <c r="I709" s="8" t="s">
        <v>81</v>
      </c>
      <c r="J709" s="8" t="s">
        <v>10396</v>
      </c>
      <c r="K709" s="8" t="s">
        <v>160</v>
      </c>
      <c r="L709" s="8" t="s">
        <v>10397</v>
      </c>
      <c r="M709" s="183">
        <v>45910.365972222222</v>
      </c>
      <c r="N709" s="183">
        <v>45911.652083333327</v>
      </c>
      <c r="O709" s="90"/>
      <c r="P709" s="8" t="s">
        <v>8318</v>
      </c>
      <c r="Q709" s="8" t="s">
        <v>8318</v>
      </c>
      <c r="R709" s="8" t="s">
        <v>243</v>
      </c>
      <c r="S709" s="8" t="s">
        <v>365</v>
      </c>
      <c r="T709" s="8" t="s">
        <v>6246</v>
      </c>
      <c r="U709" s="8" t="s">
        <v>7731</v>
      </c>
      <c r="V709" s="8" t="s">
        <v>10398</v>
      </c>
      <c r="W709" s="8" t="s">
        <v>165</v>
      </c>
      <c r="X709" s="10"/>
      <c r="Y709" s="94" t="str">
        <f>VLOOKUP(D709,TIPOLOGIA!A:F,6,0)</f>
        <v>TIPO I</v>
      </c>
      <c r="Z709" s="94" t="str">
        <f>VLOOKUP(D709,TIPOLOGIA!A:F,5,0)</f>
        <v>TERRESTRE</v>
      </c>
      <c r="AA709" s="8" t="s">
        <v>301</v>
      </c>
      <c r="AB709" s="8">
        <v>1</v>
      </c>
      <c r="AC709" s="86">
        <f>IF(W709="SOPORTE_TELEFÓNICO",'BASE LIQUIDACION REDEBAN 2025'!$B$19,IF(AND(W709="VISITA_TÉCNICA",Y709="TIPO II"),'BASE LIQUIDACION REDEBAN 2025'!$B$18,'BASE LIQUIDACION REDEBAN 2025'!$B$17))</f>
        <v>35779.500569199998</v>
      </c>
      <c r="AD709" s="86">
        <v>0</v>
      </c>
      <c r="AE709" s="86">
        <f t="shared" si="11"/>
        <v>35779.500569199998</v>
      </c>
      <c r="AF709" s="49"/>
    </row>
    <row r="710" spans="1:32" s="78" customFormat="1">
      <c r="A710" s="8" t="s">
        <v>90</v>
      </c>
      <c r="B710" s="94" t="str">
        <f>VLOOKUP(A710,'CENTRO DE COSTOS'!A:D,4,FALSE)</f>
        <v>JUAN SEBASTIÁN RÍOS CASTRILLÓN</v>
      </c>
      <c r="C710" s="94" t="str">
        <f>VLOOKUP(A710,'CENTRO DE COSTOS'!A:D,2,FALSE)</f>
        <v>0004-0005</v>
      </c>
      <c r="D710" s="8">
        <v>5001</v>
      </c>
      <c r="E710" s="8">
        <v>2703522</v>
      </c>
      <c r="F710" s="8">
        <v>71292</v>
      </c>
      <c r="G710" s="8" t="s">
        <v>6241</v>
      </c>
      <c r="H710" s="8" t="s">
        <v>249</v>
      </c>
      <c r="I710" s="8" t="s">
        <v>90</v>
      </c>
      <c r="J710" s="8" t="s">
        <v>10399</v>
      </c>
      <c r="K710" s="8" t="s">
        <v>160</v>
      </c>
      <c r="L710" s="8" t="s">
        <v>10400</v>
      </c>
      <c r="M710" s="183">
        <v>45906.375</v>
      </c>
      <c r="N710" s="183">
        <v>45911.652083333327</v>
      </c>
      <c r="O710" s="90"/>
      <c r="P710" s="8" t="s">
        <v>8318</v>
      </c>
      <c r="Q710" s="8" t="s">
        <v>8318</v>
      </c>
      <c r="R710" s="8" t="s">
        <v>243</v>
      </c>
      <c r="S710" s="8" t="s">
        <v>365</v>
      </c>
      <c r="T710" s="8" t="s">
        <v>6246</v>
      </c>
      <c r="U710" s="8" t="s">
        <v>7731</v>
      </c>
      <c r="V710" s="8" t="s">
        <v>10401</v>
      </c>
      <c r="W710" s="8" t="s">
        <v>165</v>
      </c>
      <c r="X710" s="10"/>
      <c r="Y710" s="94" t="str">
        <f>VLOOKUP(D710,TIPOLOGIA!A:F,6,0)</f>
        <v>TIPO I</v>
      </c>
      <c r="Z710" s="94" t="str">
        <f>VLOOKUP(D710,TIPOLOGIA!A:F,5,0)</f>
        <v>TERRESTRE</v>
      </c>
      <c r="AA710" s="8" t="s">
        <v>9336</v>
      </c>
      <c r="AB710" s="8">
        <v>1</v>
      </c>
      <c r="AC710" s="86">
        <f>IF(W710="SOPORTE_TELEFÓNICO",'BASE LIQUIDACION REDEBAN 2025'!$B$19,IF(AND(W710="VISITA_TÉCNICA",Y710="TIPO II"),'BASE LIQUIDACION REDEBAN 2025'!$B$18,'BASE LIQUIDACION REDEBAN 2025'!$B$17))</f>
        <v>35779.500569199998</v>
      </c>
      <c r="AD710" s="86">
        <v>0</v>
      </c>
      <c r="AE710" s="86">
        <f t="shared" si="11"/>
        <v>35779.500569199998</v>
      </c>
      <c r="AF710" s="49"/>
    </row>
    <row r="711" spans="1:32" s="78" customFormat="1">
      <c r="A711" s="8" t="s">
        <v>90</v>
      </c>
      <c r="B711" s="94" t="str">
        <f>VLOOKUP(A711,'CENTRO DE COSTOS'!A:D,4,FALSE)</f>
        <v>JUAN SEBASTIÁN RÍOS CASTRILLÓN</v>
      </c>
      <c r="C711" s="94" t="str">
        <f>VLOOKUP(A711,'CENTRO DE COSTOS'!A:D,2,FALSE)</f>
        <v>0004-0005</v>
      </c>
      <c r="D711" s="8">
        <v>5001</v>
      </c>
      <c r="E711" s="8">
        <v>2702135</v>
      </c>
      <c r="F711" s="8">
        <v>78058</v>
      </c>
      <c r="G711" s="8" t="s">
        <v>6241</v>
      </c>
      <c r="H711" s="8" t="s">
        <v>249</v>
      </c>
      <c r="I711" s="8" t="s">
        <v>90</v>
      </c>
      <c r="J711" s="8" t="s">
        <v>10402</v>
      </c>
      <c r="K711" s="8" t="s">
        <v>160</v>
      </c>
      <c r="L711" s="8" t="s">
        <v>10403</v>
      </c>
      <c r="M711" s="183">
        <v>45905.634722222218</v>
      </c>
      <c r="N711" s="183">
        <v>45911.652777777781</v>
      </c>
      <c r="O711" s="90"/>
      <c r="P711" s="8" t="s">
        <v>8318</v>
      </c>
      <c r="Q711" s="8" t="s">
        <v>8318</v>
      </c>
      <c r="R711" s="8" t="s">
        <v>243</v>
      </c>
      <c r="S711" s="8" t="s">
        <v>365</v>
      </c>
      <c r="T711" s="8" t="s">
        <v>6246</v>
      </c>
      <c r="U711" s="8" t="s">
        <v>7731</v>
      </c>
      <c r="V711" s="8" t="s">
        <v>10404</v>
      </c>
      <c r="W711" s="8" t="s">
        <v>165</v>
      </c>
      <c r="X711" s="10"/>
      <c r="Y711" s="94" t="str">
        <f>VLOOKUP(D711,TIPOLOGIA!A:F,6,0)</f>
        <v>TIPO I</v>
      </c>
      <c r="Z711" s="94" t="str">
        <f>VLOOKUP(D711,TIPOLOGIA!A:F,5,0)</f>
        <v>TERRESTRE</v>
      </c>
      <c r="AA711" s="8" t="s">
        <v>9336</v>
      </c>
      <c r="AB711" s="8">
        <v>1</v>
      </c>
      <c r="AC711" s="86">
        <f>IF(W711="SOPORTE_TELEFÓNICO",'BASE LIQUIDACION REDEBAN 2025'!$B$19,IF(AND(W711="VISITA_TÉCNICA",Y711="TIPO II"),'BASE LIQUIDACION REDEBAN 2025'!$B$18,'BASE LIQUIDACION REDEBAN 2025'!$B$17))</f>
        <v>35779.500569199998</v>
      </c>
      <c r="AD711" s="86">
        <v>0</v>
      </c>
      <c r="AE711" s="86">
        <f t="shared" si="11"/>
        <v>35779.500569199998</v>
      </c>
      <c r="AF711" s="49"/>
    </row>
    <row r="712" spans="1:32" s="78" customFormat="1">
      <c r="A712" s="8" t="s">
        <v>90</v>
      </c>
      <c r="B712" s="94" t="str">
        <f>VLOOKUP(A712,'CENTRO DE COSTOS'!A:D,4,FALSE)</f>
        <v>JUAN SEBASTIÁN RÍOS CASTRILLÓN</v>
      </c>
      <c r="C712" s="94" t="str">
        <f>VLOOKUP(A712,'CENTRO DE COSTOS'!A:D,2,FALSE)</f>
        <v>0004-0005</v>
      </c>
      <c r="D712" s="8">
        <v>5001</v>
      </c>
      <c r="E712" s="8">
        <v>2704239</v>
      </c>
      <c r="F712" s="8">
        <v>61788</v>
      </c>
      <c r="G712" s="8" t="s">
        <v>6241</v>
      </c>
      <c r="H712" s="8" t="s">
        <v>249</v>
      </c>
      <c r="I712" s="8" t="s">
        <v>90</v>
      </c>
      <c r="J712" s="8" t="s">
        <v>10405</v>
      </c>
      <c r="K712" s="8" t="s">
        <v>160</v>
      </c>
      <c r="L712" s="8" t="s">
        <v>10406</v>
      </c>
      <c r="M712" s="183">
        <v>45908.333333333343</v>
      </c>
      <c r="N712" s="183">
        <v>45911.654166666667</v>
      </c>
      <c r="O712" s="90"/>
      <c r="P712" s="8" t="s">
        <v>8318</v>
      </c>
      <c r="Q712" s="8" t="s">
        <v>8318</v>
      </c>
      <c r="R712" s="8" t="s">
        <v>6245</v>
      </c>
      <c r="S712" s="8" t="s">
        <v>6245</v>
      </c>
      <c r="T712" s="8" t="s">
        <v>6246</v>
      </c>
      <c r="U712" s="8" t="s">
        <v>7731</v>
      </c>
      <c r="V712" s="8" t="s">
        <v>10407</v>
      </c>
      <c r="W712" s="8" t="s">
        <v>165</v>
      </c>
      <c r="X712" s="10"/>
      <c r="Y712" s="94" t="str">
        <f>VLOOKUP(D712,TIPOLOGIA!A:F,6,0)</f>
        <v>TIPO I</v>
      </c>
      <c r="Z712" s="94" t="str">
        <f>VLOOKUP(D712,TIPOLOGIA!A:F,5,0)</f>
        <v>TERRESTRE</v>
      </c>
      <c r="AA712" s="8" t="s">
        <v>9336</v>
      </c>
      <c r="AB712" s="8">
        <v>1</v>
      </c>
      <c r="AC712" s="86">
        <f>IF(W712="SOPORTE_TELEFÓNICO",'BASE LIQUIDACION REDEBAN 2025'!$B$19,IF(AND(W712="VISITA_TÉCNICA",Y712="TIPO II"),'BASE LIQUIDACION REDEBAN 2025'!$B$18,'BASE LIQUIDACION REDEBAN 2025'!$B$17))</f>
        <v>35779.500569199998</v>
      </c>
      <c r="AD712" s="86">
        <v>0</v>
      </c>
      <c r="AE712" s="86">
        <f t="shared" si="11"/>
        <v>35779.500569199998</v>
      </c>
      <c r="AF712" s="49"/>
    </row>
    <row r="713" spans="1:32" s="78" customFormat="1">
      <c r="A713" s="8" t="s">
        <v>90</v>
      </c>
      <c r="B713" s="94" t="str">
        <f>VLOOKUP(A713,'CENTRO DE COSTOS'!A:D,4,FALSE)</f>
        <v>JUAN SEBASTIÁN RÍOS CASTRILLÓN</v>
      </c>
      <c r="C713" s="94" t="str">
        <f>VLOOKUP(A713,'CENTRO DE COSTOS'!A:D,2,FALSE)</f>
        <v>0004-0005</v>
      </c>
      <c r="D713" s="8">
        <v>5360</v>
      </c>
      <c r="E713" s="8">
        <v>2692364</v>
      </c>
      <c r="F713" s="8">
        <v>35259</v>
      </c>
      <c r="G713" s="8" t="s">
        <v>6241</v>
      </c>
      <c r="H713" s="8" t="s">
        <v>249</v>
      </c>
      <c r="I713" s="8" t="s">
        <v>354</v>
      </c>
      <c r="J713" s="8" t="s">
        <v>10408</v>
      </c>
      <c r="K713" s="8" t="s">
        <v>160</v>
      </c>
      <c r="L713" s="8" t="s">
        <v>10409</v>
      </c>
      <c r="M713" s="183">
        <v>45904.345833333333</v>
      </c>
      <c r="N713" s="183">
        <v>45911.65625</v>
      </c>
      <c r="O713" s="90"/>
      <c r="P713" s="8" t="s">
        <v>8318</v>
      </c>
      <c r="Q713" s="8" t="s">
        <v>8318</v>
      </c>
      <c r="R713" s="8" t="s">
        <v>357</v>
      </c>
      <c r="S713" s="8" t="s">
        <v>358</v>
      </c>
      <c r="T713" s="8" t="s">
        <v>6246</v>
      </c>
      <c r="U713" s="8" t="s">
        <v>7731</v>
      </c>
      <c r="V713" s="8" t="s">
        <v>10410</v>
      </c>
      <c r="W713" s="8" t="s">
        <v>165</v>
      </c>
      <c r="X713" s="10"/>
      <c r="Y713" s="94" t="str">
        <f>VLOOKUP(D713,TIPOLOGIA!A:F,6,0)</f>
        <v>TIPO I</v>
      </c>
      <c r="Z713" s="94" t="str">
        <f>VLOOKUP(D713,TIPOLOGIA!A:F,5,0)</f>
        <v>TERRESTRE</v>
      </c>
      <c r="AA713" s="8" t="s">
        <v>9336</v>
      </c>
      <c r="AB713" s="8">
        <v>1</v>
      </c>
      <c r="AC713" s="86">
        <f>IF(W713="SOPORTE_TELEFÓNICO",'BASE LIQUIDACION REDEBAN 2025'!$B$19,IF(AND(W713="VISITA_TÉCNICA",Y713="TIPO II"),'BASE LIQUIDACION REDEBAN 2025'!$B$18,'BASE LIQUIDACION REDEBAN 2025'!$B$17))</f>
        <v>35779.500569199998</v>
      </c>
      <c r="AD713" s="86">
        <v>0</v>
      </c>
      <c r="AE713" s="86">
        <f t="shared" si="11"/>
        <v>35779.500569199998</v>
      </c>
      <c r="AF713" s="49"/>
    </row>
    <row r="714" spans="1:32" s="78" customFormat="1">
      <c r="A714" s="8" t="s">
        <v>90</v>
      </c>
      <c r="B714" s="94" t="str">
        <f>VLOOKUP(A714,'CENTRO DE COSTOS'!A:D,4,FALSE)</f>
        <v>JUAN SEBASTIÁN RÍOS CASTRILLÓN</v>
      </c>
      <c r="C714" s="94" t="str">
        <f>VLOOKUP(A714,'CENTRO DE COSTOS'!A:D,2,FALSE)</f>
        <v>0004-0005</v>
      </c>
      <c r="D714" s="8">
        <v>5360</v>
      </c>
      <c r="E714" s="8">
        <v>2707691</v>
      </c>
      <c r="F714" s="8">
        <v>21971</v>
      </c>
      <c r="G714" s="8" t="s">
        <v>6241</v>
      </c>
      <c r="H714" s="8" t="s">
        <v>249</v>
      </c>
      <c r="I714" s="8" t="s">
        <v>354</v>
      </c>
      <c r="J714" s="8" t="s">
        <v>10411</v>
      </c>
      <c r="K714" s="8" t="s">
        <v>160</v>
      </c>
      <c r="L714" s="8" t="s">
        <v>10412</v>
      </c>
      <c r="M714" s="183">
        <v>45908.440972222219</v>
      </c>
      <c r="N714" s="183">
        <v>45911.657638888893</v>
      </c>
      <c r="O714" s="90"/>
      <c r="P714" s="8" t="s">
        <v>8318</v>
      </c>
      <c r="Q714" s="8" t="s">
        <v>8318</v>
      </c>
      <c r="R714" s="8" t="s">
        <v>243</v>
      </c>
      <c r="S714" s="8" t="s">
        <v>365</v>
      </c>
      <c r="T714" s="8" t="s">
        <v>6246</v>
      </c>
      <c r="U714" s="8" t="s">
        <v>7731</v>
      </c>
      <c r="V714" s="8" t="s">
        <v>10413</v>
      </c>
      <c r="W714" s="8" t="s">
        <v>165</v>
      </c>
      <c r="X714" s="10"/>
      <c r="Y714" s="94" t="str">
        <f>VLOOKUP(D714,TIPOLOGIA!A:F,6,0)</f>
        <v>TIPO I</v>
      </c>
      <c r="Z714" s="94" t="str">
        <f>VLOOKUP(D714,TIPOLOGIA!A:F,5,0)</f>
        <v>TERRESTRE</v>
      </c>
      <c r="AA714" s="8" t="s">
        <v>9336</v>
      </c>
      <c r="AB714" s="8">
        <v>1</v>
      </c>
      <c r="AC714" s="86">
        <f>IF(W714="SOPORTE_TELEFÓNICO",'BASE LIQUIDACION REDEBAN 2025'!$B$19,IF(AND(W714="VISITA_TÉCNICA",Y714="TIPO II"),'BASE LIQUIDACION REDEBAN 2025'!$B$18,'BASE LIQUIDACION REDEBAN 2025'!$B$17))</f>
        <v>35779.500569199998</v>
      </c>
      <c r="AD714" s="86">
        <v>0</v>
      </c>
      <c r="AE714" s="86">
        <f t="shared" si="11"/>
        <v>35779.500569199998</v>
      </c>
      <c r="AF714" s="49"/>
    </row>
    <row r="715" spans="1:32" s="78" customFormat="1">
      <c r="A715" s="8" t="s">
        <v>90</v>
      </c>
      <c r="B715" s="94" t="str">
        <f>VLOOKUP(A715,'CENTRO DE COSTOS'!A:D,4,FALSE)</f>
        <v>JUAN SEBASTIÁN RÍOS CASTRILLÓN</v>
      </c>
      <c r="C715" s="94" t="str">
        <f>VLOOKUP(A715,'CENTRO DE COSTOS'!A:D,2,FALSE)</f>
        <v>0004-0005</v>
      </c>
      <c r="D715" s="8">
        <v>5360</v>
      </c>
      <c r="E715" s="8">
        <v>2709653</v>
      </c>
      <c r="F715" s="8">
        <v>47440</v>
      </c>
      <c r="G715" s="8" t="s">
        <v>6241</v>
      </c>
      <c r="H715" s="8" t="s">
        <v>249</v>
      </c>
      <c r="I715" s="8" t="s">
        <v>354</v>
      </c>
      <c r="J715" s="8" t="s">
        <v>4239</v>
      </c>
      <c r="K715" s="8" t="s">
        <v>160</v>
      </c>
      <c r="L715" s="8" t="s">
        <v>10414</v>
      </c>
      <c r="M715" s="183">
        <v>45908.584722222222</v>
      </c>
      <c r="N715" s="183">
        <v>45911.658333333333</v>
      </c>
      <c r="O715" s="90"/>
      <c r="P715" s="8" t="s">
        <v>8318</v>
      </c>
      <c r="Q715" s="8" t="s">
        <v>8318</v>
      </c>
      <c r="R715" s="8" t="s">
        <v>357</v>
      </c>
      <c r="S715" s="8" t="s">
        <v>7751</v>
      </c>
      <c r="T715" s="8" t="s">
        <v>6246</v>
      </c>
      <c r="U715" s="8" t="s">
        <v>7731</v>
      </c>
      <c r="V715" s="8" t="s">
        <v>10415</v>
      </c>
      <c r="W715" s="8" t="s">
        <v>165</v>
      </c>
      <c r="X715" s="10"/>
      <c r="Y715" s="94" t="str">
        <f>VLOOKUP(D715,TIPOLOGIA!A:F,6,0)</f>
        <v>TIPO I</v>
      </c>
      <c r="Z715" s="94" t="str">
        <f>VLOOKUP(D715,TIPOLOGIA!A:F,5,0)</f>
        <v>TERRESTRE</v>
      </c>
      <c r="AA715" s="8" t="s">
        <v>9336</v>
      </c>
      <c r="AB715" s="8">
        <v>1</v>
      </c>
      <c r="AC715" s="86">
        <f>IF(W715="SOPORTE_TELEFÓNICO",'BASE LIQUIDACION REDEBAN 2025'!$B$19,IF(AND(W715="VISITA_TÉCNICA",Y715="TIPO II"),'BASE LIQUIDACION REDEBAN 2025'!$B$18,'BASE LIQUIDACION REDEBAN 2025'!$B$17))</f>
        <v>35779.500569199998</v>
      </c>
      <c r="AD715" s="86">
        <v>0</v>
      </c>
      <c r="AE715" s="86">
        <f t="shared" si="11"/>
        <v>35779.500569199998</v>
      </c>
      <c r="AF715" s="49"/>
    </row>
    <row r="716" spans="1:32" s="78" customFormat="1">
      <c r="A716" s="8" t="s">
        <v>80</v>
      </c>
      <c r="B716" s="94" t="str">
        <f>VLOOKUP(A716,'CENTRO DE COSTOS'!A:D,4,FALSE)</f>
        <v>JOSE MAURICIO HERNANDEZ ROJAS</v>
      </c>
      <c r="C716" s="94" t="str">
        <f>VLOOKUP(A716,'CENTRO DE COSTOS'!A:D,2,FALSE)</f>
        <v>0004-0001</v>
      </c>
      <c r="D716" s="8">
        <v>13001</v>
      </c>
      <c r="E716" s="8">
        <v>2702240</v>
      </c>
      <c r="F716" s="8">
        <v>74500</v>
      </c>
      <c r="G716" s="8" t="s">
        <v>6241</v>
      </c>
      <c r="H716" s="8" t="s">
        <v>685</v>
      </c>
      <c r="I716" s="8" t="s">
        <v>80</v>
      </c>
      <c r="J716" s="8" t="s">
        <v>10416</v>
      </c>
      <c r="K716" s="8" t="s">
        <v>160</v>
      </c>
      <c r="L716" s="8" t="s">
        <v>10417</v>
      </c>
      <c r="M716" s="183">
        <v>45905.644444444442</v>
      </c>
      <c r="N716" s="183">
        <v>45911.65902777778</v>
      </c>
      <c r="O716" s="90"/>
      <c r="P716" s="8" t="s">
        <v>8318</v>
      </c>
      <c r="Q716" s="8" t="s">
        <v>8318</v>
      </c>
      <c r="R716" s="8" t="s">
        <v>6245</v>
      </c>
      <c r="S716" s="8" t="s">
        <v>6245</v>
      </c>
      <c r="T716" s="8" t="s">
        <v>6246</v>
      </c>
      <c r="U716" s="8" t="s">
        <v>7731</v>
      </c>
      <c r="V716" s="8" t="s">
        <v>10418</v>
      </c>
      <c r="W716" s="8" t="s">
        <v>165</v>
      </c>
      <c r="X716" s="10"/>
      <c r="Y716" s="94" t="str">
        <f>VLOOKUP(D716,TIPOLOGIA!A:F,6,0)</f>
        <v>TIPO I</v>
      </c>
      <c r="Z716" s="94" t="str">
        <f>VLOOKUP(D716,TIPOLOGIA!A:F,5,0)</f>
        <v>TERRESTRE</v>
      </c>
      <c r="AA716" s="8" t="s">
        <v>1275</v>
      </c>
      <c r="AB716" s="8">
        <v>1</v>
      </c>
      <c r="AC716" s="86">
        <f>IF(W716="SOPORTE_TELEFÓNICO",'BASE LIQUIDACION REDEBAN 2025'!$B$19,IF(AND(W716="VISITA_TÉCNICA",Y716="TIPO II"),'BASE LIQUIDACION REDEBAN 2025'!$B$18,'BASE LIQUIDACION REDEBAN 2025'!$B$17))</f>
        <v>35779.500569199998</v>
      </c>
      <c r="AD716" s="86">
        <v>0</v>
      </c>
      <c r="AE716" s="86">
        <f t="shared" si="11"/>
        <v>35779.500569199998</v>
      </c>
      <c r="AF716" s="49"/>
    </row>
    <row r="717" spans="1:32" s="78" customFormat="1">
      <c r="A717" s="8" t="s">
        <v>90</v>
      </c>
      <c r="B717" s="94" t="str">
        <f>VLOOKUP(A717,'CENTRO DE COSTOS'!A:D,4,FALSE)</f>
        <v>JUAN SEBASTIÁN RÍOS CASTRILLÓN</v>
      </c>
      <c r="C717" s="94" t="str">
        <f>VLOOKUP(A717,'CENTRO DE COSTOS'!A:D,2,FALSE)</f>
        <v>0004-0005</v>
      </c>
      <c r="D717" s="8">
        <v>5001</v>
      </c>
      <c r="E717" s="8">
        <v>2707523</v>
      </c>
      <c r="F717" s="8">
        <v>10276</v>
      </c>
      <c r="G717" s="8" t="s">
        <v>6241</v>
      </c>
      <c r="H717" s="8" t="s">
        <v>249</v>
      </c>
      <c r="I717" s="8" t="s">
        <v>90</v>
      </c>
      <c r="J717" s="8" t="s">
        <v>10419</v>
      </c>
      <c r="K717" s="8" t="s">
        <v>160</v>
      </c>
      <c r="L717" s="8" t="s">
        <v>10420</v>
      </c>
      <c r="M717" s="183">
        <v>45908.415277777778</v>
      </c>
      <c r="N717" s="183">
        <v>45911.659722222219</v>
      </c>
      <c r="O717" s="90"/>
      <c r="P717" s="8" t="s">
        <v>8318</v>
      </c>
      <c r="Q717" s="8" t="s">
        <v>8318</v>
      </c>
      <c r="R717" s="8" t="s">
        <v>6245</v>
      </c>
      <c r="S717" s="8" t="s">
        <v>6245</v>
      </c>
      <c r="T717" s="8" t="s">
        <v>6246</v>
      </c>
      <c r="U717" s="8" t="s">
        <v>7731</v>
      </c>
      <c r="V717" s="8" t="s">
        <v>10421</v>
      </c>
      <c r="W717" s="8" t="s">
        <v>165</v>
      </c>
      <c r="X717" s="10"/>
      <c r="Y717" s="94" t="str">
        <f>VLOOKUP(D717,TIPOLOGIA!A:F,6,0)</f>
        <v>TIPO I</v>
      </c>
      <c r="Z717" s="94" t="str">
        <f>VLOOKUP(D717,TIPOLOGIA!A:F,5,0)</f>
        <v>TERRESTRE</v>
      </c>
      <c r="AA717" s="8" t="s">
        <v>9336</v>
      </c>
      <c r="AB717" s="8">
        <v>1</v>
      </c>
      <c r="AC717" s="86">
        <f>IF(W717="SOPORTE_TELEFÓNICO",'BASE LIQUIDACION REDEBAN 2025'!$B$19,IF(AND(W717="VISITA_TÉCNICA",Y717="TIPO II"),'BASE LIQUIDACION REDEBAN 2025'!$B$18,'BASE LIQUIDACION REDEBAN 2025'!$B$17))</f>
        <v>35779.500569199998</v>
      </c>
      <c r="AD717" s="86">
        <v>0</v>
      </c>
      <c r="AE717" s="86">
        <f t="shared" si="11"/>
        <v>35779.500569199998</v>
      </c>
      <c r="AF717" s="49"/>
    </row>
    <row r="718" spans="1:32" s="78" customFormat="1">
      <c r="A718" s="8" t="s">
        <v>93</v>
      </c>
      <c r="B718" s="94" t="str">
        <f>VLOOKUP(A718,'CENTRO DE COSTOS'!A:D,4,FALSE)</f>
        <v>DIEGO FERNANDO HENAO CARDONA</v>
      </c>
      <c r="C718" s="94" t="str">
        <f>VLOOKUP(A718,'CENTRO DE COSTOS'!A:D,2,FALSE)</f>
        <v>0004-0003</v>
      </c>
      <c r="D718" s="8">
        <v>52001</v>
      </c>
      <c r="E718" s="8">
        <v>2715479</v>
      </c>
      <c r="F718" s="8">
        <v>44295</v>
      </c>
      <c r="G718" s="8" t="s">
        <v>6241</v>
      </c>
      <c r="H718" s="8" t="s">
        <v>157</v>
      </c>
      <c r="I718" s="8" t="s">
        <v>93</v>
      </c>
      <c r="J718" s="8" t="s">
        <v>10422</v>
      </c>
      <c r="K718" s="8" t="s">
        <v>160</v>
      </c>
      <c r="L718" s="8" t="s">
        <v>10423</v>
      </c>
      <c r="M718" s="183">
        <v>45909.504166666673</v>
      </c>
      <c r="N718" s="183">
        <v>45911.681944444441</v>
      </c>
      <c r="O718" s="90"/>
      <c r="P718" s="8" t="s">
        <v>8318</v>
      </c>
      <c r="Q718" s="8" t="s">
        <v>8318</v>
      </c>
      <c r="R718" s="8" t="s">
        <v>243</v>
      </c>
      <c r="S718" s="8" t="s">
        <v>244</v>
      </c>
      <c r="T718" s="8" t="s">
        <v>6246</v>
      </c>
      <c r="U718" s="8" t="s">
        <v>7731</v>
      </c>
      <c r="V718" s="8" t="s">
        <v>10424</v>
      </c>
      <c r="W718" s="8" t="s">
        <v>165</v>
      </c>
      <c r="X718" s="10"/>
      <c r="Y718" s="94" t="str">
        <f>VLOOKUP(D718,TIPOLOGIA!A:F,6,0)</f>
        <v>TIPO I</v>
      </c>
      <c r="Z718" s="94" t="str">
        <f>VLOOKUP(D718,TIPOLOGIA!A:F,5,0)</f>
        <v>TERRESTRE</v>
      </c>
      <c r="AA718" s="8" t="s">
        <v>851</v>
      </c>
      <c r="AB718" s="8">
        <v>1</v>
      </c>
      <c r="AC718" s="86">
        <f>IF(W718="SOPORTE_TELEFÓNICO",'BASE LIQUIDACION REDEBAN 2025'!$B$19,IF(AND(W718="VISITA_TÉCNICA",Y718="TIPO II"),'BASE LIQUIDACION REDEBAN 2025'!$B$18,'BASE LIQUIDACION REDEBAN 2025'!$B$17))</f>
        <v>35779.500569199998</v>
      </c>
      <c r="AD718" s="86">
        <v>0</v>
      </c>
      <c r="AE718" s="86">
        <f t="shared" si="11"/>
        <v>35779.500569199998</v>
      </c>
      <c r="AF718" s="49"/>
    </row>
    <row r="719" spans="1:32" s="78" customFormat="1">
      <c r="A719" s="8" t="s">
        <v>98</v>
      </c>
      <c r="B719" s="94" t="str">
        <f>VLOOKUP(A719,'CENTRO DE COSTOS'!A:D,4,FALSE)</f>
        <v>MIGUEL JULIÁN HERNÁNDEZ GUARÍN</v>
      </c>
      <c r="C719" s="94" t="str">
        <f>VLOOKUP(A719,'CENTRO DE COSTOS'!A:D,2,FALSE)</f>
        <v>0004-0008</v>
      </c>
      <c r="D719" s="8">
        <v>15861</v>
      </c>
      <c r="E719" s="8">
        <v>2718213</v>
      </c>
      <c r="F719" s="8">
        <v>50347</v>
      </c>
      <c r="G719" s="8" t="s">
        <v>6241</v>
      </c>
      <c r="H719" s="8" t="s">
        <v>406</v>
      </c>
      <c r="I719" s="8" t="s">
        <v>10425</v>
      </c>
      <c r="J719" s="8" t="s">
        <v>10426</v>
      </c>
      <c r="K719" s="8" t="s">
        <v>160</v>
      </c>
      <c r="L719" s="8" t="s">
        <v>10427</v>
      </c>
      <c r="M719" s="183">
        <v>45909.713888888888</v>
      </c>
      <c r="N719" s="183">
        <v>45911.701388888891</v>
      </c>
      <c r="O719" s="90"/>
      <c r="P719" s="8" t="s">
        <v>8318</v>
      </c>
      <c r="Q719" s="8" t="s">
        <v>8318</v>
      </c>
      <c r="R719" s="8" t="s">
        <v>6245</v>
      </c>
      <c r="S719" s="8" t="s">
        <v>6245</v>
      </c>
      <c r="T719" s="8" t="s">
        <v>6246</v>
      </c>
      <c r="U719" s="8" t="s">
        <v>7731</v>
      </c>
      <c r="V719" s="8" t="s">
        <v>10428</v>
      </c>
      <c r="W719" s="8" t="s">
        <v>165</v>
      </c>
      <c r="X719" s="10"/>
      <c r="Y719" s="94" t="str">
        <f>VLOOKUP(D719,TIPOLOGIA!A:F,6,0)</f>
        <v>TIPO II</v>
      </c>
      <c r="Z719" s="94" t="str">
        <f>VLOOKUP(D719,TIPOLOGIA!A:F,5,0)</f>
        <v>TERRESTRE</v>
      </c>
      <c r="AA719" s="8" t="s">
        <v>628</v>
      </c>
      <c r="AB719" s="8">
        <v>1</v>
      </c>
      <c r="AC719" s="86">
        <f>IF(W719="SOPORTE_TELEFÓNICO",'BASE LIQUIDACION REDEBAN 2025'!$B$19,IF(AND(W719="VISITA_TÉCNICA",Y719="TIPO II"),'BASE LIQUIDACION REDEBAN 2025'!$B$18,'BASE LIQUIDACION REDEBAN 2025'!$B$17))</f>
        <v>67654.12000000001</v>
      </c>
      <c r="AD719" s="86">
        <v>0</v>
      </c>
      <c r="AE719" s="86">
        <f t="shared" si="11"/>
        <v>67654.12000000001</v>
      </c>
      <c r="AF719" s="49"/>
    </row>
    <row r="720" spans="1:32" s="78" customFormat="1">
      <c r="A720" s="8" t="s">
        <v>99</v>
      </c>
      <c r="B720" s="94" t="str">
        <f>VLOOKUP(A720,'CENTRO DE COSTOS'!A:D,4,FALSE)</f>
        <v>JOSE MAURICIO HERNANDEZ ROJAS</v>
      </c>
      <c r="C720" s="94" t="str">
        <f>VLOOKUP(A720,'CENTRO DE COSTOS'!A:D,2,FALSE)</f>
        <v>0004-0001</v>
      </c>
      <c r="D720" s="8">
        <v>13074</v>
      </c>
      <c r="E720" s="8">
        <v>2701031</v>
      </c>
      <c r="F720" s="8">
        <v>80515</v>
      </c>
      <c r="G720" s="8" t="s">
        <v>6241</v>
      </c>
      <c r="H720" s="8" t="s">
        <v>685</v>
      </c>
      <c r="I720" s="8" t="s">
        <v>10429</v>
      </c>
      <c r="J720" s="8" t="s">
        <v>10430</v>
      </c>
      <c r="K720" s="8" t="s">
        <v>160</v>
      </c>
      <c r="L720" s="8" t="s">
        <v>10431</v>
      </c>
      <c r="M720" s="183">
        <v>45905.504166666673</v>
      </c>
      <c r="N720" s="183">
        <v>45911.92083333333</v>
      </c>
      <c r="O720" s="90"/>
      <c r="P720" s="8" t="s">
        <v>8318</v>
      </c>
      <c r="Q720" s="8" t="s">
        <v>8318</v>
      </c>
      <c r="R720" s="8" t="s">
        <v>162</v>
      </c>
      <c r="S720" s="8" t="s">
        <v>162</v>
      </c>
      <c r="T720" s="8" t="s">
        <v>6246</v>
      </c>
      <c r="U720" s="8" t="s">
        <v>7731</v>
      </c>
      <c r="V720" s="8"/>
      <c r="W720" s="8" t="s">
        <v>8320</v>
      </c>
      <c r="X720" s="10"/>
      <c r="Y720" s="94" t="str">
        <f>VLOOKUP(D720,TIPOLOGIA!A:F,6,0)</f>
        <v>TIPO IV</v>
      </c>
      <c r="Z720" s="94" t="str">
        <f>VLOOKUP(D720,TIPOLOGIA!A:F,5,0)</f>
        <v>TERRESTRE</v>
      </c>
      <c r="AA720" s="8"/>
      <c r="AB720" s="8">
        <v>0</v>
      </c>
      <c r="AC720" s="86">
        <f>IF(W720="SOPORTE_TELEFÓNICO",'BASE LIQUIDACION REDEBAN 2025'!$B$19,IF(AND(W720="VISITA_TÉCNICA",Y720="TIPO II"),'BASE LIQUIDACION REDEBAN 2025'!$B$18,'BASE LIQUIDACION REDEBAN 2025'!$B$17))</f>
        <v>35779.500569199998</v>
      </c>
      <c r="AD720" s="86">
        <v>0</v>
      </c>
      <c r="AE720" s="86">
        <f t="shared" si="11"/>
        <v>35779.500569199998</v>
      </c>
      <c r="AF720" s="49"/>
    </row>
    <row r="721" spans="1:32" s="78" customFormat="1">
      <c r="A721" s="8" t="s">
        <v>90</v>
      </c>
      <c r="B721" s="94" t="str">
        <f>VLOOKUP(A721,'CENTRO DE COSTOS'!A:D,4,FALSE)</f>
        <v>JUAN SEBASTIÁN RÍOS CASTRILLÓN</v>
      </c>
      <c r="C721" s="94" t="str">
        <f>VLOOKUP(A721,'CENTRO DE COSTOS'!A:D,2,FALSE)</f>
        <v>0004-0005</v>
      </c>
      <c r="D721" s="8">
        <v>27205</v>
      </c>
      <c r="E721" s="8">
        <v>2698790</v>
      </c>
      <c r="F721" s="8">
        <v>78530</v>
      </c>
      <c r="G721" s="8" t="s">
        <v>6241</v>
      </c>
      <c r="H721" s="8" t="s">
        <v>932</v>
      </c>
      <c r="I721" s="8" t="s">
        <v>10432</v>
      </c>
      <c r="J721" s="8" t="s">
        <v>10433</v>
      </c>
      <c r="K721" s="8" t="s">
        <v>160</v>
      </c>
      <c r="L721" s="8" t="s">
        <v>10434</v>
      </c>
      <c r="M721" s="183">
        <v>45905.368750000001</v>
      </c>
      <c r="N721" s="183">
        <v>45911.929861111108</v>
      </c>
      <c r="O721" s="90"/>
      <c r="P721" s="8" t="s">
        <v>8318</v>
      </c>
      <c r="Q721" s="8" t="s">
        <v>8318</v>
      </c>
      <c r="R721" s="8" t="s">
        <v>6245</v>
      </c>
      <c r="S721" s="8" t="s">
        <v>6245</v>
      </c>
      <c r="T721" s="8" t="s">
        <v>6246</v>
      </c>
      <c r="U721" s="8" t="s">
        <v>7731</v>
      </c>
      <c r="V721" s="8" t="s">
        <v>10435</v>
      </c>
      <c r="W721" s="8" t="s">
        <v>8320</v>
      </c>
      <c r="X721" s="10"/>
      <c r="Y721" s="94" t="str">
        <f>VLOOKUP(D721,TIPOLOGIA!A:F,6,0)</f>
        <v>TIPO IV ESPECIAL</v>
      </c>
      <c r="Z721" s="94" t="str">
        <f>VLOOKUP(D721,TIPOLOGIA!A:F,5,0)</f>
        <v>AEREO</v>
      </c>
      <c r="AA721" s="8" t="s">
        <v>267</v>
      </c>
      <c r="AB721" s="8">
        <v>0</v>
      </c>
      <c r="AC721" s="86">
        <f>IF(W721="SOPORTE_TELEFÓNICO",'BASE LIQUIDACION REDEBAN 2025'!$B$19,IF(AND(W721="VISITA_TÉCNICA",Y721="TIPO II"),'BASE LIQUIDACION REDEBAN 2025'!$B$18,'BASE LIQUIDACION REDEBAN 2025'!$B$17))</f>
        <v>35779.500569199998</v>
      </c>
      <c r="AD721" s="86">
        <v>0</v>
      </c>
      <c r="AE721" s="86">
        <f t="shared" si="11"/>
        <v>35779.500569199998</v>
      </c>
      <c r="AF721" s="49"/>
    </row>
    <row r="722" spans="1:32" s="78" customFormat="1">
      <c r="A722" s="8" t="s">
        <v>92</v>
      </c>
      <c r="B722" s="94" t="str">
        <f>VLOOKUP(A722,'CENTRO DE COSTOS'!A:D,4,FALSE)</f>
        <v>KEVIN ALEXIS CORZO BUSTOS</v>
      </c>
      <c r="C722" s="94" t="str">
        <f>VLOOKUP(A722,'CENTRO DE COSTOS'!A:D,2,FALSE)</f>
        <v>0004-0007</v>
      </c>
      <c r="D722" s="8">
        <v>41396</v>
      </c>
      <c r="E722" s="8">
        <v>2699196</v>
      </c>
      <c r="F722" s="8">
        <v>80738</v>
      </c>
      <c r="G722" s="8" t="s">
        <v>6241</v>
      </c>
      <c r="H722" s="8" t="s">
        <v>430</v>
      </c>
      <c r="I722" s="8" t="s">
        <v>431</v>
      </c>
      <c r="J722" s="8" t="s">
        <v>10436</v>
      </c>
      <c r="K722" s="8" t="s">
        <v>160</v>
      </c>
      <c r="L722" s="8" t="s">
        <v>10437</v>
      </c>
      <c r="M722" s="183">
        <v>45905.40625</v>
      </c>
      <c r="N722" s="183">
        <v>45911.932638888888</v>
      </c>
      <c r="O722" s="90"/>
      <c r="P722" s="8" t="s">
        <v>8318</v>
      </c>
      <c r="Q722" s="8" t="s">
        <v>8318</v>
      </c>
      <c r="R722" s="8" t="s">
        <v>162</v>
      </c>
      <c r="S722" s="8" t="s">
        <v>162</v>
      </c>
      <c r="T722" s="8" t="s">
        <v>6246</v>
      </c>
      <c r="U722" s="8" t="s">
        <v>7731</v>
      </c>
      <c r="V722" s="8" t="s">
        <v>10438</v>
      </c>
      <c r="W722" s="8" t="s">
        <v>8320</v>
      </c>
      <c r="X722" s="10"/>
      <c r="Y722" s="94" t="str">
        <f>VLOOKUP(D722,TIPOLOGIA!A:F,6,0)</f>
        <v>TIPO III</v>
      </c>
      <c r="Z722" s="94" t="str">
        <f>VLOOKUP(D722,TIPOLOGIA!A:F,5,0)</f>
        <v>TERRESTRE</v>
      </c>
      <c r="AA722" s="8" t="s">
        <v>1416</v>
      </c>
      <c r="AB722" s="8">
        <v>0</v>
      </c>
      <c r="AC722" s="86">
        <f>IF(W722="SOPORTE_TELEFÓNICO",'BASE LIQUIDACION REDEBAN 2025'!$B$19,IF(AND(W722="VISITA_TÉCNICA",Y722="TIPO II"),'BASE LIQUIDACION REDEBAN 2025'!$B$18,'BASE LIQUIDACION REDEBAN 2025'!$B$17))</f>
        <v>35779.500569199998</v>
      </c>
      <c r="AD722" s="86">
        <v>0</v>
      </c>
      <c r="AE722" s="86">
        <f t="shared" si="11"/>
        <v>35779.500569199998</v>
      </c>
      <c r="AF722" s="49"/>
    </row>
    <row r="723" spans="1:32" s="78" customFormat="1">
      <c r="A723" s="8" t="s">
        <v>100</v>
      </c>
      <c r="B723" s="94" t="str">
        <f>VLOOKUP(A723,'CENTRO DE COSTOS'!A:D,4,FALSE)</f>
        <v>KEVIN ALEXIS CORZO BUSTOS</v>
      </c>
      <c r="C723" s="94" t="str">
        <f>VLOOKUP(A723,'CENTRO DE COSTOS'!A:D,2,FALSE)</f>
        <v>0004-0007</v>
      </c>
      <c r="D723" s="8">
        <v>95001</v>
      </c>
      <c r="E723" s="8">
        <v>2704163</v>
      </c>
      <c r="F723" s="8">
        <v>80059</v>
      </c>
      <c r="G723" s="8" t="s">
        <v>6241</v>
      </c>
      <c r="H723" s="8" t="s">
        <v>3737</v>
      </c>
      <c r="I723" s="8" t="s">
        <v>3738</v>
      </c>
      <c r="J723" s="8" t="s">
        <v>10439</v>
      </c>
      <c r="K723" s="8" t="s">
        <v>160</v>
      </c>
      <c r="L723" s="8" t="s">
        <v>10440</v>
      </c>
      <c r="M723" s="183">
        <v>45906.491666666669</v>
      </c>
      <c r="N723" s="183">
        <v>45911.9375</v>
      </c>
      <c r="O723" s="90"/>
      <c r="P723" s="8" t="s">
        <v>8318</v>
      </c>
      <c r="Q723" s="8" t="s">
        <v>8318</v>
      </c>
      <c r="R723" s="8" t="s">
        <v>162</v>
      </c>
      <c r="S723" s="8" t="s">
        <v>162</v>
      </c>
      <c r="T723" s="8" t="s">
        <v>6246</v>
      </c>
      <c r="U723" s="8" t="s">
        <v>7731</v>
      </c>
      <c r="V723" s="8" t="s">
        <v>10441</v>
      </c>
      <c r="W723" s="8" t="s">
        <v>8320</v>
      </c>
      <c r="X723" s="10"/>
      <c r="Y723" s="94" t="str">
        <f>VLOOKUP(D723,TIPOLOGIA!A:F,6,0)</f>
        <v>TIPO IV</v>
      </c>
      <c r="Z723" s="94" t="str">
        <f>VLOOKUP(D723,TIPOLOGIA!A:F,5,0)</f>
        <v>TERRESTRE</v>
      </c>
      <c r="AA723" s="8"/>
      <c r="AB723" s="8">
        <v>0</v>
      </c>
      <c r="AC723" s="86">
        <f>IF(W723="SOPORTE_TELEFÓNICO",'BASE LIQUIDACION REDEBAN 2025'!$B$19,IF(AND(W723="VISITA_TÉCNICA",Y723="TIPO II"),'BASE LIQUIDACION REDEBAN 2025'!$B$18,'BASE LIQUIDACION REDEBAN 2025'!$B$17))</f>
        <v>35779.500569199998</v>
      </c>
      <c r="AD723" s="86">
        <v>0</v>
      </c>
      <c r="AE723" s="86">
        <f t="shared" si="11"/>
        <v>35779.500569199998</v>
      </c>
      <c r="AF723" s="49"/>
    </row>
    <row r="724" spans="1:32" s="78" customFormat="1">
      <c r="A724" s="8" t="s">
        <v>76</v>
      </c>
      <c r="B724" s="94" t="str">
        <f>VLOOKUP(A724,'CENTRO DE COSTOS'!A:D,4,FALSE)</f>
        <v>DIEGO FERNANDO HENAO CARDONA</v>
      </c>
      <c r="C724" s="94" t="str">
        <f>VLOOKUP(A724,'CENTRO DE COSTOS'!A:D,2,FALSE)</f>
        <v>0004-0003</v>
      </c>
      <c r="D724" s="8">
        <v>76109</v>
      </c>
      <c r="E724" s="8">
        <v>2703689</v>
      </c>
      <c r="F724" s="8">
        <v>54281</v>
      </c>
      <c r="G724" s="8" t="s">
        <v>6241</v>
      </c>
      <c r="H724" s="8" t="s">
        <v>232</v>
      </c>
      <c r="I724" s="8" t="s">
        <v>762</v>
      </c>
      <c r="J724" s="8" t="s">
        <v>10442</v>
      </c>
      <c r="K724" s="8" t="s">
        <v>160</v>
      </c>
      <c r="L724" s="8" t="s">
        <v>10443</v>
      </c>
      <c r="M724" s="183">
        <v>45906.375</v>
      </c>
      <c r="N724" s="183">
        <v>45911.938194444447</v>
      </c>
      <c r="O724" s="90"/>
      <c r="P724" s="8" t="s">
        <v>8318</v>
      </c>
      <c r="Q724" s="8" t="s">
        <v>8318</v>
      </c>
      <c r="R724" s="8" t="s">
        <v>6245</v>
      </c>
      <c r="S724" s="8" t="s">
        <v>6245</v>
      </c>
      <c r="T724" s="8" t="s">
        <v>6246</v>
      </c>
      <c r="U724" s="8" t="s">
        <v>7731</v>
      </c>
      <c r="V724" s="8" t="s">
        <v>10444</v>
      </c>
      <c r="W724" s="8" t="s">
        <v>8320</v>
      </c>
      <c r="X724" s="10"/>
      <c r="Y724" s="94" t="str">
        <f>VLOOKUP(D724,TIPOLOGIA!A:F,6,0)</f>
        <v>TIPO III</v>
      </c>
      <c r="Z724" s="94" t="str">
        <f>VLOOKUP(D724,TIPOLOGIA!A:F,5,0)</f>
        <v>TERRESTRE</v>
      </c>
      <c r="AA724" s="8"/>
      <c r="AB724" s="8">
        <v>0</v>
      </c>
      <c r="AC724" s="86">
        <f>IF(W724="SOPORTE_TELEFÓNICO",'BASE LIQUIDACION REDEBAN 2025'!$B$19,IF(AND(W724="VISITA_TÉCNICA",Y724="TIPO II"),'BASE LIQUIDACION REDEBAN 2025'!$B$18,'BASE LIQUIDACION REDEBAN 2025'!$B$17))</f>
        <v>35779.500569199998</v>
      </c>
      <c r="AD724" s="86">
        <v>0</v>
      </c>
      <c r="AE724" s="86">
        <f t="shared" si="11"/>
        <v>35779.500569199998</v>
      </c>
      <c r="AF724" s="49"/>
    </row>
    <row r="725" spans="1:32" s="78" customFormat="1">
      <c r="A725" s="8" t="s">
        <v>76</v>
      </c>
      <c r="B725" s="94" t="str">
        <f>VLOOKUP(A725,'CENTRO DE COSTOS'!A:D,4,FALSE)</f>
        <v>DIEGO FERNANDO HENAO CARDONA</v>
      </c>
      <c r="C725" s="94" t="str">
        <f>VLOOKUP(A725,'CENTRO DE COSTOS'!A:D,2,FALSE)</f>
        <v>0004-0003</v>
      </c>
      <c r="D725" s="8">
        <v>19780</v>
      </c>
      <c r="E725" s="8">
        <v>2703856</v>
      </c>
      <c r="F725" s="8">
        <v>38438</v>
      </c>
      <c r="G725" s="8" t="s">
        <v>6241</v>
      </c>
      <c r="H725" s="8" t="s">
        <v>171</v>
      </c>
      <c r="I725" s="8" t="s">
        <v>10194</v>
      </c>
      <c r="J725" s="8" t="s">
        <v>10445</v>
      </c>
      <c r="K725" s="8" t="s">
        <v>160</v>
      </c>
      <c r="L725" s="8" t="s">
        <v>10446</v>
      </c>
      <c r="M725" s="183">
        <v>45906.375</v>
      </c>
      <c r="N725" s="183">
        <v>45911.939583333333</v>
      </c>
      <c r="O725" s="90"/>
      <c r="P725" s="8" t="s">
        <v>8318</v>
      </c>
      <c r="Q725" s="8" t="s">
        <v>8318</v>
      </c>
      <c r="R725" s="8" t="s">
        <v>6245</v>
      </c>
      <c r="S725" s="8" t="s">
        <v>6245</v>
      </c>
      <c r="T725" s="8" t="s">
        <v>6246</v>
      </c>
      <c r="U725" s="8" t="s">
        <v>7731</v>
      </c>
      <c r="V725" s="8" t="s">
        <v>10447</v>
      </c>
      <c r="W725" s="8" t="s">
        <v>8320</v>
      </c>
      <c r="X725" s="10"/>
      <c r="Y725" s="94" t="str">
        <f>VLOOKUP(D725,TIPOLOGIA!A:F,6,0)</f>
        <v>TIPO III</v>
      </c>
      <c r="Z725" s="94" t="str">
        <f>VLOOKUP(D725,TIPOLOGIA!A:F,5,0)</f>
        <v>TERRESTRE</v>
      </c>
      <c r="AA725" s="8"/>
      <c r="AB725" s="8">
        <v>0</v>
      </c>
      <c r="AC725" s="86">
        <f>IF(W725="SOPORTE_TELEFÓNICO",'BASE LIQUIDACION REDEBAN 2025'!$B$19,IF(AND(W725="VISITA_TÉCNICA",Y725="TIPO II"),'BASE LIQUIDACION REDEBAN 2025'!$B$18,'BASE LIQUIDACION REDEBAN 2025'!$B$17))</f>
        <v>35779.500569199998</v>
      </c>
      <c r="AD725" s="86">
        <v>0</v>
      </c>
      <c r="AE725" s="86">
        <f t="shared" si="11"/>
        <v>35779.500569199998</v>
      </c>
      <c r="AF725" s="49"/>
    </row>
    <row r="726" spans="1:32" s="78" customFormat="1">
      <c r="A726" s="8" t="s">
        <v>96</v>
      </c>
      <c r="B726" s="94" t="str">
        <f>VLOOKUP(A726,'CENTRO DE COSTOS'!A:D,4,FALSE)</f>
        <v>JOSE MAURICIO HERNANDEZ ROJAS</v>
      </c>
      <c r="C726" s="94" t="str">
        <f>VLOOKUP(A726,'CENTRO DE COSTOS'!A:D,2,FALSE)</f>
        <v>0004-0001</v>
      </c>
      <c r="D726" s="8">
        <v>47245</v>
      </c>
      <c r="E726" s="8">
        <v>2699377</v>
      </c>
      <c r="F726" s="8">
        <v>79631</v>
      </c>
      <c r="G726" s="8" t="s">
        <v>6241</v>
      </c>
      <c r="H726" s="8" t="s">
        <v>438</v>
      </c>
      <c r="I726" s="8" t="s">
        <v>650</v>
      </c>
      <c r="J726" s="8" t="s">
        <v>9151</v>
      </c>
      <c r="K726" s="8" t="s">
        <v>160</v>
      </c>
      <c r="L726" s="8" t="s">
        <v>10448</v>
      </c>
      <c r="M726" s="183">
        <v>45905.408333333333</v>
      </c>
      <c r="N726" s="183">
        <v>45911.94027777778</v>
      </c>
      <c r="O726" s="90"/>
      <c r="P726" s="8" t="s">
        <v>8318</v>
      </c>
      <c r="Q726" s="8" t="s">
        <v>8318</v>
      </c>
      <c r="R726" s="8" t="s">
        <v>162</v>
      </c>
      <c r="S726" s="8" t="s">
        <v>162</v>
      </c>
      <c r="T726" s="8" t="s">
        <v>6246</v>
      </c>
      <c r="U726" s="8" t="s">
        <v>7731</v>
      </c>
      <c r="V726" s="8" t="s">
        <v>10449</v>
      </c>
      <c r="W726" s="8" t="s">
        <v>8320</v>
      </c>
      <c r="X726" s="10"/>
      <c r="Y726" s="94" t="str">
        <f>VLOOKUP(D726,TIPOLOGIA!A:F,6,0)</f>
        <v>TIPO IV</v>
      </c>
      <c r="Z726" s="94" t="str">
        <f>VLOOKUP(D726,TIPOLOGIA!A:F,5,0)</f>
        <v>TERRESTRE</v>
      </c>
      <c r="AA726" s="8"/>
      <c r="AB726" s="8">
        <v>0</v>
      </c>
      <c r="AC726" s="86">
        <f>IF(W726="SOPORTE_TELEFÓNICO",'BASE LIQUIDACION REDEBAN 2025'!$B$19,IF(AND(W726="VISITA_TÉCNICA",Y726="TIPO II"),'BASE LIQUIDACION REDEBAN 2025'!$B$18,'BASE LIQUIDACION REDEBAN 2025'!$B$17))</f>
        <v>35779.500569199998</v>
      </c>
      <c r="AD726" s="86">
        <v>0</v>
      </c>
      <c r="AE726" s="86">
        <f t="shared" si="11"/>
        <v>35779.500569199998</v>
      </c>
      <c r="AF726" s="49"/>
    </row>
    <row r="727" spans="1:32" s="78" customFormat="1">
      <c r="A727" s="8" t="s">
        <v>90</v>
      </c>
      <c r="B727" s="94" t="str">
        <f>VLOOKUP(A727,'CENTRO DE COSTOS'!A:D,4,FALSE)</f>
        <v>JUAN SEBASTIÁN RÍOS CASTRILLÓN</v>
      </c>
      <c r="C727" s="94" t="str">
        <f>VLOOKUP(A727,'CENTRO DE COSTOS'!A:D,2,FALSE)</f>
        <v>0004-0005</v>
      </c>
      <c r="D727" s="8">
        <v>5591</v>
      </c>
      <c r="E727" s="8">
        <v>2702885</v>
      </c>
      <c r="F727" s="8">
        <v>69348</v>
      </c>
      <c r="G727" s="8" t="s">
        <v>6241</v>
      </c>
      <c r="H727" s="8" t="s">
        <v>249</v>
      </c>
      <c r="I727" s="8" t="s">
        <v>2803</v>
      </c>
      <c r="J727" s="8" t="s">
        <v>10450</v>
      </c>
      <c r="K727" s="8" t="s">
        <v>160</v>
      </c>
      <c r="L727" s="8" t="s">
        <v>10451</v>
      </c>
      <c r="M727" s="183">
        <v>45905.706944444442</v>
      </c>
      <c r="N727" s="183">
        <v>45911.941666666673</v>
      </c>
      <c r="O727" s="90"/>
      <c r="P727" s="8" t="s">
        <v>8318</v>
      </c>
      <c r="Q727" s="8" t="s">
        <v>8318</v>
      </c>
      <c r="R727" s="8" t="s">
        <v>357</v>
      </c>
      <c r="S727" s="8" t="s">
        <v>358</v>
      </c>
      <c r="T727" s="8" t="s">
        <v>6246</v>
      </c>
      <c r="U727" s="8" t="s">
        <v>7731</v>
      </c>
      <c r="V727" s="8" t="s">
        <v>10452</v>
      </c>
      <c r="W727" s="8" t="s">
        <v>8320</v>
      </c>
      <c r="X727" s="10"/>
      <c r="Y727" s="94" t="str">
        <f>VLOOKUP(D727,TIPOLOGIA!A:F,6,0)</f>
        <v>TIPO IV</v>
      </c>
      <c r="Z727" s="94" t="str">
        <f>VLOOKUP(D727,TIPOLOGIA!A:F,5,0)</f>
        <v>TERRESTRE</v>
      </c>
      <c r="AA727" s="8"/>
      <c r="AB727" s="8">
        <v>0</v>
      </c>
      <c r="AC727" s="86">
        <f>IF(W727="SOPORTE_TELEFÓNICO",'BASE LIQUIDACION REDEBAN 2025'!$B$19,IF(AND(W727="VISITA_TÉCNICA",Y727="TIPO II"),'BASE LIQUIDACION REDEBAN 2025'!$B$18,'BASE LIQUIDACION REDEBAN 2025'!$B$17))</f>
        <v>35779.500569199998</v>
      </c>
      <c r="AD727" s="86">
        <v>0</v>
      </c>
      <c r="AE727" s="86">
        <f t="shared" si="11"/>
        <v>35779.500569199998</v>
      </c>
      <c r="AF727" s="49"/>
    </row>
    <row r="728" spans="1:32" s="78" customFormat="1">
      <c r="A728" s="8" t="s">
        <v>81</v>
      </c>
      <c r="B728" s="94" t="str">
        <f>VLOOKUP(A728,'CENTRO DE COSTOS'!A:D,4,FALSE)</f>
        <v>MIGUEL JULIÁN HERNÁNDEZ GUARÍN</v>
      </c>
      <c r="C728" s="94" t="str">
        <f>VLOOKUP(A728,'CENTRO DE COSTOS'!A:D,2,FALSE)</f>
        <v>0004-0008</v>
      </c>
      <c r="D728" s="8">
        <v>54720</v>
      </c>
      <c r="E728" s="8">
        <v>2704834</v>
      </c>
      <c r="F728" s="8">
        <v>77576</v>
      </c>
      <c r="G728" s="8" t="s">
        <v>6241</v>
      </c>
      <c r="H728" s="8" t="s">
        <v>296</v>
      </c>
      <c r="I728" s="8" t="s">
        <v>4016</v>
      </c>
      <c r="J728" s="8" t="s">
        <v>10453</v>
      </c>
      <c r="K728" s="8" t="s">
        <v>160</v>
      </c>
      <c r="L728" s="8" t="s">
        <v>10454</v>
      </c>
      <c r="M728" s="183">
        <v>45907.333333333343</v>
      </c>
      <c r="N728" s="183">
        <v>45912.333333333343</v>
      </c>
      <c r="O728" s="90"/>
      <c r="P728" s="8" t="s">
        <v>8318</v>
      </c>
      <c r="Q728" s="8" t="s">
        <v>8318</v>
      </c>
      <c r="R728" s="8" t="s">
        <v>6245</v>
      </c>
      <c r="S728" s="8" t="s">
        <v>6245</v>
      </c>
      <c r="T728" s="8" t="s">
        <v>6246</v>
      </c>
      <c r="U728" s="8" t="s">
        <v>7731</v>
      </c>
      <c r="V728" s="8" t="s">
        <v>10455</v>
      </c>
      <c r="W728" s="8" t="s">
        <v>165</v>
      </c>
      <c r="X728" s="10"/>
      <c r="Y728" s="94" t="str">
        <f>VLOOKUP(D728,TIPOLOGIA!A:F,6,0)</f>
        <v>TIPO II</v>
      </c>
      <c r="Z728" s="94" t="str">
        <f>VLOOKUP(D728,TIPOLOGIA!A:F,5,0)</f>
        <v>TERRESTRE</v>
      </c>
      <c r="AA728" s="8" t="s">
        <v>307</v>
      </c>
      <c r="AB728" s="8">
        <v>1</v>
      </c>
      <c r="AC728" s="86">
        <f>IF(W728="SOPORTE_TELEFÓNICO",'BASE LIQUIDACION REDEBAN 2025'!$B$19,IF(AND(W728="VISITA_TÉCNICA",Y728="TIPO II"),'BASE LIQUIDACION REDEBAN 2025'!$B$18,'BASE LIQUIDACION REDEBAN 2025'!$B$17))</f>
        <v>67654.12000000001</v>
      </c>
      <c r="AD728" s="86">
        <v>0</v>
      </c>
      <c r="AE728" s="86">
        <f t="shared" si="11"/>
        <v>67654.12000000001</v>
      </c>
      <c r="AF728" s="49"/>
    </row>
    <row r="729" spans="1:32" s="78" customFormat="1">
      <c r="A729" s="8" t="s">
        <v>76</v>
      </c>
      <c r="B729" s="94" t="str">
        <f>VLOOKUP(A729,'CENTRO DE COSTOS'!A:D,4,FALSE)</f>
        <v>DIEGO FERNANDO HENAO CARDONA</v>
      </c>
      <c r="C729" s="94" t="str">
        <f>VLOOKUP(A729,'CENTRO DE COSTOS'!A:D,2,FALSE)</f>
        <v>0004-0003</v>
      </c>
      <c r="D729" s="8">
        <v>76364</v>
      </c>
      <c r="E729" s="8">
        <v>2720910</v>
      </c>
      <c r="F729" s="8">
        <v>70780</v>
      </c>
      <c r="G729" s="8" t="s">
        <v>6241</v>
      </c>
      <c r="H729" s="8" t="s">
        <v>232</v>
      </c>
      <c r="I729" s="8" t="s">
        <v>767</v>
      </c>
      <c r="J729" s="8" t="s">
        <v>10456</v>
      </c>
      <c r="K729" s="8" t="s">
        <v>160</v>
      </c>
      <c r="L729" s="8" t="s">
        <v>10457</v>
      </c>
      <c r="M729" s="183">
        <v>45910.435416666667</v>
      </c>
      <c r="N729" s="183">
        <v>45912.345138888893</v>
      </c>
      <c r="O729" s="90"/>
      <c r="P729" s="8" t="s">
        <v>8318</v>
      </c>
      <c r="Q729" s="8" t="s">
        <v>8318</v>
      </c>
      <c r="R729" s="8" t="s">
        <v>243</v>
      </c>
      <c r="S729" s="8" t="s">
        <v>244</v>
      </c>
      <c r="T729" s="8" t="s">
        <v>6246</v>
      </c>
      <c r="U729" s="8" t="s">
        <v>7731</v>
      </c>
      <c r="V729" s="8" t="s">
        <v>10458</v>
      </c>
      <c r="W729" s="8" t="s">
        <v>165</v>
      </c>
      <c r="X729" s="10"/>
      <c r="Y729" s="94" t="str">
        <f>VLOOKUP(D729,TIPOLOGIA!A:F,6,0)</f>
        <v>TIPO II</v>
      </c>
      <c r="Z729" s="94" t="str">
        <f>VLOOKUP(D729,TIPOLOGIA!A:F,5,0)</f>
        <v>TERRESTRE</v>
      </c>
      <c r="AA729" s="8" t="s">
        <v>512</v>
      </c>
      <c r="AB729" s="8">
        <v>1</v>
      </c>
      <c r="AC729" s="86">
        <f>IF(W729="SOPORTE_TELEFÓNICO",'BASE LIQUIDACION REDEBAN 2025'!$B$19,IF(AND(W729="VISITA_TÉCNICA",Y729="TIPO II"),'BASE LIQUIDACION REDEBAN 2025'!$B$18,'BASE LIQUIDACION REDEBAN 2025'!$B$17))</f>
        <v>67654.12000000001</v>
      </c>
      <c r="AD729" s="86">
        <v>0</v>
      </c>
      <c r="AE729" s="86">
        <f t="shared" si="11"/>
        <v>67654.12000000001</v>
      </c>
      <c r="AF729" s="49"/>
    </row>
    <row r="730" spans="1:32" s="78" customFormat="1">
      <c r="A730" s="8" t="s">
        <v>60</v>
      </c>
      <c r="B730" s="94" t="str">
        <f>VLOOKUP(A730,'CENTRO DE COSTOS'!A:D,4,FALSE)</f>
        <v>JUAN SEBASTIÁN RÍOS CASTRILLÓN</v>
      </c>
      <c r="C730" s="94" t="str">
        <f>VLOOKUP(A730,'CENTRO DE COSTOS'!A:D,2,FALSE)</f>
        <v>0004-0005</v>
      </c>
      <c r="D730" s="8">
        <v>27615</v>
      </c>
      <c r="E730" s="8">
        <v>2634502</v>
      </c>
      <c r="F730" s="8">
        <v>48823</v>
      </c>
      <c r="G730" s="8" t="s">
        <v>6241</v>
      </c>
      <c r="H730" s="8" t="s">
        <v>932</v>
      </c>
      <c r="I730" s="8" t="s">
        <v>270</v>
      </c>
      <c r="J730" s="8" t="s">
        <v>10459</v>
      </c>
      <c r="K730" s="8" t="s">
        <v>160</v>
      </c>
      <c r="L730" s="8" t="s">
        <v>10460</v>
      </c>
      <c r="M730" s="183">
        <v>45892.435416666667</v>
      </c>
      <c r="N730" s="183">
        <v>45912.352777777778</v>
      </c>
      <c r="O730" s="90"/>
      <c r="P730" s="8" t="s">
        <v>8318</v>
      </c>
      <c r="Q730" s="8" t="s">
        <v>8318</v>
      </c>
      <c r="R730" s="8" t="s">
        <v>243</v>
      </c>
      <c r="S730" s="8" t="s">
        <v>244</v>
      </c>
      <c r="T730" s="8" t="s">
        <v>6246</v>
      </c>
      <c r="U730" s="8" t="s">
        <v>7731</v>
      </c>
      <c r="V730" s="8" t="s">
        <v>10461</v>
      </c>
      <c r="W730" s="8" t="s">
        <v>8320</v>
      </c>
      <c r="X730" s="10"/>
      <c r="Y730" s="94" t="str">
        <f>VLOOKUP(D730,TIPOLOGIA!A:F,6,0)</f>
        <v>TIPO IV ESPECIAL</v>
      </c>
      <c r="Z730" s="94" t="str">
        <f>VLOOKUP(D730,TIPOLOGIA!A:F,5,0)</f>
        <v>TERRESTRE/FLUVIAL</v>
      </c>
      <c r="AA730" s="8"/>
      <c r="AB730" s="8">
        <v>0</v>
      </c>
      <c r="AC730" s="86">
        <f>IF(W730="SOPORTE_TELEFÓNICO",'BASE LIQUIDACION REDEBAN 2025'!$B$19,IF(AND(W730="VISITA_TÉCNICA",Y730="TIPO II"),'BASE LIQUIDACION REDEBAN 2025'!$B$18,'BASE LIQUIDACION REDEBAN 2025'!$B$17))</f>
        <v>35779.500569199998</v>
      </c>
      <c r="AD730" s="86">
        <v>0</v>
      </c>
      <c r="AE730" s="86">
        <f t="shared" si="11"/>
        <v>35779.500569199998</v>
      </c>
      <c r="AF730" s="49"/>
    </row>
    <row r="731" spans="1:32" s="78" customFormat="1">
      <c r="A731" s="8" t="s">
        <v>91</v>
      </c>
      <c r="B731" s="94" t="str">
        <f>VLOOKUP(A731,'CENTRO DE COSTOS'!A:D,4,FALSE)</f>
        <v>JOSE MAURICIO HERNANDEZ ROJAS</v>
      </c>
      <c r="C731" s="94" t="str">
        <f>VLOOKUP(A731,'CENTRO DE COSTOS'!A:D,2,FALSE)</f>
        <v>0004-0001</v>
      </c>
      <c r="D731" s="8">
        <v>23807</v>
      </c>
      <c r="E731" s="8">
        <v>2694524</v>
      </c>
      <c r="F731" s="8">
        <v>79796</v>
      </c>
      <c r="G731" s="8" t="s">
        <v>6241</v>
      </c>
      <c r="H731" s="8" t="s">
        <v>193</v>
      </c>
      <c r="I731" s="8" t="s">
        <v>1669</v>
      </c>
      <c r="J731" s="8" t="s">
        <v>10462</v>
      </c>
      <c r="K731" s="8" t="s">
        <v>160</v>
      </c>
      <c r="L731" s="8" t="s">
        <v>10463</v>
      </c>
      <c r="M731" s="183">
        <v>45904.465277777781</v>
      </c>
      <c r="N731" s="183">
        <v>45912.354861111111</v>
      </c>
      <c r="O731" s="90"/>
      <c r="P731" s="8" t="s">
        <v>8318</v>
      </c>
      <c r="Q731" s="8" t="s">
        <v>8318</v>
      </c>
      <c r="R731" s="8" t="s">
        <v>162</v>
      </c>
      <c r="S731" s="8" t="s">
        <v>162</v>
      </c>
      <c r="T731" s="8" t="s">
        <v>6246</v>
      </c>
      <c r="U731" s="8" t="s">
        <v>7731</v>
      </c>
      <c r="V731" s="8" t="s">
        <v>10464</v>
      </c>
      <c r="W731" s="8" t="s">
        <v>8320</v>
      </c>
      <c r="X731" s="10"/>
      <c r="Y731" s="94" t="str">
        <f>VLOOKUP(D731,TIPOLOGIA!A:F,6,0)</f>
        <v>TIPO III</v>
      </c>
      <c r="Z731" s="94" t="str">
        <f>VLOOKUP(D731,TIPOLOGIA!A:F,5,0)</f>
        <v>TERRESTRE</v>
      </c>
      <c r="AA731" s="8"/>
      <c r="AB731" s="8">
        <v>0</v>
      </c>
      <c r="AC731" s="86">
        <f>IF(W731="SOPORTE_TELEFÓNICO",'BASE LIQUIDACION REDEBAN 2025'!$B$19,IF(AND(W731="VISITA_TÉCNICA",Y731="TIPO II"),'BASE LIQUIDACION REDEBAN 2025'!$B$18,'BASE LIQUIDACION REDEBAN 2025'!$B$17))</f>
        <v>35779.500569199998</v>
      </c>
      <c r="AD731" s="86">
        <v>0</v>
      </c>
      <c r="AE731" s="86">
        <f t="shared" si="11"/>
        <v>35779.500569199998</v>
      </c>
      <c r="AF731" s="49"/>
    </row>
    <row r="732" spans="1:32" s="78" customFormat="1">
      <c r="A732" s="8" t="s">
        <v>76</v>
      </c>
      <c r="B732" s="94" t="str">
        <f>VLOOKUP(A732,'CENTRO DE COSTOS'!A:D,4,FALSE)</f>
        <v>DIEGO FERNANDO HENAO CARDONA</v>
      </c>
      <c r="C732" s="94" t="str">
        <f>VLOOKUP(A732,'CENTRO DE COSTOS'!A:D,2,FALSE)</f>
        <v>0004-0003</v>
      </c>
      <c r="D732" s="8">
        <v>19548</v>
      </c>
      <c r="E732" s="8">
        <v>2692786</v>
      </c>
      <c r="F732" s="8">
        <v>79824</v>
      </c>
      <c r="G732" s="8" t="s">
        <v>6241</v>
      </c>
      <c r="H732" s="8" t="s">
        <v>171</v>
      </c>
      <c r="I732" s="8" t="s">
        <v>2581</v>
      </c>
      <c r="J732" s="8" t="s">
        <v>10465</v>
      </c>
      <c r="K732" s="8" t="s">
        <v>160</v>
      </c>
      <c r="L732" s="8" t="s">
        <v>10466</v>
      </c>
      <c r="M732" s="183">
        <v>45904.364583333343</v>
      </c>
      <c r="N732" s="183">
        <v>45912.355555555558</v>
      </c>
      <c r="O732" s="90"/>
      <c r="P732" s="8" t="s">
        <v>8318</v>
      </c>
      <c r="Q732" s="8" t="s">
        <v>8318</v>
      </c>
      <c r="R732" s="8" t="s">
        <v>6245</v>
      </c>
      <c r="S732" s="8" t="s">
        <v>6245</v>
      </c>
      <c r="T732" s="8" t="s">
        <v>6246</v>
      </c>
      <c r="U732" s="8" t="s">
        <v>7731</v>
      </c>
      <c r="V732" s="8" t="s">
        <v>10467</v>
      </c>
      <c r="W732" s="8" t="s">
        <v>8320</v>
      </c>
      <c r="X732" s="10"/>
      <c r="Y732" s="94" t="str">
        <f>VLOOKUP(D732,TIPOLOGIA!A:F,6,0)</f>
        <v>TIPO III</v>
      </c>
      <c r="Z732" s="94" t="str">
        <f>VLOOKUP(D732,TIPOLOGIA!A:F,5,0)</f>
        <v>TERRESTRE</v>
      </c>
      <c r="AA732" s="8"/>
      <c r="AB732" s="8">
        <v>0</v>
      </c>
      <c r="AC732" s="86">
        <f>IF(W732="SOPORTE_TELEFÓNICO",'BASE LIQUIDACION REDEBAN 2025'!$B$19,IF(AND(W732="VISITA_TÉCNICA",Y732="TIPO II"),'BASE LIQUIDACION REDEBAN 2025'!$B$18,'BASE LIQUIDACION REDEBAN 2025'!$B$17))</f>
        <v>35779.500569199998</v>
      </c>
      <c r="AD732" s="86">
        <v>0</v>
      </c>
      <c r="AE732" s="86">
        <f t="shared" si="11"/>
        <v>35779.500569199998</v>
      </c>
      <c r="AF732" s="49"/>
    </row>
    <row r="733" spans="1:32" s="78" customFormat="1">
      <c r="A733" s="8" t="s">
        <v>72</v>
      </c>
      <c r="B733" s="94" t="str">
        <f>VLOOKUP(A733,'CENTRO DE COSTOS'!A:D,4,FALSE)</f>
        <v>MIGUEL JULIÁN HERNÁNDEZ GUARÍN</v>
      </c>
      <c r="C733" s="94" t="str">
        <f>VLOOKUP(A733,'CENTRO DE COSTOS'!A:D,2,FALSE)</f>
        <v>0004-0008</v>
      </c>
      <c r="D733" s="8">
        <v>81794</v>
      </c>
      <c r="E733" s="8">
        <v>2685632</v>
      </c>
      <c r="F733" s="8">
        <v>47596</v>
      </c>
      <c r="G733" s="8" t="s">
        <v>6241</v>
      </c>
      <c r="H733" s="8" t="s">
        <v>869</v>
      </c>
      <c r="I733" s="8" t="s">
        <v>5693</v>
      </c>
      <c r="J733" s="8" t="s">
        <v>10468</v>
      </c>
      <c r="K733" s="8" t="s">
        <v>160</v>
      </c>
      <c r="L733" s="8" t="s">
        <v>10469</v>
      </c>
      <c r="M733" s="183">
        <v>45903.365972222222</v>
      </c>
      <c r="N733" s="183">
        <v>45912.356944444437</v>
      </c>
      <c r="O733" s="90"/>
      <c r="P733" s="8" t="s">
        <v>8318</v>
      </c>
      <c r="Q733" s="8" t="s">
        <v>8318</v>
      </c>
      <c r="R733" s="8" t="s">
        <v>6245</v>
      </c>
      <c r="S733" s="8" t="s">
        <v>6245</v>
      </c>
      <c r="T733" s="8" t="s">
        <v>6246</v>
      </c>
      <c r="U733" s="8" t="s">
        <v>7731</v>
      </c>
      <c r="V733" s="8" t="s">
        <v>10470</v>
      </c>
      <c r="W733" s="8" t="s">
        <v>8320</v>
      </c>
      <c r="X733" s="10"/>
      <c r="Y733" s="94" t="str">
        <f>VLOOKUP(D733,TIPOLOGIA!A:F,6,0)</f>
        <v>TIPO IV ESPECIAL</v>
      </c>
      <c r="Z733" s="94" t="str">
        <f>VLOOKUP(D733,TIPOLOGIA!A:F,5,0)</f>
        <v>AEREO</v>
      </c>
      <c r="AA733" s="8"/>
      <c r="AB733" s="8">
        <v>0</v>
      </c>
      <c r="AC733" s="86">
        <f>IF(W733="SOPORTE_TELEFÓNICO",'BASE LIQUIDACION REDEBAN 2025'!$B$19,IF(AND(W733="VISITA_TÉCNICA",Y733="TIPO II"),'BASE LIQUIDACION REDEBAN 2025'!$B$18,'BASE LIQUIDACION REDEBAN 2025'!$B$17))</f>
        <v>35779.500569199998</v>
      </c>
      <c r="AD733" s="86">
        <v>0</v>
      </c>
      <c r="AE733" s="86">
        <f t="shared" si="11"/>
        <v>35779.500569199998</v>
      </c>
      <c r="AF733" s="49"/>
    </row>
    <row r="734" spans="1:32" s="78" customFormat="1">
      <c r="A734" s="8" t="s">
        <v>93</v>
      </c>
      <c r="B734" s="94" t="str">
        <f>VLOOKUP(A734,'CENTRO DE COSTOS'!A:D,4,FALSE)</f>
        <v>DIEGO FERNANDO HENAO CARDONA</v>
      </c>
      <c r="C734" s="94" t="str">
        <f>VLOOKUP(A734,'CENTRO DE COSTOS'!A:D,2,FALSE)</f>
        <v>0004-0003</v>
      </c>
      <c r="D734" s="8">
        <v>52835</v>
      </c>
      <c r="E734" s="8">
        <v>2689095</v>
      </c>
      <c r="F734" s="8">
        <v>51953</v>
      </c>
      <c r="G734" s="8" t="s">
        <v>6241</v>
      </c>
      <c r="H734" s="8" t="s">
        <v>157</v>
      </c>
      <c r="I734" s="8" t="s">
        <v>2009</v>
      </c>
      <c r="J734" s="8" t="s">
        <v>10471</v>
      </c>
      <c r="K734" s="8" t="s">
        <v>160</v>
      </c>
      <c r="L734" s="8" t="s">
        <v>10472</v>
      </c>
      <c r="M734" s="183">
        <v>45903.578472222223</v>
      </c>
      <c r="N734" s="183">
        <v>45912.357638888891</v>
      </c>
      <c r="O734" s="90"/>
      <c r="P734" s="8" t="s">
        <v>8318</v>
      </c>
      <c r="Q734" s="8" t="s">
        <v>8318</v>
      </c>
      <c r="R734" s="8" t="s">
        <v>6245</v>
      </c>
      <c r="S734" s="8" t="s">
        <v>6245</v>
      </c>
      <c r="T734" s="8" t="s">
        <v>6246</v>
      </c>
      <c r="U734" s="8" t="s">
        <v>7731</v>
      </c>
      <c r="V734" s="8" t="s">
        <v>10473</v>
      </c>
      <c r="W734" s="8" t="s">
        <v>8320</v>
      </c>
      <c r="X734" s="10"/>
      <c r="Y734" s="94" t="str">
        <f>VLOOKUP(D734,TIPOLOGIA!A:F,6,0)</f>
        <v>TIPO IV</v>
      </c>
      <c r="Z734" s="94" t="str">
        <f>VLOOKUP(D734,TIPOLOGIA!A:F,5,0)</f>
        <v>TERRESTRE</v>
      </c>
      <c r="AA734" s="8"/>
      <c r="AB734" s="8">
        <v>0</v>
      </c>
      <c r="AC734" s="86">
        <f>IF(W734="SOPORTE_TELEFÓNICO",'BASE LIQUIDACION REDEBAN 2025'!$B$19,IF(AND(W734="VISITA_TÉCNICA",Y734="TIPO II"),'BASE LIQUIDACION REDEBAN 2025'!$B$18,'BASE LIQUIDACION REDEBAN 2025'!$B$17))</f>
        <v>35779.500569199998</v>
      </c>
      <c r="AD734" s="86">
        <v>0</v>
      </c>
      <c r="AE734" s="86">
        <f t="shared" si="11"/>
        <v>35779.500569199998</v>
      </c>
      <c r="AF734" s="49"/>
    </row>
    <row r="735" spans="1:32" s="78" customFormat="1">
      <c r="A735" s="8" t="s">
        <v>81</v>
      </c>
      <c r="B735" s="94" t="str">
        <f>VLOOKUP(A735,'CENTRO DE COSTOS'!A:D,4,FALSE)</f>
        <v>MIGUEL JULIÁN HERNÁNDEZ GUARÍN</v>
      </c>
      <c r="C735" s="94" t="str">
        <f>VLOOKUP(A735,'CENTRO DE COSTOS'!A:D,2,FALSE)</f>
        <v>0004-0008</v>
      </c>
      <c r="D735" s="8">
        <v>54810</v>
      </c>
      <c r="E735" s="8">
        <v>2680552</v>
      </c>
      <c r="F735" s="8">
        <v>68613</v>
      </c>
      <c r="G735" s="8" t="s">
        <v>6241</v>
      </c>
      <c r="H735" s="8" t="s">
        <v>296</v>
      </c>
      <c r="I735" s="8" t="s">
        <v>4896</v>
      </c>
      <c r="J735" s="8" t="s">
        <v>10474</v>
      </c>
      <c r="K735" s="8" t="s">
        <v>160</v>
      </c>
      <c r="L735" s="8" t="s">
        <v>10475</v>
      </c>
      <c r="M735" s="183">
        <v>45902.461111111108</v>
      </c>
      <c r="N735" s="183">
        <v>45912.35833333333</v>
      </c>
      <c r="O735" s="90"/>
      <c r="P735" s="8" t="s">
        <v>8318</v>
      </c>
      <c r="Q735" s="8" t="s">
        <v>8318</v>
      </c>
      <c r="R735" s="8" t="s">
        <v>243</v>
      </c>
      <c r="S735" s="8" t="s">
        <v>244</v>
      </c>
      <c r="T735" s="8" t="s">
        <v>6246</v>
      </c>
      <c r="U735" s="8" t="s">
        <v>7731</v>
      </c>
      <c r="V735" s="8" t="s">
        <v>10476</v>
      </c>
      <c r="W735" s="8" t="s">
        <v>8320</v>
      </c>
      <c r="X735" s="10"/>
      <c r="Y735" s="94" t="str">
        <f>VLOOKUP(D735,TIPOLOGIA!A:F,6,0)</f>
        <v>TIPO IV ESPECIAL</v>
      </c>
      <c r="Z735" s="94" t="str">
        <f>VLOOKUP(D735,TIPOLOGIA!A:F,5,0)</f>
        <v>TERRESTRE</v>
      </c>
      <c r="AA735" s="8"/>
      <c r="AB735" s="8">
        <v>0</v>
      </c>
      <c r="AC735" s="86">
        <f>IF(W735="SOPORTE_TELEFÓNICO",'BASE LIQUIDACION REDEBAN 2025'!$B$19,IF(AND(W735="VISITA_TÉCNICA",Y735="TIPO II"),'BASE LIQUIDACION REDEBAN 2025'!$B$18,'BASE LIQUIDACION REDEBAN 2025'!$B$17))</f>
        <v>35779.500569199998</v>
      </c>
      <c r="AD735" s="86">
        <v>0</v>
      </c>
      <c r="AE735" s="86">
        <f t="shared" si="11"/>
        <v>35779.500569199998</v>
      </c>
      <c r="AF735" s="49"/>
    </row>
    <row r="736" spans="1:32" s="78" customFormat="1">
      <c r="A736" s="8" t="s">
        <v>60</v>
      </c>
      <c r="B736" s="94" t="str">
        <f>VLOOKUP(A736,'CENTRO DE COSTOS'!A:D,4,FALSE)</f>
        <v>JUAN SEBASTIÁN RÍOS CASTRILLÓN</v>
      </c>
      <c r="C736" s="94" t="str">
        <f>VLOOKUP(A736,'CENTRO DE COSTOS'!A:D,2,FALSE)</f>
        <v>0004-0005</v>
      </c>
      <c r="D736" s="8">
        <v>27615</v>
      </c>
      <c r="E736" s="8">
        <v>2685247</v>
      </c>
      <c r="F736" s="8">
        <v>71207</v>
      </c>
      <c r="G736" s="8" t="s">
        <v>6241</v>
      </c>
      <c r="H736" s="8" t="s">
        <v>932</v>
      </c>
      <c r="I736" s="8" t="s">
        <v>270</v>
      </c>
      <c r="J736" s="8" t="s">
        <v>10477</v>
      </c>
      <c r="K736" s="8" t="s">
        <v>160</v>
      </c>
      <c r="L736" s="8" t="s">
        <v>10478</v>
      </c>
      <c r="M736" s="183">
        <v>45903.341666666667</v>
      </c>
      <c r="N736" s="183">
        <v>45912.359722222223</v>
      </c>
      <c r="O736" s="90"/>
      <c r="P736" s="8" t="s">
        <v>8318</v>
      </c>
      <c r="Q736" s="8" t="s">
        <v>8318</v>
      </c>
      <c r="R736" s="8" t="s">
        <v>162</v>
      </c>
      <c r="S736" s="8" t="s">
        <v>162</v>
      </c>
      <c r="T736" s="8" t="s">
        <v>6246</v>
      </c>
      <c r="U736" s="8" t="s">
        <v>7731</v>
      </c>
      <c r="V736" s="8" t="s">
        <v>10479</v>
      </c>
      <c r="W736" s="8" t="s">
        <v>8320</v>
      </c>
      <c r="X736" s="10"/>
      <c r="Y736" s="94" t="str">
        <f>VLOOKUP(D736,TIPOLOGIA!A:F,6,0)</f>
        <v>TIPO IV ESPECIAL</v>
      </c>
      <c r="Z736" s="94" t="str">
        <f>VLOOKUP(D736,TIPOLOGIA!A:F,5,0)</f>
        <v>TERRESTRE/FLUVIAL</v>
      </c>
      <c r="AA736" s="8"/>
      <c r="AB736" s="8">
        <v>0</v>
      </c>
      <c r="AC736" s="86">
        <f>IF(W736="SOPORTE_TELEFÓNICO",'BASE LIQUIDACION REDEBAN 2025'!$B$19,IF(AND(W736="VISITA_TÉCNICA",Y736="TIPO II"),'BASE LIQUIDACION REDEBAN 2025'!$B$18,'BASE LIQUIDACION REDEBAN 2025'!$B$17))</f>
        <v>35779.500569199998</v>
      </c>
      <c r="AD736" s="86">
        <v>0</v>
      </c>
      <c r="AE736" s="86">
        <f t="shared" si="11"/>
        <v>35779.500569199998</v>
      </c>
      <c r="AF736" s="49"/>
    </row>
    <row r="737" spans="1:32" s="78" customFormat="1">
      <c r="A737" s="8" t="s">
        <v>90</v>
      </c>
      <c r="B737" s="94" t="str">
        <f>VLOOKUP(A737,'CENTRO DE COSTOS'!A:D,4,FALSE)</f>
        <v>JUAN SEBASTIÁN RÍOS CASTRILLÓN</v>
      </c>
      <c r="C737" s="94" t="str">
        <f>VLOOKUP(A737,'CENTRO DE COSTOS'!A:D,2,FALSE)</f>
        <v>0004-0005</v>
      </c>
      <c r="D737" s="8">
        <v>5088</v>
      </c>
      <c r="E737" s="8">
        <v>2701028</v>
      </c>
      <c r="F737" s="8">
        <v>36304</v>
      </c>
      <c r="G737" s="8" t="s">
        <v>6241</v>
      </c>
      <c r="H737" s="8" t="s">
        <v>249</v>
      </c>
      <c r="I737" s="8" t="s">
        <v>384</v>
      </c>
      <c r="J737" s="8" t="s">
        <v>10480</v>
      </c>
      <c r="K737" s="8" t="s">
        <v>160</v>
      </c>
      <c r="L737" s="8" t="s">
        <v>10481</v>
      </c>
      <c r="M737" s="183">
        <v>45905.50277777778</v>
      </c>
      <c r="N737" s="183">
        <v>45912.374305555553</v>
      </c>
      <c r="O737" s="90"/>
      <c r="P737" s="8" t="s">
        <v>8318</v>
      </c>
      <c r="Q737" s="8" t="s">
        <v>8318</v>
      </c>
      <c r="R737" s="8" t="s">
        <v>243</v>
      </c>
      <c r="S737" s="8" t="s">
        <v>244</v>
      </c>
      <c r="T737" s="8" t="s">
        <v>6246</v>
      </c>
      <c r="U737" s="8" t="s">
        <v>7731</v>
      </c>
      <c r="V737" s="8" t="s">
        <v>10482</v>
      </c>
      <c r="W737" s="8" t="s">
        <v>165</v>
      </c>
      <c r="X737" s="10"/>
      <c r="Y737" s="94" t="str">
        <f>VLOOKUP(D737,TIPOLOGIA!A:F,6,0)</f>
        <v>TIPO I</v>
      </c>
      <c r="Z737" s="94" t="str">
        <f>VLOOKUP(D737,TIPOLOGIA!A:F,5,0)</f>
        <v>TERRESTRE</v>
      </c>
      <c r="AA737" s="8" t="s">
        <v>9336</v>
      </c>
      <c r="AB737" s="8">
        <v>1</v>
      </c>
      <c r="AC737" s="86">
        <f>IF(W737="SOPORTE_TELEFÓNICO",'BASE LIQUIDACION REDEBAN 2025'!$B$19,IF(AND(W737="VISITA_TÉCNICA",Y737="TIPO II"),'BASE LIQUIDACION REDEBAN 2025'!$B$18,'BASE LIQUIDACION REDEBAN 2025'!$B$17))</f>
        <v>35779.500569199998</v>
      </c>
      <c r="AD737" s="86">
        <v>0</v>
      </c>
      <c r="AE737" s="86">
        <f t="shared" si="11"/>
        <v>35779.500569199998</v>
      </c>
      <c r="AF737" s="49"/>
    </row>
    <row r="738" spans="1:32" s="78" customFormat="1">
      <c r="A738" s="8" t="s">
        <v>90</v>
      </c>
      <c r="B738" s="94" t="str">
        <f>VLOOKUP(A738,'CENTRO DE COSTOS'!A:D,4,FALSE)</f>
        <v>JUAN SEBASTIÁN RÍOS CASTRILLÓN</v>
      </c>
      <c r="C738" s="94" t="str">
        <f>VLOOKUP(A738,'CENTRO DE COSTOS'!A:D,2,FALSE)</f>
        <v>0004-0005</v>
      </c>
      <c r="D738" s="8">
        <v>5212</v>
      </c>
      <c r="E738" s="8">
        <v>2707967</v>
      </c>
      <c r="F738" s="8">
        <v>79232</v>
      </c>
      <c r="G738" s="8" t="s">
        <v>6241</v>
      </c>
      <c r="H738" s="8" t="s">
        <v>249</v>
      </c>
      <c r="I738" s="8" t="s">
        <v>1729</v>
      </c>
      <c r="J738" s="8" t="s">
        <v>10483</v>
      </c>
      <c r="K738" s="8" t="s">
        <v>160</v>
      </c>
      <c r="L738" s="8" t="s">
        <v>10484</v>
      </c>
      <c r="M738" s="183">
        <v>45908.448611111111</v>
      </c>
      <c r="N738" s="183">
        <v>45912.375</v>
      </c>
      <c r="O738" s="90"/>
      <c r="P738" s="8" t="s">
        <v>8318</v>
      </c>
      <c r="Q738" s="8" t="s">
        <v>8318</v>
      </c>
      <c r="R738" s="8" t="s">
        <v>243</v>
      </c>
      <c r="S738" s="8" t="s">
        <v>244</v>
      </c>
      <c r="T738" s="8" t="s">
        <v>6246</v>
      </c>
      <c r="U738" s="8" t="s">
        <v>7731</v>
      </c>
      <c r="V738" s="8" t="s">
        <v>10485</v>
      </c>
      <c r="W738" s="8" t="s">
        <v>165</v>
      </c>
      <c r="X738" s="10"/>
      <c r="Y738" s="94" t="str">
        <f>VLOOKUP(D738,TIPOLOGIA!A:F,6,0)</f>
        <v>TIPO I</v>
      </c>
      <c r="Z738" s="94" t="str">
        <f>VLOOKUP(D738,TIPOLOGIA!A:F,5,0)</f>
        <v>TERRESTRE</v>
      </c>
      <c r="AA738" s="8" t="s">
        <v>9336</v>
      </c>
      <c r="AB738" s="8">
        <v>1</v>
      </c>
      <c r="AC738" s="86">
        <f>IF(W738="SOPORTE_TELEFÓNICO",'BASE LIQUIDACION REDEBAN 2025'!$B$19,IF(AND(W738="VISITA_TÉCNICA",Y738="TIPO II"),'BASE LIQUIDACION REDEBAN 2025'!$B$18,'BASE LIQUIDACION REDEBAN 2025'!$B$17))</f>
        <v>35779.500569199998</v>
      </c>
      <c r="AD738" s="86">
        <v>0</v>
      </c>
      <c r="AE738" s="86">
        <f t="shared" si="11"/>
        <v>35779.500569199998</v>
      </c>
      <c r="AF738" s="49"/>
    </row>
    <row r="739" spans="1:32" s="78" customFormat="1">
      <c r="A739" s="8" t="s">
        <v>90</v>
      </c>
      <c r="B739" s="94" t="str">
        <f>VLOOKUP(A739,'CENTRO DE COSTOS'!A:D,4,FALSE)</f>
        <v>JUAN SEBASTIÁN RÍOS CASTRILLÓN</v>
      </c>
      <c r="C739" s="94" t="str">
        <f>VLOOKUP(A739,'CENTRO DE COSTOS'!A:D,2,FALSE)</f>
        <v>0004-0005</v>
      </c>
      <c r="D739" s="8">
        <v>5001</v>
      </c>
      <c r="E739" s="8">
        <v>2708013</v>
      </c>
      <c r="F739" s="8">
        <v>79920</v>
      </c>
      <c r="G739" s="8" t="s">
        <v>6241</v>
      </c>
      <c r="H739" s="8" t="s">
        <v>249</v>
      </c>
      <c r="I739" s="8" t="s">
        <v>90</v>
      </c>
      <c r="J739" s="8" t="s">
        <v>4375</v>
      </c>
      <c r="K739" s="8" t="s">
        <v>160</v>
      </c>
      <c r="L739" s="8" t="s">
        <v>10486</v>
      </c>
      <c r="M739" s="183">
        <v>45908.443055555559</v>
      </c>
      <c r="N739" s="183">
        <v>45912.376388888893</v>
      </c>
      <c r="O739" s="90"/>
      <c r="P739" s="8" t="s">
        <v>8318</v>
      </c>
      <c r="Q739" s="8" t="s">
        <v>8318</v>
      </c>
      <c r="R739" s="8" t="s">
        <v>243</v>
      </c>
      <c r="S739" s="8" t="s">
        <v>244</v>
      </c>
      <c r="T739" s="8" t="s">
        <v>6246</v>
      </c>
      <c r="U739" s="8" t="s">
        <v>7731</v>
      </c>
      <c r="V739" s="8" t="s">
        <v>10487</v>
      </c>
      <c r="W739" s="8" t="s">
        <v>165</v>
      </c>
      <c r="X739" s="10"/>
      <c r="Y739" s="94" t="str">
        <f>VLOOKUP(D739,TIPOLOGIA!A:F,6,0)</f>
        <v>TIPO I</v>
      </c>
      <c r="Z739" s="94" t="str">
        <f>VLOOKUP(D739,TIPOLOGIA!A:F,5,0)</f>
        <v>TERRESTRE</v>
      </c>
      <c r="AA739" s="8" t="s">
        <v>9336</v>
      </c>
      <c r="AB739" s="8">
        <v>1</v>
      </c>
      <c r="AC739" s="86">
        <f>IF(W739="SOPORTE_TELEFÓNICO",'BASE LIQUIDACION REDEBAN 2025'!$B$19,IF(AND(W739="VISITA_TÉCNICA",Y739="TIPO II"),'BASE LIQUIDACION REDEBAN 2025'!$B$18,'BASE LIQUIDACION REDEBAN 2025'!$B$17))</f>
        <v>35779.500569199998</v>
      </c>
      <c r="AD739" s="86">
        <v>0</v>
      </c>
      <c r="AE739" s="86">
        <f t="shared" si="11"/>
        <v>35779.500569199998</v>
      </c>
      <c r="AF739" s="49"/>
    </row>
    <row r="740" spans="1:32" s="78" customFormat="1">
      <c r="A740" s="8" t="s">
        <v>68</v>
      </c>
      <c r="B740" s="94" t="str">
        <f>VLOOKUP(A740,'CENTRO DE COSTOS'!A:D,4,FALSE)</f>
        <v>WILLIAM ASDRUBAL ROZO ROZO</v>
      </c>
      <c r="C740" s="94" t="str">
        <f>VLOOKUP(A740,'CENTRO DE COSTOS'!A:D,2,FALSE)</f>
        <v>0004-0004</v>
      </c>
      <c r="D740" s="8">
        <v>11001</v>
      </c>
      <c r="E740" s="8">
        <v>2723270</v>
      </c>
      <c r="F740" s="8">
        <v>38476</v>
      </c>
      <c r="G740" s="8" t="s">
        <v>6241</v>
      </c>
      <c r="H740" s="8" t="s">
        <v>417</v>
      </c>
      <c r="I740" s="8" t="s">
        <v>68</v>
      </c>
      <c r="J740" s="8" t="s">
        <v>10488</v>
      </c>
      <c r="K740" s="8" t="s">
        <v>160</v>
      </c>
      <c r="L740" s="8" t="s">
        <v>10489</v>
      </c>
      <c r="M740" s="183">
        <v>45910.620833333327</v>
      </c>
      <c r="N740" s="183">
        <v>45912.400694444441</v>
      </c>
      <c r="O740" s="90"/>
      <c r="P740" s="8" t="s">
        <v>8318</v>
      </c>
      <c r="Q740" s="8" t="s">
        <v>8318</v>
      </c>
      <c r="R740" s="8" t="s">
        <v>6245</v>
      </c>
      <c r="S740" s="8" t="s">
        <v>6245</v>
      </c>
      <c r="T740" s="8" t="s">
        <v>7735</v>
      </c>
      <c r="U740" s="8" t="s">
        <v>7826</v>
      </c>
      <c r="V740" s="8" t="s">
        <v>10490</v>
      </c>
      <c r="W740" s="8" t="s">
        <v>165</v>
      </c>
      <c r="X740" s="10"/>
      <c r="Y740" s="94" t="str">
        <f>VLOOKUP(D740,TIPOLOGIA!A:F,6,0)</f>
        <v>TIPO I</v>
      </c>
      <c r="Z740" s="94" t="str">
        <f>VLOOKUP(D740,TIPOLOGIA!A:F,5,0)</f>
        <v>TERRESTRE</v>
      </c>
      <c r="AA740" s="8" t="s">
        <v>3358</v>
      </c>
      <c r="AB740" s="8">
        <v>1</v>
      </c>
      <c r="AC740" s="86">
        <f>IF(W740="SOPORTE_TELEFÓNICO",'BASE LIQUIDACION REDEBAN 2025'!$B$19,IF(AND(W740="VISITA_TÉCNICA",Y740="TIPO II"),'BASE LIQUIDACION REDEBAN 2025'!$B$18,'BASE LIQUIDACION REDEBAN 2025'!$B$17))</f>
        <v>35779.500569199998</v>
      </c>
      <c r="AD740" s="86">
        <v>0</v>
      </c>
      <c r="AE740" s="86">
        <f t="shared" si="11"/>
        <v>35779.500569199998</v>
      </c>
      <c r="AF740" s="49"/>
    </row>
    <row r="741" spans="1:32" s="78" customFormat="1">
      <c r="A741" s="8" t="s">
        <v>76</v>
      </c>
      <c r="B741" s="94" t="str">
        <f>VLOOKUP(A741,'CENTRO DE COSTOS'!A:D,4,FALSE)</f>
        <v>DIEGO FERNANDO HENAO CARDONA</v>
      </c>
      <c r="C741" s="94" t="str">
        <f>VLOOKUP(A741,'CENTRO DE COSTOS'!A:D,2,FALSE)</f>
        <v>0004-0003</v>
      </c>
      <c r="D741" s="8">
        <v>76001</v>
      </c>
      <c r="E741" s="8">
        <v>2722450</v>
      </c>
      <c r="F741" s="8">
        <v>80248</v>
      </c>
      <c r="G741" s="8" t="s">
        <v>6241</v>
      </c>
      <c r="H741" s="8" t="s">
        <v>232</v>
      </c>
      <c r="I741" s="8" t="s">
        <v>76</v>
      </c>
      <c r="J741" s="8" t="s">
        <v>10491</v>
      </c>
      <c r="K741" s="8" t="s">
        <v>160</v>
      </c>
      <c r="L741" s="8" t="s">
        <v>10492</v>
      </c>
      <c r="M741" s="183">
        <v>45910.564583333333</v>
      </c>
      <c r="N741" s="183">
        <v>45912.406944444447</v>
      </c>
      <c r="O741" s="90"/>
      <c r="P741" s="8" t="s">
        <v>8318</v>
      </c>
      <c r="Q741" s="8" t="s">
        <v>8318</v>
      </c>
      <c r="R741" s="8" t="s">
        <v>162</v>
      </c>
      <c r="S741" s="8" t="s">
        <v>162</v>
      </c>
      <c r="T741" s="8" t="s">
        <v>6246</v>
      </c>
      <c r="U741" s="8" t="s">
        <v>7731</v>
      </c>
      <c r="V741" s="8" t="s">
        <v>10493</v>
      </c>
      <c r="W741" s="8" t="s">
        <v>165</v>
      </c>
      <c r="X741" s="10"/>
      <c r="Y741" s="94" t="str">
        <f>VLOOKUP(D741,TIPOLOGIA!A:F,6,0)</f>
        <v>TIPO I</v>
      </c>
      <c r="Z741" s="94" t="str">
        <f>VLOOKUP(D741,TIPOLOGIA!A:F,5,0)</f>
        <v>TERRESTRE</v>
      </c>
      <c r="AA741" s="8" t="s">
        <v>1498</v>
      </c>
      <c r="AB741" s="8">
        <v>1</v>
      </c>
      <c r="AC741" s="86">
        <f>IF(W741="SOPORTE_TELEFÓNICO",'BASE LIQUIDACION REDEBAN 2025'!$B$19,IF(AND(W741="VISITA_TÉCNICA",Y741="TIPO II"),'BASE LIQUIDACION REDEBAN 2025'!$B$18,'BASE LIQUIDACION REDEBAN 2025'!$B$17))</f>
        <v>35779.500569199998</v>
      </c>
      <c r="AD741" s="86">
        <v>0</v>
      </c>
      <c r="AE741" s="86">
        <f t="shared" si="11"/>
        <v>35779.500569199998</v>
      </c>
      <c r="AF741" s="49"/>
    </row>
    <row r="742" spans="1:32" s="78" customFormat="1">
      <c r="A742" s="8" t="s">
        <v>99</v>
      </c>
      <c r="B742" s="94" t="str">
        <f>VLOOKUP(A742,'CENTRO DE COSTOS'!A:D,4,FALSE)</f>
        <v>JOSE MAURICIO HERNANDEZ ROJAS</v>
      </c>
      <c r="C742" s="94" t="str">
        <f>VLOOKUP(A742,'CENTRO DE COSTOS'!A:D,2,FALSE)</f>
        <v>0004-0001</v>
      </c>
      <c r="D742" s="8">
        <v>20001</v>
      </c>
      <c r="E742" s="8">
        <v>2708894</v>
      </c>
      <c r="F742" s="8">
        <v>61190</v>
      </c>
      <c r="G742" s="8" t="s">
        <v>6241</v>
      </c>
      <c r="H742" s="8" t="s">
        <v>596</v>
      </c>
      <c r="I742" s="8" t="s">
        <v>99</v>
      </c>
      <c r="J742" s="8" t="s">
        <v>6456</v>
      </c>
      <c r="K742" s="8" t="s">
        <v>160</v>
      </c>
      <c r="L742" s="8" t="s">
        <v>10494</v>
      </c>
      <c r="M742" s="183">
        <v>45908.505555555559</v>
      </c>
      <c r="N742" s="183">
        <v>45912.40902777778</v>
      </c>
      <c r="O742" s="90"/>
      <c r="P742" s="8" t="s">
        <v>8318</v>
      </c>
      <c r="Q742" s="8" t="s">
        <v>8318</v>
      </c>
      <c r="R742" s="8" t="s">
        <v>6245</v>
      </c>
      <c r="S742" s="8" t="s">
        <v>6245</v>
      </c>
      <c r="T742" s="8" t="s">
        <v>6246</v>
      </c>
      <c r="U742" s="8" t="s">
        <v>7731</v>
      </c>
      <c r="V742" s="8" t="s">
        <v>10495</v>
      </c>
      <c r="W742" s="8" t="s">
        <v>165</v>
      </c>
      <c r="X742" s="10"/>
      <c r="Y742" s="94" t="str">
        <f>VLOOKUP(D742,TIPOLOGIA!A:F,6,0)</f>
        <v>TIPO I</v>
      </c>
      <c r="Z742" s="94" t="str">
        <f>VLOOKUP(D742,TIPOLOGIA!A:F,5,0)</f>
        <v>TERRESTRE</v>
      </c>
      <c r="AA742" s="8" t="s">
        <v>1972</v>
      </c>
      <c r="AB742" s="8">
        <v>1</v>
      </c>
      <c r="AC742" s="86">
        <f>IF(W742="SOPORTE_TELEFÓNICO",'BASE LIQUIDACION REDEBAN 2025'!$B$19,IF(AND(W742="VISITA_TÉCNICA",Y742="TIPO II"),'BASE LIQUIDACION REDEBAN 2025'!$B$18,'BASE LIQUIDACION REDEBAN 2025'!$B$17))</f>
        <v>35779.500569199998</v>
      </c>
      <c r="AD742" s="86">
        <v>0</v>
      </c>
      <c r="AE742" s="86">
        <f t="shared" si="11"/>
        <v>35779.500569199998</v>
      </c>
      <c r="AF742" s="49"/>
    </row>
    <row r="743" spans="1:32" s="78" customFormat="1">
      <c r="A743" s="8" t="s">
        <v>90</v>
      </c>
      <c r="B743" s="94" t="str">
        <f>VLOOKUP(A743,'CENTRO DE COSTOS'!A:D,4,FALSE)</f>
        <v>JUAN SEBASTIÁN RÍOS CASTRILLÓN</v>
      </c>
      <c r="C743" s="94" t="str">
        <f>VLOOKUP(A743,'CENTRO DE COSTOS'!A:D,2,FALSE)</f>
        <v>0004-0005</v>
      </c>
      <c r="D743" s="8">
        <v>5318</v>
      </c>
      <c r="E743" s="8">
        <v>2721027</v>
      </c>
      <c r="F743" s="8">
        <v>75962</v>
      </c>
      <c r="G743" s="8" t="s">
        <v>6241</v>
      </c>
      <c r="H743" s="8" t="s">
        <v>249</v>
      </c>
      <c r="I743" s="8" t="s">
        <v>1474</v>
      </c>
      <c r="J743" s="8" t="s">
        <v>10496</v>
      </c>
      <c r="K743" s="8" t="s">
        <v>160</v>
      </c>
      <c r="L743" s="8" t="s">
        <v>10497</v>
      </c>
      <c r="M743" s="183">
        <v>45910.4375</v>
      </c>
      <c r="N743" s="183">
        <v>45912.411111111112</v>
      </c>
      <c r="O743" s="90"/>
      <c r="P743" s="8" t="s">
        <v>8318</v>
      </c>
      <c r="Q743" s="8" t="s">
        <v>8318</v>
      </c>
      <c r="R743" s="8" t="s">
        <v>243</v>
      </c>
      <c r="S743" s="8" t="s">
        <v>365</v>
      </c>
      <c r="T743" s="8" t="s">
        <v>6246</v>
      </c>
      <c r="U743" s="8" t="s">
        <v>7731</v>
      </c>
      <c r="V743" s="8" t="s">
        <v>10498</v>
      </c>
      <c r="W743" s="8" t="s">
        <v>165</v>
      </c>
      <c r="X743" s="10"/>
      <c r="Y743" s="94" t="str">
        <f>VLOOKUP(D743,TIPOLOGIA!A:F,6,0)</f>
        <v>TIPO II</v>
      </c>
      <c r="Z743" s="94" t="str">
        <f>VLOOKUP(D743,TIPOLOGIA!A:F,5,0)</f>
        <v>TERRESTRE</v>
      </c>
      <c r="AA743" s="8" t="s">
        <v>804</v>
      </c>
      <c r="AB743" s="8">
        <v>1</v>
      </c>
      <c r="AC743" s="86">
        <f>IF(W743="SOPORTE_TELEFÓNICO",'BASE LIQUIDACION REDEBAN 2025'!$B$19,IF(AND(W743="VISITA_TÉCNICA",Y743="TIPO II"),'BASE LIQUIDACION REDEBAN 2025'!$B$18,'BASE LIQUIDACION REDEBAN 2025'!$B$17))</f>
        <v>67654.12000000001</v>
      </c>
      <c r="AD743" s="86">
        <v>0</v>
      </c>
      <c r="AE743" s="86">
        <f t="shared" si="11"/>
        <v>67654.12000000001</v>
      </c>
      <c r="AF743" s="49"/>
    </row>
    <row r="744" spans="1:32" s="78" customFormat="1">
      <c r="A744" s="8" t="s">
        <v>76</v>
      </c>
      <c r="B744" s="94" t="str">
        <f>VLOOKUP(A744,'CENTRO DE COSTOS'!A:D,4,FALSE)</f>
        <v>DIEGO FERNANDO HENAO CARDONA</v>
      </c>
      <c r="C744" s="94" t="str">
        <f>VLOOKUP(A744,'CENTRO DE COSTOS'!A:D,2,FALSE)</f>
        <v>0004-0003</v>
      </c>
      <c r="D744" s="8">
        <v>76109</v>
      </c>
      <c r="E744" s="8">
        <v>2711106</v>
      </c>
      <c r="F744" s="8">
        <v>79355</v>
      </c>
      <c r="G744" s="8" t="s">
        <v>6241</v>
      </c>
      <c r="H744" s="8" t="s">
        <v>232</v>
      </c>
      <c r="I744" s="8" t="s">
        <v>762</v>
      </c>
      <c r="J744" s="8" t="s">
        <v>10499</v>
      </c>
      <c r="K744" s="8" t="s">
        <v>160</v>
      </c>
      <c r="L744" s="8" t="s">
        <v>10500</v>
      </c>
      <c r="M744" s="183">
        <v>45908.660416666673</v>
      </c>
      <c r="N744" s="183">
        <v>45912.413194444453</v>
      </c>
      <c r="O744" s="90"/>
      <c r="P744" s="8" t="s">
        <v>8318</v>
      </c>
      <c r="Q744" s="8" t="s">
        <v>8318</v>
      </c>
      <c r="R744" s="8" t="s">
        <v>6245</v>
      </c>
      <c r="S744" s="8" t="s">
        <v>6245</v>
      </c>
      <c r="T744" s="8" t="s">
        <v>6246</v>
      </c>
      <c r="U744" s="8" t="s">
        <v>7731</v>
      </c>
      <c r="V744" s="8" t="s">
        <v>10501</v>
      </c>
      <c r="W744" s="8" t="s">
        <v>8320</v>
      </c>
      <c r="X744" s="10"/>
      <c r="Y744" s="94" t="str">
        <f>VLOOKUP(D744,TIPOLOGIA!A:F,6,0)</f>
        <v>TIPO III</v>
      </c>
      <c r="Z744" s="94" t="str">
        <f>VLOOKUP(D744,TIPOLOGIA!A:F,5,0)</f>
        <v>TERRESTRE</v>
      </c>
      <c r="AA744" s="8"/>
      <c r="AB744" s="8">
        <v>0</v>
      </c>
      <c r="AC744" s="86">
        <f>IF(W744="SOPORTE_TELEFÓNICO",'BASE LIQUIDACION REDEBAN 2025'!$B$19,IF(AND(W744="VISITA_TÉCNICA",Y744="TIPO II"),'BASE LIQUIDACION REDEBAN 2025'!$B$18,'BASE LIQUIDACION REDEBAN 2025'!$B$17))</f>
        <v>35779.500569199998</v>
      </c>
      <c r="AD744" s="86">
        <v>0</v>
      </c>
      <c r="AE744" s="86">
        <f t="shared" si="11"/>
        <v>35779.500569199998</v>
      </c>
      <c r="AF744" s="49"/>
    </row>
    <row r="745" spans="1:32" s="78" customFormat="1">
      <c r="A745" s="8" t="s">
        <v>98</v>
      </c>
      <c r="B745" s="94" t="str">
        <f>VLOOKUP(A745,'CENTRO DE COSTOS'!A:D,4,FALSE)</f>
        <v>MIGUEL JULIÁN HERNÁNDEZ GUARÍN</v>
      </c>
      <c r="C745" s="94" t="str">
        <f>VLOOKUP(A745,'CENTRO DE COSTOS'!A:D,2,FALSE)</f>
        <v>0004-0008</v>
      </c>
      <c r="D745" s="8">
        <v>15176</v>
      </c>
      <c r="E745" s="8">
        <v>2711350</v>
      </c>
      <c r="F745" s="8">
        <v>79763</v>
      </c>
      <c r="G745" s="8" t="s">
        <v>6241</v>
      </c>
      <c r="H745" s="8" t="s">
        <v>406</v>
      </c>
      <c r="I745" s="8" t="s">
        <v>837</v>
      </c>
      <c r="J745" s="8" t="s">
        <v>10502</v>
      </c>
      <c r="K745" s="8" t="s">
        <v>160</v>
      </c>
      <c r="L745" s="8" t="s">
        <v>10503</v>
      </c>
      <c r="M745" s="183">
        <v>45908.685416666667</v>
      </c>
      <c r="N745" s="183">
        <v>45912.414583333331</v>
      </c>
      <c r="O745" s="90"/>
      <c r="P745" s="8" t="s">
        <v>8318</v>
      </c>
      <c r="Q745" s="8" t="s">
        <v>8318</v>
      </c>
      <c r="R745" s="8" t="s">
        <v>6245</v>
      </c>
      <c r="S745" s="8" t="s">
        <v>6245</v>
      </c>
      <c r="T745" s="8" t="s">
        <v>6246</v>
      </c>
      <c r="U745" s="8" t="s">
        <v>7731</v>
      </c>
      <c r="V745" s="8" t="s">
        <v>10504</v>
      </c>
      <c r="W745" s="8" t="s">
        <v>8320</v>
      </c>
      <c r="X745" s="10"/>
      <c r="Y745" s="94" t="str">
        <f>VLOOKUP(D745,TIPOLOGIA!A:F,6,0)</f>
        <v>TIPO III</v>
      </c>
      <c r="Z745" s="94" t="str">
        <f>VLOOKUP(D745,TIPOLOGIA!A:F,5,0)</f>
        <v>TERRESTRE</v>
      </c>
      <c r="AA745" s="8"/>
      <c r="AB745" s="8">
        <v>0</v>
      </c>
      <c r="AC745" s="86">
        <f>IF(W745="SOPORTE_TELEFÓNICO",'BASE LIQUIDACION REDEBAN 2025'!$B$19,IF(AND(W745="VISITA_TÉCNICA",Y745="TIPO II"),'BASE LIQUIDACION REDEBAN 2025'!$B$18,'BASE LIQUIDACION REDEBAN 2025'!$B$17))</f>
        <v>35779.500569199998</v>
      </c>
      <c r="AD745" s="86">
        <v>0</v>
      </c>
      <c r="AE745" s="86">
        <f t="shared" si="11"/>
        <v>35779.500569199998</v>
      </c>
      <c r="AF745" s="49"/>
    </row>
    <row r="746" spans="1:32" s="78" customFormat="1">
      <c r="A746" s="8" t="s">
        <v>68</v>
      </c>
      <c r="B746" s="94" t="str">
        <f>VLOOKUP(A746,'CENTRO DE COSTOS'!A:D,4,FALSE)</f>
        <v>WILLIAM ASDRUBAL ROZO ROZO</v>
      </c>
      <c r="C746" s="94" t="str">
        <f>VLOOKUP(A746,'CENTRO DE COSTOS'!A:D,2,FALSE)</f>
        <v>0004-0004</v>
      </c>
      <c r="D746" s="8">
        <v>25269</v>
      </c>
      <c r="E746" s="8">
        <v>2724663</v>
      </c>
      <c r="F746" s="8">
        <v>80013</v>
      </c>
      <c r="G746" s="8" t="s">
        <v>6241</v>
      </c>
      <c r="H746" s="8" t="s">
        <v>417</v>
      </c>
      <c r="I746" s="8" t="s">
        <v>1617</v>
      </c>
      <c r="J746" s="8" t="s">
        <v>10505</v>
      </c>
      <c r="K746" s="8" t="s">
        <v>160</v>
      </c>
      <c r="L746" s="8" t="s">
        <v>10506</v>
      </c>
      <c r="M746" s="183">
        <v>45911.333333333343</v>
      </c>
      <c r="N746" s="183">
        <v>45912.415277777778</v>
      </c>
      <c r="O746" s="90"/>
      <c r="P746" s="8" t="s">
        <v>8318</v>
      </c>
      <c r="Q746" s="8" t="s">
        <v>8318</v>
      </c>
      <c r="R746" s="8" t="s">
        <v>162</v>
      </c>
      <c r="S746" s="8" t="s">
        <v>162</v>
      </c>
      <c r="T746" s="8" t="s">
        <v>6246</v>
      </c>
      <c r="U746" s="8" t="s">
        <v>7731</v>
      </c>
      <c r="V746" s="8" t="s">
        <v>10507</v>
      </c>
      <c r="W746" s="8" t="s">
        <v>165</v>
      </c>
      <c r="X746" s="10"/>
      <c r="Y746" s="94" t="str">
        <f>VLOOKUP(D746,TIPOLOGIA!A:F,6,0)</f>
        <v>TIPO II</v>
      </c>
      <c r="Z746" s="94" t="str">
        <f>VLOOKUP(D746,TIPOLOGIA!A:F,5,0)</f>
        <v>TERRESTRE</v>
      </c>
      <c r="AA746" s="8" t="s">
        <v>551</v>
      </c>
      <c r="AB746" s="8">
        <v>1</v>
      </c>
      <c r="AC746" s="86">
        <f>IF(W746="SOPORTE_TELEFÓNICO",'BASE LIQUIDACION REDEBAN 2025'!$B$19,IF(AND(W746="VISITA_TÉCNICA",Y746="TIPO II"),'BASE LIQUIDACION REDEBAN 2025'!$B$18,'BASE LIQUIDACION REDEBAN 2025'!$B$17))</f>
        <v>67654.12000000001</v>
      </c>
      <c r="AD746" s="86">
        <v>0</v>
      </c>
      <c r="AE746" s="86">
        <f t="shared" si="11"/>
        <v>67654.12000000001</v>
      </c>
      <c r="AF746" s="49"/>
    </row>
    <row r="747" spans="1:32" s="78" customFormat="1">
      <c r="A747" s="8" t="s">
        <v>86</v>
      </c>
      <c r="B747" s="94" t="str">
        <f>VLOOKUP(A747,'CENTRO DE COSTOS'!A:D,4,FALSE)</f>
        <v>KEVIN ALEXIS CORZO BUSTOS</v>
      </c>
      <c r="C747" s="94" t="str">
        <f>VLOOKUP(A747,'CENTRO DE COSTOS'!A:D,2,FALSE)</f>
        <v>0004-0007</v>
      </c>
      <c r="D747" s="8">
        <v>73411</v>
      </c>
      <c r="E747" s="8">
        <v>2711483</v>
      </c>
      <c r="F747" s="8">
        <v>79700</v>
      </c>
      <c r="G747" s="8" t="s">
        <v>6241</v>
      </c>
      <c r="H747" s="8" t="s">
        <v>494</v>
      </c>
      <c r="I747" s="8" t="s">
        <v>630</v>
      </c>
      <c r="J747" s="8" t="s">
        <v>10508</v>
      </c>
      <c r="K747" s="8" t="s">
        <v>160</v>
      </c>
      <c r="L747" s="8" t="s">
        <v>10509</v>
      </c>
      <c r="M747" s="183">
        <v>45908.695833333331</v>
      </c>
      <c r="N747" s="183">
        <v>45912.415972222218</v>
      </c>
      <c r="O747" s="90"/>
      <c r="P747" s="8" t="s">
        <v>8318</v>
      </c>
      <c r="Q747" s="8" t="s">
        <v>8318</v>
      </c>
      <c r="R747" s="8" t="s">
        <v>243</v>
      </c>
      <c r="S747" s="8" t="s">
        <v>365</v>
      </c>
      <c r="T747" s="8" t="s">
        <v>6246</v>
      </c>
      <c r="U747" s="8" t="s">
        <v>7731</v>
      </c>
      <c r="V747" s="8" t="s">
        <v>10510</v>
      </c>
      <c r="W747" s="8" t="s">
        <v>8320</v>
      </c>
      <c r="X747" s="10"/>
      <c r="Y747" s="94" t="str">
        <f>VLOOKUP(D747,TIPOLOGIA!A:F,6,0)</f>
        <v>TIPO III</v>
      </c>
      <c r="Z747" s="94" t="str">
        <f>VLOOKUP(D747,TIPOLOGIA!A:F,5,0)</f>
        <v>TERRESTRE</v>
      </c>
      <c r="AA747" s="8"/>
      <c r="AB747" s="8">
        <v>0</v>
      </c>
      <c r="AC747" s="86">
        <f>IF(W747="SOPORTE_TELEFÓNICO",'BASE LIQUIDACION REDEBAN 2025'!$B$19,IF(AND(W747="VISITA_TÉCNICA",Y747="TIPO II"),'BASE LIQUIDACION REDEBAN 2025'!$B$18,'BASE LIQUIDACION REDEBAN 2025'!$B$17))</f>
        <v>35779.500569199998</v>
      </c>
      <c r="AD747" s="86">
        <v>0</v>
      </c>
      <c r="AE747" s="86">
        <f t="shared" si="11"/>
        <v>35779.500569199998</v>
      </c>
      <c r="AF747" s="49"/>
    </row>
    <row r="748" spans="1:32" s="78" customFormat="1">
      <c r="A748" s="8" t="s">
        <v>92</v>
      </c>
      <c r="B748" s="94" t="str">
        <f>VLOOKUP(A748,'CENTRO DE COSTOS'!A:D,4,FALSE)</f>
        <v>KEVIN ALEXIS CORZO BUSTOS</v>
      </c>
      <c r="C748" s="94" t="str">
        <f>VLOOKUP(A748,'CENTRO DE COSTOS'!A:D,2,FALSE)</f>
        <v>0004-0007</v>
      </c>
      <c r="D748" s="8">
        <v>41298</v>
      </c>
      <c r="E748" s="8">
        <v>2713200</v>
      </c>
      <c r="F748" s="8">
        <v>79890</v>
      </c>
      <c r="G748" s="8" t="s">
        <v>6241</v>
      </c>
      <c r="H748" s="8" t="s">
        <v>430</v>
      </c>
      <c r="I748" s="8" t="s">
        <v>971</v>
      </c>
      <c r="J748" s="8" t="s">
        <v>8722</v>
      </c>
      <c r="K748" s="8" t="s">
        <v>160</v>
      </c>
      <c r="L748" s="8" t="s">
        <v>10511</v>
      </c>
      <c r="M748" s="183">
        <v>45909.356249999997</v>
      </c>
      <c r="N748" s="183">
        <v>45912.417361111111</v>
      </c>
      <c r="O748" s="90"/>
      <c r="P748" s="8" t="s">
        <v>8318</v>
      </c>
      <c r="Q748" s="8" t="s">
        <v>8318</v>
      </c>
      <c r="R748" s="8" t="s">
        <v>243</v>
      </c>
      <c r="S748" s="8" t="s">
        <v>244</v>
      </c>
      <c r="T748" s="8" t="s">
        <v>6246</v>
      </c>
      <c r="U748" s="8" t="s">
        <v>7731</v>
      </c>
      <c r="V748" s="8" t="s">
        <v>10512</v>
      </c>
      <c r="W748" s="8" t="s">
        <v>8320</v>
      </c>
      <c r="X748" s="10"/>
      <c r="Y748" s="94" t="str">
        <f>VLOOKUP(D748,TIPOLOGIA!A:F,6,0)</f>
        <v>TIPO III</v>
      </c>
      <c r="Z748" s="94" t="str">
        <f>VLOOKUP(D748,TIPOLOGIA!A:F,5,0)</f>
        <v>TERRESTRE</v>
      </c>
      <c r="AA748" s="8"/>
      <c r="AB748" s="8">
        <v>0</v>
      </c>
      <c r="AC748" s="86">
        <f>IF(W748="SOPORTE_TELEFÓNICO",'BASE LIQUIDACION REDEBAN 2025'!$B$19,IF(AND(W748="VISITA_TÉCNICA",Y748="TIPO II"),'BASE LIQUIDACION REDEBAN 2025'!$B$18,'BASE LIQUIDACION REDEBAN 2025'!$B$17))</f>
        <v>35779.500569199998</v>
      </c>
      <c r="AD748" s="86">
        <v>0</v>
      </c>
      <c r="AE748" s="86">
        <f t="shared" si="11"/>
        <v>35779.500569199998</v>
      </c>
      <c r="AF748" s="49"/>
    </row>
    <row r="749" spans="1:32" s="78" customFormat="1">
      <c r="A749" s="8" t="s">
        <v>99</v>
      </c>
      <c r="B749" s="94" t="str">
        <f>VLOOKUP(A749,'CENTRO DE COSTOS'!A:D,4,FALSE)</f>
        <v>JOSE MAURICIO HERNANDEZ ROJAS</v>
      </c>
      <c r="C749" s="94" t="str">
        <f>VLOOKUP(A749,'CENTRO DE COSTOS'!A:D,2,FALSE)</f>
        <v>0004-0001</v>
      </c>
      <c r="D749" s="8">
        <v>20032</v>
      </c>
      <c r="E749" s="8">
        <v>2712754</v>
      </c>
      <c r="F749" s="8">
        <v>79223</v>
      </c>
      <c r="G749" s="8" t="s">
        <v>6241</v>
      </c>
      <c r="H749" s="8" t="s">
        <v>596</v>
      </c>
      <c r="I749" s="8" t="s">
        <v>1765</v>
      </c>
      <c r="J749" s="8" t="s">
        <v>10513</v>
      </c>
      <c r="K749" s="8" t="s">
        <v>160</v>
      </c>
      <c r="L749" s="8" t="s">
        <v>10514</v>
      </c>
      <c r="M749" s="183">
        <v>45909.333333333343</v>
      </c>
      <c r="N749" s="183">
        <v>45912.418055555558</v>
      </c>
      <c r="O749" s="90"/>
      <c r="P749" s="8" t="s">
        <v>8318</v>
      </c>
      <c r="Q749" s="8" t="s">
        <v>8318</v>
      </c>
      <c r="R749" s="8" t="s">
        <v>243</v>
      </c>
      <c r="S749" s="8" t="s">
        <v>244</v>
      </c>
      <c r="T749" s="8" t="s">
        <v>6246</v>
      </c>
      <c r="U749" s="8" t="s">
        <v>7731</v>
      </c>
      <c r="V749" s="8" t="s">
        <v>10515</v>
      </c>
      <c r="W749" s="8" t="s">
        <v>8320</v>
      </c>
      <c r="X749" s="10"/>
      <c r="Y749" s="94" t="str">
        <f>VLOOKUP(D749,TIPOLOGIA!A:F,6,0)</f>
        <v>TIPO III</v>
      </c>
      <c r="Z749" s="94" t="str">
        <f>VLOOKUP(D749,TIPOLOGIA!A:F,5,0)</f>
        <v>TERRESTRE</v>
      </c>
      <c r="AA749" s="8"/>
      <c r="AB749" s="8">
        <v>0</v>
      </c>
      <c r="AC749" s="86">
        <f>IF(W749="SOPORTE_TELEFÓNICO",'BASE LIQUIDACION REDEBAN 2025'!$B$19,IF(AND(W749="VISITA_TÉCNICA",Y749="TIPO II"),'BASE LIQUIDACION REDEBAN 2025'!$B$18,'BASE LIQUIDACION REDEBAN 2025'!$B$17))</f>
        <v>35779.500569199998</v>
      </c>
      <c r="AD749" s="86">
        <v>0</v>
      </c>
      <c r="AE749" s="86">
        <f t="shared" si="11"/>
        <v>35779.500569199998</v>
      </c>
      <c r="AF749" s="49"/>
    </row>
    <row r="750" spans="1:32" s="78" customFormat="1">
      <c r="A750" s="8" t="s">
        <v>90</v>
      </c>
      <c r="B750" s="94" t="str">
        <f>VLOOKUP(A750,'CENTRO DE COSTOS'!A:D,4,FALSE)</f>
        <v>JUAN SEBASTIÁN RÍOS CASTRILLÓN</v>
      </c>
      <c r="C750" s="94" t="str">
        <f>VLOOKUP(A750,'CENTRO DE COSTOS'!A:D,2,FALSE)</f>
        <v>0004-0005</v>
      </c>
      <c r="D750" s="8">
        <v>5858</v>
      </c>
      <c r="E750" s="8">
        <v>2708371</v>
      </c>
      <c r="F750" s="8">
        <v>81231</v>
      </c>
      <c r="G750" s="8" t="s">
        <v>6241</v>
      </c>
      <c r="H750" s="8" t="s">
        <v>249</v>
      </c>
      <c r="I750" s="8" t="s">
        <v>10516</v>
      </c>
      <c r="J750" s="8" t="s">
        <v>10517</v>
      </c>
      <c r="K750" s="8" t="s">
        <v>160</v>
      </c>
      <c r="L750" s="8" t="s">
        <v>10518</v>
      </c>
      <c r="M750" s="183">
        <v>45908.466666666667</v>
      </c>
      <c r="N750" s="183">
        <v>45912.419444444437</v>
      </c>
      <c r="O750" s="90"/>
      <c r="P750" s="8" t="s">
        <v>8318</v>
      </c>
      <c r="Q750" s="8" t="s">
        <v>8318</v>
      </c>
      <c r="R750" s="8" t="s">
        <v>243</v>
      </c>
      <c r="S750" s="8" t="s">
        <v>244</v>
      </c>
      <c r="T750" s="8" t="s">
        <v>6246</v>
      </c>
      <c r="U750" s="8" t="s">
        <v>7731</v>
      </c>
      <c r="V750" s="8" t="s">
        <v>10519</v>
      </c>
      <c r="W750" s="8" t="s">
        <v>8320</v>
      </c>
      <c r="X750" s="10"/>
      <c r="Y750" s="94" t="str">
        <f>VLOOKUP(D750,TIPOLOGIA!A:F,6,0)</f>
        <v>TIPO III</v>
      </c>
      <c r="Z750" s="94" t="str">
        <f>VLOOKUP(D750,TIPOLOGIA!A:F,5,0)</f>
        <v>TERRESTRE</v>
      </c>
      <c r="AA750" s="8"/>
      <c r="AB750" s="8">
        <v>0</v>
      </c>
      <c r="AC750" s="86">
        <f>IF(W750="SOPORTE_TELEFÓNICO",'BASE LIQUIDACION REDEBAN 2025'!$B$19,IF(AND(W750="VISITA_TÉCNICA",Y750="TIPO II"),'BASE LIQUIDACION REDEBAN 2025'!$B$18,'BASE LIQUIDACION REDEBAN 2025'!$B$17))</f>
        <v>35779.500569199998</v>
      </c>
      <c r="AD750" s="86">
        <v>0</v>
      </c>
      <c r="AE750" s="86">
        <f t="shared" si="11"/>
        <v>35779.500569199998</v>
      </c>
      <c r="AF750" s="49"/>
    </row>
    <row r="751" spans="1:32" s="78" customFormat="1">
      <c r="A751" s="8" t="s">
        <v>90</v>
      </c>
      <c r="B751" s="94" t="str">
        <f>VLOOKUP(A751,'CENTRO DE COSTOS'!A:D,4,FALSE)</f>
        <v>JUAN SEBASTIÁN RÍOS CASTRILLÓN</v>
      </c>
      <c r="C751" s="94" t="str">
        <f>VLOOKUP(A751,'CENTRO DE COSTOS'!A:D,2,FALSE)</f>
        <v>0004-0005</v>
      </c>
      <c r="D751" s="8">
        <v>5120</v>
      </c>
      <c r="E751" s="8">
        <v>2709566</v>
      </c>
      <c r="F751" s="8">
        <v>78218</v>
      </c>
      <c r="G751" s="8" t="s">
        <v>6241</v>
      </c>
      <c r="H751" s="8" t="s">
        <v>249</v>
      </c>
      <c r="I751" s="8" t="s">
        <v>4954</v>
      </c>
      <c r="J751" s="8" t="s">
        <v>10520</v>
      </c>
      <c r="K751" s="8" t="s">
        <v>160</v>
      </c>
      <c r="L751" s="8" t="s">
        <v>10521</v>
      </c>
      <c r="M751" s="183">
        <v>45908.571527777778</v>
      </c>
      <c r="N751" s="183">
        <v>45912.420138888891</v>
      </c>
      <c r="O751" s="90"/>
      <c r="P751" s="8" t="s">
        <v>8318</v>
      </c>
      <c r="Q751" s="8" t="s">
        <v>8318</v>
      </c>
      <c r="R751" s="8" t="s">
        <v>243</v>
      </c>
      <c r="S751" s="8" t="s">
        <v>244</v>
      </c>
      <c r="T751" s="8" t="s">
        <v>6246</v>
      </c>
      <c r="U751" s="8" t="s">
        <v>7731</v>
      </c>
      <c r="V751" s="8" t="s">
        <v>10522</v>
      </c>
      <c r="W751" s="8" t="s">
        <v>8320</v>
      </c>
      <c r="X751" s="10"/>
      <c r="Y751" s="94" t="str">
        <f>VLOOKUP(D751,TIPOLOGIA!A:F,6,0)</f>
        <v>TIPO IV</v>
      </c>
      <c r="Z751" s="94" t="str">
        <f>VLOOKUP(D751,TIPOLOGIA!A:F,5,0)</f>
        <v>TERRESTRE</v>
      </c>
      <c r="AA751" s="8"/>
      <c r="AB751" s="8">
        <v>0</v>
      </c>
      <c r="AC751" s="86">
        <f>IF(W751="SOPORTE_TELEFÓNICO",'BASE LIQUIDACION REDEBAN 2025'!$B$19,IF(AND(W751="VISITA_TÉCNICA",Y751="TIPO II"),'BASE LIQUIDACION REDEBAN 2025'!$B$18,'BASE LIQUIDACION REDEBAN 2025'!$B$17))</f>
        <v>35779.500569199998</v>
      </c>
      <c r="AD751" s="86">
        <v>0</v>
      </c>
      <c r="AE751" s="86">
        <f t="shared" si="11"/>
        <v>35779.500569199998</v>
      </c>
      <c r="AF751" s="49"/>
    </row>
    <row r="752" spans="1:32" s="78" customFormat="1">
      <c r="A752" s="8" t="s">
        <v>76</v>
      </c>
      <c r="B752" s="94" t="str">
        <f>VLOOKUP(A752,'CENTRO DE COSTOS'!A:D,4,FALSE)</f>
        <v>DIEGO FERNANDO HENAO CARDONA</v>
      </c>
      <c r="C752" s="94" t="str">
        <f>VLOOKUP(A752,'CENTRO DE COSTOS'!A:D,2,FALSE)</f>
        <v>0004-0003</v>
      </c>
      <c r="D752" s="8">
        <v>19807</v>
      </c>
      <c r="E752" s="8">
        <v>2704518</v>
      </c>
      <c r="F752" s="8">
        <v>79798</v>
      </c>
      <c r="G752" s="8" t="s">
        <v>6241</v>
      </c>
      <c r="H752" s="8" t="s">
        <v>171</v>
      </c>
      <c r="I752" s="8" t="s">
        <v>1572</v>
      </c>
      <c r="J752" s="8" t="s">
        <v>10523</v>
      </c>
      <c r="K752" s="8" t="s">
        <v>160</v>
      </c>
      <c r="L752" s="8" t="s">
        <v>10524</v>
      </c>
      <c r="M752" s="183">
        <v>45908.333333333343</v>
      </c>
      <c r="N752" s="183">
        <v>45912.422222222223</v>
      </c>
      <c r="O752" s="90"/>
      <c r="P752" s="8" t="s">
        <v>8318</v>
      </c>
      <c r="Q752" s="8" t="s">
        <v>8318</v>
      </c>
      <c r="R752" s="8" t="s">
        <v>162</v>
      </c>
      <c r="S752" s="8" t="s">
        <v>162</v>
      </c>
      <c r="T752" s="8" t="s">
        <v>6246</v>
      </c>
      <c r="U752" s="8" t="s">
        <v>7731</v>
      </c>
      <c r="V752" s="8" t="s">
        <v>10525</v>
      </c>
      <c r="W752" s="8" t="s">
        <v>8320</v>
      </c>
      <c r="X752" s="10"/>
      <c r="Y752" s="94" t="str">
        <f>VLOOKUP(D752,TIPOLOGIA!A:F,6,0)</f>
        <v>TIPO III</v>
      </c>
      <c r="Z752" s="94" t="str">
        <f>VLOOKUP(D752,TIPOLOGIA!A:F,5,0)</f>
        <v>TERRESTRE</v>
      </c>
      <c r="AA752" s="8"/>
      <c r="AB752" s="8">
        <v>0</v>
      </c>
      <c r="AC752" s="86">
        <f>IF(W752="SOPORTE_TELEFÓNICO",'BASE LIQUIDACION REDEBAN 2025'!$B$19,IF(AND(W752="VISITA_TÉCNICA",Y752="TIPO II"),'BASE LIQUIDACION REDEBAN 2025'!$B$18,'BASE LIQUIDACION REDEBAN 2025'!$B$17))</f>
        <v>35779.500569199998</v>
      </c>
      <c r="AD752" s="86">
        <v>0</v>
      </c>
      <c r="AE752" s="86">
        <f t="shared" si="11"/>
        <v>35779.500569199998</v>
      </c>
      <c r="AF752" s="49"/>
    </row>
    <row r="753" spans="1:32" s="78" customFormat="1">
      <c r="A753" s="8" t="s">
        <v>92</v>
      </c>
      <c r="B753" s="94" t="str">
        <f>VLOOKUP(A753,'CENTRO DE COSTOS'!A:D,4,FALSE)</f>
        <v>KEVIN ALEXIS CORZO BUSTOS</v>
      </c>
      <c r="C753" s="94" t="str">
        <f>VLOOKUP(A753,'CENTRO DE COSTOS'!A:D,2,FALSE)</f>
        <v>0004-0007</v>
      </c>
      <c r="D753" s="8">
        <v>41298</v>
      </c>
      <c r="E753" s="8">
        <v>2708020</v>
      </c>
      <c r="F753" s="8">
        <v>61199</v>
      </c>
      <c r="G753" s="8" t="s">
        <v>6241</v>
      </c>
      <c r="H753" s="8" t="s">
        <v>430</v>
      </c>
      <c r="I753" s="8" t="s">
        <v>971</v>
      </c>
      <c r="J753" s="8" t="s">
        <v>3030</v>
      </c>
      <c r="K753" s="8" t="s">
        <v>160</v>
      </c>
      <c r="L753" s="8" t="s">
        <v>10526</v>
      </c>
      <c r="M753" s="183">
        <v>45908.443749999999</v>
      </c>
      <c r="N753" s="183">
        <v>45912.42291666667</v>
      </c>
      <c r="O753" s="90"/>
      <c r="P753" s="8" t="s">
        <v>8318</v>
      </c>
      <c r="Q753" s="8" t="s">
        <v>8318</v>
      </c>
      <c r="R753" s="8" t="s">
        <v>6245</v>
      </c>
      <c r="S753" s="8" t="s">
        <v>6245</v>
      </c>
      <c r="T753" s="8" t="s">
        <v>6246</v>
      </c>
      <c r="U753" s="8" t="s">
        <v>7731</v>
      </c>
      <c r="V753" s="8" t="s">
        <v>10527</v>
      </c>
      <c r="W753" s="8" t="s">
        <v>8320</v>
      </c>
      <c r="X753" s="10"/>
      <c r="Y753" s="94" t="str">
        <f>VLOOKUP(D753,TIPOLOGIA!A:F,6,0)</f>
        <v>TIPO III</v>
      </c>
      <c r="Z753" s="94" t="str">
        <f>VLOOKUP(D753,TIPOLOGIA!A:F,5,0)</f>
        <v>TERRESTRE</v>
      </c>
      <c r="AA753" s="8"/>
      <c r="AB753" s="8">
        <v>0</v>
      </c>
      <c r="AC753" s="86">
        <f>IF(W753="SOPORTE_TELEFÓNICO",'BASE LIQUIDACION REDEBAN 2025'!$B$19,IF(AND(W753="VISITA_TÉCNICA",Y753="TIPO II"),'BASE LIQUIDACION REDEBAN 2025'!$B$18,'BASE LIQUIDACION REDEBAN 2025'!$B$17))</f>
        <v>35779.500569199998</v>
      </c>
      <c r="AD753" s="86">
        <v>0</v>
      </c>
      <c r="AE753" s="86">
        <f t="shared" si="11"/>
        <v>35779.500569199998</v>
      </c>
      <c r="AF753" s="49"/>
    </row>
    <row r="754" spans="1:32" s="78" customFormat="1">
      <c r="A754" s="8" t="s">
        <v>72</v>
      </c>
      <c r="B754" s="94" t="str">
        <f>VLOOKUP(A754,'CENTRO DE COSTOS'!A:D,4,FALSE)</f>
        <v>MIGUEL JULIÁN HERNÁNDEZ GUARÍN</v>
      </c>
      <c r="C754" s="94" t="str">
        <f>VLOOKUP(A754,'CENTRO DE COSTOS'!A:D,2,FALSE)</f>
        <v>0004-0008</v>
      </c>
      <c r="D754" s="8">
        <v>68081</v>
      </c>
      <c r="E754" s="8">
        <v>2706320</v>
      </c>
      <c r="F754" s="8">
        <v>79224</v>
      </c>
      <c r="G754" s="8" t="s">
        <v>6241</v>
      </c>
      <c r="H754" s="8" t="s">
        <v>224</v>
      </c>
      <c r="I754" s="8" t="s">
        <v>2488</v>
      </c>
      <c r="J754" s="8" t="s">
        <v>10528</v>
      </c>
      <c r="K754" s="8" t="s">
        <v>160</v>
      </c>
      <c r="L754" s="8" t="s">
        <v>10529</v>
      </c>
      <c r="M754" s="183">
        <v>45908.369444444441</v>
      </c>
      <c r="N754" s="183">
        <v>45912.424305555563</v>
      </c>
      <c r="O754" s="90"/>
      <c r="P754" s="8" t="s">
        <v>8318</v>
      </c>
      <c r="Q754" s="8" t="s">
        <v>8318</v>
      </c>
      <c r="R754" s="8" t="s">
        <v>243</v>
      </c>
      <c r="S754" s="8" t="s">
        <v>244</v>
      </c>
      <c r="T754" s="8" t="s">
        <v>6246</v>
      </c>
      <c r="U754" s="8" t="s">
        <v>7731</v>
      </c>
      <c r="V754" s="8" t="s">
        <v>10530</v>
      </c>
      <c r="W754" s="8" t="s">
        <v>8320</v>
      </c>
      <c r="X754" s="10"/>
      <c r="Y754" s="94" t="str">
        <f>VLOOKUP(D754,TIPOLOGIA!A:F,6,0)</f>
        <v>TIPO III</v>
      </c>
      <c r="Z754" s="94" t="str">
        <f>VLOOKUP(D754,TIPOLOGIA!A:F,5,0)</f>
        <v>TERRESTRE</v>
      </c>
      <c r="AA754" s="8"/>
      <c r="AB754" s="8">
        <v>0</v>
      </c>
      <c r="AC754" s="86">
        <f>IF(W754="SOPORTE_TELEFÓNICO",'BASE LIQUIDACION REDEBAN 2025'!$B$19,IF(AND(W754="VISITA_TÉCNICA",Y754="TIPO II"),'BASE LIQUIDACION REDEBAN 2025'!$B$18,'BASE LIQUIDACION REDEBAN 2025'!$B$17))</f>
        <v>35779.500569199998</v>
      </c>
      <c r="AD754" s="86">
        <v>0</v>
      </c>
      <c r="AE754" s="86">
        <f t="shared" si="11"/>
        <v>35779.500569199998</v>
      </c>
      <c r="AF754" s="49"/>
    </row>
    <row r="755" spans="1:32" s="78" customFormat="1">
      <c r="A755" s="8" t="s">
        <v>72</v>
      </c>
      <c r="B755" s="94" t="str">
        <f>VLOOKUP(A755,'CENTRO DE COSTOS'!A:D,4,FALSE)</f>
        <v>MIGUEL JULIÁN HERNÁNDEZ GUARÍN</v>
      </c>
      <c r="C755" s="94" t="str">
        <f>VLOOKUP(A755,'CENTRO DE COSTOS'!A:D,2,FALSE)</f>
        <v>0004-0008</v>
      </c>
      <c r="D755" s="8">
        <v>68689</v>
      </c>
      <c r="E755" s="8">
        <v>2707850</v>
      </c>
      <c r="F755" s="8">
        <v>42492</v>
      </c>
      <c r="G755" s="8" t="s">
        <v>6241</v>
      </c>
      <c r="H755" s="8" t="s">
        <v>224</v>
      </c>
      <c r="I755" s="8" t="s">
        <v>6300</v>
      </c>
      <c r="J755" s="8" t="s">
        <v>10531</v>
      </c>
      <c r="K755" s="8" t="s">
        <v>160</v>
      </c>
      <c r="L755" s="8" t="s">
        <v>10532</v>
      </c>
      <c r="M755" s="183">
        <v>45908.434027777781</v>
      </c>
      <c r="N755" s="183">
        <v>45912.425000000003</v>
      </c>
      <c r="O755" s="90"/>
      <c r="P755" s="8" t="s">
        <v>8318</v>
      </c>
      <c r="Q755" s="8" t="s">
        <v>8318</v>
      </c>
      <c r="R755" s="8" t="s">
        <v>243</v>
      </c>
      <c r="S755" s="8" t="s">
        <v>365</v>
      </c>
      <c r="T755" s="8" t="s">
        <v>6246</v>
      </c>
      <c r="U755" s="8" t="s">
        <v>7731</v>
      </c>
      <c r="V755" s="8" t="s">
        <v>10533</v>
      </c>
      <c r="W755" s="8" t="s">
        <v>8320</v>
      </c>
      <c r="X755" s="10"/>
      <c r="Y755" s="94" t="str">
        <f>VLOOKUP(D755,TIPOLOGIA!A:F,6,0)</f>
        <v>TIPO III</v>
      </c>
      <c r="Z755" s="94" t="str">
        <f>VLOOKUP(D755,TIPOLOGIA!A:F,5,0)</f>
        <v>TERRESTRE</v>
      </c>
      <c r="AA755" s="8"/>
      <c r="AB755" s="8">
        <v>0</v>
      </c>
      <c r="AC755" s="86">
        <f>IF(W755="SOPORTE_TELEFÓNICO",'BASE LIQUIDACION REDEBAN 2025'!$B$19,IF(AND(W755="VISITA_TÉCNICA",Y755="TIPO II"),'BASE LIQUIDACION REDEBAN 2025'!$B$18,'BASE LIQUIDACION REDEBAN 2025'!$B$17))</f>
        <v>35779.500569199998</v>
      </c>
      <c r="AD755" s="86">
        <v>0</v>
      </c>
      <c r="AE755" s="86">
        <f t="shared" si="11"/>
        <v>35779.500569199998</v>
      </c>
      <c r="AF755" s="49"/>
    </row>
    <row r="756" spans="1:32" s="78" customFormat="1">
      <c r="A756" s="8" t="s">
        <v>81</v>
      </c>
      <c r="B756" s="94" t="str">
        <f>VLOOKUP(A756,'CENTRO DE COSTOS'!A:D,4,FALSE)</f>
        <v>MIGUEL JULIÁN HERNÁNDEZ GUARÍN</v>
      </c>
      <c r="C756" s="94" t="str">
        <f>VLOOKUP(A756,'CENTRO DE COSTOS'!A:D,2,FALSE)</f>
        <v>0004-0008</v>
      </c>
      <c r="D756" s="8">
        <v>54820</v>
      </c>
      <c r="E756" s="8">
        <v>2704602</v>
      </c>
      <c r="F756" s="8">
        <v>79880</v>
      </c>
      <c r="G756" s="8" t="s">
        <v>6241</v>
      </c>
      <c r="H756" s="8" t="s">
        <v>296</v>
      </c>
      <c r="I756" s="8" t="s">
        <v>1918</v>
      </c>
      <c r="J756" s="8" t="s">
        <v>10534</v>
      </c>
      <c r="K756" s="8" t="s">
        <v>160</v>
      </c>
      <c r="L756" s="8" t="s">
        <v>10535</v>
      </c>
      <c r="M756" s="183">
        <v>45908.333333333343</v>
      </c>
      <c r="N756" s="183">
        <v>45912.426388888889</v>
      </c>
      <c r="O756" s="90"/>
      <c r="P756" s="8" t="s">
        <v>8318</v>
      </c>
      <c r="Q756" s="8" t="s">
        <v>8318</v>
      </c>
      <c r="R756" s="8" t="s">
        <v>162</v>
      </c>
      <c r="S756" s="8" t="s">
        <v>162</v>
      </c>
      <c r="T756" s="8" t="s">
        <v>6246</v>
      </c>
      <c r="U756" s="8" t="s">
        <v>7731</v>
      </c>
      <c r="V756" s="8" t="s">
        <v>10536</v>
      </c>
      <c r="W756" s="8" t="s">
        <v>8320</v>
      </c>
      <c r="X756" s="10"/>
      <c r="Y756" s="94" t="str">
        <f>VLOOKUP(D756,TIPOLOGIA!A:F,6,0)</f>
        <v>TIPO IV</v>
      </c>
      <c r="Z756" s="94" t="str">
        <f>VLOOKUP(D756,TIPOLOGIA!A:F,5,0)</f>
        <v>TERRESTRE</v>
      </c>
      <c r="AA756" s="8"/>
      <c r="AB756" s="8">
        <v>0</v>
      </c>
      <c r="AC756" s="86">
        <f>IF(W756="SOPORTE_TELEFÓNICO",'BASE LIQUIDACION REDEBAN 2025'!$B$19,IF(AND(W756="VISITA_TÉCNICA",Y756="TIPO II"),'BASE LIQUIDACION REDEBAN 2025'!$B$18,'BASE LIQUIDACION REDEBAN 2025'!$B$17))</f>
        <v>35779.500569199998</v>
      </c>
      <c r="AD756" s="86">
        <v>0</v>
      </c>
      <c r="AE756" s="86">
        <f t="shared" si="11"/>
        <v>35779.500569199998</v>
      </c>
      <c r="AF756" s="49"/>
    </row>
    <row r="757" spans="1:32" s="78" customFormat="1">
      <c r="A757" s="8" t="s">
        <v>81</v>
      </c>
      <c r="B757" s="94" t="str">
        <f>VLOOKUP(A757,'CENTRO DE COSTOS'!A:D,4,FALSE)</f>
        <v>MIGUEL JULIÁN HERNÁNDEZ GUARÍN</v>
      </c>
      <c r="C757" s="94" t="str">
        <f>VLOOKUP(A757,'CENTRO DE COSTOS'!A:D,2,FALSE)</f>
        <v>0004-0008</v>
      </c>
      <c r="D757" s="8">
        <v>54820</v>
      </c>
      <c r="E757" s="8">
        <v>2704958</v>
      </c>
      <c r="F757" s="8">
        <v>15726</v>
      </c>
      <c r="G757" s="8" t="s">
        <v>6241</v>
      </c>
      <c r="H757" s="8" t="s">
        <v>296</v>
      </c>
      <c r="I757" s="8" t="s">
        <v>1918</v>
      </c>
      <c r="J757" s="8" t="s">
        <v>10537</v>
      </c>
      <c r="K757" s="8" t="s">
        <v>160</v>
      </c>
      <c r="L757" s="8" t="s">
        <v>10538</v>
      </c>
      <c r="M757" s="183">
        <v>45910.418055555558</v>
      </c>
      <c r="N757" s="183">
        <v>45912.427777777782</v>
      </c>
      <c r="O757" s="90"/>
      <c r="P757" s="8" t="s">
        <v>8318</v>
      </c>
      <c r="Q757" s="8" t="s">
        <v>8318</v>
      </c>
      <c r="R757" s="8" t="s">
        <v>6245</v>
      </c>
      <c r="S757" s="8" t="s">
        <v>6245</v>
      </c>
      <c r="T757" s="8" t="s">
        <v>6246</v>
      </c>
      <c r="U757" s="8" t="s">
        <v>7731</v>
      </c>
      <c r="V757" s="8" t="s">
        <v>10539</v>
      </c>
      <c r="W757" s="8" t="s">
        <v>8320</v>
      </c>
      <c r="X757" s="10"/>
      <c r="Y757" s="94" t="str">
        <f>VLOOKUP(D757,TIPOLOGIA!A:F,6,0)</f>
        <v>TIPO IV</v>
      </c>
      <c r="Z757" s="94" t="str">
        <f>VLOOKUP(D757,TIPOLOGIA!A:F,5,0)</f>
        <v>TERRESTRE</v>
      </c>
      <c r="AA757" s="8"/>
      <c r="AB757" s="8">
        <v>0</v>
      </c>
      <c r="AC757" s="86">
        <f>IF(W757="SOPORTE_TELEFÓNICO",'BASE LIQUIDACION REDEBAN 2025'!$B$19,IF(AND(W757="VISITA_TÉCNICA",Y757="TIPO II"),'BASE LIQUIDACION REDEBAN 2025'!$B$18,'BASE LIQUIDACION REDEBAN 2025'!$B$17))</f>
        <v>35779.500569199998</v>
      </c>
      <c r="AD757" s="86">
        <v>0</v>
      </c>
      <c r="AE757" s="86">
        <f t="shared" si="11"/>
        <v>35779.500569199998</v>
      </c>
      <c r="AF757" s="49"/>
    </row>
    <row r="758" spans="1:32" s="78" customFormat="1">
      <c r="A758" s="8" t="s">
        <v>92</v>
      </c>
      <c r="B758" s="94" t="str">
        <f>VLOOKUP(A758,'CENTRO DE COSTOS'!A:D,4,FALSE)</f>
        <v>KEVIN ALEXIS CORZO BUSTOS</v>
      </c>
      <c r="C758" s="94" t="str">
        <f>VLOOKUP(A758,'CENTRO DE COSTOS'!A:D,2,FALSE)</f>
        <v>0004-0007</v>
      </c>
      <c r="D758" s="8">
        <v>18753</v>
      </c>
      <c r="E758" s="8">
        <v>2704521</v>
      </c>
      <c r="F758" s="8">
        <v>78968</v>
      </c>
      <c r="G758" s="8" t="s">
        <v>6241</v>
      </c>
      <c r="H758" s="8" t="s">
        <v>208</v>
      </c>
      <c r="I758" s="8" t="s">
        <v>3640</v>
      </c>
      <c r="J758" s="8" t="s">
        <v>10540</v>
      </c>
      <c r="K758" s="8" t="s">
        <v>160</v>
      </c>
      <c r="L758" s="8" t="s">
        <v>10541</v>
      </c>
      <c r="M758" s="183">
        <v>45908.333333333343</v>
      </c>
      <c r="N758" s="183">
        <v>45912.428472222222</v>
      </c>
      <c r="O758" s="90"/>
      <c r="P758" s="8" t="s">
        <v>8318</v>
      </c>
      <c r="Q758" s="8" t="s">
        <v>8318</v>
      </c>
      <c r="R758" s="8" t="s">
        <v>6245</v>
      </c>
      <c r="S758" s="8" t="s">
        <v>6245</v>
      </c>
      <c r="T758" s="8" t="s">
        <v>6246</v>
      </c>
      <c r="U758" s="8" t="s">
        <v>7731</v>
      </c>
      <c r="V758" s="8" t="s">
        <v>10542</v>
      </c>
      <c r="W758" s="8" t="s">
        <v>8320</v>
      </c>
      <c r="X758" s="10"/>
      <c r="Y758" s="94" t="str">
        <f>VLOOKUP(D758,TIPOLOGIA!A:F,6,0)</f>
        <v>TIPO IV ESPECIAL</v>
      </c>
      <c r="Z758" s="94" t="str">
        <f>VLOOKUP(D758,TIPOLOGIA!A:F,5,0)</f>
        <v>TERRESTRE / AEREO</v>
      </c>
      <c r="AA758" s="8"/>
      <c r="AB758" s="8">
        <v>0</v>
      </c>
      <c r="AC758" s="86">
        <f>IF(W758="SOPORTE_TELEFÓNICO",'BASE LIQUIDACION REDEBAN 2025'!$B$19,IF(AND(W758="VISITA_TÉCNICA",Y758="TIPO II"),'BASE LIQUIDACION REDEBAN 2025'!$B$18,'BASE LIQUIDACION REDEBAN 2025'!$B$17))</f>
        <v>35779.500569199998</v>
      </c>
      <c r="AD758" s="86">
        <v>0</v>
      </c>
      <c r="AE758" s="86">
        <f t="shared" si="11"/>
        <v>35779.500569199998</v>
      </c>
      <c r="AF758" s="49"/>
    </row>
    <row r="759" spans="1:32" s="78" customFormat="1">
      <c r="A759" s="8" t="s">
        <v>99</v>
      </c>
      <c r="B759" s="94" t="str">
        <f>VLOOKUP(A759,'CENTRO DE COSTOS'!A:D,4,FALSE)</f>
        <v>JOSE MAURICIO HERNANDEZ ROJAS</v>
      </c>
      <c r="C759" s="94" t="str">
        <f>VLOOKUP(A759,'CENTRO DE COSTOS'!A:D,2,FALSE)</f>
        <v>0004-0001</v>
      </c>
      <c r="D759" s="8">
        <v>44650</v>
      </c>
      <c r="E759" s="8">
        <v>2713782</v>
      </c>
      <c r="F759" s="8">
        <v>79251</v>
      </c>
      <c r="G759" s="8" t="s">
        <v>6241</v>
      </c>
      <c r="H759" s="8" t="s">
        <v>706</v>
      </c>
      <c r="I759" s="8" t="s">
        <v>2096</v>
      </c>
      <c r="J759" s="8" t="s">
        <v>10543</v>
      </c>
      <c r="K759" s="8" t="s">
        <v>160</v>
      </c>
      <c r="L759" s="8" t="s">
        <v>10544</v>
      </c>
      <c r="M759" s="183">
        <v>45909.9</v>
      </c>
      <c r="N759" s="183">
        <v>45912.429861111108</v>
      </c>
      <c r="O759" s="90"/>
      <c r="P759" s="8" t="s">
        <v>8318</v>
      </c>
      <c r="Q759" s="8" t="s">
        <v>8318</v>
      </c>
      <c r="R759" s="8" t="s">
        <v>243</v>
      </c>
      <c r="S759" s="8" t="s">
        <v>244</v>
      </c>
      <c r="T759" s="8" t="s">
        <v>6246</v>
      </c>
      <c r="U759" s="8" t="s">
        <v>7731</v>
      </c>
      <c r="V759" s="8" t="s">
        <v>10545</v>
      </c>
      <c r="W759" s="8" t="s">
        <v>165</v>
      </c>
      <c r="X759" s="10"/>
      <c r="Y759" s="94" t="str">
        <f>VLOOKUP(D759,TIPOLOGIA!A:F,6,0)</f>
        <v>TIPO II</v>
      </c>
      <c r="Z759" s="94" t="str">
        <f>VLOOKUP(D759,TIPOLOGIA!A:F,5,0)</f>
        <v>TERRESTRE</v>
      </c>
      <c r="AA759" s="8" t="s">
        <v>1078</v>
      </c>
      <c r="AB759" s="8">
        <v>1</v>
      </c>
      <c r="AC759" s="86">
        <f>IF(W759="SOPORTE_TELEFÓNICO",'BASE LIQUIDACION REDEBAN 2025'!$B$19,IF(AND(W759="VISITA_TÉCNICA",Y759="TIPO II"),'BASE LIQUIDACION REDEBAN 2025'!$B$18,'BASE LIQUIDACION REDEBAN 2025'!$B$17))</f>
        <v>67654.12000000001</v>
      </c>
      <c r="AD759" s="86">
        <v>0</v>
      </c>
      <c r="AE759" s="86">
        <f t="shared" si="11"/>
        <v>67654.12000000001</v>
      </c>
      <c r="AF759" s="49"/>
    </row>
    <row r="760" spans="1:32" s="78" customFormat="1">
      <c r="A760" s="8" t="s">
        <v>76</v>
      </c>
      <c r="B760" s="94" t="str">
        <f>VLOOKUP(A760,'CENTRO DE COSTOS'!A:D,4,FALSE)</f>
        <v>DIEGO FERNANDO HENAO CARDONA</v>
      </c>
      <c r="C760" s="94" t="str">
        <f>VLOOKUP(A760,'CENTRO DE COSTOS'!A:D,2,FALSE)</f>
        <v>0004-0003</v>
      </c>
      <c r="D760" s="8">
        <v>19001</v>
      </c>
      <c r="E760" s="8">
        <v>2684419</v>
      </c>
      <c r="F760" s="8">
        <v>45730</v>
      </c>
      <c r="G760" s="8" t="s">
        <v>6241</v>
      </c>
      <c r="H760" s="8" t="s">
        <v>171</v>
      </c>
      <c r="I760" s="8" t="s">
        <v>95</v>
      </c>
      <c r="J760" s="8" t="s">
        <v>10546</v>
      </c>
      <c r="K760" s="8" t="s">
        <v>160</v>
      </c>
      <c r="L760" s="8" t="s">
        <v>10547</v>
      </c>
      <c r="M760" s="183">
        <v>45903.333333333343</v>
      </c>
      <c r="N760" s="183">
        <v>45912.429861111108</v>
      </c>
      <c r="O760" s="90"/>
      <c r="P760" s="8" t="s">
        <v>8318</v>
      </c>
      <c r="Q760" s="8" t="s">
        <v>8318</v>
      </c>
      <c r="R760" s="8" t="s">
        <v>243</v>
      </c>
      <c r="S760" s="8" t="s">
        <v>244</v>
      </c>
      <c r="T760" s="8" t="s">
        <v>6246</v>
      </c>
      <c r="U760" s="8" t="s">
        <v>7731</v>
      </c>
      <c r="V760" s="8" t="s">
        <v>10548</v>
      </c>
      <c r="W760" s="8" t="s">
        <v>8320</v>
      </c>
      <c r="X760" s="10"/>
      <c r="Y760" s="94" t="str">
        <f>VLOOKUP(D760,TIPOLOGIA!A:F,6,0)</f>
        <v>TIPO III</v>
      </c>
      <c r="Z760" s="94" t="str">
        <f>VLOOKUP(D760,TIPOLOGIA!A:F,5,0)</f>
        <v>TERRESTRE</v>
      </c>
      <c r="AA760" s="8" t="s">
        <v>1498</v>
      </c>
      <c r="AB760" s="8">
        <v>0</v>
      </c>
      <c r="AC760" s="86">
        <f>IF(W760="SOPORTE_TELEFÓNICO",'BASE LIQUIDACION REDEBAN 2025'!$B$19,IF(AND(W760="VISITA_TÉCNICA",Y760="TIPO II"),'BASE LIQUIDACION REDEBAN 2025'!$B$18,'BASE LIQUIDACION REDEBAN 2025'!$B$17))</f>
        <v>35779.500569199998</v>
      </c>
      <c r="AD760" s="86">
        <v>0</v>
      </c>
      <c r="AE760" s="86">
        <f t="shared" si="11"/>
        <v>35779.500569199998</v>
      </c>
      <c r="AF760" s="49"/>
    </row>
    <row r="761" spans="1:32" s="78" customFormat="1">
      <c r="A761" s="8" t="s">
        <v>72</v>
      </c>
      <c r="B761" s="94" t="str">
        <f>VLOOKUP(A761,'CENTRO DE COSTOS'!A:D,4,FALSE)</f>
        <v>MIGUEL JULIÁN HERNÁNDEZ GUARÍN</v>
      </c>
      <c r="C761" s="94" t="str">
        <f>VLOOKUP(A761,'CENTRO DE COSTOS'!A:D,2,FALSE)</f>
        <v>0004-0008</v>
      </c>
      <c r="D761" s="8">
        <v>68276</v>
      </c>
      <c r="E761" s="8">
        <v>2723546</v>
      </c>
      <c r="F761" s="8">
        <v>45317</v>
      </c>
      <c r="G761" s="8" t="s">
        <v>6241</v>
      </c>
      <c r="H761" s="8" t="s">
        <v>224</v>
      </c>
      <c r="I761" s="8" t="s">
        <v>2314</v>
      </c>
      <c r="J761" s="8" t="s">
        <v>10549</v>
      </c>
      <c r="K761" s="8" t="s">
        <v>160</v>
      </c>
      <c r="L761" s="8" t="s">
        <v>10550</v>
      </c>
      <c r="M761" s="183">
        <v>45910.636805555558</v>
      </c>
      <c r="N761" s="183">
        <v>45912.433333333327</v>
      </c>
      <c r="O761" s="90"/>
      <c r="P761" s="8" t="s">
        <v>8318</v>
      </c>
      <c r="Q761" s="8" t="s">
        <v>8318</v>
      </c>
      <c r="R761" s="8" t="s">
        <v>243</v>
      </c>
      <c r="S761" s="8" t="s">
        <v>365</v>
      </c>
      <c r="T761" s="8" t="s">
        <v>6246</v>
      </c>
      <c r="U761" s="8" t="s">
        <v>7731</v>
      </c>
      <c r="V761" s="8" t="s">
        <v>10551</v>
      </c>
      <c r="W761" s="8" t="s">
        <v>165</v>
      </c>
      <c r="X761" s="10"/>
      <c r="Y761" s="94" t="str">
        <f>VLOOKUP(D761,TIPOLOGIA!A:F,6,0)</f>
        <v>TIPO I</v>
      </c>
      <c r="Z761" s="94" t="str">
        <f>VLOOKUP(D761,TIPOLOGIA!A:F,5,0)</f>
        <v>TERRESTRE</v>
      </c>
      <c r="AA761" s="8" t="s">
        <v>480</v>
      </c>
      <c r="AB761" s="8">
        <v>1</v>
      </c>
      <c r="AC761" s="86">
        <f>IF(W761="SOPORTE_TELEFÓNICO",'BASE LIQUIDACION REDEBAN 2025'!$B$19,IF(AND(W761="VISITA_TÉCNICA",Y761="TIPO II"),'BASE LIQUIDACION REDEBAN 2025'!$B$18,'BASE LIQUIDACION REDEBAN 2025'!$B$17))</f>
        <v>35779.500569199998</v>
      </c>
      <c r="AD761" s="86">
        <v>0</v>
      </c>
      <c r="AE761" s="86">
        <f t="shared" si="11"/>
        <v>35779.500569199998</v>
      </c>
      <c r="AF761" s="49"/>
    </row>
    <row r="762" spans="1:32" s="78" customFormat="1">
      <c r="A762" s="8" t="s">
        <v>91</v>
      </c>
      <c r="B762" s="94" t="str">
        <f>VLOOKUP(A762,'CENTRO DE COSTOS'!A:D,4,FALSE)</f>
        <v>JOSE MAURICIO HERNANDEZ ROJAS</v>
      </c>
      <c r="C762" s="94" t="str">
        <f>VLOOKUP(A762,'CENTRO DE COSTOS'!A:D,2,FALSE)</f>
        <v>0004-0001</v>
      </c>
      <c r="D762" s="8">
        <v>23001</v>
      </c>
      <c r="E762" s="8">
        <v>2726701</v>
      </c>
      <c r="F762" s="8">
        <v>74579</v>
      </c>
      <c r="G762" s="8" t="s">
        <v>6241</v>
      </c>
      <c r="H762" s="8" t="s">
        <v>193</v>
      </c>
      <c r="I762" s="8" t="s">
        <v>91</v>
      </c>
      <c r="J762" s="8" t="s">
        <v>10552</v>
      </c>
      <c r="K762" s="8" t="s">
        <v>160</v>
      </c>
      <c r="L762" s="8" t="s">
        <v>10553</v>
      </c>
      <c r="M762" s="183">
        <v>45911.409722222219</v>
      </c>
      <c r="N762" s="183">
        <v>45912.43472222222</v>
      </c>
      <c r="O762" s="90"/>
      <c r="P762" s="8" t="s">
        <v>8318</v>
      </c>
      <c r="Q762" s="8" t="s">
        <v>8318</v>
      </c>
      <c r="R762" s="8" t="s">
        <v>243</v>
      </c>
      <c r="S762" s="8" t="s">
        <v>365</v>
      </c>
      <c r="T762" s="8" t="s">
        <v>6246</v>
      </c>
      <c r="U762" s="8" t="s">
        <v>7731</v>
      </c>
      <c r="V762" s="8" t="s">
        <v>10554</v>
      </c>
      <c r="W762" s="8" t="s">
        <v>165</v>
      </c>
      <c r="X762" s="10"/>
      <c r="Y762" s="94" t="str">
        <f>VLOOKUP(D762,TIPOLOGIA!A:F,6,0)</f>
        <v>TIPO I</v>
      </c>
      <c r="Z762" s="94" t="str">
        <f>VLOOKUP(D762,TIPOLOGIA!A:F,5,0)</f>
        <v>TERRESTRE</v>
      </c>
      <c r="AA762" s="8" t="s">
        <v>607</v>
      </c>
      <c r="AB762" s="8">
        <v>1</v>
      </c>
      <c r="AC762" s="86">
        <f>IF(W762="SOPORTE_TELEFÓNICO",'BASE LIQUIDACION REDEBAN 2025'!$B$19,IF(AND(W762="VISITA_TÉCNICA",Y762="TIPO II"),'BASE LIQUIDACION REDEBAN 2025'!$B$18,'BASE LIQUIDACION REDEBAN 2025'!$B$17))</f>
        <v>35779.500569199998</v>
      </c>
      <c r="AD762" s="86">
        <v>0</v>
      </c>
      <c r="AE762" s="86">
        <f t="shared" si="11"/>
        <v>35779.500569199998</v>
      </c>
      <c r="AF762" s="49"/>
    </row>
    <row r="763" spans="1:32" s="78" customFormat="1">
      <c r="A763" s="8" t="s">
        <v>90</v>
      </c>
      <c r="B763" s="94" t="str">
        <f>VLOOKUP(A763,'CENTRO DE COSTOS'!A:D,4,FALSE)</f>
        <v>JUAN SEBASTIÁN RÍOS CASTRILLÓN</v>
      </c>
      <c r="C763" s="94" t="str">
        <f>VLOOKUP(A763,'CENTRO DE COSTOS'!A:D,2,FALSE)</f>
        <v>0004-0005</v>
      </c>
      <c r="D763" s="8">
        <v>5001</v>
      </c>
      <c r="E763" s="8">
        <v>2693622</v>
      </c>
      <c r="F763" s="8">
        <v>80555</v>
      </c>
      <c r="G763" s="8" t="s">
        <v>6241</v>
      </c>
      <c r="H763" s="8" t="s">
        <v>249</v>
      </c>
      <c r="I763" s="8" t="s">
        <v>90</v>
      </c>
      <c r="J763" s="8" t="s">
        <v>10555</v>
      </c>
      <c r="K763" s="8" t="s">
        <v>160</v>
      </c>
      <c r="L763" s="8" t="s">
        <v>10556</v>
      </c>
      <c r="M763" s="183">
        <v>45904.413888888892</v>
      </c>
      <c r="N763" s="183">
        <v>45912.451388888891</v>
      </c>
      <c r="O763" s="90"/>
      <c r="P763" s="8" t="s">
        <v>8318</v>
      </c>
      <c r="Q763" s="8" t="s">
        <v>8318</v>
      </c>
      <c r="R763" s="8" t="s">
        <v>162</v>
      </c>
      <c r="S763" s="8" t="s">
        <v>162</v>
      </c>
      <c r="T763" s="8" t="s">
        <v>6246</v>
      </c>
      <c r="U763" s="8" t="s">
        <v>7731</v>
      </c>
      <c r="V763" s="8" t="s">
        <v>10557</v>
      </c>
      <c r="W763" s="8" t="s">
        <v>165</v>
      </c>
      <c r="X763" s="10"/>
      <c r="Y763" s="94" t="str">
        <f>VLOOKUP(D763,TIPOLOGIA!A:F,6,0)</f>
        <v>TIPO I</v>
      </c>
      <c r="Z763" s="94" t="str">
        <f>VLOOKUP(D763,TIPOLOGIA!A:F,5,0)</f>
        <v>TERRESTRE</v>
      </c>
      <c r="AA763" s="8"/>
      <c r="AB763" s="8">
        <v>1</v>
      </c>
      <c r="AC763" s="86">
        <f>IF(W763="SOPORTE_TELEFÓNICO",'BASE LIQUIDACION REDEBAN 2025'!$B$19,IF(AND(W763="VISITA_TÉCNICA",Y763="TIPO II"),'BASE LIQUIDACION REDEBAN 2025'!$B$18,'BASE LIQUIDACION REDEBAN 2025'!$B$17))</f>
        <v>35779.500569199998</v>
      </c>
      <c r="AD763" s="86">
        <v>0</v>
      </c>
      <c r="AE763" s="86">
        <f t="shared" si="11"/>
        <v>35779.500569199998</v>
      </c>
      <c r="AF763" s="49"/>
    </row>
    <row r="764" spans="1:32" s="78" customFormat="1">
      <c r="A764" s="8" t="s">
        <v>64</v>
      </c>
      <c r="B764" s="94" t="str">
        <f>VLOOKUP(A764,'CENTRO DE COSTOS'!A:D,4,FALSE)</f>
        <v>JOSE MAURICIO HERNANDEZ ROJAS</v>
      </c>
      <c r="C764" s="94" t="str">
        <f>VLOOKUP(A764,'CENTRO DE COSTOS'!A:D,2,FALSE)</f>
        <v>0004-0001</v>
      </c>
      <c r="D764" s="8">
        <v>8001</v>
      </c>
      <c r="E764" s="8">
        <v>2724668</v>
      </c>
      <c r="F764" s="8">
        <v>79598</v>
      </c>
      <c r="G764" s="8" t="s">
        <v>6241</v>
      </c>
      <c r="H764" s="8" t="s">
        <v>1045</v>
      </c>
      <c r="I764" s="8" t="s">
        <v>64</v>
      </c>
      <c r="J764" s="8" t="s">
        <v>10558</v>
      </c>
      <c r="K764" s="8" t="s">
        <v>160</v>
      </c>
      <c r="L764" s="8" t="s">
        <v>10559</v>
      </c>
      <c r="M764" s="183">
        <v>45911.333333333343</v>
      </c>
      <c r="N764" s="183">
        <v>45912.461111111108</v>
      </c>
      <c r="O764" s="90"/>
      <c r="P764" s="8" t="s">
        <v>8318</v>
      </c>
      <c r="Q764" s="8" t="s">
        <v>8318</v>
      </c>
      <c r="R764" s="8" t="s">
        <v>162</v>
      </c>
      <c r="S764" s="8" t="s">
        <v>162</v>
      </c>
      <c r="T764" s="8" t="s">
        <v>6246</v>
      </c>
      <c r="U764" s="8" t="s">
        <v>7731</v>
      </c>
      <c r="V764" s="8" t="s">
        <v>10560</v>
      </c>
      <c r="W764" s="8" t="s">
        <v>165</v>
      </c>
      <c r="X764" s="10"/>
      <c r="Y764" s="94" t="str">
        <f>VLOOKUP(D764,TIPOLOGIA!A:F,6,0)</f>
        <v>TIPO I</v>
      </c>
      <c r="Z764" s="94" t="str">
        <f>VLOOKUP(D764,TIPOLOGIA!A:F,5,0)</f>
        <v>TERRESTRE</v>
      </c>
      <c r="AA764" s="8" t="s">
        <v>1743</v>
      </c>
      <c r="AB764" s="8">
        <v>1</v>
      </c>
      <c r="AC764" s="86">
        <f>IF(W764="SOPORTE_TELEFÓNICO",'BASE LIQUIDACION REDEBAN 2025'!$B$19,IF(AND(W764="VISITA_TÉCNICA",Y764="TIPO II"),'BASE LIQUIDACION REDEBAN 2025'!$B$18,'BASE LIQUIDACION REDEBAN 2025'!$B$17))</f>
        <v>35779.500569199998</v>
      </c>
      <c r="AD764" s="86">
        <v>0</v>
      </c>
      <c r="AE764" s="86">
        <f t="shared" si="11"/>
        <v>35779.500569199998</v>
      </c>
      <c r="AF764" s="49"/>
    </row>
    <row r="765" spans="1:32" s="78" customFormat="1">
      <c r="A765" s="8" t="s">
        <v>90</v>
      </c>
      <c r="B765" s="94" t="str">
        <f>VLOOKUP(A765,'CENTRO DE COSTOS'!A:D,4,FALSE)</f>
        <v>JUAN SEBASTIÁN RÍOS CASTRILLÓN</v>
      </c>
      <c r="C765" s="94" t="str">
        <f>VLOOKUP(A765,'CENTRO DE COSTOS'!A:D,2,FALSE)</f>
        <v>0004-0005</v>
      </c>
      <c r="D765" s="8">
        <v>5440</v>
      </c>
      <c r="E765" s="8">
        <v>2718714</v>
      </c>
      <c r="F765" s="8">
        <v>53282</v>
      </c>
      <c r="G765" s="8" t="s">
        <v>6241</v>
      </c>
      <c r="H765" s="8" t="s">
        <v>249</v>
      </c>
      <c r="I765" s="8" t="s">
        <v>800</v>
      </c>
      <c r="J765" s="8" t="s">
        <v>10561</v>
      </c>
      <c r="K765" s="8" t="s">
        <v>160</v>
      </c>
      <c r="L765" s="8" t="s">
        <v>10562</v>
      </c>
      <c r="M765" s="183">
        <v>45910.333333333343</v>
      </c>
      <c r="N765" s="183">
        <v>45912.461805555547</v>
      </c>
      <c r="O765" s="90"/>
      <c r="P765" s="8" t="s">
        <v>8318</v>
      </c>
      <c r="Q765" s="8" t="s">
        <v>8318</v>
      </c>
      <c r="R765" s="8" t="s">
        <v>243</v>
      </c>
      <c r="S765" s="8" t="s">
        <v>244</v>
      </c>
      <c r="T765" s="8" t="s">
        <v>6246</v>
      </c>
      <c r="U765" s="8" t="s">
        <v>7731</v>
      </c>
      <c r="V765" s="8" t="s">
        <v>10563</v>
      </c>
      <c r="W765" s="8" t="s">
        <v>165</v>
      </c>
      <c r="X765" s="10"/>
      <c r="Y765" s="94" t="str">
        <f>VLOOKUP(D765,TIPOLOGIA!A:F,6,0)</f>
        <v>TIPO II</v>
      </c>
      <c r="Z765" s="94" t="str">
        <f>VLOOKUP(D765,TIPOLOGIA!A:F,5,0)</f>
        <v>TERRESTRE</v>
      </c>
      <c r="AA765" s="8" t="s">
        <v>804</v>
      </c>
      <c r="AB765" s="8">
        <v>1</v>
      </c>
      <c r="AC765" s="86">
        <f>IF(W765="SOPORTE_TELEFÓNICO",'BASE LIQUIDACION REDEBAN 2025'!$B$19,IF(AND(W765="VISITA_TÉCNICA",Y765="TIPO II"),'BASE LIQUIDACION REDEBAN 2025'!$B$18,'BASE LIQUIDACION REDEBAN 2025'!$B$17))</f>
        <v>67654.12000000001</v>
      </c>
      <c r="AD765" s="86">
        <v>0</v>
      </c>
      <c r="AE765" s="86">
        <f t="shared" si="11"/>
        <v>67654.12000000001</v>
      </c>
      <c r="AF765" s="49"/>
    </row>
    <row r="766" spans="1:32" s="78" customFormat="1">
      <c r="A766" s="8" t="s">
        <v>76</v>
      </c>
      <c r="B766" s="94" t="str">
        <f>VLOOKUP(A766,'CENTRO DE COSTOS'!A:D,4,FALSE)</f>
        <v>DIEGO FERNANDO HENAO CARDONA</v>
      </c>
      <c r="C766" s="94" t="str">
        <f>VLOOKUP(A766,'CENTRO DE COSTOS'!A:D,2,FALSE)</f>
        <v>0004-0003</v>
      </c>
      <c r="D766" s="8">
        <v>76001</v>
      </c>
      <c r="E766" s="8">
        <v>2722119</v>
      </c>
      <c r="F766" s="8">
        <v>79182</v>
      </c>
      <c r="G766" s="8" t="s">
        <v>6241</v>
      </c>
      <c r="H766" s="8" t="s">
        <v>232</v>
      </c>
      <c r="I766" s="8" t="s">
        <v>76</v>
      </c>
      <c r="J766" s="8" t="s">
        <v>10564</v>
      </c>
      <c r="K766" s="8" t="s">
        <v>160</v>
      </c>
      <c r="L766" s="8" t="s">
        <v>10565</v>
      </c>
      <c r="M766" s="183">
        <v>45910.505555555559</v>
      </c>
      <c r="N766" s="183">
        <v>45912.463194444441</v>
      </c>
      <c r="O766" s="90"/>
      <c r="P766" s="8" t="s">
        <v>8318</v>
      </c>
      <c r="Q766" s="8" t="s">
        <v>8318</v>
      </c>
      <c r="R766" s="8" t="s">
        <v>6245</v>
      </c>
      <c r="S766" s="8" t="s">
        <v>6245</v>
      </c>
      <c r="T766" s="8" t="s">
        <v>6246</v>
      </c>
      <c r="U766" s="8" t="s">
        <v>7731</v>
      </c>
      <c r="V766" s="8" t="s">
        <v>10566</v>
      </c>
      <c r="W766" s="8" t="s">
        <v>165</v>
      </c>
      <c r="X766" s="10"/>
      <c r="Y766" s="94" t="str">
        <f>VLOOKUP(D766,TIPOLOGIA!A:F,6,0)</f>
        <v>TIPO I</v>
      </c>
      <c r="Z766" s="94" t="str">
        <f>VLOOKUP(D766,TIPOLOGIA!A:F,5,0)</f>
        <v>TERRESTRE</v>
      </c>
      <c r="AA766" s="8" t="s">
        <v>1348</v>
      </c>
      <c r="AB766" s="8">
        <v>1</v>
      </c>
      <c r="AC766" s="86">
        <f>IF(W766="SOPORTE_TELEFÓNICO",'BASE LIQUIDACION REDEBAN 2025'!$B$19,IF(AND(W766="VISITA_TÉCNICA",Y766="TIPO II"),'BASE LIQUIDACION REDEBAN 2025'!$B$18,'BASE LIQUIDACION REDEBAN 2025'!$B$17))</f>
        <v>35779.500569199998</v>
      </c>
      <c r="AD766" s="86">
        <v>0</v>
      </c>
      <c r="AE766" s="86">
        <f t="shared" ref="AE766:AE829" si="12">IF(W766="VISITA_TÉCNICA",AC766*AB766,AC766)</f>
        <v>35779.500569199998</v>
      </c>
      <c r="AF766" s="49"/>
    </row>
    <row r="767" spans="1:32" s="78" customFormat="1">
      <c r="A767" s="8" t="s">
        <v>68</v>
      </c>
      <c r="B767" s="94" t="str">
        <f>VLOOKUP(A767,'CENTRO DE COSTOS'!A:D,4,FALSE)</f>
        <v>WILLIAM ASDRUBAL ROZO ROZO</v>
      </c>
      <c r="C767" s="94" t="str">
        <f>VLOOKUP(A767,'CENTRO DE COSTOS'!A:D,2,FALSE)</f>
        <v>0004-0004</v>
      </c>
      <c r="D767" s="8">
        <v>11001</v>
      </c>
      <c r="E767" s="8">
        <v>2722100</v>
      </c>
      <c r="F767" s="8">
        <v>29601</v>
      </c>
      <c r="G767" s="8" t="s">
        <v>6241</v>
      </c>
      <c r="H767" s="8" t="s">
        <v>417</v>
      </c>
      <c r="I767" s="8" t="s">
        <v>68</v>
      </c>
      <c r="J767" s="8" t="s">
        <v>10567</v>
      </c>
      <c r="K767" s="8" t="s">
        <v>160</v>
      </c>
      <c r="L767" s="8" t="s">
        <v>10568</v>
      </c>
      <c r="M767" s="183">
        <v>45910.499305555553</v>
      </c>
      <c r="N767" s="183">
        <v>45912.464583333327</v>
      </c>
      <c r="O767" s="90"/>
      <c r="P767" s="8" t="s">
        <v>8318</v>
      </c>
      <c r="Q767" s="8" t="s">
        <v>8318</v>
      </c>
      <c r="R767" s="8" t="s">
        <v>357</v>
      </c>
      <c r="S767" s="8" t="s">
        <v>7751</v>
      </c>
      <c r="T767" s="8" t="s">
        <v>6246</v>
      </c>
      <c r="U767" s="8" t="s">
        <v>7731</v>
      </c>
      <c r="V767" s="8" t="s">
        <v>10569</v>
      </c>
      <c r="W767" s="8" t="s">
        <v>165</v>
      </c>
      <c r="X767" s="10"/>
      <c r="Y767" s="94" t="str">
        <f>VLOOKUP(D767,TIPOLOGIA!A:F,6,0)</f>
        <v>TIPO I</v>
      </c>
      <c r="Z767" s="94" t="str">
        <f>VLOOKUP(D767,TIPOLOGIA!A:F,5,0)</f>
        <v>TERRESTRE</v>
      </c>
      <c r="AA767" s="8" t="s">
        <v>566</v>
      </c>
      <c r="AB767" s="8">
        <v>1</v>
      </c>
      <c r="AC767" s="86">
        <f>IF(W767="SOPORTE_TELEFÓNICO",'BASE LIQUIDACION REDEBAN 2025'!$B$19,IF(AND(W767="VISITA_TÉCNICA",Y767="TIPO II"),'BASE LIQUIDACION REDEBAN 2025'!$B$18,'BASE LIQUIDACION REDEBAN 2025'!$B$17))</f>
        <v>35779.500569199998</v>
      </c>
      <c r="AD767" s="86">
        <v>0</v>
      </c>
      <c r="AE767" s="86">
        <f t="shared" si="12"/>
        <v>35779.500569199998</v>
      </c>
      <c r="AF767" s="49"/>
    </row>
    <row r="768" spans="1:32" s="78" customFormat="1">
      <c r="A768" s="8" t="s">
        <v>72</v>
      </c>
      <c r="B768" s="94" t="str">
        <f>VLOOKUP(A768,'CENTRO DE COSTOS'!A:D,4,FALSE)</f>
        <v>MIGUEL JULIÁN HERNÁNDEZ GUARÍN</v>
      </c>
      <c r="C768" s="94" t="str">
        <f>VLOOKUP(A768,'CENTRO DE COSTOS'!A:D,2,FALSE)</f>
        <v>0004-0008</v>
      </c>
      <c r="D768" s="8">
        <v>68406</v>
      </c>
      <c r="E768" s="8">
        <v>2723650</v>
      </c>
      <c r="F768" s="8">
        <v>63410</v>
      </c>
      <c r="G768" s="8" t="s">
        <v>6241</v>
      </c>
      <c r="H768" s="8" t="s">
        <v>224</v>
      </c>
      <c r="I768" s="8" t="s">
        <v>976</v>
      </c>
      <c r="J768" s="8" t="s">
        <v>10570</v>
      </c>
      <c r="K768" s="8" t="s">
        <v>160</v>
      </c>
      <c r="L768" s="8" t="s">
        <v>10571</v>
      </c>
      <c r="M768" s="183">
        <v>45910.65</v>
      </c>
      <c r="N768" s="183">
        <v>45912.467361111107</v>
      </c>
      <c r="O768" s="90"/>
      <c r="P768" s="8" t="s">
        <v>8318</v>
      </c>
      <c r="Q768" s="8" t="s">
        <v>8318</v>
      </c>
      <c r="R768" s="8" t="s">
        <v>243</v>
      </c>
      <c r="S768" s="8" t="s">
        <v>365</v>
      </c>
      <c r="T768" s="8" t="s">
        <v>6246</v>
      </c>
      <c r="U768" s="8" t="s">
        <v>7731</v>
      </c>
      <c r="V768" s="8" t="s">
        <v>10572</v>
      </c>
      <c r="W768" s="8" t="s">
        <v>165</v>
      </c>
      <c r="X768" s="10"/>
      <c r="Y768" s="94" t="str">
        <f>VLOOKUP(D768,TIPOLOGIA!A:F,6,0)</f>
        <v>TIPO II</v>
      </c>
      <c r="Z768" s="94" t="str">
        <f>VLOOKUP(D768,TIPOLOGIA!A:F,5,0)</f>
        <v>TERRESTRE</v>
      </c>
      <c r="AA768" s="8" t="s">
        <v>747</v>
      </c>
      <c r="AB768" s="8">
        <v>1</v>
      </c>
      <c r="AC768" s="86">
        <f>IF(W768="SOPORTE_TELEFÓNICO",'BASE LIQUIDACION REDEBAN 2025'!$B$19,IF(AND(W768="VISITA_TÉCNICA",Y768="TIPO II"),'BASE LIQUIDACION REDEBAN 2025'!$B$18,'BASE LIQUIDACION REDEBAN 2025'!$B$17))</f>
        <v>67654.12000000001</v>
      </c>
      <c r="AD768" s="86">
        <v>0</v>
      </c>
      <c r="AE768" s="86">
        <f t="shared" si="12"/>
        <v>67654.12000000001</v>
      </c>
      <c r="AF768" s="49"/>
    </row>
    <row r="769" spans="1:32" s="78" customFormat="1">
      <c r="A769" s="8" t="s">
        <v>64</v>
      </c>
      <c r="B769" s="94" t="str">
        <f>VLOOKUP(A769,'CENTRO DE COSTOS'!A:D,4,FALSE)</f>
        <v>JOSE MAURICIO HERNANDEZ ROJAS</v>
      </c>
      <c r="C769" s="94" t="str">
        <f>VLOOKUP(A769,'CENTRO DE COSTOS'!A:D,2,FALSE)</f>
        <v>0004-0001</v>
      </c>
      <c r="D769" s="8">
        <v>8001</v>
      </c>
      <c r="E769" s="8">
        <v>2721063</v>
      </c>
      <c r="F769" s="8">
        <v>18786</v>
      </c>
      <c r="G769" s="8" t="s">
        <v>6241</v>
      </c>
      <c r="H769" s="8" t="s">
        <v>1045</v>
      </c>
      <c r="I769" s="8" t="s">
        <v>64</v>
      </c>
      <c r="J769" s="8" t="s">
        <v>10573</v>
      </c>
      <c r="K769" s="8" t="s">
        <v>160</v>
      </c>
      <c r="L769" s="8" t="s">
        <v>10574</v>
      </c>
      <c r="M769" s="183">
        <v>45910.443749999999</v>
      </c>
      <c r="N769" s="183">
        <v>45912.46875</v>
      </c>
      <c r="O769" s="90"/>
      <c r="P769" s="8" t="s">
        <v>8318</v>
      </c>
      <c r="Q769" s="8" t="s">
        <v>8318</v>
      </c>
      <c r="R769" s="8" t="s">
        <v>6245</v>
      </c>
      <c r="S769" s="8" t="s">
        <v>6245</v>
      </c>
      <c r="T769" s="8" t="s">
        <v>6246</v>
      </c>
      <c r="U769" s="8" t="s">
        <v>7731</v>
      </c>
      <c r="V769" s="8" t="s">
        <v>10575</v>
      </c>
      <c r="W769" s="8" t="s">
        <v>165</v>
      </c>
      <c r="X769" s="10"/>
      <c r="Y769" s="94" t="str">
        <f>VLOOKUP(D769,TIPOLOGIA!A:F,6,0)</f>
        <v>TIPO I</v>
      </c>
      <c r="Z769" s="94" t="str">
        <f>VLOOKUP(D769,TIPOLOGIA!A:F,5,0)</f>
        <v>TERRESTRE</v>
      </c>
      <c r="AA769" s="8" t="s">
        <v>1743</v>
      </c>
      <c r="AB769" s="8">
        <v>1</v>
      </c>
      <c r="AC769" s="86">
        <f>IF(W769="SOPORTE_TELEFÓNICO",'BASE LIQUIDACION REDEBAN 2025'!$B$19,IF(AND(W769="VISITA_TÉCNICA",Y769="TIPO II"),'BASE LIQUIDACION REDEBAN 2025'!$B$18,'BASE LIQUIDACION REDEBAN 2025'!$B$17))</f>
        <v>35779.500569199998</v>
      </c>
      <c r="AD769" s="86">
        <v>0</v>
      </c>
      <c r="AE769" s="86">
        <f t="shared" si="12"/>
        <v>35779.500569199998</v>
      </c>
      <c r="AF769" s="49"/>
    </row>
    <row r="770" spans="1:32" s="78" customFormat="1">
      <c r="A770" s="8" t="s">
        <v>60</v>
      </c>
      <c r="B770" s="94" t="str">
        <f>VLOOKUP(A770,'CENTRO DE COSTOS'!A:D,4,FALSE)</f>
        <v>JUAN SEBASTIÁN RÍOS CASTRILLÓN</v>
      </c>
      <c r="C770" s="94" t="str">
        <f>VLOOKUP(A770,'CENTRO DE COSTOS'!A:D,2,FALSE)</f>
        <v>0004-0005</v>
      </c>
      <c r="D770" s="8">
        <v>5837</v>
      </c>
      <c r="E770" s="8">
        <v>2715166</v>
      </c>
      <c r="F770" s="8">
        <v>41224</v>
      </c>
      <c r="G770" s="8" t="s">
        <v>6241</v>
      </c>
      <c r="H770" s="8" t="s">
        <v>249</v>
      </c>
      <c r="I770" s="8" t="s">
        <v>256</v>
      </c>
      <c r="J770" s="8" t="s">
        <v>10576</v>
      </c>
      <c r="K770" s="8" t="s">
        <v>160</v>
      </c>
      <c r="L770" s="8" t="s">
        <v>10577</v>
      </c>
      <c r="M770" s="183">
        <v>45909.480555555558</v>
      </c>
      <c r="N770" s="183">
        <v>45912.469444444447</v>
      </c>
      <c r="O770" s="90"/>
      <c r="P770" s="8" t="s">
        <v>8318</v>
      </c>
      <c r="Q770" s="8" t="s">
        <v>8318</v>
      </c>
      <c r="R770" s="8" t="s">
        <v>6245</v>
      </c>
      <c r="S770" s="8" t="s">
        <v>6245</v>
      </c>
      <c r="T770" s="8" t="s">
        <v>6246</v>
      </c>
      <c r="U770" s="8" t="s">
        <v>7731</v>
      </c>
      <c r="V770" s="8" t="s">
        <v>10578</v>
      </c>
      <c r="W770" s="8" t="s">
        <v>165</v>
      </c>
      <c r="X770" s="10"/>
      <c r="Y770" s="94" t="str">
        <f>VLOOKUP(D770,TIPOLOGIA!A:F,6,0)</f>
        <v>TIPO II</v>
      </c>
      <c r="Z770" s="94" t="str">
        <f>VLOOKUP(D770,TIPOLOGIA!A:F,5,0)</f>
        <v>TERRESTRE</v>
      </c>
      <c r="AA770" s="8" t="s">
        <v>261</v>
      </c>
      <c r="AB770" s="8">
        <v>1</v>
      </c>
      <c r="AC770" s="86">
        <f>IF(W770="SOPORTE_TELEFÓNICO",'BASE LIQUIDACION REDEBAN 2025'!$B$19,IF(AND(W770="VISITA_TÉCNICA",Y770="TIPO II"),'BASE LIQUIDACION REDEBAN 2025'!$B$18,'BASE LIQUIDACION REDEBAN 2025'!$B$17))</f>
        <v>67654.12000000001</v>
      </c>
      <c r="AD770" s="86">
        <v>0</v>
      </c>
      <c r="AE770" s="86">
        <f t="shared" si="12"/>
        <v>67654.12000000001</v>
      </c>
      <c r="AF770" s="49"/>
    </row>
    <row r="771" spans="1:32" s="78" customFormat="1">
      <c r="A771" s="8" t="s">
        <v>98</v>
      </c>
      <c r="B771" s="94" t="str">
        <f>VLOOKUP(A771,'CENTRO DE COSTOS'!A:D,4,FALSE)</f>
        <v>MIGUEL JULIÁN HERNÁNDEZ GUARÍN</v>
      </c>
      <c r="C771" s="94" t="str">
        <f>VLOOKUP(A771,'CENTRO DE COSTOS'!A:D,2,FALSE)</f>
        <v>0004-0008</v>
      </c>
      <c r="D771" s="8">
        <v>15001</v>
      </c>
      <c r="E771" s="8">
        <v>2724812</v>
      </c>
      <c r="F771" s="8">
        <v>74087</v>
      </c>
      <c r="G771" s="8" t="s">
        <v>6241</v>
      </c>
      <c r="H771" s="8" t="s">
        <v>406</v>
      </c>
      <c r="I771" s="8" t="s">
        <v>98</v>
      </c>
      <c r="J771" s="8" t="s">
        <v>10579</v>
      </c>
      <c r="K771" s="8" t="s">
        <v>160</v>
      </c>
      <c r="L771" s="8" t="s">
        <v>10580</v>
      </c>
      <c r="M771" s="183">
        <v>45911.333333333343</v>
      </c>
      <c r="N771" s="183">
        <v>45912.475694444453</v>
      </c>
      <c r="O771" s="90"/>
      <c r="P771" s="8" t="s">
        <v>8318</v>
      </c>
      <c r="Q771" s="8" t="s">
        <v>8318</v>
      </c>
      <c r="R771" s="8" t="s">
        <v>6245</v>
      </c>
      <c r="S771" s="8" t="s">
        <v>6245</v>
      </c>
      <c r="T771" s="8" t="s">
        <v>6246</v>
      </c>
      <c r="U771" s="8" t="s">
        <v>7731</v>
      </c>
      <c r="V771" s="8" t="s">
        <v>10581</v>
      </c>
      <c r="W771" s="8" t="s">
        <v>165</v>
      </c>
      <c r="X771" s="10"/>
      <c r="Y771" s="94" t="str">
        <f>VLOOKUP(D771,TIPOLOGIA!A:F,6,0)</f>
        <v>TIPO I</v>
      </c>
      <c r="Z771" s="94" t="str">
        <f>VLOOKUP(D771,TIPOLOGIA!A:F,5,0)</f>
        <v>TERRESTRE</v>
      </c>
      <c r="AA771" s="8" t="s">
        <v>841</v>
      </c>
      <c r="AB771" s="8">
        <v>1</v>
      </c>
      <c r="AC771" s="86">
        <f>IF(W771="SOPORTE_TELEFÓNICO",'BASE LIQUIDACION REDEBAN 2025'!$B$19,IF(AND(W771="VISITA_TÉCNICA",Y771="TIPO II"),'BASE LIQUIDACION REDEBAN 2025'!$B$18,'BASE LIQUIDACION REDEBAN 2025'!$B$17))</f>
        <v>35779.500569199998</v>
      </c>
      <c r="AD771" s="86">
        <v>0</v>
      </c>
      <c r="AE771" s="86">
        <f t="shared" si="12"/>
        <v>35779.500569199998</v>
      </c>
      <c r="AF771" s="49"/>
    </row>
    <row r="772" spans="1:32" s="78" customFormat="1">
      <c r="A772" s="8" t="s">
        <v>81</v>
      </c>
      <c r="B772" s="94" t="str">
        <f>VLOOKUP(A772,'CENTRO DE COSTOS'!A:D,4,FALSE)</f>
        <v>MIGUEL JULIÁN HERNÁNDEZ GUARÍN</v>
      </c>
      <c r="C772" s="94" t="str">
        <f>VLOOKUP(A772,'CENTRO DE COSTOS'!A:D,2,FALSE)</f>
        <v>0004-0008</v>
      </c>
      <c r="D772" s="8">
        <v>54405</v>
      </c>
      <c r="E772" s="8">
        <v>2721427</v>
      </c>
      <c r="F772" s="8">
        <v>73004</v>
      </c>
      <c r="G772" s="8" t="s">
        <v>6241</v>
      </c>
      <c r="H772" s="8" t="s">
        <v>296</v>
      </c>
      <c r="I772" s="8" t="s">
        <v>1126</v>
      </c>
      <c r="J772" s="8" t="s">
        <v>10582</v>
      </c>
      <c r="K772" s="8" t="s">
        <v>160</v>
      </c>
      <c r="L772" s="8" t="s">
        <v>10583</v>
      </c>
      <c r="M772" s="183">
        <v>45910.465277777781</v>
      </c>
      <c r="N772" s="183">
        <v>45912.476388888892</v>
      </c>
      <c r="O772" s="90"/>
      <c r="P772" s="8" t="s">
        <v>8318</v>
      </c>
      <c r="Q772" s="8" t="s">
        <v>8318</v>
      </c>
      <c r="R772" s="8" t="s">
        <v>243</v>
      </c>
      <c r="S772" s="8" t="s">
        <v>244</v>
      </c>
      <c r="T772" s="8" t="s">
        <v>6246</v>
      </c>
      <c r="U772" s="8" t="s">
        <v>7731</v>
      </c>
      <c r="V772" s="8" t="s">
        <v>10584</v>
      </c>
      <c r="W772" s="8" t="s">
        <v>165</v>
      </c>
      <c r="X772" s="10"/>
      <c r="Y772" s="94" t="str">
        <f>VLOOKUP(D772,TIPOLOGIA!A:F,6,0)</f>
        <v>TIPO I</v>
      </c>
      <c r="Z772" s="94" t="str">
        <f>VLOOKUP(D772,TIPOLOGIA!A:F,5,0)</f>
        <v>TERRESTRE</v>
      </c>
      <c r="AA772" s="8" t="s">
        <v>326</v>
      </c>
      <c r="AB772" s="8">
        <v>1</v>
      </c>
      <c r="AC772" s="86">
        <f>IF(W772="SOPORTE_TELEFÓNICO",'BASE LIQUIDACION REDEBAN 2025'!$B$19,IF(AND(W772="VISITA_TÉCNICA",Y772="TIPO II"),'BASE LIQUIDACION REDEBAN 2025'!$B$18,'BASE LIQUIDACION REDEBAN 2025'!$B$17))</f>
        <v>35779.500569199998</v>
      </c>
      <c r="AD772" s="86">
        <v>0</v>
      </c>
      <c r="AE772" s="86">
        <f t="shared" si="12"/>
        <v>35779.500569199998</v>
      </c>
      <c r="AF772" s="49"/>
    </row>
    <row r="773" spans="1:32" s="78" customFormat="1">
      <c r="A773" s="8" t="s">
        <v>90</v>
      </c>
      <c r="B773" s="94" t="str">
        <f>VLOOKUP(A773,'CENTRO DE COSTOS'!A:D,4,FALSE)</f>
        <v>JUAN SEBASTIÁN RÍOS CASTRILLÓN</v>
      </c>
      <c r="C773" s="94" t="str">
        <f>VLOOKUP(A773,'CENTRO DE COSTOS'!A:D,2,FALSE)</f>
        <v>0004-0005</v>
      </c>
      <c r="D773" s="8">
        <v>5001</v>
      </c>
      <c r="E773" s="8">
        <v>2701349</v>
      </c>
      <c r="F773" s="8">
        <v>33406</v>
      </c>
      <c r="G773" s="8" t="s">
        <v>6241</v>
      </c>
      <c r="H773" s="8" t="s">
        <v>249</v>
      </c>
      <c r="I773" s="8" t="s">
        <v>90</v>
      </c>
      <c r="J773" s="8" t="s">
        <v>4342</v>
      </c>
      <c r="K773" s="8" t="s">
        <v>160</v>
      </c>
      <c r="L773" s="8" t="s">
        <v>10585</v>
      </c>
      <c r="M773" s="183">
        <v>45905.552777777782</v>
      </c>
      <c r="N773" s="183">
        <v>45912.484027777777</v>
      </c>
      <c r="O773" s="90"/>
      <c r="P773" s="8" t="s">
        <v>8318</v>
      </c>
      <c r="Q773" s="8" t="s">
        <v>8318</v>
      </c>
      <c r="R773" s="8" t="s">
        <v>6245</v>
      </c>
      <c r="S773" s="8" t="s">
        <v>6245</v>
      </c>
      <c r="T773" s="8" t="s">
        <v>6246</v>
      </c>
      <c r="U773" s="8" t="s">
        <v>7731</v>
      </c>
      <c r="V773" s="8" t="s">
        <v>10586</v>
      </c>
      <c r="W773" s="8" t="s">
        <v>165</v>
      </c>
      <c r="X773" s="10"/>
      <c r="Y773" s="94" t="str">
        <f>VLOOKUP(D773,TIPOLOGIA!A:F,6,0)</f>
        <v>TIPO I</v>
      </c>
      <c r="Z773" s="94" t="str">
        <f>VLOOKUP(D773,TIPOLOGIA!A:F,5,0)</f>
        <v>TERRESTRE</v>
      </c>
      <c r="AA773" s="8"/>
      <c r="AB773" s="8">
        <v>1</v>
      </c>
      <c r="AC773" s="86">
        <f>IF(W773="SOPORTE_TELEFÓNICO",'BASE LIQUIDACION REDEBAN 2025'!$B$19,IF(AND(W773="VISITA_TÉCNICA",Y773="TIPO II"),'BASE LIQUIDACION REDEBAN 2025'!$B$18,'BASE LIQUIDACION REDEBAN 2025'!$B$17))</f>
        <v>35779.500569199998</v>
      </c>
      <c r="AD773" s="86">
        <v>0</v>
      </c>
      <c r="AE773" s="86">
        <f t="shared" si="12"/>
        <v>35779.500569199998</v>
      </c>
      <c r="AF773" s="49"/>
    </row>
    <row r="774" spans="1:32" s="78" customFormat="1">
      <c r="A774" s="8" t="s">
        <v>68</v>
      </c>
      <c r="B774" s="94" t="str">
        <f>VLOOKUP(A774,'CENTRO DE COSTOS'!A:D,4,FALSE)</f>
        <v>WILLIAM ASDRUBAL ROZO ROZO</v>
      </c>
      <c r="C774" s="94" t="str">
        <f>VLOOKUP(A774,'CENTRO DE COSTOS'!A:D,2,FALSE)</f>
        <v>0004-0004</v>
      </c>
      <c r="D774" s="8">
        <v>11001</v>
      </c>
      <c r="E774" s="8">
        <v>2724746</v>
      </c>
      <c r="F774" s="8">
        <v>38419</v>
      </c>
      <c r="G774" s="8" t="s">
        <v>6241</v>
      </c>
      <c r="H774" s="8" t="s">
        <v>417</v>
      </c>
      <c r="I774" s="8" t="s">
        <v>68</v>
      </c>
      <c r="J774" s="8" t="s">
        <v>10587</v>
      </c>
      <c r="K774" s="8" t="s">
        <v>160</v>
      </c>
      <c r="L774" s="8" t="s">
        <v>10588</v>
      </c>
      <c r="M774" s="183">
        <v>45911.333333333343</v>
      </c>
      <c r="N774" s="183">
        <v>45912.492361111108</v>
      </c>
      <c r="O774" s="90"/>
      <c r="P774" s="8" t="s">
        <v>8318</v>
      </c>
      <c r="Q774" s="8" t="s">
        <v>8318</v>
      </c>
      <c r="R774" s="8" t="s">
        <v>357</v>
      </c>
      <c r="S774" s="8" t="s">
        <v>7936</v>
      </c>
      <c r="T774" s="8" t="s">
        <v>6246</v>
      </c>
      <c r="U774" s="8" t="s">
        <v>7731</v>
      </c>
      <c r="V774" s="8" t="s">
        <v>10589</v>
      </c>
      <c r="W774" s="8" t="s">
        <v>165</v>
      </c>
      <c r="X774" s="10"/>
      <c r="Y774" s="94" t="str">
        <f>VLOOKUP(D774,TIPOLOGIA!A:F,6,0)</f>
        <v>TIPO I</v>
      </c>
      <c r="Z774" s="94" t="str">
        <f>VLOOKUP(D774,TIPOLOGIA!A:F,5,0)</f>
        <v>TERRESTRE</v>
      </c>
      <c r="AA774" s="8" t="s">
        <v>3358</v>
      </c>
      <c r="AB774" s="8">
        <v>1</v>
      </c>
      <c r="AC774" s="86">
        <f>IF(W774="SOPORTE_TELEFÓNICO",'BASE LIQUIDACION REDEBAN 2025'!$B$19,IF(AND(W774="VISITA_TÉCNICA",Y774="TIPO II"),'BASE LIQUIDACION REDEBAN 2025'!$B$18,'BASE LIQUIDACION REDEBAN 2025'!$B$17))</f>
        <v>35779.500569199998</v>
      </c>
      <c r="AD774" s="86">
        <v>0</v>
      </c>
      <c r="AE774" s="86">
        <f t="shared" si="12"/>
        <v>35779.500569199998</v>
      </c>
      <c r="AF774" s="49"/>
    </row>
    <row r="775" spans="1:32" s="78" customFormat="1">
      <c r="A775" s="8" t="s">
        <v>68</v>
      </c>
      <c r="B775" s="94" t="str">
        <f>VLOOKUP(A775,'CENTRO DE COSTOS'!A:D,4,FALSE)</f>
        <v>WILLIAM ASDRUBAL ROZO ROZO</v>
      </c>
      <c r="C775" s="94" t="str">
        <f>VLOOKUP(A775,'CENTRO DE COSTOS'!A:D,2,FALSE)</f>
        <v>0004-0004</v>
      </c>
      <c r="D775" s="8">
        <v>25430</v>
      </c>
      <c r="E775" s="8">
        <v>2719637</v>
      </c>
      <c r="F775" s="8">
        <v>79308</v>
      </c>
      <c r="G775" s="8" t="s">
        <v>6241</v>
      </c>
      <c r="H775" s="8" t="s">
        <v>417</v>
      </c>
      <c r="I775" s="8" t="s">
        <v>4082</v>
      </c>
      <c r="J775" s="8" t="s">
        <v>10590</v>
      </c>
      <c r="K775" s="8" t="s">
        <v>160</v>
      </c>
      <c r="L775" s="8" t="s">
        <v>10591</v>
      </c>
      <c r="M775" s="183">
        <v>45910.361805555563</v>
      </c>
      <c r="N775" s="183">
        <v>45912.493055555547</v>
      </c>
      <c r="O775" s="90"/>
      <c r="P775" s="8" t="s">
        <v>8318</v>
      </c>
      <c r="Q775" s="8" t="s">
        <v>8318</v>
      </c>
      <c r="R775" s="8" t="s">
        <v>6245</v>
      </c>
      <c r="S775" s="8" t="s">
        <v>6245</v>
      </c>
      <c r="T775" s="8" t="s">
        <v>6246</v>
      </c>
      <c r="U775" s="8" t="s">
        <v>7731</v>
      </c>
      <c r="V775" s="8" t="s">
        <v>10507</v>
      </c>
      <c r="W775" s="8" t="s">
        <v>165</v>
      </c>
      <c r="X775" s="10"/>
      <c r="Y775" s="94" t="str">
        <f>VLOOKUP(D775,TIPOLOGIA!A:F,6,0)</f>
        <v>TIPO II</v>
      </c>
      <c r="Z775" s="94" t="str">
        <f>VLOOKUP(D775,TIPOLOGIA!A:F,5,0)</f>
        <v>TERRESTRE</v>
      </c>
      <c r="AA775" s="8" t="s">
        <v>551</v>
      </c>
      <c r="AB775" s="8">
        <v>1</v>
      </c>
      <c r="AC775" s="86">
        <f>IF(W775="SOPORTE_TELEFÓNICO",'BASE LIQUIDACION REDEBAN 2025'!$B$19,IF(AND(W775="VISITA_TÉCNICA",Y775="TIPO II"),'BASE LIQUIDACION REDEBAN 2025'!$B$18,'BASE LIQUIDACION REDEBAN 2025'!$B$17))</f>
        <v>67654.12000000001</v>
      </c>
      <c r="AD775" s="86">
        <v>0</v>
      </c>
      <c r="AE775" s="86">
        <f t="shared" si="12"/>
        <v>67654.12000000001</v>
      </c>
      <c r="AF775" s="49"/>
    </row>
    <row r="776" spans="1:32" s="78" customFormat="1">
      <c r="A776" s="8" t="s">
        <v>94</v>
      </c>
      <c r="B776" s="94" t="str">
        <f>VLOOKUP(A776,'CENTRO DE COSTOS'!A:D,4,FALSE)</f>
        <v>DIEGO FERNANDO HENAO CARDONA</v>
      </c>
      <c r="C776" s="94" t="str">
        <f>VLOOKUP(A776,'CENTRO DE COSTOS'!A:D,2,FALSE)</f>
        <v>0004-0002</v>
      </c>
      <c r="D776" s="8">
        <v>76823</v>
      </c>
      <c r="E776" s="8">
        <v>2718340</v>
      </c>
      <c r="F776" s="8">
        <v>80631</v>
      </c>
      <c r="G776" s="8" t="s">
        <v>6241</v>
      </c>
      <c r="H776" s="8" t="s">
        <v>232</v>
      </c>
      <c r="I776" s="8" t="s">
        <v>10592</v>
      </c>
      <c r="J776" s="8" t="s">
        <v>10593</v>
      </c>
      <c r="K776" s="8" t="s">
        <v>160</v>
      </c>
      <c r="L776" s="8" t="s">
        <v>10594</v>
      </c>
      <c r="M776" s="183">
        <v>45910.333333333343</v>
      </c>
      <c r="N776" s="183">
        <v>45912.494444444441</v>
      </c>
      <c r="O776" s="90"/>
      <c r="P776" s="8" t="s">
        <v>8318</v>
      </c>
      <c r="Q776" s="8" t="s">
        <v>8318</v>
      </c>
      <c r="R776" s="8" t="s">
        <v>162</v>
      </c>
      <c r="S776" s="8" t="s">
        <v>162</v>
      </c>
      <c r="T776" s="8" t="s">
        <v>6246</v>
      </c>
      <c r="U776" s="8" t="s">
        <v>7731</v>
      </c>
      <c r="V776" s="8" t="s">
        <v>10595</v>
      </c>
      <c r="W776" s="8" t="s">
        <v>165</v>
      </c>
      <c r="X776" s="10"/>
      <c r="Y776" s="94" t="str">
        <f>VLOOKUP(D776,TIPOLOGIA!A:F,6,0)</f>
        <v>TIPO II</v>
      </c>
      <c r="Z776" s="94" t="str">
        <f>VLOOKUP(D776,TIPOLOGIA!A:F,5,0)</f>
        <v>TERRESTRE</v>
      </c>
      <c r="AA776" s="8" t="s">
        <v>191</v>
      </c>
      <c r="AB776" s="8">
        <v>1</v>
      </c>
      <c r="AC776" s="86">
        <f>IF(W776="SOPORTE_TELEFÓNICO",'BASE LIQUIDACION REDEBAN 2025'!$B$19,IF(AND(W776="VISITA_TÉCNICA",Y776="TIPO II"),'BASE LIQUIDACION REDEBAN 2025'!$B$18,'BASE LIQUIDACION REDEBAN 2025'!$B$17))</f>
        <v>67654.12000000001</v>
      </c>
      <c r="AD776" s="86">
        <v>0</v>
      </c>
      <c r="AE776" s="86">
        <f t="shared" si="12"/>
        <v>67654.12000000001</v>
      </c>
      <c r="AF776" s="49"/>
    </row>
    <row r="777" spans="1:32" s="78" customFormat="1">
      <c r="A777" s="8" t="s">
        <v>60</v>
      </c>
      <c r="B777" s="94" t="str">
        <f>VLOOKUP(A777,'CENTRO DE COSTOS'!A:D,4,FALSE)</f>
        <v>JUAN SEBASTIÁN RÍOS CASTRILLÓN</v>
      </c>
      <c r="C777" s="94" t="str">
        <f>VLOOKUP(A777,'CENTRO DE COSTOS'!A:D,2,FALSE)</f>
        <v>0004-0005</v>
      </c>
      <c r="D777" s="8">
        <v>5837</v>
      </c>
      <c r="E777" s="8">
        <v>2718005</v>
      </c>
      <c r="F777" s="8">
        <v>37273</v>
      </c>
      <c r="G777" s="8" t="s">
        <v>6241</v>
      </c>
      <c r="H777" s="8" t="s">
        <v>249</v>
      </c>
      <c r="I777" s="8" t="s">
        <v>256</v>
      </c>
      <c r="J777" s="8" t="s">
        <v>10596</v>
      </c>
      <c r="K777" s="8" t="s">
        <v>160</v>
      </c>
      <c r="L777" s="8" t="s">
        <v>10597</v>
      </c>
      <c r="M777" s="183">
        <v>45909.70208333333</v>
      </c>
      <c r="N777" s="183">
        <v>45912.495833333327</v>
      </c>
      <c r="O777" s="90"/>
      <c r="P777" s="8" t="s">
        <v>8318</v>
      </c>
      <c r="Q777" s="8" t="s">
        <v>8318</v>
      </c>
      <c r="R777" s="8" t="s">
        <v>243</v>
      </c>
      <c r="S777" s="8" t="s">
        <v>244</v>
      </c>
      <c r="T777" s="8" t="s">
        <v>6246</v>
      </c>
      <c r="U777" s="8" t="s">
        <v>7731</v>
      </c>
      <c r="V777" s="8" t="s">
        <v>10598</v>
      </c>
      <c r="W777" s="8" t="s">
        <v>8320</v>
      </c>
      <c r="X777" s="10"/>
      <c r="Y777" s="94" t="str">
        <f>VLOOKUP(D777,TIPOLOGIA!A:F,6,0)</f>
        <v>TIPO II</v>
      </c>
      <c r="Z777" s="94" t="str">
        <f>VLOOKUP(D777,TIPOLOGIA!A:F,5,0)</f>
        <v>TERRESTRE</v>
      </c>
      <c r="AA777" s="8" t="s">
        <v>261</v>
      </c>
      <c r="AB777" s="8">
        <v>0</v>
      </c>
      <c r="AC777" s="86">
        <f>IF(W777="SOPORTE_TELEFÓNICO",'BASE LIQUIDACION REDEBAN 2025'!$B$19,IF(AND(W777="VISITA_TÉCNICA",Y777="TIPO II"),'BASE LIQUIDACION REDEBAN 2025'!$B$18,'BASE LIQUIDACION REDEBAN 2025'!$B$17))</f>
        <v>35779.500569199998</v>
      </c>
      <c r="AD777" s="86">
        <v>0</v>
      </c>
      <c r="AE777" s="86">
        <f t="shared" si="12"/>
        <v>35779.500569199998</v>
      </c>
      <c r="AF777" s="49"/>
    </row>
    <row r="778" spans="1:32" s="78" customFormat="1">
      <c r="A778" s="8" t="s">
        <v>76</v>
      </c>
      <c r="B778" s="94" t="str">
        <f>VLOOKUP(A778,'CENTRO DE COSTOS'!A:D,4,FALSE)</f>
        <v>DIEGO FERNANDO HENAO CARDONA</v>
      </c>
      <c r="C778" s="94" t="str">
        <f>VLOOKUP(A778,'CENTRO DE COSTOS'!A:D,2,FALSE)</f>
        <v>0004-0003</v>
      </c>
      <c r="D778" s="8">
        <v>76130</v>
      </c>
      <c r="E778" s="8">
        <v>2716355</v>
      </c>
      <c r="F778" s="8">
        <v>79756</v>
      </c>
      <c r="G778" s="8" t="s">
        <v>6241</v>
      </c>
      <c r="H778" s="8" t="s">
        <v>232</v>
      </c>
      <c r="I778" s="8" t="s">
        <v>3088</v>
      </c>
      <c r="J778" s="8" t="s">
        <v>6117</v>
      </c>
      <c r="K778" s="8" t="s">
        <v>160</v>
      </c>
      <c r="L778" s="8" t="s">
        <v>10599</v>
      </c>
      <c r="M778" s="183">
        <v>45909.600694444453</v>
      </c>
      <c r="N778" s="183">
        <v>45912.49722222222</v>
      </c>
      <c r="O778" s="90"/>
      <c r="P778" s="8" t="s">
        <v>8318</v>
      </c>
      <c r="Q778" s="8" t="s">
        <v>8318</v>
      </c>
      <c r="R778" s="8" t="s">
        <v>6245</v>
      </c>
      <c r="S778" s="8" t="s">
        <v>6245</v>
      </c>
      <c r="T778" s="8" t="s">
        <v>6246</v>
      </c>
      <c r="U778" s="8" t="s">
        <v>7731</v>
      </c>
      <c r="V778" s="8" t="s">
        <v>10600</v>
      </c>
      <c r="W778" s="8" t="s">
        <v>165</v>
      </c>
      <c r="X778" s="10"/>
      <c r="Y778" s="94" t="str">
        <f>VLOOKUP(D778,TIPOLOGIA!A:F,6,0)</f>
        <v>TIPO II</v>
      </c>
      <c r="Z778" s="94" t="str">
        <f>VLOOKUP(D778,TIPOLOGIA!A:F,5,0)</f>
        <v>TERRESTRE</v>
      </c>
      <c r="AA778" s="8" t="s">
        <v>1200</v>
      </c>
      <c r="AB778" s="8">
        <v>1</v>
      </c>
      <c r="AC778" s="86">
        <f>IF(W778="SOPORTE_TELEFÓNICO",'BASE LIQUIDACION REDEBAN 2025'!$B$19,IF(AND(W778="VISITA_TÉCNICA",Y778="TIPO II"),'BASE LIQUIDACION REDEBAN 2025'!$B$18,'BASE LIQUIDACION REDEBAN 2025'!$B$17))</f>
        <v>67654.12000000001</v>
      </c>
      <c r="AD778" s="86">
        <v>0</v>
      </c>
      <c r="AE778" s="86">
        <f t="shared" si="12"/>
        <v>67654.12000000001</v>
      </c>
      <c r="AF778" s="49"/>
    </row>
    <row r="779" spans="1:32" s="78" customFormat="1">
      <c r="A779" s="8" t="s">
        <v>90</v>
      </c>
      <c r="B779" s="94" t="str">
        <f>VLOOKUP(A779,'CENTRO DE COSTOS'!A:D,4,FALSE)</f>
        <v>JUAN SEBASTIÁN RÍOS CASTRILLÓN</v>
      </c>
      <c r="C779" s="94" t="str">
        <f>VLOOKUP(A779,'CENTRO DE COSTOS'!A:D,2,FALSE)</f>
        <v>0004-0005</v>
      </c>
      <c r="D779" s="8">
        <v>5615</v>
      </c>
      <c r="E779" s="8">
        <v>2718171</v>
      </c>
      <c r="F779" s="8">
        <v>31845</v>
      </c>
      <c r="G779" s="8" t="s">
        <v>6241</v>
      </c>
      <c r="H779" s="8" t="s">
        <v>249</v>
      </c>
      <c r="I779" s="8" t="s">
        <v>1026</v>
      </c>
      <c r="J779" s="8" t="s">
        <v>10601</v>
      </c>
      <c r="K779" s="8" t="s">
        <v>160</v>
      </c>
      <c r="L779" s="8" t="s">
        <v>10602</v>
      </c>
      <c r="M779" s="183">
        <v>45909.747916666667</v>
      </c>
      <c r="N779" s="183">
        <v>45912.497916666667</v>
      </c>
      <c r="O779" s="90"/>
      <c r="P779" s="8" t="s">
        <v>8318</v>
      </c>
      <c r="Q779" s="8" t="s">
        <v>8318</v>
      </c>
      <c r="R779" s="8" t="s">
        <v>6245</v>
      </c>
      <c r="S779" s="8" t="s">
        <v>6245</v>
      </c>
      <c r="T779" s="8" t="s">
        <v>6246</v>
      </c>
      <c r="U779" s="8" t="s">
        <v>7731</v>
      </c>
      <c r="V779" s="8" t="s">
        <v>10603</v>
      </c>
      <c r="W779" s="8" t="s">
        <v>165</v>
      </c>
      <c r="X779" s="10"/>
      <c r="Y779" s="94" t="str">
        <f>VLOOKUP(D779,TIPOLOGIA!A:F,6,0)</f>
        <v>TIPO II</v>
      </c>
      <c r="Z779" s="94" t="str">
        <f>VLOOKUP(D779,TIPOLOGIA!A:F,5,0)</f>
        <v>TERRESTRE</v>
      </c>
      <c r="AA779" s="8" t="s">
        <v>804</v>
      </c>
      <c r="AB779" s="8">
        <v>1</v>
      </c>
      <c r="AC779" s="86">
        <f>IF(W779="SOPORTE_TELEFÓNICO",'BASE LIQUIDACION REDEBAN 2025'!$B$19,IF(AND(W779="VISITA_TÉCNICA",Y779="TIPO II"),'BASE LIQUIDACION REDEBAN 2025'!$B$18,'BASE LIQUIDACION REDEBAN 2025'!$B$17))</f>
        <v>67654.12000000001</v>
      </c>
      <c r="AD779" s="86">
        <v>0</v>
      </c>
      <c r="AE779" s="86">
        <f t="shared" si="12"/>
        <v>67654.12000000001</v>
      </c>
      <c r="AF779" s="49"/>
    </row>
    <row r="780" spans="1:32" s="78" customFormat="1">
      <c r="A780" s="8" t="s">
        <v>90</v>
      </c>
      <c r="B780" s="94" t="str">
        <f>VLOOKUP(A780,'CENTRO DE COSTOS'!A:D,4,FALSE)</f>
        <v>JUAN SEBASTIÁN RÍOS CASTRILLÓN</v>
      </c>
      <c r="C780" s="94" t="str">
        <f>VLOOKUP(A780,'CENTRO DE COSTOS'!A:D,2,FALSE)</f>
        <v>0004-0005</v>
      </c>
      <c r="D780" s="8">
        <v>5615</v>
      </c>
      <c r="E780" s="8">
        <v>2707789</v>
      </c>
      <c r="F780" s="8">
        <v>13329</v>
      </c>
      <c r="G780" s="8" t="s">
        <v>6241</v>
      </c>
      <c r="H780" s="8" t="s">
        <v>249</v>
      </c>
      <c r="I780" s="8" t="s">
        <v>1026</v>
      </c>
      <c r="J780" s="8" t="s">
        <v>10604</v>
      </c>
      <c r="K780" s="8" t="s">
        <v>160</v>
      </c>
      <c r="L780" s="8" t="s">
        <v>10605</v>
      </c>
      <c r="M780" s="183">
        <v>45908.4375</v>
      </c>
      <c r="N780" s="183">
        <v>45912.499305555553</v>
      </c>
      <c r="O780" s="90"/>
      <c r="P780" s="8" t="s">
        <v>8318</v>
      </c>
      <c r="Q780" s="8" t="s">
        <v>8318</v>
      </c>
      <c r="R780" s="8" t="s">
        <v>6245</v>
      </c>
      <c r="S780" s="8" t="s">
        <v>6245</v>
      </c>
      <c r="T780" s="8" t="s">
        <v>6246</v>
      </c>
      <c r="U780" s="8" t="s">
        <v>7731</v>
      </c>
      <c r="V780" s="8" t="s">
        <v>10606</v>
      </c>
      <c r="W780" s="8" t="s">
        <v>165</v>
      </c>
      <c r="X780" s="10"/>
      <c r="Y780" s="94" t="str">
        <f>VLOOKUP(D780,TIPOLOGIA!A:F,6,0)</f>
        <v>TIPO II</v>
      </c>
      <c r="Z780" s="94" t="str">
        <f>VLOOKUP(D780,TIPOLOGIA!A:F,5,0)</f>
        <v>TERRESTRE</v>
      </c>
      <c r="AA780" s="8" t="s">
        <v>804</v>
      </c>
      <c r="AB780" s="8">
        <v>1</v>
      </c>
      <c r="AC780" s="86">
        <f>IF(W780="SOPORTE_TELEFÓNICO",'BASE LIQUIDACION REDEBAN 2025'!$B$19,IF(AND(W780="VISITA_TÉCNICA",Y780="TIPO II"),'BASE LIQUIDACION REDEBAN 2025'!$B$18,'BASE LIQUIDACION REDEBAN 2025'!$B$17))</f>
        <v>67654.12000000001</v>
      </c>
      <c r="AD780" s="86">
        <v>0</v>
      </c>
      <c r="AE780" s="86">
        <f t="shared" si="12"/>
        <v>67654.12000000001</v>
      </c>
      <c r="AF780" s="49"/>
    </row>
    <row r="781" spans="1:32" s="78" customFormat="1">
      <c r="A781" s="8" t="s">
        <v>91</v>
      </c>
      <c r="B781" s="94" t="str">
        <f>VLOOKUP(A781,'CENTRO DE COSTOS'!A:D,4,FALSE)</f>
        <v>JOSE MAURICIO HERNANDEZ ROJAS</v>
      </c>
      <c r="C781" s="94" t="str">
        <f>VLOOKUP(A781,'CENTRO DE COSTOS'!A:D,2,FALSE)</f>
        <v>0004-0001</v>
      </c>
      <c r="D781" s="8">
        <v>23001</v>
      </c>
      <c r="E781" s="8">
        <v>2720228</v>
      </c>
      <c r="F781" s="8">
        <v>78878</v>
      </c>
      <c r="G781" s="8" t="s">
        <v>6241</v>
      </c>
      <c r="H781" s="8" t="s">
        <v>193</v>
      </c>
      <c r="I781" s="8" t="s">
        <v>91</v>
      </c>
      <c r="J781" s="8" t="s">
        <v>8432</v>
      </c>
      <c r="K781" s="8" t="s">
        <v>160</v>
      </c>
      <c r="L781" s="8" t="s">
        <v>10607</v>
      </c>
      <c r="M781" s="183">
        <v>45910.402083333327</v>
      </c>
      <c r="N781" s="183">
        <v>45912.500694444447</v>
      </c>
      <c r="O781" s="90"/>
      <c r="P781" s="8" t="s">
        <v>8318</v>
      </c>
      <c r="Q781" s="8" t="s">
        <v>8318</v>
      </c>
      <c r="R781" s="8" t="s">
        <v>6245</v>
      </c>
      <c r="S781" s="8" t="s">
        <v>6245</v>
      </c>
      <c r="T781" s="8" t="s">
        <v>6246</v>
      </c>
      <c r="U781" s="8" t="s">
        <v>7731</v>
      </c>
      <c r="V781" s="8" t="s">
        <v>10608</v>
      </c>
      <c r="W781" s="8" t="s">
        <v>165</v>
      </c>
      <c r="X781" s="10"/>
      <c r="Y781" s="94" t="str">
        <f>VLOOKUP(D781,TIPOLOGIA!A:F,6,0)</f>
        <v>TIPO I</v>
      </c>
      <c r="Z781" s="94" t="str">
        <f>VLOOKUP(D781,TIPOLOGIA!A:F,5,0)</f>
        <v>TERRESTRE</v>
      </c>
      <c r="AA781" s="8" t="s">
        <v>607</v>
      </c>
      <c r="AB781" s="8">
        <v>1</v>
      </c>
      <c r="AC781" s="86">
        <f>IF(W781="SOPORTE_TELEFÓNICO",'BASE LIQUIDACION REDEBAN 2025'!$B$19,IF(AND(W781="VISITA_TÉCNICA",Y781="TIPO II"),'BASE LIQUIDACION REDEBAN 2025'!$B$18,'BASE LIQUIDACION REDEBAN 2025'!$B$17))</f>
        <v>35779.500569199998</v>
      </c>
      <c r="AD781" s="86">
        <v>0</v>
      </c>
      <c r="AE781" s="86">
        <f t="shared" si="12"/>
        <v>35779.500569199998</v>
      </c>
      <c r="AF781" s="49"/>
    </row>
    <row r="782" spans="1:32" s="78" customFormat="1">
      <c r="A782" s="8" t="s">
        <v>68</v>
      </c>
      <c r="B782" s="94" t="str">
        <f>VLOOKUP(A782,'CENTRO DE COSTOS'!A:D,4,FALSE)</f>
        <v>WILLIAM ASDRUBAL ROZO ROZO</v>
      </c>
      <c r="C782" s="94" t="str">
        <f>VLOOKUP(A782,'CENTRO DE COSTOS'!A:D,2,FALSE)</f>
        <v>0004-0004</v>
      </c>
      <c r="D782" s="8">
        <v>25286</v>
      </c>
      <c r="E782" s="8">
        <v>2721694</v>
      </c>
      <c r="F782" s="8">
        <v>63000</v>
      </c>
      <c r="G782" s="8" t="s">
        <v>6241</v>
      </c>
      <c r="H782" s="8" t="s">
        <v>417</v>
      </c>
      <c r="I782" s="8" t="s">
        <v>1461</v>
      </c>
      <c r="J782" s="8" t="s">
        <v>10609</v>
      </c>
      <c r="K782" s="8" t="s">
        <v>160</v>
      </c>
      <c r="L782" s="8" t="s">
        <v>10610</v>
      </c>
      <c r="M782" s="183">
        <v>45910.478472222218</v>
      </c>
      <c r="N782" s="183">
        <v>45912.518750000003</v>
      </c>
      <c r="O782" s="90"/>
      <c r="P782" s="8" t="s">
        <v>8318</v>
      </c>
      <c r="Q782" s="8" t="s">
        <v>8318</v>
      </c>
      <c r="R782" s="8" t="s">
        <v>162</v>
      </c>
      <c r="S782" s="8" t="s">
        <v>6245</v>
      </c>
      <c r="T782" s="8" t="s">
        <v>6246</v>
      </c>
      <c r="U782" s="8" t="s">
        <v>7731</v>
      </c>
      <c r="V782" s="8" t="s">
        <v>10507</v>
      </c>
      <c r="W782" s="8" t="s">
        <v>165</v>
      </c>
      <c r="X782" s="10"/>
      <c r="Y782" s="94" t="str">
        <f>VLOOKUP(D782,TIPOLOGIA!A:F,6,0)</f>
        <v>TIPO II</v>
      </c>
      <c r="Z782" s="94" t="str">
        <f>VLOOKUP(D782,TIPOLOGIA!A:F,5,0)</f>
        <v>TERRESTRE</v>
      </c>
      <c r="AA782" s="8" t="s">
        <v>551</v>
      </c>
      <c r="AB782" s="8">
        <v>1</v>
      </c>
      <c r="AC782" s="86">
        <f>IF(W782="SOPORTE_TELEFÓNICO",'BASE LIQUIDACION REDEBAN 2025'!$B$19,IF(AND(W782="VISITA_TÉCNICA",Y782="TIPO II"),'BASE LIQUIDACION REDEBAN 2025'!$B$18,'BASE LIQUIDACION REDEBAN 2025'!$B$17))</f>
        <v>67654.12000000001</v>
      </c>
      <c r="AD782" s="86">
        <v>0</v>
      </c>
      <c r="AE782" s="86">
        <f t="shared" si="12"/>
        <v>67654.12000000001</v>
      </c>
      <c r="AF782" s="49"/>
    </row>
    <row r="783" spans="1:32" s="78" customFormat="1">
      <c r="A783" s="8" t="s">
        <v>96</v>
      </c>
      <c r="B783" s="94" t="str">
        <f>VLOOKUP(A783,'CENTRO DE COSTOS'!A:D,4,FALSE)</f>
        <v>JOSE MAURICIO HERNANDEZ ROJAS</v>
      </c>
      <c r="C783" s="94" t="str">
        <f>VLOOKUP(A783,'CENTRO DE COSTOS'!A:D,2,FALSE)</f>
        <v>0004-0001</v>
      </c>
      <c r="D783" s="8">
        <v>47001</v>
      </c>
      <c r="E783" s="8">
        <v>2727158</v>
      </c>
      <c r="F783" s="8">
        <v>71534</v>
      </c>
      <c r="G783" s="8" t="s">
        <v>6241</v>
      </c>
      <c r="H783" s="8" t="s">
        <v>438</v>
      </c>
      <c r="I783" s="8" t="s">
        <v>96</v>
      </c>
      <c r="J783" s="8" t="s">
        <v>4264</v>
      </c>
      <c r="K783" s="8" t="s">
        <v>160</v>
      </c>
      <c r="L783" s="8" t="s">
        <v>10611</v>
      </c>
      <c r="M783" s="183">
        <v>45911.443749999999</v>
      </c>
      <c r="N783" s="183">
        <v>45912.520833333343</v>
      </c>
      <c r="O783" s="90"/>
      <c r="P783" s="8" t="s">
        <v>8318</v>
      </c>
      <c r="Q783" s="8" t="s">
        <v>8318</v>
      </c>
      <c r="R783" s="8" t="s">
        <v>243</v>
      </c>
      <c r="S783" s="8" t="s">
        <v>365</v>
      </c>
      <c r="T783" s="8" t="s">
        <v>6246</v>
      </c>
      <c r="U783" s="8" t="s">
        <v>7731</v>
      </c>
      <c r="V783" s="8" t="s">
        <v>10612</v>
      </c>
      <c r="W783" s="8" t="s">
        <v>165</v>
      </c>
      <c r="X783" s="10"/>
      <c r="Y783" s="94" t="str">
        <f>VLOOKUP(D783,TIPOLOGIA!A:F,6,0)</f>
        <v>TIPO I</v>
      </c>
      <c r="Z783" s="94" t="str">
        <f>VLOOKUP(D783,TIPOLOGIA!A:F,5,0)</f>
        <v>TERRESTRE</v>
      </c>
      <c r="AA783" s="8" t="s">
        <v>442</v>
      </c>
      <c r="AB783" s="8">
        <v>1</v>
      </c>
      <c r="AC783" s="86">
        <f>IF(W783="SOPORTE_TELEFÓNICO",'BASE LIQUIDACION REDEBAN 2025'!$B$19,IF(AND(W783="VISITA_TÉCNICA",Y783="TIPO II"),'BASE LIQUIDACION REDEBAN 2025'!$B$18,'BASE LIQUIDACION REDEBAN 2025'!$B$17))</f>
        <v>35779.500569199998</v>
      </c>
      <c r="AD783" s="86">
        <v>0</v>
      </c>
      <c r="AE783" s="86">
        <f t="shared" si="12"/>
        <v>35779.500569199998</v>
      </c>
      <c r="AF783" s="49"/>
    </row>
    <row r="784" spans="1:32" s="78" customFormat="1">
      <c r="A784" s="8" t="s">
        <v>76</v>
      </c>
      <c r="B784" s="94" t="str">
        <f>VLOOKUP(A784,'CENTRO DE COSTOS'!A:D,4,FALSE)</f>
        <v>DIEGO FERNANDO HENAO CARDONA</v>
      </c>
      <c r="C784" s="94" t="str">
        <f>VLOOKUP(A784,'CENTRO DE COSTOS'!A:D,2,FALSE)</f>
        <v>0004-0003</v>
      </c>
      <c r="D784" s="8">
        <v>76001</v>
      </c>
      <c r="E784" s="8">
        <v>2722687</v>
      </c>
      <c r="F784" s="8">
        <v>78511</v>
      </c>
      <c r="G784" s="8" t="s">
        <v>6241</v>
      </c>
      <c r="H784" s="8" t="s">
        <v>232</v>
      </c>
      <c r="I784" s="8" t="s">
        <v>76</v>
      </c>
      <c r="J784" s="8" t="s">
        <v>6347</v>
      </c>
      <c r="K784" s="8" t="s">
        <v>160</v>
      </c>
      <c r="L784" s="8" t="s">
        <v>10613</v>
      </c>
      <c r="M784" s="183">
        <v>45910.573611111111</v>
      </c>
      <c r="N784" s="183">
        <v>45912.529166666667</v>
      </c>
      <c r="O784" s="90"/>
      <c r="P784" s="8" t="s">
        <v>8318</v>
      </c>
      <c r="Q784" s="8" t="s">
        <v>8318</v>
      </c>
      <c r="R784" s="8" t="s">
        <v>6245</v>
      </c>
      <c r="S784" s="8" t="s">
        <v>6245</v>
      </c>
      <c r="T784" s="8" t="s">
        <v>6246</v>
      </c>
      <c r="U784" s="8" t="s">
        <v>7731</v>
      </c>
      <c r="V784" s="8" t="s">
        <v>10614</v>
      </c>
      <c r="W784" s="8" t="s">
        <v>165</v>
      </c>
      <c r="X784" s="10"/>
      <c r="Y784" s="94" t="str">
        <f>VLOOKUP(D784,TIPOLOGIA!A:F,6,0)</f>
        <v>TIPO I</v>
      </c>
      <c r="Z784" s="94" t="str">
        <f>VLOOKUP(D784,TIPOLOGIA!A:F,5,0)</f>
        <v>TERRESTRE</v>
      </c>
      <c r="AA784" s="8" t="s">
        <v>1498</v>
      </c>
      <c r="AB784" s="8">
        <v>1</v>
      </c>
      <c r="AC784" s="86">
        <f>IF(W784="SOPORTE_TELEFÓNICO",'BASE LIQUIDACION REDEBAN 2025'!$B$19,IF(AND(W784="VISITA_TÉCNICA",Y784="TIPO II"),'BASE LIQUIDACION REDEBAN 2025'!$B$18,'BASE LIQUIDACION REDEBAN 2025'!$B$17))</f>
        <v>35779.500569199998</v>
      </c>
      <c r="AD784" s="86">
        <v>0</v>
      </c>
      <c r="AE784" s="86">
        <f t="shared" si="12"/>
        <v>35779.500569199998</v>
      </c>
      <c r="AF784" s="49"/>
    </row>
    <row r="785" spans="1:32" s="78" customFormat="1">
      <c r="A785" s="8" t="s">
        <v>76</v>
      </c>
      <c r="B785" s="94" t="str">
        <f>VLOOKUP(A785,'CENTRO DE COSTOS'!A:D,4,FALSE)</f>
        <v>DIEGO FERNANDO HENAO CARDONA</v>
      </c>
      <c r="C785" s="94" t="str">
        <f>VLOOKUP(A785,'CENTRO DE COSTOS'!A:D,2,FALSE)</f>
        <v>0004-0003</v>
      </c>
      <c r="D785" s="8">
        <v>76130</v>
      </c>
      <c r="E785" s="8">
        <v>2720954</v>
      </c>
      <c r="F785" s="8">
        <v>45911</v>
      </c>
      <c r="G785" s="8" t="s">
        <v>6241</v>
      </c>
      <c r="H785" s="8" t="s">
        <v>232</v>
      </c>
      <c r="I785" s="8" t="s">
        <v>3088</v>
      </c>
      <c r="J785" s="8" t="s">
        <v>10615</v>
      </c>
      <c r="K785" s="8" t="s">
        <v>160</v>
      </c>
      <c r="L785" s="8" t="s">
        <v>10616</v>
      </c>
      <c r="M785" s="183">
        <v>45910.443055555559</v>
      </c>
      <c r="N785" s="183">
        <v>45912.541666666657</v>
      </c>
      <c r="O785" s="90"/>
      <c r="P785" s="8" t="s">
        <v>8318</v>
      </c>
      <c r="Q785" s="8" t="s">
        <v>8318</v>
      </c>
      <c r="R785" s="8" t="s">
        <v>6245</v>
      </c>
      <c r="S785" s="8" t="s">
        <v>6245</v>
      </c>
      <c r="T785" s="8" t="s">
        <v>6246</v>
      </c>
      <c r="U785" s="8" t="s">
        <v>7731</v>
      </c>
      <c r="V785" s="8" t="s">
        <v>10617</v>
      </c>
      <c r="W785" s="8" t="s">
        <v>165</v>
      </c>
      <c r="X785" s="10"/>
      <c r="Y785" s="94" t="str">
        <f>VLOOKUP(D785,TIPOLOGIA!A:F,6,0)</f>
        <v>TIPO II</v>
      </c>
      <c r="Z785" s="94" t="str">
        <f>VLOOKUP(D785,TIPOLOGIA!A:F,5,0)</f>
        <v>TERRESTRE</v>
      </c>
      <c r="AA785" s="8" t="s">
        <v>1200</v>
      </c>
      <c r="AB785" s="8">
        <v>1</v>
      </c>
      <c r="AC785" s="86">
        <f>IF(W785="SOPORTE_TELEFÓNICO",'BASE LIQUIDACION REDEBAN 2025'!$B$19,IF(AND(W785="VISITA_TÉCNICA",Y785="TIPO II"),'BASE LIQUIDACION REDEBAN 2025'!$B$18,'BASE LIQUIDACION REDEBAN 2025'!$B$17))</f>
        <v>67654.12000000001</v>
      </c>
      <c r="AD785" s="86">
        <v>0</v>
      </c>
      <c r="AE785" s="86">
        <f t="shared" si="12"/>
        <v>67654.12000000001</v>
      </c>
      <c r="AF785" s="49"/>
    </row>
    <row r="786" spans="1:32" s="78" customFormat="1">
      <c r="A786" s="8" t="s">
        <v>76</v>
      </c>
      <c r="B786" s="94" t="str">
        <f>VLOOKUP(A786,'CENTRO DE COSTOS'!A:D,4,FALSE)</f>
        <v>DIEGO FERNANDO HENAO CARDONA</v>
      </c>
      <c r="C786" s="94" t="str">
        <f>VLOOKUP(A786,'CENTRO DE COSTOS'!A:D,2,FALSE)</f>
        <v>0004-0003</v>
      </c>
      <c r="D786" s="8">
        <v>76606</v>
      </c>
      <c r="E786" s="8">
        <v>2724366</v>
      </c>
      <c r="F786" s="8">
        <v>80053</v>
      </c>
      <c r="G786" s="8" t="s">
        <v>6241</v>
      </c>
      <c r="H786" s="8" t="s">
        <v>232</v>
      </c>
      <c r="I786" s="8" t="s">
        <v>6626</v>
      </c>
      <c r="J786" s="8" t="s">
        <v>10618</v>
      </c>
      <c r="K786" s="8" t="s">
        <v>160</v>
      </c>
      <c r="L786" s="8" t="s">
        <v>10619</v>
      </c>
      <c r="M786" s="183">
        <v>45910.718055555553</v>
      </c>
      <c r="N786" s="183">
        <v>45912.542361111111</v>
      </c>
      <c r="O786" s="90"/>
      <c r="P786" s="8" t="s">
        <v>8318</v>
      </c>
      <c r="Q786" s="8" t="s">
        <v>8318</v>
      </c>
      <c r="R786" s="8" t="s">
        <v>162</v>
      </c>
      <c r="S786" s="8" t="s">
        <v>162</v>
      </c>
      <c r="T786" s="8" t="s">
        <v>6246</v>
      </c>
      <c r="U786" s="8" t="s">
        <v>7731</v>
      </c>
      <c r="V786" s="8" t="s">
        <v>10620</v>
      </c>
      <c r="W786" s="8" t="s">
        <v>165</v>
      </c>
      <c r="X786" s="10"/>
      <c r="Y786" s="94" t="str">
        <f>VLOOKUP(D786,TIPOLOGIA!A:F,6,0)</f>
        <v>TIPO II</v>
      </c>
      <c r="Z786" s="94" t="str">
        <f>VLOOKUP(D786,TIPOLOGIA!A:F,5,0)</f>
        <v>TERRESTRE</v>
      </c>
      <c r="AA786" s="8" t="s">
        <v>206</v>
      </c>
      <c r="AB786" s="8">
        <v>1</v>
      </c>
      <c r="AC786" s="86">
        <f>IF(W786="SOPORTE_TELEFÓNICO",'BASE LIQUIDACION REDEBAN 2025'!$B$19,IF(AND(W786="VISITA_TÉCNICA",Y786="TIPO II"),'BASE LIQUIDACION REDEBAN 2025'!$B$18,'BASE LIQUIDACION REDEBAN 2025'!$B$17))</f>
        <v>67654.12000000001</v>
      </c>
      <c r="AD786" s="86">
        <v>0</v>
      </c>
      <c r="AE786" s="86">
        <f t="shared" si="12"/>
        <v>67654.12000000001</v>
      </c>
      <c r="AF786" s="49"/>
    </row>
    <row r="787" spans="1:32" s="78" customFormat="1">
      <c r="A787" s="8" t="s">
        <v>68</v>
      </c>
      <c r="B787" s="94" t="str">
        <f>VLOOKUP(A787,'CENTRO DE COSTOS'!A:D,4,FALSE)</f>
        <v>WILLIAM ASDRUBAL ROZO ROZO</v>
      </c>
      <c r="C787" s="94" t="str">
        <f>VLOOKUP(A787,'CENTRO DE COSTOS'!A:D,2,FALSE)</f>
        <v>0004-0004</v>
      </c>
      <c r="D787" s="8">
        <v>25754</v>
      </c>
      <c r="E787" s="8">
        <v>2722785</v>
      </c>
      <c r="F787" s="8">
        <v>79325</v>
      </c>
      <c r="G787" s="8" t="s">
        <v>6241</v>
      </c>
      <c r="H787" s="8" t="s">
        <v>417</v>
      </c>
      <c r="I787" s="8" t="s">
        <v>418</v>
      </c>
      <c r="J787" s="8" t="s">
        <v>10621</v>
      </c>
      <c r="K787" s="8" t="s">
        <v>160</v>
      </c>
      <c r="L787" s="8" t="s">
        <v>10622</v>
      </c>
      <c r="M787" s="183">
        <v>45910.6</v>
      </c>
      <c r="N787" s="183">
        <v>45912.543749999997</v>
      </c>
      <c r="O787" s="90"/>
      <c r="P787" s="8" t="s">
        <v>8318</v>
      </c>
      <c r="Q787" s="8" t="s">
        <v>8318</v>
      </c>
      <c r="R787" s="8" t="s">
        <v>162</v>
      </c>
      <c r="S787" s="8" t="s">
        <v>162</v>
      </c>
      <c r="T787" s="8" t="s">
        <v>6246</v>
      </c>
      <c r="U787" s="8" t="s">
        <v>7731</v>
      </c>
      <c r="V787" s="8" t="s">
        <v>10623</v>
      </c>
      <c r="W787" s="8" t="s">
        <v>165</v>
      </c>
      <c r="X787" s="10"/>
      <c r="Y787" s="94" t="str">
        <f>VLOOKUP(D787,TIPOLOGIA!A:F,6,0)</f>
        <v>TIPO I</v>
      </c>
      <c r="Z787" s="94" t="str">
        <f>VLOOKUP(D787,TIPOLOGIA!A:F,5,0)</f>
        <v>TERRESTRE</v>
      </c>
      <c r="AA787" s="8" t="s">
        <v>422</v>
      </c>
      <c r="AB787" s="8">
        <v>1</v>
      </c>
      <c r="AC787" s="86">
        <f>IF(W787="SOPORTE_TELEFÓNICO",'BASE LIQUIDACION REDEBAN 2025'!$B$19,IF(AND(W787="VISITA_TÉCNICA",Y787="TIPO II"),'BASE LIQUIDACION REDEBAN 2025'!$B$18,'BASE LIQUIDACION REDEBAN 2025'!$B$17))</f>
        <v>35779.500569199998</v>
      </c>
      <c r="AD787" s="86">
        <v>0</v>
      </c>
      <c r="AE787" s="86">
        <f t="shared" si="12"/>
        <v>35779.500569199998</v>
      </c>
      <c r="AF787" s="49"/>
    </row>
    <row r="788" spans="1:32" s="78" customFormat="1">
      <c r="A788" s="8" t="s">
        <v>91</v>
      </c>
      <c r="B788" s="94" t="str">
        <f>VLOOKUP(A788,'CENTRO DE COSTOS'!A:D,4,FALSE)</f>
        <v>JOSE MAURICIO HERNANDEZ ROJAS</v>
      </c>
      <c r="C788" s="94" t="str">
        <f>VLOOKUP(A788,'CENTRO DE COSTOS'!A:D,2,FALSE)</f>
        <v>0004-0001</v>
      </c>
      <c r="D788" s="8">
        <v>23001</v>
      </c>
      <c r="E788" s="8">
        <v>2729940</v>
      </c>
      <c r="F788" s="8">
        <v>73162</v>
      </c>
      <c r="G788" s="8" t="s">
        <v>6241</v>
      </c>
      <c r="H788" s="8" t="s">
        <v>193</v>
      </c>
      <c r="I788" s="8" t="s">
        <v>91</v>
      </c>
      <c r="J788" s="8" t="s">
        <v>10624</v>
      </c>
      <c r="K788" s="8" t="s">
        <v>160</v>
      </c>
      <c r="L788" s="8" t="s">
        <v>10625</v>
      </c>
      <c r="M788" s="183">
        <v>45911.683333333327</v>
      </c>
      <c r="N788" s="183">
        <v>45912.558333333327</v>
      </c>
      <c r="O788" s="90"/>
      <c r="P788" s="8" t="s">
        <v>8318</v>
      </c>
      <c r="Q788" s="8" t="s">
        <v>8318</v>
      </c>
      <c r="R788" s="8" t="s">
        <v>243</v>
      </c>
      <c r="S788" s="8" t="s">
        <v>244</v>
      </c>
      <c r="T788" s="8" t="s">
        <v>6246</v>
      </c>
      <c r="U788" s="8" t="s">
        <v>7731</v>
      </c>
      <c r="V788" s="8" t="s">
        <v>10626</v>
      </c>
      <c r="W788" s="8" t="s">
        <v>165</v>
      </c>
      <c r="X788" s="10"/>
      <c r="Y788" s="94" t="str">
        <f>VLOOKUP(D788,TIPOLOGIA!A:F,6,0)</f>
        <v>TIPO I</v>
      </c>
      <c r="Z788" s="94" t="str">
        <f>VLOOKUP(D788,TIPOLOGIA!A:F,5,0)</f>
        <v>TERRESTRE</v>
      </c>
      <c r="AA788" s="8" t="s">
        <v>2917</v>
      </c>
      <c r="AB788" s="8">
        <v>1</v>
      </c>
      <c r="AC788" s="86">
        <f>IF(W788="SOPORTE_TELEFÓNICO",'BASE LIQUIDACION REDEBAN 2025'!$B$19,IF(AND(W788="VISITA_TÉCNICA",Y788="TIPO II"),'BASE LIQUIDACION REDEBAN 2025'!$B$18,'BASE LIQUIDACION REDEBAN 2025'!$B$17))</f>
        <v>35779.500569199998</v>
      </c>
      <c r="AD788" s="86">
        <v>0</v>
      </c>
      <c r="AE788" s="86">
        <f t="shared" si="12"/>
        <v>35779.500569199998</v>
      </c>
      <c r="AF788" s="49"/>
    </row>
    <row r="789" spans="1:32" s="78" customFormat="1">
      <c r="A789" s="8" t="s">
        <v>72</v>
      </c>
      <c r="B789" s="94" t="str">
        <f>VLOOKUP(A789,'CENTRO DE COSTOS'!A:D,4,FALSE)</f>
        <v>MIGUEL JULIÁN HERNÁNDEZ GUARÍN</v>
      </c>
      <c r="C789" s="94" t="str">
        <f>VLOOKUP(A789,'CENTRO DE COSTOS'!A:D,2,FALSE)</f>
        <v>0004-0008</v>
      </c>
      <c r="D789" s="8">
        <v>68406</v>
      </c>
      <c r="E789" s="8">
        <v>2717083</v>
      </c>
      <c r="F789" s="8">
        <v>76733</v>
      </c>
      <c r="G789" s="8" t="s">
        <v>6241</v>
      </c>
      <c r="H789" s="8" t="s">
        <v>224</v>
      </c>
      <c r="I789" s="8" t="s">
        <v>976</v>
      </c>
      <c r="J789" s="8" t="s">
        <v>10627</v>
      </c>
      <c r="K789" s="8" t="s">
        <v>160</v>
      </c>
      <c r="L789" s="8" t="s">
        <v>10628</v>
      </c>
      <c r="M789" s="183">
        <v>45909.65347222222</v>
      </c>
      <c r="N789" s="183">
        <v>45912.5625</v>
      </c>
      <c r="O789" s="90"/>
      <c r="P789" s="8" t="s">
        <v>8318</v>
      </c>
      <c r="Q789" s="8" t="s">
        <v>8318</v>
      </c>
      <c r="R789" s="8" t="s">
        <v>6245</v>
      </c>
      <c r="S789" s="8" t="s">
        <v>6245</v>
      </c>
      <c r="T789" s="8" t="s">
        <v>6246</v>
      </c>
      <c r="U789" s="8" t="s">
        <v>7731</v>
      </c>
      <c r="V789" s="8" t="s">
        <v>10629</v>
      </c>
      <c r="W789" s="8" t="s">
        <v>165</v>
      </c>
      <c r="X789" s="10"/>
      <c r="Y789" s="94" t="str">
        <f>VLOOKUP(D789,TIPOLOGIA!A:F,6,0)</f>
        <v>TIPO II</v>
      </c>
      <c r="Z789" s="94" t="str">
        <f>VLOOKUP(D789,TIPOLOGIA!A:F,5,0)</f>
        <v>TERRESTRE</v>
      </c>
      <c r="AA789" s="8" t="s">
        <v>747</v>
      </c>
      <c r="AB789" s="8">
        <v>1</v>
      </c>
      <c r="AC789" s="86">
        <f>IF(W789="SOPORTE_TELEFÓNICO",'BASE LIQUIDACION REDEBAN 2025'!$B$19,IF(AND(W789="VISITA_TÉCNICA",Y789="TIPO II"),'BASE LIQUIDACION REDEBAN 2025'!$B$18,'BASE LIQUIDACION REDEBAN 2025'!$B$17))</f>
        <v>67654.12000000001</v>
      </c>
      <c r="AD789" s="86">
        <v>0</v>
      </c>
      <c r="AE789" s="86">
        <f t="shared" si="12"/>
        <v>67654.12000000001</v>
      </c>
      <c r="AF789" s="49"/>
    </row>
    <row r="790" spans="1:32" s="78" customFormat="1">
      <c r="A790" s="8" t="s">
        <v>100</v>
      </c>
      <c r="B790" s="94" t="str">
        <f>VLOOKUP(A790,'CENTRO DE COSTOS'!A:D,4,FALSE)</f>
        <v>KEVIN ALEXIS CORZO BUSTOS</v>
      </c>
      <c r="C790" s="94" t="str">
        <f>VLOOKUP(A790,'CENTRO DE COSTOS'!A:D,2,FALSE)</f>
        <v>0004-0007</v>
      </c>
      <c r="D790" s="8">
        <v>50568</v>
      </c>
      <c r="E790" s="8">
        <v>2720201</v>
      </c>
      <c r="F790" s="8">
        <v>31389</v>
      </c>
      <c r="G790" s="8" t="s">
        <v>6241</v>
      </c>
      <c r="H790" s="8" t="s">
        <v>216</v>
      </c>
      <c r="I790" s="8" t="s">
        <v>3630</v>
      </c>
      <c r="J790" s="8" t="s">
        <v>10630</v>
      </c>
      <c r="K790" s="8" t="s">
        <v>160</v>
      </c>
      <c r="L790" s="8" t="s">
        <v>10631</v>
      </c>
      <c r="M790" s="183">
        <v>45910.395833333343</v>
      </c>
      <c r="N790" s="183">
        <v>45912.594444444447</v>
      </c>
      <c r="O790" s="90"/>
      <c r="P790" s="8" t="s">
        <v>8318</v>
      </c>
      <c r="Q790" s="8" t="s">
        <v>8318</v>
      </c>
      <c r="R790" s="8" t="s">
        <v>6245</v>
      </c>
      <c r="S790" s="8" t="s">
        <v>6245</v>
      </c>
      <c r="T790" s="8" t="s">
        <v>6246</v>
      </c>
      <c r="U790" s="8" t="s">
        <v>7731</v>
      </c>
      <c r="V790" s="8" t="s">
        <v>10632</v>
      </c>
      <c r="W790" s="8" t="s">
        <v>165</v>
      </c>
      <c r="X790" s="10"/>
      <c r="Y790" s="94" t="str">
        <f>VLOOKUP(D790,TIPOLOGIA!A:F,6,0)</f>
        <v>TIPO III</v>
      </c>
      <c r="Z790" s="94" t="str">
        <f>VLOOKUP(D790,TIPOLOGIA!A:F,5,0)</f>
        <v>TERRESTRE</v>
      </c>
      <c r="AA790" s="8" t="s">
        <v>1411</v>
      </c>
      <c r="AB790" s="8">
        <v>1</v>
      </c>
      <c r="AC790" s="86">
        <f>IF(W790="SOPORTE_TELEFÓNICO",'BASE LIQUIDACION REDEBAN 2025'!$B$19,IF(AND(W790="VISITA_TÉCNICA",Y790="TIPO II"),'BASE LIQUIDACION REDEBAN 2025'!$B$18,'BASE LIQUIDACION REDEBAN 2025'!$B$17))</f>
        <v>35779.500569199998</v>
      </c>
      <c r="AD790" s="86">
        <v>0</v>
      </c>
      <c r="AE790" s="86">
        <f t="shared" si="12"/>
        <v>35779.500569199998</v>
      </c>
      <c r="AF790" s="49"/>
    </row>
    <row r="791" spans="1:32" s="78" customFormat="1">
      <c r="A791" s="8" t="s">
        <v>76</v>
      </c>
      <c r="B791" s="94" t="str">
        <f>VLOOKUP(A791,'CENTRO DE COSTOS'!A:D,4,FALSE)</f>
        <v>DIEGO FERNANDO HENAO CARDONA</v>
      </c>
      <c r="C791" s="94" t="str">
        <f>VLOOKUP(A791,'CENTRO DE COSTOS'!A:D,2,FALSE)</f>
        <v>0004-0003</v>
      </c>
      <c r="D791" s="8">
        <v>19418</v>
      </c>
      <c r="E791" s="8">
        <v>2681701</v>
      </c>
      <c r="F791" s="8">
        <v>38870</v>
      </c>
      <c r="G791" s="8" t="s">
        <v>6241</v>
      </c>
      <c r="H791" s="8" t="s">
        <v>171</v>
      </c>
      <c r="I791" s="8" t="s">
        <v>10633</v>
      </c>
      <c r="J791" s="8" t="s">
        <v>10634</v>
      </c>
      <c r="K791" s="8" t="s">
        <v>160</v>
      </c>
      <c r="L791" s="8" t="s">
        <v>10635</v>
      </c>
      <c r="M791" s="183">
        <v>45902.529166666667</v>
      </c>
      <c r="N791" s="183">
        <v>45912.606249999997</v>
      </c>
      <c r="O791" s="90"/>
      <c r="P791" s="8" t="s">
        <v>8318</v>
      </c>
      <c r="Q791" s="8" t="s">
        <v>8318</v>
      </c>
      <c r="R791" s="8" t="s">
        <v>6245</v>
      </c>
      <c r="S791" s="8" t="s">
        <v>6245</v>
      </c>
      <c r="T791" s="8" t="s">
        <v>6246</v>
      </c>
      <c r="U791" s="8" t="s">
        <v>7731</v>
      </c>
      <c r="V791" s="8" t="s">
        <v>10636</v>
      </c>
      <c r="W791" s="8" t="s">
        <v>8320</v>
      </c>
      <c r="X791" s="10"/>
      <c r="Y791" s="94" t="str">
        <f>VLOOKUP(D791,TIPOLOGIA!A:F,6,0)</f>
        <v>TIPO IV</v>
      </c>
      <c r="Z791" s="94" t="str">
        <f>VLOOKUP(D791,TIPOLOGIA!A:F,5,0)</f>
        <v>TERRESTRE</v>
      </c>
      <c r="AA791" s="8" t="s">
        <v>1498</v>
      </c>
      <c r="AB791" s="8">
        <v>0</v>
      </c>
      <c r="AC791" s="86">
        <f>IF(W791="SOPORTE_TELEFÓNICO",'BASE LIQUIDACION REDEBAN 2025'!$B$19,IF(AND(W791="VISITA_TÉCNICA",Y791="TIPO II"),'BASE LIQUIDACION REDEBAN 2025'!$B$18,'BASE LIQUIDACION REDEBAN 2025'!$B$17))</f>
        <v>35779.500569199998</v>
      </c>
      <c r="AD791" s="86">
        <v>0</v>
      </c>
      <c r="AE791" s="86">
        <f t="shared" si="12"/>
        <v>35779.500569199998</v>
      </c>
      <c r="AF791" s="49"/>
    </row>
    <row r="792" spans="1:32" s="78" customFormat="1">
      <c r="A792" s="8" t="s">
        <v>87</v>
      </c>
      <c r="B792" s="94" t="str">
        <f>VLOOKUP(A792,'CENTRO DE COSTOS'!A:D,4,FALSE)</f>
        <v>DIEGO FERNANDO HENAO CARDONA</v>
      </c>
      <c r="C792" s="94" t="str">
        <f>VLOOKUP(A792,'CENTRO DE COSTOS'!A:D,2,FALSE)</f>
        <v>0004-0002</v>
      </c>
      <c r="D792" s="8">
        <v>17001</v>
      </c>
      <c r="E792" s="8">
        <v>2727073</v>
      </c>
      <c r="F792" s="8">
        <v>59652</v>
      </c>
      <c r="G792" s="8" t="s">
        <v>6241</v>
      </c>
      <c r="H792" s="8" t="s">
        <v>269</v>
      </c>
      <c r="I792" s="8" t="s">
        <v>87</v>
      </c>
      <c r="J792" s="8" t="s">
        <v>10637</v>
      </c>
      <c r="K792" s="8" t="s">
        <v>160</v>
      </c>
      <c r="L792" s="8" t="s">
        <v>10638</v>
      </c>
      <c r="M792" s="183">
        <v>45911.443749999999</v>
      </c>
      <c r="N792" s="183">
        <v>45912.631944444453</v>
      </c>
      <c r="O792" s="90"/>
      <c r="P792" s="8" t="s">
        <v>8318</v>
      </c>
      <c r="Q792" s="8" t="s">
        <v>8318</v>
      </c>
      <c r="R792" s="8" t="s">
        <v>357</v>
      </c>
      <c r="S792" s="8" t="s">
        <v>358</v>
      </c>
      <c r="T792" s="8" t="s">
        <v>6246</v>
      </c>
      <c r="U792" s="8" t="s">
        <v>7731</v>
      </c>
      <c r="V792" s="8" t="s">
        <v>10639</v>
      </c>
      <c r="W792" s="8" t="s">
        <v>165</v>
      </c>
      <c r="X792" s="10"/>
      <c r="Y792" s="94" t="str">
        <f>VLOOKUP(D792,TIPOLOGIA!A:F,6,0)</f>
        <v>TIPO I</v>
      </c>
      <c r="Z792" s="94" t="str">
        <f>VLOOKUP(D792,TIPOLOGIA!A:F,5,0)</f>
        <v>TERRESTRE</v>
      </c>
      <c r="AA792" s="8" t="s">
        <v>287</v>
      </c>
      <c r="AB792" s="8">
        <v>1</v>
      </c>
      <c r="AC792" s="86">
        <f>IF(W792="SOPORTE_TELEFÓNICO",'BASE LIQUIDACION REDEBAN 2025'!$B$19,IF(AND(W792="VISITA_TÉCNICA",Y792="TIPO II"),'BASE LIQUIDACION REDEBAN 2025'!$B$18,'BASE LIQUIDACION REDEBAN 2025'!$B$17))</f>
        <v>35779.500569199998</v>
      </c>
      <c r="AD792" s="86">
        <v>0</v>
      </c>
      <c r="AE792" s="86">
        <f t="shared" si="12"/>
        <v>35779.500569199998</v>
      </c>
      <c r="AF792" s="49"/>
    </row>
    <row r="793" spans="1:32" s="78" customFormat="1">
      <c r="A793" s="8" t="s">
        <v>81</v>
      </c>
      <c r="B793" s="94" t="str">
        <f>VLOOKUP(A793,'CENTRO DE COSTOS'!A:D,4,FALSE)</f>
        <v>MIGUEL JULIÁN HERNÁNDEZ GUARÍN</v>
      </c>
      <c r="C793" s="94" t="str">
        <f>VLOOKUP(A793,'CENTRO DE COSTOS'!A:D,2,FALSE)</f>
        <v>0004-0008</v>
      </c>
      <c r="D793" s="8">
        <v>54001</v>
      </c>
      <c r="E793" s="8">
        <v>2725972</v>
      </c>
      <c r="F793" s="8">
        <v>80216</v>
      </c>
      <c r="G793" s="8" t="s">
        <v>6241</v>
      </c>
      <c r="H793" s="8" t="s">
        <v>296</v>
      </c>
      <c r="I793" s="8" t="s">
        <v>81</v>
      </c>
      <c r="J793" s="8" t="s">
        <v>10640</v>
      </c>
      <c r="K793" s="8" t="s">
        <v>160</v>
      </c>
      <c r="L793" s="8" t="s">
        <v>10641</v>
      </c>
      <c r="M793" s="183">
        <v>45911.372916666667</v>
      </c>
      <c r="N793" s="183">
        <v>45912.634027777778</v>
      </c>
      <c r="O793" s="90"/>
      <c r="P793" s="8" t="s">
        <v>8318</v>
      </c>
      <c r="Q793" s="8" t="s">
        <v>8318</v>
      </c>
      <c r="R793" s="8" t="s">
        <v>243</v>
      </c>
      <c r="S793" s="8" t="s">
        <v>365</v>
      </c>
      <c r="T793" s="8" t="s">
        <v>6246</v>
      </c>
      <c r="U793" s="8" t="s">
        <v>7731</v>
      </c>
      <c r="V793" s="8" t="s">
        <v>10642</v>
      </c>
      <c r="W793" s="8" t="s">
        <v>165</v>
      </c>
      <c r="X793" s="10"/>
      <c r="Y793" s="94" t="str">
        <f>VLOOKUP(D793,TIPOLOGIA!A:F,6,0)</f>
        <v>TIPO I</v>
      </c>
      <c r="Z793" s="94" t="str">
        <f>VLOOKUP(D793,TIPOLOGIA!A:F,5,0)</f>
        <v>TERRESTRE</v>
      </c>
      <c r="AA793" s="8" t="s">
        <v>466</v>
      </c>
      <c r="AB793" s="8">
        <v>1</v>
      </c>
      <c r="AC793" s="86">
        <f>IF(W793="SOPORTE_TELEFÓNICO",'BASE LIQUIDACION REDEBAN 2025'!$B$19,IF(AND(W793="VISITA_TÉCNICA",Y793="TIPO II"),'BASE LIQUIDACION REDEBAN 2025'!$B$18,'BASE LIQUIDACION REDEBAN 2025'!$B$17))</f>
        <v>35779.500569199998</v>
      </c>
      <c r="AD793" s="86">
        <v>0</v>
      </c>
      <c r="AE793" s="86">
        <f t="shared" si="12"/>
        <v>35779.500569199998</v>
      </c>
      <c r="AF793" s="49"/>
    </row>
    <row r="794" spans="1:32" s="78" customFormat="1">
      <c r="A794" s="8" t="s">
        <v>68</v>
      </c>
      <c r="B794" s="94" t="str">
        <f>VLOOKUP(A794,'CENTRO DE COSTOS'!A:D,4,FALSE)</f>
        <v>WILLIAM ASDRUBAL ROZO ROZO</v>
      </c>
      <c r="C794" s="94" t="str">
        <f>VLOOKUP(A794,'CENTRO DE COSTOS'!A:D,2,FALSE)</f>
        <v>0004-0004</v>
      </c>
      <c r="D794" s="8">
        <v>11001</v>
      </c>
      <c r="E794" s="8">
        <v>2718434</v>
      </c>
      <c r="F794" s="8">
        <v>68574</v>
      </c>
      <c r="G794" s="8" t="s">
        <v>6241</v>
      </c>
      <c r="H794" s="8" t="s">
        <v>417</v>
      </c>
      <c r="I794" s="8" t="s">
        <v>68</v>
      </c>
      <c r="J794" s="8" t="s">
        <v>10643</v>
      </c>
      <c r="K794" s="8" t="s">
        <v>160</v>
      </c>
      <c r="L794" s="8" t="s">
        <v>10644</v>
      </c>
      <c r="M794" s="183">
        <v>45910.333333333343</v>
      </c>
      <c r="N794" s="183">
        <v>45912.635416666657</v>
      </c>
      <c r="O794" s="90"/>
      <c r="P794" s="8" t="s">
        <v>8318</v>
      </c>
      <c r="Q794" s="8" t="s">
        <v>8318</v>
      </c>
      <c r="R794" s="8" t="s">
        <v>6245</v>
      </c>
      <c r="S794" s="8" t="s">
        <v>6245</v>
      </c>
      <c r="T794" s="8" t="s">
        <v>6246</v>
      </c>
      <c r="U794" s="8" t="s">
        <v>7731</v>
      </c>
      <c r="V794" s="8" t="s">
        <v>10645</v>
      </c>
      <c r="W794" s="8" t="s">
        <v>165</v>
      </c>
      <c r="X794" s="10"/>
      <c r="Y794" s="94" t="str">
        <f>VLOOKUP(D794,TIPOLOGIA!A:F,6,0)</f>
        <v>TIPO I</v>
      </c>
      <c r="Z794" s="94" t="str">
        <f>VLOOKUP(D794,TIPOLOGIA!A:F,5,0)</f>
        <v>TERRESTRE</v>
      </c>
      <c r="AA794" s="8" t="s">
        <v>428</v>
      </c>
      <c r="AB794" s="8">
        <v>1</v>
      </c>
      <c r="AC794" s="86">
        <f>IF(W794="SOPORTE_TELEFÓNICO",'BASE LIQUIDACION REDEBAN 2025'!$B$19,IF(AND(W794="VISITA_TÉCNICA",Y794="TIPO II"),'BASE LIQUIDACION REDEBAN 2025'!$B$18,'BASE LIQUIDACION REDEBAN 2025'!$B$17))</f>
        <v>35779.500569199998</v>
      </c>
      <c r="AD794" s="86">
        <v>0</v>
      </c>
      <c r="AE794" s="86">
        <f t="shared" si="12"/>
        <v>35779.500569199998</v>
      </c>
      <c r="AF794" s="49"/>
    </row>
    <row r="795" spans="1:32" s="78" customFormat="1">
      <c r="A795" s="8" t="s">
        <v>91</v>
      </c>
      <c r="B795" s="94" t="str">
        <f>VLOOKUP(A795,'CENTRO DE COSTOS'!A:D,4,FALSE)</f>
        <v>JOSE MAURICIO HERNANDEZ ROJAS</v>
      </c>
      <c r="C795" s="94" t="str">
        <f>VLOOKUP(A795,'CENTRO DE COSTOS'!A:D,2,FALSE)</f>
        <v>0004-0001</v>
      </c>
      <c r="D795" s="8">
        <v>23162</v>
      </c>
      <c r="E795" s="8">
        <v>2711085</v>
      </c>
      <c r="F795" s="8">
        <v>58877</v>
      </c>
      <c r="G795" s="8" t="s">
        <v>6241</v>
      </c>
      <c r="H795" s="8" t="s">
        <v>193</v>
      </c>
      <c r="I795" s="8" t="s">
        <v>3416</v>
      </c>
      <c r="J795" s="8" t="s">
        <v>10646</v>
      </c>
      <c r="K795" s="8" t="s">
        <v>160</v>
      </c>
      <c r="L795" s="8" t="s">
        <v>10647</v>
      </c>
      <c r="M795" s="183">
        <v>45908.675000000003</v>
      </c>
      <c r="N795" s="183">
        <v>45912.637499999997</v>
      </c>
      <c r="O795" s="90"/>
      <c r="P795" s="8" t="s">
        <v>8318</v>
      </c>
      <c r="Q795" s="8" t="s">
        <v>8318</v>
      </c>
      <c r="R795" s="8" t="s">
        <v>6245</v>
      </c>
      <c r="S795" s="8" t="s">
        <v>6245</v>
      </c>
      <c r="T795" s="8" t="s">
        <v>6246</v>
      </c>
      <c r="U795" s="8" t="s">
        <v>7731</v>
      </c>
      <c r="V795" s="8" t="s">
        <v>10648</v>
      </c>
      <c r="W795" s="8" t="s">
        <v>8320</v>
      </c>
      <c r="X795" s="10"/>
      <c r="Y795" s="94" t="str">
        <f>VLOOKUP(D795,TIPOLOGIA!A:F,6,0)</f>
        <v>TIPO I</v>
      </c>
      <c r="Z795" s="94" t="str">
        <f>VLOOKUP(D795,TIPOLOGIA!A:F,5,0)</f>
        <v>TERRESTRE</v>
      </c>
      <c r="AA795" s="8" t="s">
        <v>1084</v>
      </c>
      <c r="AB795" s="8">
        <v>0</v>
      </c>
      <c r="AC795" s="86">
        <f>IF(W795="SOPORTE_TELEFÓNICO",'BASE LIQUIDACION REDEBAN 2025'!$B$19,IF(AND(W795="VISITA_TÉCNICA",Y795="TIPO II"),'BASE LIQUIDACION REDEBAN 2025'!$B$18,'BASE LIQUIDACION REDEBAN 2025'!$B$17))</f>
        <v>35779.500569199998</v>
      </c>
      <c r="AD795" s="86">
        <v>0</v>
      </c>
      <c r="AE795" s="86">
        <f t="shared" si="12"/>
        <v>35779.500569199998</v>
      </c>
      <c r="AF795" s="49"/>
    </row>
    <row r="796" spans="1:32" s="78" customFormat="1">
      <c r="A796" s="8" t="s">
        <v>76</v>
      </c>
      <c r="B796" s="94" t="str">
        <f>VLOOKUP(A796,'CENTRO DE COSTOS'!A:D,4,FALSE)</f>
        <v>DIEGO FERNANDO HENAO CARDONA</v>
      </c>
      <c r="C796" s="94" t="str">
        <f>VLOOKUP(A796,'CENTRO DE COSTOS'!A:D,2,FALSE)</f>
        <v>0004-0003</v>
      </c>
      <c r="D796" s="8">
        <v>76001</v>
      </c>
      <c r="E796" s="8">
        <v>2724873</v>
      </c>
      <c r="F796" s="8">
        <v>69060</v>
      </c>
      <c r="G796" s="8" t="s">
        <v>6241</v>
      </c>
      <c r="H796" s="8" t="s">
        <v>232</v>
      </c>
      <c r="I796" s="8" t="s">
        <v>76</v>
      </c>
      <c r="J796" s="8" t="s">
        <v>10649</v>
      </c>
      <c r="K796" s="8" t="s">
        <v>160</v>
      </c>
      <c r="L796" s="8" t="s">
        <v>10650</v>
      </c>
      <c r="M796" s="183">
        <v>45911.333333333343</v>
      </c>
      <c r="N796" s="183">
        <v>45912.63958333333</v>
      </c>
      <c r="O796" s="90"/>
      <c r="P796" s="8" t="s">
        <v>8318</v>
      </c>
      <c r="Q796" s="8" t="s">
        <v>8318</v>
      </c>
      <c r="R796" s="8" t="s">
        <v>6245</v>
      </c>
      <c r="S796" s="8" t="s">
        <v>6245</v>
      </c>
      <c r="T796" s="8" t="s">
        <v>6246</v>
      </c>
      <c r="U796" s="8" t="s">
        <v>7731</v>
      </c>
      <c r="V796" s="8" t="s">
        <v>10651</v>
      </c>
      <c r="W796" s="8" t="s">
        <v>165</v>
      </c>
      <c r="X796" s="10"/>
      <c r="Y796" s="94" t="str">
        <f>VLOOKUP(D796,TIPOLOGIA!A:F,6,0)</f>
        <v>TIPO I</v>
      </c>
      <c r="Z796" s="94" t="str">
        <f>VLOOKUP(D796,TIPOLOGIA!A:F,5,0)</f>
        <v>TERRESTRE</v>
      </c>
      <c r="AA796" s="8" t="s">
        <v>512</v>
      </c>
      <c r="AB796" s="8">
        <v>1</v>
      </c>
      <c r="AC796" s="86">
        <f>IF(W796="SOPORTE_TELEFÓNICO",'BASE LIQUIDACION REDEBAN 2025'!$B$19,IF(AND(W796="VISITA_TÉCNICA",Y796="TIPO II"),'BASE LIQUIDACION REDEBAN 2025'!$B$18,'BASE LIQUIDACION REDEBAN 2025'!$B$17))</f>
        <v>35779.500569199998</v>
      </c>
      <c r="AD796" s="86">
        <v>0</v>
      </c>
      <c r="AE796" s="86">
        <f t="shared" si="12"/>
        <v>35779.500569199998</v>
      </c>
      <c r="AF796" s="49"/>
    </row>
    <row r="797" spans="1:32" s="78" customFormat="1">
      <c r="A797" s="8" t="s">
        <v>100</v>
      </c>
      <c r="B797" s="94" t="str">
        <f>VLOOKUP(A797,'CENTRO DE COSTOS'!A:D,4,FALSE)</f>
        <v>KEVIN ALEXIS CORZO BUSTOS</v>
      </c>
      <c r="C797" s="94" t="str">
        <f>VLOOKUP(A797,'CENTRO DE COSTOS'!A:D,2,FALSE)</f>
        <v>0004-0007</v>
      </c>
      <c r="D797" s="8">
        <v>50573</v>
      </c>
      <c r="E797" s="8">
        <v>2712653</v>
      </c>
      <c r="F797" s="8">
        <v>71485</v>
      </c>
      <c r="G797" s="8" t="s">
        <v>6241</v>
      </c>
      <c r="H797" s="8" t="s">
        <v>216</v>
      </c>
      <c r="I797" s="8" t="s">
        <v>2329</v>
      </c>
      <c r="J797" s="8" t="s">
        <v>10652</v>
      </c>
      <c r="K797" s="8" t="s">
        <v>160</v>
      </c>
      <c r="L797" s="8" t="s">
        <v>10653</v>
      </c>
      <c r="M797" s="183">
        <v>45909.333333333343</v>
      </c>
      <c r="N797" s="183">
        <v>45912.640277777777</v>
      </c>
      <c r="O797" s="90"/>
      <c r="P797" s="8" t="s">
        <v>8318</v>
      </c>
      <c r="Q797" s="8" t="s">
        <v>8318</v>
      </c>
      <c r="R797" s="8" t="s">
        <v>6245</v>
      </c>
      <c r="S797" s="8" t="s">
        <v>6245</v>
      </c>
      <c r="T797" s="8" t="s">
        <v>6246</v>
      </c>
      <c r="U797" s="8" t="s">
        <v>7731</v>
      </c>
      <c r="V797" s="8" t="s">
        <v>10654</v>
      </c>
      <c r="W797" s="8" t="s">
        <v>165</v>
      </c>
      <c r="X797" s="10"/>
      <c r="Y797" s="94" t="str">
        <f>VLOOKUP(D797,TIPOLOGIA!A:F,6,0)</f>
        <v>TIPO II</v>
      </c>
      <c r="Z797" s="94" t="str">
        <f>VLOOKUP(D797,TIPOLOGIA!A:F,5,0)</f>
        <v>TERRESTRE</v>
      </c>
      <c r="AA797" s="8" t="s">
        <v>1928</v>
      </c>
      <c r="AB797" s="8">
        <v>1</v>
      </c>
      <c r="AC797" s="86">
        <f>IF(W797="SOPORTE_TELEFÓNICO",'BASE LIQUIDACION REDEBAN 2025'!$B$19,IF(AND(W797="VISITA_TÉCNICA",Y797="TIPO II"),'BASE LIQUIDACION REDEBAN 2025'!$B$18,'BASE LIQUIDACION REDEBAN 2025'!$B$17))</f>
        <v>67654.12000000001</v>
      </c>
      <c r="AD797" s="86">
        <v>0</v>
      </c>
      <c r="AE797" s="86">
        <f t="shared" si="12"/>
        <v>67654.12000000001</v>
      </c>
      <c r="AF797" s="49"/>
    </row>
    <row r="798" spans="1:32" s="78" customFormat="1">
      <c r="A798" s="8" t="s">
        <v>68</v>
      </c>
      <c r="B798" s="94" t="str">
        <f>VLOOKUP(A798,'CENTRO DE COSTOS'!A:D,4,FALSE)</f>
        <v>WILLIAM ASDRUBAL ROZO ROZO</v>
      </c>
      <c r="C798" s="94" t="str">
        <f>VLOOKUP(A798,'CENTRO DE COSTOS'!A:D,2,FALSE)</f>
        <v>0004-0004</v>
      </c>
      <c r="D798" s="8">
        <v>25175</v>
      </c>
      <c r="E798" s="8">
        <v>2717460</v>
      </c>
      <c r="F798" s="8">
        <v>59693</v>
      </c>
      <c r="G798" s="8" t="s">
        <v>6241</v>
      </c>
      <c r="H798" s="8" t="s">
        <v>417</v>
      </c>
      <c r="I798" s="8" t="s">
        <v>3065</v>
      </c>
      <c r="J798" s="8" t="s">
        <v>10655</v>
      </c>
      <c r="K798" s="8" t="s">
        <v>160</v>
      </c>
      <c r="L798" s="8" t="s">
        <v>10656</v>
      </c>
      <c r="M798" s="183">
        <v>45909.668055555558</v>
      </c>
      <c r="N798" s="183">
        <v>45912.64166666667</v>
      </c>
      <c r="O798" s="90"/>
      <c r="P798" s="8" t="s">
        <v>8318</v>
      </c>
      <c r="Q798" s="8" t="s">
        <v>8318</v>
      </c>
      <c r="R798" s="8" t="s">
        <v>6245</v>
      </c>
      <c r="S798" s="8" t="s">
        <v>6245</v>
      </c>
      <c r="T798" s="8" t="s">
        <v>6246</v>
      </c>
      <c r="U798" s="8" t="s">
        <v>7731</v>
      </c>
      <c r="V798" s="8" t="s">
        <v>10657</v>
      </c>
      <c r="W798" s="8" t="s">
        <v>165</v>
      </c>
      <c r="X798" s="10"/>
      <c r="Y798" s="94" t="str">
        <f>VLOOKUP(D798,TIPOLOGIA!A:F,6,0)</f>
        <v>TIPO II</v>
      </c>
      <c r="Z798" s="94" t="str">
        <f>VLOOKUP(D798,TIPOLOGIA!A:F,5,0)</f>
        <v>TERRESTRE</v>
      </c>
      <c r="AA798" s="8" t="s">
        <v>541</v>
      </c>
      <c r="AB798" s="8">
        <v>1</v>
      </c>
      <c r="AC798" s="86">
        <f>IF(W798="SOPORTE_TELEFÓNICO",'BASE LIQUIDACION REDEBAN 2025'!$B$19,IF(AND(W798="VISITA_TÉCNICA",Y798="TIPO II"),'BASE LIQUIDACION REDEBAN 2025'!$B$18,'BASE LIQUIDACION REDEBAN 2025'!$B$17))</f>
        <v>67654.12000000001</v>
      </c>
      <c r="AD798" s="86">
        <v>0</v>
      </c>
      <c r="AE798" s="86">
        <f t="shared" si="12"/>
        <v>67654.12000000001</v>
      </c>
      <c r="AF798" s="49"/>
    </row>
    <row r="799" spans="1:32" s="78" customFormat="1">
      <c r="A799" s="8" t="s">
        <v>92</v>
      </c>
      <c r="B799" s="94" t="str">
        <f>VLOOKUP(A799,'CENTRO DE COSTOS'!A:D,4,FALSE)</f>
        <v>KEVIN ALEXIS CORZO BUSTOS</v>
      </c>
      <c r="C799" s="94" t="str">
        <f>VLOOKUP(A799,'CENTRO DE COSTOS'!A:D,2,FALSE)</f>
        <v>0004-0007</v>
      </c>
      <c r="D799" s="8">
        <v>41001</v>
      </c>
      <c r="E799" s="8">
        <v>2716949</v>
      </c>
      <c r="F799" s="8">
        <v>67122</v>
      </c>
      <c r="G799" s="8" t="s">
        <v>6241</v>
      </c>
      <c r="H799" s="8" t="s">
        <v>430</v>
      </c>
      <c r="I799" s="8" t="s">
        <v>92</v>
      </c>
      <c r="J799" s="8" t="s">
        <v>10658</v>
      </c>
      <c r="K799" s="8" t="s">
        <v>160</v>
      </c>
      <c r="L799" s="8" t="s">
        <v>10659</v>
      </c>
      <c r="M799" s="183">
        <v>45909.636111111111</v>
      </c>
      <c r="N799" s="183">
        <v>45912.642361111109</v>
      </c>
      <c r="O799" s="90"/>
      <c r="P799" s="8" t="s">
        <v>8318</v>
      </c>
      <c r="Q799" s="8" t="s">
        <v>8318</v>
      </c>
      <c r="R799" s="8" t="s">
        <v>6245</v>
      </c>
      <c r="S799" s="8" t="s">
        <v>6245</v>
      </c>
      <c r="T799" s="8" t="s">
        <v>6246</v>
      </c>
      <c r="U799" s="8" t="s">
        <v>7731</v>
      </c>
      <c r="V799" s="8" t="s">
        <v>10660</v>
      </c>
      <c r="W799" s="8" t="s">
        <v>165</v>
      </c>
      <c r="X799" s="10"/>
      <c r="Y799" s="94" t="str">
        <f>VLOOKUP(D799,TIPOLOGIA!A:F,6,0)</f>
        <v>TIPO I</v>
      </c>
      <c r="Z799" s="94" t="str">
        <f>VLOOKUP(D799,TIPOLOGIA!A:F,5,0)</f>
        <v>TERRESTRE</v>
      </c>
      <c r="AA799" s="8" t="s">
        <v>1416</v>
      </c>
      <c r="AB799" s="8">
        <v>1</v>
      </c>
      <c r="AC799" s="86">
        <f>IF(W799="SOPORTE_TELEFÓNICO",'BASE LIQUIDACION REDEBAN 2025'!$B$19,IF(AND(W799="VISITA_TÉCNICA",Y799="TIPO II"),'BASE LIQUIDACION REDEBAN 2025'!$B$18,'BASE LIQUIDACION REDEBAN 2025'!$B$17))</f>
        <v>35779.500569199998</v>
      </c>
      <c r="AD799" s="86">
        <v>0</v>
      </c>
      <c r="AE799" s="86">
        <f t="shared" si="12"/>
        <v>35779.500569199998</v>
      </c>
      <c r="AF799" s="49"/>
    </row>
    <row r="800" spans="1:32" s="78" customFormat="1">
      <c r="A800" s="8" t="s">
        <v>81</v>
      </c>
      <c r="B800" s="94" t="str">
        <f>VLOOKUP(A800,'CENTRO DE COSTOS'!A:D,4,FALSE)</f>
        <v>MIGUEL JULIÁN HERNÁNDEZ GUARÍN</v>
      </c>
      <c r="C800" s="94" t="str">
        <f>VLOOKUP(A800,'CENTRO DE COSTOS'!A:D,2,FALSE)</f>
        <v>0004-0008</v>
      </c>
      <c r="D800" s="8">
        <v>54001</v>
      </c>
      <c r="E800" s="8">
        <v>2717870</v>
      </c>
      <c r="F800" s="8">
        <v>78077</v>
      </c>
      <c r="G800" s="8" t="s">
        <v>6241</v>
      </c>
      <c r="H800" s="8" t="s">
        <v>296</v>
      </c>
      <c r="I800" s="8" t="s">
        <v>81</v>
      </c>
      <c r="J800" s="8" t="s">
        <v>10661</v>
      </c>
      <c r="K800" s="8" t="s">
        <v>160</v>
      </c>
      <c r="L800" s="8" t="s">
        <v>10662</v>
      </c>
      <c r="M800" s="183">
        <v>45909.702777777777</v>
      </c>
      <c r="N800" s="183">
        <v>45912.643750000003</v>
      </c>
      <c r="O800" s="90"/>
      <c r="P800" s="8" t="s">
        <v>8318</v>
      </c>
      <c r="Q800" s="8" t="s">
        <v>8318</v>
      </c>
      <c r="R800" s="8" t="s">
        <v>6245</v>
      </c>
      <c r="S800" s="8" t="s">
        <v>6245</v>
      </c>
      <c r="T800" s="8" t="s">
        <v>6246</v>
      </c>
      <c r="U800" s="8" t="s">
        <v>7731</v>
      </c>
      <c r="V800" s="8" t="s">
        <v>10642</v>
      </c>
      <c r="W800" s="8" t="s">
        <v>165</v>
      </c>
      <c r="X800" s="10"/>
      <c r="Y800" s="94" t="str">
        <f>VLOOKUP(D800,TIPOLOGIA!A:F,6,0)</f>
        <v>TIPO I</v>
      </c>
      <c r="Z800" s="94" t="str">
        <f>VLOOKUP(D800,TIPOLOGIA!A:F,5,0)</f>
        <v>TERRESTRE</v>
      </c>
      <c r="AA800" s="8" t="s">
        <v>466</v>
      </c>
      <c r="AB800" s="8">
        <v>1</v>
      </c>
      <c r="AC800" s="86">
        <f>IF(W800="SOPORTE_TELEFÓNICO",'BASE LIQUIDACION REDEBAN 2025'!$B$19,IF(AND(W800="VISITA_TÉCNICA",Y800="TIPO II"),'BASE LIQUIDACION REDEBAN 2025'!$B$18,'BASE LIQUIDACION REDEBAN 2025'!$B$17))</f>
        <v>35779.500569199998</v>
      </c>
      <c r="AD800" s="86">
        <v>0</v>
      </c>
      <c r="AE800" s="86">
        <f t="shared" si="12"/>
        <v>35779.500569199998</v>
      </c>
      <c r="AF800" s="49"/>
    </row>
    <row r="801" spans="1:32" s="78" customFormat="1">
      <c r="A801" s="8" t="s">
        <v>91</v>
      </c>
      <c r="B801" s="94" t="str">
        <f>VLOOKUP(A801,'CENTRO DE COSTOS'!A:D,4,FALSE)</f>
        <v>JOSE MAURICIO HERNANDEZ ROJAS</v>
      </c>
      <c r="C801" s="94" t="str">
        <f>VLOOKUP(A801,'CENTRO DE COSTOS'!A:D,2,FALSE)</f>
        <v>0004-0001</v>
      </c>
      <c r="D801" s="8">
        <v>23660</v>
      </c>
      <c r="E801" s="8">
        <v>2709894</v>
      </c>
      <c r="F801" s="8">
        <v>36867</v>
      </c>
      <c r="G801" s="8" t="s">
        <v>6241</v>
      </c>
      <c r="H801" s="8" t="s">
        <v>193</v>
      </c>
      <c r="I801" s="8" t="s">
        <v>1091</v>
      </c>
      <c r="J801" s="8" t="s">
        <v>10663</v>
      </c>
      <c r="K801" s="8" t="s">
        <v>160</v>
      </c>
      <c r="L801" s="8" t="s">
        <v>10664</v>
      </c>
      <c r="M801" s="183">
        <v>45908.607638888891</v>
      </c>
      <c r="N801" s="183">
        <v>45912.644444444442</v>
      </c>
      <c r="O801" s="90"/>
      <c r="P801" s="8" t="s">
        <v>8318</v>
      </c>
      <c r="Q801" s="8" t="s">
        <v>8318</v>
      </c>
      <c r="R801" s="8" t="s">
        <v>6245</v>
      </c>
      <c r="S801" s="8" t="s">
        <v>6245</v>
      </c>
      <c r="T801" s="8" t="s">
        <v>6246</v>
      </c>
      <c r="U801" s="8" t="s">
        <v>7731</v>
      </c>
      <c r="V801" s="8" t="s">
        <v>10665</v>
      </c>
      <c r="W801" s="8" t="s">
        <v>165</v>
      </c>
      <c r="X801" s="10"/>
      <c r="Y801" s="94" t="str">
        <f>VLOOKUP(D801,TIPOLOGIA!A:F,6,0)</f>
        <v>TIPO II</v>
      </c>
      <c r="Z801" s="94" t="str">
        <f>VLOOKUP(D801,TIPOLOGIA!A:F,5,0)</f>
        <v>TERRESTRE</v>
      </c>
      <c r="AA801" s="8" t="s">
        <v>1493</v>
      </c>
      <c r="AB801" s="8">
        <v>1</v>
      </c>
      <c r="AC801" s="86">
        <f>IF(W801="SOPORTE_TELEFÓNICO",'BASE LIQUIDACION REDEBAN 2025'!$B$19,IF(AND(W801="VISITA_TÉCNICA",Y801="TIPO II"),'BASE LIQUIDACION REDEBAN 2025'!$B$18,'BASE LIQUIDACION REDEBAN 2025'!$B$17))</f>
        <v>67654.12000000001</v>
      </c>
      <c r="AD801" s="86">
        <v>0</v>
      </c>
      <c r="AE801" s="86">
        <f t="shared" si="12"/>
        <v>67654.12000000001</v>
      </c>
      <c r="AF801" s="49"/>
    </row>
    <row r="802" spans="1:32" s="78" customFormat="1">
      <c r="A802" s="8" t="s">
        <v>60</v>
      </c>
      <c r="B802" s="94" t="str">
        <f>VLOOKUP(A802,'CENTRO DE COSTOS'!A:D,4,FALSE)</f>
        <v>JUAN SEBASTIÁN RÍOS CASTRILLÓN</v>
      </c>
      <c r="C802" s="94" t="str">
        <f>VLOOKUP(A802,'CENTRO DE COSTOS'!A:D,2,FALSE)</f>
        <v>0004-0005</v>
      </c>
      <c r="D802" s="8">
        <v>5837</v>
      </c>
      <c r="E802" s="8">
        <v>2712879</v>
      </c>
      <c r="F802" s="8">
        <v>37813</v>
      </c>
      <c r="G802" s="8" t="s">
        <v>6241</v>
      </c>
      <c r="H802" s="8" t="s">
        <v>249</v>
      </c>
      <c r="I802" s="8" t="s">
        <v>256</v>
      </c>
      <c r="J802" s="8" t="s">
        <v>10666</v>
      </c>
      <c r="K802" s="8" t="s">
        <v>160</v>
      </c>
      <c r="L802" s="8" t="s">
        <v>10667</v>
      </c>
      <c r="M802" s="183">
        <v>45909.351388888892</v>
      </c>
      <c r="N802" s="183">
        <v>45912.645138888889</v>
      </c>
      <c r="O802" s="90"/>
      <c r="P802" s="8" t="s">
        <v>8318</v>
      </c>
      <c r="Q802" s="8" t="s">
        <v>8318</v>
      </c>
      <c r="R802" s="8" t="s">
        <v>243</v>
      </c>
      <c r="S802" s="8" t="s">
        <v>365</v>
      </c>
      <c r="T802" s="8" t="s">
        <v>6246</v>
      </c>
      <c r="U802" s="8" t="s">
        <v>7731</v>
      </c>
      <c r="V802" s="8" t="s">
        <v>10668</v>
      </c>
      <c r="W802" s="8" t="s">
        <v>8320</v>
      </c>
      <c r="X802" s="10"/>
      <c r="Y802" s="94" t="str">
        <f>VLOOKUP(D802,TIPOLOGIA!A:F,6,0)</f>
        <v>TIPO II</v>
      </c>
      <c r="Z802" s="94" t="str">
        <f>VLOOKUP(D802,TIPOLOGIA!A:F,5,0)</f>
        <v>TERRESTRE</v>
      </c>
      <c r="AA802" s="8" t="s">
        <v>261</v>
      </c>
      <c r="AB802" s="8">
        <v>0</v>
      </c>
      <c r="AC802" s="86">
        <f>IF(W802="SOPORTE_TELEFÓNICO",'BASE LIQUIDACION REDEBAN 2025'!$B$19,IF(AND(W802="VISITA_TÉCNICA",Y802="TIPO II"),'BASE LIQUIDACION REDEBAN 2025'!$B$18,'BASE LIQUIDACION REDEBAN 2025'!$B$17))</f>
        <v>35779.500569199998</v>
      </c>
      <c r="AD802" s="86">
        <v>0</v>
      </c>
      <c r="AE802" s="86">
        <f t="shared" si="12"/>
        <v>35779.500569199998</v>
      </c>
      <c r="AF802" s="49"/>
    </row>
    <row r="803" spans="1:32" s="78" customFormat="1">
      <c r="A803" s="8" t="s">
        <v>76</v>
      </c>
      <c r="B803" s="94" t="str">
        <f>VLOOKUP(A803,'CENTRO DE COSTOS'!A:D,4,FALSE)</f>
        <v>DIEGO FERNANDO HENAO CARDONA</v>
      </c>
      <c r="C803" s="94" t="str">
        <f>VLOOKUP(A803,'CENTRO DE COSTOS'!A:D,2,FALSE)</f>
        <v>0004-0003</v>
      </c>
      <c r="D803" s="8">
        <v>76834</v>
      </c>
      <c r="E803" s="8">
        <v>2719985</v>
      </c>
      <c r="F803" s="8">
        <v>40573</v>
      </c>
      <c r="G803" s="8" t="s">
        <v>6241</v>
      </c>
      <c r="H803" s="8" t="s">
        <v>232</v>
      </c>
      <c r="I803" s="8" t="s">
        <v>341</v>
      </c>
      <c r="J803" s="8" t="s">
        <v>10669</v>
      </c>
      <c r="K803" s="8" t="s">
        <v>160</v>
      </c>
      <c r="L803" s="8" t="s">
        <v>10670</v>
      </c>
      <c r="M803" s="183">
        <v>45910.39166666667</v>
      </c>
      <c r="N803" s="183">
        <v>45912.647222222222</v>
      </c>
      <c r="O803" s="90"/>
      <c r="P803" s="8" t="s">
        <v>8318</v>
      </c>
      <c r="Q803" s="8" t="s">
        <v>8318</v>
      </c>
      <c r="R803" s="8" t="s">
        <v>6245</v>
      </c>
      <c r="S803" s="8" t="s">
        <v>6245</v>
      </c>
      <c r="T803" s="8" t="s">
        <v>6246</v>
      </c>
      <c r="U803" s="8" t="s">
        <v>7731</v>
      </c>
      <c r="V803" s="8" t="s">
        <v>10671</v>
      </c>
      <c r="W803" s="8" t="s">
        <v>165</v>
      </c>
      <c r="X803" s="10"/>
      <c r="Y803" s="94" t="str">
        <f>VLOOKUP(D803,TIPOLOGIA!A:F,6,0)</f>
        <v>TIPO II</v>
      </c>
      <c r="Z803" s="94" t="str">
        <f>VLOOKUP(D803,TIPOLOGIA!A:F,5,0)</f>
        <v>TERRESTRE</v>
      </c>
      <c r="AA803" s="8" t="s">
        <v>521</v>
      </c>
      <c r="AB803" s="8">
        <v>1</v>
      </c>
      <c r="AC803" s="86">
        <f>IF(W803="SOPORTE_TELEFÓNICO",'BASE LIQUIDACION REDEBAN 2025'!$B$19,IF(AND(W803="VISITA_TÉCNICA",Y803="TIPO II"),'BASE LIQUIDACION REDEBAN 2025'!$B$18,'BASE LIQUIDACION REDEBAN 2025'!$B$17))</f>
        <v>67654.12000000001</v>
      </c>
      <c r="AD803" s="86">
        <v>0</v>
      </c>
      <c r="AE803" s="86">
        <f t="shared" si="12"/>
        <v>67654.12000000001</v>
      </c>
      <c r="AF803" s="49"/>
    </row>
    <row r="804" spans="1:32" s="78" customFormat="1">
      <c r="A804" s="8" t="s">
        <v>91</v>
      </c>
      <c r="B804" s="94" t="str">
        <f>VLOOKUP(A804,'CENTRO DE COSTOS'!A:D,4,FALSE)</f>
        <v>JOSE MAURICIO HERNANDEZ ROJAS</v>
      </c>
      <c r="C804" s="94" t="str">
        <f>VLOOKUP(A804,'CENTRO DE COSTOS'!A:D,2,FALSE)</f>
        <v>0004-0001</v>
      </c>
      <c r="D804" s="8">
        <v>23660</v>
      </c>
      <c r="E804" s="8">
        <v>2724472</v>
      </c>
      <c r="F804" s="8">
        <v>57695</v>
      </c>
      <c r="G804" s="8" t="s">
        <v>6241</v>
      </c>
      <c r="H804" s="8" t="s">
        <v>193</v>
      </c>
      <c r="I804" s="8" t="s">
        <v>1091</v>
      </c>
      <c r="J804" s="8" t="s">
        <v>10672</v>
      </c>
      <c r="K804" s="8" t="s">
        <v>160</v>
      </c>
      <c r="L804" s="8" t="s">
        <v>10673</v>
      </c>
      <c r="M804" s="183">
        <v>45910.71597222222</v>
      </c>
      <c r="N804" s="183">
        <v>45912.648611111108</v>
      </c>
      <c r="O804" s="90"/>
      <c r="P804" s="8" t="s">
        <v>8318</v>
      </c>
      <c r="Q804" s="8" t="s">
        <v>8318</v>
      </c>
      <c r="R804" s="8" t="s">
        <v>6245</v>
      </c>
      <c r="S804" s="8" t="s">
        <v>6245</v>
      </c>
      <c r="T804" s="8" t="s">
        <v>6246</v>
      </c>
      <c r="U804" s="8" t="s">
        <v>7731</v>
      </c>
      <c r="V804" s="8" t="s">
        <v>10674</v>
      </c>
      <c r="W804" s="8" t="s">
        <v>165</v>
      </c>
      <c r="X804" s="10"/>
      <c r="Y804" s="94" t="str">
        <f>VLOOKUP(D804,TIPOLOGIA!A:F,6,0)</f>
        <v>TIPO II</v>
      </c>
      <c r="Z804" s="94" t="str">
        <f>VLOOKUP(D804,TIPOLOGIA!A:F,5,0)</f>
        <v>TERRESTRE</v>
      </c>
      <c r="AA804" s="8" t="s">
        <v>1493</v>
      </c>
      <c r="AB804" s="8">
        <v>1</v>
      </c>
      <c r="AC804" s="86">
        <f>IF(W804="SOPORTE_TELEFÓNICO",'BASE LIQUIDACION REDEBAN 2025'!$B$19,IF(AND(W804="VISITA_TÉCNICA",Y804="TIPO II"),'BASE LIQUIDACION REDEBAN 2025'!$B$18,'BASE LIQUIDACION REDEBAN 2025'!$B$17))</f>
        <v>67654.12000000001</v>
      </c>
      <c r="AD804" s="86">
        <v>0</v>
      </c>
      <c r="AE804" s="86">
        <f t="shared" si="12"/>
        <v>67654.12000000001</v>
      </c>
      <c r="AF804" s="49"/>
    </row>
    <row r="805" spans="1:32" s="78" customFormat="1">
      <c r="A805" s="8" t="s">
        <v>68</v>
      </c>
      <c r="B805" s="94" t="str">
        <f>VLOOKUP(A805,'CENTRO DE COSTOS'!A:D,4,FALSE)</f>
        <v>WILLIAM ASDRUBAL ROZO ROZO</v>
      </c>
      <c r="C805" s="94" t="str">
        <f>VLOOKUP(A805,'CENTRO DE COSTOS'!A:D,2,FALSE)</f>
        <v>0004-0004</v>
      </c>
      <c r="D805" s="8">
        <v>11001</v>
      </c>
      <c r="E805" s="8">
        <v>2722334</v>
      </c>
      <c r="F805" s="8">
        <v>43591</v>
      </c>
      <c r="G805" s="8" t="s">
        <v>6241</v>
      </c>
      <c r="H805" s="8" t="s">
        <v>417</v>
      </c>
      <c r="I805" s="8" t="s">
        <v>68</v>
      </c>
      <c r="J805" s="8" t="s">
        <v>10675</v>
      </c>
      <c r="K805" s="8" t="s">
        <v>160</v>
      </c>
      <c r="L805" s="8" t="s">
        <v>10676</v>
      </c>
      <c r="M805" s="183">
        <v>45910.515277777777</v>
      </c>
      <c r="N805" s="183">
        <v>45912.65</v>
      </c>
      <c r="O805" s="90"/>
      <c r="P805" s="8" t="s">
        <v>8318</v>
      </c>
      <c r="Q805" s="8" t="s">
        <v>8318</v>
      </c>
      <c r="R805" s="8" t="s">
        <v>6245</v>
      </c>
      <c r="S805" s="8" t="s">
        <v>6245</v>
      </c>
      <c r="T805" s="8" t="s">
        <v>6246</v>
      </c>
      <c r="U805" s="8" t="s">
        <v>7731</v>
      </c>
      <c r="V805" s="8" t="s">
        <v>10677</v>
      </c>
      <c r="W805" s="8" t="s">
        <v>165</v>
      </c>
      <c r="X805" s="10"/>
      <c r="Y805" s="94" t="str">
        <f>VLOOKUP(D805,TIPOLOGIA!A:F,6,0)</f>
        <v>TIPO I</v>
      </c>
      <c r="Z805" s="94" t="str">
        <f>VLOOKUP(D805,TIPOLOGIA!A:F,5,0)</f>
        <v>TERRESTRE</v>
      </c>
      <c r="AA805" s="8" t="s">
        <v>428</v>
      </c>
      <c r="AB805" s="8">
        <v>1</v>
      </c>
      <c r="AC805" s="86">
        <f>IF(W805="SOPORTE_TELEFÓNICO",'BASE LIQUIDACION REDEBAN 2025'!$B$19,IF(AND(W805="VISITA_TÉCNICA",Y805="TIPO II"),'BASE LIQUIDACION REDEBAN 2025'!$B$18,'BASE LIQUIDACION REDEBAN 2025'!$B$17))</f>
        <v>35779.500569199998</v>
      </c>
      <c r="AD805" s="86">
        <v>0</v>
      </c>
      <c r="AE805" s="86">
        <f t="shared" si="12"/>
        <v>35779.500569199998</v>
      </c>
      <c r="AF805" s="49"/>
    </row>
    <row r="806" spans="1:32" s="78" customFormat="1">
      <c r="A806" s="8" t="s">
        <v>92</v>
      </c>
      <c r="B806" s="94" t="str">
        <f>VLOOKUP(A806,'CENTRO DE COSTOS'!A:D,4,FALSE)</f>
        <v>KEVIN ALEXIS CORZO BUSTOS</v>
      </c>
      <c r="C806" s="94" t="str">
        <f>VLOOKUP(A806,'CENTRO DE COSTOS'!A:D,2,FALSE)</f>
        <v>0004-0007</v>
      </c>
      <c r="D806" s="8">
        <v>18001</v>
      </c>
      <c r="E806" s="8">
        <v>2722562</v>
      </c>
      <c r="F806" s="8">
        <v>60810</v>
      </c>
      <c r="G806" s="8" t="s">
        <v>6241</v>
      </c>
      <c r="H806" s="8" t="s">
        <v>208</v>
      </c>
      <c r="I806" s="8" t="s">
        <v>82</v>
      </c>
      <c r="J806" s="8" t="s">
        <v>10678</v>
      </c>
      <c r="K806" s="8" t="s">
        <v>160</v>
      </c>
      <c r="L806" s="8" t="s">
        <v>10679</v>
      </c>
      <c r="M806" s="183">
        <v>45910.570138888892</v>
      </c>
      <c r="N806" s="183">
        <v>45912.652777777781</v>
      </c>
      <c r="O806" s="90"/>
      <c r="P806" s="8" t="s">
        <v>8318</v>
      </c>
      <c r="Q806" s="8" t="s">
        <v>8318</v>
      </c>
      <c r="R806" s="8" t="s">
        <v>6245</v>
      </c>
      <c r="S806" s="8" t="s">
        <v>6245</v>
      </c>
      <c r="T806" s="8" t="s">
        <v>6246</v>
      </c>
      <c r="U806" s="8" t="s">
        <v>7731</v>
      </c>
      <c r="V806" s="8" t="s">
        <v>10680</v>
      </c>
      <c r="W806" s="8" t="s">
        <v>165</v>
      </c>
      <c r="X806" s="10"/>
      <c r="Y806" s="94" t="str">
        <f>VLOOKUP(D806,TIPOLOGIA!A:F,6,0)</f>
        <v>TIPO IV</v>
      </c>
      <c r="Z806" s="94" t="str">
        <f>VLOOKUP(D806,TIPOLOGIA!A:F,5,0)</f>
        <v>TERRESTRE</v>
      </c>
      <c r="AA806" s="8" t="s">
        <v>214</v>
      </c>
      <c r="AB806" s="8">
        <v>1</v>
      </c>
      <c r="AC806" s="86">
        <f>IF(W806="SOPORTE_TELEFÓNICO",'BASE LIQUIDACION REDEBAN 2025'!$B$19,IF(AND(W806="VISITA_TÉCNICA",Y806="TIPO II"),'BASE LIQUIDACION REDEBAN 2025'!$B$18,'BASE LIQUIDACION REDEBAN 2025'!$B$17))</f>
        <v>35779.500569199998</v>
      </c>
      <c r="AD806" s="86">
        <v>0</v>
      </c>
      <c r="AE806" s="86">
        <f t="shared" si="12"/>
        <v>35779.500569199998</v>
      </c>
      <c r="AF806" s="49"/>
    </row>
    <row r="807" spans="1:32" s="78" customFormat="1">
      <c r="A807" s="8" t="s">
        <v>92</v>
      </c>
      <c r="B807" s="94" t="str">
        <f>VLOOKUP(A807,'CENTRO DE COSTOS'!A:D,4,FALSE)</f>
        <v>KEVIN ALEXIS CORZO BUSTOS</v>
      </c>
      <c r="C807" s="94" t="str">
        <f>VLOOKUP(A807,'CENTRO DE COSTOS'!A:D,2,FALSE)</f>
        <v>0004-0007</v>
      </c>
      <c r="D807" s="8">
        <v>18001</v>
      </c>
      <c r="E807" s="8">
        <v>2722006</v>
      </c>
      <c r="F807" s="8">
        <v>64419</v>
      </c>
      <c r="G807" s="8" t="s">
        <v>6241</v>
      </c>
      <c r="H807" s="8" t="s">
        <v>208</v>
      </c>
      <c r="I807" s="8" t="s">
        <v>82</v>
      </c>
      <c r="J807" s="8" t="s">
        <v>10681</v>
      </c>
      <c r="K807" s="8" t="s">
        <v>160</v>
      </c>
      <c r="L807" s="8" t="s">
        <v>10682</v>
      </c>
      <c r="M807" s="183">
        <v>45910.488888888889</v>
      </c>
      <c r="N807" s="183">
        <v>45912.65347222222</v>
      </c>
      <c r="O807" s="90"/>
      <c r="P807" s="8" t="s">
        <v>8318</v>
      </c>
      <c r="Q807" s="8" t="s">
        <v>8318</v>
      </c>
      <c r="R807" s="8" t="s">
        <v>6245</v>
      </c>
      <c r="S807" s="8" t="s">
        <v>6245</v>
      </c>
      <c r="T807" s="8" t="s">
        <v>6246</v>
      </c>
      <c r="U807" s="8" t="s">
        <v>7731</v>
      </c>
      <c r="V807" s="8" t="s">
        <v>10683</v>
      </c>
      <c r="W807" s="8" t="s">
        <v>165</v>
      </c>
      <c r="X807" s="10"/>
      <c r="Y807" s="94" t="str">
        <f>VLOOKUP(D807,TIPOLOGIA!A:F,6,0)</f>
        <v>TIPO IV</v>
      </c>
      <c r="Z807" s="94" t="str">
        <f>VLOOKUP(D807,TIPOLOGIA!A:F,5,0)</f>
        <v>TERRESTRE</v>
      </c>
      <c r="AA807" s="8" t="s">
        <v>214</v>
      </c>
      <c r="AB807" s="8">
        <v>1</v>
      </c>
      <c r="AC807" s="86">
        <f>IF(W807="SOPORTE_TELEFÓNICO",'BASE LIQUIDACION REDEBAN 2025'!$B$19,IF(AND(W807="VISITA_TÉCNICA",Y807="TIPO II"),'BASE LIQUIDACION REDEBAN 2025'!$B$18,'BASE LIQUIDACION REDEBAN 2025'!$B$17))</f>
        <v>35779.500569199998</v>
      </c>
      <c r="AD807" s="86">
        <v>0</v>
      </c>
      <c r="AE807" s="86">
        <f t="shared" si="12"/>
        <v>35779.500569199998</v>
      </c>
      <c r="AF807" s="49"/>
    </row>
    <row r="808" spans="1:32" s="78" customFormat="1">
      <c r="A808" s="8" t="s">
        <v>80</v>
      </c>
      <c r="B808" s="94" t="str">
        <f>VLOOKUP(A808,'CENTRO DE COSTOS'!A:D,4,FALSE)</f>
        <v>JOSE MAURICIO HERNANDEZ ROJAS</v>
      </c>
      <c r="C808" s="94" t="str">
        <f>VLOOKUP(A808,'CENTRO DE COSTOS'!A:D,2,FALSE)</f>
        <v>0004-0001</v>
      </c>
      <c r="D808" s="8">
        <v>13001</v>
      </c>
      <c r="E808" s="8">
        <v>2721507</v>
      </c>
      <c r="F808" s="8">
        <v>48506</v>
      </c>
      <c r="G808" s="8" t="s">
        <v>6241</v>
      </c>
      <c r="H808" s="8" t="s">
        <v>685</v>
      </c>
      <c r="I808" s="8" t="s">
        <v>80</v>
      </c>
      <c r="J808" s="8" t="s">
        <v>10684</v>
      </c>
      <c r="K808" s="8" t="s">
        <v>160</v>
      </c>
      <c r="L808" s="8" t="s">
        <v>10685</v>
      </c>
      <c r="M808" s="183">
        <v>45910.461805555547</v>
      </c>
      <c r="N808" s="183">
        <v>45912.686805555553</v>
      </c>
      <c r="O808" s="90"/>
      <c r="P808" s="8" t="s">
        <v>8318</v>
      </c>
      <c r="Q808" s="8" t="s">
        <v>8318</v>
      </c>
      <c r="R808" s="8" t="s">
        <v>6245</v>
      </c>
      <c r="S808" s="8" t="s">
        <v>6245</v>
      </c>
      <c r="T808" s="8" t="s">
        <v>6246</v>
      </c>
      <c r="U808" s="8" t="s">
        <v>7731</v>
      </c>
      <c r="V808" s="8" t="s">
        <v>10686</v>
      </c>
      <c r="W808" s="8" t="s">
        <v>165</v>
      </c>
      <c r="X808" s="10"/>
      <c r="Y808" s="94" t="str">
        <f>VLOOKUP(D808,TIPOLOGIA!A:F,6,0)</f>
        <v>TIPO I</v>
      </c>
      <c r="Z808" s="94" t="str">
        <f>VLOOKUP(D808,TIPOLOGIA!A:F,5,0)</f>
        <v>TERRESTRE</v>
      </c>
      <c r="AA808" s="8" t="s">
        <v>1275</v>
      </c>
      <c r="AB808" s="8">
        <v>1</v>
      </c>
      <c r="AC808" s="86">
        <f>IF(W808="SOPORTE_TELEFÓNICO",'BASE LIQUIDACION REDEBAN 2025'!$B$19,IF(AND(W808="VISITA_TÉCNICA",Y808="TIPO II"),'BASE LIQUIDACION REDEBAN 2025'!$B$18,'BASE LIQUIDACION REDEBAN 2025'!$B$17))</f>
        <v>35779.500569199998</v>
      </c>
      <c r="AD808" s="86">
        <v>0</v>
      </c>
      <c r="AE808" s="86">
        <f t="shared" si="12"/>
        <v>35779.500569199998</v>
      </c>
      <c r="AF808" s="49"/>
    </row>
    <row r="809" spans="1:32" s="78" customFormat="1">
      <c r="A809" s="8" t="s">
        <v>94</v>
      </c>
      <c r="B809" s="94" t="str">
        <f>VLOOKUP(A809,'CENTRO DE COSTOS'!A:D,4,FALSE)</f>
        <v>DIEGO FERNANDO HENAO CARDONA</v>
      </c>
      <c r="C809" s="94" t="str">
        <f>VLOOKUP(A809,'CENTRO DE COSTOS'!A:D,2,FALSE)</f>
        <v>0004-0002</v>
      </c>
      <c r="D809" s="8">
        <v>66001</v>
      </c>
      <c r="E809" s="8">
        <v>2728596</v>
      </c>
      <c r="F809" s="8">
        <v>80388</v>
      </c>
      <c r="G809" s="8" t="s">
        <v>6241</v>
      </c>
      <c r="H809" s="8" t="s">
        <v>186</v>
      </c>
      <c r="I809" s="8" t="s">
        <v>94</v>
      </c>
      <c r="J809" s="8" t="s">
        <v>10687</v>
      </c>
      <c r="K809" s="8" t="s">
        <v>160</v>
      </c>
      <c r="L809" s="8" t="s">
        <v>10688</v>
      </c>
      <c r="M809" s="183">
        <v>45911.598611111112</v>
      </c>
      <c r="N809" s="183">
        <v>45912.698611111111</v>
      </c>
      <c r="O809" s="90"/>
      <c r="P809" s="8" t="s">
        <v>8318</v>
      </c>
      <c r="Q809" s="8" t="s">
        <v>8318</v>
      </c>
      <c r="R809" s="8" t="s">
        <v>162</v>
      </c>
      <c r="S809" s="8" t="s">
        <v>162</v>
      </c>
      <c r="T809" s="8" t="s">
        <v>6246</v>
      </c>
      <c r="U809" s="8" t="s">
        <v>7731</v>
      </c>
      <c r="V809" s="8" t="s">
        <v>10689</v>
      </c>
      <c r="W809" s="8" t="s">
        <v>165</v>
      </c>
      <c r="X809" s="10"/>
      <c r="Y809" s="94" t="str">
        <f>VLOOKUP(D809,TIPOLOGIA!A:F,6,0)</f>
        <v>TIPO I</v>
      </c>
      <c r="Z809" s="94" t="str">
        <f>VLOOKUP(D809,TIPOLOGIA!A:F,5,0)</f>
        <v>TERRESTRE</v>
      </c>
      <c r="AA809" s="8" t="s">
        <v>275</v>
      </c>
      <c r="AB809" s="8">
        <v>1</v>
      </c>
      <c r="AC809" s="86">
        <f>IF(W809="SOPORTE_TELEFÓNICO",'BASE LIQUIDACION REDEBAN 2025'!$B$19,IF(AND(W809="VISITA_TÉCNICA",Y809="TIPO II"),'BASE LIQUIDACION REDEBAN 2025'!$B$18,'BASE LIQUIDACION REDEBAN 2025'!$B$17))</f>
        <v>35779.500569199998</v>
      </c>
      <c r="AD809" s="86">
        <v>0</v>
      </c>
      <c r="AE809" s="86">
        <f t="shared" si="12"/>
        <v>35779.500569199998</v>
      </c>
      <c r="AF809" s="49"/>
    </row>
    <row r="810" spans="1:32" s="78" customFormat="1">
      <c r="A810" s="8" t="s">
        <v>100</v>
      </c>
      <c r="B810" s="94" t="str">
        <f>VLOOKUP(A810,'CENTRO DE COSTOS'!A:D,4,FALSE)</f>
        <v>KEVIN ALEXIS CORZO BUSTOS</v>
      </c>
      <c r="C810" s="94" t="str">
        <f>VLOOKUP(A810,'CENTRO DE COSTOS'!A:D,2,FALSE)</f>
        <v>0004-0007</v>
      </c>
      <c r="D810" s="8">
        <v>50001</v>
      </c>
      <c r="E810" s="8">
        <v>2717648</v>
      </c>
      <c r="F810" s="8">
        <v>41234</v>
      </c>
      <c r="G810" s="8" t="s">
        <v>6241</v>
      </c>
      <c r="H810" s="8" t="s">
        <v>216</v>
      </c>
      <c r="I810" s="8" t="s">
        <v>100</v>
      </c>
      <c r="J810" s="8" t="s">
        <v>5110</v>
      </c>
      <c r="K810" s="8" t="s">
        <v>160</v>
      </c>
      <c r="L810" s="8" t="s">
        <v>10690</v>
      </c>
      <c r="M810" s="183">
        <v>45909.680555555547</v>
      </c>
      <c r="N810" s="183">
        <v>45912.709027777782</v>
      </c>
      <c r="O810" s="90"/>
      <c r="P810" s="8" t="s">
        <v>8318</v>
      </c>
      <c r="Q810" s="8" t="s">
        <v>8318</v>
      </c>
      <c r="R810" s="8" t="s">
        <v>6245</v>
      </c>
      <c r="S810" s="8" t="s">
        <v>6245</v>
      </c>
      <c r="T810" s="8" t="s">
        <v>6246</v>
      </c>
      <c r="U810" s="8" t="s">
        <v>7731</v>
      </c>
      <c r="V810" s="8" t="s">
        <v>10691</v>
      </c>
      <c r="W810" s="8" t="s">
        <v>165</v>
      </c>
      <c r="X810" s="10"/>
      <c r="Y810" s="94" t="str">
        <f>VLOOKUP(D810,TIPOLOGIA!A:F,6,0)</f>
        <v>TIPO I</v>
      </c>
      <c r="Z810" s="94" t="str">
        <f>VLOOKUP(D810,TIPOLOGIA!A:F,5,0)</f>
        <v>TERRESTRE</v>
      </c>
      <c r="AA810" s="8" t="s">
        <v>222</v>
      </c>
      <c r="AB810" s="8">
        <v>1</v>
      </c>
      <c r="AC810" s="86">
        <f>IF(W810="SOPORTE_TELEFÓNICO",'BASE LIQUIDACION REDEBAN 2025'!$B$19,IF(AND(W810="VISITA_TÉCNICA",Y810="TIPO II"),'BASE LIQUIDACION REDEBAN 2025'!$B$18,'BASE LIQUIDACION REDEBAN 2025'!$B$17))</f>
        <v>35779.500569199998</v>
      </c>
      <c r="AD810" s="86">
        <v>0</v>
      </c>
      <c r="AE810" s="86">
        <f t="shared" si="12"/>
        <v>35779.500569199998</v>
      </c>
      <c r="AF810" s="49"/>
    </row>
    <row r="811" spans="1:32" s="78" customFormat="1">
      <c r="A811" s="8" t="s">
        <v>68</v>
      </c>
      <c r="B811" s="94" t="str">
        <f>VLOOKUP(A811,'CENTRO DE COSTOS'!A:D,4,FALSE)</f>
        <v>WILLIAM ASDRUBAL ROZO ROZO</v>
      </c>
      <c r="C811" s="94" t="str">
        <f>VLOOKUP(A811,'CENTRO DE COSTOS'!A:D,2,FALSE)</f>
        <v>0004-0004</v>
      </c>
      <c r="D811" s="8">
        <v>25175</v>
      </c>
      <c r="E811" s="8">
        <v>2722693</v>
      </c>
      <c r="F811" s="8">
        <v>38148</v>
      </c>
      <c r="G811" s="8" t="s">
        <v>6241</v>
      </c>
      <c r="H811" s="8" t="s">
        <v>417</v>
      </c>
      <c r="I811" s="8" t="s">
        <v>3065</v>
      </c>
      <c r="J811" s="8" t="s">
        <v>10692</v>
      </c>
      <c r="K811" s="8" t="s">
        <v>160</v>
      </c>
      <c r="L811" s="8" t="s">
        <v>10693</v>
      </c>
      <c r="M811" s="183">
        <v>45910.575694444437</v>
      </c>
      <c r="N811" s="183">
        <v>45912.711805555547</v>
      </c>
      <c r="O811" s="90"/>
      <c r="P811" s="8" t="s">
        <v>8318</v>
      </c>
      <c r="Q811" s="8" t="s">
        <v>8318</v>
      </c>
      <c r="R811" s="8" t="s">
        <v>6245</v>
      </c>
      <c r="S811" s="8" t="s">
        <v>6245</v>
      </c>
      <c r="T811" s="8" t="s">
        <v>6246</v>
      </c>
      <c r="U811" s="8" t="s">
        <v>7731</v>
      </c>
      <c r="V811" s="8" t="s">
        <v>10694</v>
      </c>
      <c r="W811" s="8" t="s">
        <v>165</v>
      </c>
      <c r="X811" s="10"/>
      <c r="Y811" s="94" t="str">
        <f>VLOOKUP(D811,TIPOLOGIA!A:F,6,0)</f>
        <v>TIPO II</v>
      </c>
      <c r="Z811" s="94" t="str">
        <f>VLOOKUP(D811,TIPOLOGIA!A:F,5,0)</f>
        <v>TERRESTRE</v>
      </c>
      <c r="AA811" s="8" t="s">
        <v>541</v>
      </c>
      <c r="AB811" s="8">
        <v>1</v>
      </c>
      <c r="AC811" s="86">
        <f>IF(W811="SOPORTE_TELEFÓNICO",'BASE LIQUIDACION REDEBAN 2025'!$B$19,IF(AND(W811="VISITA_TÉCNICA",Y811="TIPO II"),'BASE LIQUIDACION REDEBAN 2025'!$B$18,'BASE LIQUIDACION REDEBAN 2025'!$B$17))</f>
        <v>67654.12000000001</v>
      </c>
      <c r="AD811" s="86">
        <v>0</v>
      </c>
      <c r="AE811" s="86">
        <f t="shared" si="12"/>
        <v>67654.12000000001</v>
      </c>
      <c r="AF811" s="49"/>
    </row>
    <row r="812" spans="1:32" s="78" customFormat="1">
      <c r="A812" s="8" t="s">
        <v>68</v>
      </c>
      <c r="B812" s="94" t="str">
        <f>VLOOKUP(A812,'CENTRO DE COSTOS'!A:D,4,FALSE)</f>
        <v>WILLIAM ASDRUBAL ROZO ROZO</v>
      </c>
      <c r="C812" s="94" t="str">
        <f>VLOOKUP(A812,'CENTRO DE COSTOS'!A:D,2,FALSE)</f>
        <v>0004-0004</v>
      </c>
      <c r="D812" s="8">
        <v>11001</v>
      </c>
      <c r="E812" s="8">
        <v>2724161</v>
      </c>
      <c r="F812" s="8">
        <v>78946</v>
      </c>
      <c r="G812" s="8" t="s">
        <v>6241</v>
      </c>
      <c r="H812" s="8" t="s">
        <v>417</v>
      </c>
      <c r="I812" s="8" t="s">
        <v>68</v>
      </c>
      <c r="J812" s="8" t="s">
        <v>8728</v>
      </c>
      <c r="K812" s="8" t="s">
        <v>160</v>
      </c>
      <c r="L812" s="8" t="s">
        <v>10695</v>
      </c>
      <c r="M812" s="183">
        <v>45910.69027777778</v>
      </c>
      <c r="N812" s="183">
        <v>45913.001388888893</v>
      </c>
      <c r="O812" s="90"/>
      <c r="P812" s="8" t="s">
        <v>8318</v>
      </c>
      <c r="Q812" s="8" t="s">
        <v>8318</v>
      </c>
      <c r="R812" s="8" t="s">
        <v>6245</v>
      </c>
      <c r="S812" s="8" t="s">
        <v>6245</v>
      </c>
      <c r="T812" s="8" t="s">
        <v>6246</v>
      </c>
      <c r="U812" s="8" t="s">
        <v>7731</v>
      </c>
      <c r="V812" s="8" t="s">
        <v>10696</v>
      </c>
      <c r="W812" s="8" t="s">
        <v>165</v>
      </c>
      <c r="X812" s="10"/>
      <c r="Y812" s="94" t="str">
        <f>VLOOKUP(D812,TIPOLOGIA!A:F,6,0)</f>
        <v>TIPO I</v>
      </c>
      <c r="Z812" s="94" t="str">
        <f>VLOOKUP(D812,TIPOLOGIA!A:F,5,0)</f>
        <v>TERRESTRE</v>
      </c>
      <c r="AA812" s="8" t="s">
        <v>930</v>
      </c>
      <c r="AB812" s="8">
        <v>1</v>
      </c>
      <c r="AC812" s="86">
        <f>IF(W812="SOPORTE_TELEFÓNICO",'BASE LIQUIDACION REDEBAN 2025'!$B$19,IF(AND(W812="VISITA_TÉCNICA",Y812="TIPO II"),'BASE LIQUIDACION REDEBAN 2025'!$B$18,'BASE LIQUIDACION REDEBAN 2025'!$B$17))</f>
        <v>35779.500569199998</v>
      </c>
      <c r="AD812" s="86">
        <v>0</v>
      </c>
      <c r="AE812" s="86">
        <f t="shared" si="12"/>
        <v>35779.500569199998</v>
      </c>
      <c r="AF812" s="49"/>
    </row>
    <row r="813" spans="1:32" s="78" customFormat="1">
      <c r="A813" s="8" t="s">
        <v>72</v>
      </c>
      <c r="B813" s="94" t="str">
        <f>VLOOKUP(A813,'CENTRO DE COSTOS'!A:D,4,FALSE)</f>
        <v>MIGUEL JULIÁN HERNÁNDEZ GUARÍN</v>
      </c>
      <c r="C813" s="94" t="str">
        <f>VLOOKUP(A813,'CENTRO DE COSTOS'!A:D,2,FALSE)</f>
        <v>0004-0008</v>
      </c>
      <c r="D813" s="8">
        <v>68615</v>
      </c>
      <c r="E813" s="8">
        <v>2717809</v>
      </c>
      <c r="F813" s="8">
        <v>61459</v>
      </c>
      <c r="G813" s="8" t="s">
        <v>6241</v>
      </c>
      <c r="H813" s="8" t="s">
        <v>224</v>
      </c>
      <c r="I813" s="8" t="s">
        <v>1026</v>
      </c>
      <c r="J813" s="8" t="s">
        <v>10697</v>
      </c>
      <c r="K813" s="8" t="s">
        <v>160</v>
      </c>
      <c r="L813" s="8" t="s">
        <v>10698</v>
      </c>
      <c r="M813" s="183">
        <v>45909.686805555553</v>
      </c>
      <c r="N813" s="183">
        <v>45913.327777777777</v>
      </c>
      <c r="O813" s="90"/>
      <c r="P813" s="8" t="s">
        <v>8318</v>
      </c>
      <c r="Q813" s="8" t="s">
        <v>8318</v>
      </c>
      <c r="R813" s="8" t="s">
        <v>6245</v>
      </c>
      <c r="S813" s="8" t="s">
        <v>6245</v>
      </c>
      <c r="T813" s="8" t="s">
        <v>6246</v>
      </c>
      <c r="U813" s="8" t="s">
        <v>7731</v>
      </c>
      <c r="V813" s="8" t="s">
        <v>10699</v>
      </c>
      <c r="W813" s="8" t="s">
        <v>8320</v>
      </c>
      <c r="X813" s="10"/>
      <c r="Y813" s="94" t="str">
        <f>VLOOKUP(D813,TIPOLOGIA!A:F,6,0)</f>
        <v>TIPO II</v>
      </c>
      <c r="Z813" s="94" t="str">
        <f>VLOOKUP(D813,TIPOLOGIA!A:F,5,0)</f>
        <v>TERRESTRE</v>
      </c>
      <c r="AA813" s="8" t="s">
        <v>480</v>
      </c>
      <c r="AB813" s="8">
        <v>0</v>
      </c>
      <c r="AC813" s="86">
        <f>IF(W813="SOPORTE_TELEFÓNICO",'BASE LIQUIDACION REDEBAN 2025'!$B$19,IF(AND(W813="VISITA_TÉCNICA",Y813="TIPO II"),'BASE LIQUIDACION REDEBAN 2025'!$B$18,'BASE LIQUIDACION REDEBAN 2025'!$B$17))</f>
        <v>35779.500569199998</v>
      </c>
      <c r="AD813" s="86">
        <v>0</v>
      </c>
      <c r="AE813" s="86">
        <f t="shared" si="12"/>
        <v>35779.500569199998</v>
      </c>
      <c r="AF813" s="49"/>
    </row>
    <row r="814" spans="1:32" s="78" customFormat="1">
      <c r="A814" s="8" t="s">
        <v>68</v>
      </c>
      <c r="B814" s="94" t="str">
        <f>VLOOKUP(A814,'CENTRO DE COSTOS'!A:D,4,FALSE)</f>
        <v>WILLIAM ASDRUBAL ROZO ROZO</v>
      </c>
      <c r="C814" s="94" t="str">
        <f>VLOOKUP(A814,'CENTRO DE COSTOS'!A:D,2,FALSE)</f>
        <v>0004-0004</v>
      </c>
      <c r="D814" s="8">
        <v>25754</v>
      </c>
      <c r="E814" s="8">
        <v>2721534</v>
      </c>
      <c r="F814" s="8">
        <v>31703</v>
      </c>
      <c r="G814" s="8" t="s">
        <v>6241</v>
      </c>
      <c r="H814" s="8" t="s">
        <v>417</v>
      </c>
      <c r="I814" s="8" t="s">
        <v>418</v>
      </c>
      <c r="J814" s="8" t="s">
        <v>10700</v>
      </c>
      <c r="K814" s="8" t="s">
        <v>160</v>
      </c>
      <c r="L814" s="8" t="s">
        <v>10701</v>
      </c>
      <c r="M814" s="183">
        <v>45910.463888888888</v>
      </c>
      <c r="N814" s="183">
        <v>45913.332638888889</v>
      </c>
      <c r="O814" s="90"/>
      <c r="P814" s="8" t="s">
        <v>8318</v>
      </c>
      <c r="Q814" s="8" t="s">
        <v>8318</v>
      </c>
      <c r="R814" s="8" t="s">
        <v>357</v>
      </c>
      <c r="S814" s="8" t="s">
        <v>7751</v>
      </c>
      <c r="T814" s="8" t="s">
        <v>6246</v>
      </c>
      <c r="U814" s="8" t="s">
        <v>7731</v>
      </c>
      <c r="V814" s="8" t="s">
        <v>10702</v>
      </c>
      <c r="W814" s="8" t="s">
        <v>165</v>
      </c>
      <c r="X814" s="10"/>
      <c r="Y814" s="94" t="str">
        <f>VLOOKUP(D814,TIPOLOGIA!A:F,6,0)</f>
        <v>TIPO I</v>
      </c>
      <c r="Z814" s="94" t="str">
        <f>VLOOKUP(D814,TIPOLOGIA!A:F,5,0)</f>
        <v>TERRESTRE</v>
      </c>
      <c r="AA814" s="8" t="s">
        <v>422</v>
      </c>
      <c r="AB814" s="8">
        <v>1</v>
      </c>
      <c r="AC814" s="86">
        <f>IF(W814="SOPORTE_TELEFÓNICO",'BASE LIQUIDACION REDEBAN 2025'!$B$19,IF(AND(W814="VISITA_TÉCNICA",Y814="TIPO II"),'BASE LIQUIDACION REDEBAN 2025'!$B$18,'BASE LIQUIDACION REDEBAN 2025'!$B$17))</f>
        <v>35779.500569199998</v>
      </c>
      <c r="AD814" s="86">
        <v>0</v>
      </c>
      <c r="AE814" s="86">
        <f t="shared" si="12"/>
        <v>35779.500569199998</v>
      </c>
      <c r="AF814" s="49"/>
    </row>
    <row r="815" spans="1:32" s="78" customFormat="1">
      <c r="A815" s="8" t="s">
        <v>92</v>
      </c>
      <c r="B815" s="94" t="str">
        <f>VLOOKUP(A815,'CENTRO DE COSTOS'!A:D,4,FALSE)</f>
        <v>KEVIN ALEXIS CORZO BUSTOS</v>
      </c>
      <c r="C815" s="94" t="str">
        <f>VLOOKUP(A815,'CENTRO DE COSTOS'!A:D,2,FALSE)</f>
        <v>0004-0007</v>
      </c>
      <c r="D815" s="8">
        <v>41306</v>
      </c>
      <c r="E815" s="8">
        <v>2718560</v>
      </c>
      <c r="F815" s="8">
        <v>75514</v>
      </c>
      <c r="G815" s="8" t="s">
        <v>6241</v>
      </c>
      <c r="H815" s="8" t="s">
        <v>430</v>
      </c>
      <c r="I815" s="8" t="s">
        <v>6733</v>
      </c>
      <c r="J815" s="8" t="s">
        <v>10703</v>
      </c>
      <c r="K815" s="8" t="s">
        <v>160</v>
      </c>
      <c r="L815" s="8" t="s">
        <v>10704</v>
      </c>
      <c r="M815" s="183">
        <v>45910.333333333343</v>
      </c>
      <c r="N815" s="183">
        <v>45913.335416666669</v>
      </c>
      <c r="O815" s="90"/>
      <c r="P815" s="8" t="s">
        <v>8318</v>
      </c>
      <c r="Q815" s="8" t="s">
        <v>8318</v>
      </c>
      <c r="R815" s="8" t="s">
        <v>6245</v>
      </c>
      <c r="S815" s="8" t="s">
        <v>6245</v>
      </c>
      <c r="T815" s="8" t="s">
        <v>6246</v>
      </c>
      <c r="U815" s="8" t="s">
        <v>7731</v>
      </c>
      <c r="V815" s="8" t="s">
        <v>10705</v>
      </c>
      <c r="W815" s="8" t="s">
        <v>165</v>
      </c>
      <c r="X815" s="10"/>
      <c r="Y815" s="94" t="str">
        <f>VLOOKUP(D815,TIPOLOGIA!A:F,6,0)</f>
        <v>TIPO II</v>
      </c>
      <c r="Z815" s="94" t="str">
        <f>VLOOKUP(D815,TIPOLOGIA!A:F,5,0)</f>
        <v>TERRESTRE</v>
      </c>
      <c r="AA815" s="8" t="s">
        <v>436</v>
      </c>
      <c r="AB815" s="8">
        <v>1</v>
      </c>
      <c r="AC815" s="86">
        <f>IF(W815="SOPORTE_TELEFÓNICO",'BASE LIQUIDACION REDEBAN 2025'!$B$19,IF(AND(W815="VISITA_TÉCNICA",Y815="TIPO II"),'BASE LIQUIDACION REDEBAN 2025'!$B$18,'BASE LIQUIDACION REDEBAN 2025'!$B$17))</f>
        <v>67654.12000000001</v>
      </c>
      <c r="AD815" s="86">
        <v>0</v>
      </c>
      <c r="AE815" s="86">
        <f t="shared" si="12"/>
        <v>67654.12000000001</v>
      </c>
      <c r="AF815" s="49"/>
    </row>
    <row r="816" spans="1:32" s="78" customFormat="1">
      <c r="A816" s="8" t="s">
        <v>80</v>
      </c>
      <c r="B816" s="94" t="str">
        <f>VLOOKUP(A816,'CENTRO DE COSTOS'!A:D,4,FALSE)</f>
        <v>JOSE MAURICIO HERNANDEZ ROJAS</v>
      </c>
      <c r="C816" s="94" t="str">
        <f>VLOOKUP(A816,'CENTRO DE COSTOS'!A:D,2,FALSE)</f>
        <v>0004-0001</v>
      </c>
      <c r="D816" s="8">
        <v>13001</v>
      </c>
      <c r="E816" s="8">
        <v>2716687</v>
      </c>
      <c r="F816" s="8">
        <v>49050</v>
      </c>
      <c r="G816" s="8" t="s">
        <v>6241</v>
      </c>
      <c r="H816" s="8" t="s">
        <v>685</v>
      </c>
      <c r="I816" s="8" t="s">
        <v>80</v>
      </c>
      <c r="J816" s="8" t="s">
        <v>10706</v>
      </c>
      <c r="K816" s="8" t="s">
        <v>160</v>
      </c>
      <c r="L816" s="8" t="s">
        <v>10707</v>
      </c>
      <c r="M816" s="183">
        <v>45909.620833333327</v>
      </c>
      <c r="N816" s="183">
        <v>45913.487500000003</v>
      </c>
      <c r="O816" s="90"/>
      <c r="P816" s="8" t="s">
        <v>8318</v>
      </c>
      <c r="Q816" s="8" t="s">
        <v>8318</v>
      </c>
      <c r="R816" s="8" t="s">
        <v>6245</v>
      </c>
      <c r="S816" s="8" t="s">
        <v>6245</v>
      </c>
      <c r="T816" s="8" t="s">
        <v>7951</v>
      </c>
      <c r="U816" s="8" t="s">
        <v>10708</v>
      </c>
      <c r="V816" s="8" t="s">
        <v>10709</v>
      </c>
      <c r="W816" s="8" t="s">
        <v>1552</v>
      </c>
      <c r="X816" s="10"/>
      <c r="Y816" s="94" t="str">
        <f>VLOOKUP(D816,TIPOLOGIA!A:F,6,0)</f>
        <v>TIPO I</v>
      </c>
      <c r="Z816" s="94" t="str">
        <f>VLOOKUP(D816,TIPOLOGIA!A:F,5,0)</f>
        <v>TERRESTRE</v>
      </c>
      <c r="AA816" s="8" t="s">
        <v>1275</v>
      </c>
      <c r="AB816" s="8">
        <v>0</v>
      </c>
      <c r="AC816" s="86">
        <f>IF(W816="SOPORTE_TELEFÓNICO",'BASE LIQUIDACION REDEBAN 2025'!$B$19,IF(AND(W816="VISITA_TÉCNICA",Y816="TIPO II"),'BASE LIQUIDACION REDEBAN 2025'!$B$18,'BASE LIQUIDACION REDEBAN 2025'!$B$17))</f>
        <v>41241.0800752</v>
      </c>
      <c r="AD816" s="86">
        <v>0</v>
      </c>
      <c r="AE816" s="86">
        <f t="shared" si="12"/>
        <v>41241.0800752</v>
      </c>
      <c r="AF816" s="49"/>
    </row>
    <row r="817" spans="1:32" s="78" customFormat="1">
      <c r="A817" s="8" t="s">
        <v>68</v>
      </c>
      <c r="B817" s="94" t="str">
        <f>VLOOKUP(A817,'CENTRO DE COSTOS'!A:D,4,FALSE)</f>
        <v>WILLIAM ASDRUBAL ROZO ROZO</v>
      </c>
      <c r="C817" s="94" t="str">
        <f>VLOOKUP(A817,'CENTRO DE COSTOS'!A:D,2,FALSE)</f>
        <v>0004-0004</v>
      </c>
      <c r="D817" s="8">
        <v>11001</v>
      </c>
      <c r="E817" s="8">
        <v>2722570</v>
      </c>
      <c r="F817" s="8">
        <v>69694</v>
      </c>
      <c r="G817" s="8" t="s">
        <v>6241</v>
      </c>
      <c r="H817" s="8" t="s">
        <v>417</v>
      </c>
      <c r="I817" s="8" t="s">
        <v>68</v>
      </c>
      <c r="J817" s="8" t="s">
        <v>10710</v>
      </c>
      <c r="K817" s="8" t="s">
        <v>160</v>
      </c>
      <c r="L817" s="8" t="s">
        <v>10711</v>
      </c>
      <c r="M817" s="183">
        <v>45910.574305555558</v>
      </c>
      <c r="N817" s="183">
        <v>45913.491666666669</v>
      </c>
      <c r="O817" s="90"/>
      <c r="P817" s="8" t="s">
        <v>8318</v>
      </c>
      <c r="Q817" s="8" t="s">
        <v>8318</v>
      </c>
      <c r="R817" s="8" t="s">
        <v>243</v>
      </c>
      <c r="S817" s="8" t="s">
        <v>365</v>
      </c>
      <c r="T817" s="8" t="s">
        <v>6246</v>
      </c>
      <c r="U817" s="8" t="s">
        <v>7731</v>
      </c>
      <c r="V817" s="8" t="s">
        <v>10712</v>
      </c>
      <c r="W817" s="8" t="s">
        <v>165</v>
      </c>
      <c r="X817" s="10"/>
      <c r="Y817" s="94" t="str">
        <f>VLOOKUP(D817,TIPOLOGIA!A:F,6,0)</f>
        <v>TIPO I</v>
      </c>
      <c r="Z817" s="94" t="str">
        <f>VLOOKUP(D817,TIPOLOGIA!A:F,5,0)</f>
        <v>TERRESTRE</v>
      </c>
      <c r="AA817" s="8" t="s">
        <v>1877</v>
      </c>
      <c r="AB817" s="8">
        <v>1</v>
      </c>
      <c r="AC817" s="86">
        <f>IF(W817="SOPORTE_TELEFÓNICO",'BASE LIQUIDACION REDEBAN 2025'!$B$19,IF(AND(W817="VISITA_TÉCNICA",Y817="TIPO II"),'BASE LIQUIDACION REDEBAN 2025'!$B$18,'BASE LIQUIDACION REDEBAN 2025'!$B$17))</f>
        <v>35779.500569199998</v>
      </c>
      <c r="AD817" s="86">
        <v>0</v>
      </c>
      <c r="AE817" s="86">
        <f t="shared" si="12"/>
        <v>35779.500569199998</v>
      </c>
      <c r="AF817" s="49"/>
    </row>
    <row r="818" spans="1:32" s="78" customFormat="1">
      <c r="A818" s="8" t="s">
        <v>94</v>
      </c>
      <c r="B818" s="94" t="str">
        <f>VLOOKUP(A818,'CENTRO DE COSTOS'!A:D,4,FALSE)</f>
        <v>DIEGO FERNANDO HENAO CARDONA</v>
      </c>
      <c r="C818" s="94" t="str">
        <f>VLOOKUP(A818,'CENTRO DE COSTOS'!A:D,2,FALSE)</f>
        <v>0004-0002</v>
      </c>
      <c r="D818" s="8">
        <v>63001</v>
      </c>
      <c r="E818" s="8">
        <v>2724449</v>
      </c>
      <c r="F818" s="8">
        <v>79275</v>
      </c>
      <c r="G818" s="8" t="s">
        <v>6241</v>
      </c>
      <c r="H818" s="8" t="s">
        <v>732</v>
      </c>
      <c r="I818" s="8" t="s">
        <v>733</v>
      </c>
      <c r="J818" s="8" t="s">
        <v>10713</v>
      </c>
      <c r="K818" s="8" t="s">
        <v>160</v>
      </c>
      <c r="L818" s="8" t="s">
        <v>10714</v>
      </c>
      <c r="M818" s="183">
        <v>45910.711805555547</v>
      </c>
      <c r="N818" s="183">
        <v>45913.495138888888</v>
      </c>
      <c r="O818" s="90"/>
      <c r="P818" s="8" t="s">
        <v>8318</v>
      </c>
      <c r="Q818" s="8" t="s">
        <v>8318</v>
      </c>
      <c r="R818" s="8" t="s">
        <v>6245</v>
      </c>
      <c r="S818" s="8" t="s">
        <v>6245</v>
      </c>
      <c r="T818" s="8" t="s">
        <v>6246</v>
      </c>
      <c r="U818" s="8" t="s">
        <v>7731</v>
      </c>
      <c r="V818" s="8" t="s">
        <v>10715</v>
      </c>
      <c r="W818" s="8" t="s">
        <v>165</v>
      </c>
      <c r="X818" s="10"/>
      <c r="Y818" s="94" t="str">
        <f>VLOOKUP(D818,TIPOLOGIA!A:F,6,0)</f>
        <v>TIPO II</v>
      </c>
      <c r="Z818" s="94" t="str">
        <f>VLOOKUP(D818,TIPOLOGIA!A:F,5,0)</f>
        <v>TERRESTRE</v>
      </c>
      <c r="AA818" s="8" t="s">
        <v>737</v>
      </c>
      <c r="AB818" s="8">
        <v>1</v>
      </c>
      <c r="AC818" s="86">
        <f>IF(W818="SOPORTE_TELEFÓNICO",'BASE LIQUIDACION REDEBAN 2025'!$B$19,IF(AND(W818="VISITA_TÉCNICA",Y818="TIPO II"),'BASE LIQUIDACION REDEBAN 2025'!$B$18,'BASE LIQUIDACION REDEBAN 2025'!$B$17))</f>
        <v>67654.12000000001</v>
      </c>
      <c r="AD818" s="86">
        <v>0</v>
      </c>
      <c r="AE818" s="86">
        <f t="shared" si="12"/>
        <v>67654.12000000001</v>
      </c>
      <c r="AF818" s="49"/>
    </row>
    <row r="819" spans="1:32" s="78" customFormat="1">
      <c r="A819" s="8" t="s">
        <v>90</v>
      </c>
      <c r="B819" s="94" t="str">
        <f>VLOOKUP(A819,'CENTRO DE COSTOS'!A:D,4,FALSE)</f>
        <v>JUAN SEBASTIÁN RÍOS CASTRILLÓN</v>
      </c>
      <c r="C819" s="94" t="str">
        <f>VLOOKUP(A819,'CENTRO DE COSTOS'!A:D,2,FALSE)</f>
        <v>0004-0005</v>
      </c>
      <c r="D819" s="8">
        <v>5001</v>
      </c>
      <c r="E819" s="8">
        <v>2722597</v>
      </c>
      <c r="F819" s="8">
        <v>74659</v>
      </c>
      <c r="G819" s="8" t="s">
        <v>6241</v>
      </c>
      <c r="H819" s="8" t="s">
        <v>249</v>
      </c>
      <c r="I819" s="8" t="s">
        <v>90</v>
      </c>
      <c r="J819" s="8" t="s">
        <v>10716</v>
      </c>
      <c r="K819" s="8" t="s">
        <v>160</v>
      </c>
      <c r="L819" s="8" t="s">
        <v>10717</v>
      </c>
      <c r="M819" s="183">
        <v>45910.585416666669</v>
      </c>
      <c r="N819" s="183">
        <v>45913.497916666667</v>
      </c>
      <c r="O819" s="90"/>
      <c r="P819" s="8" t="s">
        <v>8318</v>
      </c>
      <c r="Q819" s="8" t="s">
        <v>8318</v>
      </c>
      <c r="R819" s="8" t="s">
        <v>243</v>
      </c>
      <c r="S819" s="8" t="s">
        <v>365</v>
      </c>
      <c r="T819" s="8" t="s">
        <v>6246</v>
      </c>
      <c r="U819" s="8" t="s">
        <v>7731</v>
      </c>
      <c r="V819" s="8" t="s">
        <v>10718</v>
      </c>
      <c r="W819" s="8" t="s">
        <v>165</v>
      </c>
      <c r="X819" s="10"/>
      <c r="Y819" s="94" t="str">
        <f>VLOOKUP(D819,TIPOLOGIA!A:F,6,0)</f>
        <v>TIPO I</v>
      </c>
      <c r="Z819" s="94" t="str">
        <f>VLOOKUP(D819,TIPOLOGIA!A:F,5,0)</f>
        <v>TERRESTRE</v>
      </c>
      <c r="AA819" s="8" t="s">
        <v>578</v>
      </c>
      <c r="AB819" s="8">
        <v>1</v>
      </c>
      <c r="AC819" s="86">
        <f>IF(W819="SOPORTE_TELEFÓNICO",'BASE LIQUIDACION REDEBAN 2025'!$B$19,IF(AND(W819="VISITA_TÉCNICA",Y819="TIPO II"),'BASE LIQUIDACION REDEBAN 2025'!$B$18,'BASE LIQUIDACION REDEBAN 2025'!$B$17))</f>
        <v>35779.500569199998</v>
      </c>
      <c r="AD819" s="86">
        <v>0</v>
      </c>
      <c r="AE819" s="86">
        <f t="shared" si="12"/>
        <v>35779.500569199998</v>
      </c>
      <c r="AF819" s="49"/>
    </row>
    <row r="820" spans="1:32" s="78" customFormat="1">
      <c r="A820" s="8" t="s">
        <v>76</v>
      </c>
      <c r="B820" s="94" t="str">
        <f>VLOOKUP(A820,'CENTRO DE COSTOS'!A:D,4,FALSE)</f>
        <v>DIEGO FERNANDO HENAO CARDONA</v>
      </c>
      <c r="C820" s="94" t="str">
        <f>VLOOKUP(A820,'CENTRO DE COSTOS'!A:D,2,FALSE)</f>
        <v>0004-0003</v>
      </c>
      <c r="D820" s="8">
        <v>76001</v>
      </c>
      <c r="E820" s="8">
        <v>2723059</v>
      </c>
      <c r="F820" s="8">
        <v>76579</v>
      </c>
      <c r="G820" s="8" t="s">
        <v>6241</v>
      </c>
      <c r="H820" s="8" t="s">
        <v>232</v>
      </c>
      <c r="I820" s="8" t="s">
        <v>76</v>
      </c>
      <c r="J820" s="8" t="s">
        <v>10719</v>
      </c>
      <c r="K820" s="8" t="s">
        <v>160</v>
      </c>
      <c r="L820" s="8" t="s">
        <v>10720</v>
      </c>
      <c r="M820" s="183">
        <v>45910.616666666669</v>
      </c>
      <c r="N820" s="183">
        <v>45913.504166666673</v>
      </c>
      <c r="O820" s="90"/>
      <c r="P820" s="8" t="s">
        <v>8318</v>
      </c>
      <c r="Q820" s="8" t="s">
        <v>8318</v>
      </c>
      <c r="R820" s="8" t="s">
        <v>6245</v>
      </c>
      <c r="S820" s="8" t="s">
        <v>6245</v>
      </c>
      <c r="T820" s="8" t="s">
        <v>6246</v>
      </c>
      <c r="U820" s="8" t="s">
        <v>7731</v>
      </c>
      <c r="V820" s="8" t="s">
        <v>10721</v>
      </c>
      <c r="W820" s="8" t="s">
        <v>165</v>
      </c>
      <c r="X820" s="10"/>
      <c r="Y820" s="94" t="str">
        <f>VLOOKUP(D820,TIPOLOGIA!A:F,6,0)</f>
        <v>TIPO I</v>
      </c>
      <c r="Z820" s="94" t="str">
        <f>VLOOKUP(D820,TIPOLOGIA!A:F,5,0)</f>
        <v>TERRESTRE</v>
      </c>
      <c r="AA820" s="8" t="s">
        <v>346</v>
      </c>
      <c r="AB820" s="8">
        <v>1</v>
      </c>
      <c r="AC820" s="86">
        <f>IF(W820="SOPORTE_TELEFÓNICO",'BASE LIQUIDACION REDEBAN 2025'!$B$19,IF(AND(W820="VISITA_TÉCNICA",Y820="TIPO II"),'BASE LIQUIDACION REDEBAN 2025'!$B$18,'BASE LIQUIDACION REDEBAN 2025'!$B$17))</f>
        <v>35779.500569199998</v>
      </c>
      <c r="AD820" s="86">
        <v>0</v>
      </c>
      <c r="AE820" s="86">
        <f t="shared" si="12"/>
        <v>35779.500569199998</v>
      </c>
      <c r="AF820" s="49"/>
    </row>
    <row r="821" spans="1:32" s="78" customFormat="1">
      <c r="A821" s="8" t="s">
        <v>96</v>
      </c>
      <c r="B821" s="94" t="str">
        <f>VLOOKUP(A821,'CENTRO DE COSTOS'!A:D,4,FALSE)</f>
        <v>JOSE MAURICIO HERNANDEZ ROJAS</v>
      </c>
      <c r="C821" s="94" t="str">
        <f>VLOOKUP(A821,'CENTRO DE COSTOS'!A:D,2,FALSE)</f>
        <v>0004-0001</v>
      </c>
      <c r="D821" s="8">
        <v>47980</v>
      </c>
      <c r="E821" s="8">
        <v>2721663</v>
      </c>
      <c r="F821" s="8">
        <v>49584</v>
      </c>
      <c r="G821" s="8" t="s">
        <v>6241</v>
      </c>
      <c r="H821" s="8" t="s">
        <v>438</v>
      </c>
      <c r="I821" s="8" t="s">
        <v>9411</v>
      </c>
      <c r="J821" s="8" t="s">
        <v>10722</v>
      </c>
      <c r="K821" s="8" t="s">
        <v>160</v>
      </c>
      <c r="L821" s="8" t="s">
        <v>10723</v>
      </c>
      <c r="M821" s="183">
        <v>45910.475694444453</v>
      </c>
      <c r="N821" s="183">
        <v>45913.506944444453</v>
      </c>
      <c r="O821" s="90"/>
      <c r="P821" s="8" t="s">
        <v>8318</v>
      </c>
      <c r="Q821" s="8" t="s">
        <v>8318</v>
      </c>
      <c r="R821" s="8" t="s">
        <v>243</v>
      </c>
      <c r="S821" s="8" t="s">
        <v>365</v>
      </c>
      <c r="T821" s="8" t="s">
        <v>6246</v>
      </c>
      <c r="U821" s="8" t="s">
        <v>7731</v>
      </c>
      <c r="V821" s="8" t="s">
        <v>10724</v>
      </c>
      <c r="W821" s="8" t="s">
        <v>165</v>
      </c>
      <c r="X821" s="10"/>
      <c r="Y821" s="94" t="str">
        <f>VLOOKUP(D821,TIPOLOGIA!A:F,6,0)</f>
        <v>TIPO II</v>
      </c>
      <c r="Z821" s="94" t="str">
        <f>VLOOKUP(D821,TIPOLOGIA!A:F,5,0)</f>
        <v>TERRESTRE</v>
      </c>
      <c r="AA821" s="8" t="s">
        <v>442</v>
      </c>
      <c r="AB821" s="8">
        <v>1</v>
      </c>
      <c r="AC821" s="86">
        <f>IF(W821="SOPORTE_TELEFÓNICO",'BASE LIQUIDACION REDEBAN 2025'!$B$19,IF(AND(W821="VISITA_TÉCNICA",Y821="TIPO II"),'BASE LIQUIDACION REDEBAN 2025'!$B$18,'BASE LIQUIDACION REDEBAN 2025'!$B$17))</f>
        <v>67654.12000000001</v>
      </c>
      <c r="AD821" s="86">
        <v>0</v>
      </c>
      <c r="AE821" s="86">
        <f t="shared" si="12"/>
        <v>67654.12000000001</v>
      </c>
      <c r="AF821" s="49"/>
    </row>
    <row r="822" spans="1:32" s="78" customFormat="1">
      <c r="A822" s="8" t="s">
        <v>87</v>
      </c>
      <c r="B822" s="94" t="str">
        <f>VLOOKUP(A822,'CENTRO DE COSTOS'!A:D,4,FALSE)</f>
        <v>DIEGO FERNANDO HENAO CARDONA</v>
      </c>
      <c r="C822" s="94" t="str">
        <f>VLOOKUP(A822,'CENTRO DE COSTOS'!A:D,2,FALSE)</f>
        <v>0004-0002</v>
      </c>
      <c r="D822" s="8">
        <v>17614</v>
      </c>
      <c r="E822" s="8">
        <v>2721747</v>
      </c>
      <c r="F822" s="8">
        <v>50274</v>
      </c>
      <c r="G822" s="8" t="s">
        <v>6241</v>
      </c>
      <c r="H822" s="8" t="s">
        <v>269</v>
      </c>
      <c r="I822" s="8" t="s">
        <v>270</v>
      </c>
      <c r="J822" s="8" t="s">
        <v>10725</v>
      </c>
      <c r="K822" s="8" t="s">
        <v>160</v>
      </c>
      <c r="L822" s="8" t="s">
        <v>10726</v>
      </c>
      <c r="M822" s="183">
        <v>45910.480555555558</v>
      </c>
      <c r="N822" s="183">
        <v>45913.511111111111</v>
      </c>
      <c r="O822" s="90"/>
      <c r="P822" s="8" t="s">
        <v>8318</v>
      </c>
      <c r="Q822" s="8" t="s">
        <v>8318</v>
      </c>
      <c r="R822" s="8" t="s">
        <v>357</v>
      </c>
      <c r="S822" s="8" t="s">
        <v>1266</v>
      </c>
      <c r="T822" s="8" t="s">
        <v>6246</v>
      </c>
      <c r="U822" s="8" t="s">
        <v>7731</v>
      </c>
      <c r="V822" s="8" t="s">
        <v>10727</v>
      </c>
      <c r="W822" s="8" t="s">
        <v>8320</v>
      </c>
      <c r="X822" s="10"/>
      <c r="Y822" s="94" t="str">
        <f>VLOOKUP(D822,TIPOLOGIA!A:F,6,0)</f>
        <v>TIPO II</v>
      </c>
      <c r="Z822" s="94" t="str">
        <f>VLOOKUP(D822,TIPOLOGIA!A:F,5,0)</f>
        <v>TERRESTRE</v>
      </c>
      <c r="AA822" s="8" t="s">
        <v>287</v>
      </c>
      <c r="AB822" s="8">
        <v>0</v>
      </c>
      <c r="AC822" s="86">
        <f>IF(W822="SOPORTE_TELEFÓNICO",'BASE LIQUIDACION REDEBAN 2025'!$B$19,IF(AND(W822="VISITA_TÉCNICA",Y822="TIPO II"),'BASE LIQUIDACION REDEBAN 2025'!$B$18,'BASE LIQUIDACION REDEBAN 2025'!$B$17))</f>
        <v>35779.500569199998</v>
      </c>
      <c r="AD822" s="86">
        <v>0</v>
      </c>
      <c r="AE822" s="86">
        <f t="shared" si="12"/>
        <v>35779.500569199998</v>
      </c>
      <c r="AF822" s="49"/>
    </row>
    <row r="823" spans="1:32" s="78" customFormat="1">
      <c r="A823" s="8" t="s">
        <v>96</v>
      </c>
      <c r="B823" s="94" t="str">
        <f>VLOOKUP(A823,'CENTRO DE COSTOS'!A:D,4,FALSE)</f>
        <v>JOSE MAURICIO HERNANDEZ ROJAS</v>
      </c>
      <c r="C823" s="94" t="str">
        <f>VLOOKUP(A823,'CENTRO DE COSTOS'!A:D,2,FALSE)</f>
        <v>0004-0001</v>
      </c>
      <c r="D823" s="8">
        <v>47189</v>
      </c>
      <c r="E823" s="8">
        <v>2704080</v>
      </c>
      <c r="F823" s="8">
        <v>12040</v>
      </c>
      <c r="G823" s="8" t="s">
        <v>6241</v>
      </c>
      <c r="H823" s="8" t="s">
        <v>438</v>
      </c>
      <c r="I823" s="8" t="s">
        <v>6580</v>
      </c>
      <c r="J823" s="8" t="s">
        <v>10728</v>
      </c>
      <c r="K823" s="8" t="s">
        <v>160</v>
      </c>
      <c r="L823" s="8" t="s">
        <v>10729</v>
      </c>
      <c r="M823" s="183">
        <v>45906.48333333333</v>
      </c>
      <c r="N823" s="183">
        <v>45913.515277777777</v>
      </c>
      <c r="O823" s="90"/>
      <c r="P823" s="8" t="s">
        <v>8318</v>
      </c>
      <c r="Q823" s="8" t="s">
        <v>8318</v>
      </c>
      <c r="R823" s="8" t="s">
        <v>6245</v>
      </c>
      <c r="S823" s="8" t="s">
        <v>6245</v>
      </c>
      <c r="T823" s="8" t="s">
        <v>6246</v>
      </c>
      <c r="U823" s="8" t="s">
        <v>7731</v>
      </c>
      <c r="V823" s="8" t="s">
        <v>10730</v>
      </c>
      <c r="W823" s="8" t="s">
        <v>165</v>
      </c>
      <c r="X823" s="10"/>
      <c r="Y823" s="94" t="str">
        <f>VLOOKUP(D823,TIPOLOGIA!A:F,6,0)</f>
        <v>TIPO II</v>
      </c>
      <c r="Z823" s="94" t="str">
        <f>VLOOKUP(D823,TIPOLOGIA!A:F,5,0)</f>
        <v>TERRESTRE</v>
      </c>
      <c r="AA823" s="8" t="s">
        <v>442</v>
      </c>
      <c r="AB823" s="8">
        <v>1</v>
      </c>
      <c r="AC823" s="86">
        <f>IF(W823="SOPORTE_TELEFÓNICO",'BASE LIQUIDACION REDEBAN 2025'!$B$19,IF(AND(W823="VISITA_TÉCNICA",Y823="TIPO II"),'BASE LIQUIDACION REDEBAN 2025'!$B$18,'BASE LIQUIDACION REDEBAN 2025'!$B$17))</f>
        <v>67654.12000000001</v>
      </c>
      <c r="AD823" s="86">
        <v>0</v>
      </c>
      <c r="AE823" s="86">
        <f t="shared" si="12"/>
        <v>67654.12000000001</v>
      </c>
      <c r="AF823" s="49"/>
    </row>
    <row r="824" spans="1:32" s="78" customFormat="1">
      <c r="A824" s="8" t="s">
        <v>68</v>
      </c>
      <c r="B824" s="94" t="str">
        <f>VLOOKUP(A824,'CENTRO DE COSTOS'!A:D,4,FALSE)</f>
        <v>WILLIAM ASDRUBAL ROZO ROZO</v>
      </c>
      <c r="C824" s="94" t="str">
        <f>VLOOKUP(A824,'CENTRO DE COSTOS'!A:D,2,FALSE)</f>
        <v>0004-0004</v>
      </c>
      <c r="D824" s="8">
        <v>11001</v>
      </c>
      <c r="E824" s="8">
        <v>2718550</v>
      </c>
      <c r="F824" s="8">
        <v>74887</v>
      </c>
      <c r="G824" s="8" t="s">
        <v>6241</v>
      </c>
      <c r="H824" s="8" t="s">
        <v>417</v>
      </c>
      <c r="I824" s="8" t="s">
        <v>68</v>
      </c>
      <c r="J824" s="8" t="s">
        <v>4075</v>
      </c>
      <c r="K824" s="8" t="s">
        <v>160</v>
      </c>
      <c r="L824" s="8" t="s">
        <v>10731</v>
      </c>
      <c r="M824" s="183">
        <v>45910.333333333343</v>
      </c>
      <c r="N824" s="183">
        <v>45913.520138888889</v>
      </c>
      <c r="O824" s="90"/>
      <c r="P824" s="8" t="s">
        <v>8318</v>
      </c>
      <c r="Q824" s="8" t="s">
        <v>8318</v>
      </c>
      <c r="R824" s="8" t="s">
        <v>6245</v>
      </c>
      <c r="S824" s="8" t="s">
        <v>6245</v>
      </c>
      <c r="T824" s="8" t="s">
        <v>6246</v>
      </c>
      <c r="U824" s="8" t="s">
        <v>7731</v>
      </c>
      <c r="V824" s="8" t="s">
        <v>10732</v>
      </c>
      <c r="W824" s="8" t="s">
        <v>165</v>
      </c>
      <c r="X824" s="10"/>
      <c r="Y824" s="94" t="str">
        <f>VLOOKUP(D824,TIPOLOGIA!A:F,6,0)</f>
        <v>TIPO I</v>
      </c>
      <c r="Z824" s="94" t="str">
        <f>VLOOKUP(D824,TIPOLOGIA!A:F,5,0)</f>
        <v>TERRESTRE</v>
      </c>
      <c r="AA824" s="8" t="s">
        <v>6345</v>
      </c>
      <c r="AB824" s="8">
        <v>1</v>
      </c>
      <c r="AC824" s="86">
        <f>IF(W824="SOPORTE_TELEFÓNICO",'BASE LIQUIDACION REDEBAN 2025'!$B$19,IF(AND(W824="VISITA_TÉCNICA",Y824="TIPO II"),'BASE LIQUIDACION REDEBAN 2025'!$B$18,'BASE LIQUIDACION REDEBAN 2025'!$B$17))</f>
        <v>35779.500569199998</v>
      </c>
      <c r="AD824" s="86">
        <v>0</v>
      </c>
      <c r="AE824" s="86">
        <f t="shared" si="12"/>
        <v>35779.500569199998</v>
      </c>
      <c r="AF824" s="49"/>
    </row>
    <row r="825" spans="1:32" s="78" customFormat="1">
      <c r="A825" s="8" t="s">
        <v>93</v>
      </c>
      <c r="B825" s="94" t="str">
        <f>VLOOKUP(A825,'CENTRO DE COSTOS'!A:D,4,FALSE)</f>
        <v>DIEGO FERNANDO HENAO CARDONA</v>
      </c>
      <c r="C825" s="94" t="str">
        <f>VLOOKUP(A825,'CENTRO DE COSTOS'!A:D,2,FALSE)</f>
        <v>0004-0003</v>
      </c>
      <c r="D825" s="8">
        <v>52240</v>
      </c>
      <c r="E825" s="8">
        <v>2724567</v>
      </c>
      <c r="F825" s="8">
        <v>69678</v>
      </c>
      <c r="G825" s="8" t="s">
        <v>6241</v>
      </c>
      <c r="H825" s="8" t="s">
        <v>157</v>
      </c>
      <c r="I825" s="8" t="s">
        <v>10733</v>
      </c>
      <c r="J825" s="8" t="s">
        <v>10734</v>
      </c>
      <c r="K825" s="8" t="s">
        <v>160</v>
      </c>
      <c r="L825" s="8" t="s">
        <v>10735</v>
      </c>
      <c r="M825" s="183">
        <v>45910.731944444437</v>
      </c>
      <c r="N825" s="183">
        <v>45913.523611111108</v>
      </c>
      <c r="O825" s="90"/>
      <c r="P825" s="8" t="s">
        <v>8318</v>
      </c>
      <c r="Q825" s="8" t="s">
        <v>8318</v>
      </c>
      <c r="R825" s="8" t="s">
        <v>243</v>
      </c>
      <c r="S825" s="8" t="s">
        <v>365</v>
      </c>
      <c r="T825" s="8" t="s">
        <v>6246</v>
      </c>
      <c r="U825" s="8" t="s">
        <v>7731</v>
      </c>
      <c r="V825" s="8" t="s">
        <v>10736</v>
      </c>
      <c r="W825" s="8" t="s">
        <v>165</v>
      </c>
      <c r="X825" s="10"/>
      <c r="Y825" s="94" t="str">
        <f>VLOOKUP(D825,TIPOLOGIA!A:F,6,0)</f>
        <v>TIPO II</v>
      </c>
      <c r="Z825" s="94" t="str">
        <f>VLOOKUP(D825,TIPOLOGIA!A:F,5,0)</f>
        <v>TERRESTRE</v>
      </c>
      <c r="AA825" s="8" t="s">
        <v>169</v>
      </c>
      <c r="AB825" s="8">
        <v>1</v>
      </c>
      <c r="AC825" s="86">
        <f>IF(W825="SOPORTE_TELEFÓNICO",'BASE LIQUIDACION REDEBAN 2025'!$B$19,IF(AND(W825="VISITA_TÉCNICA",Y825="TIPO II"),'BASE LIQUIDACION REDEBAN 2025'!$B$18,'BASE LIQUIDACION REDEBAN 2025'!$B$17))</f>
        <v>67654.12000000001</v>
      </c>
      <c r="AD825" s="86">
        <v>0</v>
      </c>
      <c r="AE825" s="86">
        <f t="shared" si="12"/>
        <v>67654.12000000001</v>
      </c>
      <c r="AF825" s="49"/>
    </row>
    <row r="826" spans="1:32" s="78" customFormat="1">
      <c r="A826" s="8" t="s">
        <v>100</v>
      </c>
      <c r="B826" s="94" t="str">
        <f>VLOOKUP(A826,'CENTRO DE COSTOS'!A:D,4,FALSE)</f>
        <v>KEVIN ALEXIS CORZO BUSTOS</v>
      </c>
      <c r="C826" s="94" t="str">
        <f>VLOOKUP(A826,'CENTRO DE COSTOS'!A:D,2,FALSE)</f>
        <v>0004-0007</v>
      </c>
      <c r="D826" s="8">
        <v>50001</v>
      </c>
      <c r="E826" s="8">
        <v>2735150</v>
      </c>
      <c r="F826" s="8">
        <v>75272</v>
      </c>
      <c r="G826" s="8" t="s">
        <v>6241</v>
      </c>
      <c r="H826" s="8" t="s">
        <v>216</v>
      </c>
      <c r="I826" s="8" t="s">
        <v>100</v>
      </c>
      <c r="J826" s="8" t="s">
        <v>10737</v>
      </c>
      <c r="K826" s="8" t="s">
        <v>160</v>
      </c>
      <c r="L826" s="8" t="s">
        <v>10738</v>
      </c>
      <c r="M826" s="183">
        <v>45912.635416666657</v>
      </c>
      <c r="N826" s="183">
        <v>45913.526388888888</v>
      </c>
      <c r="O826" s="90"/>
      <c r="P826" s="8" t="s">
        <v>8318</v>
      </c>
      <c r="Q826" s="8" t="s">
        <v>8318</v>
      </c>
      <c r="R826" s="8" t="s">
        <v>6245</v>
      </c>
      <c r="S826" s="8" t="s">
        <v>6245</v>
      </c>
      <c r="T826" s="8" t="s">
        <v>6246</v>
      </c>
      <c r="U826" s="8" t="s">
        <v>7731</v>
      </c>
      <c r="V826" s="8" t="s">
        <v>10739</v>
      </c>
      <c r="W826" s="8" t="s">
        <v>165</v>
      </c>
      <c r="X826" s="10"/>
      <c r="Y826" s="94" t="str">
        <f>VLOOKUP(D826,TIPOLOGIA!A:F,6,0)</f>
        <v>TIPO I</v>
      </c>
      <c r="Z826" s="94" t="str">
        <f>VLOOKUP(D826,TIPOLOGIA!A:F,5,0)</f>
        <v>TERRESTRE</v>
      </c>
      <c r="AA826" s="8" t="s">
        <v>1227</v>
      </c>
      <c r="AB826" s="8">
        <v>1</v>
      </c>
      <c r="AC826" s="86">
        <f>IF(W826="SOPORTE_TELEFÓNICO",'BASE LIQUIDACION REDEBAN 2025'!$B$19,IF(AND(W826="VISITA_TÉCNICA",Y826="TIPO II"),'BASE LIQUIDACION REDEBAN 2025'!$B$18,'BASE LIQUIDACION REDEBAN 2025'!$B$17))</f>
        <v>35779.500569199998</v>
      </c>
      <c r="AD826" s="86">
        <v>0</v>
      </c>
      <c r="AE826" s="86">
        <f t="shared" si="12"/>
        <v>35779.500569199998</v>
      </c>
      <c r="AF826" s="49"/>
    </row>
    <row r="827" spans="1:32" s="78" customFormat="1">
      <c r="A827" s="8" t="s">
        <v>94</v>
      </c>
      <c r="B827" s="94" t="str">
        <f>VLOOKUP(A827,'CENTRO DE COSTOS'!A:D,4,FALSE)</f>
        <v>DIEGO FERNANDO HENAO CARDONA</v>
      </c>
      <c r="C827" s="94" t="str">
        <f>VLOOKUP(A827,'CENTRO DE COSTOS'!A:D,2,FALSE)</f>
        <v>0004-0002</v>
      </c>
      <c r="D827" s="8">
        <v>66001</v>
      </c>
      <c r="E827" s="8">
        <v>2729110</v>
      </c>
      <c r="F827" s="8">
        <v>79902</v>
      </c>
      <c r="G827" s="8" t="s">
        <v>6241</v>
      </c>
      <c r="H827" s="8" t="s">
        <v>186</v>
      </c>
      <c r="I827" s="8" t="s">
        <v>94</v>
      </c>
      <c r="J827" s="8" t="s">
        <v>7889</v>
      </c>
      <c r="K827" s="8" t="s">
        <v>160</v>
      </c>
      <c r="L827" s="8" t="s">
        <v>10740</v>
      </c>
      <c r="M827" s="183">
        <v>45911.618055555547</v>
      </c>
      <c r="N827" s="183">
        <v>45913.53125</v>
      </c>
      <c r="O827" s="90"/>
      <c r="P827" s="8" t="s">
        <v>8318</v>
      </c>
      <c r="Q827" s="8" t="s">
        <v>8318</v>
      </c>
      <c r="R827" s="8" t="s">
        <v>243</v>
      </c>
      <c r="S827" s="8" t="s">
        <v>244</v>
      </c>
      <c r="T827" s="8" t="s">
        <v>6246</v>
      </c>
      <c r="U827" s="8" t="s">
        <v>7731</v>
      </c>
      <c r="V827" s="8" t="s">
        <v>10741</v>
      </c>
      <c r="W827" s="8" t="s">
        <v>165</v>
      </c>
      <c r="X827" s="10"/>
      <c r="Y827" s="94" t="str">
        <f>VLOOKUP(D827,TIPOLOGIA!A:F,6,0)</f>
        <v>TIPO I</v>
      </c>
      <c r="Z827" s="94" t="str">
        <f>VLOOKUP(D827,TIPOLOGIA!A:F,5,0)</f>
        <v>TERRESTRE</v>
      </c>
      <c r="AA827" s="8" t="s">
        <v>191</v>
      </c>
      <c r="AB827" s="8">
        <v>1</v>
      </c>
      <c r="AC827" s="86">
        <f>IF(W827="SOPORTE_TELEFÓNICO",'BASE LIQUIDACION REDEBAN 2025'!$B$19,IF(AND(W827="VISITA_TÉCNICA",Y827="TIPO II"),'BASE LIQUIDACION REDEBAN 2025'!$B$18,'BASE LIQUIDACION REDEBAN 2025'!$B$17))</f>
        <v>35779.500569199998</v>
      </c>
      <c r="AD827" s="86">
        <v>0</v>
      </c>
      <c r="AE827" s="86">
        <f t="shared" si="12"/>
        <v>35779.500569199998</v>
      </c>
      <c r="AF827" s="49"/>
    </row>
    <row r="828" spans="1:32" s="78" customFormat="1">
      <c r="A828" s="8" t="s">
        <v>99</v>
      </c>
      <c r="B828" s="94" t="str">
        <f>VLOOKUP(A828,'CENTRO DE COSTOS'!A:D,4,FALSE)</f>
        <v>JOSE MAURICIO HERNANDEZ ROJAS</v>
      </c>
      <c r="C828" s="94" t="str">
        <f>VLOOKUP(A828,'CENTRO DE COSTOS'!A:D,2,FALSE)</f>
        <v>0004-0001</v>
      </c>
      <c r="D828" s="8">
        <v>20001</v>
      </c>
      <c r="E828" s="8">
        <v>2729358</v>
      </c>
      <c r="F828" s="8">
        <v>77590</v>
      </c>
      <c r="G828" s="8" t="s">
        <v>6241</v>
      </c>
      <c r="H828" s="8" t="s">
        <v>596</v>
      </c>
      <c r="I828" s="8" t="s">
        <v>99</v>
      </c>
      <c r="J828" s="8" t="s">
        <v>10742</v>
      </c>
      <c r="K828" s="8" t="s">
        <v>160</v>
      </c>
      <c r="L828" s="8" t="s">
        <v>10743</v>
      </c>
      <c r="M828" s="183">
        <v>45911.65</v>
      </c>
      <c r="N828" s="183">
        <v>45913.534722222219</v>
      </c>
      <c r="O828" s="90"/>
      <c r="P828" s="8" t="s">
        <v>8318</v>
      </c>
      <c r="Q828" s="8" t="s">
        <v>8318</v>
      </c>
      <c r="R828" s="8" t="s">
        <v>6245</v>
      </c>
      <c r="S828" s="8" t="s">
        <v>6245</v>
      </c>
      <c r="T828" s="8" t="s">
        <v>6246</v>
      </c>
      <c r="U828" s="8" t="s">
        <v>7731</v>
      </c>
      <c r="V828" s="8" t="s">
        <v>10744</v>
      </c>
      <c r="W828" s="8" t="s">
        <v>165</v>
      </c>
      <c r="X828" s="10"/>
      <c r="Y828" s="94" t="str">
        <f>VLOOKUP(D828,TIPOLOGIA!A:F,6,0)</f>
        <v>TIPO I</v>
      </c>
      <c r="Z828" s="94" t="str">
        <f>VLOOKUP(D828,TIPOLOGIA!A:F,5,0)</f>
        <v>TERRESTRE</v>
      </c>
      <c r="AA828" s="8" t="s">
        <v>1078</v>
      </c>
      <c r="AB828" s="8">
        <v>1</v>
      </c>
      <c r="AC828" s="86">
        <f>IF(W828="SOPORTE_TELEFÓNICO",'BASE LIQUIDACION REDEBAN 2025'!$B$19,IF(AND(W828="VISITA_TÉCNICA",Y828="TIPO II"),'BASE LIQUIDACION REDEBAN 2025'!$B$18,'BASE LIQUIDACION REDEBAN 2025'!$B$17))</f>
        <v>35779.500569199998</v>
      </c>
      <c r="AD828" s="86">
        <v>0</v>
      </c>
      <c r="AE828" s="86">
        <f t="shared" si="12"/>
        <v>35779.500569199998</v>
      </c>
      <c r="AF828" s="49"/>
    </row>
    <row r="829" spans="1:32" s="78" customFormat="1">
      <c r="A829" s="8" t="s">
        <v>68</v>
      </c>
      <c r="B829" s="94" t="str">
        <f>VLOOKUP(A829,'CENTRO DE COSTOS'!A:D,4,FALSE)</f>
        <v>WILLIAM ASDRUBAL ROZO ROZO</v>
      </c>
      <c r="C829" s="94" t="str">
        <f>VLOOKUP(A829,'CENTRO DE COSTOS'!A:D,2,FALSE)</f>
        <v>0004-0004</v>
      </c>
      <c r="D829" s="8">
        <v>11001</v>
      </c>
      <c r="E829" s="8">
        <v>2734415</v>
      </c>
      <c r="F829" s="8">
        <v>79743</v>
      </c>
      <c r="G829" s="8" t="s">
        <v>6241</v>
      </c>
      <c r="H829" s="8" t="s">
        <v>417</v>
      </c>
      <c r="I829" s="8" t="s">
        <v>68</v>
      </c>
      <c r="J829" s="8" t="s">
        <v>10745</v>
      </c>
      <c r="K829" s="8" t="s">
        <v>160</v>
      </c>
      <c r="L829" s="8" t="s">
        <v>10746</v>
      </c>
      <c r="M829" s="183">
        <v>45912.551388888889</v>
      </c>
      <c r="N829" s="183">
        <v>45913.537499999999</v>
      </c>
      <c r="O829" s="90"/>
      <c r="P829" s="8" t="s">
        <v>8318</v>
      </c>
      <c r="Q829" s="8" t="s">
        <v>8318</v>
      </c>
      <c r="R829" s="8" t="s">
        <v>6245</v>
      </c>
      <c r="S829" s="8" t="s">
        <v>6245</v>
      </c>
      <c r="T829" s="8" t="s">
        <v>6246</v>
      </c>
      <c r="U829" s="8" t="s">
        <v>7731</v>
      </c>
      <c r="V829" s="8" t="s">
        <v>10747</v>
      </c>
      <c r="W829" s="8" t="s">
        <v>165</v>
      </c>
      <c r="X829" s="10"/>
      <c r="Y829" s="94" t="str">
        <f>VLOOKUP(D829,TIPOLOGIA!A:F,6,0)</f>
        <v>TIPO I</v>
      </c>
      <c r="Z829" s="94" t="str">
        <f>VLOOKUP(D829,TIPOLOGIA!A:F,5,0)</f>
        <v>TERRESTRE</v>
      </c>
      <c r="AA829" s="8" t="s">
        <v>546</v>
      </c>
      <c r="AB829" s="8">
        <v>1</v>
      </c>
      <c r="AC829" s="86">
        <f>IF(W829="SOPORTE_TELEFÓNICO",'BASE LIQUIDACION REDEBAN 2025'!$B$19,IF(AND(W829="VISITA_TÉCNICA",Y829="TIPO II"),'BASE LIQUIDACION REDEBAN 2025'!$B$18,'BASE LIQUIDACION REDEBAN 2025'!$B$17))</f>
        <v>35779.500569199998</v>
      </c>
      <c r="AD829" s="86">
        <v>0</v>
      </c>
      <c r="AE829" s="86">
        <f t="shared" si="12"/>
        <v>35779.500569199998</v>
      </c>
      <c r="AF829" s="49"/>
    </row>
    <row r="830" spans="1:32" s="78" customFormat="1">
      <c r="A830" s="8" t="s">
        <v>68</v>
      </c>
      <c r="B830" s="94" t="str">
        <f>VLOOKUP(A830,'CENTRO DE COSTOS'!A:D,4,FALSE)</f>
        <v>WILLIAM ASDRUBAL ROZO ROZO</v>
      </c>
      <c r="C830" s="94" t="str">
        <f>VLOOKUP(A830,'CENTRO DE COSTOS'!A:D,2,FALSE)</f>
        <v>0004-0004</v>
      </c>
      <c r="D830" s="8">
        <v>11001</v>
      </c>
      <c r="E830" s="8">
        <v>2728130</v>
      </c>
      <c r="F830" s="8">
        <v>59396</v>
      </c>
      <c r="G830" s="8" t="s">
        <v>6241</v>
      </c>
      <c r="H830" s="8" t="s">
        <v>417</v>
      </c>
      <c r="I830" s="8" t="s">
        <v>68</v>
      </c>
      <c r="J830" s="8" t="s">
        <v>10748</v>
      </c>
      <c r="K830" s="8" t="s">
        <v>160</v>
      </c>
      <c r="L830" s="8" t="s">
        <v>10749</v>
      </c>
      <c r="M830" s="183">
        <v>45911.520138888889</v>
      </c>
      <c r="N830" s="183">
        <v>45913.539583333331</v>
      </c>
      <c r="O830" s="90"/>
      <c r="P830" s="8" t="s">
        <v>8318</v>
      </c>
      <c r="Q830" s="8" t="s">
        <v>8318</v>
      </c>
      <c r="R830" s="8" t="s">
        <v>6245</v>
      </c>
      <c r="S830" s="8" t="s">
        <v>6245</v>
      </c>
      <c r="T830" s="8" t="s">
        <v>6246</v>
      </c>
      <c r="U830" s="8" t="s">
        <v>7731</v>
      </c>
      <c r="V830" s="8" t="s">
        <v>10750</v>
      </c>
      <c r="W830" s="8" t="s">
        <v>165</v>
      </c>
      <c r="X830" s="10"/>
      <c r="Y830" s="94" t="str">
        <f>VLOOKUP(D830,TIPOLOGIA!A:F,6,0)</f>
        <v>TIPO I</v>
      </c>
      <c r="Z830" s="94" t="str">
        <f>VLOOKUP(D830,TIPOLOGIA!A:F,5,0)</f>
        <v>TERRESTRE</v>
      </c>
      <c r="AA830" s="8" t="s">
        <v>566</v>
      </c>
      <c r="AB830" s="8">
        <v>1</v>
      </c>
      <c r="AC830" s="86">
        <f>IF(W830="SOPORTE_TELEFÓNICO",'BASE LIQUIDACION REDEBAN 2025'!$B$19,IF(AND(W830="VISITA_TÉCNICA",Y830="TIPO II"),'BASE LIQUIDACION REDEBAN 2025'!$B$18,'BASE LIQUIDACION REDEBAN 2025'!$B$17))</f>
        <v>35779.500569199998</v>
      </c>
      <c r="AD830" s="86">
        <v>0</v>
      </c>
      <c r="AE830" s="86">
        <f t="shared" ref="AE830:AE893" si="13">IF(W830="VISITA_TÉCNICA",AC830*AB830,AC830)</f>
        <v>35779.500569199998</v>
      </c>
      <c r="AF830" s="49"/>
    </row>
    <row r="831" spans="1:32" s="78" customFormat="1">
      <c r="A831" s="8" t="s">
        <v>76</v>
      </c>
      <c r="B831" s="94" t="str">
        <f>VLOOKUP(A831,'CENTRO DE COSTOS'!A:D,4,FALSE)</f>
        <v>DIEGO FERNANDO HENAO CARDONA</v>
      </c>
      <c r="C831" s="94" t="str">
        <f>VLOOKUP(A831,'CENTRO DE COSTOS'!A:D,2,FALSE)</f>
        <v>0004-0003</v>
      </c>
      <c r="D831" s="8">
        <v>76001</v>
      </c>
      <c r="E831" s="8">
        <v>2725767</v>
      </c>
      <c r="F831" s="8">
        <v>59017</v>
      </c>
      <c r="G831" s="8" t="s">
        <v>6241</v>
      </c>
      <c r="H831" s="8" t="s">
        <v>232</v>
      </c>
      <c r="I831" s="8" t="s">
        <v>76</v>
      </c>
      <c r="J831" s="8" t="s">
        <v>10751</v>
      </c>
      <c r="K831" s="8" t="s">
        <v>160</v>
      </c>
      <c r="L831" s="8" t="s">
        <v>10752</v>
      </c>
      <c r="M831" s="183">
        <v>45911.355555555558</v>
      </c>
      <c r="N831" s="183">
        <v>45913.545138888891</v>
      </c>
      <c r="O831" s="90"/>
      <c r="P831" s="8" t="s">
        <v>8318</v>
      </c>
      <c r="Q831" s="8" t="s">
        <v>8318</v>
      </c>
      <c r="R831" s="8" t="s">
        <v>357</v>
      </c>
      <c r="S831" s="8" t="s">
        <v>7936</v>
      </c>
      <c r="T831" s="8" t="s">
        <v>6246</v>
      </c>
      <c r="U831" s="8" t="s">
        <v>7731</v>
      </c>
      <c r="V831" s="8" t="s">
        <v>10753</v>
      </c>
      <c r="W831" s="8" t="s">
        <v>165</v>
      </c>
      <c r="X831" s="10"/>
      <c r="Y831" s="94" t="str">
        <f>VLOOKUP(D831,TIPOLOGIA!A:F,6,0)</f>
        <v>TIPO I</v>
      </c>
      <c r="Z831" s="94" t="str">
        <f>VLOOKUP(D831,TIPOLOGIA!A:F,5,0)</f>
        <v>TERRESTRE</v>
      </c>
      <c r="AA831" s="8" t="s">
        <v>1200</v>
      </c>
      <c r="AB831" s="8">
        <v>1</v>
      </c>
      <c r="AC831" s="86">
        <f>IF(W831="SOPORTE_TELEFÓNICO",'BASE LIQUIDACION REDEBAN 2025'!$B$19,IF(AND(W831="VISITA_TÉCNICA",Y831="TIPO II"),'BASE LIQUIDACION REDEBAN 2025'!$B$18,'BASE LIQUIDACION REDEBAN 2025'!$B$17))</f>
        <v>35779.500569199998</v>
      </c>
      <c r="AD831" s="86">
        <v>0</v>
      </c>
      <c r="AE831" s="86">
        <f t="shared" si="13"/>
        <v>35779.500569199998</v>
      </c>
      <c r="AF831" s="49"/>
    </row>
    <row r="832" spans="1:32" s="78" customFormat="1">
      <c r="A832" s="8" t="s">
        <v>76</v>
      </c>
      <c r="B832" s="94" t="str">
        <f>VLOOKUP(A832,'CENTRO DE COSTOS'!A:D,4,FALSE)</f>
        <v>DIEGO FERNANDO HENAO CARDONA</v>
      </c>
      <c r="C832" s="94" t="str">
        <f>VLOOKUP(A832,'CENTRO DE COSTOS'!A:D,2,FALSE)</f>
        <v>0004-0003</v>
      </c>
      <c r="D832" s="8">
        <v>76520</v>
      </c>
      <c r="E832" s="8">
        <v>2734334</v>
      </c>
      <c r="F832" s="8">
        <v>76022</v>
      </c>
      <c r="G832" s="8" t="s">
        <v>6241</v>
      </c>
      <c r="H832" s="8" t="s">
        <v>232</v>
      </c>
      <c r="I832" s="8" t="s">
        <v>1207</v>
      </c>
      <c r="J832" s="8" t="s">
        <v>10754</v>
      </c>
      <c r="K832" s="8" t="s">
        <v>160</v>
      </c>
      <c r="L832" s="8" t="s">
        <v>10755</v>
      </c>
      <c r="M832" s="183">
        <v>45912.542361111111</v>
      </c>
      <c r="N832" s="183">
        <v>45913.55</v>
      </c>
      <c r="O832" s="90"/>
      <c r="P832" s="8" t="s">
        <v>8318</v>
      </c>
      <c r="Q832" s="8" t="s">
        <v>8318</v>
      </c>
      <c r="R832" s="8" t="s">
        <v>6245</v>
      </c>
      <c r="S832" s="8" t="s">
        <v>6245</v>
      </c>
      <c r="T832" s="8" t="s">
        <v>6246</v>
      </c>
      <c r="U832" s="8" t="s">
        <v>7731</v>
      </c>
      <c r="V832" s="8" t="s">
        <v>10756</v>
      </c>
      <c r="W832" s="8" t="s">
        <v>165</v>
      </c>
      <c r="X832" s="10"/>
      <c r="Y832" s="94" t="str">
        <f>VLOOKUP(D832,TIPOLOGIA!A:F,6,0)</f>
        <v>TIPO I</v>
      </c>
      <c r="Z832" s="94" t="str">
        <f>VLOOKUP(D832,TIPOLOGIA!A:F,5,0)</f>
        <v>TERRESTRE</v>
      </c>
      <c r="AA832" s="8" t="s">
        <v>531</v>
      </c>
      <c r="AB832" s="8">
        <v>1</v>
      </c>
      <c r="AC832" s="86">
        <f>IF(W832="SOPORTE_TELEFÓNICO",'BASE LIQUIDACION REDEBAN 2025'!$B$19,IF(AND(W832="VISITA_TÉCNICA",Y832="TIPO II"),'BASE LIQUIDACION REDEBAN 2025'!$B$18,'BASE LIQUIDACION REDEBAN 2025'!$B$17))</f>
        <v>35779.500569199998</v>
      </c>
      <c r="AD832" s="86">
        <v>0</v>
      </c>
      <c r="AE832" s="86">
        <f t="shared" si="13"/>
        <v>35779.500569199998</v>
      </c>
      <c r="AF832" s="49"/>
    </row>
    <row r="833" spans="1:32" s="78" customFormat="1">
      <c r="A833" s="8" t="s">
        <v>72</v>
      </c>
      <c r="B833" s="94" t="str">
        <f>VLOOKUP(A833,'CENTRO DE COSTOS'!A:D,4,FALSE)</f>
        <v>MIGUEL JULIÁN HERNÁNDEZ GUARÍN</v>
      </c>
      <c r="C833" s="94" t="str">
        <f>VLOOKUP(A833,'CENTRO DE COSTOS'!A:D,2,FALSE)</f>
        <v>0004-0008</v>
      </c>
      <c r="D833" s="8">
        <v>68547</v>
      </c>
      <c r="E833" s="8">
        <v>2731924</v>
      </c>
      <c r="F833" s="8">
        <v>49347</v>
      </c>
      <c r="G833" s="8" t="s">
        <v>6241</v>
      </c>
      <c r="H833" s="8" t="s">
        <v>224</v>
      </c>
      <c r="I833" s="8" t="s">
        <v>743</v>
      </c>
      <c r="J833" s="8" t="s">
        <v>10757</v>
      </c>
      <c r="K833" s="8" t="s">
        <v>160</v>
      </c>
      <c r="L833" s="8" t="s">
        <v>10758</v>
      </c>
      <c r="M833" s="183">
        <v>45912.376388888893</v>
      </c>
      <c r="N833" s="183">
        <v>45913.559027777781</v>
      </c>
      <c r="O833" s="90"/>
      <c r="P833" s="8" t="s">
        <v>8318</v>
      </c>
      <c r="Q833" s="8" t="s">
        <v>8318</v>
      </c>
      <c r="R833" s="8" t="s">
        <v>6245</v>
      </c>
      <c r="S833" s="8" t="s">
        <v>6245</v>
      </c>
      <c r="T833" s="8" t="s">
        <v>6246</v>
      </c>
      <c r="U833" s="8" t="s">
        <v>7731</v>
      </c>
      <c r="V833" s="8" t="s">
        <v>10759</v>
      </c>
      <c r="W833" s="8" t="s">
        <v>165</v>
      </c>
      <c r="X833" s="10"/>
      <c r="Y833" s="94" t="str">
        <f>VLOOKUP(D833,TIPOLOGIA!A:F,6,0)</f>
        <v>TIPO II</v>
      </c>
      <c r="Z833" s="94" t="str">
        <f>VLOOKUP(D833,TIPOLOGIA!A:F,5,0)</f>
        <v>TERRESTRE</v>
      </c>
      <c r="AA833" s="8" t="s">
        <v>1400</v>
      </c>
      <c r="AB833" s="8">
        <v>1</v>
      </c>
      <c r="AC833" s="86">
        <f>IF(W833="SOPORTE_TELEFÓNICO",'BASE LIQUIDACION REDEBAN 2025'!$B$19,IF(AND(W833="VISITA_TÉCNICA",Y833="TIPO II"),'BASE LIQUIDACION REDEBAN 2025'!$B$18,'BASE LIQUIDACION REDEBAN 2025'!$B$17))</f>
        <v>67654.12000000001</v>
      </c>
      <c r="AD833" s="86">
        <v>0</v>
      </c>
      <c r="AE833" s="86">
        <f t="shared" si="13"/>
        <v>67654.12000000001</v>
      </c>
      <c r="AF833" s="49"/>
    </row>
    <row r="834" spans="1:32" s="78" customFormat="1">
      <c r="A834" s="8" t="s">
        <v>68</v>
      </c>
      <c r="B834" s="94" t="str">
        <f>VLOOKUP(A834,'CENTRO DE COSTOS'!A:D,4,FALSE)</f>
        <v>WILLIAM ASDRUBAL ROZO ROZO</v>
      </c>
      <c r="C834" s="94" t="str">
        <f>VLOOKUP(A834,'CENTRO DE COSTOS'!A:D,2,FALSE)</f>
        <v>0004-0004</v>
      </c>
      <c r="D834" s="8">
        <v>11001</v>
      </c>
      <c r="E834" s="8">
        <v>2733614</v>
      </c>
      <c r="F834" s="8">
        <v>23142</v>
      </c>
      <c r="G834" s="8" t="s">
        <v>6241</v>
      </c>
      <c r="H834" s="8" t="s">
        <v>417</v>
      </c>
      <c r="I834" s="8" t="s">
        <v>68</v>
      </c>
      <c r="J834" s="8" t="s">
        <v>10760</v>
      </c>
      <c r="K834" s="8" t="s">
        <v>160</v>
      </c>
      <c r="L834" s="8" t="s">
        <v>10761</v>
      </c>
      <c r="M834" s="183">
        <v>45912.467361111107</v>
      </c>
      <c r="N834" s="183">
        <v>45913.563194444447</v>
      </c>
      <c r="O834" s="90"/>
      <c r="P834" s="8" t="s">
        <v>8318</v>
      </c>
      <c r="Q834" s="8" t="s">
        <v>8318</v>
      </c>
      <c r="R834" s="8" t="s">
        <v>6245</v>
      </c>
      <c r="S834" s="8" t="s">
        <v>6245</v>
      </c>
      <c r="T834" s="8" t="s">
        <v>7735</v>
      </c>
      <c r="U834" s="8" t="s">
        <v>8730</v>
      </c>
      <c r="V834" s="8" t="s">
        <v>10762</v>
      </c>
      <c r="W834" s="8" t="s">
        <v>165</v>
      </c>
      <c r="X834" s="10"/>
      <c r="Y834" s="94" t="str">
        <f>VLOOKUP(D834,TIPOLOGIA!A:F,6,0)</f>
        <v>TIPO I</v>
      </c>
      <c r="Z834" s="94" t="str">
        <f>VLOOKUP(D834,TIPOLOGIA!A:F,5,0)</f>
        <v>TERRESTRE</v>
      </c>
      <c r="AA834" s="8" t="s">
        <v>546</v>
      </c>
      <c r="AB834" s="8">
        <v>1</v>
      </c>
      <c r="AC834" s="86">
        <f>IF(W834="SOPORTE_TELEFÓNICO",'BASE LIQUIDACION REDEBAN 2025'!$B$19,IF(AND(W834="VISITA_TÉCNICA",Y834="TIPO II"),'BASE LIQUIDACION REDEBAN 2025'!$B$18,'BASE LIQUIDACION REDEBAN 2025'!$B$17))</f>
        <v>35779.500569199998</v>
      </c>
      <c r="AD834" s="86">
        <v>0</v>
      </c>
      <c r="AE834" s="86">
        <f t="shared" si="13"/>
        <v>35779.500569199998</v>
      </c>
      <c r="AF834" s="49"/>
    </row>
    <row r="835" spans="1:32" s="78" customFormat="1">
      <c r="A835" s="8" t="s">
        <v>76</v>
      </c>
      <c r="B835" s="94" t="str">
        <f>VLOOKUP(A835,'CENTRO DE COSTOS'!A:D,4,FALSE)</f>
        <v>DIEGO FERNANDO HENAO CARDONA</v>
      </c>
      <c r="C835" s="94" t="str">
        <f>VLOOKUP(A835,'CENTRO DE COSTOS'!A:D,2,FALSE)</f>
        <v>0004-0003</v>
      </c>
      <c r="D835" s="8">
        <v>76520</v>
      </c>
      <c r="E835" s="8">
        <v>2725827</v>
      </c>
      <c r="F835" s="8">
        <v>76643</v>
      </c>
      <c r="G835" s="8" t="s">
        <v>6241</v>
      </c>
      <c r="H835" s="8" t="s">
        <v>232</v>
      </c>
      <c r="I835" s="8" t="s">
        <v>1207</v>
      </c>
      <c r="J835" s="8" t="s">
        <v>10763</v>
      </c>
      <c r="K835" s="8" t="s">
        <v>160</v>
      </c>
      <c r="L835" s="8" t="s">
        <v>10764</v>
      </c>
      <c r="M835" s="183">
        <v>45911.359027777777</v>
      </c>
      <c r="N835" s="183">
        <v>45913.565972222219</v>
      </c>
      <c r="O835" s="90"/>
      <c r="P835" s="8" t="s">
        <v>8318</v>
      </c>
      <c r="Q835" s="8" t="s">
        <v>8318</v>
      </c>
      <c r="R835" s="8" t="s">
        <v>162</v>
      </c>
      <c r="S835" s="8" t="s">
        <v>162</v>
      </c>
      <c r="T835" s="8" t="s">
        <v>7735</v>
      </c>
      <c r="U835" s="8" t="s">
        <v>8730</v>
      </c>
      <c r="V835" s="8" t="s">
        <v>10765</v>
      </c>
      <c r="W835" s="8" t="s">
        <v>165</v>
      </c>
      <c r="X835" s="10"/>
      <c r="Y835" s="94" t="str">
        <f>VLOOKUP(D835,TIPOLOGIA!A:F,6,0)</f>
        <v>TIPO I</v>
      </c>
      <c r="Z835" s="94" t="str">
        <f>VLOOKUP(D835,TIPOLOGIA!A:F,5,0)</f>
        <v>TERRESTRE</v>
      </c>
      <c r="AA835" s="8" t="s">
        <v>531</v>
      </c>
      <c r="AB835" s="8">
        <v>1</v>
      </c>
      <c r="AC835" s="86">
        <f>IF(W835="SOPORTE_TELEFÓNICO",'BASE LIQUIDACION REDEBAN 2025'!$B$19,IF(AND(W835="VISITA_TÉCNICA",Y835="TIPO II"),'BASE LIQUIDACION REDEBAN 2025'!$B$18,'BASE LIQUIDACION REDEBAN 2025'!$B$17))</f>
        <v>35779.500569199998</v>
      </c>
      <c r="AD835" s="86">
        <v>0</v>
      </c>
      <c r="AE835" s="86">
        <f t="shared" si="13"/>
        <v>35779.500569199998</v>
      </c>
      <c r="AF835" s="49"/>
    </row>
    <row r="836" spans="1:32" s="78" customFormat="1">
      <c r="A836" s="8" t="s">
        <v>68</v>
      </c>
      <c r="B836" s="94" t="str">
        <f>VLOOKUP(A836,'CENTRO DE COSTOS'!A:D,4,FALSE)</f>
        <v>WILLIAM ASDRUBAL ROZO ROZO</v>
      </c>
      <c r="C836" s="94" t="str">
        <f>VLOOKUP(A836,'CENTRO DE COSTOS'!A:D,2,FALSE)</f>
        <v>0004-0004</v>
      </c>
      <c r="D836" s="8">
        <v>11001</v>
      </c>
      <c r="E836" s="8">
        <v>2734061</v>
      </c>
      <c r="F836" s="8">
        <v>79615</v>
      </c>
      <c r="G836" s="8" t="s">
        <v>6241</v>
      </c>
      <c r="H836" s="8" t="s">
        <v>417</v>
      </c>
      <c r="I836" s="8" t="s">
        <v>68</v>
      </c>
      <c r="J836" s="8" t="s">
        <v>10766</v>
      </c>
      <c r="K836" s="8" t="s">
        <v>160</v>
      </c>
      <c r="L836" s="8" t="s">
        <v>10767</v>
      </c>
      <c r="M836" s="183">
        <v>45912.527083333327</v>
      </c>
      <c r="N836" s="183">
        <v>45913.568749999999</v>
      </c>
      <c r="O836" s="90"/>
      <c r="P836" s="8" t="s">
        <v>8318</v>
      </c>
      <c r="Q836" s="8" t="s">
        <v>8318</v>
      </c>
      <c r="R836" s="8" t="s">
        <v>6245</v>
      </c>
      <c r="S836" s="8" t="s">
        <v>6245</v>
      </c>
      <c r="T836" s="8" t="s">
        <v>6246</v>
      </c>
      <c r="U836" s="8" t="s">
        <v>7731</v>
      </c>
      <c r="V836" s="8" t="s">
        <v>10768</v>
      </c>
      <c r="W836" s="8" t="s">
        <v>165</v>
      </c>
      <c r="X836" s="10"/>
      <c r="Y836" s="94" t="str">
        <f>VLOOKUP(D836,TIPOLOGIA!A:F,6,0)</f>
        <v>TIPO I</v>
      </c>
      <c r="Z836" s="94" t="str">
        <f>VLOOKUP(D836,TIPOLOGIA!A:F,5,0)</f>
        <v>TERRESTRE</v>
      </c>
      <c r="AA836" s="8" t="s">
        <v>930</v>
      </c>
      <c r="AB836" s="8">
        <v>1</v>
      </c>
      <c r="AC836" s="86">
        <f>IF(W836="SOPORTE_TELEFÓNICO",'BASE LIQUIDACION REDEBAN 2025'!$B$19,IF(AND(W836="VISITA_TÉCNICA",Y836="TIPO II"),'BASE LIQUIDACION REDEBAN 2025'!$B$18,'BASE LIQUIDACION REDEBAN 2025'!$B$17))</f>
        <v>35779.500569199998</v>
      </c>
      <c r="AD836" s="86">
        <v>0</v>
      </c>
      <c r="AE836" s="86">
        <f t="shared" si="13"/>
        <v>35779.500569199998</v>
      </c>
      <c r="AF836" s="49"/>
    </row>
    <row r="837" spans="1:32" s="78" customFormat="1">
      <c r="A837" s="8" t="s">
        <v>76</v>
      </c>
      <c r="B837" s="94" t="str">
        <f>VLOOKUP(A837,'CENTRO DE COSTOS'!A:D,4,FALSE)</f>
        <v>DIEGO FERNANDO HENAO CARDONA</v>
      </c>
      <c r="C837" s="94" t="str">
        <f>VLOOKUP(A837,'CENTRO DE COSTOS'!A:D,2,FALSE)</f>
        <v>0004-0003</v>
      </c>
      <c r="D837" s="8">
        <v>76248</v>
      </c>
      <c r="E837" s="8">
        <v>2734312</v>
      </c>
      <c r="F837" s="8">
        <v>34820</v>
      </c>
      <c r="G837" s="8" t="s">
        <v>6241</v>
      </c>
      <c r="H837" s="8" t="s">
        <v>232</v>
      </c>
      <c r="I837" s="8" t="s">
        <v>1995</v>
      </c>
      <c r="J837" s="8" t="s">
        <v>10769</v>
      </c>
      <c r="K837" s="8" t="s">
        <v>160</v>
      </c>
      <c r="L837" s="8" t="s">
        <v>10770</v>
      </c>
      <c r="M837" s="183">
        <v>45912.532638888893</v>
      </c>
      <c r="N837" s="183">
        <v>45913.570138888892</v>
      </c>
      <c r="O837" s="90"/>
      <c r="P837" s="8" t="s">
        <v>8318</v>
      </c>
      <c r="Q837" s="8" t="s">
        <v>8318</v>
      </c>
      <c r="R837" s="8" t="s">
        <v>6245</v>
      </c>
      <c r="S837" s="8" t="s">
        <v>6245</v>
      </c>
      <c r="T837" s="8" t="s">
        <v>6246</v>
      </c>
      <c r="U837" s="8" t="s">
        <v>7731</v>
      </c>
      <c r="V837" s="8" t="s">
        <v>10771</v>
      </c>
      <c r="W837" s="8" t="s">
        <v>165</v>
      </c>
      <c r="X837" s="10"/>
      <c r="Y837" s="94" t="str">
        <f>VLOOKUP(D837,TIPOLOGIA!A:F,6,0)</f>
        <v>TIPO II</v>
      </c>
      <c r="Z837" s="94" t="str">
        <f>VLOOKUP(D837,TIPOLOGIA!A:F,5,0)</f>
        <v>TERRESTRE</v>
      </c>
      <c r="AA837" s="8" t="s">
        <v>512</v>
      </c>
      <c r="AB837" s="8">
        <v>1</v>
      </c>
      <c r="AC837" s="86">
        <f>IF(W837="SOPORTE_TELEFÓNICO",'BASE LIQUIDACION REDEBAN 2025'!$B$19,IF(AND(W837="VISITA_TÉCNICA",Y837="TIPO II"),'BASE LIQUIDACION REDEBAN 2025'!$B$18,'BASE LIQUIDACION REDEBAN 2025'!$B$17))</f>
        <v>67654.12000000001</v>
      </c>
      <c r="AD837" s="86">
        <v>0</v>
      </c>
      <c r="AE837" s="86">
        <f t="shared" si="13"/>
        <v>67654.12000000001</v>
      </c>
      <c r="AF837" s="49"/>
    </row>
    <row r="838" spans="1:32" s="78" customFormat="1">
      <c r="A838" s="8" t="s">
        <v>92</v>
      </c>
      <c r="B838" s="94" t="str">
        <f>VLOOKUP(A838,'CENTRO DE COSTOS'!A:D,4,FALSE)</f>
        <v>KEVIN ALEXIS CORZO BUSTOS</v>
      </c>
      <c r="C838" s="94" t="str">
        <f>VLOOKUP(A838,'CENTRO DE COSTOS'!A:D,2,FALSE)</f>
        <v>0004-0007</v>
      </c>
      <c r="D838" s="8">
        <v>41001</v>
      </c>
      <c r="E838" s="8">
        <v>2727972</v>
      </c>
      <c r="F838" s="8">
        <v>18492</v>
      </c>
      <c r="G838" s="8" t="s">
        <v>6241</v>
      </c>
      <c r="H838" s="8" t="s">
        <v>430</v>
      </c>
      <c r="I838" s="8" t="s">
        <v>92</v>
      </c>
      <c r="J838" s="8" t="s">
        <v>10772</v>
      </c>
      <c r="K838" s="8" t="s">
        <v>160</v>
      </c>
      <c r="L838" s="8" t="s">
        <v>10773</v>
      </c>
      <c r="M838" s="183">
        <v>45911.510416666657</v>
      </c>
      <c r="N838" s="183">
        <v>45913.576388888891</v>
      </c>
      <c r="O838" s="90"/>
      <c r="P838" s="8" t="s">
        <v>8318</v>
      </c>
      <c r="Q838" s="8" t="s">
        <v>8318</v>
      </c>
      <c r="R838" s="8" t="s">
        <v>6245</v>
      </c>
      <c r="S838" s="8" t="s">
        <v>6245</v>
      </c>
      <c r="T838" s="8" t="s">
        <v>6246</v>
      </c>
      <c r="U838" s="8" t="s">
        <v>7731</v>
      </c>
      <c r="V838" s="8" t="s">
        <v>10774</v>
      </c>
      <c r="W838" s="8" t="s">
        <v>165</v>
      </c>
      <c r="X838" s="10"/>
      <c r="Y838" s="94" t="str">
        <f>VLOOKUP(D838,TIPOLOGIA!A:F,6,0)</f>
        <v>TIPO I</v>
      </c>
      <c r="Z838" s="94" t="str">
        <f>VLOOKUP(D838,TIPOLOGIA!A:F,5,0)</f>
        <v>TERRESTRE</v>
      </c>
      <c r="AA838" s="8" t="s">
        <v>436</v>
      </c>
      <c r="AB838" s="8">
        <v>1</v>
      </c>
      <c r="AC838" s="86">
        <f>IF(W838="SOPORTE_TELEFÓNICO",'BASE LIQUIDACION REDEBAN 2025'!$B$19,IF(AND(W838="VISITA_TÉCNICA",Y838="TIPO II"),'BASE LIQUIDACION REDEBAN 2025'!$B$18,'BASE LIQUIDACION REDEBAN 2025'!$B$17))</f>
        <v>35779.500569199998</v>
      </c>
      <c r="AD838" s="86">
        <v>0</v>
      </c>
      <c r="AE838" s="86">
        <f t="shared" si="13"/>
        <v>35779.500569199998</v>
      </c>
      <c r="AF838" s="49"/>
    </row>
    <row r="839" spans="1:32" s="78" customFormat="1">
      <c r="A839" s="8" t="s">
        <v>68</v>
      </c>
      <c r="B839" s="94" t="str">
        <f>VLOOKUP(A839,'CENTRO DE COSTOS'!A:D,4,FALSE)</f>
        <v>WILLIAM ASDRUBAL ROZO ROZO</v>
      </c>
      <c r="C839" s="94" t="str">
        <f>VLOOKUP(A839,'CENTRO DE COSTOS'!A:D,2,FALSE)</f>
        <v>0004-0004</v>
      </c>
      <c r="D839" s="8">
        <v>11001</v>
      </c>
      <c r="E839" s="8">
        <v>2734283</v>
      </c>
      <c r="F839" s="8">
        <v>80934</v>
      </c>
      <c r="G839" s="8" t="s">
        <v>6241</v>
      </c>
      <c r="H839" s="8" t="s">
        <v>417</v>
      </c>
      <c r="I839" s="8" t="s">
        <v>68</v>
      </c>
      <c r="J839" s="8" t="s">
        <v>10775</v>
      </c>
      <c r="K839" s="8" t="s">
        <v>160</v>
      </c>
      <c r="L839" s="8" t="s">
        <v>10776</v>
      </c>
      <c r="M839" s="183">
        <v>45912.536805555559</v>
      </c>
      <c r="N839" s="183">
        <v>45913.598611111112</v>
      </c>
      <c r="O839" s="90"/>
      <c r="P839" s="8" t="s">
        <v>8318</v>
      </c>
      <c r="Q839" s="8" t="s">
        <v>8318</v>
      </c>
      <c r="R839" s="8" t="s">
        <v>162</v>
      </c>
      <c r="S839" s="8" t="s">
        <v>162</v>
      </c>
      <c r="T839" s="8" t="s">
        <v>6246</v>
      </c>
      <c r="U839" s="8" t="s">
        <v>7731</v>
      </c>
      <c r="V839" s="8" t="s">
        <v>10777</v>
      </c>
      <c r="W839" s="8" t="s">
        <v>165</v>
      </c>
      <c r="X839" s="10"/>
      <c r="Y839" s="94" t="str">
        <f>VLOOKUP(D839,TIPOLOGIA!A:F,6,0)</f>
        <v>TIPO I</v>
      </c>
      <c r="Z839" s="94" t="str">
        <f>VLOOKUP(D839,TIPOLOGIA!A:F,5,0)</f>
        <v>TERRESTRE</v>
      </c>
      <c r="AA839" s="8" t="s">
        <v>546</v>
      </c>
      <c r="AB839" s="8">
        <v>1</v>
      </c>
      <c r="AC839" s="86">
        <f>IF(W839="SOPORTE_TELEFÓNICO",'BASE LIQUIDACION REDEBAN 2025'!$B$19,IF(AND(W839="VISITA_TÉCNICA",Y839="TIPO II"),'BASE LIQUIDACION REDEBAN 2025'!$B$18,'BASE LIQUIDACION REDEBAN 2025'!$B$17))</f>
        <v>35779.500569199998</v>
      </c>
      <c r="AD839" s="86">
        <v>0</v>
      </c>
      <c r="AE839" s="86">
        <f t="shared" si="13"/>
        <v>35779.500569199998</v>
      </c>
      <c r="AF839" s="49"/>
    </row>
    <row r="840" spans="1:32" s="78" customFormat="1">
      <c r="A840" s="8" t="s">
        <v>68</v>
      </c>
      <c r="B840" s="94" t="str">
        <f>VLOOKUP(A840,'CENTRO DE COSTOS'!A:D,4,FALSE)</f>
        <v>WILLIAM ASDRUBAL ROZO ROZO</v>
      </c>
      <c r="C840" s="94" t="str">
        <f>VLOOKUP(A840,'CENTRO DE COSTOS'!A:D,2,FALSE)</f>
        <v>0004-0004</v>
      </c>
      <c r="D840" s="8">
        <v>25754</v>
      </c>
      <c r="E840" s="8">
        <v>2732500</v>
      </c>
      <c r="F840" s="8">
        <v>31178</v>
      </c>
      <c r="G840" s="8" t="s">
        <v>6241</v>
      </c>
      <c r="H840" s="8" t="s">
        <v>417</v>
      </c>
      <c r="I840" s="8" t="s">
        <v>418</v>
      </c>
      <c r="J840" s="8" t="s">
        <v>10778</v>
      </c>
      <c r="K840" s="8" t="s">
        <v>160</v>
      </c>
      <c r="L840" s="8" t="s">
        <v>10779</v>
      </c>
      <c r="M840" s="183">
        <v>45912.400694444441</v>
      </c>
      <c r="N840" s="183">
        <v>45913.602777777778</v>
      </c>
      <c r="O840" s="90"/>
      <c r="P840" s="8" t="s">
        <v>8318</v>
      </c>
      <c r="Q840" s="8" t="s">
        <v>8318</v>
      </c>
      <c r="R840" s="8" t="s">
        <v>6245</v>
      </c>
      <c r="S840" s="8" t="s">
        <v>6245</v>
      </c>
      <c r="T840" s="8" t="s">
        <v>6246</v>
      </c>
      <c r="U840" s="8" t="s">
        <v>7731</v>
      </c>
      <c r="V840" s="8" t="s">
        <v>10780</v>
      </c>
      <c r="W840" s="8" t="s">
        <v>165</v>
      </c>
      <c r="X840" s="10"/>
      <c r="Y840" s="94" t="str">
        <f>VLOOKUP(D840,TIPOLOGIA!A:F,6,0)</f>
        <v>TIPO I</v>
      </c>
      <c r="Z840" s="94" t="str">
        <f>VLOOKUP(D840,TIPOLOGIA!A:F,5,0)</f>
        <v>TERRESTRE</v>
      </c>
      <c r="AA840" s="8" t="s">
        <v>422</v>
      </c>
      <c r="AB840" s="8">
        <v>1</v>
      </c>
      <c r="AC840" s="86">
        <f>IF(W840="SOPORTE_TELEFÓNICO",'BASE LIQUIDACION REDEBAN 2025'!$B$19,IF(AND(W840="VISITA_TÉCNICA",Y840="TIPO II"),'BASE LIQUIDACION REDEBAN 2025'!$B$18,'BASE LIQUIDACION REDEBAN 2025'!$B$17))</f>
        <v>35779.500569199998</v>
      </c>
      <c r="AD840" s="86">
        <v>0</v>
      </c>
      <c r="AE840" s="86">
        <f t="shared" si="13"/>
        <v>35779.500569199998</v>
      </c>
      <c r="AF840" s="49"/>
    </row>
    <row r="841" spans="1:32" s="78" customFormat="1">
      <c r="A841" s="8" t="s">
        <v>64</v>
      </c>
      <c r="B841" s="94" t="str">
        <f>VLOOKUP(A841,'CENTRO DE COSTOS'!A:D,4,FALSE)</f>
        <v>JOSE MAURICIO HERNANDEZ ROJAS</v>
      </c>
      <c r="C841" s="94" t="str">
        <f>VLOOKUP(A841,'CENTRO DE COSTOS'!A:D,2,FALSE)</f>
        <v>0004-0001</v>
      </c>
      <c r="D841" s="8">
        <v>8433</v>
      </c>
      <c r="E841" s="8">
        <v>2727022</v>
      </c>
      <c r="F841" s="8">
        <v>79944</v>
      </c>
      <c r="G841" s="8" t="s">
        <v>6241</v>
      </c>
      <c r="H841" s="8" t="s">
        <v>1045</v>
      </c>
      <c r="I841" s="8" t="s">
        <v>1539</v>
      </c>
      <c r="J841" s="8" t="s">
        <v>10781</v>
      </c>
      <c r="K841" s="8" t="s">
        <v>160</v>
      </c>
      <c r="L841" s="8" t="s">
        <v>10782</v>
      </c>
      <c r="M841" s="183">
        <v>45911.43472222222</v>
      </c>
      <c r="N841" s="183">
        <v>45913.620833333327</v>
      </c>
      <c r="O841" s="90"/>
      <c r="P841" s="8" t="s">
        <v>8318</v>
      </c>
      <c r="Q841" s="8" t="s">
        <v>8318</v>
      </c>
      <c r="R841" s="8" t="s">
        <v>162</v>
      </c>
      <c r="S841" s="8" t="s">
        <v>162</v>
      </c>
      <c r="T841" s="8" t="s">
        <v>6246</v>
      </c>
      <c r="U841" s="8" t="s">
        <v>7731</v>
      </c>
      <c r="V841" s="8" t="s">
        <v>10783</v>
      </c>
      <c r="W841" s="8" t="s">
        <v>165</v>
      </c>
      <c r="X841" s="10"/>
      <c r="Y841" s="94" t="str">
        <f>VLOOKUP(D841,TIPOLOGIA!A:F,6,0)</f>
        <v>TIPO II</v>
      </c>
      <c r="Z841" s="94" t="str">
        <f>VLOOKUP(D841,TIPOLOGIA!A:F,5,0)</f>
        <v>TERRESTRE</v>
      </c>
      <c r="AA841" s="8" t="s">
        <v>1049</v>
      </c>
      <c r="AB841" s="8">
        <v>1</v>
      </c>
      <c r="AC841" s="86">
        <f>IF(W841="SOPORTE_TELEFÓNICO",'BASE LIQUIDACION REDEBAN 2025'!$B$19,IF(AND(W841="VISITA_TÉCNICA",Y841="TIPO II"),'BASE LIQUIDACION REDEBAN 2025'!$B$18,'BASE LIQUIDACION REDEBAN 2025'!$B$17))</f>
        <v>67654.12000000001</v>
      </c>
      <c r="AD841" s="86">
        <v>0</v>
      </c>
      <c r="AE841" s="86">
        <f t="shared" si="13"/>
        <v>67654.12000000001</v>
      </c>
      <c r="AF841" s="49"/>
    </row>
    <row r="842" spans="1:32" s="78" customFormat="1">
      <c r="A842" s="8" t="s">
        <v>76</v>
      </c>
      <c r="B842" s="94" t="str">
        <f>VLOOKUP(A842,'CENTRO DE COSTOS'!A:D,4,FALSE)</f>
        <v>DIEGO FERNANDO HENAO CARDONA</v>
      </c>
      <c r="C842" s="94" t="str">
        <f>VLOOKUP(A842,'CENTRO DE COSTOS'!A:D,2,FALSE)</f>
        <v>0004-0003</v>
      </c>
      <c r="D842" s="8">
        <v>19142</v>
      </c>
      <c r="E842" s="8">
        <v>2725727</v>
      </c>
      <c r="F842" s="8">
        <v>59833</v>
      </c>
      <c r="G842" s="8" t="s">
        <v>6241</v>
      </c>
      <c r="H842" s="8" t="s">
        <v>171</v>
      </c>
      <c r="I842" s="8" t="s">
        <v>4325</v>
      </c>
      <c r="J842" s="8" t="s">
        <v>4326</v>
      </c>
      <c r="K842" s="8" t="s">
        <v>160</v>
      </c>
      <c r="L842" s="8" t="s">
        <v>10784</v>
      </c>
      <c r="M842" s="183">
        <v>45911.350694444453</v>
      </c>
      <c r="N842" s="183">
        <v>45913.623611111107</v>
      </c>
      <c r="O842" s="90"/>
      <c r="P842" s="8" t="s">
        <v>8318</v>
      </c>
      <c r="Q842" s="8" t="s">
        <v>8318</v>
      </c>
      <c r="R842" s="8" t="s">
        <v>6245</v>
      </c>
      <c r="S842" s="8" t="s">
        <v>6245</v>
      </c>
      <c r="T842" s="8" t="s">
        <v>6246</v>
      </c>
      <c r="U842" s="8" t="s">
        <v>7731</v>
      </c>
      <c r="V842" s="8" t="s">
        <v>10785</v>
      </c>
      <c r="W842" s="8" t="s">
        <v>165</v>
      </c>
      <c r="X842" s="10"/>
      <c r="Y842" s="94" t="str">
        <f>VLOOKUP(D842,TIPOLOGIA!A:F,6,0)</f>
        <v>TIPO II</v>
      </c>
      <c r="Z842" s="94" t="str">
        <f>VLOOKUP(D842,TIPOLOGIA!A:F,5,0)</f>
        <v>TERRESTRE</v>
      </c>
      <c r="AA842" s="8" t="s">
        <v>206</v>
      </c>
      <c r="AB842" s="8">
        <v>1</v>
      </c>
      <c r="AC842" s="86">
        <f>IF(W842="SOPORTE_TELEFÓNICO",'BASE LIQUIDACION REDEBAN 2025'!$B$19,IF(AND(W842="VISITA_TÉCNICA",Y842="TIPO II"),'BASE LIQUIDACION REDEBAN 2025'!$B$18,'BASE LIQUIDACION REDEBAN 2025'!$B$17))</f>
        <v>67654.12000000001</v>
      </c>
      <c r="AD842" s="86">
        <v>0</v>
      </c>
      <c r="AE842" s="86">
        <f t="shared" si="13"/>
        <v>67654.12000000001</v>
      </c>
      <c r="AF842" s="49"/>
    </row>
    <row r="843" spans="1:32" s="78" customFormat="1">
      <c r="A843" s="8" t="s">
        <v>98</v>
      </c>
      <c r="B843" s="94" t="str">
        <f>VLOOKUP(A843,'CENTRO DE COSTOS'!A:D,4,FALSE)</f>
        <v>MIGUEL JULIÁN HERNÁNDEZ GUARÍN</v>
      </c>
      <c r="C843" s="94" t="str">
        <f>VLOOKUP(A843,'CENTRO DE COSTOS'!A:D,2,FALSE)</f>
        <v>0004-0008</v>
      </c>
      <c r="D843" s="8">
        <v>15001</v>
      </c>
      <c r="E843" s="8">
        <v>2728133</v>
      </c>
      <c r="F843" s="8">
        <v>33106</v>
      </c>
      <c r="G843" s="8" t="s">
        <v>6241</v>
      </c>
      <c r="H843" s="8" t="s">
        <v>406</v>
      </c>
      <c r="I843" s="8" t="s">
        <v>98</v>
      </c>
      <c r="J843" s="8" t="s">
        <v>10786</v>
      </c>
      <c r="K843" s="8" t="s">
        <v>160</v>
      </c>
      <c r="L843" s="8" t="s">
        <v>10787</v>
      </c>
      <c r="M843" s="183">
        <v>45911.522222222222</v>
      </c>
      <c r="N843" s="183">
        <v>45913.625</v>
      </c>
      <c r="O843" s="90"/>
      <c r="P843" s="8" t="s">
        <v>8318</v>
      </c>
      <c r="Q843" s="8" t="s">
        <v>8318</v>
      </c>
      <c r="R843" s="8" t="s">
        <v>6245</v>
      </c>
      <c r="S843" s="8" t="s">
        <v>6245</v>
      </c>
      <c r="T843" s="8" t="s">
        <v>6246</v>
      </c>
      <c r="U843" s="8" t="s">
        <v>7731</v>
      </c>
      <c r="V843" s="8" t="s">
        <v>10788</v>
      </c>
      <c r="W843" s="8" t="s">
        <v>165</v>
      </c>
      <c r="X843" s="10"/>
      <c r="Y843" s="94" t="str">
        <f>VLOOKUP(D843,TIPOLOGIA!A:F,6,0)</f>
        <v>TIPO I</v>
      </c>
      <c r="Z843" s="94" t="str">
        <f>VLOOKUP(D843,TIPOLOGIA!A:F,5,0)</f>
        <v>TERRESTRE</v>
      </c>
      <c r="AA843" s="8" t="s">
        <v>841</v>
      </c>
      <c r="AB843" s="8">
        <v>1</v>
      </c>
      <c r="AC843" s="86">
        <f>IF(W843="SOPORTE_TELEFÓNICO",'BASE LIQUIDACION REDEBAN 2025'!$B$19,IF(AND(W843="VISITA_TÉCNICA",Y843="TIPO II"),'BASE LIQUIDACION REDEBAN 2025'!$B$18,'BASE LIQUIDACION REDEBAN 2025'!$B$17))</f>
        <v>35779.500569199998</v>
      </c>
      <c r="AD843" s="86">
        <v>0</v>
      </c>
      <c r="AE843" s="86">
        <f t="shared" si="13"/>
        <v>35779.500569199998</v>
      </c>
      <c r="AF843" s="49"/>
    </row>
    <row r="844" spans="1:32" s="78" customFormat="1">
      <c r="A844" s="8" t="s">
        <v>72</v>
      </c>
      <c r="B844" s="94" t="str">
        <f>VLOOKUP(A844,'CENTRO DE COSTOS'!A:D,4,FALSE)</f>
        <v>MIGUEL JULIÁN HERNÁNDEZ GUARÍN</v>
      </c>
      <c r="C844" s="94" t="str">
        <f>VLOOKUP(A844,'CENTRO DE COSTOS'!A:D,2,FALSE)</f>
        <v>0004-0008</v>
      </c>
      <c r="D844" s="8">
        <v>68001</v>
      </c>
      <c r="E844" s="8">
        <v>2726687</v>
      </c>
      <c r="F844" s="8">
        <v>26983</v>
      </c>
      <c r="G844" s="8" t="s">
        <v>6241</v>
      </c>
      <c r="H844" s="8" t="s">
        <v>224</v>
      </c>
      <c r="I844" s="8" t="s">
        <v>72</v>
      </c>
      <c r="J844" s="8" t="s">
        <v>1396</v>
      </c>
      <c r="K844" s="8" t="s">
        <v>160</v>
      </c>
      <c r="L844" s="8" t="s">
        <v>10789</v>
      </c>
      <c r="M844" s="183">
        <v>45911.42291666667</v>
      </c>
      <c r="N844" s="183">
        <v>45913.631249999999</v>
      </c>
      <c r="O844" s="90"/>
      <c r="P844" s="8" t="s">
        <v>8318</v>
      </c>
      <c r="Q844" s="8" t="s">
        <v>8318</v>
      </c>
      <c r="R844" s="8" t="s">
        <v>6245</v>
      </c>
      <c r="S844" s="8" t="s">
        <v>6245</v>
      </c>
      <c r="T844" s="8" t="s">
        <v>6246</v>
      </c>
      <c r="U844" s="8" t="s">
        <v>7731</v>
      </c>
      <c r="V844" s="8" t="s">
        <v>10790</v>
      </c>
      <c r="W844" s="8" t="s">
        <v>165</v>
      </c>
      <c r="X844" s="10"/>
      <c r="Y844" s="94" t="str">
        <f>VLOOKUP(D844,TIPOLOGIA!A:F,6,0)</f>
        <v>TIPO I</v>
      </c>
      <c r="Z844" s="94" t="str">
        <f>VLOOKUP(D844,TIPOLOGIA!A:F,5,0)</f>
        <v>TERRESTRE</v>
      </c>
      <c r="AA844" s="8" t="s">
        <v>230</v>
      </c>
      <c r="AB844" s="8">
        <v>1</v>
      </c>
      <c r="AC844" s="86">
        <f>IF(W844="SOPORTE_TELEFÓNICO",'BASE LIQUIDACION REDEBAN 2025'!$B$19,IF(AND(W844="VISITA_TÉCNICA",Y844="TIPO II"),'BASE LIQUIDACION REDEBAN 2025'!$B$18,'BASE LIQUIDACION REDEBAN 2025'!$B$17))</f>
        <v>35779.500569199998</v>
      </c>
      <c r="AD844" s="86">
        <v>0</v>
      </c>
      <c r="AE844" s="86">
        <f t="shared" si="13"/>
        <v>35779.500569199998</v>
      </c>
      <c r="AF844" s="49"/>
    </row>
    <row r="845" spans="1:32" s="78" customFormat="1">
      <c r="A845" s="8" t="s">
        <v>99</v>
      </c>
      <c r="B845" s="94" t="str">
        <f>VLOOKUP(A845,'CENTRO DE COSTOS'!A:D,4,FALSE)</f>
        <v>JOSE MAURICIO HERNANDEZ ROJAS</v>
      </c>
      <c r="C845" s="94" t="str">
        <f>VLOOKUP(A845,'CENTRO DE COSTOS'!A:D,2,FALSE)</f>
        <v>0004-0001</v>
      </c>
      <c r="D845" s="8">
        <v>20001</v>
      </c>
      <c r="E845" s="8">
        <v>2726336</v>
      </c>
      <c r="F845" s="8">
        <v>77329</v>
      </c>
      <c r="G845" s="8" t="s">
        <v>6241</v>
      </c>
      <c r="H845" s="8" t="s">
        <v>596</v>
      </c>
      <c r="I845" s="8" t="s">
        <v>99</v>
      </c>
      <c r="J845" s="8" t="s">
        <v>10791</v>
      </c>
      <c r="K845" s="8" t="s">
        <v>160</v>
      </c>
      <c r="L845" s="8" t="s">
        <v>10792</v>
      </c>
      <c r="M845" s="183">
        <v>45911.388888888891</v>
      </c>
      <c r="N845" s="183">
        <v>45913.637499999997</v>
      </c>
      <c r="O845" s="90"/>
      <c r="P845" s="8" t="s">
        <v>8318</v>
      </c>
      <c r="Q845" s="8" t="s">
        <v>8318</v>
      </c>
      <c r="R845" s="8" t="s">
        <v>6245</v>
      </c>
      <c r="S845" s="8" t="s">
        <v>6245</v>
      </c>
      <c r="T845" s="8" t="s">
        <v>6246</v>
      </c>
      <c r="U845" s="8" t="s">
        <v>7731</v>
      </c>
      <c r="V845" s="8" t="s">
        <v>10793</v>
      </c>
      <c r="W845" s="8" t="s">
        <v>165</v>
      </c>
      <c r="X845" s="10"/>
      <c r="Y845" s="94" t="str">
        <f>VLOOKUP(D845,TIPOLOGIA!A:F,6,0)</f>
        <v>TIPO I</v>
      </c>
      <c r="Z845" s="94" t="str">
        <f>VLOOKUP(D845,TIPOLOGIA!A:F,5,0)</f>
        <v>TERRESTRE</v>
      </c>
      <c r="AA845" s="8" t="s">
        <v>1078</v>
      </c>
      <c r="AB845" s="8">
        <v>1</v>
      </c>
      <c r="AC845" s="86">
        <f>IF(W845="SOPORTE_TELEFÓNICO",'BASE LIQUIDACION REDEBAN 2025'!$B$19,IF(AND(W845="VISITA_TÉCNICA",Y845="TIPO II"),'BASE LIQUIDACION REDEBAN 2025'!$B$18,'BASE LIQUIDACION REDEBAN 2025'!$B$17))</f>
        <v>35779.500569199998</v>
      </c>
      <c r="AD845" s="86">
        <v>0</v>
      </c>
      <c r="AE845" s="86">
        <f t="shared" si="13"/>
        <v>35779.500569199998</v>
      </c>
      <c r="AF845" s="49"/>
    </row>
    <row r="846" spans="1:32" s="78" customFormat="1">
      <c r="A846" s="8" t="s">
        <v>68</v>
      </c>
      <c r="B846" s="94" t="str">
        <f>VLOOKUP(A846,'CENTRO DE COSTOS'!A:D,4,FALSE)</f>
        <v>WILLIAM ASDRUBAL ROZO ROZO</v>
      </c>
      <c r="C846" s="94" t="str">
        <f>VLOOKUP(A846,'CENTRO DE COSTOS'!A:D,2,FALSE)</f>
        <v>0004-0004</v>
      </c>
      <c r="D846" s="8">
        <v>11001</v>
      </c>
      <c r="E846" s="8">
        <v>2727351</v>
      </c>
      <c r="F846" s="8">
        <v>78237</v>
      </c>
      <c r="G846" s="8" t="s">
        <v>6241</v>
      </c>
      <c r="H846" s="8" t="s">
        <v>417</v>
      </c>
      <c r="I846" s="8" t="s">
        <v>68</v>
      </c>
      <c r="J846" s="8" t="s">
        <v>10794</v>
      </c>
      <c r="K846" s="8" t="s">
        <v>160</v>
      </c>
      <c r="L846" s="8" t="s">
        <v>10795</v>
      </c>
      <c r="M846" s="183">
        <v>45911.462500000001</v>
      </c>
      <c r="N846" s="183">
        <v>45913.64166666667</v>
      </c>
      <c r="O846" s="90"/>
      <c r="P846" s="8" t="s">
        <v>8318</v>
      </c>
      <c r="Q846" s="8" t="s">
        <v>8318</v>
      </c>
      <c r="R846" s="8" t="s">
        <v>6245</v>
      </c>
      <c r="S846" s="8" t="s">
        <v>6245</v>
      </c>
      <c r="T846" s="8" t="s">
        <v>6246</v>
      </c>
      <c r="U846" s="8" t="s">
        <v>7731</v>
      </c>
      <c r="V846" s="8" t="s">
        <v>10796</v>
      </c>
      <c r="W846" s="8" t="s">
        <v>165</v>
      </c>
      <c r="X846" s="10"/>
      <c r="Y846" s="94" t="str">
        <f>VLOOKUP(D846,TIPOLOGIA!A:F,6,0)</f>
        <v>TIPO I</v>
      </c>
      <c r="Z846" s="94" t="str">
        <f>VLOOKUP(D846,TIPOLOGIA!A:F,5,0)</f>
        <v>TERRESTRE</v>
      </c>
      <c r="AA846" s="8" t="s">
        <v>930</v>
      </c>
      <c r="AB846" s="8">
        <v>1</v>
      </c>
      <c r="AC846" s="86">
        <f>IF(W846="SOPORTE_TELEFÓNICO",'BASE LIQUIDACION REDEBAN 2025'!$B$19,IF(AND(W846="VISITA_TÉCNICA",Y846="TIPO II"),'BASE LIQUIDACION REDEBAN 2025'!$B$18,'BASE LIQUIDACION REDEBAN 2025'!$B$17))</f>
        <v>35779.500569199998</v>
      </c>
      <c r="AD846" s="86">
        <v>0</v>
      </c>
      <c r="AE846" s="86">
        <f t="shared" si="13"/>
        <v>35779.500569199998</v>
      </c>
      <c r="AF846" s="49"/>
    </row>
    <row r="847" spans="1:32" s="78" customFormat="1">
      <c r="A847" s="8" t="s">
        <v>72</v>
      </c>
      <c r="B847" s="94" t="str">
        <f>VLOOKUP(A847,'CENTRO DE COSTOS'!A:D,4,FALSE)</f>
        <v>MIGUEL JULIÁN HERNÁNDEZ GUARÍN</v>
      </c>
      <c r="C847" s="94" t="str">
        <f>VLOOKUP(A847,'CENTRO DE COSTOS'!A:D,2,FALSE)</f>
        <v>0004-0008</v>
      </c>
      <c r="D847" s="8">
        <v>68001</v>
      </c>
      <c r="E847" s="8">
        <v>2727942</v>
      </c>
      <c r="F847" s="8">
        <v>79045</v>
      </c>
      <c r="G847" s="8" t="s">
        <v>6241</v>
      </c>
      <c r="H847" s="8" t="s">
        <v>224</v>
      </c>
      <c r="I847" s="8" t="s">
        <v>72</v>
      </c>
      <c r="J847" s="8" t="s">
        <v>10797</v>
      </c>
      <c r="K847" s="8" t="s">
        <v>160</v>
      </c>
      <c r="L847" s="8" t="s">
        <v>10798</v>
      </c>
      <c r="M847" s="183">
        <v>45911.50277777778</v>
      </c>
      <c r="N847" s="183">
        <v>45913.645138888889</v>
      </c>
      <c r="O847" s="90"/>
      <c r="P847" s="8" t="s">
        <v>8318</v>
      </c>
      <c r="Q847" s="8" t="s">
        <v>8318</v>
      </c>
      <c r="R847" s="8" t="s">
        <v>6245</v>
      </c>
      <c r="S847" s="8" t="s">
        <v>6245</v>
      </c>
      <c r="T847" s="8" t="s">
        <v>6246</v>
      </c>
      <c r="U847" s="8" t="s">
        <v>7731</v>
      </c>
      <c r="V847" s="8" t="s">
        <v>10799</v>
      </c>
      <c r="W847" s="8" t="s">
        <v>165</v>
      </c>
      <c r="X847" s="10"/>
      <c r="Y847" s="94" t="str">
        <f>VLOOKUP(D847,TIPOLOGIA!A:F,6,0)</f>
        <v>TIPO I</v>
      </c>
      <c r="Z847" s="94" t="str">
        <f>VLOOKUP(D847,TIPOLOGIA!A:F,5,0)</f>
        <v>TERRESTRE</v>
      </c>
      <c r="AA847" s="8" t="s">
        <v>319</v>
      </c>
      <c r="AB847" s="8">
        <v>1</v>
      </c>
      <c r="AC847" s="86">
        <f>IF(W847="SOPORTE_TELEFÓNICO",'BASE LIQUIDACION REDEBAN 2025'!$B$19,IF(AND(W847="VISITA_TÉCNICA",Y847="TIPO II"),'BASE LIQUIDACION REDEBAN 2025'!$B$18,'BASE LIQUIDACION REDEBAN 2025'!$B$17))</f>
        <v>35779.500569199998</v>
      </c>
      <c r="AD847" s="86">
        <v>0</v>
      </c>
      <c r="AE847" s="86">
        <f t="shared" si="13"/>
        <v>35779.500569199998</v>
      </c>
      <c r="AF847" s="49"/>
    </row>
    <row r="848" spans="1:32" s="78" customFormat="1">
      <c r="A848" s="8" t="s">
        <v>68</v>
      </c>
      <c r="B848" s="94" t="str">
        <f>VLOOKUP(A848,'CENTRO DE COSTOS'!A:D,4,FALSE)</f>
        <v>WILLIAM ASDRUBAL ROZO ROZO</v>
      </c>
      <c r="C848" s="94" t="str">
        <f>VLOOKUP(A848,'CENTRO DE COSTOS'!A:D,2,FALSE)</f>
        <v>0004-0004</v>
      </c>
      <c r="D848" s="8">
        <v>11001</v>
      </c>
      <c r="E848" s="8">
        <v>2728215</v>
      </c>
      <c r="F848" s="8">
        <v>51547</v>
      </c>
      <c r="G848" s="8" t="s">
        <v>6241</v>
      </c>
      <c r="H848" s="8" t="s">
        <v>417</v>
      </c>
      <c r="I848" s="8" t="s">
        <v>68</v>
      </c>
      <c r="J848" s="8" t="s">
        <v>10800</v>
      </c>
      <c r="K848" s="8" t="s">
        <v>160</v>
      </c>
      <c r="L848" s="8" t="s">
        <v>10801</v>
      </c>
      <c r="M848" s="183">
        <v>45911.527083333327</v>
      </c>
      <c r="N848" s="183">
        <v>45913.647916666669</v>
      </c>
      <c r="O848" s="90"/>
      <c r="P848" s="8" t="s">
        <v>8318</v>
      </c>
      <c r="Q848" s="8" t="s">
        <v>8318</v>
      </c>
      <c r="R848" s="8" t="s">
        <v>6245</v>
      </c>
      <c r="S848" s="8" t="s">
        <v>6245</v>
      </c>
      <c r="T848" s="8" t="s">
        <v>6246</v>
      </c>
      <c r="U848" s="8" t="s">
        <v>7731</v>
      </c>
      <c r="V848" s="8" t="s">
        <v>10802</v>
      </c>
      <c r="W848" s="8" t="s">
        <v>165</v>
      </c>
      <c r="X848" s="10"/>
      <c r="Y848" s="94" t="str">
        <f>VLOOKUP(D848,TIPOLOGIA!A:F,6,0)</f>
        <v>TIPO I</v>
      </c>
      <c r="Z848" s="94" t="str">
        <f>VLOOKUP(D848,TIPOLOGIA!A:F,5,0)</f>
        <v>TERRESTRE</v>
      </c>
      <c r="AA848" s="8" t="s">
        <v>930</v>
      </c>
      <c r="AB848" s="8">
        <v>1</v>
      </c>
      <c r="AC848" s="86">
        <f>IF(W848="SOPORTE_TELEFÓNICO",'BASE LIQUIDACION REDEBAN 2025'!$B$19,IF(AND(W848="VISITA_TÉCNICA",Y848="TIPO II"),'BASE LIQUIDACION REDEBAN 2025'!$B$18,'BASE LIQUIDACION REDEBAN 2025'!$B$17))</f>
        <v>35779.500569199998</v>
      </c>
      <c r="AD848" s="86">
        <v>0</v>
      </c>
      <c r="AE848" s="86">
        <f t="shared" si="13"/>
        <v>35779.500569199998</v>
      </c>
      <c r="AF848" s="49"/>
    </row>
    <row r="849" spans="1:32" s="78" customFormat="1">
      <c r="A849" s="8" t="s">
        <v>97</v>
      </c>
      <c r="B849" s="94" t="str">
        <f>VLOOKUP(A849,'CENTRO DE COSTOS'!A:D,4,FALSE)</f>
        <v>JOSE MAURICIO HERNANDEZ ROJAS</v>
      </c>
      <c r="C849" s="94" t="str">
        <f>VLOOKUP(A849,'CENTRO DE COSTOS'!A:D,2,FALSE)</f>
        <v>0004-0001</v>
      </c>
      <c r="D849" s="8">
        <v>70001</v>
      </c>
      <c r="E849" s="8">
        <v>2733211</v>
      </c>
      <c r="F849" s="8">
        <v>80968</v>
      </c>
      <c r="G849" s="8" t="s">
        <v>6241</v>
      </c>
      <c r="H849" s="8" t="s">
        <v>333</v>
      </c>
      <c r="I849" s="8" t="s">
        <v>97</v>
      </c>
      <c r="J849" s="8" t="s">
        <v>10803</v>
      </c>
      <c r="K849" s="8" t="s">
        <v>160</v>
      </c>
      <c r="L849" s="8" t="s">
        <v>10804</v>
      </c>
      <c r="M849" s="183">
        <v>45912.4375</v>
      </c>
      <c r="N849" s="183">
        <v>45913.65347222222</v>
      </c>
      <c r="O849" s="90"/>
      <c r="P849" s="8" t="s">
        <v>8318</v>
      </c>
      <c r="Q849" s="8" t="s">
        <v>8318</v>
      </c>
      <c r="R849" s="8" t="s">
        <v>162</v>
      </c>
      <c r="S849" s="8" t="s">
        <v>162</v>
      </c>
      <c r="T849" s="8" t="s">
        <v>6246</v>
      </c>
      <c r="U849" s="8" t="s">
        <v>7731</v>
      </c>
      <c r="V849" s="8" t="s">
        <v>10805</v>
      </c>
      <c r="W849" s="8" t="s">
        <v>165</v>
      </c>
      <c r="X849" s="10"/>
      <c r="Y849" s="94" t="str">
        <f>VLOOKUP(D849,TIPOLOGIA!A:F,6,0)</f>
        <v>TIPO I</v>
      </c>
      <c r="Z849" s="94" t="str">
        <f>VLOOKUP(D849,TIPOLOGIA!A:F,5,0)</f>
        <v>TERRESTRE</v>
      </c>
      <c r="AA849" s="8" t="s">
        <v>339</v>
      </c>
      <c r="AB849" s="8">
        <v>1</v>
      </c>
      <c r="AC849" s="86">
        <f>IF(W849="SOPORTE_TELEFÓNICO",'BASE LIQUIDACION REDEBAN 2025'!$B$19,IF(AND(W849="VISITA_TÉCNICA",Y849="TIPO II"),'BASE LIQUIDACION REDEBAN 2025'!$B$18,'BASE LIQUIDACION REDEBAN 2025'!$B$17))</f>
        <v>35779.500569199998</v>
      </c>
      <c r="AD849" s="86">
        <v>0</v>
      </c>
      <c r="AE849" s="86">
        <f t="shared" si="13"/>
        <v>35779.500569199998</v>
      </c>
      <c r="AF849" s="49"/>
    </row>
    <row r="850" spans="1:32" s="78" customFormat="1">
      <c r="A850" s="8" t="s">
        <v>91</v>
      </c>
      <c r="B850" s="94" t="str">
        <f>VLOOKUP(A850,'CENTRO DE COSTOS'!A:D,4,FALSE)</f>
        <v>JOSE MAURICIO HERNANDEZ ROJAS</v>
      </c>
      <c r="C850" s="94" t="str">
        <f>VLOOKUP(A850,'CENTRO DE COSTOS'!A:D,2,FALSE)</f>
        <v>0004-0001</v>
      </c>
      <c r="D850" s="8">
        <v>23001</v>
      </c>
      <c r="E850" s="8">
        <v>2733673</v>
      </c>
      <c r="F850" s="8">
        <v>66563</v>
      </c>
      <c r="G850" s="8" t="s">
        <v>6241</v>
      </c>
      <c r="H850" s="8" t="s">
        <v>193</v>
      </c>
      <c r="I850" s="8" t="s">
        <v>91</v>
      </c>
      <c r="J850" s="8" t="s">
        <v>10806</v>
      </c>
      <c r="K850" s="8" t="s">
        <v>160</v>
      </c>
      <c r="L850" s="8" t="s">
        <v>10807</v>
      </c>
      <c r="M850" s="183">
        <v>45912.476388888892</v>
      </c>
      <c r="N850" s="183">
        <v>45913.655555555553</v>
      </c>
      <c r="O850" s="90"/>
      <c r="P850" s="8" t="s">
        <v>8318</v>
      </c>
      <c r="Q850" s="8" t="s">
        <v>8318</v>
      </c>
      <c r="R850" s="8" t="s">
        <v>6245</v>
      </c>
      <c r="S850" s="8" t="s">
        <v>6245</v>
      </c>
      <c r="T850" s="8" t="s">
        <v>6246</v>
      </c>
      <c r="U850" s="8" t="s">
        <v>7731</v>
      </c>
      <c r="V850" s="8" t="s">
        <v>10808</v>
      </c>
      <c r="W850" s="8" t="s">
        <v>165</v>
      </c>
      <c r="X850" s="10"/>
      <c r="Y850" s="94" t="str">
        <f>VLOOKUP(D850,TIPOLOGIA!A:F,6,0)</f>
        <v>TIPO I</v>
      </c>
      <c r="Z850" s="94" t="str">
        <f>VLOOKUP(D850,TIPOLOGIA!A:F,5,0)</f>
        <v>TERRESTRE</v>
      </c>
      <c r="AA850" s="8" t="s">
        <v>2917</v>
      </c>
      <c r="AB850" s="8">
        <v>1</v>
      </c>
      <c r="AC850" s="86">
        <f>IF(W850="SOPORTE_TELEFÓNICO",'BASE LIQUIDACION REDEBAN 2025'!$B$19,IF(AND(W850="VISITA_TÉCNICA",Y850="TIPO II"),'BASE LIQUIDACION REDEBAN 2025'!$B$18,'BASE LIQUIDACION REDEBAN 2025'!$B$17))</f>
        <v>35779.500569199998</v>
      </c>
      <c r="AD850" s="86">
        <v>0</v>
      </c>
      <c r="AE850" s="86">
        <f t="shared" si="13"/>
        <v>35779.500569199998</v>
      </c>
      <c r="AF850" s="49"/>
    </row>
    <row r="851" spans="1:32" s="78" customFormat="1">
      <c r="A851" s="8" t="s">
        <v>97</v>
      </c>
      <c r="B851" s="94" t="str">
        <f>VLOOKUP(A851,'CENTRO DE COSTOS'!A:D,4,FALSE)</f>
        <v>JOSE MAURICIO HERNANDEZ ROJAS</v>
      </c>
      <c r="C851" s="94" t="str">
        <f>VLOOKUP(A851,'CENTRO DE COSTOS'!A:D,2,FALSE)</f>
        <v>0004-0001</v>
      </c>
      <c r="D851" s="8">
        <v>70001</v>
      </c>
      <c r="E851" s="8">
        <v>2728931</v>
      </c>
      <c r="F851" s="8">
        <v>79913</v>
      </c>
      <c r="G851" s="8" t="s">
        <v>6241</v>
      </c>
      <c r="H851" s="8" t="s">
        <v>333</v>
      </c>
      <c r="I851" s="8" t="s">
        <v>97</v>
      </c>
      <c r="J851" s="8" t="s">
        <v>10809</v>
      </c>
      <c r="K851" s="8" t="s">
        <v>160</v>
      </c>
      <c r="L851" s="8" t="s">
        <v>10810</v>
      </c>
      <c r="M851" s="183">
        <v>45911.620138888888</v>
      </c>
      <c r="N851" s="183">
        <v>45913.657638888893</v>
      </c>
      <c r="O851" s="90"/>
      <c r="P851" s="8" t="s">
        <v>8318</v>
      </c>
      <c r="Q851" s="8" t="s">
        <v>8318</v>
      </c>
      <c r="R851" s="8" t="s">
        <v>243</v>
      </c>
      <c r="S851" s="8" t="s">
        <v>244</v>
      </c>
      <c r="T851" s="8" t="s">
        <v>6246</v>
      </c>
      <c r="U851" s="8" t="s">
        <v>7731</v>
      </c>
      <c r="V851" s="8" t="s">
        <v>10811</v>
      </c>
      <c r="W851" s="8" t="s">
        <v>165</v>
      </c>
      <c r="X851" s="10"/>
      <c r="Y851" s="94" t="str">
        <f>VLOOKUP(D851,TIPOLOGIA!A:F,6,0)</f>
        <v>TIPO I</v>
      </c>
      <c r="Z851" s="94" t="str">
        <f>VLOOKUP(D851,TIPOLOGIA!A:F,5,0)</f>
        <v>TERRESTRE</v>
      </c>
      <c r="AA851" s="8" t="s">
        <v>339</v>
      </c>
      <c r="AB851" s="8">
        <v>1</v>
      </c>
      <c r="AC851" s="86">
        <f>IF(W851="SOPORTE_TELEFÓNICO",'BASE LIQUIDACION REDEBAN 2025'!$B$19,IF(AND(W851="VISITA_TÉCNICA",Y851="TIPO II"),'BASE LIQUIDACION REDEBAN 2025'!$B$18,'BASE LIQUIDACION REDEBAN 2025'!$B$17))</f>
        <v>35779.500569199998</v>
      </c>
      <c r="AD851" s="86">
        <v>0</v>
      </c>
      <c r="AE851" s="86">
        <f t="shared" si="13"/>
        <v>35779.500569199998</v>
      </c>
      <c r="AF851" s="49"/>
    </row>
    <row r="852" spans="1:32" s="78" customFormat="1">
      <c r="A852" s="8" t="s">
        <v>96</v>
      </c>
      <c r="B852" s="94" t="str">
        <f>VLOOKUP(A852,'CENTRO DE COSTOS'!A:D,4,FALSE)</f>
        <v>JOSE MAURICIO HERNANDEZ ROJAS</v>
      </c>
      <c r="C852" s="94" t="str">
        <f>VLOOKUP(A852,'CENTRO DE COSTOS'!A:D,2,FALSE)</f>
        <v>0004-0001</v>
      </c>
      <c r="D852" s="8">
        <v>47980</v>
      </c>
      <c r="E852" s="8">
        <v>2717885</v>
      </c>
      <c r="F852" s="8">
        <v>72897</v>
      </c>
      <c r="G852" s="8" t="s">
        <v>6241</v>
      </c>
      <c r="H852" s="8" t="s">
        <v>438</v>
      </c>
      <c r="I852" s="8" t="s">
        <v>9411</v>
      </c>
      <c r="J852" s="8" t="s">
        <v>10812</v>
      </c>
      <c r="K852" s="8" t="s">
        <v>160</v>
      </c>
      <c r="L852" s="8" t="s">
        <v>10813</v>
      </c>
      <c r="M852" s="183">
        <v>45909.709027777782</v>
      </c>
      <c r="N852" s="183">
        <v>45913.661805555559</v>
      </c>
      <c r="O852" s="90"/>
      <c r="P852" s="8" t="s">
        <v>8318</v>
      </c>
      <c r="Q852" s="8" t="s">
        <v>8318</v>
      </c>
      <c r="R852" s="8" t="s">
        <v>6245</v>
      </c>
      <c r="S852" s="8" t="s">
        <v>6245</v>
      </c>
      <c r="T852" s="8" t="s">
        <v>6246</v>
      </c>
      <c r="U852" s="8" t="s">
        <v>7731</v>
      </c>
      <c r="V852" s="8" t="s">
        <v>10814</v>
      </c>
      <c r="W852" s="8" t="s">
        <v>165</v>
      </c>
      <c r="X852" s="10"/>
      <c r="Y852" s="94" t="str">
        <f>VLOOKUP(D852,TIPOLOGIA!A:F,6,0)</f>
        <v>TIPO II</v>
      </c>
      <c r="Z852" s="94" t="str">
        <f>VLOOKUP(D852,TIPOLOGIA!A:F,5,0)</f>
        <v>TERRESTRE</v>
      </c>
      <c r="AA852" s="8" t="s">
        <v>442</v>
      </c>
      <c r="AB852" s="8">
        <v>1</v>
      </c>
      <c r="AC852" s="86">
        <f>IF(W852="SOPORTE_TELEFÓNICO",'BASE LIQUIDACION REDEBAN 2025'!$B$19,IF(AND(W852="VISITA_TÉCNICA",Y852="TIPO II"),'BASE LIQUIDACION REDEBAN 2025'!$B$18,'BASE LIQUIDACION REDEBAN 2025'!$B$17))</f>
        <v>67654.12000000001</v>
      </c>
      <c r="AD852" s="86">
        <v>0</v>
      </c>
      <c r="AE852" s="86">
        <f t="shared" si="13"/>
        <v>67654.12000000001</v>
      </c>
      <c r="AF852" s="49"/>
    </row>
    <row r="853" spans="1:32" s="78" customFormat="1">
      <c r="A853" s="8" t="s">
        <v>72</v>
      </c>
      <c r="B853" s="94" t="str">
        <f>VLOOKUP(A853,'CENTRO DE COSTOS'!A:D,4,FALSE)</f>
        <v>MIGUEL JULIÁN HERNÁNDEZ GUARÍN</v>
      </c>
      <c r="C853" s="94" t="str">
        <f>VLOOKUP(A853,'CENTRO DE COSTOS'!A:D,2,FALSE)</f>
        <v>0004-0008</v>
      </c>
      <c r="D853" s="8">
        <v>13688</v>
      </c>
      <c r="E853" s="8">
        <v>2720208</v>
      </c>
      <c r="F853" s="8">
        <v>59354</v>
      </c>
      <c r="G853" s="8" t="s">
        <v>6241</v>
      </c>
      <c r="H853" s="8" t="s">
        <v>685</v>
      </c>
      <c r="I853" s="8" t="s">
        <v>826</v>
      </c>
      <c r="J853" s="8" t="s">
        <v>5721</v>
      </c>
      <c r="K853" s="8" t="s">
        <v>160</v>
      </c>
      <c r="L853" s="8" t="s">
        <v>10815</v>
      </c>
      <c r="M853" s="183">
        <v>45910.397222222222</v>
      </c>
      <c r="N853" s="183">
        <v>45913.700694444437</v>
      </c>
      <c r="O853" s="90"/>
      <c r="P853" s="8" t="s">
        <v>8318</v>
      </c>
      <c r="Q853" s="8" t="s">
        <v>8318</v>
      </c>
      <c r="R853" s="8" t="s">
        <v>6245</v>
      </c>
      <c r="S853" s="8" t="s">
        <v>6245</v>
      </c>
      <c r="T853" s="8" t="s">
        <v>6246</v>
      </c>
      <c r="U853" s="8" t="s">
        <v>7731</v>
      </c>
      <c r="V853" s="8" t="s">
        <v>10816</v>
      </c>
      <c r="W853" s="8" t="s">
        <v>8320</v>
      </c>
      <c r="X853" s="10"/>
      <c r="Y853" s="94" t="str">
        <f>VLOOKUP(D853,TIPOLOGIA!A:F,6,0)</f>
        <v>TIPO IV ESPECIAL</v>
      </c>
      <c r="Z853" s="94" t="str">
        <f>VLOOKUP(D853,TIPOLOGIA!A:F,5,0)</f>
        <v>TERRESTRE/FLUVIAL</v>
      </c>
      <c r="AA853" s="8"/>
      <c r="AB853" s="8">
        <v>0</v>
      </c>
      <c r="AC853" s="86">
        <f>IF(W853="SOPORTE_TELEFÓNICO",'BASE LIQUIDACION REDEBAN 2025'!$B$19,IF(AND(W853="VISITA_TÉCNICA",Y853="TIPO II"),'BASE LIQUIDACION REDEBAN 2025'!$B$18,'BASE LIQUIDACION REDEBAN 2025'!$B$17))</f>
        <v>35779.500569199998</v>
      </c>
      <c r="AD853" s="86">
        <v>0</v>
      </c>
      <c r="AE853" s="86">
        <f t="shared" si="13"/>
        <v>35779.500569199998</v>
      </c>
      <c r="AF853" s="49"/>
    </row>
    <row r="854" spans="1:32" s="78" customFormat="1">
      <c r="A854" s="8" t="s">
        <v>99</v>
      </c>
      <c r="B854" s="94" t="str">
        <f>VLOOKUP(A854,'CENTRO DE COSTOS'!A:D,4,FALSE)</f>
        <v>JOSE MAURICIO HERNANDEZ ROJAS</v>
      </c>
      <c r="C854" s="94" t="str">
        <f>VLOOKUP(A854,'CENTRO DE COSTOS'!A:D,2,FALSE)</f>
        <v>0004-0001</v>
      </c>
      <c r="D854" s="8">
        <v>20383</v>
      </c>
      <c r="E854" s="8">
        <v>2717087</v>
      </c>
      <c r="F854" s="8">
        <v>42378</v>
      </c>
      <c r="G854" s="8" t="s">
        <v>6241</v>
      </c>
      <c r="H854" s="8" t="s">
        <v>596</v>
      </c>
      <c r="I854" s="8" t="s">
        <v>1846</v>
      </c>
      <c r="J854" s="8" t="s">
        <v>1847</v>
      </c>
      <c r="K854" s="8" t="s">
        <v>160</v>
      </c>
      <c r="L854" s="8" t="s">
        <v>10817</v>
      </c>
      <c r="M854" s="183">
        <v>45909.654861111107</v>
      </c>
      <c r="N854" s="183">
        <v>45913.70208333333</v>
      </c>
      <c r="O854" s="90"/>
      <c r="P854" s="8" t="s">
        <v>8318</v>
      </c>
      <c r="Q854" s="8" t="s">
        <v>8318</v>
      </c>
      <c r="R854" s="8" t="s">
        <v>6245</v>
      </c>
      <c r="S854" s="8" t="s">
        <v>6245</v>
      </c>
      <c r="T854" s="8" t="s">
        <v>6246</v>
      </c>
      <c r="U854" s="8" t="s">
        <v>7731</v>
      </c>
      <c r="V854" s="8" t="s">
        <v>10818</v>
      </c>
      <c r="W854" s="8" t="s">
        <v>8320</v>
      </c>
      <c r="X854" s="10"/>
      <c r="Y854" s="94" t="str">
        <f>VLOOKUP(D854,TIPOLOGIA!A:F,6,0)</f>
        <v>TIPO IV</v>
      </c>
      <c r="Z854" s="94" t="str">
        <f>VLOOKUP(D854,TIPOLOGIA!A:F,5,0)</f>
        <v>TERRESTRE</v>
      </c>
      <c r="AA854" s="8"/>
      <c r="AB854" s="8">
        <v>0</v>
      </c>
      <c r="AC854" s="86">
        <f>IF(W854="SOPORTE_TELEFÓNICO",'BASE LIQUIDACION REDEBAN 2025'!$B$19,IF(AND(W854="VISITA_TÉCNICA",Y854="TIPO II"),'BASE LIQUIDACION REDEBAN 2025'!$B$18,'BASE LIQUIDACION REDEBAN 2025'!$B$17))</f>
        <v>35779.500569199998</v>
      </c>
      <c r="AD854" s="86">
        <v>0</v>
      </c>
      <c r="AE854" s="86">
        <f t="shared" si="13"/>
        <v>35779.500569199998</v>
      </c>
      <c r="AF854" s="49"/>
    </row>
    <row r="855" spans="1:32" s="78" customFormat="1">
      <c r="A855" s="8" t="s">
        <v>72</v>
      </c>
      <c r="B855" s="94" t="str">
        <f>VLOOKUP(A855,'CENTRO DE COSTOS'!A:D,4,FALSE)</f>
        <v>MIGUEL JULIÁN HERNÁNDEZ GUARÍN</v>
      </c>
      <c r="C855" s="94" t="str">
        <f>VLOOKUP(A855,'CENTRO DE COSTOS'!A:D,2,FALSE)</f>
        <v>0004-0008</v>
      </c>
      <c r="D855" s="8">
        <v>68081</v>
      </c>
      <c r="E855" s="8">
        <v>2720274</v>
      </c>
      <c r="F855" s="8">
        <v>10446</v>
      </c>
      <c r="G855" s="8" t="s">
        <v>6241</v>
      </c>
      <c r="H855" s="8" t="s">
        <v>224</v>
      </c>
      <c r="I855" s="8" t="s">
        <v>2488</v>
      </c>
      <c r="J855" s="8" t="s">
        <v>10819</v>
      </c>
      <c r="K855" s="8" t="s">
        <v>160</v>
      </c>
      <c r="L855" s="8" t="s">
        <v>10820</v>
      </c>
      <c r="M855" s="183">
        <v>45910.409722222219</v>
      </c>
      <c r="N855" s="183">
        <v>45913.702777777777</v>
      </c>
      <c r="O855" s="90"/>
      <c r="P855" s="8" t="s">
        <v>8318</v>
      </c>
      <c r="Q855" s="8" t="s">
        <v>8318</v>
      </c>
      <c r="R855" s="8" t="s">
        <v>6245</v>
      </c>
      <c r="S855" s="8" t="s">
        <v>6245</v>
      </c>
      <c r="T855" s="8" t="s">
        <v>6246</v>
      </c>
      <c r="U855" s="8" t="s">
        <v>7731</v>
      </c>
      <c r="V855" s="8" t="s">
        <v>10821</v>
      </c>
      <c r="W855" s="8" t="s">
        <v>8320</v>
      </c>
      <c r="X855" s="10"/>
      <c r="Y855" s="94" t="str">
        <f>VLOOKUP(D855,TIPOLOGIA!A:F,6,0)</f>
        <v>TIPO III</v>
      </c>
      <c r="Z855" s="94" t="str">
        <f>VLOOKUP(D855,TIPOLOGIA!A:F,5,0)</f>
        <v>TERRESTRE</v>
      </c>
      <c r="AA855" s="8"/>
      <c r="AB855" s="8">
        <v>0</v>
      </c>
      <c r="AC855" s="86">
        <f>IF(W855="SOPORTE_TELEFÓNICO",'BASE LIQUIDACION REDEBAN 2025'!$B$19,IF(AND(W855="VISITA_TÉCNICA",Y855="TIPO II"),'BASE LIQUIDACION REDEBAN 2025'!$B$18,'BASE LIQUIDACION REDEBAN 2025'!$B$17))</f>
        <v>35779.500569199998</v>
      </c>
      <c r="AD855" s="86">
        <v>0</v>
      </c>
      <c r="AE855" s="86">
        <f t="shared" si="13"/>
        <v>35779.500569199998</v>
      </c>
      <c r="AF855" s="49"/>
    </row>
    <row r="856" spans="1:32" s="78" customFormat="1">
      <c r="A856" s="8" t="s">
        <v>96</v>
      </c>
      <c r="B856" s="94" t="str">
        <f>VLOOKUP(A856,'CENTRO DE COSTOS'!A:D,4,FALSE)</f>
        <v>JOSE MAURICIO HERNANDEZ ROJAS</v>
      </c>
      <c r="C856" s="94" t="str">
        <f>VLOOKUP(A856,'CENTRO DE COSTOS'!A:D,2,FALSE)</f>
        <v>0004-0001</v>
      </c>
      <c r="D856" s="8">
        <v>44090</v>
      </c>
      <c r="E856" s="8">
        <v>2718437</v>
      </c>
      <c r="F856" s="8">
        <v>72103</v>
      </c>
      <c r="G856" s="8" t="s">
        <v>6241</v>
      </c>
      <c r="H856" s="8" t="s">
        <v>706</v>
      </c>
      <c r="I856" s="8" t="s">
        <v>3567</v>
      </c>
      <c r="J856" s="8" t="s">
        <v>10822</v>
      </c>
      <c r="K856" s="8" t="s">
        <v>160</v>
      </c>
      <c r="L856" s="8" t="s">
        <v>10823</v>
      </c>
      <c r="M856" s="183">
        <v>45910.333333333343</v>
      </c>
      <c r="N856" s="183">
        <v>45913.70416666667</v>
      </c>
      <c r="O856" s="90"/>
      <c r="P856" s="8" t="s">
        <v>8318</v>
      </c>
      <c r="Q856" s="8" t="s">
        <v>8318</v>
      </c>
      <c r="R856" s="8" t="s">
        <v>243</v>
      </c>
      <c r="S856" s="8" t="s">
        <v>365</v>
      </c>
      <c r="T856" s="8" t="s">
        <v>6246</v>
      </c>
      <c r="U856" s="8" t="s">
        <v>7731</v>
      </c>
      <c r="V856" s="8" t="s">
        <v>10824</v>
      </c>
      <c r="W856" s="8" t="s">
        <v>8320</v>
      </c>
      <c r="X856" s="10"/>
      <c r="Y856" s="94" t="str">
        <f>VLOOKUP(D856,TIPOLOGIA!A:F,6,0)</f>
        <v>TIPO III</v>
      </c>
      <c r="Z856" s="94" t="str">
        <f>VLOOKUP(D856,TIPOLOGIA!A:F,5,0)</f>
        <v>TERRESTRE</v>
      </c>
      <c r="AA856" s="8"/>
      <c r="AB856" s="8">
        <v>0</v>
      </c>
      <c r="AC856" s="86">
        <f>IF(W856="SOPORTE_TELEFÓNICO",'BASE LIQUIDACION REDEBAN 2025'!$B$19,IF(AND(W856="VISITA_TÉCNICA",Y856="TIPO II"),'BASE LIQUIDACION REDEBAN 2025'!$B$18,'BASE LIQUIDACION REDEBAN 2025'!$B$17))</f>
        <v>35779.500569199998</v>
      </c>
      <c r="AD856" s="86">
        <v>0</v>
      </c>
      <c r="AE856" s="86">
        <f t="shared" si="13"/>
        <v>35779.500569199998</v>
      </c>
      <c r="AF856" s="49"/>
    </row>
    <row r="857" spans="1:32" s="78" customFormat="1">
      <c r="A857" s="8" t="s">
        <v>98</v>
      </c>
      <c r="B857" s="94" t="str">
        <f>VLOOKUP(A857,'CENTRO DE COSTOS'!A:D,4,FALSE)</f>
        <v>MIGUEL JULIÁN HERNÁNDEZ GUARÍN</v>
      </c>
      <c r="C857" s="94" t="str">
        <f>VLOOKUP(A857,'CENTRO DE COSTOS'!A:D,2,FALSE)</f>
        <v>0004-0008</v>
      </c>
      <c r="D857" s="8">
        <v>15686</v>
      </c>
      <c r="E857" s="8">
        <v>2712156</v>
      </c>
      <c r="F857" s="8">
        <v>81025</v>
      </c>
      <c r="G857" s="8" t="s">
        <v>6241</v>
      </c>
      <c r="H857" s="8" t="s">
        <v>406</v>
      </c>
      <c r="I857" s="8" t="s">
        <v>10825</v>
      </c>
      <c r="J857" s="8" t="s">
        <v>10826</v>
      </c>
      <c r="K857" s="8" t="s">
        <v>160</v>
      </c>
      <c r="L857" s="8" t="s">
        <v>10827</v>
      </c>
      <c r="M857" s="183">
        <v>45909.333333333343</v>
      </c>
      <c r="N857" s="183">
        <v>45913.705555555563</v>
      </c>
      <c r="O857" s="90"/>
      <c r="P857" s="8" t="s">
        <v>8318</v>
      </c>
      <c r="Q857" s="8" t="s">
        <v>8318</v>
      </c>
      <c r="R857" s="8" t="s">
        <v>243</v>
      </c>
      <c r="S857" s="8" t="s">
        <v>244</v>
      </c>
      <c r="T857" s="8" t="s">
        <v>6246</v>
      </c>
      <c r="U857" s="8" t="s">
        <v>7731</v>
      </c>
      <c r="V857" s="8" t="s">
        <v>10828</v>
      </c>
      <c r="W857" s="8" t="s">
        <v>8320</v>
      </c>
      <c r="X857" s="10"/>
      <c r="Y857" s="94" t="str">
        <f>VLOOKUP(D857,TIPOLOGIA!A:F,6,0)</f>
        <v>TIPO III</v>
      </c>
      <c r="Z857" s="94" t="str">
        <f>VLOOKUP(D857,TIPOLOGIA!A:F,5,0)</f>
        <v>TERRESTRE</v>
      </c>
      <c r="AA857" s="8"/>
      <c r="AB857" s="8">
        <v>0</v>
      </c>
      <c r="AC857" s="86">
        <f>IF(W857="SOPORTE_TELEFÓNICO",'BASE LIQUIDACION REDEBAN 2025'!$B$19,IF(AND(W857="VISITA_TÉCNICA",Y857="TIPO II"),'BASE LIQUIDACION REDEBAN 2025'!$B$18,'BASE LIQUIDACION REDEBAN 2025'!$B$17))</f>
        <v>35779.500569199998</v>
      </c>
      <c r="AD857" s="86">
        <v>0</v>
      </c>
      <c r="AE857" s="86">
        <f t="shared" si="13"/>
        <v>35779.500569199998</v>
      </c>
      <c r="AF857" s="49"/>
    </row>
    <row r="858" spans="1:32" s="78" customFormat="1">
      <c r="A858" s="8" t="s">
        <v>100</v>
      </c>
      <c r="B858" s="94" t="str">
        <f>VLOOKUP(A858,'CENTRO DE COSTOS'!A:D,4,FALSE)</f>
        <v>KEVIN ALEXIS CORZO BUSTOS</v>
      </c>
      <c r="C858" s="94" t="str">
        <f>VLOOKUP(A858,'CENTRO DE COSTOS'!A:D,2,FALSE)</f>
        <v>0004-0007</v>
      </c>
      <c r="D858" s="8">
        <v>50568</v>
      </c>
      <c r="E858" s="8">
        <v>2710212</v>
      </c>
      <c r="F858" s="8">
        <v>79119</v>
      </c>
      <c r="G858" s="8" t="s">
        <v>6241</v>
      </c>
      <c r="H858" s="8" t="s">
        <v>216</v>
      </c>
      <c r="I858" s="8" t="s">
        <v>3630</v>
      </c>
      <c r="J858" s="8" t="s">
        <v>10829</v>
      </c>
      <c r="K858" s="8" t="s">
        <v>160</v>
      </c>
      <c r="L858" s="8" t="s">
        <v>10830</v>
      </c>
      <c r="M858" s="183">
        <v>45908.611111111109</v>
      </c>
      <c r="N858" s="183">
        <v>45913.706250000003</v>
      </c>
      <c r="O858" s="90"/>
      <c r="P858" s="8" t="s">
        <v>8318</v>
      </c>
      <c r="Q858" s="8" t="s">
        <v>8318</v>
      </c>
      <c r="R858" s="8" t="s">
        <v>162</v>
      </c>
      <c r="S858" s="8" t="s">
        <v>162</v>
      </c>
      <c r="T858" s="8" t="s">
        <v>6246</v>
      </c>
      <c r="U858" s="8" t="s">
        <v>7731</v>
      </c>
      <c r="V858" s="8" t="s">
        <v>10831</v>
      </c>
      <c r="W858" s="8" t="s">
        <v>8320</v>
      </c>
      <c r="X858" s="10"/>
      <c r="Y858" s="94" t="str">
        <f>VLOOKUP(D858,TIPOLOGIA!A:F,6,0)</f>
        <v>TIPO III</v>
      </c>
      <c r="Z858" s="94" t="str">
        <f>VLOOKUP(D858,TIPOLOGIA!A:F,5,0)</f>
        <v>TERRESTRE</v>
      </c>
      <c r="AA858" s="8"/>
      <c r="AB858" s="8">
        <v>0</v>
      </c>
      <c r="AC858" s="86">
        <f>IF(W858="SOPORTE_TELEFÓNICO",'BASE LIQUIDACION REDEBAN 2025'!$B$19,IF(AND(W858="VISITA_TÉCNICA",Y858="TIPO II"),'BASE LIQUIDACION REDEBAN 2025'!$B$18,'BASE LIQUIDACION REDEBAN 2025'!$B$17))</f>
        <v>35779.500569199998</v>
      </c>
      <c r="AD858" s="86">
        <v>0</v>
      </c>
      <c r="AE858" s="86">
        <f t="shared" si="13"/>
        <v>35779.500569199998</v>
      </c>
      <c r="AF858" s="49"/>
    </row>
    <row r="859" spans="1:32" s="78" customFormat="1">
      <c r="A859" s="8" t="s">
        <v>93</v>
      </c>
      <c r="B859" s="94" t="str">
        <f>VLOOKUP(A859,'CENTRO DE COSTOS'!A:D,4,FALSE)</f>
        <v>DIEGO FERNANDO HENAO CARDONA</v>
      </c>
      <c r="C859" s="94" t="str">
        <f>VLOOKUP(A859,'CENTRO DE COSTOS'!A:D,2,FALSE)</f>
        <v>0004-0003</v>
      </c>
      <c r="D859" s="8">
        <v>52835</v>
      </c>
      <c r="E859" s="8">
        <v>2705859</v>
      </c>
      <c r="F859" s="8">
        <v>79952</v>
      </c>
      <c r="G859" s="8" t="s">
        <v>6241</v>
      </c>
      <c r="H859" s="8" t="s">
        <v>157</v>
      </c>
      <c r="I859" s="8" t="s">
        <v>2009</v>
      </c>
      <c r="J859" s="8" t="s">
        <v>10832</v>
      </c>
      <c r="K859" s="8" t="s">
        <v>160</v>
      </c>
      <c r="L859" s="8" t="s">
        <v>10833</v>
      </c>
      <c r="M859" s="183">
        <v>45908.34652777778</v>
      </c>
      <c r="N859" s="183">
        <v>45913.706944444442</v>
      </c>
      <c r="O859" s="90"/>
      <c r="P859" s="8" t="s">
        <v>8318</v>
      </c>
      <c r="Q859" s="8" t="s">
        <v>8318</v>
      </c>
      <c r="R859" s="8" t="s">
        <v>162</v>
      </c>
      <c r="S859" s="8" t="s">
        <v>162</v>
      </c>
      <c r="T859" s="8" t="s">
        <v>6246</v>
      </c>
      <c r="U859" s="8" t="s">
        <v>7731</v>
      </c>
      <c r="V859" s="8" t="s">
        <v>10834</v>
      </c>
      <c r="W859" s="8" t="s">
        <v>8320</v>
      </c>
      <c r="X859" s="10"/>
      <c r="Y859" s="94" t="str">
        <f>VLOOKUP(D859,TIPOLOGIA!A:F,6,0)</f>
        <v>TIPO IV</v>
      </c>
      <c r="Z859" s="94" t="str">
        <f>VLOOKUP(D859,TIPOLOGIA!A:F,5,0)</f>
        <v>TERRESTRE</v>
      </c>
      <c r="AA859" s="8"/>
      <c r="AB859" s="8">
        <v>0</v>
      </c>
      <c r="AC859" s="86">
        <f>IF(W859="SOPORTE_TELEFÓNICO",'BASE LIQUIDACION REDEBAN 2025'!$B$19,IF(AND(W859="VISITA_TÉCNICA",Y859="TIPO II"),'BASE LIQUIDACION REDEBAN 2025'!$B$18,'BASE LIQUIDACION REDEBAN 2025'!$B$17))</f>
        <v>35779.500569199998</v>
      </c>
      <c r="AD859" s="86">
        <v>0</v>
      </c>
      <c r="AE859" s="86">
        <f t="shared" si="13"/>
        <v>35779.500569199998</v>
      </c>
      <c r="AF859" s="49"/>
    </row>
    <row r="860" spans="1:32" s="78" customFormat="1">
      <c r="A860" s="8" t="s">
        <v>68</v>
      </c>
      <c r="B860" s="94" t="str">
        <f>VLOOKUP(A860,'CENTRO DE COSTOS'!A:D,4,FALSE)</f>
        <v>WILLIAM ASDRUBAL ROZO ROZO</v>
      </c>
      <c r="C860" s="94" t="str">
        <f>VLOOKUP(A860,'CENTRO DE COSTOS'!A:D,2,FALSE)</f>
        <v>0004-0004</v>
      </c>
      <c r="D860" s="8">
        <v>25754</v>
      </c>
      <c r="E860" s="8">
        <v>2726459</v>
      </c>
      <c r="F860" s="8">
        <v>35017</v>
      </c>
      <c r="G860" s="8" t="s">
        <v>6241</v>
      </c>
      <c r="H860" s="8" t="s">
        <v>417</v>
      </c>
      <c r="I860" s="8" t="s">
        <v>418</v>
      </c>
      <c r="J860" s="8" t="s">
        <v>10835</v>
      </c>
      <c r="K860" s="8" t="s">
        <v>160</v>
      </c>
      <c r="L860" s="8" t="s">
        <v>10836</v>
      </c>
      <c r="M860" s="183">
        <v>45911.401388888888</v>
      </c>
      <c r="N860" s="183">
        <v>45914.64166666667</v>
      </c>
      <c r="O860" s="90"/>
      <c r="P860" s="8" t="s">
        <v>8318</v>
      </c>
      <c r="Q860" s="8" t="s">
        <v>8318</v>
      </c>
      <c r="R860" s="8" t="s">
        <v>6245</v>
      </c>
      <c r="S860" s="8" t="s">
        <v>6245</v>
      </c>
      <c r="T860" s="8" t="s">
        <v>6246</v>
      </c>
      <c r="U860" s="8" t="s">
        <v>7731</v>
      </c>
      <c r="V860" s="8" t="s">
        <v>10837</v>
      </c>
      <c r="W860" s="8" t="s">
        <v>165</v>
      </c>
      <c r="X860" s="10"/>
      <c r="Y860" s="94" t="str">
        <f>VLOOKUP(D860,TIPOLOGIA!A:F,6,0)</f>
        <v>TIPO I</v>
      </c>
      <c r="Z860" s="94" t="str">
        <f>VLOOKUP(D860,TIPOLOGIA!A:F,5,0)</f>
        <v>TERRESTRE</v>
      </c>
      <c r="AA860" s="8" t="s">
        <v>422</v>
      </c>
      <c r="AB860" s="8">
        <v>1</v>
      </c>
      <c r="AC860" s="86">
        <f>IF(W860="SOPORTE_TELEFÓNICO",'BASE LIQUIDACION REDEBAN 2025'!$B$19,IF(AND(W860="VISITA_TÉCNICA",Y860="TIPO II"),'BASE LIQUIDACION REDEBAN 2025'!$B$18,'BASE LIQUIDACION REDEBAN 2025'!$B$17))</f>
        <v>35779.500569199998</v>
      </c>
      <c r="AD860" s="86">
        <v>0</v>
      </c>
      <c r="AE860" s="86">
        <f t="shared" si="13"/>
        <v>35779.500569199998</v>
      </c>
      <c r="AF860" s="49"/>
    </row>
    <row r="861" spans="1:32" s="78" customFormat="1">
      <c r="A861" s="8" t="s">
        <v>76</v>
      </c>
      <c r="B861" s="94" t="str">
        <f>VLOOKUP(A861,'CENTRO DE COSTOS'!A:D,4,FALSE)</f>
        <v>DIEGO FERNANDO HENAO CARDONA</v>
      </c>
      <c r="C861" s="94" t="str">
        <f>VLOOKUP(A861,'CENTRO DE COSTOS'!A:D,2,FALSE)</f>
        <v>0004-0003</v>
      </c>
      <c r="D861" s="8">
        <v>19532</v>
      </c>
      <c r="E861" s="8">
        <v>2704264</v>
      </c>
      <c r="F861" s="8">
        <v>79400</v>
      </c>
      <c r="G861" s="8" t="s">
        <v>6241</v>
      </c>
      <c r="H861" s="8" t="s">
        <v>171</v>
      </c>
      <c r="I861" s="8" t="s">
        <v>4977</v>
      </c>
      <c r="J861" s="8" t="s">
        <v>8685</v>
      </c>
      <c r="K861" s="8" t="s">
        <v>160</v>
      </c>
      <c r="L861" s="8" t="s">
        <v>10838</v>
      </c>
      <c r="M861" s="183">
        <v>45908.333333333343</v>
      </c>
      <c r="N861" s="183">
        <v>45915.324305555558</v>
      </c>
      <c r="O861" s="90"/>
      <c r="P861" s="8" t="s">
        <v>8318</v>
      </c>
      <c r="Q861" s="8" t="s">
        <v>8318</v>
      </c>
      <c r="R861" s="8" t="s">
        <v>6245</v>
      </c>
      <c r="S861" s="8" t="s">
        <v>6245</v>
      </c>
      <c r="T861" s="8" t="s">
        <v>6246</v>
      </c>
      <c r="U861" s="8" t="s">
        <v>7731</v>
      </c>
      <c r="V861" s="8" t="s">
        <v>10839</v>
      </c>
      <c r="W861" s="8" t="s">
        <v>8320</v>
      </c>
      <c r="X861" s="10"/>
      <c r="Y861" s="94" t="str">
        <f>VLOOKUP(D861,TIPOLOGIA!A:F,6,0)</f>
        <v>TIPO IV</v>
      </c>
      <c r="Z861" s="94" t="str">
        <f>VLOOKUP(D861,TIPOLOGIA!A:F,5,0)</f>
        <v>TERRESTRE</v>
      </c>
      <c r="AA861" s="8"/>
      <c r="AB861" s="8">
        <v>0</v>
      </c>
      <c r="AC861" s="86">
        <f>IF(W861="SOPORTE_TELEFÓNICO",'BASE LIQUIDACION REDEBAN 2025'!$B$19,IF(AND(W861="VISITA_TÉCNICA",Y861="TIPO II"),'BASE LIQUIDACION REDEBAN 2025'!$B$18,'BASE LIQUIDACION REDEBAN 2025'!$B$17))</f>
        <v>35779.500569199998</v>
      </c>
      <c r="AD861" s="86">
        <v>0</v>
      </c>
      <c r="AE861" s="86">
        <f t="shared" si="13"/>
        <v>35779.500569199998</v>
      </c>
      <c r="AF861" s="49"/>
    </row>
    <row r="862" spans="1:32" s="78" customFormat="1">
      <c r="A862" s="8" t="s">
        <v>90</v>
      </c>
      <c r="B862" s="94" t="str">
        <f>VLOOKUP(A862,'CENTRO DE COSTOS'!A:D,4,FALSE)</f>
        <v>JUAN SEBASTIÁN RÍOS CASTRILLÓN</v>
      </c>
      <c r="C862" s="94" t="str">
        <f>VLOOKUP(A862,'CENTRO DE COSTOS'!A:D,2,FALSE)</f>
        <v>0004-0005</v>
      </c>
      <c r="D862" s="8">
        <v>5129</v>
      </c>
      <c r="E862" s="8">
        <v>2706137</v>
      </c>
      <c r="F862" s="8">
        <v>77447</v>
      </c>
      <c r="G862" s="8" t="s">
        <v>6241</v>
      </c>
      <c r="H862" s="8" t="s">
        <v>249</v>
      </c>
      <c r="I862" s="8" t="s">
        <v>269</v>
      </c>
      <c r="J862" s="8" t="s">
        <v>10840</v>
      </c>
      <c r="K862" s="8" t="s">
        <v>160</v>
      </c>
      <c r="L862" s="8" t="s">
        <v>10841</v>
      </c>
      <c r="M862" s="183">
        <v>45908.36041666667</v>
      </c>
      <c r="N862" s="183">
        <v>45915.340277777781</v>
      </c>
      <c r="O862" s="90"/>
      <c r="P862" s="8" t="s">
        <v>8318</v>
      </c>
      <c r="Q862" s="8" t="s">
        <v>8318</v>
      </c>
      <c r="R862" s="8" t="s">
        <v>6245</v>
      </c>
      <c r="S862" s="8" t="s">
        <v>6245</v>
      </c>
      <c r="T862" s="8" t="s">
        <v>6246</v>
      </c>
      <c r="U862" s="8" t="s">
        <v>7731</v>
      </c>
      <c r="V862" s="8" t="s">
        <v>10842</v>
      </c>
      <c r="W862" s="8" t="s">
        <v>165</v>
      </c>
      <c r="X862" s="10"/>
      <c r="Y862" s="94" t="str">
        <f>VLOOKUP(D862,TIPOLOGIA!A:F,6,0)</f>
        <v>TIPO I</v>
      </c>
      <c r="Z862" s="94" t="str">
        <f>VLOOKUP(D862,TIPOLOGIA!A:F,5,0)</f>
        <v>TERRESTRE</v>
      </c>
      <c r="AA862" s="8" t="s">
        <v>3793</v>
      </c>
      <c r="AB862" s="8">
        <v>1</v>
      </c>
      <c r="AC862" s="86">
        <f>IF(W862="SOPORTE_TELEFÓNICO",'BASE LIQUIDACION REDEBAN 2025'!$B$19,IF(AND(W862="VISITA_TÉCNICA",Y862="TIPO II"),'BASE LIQUIDACION REDEBAN 2025'!$B$18,'BASE LIQUIDACION REDEBAN 2025'!$B$17))</f>
        <v>35779.500569199998</v>
      </c>
      <c r="AD862" s="86">
        <v>0</v>
      </c>
      <c r="AE862" s="86">
        <f t="shared" si="13"/>
        <v>35779.500569199998</v>
      </c>
      <c r="AF862" s="49"/>
    </row>
    <row r="863" spans="1:32" s="78" customFormat="1">
      <c r="A863" s="8" t="s">
        <v>60</v>
      </c>
      <c r="B863" s="94" t="str">
        <f>VLOOKUP(A863,'CENTRO DE COSTOS'!A:D,4,FALSE)</f>
        <v>JUAN SEBASTIÁN RÍOS CASTRILLÓN</v>
      </c>
      <c r="C863" s="94" t="str">
        <f>VLOOKUP(A863,'CENTRO DE COSTOS'!A:D,2,FALSE)</f>
        <v>0004-0005</v>
      </c>
      <c r="D863" s="8">
        <v>5837</v>
      </c>
      <c r="E863" s="8">
        <v>2691442</v>
      </c>
      <c r="F863" s="8">
        <v>53958</v>
      </c>
      <c r="G863" s="8" t="s">
        <v>6241</v>
      </c>
      <c r="H863" s="8" t="s">
        <v>249</v>
      </c>
      <c r="I863" s="8" t="s">
        <v>256</v>
      </c>
      <c r="J863" s="8" t="s">
        <v>10843</v>
      </c>
      <c r="K863" s="8" t="s">
        <v>160</v>
      </c>
      <c r="L863" s="8" t="s">
        <v>10844</v>
      </c>
      <c r="M863" s="183">
        <v>45904.333333333343</v>
      </c>
      <c r="N863" s="183">
        <v>45915.411805555559</v>
      </c>
      <c r="O863" s="90"/>
      <c r="P863" s="8" t="s">
        <v>8318</v>
      </c>
      <c r="Q863" s="8" t="s">
        <v>8318</v>
      </c>
      <c r="R863" s="8" t="s">
        <v>6245</v>
      </c>
      <c r="S863" s="8" t="s">
        <v>6245</v>
      </c>
      <c r="T863" s="8" t="s">
        <v>6246</v>
      </c>
      <c r="U863" s="8" t="s">
        <v>7731</v>
      </c>
      <c r="V863" s="8" t="s">
        <v>10845</v>
      </c>
      <c r="W863" s="8" t="s">
        <v>8320</v>
      </c>
      <c r="X863" s="10"/>
      <c r="Y863" s="94" t="str">
        <f>VLOOKUP(D863,TIPOLOGIA!A:F,6,0)</f>
        <v>TIPO II</v>
      </c>
      <c r="Z863" s="94" t="str">
        <f>VLOOKUP(D863,TIPOLOGIA!A:F,5,0)</f>
        <v>TERRESTRE</v>
      </c>
      <c r="AA863" s="8" t="s">
        <v>261</v>
      </c>
      <c r="AB863" s="8">
        <v>0</v>
      </c>
      <c r="AC863" s="86">
        <f>IF(W863="SOPORTE_TELEFÓNICO",'BASE LIQUIDACION REDEBAN 2025'!$B$19,IF(AND(W863="VISITA_TÉCNICA",Y863="TIPO II"),'BASE LIQUIDACION REDEBAN 2025'!$B$18,'BASE LIQUIDACION REDEBAN 2025'!$B$17))</f>
        <v>35779.500569199998</v>
      </c>
      <c r="AD863" s="86">
        <v>0</v>
      </c>
      <c r="AE863" s="86">
        <f t="shared" si="13"/>
        <v>35779.500569199998</v>
      </c>
      <c r="AF863" s="49"/>
    </row>
    <row r="864" spans="1:32" s="78" customFormat="1">
      <c r="A864" s="8" t="s">
        <v>90</v>
      </c>
      <c r="B864" s="94" t="str">
        <f>VLOOKUP(A864,'CENTRO DE COSTOS'!A:D,4,FALSE)</f>
        <v>JUAN SEBASTIÁN RÍOS CASTRILLÓN</v>
      </c>
      <c r="C864" s="94" t="str">
        <f>VLOOKUP(A864,'CENTRO DE COSTOS'!A:D,2,FALSE)</f>
        <v>0004-0005</v>
      </c>
      <c r="D864" s="8">
        <v>5642</v>
      </c>
      <c r="E864" s="8">
        <v>2710157</v>
      </c>
      <c r="F864" s="8">
        <v>67936</v>
      </c>
      <c r="G864" s="8" t="s">
        <v>6241</v>
      </c>
      <c r="H864" s="8" t="s">
        <v>249</v>
      </c>
      <c r="I864" s="8" t="s">
        <v>10846</v>
      </c>
      <c r="J864" s="8" t="s">
        <v>10847</v>
      </c>
      <c r="K864" s="8" t="s">
        <v>160</v>
      </c>
      <c r="L864" s="8" t="s">
        <v>10848</v>
      </c>
      <c r="M864" s="183">
        <v>45908.616666666669</v>
      </c>
      <c r="N864" s="183">
        <v>45915.415277777778</v>
      </c>
      <c r="O864" s="90"/>
      <c r="P864" s="8" t="s">
        <v>8318</v>
      </c>
      <c r="Q864" s="8" t="s">
        <v>8318</v>
      </c>
      <c r="R864" s="8" t="s">
        <v>243</v>
      </c>
      <c r="S864" s="8" t="s">
        <v>365</v>
      </c>
      <c r="T864" s="8" t="s">
        <v>6246</v>
      </c>
      <c r="U864" s="8" t="s">
        <v>7731</v>
      </c>
      <c r="V864" s="8" t="s">
        <v>10849</v>
      </c>
      <c r="W864" s="8" t="s">
        <v>8320</v>
      </c>
      <c r="X864" s="10"/>
      <c r="Y864" s="94" t="str">
        <f>VLOOKUP(D864,TIPOLOGIA!A:F,6,0)</f>
        <v>TIPO II</v>
      </c>
      <c r="Z864" s="94" t="str">
        <f>VLOOKUP(D864,TIPOLOGIA!A:F,5,0)</f>
        <v>TERRESTRE</v>
      </c>
      <c r="AA864" s="8" t="s">
        <v>1483</v>
      </c>
      <c r="AB864" s="8">
        <v>0</v>
      </c>
      <c r="AC864" s="86">
        <f>IF(W864="SOPORTE_TELEFÓNICO",'BASE LIQUIDACION REDEBAN 2025'!$B$19,IF(AND(W864="VISITA_TÉCNICA",Y864="TIPO II"),'BASE LIQUIDACION REDEBAN 2025'!$B$18,'BASE LIQUIDACION REDEBAN 2025'!$B$17))</f>
        <v>35779.500569199998</v>
      </c>
      <c r="AD864" s="86">
        <v>0</v>
      </c>
      <c r="AE864" s="86">
        <f t="shared" si="13"/>
        <v>35779.500569199998</v>
      </c>
      <c r="AF864" s="49"/>
    </row>
    <row r="865" spans="1:32" s="78" customFormat="1">
      <c r="A865" s="8" t="s">
        <v>98</v>
      </c>
      <c r="B865" s="94" t="str">
        <f>VLOOKUP(A865,'CENTRO DE COSTOS'!A:D,4,FALSE)</f>
        <v>MIGUEL JULIÁN HERNÁNDEZ GUARÍN</v>
      </c>
      <c r="C865" s="94" t="str">
        <f>VLOOKUP(A865,'CENTRO DE COSTOS'!A:D,2,FALSE)</f>
        <v>0004-0008</v>
      </c>
      <c r="D865" s="8">
        <v>15759</v>
      </c>
      <c r="E865" s="8">
        <v>2716319</v>
      </c>
      <c r="F865" s="8">
        <v>79655</v>
      </c>
      <c r="G865" s="8" t="s">
        <v>6241</v>
      </c>
      <c r="H865" s="8" t="s">
        <v>406</v>
      </c>
      <c r="I865" s="8" t="s">
        <v>1065</v>
      </c>
      <c r="J865" s="8" t="s">
        <v>10850</v>
      </c>
      <c r="K865" s="8" t="s">
        <v>160</v>
      </c>
      <c r="L865" s="8" t="s">
        <v>10851</v>
      </c>
      <c r="M865" s="183">
        <v>45909.59652777778</v>
      </c>
      <c r="N865" s="183">
        <v>45915.433333333327</v>
      </c>
      <c r="O865" s="90"/>
      <c r="P865" s="8" t="s">
        <v>8318</v>
      </c>
      <c r="Q865" s="8" t="s">
        <v>8318</v>
      </c>
      <c r="R865" s="8" t="s">
        <v>6245</v>
      </c>
      <c r="S865" s="8" t="s">
        <v>6245</v>
      </c>
      <c r="T865" s="8" t="s">
        <v>6246</v>
      </c>
      <c r="U865" s="8" t="s">
        <v>7731</v>
      </c>
      <c r="V865" s="8" t="s">
        <v>10852</v>
      </c>
      <c r="W865" s="8" t="s">
        <v>8320</v>
      </c>
      <c r="X865" s="10"/>
      <c r="Y865" s="94" t="str">
        <f>VLOOKUP(D865,TIPOLOGIA!A:F,6,0)</f>
        <v>TIPO II</v>
      </c>
      <c r="Z865" s="94" t="str">
        <f>VLOOKUP(D865,TIPOLOGIA!A:F,5,0)</f>
        <v>TERRESTRE</v>
      </c>
      <c r="AA865" s="8" t="s">
        <v>3425</v>
      </c>
      <c r="AB865" s="8">
        <v>0</v>
      </c>
      <c r="AC865" s="86">
        <f>IF(W865="SOPORTE_TELEFÓNICO",'BASE LIQUIDACION REDEBAN 2025'!$B$19,IF(AND(W865="VISITA_TÉCNICA",Y865="TIPO II"),'BASE LIQUIDACION REDEBAN 2025'!$B$18,'BASE LIQUIDACION REDEBAN 2025'!$B$17))</f>
        <v>35779.500569199998</v>
      </c>
      <c r="AD865" s="86">
        <v>0</v>
      </c>
      <c r="AE865" s="86">
        <f t="shared" si="13"/>
        <v>35779.500569199998</v>
      </c>
      <c r="AF865" s="49"/>
    </row>
    <row r="866" spans="1:32" s="78" customFormat="1">
      <c r="A866" s="8" t="s">
        <v>80</v>
      </c>
      <c r="B866" s="94" t="str">
        <f>VLOOKUP(A866,'CENTRO DE COSTOS'!A:D,4,FALSE)</f>
        <v>JOSE MAURICIO HERNANDEZ ROJAS</v>
      </c>
      <c r="C866" s="94" t="str">
        <f>VLOOKUP(A866,'CENTRO DE COSTOS'!A:D,2,FALSE)</f>
        <v>0004-0001</v>
      </c>
      <c r="D866" s="8">
        <v>13001</v>
      </c>
      <c r="E866" s="8">
        <v>2725025</v>
      </c>
      <c r="F866" s="8">
        <v>75846</v>
      </c>
      <c r="G866" s="8" t="s">
        <v>6241</v>
      </c>
      <c r="H866" s="8" t="s">
        <v>685</v>
      </c>
      <c r="I866" s="8" t="s">
        <v>80</v>
      </c>
      <c r="J866" s="8" t="s">
        <v>10853</v>
      </c>
      <c r="K866" s="8" t="s">
        <v>160</v>
      </c>
      <c r="L866" s="8" t="s">
        <v>10854</v>
      </c>
      <c r="M866" s="183">
        <v>45911.333333333343</v>
      </c>
      <c r="N866" s="183">
        <v>45915.43472222222</v>
      </c>
      <c r="O866" s="90"/>
      <c r="P866" s="8" t="s">
        <v>8318</v>
      </c>
      <c r="Q866" s="8" t="s">
        <v>8318</v>
      </c>
      <c r="R866" s="8" t="s">
        <v>162</v>
      </c>
      <c r="S866" s="8" t="s">
        <v>162</v>
      </c>
      <c r="T866" s="8" t="s">
        <v>6246</v>
      </c>
      <c r="U866" s="8" t="s">
        <v>7731</v>
      </c>
      <c r="V866" s="8" t="s">
        <v>10855</v>
      </c>
      <c r="W866" s="8" t="s">
        <v>165</v>
      </c>
      <c r="X866" s="10"/>
      <c r="Y866" s="94" t="str">
        <f>VLOOKUP(D866,TIPOLOGIA!A:F,6,0)</f>
        <v>TIPO I</v>
      </c>
      <c r="Z866" s="94" t="str">
        <f>VLOOKUP(D866,TIPOLOGIA!A:F,5,0)</f>
        <v>TERRESTRE</v>
      </c>
      <c r="AA866" s="8" t="s">
        <v>1275</v>
      </c>
      <c r="AB866" s="8">
        <v>1</v>
      </c>
      <c r="AC866" s="86">
        <f>IF(W866="SOPORTE_TELEFÓNICO",'BASE LIQUIDACION REDEBAN 2025'!$B$19,IF(AND(W866="VISITA_TÉCNICA",Y866="TIPO II"),'BASE LIQUIDACION REDEBAN 2025'!$B$18,'BASE LIQUIDACION REDEBAN 2025'!$B$17))</f>
        <v>35779.500569199998</v>
      </c>
      <c r="AD866" s="86">
        <v>0</v>
      </c>
      <c r="AE866" s="86">
        <f t="shared" si="13"/>
        <v>35779.500569199998</v>
      </c>
      <c r="AF866" s="49"/>
    </row>
    <row r="867" spans="1:32" s="78" customFormat="1">
      <c r="A867" s="8" t="s">
        <v>64</v>
      </c>
      <c r="B867" s="94" t="str">
        <f>VLOOKUP(A867,'CENTRO DE COSTOS'!A:D,4,FALSE)</f>
        <v>JOSE MAURICIO HERNANDEZ ROJAS</v>
      </c>
      <c r="C867" s="94" t="str">
        <f>VLOOKUP(A867,'CENTRO DE COSTOS'!A:D,2,FALSE)</f>
        <v>0004-0001</v>
      </c>
      <c r="D867" s="8">
        <v>8001</v>
      </c>
      <c r="E867" s="8">
        <v>2737146</v>
      </c>
      <c r="F867" s="8">
        <v>79037</v>
      </c>
      <c r="G867" s="8" t="s">
        <v>6241</v>
      </c>
      <c r="H867" s="8" t="s">
        <v>1045</v>
      </c>
      <c r="I867" s="8" t="s">
        <v>64</v>
      </c>
      <c r="J867" s="8" t="s">
        <v>10856</v>
      </c>
      <c r="K867" s="8" t="s">
        <v>160</v>
      </c>
      <c r="L867" s="8" t="s">
        <v>10857</v>
      </c>
      <c r="M867" s="183">
        <v>45913.42291666667</v>
      </c>
      <c r="N867" s="183">
        <v>45915.439583333333</v>
      </c>
      <c r="O867" s="90"/>
      <c r="P867" s="8" t="s">
        <v>8318</v>
      </c>
      <c r="Q867" s="8" t="s">
        <v>8318</v>
      </c>
      <c r="R867" s="8" t="s">
        <v>6245</v>
      </c>
      <c r="S867" s="8" t="s">
        <v>6245</v>
      </c>
      <c r="T867" s="8" t="s">
        <v>6246</v>
      </c>
      <c r="U867" s="8" t="s">
        <v>7731</v>
      </c>
      <c r="V867" s="8" t="s">
        <v>10858</v>
      </c>
      <c r="W867" s="8" t="s">
        <v>165</v>
      </c>
      <c r="X867" s="10"/>
      <c r="Y867" s="94" t="str">
        <f>VLOOKUP(D867,TIPOLOGIA!A:F,6,0)</f>
        <v>TIPO I</v>
      </c>
      <c r="Z867" s="94" t="str">
        <f>VLOOKUP(D867,TIPOLOGIA!A:F,5,0)</f>
        <v>TERRESTRE</v>
      </c>
      <c r="AA867" s="8" t="s">
        <v>1743</v>
      </c>
      <c r="AB867" s="8">
        <v>1</v>
      </c>
      <c r="AC867" s="86">
        <f>IF(W867="SOPORTE_TELEFÓNICO",'BASE LIQUIDACION REDEBAN 2025'!$B$19,IF(AND(W867="VISITA_TÉCNICA",Y867="TIPO II"),'BASE LIQUIDACION REDEBAN 2025'!$B$18,'BASE LIQUIDACION REDEBAN 2025'!$B$17))</f>
        <v>35779.500569199998</v>
      </c>
      <c r="AD867" s="86">
        <v>0</v>
      </c>
      <c r="AE867" s="86">
        <f t="shared" si="13"/>
        <v>35779.500569199998</v>
      </c>
      <c r="AF867" s="49"/>
    </row>
    <row r="868" spans="1:32" s="78" customFormat="1">
      <c r="A868" s="8" t="s">
        <v>99</v>
      </c>
      <c r="B868" s="94" t="str">
        <f>VLOOKUP(A868,'CENTRO DE COSTOS'!A:D,4,FALSE)</f>
        <v>JOSE MAURICIO HERNANDEZ ROJAS</v>
      </c>
      <c r="C868" s="94" t="str">
        <f>VLOOKUP(A868,'CENTRO DE COSTOS'!A:D,2,FALSE)</f>
        <v>0004-0001</v>
      </c>
      <c r="D868" s="8">
        <v>20001</v>
      </c>
      <c r="E868" s="8">
        <v>2732264</v>
      </c>
      <c r="F868" s="8">
        <v>15428</v>
      </c>
      <c r="G868" s="8" t="s">
        <v>6241</v>
      </c>
      <c r="H868" s="8" t="s">
        <v>596</v>
      </c>
      <c r="I868" s="8" t="s">
        <v>99</v>
      </c>
      <c r="J868" s="8" t="s">
        <v>10859</v>
      </c>
      <c r="K868" s="8" t="s">
        <v>160</v>
      </c>
      <c r="L868" s="8" t="s">
        <v>10860</v>
      </c>
      <c r="M868" s="183">
        <v>45912.410416666673</v>
      </c>
      <c r="N868" s="183">
        <v>45915.442361111112</v>
      </c>
      <c r="O868" s="90"/>
      <c r="P868" s="8" t="s">
        <v>8318</v>
      </c>
      <c r="Q868" s="8" t="s">
        <v>8318</v>
      </c>
      <c r="R868" s="8" t="s">
        <v>6245</v>
      </c>
      <c r="S868" s="8" t="s">
        <v>6245</v>
      </c>
      <c r="T868" s="8" t="s">
        <v>6246</v>
      </c>
      <c r="U868" s="8" t="s">
        <v>7731</v>
      </c>
      <c r="V868" s="8" t="s">
        <v>10861</v>
      </c>
      <c r="W868" s="8" t="s">
        <v>8320</v>
      </c>
      <c r="X868" s="10"/>
      <c r="Y868" s="94" t="str">
        <f>VLOOKUP(D868,TIPOLOGIA!A:F,6,0)</f>
        <v>TIPO I</v>
      </c>
      <c r="Z868" s="94" t="str">
        <f>VLOOKUP(D868,TIPOLOGIA!A:F,5,0)</f>
        <v>TERRESTRE</v>
      </c>
      <c r="AA868" s="8" t="s">
        <v>1078</v>
      </c>
      <c r="AB868" s="8">
        <v>0</v>
      </c>
      <c r="AC868" s="86">
        <f>IF(W868="SOPORTE_TELEFÓNICO",'BASE LIQUIDACION REDEBAN 2025'!$B$19,IF(AND(W868="VISITA_TÉCNICA",Y868="TIPO II"),'BASE LIQUIDACION REDEBAN 2025'!$B$18,'BASE LIQUIDACION REDEBAN 2025'!$B$17))</f>
        <v>35779.500569199998</v>
      </c>
      <c r="AD868" s="86">
        <v>0</v>
      </c>
      <c r="AE868" s="86">
        <f t="shared" si="13"/>
        <v>35779.500569199998</v>
      </c>
      <c r="AF868" s="49"/>
    </row>
    <row r="869" spans="1:32" s="78" customFormat="1">
      <c r="A869" s="8" t="s">
        <v>81</v>
      </c>
      <c r="B869" s="94" t="str">
        <f>VLOOKUP(A869,'CENTRO DE COSTOS'!A:D,4,FALSE)</f>
        <v>MIGUEL JULIÁN HERNÁNDEZ GUARÍN</v>
      </c>
      <c r="C869" s="94" t="str">
        <f>VLOOKUP(A869,'CENTRO DE COSTOS'!A:D,2,FALSE)</f>
        <v>0004-0008</v>
      </c>
      <c r="D869" s="8">
        <v>54001</v>
      </c>
      <c r="E869" s="8">
        <v>2731776</v>
      </c>
      <c r="F869" s="8">
        <v>80595</v>
      </c>
      <c r="G869" s="8" t="s">
        <v>6241</v>
      </c>
      <c r="H869" s="8" t="s">
        <v>296</v>
      </c>
      <c r="I869" s="8" t="s">
        <v>81</v>
      </c>
      <c r="J869" s="8" t="s">
        <v>10862</v>
      </c>
      <c r="K869" s="8" t="s">
        <v>160</v>
      </c>
      <c r="L869" s="8" t="s">
        <v>10863</v>
      </c>
      <c r="M869" s="183">
        <v>45912.373611111107</v>
      </c>
      <c r="N869" s="183">
        <v>45915.443749999999</v>
      </c>
      <c r="O869" s="90"/>
      <c r="P869" s="8" t="s">
        <v>8318</v>
      </c>
      <c r="Q869" s="8" t="s">
        <v>8318</v>
      </c>
      <c r="R869" s="8" t="s">
        <v>162</v>
      </c>
      <c r="S869" s="8" t="s">
        <v>162</v>
      </c>
      <c r="T869" s="8" t="s">
        <v>7735</v>
      </c>
      <c r="U869" s="8" t="s">
        <v>8730</v>
      </c>
      <c r="V869" s="8" t="s">
        <v>10864</v>
      </c>
      <c r="W869" s="8" t="s">
        <v>165</v>
      </c>
      <c r="X869" s="10"/>
      <c r="Y869" s="94" t="str">
        <f>VLOOKUP(D869,TIPOLOGIA!A:F,6,0)</f>
        <v>TIPO I</v>
      </c>
      <c r="Z869" s="94" t="str">
        <f>VLOOKUP(D869,TIPOLOGIA!A:F,5,0)</f>
        <v>TERRESTRE</v>
      </c>
      <c r="AA869" s="8" t="s">
        <v>307</v>
      </c>
      <c r="AB869" s="8">
        <v>1</v>
      </c>
      <c r="AC869" s="86">
        <f>IF(W869="SOPORTE_TELEFÓNICO",'BASE LIQUIDACION REDEBAN 2025'!$B$19,IF(AND(W869="VISITA_TÉCNICA",Y869="TIPO II"),'BASE LIQUIDACION REDEBAN 2025'!$B$18,'BASE LIQUIDACION REDEBAN 2025'!$B$17))</f>
        <v>35779.500569199998</v>
      </c>
      <c r="AD869" s="86">
        <v>0</v>
      </c>
      <c r="AE869" s="86">
        <f t="shared" si="13"/>
        <v>35779.500569199998</v>
      </c>
      <c r="AF869" s="49"/>
    </row>
    <row r="870" spans="1:32" s="78" customFormat="1">
      <c r="A870" s="8" t="s">
        <v>100</v>
      </c>
      <c r="B870" s="94" t="str">
        <f>VLOOKUP(A870,'CENTRO DE COSTOS'!A:D,4,FALSE)</f>
        <v>KEVIN ALEXIS CORZO BUSTOS</v>
      </c>
      <c r="C870" s="94" t="str">
        <f>VLOOKUP(A870,'CENTRO DE COSTOS'!A:D,2,FALSE)</f>
        <v>0004-0007</v>
      </c>
      <c r="D870" s="8">
        <v>50001</v>
      </c>
      <c r="E870" s="8">
        <v>2729769</v>
      </c>
      <c r="F870" s="8">
        <v>80551</v>
      </c>
      <c r="G870" s="8" t="s">
        <v>6241</v>
      </c>
      <c r="H870" s="8" t="s">
        <v>216</v>
      </c>
      <c r="I870" s="8" t="s">
        <v>100</v>
      </c>
      <c r="J870" s="8" t="s">
        <v>10865</v>
      </c>
      <c r="K870" s="8" t="s">
        <v>160</v>
      </c>
      <c r="L870" s="8" t="s">
        <v>10866</v>
      </c>
      <c r="M870" s="183">
        <v>45911.670138888891</v>
      </c>
      <c r="N870" s="183">
        <v>45915.445833333331</v>
      </c>
      <c r="O870" s="90"/>
      <c r="P870" s="8" t="s">
        <v>8318</v>
      </c>
      <c r="Q870" s="8" t="s">
        <v>8318</v>
      </c>
      <c r="R870" s="8" t="s">
        <v>162</v>
      </c>
      <c r="S870" s="8" t="s">
        <v>162</v>
      </c>
      <c r="T870" s="8" t="s">
        <v>6246</v>
      </c>
      <c r="U870" s="8" t="s">
        <v>7731</v>
      </c>
      <c r="V870" s="8" t="s">
        <v>10867</v>
      </c>
      <c r="W870" s="8" t="s">
        <v>165</v>
      </c>
      <c r="X870" s="10"/>
      <c r="Y870" s="94" t="str">
        <f>VLOOKUP(D870,TIPOLOGIA!A:F,6,0)</f>
        <v>TIPO I</v>
      </c>
      <c r="Z870" s="94" t="str">
        <f>VLOOKUP(D870,TIPOLOGIA!A:F,5,0)</f>
        <v>TERRESTRE</v>
      </c>
      <c r="AA870" s="8" t="s">
        <v>1227</v>
      </c>
      <c r="AB870" s="8">
        <v>1</v>
      </c>
      <c r="AC870" s="86">
        <f>IF(W870="SOPORTE_TELEFÓNICO",'BASE LIQUIDACION REDEBAN 2025'!$B$19,IF(AND(W870="VISITA_TÉCNICA",Y870="TIPO II"),'BASE LIQUIDACION REDEBAN 2025'!$B$18,'BASE LIQUIDACION REDEBAN 2025'!$B$17))</f>
        <v>35779.500569199998</v>
      </c>
      <c r="AD870" s="86">
        <v>0</v>
      </c>
      <c r="AE870" s="86">
        <f t="shared" si="13"/>
        <v>35779.500569199998</v>
      </c>
      <c r="AF870" s="49"/>
    </row>
    <row r="871" spans="1:32" s="78" customFormat="1">
      <c r="A871" s="8" t="s">
        <v>72</v>
      </c>
      <c r="B871" s="94" t="str">
        <f>VLOOKUP(A871,'CENTRO DE COSTOS'!A:D,4,FALSE)</f>
        <v>MIGUEL JULIÁN HERNÁNDEZ GUARÍN</v>
      </c>
      <c r="C871" s="94" t="str">
        <f>VLOOKUP(A871,'CENTRO DE COSTOS'!A:D,2,FALSE)</f>
        <v>0004-0008</v>
      </c>
      <c r="D871" s="8">
        <v>68001</v>
      </c>
      <c r="E871" s="8">
        <v>2730611</v>
      </c>
      <c r="F871" s="8">
        <v>80868</v>
      </c>
      <c r="G871" s="8" t="s">
        <v>6241</v>
      </c>
      <c r="H871" s="8" t="s">
        <v>224</v>
      </c>
      <c r="I871" s="8" t="s">
        <v>72</v>
      </c>
      <c r="J871" s="8" t="s">
        <v>10868</v>
      </c>
      <c r="K871" s="8" t="s">
        <v>160</v>
      </c>
      <c r="L871" s="8" t="s">
        <v>10869</v>
      </c>
      <c r="M871" s="183">
        <v>45912.333333333343</v>
      </c>
      <c r="N871" s="183">
        <v>45915.45</v>
      </c>
      <c r="O871" s="90"/>
      <c r="P871" s="8" t="s">
        <v>8318</v>
      </c>
      <c r="Q871" s="8" t="s">
        <v>8318</v>
      </c>
      <c r="R871" s="8" t="s">
        <v>162</v>
      </c>
      <c r="S871" s="8" t="s">
        <v>162</v>
      </c>
      <c r="T871" s="8" t="s">
        <v>6246</v>
      </c>
      <c r="U871" s="8" t="s">
        <v>7731</v>
      </c>
      <c r="V871" s="8" t="s">
        <v>10870</v>
      </c>
      <c r="W871" s="8" t="s">
        <v>165</v>
      </c>
      <c r="X871" s="10"/>
      <c r="Y871" s="94" t="str">
        <f>VLOOKUP(D871,TIPOLOGIA!A:F,6,0)</f>
        <v>TIPO I</v>
      </c>
      <c r="Z871" s="94" t="str">
        <f>VLOOKUP(D871,TIPOLOGIA!A:F,5,0)</f>
        <v>TERRESTRE</v>
      </c>
      <c r="AA871" s="8" t="s">
        <v>230</v>
      </c>
      <c r="AB871" s="8">
        <v>1</v>
      </c>
      <c r="AC871" s="86">
        <f>IF(W871="SOPORTE_TELEFÓNICO",'BASE LIQUIDACION REDEBAN 2025'!$B$19,IF(AND(W871="VISITA_TÉCNICA",Y871="TIPO II"),'BASE LIQUIDACION REDEBAN 2025'!$B$18,'BASE LIQUIDACION REDEBAN 2025'!$B$17))</f>
        <v>35779.500569199998</v>
      </c>
      <c r="AD871" s="86">
        <v>0</v>
      </c>
      <c r="AE871" s="86">
        <f t="shared" si="13"/>
        <v>35779.500569199998</v>
      </c>
      <c r="AF871" s="49"/>
    </row>
    <row r="872" spans="1:32" s="78" customFormat="1">
      <c r="A872" s="8" t="s">
        <v>72</v>
      </c>
      <c r="B872" s="94" t="str">
        <f>VLOOKUP(A872,'CENTRO DE COSTOS'!A:D,4,FALSE)</f>
        <v>MIGUEL JULIÁN HERNÁNDEZ GUARÍN</v>
      </c>
      <c r="C872" s="94" t="str">
        <f>VLOOKUP(A872,'CENTRO DE COSTOS'!A:D,2,FALSE)</f>
        <v>0004-0008</v>
      </c>
      <c r="D872" s="8">
        <v>68276</v>
      </c>
      <c r="E872" s="8">
        <v>2737439</v>
      </c>
      <c r="F872" s="8">
        <v>64388</v>
      </c>
      <c r="G872" s="8" t="s">
        <v>6241</v>
      </c>
      <c r="H872" s="8" t="s">
        <v>224</v>
      </c>
      <c r="I872" s="8" t="s">
        <v>2314</v>
      </c>
      <c r="J872" s="8" t="s">
        <v>10871</v>
      </c>
      <c r="K872" s="8" t="s">
        <v>160</v>
      </c>
      <c r="L872" s="8" t="s">
        <v>10872</v>
      </c>
      <c r="M872" s="183">
        <v>45915.333333333343</v>
      </c>
      <c r="N872" s="183">
        <v>45915.470138888893</v>
      </c>
      <c r="O872" s="90"/>
      <c r="P872" s="8" t="s">
        <v>8318</v>
      </c>
      <c r="Q872" s="8" t="s">
        <v>8318</v>
      </c>
      <c r="R872" s="8" t="s">
        <v>243</v>
      </c>
      <c r="S872" s="8" t="s">
        <v>244</v>
      </c>
      <c r="T872" s="8" t="s">
        <v>6246</v>
      </c>
      <c r="U872" s="8" t="s">
        <v>7731</v>
      </c>
      <c r="V872" s="8" t="s">
        <v>10873</v>
      </c>
      <c r="W872" s="8" t="s">
        <v>165</v>
      </c>
      <c r="X872" s="10"/>
      <c r="Y872" s="94" t="str">
        <f>VLOOKUP(D872,TIPOLOGIA!A:F,6,0)</f>
        <v>TIPO I</v>
      </c>
      <c r="Z872" s="94" t="str">
        <f>VLOOKUP(D872,TIPOLOGIA!A:F,5,0)</f>
        <v>TERRESTRE</v>
      </c>
      <c r="AA872" s="8" t="s">
        <v>480</v>
      </c>
      <c r="AB872" s="8">
        <v>1</v>
      </c>
      <c r="AC872" s="86">
        <f>IF(W872="SOPORTE_TELEFÓNICO",'BASE LIQUIDACION REDEBAN 2025'!$B$19,IF(AND(W872="VISITA_TÉCNICA",Y872="TIPO II"),'BASE LIQUIDACION REDEBAN 2025'!$B$18,'BASE LIQUIDACION REDEBAN 2025'!$B$17))</f>
        <v>35779.500569199998</v>
      </c>
      <c r="AD872" s="86">
        <v>0</v>
      </c>
      <c r="AE872" s="86">
        <f t="shared" si="13"/>
        <v>35779.500569199998</v>
      </c>
      <c r="AF872" s="49"/>
    </row>
    <row r="873" spans="1:32" s="78" customFormat="1">
      <c r="A873" s="8" t="s">
        <v>68</v>
      </c>
      <c r="B873" s="94" t="str">
        <f>VLOOKUP(A873,'CENTRO DE COSTOS'!A:D,4,FALSE)</f>
        <v>WILLIAM ASDRUBAL ROZO ROZO</v>
      </c>
      <c r="C873" s="94" t="str">
        <f>VLOOKUP(A873,'CENTRO DE COSTOS'!A:D,2,FALSE)</f>
        <v>0004-0004</v>
      </c>
      <c r="D873" s="8">
        <v>11001</v>
      </c>
      <c r="E873" s="8">
        <v>2733738</v>
      </c>
      <c r="F873" s="8">
        <v>62715</v>
      </c>
      <c r="G873" s="8" t="s">
        <v>6241</v>
      </c>
      <c r="H873" s="8" t="s">
        <v>417</v>
      </c>
      <c r="I873" s="8" t="s">
        <v>68</v>
      </c>
      <c r="J873" s="8" t="s">
        <v>8915</v>
      </c>
      <c r="K873" s="8" t="s">
        <v>160</v>
      </c>
      <c r="L873" s="8" t="s">
        <v>10874</v>
      </c>
      <c r="M873" s="183">
        <v>45912.48541666667</v>
      </c>
      <c r="N873" s="183">
        <v>45915.474999999999</v>
      </c>
      <c r="O873" s="90"/>
      <c r="P873" s="8" t="s">
        <v>8318</v>
      </c>
      <c r="Q873" s="8" t="s">
        <v>8318</v>
      </c>
      <c r="R873" s="8" t="s">
        <v>6245</v>
      </c>
      <c r="S873" s="8" t="s">
        <v>6245</v>
      </c>
      <c r="T873" s="8" t="s">
        <v>6246</v>
      </c>
      <c r="U873" s="8" t="s">
        <v>7731</v>
      </c>
      <c r="V873" s="8" t="s">
        <v>10875</v>
      </c>
      <c r="W873" s="8" t="s">
        <v>165</v>
      </c>
      <c r="X873" s="10"/>
      <c r="Y873" s="94" t="str">
        <f>VLOOKUP(D873,TIPOLOGIA!A:F,6,0)</f>
        <v>TIPO I</v>
      </c>
      <c r="Z873" s="94" t="str">
        <f>VLOOKUP(D873,TIPOLOGIA!A:F,5,0)</f>
        <v>TERRESTRE</v>
      </c>
      <c r="AA873" s="8" t="s">
        <v>930</v>
      </c>
      <c r="AB873" s="8">
        <v>1</v>
      </c>
      <c r="AC873" s="86">
        <f>IF(W873="SOPORTE_TELEFÓNICO",'BASE LIQUIDACION REDEBAN 2025'!$B$19,IF(AND(W873="VISITA_TÉCNICA",Y873="TIPO II"),'BASE LIQUIDACION REDEBAN 2025'!$B$18,'BASE LIQUIDACION REDEBAN 2025'!$B$17))</f>
        <v>35779.500569199998</v>
      </c>
      <c r="AD873" s="86">
        <v>0</v>
      </c>
      <c r="AE873" s="86">
        <f t="shared" si="13"/>
        <v>35779.500569199998</v>
      </c>
      <c r="AF873" s="49"/>
    </row>
    <row r="874" spans="1:32" s="78" customFormat="1">
      <c r="A874" s="8" t="s">
        <v>94</v>
      </c>
      <c r="B874" s="94" t="str">
        <f>VLOOKUP(A874,'CENTRO DE COSTOS'!A:D,4,FALSE)</f>
        <v>DIEGO FERNANDO HENAO CARDONA</v>
      </c>
      <c r="C874" s="94" t="str">
        <f>VLOOKUP(A874,'CENTRO DE COSTOS'!A:D,2,FALSE)</f>
        <v>0004-0002</v>
      </c>
      <c r="D874" s="8">
        <v>63001</v>
      </c>
      <c r="E874" s="8">
        <v>2737614</v>
      </c>
      <c r="F874" s="8">
        <v>81051</v>
      </c>
      <c r="G874" s="8" t="s">
        <v>6241</v>
      </c>
      <c r="H874" s="8" t="s">
        <v>732</v>
      </c>
      <c r="I874" s="8" t="s">
        <v>733</v>
      </c>
      <c r="J874" s="8" t="s">
        <v>3860</v>
      </c>
      <c r="K874" s="8" t="s">
        <v>160</v>
      </c>
      <c r="L874" s="8" t="s">
        <v>10876</v>
      </c>
      <c r="M874" s="183">
        <v>45915.333333333343</v>
      </c>
      <c r="N874" s="183">
        <v>45915.482638888891</v>
      </c>
      <c r="O874" s="90"/>
      <c r="P874" s="8" t="s">
        <v>8318</v>
      </c>
      <c r="Q874" s="8" t="s">
        <v>8318</v>
      </c>
      <c r="R874" s="8" t="s">
        <v>162</v>
      </c>
      <c r="S874" s="8" t="s">
        <v>162</v>
      </c>
      <c r="T874" s="8" t="s">
        <v>6246</v>
      </c>
      <c r="U874" s="8" t="s">
        <v>7731</v>
      </c>
      <c r="V874" s="8" t="s">
        <v>10877</v>
      </c>
      <c r="W874" s="8" t="s">
        <v>165</v>
      </c>
      <c r="X874" s="10"/>
      <c r="Y874" s="94" t="str">
        <f>VLOOKUP(D874,TIPOLOGIA!A:F,6,0)</f>
        <v>TIPO II</v>
      </c>
      <c r="Z874" s="94" t="str">
        <f>VLOOKUP(D874,TIPOLOGIA!A:F,5,0)</f>
        <v>TERRESTRE</v>
      </c>
      <c r="AA874" s="8" t="s">
        <v>737</v>
      </c>
      <c r="AB874" s="8">
        <v>1</v>
      </c>
      <c r="AC874" s="86">
        <f>IF(W874="SOPORTE_TELEFÓNICO",'BASE LIQUIDACION REDEBAN 2025'!$B$19,IF(AND(W874="VISITA_TÉCNICA",Y874="TIPO II"),'BASE LIQUIDACION REDEBAN 2025'!$B$18,'BASE LIQUIDACION REDEBAN 2025'!$B$17))</f>
        <v>67654.12000000001</v>
      </c>
      <c r="AD874" s="86">
        <v>0</v>
      </c>
      <c r="AE874" s="86">
        <f t="shared" si="13"/>
        <v>67654.12000000001</v>
      </c>
      <c r="AF874" s="49"/>
    </row>
    <row r="875" spans="1:32" s="78" customFormat="1">
      <c r="A875" s="8" t="s">
        <v>72</v>
      </c>
      <c r="B875" s="94" t="str">
        <f>VLOOKUP(A875,'CENTRO DE COSTOS'!A:D,4,FALSE)</f>
        <v>MIGUEL JULIÁN HERNÁNDEZ GUARÍN</v>
      </c>
      <c r="C875" s="94" t="str">
        <f>VLOOKUP(A875,'CENTRO DE COSTOS'!A:D,2,FALSE)</f>
        <v>0004-0008</v>
      </c>
      <c r="D875" s="8">
        <v>68081</v>
      </c>
      <c r="E875" s="8">
        <v>2708418</v>
      </c>
      <c r="F875" s="8">
        <v>38190</v>
      </c>
      <c r="G875" s="8" t="s">
        <v>6241</v>
      </c>
      <c r="H875" s="8" t="s">
        <v>224</v>
      </c>
      <c r="I875" s="8" t="s">
        <v>2488</v>
      </c>
      <c r="J875" s="8" t="s">
        <v>10878</v>
      </c>
      <c r="K875" s="8" t="s">
        <v>160</v>
      </c>
      <c r="L875" s="8" t="s">
        <v>10879</v>
      </c>
      <c r="M875" s="183">
        <v>45908.463194444441</v>
      </c>
      <c r="N875" s="183">
        <v>45915.484027777777</v>
      </c>
      <c r="O875" s="90"/>
      <c r="P875" s="8" t="s">
        <v>8318</v>
      </c>
      <c r="Q875" s="8" t="s">
        <v>8318</v>
      </c>
      <c r="R875" s="8" t="s">
        <v>243</v>
      </c>
      <c r="S875" s="8" t="s">
        <v>365</v>
      </c>
      <c r="T875" s="8" t="s">
        <v>6246</v>
      </c>
      <c r="U875" s="8" t="s">
        <v>7731</v>
      </c>
      <c r="V875" s="8" t="s">
        <v>10880</v>
      </c>
      <c r="W875" s="8" t="s">
        <v>8320</v>
      </c>
      <c r="X875" s="10"/>
      <c r="Y875" s="94" t="str">
        <f>VLOOKUP(D875,TIPOLOGIA!A:F,6,0)</f>
        <v>TIPO III</v>
      </c>
      <c r="Z875" s="94" t="str">
        <f>VLOOKUP(D875,TIPOLOGIA!A:F,5,0)</f>
        <v>TERRESTRE</v>
      </c>
      <c r="AA875" s="8"/>
      <c r="AB875" s="8">
        <v>0</v>
      </c>
      <c r="AC875" s="86">
        <f>IF(W875="SOPORTE_TELEFÓNICO",'BASE LIQUIDACION REDEBAN 2025'!$B$19,IF(AND(W875="VISITA_TÉCNICA",Y875="TIPO II"),'BASE LIQUIDACION REDEBAN 2025'!$B$18,'BASE LIQUIDACION REDEBAN 2025'!$B$17))</f>
        <v>35779.500569199998</v>
      </c>
      <c r="AD875" s="86">
        <v>0</v>
      </c>
      <c r="AE875" s="86">
        <f t="shared" si="13"/>
        <v>35779.500569199998</v>
      </c>
      <c r="AF875" s="49"/>
    </row>
    <row r="876" spans="1:32" s="78" customFormat="1">
      <c r="A876" s="8" t="s">
        <v>91</v>
      </c>
      <c r="B876" s="94" t="str">
        <f>VLOOKUP(A876,'CENTRO DE COSTOS'!A:D,4,FALSE)</f>
        <v>JOSE MAURICIO HERNANDEZ ROJAS</v>
      </c>
      <c r="C876" s="94" t="str">
        <f>VLOOKUP(A876,'CENTRO DE COSTOS'!A:D,2,FALSE)</f>
        <v>0004-0001</v>
      </c>
      <c r="D876" s="8">
        <v>23466</v>
      </c>
      <c r="E876" s="8">
        <v>2708959</v>
      </c>
      <c r="F876" s="8">
        <v>80492</v>
      </c>
      <c r="G876" s="8" t="s">
        <v>6241</v>
      </c>
      <c r="H876" s="8" t="s">
        <v>193</v>
      </c>
      <c r="I876" s="8" t="s">
        <v>2538</v>
      </c>
      <c r="J876" s="8" t="s">
        <v>10881</v>
      </c>
      <c r="K876" s="8" t="s">
        <v>160</v>
      </c>
      <c r="L876" s="8" t="s">
        <v>10882</v>
      </c>
      <c r="M876" s="183">
        <v>45908.49722222222</v>
      </c>
      <c r="N876" s="183">
        <v>45915.488194444442</v>
      </c>
      <c r="O876" s="90"/>
      <c r="P876" s="8" t="s">
        <v>8318</v>
      </c>
      <c r="Q876" s="8" t="s">
        <v>8318</v>
      </c>
      <c r="R876" s="8" t="s">
        <v>243</v>
      </c>
      <c r="S876" s="8" t="s">
        <v>244</v>
      </c>
      <c r="T876" s="8" t="s">
        <v>6246</v>
      </c>
      <c r="U876" s="8" t="s">
        <v>7731</v>
      </c>
      <c r="V876" s="8" t="s">
        <v>10883</v>
      </c>
      <c r="W876" s="8" t="s">
        <v>8320</v>
      </c>
      <c r="X876" s="10"/>
      <c r="Y876" s="94" t="str">
        <f>VLOOKUP(D876,TIPOLOGIA!A:F,6,0)</f>
        <v>TIPO IV</v>
      </c>
      <c r="Z876" s="94" t="str">
        <f>VLOOKUP(D876,TIPOLOGIA!A:F,5,0)</f>
        <v>TERRESTRE</v>
      </c>
      <c r="AA876" s="8"/>
      <c r="AB876" s="8">
        <v>0</v>
      </c>
      <c r="AC876" s="86">
        <f>IF(W876="SOPORTE_TELEFÓNICO",'BASE LIQUIDACION REDEBAN 2025'!$B$19,IF(AND(W876="VISITA_TÉCNICA",Y876="TIPO II"),'BASE LIQUIDACION REDEBAN 2025'!$B$18,'BASE LIQUIDACION REDEBAN 2025'!$B$17))</f>
        <v>35779.500569199998</v>
      </c>
      <c r="AD876" s="86">
        <v>0</v>
      </c>
      <c r="AE876" s="86">
        <f t="shared" si="13"/>
        <v>35779.500569199998</v>
      </c>
      <c r="AF876" s="49"/>
    </row>
    <row r="877" spans="1:32" s="78" customFormat="1">
      <c r="A877" s="8" t="s">
        <v>68</v>
      </c>
      <c r="B877" s="94" t="str">
        <f>VLOOKUP(A877,'CENTRO DE COSTOS'!A:D,4,FALSE)</f>
        <v>WILLIAM ASDRUBAL ROZO ROZO</v>
      </c>
      <c r="C877" s="94" t="str">
        <f>VLOOKUP(A877,'CENTRO DE COSTOS'!A:D,2,FALSE)</f>
        <v>0004-0004</v>
      </c>
      <c r="D877" s="8">
        <v>11001</v>
      </c>
      <c r="E877" s="8">
        <v>2737038</v>
      </c>
      <c r="F877" s="8">
        <v>79281</v>
      </c>
      <c r="G877" s="8" t="s">
        <v>6241</v>
      </c>
      <c r="H877" s="8" t="s">
        <v>417</v>
      </c>
      <c r="I877" s="8" t="s">
        <v>68</v>
      </c>
      <c r="J877" s="8" t="s">
        <v>10884</v>
      </c>
      <c r="K877" s="8" t="s">
        <v>160</v>
      </c>
      <c r="L877" s="8" t="s">
        <v>10885</v>
      </c>
      <c r="M877" s="183">
        <v>45913.42291666667</v>
      </c>
      <c r="N877" s="183">
        <v>45915.490972222222</v>
      </c>
      <c r="O877" s="90"/>
      <c r="P877" s="8" t="s">
        <v>8318</v>
      </c>
      <c r="Q877" s="8" t="s">
        <v>8318</v>
      </c>
      <c r="R877" s="8" t="s">
        <v>6245</v>
      </c>
      <c r="S877" s="8" t="s">
        <v>6245</v>
      </c>
      <c r="T877" s="8" t="s">
        <v>6246</v>
      </c>
      <c r="U877" s="8" t="s">
        <v>7731</v>
      </c>
      <c r="V877" s="8" t="s">
        <v>10886</v>
      </c>
      <c r="W877" s="8" t="s">
        <v>165</v>
      </c>
      <c r="X877" s="10"/>
      <c r="Y877" s="94" t="str">
        <f>VLOOKUP(D877,TIPOLOGIA!A:F,6,0)</f>
        <v>TIPO I</v>
      </c>
      <c r="Z877" s="94" t="str">
        <f>VLOOKUP(D877,TIPOLOGIA!A:F,5,0)</f>
        <v>TERRESTRE</v>
      </c>
      <c r="AA877" s="8" t="s">
        <v>930</v>
      </c>
      <c r="AB877" s="8">
        <v>1</v>
      </c>
      <c r="AC877" s="86">
        <f>IF(W877="SOPORTE_TELEFÓNICO",'BASE LIQUIDACION REDEBAN 2025'!$B$19,IF(AND(W877="VISITA_TÉCNICA",Y877="TIPO II"),'BASE LIQUIDACION REDEBAN 2025'!$B$18,'BASE LIQUIDACION REDEBAN 2025'!$B$17))</f>
        <v>35779.500569199998</v>
      </c>
      <c r="AD877" s="86">
        <v>0</v>
      </c>
      <c r="AE877" s="86">
        <f t="shared" si="13"/>
        <v>35779.500569199998</v>
      </c>
      <c r="AF877" s="49"/>
    </row>
    <row r="878" spans="1:32" s="78" customFormat="1">
      <c r="A878" s="8" t="s">
        <v>100</v>
      </c>
      <c r="B878" s="94" t="str">
        <f>VLOOKUP(A878,'CENTRO DE COSTOS'!A:D,4,FALSE)</f>
        <v>KEVIN ALEXIS CORZO BUSTOS</v>
      </c>
      <c r="C878" s="94" t="str">
        <f>VLOOKUP(A878,'CENTRO DE COSTOS'!A:D,2,FALSE)</f>
        <v>0004-0007</v>
      </c>
      <c r="D878" s="8">
        <v>50006</v>
      </c>
      <c r="E878" s="8">
        <v>2736034</v>
      </c>
      <c r="F878" s="8">
        <v>61568</v>
      </c>
      <c r="G878" s="8" t="s">
        <v>6241</v>
      </c>
      <c r="H878" s="8" t="s">
        <v>216</v>
      </c>
      <c r="I878" s="8" t="s">
        <v>3785</v>
      </c>
      <c r="J878" s="8" t="s">
        <v>10887</v>
      </c>
      <c r="K878" s="8" t="s">
        <v>160</v>
      </c>
      <c r="L878" s="8" t="s">
        <v>10888</v>
      </c>
      <c r="M878" s="183">
        <v>45912.717361111107</v>
      </c>
      <c r="N878" s="183">
        <v>45915.513888888891</v>
      </c>
      <c r="O878" s="90"/>
      <c r="P878" s="8" t="s">
        <v>8318</v>
      </c>
      <c r="Q878" s="8" t="s">
        <v>8318</v>
      </c>
      <c r="R878" s="8" t="s">
        <v>6245</v>
      </c>
      <c r="S878" s="8" t="s">
        <v>6245</v>
      </c>
      <c r="T878" s="8" t="s">
        <v>6246</v>
      </c>
      <c r="U878" s="8" t="s">
        <v>7731</v>
      </c>
      <c r="V878" s="8" t="s">
        <v>10889</v>
      </c>
      <c r="W878" s="8" t="s">
        <v>165</v>
      </c>
      <c r="X878" s="10"/>
      <c r="Y878" s="94" t="str">
        <f>VLOOKUP(D878,TIPOLOGIA!A:F,6,0)</f>
        <v>TIPO II</v>
      </c>
      <c r="Z878" s="94" t="str">
        <f>VLOOKUP(D878,TIPOLOGIA!A:F,5,0)</f>
        <v>TERRESTRE</v>
      </c>
      <c r="AA878" s="8" t="s">
        <v>1411</v>
      </c>
      <c r="AB878" s="8">
        <v>1</v>
      </c>
      <c r="AC878" s="86">
        <f>IF(W878="SOPORTE_TELEFÓNICO",'BASE LIQUIDACION REDEBAN 2025'!$B$19,IF(AND(W878="VISITA_TÉCNICA",Y878="TIPO II"),'BASE LIQUIDACION REDEBAN 2025'!$B$18,'BASE LIQUIDACION REDEBAN 2025'!$B$17))</f>
        <v>67654.12000000001</v>
      </c>
      <c r="AD878" s="86">
        <v>0</v>
      </c>
      <c r="AE878" s="86">
        <f t="shared" si="13"/>
        <v>67654.12000000001</v>
      </c>
      <c r="AF878" s="49"/>
    </row>
    <row r="879" spans="1:32" s="78" customFormat="1">
      <c r="A879" s="8" t="s">
        <v>64</v>
      </c>
      <c r="B879" s="94" t="str">
        <f>VLOOKUP(A879,'CENTRO DE COSTOS'!A:D,4,FALSE)</f>
        <v>JOSE MAURICIO HERNANDEZ ROJAS</v>
      </c>
      <c r="C879" s="94" t="str">
        <f>VLOOKUP(A879,'CENTRO DE COSTOS'!A:D,2,FALSE)</f>
        <v>0004-0001</v>
      </c>
      <c r="D879" s="8">
        <v>88564</v>
      </c>
      <c r="E879" s="8">
        <v>2704359</v>
      </c>
      <c r="F879" s="8">
        <v>78491</v>
      </c>
      <c r="G879" s="8" t="s">
        <v>6241</v>
      </c>
      <c r="H879" s="8" t="s">
        <v>10890</v>
      </c>
      <c r="I879" s="8" t="s">
        <v>10891</v>
      </c>
      <c r="J879" s="8" t="s">
        <v>10892</v>
      </c>
      <c r="K879" s="8" t="s">
        <v>160</v>
      </c>
      <c r="L879" s="8" t="s">
        <v>10893</v>
      </c>
      <c r="M879" s="183">
        <v>45908.333333333343</v>
      </c>
      <c r="N879" s="183">
        <v>45915.539583333331</v>
      </c>
      <c r="O879" s="90"/>
      <c r="P879" s="8" t="s">
        <v>8318</v>
      </c>
      <c r="Q879" s="8" t="s">
        <v>8318</v>
      </c>
      <c r="R879" s="8" t="s">
        <v>243</v>
      </c>
      <c r="S879" s="8" t="s">
        <v>365</v>
      </c>
      <c r="T879" s="8" t="s">
        <v>6246</v>
      </c>
      <c r="U879" s="8" t="s">
        <v>7731</v>
      </c>
      <c r="V879" s="8" t="s">
        <v>10894</v>
      </c>
      <c r="W879" s="8" t="s">
        <v>8320</v>
      </c>
      <c r="X879" s="10"/>
      <c r="Y879" s="94" t="str">
        <f>VLOOKUP(D879,TIPOLOGIA!A:F,6,0)</f>
        <v>TIPO IV ESPECIAL</v>
      </c>
      <c r="Z879" s="94" t="str">
        <f>VLOOKUP(D879,TIPOLOGIA!A:F,5,0)</f>
        <v>AEREO</v>
      </c>
      <c r="AA879" s="8" t="s">
        <v>1743</v>
      </c>
      <c r="AB879" s="8">
        <v>0</v>
      </c>
      <c r="AC879" s="86">
        <f>IF(W879="SOPORTE_TELEFÓNICO",'BASE LIQUIDACION REDEBAN 2025'!$B$19,IF(AND(W879="VISITA_TÉCNICA",Y879="TIPO II"),'BASE LIQUIDACION REDEBAN 2025'!$B$18,'BASE LIQUIDACION REDEBAN 2025'!$B$17))</f>
        <v>35779.500569199998</v>
      </c>
      <c r="AD879" s="86">
        <v>0</v>
      </c>
      <c r="AE879" s="86">
        <f t="shared" si="13"/>
        <v>35779.500569199998</v>
      </c>
      <c r="AF879" s="49"/>
    </row>
    <row r="880" spans="1:32" s="78" customFormat="1">
      <c r="A880" s="8" t="s">
        <v>72</v>
      </c>
      <c r="B880" s="94" t="str">
        <f>VLOOKUP(A880,'CENTRO DE COSTOS'!A:D,4,FALSE)</f>
        <v>MIGUEL JULIÁN HERNÁNDEZ GUARÍN</v>
      </c>
      <c r="C880" s="94" t="str">
        <f>VLOOKUP(A880,'CENTRO DE COSTOS'!A:D,2,FALSE)</f>
        <v>0004-0008</v>
      </c>
      <c r="D880" s="8">
        <v>68575</v>
      </c>
      <c r="E880" s="8">
        <v>2710203</v>
      </c>
      <c r="F880" s="8">
        <v>43132</v>
      </c>
      <c r="G880" s="8" t="s">
        <v>6241</v>
      </c>
      <c r="H880" s="8" t="s">
        <v>224</v>
      </c>
      <c r="I880" s="8" t="s">
        <v>4479</v>
      </c>
      <c r="J880" s="8" t="s">
        <v>10895</v>
      </c>
      <c r="K880" s="8" t="s">
        <v>160</v>
      </c>
      <c r="L880" s="8" t="s">
        <v>10896</v>
      </c>
      <c r="M880" s="183">
        <v>45908.609027777777</v>
      </c>
      <c r="N880" s="183">
        <v>45915.546527777777</v>
      </c>
      <c r="O880" s="90"/>
      <c r="P880" s="8" t="s">
        <v>8318</v>
      </c>
      <c r="Q880" s="8" t="s">
        <v>8318</v>
      </c>
      <c r="R880" s="8" t="s">
        <v>6245</v>
      </c>
      <c r="S880" s="8" t="s">
        <v>6245</v>
      </c>
      <c r="T880" s="8" t="s">
        <v>6246</v>
      </c>
      <c r="U880" s="8" t="s">
        <v>7731</v>
      </c>
      <c r="V880" s="8" t="s">
        <v>10897</v>
      </c>
      <c r="W880" s="8" t="s">
        <v>8320</v>
      </c>
      <c r="X880" s="10"/>
      <c r="Y880" s="94" t="str">
        <f>VLOOKUP(D880,TIPOLOGIA!A:F,6,0)</f>
        <v>TIPO IV</v>
      </c>
      <c r="Z880" s="94" t="str">
        <f>VLOOKUP(D880,TIPOLOGIA!A:F,5,0)</f>
        <v>TERRESTRE</v>
      </c>
      <c r="AA880" s="8" t="s">
        <v>874</v>
      </c>
      <c r="AB880" s="8">
        <v>0</v>
      </c>
      <c r="AC880" s="86">
        <f>IF(W880="SOPORTE_TELEFÓNICO",'BASE LIQUIDACION REDEBAN 2025'!$B$19,IF(AND(W880="VISITA_TÉCNICA",Y880="TIPO II"),'BASE LIQUIDACION REDEBAN 2025'!$B$18,'BASE LIQUIDACION REDEBAN 2025'!$B$17))</f>
        <v>35779.500569199998</v>
      </c>
      <c r="AD880" s="86">
        <v>0</v>
      </c>
      <c r="AE880" s="86">
        <f t="shared" si="13"/>
        <v>35779.500569199998</v>
      </c>
      <c r="AF880" s="49"/>
    </row>
    <row r="881" spans="1:32" s="78" customFormat="1">
      <c r="A881" s="8" t="s">
        <v>100</v>
      </c>
      <c r="B881" s="94" t="str">
        <f>VLOOKUP(A881,'CENTRO DE COSTOS'!A:D,4,FALSE)</f>
        <v>KEVIN ALEXIS CORZO BUSTOS</v>
      </c>
      <c r="C881" s="94" t="str">
        <f>VLOOKUP(A881,'CENTRO DE COSTOS'!A:D,2,FALSE)</f>
        <v>0004-0007</v>
      </c>
      <c r="D881" s="8">
        <v>50568</v>
      </c>
      <c r="E881" s="8">
        <v>2710587</v>
      </c>
      <c r="F881" s="8">
        <v>63151</v>
      </c>
      <c r="G881" s="8" t="s">
        <v>6241</v>
      </c>
      <c r="H881" s="8" t="s">
        <v>216</v>
      </c>
      <c r="I881" s="8" t="s">
        <v>3630</v>
      </c>
      <c r="J881" s="8" t="s">
        <v>10898</v>
      </c>
      <c r="K881" s="8" t="s">
        <v>160</v>
      </c>
      <c r="L881" s="8" t="s">
        <v>10899</v>
      </c>
      <c r="M881" s="183">
        <v>45908.640972222223</v>
      </c>
      <c r="N881" s="183">
        <v>45915.556944444441</v>
      </c>
      <c r="O881" s="90"/>
      <c r="P881" s="8" t="s">
        <v>8318</v>
      </c>
      <c r="Q881" s="8" t="s">
        <v>8318</v>
      </c>
      <c r="R881" s="8" t="s">
        <v>6245</v>
      </c>
      <c r="S881" s="8" t="s">
        <v>6245</v>
      </c>
      <c r="T881" s="8" t="s">
        <v>6246</v>
      </c>
      <c r="U881" s="8" t="s">
        <v>7731</v>
      </c>
      <c r="V881" s="8" t="s">
        <v>10900</v>
      </c>
      <c r="W881" s="8" t="s">
        <v>8320</v>
      </c>
      <c r="X881" s="10"/>
      <c r="Y881" s="94" t="str">
        <f>VLOOKUP(D881,TIPOLOGIA!A:F,6,0)</f>
        <v>TIPO III</v>
      </c>
      <c r="Z881" s="94" t="str">
        <f>VLOOKUP(D881,TIPOLOGIA!A:F,5,0)</f>
        <v>TERRESTRE</v>
      </c>
      <c r="AA881" s="8" t="s">
        <v>1928</v>
      </c>
      <c r="AB881" s="8">
        <v>0</v>
      </c>
      <c r="AC881" s="86">
        <f>IF(W881="SOPORTE_TELEFÓNICO",'BASE LIQUIDACION REDEBAN 2025'!$B$19,IF(AND(W881="VISITA_TÉCNICA",Y881="TIPO II"),'BASE LIQUIDACION REDEBAN 2025'!$B$18,'BASE LIQUIDACION REDEBAN 2025'!$B$17))</f>
        <v>35779.500569199998</v>
      </c>
      <c r="AD881" s="86">
        <v>0</v>
      </c>
      <c r="AE881" s="86">
        <f t="shared" si="13"/>
        <v>35779.500569199998</v>
      </c>
      <c r="AF881" s="49"/>
    </row>
    <row r="882" spans="1:32" s="78" customFormat="1">
      <c r="A882" s="8" t="s">
        <v>76</v>
      </c>
      <c r="B882" s="94" t="str">
        <f>VLOOKUP(A882,'CENTRO DE COSTOS'!A:D,4,FALSE)</f>
        <v>DIEGO FERNANDO HENAO CARDONA</v>
      </c>
      <c r="C882" s="94" t="str">
        <f>VLOOKUP(A882,'CENTRO DE COSTOS'!A:D,2,FALSE)</f>
        <v>0004-0003</v>
      </c>
      <c r="D882" s="8">
        <v>19256</v>
      </c>
      <c r="E882" s="8">
        <v>2710440</v>
      </c>
      <c r="F882" s="8">
        <v>79938</v>
      </c>
      <c r="G882" s="8" t="s">
        <v>6241</v>
      </c>
      <c r="H882" s="8" t="s">
        <v>171</v>
      </c>
      <c r="I882" s="8" t="s">
        <v>172</v>
      </c>
      <c r="J882" s="8" t="s">
        <v>10901</v>
      </c>
      <c r="K882" s="8" t="s">
        <v>160</v>
      </c>
      <c r="L882" s="8" t="s">
        <v>10902</v>
      </c>
      <c r="M882" s="183">
        <v>45908.62777777778</v>
      </c>
      <c r="N882" s="183">
        <v>45915.561805555553</v>
      </c>
      <c r="O882" s="90"/>
      <c r="P882" s="8" t="s">
        <v>8318</v>
      </c>
      <c r="Q882" s="8" t="s">
        <v>8318</v>
      </c>
      <c r="R882" s="8" t="s">
        <v>162</v>
      </c>
      <c r="S882" s="8" t="s">
        <v>162</v>
      </c>
      <c r="T882" s="8" t="s">
        <v>6246</v>
      </c>
      <c r="U882" s="8" t="s">
        <v>7731</v>
      </c>
      <c r="V882" s="8" t="s">
        <v>10903</v>
      </c>
      <c r="W882" s="8" t="s">
        <v>8320</v>
      </c>
      <c r="X882" s="10"/>
      <c r="Y882" s="94" t="str">
        <f>VLOOKUP(D882,TIPOLOGIA!A:F,6,0)</f>
        <v>TIPO III</v>
      </c>
      <c r="Z882" s="94" t="str">
        <f>VLOOKUP(D882,TIPOLOGIA!A:F,5,0)</f>
        <v>TERRESTRE</v>
      </c>
      <c r="AA882" s="8"/>
      <c r="AB882" s="8">
        <v>0</v>
      </c>
      <c r="AC882" s="86">
        <f>IF(W882="SOPORTE_TELEFÓNICO",'BASE LIQUIDACION REDEBAN 2025'!$B$19,IF(AND(W882="VISITA_TÉCNICA",Y882="TIPO II"),'BASE LIQUIDACION REDEBAN 2025'!$B$18,'BASE LIQUIDACION REDEBAN 2025'!$B$17))</f>
        <v>35779.500569199998</v>
      </c>
      <c r="AD882" s="86">
        <v>0</v>
      </c>
      <c r="AE882" s="86">
        <f t="shared" si="13"/>
        <v>35779.500569199998</v>
      </c>
      <c r="AF882" s="49"/>
    </row>
    <row r="883" spans="1:32" s="78" customFormat="1">
      <c r="A883" s="8" t="s">
        <v>90</v>
      </c>
      <c r="B883" s="94" t="str">
        <f>VLOOKUP(A883,'CENTRO DE COSTOS'!A:D,4,FALSE)</f>
        <v>JUAN SEBASTIÁN RÍOS CASTRILLÓN</v>
      </c>
      <c r="C883" s="94" t="str">
        <f>VLOOKUP(A883,'CENTRO DE COSTOS'!A:D,2,FALSE)</f>
        <v>0004-0005</v>
      </c>
      <c r="D883" s="8">
        <v>5591</v>
      </c>
      <c r="E883" s="8">
        <v>2711353</v>
      </c>
      <c r="F883" s="8">
        <v>75767</v>
      </c>
      <c r="G883" s="8" t="s">
        <v>6241</v>
      </c>
      <c r="H883" s="8" t="s">
        <v>249</v>
      </c>
      <c r="I883" s="8" t="s">
        <v>2803</v>
      </c>
      <c r="J883" s="8" t="s">
        <v>10904</v>
      </c>
      <c r="K883" s="8" t="s">
        <v>160</v>
      </c>
      <c r="L883" s="8" t="s">
        <v>10905</v>
      </c>
      <c r="M883" s="183">
        <v>45908.686111111107</v>
      </c>
      <c r="N883" s="183">
        <v>45915.567361111112</v>
      </c>
      <c r="O883" s="90"/>
      <c r="P883" s="8" t="s">
        <v>8318</v>
      </c>
      <c r="Q883" s="8" t="s">
        <v>8318</v>
      </c>
      <c r="R883" s="8" t="s">
        <v>243</v>
      </c>
      <c r="S883" s="8" t="s">
        <v>365</v>
      </c>
      <c r="T883" s="8" t="s">
        <v>6246</v>
      </c>
      <c r="U883" s="8" t="s">
        <v>7731</v>
      </c>
      <c r="V883" s="8" t="s">
        <v>10906</v>
      </c>
      <c r="W883" s="8" t="s">
        <v>8320</v>
      </c>
      <c r="X883" s="10"/>
      <c r="Y883" s="94" t="str">
        <f>VLOOKUP(D883,TIPOLOGIA!A:F,6,0)</f>
        <v>TIPO IV</v>
      </c>
      <c r="Z883" s="94" t="str">
        <f>VLOOKUP(D883,TIPOLOGIA!A:F,5,0)</f>
        <v>TERRESTRE</v>
      </c>
      <c r="AA883" s="8"/>
      <c r="AB883" s="8">
        <v>0</v>
      </c>
      <c r="AC883" s="86">
        <f>IF(W883="SOPORTE_TELEFÓNICO",'BASE LIQUIDACION REDEBAN 2025'!$B$19,IF(AND(W883="VISITA_TÉCNICA",Y883="TIPO II"),'BASE LIQUIDACION REDEBAN 2025'!$B$18,'BASE LIQUIDACION REDEBAN 2025'!$B$17))</f>
        <v>35779.500569199998</v>
      </c>
      <c r="AD883" s="86">
        <v>0</v>
      </c>
      <c r="AE883" s="86">
        <f t="shared" si="13"/>
        <v>35779.500569199998</v>
      </c>
      <c r="AF883" s="49"/>
    </row>
    <row r="884" spans="1:32" s="78" customFormat="1">
      <c r="A884" s="8" t="s">
        <v>99</v>
      </c>
      <c r="B884" s="94" t="str">
        <f>VLOOKUP(A884,'CENTRO DE COSTOS'!A:D,4,FALSE)</f>
        <v>JOSE MAURICIO HERNANDEZ ROJAS</v>
      </c>
      <c r="C884" s="94" t="str">
        <f>VLOOKUP(A884,'CENTRO DE COSTOS'!A:D,2,FALSE)</f>
        <v>0004-0001</v>
      </c>
      <c r="D884" s="8">
        <v>20175</v>
      </c>
      <c r="E884" s="8">
        <v>2711162</v>
      </c>
      <c r="F884" s="8">
        <v>78514</v>
      </c>
      <c r="G884" s="8" t="s">
        <v>6241</v>
      </c>
      <c r="H884" s="8" t="s">
        <v>596</v>
      </c>
      <c r="I884" s="8" t="s">
        <v>6174</v>
      </c>
      <c r="J884" s="8" t="s">
        <v>10907</v>
      </c>
      <c r="K884" s="8" t="s">
        <v>160</v>
      </c>
      <c r="L884" s="8" t="s">
        <v>10908</v>
      </c>
      <c r="M884" s="183">
        <v>45908.675000000003</v>
      </c>
      <c r="N884" s="183">
        <v>45915.570138888892</v>
      </c>
      <c r="O884" s="90"/>
      <c r="P884" s="8" t="s">
        <v>8318</v>
      </c>
      <c r="Q884" s="8" t="s">
        <v>8318</v>
      </c>
      <c r="R884" s="8" t="s">
        <v>6245</v>
      </c>
      <c r="S884" s="8" t="s">
        <v>6245</v>
      </c>
      <c r="T884" s="8" t="s">
        <v>6246</v>
      </c>
      <c r="U884" s="8" t="s">
        <v>7731</v>
      </c>
      <c r="V884" s="8" t="s">
        <v>10909</v>
      </c>
      <c r="W884" s="8" t="s">
        <v>8320</v>
      </c>
      <c r="X884" s="10"/>
      <c r="Y884" s="94" t="str">
        <f>VLOOKUP(D884,TIPOLOGIA!A:F,6,0)</f>
        <v>TIPO IV</v>
      </c>
      <c r="Z884" s="94" t="str">
        <f>VLOOKUP(D884,TIPOLOGIA!A:F,5,0)</f>
        <v>TERRESTRE</v>
      </c>
      <c r="AA884" s="8"/>
      <c r="AB884" s="8">
        <v>0</v>
      </c>
      <c r="AC884" s="86">
        <f>IF(W884="SOPORTE_TELEFÓNICO",'BASE LIQUIDACION REDEBAN 2025'!$B$19,IF(AND(W884="VISITA_TÉCNICA",Y884="TIPO II"),'BASE LIQUIDACION REDEBAN 2025'!$B$18,'BASE LIQUIDACION REDEBAN 2025'!$B$17))</f>
        <v>35779.500569199998</v>
      </c>
      <c r="AD884" s="86">
        <v>0</v>
      </c>
      <c r="AE884" s="86">
        <f t="shared" si="13"/>
        <v>35779.500569199998</v>
      </c>
      <c r="AF884" s="49"/>
    </row>
    <row r="885" spans="1:32" s="78" customFormat="1">
      <c r="A885" s="8" t="s">
        <v>72</v>
      </c>
      <c r="B885" s="94" t="str">
        <f>VLOOKUP(A885,'CENTRO DE COSTOS'!A:D,4,FALSE)</f>
        <v>MIGUEL JULIÁN HERNÁNDEZ GUARÍN</v>
      </c>
      <c r="C885" s="94" t="str">
        <f>VLOOKUP(A885,'CENTRO DE COSTOS'!A:D,2,FALSE)</f>
        <v>0004-0008</v>
      </c>
      <c r="D885" s="8">
        <v>54385</v>
      </c>
      <c r="E885" s="8">
        <v>2710844</v>
      </c>
      <c r="F885" s="8">
        <v>74219</v>
      </c>
      <c r="G885" s="8" t="s">
        <v>6241</v>
      </c>
      <c r="H885" s="8" t="s">
        <v>296</v>
      </c>
      <c r="I885" s="8" t="s">
        <v>10910</v>
      </c>
      <c r="J885" s="8" t="s">
        <v>10911</v>
      </c>
      <c r="K885" s="8" t="s">
        <v>160</v>
      </c>
      <c r="L885" s="8" t="s">
        <v>10912</v>
      </c>
      <c r="M885" s="183">
        <v>45908.652777777781</v>
      </c>
      <c r="N885" s="183">
        <v>45915.572222222218</v>
      </c>
      <c r="O885" s="90"/>
      <c r="P885" s="8" t="s">
        <v>8318</v>
      </c>
      <c r="Q885" s="8" t="s">
        <v>8318</v>
      </c>
      <c r="R885" s="8" t="s">
        <v>243</v>
      </c>
      <c r="S885" s="8" t="s">
        <v>365</v>
      </c>
      <c r="T885" s="8" t="s">
        <v>6246</v>
      </c>
      <c r="U885" s="8" t="s">
        <v>7731</v>
      </c>
      <c r="V885" s="8" t="s">
        <v>10913</v>
      </c>
      <c r="W885" s="8" t="s">
        <v>8320</v>
      </c>
      <c r="X885" s="10"/>
      <c r="Y885" s="94" t="str">
        <f>VLOOKUP(D885,TIPOLOGIA!A:F,6,0)</f>
        <v>TIPO III</v>
      </c>
      <c r="Z885" s="94" t="str">
        <f>VLOOKUP(D885,TIPOLOGIA!A:F,5,0)</f>
        <v>TERRESTRE</v>
      </c>
      <c r="AA885" s="8"/>
      <c r="AB885" s="8">
        <v>0</v>
      </c>
      <c r="AC885" s="86">
        <f>IF(W885="SOPORTE_TELEFÓNICO",'BASE LIQUIDACION REDEBAN 2025'!$B$19,IF(AND(W885="VISITA_TÉCNICA",Y885="TIPO II"),'BASE LIQUIDACION REDEBAN 2025'!$B$18,'BASE LIQUIDACION REDEBAN 2025'!$B$17))</f>
        <v>35779.500569199998</v>
      </c>
      <c r="AD885" s="86">
        <v>0</v>
      </c>
      <c r="AE885" s="86">
        <f t="shared" si="13"/>
        <v>35779.500569199998</v>
      </c>
      <c r="AF885" s="49"/>
    </row>
    <row r="886" spans="1:32" s="78" customFormat="1">
      <c r="A886" s="8" t="s">
        <v>80</v>
      </c>
      <c r="B886" s="94" t="str">
        <f>VLOOKUP(A886,'CENTRO DE COSTOS'!A:D,4,FALSE)</f>
        <v>JOSE MAURICIO HERNANDEZ ROJAS</v>
      </c>
      <c r="C886" s="94" t="str">
        <f>VLOOKUP(A886,'CENTRO DE COSTOS'!A:D,2,FALSE)</f>
        <v>0004-0001</v>
      </c>
      <c r="D886" s="8">
        <v>13683</v>
      </c>
      <c r="E886" s="8">
        <v>2716216</v>
      </c>
      <c r="F886" s="8">
        <v>50677</v>
      </c>
      <c r="G886" s="8" t="s">
        <v>6241</v>
      </c>
      <c r="H886" s="8" t="s">
        <v>685</v>
      </c>
      <c r="I886" s="8" t="s">
        <v>10914</v>
      </c>
      <c r="J886" s="8" t="s">
        <v>10915</v>
      </c>
      <c r="K886" s="8" t="s">
        <v>160</v>
      </c>
      <c r="L886" s="8" t="s">
        <v>10916</v>
      </c>
      <c r="M886" s="183">
        <v>45909.578472222223</v>
      </c>
      <c r="N886" s="183">
        <v>45915.581250000003</v>
      </c>
      <c r="O886" s="90"/>
      <c r="P886" s="8" t="s">
        <v>8318</v>
      </c>
      <c r="Q886" s="8" t="s">
        <v>8318</v>
      </c>
      <c r="R886" s="8" t="s">
        <v>6245</v>
      </c>
      <c r="S886" s="8" t="s">
        <v>6245</v>
      </c>
      <c r="T886" s="8" t="s">
        <v>6246</v>
      </c>
      <c r="U886" s="8" t="s">
        <v>7731</v>
      </c>
      <c r="V886" s="8" t="s">
        <v>10917</v>
      </c>
      <c r="W886" s="8" t="s">
        <v>165</v>
      </c>
      <c r="X886" s="10"/>
      <c r="Y886" s="94" t="str">
        <f>VLOOKUP(D886,TIPOLOGIA!A:F,6,0)</f>
        <v>TIPO II</v>
      </c>
      <c r="Z886" s="94" t="str">
        <f>VLOOKUP(D886,TIPOLOGIA!A:F,5,0)</f>
        <v>TERRESTRE</v>
      </c>
      <c r="AA886" s="8" t="s">
        <v>1275</v>
      </c>
      <c r="AB886" s="8">
        <v>1</v>
      </c>
      <c r="AC886" s="86">
        <f>IF(W886="SOPORTE_TELEFÓNICO",'BASE LIQUIDACION REDEBAN 2025'!$B$19,IF(AND(W886="VISITA_TÉCNICA",Y886="TIPO II"),'BASE LIQUIDACION REDEBAN 2025'!$B$18,'BASE LIQUIDACION REDEBAN 2025'!$B$17))</f>
        <v>67654.12000000001</v>
      </c>
      <c r="AD886" s="86">
        <v>0</v>
      </c>
      <c r="AE886" s="86">
        <f t="shared" si="13"/>
        <v>67654.12000000001</v>
      </c>
      <c r="AF886" s="49"/>
    </row>
    <row r="887" spans="1:32" s="78" customFormat="1">
      <c r="A887" s="8" t="s">
        <v>90</v>
      </c>
      <c r="B887" s="94" t="str">
        <f>VLOOKUP(A887,'CENTRO DE COSTOS'!A:D,4,FALSE)</f>
        <v>JUAN SEBASTIÁN RÍOS CASTRILLÓN</v>
      </c>
      <c r="C887" s="94" t="str">
        <f>VLOOKUP(A887,'CENTRO DE COSTOS'!A:D,2,FALSE)</f>
        <v>0004-0005</v>
      </c>
      <c r="D887" s="8">
        <v>5664</v>
      </c>
      <c r="E887" s="8">
        <v>2723275</v>
      </c>
      <c r="F887" s="8">
        <v>10438</v>
      </c>
      <c r="G887" s="8" t="s">
        <v>6241</v>
      </c>
      <c r="H887" s="8" t="s">
        <v>249</v>
      </c>
      <c r="I887" s="8" t="s">
        <v>580</v>
      </c>
      <c r="J887" s="8" t="s">
        <v>10918</v>
      </c>
      <c r="K887" s="8" t="s">
        <v>160</v>
      </c>
      <c r="L887" s="8" t="s">
        <v>10919</v>
      </c>
      <c r="M887" s="183">
        <v>45910.620833333327</v>
      </c>
      <c r="N887" s="183">
        <v>45915.583333333343</v>
      </c>
      <c r="O887" s="90"/>
      <c r="P887" s="8" t="s">
        <v>8318</v>
      </c>
      <c r="Q887" s="8" t="s">
        <v>8318</v>
      </c>
      <c r="R887" s="8" t="s">
        <v>6245</v>
      </c>
      <c r="S887" s="8" t="s">
        <v>6245</v>
      </c>
      <c r="T887" s="8" t="s">
        <v>6246</v>
      </c>
      <c r="U887" s="8" t="s">
        <v>7731</v>
      </c>
      <c r="V887" s="8" t="s">
        <v>10920</v>
      </c>
      <c r="W887" s="8" t="s">
        <v>165</v>
      </c>
      <c r="X887" s="10"/>
      <c r="Y887" s="94" t="str">
        <f>VLOOKUP(D887,TIPOLOGIA!A:F,6,0)</f>
        <v>TIPO II</v>
      </c>
      <c r="Z887" s="94" t="str">
        <f>VLOOKUP(D887,TIPOLOGIA!A:F,5,0)</f>
        <v>TERRESTRE</v>
      </c>
      <c r="AA887" s="8" t="s">
        <v>804</v>
      </c>
      <c r="AB887" s="8">
        <v>1</v>
      </c>
      <c r="AC887" s="86">
        <f>IF(W887="SOPORTE_TELEFÓNICO",'BASE LIQUIDACION REDEBAN 2025'!$B$19,IF(AND(W887="VISITA_TÉCNICA",Y887="TIPO II"),'BASE LIQUIDACION REDEBAN 2025'!$B$18,'BASE LIQUIDACION REDEBAN 2025'!$B$17))</f>
        <v>67654.12000000001</v>
      </c>
      <c r="AD887" s="86">
        <v>0</v>
      </c>
      <c r="AE887" s="86">
        <f t="shared" si="13"/>
        <v>67654.12000000001</v>
      </c>
      <c r="AF887" s="49"/>
    </row>
    <row r="888" spans="1:32" s="78" customFormat="1">
      <c r="A888" s="8" t="s">
        <v>68</v>
      </c>
      <c r="B888" s="94" t="str">
        <f>VLOOKUP(A888,'CENTRO DE COSTOS'!A:D,4,FALSE)</f>
        <v>WILLIAM ASDRUBAL ROZO ROZO</v>
      </c>
      <c r="C888" s="94" t="str">
        <f>VLOOKUP(A888,'CENTRO DE COSTOS'!A:D,2,FALSE)</f>
        <v>0004-0004</v>
      </c>
      <c r="D888" s="8">
        <v>11001</v>
      </c>
      <c r="E888" s="8">
        <v>2728343</v>
      </c>
      <c r="F888" s="8">
        <v>50871</v>
      </c>
      <c r="G888" s="8" t="s">
        <v>6241</v>
      </c>
      <c r="H888" s="8" t="s">
        <v>417</v>
      </c>
      <c r="I888" s="8" t="s">
        <v>68</v>
      </c>
      <c r="J888" s="8" t="s">
        <v>10921</v>
      </c>
      <c r="K888" s="8" t="s">
        <v>160</v>
      </c>
      <c r="L888" s="8" t="s">
        <v>10922</v>
      </c>
      <c r="M888" s="183">
        <v>45911.574305555558</v>
      </c>
      <c r="N888" s="183">
        <v>45915.588194444441</v>
      </c>
      <c r="O888" s="90"/>
      <c r="P888" s="8" t="s">
        <v>8318</v>
      </c>
      <c r="Q888" s="8" t="s">
        <v>8318</v>
      </c>
      <c r="R888" s="8" t="s">
        <v>243</v>
      </c>
      <c r="S888" s="8" t="s">
        <v>365</v>
      </c>
      <c r="T888" s="8" t="s">
        <v>6246</v>
      </c>
      <c r="U888" s="8" t="s">
        <v>7731</v>
      </c>
      <c r="V888" s="8" t="s">
        <v>10923</v>
      </c>
      <c r="W888" s="8" t="s">
        <v>165</v>
      </c>
      <c r="X888" s="10"/>
      <c r="Y888" s="94" t="str">
        <f>VLOOKUP(D888,TIPOLOGIA!A:F,6,0)</f>
        <v>TIPO I</v>
      </c>
      <c r="Z888" s="94" t="str">
        <f>VLOOKUP(D888,TIPOLOGIA!A:F,5,0)</f>
        <v>TERRESTRE</v>
      </c>
      <c r="AA888" s="8" t="s">
        <v>930</v>
      </c>
      <c r="AB888" s="8">
        <v>1</v>
      </c>
      <c r="AC888" s="86">
        <f>IF(W888="SOPORTE_TELEFÓNICO",'BASE LIQUIDACION REDEBAN 2025'!$B$19,IF(AND(W888="VISITA_TÉCNICA",Y888="TIPO II"),'BASE LIQUIDACION REDEBAN 2025'!$B$18,'BASE LIQUIDACION REDEBAN 2025'!$B$17))</f>
        <v>35779.500569199998</v>
      </c>
      <c r="AD888" s="86">
        <v>0</v>
      </c>
      <c r="AE888" s="86">
        <f t="shared" si="13"/>
        <v>35779.500569199998</v>
      </c>
      <c r="AF888" s="49"/>
    </row>
    <row r="889" spans="1:32" s="78" customFormat="1">
      <c r="A889" s="8" t="s">
        <v>72</v>
      </c>
      <c r="B889" s="94" t="str">
        <f>VLOOKUP(A889,'CENTRO DE COSTOS'!A:D,4,FALSE)</f>
        <v>MIGUEL JULIÁN HERNÁNDEZ GUARÍN</v>
      </c>
      <c r="C889" s="94" t="str">
        <f>VLOOKUP(A889,'CENTRO DE COSTOS'!A:D,2,FALSE)</f>
        <v>0004-0008</v>
      </c>
      <c r="D889" s="8">
        <v>68276</v>
      </c>
      <c r="E889" s="8">
        <v>2731509</v>
      </c>
      <c r="F889" s="8">
        <v>31589</v>
      </c>
      <c r="G889" s="8" t="s">
        <v>6241</v>
      </c>
      <c r="H889" s="8" t="s">
        <v>224</v>
      </c>
      <c r="I889" s="8" t="s">
        <v>2314</v>
      </c>
      <c r="J889" s="8" t="s">
        <v>10924</v>
      </c>
      <c r="K889" s="8" t="s">
        <v>160</v>
      </c>
      <c r="L889" s="8" t="s">
        <v>10925</v>
      </c>
      <c r="M889" s="183">
        <v>45912.336805555547</v>
      </c>
      <c r="N889" s="183">
        <v>45915.589583333327</v>
      </c>
      <c r="O889" s="90"/>
      <c r="P889" s="8" t="s">
        <v>8318</v>
      </c>
      <c r="Q889" s="8" t="s">
        <v>8318</v>
      </c>
      <c r="R889" s="8" t="s">
        <v>6245</v>
      </c>
      <c r="S889" s="8" t="s">
        <v>6245</v>
      </c>
      <c r="T889" s="8" t="s">
        <v>6246</v>
      </c>
      <c r="U889" s="8" t="s">
        <v>7731</v>
      </c>
      <c r="V889" s="8" t="s">
        <v>10926</v>
      </c>
      <c r="W889" s="8" t="s">
        <v>165</v>
      </c>
      <c r="X889" s="10"/>
      <c r="Y889" s="94" t="str">
        <f>VLOOKUP(D889,TIPOLOGIA!A:F,6,0)</f>
        <v>TIPO I</v>
      </c>
      <c r="Z889" s="94" t="str">
        <f>VLOOKUP(D889,TIPOLOGIA!A:F,5,0)</f>
        <v>TERRESTRE</v>
      </c>
      <c r="AA889" s="8" t="s">
        <v>480</v>
      </c>
      <c r="AB889" s="8">
        <v>1</v>
      </c>
      <c r="AC889" s="86">
        <f>IF(W889="SOPORTE_TELEFÓNICO",'BASE LIQUIDACION REDEBAN 2025'!$B$19,IF(AND(W889="VISITA_TÉCNICA",Y889="TIPO II"),'BASE LIQUIDACION REDEBAN 2025'!$B$18,'BASE LIQUIDACION REDEBAN 2025'!$B$17))</f>
        <v>35779.500569199998</v>
      </c>
      <c r="AD889" s="86">
        <v>0</v>
      </c>
      <c r="AE889" s="86">
        <f t="shared" si="13"/>
        <v>35779.500569199998</v>
      </c>
      <c r="AF889" s="49"/>
    </row>
    <row r="890" spans="1:32" s="78" customFormat="1">
      <c r="A890" s="8" t="s">
        <v>68</v>
      </c>
      <c r="B890" s="94" t="str">
        <f>VLOOKUP(A890,'CENTRO DE COSTOS'!A:D,4,FALSE)</f>
        <v>WILLIAM ASDRUBAL ROZO ROZO</v>
      </c>
      <c r="C890" s="94" t="str">
        <f>VLOOKUP(A890,'CENTRO DE COSTOS'!A:D,2,FALSE)</f>
        <v>0004-0004</v>
      </c>
      <c r="D890" s="8">
        <v>25754</v>
      </c>
      <c r="E890" s="8">
        <v>2737482</v>
      </c>
      <c r="F890" s="8">
        <v>79577</v>
      </c>
      <c r="G890" s="8" t="s">
        <v>6241</v>
      </c>
      <c r="H890" s="8" t="s">
        <v>417</v>
      </c>
      <c r="I890" s="8" t="s">
        <v>418</v>
      </c>
      <c r="J890" s="8" t="s">
        <v>10927</v>
      </c>
      <c r="K890" s="8" t="s">
        <v>160</v>
      </c>
      <c r="L890" s="8" t="s">
        <v>10928</v>
      </c>
      <c r="M890" s="183">
        <v>45915.333333333343</v>
      </c>
      <c r="N890" s="183">
        <v>45915.590277777781</v>
      </c>
      <c r="O890" s="90"/>
      <c r="P890" s="8" t="s">
        <v>8318</v>
      </c>
      <c r="Q890" s="8" t="s">
        <v>8318</v>
      </c>
      <c r="R890" s="8" t="s">
        <v>6245</v>
      </c>
      <c r="S890" s="8" t="s">
        <v>6245</v>
      </c>
      <c r="T890" s="8" t="s">
        <v>6246</v>
      </c>
      <c r="U890" s="8" t="s">
        <v>7731</v>
      </c>
      <c r="V890" s="8" t="s">
        <v>10929</v>
      </c>
      <c r="W890" s="8" t="s">
        <v>165</v>
      </c>
      <c r="X890" s="10"/>
      <c r="Y890" s="94" t="str">
        <f>VLOOKUP(D890,TIPOLOGIA!A:F,6,0)</f>
        <v>TIPO I</v>
      </c>
      <c r="Z890" s="94" t="str">
        <f>VLOOKUP(D890,TIPOLOGIA!A:F,5,0)</f>
        <v>TERRESTRE</v>
      </c>
      <c r="AA890" s="8" t="s">
        <v>561</v>
      </c>
      <c r="AB890" s="8">
        <v>1</v>
      </c>
      <c r="AC890" s="86">
        <f>IF(W890="SOPORTE_TELEFÓNICO",'BASE LIQUIDACION REDEBAN 2025'!$B$19,IF(AND(W890="VISITA_TÉCNICA",Y890="TIPO II"),'BASE LIQUIDACION REDEBAN 2025'!$B$18,'BASE LIQUIDACION REDEBAN 2025'!$B$17))</f>
        <v>35779.500569199998</v>
      </c>
      <c r="AD890" s="86">
        <v>0</v>
      </c>
      <c r="AE890" s="86">
        <f t="shared" si="13"/>
        <v>35779.500569199998</v>
      </c>
      <c r="AF890" s="49"/>
    </row>
    <row r="891" spans="1:32" s="78" customFormat="1">
      <c r="A891" s="8" t="s">
        <v>68</v>
      </c>
      <c r="B891" s="94" t="str">
        <f>VLOOKUP(A891,'CENTRO DE COSTOS'!A:D,4,FALSE)</f>
        <v>WILLIAM ASDRUBAL ROZO ROZO</v>
      </c>
      <c r="C891" s="94" t="str">
        <f>VLOOKUP(A891,'CENTRO DE COSTOS'!A:D,2,FALSE)</f>
        <v>0004-0004</v>
      </c>
      <c r="D891" s="8">
        <v>25754</v>
      </c>
      <c r="E891" s="8">
        <v>2737055</v>
      </c>
      <c r="F891" s="8">
        <v>79654</v>
      </c>
      <c r="G891" s="8" t="s">
        <v>6241</v>
      </c>
      <c r="H891" s="8" t="s">
        <v>417</v>
      </c>
      <c r="I891" s="8" t="s">
        <v>418</v>
      </c>
      <c r="J891" s="8" t="s">
        <v>10930</v>
      </c>
      <c r="K891" s="8" t="s">
        <v>160</v>
      </c>
      <c r="L891" s="8" t="s">
        <v>10931</v>
      </c>
      <c r="M891" s="183">
        <v>45913.435416666667</v>
      </c>
      <c r="N891" s="183">
        <v>45915.59097222222</v>
      </c>
      <c r="O891" s="90"/>
      <c r="P891" s="8" t="s">
        <v>8318</v>
      </c>
      <c r="Q891" s="8" t="s">
        <v>8318</v>
      </c>
      <c r="R891" s="8" t="s">
        <v>6245</v>
      </c>
      <c r="S891" s="8" t="s">
        <v>6245</v>
      </c>
      <c r="T891" s="8" t="s">
        <v>6246</v>
      </c>
      <c r="U891" s="8" t="s">
        <v>7731</v>
      </c>
      <c r="V891" s="8" t="s">
        <v>10932</v>
      </c>
      <c r="W891" s="8" t="s">
        <v>165</v>
      </c>
      <c r="X891" s="10"/>
      <c r="Y891" s="94" t="str">
        <f>VLOOKUP(D891,TIPOLOGIA!A:F,6,0)</f>
        <v>TIPO I</v>
      </c>
      <c r="Z891" s="94" t="str">
        <f>VLOOKUP(D891,TIPOLOGIA!A:F,5,0)</f>
        <v>TERRESTRE</v>
      </c>
      <c r="AA891" s="8" t="s">
        <v>561</v>
      </c>
      <c r="AB891" s="8">
        <v>1</v>
      </c>
      <c r="AC891" s="86">
        <f>IF(W891="SOPORTE_TELEFÓNICO",'BASE LIQUIDACION REDEBAN 2025'!$B$19,IF(AND(W891="VISITA_TÉCNICA",Y891="TIPO II"),'BASE LIQUIDACION REDEBAN 2025'!$B$18,'BASE LIQUIDACION REDEBAN 2025'!$B$17))</f>
        <v>35779.500569199998</v>
      </c>
      <c r="AD891" s="86">
        <v>0</v>
      </c>
      <c r="AE891" s="86">
        <f t="shared" si="13"/>
        <v>35779.500569199998</v>
      </c>
      <c r="AF891" s="49"/>
    </row>
    <row r="892" spans="1:32" s="78" customFormat="1">
      <c r="A892" s="8" t="s">
        <v>68</v>
      </c>
      <c r="B892" s="94" t="str">
        <f>VLOOKUP(A892,'CENTRO DE COSTOS'!A:D,4,FALSE)</f>
        <v>WILLIAM ASDRUBAL ROZO ROZO</v>
      </c>
      <c r="C892" s="94" t="str">
        <f>VLOOKUP(A892,'CENTRO DE COSTOS'!A:D,2,FALSE)</f>
        <v>0004-0004</v>
      </c>
      <c r="D892" s="8">
        <v>11001</v>
      </c>
      <c r="E892" s="8">
        <v>2734359</v>
      </c>
      <c r="F892" s="8">
        <v>18238</v>
      </c>
      <c r="G892" s="8" t="s">
        <v>6241</v>
      </c>
      <c r="H892" s="8" t="s">
        <v>417</v>
      </c>
      <c r="I892" s="8" t="s">
        <v>68</v>
      </c>
      <c r="J892" s="8" t="s">
        <v>10933</v>
      </c>
      <c r="K892" s="8" t="s">
        <v>160</v>
      </c>
      <c r="L892" s="8" t="s">
        <v>10934</v>
      </c>
      <c r="M892" s="183">
        <v>45912.557638888888</v>
      </c>
      <c r="N892" s="183">
        <v>45915.593055555553</v>
      </c>
      <c r="O892" s="90"/>
      <c r="P892" s="8" t="s">
        <v>8318</v>
      </c>
      <c r="Q892" s="8" t="s">
        <v>8318</v>
      </c>
      <c r="R892" s="8" t="s">
        <v>357</v>
      </c>
      <c r="S892" s="8" t="s">
        <v>7751</v>
      </c>
      <c r="T892" s="8" t="s">
        <v>6246</v>
      </c>
      <c r="U892" s="8" t="s">
        <v>7731</v>
      </c>
      <c r="V892" s="8" t="s">
        <v>10935</v>
      </c>
      <c r="W892" s="8" t="s">
        <v>165</v>
      </c>
      <c r="X892" s="10"/>
      <c r="Y892" s="94" t="str">
        <f>VLOOKUP(D892,TIPOLOGIA!A:F,6,0)</f>
        <v>TIPO I</v>
      </c>
      <c r="Z892" s="94" t="str">
        <f>VLOOKUP(D892,TIPOLOGIA!A:F,5,0)</f>
        <v>TERRESTRE</v>
      </c>
      <c r="AA892" s="8" t="s">
        <v>6345</v>
      </c>
      <c r="AB892" s="8">
        <v>1</v>
      </c>
      <c r="AC892" s="86">
        <f>IF(W892="SOPORTE_TELEFÓNICO",'BASE LIQUIDACION REDEBAN 2025'!$B$19,IF(AND(W892="VISITA_TÉCNICA",Y892="TIPO II"),'BASE LIQUIDACION REDEBAN 2025'!$B$18,'BASE LIQUIDACION REDEBAN 2025'!$B$17))</f>
        <v>35779.500569199998</v>
      </c>
      <c r="AD892" s="86">
        <v>0</v>
      </c>
      <c r="AE892" s="86">
        <f t="shared" si="13"/>
        <v>35779.500569199998</v>
      </c>
      <c r="AF892" s="49"/>
    </row>
    <row r="893" spans="1:32" s="78" customFormat="1">
      <c r="A893" s="8" t="s">
        <v>68</v>
      </c>
      <c r="B893" s="94" t="str">
        <f>VLOOKUP(A893,'CENTRO DE COSTOS'!A:D,4,FALSE)</f>
        <v>WILLIAM ASDRUBAL ROZO ROZO</v>
      </c>
      <c r="C893" s="94" t="str">
        <f>VLOOKUP(A893,'CENTRO DE COSTOS'!A:D,2,FALSE)</f>
        <v>0004-0004</v>
      </c>
      <c r="D893" s="8">
        <v>11001</v>
      </c>
      <c r="E893" s="8">
        <v>2735603</v>
      </c>
      <c r="F893" s="8">
        <v>78237</v>
      </c>
      <c r="G893" s="8" t="s">
        <v>6241</v>
      </c>
      <c r="H893" s="8" t="s">
        <v>417</v>
      </c>
      <c r="I893" s="8" t="s">
        <v>68</v>
      </c>
      <c r="J893" s="8" t="s">
        <v>10794</v>
      </c>
      <c r="K893" s="8" t="s">
        <v>160</v>
      </c>
      <c r="L893" s="8" t="s">
        <v>10936</v>
      </c>
      <c r="M893" s="183">
        <v>45912.65625</v>
      </c>
      <c r="N893" s="183">
        <v>45915.594444444447</v>
      </c>
      <c r="O893" s="90"/>
      <c r="P893" s="8" t="s">
        <v>8318</v>
      </c>
      <c r="Q893" s="8" t="s">
        <v>8318</v>
      </c>
      <c r="R893" s="8" t="s">
        <v>6245</v>
      </c>
      <c r="S893" s="8" t="s">
        <v>6245</v>
      </c>
      <c r="T893" s="8" t="s">
        <v>6246</v>
      </c>
      <c r="U893" s="8" t="s">
        <v>7731</v>
      </c>
      <c r="V893" s="8" t="s">
        <v>10937</v>
      </c>
      <c r="W893" s="8" t="s">
        <v>165</v>
      </c>
      <c r="X893" s="10"/>
      <c r="Y893" s="94" t="str">
        <f>VLOOKUP(D893,TIPOLOGIA!A:F,6,0)</f>
        <v>TIPO I</v>
      </c>
      <c r="Z893" s="94" t="str">
        <f>VLOOKUP(D893,TIPOLOGIA!A:F,5,0)</f>
        <v>TERRESTRE</v>
      </c>
      <c r="AA893" s="8" t="s">
        <v>546</v>
      </c>
      <c r="AB893" s="8">
        <v>1</v>
      </c>
      <c r="AC893" s="86">
        <f>IF(W893="SOPORTE_TELEFÓNICO",'BASE LIQUIDACION REDEBAN 2025'!$B$19,IF(AND(W893="VISITA_TÉCNICA",Y893="TIPO II"),'BASE LIQUIDACION REDEBAN 2025'!$B$18,'BASE LIQUIDACION REDEBAN 2025'!$B$17))</f>
        <v>35779.500569199998</v>
      </c>
      <c r="AD893" s="86">
        <v>0</v>
      </c>
      <c r="AE893" s="86">
        <f t="shared" si="13"/>
        <v>35779.500569199998</v>
      </c>
      <c r="AF893" s="49"/>
    </row>
    <row r="894" spans="1:32" s="78" customFormat="1">
      <c r="A894" s="8" t="s">
        <v>100</v>
      </c>
      <c r="B894" s="94" t="str">
        <f>VLOOKUP(A894,'CENTRO DE COSTOS'!A:D,4,FALSE)</f>
        <v>KEVIN ALEXIS CORZO BUSTOS</v>
      </c>
      <c r="C894" s="94" t="str">
        <f>VLOOKUP(A894,'CENTRO DE COSTOS'!A:D,2,FALSE)</f>
        <v>0004-0007</v>
      </c>
      <c r="D894" s="8">
        <v>50313</v>
      </c>
      <c r="E894" s="8">
        <v>2735468</v>
      </c>
      <c r="F894" s="8">
        <v>78903</v>
      </c>
      <c r="G894" s="8" t="s">
        <v>6241</v>
      </c>
      <c r="H894" s="8" t="s">
        <v>216</v>
      </c>
      <c r="I894" s="8" t="s">
        <v>5613</v>
      </c>
      <c r="J894" s="8" t="s">
        <v>10938</v>
      </c>
      <c r="K894" s="8" t="s">
        <v>160</v>
      </c>
      <c r="L894" s="8" t="s">
        <v>10939</v>
      </c>
      <c r="M894" s="183">
        <v>45912.65902777778</v>
      </c>
      <c r="N894" s="183">
        <v>45915.59652777778</v>
      </c>
      <c r="O894" s="90"/>
      <c r="P894" s="8" t="s">
        <v>8318</v>
      </c>
      <c r="Q894" s="8" t="s">
        <v>8318</v>
      </c>
      <c r="R894" s="8" t="s">
        <v>6245</v>
      </c>
      <c r="S894" s="8" t="s">
        <v>6245</v>
      </c>
      <c r="T894" s="8" t="s">
        <v>6246</v>
      </c>
      <c r="U894" s="8" t="s">
        <v>7731</v>
      </c>
      <c r="V894" s="8" t="s">
        <v>10940</v>
      </c>
      <c r="W894" s="8" t="s">
        <v>165</v>
      </c>
      <c r="X894" s="10"/>
      <c r="Y894" s="94" t="str">
        <f>VLOOKUP(D894,TIPOLOGIA!A:F,6,0)</f>
        <v>TIPO II</v>
      </c>
      <c r="Z894" s="94" t="str">
        <f>VLOOKUP(D894,TIPOLOGIA!A:F,5,0)</f>
        <v>TERRESTRE</v>
      </c>
      <c r="AA894" s="8" t="s">
        <v>1411</v>
      </c>
      <c r="AB894" s="8">
        <v>1</v>
      </c>
      <c r="AC894" s="86">
        <f>IF(W894="SOPORTE_TELEFÓNICO",'BASE LIQUIDACION REDEBAN 2025'!$B$19,IF(AND(W894="VISITA_TÉCNICA",Y894="TIPO II"),'BASE LIQUIDACION REDEBAN 2025'!$B$18,'BASE LIQUIDACION REDEBAN 2025'!$B$17))</f>
        <v>67654.12000000001</v>
      </c>
      <c r="AD894" s="86">
        <v>0</v>
      </c>
      <c r="AE894" s="86">
        <f t="shared" ref="AE894:AE956" si="14">IF(W894="VISITA_TÉCNICA",AC894*AB894,AC894)</f>
        <v>67654.12000000001</v>
      </c>
      <c r="AF894" s="49"/>
    </row>
    <row r="895" spans="1:32" s="78" customFormat="1">
      <c r="A895" s="8" t="s">
        <v>80</v>
      </c>
      <c r="B895" s="94" t="str">
        <f>VLOOKUP(A895,'CENTRO DE COSTOS'!A:D,4,FALSE)</f>
        <v>JOSE MAURICIO HERNANDEZ ROJAS</v>
      </c>
      <c r="C895" s="94" t="str">
        <f>VLOOKUP(A895,'CENTRO DE COSTOS'!A:D,2,FALSE)</f>
        <v>0004-0001</v>
      </c>
      <c r="D895" s="8">
        <v>13001</v>
      </c>
      <c r="E895" s="8">
        <v>2737761</v>
      </c>
      <c r="F895" s="8">
        <v>69768</v>
      </c>
      <c r="G895" s="8" t="s">
        <v>6241</v>
      </c>
      <c r="H895" s="8" t="s">
        <v>685</v>
      </c>
      <c r="I895" s="8" t="s">
        <v>80</v>
      </c>
      <c r="J895" s="8" t="s">
        <v>10941</v>
      </c>
      <c r="K895" s="8" t="s">
        <v>160</v>
      </c>
      <c r="L895" s="8" t="s">
        <v>10942</v>
      </c>
      <c r="M895" s="183">
        <v>45915.333333333343</v>
      </c>
      <c r="N895" s="183">
        <v>45915.600694444453</v>
      </c>
      <c r="O895" s="90"/>
      <c r="P895" s="8" t="s">
        <v>8318</v>
      </c>
      <c r="Q895" s="8" t="s">
        <v>8318</v>
      </c>
      <c r="R895" s="8" t="s">
        <v>243</v>
      </c>
      <c r="S895" s="8" t="s">
        <v>365</v>
      </c>
      <c r="T895" s="8" t="s">
        <v>6246</v>
      </c>
      <c r="U895" s="8" t="s">
        <v>7731</v>
      </c>
      <c r="V895" s="8" t="s">
        <v>10943</v>
      </c>
      <c r="W895" s="8" t="s">
        <v>165</v>
      </c>
      <c r="X895" s="10"/>
      <c r="Y895" s="94" t="str">
        <f>VLOOKUP(D895,TIPOLOGIA!A:F,6,0)</f>
        <v>TIPO I</v>
      </c>
      <c r="Z895" s="94" t="str">
        <f>VLOOKUP(D895,TIPOLOGIA!A:F,5,0)</f>
        <v>TERRESTRE</v>
      </c>
      <c r="AA895" s="8" t="s">
        <v>1275</v>
      </c>
      <c r="AB895" s="8">
        <v>1</v>
      </c>
      <c r="AC895" s="86">
        <f>IF(W895="SOPORTE_TELEFÓNICO",'BASE LIQUIDACION REDEBAN 2025'!$B$19,IF(AND(W895="VISITA_TÉCNICA",Y895="TIPO II"),'BASE LIQUIDACION REDEBAN 2025'!$B$18,'BASE LIQUIDACION REDEBAN 2025'!$B$17))</f>
        <v>35779.500569199998</v>
      </c>
      <c r="AD895" s="86">
        <v>0</v>
      </c>
      <c r="AE895" s="86">
        <f t="shared" si="14"/>
        <v>35779.500569199998</v>
      </c>
      <c r="AF895" s="49"/>
    </row>
    <row r="896" spans="1:32" s="78" customFormat="1">
      <c r="A896" s="8" t="s">
        <v>76</v>
      </c>
      <c r="B896" s="94" t="str">
        <f>VLOOKUP(A896,'CENTRO DE COSTOS'!A:D,4,FALSE)</f>
        <v>DIEGO FERNANDO HENAO CARDONA</v>
      </c>
      <c r="C896" s="94" t="str">
        <f>VLOOKUP(A896,'CENTRO DE COSTOS'!A:D,2,FALSE)</f>
        <v>0004-0003</v>
      </c>
      <c r="D896" s="8">
        <v>76001</v>
      </c>
      <c r="E896" s="8">
        <v>2737433</v>
      </c>
      <c r="F896" s="8">
        <v>80122</v>
      </c>
      <c r="G896" s="8" t="s">
        <v>6241</v>
      </c>
      <c r="H896" s="8" t="s">
        <v>232</v>
      </c>
      <c r="I896" s="8" t="s">
        <v>76</v>
      </c>
      <c r="J896" s="8" t="s">
        <v>10944</v>
      </c>
      <c r="K896" s="8" t="s">
        <v>160</v>
      </c>
      <c r="L896" s="8" t="s">
        <v>10945</v>
      </c>
      <c r="M896" s="183">
        <v>45915.333333333343</v>
      </c>
      <c r="N896" s="183">
        <v>45915.602777777778</v>
      </c>
      <c r="O896" s="90"/>
      <c r="P896" s="8" t="s">
        <v>8318</v>
      </c>
      <c r="Q896" s="8" t="s">
        <v>8318</v>
      </c>
      <c r="R896" s="8" t="s">
        <v>162</v>
      </c>
      <c r="S896" s="8" t="s">
        <v>162</v>
      </c>
      <c r="T896" s="8" t="s">
        <v>6246</v>
      </c>
      <c r="U896" s="8" t="s">
        <v>7731</v>
      </c>
      <c r="V896" s="8" t="s">
        <v>10946</v>
      </c>
      <c r="W896" s="8" t="s">
        <v>165</v>
      </c>
      <c r="X896" s="10"/>
      <c r="Y896" s="94" t="str">
        <f>VLOOKUP(D896,TIPOLOGIA!A:F,6,0)</f>
        <v>TIPO I</v>
      </c>
      <c r="Z896" s="94" t="str">
        <f>VLOOKUP(D896,TIPOLOGIA!A:F,5,0)</f>
        <v>TERRESTRE</v>
      </c>
      <c r="AA896" s="8" t="s">
        <v>1498</v>
      </c>
      <c r="AB896" s="8">
        <v>1</v>
      </c>
      <c r="AC896" s="86">
        <f>IF(W896="SOPORTE_TELEFÓNICO",'BASE LIQUIDACION REDEBAN 2025'!$B$19,IF(AND(W896="VISITA_TÉCNICA",Y896="TIPO II"),'BASE LIQUIDACION REDEBAN 2025'!$B$18,'BASE LIQUIDACION REDEBAN 2025'!$B$17))</f>
        <v>35779.500569199998</v>
      </c>
      <c r="AD896" s="86">
        <v>0</v>
      </c>
      <c r="AE896" s="86">
        <f t="shared" si="14"/>
        <v>35779.500569199998</v>
      </c>
      <c r="AF896" s="49"/>
    </row>
    <row r="897" spans="1:32" s="78" customFormat="1">
      <c r="A897" s="8" t="s">
        <v>100</v>
      </c>
      <c r="B897" s="94" t="str">
        <f>VLOOKUP(A897,'CENTRO DE COSTOS'!A:D,4,FALSE)</f>
        <v>KEVIN ALEXIS CORZO BUSTOS</v>
      </c>
      <c r="C897" s="94" t="str">
        <f>VLOOKUP(A897,'CENTRO DE COSTOS'!A:D,2,FALSE)</f>
        <v>0004-0007</v>
      </c>
      <c r="D897" s="8">
        <v>50568</v>
      </c>
      <c r="E897" s="8">
        <v>2711355</v>
      </c>
      <c r="F897" s="8">
        <v>64587</v>
      </c>
      <c r="G897" s="8" t="s">
        <v>6241</v>
      </c>
      <c r="H897" s="8" t="s">
        <v>216</v>
      </c>
      <c r="I897" s="8" t="s">
        <v>3630</v>
      </c>
      <c r="J897" s="8" t="s">
        <v>10947</v>
      </c>
      <c r="K897" s="8" t="s">
        <v>160</v>
      </c>
      <c r="L897" s="8" t="s">
        <v>10948</v>
      </c>
      <c r="M897" s="183">
        <v>45908.686805555553</v>
      </c>
      <c r="N897" s="183">
        <v>45915.638194444437</v>
      </c>
      <c r="O897" s="90"/>
      <c r="P897" s="8" t="s">
        <v>8318</v>
      </c>
      <c r="Q897" s="8" t="s">
        <v>8318</v>
      </c>
      <c r="R897" s="8" t="s">
        <v>6245</v>
      </c>
      <c r="S897" s="8" t="s">
        <v>6245</v>
      </c>
      <c r="T897" s="8" t="s">
        <v>6246</v>
      </c>
      <c r="U897" s="8" t="s">
        <v>7731</v>
      </c>
      <c r="V897" s="8" t="s">
        <v>10949</v>
      </c>
      <c r="W897" s="8" t="s">
        <v>8320</v>
      </c>
      <c r="X897" s="10"/>
      <c r="Y897" s="94" t="str">
        <f>VLOOKUP(D897,TIPOLOGIA!A:F,6,0)</f>
        <v>TIPO III</v>
      </c>
      <c r="Z897" s="94" t="str">
        <f>VLOOKUP(D897,TIPOLOGIA!A:F,5,0)</f>
        <v>TERRESTRE</v>
      </c>
      <c r="AA897" s="8" t="s">
        <v>1928</v>
      </c>
      <c r="AB897" s="8">
        <v>0</v>
      </c>
      <c r="AC897" s="86">
        <f>IF(W897="SOPORTE_TELEFÓNICO",'BASE LIQUIDACION REDEBAN 2025'!$B$19,IF(AND(W897="VISITA_TÉCNICA",Y897="TIPO II"),'BASE LIQUIDACION REDEBAN 2025'!$B$18,'BASE LIQUIDACION REDEBAN 2025'!$B$17))</f>
        <v>35779.500569199998</v>
      </c>
      <c r="AD897" s="86">
        <v>0</v>
      </c>
      <c r="AE897" s="86">
        <f t="shared" si="14"/>
        <v>35779.500569199998</v>
      </c>
      <c r="AF897" s="49"/>
    </row>
    <row r="898" spans="1:32" s="78" customFormat="1">
      <c r="A898" s="8" t="s">
        <v>81</v>
      </c>
      <c r="B898" s="94" t="str">
        <f>VLOOKUP(A898,'CENTRO DE COSTOS'!A:D,4,FALSE)</f>
        <v>MIGUEL JULIÁN HERNÁNDEZ GUARÍN</v>
      </c>
      <c r="C898" s="94" t="str">
        <f>VLOOKUP(A898,'CENTRO DE COSTOS'!A:D,2,FALSE)</f>
        <v>0004-0008</v>
      </c>
      <c r="D898" s="8">
        <v>54743</v>
      </c>
      <c r="E898" s="8">
        <v>2712159</v>
      </c>
      <c r="F898" s="8">
        <v>78891</v>
      </c>
      <c r="G898" s="8" t="s">
        <v>6241</v>
      </c>
      <c r="H898" s="8" t="s">
        <v>296</v>
      </c>
      <c r="I898" s="8" t="s">
        <v>10950</v>
      </c>
      <c r="J898" s="8" t="s">
        <v>10951</v>
      </c>
      <c r="K898" s="8" t="s">
        <v>160</v>
      </c>
      <c r="L898" s="8" t="s">
        <v>10952</v>
      </c>
      <c r="M898" s="183">
        <v>45909.333333333343</v>
      </c>
      <c r="N898" s="183">
        <v>45915.651388888888</v>
      </c>
      <c r="O898" s="90"/>
      <c r="P898" s="8" t="s">
        <v>8318</v>
      </c>
      <c r="Q898" s="8" t="s">
        <v>8318</v>
      </c>
      <c r="R898" s="8" t="s">
        <v>6245</v>
      </c>
      <c r="S898" s="8" t="s">
        <v>6245</v>
      </c>
      <c r="T898" s="8" t="s">
        <v>6246</v>
      </c>
      <c r="U898" s="8" t="s">
        <v>7731</v>
      </c>
      <c r="V898" s="8" t="s">
        <v>10953</v>
      </c>
      <c r="W898" s="8" t="s">
        <v>8320</v>
      </c>
      <c r="X898" s="10"/>
      <c r="Y898" s="94" t="str">
        <f>VLOOKUP(D898,TIPOLOGIA!A:F,6,0)</f>
        <v>TIPO IV</v>
      </c>
      <c r="Z898" s="94" t="str">
        <f>VLOOKUP(D898,TIPOLOGIA!A:F,5,0)</f>
        <v>TERRESTRE</v>
      </c>
      <c r="AA898" s="8" t="s">
        <v>307</v>
      </c>
      <c r="AB898" s="8">
        <v>0</v>
      </c>
      <c r="AC898" s="86">
        <f>IF(W898="SOPORTE_TELEFÓNICO",'BASE LIQUIDACION REDEBAN 2025'!$B$19,IF(AND(W898="VISITA_TÉCNICA",Y898="TIPO II"),'BASE LIQUIDACION REDEBAN 2025'!$B$18,'BASE LIQUIDACION REDEBAN 2025'!$B$17))</f>
        <v>35779.500569199998</v>
      </c>
      <c r="AD898" s="86">
        <v>0</v>
      </c>
      <c r="AE898" s="86">
        <f t="shared" si="14"/>
        <v>35779.500569199998</v>
      </c>
      <c r="AF898" s="49"/>
    </row>
    <row r="899" spans="1:32" s="78" customFormat="1">
      <c r="A899" s="8" t="s">
        <v>76</v>
      </c>
      <c r="B899" s="94" t="str">
        <f>VLOOKUP(A899,'CENTRO DE COSTOS'!A:D,4,FALSE)</f>
        <v>DIEGO FERNANDO HENAO CARDONA</v>
      </c>
      <c r="C899" s="94" t="str">
        <f>VLOOKUP(A899,'CENTRO DE COSTOS'!A:D,2,FALSE)</f>
        <v>0004-0003</v>
      </c>
      <c r="D899" s="8">
        <v>19548</v>
      </c>
      <c r="E899" s="8">
        <v>2716192</v>
      </c>
      <c r="F899" s="8">
        <v>57115</v>
      </c>
      <c r="G899" s="8" t="s">
        <v>6241</v>
      </c>
      <c r="H899" s="8" t="s">
        <v>171</v>
      </c>
      <c r="I899" s="8" t="s">
        <v>2581</v>
      </c>
      <c r="J899" s="8" t="s">
        <v>9318</v>
      </c>
      <c r="K899" s="8" t="s">
        <v>160</v>
      </c>
      <c r="L899" s="8" t="s">
        <v>10954</v>
      </c>
      <c r="M899" s="183">
        <v>45909.589583333327</v>
      </c>
      <c r="N899" s="183">
        <v>45915.652083333327</v>
      </c>
      <c r="O899" s="90"/>
      <c r="P899" s="8" t="s">
        <v>8318</v>
      </c>
      <c r="Q899" s="8" t="s">
        <v>8318</v>
      </c>
      <c r="R899" s="8" t="s">
        <v>6245</v>
      </c>
      <c r="S899" s="8" t="s">
        <v>6245</v>
      </c>
      <c r="T899" s="8" t="s">
        <v>6246</v>
      </c>
      <c r="U899" s="8" t="s">
        <v>7731</v>
      </c>
      <c r="V899" s="8" t="s">
        <v>10955</v>
      </c>
      <c r="W899" s="8" t="s">
        <v>8320</v>
      </c>
      <c r="X899" s="10"/>
      <c r="Y899" s="94" t="str">
        <f>VLOOKUP(D899,TIPOLOGIA!A:F,6,0)</f>
        <v>TIPO III</v>
      </c>
      <c r="Z899" s="94" t="str">
        <f>VLOOKUP(D899,TIPOLOGIA!A:F,5,0)</f>
        <v>TERRESTRE</v>
      </c>
      <c r="AA899" s="8" t="s">
        <v>1498</v>
      </c>
      <c r="AB899" s="8">
        <v>0</v>
      </c>
      <c r="AC899" s="86">
        <f>IF(W899="SOPORTE_TELEFÓNICO",'BASE LIQUIDACION REDEBAN 2025'!$B$19,IF(AND(W899="VISITA_TÉCNICA",Y899="TIPO II"),'BASE LIQUIDACION REDEBAN 2025'!$B$18,'BASE LIQUIDACION REDEBAN 2025'!$B$17))</f>
        <v>35779.500569199998</v>
      </c>
      <c r="AD899" s="86">
        <v>0</v>
      </c>
      <c r="AE899" s="86">
        <f t="shared" si="14"/>
        <v>35779.500569199998</v>
      </c>
      <c r="AF899" s="49"/>
    </row>
    <row r="900" spans="1:32" s="78" customFormat="1">
      <c r="A900" s="8" t="s">
        <v>72</v>
      </c>
      <c r="B900" s="94" t="str">
        <f>VLOOKUP(A900,'CENTRO DE COSTOS'!A:D,4,FALSE)</f>
        <v>MIGUEL JULIÁN HERNÁNDEZ GUARÍN</v>
      </c>
      <c r="C900" s="94" t="str">
        <f>VLOOKUP(A900,'CENTRO DE COSTOS'!A:D,2,FALSE)</f>
        <v>0004-0008</v>
      </c>
      <c r="D900" s="8">
        <v>68755</v>
      </c>
      <c r="E900" s="8">
        <v>2720157</v>
      </c>
      <c r="F900" s="8">
        <v>78440</v>
      </c>
      <c r="G900" s="8" t="s">
        <v>6241</v>
      </c>
      <c r="H900" s="8" t="s">
        <v>224</v>
      </c>
      <c r="I900" s="8" t="s">
        <v>5864</v>
      </c>
      <c r="J900" s="8" t="s">
        <v>10956</v>
      </c>
      <c r="K900" s="8" t="s">
        <v>160</v>
      </c>
      <c r="L900" s="8" t="s">
        <v>10957</v>
      </c>
      <c r="M900" s="183">
        <v>45910.393055555563</v>
      </c>
      <c r="N900" s="183">
        <v>45915.65347222222</v>
      </c>
      <c r="O900" s="90"/>
      <c r="P900" s="8" t="s">
        <v>8318</v>
      </c>
      <c r="Q900" s="8" t="s">
        <v>8318</v>
      </c>
      <c r="R900" s="8" t="s">
        <v>6245</v>
      </c>
      <c r="S900" s="8" t="s">
        <v>6245</v>
      </c>
      <c r="T900" s="8" t="s">
        <v>6246</v>
      </c>
      <c r="U900" s="8" t="s">
        <v>7731</v>
      </c>
      <c r="V900" s="8" t="s">
        <v>10958</v>
      </c>
      <c r="W900" s="8" t="s">
        <v>8320</v>
      </c>
      <c r="X900" s="10"/>
      <c r="Y900" s="94" t="str">
        <f>VLOOKUP(D900,TIPOLOGIA!A:F,6,0)</f>
        <v>TIPO III</v>
      </c>
      <c r="Z900" s="94" t="str">
        <f>VLOOKUP(D900,TIPOLOGIA!A:F,5,0)</f>
        <v>TERRESTRE</v>
      </c>
      <c r="AA900" s="8" t="s">
        <v>1400</v>
      </c>
      <c r="AB900" s="8">
        <v>0</v>
      </c>
      <c r="AC900" s="86">
        <f>IF(W900="SOPORTE_TELEFÓNICO",'BASE LIQUIDACION REDEBAN 2025'!$B$19,IF(AND(W900="VISITA_TÉCNICA",Y900="TIPO II"),'BASE LIQUIDACION REDEBAN 2025'!$B$18,'BASE LIQUIDACION REDEBAN 2025'!$B$17))</f>
        <v>35779.500569199998</v>
      </c>
      <c r="AD900" s="86">
        <v>0</v>
      </c>
      <c r="AE900" s="86">
        <f t="shared" si="14"/>
        <v>35779.500569199998</v>
      </c>
      <c r="AF900" s="49"/>
    </row>
    <row r="901" spans="1:32" s="78" customFormat="1">
      <c r="A901" s="8" t="s">
        <v>98</v>
      </c>
      <c r="B901" s="94" t="str">
        <f>VLOOKUP(A901,'CENTRO DE COSTOS'!A:D,4,FALSE)</f>
        <v>MIGUEL JULIÁN HERNÁNDEZ GUARÍN</v>
      </c>
      <c r="C901" s="94" t="str">
        <f>VLOOKUP(A901,'CENTRO DE COSTOS'!A:D,2,FALSE)</f>
        <v>0004-0008</v>
      </c>
      <c r="D901" s="8">
        <v>15759</v>
      </c>
      <c r="E901" s="8">
        <v>2730242</v>
      </c>
      <c r="F901" s="8">
        <v>73160</v>
      </c>
      <c r="G901" s="8" t="s">
        <v>6241</v>
      </c>
      <c r="H901" s="8" t="s">
        <v>406</v>
      </c>
      <c r="I901" s="8" t="s">
        <v>1065</v>
      </c>
      <c r="J901" s="8" t="s">
        <v>10959</v>
      </c>
      <c r="K901" s="8" t="s">
        <v>160</v>
      </c>
      <c r="L901" s="8" t="s">
        <v>10960</v>
      </c>
      <c r="M901" s="183">
        <v>45911.710416666669</v>
      </c>
      <c r="N901" s="183">
        <v>45915.654861111107</v>
      </c>
      <c r="O901" s="90"/>
      <c r="P901" s="8" t="s">
        <v>8318</v>
      </c>
      <c r="Q901" s="8" t="s">
        <v>8318</v>
      </c>
      <c r="R901" s="8" t="s">
        <v>243</v>
      </c>
      <c r="S901" s="8" t="s">
        <v>244</v>
      </c>
      <c r="T901" s="8" t="s">
        <v>6246</v>
      </c>
      <c r="U901" s="8" t="s">
        <v>7731</v>
      </c>
      <c r="V901" s="8" t="s">
        <v>10961</v>
      </c>
      <c r="W901" s="8" t="s">
        <v>8320</v>
      </c>
      <c r="X901" s="10"/>
      <c r="Y901" s="94" t="str">
        <f>VLOOKUP(D901,TIPOLOGIA!A:F,6,0)</f>
        <v>TIPO II</v>
      </c>
      <c r="Z901" s="94" t="str">
        <f>VLOOKUP(D901,TIPOLOGIA!A:F,5,0)</f>
        <v>TERRESTRE</v>
      </c>
      <c r="AA901" s="8" t="s">
        <v>3425</v>
      </c>
      <c r="AB901" s="8">
        <v>0</v>
      </c>
      <c r="AC901" s="86">
        <f>IF(W901="SOPORTE_TELEFÓNICO",'BASE LIQUIDACION REDEBAN 2025'!$B$19,IF(AND(W901="VISITA_TÉCNICA",Y901="TIPO II"),'BASE LIQUIDACION REDEBAN 2025'!$B$18,'BASE LIQUIDACION REDEBAN 2025'!$B$17))</f>
        <v>35779.500569199998</v>
      </c>
      <c r="AD901" s="86">
        <v>0</v>
      </c>
      <c r="AE901" s="86">
        <f t="shared" si="14"/>
        <v>35779.500569199998</v>
      </c>
      <c r="AF901" s="49"/>
    </row>
    <row r="902" spans="1:32" s="78" customFormat="1">
      <c r="A902" s="8" t="s">
        <v>98</v>
      </c>
      <c r="B902" s="94" t="str">
        <f>VLOOKUP(A902,'CENTRO DE COSTOS'!A:D,4,FALSE)</f>
        <v>MIGUEL JULIÁN HERNÁNDEZ GUARÍN</v>
      </c>
      <c r="C902" s="94" t="str">
        <f>VLOOKUP(A902,'CENTRO DE COSTOS'!A:D,2,FALSE)</f>
        <v>0004-0008</v>
      </c>
      <c r="D902" s="8">
        <v>15759</v>
      </c>
      <c r="E902" s="8">
        <v>2734256</v>
      </c>
      <c r="F902" s="8">
        <v>79418</v>
      </c>
      <c r="G902" s="8" t="s">
        <v>6241</v>
      </c>
      <c r="H902" s="8" t="s">
        <v>406</v>
      </c>
      <c r="I902" s="8" t="s">
        <v>1065</v>
      </c>
      <c r="J902" s="8" t="s">
        <v>10962</v>
      </c>
      <c r="K902" s="8" t="s">
        <v>160</v>
      </c>
      <c r="L902" s="8" t="s">
        <v>10963</v>
      </c>
      <c r="M902" s="183">
        <v>45912.527083333327</v>
      </c>
      <c r="N902" s="183">
        <v>45915.656944444447</v>
      </c>
      <c r="O902" s="90"/>
      <c r="P902" s="8" t="s">
        <v>8318</v>
      </c>
      <c r="Q902" s="8" t="s">
        <v>8318</v>
      </c>
      <c r="R902" s="8" t="s">
        <v>6245</v>
      </c>
      <c r="S902" s="8" t="s">
        <v>6245</v>
      </c>
      <c r="T902" s="8" t="s">
        <v>6246</v>
      </c>
      <c r="U902" s="8" t="s">
        <v>7731</v>
      </c>
      <c r="V902" s="8" t="s">
        <v>10964</v>
      </c>
      <c r="W902" s="8" t="s">
        <v>8320</v>
      </c>
      <c r="X902" s="10"/>
      <c r="Y902" s="94" t="str">
        <f>VLOOKUP(D902,TIPOLOGIA!A:F,6,0)</f>
        <v>TIPO II</v>
      </c>
      <c r="Z902" s="94" t="str">
        <f>VLOOKUP(D902,TIPOLOGIA!A:F,5,0)</f>
        <v>TERRESTRE</v>
      </c>
      <c r="AA902" s="8" t="s">
        <v>3425</v>
      </c>
      <c r="AB902" s="8">
        <v>0</v>
      </c>
      <c r="AC902" s="86">
        <f>IF(W902="SOPORTE_TELEFÓNICO",'BASE LIQUIDACION REDEBAN 2025'!$B$19,IF(AND(W902="VISITA_TÉCNICA",Y902="TIPO II"),'BASE LIQUIDACION REDEBAN 2025'!$B$18,'BASE LIQUIDACION REDEBAN 2025'!$B$17))</f>
        <v>35779.500569199998</v>
      </c>
      <c r="AD902" s="86">
        <v>0</v>
      </c>
      <c r="AE902" s="86">
        <f t="shared" si="14"/>
        <v>35779.500569199998</v>
      </c>
      <c r="AF902" s="49"/>
    </row>
    <row r="903" spans="1:32" s="78" customFormat="1">
      <c r="A903" s="8" t="s">
        <v>98</v>
      </c>
      <c r="B903" s="94" t="str">
        <f>VLOOKUP(A903,'CENTRO DE COSTOS'!A:D,4,FALSE)</f>
        <v>MIGUEL JULIÁN HERNÁNDEZ GUARÍN</v>
      </c>
      <c r="C903" s="94" t="str">
        <f>VLOOKUP(A903,'CENTRO DE COSTOS'!A:D,2,FALSE)</f>
        <v>0004-0008</v>
      </c>
      <c r="D903" s="8">
        <v>15759</v>
      </c>
      <c r="E903" s="8">
        <v>2734257</v>
      </c>
      <c r="F903" s="8">
        <v>80755</v>
      </c>
      <c r="G903" s="8" t="s">
        <v>6241</v>
      </c>
      <c r="H903" s="8" t="s">
        <v>406</v>
      </c>
      <c r="I903" s="8" t="s">
        <v>1065</v>
      </c>
      <c r="J903" s="8" t="s">
        <v>10965</v>
      </c>
      <c r="K903" s="8" t="s">
        <v>160</v>
      </c>
      <c r="L903" s="8" t="s">
        <v>10966</v>
      </c>
      <c r="M903" s="183">
        <v>45912.527777777781</v>
      </c>
      <c r="N903" s="183">
        <v>45915.658333333333</v>
      </c>
      <c r="O903" s="90"/>
      <c r="P903" s="8" t="s">
        <v>8318</v>
      </c>
      <c r="Q903" s="8" t="s">
        <v>8318</v>
      </c>
      <c r="R903" s="8" t="s">
        <v>162</v>
      </c>
      <c r="S903" s="8" t="s">
        <v>162</v>
      </c>
      <c r="T903" s="8" t="s">
        <v>6246</v>
      </c>
      <c r="U903" s="8" t="s">
        <v>7731</v>
      </c>
      <c r="V903" s="8" t="s">
        <v>10964</v>
      </c>
      <c r="W903" s="8" t="s">
        <v>8320</v>
      </c>
      <c r="X903" s="10"/>
      <c r="Y903" s="94" t="str">
        <f>VLOOKUP(D903,TIPOLOGIA!A:F,6,0)</f>
        <v>TIPO II</v>
      </c>
      <c r="Z903" s="94" t="str">
        <f>VLOOKUP(D903,TIPOLOGIA!A:F,5,0)</f>
        <v>TERRESTRE</v>
      </c>
      <c r="AA903" s="8" t="s">
        <v>3425</v>
      </c>
      <c r="AB903" s="8">
        <v>0</v>
      </c>
      <c r="AC903" s="86">
        <f>IF(W903="SOPORTE_TELEFÓNICO",'BASE LIQUIDACION REDEBAN 2025'!$B$19,IF(AND(W903="VISITA_TÉCNICA",Y903="TIPO II"),'BASE LIQUIDACION REDEBAN 2025'!$B$18,'BASE LIQUIDACION REDEBAN 2025'!$B$17))</f>
        <v>35779.500569199998</v>
      </c>
      <c r="AD903" s="86">
        <v>0</v>
      </c>
      <c r="AE903" s="86">
        <f t="shared" si="14"/>
        <v>35779.500569199998</v>
      </c>
      <c r="AF903" s="49"/>
    </row>
    <row r="904" spans="1:32" s="78" customFormat="1">
      <c r="A904" s="8" t="s">
        <v>91</v>
      </c>
      <c r="B904" s="94" t="str">
        <f>VLOOKUP(A904,'CENTRO DE COSTOS'!A:D,4,FALSE)</f>
        <v>JOSE MAURICIO HERNANDEZ ROJAS</v>
      </c>
      <c r="C904" s="94" t="str">
        <f>VLOOKUP(A904,'CENTRO DE COSTOS'!A:D,2,FALSE)</f>
        <v>0004-0001</v>
      </c>
      <c r="D904" s="8">
        <v>23466</v>
      </c>
      <c r="E904" s="8">
        <v>2714470</v>
      </c>
      <c r="F904" s="8">
        <v>58880</v>
      </c>
      <c r="G904" s="8" t="s">
        <v>6241</v>
      </c>
      <c r="H904" s="8" t="s">
        <v>193</v>
      </c>
      <c r="I904" s="8" t="s">
        <v>2538</v>
      </c>
      <c r="J904" s="8" t="s">
        <v>10967</v>
      </c>
      <c r="K904" s="8" t="s">
        <v>160</v>
      </c>
      <c r="L904" s="8" t="s">
        <v>10968</v>
      </c>
      <c r="M904" s="183">
        <v>45909.442361111112</v>
      </c>
      <c r="N904" s="183">
        <v>45915.680555555547</v>
      </c>
      <c r="O904" s="90"/>
      <c r="P904" s="8" t="s">
        <v>8318</v>
      </c>
      <c r="Q904" s="8" t="s">
        <v>8318</v>
      </c>
      <c r="R904" s="8" t="s">
        <v>6245</v>
      </c>
      <c r="S904" s="8" t="s">
        <v>6245</v>
      </c>
      <c r="T904" s="8" t="s">
        <v>6246</v>
      </c>
      <c r="U904" s="8" t="s">
        <v>7731</v>
      </c>
      <c r="V904" s="8" t="s">
        <v>10969</v>
      </c>
      <c r="W904" s="8" t="s">
        <v>8320</v>
      </c>
      <c r="X904" s="10"/>
      <c r="Y904" s="94" t="str">
        <f>VLOOKUP(D904,TIPOLOGIA!A:F,6,0)</f>
        <v>TIPO IV</v>
      </c>
      <c r="Z904" s="94" t="str">
        <f>VLOOKUP(D904,TIPOLOGIA!A:F,5,0)</f>
        <v>TERRESTRE</v>
      </c>
      <c r="AA904" s="8" t="s">
        <v>2917</v>
      </c>
      <c r="AB904" s="8">
        <v>0</v>
      </c>
      <c r="AC904" s="86">
        <f>IF(W904="SOPORTE_TELEFÓNICO",'BASE LIQUIDACION REDEBAN 2025'!$B$19,IF(AND(W904="VISITA_TÉCNICA",Y904="TIPO II"),'BASE LIQUIDACION REDEBAN 2025'!$B$18,'BASE LIQUIDACION REDEBAN 2025'!$B$17))</f>
        <v>35779.500569199998</v>
      </c>
      <c r="AD904" s="86">
        <v>0</v>
      </c>
      <c r="AE904" s="86">
        <f t="shared" si="14"/>
        <v>35779.500569199998</v>
      </c>
      <c r="AF904" s="49"/>
    </row>
    <row r="905" spans="1:32" s="78" customFormat="1">
      <c r="A905" s="8" t="s">
        <v>93</v>
      </c>
      <c r="B905" s="94" t="str">
        <f>VLOOKUP(A905,'CENTRO DE COSTOS'!A:D,4,FALSE)</f>
        <v>DIEGO FERNANDO HENAO CARDONA</v>
      </c>
      <c r="C905" s="94" t="str">
        <f>VLOOKUP(A905,'CENTRO DE COSTOS'!A:D,2,FALSE)</f>
        <v>0004-0003</v>
      </c>
      <c r="D905" s="8">
        <v>86568</v>
      </c>
      <c r="E905" s="8">
        <v>2714942</v>
      </c>
      <c r="F905" s="8">
        <v>78962</v>
      </c>
      <c r="G905" s="8" t="s">
        <v>6241</v>
      </c>
      <c r="H905" s="8" t="s">
        <v>239</v>
      </c>
      <c r="I905" s="8" t="s">
        <v>240</v>
      </c>
      <c r="J905" s="8" t="s">
        <v>10970</v>
      </c>
      <c r="K905" s="8" t="s">
        <v>160</v>
      </c>
      <c r="L905" s="8" t="s">
        <v>10971</v>
      </c>
      <c r="M905" s="183">
        <v>45909.458333333343</v>
      </c>
      <c r="N905" s="183">
        <v>45915.681944444441</v>
      </c>
      <c r="O905" s="90"/>
      <c r="P905" s="8" t="s">
        <v>8318</v>
      </c>
      <c r="Q905" s="8" t="s">
        <v>8318</v>
      </c>
      <c r="R905" s="8" t="s">
        <v>6245</v>
      </c>
      <c r="S905" s="8" t="s">
        <v>6245</v>
      </c>
      <c r="T905" s="8" t="s">
        <v>6246</v>
      </c>
      <c r="U905" s="8" t="s">
        <v>7731</v>
      </c>
      <c r="V905" s="8" t="s">
        <v>10972</v>
      </c>
      <c r="W905" s="8" t="s">
        <v>8320</v>
      </c>
      <c r="X905" s="10"/>
      <c r="Y905" s="94" t="str">
        <f>VLOOKUP(D905,TIPOLOGIA!A:F,6,0)</f>
        <v>TIPO IV</v>
      </c>
      <c r="Z905" s="94" t="str">
        <f>VLOOKUP(D905,TIPOLOGIA!A:F,5,0)</f>
        <v>TERRESTRE</v>
      </c>
      <c r="AA905" s="8" t="s">
        <v>851</v>
      </c>
      <c r="AB905" s="8">
        <v>0</v>
      </c>
      <c r="AC905" s="86">
        <f>IF(W905="SOPORTE_TELEFÓNICO",'BASE LIQUIDACION REDEBAN 2025'!$B$19,IF(AND(W905="VISITA_TÉCNICA",Y905="TIPO II"),'BASE LIQUIDACION REDEBAN 2025'!$B$18,'BASE LIQUIDACION REDEBAN 2025'!$B$17))</f>
        <v>35779.500569199998</v>
      </c>
      <c r="AD905" s="86">
        <v>0</v>
      </c>
      <c r="AE905" s="86">
        <f t="shared" si="14"/>
        <v>35779.500569199998</v>
      </c>
      <c r="AF905" s="49"/>
    </row>
    <row r="906" spans="1:32" s="78" customFormat="1">
      <c r="A906" s="8" t="s">
        <v>99</v>
      </c>
      <c r="B906" s="94" t="str">
        <f>VLOOKUP(A906,'CENTRO DE COSTOS'!A:D,4,FALSE)</f>
        <v>JOSE MAURICIO HERNANDEZ ROJAS</v>
      </c>
      <c r="C906" s="94" t="str">
        <f>VLOOKUP(A906,'CENTRO DE COSTOS'!A:D,2,FALSE)</f>
        <v>0004-0001</v>
      </c>
      <c r="D906" s="8">
        <v>20383</v>
      </c>
      <c r="E906" s="8">
        <v>2716495</v>
      </c>
      <c r="F906" s="8">
        <v>48818</v>
      </c>
      <c r="G906" s="8" t="s">
        <v>6241</v>
      </c>
      <c r="H906" s="8" t="s">
        <v>596</v>
      </c>
      <c r="I906" s="8" t="s">
        <v>1846</v>
      </c>
      <c r="J906" s="8" t="s">
        <v>10973</v>
      </c>
      <c r="K906" s="8" t="s">
        <v>160</v>
      </c>
      <c r="L906" s="8" t="s">
        <v>10974</v>
      </c>
      <c r="M906" s="183">
        <v>45909.613888888889</v>
      </c>
      <c r="N906" s="183">
        <v>45915.684027777781</v>
      </c>
      <c r="O906" s="90"/>
      <c r="P906" s="8" t="s">
        <v>8318</v>
      </c>
      <c r="Q906" s="8" t="s">
        <v>8318</v>
      </c>
      <c r="R906" s="8" t="s">
        <v>243</v>
      </c>
      <c r="S906" s="8" t="s">
        <v>244</v>
      </c>
      <c r="T906" s="8" t="s">
        <v>6246</v>
      </c>
      <c r="U906" s="8" t="s">
        <v>7731</v>
      </c>
      <c r="V906" s="8" t="s">
        <v>10975</v>
      </c>
      <c r="W906" s="8" t="s">
        <v>8320</v>
      </c>
      <c r="X906" s="10"/>
      <c r="Y906" s="94" t="str">
        <f>VLOOKUP(D906,TIPOLOGIA!A:F,6,0)</f>
        <v>TIPO IV</v>
      </c>
      <c r="Z906" s="94" t="str">
        <f>VLOOKUP(D906,TIPOLOGIA!A:F,5,0)</f>
        <v>TERRESTRE</v>
      </c>
      <c r="AA906" s="8" t="s">
        <v>1972</v>
      </c>
      <c r="AB906" s="8">
        <v>0</v>
      </c>
      <c r="AC906" s="86">
        <f>IF(W906="SOPORTE_TELEFÓNICO",'BASE LIQUIDACION REDEBAN 2025'!$B$19,IF(AND(W906="VISITA_TÉCNICA",Y906="TIPO II"),'BASE LIQUIDACION REDEBAN 2025'!$B$18,'BASE LIQUIDACION REDEBAN 2025'!$B$17))</f>
        <v>35779.500569199998</v>
      </c>
      <c r="AD906" s="86">
        <v>0</v>
      </c>
      <c r="AE906" s="86">
        <f t="shared" si="14"/>
        <v>35779.500569199998</v>
      </c>
      <c r="AF906" s="49"/>
    </row>
    <row r="907" spans="1:32" s="78" customFormat="1">
      <c r="A907" s="8" t="s">
        <v>99</v>
      </c>
      <c r="B907" s="94" t="str">
        <f>VLOOKUP(A907,'CENTRO DE COSTOS'!A:D,4,FALSE)</f>
        <v>JOSE MAURICIO HERNANDEZ ROJAS</v>
      </c>
      <c r="C907" s="94" t="str">
        <f>VLOOKUP(A907,'CENTRO DE COSTOS'!A:D,2,FALSE)</f>
        <v>0004-0001</v>
      </c>
      <c r="D907" s="8">
        <v>20383</v>
      </c>
      <c r="E907" s="8">
        <v>2716650</v>
      </c>
      <c r="F907" s="8">
        <v>59417</v>
      </c>
      <c r="G907" s="8" t="s">
        <v>6241</v>
      </c>
      <c r="H907" s="8" t="s">
        <v>596</v>
      </c>
      <c r="I907" s="8" t="s">
        <v>1846</v>
      </c>
      <c r="J907" s="8" t="s">
        <v>10976</v>
      </c>
      <c r="K907" s="8" t="s">
        <v>160</v>
      </c>
      <c r="L907" s="8" t="s">
        <v>10977</v>
      </c>
      <c r="M907" s="183">
        <v>45909.615972222222</v>
      </c>
      <c r="N907" s="183">
        <v>45915.68472222222</v>
      </c>
      <c r="O907" s="90"/>
      <c r="P907" s="8" t="s">
        <v>8318</v>
      </c>
      <c r="Q907" s="8" t="s">
        <v>8318</v>
      </c>
      <c r="R907" s="8" t="s">
        <v>243</v>
      </c>
      <c r="S907" s="8" t="s">
        <v>244</v>
      </c>
      <c r="T907" s="8" t="s">
        <v>6246</v>
      </c>
      <c r="U907" s="8" t="s">
        <v>7731</v>
      </c>
      <c r="V907" s="8" t="s">
        <v>10978</v>
      </c>
      <c r="W907" s="8" t="s">
        <v>8320</v>
      </c>
      <c r="X907" s="10"/>
      <c r="Y907" s="94" t="str">
        <f>VLOOKUP(D907,TIPOLOGIA!A:F,6,0)</f>
        <v>TIPO IV</v>
      </c>
      <c r="Z907" s="94" t="str">
        <f>VLOOKUP(D907,TIPOLOGIA!A:F,5,0)</f>
        <v>TERRESTRE</v>
      </c>
      <c r="AA907" s="8" t="s">
        <v>1972</v>
      </c>
      <c r="AB907" s="8">
        <v>0</v>
      </c>
      <c r="AC907" s="86">
        <f>IF(W907="SOPORTE_TELEFÓNICO",'BASE LIQUIDACION REDEBAN 2025'!$B$19,IF(AND(W907="VISITA_TÉCNICA",Y907="TIPO II"),'BASE LIQUIDACION REDEBAN 2025'!$B$18,'BASE LIQUIDACION REDEBAN 2025'!$B$17))</f>
        <v>35779.500569199998</v>
      </c>
      <c r="AD907" s="86">
        <v>0</v>
      </c>
      <c r="AE907" s="86">
        <f t="shared" si="14"/>
        <v>35779.500569199998</v>
      </c>
      <c r="AF907" s="49"/>
    </row>
    <row r="908" spans="1:32" s="78" customFormat="1">
      <c r="A908" s="8" t="s">
        <v>90</v>
      </c>
      <c r="B908" s="94" t="str">
        <f>VLOOKUP(A908,'CENTRO DE COSTOS'!A:D,4,FALSE)</f>
        <v>JUAN SEBASTIÁN RÍOS CASTRILLÓN</v>
      </c>
      <c r="C908" s="94" t="str">
        <f>VLOOKUP(A908,'CENTRO DE COSTOS'!A:D,2,FALSE)</f>
        <v>0004-0005</v>
      </c>
      <c r="D908" s="8">
        <v>5579</v>
      </c>
      <c r="E908" s="8">
        <v>2722260</v>
      </c>
      <c r="F908" s="8">
        <v>22285</v>
      </c>
      <c r="G908" s="8" t="s">
        <v>6241</v>
      </c>
      <c r="H908" s="8" t="s">
        <v>249</v>
      </c>
      <c r="I908" s="8" t="s">
        <v>1355</v>
      </c>
      <c r="J908" s="8" t="s">
        <v>10979</v>
      </c>
      <c r="K908" s="8" t="s">
        <v>160</v>
      </c>
      <c r="L908" s="8" t="s">
        <v>10980</v>
      </c>
      <c r="M908" s="183">
        <v>45910.527083333327</v>
      </c>
      <c r="N908" s="183">
        <v>45915.686111111107</v>
      </c>
      <c r="O908" s="90"/>
      <c r="P908" s="8" t="s">
        <v>8318</v>
      </c>
      <c r="Q908" s="8" t="s">
        <v>8318</v>
      </c>
      <c r="R908" s="8" t="s">
        <v>6245</v>
      </c>
      <c r="S908" s="8" t="s">
        <v>6245</v>
      </c>
      <c r="T908" s="8" t="s">
        <v>6246</v>
      </c>
      <c r="U908" s="8" t="s">
        <v>7731</v>
      </c>
      <c r="V908" s="8" t="s">
        <v>10981</v>
      </c>
      <c r="W908" s="8" t="s">
        <v>8320</v>
      </c>
      <c r="X908" s="10"/>
      <c r="Y908" s="94" t="str">
        <f>VLOOKUP(D908,TIPOLOGIA!A:F,6,0)</f>
        <v>TIPO III</v>
      </c>
      <c r="Z908" s="94" t="str">
        <f>VLOOKUP(D908,TIPOLOGIA!A:F,5,0)</f>
        <v>TERRESTRE</v>
      </c>
      <c r="AA908" s="8" t="s">
        <v>1483</v>
      </c>
      <c r="AB908" s="8">
        <v>0</v>
      </c>
      <c r="AC908" s="86">
        <f>IF(W908="SOPORTE_TELEFÓNICO",'BASE LIQUIDACION REDEBAN 2025'!$B$19,IF(AND(W908="VISITA_TÉCNICA",Y908="TIPO II"),'BASE LIQUIDACION REDEBAN 2025'!$B$18,'BASE LIQUIDACION REDEBAN 2025'!$B$17))</f>
        <v>35779.500569199998</v>
      </c>
      <c r="AD908" s="86">
        <v>0</v>
      </c>
      <c r="AE908" s="86">
        <f t="shared" si="14"/>
        <v>35779.500569199998</v>
      </c>
      <c r="AF908" s="49"/>
    </row>
    <row r="909" spans="1:32" s="78" customFormat="1">
      <c r="A909" s="8" t="s">
        <v>72</v>
      </c>
      <c r="B909" s="94" t="str">
        <f>VLOOKUP(A909,'CENTRO DE COSTOS'!A:D,4,FALSE)</f>
        <v>MIGUEL JULIÁN HERNÁNDEZ GUARÍN</v>
      </c>
      <c r="C909" s="94" t="str">
        <f>VLOOKUP(A909,'CENTRO DE COSTOS'!A:D,2,FALSE)</f>
        <v>0004-0008</v>
      </c>
      <c r="D909" s="8">
        <v>68051</v>
      </c>
      <c r="E909" s="8">
        <v>2722904</v>
      </c>
      <c r="F909" s="8">
        <v>48618</v>
      </c>
      <c r="G909" s="8" t="s">
        <v>6241</v>
      </c>
      <c r="H909" s="8" t="s">
        <v>224</v>
      </c>
      <c r="I909" s="8" t="s">
        <v>6957</v>
      </c>
      <c r="J909" s="8" t="s">
        <v>10982</v>
      </c>
      <c r="K909" s="8" t="s">
        <v>160</v>
      </c>
      <c r="L909" s="8" t="s">
        <v>10983</v>
      </c>
      <c r="M909" s="183">
        <v>45910.588194444441</v>
      </c>
      <c r="N909" s="183">
        <v>45915.6875</v>
      </c>
      <c r="O909" s="90"/>
      <c r="P909" s="8" t="s">
        <v>8318</v>
      </c>
      <c r="Q909" s="8" t="s">
        <v>8318</v>
      </c>
      <c r="R909" s="8" t="s">
        <v>6245</v>
      </c>
      <c r="S909" s="8" t="s">
        <v>6245</v>
      </c>
      <c r="T909" s="8" t="s">
        <v>6246</v>
      </c>
      <c r="U909" s="8" t="s">
        <v>7731</v>
      </c>
      <c r="V909" s="8" t="s">
        <v>10984</v>
      </c>
      <c r="W909" s="8" t="s">
        <v>8320</v>
      </c>
      <c r="X909" s="10"/>
      <c r="Y909" s="94" t="str">
        <f>VLOOKUP(D909,TIPOLOGIA!A:F,6,0)</f>
        <v>TIPO II</v>
      </c>
      <c r="Z909" s="94" t="str">
        <f>VLOOKUP(D909,TIPOLOGIA!A:F,5,0)</f>
        <v>TERRESTRE</v>
      </c>
      <c r="AA909" s="8" t="s">
        <v>486</v>
      </c>
      <c r="AB909" s="8">
        <v>0</v>
      </c>
      <c r="AC909" s="86">
        <f>IF(W909="SOPORTE_TELEFÓNICO",'BASE LIQUIDACION REDEBAN 2025'!$B$19,IF(AND(W909="VISITA_TÉCNICA",Y909="TIPO II"),'BASE LIQUIDACION REDEBAN 2025'!$B$18,'BASE LIQUIDACION REDEBAN 2025'!$B$17))</f>
        <v>35779.500569199998</v>
      </c>
      <c r="AD909" s="86">
        <v>0</v>
      </c>
      <c r="AE909" s="86">
        <f t="shared" si="14"/>
        <v>35779.500569199998</v>
      </c>
      <c r="AF909" s="49"/>
    </row>
    <row r="910" spans="1:32" s="78" customFormat="1">
      <c r="A910" s="8" t="s">
        <v>90</v>
      </c>
      <c r="B910" s="94" t="str">
        <f>VLOOKUP(A910,'CENTRO DE COSTOS'!A:D,4,FALSE)</f>
        <v>JUAN SEBASTIÁN RÍOS CASTRILLÓN</v>
      </c>
      <c r="C910" s="94" t="str">
        <f>VLOOKUP(A910,'CENTRO DE COSTOS'!A:D,2,FALSE)</f>
        <v>0004-0005</v>
      </c>
      <c r="D910" s="8">
        <v>5652</v>
      </c>
      <c r="E910" s="8">
        <v>2726407</v>
      </c>
      <c r="F910" s="8">
        <v>79226</v>
      </c>
      <c r="G910" s="8" t="s">
        <v>6241</v>
      </c>
      <c r="H910" s="8" t="s">
        <v>249</v>
      </c>
      <c r="I910" s="8" t="s">
        <v>10985</v>
      </c>
      <c r="J910" s="8" t="s">
        <v>10986</v>
      </c>
      <c r="K910" s="8" t="s">
        <v>160</v>
      </c>
      <c r="L910" s="8" t="s">
        <v>10987</v>
      </c>
      <c r="M910" s="183">
        <v>45911.394444444442</v>
      </c>
      <c r="N910" s="183">
        <v>45915.688888888893</v>
      </c>
      <c r="O910" s="90"/>
      <c r="P910" s="8" t="s">
        <v>8318</v>
      </c>
      <c r="Q910" s="8" t="s">
        <v>8318</v>
      </c>
      <c r="R910" s="8" t="s">
        <v>243</v>
      </c>
      <c r="S910" s="8" t="s">
        <v>244</v>
      </c>
      <c r="T910" s="8" t="s">
        <v>6246</v>
      </c>
      <c r="U910" s="8" t="s">
        <v>7731</v>
      </c>
      <c r="V910" s="8" t="s">
        <v>10988</v>
      </c>
      <c r="W910" s="8" t="s">
        <v>8320</v>
      </c>
      <c r="X910" s="10"/>
      <c r="Y910" s="94" t="str">
        <f>VLOOKUP(D910,TIPOLOGIA!A:F,6,0)</f>
        <v>TIPO III</v>
      </c>
      <c r="Z910" s="94" t="str">
        <f>VLOOKUP(D910,TIPOLOGIA!A:F,5,0)</f>
        <v>TERRESTRE</v>
      </c>
      <c r="AA910" s="8" t="s">
        <v>1483</v>
      </c>
      <c r="AB910" s="8">
        <v>0</v>
      </c>
      <c r="AC910" s="86">
        <f>IF(W910="SOPORTE_TELEFÓNICO",'BASE LIQUIDACION REDEBAN 2025'!$B$19,IF(AND(W910="VISITA_TÉCNICA",Y910="TIPO II"),'BASE LIQUIDACION REDEBAN 2025'!$B$18,'BASE LIQUIDACION REDEBAN 2025'!$B$17))</f>
        <v>35779.500569199998</v>
      </c>
      <c r="AD910" s="86">
        <v>0</v>
      </c>
      <c r="AE910" s="86">
        <f t="shared" si="14"/>
        <v>35779.500569199998</v>
      </c>
      <c r="AF910" s="49"/>
    </row>
    <row r="911" spans="1:32" s="78" customFormat="1">
      <c r="A911" s="8" t="s">
        <v>72</v>
      </c>
      <c r="B911" s="94" t="str">
        <f>VLOOKUP(A911,'CENTRO DE COSTOS'!A:D,4,FALSE)</f>
        <v>MIGUEL JULIÁN HERNÁNDEZ GUARÍN</v>
      </c>
      <c r="C911" s="94" t="str">
        <f>VLOOKUP(A911,'CENTRO DE COSTOS'!A:D,2,FALSE)</f>
        <v>0004-0008</v>
      </c>
      <c r="D911" s="8">
        <v>81794</v>
      </c>
      <c r="E911" s="8">
        <v>2736271</v>
      </c>
      <c r="F911" s="8">
        <v>49445</v>
      </c>
      <c r="G911" s="8" t="s">
        <v>6241</v>
      </c>
      <c r="H911" s="8" t="s">
        <v>869</v>
      </c>
      <c r="I911" s="8" t="s">
        <v>5693</v>
      </c>
      <c r="J911" s="8" t="s">
        <v>10989</v>
      </c>
      <c r="K911" s="8" t="s">
        <v>160</v>
      </c>
      <c r="L911" s="8" t="s">
        <v>10990</v>
      </c>
      <c r="M911" s="183">
        <v>45913.375</v>
      </c>
      <c r="N911" s="183">
        <v>45915.69027777778</v>
      </c>
      <c r="O911" s="90"/>
      <c r="P911" s="8" t="s">
        <v>8318</v>
      </c>
      <c r="Q911" s="8" t="s">
        <v>8318</v>
      </c>
      <c r="R911" s="8" t="s">
        <v>6245</v>
      </c>
      <c r="S911" s="8" t="s">
        <v>6245</v>
      </c>
      <c r="T911" s="8" t="s">
        <v>6246</v>
      </c>
      <c r="U911" s="8" t="s">
        <v>7731</v>
      </c>
      <c r="V911" s="8" t="s">
        <v>10991</v>
      </c>
      <c r="W911" s="8" t="s">
        <v>8320</v>
      </c>
      <c r="X911" s="10"/>
      <c r="Y911" s="94" t="str">
        <f>VLOOKUP(D911,TIPOLOGIA!A:F,6,0)</f>
        <v>TIPO IV ESPECIAL</v>
      </c>
      <c r="Z911" s="94" t="str">
        <f>VLOOKUP(D911,TIPOLOGIA!A:F,5,0)</f>
        <v>AEREO</v>
      </c>
      <c r="AA911" s="8" t="s">
        <v>1135</v>
      </c>
      <c r="AB911" s="8">
        <v>0</v>
      </c>
      <c r="AC911" s="86">
        <f>IF(W911="SOPORTE_TELEFÓNICO",'BASE LIQUIDACION REDEBAN 2025'!$B$19,IF(AND(W911="VISITA_TÉCNICA",Y911="TIPO II"),'BASE LIQUIDACION REDEBAN 2025'!$B$18,'BASE LIQUIDACION REDEBAN 2025'!$B$17))</f>
        <v>35779.500569199998</v>
      </c>
      <c r="AD911" s="86">
        <v>0</v>
      </c>
      <c r="AE911" s="86">
        <f t="shared" si="14"/>
        <v>35779.500569199998</v>
      </c>
      <c r="AF911" s="49"/>
    </row>
    <row r="912" spans="1:32" s="78" customFormat="1">
      <c r="A912" s="8" t="s">
        <v>98</v>
      </c>
      <c r="B912" s="94" t="str">
        <f>VLOOKUP(A912,'CENTRO DE COSTOS'!A:D,4,FALSE)</f>
        <v>MIGUEL JULIÁN HERNÁNDEZ GUARÍN</v>
      </c>
      <c r="C912" s="94" t="str">
        <f>VLOOKUP(A912,'CENTRO DE COSTOS'!A:D,2,FALSE)</f>
        <v>0004-0008</v>
      </c>
      <c r="D912" s="8">
        <v>15212</v>
      </c>
      <c r="E912" s="8">
        <v>2732250</v>
      </c>
      <c r="F912" s="8">
        <v>79734</v>
      </c>
      <c r="G912" s="8" t="s">
        <v>6241</v>
      </c>
      <c r="H912" s="8" t="s">
        <v>406</v>
      </c>
      <c r="I912" s="8" t="s">
        <v>10992</v>
      </c>
      <c r="J912" s="8" t="s">
        <v>10993</v>
      </c>
      <c r="K912" s="8" t="s">
        <v>160</v>
      </c>
      <c r="L912" s="8" t="s">
        <v>10994</v>
      </c>
      <c r="M912" s="183">
        <v>45912.40625</v>
      </c>
      <c r="N912" s="183">
        <v>45915.690972222219</v>
      </c>
      <c r="O912" s="90"/>
      <c r="P912" s="8" t="s">
        <v>8318</v>
      </c>
      <c r="Q912" s="8" t="s">
        <v>8318</v>
      </c>
      <c r="R912" s="8" t="s">
        <v>162</v>
      </c>
      <c r="S912" s="8" t="s">
        <v>162</v>
      </c>
      <c r="T912" s="8" t="s">
        <v>6246</v>
      </c>
      <c r="U912" s="8" t="s">
        <v>7731</v>
      </c>
      <c r="V912" s="8" t="s">
        <v>10995</v>
      </c>
      <c r="W912" s="8" t="s">
        <v>8320</v>
      </c>
      <c r="X912" s="10"/>
      <c r="Y912" s="94" t="str">
        <f>VLOOKUP(D912,TIPOLOGIA!A:F,6,0)</f>
        <v>TIPO III</v>
      </c>
      <c r="Z912" s="94" t="str">
        <f>VLOOKUP(D912,TIPOLOGIA!A:F,5,0)</f>
        <v>TERRESTRE</v>
      </c>
      <c r="AA912" s="8" t="s">
        <v>411</v>
      </c>
      <c r="AB912" s="8">
        <v>0</v>
      </c>
      <c r="AC912" s="86">
        <f>IF(W912="SOPORTE_TELEFÓNICO",'BASE LIQUIDACION REDEBAN 2025'!$B$19,IF(AND(W912="VISITA_TÉCNICA",Y912="TIPO II"),'BASE LIQUIDACION REDEBAN 2025'!$B$18,'BASE LIQUIDACION REDEBAN 2025'!$B$17))</f>
        <v>35779.500569199998</v>
      </c>
      <c r="AD912" s="86">
        <v>0</v>
      </c>
      <c r="AE912" s="86">
        <f t="shared" si="14"/>
        <v>35779.500569199998</v>
      </c>
      <c r="AF912" s="49"/>
    </row>
    <row r="913" spans="1:32" s="78" customFormat="1">
      <c r="A913" s="8" t="s">
        <v>101</v>
      </c>
      <c r="B913" s="94" t="str">
        <f>VLOOKUP(A913,'CENTRO DE COSTOS'!A:D,4,FALSE)</f>
        <v>KEVIN ALEXIS CORZO BUSTOS</v>
      </c>
      <c r="C913" s="94" t="str">
        <f>VLOOKUP(A913,'CENTRO DE COSTOS'!A:D,2,FALSE)</f>
        <v>0004-0007</v>
      </c>
      <c r="D913" s="8">
        <v>85010</v>
      </c>
      <c r="E913" s="8">
        <v>2725898</v>
      </c>
      <c r="F913" s="8">
        <v>19788</v>
      </c>
      <c r="G913" s="8" t="s">
        <v>6241</v>
      </c>
      <c r="H913" s="8" t="s">
        <v>882</v>
      </c>
      <c r="I913" s="8" t="s">
        <v>891</v>
      </c>
      <c r="J913" s="8" t="s">
        <v>10996</v>
      </c>
      <c r="K913" s="8" t="s">
        <v>160</v>
      </c>
      <c r="L913" s="8" t="s">
        <v>10997</v>
      </c>
      <c r="M913" s="183">
        <v>45911.373611111107</v>
      </c>
      <c r="N913" s="183">
        <v>45915.697916666657</v>
      </c>
      <c r="O913" s="90"/>
      <c r="P913" s="8" t="s">
        <v>8318</v>
      </c>
      <c r="Q913" s="8" t="s">
        <v>8318</v>
      </c>
      <c r="R913" s="8" t="s">
        <v>6245</v>
      </c>
      <c r="S913" s="8" t="s">
        <v>6245</v>
      </c>
      <c r="T913" s="8" t="s">
        <v>6246</v>
      </c>
      <c r="U913" s="8" t="s">
        <v>7731</v>
      </c>
      <c r="V913" s="8" t="s">
        <v>10998</v>
      </c>
      <c r="W913" s="8" t="s">
        <v>8320</v>
      </c>
      <c r="X913" s="10"/>
      <c r="Y913" s="94" t="str">
        <f>VLOOKUP(D913,TIPOLOGIA!A:F,6,0)</f>
        <v>TIPO II</v>
      </c>
      <c r="Z913" s="94" t="str">
        <f>VLOOKUP(D913,TIPOLOGIA!A:F,5,0)</f>
        <v>TERRESTRE</v>
      </c>
      <c r="AA913" s="8" t="s">
        <v>4234</v>
      </c>
      <c r="AB913" s="8">
        <v>0</v>
      </c>
      <c r="AC913" s="86">
        <f>IF(W913="SOPORTE_TELEFÓNICO",'BASE LIQUIDACION REDEBAN 2025'!$B$19,IF(AND(W913="VISITA_TÉCNICA",Y913="TIPO II"),'BASE LIQUIDACION REDEBAN 2025'!$B$18,'BASE LIQUIDACION REDEBAN 2025'!$B$17))</f>
        <v>35779.500569199998</v>
      </c>
      <c r="AD913" s="86">
        <v>0</v>
      </c>
      <c r="AE913" s="86">
        <f t="shared" si="14"/>
        <v>35779.500569199998</v>
      </c>
      <c r="AF913" s="49"/>
    </row>
    <row r="914" spans="1:32" s="78" customFormat="1">
      <c r="A914" s="8" t="s">
        <v>81</v>
      </c>
      <c r="B914" s="94" t="str">
        <f>VLOOKUP(A914,'CENTRO DE COSTOS'!A:D,4,FALSE)</f>
        <v>MIGUEL JULIÁN HERNÁNDEZ GUARÍN</v>
      </c>
      <c r="C914" s="94" t="str">
        <f>VLOOKUP(A914,'CENTRO DE COSTOS'!A:D,2,FALSE)</f>
        <v>0004-0008</v>
      </c>
      <c r="D914" s="8">
        <v>54001</v>
      </c>
      <c r="E914" s="8">
        <v>2727793</v>
      </c>
      <c r="F914" s="8">
        <v>77275</v>
      </c>
      <c r="G914" s="8" t="s">
        <v>6241</v>
      </c>
      <c r="H914" s="8" t="s">
        <v>296</v>
      </c>
      <c r="I914" s="8" t="s">
        <v>81</v>
      </c>
      <c r="J914" s="8" t="s">
        <v>10999</v>
      </c>
      <c r="K914" s="8" t="s">
        <v>160</v>
      </c>
      <c r="L914" s="8" t="s">
        <v>11000</v>
      </c>
      <c r="M914" s="183">
        <v>45911.504166666673</v>
      </c>
      <c r="N914" s="183">
        <v>45916.372916666667</v>
      </c>
      <c r="O914" s="90"/>
      <c r="P914" s="8" t="s">
        <v>8318</v>
      </c>
      <c r="Q914" s="8" t="s">
        <v>8318</v>
      </c>
      <c r="R914" s="8" t="s">
        <v>6245</v>
      </c>
      <c r="S914" s="8" t="s">
        <v>6245</v>
      </c>
      <c r="T914" s="8" t="s">
        <v>6246</v>
      </c>
      <c r="U914" s="8" t="s">
        <v>7731</v>
      </c>
      <c r="V914" s="8" t="s">
        <v>11001</v>
      </c>
      <c r="W914" s="8" t="s">
        <v>165</v>
      </c>
      <c r="X914" s="10"/>
      <c r="Y914" s="94" t="str">
        <f>VLOOKUP(D914,TIPOLOGIA!A:F,6,0)</f>
        <v>TIPO I</v>
      </c>
      <c r="Z914" s="94" t="str">
        <f>VLOOKUP(D914,TIPOLOGIA!A:F,5,0)</f>
        <v>TERRESTRE</v>
      </c>
      <c r="AA914" s="8" t="s">
        <v>301</v>
      </c>
      <c r="AB914" s="8">
        <v>2</v>
      </c>
      <c r="AC914" s="86">
        <f>IF(W914="SOPORTE_TELEFÓNICO",'BASE LIQUIDACION REDEBAN 2025'!$B$19,IF(AND(W914="VISITA_TÉCNICA",Y914="TIPO II"),'BASE LIQUIDACION REDEBAN 2025'!$B$18,'BASE LIQUIDACION REDEBAN 2025'!$B$17))</f>
        <v>35779.500569199998</v>
      </c>
      <c r="AD914" s="86">
        <v>0</v>
      </c>
      <c r="AE914" s="86">
        <f t="shared" si="14"/>
        <v>71559.001138399995</v>
      </c>
      <c r="AF914" s="49"/>
    </row>
    <row r="915" spans="1:32" s="78" customFormat="1">
      <c r="A915" s="8" t="s">
        <v>90</v>
      </c>
      <c r="B915" s="94" t="str">
        <f>VLOOKUP(A915,'CENTRO DE COSTOS'!A:D,4,FALSE)</f>
        <v>JUAN SEBASTIÁN RÍOS CASTRILLÓN</v>
      </c>
      <c r="C915" s="94" t="str">
        <f>VLOOKUP(A915,'CENTRO DE COSTOS'!A:D,2,FALSE)</f>
        <v>0004-0005</v>
      </c>
      <c r="D915" s="8">
        <v>5001</v>
      </c>
      <c r="E915" s="8">
        <v>2716285</v>
      </c>
      <c r="F915" s="8">
        <v>28238</v>
      </c>
      <c r="G915" s="8" t="s">
        <v>6241</v>
      </c>
      <c r="H915" s="8" t="s">
        <v>249</v>
      </c>
      <c r="I915" s="8" t="s">
        <v>90</v>
      </c>
      <c r="J915" s="8" t="s">
        <v>11002</v>
      </c>
      <c r="K915" s="8" t="s">
        <v>160</v>
      </c>
      <c r="L915" s="8" t="s">
        <v>11003</v>
      </c>
      <c r="M915" s="183">
        <v>45909.59652777778</v>
      </c>
      <c r="N915" s="183">
        <v>45916.449305555558</v>
      </c>
      <c r="O915" s="90"/>
      <c r="P915" s="8" t="s">
        <v>8318</v>
      </c>
      <c r="Q915" s="8" t="s">
        <v>8318</v>
      </c>
      <c r="R915" s="8" t="s">
        <v>6245</v>
      </c>
      <c r="S915" s="8" t="s">
        <v>6245</v>
      </c>
      <c r="T915" s="8" t="s">
        <v>6246</v>
      </c>
      <c r="U915" s="8" t="s">
        <v>7731</v>
      </c>
      <c r="V915" s="8" t="s">
        <v>11004</v>
      </c>
      <c r="W915" s="8" t="s">
        <v>165</v>
      </c>
      <c r="X915" s="10"/>
      <c r="Y915" s="94" t="str">
        <f>VLOOKUP(D915,TIPOLOGIA!A:F,6,0)</f>
        <v>TIPO I</v>
      </c>
      <c r="Z915" s="94" t="str">
        <f>VLOOKUP(D915,TIPOLOGIA!A:F,5,0)</f>
        <v>TERRESTRE</v>
      </c>
      <c r="AA915" s="8" t="s">
        <v>11005</v>
      </c>
      <c r="AB915" s="8">
        <v>1</v>
      </c>
      <c r="AC915" s="86">
        <f>IF(W915="SOPORTE_TELEFÓNICO",'BASE LIQUIDACION REDEBAN 2025'!$B$19,IF(AND(W915="VISITA_TÉCNICA",Y915="TIPO II"),'BASE LIQUIDACION REDEBAN 2025'!$B$18,'BASE LIQUIDACION REDEBAN 2025'!$B$17))</f>
        <v>35779.500569199998</v>
      </c>
      <c r="AD915" s="86">
        <v>0</v>
      </c>
      <c r="AE915" s="86">
        <f t="shared" si="14"/>
        <v>35779.500569199998</v>
      </c>
      <c r="AF915" s="49"/>
    </row>
    <row r="916" spans="1:32" s="78" customFormat="1">
      <c r="A916" s="8" t="s">
        <v>92</v>
      </c>
      <c r="B916" s="94" t="str">
        <f>VLOOKUP(A916,'CENTRO DE COSTOS'!A:D,4,FALSE)</f>
        <v>KEVIN ALEXIS CORZO BUSTOS</v>
      </c>
      <c r="C916" s="94" t="str">
        <f>VLOOKUP(A916,'CENTRO DE COSTOS'!A:D,2,FALSE)</f>
        <v>0004-0007</v>
      </c>
      <c r="D916" s="8">
        <v>18001</v>
      </c>
      <c r="E916" s="8">
        <v>2733586</v>
      </c>
      <c r="F916" s="8">
        <v>76268</v>
      </c>
      <c r="G916" s="8" t="s">
        <v>6241</v>
      </c>
      <c r="H916" s="8" t="s">
        <v>208</v>
      </c>
      <c r="I916" s="8" t="s">
        <v>82</v>
      </c>
      <c r="J916" s="8" t="s">
        <v>10681</v>
      </c>
      <c r="K916" s="8" t="s">
        <v>160</v>
      </c>
      <c r="L916" s="8" t="s">
        <v>11006</v>
      </c>
      <c r="M916" s="183">
        <v>45912.472222222219</v>
      </c>
      <c r="N916" s="183">
        <v>45916.450694444437</v>
      </c>
      <c r="O916" s="90"/>
      <c r="P916" s="8" t="s">
        <v>8318</v>
      </c>
      <c r="Q916" s="8" t="s">
        <v>8318</v>
      </c>
      <c r="R916" s="8" t="s">
        <v>6245</v>
      </c>
      <c r="S916" s="8" t="s">
        <v>6245</v>
      </c>
      <c r="T916" s="8" t="s">
        <v>6246</v>
      </c>
      <c r="U916" s="8" t="s">
        <v>7731</v>
      </c>
      <c r="V916" s="8" t="s">
        <v>11007</v>
      </c>
      <c r="W916" s="8" t="s">
        <v>165</v>
      </c>
      <c r="X916" s="10"/>
      <c r="Y916" s="94" t="str">
        <f>VLOOKUP(D916,TIPOLOGIA!A:F,6,0)</f>
        <v>TIPO IV</v>
      </c>
      <c r="Z916" s="94" t="str">
        <f>VLOOKUP(D916,TIPOLOGIA!A:F,5,0)</f>
        <v>TERRESTRE</v>
      </c>
      <c r="AA916" s="8" t="s">
        <v>214</v>
      </c>
      <c r="AB916" s="8">
        <v>1</v>
      </c>
      <c r="AC916" s="86">
        <f>IF(W916="SOPORTE_TELEFÓNICO",'BASE LIQUIDACION REDEBAN 2025'!$B$19,IF(AND(W916="VISITA_TÉCNICA",Y916="TIPO II"),'BASE LIQUIDACION REDEBAN 2025'!$B$18,'BASE LIQUIDACION REDEBAN 2025'!$B$17))</f>
        <v>35779.500569199998</v>
      </c>
      <c r="AD916" s="86">
        <v>0</v>
      </c>
      <c r="AE916" s="86">
        <f t="shared" si="14"/>
        <v>35779.500569199998</v>
      </c>
      <c r="AF916" s="49"/>
    </row>
    <row r="917" spans="1:32" s="78" customFormat="1">
      <c r="A917" s="8" t="s">
        <v>76</v>
      </c>
      <c r="B917" s="94" t="str">
        <f>VLOOKUP(A917,'CENTRO DE COSTOS'!A:D,4,FALSE)</f>
        <v>DIEGO FERNANDO HENAO CARDONA</v>
      </c>
      <c r="C917" s="94" t="str">
        <f>VLOOKUP(A917,'CENTRO DE COSTOS'!A:D,2,FALSE)</f>
        <v>0004-0003</v>
      </c>
      <c r="D917" s="8">
        <v>19001</v>
      </c>
      <c r="E917" s="8">
        <v>2716693</v>
      </c>
      <c r="F917" s="8">
        <v>45732</v>
      </c>
      <c r="G917" s="8" t="s">
        <v>6241</v>
      </c>
      <c r="H917" s="8" t="s">
        <v>171</v>
      </c>
      <c r="I917" s="8" t="s">
        <v>95</v>
      </c>
      <c r="J917" s="8" t="s">
        <v>11008</v>
      </c>
      <c r="K917" s="8" t="s">
        <v>160</v>
      </c>
      <c r="L917" s="8" t="s">
        <v>11009</v>
      </c>
      <c r="M917" s="183">
        <v>45909.622916666667</v>
      </c>
      <c r="N917" s="183">
        <v>45916.45208333333</v>
      </c>
      <c r="O917" s="90"/>
      <c r="P917" s="8" t="s">
        <v>8318</v>
      </c>
      <c r="Q917" s="8" t="s">
        <v>8318</v>
      </c>
      <c r="R917" s="8" t="s">
        <v>243</v>
      </c>
      <c r="S917" s="8" t="s">
        <v>244</v>
      </c>
      <c r="T917" s="8" t="s">
        <v>6246</v>
      </c>
      <c r="U917" s="8" t="s">
        <v>7731</v>
      </c>
      <c r="V917" s="8" t="s">
        <v>11010</v>
      </c>
      <c r="W917" s="8" t="s">
        <v>165</v>
      </c>
      <c r="X917" s="10"/>
      <c r="Y917" s="94" t="str">
        <f>VLOOKUP(D917,TIPOLOGIA!A:F,6,0)</f>
        <v>TIPO III</v>
      </c>
      <c r="Z917" s="94" t="str">
        <f>VLOOKUP(D917,TIPOLOGIA!A:F,5,0)</f>
        <v>TERRESTRE</v>
      </c>
      <c r="AA917" s="8" t="s">
        <v>178</v>
      </c>
      <c r="AB917" s="8">
        <v>1</v>
      </c>
      <c r="AC917" s="86">
        <f>IF(W917="SOPORTE_TELEFÓNICO",'BASE LIQUIDACION REDEBAN 2025'!$B$19,IF(AND(W917="VISITA_TÉCNICA",Y917="TIPO II"),'BASE LIQUIDACION REDEBAN 2025'!$B$18,'BASE LIQUIDACION REDEBAN 2025'!$B$17))</f>
        <v>35779.500569199998</v>
      </c>
      <c r="AD917" s="86">
        <v>0</v>
      </c>
      <c r="AE917" s="86">
        <f t="shared" si="14"/>
        <v>35779.500569199998</v>
      </c>
      <c r="AF917" s="49"/>
    </row>
    <row r="918" spans="1:32" s="78" customFormat="1">
      <c r="A918" s="8" t="s">
        <v>76</v>
      </c>
      <c r="B918" s="94" t="str">
        <f>VLOOKUP(A918,'CENTRO DE COSTOS'!A:D,4,FALSE)</f>
        <v>DIEGO FERNANDO HENAO CARDONA</v>
      </c>
      <c r="C918" s="94" t="str">
        <f>VLOOKUP(A918,'CENTRO DE COSTOS'!A:D,2,FALSE)</f>
        <v>0004-0003</v>
      </c>
      <c r="D918" s="8">
        <v>76364</v>
      </c>
      <c r="E918" s="8">
        <v>2726957</v>
      </c>
      <c r="F918" s="8">
        <v>55655</v>
      </c>
      <c r="G918" s="8" t="s">
        <v>6241</v>
      </c>
      <c r="H918" s="8" t="s">
        <v>232</v>
      </c>
      <c r="I918" s="8" t="s">
        <v>767</v>
      </c>
      <c r="J918" s="8" t="s">
        <v>11011</v>
      </c>
      <c r="K918" s="8" t="s">
        <v>160</v>
      </c>
      <c r="L918" s="8" t="s">
        <v>11012</v>
      </c>
      <c r="M918" s="183">
        <v>45911.433333333327</v>
      </c>
      <c r="N918" s="183">
        <v>45916.463194444441</v>
      </c>
      <c r="O918" s="90"/>
      <c r="P918" s="8" t="s">
        <v>8318</v>
      </c>
      <c r="Q918" s="8" t="s">
        <v>8318</v>
      </c>
      <c r="R918" s="8" t="s">
        <v>243</v>
      </c>
      <c r="S918" s="8" t="s">
        <v>244</v>
      </c>
      <c r="T918" s="8" t="s">
        <v>6246</v>
      </c>
      <c r="U918" s="8" t="s">
        <v>7731</v>
      </c>
      <c r="V918" s="8" t="s">
        <v>11013</v>
      </c>
      <c r="W918" s="8" t="s">
        <v>165</v>
      </c>
      <c r="X918" s="10"/>
      <c r="Y918" s="94" t="str">
        <f>VLOOKUP(D918,TIPOLOGIA!A:F,6,0)</f>
        <v>TIPO II</v>
      </c>
      <c r="Z918" s="94" t="str">
        <f>VLOOKUP(D918,TIPOLOGIA!A:F,5,0)</f>
        <v>TERRESTRE</v>
      </c>
      <c r="AA918" s="8" t="s">
        <v>346</v>
      </c>
      <c r="AB918" s="8">
        <v>1</v>
      </c>
      <c r="AC918" s="86">
        <f>IF(W918="SOPORTE_TELEFÓNICO",'BASE LIQUIDACION REDEBAN 2025'!$B$19,IF(AND(W918="VISITA_TÉCNICA",Y918="TIPO II"),'BASE LIQUIDACION REDEBAN 2025'!$B$18,'BASE LIQUIDACION REDEBAN 2025'!$B$17))</f>
        <v>67654.12000000001</v>
      </c>
      <c r="AD918" s="86">
        <v>0</v>
      </c>
      <c r="AE918" s="86">
        <f t="shared" si="14"/>
        <v>67654.12000000001</v>
      </c>
      <c r="AF918" s="49"/>
    </row>
    <row r="919" spans="1:32" s="78" customFormat="1">
      <c r="A919" s="8" t="s">
        <v>76</v>
      </c>
      <c r="B919" s="94" t="str">
        <f>VLOOKUP(A919,'CENTRO DE COSTOS'!A:D,4,FALSE)</f>
        <v>DIEGO FERNANDO HENAO CARDONA</v>
      </c>
      <c r="C919" s="94" t="str">
        <f>VLOOKUP(A919,'CENTRO DE COSTOS'!A:D,2,FALSE)</f>
        <v>0004-0003</v>
      </c>
      <c r="D919" s="8">
        <v>76111</v>
      </c>
      <c r="E919" s="8">
        <v>2728758</v>
      </c>
      <c r="F919" s="8">
        <v>67382</v>
      </c>
      <c r="G919" s="8" t="s">
        <v>6241</v>
      </c>
      <c r="H919" s="8" t="s">
        <v>232</v>
      </c>
      <c r="I919" s="8" t="s">
        <v>2758</v>
      </c>
      <c r="J919" s="8" t="s">
        <v>4192</v>
      </c>
      <c r="K919" s="8" t="s">
        <v>160</v>
      </c>
      <c r="L919" s="8" t="s">
        <v>11014</v>
      </c>
      <c r="M919" s="183">
        <v>45911.604861111111</v>
      </c>
      <c r="N919" s="183">
        <v>45916.464583333327</v>
      </c>
      <c r="O919" s="90"/>
      <c r="P919" s="8" t="s">
        <v>8318</v>
      </c>
      <c r="Q919" s="8" t="s">
        <v>8318</v>
      </c>
      <c r="R919" s="8" t="s">
        <v>6245</v>
      </c>
      <c r="S919" s="8" t="s">
        <v>6245</v>
      </c>
      <c r="T919" s="8" t="s">
        <v>6246</v>
      </c>
      <c r="U919" s="8" t="s">
        <v>7731</v>
      </c>
      <c r="V919" s="8" t="s">
        <v>11015</v>
      </c>
      <c r="W919" s="8" t="s">
        <v>165</v>
      </c>
      <c r="X919" s="10"/>
      <c r="Y919" s="94" t="str">
        <f>VLOOKUP(D919,TIPOLOGIA!A:F,6,0)</f>
        <v>TIPO II</v>
      </c>
      <c r="Z919" s="94" t="str">
        <f>VLOOKUP(D919,TIPOLOGIA!A:F,5,0)</f>
        <v>TERRESTRE</v>
      </c>
      <c r="AA919" s="8" t="s">
        <v>531</v>
      </c>
      <c r="AB919" s="8">
        <v>1</v>
      </c>
      <c r="AC919" s="86">
        <f>IF(W919="SOPORTE_TELEFÓNICO",'BASE LIQUIDACION REDEBAN 2025'!$B$19,IF(AND(W919="VISITA_TÉCNICA",Y919="TIPO II"),'BASE LIQUIDACION REDEBAN 2025'!$B$18,'BASE LIQUIDACION REDEBAN 2025'!$B$17))</f>
        <v>67654.12000000001</v>
      </c>
      <c r="AD919" s="86">
        <v>0</v>
      </c>
      <c r="AE919" s="86">
        <f t="shared" si="14"/>
        <v>67654.12000000001</v>
      </c>
      <c r="AF919" s="49"/>
    </row>
    <row r="920" spans="1:32" s="78" customFormat="1">
      <c r="A920" s="8" t="s">
        <v>100</v>
      </c>
      <c r="B920" s="94" t="str">
        <f>VLOOKUP(A920,'CENTRO DE COSTOS'!A:D,4,FALSE)</f>
        <v>KEVIN ALEXIS CORZO BUSTOS</v>
      </c>
      <c r="C920" s="94" t="str">
        <f>VLOOKUP(A920,'CENTRO DE COSTOS'!A:D,2,FALSE)</f>
        <v>0004-0007</v>
      </c>
      <c r="D920" s="8">
        <v>50001</v>
      </c>
      <c r="E920" s="8">
        <v>2729183</v>
      </c>
      <c r="F920" s="8">
        <v>63789</v>
      </c>
      <c r="G920" s="8" t="s">
        <v>6241</v>
      </c>
      <c r="H920" s="8" t="s">
        <v>216</v>
      </c>
      <c r="I920" s="8" t="s">
        <v>100</v>
      </c>
      <c r="J920" s="8" t="s">
        <v>11016</v>
      </c>
      <c r="K920" s="8" t="s">
        <v>160</v>
      </c>
      <c r="L920" s="8" t="s">
        <v>11017</v>
      </c>
      <c r="M920" s="183">
        <v>45911.629861111112</v>
      </c>
      <c r="N920" s="183">
        <v>45916.46597222222</v>
      </c>
      <c r="O920" s="90"/>
      <c r="P920" s="8" t="s">
        <v>8318</v>
      </c>
      <c r="Q920" s="8" t="s">
        <v>8318</v>
      </c>
      <c r="R920" s="8" t="s">
        <v>6245</v>
      </c>
      <c r="S920" s="8" t="s">
        <v>6245</v>
      </c>
      <c r="T920" s="8" t="s">
        <v>6246</v>
      </c>
      <c r="U920" s="8" t="s">
        <v>7731</v>
      </c>
      <c r="V920" s="8" t="s">
        <v>11018</v>
      </c>
      <c r="W920" s="8" t="s">
        <v>165</v>
      </c>
      <c r="X920" s="10"/>
      <c r="Y920" s="94" t="str">
        <f>VLOOKUP(D920,TIPOLOGIA!A:F,6,0)</f>
        <v>TIPO I</v>
      </c>
      <c r="Z920" s="94" t="str">
        <f>VLOOKUP(D920,TIPOLOGIA!A:F,5,0)</f>
        <v>TERRESTRE</v>
      </c>
      <c r="AA920" s="8" t="s">
        <v>1538</v>
      </c>
      <c r="AB920" s="8">
        <v>1</v>
      </c>
      <c r="AC920" s="86">
        <f>IF(W920="SOPORTE_TELEFÓNICO",'BASE LIQUIDACION REDEBAN 2025'!$B$19,IF(AND(W920="VISITA_TÉCNICA",Y920="TIPO II"),'BASE LIQUIDACION REDEBAN 2025'!$B$18,'BASE LIQUIDACION REDEBAN 2025'!$B$17))</f>
        <v>35779.500569199998</v>
      </c>
      <c r="AD920" s="86">
        <v>0</v>
      </c>
      <c r="AE920" s="86">
        <f t="shared" si="14"/>
        <v>35779.500569199998</v>
      </c>
      <c r="AF920" s="49"/>
    </row>
    <row r="921" spans="1:32" s="78" customFormat="1">
      <c r="A921" s="8" t="s">
        <v>76</v>
      </c>
      <c r="B921" s="94" t="str">
        <f>VLOOKUP(A921,'CENTRO DE COSTOS'!A:D,4,FALSE)</f>
        <v>DIEGO FERNANDO HENAO CARDONA</v>
      </c>
      <c r="C921" s="94" t="str">
        <f>VLOOKUP(A921,'CENTRO DE COSTOS'!A:D,2,FALSE)</f>
        <v>0004-0003</v>
      </c>
      <c r="D921" s="8">
        <v>76892</v>
      </c>
      <c r="E921" s="8">
        <v>2737037</v>
      </c>
      <c r="F921" s="8">
        <v>79592</v>
      </c>
      <c r="G921" s="8" t="s">
        <v>6241</v>
      </c>
      <c r="H921" s="8" t="s">
        <v>232</v>
      </c>
      <c r="I921" s="8" t="s">
        <v>776</v>
      </c>
      <c r="J921" s="8" t="s">
        <v>11019</v>
      </c>
      <c r="K921" s="8" t="s">
        <v>160</v>
      </c>
      <c r="L921" s="8" t="s">
        <v>11020</v>
      </c>
      <c r="M921" s="183">
        <v>45913.421527777777</v>
      </c>
      <c r="N921" s="183">
        <v>45916.467361111107</v>
      </c>
      <c r="O921" s="90"/>
      <c r="P921" s="8" t="s">
        <v>8318</v>
      </c>
      <c r="Q921" s="8" t="s">
        <v>8318</v>
      </c>
      <c r="R921" s="8" t="s">
        <v>6245</v>
      </c>
      <c r="S921" s="8" t="s">
        <v>6245</v>
      </c>
      <c r="T921" s="8" t="s">
        <v>6246</v>
      </c>
      <c r="U921" s="8" t="s">
        <v>7731</v>
      </c>
      <c r="V921" s="8" t="s">
        <v>11021</v>
      </c>
      <c r="W921" s="8" t="s">
        <v>165</v>
      </c>
      <c r="X921" s="10"/>
      <c r="Y921" s="94" t="str">
        <f>VLOOKUP(D921,TIPOLOGIA!A:F,6,0)</f>
        <v>TIPO I</v>
      </c>
      <c r="Z921" s="94" t="str">
        <f>VLOOKUP(D921,TIPOLOGIA!A:F,5,0)</f>
        <v>TERRESTRE</v>
      </c>
      <c r="AA921" s="8" t="s">
        <v>512</v>
      </c>
      <c r="AB921" s="8">
        <v>1</v>
      </c>
      <c r="AC921" s="86">
        <f>IF(W921="SOPORTE_TELEFÓNICO",'BASE LIQUIDACION REDEBAN 2025'!$B$19,IF(AND(W921="VISITA_TÉCNICA",Y921="TIPO II"),'BASE LIQUIDACION REDEBAN 2025'!$B$18,'BASE LIQUIDACION REDEBAN 2025'!$B$17))</f>
        <v>35779.500569199998</v>
      </c>
      <c r="AD921" s="86">
        <v>0</v>
      </c>
      <c r="AE921" s="86">
        <f t="shared" si="14"/>
        <v>35779.500569199998</v>
      </c>
      <c r="AF921" s="49"/>
    </row>
    <row r="922" spans="1:32" s="78" customFormat="1">
      <c r="A922" s="8" t="s">
        <v>91</v>
      </c>
      <c r="B922" s="94" t="str">
        <f>VLOOKUP(A922,'CENTRO DE COSTOS'!A:D,4,FALSE)</f>
        <v>JOSE MAURICIO HERNANDEZ ROJAS</v>
      </c>
      <c r="C922" s="94" t="str">
        <f>VLOOKUP(A922,'CENTRO DE COSTOS'!A:D,2,FALSE)</f>
        <v>0004-0001</v>
      </c>
      <c r="D922" s="8">
        <v>23675</v>
      </c>
      <c r="E922" s="8">
        <v>2737272</v>
      </c>
      <c r="F922" s="8">
        <v>77867</v>
      </c>
      <c r="G922" s="8" t="s">
        <v>6241</v>
      </c>
      <c r="H922" s="8" t="s">
        <v>193</v>
      </c>
      <c r="I922" s="8" t="s">
        <v>8811</v>
      </c>
      <c r="J922" s="8" t="s">
        <v>11022</v>
      </c>
      <c r="K922" s="8" t="s">
        <v>160</v>
      </c>
      <c r="L922" s="8" t="s">
        <v>11023</v>
      </c>
      <c r="M922" s="183">
        <v>45915.333333333343</v>
      </c>
      <c r="N922" s="183">
        <v>45916.469444444447</v>
      </c>
      <c r="O922" s="90"/>
      <c r="P922" s="8" t="s">
        <v>8318</v>
      </c>
      <c r="Q922" s="8" t="s">
        <v>8318</v>
      </c>
      <c r="R922" s="8" t="s">
        <v>243</v>
      </c>
      <c r="S922" s="8" t="s">
        <v>365</v>
      </c>
      <c r="T922" s="8" t="s">
        <v>6246</v>
      </c>
      <c r="U922" s="8" t="s">
        <v>7731</v>
      </c>
      <c r="V922" s="8" t="s">
        <v>11024</v>
      </c>
      <c r="W922" s="8" t="s">
        <v>165</v>
      </c>
      <c r="X922" s="10"/>
      <c r="Y922" s="94" t="str">
        <f>VLOOKUP(D922,TIPOLOGIA!A:F,6,0)</f>
        <v>TIPO II</v>
      </c>
      <c r="Z922" s="94" t="str">
        <f>VLOOKUP(D922,TIPOLOGIA!A:F,5,0)</f>
        <v>TERRESTRE</v>
      </c>
      <c r="AA922" s="8" t="s">
        <v>1447</v>
      </c>
      <c r="AB922" s="8">
        <v>1</v>
      </c>
      <c r="AC922" s="86">
        <f>IF(W922="SOPORTE_TELEFÓNICO",'BASE LIQUIDACION REDEBAN 2025'!$B$19,IF(AND(W922="VISITA_TÉCNICA",Y922="TIPO II"),'BASE LIQUIDACION REDEBAN 2025'!$B$18,'BASE LIQUIDACION REDEBAN 2025'!$B$17))</f>
        <v>67654.12000000001</v>
      </c>
      <c r="AD922" s="86">
        <v>0</v>
      </c>
      <c r="AE922" s="86">
        <f t="shared" si="14"/>
        <v>67654.12000000001</v>
      </c>
      <c r="AF922" s="49"/>
    </row>
    <row r="923" spans="1:32" s="78" customFormat="1">
      <c r="A923" s="8" t="s">
        <v>68</v>
      </c>
      <c r="B923" s="94" t="str">
        <f>VLOOKUP(A923,'CENTRO DE COSTOS'!A:D,4,FALSE)</f>
        <v>WILLIAM ASDRUBAL ROZO ROZO</v>
      </c>
      <c r="C923" s="94" t="str">
        <f>VLOOKUP(A923,'CENTRO DE COSTOS'!A:D,2,FALSE)</f>
        <v>0004-0004</v>
      </c>
      <c r="D923" s="8">
        <v>25754</v>
      </c>
      <c r="E923" s="8">
        <v>2737475</v>
      </c>
      <c r="F923" s="8">
        <v>77809</v>
      </c>
      <c r="G923" s="8" t="s">
        <v>6241</v>
      </c>
      <c r="H923" s="8" t="s">
        <v>417</v>
      </c>
      <c r="I923" s="8" t="s">
        <v>418</v>
      </c>
      <c r="J923" s="8" t="s">
        <v>11025</v>
      </c>
      <c r="K923" s="8" t="s">
        <v>160</v>
      </c>
      <c r="L923" s="8" t="s">
        <v>11026</v>
      </c>
      <c r="M923" s="183">
        <v>45915.333333333343</v>
      </c>
      <c r="N923" s="183">
        <v>45916.474999999999</v>
      </c>
      <c r="O923" s="90"/>
      <c r="P923" s="8" t="s">
        <v>8318</v>
      </c>
      <c r="Q923" s="8" t="s">
        <v>8318</v>
      </c>
      <c r="R923" s="8" t="s">
        <v>6245</v>
      </c>
      <c r="S923" s="8" t="s">
        <v>6245</v>
      </c>
      <c r="T923" s="8" t="s">
        <v>6246</v>
      </c>
      <c r="U923" s="8" t="s">
        <v>7731</v>
      </c>
      <c r="V923" s="8" t="s">
        <v>11027</v>
      </c>
      <c r="W923" s="8" t="s">
        <v>165</v>
      </c>
      <c r="X923" s="10"/>
      <c r="Y923" s="94" t="str">
        <f>VLOOKUP(D923,TIPOLOGIA!A:F,6,0)</f>
        <v>TIPO I</v>
      </c>
      <c r="Z923" s="94" t="str">
        <f>VLOOKUP(D923,TIPOLOGIA!A:F,5,0)</f>
        <v>TERRESTRE</v>
      </c>
      <c r="AA923" s="8" t="s">
        <v>561</v>
      </c>
      <c r="AB923" s="8">
        <v>1</v>
      </c>
      <c r="AC923" s="86">
        <f>IF(W923="SOPORTE_TELEFÓNICO",'BASE LIQUIDACION REDEBAN 2025'!$B$19,IF(AND(W923="VISITA_TÉCNICA",Y923="TIPO II"),'BASE LIQUIDACION REDEBAN 2025'!$B$18,'BASE LIQUIDACION REDEBAN 2025'!$B$17))</f>
        <v>35779.500569199998</v>
      </c>
      <c r="AD923" s="86">
        <v>0</v>
      </c>
      <c r="AE923" s="86">
        <f t="shared" si="14"/>
        <v>35779.500569199998</v>
      </c>
      <c r="AF923" s="49"/>
    </row>
    <row r="924" spans="1:32" s="78" customFormat="1">
      <c r="A924" s="8" t="s">
        <v>81</v>
      </c>
      <c r="B924" s="94" t="str">
        <f>VLOOKUP(A924,'CENTRO DE COSTOS'!A:D,4,FALSE)</f>
        <v>MIGUEL JULIÁN HERNÁNDEZ GUARÍN</v>
      </c>
      <c r="C924" s="94" t="str">
        <f>VLOOKUP(A924,'CENTRO DE COSTOS'!A:D,2,FALSE)</f>
        <v>0004-0008</v>
      </c>
      <c r="D924" s="8">
        <v>54001</v>
      </c>
      <c r="E924" s="8">
        <v>2741164</v>
      </c>
      <c r="F924" s="8">
        <v>80595</v>
      </c>
      <c r="G924" s="8" t="s">
        <v>6241</v>
      </c>
      <c r="H924" s="8" t="s">
        <v>296</v>
      </c>
      <c r="I924" s="8" t="s">
        <v>81</v>
      </c>
      <c r="J924" s="8" t="s">
        <v>10862</v>
      </c>
      <c r="K924" s="8" t="s">
        <v>160</v>
      </c>
      <c r="L924" s="8" t="s">
        <v>11028</v>
      </c>
      <c r="M924" s="183">
        <v>45915.446527777778</v>
      </c>
      <c r="N924" s="183">
        <v>45916.477083333331</v>
      </c>
      <c r="O924" s="90"/>
      <c r="P924" s="8" t="s">
        <v>8318</v>
      </c>
      <c r="Q924" s="8" t="s">
        <v>8318</v>
      </c>
      <c r="R924" s="8" t="s">
        <v>162</v>
      </c>
      <c r="S924" s="8" t="s">
        <v>162</v>
      </c>
      <c r="T924" s="8" t="s">
        <v>6246</v>
      </c>
      <c r="U924" s="8" t="s">
        <v>7731</v>
      </c>
      <c r="V924" s="8" t="s">
        <v>11029</v>
      </c>
      <c r="W924" s="8" t="s">
        <v>165</v>
      </c>
      <c r="X924" s="10"/>
      <c r="Y924" s="94" t="str">
        <f>VLOOKUP(D924,TIPOLOGIA!A:F,6,0)</f>
        <v>TIPO I</v>
      </c>
      <c r="Z924" s="94" t="str">
        <f>VLOOKUP(D924,TIPOLOGIA!A:F,5,0)</f>
        <v>TERRESTRE</v>
      </c>
      <c r="AA924" s="8" t="s">
        <v>466</v>
      </c>
      <c r="AB924" s="8">
        <v>1</v>
      </c>
      <c r="AC924" s="86">
        <f>IF(W924="SOPORTE_TELEFÓNICO",'BASE LIQUIDACION REDEBAN 2025'!$B$19,IF(AND(W924="VISITA_TÉCNICA",Y924="TIPO II"),'BASE LIQUIDACION REDEBAN 2025'!$B$18,'BASE LIQUIDACION REDEBAN 2025'!$B$17))</f>
        <v>35779.500569199998</v>
      </c>
      <c r="AD924" s="86">
        <v>0</v>
      </c>
      <c r="AE924" s="86">
        <f t="shared" si="14"/>
        <v>35779.500569199998</v>
      </c>
      <c r="AF924" s="49"/>
    </row>
    <row r="925" spans="1:32" s="78" customFormat="1">
      <c r="A925" s="8" t="s">
        <v>76</v>
      </c>
      <c r="B925" s="94" t="str">
        <f>VLOOKUP(A925,'CENTRO DE COSTOS'!A:D,4,FALSE)</f>
        <v>DIEGO FERNANDO HENAO CARDONA</v>
      </c>
      <c r="C925" s="94" t="str">
        <f>VLOOKUP(A925,'CENTRO DE COSTOS'!A:D,2,FALSE)</f>
        <v>0004-0003</v>
      </c>
      <c r="D925" s="8">
        <v>76001</v>
      </c>
      <c r="E925" s="8">
        <v>2738173</v>
      </c>
      <c r="F925" s="8">
        <v>81317</v>
      </c>
      <c r="G925" s="8" t="s">
        <v>6241</v>
      </c>
      <c r="H925" s="8" t="s">
        <v>232</v>
      </c>
      <c r="I925" s="8" t="s">
        <v>76</v>
      </c>
      <c r="J925" s="8" t="s">
        <v>523</v>
      </c>
      <c r="K925" s="8" t="s">
        <v>160</v>
      </c>
      <c r="L925" s="8" t="s">
        <v>11030</v>
      </c>
      <c r="M925" s="183">
        <v>45914.50277777778</v>
      </c>
      <c r="N925" s="183">
        <v>45916.479861111111</v>
      </c>
      <c r="O925" s="90"/>
      <c r="P925" s="8" t="s">
        <v>8318</v>
      </c>
      <c r="Q925" s="8" t="s">
        <v>8318</v>
      </c>
      <c r="R925" s="8" t="s">
        <v>243</v>
      </c>
      <c r="S925" s="8" t="s">
        <v>365</v>
      </c>
      <c r="T925" s="8" t="s">
        <v>6246</v>
      </c>
      <c r="U925" s="8" t="s">
        <v>7731</v>
      </c>
      <c r="V925" s="8" t="s">
        <v>11031</v>
      </c>
      <c r="W925" s="8" t="s">
        <v>165</v>
      </c>
      <c r="X925" s="10"/>
      <c r="Y925" s="94" t="str">
        <f>VLOOKUP(D925,TIPOLOGIA!A:F,6,0)</f>
        <v>TIPO I</v>
      </c>
      <c r="Z925" s="94" t="str">
        <f>VLOOKUP(D925,TIPOLOGIA!A:F,5,0)</f>
        <v>TERRESTRE</v>
      </c>
      <c r="AA925" s="8" t="s">
        <v>1498</v>
      </c>
      <c r="AB925" s="8">
        <v>1</v>
      </c>
      <c r="AC925" s="86">
        <f>IF(W925="SOPORTE_TELEFÓNICO",'BASE LIQUIDACION REDEBAN 2025'!$B$19,IF(AND(W925="VISITA_TÉCNICA",Y925="TIPO II"),'BASE LIQUIDACION REDEBAN 2025'!$B$18,'BASE LIQUIDACION REDEBAN 2025'!$B$17))</f>
        <v>35779.500569199998</v>
      </c>
      <c r="AD925" s="86">
        <v>0</v>
      </c>
      <c r="AE925" s="86">
        <f t="shared" si="14"/>
        <v>35779.500569199998</v>
      </c>
      <c r="AF925" s="49"/>
    </row>
    <row r="926" spans="1:32" s="78" customFormat="1">
      <c r="A926" s="8" t="s">
        <v>72</v>
      </c>
      <c r="B926" s="94" t="str">
        <f>VLOOKUP(A926,'CENTRO DE COSTOS'!A:D,4,FALSE)</f>
        <v>MIGUEL JULIÁN HERNÁNDEZ GUARÍN</v>
      </c>
      <c r="C926" s="94" t="str">
        <f>VLOOKUP(A926,'CENTRO DE COSTOS'!A:D,2,FALSE)</f>
        <v>0004-0008</v>
      </c>
      <c r="D926" s="8">
        <v>68547</v>
      </c>
      <c r="E926" s="8">
        <v>2735146</v>
      </c>
      <c r="F926" s="8">
        <v>80332</v>
      </c>
      <c r="G926" s="8" t="s">
        <v>6241</v>
      </c>
      <c r="H926" s="8" t="s">
        <v>224</v>
      </c>
      <c r="I926" s="8" t="s">
        <v>743</v>
      </c>
      <c r="J926" s="8" t="s">
        <v>8447</v>
      </c>
      <c r="K926" s="8" t="s">
        <v>160</v>
      </c>
      <c r="L926" s="8" t="s">
        <v>11032</v>
      </c>
      <c r="M926" s="183">
        <v>45912.633333333331</v>
      </c>
      <c r="N926" s="183">
        <v>45916.481249999997</v>
      </c>
      <c r="O926" s="90"/>
      <c r="P926" s="8" t="s">
        <v>8318</v>
      </c>
      <c r="Q926" s="8" t="s">
        <v>8318</v>
      </c>
      <c r="R926" s="8" t="s">
        <v>243</v>
      </c>
      <c r="S926" s="8" t="s">
        <v>365</v>
      </c>
      <c r="T926" s="8" t="s">
        <v>6246</v>
      </c>
      <c r="U926" s="8" t="s">
        <v>7731</v>
      </c>
      <c r="V926" s="8" t="s">
        <v>11033</v>
      </c>
      <c r="W926" s="8" t="s">
        <v>165</v>
      </c>
      <c r="X926" s="10"/>
      <c r="Y926" s="94" t="str">
        <f>VLOOKUP(D926,TIPOLOGIA!A:F,6,0)</f>
        <v>TIPO II</v>
      </c>
      <c r="Z926" s="94" t="str">
        <f>VLOOKUP(D926,TIPOLOGIA!A:F,5,0)</f>
        <v>TERRESTRE</v>
      </c>
      <c r="AA926" s="8" t="s">
        <v>747</v>
      </c>
      <c r="AB926" s="8">
        <v>1</v>
      </c>
      <c r="AC926" s="86">
        <f>IF(W926="SOPORTE_TELEFÓNICO",'BASE LIQUIDACION REDEBAN 2025'!$B$19,IF(AND(W926="VISITA_TÉCNICA",Y926="TIPO II"),'BASE LIQUIDACION REDEBAN 2025'!$B$18,'BASE LIQUIDACION REDEBAN 2025'!$B$17))</f>
        <v>67654.12000000001</v>
      </c>
      <c r="AD926" s="86">
        <v>0</v>
      </c>
      <c r="AE926" s="86">
        <f t="shared" si="14"/>
        <v>67654.12000000001</v>
      </c>
      <c r="AF926" s="49"/>
    </row>
    <row r="927" spans="1:32" s="78" customFormat="1">
      <c r="A927" s="8" t="s">
        <v>64</v>
      </c>
      <c r="B927" s="94" t="str">
        <f>VLOOKUP(A927,'CENTRO DE COSTOS'!A:D,4,FALSE)</f>
        <v>JOSE MAURICIO HERNANDEZ ROJAS</v>
      </c>
      <c r="C927" s="94" t="str">
        <f>VLOOKUP(A927,'CENTRO DE COSTOS'!A:D,2,FALSE)</f>
        <v>0004-0001</v>
      </c>
      <c r="D927" s="8">
        <v>8001</v>
      </c>
      <c r="E927" s="8">
        <v>2735558</v>
      </c>
      <c r="F927" s="8">
        <v>76929</v>
      </c>
      <c r="G927" s="8" t="s">
        <v>6241</v>
      </c>
      <c r="H927" s="8" t="s">
        <v>1045</v>
      </c>
      <c r="I927" s="8" t="s">
        <v>64</v>
      </c>
      <c r="J927" s="8" t="s">
        <v>11034</v>
      </c>
      <c r="K927" s="8" t="s">
        <v>160</v>
      </c>
      <c r="L927" s="8" t="s">
        <v>11035</v>
      </c>
      <c r="M927" s="183">
        <v>45912.668749999997</v>
      </c>
      <c r="N927" s="183">
        <v>45916.486805555563</v>
      </c>
      <c r="O927" s="90"/>
      <c r="P927" s="8" t="s">
        <v>8318</v>
      </c>
      <c r="Q927" s="8" t="s">
        <v>8318</v>
      </c>
      <c r="R927" s="8" t="s">
        <v>6245</v>
      </c>
      <c r="S927" s="8" t="s">
        <v>6245</v>
      </c>
      <c r="T927" s="8" t="s">
        <v>6246</v>
      </c>
      <c r="U927" s="8" t="s">
        <v>7731</v>
      </c>
      <c r="V927" s="8" t="s">
        <v>11036</v>
      </c>
      <c r="W927" s="8" t="s">
        <v>165</v>
      </c>
      <c r="X927" s="10"/>
      <c r="Y927" s="94" t="str">
        <f>VLOOKUP(D927,TIPOLOGIA!A:F,6,0)</f>
        <v>TIPO I</v>
      </c>
      <c r="Z927" s="94" t="str">
        <f>VLOOKUP(D927,TIPOLOGIA!A:F,5,0)</f>
        <v>TERRESTRE</v>
      </c>
      <c r="AA927" s="8" t="s">
        <v>1743</v>
      </c>
      <c r="AB927" s="8">
        <v>1</v>
      </c>
      <c r="AC927" s="86">
        <f>IF(W927="SOPORTE_TELEFÓNICO",'BASE LIQUIDACION REDEBAN 2025'!$B$19,IF(AND(W927="VISITA_TÉCNICA",Y927="TIPO II"),'BASE LIQUIDACION REDEBAN 2025'!$B$18,'BASE LIQUIDACION REDEBAN 2025'!$B$17))</f>
        <v>35779.500569199998</v>
      </c>
      <c r="AD927" s="86">
        <v>0</v>
      </c>
      <c r="AE927" s="86">
        <f t="shared" si="14"/>
        <v>35779.500569199998</v>
      </c>
      <c r="AF927" s="49"/>
    </row>
    <row r="928" spans="1:32" s="78" customFormat="1">
      <c r="A928" s="8" t="s">
        <v>99</v>
      </c>
      <c r="B928" s="94" t="str">
        <f>VLOOKUP(A928,'CENTRO DE COSTOS'!A:D,4,FALSE)</f>
        <v>JOSE MAURICIO HERNANDEZ ROJAS</v>
      </c>
      <c r="C928" s="94" t="str">
        <f>VLOOKUP(A928,'CENTRO DE COSTOS'!A:D,2,FALSE)</f>
        <v>0004-0001</v>
      </c>
      <c r="D928" s="8">
        <v>20001</v>
      </c>
      <c r="E928" s="8">
        <v>2741713</v>
      </c>
      <c r="F928" s="8">
        <v>76357</v>
      </c>
      <c r="G928" s="8" t="s">
        <v>6241</v>
      </c>
      <c r="H928" s="8" t="s">
        <v>596</v>
      </c>
      <c r="I928" s="8" t="s">
        <v>99</v>
      </c>
      <c r="J928" s="8" t="s">
        <v>11037</v>
      </c>
      <c r="K928" s="8" t="s">
        <v>160</v>
      </c>
      <c r="L928" s="8" t="s">
        <v>11038</v>
      </c>
      <c r="M928" s="183">
        <v>45915.470833333333</v>
      </c>
      <c r="N928" s="183">
        <v>45916.493055555547</v>
      </c>
      <c r="O928" s="90"/>
      <c r="P928" s="8" t="s">
        <v>8318</v>
      </c>
      <c r="Q928" s="8" t="s">
        <v>8318</v>
      </c>
      <c r="R928" s="8" t="s">
        <v>6245</v>
      </c>
      <c r="S928" s="8" t="s">
        <v>6245</v>
      </c>
      <c r="T928" s="8" t="s">
        <v>6246</v>
      </c>
      <c r="U928" s="8" t="s">
        <v>7731</v>
      </c>
      <c r="V928" s="8" t="s">
        <v>11039</v>
      </c>
      <c r="W928" s="8" t="s">
        <v>165</v>
      </c>
      <c r="X928" s="10"/>
      <c r="Y928" s="94" t="str">
        <f>VLOOKUP(D928,TIPOLOGIA!A:F,6,0)</f>
        <v>TIPO I</v>
      </c>
      <c r="Z928" s="94" t="str">
        <f>VLOOKUP(D928,TIPOLOGIA!A:F,5,0)</f>
        <v>TERRESTRE</v>
      </c>
      <c r="AA928" s="8" t="s">
        <v>1078</v>
      </c>
      <c r="AB928" s="8">
        <v>1</v>
      </c>
      <c r="AC928" s="86">
        <f>IF(W928="SOPORTE_TELEFÓNICO",'BASE LIQUIDACION REDEBAN 2025'!$B$19,IF(AND(W928="VISITA_TÉCNICA",Y928="TIPO II"),'BASE LIQUIDACION REDEBAN 2025'!$B$18,'BASE LIQUIDACION REDEBAN 2025'!$B$17))</f>
        <v>35779.500569199998</v>
      </c>
      <c r="AD928" s="86">
        <v>0</v>
      </c>
      <c r="AE928" s="86">
        <f t="shared" si="14"/>
        <v>35779.500569199998</v>
      </c>
      <c r="AF928" s="49"/>
    </row>
    <row r="929" spans="1:32" s="78" customFormat="1">
      <c r="A929" s="8" t="s">
        <v>92</v>
      </c>
      <c r="B929" s="94" t="str">
        <f>VLOOKUP(A929,'CENTRO DE COSTOS'!A:D,4,FALSE)</f>
        <v>KEVIN ALEXIS CORZO BUSTOS</v>
      </c>
      <c r="C929" s="94" t="str">
        <f>VLOOKUP(A929,'CENTRO DE COSTOS'!A:D,2,FALSE)</f>
        <v>0004-0007</v>
      </c>
      <c r="D929" s="8">
        <v>41396</v>
      </c>
      <c r="E929" s="8">
        <v>2715955</v>
      </c>
      <c r="F929" s="8">
        <v>61732</v>
      </c>
      <c r="G929" s="8" t="s">
        <v>6241</v>
      </c>
      <c r="H929" s="8" t="s">
        <v>430</v>
      </c>
      <c r="I929" s="8" t="s">
        <v>431</v>
      </c>
      <c r="J929" s="8" t="s">
        <v>11040</v>
      </c>
      <c r="K929" s="8" t="s">
        <v>160</v>
      </c>
      <c r="L929" s="8" t="s">
        <v>11041</v>
      </c>
      <c r="M929" s="183">
        <v>45909.556250000001</v>
      </c>
      <c r="N929" s="183">
        <v>45916.507638888892</v>
      </c>
      <c r="O929" s="90"/>
      <c r="P929" s="8" t="s">
        <v>8318</v>
      </c>
      <c r="Q929" s="8" t="s">
        <v>8318</v>
      </c>
      <c r="R929" s="8" t="s">
        <v>243</v>
      </c>
      <c r="S929" s="8" t="s">
        <v>244</v>
      </c>
      <c r="T929" s="8" t="s">
        <v>6246</v>
      </c>
      <c r="U929" s="8" t="s">
        <v>7731</v>
      </c>
      <c r="V929" s="8" t="s">
        <v>11042</v>
      </c>
      <c r="W929" s="8" t="s">
        <v>8320</v>
      </c>
      <c r="X929" s="10"/>
      <c r="Y929" s="94" t="str">
        <f>VLOOKUP(D929,TIPOLOGIA!A:F,6,0)</f>
        <v>TIPO III</v>
      </c>
      <c r="Z929" s="94" t="str">
        <f>VLOOKUP(D929,TIPOLOGIA!A:F,5,0)</f>
        <v>TERRESTRE</v>
      </c>
      <c r="AA929" s="8"/>
      <c r="AB929" s="8">
        <v>0</v>
      </c>
      <c r="AC929" s="86">
        <f>IF(W929="SOPORTE_TELEFÓNICO",'BASE LIQUIDACION REDEBAN 2025'!$B$19,IF(AND(W929="VISITA_TÉCNICA",Y929="TIPO II"),'BASE LIQUIDACION REDEBAN 2025'!$B$18,'BASE LIQUIDACION REDEBAN 2025'!$B$17))</f>
        <v>35779.500569199998</v>
      </c>
      <c r="AD929" s="86">
        <v>0</v>
      </c>
      <c r="AE929" s="86">
        <f t="shared" si="14"/>
        <v>35779.500569199998</v>
      </c>
      <c r="AF929" s="49"/>
    </row>
    <row r="930" spans="1:32" s="78" customFormat="1">
      <c r="A930" s="8" t="s">
        <v>99</v>
      </c>
      <c r="B930" s="94" t="str">
        <f>VLOOKUP(A930,'CENTRO DE COSTOS'!A:D,4,FALSE)</f>
        <v>JOSE MAURICIO HERNANDEZ ROJAS</v>
      </c>
      <c r="C930" s="94" t="str">
        <f>VLOOKUP(A930,'CENTRO DE COSTOS'!A:D,2,FALSE)</f>
        <v>0004-0001</v>
      </c>
      <c r="D930" s="8">
        <v>20001</v>
      </c>
      <c r="E930" s="8">
        <v>2737591</v>
      </c>
      <c r="F930" s="8">
        <v>72573</v>
      </c>
      <c r="G930" s="8" t="s">
        <v>6241</v>
      </c>
      <c r="H930" s="8" t="s">
        <v>596</v>
      </c>
      <c r="I930" s="8" t="s">
        <v>99</v>
      </c>
      <c r="J930" s="8" t="s">
        <v>11043</v>
      </c>
      <c r="K930" s="8" t="s">
        <v>160</v>
      </c>
      <c r="L930" s="8" t="s">
        <v>11044</v>
      </c>
      <c r="M930" s="183">
        <v>45915.333333333343</v>
      </c>
      <c r="N930" s="183">
        <v>45916.509722222218</v>
      </c>
      <c r="O930" s="90"/>
      <c r="P930" s="8" t="s">
        <v>8318</v>
      </c>
      <c r="Q930" s="8" t="s">
        <v>8318</v>
      </c>
      <c r="R930" s="8" t="s">
        <v>6245</v>
      </c>
      <c r="S930" s="8" t="s">
        <v>6245</v>
      </c>
      <c r="T930" s="8" t="s">
        <v>6246</v>
      </c>
      <c r="U930" s="8" t="s">
        <v>7731</v>
      </c>
      <c r="V930" s="8" t="s">
        <v>11045</v>
      </c>
      <c r="W930" s="8" t="s">
        <v>165</v>
      </c>
      <c r="X930" s="10"/>
      <c r="Y930" s="94" t="str">
        <f>VLOOKUP(D930,TIPOLOGIA!A:F,6,0)</f>
        <v>TIPO I</v>
      </c>
      <c r="Z930" s="94" t="str">
        <f>VLOOKUP(D930,TIPOLOGIA!A:F,5,0)</f>
        <v>TERRESTRE</v>
      </c>
      <c r="AA930" s="8" t="s">
        <v>1078</v>
      </c>
      <c r="AB930" s="8">
        <v>1</v>
      </c>
      <c r="AC930" s="86">
        <f>IF(W930="SOPORTE_TELEFÓNICO",'BASE LIQUIDACION REDEBAN 2025'!$B$19,IF(AND(W930="VISITA_TÉCNICA",Y930="TIPO II"),'BASE LIQUIDACION REDEBAN 2025'!$B$18,'BASE LIQUIDACION REDEBAN 2025'!$B$17))</f>
        <v>35779.500569199998</v>
      </c>
      <c r="AD930" s="86">
        <v>0</v>
      </c>
      <c r="AE930" s="86">
        <f t="shared" si="14"/>
        <v>35779.500569199998</v>
      </c>
      <c r="AF930" s="49"/>
    </row>
    <row r="931" spans="1:32" s="78" customFormat="1">
      <c r="A931" s="8" t="s">
        <v>99</v>
      </c>
      <c r="B931" s="94" t="str">
        <f>VLOOKUP(A931,'CENTRO DE COSTOS'!A:D,4,FALSE)</f>
        <v>JOSE MAURICIO HERNANDEZ ROJAS</v>
      </c>
      <c r="C931" s="94" t="str">
        <f>VLOOKUP(A931,'CENTRO DE COSTOS'!A:D,2,FALSE)</f>
        <v>0004-0001</v>
      </c>
      <c r="D931" s="8">
        <v>20001</v>
      </c>
      <c r="E931" s="8">
        <v>2735922</v>
      </c>
      <c r="F931" s="8">
        <v>79659</v>
      </c>
      <c r="G931" s="8" t="s">
        <v>6241</v>
      </c>
      <c r="H931" s="8" t="s">
        <v>596</v>
      </c>
      <c r="I931" s="8" t="s">
        <v>99</v>
      </c>
      <c r="J931" s="8" t="s">
        <v>8435</v>
      </c>
      <c r="K931" s="8" t="s">
        <v>160</v>
      </c>
      <c r="L931" s="8" t="s">
        <v>11046</v>
      </c>
      <c r="M931" s="183">
        <v>45912.685416666667</v>
      </c>
      <c r="N931" s="183">
        <v>45916.518055555563</v>
      </c>
      <c r="O931" s="90"/>
      <c r="P931" s="8" t="s">
        <v>8318</v>
      </c>
      <c r="Q931" s="8" t="s">
        <v>8318</v>
      </c>
      <c r="R931" s="8" t="s">
        <v>6245</v>
      </c>
      <c r="S931" s="8" t="s">
        <v>6245</v>
      </c>
      <c r="T931" s="8" t="s">
        <v>6246</v>
      </c>
      <c r="U931" s="8" t="s">
        <v>7731</v>
      </c>
      <c r="V931" s="8" t="s">
        <v>11047</v>
      </c>
      <c r="W931" s="8" t="s">
        <v>165</v>
      </c>
      <c r="X931" s="10"/>
      <c r="Y931" s="94" t="str">
        <f>VLOOKUP(D931,TIPOLOGIA!A:F,6,0)</f>
        <v>TIPO I</v>
      </c>
      <c r="Z931" s="94" t="str">
        <f>VLOOKUP(D931,TIPOLOGIA!A:F,5,0)</f>
        <v>TERRESTRE</v>
      </c>
      <c r="AA931" s="8" t="s">
        <v>1078</v>
      </c>
      <c r="AB931" s="8">
        <v>1</v>
      </c>
      <c r="AC931" s="86">
        <f>IF(W931="SOPORTE_TELEFÓNICO",'BASE LIQUIDACION REDEBAN 2025'!$B$19,IF(AND(W931="VISITA_TÉCNICA",Y931="TIPO II"),'BASE LIQUIDACION REDEBAN 2025'!$B$18,'BASE LIQUIDACION REDEBAN 2025'!$B$17))</f>
        <v>35779.500569199998</v>
      </c>
      <c r="AD931" s="86">
        <v>0</v>
      </c>
      <c r="AE931" s="86">
        <f t="shared" si="14"/>
        <v>35779.500569199998</v>
      </c>
      <c r="AF931" s="49"/>
    </row>
    <row r="932" spans="1:32" s="78" customFormat="1">
      <c r="A932" s="8" t="s">
        <v>80</v>
      </c>
      <c r="B932" s="94" t="str">
        <f>VLOOKUP(A932,'CENTRO DE COSTOS'!A:D,4,FALSE)</f>
        <v>JOSE MAURICIO HERNANDEZ ROJAS</v>
      </c>
      <c r="C932" s="94" t="str">
        <f>VLOOKUP(A932,'CENTRO DE COSTOS'!A:D,2,FALSE)</f>
        <v>0004-0001</v>
      </c>
      <c r="D932" s="8">
        <v>13836</v>
      </c>
      <c r="E932" s="8">
        <v>2716201</v>
      </c>
      <c r="F932" s="8">
        <v>78442</v>
      </c>
      <c r="G932" s="8" t="s">
        <v>6241</v>
      </c>
      <c r="H932" s="8" t="s">
        <v>685</v>
      </c>
      <c r="I932" s="8" t="s">
        <v>2922</v>
      </c>
      <c r="J932" s="8" t="s">
        <v>11048</v>
      </c>
      <c r="K932" s="8" t="s">
        <v>160</v>
      </c>
      <c r="L932" s="8" t="s">
        <v>11049</v>
      </c>
      <c r="M932" s="183">
        <v>45909.575694444437</v>
      </c>
      <c r="N932" s="183">
        <v>45916.52847222222</v>
      </c>
      <c r="O932" s="90"/>
      <c r="P932" s="8" t="s">
        <v>8318</v>
      </c>
      <c r="Q932" s="8" t="s">
        <v>8318</v>
      </c>
      <c r="R932" s="8" t="s">
        <v>162</v>
      </c>
      <c r="S932" s="8" t="s">
        <v>162</v>
      </c>
      <c r="T932" s="8" t="s">
        <v>6246</v>
      </c>
      <c r="U932" s="8" t="s">
        <v>7731</v>
      </c>
      <c r="V932" s="8" t="s">
        <v>11050</v>
      </c>
      <c r="W932" s="8" t="s">
        <v>165</v>
      </c>
      <c r="X932" s="10"/>
      <c r="Y932" s="94" t="str">
        <f>VLOOKUP(D932,TIPOLOGIA!A:F,6,0)</f>
        <v>TIPO II</v>
      </c>
      <c r="Z932" s="94" t="str">
        <f>VLOOKUP(D932,TIPOLOGIA!A:F,5,0)</f>
        <v>TERRESTRE</v>
      </c>
      <c r="AA932" s="8" t="s">
        <v>1275</v>
      </c>
      <c r="AB932" s="8">
        <v>1</v>
      </c>
      <c r="AC932" s="86">
        <f>IF(W932="SOPORTE_TELEFÓNICO",'BASE LIQUIDACION REDEBAN 2025'!$B$19,IF(AND(W932="VISITA_TÉCNICA",Y932="TIPO II"),'BASE LIQUIDACION REDEBAN 2025'!$B$18,'BASE LIQUIDACION REDEBAN 2025'!$B$17))</f>
        <v>67654.12000000001</v>
      </c>
      <c r="AD932" s="86">
        <v>0</v>
      </c>
      <c r="AE932" s="86">
        <f t="shared" si="14"/>
        <v>67654.12000000001</v>
      </c>
      <c r="AF932" s="49"/>
    </row>
    <row r="933" spans="1:32" s="78" customFormat="1">
      <c r="A933" s="8" t="s">
        <v>99</v>
      </c>
      <c r="B933" s="94" t="str">
        <f>VLOOKUP(A933,'CENTRO DE COSTOS'!A:D,4,FALSE)</f>
        <v>JOSE MAURICIO HERNANDEZ ROJAS</v>
      </c>
      <c r="C933" s="94" t="str">
        <f>VLOOKUP(A933,'CENTRO DE COSTOS'!A:D,2,FALSE)</f>
        <v>0004-0001</v>
      </c>
      <c r="D933" s="8">
        <v>20383</v>
      </c>
      <c r="E933" s="8">
        <v>2716705</v>
      </c>
      <c r="F933" s="8">
        <v>63899</v>
      </c>
      <c r="G933" s="8" t="s">
        <v>6241</v>
      </c>
      <c r="H933" s="8" t="s">
        <v>596</v>
      </c>
      <c r="I933" s="8" t="s">
        <v>1846</v>
      </c>
      <c r="J933" s="8" t="s">
        <v>11051</v>
      </c>
      <c r="K933" s="8" t="s">
        <v>160</v>
      </c>
      <c r="L933" s="8" t="s">
        <v>11052</v>
      </c>
      <c r="M933" s="183">
        <v>45909.614583333343</v>
      </c>
      <c r="N933" s="183">
        <v>45916.542361111111</v>
      </c>
      <c r="O933" s="90"/>
      <c r="P933" s="8" t="s">
        <v>8318</v>
      </c>
      <c r="Q933" s="8" t="s">
        <v>8318</v>
      </c>
      <c r="R933" s="8" t="s">
        <v>6245</v>
      </c>
      <c r="S933" s="8" t="s">
        <v>6245</v>
      </c>
      <c r="T933" s="8" t="s">
        <v>6246</v>
      </c>
      <c r="U933" s="8" t="s">
        <v>7731</v>
      </c>
      <c r="V933" s="8" t="s">
        <v>11053</v>
      </c>
      <c r="W933" s="8" t="s">
        <v>8320</v>
      </c>
      <c r="X933" s="10"/>
      <c r="Y933" s="94" t="str">
        <f>VLOOKUP(D933,TIPOLOGIA!A:F,6,0)</f>
        <v>TIPO IV</v>
      </c>
      <c r="Z933" s="94" t="str">
        <f>VLOOKUP(D933,TIPOLOGIA!A:F,5,0)</f>
        <v>TERRESTRE</v>
      </c>
      <c r="AA933" s="8"/>
      <c r="AB933" s="8">
        <v>0</v>
      </c>
      <c r="AC933" s="86">
        <f>IF(W933="SOPORTE_TELEFÓNICO",'BASE LIQUIDACION REDEBAN 2025'!$B$19,IF(AND(W933="VISITA_TÉCNICA",Y933="TIPO II"),'BASE LIQUIDACION REDEBAN 2025'!$B$18,'BASE LIQUIDACION REDEBAN 2025'!$B$17))</f>
        <v>35779.500569199998</v>
      </c>
      <c r="AD933" s="86">
        <v>0</v>
      </c>
      <c r="AE933" s="86">
        <f t="shared" si="14"/>
        <v>35779.500569199998</v>
      </c>
      <c r="AF933" s="49"/>
    </row>
    <row r="934" spans="1:32" s="78" customFormat="1">
      <c r="A934" s="8" t="s">
        <v>90</v>
      </c>
      <c r="B934" s="94" t="str">
        <f>VLOOKUP(A934,'CENTRO DE COSTOS'!A:D,4,FALSE)</f>
        <v>JUAN SEBASTIÁN RÍOS CASTRILLÓN</v>
      </c>
      <c r="C934" s="94" t="str">
        <f>VLOOKUP(A934,'CENTRO DE COSTOS'!A:D,2,FALSE)</f>
        <v>0004-0005</v>
      </c>
      <c r="D934" s="8">
        <v>5308</v>
      </c>
      <c r="E934" s="8">
        <v>2717536</v>
      </c>
      <c r="F934" s="8">
        <v>30201</v>
      </c>
      <c r="G934" s="8" t="s">
        <v>6241</v>
      </c>
      <c r="H934" s="8" t="s">
        <v>249</v>
      </c>
      <c r="I934" s="8" t="s">
        <v>6749</v>
      </c>
      <c r="J934" s="8" t="s">
        <v>11054</v>
      </c>
      <c r="K934" s="8" t="s">
        <v>160</v>
      </c>
      <c r="L934" s="8" t="s">
        <v>11055</v>
      </c>
      <c r="M934" s="183">
        <v>45909.671527777777</v>
      </c>
      <c r="N934" s="183">
        <v>45916.55</v>
      </c>
      <c r="O934" s="90"/>
      <c r="P934" s="8" t="s">
        <v>8318</v>
      </c>
      <c r="Q934" s="8" t="s">
        <v>8318</v>
      </c>
      <c r="R934" s="8" t="s">
        <v>6245</v>
      </c>
      <c r="S934" s="8" t="s">
        <v>6245</v>
      </c>
      <c r="T934" s="8" t="s">
        <v>6246</v>
      </c>
      <c r="U934" s="8" t="s">
        <v>7731</v>
      </c>
      <c r="V934" s="8" t="s">
        <v>11056</v>
      </c>
      <c r="W934" s="8" t="s">
        <v>165</v>
      </c>
      <c r="X934" s="10"/>
      <c r="Y934" s="94" t="str">
        <f>VLOOKUP(D934,TIPOLOGIA!A:F,6,0)</f>
        <v>TIPO I</v>
      </c>
      <c r="Z934" s="94" t="str">
        <f>VLOOKUP(D934,TIPOLOGIA!A:F,5,0)</f>
        <v>TERRESTRE</v>
      </c>
      <c r="AA934" s="8" t="s">
        <v>11005</v>
      </c>
      <c r="AB934" s="8">
        <v>1</v>
      </c>
      <c r="AC934" s="86">
        <f>IF(W934="SOPORTE_TELEFÓNICO",'BASE LIQUIDACION REDEBAN 2025'!$B$19,IF(AND(W934="VISITA_TÉCNICA",Y934="TIPO II"),'BASE LIQUIDACION REDEBAN 2025'!$B$18,'BASE LIQUIDACION REDEBAN 2025'!$B$17))</f>
        <v>35779.500569199998</v>
      </c>
      <c r="AD934" s="86">
        <v>0</v>
      </c>
      <c r="AE934" s="86">
        <f t="shared" si="14"/>
        <v>35779.500569199998</v>
      </c>
      <c r="AF934" s="49"/>
    </row>
    <row r="935" spans="1:32" s="78" customFormat="1">
      <c r="A935" s="8" t="s">
        <v>98</v>
      </c>
      <c r="B935" s="94" t="str">
        <f>VLOOKUP(A935,'CENTRO DE COSTOS'!A:D,4,FALSE)</f>
        <v>MIGUEL JULIÁN HERNÁNDEZ GUARÍN</v>
      </c>
      <c r="C935" s="94" t="str">
        <f>VLOOKUP(A935,'CENTRO DE COSTOS'!A:D,2,FALSE)</f>
        <v>0004-0008</v>
      </c>
      <c r="D935" s="8">
        <v>15861</v>
      </c>
      <c r="E935" s="8">
        <v>2737080</v>
      </c>
      <c r="F935" s="8">
        <v>58654</v>
      </c>
      <c r="G935" s="8" t="s">
        <v>6241</v>
      </c>
      <c r="H935" s="8" t="s">
        <v>406</v>
      </c>
      <c r="I935" s="8" t="s">
        <v>10425</v>
      </c>
      <c r="J935" s="8" t="s">
        <v>11057</v>
      </c>
      <c r="K935" s="8" t="s">
        <v>160</v>
      </c>
      <c r="L935" s="8" t="s">
        <v>11058</v>
      </c>
      <c r="M935" s="183">
        <v>45913.530555555553</v>
      </c>
      <c r="N935" s="183">
        <v>45916.5625</v>
      </c>
      <c r="O935" s="90"/>
      <c r="P935" s="8" t="s">
        <v>8318</v>
      </c>
      <c r="Q935" s="8" t="s">
        <v>8318</v>
      </c>
      <c r="R935" s="8" t="s">
        <v>162</v>
      </c>
      <c r="S935" s="8" t="s">
        <v>6245</v>
      </c>
      <c r="T935" s="8" t="s">
        <v>6246</v>
      </c>
      <c r="U935" s="8" t="s">
        <v>7731</v>
      </c>
      <c r="V935" s="8" t="s">
        <v>11059</v>
      </c>
      <c r="W935" s="8" t="s">
        <v>165</v>
      </c>
      <c r="X935" s="10"/>
      <c r="Y935" s="94" t="str">
        <f>VLOOKUP(D935,TIPOLOGIA!A:F,6,0)</f>
        <v>TIPO II</v>
      </c>
      <c r="Z935" s="94" t="str">
        <f>VLOOKUP(D935,TIPOLOGIA!A:F,5,0)</f>
        <v>TERRESTRE</v>
      </c>
      <c r="AA935" s="8" t="s">
        <v>628</v>
      </c>
      <c r="AB935" s="8">
        <v>1</v>
      </c>
      <c r="AC935" s="86">
        <f>IF(W935="SOPORTE_TELEFÓNICO",'BASE LIQUIDACION REDEBAN 2025'!$B$19,IF(AND(W935="VISITA_TÉCNICA",Y935="TIPO II"),'BASE LIQUIDACION REDEBAN 2025'!$B$18,'BASE LIQUIDACION REDEBAN 2025'!$B$17))</f>
        <v>67654.12000000001</v>
      </c>
      <c r="AD935" s="86">
        <v>0</v>
      </c>
      <c r="AE935" s="86">
        <f t="shared" si="14"/>
        <v>67654.12000000001</v>
      </c>
      <c r="AF935" s="49"/>
    </row>
    <row r="936" spans="1:32" s="78" customFormat="1">
      <c r="A936" s="8" t="s">
        <v>68</v>
      </c>
      <c r="B936" s="94" t="str">
        <f>VLOOKUP(A936,'CENTRO DE COSTOS'!A:D,4,FALSE)</f>
        <v>WILLIAM ASDRUBAL ROZO ROZO</v>
      </c>
      <c r="C936" s="94" t="str">
        <f>VLOOKUP(A936,'CENTRO DE COSTOS'!A:D,2,FALSE)</f>
        <v>0004-0004</v>
      </c>
      <c r="D936" s="8">
        <v>25743</v>
      </c>
      <c r="E936" s="8">
        <v>2732990</v>
      </c>
      <c r="F936" s="8">
        <v>23694</v>
      </c>
      <c r="G936" s="8" t="s">
        <v>6241</v>
      </c>
      <c r="H936" s="8" t="s">
        <v>417</v>
      </c>
      <c r="I936" s="8" t="s">
        <v>11060</v>
      </c>
      <c r="J936" s="8" t="s">
        <v>11061</v>
      </c>
      <c r="K936" s="8" t="s">
        <v>160</v>
      </c>
      <c r="L936" s="8" t="s">
        <v>11062</v>
      </c>
      <c r="M936" s="183">
        <v>45912.432638888888</v>
      </c>
      <c r="N936" s="183">
        <v>45916.563194444447</v>
      </c>
      <c r="O936" s="90"/>
      <c r="P936" s="8" t="s">
        <v>8318</v>
      </c>
      <c r="Q936" s="8" t="s">
        <v>8318</v>
      </c>
      <c r="R936" s="8" t="s">
        <v>6245</v>
      </c>
      <c r="S936" s="8" t="s">
        <v>6245</v>
      </c>
      <c r="T936" s="8" t="s">
        <v>6246</v>
      </c>
      <c r="U936" s="8" t="s">
        <v>7731</v>
      </c>
      <c r="V936" s="8" t="s">
        <v>11063</v>
      </c>
      <c r="W936" s="8" t="s">
        <v>165</v>
      </c>
      <c r="X936" s="10"/>
      <c r="Y936" s="94" t="str">
        <f>VLOOKUP(D936,TIPOLOGIA!A:F,6,0)</f>
        <v>TIPO II</v>
      </c>
      <c r="Z936" s="94" t="str">
        <f>VLOOKUP(D936,TIPOLOGIA!A:F,5,0)</f>
        <v>TERRESTRE</v>
      </c>
      <c r="AA936" s="8" t="s">
        <v>561</v>
      </c>
      <c r="AB936" s="8">
        <v>1</v>
      </c>
      <c r="AC936" s="86">
        <f>IF(W936="SOPORTE_TELEFÓNICO",'BASE LIQUIDACION REDEBAN 2025'!$B$19,IF(AND(W936="VISITA_TÉCNICA",Y936="TIPO II"),'BASE LIQUIDACION REDEBAN 2025'!$B$18,'BASE LIQUIDACION REDEBAN 2025'!$B$17))</f>
        <v>67654.12000000001</v>
      </c>
      <c r="AD936" s="86">
        <v>0</v>
      </c>
      <c r="AE936" s="86">
        <f t="shared" si="14"/>
        <v>67654.12000000001</v>
      </c>
      <c r="AF936" s="49"/>
    </row>
    <row r="937" spans="1:32" s="78" customFormat="1">
      <c r="A937" s="8" t="s">
        <v>68</v>
      </c>
      <c r="B937" s="94" t="str">
        <f>VLOOKUP(A937,'CENTRO DE COSTOS'!A:D,4,FALSE)</f>
        <v>WILLIAM ASDRUBAL ROZO ROZO</v>
      </c>
      <c r="C937" s="94" t="str">
        <f>VLOOKUP(A937,'CENTRO DE COSTOS'!A:D,2,FALSE)</f>
        <v>0004-0004</v>
      </c>
      <c r="D937" s="8">
        <v>25386</v>
      </c>
      <c r="E937" s="8">
        <v>2718277</v>
      </c>
      <c r="F937" s="8">
        <v>79640</v>
      </c>
      <c r="G937" s="8" t="s">
        <v>6241</v>
      </c>
      <c r="H937" s="8" t="s">
        <v>417</v>
      </c>
      <c r="I937" s="8" t="s">
        <v>2134</v>
      </c>
      <c r="J937" s="8" t="s">
        <v>11064</v>
      </c>
      <c r="K937" s="8" t="s">
        <v>160</v>
      </c>
      <c r="L937" s="8" t="s">
        <v>11065</v>
      </c>
      <c r="M937" s="183">
        <v>45909.729861111111</v>
      </c>
      <c r="N937" s="183">
        <v>45916.570138888892</v>
      </c>
      <c r="O937" s="90"/>
      <c r="P937" s="8" t="s">
        <v>8318</v>
      </c>
      <c r="Q937" s="8" t="s">
        <v>8318</v>
      </c>
      <c r="R937" s="8" t="s">
        <v>6245</v>
      </c>
      <c r="S937" s="8" t="s">
        <v>6245</v>
      </c>
      <c r="T937" s="8" t="s">
        <v>6246</v>
      </c>
      <c r="U937" s="8" t="s">
        <v>7731</v>
      </c>
      <c r="V937" s="8" t="s">
        <v>11066</v>
      </c>
      <c r="W937" s="8" t="s">
        <v>165</v>
      </c>
      <c r="X937" s="10"/>
      <c r="Y937" s="94" t="str">
        <f>VLOOKUP(D937,TIPOLOGIA!A:F,6,0)</f>
        <v>TIPO II</v>
      </c>
      <c r="Z937" s="94" t="str">
        <f>VLOOKUP(D937,TIPOLOGIA!A:F,5,0)</f>
        <v>TERRESTRE</v>
      </c>
      <c r="AA937" s="8" t="s">
        <v>1877</v>
      </c>
      <c r="AB937" s="8">
        <v>1</v>
      </c>
      <c r="AC937" s="86">
        <f>IF(W937="SOPORTE_TELEFÓNICO",'BASE LIQUIDACION REDEBAN 2025'!$B$19,IF(AND(W937="VISITA_TÉCNICA",Y937="TIPO II"),'BASE LIQUIDACION REDEBAN 2025'!$B$18,'BASE LIQUIDACION REDEBAN 2025'!$B$17))</f>
        <v>67654.12000000001</v>
      </c>
      <c r="AD937" s="86">
        <v>0</v>
      </c>
      <c r="AE937" s="86">
        <f t="shared" si="14"/>
        <v>67654.12000000001</v>
      </c>
      <c r="AF937" s="49"/>
    </row>
    <row r="938" spans="1:32" s="78" customFormat="1">
      <c r="A938" s="8" t="s">
        <v>76</v>
      </c>
      <c r="B938" s="94" t="str">
        <f>VLOOKUP(A938,'CENTRO DE COSTOS'!A:D,4,FALSE)</f>
        <v>DIEGO FERNANDO HENAO CARDONA</v>
      </c>
      <c r="C938" s="94" t="str">
        <f>VLOOKUP(A938,'CENTRO DE COSTOS'!A:D,2,FALSE)</f>
        <v>0004-0003</v>
      </c>
      <c r="D938" s="8">
        <v>76520</v>
      </c>
      <c r="E938" s="8">
        <v>2743974</v>
      </c>
      <c r="F938" s="8">
        <v>69712</v>
      </c>
      <c r="G938" s="8" t="s">
        <v>6241</v>
      </c>
      <c r="H938" s="8" t="s">
        <v>232</v>
      </c>
      <c r="I938" s="8" t="s">
        <v>1207</v>
      </c>
      <c r="J938" s="8" t="s">
        <v>3658</v>
      </c>
      <c r="K938" s="8" t="s">
        <v>160</v>
      </c>
      <c r="L938" s="8" t="s">
        <v>11067</v>
      </c>
      <c r="M938" s="183">
        <v>45915.67083333333</v>
      </c>
      <c r="N938" s="183">
        <v>45916.571527777778</v>
      </c>
      <c r="O938" s="90"/>
      <c r="P938" s="8" t="s">
        <v>8318</v>
      </c>
      <c r="Q938" s="8" t="s">
        <v>8318</v>
      </c>
      <c r="R938" s="8" t="s">
        <v>243</v>
      </c>
      <c r="S938" s="8" t="s">
        <v>244</v>
      </c>
      <c r="T938" s="8" t="s">
        <v>6246</v>
      </c>
      <c r="U938" s="8" t="s">
        <v>7731</v>
      </c>
      <c r="V938" s="8" t="s">
        <v>11068</v>
      </c>
      <c r="W938" s="8" t="s">
        <v>165</v>
      </c>
      <c r="X938" s="10"/>
      <c r="Y938" s="94" t="str">
        <f>VLOOKUP(D938,TIPOLOGIA!A:F,6,0)</f>
        <v>TIPO I</v>
      </c>
      <c r="Z938" s="94" t="str">
        <f>VLOOKUP(D938,TIPOLOGIA!A:F,5,0)</f>
        <v>TERRESTRE</v>
      </c>
      <c r="AA938" s="8" t="s">
        <v>531</v>
      </c>
      <c r="AB938" s="8">
        <v>1</v>
      </c>
      <c r="AC938" s="86">
        <f>IF(W938="SOPORTE_TELEFÓNICO",'BASE LIQUIDACION REDEBAN 2025'!$B$19,IF(AND(W938="VISITA_TÉCNICA",Y938="TIPO II"),'BASE LIQUIDACION REDEBAN 2025'!$B$18,'BASE LIQUIDACION REDEBAN 2025'!$B$17))</f>
        <v>35779.500569199998</v>
      </c>
      <c r="AD938" s="86">
        <v>0</v>
      </c>
      <c r="AE938" s="86">
        <f t="shared" si="14"/>
        <v>35779.500569199998</v>
      </c>
      <c r="AF938" s="49"/>
    </row>
    <row r="939" spans="1:32" s="78" customFormat="1">
      <c r="A939" s="8" t="s">
        <v>93</v>
      </c>
      <c r="B939" s="94" t="str">
        <f>VLOOKUP(A939,'CENTRO DE COSTOS'!A:D,4,FALSE)</f>
        <v>DIEGO FERNANDO HENAO CARDONA</v>
      </c>
      <c r="C939" s="94" t="str">
        <f>VLOOKUP(A939,'CENTRO DE COSTOS'!A:D,2,FALSE)</f>
        <v>0004-0003</v>
      </c>
      <c r="D939" s="8">
        <v>86568</v>
      </c>
      <c r="E939" s="8">
        <v>2724808</v>
      </c>
      <c r="F939" s="8">
        <v>79116</v>
      </c>
      <c r="G939" s="8" t="s">
        <v>6241</v>
      </c>
      <c r="H939" s="8" t="s">
        <v>239</v>
      </c>
      <c r="I939" s="8" t="s">
        <v>240</v>
      </c>
      <c r="J939" s="8" t="s">
        <v>11069</v>
      </c>
      <c r="K939" s="8" t="s">
        <v>160</v>
      </c>
      <c r="L939" s="8" t="s">
        <v>11070</v>
      </c>
      <c r="M939" s="183">
        <v>45911.333333333343</v>
      </c>
      <c r="N939" s="183">
        <v>45916.602777777778</v>
      </c>
      <c r="O939" s="90"/>
      <c r="P939" s="8" t="s">
        <v>8318</v>
      </c>
      <c r="Q939" s="8" t="s">
        <v>8318</v>
      </c>
      <c r="R939" s="8" t="s">
        <v>6245</v>
      </c>
      <c r="S939" s="8" t="s">
        <v>6245</v>
      </c>
      <c r="T939" s="8" t="s">
        <v>6246</v>
      </c>
      <c r="U939" s="8" t="s">
        <v>7731</v>
      </c>
      <c r="V939" s="8" t="s">
        <v>11071</v>
      </c>
      <c r="W939" s="8" t="s">
        <v>8320</v>
      </c>
      <c r="X939" s="10"/>
      <c r="Y939" s="94" t="str">
        <f>VLOOKUP(D939,TIPOLOGIA!A:F,6,0)</f>
        <v>TIPO IV</v>
      </c>
      <c r="Z939" s="94" t="str">
        <f>VLOOKUP(D939,TIPOLOGIA!A:F,5,0)</f>
        <v>TERRESTRE</v>
      </c>
      <c r="AA939" s="8" t="s">
        <v>2014</v>
      </c>
      <c r="AB939" s="8">
        <v>0</v>
      </c>
      <c r="AC939" s="86">
        <f>IF(W939="SOPORTE_TELEFÓNICO",'BASE LIQUIDACION REDEBAN 2025'!$B$19,IF(AND(W939="VISITA_TÉCNICA",Y939="TIPO II"),'BASE LIQUIDACION REDEBAN 2025'!$B$18,'BASE LIQUIDACION REDEBAN 2025'!$B$17))</f>
        <v>35779.500569199998</v>
      </c>
      <c r="AD939" s="86">
        <v>0</v>
      </c>
      <c r="AE939" s="86">
        <f t="shared" si="14"/>
        <v>35779.500569199998</v>
      </c>
      <c r="AF939" s="49"/>
    </row>
    <row r="940" spans="1:32" s="78" customFormat="1">
      <c r="A940" s="8" t="s">
        <v>72</v>
      </c>
      <c r="B940" s="94" t="str">
        <f>VLOOKUP(A940,'CENTRO DE COSTOS'!A:D,4,FALSE)</f>
        <v>MIGUEL JULIÁN HERNÁNDEZ GUARÍN</v>
      </c>
      <c r="C940" s="94" t="str">
        <f>VLOOKUP(A940,'CENTRO DE COSTOS'!A:D,2,FALSE)</f>
        <v>0004-0008</v>
      </c>
      <c r="D940" s="8">
        <v>68770</v>
      </c>
      <c r="E940" s="8">
        <v>2719657</v>
      </c>
      <c r="F940" s="8">
        <v>80065</v>
      </c>
      <c r="G940" s="8" t="s">
        <v>6241</v>
      </c>
      <c r="H940" s="8" t="s">
        <v>224</v>
      </c>
      <c r="I940" s="8" t="s">
        <v>11072</v>
      </c>
      <c r="J940" s="8" t="s">
        <v>11073</v>
      </c>
      <c r="K940" s="8" t="s">
        <v>160</v>
      </c>
      <c r="L940" s="8" t="s">
        <v>11074</v>
      </c>
      <c r="M940" s="183">
        <v>45910.365277777782</v>
      </c>
      <c r="N940" s="183">
        <v>45916.604166666657</v>
      </c>
      <c r="O940" s="90"/>
      <c r="P940" s="8" t="s">
        <v>8318</v>
      </c>
      <c r="Q940" s="8" t="s">
        <v>8318</v>
      </c>
      <c r="R940" s="8" t="s">
        <v>162</v>
      </c>
      <c r="S940" s="8" t="s">
        <v>162</v>
      </c>
      <c r="T940" s="8" t="s">
        <v>6246</v>
      </c>
      <c r="U940" s="8" t="s">
        <v>7731</v>
      </c>
      <c r="V940" s="8" t="s">
        <v>11075</v>
      </c>
      <c r="W940" s="8" t="s">
        <v>8320</v>
      </c>
      <c r="X940" s="10"/>
      <c r="Y940" s="94" t="str">
        <f>VLOOKUP(D940,TIPOLOGIA!A:F,6,0)</f>
        <v>TIPO III</v>
      </c>
      <c r="Z940" s="94" t="str">
        <f>VLOOKUP(D940,TIPOLOGIA!A:F,5,0)</f>
        <v>TERRESTRE</v>
      </c>
      <c r="AA940" s="8" t="s">
        <v>1400</v>
      </c>
      <c r="AB940" s="8">
        <v>0</v>
      </c>
      <c r="AC940" s="86">
        <f>IF(W940="SOPORTE_TELEFÓNICO",'BASE LIQUIDACION REDEBAN 2025'!$B$19,IF(AND(W940="VISITA_TÉCNICA",Y940="TIPO II"),'BASE LIQUIDACION REDEBAN 2025'!$B$18,'BASE LIQUIDACION REDEBAN 2025'!$B$17))</f>
        <v>35779.500569199998</v>
      </c>
      <c r="AD940" s="86">
        <v>0</v>
      </c>
      <c r="AE940" s="86">
        <f t="shared" si="14"/>
        <v>35779.500569199998</v>
      </c>
      <c r="AF940" s="49"/>
    </row>
    <row r="941" spans="1:32" s="78" customFormat="1">
      <c r="A941" s="8" t="s">
        <v>86</v>
      </c>
      <c r="B941" s="94" t="str">
        <f>VLOOKUP(A941,'CENTRO DE COSTOS'!A:D,4,FALSE)</f>
        <v>KEVIN ALEXIS CORZO BUSTOS</v>
      </c>
      <c r="C941" s="94" t="str">
        <f>VLOOKUP(A941,'CENTRO DE COSTOS'!A:D,2,FALSE)</f>
        <v>0004-0007</v>
      </c>
      <c r="D941" s="8">
        <v>73411</v>
      </c>
      <c r="E941" s="8">
        <v>2717490</v>
      </c>
      <c r="F941" s="8">
        <v>79897</v>
      </c>
      <c r="G941" s="8" t="s">
        <v>6241</v>
      </c>
      <c r="H941" s="8" t="s">
        <v>494</v>
      </c>
      <c r="I941" s="8" t="s">
        <v>630</v>
      </c>
      <c r="J941" s="8" t="s">
        <v>11076</v>
      </c>
      <c r="K941" s="8" t="s">
        <v>160</v>
      </c>
      <c r="L941" s="8" t="s">
        <v>11077</v>
      </c>
      <c r="M941" s="183">
        <v>45909.67291666667</v>
      </c>
      <c r="N941" s="183">
        <v>45916.615972222222</v>
      </c>
      <c r="O941" s="90"/>
      <c r="P941" s="8" t="s">
        <v>8318</v>
      </c>
      <c r="Q941" s="8" t="s">
        <v>8318</v>
      </c>
      <c r="R941" s="8" t="s">
        <v>243</v>
      </c>
      <c r="S941" s="8" t="s">
        <v>244</v>
      </c>
      <c r="T941" s="8" t="s">
        <v>6246</v>
      </c>
      <c r="U941" s="8" t="s">
        <v>7731</v>
      </c>
      <c r="V941" s="8" t="s">
        <v>11078</v>
      </c>
      <c r="W941" s="8" t="s">
        <v>8320</v>
      </c>
      <c r="X941" s="10"/>
      <c r="Y941" s="94" t="str">
        <f>VLOOKUP(D941,TIPOLOGIA!A:F,6,0)</f>
        <v>TIPO III</v>
      </c>
      <c r="Z941" s="94" t="str">
        <f>VLOOKUP(D941,TIPOLOGIA!A:F,5,0)</f>
        <v>TERRESTRE</v>
      </c>
      <c r="AA941" s="8"/>
      <c r="AB941" s="8">
        <v>0</v>
      </c>
      <c r="AC941" s="86">
        <f>IF(W941="SOPORTE_TELEFÓNICO",'BASE LIQUIDACION REDEBAN 2025'!$B$19,IF(AND(W941="VISITA_TÉCNICA",Y941="TIPO II"),'BASE LIQUIDACION REDEBAN 2025'!$B$18,'BASE LIQUIDACION REDEBAN 2025'!$B$17))</f>
        <v>35779.500569199998</v>
      </c>
      <c r="AD941" s="86">
        <v>0</v>
      </c>
      <c r="AE941" s="86">
        <f t="shared" si="14"/>
        <v>35779.500569199998</v>
      </c>
      <c r="AF941" s="49"/>
    </row>
    <row r="942" spans="1:32" s="78" customFormat="1">
      <c r="A942" s="8" t="s">
        <v>97</v>
      </c>
      <c r="B942" s="94" t="str">
        <f>VLOOKUP(A942,'CENTRO DE COSTOS'!A:D,4,FALSE)</f>
        <v>JOSE MAURICIO HERNANDEZ ROJAS</v>
      </c>
      <c r="C942" s="94" t="str">
        <f>VLOOKUP(A942,'CENTRO DE COSTOS'!A:D,2,FALSE)</f>
        <v>0004-0001</v>
      </c>
      <c r="D942" s="8">
        <v>70708</v>
      </c>
      <c r="E942" s="8">
        <v>2714901</v>
      </c>
      <c r="F942" s="8">
        <v>80805</v>
      </c>
      <c r="G942" s="8" t="s">
        <v>6241</v>
      </c>
      <c r="H942" s="8" t="s">
        <v>333</v>
      </c>
      <c r="I942" s="8" t="s">
        <v>2452</v>
      </c>
      <c r="J942" s="8" t="s">
        <v>11079</v>
      </c>
      <c r="K942" s="8" t="s">
        <v>160</v>
      </c>
      <c r="L942" s="8" t="s">
        <v>11080</v>
      </c>
      <c r="M942" s="183">
        <v>45909.450694444437</v>
      </c>
      <c r="N942" s="183">
        <v>45916.623611111107</v>
      </c>
      <c r="O942" s="90"/>
      <c r="P942" s="8" t="s">
        <v>8318</v>
      </c>
      <c r="Q942" s="8" t="s">
        <v>8318</v>
      </c>
      <c r="R942" s="8" t="s">
        <v>162</v>
      </c>
      <c r="S942" s="8" t="s">
        <v>162</v>
      </c>
      <c r="T942" s="8" t="s">
        <v>6246</v>
      </c>
      <c r="U942" s="8" t="s">
        <v>7731</v>
      </c>
      <c r="V942" s="8" t="s">
        <v>11081</v>
      </c>
      <c r="W942" s="8" t="s">
        <v>8320</v>
      </c>
      <c r="X942" s="10"/>
      <c r="Y942" s="94" t="str">
        <f>VLOOKUP(D942,TIPOLOGIA!A:F,6,0)</f>
        <v>TIPO III</v>
      </c>
      <c r="Z942" s="94" t="str">
        <f>VLOOKUP(D942,TIPOLOGIA!A:F,5,0)</f>
        <v>TERRESTRE</v>
      </c>
      <c r="AA942" s="8"/>
      <c r="AB942" s="8">
        <v>0</v>
      </c>
      <c r="AC942" s="86">
        <f>IF(W942="SOPORTE_TELEFÓNICO",'BASE LIQUIDACION REDEBAN 2025'!$B$19,IF(AND(W942="VISITA_TÉCNICA",Y942="TIPO II"),'BASE LIQUIDACION REDEBAN 2025'!$B$18,'BASE LIQUIDACION REDEBAN 2025'!$B$17))</f>
        <v>35779.500569199998</v>
      </c>
      <c r="AD942" s="86">
        <v>0</v>
      </c>
      <c r="AE942" s="86">
        <f t="shared" si="14"/>
        <v>35779.500569199998</v>
      </c>
      <c r="AF942" s="49"/>
    </row>
    <row r="943" spans="1:32" s="78" customFormat="1">
      <c r="A943" s="8" t="s">
        <v>72</v>
      </c>
      <c r="B943" s="94" t="str">
        <f>VLOOKUP(A943,'CENTRO DE COSTOS'!A:D,4,FALSE)</f>
        <v>MIGUEL JULIÁN HERNÁNDEZ GUARÍN</v>
      </c>
      <c r="C943" s="94" t="str">
        <f>VLOOKUP(A943,'CENTRO DE COSTOS'!A:D,2,FALSE)</f>
        <v>0004-0008</v>
      </c>
      <c r="D943" s="8">
        <v>68001</v>
      </c>
      <c r="E943" s="8">
        <v>2748226</v>
      </c>
      <c r="F943" s="8">
        <v>67847</v>
      </c>
      <c r="G943" s="8" t="s">
        <v>6241</v>
      </c>
      <c r="H943" s="8" t="s">
        <v>224</v>
      </c>
      <c r="I943" s="8" t="s">
        <v>72</v>
      </c>
      <c r="J943" s="8" t="s">
        <v>11082</v>
      </c>
      <c r="K943" s="8" t="s">
        <v>160</v>
      </c>
      <c r="L943" s="8" t="s">
        <v>11083</v>
      </c>
      <c r="M943" s="183">
        <v>45916.490277777782</v>
      </c>
      <c r="N943" s="183">
        <v>45916.62777777778</v>
      </c>
      <c r="O943" s="90"/>
      <c r="P943" s="8" t="s">
        <v>8318</v>
      </c>
      <c r="Q943" s="8" t="s">
        <v>8318</v>
      </c>
      <c r="R943" s="8" t="s">
        <v>357</v>
      </c>
      <c r="S943" s="8" t="s">
        <v>7751</v>
      </c>
      <c r="T943" s="8" t="s">
        <v>6246</v>
      </c>
      <c r="U943" s="8" t="s">
        <v>7731</v>
      </c>
      <c r="V943" s="8" t="s">
        <v>11084</v>
      </c>
      <c r="W943" s="8" t="s">
        <v>165</v>
      </c>
      <c r="X943" s="10"/>
      <c r="Y943" s="94" t="str">
        <f>VLOOKUP(D943,TIPOLOGIA!A:F,6,0)</f>
        <v>TIPO I</v>
      </c>
      <c r="Z943" s="94" t="str">
        <f>VLOOKUP(D943,TIPOLOGIA!A:F,5,0)</f>
        <v>TERRESTRE</v>
      </c>
      <c r="AA943" s="8" t="s">
        <v>480</v>
      </c>
      <c r="AB943" s="8">
        <v>1</v>
      </c>
      <c r="AC943" s="86">
        <f>IF(W943="SOPORTE_TELEFÓNICO",'BASE LIQUIDACION REDEBAN 2025'!$B$19,IF(AND(W943="VISITA_TÉCNICA",Y943="TIPO II"),'BASE LIQUIDACION REDEBAN 2025'!$B$18,'BASE LIQUIDACION REDEBAN 2025'!$B$17))</f>
        <v>35779.500569199998</v>
      </c>
      <c r="AD943" s="86">
        <v>0</v>
      </c>
      <c r="AE943" s="86">
        <f t="shared" si="14"/>
        <v>35779.500569199998</v>
      </c>
      <c r="AF943" s="49"/>
    </row>
    <row r="944" spans="1:32" s="78" customFormat="1">
      <c r="A944" s="8" t="s">
        <v>64</v>
      </c>
      <c r="B944" s="94" t="str">
        <f>VLOOKUP(A944,'CENTRO DE COSTOS'!A:D,4,FALSE)</f>
        <v>JOSE MAURICIO HERNANDEZ ROJAS</v>
      </c>
      <c r="C944" s="94" t="str">
        <f>VLOOKUP(A944,'CENTRO DE COSTOS'!A:D,2,FALSE)</f>
        <v>0004-0001</v>
      </c>
      <c r="D944" s="8">
        <v>8832</v>
      </c>
      <c r="E944" s="8">
        <v>2745914</v>
      </c>
      <c r="F944" s="8">
        <v>69552</v>
      </c>
      <c r="G944" s="8" t="s">
        <v>6241</v>
      </c>
      <c r="H944" s="8" t="s">
        <v>1045</v>
      </c>
      <c r="I944" s="8" t="s">
        <v>3586</v>
      </c>
      <c r="J944" s="8" t="s">
        <v>3587</v>
      </c>
      <c r="K944" s="8" t="s">
        <v>160</v>
      </c>
      <c r="L944" s="8" t="s">
        <v>11085</v>
      </c>
      <c r="M944" s="183">
        <v>45916.347916666673</v>
      </c>
      <c r="N944" s="183">
        <v>45916.629861111112</v>
      </c>
      <c r="O944" s="90"/>
      <c r="P944" s="8" t="s">
        <v>8318</v>
      </c>
      <c r="Q944" s="8" t="s">
        <v>8318</v>
      </c>
      <c r="R944" s="8" t="s">
        <v>6245</v>
      </c>
      <c r="S944" s="8" t="s">
        <v>6245</v>
      </c>
      <c r="T944" s="8" t="s">
        <v>6246</v>
      </c>
      <c r="U944" s="8" t="s">
        <v>7731</v>
      </c>
      <c r="V944" s="8" t="s">
        <v>11086</v>
      </c>
      <c r="W944" s="8" t="s">
        <v>165</v>
      </c>
      <c r="X944" s="10"/>
      <c r="Y944" s="94" t="str">
        <f>VLOOKUP(D944,TIPOLOGIA!A:F,6,0)</f>
        <v>TIPO II</v>
      </c>
      <c r="Z944" s="94" t="str">
        <f>VLOOKUP(D944,TIPOLOGIA!A:F,5,0)</f>
        <v>TERRESTRE</v>
      </c>
      <c r="AA944" s="8" t="s">
        <v>1743</v>
      </c>
      <c r="AB944" s="8">
        <v>1</v>
      </c>
      <c r="AC944" s="86">
        <f>IF(W944="SOPORTE_TELEFÓNICO",'BASE LIQUIDACION REDEBAN 2025'!$B$19,IF(AND(W944="VISITA_TÉCNICA",Y944="TIPO II"),'BASE LIQUIDACION REDEBAN 2025'!$B$18,'BASE LIQUIDACION REDEBAN 2025'!$B$17))</f>
        <v>67654.12000000001</v>
      </c>
      <c r="AD944" s="86">
        <v>0</v>
      </c>
      <c r="AE944" s="86">
        <f t="shared" si="14"/>
        <v>67654.12000000001</v>
      </c>
      <c r="AF944" s="49"/>
    </row>
    <row r="945" spans="1:32" s="78" customFormat="1">
      <c r="A945" s="8" t="s">
        <v>92</v>
      </c>
      <c r="B945" s="94" t="str">
        <f>VLOOKUP(A945,'CENTRO DE COSTOS'!A:D,4,FALSE)</f>
        <v>KEVIN ALEXIS CORZO BUSTOS</v>
      </c>
      <c r="C945" s="94" t="str">
        <f>VLOOKUP(A945,'CENTRO DE COSTOS'!A:D,2,FALSE)</f>
        <v>0004-0007</v>
      </c>
      <c r="D945" s="8">
        <v>41001</v>
      </c>
      <c r="E945" s="8">
        <v>2747214</v>
      </c>
      <c r="F945" s="8">
        <v>12834</v>
      </c>
      <c r="G945" s="8" t="s">
        <v>6241</v>
      </c>
      <c r="H945" s="8" t="s">
        <v>430</v>
      </c>
      <c r="I945" s="8" t="s">
        <v>92</v>
      </c>
      <c r="J945" s="8" t="s">
        <v>11087</v>
      </c>
      <c r="K945" s="8" t="s">
        <v>160</v>
      </c>
      <c r="L945" s="8" t="s">
        <v>11088</v>
      </c>
      <c r="M945" s="183">
        <v>45916.429166666669</v>
      </c>
      <c r="N945" s="183">
        <v>45916.636111111111</v>
      </c>
      <c r="O945" s="90"/>
      <c r="P945" s="8" t="s">
        <v>8318</v>
      </c>
      <c r="Q945" s="8" t="s">
        <v>8318</v>
      </c>
      <c r="R945" s="8" t="s">
        <v>6245</v>
      </c>
      <c r="S945" s="8" t="s">
        <v>6245</v>
      </c>
      <c r="T945" s="8" t="s">
        <v>6246</v>
      </c>
      <c r="U945" s="8" t="s">
        <v>7731</v>
      </c>
      <c r="V945" s="8" t="s">
        <v>11089</v>
      </c>
      <c r="W945" s="8" t="s">
        <v>165</v>
      </c>
      <c r="X945" s="10"/>
      <c r="Y945" s="94" t="str">
        <f>VLOOKUP(D945,TIPOLOGIA!A:F,6,0)</f>
        <v>TIPO I</v>
      </c>
      <c r="Z945" s="94" t="str">
        <f>VLOOKUP(D945,TIPOLOGIA!A:F,5,0)</f>
        <v>TERRESTRE</v>
      </c>
      <c r="AA945" s="8" t="s">
        <v>1663</v>
      </c>
      <c r="AB945" s="8">
        <v>1</v>
      </c>
      <c r="AC945" s="86">
        <f>IF(W945="SOPORTE_TELEFÓNICO",'BASE LIQUIDACION REDEBAN 2025'!$B$19,IF(AND(W945="VISITA_TÉCNICA",Y945="TIPO II"),'BASE LIQUIDACION REDEBAN 2025'!$B$18,'BASE LIQUIDACION REDEBAN 2025'!$B$17))</f>
        <v>35779.500569199998</v>
      </c>
      <c r="AD945" s="86">
        <v>0</v>
      </c>
      <c r="AE945" s="86">
        <f t="shared" si="14"/>
        <v>35779.500569199998</v>
      </c>
      <c r="AF945" s="49"/>
    </row>
    <row r="946" spans="1:32" s="78" customFormat="1">
      <c r="A946" s="8" t="s">
        <v>90</v>
      </c>
      <c r="B946" s="94" t="str">
        <f>VLOOKUP(A946,'CENTRO DE COSTOS'!A:D,4,FALSE)</f>
        <v>JUAN SEBASTIÁN RÍOS CASTRILLÓN</v>
      </c>
      <c r="C946" s="94" t="str">
        <f>VLOOKUP(A946,'CENTRO DE COSTOS'!A:D,2,FALSE)</f>
        <v>0004-0005</v>
      </c>
      <c r="D946" s="8">
        <v>5001</v>
      </c>
      <c r="E946" s="8">
        <v>2720412</v>
      </c>
      <c r="F946" s="8">
        <v>80091</v>
      </c>
      <c r="G946" s="8" t="s">
        <v>6241</v>
      </c>
      <c r="H946" s="8" t="s">
        <v>249</v>
      </c>
      <c r="I946" s="8" t="s">
        <v>90</v>
      </c>
      <c r="J946" s="8" t="s">
        <v>2062</v>
      </c>
      <c r="K946" s="8" t="s">
        <v>160</v>
      </c>
      <c r="L946" s="8" t="s">
        <v>11090</v>
      </c>
      <c r="M946" s="183">
        <v>45910.40347222222</v>
      </c>
      <c r="N946" s="183">
        <v>45916.65625</v>
      </c>
      <c r="O946" s="90"/>
      <c r="P946" s="8" t="s">
        <v>8318</v>
      </c>
      <c r="Q946" s="8" t="s">
        <v>8318</v>
      </c>
      <c r="R946" s="8" t="s">
        <v>6245</v>
      </c>
      <c r="S946" s="8" t="s">
        <v>6245</v>
      </c>
      <c r="T946" s="8" t="s">
        <v>6246</v>
      </c>
      <c r="U946" s="8" t="s">
        <v>7731</v>
      </c>
      <c r="V946" s="8" t="s">
        <v>11091</v>
      </c>
      <c r="W946" s="8" t="s">
        <v>165</v>
      </c>
      <c r="X946" s="10"/>
      <c r="Y946" s="94" t="str">
        <f>VLOOKUP(D946,TIPOLOGIA!A:F,6,0)</f>
        <v>TIPO I</v>
      </c>
      <c r="Z946" s="94" t="str">
        <f>VLOOKUP(D946,TIPOLOGIA!A:F,5,0)</f>
        <v>TERRESTRE</v>
      </c>
      <c r="AA946" s="8" t="s">
        <v>11005</v>
      </c>
      <c r="AB946" s="8">
        <v>1</v>
      </c>
      <c r="AC946" s="86">
        <f>IF(W946="SOPORTE_TELEFÓNICO",'BASE LIQUIDACION REDEBAN 2025'!$B$19,IF(AND(W946="VISITA_TÉCNICA",Y946="TIPO II"),'BASE LIQUIDACION REDEBAN 2025'!$B$18,'BASE LIQUIDACION REDEBAN 2025'!$B$17))</f>
        <v>35779.500569199998</v>
      </c>
      <c r="AD946" s="86">
        <v>0</v>
      </c>
      <c r="AE946" s="86">
        <f t="shared" si="14"/>
        <v>35779.500569199998</v>
      </c>
      <c r="AF946" s="49"/>
    </row>
    <row r="947" spans="1:32" s="78" customFormat="1">
      <c r="A947" s="8" t="s">
        <v>90</v>
      </c>
      <c r="B947" s="94" t="str">
        <f>VLOOKUP(A947,'CENTRO DE COSTOS'!A:D,4,FALSE)</f>
        <v>JUAN SEBASTIÁN RÍOS CASTRILLÓN</v>
      </c>
      <c r="C947" s="94" t="str">
        <f>VLOOKUP(A947,'CENTRO DE COSTOS'!A:D,2,FALSE)</f>
        <v>0004-0005</v>
      </c>
      <c r="D947" s="8">
        <v>5001</v>
      </c>
      <c r="E947" s="8">
        <v>2726203</v>
      </c>
      <c r="F947" s="8">
        <v>79924</v>
      </c>
      <c r="G947" s="8" t="s">
        <v>6241</v>
      </c>
      <c r="H947" s="8" t="s">
        <v>249</v>
      </c>
      <c r="I947" s="8" t="s">
        <v>90</v>
      </c>
      <c r="J947" s="8" t="s">
        <v>8596</v>
      </c>
      <c r="K947" s="8" t="s">
        <v>160</v>
      </c>
      <c r="L947" s="8" t="s">
        <v>11092</v>
      </c>
      <c r="M947" s="183">
        <v>45911.376388888893</v>
      </c>
      <c r="N947" s="183">
        <v>45916.656944444447</v>
      </c>
      <c r="O947" s="90"/>
      <c r="P947" s="8" t="s">
        <v>8318</v>
      </c>
      <c r="Q947" s="8" t="s">
        <v>8318</v>
      </c>
      <c r="R947" s="8" t="s">
        <v>243</v>
      </c>
      <c r="S947" s="8" t="s">
        <v>244</v>
      </c>
      <c r="T947" s="8" t="s">
        <v>6246</v>
      </c>
      <c r="U947" s="8" t="s">
        <v>7731</v>
      </c>
      <c r="V947" s="8" t="s">
        <v>11093</v>
      </c>
      <c r="W947" s="8" t="s">
        <v>165</v>
      </c>
      <c r="X947" s="10"/>
      <c r="Y947" s="94" t="str">
        <f>VLOOKUP(D947,TIPOLOGIA!A:F,6,0)</f>
        <v>TIPO I</v>
      </c>
      <c r="Z947" s="94" t="str">
        <f>VLOOKUP(D947,TIPOLOGIA!A:F,5,0)</f>
        <v>TERRESTRE</v>
      </c>
      <c r="AA947" s="8" t="s">
        <v>11005</v>
      </c>
      <c r="AB947" s="8">
        <v>1</v>
      </c>
      <c r="AC947" s="86">
        <f>IF(W947="SOPORTE_TELEFÓNICO",'BASE LIQUIDACION REDEBAN 2025'!$B$19,IF(AND(W947="VISITA_TÉCNICA",Y947="TIPO II"),'BASE LIQUIDACION REDEBAN 2025'!$B$18,'BASE LIQUIDACION REDEBAN 2025'!$B$17))</f>
        <v>35779.500569199998</v>
      </c>
      <c r="AD947" s="86">
        <v>0</v>
      </c>
      <c r="AE947" s="86">
        <f t="shared" si="14"/>
        <v>35779.500569199998</v>
      </c>
      <c r="AF947" s="49"/>
    </row>
    <row r="948" spans="1:32" s="78" customFormat="1">
      <c r="A948" s="8" t="s">
        <v>90</v>
      </c>
      <c r="B948" s="94" t="str">
        <f>VLOOKUP(A948,'CENTRO DE COSTOS'!A:D,4,FALSE)</f>
        <v>JUAN SEBASTIÁN RÍOS CASTRILLÓN</v>
      </c>
      <c r="C948" s="94" t="str">
        <f>VLOOKUP(A948,'CENTRO DE COSTOS'!A:D,2,FALSE)</f>
        <v>0004-0005</v>
      </c>
      <c r="D948" s="8">
        <v>5001</v>
      </c>
      <c r="E948" s="8">
        <v>2723478</v>
      </c>
      <c r="F948" s="8">
        <v>48426</v>
      </c>
      <c r="G948" s="8" t="s">
        <v>6241</v>
      </c>
      <c r="H948" s="8" t="s">
        <v>249</v>
      </c>
      <c r="I948" s="8" t="s">
        <v>90</v>
      </c>
      <c r="J948" s="8" t="s">
        <v>11094</v>
      </c>
      <c r="K948" s="8" t="s">
        <v>160</v>
      </c>
      <c r="L948" s="8" t="s">
        <v>11095</v>
      </c>
      <c r="M948" s="183">
        <v>45910.640972222223</v>
      </c>
      <c r="N948" s="183">
        <v>45916.656944444447</v>
      </c>
      <c r="O948" s="90"/>
      <c r="P948" s="8" t="s">
        <v>8318</v>
      </c>
      <c r="Q948" s="8" t="s">
        <v>8318</v>
      </c>
      <c r="R948" s="8" t="s">
        <v>243</v>
      </c>
      <c r="S948" s="8" t="s">
        <v>365</v>
      </c>
      <c r="T948" s="8" t="s">
        <v>6246</v>
      </c>
      <c r="U948" s="8" t="s">
        <v>7731</v>
      </c>
      <c r="V948" s="8" t="s">
        <v>11096</v>
      </c>
      <c r="W948" s="8" t="s">
        <v>165</v>
      </c>
      <c r="X948" s="10"/>
      <c r="Y948" s="94" t="str">
        <f>VLOOKUP(D948,TIPOLOGIA!A:F,6,0)</f>
        <v>TIPO I</v>
      </c>
      <c r="Z948" s="94" t="str">
        <f>VLOOKUP(D948,TIPOLOGIA!A:F,5,0)</f>
        <v>TERRESTRE</v>
      </c>
      <c r="AA948" s="8" t="s">
        <v>11005</v>
      </c>
      <c r="AB948" s="8">
        <v>1</v>
      </c>
      <c r="AC948" s="86">
        <f>IF(W948="SOPORTE_TELEFÓNICO",'BASE LIQUIDACION REDEBAN 2025'!$B$19,IF(AND(W948="VISITA_TÉCNICA",Y948="TIPO II"),'BASE LIQUIDACION REDEBAN 2025'!$B$18,'BASE LIQUIDACION REDEBAN 2025'!$B$17))</f>
        <v>35779.500569199998</v>
      </c>
      <c r="AD948" s="86">
        <v>0</v>
      </c>
      <c r="AE948" s="86">
        <f t="shared" si="14"/>
        <v>35779.500569199998</v>
      </c>
      <c r="AF948" s="49"/>
    </row>
    <row r="949" spans="1:32" s="78" customFormat="1">
      <c r="A949" s="8" t="s">
        <v>90</v>
      </c>
      <c r="B949" s="94" t="str">
        <f>VLOOKUP(A949,'CENTRO DE COSTOS'!A:D,4,FALSE)</f>
        <v>JUAN SEBASTIÁN RÍOS CASTRILLÓN</v>
      </c>
      <c r="C949" s="94" t="str">
        <f>VLOOKUP(A949,'CENTRO DE COSTOS'!A:D,2,FALSE)</f>
        <v>0004-0005</v>
      </c>
      <c r="D949" s="8">
        <v>5088</v>
      </c>
      <c r="E949" s="8">
        <v>2728640</v>
      </c>
      <c r="F949" s="8">
        <v>80715</v>
      </c>
      <c r="G949" s="8" t="s">
        <v>6241</v>
      </c>
      <c r="H949" s="8" t="s">
        <v>249</v>
      </c>
      <c r="I949" s="8" t="s">
        <v>384</v>
      </c>
      <c r="J949" s="8" t="s">
        <v>11097</v>
      </c>
      <c r="K949" s="8" t="s">
        <v>160</v>
      </c>
      <c r="L949" s="8" t="s">
        <v>11098</v>
      </c>
      <c r="M949" s="183">
        <v>45911.597222222219</v>
      </c>
      <c r="N949" s="183">
        <v>45916.657638888893</v>
      </c>
      <c r="O949" s="90"/>
      <c r="P949" s="8" t="s">
        <v>8318</v>
      </c>
      <c r="Q949" s="8" t="s">
        <v>8318</v>
      </c>
      <c r="R949" s="8" t="s">
        <v>243</v>
      </c>
      <c r="S949" s="8" t="s">
        <v>244</v>
      </c>
      <c r="T949" s="8" t="s">
        <v>6246</v>
      </c>
      <c r="U949" s="8" t="s">
        <v>7731</v>
      </c>
      <c r="V949" s="8" t="s">
        <v>11099</v>
      </c>
      <c r="W949" s="8" t="s">
        <v>165</v>
      </c>
      <c r="X949" s="10"/>
      <c r="Y949" s="94" t="str">
        <f>VLOOKUP(D949,TIPOLOGIA!A:F,6,0)</f>
        <v>TIPO I</v>
      </c>
      <c r="Z949" s="94" t="str">
        <f>VLOOKUP(D949,TIPOLOGIA!A:F,5,0)</f>
        <v>TERRESTRE</v>
      </c>
      <c r="AA949" s="8" t="s">
        <v>11005</v>
      </c>
      <c r="AB949" s="8">
        <v>1</v>
      </c>
      <c r="AC949" s="86">
        <f>IF(W949="SOPORTE_TELEFÓNICO",'BASE LIQUIDACION REDEBAN 2025'!$B$19,IF(AND(W949="VISITA_TÉCNICA",Y949="TIPO II"),'BASE LIQUIDACION REDEBAN 2025'!$B$18,'BASE LIQUIDACION REDEBAN 2025'!$B$17))</f>
        <v>35779.500569199998</v>
      </c>
      <c r="AD949" s="86">
        <v>0</v>
      </c>
      <c r="AE949" s="86">
        <f t="shared" si="14"/>
        <v>35779.500569199998</v>
      </c>
      <c r="AF949" s="49"/>
    </row>
    <row r="950" spans="1:32" s="78" customFormat="1">
      <c r="A950" s="8" t="s">
        <v>90</v>
      </c>
      <c r="B950" s="94" t="str">
        <f>VLOOKUP(A950,'CENTRO DE COSTOS'!A:D,4,FALSE)</f>
        <v>JUAN SEBASTIÁN RÍOS CASTRILLÓN</v>
      </c>
      <c r="C950" s="94" t="str">
        <f>VLOOKUP(A950,'CENTRO DE COSTOS'!A:D,2,FALSE)</f>
        <v>0004-0005</v>
      </c>
      <c r="D950" s="8">
        <v>5088</v>
      </c>
      <c r="E950" s="8">
        <v>2718090</v>
      </c>
      <c r="F950" s="8">
        <v>40185</v>
      </c>
      <c r="G950" s="8" t="s">
        <v>6241</v>
      </c>
      <c r="H950" s="8" t="s">
        <v>249</v>
      </c>
      <c r="I950" s="8" t="s">
        <v>384</v>
      </c>
      <c r="J950" s="8" t="s">
        <v>11100</v>
      </c>
      <c r="K950" s="8" t="s">
        <v>160</v>
      </c>
      <c r="L950" s="8" t="s">
        <v>11101</v>
      </c>
      <c r="M950" s="183">
        <v>45909.737500000003</v>
      </c>
      <c r="N950" s="183">
        <v>45916.657638888893</v>
      </c>
      <c r="O950" s="90"/>
      <c r="P950" s="8" t="s">
        <v>8318</v>
      </c>
      <c r="Q950" s="8" t="s">
        <v>8318</v>
      </c>
      <c r="R950" s="8" t="s">
        <v>162</v>
      </c>
      <c r="S950" s="8" t="s">
        <v>6245</v>
      </c>
      <c r="T950" s="8" t="s">
        <v>6246</v>
      </c>
      <c r="U950" s="8" t="s">
        <v>7731</v>
      </c>
      <c r="V950" s="8" t="s">
        <v>11102</v>
      </c>
      <c r="W950" s="8" t="s">
        <v>165</v>
      </c>
      <c r="X950" s="10"/>
      <c r="Y950" s="94" t="str">
        <f>VLOOKUP(D950,TIPOLOGIA!A:F,6,0)</f>
        <v>TIPO I</v>
      </c>
      <c r="Z950" s="94" t="str">
        <f>VLOOKUP(D950,TIPOLOGIA!A:F,5,0)</f>
        <v>TERRESTRE</v>
      </c>
      <c r="AA950" s="8" t="s">
        <v>11005</v>
      </c>
      <c r="AB950" s="8">
        <v>1</v>
      </c>
      <c r="AC950" s="86">
        <f>IF(W950="SOPORTE_TELEFÓNICO",'BASE LIQUIDACION REDEBAN 2025'!$B$19,IF(AND(W950="VISITA_TÉCNICA",Y950="TIPO II"),'BASE LIQUIDACION REDEBAN 2025'!$B$18,'BASE LIQUIDACION REDEBAN 2025'!$B$17))</f>
        <v>35779.500569199998</v>
      </c>
      <c r="AD950" s="86">
        <v>0</v>
      </c>
      <c r="AE950" s="86">
        <f t="shared" si="14"/>
        <v>35779.500569199998</v>
      </c>
      <c r="AF950" s="49"/>
    </row>
    <row r="951" spans="1:32" s="78" customFormat="1">
      <c r="A951" s="8" t="s">
        <v>90</v>
      </c>
      <c r="B951" s="94" t="str">
        <f>VLOOKUP(A951,'CENTRO DE COSTOS'!A:D,4,FALSE)</f>
        <v>JUAN SEBASTIÁN RÍOS CASTRILLÓN</v>
      </c>
      <c r="C951" s="94" t="str">
        <f>VLOOKUP(A951,'CENTRO DE COSTOS'!A:D,2,FALSE)</f>
        <v>0004-0005</v>
      </c>
      <c r="D951" s="8">
        <v>5088</v>
      </c>
      <c r="E951" s="8">
        <v>2720502</v>
      </c>
      <c r="F951" s="8">
        <v>34705</v>
      </c>
      <c r="G951" s="8" t="s">
        <v>6241</v>
      </c>
      <c r="H951" s="8" t="s">
        <v>249</v>
      </c>
      <c r="I951" s="8" t="s">
        <v>384</v>
      </c>
      <c r="J951" s="8" t="s">
        <v>3375</v>
      </c>
      <c r="K951" s="8" t="s">
        <v>160</v>
      </c>
      <c r="L951" s="8" t="s">
        <v>11103</v>
      </c>
      <c r="M951" s="183">
        <v>45910.413194444453</v>
      </c>
      <c r="N951" s="183">
        <v>45916.658333333333</v>
      </c>
      <c r="O951" s="90"/>
      <c r="P951" s="8" t="s">
        <v>8318</v>
      </c>
      <c r="Q951" s="8" t="s">
        <v>8318</v>
      </c>
      <c r="R951" s="8" t="s">
        <v>6245</v>
      </c>
      <c r="S951" s="8" t="s">
        <v>6245</v>
      </c>
      <c r="T951" s="8" t="s">
        <v>6246</v>
      </c>
      <c r="U951" s="8" t="s">
        <v>7731</v>
      </c>
      <c r="V951" s="8" t="s">
        <v>11104</v>
      </c>
      <c r="W951" s="8" t="s">
        <v>165</v>
      </c>
      <c r="X951" s="10"/>
      <c r="Y951" s="94" t="str">
        <f>VLOOKUP(D951,TIPOLOGIA!A:F,6,0)</f>
        <v>TIPO I</v>
      </c>
      <c r="Z951" s="94" t="str">
        <f>VLOOKUP(D951,TIPOLOGIA!A:F,5,0)</f>
        <v>TERRESTRE</v>
      </c>
      <c r="AA951" s="8" t="s">
        <v>11005</v>
      </c>
      <c r="AB951" s="8">
        <v>1</v>
      </c>
      <c r="AC951" s="86">
        <f>IF(W951="SOPORTE_TELEFÓNICO",'BASE LIQUIDACION REDEBAN 2025'!$B$19,IF(AND(W951="VISITA_TÉCNICA",Y951="TIPO II"),'BASE LIQUIDACION REDEBAN 2025'!$B$18,'BASE LIQUIDACION REDEBAN 2025'!$B$17))</f>
        <v>35779.500569199998</v>
      </c>
      <c r="AD951" s="86">
        <v>0</v>
      </c>
      <c r="AE951" s="86">
        <f t="shared" si="14"/>
        <v>35779.500569199998</v>
      </c>
      <c r="AF951" s="49"/>
    </row>
    <row r="952" spans="1:32" s="78" customFormat="1">
      <c r="A952" s="8" t="s">
        <v>90</v>
      </c>
      <c r="B952" s="94" t="str">
        <f>VLOOKUP(A952,'CENTRO DE COSTOS'!A:D,4,FALSE)</f>
        <v>JUAN SEBASTIÁN RÍOS CASTRILLÓN</v>
      </c>
      <c r="C952" s="94" t="str">
        <f>VLOOKUP(A952,'CENTRO DE COSTOS'!A:D,2,FALSE)</f>
        <v>0004-0005</v>
      </c>
      <c r="D952" s="8">
        <v>5088</v>
      </c>
      <c r="E952" s="8">
        <v>2736282</v>
      </c>
      <c r="F952" s="8">
        <v>77873</v>
      </c>
      <c r="G952" s="8" t="s">
        <v>6241</v>
      </c>
      <c r="H952" s="8" t="s">
        <v>249</v>
      </c>
      <c r="I952" s="8" t="s">
        <v>384</v>
      </c>
      <c r="J952" s="8" t="s">
        <v>11105</v>
      </c>
      <c r="K952" s="8" t="s">
        <v>160</v>
      </c>
      <c r="L952" s="8" t="s">
        <v>11106</v>
      </c>
      <c r="M952" s="183">
        <v>45913.375</v>
      </c>
      <c r="N952" s="183">
        <v>45916.65902777778</v>
      </c>
      <c r="O952" s="90"/>
      <c r="P952" s="8" t="s">
        <v>8318</v>
      </c>
      <c r="Q952" s="8" t="s">
        <v>8318</v>
      </c>
      <c r="R952" s="8" t="s">
        <v>243</v>
      </c>
      <c r="S952" s="8" t="s">
        <v>365</v>
      </c>
      <c r="T952" s="8" t="s">
        <v>6246</v>
      </c>
      <c r="U952" s="8" t="s">
        <v>7731</v>
      </c>
      <c r="V952" s="8" t="s">
        <v>11107</v>
      </c>
      <c r="W952" s="8" t="s">
        <v>165</v>
      </c>
      <c r="X952" s="10"/>
      <c r="Y952" s="94" t="str">
        <f>VLOOKUP(D952,TIPOLOGIA!A:F,6,0)</f>
        <v>TIPO I</v>
      </c>
      <c r="Z952" s="94" t="str">
        <f>VLOOKUP(D952,TIPOLOGIA!A:F,5,0)</f>
        <v>TERRESTRE</v>
      </c>
      <c r="AA952" s="8" t="s">
        <v>11005</v>
      </c>
      <c r="AB952" s="8">
        <v>1</v>
      </c>
      <c r="AC952" s="86">
        <f>IF(W952="SOPORTE_TELEFÓNICO",'BASE LIQUIDACION REDEBAN 2025'!$B$19,IF(AND(W952="VISITA_TÉCNICA",Y952="TIPO II"),'BASE LIQUIDACION REDEBAN 2025'!$B$18,'BASE LIQUIDACION REDEBAN 2025'!$B$17))</f>
        <v>35779.500569199998</v>
      </c>
      <c r="AD952" s="86">
        <v>0</v>
      </c>
      <c r="AE952" s="86">
        <f t="shared" si="14"/>
        <v>35779.500569199998</v>
      </c>
      <c r="AF952" s="49"/>
    </row>
    <row r="953" spans="1:32" s="78" customFormat="1">
      <c r="A953" s="8" t="s">
        <v>90</v>
      </c>
      <c r="B953" s="94" t="str">
        <f>VLOOKUP(A953,'CENTRO DE COSTOS'!A:D,4,FALSE)</f>
        <v>JUAN SEBASTIÁN RÍOS CASTRILLÓN</v>
      </c>
      <c r="C953" s="94" t="str">
        <f>VLOOKUP(A953,'CENTRO DE COSTOS'!A:D,2,FALSE)</f>
        <v>0004-0005</v>
      </c>
      <c r="D953" s="8">
        <v>5001</v>
      </c>
      <c r="E953" s="8">
        <v>2721659</v>
      </c>
      <c r="F953" s="8">
        <v>42532</v>
      </c>
      <c r="G953" s="8" t="s">
        <v>6241</v>
      </c>
      <c r="H953" s="8" t="s">
        <v>249</v>
      </c>
      <c r="I953" s="8" t="s">
        <v>90</v>
      </c>
      <c r="J953" s="8" t="s">
        <v>11108</v>
      </c>
      <c r="K953" s="8" t="s">
        <v>160</v>
      </c>
      <c r="L953" s="8" t="s">
        <v>11109</v>
      </c>
      <c r="M953" s="183">
        <v>45910.474999999999</v>
      </c>
      <c r="N953" s="183">
        <v>45916.65902777778</v>
      </c>
      <c r="O953" s="90"/>
      <c r="P953" s="8" t="s">
        <v>8318</v>
      </c>
      <c r="Q953" s="8" t="s">
        <v>8318</v>
      </c>
      <c r="R953" s="8" t="s">
        <v>243</v>
      </c>
      <c r="S953" s="8" t="s">
        <v>365</v>
      </c>
      <c r="T953" s="8" t="s">
        <v>6246</v>
      </c>
      <c r="U953" s="8" t="s">
        <v>7731</v>
      </c>
      <c r="V953" s="8" t="s">
        <v>11110</v>
      </c>
      <c r="W953" s="8" t="s">
        <v>165</v>
      </c>
      <c r="X953" s="10"/>
      <c r="Y953" s="94" t="str">
        <f>VLOOKUP(D953,TIPOLOGIA!A:F,6,0)</f>
        <v>TIPO I</v>
      </c>
      <c r="Z953" s="94" t="str">
        <f>VLOOKUP(D953,TIPOLOGIA!A:F,5,0)</f>
        <v>TERRESTRE</v>
      </c>
      <c r="AA953" s="8" t="s">
        <v>11005</v>
      </c>
      <c r="AB953" s="8">
        <v>1</v>
      </c>
      <c r="AC953" s="86">
        <f>IF(W953="SOPORTE_TELEFÓNICO",'BASE LIQUIDACION REDEBAN 2025'!$B$19,IF(AND(W953="VISITA_TÉCNICA",Y953="TIPO II"),'BASE LIQUIDACION REDEBAN 2025'!$B$18,'BASE LIQUIDACION REDEBAN 2025'!$B$17))</f>
        <v>35779.500569199998</v>
      </c>
      <c r="AD953" s="86">
        <v>0</v>
      </c>
      <c r="AE953" s="86">
        <f t="shared" si="14"/>
        <v>35779.500569199998</v>
      </c>
      <c r="AF953" s="49"/>
    </row>
    <row r="954" spans="1:32" s="78" customFormat="1">
      <c r="A954" s="8" t="s">
        <v>90</v>
      </c>
      <c r="B954" s="94" t="str">
        <f>VLOOKUP(A954,'CENTRO DE COSTOS'!A:D,4,FALSE)</f>
        <v>JUAN SEBASTIÁN RÍOS CASTRILLÓN</v>
      </c>
      <c r="C954" s="94" t="str">
        <f>VLOOKUP(A954,'CENTRO DE COSTOS'!A:D,2,FALSE)</f>
        <v>0004-0005</v>
      </c>
      <c r="D954" s="8">
        <v>5088</v>
      </c>
      <c r="E954" s="8">
        <v>2735760</v>
      </c>
      <c r="F954" s="8">
        <v>29998</v>
      </c>
      <c r="G954" s="8" t="s">
        <v>6241</v>
      </c>
      <c r="H954" s="8" t="s">
        <v>249</v>
      </c>
      <c r="I954" s="8" t="s">
        <v>384</v>
      </c>
      <c r="J954" s="8" t="s">
        <v>11111</v>
      </c>
      <c r="K954" s="8" t="s">
        <v>160</v>
      </c>
      <c r="L954" s="8" t="s">
        <v>11112</v>
      </c>
      <c r="M954" s="183">
        <v>45912.686111111107</v>
      </c>
      <c r="N954" s="183">
        <v>45916.659722222219</v>
      </c>
      <c r="O954" s="90"/>
      <c r="P954" s="8" t="s">
        <v>8318</v>
      </c>
      <c r="Q954" s="8" t="s">
        <v>8318</v>
      </c>
      <c r="R954" s="8" t="s">
        <v>6245</v>
      </c>
      <c r="S954" s="8" t="s">
        <v>6245</v>
      </c>
      <c r="T954" s="8" t="s">
        <v>6246</v>
      </c>
      <c r="U954" s="8" t="s">
        <v>7731</v>
      </c>
      <c r="V954" s="8" t="s">
        <v>11113</v>
      </c>
      <c r="W954" s="8" t="s">
        <v>165</v>
      </c>
      <c r="X954" s="10"/>
      <c r="Y954" s="94" t="str">
        <f>VLOOKUP(D954,TIPOLOGIA!A:F,6,0)</f>
        <v>TIPO I</v>
      </c>
      <c r="Z954" s="94" t="str">
        <f>VLOOKUP(D954,TIPOLOGIA!A:F,5,0)</f>
        <v>TERRESTRE</v>
      </c>
      <c r="AA954" s="8" t="s">
        <v>11005</v>
      </c>
      <c r="AB954" s="8">
        <v>1</v>
      </c>
      <c r="AC954" s="86">
        <f>IF(W954="SOPORTE_TELEFÓNICO",'BASE LIQUIDACION REDEBAN 2025'!$B$19,IF(AND(W954="VISITA_TÉCNICA",Y954="TIPO II"),'BASE LIQUIDACION REDEBAN 2025'!$B$18,'BASE LIQUIDACION REDEBAN 2025'!$B$17))</f>
        <v>35779.500569199998</v>
      </c>
      <c r="AD954" s="86">
        <v>0</v>
      </c>
      <c r="AE954" s="86">
        <f t="shared" si="14"/>
        <v>35779.500569199998</v>
      </c>
      <c r="AF954" s="49"/>
    </row>
    <row r="955" spans="1:32" s="78" customFormat="1">
      <c r="A955" s="8" t="s">
        <v>90</v>
      </c>
      <c r="B955" s="94" t="str">
        <f>VLOOKUP(A955,'CENTRO DE COSTOS'!A:D,4,FALSE)</f>
        <v>JUAN SEBASTIÁN RÍOS CASTRILLÓN</v>
      </c>
      <c r="C955" s="94" t="str">
        <f>VLOOKUP(A955,'CENTRO DE COSTOS'!A:D,2,FALSE)</f>
        <v>0004-0005</v>
      </c>
      <c r="D955" s="8">
        <v>5001</v>
      </c>
      <c r="E955" s="8">
        <v>2722791</v>
      </c>
      <c r="F955" s="8">
        <v>79837</v>
      </c>
      <c r="G955" s="8" t="s">
        <v>6241</v>
      </c>
      <c r="H955" s="8" t="s">
        <v>249</v>
      </c>
      <c r="I955" s="8" t="s">
        <v>90</v>
      </c>
      <c r="J955" s="8" t="s">
        <v>11114</v>
      </c>
      <c r="K955" s="8" t="s">
        <v>160</v>
      </c>
      <c r="L955" s="8" t="s">
        <v>11115</v>
      </c>
      <c r="M955" s="183">
        <v>45910.601388888892</v>
      </c>
      <c r="N955" s="183">
        <v>45916.659722222219</v>
      </c>
      <c r="O955" s="90"/>
      <c r="P955" s="8" t="s">
        <v>8318</v>
      </c>
      <c r="Q955" s="8" t="s">
        <v>8318</v>
      </c>
      <c r="R955" s="8" t="s">
        <v>243</v>
      </c>
      <c r="S955" s="8" t="s">
        <v>365</v>
      </c>
      <c r="T955" s="8" t="s">
        <v>6246</v>
      </c>
      <c r="U955" s="8" t="s">
        <v>7731</v>
      </c>
      <c r="V955" s="8" t="s">
        <v>11116</v>
      </c>
      <c r="W955" s="8" t="s">
        <v>165</v>
      </c>
      <c r="X955" s="10"/>
      <c r="Y955" s="94" t="str">
        <f>VLOOKUP(D955,TIPOLOGIA!A:F,6,0)</f>
        <v>TIPO I</v>
      </c>
      <c r="Z955" s="94" t="str">
        <f>VLOOKUP(D955,TIPOLOGIA!A:F,5,0)</f>
        <v>TERRESTRE</v>
      </c>
      <c r="AA955" s="8" t="s">
        <v>11005</v>
      </c>
      <c r="AB955" s="8">
        <v>1</v>
      </c>
      <c r="AC955" s="86">
        <f>IF(W955="SOPORTE_TELEFÓNICO",'BASE LIQUIDACION REDEBAN 2025'!$B$19,IF(AND(W955="VISITA_TÉCNICA",Y955="TIPO II"),'BASE LIQUIDACION REDEBAN 2025'!$B$18,'BASE LIQUIDACION REDEBAN 2025'!$B$17))</f>
        <v>35779.500569199998</v>
      </c>
      <c r="AD955" s="86">
        <v>0</v>
      </c>
      <c r="AE955" s="86">
        <f t="shared" si="14"/>
        <v>35779.500569199998</v>
      </c>
      <c r="AF955" s="49"/>
    </row>
    <row r="956" spans="1:32" s="78" customFormat="1">
      <c r="A956" s="8" t="s">
        <v>90</v>
      </c>
      <c r="B956" s="94" t="str">
        <f>VLOOKUP(A956,'CENTRO DE COSTOS'!A:D,4,FALSE)</f>
        <v>JUAN SEBASTIÁN RÍOS CASTRILLÓN</v>
      </c>
      <c r="C956" s="94" t="str">
        <f>VLOOKUP(A956,'CENTRO DE COSTOS'!A:D,2,FALSE)</f>
        <v>0004-0005</v>
      </c>
      <c r="D956" s="8">
        <v>5001</v>
      </c>
      <c r="E956" s="8">
        <v>2722726</v>
      </c>
      <c r="F956" s="8">
        <v>80199</v>
      </c>
      <c r="G956" s="8" t="s">
        <v>6241</v>
      </c>
      <c r="H956" s="8" t="s">
        <v>249</v>
      </c>
      <c r="I956" s="8" t="s">
        <v>90</v>
      </c>
      <c r="J956" s="8" t="s">
        <v>11117</v>
      </c>
      <c r="K956" s="8" t="s">
        <v>160</v>
      </c>
      <c r="L956" s="8" t="s">
        <v>11118</v>
      </c>
      <c r="M956" s="183">
        <v>45910.586805555547</v>
      </c>
      <c r="N956" s="183">
        <v>45916.659722222219</v>
      </c>
      <c r="O956" s="90"/>
      <c r="P956" s="8" t="s">
        <v>8318</v>
      </c>
      <c r="Q956" s="8" t="s">
        <v>8318</v>
      </c>
      <c r="R956" s="8" t="s">
        <v>162</v>
      </c>
      <c r="S956" s="8" t="s">
        <v>162</v>
      </c>
      <c r="T956" s="8" t="s">
        <v>6246</v>
      </c>
      <c r="U956" s="8" t="s">
        <v>7731</v>
      </c>
      <c r="V956" s="8" t="s">
        <v>11119</v>
      </c>
      <c r="W956" s="8" t="s">
        <v>165</v>
      </c>
      <c r="X956" s="10"/>
      <c r="Y956" s="94" t="str">
        <f>VLOOKUP(D956,TIPOLOGIA!A:F,6,0)</f>
        <v>TIPO I</v>
      </c>
      <c r="Z956" s="94" t="str">
        <f>VLOOKUP(D956,TIPOLOGIA!A:F,5,0)</f>
        <v>TERRESTRE</v>
      </c>
      <c r="AA956" s="8" t="s">
        <v>11005</v>
      </c>
      <c r="AB956" s="8">
        <v>1</v>
      </c>
      <c r="AC956" s="86">
        <f>IF(W956="SOPORTE_TELEFÓNICO",'BASE LIQUIDACION REDEBAN 2025'!$B$19,IF(AND(W956="VISITA_TÉCNICA",Y956="TIPO II"),'BASE LIQUIDACION REDEBAN 2025'!$B$18,'BASE LIQUIDACION REDEBAN 2025'!$B$17))</f>
        <v>35779.500569199998</v>
      </c>
      <c r="AD956" s="86">
        <v>0</v>
      </c>
      <c r="AE956" s="86">
        <f t="shared" si="14"/>
        <v>35779.500569199998</v>
      </c>
      <c r="AF956" s="49"/>
    </row>
    <row r="957" spans="1:32" s="78" customFormat="1">
      <c r="A957" s="8" t="s">
        <v>90</v>
      </c>
      <c r="B957" s="94" t="str">
        <f>VLOOKUP(A957,'CENTRO DE COSTOS'!A:D,4,FALSE)</f>
        <v>JUAN SEBASTIÁN RÍOS CASTRILLÓN</v>
      </c>
      <c r="C957" s="94" t="str">
        <f>VLOOKUP(A957,'CENTRO DE COSTOS'!A:D,2,FALSE)</f>
        <v>0004-0005</v>
      </c>
      <c r="D957" s="8">
        <v>5001</v>
      </c>
      <c r="E957" s="8">
        <v>2728132</v>
      </c>
      <c r="F957" s="8">
        <v>79021</v>
      </c>
      <c r="G957" s="8" t="s">
        <v>6241</v>
      </c>
      <c r="H957" s="8" t="s">
        <v>249</v>
      </c>
      <c r="I957" s="8" t="s">
        <v>90</v>
      </c>
      <c r="J957" s="8" t="s">
        <v>11120</v>
      </c>
      <c r="K957" s="8" t="s">
        <v>160</v>
      </c>
      <c r="L957" s="8" t="s">
        <v>11121</v>
      </c>
      <c r="M957" s="183">
        <v>45911.521527777782</v>
      </c>
      <c r="N957" s="183">
        <v>45916.660416666673</v>
      </c>
      <c r="O957" s="90"/>
      <c r="P957" s="8" t="s">
        <v>8318</v>
      </c>
      <c r="Q957" s="8" t="s">
        <v>8318</v>
      </c>
      <c r="R957" s="8" t="s">
        <v>243</v>
      </c>
      <c r="S957" s="8" t="s">
        <v>365</v>
      </c>
      <c r="T957" s="8" t="s">
        <v>6246</v>
      </c>
      <c r="U957" s="8" t="s">
        <v>7731</v>
      </c>
      <c r="V957" s="8" t="s">
        <v>11122</v>
      </c>
      <c r="W957" s="8" t="s">
        <v>165</v>
      </c>
      <c r="X957" s="10"/>
      <c r="Y957" s="94" t="str">
        <f>VLOOKUP(D957,TIPOLOGIA!A:F,6,0)</f>
        <v>TIPO I</v>
      </c>
      <c r="Z957" s="94" t="str">
        <f>VLOOKUP(D957,TIPOLOGIA!A:F,5,0)</f>
        <v>TERRESTRE</v>
      </c>
      <c r="AA957" s="8" t="s">
        <v>11005</v>
      </c>
      <c r="AB957" s="8">
        <v>1</v>
      </c>
      <c r="AC957" s="86">
        <f>IF(W957="SOPORTE_TELEFÓNICO",'BASE LIQUIDACION REDEBAN 2025'!$B$19,IF(AND(W957="VISITA_TÉCNICA",Y957="TIPO II"),'BASE LIQUIDACION REDEBAN 2025'!$B$18,'BASE LIQUIDACION REDEBAN 2025'!$B$17))</f>
        <v>35779.500569199998</v>
      </c>
      <c r="AD957" s="86">
        <v>0</v>
      </c>
      <c r="AE957" s="86">
        <f t="shared" ref="AE957:AE1019" si="15">IF(W957="VISITA_TÉCNICA",AC957*AB957,AC957)</f>
        <v>35779.500569199998</v>
      </c>
      <c r="AF957" s="49"/>
    </row>
    <row r="958" spans="1:32" s="78" customFormat="1">
      <c r="A958" s="8" t="s">
        <v>90</v>
      </c>
      <c r="B958" s="94" t="str">
        <f>VLOOKUP(A958,'CENTRO DE COSTOS'!A:D,4,FALSE)</f>
        <v>JUAN SEBASTIÁN RÍOS CASTRILLÓN</v>
      </c>
      <c r="C958" s="94" t="str">
        <f>VLOOKUP(A958,'CENTRO DE COSTOS'!A:D,2,FALSE)</f>
        <v>0004-0005</v>
      </c>
      <c r="D958" s="8">
        <v>5001</v>
      </c>
      <c r="E958" s="8">
        <v>2725760</v>
      </c>
      <c r="F958" s="8">
        <v>25042</v>
      </c>
      <c r="G958" s="8" t="s">
        <v>6241</v>
      </c>
      <c r="H958" s="8" t="s">
        <v>249</v>
      </c>
      <c r="I958" s="8" t="s">
        <v>90</v>
      </c>
      <c r="J958" s="8" t="s">
        <v>9113</v>
      </c>
      <c r="K958" s="8" t="s">
        <v>160</v>
      </c>
      <c r="L958" s="8" t="s">
        <v>11123</v>
      </c>
      <c r="M958" s="183">
        <v>45911.354861111111</v>
      </c>
      <c r="N958" s="183">
        <v>45916.660416666673</v>
      </c>
      <c r="O958" s="90"/>
      <c r="P958" s="8" t="s">
        <v>8318</v>
      </c>
      <c r="Q958" s="8" t="s">
        <v>8318</v>
      </c>
      <c r="R958" s="8" t="s">
        <v>6245</v>
      </c>
      <c r="S958" s="8" t="s">
        <v>6245</v>
      </c>
      <c r="T958" s="8" t="s">
        <v>6246</v>
      </c>
      <c r="U958" s="8" t="s">
        <v>7731</v>
      </c>
      <c r="V958" s="8" t="s">
        <v>11124</v>
      </c>
      <c r="W958" s="8" t="s">
        <v>165</v>
      </c>
      <c r="X958" s="10"/>
      <c r="Y958" s="94" t="str">
        <f>VLOOKUP(D958,TIPOLOGIA!A:F,6,0)</f>
        <v>TIPO I</v>
      </c>
      <c r="Z958" s="94" t="str">
        <f>VLOOKUP(D958,TIPOLOGIA!A:F,5,0)</f>
        <v>TERRESTRE</v>
      </c>
      <c r="AA958" s="8" t="s">
        <v>11005</v>
      </c>
      <c r="AB958" s="8">
        <v>1</v>
      </c>
      <c r="AC958" s="86">
        <f>IF(W958="SOPORTE_TELEFÓNICO",'BASE LIQUIDACION REDEBAN 2025'!$B$19,IF(AND(W958="VISITA_TÉCNICA",Y958="TIPO II"),'BASE LIQUIDACION REDEBAN 2025'!$B$18,'BASE LIQUIDACION REDEBAN 2025'!$B$17))</f>
        <v>35779.500569199998</v>
      </c>
      <c r="AD958" s="86">
        <v>0</v>
      </c>
      <c r="AE958" s="86">
        <f t="shared" si="15"/>
        <v>35779.500569199998</v>
      </c>
      <c r="AF958" s="49"/>
    </row>
    <row r="959" spans="1:32" s="78" customFormat="1">
      <c r="A959" s="8" t="s">
        <v>90</v>
      </c>
      <c r="B959" s="94" t="str">
        <f>VLOOKUP(A959,'CENTRO DE COSTOS'!A:D,4,FALSE)</f>
        <v>JUAN SEBASTIÁN RÍOS CASTRILLÓN</v>
      </c>
      <c r="C959" s="94" t="str">
        <f>VLOOKUP(A959,'CENTRO DE COSTOS'!A:D,2,FALSE)</f>
        <v>0004-0005</v>
      </c>
      <c r="D959" s="8">
        <v>5001</v>
      </c>
      <c r="E959" s="8">
        <v>2724462</v>
      </c>
      <c r="F959" s="8">
        <v>79836</v>
      </c>
      <c r="G959" s="8" t="s">
        <v>6241</v>
      </c>
      <c r="H959" s="8" t="s">
        <v>249</v>
      </c>
      <c r="I959" s="8" t="s">
        <v>90</v>
      </c>
      <c r="J959" s="8" t="s">
        <v>11125</v>
      </c>
      <c r="K959" s="8" t="s">
        <v>160</v>
      </c>
      <c r="L959" s="8" t="s">
        <v>11126</v>
      </c>
      <c r="M959" s="183">
        <v>45910.713194444441</v>
      </c>
      <c r="N959" s="183">
        <v>45916.660416666673</v>
      </c>
      <c r="O959" s="90"/>
      <c r="P959" s="8" t="s">
        <v>8318</v>
      </c>
      <c r="Q959" s="8" t="s">
        <v>8318</v>
      </c>
      <c r="R959" s="8" t="s">
        <v>243</v>
      </c>
      <c r="S959" s="8" t="s">
        <v>365</v>
      </c>
      <c r="T959" s="8" t="s">
        <v>6246</v>
      </c>
      <c r="U959" s="8" t="s">
        <v>7731</v>
      </c>
      <c r="V959" s="8" t="s">
        <v>11127</v>
      </c>
      <c r="W959" s="8" t="s">
        <v>165</v>
      </c>
      <c r="X959" s="10"/>
      <c r="Y959" s="94" t="str">
        <f>VLOOKUP(D959,TIPOLOGIA!A:F,6,0)</f>
        <v>TIPO I</v>
      </c>
      <c r="Z959" s="94" t="str">
        <f>VLOOKUP(D959,TIPOLOGIA!A:F,5,0)</f>
        <v>TERRESTRE</v>
      </c>
      <c r="AA959" s="8" t="s">
        <v>11005</v>
      </c>
      <c r="AB959" s="8">
        <v>1</v>
      </c>
      <c r="AC959" s="86">
        <f>IF(W959="SOPORTE_TELEFÓNICO",'BASE LIQUIDACION REDEBAN 2025'!$B$19,IF(AND(W959="VISITA_TÉCNICA",Y959="TIPO II"),'BASE LIQUIDACION REDEBAN 2025'!$B$18,'BASE LIQUIDACION REDEBAN 2025'!$B$17))</f>
        <v>35779.500569199998</v>
      </c>
      <c r="AD959" s="86">
        <v>0</v>
      </c>
      <c r="AE959" s="86">
        <f t="shared" si="15"/>
        <v>35779.500569199998</v>
      </c>
      <c r="AF959" s="49"/>
    </row>
    <row r="960" spans="1:32" s="78" customFormat="1">
      <c r="A960" s="8" t="s">
        <v>90</v>
      </c>
      <c r="B960" s="94" t="str">
        <f>VLOOKUP(A960,'CENTRO DE COSTOS'!A:D,4,FALSE)</f>
        <v>JUAN SEBASTIÁN RÍOS CASTRILLÓN</v>
      </c>
      <c r="C960" s="94" t="str">
        <f>VLOOKUP(A960,'CENTRO DE COSTOS'!A:D,2,FALSE)</f>
        <v>0004-0005</v>
      </c>
      <c r="D960" s="8">
        <v>5001</v>
      </c>
      <c r="E960" s="8">
        <v>2728291</v>
      </c>
      <c r="F960" s="8">
        <v>80761</v>
      </c>
      <c r="G960" s="8" t="s">
        <v>6241</v>
      </c>
      <c r="H960" s="8" t="s">
        <v>249</v>
      </c>
      <c r="I960" s="8" t="s">
        <v>90</v>
      </c>
      <c r="J960" s="8" t="s">
        <v>11128</v>
      </c>
      <c r="K960" s="8" t="s">
        <v>160</v>
      </c>
      <c r="L960" s="8" t="s">
        <v>11129</v>
      </c>
      <c r="M960" s="183">
        <v>45911.572222222218</v>
      </c>
      <c r="N960" s="183">
        <v>45916.661111111112</v>
      </c>
      <c r="O960" s="90"/>
      <c r="P960" s="8" t="s">
        <v>8318</v>
      </c>
      <c r="Q960" s="8" t="s">
        <v>8318</v>
      </c>
      <c r="R960" s="8" t="s">
        <v>162</v>
      </c>
      <c r="S960" s="8" t="s">
        <v>162</v>
      </c>
      <c r="T960" s="8" t="s">
        <v>6246</v>
      </c>
      <c r="U960" s="8" t="s">
        <v>7731</v>
      </c>
      <c r="V960" s="8" t="s">
        <v>11130</v>
      </c>
      <c r="W960" s="8" t="s">
        <v>165</v>
      </c>
      <c r="X960" s="10"/>
      <c r="Y960" s="94" t="str">
        <f>VLOOKUP(D960,TIPOLOGIA!A:F,6,0)</f>
        <v>TIPO I</v>
      </c>
      <c r="Z960" s="94" t="str">
        <f>VLOOKUP(D960,TIPOLOGIA!A:F,5,0)</f>
        <v>TERRESTRE</v>
      </c>
      <c r="AA960" s="8" t="s">
        <v>11005</v>
      </c>
      <c r="AB960" s="8">
        <v>1</v>
      </c>
      <c r="AC960" s="86">
        <f>IF(W960="SOPORTE_TELEFÓNICO",'BASE LIQUIDACION REDEBAN 2025'!$B$19,IF(AND(W960="VISITA_TÉCNICA",Y960="TIPO II"),'BASE LIQUIDACION REDEBAN 2025'!$B$18,'BASE LIQUIDACION REDEBAN 2025'!$B$17))</f>
        <v>35779.500569199998</v>
      </c>
      <c r="AD960" s="86">
        <v>0</v>
      </c>
      <c r="AE960" s="86">
        <f t="shared" si="15"/>
        <v>35779.500569199998</v>
      </c>
      <c r="AF960" s="49"/>
    </row>
    <row r="961" spans="1:33" s="78" customFormat="1">
      <c r="A961" s="8" t="s">
        <v>90</v>
      </c>
      <c r="B961" s="94" t="str">
        <f>VLOOKUP(A961,'CENTRO DE COSTOS'!A:D,4,FALSE)</f>
        <v>JUAN SEBASTIÁN RÍOS CASTRILLÓN</v>
      </c>
      <c r="C961" s="94" t="str">
        <f>VLOOKUP(A961,'CENTRO DE COSTOS'!A:D,2,FALSE)</f>
        <v>0004-0005</v>
      </c>
      <c r="D961" s="8">
        <v>5001</v>
      </c>
      <c r="E961" s="8">
        <v>2728458</v>
      </c>
      <c r="F961" s="8">
        <v>33405</v>
      </c>
      <c r="G961" s="8" t="s">
        <v>6241</v>
      </c>
      <c r="H961" s="8" t="s">
        <v>249</v>
      </c>
      <c r="I961" s="8" t="s">
        <v>90</v>
      </c>
      <c r="J961" s="8" t="s">
        <v>11131</v>
      </c>
      <c r="K961" s="8" t="s">
        <v>160</v>
      </c>
      <c r="L961" s="8" t="s">
        <v>11132</v>
      </c>
      <c r="M961" s="183">
        <v>45911.580555555563</v>
      </c>
      <c r="N961" s="183">
        <v>45916.661805555559</v>
      </c>
      <c r="O961" s="90"/>
      <c r="P961" s="8" t="s">
        <v>8318</v>
      </c>
      <c r="Q961" s="8" t="s">
        <v>8318</v>
      </c>
      <c r="R961" s="8" t="s">
        <v>6245</v>
      </c>
      <c r="S961" s="8" t="s">
        <v>6245</v>
      </c>
      <c r="T961" s="8" t="s">
        <v>6246</v>
      </c>
      <c r="U961" s="8" t="s">
        <v>7731</v>
      </c>
      <c r="V961" s="8" t="s">
        <v>11133</v>
      </c>
      <c r="W961" s="8" t="s">
        <v>165</v>
      </c>
      <c r="X961" s="10"/>
      <c r="Y961" s="94" t="str">
        <f>VLOOKUP(D961,TIPOLOGIA!A:F,6,0)</f>
        <v>TIPO I</v>
      </c>
      <c r="Z961" s="94" t="str">
        <f>VLOOKUP(D961,TIPOLOGIA!A:F,5,0)</f>
        <v>TERRESTRE</v>
      </c>
      <c r="AA961" s="8" t="s">
        <v>11005</v>
      </c>
      <c r="AB961" s="8">
        <v>1</v>
      </c>
      <c r="AC961" s="86">
        <f>IF(W961="SOPORTE_TELEFÓNICO",'BASE LIQUIDACION REDEBAN 2025'!$B$19,IF(AND(W961="VISITA_TÉCNICA",Y961="TIPO II"),'BASE LIQUIDACION REDEBAN 2025'!$B$18,'BASE LIQUIDACION REDEBAN 2025'!$B$17))</f>
        <v>35779.500569199998</v>
      </c>
      <c r="AD961" s="86">
        <v>0</v>
      </c>
      <c r="AE961" s="86">
        <f t="shared" si="15"/>
        <v>35779.500569199998</v>
      </c>
      <c r="AF961" s="49"/>
    </row>
    <row r="962" spans="1:33" s="78" customFormat="1">
      <c r="A962" s="8" t="s">
        <v>90</v>
      </c>
      <c r="B962" s="94" t="str">
        <f>VLOOKUP(A962,'CENTRO DE COSTOS'!A:D,4,FALSE)</f>
        <v>JUAN SEBASTIÁN RÍOS CASTRILLÓN</v>
      </c>
      <c r="C962" s="94" t="str">
        <f>VLOOKUP(A962,'CENTRO DE COSTOS'!A:D,2,FALSE)</f>
        <v>0004-0005</v>
      </c>
      <c r="D962" s="8">
        <v>5001</v>
      </c>
      <c r="E962" s="8">
        <v>2722658</v>
      </c>
      <c r="F962" s="8">
        <v>79919</v>
      </c>
      <c r="G962" s="8" t="s">
        <v>6241</v>
      </c>
      <c r="H962" s="8" t="s">
        <v>249</v>
      </c>
      <c r="I962" s="8" t="s">
        <v>90</v>
      </c>
      <c r="J962" s="8" t="s">
        <v>7844</v>
      </c>
      <c r="K962" s="8" t="s">
        <v>160</v>
      </c>
      <c r="L962" s="8" t="s">
        <v>11134</v>
      </c>
      <c r="M962" s="183">
        <v>45910.563194444447</v>
      </c>
      <c r="N962" s="183">
        <v>45916.661805555559</v>
      </c>
      <c r="O962" s="90"/>
      <c r="P962" s="8" t="s">
        <v>8318</v>
      </c>
      <c r="Q962" s="8" t="s">
        <v>8318</v>
      </c>
      <c r="R962" s="8" t="s">
        <v>243</v>
      </c>
      <c r="S962" s="8" t="s">
        <v>244</v>
      </c>
      <c r="T962" s="8" t="s">
        <v>6246</v>
      </c>
      <c r="U962" s="8" t="s">
        <v>7731</v>
      </c>
      <c r="V962" s="8" t="s">
        <v>11122</v>
      </c>
      <c r="W962" s="8" t="s">
        <v>165</v>
      </c>
      <c r="X962" s="10"/>
      <c r="Y962" s="94" t="str">
        <f>VLOOKUP(D962,TIPOLOGIA!A:F,6,0)</f>
        <v>TIPO I</v>
      </c>
      <c r="Z962" s="94" t="str">
        <f>VLOOKUP(D962,TIPOLOGIA!A:F,5,0)</f>
        <v>TERRESTRE</v>
      </c>
      <c r="AA962" s="8" t="s">
        <v>11005</v>
      </c>
      <c r="AB962" s="8">
        <v>1</v>
      </c>
      <c r="AC962" s="86">
        <f>IF(W962="SOPORTE_TELEFÓNICO",'BASE LIQUIDACION REDEBAN 2025'!$B$19,IF(AND(W962="VISITA_TÉCNICA",Y962="TIPO II"),'BASE LIQUIDACION REDEBAN 2025'!$B$18,'BASE LIQUIDACION REDEBAN 2025'!$B$17))</f>
        <v>35779.500569199998</v>
      </c>
      <c r="AD962" s="86">
        <v>0</v>
      </c>
      <c r="AE962" s="86">
        <f t="shared" si="15"/>
        <v>35779.500569199998</v>
      </c>
      <c r="AF962" s="49"/>
    </row>
    <row r="963" spans="1:33" s="78" customFormat="1">
      <c r="A963" s="8" t="s">
        <v>90</v>
      </c>
      <c r="B963" s="94" t="str">
        <f>VLOOKUP(A963,'CENTRO DE COSTOS'!A:D,4,FALSE)</f>
        <v>JUAN SEBASTIÁN RÍOS CASTRILLÓN</v>
      </c>
      <c r="C963" s="94" t="str">
        <f>VLOOKUP(A963,'CENTRO DE COSTOS'!A:D,2,FALSE)</f>
        <v>0004-0005</v>
      </c>
      <c r="D963" s="8">
        <v>5360</v>
      </c>
      <c r="E963" s="8">
        <v>2718367</v>
      </c>
      <c r="F963" s="8">
        <v>76636</v>
      </c>
      <c r="G963" s="8" t="s">
        <v>6241</v>
      </c>
      <c r="H963" s="8" t="s">
        <v>249</v>
      </c>
      <c r="I963" s="8" t="s">
        <v>354</v>
      </c>
      <c r="J963" s="8" t="s">
        <v>11135</v>
      </c>
      <c r="K963" s="8" t="s">
        <v>160</v>
      </c>
      <c r="L963" s="8" t="s">
        <v>11136</v>
      </c>
      <c r="M963" s="183">
        <v>45910.333333333343</v>
      </c>
      <c r="N963" s="183">
        <v>45916.661805555559</v>
      </c>
      <c r="O963" s="90"/>
      <c r="P963" s="8" t="s">
        <v>8318</v>
      </c>
      <c r="Q963" s="8" t="s">
        <v>8318</v>
      </c>
      <c r="R963" s="8" t="s">
        <v>243</v>
      </c>
      <c r="S963" s="8" t="s">
        <v>365</v>
      </c>
      <c r="T963" s="8" t="s">
        <v>6246</v>
      </c>
      <c r="U963" s="8" t="s">
        <v>7731</v>
      </c>
      <c r="V963" s="8" t="s">
        <v>11137</v>
      </c>
      <c r="W963" s="8" t="s">
        <v>165</v>
      </c>
      <c r="X963" s="10"/>
      <c r="Y963" s="94" t="str">
        <f>VLOOKUP(D963,TIPOLOGIA!A:F,6,0)</f>
        <v>TIPO I</v>
      </c>
      <c r="Z963" s="94" t="str">
        <f>VLOOKUP(D963,TIPOLOGIA!A:F,5,0)</f>
        <v>TERRESTRE</v>
      </c>
      <c r="AA963" s="8" t="s">
        <v>11005</v>
      </c>
      <c r="AB963" s="8">
        <v>1</v>
      </c>
      <c r="AC963" s="86">
        <f>IF(W963="SOPORTE_TELEFÓNICO",'BASE LIQUIDACION REDEBAN 2025'!$B$19,IF(AND(W963="VISITA_TÉCNICA",Y963="TIPO II"),'BASE LIQUIDACION REDEBAN 2025'!$B$18,'BASE LIQUIDACION REDEBAN 2025'!$B$17))</f>
        <v>35779.500569199998</v>
      </c>
      <c r="AD963" s="86">
        <v>0</v>
      </c>
      <c r="AE963" s="86">
        <f t="shared" si="15"/>
        <v>35779.500569199998</v>
      </c>
      <c r="AF963" s="49"/>
    </row>
    <row r="964" spans="1:33" s="78" customFormat="1">
      <c r="A964" s="8" t="s">
        <v>90</v>
      </c>
      <c r="B964" s="94" t="str">
        <f>VLOOKUP(A964,'CENTRO DE COSTOS'!A:D,4,FALSE)</f>
        <v>JUAN SEBASTIÁN RÍOS CASTRILLÓN</v>
      </c>
      <c r="C964" s="94" t="str">
        <f>VLOOKUP(A964,'CENTRO DE COSTOS'!A:D,2,FALSE)</f>
        <v>0004-0005</v>
      </c>
      <c r="D964" s="8">
        <v>5631</v>
      </c>
      <c r="E964" s="8">
        <v>2720866</v>
      </c>
      <c r="F964" s="8">
        <v>79007</v>
      </c>
      <c r="G964" s="8" t="s">
        <v>6241</v>
      </c>
      <c r="H964" s="8" t="s">
        <v>249</v>
      </c>
      <c r="I964" s="8" t="s">
        <v>2872</v>
      </c>
      <c r="J964" s="8" t="s">
        <v>11138</v>
      </c>
      <c r="K964" s="8" t="s">
        <v>160</v>
      </c>
      <c r="L964" s="8" t="s">
        <v>11139</v>
      </c>
      <c r="M964" s="183">
        <v>45910.438194444447</v>
      </c>
      <c r="N964" s="183">
        <v>45916.662499999999</v>
      </c>
      <c r="O964" s="90"/>
      <c r="P964" s="8" t="s">
        <v>8318</v>
      </c>
      <c r="Q964" s="8" t="s">
        <v>8318</v>
      </c>
      <c r="R964" s="8" t="s">
        <v>243</v>
      </c>
      <c r="S964" s="8" t="s">
        <v>365</v>
      </c>
      <c r="T964" s="8" t="s">
        <v>6246</v>
      </c>
      <c r="U964" s="8" t="s">
        <v>7731</v>
      </c>
      <c r="V964" s="8" t="s">
        <v>11140</v>
      </c>
      <c r="W964" s="8" t="s">
        <v>165</v>
      </c>
      <c r="X964" s="10"/>
      <c r="Y964" s="94" t="str">
        <f>VLOOKUP(D964,TIPOLOGIA!A:F,6,0)</f>
        <v>TIPO I</v>
      </c>
      <c r="Z964" s="94" t="str">
        <f>VLOOKUP(D964,TIPOLOGIA!A:F,5,0)</f>
        <v>TERRESTRE</v>
      </c>
      <c r="AA964" s="8" t="s">
        <v>11005</v>
      </c>
      <c r="AB964" s="8">
        <v>1</v>
      </c>
      <c r="AC964" s="86">
        <f>IF(W964="SOPORTE_TELEFÓNICO",'BASE LIQUIDACION REDEBAN 2025'!$B$19,IF(AND(W964="VISITA_TÉCNICA",Y964="TIPO II"),'BASE LIQUIDACION REDEBAN 2025'!$B$18,'BASE LIQUIDACION REDEBAN 2025'!$B$17))</f>
        <v>35779.500569199998</v>
      </c>
      <c r="AD964" s="86">
        <v>0</v>
      </c>
      <c r="AE964" s="86">
        <f t="shared" si="15"/>
        <v>35779.500569199998</v>
      </c>
      <c r="AF964" s="49"/>
    </row>
    <row r="965" spans="1:33" s="78" customFormat="1">
      <c r="A965" s="8" t="s">
        <v>90</v>
      </c>
      <c r="B965" s="94" t="str">
        <f>VLOOKUP(A965,'CENTRO DE COSTOS'!A:D,4,FALSE)</f>
        <v>JUAN SEBASTIÁN RÍOS CASTRILLÓN</v>
      </c>
      <c r="C965" s="94" t="str">
        <f>VLOOKUP(A965,'CENTRO DE COSTOS'!A:D,2,FALSE)</f>
        <v>0004-0005</v>
      </c>
      <c r="D965" s="8">
        <v>5001</v>
      </c>
      <c r="E965" s="8">
        <v>2721951</v>
      </c>
      <c r="F965" s="8">
        <v>79333</v>
      </c>
      <c r="G965" s="8" t="s">
        <v>6241</v>
      </c>
      <c r="H965" s="8" t="s">
        <v>249</v>
      </c>
      <c r="I965" s="8" t="s">
        <v>90</v>
      </c>
      <c r="J965" s="8" t="s">
        <v>11141</v>
      </c>
      <c r="K965" s="8" t="s">
        <v>160</v>
      </c>
      <c r="L965" s="8" t="s">
        <v>11142</v>
      </c>
      <c r="M965" s="183">
        <v>45910.489583333343</v>
      </c>
      <c r="N965" s="183">
        <v>45916.663194444453</v>
      </c>
      <c r="O965" s="90"/>
      <c r="P965" s="8" t="s">
        <v>8318</v>
      </c>
      <c r="Q965" s="8" t="s">
        <v>8318</v>
      </c>
      <c r="R965" s="8" t="s">
        <v>6245</v>
      </c>
      <c r="S965" s="8" t="s">
        <v>6245</v>
      </c>
      <c r="T965" s="8" t="s">
        <v>6246</v>
      </c>
      <c r="U965" s="8" t="s">
        <v>7731</v>
      </c>
      <c r="V965" s="8" t="s">
        <v>11127</v>
      </c>
      <c r="W965" s="8" t="s">
        <v>165</v>
      </c>
      <c r="X965" s="10"/>
      <c r="Y965" s="94" t="str">
        <f>VLOOKUP(D965,TIPOLOGIA!A:F,6,0)</f>
        <v>TIPO I</v>
      </c>
      <c r="Z965" s="94" t="str">
        <f>VLOOKUP(D965,TIPOLOGIA!A:F,5,0)</f>
        <v>TERRESTRE</v>
      </c>
      <c r="AA965" s="8" t="s">
        <v>11005</v>
      </c>
      <c r="AB965" s="8">
        <v>1</v>
      </c>
      <c r="AC965" s="86">
        <f>IF(W965="SOPORTE_TELEFÓNICO",'BASE LIQUIDACION REDEBAN 2025'!$B$19,IF(AND(W965="VISITA_TÉCNICA",Y965="TIPO II"),'BASE LIQUIDACION REDEBAN 2025'!$B$18,'BASE LIQUIDACION REDEBAN 2025'!$B$17))</f>
        <v>35779.500569199998</v>
      </c>
      <c r="AD965" s="86">
        <v>0</v>
      </c>
      <c r="AE965" s="86">
        <f t="shared" si="15"/>
        <v>35779.500569199998</v>
      </c>
      <c r="AF965" s="49"/>
    </row>
    <row r="966" spans="1:33" s="49" customFormat="1">
      <c r="A966" s="8" t="s">
        <v>90</v>
      </c>
      <c r="B966" s="94" t="str">
        <f>VLOOKUP(A966,'CENTRO DE COSTOS'!A:D,4,FALSE)</f>
        <v>JUAN SEBASTIÁN RÍOS CASTRILLÓN</v>
      </c>
      <c r="C966" s="94" t="str">
        <f>VLOOKUP(A966,'CENTRO DE COSTOS'!A:D,2,FALSE)</f>
        <v>0004-0005</v>
      </c>
      <c r="D966" s="8">
        <v>5001</v>
      </c>
      <c r="E966" s="8">
        <v>2729187</v>
      </c>
      <c r="F966" s="8">
        <v>67455</v>
      </c>
      <c r="G966" s="8" t="s">
        <v>6241</v>
      </c>
      <c r="H966" s="8" t="s">
        <v>249</v>
      </c>
      <c r="I966" s="8" t="s">
        <v>90</v>
      </c>
      <c r="J966" s="8" t="s">
        <v>11143</v>
      </c>
      <c r="K966" s="8" t="s">
        <v>160</v>
      </c>
      <c r="L966" s="8" t="s">
        <v>11144</v>
      </c>
      <c r="M966" s="183">
        <v>45911.631249999999</v>
      </c>
      <c r="N966" s="183">
        <v>45916.663888888892</v>
      </c>
      <c r="O966" s="8"/>
      <c r="P966" s="8" t="s">
        <v>8318</v>
      </c>
      <c r="Q966" s="8" t="s">
        <v>8318</v>
      </c>
      <c r="R966" s="8" t="s">
        <v>243</v>
      </c>
      <c r="S966" s="8" t="s">
        <v>365</v>
      </c>
      <c r="T966" s="8" t="s">
        <v>6246</v>
      </c>
      <c r="U966" s="8" t="s">
        <v>7731</v>
      </c>
      <c r="V966" s="8" t="s">
        <v>11145</v>
      </c>
      <c r="W966" s="8" t="s">
        <v>165</v>
      </c>
      <c r="X966" s="8"/>
      <c r="Y966" s="94" t="str">
        <f>VLOOKUP(D966,TIPOLOGIA!A:F,6,0)</f>
        <v>TIPO I</v>
      </c>
      <c r="Z966" s="94" t="str">
        <f>VLOOKUP(D966,TIPOLOGIA!A:F,5,0)</f>
        <v>TERRESTRE</v>
      </c>
      <c r="AA966" s="8" t="s">
        <v>11005</v>
      </c>
      <c r="AB966" s="8">
        <v>1</v>
      </c>
      <c r="AC966" s="86">
        <f>IF(W966="SOPORTE_TELEFÓNICO",'BASE LIQUIDACION REDEBAN 2025'!$B$19,IF(AND(W966="VISITA_TÉCNICA",Y966="TIPO II"),'BASE LIQUIDACION REDEBAN 2025'!$B$18,'BASE LIQUIDACION REDEBAN 2025'!$B$17))</f>
        <v>35779.500569199998</v>
      </c>
      <c r="AD966" s="86">
        <v>0</v>
      </c>
      <c r="AE966" s="86">
        <f t="shared" si="15"/>
        <v>35779.500569199998</v>
      </c>
      <c r="AG966" s="78"/>
    </row>
    <row r="967" spans="1:33" s="49" customFormat="1">
      <c r="A967" s="8" t="s">
        <v>90</v>
      </c>
      <c r="B967" s="94" t="str">
        <f>VLOOKUP(A967,'CENTRO DE COSTOS'!A:D,4,FALSE)</f>
        <v>JUAN SEBASTIÁN RÍOS CASTRILLÓN</v>
      </c>
      <c r="C967" s="94" t="str">
        <f>VLOOKUP(A967,'CENTRO DE COSTOS'!A:D,2,FALSE)</f>
        <v>0004-0005</v>
      </c>
      <c r="D967" s="8">
        <v>5360</v>
      </c>
      <c r="E967" s="8">
        <v>2723077</v>
      </c>
      <c r="F967" s="8">
        <v>10364</v>
      </c>
      <c r="G967" s="8" t="s">
        <v>6241</v>
      </c>
      <c r="H967" s="8" t="s">
        <v>249</v>
      </c>
      <c r="I967" s="8" t="s">
        <v>354</v>
      </c>
      <c r="J967" s="8" t="s">
        <v>11146</v>
      </c>
      <c r="K967" s="8" t="s">
        <v>160</v>
      </c>
      <c r="L967" s="8" t="s">
        <v>11147</v>
      </c>
      <c r="M967" s="183">
        <v>45910.620833333327</v>
      </c>
      <c r="N967" s="183">
        <v>45916.663888888892</v>
      </c>
      <c r="O967" s="8"/>
      <c r="P967" s="8" t="s">
        <v>8318</v>
      </c>
      <c r="Q967" s="8" t="s">
        <v>8318</v>
      </c>
      <c r="R967" s="8" t="s">
        <v>6245</v>
      </c>
      <c r="S967" s="8" t="s">
        <v>6245</v>
      </c>
      <c r="T967" s="8" t="s">
        <v>6246</v>
      </c>
      <c r="U967" s="8" t="s">
        <v>7731</v>
      </c>
      <c r="V967" s="8" t="s">
        <v>11148</v>
      </c>
      <c r="W967" s="8" t="s">
        <v>165</v>
      </c>
      <c r="X967" s="8"/>
      <c r="Y967" s="94" t="str">
        <f>VLOOKUP(D967,TIPOLOGIA!A:F,6,0)</f>
        <v>TIPO I</v>
      </c>
      <c r="Z967" s="94" t="str">
        <f>VLOOKUP(D967,TIPOLOGIA!A:F,5,0)</f>
        <v>TERRESTRE</v>
      </c>
      <c r="AA967" s="8" t="s">
        <v>11005</v>
      </c>
      <c r="AB967" s="8">
        <v>1</v>
      </c>
      <c r="AC967" s="86">
        <f>IF(W967="SOPORTE_TELEFÓNICO",'BASE LIQUIDACION REDEBAN 2025'!$B$19,IF(AND(W967="VISITA_TÉCNICA",Y967="TIPO II"),'BASE LIQUIDACION REDEBAN 2025'!$B$18,'BASE LIQUIDACION REDEBAN 2025'!$B$17))</f>
        <v>35779.500569199998</v>
      </c>
      <c r="AD967" s="86">
        <v>0</v>
      </c>
      <c r="AE967" s="86">
        <f t="shared" si="15"/>
        <v>35779.500569199998</v>
      </c>
      <c r="AG967" s="78"/>
    </row>
    <row r="968" spans="1:33" s="49" customFormat="1">
      <c r="A968" s="8" t="s">
        <v>90</v>
      </c>
      <c r="B968" s="94" t="str">
        <f>VLOOKUP(A968,'CENTRO DE COSTOS'!A:D,4,FALSE)</f>
        <v>JUAN SEBASTIÁN RÍOS CASTRILLÓN</v>
      </c>
      <c r="C968" s="94" t="str">
        <f>VLOOKUP(A968,'CENTRO DE COSTOS'!A:D,2,FALSE)</f>
        <v>0004-0005</v>
      </c>
      <c r="D968" s="8">
        <v>5001</v>
      </c>
      <c r="E968" s="8">
        <v>2722145</v>
      </c>
      <c r="F968" s="8">
        <v>67846</v>
      </c>
      <c r="G968" s="8" t="s">
        <v>6241</v>
      </c>
      <c r="H968" s="8" t="s">
        <v>249</v>
      </c>
      <c r="I968" s="8" t="s">
        <v>90</v>
      </c>
      <c r="J968" s="8" t="s">
        <v>11149</v>
      </c>
      <c r="K968" s="8" t="s">
        <v>160</v>
      </c>
      <c r="L968" s="8" t="s">
        <v>11150</v>
      </c>
      <c r="M968" s="183">
        <v>45910.518055555563</v>
      </c>
      <c r="N968" s="183">
        <v>45916.663888888892</v>
      </c>
      <c r="O968" s="8"/>
      <c r="P968" s="8" t="s">
        <v>8318</v>
      </c>
      <c r="Q968" s="8" t="s">
        <v>8318</v>
      </c>
      <c r="R968" s="8" t="s">
        <v>357</v>
      </c>
      <c r="S968" s="8" t="s">
        <v>7751</v>
      </c>
      <c r="T968" s="8" t="s">
        <v>6246</v>
      </c>
      <c r="U968" s="8" t="s">
        <v>7731</v>
      </c>
      <c r="V968" s="8" t="s">
        <v>11151</v>
      </c>
      <c r="W968" s="8" t="s">
        <v>165</v>
      </c>
      <c r="X968" s="8"/>
      <c r="Y968" s="94" t="str">
        <f>VLOOKUP(D968,TIPOLOGIA!A:F,6,0)</f>
        <v>TIPO I</v>
      </c>
      <c r="Z968" s="94" t="str">
        <f>VLOOKUP(D968,TIPOLOGIA!A:F,5,0)</f>
        <v>TERRESTRE</v>
      </c>
      <c r="AA968" s="8" t="s">
        <v>11005</v>
      </c>
      <c r="AB968" s="8">
        <v>1</v>
      </c>
      <c r="AC968" s="86">
        <f>IF(W968="SOPORTE_TELEFÓNICO",'BASE LIQUIDACION REDEBAN 2025'!$B$19,IF(AND(W968="VISITA_TÉCNICA",Y968="TIPO II"),'BASE LIQUIDACION REDEBAN 2025'!$B$18,'BASE LIQUIDACION REDEBAN 2025'!$B$17))</f>
        <v>35779.500569199998</v>
      </c>
      <c r="AD968" s="86">
        <v>0</v>
      </c>
      <c r="AE968" s="86">
        <f t="shared" si="15"/>
        <v>35779.500569199998</v>
      </c>
      <c r="AG968" s="78"/>
    </row>
    <row r="969" spans="1:33" s="49" customFormat="1">
      <c r="A969" s="8" t="s">
        <v>90</v>
      </c>
      <c r="B969" s="94" t="str">
        <f>VLOOKUP(A969,'CENTRO DE COSTOS'!A:D,4,FALSE)</f>
        <v>JUAN SEBASTIÁN RÍOS CASTRILLÓN</v>
      </c>
      <c r="C969" s="94" t="str">
        <f>VLOOKUP(A969,'CENTRO DE COSTOS'!A:D,2,FALSE)</f>
        <v>0004-0005</v>
      </c>
      <c r="D969" s="8">
        <v>5001</v>
      </c>
      <c r="E969" s="8">
        <v>2735199</v>
      </c>
      <c r="F969" s="8">
        <v>80084</v>
      </c>
      <c r="G969" s="8" t="s">
        <v>6241</v>
      </c>
      <c r="H969" s="8" t="s">
        <v>249</v>
      </c>
      <c r="I969" s="8" t="s">
        <v>90</v>
      </c>
      <c r="J969" s="8" t="s">
        <v>11152</v>
      </c>
      <c r="K969" s="8" t="s">
        <v>160</v>
      </c>
      <c r="L969" s="8" t="s">
        <v>11153</v>
      </c>
      <c r="M969" s="183">
        <v>45912.645138888889</v>
      </c>
      <c r="N969" s="183">
        <v>45916.664583333331</v>
      </c>
      <c r="O969" s="8"/>
      <c r="P969" s="8" t="s">
        <v>8318</v>
      </c>
      <c r="Q969" s="8" t="s">
        <v>8318</v>
      </c>
      <c r="R969" s="8" t="s">
        <v>162</v>
      </c>
      <c r="S969" s="8" t="s">
        <v>162</v>
      </c>
      <c r="T969" s="8" t="s">
        <v>6246</v>
      </c>
      <c r="U969" s="8" t="s">
        <v>7731</v>
      </c>
      <c r="V969" s="8" t="s">
        <v>11154</v>
      </c>
      <c r="W969" s="8" t="s">
        <v>165</v>
      </c>
      <c r="X969" s="8"/>
      <c r="Y969" s="94" t="str">
        <f>VLOOKUP(D969,TIPOLOGIA!A:F,6,0)</f>
        <v>TIPO I</v>
      </c>
      <c r="Z969" s="94" t="str">
        <f>VLOOKUP(D969,TIPOLOGIA!A:F,5,0)</f>
        <v>TERRESTRE</v>
      </c>
      <c r="AA969" s="8" t="s">
        <v>11005</v>
      </c>
      <c r="AB969" s="8">
        <v>1</v>
      </c>
      <c r="AC969" s="86">
        <f>IF(W969="SOPORTE_TELEFÓNICO",'BASE LIQUIDACION REDEBAN 2025'!$B$19,IF(AND(W969="VISITA_TÉCNICA",Y969="TIPO II"),'BASE LIQUIDACION REDEBAN 2025'!$B$18,'BASE LIQUIDACION REDEBAN 2025'!$B$17))</f>
        <v>35779.500569199998</v>
      </c>
      <c r="AD969" s="86">
        <v>0</v>
      </c>
      <c r="AE969" s="86">
        <f t="shared" si="15"/>
        <v>35779.500569199998</v>
      </c>
      <c r="AG969" s="78"/>
    </row>
    <row r="970" spans="1:33" s="49" customFormat="1">
      <c r="A970" s="8" t="s">
        <v>90</v>
      </c>
      <c r="B970" s="94" t="str">
        <f>VLOOKUP(A970,'CENTRO DE COSTOS'!A:D,4,FALSE)</f>
        <v>JUAN SEBASTIÁN RÍOS CASTRILLÓN</v>
      </c>
      <c r="C970" s="94" t="str">
        <f>VLOOKUP(A970,'CENTRO DE COSTOS'!A:D,2,FALSE)</f>
        <v>0004-0005</v>
      </c>
      <c r="D970" s="8">
        <v>5001</v>
      </c>
      <c r="E970" s="8">
        <v>2734051</v>
      </c>
      <c r="F970" s="8">
        <v>31964</v>
      </c>
      <c r="G970" s="8" t="s">
        <v>6241</v>
      </c>
      <c r="H970" s="8" t="s">
        <v>249</v>
      </c>
      <c r="I970" s="8" t="s">
        <v>90</v>
      </c>
      <c r="J970" s="8" t="s">
        <v>11155</v>
      </c>
      <c r="K970" s="8" t="s">
        <v>160</v>
      </c>
      <c r="L970" s="8" t="s">
        <v>11156</v>
      </c>
      <c r="M970" s="183">
        <v>45912.521527777782</v>
      </c>
      <c r="N970" s="183">
        <v>45916.664583333331</v>
      </c>
      <c r="O970" s="8"/>
      <c r="P970" s="8" t="s">
        <v>8318</v>
      </c>
      <c r="Q970" s="8" t="s">
        <v>8318</v>
      </c>
      <c r="R970" s="8" t="s">
        <v>243</v>
      </c>
      <c r="S970" s="8" t="s">
        <v>365</v>
      </c>
      <c r="T970" s="8" t="s">
        <v>6246</v>
      </c>
      <c r="U970" s="8" t="s">
        <v>7731</v>
      </c>
      <c r="V970" s="8" t="s">
        <v>11133</v>
      </c>
      <c r="W970" s="8" t="s">
        <v>165</v>
      </c>
      <c r="X970" s="8"/>
      <c r="Y970" s="94" t="str">
        <f>VLOOKUP(D970,TIPOLOGIA!A:F,6,0)</f>
        <v>TIPO I</v>
      </c>
      <c r="Z970" s="94" t="str">
        <f>VLOOKUP(D970,TIPOLOGIA!A:F,5,0)</f>
        <v>TERRESTRE</v>
      </c>
      <c r="AA970" s="8" t="s">
        <v>11005</v>
      </c>
      <c r="AB970" s="8">
        <v>1</v>
      </c>
      <c r="AC970" s="86">
        <f>IF(W970="SOPORTE_TELEFÓNICO",'BASE LIQUIDACION REDEBAN 2025'!$B$19,IF(AND(W970="VISITA_TÉCNICA",Y970="TIPO II"),'BASE LIQUIDACION REDEBAN 2025'!$B$18,'BASE LIQUIDACION REDEBAN 2025'!$B$17))</f>
        <v>35779.500569199998</v>
      </c>
      <c r="AD970" s="86">
        <v>0</v>
      </c>
      <c r="AE970" s="86">
        <f t="shared" si="15"/>
        <v>35779.500569199998</v>
      </c>
      <c r="AG970" s="78"/>
    </row>
    <row r="971" spans="1:33" s="49" customFormat="1">
      <c r="A971" s="8" t="s">
        <v>90</v>
      </c>
      <c r="B971" s="94" t="str">
        <f>VLOOKUP(A971,'CENTRO DE COSTOS'!A:D,4,FALSE)</f>
        <v>JUAN SEBASTIÁN RÍOS CASTRILLÓN</v>
      </c>
      <c r="C971" s="94" t="str">
        <f>VLOOKUP(A971,'CENTRO DE COSTOS'!A:D,2,FALSE)</f>
        <v>0004-0005</v>
      </c>
      <c r="D971" s="8">
        <v>5001</v>
      </c>
      <c r="E971" s="8">
        <v>2730360</v>
      </c>
      <c r="F971" s="8">
        <v>80507</v>
      </c>
      <c r="G971" s="8" t="s">
        <v>6241</v>
      </c>
      <c r="H971" s="8" t="s">
        <v>249</v>
      </c>
      <c r="I971" s="8" t="s">
        <v>90</v>
      </c>
      <c r="J971" s="8" t="s">
        <v>11157</v>
      </c>
      <c r="K971" s="8" t="s">
        <v>160</v>
      </c>
      <c r="L971" s="8" t="s">
        <v>11158</v>
      </c>
      <c r="M971" s="183">
        <v>45911.731944444437</v>
      </c>
      <c r="N971" s="183">
        <v>45916.664583333331</v>
      </c>
      <c r="O971" s="8"/>
      <c r="P971" s="8" t="s">
        <v>8318</v>
      </c>
      <c r="Q971" s="8" t="s">
        <v>8318</v>
      </c>
      <c r="R971" s="8" t="s">
        <v>243</v>
      </c>
      <c r="S971" s="8" t="s">
        <v>244</v>
      </c>
      <c r="T971" s="8" t="s">
        <v>6246</v>
      </c>
      <c r="U971" s="8" t="s">
        <v>7731</v>
      </c>
      <c r="V971" s="8" t="s">
        <v>11099</v>
      </c>
      <c r="W971" s="8" t="s">
        <v>165</v>
      </c>
      <c r="X971" s="8"/>
      <c r="Y971" s="94" t="str">
        <f>VLOOKUP(D971,TIPOLOGIA!A:F,6,0)</f>
        <v>TIPO I</v>
      </c>
      <c r="Z971" s="94" t="str">
        <f>VLOOKUP(D971,TIPOLOGIA!A:F,5,0)</f>
        <v>TERRESTRE</v>
      </c>
      <c r="AA971" s="8" t="s">
        <v>11005</v>
      </c>
      <c r="AB971" s="8">
        <v>1</v>
      </c>
      <c r="AC971" s="86">
        <f>IF(W971="SOPORTE_TELEFÓNICO",'BASE LIQUIDACION REDEBAN 2025'!$B$19,IF(AND(W971="VISITA_TÉCNICA",Y971="TIPO II"),'BASE LIQUIDACION REDEBAN 2025'!$B$18,'BASE LIQUIDACION REDEBAN 2025'!$B$17))</f>
        <v>35779.500569199998</v>
      </c>
      <c r="AD971" s="86">
        <v>0</v>
      </c>
      <c r="AE971" s="86">
        <f t="shared" si="15"/>
        <v>35779.500569199998</v>
      </c>
      <c r="AG971" s="78"/>
    </row>
    <row r="972" spans="1:33" s="49" customFormat="1">
      <c r="A972" s="8" t="s">
        <v>90</v>
      </c>
      <c r="B972" s="94" t="str">
        <f>VLOOKUP(A972,'CENTRO DE COSTOS'!A:D,4,FALSE)</f>
        <v>JUAN SEBASTIÁN RÍOS CASTRILLÓN</v>
      </c>
      <c r="C972" s="94" t="str">
        <f>VLOOKUP(A972,'CENTRO DE COSTOS'!A:D,2,FALSE)</f>
        <v>0004-0005</v>
      </c>
      <c r="D972" s="8">
        <v>5001</v>
      </c>
      <c r="E972" s="8">
        <v>2734111</v>
      </c>
      <c r="F972" s="8">
        <v>79161</v>
      </c>
      <c r="G972" s="8" t="s">
        <v>6241</v>
      </c>
      <c r="H972" s="8" t="s">
        <v>249</v>
      </c>
      <c r="I972" s="8" t="s">
        <v>90</v>
      </c>
      <c r="J972" s="8" t="s">
        <v>11159</v>
      </c>
      <c r="K972" s="8" t="s">
        <v>160</v>
      </c>
      <c r="L972" s="8" t="s">
        <v>11160</v>
      </c>
      <c r="M972" s="183">
        <v>45912.50277777778</v>
      </c>
      <c r="N972" s="183">
        <v>45916.665277777778</v>
      </c>
      <c r="O972" s="8"/>
      <c r="P972" s="8" t="s">
        <v>8318</v>
      </c>
      <c r="Q972" s="8" t="s">
        <v>8318</v>
      </c>
      <c r="R972" s="8" t="s">
        <v>6245</v>
      </c>
      <c r="S972" s="8" t="s">
        <v>6245</v>
      </c>
      <c r="T972" s="8" t="s">
        <v>6246</v>
      </c>
      <c r="U972" s="8" t="s">
        <v>7731</v>
      </c>
      <c r="V972" s="8" t="s">
        <v>11161</v>
      </c>
      <c r="W972" s="8" t="s">
        <v>165</v>
      </c>
      <c r="X972" s="8"/>
      <c r="Y972" s="94" t="str">
        <f>VLOOKUP(D972,TIPOLOGIA!A:F,6,0)</f>
        <v>TIPO I</v>
      </c>
      <c r="Z972" s="94" t="str">
        <f>VLOOKUP(D972,TIPOLOGIA!A:F,5,0)</f>
        <v>TERRESTRE</v>
      </c>
      <c r="AA972" s="8" t="s">
        <v>11005</v>
      </c>
      <c r="AB972" s="8">
        <v>1</v>
      </c>
      <c r="AC972" s="86">
        <f>IF(W972="SOPORTE_TELEFÓNICO",'BASE LIQUIDACION REDEBAN 2025'!$B$19,IF(AND(W972="VISITA_TÉCNICA",Y972="TIPO II"),'BASE LIQUIDACION REDEBAN 2025'!$B$18,'BASE LIQUIDACION REDEBAN 2025'!$B$17))</f>
        <v>35779.500569199998</v>
      </c>
      <c r="AD972" s="86">
        <v>0</v>
      </c>
      <c r="AE972" s="86">
        <f t="shared" si="15"/>
        <v>35779.500569199998</v>
      </c>
      <c r="AG972" s="78"/>
    </row>
    <row r="973" spans="1:33" s="49" customFormat="1">
      <c r="A973" s="8" t="s">
        <v>90</v>
      </c>
      <c r="B973" s="94" t="str">
        <f>VLOOKUP(A973,'CENTRO DE COSTOS'!A:D,4,FALSE)</f>
        <v>JUAN SEBASTIÁN RÍOS CASTRILLÓN</v>
      </c>
      <c r="C973" s="94" t="str">
        <f>VLOOKUP(A973,'CENTRO DE COSTOS'!A:D,2,FALSE)</f>
        <v>0004-0005</v>
      </c>
      <c r="D973" s="8">
        <v>5001</v>
      </c>
      <c r="E973" s="8">
        <v>2733486</v>
      </c>
      <c r="F973" s="8">
        <v>79001</v>
      </c>
      <c r="G973" s="8" t="s">
        <v>6241</v>
      </c>
      <c r="H973" s="8" t="s">
        <v>249</v>
      </c>
      <c r="I973" s="8" t="s">
        <v>90</v>
      </c>
      <c r="J973" s="8" t="s">
        <v>11162</v>
      </c>
      <c r="K973" s="8" t="s">
        <v>160</v>
      </c>
      <c r="L973" s="8" t="s">
        <v>11163</v>
      </c>
      <c r="M973" s="183">
        <v>45912.477083333331</v>
      </c>
      <c r="N973" s="183">
        <v>45916.665972222218</v>
      </c>
      <c r="O973" s="8"/>
      <c r="P973" s="8" t="s">
        <v>8318</v>
      </c>
      <c r="Q973" s="8" t="s">
        <v>8318</v>
      </c>
      <c r="R973" s="8" t="s">
        <v>243</v>
      </c>
      <c r="S973" s="8" t="s">
        <v>365</v>
      </c>
      <c r="T973" s="8" t="s">
        <v>6246</v>
      </c>
      <c r="U973" s="8" t="s">
        <v>7731</v>
      </c>
      <c r="V973" s="8" t="s">
        <v>11107</v>
      </c>
      <c r="W973" s="8" t="s">
        <v>165</v>
      </c>
      <c r="X973" s="8"/>
      <c r="Y973" s="94" t="str">
        <f>VLOOKUP(D973,TIPOLOGIA!A:F,6,0)</f>
        <v>TIPO I</v>
      </c>
      <c r="Z973" s="94" t="str">
        <f>VLOOKUP(D973,TIPOLOGIA!A:F,5,0)</f>
        <v>TERRESTRE</v>
      </c>
      <c r="AA973" s="8" t="s">
        <v>11005</v>
      </c>
      <c r="AB973" s="8">
        <v>1</v>
      </c>
      <c r="AC973" s="86">
        <f>IF(W973="SOPORTE_TELEFÓNICO",'BASE LIQUIDACION REDEBAN 2025'!$B$19,IF(AND(W973="VISITA_TÉCNICA",Y973="TIPO II"),'BASE LIQUIDACION REDEBAN 2025'!$B$18,'BASE LIQUIDACION REDEBAN 2025'!$B$17))</f>
        <v>35779.500569199998</v>
      </c>
      <c r="AD973" s="86">
        <v>0</v>
      </c>
      <c r="AE973" s="86">
        <f t="shared" si="15"/>
        <v>35779.500569199998</v>
      </c>
      <c r="AG973" s="78"/>
    </row>
    <row r="974" spans="1:33" s="49" customFormat="1">
      <c r="A974" s="8" t="s">
        <v>90</v>
      </c>
      <c r="B974" s="94" t="str">
        <f>VLOOKUP(A974,'CENTRO DE COSTOS'!A:D,4,FALSE)</f>
        <v>JUAN SEBASTIÁN RÍOS CASTRILLÓN</v>
      </c>
      <c r="C974" s="94" t="str">
        <f>VLOOKUP(A974,'CENTRO DE COSTOS'!A:D,2,FALSE)</f>
        <v>0004-0005</v>
      </c>
      <c r="D974" s="8">
        <v>5001</v>
      </c>
      <c r="E974" s="8">
        <v>2731555</v>
      </c>
      <c r="F974" s="8">
        <v>24600</v>
      </c>
      <c r="G974" s="8" t="s">
        <v>6241</v>
      </c>
      <c r="H974" s="8" t="s">
        <v>249</v>
      </c>
      <c r="I974" s="8" t="s">
        <v>90</v>
      </c>
      <c r="J974" s="8" t="s">
        <v>2442</v>
      </c>
      <c r="K974" s="8" t="s">
        <v>160</v>
      </c>
      <c r="L974" s="8" t="s">
        <v>11164</v>
      </c>
      <c r="M974" s="183">
        <v>45912.354861111111</v>
      </c>
      <c r="N974" s="183">
        <v>45916.665972222218</v>
      </c>
      <c r="O974" s="8"/>
      <c r="P974" s="8" t="s">
        <v>8318</v>
      </c>
      <c r="Q974" s="8" t="s">
        <v>8318</v>
      </c>
      <c r="R974" s="8" t="s">
        <v>357</v>
      </c>
      <c r="S974" s="8" t="s">
        <v>7936</v>
      </c>
      <c r="T974" s="8" t="s">
        <v>6246</v>
      </c>
      <c r="U974" s="8" t="s">
        <v>7731</v>
      </c>
      <c r="V974" s="8" t="s">
        <v>11165</v>
      </c>
      <c r="W974" s="8" t="s">
        <v>165</v>
      </c>
      <c r="X974" s="8"/>
      <c r="Y974" s="94" t="str">
        <f>VLOOKUP(D974,TIPOLOGIA!A:F,6,0)</f>
        <v>TIPO I</v>
      </c>
      <c r="Z974" s="94" t="str">
        <f>VLOOKUP(D974,TIPOLOGIA!A:F,5,0)</f>
        <v>TERRESTRE</v>
      </c>
      <c r="AA974" s="8" t="s">
        <v>11005</v>
      </c>
      <c r="AB974" s="8">
        <v>1</v>
      </c>
      <c r="AC974" s="86">
        <f>IF(W974="SOPORTE_TELEFÓNICO",'BASE LIQUIDACION REDEBAN 2025'!$B$19,IF(AND(W974="VISITA_TÉCNICA",Y974="TIPO II"),'BASE LIQUIDACION REDEBAN 2025'!$B$18,'BASE LIQUIDACION REDEBAN 2025'!$B$17))</f>
        <v>35779.500569199998</v>
      </c>
      <c r="AD974" s="86">
        <v>0</v>
      </c>
      <c r="AE974" s="86">
        <f t="shared" si="15"/>
        <v>35779.500569199998</v>
      </c>
      <c r="AG974" s="78"/>
    </row>
    <row r="975" spans="1:33" s="49" customFormat="1">
      <c r="A975" s="8" t="s">
        <v>90</v>
      </c>
      <c r="B975" s="94" t="str">
        <f>VLOOKUP(A975,'CENTRO DE COSTOS'!A:D,4,FALSE)</f>
        <v>JUAN SEBASTIÁN RÍOS CASTRILLÓN</v>
      </c>
      <c r="C975" s="94" t="str">
        <f>VLOOKUP(A975,'CENTRO DE COSTOS'!A:D,2,FALSE)</f>
        <v>0004-0005</v>
      </c>
      <c r="D975" s="8">
        <v>5001</v>
      </c>
      <c r="E975" s="8">
        <v>2730642</v>
      </c>
      <c r="F975" s="8">
        <v>45206</v>
      </c>
      <c r="G975" s="8" t="s">
        <v>6241</v>
      </c>
      <c r="H975" s="8" t="s">
        <v>249</v>
      </c>
      <c r="I975" s="8" t="s">
        <v>90</v>
      </c>
      <c r="J975" s="8" t="s">
        <v>11166</v>
      </c>
      <c r="K975" s="8" t="s">
        <v>160</v>
      </c>
      <c r="L975" s="8" t="s">
        <v>11167</v>
      </c>
      <c r="M975" s="183">
        <v>45912.333333333343</v>
      </c>
      <c r="N975" s="183">
        <v>45916.665972222218</v>
      </c>
      <c r="O975" s="8"/>
      <c r="P975" s="8" t="s">
        <v>8318</v>
      </c>
      <c r="Q975" s="8" t="s">
        <v>8318</v>
      </c>
      <c r="R975" s="8" t="s">
        <v>243</v>
      </c>
      <c r="S975" s="8" t="s">
        <v>244</v>
      </c>
      <c r="T975" s="8" t="s">
        <v>6246</v>
      </c>
      <c r="U975" s="8" t="s">
        <v>7731</v>
      </c>
      <c r="V975" s="8" t="s">
        <v>11168</v>
      </c>
      <c r="W975" s="8" t="s">
        <v>165</v>
      </c>
      <c r="X975" s="8"/>
      <c r="Y975" s="94" t="str">
        <f>VLOOKUP(D975,TIPOLOGIA!A:F,6,0)</f>
        <v>TIPO I</v>
      </c>
      <c r="Z975" s="94" t="str">
        <f>VLOOKUP(D975,TIPOLOGIA!A:F,5,0)</f>
        <v>TERRESTRE</v>
      </c>
      <c r="AA975" s="8" t="s">
        <v>11005</v>
      </c>
      <c r="AB975" s="8">
        <v>1</v>
      </c>
      <c r="AC975" s="86">
        <f>IF(W975="SOPORTE_TELEFÓNICO",'BASE LIQUIDACION REDEBAN 2025'!$B$19,IF(AND(W975="VISITA_TÉCNICA",Y975="TIPO II"),'BASE LIQUIDACION REDEBAN 2025'!$B$18,'BASE LIQUIDACION REDEBAN 2025'!$B$17))</f>
        <v>35779.500569199998</v>
      </c>
      <c r="AD975" s="86">
        <v>0</v>
      </c>
      <c r="AE975" s="86">
        <f t="shared" si="15"/>
        <v>35779.500569199998</v>
      </c>
      <c r="AG975" s="78"/>
    </row>
    <row r="976" spans="1:33" s="49" customFormat="1">
      <c r="A976" s="8" t="s">
        <v>96</v>
      </c>
      <c r="B976" s="94" t="str">
        <f>VLOOKUP(A976,'CENTRO DE COSTOS'!A:D,4,FALSE)</f>
        <v>JOSE MAURICIO HERNANDEZ ROJAS</v>
      </c>
      <c r="C976" s="94" t="str">
        <f>VLOOKUP(A976,'CENTRO DE COSTOS'!A:D,2,FALSE)</f>
        <v>0004-0001</v>
      </c>
      <c r="D976" s="8">
        <v>44430</v>
      </c>
      <c r="E976" s="8">
        <v>2733330</v>
      </c>
      <c r="F976" s="8">
        <v>81114</v>
      </c>
      <c r="G976" s="8" t="s">
        <v>6241</v>
      </c>
      <c r="H976" s="8" t="s">
        <v>706</v>
      </c>
      <c r="I976" s="8" t="s">
        <v>707</v>
      </c>
      <c r="J976" s="8" t="s">
        <v>11169</v>
      </c>
      <c r="K976" s="8" t="s">
        <v>160</v>
      </c>
      <c r="L976" s="8" t="s">
        <v>11170</v>
      </c>
      <c r="M976" s="183">
        <v>45912.45208333333</v>
      </c>
      <c r="N976" s="183">
        <v>45916.697222222218</v>
      </c>
      <c r="O976" s="8"/>
      <c r="P976" s="8" t="s">
        <v>8318</v>
      </c>
      <c r="Q976" s="8" t="s">
        <v>8318</v>
      </c>
      <c r="R976" s="8" t="s">
        <v>243</v>
      </c>
      <c r="S976" s="8" t="s">
        <v>244</v>
      </c>
      <c r="T976" s="8" t="s">
        <v>6246</v>
      </c>
      <c r="U976" s="8" t="s">
        <v>7731</v>
      </c>
      <c r="V976" s="8" t="s">
        <v>11171</v>
      </c>
      <c r="W976" s="8" t="s">
        <v>8320</v>
      </c>
      <c r="X976" s="8"/>
      <c r="Y976" s="94" t="str">
        <f>VLOOKUP(D976,TIPOLOGIA!A:F,6,0)</f>
        <v>TIPO IV</v>
      </c>
      <c r="Z976" s="94" t="str">
        <f>VLOOKUP(D976,TIPOLOGIA!A:F,5,0)</f>
        <v>TERRESTRE</v>
      </c>
      <c r="AA976" s="8"/>
      <c r="AB976" s="8">
        <v>0</v>
      </c>
      <c r="AC976" s="86">
        <f>IF(W976="SOPORTE_TELEFÓNICO",'BASE LIQUIDACION REDEBAN 2025'!$B$19,IF(AND(W976="VISITA_TÉCNICA",Y976="TIPO II"),'BASE LIQUIDACION REDEBAN 2025'!$B$18,'BASE LIQUIDACION REDEBAN 2025'!$B$17))</f>
        <v>35779.500569199998</v>
      </c>
      <c r="AD976" s="86">
        <v>0</v>
      </c>
      <c r="AE976" s="86">
        <f t="shared" si="15"/>
        <v>35779.500569199998</v>
      </c>
      <c r="AG976" s="78"/>
    </row>
    <row r="977" spans="1:33" s="49" customFormat="1">
      <c r="A977" s="8" t="s">
        <v>99</v>
      </c>
      <c r="B977" s="94" t="str">
        <f>VLOOKUP(A977,'CENTRO DE COSTOS'!A:D,4,FALSE)</f>
        <v>JOSE MAURICIO HERNANDEZ ROJAS</v>
      </c>
      <c r="C977" s="94" t="str">
        <f>VLOOKUP(A977,'CENTRO DE COSTOS'!A:D,2,FALSE)</f>
        <v>0004-0001</v>
      </c>
      <c r="D977" s="8">
        <v>20032</v>
      </c>
      <c r="E977" s="8">
        <v>2737042</v>
      </c>
      <c r="F977" s="8">
        <v>79223</v>
      </c>
      <c r="G977" s="8" t="s">
        <v>6241</v>
      </c>
      <c r="H977" s="8" t="s">
        <v>596</v>
      </c>
      <c r="I977" s="8" t="s">
        <v>1765</v>
      </c>
      <c r="J977" s="8" t="s">
        <v>10513</v>
      </c>
      <c r="K977" s="8" t="s">
        <v>160</v>
      </c>
      <c r="L977" s="8" t="s">
        <v>11172</v>
      </c>
      <c r="M977" s="183">
        <v>45913.427083333343</v>
      </c>
      <c r="N977" s="183">
        <v>45916.698611111111</v>
      </c>
      <c r="O977" s="8"/>
      <c r="P977" s="8" t="s">
        <v>8318</v>
      </c>
      <c r="Q977" s="8" t="s">
        <v>8318</v>
      </c>
      <c r="R977" s="8" t="s">
        <v>243</v>
      </c>
      <c r="S977" s="8" t="s">
        <v>244</v>
      </c>
      <c r="T977" s="8" t="s">
        <v>6246</v>
      </c>
      <c r="U977" s="8" t="s">
        <v>7731</v>
      </c>
      <c r="V977" s="8" t="s">
        <v>11173</v>
      </c>
      <c r="W977" s="8" t="s">
        <v>8320</v>
      </c>
      <c r="X977" s="8"/>
      <c r="Y977" s="94" t="str">
        <f>VLOOKUP(D977,TIPOLOGIA!A:F,6,0)</f>
        <v>TIPO III</v>
      </c>
      <c r="Z977" s="94" t="str">
        <f>VLOOKUP(D977,TIPOLOGIA!A:F,5,0)</f>
        <v>TERRESTRE</v>
      </c>
      <c r="AA977" s="8"/>
      <c r="AB977" s="8">
        <v>0</v>
      </c>
      <c r="AC977" s="86">
        <f>IF(W977="SOPORTE_TELEFÓNICO",'BASE LIQUIDACION REDEBAN 2025'!$B$19,IF(AND(W977="VISITA_TÉCNICA",Y977="TIPO II"),'BASE LIQUIDACION REDEBAN 2025'!$B$18,'BASE LIQUIDACION REDEBAN 2025'!$B$17))</f>
        <v>35779.500569199998</v>
      </c>
      <c r="AD977" s="86">
        <v>0</v>
      </c>
      <c r="AE977" s="86">
        <f t="shared" si="15"/>
        <v>35779.500569199998</v>
      </c>
      <c r="AG977" s="78"/>
    </row>
    <row r="978" spans="1:33" s="49" customFormat="1">
      <c r="A978" s="8" t="s">
        <v>100</v>
      </c>
      <c r="B978" s="94" t="str">
        <f>VLOOKUP(A978,'CENTRO DE COSTOS'!A:D,4,FALSE)</f>
        <v>KEVIN ALEXIS CORZO BUSTOS</v>
      </c>
      <c r="C978" s="94" t="str">
        <f>VLOOKUP(A978,'CENTRO DE COSTOS'!A:D,2,FALSE)</f>
        <v>0004-0007</v>
      </c>
      <c r="D978" s="8">
        <v>50711</v>
      </c>
      <c r="E978" s="8">
        <v>2709222</v>
      </c>
      <c r="F978" s="8">
        <v>58544</v>
      </c>
      <c r="G978" s="8" t="s">
        <v>6241</v>
      </c>
      <c r="H978" s="8" t="s">
        <v>216</v>
      </c>
      <c r="I978" s="8" t="s">
        <v>8770</v>
      </c>
      <c r="J978" s="8" t="s">
        <v>11174</v>
      </c>
      <c r="K978" s="8" t="s">
        <v>160</v>
      </c>
      <c r="L978" s="8" t="s">
        <v>11175</v>
      </c>
      <c r="M978" s="183">
        <v>45908.51666666667</v>
      </c>
      <c r="N978" s="183">
        <v>45916.7</v>
      </c>
      <c r="O978" s="8"/>
      <c r="P978" s="8" t="s">
        <v>8318</v>
      </c>
      <c r="Q978" s="8" t="s">
        <v>8318</v>
      </c>
      <c r="R978" s="8" t="s">
        <v>6245</v>
      </c>
      <c r="S978" s="8" t="s">
        <v>6245</v>
      </c>
      <c r="T978" s="8" t="s">
        <v>6246</v>
      </c>
      <c r="U978" s="8" t="s">
        <v>7731</v>
      </c>
      <c r="V978" s="8" t="s">
        <v>11176</v>
      </c>
      <c r="W978" s="8" t="s">
        <v>8320</v>
      </c>
      <c r="X978" s="8"/>
      <c r="Y978" s="94" t="str">
        <f>VLOOKUP(D978,TIPOLOGIA!A:F,6,0)</f>
        <v>TIPO III</v>
      </c>
      <c r="Z978" s="94" t="str">
        <f>VLOOKUP(D978,TIPOLOGIA!A:F,5,0)</f>
        <v>TERRESTRE</v>
      </c>
      <c r="AA978" s="8"/>
      <c r="AB978" s="8">
        <v>0</v>
      </c>
      <c r="AC978" s="86">
        <f>IF(W978="SOPORTE_TELEFÓNICO",'BASE LIQUIDACION REDEBAN 2025'!$B$19,IF(AND(W978="VISITA_TÉCNICA",Y978="TIPO II"),'BASE LIQUIDACION REDEBAN 2025'!$B$18,'BASE LIQUIDACION REDEBAN 2025'!$B$17))</f>
        <v>35779.500569199998</v>
      </c>
      <c r="AD978" s="86">
        <v>0</v>
      </c>
      <c r="AE978" s="86">
        <f t="shared" si="15"/>
        <v>35779.500569199998</v>
      </c>
      <c r="AG978" s="78"/>
    </row>
    <row r="979" spans="1:33" s="49" customFormat="1">
      <c r="A979" s="8" t="s">
        <v>68</v>
      </c>
      <c r="B979" s="94" t="str">
        <f>VLOOKUP(A979,'CENTRO DE COSTOS'!A:D,4,FALSE)</f>
        <v>WILLIAM ASDRUBAL ROZO ROZO</v>
      </c>
      <c r="C979" s="94" t="str">
        <f>VLOOKUP(A979,'CENTRO DE COSTOS'!A:D,2,FALSE)</f>
        <v>0004-0004</v>
      </c>
      <c r="D979" s="8">
        <v>25386</v>
      </c>
      <c r="E979" s="8">
        <v>2719179</v>
      </c>
      <c r="F979" s="8">
        <v>75258</v>
      </c>
      <c r="G979" s="8" t="s">
        <v>6241</v>
      </c>
      <c r="H979" s="8" t="s">
        <v>417</v>
      </c>
      <c r="I979" s="8" t="s">
        <v>2134</v>
      </c>
      <c r="J979" s="8" t="s">
        <v>11177</v>
      </c>
      <c r="K979" s="8" t="s">
        <v>160</v>
      </c>
      <c r="L979" s="8" t="s">
        <v>11178</v>
      </c>
      <c r="M979" s="183">
        <v>45910.333333333343</v>
      </c>
      <c r="N979" s="183">
        <v>45916.70416666667</v>
      </c>
      <c r="O979" s="8"/>
      <c r="P979" s="8" t="s">
        <v>8318</v>
      </c>
      <c r="Q979" s="8" t="s">
        <v>8318</v>
      </c>
      <c r="R979" s="8" t="s">
        <v>6245</v>
      </c>
      <c r="S979" s="8" t="s">
        <v>6245</v>
      </c>
      <c r="T979" s="8" t="s">
        <v>6246</v>
      </c>
      <c r="U979" s="8" t="s">
        <v>7731</v>
      </c>
      <c r="V979" s="8" t="s">
        <v>11179</v>
      </c>
      <c r="W979" s="8" t="s">
        <v>165</v>
      </c>
      <c r="X979" s="8"/>
      <c r="Y979" s="94" t="str">
        <f>VLOOKUP(D979,TIPOLOGIA!A:F,6,0)</f>
        <v>TIPO II</v>
      </c>
      <c r="Z979" s="94" t="str">
        <f>VLOOKUP(D979,TIPOLOGIA!A:F,5,0)</f>
        <v>TERRESTRE</v>
      </c>
      <c r="AA979" s="8" t="s">
        <v>1877</v>
      </c>
      <c r="AB979" s="8">
        <v>1</v>
      </c>
      <c r="AC979" s="86">
        <f>IF(W979="SOPORTE_TELEFÓNICO",'BASE LIQUIDACION REDEBAN 2025'!$B$19,IF(AND(W979="VISITA_TÉCNICA",Y979="TIPO II"),'BASE LIQUIDACION REDEBAN 2025'!$B$18,'BASE LIQUIDACION REDEBAN 2025'!$B$17))</f>
        <v>67654.12000000001</v>
      </c>
      <c r="AD979" s="86">
        <v>0</v>
      </c>
      <c r="AE979" s="86">
        <f t="shared" si="15"/>
        <v>67654.12000000001</v>
      </c>
      <c r="AG979" s="78"/>
    </row>
    <row r="980" spans="1:33" s="49" customFormat="1">
      <c r="A980" s="8" t="s">
        <v>68</v>
      </c>
      <c r="B980" s="94" t="str">
        <f>VLOOKUP(A980,'CENTRO DE COSTOS'!A:D,4,FALSE)</f>
        <v>WILLIAM ASDRUBAL ROZO ROZO</v>
      </c>
      <c r="C980" s="94" t="str">
        <f>VLOOKUP(A980,'CENTRO DE COSTOS'!A:D,2,FALSE)</f>
        <v>0004-0004</v>
      </c>
      <c r="D980" s="8">
        <v>25200</v>
      </c>
      <c r="E980" s="8">
        <v>2722871</v>
      </c>
      <c r="F980" s="8">
        <v>68808</v>
      </c>
      <c r="G980" s="8" t="s">
        <v>6241</v>
      </c>
      <c r="H980" s="8" t="s">
        <v>417</v>
      </c>
      <c r="I980" s="8" t="s">
        <v>2574</v>
      </c>
      <c r="J980" s="8" t="s">
        <v>2575</v>
      </c>
      <c r="K980" s="8" t="s">
        <v>160</v>
      </c>
      <c r="L980" s="8" t="s">
        <v>11180</v>
      </c>
      <c r="M980" s="183">
        <v>45910.600694444453</v>
      </c>
      <c r="N980" s="183">
        <v>45916.707638888889</v>
      </c>
      <c r="O980" s="8"/>
      <c r="P980" s="8" t="s">
        <v>8318</v>
      </c>
      <c r="Q980" s="8" t="s">
        <v>8318</v>
      </c>
      <c r="R980" s="8" t="s">
        <v>6245</v>
      </c>
      <c r="S980" s="8" t="s">
        <v>6245</v>
      </c>
      <c r="T980" s="8" t="s">
        <v>6246</v>
      </c>
      <c r="U980" s="8" t="s">
        <v>7731</v>
      </c>
      <c r="V980" s="8" t="s">
        <v>11181</v>
      </c>
      <c r="W980" s="8" t="s">
        <v>165</v>
      </c>
      <c r="X980" s="8"/>
      <c r="Y980" s="94" t="str">
        <f>VLOOKUP(D980,TIPOLOGIA!A:F,6,0)</f>
        <v>TIPO II</v>
      </c>
      <c r="Z980" s="94" t="str">
        <f>VLOOKUP(D980,TIPOLOGIA!A:F,5,0)</f>
        <v>TERRESTRE</v>
      </c>
      <c r="AA980" s="8" t="s">
        <v>1269</v>
      </c>
      <c r="AB980" s="8">
        <v>1</v>
      </c>
      <c r="AC980" s="86">
        <f>IF(W980="SOPORTE_TELEFÓNICO",'BASE LIQUIDACION REDEBAN 2025'!$B$19,IF(AND(W980="VISITA_TÉCNICA",Y980="TIPO II"),'BASE LIQUIDACION REDEBAN 2025'!$B$18,'BASE LIQUIDACION REDEBAN 2025'!$B$17))</f>
        <v>67654.12000000001</v>
      </c>
      <c r="AD980" s="86">
        <v>0</v>
      </c>
      <c r="AE980" s="86">
        <f t="shared" si="15"/>
        <v>67654.12000000001</v>
      </c>
      <c r="AG980" s="78"/>
    </row>
    <row r="981" spans="1:33" s="49" customFormat="1">
      <c r="A981" s="8" t="s">
        <v>81</v>
      </c>
      <c r="B981" s="94" t="str">
        <f>VLOOKUP(A981,'CENTRO DE COSTOS'!A:D,4,FALSE)</f>
        <v>MIGUEL JULIÁN HERNÁNDEZ GUARÍN</v>
      </c>
      <c r="C981" s="94" t="str">
        <f>VLOOKUP(A981,'CENTRO DE COSTOS'!A:D,2,FALSE)</f>
        <v>0004-0008</v>
      </c>
      <c r="D981" s="8">
        <v>54820</v>
      </c>
      <c r="E981" s="8">
        <v>2712053</v>
      </c>
      <c r="F981" s="8">
        <v>78631</v>
      </c>
      <c r="G981" s="8" t="s">
        <v>6241</v>
      </c>
      <c r="H981" s="8" t="s">
        <v>296</v>
      </c>
      <c r="I981" s="8" t="s">
        <v>1918</v>
      </c>
      <c r="J981" s="8" t="s">
        <v>11182</v>
      </c>
      <c r="K981" s="8" t="s">
        <v>160</v>
      </c>
      <c r="L981" s="8" t="s">
        <v>11183</v>
      </c>
      <c r="M981" s="183">
        <v>45909.333333333343</v>
      </c>
      <c r="N981" s="183">
        <v>45916.707638888889</v>
      </c>
      <c r="O981" s="8"/>
      <c r="P981" s="8" t="s">
        <v>8318</v>
      </c>
      <c r="Q981" s="8" t="s">
        <v>8318</v>
      </c>
      <c r="R981" s="8" t="s">
        <v>162</v>
      </c>
      <c r="S981" s="8" t="s">
        <v>162</v>
      </c>
      <c r="T981" s="8" t="s">
        <v>6246</v>
      </c>
      <c r="U981" s="8" t="s">
        <v>7731</v>
      </c>
      <c r="V981" s="8" t="s">
        <v>11184</v>
      </c>
      <c r="W981" s="8" t="s">
        <v>8320</v>
      </c>
      <c r="X981" s="8"/>
      <c r="Y981" s="94" t="str">
        <f>VLOOKUP(D981,TIPOLOGIA!A:F,6,0)</f>
        <v>TIPO IV</v>
      </c>
      <c r="Z981" s="94" t="str">
        <f>VLOOKUP(D981,TIPOLOGIA!A:F,5,0)</f>
        <v>TERRESTRE</v>
      </c>
      <c r="AA981" s="8" t="s">
        <v>326</v>
      </c>
      <c r="AB981" s="8">
        <v>0</v>
      </c>
      <c r="AC981" s="86">
        <f>IF(W981="SOPORTE_TELEFÓNICO",'BASE LIQUIDACION REDEBAN 2025'!$B$19,IF(AND(W981="VISITA_TÉCNICA",Y981="TIPO II"),'BASE LIQUIDACION REDEBAN 2025'!$B$18,'BASE LIQUIDACION REDEBAN 2025'!$B$17))</f>
        <v>35779.500569199998</v>
      </c>
      <c r="AD981" s="86">
        <v>0</v>
      </c>
      <c r="AE981" s="86">
        <f t="shared" si="15"/>
        <v>35779.500569199998</v>
      </c>
      <c r="AG981" s="78"/>
    </row>
    <row r="982" spans="1:33" s="49" customFormat="1">
      <c r="A982" s="8" t="s">
        <v>64</v>
      </c>
      <c r="B982" s="94" t="str">
        <f>VLOOKUP(A982,'CENTRO DE COSTOS'!A:D,4,FALSE)</f>
        <v>JOSE MAURICIO HERNANDEZ ROJAS</v>
      </c>
      <c r="C982" s="94" t="str">
        <f>VLOOKUP(A982,'CENTRO DE COSTOS'!A:D,2,FALSE)</f>
        <v>0004-0001</v>
      </c>
      <c r="D982" s="8">
        <v>8638</v>
      </c>
      <c r="E982" s="8">
        <v>2721586</v>
      </c>
      <c r="F982" s="8">
        <v>30597</v>
      </c>
      <c r="G982" s="8" t="s">
        <v>6241</v>
      </c>
      <c r="H982" s="8" t="s">
        <v>1045</v>
      </c>
      <c r="I982" s="8" t="s">
        <v>2230</v>
      </c>
      <c r="J982" s="8" t="s">
        <v>11185</v>
      </c>
      <c r="K982" s="8" t="s">
        <v>160</v>
      </c>
      <c r="L982" s="8" t="s">
        <v>11186</v>
      </c>
      <c r="M982" s="183">
        <v>45910.47152777778</v>
      </c>
      <c r="N982" s="183">
        <v>45916.713194444441</v>
      </c>
      <c r="O982" s="8"/>
      <c r="P982" s="8" t="s">
        <v>8318</v>
      </c>
      <c r="Q982" s="8" t="s">
        <v>8318</v>
      </c>
      <c r="R982" s="8" t="s">
        <v>6245</v>
      </c>
      <c r="S982" s="8" t="s">
        <v>6245</v>
      </c>
      <c r="T982" s="8" t="s">
        <v>6246</v>
      </c>
      <c r="U982" s="8" t="s">
        <v>7731</v>
      </c>
      <c r="V982" s="8" t="s">
        <v>11187</v>
      </c>
      <c r="W982" s="8" t="s">
        <v>165</v>
      </c>
      <c r="X982" s="8"/>
      <c r="Y982" s="94" t="str">
        <f>VLOOKUP(D982,TIPOLOGIA!A:F,6,0)</f>
        <v>TIPO II</v>
      </c>
      <c r="Z982" s="94" t="str">
        <f>VLOOKUP(D982,TIPOLOGIA!A:F,5,0)</f>
        <v>TERRESTRE</v>
      </c>
      <c r="AA982" s="8" t="s">
        <v>1049</v>
      </c>
      <c r="AB982" s="8">
        <v>1</v>
      </c>
      <c r="AC982" s="86">
        <f>IF(W982="SOPORTE_TELEFÓNICO",'BASE LIQUIDACION REDEBAN 2025'!$B$19,IF(AND(W982="VISITA_TÉCNICA",Y982="TIPO II"),'BASE LIQUIDACION REDEBAN 2025'!$B$18,'BASE LIQUIDACION REDEBAN 2025'!$B$17))</f>
        <v>67654.12000000001</v>
      </c>
      <c r="AD982" s="86">
        <v>0</v>
      </c>
      <c r="AE982" s="86">
        <f t="shared" si="15"/>
        <v>67654.12000000001</v>
      </c>
      <c r="AG982" s="78"/>
    </row>
    <row r="983" spans="1:33" s="49" customFormat="1">
      <c r="A983" s="8" t="s">
        <v>96</v>
      </c>
      <c r="B983" s="94" t="str">
        <f>VLOOKUP(A983,'CENTRO DE COSTOS'!A:D,4,FALSE)</f>
        <v>JOSE MAURICIO HERNANDEZ ROJAS</v>
      </c>
      <c r="C983" s="94" t="str">
        <f>VLOOKUP(A983,'CENTRO DE COSTOS'!A:D,2,FALSE)</f>
        <v>0004-0001</v>
      </c>
      <c r="D983" s="8">
        <v>44001</v>
      </c>
      <c r="E983" s="8">
        <v>2722332</v>
      </c>
      <c r="F983" s="8">
        <v>39382</v>
      </c>
      <c r="G983" s="8" t="s">
        <v>6241</v>
      </c>
      <c r="H983" s="8" t="s">
        <v>706</v>
      </c>
      <c r="I983" s="8" t="s">
        <v>2355</v>
      </c>
      <c r="J983" s="8" t="s">
        <v>11188</v>
      </c>
      <c r="K983" s="8" t="s">
        <v>160</v>
      </c>
      <c r="L983" s="8" t="s">
        <v>11189</v>
      </c>
      <c r="M983" s="183">
        <v>45910.51458333333</v>
      </c>
      <c r="N983" s="183">
        <v>45917.32708333333</v>
      </c>
      <c r="O983" s="8"/>
      <c r="P983" s="8" t="s">
        <v>8318</v>
      </c>
      <c r="Q983" s="8" t="s">
        <v>8318</v>
      </c>
      <c r="R983" s="8" t="s">
        <v>243</v>
      </c>
      <c r="S983" s="8" t="s">
        <v>244</v>
      </c>
      <c r="T983" s="8" t="s">
        <v>6246</v>
      </c>
      <c r="U983" s="8" t="s">
        <v>7731</v>
      </c>
      <c r="V983" s="8" t="s">
        <v>11190</v>
      </c>
      <c r="W983" s="8" t="s">
        <v>8320</v>
      </c>
      <c r="X983" s="8"/>
      <c r="Y983" s="94" t="str">
        <f>VLOOKUP(D983,TIPOLOGIA!A:F,6,0)</f>
        <v>TIPO III</v>
      </c>
      <c r="Z983" s="94" t="str">
        <f>VLOOKUP(D983,TIPOLOGIA!A:F,5,0)</f>
        <v>TERRESTRE</v>
      </c>
      <c r="AA983" s="8"/>
      <c r="AB983" s="8">
        <v>0</v>
      </c>
      <c r="AC983" s="86">
        <f>IF(W983="SOPORTE_TELEFÓNICO",'BASE LIQUIDACION REDEBAN 2025'!$B$19,IF(AND(W983="VISITA_TÉCNICA",Y983="TIPO II"),'BASE LIQUIDACION REDEBAN 2025'!$B$18,'BASE LIQUIDACION REDEBAN 2025'!$B$17))</f>
        <v>35779.500569199998</v>
      </c>
      <c r="AD983" s="86">
        <v>0</v>
      </c>
      <c r="AE983" s="86">
        <f t="shared" si="15"/>
        <v>35779.500569199998</v>
      </c>
      <c r="AG983" s="78"/>
    </row>
    <row r="984" spans="1:33" s="49" customFormat="1">
      <c r="A984" s="8" t="s">
        <v>90</v>
      </c>
      <c r="B984" s="94" t="str">
        <f>VLOOKUP(A984,'CENTRO DE COSTOS'!A:D,4,FALSE)</f>
        <v>JUAN SEBASTIÁN RÍOS CASTRILLÓN</v>
      </c>
      <c r="C984" s="94" t="str">
        <f>VLOOKUP(A984,'CENTRO DE COSTOS'!A:D,2,FALSE)</f>
        <v>0004-0005</v>
      </c>
      <c r="D984" s="8">
        <v>5887</v>
      </c>
      <c r="E984" s="8">
        <v>2719274</v>
      </c>
      <c r="F984" s="8">
        <v>79340</v>
      </c>
      <c r="G984" s="8" t="s">
        <v>6241</v>
      </c>
      <c r="H984" s="8" t="s">
        <v>249</v>
      </c>
      <c r="I984" s="8" t="s">
        <v>8012</v>
      </c>
      <c r="J984" s="8" t="s">
        <v>10268</v>
      </c>
      <c r="K984" s="8" t="s">
        <v>160</v>
      </c>
      <c r="L984" s="8" t="s">
        <v>11191</v>
      </c>
      <c r="M984" s="183">
        <v>45910.352083333331</v>
      </c>
      <c r="N984" s="183">
        <v>45917.32708333333</v>
      </c>
      <c r="O984" s="8"/>
      <c r="P984" s="8" t="s">
        <v>8318</v>
      </c>
      <c r="Q984" s="8" t="s">
        <v>8318</v>
      </c>
      <c r="R984" s="8" t="s">
        <v>6245</v>
      </c>
      <c r="S984" s="8" t="s">
        <v>6245</v>
      </c>
      <c r="T984" s="8" t="s">
        <v>6246</v>
      </c>
      <c r="U984" s="8" t="s">
        <v>7731</v>
      </c>
      <c r="V984" s="8" t="s">
        <v>11192</v>
      </c>
      <c r="W984" s="8" t="s">
        <v>8320</v>
      </c>
      <c r="X984" s="8"/>
      <c r="Y984" s="94" t="str">
        <f>VLOOKUP(D984,TIPOLOGIA!A:F,6,0)</f>
        <v>TIPO III</v>
      </c>
      <c r="Z984" s="94" t="str">
        <f>VLOOKUP(D984,TIPOLOGIA!A:F,5,0)</f>
        <v>TERRESTRE</v>
      </c>
      <c r="AA984" s="8"/>
      <c r="AB984" s="8">
        <v>0</v>
      </c>
      <c r="AC984" s="86">
        <f>IF(W984="SOPORTE_TELEFÓNICO",'BASE LIQUIDACION REDEBAN 2025'!$B$19,IF(AND(W984="VISITA_TÉCNICA",Y984="TIPO II"),'BASE LIQUIDACION REDEBAN 2025'!$B$18,'BASE LIQUIDACION REDEBAN 2025'!$B$17))</f>
        <v>35779.500569199998</v>
      </c>
      <c r="AD984" s="86">
        <v>0</v>
      </c>
      <c r="AE984" s="86">
        <f t="shared" si="15"/>
        <v>35779.500569199998</v>
      </c>
      <c r="AG984" s="78"/>
    </row>
    <row r="985" spans="1:33" s="49" customFormat="1">
      <c r="A985" s="8" t="s">
        <v>86</v>
      </c>
      <c r="B985" s="94" t="str">
        <f>VLOOKUP(A985,'CENTRO DE COSTOS'!A:D,4,FALSE)</f>
        <v>KEVIN ALEXIS CORZO BUSTOS</v>
      </c>
      <c r="C985" s="94" t="str">
        <f>VLOOKUP(A985,'CENTRO DE COSTOS'!A:D,2,FALSE)</f>
        <v>0004-0007</v>
      </c>
      <c r="D985" s="8">
        <v>73443</v>
      </c>
      <c r="E985" s="8">
        <v>2726360</v>
      </c>
      <c r="F985" s="8">
        <v>79778</v>
      </c>
      <c r="G985" s="8" t="s">
        <v>6241</v>
      </c>
      <c r="H985" s="8" t="s">
        <v>494</v>
      </c>
      <c r="I985" s="8" t="s">
        <v>4767</v>
      </c>
      <c r="J985" s="8" t="s">
        <v>11193</v>
      </c>
      <c r="K985" s="8" t="s">
        <v>160</v>
      </c>
      <c r="L985" s="8" t="s">
        <v>11194</v>
      </c>
      <c r="M985" s="183">
        <v>45911.393750000003</v>
      </c>
      <c r="N985" s="183">
        <v>45917.327777777777</v>
      </c>
      <c r="O985" s="8"/>
      <c r="P985" s="8" t="s">
        <v>8318</v>
      </c>
      <c r="Q985" s="8" t="s">
        <v>8318</v>
      </c>
      <c r="R985" s="8" t="s">
        <v>6245</v>
      </c>
      <c r="S985" s="8" t="s">
        <v>6245</v>
      </c>
      <c r="T985" s="8" t="s">
        <v>6246</v>
      </c>
      <c r="U985" s="8" t="s">
        <v>7731</v>
      </c>
      <c r="V985" s="8" t="s">
        <v>11195</v>
      </c>
      <c r="W985" s="8" t="s">
        <v>8320</v>
      </c>
      <c r="X985" s="8"/>
      <c r="Y985" s="94" t="str">
        <f>VLOOKUP(D985,TIPOLOGIA!A:F,6,0)</f>
        <v>TIPO III</v>
      </c>
      <c r="Z985" s="94" t="str">
        <f>VLOOKUP(D985,TIPOLOGIA!A:F,5,0)</f>
        <v>TERRESTRE</v>
      </c>
      <c r="AA985" s="8"/>
      <c r="AB985" s="8">
        <v>0</v>
      </c>
      <c r="AC985" s="86">
        <f>IF(W985="SOPORTE_TELEFÓNICO",'BASE LIQUIDACION REDEBAN 2025'!$B$19,IF(AND(W985="VISITA_TÉCNICA",Y985="TIPO II"),'BASE LIQUIDACION REDEBAN 2025'!$B$18,'BASE LIQUIDACION REDEBAN 2025'!$B$17))</f>
        <v>35779.500569199998</v>
      </c>
      <c r="AD985" s="86">
        <v>0</v>
      </c>
      <c r="AE985" s="86">
        <f t="shared" si="15"/>
        <v>35779.500569199998</v>
      </c>
      <c r="AG985" s="78"/>
    </row>
    <row r="986" spans="1:33" s="49" customFormat="1">
      <c r="A986" s="8" t="s">
        <v>76</v>
      </c>
      <c r="B986" s="94" t="str">
        <f>VLOOKUP(A986,'CENTRO DE COSTOS'!A:D,4,FALSE)</f>
        <v>DIEGO FERNANDO HENAO CARDONA</v>
      </c>
      <c r="C986" s="94" t="str">
        <f>VLOOKUP(A986,'CENTRO DE COSTOS'!A:D,2,FALSE)</f>
        <v>0004-0003</v>
      </c>
      <c r="D986" s="8">
        <v>76109</v>
      </c>
      <c r="E986" s="8">
        <v>2724641</v>
      </c>
      <c r="F986" s="8">
        <v>79616</v>
      </c>
      <c r="G986" s="8" t="s">
        <v>6241</v>
      </c>
      <c r="H986" s="8" t="s">
        <v>232</v>
      </c>
      <c r="I986" s="8" t="s">
        <v>762</v>
      </c>
      <c r="J986" s="8" t="s">
        <v>11196</v>
      </c>
      <c r="K986" s="8" t="s">
        <v>160</v>
      </c>
      <c r="L986" s="8" t="s">
        <v>11197</v>
      </c>
      <c r="M986" s="183">
        <v>45911.333333333343</v>
      </c>
      <c r="N986" s="183">
        <v>45917.327777777777</v>
      </c>
      <c r="O986" s="8"/>
      <c r="P986" s="8" t="s">
        <v>8318</v>
      </c>
      <c r="Q986" s="8" t="s">
        <v>8318</v>
      </c>
      <c r="R986" s="8" t="s">
        <v>6245</v>
      </c>
      <c r="S986" s="8" t="s">
        <v>6245</v>
      </c>
      <c r="T986" s="8" t="s">
        <v>6246</v>
      </c>
      <c r="U986" s="8" t="s">
        <v>7731</v>
      </c>
      <c r="V986" s="8" t="s">
        <v>11198</v>
      </c>
      <c r="W986" s="8" t="s">
        <v>8320</v>
      </c>
      <c r="X986" s="8"/>
      <c r="Y986" s="94" t="str">
        <f>VLOOKUP(D986,TIPOLOGIA!A:F,6,0)</f>
        <v>TIPO III</v>
      </c>
      <c r="Z986" s="94" t="str">
        <f>VLOOKUP(D986,TIPOLOGIA!A:F,5,0)</f>
        <v>TERRESTRE</v>
      </c>
      <c r="AA986" s="8"/>
      <c r="AB986" s="8">
        <v>0</v>
      </c>
      <c r="AC986" s="86">
        <f>IF(W986="SOPORTE_TELEFÓNICO",'BASE LIQUIDACION REDEBAN 2025'!$B$19,IF(AND(W986="VISITA_TÉCNICA",Y986="TIPO II"),'BASE LIQUIDACION REDEBAN 2025'!$B$18,'BASE LIQUIDACION REDEBAN 2025'!$B$17))</f>
        <v>35779.500569199998</v>
      </c>
      <c r="AD986" s="86">
        <v>0</v>
      </c>
      <c r="AE986" s="86">
        <f t="shared" si="15"/>
        <v>35779.500569199998</v>
      </c>
      <c r="AG986" s="78"/>
    </row>
    <row r="987" spans="1:33" s="49" customFormat="1">
      <c r="A987" s="8" t="s">
        <v>90</v>
      </c>
      <c r="B987" s="94" t="str">
        <f>VLOOKUP(A987,'CENTRO DE COSTOS'!A:D,4,FALSE)</f>
        <v>JUAN SEBASTIÁN RÍOS CASTRILLÓN</v>
      </c>
      <c r="C987" s="94" t="str">
        <f>VLOOKUP(A987,'CENTRO DE COSTOS'!A:D,2,FALSE)</f>
        <v>0004-0005</v>
      </c>
      <c r="D987" s="8">
        <v>5591</v>
      </c>
      <c r="E987" s="8">
        <v>2728658</v>
      </c>
      <c r="F987" s="8">
        <v>75149</v>
      </c>
      <c r="G987" s="8" t="s">
        <v>6241</v>
      </c>
      <c r="H987" s="8" t="s">
        <v>249</v>
      </c>
      <c r="I987" s="8" t="s">
        <v>2803</v>
      </c>
      <c r="J987" s="8" t="s">
        <v>11199</v>
      </c>
      <c r="K987" s="8" t="s">
        <v>160</v>
      </c>
      <c r="L987" s="8" t="s">
        <v>11200</v>
      </c>
      <c r="M987" s="183">
        <v>45911.601388888892</v>
      </c>
      <c r="N987" s="183">
        <v>45917.328472222223</v>
      </c>
      <c r="O987" s="8"/>
      <c r="P987" s="8" t="s">
        <v>8318</v>
      </c>
      <c r="Q987" s="8" t="s">
        <v>8318</v>
      </c>
      <c r="R987" s="8" t="s">
        <v>6245</v>
      </c>
      <c r="S987" s="8" t="s">
        <v>6245</v>
      </c>
      <c r="T987" s="8" t="s">
        <v>6246</v>
      </c>
      <c r="U987" s="8" t="s">
        <v>7731</v>
      </c>
      <c r="V987" s="8" t="s">
        <v>11201</v>
      </c>
      <c r="W987" s="8" t="s">
        <v>8320</v>
      </c>
      <c r="X987" s="8"/>
      <c r="Y987" s="94" t="str">
        <f>VLOOKUP(D987,TIPOLOGIA!A:F,6,0)</f>
        <v>TIPO IV</v>
      </c>
      <c r="Z987" s="94" t="str">
        <f>VLOOKUP(D987,TIPOLOGIA!A:F,5,0)</f>
        <v>TERRESTRE</v>
      </c>
      <c r="AA987" s="8"/>
      <c r="AB987" s="8">
        <v>0</v>
      </c>
      <c r="AC987" s="86">
        <f>IF(W987="SOPORTE_TELEFÓNICO",'BASE LIQUIDACION REDEBAN 2025'!$B$19,IF(AND(W987="VISITA_TÉCNICA",Y987="TIPO II"),'BASE LIQUIDACION REDEBAN 2025'!$B$18,'BASE LIQUIDACION REDEBAN 2025'!$B$17))</f>
        <v>35779.500569199998</v>
      </c>
      <c r="AD987" s="86">
        <v>0</v>
      </c>
      <c r="AE987" s="86">
        <f t="shared" si="15"/>
        <v>35779.500569199998</v>
      </c>
      <c r="AG987" s="78"/>
    </row>
    <row r="988" spans="1:33" s="49" customFormat="1">
      <c r="A988" s="8" t="s">
        <v>92</v>
      </c>
      <c r="B988" s="94" t="str">
        <f>VLOOKUP(A988,'CENTRO DE COSTOS'!A:D,4,FALSE)</f>
        <v>KEVIN ALEXIS CORZO BUSTOS</v>
      </c>
      <c r="C988" s="94" t="str">
        <f>VLOOKUP(A988,'CENTRO DE COSTOS'!A:D,2,FALSE)</f>
        <v>0004-0007</v>
      </c>
      <c r="D988" s="8">
        <v>41503</v>
      </c>
      <c r="E988" s="8">
        <v>2726454</v>
      </c>
      <c r="F988" s="8">
        <v>80385</v>
      </c>
      <c r="G988" s="8" t="s">
        <v>6241</v>
      </c>
      <c r="H988" s="8" t="s">
        <v>430</v>
      </c>
      <c r="I988" s="8" t="s">
        <v>11202</v>
      </c>
      <c r="J988" s="8" t="s">
        <v>11203</v>
      </c>
      <c r="K988" s="8" t="s">
        <v>160</v>
      </c>
      <c r="L988" s="8" t="s">
        <v>11204</v>
      </c>
      <c r="M988" s="183">
        <v>45911.400694444441</v>
      </c>
      <c r="N988" s="183">
        <v>45917.328472222223</v>
      </c>
      <c r="O988" s="8"/>
      <c r="P988" s="8" t="s">
        <v>8318</v>
      </c>
      <c r="Q988" s="8" t="s">
        <v>8318</v>
      </c>
      <c r="R988" s="8" t="s">
        <v>162</v>
      </c>
      <c r="S988" s="8" t="s">
        <v>162</v>
      </c>
      <c r="T988" s="8" t="s">
        <v>6246</v>
      </c>
      <c r="U988" s="8" t="s">
        <v>7731</v>
      </c>
      <c r="V988" s="8" t="s">
        <v>11205</v>
      </c>
      <c r="W988" s="8" t="s">
        <v>8320</v>
      </c>
      <c r="X988" s="8"/>
      <c r="Y988" s="94" t="str">
        <f>VLOOKUP(D988,TIPOLOGIA!A:F,6,0)</f>
        <v>TIPO IV</v>
      </c>
      <c r="Z988" s="94" t="str">
        <f>VLOOKUP(D988,TIPOLOGIA!A:F,5,0)</f>
        <v>TERRESTRE</v>
      </c>
      <c r="AA988" s="8"/>
      <c r="AB988" s="8">
        <v>0</v>
      </c>
      <c r="AC988" s="86">
        <f>IF(W988="SOPORTE_TELEFÓNICO",'BASE LIQUIDACION REDEBAN 2025'!$B$19,IF(AND(W988="VISITA_TÉCNICA",Y988="TIPO II"),'BASE LIQUIDACION REDEBAN 2025'!$B$18,'BASE LIQUIDACION REDEBAN 2025'!$B$17))</f>
        <v>35779.500569199998</v>
      </c>
      <c r="AD988" s="86">
        <v>0</v>
      </c>
      <c r="AE988" s="86">
        <f t="shared" si="15"/>
        <v>35779.500569199998</v>
      </c>
      <c r="AG988" s="78"/>
    </row>
    <row r="989" spans="1:33" s="49" customFormat="1">
      <c r="A989" s="8" t="s">
        <v>98</v>
      </c>
      <c r="B989" s="94" t="str">
        <f>VLOOKUP(A989,'CENTRO DE COSTOS'!A:D,4,FALSE)</f>
        <v>MIGUEL JULIÁN HERNÁNDEZ GUARÍN</v>
      </c>
      <c r="C989" s="94" t="str">
        <f>VLOOKUP(A989,'CENTRO DE COSTOS'!A:D,2,FALSE)</f>
        <v>0004-0008</v>
      </c>
      <c r="D989" s="8">
        <v>15176</v>
      </c>
      <c r="E989" s="8">
        <v>2730441</v>
      </c>
      <c r="F989" s="8">
        <v>79366</v>
      </c>
      <c r="G989" s="8" t="s">
        <v>6241</v>
      </c>
      <c r="H989" s="8" t="s">
        <v>406</v>
      </c>
      <c r="I989" s="8" t="s">
        <v>837</v>
      </c>
      <c r="J989" s="8" t="s">
        <v>9599</v>
      </c>
      <c r="K989" s="8" t="s">
        <v>160</v>
      </c>
      <c r="L989" s="8" t="s">
        <v>11206</v>
      </c>
      <c r="M989" s="183">
        <v>45912.333333333343</v>
      </c>
      <c r="N989" s="183">
        <v>45917.329861111109</v>
      </c>
      <c r="O989" s="8"/>
      <c r="P989" s="8" t="s">
        <v>8318</v>
      </c>
      <c r="Q989" s="8" t="s">
        <v>8318</v>
      </c>
      <c r="R989" s="8" t="s">
        <v>6245</v>
      </c>
      <c r="S989" s="8" t="s">
        <v>6245</v>
      </c>
      <c r="T989" s="8" t="s">
        <v>6246</v>
      </c>
      <c r="U989" s="8" t="s">
        <v>7731</v>
      </c>
      <c r="V989" s="8" t="s">
        <v>11207</v>
      </c>
      <c r="W989" s="8" t="s">
        <v>8320</v>
      </c>
      <c r="X989" s="8"/>
      <c r="Y989" s="94" t="str">
        <f>VLOOKUP(D989,TIPOLOGIA!A:F,6,0)</f>
        <v>TIPO III</v>
      </c>
      <c r="Z989" s="94" t="str">
        <f>VLOOKUP(D989,TIPOLOGIA!A:F,5,0)</f>
        <v>TERRESTRE</v>
      </c>
      <c r="AA989" s="8"/>
      <c r="AB989" s="8">
        <v>0</v>
      </c>
      <c r="AC989" s="86">
        <f>IF(W989="SOPORTE_TELEFÓNICO",'BASE LIQUIDACION REDEBAN 2025'!$B$19,IF(AND(W989="VISITA_TÉCNICA",Y989="TIPO II"),'BASE LIQUIDACION REDEBAN 2025'!$B$18,'BASE LIQUIDACION REDEBAN 2025'!$B$17))</f>
        <v>35779.500569199998</v>
      </c>
      <c r="AD989" s="86">
        <v>0</v>
      </c>
      <c r="AE989" s="86">
        <f t="shared" si="15"/>
        <v>35779.500569199998</v>
      </c>
      <c r="AG989" s="78"/>
    </row>
    <row r="990" spans="1:33" s="49" customFormat="1">
      <c r="A990" s="8" t="s">
        <v>72</v>
      </c>
      <c r="B990" s="94" t="str">
        <f>VLOOKUP(A990,'CENTRO DE COSTOS'!A:D,4,FALSE)</f>
        <v>MIGUEL JULIÁN HERNÁNDEZ GUARÍN</v>
      </c>
      <c r="C990" s="94" t="str">
        <f>VLOOKUP(A990,'CENTRO DE COSTOS'!A:D,2,FALSE)</f>
        <v>0004-0008</v>
      </c>
      <c r="D990" s="8">
        <v>20710</v>
      </c>
      <c r="E990" s="8">
        <v>2729299</v>
      </c>
      <c r="F990" s="8">
        <v>79703</v>
      </c>
      <c r="G990" s="8" t="s">
        <v>6241</v>
      </c>
      <c r="H990" s="8" t="s">
        <v>596</v>
      </c>
      <c r="I990" s="8" t="s">
        <v>3814</v>
      </c>
      <c r="J990" s="8" t="s">
        <v>11208</v>
      </c>
      <c r="K990" s="8" t="s">
        <v>160</v>
      </c>
      <c r="L990" s="8" t="s">
        <v>11209</v>
      </c>
      <c r="M990" s="183">
        <v>45911.658333333333</v>
      </c>
      <c r="N990" s="183">
        <v>45917.332638888889</v>
      </c>
      <c r="O990" s="8"/>
      <c r="P990" s="8" t="s">
        <v>8318</v>
      </c>
      <c r="Q990" s="8" t="s">
        <v>8318</v>
      </c>
      <c r="R990" s="8" t="s">
        <v>243</v>
      </c>
      <c r="S990" s="8" t="s">
        <v>365</v>
      </c>
      <c r="T990" s="8" t="s">
        <v>6246</v>
      </c>
      <c r="U990" s="8" t="s">
        <v>7731</v>
      </c>
      <c r="V990" s="8" t="s">
        <v>11210</v>
      </c>
      <c r="W990" s="8" t="s">
        <v>8320</v>
      </c>
      <c r="X990" s="8"/>
      <c r="Y990" s="94" t="str">
        <f>VLOOKUP(D990,TIPOLOGIA!A:F,6,0)</f>
        <v>TIPO III</v>
      </c>
      <c r="Z990" s="94" t="str">
        <f>VLOOKUP(D990,TIPOLOGIA!A:F,5,0)</f>
        <v>TERRESTRE</v>
      </c>
      <c r="AA990" s="8"/>
      <c r="AB990" s="8">
        <v>0</v>
      </c>
      <c r="AC990" s="86">
        <f>IF(W990="SOPORTE_TELEFÓNICO",'BASE LIQUIDACION REDEBAN 2025'!$B$19,IF(AND(W990="VISITA_TÉCNICA",Y990="TIPO II"),'BASE LIQUIDACION REDEBAN 2025'!$B$18,'BASE LIQUIDACION REDEBAN 2025'!$B$17))</f>
        <v>35779.500569199998</v>
      </c>
      <c r="AD990" s="86">
        <v>0</v>
      </c>
      <c r="AE990" s="86">
        <f t="shared" si="15"/>
        <v>35779.500569199998</v>
      </c>
      <c r="AG990" s="78"/>
    </row>
    <row r="991" spans="1:33" s="49" customFormat="1">
      <c r="A991" s="8" t="s">
        <v>92</v>
      </c>
      <c r="B991" s="94" t="str">
        <f>VLOOKUP(A991,'CENTRO DE COSTOS'!A:D,4,FALSE)</f>
        <v>KEVIN ALEXIS CORZO BUSTOS</v>
      </c>
      <c r="C991" s="94" t="str">
        <f>VLOOKUP(A991,'CENTRO DE COSTOS'!A:D,2,FALSE)</f>
        <v>0004-0007</v>
      </c>
      <c r="D991" s="8">
        <v>41396</v>
      </c>
      <c r="E991" s="8">
        <v>2720990</v>
      </c>
      <c r="F991" s="8">
        <v>77239</v>
      </c>
      <c r="G991" s="8" t="s">
        <v>6241</v>
      </c>
      <c r="H991" s="8" t="s">
        <v>430</v>
      </c>
      <c r="I991" s="8" t="s">
        <v>431</v>
      </c>
      <c r="J991" s="8" t="s">
        <v>11211</v>
      </c>
      <c r="K991" s="8" t="s">
        <v>160</v>
      </c>
      <c r="L991" s="8" t="s">
        <v>11212</v>
      </c>
      <c r="M991" s="183">
        <v>45910.447916666657</v>
      </c>
      <c r="N991" s="183">
        <v>45917.333333333343</v>
      </c>
      <c r="O991" s="8"/>
      <c r="P991" s="8" t="s">
        <v>8318</v>
      </c>
      <c r="Q991" s="8" t="s">
        <v>8318</v>
      </c>
      <c r="R991" s="8" t="s">
        <v>6245</v>
      </c>
      <c r="S991" s="8" t="s">
        <v>6245</v>
      </c>
      <c r="T991" s="8" t="s">
        <v>6246</v>
      </c>
      <c r="U991" s="8" t="s">
        <v>7731</v>
      </c>
      <c r="V991" s="8" t="s">
        <v>11213</v>
      </c>
      <c r="W991" s="8" t="s">
        <v>8320</v>
      </c>
      <c r="X991" s="8"/>
      <c r="Y991" s="94" t="str">
        <f>VLOOKUP(D991,TIPOLOGIA!A:F,6,0)</f>
        <v>TIPO III</v>
      </c>
      <c r="Z991" s="94" t="str">
        <f>VLOOKUP(D991,TIPOLOGIA!A:F,5,0)</f>
        <v>TERRESTRE</v>
      </c>
      <c r="AA991" s="8" t="s">
        <v>1416</v>
      </c>
      <c r="AB991" s="8">
        <v>0</v>
      </c>
      <c r="AC991" s="86">
        <f>IF(W991="SOPORTE_TELEFÓNICO",'BASE LIQUIDACION REDEBAN 2025'!$B$19,IF(AND(W991="VISITA_TÉCNICA",Y991="TIPO II"),'BASE LIQUIDACION REDEBAN 2025'!$B$18,'BASE LIQUIDACION REDEBAN 2025'!$B$17))</f>
        <v>35779.500569199998</v>
      </c>
      <c r="AD991" s="86">
        <v>0</v>
      </c>
      <c r="AE991" s="86">
        <f t="shared" si="15"/>
        <v>35779.500569199998</v>
      </c>
      <c r="AG991" s="78"/>
    </row>
    <row r="992" spans="1:33" s="49" customFormat="1">
      <c r="A992" s="8" t="s">
        <v>60</v>
      </c>
      <c r="B992" s="94" t="str">
        <f>VLOOKUP(A992,'CENTRO DE COSTOS'!A:D,4,FALSE)</f>
        <v>JUAN SEBASTIÁN RÍOS CASTRILLÓN</v>
      </c>
      <c r="C992" s="94" t="str">
        <f>VLOOKUP(A992,'CENTRO DE COSTOS'!A:D,2,FALSE)</f>
        <v>0004-0005</v>
      </c>
      <c r="D992" s="8">
        <v>5045</v>
      </c>
      <c r="E992" s="8">
        <v>2721891</v>
      </c>
      <c r="F992" s="8">
        <v>56081</v>
      </c>
      <c r="G992" s="8" t="s">
        <v>6241</v>
      </c>
      <c r="H992" s="8" t="s">
        <v>249</v>
      </c>
      <c r="I992" s="8" t="s">
        <v>60</v>
      </c>
      <c r="J992" s="8" t="s">
        <v>2539</v>
      </c>
      <c r="K992" s="8" t="s">
        <v>160</v>
      </c>
      <c r="L992" s="8" t="s">
        <v>11214</v>
      </c>
      <c r="M992" s="183">
        <v>45910.497916666667</v>
      </c>
      <c r="N992" s="183">
        <v>45917.342361111107</v>
      </c>
      <c r="O992" s="8"/>
      <c r="P992" s="8" t="s">
        <v>8318</v>
      </c>
      <c r="Q992" s="8" t="s">
        <v>8318</v>
      </c>
      <c r="R992" s="8" t="s">
        <v>243</v>
      </c>
      <c r="S992" s="8" t="s">
        <v>244</v>
      </c>
      <c r="T992" s="8" t="s">
        <v>6246</v>
      </c>
      <c r="U992" s="8" t="s">
        <v>7731</v>
      </c>
      <c r="V992" s="8" t="s">
        <v>11215</v>
      </c>
      <c r="W992" s="8" t="s">
        <v>8320</v>
      </c>
      <c r="X992" s="8"/>
      <c r="Y992" s="94" t="str">
        <f>VLOOKUP(D992,TIPOLOGIA!A:F,6,0)</f>
        <v>TIPO I</v>
      </c>
      <c r="Z992" s="94" t="str">
        <f>VLOOKUP(D992,TIPOLOGIA!A:F,5,0)</f>
        <v>TERRESTRE</v>
      </c>
      <c r="AA992" s="8" t="s">
        <v>261</v>
      </c>
      <c r="AB992" s="8">
        <v>0</v>
      </c>
      <c r="AC992" s="86">
        <f>IF(W992="SOPORTE_TELEFÓNICO",'BASE LIQUIDACION REDEBAN 2025'!$B$19,IF(AND(W992="VISITA_TÉCNICA",Y992="TIPO II"),'BASE LIQUIDACION REDEBAN 2025'!$B$18,'BASE LIQUIDACION REDEBAN 2025'!$B$17))</f>
        <v>35779.500569199998</v>
      </c>
      <c r="AD992" s="86">
        <v>0</v>
      </c>
      <c r="AE992" s="86">
        <f t="shared" si="15"/>
        <v>35779.500569199998</v>
      </c>
      <c r="AG992" s="78"/>
    </row>
    <row r="993" spans="1:33" s="49" customFormat="1">
      <c r="A993" s="8" t="s">
        <v>94</v>
      </c>
      <c r="B993" s="94" t="str">
        <f>VLOOKUP(A993,'CENTRO DE COSTOS'!A:D,4,FALSE)</f>
        <v>DIEGO FERNANDO HENAO CARDONA</v>
      </c>
      <c r="C993" s="94" t="str">
        <f>VLOOKUP(A993,'CENTRO DE COSTOS'!A:D,2,FALSE)</f>
        <v>0004-0002</v>
      </c>
      <c r="D993" s="8">
        <v>63130</v>
      </c>
      <c r="E993" s="8">
        <v>2725904</v>
      </c>
      <c r="F993" s="8">
        <v>80585</v>
      </c>
      <c r="G993" s="8" t="s">
        <v>6241</v>
      </c>
      <c r="H993" s="8" t="s">
        <v>732</v>
      </c>
      <c r="I993" s="8" t="s">
        <v>4298</v>
      </c>
      <c r="J993" s="8" t="s">
        <v>5176</v>
      </c>
      <c r="K993" s="8" t="s">
        <v>160</v>
      </c>
      <c r="L993" s="8" t="s">
        <v>11216</v>
      </c>
      <c r="M993" s="183">
        <v>45911.35833333333</v>
      </c>
      <c r="N993" s="183">
        <v>45917.369444444441</v>
      </c>
      <c r="O993" s="8"/>
      <c r="P993" s="8" t="s">
        <v>8318</v>
      </c>
      <c r="Q993" s="8" t="s">
        <v>8318</v>
      </c>
      <c r="R993" s="8" t="s">
        <v>162</v>
      </c>
      <c r="S993" s="8" t="s">
        <v>162</v>
      </c>
      <c r="T993" s="8" t="s">
        <v>6246</v>
      </c>
      <c r="U993" s="8" t="s">
        <v>7731</v>
      </c>
      <c r="V993" s="8" t="s">
        <v>11217</v>
      </c>
      <c r="W993" s="8" t="s">
        <v>165</v>
      </c>
      <c r="X993" s="8"/>
      <c r="Y993" s="94" t="str">
        <f>VLOOKUP(D993,TIPOLOGIA!A:F,6,0)</f>
        <v>TIPO II</v>
      </c>
      <c r="Z993" s="94" t="str">
        <f>VLOOKUP(D993,TIPOLOGIA!A:F,5,0)</f>
        <v>TERRESTRE</v>
      </c>
      <c r="AA993" s="8" t="s">
        <v>1533</v>
      </c>
      <c r="AB993" s="8">
        <v>1</v>
      </c>
      <c r="AC993" s="86">
        <f>IF(W993="SOPORTE_TELEFÓNICO",'BASE LIQUIDACION REDEBAN 2025'!$B$19,IF(AND(W993="VISITA_TÉCNICA",Y993="TIPO II"),'BASE LIQUIDACION REDEBAN 2025'!$B$18,'BASE LIQUIDACION REDEBAN 2025'!$B$17))</f>
        <v>67654.12000000001</v>
      </c>
      <c r="AD993" s="86">
        <v>0</v>
      </c>
      <c r="AE993" s="86">
        <f t="shared" si="15"/>
        <v>67654.12000000001</v>
      </c>
      <c r="AG993" s="78"/>
    </row>
    <row r="994" spans="1:33" s="49" customFormat="1">
      <c r="A994" s="8" t="s">
        <v>93</v>
      </c>
      <c r="B994" s="94" t="str">
        <f>VLOOKUP(A994,'CENTRO DE COSTOS'!A:D,4,FALSE)</f>
        <v>DIEGO FERNANDO HENAO CARDONA</v>
      </c>
      <c r="C994" s="94" t="str">
        <f>VLOOKUP(A994,'CENTRO DE COSTOS'!A:D,2,FALSE)</f>
        <v>0004-0003</v>
      </c>
      <c r="D994" s="8">
        <v>52678</v>
      </c>
      <c r="E994" s="8">
        <v>2720164</v>
      </c>
      <c r="F994" s="8">
        <v>78992</v>
      </c>
      <c r="G994" s="8" t="s">
        <v>6241</v>
      </c>
      <c r="H994" s="8" t="s">
        <v>157</v>
      </c>
      <c r="I994" s="8" t="s">
        <v>853</v>
      </c>
      <c r="J994" s="8" t="s">
        <v>11218</v>
      </c>
      <c r="K994" s="8" t="s">
        <v>160</v>
      </c>
      <c r="L994" s="8" t="s">
        <v>11219</v>
      </c>
      <c r="M994" s="183">
        <v>45910.393750000003</v>
      </c>
      <c r="N994" s="183">
        <v>45917.379861111112</v>
      </c>
      <c r="O994" s="8"/>
      <c r="P994" s="8" t="s">
        <v>8318</v>
      </c>
      <c r="Q994" s="8" t="s">
        <v>8318</v>
      </c>
      <c r="R994" s="8" t="s">
        <v>243</v>
      </c>
      <c r="S994" s="8" t="s">
        <v>365</v>
      </c>
      <c r="T994" s="8" t="s">
        <v>6246</v>
      </c>
      <c r="U994" s="8" t="s">
        <v>7731</v>
      </c>
      <c r="V994" s="8" t="s">
        <v>11220</v>
      </c>
      <c r="W994" s="8" t="s">
        <v>8320</v>
      </c>
      <c r="X994" s="8"/>
      <c r="Y994" s="94" t="str">
        <f>VLOOKUP(D994,TIPOLOGIA!A:F,6,0)</f>
        <v>TIPO III</v>
      </c>
      <c r="Z994" s="94" t="str">
        <f>VLOOKUP(D994,TIPOLOGIA!A:F,5,0)</f>
        <v>TERRESTRE</v>
      </c>
      <c r="AA994" s="8"/>
      <c r="AB994" s="8">
        <v>0</v>
      </c>
      <c r="AC994" s="86">
        <f>IF(W994="SOPORTE_TELEFÓNICO",'BASE LIQUIDACION REDEBAN 2025'!$B$19,IF(AND(W994="VISITA_TÉCNICA",Y994="TIPO II"),'BASE LIQUIDACION REDEBAN 2025'!$B$18,'BASE LIQUIDACION REDEBAN 2025'!$B$17))</f>
        <v>35779.500569199998</v>
      </c>
      <c r="AD994" s="86">
        <v>0</v>
      </c>
      <c r="AE994" s="86">
        <f t="shared" si="15"/>
        <v>35779.500569199998</v>
      </c>
      <c r="AG994" s="78"/>
    </row>
    <row r="995" spans="1:33" s="49" customFormat="1">
      <c r="A995" s="8" t="s">
        <v>92</v>
      </c>
      <c r="B995" s="94" t="str">
        <f>VLOOKUP(A995,'CENTRO DE COSTOS'!A:D,4,FALSE)</f>
        <v>KEVIN ALEXIS CORZO BUSTOS</v>
      </c>
      <c r="C995" s="94" t="str">
        <f>VLOOKUP(A995,'CENTRO DE COSTOS'!A:D,2,FALSE)</f>
        <v>0004-0007</v>
      </c>
      <c r="D995" s="8">
        <v>41797</v>
      </c>
      <c r="E995" s="8">
        <v>2726429</v>
      </c>
      <c r="F995" s="8">
        <v>58905</v>
      </c>
      <c r="G995" s="8" t="s">
        <v>6241</v>
      </c>
      <c r="H995" s="8" t="s">
        <v>430</v>
      </c>
      <c r="I995" s="8" t="s">
        <v>11221</v>
      </c>
      <c r="J995" s="8" t="s">
        <v>11222</v>
      </c>
      <c r="K995" s="8" t="s">
        <v>160</v>
      </c>
      <c r="L995" s="8" t="s">
        <v>11223</v>
      </c>
      <c r="M995" s="183">
        <v>45911.397222222222</v>
      </c>
      <c r="N995" s="183">
        <v>45917.384027777778</v>
      </c>
      <c r="O995" s="8"/>
      <c r="P995" s="8" t="s">
        <v>8318</v>
      </c>
      <c r="Q995" s="8" t="s">
        <v>8318</v>
      </c>
      <c r="R995" s="8" t="s">
        <v>6245</v>
      </c>
      <c r="S995" s="8" t="s">
        <v>6245</v>
      </c>
      <c r="T995" s="8" t="s">
        <v>6246</v>
      </c>
      <c r="U995" s="8" t="s">
        <v>7731</v>
      </c>
      <c r="V995" s="8" t="s">
        <v>11224</v>
      </c>
      <c r="W995" s="8" t="s">
        <v>165</v>
      </c>
      <c r="X995" s="8"/>
      <c r="Y995" s="94" t="str">
        <f>VLOOKUP(D995,TIPOLOGIA!A:F,6,0)</f>
        <v>TIPO II</v>
      </c>
      <c r="Z995" s="94" t="str">
        <f>VLOOKUP(D995,TIPOLOGIA!A:F,5,0)</f>
        <v>TERRESTRE</v>
      </c>
      <c r="AA995" s="8" t="s">
        <v>436</v>
      </c>
      <c r="AB995" s="8">
        <v>1</v>
      </c>
      <c r="AC995" s="86">
        <f>IF(W995="SOPORTE_TELEFÓNICO",'BASE LIQUIDACION REDEBAN 2025'!$B$19,IF(AND(W995="VISITA_TÉCNICA",Y995="TIPO II"),'BASE LIQUIDACION REDEBAN 2025'!$B$18,'BASE LIQUIDACION REDEBAN 2025'!$B$17))</f>
        <v>67654.12000000001</v>
      </c>
      <c r="AD995" s="86">
        <v>0</v>
      </c>
      <c r="AE995" s="86">
        <f t="shared" si="15"/>
        <v>67654.12000000001</v>
      </c>
      <c r="AG995" s="78"/>
    </row>
    <row r="996" spans="1:33" s="49" customFormat="1">
      <c r="A996" s="8" t="s">
        <v>68</v>
      </c>
      <c r="B996" s="94" t="str">
        <f>VLOOKUP(A996,'CENTRO DE COSTOS'!A:D,4,FALSE)</f>
        <v>WILLIAM ASDRUBAL ROZO ROZO</v>
      </c>
      <c r="C996" s="94" t="str">
        <f>VLOOKUP(A996,'CENTRO DE COSTOS'!A:D,2,FALSE)</f>
        <v>0004-0004</v>
      </c>
      <c r="D996" s="8">
        <v>25175</v>
      </c>
      <c r="E996" s="8">
        <v>2726601</v>
      </c>
      <c r="F996" s="8">
        <v>66080</v>
      </c>
      <c r="G996" s="8" t="s">
        <v>6241</v>
      </c>
      <c r="H996" s="8" t="s">
        <v>417</v>
      </c>
      <c r="I996" s="8" t="s">
        <v>3065</v>
      </c>
      <c r="J996" s="8" t="s">
        <v>11225</v>
      </c>
      <c r="K996" s="8" t="s">
        <v>160</v>
      </c>
      <c r="L996" s="8" t="s">
        <v>11226</v>
      </c>
      <c r="M996" s="183">
        <v>45911.408333333333</v>
      </c>
      <c r="N996" s="183">
        <v>45917.395833333343</v>
      </c>
      <c r="O996" s="8"/>
      <c r="P996" s="8" t="s">
        <v>8318</v>
      </c>
      <c r="Q996" s="8" t="s">
        <v>8318</v>
      </c>
      <c r="R996" s="8" t="s">
        <v>6245</v>
      </c>
      <c r="S996" s="8" t="s">
        <v>6245</v>
      </c>
      <c r="T996" s="8" t="s">
        <v>6246</v>
      </c>
      <c r="U996" s="8" t="s">
        <v>7731</v>
      </c>
      <c r="V996" s="8" t="s">
        <v>11227</v>
      </c>
      <c r="W996" s="8" t="s">
        <v>165</v>
      </c>
      <c r="X996" s="8"/>
      <c r="Y996" s="94" t="str">
        <f>VLOOKUP(D996,TIPOLOGIA!A:F,6,0)</f>
        <v>TIPO II</v>
      </c>
      <c r="Z996" s="94" t="str">
        <f>VLOOKUP(D996,TIPOLOGIA!A:F,5,0)</f>
        <v>TERRESTRE</v>
      </c>
      <c r="AA996" s="8" t="s">
        <v>1269</v>
      </c>
      <c r="AB996" s="8">
        <v>1</v>
      </c>
      <c r="AC996" s="86">
        <f>IF(W996="SOPORTE_TELEFÓNICO",'BASE LIQUIDACION REDEBAN 2025'!$B$19,IF(AND(W996="VISITA_TÉCNICA",Y996="TIPO II"),'BASE LIQUIDACION REDEBAN 2025'!$B$18,'BASE LIQUIDACION REDEBAN 2025'!$B$17))</f>
        <v>67654.12000000001</v>
      </c>
      <c r="AD996" s="86">
        <v>0</v>
      </c>
      <c r="AE996" s="86">
        <f t="shared" si="15"/>
        <v>67654.12000000001</v>
      </c>
      <c r="AG996" s="78"/>
    </row>
    <row r="997" spans="1:33" s="49" customFormat="1">
      <c r="A997" s="8" t="s">
        <v>98</v>
      </c>
      <c r="B997" s="94" t="str">
        <f>VLOOKUP(A997,'CENTRO DE COSTOS'!A:D,4,FALSE)</f>
        <v>MIGUEL JULIÁN HERNÁNDEZ GUARÍN</v>
      </c>
      <c r="C997" s="94" t="str">
        <f>VLOOKUP(A997,'CENTRO DE COSTOS'!A:D,2,FALSE)</f>
        <v>0004-0008</v>
      </c>
      <c r="D997" s="8">
        <v>15325</v>
      </c>
      <c r="E997" s="8">
        <v>2720885</v>
      </c>
      <c r="F997" s="8">
        <v>79851</v>
      </c>
      <c r="G997" s="8" t="s">
        <v>6241</v>
      </c>
      <c r="H997" s="8" t="s">
        <v>406</v>
      </c>
      <c r="I997" s="8" t="s">
        <v>11228</v>
      </c>
      <c r="J997" s="8" t="s">
        <v>11229</v>
      </c>
      <c r="K997" s="8" t="s">
        <v>160</v>
      </c>
      <c r="L997" s="8" t="s">
        <v>11230</v>
      </c>
      <c r="M997" s="183">
        <v>45910.44027777778</v>
      </c>
      <c r="N997" s="183">
        <v>45917.415972222218</v>
      </c>
      <c r="O997" s="8"/>
      <c r="P997" s="8" t="s">
        <v>8318</v>
      </c>
      <c r="Q997" s="8" t="s">
        <v>8318</v>
      </c>
      <c r="R997" s="8" t="s">
        <v>162</v>
      </c>
      <c r="S997" s="8" t="s">
        <v>162</v>
      </c>
      <c r="T997" s="8" t="s">
        <v>6246</v>
      </c>
      <c r="U997" s="8" t="s">
        <v>7731</v>
      </c>
      <c r="V997" s="8" t="s">
        <v>11231</v>
      </c>
      <c r="W997" s="8" t="s">
        <v>8320</v>
      </c>
      <c r="X997" s="8"/>
      <c r="Y997" s="94" t="str">
        <f>VLOOKUP(D997,TIPOLOGIA!A:F,6,0)</f>
        <v>TIPO III</v>
      </c>
      <c r="Z997" s="94" t="str">
        <f>VLOOKUP(D997,TIPOLOGIA!A:F,5,0)</f>
        <v>TERRESTRE</v>
      </c>
      <c r="AA997" s="8"/>
      <c r="AB997" s="8">
        <v>0</v>
      </c>
      <c r="AC997" s="86">
        <f>IF(W997="SOPORTE_TELEFÓNICO",'BASE LIQUIDACION REDEBAN 2025'!$B$19,IF(AND(W997="VISITA_TÉCNICA",Y997="TIPO II"),'BASE LIQUIDACION REDEBAN 2025'!$B$18,'BASE LIQUIDACION REDEBAN 2025'!$B$17))</f>
        <v>35779.500569199998</v>
      </c>
      <c r="AD997" s="86">
        <v>0</v>
      </c>
      <c r="AE997" s="86">
        <f t="shared" si="15"/>
        <v>35779.500569199998</v>
      </c>
      <c r="AG997" s="78"/>
    </row>
    <row r="998" spans="1:33" s="49" customFormat="1">
      <c r="A998" s="8" t="s">
        <v>86</v>
      </c>
      <c r="B998" s="94" t="str">
        <f>VLOOKUP(A998,'CENTRO DE COSTOS'!A:D,4,FALSE)</f>
        <v>KEVIN ALEXIS CORZO BUSTOS</v>
      </c>
      <c r="C998" s="94" t="str">
        <f>VLOOKUP(A998,'CENTRO DE COSTOS'!A:D,2,FALSE)</f>
        <v>0004-0007</v>
      </c>
      <c r="D998" s="8">
        <v>73001</v>
      </c>
      <c r="E998" s="8">
        <v>2727923</v>
      </c>
      <c r="F998" s="8">
        <v>49348</v>
      </c>
      <c r="G998" s="8" t="s">
        <v>6241</v>
      </c>
      <c r="H998" s="8" t="s">
        <v>494</v>
      </c>
      <c r="I998" s="8" t="s">
        <v>86</v>
      </c>
      <c r="J998" s="8" t="s">
        <v>11232</v>
      </c>
      <c r="K998" s="8" t="s">
        <v>160</v>
      </c>
      <c r="L998" s="8" t="s">
        <v>11233</v>
      </c>
      <c r="M998" s="183">
        <v>45911.49722222222</v>
      </c>
      <c r="N998" s="183">
        <v>45917.42291666667</v>
      </c>
      <c r="O998" s="8"/>
      <c r="P998" s="8" t="s">
        <v>8318</v>
      </c>
      <c r="Q998" s="8" t="s">
        <v>8318</v>
      </c>
      <c r="R998" s="8" t="s">
        <v>6245</v>
      </c>
      <c r="S998" s="8" t="s">
        <v>6245</v>
      </c>
      <c r="T998" s="8" t="s">
        <v>6246</v>
      </c>
      <c r="U998" s="8" t="s">
        <v>7731</v>
      </c>
      <c r="V998" s="8" t="s">
        <v>11234</v>
      </c>
      <c r="W998" s="8" t="s">
        <v>165</v>
      </c>
      <c r="X998" s="8"/>
      <c r="Y998" s="94" t="str">
        <f>VLOOKUP(D998,TIPOLOGIA!A:F,6,0)</f>
        <v>TIPO I</v>
      </c>
      <c r="Z998" s="94" t="str">
        <f>VLOOKUP(D998,TIPOLOGIA!A:F,5,0)</f>
        <v>TERRESTRE</v>
      </c>
      <c r="AA998" s="8" t="s">
        <v>760</v>
      </c>
      <c r="AB998" s="8">
        <v>1</v>
      </c>
      <c r="AC998" s="86">
        <f>IF(W998="SOPORTE_TELEFÓNICO",'BASE LIQUIDACION REDEBAN 2025'!$B$19,IF(AND(W998="VISITA_TÉCNICA",Y998="TIPO II"),'BASE LIQUIDACION REDEBAN 2025'!$B$18,'BASE LIQUIDACION REDEBAN 2025'!$B$17))</f>
        <v>35779.500569199998</v>
      </c>
      <c r="AD998" s="86">
        <v>0</v>
      </c>
      <c r="AE998" s="86">
        <f t="shared" si="15"/>
        <v>35779.500569199998</v>
      </c>
      <c r="AG998" s="78"/>
    </row>
    <row r="999" spans="1:33" s="49" customFormat="1">
      <c r="A999" s="8" t="s">
        <v>60</v>
      </c>
      <c r="B999" s="94" t="str">
        <f>VLOOKUP(A999,'CENTRO DE COSTOS'!A:D,4,FALSE)</f>
        <v>JUAN SEBASTIÁN RÍOS CASTRILLÓN</v>
      </c>
      <c r="C999" s="94" t="str">
        <f>VLOOKUP(A999,'CENTRO DE COSTOS'!A:D,2,FALSE)</f>
        <v>0004-0005</v>
      </c>
      <c r="D999" s="8">
        <v>5837</v>
      </c>
      <c r="E999" s="8">
        <v>2723185</v>
      </c>
      <c r="F999" s="8">
        <v>42486</v>
      </c>
      <c r="G999" s="8" t="s">
        <v>6241</v>
      </c>
      <c r="H999" s="8" t="s">
        <v>249</v>
      </c>
      <c r="I999" s="8" t="s">
        <v>256</v>
      </c>
      <c r="J999" s="8" t="s">
        <v>11235</v>
      </c>
      <c r="K999" s="8" t="s">
        <v>160</v>
      </c>
      <c r="L999" s="8" t="s">
        <v>11236</v>
      </c>
      <c r="M999" s="183">
        <v>45910.620138888888</v>
      </c>
      <c r="N999" s="183">
        <v>45917.44027777778</v>
      </c>
      <c r="O999" s="8"/>
      <c r="P999" s="8" t="s">
        <v>8318</v>
      </c>
      <c r="Q999" s="8" t="s">
        <v>8318</v>
      </c>
      <c r="R999" s="8" t="s">
        <v>243</v>
      </c>
      <c r="S999" s="8" t="s">
        <v>365</v>
      </c>
      <c r="T999" s="8" t="s">
        <v>6246</v>
      </c>
      <c r="U999" s="8" t="s">
        <v>7731</v>
      </c>
      <c r="V999" s="8" t="s">
        <v>11237</v>
      </c>
      <c r="W999" s="8" t="s">
        <v>8320</v>
      </c>
      <c r="X999" s="8"/>
      <c r="Y999" s="94" t="str">
        <f>VLOOKUP(D999,TIPOLOGIA!A:F,6,0)</f>
        <v>TIPO II</v>
      </c>
      <c r="Z999" s="94" t="str">
        <f>VLOOKUP(D999,TIPOLOGIA!A:F,5,0)</f>
        <v>TERRESTRE</v>
      </c>
      <c r="AA999" s="8" t="s">
        <v>261</v>
      </c>
      <c r="AB999" s="8">
        <v>0</v>
      </c>
      <c r="AC999" s="86">
        <f>IF(W999="SOPORTE_TELEFÓNICO",'BASE LIQUIDACION REDEBAN 2025'!$B$19,IF(AND(W999="VISITA_TÉCNICA",Y999="TIPO II"),'BASE LIQUIDACION REDEBAN 2025'!$B$18,'BASE LIQUIDACION REDEBAN 2025'!$B$17))</f>
        <v>35779.500569199998</v>
      </c>
      <c r="AD999" s="86">
        <v>0</v>
      </c>
      <c r="AE999" s="86">
        <f t="shared" si="15"/>
        <v>35779.500569199998</v>
      </c>
      <c r="AG999" s="78"/>
    </row>
    <row r="1000" spans="1:33" s="49" customFormat="1">
      <c r="A1000" s="8" t="s">
        <v>76</v>
      </c>
      <c r="B1000" s="94" t="str">
        <f>VLOOKUP(A1000,'CENTRO DE COSTOS'!A:D,4,FALSE)</f>
        <v>DIEGO FERNANDO HENAO CARDONA</v>
      </c>
      <c r="C1000" s="94" t="str">
        <f>VLOOKUP(A1000,'CENTRO DE COSTOS'!A:D,2,FALSE)</f>
        <v>0004-0003</v>
      </c>
      <c r="D1000" s="8">
        <v>76001</v>
      </c>
      <c r="E1000" s="8">
        <v>2738191</v>
      </c>
      <c r="F1000" s="8">
        <v>78981</v>
      </c>
      <c r="G1000" s="8" t="s">
        <v>6241</v>
      </c>
      <c r="H1000" s="8" t="s">
        <v>232</v>
      </c>
      <c r="I1000" s="8" t="s">
        <v>76</v>
      </c>
      <c r="J1000" s="8" t="s">
        <v>11238</v>
      </c>
      <c r="K1000" s="8" t="s">
        <v>160</v>
      </c>
      <c r="L1000" s="8" t="s">
        <v>11239</v>
      </c>
      <c r="M1000" s="183">
        <v>45914.541666666657</v>
      </c>
      <c r="N1000" s="183">
        <v>45917.445138888892</v>
      </c>
      <c r="O1000" s="8"/>
      <c r="P1000" s="8" t="s">
        <v>8318</v>
      </c>
      <c r="Q1000" s="8" t="s">
        <v>8318</v>
      </c>
      <c r="R1000" s="8" t="s">
        <v>243</v>
      </c>
      <c r="S1000" s="8" t="s">
        <v>365</v>
      </c>
      <c r="T1000" s="8" t="s">
        <v>6246</v>
      </c>
      <c r="U1000" s="8" t="s">
        <v>7731</v>
      </c>
      <c r="V1000" s="8" t="s">
        <v>11240</v>
      </c>
      <c r="W1000" s="8" t="s">
        <v>165</v>
      </c>
      <c r="X1000" s="8"/>
      <c r="Y1000" s="94" t="str">
        <f>VLOOKUP(D1000,TIPOLOGIA!A:F,6,0)</f>
        <v>TIPO I</v>
      </c>
      <c r="Z1000" s="94" t="str">
        <f>VLOOKUP(D1000,TIPOLOGIA!A:F,5,0)</f>
        <v>TERRESTRE</v>
      </c>
      <c r="AA1000" s="8" t="s">
        <v>1498</v>
      </c>
      <c r="AB1000" s="8">
        <v>1</v>
      </c>
      <c r="AC1000" s="86">
        <f>IF(W1000="SOPORTE_TELEFÓNICO",'BASE LIQUIDACION REDEBAN 2025'!$B$19,IF(AND(W1000="VISITA_TÉCNICA",Y1000="TIPO II"),'BASE LIQUIDACION REDEBAN 2025'!$B$18,'BASE LIQUIDACION REDEBAN 2025'!$B$17))</f>
        <v>35779.500569199998</v>
      </c>
      <c r="AD1000" s="86">
        <v>0</v>
      </c>
      <c r="AE1000" s="86">
        <f t="shared" si="15"/>
        <v>35779.500569199998</v>
      </c>
      <c r="AG1000" s="78"/>
    </row>
    <row r="1001" spans="1:33" s="49" customFormat="1">
      <c r="A1001" s="8" t="s">
        <v>94</v>
      </c>
      <c r="B1001" s="94" t="str">
        <f>VLOOKUP(A1001,'CENTRO DE COSTOS'!A:D,4,FALSE)</f>
        <v>DIEGO FERNANDO HENAO CARDONA</v>
      </c>
      <c r="C1001" s="94" t="str">
        <f>VLOOKUP(A1001,'CENTRO DE COSTOS'!A:D,2,FALSE)</f>
        <v>0004-0002</v>
      </c>
      <c r="D1001" s="8">
        <v>63001</v>
      </c>
      <c r="E1001" s="8">
        <v>2736928</v>
      </c>
      <c r="F1001" s="8">
        <v>51278</v>
      </c>
      <c r="G1001" s="8" t="s">
        <v>6241</v>
      </c>
      <c r="H1001" s="8" t="s">
        <v>732</v>
      </c>
      <c r="I1001" s="8" t="s">
        <v>733</v>
      </c>
      <c r="J1001" s="8" t="s">
        <v>11241</v>
      </c>
      <c r="K1001" s="8" t="s">
        <v>160</v>
      </c>
      <c r="L1001" s="8" t="s">
        <v>11242</v>
      </c>
      <c r="M1001" s="183">
        <v>45913.380555555559</v>
      </c>
      <c r="N1001" s="183">
        <v>45917.445138888892</v>
      </c>
      <c r="O1001" s="8"/>
      <c r="P1001" s="8" t="s">
        <v>8318</v>
      </c>
      <c r="Q1001" s="8" t="s">
        <v>8318</v>
      </c>
      <c r="R1001" s="8" t="s">
        <v>243</v>
      </c>
      <c r="S1001" s="8" t="s">
        <v>365</v>
      </c>
      <c r="T1001" s="8" t="s">
        <v>6246</v>
      </c>
      <c r="U1001" s="8" t="s">
        <v>7731</v>
      </c>
      <c r="V1001" s="8" t="s">
        <v>11243</v>
      </c>
      <c r="W1001" s="8" t="s">
        <v>165</v>
      </c>
      <c r="X1001" s="8"/>
      <c r="Y1001" s="94" t="str">
        <f>VLOOKUP(D1001,TIPOLOGIA!A:F,6,0)</f>
        <v>TIPO II</v>
      </c>
      <c r="Z1001" s="94" t="str">
        <f>VLOOKUP(D1001,TIPOLOGIA!A:F,5,0)</f>
        <v>TERRESTRE</v>
      </c>
      <c r="AA1001" s="8" t="s">
        <v>1533</v>
      </c>
      <c r="AB1001" s="8">
        <v>1</v>
      </c>
      <c r="AC1001" s="86">
        <f>IF(W1001="SOPORTE_TELEFÓNICO",'BASE LIQUIDACION REDEBAN 2025'!$B$19,IF(AND(W1001="VISITA_TÉCNICA",Y1001="TIPO II"),'BASE LIQUIDACION REDEBAN 2025'!$B$18,'BASE LIQUIDACION REDEBAN 2025'!$B$17))</f>
        <v>67654.12000000001</v>
      </c>
      <c r="AD1001" s="86">
        <v>0</v>
      </c>
      <c r="AE1001" s="86">
        <f t="shared" si="15"/>
        <v>67654.12000000001</v>
      </c>
      <c r="AG1001" s="78"/>
    </row>
    <row r="1002" spans="1:33" s="49" customFormat="1">
      <c r="A1002" s="8" t="s">
        <v>60</v>
      </c>
      <c r="B1002" s="94" t="str">
        <f>VLOOKUP(A1002,'CENTRO DE COSTOS'!A:D,4,FALSE)</f>
        <v>JUAN SEBASTIÁN RÍOS CASTRILLÓN</v>
      </c>
      <c r="C1002" s="94" t="str">
        <f>VLOOKUP(A1002,'CENTRO DE COSTOS'!A:D,2,FALSE)</f>
        <v>0004-0005</v>
      </c>
      <c r="D1002" s="8">
        <v>5837</v>
      </c>
      <c r="E1002" s="8">
        <v>2723233</v>
      </c>
      <c r="F1002" s="8">
        <v>44260</v>
      </c>
      <c r="G1002" s="8" t="s">
        <v>6241</v>
      </c>
      <c r="H1002" s="8" t="s">
        <v>249</v>
      </c>
      <c r="I1002" s="8" t="s">
        <v>256</v>
      </c>
      <c r="J1002" s="8" t="s">
        <v>11244</v>
      </c>
      <c r="K1002" s="8" t="s">
        <v>160</v>
      </c>
      <c r="L1002" s="8" t="s">
        <v>11245</v>
      </c>
      <c r="M1002" s="183">
        <v>45910.614583333343</v>
      </c>
      <c r="N1002" s="183">
        <v>45917.447222222218</v>
      </c>
      <c r="O1002" s="8"/>
      <c r="P1002" s="8" t="s">
        <v>8318</v>
      </c>
      <c r="Q1002" s="8" t="s">
        <v>8318</v>
      </c>
      <c r="R1002" s="8" t="s">
        <v>243</v>
      </c>
      <c r="S1002" s="8" t="s">
        <v>244</v>
      </c>
      <c r="T1002" s="8" t="s">
        <v>6246</v>
      </c>
      <c r="U1002" s="8" t="s">
        <v>7731</v>
      </c>
      <c r="V1002" s="8" t="s">
        <v>11246</v>
      </c>
      <c r="W1002" s="8" t="s">
        <v>8320</v>
      </c>
      <c r="X1002" s="8"/>
      <c r="Y1002" s="94" t="str">
        <f>VLOOKUP(D1002,TIPOLOGIA!A:F,6,0)</f>
        <v>TIPO II</v>
      </c>
      <c r="Z1002" s="94" t="str">
        <f>VLOOKUP(D1002,TIPOLOGIA!A:F,5,0)</f>
        <v>TERRESTRE</v>
      </c>
      <c r="AA1002" s="8" t="s">
        <v>261</v>
      </c>
      <c r="AB1002" s="8">
        <v>0</v>
      </c>
      <c r="AC1002" s="86">
        <f>IF(W1002="SOPORTE_TELEFÓNICO",'BASE LIQUIDACION REDEBAN 2025'!$B$19,IF(AND(W1002="VISITA_TÉCNICA",Y1002="TIPO II"),'BASE LIQUIDACION REDEBAN 2025'!$B$18,'BASE LIQUIDACION REDEBAN 2025'!$B$17))</f>
        <v>35779.500569199998</v>
      </c>
      <c r="AD1002" s="86">
        <v>0</v>
      </c>
      <c r="AE1002" s="86">
        <f t="shared" si="15"/>
        <v>35779.500569199998</v>
      </c>
      <c r="AG1002" s="78"/>
    </row>
    <row r="1003" spans="1:33" s="49" customFormat="1">
      <c r="A1003" s="8" t="s">
        <v>68</v>
      </c>
      <c r="B1003" s="94" t="str">
        <f>VLOOKUP(A1003,'CENTRO DE COSTOS'!A:D,4,FALSE)</f>
        <v>WILLIAM ASDRUBAL ROZO ROZO</v>
      </c>
      <c r="C1003" s="94" t="str">
        <f>VLOOKUP(A1003,'CENTRO DE COSTOS'!A:D,2,FALSE)</f>
        <v>0004-0004</v>
      </c>
      <c r="D1003" s="8">
        <v>25899</v>
      </c>
      <c r="E1003" s="8">
        <v>2734834</v>
      </c>
      <c r="F1003" s="8">
        <v>76703</v>
      </c>
      <c r="G1003" s="8" t="s">
        <v>6241</v>
      </c>
      <c r="H1003" s="8" t="s">
        <v>417</v>
      </c>
      <c r="I1003" s="8" t="s">
        <v>2927</v>
      </c>
      <c r="J1003" s="8" t="s">
        <v>11247</v>
      </c>
      <c r="K1003" s="8" t="s">
        <v>160</v>
      </c>
      <c r="L1003" s="8" t="s">
        <v>11248</v>
      </c>
      <c r="M1003" s="183">
        <v>45912.609722222223</v>
      </c>
      <c r="N1003" s="183">
        <v>45917.45208333333</v>
      </c>
      <c r="O1003" s="8"/>
      <c r="P1003" s="8" t="s">
        <v>8318</v>
      </c>
      <c r="Q1003" s="8" t="s">
        <v>8318</v>
      </c>
      <c r="R1003" s="8" t="s">
        <v>6245</v>
      </c>
      <c r="S1003" s="8" t="s">
        <v>6245</v>
      </c>
      <c r="T1003" s="8" t="s">
        <v>6246</v>
      </c>
      <c r="U1003" s="8" t="s">
        <v>7731</v>
      </c>
      <c r="V1003" s="8" t="s">
        <v>11227</v>
      </c>
      <c r="W1003" s="8" t="s">
        <v>165</v>
      </c>
      <c r="X1003" s="8"/>
      <c r="Y1003" s="94" t="str">
        <f>VLOOKUP(D1003,TIPOLOGIA!A:F,6,0)</f>
        <v>TIPO II</v>
      </c>
      <c r="Z1003" s="94" t="str">
        <f>VLOOKUP(D1003,TIPOLOGIA!A:F,5,0)</f>
        <v>TERRESTRE</v>
      </c>
      <c r="AA1003" s="8" t="s">
        <v>1269</v>
      </c>
      <c r="AB1003" s="8">
        <v>1</v>
      </c>
      <c r="AC1003" s="86">
        <f>IF(W1003="SOPORTE_TELEFÓNICO",'BASE LIQUIDACION REDEBAN 2025'!$B$19,IF(AND(W1003="VISITA_TÉCNICA",Y1003="TIPO II"),'BASE LIQUIDACION REDEBAN 2025'!$B$18,'BASE LIQUIDACION REDEBAN 2025'!$B$17))</f>
        <v>67654.12000000001</v>
      </c>
      <c r="AD1003" s="86">
        <v>0</v>
      </c>
      <c r="AE1003" s="86">
        <f t="shared" si="15"/>
        <v>67654.12000000001</v>
      </c>
      <c r="AG1003" s="78"/>
    </row>
    <row r="1004" spans="1:33" s="49" customFormat="1">
      <c r="A1004" s="8" t="s">
        <v>60</v>
      </c>
      <c r="B1004" s="94" t="str">
        <f>VLOOKUP(A1004,'CENTRO DE COSTOS'!A:D,4,FALSE)</f>
        <v>JUAN SEBASTIÁN RÍOS CASTRILLÓN</v>
      </c>
      <c r="C1004" s="94" t="str">
        <f>VLOOKUP(A1004,'CENTRO DE COSTOS'!A:D,2,FALSE)</f>
        <v>0004-0005</v>
      </c>
      <c r="D1004" s="8">
        <v>5490</v>
      </c>
      <c r="E1004" s="8">
        <v>2723971</v>
      </c>
      <c r="F1004" s="8">
        <v>69538</v>
      </c>
      <c r="G1004" s="8" t="s">
        <v>6241</v>
      </c>
      <c r="H1004" s="8" t="s">
        <v>249</v>
      </c>
      <c r="I1004" s="8" t="s">
        <v>3361</v>
      </c>
      <c r="J1004" s="8" t="s">
        <v>11249</v>
      </c>
      <c r="K1004" s="8" t="s">
        <v>160</v>
      </c>
      <c r="L1004" s="8" t="s">
        <v>11250</v>
      </c>
      <c r="M1004" s="183">
        <v>45910.675000000003</v>
      </c>
      <c r="N1004" s="183">
        <v>45917.452777777777</v>
      </c>
      <c r="O1004" s="8"/>
      <c r="P1004" s="8" t="s">
        <v>8318</v>
      </c>
      <c r="Q1004" s="8" t="s">
        <v>8318</v>
      </c>
      <c r="R1004" s="8" t="s">
        <v>6245</v>
      </c>
      <c r="S1004" s="8" t="s">
        <v>6245</v>
      </c>
      <c r="T1004" s="8" t="s">
        <v>6246</v>
      </c>
      <c r="U1004" s="8" t="s">
        <v>7731</v>
      </c>
      <c r="V1004" s="8" t="s">
        <v>11251</v>
      </c>
      <c r="W1004" s="8" t="s">
        <v>8320</v>
      </c>
      <c r="X1004" s="8"/>
      <c r="Y1004" s="94" t="str">
        <f>VLOOKUP(D1004,TIPOLOGIA!A:F,6,0)</f>
        <v>TIPO II</v>
      </c>
      <c r="Z1004" s="94" t="str">
        <f>VLOOKUP(D1004,TIPOLOGIA!A:F,5,0)</f>
        <v>TERRESTRE</v>
      </c>
      <c r="AA1004" s="8" t="s">
        <v>261</v>
      </c>
      <c r="AB1004" s="8">
        <v>0</v>
      </c>
      <c r="AC1004" s="86">
        <f>IF(W1004="SOPORTE_TELEFÓNICO",'BASE LIQUIDACION REDEBAN 2025'!$B$19,IF(AND(W1004="VISITA_TÉCNICA",Y1004="TIPO II"),'BASE LIQUIDACION REDEBAN 2025'!$B$18,'BASE LIQUIDACION REDEBAN 2025'!$B$17))</f>
        <v>35779.500569199998</v>
      </c>
      <c r="AD1004" s="86">
        <v>0</v>
      </c>
      <c r="AE1004" s="86">
        <f t="shared" si="15"/>
        <v>35779.500569199998</v>
      </c>
      <c r="AG1004" s="78"/>
    </row>
    <row r="1005" spans="1:33" s="49" customFormat="1">
      <c r="A1005" s="8" t="s">
        <v>86</v>
      </c>
      <c r="B1005" s="94" t="str">
        <f>VLOOKUP(A1005,'CENTRO DE COSTOS'!A:D,4,FALSE)</f>
        <v>KEVIN ALEXIS CORZO BUSTOS</v>
      </c>
      <c r="C1005" s="94" t="str">
        <f>VLOOKUP(A1005,'CENTRO DE COSTOS'!A:D,2,FALSE)</f>
        <v>0004-0007</v>
      </c>
      <c r="D1005" s="8">
        <v>73001</v>
      </c>
      <c r="E1005" s="8">
        <v>2733030</v>
      </c>
      <c r="F1005" s="8">
        <v>62916</v>
      </c>
      <c r="G1005" s="8" t="s">
        <v>6241</v>
      </c>
      <c r="H1005" s="8" t="s">
        <v>494</v>
      </c>
      <c r="I1005" s="8" t="s">
        <v>86</v>
      </c>
      <c r="J1005" s="8" t="s">
        <v>11252</v>
      </c>
      <c r="K1005" s="8" t="s">
        <v>160</v>
      </c>
      <c r="L1005" s="8" t="s">
        <v>11253</v>
      </c>
      <c r="M1005" s="183">
        <v>45912.431944444441</v>
      </c>
      <c r="N1005" s="183">
        <v>45917.45416666667</v>
      </c>
      <c r="O1005" s="8"/>
      <c r="P1005" s="8" t="s">
        <v>8318</v>
      </c>
      <c r="Q1005" s="8" t="s">
        <v>8318</v>
      </c>
      <c r="R1005" s="8" t="s">
        <v>6245</v>
      </c>
      <c r="S1005" s="8" t="s">
        <v>6245</v>
      </c>
      <c r="T1005" s="8" t="s">
        <v>6246</v>
      </c>
      <c r="U1005" s="8" t="s">
        <v>7731</v>
      </c>
      <c r="V1005" s="8" t="s">
        <v>11254</v>
      </c>
      <c r="W1005" s="8" t="s">
        <v>165</v>
      </c>
      <c r="X1005" s="8"/>
      <c r="Y1005" s="94" t="str">
        <f>VLOOKUP(D1005,TIPOLOGIA!A:F,6,0)</f>
        <v>TIPO I</v>
      </c>
      <c r="Z1005" s="94" t="str">
        <f>VLOOKUP(D1005,TIPOLOGIA!A:F,5,0)</f>
        <v>TERRESTRE</v>
      </c>
      <c r="AA1005" s="8" t="s">
        <v>760</v>
      </c>
      <c r="AB1005" s="8">
        <v>1</v>
      </c>
      <c r="AC1005" s="86">
        <f>IF(W1005="SOPORTE_TELEFÓNICO",'BASE LIQUIDACION REDEBAN 2025'!$B$19,IF(AND(W1005="VISITA_TÉCNICA",Y1005="TIPO II"),'BASE LIQUIDACION REDEBAN 2025'!$B$18,'BASE LIQUIDACION REDEBAN 2025'!$B$17))</f>
        <v>35779.500569199998</v>
      </c>
      <c r="AD1005" s="86">
        <v>0</v>
      </c>
      <c r="AE1005" s="86">
        <f t="shared" si="15"/>
        <v>35779.500569199998</v>
      </c>
      <c r="AG1005" s="78"/>
    </row>
    <row r="1006" spans="1:33" s="49" customFormat="1">
      <c r="A1006" s="8" t="s">
        <v>86</v>
      </c>
      <c r="B1006" s="94" t="str">
        <f>VLOOKUP(A1006,'CENTRO DE COSTOS'!A:D,4,FALSE)</f>
        <v>KEVIN ALEXIS CORZO BUSTOS</v>
      </c>
      <c r="C1006" s="94" t="str">
        <f>VLOOKUP(A1006,'CENTRO DE COSTOS'!A:D,2,FALSE)</f>
        <v>0004-0007</v>
      </c>
      <c r="D1006" s="8">
        <v>73319</v>
      </c>
      <c r="E1006" s="8">
        <v>2733243</v>
      </c>
      <c r="F1006" s="8">
        <v>67493</v>
      </c>
      <c r="G1006" s="8" t="s">
        <v>6241</v>
      </c>
      <c r="H1006" s="8" t="s">
        <v>494</v>
      </c>
      <c r="I1006" s="8" t="s">
        <v>5646</v>
      </c>
      <c r="J1006" s="8" t="s">
        <v>11255</v>
      </c>
      <c r="K1006" s="8" t="s">
        <v>160</v>
      </c>
      <c r="L1006" s="8" t="s">
        <v>11256</v>
      </c>
      <c r="M1006" s="183">
        <v>45912.445138888892</v>
      </c>
      <c r="N1006" s="183">
        <v>45917.456944444442</v>
      </c>
      <c r="O1006" s="8"/>
      <c r="P1006" s="8" t="s">
        <v>8318</v>
      </c>
      <c r="Q1006" s="8" t="s">
        <v>8318</v>
      </c>
      <c r="R1006" s="8" t="s">
        <v>6245</v>
      </c>
      <c r="S1006" s="8" t="s">
        <v>6245</v>
      </c>
      <c r="T1006" s="8" t="s">
        <v>6246</v>
      </c>
      <c r="U1006" s="8" t="s">
        <v>7731</v>
      </c>
      <c r="V1006" s="8" t="s">
        <v>11257</v>
      </c>
      <c r="W1006" s="8" t="s">
        <v>165</v>
      </c>
      <c r="X1006" s="8"/>
      <c r="Y1006" s="94" t="str">
        <f>VLOOKUP(D1006,TIPOLOGIA!A:F,6,0)</f>
        <v>TIPO II</v>
      </c>
      <c r="Z1006" s="94" t="str">
        <f>VLOOKUP(D1006,TIPOLOGIA!A:F,5,0)</f>
        <v>TERRESTRE</v>
      </c>
      <c r="AA1006" s="8" t="s">
        <v>503</v>
      </c>
      <c r="AB1006" s="8">
        <v>1</v>
      </c>
      <c r="AC1006" s="86">
        <f>IF(W1006="SOPORTE_TELEFÓNICO",'BASE LIQUIDACION REDEBAN 2025'!$B$19,IF(AND(W1006="VISITA_TÉCNICA",Y1006="TIPO II"),'BASE LIQUIDACION REDEBAN 2025'!$B$18,'BASE LIQUIDACION REDEBAN 2025'!$B$17))</f>
        <v>67654.12000000001</v>
      </c>
      <c r="AD1006" s="86">
        <v>0</v>
      </c>
      <c r="AE1006" s="86">
        <f t="shared" si="15"/>
        <v>67654.12000000001</v>
      </c>
      <c r="AG1006" s="78"/>
    </row>
    <row r="1007" spans="1:33" s="49" customFormat="1">
      <c r="A1007" s="8" t="s">
        <v>68</v>
      </c>
      <c r="B1007" s="94" t="str">
        <f>VLOOKUP(A1007,'CENTRO DE COSTOS'!A:D,4,FALSE)</f>
        <v>WILLIAM ASDRUBAL ROZO ROZO</v>
      </c>
      <c r="C1007" s="94" t="str">
        <f>VLOOKUP(A1007,'CENTRO DE COSTOS'!A:D,2,FALSE)</f>
        <v>0004-0004</v>
      </c>
      <c r="D1007" s="8">
        <v>25175</v>
      </c>
      <c r="E1007" s="8">
        <v>2735870</v>
      </c>
      <c r="F1007" s="8">
        <v>19510</v>
      </c>
      <c r="G1007" s="8" t="s">
        <v>6241</v>
      </c>
      <c r="H1007" s="8" t="s">
        <v>417</v>
      </c>
      <c r="I1007" s="8" t="s">
        <v>3065</v>
      </c>
      <c r="J1007" s="8" t="s">
        <v>9924</v>
      </c>
      <c r="K1007" s="8" t="s">
        <v>160</v>
      </c>
      <c r="L1007" s="8" t="s">
        <v>11258</v>
      </c>
      <c r="M1007" s="183">
        <v>45912.697916666657</v>
      </c>
      <c r="N1007" s="183">
        <v>45917.458333333343</v>
      </c>
      <c r="O1007" s="8"/>
      <c r="P1007" s="8" t="s">
        <v>8318</v>
      </c>
      <c r="Q1007" s="8" t="s">
        <v>8318</v>
      </c>
      <c r="R1007" s="8" t="s">
        <v>357</v>
      </c>
      <c r="S1007" s="8" t="s">
        <v>7751</v>
      </c>
      <c r="T1007" s="8" t="s">
        <v>6246</v>
      </c>
      <c r="U1007" s="8" t="s">
        <v>7731</v>
      </c>
      <c r="V1007" s="8" t="s">
        <v>11259</v>
      </c>
      <c r="W1007" s="8" t="s">
        <v>165</v>
      </c>
      <c r="X1007" s="8"/>
      <c r="Y1007" s="94" t="str">
        <f>VLOOKUP(D1007,TIPOLOGIA!A:F,6,0)</f>
        <v>TIPO II</v>
      </c>
      <c r="Z1007" s="94" t="str">
        <f>VLOOKUP(D1007,TIPOLOGIA!A:F,5,0)</f>
        <v>TERRESTRE</v>
      </c>
      <c r="AA1007" s="8" t="s">
        <v>1269</v>
      </c>
      <c r="AB1007" s="8">
        <v>1</v>
      </c>
      <c r="AC1007" s="86">
        <f>IF(W1007="SOPORTE_TELEFÓNICO",'BASE LIQUIDACION REDEBAN 2025'!$B$19,IF(AND(W1007="VISITA_TÉCNICA",Y1007="TIPO II"),'BASE LIQUIDACION REDEBAN 2025'!$B$18,'BASE LIQUIDACION REDEBAN 2025'!$B$17))</f>
        <v>67654.12000000001</v>
      </c>
      <c r="AD1007" s="86">
        <v>0</v>
      </c>
      <c r="AE1007" s="86">
        <f t="shared" si="15"/>
        <v>67654.12000000001</v>
      </c>
      <c r="AG1007" s="78"/>
    </row>
    <row r="1008" spans="1:33" s="49" customFormat="1">
      <c r="A1008" s="8" t="s">
        <v>86</v>
      </c>
      <c r="B1008" s="94" t="str">
        <f>VLOOKUP(A1008,'CENTRO DE COSTOS'!A:D,4,FALSE)</f>
        <v>KEVIN ALEXIS CORZO BUSTOS</v>
      </c>
      <c r="C1008" s="94" t="str">
        <f>VLOOKUP(A1008,'CENTRO DE COSTOS'!A:D,2,FALSE)</f>
        <v>0004-0007</v>
      </c>
      <c r="D1008" s="8">
        <v>73001</v>
      </c>
      <c r="E1008" s="8">
        <v>2737228</v>
      </c>
      <c r="F1008" s="8">
        <v>57074</v>
      </c>
      <c r="G1008" s="8" t="s">
        <v>6241</v>
      </c>
      <c r="H1008" s="8" t="s">
        <v>494</v>
      </c>
      <c r="I1008" s="8" t="s">
        <v>86</v>
      </c>
      <c r="J1008" s="8" t="s">
        <v>9485</v>
      </c>
      <c r="K1008" s="8" t="s">
        <v>160</v>
      </c>
      <c r="L1008" s="8" t="s">
        <v>11260</v>
      </c>
      <c r="M1008" s="183">
        <v>45913.465277777781</v>
      </c>
      <c r="N1008" s="183">
        <v>45917.464583333327</v>
      </c>
      <c r="O1008" s="8"/>
      <c r="P1008" s="8" t="s">
        <v>8318</v>
      </c>
      <c r="Q1008" s="8" t="s">
        <v>8318</v>
      </c>
      <c r="R1008" s="8" t="s">
        <v>243</v>
      </c>
      <c r="S1008" s="8" t="s">
        <v>365</v>
      </c>
      <c r="T1008" s="8" t="s">
        <v>6246</v>
      </c>
      <c r="U1008" s="8" t="s">
        <v>7731</v>
      </c>
      <c r="V1008" s="8" t="s">
        <v>11261</v>
      </c>
      <c r="W1008" s="8" t="s">
        <v>165</v>
      </c>
      <c r="X1008" s="8"/>
      <c r="Y1008" s="94" t="str">
        <f>VLOOKUP(D1008,TIPOLOGIA!A:F,6,0)</f>
        <v>TIPO I</v>
      </c>
      <c r="Z1008" s="94" t="str">
        <f>VLOOKUP(D1008,TIPOLOGIA!A:F,5,0)</f>
        <v>TERRESTRE</v>
      </c>
      <c r="AA1008" s="8" t="s">
        <v>760</v>
      </c>
      <c r="AB1008" s="8">
        <v>1</v>
      </c>
      <c r="AC1008" s="86">
        <f>IF(W1008="SOPORTE_TELEFÓNICO",'BASE LIQUIDACION REDEBAN 2025'!$B$19,IF(AND(W1008="VISITA_TÉCNICA",Y1008="TIPO II"),'BASE LIQUIDACION REDEBAN 2025'!$B$18,'BASE LIQUIDACION REDEBAN 2025'!$B$17))</f>
        <v>35779.500569199998</v>
      </c>
      <c r="AD1008" s="86">
        <v>0</v>
      </c>
      <c r="AE1008" s="86">
        <f t="shared" si="15"/>
        <v>35779.500569199998</v>
      </c>
      <c r="AG1008" s="78"/>
    </row>
    <row r="1009" spans="1:33" s="49" customFormat="1">
      <c r="A1009" s="8" t="s">
        <v>93</v>
      </c>
      <c r="B1009" s="94" t="str">
        <f>VLOOKUP(A1009,'CENTRO DE COSTOS'!A:D,4,FALSE)</f>
        <v>DIEGO FERNANDO HENAO CARDONA</v>
      </c>
      <c r="C1009" s="94" t="str">
        <f>VLOOKUP(A1009,'CENTRO DE COSTOS'!A:D,2,FALSE)</f>
        <v>0004-0003</v>
      </c>
      <c r="D1009" s="8">
        <v>52001</v>
      </c>
      <c r="E1009" s="8">
        <v>2733996</v>
      </c>
      <c r="F1009" s="8">
        <v>78656</v>
      </c>
      <c r="G1009" s="8" t="s">
        <v>6241</v>
      </c>
      <c r="H1009" s="8" t="s">
        <v>157</v>
      </c>
      <c r="I1009" s="8" t="s">
        <v>93</v>
      </c>
      <c r="J1009" s="8" t="s">
        <v>11262</v>
      </c>
      <c r="K1009" s="8" t="s">
        <v>160</v>
      </c>
      <c r="L1009" s="8" t="s">
        <v>11263</v>
      </c>
      <c r="M1009" s="183">
        <v>45912.506944444453</v>
      </c>
      <c r="N1009" s="183">
        <v>45917.470138888893</v>
      </c>
      <c r="O1009" s="8"/>
      <c r="P1009" s="8" t="s">
        <v>8318</v>
      </c>
      <c r="Q1009" s="8" t="s">
        <v>8318</v>
      </c>
      <c r="R1009" s="8" t="s">
        <v>243</v>
      </c>
      <c r="S1009" s="8" t="s">
        <v>244</v>
      </c>
      <c r="T1009" s="8" t="s">
        <v>6246</v>
      </c>
      <c r="U1009" s="8" t="s">
        <v>7731</v>
      </c>
      <c r="V1009" s="8" t="s">
        <v>11264</v>
      </c>
      <c r="W1009" s="8" t="s">
        <v>165</v>
      </c>
      <c r="X1009" s="8"/>
      <c r="Y1009" s="94" t="str">
        <f>VLOOKUP(D1009,TIPOLOGIA!A:F,6,0)</f>
        <v>TIPO I</v>
      </c>
      <c r="Z1009" s="94" t="str">
        <f>VLOOKUP(D1009,TIPOLOGIA!A:F,5,0)</f>
        <v>TERRESTRE</v>
      </c>
      <c r="AA1009" s="8" t="s">
        <v>851</v>
      </c>
      <c r="AB1009" s="8">
        <v>1</v>
      </c>
      <c r="AC1009" s="86">
        <f>IF(W1009="SOPORTE_TELEFÓNICO",'BASE LIQUIDACION REDEBAN 2025'!$B$19,IF(AND(W1009="VISITA_TÉCNICA",Y1009="TIPO II"),'BASE LIQUIDACION REDEBAN 2025'!$B$18,'BASE LIQUIDACION REDEBAN 2025'!$B$17))</f>
        <v>35779.500569199998</v>
      </c>
      <c r="AD1009" s="86">
        <v>0</v>
      </c>
      <c r="AE1009" s="86">
        <f t="shared" si="15"/>
        <v>35779.500569199998</v>
      </c>
      <c r="AG1009" s="78"/>
    </row>
    <row r="1010" spans="1:33" s="49" customFormat="1">
      <c r="A1010" s="8" t="s">
        <v>72</v>
      </c>
      <c r="B1010" s="94" t="str">
        <f>VLOOKUP(A1010,'CENTRO DE COSTOS'!A:D,4,FALSE)</f>
        <v>MIGUEL JULIÁN HERNÁNDEZ GUARÍN</v>
      </c>
      <c r="C1010" s="94" t="str">
        <f>VLOOKUP(A1010,'CENTRO DE COSTOS'!A:D,2,FALSE)</f>
        <v>0004-0008</v>
      </c>
      <c r="D1010" s="8">
        <v>68547</v>
      </c>
      <c r="E1010" s="8">
        <v>2741957</v>
      </c>
      <c r="F1010" s="8">
        <v>78051</v>
      </c>
      <c r="G1010" s="8" t="s">
        <v>6241</v>
      </c>
      <c r="H1010" s="8" t="s">
        <v>224</v>
      </c>
      <c r="I1010" s="8" t="s">
        <v>743</v>
      </c>
      <c r="J1010" s="8" t="s">
        <v>11265</v>
      </c>
      <c r="K1010" s="8" t="s">
        <v>160</v>
      </c>
      <c r="L1010" s="8" t="s">
        <v>11266</v>
      </c>
      <c r="M1010" s="183">
        <v>45915.493055555547</v>
      </c>
      <c r="N1010" s="183">
        <v>45917.482638888891</v>
      </c>
      <c r="O1010" s="8"/>
      <c r="P1010" s="8" t="s">
        <v>8318</v>
      </c>
      <c r="Q1010" s="8" t="s">
        <v>8318</v>
      </c>
      <c r="R1010" s="8" t="s">
        <v>243</v>
      </c>
      <c r="S1010" s="8" t="s">
        <v>365</v>
      </c>
      <c r="T1010" s="8" t="s">
        <v>6246</v>
      </c>
      <c r="U1010" s="8" t="s">
        <v>7731</v>
      </c>
      <c r="V1010" s="8" t="s">
        <v>11267</v>
      </c>
      <c r="W1010" s="8" t="s">
        <v>165</v>
      </c>
      <c r="X1010" s="8"/>
      <c r="Y1010" s="94" t="str">
        <f>VLOOKUP(D1010,TIPOLOGIA!A:F,6,0)</f>
        <v>TIPO II</v>
      </c>
      <c r="Z1010" s="94" t="str">
        <f>VLOOKUP(D1010,TIPOLOGIA!A:F,5,0)</f>
        <v>TERRESTRE</v>
      </c>
      <c r="AA1010" s="8" t="s">
        <v>1400</v>
      </c>
      <c r="AB1010" s="8">
        <v>1</v>
      </c>
      <c r="AC1010" s="86">
        <f>IF(W1010="SOPORTE_TELEFÓNICO",'BASE LIQUIDACION REDEBAN 2025'!$B$19,IF(AND(W1010="VISITA_TÉCNICA",Y1010="TIPO II"),'BASE LIQUIDACION REDEBAN 2025'!$B$18,'BASE LIQUIDACION REDEBAN 2025'!$B$17))</f>
        <v>67654.12000000001</v>
      </c>
      <c r="AD1010" s="86">
        <v>0</v>
      </c>
      <c r="AE1010" s="86">
        <f t="shared" si="15"/>
        <v>67654.12000000001</v>
      </c>
      <c r="AG1010" s="78"/>
    </row>
    <row r="1011" spans="1:33" s="49" customFormat="1">
      <c r="A1011" s="8" t="s">
        <v>64</v>
      </c>
      <c r="B1011" s="94" t="str">
        <f>VLOOKUP(A1011,'CENTRO DE COSTOS'!A:D,4,FALSE)</f>
        <v>JOSE MAURICIO HERNANDEZ ROJAS</v>
      </c>
      <c r="C1011" s="94" t="str">
        <f>VLOOKUP(A1011,'CENTRO DE COSTOS'!A:D,2,FALSE)</f>
        <v>0004-0001</v>
      </c>
      <c r="D1011" s="8">
        <v>8638</v>
      </c>
      <c r="E1011" s="8">
        <v>2744006</v>
      </c>
      <c r="F1011" s="8">
        <v>61179</v>
      </c>
      <c r="G1011" s="8" t="s">
        <v>6241</v>
      </c>
      <c r="H1011" s="8" t="s">
        <v>1045</v>
      </c>
      <c r="I1011" s="8" t="s">
        <v>2230</v>
      </c>
      <c r="J1011" s="8" t="s">
        <v>2546</v>
      </c>
      <c r="K1011" s="8" t="s">
        <v>160</v>
      </c>
      <c r="L1011" s="8" t="s">
        <v>11268</v>
      </c>
      <c r="M1011" s="183">
        <v>45915.662499999999</v>
      </c>
      <c r="N1011" s="183">
        <v>45917.491666666669</v>
      </c>
      <c r="O1011" s="8"/>
      <c r="P1011" s="8" t="s">
        <v>8318</v>
      </c>
      <c r="Q1011" s="8" t="s">
        <v>8318</v>
      </c>
      <c r="R1011" s="8" t="s">
        <v>6245</v>
      </c>
      <c r="S1011" s="8" t="s">
        <v>6245</v>
      </c>
      <c r="T1011" s="8" t="s">
        <v>6246</v>
      </c>
      <c r="U1011" s="8" t="s">
        <v>7731</v>
      </c>
      <c r="V1011" s="8" t="s">
        <v>11269</v>
      </c>
      <c r="W1011" s="8" t="s">
        <v>165</v>
      </c>
      <c r="X1011" s="8"/>
      <c r="Y1011" s="94" t="str">
        <f>VLOOKUP(D1011,TIPOLOGIA!A:F,6,0)</f>
        <v>TIPO II</v>
      </c>
      <c r="Z1011" s="94" t="str">
        <f>VLOOKUP(D1011,TIPOLOGIA!A:F,5,0)</f>
        <v>TERRESTRE</v>
      </c>
      <c r="AA1011" s="8" t="s">
        <v>1049</v>
      </c>
      <c r="AB1011" s="8">
        <v>1</v>
      </c>
      <c r="AC1011" s="86">
        <f>IF(W1011="SOPORTE_TELEFÓNICO",'BASE LIQUIDACION REDEBAN 2025'!$B$19,IF(AND(W1011="VISITA_TÉCNICA",Y1011="TIPO II"),'BASE LIQUIDACION REDEBAN 2025'!$B$18,'BASE LIQUIDACION REDEBAN 2025'!$B$17))</f>
        <v>67654.12000000001</v>
      </c>
      <c r="AD1011" s="86">
        <v>0</v>
      </c>
      <c r="AE1011" s="86">
        <f t="shared" si="15"/>
        <v>67654.12000000001</v>
      </c>
      <c r="AG1011" s="78"/>
    </row>
    <row r="1012" spans="1:33" s="49" customFormat="1">
      <c r="A1012" s="8" t="s">
        <v>72</v>
      </c>
      <c r="B1012" s="94" t="str">
        <f>VLOOKUP(A1012,'CENTRO DE COSTOS'!A:D,4,FALSE)</f>
        <v>MIGUEL JULIÁN HERNÁNDEZ GUARÍN</v>
      </c>
      <c r="C1012" s="94" t="str">
        <f>VLOOKUP(A1012,'CENTRO DE COSTOS'!A:D,2,FALSE)</f>
        <v>0004-0008</v>
      </c>
      <c r="D1012" s="8">
        <v>68001</v>
      </c>
      <c r="E1012" s="8">
        <v>2740052</v>
      </c>
      <c r="F1012" s="8">
        <v>73832</v>
      </c>
      <c r="G1012" s="8" t="s">
        <v>6241</v>
      </c>
      <c r="H1012" s="8" t="s">
        <v>224</v>
      </c>
      <c r="I1012" s="8" t="s">
        <v>72</v>
      </c>
      <c r="J1012" s="8" t="s">
        <v>1802</v>
      </c>
      <c r="K1012" s="8" t="s">
        <v>160</v>
      </c>
      <c r="L1012" s="8" t="s">
        <v>11270</v>
      </c>
      <c r="M1012" s="183">
        <v>45915.393750000003</v>
      </c>
      <c r="N1012" s="183">
        <v>45917.495833333327</v>
      </c>
      <c r="O1012" s="8"/>
      <c r="P1012" s="8" t="s">
        <v>8318</v>
      </c>
      <c r="Q1012" s="8" t="s">
        <v>8318</v>
      </c>
      <c r="R1012" s="8" t="s">
        <v>6245</v>
      </c>
      <c r="S1012" s="8" t="s">
        <v>6245</v>
      </c>
      <c r="T1012" s="8" t="s">
        <v>6246</v>
      </c>
      <c r="U1012" s="8" t="s">
        <v>7731</v>
      </c>
      <c r="V1012" s="8" t="s">
        <v>11271</v>
      </c>
      <c r="W1012" s="8" t="s">
        <v>165</v>
      </c>
      <c r="X1012" s="8"/>
      <c r="Y1012" s="94" t="str">
        <f>VLOOKUP(D1012,TIPOLOGIA!A:F,6,0)</f>
        <v>TIPO I</v>
      </c>
      <c r="Z1012" s="94" t="str">
        <f>VLOOKUP(D1012,TIPOLOGIA!A:F,5,0)</f>
        <v>TERRESTRE</v>
      </c>
      <c r="AA1012" s="8" t="s">
        <v>874</v>
      </c>
      <c r="AB1012" s="8">
        <v>1</v>
      </c>
      <c r="AC1012" s="86">
        <f>IF(W1012="SOPORTE_TELEFÓNICO",'BASE LIQUIDACION REDEBAN 2025'!$B$19,IF(AND(W1012="VISITA_TÉCNICA",Y1012="TIPO II"),'BASE LIQUIDACION REDEBAN 2025'!$B$18,'BASE LIQUIDACION REDEBAN 2025'!$B$17))</f>
        <v>35779.500569199998</v>
      </c>
      <c r="AD1012" s="86">
        <v>0</v>
      </c>
      <c r="AE1012" s="86">
        <f t="shared" si="15"/>
        <v>35779.500569199998</v>
      </c>
      <c r="AG1012" s="78"/>
    </row>
    <row r="1013" spans="1:33" s="49" customFormat="1">
      <c r="A1013" s="8" t="s">
        <v>64</v>
      </c>
      <c r="B1013" s="94" t="str">
        <f>VLOOKUP(A1013,'CENTRO DE COSTOS'!A:D,4,FALSE)</f>
        <v>JOSE MAURICIO HERNANDEZ ROJAS</v>
      </c>
      <c r="C1013" s="94" t="str">
        <f>VLOOKUP(A1013,'CENTRO DE COSTOS'!A:D,2,FALSE)</f>
        <v>0004-0001</v>
      </c>
      <c r="D1013" s="8">
        <v>8606</v>
      </c>
      <c r="E1013" s="8">
        <v>2742665</v>
      </c>
      <c r="F1013" s="8">
        <v>75354</v>
      </c>
      <c r="G1013" s="8" t="s">
        <v>6241</v>
      </c>
      <c r="H1013" s="8" t="s">
        <v>1045</v>
      </c>
      <c r="I1013" s="8" t="s">
        <v>11272</v>
      </c>
      <c r="J1013" s="8" t="s">
        <v>11273</v>
      </c>
      <c r="K1013" s="8" t="s">
        <v>160</v>
      </c>
      <c r="L1013" s="8" t="s">
        <v>11274</v>
      </c>
      <c r="M1013" s="183">
        <v>45915.586111111108</v>
      </c>
      <c r="N1013" s="183">
        <v>45917.498611111107</v>
      </c>
      <c r="O1013" s="8"/>
      <c r="P1013" s="8" t="s">
        <v>8318</v>
      </c>
      <c r="Q1013" s="8" t="s">
        <v>8318</v>
      </c>
      <c r="R1013" s="8" t="s">
        <v>6245</v>
      </c>
      <c r="S1013" s="8" t="s">
        <v>6245</v>
      </c>
      <c r="T1013" s="8" t="s">
        <v>6246</v>
      </c>
      <c r="U1013" s="8" t="s">
        <v>7731</v>
      </c>
      <c r="V1013" s="8" t="s">
        <v>11275</v>
      </c>
      <c r="W1013" s="8" t="s">
        <v>165</v>
      </c>
      <c r="X1013" s="8"/>
      <c r="Y1013" s="94" t="str">
        <f>VLOOKUP(D1013,TIPOLOGIA!A:F,6,0)</f>
        <v>TIPO II</v>
      </c>
      <c r="Z1013" s="94" t="str">
        <f>VLOOKUP(D1013,TIPOLOGIA!A:F,5,0)</f>
        <v>TERRESTRE</v>
      </c>
      <c r="AA1013" s="8" t="s">
        <v>1049</v>
      </c>
      <c r="AB1013" s="8">
        <v>1</v>
      </c>
      <c r="AC1013" s="86">
        <f>IF(W1013="SOPORTE_TELEFÓNICO",'BASE LIQUIDACION REDEBAN 2025'!$B$19,IF(AND(W1013="VISITA_TÉCNICA",Y1013="TIPO II"),'BASE LIQUIDACION REDEBAN 2025'!$B$18,'BASE LIQUIDACION REDEBAN 2025'!$B$17))</f>
        <v>67654.12000000001</v>
      </c>
      <c r="AD1013" s="86">
        <v>0</v>
      </c>
      <c r="AE1013" s="86">
        <f t="shared" si="15"/>
        <v>67654.12000000001</v>
      </c>
      <c r="AG1013" s="78"/>
    </row>
    <row r="1014" spans="1:33" s="49" customFormat="1">
      <c r="A1014" s="8" t="s">
        <v>91</v>
      </c>
      <c r="B1014" s="94" t="str">
        <f>VLOOKUP(A1014,'CENTRO DE COSTOS'!A:D,4,FALSE)</f>
        <v>JOSE MAURICIO HERNANDEZ ROJAS</v>
      </c>
      <c r="C1014" s="94" t="str">
        <f>VLOOKUP(A1014,'CENTRO DE COSTOS'!A:D,2,FALSE)</f>
        <v>0004-0001</v>
      </c>
      <c r="D1014" s="8">
        <v>23001</v>
      </c>
      <c r="E1014" s="8">
        <v>2742268</v>
      </c>
      <c r="F1014" s="8">
        <v>45553</v>
      </c>
      <c r="G1014" s="8" t="s">
        <v>6241</v>
      </c>
      <c r="H1014" s="8" t="s">
        <v>193</v>
      </c>
      <c r="I1014" s="8" t="s">
        <v>91</v>
      </c>
      <c r="J1014" s="8" t="s">
        <v>11276</v>
      </c>
      <c r="K1014" s="8" t="s">
        <v>160</v>
      </c>
      <c r="L1014" s="8" t="s">
        <v>11277</v>
      </c>
      <c r="M1014" s="183">
        <v>45915.518055555563</v>
      </c>
      <c r="N1014" s="183">
        <v>45917.5</v>
      </c>
      <c r="O1014" s="8"/>
      <c r="P1014" s="8" t="s">
        <v>8318</v>
      </c>
      <c r="Q1014" s="8" t="s">
        <v>8318</v>
      </c>
      <c r="R1014" s="8" t="s">
        <v>243</v>
      </c>
      <c r="S1014" s="8" t="s">
        <v>244</v>
      </c>
      <c r="T1014" s="8" t="s">
        <v>6246</v>
      </c>
      <c r="U1014" s="8" t="s">
        <v>7731</v>
      </c>
      <c r="V1014" s="8" t="s">
        <v>11278</v>
      </c>
      <c r="W1014" s="8" t="s">
        <v>165</v>
      </c>
      <c r="X1014" s="8"/>
      <c r="Y1014" s="94" t="str">
        <f>VLOOKUP(D1014,TIPOLOGIA!A:F,6,0)</f>
        <v>TIPO I</v>
      </c>
      <c r="Z1014" s="94" t="str">
        <f>VLOOKUP(D1014,TIPOLOGIA!A:F,5,0)</f>
        <v>TERRESTRE</v>
      </c>
      <c r="AA1014" s="8" t="s">
        <v>1447</v>
      </c>
      <c r="AB1014" s="8">
        <v>1</v>
      </c>
      <c r="AC1014" s="86">
        <f>IF(W1014="SOPORTE_TELEFÓNICO",'BASE LIQUIDACION REDEBAN 2025'!$B$19,IF(AND(W1014="VISITA_TÉCNICA",Y1014="TIPO II"),'BASE LIQUIDACION REDEBAN 2025'!$B$18,'BASE LIQUIDACION REDEBAN 2025'!$B$17))</f>
        <v>35779.500569199998</v>
      </c>
      <c r="AD1014" s="86">
        <v>0</v>
      </c>
      <c r="AE1014" s="86">
        <f t="shared" si="15"/>
        <v>35779.500569199998</v>
      </c>
      <c r="AG1014" s="78"/>
    </row>
    <row r="1015" spans="1:33" s="49" customFormat="1">
      <c r="A1015" s="8" t="s">
        <v>100</v>
      </c>
      <c r="B1015" s="94" t="str">
        <f>VLOOKUP(A1015,'CENTRO DE COSTOS'!A:D,4,FALSE)</f>
        <v>KEVIN ALEXIS CORZO BUSTOS</v>
      </c>
      <c r="C1015" s="94" t="str">
        <f>VLOOKUP(A1015,'CENTRO DE COSTOS'!A:D,2,FALSE)</f>
        <v>0004-0007</v>
      </c>
      <c r="D1015" s="8">
        <v>50001</v>
      </c>
      <c r="E1015" s="8">
        <v>2753566</v>
      </c>
      <c r="F1015" s="8">
        <v>32532</v>
      </c>
      <c r="G1015" s="8" t="s">
        <v>6241</v>
      </c>
      <c r="H1015" s="8" t="s">
        <v>216</v>
      </c>
      <c r="I1015" s="8" t="s">
        <v>100</v>
      </c>
      <c r="J1015" s="8" t="s">
        <v>11279</v>
      </c>
      <c r="K1015" s="8" t="s">
        <v>160</v>
      </c>
      <c r="L1015" s="8" t="s">
        <v>11280</v>
      </c>
      <c r="M1015" s="183">
        <v>45917.433333333327</v>
      </c>
      <c r="N1015" s="183">
        <v>45917.500694444447</v>
      </c>
      <c r="O1015" s="8"/>
      <c r="P1015" s="8" t="s">
        <v>8318</v>
      </c>
      <c r="Q1015" s="8" t="s">
        <v>8318</v>
      </c>
      <c r="R1015" s="8" t="s">
        <v>11281</v>
      </c>
      <c r="S1015" s="8" t="s">
        <v>11282</v>
      </c>
      <c r="T1015" s="8" t="s">
        <v>7951</v>
      </c>
      <c r="U1015" s="8" t="s">
        <v>9387</v>
      </c>
      <c r="V1015" s="8"/>
      <c r="W1015" s="8" t="s">
        <v>1552</v>
      </c>
      <c r="X1015" s="8"/>
      <c r="Y1015" s="94" t="str">
        <f>VLOOKUP(D1015,TIPOLOGIA!A:F,6,0)</f>
        <v>TIPO I</v>
      </c>
      <c r="Z1015" s="94" t="str">
        <f>VLOOKUP(D1015,TIPOLOGIA!A:F,5,0)</f>
        <v>TERRESTRE</v>
      </c>
      <c r="AA1015" s="8"/>
      <c r="AB1015" s="8">
        <v>0</v>
      </c>
      <c r="AC1015" s="86">
        <f>IF(W1015="SOPORTE_TELEFÓNICO",'BASE LIQUIDACION REDEBAN 2025'!$B$19,IF(AND(W1015="VISITA_TÉCNICA",Y1015="TIPO II"),'BASE LIQUIDACION REDEBAN 2025'!$B$18,'BASE LIQUIDACION REDEBAN 2025'!$B$17))</f>
        <v>41241.0800752</v>
      </c>
      <c r="AD1015" s="86">
        <v>0</v>
      </c>
      <c r="AE1015" s="86">
        <f t="shared" si="15"/>
        <v>41241.0800752</v>
      </c>
      <c r="AG1015" s="78"/>
    </row>
    <row r="1016" spans="1:33" s="49" customFormat="1">
      <c r="A1016" s="8" t="s">
        <v>90</v>
      </c>
      <c r="B1016" s="94" t="str">
        <f>VLOOKUP(A1016,'CENTRO DE COSTOS'!A:D,4,FALSE)</f>
        <v>JUAN SEBASTIÁN RÍOS CASTRILLÓN</v>
      </c>
      <c r="C1016" s="94" t="str">
        <f>VLOOKUP(A1016,'CENTRO DE COSTOS'!A:D,2,FALSE)</f>
        <v>0004-0005</v>
      </c>
      <c r="D1016" s="8">
        <v>5001</v>
      </c>
      <c r="E1016" s="8">
        <v>2721776</v>
      </c>
      <c r="F1016" s="8">
        <v>24519</v>
      </c>
      <c r="G1016" s="8" t="s">
        <v>6241</v>
      </c>
      <c r="H1016" s="8" t="s">
        <v>249</v>
      </c>
      <c r="I1016" s="8" t="s">
        <v>90</v>
      </c>
      <c r="J1016" s="8" t="s">
        <v>11283</v>
      </c>
      <c r="K1016" s="8" t="s">
        <v>160</v>
      </c>
      <c r="L1016" s="8" t="s">
        <v>11284</v>
      </c>
      <c r="M1016" s="183">
        <v>45910.488194444442</v>
      </c>
      <c r="N1016" s="183">
        <v>45917.504861111112</v>
      </c>
      <c r="O1016" s="8"/>
      <c r="P1016" s="8" t="s">
        <v>8318</v>
      </c>
      <c r="Q1016" s="8" t="s">
        <v>8318</v>
      </c>
      <c r="R1016" s="8" t="s">
        <v>6245</v>
      </c>
      <c r="S1016" s="8" t="s">
        <v>6245</v>
      </c>
      <c r="T1016" s="8" t="s">
        <v>6246</v>
      </c>
      <c r="U1016" s="8" t="s">
        <v>7731</v>
      </c>
      <c r="V1016" s="8" t="s">
        <v>11285</v>
      </c>
      <c r="W1016" s="8" t="s">
        <v>165</v>
      </c>
      <c r="X1016" s="8"/>
      <c r="Y1016" s="94" t="str">
        <f>VLOOKUP(D1016,TIPOLOGIA!A:F,6,0)</f>
        <v>TIPO I</v>
      </c>
      <c r="Z1016" s="94" t="str">
        <f>VLOOKUP(D1016,TIPOLOGIA!A:F,5,0)</f>
        <v>TERRESTRE</v>
      </c>
      <c r="AA1016" s="8" t="s">
        <v>361</v>
      </c>
      <c r="AB1016" s="8">
        <v>1</v>
      </c>
      <c r="AC1016" s="86">
        <f>IF(W1016="SOPORTE_TELEFÓNICO",'BASE LIQUIDACION REDEBAN 2025'!$B$19,IF(AND(W1016="VISITA_TÉCNICA",Y1016="TIPO II"),'BASE LIQUIDACION REDEBAN 2025'!$B$18,'BASE LIQUIDACION REDEBAN 2025'!$B$17))</f>
        <v>35779.500569199998</v>
      </c>
      <c r="AD1016" s="86">
        <v>0</v>
      </c>
      <c r="AE1016" s="86">
        <f t="shared" si="15"/>
        <v>35779.500569199998</v>
      </c>
      <c r="AG1016" s="78"/>
    </row>
    <row r="1017" spans="1:33" s="49" customFormat="1">
      <c r="A1017" s="8" t="s">
        <v>76</v>
      </c>
      <c r="B1017" s="94" t="str">
        <f>VLOOKUP(A1017,'CENTRO DE COSTOS'!A:D,4,FALSE)</f>
        <v>DIEGO FERNANDO HENAO CARDONA</v>
      </c>
      <c r="C1017" s="94" t="str">
        <f>VLOOKUP(A1017,'CENTRO DE COSTOS'!A:D,2,FALSE)</f>
        <v>0004-0003</v>
      </c>
      <c r="D1017" s="8">
        <v>76520</v>
      </c>
      <c r="E1017" s="8">
        <v>2742003</v>
      </c>
      <c r="F1017" s="8">
        <v>51967</v>
      </c>
      <c r="G1017" s="8" t="s">
        <v>6241</v>
      </c>
      <c r="H1017" s="8" t="s">
        <v>232</v>
      </c>
      <c r="I1017" s="8" t="s">
        <v>1207</v>
      </c>
      <c r="J1017" s="8" t="s">
        <v>11286</v>
      </c>
      <c r="K1017" s="8" t="s">
        <v>160</v>
      </c>
      <c r="L1017" s="8" t="s">
        <v>11287</v>
      </c>
      <c r="M1017" s="183">
        <v>45915.487500000003</v>
      </c>
      <c r="N1017" s="183">
        <v>45917.505555555559</v>
      </c>
      <c r="O1017" s="8"/>
      <c r="P1017" s="8" t="s">
        <v>8318</v>
      </c>
      <c r="Q1017" s="8" t="s">
        <v>8318</v>
      </c>
      <c r="R1017" s="8" t="s">
        <v>6245</v>
      </c>
      <c r="S1017" s="8" t="s">
        <v>6245</v>
      </c>
      <c r="T1017" s="8" t="s">
        <v>6246</v>
      </c>
      <c r="U1017" s="8" t="s">
        <v>7731</v>
      </c>
      <c r="V1017" s="8" t="s">
        <v>11288</v>
      </c>
      <c r="W1017" s="8" t="s">
        <v>165</v>
      </c>
      <c r="X1017" s="8"/>
      <c r="Y1017" s="94" t="str">
        <f>VLOOKUP(D1017,TIPOLOGIA!A:F,6,0)</f>
        <v>TIPO I</v>
      </c>
      <c r="Z1017" s="94" t="str">
        <f>VLOOKUP(D1017,TIPOLOGIA!A:F,5,0)</f>
        <v>TERRESTRE</v>
      </c>
      <c r="AA1017" s="8" t="s">
        <v>531</v>
      </c>
      <c r="AB1017" s="8">
        <v>1</v>
      </c>
      <c r="AC1017" s="86">
        <f>IF(W1017="SOPORTE_TELEFÓNICO",'BASE LIQUIDACION REDEBAN 2025'!$B$19,IF(AND(W1017="VISITA_TÉCNICA",Y1017="TIPO II"),'BASE LIQUIDACION REDEBAN 2025'!$B$18,'BASE LIQUIDACION REDEBAN 2025'!$B$17))</f>
        <v>35779.500569199998</v>
      </c>
      <c r="AD1017" s="86">
        <v>0</v>
      </c>
      <c r="AE1017" s="86">
        <f t="shared" si="15"/>
        <v>35779.500569199998</v>
      </c>
      <c r="AG1017" s="78"/>
    </row>
    <row r="1018" spans="1:33" s="49" customFormat="1">
      <c r="A1018" s="8" t="s">
        <v>92</v>
      </c>
      <c r="B1018" s="94" t="str">
        <f>VLOOKUP(A1018,'CENTRO DE COSTOS'!A:D,4,FALSE)</f>
        <v>KEVIN ALEXIS CORZO BUSTOS</v>
      </c>
      <c r="C1018" s="94" t="str">
        <f>VLOOKUP(A1018,'CENTRO DE COSTOS'!A:D,2,FALSE)</f>
        <v>0004-0007</v>
      </c>
      <c r="D1018" s="8">
        <v>18001</v>
      </c>
      <c r="E1018" s="8">
        <v>2743551</v>
      </c>
      <c r="F1018" s="8">
        <v>77961</v>
      </c>
      <c r="G1018" s="8" t="s">
        <v>6241</v>
      </c>
      <c r="H1018" s="8" t="s">
        <v>208</v>
      </c>
      <c r="I1018" s="8" t="s">
        <v>82</v>
      </c>
      <c r="J1018" s="8" t="s">
        <v>6821</v>
      </c>
      <c r="K1018" s="8" t="s">
        <v>160</v>
      </c>
      <c r="L1018" s="8" t="s">
        <v>11289</v>
      </c>
      <c r="M1018" s="183">
        <v>45915.636111111111</v>
      </c>
      <c r="N1018" s="183">
        <v>45917.506249999999</v>
      </c>
      <c r="O1018" s="8"/>
      <c r="P1018" s="8" t="s">
        <v>8318</v>
      </c>
      <c r="Q1018" s="8" t="s">
        <v>8318</v>
      </c>
      <c r="R1018" s="8" t="s">
        <v>6245</v>
      </c>
      <c r="S1018" s="8" t="s">
        <v>6245</v>
      </c>
      <c r="T1018" s="8" t="s">
        <v>6246</v>
      </c>
      <c r="U1018" s="8" t="s">
        <v>7731</v>
      </c>
      <c r="V1018" s="8" t="s">
        <v>11290</v>
      </c>
      <c r="W1018" s="8" t="s">
        <v>165</v>
      </c>
      <c r="X1018" s="8"/>
      <c r="Y1018" s="94" t="str">
        <f>VLOOKUP(D1018,TIPOLOGIA!A:F,6,0)</f>
        <v>TIPO IV</v>
      </c>
      <c r="Z1018" s="94" t="str">
        <f>VLOOKUP(D1018,TIPOLOGIA!A:F,5,0)</f>
        <v>TERRESTRE</v>
      </c>
      <c r="AA1018" s="8" t="s">
        <v>214</v>
      </c>
      <c r="AB1018" s="8">
        <v>1</v>
      </c>
      <c r="AC1018" s="86">
        <f>IF(W1018="SOPORTE_TELEFÓNICO",'BASE LIQUIDACION REDEBAN 2025'!$B$19,IF(AND(W1018="VISITA_TÉCNICA",Y1018="TIPO II"),'BASE LIQUIDACION REDEBAN 2025'!$B$18,'BASE LIQUIDACION REDEBAN 2025'!$B$17))</f>
        <v>35779.500569199998</v>
      </c>
      <c r="AD1018" s="86">
        <v>0</v>
      </c>
      <c r="AE1018" s="86">
        <f t="shared" si="15"/>
        <v>35779.500569199998</v>
      </c>
      <c r="AG1018" s="78"/>
    </row>
    <row r="1019" spans="1:33" s="49" customFormat="1">
      <c r="A1019" s="8" t="s">
        <v>91</v>
      </c>
      <c r="B1019" s="94" t="str">
        <f>VLOOKUP(A1019,'CENTRO DE COSTOS'!A:D,4,FALSE)</f>
        <v>JOSE MAURICIO HERNANDEZ ROJAS</v>
      </c>
      <c r="C1019" s="94" t="str">
        <f>VLOOKUP(A1019,'CENTRO DE COSTOS'!A:D,2,FALSE)</f>
        <v>0004-0001</v>
      </c>
      <c r="D1019" s="8">
        <v>23001</v>
      </c>
      <c r="E1019" s="8">
        <v>2741399</v>
      </c>
      <c r="F1019" s="8">
        <v>32599</v>
      </c>
      <c r="G1019" s="8" t="s">
        <v>6241</v>
      </c>
      <c r="H1019" s="8" t="s">
        <v>193</v>
      </c>
      <c r="I1019" s="8" t="s">
        <v>91</v>
      </c>
      <c r="J1019" s="8" t="s">
        <v>11291</v>
      </c>
      <c r="K1019" s="8" t="s">
        <v>160</v>
      </c>
      <c r="L1019" s="8" t="s">
        <v>11292</v>
      </c>
      <c r="M1019" s="183">
        <v>45915.46875</v>
      </c>
      <c r="N1019" s="183">
        <v>45917.506249999999</v>
      </c>
      <c r="O1019" s="8"/>
      <c r="P1019" s="8" t="s">
        <v>8318</v>
      </c>
      <c r="Q1019" s="8" t="s">
        <v>8318</v>
      </c>
      <c r="R1019" s="8" t="s">
        <v>6245</v>
      </c>
      <c r="S1019" s="8" t="s">
        <v>6245</v>
      </c>
      <c r="T1019" s="8" t="s">
        <v>6246</v>
      </c>
      <c r="U1019" s="8" t="s">
        <v>7731</v>
      </c>
      <c r="V1019" s="8" t="s">
        <v>11293</v>
      </c>
      <c r="W1019" s="8" t="s">
        <v>165</v>
      </c>
      <c r="X1019" s="8"/>
      <c r="Y1019" s="94" t="str">
        <f>VLOOKUP(D1019,TIPOLOGIA!A:F,6,0)</f>
        <v>TIPO I</v>
      </c>
      <c r="Z1019" s="94" t="str">
        <f>VLOOKUP(D1019,TIPOLOGIA!A:F,5,0)</f>
        <v>TERRESTRE</v>
      </c>
      <c r="AA1019" s="8" t="s">
        <v>1447</v>
      </c>
      <c r="AB1019" s="8">
        <v>1</v>
      </c>
      <c r="AC1019" s="86">
        <f>IF(W1019="SOPORTE_TELEFÓNICO",'BASE LIQUIDACION REDEBAN 2025'!$B$19,IF(AND(W1019="VISITA_TÉCNICA",Y1019="TIPO II"),'BASE LIQUIDACION REDEBAN 2025'!$B$18,'BASE LIQUIDACION REDEBAN 2025'!$B$17))</f>
        <v>35779.500569199998</v>
      </c>
      <c r="AD1019" s="86">
        <v>0</v>
      </c>
      <c r="AE1019" s="86">
        <f t="shared" si="15"/>
        <v>35779.500569199998</v>
      </c>
      <c r="AG1019" s="78"/>
    </row>
    <row r="1020" spans="1:33" s="49" customFormat="1">
      <c r="A1020" s="8" t="s">
        <v>98</v>
      </c>
      <c r="B1020" s="94" t="str">
        <f>VLOOKUP(A1020,'CENTRO DE COSTOS'!A:D,4,FALSE)</f>
        <v>MIGUEL JULIÁN HERNÁNDEZ GUARÍN</v>
      </c>
      <c r="C1020" s="94" t="str">
        <f>VLOOKUP(A1020,'CENTRO DE COSTOS'!A:D,2,FALSE)</f>
        <v>0004-0008</v>
      </c>
      <c r="D1020" s="8">
        <v>15835</v>
      </c>
      <c r="E1020" s="8">
        <v>2742072</v>
      </c>
      <c r="F1020" s="8">
        <v>80060</v>
      </c>
      <c r="G1020" s="8" t="s">
        <v>6241</v>
      </c>
      <c r="H1020" s="8" t="s">
        <v>406</v>
      </c>
      <c r="I1020" s="8" t="s">
        <v>11294</v>
      </c>
      <c r="J1020" s="8" t="s">
        <v>11295</v>
      </c>
      <c r="K1020" s="8" t="s">
        <v>160</v>
      </c>
      <c r="L1020" s="8" t="s">
        <v>11296</v>
      </c>
      <c r="M1020" s="183">
        <v>45915.506944444453</v>
      </c>
      <c r="N1020" s="183">
        <v>45917.507638888892</v>
      </c>
      <c r="O1020" s="8"/>
      <c r="P1020" s="8" t="s">
        <v>8318</v>
      </c>
      <c r="Q1020" s="8" t="s">
        <v>8318</v>
      </c>
      <c r="R1020" s="8" t="s">
        <v>162</v>
      </c>
      <c r="S1020" s="8" t="s">
        <v>162</v>
      </c>
      <c r="T1020" s="8" t="s">
        <v>6246</v>
      </c>
      <c r="U1020" s="8" t="s">
        <v>7731</v>
      </c>
      <c r="V1020" s="8" t="s">
        <v>11297</v>
      </c>
      <c r="W1020" s="8" t="s">
        <v>165</v>
      </c>
      <c r="X1020" s="8"/>
      <c r="Y1020" s="94" t="str">
        <f>VLOOKUP(D1020,TIPOLOGIA!A:F,6,0)</f>
        <v>TIPO II</v>
      </c>
      <c r="Z1020" s="94" t="str">
        <f>VLOOKUP(D1020,TIPOLOGIA!A:F,5,0)</f>
        <v>TERRESTRE</v>
      </c>
      <c r="AA1020" s="8" t="s">
        <v>628</v>
      </c>
      <c r="AB1020" s="8">
        <v>1</v>
      </c>
      <c r="AC1020" s="86">
        <f>IF(W1020="SOPORTE_TELEFÓNICO",'BASE LIQUIDACION REDEBAN 2025'!$B$19,IF(AND(W1020="VISITA_TÉCNICA",Y1020="TIPO II"),'BASE LIQUIDACION REDEBAN 2025'!$B$18,'BASE LIQUIDACION REDEBAN 2025'!$B$17))</f>
        <v>67654.12000000001</v>
      </c>
      <c r="AD1020" s="86">
        <v>0</v>
      </c>
      <c r="AE1020" s="86">
        <f t="shared" ref="AE1020:AE1083" si="16">IF(W1020="VISITA_TÉCNICA",AC1020*AB1020,AC1020)</f>
        <v>67654.12000000001</v>
      </c>
      <c r="AG1020" s="78"/>
    </row>
    <row r="1021" spans="1:33" s="49" customFormat="1">
      <c r="A1021" s="8" t="s">
        <v>76</v>
      </c>
      <c r="B1021" s="94" t="str">
        <f>VLOOKUP(A1021,'CENTRO DE COSTOS'!A:D,4,FALSE)</f>
        <v>DIEGO FERNANDO HENAO CARDONA</v>
      </c>
      <c r="C1021" s="94" t="str">
        <f>VLOOKUP(A1021,'CENTRO DE COSTOS'!A:D,2,FALSE)</f>
        <v>0004-0003</v>
      </c>
      <c r="D1021" s="8">
        <v>76001</v>
      </c>
      <c r="E1021" s="8">
        <v>2737368</v>
      </c>
      <c r="F1021" s="8">
        <v>60959</v>
      </c>
      <c r="G1021" s="8" t="s">
        <v>6241</v>
      </c>
      <c r="H1021" s="8" t="s">
        <v>232</v>
      </c>
      <c r="I1021" s="8" t="s">
        <v>76</v>
      </c>
      <c r="J1021" s="8" t="s">
        <v>11298</v>
      </c>
      <c r="K1021" s="8" t="s">
        <v>160</v>
      </c>
      <c r="L1021" s="8" t="s">
        <v>11299</v>
      </c>
      <c r="M1021" s="183">
        <v>45915.333333333343</v>
      </c>
      <c r="N1021" s="183">
        <v>45917.511805555558</v>
      </c>
      <c r="O1021" s="8"/>
      <c r="P1021" s="8" t="s">
        <v>8318</v>
      </c>
      <c r="Q1021" s="8" t="s">
        <v>8318</v>
      </c>
      <c r="R1021" s="8" t="s">
        <v>6245</v>
      </c>
      <c r="S1021" s="8" t="s">
        <v>6245</v>
      </c>
      <c r="T1021" s="8" t="s">
        <v>7735</v>
      </c>
      <c r="U1021" s="8" t="s">
        <v>8673</v>
      </c>
      <c r="V1021" s="8" t="s">
        <v>11300</v>
      </c>
      <c r="W1021" s="8" t="s">
        <v>165</v>
      </c>
      <c r="X1021" s="8"/>
      <c r="Y1021" s="94" t="str">
        <f>VLOOKUP(D1021,TIPOLOGIA!A:F,6,0)</f>
        <v>TIPO I</v>
      </c>
      <c r="Z1021" s="94" t="str">
        <f>VLOOKUP(D1021,TIPOLOGIA!A:F,5,0)</f>
        <v>TERRESTRE</v>
      </c>
      <c r="AA1021" s="8" t="s">
        <v>346</v>
      </c>
      <c r="AB1021" s="8">
        <v>1</v>
      </c>
      <c r="AC1021" s="86">
        <f>IF(W1021="SOPORTE_TELEFÓNICO",'BASE LIQUIDACION REDEBAN 2025'!$B$19,IF(AND(W1021="VISITA_TÉCNICA",Y1021="TIPO II"),'BASE LIQUIDACION REDEBAN 2025'!$B$18,'BASE LIQUIDACION REDEBAN 2025'!$B$17))</f>
        <v>35779.500569199998</v>
      </c>
      <c r="AD1021" s="86">
        <v>0</v>
      </c>
      <c r="AE1021" s="86">
        <f t="shared" si="16"/>
        <v>35779.500569199998</v>
      </c>
      <c r="AG1021" s="78"/>
    </row>
    <row r="1022" spans="1:33" s="49" customFormat="1">
      <c r="A1022" s="8" t="s">
        <v>64</v>
      </c>
      <c r="B1022" s="94" t="str">
        <f>VLOOKUP(A1022,'CENTRO DE COSTOS'!A:D,4,FALSE)</f>
        <v>JOSE MAURICIO HERNANDEZ ROJAS</v>
      </c>
      <c r="C1022" s="94" t="str">
        <f>VLOOKUP(A1022,'CENTRO DE COSTOS'!A:D,2,FALSE)</f>
        <v>0004-0001</v>
      </c>
      <c r="D1022" s="8">
        <v>8078</v>
      </c>
      <c r="E1022" s="8">
        <v>2741437</v>
      </c>
      <c r="F1022" s="8">
        <v>80235</v>
      </c>
      <c r="G1022" s="8" t="s">
        <v>6241</v>
      </c>
      <c r="H1022" s="8" t="s">
        <v>1045</v>
      </c>
      <c r="I1022" s="8" t="s">
        <v>2139</v>
      </c>
      <c r="J1022" s="8" t="s">
        <v>11301</v>
      </c>
      <c r="K1022" s="8" t="s">
        <v>160</v>
      </c>
      <c r="L1022" s="8" t="s">
        <v>11302</v>
      </c>
      <c r="M1022" s="183">
        <v>45915.459027777782</v>
      </c>
      <c r="N1022" s="183">
        <v>45917.512499999997</v>
      </c>
      <c r="O1022" s="8"/>
      <c r="P1022" s="8" t="s">
        <v>8318</v>
      </c>
      <c r="Q1022" s="8" t="s">
        <v>8318</v>
      </c>
      <c r="R1022" s="8" t="s">
        <v>162</v>
      </c>
      <c r="S1022" s="8" t="s">
        <v>162</v>
      </c>
      <c r="T1022" s="8" t="s">
        <v>6246</v>
      </c>
      <c r="U1022" s="8" t="s">
        <v>7731</v>
      </c>
      <c r="V1022" s="8" t="s">
        <v>11303</v>
      </c>
      <c r="W1022" s="8" t="s">
        <v>165</v>
      </c>
      <c r="X1022" s="8"/>
      <c r="Y1022" s="94" t="str">
        <f>VLOOKUP(D1022,TIPOLOGIA!A:F,6,0)</f>
        <v>TIPO II</v>
      </c>
      <c r="Z1022" s="94" t="str">
        <f>VLOOKUP(D1022,TIPOLOGIA!A:F,5,0)</f>
        <v>TERRESTRE</v>
      </c>
      <c r="AA1022" s="8" t="s">
        <v>1049</v>
      </c>
      <c r="AB1022" s="8">
        <v>1</v>
      </c>
      <c r="AC1022" s="86">
        <f>IF(W1022="SOPORTE_TELEFÓNICO",'BASE LIQUIDACION REDEBAN 2025'!$B$19,IF(AND(W1022="VISITA_TÉCNICA",Y1022="TIPO II"),'BASE LIQUIDACION REDEBAN 2025'!$B$18,'BASE LIQUIDACION REDEBAN 2025'!$B$17))</f>
        <v>67654.12000000001</v>
      </c>
      <c r="AD1022" s="86">
        <v>0</v>
      </c>
      <c r="AE1022" s="86">
        <f t="shared" si="16"/>
        <v>67654.12000000001</v>
      </c>
      <c r="AG1022" s="78"/>
    </row>
    <row r="1023" spans="1:33" s="49" customFormat="1">
      <c r="A1023" s="8" t="s">
        <v>68</v>
      </c>
      <c r="B1023" s="94" t="str">
        <f>VLOOKUP(A1023,'CENTRO DE COSTOS'!A:D,4,FALSE)</f>
        <v>WILLIAM ASDRUBAL ROZO ROZO</v>
      </c>
      <c r="C1023" s="94" t="str">
        <f>VLOOKUP(A1023,'CENTRO DE COSTOS'!A:D,2,FALSE)</f>
        <v>0004-0004</v>
      </c>
      <c r="D1023" s="8">
        <v>11001</v>
      </c>
      <c r="E1023" s="8">
        <v>2739210</v>
      </c>
      <c r="F1023" s="8">
        <v>79041</v>
      </c>
      <c r="G1023" s="8" t="s">
        <v>6241</v>
      </c>
      <c r="H1023" s="8" t="s">
        <v>417</v>
      </c>
      <c r="I1023" s="8" t="s">
        <v>68</v>
      </c>
      <c r="J1023" s="8" t="s">
        <v>1585</v>
      </c>
      <c r="K1023" s="8" t="s">
        <v>160</v>
      </c>
      <c r="L1023" s="8" t="s">
        <v>11304</v>
      </c>
      <c r="M1023" s="183">
        <v>45915.342361111107</v>
      </c>
      <c r="N1023" s="183">
        <v>45917.512499999997</v>
      </c>
      <c r="O1023" s="8"/>
      <c r="P1023" s="8" t="s">
        <v>8318</v>
      </c>
      <c r="Q1023" s="8" t="s">
        <v>8318</v>
      </c>
      <c r="R1023" s="8" t="s">
        <v>6245</v>
      </c>
      <c r="S1023" s="8" t="s">
        <v>6245</v>
      </c>
      <c r="T1023" s="8" t="s">
        <v>6246</v>
      </c>
      <c r="U1023" s="8" t="s">
        <v>7731</v>
      </c>
      <c r="V1023" s="8" t="s">
        <v>11305</v>
      </c>
      <c r="W1023" s="8" t="s">
        <v>165</v>
      </c>
      <c r="X1023" s="8"/>
      <c r="Y1023" s="94" t="str">
        <f>VLOOKUP(D1023,TIPOLOGIA!A:F,6,0)</f>
        <v>TIPO I</v>
      </c>
      <c r="Z1023" s="94" t="str">
        <f>VLOOKUP(D1023,TIPOLOGIA!A:F,5,0)</f>
        <v>TERRESTRE</v>
      </c>
      <c r="AA1023" s="8" t="s">
        <v>551</v>
      </c>
      <c r="AB1023" s="8">
        <v>1</v>
      </c>
      <c r="AC1023" s="86">
        <f>IF(W1023="SOPORTE_TELEFÓNICO",'BASE LIQUIDACION REDEBAN 2025'!$B$19,IF(AND(W1023="VISITA_TÉCNICA",Y1023="TIPO II"),'BASE LIQUIDACION REDEBAN 2025'!$B$18,'BASE LIQUIDACION REDEBAN 2025'!$B$17))</f>
        <v>35779.500569199998</v>
      </c>
      <c r="AD1023" s="86">
        <v>0</v>
      </c>
      <c r="AE1023" s="86">
        <f t="shared" si="16"/>
        <v>35779.500569199998</v>
      </c>
      <c r="AG1023" s="78"/>
    </row>
    <row r="1024" spans="1:33" s="49" customFormat="1">
      <c r="A1024" s="8" t="s">
        <v>64</v>
      </c>
      <c r="B1024" s="94" t="str">
        <f>VLOOKUP(A1024,'CENTRO DE COSTOS'!A:D,4,FALSE)</f>
        <v>JOSE MAURICIO HERNANDEZ ROJAS</v>
      </c>
      <c r="C1024" s="94" t="str">
        <f>VLOOKUP(A1024,'CENTRO DE COSTOS'!A:D,2,FALSE)</f>
        <v>0004-0001</v>
      </c>
      <c r="D1024" s="8">
        <v>88001</v>
      </c>
      <c r="E1024" s="8">
        <v>2750337</v>
      </c>
      <c r="F1024" s="8">
        <v>78493</v>
      </c>
      <c r="G1024" s="8" t="s">
        <v>6241</v>
      </c>
      <c r="H1024" s="8" t="s">
        <v>10890</v>
      </c>
      <c r="I1024" s="8" t="s">
        <v>11306</v>
      </c>
      <c r="J1024" s="8" t="s">
        <v>11307</v>
      </c>
      <c r="K1024" s="8" t="s">
        <v>160</v>
      </c>
      <c r="L1024" s="8" t="s">
        <v>11308</v>
      </c>
      <c r="M1024" s="183">
        <v>45916.656944444447</v>
      </c>
      <c r="N1024" s="183">
        <v>45917.513194444437</v>
      </c>
      <c r="O1024" s="8"/>
      <c r="P1024" s="8" t="s">
        <v>8318</v>
      </c>
      <c r="Q1024" s="8" t="s">
        <v>8318</v>
      </c>
      <c r="R1024" s="8" t="s">
        <v>243</v>
      </c>
      <c r="S1024" s="8" t="s">
        <v>365</v>
      </c>
      <c r="T1024" s="8" t="s">
        <v>7951</v>
      </c>
      <c r="U1024" s="8" t="s">
        <v>9387</v>
      </c>
      <c r="V1024" s="8"/>
      <c r="W1024" s="8" t="s">
        <v>1552</v>
      </c>
      <c r="X1024" s="8"/>
      <c r="Y1024" s="94" t="str">
        <f>VLOOKUP(D1024,TIPOLOGIA!A:F,6,0)</f>
        <v>TIPO IV ESPECIAL</v>
      </c>
      <c r="Z1024" s="94" t="str">
        <f>VLOOKUP(D1024,TIPOLOGIA!A:F,5,0)</f>
        <v>AEREO</v>
      </c>
      <c r="AA1024" s="8"/>
      <c r="AB1024" s="8">
        <v>0</v>
      </c>
      <c r="AC1024" s="86">
        <f>IF(W1024="SOPORTE_TELEFÓNICO",'BASE LIQUIDACION REDEBAN 2025'!$B$19,IF(AND(W1024="VISITA_TÉCNICA",Y1024="TIPO II"),'BASE LIQUIDACION REDEBAN 2025'!$B$18,'BASE LIQUIDACION REDEBAN 2025'!$B$17))</f>
        <v>41241.0800752</v>
      </c>
      <c r="AD1024" s="86">
        <v>0</v>
      </c>
      <c r="AE1024" s="86">
        <f t="shared" si="16"/>
        <v>41241.0800752</v>
      </c>
      <c r="AG1024" s="78"/>
    </row>
    <row r="1025" spans="1:33" s="49" customFormat="1">
      <c r="A1025" s="8" t="s">
        <v>68</v>
      </c>
      <c r="B1025" s="94" t="str">
        <f>VLOOKUP(A1025,'CENTRO DE COSTOS'!A:D,4,FALSE)</f>
        <v>WILLIAM ASDRUBAL ROZO ROZO</v>
      </c>
      <c r="C1025" s="94" t="str">
        <f>VLOOKUP(A1025,'CENTRO DE COSTOS'!A:D,2,FALSE)</f>
        <v>0004-0004</v>
      </c>
      <c r="D1025" s="8">
        <v>25817</v>
      </c>
      <c r="E1025" s="8">
        <v>2726666</v>
      </c>
      <c r="F1025" s="8">
        <v>46178</v>
      </c>
      <c r="G1025" s="8" t="s">
        <v>6241</v>
      </c>
      <c r="H1025" s="8" t="s">
        <v>417</v>
      </c>
      <c r="I1025" s="8" t="s">
        <v>6362</v>
      </c>
      <c r="J1025" s="8" t="s">
        <v>6363</v>
      </c>
      <c r="K1025" s="8" t="s">
        <v>160</v>
      </c>
      <c r="L1025" s="8" t="s">
        <v>11309</v>
      </c>
      <c r="M1025" s="183">
        <v>45911.418749999997</v>
      </c>
      <c r="N1025" s="183">
        <v>45917.51458333333</v>
      </c>
      <c r="O1025" s="8"/>
      <c r="P1025" s="8" t="s">
        <v>8318</v>
      </c>
      <c r="Q1025" s="8" t="s">
        <v>8318</v>
      </c>
      <c r="R1025" s="8" t="s">
        <v>162</v>
      </c>
      <c r="S1025" s="8" t="s">
        <v>6245</v>
      </c>
      <c r="T1025" s="8" t="s">
        <v>6246</v>
      </c>
      <c r="U1025" s="8" t="s">
        <v>7731</v>
      </c>
      <c r="V1025" s="8" t="s">
        <v>11310</v>
      </c>
      <c r="W1025" s="8" t="s">
        <v>165</v>
      </c>
      <c r="X1025" s="8"/>
      <c r="Y1025" s="94" t="str">
        <f>VLOOKUP(D1025,TIPOLOGIA!A:F,6,0)</f>
        <v>TIPO II</v>
      </c>
      <c r="Z1025" s="94" t="str">
        <f>VLOOKUP(D1025,TIPOLOGIA!A:F,5,0)</f>
        <v>TERRESTRE</v>
      </c>
      <c r="AA1025" s="8" t="s">
        <v>551</v>
      </c>
      <c r="AB1025" s="8">
        <v>1</v>
      </c>
      <c r="AC1025" s="86">
        <f>IF(W1025="SOPORTE_TELEFÓNICO",'BASE LIQUIDACION REDEBAN 2025'!$B$19,IF(AND(W1025="VISITA_TÉCNICA",Y1025="TIPO II"),'BASE LIQUIDACION REDEBAN 2025'!$B$18,'BASE LIQUIDACION REDEBAN 2025'!$B$17))</f>
        <v>67654.12000000001</v>
      </c>
      <c r="AD1025" s="86">
        <v>0</v>
      </c>
      <c r="AE1025" s="86">
        <f t="shared" si="16"/>
        <v>67654.12000000001</v>
      </c>
      <c r="AG1025" s="78"/>
    </row>
    <row r="1026" spans="1:33" s="49" customFormat="1">
      <c r="A1026" s="8" t="s">
        <v>68</v>
      </c>
      <c r="B1026" s="94" t="str">
        <f>VLOOKUP(A1026,'CENTRO DE COSTOS'!A:D,4,FALSE)</f>
        <v>WILLIAM ASDRUBAL ROZO ROZO</v>
      </c>
      <c r="C1026" s="94" t="str">
        <f>VLOOKUP(A1026,'CENTRO DE COSTOS'!A:D,2,FALSE)</f>
        <v>0004-0004</v>
      </c>
      <c r="D1026" s="8">
        <v>25899</v>
      </c>
      <c r="E1026" s="8">
        <v>2740426</v>
      </c>
      <c r="F1026" s="8">
        <v>60245</v>
      </c>
      <c r="G1026" s="8" t="s">
        <v>6241</v>
      </c>
      <c r="H1026" s="8" t="s">
        <v>417</v>
      </c>
      <c r="I1026" s="8" t="s">
        <v>2927</v>
      </c>
      <c r="J1026" s="8" t="s">
        <v>11311</v>
      </c>
      <c r="K1026" s="8" t="s">
        <v>160</v>
      </c>
      <c r="L1026" s="8" t="s">
        <v>11312</v>
      </c>
      <c r="M1026" s="183">
        <v>45915.405555555553</v>
      </c>
      <c r="N1026" s="183">
        <v>45917.518055555563</v>
      </c>
      <c r="O1026" s="8"/>
      <c r="P1026" s="8" t="s">
        <v>8318</v>
      </c>
      <c r="Q1026" s="8" t="s">
        <v>8318</v>
      </c>
      <c r="R1026" s="8" t="s">
        <v>162</v>
      </c>
      <c r="S1026" s="8" t="s">
        <v>6245</v>
      </c>
      <c r="T1026" s="8" t="s">
        <v>6246</v>
      </c>
      <c r="U1026" s="8" t="s">
        <v>7731</v>
      </c>
      <c r="V1026" s="8" t="s">
        <v>11313</v>
      </c>
      <c r="W1026" s="8" t="s">
        <v>165</v>
      </c>
      <c r="X1026" s="8"/>
      <c r="Y1026" s="94" t="str">
        <f>VLOOKUP(D1026,TIPOLOGIA!A:F,6,0)</f>
        <v>TIPO II</v>
      </c>
      <c r="Z1026" s="94" t="str">
        <f>VLOOKUP(D1026,TIPOLOGIA!A:F,5,0)</f>
        <v>TERRESTRE</v>
      </c>
      <c r="AA1026" s="8" t="s">
        <v>1269</v>
      </c>
      <c r="AB1026" s="8">
        <v>1</v>
      </c>
      <c r="AC1026" s="86">
        <f>IF(W1026="SOPORTE_TELEFÓNICO",'BASE LIQUIDACION REDEBAN 2025'!$B$19,IF(AND(W1026="VISITA_TÉCNICA",Y1026="TIPO II"),'BASE LIQUIDACION REDEBAN 2025'!$B$18,'BASE LIQUIDACION REDEBAN 2025'!$B$17))</f>
        <v>67654.12000000001</v>
      </c>
      <c r="AD1026" s="86">
        <v>0</v>
      </c>
      <c r="AE1026" s="86">
        <f t="shared" si="16"/>
        <v>67654.12000000001</v>
      </c>
      <c r="AG1026" s="78"/>
    </row>
    <row r="1027" spans="1:33" s="49" customFormat="1">
      <c r="A1027" s="8" t="s">
        <v>94</v>
      </c>
      <c r="B1027" s="94" t="str">
        <f>VLOOKUP(A1027,'CENTRO DE COSTOS'!A:D,4,FALSE)</f>
        <v>DIEGO FERNANDO HENAO CARDONA</v>
      </c>
      <c r="C1027" s="94" t="str">
        <f>VLOOKUP(A1027,'CENTRO DE COSTOS'!A:D,2,FALSE)</f>
        <v>0004-0002</v>
      </c>
      <c r="D1027" s="8">
        <v>66400</v>
      </c>
      <c r="E1027" s="8">
        <v>2740688</v>
      </c>
      <c r="F1027" s="8">
        <v>23461</v>
      </c>
      <c r="G1027" s="8" t="s">
        <v>6241</v>
      </c>
      <c r="H1027" s="8" t="s">
        <v>186</v>
      </c>
      <c r="I1027" s="8" t="s">
        <v>1137</v>
      </c>
      <c r="J1027" s="8" t="s">
        <v>3547</v>
      </c>
      <c r="K1027" s="8" t="s">
        <v>160</v>
      </c>
      <c r="L1027" s="8" t="s">
        <v>11314</v>
      </c>
      <c r="M1027" s="183">
        <v>45915.423611111109</v>
      </c>
      <c r="N1027" s="183">
        <v>45917.520138888889</v>
      </c>
      <c r="O1027" s="8"/>
      <c r="P1027" s="8" t="s">
        <v>8318</v>
      </c>
      <c r="Q1027" s="8" t="s">
        <v>8318</v>
      </c>
      <c r="R1027" s="8" t="s">
        <v>6245</v>
      </c>
      <c r="S1027" s="8" t="s">
        <v>6245</v>
      </c>
      <c r="T1027" s="8" t="s">
        <v>6246</v>
      </c>
      <c r="U1027" s="8" t="s">
        <v>7731</v>
      </c>
      <c r="V1027" s="8" t="s">
        <v>11315</v>
      </c>
      <c r="W1027" s="8" t="s">
        <v>165</v>
      </c>
      <c r="X1027" s="8"/>
      <c r="Y1027" s="94" t="str">
        <f>VLOOKUP(D1027,TIPOLOGIA!A:F,6,0)</f>
        <v>TIPO I</v>
      </c>
      <c r="Z1027" s="94" t="str">
        <f>VLOOKUP(D1027,TIPOLOGIA!A:F,5,0)</f>
        <v>TERRESTRE</v>
      </c>
      <c r="AA1027" s="8" t="s">
        <v>191</v>
      </c>
      <c r="AB1027" s="8">
        <v>1</v>
      </c>
      <c r="AC1027" s="86">
        <f>IF(W1027="SOPORTE_TELEFÓNICO",'BASE LIQUIDACION REDEBAN 2025'!$B$19,IF(AND(W1027="VISITA_TÉCNICA",Y1027="TIPO II"),'BASE LIQUIDACION REDEBAN 2025'!$B$18,'BASE LIQUIDACION REDEBAN 2025'!$B$17))</f>
        <v>35779.500569199998</v>
      </c>
      <c r="AD1027" s="86">
        <v>0</v>
      </c>
      <c r="AE1027" s="86">
        <f t="shared" si="16"/>
        <v>35779.500569199998</v>
      </c>
      <c r="AG1027" s="78"/>
    </row>
    <row r="1028" spans="1:33" s="49" customFormat="1">
      <c r="A1028" s="8" t="s">
        <v>86</v>
      </c>
      <c r="B1028" s="94" t="str">
        <f>VLOOKUP(A1028,'CENTRO DE COSTOS'!A:D,4,FALSE)</f>
        <v>KEVIN ALEXIS CORZO BUSTOS</v>
      </c>
      <c r="C1028" s="94" t="str">
        <f>VLOOKUP(A1028,'CENTRO DE COSTOS'!A:D,2,FALSE)</f>
        <v>0004-0007</v>
      </c>
      <c r="D1028" s="8">
        <v>73217</v>
      </c>
      <c r="E1028" s="8">
        <v>2726171</v>
      </c>
      <c r="F1028" s="8">
        <v>65767</v>
      </c>
      <c r="G1028" s="8" t="s">
        <v>6241</v>
      </c>
      <c r="H1028" s="8" t="s">
        <v>494</v>
      </c>
      <c r="I1028" s="8" t="s">
        <v>11316</v>
      </c>
      <c r="J1028" s="8" t="s">
        <v>11317</v>
      </c>
      <c r="K1028" s="8" t="s">
        <v>160</v>
      </c>
      <c r="L1028" s="8" t="s">
        <v>11318</v>
      </c>
      <c r="M1028" s="183">
        <v>45911.387499999997</v>
      </c>
      <c r="N1028" s="183">
        <v>45917.520138888889</v>
      </c>
      <c r="O1028" s="8"/>
      <c r="P1028" s="8" t="s">
        <v>8318</v>
      </c>
      <c r="Q1028" s="8" t="s">
        <v>8318</v>
      </c>
      <c r="R1028" s="8" t="s">
        <v>6245</v>
      </c>
      <c r="S1028" s="8" t="s">
        <v>6245</v>
      </c>
      <c r="T1028" s="8" t="s">
        <v>6246</v>
      </c>
      <c r="U1028" s="8" t="s">
        <v>7731</v>
      </c>
      <c r="V1028" s="8" t="s">
        <v>11319</v>
      </c>
      <c r="W1028" s="8" t="s">
        <v>8320</v>
      </c>
      <c r="X1028" s="8"/>
      <c r="Y1028" s="94" t="str">
        <f>VLOOKUP(D1028,TIPOLOGIA!A:F,6,0)</f>
        <v>TIPO III</v>
      </c>
      <c r="Z1028" s="94" t="str">
        <f>VLOOKUP(D1028,TIPOLOGIA!A:F,5,0)</f>
        <v>TERRESTRE</v>
      </c>
      <c r="AA1028" s="8" t="s">
        <v>760</v>
      </c>
      <c r="AB1028" s="8">
        <v>0</v>
      </c>
      <c r="AC1028" s="86">
        <f>IF(W1028="SOPORTE_TELEFÓNICO",'BASE LIQUIDACION REDEBAN 2025'!$B$19,IF(AND(W1028="VISITA_TÉCNICA",Y1028="TIPO II"),'BASE LIQUIDACION REDEBAN 2025'!$B$18,'BASE LIQUIDACION REDEBAN 2025'!$B$17))</f>
        <v>35779.500569199998</v>
      </c>
      <c r="AD1028" s="86">
        <v>0</v>
      </c>
      <c r="AE1028" s="86">
        <f t="shared" si="16"/>
        <v>35779.500569199998</v>
      </c>
      <c r="AG1028" s="78"/>
    </row>
    <row r="1029" spans="1:33" s="49" customFormat="1">
      <c r="A1029" s="8" t="s">
        <v>68</v>
      </c>
      <c r="B1029" s="94" t="str">
        <f>VLOOKUP(A1029,'CENTRO DE COSTOS'!A:D,4,FALSE)</f>
        <v>WILLIAM ASDRUBAL ROZO ROZO</v>
      </c>
      <c r="C1029" s="94" t="str">
        <f>VLOOKUP(A1029,'CENTRO DE COSTOS'!A:D,2,FALSE)</f>
        <v>0004-0004</v>
      </c>
      <c r="D1029" s="8">
        <v>25126</v>
      </c>
      <c r="E1029" s="8">
        <v>2739633</v>
      </c>
      <c r="F1029" s="8">
        <v>76713</v>
      </c>
      <c r="G1029" s="8" t="s">
        <v>6241</v>
      </c>
      <c r="H1029" s="8" t="s">
        <v>417</v>
      </c>
      <c r="I1029" s="8" t="s">
        <v>5506</v>
      </c>
      <c r="J1029" s="8" t="s">
        <v>11320</v>
      </c>
      <c r="K1029" s="8" t="s">
        <v>160</v>
      </c>
      <c r="L1029" s="8" t="s">
        <v>11321</v>
      </c>
      <c r="M1029" s="183">
        <v>45915.372916666667</v>
      </c>
      <c r="N1029" s="183">
        <v>45917.525694444441</v>
      </c>
      <c r="O1029" s="8"/>
      <c r="P1029" s="8" t="s">
        <v>8318</v>
      </c>
      <c r="Q1029" s="8" t="s">
        <v>8318</v>
      </c>
      <c r="R1029" s="8" t="s">
        <v>6245</v>
      </c>
      <c r="S1029" s="8" t="s">
        <v>6245</v>
      </c>
      <c r="T1029" s="8" t="s">
        <v>6246</v>
      </c>
      <c r="U1029" s="8" t="s">
        <v>7731</v>
      </c>
      <c r="V1029" s="8" t="s">
        <v>11322</v>
      </c>
      <c r="W1029" s="8" t="s">
        <v>165</v>
      </c>
      <c r="X1029" s="8"/>
      <c r="Y1029" s="94" t="str">
        <f>VLOOKUP(D1029,TIPOLOGIA!A:F,6,0)</f>
        <v>TIPO II</v>
      </c>
      <c r="Z1029" s="94" t="str">
        <f>VLOOKUP(D1029,TIPOLOGIA!A:F,5,0)</f>
        <v>TERRESTRE</v>
      </c>
      <c r="AA1029" s="8" t="s">
        <v>1269</v>
      </c>
      <c r="AB1029" s="8">
        <v>1</v>
      </c>
      <c r="AC1029" s="86">
        <f>IF(W1029="SOPORTE_TELEFÓNICO",'BASE LIQUIDACION REDEBAN 2025'!$B$19,IF(AND(W1029="VISITA_TÉCNICA",Y1029="TIPO II"),'BASE LIQUIDACION REDEBAN 2025'!$B$18,'BASE LIQUIDACION REDEBAN 2025'!$B$17))</f>
        <v>67654.12000000001</v>
      </c>
      <c r="AD1029" s="86">
        <v>0</v>
      </c>
      <c r="AE1029" s="86">
        <f t="shared" si="16"/>
        <v>67654.12000000001</v>
      </c>
      <c r="AG1029" s="78"/>
    </row>
    <row r="1030" spans="1:33" s="49" customFormat="1">
      <c r="A1030" s="8" t="s">
        <v>68</v>
      </c>
      <c r="B1030" s="94" t="str">
        <f>VLOOKUP(A1030,'CENTRO DE COSTOS'!A:D,4,FALSE)</f>
        <v>WILLIAM ASDRUBAL ROZO ROZO</v>
      </c>
      <c r="C1030" s="94" t="str">
        <f>VLOOKUP(A1030,'CENTRO DE COSTOS'!A:D,2,FALSE)</f>
        <v>0004-0004</v>
      </c>
      <c r="D1030" s="8">
        <v>94001</v>
      </c>
      <c r="E1030" s="8">
        <v>2723467</v>
      </c>
      <c r="F1030" s="8">
        <v>53385</v>
      </c>
      <c r="G1030" s="8" t="s">
        <v>6241</v>
      </c>
      <c r="H1030" s="8" t="s">
        <v>11323</v>
      </c>
      <c r="I1030" s="8" t="s">
        <v>11324</v>
      </c>
      <c r="J1030" s="8" t="s">
        <v>11325</v>
      </c>
      <c r="K1030" s="8" t="s">
        <v>160</v>
      </c>
      <c r="L1030" s="8" t="s">
        <v>11326</v>
      </c>
      <c r="M1030" s="183">
        <v>45910.63958333333</v>
      </c>
      <c r="N1030" s="183">
        <v>45917.529861111107</v>
      </c>
      <c r="O1030" s="8"/>
      <c r="P1030" s="8" t="s">
        <v>8318</v>
      </c>
      <c r="Q1030" s="8" t="s">
        <v>8318</v>
      </c>
      <c r="R1030" s="8" t="s">
        <v>6245</v>
      </c>
      <c r="S1030" s="8" t="s">
        <v>6245</v>
      </c>
      <c r="T1030" s="8" t="s">
        <v>6246</v>
      </c>
      <c r="U1030" s="8" t="s">
        <v>7731</v>
      </c>
      <c r="V1030" s="8" t="s">
        <v>11327</v>
      </c>
      <c r="W1030" s="8" t="s">
        <v>8320</v>
      </c>
      <c r="X1030" s="8"/>
      <c r="Y1030" s="94" t="str">
        <f>VLOOKUP(D1030,TIPOLOGIA!A:F,6,0)</f>
        <v>TIPO IV ESPECIAL</v>
      </c>
      <c r="Z1030" s="94" t="str">
        <f>VLOOKUP(D1030,TIPOLOGIA!A:F,5,0)</f>
        <v>AEREO</v>
      </c>
      <c r="AA1030" s="8" t="s">
        <v>546</v>
      </c>
      <c r="AB1030" s="8">
        <v>0</v>
      </c>
      <c r="AC1030" s="86">
        <f>IF(W1030="SOPORTE_TELEFÓNICO",'BASE LIQUIDACION REDEBAN 2025'!$B$19,IF(AND(W1030="VISITA_TÉCNICA",Y1030="TIPO II"),'BASE LIQUIDACION REDEBAN 2025'!$B$18,'BASE LIQUIDACION REDEBAN 2025'!$B$17))</f>
        <v>35779.500569199998</v>
      </c>
      <c r="AD1030" s="86">
        <v>0</v>
      </c>
      <c r="AE1030" s="86">
        <f t="shared" si="16"/>
        <v>35779.500569199998</v>
      </c>
      <c r="AG1030" s="78"/>
    </row>
    <row r="1031" spans="1:33" s="49" customFormat="1">
      <c r="A1031" s="8" t="s">
        <v>86</v>
      </c>
      <c r="B1031" s="94" t="str">
        <f>VLOOKUP(A1031,'CENTRO DE COSTOS'!A:D,4,FALSE)</f>
        <v>KEVIN ALEXIS CORZO BUSTOS</v>
      </c>
      <c r="C1031" s="94" t="str">
        <f>VLOOKUP(A1031,'CENTRO DE COSTOS'!A:D,2,FALSE)</f>
        <v>0004-0007</v>
      </c>
      <c r="D1031" s="8">
        <v>73624</v>
      </c>
      <c r="E1031" s="8">
        <v>2743492</v>
      </c>
      <c r="F1031" s="8">
        <v>55678</v>
      </c>
      <c r="G1031" s="8" t="s">
        <v>6241</v>
      </c>
      <c r="H1031" s="8" t="s">
        <v>494</v>
      </c>
      <c r="I1031" s="8" t="s">
        <v>11328</v>
      </c>
      <c r="J1031" s="8" t="s">
        <v>11329</v>
      </c>
      <c r="K1031" s="8" t="s">
        <v>160</v>
      </c>
      <c r="L1031" s="8" t="s">
        <v>11330</v>
      </c>
      <c r="M1031" s="183">
        <v>45915.636805555558</v>
      </c>
      <c r="N1031" s="183">
        <v>45917.536111111112</v>
      </c>
      <c r="O1031" s="8"/>
      <c r="P1031" s="8" t="s">
        <v>8318</v>
      </c>
      <c r="Q1031" s="8" t="s">
        <v>8318</v>
      </c>
      <c r="R1031" s="8" t="s">
        <v>162</v>
      </c>
      <c r="S1031" s="8" t="s">
        <v>6245</v>
      </c>
      <c r="T1031" s="8" t="s">
        <v>6246</v>
      </c>
      <c r="U1031" s="8" t="s">
        <v>7731</v>
      </c>
      <c r="V1031" s="8" t="s">
        <v>11331</v>
      </c>
      <c r="W1031" s="8" t="s">
        <v>8320</v>
      </c>
      <c r="X1031" s="8"/>
      <c r="Y1031" s="94" t="str">
        <f>VLOOKUP(D1031,TIPOLOGIA!A:F,6,0)</f>
        <v>TIPO III</v>
      </c>
      <c r="Z1031" s="94" t="str">
        <f>VLOOKUP(D1031,TIPOLOGIA!A:F,5,0)</f>
        <v>TERRESTRE</v>
      </c>
      <c r="AA1031" s="8" t="s">
        <v>498</v>
      </c>
      <c r="AB1031" s="8">
        <v>0</v>
      </c>
      <c r="AC1031" s="86">
        <f>IF(W1031="SOPORTE_TELEFÓNICO",'BASE LIQUIDACION REDEBAN 2025'!$B$19,IF(AND(W1031="VISITA_TÉCNICA",Y1031="TIPO II"),'BASE LIQUIDACION REDEBAN 2025'!$B$18,'BASE LIQUIDACION REDEBAN 2025'!$B$17))</f>
        <v>35779.500569199998</v>
      </c>
      <c r="AD1031" s="86">
        <v>0</v>
      </c>
      <c r="AE1031" s="86">
        <f t="shared" si="16"/>
        <v>35779.500569199998</v>
      </c>
      <c r="AG1031" s="78"/>
    </row>
    <row r="1032" spans="1:33" s="49" customFormat="1">
      <c r="A1032" s="8" t="s">
        <v>60</v>
      </c>
      <c r="B1032" s="94" t="str">
        <f>VLOOKUP(A1032,'CENTRO DE COSTOS'!A:D,4,FALSE)</f>
        <v>JUAN SEBASTIÁN RÍOS CASTRILLÓN</v>
      </c>
      <c r="C1032" s="94" t="str">
        <f>VLOOKUP(A1032,'CENTRO DE COSTOS'!A:D,2,FALSE)</f>
        <v>0004-0005</v>
      </c>
      <c r="D1032" s="8">
        <v>5665</v>
      </c>
      <c r="E1032" s="8">
        <v>2677642</v>
      </c>
      <c r="F1032" s="8">
        <v>61117</v>
      </c>
      <c r="G1032" s="8" t="s">
        <v>6241</v>
      </c>
      <c r="H1032" s="8" t="s">
        <v>249</v>
      </c>
      <c r="I1032" s="8" t="s">
        <v>2457</v>
      </c>
      <c r="J1032" s="8" t="s">
        <v>11332</v>
      </c>
      <c r="K1032" s="8" t="s">
        <v>160</v>
      </c>
      <c r="L1032" s="8" t="s">
        <v>11333</v>
      </c>
      <c r="M1032" s="183">
        <v>45902.333333333343</v>
      </c>
      <c r="N1032" s="183">
        <v>45917.538194444453</v>
      </c>
      <c r="O1032" s="8"/>
      <c r="P1032" s="8" t="s">
        <v>8318</v>
      </c>
      <c r="Q1032" s="8" t="s">
        <v>8318</v>
      </c>
      <c r="R1032" s="8" t="s">
        <v>6245</v>
      </c>
      <c r="S1032" s="8" t="s">
        <v>6245</v>
      </c>
      <c r="T1032" s="8" t="s">
        <v>6246</v>
      </c>
      <c r="U1032" s="8" t="s">
        <v>7731</v>
      </c>
      <c r="V1032" s="8" t="s">
        <v>11334</v>
      </c>
      <c r="W1032" s="8" t="s">
        <v>8320</v>
      </c>
      <c r="X1032" s="8"/>
      <c r="Y1032" s="94" t="str">
        <f>VLOOKUP(D1032,TIPOLOGIA!A:F,6,0)</f>
        <v>TIPO III</v>
      </c>
      <c r="Z1032" s="94" t="str">
        <f>VLOOKUP(D1032,TIPOLOGIA!A:F,5,0)</f>
        <v>TERRESTRE</v>
      </c>
      <c r="AA1032" s="8"/>
      <c r="AB1032" s="8">
        <v>0</v>
      </c>
      <c r="AC1032" s="86">
        <f>IF(W1032="SOPORTE_TELEFÓNICO",'BASE LIQUIDACION REDEBAN 2025'!$B$19,IF(AND(W1032="VISITA_TÉCNICA",Y1032="TIPO II"),'BASE LIQUIDACION REDEBAN 2025'!$B$18,'BASE LIQUIDACION REDEBAN 2025'!$B$17))</f>
        <v>35779.500569199998</v>
      </c>
      <c r="AD1032" s="86">
        <v>0</v>
      </c>
      <c r="AE1032" s="86">
        <f t="shared" si="16"/>
        <v>35779.500569199998</v>
      </c>
      <c r="AG1032" s="78"/>
    </row>
    <row r="1033" spans="1:33" s="49" customFormat="1">
      <c r="A1033" s="8" t="s">
        <v>98</v>
      </c>
      <c r="B1033" s="94" t="str">
        <f>VLOOKUP(A1033,'CENTRO DE COSTOS'!A:D,4,FALSE)</f>
        <v>MIGUEL JULIÁN HERNÁNDEZ GUARÍN</v>
      </c>
      <c r="C1033" s="94" t="str">
        <f>VLOOKUP(A1033,'CENTRO DE COSTOS'!A:D,2,FALSE)</f>
        <v>0004-0008</v>
      </c>
      <c r="D1033" s="8">
        <v>15686</v>
      </c>
      <c r="E1033" s="8">
        <v>2732281</v>
      </c>
      <c r="F1033" s="8">
        <v>11150</v>
      </c>
      <c r="G1033" s="8" t="s">
        <v>6241</v>
      </c>
      <c r="H1033" s="8" t="s">
        <v>406</v>
      </c>
      <c r="I1033" s="8" t="s">
        <v>10825</v>
      </c>
      <c r="J1033" s="8" t="s">
        <v>11335</v>
      </c>
      <c r="K1033" s="8" t="s">
        <v>160</v>
      </c>
      <c r="L1033" s="8" t="s">
        <v>11336</v>
      </c>
      <c r="M1033" s="183">
        <v>45912.412499999999</v>
      </c>
      <c r="N1033" s="183">
        <v>45917.538888888892</v>
      </c>
      <c r="O1033" s="8"/>
      <c r="P1033" s="8" t="s">
        <v>8318</v>
      </c>
      <c r="Q1033" s="8" t="s">
        <v>8318</v>
      </c>
      <c r="R1033" s="8" t="s">
        <v>6245</v>
      </c>
      <c r="S1033" s="8" t="s">
        <v>6245</v>
      </c>
      <c r="T1033" s="8" t="s">
        <v>6246</v>
      </c>
      <c r="U1033" s="8" t="s">
        <v>7731</v>
      </c>
      <c r="V1033" s="8" t="s">
        <v>11337</v>
      </c>
      <c r="W1033" s="8" t="s">
        <v>8320</v>
      </c>
      <c r="X1033" s="8"/>
      <c r="Y1033" s="94" t="str">
        <f>VLOOKUP(D1033,TIPOLOGIA!A:F,6,0)</f>
        <v>TIPO III</v>
      </c>
      <c r="Z1033" s="94" t="str">
        <f>VLOOKUP(D1033,TIPOLOGIA!A:F,5,0)</f>
        <v>TERRESTRE</v>
      </c>
      <c r="AA1033" s="8"/>
      <c r="AB1033" s="8">
        <v>0</v>
      </c>
      <c r="AC1033" s="86">
        <f>IF(W1033="SOPORTE_TELEFÓNICO",'BASE LIQUIDACION REDEBAN 2025'!$B$19,IF(AND(W1033="VISITA_TÉCNICA",Y1033="TIPO II"),'BASE LIQUIDACION REDEBAN 2025'!$B$18,'BASE LIQUIDACION REDEBAN 2025'!$B$17))</f>
        <v>35779.500569199998</v>
      </c>
      <c r="AD1033" s="86">
        <v>0</v>
      </c>
      <c r="AE1033" s="86">
        <f t="shared" si="16"/>
        <v>35779.500569199998</v>
      </c>
      <c r="AG1033" s="78"/>
    </row>
    <row r="1034" spans="1:33" s="49" customFormat="1">
      <c r="A1034" s="8" t="s">
        <v>91</v>
      </c>
      <c r="B1034" s="94" t="str">
        <f>VLOOKUP(A1034,'CENTRO DE COSTOS'!A:D,4,FALSE)</f>
        <v>JOSE MAURICIO HERNANDEZ ROJAS</v>
      </c>
      <c r="C1034" s="94" t="str">
        <f>VLOOKUP(A1034,'CENTRO DE COSTOS'!A:D,2,FALSE)</f>
        <v>0004-0001</v>
      </c>
      <c r="D1034" s="8">
        <v>23807</v>
      </c>
      <c r="E1034" s="8">
        <v>2726976</v>
      </c>
      <c r="F1034" s="8">
        <v>80410</v>
      </c>
      <c r="G1034" s="8" t="s">
        <v>6241</v>
      </c>
      <c r="H1034" s="8" t="s">
        <v>193</v>
      </c>
      <c r="I1034" s="8" t="s">
        <v>1669</v>
      </c>
      <c r="J1034" s="8" t="s">
        <v>11338</v>
      </c>
      <c r="K1034" s="8" t="s">
        <v>160</v>
      </c>
      <c r="L1034" s="8" t="s">
        <v>11339</v>
      </c>
      <c r="M1034" s="183">
        <v>45911.435416666667</v>
      </c>
      <c r="N1034" s="183">
        <v>45917.538888888892</v>
      </c>
      <c r="O1034" s="8"/>
      <c r="P1034" s="8" t="s">
        <v>8318</v>
      </c>
      <c r="Q1034" s="8" t="s">
        <v>8318</v>
      </c>
      <c r="R1034" s="8" t="s">
        <v>162</v>
      </c>
      <c r="S1034" s="8" t="s">
        <v>162</v>
      </c>
      <c r="T1034" s="8" t="s">
        <v>6246</v>
      </c>
      <c r="U1034" s="8" t="s">
        <v>7731</v>
      </c>
      <c r="V1034" s="8" t="s">
        <v>11340</v>
      </c>
      <c r="W1034" s="8" t="s">
        <v>8320</v>
      </c>
      <c r="X1034" s="8"/>
      <c r="Y1034" s="94" t="str">
        <f>VLOOKUP(D1034,TIPOLOGIA!A:F,6,0)</f>
        <v>TIPO III</v>
      </c>
      <c r="Z1034" s="94" t="str">
        <f>VLOOKUP(D1034,TIPOLOGIA!A:F,5,0)</f>
        <v>TERRESTRE</v>
      </c>
      <c r="AA1034" s="8"/>
      <c r="AB1034" s="8">
        <v>0</v>
      </c>
      <c r="AC1034" s="86">
        <f>IF(W1034="SOPORTE_TELEFÓNICO",'BASE LIQUIDACION REDEBAN 2025'!$B$19,IF(AND(W1034="VISITA_TÉCNICA",Y1034="TIPO II"),'BASE LIQUIDACION REDEBAN 2025'!$B$18,'BASE LIQUIDACION REDEBAN 2025'!$B$17))</f>
        <v>35779.500569199998</v>
      </c>
      <c r="AD1034" s="86">
        <v>0</v>
      </c>
      <c r="AE1034" s="86">
        <f t="shared" si="16"/>
        <v>35779.500569199998</v>
      </c>
      <c r="AG1034" s="78"/>
    </row>
    <row r="1035" spans="1:33" s="49" customFormat="1">
      <c r="A1035" s="8" t="s">
        <v>90</v>
      </c>
      <c r="B1035" s="94" t="str">
        <f>VLOOKUP(A1035,'CENTRO DE COSTOS'!A:D,4,FALSE)</f>
        <v>JUAN SEBASTIÁN RÍOS CASTRILLÓN</v>
      </c>
      <c r="C1035" s="94" t="str">
        <f>VLOOKUP(A1035,'CENTRO DE COSTOS'!A:D,2,FALSE)</f>
        <v>0004-0005</v>
      </c>
      <c r="D1035" s="8">
        <v>5145</v>
      </c>
      <c r="E1035" s="8">
        <v>2722590</v>
      </c>
      <c r="F1035" s="8">
        <v>79942</v>
      </c>
      <c r="G1035" s="8" t="s">
        <v>6241</v>
      </c>
      <c r="H1035" s="8" t="s">
        <v>249</v>
      </c>
      <c r="I1035" s="8" t="s">
        <v>11341</v>
      </c>
      <c r="J1035" s="8" t="s">
        <v>11342</v>
      </c>
      <c r="K1035" s="8" t="s">
        <v>160</v>
      </c>
      <c r="L1035" s="8" t="s">
        <v>11343</v>
      </c>
      <c r="M1035" s="183">
        <v>45910.581944444442</v>
      </c>
      <c r="N1035" s="183">
        <v>45917.542361111111</v>
      </c>
      <c r="O1035" s="8"/>
      <c r="P1035" s="8" t="s">
        <v>8318</v>
      </c>
      <c r="Q1035" s="8" t="s">
        <v>8318</v>
      </c>
      <c r="R1035" s="8" t="s">
        <v>162</v>
      </c>
      <c r="S1035" s="8" t="s">
        <v>162</v>
      </c>
      <c r="T1035" s="8" t="s">
        <v>6246</v>
      </c>
      <c r="U1035" s="8" t="s">
        <v>7731</v>
      </c>
      <c r="V1035" s="8" t="s">
        <v>11344</v>
      </c>
      <c r="W1035" s="8" t="s">
        <v>8320</v>
      </c>
      <c r="X1035" s="8"/>
      <c r="Y1035" s="94" t="str">
        <f>VLOOKUP(D1035,TIPOLOGIA!A:F,6,0)</f>
        <v>TIPO III</v>
      </c>
      <c r="Z1035" s="94" t="str">
        <f>VLOOKUP(D1035,TIPOLOGIA!A:F,5,0)</f>
        <v>TERRESTRE</v>
      </c>
      <c r="AA1035" s="8" t="s">
        <v>1483</v>
      </c>
      <c r="AB1035" s="8">
        <v>0</v>
      </c>
      <c r="AC1035" s="86">
        <f>IF(W1035="SOPORTE_TELEFÓNICO",'BASE LIQUIDACION REDEBAN 2025'!$B$19,IF(AND(W1035="VISITA_TÉCNICA",Y1035="TIPO II"),'BASE LIQUIDACION REDEBAN 2025'!$B$18,'BASE LIQUIDACION REDEBAN 2025'!$B$17))</f>
        <v>35779.500569199998</v>
      </c>
      <c r="AD1035" s="86">
        <v>0</v>
      </c>
      <c r="AE1035" s="86">
        <f t="shared" si="16"/>
        <v>35779.500569199998</v>
      </c>
      <c r="AG1035" s="78"/>
    </row>
    <row r="1036" spans="1:33" s="49" customFormat="1">
      <c r="A1036" s="8" t="s">
        <v>96</v>
      </c>
      <c r="B1036" s="94" t="str">
        <f>VLOOKUP(A1036,'CENTRO DE COSTOS'!A:D,4,FALSE)</f>
        <v>JOSE MAURICIO HERNANDEZ ROJAS</v>
      </c>
      <c r="C1036" s="94" t="str">
        <f>VLOOKUP(A1036,'CENTRO DE COSTOS'!A:D,2,FALSE)</f>
        <v>0004-0001</v>
      </c>
      <c r="D1036" s="8">
        <v>44090</v>
      </c>
      <c r="E1036" s="8">
        <v>2723742</v>
      </c>
      <c r="F1036" s="8">
        <v>38593</v>
      </c>
      <c r="G1036" s="8" t="s">
        <v>6241</v>
      </c>
      <c r="H1036" s="8" t="s">
        <v>706</v>
      </c>
      <c r="I1036" s="8" t="s">
        <v>3567</v>
      </c>
      <c r="J1036" s="8" t="s">
        <v>3568</v>
      </c>
      <c r="K1036" s="8" t="s">
        <v>160</v>
      </c>
      <c r="L1036" s="8" t="s">
        <v>11345</v>
      </c>
      <c r="M1036" s="183">
        <v>45910.661805555559</v>
      </c>
      <c r="N1036" s="183">
        <v>45917.55</v>
      </c>
      <c r="O1036" s="8"/>
      <c r="P1036" s="8" t="s">
        <v>8318</v>
      </c>
      <c r="Q1036" s="8" t="s">
        <v>8318</v>
      </c>
      <c r="R1036" s="8" t="s">
        <v>243</v>
      </c>
      <c r="S1036" s="8" t="s">
        <v>244</v>
      </c>
      <c r="T1036" s="8" t="s">
        <v>6246</v>
      </c>
      <c r="U1036" s="8" t="s">
        <v>7731</v>
      </c>
      <c r="V1036" s="8" t="s">
        <v>11346</v>
      </c>
      <c r="W1036" s="8" t="s">
        <v>8320</v>
      </c>
      <c r="X1036" s="8"/>
      <c r="Y1036" s="94" t="str">
        <f>VLOOKUP(D1036,TIPOLOGIA!A:F,6,0)</f>
        <v>TIPO III</v>
      </c>
      <c r="Z1036" s="94" t="str">
        <f>VLOOKUP(D1036,TIPOLOGIA!A:F,5,0)</f>
        <v>TERRESTRE</v>
      </c>
      <c r="AA1036" s="8"/>
      <c r="AB1036" s="8">
        <v>0</v>
      </c>
      <c r="AC1036" s="86">
        <f>IF(W1036="SOPORTE_TELEFÓNICO",'BASE LIQUIDACION REDEBAN 2025'!$B$19,IF(AND(W1036="VISITA_TÉCNICA",Y1036="TIPO II"),'BASE LIQUIDACION REDEBAN 2025'!$B$18,'BASE LIQUIDACION REDEBAN 2025'!$B$17))</f>
        <v>35779.500569199998</v>
      </c>
      <c r="AD1036" s="86">
        <v>0</v>
      </c>
      <c r="AE1036" s="86">
        <f t="shared" si="16"/>
        <v>35779.500569199998</v>
      </c>
      <c r="AG1036" s="78"/>
    </row>
    <row r="1037" spans="1:33" s="49" customFormat="1">
      <c r="A1037" s="8" t="s">
        <v>81</v>
      </c>
      <c r="B1037" s="94" t="str">
        <f>VLOOKUP(A1037,'CENTRO DE COSTOS'!A:D,4,FALSE)</f>
        <v>MIGUEL JULIÁN HERNÁNDEZ GUARÍN</v>
      </c>
      <c r="C1037" s="94" t="str">
        <f>VLOOKUP(A1037,'CENTRO DE COSTOS'!A:D,2,FALSE)</f>
        <v>0004-0008</v>
      </c>
      <c r="D1037" s="8">
        <v>54720</v>
      </c>
      <c r="E1037" s="8">
        <v>2729039</v>
      </c>
      <c r="F1037" s="8">
        <v>69850</v>
      </c>
      <c r="G1037" s="8" t="s">
        <v>6241</v>
      </c>
      <c r="H1037" s="8" t="s">
        <v>296</v>
      </c>
      <c r="I1037" s="8" t="s">
        <v>4016</v>
      </c>
      <c r="J1037" s="8" t="s">
        <v>11347</v>
      </c>
      <c r="K1037" s="8" t="s">
        <v>160</v>
      </c>
      <c r="L1037" s="8" t="s">
        <v>11348</v>
      </c>
      <c r="M1037" s="183">
        <v>45911.623611111107</v>
      </c>
      <c r="N1037" s="183">
        <v>45917.557638888888</v>
      </c>
      <c r="O1037" s="8"/>
      <c r="P1037" s="8" t="s">
        <v>8318</v>
      </c>
      <c r="Q1037" s="8" t="s">
        <v>8318</v>
      </c>
      <c r="R1037" s="8" t="s">
        <v>6245</v>
      </c>
      <c r="S1037" s="8" t="s">
        <v>6245</v>
      </c>
      <c r="T1037" s="8" t="s">
        <v>6246</v>
      </c>
      <c r="U1037" s="8" t="s">
        <v>7731</v>
      </c>
      <c r="V1037" s="8" t="s">
        <v>11349</v>
      </c>
      <c r="W1037" s="8" t="s">
        <v>165</v>
      </c>
      <c r="X1037" s="8"/>
      <c r="Y1037" s="94" t="str">
        <f>VLOOKUP(D1037,TIPOLOGIA!A:F,6,0)</f>
        <v>TIPO II</v>
      </c>
      <c r="Z1037" s="94" t="str">
        <f>VLOOKUP(D1037,TIPOLOGIA!A:F,5,0)</f>
        <v>TERRESTRE</v>
      </c>
      <c r="AA1037" s="8" t="s">
        <v>326</v>
      </c>
      <c r="AB1037" s="8">
        <v>1</v>
      </c>
      <c r="AC1037" s="86">
        <f>IF(W1037="SOPORTE_TELEFÓNICO",'BASE LIQUIDACION REDEBAN 2025'!$B$19,IF(AND(W1037="VISITA_TÉCNICA",Y1037="TIPO II"),'BASE LIQUIDACION REDEBAN 2025'!$B$18,'BASE LIQUIDACION REDEBAN 2025'!$B$17))</f>
        <v>67654.12000000001</v>
      </c>
      <c r="AD1037" s="86">
        <v>0</v>
      </c>
      <c r="AE1037" s="86">
        <f t="shared" si="16"/>
        <v>67654.12000000001</v>
      </c>
      <c r="AG1037" s="78"/>
    </row>
    <row r="1038" spans="1:33" s="49" customFormat="1">
      <c r="A1038" s="8" t="s">
        <v>60</v>
      </c>
      <c r="B1038" s="94" t="str">
        <f>VLOOKUP(A1038,'CENTRO DE COSTOS'!A:D,4,FALSE)</f>
        <v>JUAN SEBASTIÁN RÍOS CASTRILLÓN</v>
      </c>
      <c r="C1038" s="94" t="str">
        <f>VLOOKUP(A1038,'CENTRO DE COSTOS'!A:D,2,FALSE)</f>
        <v>0004-0005</v>
      </c>
      <c r="D1038" s="8">
        <v>5837</v>
      </c>
      <c r="E1038" s="8">
        <v>2733641</v>
      </c>
      <c r="F1038" s="8">
        <v>79383</v>
      </c>
      <c r="G1038" s="8" t="s">
        <v>6241</v>
      </c>
      <c r="H1038" s="8" t="s">
        <v>249</v>
      </c>
      <c r="I1038" s="8" t="s">
        <v>256</v>
      </c>
      <c r="J1038" s="8" t="s">
        <v>11350</v>
      </c>
      <c r="K1038" s="8" t="s">
        <v>160</v>
      </c>
      <c r="L1038" s="8" t="s">
        <v>11351</v>
      </c>
      <c r="M1038" s="183">
        <v>45912.47152777778</v>
      </c>
      <c r="N1038" s="183">
        <v>45917.55972222222</v>
      </c>
      <c r="O1038" s="8"/>
      <c r="P1038" s="8" t="s">
        <v>8318</v>
      </c>
      <c r="Q1038" s="8" t="s">
        <v>8318</v>
      </c>
      <c r="R1038" s="8" t="s">
        <v>6245</v>
      </c>
      <c r="S1038" s="8" t="s">
        <v>6245</v>
      </c>
      <c r="T1038" s="8" t="s">
        <v>6246</v>
      </c>
      <c r="U1038" s="8" t="s">
        <v>7731</v>
      </c>
      <c r="V1038" s="8" t="s">
        <v>11352</v>
      </c>
      <c r="W1038" s="8" t="s">
        <v>8320</v>
      </c>
      <c r="X1038" s="8"/>
      <c r="Y1038" s="94" t="str">
        <f>VLOOKUP(D1038,TIPOLOGIA!A:F,6,0)</f>
        <v>TIPO II</v>
      </c>
      <c r="Z1038" s="94" t="str">
        <f>VLOOKUP(D1038,TIPOLOGIA!A:F,5,0)</f>
        <v>TERRESTRE</v>
      </c>
      <c r="AA1038" s="8" t="s">
        <v>648</v>
      </c>
      <c r="AB1038" s="8">
        <v>0</v>
      </c>
      <c r="AC1038" s="86">
        <f>IF(W1038="SOPORTE_TELEFÓNICO",'BASE LIQUIDACION REDEBAN 2025'!$B$19,IF(AND(W1038="VISITA_TÉCNICA",Y1038="TIPO II"),'BASE LIQUIDACION REDEBAN 2025'!$B$18,'BASE LIQUIDACION REDEBAN 2025'!$B$17))</f>
        <v>35779.500569199998</v>
      </c>
      <c r="AD1038" s="86">
        <v>0</v>
      </c>
      <c r="AE1038" s="86">
        <f t="shared" si="16"/>
        <v>35779.500569199998</v>
      </c>
      <c r="AG1038" s="78"/>
    </row>
    <row r="1039" spans="1:33" s="49" customFormat="1">
      <c r="A1039" s="8" t="s">
        <v>60</v>
      </c>
      <c r="B1039" s="94" t="str">
        <f>VLOOKUP(A1039,'CENTRO DE COSTOS'!A:D,4,FALSE)</f>
        <v>JUAN SEBASTIÁN RÍOS CASTRILLÓN</v>
      </c>
      <c r="C1039" s="94" t="str">
        <f>VLOOKUP(A1039,'CENTRO DE COSTOS'!A:D,2,FALSE)</f>
        <v>0004-0005</v>
      </c>
      <c r="D1039" s="8">
        <v>5490</v>
      </c>
      <c r="E1039" s="8">
        <v>2734323</v>
      </c>
      <c r="F1039" s="8">
        <v>77956</v>
      </c>
      <c r="G1039" s="8" t="s">
        <v>6241</v>
      </c>
      <c r="H1039" s="8" t="s">
        <v>249</v>
      </c>
      <c r="I1039" s="8" t="s">
        <v>3361</v>
      </c>
      <c r="J1039" s="8" t="s">
        <v>3362</v>
      </c>
      <c r="K1039" s="8" t="s">
        <v>160</v>
      </c>
      <c r="L1039" s="8" t="s">
        <v>11353</v>
      </c>
      <c r="M1039" s="183">
        <v>45912.537499999999</v>
      </c>
      <c r="N1039" s="183">
        <v>45917.561111111107</v>
      </c>
      <c r="O1039" s="8"/>
      <c r="P1039" s="8" t="s">
        <v>8318</v>
      </c>
      <c r="Q1039" s="8" t="s">
        <v>8318</v>
      </c>
      <c r="R1039" s="8" t="s">
        <v>6245</v>
      </c>
      <c r="S1039" s="8" t="s">
        <v>6245</v>
      </c>
      <c r="T1039" s="8" t="s">
        <v>6246</v>
      </c>
      <c r="U1039" s="8" t="s">
        <v>7731</v>
      </c>
      <c r="V1039" s="8" t="s">
        <v>11354</v>
      </c>
      <c r="W1039" s="8" t="s">
        <v>8320</v>
      </c>
      <c r="X1039" s="8"/>
      <c r="Y1039" s="94" t="str">
        <f>VLOOKUP(D1039,TIPOLOGIA!A:F,6,0)</f>
        <v>TIPO II</v>
      </c>
      <c r="Z1039" s="94" t="str">
        <f>VLOOKUP(D1039,TIPOLOGIA!A:F,5,0)</f>
        <v>TERRESTRE</v>
      </c>
      <c r="AA1039" s="8" t="s">
        <v>648</v>
      </c>
      <c r="AB1039" s="8">
        <v>0</v>
      </c>
      <c r="AC1039" s="86">
        <f>IF(W1039="SOPORTE_TELEFÓNICO",'BASE LIQUIDACION REDEBAN 2025'!$B$19,IF(AND(W1039="VISITA_TÉCNICA",Y1039="TIPO II"),'BASE LIQUIDACION REDEBAN 2025'!$B$18,'BASE LIQUIDACION REDEBAN 2025'!$B$17))</f>
        <v>35779.500569199998</v>
      </c>
      <c r="AD1039" s="86">
        <v>0</v>
      </c>
      <c r="AE1039" s="86">
        <f t="shared" si="16"/>
        <v>35779.500569199998</v>
      </c>
      <c r="AG1039" s="78"/>
    </row>
    <row r="1040" spans="1:33" s="49" customFormat="1">
      <c r="A1040" s="8" t="s">
        <v>91</v>
      </c>
      <c r="B1040" s="94" t="str">
        <f>VLOOKUP(A1040,'CENTRO DE COSTOS'!A:D,4,FALSE)</f>
        <v>JOSE MAURICIO HERNANDEZ ROJAS</v>
      </c>
      <c r="C1040" s="94" t="str">
        <f>VLOOKUP(A1040,'CENTRO DE COSTOS'!A:D,2,FALSE)</f>
        <v>0004-0001</v>
      </c>
      <c r="D1040" s="8">
        <v>5154</v>
      </c>
      <c r="E1040" s="8">
        <v>2737461</v>
      </c>
      <c r="F1040" s="8">
        <v>55526</v>
      </c>
      <c r="G1040" s="8" t="s">
        <v>6241</v>
      </c>
      <c r="H1040" s="8" t="s">
        <v>249</v>
      </c>
      <c r="I1040" s="8" t="s">
        <v>1716</v>
      </c>
      <c r="J1040" s="8" t="s">
        <v>11355</v>
      </c>
      <c r="K1040" s="8" t="s">
        <v>160</v>
      </c>
      <c r="L1040" s="8" t="s">
        <v>11356</v>
      </c>
      <c r="M1040" s="183">
        <v>45915.333333333343</v>
      </c>
      <c r="N1040" s="183">
        <v>45917.5625</v>
      </c>
      <c r="O1040" s="8"/>
      <c r="P1040" s="8" t="s">
        <v>8318</v>
      </c>
      <c r="Q1040" s="8" t="s">
        <v>8318</v>
      </c>
      <c r="R1040" s="8" t="s">
        <v>243</v>
      </c>
      <c r="S1040" s="8" t="s">
        <v>244</v>
      </c>
      <c r="T1040" s="8" t="s">
        <v>6246</v>
      </c>
      <c r="U1040" s="8" t="s">
        <v>7731</v>
      </c>
      <c r="V1040" s="8" t="s">
        <v>11357</v>
      </c>
      <c r="W1040" s="8" t="s">
        <v>8320</v>
      </c>
      <c r="X1040" s="8"/>
      <c r="Y1040" s="94" t="str">
        <f>VLOOKUP(D1040,TIPOLOGIA!A:F,6,0)</f>
        <v>TIPO II</v>
      </c>
      <c r="Z1040" s="94" t="str">
        <f>VLOOKUP(D1040,TIPOLOGIA!A:F,5,0)</f>
        <v>TERRESTRE</v>
      </c>
      <c r="AA1040" s="8" t="s">
        <v>1493</v>
      </c>
      <c r="AB1040" s="8">
        <v>0</v>
      </c>
      <c r="AC1040" s="86">
        <f>IF(W1040="SOPORTE_TELEFÓNICO",'BASE LIQUIDACION REDEBAN 2025'!$B$19,IF(AND(W1040="VISITA_TÉCNICA",Y1040="TIPO II"),'BASE LIQUIDACION REDEBAN 2025'!$B$18,'BASE LIQUIDACION REDEBAN 2025'!$B$17))</f>
        <v>35779.500569199998</v>
      </c>
      <c r="AD1040" s="86">
        <v>0</v>
      </c>
      <c r="AE1040" s="86">
        <f t="shared" si="16"/>
        <v>35779.500569199998</v>
      </c>
      <c r="AG1040" s="78"/>
    </row>
    <row r="1041" spans="1:33" s="49" customFormat="1">
      <c r="A1041" s="8" t="s">
        <v>94</v>
      </c>
      <c r="B1041" s="94" t="str">
        <f>VLOOKUP(A1041,'CENTRO DE COSTOS'!A:D,4,FALSE)</f>
        <v>DIEGO FERNANDO HENAO CARDONA</v>
      </c>
      <c r="C1041" s="94" t="str">
        <f>VLOOKUP(A1041,'CENTRO DE COSTOS'!A:D,2,FALSE)</f>
        <v>0004-0002</v>
      </c>
      <c r="D1041" s="8">
        <v>66001</v>
      </c>
      <c r="E1041" s="8">
        <v>2736435</v>
      </c>
      <c r="F1041" s="8">
        <v>79401</v>
      </c>
      <c r="G1041" s="8" t="s">
        <v>6241</v>
      </c>
      <c r="H1041" s="8" t="s">
        <v>186</v>
      </c>
      <c r="I1041" s="8" t="s">
        <v>94</v>
      </c>
      <c r="J1041" s="8" t="s">
        <v>8414</v>
      </c>
      <c r="K1041" s="8" t="s">
        <v>160</v>
      </c>
      <c r="L1041" s="8" t="s">
        <v>11358</v>
      </c>
      <c r="M1041" s="183">
        <v>45913.375</v>
      </c>
      <c r="N1041" s="183">
        <v>45917.568749999999</v>
      </c>
      <c r="O1041" s="8"/>
      <c r="P1041" s="8" t="s">
        <v>8318</v>
      </c>
      <c r="Q1041" s="8" t="s">
        <v>8318</v>
      </c>
      <c r="R1041" s="8" t="s">
        <v>162</v>
      </c>
      <c r="S1041" s="8" t="s">
        <v>162</v>
      </c>
      <c r="T1041" s="8" t="s">
        <v>6246</v>
      </c>
      <c r="U1041" s="8" t="s">
        <v>7731</v>
      </c>
      <c r="V1041" s="8" t="s">
        <v>11359</v>
      </c>
      <c r="W1041" s="8" t="s">
        <v>165</v>
      </c>
      <c r="X1041" s="8"/>
      <c r="Y1041" s="94" t="str">
        <f>VLOOKUP(D1041,TIPOLOGIA!A:F,6,0)</f>
        <v>TIPO I</v>
      </c>
      <c r="Z1041" s="94" t="str">
        <f>VLOOKUP(D1041,TIPOLOGIA!A:F,5,0)</f>
        <v>TERRESTRE</v>
      </c>
      <c r="AA1041" s="8" t="s">
        <v>275</v>
      </c>
      <c r="AB1041" s="8">
        <v>1</v>
      </c>
      <c r="AC1041" s="86">
        <f>IF(W1041="SOPORTE_TELEFÓNICO",'BASE LIQUIDACION REDEBAN 2025'!$B$19,IF(AND(W1041="VISITA_TÉCNICA",Y1041="TIPO II"),'BASE LIQUIDACION REDEBAN 2025'!$B$18,'BASE LIQUIDACION REDEBAN 2025'!$B$17))</f>
        <v>35779.500569199998</v>
      </c>
      <c r="AD1041" s="86">
        <v>0</v>
      </c>
      <c r="AE1041" s="86">
        <f t="shared" si="16"/>
        <v>35779.500569199998</v>
      </c>
      <c r="AG1041" s="78"/>
    </row>
    <row r="1042" spans="1:33" s="49" customFormat="1">
      <c r="A1042" s="8" t="s">
        <v>94</v>
      </c>
      <c r="B1042" s="94" t="str">
        <f>VLOOKUP(A1042,'CENTRO DE COSTOS'!A:D,4,FALSE)</f>
        <v>DIEGO FERNANDO HENAO CARDONA</v>
      </c>
      <c r="C1042" s="94" t="str">
        <f>VLOOKUP(A1042,'CENTRO DE COSTOS'!A:D,2,FALSE)</f>
        <v>0004-0002</v>
      </c>
      <c r="D1042" s="8">
        <v>66170</v>
      </c>
      <c r="E1042" s="8">
        <v>2722679</v>
      </c>
      <c r="F1042" s="8">
        <v>79186</v>
      </c>
      <c r="G1042" s="8" t="s">
        <v>6241</v>
      </c>
      <c r="H1042" s="8" t="s">
        <v>186</v>
      </c>
      <c r="I1042" s="8" t="s">
        <v>1793</v>
      </c>
      <c r="J1042" s="8" t="s">
        <v>11360</v>
      </c>
      <c r="K1042" s="8" t="s">
        <v>160</v>
      </c>
      <c r="L1042" s="8" t="s">
        <v>11361</v>
      </c>
      <c r="M1042" s="183">
        <v>45910.571527777778</v>
      </c>
      <c r="N1042" s="183">
        <v>45917.570833333331</v>
      </c>
      <c r="O1042" s="8"/>
      <c r="P1042" s="8" t="s">
        <v>8318</v>
      </c>
      <c r="Q1042" s="8" t="s">
        <v>8318</v>
      </c>
      <c r="R1042" s="8" t="s">
        <v>6245</v>
      </c>
      <c r="S1042" s="8" t="s">
        <v>6245</v>
      </c>
      <c r="T1042" s="8" t="s">
        <v>6246</v>
      </c>
      <c r="U1042" s="8" t="s">
        <v>7731</v>
      </c>
      <c r="V1042" s="8" t="s">
        <v>11362</v>
      </c>
      <c r="W1042" s="8" t="s">
        <v>165</v>
      </c>
      <c r="X1042" s="8"/>
      <c r="Y1042" s="94" t="str">
        <f>VLOOKUP(D1042,TIPOLOGIA!A:F,6,0)</f>
        <v>TIPO I</v>
      </c>
      <c r="Z1042" s="94" t="str">
        <f>VLOOKUP(D1042,TIPOLOGIA!A:F,5,0)</f>
        <v>TERRESTRE</v>
      </c>
      <c r="AA1042" s="8" t="s">
        <v>1533</v>
      </c>
      <c r="AB1042" s="8">
        <v>1</v>
      </c>
      <c r="AC1042" s="86">
        <f>IF(W1042="SOPORTE_TELEFÓNICO",'BASE LIQUIDACION REDEBAN 2025'!$B$19,IF(AND(W1042="VISITA_TÉCNICA",Y1042="TIPO II"),'BASE LIQUIDACION REDEBAN 2025'!$B$18,'BASE LIQUIDACION REDEBAN 2025'!$B$17))</f>
        <v>35779.500569199998</v>
      </c>
      <c r="AD1042" s="86">
        <v>0</v>
      </c>
      <c r="AE1042" s="86">
        <f t="shared" si="16"/>
        <v>35779.500569199998</v>
      </c>
      <c r="AG1042" s="78"/>
    </row>
    <row r="1043" spans="1:33" s="49" customFormat="1">
      <c r="A1043" s="8" t="s">
        <v>100</v>
      </c>
      <c r="B1043" s="94" t="str">
        <f>VLOOKUP(A1043,'CENTRO DE COSTOS'!A:D,4,FALSE)</f>
        <v>KEVIN ALEXIS CORZO BUSTOS</v>
      </c>
      <c r="C1043" s="94" t="str">
        <f>VLOOKUP(A1043,'CENTRO DE COSTOS'!A:D,2,FALSE)</f>
        <v>0004-0007</v>
      </c>
      <c r="D1043" s="8">
        <v>50590</v>
      </c>
      <c r="E1043" s="8">
        <v>2745070</v>
      </c>
      <c r="F1043" s="8">
        <v>80458</v>
      </c>
      <c r="G1043" s="8" t="s">
        <v>6241</v>
      </c>
      <c r="H1043" s="8" t="s">
        <v>216</v>
      </c>
      <c r="I1043" s="8" t="s">
        <v>2772</v>
      </c>
      <c r="J1043" s="8" t="s">
        <v>11363</v>
      </c>
      <c r="K1043" s="8" t="s">
        <v>160</v>
      </c>
      <c r="L1043" s="8" t="s">
        <v>11364</v>
      </c>
      <c r="M1043" s="183">
        <v>45916.333333333343</v>
      </c>
      <c r="N1043" s="183">
        <v>45917.574305555558</v>
      </c>
      <c r="O1043" s="8"/>
      <c r="P1043" s="8" t="s">
        <v>8318</v>
      </c>
      <c r="Q1043" s="8" t="s">
        <v>8318</v>
      </c>
      <c r="R1043" s="8" t="s">
        <v>162</v>
      </c>
      <c r="S1043" s="8" t="s">
        <v>162</v>
      </c>
      <c r="T1043" s="8" t="s">
        <v>7951</v>
      </c>
      <c r="U1043" s="8" t="s">
        <v>7952</v>
      </c>
      <c r="V1043" s="8" t="s">
        <v>11365</v>
      </c>
      <c r="W1043" s="8" t="s">
        <v>1552</v>
      </c>
      <c r="X1043" s="8"/>
      <c r="Y1043" s="94" t="str">
        <f>VLOOKUP(D1043,TIPOLOGIA!A:F,6,0)</f>
        <v>TIPO IV</v>
      </c>
      <c r="Z1043" s="94" t="str">
        <f>VLOOKUP(D1043,TIPOLOGIA!A:F,5,0)</f>
        <v>TERRESTRE</v>
      </c>
      <c r="AA1043" s="8"/>
      <c r="AB1043" s="8">
        <v>0</v>
      </c>
      <c r="AC1043" s="86">
        <f>IF(W1043="SOPORTE_TELEFÓNICO",'BASE LIQUIDACION REDEBAN 2025'!$B$19,IF(AND(W1043="VISITA_TÉCNICA",Y1043="TIPO II"),'BASE LIQUIDACION REDEBAN 2025'!$B$18,'BASE LIQUIDACION REDEBAN 2025'!$B$17))</f>
        <v>41241.0800752</v>
      </c>
      <c r="AD1043" s="86">
        <v>0</v>
      </c>
      <c r="AE1043" s="86">
        <f t="shared" si="16"/>
        <v>41241.0800752</v>
      </c>
      <c r="AG1043" s="78"/>
    </row>
    <row r="1044" spans="1:33" s="49" customFormat="1">
      <c r="A1044" s="8" t="s">
        <v>76</v>
      </c>
      <c r="B1044" s="94" t="str">
        <f>VLOOKUP(A1044,'CENTRO DE COSTOS'!A:D,4,FALSE)</f>
        <v>DIEGO FERNANDO HENAO CARDONA</v>
      </c>
      <c r="C1044" s="94" t="str">
        <f>VLOOKUP(A1044,'CENTRO DE COSTOS'!A:D,2,FALSE)</f>
        <v>0004-0003</v>
      </c>
      <c r="D1044" s="8">
        <v>76001</v>
      </c>
      <c r="E1044" s="8">
        <v>2740257</v>
      </c>
      <c r="F1044" s="8">
        <v>52905</v>
      </c>
      <c r="G1044" s="8" t="s">
        <v>6241</v>
      </c>
      <c r="H1044" s="8" t="s">
        <v>232</v>
      </c>
      <c r="I1044" s="8" t="s">
        <v>76</v>
      </c>
      <c r="J1044" s="8" t="s">
        <v>11366</v>
      </c>
      <c r="K1044" s="8" t="s">
        <v>160</v>
      </c>
      <c r="L1044" s="8" t="s">
        <v>11367</v>
      </c>
      <c r="M1044" s="183">
        <v>45915.402083333327</v>
      </c>
      <c r="N1044" s="183">
        <v>45917.584722222222</v>
      </c>
      <c r="O1044" s="8"/>
      <c r="P1044" s="8" t="s">
        <v>8318</v>
      </c>
      <c r="Q1044" s="8" t="s">
        <v>8318</v>
      </c>
      <c r="R1044" s="8" t="s">
        <v>6245</v>
      </c>
      <c r="S1044" s="8" t="s">
        <v>6245</v>
      </c>
      <c r="T1044" s="8" t="s">
        <v>6246</v>
      </c>
      <c r="U1044" s="8" t="s">
        <v>7731</v>
      </c>
      <c r="V1044" s="8" t="s">
        <v>11368</v>
      </c>
      <c r="W1044" s="8" t="s">
        <v>165</v>
      </c>
      <c r="X1044" s="8"/>
      <c r="Y1044" s="94" t="str">
        <f>VLOOKUP(D1044,TIPOLOGIA!A:F,6,0)</f>
        <v>TIPO I</v>
      </c>
      <c r="Z1044" s="94" t="str">
        <f>VLOOKUP(D1044,TIPOLOGIA!A:F,5,0)</f>
        <v>TERRESTRE</v>
      </c>
      <c r="AA1044" s="8" t="s">
        <v>1498</v>
      </c>
      <c r="AB1044" s="8">
        <v>1</v>
      </c>
      <c r="AC1044" s="86">
        <f>IF(W1044="SOPORTE_TELEFÓNICO",'BASE LIQUIDACION REDEBAN 2025'!$B$19,IF(AND(W1044="VISITA_TÉCNICA",Y1044="TIPO II"),'BASE LIQUIDACION REDEBAN 2025'!$B$18,'BASE LIQUIDACION REDEBAN 2025'!$B$17))</f>
        <v>35779.500569199998</v>
      </c>
      <c r="AD1044" s="86">
        <v>0</v>
      </c>
      <c r="AE1044" s="86">
        <f t="shared" si="16"/>
        <v>35779.500569199998</v>
      </c>
      <c r="AG1044" s="78"/>
    </row>
    <row r="1045" spans="1:33" s="49" customFormat="1">
      <c r="A1045" s="8" t="s">
        <v>76</v>
      </c>
      <c r="B1045" s="94" t="str">
        <f>VLOOKUP(A1045,'CENTRO DE COSTOS'!A:D,4,FALSE)</f>
        <v>DIEGO FERNANDO HENAO CARDONA</v>
      </c>
      <c r="C1045" s="94" t="str">
        <f>VLOOKUP(A1045,'CENTRO DE COSTOS'!A:D,2,FALSE)</f>
        <v>0004-0003</v>
      </c>
      <c r="D1045" s="8">
        <v>76001</v>
      </c>
      <c r="E1045" s="8">
        <v>2733815</v>
      </c>
      <c r="F1045" s="8">
        <v>72729</v>
      </c>
      <c r="G1045" s="8" t="s">
        <v>6241</v>
      </c>
      <c r="H1045" s="8" t="s">
        <v>232</v>
      </c>
      <c r="I1045" s="8" t="s">
        <v>76</v>
      </c>
      <c r="J1045" s="8" t="s">
        <v>11369</v>
      </c>
      <c r="K1045" s="8" t="s">
        <v>160</v>
      </c>
      <c r="L1045" s="8" t="s">
        <v>11370</v>
      </c>
      <c r="M1045" s="183">
        <v>45912.484722222223</v>
      </c>
      <c r="N1045" s="183">
        <v>45917.591666666667</v>
      </c>
      <c r="O1045" s="8"/>
      <c r="P1045" s="8" t="s">
        <v>8318</v>
      </c>
      <c r="Q1045" s="8" t="s">
        <v>8318</v>
      </c>
      <c r="R1045" s="8" t="s">
        <v>6245</v>
      </c>
      <c r="S1045" s="8" t="s">
        <v>6245</v>
      </c>
      <c r="T1045" s="8" t="s">
        <v>6246</v>
      </c>
      <c r="U1045" s="8" t="s">
        <v>7731</v>
      </c>
      <c r="V1045" s="8" t="s">
        <v>11371</v>
      </c>
      <c r="W1045" s="8" t="s">
        <v>165</v>
      </c>
      <c r="X1045" s="8"/>
      <c r="Y1045" s="94" t="str">
        <f>VLOOKUP(D1045,TIPOLOGIA!A:F,6,0)</f>
        <v>TIPO I</v>
      </c>
      <c r="Z1045" s="94" t="str">
        <f>VLOOKUP(D1045,TIPOLOGIA!A:F,5,0)</f>
        <v>TERRESTRE</v>
      </c>
      <c r="AA1045" s="8" t="s">
        <v>346</v>
      </c>
      <c r="AB1045" s="8">
        <v>1</v>
      </c>
      <c r="AC1045" s="86">
        <f>IF(W1045="SOPORTE_TELEFÓNICO",'BASE LIQUIDACION REDEBAN 2025'!$B$19,IF(AND(W1045="VISITA_TÉCNICA",Y1045="TIPO II"),'BASE LIQUIDACION REDEBAN 2025'!$B$18,'BASE LIQUIDACION REDEBAN 2025'!$B$17))</f>
        <v>35779.500569199998</v>
      </c>
      <c r="AD1045" s="86">
        <v>0</v>
      </c>
      <c r="AE1045" s="86">
        <f t="shared" si="16"/>
        <v>35779.500569199998</v>
      </c>
      <c r="AG1045" s="78"/>
    </row>
    <row r="1046" spans="1:33" s="49" customFormat="1">
      <c r="A1046" s="8" t="s">
        <v>87</v>
      </c>
      <c r="B1046" s="94" t="str">
        <f>VLOOKUP(A1046,'CENTRO DE COSTOS'!A:D,4,FALSE)</f>
        <v>DIEGO FERNANDO HENAO CARDONA</v>
      </c>
      <c r="C1046" s="94" t="str">
        <f>VLOOKUP(A1046,'CENTRO DE COSTOS'!A:D,2,FALSE)</f>
        <v>0004-0002</v>
      </c>
      <c r="D1046" s="8">
        <v>17001</v>
      </c>
      <c r="E1046" s="8">
        <v>2748376</v>
      </c>
      <c r="F1046" s="8">
        <v>15094</v>
      </c>
      <c r="G1046" s="8" t="s">
        <v>6241</v>
      </c>
      <c r="H1046" s="8" t="s">
        <v>269</v>
      </c>
      <c r="I1046" s="8" t="s">
        <v>87</v>
      </c>
      <c r="J1046" s="8" t="s">
        <v>11372</v>
      </c>
      <c r="K1046" s="8" t="s">
        <v>160</v>
      </c>
      <c r="L1046" s="8" t="s">
        <v>11373</v>
      </c>
      <c r="M1046" s="183">
        <v>45916.51666666667</v>
      </c>
      <c r="N1046" s="183">
        <v>45917.593055555553</v>
      </c>
      <c r="O1046" s="8"/>
      <c r="P1046" s="8" t="s">
        <v>8318</v>
      </c>
      <c r="Q1046" s="8" t="s">
        <v>8318</v>
      </c>
      <c r="R1046" s="8" t="s">
        <v>6245</v>
      </c>
      <c r="S1046" s="8" t="s">
        <v>6245</v>
      </c>
      <c r="T1046" s="8" t="s">
        <v>6246</v>
      </c>
      <c r="U1046" s="8" t="s">
        <v>7731</v>
      </c>
      <c r="V1046" s="8" t="s">
        <v>11374</v>
      </c>
      <c r="W1046" s="8" t="s">
        <v>165</v>
      </c>
      <c r="X1046" s="8"/>
      <c r="Y1046" s="94" t="str">
        <f>VLOOKUP(D1046,TIPOLOGIA!A:F,6,0)</f>
        <v>TIPO I</v>
      </c>
      <c r="Z1046" s="94" t="str">
        <f>VLOOKUP(D1046,TIPOLOGIA!A:F,5,0)</f>
        <v>TERRESTRE</v>
      </c>
      <c r="AA1046" s="8" t="s">
        <v>287</v>
      </c>
      <c r="AB1046" s="8">
        <v>1</v>
      </c>
      <c r="AC1046" s="86">
        <f>IF(W1046="SOPORTE_TELEFÓNICO",'BASE LIQUIDACION REDEBAN 2025'!$B$19,IF(AND(W1046="VISITA_TÉCNICA",Y1046="TIPO II"),'BASE LIQUIDACION REDEBAN 2025'!$B$18,'BASE LIQUIDACION REDEBAN 2025'!$B$17))</f>
        <v>35779.500569199998</v>
      </c>
      <c r="AD1046" s="86">
        <v>0</v>
      </c>
      <c r="AE1046" s="86">
        <f t="shared" si="16"/>
        <v>35779.500569199998</v>
      </c>
      <c r="AG1046" s="78"/>
    </row>
    <row r="1047" spans="1:33" s="49" customFormat="1">
      <c r="A1047" s="8" t="s">
        <v>68</v>
      </c>
      <c r="B1047" s="94" t="str">
        <f>VLOOKUP(A1047,'CENTRO DE COSTOS'!A:D,4,FALSE)</f>
        <v>WILLIAM ASDRUBAL ROZO ROZO</v>
      </c>
      <c r="C1047" s="94" t="str">
        <f>VLOOKUP(A1047,'CENTRO DE COSTOS'!A:D,2,FALSE)</f>
        <v>0004-0004</v>
      </c>
      <c r="D1047" s="8">
        <v>25754</v>
      </c>
      <c r="E1047" s="8">
        <v>2735686</v>
      </c>
      <c r="F1047" s="8">
        <v>48371</v>
      </c>
      <c r="G1047" s="8" t="s">
        <v>6241</v>
      </c>
      <c r="H1047" s="8" t="s">
        <v>417</v>
      </c>
      <c r="I1047" s="8" t="s">
        <v>418</v>
      </c>
      <c r="J1047" s="8" t="s">
        <v>11375</v>
      </c>
      <c r="K1047" s="8" t="s">
        <v>160</v>
      </c>
      <c r="L1047" s="8" t="s">
        <v>11376</v>
      </c>
      <c r="M1047" s="183">
        <v>45912.675694444442</v>
      </c>
      <c r="N1047" s="183">
        <v>45917.597222222219</v>
      </c>
      <c r="O1047" s="8"/>
      <c r="P1047" s="8" t="s">
        <v>8318</v>
      </c>
      <c r="Q1047" s="8" t="s">
        <v>8318</v>
      </c>
      <c r="R1047" s="8" t="s">
        <v>6245</v>
      </c>
      <c r="S1047" s="8" t="s">
        <v>6245</v>
      </c>
      <c r="T1047" s="8" t="s">
        <v>6246</v>
      </c>
      <c r="U1047" s="8" t="s">
        <v>7731</v>
      </c>
      <c r="V1047" s="8" t="s">
        <v>11377</v>
      </c>
      <c r="W1047" s="8" t="s">
        <v>165</v>
      </c>
      <c r="X1047" s="8"/>
      <c r="Y1047" s="94" t="str">
        <f>VLOOKUP(D1047,TIPOLOGIA!A:F,6,0)</f>
        <v>TIPO I</v>
      </c>
      <c r="Z1047" s="94" t="str">
        <f>VLOOKUP(D1047,TIPOLOGIA!A:F,5,0)</f>
        <v>TERRESTRE</v>
      </c>
      <c r="AA1047" s="8" t="s">
        <v>422</v>
      </c>
      <c r="AB1047" s="8">
        <v>1</v>
      </c>
      <c r="AC1047" s="86">
        <f>IF(W1047="SOPORTE_TELEFÓNICO",'BASE LIQUIDACION REDEBAN 2025'!$B$19,IF(AND(W1047="VISITA_TÉCNICA",Y1047="TIPO II"),'BASE LIQUIDACION REDEBAN 2025'!$B$18,'BASE LIQUIDACION REDEBAN 2025'!$B$17))</f>
        <v>35779.500569199998</v>
      </c>
      <c r="AD1047" s="86">
        <v>0</v>
      </c>
      <c r="AE1047" s="86">
        <f t="shared" si="16"/>
        <v>35779.500569199998</v>
      </c>
      <c r="AG1047" s="78"/>
    </row>
    <row r="1048" spans="1:33" s="49" customFormat="1">
      <c r="A1048" s="8" t="s">
        <v>100</v>
      </c>
      <c r="B1048" s="94" t="str">
        <f>VLOOKUP(A1048,'CENTRO DE COSTOS'!A:D,4,FALSE)</f>
        <v>KEVIN ALEXIS CORZO BUSTOS</v>
      </c>
      <c r="C1048" s="94" t="str">
        <f>VLOOKUP(A1048,'CENTRO DE COSTOS'!A:D,2,FALSE)</f>
        <v>0004-0007</v>
      </c>
      <c r="D1048" s="8">
        <v>50001</v>
      </c>
      <c r="E1048" s="8">
        <v>2748551</v>
      </c>
      <c r="F1048" s="8">
        <v>79430</v>
      </c>
      <c r="G1048" s="8" t="s">
        <v>6241</v>
      </c>
      <c r="H1048" s="8" t="s">
        <v>216</v>
      </c>
      <c r="I1048" s="8" t="s">
        <v>100</v>
      </c>
      <c r="J1048" s="8" t="s">
        <v>8852</v>
      </c>
      <c r="K1048" s="8" t="s">
        <v>160</v>
      </c>
      <c r="L1048" s="8" t="s">
        <v>11378</v>
      </c>
      <c r="M1048" s="183">
        <v>45916.522222222222</v>
      </c>
      <c r="N1048" s="183">
        <v>45917.597916666673</v>
      </c>
      <c r="O1048" s="8"/>
      <c r="P1048" s="8" t="s">
        <v>8318</v>
      </c>
      <c r="Q1048" s="8" t="s">
        <v>8318</v>
      </c>
      <c r="R1048" s="8" t="s">
        <v>6245</v>
      </c>
      <c r="S1048" s="8" t="s">
        <v>6245</v>
      </c>
      <c r="T1048" s="8" t="s">
        <v>6246</v>
      </c>
      <c r="U1048" s="8" t="s">
        <v>7731</v>
      </c>
      <c r="V1048" s="8" t="s">
        <v>11379</v>
      </c>
      <c r="W1048" s="8" t="s">
        <v>165</v>
      </c>
      <c r="X1048" s="8"/>
      <c r="Y1048" s="94" t="str">
        <f>VLOOKUP(D1048,TIPOLOGIA!A:F,6,0)</f>
        <v>TIPO I</v>
      </c>
      <c r="Z1048" s="94" t="str">
        <f>VLOOKUP(D1048,TIPOLOGIA!A:F,5,0)</f>
        <v>TERRESTRE</v>
      </c>
      <c r="AA1048" s="8" t="s">
        <v>1928</v>
      </c>
      <c r="AB1048" s="8">
        <v>1</v>
      </c>
      <c r="AC1048" s="86">
        <f>IF(W1048="SOPORTE_TELEFÓNICO",'BASE LIQUIDACION REDEBAN 2025'!$B$19,IF(AND(W1048="VISITA_TÉCNICA",Y1048="TIPO II"),'BASE LIQUIDACION REDEBAN 2025'!$B$18,'BASE LIQUIDACION REDEBAN 2025'!$B$17))</f>
        <v>35779.500569199998</v>
      </c>
      <c r="AD1048" s="86">
        <v>0</v>
      </c>
      <c r="AE1048" s="86">
        <f t="shared" si="16"/>
        <v>35779.500569199998</v>
      </c>
      <c r="AG1048" s="78"/>
    </row>
    <row r="1049" spans="1:33" s="49" customFormat="1">
      <c r="A1049" s="8" t="s">
        <v>94</v>
      </c>
      <c r="B1049" s="94" t="str">
        <f>VLOOKUP(A1049,'CENTRO DE COSTOS'!A:D,4,FALSE)</f>
        <v>DIEGO FERNANDO HENAO CARDONA</v>
      </c>
      <c r="C1049" s="94" t="str">
        <f>VLOOKUP(A1049,'CENTRO DE COSTOS'!A:D,2,FALSE)</f>
        <v>0004-0002</v>
      </c>
      <c r="D1049" s="8">
        <v>66001</v>
      </c>
      <c r="E1049" s="8">
        <v>2748712</v>
      </c>
      <c r="F1049" s="8">
        <v>32017</v>
      </c>
      <c r="G1049" s="8" t="s">
        <v>6241</v>
      </c>
      <c r="H1049" s="8" t="s">
        <v>186</v>
      </c>
      <c r="I1049" s="8" t="s">
        <v>94</v>
      </c>
      <c r="J1049" s="8" t="s">
        <v>11380</v>
      </c>
      <c r="K1049" s="8" t="s">
        <v>160</v>
      </c>
      <c r="L1049" s="8" t="s">
        <v>11381</v>
      </c>
      <c r="M1049" s="183">
        <v>45916.543749999997</v>
      </c>
      <c r="N1049" s="183">
        <v>45917.602777777778</v>
      </c>
      <c r="O1049" s="8"/>
      <c r="P1049" s="8" t="s">
        <v>8318</v>
      </c>
      <c r="Q1049" s="8" t="s">
        <v>8318</v>
      </c>
      <c r="R1049" s="8" t="s">
        <v>6245</v>
      </c>
      <c r="S1049" s="8" t="s">
        <v>6245</v>
      </c>
      <c r="T1049" s="8" t="s">
        <v>6246</v>
      </c>
      <c r="U1049" s="8" t="s">
        <v>7731</v>
      </c>
      <c r="V1049" s="8" t="s">
        <v>11382</v>
      </c>
      <c r="W1049" s="8" t="s">
        <v>165</v>
      </c>
      <c r="X1049" s="8"/>
      <c r="Y1049" s="94" t="str">
        <f>VLOOKUP(D1049,TIPOLOGIA!A:F,6,0)</f>
        <v>TIPO I</v>
      </c>
      <c r="Z1049" s="94" t="str">
        <f>VLOOKUP(D1049,TIPOLOGIA!A:F,5,0)</f>
        <v>TERRESTRE</v>
      </c>
      <c r="AA1049" s="8" t="s">
        <v>275</v>
      </c>
      <c r="AB1049" s="8">
        <v>1</v>
      </c>
      <c r="AC1049" s="86">
        <f>IF(W1049="SOPORTE_TELEFÓNICO",'BASE LIQUIDACION REDEBAN 2025'!$B$19,IF(AND(W1049="VISITA_TÉCNICA",Y1049="TIPO II"),'BASE LIQUIDACION REDEBAN 2025'!$B$18,'BASE LIQUIDACION REDEBAN 2025'!$B$17))</f>
        <v>35779.500569199998</v>
      </c>
      <c r="AD1049" s="86">
        <v>0</v>
      </c>
      <c r="AE1049" s="86">
        <f t="shared" si="16"/>
        <v>35779.500569199998</v>
      </c>
      <c r="AG1049" s="78"/>
    </row>
    <row r="1050" spans="1:33" s="49" customFormat="1">
      <c r="A1050" s="8" t="s">
        <v>68</v>
      </c>
      <c r="B1050" s="94" t="str">
        <f>VLOOKUP(A1050,'CENTRO DE COSTOS'!A:D,4,FALSE)</f>
        <v>WILLIAM ASDRUBAL ROZO ROZO</v>
      </c>
      <c r="C1050" s="94" t="str">
        <f>VLOOKUP(A1050,'CENTRO DE COSTOS'!A:D,2,FALSE)</f>
        <v>0004-0004</v>
      </c>
      <c r="D1050" s="8">
        <v>25260</v>
      </c>
      <c r="E1050" s="8">
        <v>2747360</v>
      </c>
      <c r="F1050" s="8">
        <v>25669</v>
      </c>
      <c r="G1050" s="8" t="s">
        <v>6241</v>
      </c>
      <c r="H1050" s="8" t="s">
        <v>417</v>
      </c>
      <c r="I1050" s="8" t="s">
        <v>11383</v>
      </c>
      <c r="J1050" s="8" t="s">
        <v>11384</v>
      </c>
      <c r="K1050" s="8" t="s">
        <v>160</v>
      </c>
      <c r="L1050" s="8" t="s">
        <v>11385</v>
      </c>
      <c r="M1050" s="183">
        <v>45916.4375</v>
      </c>
      <c r="N1050" s="183">
        <v>45917.604166666657</v>
      </c>
      <c r="O1050" s="8"/>
      <c r="P1050" s="8" t="s">
        <v>8318</v>
      </c>
      <c r="Q1050" s="8" t="s">
        <v>8318</v>
      </c>
      <c r="R1050" s="8" t="s">
        <v>162</v>
      </c>
      <c r="S1050" s="8" t="s">
        <v>6245</v>
      </c>
      <c r="T1050" s="8" t="s">
        <v>6246</v>
      </c>
      <c r="U1050" s="8" t="s">
        <v>7731</v>
      </c>
      <c r="V1050" s="8" t="s">
        <v>11386</v>
      </c>
      <c r="W1050" s="8" t="s">
        <v>165</v>
      </c>
      <c r="X1050" s="8"/>
      <c r="Y1050" s="94" t="str">
        <f>VLOOKUP(D1050,TIPOLOGIA!A:F,6,0)</f>
        <v>TIPO II</v>
      </c>
      <c r="Z1050" s="94" t="str">
        <f>VLOOKUP(D1050,TIPOLOGIA!A:F,5,0)</f>
        <v>TERRESTRE</v>
      </c>
      <c r="AA1050" s="8" t="s">
        <v>428</v>
      </c>
      <c r="AB1050" s="8">
        <v>1</v>
      </c>
      <c r="AC1050" s="86">
        <f>IF(W1050="SOPORTE_TELEFÓNICO",'BASE LIQUIDACION REDEBAN 2025'!$B$19,IF(AND(W1050="VISITA_TÉCNICA",Y1050="TIPO II"),'BASE LIQUIDACION REDEBAN 2025'!$B$18,'BASE LIQUIDACION REDEBAN 2025'!$B$17))</f>
        <v>67654.12000000001</v>
      </c>
      <c r="AD1050" s="86">
        <v>0</v>
      </c>
      <c r="AE1050" s="86">
        <f t="shared" si="16"/>
        <v>67654.12000000001</v>
      </c>
      <c r="AG1050" s="78"/>
    </row>
    <row r="1051" spans="1:33" s="49" customFormat="1">
      <c r="A1051" s="8" t="s">
        <v>72</v>
      </c>
      <c r="B1051" s="94" t="str">
        <f>VLOOKUP(A1051,'CENTRO DE COSTOS'!A:D,4,FALSE)</f>
        <v>MIGUEL JULIÁN HERNÁNDEZ GUARÍN</v>
      </c>
      <c r="C1051" s="94" t="str">
        <f>VLOOKUP(A1051,'CENTRO DE COSTOS'!A:D,2,FALSE)</f>
        <v>0004-0008</v>
      </c>
      <c r="D1051" s="8">
        <v>68406</v>
      </c>
      <c r="E1051" s="8">
        <v>2746558</v>
      </c>
      <c r="F1051" s="8">
        <v>79699</v>
      </c>
      <c r="G1051" s="8" t="s">
        <v>6241</v>
      </c>
      <c r="H1051" s="8" t="s">
        <v>224</v>
      </c>
      <c r="I1051" s="8" t="s">
        <v>976</v>
      </c>
      <c r="J1051" s="8" t="s">
        <v>11387</v>
      </c>
      <c r="K1051" s="8" t="s">
        <v>160</v>
      </c>
      <c r="L1051" s="8" t="s">
        <v>11388</v>
      </c>
      <c r="M1051" s="183">
        <v>45916.387499999997</v>
      </c>
      <c r="N1051" s="183">
        <v>45917.605555555558</v>
      </c>
      <c r="O1051" s="8"/>
      <c r="P1051" s="8" t="s">
        <v>8318</v>
      </c>
      <c r="Q1051" s="8" t="s">
        <v>8318</v>
      </c>
      <c r="R1051" s="8" t="s">
        <v>243</v>
      </c>
      <c r="S1051" s="8" t="s">
        <v>365</v>
      </c>
      <c r="T1051" s="8" t="s">
        <v>6246</v>
      </c>
      <c r="U1051" s="8" t="s">
        <v>7731</v>
      </c>
      <c r="V1051" s="8" t="s">
        <v>11389</v>
      </c>
      <c r="W1051" s="8" t="s">
        <v>165</v>
      </c>
      <c r="X1051" s="8"/>
      <c r="Y1051" s="94" t="str">
        <f>VLOOKUP(D1051,TIPOLOGIA!A:F,6,0)</f>
        <v>TIPO II</v>
      </c>
      <c r="Z1051" s="94" t="str">
        <f>VLOOKUP(D1051,TIPOLOGIA!A:F,5,0)</f>
        <v>TERRESTRE</v>
      </c>
      <c r="AA1051" s="8" t="s">
        <v>230</v>
      </c>
      <c r="AB1051" s="8">
        <v>1</v>
      </c>
      <c r="AC1051" s="86">
        <f>IF(W1051="SOPORTE_TELEFÓNICO",'BASE LIQUIDACION REDEBAN 2025'!$B$19,IF(AND(W1051="VISITA_TÉCNICA",Y1051="TIPO II"),'BASE LIQUIDACION REDEBAN 2025'!$B$18,'BASE LIQUIDACION REDEBAN 2025'!$B$17))</f>
        <v>67654.12000000001</v>
      </c>
      <c r="AD1051" s="86">
        <v>0</v>
      </c>
      <c r="AE1051" s="86">
        <f t="shared" si="16"/>
        <v>67654.12000000001</v>
      </c>
      <c r="AG1051" s="78"/>
    </row>
    <row r="1052" spans="1:33" s="49" customFormat="1">
      <c r="A1052" s="8" t="s">
        <v>68</v>
      </c>
      <c r="B1052" s="94" t="str">
        <f>VLOOKUP(A1052,'CENTRO DE COSTOS'!A:D,4,FALSE)</f>
        <v>WILLIAM ASDRUBAL ROZO ROZO</v>
      </c>
      <c r="C1052" s="94" t="str">
        <f>VLOOKUP(A1052,'CENTRO DE COSTOS'!A:D,2,FALSE)</f>
        <v>0004-0004</v>
      </c>
      <c r="D1052" s="8">
        <v>25754</v>
      </c>
      <c r="E1052" s="8">
        <v>2748841</v>
      </c>
      <c r="F1052" s="8">
        <v>50837</v>
      </c>
      <c r="G1052" s="8" t="s">
        <v>6241</v>
      </c>
      <c r="H1052" s="8" t="s">
        <v>417</v>
      </c>
      <c r="I1052" s="8" t="s">
        <v>418</v>
      </c>
      <c r="J1052" s="8" t="s">
        <v>5323</v>
      </c>
      <c r="K1052" s="8" t="s">
        <v>160</v>
      </c>
      <c r="L1052" s="8" t="s">
        <v>11390</v>
      </c>
      <c r="M1052" s="183">
        <v>45916.56527777778</v>
      </c>
      <c r="N1052" s="183">
        <v>45917.607638888891</v>
      </c>
      <c r="O1052" s="8"/>
      <c r="P1052" s="8" t="s">
        <v>8318</v>
      </c>
      <c r="Q1052" s="8" t="s">
        <v>8318</v>
      </c>
      <c r="R1052" s="8" t="s">
        <v>6245</v>
      </c>
      <c r="S1052" s="8" t="s">
        <v>6245</v>
      </c>
      <c r="T1052" s="8" t="s">
        <v>6246</v>
      </c>
      <c r="U1052" s="8" t="s">
        <v>7731</v>
      </c>
      <c r="V1052" s="8" t="s">
        <v>11391</v>
      </c>
      <c r="W1052" s="8" t="s">
        <v>165</v>
      </c>
      <c r="X1052" s="8"/>
      <c r="Y1052" s="94" t="str">
        <f>VLOOKUP(D1052,TIPOLOGIA!A:F,6,0)</f>
        <v>TIPO I</v>
      </c>
      <c r="Z1052" s="94" t="str">
        <f>VLOOKUP(D1052,TIPOLOGIA!A:F,5,0)</f>
        <v>TERRESTRE</v>
      </c>
      <c r="AA1052" s="8" t="s">
        <v>422</v>
      </c>
      <c r="AB1052" s="8">
        <v>1</v>
      </c>
      <c r="AC1052" s="86">
        <f>IF(W1052="SOPORTE_TELEFÓNICO",'BASE LIQUIDACION REDEBAN 2025'!$B$19,IF(AND(W1052="VISITA_TÉCNICA",Y1052="TIPO II"),'BASE LIQUIDACION REDEBAN 2025'!$B$18,'BASE LIQUIDACION REDEBAN 2025'!$B$17))</f>
        <v>35779.500569199998</v>
      </c>
      <c r="AD1052" s="86">
        <v>0</v>
      </c>
      <c r="AE1052" s="86">
        <f t="shared" si="16"/>
        <v>35779.500569199998</v>
      </c>
      <c r="AG1052" s="78"/>
    </row>
    <row r="1053" spans="1:33" s="49" customFormat="1">
      <c r="A1053" s="8" t="s">
        <v>80</v>
      </c>
      <c r="B1053" s="94" t="str">
        <f>VLOOKUP(A1053,'CENTRO DE COSTOS'!A:D,4,FALSE)</f>
        <v>JOSE MAURICIO HERNANDEZ ROJAS</v>
      </c>
      <c r="C1053" s="94" t="str">
        <f>VLOOKUP(A1053,'CENTRO DE COSTOS'!A:D,2,FALSE)</f>
        <v>0004-0001</v>
      </c>
      <c r="D1053" s="8">
        <v>13001</v>
      </c>
      <c r="E1053" s="8">
        <v>2747241</v>
      </c>
      <c r="F1053" s="8">
        <v>80661</v>
      </c>
      <c r="G1053" s="8" t="s">
        <v>6241</v>
      </c>
      <c r="H1053" s="8" t="s">
        <v>685</v>
      </c>
      <c r="I1053" s="8" t="s">
        <v>80</v>
      </c>
      <c r="J1053" s="8" t="s">
        <v>11392</v>
      </c>
      <c r="K1053" s="8" t="s">
        <v>160</v>
      </c>
      <c r="L1053" s="8" t="s">
        <v>11393</v>
      </c>
      <c r="M1053" s="183">
        <v>45916.434027777781</v>
      </c>
      <c r="N1053" s="183">
        <v>45917.607638888891</v>
      </c>
      <c r="O1053" s="8"/>
      <c r="P1053" s="8" t="s">
        <v>8318</v>
      </c>
      <c r="Q1053" s="8" t="s">
        <v>8318</v>
      </c>
      <c r="R1053" s="8" t="s">
        <v>162</v>
      </c>
      <c r="S1053" s="8" t="s">
        <v>162</v>
      </c>
      <c r="T1053" s="8" t="s">
        <v>6246</v>
      </c>
      <c r="U1053" s="8" t="s">
        <v>7731</v>
      </c>
      <c r="V1053" s="8" t="s">
        <v>11394</v>
      </c>
      <c r="W1053" s="8" t="s">
        <v>165</v>
      </c>
      <c r="X1053" s="8"/>
      <c r="Y1053" s="94" t="str">
        <f>VLOOKUP(D1053,TIPOLOGIA!A:F,6,0)</f>
        <v>TIPO I</v>
      </c>
      <c r="Z1053" s="94" t="str">
        <f>VLOOKUP(D1053,TIPOLOGIA!A:F,5,0)</f>
        <v>TERRESTRE</v>
      </c>
      <c r="AA1053" s="8" t="s">
        <v>690</v>
      </c>
      <c r="AB1053" s="8">
        <v>1</v>
      </c>
      <c r="AC1053" s="86">
        <f>IF(W1053="SOPORTE_TELEFÓNICO",'BASE LIQUIDACION REDEBAN 2025'!$B$19,IF(AND(W1053="VISITA_TÉCNICA",Y1053="TIPO II"),'BASE LIQUIDACION REDEBAN 2025'!$B$18,'BASE LIQUIDACION REDEBAN 2025'!$B$17))</f>
        <v>35779.500569199998</v>
      </c>
      <c r="AD1053" s="86">
        <v>0</v>
      </c>
      <c r="AE1053" s="86">
        <f t="shared" si="16"/>
        <v>35779.500569199998</v>
      </c>
      <c r="AG1053" s="78"/>
    </row>
    <row r="1054" spans="1:33" s="49" customFormat="1">
      <c r="A1054" s="8" t="s">
        <v>68</v>
      </c>
      <c r="B1054" s="94" t="str">
        <f>VLOOKUP(A1054,'CENTRO DE COSTOS'!A:D,4,FALSE)</f>
        <v>WILLIAM ASDRUBAL ROZO ROZO</v>
      </c>
      <c r="C1054" s="94" t="str">
        <f>VLOOKUP(A1054,'CENTRO DE COSTOS'!A:D,2,FALSE)</f>
        <v>0004-0004</v>
      </c>
      <c r="D1054" s="8">
        <v>11001</v>
      </c>
      <c r="E1054" s="8">
        <v>2747062</v>
      </c>
      <c r="F1054" s="8">
        <v>45993</v>
      </c>
      <c r="G1054" s="8" t="s">
        <v>6241</v>
      </c>
      <c r="H1054" s="8" t="s">
        <v>417</v>
      </c>
      <c r="I1054" s="8" t="s">
        <v>68</v>
      </c>
      <c r="J1054" s="8" t="s">
        <v>1438</v>
      </c>
      <c r="K1054" s="8" t="s">
        <v>160</v>
      </c>
      <c r="L1054" s="8" t="s">
        <v>11395</v>
      </c>
      <c r="M1054" s="183">
        <v>45916.424305555563</v>
      </c>
      <c r="N1054" s="183">
        <v>45917.609027777777</v>
      </c>
      <c r="O1054" s="8"/>
      <c r="P1054" s="8" t="s">
        <v>8318</v>
      </c>
      <c r="Q1054" s="8" t="s">
        <v>8318</v>
      </c>
      <c r="R1054" s="8" t="s">
        <v>6245</v>
      </c>
      <c r="S1054" s="8" t="s">
        <v>6245</v>
      </c>
      <c r="T1054" s="8" t="s">
        <v>6246</v>
      </c>
      <c r="U1054" s="8" t="s">
        <v>7731</v>
      </c>
      <c r="V1054" s="8" t="s">
        <v>11396</v>
      </c>
      <c r="W1054" s="8" t="s">
        <v>165</v>
      </c>
      <c r="X1054" s="8"/>
      <c r="Y1054" s="94" t="str">
        <f>VLOOKUP(D1054,TIPOLOGIA!A:F,6,0)</f>
        <v>TIPO I</v>
      </c>
      <c r="Z1054" s="94" t="str">
        <f>VLOOKUP(D1054,TIPOLOGIA!A:F,5,0)</f>
        <v>TERRESTRE</v>
      </c>
      <c r="AA1054" s="8" t="s">
        <v>1269</v>
      </c>
      <c r="AB1054" s="8">
        <v>1</v>
      </c>
      <c r="AC1054" s="86">
        <f>IF(W1054="SOPORTE_TELEFÓNICO",'BASE LIQUIDACION REDEBAN 2025'!$B$19,IF(AND(W1054="VISITA_TÉCNICA",Y1054="TIPO II"),'BASE LIQUIDACION REDEBAN 2025'!$B$18,'BASE LIQUIDACION REDEBAN 2025'!$B$17))</f>
        <v>35779.500569199998</v>
      </c>
      <c r="AD1054" s="86">
        <v>0</v>
      </c>
      <c r="AE1054" s="86">
        <f t="shared" si="16"/>
        <v>35779.500569199998</v>
      </c>
      <c r="AG1054" s="78"/>
    </row>
    <row r="1055" spans="1:33" s="49" customFormat="1">
      <c r="A1055" s="8" t="s">
        <v>68</v>
      </c>
      <c r="B1055" s="94" t="str">
        <f>VLOOKUP(A1055,'CENTRO DE COSTOS'!A:D,4,FALSE)</f>
        <v>WILLIAM ASDRUBAL ROZO ROZO</v>
      </c>
      <c r="C1055" s="94" t="str">
        <f>VLOOKUP(A1055,'CENTRO DE COSTOS'!A:D,2,FALSE)</f>
        <v>0004-0004</v>
      </c>
      <c r="D1055" s="8">
        <v>25758</v>
      </c>
      <c r="E1055" s="8">
        <v>2748690</v>
      </c>
      <c r="F1055" s="8">
        <v>80064</v>
      </c>
      <c r="G1055" s="8" t="s">
        <v>6241</v>
      </c>
      <c r="H1055" s="8" t="s">
        <v>417</v>
      </c>
      <c r="I1055" s="8" t="s">
        <v>4130</v>
      </c>
      <c r="J1055" s="8" t="s">
        <v>9256</v>
      </c>
      <c r="K1055" s="8" t="s">
        <v>160</v>
      </c>
      <c r="L1055" s="8" t="s">
        <v>11397</v>
      </c>
      <c r="M1055" s="183">
        <v>45916.572916666657</v>
      </c>
      <c r="N1055" s="183">
        <v>45917.611805555563</v>
      </c>
      <c r="O1055" s="8"/>
      <c r="P1055" s="8" t="s">
        <v>8318</v>
      </c>
      <c r="Q1055" s="8" t="s">
        <v>8318</v>
      </c>
      <c r="R1055" s="8" t="s">
        <v>162</v>
      </c>
      <c r="S1055" s="8" t="s">
        <v>162</v>
      </c>
      <c r="T1055" s="8" t="s">
        <v>6246</v>
      </c>
      <c r="U1055" s="8" t="s">
        <v>7731</v>
      </c>
      <c r="V1055" s="8" t="s">
        <v>11398</v>
      </c>
      <c r="W1055" s="8" t="s">
        <v>165</v>
      </c>
      <c r="X1055" s="8"/>
      <c r="Y1055" s="94" t="str">
        <f>VLOOKUP(D1055,TIPOLOGIA!A:F,6,0)</f>
        <v>TIPO II</v>
      </c>
      <c r="Z1055" s="94" t="str">
        <f>VLOOKUP(D1055,TIPOLOGIA!A:F,5,0)</f>
        <v>TERRESTRE</v>
      </c>
      <c r="AA1055" s="8" t="s">
        <v>551</v>
      </c>
      <c r="AB1055" s="8">
        <v>1</v>
      </c>
      <c r="AC1055" s="86">
        <f>IF(W1055="SOPORTE_TELEFÓNICO",'BASE LIQUIDACION REDEBAN 2025'!$B$19,IF(AND(W1055="VISITA_TÉCNICA",Y1055="TIPO II"),'BASE LIQUIDACION REDEBAN 2025'!$B$18,'BASE LIQUIDACION REDEBAN 2025'!$B$17))</f>
        <v>67654.12000000001</v>
      </c>
      <c r="AD1055" s="86">
        <v>0</v>
      </c>
      <c r="AE1055" s="86">
        <f t="shared" si="16"/>
        <v>67654.12000000001</v>
      </c>
      <c r="AG1055" s="78"/>
    </row>
    <row r="1056" spans="1:33" s="49" customFormat="1">
      <c r="A1056" s="8" t="s">
        <v>76</v>
      </c>
      <c r="B1056" s="94" t="str">
        <f>VLOOKUP(A1056,'CENTRO DE COSTOS'!A:D,4,FALSE)</f>
        <v>DIEGO FERNANDO HENAO CARDONA</v>
      </c>
      <c r="C1056" s="94" t="str">
        <f>VLOOKUP(A1056,'CENTRO DE COSTOS'!A:D,2,FALSE)</f>
        <v>0004-0003</v>
      </c>
      <c r="D1056" s="8">
        <v>76001</v>
      </c>
      <c r="E1056" s="8">
        <v>2751037</v>
      </c>
      <c r="F1056" s="8">
        <v>79991</v>
      </c>
      <c r="G1056" s="8" t="s">
        <v>6241</v>
      </c>
      <c r="H1056" s="8" t="s">
        <v>232</v>
      </c>
      <c r="I1056" s="8" t="s">
        <v>76</v>
      </c>
      <c r="J1056" s="8" t="s">
        <v>11399</v>
      </c>
      <c r="K1056" s="8" t="s">
        <v>160</v>
      </c>
      <c r="L1056" s="8" t="s">
        <v>11400</v>
      </c>
      <c r="M1056" s="183">
        <v>45916.713194444441</v>
      </c>
      <c r="N1056" s="183">
        <v>45917.615277777782</v>
      </c>
      <c r="O1056" s="8"/>
      <c r="P1056" s="8" t="s">
        <v>8318</v>
      </c>
      <c r="Q1056" s="8" t="s">
        <v>8318</v>
      </c>
      <c r="R1056" s="8" t="s">
        <v>162</v>
      </c>
      <c r="S1056" s="8" t="s">
        <v>162</v>
      </c>
      <c r="T1056" s="8" t="s">
        <v>6246</v>
      </c>
      <c r="U1056" s="8" t="s">
        <v>7731</v>
      </c>
      <c r="V1056" s="8" t="s">
        <v>11401</v>
      </c>
      <c r="W1056" s="8" t="s">
        <v>165</v>
      </c>
      <c r="X1056" s="8"/>
      <c r="Y1056" s="94" t="str">
        <f>VLOOKUP(D1056,TIPOLOGIA!A:F,6,0)</f>
        <v>TIPO I</v>
      </c>
      <c r="Z1056" s="94" t="str">
        <f>VLOOKUP(D1056,TIPOLOGIA!A:F,5,0)</f>
        <v>TERRESTRE</v>
      </c>
      <c r="AA1056" s="8" t="s">
        <v>11402</v>
      </c>
      <c r="AB1056" s="8">
        <v>1</v>
      </c>
      <c r="AC1056" s="86">
        <f>IF(W1056="SOPORTE_TELEFÓNICO",'BASE LIQUIDACION REDEBAN 2025'!$B$19,IF(AND(W1056="VISITA_TÉCNICA",Y1056="TIPO II"),'BASE LIQUIDACION REDEBAN 2025'!$B$18,'BASE LIQUIDACION REDEBAN 2025'!$B$17))</f>
        <v>35779.500569199998</v>
      </c>
      <c r="AD1056" s="86">
        <v>0</v>
      </c>
      <c r="AE1056" s="86">
        <f t="shared" si="16"/>
        <v>35779.500569199998</v>
      </c>
      <c r="AG1056" s="78"/>
    </row>
    <row r="1057" spans="1:33" s="49" customFormat="1">
      <c r="A1057" s="8" t="s">
        <v>100</v>
      </c>
      <c r="B1057" s="94" t="str">
        <f>VLOOKUP(A1057,'CENTRO DE COSTOS'!A:D,4,FALSE)</f>
        <v>KEVIN ALEXIS CORZO BUSTOS</v>
      </c>
      <c r="C1057" s="94" t="str">
        <f>VLOOKUP(A1057,'CENTRO DE COSTOS'!A:D,2,FALSE)</f>
        <v>0004-0007</v>
      </c>
      <c r="D1057" s="8">
        <v>50001</v>
      </c>
      <c r="E1057" s="8">
        <v>2750997</v>
      </c>
      <c r="F1057" s="8">
        <v>75336</v>
      </c>
      <c r="G1057" s="8" t="s">
        <v>6241</v>
      </c>
      <c r="H1057" s="8" t="s">
        <v>216</v>
      </c>
      <c r="I1057" s="8" t="s">
        <v>100</v>
      </c>
      <c r="J1057" s="8" t="s">
        <v>11403</v>
      </c>
      <c r="K1057" s="8" t="s">
        <v>160</v>
      </c>
      <c r="L1057" s="8" t="s">
        <v>11404</v>
      </c>
      <c r="M1057" s="183">
        <v>45916.719444444447</v>
      </c>
      <c r="N1057" s="183">
        <v>45917.618055555547</v>
      </c>
      <c r="O1057" s="8"/>
      <c r="P1057" s="8" t="s">
        <v>8318</v>
      </c>
      <c r="Q1057" s="8" t="s">
        <v>8318</v>
      </c>
      <c r="R1057" s="8" t="s">
        <v>6245</v>
      </c>
      <c r="S1057" s="8" t="s">
        <v>6245</v>
      </c>
      <c r="T1057" s="8" t="s">
        <v>6246</v>
      </c>
      <c r="U1057" s="8" t="s">
        <v>7731</v>
      </c>
      <c r="V1057" s="8" t="s">
        <v>11405</v>
      </c>
      <c r="W1057" s="8" t="s">
        <v>165</v>
      </c>
      <c r="X1057" s="8"/>
      <c r="Y1057" s="94" t="str">
        <f>VLOOKUP(D1057,TIPOLOGIA!A:F,6,0)</f>
        <v>TIPO I</v>
      </c>
      <c r="Z1057" s="94" t="str">
        <f>VLOOKUP(D1057,TIPOLOGIA!A:F,5,0)</f>
        <v>TERRESTRE</v>
      </c>
      <c r="AA1057" s="8" t="s">
        <v>1928</v>
      </c>
      <c r="AB1057" s="8">
        <v>1</v>
      </c>
      <c r="AC1057" s="86">
        <f>IF(W1057="SOPORTE_TELEFÓNICO",'BASE LIQUIDACION REDEBAN 2025'!$B$19,IF(AND(W1057="VISITA_TÉCNICA",Y1057="TIPO II"),'BASE LIQUIDACION REDEBAN 2025'!$B$18,'BASE LIQUIDACION REDEBAN 2025'!$B$17))</f>
        <v>35779.500569199998</v>
      </c>
      <c r="AD1057" s="86">
        <v>0</v>
      </c>
      <c r="AE1057" s="86">
        <f t="shared" si="16"/>
        <v>35779.500569199998</v>
      </c>
      <c r="AG1057" s="78"/>
    </row>
    <row r="1058" spans="1:33" s="49" customFormat="1">
      <c r="A1058" s="8" t="s">
        <v>72</v>
      </c>
      <c r="B1058" s="94" t="str">
        <f>VLOOKUP(A1058,'CENTRO DE COSTOS'!A:D,4,FALSE)</f>
        <v>MIGUEL JULIÁN HERNÁNDEZ GUARÍN</v>
      </c>
      <c r="C1058" s="94" t="str">
        <f>VLOOKUP(A1058,'CENTRO DE COSTOS'!A:D,2,FALSE)</f>
        <v>0004-0008</v>
      </c>
      <c r="D1058" s="8">
        <v>68001</v>
      </c>
      <c r="E1058" s="8">
        <v>2751277</v>
      </c>
      <c r="F1058" s="8">
        <v>21345</v>
      </c>
      <c r="G1058" s="8" t="s">
        <v>6241</v>
      </c>
      <c r="H1058" s="8" t="s">
        <v>224</v>
      </c>
      <c r="I1058" s="8" t="s">
        <v>72</v>
      </c>
      <c r="J1058" s="8" t="s">
        <v>11406</v>
      </c>
      <c r="K1058" s="8" t="s">
        <v>160</v>
      </c>
      <c r="L1058" s="8" t="s">
        <v>11407</v>
      </c>
      <c r="M1058" s="183">
        <v>45917.333333333343</v>
      </c>
      <c r="N1058" s="183">
        <v>45917.624305555553</v>
      </c>
      <c r="O1058" s="8"/>
      <c r="P1058" s="8" t="s">
        <v>8318</v>
      </c>
      <c r="Q1058" s="8" t="s">
        <v>8318</v>
      </c>
      <c r="R1058" s="8" t="s">
        <v>6245</v>
      </c>
      <c r="S1058" s="8" t="s">
        <v>6245</v>
      </c>
      <c r="T1058" s="8" t="s">
        <v>6246</v>
      </c>
      <c r="U1058" s="8" t="s">
        <v>7731</v>
      </c>
      <c r="V1058" s="8" t="s">
        <v>11408</v>
      </c>
      <c r="W1058" s="8" t="s">
        <v>165</v>
      </c>
      <c r="X1058" s="8"/>
      <c r="Y1058" s="94" t="str">
        <f>VLOOKUP(D1058,TIPOLOGIA!A:F,6,0)</f>
        <v>TIPO I</v>
      </c>
      <c r="Z1058" s="94" t="str">
        <f>VLOOKUP(D1058,TIPOLOGIA!A:F,5,0)</f>
        <v>TERRESTRE</v>
      </c>
      <c r="AA1058" s="8" t="s">
        <v>874</v>
      </c>
      <c r="AB1058" s="8">
        <v>1</v>
      </c>
      <c r="AC1058" s="86">
        <f>IF(W1058="SOPORTE_TELEFÓNICO",'BASE LIQUIDACION REDEBAN 2025'!$B$19,IF(AND(W1058="VISITA_TÉCNICA",Y1058="TIPO II"),'BASE LIQUIDACION REDEBAN 2025'!$B$18,'BASE LIQUIDACION REDEBAN 2025'!$B$17))</f>
        <v>35779.500569199998</v>
      </c>
      <c r="AD1058" s="86">
        <v>0</v>
      </c>
      <c r="AE1058" s="86">
        <f t="shared" si="16"/>
        <v>35779.500569199998</v>
      </c>
      <c r="AG1058" s="78"/>
    </row>
    <row r="1059" spans="1:33" s="49" customFormat="1">
      <c r="A1059" s="8" t="s">
        <v>68</v>
      </c>
      <c r="B1059" s="94" t="str">
        <f>VLOOKUP(A1059,'CENTRO DE COSTOS'!A:D,4,FALSE)</f>
        <v>WILLIAM ASDRUBAL ROZO ROZO</v>
      </c>
      <c r="C1059" s="94" t="str">
        <f>VLOOKUP(A1059,'CENTRO DE COSTOS'!A:D,2,FALSE)</f>
        <v>0004-0004</v>
      </c>
      <c r="D1059" s="8">
        <v>25175</v>
      </c>
      <c r="E1059" s="8">
        <v>2747833</v>
      </c>
      <c r="F1059" s="8">
        <v>74507</v>
      </c>
      <c r="G1059" s="8" t="s">
        <v>6241</v>
      </c>
      <c r="H1059" s="8" t="s">
        <v>417</v>
      </c>
      <c r="I1059" s="8" t="s">
        <v>3065</v>
      </c>
      <c r="J1059" s="8" t="s">
        <v>11409</v>
      </c>
      <c r="K1059" s="8" t="s">
        <v>160</v>
      </c>
      <c r="L1059" s="8" t="s">
        <v>11410</v>
      </c>
      <c r="M1059" s="183">
        <v>45916.466666666667</v>
      </c>
      <c r="N1059" s="183">
        <v>45917.625</v>
      </c>
      <c r="O1059" s="8"/>
      <c r="P1059" s="8" t="s">
        <v>8318</v>
      </c>
      <c r="Q1059" s="8" t="s">
        <v>8318</v>
      </c>
      <c r="R1059" s="8" t="s">
        <v>6245</v>
      </c>
      <c r="S1059" s="8" t="s">
        <v>6245</v>
      </c>
      <c r="T1059" s="8" t="s">
        <v>6246</v>
      </c>
      <c r="U1059" s="8" t="s">
        <v>7731</v>
      </c>
      <c r="V1059" s="8" t="s">
        <v>11411</v>
      </c>
      <c r="W1059" s="8" t="s">
        <v>165</v>
      </c>
      <c r="X1059" s="8"/>
      <c r="Y1059" s="94" t="str">
        <f>VLOOKUP(D1059,TIPOLOGIA!A:F,6,0)</f>
        <v>TIPO II</v>
      </c>
      <c r="Z1059" s="94" t="str">
        <f>VLOOKUP(D1059,TIPOLOGIA!A:F,5,0)</f>
        <v>TERRESTRE</v>
      </c>
      <c r="AA1059" s="8" t="s">
        <v>551</v>
      </c>
      <c r="AB1059" s="8">
        <v>1</v>
      </c>
      <c r="AC1059" s="86">
        <f>IF(W1059="SOPORTE_TELEFÓNICO",'BASE LIQUIDACION REDEBAN 2025'!$B$19,IF(AND(W1059="VISITA_TÉCNICA",Y1059="TIPO II"),'BASE LIQUIDACION REDEBAN 2025'!$B$18,'BASE LIQUIDACION REDEBAN 2025'!$B$17))</f>
        <v>67654.12000000001</v>
      </c>
      <c r="AD1059" s="86">
        <v>0</v>
      </c>
      <c r="AE1059" s="86">
        <f t="shared" si="16"/>
        <v>67654.12000000001</v>
      </c>
      <c r="AG1059" s="78"/>
    </row>
    <row r="1060" spans="1:33" s="49" customFormat="1">
      <c r="A1060" s="8" t="s">
        <v>68</v>
      </c>
      <c r="B1060" s="94" t="str">
        <f>VLOOKUP(A1060,'CENTRO DE COSTOS'!A:D,4,FALSE)</f>
        <v>WILLIAM ASDRUBAL ROZO ROZO</v>
      </c>
      <c r="C1060" s="94" t="str">
        <f>VLOOKUP(A1060,'CENTRO DE COSTOS'!A:D,2,FALSE)</f>
        <v>0004-0004</v>
      </c>
      <c r="D1060" s="8">
        <v>11001</v>
      </c>
      <c r="E1060" s="8">
        <v>2747991</v>
      </c>
      <c r="F1060" s="8">
        <v>80343</v>
      </c>
      <c r="G1060" s="8" t="s">
        <v>6241</v>
      </c>
      <c r="H1060" s="8" t="s">
        <v>417</v>
      </c>
      <c r="I1060" s="8" t="s">
        <v>68</v>
      </c>
      <c r="J1060" s="8" t="s">
        <v>11412</v>
      </c>
      <c r="K1060" s="8" t="s">
        <v>160</v>
      </c>
      <c r="L1060" s="8" t="s">
        <v>11413</v>
      </c>
      <c r="M1060" s="183">
        <v>45916.484027777777</v>
      </c>
      <c r="N1060" s="183">
        <v>45917.630555555559</v>
      </c>
      <c r="O1060" s="8"/>
      <c r="P1060" s="8" t="s">
        <v>8318</v>
      </c>
      <c r="Q1060" s="8" t="s">
        <v>8318</v>
      </c>
      <c r="R1060" s="8" t="s">
        <v>162</v>
      </c>
      <c r="S1060" s="8" t="s">
        <v>162</v>
      </c>
      <c r="T1060" s="8" t="s">
        <v>6246</v>
      </c>
      <c r="U1060" s="8" t="s">
        <v>7731</v>
      </c>
      <c r="V1060" s="8" t="s">
        <v>11414</v>
      </c>
      <c r="W1060" s="8" t="s">
        <v>165</v>
      </c>
      <c r="X1060" s="8"/>
      <c r="Y1060" s="94" t="str">
        <f>VLOOKUP(D1060,TIPOLOGIA!A:F,6,0)</f>
        <v>TIPO I</v>
      </c>
      <c r="Z1060" s="94" t="str">
        <f>VLOOKUP(D1060,TIPOLOGIA!A:F,5,0)</f>
        <v>TERRESTRE</v>
      </c>
      <c r="AA1060" s="8" t="s">
        <v>1877</v>
      </c>
      <c r="AB1060" s="8">
        <v>1</v>
      </c>
      <c r="AC1060" s="86">
        <f>IF(W1060="SOPORTE_TELEFÓNICO",'BASE LIQUIDACION REDEBAN 2025'!$B$19,IF(AND(W1060="VISITA_TÉCNICA",Y1060="TIPO II"),'BASE LIQUIDACION REDEBAN 2025'!$B$18,'BASE LIQUIDACION REDEBAN 2025'!$B$17))</f>
        <v>35779.500569199998</v>
      </c>
      <c r="AD1060" s="86">
        <v>0</v>
      </c>
      <c r="AE1060" s="86">
        <f t="shared" si="16"/>
        <v>35779.500569199998</v>
      </c>
      <c r="AG1060" s="78"/>
    </row>
    <row r="1061" spans="1:33" s="49" customFormat="1">
      <c r="A1061" s="8" t="s">
        <v>81</v>
      </c>
      <c r="B1061" s="94" t="str">
        <f>VLOOKUP(A1061,'CENTRO DE COSTOS'!A:D,4,FALSE)</f>
        <v>MIGUEL JULIÁN HERNÁNDEZ GUARÍN</v>
      </c>
      <c r="C1061" s="94" t="str">
        <f>VLOOKUP(A1061,'CENTRO DE COSTOS'!A:D,2,FALSE)</f>
        <v>0004-0008</v>
      </c>
      <c r="D1061" s="8">
        <v>54001</v>
      </c>
      <c r="E1061" s="8">
        <v>2747937</v>
      </c>
      <c r="F1061" s="8">
        <v>57163</v>
      </c>
      <c r="G1061" s="8" t="s">
        <v>6241</v>
      </c>
      <c r="H1061" s="8" t="s">
        <v>296</v>
      </c>
      <c r="I1061" s="8" t="s">
        <v>81</v>
      </c>
      <c r="J1061" s="8" t="s">
        <v>468</v>
      </c>
      <c r="K1061" s="8" t="s">
        <v>160</v>
      </c>
      <c r="L1061" s="8" t="s">
        <v>11415</v>
      </c>
      <c r="M1061" s="183">
        <v>45916.474999999999</v>
      </c>
      <c r="N1061" s="183">
        <v>45917.635416666657</v>
      </c>
      <c r="O1061" s="8"/>
      <c r="P1061" s="8" t="s">
        <v>8318</v>
      </c>
      <c r="Q1061" s="8" t="s">
        <v>8318</v>
      </c>
      <c r="R1061" s="8" t="s">
        <v>243</v>
      </c>
      <c r="S1061" s="8" t="s">
        <v>365</v>
      </c>
      <c r="T1061" s="8" t="s">
        <v>6246</v>
      </c>
      <c r="U1061" s="8" t="s">
        <v>7731</v>
      </c>
      <c r="V1061" s="8" t="s">
        <v>11416</v>
      </c>
      <c r="W1061" s="8" t="s">
        <v>165</v>
      </c>
      <c r="X1061" s="8"/>
      <c r="Y1061" s="94" t="str">
        <f>VLOOKUP(D1061,TIPOLOGIA!A:F,6,0)</f>
        <v>TIPO I</v>
      </c>
      <c r="Z1061" s="94" t="str">
        <f>VLOOKUP(D1061,TIPOLOGIA!A:F,5,0)</f>
        <v>TERRESTRE</v>
      </c>
      <c r="AA1061" s="8" t="s">
        <v>301</v>
      </c>
      <c r="AB1061" s="8">
        <v>1</v>
      </c>
      <c r="AC1061" s="86">
        <f>IF(W1061="SOPORTE_TELEFÓNICO",'BASE LIQUIDACION REDEBAN 2025'!$B$19,IF(AND(W1061="VISITA_TÉCNICA",Y1061="TIPO II"),'BASE LIQUIDACION REDEBAN 2025'!$B$18,'BASE LIQUIDACION REDEBAN 2025'!$B$17))</f>
        <v>35779.500569199998</v>
      </c>
      <c r="AD1061" s="86">
        <v>0</v>
      </c>
      <c r="AE1061" s="86">
        <f t="shared" si="16"/>
        <v>35779.500569199998</v>
      </c>
      <c r="AG1061" s="78"/>
    </row>
    <row r="1062" spans="1:33" s="49" customFormat="1">
      <c r="A1062" s="8" t="s">
        <v>87</v>
      </c>
      <c r="B1062" s="94" t="str">
        <f>VLOOKUP(A1062,'CENTRO DE COSTOS'!A:D,4,FALSE)</f>
        <v>DIEGO FERNANDO HENAO CARDONA</v>
      </c>
      <c r="C1062" s="94" t="str">
        <f>VLOOKUP(A1062,'CENTRO DE COSTOS'!A:D,2,FALSE)</f>
        <v>0004-0002</v>
      </c>
      <c r="D1062" s="8">
        <v>17001</v>
      </c>
      <c r="E1062" s="8">
        <v>2748302</v>
      </c>
      <c r="F1062" s="8">
        <v>80103</v>
      </c>
      <c r="G1062" s="8" t="s">
        <v>6241</v>
      </c>
      <c r="H1062" s="8" t="s">
        <v>269</v>
      </c>
      <c r="I1062" s="8" t="s">
        <v>87</v>
      </c>
      <c r="J1062" s="8" t="s">
        <v>11417</v>
      </c>
      <c r="K1062" s="8" t="s">
        <v>160</v>
      </c>
      <c r="L1062" s="8" t="s">
        <v>11418</v>
      </c>
      <c r="M1062" s="183">
        <v>45916.496527777781</v>
      </c>
      <c r="N1062" s="183">
        <v>45917.643750000003</v>
      </c>
      <c r="O1062" s="8"/>
      <c r="P1062" s="8" t="s">
        <v>8318</v>
      </c>
      <c r="Q1062" s="8" t="s">
        <v>8318</v>
      </c>
      <c r="R1062" s="8" t="s">
        <v>243</v>
      </c>
      <c r="S1062" s="8" t="s">
        <v>244</v>
      </c>
      <c r="T1062" s="8" t="s">
        <v>6246</v>
      </c>
      <c r="U1062" s="8" t="s">
        <v>7731</v>
      </c>
      <c r="V1062" s="8" t="s">
        <v>11419</v>
      </c>
      <c r="W1062" s="8" t="s">
        <v>165</v>
      </c>
      <c r="X1062" s="8"/>
      <c r="Y1062" s="94" t="str">
        <f>VLOOKUP(D1062,TIPOLOGIA!A:F,6,0)</f>
        <v>TIPO I</v>
      </c>
      <c r="Z1062" s="94" t="str">
        <f>VLOOKUP(D1062,TIPOLOGIA!A:F,5,0)</f>
        <v>TERRESTRE</v>
      </c>
      <c r="AA1062" s="8" t="s">
        <v>287</v>
      </c>
      <c r="AB1062" s="8">
        <v>1</v>
      </c>
      <c r="AC1062" s="86">
        <f>IF(W1062="SOPORTE_TELEFÓNICO",'BASE LIQUIDACION REDEBAN 2025'!$B$19,IF(AND(W1062="VISITA_TÉCNICA",Y1062="TIPO II"),'BASE LIQUIDACION REDEBAN 2025'!$B$18,'BASE LIQUIDACION REDEBAN 2025'!$B$17))</f>
        <v>35779.500569199998</v>
      </c>
      <c r="AD1062" s="86">
        <v>0</v>
      </c>
      <c r="AE1062" s="86">
        <f t="shared" si="16"/>
        <v>35779.500569199998</v>
      </c>
      <c r="AG1062" s="78"/>
    </row>
    <row r="1063" spans="1:33" s="49" customFormat="1">
      <c r="A1063" s="8" t="s">
        <v>94</v>
      </c>
      <c r="B1063" s="94" t="str">
        <f>VLOOKUP(A1063,'CENTRO DE COSTOS'!A:D,4,FALSE)</f>
        <v>DIEGO FERNANDO HENAO CARDONA</v>
      </c>
      <c r="C1063" s="94" t="str">
        <f>VLOOKUP(A1063,'CENTRO DE COSTOS'!A:D,2,FALSE)</f>
        <v>0004-0002</v>
      </c>
      <c r="D1063" s="8">
        <v>66001</v>
      </c>
      <c r="E1063" s="8">
        <v>2749442</v>
      </c>
      <c r="F1063" s="8">
        <v>46624</v>
      </c>
      <c r="G1063" s="8" t="s">
        <v>6241</v>
      </c>
      <c r="H1063" s="8" t="s">
        <v>186</v>
      </c>
      <c r="I1063" s="8" t="s">
        <v>94</v>
      </c>
      <c r="J1063" s="8" t="s">
        <v>11420</v>
      </c>
      <c r="K1063" s="8" t="s">
        <v>160</v>
      </c>
      <c r="L1063" s="8" t="s">
        <v>11421</v>
      </c>
      <c r="M1063" s="183">
        <v>45916.297222222223</v>
      </c>
      <c r="N1063" s="183">
        <v>45917.65625</v>
      </c>
      <c r="O1063" s="8"/>
      <c r="P1063" s="8" t="s">
        <v>8318</v>
      </c>
      <c r="Q1063" s="8" t="s">
        <v>8318</v>
      </c>
      <c r="R1063" s="8" t="s">
        <v>243</v>
      </c>
      <c r="S1063" s="8" t="s">
        <v>365</v>
      </c>
      <c r="T1063" s="8" t="s">
        <v>6246</v>
      </c>
      <c r="U1063" s="8" t="s">
        <v>7731</v>
      </c>
      <c r="V1063" s="8" t="s">
        <v>11422</v>
      </c>
      <c r="W1063" s="8" t="s">
        <v>165</v>
      </c>
      <c r="X1063" s="8"/>
      <c r="Y1063" s="94" t="str">
        <f>VLOOKUP(D1063,TIPOLOGIA!A:F,6,0)</f>
        <v>TIPO I</v>
      </c>
      <c r="Z1063" s="94" t="str">
        <f>VLOOKUP(D1063,TIPOLOGIA!A:F,5,0)</f>
        <v>TERRESTRE</v>
      </c>
      <c r="AA1063" s="8" t="s">
        <v>191</v>
      </c>
      <c r="AB1063" s="8">
        <v>1</v>
      </c>
      <c r="AC1063" s="86">
        <f>IF(W1063="SOPORTE_TELEFÓNICO",'BASE LIQUIDACION REDEBAN 2025'!$B$19,IF(AND(W1063="VISITA_TÉCNICA",Y1063="TIPO II"),'BASE LIQUIDACION REDEBAN 2025'!$B$18,'BASE LIQUIDACION REDEBAN 2025'!$B$17))</f>
        <v>35779.500569199998</v>
      </c>
      <c r="AD1063" s="86">
        <v>0</v>
      </c>
      <c r="AE1063" s="86">
        <f t="shared" si="16"/>
        <v>35779.500569199998</v>
      </c>
      <c r="AG1063" s="78"/>
    </row>
    <row r="1064" spans="1:33" s="49" customFormat="1">
      <c r="A1064" s="8" t="s">
        <v>68</v>
      </c>
      <c r="B1064" s="94" t="str">
        <f>VLOOKUP(A1064,'CENTRO DE COSTOS'!A:D,4,FALSE)</f>
        <v>WILLIAM ASDRUBAL ROZO ROZO</v>
      </c>
      <c r="C1064" s="94" t="str">
        <f>VLOOKUP(A1064,'CENTRO DE COSTOS'!A:D,2,FALSE)</f>
        <v>0004-0004</v>
      </c>
      <c r="D1064" s="8">
        <v>25286</v>
      </c>
      <c r="E1064" s="8">
        <v>2748291</v>
      </c>
      <c r="F1064" s="8">
        <v>30351</v>
      </c>
      <c r="G1064" s="8" t="s">
        <v>6241</v>
      </c>
      <c r="H1064" s="8" t="s">
        <v>417</v>
      </c>
      <c r="I1064" s="8" t="s">
        <v>1461</v>
      </c>
      <c r="J1064" s="8" t="s">
        <v>11423</v>
      </c>
      <c r="K1064" s="8" t="s">
        <v>160</v>
      </c>
      <c r="L1064" s="8" t="s">
        <v>11424</v>
      </c>
      <c r="M1064" s="183">
        <v>45916.50277777778</v>
      </c>
      <c r="N1064" s="183">
        <v>45917.663194444453</v>
      </c>
      <c r="O1064" s="8"/>
      <c r="P1064" s="8" t="s">
        <v>8318</v>
      </c>
      <c r="Q1064" s="8" t="s">
        <v>8318</v>
      </c>
      <c r="R1064" s="8" t="s">
        <v>6245</v>
      </c>
      <c r="S1064" s="8" t="s">
        <v>6245</v>
      </c>
      <c r="T1064" s="8" t="s">
        <v>6246</v>
      </c>
      <c r="U1064" s="8" t="s">
        <v>7731</v>
      </c>
      <c r="V1064" s="8" t="s">
        <v>11425</v>
      </c>
      <c r="W1064" s="8" t="s">
        <v>165</v>
      </c>
      <c r="X1064" s="8"/>
      <c r="Y1064" s="94" t="str">
        <f>VLOOKUP(D1064,TIPOLOGIA!A:F,6,0)</f>
        <v>TIPO II</v>
      </c>
      <c r="Z1064" s="94" t="str">
        <f>VLOOKUP(D1064,TIPOLOGIA!A:F,5,0)</f>
        <v>TERRESTRE</v>
      </c>
      <c r="AA1064" s="8" t="s">
        <v>3612</v>
      </c>
      <c r="AB1064" s="8">
        <v>1</v>
      </c>
      <c r="AC1064" s="86">
        <f>IF(W1064="SOPORTE_TELEFÓNICO",'BASE LIQUIDACION REDEBAN 2025'!$B$19,IF(AND(W1064="VISITA_TÉCNICA",Y1064="TIPO II"),'BASE LIQUIDACION REDEBAN 2025'!$B$18,'BASE LIQUIDACION REDEBAN 2025'!$B$17))</f>
        <v>67654.12000000001</v>
      </c>
      <c r="AD1064" s="86">
        <v>0</v>
      </c>
      <c r="AE1064" s="86">
        <f t="shared" si="16"/>
        <v>67654.12000000001</v>
      </c>
      <c r="AG1064" s="78"/>
    </row>
    <row r="1065" spans="1:33" s="49" customFormat="1">
      <c r="A1065" s="8" t="s">
        <v>97</v>
      </c>
      <c r="B1065" s="94" t="str">
        <f>VLOOKUP(A1065,'CENTRO DE COSTOS'!A:D,4,FALSE)</f>
        <v>JOSE MAURICIO HERNANDEZ ROJAS</v>
      </c>
      <c r="C1065" s="94" t="str">
        <f>VLOOKUP(A1065,'CENTRO DE COSTOS'!A:D,2,FALSE)</f>
        <v>0004-0001</v>
      </c>
      <c r="D1065" s="8">
        <v>70001</v>
      </c>
      <c r="E1065" s="8">
        <v>2748508</v>
      </c>
      <c r="F1065" s="8">
        <v>75347</v>
      </c>
      <c r="G1065" s="8" t="s">
        <v>6241</v>
      </c>
      <c r="H1065" s="8" t="s">
        <v>333</v>
      </c>
      <c r="I1065" s="8" t="s">
        <v>97</v>
      </c>
      <c r="J1065" s="8" t="s">
        <v>11426</v>
      </c>
      <c r="K1065" s="8" t="s">
        <v>160</v>
      </c>
      <c r="L1065" s="8" t="s">
        <v>11427</v>
      </c>
      <c r="M1065" s="183">
        <v>45916.505555555559</v>
      </c>
      <c r="N1065" s="183">
        <v>45917.667361111111</v>
      </c>
      <c r="O1065" s="8"/>
      <c r="P1065" s="8" t="s">
        <v>8318</v>
      </c>
      <c r="Q1065" s="8" t="s">
        <v>8318</v>
      </c>
      <c r="R1065" s="8" t="s">
        <v>6245</v>
      </c>
      <c r="S1065" s="8" t="s">
        <v>6245</v>
      </c>
      <c r="T1065" s="8" t="s">
        <v>6246</v>
      </c>
      <c r="U1065" s="8" t="s">
        <v>7731</v>
      </c>
      <c r="V1065" s="8" t="s">
        <v>11428</v>
      </c>
      <c r="W1065" s="8" t="s">
        <v>165</v>
      </c>
      <c r="X1065" s="8"/>
      <c r="Y1065" s="94" t="str">
        <f>VLOOKUP(D1065,TIPOLOGIA!A:F,6,0)</f>
        <v>TIPO I</v>
      </c>
      <c r="Z1065" s="94" t="str">
        <f>VLOOKUP(D1065,TIPOLOGIA!A:F,5,0)</f>
        <v>TERRESTRE</v>
      </c>
      <c r="AA1065" s="8" t="s">
        <v>1162</v>
      </c>
      <c r="AB1065" s="8">
        <v>1</v>
      </c>
      <c r="AC1065" s="86">
        <f>IF(W1065="SOPORTE_TELEFÓNICO",'BASE LIQUIDACION REDEBAN 2025'!$B$19,IF(AND(W1065="VISITA_TÉCNICA",Y1065="TIPO II"),'BASE LIQUIDACION REDEBAN 2025'!$B$18,'BASE LIQUIDACION REDEBAN 2025'!$B$17))</f>
        <v>35779.500569199998</v>
      </c>
      <c r="AD1065" s="86">
        <v>0</v>
      </c>
      <c r="AE1065" s="86">
        <f t="shared" si="16"/>
        <v>35779.500569199998</v>
      </c>
      <c r="AG1065" s="78"/>
    </row>
    <row r="1066" spans="1:33" s="49" customFormat="1">
      <c r="A1066" s="8" t="s">
        <v>76</v>
      </c>
      <c r="B1066" s="94" t="str">
        <f>VLOOKUP(A1066,'CENTRO DE COSTOS'!A:D,4,FALSE)</f>
        <v>DIEGO FERNANDO HENAO CARDONA</v>
      </c>
      <c r="C1066" s="94" t="str">
        <f>VLOOKUP(A1066,'CENTRO DE COSTOS'!A:D,2,FALSE)</f>
        <v>0004-0003</v>
      </c>
      <c r="D1066" s="8">
        <v>76248</v>
      </c>
      <c r="E1066" s="8">
        <v>2748553</v>
      </c>
      <c r="F1066" s="8">
        <v>79299</v>
      </c>
      <c r="G1066" s="8" t="s">
        <v>6241</v>
      </c>
      <c r="H1066" s="8" t="s">
        <v>232</v>
      </c>
      <c r="I1066" s="8" t="s">
        <v>1995</v>
      </c>
      <c r="J1066" s="8" t="s">
        <v>11429</v>
      </c>
      <c r="K1066" s="8" t="s">
        <v>160</v>
      </c>
      <c r="L1066" s="8" t="s">
        <v>11430</v>
      </c>
      <c r="M1066" s="183">
        <v>45916.524305555547</v>
      </c>
      <c r="N1066" s="183">
        <v>45917.674305555563</v>
      </c>
      <c r="O1066" s="8"/>
      <c r="P1066" s="8" t="s">
        <v>8318</v>
      </c>
      <c r="Q1066" s="8" t="s">
        <v>8318</v>
      </c>
      <c r="R1066" s="8" t="s">
        <v>6245</v>
      </c>
      <c r="S1066" s="8" t="s">
        <v>6245</v>
      </c>
      <c r="T1066" s="8" t="s">
        <v>6246</v>
      </c>
      <c r="U1066" s="8" t="s">
        <v>7731</v>
      </c>
      <c r="V1066" s="8" t="s">
        <v>11431</v>
      </c>
      <c r="W1066" s="8" t="s">
        <v>165</v>
      </c>
      <c r="X1066" s="8"/>
      <c r="Y1066" s="94" t="str">
        <f>VLOOKUP(D1066,TIPOLOGIA!A:F,6,0)</f>
        <v>TIPO II</v>
      </c>
      <c r="Z1066" s="94" t="str">
        <f>VLOOKUP(D1066,TIPOLOGIA!A:F,5,0)</f>
        <v>TERRESTRE</v>
      </c>
      <c r="AA1066" s="8" t="s">
        <v>531</v>
      </c>
      <c r="AB1066" s="8">
        <v>1</v>
      </c>
      <c r="AC1066" s="86">
        <f>IF(W1066="SOPORTE_TELEFÓNICO",'BASE LIQUIDACION REDEBAN 2025'!$B$19,IF(AND(W1066="VISITA_TÉCNICA",Y1066="TIPO II"),'BASE LIQUIDACION REDEBAN 2025'!$B$18,'BASE LIQUIDACION REDEBAN 2025'!$B$17))</f>
        <v>67654.12000000001</v>
      </c>
      <c r="AD1066" s="86">
        <v>0</v>
      </c>
      <c r="AE1066" s="86">
        <f t="shared" si="16"/>
        <v>67654.12000000001</v>
      </c>
      <c r="AG1066" s="78"/>
    </row>
    <row r="1067" spans="1:33" s="49" customFormat="1">
      <c r="A1067" s="8" t="s">
        <v>81</v>
      </c>
      <c r="B1067" s="94" t="str">
        <f>VLOOKUP(A1067,'CENTRO DE COSTOS'!A:D,4,FALSE)</f>
        <v>MIGUEL JULIÁN HERNÁNDEZ GUARÍN</v>
      </c>
      <c r="C1067" s="94" t="str">
        <f>VLOOKUP(A1067,'CENTRO DE COSTOS'!A:D,2,FALSE)</f>
        <v>0004-0008</v>
      </c>
      <c r="D1067" s="8">
        <v>54001</v>
      </c>
      <c r="E1067" s="8">
        <v>2748067</v>
      </c>
      <c r="F1067" s="8">
        <v>80264</v>
      </c>
      <c r="G1067" s="8" t="s">
        <v>6241</v>
      </c>
      <c r="H1067" s="8" t="s">
        <v>296</v>
      </c>
      <c r="I1067" s="8" t="s">
        <v>81</v>
      </c>
      <c r="J1067" s="8" t="s">
        <v>11432</v>
      </c>
      <c r="K1067" s="8" t="s">
        <v>160</v>
      </c>
      <c r="L1067" s="8" t="s">
        <v>11433</v>
      </c>
      <c r="M1067" s="183">
        <v>45916.488194444442</v>
      </c>
      <c r="N1067" s="183">
        <v>45917.674305555563</v>
      </c>
      <c r="O1067" s="8"/>
      <c r="P1067" s="8" t="s">
        <v>8318</v>
      </c>
      <c r="Q1067" s="8" t="s">
        <v>8318</v>
      </c>
      <c r="R1067" s="8" t="s">
        <v>162</v>
      </c>
      <c r="S1067" s="8" t="s">
        <v>162</v>
      </c>
      <c r="T1067" s="8" t="s">
        <v>6246</v>
      </c>
      <c r="U1067" s="8" t="s">
        <v>7731</v>
      </c>
      <c r="V1067" s="8" t="s">
        <v>11416</v>
      </c>
      <c r="W1067" s="8" t="s">
        <v>165</v>
      </c>
      <c r="X1067" s="8"/>
      <c r="Y1067" s="94" t="str">
        <f>VLOOKUP(D1067,TIPOLOGIA!A:F,6,0)</f>
        <v>TIPO I</v>
      </c>
      <c r="Z1067" s="94" t="str">
        <f>VLOOKUP(D1067,TIPOLOGIA!A:F,5,0)</f>
        <v>TERRESTRE</v>
      </c>
      <c r="AA1067" s="8" t="s">
        <v>301</v>
      </c>
      <c r="AB1067" s="8">
        <v>1</v>
      </c>
      <c r="AC1067" s="86">
        <f>IF(W1067="SOPORTE_TELEFÓNICO",'BASE LIQUIDACION REDEBAN 2025'!$B$19,IF(AND(W1067="VISITA_TÉCNICA",Y1067="TIPO II"),'BASE LIQUIDACION REDEBAN 2025'!$B$18,'BASE LIQUIDACION REDEBAN 2025'!$B$17))</f>
        <v>35779.500569199998</v>
      </c>
      <c r="AD1067" s="86">
        <v>0</v>
      </c>
      <c r="AE1067" s="86">
        <f t="shared" si="16"/>
        <v>35779.500569199998</v>
      </c>
      <c r="AG1067" s="78"/>
    </row>
    <row r="1068" spans="1:33" s="49" customFormat="1">
      <c r="A1068" s="8" t="s">
        <v>76</v>
      </c>
      <c r="B1068" s="94" t="str">
        <f>VLOOKUP(A1068,'CENTRO DE COSTOS'!A:D,4,FALSE)</f>
        <v>DIEGO FERNANDO HENAO CARDONA</v>
      </c>
      <c r="C1068" s="94" t="str">
        <f>VLOOKUP(A1068,'CENTRO DE COSTOS'!A:D,2,FALSE)</f>
        <v>0004-0003</v>
      </c>
      <c r="D1068" s="8">
        <v>76111</v>
      </c>
      <c r="E1068" s="8">
        <v>2749449</v>
      </c>
      <c r="F1068" s="8">
        <v>79089</v>
      </c>
      <c r="G1068" s="8" t="s">
        <v>6241</v>
      </c>
      <c r="H1068" s="8" t="s">
        <v>232</v>
      </c>
      <c r="I1068" s="8" t="s">
        <v>2758</v>
      </c>
      <c r="J1068" s="8" t="s">
        <v>11434</v>
      </c>
      <c r="K1068" s="8" t="s">
        <v>160</v>
      </c>
      <c r="L1068" s="8" t="s">
        <v>11435</v>
      </c>
      <c r="M1068" s="183">
        <v>45916.729861111111</v>
      </c>
      <c r="N1068" s="183">
        <v>45917.678472222222</v>
      </c>
      <c r="O1068" s="8"/>
      <c r="P1068" s="8" t="s">
        <v>8318</v>
      </c>
      <c r="Q1068" s="8" t="s">
        <v>8318</v>
      </c>
      <c r="R1068" s="8" t="s">
        <v>6245</v>
      </c>
      <c r="S1068" s="8" t="s">
        <v>6245</v>
      </c>
      <c r="T1068" s="8" t="s">
        <v>6246</v>
      </c>
      <c r="U1068" s="8" t="s">
        <v>7731</v>
      </c>
      <c r="V1068" s="8" t="s">
        <v>11436</v>
      </c>
      <c r="W1068" s="8" t="s">
        <v>165</v>
      </c>
      <c r="X1068" s="8"/>
      <c r="Y1068" s="94" t="str">
        <f>VLOOKUP(D1068,TIPOLOGIA!A:F,6,0)</f>
        <v>TIPO II</v>
      </c>
      <c r="Z1068" s="94" t="str">
        <f>VLOOKUP(D1068,TIPOLOGIA!A:F,5,0)</f>
        <v>TERRESTRE</v>
      </c>
      <c r="AA1068" s="8" t="s">
        <v>521</v>
      </c>
      <c r="AB1068" s="8">
        <v>1</v>
      </c>
      <c r="AC1068" s="86">
        <f>IF(W1068="SOPORTE_TELEFÓNICO",'BASE LIQUIDACION REDEBAN 2025'!$B$19,IF(AND(W1068="VISITA_TÉCNICA",Y1068="TIPO II"),'BASE LIQUIDACION REDEBAN 2025'!$B$18,'BASE LIQUIDACION REDEBAN 2025'!$B$17))</f>
        <v>67654.12000000001</v>
      </c>
      <c r="AD1068" s="86">
        <v>0</v>
      </c>
      <c r="AE1068" s="86">
        <f t="shared" si="16"/>
        <v>67654.12000000001</v>
      </c>
      <c r="AG1068" s="78"/>
    </row>
    <row r="1069" spans="1:33" s="49" customFormat="1">
      <c r="A1069" s="8" t="s">
        <v>93</v>
      </c>
      <c r="B1069" s="94" t="str">
        <f>VLOOKUP(A1069,'CENTRO DE COSTOS'!A:D,4,FALSE)</f>
        <v>DIEGO FERNANDO HENAO CARDONA</v>
      </c>
      <c r="C1069" s="94" t="str">
        <f>VLOOKUP(A1069,'CENTRO DE COSTOS'!A:D,2,FALSE)</f>
        <v>0004-0003</v>
      </c>
      <c r="D1069" s="8">
        <v>52356</v>
      </c>
      <c r="E1069" s="8">
        <v>2745868</v>
      </c>
      <c r="F1069" s="8">
        <v>78711</v>
      </c>
      <c r="G1069" s="8" t="s">
        <v>6241</v>
      </c>
      <c r="H1069" s="8" t="s">
        <v>157</v>
      </c>
      <c r="I1069" s="8" t="s">
        <v>3603</v>
      </c>
      <c r="J1069" s="8" t="s">
        <v>11437</v>
      </c>
      <c r="K1069" s="8" t="s">
        <v>160</v>
      </c>
      <c r="L1069" s="8" t="s">
        <v>11438</v>
      </c>
      <c r="M1069" s="183">
        <v>45916.355555555558</v>
      </c>
      <c r="N1069" s="183">
        <v>45917.681944444441</v>
      </c>
      <c r="O1069" s="8"/>
      <c r="P1069" s="8" t="s">
        <v>8318</v>
      </c>
      <c r="Q1069" s="8" t="s">
        <v>8318</v>
      </c>
      <c r="R1069" s="8" t="s">
        <v>243</v>
      </c>
      <c r="S1069" s="8" t="s">
        <v>365</v>
      </c>
      <c r="T1069" s="8" t="s">
        <v>7735</v>
      </c>
      <c r="U1069" s="8" t="s">
        <v>7736</v>
      </c>
      <c r="V1069" s="8" t="s">
        <v>11439</v>
      </c>
      <c r="W1069" s="8" t="s">
        <v>1552</v>
      </c>
      <c r="X1069" s="8"/>
      <c r="Y1069" s="94" t="str">
        <f>VLOOKUP(D1069,TIPOLOGIA!A:F,6,0)</f>
        <v>TIPO II</v>
      </c>
      <c r="Z1069" s="94" t="str">
        <f>VLOOKUP(D1069,TIPOLOGIA!A:F,5,0)</f>
        <v>TERRESTRE</v>
      </c>
      <c r="AA1069" s="8" t="s">
        <v>247</v>
      </c>
      <c r="AB1069" s="8">
        <v>0</v>
      </c>
      <c r="AC1069" s="86">
        <f>IF(W1069="SOPORTE_TELEFÓNICO",'BASE LIQUIDACION REDEBAN 2025'!$B$19,IF(AND(W1069="VISITA_TÉCNICA",Y1069="TIPO II"),'BASE LIQUIDACION REDEBAN 2025'!$B$18,'BASE LIQUIDACION REDEBAN 2025'!$B$17))</f>
        <v>41241.0800752</v>
      </c>
      <c r="AD1069" s="86">
        <v>0</v>
      </c>
      <c r="AE1069" s="86">
        <f t="shared" si="16"/>
        <v>41241.0800752</v>
      </c>
      <c r="AG1069" s="78"/>
    </row>
    <row r="1070" spans="1:33" s="49" customFormat="1">
      <c r="A1070" s="8" t="s">
        <v>68</v>
      </c>
      <c r="B1070" s="94" t="str">
        <f>VLOOKUP(A1070,'CENTRO DE COSTOS'!A:D,4,FALSE)</f>
        <v>WILLIAM ASDRUBAL ROZO ROZO</v>
      </c>
      <c r="C1070" s="94" t="str">
        <f>VLOOKUP(A1070,'CENTRO DE COSTOS'!A:D,2,FALSE)</f>
        <v>0004-0004</v>
      </c>
      <c r="D1070" s="8">
        <v>11001</v>
      </c>
      <c r="E1070" s="8">
        <v>2750866</v>
      </c>
      <c r="F1070" s="8">
        <v>72189</v>
      </c>
      <c r="G1070" s="8" t="s">
        <v>6241</v>
      </c>
      <c r="H1070" s="8" t="s">
        <v>417</v>
      </c>
      <c r="I1070" s="8" t="s">
        <v>68</v>
      </c>
      <c r="J1070" s="8" t="s">
        <v>11440</v>
      </c>
      <c r="K1070" s="8" t="s">
        <v>160</v>
      </c>
      <c r="L1070" s="8" t="s">
        <v>11441</v>
      </c>
      <c r="M1070" s="183">
        <v>45916.711805555547</v>
      </c>
      <c r="N1070" s="183">
        <v>45917.682638888888</v>
      </c>
      <c r="O1070" s="8"/>
      <c r="P1070" s="8" t="s">
        <v>8318</v>
      </c>
      <c r="Q1070" s="8" t="s">
        <v>8318</v>
      </c>
      <c r="R1070" s="8" t="s">
        <v>6245</v>
      </c>
      <c r="S1070" s="8" t="s">
        <v>6245</v>
      </c>
      <c r="T1070" s="8" t="s">
        <v>6246</v>
      </c>
      <c r="U1070" s="8" t="s">
        <v>7731</v>
      </c>
      <c r="V1070" s="8" t="s">
        <v>11442</v>
      </c>
      <c r="W1070" s="8" t="s">
        <v>165</v>
      </c>
      <c r="X1070" s="8"/>
      <c r="Y1070" s="94" t="str">
        <f>VLOOKUP(D1070,TIPOLOGIA!A:F,6,0)</f>
        <v>TIPO I</v>
      </c>
      <c r="Z1070" s="94" t="str">
        <f>VLOOKUP(D1070,TIPOLOGIA!A:F,5,0)</f>
        <v>TERRESTRE</v>
      </c>
      <c r="AA1070" s="8" t="s">
        <v>546</v>
      </c>
      <c r="AB1070" s="8">
        <v>1</v>
      </c>
      <c r="AC1070" s="86">
        <f>IF(W1070="SOPORTE_TELEFÓNICO",'BASE LIQUIDACION REDEBAN 2025'!$B$19,IF(AND(W1070="VISITA_TÉCNICA",Y1070="TIPO II"),'BASE LIQUIDACION REDEBAN 2025'!$B$18,'BASE LIQUIDACION REDEBAN 2025'!$B$17))</f>
        <v>35779.500569199998</v>
      </c>
      <c r="AD1070" s="86">
        <v>0</v>
      </c>
      <c r="AE1070" s="86">
        <f t="shared" si="16"/>
        <v>35779.500569199998</v>
      </c>
      <c r="AG1070" s="78"/>
    </row>
    <row r="1071" spans="1:33" s="49" customFormat="1">
      <c r="A1071" s="8" t="s">
        <v>68</v>
      </c>
      <c r="B1071" s="94" t="str">
        <f>VLOOKUP(A1071,'CENTRO DE COSTOS'!A:D,4,FALSE)</f>
        <v>WILLIAM ASDRUBAL ROZO ROZO</v>
      </c>
      <c r="C1071" s="94" t="str">
        <f>VLOOKUP(A1071,'CENTRO DE COSTOS'!A:D,2,FALSE)</f>
        <v>0004-0004</v>
      </c>
      <c r="D1071" s="8">
        <v>11001</v>
      </c>
      <c r="E1071" s="8">
        <v>2742179</v>
      </c>
      <c r="F1071" s="8">
        <v>71167</v>
      </c>
      <c r="G1071" s="8" t="s">
        <v>6241</v>
      </c>
      <c r="H1071" s="8" t="s">
        <v>417</v>
      </c>
      <c r="I1071" s="8" t="s">
        <v>68</v>
      </c>
      <c r="J1071" s="8" t="s">
        <v>11443</v>
      </c>
      <c r="K1071" s="8" t="s">
        <v>160</v>
      </c>
      <c r="L1071" s="8" t="s">
        <v>11444</v>
      </c>
      <c r="M1071" s="183">
        <v>45915.515277777777</v>
      </c>
      <c r="N1071" s="183">
        <v>45917.686805555553</v>
      </c>
      <c r="O1071" s="8"/>
      <c r="P1071" s="8" t="s">
        <v>8318</v>
      </c>
      <c r="Q1071" s="8" t="s">
        <v>8318</v>
      </c>
      <c r="R1071" s="8" t="s">
        <v>6245</v>
      </c>
      <c r="S1071" s="8" t="s">
        <v>6245</v>
      </c>
      <c r="T1071" s="8" t="s">
        <v>6246</v>
      </c>
      <c r="U1071" s="8" t="s">
        <v>7731</v>
      </c>
      <c r="V1071" s="8" t="s">
        <v>11445</v>
      </c>
      <c r="W1071" s="8" t="s">
        <v>165</v>
      </c>
      <c r="X1071" s="8"/>
      <c r="Y1071" s="94" t="str">
        <f>VLOOKUP(D1071,TIPOLOGIA!A:F,6,0)</f>
        <v>TIPO I</v>
      </c>
      <c r="Z1071" s="94" t="str">
        <f>VLOOKUP(D1071,TIPOLOGIA!A:F,5,0)</f>
        <v>TERRESTRE</v>
      </c>
      <c r="AA1071" s="8" t="s">
        <v>1269</v>
      </c>
      <c r="AB1071" s="8">
        <v>1</v>
      </c>
      <c r="AC1071" s="86">
        <f>IF(W1071="SOPORTE_TELEFÓNICO",'BASE LIQUIDACION REDEBAN 2025'!$B$19,IF(AND(W1071="VISITA_TÉCNICA",Y1071="TIPO II"),'BASE LIQUIDACION REDEBAN 2025'!$B$18,'BASE LIQUIDACION REDEBAN 2025'!$B$17))</f>
        <v>35779.500569199998</v>
      </c>
      <c r="AD1071" s="86">
        <v>0</v>
      </c>
      <c r="AE1071" s="86">
        <f t="shared" si="16"/>
        <v>35779.500569199998</v>
      </c>
      <c r="AG1071" s="78"/>
    </row>
    <row r="1072" spans="1:33" s="49" customFormat="1">
      <c r="A1072" s="8" t="s">
        <v>76</v>
      </c>
      <c r="B1072" s="94" t="str">
        <f>VLOOKUP(A1072,'CENTRO DE COSTOS'!A:D,4,FALSE)</f>
        <v>DIEGO FERNANDO HENAO CARDONA</v>
      </c>
      <c r="C1072" s="94" t="str">
        <f>VLOOKUP(A1072,'CENTRO DE COSTOS'!A:D,2,FALSE)</f>
        <v>0004-0003</v>
      </c>
      <c r="D1072" s="8">
        <v>76126</v>
      </c>
      <c r="E1072" s="8">
        <v>2735630</v>
      </c>
      <c r="F1072" s="8">
        <v>44640</v>
      </c>
      <c r="G1072" s="8" t="s">
        <v>6241</v>
      </c>
      <c r="H1072" s="8" t="s">
        <v>232</v>
      </c>
      <c r="I1072" s="8" t="s">
        <v>6925</v>
      </c>
      <c r="J1072" s="8" t="s">
        <v>11446</v>
      </c>
      <c r="K1072" s="8" t="s">
        <v>160</v>
      </c>
      <c r="L1072" s="8" t="s">
        <v>11447</v>
      </c>
      <c r="M1072" s="183">
        <v>45912.661805555559</v>
      </c>
      <c r="N1072" s="183">
        <v>45917.69027777778</v>
      </c>
      <c r="O1072" s="8"/>
      <c r="P1072" s="8" t="s">
        <v>8318</v>
      </c>
      <c r="Q1072" s="8" t="s">
        <v>8318</v>
      </c>
      <c r="R1072" s="8" t="s">
        <v>243</v>
      </c>
      <c r="S1072" s="8" t="s">
        <v>244</v>
      </c>
      <c r="T1072" s="8" t="s">
        <v>6246</v>
      </c>
      <c r="U1072" s="8" t="s">
        <v>7731</v>
      </c>
      <c r="V1072" s="8" t="s">
        <v>11448</v>
      </c>
      <c r="W1072" s="8" t="s">
        <v>165</v>
      </c>
      <c r="X1072" s="8"/>
      <c r="Y1072" s="94" t="str">
        <f>VLOOKUP(D1072,TIPOLOGIA!A:F,6,0)</f>
        <v>TIPO II</v>
      </c>
      <c r="Z1072" s="94" t="str">
        <f>VLOOKUP(D1072,TIPOLOGIA!A:F,5,0)</f>
        <v>TERRESTRE</v>
      </c>
      <c r="AA1072" s="8" t="s">
        <v>521</v>
      </c>
      <c r="AB1072" s="8">
        <v>1</v>
      </c>
      <c r="AC1072" s="86">
        <f>IF(W1072="SOPORTE_TELEFÓNICO",'BASE LIQUIDACION REDEBAN 2025'!$B$19,IF(AND(W1072="VISITA_TÉCNICA",Y1072="TIPO II"),'BASE LIQUIDACION REDEBAN 2025'!$B$18,'BASE LIQUIDACION REDEBAN 2025'!$B$17))</f>
        <v>67654.12000000001</v>
      </c>
      <c r="AD1072" s="86">
        <v>0</v>
      </c>
      <c r="AE1072" s="86">
        <f t="shared" si="16"/>
        <v>67654.12000000001</v>
      </c>
      <c r="AG1072" s="78"/>
    </row>
    <row r="1073" spans="1:33" s="49" customFormat="1">
      <c r="A1073" s="8" t="s">
        <v>92</v>
      </c>
      <c r="B1073" s="94" t="str">
        <f>VLOOKUP(A1073,'CENTRO DE COSTOS'!A:D,4,FALSE)</f>
        <v>KEVIN ALEXIS CORZO BUSTOS</v>
      </c>
      <c r="C1073" s="94" t="str">
        <f>VLOOKUP(A1073,'CENTRO DE COSTOS'!A:D,2,FALSE)</f>
        <v>0004-0007</v>
      </c>
      <c r="D1073" s="8">
        <v>41551</v>
      </c>
      <c r="E1073" s="8">
        <v>2735754</v>
      </c>
      <c r="F1073" s="8">
        <v>79682</v>
      </c>
      <c r="G1073" s="8" t="s">
        <v>6241</v>
      </c>
      <c r="H1073" s="8" t="s">
        <v>430</v>
      </c>
      <c r="I1073" s="8" t="s">
        <v>9633</v>
      </c>
      <c r="J1073" s="8" t="s">
        <v>11449</v>
      </c>
      <c r="K1073" s="8" t="s">
        <v>160</v>
      </c>
      <c r="L1073" s="8" t="s">
        <v>11450</v>
      </c>
      <c r="M1073" s="183">
        <v>45912.684027777781</v>
      </c>
      <c r="N1073" s="183">
        <v>45917.691666666673</v>
      </c>
      <c r="O1073" s="8"/>
      <c r="P1073" s="8" t="s">
        <v>8318</v>
      </c>
      <c r="Q1073" s="8" t="s">
        <v>8318</v>
      </c>
      <c r="R1073" s="8" t="s">
        <v>162</v>
      </c>
      <c r="S1073" s="8" t="s">
        <v>162</v>
      </c>
      <c r="T1073" s="8" t="s">
        <v>6246</v>
      </c>
      <c r="U1073" s="8" t="s">
        <v>7731</v>
      </c>
      <c r="V1073" s="8" t="s">
        <v>11451</v>
      </c>
      <c r="W1073" s="8" t="s">
        <v>8320</v>
      </c>
      <c r="X1073" s="8"/>
      <c r="Y1073" s="94" t="str">
        <f>VLOOKUP(D1073,TIPOLOGIA!A:F,6,0)</f>
        <v>TIPO III</v>
      </c>
      <c r="Z1073" s="94" t="str">
        <f>VLOOKUP(D1073,TIPOLOGIA!A:F,5,0)</f>
        <v>TERRESTRE</v>
      </c>
      <c r="AA1073" s="8" t="s">
        <v>1416</v>
      </c>
      <c r="AB1073" s="8">
        <v>0</v>
      </c>
      <c r="AC1073" s="86">
        <f>IF(W1073="SOPORTE_TELEFÓNICO",'BASE LIQUIDACION REDEBAN 2025'!$B$19,IF(AND(W1073="VISITA_TÉCNICA",Y1073="TIPO II"),'BASE LIQUIDACION REDEBAN 2025'!$B$18,'BASE LIQUIDACION REDEBAN 2025'!$B$17))</f>
        <v>35779.500569199998</v>
      </c>
      <c r="AD1073" s="86">
        <v>0</v>
      </c>
      <c r="AE1073" s="86">
        <f t="shared" si="16"/>
        <v>35779.500569199998</v>
      </c>
      <c r="AG1073" s="78"/>
    </row>
    <row r="1074" spans="1:33" s="49" customFormat="1">
      <c r="A1074" s="8" t="s">
        <v>98</v>
      </c>
      <c r="B1074" s="94" t="str">
        <f>VLOOKUP(A1074,'CENTRO DE COSTOS'!A:D,4,FALSE)</f>
        <v>MIGUEL JULIÁN HERNÁNDEZ GUARÍN</v>
      </c>
      <c r="C1074" s="94" t="str">
        <f>VLOOKUP(A1074,'CENTRO DE COSTOS'!A:D,2,FALSE)</f>
        <v>0004-0008</v>
      </c>
      <c r="D1074" s="8">
        <v>15001</v>
      </c>
      <c r="E1074" s="8">
        <v>2752499</v>
      </c>
      <c r="F1074" s="8">
        <v>28110</v>
      </c>
      <c r="G1074" s="8" t="s">
        <v>6241</v>
      </c>
      <c r="H1074" s="8" t="s">
        <v>406</v>
      </c>
      <c r="I1074" s="8" t="s">
        <v>98</v>
      </c>
      <c r="J1074" s="8" t="s">
        <v>11452</v>
      </c>
      <c r="K1074" s="8" t="s">
        <v>160</v>
      </c>
      <c r="L1074" s="8" t="s">
        <v>11453</v>
      </c>
      <c r="M1074" s="183">
        <v>45917.384722222218</v>
      </c>
      <c r="N1074" s="183">
        <v>45917.692361111112</v>
      </c>
      <c r="O1074" s="8"/>
      <c r="P1074" s="8" t="s">
        <v>8318</v>
      </c>
      <c r="Q1074" s="8" t="s">
        <v>8318</v>
      </c>
      <c r="R1074" s="8" t="s">
        <v>6245</v>
      </c>
      <c r="S1074" s="8" t="s">
        <v>6245</v>
      </c>
      <c r="T1074" s="8" t="s">
        <v>6246</v>
      </c>
      <c r="U1074" s="8" t="s">
        <v>7731</v>
      </c>
      <c r="V1074" s="8" t="s">
        <v>11454</v>
      </c>
      <c r="W1074" s="8" t="s">
        <v>165</v>
      </c>
      <c r="X1074" s="8"/>
      <c r="Y1074" s="94" t="str">
        <f>VLOOKUP(D1074,TIPOLOGIA!A:F,6,0)</f>
        <v>TIPO I</v>
      </c>
      <c r="Z1074" s="94" t="str">
        <f>VLOOKUP(D1074,TIPOLOGIA!A:F,5,0)</f>
        <v>TERRESTRE</v>
      </c>
      <c r="AA1074" s="8" t="s">
        <v>628</v>
      </c>
      <c r="AB1074" s="8">
        <v>1</v>
      </c>
      <c r="AC1074" s="86">
        <f>IF(W1074="SOPORTE_TELEFÓNICO",'BASE LIQUIDACION REDEBAN 2025'!$B$19,IF(AND(W1074="VISITA_TÉCNICA",Y1074="TIPO II"),'BASE LIQUIDACION REDEBAN 2025'!$B$18,'BASE LIQUIDACION REDEBAN 2025'!$B$17))</f>
        <v>35779.500569199998</v>
      </c>
      <c r="AD1074" s="86">
        <v>0</v>
      </c>
      <c r="AE1074" s="86">
        <f t="shared" si="16"/>
        <v>35779.500569199998</v>
      </c>
      <c r="AG1074" s="78"/>
    </row>
    <row r="1075" spans="1:33" s="49" customFormat="1">
      <c r="A1075" s="8" t="s">
        <v>93</v>
      </c>
      <c r="B1075" s="94" t="str">
        <f>VLOOKUP(A1075,'CENTRO DE COSTOS'!A:D,4,FALSE)</f>
        <v>DIEGO FERNANDO HENAO CARDONA</v>
      </c>
      <c r="C1075" s="94" t="str">
        <f>VLOOKUP(A1075,'CENTRO DE COSTOS'!A:D,2,FALSE)</f>
        <v>0004-0003</v>
      </c>
      <c r="D1075" s="8">
        <v>52356</v>
      </c>
      <c r="E1075" s="8">
        <v>2737172</v>
      </c>
      <c r="F1075" s="8">
        <v>79242</v>
      </c>
      <c r="G1075" s="8" t="s">
        <v>6241</v>
      </c>
      <c r="H1075" s="8" t="s">
        <v>157</v>
      </c>
      <c r="I1075" s="8" t="s">
        <v>3603</v>
      </c>
      <c r="J1075" s="8" t="s">
        <v>11455</v>
      </c>
      <c r="K1075" s="8" t="s">
        <v>160</v>
      </c>
      <c r="L1075" s="8" t="s">
        <v>11456</v>
      </c>
      <c r="M1075" s="183">
        <v>45913.450694444437</v>
      </c>
      <c r="N1075" s="183">
        <v>45917.693749999999</v>
      </c>
      <c r="O1075" s="8"/>
      <c r="P1075" s="8" t="s">
        <v>8318</v>
      </c>
      <c r="Q1075" s="8" t="s">
        <v>8318</v>
      </c>
      <c r="R1075" s="8" t="s">
        <v>243</v>
      </c>
      <c r="S1075" s="8" t="s">
        <v>244</v>
      </c>
      <c r="T1075" s="8" t="s">
        <v>6246</v>
      </c>
      <c r="U1075" s="8" t="s">
        <v>7731</v>
      </c>
      <c r="V1075" s="8" t="s">
        <v>11457</v>
      </c>
      <c r="W1075" s="8" t="s">
        <v>165</v>
      </c>
      <c r="X1075" s="8"/>
      <c r="Y1075" s="94" t="str">
        <f>VLOOKUP(D1075,TIPOLOGIA!A:F,6,0)</f>
        <v>TIPO II</v>
      </c>
      <c r="Z1075" s="94" t="str">
        <f>VLOOKUP(D1075,TIPOLOGIA!A:F,5,0)</f>
        <v>TERRESTRE</v>
      </c>
      <c r="AA1075" s="8" t="s">
        <v>247</v>
      </c>
      <c r="AB1075" s="8">
        <v>1</v>
      </c>
      <c r="AC1075" s="86">
        <f>IF(W1075="SOPORTE_TELEFÓNICO",'BASE LIQUIDACION REDEBAN 2025'!$B$19,IF(AND(W1075="VISITA_TÉCNICA",Y1075="TIPO II"),'BASE LIQUIDACION REDEBAN 2025'!$B$18,'BASE LIQUIDACION REDEBAN 2025'!$B$17))</f>
        <v>67654.12000000001</v>
      </c>
      <c r="AD1075" s="86">
        <v>0</v>
      </c>
      <c r="AE1075" s="86">
        <f t="shared" si="16"/>
        <v>67654.12000000001</v>
      </c>
      <c r="AG1075" s="78"/>
    </row>
    <row r="1076" spans="1:33" s="49" customFormat="1">
      <c r="A1076" s="8" t="s">
        <v>94</v>
      </c>
      <c r="B1076" s="94" t="str">
        <f>VLOOKUP(A1076,'CENTRO DE COSTOS'!A:D,4,FALSE)</f>
        <v>DIEGO FERNANDO HENAO CARDONA</v>
      </c>
      <c r="C1076" s="94" t="str">
        <f>VLOOKUP(A1076,'CENTRO DE COSTOS'!A:D,2,FALSE)</f>
        <v>0004-0002</v>
      </c>
      <c r="D1076" s="8">
        <v>66001</v>
      </c>
      <c r="E1076" s="8">
        <v>2743375</v>
      </c>
      <c r="F1076" s="8">
        <v>70026</v>
      </c>
      <c r="G1076" s="8" t="s">
        <v>6241</v>
      </c>
      <c r="H1076" s="8" t="s">
        <v>186</v>
      </c>
      <c r="I1076" s="8" t="s">
        <v>94</v>
      </c>
      <c r="J1076" s="8" t="s">
        <v>11458</v>
      </c>
      <c r="K1076" s="8" t="s">
        <v>160</v>
      </c>
      <c r="L1076" s="8" t="s">
        <v>11459</v>
      </c>
      <c r="M1076" s="183">
        <v>45915.629861111112</v>
      </c>
      <c r="N1076" s="183">
        <v>45917.696527777778</v>
      </c>
      <c r="O1076" s="8"/>
      <c r="P1076" s="8" t="s">
        <v>8318</v>
      </c>
      <c r="Q1076" s="8" t="s">
        <v>8318</v>
      </c>
      <c r="R1076" s="8" t="s">
        <v>357</v>
      </c>
      <c r="S1076" s="8" t="s">
        <v>7936</v>
      </c>
      <c r="T1076" s="8" t="s">
        <v>6246</v>
      </c>
      <c r="U1076" s="8" t="s">
        <v>7731</v>
      </c>
      <c r="V1076" s="8" t="s">
        <v>11460</v>
      </c>
      <c r="W1076" s="8" t="s">
        <v>165</v>
      </c>
      <c r="X1076" s="8"/>
      <c r="Y1076" s="94" t="str">
        <f>VLOOKUP(D1076,TIPOLOGIA!A:F,6,0)</f>
        <v>TIPO I</v>
      </c>
      <c r="Z1076" s="94" t="str">
        <f>VLOOKUP(D1076,TIPOLOGIA!A:F,5,0)</f>
        <v>TERRESTRE</v>
      </c>
      <c r="AA1076" s="8" t="s">
        <v>191</v>
      </c>
      <c r="AB1076" s="8">
        <v>1</v>
      </c>
      <c r="AC1076" s="86">
        <f>IF(W1076="SOPORTE_TELEFÓNICO",'BASE LIQUIDACION REDEBAN 2025'!$B$19,IF(AND(W1076="VISITA_TÉCNICA",Y1076="TIPO II"),'BASE LIQUIDACION REDEBAN 2025'!$B$18,'BASE LIQUIDACION REDEBAN 2025'!$B$17))</f>
        <v>35779.500569199998</v>
      </c>
      <c r="AD1076" s="86">
        <v>0</v>
      </c>
      <c r="AE1076" s="86">
        <f t="shared" si="16"/>
        <v>35779.500569199998</v>
      </c>
      <c r="AG1076" s="78"/>
    </row>
    <row r="1077" spans="1:33" s="49" customFormat="1">
      <c r="A1077" s="8" t="s">
        <v>86</v>
      </c>
      <c r="B1077" s="94" t="str">
        <f>VLOOKUP(A1077,'CENTRO DE COSTOS'!A:D,4,FALSE)</f>
        <v>KEVIN ALEXIS CORZO BUSTOS</v>
      </c>
      <c r="C1077" s="94" t="str">
        <f>VLOOKUP(A1077,'CENTRO DE COSTOS'!A:D,2,FALSE)</f>
        <v>0004-0007</v>
      </c>
      <c r="D1077" s="8">
        <v>73001</v>
      </c>
      <c r="E1077" s="8">
        <v>2740156</v>
      </c>
      <c r="F1077" s="8">
        <v>80272</v>
      </c>
      <c r="G1077" s="8" t="s">
        <v>6241</v>
      </c>
      <c r="H1077" s="8" t="s">
        <v>494</v>
      </c>
      <c r="I1077" s="8" t="s">
        <v>86</v>
      </c>
      <c r="J1077" s="8" t="s">
        <v>11461</v>
      </c>
      <c r="K1077" s="8" t="s">
        <v>160</v>
      </c>
      <c r="L1077" s="8" t="s">
        <v>11462</v>
      </c>
      <c r="M1077" s="183">
        <v>45915.394444444442</v>
      </c>
      <c r="N1077" s="183">
        <v>45917.697916666657</v>
      </c>
      <c r="O1077" s="8"/>
      <c r="P1077" s="8" t="s">
        <v>8318</v>
      </c>
      <c r="Q1077" s="8" t="s">
        <v>8318</v>
      </c>
      <c r="R1077" s="8" t="s">
        <v>162</v>
      </c>
      <c r="S1077" s="8" t="s">
        <v>162</v>
      </c>
      <c r="T1077" s="8" t="s">
        <v>6246</v>
      </c>
      <c r="U1077" s="8" t="s">
        <v>7731</v>
      </c>
      <c r="V1077" s="8" t="s">
        <v>11463</v>
      </c>
      <c r="W1077" s="8" t="s">
        <v>165</v>
      </c>
      <c r="X1077" s="8"/>
      <c r="Y1077" s="94" t="str">
        <f>VLOOKUP(D1077,TIPOLOGIA!A:F,6,0)</f>
        <v>TIPO I</v>
      </c>
      <c r="Z1077" s="94" t="str">
        <f>VLOOKUP(D1077,TIPOLOGIA!A:F,5,0)</f>
        <v>TERRESTRE</v>
      </c>
      <c r="AA1077" s="8" t="s">
        <v>498</v>
      </c>
      <c r="AB1077" s="8">
        <v>1</v>
      </c>
      <c r="AC1077" s="86">
        <f>IF(W1077="SOPORTE_TELEFÓNICO",'BASE LIQUIDACION REDEBAN 2025'!$B$19,IF(AND(W1077="VISITA_TÉCNICA",Y1077="TIPO II"),'BASE LIQUIDACION REDEBAN 2025'!$B$18,'BASE LIQUIDACION REDEBAN 2025'!$B$17))</f>
        <v>35779.500569199998</v>
      </c>
      <c r="AD1077" s="86">
        <v>0</v>
      </c>
      <c r="AE1077" s="86">
        <f t="shared" si="16"/>
        <v>35779.500569199998</v>
      </c>
      <c r="AG1077" s="78"/>
    </row>
    <row r="1078" spans="1:33" s="49" customFormat="1">
      <c r="A1078" s="8" t="s">
        <v>94</v>
      </c>
      <c r="B1078" s="94" t="str">
        <f>VLOOKUP(A1078,'CENTRO DE COSTOS'!A:D,4,FALSE)</f>
        <v>DIEGO FERNANDO HENAO CARDONA</v>
      </c>
      <c r="C1078" s="94" t="str">
        <f>VLOOKUP(A1078,'CENTRO DE COSTOS'!A:D,2,FALSE)</f>
        <v>0004-0002</v>
      </c>
      <c r="D1078" s="8">
        <v>66170</v>
      </c>
      <c r="E1078" s="8">
        <v>2736935</v>
      </c>
      <c r="F1078" s="8">
        <v>79380</v>
      </c>
      <c r="G1078" s="8" t="s">
        <v>6241</v>
      </c>
      <c r="H1078" s="8" t="s">
        <v>186</v>
      </c>
      <c r="I1078" s="8" t="s">
        <v>1793</v>
      </c>
      <c r="J1078" s="8" t="s">
        <v>8948</v>
      </c>
      <c r="K1078" s="8" t="s">
        <v>160</v>
      </c>
      <c r="L1078" s="8" t="s">
        <v>11464</v>
      </c>
      <c r="M1078" s="183">
        <v>45913.384027777778</v>
      </c>
      <c r="N1078" s="183">
        <v>45917.698611111111</v>
      </c>
      <c r="O1078" s="8"/>
      <c r="P1078" s="8" t="s">
        <v>8318</v>
      </c>
      <c r="Q1078" s="8" t="s">
        <v>8318</v>
      </c>
      <c r="R1078" s="8" t="s">
        <v>6245</v>
      </c>
      <c r="S1078" s="8" t="s">
        <v>6245</v>
      </c>
      <c r="T1078" s="8" t="s">
        <v>6246</v>
      </c>
      <c r="U1078" s="8" t="s">
        <v>7731</v>
      </c>
      <c r="V1078" s="8" t="s">
        <v>11465</v>
      </c>
      <c r="W1078" s="8" t="s">
        <v>165</v>
      </c>
      <c r="X1078" s="8"/>
      <c r="Y1078" s="94" t="str">
        <f>VLOOKUP(D1078,TIPOLOGIA!A:F,6,0)</f>
        <v>TIPO I</v>
      </c>
      <c r="Z1078" s="94" t="str">
        <f>VLOOKUP(D1078,TIPOLOGIA!A:F,5,0)</f>
        <v>TERRESTRE</v>
      </c>
      <c r="AA1078" s="8" t="s">
        <v>1533</v>
      </c>
      <c r="AB1078" s="8">
        <v>1</v>
      </c>
      <c r="AC1078" s="86">
        <f>IF(W1078="SOPORTE_TELEFÓNICO",'BASE LIQUIDACION REDEBAN 2025'!$B$19,IF(AND(W1078="VISITA_TÉCNICA",Y1078="TIPO II"),'BASE LIQUIDACION REDEBAN 2025'!$B$18,'BASE LIQUIDACION REDEBAN 2025'!$B$17))</f>
        <v>35779.500569199998</v>
      </c>
      <c r="AD1078" s="86">
        <v>0</v>
      </c>
      <c r="AE1078" s="86">
        <f t="shared" si="16"/>
        <v>35779.500569199998</v>
      </c>
      <c r="AG1078" s="78"/>
    </row>
    <row r="1079" spans="1:33" s="49" customFormat="1">
      <c r="A1079" s="8" t="s">
        <v>100</v>
      </c>
      <c r="B1079" s="94" t="str">
        <f>VLOOKUP(A1079,'CENTRO DE COSTOS'!A:D,4,FALSE)</f>
        <v>KEVIN ALEXIS CORZO BUSTOS</v>
      </c>
      <c r="C1079" s="94" t="str">
        <f>VLOOKUP(A1079,'CENTRO DE COSTOS'!A:D,2,FALSE)</f>
        <v>0004-0007</v>
      </c>
      <c r="D1079" s="8">
        <v>50226</v>
      </c>
      <c r="E1079" s="8">
        <v>2737481</v>
      </c>
      <c r="F1079" s="8">
        <v>79768</v>
      </c>
      <c r="G1079" s="8" t="s">
        <v>6241</v>
      </c>
      <c r="H1079" s="8" t="s">
        <v>216</v>
      </c>
      <c r="I1079" s="8" t="s">
        <v>4520</v>
      </c>
      <c r="J1079" s="8" t="s">
        <v>11466</v>
      </c>
      <c r="K1079" s="8" t="s">
        <v>160</v>
      </c>
      <c r="L1079" s="8" t="s">
        <v>11467</v>
      </c>
      <c r="M1079" s="183">
        <v>45915.333333333343</v>
      </c>
      <c r="N1079" s="183">
        <v>45917.70208333333</v>
      </c>
      <c r="O1079" s="8"/>
      <c r="P1079" s="8" t="s">
        <v>8318</v>
      </c>
      <c r="Q1079" s="8" t="s">
        <v>8318</v>
      </c>
      <c r="R1079" s="8" t="s">
        <v>162</v>
      </c>
      <c r="S1079" s="8" t="s">
        <v>162</v>
      </c>
      <c r="T1079" s="8" t="s">
        <v>6246</v>
      </c>
      <c r="U1079" s="8" t="s">
        <v>7731</v>
      </c>
      <c r="V1079" s="8" t="s">
        <v>11468</v>
      </c>
      <c r="W1079" s="8" t="s">
        <v>165</v>
      </c>
      <c r="X1079" s="8"/>
      <c r="Y1079" s="94" t="str">
        <f>VLOOKUP(D1079,TIPOLOGIA!A:F,6,0)</f>
        <v>TIPO II</v>
      </c>
      <c r="Z1079" s="94" t="str">
        <f>VLOOKUP(D1079,TIPOLOGIA!A:F,5,0)</f>
        <v>TERRESTRE</v>
      </c>
      <c r="AA1079" s="8" t="s">
        <v>222</v>
      </c>
      <c r="AB1079" s="8">
        <v>1</v>
      </c>
      <c r="AC1079" s="86">
        <f>IF(W1079="SOPORTE_TELEFÓNICO",'BASE LIQUIDACION REDEBAN 2025'!$B$19,IF(AND(W1079="VISITA_TÉCNICA",Y1079="TIPO II"),'BASE LIQUIDACION REDEBAN 2025'!$B$18,'BASE LIQUIDACION REDEBAN 2025'!$B$17))</f>
        <v>67654.12000000001</v>
      </c>
      <c r="AD1079" s="86">
        <v>0</v>
      </c>
      <c r="AE1079" s="86">
        <f t="shared" si="16"/>
        <v>67654.12000000001</v>
      </c>
      <c r="AG1079" s="78"/>
    </row>
    <row r="1080" spans="1:33" s="49" customFormat="1">
      <c r="A1080" s="8" t="s">
        <v>90</v>
      </c>
      <c r="B1080" s="94" t="str">
        <f>VLOOKUP(A1080,'CENTRO DE COSTOS'!A:D,4,FALSE)</f>
        <v>JUAN SEBASTIÁN RÍOS CASTRILLÓN</v>
      </c>
      <c r="C1080" s="94" t="str">
        <f>VLOOKUP(A1080,'CENTRO DE COSTOS'!A:D,2,FALSE)</f>
        <v>0004-0005</v>
      </c>
      <c r="D1080" s="8">
        <v>5440</v>
      </c>
      <c r="E1080" s="8">
        <v>2739614</v>
      </c>
      <c r="F1080" s="8">
        <v>79261</v>
      </c>
      <c r="G1080" s="8" t="s">
        <v>6241</v>
      </c>
      <c r="H1080" s="8" t="s">
        <v>249</v>
      </c>
      <c r="I1080" s="8" t="s">
        <v>800</v>
      </c>
      <c r="J1080" s="8" t="s">
        <v>11469</v>
      </c>
      <c r="K1080" s="8" t="s">
        <v>160</v>
      </c>
      <c r="L1080" s="8" t="s">
        <v>11470</v>
      </c>
      <c r="M1080" s="183">
        <v>45915.370138888888</v>
      </c>
      <c r="N1080" s="183">
        <v>45917.703472222223</v>
      </c>
      <c r="O1080" s="8"/>
      <c r="P1080" s="8" t="s">
        <v>8318</v>
      </c>
      <c r="Q1080" s="8" t="s">
        <v>8318</v>
      </c>
      <c r="R1080" s="8" t="s">
        <v>243</v>
      </c>
      <c r="S1080" s="8" t="s">
        <v>244</v>
      </c>
      <c r="T1080" s="8" t="s">
        <v>6246</v>
      </c>
      <c r="U1080" s="8" t="s">
        <v>7731</v>
      </c>
      <c r="V1080" s="8" t="s">
        <v>11471</v>
      </c>
      <c r="W1080" s="8" t="s">
        <v>165</v>
      </c>
      <c r="X1080" s="8"/>
      <c r="Y1080" s="94" t="str">
        <f>VLOOKUP(D1080,TIPOLOGIA!A:F,6,0)</f>
        <v>TIPO II</v>
      </c>
      <c r="Z1080" s="94" t="str">
        <f>VLOOKUP(D1080,TIPOLOGIA!A:F,5,0)</f>
        <v>TERRESTRE</v>
      </c>
      <c r="AA1080" s="8" t="s">
        <v>374</v>
      </c>
      <c r="AB1080" s="8">
        <v>1</v>
      </c>
      <c r="AC1080" s="86">
        <f>IF(W1080="SOPORTE_TELEFÓNICO",'BASE LIQUIDACION REDEBAN 2025'!$B$19,IF(AND(W1080="VISITA_TÉCNICA",Y1080="TIPO II"),'BASE LIQUIDACION REDEBAN 2025'!$B$18,'BASE LIQUIDACION REDEBAN 2025'!$B$17))</f>
        <v>67654.12000000001</v>
      </c>
      <c r="AD1080" s="86">
        <v>0</v>
      </c>
      <c r="AE1080" s="86">
        <f t="shared" si="16"/>
        <v>67654.12000000001</v>
      </c>
      <c r="AG1080" s="78"/>
    </row>
    <row r="1081" spans="1:33" s="49" customFormat="1">
      <c r="A1081" s="8" t="s">
        <v>96</v>
      </c>
      <c r="B1081" s="94" t="str">
        <f>VLOOKUP(A1081,'CENTRO DE COSTOS'!A:D,4,FALSE)</f>
        <v>JOSE MAURICIO HERNANDEZ ROJAS</v>
      </c>
      <c r="C1081" s="94" t="str">
        <f>VLOOKUP(A1081,'CENTRO DE COSTOS'!A:D,2,FALSE)</f>
        <v>0004-0001</v>
      </c>
      <c r="D1081" s="8">
        <v>47555</v>
      </c>
      <c r="E1081" s="8">
        <v>2737367</v>
      </c>
      <c r="F1081" s="8">
        <v>79403</v>
      </c>
      <c r="G1081" s="8" t="s">
        <v>6241</v>
      </c>
      <c r="H1081" s="8" t="s">
        <v>438</v>
      </c>
      <c r="I1081" s="8" t="s">
        <v>5205</v>
      </c>
      <c r="J1081" s="8" t="s">
        <v>11472</v>
      </c>
      <c r="K1081" s="8" t="s">
        <v>160</v>
      </c>
      <c r="L1081" s="8" t="s">
        <v>11473</v>
      </c>
      <c r="M1081" s="183">
        <v>45915.333333333343</v>
      </c>
      <c r="N1081" s="183">
        <v>45917.727777777778</v>
      </c>
      <c r="O1081" s="8"/>
      <c r="P1081" s="8" t="s">
        <v>8318</v>
      </c>
      <c r="Q1081" s="8" t="s">
        <v>8318</v>
      </c>
      <c r="R1081" s="8" t="s">
        <v>162</v>
      </c>
      <c r="S1081" s="8" t="s">
        <v>162</v>
      </c>
      <c r="T1081" s="8" t="s">
        <v>6246</v>
      </c>
      <c r="U1081" s="8" t="s">
        <v>7731</v>
      </c>
      <c r="V1081" s="8" t="s">
        <v>11474</v>
      </c>
      <c r="W1081" s="8" t="s">
        <v>8320</v>
      </c>
      <c r="X1081" s="8"/>
      <c r="Y1081" s="94" t="str">
        <f>VLOOKUP(D1081,TIPOLOGIA!A:F,6,0)</f>
        <v>TIPO IV</v>
      </c>
      <c r="Z1081" s="94" t="str">
        <f>VLOOKUP(D1081,TIPOLOGIA!A:F,5,0)</f>
        <v>TERRESTRE</v>
      </c>
      <c r="AA1081" s="8"/>
      <c r="AB1081" s="8">
        <v>0</v>
      </c>
      <c r="AC1081" s="86">
        <f>IF(W1081="SOPORTE_TELEFÓNICO",'BASE LIQUIDACION REDEBAN 2025'!$B$19,IF(AND(W1081="VISITA_TÉCNICA",Y1081="TIPO II"),'BASE LIQUIDACION REDEBAN 2025'!$B$18,'BASE LIQUIDACION REDEBAN 2025'!$B$17))</f>
        <v>35779.500569199998</v>
      </c>
      <c r="AD1081" s="86">
        <v>0</v>
      </c>
      <c r="AE1081" s="86">
        <f t="shared" si="16"/>
        <v>35779.500569199998</v>
      </c>
      <c r="AG1081" s="78"/>
    </row>
    <row r="1082" spans="1:33" s="49" customFormat="1">
      <c r="A1082" s="8" t="s">
        <v>92</v>
      </c>
      <c r="B1082" s="94" t="str">
        <f>VLOOKUP(A1082,'CENTRO DE COSTOS'!A:D,4,FALSE)</f>
        <v>KEVIN ALEXIS CORZO BUSTOS</v>
      </c>
      <c r="C1082" s="94" t="str">
        <f>VLOOKUP(A1082,'CENTRO DE COSTOS'!A:D,2,FALSE)</f>
        <v>0004-0007</v>
      </c>
      <c r="D1082" s="8">
        <v>41298</v>
      </c>
      <c r="E1082" s="8">
        <v>2736314</v>
      </c>
      <c r="F1082" s="8">
        <v>58797</v>
      </c>
      <c r="G1082" s="8" t="s">
        <v>6241</v>
      </c>
      <c r="H1082" s="8" t="s">
        <v>430</v>
      </c>
      <c r="I1082" s="8" t="s">
        <v>971</v>
      </c>
      <c r="J1082" s="8" t="s">
        <v>11475</v>
      </c>
      <c r="K1082" s="8" t="s">
        <v>160</v>
      </c>
      <c r="L1082" s="8" t="s">
        <v>11476</v>
      </c>
      <c r="M1082" s="183">
        <v>45913.375</v>
      </c>
      <c r="N1082" s="183">
        <v>45917.727777777778</v>
      </c>
      <c r="O1082" s="8"/>
      <c r="P1082" s="8" t="s">
        <v>8318</v>
      </c>
      <c r="Q1082" s="8" t="s">
        <v>8318</v>
      </c>
      <c r="R1082" s="8" t="s">
        <v>243</v>
      </c>
      <c r="S1082" s="8" t="s">
        <v>365</v>
      </c>
      <c r="T1082" s="8" t="s">
        <v>6246</v>
      </c>
      <c r="U1082" s="8" t="s">
        <v>7731</v>
      </c>
      <c r="V1082" s="8" t="s">
        <v>11477</v>
      </c>
      <c r="W1082" s="8" t="s">
        <v>8320</v>
      </c>
      <c r="X1082" s="8"/>
      <c r="Y1082" s="94" t="str">
        <f>VLOOKUP(D1082,TIPOLOGIA!A:F,6,0)</f>
        <v>TIPO III</v>
      </c>
      <c r="Z1082" s="94" t="str">
        <f>VLOOKUP(D1082,TIPOLOGIA!A:F,5,0)</f>
        <v>TERRESTRE</v>
      </c>
      <c r="AA1082" s="8"/>
      <c r="AB1082" s="8">
        <v>0</v>
      </c>
      <c r="AC1082" s="86">
        <f>IF(W1082="SOPORTE_TELEFÓNICO",'BASE LIQUIDACION REDEBAN 2025'!$B$19,IF(AND(W1082="VISITA_TÉCNICA",Y1082="TIPO II"),'BASE LIQUIDACION REDEBAN 2025'!$B$18,'BASE LIQUIDACION REDEBAN 2025'!$B$17))</f>
        <v>35779.500569199998</v>
      </c>
      <c r="AD1082" s="86">
        <v>0</v>
      </c>
      <c r="AE1082" s="86">
        <f t="shared" si="16"/>
        <v>35779.500569199998</v>
      </c>
      <c r="AG1082" s="78"/>
    </row>
    <row r="1083" spans="1:33" s="49" customFormat="1">
      <c r="A1083" s="8" t="s">
        <v>98</v>
      </c>
      <c r="B1083" s="94" t="str">
        <f>VLOOKUP(A1083,'CENTRO DE COSTOS'!A:D,4,FALSE)</f>
        <v>MIGUEL JULIÁN HERNÁNDEZ GUARÍN</v>
      </c>
      <c r="C1083" s="94" t="str">
        <f>VLOOKUP(A1083,'CENTRO DE COSTOS'!A:D,2,FALSE)</f>
        <v>0004-0008</v>
      </c>
      <c r="D1083" s="8">
        <v>15176</v>
      </c>
      <c r="E1083" s="8">
        <v>2742335</v>
      </c>
      <c r="F1083" s="8">
        <v>70922</v>
      </c>
      <c r="G1083" s="8" t="s">
        <v>6241</v>
      </c>
      <c r="H1083" s="8" t="s">
        <v>406</v>
      </c>
      <c r="I1083" s="8" t="s">
        <v>837</v>
      </c>
      <c r="J1083" s="8" t="s">
        <v>11478</v>
      </c>
      <c r="K1083" s="8" t="s">
        <v>160</v>
      </c>
      <c r="L1083" s="8" t="s">
        <v>11479</v>
      </c>
      <c r="M1083" s="183">
        <v>45915.522916666669</v>
      </c>
      <c r="N1083" s="183">
        <v>45917.728472222218</v>
      </c>
      <c r="O1083" s="8"/>
      <c r="P1083" s="8" t="s">
        <v>8318</v>
      </c>
      <c r="Q1083" s="8" t="s">
        <v>8318</v>
      </c>
      <c r="R1083" s="8"/>
      <c r="S1083" s="8"/>
      <c r="T1083" s="8" t="s">
        <v>6246</v>
      </c>
      <c r="U1083" s="8" t="s">
        <v>7731</v>
      </c>
      <c r="V1083" s="8" t="s">
        <v>11480</v>
      </c>
      <c r="W1083" s="8" t="s">
        <v>8320</v>
      </c>
      <c r="X1083" s="8"/>
      <c r="Y1083" s="94" t="str">
        <f>VLOOKUP(D1083,TIPOLOGIA!A:F,6,0)</f>
        <v>TIPO III</v>
      </c>
      <c r="Z1083" s="94" t="str">
        <f>VLOOKUP(D1083,TIPOLOGIA!A:F,5,0)</f>
        <v>TERRESTRE</v>
      </c>
      <c r="AA1083" s="8"/>
      <c r="AB1083" s="8">
        <v>0</v>
      </c>
      <c r="AC1083" s="86">
        <f>IF(W1083="SOPORTE_TELEFÓNICO",'BASE LIQUIDACION REDEBAN 2025'!$B$19,IF(AND(W1083="VISITA_TÉCNICA",Y1083="TIPO II"),'BASE LIQUIDACION REDEBAN 2025'!$B$18,'BASE LIQUIDACION REDEBAN 2025'!$B$17))</f>
        <v>35779.500569199998</v>
      </c>
      <c r="AD1083" s="86">
        <v>0</v>
      </c>
      <c r="AE1083" s="86">
        <f t="shared" si="16"/>
        <v>35779.500569199998</v>
      </c>
      <c r="AG1083" s="78"/>
    </row>
    <row r="1084" spans="1:33" s="49" customFormat="1">
      <c r="A1084" s="8" t="s">
        <v>90</v>
      </c>
      <c r="B1084" s="94" t="str">
        <f>VLOOKUP(A1084,'CENTRO DE COSTOS'!A:D,4,FALSE)</f>
        <v>JUAN SEBASTIÁN RÍOS CASTRILLÓN</v>
      </c>
      <c r="C1084" s="94" t="str">
        <f>VLOOKUP(A1084,'CENTRO DE COSTOS'!A:D,2,FALSE)</f>
        <v>0004-0005</v>
      </c>
      <c r="D1084" s="8">
        <v>5819</v>
      </c>
      <c r="E1084" s="8">
        <v>2725864</v>
      </c>
      <c r="F1084" s="8">
        <v>78282</v>
      </c>
      <c r="G1084" s="8" t="s">
        <v>6241</v>
      </c>
      <c r="H1084" s="8" t="s">
        <v>249</v>
      </c>
      <c r="I1084" s="8" t="s">
        <v>1918</v>
      </c>
      <c r="J1084" s="8" t="s">
        <v>11481</v>
      </c>
      <c r="K1084" s="8" t="s">
        <v>160</v>
      </c>
      <c r="L1084" s="8" t="s">
        <v>11482</v>
      </c>
      <c r="M1084" s="183">
        <v>45911.368055555547</v>
      </c>
      <c r="N1084" s="183">
        <v>45917.731249999997</v>
      </c>
      <c r="O1084" s="8"/>
      <c r="P1084" s="8" t="s">
        <v>8318</v>
      </c>
      <c r="Q1084" s="8" t="s">
        <v>8318</v>
      </c>
      <c r="R1084" s="8" t="s">
        <v>6245</v>
      </c>
      <c r="S1084" s="8" t="s">
        <v>6245</v>
      </c>
      <c r="T1084" s="8" t="s">
        <v>6246</v>
      </c>
      <c r="U1084" s="8" t="s">
        <v>7731</v>
      </c>
      <c r="V1084" s="8" t="s">
        <v>11483</v>
      </c>
      <c r="W1084" s="8" t="s">
        <v>8320</v>
      </c>
      <c r="X1084" s="8"/>
      <c r="Y1084" s="94" t="str">
        <f>VLOOKUP(D1084,TIPOLOGIA!A:F,6,0)</f>
        <v>TIPO IV</v>
      </c>
      <c r="Z1084" s="94" t="str">
        <f>VLOOKUP(D1084,TIPOLOGIA!A:F,5,0)</f>
        <v>TERRESTRE</v>
      </c>
      <c r="AA1084" s="8"/>
      <c r="AB1084" s="8">
        <v>0</v>
      </c>
      <c r="AC1084" s="86">
        <f>IF(W1084="SOPORTE_TELEFÓNICO",'BASE LIQUIDACION REDEBAN 2025'!$B$19,IF(AND(W1084="VISITA_TÉCNICA",Y1084="TIPO II"),'BASE LIQUIDACION REDEBAN 2025'!$B$18,'BASE LIQUIDACION REDEBAN 2025'!$B$17))</f>
        <v>35779.500569199998</v>
      </c>
      <c r="AD1084" s="86">
        <v>0</v>
      </c>
      <c r="AE1084" s="86">
        <f t="shared" ref="AE1084:AE1147" si="17">IF(W1084="VISITA_TÉCNICA",AC1084*AB1084,AC1084)</f>
        <v>35779.500569199998</v>
      </c>
      <c r="AG1084" s="78"/>
    </row>
    <row r="1085" spans="1:33" s="49" customFormat="1">
      <c r="A1085" s="8" t="s">
        <v>90</v>
      </c>
      <c r="B1085" s="94" t="str">
        <f>VLOOKUP(A1085,'CENTRO DE COSTOS'!A:D,4,FALSE)</f>
        <v>JUAN SEBASTIÁN RÍOS CASTRILLÓN</v>
      </c>
      <c r="C1085" s="94" t="str">
        <f>VLOOKUP(A1085,'CENTRO DE COSTOS'!A:D,2,FALSE)</f>
        <v>0004-0005</v>
      </c>
      <c r="D1085" s="8">
        <v>5360</v>
      </c>
      <c r="E1085" s="8">
        <v>2729498</v>
      </c>
      <c r="F1085" s="8">
        <v>39187</v>
      </c>
      <c r="G1085" s="8" t="s">
        <v>6241</v>
      </c>
      <c r="H1085" s="8" t="s">
        <v>249</v>
      </c>
      <c r="I1085" s="8" t="s">
        <v>354</v>
      </c>
      <c r="J1085" s="8" t="s">
        <v>11484</v>
      </c>
      <c r="K1085" s="8" t="s">
        <v>160</v>
      </c>
      <c r="L1085" s="8" t="s">
        <v>11485</v>
      </c>
      <c r="M1085" s="183">
        <v>45911.657638888893</v>
      </c>
      <c r="N1085" s="183">
        <v>45917.752083333333</v>
      </c>
      <c r="O1085" s="8"/>
      <c r="P1085" s="8" t="s">
        <v>8318</v>
      </c>
      <c r="Q1085" s="8" t="s">
        <v>8318</v>
      </c>
      <c r="R1085" s="8" t="s">
        <v>243</v>
      </c>
      <c r="S1085" s="8" t="s">
        <v>365</v>
      </c>
      <c r="T1085" s="8" t="s">
        <v>6246</v>
      </c>
      <c r="U1085" s="8" t="s">
        <v>7731</v>
      </c>
      <c r="V1085" s="8" t="s">
        <v>11486</v>
      </c>
      <c r="W1085" s="8" t="s">
        <v>165</v>
      </c>
      <c r="X1085" s="8"/>
      <c r="Y1085" s="94" t="str">
        <f>VLOOKUP(D1085,TIPOLOGIA!A:F,6,0)</f>
        <v>TIPO I</v>
      </c>
      <c r="Z1085" s="94" t="str">
        <f>VLOOKUP(D1085,TIPOLOGIA!A:F,5,0)</f>
        <v>TERRESTRE</v>
      </c>
      <c r="AA1085" s="8" t="s">
        <v>3793</v>
      </c>
      <c r="AB1085" s="8">
        <v>1</v>
      </c>
      <c r="AC1085" s="86">
        <f>IF(W1085="SOPORTE_TELEFÓNICO",'BASE LIQUIDACION REDEBAN 2025'!$B$19,IF(AND(W1085="VISITA_TÉCNICA",Y1085="TIPO II"),'BASE LIQUIDACION REDEBAN 2025'!$B$18,'BASE LIQUIDACION REDEBAN 2025'!$B$17))</f>
        <v>35779.500569199998</v>
      </c>
      <c r="AD1085" s="86">
        <v>0</v>
      </c>
      <c r="AE1085" s="86">
        <f t="shared" si="17"/>
        <v>35779.500569199998</v>
      </c>
      <c r="AG1085" s="78"/>
    </row>
    <row r="1086" spans="1:33" s="49" customFormat="1">
      <c r="A1086" s="8" t="s">
        <v>90</v>
      </c>
      <c r="B1086" s="94" t="str">
        <f>VLOOKUP(A1086,'CENTRO DE COSTOS'!A:D,4,FALSE)</f>
        <v>JUAN SEBASTIÁN RÍOS CASTRILLÓN</v>
      </c>
      <c r="C1086" s="94" t="str">
        <f>VLOOKUP(A1086,'CENTRO DE COSTOS'!A:D,2,FALSE)</f>
        <v>0004-0005</v>
      </c>
      <c r="D1086" s="8">
        <v>5631</v>
      </c>
      <c r="E1086" s="8">
        <v>2727573</v>
      </c>
      <c r="F1086" s="8">
        <v>25173</v>
      </c>
      <c r="G1086" s="8" t="s">
        <v>6241</v>
      </c>
      <c r="H1086" s="8" t="s">
        <v>249</v>
      </c>
      <c r="I1086" s="8" t="s">
        <v>2872</v>
      </c>
      <c r="J1086" s="8" t="s">
        <v>11487</v>
      </c>
      <c r="K1086" s="8" t="s">
        <v>160</v>
      </c>
      <c r="L1086" s="8" t="s">
        <v>11488</v>
      </c>
      <c r="M1086" s="183">
        <v>45911.475694444453</v>
      </c>
      <c r="N1086" s="183">
        <v>45917.75277777778</v>
      </c>
      <c r="O1086" s="8"/>
      <c r="P1086" s="8" t="s">
        <v>8318</v>
      </c>
      <c r="Q1086" s="8" t="s">
        <v>8318</v>
      </c>
      <c r="R1086" s="8" t="s">
        <v>357</v>
      </c>
      <c r="S1086" s="8" t="s">
        <v>7751</v>
      </c>
      <c r="T1086" s="8" t="s">
        <v>6246</v>
      </c>
      <c r="U1086" s="8" t="s">
        <v>7731</v>
      </c>
      <c r="V1086" s="8" t="s">
        <v>11489</v>
      </c>
      <c r="W1086" s="8" t="s">
        <v>165</v>
      </c>
      <c r="X1086" s="8"/>
      <c r="Y1086" s="94" t="str">
        <f>VLOOKUP(D1086,TIPOLOGIA!A:F,6,0)</f>
        <v>TIPO I</v>
      </c>
      <c r="Z1086" s="94" t="str">
        <f>VLOOKUP(D1086,TIPOLOGIA!A:F,5,0)</f>
        <v>TERRESTRE</v>
      </c>
      <c r="AA1086" s="8" t="s">
        <v>3793</v>
      </c>
      <c r="AB1086" s="8">
        <v>1</v>
      </c>
      <c r="AC1086" s="86">
        <f>IF(W1086="SOPORTE_TELEFÓNICO",'BASE LIQUIDACION REDEBAN 2025'!$B$19,IF(AND(W1086="VISITA_TÉCNICA",Y1086="TIPO II"),'BASE LIQUIDACION REDEBAN 2025'!$B$18,'BASE LIQUIDACION REDEBAN 2025'!$B$17))</f>
        <v>35779.500569199998</v>
      </c>
      <c r="AD1086" s="86">
        <v>0</v>
      </c>
      <c r="AE1086" s="86">
        <f t="shared" si="17"/>
        <v>35779.500569199998</v>
      </c>
      <c r="AG1086" s="78"/>
    </row>
    <row r="1087" spans="1:33" s="49" customFormat="1">
      <c r="A1087" s="8" t="s">
        <v>90</v>
      </c>
      <c r="B1087" s="94" t="str">
        <f>VLOOKUP(A1087,'CENTRO DE COSTOS'!A:D,4,FALSE)</f>
        <v>JUAN SEBASTIÁN RÍOS CASTRILLÓN</v>
      </c>
      <c r="C1087" s="94" t="str">
        <f>VLOOKUP(A1087,'CENTRO DE COSTOS'!A:D,2,FALSE)</f>
        <v>0004-0005</v>
      </c>
      <c r="D1087" s="8">
        <v>5129</v>
      </c>
      <c r="E1087" s="8">
        <v>2741698</v>
      </c>
      <c r="F1087" s="8">
        <v>81006</v>
      </c>
      <c r="G1087" s="8" t="s">
        <v>6241</v>
      </c>
      <c r="H1087" s="8" t="s">
        <v>249</v>
      </c>
      <c r="I1087" s="8" t="s">
        <v>269</v>
      </c>
      <c r="J1087" s="8" t="s">
        <v>2679</v>
      </c>
      <c r="K1087" s="8" t="s">
        <v>160</v>
      </c>
      <c r="L1087" s="8" t="s">
        <v>11490</v>
      </c>
      <c r="M1087" s="183">
        <v>45915.486805555563</v>
      </c>
      <c r="N1087" s="183">
        <v>45917.753472222219</v>
      </c>
      <c r="O1087" s="8"/>
      <c r="P1087" s="8" t="s">
        <v>8318</v>
      </c>
      <c r="Q1087" s="8" t="s">
        <v>8318</v>
      </c>
      <c r="R1087" s="8" t="s">
        <v>243</v>
      </c>
      <c r="S1087" s="8" t="s">
        <v>365</v>
      </c>
      <c r="T1087" s="8" t="s">
        <v>6246</v>
      </c>
      <c r="U1087" s="8" t="s">
        <v>7731</v>
      </c>
      <c r="V1087" s="8" t="s">
        <v>11491</v>
      </c>
      <c r="W1087" s="8" t="s">
        <v>165</v>
      </c>
      <c r="X1087" s="8"/>
      <c r="Y1087" s="94" t="str">
        <f>VLOOKUP(D1087,TIPOLOGIA!A:F,6,0)</f>
        <v>TIPO I</v>
      </c>
      <c r="Z1087" s="94" t="str">
        <f>VLOOKUP(D1087,TIPOLOGIA!A:F,5,0)</f>
        <v>TERRESTRE</v>
      </c>
      <c r="AA1087" s="8" t="s">
        <v>3793</v>
      </c>
      <c r="AB1087" s="8">
        <v>1</v>
      </c>
      <c r="AC1087" s="86">
        <f>IF(W1087="SOPORTE_TELEFÓNICO",'BASE LIQUIDACION REDEBAN 2025'!$B$19,IF(AND(W1087="VISITA_TÉCNICA",Y1087="TIPO II"),'BASE LIQUIDACION REDEBAN 2025'!$B$18,'BASE LIQUIDACION REDEBAN 2025'!$B$17))</f>
        <v>35779.500569199998</v>
      </c>
      <c r="AD1087" s="86">
        <v>0</v>
      </c>
      <c r="AE1087" s="86">
        <f t="shared" si="17"/>
        <v>35779.500569199998</v>
      </c>
      <c r="AG1087" s="78"/>
    </row>
    <row r="1088" spans="1:33" s="49" customFormat="1">
      <c r="A1088" s="8" t="s">
        <v>90</v>
      </c>
      <c r="B1088" s="94" t="str">
        <f>VLOOKUP(A1088,'CENTRO DE COSTOS'!A:D,4,FALSE)</f>
        <v>JUAN SEBASTIÁN RÍOS CASTRILLÓN</v>
      </c>
      <c r="C1088" s="94" t="str">
        <f>VLOOKUP(A1088,'CENTRO DE COSTOS'!A:D,2,FALSE)</f>
        <v>0004-0005</v>
      </c>
      <c r="D1088" s="8">
        <v>5088</v>
      </c>
      <c r="E1088" s="8">
        <v>2741678</v>
      </c>
      <c r="F1088" s="8">
        <v>42921</v>
      </c>
      <c r="G1088" s="8" t="s">
        <v>6241</v>
      </c>
      <c r="H1088" s="8" t="s">
        <v>249</v>
      </c>
      <c r="I1088" s="8" t="s">
        <v>384</v>
      </c>
      <c r="J1088" s="8" t="s">
        <v>11492</v>
      </c>
      <c r="K1088" s="8" t="s">
        <v>160</v>
      </c>
      <c r="L1088" s="8" t="s">
        <v>11493</v>
      </c>
      <c r="M1088" s="183">
        <v>45915.481944444437</v>
      </c>
      <c r="N1088" s="183">
        <v>45917.753472222219</v>
      </c>
      <c r="O1088" s="8"/>
      <c r="P1088" s="8" t="s">
        <v>8318</v>
      </c>
      <c r="Q1088" s="8" t="s">
        <v>8318</v>
      </c>
      <c r="R1088" s="8" t="s">
        <v>243</v>
      </c>
      <c r="S1088" s="8" t="s">
        <v>365</v>
      </c>
      <c r="T1088" s="8" t="s">
        <v>6246</v>
      </c>
      <c r="U1088" s="8" t="s">
        <v>7731</v>
      </c>
      <c r="V1088" s="8" t="s">
        <v>11494</v>
      </c>
      <c r="W1088" s="8" t="s">
        <v>165</v>
      </c>
      <c r="X1088" s="8"/>
      <c r="Y1088" s="94" t="str">
        <f>VLOOKUP(D1088,TIPOLOGIA!A:F,6,0)</f>
        <v>TIPO I</v>
      </c>
      <c r="Z1088" s="94" t="str">
        <f>VLOOKUP(D1088,TIPOLOGIA!A:F,5,0)</f>
        <v>TERRESTRE</v>
      </c>
      <c r="AA1088" s="8" t="s">
        <v>3793</v>
      </c>
      <c r="AB1088" s="8">
        <v>1</v>
      </c>
      <c r="AC1088" s="86">
        <f>IF(W1088="SOPORTE_TELEFÓNICO",'BASE LIQUIDACION REDEBAN 2025'!$B$19,IF(AND(W1088="VISITA_TÉCNICA",Y1088="TIPO II"),'BASE LIQUIDACION REDEBAN 2025'!$B$18,'BASE LIQUIDACION REDEBAN 2025'!$B$17))</f>
        <v>35779.500569199998</v>
      </c>
      <c r="AD1088" s="86">
        <v>0</v>
      </c>
      <c r="AE1088" s="86">
        <f t="shared" si="17"/>
        <v>35779.500569199998</v>
      </c>
      <c r="AG1088" s="78"/>
    </row>
    <row r="1089" spans="1:33" s="49" customFormat="1">
      <c r="A1089" s="8" t="s">
        <v>90</v>
      </c>
      <c r="B1089" s="94" t="str">
        <f>VLOOKUP(A1089,'CENTRO DE COSTOS'!A:D,4,FALSE)</f>
        <v>JUAN SEBASTIÁN RÍOS CASTRILLÓN</v>
      </c>
      <c r="C1089" s="94" t="str">
        <f>VLOOKUP(A1089,'CENTRO DE COSTOS'!A:D,2,FALSE)</f>
        <v>0004-0005</v>
      </c>
      <c r="D1089" s="8">
        <v>5360</v>
      </c>
      <c r="E1089" s="8">
        <v>2742966</v>
      </c>
      <c r="F1089" s="8">
        <v>78212</v>
      </c>
      <c r="G1089" s="8" t="s">
        <v>6241</v>
      </c>
      <c r="H1089" s="8" t="s">
        <v>249</v>
      </c>
      <c r="I1089" s="8" t="s">
        <v>354</v>
      </c>
      <c r="J1089" s="8" t="s">
        <v>11495</v>
      </c>
      <c r="K1089" s="8" t="s">
        <v>160</v>
      </c>
      <c r="L1089" s="8" t="s">
        <v>11496</v>
      </c>
      <c r="M1089" s="183">
        <v>45915.603472222218</v>
      </c>
      <c r="N1089" s="183">
        <v>45917.754166666673</v>
      </c>
      <c r="O1089" s="8"/>
      <c r="P1089" s="8" t="s">
        <v>8318</v>
      </c>
      <c r="Q1089" s="8" t="s">
        <v>8318</v>
      </c>
      <c r="R1089" s="8" t="s">
        <v>243</v>
      </c>
      <c r="S1089" s="8" t="s">
        <v>244</v>
      </c>
      <c r="T1089" s="8" t="s">
        <v>6246</v>
      </c>
      <c r="U1089" s="8" t="s">
        <v>7731</v>
      </c>
      <c r="V1089" s="8" t="s">
        <v>11497</v>
      </c>
      <c r="W1089" s="8" t="s">
        <v>165</v>
      </c>
      <c r="X1089" s="8"/>
      <c r="Y1089" s="94" t="str">
        <f>VLOOKUP(D1089,TIPOLOGIA!A:F,6,0)</f>
        <v>TIPO I</v>
      </c>
      <c r="Z1089" s="94" t="str">
        <f>VLOOKUP(D1089,TIPOLOGIA!A:F,5,0)</f>
        <v>TERRESTRE</v>
      </c>
      <c r="AA1089" s="8" t="s">
        <v>3793</v>
      </c>
      <c r="AB1089" s="8">
        <v>1</v>
      </c>
      <c r="AC1089" s="86">
        <f>IF(W1089="SOPORTE_TELEFÓNICO",'BASE LIQUIDACION REDEBAN 2025'!$B$19,IF(AND(W1089="VISITA_TÉCNICA",Y1089="TIPO II"),'BASE LIQUIDACION REDEBAN 2025'!$B$18,'BASE LIQUIDACION REDEBAN 2025'!$B$17))</f>
        <v>35779.500569199998</v>
      </c>
      <c r="AD1089" s="86">
        <v>0</v>
      </c>
      <c r="AE1089" s="86">
        <f t="shared" si="17"/>
        <v>35779.500569199998</v>
      </c>
      <c r="AG1089" s="78"/>
    </row>
    <row r="1090" spans="1:33" s="49" customFormat="1">
      <c r="A1090" s="8" t="s">
        <v>90</v>
      </c>
      <c r="B1090" s="94" t="str">
        <f>VLOOKUP(A1090,'CENTRO DE COSTOS'!A:D,4,FALSE)</f>
        <v>JUAN SEBASTIÁN RÍOS CASTRILLÓN</v>
      </c>
      <c r="C1090" s="94" t="str">
        <f>VLOOKUP(A1090,'CENTRO DE COSTOS'!A:D,2,FALSE)</f>
        <v>0004-0005</v>
      </c>
      <c r="D1090" s="8">
        <v>5212</v>
      </c>
      <c r="E1090" s="8">
        <v>2737231</v>
      </c>
      <c r="F1090" s="8">
        <v>79291</v>
      </c>
      <c r="G1090" s="8" t="s">
        <v>6241</v>
      </c>
      <c r="H1090" s="8" t="s">
        <v>249</v>
      </c>
      <c r="I1090" s="8" t="s">
        <v>1729</v>
      </c>
      <c r="J1090" s="8" t="s">
        <v>11498</v>
      </c>
      <c r="K1090" s="8" t="s">
        <v>160</v>
      </c>
      <c r="L1090" s="8" t="s">
        <v>11499</v>
      </c>
      <c r="M1090" s="183">
        <v>45913.468055555553</v>
      </c>
      <c r="N1090" s="183">
        <v>45917.754166666673</v>
      </c>
      <c r="O1090" s="8"/>
      <c r="P1090" s="8" t="s">
        <v>8318</v>
      </c>
      <c r="Q1090" s="8" t="s">
        <v>8318</v>
      </c>
      <c r="R1090" s="8" t="s">
        <v>6245</v>
      </c>
      <c r="S1090" s="8" t="s">
        <v>6245</v>
      </c>
      <c r="T1090" s="8" t="s">
        <v>6246</v>
      </c>
      <c r="U1090" s="8" t="s">
        <v>7731</v>
      </c>
      <c r="V1090" s="8" t="s">
        <v>11500</v>
      </c>
      <c r="W1090" s="8" t="s">
        <v>165</v>
      </c>
      <c r="X1090" s="8"/>
      <c r="Y1090" s="94" t="str">
        <f>VLOOKUP(D1090,TIPOLOGIA!A:F,6,0)</f>
        <v>TIPO I</v>
      </c>
      <c r="Z1090" s="94" t="str">
        <f>VLOOKUP(D1090,TIPOLOGIA!A:F,5,0)</f>
        <v>TERRESTRE</v>
      </c>
      <c r="AA1090" s="8" t="s">
        <v>3793</v>
      </c>
      <c r="AB1090" s="8">
        <v>1</v>
      </c>
      <c r="AC1090" s="86">
        <f>IF(W1090="SOPORTE_TELEFÓNICO",'BASE LIQUIDACION REDEBAN 2025'!$B$19,IF(AND(W1090="VISITA_TÉCNICA",Y1090="TIPO II"),'BASE LIQUIDACION REDEBAN 2025'!$B$18,'BASE LIQUIDACION REDEBAN 2025'!$B$17))</f>
        <v>35779.500569199998</v>
      </c>
      <c r="AD1090" s="86">
        <v>0</v>
      </c>
      <c r="AE1090" s="86">
        <f t="shared" si="17"/>
        <v>35779.500569199998</v>
      </c>
      <c r="AG1090" s="78"/>
    </row>
    <row r="1091" spans="1:33" s="49" customFormat="1">
      <c r="A1091" s="8" t="s">
        <v>90</v>
      </c>
      <c r="B1091" s="94" t="str">
        <f>VLOOKUP(A1091,'CENTRO DE COSTOS'!A:D,4,FALSE)</f>
        <v>JUAN SEBASTIÁN RÍOS CASTRILLÓN</v>
      </c>
      <c r="C1091" s="94" t="str">
        <f>VLOOKUP(A1091,'CENTRO DE COSTOS'!A:D,2,FALSE)</f>
        <v>0004-0005</v>
      </c>
      <c r="D1091" s="8">
        <v>5001</v>
      </c>
      <c r="E1091" s="8">
        <v>2742636</v>
      </c>
      <c r="F1091" s="8">
        <v>79000</v>
      </c>
      <c r="G1091" s="8" t="s">
        <v>6241</v>
      </c>
      <c r="H1091" s="8" t="s">
        <v>249</v>
      </c>
      <c r="I1091" s="8" t="s">
        <v>90</v>
      </c>
      <c r="J1091" s="8" t="s">
        <v>11501</v>
      </c>
      <c r="K1091" s="8" t="s">
        <v>160</v>
      </c>
      <c r="L1091" s="8" t="s">
        <v>11502</v>
      </c>
      <c r="M1091" s="183">
        <v>45915.579861111109</v>
      </c>
      <c r="N1091" s="183">
        <v>45917.754861111112</v>
      </c>
      <c r="O1091" s="8"/>
      <c r="P1091" s="8" t="s">
        <v>8318</v>
      </c>
      <c r="Q1091" s="8" t="s">
        <v>8318</v>
      </c>
      <c r="R1091" s="8" t="s">
        <v>243</v>
      </c>
      <c r="S1091" s="8" t="s">
        <v>365</v>
      </c>
      <c r="T1091" s="8" t="s">
        <v>6246</v>
      </c>
      <c r="U1091" s="8" t="s">
        <v>7731</v>
      </c>
      <c r="V1091" s="8" t="s">
        <v>11503</v>
      </c>
      <c r="W1091" s="8" t="s">
        <v>165</v>
      </c>
      <c r="X1091" s="8"/>
      <c r="Y1091" s="94" t="str">
        <f>VLOOKUP(D1091,TIPOLOGIA!A:F,6,0)</f>
        <v>TIPO I</v>
      </c>
      <c r="Z1091" s="94" t="str">
        <f>VLOOKUP(D1091,TIPOLOGIA!A:F,5,0)</f>
        <v>TERRESTRE</v>
      </c>
      <c r="AA1091" s="8" t="s">
        <v>3793</v>
      </c>
      <c r="AB1091" s="8">
        <v>1</v>
      </c>
      <c r="AC1091" s="86">
        <f>IF(W1091="SOPORTE_TELEFÓNICO",'BASE LIQUIDACION REDEBAN 2025'!$B$19,IF(AND(W1091="VISITA_TÉCNICA",Y1091="TIPO II"),'BASE LIQUIDACION REDEBAN 2025'!$B$18,'BASE LIQUIDACION REDEBAN 2025'!$B$17))</f>
        <v>35779.500569199998</v>
      </c>
      <c r="AD1091" s="86">
        <v>0</v>
      </c>
      <c r="AE1091" s="86">
        <f t="shared" si="17"/>
        <v>35779.500569199998</v>
      </c>
      <c r="AG1091" s="78"/>
    </row>
    <row r="1092" spans="1:33" s="49" customFormat="1">
      <c r="A1092" s="8" t="s">
        <v>90</v>
      </c>
      <c r="B1092" s="94" t="str">
        <f>VLOOKUP(A1092,'CENTRO DE COSTOS'!A:D,4,FALSE)</f>
        <v>JUAN SEBASTIÁN RÍOS CASTRILLÓN</v>
      </c>
      <c r="C1092" s="94" t="str">
        <f>VLOOKUP(A1092,'CENTRO DE COSTOS'!A:D,2,FALSE)</f>
        <v>0004-0005</v>
      </c>
      <c r="D1092" s="8">
        <v>5001</v>
      </c>
      <c r="E1092" s="8">
        <v>2742415</v>
      </c>
      <c r="F1092" s="8">
        <v>79672</v>
      </c>
      <c r="G1092" s="8" t="s">
        <v>6241</v>
      </c>
      <c r="H1092" s="8" t="s">
        <v>249</v>
      </c>
      <c r="I1092" s="8" t="s">
        <v>90</v>
      </c>
      <c r="J1092" s="8" t="s">
        <v>11504</v>
      </c>
      <c r="K1092" s="8" t="s">
        <v>160</v>
      </c>
      <c r="L1092" s="8" t="s">
        <v>11505</v>
      </c>
      <c r="M1092" s="183">
        <v>45915.529166666667</v>
      </c>
      <c r="N1092" s="183">
        <v>45917.754861111112</v>
      </c>
      <c r="O1092" s="8"/>
      <c r="P1092" s="8" t="s">
        <v>8318</v>
      </c>
      <c r="Q1092" s="8" t="s">
        <v>8318</v>
      </c>
      <c r="R1092" s="8" t="s">
        <v>162</v>
      </c>
      <c r="S1092" s="8" t="s">
        <v>162</v>
      </c>
      <c r="T1092" s="8" t="s">
        <v>6246</v>
      </c>
      <c r="U1092" s="8" t="s">
        <v>7731</v>
      </c>
      <c r="V1092" s="8" t="s">
        <v>11506</v>
      </c>
      <c r="W1092" s="8" t="s">
        <v>165</v>
      </c>
      <c r="X1092" s="8"/>
      <c r="Y1092" s="94" t="str">
        <f>VLOOKUP(D1092,TIPOLOGIA!A:F,6,0)</f>
        <v>TIPO I</v>
      </c>
      <c r="Z1092" s="94" t="str">
        <f>VLOOKUP(D1092,TIPOLOGIA!A:F,5,0)</f>
        <v>TERRESTRE</v>
      </c>
      <c r="AA1092" s="8" t="s">
        <v>3793</v>
      </c>
      <c r="AB1092" s="8">
        <v>1</v>
      </c>
      <c r="AC1092" s="86">
        <f>IF(W1092="SOPORTE_TELEFÓNICO",'BASE LIQUIDACION REDEBAN 2025'!$B$19,IF(AND(W1092="VISITA_TÉCNICA",Y1092="TIPO II"),'BASE LIQUIDACION REDEBAN 2025'!$B$18,'BASE LIQUIDACION REDEBAN 2025'!$B$17))</f>
        <v>35779.500569199998</v>
      </c>
      <c r="AD1092" s="86">
        <v>0</v>
      </c>
      <c r="AE1092" s="86">
        <f t="shared" si="17"/>
        <v>35779.500569199998</v>
      </c>
      <c r="AG1092" s="78"/>
    </row>
    <row r="1093" spans="1:33" s="49" customFormat="1">
      <c r="A1093" s="8" t="s">
        <v>90</v>
      </c>
      <c r="B1093" s="94" t="str">
        <f>VLOOKUP(A1093,'CENTRO DE COSTOS'!A:D,4,FALSE)</f>
        <v>JUAN SEBASTIÁN RÍOS CASTRILLÓN</v>
      </c>
      <c r="C1093" s="94" t="str">
        <f>VLOOKUP(A1093,'CENTRO DE COSTOS'!A:D,2,FALSE)</f>
        <v>0004-0005</v>
      </c>
      <c r="D1093" s="8">
        <v>5001</v>
      </c>
      <c r="E1093" s="8">
        <v>2742460</v>
      </c>
      <c r="F1093" s="8">
        <v>80717</v>
      </c>
      <c r="G1093" s="8" t="s">
        <v>6241</v>
      </c>
      <c r="H1093" s="8" t="s">
        <v>249</v>
      </c>
      <c r="I1093" s="8" t="s">
        <v>90</v>
      </c>
      <c r="J1093" s="8" t="s">
        <v>2320</v>
      </c>
      <c r="K1093" s="8" t="s">
        <v>160</v>
      </c>
      <c r="L1093" s="8" t="s">
        <v>11507</v>
      </c>
      <c r="M1093" s="183">
        <v>45915.544444444437</v>
      </c>
      <c r="N1093" s="183">
        <v>45917.755555555559</v>
      </c>
      <c r="O1093" s="8"/>
      <c r="P1093" s="8" t="s">
        <v>8318</v>
      </c>
      <c r="Q1093" s="8" t="s">
        <v>8318</v>
      </c>
      <c r="R1093" s="8" t="s">
        <v>243</v>
      </c>
      <c r="S1093" s="8" t="s">
        <v>244</v>
      </c>
      <c r="T1093" s="8" t="s">
        <v>6246</v>
      </c>
      <c r="U1093" s="8" t="s">
        <v>7731</v>
      </c>
      <c r="V1093" s="8" t="s">
        <v>11491</v>
      </c>
      <c r="W1093" s="8" t="s">
        <v>165</v>
      </c>
      <c r="X1093" s="8"/>
      <c r="Y1093" s="94" t="str">
        <f>VLOOKUP(D1093,TIPOLOGIA!A:F,6,0)</f>
        <v>TIPO I</v>
      </c>
      <c r="Z1093" s="94" t="str">
        <f>VLOOKUP(D1093,TIPOLOGIA!A:F,5,0)</f>
        <v>TERRESTRE</v>
      </c>
      <c r="AA1093" s="8" t="s">
        <v>3793</v>
      </c>
      <c r="AB1093" s="8">
        <v>1</v>
      </c>
      <c r="AC1093" s="86">
        <f>IF(W1093="SOPORTE_TELEFÓNICO",'BASE LIQUIDACION REDEBAN 2025'!$B$19,IF(AND(W1093="VISITA_TÉCNICA",Y1093="TIPO II"),'BASE LIQUIDACION REDEBAN 2025'!$B$18,'BASE LIQUIDACION REDEBAN 2025'!$B$17))</f>
        <v>35779.500569199998</v>
      </c>
      <c r="AD1093" s="86">
        <v>0</v>
      </c>
      <c r="AE1093" s="86">
        <f t="shared" si="17"/>
        <v>35779.500569199998</v>
      </c>
      <c r="AG1093" s="78"/>
    </row>
    <row r="1094" spans="1:33" s="49" customFormat="1">
      <c r="A1094" s="8" t="s">
        <v>90</v>
      </c>
      <c r="B1094" s="94" t="str">
        <f>VLOOKUP(A1094,'CENTRO DE COSTOS'!A:D,4,FALSE)</f>
        <v>JUAN SEBASTIÁN RÍOS CASTRILLÓN</v>
      </c>
      <c r="C1094" s="94" t="str">
        <f>VLOOKUP(A1094,'CENTRO DE COSTOS'!A:D,2,FALSE)</f>
        <v>0004-0005</v>
      </c>
      <c r="D1094" s="8">
        <v>5001</v>
      </c>
      <c r="E1094" s="8">
        <v>2737407</v>
      </c>
      <c r="F1094" s="8">
        <v>80228</v>
      </c>
      <c r="G1094" s="8" t="s">
        <v>6241</v>
      </c>
      <c r="H1094" s="8" t="s">
        <v>249</v>
      </c>
      <c r="I1094" s="8" t="s">
        <v>90</v>
      </c>
      <c r="J1094" s="8" t="s">
        <v>11508</v>
      </c>
      <c r="K1094" s="8" t="s">
        <v>160</v>
      </c>
      <c r="L1094" s="8" t="s">
        <v>11509</v>
      </c>
      <c r="M1094" s="183">
        <v>45913.499305555553</v>
      </c>
      <c r="N1094" s="183">
        <v>45917.755555555559</v>
      </c>
      <c r="O1094" s="8"/>
      <c r="P1094" s="8" t="s">
        <v>8318</v>
      </c>
      <c r="Q1094" s="8" t="s">
        <v>8318</v>
      </c>
      <c r="R1094" s="8" t="s">
        <v>243</v>
      </c>
      <c r="S1094" s="8" t="s">
        <v>365</v>
      </c>
      <c r="T1094" s="8" t="s">
        <v>6246</v>
      </c>
      <c r="U1094" s="8" t="s">
        <v>7731</v>
      </c>
      <c r="V1094" s="8" t="s">
        <v>11510</v>
      </c>
      <c r="W1094" s="8" t="s">
        <v>165</v>
      </c>
      <c r="X1094" s="8"/>
      <c r="Y1094" s="94" t="str">
        <f>VLOOKUP(D1094,TIPOLOGIA!A:F,6,0)</f>
        <v>TIPO I</v>
      </c>
      <c r="Z1094" s="94" t="str">
        <f>VLOOKUP(D1094,TIPOLOGIA!A:F,5,0)</f>
        <v>TERRESTRE</v>
      </c>
      <c r="AA1094" s="8" t="s">
        <v>3793</v>
      </c>
      <c r="AB1094" s="8">
        <v>1</v>
      </c>
      <c r="AC1094" s="86">
        <f>IF(W1094="SOPORTE_TELEFÓNICO",'BASE LIQUIDACION REDEBAN 2025'!$B$19,IF(AND(W1094="VISITA_TÉCNICA",Y1094="TIPO II"),'BASE LIQUIDACION REDEBAN 2025'!$B$18,'BASE LIQUIDACION REDEBAN 2025'!$B$17))</f>
        <v>35779.500569199998</v>
      </c>
      <c r="AD1094" s="86">
        <v>0</v>
      </c>
      <c r="AE1094" s="86">
        <f t="shared" si="17"/>
        <v>35779.500569199998</v>
      </c>
      <c r="AG1094" s="78"/>
    </row>
    <row r="1095" spans="1:33" s="49" customFormat="1">
      <c r="A1095" s="8" t="s">
        <v>90</v>
      </c>
      <c r="B1095" s="94" t="str">
        <f>VLOOKUP(A1095,'CENTRO DE COSTOS'!A:D,4,FALSE)</f>
        <v>JUAN SEBASTIÁN RÍOS CASTRILLÓN</v>
      </c>
      <c r="C1095" s="94" t="str">
        <f>VLOOKUP(A1095,'CENTRO DE COSTOS'!A:D,2,FALSE)</f>
        <v>0004-0005</v>
      </c>
      <c r="D1095" s="8">
        <v>5001</v>
      </c>
      <c r="E1095" s="8">
        <v>2743599</v>
      </c>
      <c r="F1095" s="8">
        <v>75033</v>
      </c>
      <c r="G1095" s="8" t="s">
        <v>6241</v>
      </c>
      <c r="H1095" s="8" t="s">
        <v>249</v>
      </c>
      <c r="I1095" s="8" t="s">
        <v>90</v>
      </c>
      <c r="J1095" s="8" t="s">
        <v>11511</v>
      </c>
      <c r="K1095" s="8" t="s">
        <v>160</v>
      </c>
      <c r="L1095" s="8" t="s">
        <v>11512</v>
      </c>
      <c r="M1095" s="183">
        <v>45915.647916666669</v>
      </c>
      <c r="N1095" s="183">
        <v>45917.756249999999</v>
      </c>
      <c r="O1095" s="8"/>
      <c r="P1095" s="8" t="s">
        <v>8318</v>
      </c>
      <c r="Q1095" s="8" t="s">
        <v>8318</v>
      </c>
      <c r="R1095" s="8" t="s">
        <v>243</v>
      </c>
      <c r="S1095" s="8" t="s">
        <v>365</v>
      </c>
      <c r="T1095" s="8" t="s">
        <v>6246</v>
      </c>
      <c r="U1095" s="8" t="s">
        <v>7731</v>
      </c>
      <c r="V1095" s="8" t="s">
        <v>11513</v>
      </c>
      <c r="W1095" s="8" t="s">
        <v>165</v>
      </c>
      <c r="X1095" s="8"/>
      <c r="Y1095" s="94" t="str">
        <f>VLOOKUP(D1095,TIPOLOGIA!A:F,6,0)</f>
        <v>TIPO I</v>
      </c>
      <c r="Z1095" s="94" t="str">
        <f>VLOOKUP(D1095,TIPOLOGIA!A:F,5,0)</f>
        <v>TERRESTRE</v>
      </c>
      <c r="AA1095" s="8" t="s">
        <v>3793</v>
      </c>
      <c r="AB1095" s="8">
        <v>1</v>
      </c>
      <c r="AC1095" s="86">
        <f>IF(W1095="SOPORTE_TELEFÓNICO",'BASE LIQUIDACION REDEBAN 2025'!$B$19,IF(AND(W1095="VISITA_TÉCNICA",Y1095="TIPO II"),'BASE LIQUIDACION REDEBAN 2025'!$B$18,'BASE LIQUIDACION REDEBAN 2025'!$B$17))</f>
        <v>35779.500569199998</v>
      </c>
      <c r="AD1095" s="86">
        <v>0</v>
      </c>
      <c r="AE1095" s="86">
        <f t="shared" si="17"/>
        <v>35779.500569199998</v>
      </c>
      <c r="AG1095" s="78"/>
    </row>
    <row r="1096" spans="1:33" s="49" customFormat="1">
      <c r="A1096" s="8" t="s">
        <v>90</v>
      </c>
      <c r="B1096" s="94" t="str">
        <f>VLOOKUP(A1096,'CENTRO DE COSTOS'!A:D,4,FALSE)</f>
        <v>JUAN SEBASTIÁN RÍOS CASTRILLÓN</v>
      </c>
      <c r="C1096" s="94" t="str">
        <f>VLOOKUP(A1096,'CENTRO DE COSTOS'!A:D,2,FALSE)</f>
        <v>0004-0005</v>
      </c>
      <c r="D1096" s="8">
        <v>5001</v>
      </c>
      <c r="E1096" s="8">
        <v>2741574</v>
      </c>
      <c r="F1096" s="8">
        <v>26851</v>
      </c>
      <c r="G1096" s="8" t="s">
        <v>6241</v>
      </c>
      <c r="H1096" s="8" t="s">
        <v>249</v>
      </c>
      <c r="I1096" s="8" t="s">
        <v>90</v>
      </c>
      <c r="J1096" s="8" t="s">
        <v>11514</v>
      </c>
      <c r="K1096" s="8" t="s">
        <v>160</v>
      </c>
      <c r="L1096" s="8" t="s">
        <v>11515</v>
      </c>
      <c r="M1096" s="183">
        <v>45915.468055555553</v>
      </c>
      <c r="N1096" s="183">
        <v>45917.756249999999</v>
      </c>
      <c r="O1096" s="8"/>
      <c r="P1096" s="8" t="s">
        <v>8318</v>
      </c>
      <c r="Q1096" s="8" t="s">
        <v>8318</v>
      </c>
      <c r="R1096" s="8" t="s">
        <v>243</v>
      </c>
      <c r="S1096" s="8" t="s">
        <v>365</v>
      </c>
      <c r="T1096" s="8" t="s">
        <v>6246</v>
      </c>
      <c r="U1096" s="8" t="s">
        <v>7731</v>
      </c>
      <c r="V1096" s="8" t="s">
        <v>11510</v>
      </c>
      <c r="W1096" s="8" t="s">
        <v>165</v>
      </c>
      <c r="X1096" s="8"/>
      <c r="Y1096" s="94" t="str">
        <f>VLOOKUP(D1096,TIPOLOGIA!A:F,6,0)</f>
        <v>TIPO I</v>
      </c>
      <c r="Z1096" s="94" t="str">
        <f>VLOOKUP(D1096,TIPOLOGIA!A:F,5,0)</f>
        <v>TERRESTRE</v>
      </c>
      <c r="AA1096" s="8" t="s">
        <v>3793</v>
      </c>
      <c r="AB1096" s="8">
        <v>1</v>
      </c>
      <c r="AC1096" s="86">
        <f>IF(W1096="SOPORTE_TELEFÓNICO",'BASE LIQUIDACION REDEBAN 2025'!$B$19,IF(AND(W1096="VISITA_TÉCNICA",Y1096="TIPO II"),'BASE LIQUIDACION REDEBAN 2025'!$B$18,'BASE LIQUIDACION REDEBAN 2025'!$B$17))</f>
        <v>35779.500569199998</v>
      </c>
      <c r="AD1096" s="86">
        <v>0</v>
      </c>
      <c r="AE1096" s="86">
        <f t="shared" si="17"/>
        <v>35779.500569199998</v>
      </c>
      <c r="AG1096" s="78"/>
    </row>
    <row r="1097" spans="1:33" s="49" customFormat="1">
      <c r="A1097" s="8" t="s">
        <v>60</v>
      </c>
      <c r="B1097" s="94" t="str">
        <f>VLOOKUP(A1097,'CENTRO DE COSTOS'!A:D,4,FALSE)</f>
        <v>JUAN SEBASTIÁN RÍOS CASTRILLÓN</v>
      </c>
      <c r="C1097" s="94" t="str">
        <f>VLOOKUP(A1097,'CENTRO DE COSTOS'!A:D,2,FALSE)</f>
        <v>0004-0005</v>
      </c>
      <c r="D1097" s="8">
        <v>27615</v>
      </c>
      <c r="E1097" s="8">
        <v>2706720</v>
      </c>
      <c r="F1097" s="8">
        <v>73824</v>
      </c>
      <c r="G1097" s="8" t="s">
        <v>6241</v>
      </c>
      <c r="H1097" s="8" t="s">
        <v>932</v>
      </c>
      <c r="I1097" s="8" t="s">
        <v>270</v>
      </c>
      <c r="J1097" s="8" t="s">
        <v>11516</v>
      </c>
      <c r="K1097" s="8" t="s">
        <v>160</v>
      </c>
      <c r="L1097" s="8" t="s">
        <v>11517</v>
      </c>
      <c r="M1097" s="183">
        <v>45908.38958333333</v>
      </c>
      <c r="N1097" s="183">
        <v>45917.76666666667</v>
      </c>
      <c r="O1097" s="8"/>
      <c r="P1097" s="8" t="s">
        <v>8318</v>
      </c>
      <c r="Q1097" s="8" t="s">
        <v>8318</v>
      </c>
      <c r="R1097" s="8" t="s">
        <v>6245</v>
      </c>
      <c r="S1097" s="8" t="s">
        <v>6245</v>
      </c>
      <c r="T1097" s="8" t="s">
        <v>6246</v>
      </c>
      <c r="U1097" s="8" t="s">
        <v>7731</v>
      </c>
      <c r="V1097" s="8" t="s">
        <v>11518</v>
      </c>
      <c r="W1097" s="8" t="s">
        <v>8320</v>
      </c>
      <c r="X1097" s="8"/>
      <c r="Y1097" s="94" t="str">
        <f>VLOOKUP(D1097,TIPOLOGIA!A:F,6,0)</f>
        <v>TIPO IV ESPECIAL</v>
      </c>
      <c r="Z1097" s="94" t="str">
        <f>VLOOKUP(D1097,TIPOLOGIA!A:F,5,0)</f>
        <v>TERRESTRE/FLUVIAL</v>
      </c>
      <c r="AA1097" s="8"/>
      <c r="AB1097" s="8">
        <v>0</v>
      </c>
      <c r="AC1097" s="86">
        <f>IF(W1097="SOPORTE_TELEFÓNICO",'BASE LIQUIDACION REDEBAN 2025'!$B$19,IF(AND(W1097="VISITA_TÉCNICA",Y1097="TIPO II"),'BASE LIQUIDACION REDEBAN 2025'!$B$18,'BASE LIQUIDACION REDEBAN 2025'!$B$17))</f>
        <v>35779.500569199998</v>
      </c>
      <c r="AD1097" s="86">
        <v>0</v>
      </c>
      <c r="AE1097" s="86">
        <f t="shared" si="17"/>
        <v>35779.500569199998</v>
      </c>
      <c r="AG1097" s="78"/>
    </row>
    <row r="1098" spans="1:33" s="49" customFormat="1">
      <c r="A1098" s="8" t="s">
        <v>91</v>
      </c>
      <c r="B1098" s="94" t="str">
        <f>VLOOKUP(A1098,'CENTRO DE COSTOS'!A:D,4,FALSE)</f>
        <v>JOSE MAURICIO HERNANDEZ ROJAS</v>
      </c>
      <c r="C1098" s="94" t="str">
        <f>VLOOKUP(A1098,'CENTRO DE COSTOS'!A:D,2,FALSE)</f>
        <v>0004-0001</v>
      </c>
      <c r="D1098" s="8">
        <v>5250</v>
      </c>
      <c r="E1098" s="8">
        <v>2725508</v>
      </c>
      <c r="F1098" s="8">
        <v>79079</v>
      </c>
      <c r="G1098" s="8" t="s">
        <v>6241</v>
      </c>
      <c r="H1098" s="8" t="s">
        <v>249</v>
      </c>
      <c r="I1098" s="8" t="s">
        <v>250</v>
      </c>
      <c r="J1098" s="8" t="s">
        <v>11519</v>
      </c>
      <c r="K1098" s="8" t="s">
        <v>160</v>
      </c>
      <c r="L1098" s="8" t="s">
        <v>11520</v>
      </c>
      <c r="M1098" s="183">
        <v>45911.334722222222</v>
      </c>
      <c r="N1098" s="183">
        <v>45918.324305555558</v>
      </c>
      <c r="O1098" s="8"/>
      <c r="P1098" s="8" t="s">
        <v>8318</v>
      </c>
      <c r="Q1098" s="8" t="s">
        <v>8318</v>
      </c>
      <c r="R1098" s="8" t="s">
        <v>6245</v>
      </c>
      <c r="S1098" s="8" t="s">
        <v>6245</v>
      </c>
      <c r="T1098" s="8" t="s">
        <v>6246</v>
      </c>
      <c r="U1098" s="8" t="s">
        <v>7731</v>
      </c>
      <c r="V1098" s="8" t="s">
        <v>11521</v>
      </c>
      <c r="W1098" s="8" t="s">
        <v>8320</v>
      </c>
      <c r="X1098" s="8"/>
      <c r="Y1098" s="94" t="str">
        <f>VLOOKUP(D1098,TIPOLOGIA!A:F,6,0)</f>
        <v>TIPO IV</v>
      </c>
      <c r="Z1098" s="94" t="str">
        <f>VLOOKUP(D1098,TIPOLOGIA!A:F,5,0)</f>
        <v>TERRESTRE</v>
      </c>
      <c r="AA1098" s="8"/>
      <c r="AB1098" s="8">
        <v>0</v>
      </c>
      <c r="AC1098" s="86">
        <f>IF(W1098="SOPORTE_TELEFÓNICO",'BASE LIQUIDACION REDEBAN 2025'!$B$19,IF(AND(W1098="VISITA_TÉCNICA",Y1098="TIPO II"),'BASE LIQUIDACION REDEBAN 2025'!$B$18,'BASE LIQUIDACION REDEBAN 2025'!$B$17))</f>
        <v>35779.500569199998</v>
      </c>
      <c r="AD1098" s="86">
        <v>0</v>
      </c>
      <c r="AE1098" s="86">
        <f t="shared" si="17"/>
        <v>35779.500569199998</v>
      </c>
      <c r="AG1098" s="78"/>
    </row>
    <row r="1099" spans="1:33" s="49" customFormat="1">
      <c r="A1099" s="8" t="s">
        <v>93</v>
      </c>
      <c r="B1099" s="94" t="str">
        <f>VLOOKUP(A1099,'CENTRO DE COSTOS'!A:D,4,FALSE)</f>
        <v>DIEGO FERNANDO HENAO CARDONA</v>
      </c>
      <c r="C1099" s="94" t="str">
        <f>VLOOKUP(A1099,'CENTRO DE COSTOS'!A:D,2,FALSE)</f>
        <v>0004-0003</v>
      </c>
      <c r="D1099" s="8">
        <v>86568</v>
      </c>
      <c r="E1099" s="8">
        <v>2720650</v>
      </c>
      <c r="F1099" s="8">
        <v>79905</v>
      </c>
      <c r="G1099" s="8" t="s">
        <v>6241</v>
      </c>
      <c r="H1099" s="8" t="s">
        <v>239</v>
      </c>
      <c r="I1099" s="8" t="s">
        <v>240</v>
      </c>
      <c r="J1099" s="8" t="s">
        <v>11522</v>
      </c>
      <c r="K1099" s="8" t="s">
        <v>160</v>
      </c>
      <c r="L1099" s="8" t="s">
        <v>11523</v>
      </c>
      <c r="M1099" s="183">
        <v>45910.42291666667</v>
      </c>
      <c r="N1099" s="183">
        <v>45918.324305555558</v>
      </c>
      <c r="O1099" s="8"/>
      <c r="P1099" s="8" t="s">
        <v>8318</v>
      </c>
      <c r="Q1099" s="8" t="s">
        <v>8318</v>
      </c>
      <c r="R1099" s="8" t="s">
        <v>243</v>
      </c>
      <c r="S1099" s="8" t="s">
        <v>244</v>
      </c>
      <c r="T1099" s="8" t="s">
        <v>6246</v>
      </c>
      <c r="U1099" s="8" t="s">
        <v>7731</v>
      </c>
      <c r="V1099" s="8" t="s">
        <v>11524</v>
      </c>
      <c r="W1099" s="8" t="s">
        <v>8320</v>
      </c>
      <c r="X1099" s="8"/>
      <c r="Y1099" s="94" t="str">
        <f>VLOOKUP(D1099,TIPOLOGIA!A:F,6,0)</f>
        <v>TIPO IV</v>
      </c>
      <c r="Z1099" s="94" t="str">
        <f>VLOOKUP(D1099,TIPOLOGIA!A:F,5,0)</f>
        <v>TERRESTRE</v>
      </c>
      <c r="AA1099" s="8"/>
      <c r="AB1099" s="8">
        <v>0</v>
      </c>
      <c r="AC1099" s="86">
        <f>IF(W1099="SOPORTE_TELEFÓNICO",'BASE LIQUIDACION REDEBAN 2025'!$B$19,IF(AND(W1099="VISITA_TÉCNICA",Y1099="TIPO II"),'BASE LIQUIDACION REDEBAN 2025'!$B$18,'BASE LIQUIDACION REDEBAN 2025'!$B$17))</f>
        <v>35779.500569199998</v>
      </c>
      <c r="AD1099" s="86">
        <v>0</v>
      </c>
      <c r="AE1099" s="86">
        <f t="shared" si="17"/>
        <v>35779.500569199998</v>
      </c>
      <c r="AG1099" s="78"/>
    </row>
    <row r="1100" spans="1:33" s="49" customFormat="1">
      <c r="A1100" s="8" t="s">
        <v>94</v>
      </c>
      <c r="B1100" s="94" t="str">
        <f>VLOOKUP(A1100,'CENTRO DE COSTOS'!A:D,4,FALSE)</f>
        <v>DIEGO FERNANDO HENAO CARDONA</v>
      </c>
      <c r="C1100" s="94" t="str">
        <f>VLOOKUP(A1100,'CENTRO DE COSTOS'!A:D,2,FALSE)</f>
        <v>0004-0002</v>
      </c>
      <c r="D1100" s="8">
        <v>66170</v>
      </c>
      <c r="E1100" s="8">
        <v>2736053</v>
      </c>
      <c r="F1100" s="8">
        <v>79298</v>
      </c>
      <c r="G1100" s="8" t="s">
        <v>6241</v>
      </c>
      <c r="H1100" s="8" t="s">
        <v>186</v>
      </c>
      <c r="I1100" s="8" t="s">
        <v>1793</v>
      </c>
      <c r="J1100" s="8" t="s">
        <v>11525</v>
      </c>
      <c r="K1100" s="8" t="s">
        <v>160</v>
      </c>
      <c r="L1100" s="8" t="s">
        <v>11526</v>
      </c>
      <c r="M1100" s="183">
        <v>45912.730555555558</v>
      </c>
      <c r="N1100" s="183">
        <v>45918.325694444437</v>
      </c>
      <c r="O1100" s="8"/>
      <c r="P1100" s="8" t="s">
        <v>8318</v>
      </c>
      <c r="Q1100" s="8" t="s">
        <v>8318</v>
      </c>
      <c r="R1100" s="8" t="s">
        <v>6245</v>
      </c>
      <c r="S1100" s="8" t="s">
        <v>6245</v>
      </c>
      <c r="T1100" s="8" t="s">
        <v>6246</v>
      </c>
      <c r="U1100" s="8" t="s">
        <v>7731</v>
      </c>
      <c r="V1100" s="8" t="s">
        <v>11527</v>
      </c>
      <c r="W1100" s="8" t="s">
        <v>165</v>
      </c>
      <c r="X1100" s="8"/>
      <c r="Y1100" s="94" t="str">
        <f>VLOOKUP(D1100,TIPOLOGIA!A:F,6,0)</f>
        <v>TIPO I</v>
      </c>
      <c r="Z1100" s="94" t="str">
        <f>VLOOKUP(D1100,TIPOLOGIA!A:F,5,0)</f>
        <v>TERRESTRE</v>
      </c>
      <c r="AA1100" s="8" t="s">
        <v>275</v>
      </c>
      <c r="AB1100" s="8">
        <v>1</v>
      </c>
      <c r="AC1100" s="86">
        <f>IF(W1100="SOPORTE_TELEFÓNICO",'BASE LIQUIDACION REDEBAN 2025'!$B$19,IF(AND(W1100="VISITA_TÉCNICA",Y1100="TIPO II"),'BASE LIQUIDACION REDEBAN 2025'!$B$18,'BASE LIQUIDACION REDEBAN 2025'!$B$17))</f>
        <v>35779.500569199998</v>
      </c>
      <c r="AD1100" s="86">
        <v>0</v>
      </c>
      <c r="AE1100" s="86">
        <f t="shared" si="17"/>
        <v>35779.500569199998</v>
      </c>
      <c r="AG1100" s="78"/>
    </row>
    <row r="1101" spans="1:33" s="49" customFormat="1">
      <c r="A1101" s="8" t="s">
        <v>81</v>
      </c>
      <c r="B1101" s="94" t="str">
        <f>VLOOKUP(A1101,'CENTRO DE COSTOS'!A:D,4,FALSE)</f>
        <v>MIGUEL JULIÁN HERNÁNDEZ GUARÍN</v>
      </c>
      <c r="C1101" s="94" t="str">
        <f>VLOOKUP(A1101,'CENTRO DE COSTOS'!A:D,2,FALSE)</f>
        <v>0004-0008</v>
      </c>
      <c r="D1101" s="8">
        <v>54518</v>
      </c>
      <c r="E1101" s="8">
        <v>2737478</v>
      </c>
      <c r="F1101" s="8">
        <v>80287</v>
      </c>
      <c r="G1101" s="8" t="s">
        <v>6241</v>
      </c>
      <c r="H1101" s="8" t="s">
        <v>296</v>
      </c>
      <c r="I1101" s="8" t="s">
        <v>3581</v>
      </c>
      <c r="J1101" s="8" t="s">
        <v>11528</v>
      </c>
      <c r="K1101" s="8" t="s">
        <v>160</v>
      </c>
      <c r="L1101" s="8" t="s">
        <v>11529</v>
      </c>
      <c r="M1101" s="183">
        <v>45915.333333333343</v>
      </c>
      <c r="N1101" s="183">
        <v>45918.329861111109</v>
      </c>
      <c r="O1101" s="8"/>
      <c r="P1101" s="8" t="s">
        <v>8318</v>
      </c>
      <c r="Q1101" s="8" t="s">
        <v>8318</v>
      </c>
      <c r="R1101" s="8" t="s">
        <v>162</v>
      </c>
      <c r="S1101" s="8" t="s">
        <v>162</v>
      </c>
      <c r="T1101" s="8" t="s">
        <v>6246</v>
      </c>
      <c r="U1101" s="8" t="s">
        <v>7731</v>
      </c>
      <c r="V1101" s="8" t="s">
        <v>11530</v>
      </c>
      <c r="W1101" s="8" t="s">
        <v>165</v>
      </c>
      <c r="X1101" s="8"/>
      <c r="Y1101" s="94" t="str">
        <f>VLOOKUP(D1101,TIPOLOGIA!A:F,6,0)</f>
        <v>TIPO III</v>
      </c>
      <c r="Z1101" s="94" t="str">
        <f>VLOOKUP(D1101,TIPOLOGIA!A:F,5,0)</f>
        <v>TERRESTRE</v>
      </c>
      <c r="AA1101" s="8" t="s">
        <v>466</v>
      </c>
      <c r="AB1101" s="8">
        <v>1</v>
      </c>
      <c r="AC1101" s="86">
        <f>IF(W1101="SOPORTE_TELEFÓNICO",'BASE LIQUIDACION REDEBAN 2025'!$B$19,IF(AND(W1101="VISITA_TÉCNICA",Y1101="TIPO II"),'BASE LIQUIDACION REDEBAN 2025'!$B$18,'BASE LIQUIDACION REDEBAN 2025'!$B$17))</f>
        <v>35779.500569199998</v>
      </c>
      <c r="AD1101" s="86">
        <v>0</v>
      </c>
      <c r="AE1101" s="86">
        <f t="shared" si="17"/>
        <v>35779.500569199998</v>
      </c>
      <c r="AG1101" s="78"/>
    </row>
    <row r="1102" spans="1:33" s="49" customFormat="1">
      <c r="A1102" s="8" t="s">
        <v>68</v>
      </c>
      <c r="B1102" s="94" t="str">
        <f>VLOOKUP(A1102,'CENTRO DE COSTOS'!A:D,4,FALSE)</f>
        <v>WILLIAM ASDRUBAL ROZO ROZO</v>
      </c>
      <c r="C1102" s="94" t="str">
        <f>VLOOKUP(A1102,'CENTRO DE COSTOS'!A:D,2,FALSE)</f>
        <v>0004-0004</v>
      </c>
      <c r="D1102" s="8">
        <v>11001</v>
      </c>
      <c r="E1102" s="8">
        <v>2737656</v>
      </c>
      <c r="F1102" s="8">
        <v>68638</v>
      </c>
      <c r="G1102" s="8" t="s">
        <v>6241</v>
      </c>
      <c r="H1102" s="8" t="s">
        <v>417</v>
      </c>
      <c r="I1102" s="8" t="s">
        <v>68</v>
      </c>
      <c r="J1102" s="8" t="s">
        <v>11531</v>
      </c>
      <c r="K1102" s="8" t="s">
        <v>160</v>
      </c>
      <c r="L1102" s="8" t="s">
        <v>11532</v>
      </c>
      <c r="M1102" s="183">
        <v>45915.333333333343</v>
      </c>
      <c r="N1102" s="183">
        <v>45918.330555555563</v>
      </c>
      <c r="O1102" s="8"/>
      <c r="P1102" s="8" t="s">
        <v>8318</v>
      </c>
      <c r="Q1102" s="8" t="s">
        <v>8318</v>
      </c>
      <c r="R1102" s="8" t="s">
        <v>243</v>
      </c>
      <c r="S1102" s="8" t="s">
        <v>365</v>
      </c>
      <c r="T1102" s="8" t="s">
        <v>6246</v>
      </c>
      <c r="U1102" s="8" t="s">
        <v>7731</v>
      </c>
      <c r="V1102" s="8" t="s">
        <v>11533</v>
      </c>
      <c r="W1102" s="8" t="s">
        <v>165</v>
      </c>
      <c r="X1102" s="8"/>
      <c r="Y1102" s="94" t="str">
        <f>VLOOKUP(D1102,TIPOLOGIA!A:F,6,0)</f>
        <v>TIPO I</v>
      </c>
      <c r="Z1102" s="94" t="str">
        <f>VLOOKUP(D1102,TIPOLOGIA!A:F,5,0)</f>
        <v>TERRESTRE</v>
      </c>
      <c r="AA1102" s="8" t="s">
        <v>3599</v>
      </c>
      <c r="AB1102" s="8">
        <v>1</v>
      </c>
      <c r="AC1102" s="86">
        <f>IF(W1102="SOPORTE_TELEFÓNICO",'BASE LIQUIDACION REDEBAN 2025'!$B$19,IF(AND(W1102="VISITA_TÉCNICA",Y1102="TIPO II"),'BASE LIQUIDACION REDEBAN 2025'!$B$18,'BASE LIQUIDACION REDEBAN 2025'!$B$17))</f>
        <v>35779.500569199998</v>
      </c>
      <c r="AD1102" s="86">
        <v>0</v>
      </c>
      <c r="AE1102" s="86">
        <f t="shared" si="17"/>
        <v>35779.500569199998</v>
      </c>
      <c r="AG1102" s="78"/>
    </row>
    <row r="1103" spans="1:33" s="49" customFormat="1">
      <c r="A1103" s="8" t="s">
        <v>81</v>
      </c>
      <c r="B1103" s="94" t="str">
        <f>VLOOKUP(A1103,'CENTRO DE COSTOS'!A:D,4,FALSE)</f>
        <v>MIGUEL JULIÁN HERNÁNDEZ GUARÍN</v>
      </c>
      <c r="C1103" s="94" t="str">
        <f>VLOOKUP(A1103,'CENTRO DE COSTOS'!A:D,2,FALSE)</f>
        <v>0004-0008</v>
      </c>
      <c r="D1103" s="8">
        <v>54001</v>
      </c>
      <c r="E1103" s="8">
        <v>2739834</v>
      </c>
      <c r="F1103" s="8">
        <v>50697</v>
      </c>
      <c r="G1103" s="8" t="s">
        <v>6241</v>
      </c>
      <c r="H1103" s="8" t="s">
        <v>296</v>
      </c>
      <c r="I1103" s="8" t="s">
        <v>81</v>
      </c>
      <c r="J1103" s="8" t="s">
        <v>11534</v>
      </c>
      <c r="K1103" s="8" t="s">
        <v>160</v>
      </c>
      <c r="L1103" s="8" t="s">
        <v>11535</v>
      </c>
      <c r="M1103" s="183">
        <v>45915.378472222219</v>
      </c>
      <c r="N1103" s="183">
        <v>45918.332638888889</v>
      </c>
      <c r="O1103" s="8"/>
      <c r="P1103" s="8" t="s">
        <v>8318</v>
      </c>
      <c r="Q1103" s="8" t="s">
        <v>8318</v>
      </c>
      <c r="R1103" s="8" t="s">
        <v>243</v>
      </c>
      <c r="S1103" s="8" t="s">
        <v>365</v>
      </c>
      <c r="T1103" s="8" t="s">
        <v>6246</v>
      </c>
      <c r="U1103" s="8" t="s">
        <v>7731</v>
      </c>
      <c r="V1103" s="8" t="s">
        <v>11536</v>
      </c>
      <c r="W1103" s="8" t="s">
        <v>165</v>
      </c>
      <c r="X1103" s="8"/>
      <c r="Y1103" s="94" t="str">
        <f>VLOOKUP(D1103,TIPOLOGIA!A:F,6,0)</f>
        <v>TIPO I</v>
      </c>
      <c r="Z1103" s="94" t="str">
        <f>VLOOKUP(D1103,TIPOLOGIA!A:F,5,0)</f>
        <v>TERRESTRE</v>
      </c>
      <c r="AA1103" s="8" t="s">
        <v>307</v>
      </c>
      <c r="AB1103" s="8">
        <v>1</v>
      </c>
      <c r="AC1103" s="86">
        <f>IF(W1103="SOPORTE_TELEFÓNICO",'BASE LIQUIDACION REDEBAN 2025'!$B$19,IF(AND(W1103="VISITA_TÉCNICA",Y1103="TIPO II"),'BASE LIQUIDACION REDEBAN 2025'!$B$18,'BASE LIQUIDACION REDEBAN 2025'!$B$17))</f>
        <v>35779.500569199998</v>
      </c>
      <c r="AD1103" s="86">
        <v>0</v>
      </c>
      <c r="AE1103" s="86">
        <f t="shared" si="17"/>
        <v>35779.500569199998</v>
      </c>
      <c r="AG1103" s="78"/>
    </row>
    <row r="1104" spans="1:33" s="49" customFormat="1">
      <c r="A1104" s="8" t="s">
        <v>68</v>
      </c>
      <c r="B1104" s="94" t="str">
        <f>VLOOKUP(A1104,'CENTRO DE COSTOS'!A:D,4,FALSE)</f>
        <v>WILLIAM ASDRUBAL ROZO ROZO</v>
      </c>
      <c r="C1104" s="94" t="str">
        <f>VLOOKUP(A1104,'CENTRO DE COSTOS'!A:D,2,FALSE)</f>
        <v>0004-0004</v>
      </c>
      <c r="D1104" s="8">
        <v>25754</v>
      </c>
      <c r="E1104" s="8">
        <v>2740538</v>
      </c>
      <c r="F1104" s="8">
        <v>51182</v>
      </c>
      <c r="G1104" s="8" t="s">
        <v>6241</v>
      </c>
      <c r="H1104" s="8" t="s">
        <v>417</v>
      </c>
      <c r="I1104" s="8" t="s">
        <v>418</v>
      </c>
      <c r="J1104" s="8" t="s">
        <v>11537</v>
      </c>
      <c r="K1104" s="8" t="s">
        <v>160</v>
      </c>
      <c r="L1104" s="8" t="s">
        <v>11538</v>
      </c>
      <c r="M1104" s="183">
        <v>45915.412499999999</v>
      </c>
      <c r="N1104" s="183">
        <v>45918.348611111112</v>
      </c>
      <c r="O1104" s="8"/>
      <c r="P1104" s="8" t="s">
        <v>8318</v>
      </c>
      <c r="Q1104" s="8" t="s">
        <v>8318</v>
      </c>
      <c r="R1104" s="8" t="s">
        <v>6245</v>
      </c>
      <c r="S1104" s="8" t="s">
        <v>6245</v>
      </c>
      <c r="T1104" s="8" t="s">
        <v>6246</v>
      </c>
      <c r="U1104" s="8" t="s">
        <v>7731</v>
      </c>
      <c r="V1104" s="8" t="s">
        <v>11539</v>
      </c>
      <c r="W1104" s="8" t="s">
        <v>165</v>
      </c>
      <c r="X1104" s="8"/>
      <c r="Y1104" s="94" t="str">
        <f>VLOOKUP(D1104,TIPOLOGIA!A:F,6,0)</f>
        <v>TIPO I</v>
      </c>
      <c r="Z1104" s="94" t="str">
        <f>VLOOKUP(D1104,TIPOLOGIA!A:F,5,0)</f>
        <v>TERRESTRE</v>
      </c>
      <c r="AA1104" s="8" t="s">
        <v>422</v>
      </c>
      <c r="AB1104" s="8">
        <v>1</v>
      </c>
      <c r="AC1104" s="86">
        <f>IF(W1104="SOPORTE_TELEFÓNICO",'BASE LIQUIDACION REDEBAN 2025'!$B$19,IF(AND(W1104="VISITA_TÉCNICA",Y1104="TIPO II"),'BASE LIQUIDACION REDEBAN 2025'!$B$18,'BASE LIQUIDACION REDEBAN 2025'!$B$17))</f>
        <v>35779.500569199998</v>
      </c>
      <c r="AD1104" s="86">
        <v>0</v>
      </c>
      <c r="AE1104" s="86">
        <f t="shared" si="17"/>
        <v>35779.500569199998</v>
      </c>
      <c r="AG1104" s="78"/>
    </row>
    <row r="1105" spans="1:33" s="49" customFormat="1">
      <c r="A1105" s="8" t="s">
        <v>94</v>
      </c>
      <c r="B1105" s="94" t="str">
        <f>VLOOKUP(A1105,'CENTRO DE COSTOS'!A:D,4,FALSE)</f>
        <v>DIEGO FERNANDO HENAO CARDONA</v>
      </c>
      <c r="C1105" s="94" t="str">
        <f>VLOOKUP(A1105,'CENTRO DE COSTOS'!A:D,2,FALSE)</f>
        <v>0004-0002</v>
      </c>
      <c r="D1105" s="8">
        <v>66075</v>
      </c>
      <c r="E1105" s="8">
        <v>2741045</v>
      </c>
      <c r="F1105" s="8">
        <v>80114</v>
      </c>
      <c r="G1105" s="8" t="s">
        <v>6241</v>
      </c>
      <c r="H1105" s="8" t="s">
        <v>186</v>
      </c>
      <c r="I1105" s="8" t="s">
        <v>11540</v>
      </c>
      <c r="J1105" s="8" t="s">
        <v>11541</v>
      </c>
      <c r="K1105" s="8" t="s">
        <v>160</v>
      </c>
      <c r="L1105" s="8" t="s">
        <v>11542</v>
      </c>
      <c r="M1105" s="183">
        <v>45915.443749999999</v>
      </c>
      <c r="N1105" s="183">
        <v>45918.35</v>
      </c>
      <c r="O1105" s="8"/>
      <c r="P1105" s="8" t="s">
        <v>8318</v>
      </c>
      <c r="Q1105" s="8" t="s">
        <v>8318</v>
      </c>
      <c r="R1105" s="8" t="s">
        <v>162</v>
      </c>
      <c r="S1105" s="8" t="s">
        <v>162</v>
      </c>
      <c r="T1105" s="8" t="s">
        <v>6246</v>
      </c>
      <c r="U1105" s="8" t="s">
        <v>7731</v>
      </c>
      <c r="V1105" s="8" t="s">
        <v>11543</v>
      </c>
      <c r="W1105" s="8" t="s">
        <v>165</v>
      </c>
      <c r="X1105" s="8"/>
      <c r="Y1105" s="94" t="str">
        <f>VLOOKUP(D1105,TIPOLOGIA!A:F,6,0)</f>
        <v>TIPO II</v>
      </c>
      <c r="Z1105" s="94" t="str">
        <f>VLOOKUP(D1105,TIPOLOGIA!A:F,5,0)</f>
        <v>TERRESTRE</v>
      </c>
      <c r="AA1105" s="8" t="s">
        <v>275</v>
      </c>
      <c r="AB1105" s="8">
        <v>1</v>
      </c>
      <c r="AC1105" s="86">
        <f>IF(W1105="SOPORTE_TELEFÓNICO",'BASE LIQUIDACION REDEBAN 2025'!$B$19,IF(AND(W1105="VISITA_TÉCNICA",Y1105="TIPO II"),'BASE LIQUIDACION REDEBAN 2025'!$B$18,'BASE LIQUIDACION REDEBAN 2025'!$B$17))</f>
        <v>67654.12000000001</v>
      </c>
      <c r="AD1105" s="86">
        <v>0</v>
      </c>
      <c r="AE1105" s="86">
        <f t="shared" si="17"/>
        <v>67654.12000000001</v>
      </c>
      <c r="AG1105" s="78"/>
    </row>
    <row r="1106" spans="1:33" s="49" customFormat="1">
      <c r="A1106" s="8" t="s">
        <v>68</v>
      </c>
      <c r="B1106" s="94" t="str">
        <f>VLOOKUP(A1106,'CENTRO DE COSTOS'!A:D,4,FALSE)</f>
        <v>WILLIAM ASDRUBAL ROZO ROZO</v>
      </c>
      <c r="C1106" s="94" t="str">
        <f>VLOOKUP(A1106,'CENTRO DE COSTOS'!A:D,2,FALSE)</f>
        <v>0004-0004</v>
      </c>
      <c r="D1106" s="8">
        <v>11001</v>
      </c>
      <c r="E1106" s="8">
        <v>2750054</v>
      </c>
      <c r="F1106" s="8">
        <v>47025</v>
      </c>
      <c r="G1106" s="8" t="s">
        <v>6241</v>
      </c>
      <c r="H1106" s="8" t="s">
        <v>417</v>
      </c>
      <c r="I1106" s="8" t="s">
        <v>68</v>
      </c>
      <c r="J1106" s="8" t="s">
        <v>11544</v>
      </c>
      <c r="K1106" s="8" t="s">
        <v>160</v>
      </c>
      <c r="L1106" s="8" t="s">
        <v>11545</v>
      </c>
      <c r="M1106" s="183">
        <v>45916.645833333343</v>
      </c>
      <c r="N1106" s="183">
        <v>45918.379166666673</v>
      </c>
      <c r="O1106" s="8"/>
      <c r="P1106" s="8" t="s">
        <v>8318</v>
      </c>
      <c r="Q1106" s="8" t="s">
        <v>8318</v>
      </c>
      <c r="R1106" s="8" t="s">
        <v>6245</v>
      </c>
      <c r="S1106" s="8" t="s">
        <v>6245</v>
      </c>
      <c r="T1106" s="8" t="s">
        <v>6246</v>
      </c>
      <c r="U1106" s="8" t="s">
        <v>7731</v>
      </c>
      <c r="V1106" s="8" t="s">
        <v>11546</v>
      </c>
      <c r="W1106" s="8" t="s">
        <v>165</v>
      </c>
      <c r="X1106" s="8"/>
      <c r="Y1106" s="94" t="str">
        <f>VLOOKUP(D1106,TIPOLOGIA!A:F,6,0)</f>
        <v>TIPO I</v>
      </c>
      <c r="Z1106" s="94" t="str">
        <f>VLOOKUP(D1106,TIPOLOGIA!A:F,5,0)</f>
        <v>TERRESTRE</v>
      </c>
      <c r="AA1106" s="8" t="s">
        <v>551</v>
      </c>
      <c r="AB1106" s="8">
        <v>1</v>
      </c>
      <c r="AC1106" s="86">
        <f>IF(W1106="SOPORTE_TELEFÓNICO",'BASE LIQUIDACION REDEBAN 2025'!$B$19,IF(AND(W1106="VISITA_TÉCNICA",Y1106="TIPO II"),'BASE LIQUIDACION REDEBAN 2025'!$B$18,'BASE LIQUIDACION REDEBAN 2025'!$B$17))</f>
        <v>35779.500569199998</v>
      </c>
      <c r="AD1106" s="86">
        <v>0</v>
      </c>
      <c r="AE1106" s="86">
        <f t="shared" si="17"/>
        <v>35779.500569199998</v>
      </c>
      <c r="AG1106" s="78"/>
    </row>
    <row r="1107" spans="1:33" s="49" customFormat="1">
      <c r="A1107" s="8" t="s">
        <v>81</v>
      </c>
      <c r="B1107" s="94" t="str">
        <f>VLOOKUP(A1107,'CENTRO DE COSTOS'!A:D,4,FALSE)</f>
        <v>MIGUEL JULIÁN HERNÁNDEZ GUARÍN</v>
      </c>
      <c r="C1107" s="94" t="str">
        <f>VLOOKUP(A1107,'CENTRO DE COSTOS'!A:D,2,FALSE)</f>
        <v>0004-0008</v>
      </c>
      <c r="D1107" s="8">
        <v>54001</v>
      </c>
      <c r="E1107" s="8">
        <v>2742714</v>
      </c>
      <c r="F1107" s="8">
        <v>77305</v>
      </c>
      <c r="G1107" s="8" t="s">
        <v>6241</v>
      </c>
      <c r="H1107" s="8" t="s">
        <v>296</v>
      </c>
      <c r="I1107" s="8" t="s">
        <v>81</v>
      </c>
      <c r="J1107" s="8" t="s">
        <v>8142</v>
      </c>
      <c r="K1107" s="8" t="s">
        <v>160</v>
      </c>
      <c r="L1107" s="8" t="s">
        <v>11547</v>
      </c>
      <c r="M1107" s="183">
        <v>45915.574305555558</v>
      </c>
      <c r="N1107" s="183">
        <v>45918.379166666673</v>
      </c>
      <c r="O1107" s="8"/>
      <c r="P1107" s="8" t="s">
        <v>8318</v>
      </c>
      <c r="Q1107" s="8" t="s">
        <v>8318</v>
      </c>
      <c r="R1107" s="8" t="s">
        <v>6245</v>
      </c>
      <c r="S1107" s="8" t="s">
        <v>6245</v>
      </c>
      <c r="T1107" s="8" t="s">
        <v>6246</v>
      </c>
      <c r="U1107" s="8" t="s">
        <v>7731</v>
      </c>
      <c r="V1107" s="8" t="s">
        <v>11548</v>
      </c>
      <c r="W1107" s="8" t="s">
        <v>165</v>
      </c>
      <c r="X1107" s="8"/>
      <c r="Y1107" s="94" t="str">
        <f>VLOOKUP(D1107,TIPOLOGIA!A:F,6,0)</f>
        <v>TIPO I</v>
      </c>
      <c r="Z1107" s="94" t="str">
        <f>VLOOKUP(D1107,TIPOLOGIA!A:F,5,0)</f>
        <v>TERRESTRE</v>
      </c>
      <c r="AA1107" s="8" t="s">
        <v>301</v>
      </c>
      <c r="AB1107" s="8">
        <v>1</v>
      </c>
      <c r="AC1107" s="86">
        <f>IF(W1107="SOPORTE_TELEFÓNICO",'BASE LIQUIDACION REDEBAN 2025'!$B$19,IF(AND(W1107="VISITA_TÉCNICA",Y1107="TIPO II"),'BASE LIQUIDACION REDEBAN 2025'!$B$18,'BASE LIQUIDACION REDEBAN 2025'!$B$17))</f>
        <v>35779.500569199998</v>
      </c>
      <c r="AD1107" s="86">
        <v>0</v>
      </c>
      <c r="AE1107" s="86">
        <f t="shared" si="17"/>
        <v>35779.500569199998</v>
      </c>
      <c r="AG1107" s="78"/>
    </row>
    <row r="1108" spans="1:33" s="49" customFormat="1">
      <c r="A1108" s="8" t="s">
        <v>68</v>
      </c>
      <c r="B1108" s="94" t="str">
        <f>VLOOKUP(A1108,'CENTRO DE COSTOS'!A:D,4,FALSE)</f>
        <v>WILLIAM ASDRUBAL ROZO ROZO</v>
      </c>
      <c r="C1108" s="94" t="str">
        <f>VLOOKUP(A1108,'CENTRO DE COSTOS'!A:D,2,FALSE)</f>
        <v>0004-0004</v>
      </c>
      <c r="D1108" s="8">
        <v>11001</v>
      </c>
      <c r="E1108" s="8">
        <v>2750136</v>
      </c>
      <c r="F1108" s="8">
        <v>34821</v>
      </c>
      <c r="G1108" s="8" t="s">
        <v>6241</v>
      </c>
      <c r="H1108" s="8" t="s">
        <v>417</v>
      </c>
      <c r="I1108" s="8" t="s">
        <v>68</v>
      </c>
      <c r="J1108" s="8" t="s">
        <v>11549</v>
      </c>
      <c r="K1108" s="8" t="s">
        <v>160</v>
      </c>
      <c r="L1108" s="8" t="s">
        <v>11550</v>
      </c>
      <c r="M1108" s="183">
        <v>45916.647222222222</v>
      </c>
      <c r="N1108" s="183">
        <v>45918.383333333331</v>
      </c>
      <c r="O1108" s="8"/>
      <c r="P1108" s="8" t="s">
        <v>8318</v>
      </c>
      <c r="Q1108" s="8" t="s">
        <v>8318</v>
      </c>
      <c r="R1108" s="8" t="s">
        <v>6245</v>
      </c>
      <c r="S1108" s="8" t="s">
        <v>6245</v>
      </c>
      <c r="T1108" s="8" t="s">
        <v>6246</v>
      </c>
      <c r="U1108" s="8" t="s">
        <v>7731</v>
      </c>
      <c r="V1108" s="8" t="s">
        <v>11546</v>
      </c>
      <c r="W1108" s="8" t="s">
        <v>165</v>
      </c>
      <c r="X1108" s="8"/>
      <c r="Y1108" s="94" t="str">
        <f>VLOOKUP(D1108,TIPOLOGIA!A:F,6,0)</f>
        <v>TIPO I</v>
      </c>
      <c r="Z1108" s="94" t="str">
        <f>VLOOKUP(D1108,TIPOLOGIA!A:F,5,0)</f>
        <v>TERRESTRE</v>
      </c>
      <c r="AA1108" s="8" t="s">
        <v>551</v>
      </c>
      <c r="AB1108" s="8">
        <v>1</v>
      </c>
      <c r="AC1108" s="86">
        <f>IF(W1108="SOPORTE_TELEFÓNICO",'BASE LIQUIDACION REDEBAN 2025'!$B$19,IF(AND(W1108="VISITA_TÉCNICA",Y1108="TIPO II"),'BASE LIQUIDACION REDEBAN 2025'!$B$18,'BASE LIQUIDACION REDEBAN 2025'!$B$17))</f>
        <v>35779.500569199998</v>
      </c>
      <c r="AD1108" s="86">
        <v>0</v>
      </c>
      <c r="AE1108" s="86">
        <f t="shared" si="17"/>
        <v>35779.500569199998</v>
      </c>
      <c r="AG1108" s="78"/>
    </row>
    <row r="1109" spans="1:33" s="49" customFormat="1">
      <c r="A1109" s="8" t="s">
        <v>91</v>
      </c>
      <c r="B1109" s="94" t="str">
        <f>VLOOKUP(A1109,'CENTRO DE COSTOS'!A:D,4,FALSE)</f>
        <v>JOSE MAURICIO HERNANDEZ ROJAS</v>
      </c>
      <c r="C1109" s="94" t="str">
        <f>VLOOKUP(A1109,'CENTRO DE COSTOS'!A:D,2,FALSE)</f>
        <v>0004-0001</v>
      </c>
      <c r="D1109" s="8">
        <v>23001</v>
      </c>
      <c r="E1109" s="8">
        <v>2751621</v>
      </c>
      <c r="F1109" s="8">
        <v>79109</v>
      </c>
      <c r="G1109" s="8" t="s">
        <v>6241</v>
      </c>
      <c r="H1109" s="8" t="s">
        <v>193</v>
      </c>
      <c r="I1109" s="8" t="s">
        <v>91</v>
      </c>
      <c r="J1109" s="8" t="s">
        <v>8754</v>
      </c>
      <c r="K1109" s="8" t="s">
        <v>160</v>
      </c>
      <c r="L1109" s="8" t="s">
        <v>11551</v>
      </c>
      <c r="M1109" s="183">
        <v>45917.333333333343</v>
      </c>
      <c r="N1109" s="183">
        <v>45918.405555555553</v>
      </c>
      <c r="O1109" s="8"/>
      <c r="P1109" s="8" t="s">
        <v>8318</v>
      </c>
      <c r="Q1109" s="8" t="s">
        <v>8318</v>
      </c>
      <c r="R1109" s="8" t="s">
        <v>6245</v>
      </c>
      <c r="S1109" s="8" t="s">
        <v>6245</v>
      </c>
      <c r="T1109" s="8" t="s">
        <v>6246</v>
      </c>
      <c r="U1109" s="8" t="s">
        <v>7731</v>
      </c>
      <c r="V1109" s="8" t="s">
        <v>11552</v>
      </c>
      <c r="W1109" s="8" t="s">
        <v>165</v>
      </c>
      <c r="X1109" s="8"/>
      <c r="Y1109" s="94" t="str">
        <f>VLOOKUP(D1109,TIPOLOGIA!A:F,6,0)</f>
        <v>TIPO I</v>
      </c>
      <c r="Z1109" s="94" t="str">
        <f>VLOOKUP(D1109,TIPOLOGIA!A:F,5,0)</f>
        <v>TERRESTRE</v>
      </c>
      <c r="AA1109" s="8" t="s">
        <v>1493</v>
      </c>
      <c r="AB1109" s="8">
        <v>1</v>
      </c>
      <c r="AC1109" s="86">
        <f>IF(W1109="SOPORTE_TELEFÓNICO",'BASE LIQUIDACION REDEBAN 2025'!$B$19,IF(AND(W1109="VISITA_TÉCNICA",Y1109="TIPO II"),'BASE LIQUIDACION REDEBAN 2025'!$B$18,'BASE LIQUIDACION REDEBAN 2025'!$B$17))</f>
        <v>35779.500569199998</v>
      </c>
      <c r="AD1109" s="86">
        <v>0</v>
      </c>
      <c r="AE1109" s="86">
        <f t="shared" si="17"/>
        <v>35779.500569199998</v>
      </c>
      <c r="AG1109" s="78"/>
    </row>
    <row r="1110" spans="1:33" s="49" customFormat="1">
      <c r="A1110" s="8" t="s">
        <v>81</v>
      </c>
      <c r="B1110" s="94" t="str">
        <f>VLOOKUP(A1110,'CENTRO DE COSTOS'!A:D,4,FALSE)</f>
        <v>MIGUEL JULIÁN HERNÁNDEZ GUARÍN</v>
      </c>
      <c r="C1110" s="94" t="str">
        <f>VLOOKUP(A1110,'CENTRO DE COSTOS'!A:D,2,FALSE)</f>
        <v>0004-0008</v>
      </c>
      <c r="D1110" s="8">
        <v>54405</v>
      </c>
      <c r="E1110" s="8">
        <v>2753258</v>
      </c>
      <c r="F1110" s="8">
        <v>58424</v>
      </c>
      <c r="G1110" s="8" t="s">
        <v>6241</v>
      </c>
      <c r="H1110" s="8" t="s">
        <v>296</v>
      </c>
      <c r="I1110" s="8" t="s">
        <v>1126</v>
      </c>
      <c r="J1110" s="8" t="s">
        <v>9799</v>
      </c>
      <c r="K1110" s="8" t="s">
        <v>160</v>
      </c>
      <c r="L1110" s="8" t="s">
        <v>11553</v>
      </c>
      <c r="M1110" s="183">
        <v>45917.413888888892</v>
      </c>
      <c r="N1110" s="183">
        <v>45918.421527777777</v>
      </c>
      <c r="O1110" s="8"/>
      <c r="P1110" s="8" t="s">
        <v>8318</v>
      </c>
      <c r="Q1110" s="8" t="s">
        <v>8318</v>
      </c>
      <c r="R1110" s="8" t="s">
        <v>162</v>
      </c>
      <c r="S1110" s="8" t="s">
        <v>6245</v>
      </c>
      <c r="T1110" s="8" t="s">
        <v>6246</v>
      </c>
      <c r="U1110" s="8" t="s">
        <v>7731</v>
      </c>
      <c r="V1110" s="8" t="s">
        <v>11554</v>
      </c>
      <c r="W1110" s="8" t="s">
        <v>165</v>
      </c>
      <c r="X1110" s="8"/>
      <c r="Y1110" s="94" t="str">
        <f>VLOOKUP(D1110,TIPOLOGIA!A:F,6,0)</f>
        <v>TIPO I</v>
      </c>
      <c r="Z1110" s="94" t="str">
        <f>VLOOKUP(D1110,TIPOLOGIA!A:F,5,0)</f>
        <v>TERRESTRE</v>
      </c>
      <c r="AA1110" s="8" t="s">
        <v>326</v>
      </c>
      <c r="AB1110" s="8">
        <v>1</v>
      </c>
      <c r="AC1110" s="86">
        <f>IF(W1110="SOPORTE_TELEFÓNICO",'BASE LIQUIDACION REDEBAN 2025'!$B$19,IF(AND(W1110="VISITA_TÉCNICA",Y1110="TIPO II"),'BASE LIQUIDACION REDEBAN 2025'!$B$18,'BASE LIQUIDACION REDEBAN 2025'!$B$17))</f>
        <v>35779.500569199998</v>
      </c>
      <c r="AD1110" s="86">
        <v>0</v>
      </c>
      <c r="AE1110" s="86">
        <f t="shared" si="17"/>
        <v>35779.500569199998</v>
      </c>
      <c r="AG1110" s="78"/>
    </row>
    <row r="1111" spans="1:33" s="49" customFormat="1">
      <c r="A1111" s="8" t="s">
        <v>68</v>
      </c>
      <c r="B1111" s="94" t="str">
        <f>VLOOKUP(A1111,'CENTRO DE COSTOS'!A:D,4,FALSE)</f>
        <v>WILLIAM ASDRUBAL ROZO ROZO</v>
      </c>
      <c r="C1111" s="94" t="str">
        <f>VLOOKUP(A1111,'CENTRO DE COSTOS'!A:D,2,FALSE)</f>
        <v>0004-0004</v>
      </c>
      <c r="D1111" s="8">
        <v>11001</v>
      </c>
      <c r="E1111" s="8">
        <v>2750530</v>
      </c>
      <c r="F1111" s="8">
        <v>66048</v>
      </c>
      <c r="G1111" s="8" t="s">
        <v>6241</v>
      </c>
      <c r="H1111" s="8" t="s">
        <v>417</v>
      </c>
      <c r="I1111" s="8" t="s">
        <v>68</v>
      </c>
      <c r="J1111" s="8" t="s">
        <v>11555</v>
      </c>
      <c r="K1111" s="8" t="s">
        <v>160</v>
      </c>
      <c r="L1111" s="8" t="s">
        <v>11556</v>
      </c>
      <c r="M1111" s="183">
        <v>45916.683333333327</v>
      </c>
      <c r="N1111" s="183">
        <v>45918.421527777777</v>
      </c>
      <c r="O1111" s="8"/>
      <c r="P1111" s="8" t="s">
        <v>8318</v>
      </c>
      <c r="Q1111" s="8" t="s">
        <v>8318</v>
      </c>
      <c r="R1111" s="8" t="s">
        <v>6245</v>
      </c>
      <c r="S1111" s="8" t="s">
        <v>6245</v>
      </c>
      <c r="T1111" s="8" t="s">
        <v>6246</v>
      </c>
      <c r="U1111" s="8" t="s">
        <v>7731</v>
      </c>
      <c r="V1111" s="8" t="s">
        <v>11557</v>
      </c>
      <c r="W1111" s="8" t="s">
        <v>165</v>
      </c>
      <c r="X1111" s="8"/>
      <c r="Y1111" s="94" t="str">
        <f>VLOOKUP(D1111,TIPOLOGIA!A:F,6,0)</f>
        <v>TIPO I</v>
      </c>
      <c r="Z1111" s="94" t="str">
        <f>VLOOKUP(D1111,TIPOLOGIA!A:F,5,0)</f>
        <v>TERRESTRE</v>
      </c>
      <c r="AA1111" s="8" t="s">
        <v>3599</v>
      </c>
      <c r="AB1111" s="8">
        <v>1</v>
      </c>
      <c r="AC1111" s="86">
        <f>IF(W1111="SOPORTE_TELEFÓNICO",'BASE LIQUIDACION REDEBAN 2025'!$B$19,IF(AND(W1111="VISITA_TÉCNICA",Y1111="TIPO II"),'BASE LIQUIDACION REDEBAN 2025'!$B$18,'BASE LIQUIDACION REDEBAN 2025'!$B$17))</f>
        <v>35779.500569199998</v>
      </c>
      <c r="AD1111" s="86">
        <v>0</v>
      </c>
      <c r="AE1111" s="86">
        <f t="shared" si="17"/>
        <v>35779.500569199998</v>
      </c>
      <c r="AG1111" s="78"/>
    </row>
    <row r="1112" spans="1:33" s="49" customFormat="1">
      <c r="A1112" s="8" t="s">
        <v>90</v>
      </c>
      <c r="B1112" s="94" t="str">
        <f>VLOOKUP(A1112,'CENTRO DE COSTOS'!A:D,4,FALSE)</f>
        <v>JUAN SEBASTIÁN RÍOS CASTRILLÓN</v>
      </c>
      <c r="C1112" s="94" t="str">
        <f>VLOOKUP(A1112,'CENTRO DE COSTOS'!A:D,2,FALSE)</f>
        <v>0004-0005</v>
      </c>
      <c r="D1112" s="8">
        <v>5543</v>
      </c>
      <c r="E1112" s="8">
        <v>2729340</v>
      </c>
      <c r="F1112" s="8">
        <v>30869</v>
      </c>
      <c r="G1112" s="8" t="s">
        <v>6241</v>
      </c>
      <c r="H1112" s="8" t="s">
        <v>249</v>
      </c>
      <c r="I1112" s="8" t="s">
        <v>11558</v>
      </c>
      <c r="J1112" s="8" t="s">
        <v>11559</v>
      </c>
      <c r="K1112" s="8" t="s">
        <v>160</v>
      </c>
      <c r="L1112" s="8" t="s">
        <v>11560</v>
      </c>
      <c r="M1112" s="183">
        <v>45911.646527777782</v>
      </c>
      <c r="N1112" s="183">
        <v>45918.422222222223</v>
      </c>
      <c r="O1112" s="8"/>
      <c r="P1112" s="8" t="s">
        <v>8318</v>
      </c>
      <c r="Q1112" s="8" t="s">
        <v>8318</v>
      </c>
      <c r="R1112" s="8" t="s">
        <v>243</v>
      </c>
      <c r="S1112" s="8" t="s">
        <v>365</v>
      </c>
      <c r="T1112" s="8" t="s">
        <v>6246</v>
      </c>
      <c r="U1112" s="8" t="s">
        <v>7731</v>
      </c>
      <c r="V1112" s="8" t="s">
        <v>11561</v>
      </c>
      <c r="W1112" s="8" t="s">
        <v>8320</v>
      </c>
      <c r="X1112" s="8"/>
      <c r="Y1112" s="94" t="str">
        <f>VLOOKUP(D1112,TIPOLOGIA!A:F,6,0)</f>
        <v>TIPO IV</v>
      </c>
      <c r="Z1112" s="94" t="str">
        <f>VLOOKUP(D1112,TIPOLOGIA!A:F,5,0)</f>
        <v>TERRESTRE</v>
      </c>
      <c r="AA1112" s="8" t="s">
        <v>1483</v>
      </c>
      <c r="AB1112" s="8">
        <v>0</v>
      </c>
      <c r="AC1112" s="86">
        <f>IF(W1112="SOPORTE_TELEFÓNICO",'BASE LIQUIDACION REDEBAN 2025'!$B$19,IF(AND(W1112="VISITA_TÉCNICA",Y1112="TIPO II"),'BASE LIQUIDACION REDEBAN 2025'!$B$18,'BASE LIQUIDACION REDEBAN 2025'!$B$17))</f>
        <v>35779.500569199998</v>
      </c>
      <c r="AD1112" s="86">
        <v>0</v>
      </c>
      <c r="AE1112" s="86">
        <f t="shared" si="17"/>
        <v>35779.500569199998</v>
      </c>
      <c r="AG1112" s="78"/>
    </row>
    <row r="1113" spans="1:33" s="49" customFormat="1">
      <c r="A1113" s="8" t="s">
        <v>81</v>
      </c>
      <c r="B1113" s="94" t="str">
        <f>VLOOKUP(A1113,'CENTRO DE COSTOS'!A:D,4,FALSE)</f>
        <v>MIGUEL JULIÁN HERNÁNDEZ GUARÍN</v>
      </c>
      <c r="C1113" s="94" t="str">
        <f>VLOOKUP(A1113,'CENTRO DE COSTOS'!A:D,2,FALSE)</f>
        <v>0004-0008</v>
      </c>
      <c r="D1113" s="8">
        <v>54001</v>
      </c>
      <c r="E1113" s="8">
        <v>2750933</v>
      </c>
      <c r="F1113" s="8">
        <v>80565</v>
      </c>
      <c r="G1113" s="8" t="s">
        <v>6241</v>
      </c>
      <c r="H1113" s="8" t="s">
        <v>296</v>
      </c>
      <c r="I1113" s="8" t="s">
        <v>81</v>
      </c>
      <c r="J1113" s="8" t="s">
        <v>11562</v>
      </c>
      <c r="K1113" s="8" t="s">
        <v>160</v>
      </c>
      <c r="L1113" s="8" t="s">
        <v>11563</v>
      </c>
      <c r="M1113" s="183">
        <v>45916.70416666667</v>
      </c>
      <c r="N1113" s="183">
        <v>45918.427777777782</v>
      </c>
      <c r="O1113" s="8"/>
      <c r="P1113" s="8" t="s">
        <v>8318</v>
      </c>
      <c r="Q1113" s="8" t="s">
        <v>8318</v>
      </c>
      <c r="R1113" s="8" t="s">
        <v>243</v>
      </c>
      <c r="S1113" s="8" t="s">
        <v>244</v>
      </c>
      <c r="T1113" s="8" t="s">
        <v>6246</v>
      </c>
      <c r="U1113" s="8" t="s">
        <v>7731</v>
      </c>
      <c r="V1113" s="8" t="s">
        <v>11564</v>
      </c>
      <c r="W1113" s="8" t="s">
        <v>165</v>
      </c>
      <c r="X1113" s="8"/>
      <c r="Y1113" s="94" t="str">
        <f>VLOOKUP(D1113,TIPOLOGIA!A:F,6,0)</f>
        <v>TIPO I</v>
      </c>
      <c r="Z1113" s="94" t="str">
        <f>VLOOKUP(D1113,TIPOLOGIA!A:F,5,0)</f>
        <v>TERRESTRE</v>
      </c>
      <c r="AA1113" s="8" t="s">
        <v>730</v>
      </c>
      <c r="AB1113" s="8">
        <v>1</v>
      </c>
      <c r="AC1113" s="86">
        <f>IF(W1113="SOPORTE_TELEFÓNICO",'BASE LIQUIDACION REDEBAN 2025'!$B$19,IF(AND(W1113="VISITA_TÉCNICA",Y1113="TIPO II"),'BASE LIQUIDACION REDEBAN 2025'!$B$18,'BASE LIQUIDACION REDEBAN 2025'!$B$17))</f>
        <v>35779.500569199998</v>
      </c>
      <c r="AD1113" s="86">
        <v>0</v>
      </c>
      <c r="AE1113" s="86">
        <f t="shared" si="17"/>
        <v>35779.500569199998</v>
      </c>
      <c r="AG1113" s="78"/>
    </row>
    <row r="1114" spans="1:33" s="49" customFormat="1">
      <c r="A1114" s="8" t="s">
        <v>72</v>
      </c>
      <c r="B1114" s="94" t="str">
        <f>VLOOKUP(A1114,'CENTRO DE COSTOS'!A:D,4,FALSE)</f>
        <v>MIGUEL JULIÁN HERNÁNDEZ GUARÍN</v>
      </c>
      <c r="C1114" s="94" t="str">
        <f>VLOOKUP(A1114,'CENTRO DE COSTOS'!A:D,2,FALSE)</f>
        <v>0004-0008</v>
      </c>
      <c r="D1114" s="8">
        <v>68276</v>
      </c>
      <c r="E1114" s="8">
        <v>2754611</v>
      </c>
      <c r="F1114" s="8">
        <v>57072</v>
      </c>
      <c r="G1114" s="8" t="s">
        <v>6241</v>
      </c>
      <c r="H1114" s="8" t="s">
        <v>224</v>
      </c>
      <c r="I1114" s="8" t="s">
        <v>2314</v>
      </c>
      <c r="J1114" s="8" t="s">
        <v>11565</v>
      </c>
      <c r="K1114" s="8" t="s">
        <v>160</v>
      </c>
      <c r="L1114" s="8" t="s">
        <v>11566</v>
      </c>
      <c r="M1114" s="183">
        <v>45917.481944444437</v>
      </c>
      <c r="N1114" s="183">
        <v>45918.428472222222</v>
      </c>
      <c r="O1114" s="8"/>
      <c r="P1114" s="8" t="s">
        <v>8318</v>
      </c>
      <c r="Q1114" s="8" t="s">
        <v>8318</v>
      </c>
      <c r="R1114" s="8" t="s">
        <v>243</v>
      </c>
      <c r="S1114" s="8" t="s">
        <v>365</v>
      </c>
      <c r="T1114" s="8" t="s">
        <v>6246</v>
      </c>
      <c r="U1114" s="8" t="s">
        <v>7731</v>
      </c>
      <c r="V1114" s="8" t="s">
        <v>11567</v>
      </c>
      <c r="W1114" s="8" t="s">
        <v>165</v>
      </c>
      <c r="X1114" s="8"/>
      <c r="Y1114" s="94" t="str">
        <f>VLOOKUP(D1114,TIPOLOGIA!A:F,6,0)</f>
        <v>TIPO I</v>
      </c>
      <c r="Z1114" s="94" t="str">
        <f>VLOOKUP(D1114,TIPOLOGIA!A:F,5,0)</f>
        <v>TERRESTRE</v>
      </c>
      <c r="AA1114" s="8" t="s">
        <v>480</v>
      </c>
      <c r="AB1114" s="8">
        <v>1</v>
      </c>
      <c r="AC1114" s="86">
        <f>IF(W1114="SOPORTE_TELEFÓNICO",'BASE LIQUIDACION REDEBAN 2025'!$B$19,IF(AND(W1114="VISITA_TÉCNICA",Y1114="TIPO II"),'BASE LIQUIDACION REDEBAN 2025'!$B$18,'BASE LIQUIDACION REDEBAN 2025'!$B$17))</f>
        <v>35779.500569199998</v>
      </c>
      <c r="AD1114" s="86">
        <v>0</v>
      </c>
      <c r="AE1114" s="86">
        <f t="shared" si="17"/>
        <v>35779.500569199998</v>
      </c>
      <c r="AG1114" s="78"/>
    </row>
    <row r="1115" spans="1:33" s="49" customFormat="1">
      <c r="A1115" s="8" t="s">
        <v>72</v>
      </c>
      <c r="B1115" s="94" t="str">
        <f>VLOOKUP(A1115,'CENTRO DE COSTOS'!A:D,4,FALSE)</f>
        <v>MIGUEL JULIÁN HERNÁNDEZ GUARÍN</v>
      </c>
      <c r="C1115" s="94" t="str">
        <f>VLOOKUP(A1115,'CENTRO DE COSTOS'!A:D,2,FALSE)</f>
        <v>0004-0008</v>
      </c>
      <c r="D1115" s="8">
        <v>68001</v>
      </c>
      <c r="E1115" s="8">
        <v>2751225</v>
      </c>
      <c r="F1115" s="8">
        <v>71257</v>
      </c>
      <c r="G1115" s="8" t="s">
        <v>6241</v>
      </c>
      <c r="H1115" s="8" t="s">
        <v>224</v>
      </c>
      <c r="I1115" s="8" t="s">
        <v>72</v>
      </c>
      <c r="J1115" s="8" t="s">
        <v>11568</v>
      </c>
      <c r="K1115" s="8" t="s">
        <v>160</v>
      </c>
      <c r="L1115" s="8" t="s">
        <v>11569</v>
      </c>
      <c r="M1115" s="183">
        <v>45916.731944444437</v>
      </c>
      <c r="N1115" s="183">
        <v>45918.431944444441</v>
      </c>
      <c r="O1115" s="8"/>
      <c r="P1115" s="8" t="s">
        <v>8318</v>
      </c>
      <c r="Q1115" s="8" t="s">
        <v>8318</v>
      </c>
      <c r="R1115" s="8" t="s">
        <v>243</v>
      </c>
      <c r="S1115" s="8" t="s">
        <v>365</v>
      </c>
      <c r="T1115" s="8" t="s">
        <v>6246</v>
      </c>
      <c r="U1115" s="8" t="s">
        <v>7731</v>
      </c>
      <c r="V1115" s="8" t="s">
        <v>11570</v>
      </c>
      <c r="W1115" s="8" t="s">
        <v>165</v>
      </c>
      <c r="X1115" s="8"/>
      <c r="Y1115" s="94" t="str">
        <f>VLOOKUP(D1115,TIPOLOGIA!A:F,6,0)</f>
        <v>TIPO I</v>
      </c>
      <c r="Z1115" s="94" t="str">
        <f>VLOOKUP(D1115,TIPOLOGIA!A:F,5,0)</f>
        <v>TERRESTRE</v>
      </c>
      <c r="AA1115" s="8" t="s">
        <v>480</v>
      </c>
      <c r="AB1115" s="8">
        <v>1</v>
      </c>
      <c r="AC1115" s="86">
        <f>IF(W1115="SOPORTE_TELEFÓNICO",'BASE LIQUIDACION REDEBAN 2025'!$B$19,IF(AND(W1115="VISITA_TÉCNICA",Y1115="TIPO II"),'BASE LIQUIDACION REDEBAN 2025'!$B$18,'BASE LIQUIDACION REDEBAN 2025'!$B$17))</f>
        <v>35779.500569199998</v>
      </c>
      <c r="AD1115" s="86">
        <v>0</v>
      </c>
      <c r="AE1115" s="86">
        <f t="shared" si="17"/>
        <v>35779.500569199998</v>
      </c>
      <c r="AG1115" s="78"/>
    </row>
    <row r="1116" spans="1:33" s="49" customFormat="1">
      <c r="A1116" s="8" t="s">
        <v>76</v>
      </c>
      <c r="B1116" s="94" t="str">
        <f>VLOOKUP(A1116,'CENTRO DE COSTOS'!A:D,4,FALSE)</f>
        <v>DIEGO FERNANDO HENAO CARDONA</v>
      </c>
      <c r="C1116" s="94" t="str">
        <f>VLOOKUP(A1116,'CENTRO DE COSTOS'!A:D,2,FALSE)</f>
        <v>0004-0003</v>
      </c>
      <c r="D1116" s="8">
        <v>76520</v>
      </c>
      <c r="E1116" s="8">
        <v>2754570</v>
      </c>
      <c r="F1116" s="8">
        <v>76066</v>
      </c>
      <c r="G1116" s="8" t="s">
        <v>6241</v>
      </c>
      <c r="H1116" s="8" t="s">
        <v>232</v>
      </c>
      <c r="I1116" s="8" t="s">
        <v>1207</v>
      </c>
      <c r="J1116" s="8" t="s">
        <v>11571</v>
      </c>
      <c r="K1116" s="8" t="s">
        <v>160</v>
      </c>
      <c r="L1116" s="8" t="s">
        <v>11572</v>
      </c>
      <c r="M1116" s="183">
        <v>45917.486805555563</v>
      </c>
      <c r="N1116" s="183">
        <v>45918.433333333327</v>
      </c>
      <c r="O1116" s="8"/>
      <c r="P1116" s="8" t="s">
        <v>8318</v>
      </c>
      <c r="Q1116" s="8" t="s">
        <v>8318</v>
      </c>
      <c r="R1116" s="8"/>
      <c r="S1116" s="8"/>
      <c r="T1116" s="8" t="s">
        <v>6246</v>
      </c>
      <c r="U1116" s="8" t="s">
        <v>7731</v>
      </c>
      <c r="V1116" s="8" t="s">
        <v>11573</v>
      </c>
      <c r="W1116" s="8" t="s">
        <v>165</v>
      </c>
      <c r="X1116" s="8"/>
      <c r="Y1116" s="94" t="str">
        <f>VLOOKUP(D1116,TIPOLOGIA!A:F,6,0)</f>
        <v>TIPO I</v>
      </c>
      <c r="Z1116" s="94" t="str">
        <f>VLOOKUP(D1116,TIPOLOGIA!A:F,5,0)</f>
        <v>TERRESTRE</v>
      </c>
      <c r="AA1116" s="8" t="s">
        <v>531</v>
      </c>
      <c r="AB1116" s="8">
        <v>1</v>
      </c>
      <c r="AC1116" s="86">
        <f>IF(W1116="SOPORTE_TELEFÓNICO",'BASE LIQUIDACION REDEBAN 2025'!$B$19,IF(AND(W1116="VISITA_TÉCNICA",Y1116="TIPO II"),'BASE LIQUIDACION REDEBAN 2025'!$B$18,'BASE LIQUIDACION REDEBAN 2025'!$B$17))</f>
        <v>35779.500569199998</v>
      </c>
      <c r="AD1116" s="86">
        <v>0</v>
      </c>
      <c r="AE1116" s="86">
        <f t="shared" si="17"/>
        <v>35779.500569199998</v>
      </c>
      <c r="AG1116" s="78"/>
    </row>
    <row r="1117" spans="1:33" s="49" customFormat="1">
      <c r="A1117" s="8" t="s">
        <v>76</v>
      </c>
      <c r="B1117" s="94" t="str">
        <f>VLOOKUP(A1117,'CENTRO DE COSTOS'!A:D,4,FALSE)</f>
        <v>DIEGO FERNANDO HENAO CARDONA</v>
      </c>
      <c r="C1117" s="94" t="str">
        <f>VLOOKUP(A1117,'CENTRO DE COSTOS'!A:D,2,FALSE)</f>
        <v>0004-0003</v>
      </c>
      <c r="D1117" s="8">
        <v>76001</v>
      </c>
      <c r="E1117" s="8">
        <v>2752261</v>
      </c>
      <c r="F1117" s="8">
        <v>78701</v>
      </c>
      <c r="G1117" s="8" t="s">
        <v>6241</v>
      </c>
      <c r="H1117" s="8" t="s">
        <v>232</v>
      </c>
      <c r="I1117" s="8" t="s">
        <v>76</v>
      </c>
      <c r="J1117" s="8" t="s">
        <v>11574</v>
      </c>
      <c r="K1117" s="8" t="s">
        <v>160</v>
      </c>
      <c r="L1117" s="8" t="s">
        <v>11575</v>
      </c>
      <c r="M1117" s="183">
        <v>45917.351388888892</v>
      </c>
      <c r="N1117" s="183">
        <v>45918.43472222222</v>
      </c>
      <c r="O1117" s="8"/>
      <c r="P1117" s="8" t="s">
        <v>8318</v>
      </c>
      <c r="Q1117" s="8" t="s">
        <v>8318</v>
      </c>
      <c r="R1117" s="8" t="s">
        <v>243</v>
      </c>
      <c r="S1117" s="8" t="s">
        <v>365</v>
      </c>
      <c r="T1117" s="8" t="s">
        <v>6246</v>
      </c>
      <c r="U1117" s="8" t="s">
        <v>7731</v>
      </c>
      <c r="V1117" s="8" t="s">
        <v>11576</v>
      </c>
      <c r="W1117" s="8" t="s">
        <v>165</v>
      </c>
      <c r="X1117" s="8"/>
      <c r="Y1117" s="94" t="str">
        <f>VLOOKUP(D1117,TIPOLOGIA!A:F,6,0)</f>
        <v>TIPO I</v>
      </c>
      <c r="Z1117" s="94" t="str">
        <f>VLOOKUP(D1117,TIPOLOGIA!A:F,5,0)</f>
        <v>TERRESTRE</v>
      </c>
      <c r="AA1117" s="8" t="s">
        <v>512</v>
      </c>
      <c r="AB1117" s="8">
        <v>1</v>
      </c>
      <c r="AC1117" s="86">
        <f>IF(W1117="SOPORTE_TELEFÓNICO",'BASE LIQUIDACION REDEBAN 2025'!$B$19,IF(AND(W1117="VISITA_TÉCNICA",Y1117="TIPO II"),'BASE LIQUIDACION REDEBAN 2025'!$B$18,'BASE LIQUIDACION REDEBAN 2025'!$B$17))</f>
        <v>35779.500569199998</v>
      </c>
      <c r="AD1117" s="86">
        <v>0</v>
      </c>
      <c r="AE1117" s="86">
        <f t="shared" si="17"/>
        <v>35779.500569199998</v>
      </c>
      <c r="AG1117" s="78"/>
    </row>
    <row r="1118" spans="1:33" s="49" customFormat="1">
      <c r="A1118" s="8" t="s">
        <v>81</v>
      </c>
      <c r="B1118" s="94" t="str">
        <f>VLOOKUP(A1118,'CENTRO DE COSTOS'!A:D,4,FALSE)</f>
        <v>MIGUEL JULIÁN HERNÁNDEZ GUARÍN</v>
      </c>
      <c r="C1118" s="94" t="str">
        <f>VLOOKUP(A1118,'CENTRO DE COSTOS'!A:D,2,FALSE)</f>
        <v>0004-0008</v>
      </c>
      <c r="D1118" s="8">
        <v>54405</v>
      </c>
      <c r="E1118" s="8">
        <v>2755430</v>
      </c>
      <c r="F1118" s="8">
        <v>80674</v>
      </c>
      <c r="G1118" s="8" t="s">
        <v>6241</v>
      </c>
      <c r="H1118" s="8" t="s">
        <v>296</v>
      </c>
      <c r="I1118" s="8" t="s">
        <v>1126</v>
      </c>
      <c r="J1118" s="8" t="s">
        <v>11577</v>
      </c>
      <c r="K1118" s="8" t="s">
        <v>160</v>
      </c>
      <c r="L1118" s="8" t="s">
        <v>11578</v>
      </c>
      <c r="M1118" s="183">
        <v>45917.575694444437</v>
      </c>
      <c r="N1118" s="183">
        <v>45918.435416666667</v>
      </c>
      <c r="O1118" s="8"/>
      <c r="P1118" s="8" t="s">
        <v>8318</v>
      </c>
      <c r="Q1118" s="8" t="s">
        <v>8318</v>
      </c>
      <c r="R1118" s="8" t="s">
        <v>162</v>
      </c>
      <c r="S1118" s="8" t="s">
        <v>162</v>
      </c>
      <c r="T1118" s="8" t="s">
        <v>6246</v>
      </c>
      <c r="U1118" s="8" t="s">
        <v>7731</v>
      </c>
      <c r="V1118" s="8" t="s">
        <v>11579</v>
      </c>
      <c r="W1118" s="8" t="s">
        <v>165</v>
      </c>
      <c r="X1118" s="8"/>
      <c r="Y1118" s="94" t="str">
        <f>VLOOKUP(D1118,TIPOLOGIA!A:F,6,0)</f>
        <v>TIPO I</v>
      </c>
      <c r="Z1118" s="94" t="str">
        <f>VLOOKUP(D1118,TIPOLOGIA!A:F,5,0)</f>
        <v>TERRESTRE</v>
      </c>
      <c r="AA1118" s="8" t="s">
        <v>730</v>
      </c>
      <c r="AB1118" s="8">
        <v>1</v>
      </c>
      <c r="AC1118" s="86">
        <f>IF(W1118="SOPORTE_TELEFÓNICO",'BASE LIQUIDACION REDEBAN 2025'!$B$19,IF(AND(W1118="VISITA_TÉCNICA",Y1118="TIPO II"),'BASE LIQUIDACION REDEBAN 2025'!$B$18,'BASE LIQUIDACION REDEBAN 2025'!$B$17))</f>
        <v>35779.500569199998</v>
      </c>
      <c r="AD1118" s="86">
        <v>0</v>
      </c>
      <c r="AE1118" s="86">
        <f t="shared" si="17"/>
        <v>35779.500569199998</v>
      </c>
      <c r="AG1118" s="78"/>
    </row>
    <row r="1119" spans="1:33" s="49" customFormat="1">
      <c r="A1119" s="8" t="s">
        <v>76</v>
      </c>
      <c r="B1119" s="94" t="str">
        <f>VLOOKUP(A1119,'CENTRO DE COSTOS'!A:D,4,FALSE)</f>
        <v>DIEGO FERNANDO HENAO CARDONA</v>
      </c>
      <c r="C1119" s="94" t="str">
        <f>VLOOKUP(A1119,'CENTRO DE COSTOS'!A:D,2,FALSE)</f>
        <v>0004-0003</v>
      </c>
      <c r="D1119" s="8">
        <v>76001</v>
      </c>
      <c r="E1119" s="8">
        <v>2753656</v>
      </c>
      <c r="F1119" s="8">
        <v>78638</v>
      </c>
      <c r="G1119" s="8" t="s">
        <v>6241</v>
      </c>
      <c r="H1119" s="8" t="s">
        <v>232</v>
      </c>
      <c r="I1119" s="8" t="s">
        <v>76</v>
      </c>
      <c r="J1119" s="8" t="s">
        <v>3326</v>
      </c>
      <c r="K1119" s="8" t="s">
        <v>160</v>
      </c>
      <c r="L1119" s="8" t="s">
        <v>11580</v>
      </c>
      <c r="M1119" s="183">
        <v>45917.430555555547</v>
      </c>
      <c r="N1119" s="183">
        <v>45918.446527777778</v>
      </c>
      <c r="O1119" s="8"/>
      <c r="P1119" s="8" t="s">
        <v>8318</v>
      </c>
      <c r="Q1119" s="8" t="s">
        <v>8318</v>
      </c>
      <c r="R1119" s="8" t="s">
        <v>243</v>
      </c>
      <c r="S1119" s="8" t="s">
        <v>244</v>
      </c>
      <c r="T1119" s="8" t="s">
        <v>6246</v>
      </c>
      <c r="U1119" s="8" t="s">
        <v>7731</v>
      </c>
      <c r="V1119" s="8" t="s">
        <v>11581</v>
      </c>
      <c r="W1119" s="8" t="s">
        <v>165</v>
      </c>
      <c r="X1119" s="8"/>
      <c r="Y1119" s="94" t="str">
        <f>VLOOKUP(D1119,TIPOLOGIA!A:F,6,0)</f>
        <v>TIPO I</v>
      </c>
      <c r="Z1119" s="94" t="str">
        <f>VLOOKUP(D1119,TIPOLOGIA!A:F,5,0)</f>
        <v>TERRESTRE</v>
      </c>
      <c r="AA1119" s="8" t="s">
        <v>521</v>
      </c>
      <c r="AB1119" s="8">
        <v>1</v>
      </c>
      <c r="AC1119" s="86">
        <f>IF(W1119="SOPORTE_TELEFÓNICO",'BASE LIQUIDACION REDEBAN 2025'!$B$19,IF(AND(W1119="VISITA_TÉCNICA",Y1119="TIPO II"),'BASE LIQUIDACION REDEBAN 2025'!$B$18,'BASE LIQUIDACION REDEBAN 2025'!$B$17))</f>
        <v>35779.500569199998</v>
      </c>
      <c r="AD1119" s="86">
        <v>0</v>
      </c>
      <c r="AE1119" s="86">
        <f t="shared" si="17"/>
        <v>35779.500569199998</v>
      </c>
      <c r="AG1119" s="78"/>
    </row>
    <row r="1120" spans="1:33" s="49" customFormat="1">
      <c r="A1120" s="8" t="s">
        <v>68</v>
      </c>
      <c r="B1120" s="94" t="str">
        <f>VLOOKUP(A1120,'CENTRO DE COSTOS'!A:D,4,FALSE)</f>
        <v>WILLIAM ASDRUBAL ROZO ROZO</v>
      </c>
      <c r="C1120" s="94" t="str">
        <f>VLOOKUP(A1120,'CENTRO DE COSTOS'!A:D,2,FALSE)</f>
        <v>0004-0004</v>
      </c>
      <c r="D1120" s="8">
        <v>11001</v>
      </c>
      <c r="E1120" s="8">
        <v>2748653</v>
      </c>
      <c r="F1120" s="8">
        <v>72329</v>
      </c>
      <c r="G1120" s="8" t="s">
        <v>6241</v>
      </c>
      <c r="H1120" s="8" t="s">
        <v>417</v>
      </c>
      <c r="I1120" s="8" t="s">
        <v>68</v>
      </c>
      <c r="J1120" s="8" t="s">
        <v>11582</v>
      </c>
      <c r="K1120" s="8" t="s">
        <v>160</v>
      </c>
      <c r="L1120" s="8" t="s">
        <v>11583</v>
      </c>
      <c r="M1120" s="183">
        <v>45916.54791666667</v>
      </c>
      <c r="N1120" s="183">
        <v>45918.447222222218</v>
      </c>
      <c r="O1120" s="8"/>
      <c r="P1120" s="8" t="s">
        <v>8318</v>
      </c>
      <c r="Q1120" s="8" t="s">
        <v>8318</v>
      </c>
      <c r="R1120" s="8" t="s">
        <v>6245</v>
      </c>
      <c r="S1120" s="8" t="s">
        <v>6245</v>
      </c>
      <c r="T1120" s="8" t="s">
        <v>6246</v>
      </c>
      <c r="U1120" s="8" t="s">
        <v>7731</v>
      </c>
      <c r="V1120" s="8" t="s">
        <v>11396</v>
      </c>
      <c r="W1120" s="8" t="s">
        <v>165</v>
      </c>
      <c r="X1120" s="8"/>
      <c r="Y1120" s="94" t="str">
        <f>VLOOKUP(D1120,TIPOLOGIA!A:F,6,0)</f>
        <v>TIPO I</v>
      </c>
      <c r="Z1120" s="94" t="str">
        <f>VLOOKUP(D1120,TIPOLOGIA!A:F,5,0)</f>
        <v>TERRESTRE</v>
      </c>
      <c r="AA1120" s="8" t="s">
        <v>1269</v>
      </c>
      <c r="AB1120" s="8">
        <v>1</v>
      </c>
      <c r="AC1120" s="86">
        <f>IF(W1120="SOPORTE_TELEFÓNICO",'BASE LIQUIDACION REDEBAN 2025'!$B$19,IF(AND(W1120="VISITA_TÉCNICA",Y1120="TIPO II"),'BASE LIQUIDACION REDEBAN 2025'!$B$18,'BASE LIQUIDACION REDEBAN 2025'!$B$17))</f>
        <v>35779.500569199998</v>
      </c>
      <c r="AD1120" s="86">
        <v>0</v>
      </c>
      <c r="AE1120" s="86">
        <f t="shared" si="17"/>
        <v>35779.500569199998</v>
      </c>
      <c r="AG1120" s="78"/>
    </row>
    <row r="1121" spans="1:33" s="49" customFormat="1">
      <c r="A1121" s="8" t="s">
        <v>81</v>
      </c>
      <c r="B1121" s="94" t="str">
        <f>VLOOKUP(A1121,'CENTRO DE COSTOS'!A:D,4,FALSE)</f>
        <v>MIGUEL JULIÁN HERNÁNDEZ GUARÍN</v>
      </c>
      <c r="C1121" s="94" t="str">
        <f>VLOOKUP(A1121,'CENTRO DE COSTOS'!A:D,2,FALSE)</f>
        <v>0004-0008</v>
      </c>
      <c r="D1121" s="8">
        <v>54001</v>
      </c>
      <c r="E1121" s="8">
        <v>2745645</v>
      </c>
      <c r="F1121" s="8">
        <v>59778</v>
      </c>
      <c r="G1121" s="8" t="s">
        <v>6241</v>
      </c>
      <c r="H1121" s="8" t="s">
        <v>296</v>
      </c>
      <c r="I1121" s="8" t="s">
        <v>81</v>
      </c>
      <c r="J1121" s="8" t="s">
        <v>11584</v>
      </c>
      <c r="K1121" s="8" t="s">
        <v>160</v>
      </c>
      <c r="L1121" s="8" t="s">
        <v>11585</v>
      </c>
      <c r="M1121" s="183">
        <v>45916.335416666669</v>
      </c>
      <c r="N1121" s="183">
        <v>45918.449305555558</v>
      </c>
      <c r="O1121" s="8"/>
      <c r="P1121" s="8" t="s">
        <v>8318</v>
      </c>
      <c r="Q1121" s="8" t="s">
        <v>8318</v>
      </c>
      <c r="R1121" s="8" t="s">
        <v>243</v>
      </c>
      <c r="S1121" s="8" t="s">
        <v>365</v>
      </c>
      <c r="T1121" s="8" t="s">
        <v>6246</v>
      </c>
      <c r="U1121" s="8" t="s">
        <v>7731</v>
      </c>
      <c r="V1121" s="8" t="s">
        <v>11586</v>
      </c>
      <c r="W1121" s="8" t="s">
        <v>165</v>
      </c>
      <c r="X1121" s="8"/>
      <c r="Y1121" s="94" t="str">
        <f>VLOOKUP(D1121,TIPOLOGIA!A:F,6,0)</f>
        <v>TIPO I</v>
      </c>
      <c r="Z1121" s="94" t="str">
        <f>VLOOKUP(D1121,TIPOLOGIA!A:F,5,0)</f>
        <v>TERRESTRE</v>
      </c>
      <c r="AA1121" s="8" t="s">
        <v>326</v>
      </c>
      <c r="AB1121" s="8">
        <v>1</v>
      </c>
      <c r="AC1121" s="86">
        <f>IF(W1121="SOPORTE_TELEFÓNICO",'BASE LIQUIDACION REDEBAN 2025'!$B$19,IF(AND(W1121="VISITA_TÉCNICA",Y1121="TIPO II"),'BASE LIQUIDACION REDEBAN 2025'!$B$18,'BASE LIQUIDACION REDEBAN 2025'!$B$17))</f>
        <v>35779.500569199998</v>
      </c>
      <c r="AD1121" s="86">
        <v>0</v>
      </c>
      <c r="AE1121" s="86">
        <f t="shared" si="17"/>
        <v>35779.500569199998</v>
      </c>
      <c r="AG1121" s="78"/>
    </row>
    <row r="1122" spans="1:33" s="49" customFormat="1">
      <c r="A1122" s="8" t="s">
        <v>76</v>
      </c>
      <c r="B1122" s="94" t="str">
        <f>VLOOKUP(A1122,'CENTRO DE COSTOS'!A:D,4,FALSE)</f>
        <v>DIEGO FERNANDO HENAO CARDONA</v>
      </c>
      <c r="C1122" s="94" t="str">
        <f>VLOOKUP(A1122,'CENTRO DE COSTOS'!A:D,2,FALSE)</f>
        <v>0004-0003</v>
      </c>
      <c r="D1122" s="8">
        <v>76892</v>
      </c>
      <c r="E1122" s="8">
        <v>2755321</v>
      </c>
      <c r="F1122" s="8">
        <v>74065</v>
      </c>
      <c r="G1122" s="8" t="s">
        <v>6241</v>
      </c>
      <c r="H1122" s="8" t="s">
        <v>232</v>
      </c>
      <c r="I1122" s="8" t="s">
        <v>776</v>
      </c>
      <c r="J1122" s="8" t="s">
        <v>11587</v>
      </c>
      <c r="K1122" s="8" t="s">
        <v>160</v>
      </c>
      <c r="L1122" s="8" t="s">
        <v>11588</v>
      </c>
      <c r="M1122" s="183">
        <v>45917.568055555559</v>
      </c>
      <c r="N1122" s="183">
        <v>45918.451388888891</v>
      </c>
      <c r="O1122" s="8"/>
      <c r="P1122" s="8" t="s">
        <v>8318</v>
      </c>
      <c r="Q1122" s="8" t="s">
        <v>8318</v>
      </c>
      <c r="R1122" s="8" t="s">
        <v>6245</v>
      </c>
      <c r="S1122" s="8" t="s">
        <v>6245</v>
      </c>
      <c r="T1122" s="8" t="s">
        <v>6246</v>
      </c>
      <c r="U1122" s="8" t="s">
        <v>7731</v>
      </c>
      <c r="V1122" s="8" t="s">
        <v>11589</v>
      </c>
      <c r="W1122" s="8" t="s">
        <v>165</v>
      </c>
      <c r="X1122" s="8"/>
      <c r="Y1122" s="94" t="str">
        <f>VLOOKUP(D1122,TIPOLOGIA!A:F,6,0)</f>
        <v>TIPO I</v>
      </c>
      <c r="Z1122" s="94" t="str">
        <f>VLOOKUP(D1122,TIPOLOGIA!A:F,5,0)</f>
        <v>TERRESTRE</v>
      </c>
      <c r="AA1122" s="8" t="s">
        <v>206</v>
      </c>
      <c r="AB1122" s="8">
        <v>1</v>
      </c>
      <c r="AC1122" s="86">
        <f>IF(W1122="SOPORTE_TELEFÓNICO",'BASE LIQUIDACION REDEBAN 2025'!$B$19,IF(AND(W1122="VISITA_TÉCNICA",Y1122="TIPO II"),'BASE LIQUIDACION REDEBAN 2025'!$B$18,'BASE LIQUIDACION REDEBAN 2025'!$B$17))</f>
        <v>35779.500569199998</v>
      </c>
      <c r="AD1122" s="86">
        <v>0</v>
      </c>
      <c r="AE1122" s="86">
        <f t="shared" si="17"/>
        <v>35779.500569199998</v>
      </c>
      <c r="AG1122" s="78"/>
    </row>
    <row r="1123" spans="1:33" s="49" customFormat="1">
      <c r="A1123" s="8" t="s">
        <v>76</v>
      </c>
      <c r="B1123" s="94" t="str">
        <f>VLOOKUP(A1123,'CENTRO DE COSTOS'!A:D,4,FALSE)</f>
        <v>DIEGO FERNANDO HENAO CARDONA</v>
      </c>
      <c r="C1123" s="94" t="str">
        <f>VLOOKUP(A1123,'CENTRO DE COSTOS'!A:D,2,FALSE)</f>
        <v>0004-0003</v>
      </c>
      <c r="D1123" s="8">
        <v>76892</v>
      </c>
      <c r="E1123" s="8">
        <v>2741703</v>
      </c>
      <c r="F1123" s="8">
        <v>79591</v>
      </c>
      <c r="G1123" s="8" t="s">
        <v>6241</v>
      </c>
      <c r="H1123" s="8" t="s">
        <v>232</v>
      </c>
      <c r="I1123" s="8" t="s">
        <v>776</v>
      </c>
      <c r="J1123" s="8" t="s">
        <v>11590</v>
      </c>
      <c r="K1123" s="8" t="s">
        <v>160</v>
      </c>
      <c r="L1123" s="8" t="s">
        <v>11591</v>
      </c>
      <c r="M1123" s="183">
        <v>45915.469444444447</v>
      </c>
      <c r="N1123" s="183">
        <v>45918.454861111109</v>
      </c>
      <c r="O1123" s="8"/>
      <c r="P1123" s="8" t="s">
        <v>8318</v>
      </c>
      <c r="Q1123" s="8" t="s">
        <v>8318</v>
      </c>
      <c r="R1123" s="8" t="s">
        <v>6245</v>
      </c>
      <c r="S1123" s="8" t="s">
        <v>6245</v>
      </c>
      <c r="T1123" s="8" t="s">
        <v>6246</v>
      </c>
      <c r="U1123" s="8" t="s">
        <v>7731</v>
      </c>
      <c r="V1123" s="8" t="s">
        <v>11592</v>
      </c>
      <c r="W1123" s="8" t="s">
        <v>165</v>
      </c>
      <c r="X1123" s="8"/>
      <c r="Y1123" s="94" t="str">
        <f>VLOOKUP(D1123,TIPOLOGIA!A:F,6,0)</f>
        <v>TIPO I</v>
      </c>
      <c r="Z1123" s="94" t="str">
        <f>VLOOKUP(D1123,TIPOLOGIA!A:F,5,0)</f>
        <v>TERRESTRE</v>
      </c>
      <c r="AA1123" s="8" t="s">
        <v>11402</v>
      </c>
      <c r="AB1123" s="8">
        <v>1</v>
      </c>
      <c r="AC1123" s="86">
        <f>IF(W1123="SOPORTE_TELEFÓNICO",'BASE LIQUIDACION REDEBAN 2025'!$B$19,IF(AND(W1123="VISITA_TÉCNICA",Y1123="TIPO II"),'BASE LIQUIDACION REDEBAN 2025'!$B$18,'BASE LIQUIDACION REDEBAN 2025'!$B$17))</f>
        <v>35779.500569199998</v>
      </c>
      <c r="AD1123" s="86">
        <v>0</v>
      </c>
      <c r="AE1123" s="86">
        <f t="shared" si="17"/>
        <v>35779.500569199998</v>
      </c>
      <c r="AG1123" s="78"/>
    </row>
    <row r="1124" spans="1:33" s="49" customFormat="1">
      <c r="A1124" s="8" t="s">
        <v>101</v>
      </c>
      <c r="B1124" s="94" t="str">
        <f>VLOOKUP(A1124,'CENTRO DE COSTOS'!A:D,4,FALSE)</f>
        <v>KEVIN ALEXIS CORZO BUSTOS</v>
      </c>
      <c r="C1124" s="94" t="str">
        <f>VLOOKUP(A1124,'CENTRO DE COSTOS'!A:D,2,FALSE)</f>
        <v>0004-0007</v>
      </c>
      <c r="D1124" s="8">
        <v>85001</v>
      </c>
      <c r="E1124" s="8">
        <v>2745061</v>
      </c>
      <c r="F1124" s="8">
        <v>61691</v>
      </c>
      <c r="G1124" s="8" t="s">
        <v>6241</v>
      </c>
      <c r="H1124" s="8" t="s">
        <v>882</v>
      </c>
      <c r="I1124" s="8" t="s">
        <v>101</v>
      </c>
      <c r="J1124" s="8" t="s">
        <v>11593</v>
      </c>
      <c r="K1124" s="8" t="s">
        <v>160</v>
      </c>
      <c r="L1124" s="8" t="s">
        <v>11594</v>
      </c>
      <c r="M1124" s="183">
        <v>45916.333333333343</v>
      </c>
      <c r="N1124" s="183">
        <v>45918.456250000003</v>
      </c>
      <c r="O1124" s="8"/>
      <c r="P1124" s="8" t="s">
        <v>8318</v>
      </c>
      <c r="Q1124" s="8" t="s">
        <v>8318</v>
      </c>
      <c r="R1124" s="8" t="s">
        <v>162</v>
      </c>
      <c r="S1124" s="8" t="s">
        <v>6245</v>
      </c>
      <c r="T1124" s="8" t="s">
        <v>6246</v>
      </c>
      <c r="U1124" s="8" t="s">
        <v>7731</v>
      </c>
      <c r="V1124" s="8" t="s">
        <v>11595</v>
      </c>
      <c r="W1124" s="8" t="s">
        <v>8320</v>
      </c>
      <c r="X1124" s="8"/>
      <c r="Y1124" s="94" t="str">
        <f>VLOOKUP(D1124,TIPOLOGIA!A:F,6,0)</f>
        <v>TIPO I</v>
      </c>
      <c r="Z1124" s="94" t="str">
        <f>VLOOKUP(D1124,TIPOLOGIA!A:F,5,0)</f>
        <v>TERRESTRE</v>
      </c>
      <c r="AA1124" s="8" t="s">
        <v>4234</v>
      </c>
      <c r="AB1124" s="8">
        <v>0</v>
      </c>
      <c r="AC1124" s="86">
        <f>IF(W1124="SOPORTE_TELEFÓNICO",'BASE LIQUIDACION REDEBAN 2025'!$B$19,IF(AND(W1124="VISITA_TÉCNICA",Y1124="TIPO II"),'BASE LIQUIDACION REDEBAN 2025'!$B$18,'BASE LIQUIDACION REDEBAN 2025'!$B$17))</f>
        <v>35779.500569199998</v>
      </c>
      <c r="AD1124" s="86">
        <v>0</v>
      </c>
      <c r="AE1124" s="86">
        <f t="shared" si="17"/>
        <v>35779.500569199998</v>
      </c>
      <c r="AG1124" s="78"/>
    </row>
    <row r="1125" spans="1:33" s="49" customFormat="1">
      <c r="A1125" s="8" t="s">
        <v>76</v>
      </c>
      <c r="B1125" s="94" t="str">
        <f>VLOOKUP(A1125,'CENTRO DE COSTOS'!A:D,4,FALSE)</f>
        <v>DIEGO FERNANDO HENAO CARDONA</v>
      </c>
      <c r="C1125" s="94" t="str">
        <f>VLOOKUP(A1125,'CENTRO DE COSTOS'!A:D,2,FALSE)</f>
        <v>0004-0003</v>
      </c>
      <c r="D1125" s="8">
        <v>76126</v>
      </c>
      <c r="E1125" s="8">
        <v>2743457</v>
      </c>
      <c r="F1125" s="8">
        <v>79619</v>
      </c>
      <c r="G1125" s="8" t="s">
        <v>6241</v>
      </c>
      <c r="H1125" s="8" t="s">
        <v>232</v>
      </c>
      <c r="I1125" s="8" t="s">
        <v>6925</v>
      </c>
      <c r="J1125" s="8" t="s">
        <v>11596</v>
      </c>
      <c r="K1125" s="8" t="s">
        <v>160</v>
      </c>
      <c r="L1125" s="8" t="s">
        <v>11597</v>
      </c>
      <c r="M1125" s="183">
        <v>45915.629861111112</v>
      </c>
      <c r="N1125" s="183">
        <v>45918.459722222222</v>
      </c>
      <c r="O1125" s="8"/>
      <c r="P1125" s="8" t="s">
        <v>8318</v>
      </c>
      <c r="Q1125" s="8" t="s">
        <v>8318</v>
      </c>
      <c r="R1125" s="8" t="s">
        <v>6245</v>
      </c>
      <c r="S1125" s="8" t="s">
        <v>6245</v>
      </c>
      <c r="T1125" s="8" t="s">
        <v>6246</v>
      </c>
      <c r="U1125" s="8" t="s">
        <v>7731</v>
      </c>
      <c r="V1125" s="8" t="s">
        <v>11598</v>
      </c>
      <c r="W1125" s="8" t="s">
        <v>165</v>
      </c>
      <c r="X1125" s="8"/>
      <c r="Y1125" s="94" t="str">
        <f>VLOOKUP(D1125,TIPOLOGIA!A:F,6,0)</f>
        <v>TIPO II</v>
      </c>
      <c r="Z1125" s="94" t="str">
        <f>VLOOKUP(D1125,TIPOLOGIA!A:F,5,0)</f>
        <v>TERRESTRE</v>
      </c>
      <c r="AA1125" s="8" t="s">
        <v>521</v>
      </c>
      <c r="AB1125" s="8">
        <v>1</v>
      </c>
      <c r="AC1125" s="86">
        <f>IF(W1125="SOPORTE_TELEFÓNICO",'BASE LIQUIDACION REDEBAN 2025'!$B$19,IF(AND(W1125="VISITA_TÉCNICA",Y1125="TIPO II"),'BASE LIQUIDACION REDEBAN 2025'!$B$18,'BASE LIQUIDACION REDEBAN 2025'!$B$17))</f>
        <v>67654.12000000001</v>
      </c>
      <c r="AD1125" s="86">
        <v>0</v>
      </c>
      <c r="AE1125" s="86">
        <f t="shared" si="17"/>
        <v>67654.12000000001</v>
      </c>
      <c r="AG1125" s="78"/>
    </row>
    <row r="1126" spans="1:33" s="49" customFormat="1">
      <c r="A1126" s="8" t="s">
        <v>92</v>
      </c>
      <c r="B1126" s="94" t="str">
        <f>VLOOKUP(A1126,'CENTRO DE COSTOS'!A:D,4,FALSE)</f>
        <v>KEVIN ALEXIS CORZO BUSTOS</v>
      </c>
      <c r="C1126" s="94" t="str">
        <f>VLOOKUP(A1126,'CENTRO DE COSTOS'!A:D,2,FALSE)</f>
        <v>0004-0007</v>
      </c>
      <c r="D1126" s="8">
        <v>41001</v>
      </c>
      <c r="E1126" s="8">
        <v>2754779</v>
      </c>
      <c r="F1126" s="8">
        <v>29925</v>
      </c>
      <c r="G1126" s="8" t="s">
        <v>6241</v>
      </c>
      <c r="H1126" s="8" t="s">
        <v>430</v>
      </c>
      <c r="I1126" s="8" t="s">
        <v>92</v>
      </c>
      <c r="J1126" s="8" t="s">
        <v>11599</v>
      </c>
      <c r="K1126" s="8" t="s">
        <v>160</v>
      </c>
      <c r="L1126" s="8" t="s">
        <v>11600</v>
      </c>
      <c r="M1126" s="183">
        <v>45917.510416666657</v>
      </c>
      <c r="N1126" s="183">
        <v>45918.460416666669</v>
      </c>
      <c r="O1126" s="8"/>
      <c r="P1126" s="8" t="s">
        <v>8318</v>
      </c>
      <c r="Q1126" s="8" t="s">
        <v>8318</v>
      </c>
      <c r="R1126" s="8" t="s">
        <v>6245</v>
      </c>
      <c r="S1126" s="8" t="s">
        <v>6245</v>
      </c>
      <c r="T1126" s="8" t="s">
        <v>6246</v>
      </c>
      <c r="U1126" s="8" t="s">
        <v>7731</v>
      </c>
      <c r="V1126" s="8" t="s">
        <v>11601</v>
      </c>
      <c r="W1126" s="8" t="s">
        <v>165</v>
      </c>
      <c r="X1126" s="8"/>
      <c r="Y1126" s="94" t="str">
        <f>VLOOKUP(D1126,TIPOLOGIA!A:F,6,0)</f>
        <v>TIPO I</v>
      </c>
      <c r="Z1126" s="94" t="str">
        <f>VLOOKUP(D1126,TIPOLOGIA!A:F,5,0)</f>
        <v>TERRESTRE</v>
      </c>
      <c r="AA1126" s="8" t="s">
        <v>1416</v>
      </c>
      <c r="AB1126" s="8">
        <v>1</v>
      </c>
      <c r="AC1126" s="86">
        <f>IF(W1126="SOPORTE_TELEFÓNICO",'BASE LIQUIDACION REDEBAN 2025'!$B$19,IF(AND(W1126="VISITA_TÉCNICA",Y1126="TIPO II"),'BASE LIQUIDACION REDEBAN 2025'!$B$18,'BASE LIQUIDACION REDEBAN 2025'!$B$17))</f>
        <v>35779.500569199998</v>
      </c>
      <c r="AD1126" s="86">
        <v>0</v>
      </c>
      <c r="AE1126" s="86">
        <f t="shared" si="17"/>
        <v>35779.500569199998</v>
      </c>
      <c r="AG1126" s="78"/>
    </row>
    <row r="1127" spans="1:33" s="49" customFormat="1">
      <c r="A1127" s="8" t="s">
        <v>76</v>
      </c>
      <c r="B1127" s="94" t="str">
        <f>VLOOKUP(A1127,'CENTRO DE COSTOS'!A:D,4,FALSE)</f>
        <v>DIEGO FERNANDO HENAO CARDONA</v>
      </c>
      <c r="C1127" s="94" t="str">
        <f>VLOOKUP(A1127,'CENTRO DE COSTOS'!A:D,2,FALSE)</f>
        <v>0004-0003</v>
      </c>
      <c r="D1127" s="8">
        <v>76834</v>
      </c>
      <c r="E1127" s="8">
        <v>2741087</v>
      </c>
      <c r="F1127" s="8">
        <v>78721</v>
      </c>
      <c r="G1127" s="8" t="s">
        <v>6241</v>
      </c>
      <c r="H1127" s="8" t="s">
        <v>232</v>
      </c>
      <c r="I1127" s="8" t="s">
        <v>341</v>
      </c>
      <c r="J1127" s="8" t="s">
        <v>3330</v>
      </c>
      <c r="K1127" s="8" t="s">
        <v>160</v>
      </c>
      <c r="L1127" s="8" t="s">
        <v>11602</v>
      </c>
      <c r="M1127" s="183">
        <v>45915.450694444437</v>
      </c>
      <c r="N1127" s="183">
        <v>45918.460416666669</v>
      </c>
      <c r="O1127" s="8"/>
      <c r="P1127" s="8" t="s">
        <v>8318</v>
      </c>
      <c r="Q1127" s="8" t="s">
        <v>8318</v>
      </c>
      <c r="R1127" s="8" t="s">
        <v>243</v>
      </c>
      <c r="S1127" s="8" t="s">
        <v>365</v>
      </c>
      <c r="T1127" s="8" t="s">
        <v>6246</v>
      </c>
      <c r="U1127" s="8" t="s">
        <v>7731</v>
      </c>
      <c r="V1127" s="8" t="s">
        <v>11603</v>
      </c>
      <c r="W1127" s="8" t="s">
        <v>165</v>
      </c>
      <c r="X1127" s="8"/>
      <c r="Y1127" s="94" t="str">
        <f>VLOOKUP(D1127,TIPOLOGIA!A:F,6,0)</f>
        <v>TIPO II</v>
      </c>
      <c r="Z1127" s="94" t="str">
        <f>VLOOKUP(D1127,TIPOLOGIA!A:F,5,0)</f>
        <v>TERRESTRE</v>
      </c>
      <c r="AA1127" s="8" t="s">
        <v>1200</v>
      </c>
      <c r="AB1127" s="8">
        <v>1</v>
      </c>
      <c r="AC1127" s="86">
        <f>IF(W1127="SOPORTE_TELEFÓNICO",'BASE LIQUIDACION REDEBAN 2025'!$B$19,IF(AND(W1127="VISITA_TÉCNICA",Y1127="TIPO II"),'BASE LIQUIDACION REDEBAN 2025'!$B$18,'BASE LIQUIDACION REDEBAN 2025'!$B$17))</f>
        <v>67654.12000000001</v>
      </c>
      <c r="AD1127" s="86">
        <v>0</v>
      </c>
      <c r="AE1127" s="86">
        <f t="shared" si="17"/>
        <v>67654.12000000001</v>
      </c>
      <c r="AG1127" s="78"/>
    </row>
    <row r="1128" spans="1:33" s="49" customFormat="1">
      <c r="A1128" s="8" t="s">
        <v>100</v>
      </c>
      <c r="B1128" s="94" t="str">
        <f>VLOOKUP(A1128,'CENTRO DE COSTOS'!A:D,4,FALSE)</f>
        <v>KEVIN ALEXIS CORZO BUSTOS</v>
      </c>
      <c r="C1128" s="94" t="str">
        <f>VLOOKUP(A1128,'CENTRO DE COSTOS'!A:D,2,FALSE)</f>
        <v>0004-0007</v>
      </c>
      <c r="D1128" s="8">
        <v>50001</v>
      </c>
      <c r="E1128" s="8">
        <v>2743250</v>
      </c>
      <c r="F1128" s="8">
        <v>13774</v>
      </c>
      <c r="G1128" s="8" t="s">
        <v>6241</v>
      </c>
      <c r="H1128" s="8" t="s">
        <v>216</v>
      </c>
      <c r="I1128" s="8" t="s">
        <v>100</v>
      </c>
      <c r="J1128" s="8" t="s">
        <v>1405</v>
      </c>
      <c r="K1128" s="8" t="s">
        <v>160</v>
      </c>
      <c r="L1128" s="8" t="s">
        <v>11604</v>
      </c>
      <c r="M1128" s="183">
        <v>45915.616666666669</v>
      </c>
      <c r="N1128" s="183">
        <v>45918.461805555547</v>
      </c>
      <c r="O1128" s="8"/>
      <c r="P1128" s="8" t="s">
        <v>8318</v>
      </c>
      <c r="Q1128" s="8" t="s">
        <v>8318</v>
      </c>
      <c r="R1128" s="8" t="s">
        <v>6245</v>
      </c>
      <c r="S1128" s="8" t="s">
        <v>6245</v>
      </c>
      <c r="T1128" s="8" t="s">
        <v>6246</v>
      </c>
      <c r="U1128" s="8" t="s">
        <v>7731</v>
      </c>
      <c r="V1128" s="8" t="s">
        <v>11605</v>
      </c>
      <c r="W1128" s="8" t="s">
        <v>165</v>
      </c>
      <c r="X1128" s="8"/>
      <c r="Y1128" s="94" t="str">
        <f>VLOOKUP(D1128,TIPOLOGIA!A:F,6,0)</f>
        <v>TIPO I</v>
      </c>
      <c r="Z1128" s="94" t="str">
        <f>VLOOKUP(D1128,TIPOLOGIA!A:F,5,0)</f>
        <v>TERRESTRE</v>
      </c>
      <c r="AA1128" s="8" t="s">
        <v>1928</v>
      </c>
      <c r="AB1128" s="8">
        <v>1</v>
      </c>
      <c r="AC1128" s="86">
        <f>IF(W1128="SOPORTE_TELEFÓNICO",'BASE LIQUIDACION REDEBAN 2025'!$B$19,IF(AND(W1128="VISITA_TÉCNICA",Y1128="TIPO II"),'BASE LIQUIDACION REDEBAN 2025'!$B$18,'BASE LIQUIDACION REDEBAN 2025'!$B$17))</f>
        <v>35779.500569199998</v>
      </c>
      <c r="AD1128" s="86">
        <v>0</v>
      </c>
      <c r="AE1128" s="86">
        <f t="shared" si="17"/>
        <v>35779.500569199998</v>
      </c>
      <c r="AG1128" s="78"/>
    </row>
    <row r="1129" spans="1:33" s="49" customFormat="1">
      <c r="A1129" s="8" t="s">
        <v>90</v>
      </c>
      <c r="B1129" s="94" t="str">
        <f>VLOOKUP(A1129,'CENTRO DE COSTOS'!A:D,4,FALSE)</f>
        <v>JUAN SEBASTIÁN RÍOS CASTRILLÓN</v>
      </c>
      <c r="C1129" s="94" t="str">
        <f>VLOOKUP(A1129,'CENTRO DE COSTOS'!A:D,2,FALSE)</f>
        <v>0004-0005</v>
      </c>
      <c r="D1129" s="8">
        <v>5001</v>
      </c>
      <c r="E1129" s="8">
        <v>2737149</v>
      </c>
      <c r="F1129" s="8">
        <v>79590</v>
      </c>
      <c r="G1129" s="8" t="s">
        <v>6241</v>
      </c>
      <c r="H1129" s="8" t="s">
        <v>249</v>
      </c>
      <c r="I1129" s="8" t="s">
        <v>90</v>
      </c>
      <c r="J1129" s="8" t="s">
        <v>11606</v>
      </c>
      <c r="K1129" s="8" t="s">
        <v>160</v>
      </c>
      <c r="L1129" s="8" t="s">
        <v>11607</v>
      </c>
      <c r="M1129" s="183">
        <v>45913.423611111109</v>
      </c>
      <c r="N1129" s="183">
        <v>45918.461805555547</v>
      </c>
      <c r="O1129" s="8"/>
      <c r="P1129" s="8" t="s">
        <v>8318</v>
      </c>
      <c r="Q1129" s="8" t="s">
        <v>8318</v>
      </c>
      <c r="R1129" s="8" t="s">
        <v>6245</v>
      </c>
      <c r="S1129" s="8" t="s">
        <v>6245</v>
      </c>
      <c r="T1129" s="8" t="s">
        <v>6246</v>
      </c>
      <c r="U1129" s="8" t="s">
        <v>7731</v>
      </c>
      <c r="V1129" s="8" t="s">
        <v>11608</v>
      </c>
      <c r="W1129" s="8" t="s">
        <v>165</v>
      </c>
      <c r="X1129" s="8"/>
      <c r="Y1129" s="94" t="str">
        <f>VLOOKUP(D1129,TIPOLOGIA!A:F,6,0)</f>
        <v>TIPO I</v>
      </c>
      <c r="Z1129" s="94" t="str">
        <f>VLOOKUP(D1129,TIPOLOGIA!A:F,5,0)</f>
        <v>TERRESTRE</v>
      </c>
      <c r="AA1129" s="8" t="s">
        <v>11005</v>
      </c>
      <c r="AB1129" s="8">
        <v>1</v>
      </c>
      <c r="AC1129" s="86">
        <f>IF(W1129="SOPORTE_TELEFÓNICO",'BASE LIQUIDACION REDEBAN 2025'!$B$19,IF(AND(W1129="VISITA_TÉCNICA",Y1129="TIPO II"),'BASE LIQUIDACION REDEBAN 2025'!$B$18,'BASE LIQUIDACION REDEBAN 2025'!$B$17))</f>
        <v>35779.500569199998</v>
      </c>
      <c r="AD1129" s="86">
        <v>0</v>
      </c>
      <c r="AE1129" s="86">
        <f t="shared" si="17"/>
        <v>35779.500569199998</v>
      </c>
      <c r="AG1129" s="78"/>
    </row>
    <row r="1130" spans="1:33" s="49" customFormat="1">
      <c r="A1130" s="8" t="s">
        <v>94</v>
      </c>
      <c r="B1130" s="94" t="str">
        <f>VLOOKUP(A1130,'CENTRO DE COSTOS'!A:D,4,FALSE)</f>
        <v>DIEGO FERNANDO HENAO CARDONA</v>
      </c>
      <c r="C1130" s="94" t="str">
        <f>VLOOKUP(A1130,'CENTRO DE COSTOS'!A:D,2,FALSE)</f>
        <v>0004-0002</v>
      </c>
      <c r="D1130" s="8">
        <v>63594</v>
      </c>
      <c r="E1130" s="8">
        <v>2743432</v>
      </c>
      <c r="F1130" s="8">
        <v>71224</v>
      </c>
      <c r="G1130" s="8" t="s">
        <v>6241</v>
      </c>
      <c r="H1130" s="8" t="s">
        <v>732</v>
      </c>
      <c r="I1130" s="8" t="s">
        <v>2238</v>
      </c>
      <c r="J1130" s="8" t="s">
        <v>11609</v>
      </c>
      <c r="K1130" s="8" t="s">
        <v>160</v>
      </c>
      <c r="L1130" s="8" t="s">
        <v>11610</v>
      </c>
      <c r="M1130" s="183">
        <v>45915.622916666667</v>
      </c>
      <c r="N1130" s="183">
        <v>45918.462500000001</v>
      </c>
      <c r="O1130" s="8"/>
      <c r="P1130" s="8" t="s">
        <v>8318</v>
      </c>
      <c r="Q1130" s="8" t="s">
        <v>8318</v>
      </c>
      <c r="R1130" s="8" t="s">
        <v>357</v>
      </c>
      <c r="S1130" s="8" t="s">
        <v>7936</v>
      </c>
      <c r="T1130" s="8" t="s">
        <v>6246</v>
      </c>
      <c r="U1130" s="8" t="s">
        <v>7731</v>
      </c>
      <c r="V1130" s="8" t="s">
        <v>11611</v>
      </c>
      <c r="W1130" s="8" t="s">
        <v>165</v>
      </c>
      <c r="X1130" s="8"/>
      <c r="Y1130" s="94" t="str">
        <f>VLOOKUP(D1130,TIPOLOGIA!A:F,6,0)</f>
        <v>TIPO II</v>
      </c>
      <c r="Z1130" s="94" t="str">
        <f>VLOOKUP(D1130,TIPOLOGIA!A:F,5,0)</f>
        <v>TERRESTRE</v>
      </c>
      <c r="AA1130" s="8" t="s">
        <v>737</v>
      </c>
      <c r="AB1130" s="8">
        <v>1</v>
      </c>
      <c r="AC1130" s="86">
        <f>IF(W1130="SOPORTE_TELEFÓNICO",'BASE LIQUIDACION REDEBAN 2025'!$B$19,IF(AND(W1130="VISITA_TÉCNICA",Y1130="TIPO II"),'BASE LIQUIDACION REDEBAN 2025'!$B$18,'BASE LIQUIDACION REDEBAN 2025'!$B$17))</f>
        <v>67654.12000000001</v>
      </c>
      <c r="AD1130" s="86">
        <v>0</v>
      </c>
      <c r="AE1130" s="86">
        <f t="shared" si="17"/>
        <v>67654.12000000001</v>
      </c>
      <c r="AG1130" s="78"/>
    </row>
    <row r="1131" spans="1:33" s="49" customFormat="1">
      <c r="A1131" s="8" t="s">
        <v>90</v>
      </c>
      <c r="B1131" s="94" t="str">
        <f>VLOOKUP(A1131,'CENTRO DE COSTOS'!A:D,4,FALSE)</f>
        <v>JUAN SEBASTIÁN RÍOS CASTRILLÓN</v>
      </c>
      <c r="C1131" s="94" t="str">
        <f>VLOOKUP(A1131,'CENTRO DE COSTOS'!A:D,2,FALSE)</f>
        <v>0004-0005</v>
      </c>
      <c r="D1131" s="8">
        <v>5001</v>
      </c>
      <c r="E1131" s="8">
        <v>2737232</v>
      </c>
      <c r="F1131" s="8">
        <v>81039</v>
      </c>
      <c r="G1131" s="8" t="s">
        <v>6241</v>
      </c>
      <c r="H1131" s="8" t="s">
        <v>249</v>
      </c>
      <c r="I1131" s="8" t="s">
        <v>90</v>
      </c>
      <c r="J1131" s="8" t="s">
        <v>8855</v>
      </c>
      <c r="K1131" s="8" t="s">
        <v>160</v>
      </c>
      <c r="L1131" s="8" t="s">
        <v>11612</v>
      </c>
      <c r="M1131" s="183">
        <v>45913.46875</v>
      </c>
      <c r="N1131" s="183">
        <v>45918.462500000001</v>
      </c>
      <c r="O1131" s="8"/>
      <c r="P1131" s="8" t="s">
        <v>8318</v>
      </c>
      <c r="Q1131" s="8" t="s">
        <v>8318</v>
      </c>
      <c r="R1131" s="8" t="s">
        <v>243</v>
      </c>
      <c r="S1131" s="8" t="s">
        <v>244</v>
      </c>
      <c r="T1131" s="8" t="s">
        <v>6246</v>
      </c>
      <c r="U1131" s="8" t="s">
        <v>7731</v>
      </c>
      <c r="V1131" s="8" t="s">
        <v>11613</v>
      </c>
      <c r="W1131" s="8" t="s">
        <v>165</v>
      </c>
      <c r="X1131" s="8"/>
      <c r="Y1131" s="94" t="str">
        <f>VLOOKUP(D1131,TIPOLOGIA!A:F,6,0)</f>
        <v>TIPO I</v>
      </c>
      <c r="Z1131" s="94" t="str">
        <f>VLOOKUP(D1131,TIPOLOGIA!A:F,5,0)</f>
        <v>TERRESTRE</v>
      </c>
      <c r="AA1131" s="8" t="s">
        <v>11005</v>
      </c>
      <c r="AB1131" s="8">
        <v>1</v>
      </c>
      <c r="AC1131" s="86">
        <f>IF(W1131="SOPORTE_TELEFÓNICO",'BASE LIQUIDACION REDEBAN 2025'!$B$19,IF(AND(W1131="VISITA_TÉCNICA",Y1131="TIPO II"),'BASE LIQUIDACION REDEBAN 2025'!$B$18,'BASE LIQUIDACION REDEBAN 2025'!$B$17))</f>
        <v>35779.500569199998</v>
      </c>
      <c r="AD1131" s="86">
        <v>0</v>
      </c>
      <c r="AE1131" s="86">
        <f t="shared" si="17"/>
        <v>35779.500569199998</v>
      </c>
      <c r="AG1131" s="78"/>
    </row>
    <row r="1132" spans="1:33" s="49" customFormat="1">
      <c r="A1132" s="8" t="s">
        <v>80</v>
      </c>
      <c r="B1132" s="94" t="str">
        <f>VLOOKUP(A1132,'CENTRO DE COSTOS'!A:D,4,FALSE)</f>
        <v>JOSE MAURICIO HERNANDEZ ROJAS</v>
      </c>
      <c r="C1132" s="94" t="str">
        <f>VLOOKUP(A1132,'CENTRO DE COSTOS'!A:D,2,FALSE)</f>
        <v>0004-0001</v>
      </c>
      <c r="D1132" s="8">
        <v>13836</v>
      </c>
      <c r="E1132" s="8">
        <v>2730641</v>
      </c>
      <c r="F1132" s="8">
        <v>48796</v>
      </c>
      <c r="G1132" s="8" t="s">
        <v>6241</v>
      </c>
      <c r="H1132" s="8" t="s">
        <v>685</v>
      </c>
      <c r="I1132" s="8" t="s">
        <v>2922</v>
      </c>
      <c r="J1132" s="8" t="s">
        <v>11614</v>
      </c>
      <c r="K1132" s="8" t="s">
        <v>160</v>
      </c>
      <c r="L1132" s="8" t="s">
        <v>11615</v>
      </c>
      <c r="M1132" s="183">
        <v>45912.333333333343</v>
      </c>
      <c r="N1132" s="183">
        <v>45918.464583333327</v>
      </c>
      <c r="O1132" s="8"/>
      <c r="P1132" s="8" t="s">
        <v>8318</v>
      </c>
      <c r="Q1132" s="8" t="s">
        <v>8318</v>
      </c>
      <c r="R1132" s="8" t="s">
        <v>243</v>
      </c>
      <c r="S1132" s="8" t="s">
        <v>365</v>
      </c>
      <c r="T1132" s="8" t="s">
        <v>6246</v>
      </c>
      <c r="U1132" s="8" t="s">
        <v>7731</v>
      </c>
      <c r="V1132" s="8" t="s">
        <v>11616</v>
      </c>
      <c r="W1132" s="8" t="s">
        <v>165</v>
      </c>
      <c r="X1132" s="8"/>
      <c r="Y1132" s="94" t="str">
        <f>VLOOKUP(D1132,TIPOLOGIA!A:F,6,0)</f>
        <v>TIPO II</v>
      </c>
      <c r="Z1132" s="94" t="str">
        <f>VLOOKUP(D1132,TIPOLOGIA!A:F,5,0)</f>
        <v>TERRESTRE</v>
      </c>
      <c r="AA1132" s="8" t="s">
        <v>690</v>
      </c>
      <c r="AB1132" s="8">
        <v>1</v>
      </c>
      <c r="AC1132" s="86">
        <f>IF(W1132="SOPORTE_TELEFÓNICO",'BASE LIQUIDACION REDEBAN 2025'!$B$19,IF(AND(W1132="VISITA_TÉCNICA",Y1132="TIPO II"),'BASE LIQUIDACION REDEBAN 2025'!$B$18,'BASE LIQUIDACION REDEBAN 2025'!$B$17))</f>
        <v>67654.12000000001</v>
      </c>
      <c r="AD1132" s="86">
        <v>0</v>
      </c>
      <c r="AE1132" s="86">
        <f t="shared" si="17"/>
        <v>67654.12000000001</v>
      </c>
      <c r="AG1132" s="78"/>
    </row>
    <row r="1133" spans="1:33" s="49" customFormat="1">
      <c r="A1133" s="8" t="s">
        <v>68</v>
      </c>
      <c r="B1133" s="94" t="str">
        <f>VLOOKUP(A1133,'CENTRO DE COSTOS'!A:D,4,FALSE)</f>
        <v>WILLIAM ASDRUBAL ROZO ROZO</v>
      </c>
      <c r="C1133" s="94" t="str">
        <f>VLOOKUP(A1133,'CENTRO DE COSTOS'!A:D,2,FALSE)</f>
        <v>0004-0004</v>
      </c>
      <c r="D1133" s="8">
        <v>11001</v>
      </c>
      <c r="E1133" s="8">
        <v>2755310</v>
      </c>
      <c r="F1133" s="8">
        <v>16360</v>
      </c>
      <c r="G1133" s="8" t="s">
        <v>6241</v>
      </c>
      <c r="H1133" s="8" t="s">
        <v>417</v>
      </c>
      <c r="I1133" s="8" t="s">
        <v>68</v>
      </c>
      <c r="J1133" s="8" t="s">
        <v>11617</v>
      </c>
      <c r="K1133" s="8" t="s">
        <v>160</v>
      </c>
      <c r="L1133" s="8" t="s">
        <v>11618</v>
      </c>
      <c r="M1133" s="183">
        <v>45917.563888888893</v>
      </c>
      <c r="N1133" s="183">
        <v>45918.465277777781</v>
      </c>
      <c r="O1133" s="8"/>
      <c r="P1133" s="8" t="s">
        <v>8318</v>
      </c>
      <c r="Q1133" s="8" t="s">
        <v>8318</v>
      </c>
      <c r="R1133" s="8" t="s">
        <v>357</v>
      </c>
      <c r="S1133" s="8" t="s">
        <v>7751</v>
      </c>
      <c r="T1133" s="8" t="s">
        <v>6246</v>
      </c>
      <c r="U1133" s="8" t="s">
        <v>7731</v>
      </c>
      <c r="V1133" s="8" t="s">
        <v>11619</v>
      </c>
      <c r="W1133" s="8" t="s">
        <v>165</v>
      </c>
      <c r="X1133" s="8"/>
      <c r="Y1133" s="94" t="str">
        <f>VLOOKUP(D1133,TIPOLOGIA!A:F,6,0)</f>
        <v>TIPO I</v>
      </c>
      <c r="Z1133" s="94" t="str">
        <f>VLOOKUP(D1133,TIPOLOGIA!A:F,5,0)</f>
        <v>TERRESTRE</v>
      </c>
      <c r="AA1133" s="8" t="s">
        <v>3599</v>
      </c>
      <c r="AB1133" s="8">
        <v>1</v>
      </c>
      <c r="AC1133" s="86">
        <f>IF(W1133="SOPORTE_TELEFÓNICO",'BASE LIQUIDACION REDEBAN 2025'!$B$19,IF(AND(W1133="VISITA_TÉCNICA",Y1133="TIPO II"),'BASE LIQUIDACION REDEBAN 2025'!$B$18,'BASE LIQUIDACION REDEBAN 2025'!$B$17))</f>
        <v>35779.500569199998</v>
      </c>
      <c r="AD1133" s="86">
        <v>0</v>
      </c>
      <c r="AE1133" s="86">
        <f t="shared" si="17"/>
        <v>35779.500569199998</v>
      </c>
      <c r="AG1133" s="78"/>
    </row>
    <row r="1134" spans="1:33" s="49" customFormat="1">
      <c r="A1134" s="8" t="s">
        <v>90</v>
      </c>
      <c r="B1134" s="94" t="str">
        <f>VLOOKUP(A1134,'CENTRO DE COSTOS'!A:D,4,FALSE)</f>
        <v>JUAN SEBASTIÁN RÍOS CASTRILLÓN</v>
      </c>
      <c r="C1134" s="94" t="str">
        <f>VLOOKUP(A1134,'CENTRO DE COSTOS'!A:D,2,FALSE)</f>
        <v>0004-0005</v>
      </c>
      <c r="D1134" s="8">
        <v>5615</v>
      </c>
      <c r="E1134" s="8">
        <v>2742557</v>
      </c>
      <c r="F1134" s="8">
        <v>73716</v>
      </c>
      <c r="G1134" s="8" t="s">
        <v>6241</v>
      </c>
      <c r="H1134" s="8" t="s">
        <v>249</v>
      </c>
      <c r="I1134" s="8" t="s">
        <v>1026</v>
      </c>
      <c r="J1134" s="8" t="s">
        <v>11620</v>
      </c>
      <c r="K1134" s="8" t="s">
        <v>160</v>
      </c>
      <c r="L1134" s="8" t="s">
        <v>11621</v>
      </c>
      <c r="M1134" s="183">
        <v>45915.564583333333</v>
      </c>
      <c r="N1134" s="183">
        <v>45918.46597222222</v>
      </c>
      <c r="O1134" s="8"/>
      <c r="P1134" s="8" t="s">
        <v>8318</v>
      </c>
      <c r="Q1134" s="8" t="s">
        <v>8318</v>
      </c>
      <c r="R1134" s="8" t="s">
        <v>6245</v>
      </c>
      <c r="S1134" s="8" t="s">
        <v>6245</v>
      </c>
      <c r="T1134" s="8" t="s">
        <v>6246</v>
      </c>
      <c r="U1134" s="8" t="s">
        <v>7731</v>
      </c>
      <c r="V1134" s="8" t="s">
        <v>11622</v>
      </c>
      <c r="W1134" s="8" t="s">
        <v>165</v>
      </c>
      <c r="X1134" s="8"/>
      <c r="Y1134" s="94" t="str">
        <f>VLOOKUP(D1134,TIPOLOGIA!A:F,6,0)</f>
        <v>TIPO II</v>
      </c>
      <c r="Z1134" s="94" t="str">
        <f>VLOOKUP(D1134,TIPOLOGIA!A:F,5,0)</f>
        <v>TERRESTRE</v>
      </c>
      <c r="AA1134" s="8" t="s">
        <v>374</v>
      </c>
      <c r="AB1134" s="8">
        <v>1</v>
      </c>
      <c r="AC1134" s="86">
        <f>IF(W1134="SOPORTE_TELEFÓNICO",'BASE LIQUIDACION REDEBAN 2025'!$B$19,IF(AND(W1134="VISITA_TÉCNICA",Y1134="TIPO II"),'BASE LIQUIDACION REDEBAN 2025'!$B$18,'BASE LIQUIDACION REDEBAN 2025'!$B$17))</f>
        <v>67654.12000000001</v>
      </c>
      <c r="AD1134" s="86">
        <v>0</v>
      </c>
      <c r="AE1134" s="86">
        <f t="shared" si="17"/>
        <v>67654.12000000001</v>
      </c>
      <c r="AG1134" s="78"/>
    </row>
    <row r="1135" spans="1:33" s="49" customFormat="1">
      <c r="A1135" s="8" t="s">
        <v>68</v>
      </c>
      <c r="B1135" s="94" t="str">
        <f>VLOOKUP(A1135,'CENTRO DE COSTOS'!A:D,4,FALSE)</f>
        <v>WILLIAM ASDRUBAL ROZO ROZO</v>
      </c>
      <c r="C1135" s="94" t="str">
        <f>VLOOKUP(A1135,'CENTRO DE COSTOS'!A:D,2,FALSE)</f>
        <v>0004-0004</v>
      </c>
      <c r="D1135" s="8">
        <v>25286</v>
      </c>
      <c r="E1135" s="8">
        <v>2754394</v>
      </c>
      <c r="F1135" s="8">
        <v>80017</v>
      </c>
      <c r="G1135" s="8" t="s">
        <v>6241</v>
      </c>
      <c r="H1135" s="8" t="s">
        <v>417</v>
      </c>
      <c r="I1135" s="8" t="s">
        <v>1461</v>
      </c>
      <c r="J1135" s="8" t="s">
        <v>8805</v>
      </c>
      <c r="K1135" s="8" t="s">
        <v>160</v>
      </c>
      <c r="L1135" s="8" t="s">
        <v>11623</v>
      </c>
      <c r="M1135" s="183">
        <v>45917.476388888892</v>
      </c>
      <c r="N1135" s="183">
        <v>45918.466666666667</v>
      </c>
      <c r="O1135" s="8"/>
      <c r="P1135" s="8" t="s">
        <v>8318</v>
      </c>
      <c r="Q1135" s="8" t="s">
        <v>8318</v>
      </c>
      <c r="R1135" s="8" t="s">
        <v>162</v>
      </c>
      <c r="S1135" s="8" t="s">
        <v>162</v>
      </c>
      <c r="T1135" s="8" t="s">
        <v>6246</v>
      </c>
      <c r="U1135" s="8" t="s">
        <v>7731</v>
      </c>
      <c r="V1135" s="8" t="s">
        <v>11624</v>
      </c>
      <c r="W1135" s="8" t="s">
        <v>165</v>
      </c>
      <c r="X1135" s="8"/>
      <c r="Y1135" s="94" t="str">
        <f>VLOOKUP(D1135,TIPOLOGIA!A:F,6,0)</f>
        <v>TIPO II</v>
      </c>
      <c r="Z1135" s="94" t="str">
        <f>VLOOKUP(D1135,TIPOLOGIA!A:F,5,0)</f>
        <v>TERRESTRE</v>
      </c>
      <c r="AA1135" s="8" t="s">
        <v>561</v>
      </c>
      <c r="AB1135" s="8">
        <v>1</v>
      </c>
      <c r="AC1135" s="86">
        <f>IF(W1135="SOPORTE_TELEFÓNICO",'BASE LIQUIDACION REDEBAN 2025'!$B$19,IF(AND(W1135="VISITA_TÉCNICA",Y1135="TIPO II"),'BASE LIQUIDACION REDEBAN 2025'!$B$18,'BASE LIQUIDACION REDEBAN 2025'!$B$17))</f>
        <v>67654.12000000001</v>
      </c>
      <c r="AD1135" s="86">
        <v>0</v>
      </c>
      <c r="AE1135" s="86">
        <f t="shared" si="17"/>
        <v>67654.12000000001</v>
      </c>
      <c r="AG1135" s="78"/>
    </row>
    <row r="1136" spans="1:33" s="49" customFormat="1">
      <c r="A1136" s="8" t="s">
        <v>68</v>
      </c>
      <c r="B1136" s="94" t="str">
        <f>VLOOKUP(A1136,'CENTRO DE COSTOS'!A:D,4,FALSE)</f>
        <v>WILLIAM ASDRUBAL ROZO ROZO</v>
      </c>
      <c r="C1136" s="94" t="str">
        <f>VLOOKUP(A1136,'CENTRO DE COSTOS'!A:D,2,FALSE)</f>
        <v>0004-0004</v>
      </c>
      <c r="D1136" s="8">
        <v>25286</v>
      </c>
      <c r="E1136" s="8">
        <v>2744976</v>
      </c>
      <c r="F1136" s="8">
        <v>79889</v>
      </c>
      <c r="G1136" s="8" t="s">
        <v>6241</v>
      </c>
      <c r="H1136" s="8" t="s">
        <v>417</v>
      </c>
      <c r="I1136" s="8" t="s">
        <v>1461</v>
      </c>
      <c r="J1136" s="8" t="s">
        <v>3608</v>
      </c>
      <c r="K1136" s="8" t="s">
        <v>160</v>
      </c>
      <c r="L1136" s="8" t="s">
        <v>11625</v>
      </c>
      <c r="M1136" s="183">
        <v>45916.333333333343</v>
      </c>
      <c r="N1136" s="183">
        <v>45918.467361111107</v>
      </c>
      <c r="O1136" s="8"/>
      <c r="P1136" s="8" t="s">
        <v>8318</v>
      </c>
      <c r="Q1136" s="8" t="s">
        <v>8318</v>
      </c>
      <c r="R1136" s="8" t="s">
        <v>243</v>
      </c>
      <c r="S1136" s="8" t="s">
        <v>244</v>
      </c>
      <c r="T1136" s="8" t="s">
        <v>6246</v>
      </c>
      <c r="U1136" s="8" t="s">
        <v>7731</v>
      </c>
      <c r="V1136" s="8" t="s">
        <v>11626</v>
      </c>
      <c r="W1136" s="8" t="s">
        <v>165</v>
      </c>
      <c r="X1136" s="8"/>
      <c r="Y1136" s="94" t="str">
        <f>VLOOKUP(D1136,TIPOLOGIA!A:F,6,0)</f>
        <v>TIPO II</v>
      </c>
      <c r="Z1136" s="94" t="str">
        <f>VLOOKUP(D1136,TIPOLOGIA!A:F,5,0)</f>
        <v>TERRESTRE</v>
      </c>
      <c r="AA1136" s="8" t="s">
        <v>3612</v>
      </c>
      <c r="AB1136" s="8">
        <v>1</v>
      </c>
      <c r="AC1136" s="86">
        <f>IF(W1136="SOPORTE_TELEFÓNICO",'BASE LIQUIDACION REDEBAN 2025'!$B$19,IF(AND(W1136="VISITA_TÉCNICA",Y1136="TIPO II"),'BASE LIQUIDACION REDEBAN 2025'!$B$18,'BASE LIQUIDACION REDEBAN 2025'!$B$17))</f>
        <v>67654.12000000001</v>
      </c>
      <c r="AD1136" s="86">
        <v>0</v>
      </c>
      <c r="AE1136" s="86">
        <f t="shared" si="17"/>
        <v>67654.12000000001</v>
      </c>
      <c r="AG1136" s="78"/>
    </row>
    <row r="1137" spans="1:33" s="49" customFormat="1">
      <c r="A1137" s="8" t="s">
        <v>100</v>
      </c>
      <c r="B1137" s="94" t="str">
        <f>VLOOKUP(A1137,'CENTRO DE COSTOS'!A:D,4,FALSE)</f>
        <v>KEVIN ALEXIS CORZO BUSTOS</v>
      </c>
      <c r="C1137" s="94" t="str">
        <f>VLOOKUP(A1137,'CENTRO DE COSTOS'!A:D,2,FALSE)</f>
        <v>0004-0007</v>
      </c>
      <c r="D1137" s="8">
        <v>50689</v>
      </c>
      <c r="E1137" s="8">
        <v>2752137</v>
      </c>
      <c r="F1137" s="8">
        <v>67973</v>
      </c>
      <c r="G1137" s="8" t="s">
        <v>6241</v>
      </c>
      <c r="H1137" s="8" t="s">
        <v>216</v>
      </c>
      <c r="I1137" s="8" t="s">
        <v>3181</v>
      </c>
      <c r="J1137" s="8" t="s">
        <v>9389</v>
      </c>
      <c r="K1137" s="8" t="s">
        <v>160</v>
      </c>
      <c r="L1137" s="8" t="s">
        <v>11627</v>
      </c>
      <c r="M1137" s="183">
        <v>45917.347916666673</v>
      </c>
      <c r="N1137" s="183">
        <v>45918.46875</v>
      </c>
      <c r="O1137" s="8"/>
      <c r="P1137" s="8" t="s">
        <v>8318</v>
      </c>
      <c r="Q1137" s="8" t="s">
        <v>8318</v>
      </c>
      <c r="R1137" s="8" t="s">
        <v>357</v>
      </c>
      <c r="S1137" s="8" t="s">
        <v>358</v>
      </c>
      <c r="T1137" s="8" t="s">
        <v>6246</v>
      </c>
      <c r="U1137" s="8" t="s">
        <v>7731</v>
      </c>
      <c r="V1137" s="8" t="s">
        <v>11628</v>
      </c>
      <c r="W1137" s="8" t="s">
        <v>165</v>
      </c>
      <c r="X1137" s="8"/>
      <c r="Y1137" s="94" t="str">
        <f>VLOOKUP(D1137,TIPOLOGIA!A:F,6,0)</f>
        <v>TIPO II</v>
      </c>
      <c r="Z1137" s="94" t="str">
        <f>VLOOKUP(D1137,TIPOLOGIA!A:F,5,0)</f>
        <v>TERRESTRE</v>
      </c>
      <c r="AA1137" s="8" t="s">
        <v>1538</v>
      </c>
      <c r="AB1137" s="8">
        <v>1</v>
      </c>
      <c r="AC1137" s="86">
        <f>IF(W1137="SOPORTE_TELEFÓNICO",'BASE LIQUIDACION REDEBAN 2025'!$B$19,IF(AND(W1137="VISITA_TÉCNICA",Y1137="TIPO II"),'BASE LIQUIDACION REDEBAN 2025'!$B$18,'BASE LIQUIDACION REDEBAN 2025'!$B$17))</f>
        <v>67654.12000000001</v>
      </c>
      <c r="AD1137" s="86">
        <v>0</v>
      </c>
      <c r="AE1137" s="86">
        <f t="shared" si="17"/>
        <v>67654.12000000001</v>
      </c>
      <c r="AG1137" s="78"/>
    </row>
    <row r="1138" spans="1:33" s="49" customFormat="1">
      <c r="A1138" s="8" t="s">
        <v>100</v>
      </c>
      <c r="B1138" s="94" t="str">
        <f>VLOOKUP(A1138,'CENTRO DE COSTOS'!A:D,4,FALSE)</f>
        <v>KEVIN ALEXIS CORZO BUSTOS</v>
      </c>
      <c r="C1138" s="94" t="str">
        <f>VLOOKUP(A1138,'CENTRO DE COSTOS'!A:D,2,FALSE)</f>
        <v>0004-0007</v>
      </c>
      <c r="D1138" s="8">
        <v>50001</v>
      </c>
      <c r="E1138" s="8">
        <v>2743383</v>
      </c>
      <c r="F1138" s="8">
        <v>78921</v>
      </c>
      <c r="G1138" s="8" t="s">
        <v>6241</v>
      </c>
      <c r="H1138" s="8" t="s">
        <v>216</v>
      </c>
      <c r="I1138" s="8" t="s">
        <v>100</v>
      </c>
      <c r="J1138" s="8" t="s">
        <v>11629</v>
      </c>
      <c r="K1138" s="8" t="s">
        <v>160</v>
      </c>
      <c r="L1138" s="8" t="s">
        <v>11630</v>
      </c>
      <c r="M1138" s="183">
        <v>45915.630555555559</v>
      </c>
      <c r="N1138" s="183">
        <v>45918.470138888893</v>
      </c>
      <c r="O1138" s="8"/>
      <c r="P1138" s="8" t="s">
        <v>8318</v>
      </c>
      <c r="Q1138" s="8" t="s">
        <v>8318</v>
      </c>
      <c r="R1138" s="8" t="s">
        <v>6245</v>
      </c>
      <c r="S1138" s="8" t="s">
        <v>6245</v>
      </c>
      <c r="T1138" s="8" t="s">
        <v>6246</v>
      </c>
      <c r="U1138" s="8" t="s">
        <v>7731</v>
      </c>
      <c r="V1138" s="8" t="s">
        <v>11631</v>
      </c>
      <c r="W1138" s="8" t="s">
        <v>165</v>
      </c>
      <c r="X1138" s="8"/>
      <c r="Y1138" s="94" t="str">
        <f>VLOOKUP(D1138,TIPOLOGIA!A:F,6,0)</f>
        <v>TIPO I</v>
      </c>
      <c r="Z1138" s="94" t="str">
        <f>VLOOKUP(D1138,TIPOLOGIA!A:F,5,0)</f>
        <v>TERRESTRE</v>
      </c>
      <c r="AA1138" s="8" t="s">
        <v>1227</v>
      </c>
      <c r="AB1138" s="8">
        <v>1</v>
      </c>
      <c r="AC1138" s="86">
        <f>IF(W1138="SOPORTE_TELEFÓNICO",'BASE LIQUIDACION REDEBAN 2025'!$B$19,IF(AND(W1138="VISITA_TÉCNICA",Y1138="TIPO II"),'BASE LIQUIDACION REDEBAN 2025'!$B$18,'BASE LIQUIDACION REDEBAN 2025'!$B$17))</f>
        <v>35779.500569199998</v>
      </c>
      <c r="AD1138" s="86">
        <v>0</v>
      </c>
      <c r="AE1138" s="86">
        <f t="shared" si="17"/>
        <v>35779.500569199998</v>
      </c>
      <c r="AG1138" s="78"/>
    </row>
    <row r="1139" spans="1:33" s="49" customFormat="1">
      <c r="A1139" s="8" t="s">
        <v>76</v>
      </c>
      <c r="B1139" s="94" t="str">
        <f>VLOOKUP(A1139,'CENTRO DE COSTOS'!A:D,4,FALSE)</f>
        <v>DIEGO FERNANDO HENAO CARDONA</v>
      </c>
      <c r="C1139" s="94" t="str">
        <f>VLOOKUP(A1139,'CENTRO DE COSTOS'!A:D,2,FALSE)</f>
        <v>0004-0003</v>
      </c>
      <c r="D1139" s="8">
        <v>76520</v>
      </c>
      <c r="E1139" s="8">
        <v>2742451</v>
      </c>
      <c r="F1139" s="8">
        <v>47232</v>
      </c>
      <c r="G1139" s="8" t="s">
        <v>6241</v>
      </c>
      <c r="H1139" s="8" t="s">
        <v>232</v>
      </c>
      <c r="I1139" s="8" t="s">
        <v>1207</v>
      </c>
      <c r="J1139" s="8" t="s">
        <v>11632</v>
      </c>
      <c r="K1139" s="8" t="s">
        <v>160</v>
      </c>
      <c r="L1139" s="8" t="s">
        <v>11633</v>
      </c>
      <c r="M1139" s="183">
        <v>45915.541666666657</v>
      </c>
      <c r="N1139" s="183">
        <v>45918.470138888893</v>
      </c>
      <c r="O1139" s="8"/>
      <c r="P1139" s="8" t="s">
        <v>8318</v>
      </c>
      <c r="Q1139" s="8" t="s">
        <v>8318</v>
      </c>
      <c r="R1139" s="8" t="s">
        <v>6245</v>
      </c>
      <c r="S1139" s="8" t="s">
        <v>6245</v>
      </c>
      <c r="T1139" s="8" t="s">
        <v>6246</v>
      </c>
      <c r="U1139" s="8" t="s">
        <v>7731</v>
      </c>
      <c r="V1139" s="8" t="s">
        <v>11634</v>
      </c>
      <c r="W1139" s="8" t="s">
        <v>165</v>
      </c>
      <c r="X1139" s="8"/>
      <c r="Y1139" s="94" t="str">
        <f>VLOOKUP(D1139,TIPOLOGIA!A:F,6,0)</f>
        <v>TIPO I</v>
      </c>
      <c r="Z1139" s="94" t="str">
        <f>VLOOKUP(D1139,TIPOLOGIA!A:F,5,0)</f>
        <v>TERRESTRE</v>
      </c>
      <c r="AA1139" s="8" t="s">
        <v>531</v>
      </c>
      <c r="AB1139" s="8">
        <v>1</v>
      </c>
      <c r="AC1139" s="86">
        <f>IF(W1139="SOPORTE_TELEFÓNICO",'BASE LIQUIDACION REDEBAN 2025'!$B$19,IF(AND(W1139="VISITA_TÉCNICA",Y1139="TIPO II"),'BASE LIQUIDACION REDEBAN 2025'!$B$18,'BASE LIQUIDACION REDEBAN 2025'!$B$17))</f>
        <v>35779.500569199998</v>
      </c>
      <c r="AD1139" s="86">
        <v>0</v>
      </c>
      <c r="AE1139" s="86">
        <f t="shared" si="17"/>
        <v>35779.500569199998</v>
      </c>
      <c r="AG1139" s="78"/>
    </row>
    <row r="1140" spans="1:33" s="49" customFormat="1">
      <c r="A1140" s="8" t="s">
        <v>76</v>
      </c>
      <c r="B1140" s="94" t="str">
        <f>VLOOKUP(A1140,'CENTRO DE COSTOS'!A:D,4,FALSE)</f>
        <v>DIEGO FERNANDO HENAO CARDONA</v>
      </c>
      <c r="C1140" s="94" t="str">
        <f>VLOOKUP(A1140,'CENTRO DE COSTOS'!A:D,2,FALSE)</f>
        <v>0004-0003</v>
      </c>
      <c r="D1140" s="8">
        <v>76248</v>
      </c>
      <c r="E1140" s="8">
        <v>2744979</v>
      </c>
      <c r="F1140" s="8">
        <v>72520</v>
      </c>
      <c r="G1140" s="8" t="s">
        <v>6241</v>
      </c>
      <c r="H1140" s="8" t="s">
        <v>232</v>
      </c>
      <c r="I1140" s="8" t="s">
        <v>1995</v>
      </c>
      <c r="J1140" s="8" t="s">
        <v>11635</v>
      </c>
      <c r="K1140" s="8" t="s">
        <v>160</v>
      </c>
      <c r="L1140" s="8" t="s">
        <v>11636</v>
      </c>
      <c r="M1140" s="183">
        <v>45916.333333333343</v>
      </c>
      <c r="N1140" s="183">
        <v>45918.472222222219</v>
      </c>
      <c r="O1140" s="8"/>
      <c r="P1140" s="8" t="s">
        <v>8318</v>
      </c>
      <c r="Q1140" s="8" t="s">
        <v>8318</v>
      </c>
      <c r="R1140" s="8" t="s">
        <v>6245</v>
      </c>
      <c r="S1140" s="8" t="s">
        <v>6245</v>
      </c>
      <c r="T1140" s="8" t="s">
        <v>6246</v>
      </c>
      <c r="U1140" s="8" t="s">
        <v>7731</v>
      </c>
      <c r="V1140" s="8" t="s">
        <v>11431</v>
      </c>
      <c r="W1140" s="8" t="s">
        <v>165</v>
      </c>
      <c r="X1140" s="8"/>
      <c r="Y1140" s="94" t="str">
        <f>VLOOKUP(D1140,TIPOLOGIA!A:F,6,0)</f>
        <v>TIPO II</v>
      </c>
      <c r="Z1140" s="94" t="str">
        <f>VLOOKUP(D1140,TIPOLOGIA!A:F,5,0)</f>
        <v>TERRESTRE</v>
      </c>
      <c r="AA1140" s="8" t="s">
        <v>531</v>
      </c>
      <c r="AB1140" s="8">
        <v>1</v>
      </c>
      <c r="AC1140" s="86">
        <f>IF(W1140="SOPORTE_TELEFÓNICO",'BASE LIQUIDACION REDEBAN 2025'!$B$19,IF(AND(W1140="VISITA_TÉCNICA",Y1140="TIPO II"),'BASE LIQUIDACION REDEBAN 2025'!$B$18,'BASE LIQUIDACION REDEBAN 2025'!$B$17))</f>
        <v>67654.12000000001</v>
      </c>
      <c r="AD1140" s="86">
        <v>0</v>
      </c>
      <c r="AE1140" s="86">
        <f t="shared" si="17"/>
        <v>67654.12000000001</v>
      </c>
      <c r="AG1140" s="78"/>
    </row>
    <row r="1141" spans="1:33" s="49" customFormat="1">
      <c r="A1141" s="8" t="s">
        <v>68</v>
      </c>
      <c r="B1141" s="94" t="str">
        <f>VLOOKUP(A1141,'CENTRO DE COSTOS'!A:D,4,FALSE)</f>
        <v>WILLIAM ASDRUBAL ROZO ROZO</v>
      </c>
      <c r="C1141" s="94" t="str">
        <f>VLOOKUP(A1141,'CENTRO DE COSTOS'!A:D,2,FALSE)</f>
        <v>0004-0004</v>
      </c>
      <c r="D1141" s="8">
        <v>11001</v>
      </c>
      <c r="E1141" s="8">
        <v>2751949</v>
      </c>
      <c r="F1141" s="8">
        <v>76822</v>
      </c>
      <c r="G1141" s="8" t="s">
        <v>6241</v>
      </c>
      <c r="H1141" s="8" t="s">
        <v>417</v>
      </c>
      <c r="I1141" s="8" t="s">
        <v>68</v>
      </c>
      <c r="J1141" s="8" t="s">
        <v>4992</v>
      </c>
      <c r="K1141" s="8" t="s">
        <v>160</v>
      </c>
      <c r="L1141" s="8" t="s">
        <v>11637</v>
      </c>
      <c r="M1141" s="183">
        <v>45917.333333333343</v>
      </c>
      <c r="N1141" s="183">
        <v>45918.473611111112</v>
      </c>
      <c r="O1141" s="8"/>
      <c r="P1141" s="8" t="s">
        <v>8318</v>
      </c>
      <c r="Q1141" s="8" t="s">
        <v>8318</v>
      </c>
      <c r="R1141" s="8" t="s">
        <v>243</v>
      </c>
      <c r="S1141" s="8" t="s">
        <v>365</v>
      </c>
      <c r="T1141" s="8" t="s">
        <v>6246</v>
      </c>
      <c r="U1141" s="8" t="s">
        <v>7731</v>
      </c>
      <c r="V1141" s="8" t="s">
        <v>11638</v>
      </c>
      <c r="W1141" s="8" t="s">
        <v>165</v>
      </c>
      <c r="X1141" s="8"/>
      <c r="Y1141" s="94" t="str">
        <f>VLOOKUP(D1141,TIPOLOGIA!A:F,6,0)</f>
        <v>TIPO I</v>
      </c>
      <c r="Z1141" s="94" t="str">
        <f>VLOOKUP(D1141,TIPOLOGIA!A:F,5,0)</f>
        <v>TERRESTRE</v>
      </c>
      <c r="AA1141" s="8" t="s">
        <v>11639</v>
      </c>
      <c r="AB1141" s="8">
        <v>1</v>
      </c>
      <c r="AC1141" s="86">
        <f>IF(W1141="SOPORTE_TELEFÓNICO",'BASE LIQUIDACION REDEBAN 2025'!$B$19,IF(AND(W1141="VISITA_TÉCNICA",Y1141="TIPO II"),'BASE LIQUIDACION REDEBAN 2025'!$B$18,'BASE LIQUIDACION REDEBAN 2025'!$B$17))</f>
        <v>35779.500569199998</v>
      </c>
      <c r="AD1141" s="86">
        <v>0</v>
      </c>
      <c r="AE1141" s="86">
        <f t="shared" si="17"/>
        <v>35779.500569199998</v>
      </c>
      <c r="AG1141" s="78"/>
    </row>
    <row r="1142" spans="1:33" s="49" customFormat="1">
      <c r="A1142" s="8" t="s">
        <v>81</v>
      </c>
      <c r="B1142" s="94" t="str">
        <f>VLOOKUP(A1142,'CENTRO DE COSTOS'!A:D,4,FALSE)</f>
        <v>MIGUEL JULIÁN HERNÁNDEZ GUARÍN</v>
      </c>
      <c r="C1142" s="94" t="str">
        <f>VLOOKUP(A1142,'CENTRO DE COSTOS'!A:D,2,FALSE)</f>
        <v>0004-0008</v>
      </c>
      <c r="D1142" s="8">
        <v>54001</v>
      </c>
      <c r="E1142" s="8">
        <v>2748676</v>
      </c>
      <c r="F1142" s="8">
        <v>79377</v>
      </c>
      <c r="G1142" s="8" t="s">
        <v>6241</v>
      </c>
      <c r="H1142" s="8" t="s">
        <v>296</v>
      </c>
      <c r="I1142" s="8" t="s">
        <v>81</v>
      </c>
      <c r="J1142" s="8" t="s">
        <v>11640</v>
      </c>
      <c r="K1142" s="8" t="s">
        <v>160</v>
      </c>
      <c r="L1142" s="8" t="s">
        <v>11641</v>
      </c>
      <c r="M1142" s="183">
        <v>45916.564583333333</v>
      </c>
      <c r="N1142" s="183">
        <v>45918.474999999999</v>
      </c>
      <c r="O1142" s="8"/>
      <c r="P1142" s="8" t="s">
        <v>8318</v>
      </c>
      <c r="Q1142" s="8" t="s">
        <v>8318</v>
      </c>
      <c r="R1142" s="8" t="s">
        <v>6245</v>
      </c>
      <c r="S1142" s="8" t="s">
        <v>6245</v>
      </c>
      <c r="T1142" s="8" t="s">
        <v>6246</v>
      </c>
      <c r="U1142" s="8" t="s">
        <v>7731</v>
      </c>
      <c r="V1142" s="8" t="s">
        <v>11642</v>
      </c>
      <c r="W1142" s="8" t="s">
        <v>165</v>
      </c>
      <c r="X1142" s="8"/>
      <c r="Y1142" s="94" t="str">
        <f>VLOOKUP(D1142,TIPOLOGIA!A:F,6,0)</f>
        <v>TIPO I</v>
      </c>
      <c r="Z1142" s="94" t="str">
        <f>VLOOKUP(D1142,TIPOLOGIA!A:F,5,0)</f>
        <v>TERRESTRE</v>
      </c>
      <c r="AA1142" s="8" t="s">
        <v>307</v>
      </c>
      <c r="AB1142" s="8">
        <v>1</v>
      </c>
      <c r="AC1142" s="86">
        <f>IF(W1142="SOPORTE_TELEFÓNICO",'BASE LIQUIDACION REDEBAN 2025'!$B$19,IF(AND(W1142="VISITA_TÉCNICA",Y1142="TIPO II"),'BASE LIQUIDACION REDEBAN 2025'!$B$18,'BASE LIQUIDACION REDEBAN 2025'!$B$17))</f>
        <v>35779.500569199998</v>
      </c>
      <c r="AD1142" s="86">
        <v>0</v>
      </c>
      <c r="AE1142" s="86">
        <f t="shared" si="17"/>
        <v>35779.500569199998</v>
      </c>
      <c r="AG1142" s="78"/>
    </row>
    <row r="1143" spans="1:33" s="49" customFormat="1">
      <c r="A1143" s="8" t="s">
        <v>91</v>
      </c>
      <c r="B1143" s="94" t="str">
        <f>VLOOKUP(A1143,'CENTRO DE COSTOS'!A:D,4,FALSE)</f>
        <v>JOSE MAURICIO HERNANDEZ ROJAS</v>
      </c>
      <c r="C1143" s="94" t="str">
        <f>VLOOKUP(A1143,'CENTRO DE COSTOS'!A:D,2,FALSE)</f>
        <v>0004-0001</v>
      </c>
      <c r="D1143" s="8">
        <v>23001</v>
      </c>
      <c r="E1143" s="8">
        <v>2744576</v>
      </c>
      <c r="F1143" s="8">
        <v>79780</v>
      </c>
      <c r="G1143" s="8" t="s">
        <v>6241</v>
      </c>
      <c r="H1143" s="8" t="s">
        <v>193</v>
      </c>
      <c r="I1143" s="8" t="s">
        <v>91</v>
      </c>
      <c r="J1143" s="8" t="s">
        <v>8385</v>
      </c>
      <c r="K1143" s="8" t="s">
        <v>160</v>
      </c>
      <c r="L1143" s="8" t="s">
        <v>11643</v>
      </c>
      <c r="M1143" s="183">
        <v>45915.706944444442</v>
      </c>
      <c r="N1143" s="183">
        <v>45918.475694444453</v>
      </c>
      <c r="O1143" s="8"/>
      <c r="P1143" s="8" t="s">
        <v>8318</v>
      </c>
      <c r="Q1143" s="8" t="s">
        <v>8318</v>
      </c>
      <c r="R1143" s="8" t="s">
        <v>162</v>
      </c>
      <c r="S1143" s="8" t="s">
        <v>162</v>
      </c>
      <c r="T1143" s="8" t="s">
        <v>6246</v>
      </c>
      <c r="U1143" s="8" t="s">
        <v>7731</v>
      </c>
      <c r="V1143" s="8" t="s">
        <v>11644</v>
      </c>
      <c r="W1143" s="8" t="s">
        <v>165</v>
      </c>
      <c r="X1143" s="8"/>
      <c r="Y1143" s="94" t="str">
        <f>VLOOKUP(D1143,TIPOLOGIA!A:F,6,0)</f>
        <v>TIPO I</v>
      </c>
      <c r="Z1143" s="94" t="str">
        <f>VLOOKUP(D1143,TIPOLOGIA!A:F,5,0)</f>
        <v>TERRESTRE</v>
      </c>
      <c r="AA1143" s="8" t="s">
        <v>1493</v>
      </c>
      <c r="AB1143" s="8">
        <v>1</v>
      </c>
      <c r="AC1143" s="86">
        <f>IF(W1143="SOPORTE_TELEFÓNICO",'BASE LIQUIDACION REDEBAN 2025'!$B$19,IF(AND(W1143="VISITA_TÉCNICA",Y1143="TIPO II"),'BASE LIQUIDACION REDEBAN 2025'!$B$18,'BASE LIQUIDACION REDEBAN 2025'!$B$17))</f>
        <v>35779.500569199998</v>
      </c>
      <c r="AD1143" s="86">
        <v>0</v>
      </c>
      <c r="AE1143" s="86">
        <f t="shared" si="17"/>
        <v>35779.500569199998</v>
      </c>
      <c r="AG1143" s="78"/>
    </row>
    <row r="1144" spans="1:33" s="49" customFormat="1">
      <c r="A1144" s="8" t="s">
        <v>68</v>
      </c>
      <c r="B1144" s="94" t="str">
        <f>VLOOKUP(A1144,'CENTRO DE COSTOS'!A:D,4,FALSE)</f>
        <v>WILLIAM ASDRUBAL ROZO ROZO</v>
      </c>
      <c r="C1144" s="94" t="str">
        <f>VLOOKUP(A1144,'CENTRO DE COSTOS'!A:D,2,FALSE)</f>
        <v>0004-0004</v>
      </c>
      <c r="D1144" s="8">
        <v>11001</v>
      </c>
      <c r="E1144" s="8">
        <v>2747809</v>
      </c>
      <c r="F1144" s="8">
        <v>59744</v>
      </c>
      <c r="G1144" s="8" t="s">
        <v>6241</v>
      </c>
      <c r="H1144" s="8" t="s">
        <v>417</v>
      </c>
      <c r="I1144" s="8" t="s">
        <v>68</v>
      </c>
      <c r="J1144" s="8" t="s">
        <v>11645</v>
      </c>
      <c r="K1144" s="8" t="s">
        <v>160</v>
      </c>
      <c r="L1144" s="8" t="s">
        <v>11646</v>
      </c>
      <c r="M1144" s="183">
        <v>45916.461111111108</v>
      </c>
      <c r="N1144" s="183">
        <v>45918.479166666657</v>
      </c>
      <c r="O1144" s="8"/>
      <c r="P1144" s="8" t="s">
        <v>8318</v>
      </c>
      <c r="Q1144" s="8" t="s">
        <v>8318</v>
      </c>
      <c r="R1144" s="8" t="s">
        <v>162</v>
      </c>
      <c r="S1144" s="8" t="s">
        <v>6245</v>
      </c>
      <c r="T1144" s="8" t="s">
        <v>7735</v>
      </c>
      <c r="U1144" s="8" t="s">
        <v>8730</v>
      </c>
      <c r="V1144" s="8" t="s">
        <v>11647</v>
      </c>
      <c r="W1144" s="8" t="s">
        <v>165</v>
      </c>
      <c r="X1144" s="8"/>
      <c r="Y1144" s="94" t="str">
        <f>VLOOKUP(D1144,TIPOLOGIA!A:F,6,0)</f>
        <v>TIPO I</v>
      </c>
      <c r="Z1144" s="94" t="str">
        <f>VLOOKUP(D1144,TIPOLOGIA!A:F,5,0)</f>
        <v>TERRESTRE</v>
      </c>
      <c r="AA1144" s="8" t="s">
        <v>930</v>
      </c>
      <c r="AB1144" s="8">
        <v>1</v>
      </c>
      <c r="AC1144" s="86">
        <f>IF(W1144="SOPORTE_TELEFÓNICO",'BASE LIQUIDACION REDEBAN 2025'!$B$19,IF(AND(W1144="VISITA_TÉCNICA",Y1144="TIPO II"),'BASE LIQUIDACION REDEBAN 2025'!$B$18,'BASE LIQUIDACION REDEBAN 2025'!$B$17))</f>
        <v>35779.500569199998</v>
      </c>
      <c r="AD1144" s="86">
        <v>0</v>
      </c>
      <c r="AE1144" s="86">
        <f t="shared" si="17"/>
        <v>35779.500569199998</v>
      </c>
      <c r="AG1144" s="78"/>
    </row>
    <row r="1145" spans="1:33" s="49" customFormat="1">
      <c r="A1145" s="8" t="s">
        <v>72</v>
      </c>
      <c r="B1145" s="94" t="str">
        <f>VLOOKUP(A1145,'CENTRO DE COSTOS'!A:D,4,FALSE)</f>
        <v>MIGUEL JULIÁN HERNÁNDEZ GUARÍN</v>
      </c>
      <c r="C1145" s="94" t="str">
        <f>VLOOKUP(A1145,'CENTRO DE COSTOS'!A:D,2,FALSE)</f>
        <v>0004-0008</v>
      </c>
      <c r="D1145" s="8">
        <v>68001</v>
      </c>
      <c r="E1145" s="8">
        <v>2755248</v>
      </c>
      <c r="F1145" s="8">
        <v>78979</v>
      </c>
      <c r="G1145" s="8" t="s">
        <v>6241</v>
      </c>
      <c r="H1145" s="8" t="s">
        <v>224</v>
      </c>
      <c r="I1145" s="8" t="s">
        <v>72</v>
      </c>
      <c r="J1145" s="8" t="s">
        <v>8751</v>
      </c>
      <c r="K1145" s="8" t="s">
        <v>160</v>
      </c>
      <c r="L1145" s="8" t="s">
        <v>11648</v>
      </c>
      <c r="M1145" s="183">
        <v>45917.585416666669</v>
      </c>
      <c r="N1145" s="183">
        <v>45918.480555555558</v>
      </c>
      <c r="O1145" s="8"/>
      <c r="P1145" s="8" t="s">
        <v>8318</v>
      </c>
      <c r="Q1145" s="8" t="s">
        <v>8318</v>
      </c>
      <c r="R1145" s="8" t="s">
        <v>243</v>
      </c>
      <c r="S1145" s="8" t="s">
        <v>365</v>
      </c>
      <c r="T1145" s="8" t="s">
        <v>6246</v>
      </c>
      <c r="U1145" s="8" t="s">
        <v>7731</v>
      </c>
      <c r="V1145" s="8" t="s">
        <v>11649</v>
      </c>
      <c r="W1145" s="8" t="s">
        <v>165</v>
      </c>
      <c r="X1145" s="8"/>
      <c r="Y1145" s="94" t="str">
        <f>VLOOKUP(D1145,TIPOLOGIA!A:F,6,0)</f>
        <v>TIPO I</v>
      </c>
      <c r="Z1145" s="94" t="str">
        <f>VLOOKUP(D1145,TIPOLOGIA!A:F,5,0)</f>
        <v>TERRESTRE</v>
      </c>
      <c r="AA1145" s="8" t="s">
        <v>480</v>
      </c>
      <c r="AB1145" s="8">
        <v>1</v>
      </c>
      <c r="AC1145" s="86">
        <f>IF(W1145="SOPORTE_TELEFÓNICO",'BASE LIQUIDACION REDEBAN 2025'!$B$19,IF(AND(W1145="VISITA_TÉCNICA",Y1145="TIPO II"),'BASE LIQUIDACION REDEBAN 2025'!$B$18,'BASE LIQUIDACION REDEBAN 2025'!$B$17))</f>
        <v>35779.500569199998</v>
      </c>
      <c r="AD1145" s="86">
        <v>0</v>
      </c>
      <c r="AE1145" s="86">
        <f t="shared" si="17"/>
        <v>35779.500569199998</v>
      </c>
      <c r="AG1145" s="78"/>
    </row>
    <row r="1146" spans="1:33" s="49" customFormat="1">
      <c r="A1146" s="8" t="s">
        <v>101</v>
      </c>
      <c r="B1146" s="94" t="str">
        <f>VLOOKUP(A1146,'CENTRO DE COSTOS'!A:D,4,FALSE)</f>
        <v>KEVIN ALEXIS CORZO BUSTOS</v>
      </c>
      <c r="C1146" s="94" t="str">
        <f>VLOOKUP(A1146,'CENTRO DE COSTOS'!A:D,2,FALSE)</f>
        <v>0004-0007</v>
      </c>
      <c r="D1146" s="8">
        <v>85001</v>
      </c>
      <c r="E1146" s="8">
        <v>2738421</v>
      </c>
      <c r="F1146" s="8">
        <v>79926</v>
      </c>
      <c r="G1146" s="8" t="s">
        <v>6241</v>
      </c>
      <c r="H1146" s="8" t="s">
        <v>882</v>
      </c>
      <c r="I1146" s="8" t="s">
        <v>101</v>
      </c>
      <c r="J1146" s="8" t="s">
        <v>8425</v>
      </c>
      <c r="K1146" s="8" t="s">
        <v>160</v>
      </c>
      <c r="L1146" s="8" t="s">
        <v>11650</v>
      </c>
      <c r="M1146" s="183">
        <v>45914.612500000003</v>
      </c>
      <c r="N1146" s="183">
        <v>45918.486805555563</v>
      </c>
      <c r="O1146" s="8"/>
      <c r="P1146" s="8" t="s">
        <v>8318</v>
      </c>
      <c r="Q1146" s="8" t="s">
        <v>8318</v>
      </c>
      <c r="R1146" s="8" t="s">
        <v>243</v>
      </c>
      <c r="S1146" s="8" t="s">
        <v>244</v>
      </c>
      <c r="T1146" s="8" t="s">
        <v>6246</v>
      </c>
      <c r="U1146" s="8" t="s">
        <v>7731</v>
      </c>
      <c r="V1146" s="8" t="s">
        <v>11651</v>
      </c>
      <c r="W1146" s="8" t="s">
        <v>8320</v>
      </c>
      <c r="X1146" s="8"/>
      <c r="Y1146" s="94" t="str">
        <f>VLOOKUP(D1146,TIPOLOGIA!A:F,6,0)</f>
        <v>TIPO I</v>
      </c>
      <c r="Z1146" s="94" t="str">
        <f>VLOOKUP(D1146,TIPOLOGIA!A:F,5,0)</f>
        <v>TERRESTRE</v>
      </c>
      <c r="AA1146" s="8" t="s">
        <v>4234</v>
      </c>
      <c r="AB1146" s="8">
        <v>0</v>
      </c>
      <c r="AC1146" s="86">
        <f>IF(W1146="SOPORTE_TELEFÓNICO",'BASE LIQUIDACION REDEBAN 2025'!$B$19,IF(AND(W1146="VISITA_TÉCNICA",Y1146="TIPO II"),'BASE LIQUIDACION REDEBAN 2025'!$B$18,'BASE LIQUIDACION REDEBAN 2025'!$B$17))</f>
        <v>35779.500569199998</v>
      </c>
      <c r="AD1146" s="86">
        <v>0</v>
      </c>
      <c r="AE1146" s="86">
        <f t="shared" si="17"/>
        <v>35779.500569199998</v>
      </c>
      <c r="AG1146" s="78"/>
    </row>
    <row r="1147" spans="1:33" s="49" customFormat="1">
      <c r="A1147" s="8" t="s">
        <v>92</v>
      </c>
      <c r="B1147" s="94" t="str">
        <f>VLOOKUP(A1147,'CENTRO DE COSTOS'!A:D,4,FALSE)</f>
        <v>KEVIN ALEXIS CORZO BUSTOS</v>
      </c>
      <c r="C1147" s="94" t="str">
        <f>VLOOKUP(A1147,'CENTRO DE COSTOS'!A:D,2,FALSE)</f>
        <v>0004-0007</v>
      </c>
      <c r="D1147" s="8">
        <v>18753</v>
      </c>
      <c r="E1147" s="8">
        <v>2715523</v>
      </c>
      <c r="F1147" s="8">
        <v>57516</v>
      </c>
      <c r="G1147" s="8" t="s">
        <v>6241</v>
      </c>
      <c r="H1147" s="8" t="s">
        <v>208</v>
      </c>
      <c r="I1147" s="8" t="s">
        <v>3640</v>
      </c>
      <c r="J1147" s="8" t="s">
        <v>11652</v>
      </c>
      <c r="K1147" s="8" t="s">
        <v>160</v>
      </c>
      <c r="L1147" s="8" t="s">
        <v>11653</v>
      </c>
      <c r="M1147" s="183">
        <v>45909.494444444441</v>
      </c>
      <c r="N1147" s="183">
        <v>45918.490972222222</v>
      </c>
      <c r="O1147" s="8"/>
      <c r="P1147" s="8" t="s">
        <v>8318</v>
      </c>
      <c r="Q1147" s="8" t="s">
        <v>8318</v>
      </c>
      <c r="R1147" s="8" t="s">
        <v>243</v>
      </c>
      <c r="S1147" s="8" t="s">
        <v>244</v>
      </c>
      <c r="T1147" s="8" t="s">
        <v>6246</v>
      </c>
      <c r="U1147" s="8" t="s">
        <v>7731</v>
      </c>
      <c r="V1147" s="8" t="s">
        <v>11654</v>
      </c>
      <c r="W1147" s="8" t="s">
        <v>8320</v>
      </c>
      <c r="X1147" s="8"/>
      <c r="Y1147" s="94" t="str">
        <f>VLOOKUP(D1147,TIPOLOGIA!A:F,6,0)</f>
        <v>TIPO IV ESPECIAL</v>
      </c>
      <c r="Z1147" s="94" t="str">
        <f>VLOOKUP(D1147,TIPOLOGIA!A:F,5,0)</f>
        <v>TERRESTRE / AEREO</v>
      </c>
      <c r="AA1147" s="8"/>
      <c r="AB1147" s="8">
        <v>0</v>
      </c>
      <c r="AC1147" s="86">
        <f>IF(W1147="SOPORTE_TELEFÓNICO",'BASE LIQUIDACION REDEBAN 2025'!$B$19,IF(AND(W1147="VISITA_TÉCNICA",Y1147="TIPO II"),'BASE LIQUIDACION REDEBAN 2025'!$B$18,'BASE LIQUIDACION REDEBAN 2025'!$B$17))</f>
        <v>35779.500569199998</v>
      </c>
      <c r="AD1147" s="86">
        <v>0</v>
      </c>
      <c r="AE1147" s="86">
        <f t="shared" si="17"/>
        <v>35779.500569199998</v>
      </c>
      <c r="AG1147" s="78"/>
    </row>
    <row r="1148" spans="1:33" s="49" customFormat="1">
      <c r="A1148" s="8" t="s">
        <v>72</v>
      </c>
      <c r="B1148" s="94" t="str">
        <f>VLOOKUP(A1148,'CENTRO DE COSTOS'!A:D,4,FALSE)</f>
        <v>MIGUEL JULIÁN HERNÁNDEZ GUARÍN</v>
      </c>
      <c r="C1148" s="94" t="str">
        <f>VLOOKUP(A1148,'CENTRO DE COSTOS'!A:D,2,FALSE)</f>
        <v>0004-0008</v>
      </c>
      <c r="D1148" s="8">
        <v>68001</v>
      </c>
      <c r="E1148" s="8">
        <v>2751333</v>
      </c>
      <c r="F1148" s="8">
        <v>33506</v>
      </c>
      <c r="G1148" s="8" t="s">
        <v>6241</v>
      </c>
      <c r="H1148" s="8" t="s">
        <v>224</v>
      </c>
      <c r="I1148" s="8" t="s">
        <v>72</v>
      </c>
      <c r="J1148" s="8" t="s">
        <v>9418</v>
      </c>
      <c r="K1148" s="8" t="s">
        <v>160</v>
      </c>
      <c r="L1148" s="8" t="s">
        <v>11655</v>
      </c>
      <c r="M1148" s="183">
        <v>45917.333333333343</v>
      </c>
      <c r="N1148" s="183">
        <v>45918.492361111108</v>
      </c>
      <c r="O1148" s="8"/>
      <c r="P1148" s="8" t="s">
        <v>8318</v>
      </c>
      <c r="Q1148" s="8" t="s">
        <v>8318</v>
      </c>
      <c r="R1148" s="8" t="s">
        <v>6245</v>
      </c>
      <c r="S1148" s="8" t="s">
        <v>6245</v>
      </c>
      <c r="T1148" s="8" t="s">
        <v>6246</v>
      </c>
      <c r="U1148" s="8" t="s">
        <v>7731</v>
      </c>
      <c r="V1148" s="8" t="s">
        <v>11656</v>
      </c>
      <c r="W1148" s="8" t="s">
        <v>165</v>
      </c>
      <c r="X1148" s="8"/>
      <c r="Y1148" s="94" t="str">
        <f>VLOOKUP(D1148,TIPOLOGIA!A:F,6,0)</f>
        <v>TIPO I</v>
      </c>
      <c r="Z1148" s="94" t="str">
        <f>VLOOKUP(D1148,TIPOLOGIA!A:F,5,0)</f>
        <v>TERRESTRE</v>
      </c>
      <c r="AA1148" s="8" t="s">
        <v>2493</v>
      </c>
      <c r="AB1148" s="8">
        <v>1</v>
      </c>
      <c r="AC1148" s="86">
        <f>IF(W1148="SOPORTE_TELEFÓNICO",'BASE LIQUIDACION REDEBAN 2025'!$B$19,IF(AND(W1148="VISITA_TÉCNICA",Y1148="TIPO II"),'BASE LIQUIDACION REDEBAN 2025'!$B$18,'BASE LIQUIDACION REDEBAN 2025'!$B$17))</f>
        <v>35779.500569199998</v>
      </c>
      <c r="AD1148" s="86">
        <v>0</v>
      </c>
      <c r="AE1148" s="86">
        <f t="shared" ref="AE1148:AE1211" si="18">IF(W1148="VISITA_TÉCNICA",AC1148*AB1148,AC1148)</f>
        <v>35779.500569199998</v>
      </c>
      <c r="AG1148" s="78"/>
    </row>
    <row r="1149" spans="1:33" s="49" customFormat="1">
      <c r="A1149" s="8" t="s">
        <v>90</v>
      </c>
      <c r="B1149" s="94" t="str">
        <f>VLOOKUP(A1149,'CENTRO DE COSTOS'!A:D,4,FALSE)</f>
        <v>JUAN SEBASTIÁN RÍOS CASTRILLÓN</v>
      </c>
      <c r="C1149" s="94" t="str">
        <f>VLOOKUP(A1149,'CENTRO DE COSTOS'!A:D,2,FALSE)</f>
        <v>0004-0005</v>
      </c>
      <c r="D1149" s="8">
        <v>27205</v>
      </c>
      <c r="E1149" s="8">
        <v>2722594</v>
      </c>
      <c r="F1149" s="8">
        <v>78531</v>
      </c>
      <c r="G1149" s="8" t="s">
        <v>6241</v>
      </c>
      <c r="H1149" s="8" t="s">
        <v>932</v>
      </c>
      <c r="I1149" s="8" t="s">
        <v>10432</v>
      </c>
      <c r="J1149" s="8" t="s">
        <v>11657</v>
      </c>
      <c r="K1149" s="8" t="s">
        <v>160</v>
      </c>
      <c r="L1149" s="8" t="s">
        <v>11658</v>
      </c>
      <c r="M1149" s="183">
        <v>45910.584027777782</v>
      </c>
      <c r="N1149" s="183">
        <v>45918.500694444447</v>
      </c>
      <c r="O1149" s="8"/>
      <c r="P1149" s="8" t="s">
        <v>8318</v>
      </c>
      <c r="Q1149" s="8" t="s">
        <v>8318</v>
      </c>
      <c r="R1149" s="8" t="s">
        <v>162</v>
      </c>
      <c r="S1149" s="8" t="s">
        <v>162</v>
      </c>
      <c r="T1149" s="8" t="s">
        <v>6246</v>
      </c>
      <c r="U1149" s="8" t="s">
        <v>7731</v>
      </c>
      <c r="V1149" s="8" t="s">
        <v>11659</v>
      </c>
      <c r="W1149" s="8" t="s">
        <v>8320</v>
      </c>
      <c r="X1149" s="8"/>
      <c r="Y1149" s="94" t="str">
        <f>VLOOKUP(D1149,TIPOLOGIA!A:F,6,0)</f>
        <v>TIPO IV ESPECIAL</v>
      </c>
      <c r="Z1149" s="94" t="str">
        <f>VLOOKUP(D1149,TIPOLOGIA!A:F,5,0)</f>
        <v>AEREO</v>
      </c>
      <c r="AA1149" s="8" t="s">
        <v>1483</v>
      </c>
      <c r="AB1149" s="8">
        <v>0</v>
      </c>
      <c r="AC1149" s="86">
        <f>IF(W1149="SOPORTE_TELEFÓNICO",'BASE LIQUIDACION REDEBAN 2025'!$B$19,IF(AND(W1149="VISITA_TÉCNICA",Y1149="TIPO II"),'BASE LIQUIDACION REDEBAN 2025'!$B$18,'BASE LIQUIDACION REDEBAN 2025'!$B$17))</f>
        <v>35779.500569199998</v>
      </c>
      <c r="AD1149" s="86">
        <v>0</v>
      </c>
      <c r="AE1149" s="86">
        <f t="shared" si="18"/>
        <v>35779.500569199998</v>
      </c>
      <c r="AG1149" s="78"/>
    </row>
    <row r="1150" spans="1:33" s="49" customFormat="1">
      <c r="A1150" s="8" t="s">
        <v>72</v>
      </c>
      <c r="B1150" s="94" t="str">
        <f>VLOOKUP(A1150,'CENTRO DE COSTOS'!A:D,4,FALSE)</f>
        <v>MIGUEL JULIÁN HERNÁNDEZ GUARÍN</v>
      </c>
      <c r="C1150" s="94" t="str">
        <f>VLOOKUP(A1150,'CENTRO DE COSTOS'!A:D,2,FALSE)</f>
        <v>0004-0008</v>
      </c>
      <c r="D1150" s="8">
        <v>13688</v>
      </c>
      <c r="E1150" s="8">
        <v>2737585</v>
      </c>
      <c r="F1150" s="8">
        <v>77326</v>
      </c>
      <c r="G1150" s="8" t="s">
        <v>6241</v>
      </c>
      <c r="H1150" s="8" t="s">
        <v>685</v>
      </c>
      <c r="I1150" s="8" t="s">
        <v>826</v>
      </c>
      <c r="J1150" s="8" t="s">
        <v>11660</v>
      </c>
      <c r="K1150" s="8" t="s">
        <v>160</v>
      </c>
      <c r="L1150" s="8" t="s">
        <v>11661</v>
      </c>
      <c r="M1150" s="183">
        <v>45915.333333333343</v>
      </c>
      <c r="N1150" s="183">
        <v>45918.50277777778</v>
      </c>
      <c r="O1150" s="8"/>
      <c r="P1150" s="8" t="s">
        <v>8318</v>
      </c>
      <c r="Q1150" s="8" t="s">
        <v>8318</v>
      </c>
      <c r="R1150" s="8" t="s">
        <v>6245</v>
      </c>
      <c r="S1150" s="8" t="s">
        <v>6245</v>
      </c>
      <c r="T1150" s="8" t="s">
        <v>6246</v>
      </c>
      <c r="U1150" s="8" t="s">
        <v>7731</v>
      </c>
      <c r="V1150" s="8" t="s">
        <v>11662</v>
      </c>
      <c r="W1150" s="8" t="s">
        <v>8320</v>
      </c>
      <c r="X1150" s="8"/>
      <c r="Y1150" s="94" t="str">
        <f>VLOOKUP(D1150,TIPOLOGIA!A:F,6,0)</f>
        <v>TIPO IV ESPECIAL</v>
      </c>
      <c r="Z1150" s="94" t="str">
        <f>VLOOKUP(D1150,TIPOLOGIA!A:F,5,0)</f>
        <v>TERRESTRE/FLUVIAL</v>
      </c>
      <c r="AA1150" s="8"/>
      <c r="AB1150" s="8">
        <v>0</v>
      </c>
      <c r="AC1150" s="86">
        <f>IF(W1150="SOPORTE_TELEFÓNICO",'BASE LIQUIDACION REDEBAN 2025'!$B$19,IF(AND(W1150="VISITA_TÉCNICA",Y1150="TIPO II"),'BASE LIQUIDACION REDEBAN 2025'!$B$18,'BASE LIQUIDACION REDEBAN 2025'!$B$17))</f>
        <v>35779.500569199998</v>
      </c>
      <c r="AD1150" s="86">
        <v>0</v>
      </c>
      <c r="AE1150" s="86">
        <f t="shared" si="18"/>
        <v>35779.500569199998</v>
      </c>
      <c r="AG1150" s="78"/>
    </row>
    <row r="1151" spans="1:33" s="49" customFormat="1">
      <c r="A1151" s="8" t="s">
        <v>90</v>
      </c>
      <c r="B1151" s="94" t="str">
        <f>VLOOKUP(A1151,'CENTRO DE COSTOS'!A:D,4,FALSE)</f>
        <v>JUAN SEBASTIÁN RÍOS CASTRILLÓN</v>
      </c>
      <c r="C1151" s="94" t="str">
        <f>VLOOKUP(A1151,'CENTRO DE COSTOS'!A:D,2,FALSE)</f>
        <v>0004-0005</v>
      </c>
      <c r="D1151" s="8">
        <v>27001</v>
      </c>
      <c r="E1151" s="8">
        <v>2729502</v>
      </c>
      <c r="F1151" s="8">
        <v>76854</v>
      </c>
      <c r="G1151" s="8" t="s">
        <v>6241</v>
      </c>
      <c r="H1151" s="8" t="s">
        <v>932</v>
      </c>
      <c r="I1151" s="8" t="s">
        <v>1937</v>
      </c>
      <c r="J1151" s="8" t="s">
        <v>11663</v>
      </c>
      <c r="K1151" s="8" t="s">
        <v>160</v>
      </c>
      <c r="L1151" s="8" t="s">
        <v>11664</v>
      </c>
      <c r="M1151" s="183">
        <v>45911.65902777778</v>
      </c>
      <c r="N1151" s="183">
        <v>45918.50277777778</v>
      </c>
      <c r="O1151" s="8"/>
      <c r="P1151" s="8" t="s">
        <v>8318</v>
      </c>
      <c r="Q1151" s="8" t="s">
        <v>8318</v>
      </c>
      <c r="R1151" s="8" t="s">
        <v>6245</v>
      </c>
      <c r="S1151" s="8" t="s">
        <v>6245</v>
      </c>
      <c r="T1151" s="8" t="s">
        <v>6246</v>
      </c>
      <c r="U1151" s="8" t="s">
        <v>7731</v>
      </c>
      <c r="V1151" s="8" t="s">
        <v>11665</v>
      </c>
      <c r="W1151" s="8" t="s">
        <v>8320</v>
      </c>
      <c r="X1151" s="8"/>
      <c r="Y1151" s="94" t="str">
        <f>VLOOKUP(D1151,TIPOLOGIA!A:F,6,0)</f>
        <v>TIPO IV ESPECIAL</v>
      </c>
      <c r="Z1151" s="94" t="str">
        <f>VLOOKUP(D1151,TIPOLOGIA!A:F,5,0)</f>
        <v>AEREO</v>
      </c>
      <c r="AA1151" s="8"/>
      <c r="AB1151" s="8">
        <v>0</v>
      </c>
      <c r="AC1151" s="86">
        <f>IF(W1151="SOPORTE_TELEFÓNICO",'BASE LIQUIDACION REDEBAN 2025'!$B$19,IF(AND(W1151="VISITA_TÉCNICA",Y1151="TIPO II"),'BASE LIQUIDACION REDEBAN 2025'!$B$18,'BASE LIQUIDACION REDEBAN 2025'!$B$17))</f>
        <v>35779.500569199998</v>
      </c>
      <c r="AD1151" s="86">
        <v>0</v>
      </c>
      <c r="AE1151" s="86">
        <f t="shared" si="18"/>
        <v>35779.500569199998</v>
      </c>
      <c r="AG1151" s="78"/>
    </row>
    <row r="1152" spans="1:33" s="49" customFormat="1">
      <c r="A1152" s="8" t="s">
        <v>72</v>
      </c>
      <c r="B1152" s="94" t="str">
        <f>VLOOKUP(A1152,'CENTRO DE COSTOS'!A:D,4,FALSE)</f>
        <v>MIGUEL JULIÁN HERNÁNDEZ GUARÍN</v>
      </c>
      <c r="C1152" s="94" t="str">
        <f>VLOOKUP(A1152,'CENTRO DE COSTOS'!A:D,2,FALSE)</f>
        <v>0004-0008</v>
      </c>
      <c r="D1152" s="8">
        <v>13688</v>
      </c>
      <c r="E1152" s="8">
        <v>2737702</v>
      </c>
      <c r="F1152" s="8">
        <v>61502</v>
      </c>
      <c r="G1152" s="8" t="s">
        <v>6241</v>
      </c>
      <c r="H1152" s="8" t="s">
        <v>685</v>
      </c>
      <c r="I1152" s="8" t="s">
        <v>826</v>
      </c>
      <c r="J1152" s="8" t="s">
        <v>11660</v>
      </c>
      <c r="K1152" s="8" t="s">
        <v>160</v>
      </c>
      <c r="L1152" s="8" t="s">
        <v>11666</v>
      </c>
      <c r="M1152" s="183">
        <v>45915.333333333343</v>
      </c>
      <c r="N1152" s="183">
        <v>45918.504166666673</v>
      </c>
      <c r="O1152" s="8"/>
      <c r="P1152" s="8" t="s">
        <v>8318</v>
      </c>
      <c r="Q1152" s="8" t="s">
        <v>8318</v>
      </c>
      <c r="R1152" s="8" t="s">
        <v>6245</v>
      </c>
      <c r="S1152" s="8" t="s">
        <v>6245</v>
      </c>
      <c r="T1152" s="8" t="s">
        <v>6246</v>
      </c>
      <c r="U1152" s="8" t="s">
        <v>7731</v>
      </c>
      <c r="V1152" s="8" t="s">
        <v>11667</v>
      </c>
      <c r="W1152" s="8" t="s">
        <v>8320</v>
      </c>
      <c r="X1152" s="8"/>
      <c r="Y1152" s="94" t="str">
        <f>VLOOKUP(D1152,TIPOLOGIA!A:F,6,0)</f>
        <v>TIPO IV ESPECIAL</v>
      </c>
      <c r="Z1152" s="94" t="str">
        <f>VLOOKUP(D1152,TIPOLOGIA!A:F,5,0)</f>
        <v>TERRESTRE/FLUVIAL</v>
      </c>
      <c r="AA1152" s="8"/>
      <c r="AB1152" s="8">
        <v>0</v>
      </c>
      <c r="AC1152" s="86">
        <f>IF(W1152="SOPORTE_TELEFÓNICO",'BASE LIQUIDACION REDEBAN 2025'!$B$19,IF(AND(W1152="VISITA_TÉCNICA",Y1152="TIPO II"),'BASE LIQUIDACION REDEBAN 2025'!$B$18,'BASE LIQUIDACION REDEBAN 2025'!$B$17))</f>
        <v>35779.500569199998</v>
      </c>
      <c r="AD1152" s="86">
        <v>0</v>
      </c>
      <c r="AE1152" s="86">
        <f t="shared" si="18"/>
        <v>35779.500569199998</v>
      </c>
      <c r="AG1152" s="78"/>
    </row>
    <row r="1153" spans="1:33" s="49" customFormat="1">
      <c r="A1153" s="8" t="s">
        <v>76</v>
      </c>
      <c r="B1153" s="94" t="str">
        <f>VLOOKUP(A1153,'CENTRO DE COSTOS'!A:D,4,FALSE)</f>
        <v>DIEGO FERNANDO HENAO CARDONA</v>
      </c>
      <c r="C1153" s="94" t="str">
        <f>VLOOKUP(A1153,'CENTRO DE COSTOS'!A:D,2,FALSE)</f>
        <v>0004-0003</v>
      </c>
      <c r="D1153" s="8">
        <v>19548</v>
      </c>
      <c r="E1153" s="8">
        <v>2737398</v>
      </c>
      <c r="F1153" s="8">
        <v>79824</v>
      </c>
      <c r="G1153" s="8" t="s">
        <v>6241</v>
      </c>
      <c r="H1153" s="8" t="s">
        <v>171</v>
      </c>
      <c r="I1153" s="8" t="s">
        <v>2581</v>
      </c>
      <c r="J1153" s="8" t="s">
        <v>10465</v>
      </c>
      <c r="K1153" s="8" t="s">
        <v>160</v>
      </c>
      <c r="L1153" s="8" t="s">
        <v>11668</v>
      </c>
      <c r="M1153" s="183">
        <v>45915.333333333343</v>
      </c>
      <c r="N1153" s="183">
        <v>45918.504166666673</v>
      </c>
      <c r="O1153" s="8"/>
      <c r="P1153" s="8" t="s">
        <v>8318</v>
      </c>
      <c r="Q1153" s="8" t="s">
        <v>8318</v>
      </c>
      <c r="R1153" s="8" t="s">
        <v>6245</v>
      </c>
      <c r="S1153" s="8" t="s">
        <v>6245</v>
      </c>
      <c r="T1153" s="8" t="s">
        <v>6246</v>
      </c>
      <c r="U1153" s="8" t="s">
        <v>7731</v>
      </c>
      <c r="V1153" s="8" t="s">
        <v>11669</v>
      </c>
      <c r="W1153" s="8" t="s">
        <v>8320</v>
      </c>
      <c r="X1153" s="8"/>
      <c r="Y1153" s="94" t="str">
        <f>VLOOKUP(D1153,TIPOLOGIA!A:F,6,0)</f>
        <v>TIPO III</v>
      </c>
      <c r="Z1153" s="94" t="str">
        <f>VLOOKUP(D1153,TIPOLOGIA!A:F,5,0)</f>
        <v>TERRESTRE</v>
      </c>
      <c r="AA1153" s="8"/>
      <c r="AB1153" s="8">
        <v>0</v>
      </c>
      <c r="AC1153" s="86">
        <f>IF(W1153="SOPORTE_TELEFÓNICO",'BASE LIQUIDACION REDEBAN 2025'!$B$19,IF(AND(W1153="VISITA_TÉCNICA",Y1153="TIPO II"),'BASE LIQUIDACION REDEBAN 2025'!$B$18,'BASE LIQUIDACION REDEBAN 2025'!$B$17))</f>
        <v>35779.500569199998</v>
      </c>
      <c r="AD1153" s="86">
        <v>0</v>
      </c>
      <c r="AE1153" s="86">
        <f t="shared" si="18"/>
        <v>35779.500569199998</v>
      </c>
      <c r="AG1153" s="78"/>
    </row>
    <row r="1154" spans="1:33" s="49" customFormat="1">
      <c r="A1154" s="8" t="s">
        <v>76</v>
      </c>
      <c r="B1154" s="94" t="str">
        <f>VLOOKUP(A1154,'CENTRO DE COSTOS'!A:D,4,FALSE)</f>
        <v>DIEGO FERNANDO HENAO CARDONA</v>
      </c>
      <c r="C1154" s="94" t="str">
        <f>VLOOKUP(A1154,'CENTRO DE COSTOS'!A:D,2,FALSE)</f>
        <v>0004-0003</v>
      </c>
      <c r="D1154" s="8">
        <v>19532</v>
      </c>
      <c r="E1154" s="8">
        <v>2737290</v>
      </c>
      <c r="F1154" s="8">
        <v>80177</v>
      </c>
      <c r="G1154" s="8" t="s">
        <v>6241</v>
      </c>
      <c r="H1154" s="8" t="s">
        <v>171</v>
      </c>
      <c r="I1154" s="8" t="s">
        <v>4977</v>
      </c>
      <c r="J1154" s="8" t="s">
        <v>11670</v>
      </c>
      <c r="K1154" s="8" t="s">
        <v>160</v>
      </c>
      <c r="L1154" s="8" t="s">
        <v>11671</v>
      </c>
      <c r="M1154" s="183">
        <v>45915.333333333343</v>
      </c>
      <c r="N1154" s="183">
        <v>45918.504861111112</v>
      </c>
      <c r="O1154" s="8"/>
      <c r="P1154" s="8" t="s">
        <v>8318</v>
      </c>
      <c r="Q1154" s="8" t="s">
        <v>8318</v>
      </c>
      <c r="R1154" s="8" t="s">
        <v>162</v>
      </c>
      <c r="S1154" s="8" t="s">
        <v>162</v>
      </c>
      <c r="T1154" s="8" t="s">
        <v>6246</v>
      </c>
      <c r="U1154" s="8" t="s">
        <v>7731</v>
      </c>
      <c r="V1154" s="8" t="s">
        <v>11672</v>
      </c>
      <c r="W1154" s="8" t="s">
        <v>8320</v>
      </c>
      <c r="X1154" s="8"/>
      <c r="Y1154" s="94" t="str">
        <f>VLOOKUP(D1154,TIPOLOGIA!A:F,6,0)</f>
        <v>TIPO IV</v>
      </c>
      <c r="Z1154" s="94" t="str">
        <f>VLOOKUP(D1154,TIPOLOGIA!A:F,5,0)</f>
        <v>TERRESTRE</v>
      </c>
      <c r="AA1154" s="8"/>
      <c r="AB1154" s="8">
        <v>0</v>
      </c>
      <c r="AC1154" s="86">
        <f>IF(W1154="SOPORTE_TELEFÓNICO",'BASE LIQUIDACION REDEBAN 2025'!$B$19,IF(AND(W1154="VISITA_TÉCNICA",Y1154="TIPO II"),'BASE LIQUIDACION REDEBAN 2025'!$B$18,'BASE LIQUIDACION REDEBAN 2025'!$B$17))</f>
        <v>35779.500569199998</v>
      </c>
      <c r="AD1154" s="86">
        <v>0</v>
      </c>
      <c r="AE1154" s="86">
        <f t="shared" si="18"/>
        <v>35779.500569199998</v>
      </c>
      <c r="AG1154" s="78"/>
    </row>
    <row r="1155" spans="1:33" s="49" customFormat="1">
      <c r="A1155" s="8" t="s">
        <v>92</v>
      </c>
      <c r="B1155" s="94" t="str">
        <f>VLOOKUP(A1155,'CENTRO DE COSTOS'!A:D,4,FALSE)</f>
        <v>KEVIN ALEXIS CORZO BUSTOS</v>
      </c>
      <c r="C1155" s="94" t="str">
        <f>VLOOKUP(A1155,'CENTRO DE COSTOS'!A:D,2,FALSE)</f>
        <v>0004-0007</v>
      </c>
      <c r="D1155" s="8">
        <v>41791</v>
      </c>
      <c r="E1155" s="8">
        <v>2748123</v>
      </c>
      <c r="F1155" s="8">
        <v>56851</v>
      </c>
      <c r="G1155" s="8" t="s">
        <v>6241</v>
      </c>
      <c r="H1155" s="8" t="s">
        <v>430</v>
      </c>
      <c r="I1155" s="8" t="s">
        <v>5716</v>
      </c>
      <c r="J1155" s="8" t="s">
        <v>11673</v>
      </c>
      <c r="K1155" s="8" t="s">
        <v>160</v>
      </c>
      <c r="L1155" s="8" t="s">
        <v>11674</v>
      </c>
      <c r="M1155" s="183">
        <v>45916.488888888889</v>
      </c>
      <c r="N1155" s="183">
        <v>45918.506249999999</v>
      </c>
      <c r="O1155" s="8"/>
      <c r="P1155" s="8" t="s">
        <v>8318</v>
      </c>
      <c r="Q1155" s="8" t="s">
        <v>8318</v>
      </c>
      <c r="R1155" s="8" t="s">
        <v>6245</v>
      </c>
      <c r="S1155" s="8" t="s">
        <v>6245</v>
      </c>
      <c r="T1155" s="8" t="s">
        <v>6246</v>
      </c>
      <c r="U1155" s="8" t="s">
        <v>7731</v>
      </c>
      <c r="V1155" s="8" t="s">
        <v>11675</v>
      </c>
      <c r="W1155" s="8" t="s">
        <v>8320</v>
      </c>
      <c r="X1155" s="8"/>
      <c r="Y1155" s="94" t="str">
        <f>VLOOKUP(D1155,TIPOLOGIA!A:F,6,0)</f>
        <v>TIPO III</v>
      </c>
      <c r="Z1155" s="94" t="str">
        <f>VLOOKUP(D1155,TIPOLOGIA!A:F,5,0)</f>
        <v>TERRESTRE</v>
      </c>
      <c r="AA1155" s="8"/>
      <c r="AB1155" s="8">
        <v>0</v>
      </c>
      <c r="AC1155" s="86">
        <f>IF(W1155="SOPORTE_TELEFÓNICO",'BASE LIQUIDACION REDEBAN 2025'!$B$19,IF(AND(W1155="VISITA_TÉCNICA",Y1155="TIPO II"),'BASE LIQUIDACION REDEBAN 2025'!$B$18,'BASE LIQUIDACION REDEBAN 2025'!$B$17))</f>
        <v>35779.500569199998</v>
      </c>
      <c r="AD1155" s="86">
        <v>0</v>
      </c>
      <c r="AE1155" s="86">
        <f t="shared" si="18"/>
        <v>35779.500569199998</v>
      </c>
      <c r="AG1155" s="78"/>
    </row>
    <row r="1156" spans="1:33" s="49" customFormat="1">
      <c r="A1156" s="8" t="s">
        <v>81</v>
      </c>
      <c r="B1156" s="94" t="str">
        <f>VLOOKUP(A1156,'CENTRO DE COSTOS'!A:D,4,FALSE)</f>
        <v>MIGUEL JULIÁN HERNÁNDEZ GUARÍN</v>
      </c>
      <c r="C1156" s="94" t="str">
        <f>VLOOKUP(A1156,'CENTRO DE COSTOS'!A:D,2,FALSE)</f>
        <v>0004-0008</v>
      </c>
      <c r="D1156" s="8">
        <v>54810</v>
      </c>
      <c r="E1156" s="8">
        <v>2728211</v>
      </c>
      <c r="F1156" s="8">
        <v>49138</v>
      </c>
      <c r="G1156" s="8" t="s">
        <v>6241</v>
      </c>
      <c r="H1156" s="8" t="s">
        <v>296</v>
      </c>
      <c r="I1156" s="8" t="s">
        <v>4896</v>
      </c>
      <c r="J1156" s="8" t="s">
        <v>11676</v>
      </c>
      <c r="K1156" s="8" t="s">
        <v>160</v>
      </c>
      <c r="L1156" s="8" t="s">
        <v>11677</v>
      </c>
      <c r="M1156" s="183">
        <v>45911.526388888888</v>
      </c>
      <c r="N1156" s="183">
        <v>45918.509722222218</v>
      </c>
      <c r="O1156" s="8"/>
      <c r="P1156" s="8" t="s">
        <v>8318</v>
      </c>
      <c r="Q1156" s="8" t="s">
        <v>8318</v>
      </c>
      <c r="R1156" s="8" t="s">
        <v>243</v>
      </c>
      <c r="S1156" s="8" t="s">
        <v>365</v>
      </c>
      <c r="T1156" s="8" t="s">
        <v>6246</v>
      </c>
      <c r="U1156" s="8" t="s">
        <v>7731</v>
      </c>
      <c r="V1156" s="8" t="s">
        <v>11678</v>
      </c>
      <c r="W1156" s="8" t="s">
        <v>165</v>
      </c>
      <c r="X1156" s="8"/>
      <c r="Y1156" s="94" t="str">
        <f>VLOOKUP(D1156,TIPOLOGIA!A:F,6,0)</f>
        <v>TIPO IV ESPECIAL</v>
      </c>
      <c r="Z1156" s="94" t="str">
        <f>VLOOKUP(D1156,TIPOLOGIA!A:F,5,0)</f>
        <v>TERRESTRE</v>
      </c>
      <c r="AA1156" s="8" t="s">
        <v>730</v>
      </c>
      <c r="AB1156" s="8">
        <v>1</v>
      </c>
      <c r="AC1156" s="86">
        <f>IF(W1156="SOPORTE_TELEFÓNICO",'BASE LIQUIDACION REDEBAN 2025'!$B$19,IF(AND(W1156="VISITA_TÉCNICA",Y1156="TIPO II"),'BASE LIQUIDACION REDEBAN 2025'!$B$18,'BASE LIQUIDACION REDEBAN 2025'!$B$17))</f>
        <v>35779.500569199998</v>
      </c>
      <c r="AD1156" s="86">
        <v>0</v>
      </c>
      <c r="AE1156" s="86">
        <f t="shared" si="18"/>
        <v>35779.500569199998</v>
      </c>
      <c r="AG1156" s="78"/>
    </row>
    <row r="1157" spans="1:33" s="49" customFormat="1">
      <c r="A1157" s="8" t="s">
        <v>90</v>
      </c>
      <c r="B1157" s="94" t="str">
        <f>VLOOKUP(A1157,'CENTRO DE COSTOS'!A:D,4,FALSE)</f>
        <v>JUAN SEBASTIÁN RÍOS CASTRILLÓN</v>
      </c>
      <c r="C1157" s="94" t="str">
        <f>VLOOKUP(A1157,'CENTRO DE COSTOS'!A:D,2,FALSE)</f>
        <v>0004-0005</v>
      </c>
      <c r="D1157" s="8">
        <v>5088</v>
      </c>
      <c r="E1157" s="8">
        <v>2738269</v>
      </c>
      <c r="F1157" s="8">
        <v>71701</v>
      </c>
      <c r="G1157" s="8" t="s">
        <v>6241</v>
      </c>
      <c r="H1157" s="8" t="s">
        <v>249</v>
      </c>
      <c r="I1157" s="8" t="s">
        <v>384</v>
      </c>
      <c r="J1157" s="8" t="s">
        <v>11679</v>
      </c>
      <c r="K1157" s="8" t="s">
        <v>160</v>
      </c>
      <c r="L1157" s="8" t="s">
        <v>11680</v>
      </c>
      <c r="M1157" s="183">
        <v>45914.554166666669</v>
      </c>
      <c r="N1157" s="183">
        <v>45918.513888888891</v>
      </c>
      <c r="O1157" s="8"/>
      <c r="P1157" s="8" t="s">
        <v>8318</v>
      </c>
      <c r="Q1157" s="8" t="s">
        <v>8318</v>
      </c>
      <c r="R1157" s="8" t="s">
        <v>243</v>
      </c>
      <c r="S1157" s="8" t="s">
        <v>365</v>
      </c>
      <c r="T1157" s="8" t="s">
        <v>6246</v>
      </c>
      <c r="U1157" s="8" t="s">
        <v>7731</v>
      </c>
      <c r="V1157" s="8" t="s">
        <v>11681</v>
      </c>
      <c r="W1157" s="8" t="s">
        <v>165</v>
      </c>
      <c r="X1157" s="8"/>
      <c r="Y1157" s="94" t="str">
        <f>VLOOKUP(D1157,TIPOLOGIA!A:F,6,0)</f>
        <v>TIPO I</v>
      </c>
      <c r="Z1157" s="94" t="str">
        <f>VLOOKUP(D1157,TIPOLOGIA!A:F,5,0)</f>
        <v>TERRESTRE</v>
      </c>
      <c r="AA1157" s="8" t="s">
        <v>11005</v>
      </c>
      <c r="AB1157" s="8">
        <v>1</v>
      </c>
      <c r="AC1157" s="86">
        <f>IF(W1157="SOPORTE_TELEFÓNICO",'BASE LIQUIDACION REDEBAN 2025'!$B$19,IF(AND(W1157="VISITA_TÉCNICA",Y1157="TIPO II"),'BASE LIQUIDACION REDEBAN 2025'!$B$18,'BASE LIQUIDACION REDEBAN 2025'!$B$17))</f>
        <v>35779.500569199998</v>
      </c>
      <c r="AD1157" s="86">
        <v>0</v>
      </c>
      <c r="AE1157" s="86">
        <f t="shared" si="18"/>
        <v>35779.500569199998</v>
      </c>
      <c r="AG1157" s="78"/>
    </row>
    <row r="1158" spans="1:33" s="49" customFormat="1">
      <c r="A1158" s="8" t="s">
        <v>90</v>
      </c>
      <c r="B1158" s="94" t="str">
        <f>VLOOKUP(A1158,'CENTRO DE COSTOS'!A:D,4,FALSE)</f>
        <v>JUAN SEBASTIÁN RÍOS CASTRILLÓN</v>
      </c>
      <c r="C1158" s="94" t="str">
        <f>VLOOKUP(A1158,'CENTRO DE COSTOS'!A:D,2,FALSE)</f>
        <v>0004-0005</v>
      </c>
      <c r="D1158" s="8">
        <v>5266</v>
      </c>
      <c r="E1158" s="8">
        <v>2737397</v>
      </c>
      <c r="F1158" s="8">
        <v>45383</v>
      </c>
      <c r="G1158" s="8" t="s">
        <v>6241</v>
      </c>
      <c r="H1158" s="8" t="s">
        <v>249</v>
      </c>
      <c r="I1158" s="8" t="s">
        <v>395</v>
      </c>
      <c r="J1158" s="8" t="s">
        <v>3502</v>
      </c>
      <c r="K1158" s="8" t="s">
        <v>160</v>
      </c>
      <c r="L1158" s="8" t="s">
        <v>11682</v>
      </c>
      <c r="M1158" s="183">
        <v>45915.333333333343</v>
      </c>
      <c r="N1158" s="183">
        <v>45918.515277777777</v>
      </c>
      <c r="O1158" s="8"/>
      <c r="P1158" s="8" t="s">
        <v>8318</v>
      </c>
      <c r="Q1158" s="8" t="s">
        <v>8318</v>
      </c>
      <c r="R1158" s="8" t="s">
        <v>243</v>
      </c>
      <c r="S1158" s="8" t="s">
        <v>365</v>
      </c>
      <c r="T1158" s="8" t="s">
        <v>6246</v>
      </c>
      <c r="U1158" s="8" t="s">
        <v>7731</v>
      </c>
      <c r="V1158" s="8" t="s">
        <v>11683</v>
      </c>
      <c r="W1158" s="8" t="s">
        <v>165</v>
      </c>
      <c r="X1158" s="8"/>
      <c r="Y1158" s="94" t="str">
        <f>VLOOKUP(D1158,TIPOLOGIA!A:F,6,0)</f>
        <v>TIPO I</v>
      </c>
      <c r="Z1158" s="94" t="str">
        <f>VLOOKUP(D1158,TIPOLOGIA!A:F,5,0)</f>
        <v>TERRESTRE</v>
      </c>
      <c r="AA1158" s="8" t="s">
        <v>11005</v>
      </c>
      <c r="AB1158" s="8">
        <v>1</v>
      </c>
      <c r="AC1158" s="86">
        <f>IF(W1158="SOPORTE_TELEFÓNICO",'BASE LIQUIDACION REDEBAN 2025'!$B$19,IF(AND(W1158="VISITA_TÉCNICA",Y1158="TIPO II"),'BASE LIQUIDACION REDEBAN 2025'!$B$18,'BASE LIQUIDACION REDEBAN 2025'!$B$17))</f>
        <v>35779.500569199998</v>
      </c>
      <c r="AD1158" s="86">
        <v>0</v>
      </c>
      <c r="AE1158" s="86">
        <f t="shared" si="18"/>
        <v>35779.500569199998</v>
      </c>
      <c r="AG1158" s="78"/>
    </row>
    <row r="1159" spans="1:33" s="49" customFormat="1">
      <c r="A1159" s="8" t="s">
        <v>90</v>
      </c>
      <c r="B1159" s="94" t="str">
        <f>VLOOKUP(A1159,'CENTRO DE COSTOS'!A:D,4,FALSE)</f>
        <v>JUAN SEBASTIÁN RÍOS CASTRILLÓN</v>
      </c>
      <c r="C1159" s="94" t="str">
        <f>VLOOKUP(A1159,'CENTRO DE COSTOS'!A:D,2,FALSE)</f>
        <v>0004-0005</v>
      </c>
      <c r="D1159" s="8">
        <v>5088</v>
      </c>
      <c r="E1159" s="8">
        <v>2737701</v>
      </c>
      <c r="F1159" s="8">
        <v>45785</v>
      </c>
      <c r="G1159" s="8" t="s">
        <v>6241</v>
      </c>
      <c r="H1159" s="8" t="s">
        <v>249</v>
      </c>
      <c r="I1159" s="8" t="s">
        <v>384</v>
      </c>
      <c r="J1159" s="8" t="s">
        <v>11684</v>
      </c>
      <c r="K1159" s="8" t="s">
        <v>160</v>
      </c>
      <c r="L1159" s="8" t="s">
        <v>11685</v>
      </c>
      <c r="M1159" s="183">
        <v>45915.333333333343</v>
      </c>
      <c r="N1159" s="183">
        <v>45918.518055555563</v>
      </c>
      <c r="O1159" s="8"/>
      <c r="P1159" s="8" t="s">
        <v>8318</v>
      </c>
      <c r="Q1159" s="8" t="s">
        <v>8318</v>
      </c>
      <c r="R1159" s="8" t="s">
        <v>243</v>
      </c>
      <c r="S1159" s="8" t="s">
        <v>365</v>
      </c>
      <c r="T1159" s="8" t="s">
        <v>6246</v>
      </c>
      <c r="U1159" s="8" t="s">
        <v>7731</v>
      </c>
      <c r="V1159" s="8" t="s">
        <v>11686</v>
      </c>
      <c r="W1159" s="8" t="s">
        <v>165</v>
      </c>
      <c r="X1159" s="8"/>
      <c r="Y1159" s="94" t="str">
        <f>VLOOKUP(D1159,TIPOLOGIA!A:F,6,0)</f>
        <v>TIPO I</v>
      </c>
      <c r="Z1159" s="94" t="str">
        <f>VLOOKUP(D1159,TIPOLOGIA!A:F,5,0)</f>
        <v>TERRESTRE</v>
      </c>
      <c r="AA1159" s="8" t="s">
        <v>11005</v>
      </c>
      <c r="AB1159" s="8">
        <v>1</v>
      </c>
      <c r="AC1159" s="86">
        <f>IF(W1159="SOPORTE_TELEFÓNICO",'BASE LIQUIDACION REDEBAN 2025'!$B$19,IF(AND(W1159="VISITA_TÉCNICA",Y1159="TIPO II"),'BASE LIQUIDACION REDEBAN 2025'!$B$18,'BASE LIQUIDACION REDEBAN 2025'!$B$17))</f>
        <v>35779.500569199998</v>
      </c>
      <c r="AD1159" s="86">
        <v>0</v>
      </c>
      <c r="AE1159" s="86">
        <f t="shared" si="18"/>
        <v>35779.500569199998</v>
      </c>
      <c r="AG1159" s="78"/>
    </row>
    <row r="1160" spans="1:33" s="49" customFormat="1">
      <c r="A1160" s="8" t="s">
        <v>90</v>
      </c>
      <c r="B1160" s="94" t="str">
        <f>VLOOKUP(A1160,'CENTRO DE COSTOS'!A:D,4,FALSE)</f>
        <v>JUAN SEBASTIÁN RÍOS CASTRILLÓN</v>
      </c>
      <c r="C1160" s="94" t="str">
        <f>VLOOKUP(A1160,'CENTRO DE COSTOS'!A:D,2,FALSE)</f>
        <v>0004-0005</v>
      </c>
      <c r="D1160" s="8">
        <v>5001</v>
      </c>
      <c r="E1160" s="8">
        <v>2737556</v>
      </c>
      <c r="F1160" s="8">
        <v>78204</v>
      </c>
      <c r="G1160" s="8" t="s">
        <v>6241</v>
      </c>
      <c r="H1160" s="8" t="s">
        <v>249</v>
      </c>
      <c r="I1160" s="8" t="s">
        <v>90</v>
      </c>
      <c r="J1160" s="8" t="s">
        <v>11687</v>
      </c>
      <c r="K1160" s="8" t="s">
        <v>160</v>
      </c>
      <c r="L1160" s="8" t="s">
        <v>11688</v>
      </c>
      <c r="M1160" s="183">
        <v>45915.333333333343</v>
      </c>
      <c r="N1160" s="183">
        <v>45918.520138888889</v>
      </c>
      <c r="O1160" s="8"/>
      <c r="P1160" s="8" t="s">
        <v>8318</v>
      </c>
      <c r="Q1160" s="8" t="s">
        <v>8318</v>
      </c>
      <c r="R1160" s="8" t="s">
        <v>6245</v>
      </c>
      <c r="S1160" s="8" t="s">
        <v>6245</v>
      </c>
      <c r="T1160" s="8" t="s">
        <v>6246</v>
      </c>
      <c r="U1160" s="8" t="s">
        <v>7731</v>
      </c>
      <c r="V1160" s="8" t="s">
        <v>11689</v>
      </c>
      <c r="W1160" s="8" t="s">
        <v>165</v>
      </c>
      <c r="X1160" s="8"/>
      <c r="Y1160" s="94" t="str">
        <f>VLOOKUP(D1160,TIPOLOGIA!A:F,6,0)</f>
        <v>TIPO I</v>
      </c>
      <c r="Z1160" s="94" t="str">
        <f>VLOOKUP(D1160,TIPOLOGIA!A:F,5,0)</f>
        <v>TERRESTRE</v>
      </c>
      <c r="AA1160" s="8" t="s">
        <v>11005</v>
      </c>
      <c r="AB1160" s="8">
        <v>1</v>
      </c>
      <c r="AC1160" s="86">
        <f>IF(W1160="SOPORTE_TELEFÓNICO",'BASE LIQUIDACION REDEBAN 2025'!$B$19,IF(AND(W1160="VISITA_TÉCNICA",Y1160="TIPO II"),'BASE LIQUIDACION REDEBAN 2025'!$B$18,'BASE LIQUIDACION REDEBAN 2025'!$B$17))</f>
        <v>35779.500569199998</v>
      </c>
      <c r="AD1160" s="86">
        <v>0</v>
      </c>
      <c r="AE1160" s="86">
        <f t="shared" si="18"/>
        <v>35779.500569199998</v>
      </c>
      <c r="AG1160" s="78"/>
    </row>
    <row r="1161" spans="1:33" s="49" customFormat="1">
      <c r="A1161" s="8" t="s">
        <v>93</v>
      </c>
      <c r="B1161" s="94" t="str">
        <f>VLOOKUP(A1161,'CENTRO DE COSTOS'!A:D,4,FALSE)</f>
        <v>DIEGO FERNANDO HENAO CARDONA</v>
      </c>
      <c r="C1161" s="94" t="str">
        <f>VLOOKUP(A1161,'CENTRO DE COSTOS'!A:D,2,FALSE)</f>
        <v>0004-0003</v>
      </c>
      <c r="D1161" s="8">
        <v>52019</v>
      </c>
      <c r="E1161" s="8">
        <v>2746589</v>
      </c>
      <c r="F1161" s="8">
        <v>77213</v>
      </c>
      <c r="G1161" s="8" t="s">
        <v>6241</v>
      </c>
      <c r="H1161" s="8" t="s">
        <v>157</v>
      </c>
      <c r="I1161" s="8" t="s">
        <v>11690</v>
      </c>
      <c r="J1161" s="8" t="s">
        <v>11691</v>
      </c>
      <c r="K1161" s="8" t="s">
        <v>160</v>
      </c>
      <c r="L1161" s="8" t="s">
        <v>11692</v>
      </c>
      <c r="M1161" s="183">
        <v>45916.392361111109</v>
      </c>
      <c r="N1161" s="183">
        <v>45918.545138888891</v>
      </c>
      <c r="O1161" s="8"/>
      <c r="P1161" s="8" t="s">
        <v>8318</v>
      </c>
      <c r="Q1161" s="8" t="s">
        <v>8318</v>
      </c>
      <c r="R1161" s="8" t="s">
        <v>162</v>
      </c>
      <c r="S1161" s="8" t="s">
        <v>162</v>
      </c>
      <c r="T1161" s="8" t="s">
        <v>6246</v>
      </c>
      <c r="U1161" s="8" t="s">
        <v>7731</v>
      </c>
      <c r="V1161" s="8" t="s">
        <v>11693</v>
      </c>
      <c r="W1161" s="8" t="s">
        <v>8320</v>
      </c>
      <c r="X1161" s="8"/>
      <c r="Y1161" s="94" t="str">
        <f>VLOOKUP(D1161,TIPOLOGIA!A:F,6,0)</f>
        <v>TIPO II</v>
      </c>
      <c r="Z1161" s="94" t="str">
        <f>VLOOKUP(D1161,TIPOLOGIA!A:F,5,0)</f>
        <v>TERRESTRE</v>
      </c>
      <c r="AA1161" s="8" t="s">
        <v>247</v>
      </c>
      <c r="AB1161" s="8">
        <v>0</v>
      </c>
      <c r="AC1161" s="86">
        <f>IF(W1161="SOPORTE_TELEFÓNICO",'BASE LIQUIDACION REDEBAN 2025'!$B$19,IF(AND(W1161="VISITA_TÉCNICA",Y1161="TIPO II"),'BASE LIQUIDACION REDEBAN 2025'!$B$18,'BASE LIQUIDACION REDEBAN 2025'!$B$17))</f>
        <v>35779.500569199998</v>
      </c>
      <c r="AD1161" s="86">
        <v>0</v>
      </c>
      <c r="AE1161" s="86">
        <f t="shared" si="18"/>
        <v>35779.500569199998</v>
      </c>
      <c r="AG1161" s="78"/>
    </row>
    <row r="1162" spans="1:33" s="49" customFormat="1">
      <c r="A1162" s="8" t="s">
        <v>80</v>
      </c>
      <c r="B1162" s="94" t="str">
        <f>VLOOKUP(A1162,'CENTRO DE COSTOS'!A:D,4,FALSE)</f>
        <v>JOSE MAURICIO HERNANDEZ ROJAS</v>
      </c>
      <c r="C1162" s="94" t="str">
        <f>VLOOKUP(A1162,'CENTRO DE COSTOS'!A:D,2,FALSE)</f>
        <v>0004-0001</v>
      </c>
      <c r="D1162" s="8">
        <v>13836</v>
      </c>
      <c r="E1162" s="8">
        <v>2750870</v>
      </c>
      <c r="F1162" s="8">
        <v>58754</v>
      </c>
      <c r="G1162" s="8" t="s">
        <v>6241</v>
      </c>
      <c r="H1162" s="8" t="s">
        <v>685</v>
      </c>
      <c r="I1162" s="8" t="s">
        <v>2922</v>
      </c>
      <c r="J1162" s="8" t="s">
        <v>3041</v>
      </c>
      <c r="K1162" s="8" t="s">
        <v>160</v>
      </c>
      <c r="L1162" s="8" t="s">
        <v>11694</v>
      </c>
      <c r="M1162" s="183">
        <v>45916.713888888888</v>
      </c>
      <c r="N1162" s="183">
        <v>45918.554861111108</v>
      </c>
      <c r="O1162" s="8"/>
      <c r="P1162" s="8" t="s">
        <v>8318</v>
      </c>
      <c r="Q1162" s="8" t="s">
        <v>8318</v>
      </c>
      <c r="R1162" s="8" t="s">
        <v>243</v>
      </c>
      <c r="S1162" s="8" t="s">
        <v>365</v>
      </c>
      <c r="T1162" s="8" t="s">
        <v>6246</v>
      </c>
      <c r="U1162" s="8" t="s">
        <v>7731</v>
      </c>
      <c r="V1162" s="8" t="s">
        <v>11695</v>
      </c>
      <c r="W1162" s="8" t="s">
        <v>165</v>
      </c>
      <c r="X1162" s="8"/>
      <c r="Y1162" s="94" t="str">
        <f>VLOOKUP(D1162,TIPOLOGIA!A:F,6,0)</f>
        <v>TIPO II</v>
      </c>
      <c r="Z1162" s="94" t="str">
        <f>VLOOKUP(D1162,TIPOLOGIA!A:F,5,0)</f>
        <v>TERRESTRE</v>
      </c>
      <c r="AA1162" s="8" t="s">
        <v>690</v>
      </c>
      <c r="AB1162" s="8">
        <v>1</v>
      </c>
      <c r="AC1162" s="86">
        <f>IF(W1162="SOPORTE_TELEFÓNICO",'BASE LIQUIDACION REDEBAN 2025'!$B$19,IF(AND(W1162="VISITA_TÉCNICA",Y1162="TIPO II"),'BASE LIQUIDACION REDEBAN 2025'!$B$18,'BASE LIQUIDACION REDEBAN 2025'!$B$17))</f>
        <v>67654.12000000001</v>
      </c>
      <c r="AD1162" s="86">
        <v>0</v>
      </c>
      <c r="AE1162" s="86">
        <f t="shared" si="18"/>
        <v>67654.12000000001</v>
      </c>
      <c r="AG1162" s="78"/>
    </row>
    <row r="1163" spans="1:33" s="49" customFormat="1">
      <c r="A1163" s="8" t="s">
        <v>91</v>
      </c>
      <c r="B1163" s="94" t="str">
        <f>VLOOKUP(A1163,'CENTRO DE COSTOS'!A:D,4,FALSE)</f>
        <v>JOSE MAURICIO HERNANDEZ ROJAS</v>
      </c>
      <c r="C1163" s="94" t="str">
        <f>VLOOKUP(A1163,'CENTRO DE COSTOS'!A:D,2,FALSE)</f>
        <v>0004-0001</v>
      </c>
      <c r="D1163" s="8">
        <v>23189</v>
      </c>
      <c r="E1163" s="8">
        <v>2735231</v>
      </c>
      <c r="F1163" s="8">
        <v>66137</v>
      </c>
      <c r="G1163" s="8" t="s">
        <v>6241</v>
      </c>
      <c r="H1163" s="8" t="s">
        <v>193</v>
      </c>
      <c r="I1163" s="8" t="s">
        <v>9939</v>
      </c>
      <c r="J1163" s="8" t="s">
        <v>11696</v>
      </c>
      <c r="K1163" s="8" t="s">
        <v>160</v>
      </c>
      <c r="L1163" s="8" t="s">
        <v>11697</v>
      </c>
      <c r="M1163" s="183">
        <v>45912.632638888892</v>
      </c>
      <c r="N1163" s="183">
        <v>45918.556944444441</v>
      </c>
      <c r="O1163" s="8"/>
      <c r="P1163" s="8" t="s">
        <v>8318</v>
      </c>
      <c r="Q1163" s="8" t="s">
        <v>8318</v>
      </c>
      <c r="R1163" s="8" t="s">
        <v>6245</v>
      </c>
      <c r="S1163" s="8" t="s">
        <v>6245</v>
      </c>
      <c r="T1163" s="8" t="s">
        <v>6246</v>
      </c>
      <c r="U1163" s="8" t="s">
        <v>7731</v>
      </c>
      <c r="V1163" s="8" t="s">
        <v>11698</v>
      </c>
      <c r="W1163" s="8" t="s">
        <v>165</v>
      </c>
      <c r="X1163" s="8"/>
      <c r="Y1163" s="94" t="str">
        <f>VLOOKUP(D1163,TIPOLOGIA!A:F,6,0)</f>
        <v>TIPO II</v>
      </c>
      <c r="Z1163" s="94" t="str">
        <f>VLOOKUP(D1163,TIPOLOGIA!A:F,5,0)</f>
        <v>TERRESTRE</v>
      </c>
      <c r="AA1163" s="8" t="s">
        <v>2917</v>
      </c>
      <c r="AB1163" s="8">
        <v>1</v>
      </c>
      <c r="AC1163" s="86">
        <f>IF(W1163="SOPORTE_TELEFÓNICO",'BASE LIQUIDACION REDEBAN 2025'!$B$19,IF(AND(W1163="VISITA_TÉCNICA",Y1163="TIPO II"),'BASE LIQUIDACION REDEBAN 2025'!$B$18,'BASE LIQUIDACION REDEBAN 2025'!$B$17))</f>
        <v>67654.12000000001</v>
      </c>
      <c r="AD1163" s="86">
        <v>0</v>
      </c>
      <c r="AE1163" s="86">
        <f t="shared" si="18"/>
        <v>67654.12000000001</v>
      </c>
      <c r="AG1163" s="78"/>
    </row>
    <row r="1164" spans="1:33" s="49" customFormat="1">
      <c r="A1164" s="8" t="s">
        <v>64</v>
      </c>
      <c r="B1164" s="94" t="str">
        <f>VLOOKUP(A1164,'CENTRO DE COSTOS'!A:D,4,FALSE)</f>
        <v>JOSE MAURICIO HERNANDEZ ROJAS</v>
      </c>
      <c r="C1164" s="94" t="str">
        <f>VLOOKUP(A1164,'CENTRO DE COSTOS'!A:D,2,FALSE)</f>
        <v>0004-0001</v>
      </c>
      <c r="D1164" s="8">
        <v>8758</v>
      </c>
      <c r="E1164" s="8">
        <v>2746399</v>
      </c>
      <c r="F1164" s="8">
        <v>80501</v>
      </c>
      <c r="G1164" s="8" t="s">
        <v>6241</v>
      </c>
      <c r="H1164" s="8" t="s">
        <v>1045</v>
      </c>
      <c r="I1164" s="8" t="s">
        <v>1051</v>
      </c>
      <c r="J1164" s="8" t="s">
        <v>11699</v>
      </c>
      <c r="K1164" s="8" t="s">
        <v>160</v>
      </c>
      <c r="L1164" s="8" t="s">
        <v>11700</v>
      </c>
      <c r="M1164" s="183">
        <v>45916.390277777777</v>
      </c>
      <c r="N1164" s="183">
        <v>45918.557638888888</v>
      </c>
      <c r="O1164" s="8"/>
      <c r="P1164" s="8" t="s">
        <v>8318</v>
      </c>
      <c r="Q1164" s="8" t="s">
        <v>8318</v>
      </c>
      <c r="R1164" s="8" t="s">
        <v>243</v>
      </c>
      <c r="S1164" s="8" t="s">
        <v>244</v>
      </c>
      <c r="T1164" s="8" t="s">
        <v>6246</v>
      </c>
      <c r="U1164" s="8" t="s">
        <v>7731</v>
      </c>
      <c r="V1164" s="8" t="s">
        <v>11701</v>
      </c>
      <c r="W1164" s="8" t="s">
        <v>165</v>
      </c>
      <c r="X1164" s="8"/>
      <c r="Y1164" s="94" t="str">
        <f>VLOOKUP(D1164,TIPOLOGIA!A:F,6,0)</f>
        <v>TIPO I</v>
      </c>
      <c r="Z1164" s="94" t="str">
        <f>VLOOKUP(D1164,TIPOLOGIA!A:F,5,0)</f>
        <v>TERRESTRE</v>
      </c>
      <c r="AA1164" s="8" t="s">
        <v>1743</v>
      </c>
      <c r="AB1164" s="8">
        <v>1</v>
      </c>
      <c r="AC1164" s="86">
        <f>IF(W1164="SOPORTE_TELEFÓNICO",'BASE LIQUIDACION REDEBAN 2025'!$B$19,IF(AND(W1164="VISITA_TÉCNICA",Y1164="TIPO II"),'BASE LIQUIDACION REDEBAN 2025'!$B$18,'BASE LIQUIDACION REDEBAN 2025'!$B$17))</f>
        <v>35779.500569199998</v>
      </c>
      <c r="AD1164" s="86">
        <v>0</v>
      </c>
      <c r="AE1164" s="86">
        <f t="shared" si="18"/>
        <v>35779.500569199998</v>
      </c>
      <c r="AG1164" s="78"/>
    </row>
    <row r="1165" spans="1:33" s="49" customFormat="1">
      <c r="A1165" s="8" t="s">
        <v>68</v>
      </c>
      <c r="B1165" s="94" t="str">
        <f>VLOOKUP(A1165,'CENTRO DE COSTOS'!A:D,4,FALSE)</f>
        <v>WILLIAM ASDRUBAL ROZO ROZO</v>
      </c>
      <c r="C1165" s="94" t="str">
        <f>VLOOKUP(A1165,'CENTRO DE COSTOS'!A:D,2,FALSE)</f>
        <v>0004-0004</v>
      </c>
      <c r="D1165" s="8">
        <v>25269</v>
      </c>
      <c r="E1165" s="8">
        <v>2755593</v>
      </c>
      <c r="F1165" s="8">
        <v>79940</v>
      </c>
      <c r="G1165" s="8" t="s">
        <v>6241</v>
      </c>
      <c r="H1165" s="8" t="s">
        <v>417</v>
      </c>
      <c r="I1165" s="8" t="s">
        <v>1617</v>
      </c>
      <c r="J1165" s="8" t="s">
        <v>1618</v>
      </c>
      <c r="K1165" s="8" t="s">
        <v>160</v>
      </c>
      <c r="L1165" s="8" t="s">
        <v>11702</v>
      </c>
      <c r="M1165" s="183">
        <v>45917.615972222222</v>
      </c>
      <c r="N1165" s="183">
        <v>45918.560416666667</v>
      </c>
      <c r="O1165" s="8"/>
      <c r="P1165" s="8" t="s">
        <v>8318</v>
      </c>
      <c r="Q1165" s="8" t="s">
        <v>8318</v>
      </c>
      <c r="R1165" s="8" t="s">
        <v>162</v>
      </c>
      <c r="S1165" s="8" t="s">
        <v>162</v>
      </c>
      <c r="T1165" s="8" t="s">
        <v>6246</v>
      </c>
      <c r="U1165" s="8" t="s">
        <v>7731</v>
      </c>
      <c r="V1165" s="8" t="s">
        <v>11703</v>
      </c>
      <c r="W1165" s="8" t="s">
        <v>165</v>
      </c>
      <c r="X1165" s="8"/>
      <c r="Y1165" s="94" t="str">
        <f>VLOOKUP(D1165,TIPOLOGIA!A:F,6,0)</f>
        <v>TIPO II</v>
      </c>
      <c r="Z1165" s="94" t="str">
        <f>VLOOKUP(D1165,TIPOLOGIA!A:F,5,0)</f>
        <v>TERRESTRE</v>
      </c>
      <c r="AA1165" s="8" t="s">
        <v>561</v>
      </c>
      <c r="AB1165" s="8">
        <v>1</v>
      </c>
      <c r="AC1165" s="86">
        <f>IF(W1165="SOPORTE_TELEFÓNICO",'BASE LIQUIDACION REDEBAN 2025'!$B$19,IF(AND(W1165="VISITA_TÉCNICA",Y1165="TIPO II"),'BASE LIQUIDACION REDEBAN 2025'!$B$18,'BASE LIQUIDACION REDEBAN 2025'!$B$17))</f>
        <v>67654.12000000001</v>
      </c>
      <c r="AD1165" s="86">
        <v>0</v>
      </c>
      <c r="AE1165" s="86">
        <f t="shared" si="18"/>
        <v>67654.12000000001</v>
      </c>
      <c r="AG1165" s="78"/>
    </row>
    <row r="1166" spans="1:33" s="49" customFormat="1">
      <c r="A1166" s="8" t="s">
        <v>68</v>
      </c>
      <c r="B1166" s="94" t="str">
        <f>VLOOKUP(A1166,'CENTRO DE COSTOS'!A:D,4,FALSE)</f>
        <v>WILLIAM ASDRUBAL ROZO ROZO</v>
      </c>
      <c r="C1166" s="94" t="str">
        <f>VLOOKUP(A1166,'CENTRO DE COSTOS'!A:D,2,FALSE)</f>
        <v>0004-0004</v>
      </c>
      <c r="D1166" s="8">
        <v>11001</v>
      </c>
      <c r="E1166" s="8">
        <v>2753415</v>
      </c>
      <c r="F1166" s="8">
        <v>46936</v>
      </c>
      <c r="G1166" s="8" t="s">
        <v>6241</v>
      </c>
      <c r="H1166" s="8" t="s">
        <v>417</v>
      </c>
      <c r="I1166" s="8" t="s">
        <v>68</v>
      </c>
      <c r="J1166" s="8" t="s">
        <v>8511</v>
      </c>
      <c r="K1166" s="8" t="s">
        <v>160</v>
      </c>
      <c r="L1166" s="8" t="s">
        <v>11704</v>
      </c>
      <c r="M1166" s="183">
        <v>45917.410416666673</v>
      </c>
      <c r="N1166" s="183">
        <v>45918.563888888893</v>
      </c>
      <c r="O1166" s="8"/>
      <c r="P1166" s="8" t="s">
        <v>8318</v>
      </c>
      <c r="Q1166" s="8" t="s">
        <v>8318</v>
      </c>
      <c r="R1166" s="8" t="s">
        <v>6245</v>
      </c>
      <c r="S1166" s="8" t="s">
        <v>6245</v>
      </c>
      <c r="T1166" s="8" t="s">
        <v>6246</v>
      </c>
      <c r="U1166" s="8" t="s">
        <v>7731</v>
      </c>
      <c r="V1166" s="8" t="s">
        <v>11705</v>
      </c>
      <c r="W1166" s="8" t="s">
        <v>165</v>
      </c>
      <c r="X1166" s="8"/>
      <c r="Y1166" s="94" t="str">
        <f>VLOOKUP(D1166,TIPOLOGIA!A:F,6,0)</f>
        <v>TIPO I</v>
      </c>
      <c r="Z1166" s="94" t="str">
        <f>VLOOKUP(D1166,TIPOLOGIA!A:F,5,0)</f>
        <v>TERRESTRE</v>
      </c>
      <c r="AA1166" s="8" t="s">
        <v>541</v>
      </c>
      <c r="AB1166" s="8">
        <v>1</v>
      </c>
      <c r="AC1166" s="86">
        <f>IF(W1166="SOPORTE_TELEFÓNICO",'BASE LIQUIDACION REDEBAN 2025'!$B$19,IF(AND(W1166="VISITA_TÉCNICA",Y1166="TIPO II"),'BASE LIQUIDACION REDEBAN 2025'!$B$18,'BASE LIQUIDACION REDEBAN 2025'!$B$17))</f>
        <v>35779.500569199998</v>
      </c>
      <c r="AD1166" s="86">
        <v>0</v>
      </c>
      <c r="AE1166" s="86">
        <f t="shared" si="18"/>
        <v>35779.500569199998</v>
      </c>
      <c r="AG1166" s="78"/>
    </row>
    <row r="1167" spans="1:33" s="49" customFormat="1">
      <c r="A1167" s="8" t="s">
        <v>68</v>
      </c>
      <c r="B1167" s="94" t="str">
        <f>VLOOKUP(A1167,'CENTRO DE COSTOS'!A:D,4,FALSE)</f>
        <v>WILLIAM ASDRUBAL ROZO ROZO</v>
      </c>
      <c r="C1167" s="94" t="str">
        <f>VLOOKUP(A1167,'CENTRO DE COSTOS'!A:D,2,FALSE)</f>
        <v>0004-0004</v>
      </c>
      <c r="D1167" s="8">
        <v>11001</v>
      </c>
      <c r="E1167" s="8">
        <v>2753735</v>
      </c>
      <c r="F1167" s="8">
        <v>54630</v>
      </c>
      <c r="G1167" s="8" t="s">
        <v>6241</v>
      </c>
      <c r="H1167" s="8" t="s">
        <v>417</v>
      </c>
      <c r="I1167" s="8" t="s">
        <v>68</v>
      </c>
      <c r="J1167" s="8" t="s">
        <v>2900</v>
      </c>
      <c r="K1167" s="8" t="s">
        <v>160</v>
      </c>
      <c r="L1167" s="8" t="s">
        <v>11706</v>
      </c>
      <c r="M1167" s="183">
        <v>45917.427777777782</v>
      </c>
      <c r="N1167" s="183">
        <v>45918.569444444453</v>
      </c>
      <c r="O1167" s="8"/>
      <c r="P1167" s="8" t="s">
        <v>8318</v>
      </c>
      <c r="Q1167" s="8" t="s">
        <v>8318</v>
      </c>
      <c r="R1167" s="8" t="s">
        <v>357</v>
      </c>
      <c r="S1167" s="8" t="s">
        <v>358</v>
      </c>
      <c r="T1167" s="8" t="s">
        <v>6246</v>
      </c>
      <c r="U1167" s="8" t="s">
        <v>7731</v>
      </c>
      <c r="V1167" s="8" t="s">
        <v>11707</v>
      </c>
      <c r="W1167" s="8" t="s">
        <v>165</v>
      </c>
      <c r="X1167" s="8"/>
      <c r="Y1167" s="94" t="str">
        <f>VLOOKUP(D1167,TIPOLOGIA!A:F,6,0)</f>
        <v>TIPO I</v>
      </c>
      <c r="Z1167" s="94" t="str">
        <f>VLOOKUP(D1167,TIPOLOGIA!A:F,5,0)</f>
        <v>TERRESTRE</v>
      </c>
      <c r="AA1167" s="8" t="s">
        <v>3612</v>
      </c>
      <c r="AB1167" s="8">
        <v>1</v>
      </c>
      <c r="AC1167" s="86">
        <f>IF(W1167="SOPORTE_TELEFÓNICO",'BASE LIQUIDACION REDEBAN 2025'!$B$19,IF(AND(W1167="VISITA_TÉCNICA",Y1167="TIPO II"),'BASE LIQUIDACION REDEBAN 2025'!$B$18,'BASE LIQUIDACION REDEBAN 2025'!$B$17))</f>
        <v>35779.500569199998</v>
      </c>
      <c r="AD1167" s="86">
        <v>0</v>
      </c>
      <c r="AE1167" s="86">
        <f t="shared" si="18"/>
        <v>35779.500569199998</v>
      </c>
      <c r="AG1167" s="78"/>
    </row>
    <row r="1168" spans="1:33" s="49" customFormat="1">
      <c r="A1168" s="8" t="s">
        <v>72</v>
      </c>
      <c r="B1168" s="94" t="str">
        <f>VLOOKUP(A1168,'CENTRO DE COSTOS'!A:D,4,FALSE)</f>
        <v>MIGUEL JULIÁN HERNÁNDEZ GUARÍN</v>
      </c>
      <c r="C1168" s="94" t="str">
        <f>VLOOKUP(A1168,'CENTRO DE COSTOS'!A:D,2,FALSE)</f>
        <v>0004-0008</v>
      </c>
      <c r="D1168" s="8">
        <v>68001</v>
      </c>
      <c r="E1168" s="8">
        <v>2756483</v>
      </c>
      <c r="F1168" s="8">
        <v>79878</v>
      </c>
      <c r="G1168" s="8" t="s">
        <v>6241</v>
      </c>
      <c r="H1168" s="8" t="s">
        <v>224</v>
      </c>
      <c r="I1168" s="8" t="s">
        <v>72</v>
      </c>
      <c r="J1168" s="8" t="s">
        <v>9166</v>
      </c>
      <c r="K1168" s="8" t="s">
        <v>160</v>
      </c>
      <c r="L1168" s="8" t="s">
        <v>11708</v>
      </c>
      <c r="M1168" s="183">
        <v>45917.663194444453</v>
      </c>
      <c r="N1168" s="183">
        <v>45918.609722222223</v>
      </c>
      <c r="O1168" s="8"/>
      <c r="P1168" s="8" t="s">
        <v>8318</v>
      </c>
      <c r="Q1168" s="8" t="s">
        <v>8318</v>
      </c>
      <c r="R1168" s="8" t="s">
        <v>162</v>
      </c>
      <c r="S1168" s="8" t="s">
        <v>162</v>
      </c>
      <c r="T1168" s="8" t="s">
        <v>6246</v>
      </c>
      <c r="U1168" s="8" t="s">
        <v>7731</v>
      </c>
      <c r="V1168" s="8" t="s">
        <v>11709</v>
      </c>
      <c r="W1168" s="8" t="s">
        <v>165</v>
      </c>
      <c r="X1168" s="8"/>
      <c r="Y1168" s="94" t="str">
        <f>VLOOKUP(D1168,TIPOLOGIA!A:F,6,0)</f>
        <v>TIPO I</v>
      </c>
      <c r="Z1168" s="94" t="str">
        <f>VLOOKUP(D1168,TIPOLOGIA!A:F,5,0)</f>
        <v>TERRESTRE</v>
      </c>
      <c r="AA1168" s="8" t="s">
        <v>2493</v>
      </c>
      <c r="AB1168" s="8">
        <v>1</v>
      </c>
      <c r="AC1168" s="86">
        <f>IF(W1168="SOPORTE_TELEFÓNICO",'BASE LIQUIDACION REDEBAN 2025'!$B$19,IF(AND(W1168="VISITA_TÉCNICA",Y1168="TIPO II"),'BASE LIQUIDACION REDEBAN 2025'!$B$18,'BASE LIQUIDACION REDEBAN 2025'!$B$17))</f>
        <v>35779.500569199998</v>
      </c>
      <c r="AD1168" s="86">
        <v>0</v>
      </c>
      <c r="AE1168" s="86">
        <f t="shared" si="18"/>
        <v>35779.500569199998</v>
      </c>
      <c r="AG1168" s="78"/>
    </row>
    <row r="1169" spans="1:33" s="49" customFormat="1">
      <c r="A1169" s="8" t="s">
        <v>76</v>
      </c>
      <c r="B1169" s="94" t="str">
        <f>VLOOKUP(A1169,'CENTRO DE COSTOS'!A:D,4,FALSE)</f>
        <v>DIEGO FERNANDO HENAO CARDONA</v>
      </c>
      <c r="C1169" s="94" t="str">
        <f>VLOOKUP(A1169,'CENTRO DE COSTOS'!A:D,2,FALSE)</f>
        <v>0004-0003</v>
      </c>
      <c r="D1169" s="8">
        <v>76001</v>
      </c>
      <c r="E1169" s="8">
        <v>2753976</v>
      </c>
      <c r="F1169" s="8">
        <v>41049</v>
      </c>
      <c r="G1169" s="8" t="s">
        <v>6241</v>
      </c>
      <c r="H1169" s="8" t="s">
        <v>232</v>
      </c>
      <c r="I1169" s="8" t="s">
        <v>76</v>
      </c>
      <c r="J1169" s="8" t="s">
        <v>11710</v>
      </c>
      <c r="K1169" s="8" t="s">
        <v>160</v>
      </c>
      <c r="L1169" s="8" t="s">
        <v>11711</v>
      </c>
      <c r="M1169" s="183">
        <v>45917.454861111109</v>
      </c>
      <c r="N1169" s="183">
        <v>45918.616666666669</v>
      </c>
      <c r="O1169" s="8"/>
      <c r="P1169" s="8" t="s">
        <v>8318</v>
      </c>
      <c r="Q1169" s="8" t="s">
        <v>8318</v>
      </c>
      <c r="R1169" s="8" t="s">
        <v>243</v>
      </c>
      <c r="S1169" s="8" t="s">
        <v>365</v>
      </c>
      <c r="T1169" s="8" t="s">
        <v>6246</v>
      </c>
      <c r="U1169" s="8" t="s">
        <v>7731</v>
      </c>
      <c r="V1169" s="8" t="s">
        <v>11712</v>
      </c>
      <c r="W1169" s="8" t="s">
        <v>165</v>
      </c>
      <c r="X1169" s="8"/>
      <c r="Y1169" s="94" t="str">
        <f>VLOOKUP(D1169,TIPOLOGIA!A:F,6,0)</f>
        <v>TIPO I</v>
      </c>
      <c r="Z1169" s="94" t="str">
        <f>VLOOKUP(D1169,TIPOLOGIA!A:F,5,0)</f>
        <v>TERRESTRE</v>
      </c>
      <c r="AA1169" s="8" t="s">
        <v>1200</v>
      </c>
      <c r="AB1169" s="8">
        <v>1</v>
      </c>
      <c r="AC1169" s="86">
        <f>IF(W1169="SOPORTE_TELEFÓNICO",'BASE LIQUIDACION REDEBAN 2025'!$B$19,IF(AND(W1169="VISITA_TÉCNICA",Y1169="TIPO II"),'BASE LIQUIDACION REDEBAN 2025'!$B$18,'BASE LIQUIDACION REDEBAN 2025'!$B$17))</f>
        <v>35779.500569199998</v>
      </c>
      <c r="AD1169" s="86">
        <v>0</v>
      </c>
      <c r="AE1169" s="86">
        <f t="shared" si="18"/>
        <v>35779.500569199998</v>
      </c>
      <c r="AG1169" s="78"/>
    </row>
    <row r="1170" spans="1:33" s="49" customFormat="1">
      <c r="A1170" s="8" t="s">
        <v>81</v>
      </c>
      <c r="B1170" s="94" t="str">
        <f>VLOOKUP(A1170,'CENTRO DE COSTOS'!A:D,4,FALSE)</f>
        <v>MIGUEL JULIÁN HERNÁNDEZ GUARÍN</v>
      </c>
      <c r="C1170" s="94" t="str">
        <f>VLOOKUP(A1170,'CENTRO DE COSTOS'!A:D,2,FALSE)</f>
        <v>0004-0008</v>
      </c>
      <c r="D1170" s="8">
        <v>54810</v>
      </c>
      <c r="E1170" s="8">
        <v>2730351</v>
      </c>
      <c r="F1170" s="8">
        <v>22699</v>
      </c>
      <c r="G1170" s="8" t="s">
        <v>6241</v>
      </c>
      <c r="H1170" s="8" t="s">
        <v>296</v>
      </c>
      <c r="I1170" s="8" t="s">
        <v>4896</v>
      </c>
      <c r="J1170" s="8" t="s">
        <v>11713</v>
      </c>
      <c r="K1170" s="8" t="s">
        <v>160</v>
      </c>
      <c r="L1170" s="8" t="s">
        <v>11714</v>
      </c>
      <c r="M1170" s="183">
        <v>45911.729861111111</v>
      </c>
      <c r="N1170" s="183">
        <v>45918.618750000001</v>
      </c>
      <c r="O1170" s="8"/>
      <c r="P1170" s="8" t="s">
        <v>8318</v>
      </c>
      <c r="Q1170" s="8" t="s">
        <v>8318</v>
      </c>
      <c r="R1170" s="8" t="s">
        <v>6245</v>
      </c>
      <c r="S1170" s="8" t="s">
        <v>6245</v>
      </c>
      <c r="T1170" s="8" t="s">
        <v>6246</v>
      </c>
      <c r="U1170" s="8" t="s">
        <v>7731</v>
      </c>
      <c r="V1170" s="8" t="s">
        <v>11715</v>
      </c>
      <c r="W1170" s="8" t="s">
        <v>8320</v>
      </c>
      <c r="X1170" s="8"/>
      <c r="Y1170" s="94" t="str">
        <f>VLOOKUP(D1170,TIPOLOGIA!A:F,6,0)</f>
        <v>TIPO IV ESPECIAL</v>
      </c>
      <c r="Z1170" s="94" t="str">
        <f>VLOOKUP(D1170,TIPOLOGIA!A:F,5,0)</f>
        <v>TERRESTRE</v>
      </c>
      <c r="AA1170" s="8"/>
      <c r="AB1170" s="8">
        <v>0</v>
      </c>
      <c r="AC1170" s="86">
        <f>IF(W1170="SOPORTE_TELEFÓNICO",'BASE LIQUIDACION REDEBAN 2025'!$B$19,IF(AND(W1170="VISITA_TÉCNICA",Y1170="TIPO II"),'BASE LIQUIDACION REDEBAN 2025'!$B$18,'BASE LIQUIDACION REDEBAN 2025'!$B$17))</f>
        <v>35779.500569199998</v>
      </c>
      <c r="AD1170" s="86">
        <v>0</v>
      </c>
      <c r="AE1170" s="86">
        <f t="shared" si="18"/>
        <v>35779.500569199998</v>
      </c>
      <c r="AG1170" s="78"/>
    </row>
    <row r="1171" spans="1:33" s="49" customFormat="1">
      <c r="A1171" s="8" t="s">
        <v>81</v>
      </c>
      <c r="B1171" s="94" t="str">
        <f>VLOOKUP(A1171,'CENTRO DE COSTOS'!A:D,4,FALSE)</f>
        <v>MIGUEL JULIÁN HERNÁNDEZ GUARÍN</v>
      </c>
      <c r="C1171" s="94" t="str">
        <f>VLOOKUP(A1171,'CENTRO DE COSTOS'!A:D,2,FALSE)</f>
        <v>0004-0008</v>
      </c>
      <c r="D1171" s="8">
        <v>54810</v>
      </c>
      <c r="E1171" s="8">
        <v>2730284</v>
      </c>
      <c r="F1171" s="8">
        <v>22699</v>
      </c>
      <c r="G1171" s="8" t="s">
        <v>6241</v>
      </c>
      <c r="H1171" s="8" t="s">
        <v>296</v>
      </c>
      <c r="I1171" s="8" t="s">
        <v>4896</v>
      </c>
      <c r="J1171" s="8" t="s">
        <v>11713</v>
      </c>
      <c r="K1171" s="8" t="s">
        <v>160</v>
      </c>
      <c r="L1171" s="8" t="s">
        <v>11716</v>
      </c>
      <c r="M1171" s="183">
        <v>45911.727083333331</v>
      </c>
      <c r="N1171" s="183">
        <v>45918.618750000001</v>
      </c>
      <c r="O1171" s="8"/>
      <c r="P1171" s="8" t="s">
        <v>8318</v>
      </c>
      <c r="Q1171" s="8" t="s">
        <v>8318</v>
      </c>
      <c r="R1171" s="8" t="s">
        <v>6245</v>
      </c>
      <c r="S1171" s="8" t="s">
        <v>6245</v>
      </c>
      <c r="T1171" s="8" t="s">
        <v>6246</v>
      </c>
      <c r="U1171" s="8" t="s">
        <v>7731</v>
      </c>
      <c r="V1171" s="8" t="s">
        <v>11717</v>
      </c>
      <c r="W1171" s="8" t="s">
        <v>8320</v>
      </c>
      <c r="X1171" s="8"/>
      <c r="Y1171" s="94" t="str">
        <f>VLOOKUP(D1171,TIPOLOGIA!A:F,6,0)</f>
        <v>TIPO IV ESPECIAL</v>
      </c>
      <c r="Z1171" s="94" t="str">
        <f>VLOOKUP(D1171,TIPOLOGIA!A:F,5,0)</f>
        <v>TERRESTRE</v>
      </c>
      <c r="AA1171" s="8"/>
      <c r="AB1171" s="8">
        <v>0</v>
      </c>
      <c r="AC1171" s="86">
        <f>IF(W1171="SOPORTE_TELEFÓNICO",'BASE LIQUIDACION REDEBAN 2025'!$B$19,IF(AND(W1171="VISITA_TÉCNICA",Y1171="TIPO II"),'BASE LIQUIDACION REDEBAN 2025'!$B$18,'BASE LIQUIDACION REDEBAN 2025'!$B$17))</f>
        <v>35779.500569199998</v>
      </c>
      <c r="AD1171" s="86">
        <v>0</v>
      </c>
      <c r="AE1171" s="86">
        <f t="shared" si="18"/>
        <v>35779.500569199998</v>
      </c>
      <c r="AG1171" s="78"/>
    </row>
    <row r="1172" spans="1:33" s="49" customFormat="1">
      <c r="A1172" s="8" t="s">
        <v>91</v>
      </c>
      <c r="B1172" s="94" t="str">
        <f>VLOOKUP(A1172,'CENTRO DE COSTOS'!A:D,4,FALSE)</f>
        <v>JOSE MAURICIO HERNANDEZ ROJAS</v>
      </c>
      <c r="C1172" s="94" t="str">
        <f>VLOOKUP(A1172,'CENTRO DE COSTOS'!A:D,2,FALSE)</f>
        <v>0004-0001</v>
      </c>
      <c r="D1172" s="8">
        <v>23001</v>
      </c>
      <c r="E1172" s="8">
        <v>2753659</v>
      </c>
      <c r="F1172" s="8">
        <v>77931</v>
      </c>
      <c r="G1172" s="8" t="s">
        <v>6241</v>
      </c>
      <c r="H1172" s="8" t="s">
        <v>193</v>
      </c>
      <c r="I1172" s="8" t="s">
        <v>91</v>
      </c>
      <c r="J1172" s="8" t="s">
        <v>3106</v>
      </c>
      <c r="K1172" s="8" t="s">
        <v>160</v>
      </c>
      <c r="L1172" s="8" t="s">
        <v>11718</v>
      </c>
      <c r="M1172" s="183">
        <v>45917.430555555547</v>
      </c>
      <c r="N1172" s="183">
        <v>45918.620138888888</v>
      </c>
      <c r="O1172" s="8"/>
      <c r="P1172" s="8" t="s">
        <v>8318</v>
      </c>
      <c r="Q1172" s="8" t="s">
        <v>8318</v>
      </c>
      <c r="R1172" s="8" t="s">
        <v>6245</v>
      </c>
      <c r="S1172" s="8" t="s">
        <v>6245</v>
      </c>
      <c r="T1172" s="8" t="s">
        <v>6246</v>
      </c>
      <c r="U1172" s="8" t="s">
        <v>7731</v>
      </c>
      <c r="V1172" s="8" t="s">
        <v>11719</v>
      </c>
      <c r="W1172" s="8" t="s">
        <v>165</v>
      </c>
      <c r="X1172" s="8"/>
      <c r="Y1172" s="94" t="str">
        <f>VLOOKUP(D1172,TIPOLOGIA!A:F,6,0)</f>
        <v>TIPO I</v>
      </c>
      <c r="Z1172" s="94" t="str">
        <f>VLOOKUP(D1172,TIPOLOGIA!A:F,5,0)</f>
        <v>TERRESTRE</v>
      </c>
      <c r="AA1172" s="8" t="s">
        <v>198</v>
      </c>
      <c r="AB1172" s="8">
        <v>1</v>
      </c>
      <c r="AC1172" s="86">
        <f>IF(W1172="SOPORTE_TELEFÓNICO",'BASE LIQUIDACION REDEBAN 2025'!$B$19,IF(AND(W1172="VISITA_TÉCNICA",Y1172="TIPO II"),'BASE LIQUIDACION REDEBAN 2025'!$B$18,'BASE LIQUIDACION REDEBAN 2025'!$B$17))</f>
        <v>35779.500569199998</v>
      </c>
      <c r="AD1172" s="86">
        <v>0</v>
      </c>
      <c r="AE1172" s="86">
        <f t="shared" si="18"/>
        <v>35779.500569199998</v>
      </c>
      <c r="AG1172" s="78"/>
    </row>
    <row r="1173" spans="1:33" s="49" customFormat="1">
      <c r="A1173" s="8" t="s">
        <v>68</v>
      </c>
      <c r="B1173" s="94" t="str">
        <f>VLOOKUP(A1173,'CENTRO DE COSTOS'!A:D,4,FALSE)</f>
        <v>WILLIAM ASDRUBAL ROZO ROZO</v>
      </c>
      <c r="C1173" s="94" t="str">
        <f>VLOOKUP(A1173,'CENTRO DE COSTOS'!A:D,2,FALSE)</f>
        <v>0004-0004</v>
      </c>
      <c r="D1173" s="8">
        <v>11001</v>
      </c>
      <c r="E1173" s="8">
        <v>2753419</v>
      </c>
      <c r="F1173" s="8">
        <v>57734</v>
      </c>
      <c r="G1173" s="8" t="s">
        <v>6241</v>
      </c>
      <c r="H1173" s="8" t="s">
        <v>417</v>
      </c>
      <c r="I1173" s="8" t="s">
        <v>68</v>
      </c>
      <c r="J1173" s="8" t="s">
        <v>11720</v>
      </c>
      <c r="K1173" s="8" t="s">
        <v>160</v>
      </c>
      <c r="L1173" s="8" t="s">
        <v>11721</v>
      </c>
      <c r="M1173" s="183">
        <v>45917.411111111112</v>
      </c>
      <c r="N1173" s="183">
        <v>45918.625</v>
      </c>
      <c r="O1173" s="8"/>
      <c r="P1173" s="8" t="s">
        <v>8318</v>
      </c>
      <c r="Q1173" s="8" t="s">
        <v>8318</v>
      </c>
      <c r="R1173" s="8" t="s">
        <v>6245</v>
      </c>
      <c r="S1173" s="8" t="s">
        <v>6245</v>
      </c>
      <c r="T1173" s="8" t="s">
        <v>6246</v>
      </c>
      <c r="U1173" s="8" t="s">
        <v>7731</v>
      </c>
      <c r="V1173" s="8" t="s">
        <v>11722</v>
      </c>
      <c r="W1173" s="8" t="s">
        <v>165</v>
      </c>
      <c r="X1173" s="8"/>
      <c r="Y1173" s="94" t="str">
        <f>VLOOKUP(D1173,TIPOLOGIA!A:F,6,0)</f>
        <v>TIPO I</v>
      </c>
      <c r="Z1173" s="94" t="str">
        <f>VLOOKUP(D1173,TIPOLOGIA!A:F,5,0)</f>
        <v>TERRESTRE</v>
      </c>
      <c r="AA1173" s="8" t="s">
        <v>11639</v>
      </c>
      <c r="AB1173" s="8">
        <v>1</v>
      </c>
      <c r="AC1173" s="86">
        <f>IF(W1173="SOPORTE_TELEFÓNICO",'BASE LIQUIDACION REDEBAN 2025'!$B$19,IF(AND(W1173="VISITA_TÉCNICA",Y1173="TIPO II"),'BASE LIQUIDACION REDEBAN 2025'!$B$18,'BASE LIQUIDACION REDEBAN 2025'!$B$17))</f>
        <v>35779.500569199998</v>
      </c>
      <c r="AD1173" s="86">
        <v>0</v>
      </c>
      <c r="AE1173" s="86">
        <f t="shared" si="18"/>
        <v>35779.500569199998</v>
      </c>
      <c r="AG1173" s="78"/>
    </row>
    <row r="1174" spans="1:33" s="49" customFormat="1">
      <c r="A1174" s="8" t="s">
        <v>98</v>
      </c>
      <c r="B1174" s="94" t="str">
        <f>VLOOKUP(A1174,'CENTRO DE COSTOS'!A:D,4,FALSE)</f>
        <v>MIGUEL JULIÁN HERNÁNDEZ GUARÍN</v>
      </c>
      <c r="C1174" s="94" t="str">
        <f>VLOOKUP(A1174,'CENTRO DE COSTOS'!A:D,2,FALSE)</f>
        <v>0004-0008</v>
      </c>
      <c r="D1174" s="8">
        <v>15367</v>
      </c>
      <c r="E1174" s="8">
        <v>2752802</v>
      </c>
      <c r="F1174" s="8">
        <v>79853</v>
      </c>
      <c r="G1174" s="8" t="s">
        <v>6241</v>
      </c>
      <c r="H1174" s="8" t="s">
        <v>406</v>
      </c>
      <c r="I1174" s="8" t="s">
        <v>10175</v>
      </c>
      <c r="J1174" s="8" t="s">
        <v>10176</v>
      </c>
      <c r="K1174" s="8" t="s">
        <v>160</v>
      </c>
      <c r="L1174" s="8" t="s">
        <v>11723</v>
      </c>
      <c r="M1174" s="183">
        <v>45917.381944444453</v>
      </c>
      <c r="N1174" s="183">
        <v>45918.629861111112</v>
      </c>
      <c r="O1174" s="8"/>
      <c r="P1174" s="8" t="s">
        <v>8318</v>
      </c>
      <c r="Q1174" s="8" t="s">
        <v>8318</v>
      </c>
      <c r="R1174" s="8" t="s">
        <v>6245</v>
      </c>
      <c r="S1174" s="8" t="s">
        <v>6245</v>
      </c>
      <c r="T1174" s="8" t="s">
        <v>6246</v>
      </c>
      <c r="U1174" s="8" t="s">
        <v>7731</v>
      </c>
      <c r="V1174" s="8" t="s">
        <v>11724</v>
      </c>
      <c r="W1174" s="8" t="s">
        <v>165</v>
      </c>
      <c r="X1174" s="8"/>
      <c r="Y1174" s="94" t="str">
        <f>VLOOKUP(D1174,TIPOLOGIA!A:F,6,0)</f>
        <v>TIPO II</v>
      </c>
      <c r="Z1174" s="94" t="str">
        <f>VLOOKUP(D1174,TIPOLOGIA!A:F,5,0)</f>
        <v>TERRESTRE</v>
      </c>
      <c r="AA1174" s="8" t="s">
        <v>2885</v>
      </c>
      <c r="AB1174" s="8">
        <v>1</v>
      </c>
      <c r="AC1174" s="86">
        <f>IF(W1174="SOPORTE_TELEFÓNICO",'BASE LIQUIDACION REDEBAN 2025'!$B$19,IF(AND(W1174="VISITA_TÉCNICA",Y1174="TIPO II"),'BASE LIQUIDACION REDEBAN 2025'!$B$18,'BASE LIQUIDACION REDEBAN 2025'!$B$17))</f>
        <v>67654.12000000001</v>
      </c>
      <c r="AD1174" s="86">
        <v>0</v>
      </c>
      <c r="AE1174" s="86">
        <f t="shared" si="18"/>
        <v>67654.12000000001</v>
      </c>
      <c r="AG1174" s="78"/>
    </row>
    <row r="1175" spans="1:33" s="49" customFormat="1">
      <c r="A1175" s="8" t="s">
        <v>68</v>
      </c>
      <c r="B1175" s="94" t="str">
        <f>VLOOKUP(A1175,'CENTRO DE COSTOS'!A:D,4,FALSE)</f>
        <v>WILLIAM ASDRUBAL ROZO ROZO</v>
      </c>
      <c r="C1175" s="94" t="str">
        <f>VLOOKUP(A1175,'CENTRO DE COSTOS'!A:D,2,FALSE)</f>
        <v>0004-0004</v>
      </c>
      <c r="D1175" s="8">
        <v>25899</v>
      </c>
      <c r="E1175" s="8">
        <v>2750156</v>
      </c>
      <c r="F1175" s="8">
        <v>72705</v>
      </c>
      <c r="G1175" s="8" t="s">
        <v>6241</v>
      </c>
      <c r="H1175" s="8" t="s">
        <v>417</v>
      </c>
      <c r="I1175" s="8" t="s">
        <v>2927</v>
      </c>
      <c r="J1175" s="8" t="s">
        <v>11725</v>
      </c>
      <c r="K1175" s="8" t="s">
        <v>160</v>
      </c>
      <c r="L1175" s="8" t="s">
        <v>11726</v>
      </c>
      <c r="M1175" s="183">
        <v>45916.798611111109</v>
      </c>
      <c r="N1175" s="183">
        <v>45918.634722222218</v>
      </c>
      <c r="O1175" s="8"/>
      <c r="P1175" s="8" t="s">
        <v>8318</v>
      </c>
      <c r="Q1175" s="8" t="s">
        <v>8318</v>
      </c>
      <c r="R1175" s="8" t="s">
        <v>162</v>
      </c>
      <c r="S1175" s="8" t="s">
        <v>162</v>
      </c>
      <c r="T1175" s="8" t="s">
        <v>6246</v>
      </c>
      <c r="U1175" s="8" t="s">
        <v>7731</v>
      </c>
      <c r="V1175" s="8" t="s">
        <v>11727</v>
      </c>
      <c r="W1175" s="8" t="s">
        <v>165</v>
      </c>
      <c r="X1175" s="8"/>
      <c r="Y1175" s="94" t="str">
        <f>VLOOKUP(D1175,TIPOLOGIA!A:F,6,0)</f>
        <v>TIPO II</v>
      </c>
      <c r="Z1175" s="94" t="str">
        <f>VLOOKUP(D1175,TIPOLOGIA!A:F,5,0)</f>
        <v>TERRESTRE</v>
      </c>
      <c r="AA1175" s="8" t="s">
        <v>3358</v>
      </c>
      <c r="AB1175" s="8">
        <v>1</v>
      </c>
      <c r="AC1175" s="86">
        <f>IF(W1175="SOPORTE_TELEFÓNICO",'BASE LIQUIDACION REDEBAN 2025'!$B$19,IF(AND(W1175="VISITA_TÉCNICA",Y1175="TIPO II"),'BASE LIQUIDACION REDEBAN 2025'!$B$18,'BASE LIQUIDACION REDEBAN 2025'!$B$17))</f>
        <v>67654.12000000001</v>
      </c>
      <c r="AD1175" s="86">
        <v>0</v>
      </c>
      <c r="AE1175" s="86">
        <f t="shared" si="18"/>
        <v>67654.12000000001</v>
      </c>
      <c r="AG1175" s="78"/>
    </row>
    <row r="1176" spans="1:33" s="49" customFormat="1">
      <c r="A1176" s="8" t="s">
        <v>94</v>
      </c>
      <c r="B1176" s="94" t="str">
        <f>VLOOKUP(A1176,'CENTRO DE COSTOS'!A:D,4,FALSE)</f>
        <v>DIEGO FERNANDO HENAO CARDONA</v>
      </c>
      <c r="C1176" s="94" t="str">
        <f>VLOOKUP(A1176,'CENTRO DE COSTOS'!A:D,2,FALSE)</f>
        <v>0004-0002</v>
      </c>
      <c r="D1176" s="8">
        <v>66001</v>
      </c>
      <c r="E1176" s="8">
        <v>2732862</v>
      </c>
      <c r="F1176" s="8">
        <v>75088</v>
      </c>
      <c r="G1176" s="8" t="s">
        <v>6241</v>
      </c>
      <c r="H1176" s="8" t="s">
        <v>186</v>
      </c>
      <c r="I1176" s="8" t="s">
        <v>94</v>
      </c>
      <c r="J1176" s="8" t="s">
        <v>11728</v>
      </c>
      <c r="K1176" s="8" t="s">
        <v>160</v>
      </c>
      <c r="L1176" s="8" t="s">
        <v>11729</v>
      </c>
      <c r="M1176" s="183">
        <v>45912.429166666669</v>
      </c>
      <c r="N1176" s="183">
        <v>45918.636805555558</v>
      </c>
      <c r="O1176" s="8"/>
      <c r="P1176" s="8" t="s">
        <v>8318</v>
      </c>
      <c r="Q1176" s="8" t="s">
        <v>8318</v>
      </c>
      <c r="R1176" s="8" t="s">
        <v>6245</v>
      </c>
      <c r="S1176" s="8" t="s">
        <v>6245</v>
      </c>
      <c r="T1176" s="8" t="s">
        <v>6246</v>
      </c>
      <c r="U1176" s="8" t="s">
        <v>7731</v>
      </c>
      <c r="V1176" s="8" t="s">
        <v>11730</v>
      </c>
      <c r="W1176" s="8" t="s">
        <v>165</v>
      </c>
      <c r="X1176" s="8"/>
      <c r="Y1176" s="94" t="str">
        <f>VLOOKUP(D1176,TIPOLOGIA!A:F,6,0)</f>
        <v>TIPO I</v>
      </c>
      <c r="Z1176" s="94" t="str">
        <f>VLOOKUP(D1176,TIPOLOGIA!A:F,5,0)</f>
        <v>TERRESTRE</v>
      </c>
      <c r="AA1176" s="8" t="s">
        <v>275</v>
      </c>
      <c r="AB1176" s="8">
        <v>1</v>
      </c>
      <c r="AC1176" s="86">
        <f>IF(W1176="SOPORTE_TELEFÓNICO",'BASE LIQUIDACION REDEBAN 2025'!$B$19,IF(AND(W1176="VISITA_TÉCNICA",Y1176="TIPO II"),'BASE LIQUIDACION REDEBAN 2025'!$B$18,'BASE LIQUIDACION REDEBAN 2025'!$B$17))</f>
        <v>35779.500569199998</v>
      </c>
      <c r="AD1176" s="86">
        <v>0</v>
      </c>
      <c r="AE1176" s="86">
        <f t="shared" si="18"/>
        <v>35779.500569199998</v>
      </c>
      <c r="AG1176" s="78"/>
    </row>
    <row r="1177" spans="1:33" s="49" customFormat="1">
      <c r="A1177" s="8" t="s">
        <v>91</v>
      </c>
      <c r="B1177" s="94" t="str">
        <f>VLOOKUP(A1177,'CENTRO DE COSTOS'!A:D,4,FALSE)</f>
        <v>JOSE MAURICIO HERNANDEZ ROJAS</v>
      </c>
      <c r="C1177" s="94" t="str">
        <f>VLOOKUP(A1177,'CENTRO DE COSTOS'!A:D,2,FALSE)</f>
        <v>0004-0001</v>
      </c>
      <c r="D1177" s="8">
        <v>23660</v>
      </c>
      <c r="E1177" s="8">
        <v>2748948</v>
      </c>
      <c r="F1177" s="8">
        <v>45436</v>
      </c>
      <c r="G1177" s="8" t="s">
        <v>6241</v>
      </c>
      <c r="H1177" s="8" t="s">
        <v>193</v>
      </c>
      <c r="I1177" s="8" t="s">
        <v>1091</v>
      </c>
      <c r="J1177" s="8" t="s">
        <v>11731</v>
      </c>
      <c r="K1177" s="8" t="s">
        <v>160</v>
      </c>
      <c r="L1177" s="8" t="s">
        <v>11732</v>
      </c>
      <c r="M1177" s="183">
        <v>45916.586805555547</v>
      </c>
      <c r="N1177" s="183">
        <v>45918.638888888891</v>
      </c>
      <c r="O1177" s="8"/>
      <c r="P1177" s="8" t="s">
        <v>8318</v>
      </c>
      <c r="Q1177" s="8" t="s">
        <v>8318</v>
      </c>
      <c r="R1177" s="8" t="s">
        <v>243</v>
      </c>
      <c r="S1177" s="8" t="s">
        <v>244</v>
      </c>
      <c r="T1177" s="8" t="s">
        <v>6246</v>
      </c>
      <c r="U1177" s="8" t="s">
        <v>7731</v>
      </c>
      <c r="V1177" s="8" t="s">
        <v>11733</v>
      </c>
      <c r="W1177" s="8" t="s">
        <v>165</v>
      </c>
      <c r="X1177" s="8"/>
      <c r="Y1177" s="94" t="str">
        <f>VLOOKUP(D1177,TIPOLOGIA!A:F,6,0)</f>
        <v>TIPO II</v>
      </c>
      <c r="Z1177" s="94" t="str">
        <f>VLOOKUP(D1177,TIPOLOGIA!A:F,5,0)</f>
        <v>TERRESTRE</v>
      </c>
      <c r="AA1177" s="8" t="s">
        <v>2917</v>
      </c>
      <c r="AB1177" s="8">
        <v>1</v>
      </c>
      <c r="AC1177" s="86">
        <f>IF(W1177="SOPORTE_TELEFÓNICO",'BASE LIQUIDACION REDEBAN 2025'!$B$19,IF(AND(W1177="VISITA_TÉCNICA",Y1177="TIPO II"),'BASE LIQUIDACION REDEBAN 2025'!$B$18,'BASE LIQUIDACION REDEBAN 2025'!$B$17))</f>
        <v>67654.12000000001</v>
      </c>
      <c r="AD1177" s="86">
        <v>0</v>
      </c>
      <c r="AE1177" s="86">
        <f t="shared" si="18"/>
        <v>67654.12000000001</v>
      </c>
      <c r="AG1177" s="78"/>
    </row>
    <row r="1178" spans="1:33" s="49" customFormat="1">
      <c r="A1178" s="8" t="s">
        <v>94</v>
      </c>
      <c r="B1178" s="94" t="str">
        <f>VLOOKUP(A1178,'CENTRO DE COSTOS'!A:D,4,FALSE)</f>
        <v>DIEGO FERNANDO HENAO CARDONA</v>
      </c>
      <c r="C1178" s="94" t="str">
        <f>VLOOKUP(A1178,'CENTRO DE COSTOS'!A:D,2,FALSE)</f>
        <v>0004-0002</v>
      </c>
      <c r="D1178" s="8">
        <v>63272</v>
      </c>
      <c r="E1178" s="8">
        <v>2737238</v>
      </c>
      <c r="F1178" s="8">
        <v>42903</v>
      </c>
      <c r="G1178" s="8" t="s">
        <v>6241</v>
      </c>
      <c r="H1178" s="8" t="s">
        <v>732</v>
      </c>
      <c r="I1178" s="8" t="s">
        <v>11734</v>
      </c>
      <c r="J1178" s="8" t="s">
        <v>11735</v>
      </c>
      <c r="K1178" s="8" t="s">
        <v>160</v>
      </c>
      <c r="L1178" s="8" t="s">
        <v>11736</v>
      </c>
      <c r="M1178" s="183">
        <v>45913.675694444442</v>
      </c>
      <c r="N1178" s="183">
        <v>45918.64166666667</v>
      </c>
      <c r="O1178" s="8"/>
      <c r="P1178" s="8" t="s">
        <v>8318</v>
      </c>
      <c r="Q1178" s="8" t="s">
        <v>8318</v>
      </c>
      <c r="R1178" s="8" t="s">
        <v>162</v>
      </c>
      <c r="S1178" s="8" t="s">
        <v>162</v>
      </c>
      <c r="T1178" s="8" t="s">
        <v>6246</v>
      </c>
      <c r="U1178" s="8" t="s">
        <v>7731</v>
      </c>
      <c r="V1178" s="8" t="s">
        <v>11737</v>
      </c>
      <c r="W1178" s="8" t="s">
        <v>165</v>
      </c>
      <c r="X1178" s="8"/>
      <c r="Y1178" s="94" t="str">
        <f>VLOOKUP(D1178,TIPOLOGIA!A:F,6,0)</f>
        <v>TIPO II</v>
      </c>
      <c r="Z1178" s="94" t="str">
        <f>VLOOKUP(D1178,TIPOLOGIA!A:F,5,0)</f>
        <v>TERRESTRE</v>
      </c>
      <c r="AA1178" s="8" t="s">
        <v>737</v>
      </c>
      <c r="AB1178" s="8">
        <v>1</v>
      </c>
      <c r="AC1178" s="86">
        <f>IF(W1178="SOPORTE_TELEFÓNICO",'BASE LIQUIDACION REDEBAN 2025'!$B$19,IF(AND(W1178="VISITA_TÉCNICA",Y1178="TIPO II"),'BASE LIQUIDACION REDEBAN 2025'!$B$18,'BASE LIQUIDACION REDEBAN 2025'!$B$17))</f>
        <v>67654.12000000001</v>
      </c>
      <c r="AD1178" s="86">
        <v>0</v>
      </c>
      <c r="AE1178" s="86">
        <f t="shared" si="18"/>
        <v>67654.12000000001</v>
      </c>
      <c r="AG1178" s="78"/>
    </row>
    <row r="1179" spans="1:33" s="49" customFormat="1">
      <c r="A1179" s="8" t="s">
        <v>91</v>
      </c>
      <c r="B1179" s="94" t="str">
        <f>VLOOKUP(A1179,'CENTRO DE COSTOS'!A:D,4,FALSE)</f>
        <v>JOSE MAURICIO HERNANDEZ ROJAS</v>
      </c>
      <c r="C1179" s="94" t="str">
        <f>VLOOKUP(A1179,'CENTRO DE COSTOS'!A:D,2,FALSE)</f>
        <v>0004-0001</v>
      </c>
      <c r="D1179" s="8">
        <v>23001</v>
      </c>
      <c r="E1179" s="8">
        <v>2755563</v>
      </c>
      <c r="F1179" s="8">
        <v>80219</v>
      </c>
      <c r="G1179" s="8" t="s">
        <v>6241</v>
      </c>
      <c r="H1179" s="8" t="s">
        <v>193</v>
      </c>
      <c r="I1179" s="8" t="s">
        <v>91</v>
      </c>
      <c r="J1179" s="8" t="s">
        <v>11738</v>
      </c>
      <c r="K1179" s="8" t="s">
        <v>160</v>
      </c>
      <c r="L1179" s="8" t="s">
        <v>11739</v>
      </c>
      <c r="M1179" s="183">
        <v>45917.609027777777</v>
      </c>
      <c r="N1179" s="183">
        <v>45918.643055555563</v>
      </c>
      <c r="O1179" s="8"/>
      <c r="P1179" s="8" t="s">
        <v>8318</v>
      </c>
      <c r="Q1179" s="8" t="s">
        <v>8318</v>
      </c>
      <c r="R1179" s="8" t="s">
        <v>243</v>
      </c>
      <c r="S1179" s="8" t="s">
        <v>365</v>
      </c>
      <c r="T1179" s="8" t="s">
        <v>6246</v>
      </c>
      <c r="U1179" s="8" t="s">
        <v>7731</v>
      </c>
      <c r="V1179" s="8" t="s">
        <v>11740</v>
      </c>
      <c r="W1179" s="8" t="s">
        <v>165</v>
      </c>
      <c r="X1179" s="8"/>
      <c r="Y1179" s="94" t="str">
        <f>VLOOKUP(D1179,TIPOLOGIA!A:F,6,0)</f>
        <v>TIPO I</v>
      </c>
      <c r="Z1179" s="94" t="str">
        <f>VLOOKUP(D1179,TIPOLOGIA!A:F,5,0)</f>
        <v>TERRESTRE</v>
      </c>
      <c r="AA1179" s="8" t="s">
        <v>198</v>
      </c>
      <c r="AB1179" s="8">
        <v>1</v>
      </c>
      <c r="AC1179" s="86">
        <f>IF(W1179="SOPORTE_TELEFÓNICO",'BASE LIQUIDACION REDEBAN 2025'!$B$19,IF(AND(W1179="VISITA_TÉCNICA",Y1179="TIPO II"),'BASE LIQUIDACION REDEBAN 2025'!$B$18,'BASE LIQUIDACION REDEBAN 2025'!$B$17))</f>
        <v>35779.500569199998</v>
      </c>
      <c r="AD1179" s="86">
        <v>0</v>
      </c>
      <c r="AE1179" s="86">
        <f t="shared" si="18"/>
        <v>35779.500569199998</v>
      </c>
      <c r="AG1179" s="78"/>
    </row>
    <row r="1180" spans="1:33" s="49" customFormat="1">
      <c r="A1180" s="8" t="s">
        <v>86</v>
      </c>
      <c r="B1180" s="94" t="str">
        <f>VLOOKUP(A1180,'CENTRO DE COSTOS'!A:D,4,FALSE)</f>
        <v>KEVIN ALEXIS CORZO BUSTOS</v>
      </c>
      <c r="C1180" s="94" t="str">
        <f>VLOOKUP(A1180,'CENTRO DE COSTOS'!A:D,2,FALSE)</f>
        <v>0004-0007</v>
      </c>
      <c r="D1180" s="8">
        <v>73001</v>
      </c>
      <c r="E1180" s="8">
        <v>2755187</v>
      </c>
      <c r="F1180" s="8">
        <v>48800</v>
      </c>
      <c r="G1180" s="8" t="s">
        <v>6241</v>
      </c>
      <c r="H1180" s="8" t="s">
        <v>494</v>
      </c>
      <c r="I1180" s="8" t="s">
        <v>86</v>
      </c>
      <c r="J1180" s="8" t="s">
        <v>11741</v>
      </c>
      <c r="K1180" s="8" t="s">
        <v>160</v>
      </c>
      <c r="L1180" s="8" t="s">
        <v>11742</v>
      </c>
      <c r="M1180" s="183">
        <v>45917.561805555553</v>
      </c>
      <c r="N1180" s="183">
        <v>45918.645138888889</v>
      </c>
      <c r="O1180" s="8"/>
      <c r="P1180" s="8" t="s">
        <v>8318</v>
      </c>
      <c r="Q1180" s="8" t="s">
        <v>8318</v>
      </c>
      <c r="R1180" s="8" t="s">
        <v>243</v>
      </c>
      <c r="S1180" s="8" t="s">
        <v>365</v>
      </c>
      <c r="T1180" s="8" t="s">
        <v>6246</v>
      </c>
      <c r="U1180" s="8" t="s">
        <v>7731</v>
      </c>
      <c r="V1180" s="8" t="s">
        <v>11743</v>
      </c>
      <c r="W1180" s="8" t="s">
        <v>165</v>
      </c>
      <c r="X1180" s="8"/>
      <c r="Y1180" s="94" t="str">
        <f>VLOOKUP(D1180,TIPOLOGIA!A:F,6,0)</f>
        <v>TIPO I</v>
      </c>
      <c r="Z1180" s="94" t="str">
        <f>VLOOKUP(D1180,TIPOLOGIA!A:F,5,0)</f>
        <v>TERRESTRE</v>
      </c>
      <c r="AA1180" s="8" t="s">
        <v>503</v>
      </c>
      <c r="AB1180" s="8">
        <v>1</v>
      </c>
      <c r="AC1180" s="86">
        <f>IF(W1180="SOPORTE_TELEFÓNICO",'BASE LIQUIDACION REDEBAN 2025'!$B$19,IF(AND(W1180="VISITA_TÉCNICA",Y1180="TIPO II"),'BASE LIQUIDACION REDEBAN 2025'!$B$18,'BASE LIQUIDACION REDEBAN 2025'!$B$17))</f>
        <v>35779.500569199998</v>
      </c>
      <c r="AD1180" s="86">
        <v>0</v>
      </c>
      <c r="AE1180" s="86">
        <f t="shared" si="18"/>
        <v>35779.500569199998</v>
      </c>
      <c r="AG1180" s="78"/>
    </row>
    <row r="1181" spans="1:33" s="49" customFormat="1">
      <c r="A1181" s="8" t="s">
        <v>76</v>
      </c>
      <c r="B1181" s="94" t="str">
        <f>VLOOKUP(A1181,'CENTRO DE COSTOS'!A:D,4,FALSE)</f>
        <v>DIEGO FERNANDO HENAO CARDONA</v>
      </c>
      <c r="C1181" s="94" t="str">
        <f>VLOOKUP(A1181,'CENTRO DE COSTOS'!A:D,2,FALSE)</f>
        <v>0004-0003</v>
      </c>
      <c r="D1181" s="8">
        <v>76001</v>
      </c>
      <c r="E1181" s="8">
        <v>2753984</v>
      </c>
      <c r="F1181" s="8">
        <v>63182</v>
      </c>
      <c r="G1181" s="8" t="s">
        <v>6241</v>
      </c>
      <c r="H1181" s="8" t="s">
        <v>232</v>
      </c>
      <c r="I1181" s="8" t="s">
        <v>76</v>
      </c>
      <c r="J1181" s="8" t="s">
        <v>11744</v>
      </c>
      <c r="K1181" s="8" t="s">
        <v>160</v>
      </c>
      <c r="L1181" s="8" t="s">
        <v>11745</v>
      </c>
      <c r="M1181" s="183">
        <v>45917.455555555563</v>
      </c>
      <c r="N1181" s="183">
        <v>45918.647222222222</v>
      </c>
      <c r="O1181" s="8"/>
      <c r="P1181" s="8" t="s">
        <v>8318</v>
      </c>
      <c r="Q1181" s="8" t="s">
        <v>8318</v>
      </c>
      <c r="R1181" s="8" t="s">
        <v>357</v>
      </c>
      <c r="S1181" s="8" t="s">
        <v>358</v>
      </c>
      <c r="T1181" s="8" t="s">
        <v>6246</v>
      </c>
      <c r="U1181" s="8" t="s">
        <v>7731</v>
      </c>
      <c r="V1181" s="8" t="s">
        <v>11746</v>
      </c>
      <c r="W1181" s="8" t="s">
        <v>165</v>
      </c>
      <c r="X1181" s="8"/>
      <c r="Y1181" s="94" t="str">
        <f>VLOOKUP(D1181,TIPOLOGIA!A:F,6,0)</f>
        <v>TIPO I</v>
      </c>
      <c r="Z1181" s="94" t="str">
        <f>VLOOKUP(D1181,TIPOLOGIA!A:F,5,0)</f>
        <v>TERRESTRE</v>
      </c>
      <c r="AA1181" s="8" t="s">
        <v>1200</v>
      </c>
      <c r="AB1181" s="8">
        <v>1</v>
      </c>
      <c r="AC1181" s="86">
        <f>IF(W1181="SOPORTE_TELEFÓNICO",'BASE LIQUIDACION REDEBAN 2025'!$B$19,IF(AND(W1181="VISITA_TÉCNICA",Y1181="TIPO II"),'BASE LIQUIDACION REDEBAN 2025'!$B$18,'BASE LIQUIDACION REDEBAN 2025'!$B$17))</f>
        <v>35779.500569199998</v>
      </c>
      <c r="AD1181" s="86">
        <v>0</v>
      </c>
      <c r="AE1181" s="86">
        <f t="shared" si="18"/>
        <v>35779.500569199998</v>
      </c>
      <c r="AG1181" s="78"/>
    </row>
    <row r="1182" spans="1:33" s="49" customFormat="1">
      <c r="A1182" s="8" t="s">
        <v>94</v>
      </c>
      <c r="B1182" s="94" t="str">
        <f>VLOOKUP(A1182,'CENTRO DE COSTOS'!A:D,4,FALSE)</f>
        <v>DIEGO FERNANDO HENAO CARDONA</v>
      </c>
      <c r="C1182" s="94" t="str">
        <f>VLOOKUP(A1182,'CENTRO DE COSTOS'!A:D,2,FALSE)</f>
        <v>0004-0002</v>
      </c>
      <c r="D1182" s="8">
        <v>66170</v>
      </c>
      <c r="E1182" s="8">
        <v>2755144</v>
      </c>
      <c r="F1182" s="8">
        <v>80663</v>
      </c>
      <c r="G1182" s="8" t="s">
        <v>6241</v>
      </c>
      <c r="H1182" s="8" t="s">
        <v>186</v>
      </c>
      <c r="I1182" s="8" t="s">
        <v>1793</v>
      </c>
      <c r="J1182" s="8" t="s">
        <v>8830</v>
      </c>
      <c r="K1182" s="8" t="s">
        <v>160</v>
      </c>
      <c r="L1182" s="8" t="s">
        <v>11747</v>
      </c>
      <c r="M1182" s="183">
        <v>45917.537499999999</v>
      </c>
      <c r="N1182" s="183">
        <v>45918.648611111108</v>
      </c>
      <c r="O1182" s="8"/>
      <c r="P1182" s="8" t="s">
        <v>8318</v>
      </c>
      <c r="Q1182" s="8" t="s">
        <v>8318</v>
      </c>
      <c r="R1182" s="8" t="s">
        <v>162</v>
      </c>
      <c r="S1182" s="8" t="s">
        <v>162</v>
      </c>
      <c r="T1182" s="8" t="s">
        <v>6246</v>
      </c>
      <c r="U1182" s="8" t="s">
        <v>7731</v>
      </c>
      <c r="V1182" s="8" t="s">
        <v>11748</v>
      </c>
      <c r="W1182" s="8" t="s">
        <v>165</v>
      </c>
      <c r="X1182" s="8"/>
      <c r="Y1182" s="94" t="str">
        <f>VLOOKUP(D1182,TIPOLOGIA!A:F,6,0)</f>
        <v>TIPO I</v>
      </c>
      <c r="Z1182" s="94" t="str">
        <f>VLOOKUP(D1182,TIPOLOGIA!A:F,5,0)</f>
        <v>TERRESTRE</v>
      </c>
      <c r="AA1182" s="8" t="s">
        <v>1533</v>
      </c>
      <c r="AB1182" s="8">
        <v>1</v>
      </c>
      <c r="AC1182" s="86">
        <f>IF(W1182="SOPORTE_TELEFÓNICO",'BASE LIQUIDACION REDEBAN 2025'!$B$19,IF(AND(W1182="VISITA_TÉCNICA",Y1182="TIPO II"),'BASE LIQUIDACION REDEBAN 2025'!$B$18,'BASE LIQUIDACION REDEBAN 2025'!$B$17))</f>
        <v>35779.500569199998</v>
      </c>
      <c r="AD1182" s="86">
        <v>0</v>
      </c>
      <c r="AE1182" s="86">
        <f t="shared" si="18"/>
        <v>35779.500569199998</v>
      </c>
      <c r="AG1182" s="78"/>
    </row>
    <row r="1183" spans="1:33" s="49" customFormat="1">
      <c r="A1183" s="8" t="s">
        <v>76</v>
      </c>
      <c r="B1183" s="94" t="str">
        <f>VLOOKUP(A1183,'CENTRO DE COSTOS'!A:D,4,FALSE)</f>
        <v>DIEGO FERNANDO HENAO CARDONA</v>
      </c>
      <c r="C1183" s="94" t="str">
        <f>VLOOKUP(A1183,'CENTRO DE COSTOS'!A:D,2,FALSE)</f>
        <v>0004-0003</v>
      </c>
      <c r="D1183" s="8">
        <v>76001</v>
      </c>
      <c r="E1183" s="8">
        <v>2755793</v>
      </c>
      <c r="F1183" s="8">
        <v>62290</v>
      </c>
      <c r="G1183" s="8" t="s">
        <v>6241</v>
      </c>
      <c r="H1183" s="8" t="s">
        <v>232</v>
      </c>
      <c r="I1183" s="8" t="s">
        <v>76</v>
      </c>
      <c r="J1183" s="8" t="s">
        <v>11749</v>
      </c>
      <c r="K1183" s="8" t="s">
        <v>160</v>
      </c>
      <c r="L1183" s="8" t="s">
        <v>11750</v>
      </c>
      <c r="M1183" s="183">
        <v>45917.620138888888</v>
      </c>
      <c r="N1183" s="183">
        <v>45918.652083333327</v>
      </c>
      <c r="O1183" s="8"/>
      <c r="P1183" s="8" t="s">
        <v>8318</v>
      </c>
      <c r="Q1183" s="8" t="s">
        <v>8318</v>
      </c>
      <c r="R1183" s="8" t="s">
        <v>357</v>
      </c>
      <c r="S1183" s="8" t="s">
        <v>7936</v>
      </c>
      <c r="T1183" s="8" t="s">
        <v>6246</v>
      </c>
      <c r="U1183" s="8" t="s">
        <v>7731</v>
      </c>
      <c r="V1183" s="8" t="s">
        <v>11751</v>
      </c>
      <c r="W1183" s="8" t="s">
        <v>165</v>
      </c>
      <c r="X1183" s="8"/>
      <c r="Y1183" s="94" t="str">
        <f>VLOOKUP(D1183,TIPOLOGIA!A:F,6,0)</f>
        <v>TIPO I</v>
      </c>
      <c r="Z1183" s="94" t="str">
        <f>VLOOKUP(D1183,TIPOLOGIA!A:F,5,0)</f>
        <v>TERRESTRE</v>
      </c>
      <c r="AA1183" s="8" t="s">
        <v>1200</v>
      </c>
      <c r="AB1183" s="8">
        <v>1</v>
      </c>
      <c r="AC1183" s="86">
        <f>IF(W1183="SOPORTE_TELEFÓNICO",'BASE LIQUIDACION REDEBAN 2025'!$B$19,IF(AND(W1183="VISITA_TÉCNICA",Y1183="TIPO II"),'BASE LIQUIDACION REDEBAN 2025'!$B$18,'BASE LIQUIDACION REDEBAN 2025'!$B$17))</f>
        <v>35779.500569199998</v>
      </c>
      <c r="AD1183" s="86">
        <v>0</v>
      </c>
      <c r="AE1183" s="86">
        <f t="shared" si="18"/>
        <v>35779.500569199998</v>
      </c>
      <c r="AG1183" s="78"/>
    </row>
    <row r="1184" spans="1:33" s="49" customFormat="1">
      <c r="A1184" s="8" t="s">
        <v>100</v>
      </c>
      <c r="B1184" s="94" t="str">
        <f>VLOOKUP(A1184,'CENTRO DE COSTOS'!A:D,4,FALSE)</f>
        <v>KEVIN ALEXIS CORZO BUSTOS</v>
      </c>
      <c r="C1184" s="94" t="str">
        <f>VLOOKUP(A1184,'CENTRO DE COSTOS'!A:D,2,FALSE)</f>
        <v>0004-0007</v>
      </c>
      <c r="D1184" s="8">
        <v>50683</v>
      </c>
      <c r="E1184" s="8">
        <v>2742406</v>
      </c>
      <c r="F1184" s="8">
        <v>77567</v>
      </c>
      <c r="G1184" s="8" t="s">
        <v>6241</v>
      </c>
      <c r="H1184" s="8" t="s">
        <v>216</v>
      </c>
      <c r="I1184" s="8" t="s">
        <v>11752</v>
      </c>
      <c r="J1184" s="8" t="s">
        <v>11753</v>
      </c>
      <c r="K1184" s="8" t="s">
        <v>160</v>
      </c>
      <c r="L1184" s="8" t="s">
        <v>11754</v>
      </c>
      <c r="M1184" s="183">
        <v>45915.525000000001</v>
      </c>
      <c r="N1184" s="183">
        <v>45918.652083333327</v>
      </c>
      <c r="O1184" s="8"/>
      <c r="P1184" s="8" t="s">
        <v>8318</v>
      </c>
      <c r="Q1184" s="8" t="s">
        <v>8318</v>
      </c>
      <c r="R1184" s="8" t="s">
        <v>6245</v>
      </c>
      <c r="S1184" s="8" t="s">
        <v>6245</v>
      </c>
      <c r="T1184" s="8" t="s">
        <v>6246</v>
      </c>
      <c r="U1184" s="8" t="s">
        <v>7731</v>
      </c>
      <c r="V1184" s="8" t="s">
        <v>11755</v>
      </c>
      <c r="W1184" s="8" t="s">
        <v>8320</v>
      </c>
      <c r="X1184" s="8"/>
      <c r="Y1184" s="94" t="str">
        <f>VLOOKUP(D1184,TIPOLOGIA!A:F,6,0)</f>
        <v>TIPO III</v>
      </c>
      <c r="Z1184" s="94" t="str">
        <f>VLOOKUP(D1184,TIPOLOGIA!A:F,5,0)</f>
        <v>TERRESTRE</v>
      </c>
      <c r="AA1184" s="8"/>
      <c r="AB1184" s="8">
        <v>0</v>
      </c>
      <c r="AC1184" s="86">
        <f>IF(W1184="SOPORTE_TELEFÓNICO",'BASE LIQUIDACION REDEBAN 2025'!$B$19,IF(AND(W1184="VISITA_TÉCNICA",Y1184="TIPO II"),'BASE LIQUIDACION REDEBAN 2025'!$B$18,'BASE LIQUIDACION REDEBAN 2025'!$B$17))</f>
        <v>35779.500569199998</v>
      </c>
      <c r="AD1184" s="86">
        <v>0</v>
      </c>
      <c r="AE1184" s="86">
        <f t="shared" si="18"/>
        <v>35779.500569199998</v>
      </c>
      <c r="AG1184" s="78"/>
    </row>
    <row r="1185" spans="1:33" s="49" customFormat="1">
      <c r="A1185" s="8" t="s">
        <v>76</v>
      </c>
      <c r="B1185" s="94" t="str">
        <f>VLOOKUP(A1185,'CENTRO DE COSTOS'!A:D,4,FALSE)</f>
        <v>DIEGO FERNANDO HENAO CARDONA</v>
      </c>
      <c r="C1185" s="94" t="str">
        <f>VLOOKUP(A1185,'CENTRO DE COSTOS'!A:D,2,FALSE)</f>
        <v>0004-0003</v>
      </c>
      <c r="D1185" s="8">
        <v>76109</v>
      </c>
      <c r="E1185" s="8">
        <v>2747079</v>
      </c>
      <c r="F1185" s="8">
        <v>79692</v>
      </c>
      <c r="G1185" s="8" t="s">
        <v>6241</v>
      </c>
      <c r="H1185" s="8" t="s">
        <v>232</v>
      </c>
      <c r="I1185" s="8" t="s">
        <v>762</v>
      </c>
      <c r="J1185" s="8" t="s">
        <v>11756</v>
      </c>
      <c r="K1185" s="8" t="s">
        <v>160</v>
      </c>
      <c r="L1185" s="8" t="s">
        <v>11757</v>
      </c>
      <c r="M1185" s="183">
        <v>45916.427083333343</v>
      </c>
      <c r="N1185" s="183">
        <v>45918.652777777781</v>
      </c>
      <c r="O1185" s="8"/>
      <c r="P1185" s="8" t="s">
        <v>8318</v>
      </c>
      <c r="Q1185" s="8" t="s">
        <v>8318</v>
      </c>
      <c r="R1185" s="8" t="s">
        <v>243</v>
      </c>
      <c r="S1185" s="8" t="s">
        <v>365</v>
      </c>
      <c r="T1185" s="8" t="s">
        <v>6246</v>
      </c>
      <c r="U1185" s="8" t="s">
        <v>7731</v>
      </c>
      <c r="V1185" s="8" t="s">
        <v>11758</v>
      </c>
      <c r="W1185" s="8" t="s">
        <v>8320</v>
      </c>
      <c r="X1185" s="8"/>
      <c r="Y1185" s="94" t="str">
        <f>VLOOKUP(D1185,TIPOLOGIA!A:F,6,0)</f>
        <v>TIPO III</v>
      </c>
      <c r="Z1185" s="94" t="str">
        <f>VLOOKUP(D1185,TIPOLOGIA!A:F,5,0)</f>
        <v>TERRESTRE</v>
      </c>
      <c r="AA1185" s="8"/>
      <c r="AB1185" s="8">
        <v>0</v>
      </c>
      <c r="AC1185" s="86">
        <f>IF(W1185="SOPORTE_TELEFÓNICO",'BASE LIQUIDACION REDEBAN 2025'!$B$19,IF(AND(W1185="VISITA_TÉCNICA",Y1185="TIPO II"),'BASE LIQUIDACION REDEBAN 2025'!$B$18,'BASE LIQUIDACION REDEBAN 2025'!$B$17))</f>
        <v>35779.500569199998</v>
      </c>
      <c r="AD1185" s="86">
        <v>0</v>
      </c>
      <c r="AE1185" s="86">
        <f t="shared" si="18"/>
        <v>35779.500569199998</v>
      </c>
      <c r="AG1185" s="78"/>
    </row>
    <row r="1186" spans="1:33" s="49" customFormat="1">
      <c r="A1186" s="8" t="s">
        <v>64</v>
      </c>
      <c r="B1186" s="94" t="str">
        <f>VLOOKUP(A1186,'CENTRO DE COSTOS'!A:D,4,FALSE)</f>
        <v>JOSE MAURICIO HERNANDEZ ROJAS</v>
      </c>
      <c r="C1186" s="94" t="str">
        <f>VLOOKUP(A1186,'CENTRO DE COSTOS'!A:D,2,FALSE)</f>
        <v>0004-0001</v>
      </c>
      <c r="D1186" s="8">
        <v>47258</v>
      </c>
      <c r="E1186" s="8">
        <v>2754073</v>
      </c>
      <c r="F1186" s="8">
        <v>79081</v>
      </c>
      <c r="G1186" s="8" t="s">
        <v>6241</v>
      </c>
      <c r="H1186" s="8" t="s">
        <v>438</v>
      </c>
      <c r="I1186" s="8" t="s">
        <v>11759</v>
      </c>
      <c r="J1186" s="8" t="s">
        <v>11760</v>
      </c>
      <c r="K1186" s="8" t="s">
        <v>160</v>
      </c>
      <c r="L1186" s="8" t="s">
        <v>11761</v>
      </c>
      <c r="M1186" s="183">
        <v>45917.454861111109</v>
      </c>
      <c r="N1186" s="183">
        <v>45918.658333333333</v>
      </c>
      <c r="O1186" s="8"/>
      <c r="P1186" s="8" t="s">
        <v>8318</v>
      </c>
      <c r="Q1186" s="8" t="s">
        <v>8318</v>
      </c>
      <c r="R1186" s="8" t="s">
        <v>6245</v>
      </c>
      <c r="S1186" s="8" t="s">
        <v>6245</v>
      </c>
      <c r="T1186" s="8" t="s">
        <v>6246</v>
      </c>
      <c r="U1186" s="8" t="s">
        <v>7731</v>
      </c>
      <c r="V1186" s="8" t="s">
        <v>11762</v>
      </c>
      <c r="W1186" s="8" t="s">
        <v>165</v>
      </c>
      <c r="X1186" s="8"/>
      <c r="Y1186" s="94" t="str">
        <f>VLOOKUP(D1186,TIPOLOGIA!A:F,6,0)</f>
        <v>TIPO III</v>
      </c>
      <c r="Z1186" s="94" t="str">
        <f>VLOOKUP(D1186,TIPOLOGIA!A:F,5,0)</f>
        <v>TERRESTRE</v>
      </c>
      <c r="AA1186" s="8" t="s">
        <v>1049</v>
      </c>
      <c r="AB1186" s="8">
        <v>1</v>
      </c>
      <c r="AC1186" s="86">
        <f>IF(W1186="SOPORTE_TELEFÓNICO",'BASE LIQUIDACION REDEBAN 2025'!$B$19,IF(AND(W1186="VISITA_TÉCNICA",Y1186="TIPO II"),'BASE LIQUIDACION REDEBAN 2025'!$B$18,'BASE LIQUIDACION REDEBAN 2025'!$B$17))</f>
        <v>35779.500569199998</v>
      </c>
      <c r="AD1186" s="86">
        <v>0</v>
      </c>
      <c r="AE1186" s="86">
        <f t="shared" si="18"/>
        <v>35779.500569199998</v>
      </c>
      <c r="AG1186" s="78"/>
    </row>
    <row r="1187" spans="1:33" s="49" customFormat="1">
      <c r="A1187" s="8" t="s">
        <v>76</v>
      </c>
      <c r="B1187" s="94" t="str">
        <f>VLOOKUP(A1187,'CENTRO DE COSTOS'!A:D,4,FALSE)</f>
        <v>DIEGO FERNANDO HENAO CARDONA</v>
      </c>
      <c r="C1187" s="94" t="str">
        <f>VLOOKUP(A1187,'CENTRO DE COSTOS'!A:D,2,FALSE)</f>
        <v>0004-0003</v>
      </c>
      <c r="D1187" s="8">
        <v>76001</v>
      </c>
      <c r="E1187" s="8">
        <v>2754848</v>
      </c>
      <c r="F1187" s="8">
        <v>80937</v>
      </c>
      <c r="G1187" s="8" t="s">
        <v>6241</v>
      </c>
      <c r="H1187" s="8" t="s">
        <v>232</v>
      </c>
      <c r="I1187" s="8" t="s">
        <v>76</v>
      </c>
      <c r="J1187" s="8" t="s">
        <v>11763</v>
      </c>
      <c r="K1187" s="8" t="s">
        <v>160</v>
      </c>
      <c r="L1187" s="8" t="s">
        <v>11764</v>
      </c>
      <c r="M1187" s="183">
        <v>45917.504166666673</v>
      </c>
      <c r="N1187" s="183">
        <v>45918.661111111112</v>
      </c>
      <c r="O1187" s="8"/>
      <c r="P1187" s="8" t="s">
        <v>8318</v>
      </c>
      <c r="Q1187" s="8" t="s">
        <v>8318</v>
      </c>
      <c r="R1187" s="8" t="s">
        <v>162</v>
      </c>
      <c r="S1187" s="8" t="s">
        <v>162</v>
      </c>
      <c r="T1187" s="8" t="s">
        <v>6246</v>
      </c>
      <c r="U1187" s="8" t="s">
        <v>7731</v>
      </c>
      <c r="V1187" s="8" t="s">
        <v>11765</v>
      </c>
      <c r="W1187" s="8" t="s">
        <v>165</v>
      </c>
      <c r="X1187" s="8"/>
      <c r="Y1187" s="94" t="str">
        <f>VLOOKUP(D1187,TIPOLOGIA!A:F,6,0)</f>
        <v>TIPO I</v>
      </c>
      <c r="Z1187" s="94" t="str">
        <f>VLOOKUP(D1187,TIPOLOGIA!A:F,5,0)</f>
        <v>TERRESTRE</v>
      </c>
      <c r="AA1187" s="8" t="s">
        <v>1498</v>
      </c>
      <c r="AB1187" s="8">
        <v>1</v>
      </c>
      <c r="AC1187" s="86">
        <f>IF(W1187="SOPORTE_TELEFÓNICO",'BASE LIQUIDACION REDEBAN 2025'!$B$19,IF(AND(W1187="VISITA_TÉCNICA",Y1187="TIPO II"),'BASE LIQUIDACION REDEBAN 2025'!$B$18,'BASE LIQUIDACION REDEBAN 2025'!$B$17))</f>
        <v>35779.500569199998</v>
      </c>
      <c r="AD1187" s="86">
        <v>0</v>
      </c>
      <c r="AE1187" s="86">
        <f t="shared" si="18"/>
        <v>35779.500569199998</v>
      </c>
      <c r="AG1187" s="78"/>
    </row>
    <row r="1188" spans="1:33" s="49" customFormat="1">
      <c r="A1188" s="8" t="s">
        <v>72</v>
      </c>
      <c r="B1188" s="94" t="str">
        <f>VLOOKUP(A1188,'CENTRO DE COSTOS'!A:D,4,FALSE)</f>
        <v>MIGUEL JULIÁN HERNÁNDEZ GUARÍN</v>
      </c>
      <c r="C1188" s="94" t="str">
        <f>VLOOKUP(A1188,'CENTRO DE COSTOS'!A:D,2,FALSE)</f>
        <v>0004-0008</v>
      </c>
      <c r="D1188" s="8">
        <v>68547</v>
      </c>
      <c r="E1188" s="8">
        <v>2756299</v>
      </c>
      <c r="F1188" s="8">
        <v>54897</v>
      </c>
      <c r="G1188" s="8" t="s">
        <v>6241</v>
      </c>
      <c r="H1188" s="8" t="s">
        <v>224</v>
      </c>
      <c r="I1188" s="8" t="s">
        <v>743</v>
      </c>
      <c r="J1188" s="8" t="s">
        <v>11766</v>
      </c>
      <c r="K1188" s="8" t="s">
        <v>160</v>
      </c>
      <c r="L1188" s="8" t="s">
        <v>11767</v>
      </c>
      <c r="M1188" s="183">
        <v>45917.654861111107</v>
      </c>
      <c r="N1188" s="183">
        <v>45918.665972222218</v>
      </c>
      <c r="O1188" s="8"/>
      <c r="P1188" s="8" t="s">
        <v>8318</v>
      </c>
      <c r="Q1188" s="8" t="s">
        <v>8318</v>
      </c>
      <c r="R1188" s="8" t="s">
        <v>6245</v>
      </c>
      <c r="S1188" s="8" t="s">
        <v>6245</v>
      </c>
      <c r="T1188" s="8" t="s">
        <v>6246</v>
      </c>
      <c r="U1188" s="8" t="s">
        <v>7731</v>
      </c>
      <c r="V1188" s="8" t="s">
        <v>11768</v>
      </c>
      <c r="W1188" s="8" t="s">
        <v>165</v>
      </c>
      <c r="X1188" s="8"/>
      <c r="Y1188" s="94" t="str">
        <f>VLOOKUP(D1188,TIPOLOGIA!A:F,6,0)</f>
        <v>TIPO II</v>
      </c>
      <c r="Z1188" s="94" t="str">
        <f>VLOOKUP(D1188,TIPOLOGIA!A:F,5,0)</f>
        <v>TERRESTRE</v>
      </c>
      <c r="AA1188" s="8" t="s">
        <v>1400</v>
      </c>
      <c r="AB1188" s="8">
        <v>1</v>
      </c>
      <c r="AC1188" s="86">
        <f>IF(W1188="SOPORTE_TELEFÓNICO",'BASE LIQUIDACION REDEBAN 2025'!$B$19,IF(AND(W1188="VISITA_TÉCNICA",Y1188="TIPO II"),'BASE LIQUIDACION REDEBAN 2025'!$B$18,'BASE LIQUIDACION REDEBAN 2025'!$B$17))</f>
        <v>67654.12000000001</v>
      </c>
      <c r="AD1188" s="86">
        <v>0</v>
      </c>
      <c r="AE1188" s="86">
        <f t="shared" si="18"/>
        <v>67654.12000000001</v>
      </c>
      <c r="AG1188" s="78"/>
    </row>
    <row r="1189" spans="1:33" s="49" customFormat="1">
      <c r="A1189" s="8" t="s">
        <v>90</v>
      </c>
      <c r="B1189" s="94" t="str">
        <f>VLOOKUP(A1189,'CENTRO DE COSTOS'!A:D,4,FALSE)</f>
        <v>JUAN SEBASTIÁN RÍOS CASTRILLÓN</v>
      </c>
      <c r="C1189" s="94" t="str">
        <f>VLOOKUP(A1189,'CENTRO DE COSTOS'!A:D,2,FALSE)</f>
        <v>0004-0005</v>
      </c>
      <c r="D1189" s="8">
        <v>5001</v>
      </c>
      <c r="E1189" s="8">
        <v>2739788</v>
      </c>
      <c r="F1189" s="8">
        <v>32245</v>
      </c>
      <c r="G1189" s="8" t="s">
        <v>6241</v>
      </c>
      <c r="H1189" s="8" t="s">
        <v>249</v>
      </c>
      <c r="I1189" s="8" t="s">
        <v>90</v>
      </c>
      <c r="J1189" s="8" t="s">
        <v>3539</v>
      </c>
      <c r="K1189" s="8" t="s">
        <v>160</v>
      </c>
      <c r="L1189" s="8" t="s">
        <v>11769</v>
      </c>
      <c r="M1189" s="183">
        <v>45915.387499999997</v>
      </c>
      <c r="N1189" s="183">
        <v>45918.675000000003</v>
      </c>
      <c r="O1189" s="8"/>
      <c r="P1189" s="8" t="s">
        <v>8318</v>
      </c>
      <c r="Q1189" s="8" t="s">
        <v>8318</v>
      </c>
      <c r="R1189" s="8" t="s">
        <v>243</v>
      </c>
      <c r="S1189" s="8" t="s">
        <v>365</v>
      </c>
      <c r="T1189" s="8" t="s">
        <v>6246</v>
      </c>
      <c r="U1189" s="8" t="s">
        <v>7731</v>
      </c>
      <c r="V1189" s="8" t="s">
        <v>11770</v>
      </c>
      <c r="W1189" s="8" t="s">
        <v>165</v>
      </c>
      <c r="X1189" s="8"/>
      <c r="Y1189" s="94" t="str">
        <f>VLOOKUP(D1189,TIPOLOGIA!A:F,6,0)</f>
        <v>TIPO I</v>
      </c>
      <c r="Z1189" s="94" t="str">
        <f>VLOOKUP(D1189,TIPOLOGIA!A:F,5,0)</f>
        <v>TERRESTRE</v>
      </c>
      <c r="AA1189" s="8" t="s">
        <v>11005</v>
      </c>
      <c r="AB1189" s="8">
        <v>1</v>
      </c>
      <c r="AC1189" s="86">
        <f>IF(W1189="SOPORTE_TELEFÓNICO",'BASE LIQUIDACION REDEBAN 2025'!$B$19,IF(AND(W1189="VISITA_TÉCNICA",Y1189="TIPO II"),'BASE LIQUIDACION REDEBAN 2025'!$B$18,'BASE LIQUIDACION REDEBAN 2025'!$B$17))</f>
        <v>35779.500569199998</v>
      </c>
      <c r="AD1189" s="86">
        <v>0</v>
      </c>
      <c r="AE1189" s="86">
        <f t="shared" si="18"/>
        <v>35779.500569199998</v>
      </c>
      <c r="AG1189" s="78"/>
    </row>
    <row r="1190" spans="1:33" s="49" customFormat="1">
      <c r="A1190" s="8" t="s">
        <v>90</v>
      </c>
      <c r="B1190" s="94" t="str">
        <f>VLOOKUP(A1190,'CENTRO DE COSTOS'!A:D,4,FALSE)</f>
        <v>JUAN SEBASTIÁN RÍOS CASTRILLÓN</v>
      </c>
      <c r="C1190" s="94" t="str">
        <f>VLOOKUP(A1190,'CENTRO DE COSTOS'!A:D,2,FALSE)</f>
        <v>0004-0005</v>
      </c>
      <c r="D1190" s="8">
        <v>5266</v>
      </c>
      <c r="E1190" s="8">
        <v>2736153</v>
      </c>
      <c r="F1190" s="8">
        <v>15747</v>
      </c>
      <c r="G1190" s="8" t="s">
        <v>6241</v>
      </c>
      <c r="H1190" s="8" t="s">
        <v>249</v>
      </c>
      <c r="I1190" s="8" t="s">
        <v>395</v>
      </c>
      <c r="J1190" s="8" t="s">
        <v>7749</v>
      </c>
      <c r="K1190" s="8" t="s">
        <v>160</v>
      </c>
      <c r="L1190" s="8" t="s">
        <v>11771</v>
      </c>
      <c r="M1190" s="183">
        <v>45912.731944444437</v>
      </c>
      <c r="N1190" s="183">
        <v>45918.675000000003</v>
      </c>
      <c r="O1190" s="8"/>
      <c r="P1190" s="8" t="s">
        <v>8318</v>
      </c>
      <c r="Q1190" s="8" t="s">
        <v>8318</v>
      </c>
      <c r="R1190" s="8" t="s">
        <v>357</v>
      </c>
      <c r="S1190" s="8" t="s">
        <v>7751</v>
      </c>
      <c r="T1190" s="8" t="s">
        <v>6246</v>
      </c>
      <c r="U1190" s="8" t="s">
        <v>7731</v>
      </c>
      <c r="V1190" s="8" t="s">
        <v>11772</v>
      </c>
      <c r="W1190" s="8" t="s">
        <v>165</v>
      </c>
      <c r="X1190" s="8"/>
      <c r="Y1190" s="94" t="str">
        <f>VLOOKUP(D1190,TIPOLOGIA!A:F,6,0)</f>
        <v>TIPO I</v>
      </c>
      <c r="Z1190" s="94" t="str">
        <f>VLOOKUP(D1190,TIPOLOGIA!A:F,5,0)</f>
        <v>TERRESTRE</v>
      </c>
      <c r="AA1190" s="8" t="s">
        <v>11005</v>
      </c>
      <c r="AB1190" s="8">
        <v>1</v>
      </c>
      <c r="AC1190" s="86">
        <f>IF(W1190="SOPORTE_TELEFÓNICO",'BASE LIQUIDACION REDEBAN 2025'!$B$19,IF(AND(W1190="VISITA_TÉCNICA",Y1190="TIPO II"),'BASE LIQUIDACION REDEBAN 2025'!$B$18,'BASE LIQUIDACION REDEBAN 2025'!$B$17))</f>
        <v>35779.500569199998</v>
      </c>
      <c r="AD1190" s="86">
        <v>0</v>
      </c>
      <c r="AE1190" s="86">
        <f t="shared" si="18"/>
        <v>35779.500569199998</v>
      </c>
      <c r="AG1190" s="78"/>
    </row>
    <row r="1191" spans="1:33" s="49" customFormat="1">
      <c r="A1191" s="8" t="s">
        <v>90</v>
      </c>
      <c r="B1191" s="94" t="str">
        <f>VLOOKUP(A1191,'CENTRO DE COSTOS'!A:D,4,FALSE)</f>
        <v>JUAN SEBASTIÁN RÍOS CASTRILLÓN</v>
      </c>
      <c r="C1191" s="94" t="str">
        <f>VLOOKUP(A1191,'CENTRO DE COSTOS'!A:D,2,FALSE)</f>
        <v>0004-0005</v>
      </c>
      <c r="D1191" s="8">
        <v>5360</v>
      </c>
      <c r="E1191" s="8">
        <v>2731359</v>
      </c>
      <c r="F1191" s="8">
        <v>74138</v>
      </c>
      <c r="G1191" s="8" t="s">
        <v>6241</v>
      </c>
      <c r="H1191" s="8" t="s">
        <v>249</v>
      </c>
      <c r="I1191" s="8" t="s">
        <v>354</v>
      </c>
      <c r="J1191" s="8" t="s">
        <v>11773</v>
      </c>
      <c r="K1191" s="8" t="s">
        <v>160</v>
      </c>
      <c r="L1191" s="8" t="s">
        <v>11774</v>
      </c>
      <c r="M1191" s="183">
        <v>45912.335416666669</v>
      </c>
      <c r="N1191" s="183">
        <v>45918.675694444442</v>
      </c>
      <c r="O1191" s="8"/>
      <c r="P1191" s="8" t="s">
        <v>8318</v>
      </c>
      <c r="Q1191" s="8" t="s">
        <v>8318</v>
      </c>
      <c r="R1191" s="8" t="s">
        <v>243</v>
      </c>
      <c r="S1191" s="8" t="s">
        <v>365</v>
      </c>
      <c r="T1191" s="8" t="s">
        <v>6246</v>
      </c>
      <c r="U1191" s="8" t="s">
        <v>7731</v>
      </c>
      <c r="V1191" s="8" t="s">
        <v>11775</v>
      </c>
      <c r="W1191" s="8" t="s">
        <v>165</v>
      </c>
      <c r="X1191" s="8"/>
      <c r="Y1191" s="94" t="str">
        <f>VLOOKUP(D1191,TIPOLOGIA!A:F,6,0)</f>
        <v>TIPO I</v>
      </c>
      <c r="Z1191" s="94" t="str">
        <f>VLOOKUP(D1191,TIPOLOGIA!A:F,5,0)</f>
        <v>TERRESTRE</v>
      </c>
      <c r="AA1191" s="8" t="s">
        <v>11005</v>
      </c>
      <c r="AB1191" s="8">
        <v>1</v>
      </c>
      <c r="AC1191" s="86">
        <f>IF(W1191="SOPORTE_TELEFÓNICO",'BASE LIQUIDACION REDEBAN 2025'!$B$19,IF(AND(W1191="VISITA_TÉCNICA",Y1191="TIPO II"),'BASE LIQUIDACION REDEBAN 2025'!$B$18,'BASE LIQUIDACION REDEBAN 2025'!$B$17))</f>
        <v>35779.500569199998</v>
      </c>
      <c r="AD1191" s="86">
        <v>0</v>
      </c>
      <c r="AE1191" s="86">
        <f t="shared" si="18"/>
        <v>35779.500569199998</v>
      </c>
      <c r="AG1191" s="78"/>
    </row>
    <row r="1192" spans="1:33" s="49" customFormat="1">
      <c r="A1192" s="8" t="s">
        <v>90</v>
      </c>
      <c r="B1192" s="94" t="str">
        <f>VLOOKUP(A1192,'CENTRO DE COSTOS'!A:D,4,FALSE)</f>
        <v>JUAN SEBASTIÁN RÍOS CASTRILLÓN</v>
      </c>
      <c r="C1192" s="94" t="str">
        <f>VLOOKUP(A1192,'CENTRO DE COSTOS'!A:D,2,FALSE)</f>
        <v>0004-0005</v>
      </c>
      <c r="D1192" s="8">
        <v>5088</v>
      </c>
      <c r="E1192" s="8">
        <v>2745202</v>
      </c>
      <c r="F1192" s="8">
        <v>77422</v>
      </c>
      <c r="G1192" s="8" t="s">
        <v>6241</v>
      </c>
      <c r="H1192" s="8" t="s">
        <v>249</v>
      </c>
      <c r="I1192" s="8" t="s">
        <v>384</v>
      </c>
      <c r="J1192" s="8" t="s">
        <v>9333</v>
      </c>
      <c r="K1192" s="8" t="s">
        <v>160</v>
      </c>
      <c r="L1192" s="8" t="s">
        <v>11776</v>
      </c>
      <c r="M1192" s="183">
        <v>45916.333333333343</v>
      </c>
      <c r="N1192" s="183">
        <v>45918.677083333343</v>
      </c>
      <c r="O1192" s="8"/>
      <c r="P1192" s="8" t="s">
        <v>8318</v>
      </c>
      <c r="Q1192" s="8" t="s">
        <v>8318</v>
      </c>
      <c r="R1192" s="8" t="s">
        <v>243</v>
      </c>
      <c r="S1192" s="8" t="s">
        <v>244</v>
      </c>
      <c r="T1192" s="8" t="s">
        <v>6246</v>
      </c>
      <c r="U1192" s="8" t="s">
        <v>7731</v>
      </c>
      <c r="V1192" s="8" t="s">
        <v>11777</v>
      </c>
      <c r="W1192" s="8" t="s">
        <v>165</v>
      </c>
      <c r="X1192" s="8"/>
      <c r="Y1192" s="94" t="str">
        <f>VLOOKUP(D1192,TIPOLOGIA!A:F,6,0)</f>
        <v>TIPO I</v>
      </c>
      <c r="Z1192" s="94" t="str">
        <f>VLOOKUP(D1192,TIPOLOGIA!A:F,5,0)</f>
        <v>TERRESTRE</v>
      </c>
      <c r="AA1192" s="8" t="s">
        <v>11005</v>
      </c>
      <c r="AB1192" s="8">
        <v>1</v>
      </c>
      <c r="AC1192" s="86">
        <f>IF(W1192="SOPORTE_TELEFÓNICO",'BASE LIQUIDACION REDEBAN 2025'!$B$19,IF(AND(W1192="VISITA_TÉCNICA",Y1192="TIPO II"),'BASE LIQUIDACION REDEBAN 2025'!$B$18,'BASE LIQUIDACION REDEBAN 2025'!$B$17))</f>
        <v>35779.500569199998</v>
      </c>
      <c r="AD1192" s="86">
        <v>0</v>
      </c>
      <c r="AE1192" s="86">
        <f t="shared" si="18"/>
        <v>35779.500569199998</v>
      </c>
      <c r="AG1192" s="78"/>
    </row>
    <row r="1193" spans="1:33" s="49" customFormat="1">
      <c r="A1193" s="8" t="s">
        <v>90</v>
      </c>
      <c r="B1193" s="94" t="str">
        <f>VLOOKUP(A1193,'CENTRO DE COSTOS'!A:D,4,FALSE)</f>
        <v>JUAN SEBASTIÁN RÍOS CASTRILLÓN</v>
      </c>
      <c r="C1193" s="94" t="str">
        <f>VLOOKUP(A1193,'CENTRO DE COSTOS'!A:D,2,FALSE)</f>
        <v>0004-0005</v>
      </c>
      <c r="D1193" s="8">
        <v>5088</v>
      </c>
      <c r="E1193" s="8">
        <v>2751449</v>
      </c>
      <c r="F1193" s="8">
        <v>44243</v>
      </c>
      <c r="G1193" s="8" t="s">
        <v>6241</v>
      </c>
      <c r="H1193" s="8" t="s">
        <v>249</v>
      </c>
      <c r="I1193" s="8" t="s">
        <v>384</v>
      </c>
      <c r="J1193" s="8" t="s">
        <v>11778</v>
      </c>
      <c r="K1193" s="8" t="s">
        <v>160</v>
      </c>
      <c r="L1193" s="8" t="s">
        <v>11779</v>
      </c>
      <c r="M1193" s="183">
        <v>45917.333333333343</v>
      </c>
      <c r="N1193" s="183">
        <v>45918.678472222222</v>
      </c>
      <c r="O1193" s="8"/>
      <c r="P1193" s="8" t="s">
        <v>8318</v>
      </c>
      <c r="Q1193" s="8" t="s">
        <v>8318</v>
      </c>
      <c r="R1193" s="8" t="s">
        <v>243</v>
      </c>
      <c r="S1193" s="8" t="s">
        <v>244</v>
      </c>
      <c r="T1193" s="8" t="s">
        <v>6246</v>
      </c>
      <c r="U1193" s="8" t="s">
        <v>7731</v>
      </c>
      <c r="V1193" s="8" t="s">
        <v>11780</v>
      </c>
      <c r="W1193" s="8" t="s">
        <v>165</v>
      </c>
      <c r="X1193" s="8"/>
      <c r="Y1193" s="94" t="str">
        <f>VLOOKUP(D1193,TIPOLOGIA!A:F,6,0)</f>
        <v>TIPO I</v>
      </c>
      <c r="Z1193" s="94" t="str">
        <f>VLOOKUP(D1193,TIPOLOGIA!A:F,5,0)</f>
        <v>TERRESTRE</v>
      </c>
      <c r="AA1193" s="8" t="s">
        <v>11005</v>
      </c>
      <c r="AB1193" s="8">
        <v>1</v>
      </c>
      <c r="AC1193" s="86">
        <f>IF(W1193="SOPORTE_TELEFÓNICO",'BASE LIQUIDACION REDEBAN 2025'!$B$19,IF(AND(W1193="VISITA_TÉCNICA",Y1193="TIPO II"),'BASE LIQUIDACION REDEBAN 2025'!$B$18,'BASE LIQUIDACION REDEBAN 2025'!$B$17))</f>
        <v>35779.500569199998</v>
      </c>
      <c r="AD1193" s="86">
        <v>0</v>
      </c>
      <c r="AE1193" s="86">
        <f t="shared" si="18"/>
        <v>35779.500569199998</v>
      </c>
      <c r="AG1193" s="78"/>
    </row>
    <row r="1194" spans="1:33" s="49" customFormat="1">
      <c r="A1194" s="8" t="s">
        <v>90</v>
      </c>
      <c r="B1194" s="94" t="str">
        <f>VLOOKUP(A1194,'CENTRO DE COSTOS'!A:D,4,FALSE)</f>
        <v>JUAN SEBASTIÁN RÍOS CASTRILLÓN</v>
      </c>
      <c r="C1194" s="94" t="str">
        <f>VLOOKUP(A1194,'CENTRO DE COSTOS'!A:D,2,FALSE)</f>
        <v>0004-0005</v>
      </c>
      <c r="D1194" s="8">
        <v>5088</v>
      </c>
      <c r="E1194" s="8">
        <v>2745101</v>
      </c>
      <c r="F1194" s="8">
        <v>79154</v>
      </c>
      <c r="G1194" s="8" t="s">
        <v>6241</v>
      </c>
      <c r="H1194" s="8" t="s">
        <v>249</v>
      </c>
      <c r="I1194" s="8" t="s">
        <v>384</v>
      </c>
      <c r="J1194" s="8" t="s">
        <v>11781</v>
      </c>
      <c r="K1194" s="8" t="s">
        <v>160</v>
      </c>
      <c r="L1194" s="8" t="s">
        <v>11782</v>
      </c>
      <c r="M1194" s="183">
        <v>45916.333333333343</v>
      </c>
      <c r="N1194" s="183">
        <v>45918.678472222222</v>
      </c>
      <c r="O1194" s="8"/>
      <c r="P1194" s="8" t="s">
        <v>8318</v>
      </c>
      <c r="Q1194" s="8" t="s">
        <v>8318</v>
      </c>
      <c r="R1194" s="8" t="s">
        <v>6245</v>
      </c>
      <c r="S1194" s="8" t="s">
        <v>6245</v>
      </c>
      <c r="T1194" s="8" t="s">
        <v>6246</v>
      </c>
      <c r="U1194" s="8" t="s">
        <v>7731</v>
      </c>
      <c r="V1194" s="8" t="s">
        <v>11783</v>
      </c>
      <c r="W1194" s="8" t="s">
        <v>165</v>
      </c>
      <c r="X1194" s="8"/>
      <c r="Y1194" s="94" t="str">
        <f>VLOOKUP(D1194,TIPOLOGIA!A:F,6,0)</f>
        <v>TIPO I</v>
      </c>
      <c r="Z1194" s="94" t="str">
        <f>VLOOKUP(D1194,TIPOLOGIA!A:F,5,0)</f>
        <v>TERRESTRE</v>
      </c>
      <c r="AA1194" s="8" t="s">
        <v>11005</v>
      </c>
      <c r="AB1194" s="8">
        <v>1</v>
      </c>
      <c r="AC1194" s="86">
        <f>IF(W1194="SOPORTE_TELEFÓNICO",'BASE LIQUIDACION REDEBAN 2025'!$B$19,IF(AND(W1194="VISITA_TÉCNICA",Y1194="TIPO II"),'BASE LIQUIDACION REDEBAN 2025'!$B$18,'BASE LIQUIDACION REDEBAN 2025'!$B$17))</f>
        <v>35779.500569199998</v>
      </c>
      <c r="AD1194" s="86">
        <v>0</v>
      </c>
      <c r="AE1194" s="86">
        <f t="shared" si="18"/>
        <v>35779.500569199998</v>
      </c>
      <c r="AG1194" s="78"/>
    </row>
    <row r="1195" spans="1:33" s="49" customFormat="1">
      <c r="A1195" s="8" t="s">
        <v>68</v>
      </c>
      <c r="B1195" s="94" t="str">
        <f>VLOOKUP(A1195,'CENTRO DE COSTOS'!A:D,4,FALSE)</f>
        <v>WILLIAM ASDRUBAL ROZO ROZO</v>
      </c>
      <c r="C1195" s="94" t="str">
        <f>VLOOKUP(A1195,'CENTRO DE COSTOS'!A:D,2,FALSE)</f>
        <v>0004-0004</v>
      </c>
      <c r="D1195" s="8">
        <v>25754</v>
      </c>
      <c r="E1195" s="8">
        <v>2757610</v>
      </c>
      <c r="F1195" s="8">
        <v>81337</v>
      </c>
      <c r="G1195" s="8" t="s">
        <v>6241</v>
      </c>
      <c r="H1195" s="8" t="s">
        <v>417</v>
      </c>
      <c r="I1195" s="8" t="s">
        <v>418</v>
      </c>
      <c r="J1195" s="8" t="s">
        <v>419</v>
      </c>
      <c r="K1195" s="8" t="s">
        <v>160</v>
      </c>
      <c r="L1195" s="8" t="s">
        <v>11784</v>
      </c>
      <c r="M1195" s="183">
        <v>45918.333333333343</v>
      </c>
      <c r="N1195" s="183">
        <v>45918.679166666669</v>
      </c>
      <c r="O1195" s="8"/>
      <c r="P1195" s="8" t="s">
        <v>8318</v>
      </c>
      <c r="Q1195" s="8" t="s">
        <v>8318</v>
      </c>
      <c r="R1195" s="8" t="s">
        <v>243</v>
      </c>
      <c r="S1195" s="8" t="s">
        <v>365</v>
      </c>
      <c r="T1195" s="8" t="s">
        <v>6246</v>
      </c>
      <c r="U1195" s="8" t="s">
        <v>7731</v>
      </c>
      <c r="V1195" s="8" t="s">
        <v>11785</v>
      </c>
      <c r="W1195" s="8" t="s">
        <v>165</v>
      </c>
      <c r="X1195" s="8"/>
      <c r="Y1195" s="94" t="str">
        <f>VLOOKUP(D1195,TIPOLOGIA!A:F,6,0)</f>
        <v>TIPO I</v>
      </c>
      <c r="Z1195" s="94" t="str">
        <f>VLOOKUP(D1195,TIPOLOGIA!A:F,5,0)</f>
        <v>TERRESTRE</v>
      </c>
      <c r="AA1195" s="8" t="s">
        <v>546</v>
      </c>
      <c r="AB1195" s="8">
        <v>1</v>
      </c>
      <c r="AC1195" s="86">
        <f>IF(W1195="SOPORTE_TELEFÓNICO",'BASE LIQUIDACION REDEBAN 2025'!$B$19,IF(AND(W1195="VISITA_TÉCNICA",Y1195="TIPO II"),'BASE LIQUIDACION REDEBAN 2025'!$B$18,'BASE LIQUIDACION REDEBAN 2025'!$B$17))</f>
        <v>35779.500569199998</v>
      </c>
      <c r="AD1195" s="86">
        <v>0</v>
      </c>
      <c r="AE1195" s="86">
        <f t="shared" si="18"/>
        <v>35779.500569199998</v>
      </c>
      <c r="AG1195" s="78"/>
    </row>
    <row r="1196" spans="1:33" s="49" customFormat="1">
      <c r="A1196" s="8" t="s">
        <v>90</v>
      </c>
      <c r="B1196" s="94" t="str">
        <f>VLOOKUP(A1196,'CENTRO DE COSTOS'!A:D,4,FALSE)</f>
        <v>JUAN SEBASTIÁN RÍOS CASTRILLÓN</v>
      </c>
      <c r="C1196" s="94" t="str">
        <f>VLOOKUP(A1196,'CENTRO DE COSTOS'!A:D,2,FALSE)</f>
        <v>0004-0005</v>
      </c>
      <c r="D1196" s="8">
        <v>5088</v>
      </c>
      <c r="E1196" s="8">
        <v>2751543</v>
      </c>
      <c r="F1196" s="8">
        <v>59783</v>
      </c>
      <c r="G1196" s="8" t="s">
        <v>6241</v>
      </c>
      <c r="H1196" s="8" t="s">
        <v>249</v>
      </c>
      <c r="I1196" s="8" t="s">
        <v>384</v>
      </c>
      <c r="J1196" s="8" t="s">
        <v>11786</v>
      </c>
      <c r="K1196" s="8" t="s">
        <v>160</v>
      </c>
      <c r="L1196" s="8" t="s">
        <v>11787</v>
      </c>
      <c r="M1196" s="183">
        <v>45917.333333333343</v>
      </c>
      <c r="N1196" s="183">
        <v>45918.679861111108</v>
      </c>
      <c r="O1196" s="8"/>
      <c r="P1196" s="8" t="s">
        <v>8318</v>
      </c>
      <c r="Q1196" s="8" t="s">
        <v>8318</v>
      </c>
      <c r="R1196" s="8" t="s">
        <v>243</v>
      </c>
      <c r="S1196" s="8" t="s">
        <v>244</v>
      </c>
      <c r="T1196" s="8" t="s">
        <v>6246</v>
      </c>
      <c r="U1196" s="8" t="s">
        <v>7731</v>
      </c>
      <c r="V1196" s="8" t="s">
        <v>11788</v>
      </c>
      <c r="W1196" s="8" t="s">
        <v>165</v>
      </c>
      <c r="X1196" s="8"/>
      <c r="Y1196" s="94" t="str">
        <f>VLOOKUP(D1196,TIPOLOGIA!A:F,6,0)</f>
        <v>TIPO I</v>
      </c>
      <c r="Z1196" s="94" t="str">
        <f>VLOOKUP(D1196,TIPOLOGIA!A:F,5,0)</f>
        <v>TERRESTRE</v>
      </c>
      <c r="AA1196" s="8" t="s">
        <v>11005</v>
      </c>
      <c r="AB1196" s="8">
        <v>1</v>
      </c>
      <c r="AC1196" s="86">
        <f>IF(W1196="SOPORTE_TELEFÓNICO",'BASE LIQUIDACION REDEBAN 2025'!$B$19,IF(AND(W1196="VISITA_TÉCNICA",Y1196="TIPO II"),'BASE LIQUIDACION REDEBAN 2025'!$B$18,'BASE LIQUIDACION REDEBAN 2025'!$B$17))</f>
        <v>35779.500569199998</v>
      </c>
      <c r="AD1196" s="86">
        <v>0</v>
      </c>
      <c r="AE1196" s="86">
        <f t="shared" si="18"/>
        <v>35779.500569199998</v>
      </c>
      <c r="AG1196" s="78"/>
    </row>
    <row r="1197" spans="1:33" s="49" customFormat="1">
      <c r="A1197" s="8" t="s">
        <v>80</v>
      </c>
      <c r="B1197" s="94" t="str">
        <f>VLOOKUP(A1197,'CENTRO DE COSTOS'!A:D,4,FALSE)</f>
        <v>JOSE MAURICIO HERNANDEZ ROJAS</v>
      </c>
      <c r="C1197" s="94" t="str">
        <f>VLOOKUP(A1197,'CENTRO DE COSTOS'!A:D,2,FALSE)</f>
        <v>0004-0001</v>
      </c>
      <c r="D1197" s="8">
        <v>13836</v>
      </c>
      <c r="E1197" s="8">
        <v>2748495</v>
      </c>
      <c r="F1197" s="8">
        <v>45924</v>
      </c>
      <c r="G1197" s="8" t="s">
        <v>6241</v>
      </c>
      <c r="H1197" s="8" t="s">
        <v>685</v>
      </c>
      <c r="I1197" s="8" t="s">
        <v>2922</v>
      </c>
      <c r="J1197" s="8" t="s">
        <v>8333</v>
      </c>
      <c r="K1197" s="8" t="s">
        <v>160</v>
      </c>
      <c r="L1197" s="8" t="s">
        <v>11789</v>
      </c>
      <c r="M1197" s="183">
        <v>45916.532638888893</v>
      </c>
      <c r="N1197" s="183">
        <v>45918.679861111108</v>
      </c>
      <c r="O1197" s="8"/>
      <c r="P1197" s="8" t="s">
        <v>8318</v>
      </c>
      <c r="Q1197" s="8" t="s">
        <v>8318</v>
      </c>
      <c r="R1197" s="8" t="s">
        <v>243</v>
      </c>
      <c r="S1197" s="8" t="s">
        <v>365</v>
      </c>
      <c r="T1197" s="8" t="s">
        <v>6246</v>
      </c>
      <c r="U1197" s="8" t="s">
        <v>7731</v>
      </c>
      <c r="V1197" s="8" t="s">
        <v>11790</v>
      </c>
      <c r="W1197" s="8" t="s">
        <v>165</v>
      </c>
      <c r="X1197" s="8"/>
      <c r="Y1197" s="94" t="str">
        <f>VLOOKUP(D1197,TIPOLOGIA!A:F,6,0)</f>
        <v>TIPO II</v>
      </c>
      <c r="Z1197" s="94" t="str">
        <f>VLOOKUP(D1197,TIPOLOGIA!A:F,5,0)</f>
        <v>TERRESTRE</v>
      </c>
      <c r="AA1197" s="8" t="s">
        <v>690</v>
      </c>
      <c r="AB1197" s="8">
        <v>1</v>
      </c>
      <c r="AC1197" s="86">
        <f>IF(W1197="SOPORTE_TELEFÓNICO",'BASE LIQUIDACION REDEBAN 2025'!$B$19,IF(AND(W1197="VISITA_TÉCNICA",Y1197="TIPO II"),'BASE LIQUIDACION REDEBAN 2025'!$B$18,'BASE LIQUIDACION REDEBAN 2025'!$B$17))</f>
        <v>67654.12000000001</v>
      </c>
      <c r="AD1197" s="86">
        <v>0</v>
      </c>
      <c r="AE1197" s="86">
        <f t="shared" si="18"/>
        <v>67654.12000000001</v>
      </c>
      <c r="AG1197" s="78"/>
    </row>
    <row r="1198" spans="1:33" s="49" customFormat="1">
      <c r="A1198" s="8" t="s">
        <v>90</v>
      </c>
      <c r="B1198" s="94" t="str">
        <f>VLOOKUP(A1198,'CENTRO DE COSTOS'!A:D,4,FALSE)</f>
        <v>JUAN SEBASTIÁN RÍOS CASTRILLÓN</v>
      </c>
      <c r="C1198" s="94" t="str">
        <f>VLOOKUP(A1198,'CENTRO DE COSTOS'!A:D,2,FALSE)</f>
        <v>0004-0005</v>
      </c>
      <c r="D1198" s="8">
        <v>5129</v>
      </c>
      <c r="E1198" s="8">
        <v>2747837</v>
      </c>
      <c r="F1198" s="8">
        <v>78483</v>
      </c>
      <c r="G1198" s="8" t="s">
        <v>6241</v>
      </c>
      <c r="H1198" s="8" t="s">
        <v>249</v>
      </c>
      <c r="I1198" s="8" t="s">
        <v>269</v>
      </c>
      <c r="J1198" s="8" t="s">
        <v>11791</v>
      </c>
      <c r="K1198" s="8" t="s">
        <v>160</v>
      </c>
      <c r="L1198" s="8" t="s">
        <v>11792</v>
      </c>
      <c r="M1198" s="183">
        <v>45916.46875</v>
      </c>
      <c r="N1198" s="183">
        <v>45918.679861111108</v>
      </c>
      <c r="O1198" s="8"/>
      <c r="P1198" s="8" t="s">
        <v>8318</v>
      </c>
      <c r="Q1198" s="8" t="s">
        <v>8318</v>
      </c>
      <c r="R1198" s="8" t="s">
        <v>243</v>
      </c>
      <c r="S1198" s="8" t="s">
        <v>365</v>
      </c>
      <c r="T1198" s="8" t="s">
        <v>6246</v>
      </c>
      <c r="U1198" s="8" t="s">
        <v>7731</v>
      </c>
      <c r="V1198" s="8" t="s">
        <v>11793</v>
      </c>
      <c r="W1198" s="8" t="s">
        <v>165</v>
      </c>
      <c r="X1198" s="8"/>
      <c r="Y1198" s="94" t="str">
        <f>VLOOKUP(D1198,TIPOLOGIA!A:F,6,0)</f>
        <v>TIPO I</v>
      </c>
      <c r="Z1198" s="94" t="str">
        <f>VLOOKUP(D1198,TIPOLOGIA!A:F,5,0)</f>
        <v>TERRESTRE</v>
      </c>
      <c r="AA1198" s="8" t="s">
        <v>11005</v>
      </c>
      <c r="AB1198" s="8">
        <v>1</v>
      </c>
      <c r="AC1198" s="86">
        <f>IF(W1198="SOPORTE_TELEFÓNICO",'BASE LIQUIDACION REDEBAN 2025'!$B$19,IF(AND(W1198="VISITA_TÉCNICA",Y1198="TIPO II"),'BASE LIQUIDACION REDEBAN 2025'!$B$18,'BASE LIQUIDACION REDEBAN 2025'!$B$17))</f>
        <v>35779.500569199998</v>
      </c>
      <c r="AD1198" s="86">
        <v>0</v>
      </c>
      <c r="AE1198" s="86">
        <f t="shared" si="18"/>
        <v>35779.500569199998</v>
      </c>
      <c r="AG1198" s="78"/>
    </row>
    <row r="1199" spans="1:33" s="49" customFormat="1">
      <c r="A1199" s="8" t="s">
        <v>90</v>
      </c>
      <c r="B1199" s="94" t="str">
        <f>VLOOKUP(A1199,'CENTRO DE COSTOS'!A:D,4,FALSE)</f>
        <v>JUAN SEBASTIÁN RÍOS CASTRILLÓN</v>
      </c>
      <c r="C1199" s="94" t="str">
        <f>VLOOKUP(A1199,'CENTRO DE COSTOS'!A:D,2,FALSE)</f>
        <v>0004-0005</v>
      </c>
      <c r="D1199" s="8">
        <v>5360</v>
      </c>
      <c r="E1199" s="8">
        <v>2743555</v>
      </c>
      <c r="F1199" s="8">
        <v>79832</v>
      </c>
      <c r="G1199" s="8" t="s">
        <v>6241</v>
      </c>
      <c r="H1199" s="8" t="s">
        <v>249</v>
      </c>
      <c r="I1199" s="8" t="s">
        <v>354</v>
      </c>
      <c r="J1199" s="8" t="s">
        <v>9376</v>
      </c>
      <c r="K1199" s="8" t="s">
        <v>160</v>
      </c>
      <c r="L1199" s="8" t="s">
        <v>11794</v>
      </c>
      <c r="M1199" s="183">
        <v>45915.638194444437</v>
      </c>
      <c r="N1199" s="183">
        <v>45918.681250000001</v>
      </c>
      <c r="O1199" s="8"/>
      <c r="P1199" s="8" t="s">
        <v>8318</v>
      </c>
      <c r="Q1199" s="8" t="s">
        <v>8318</v>
      </c>
      <c r="R1199" s="8" t="s">
        <v>243</v>
      </c>
      <c r="S1199" s="8" t="s">
        <v>365</v>
      </c>
      <c r="T1199" s="8" t="s">
        <v>6246</v>
      </c>
      <c r="U1199" s="8" t="s">
        <v>7731</v>
      </c>
      <c r="V1199" s="8" t="s">
        <v>11795</v>
      </c>
      <c r="W1199" s="8" t="s">
        <v>165</v>
      </c>
      <c r="X1199" s="8"/>
      <c r="Y1199" s="94" t="str">
        <f>VLOOKUP(D1199,TIPOLOGIA!A:F,6,0)</f>
        <v>TIPO I</v>
      </c>
      <c r="Z1199" s="94" t="str">
        <f>VLOOKUP(D1199,TIPOLOGIA!A:F,5,0)</f>
        <v>TERRESTRE</v>
      </c>
      <c r="AA1199" s="8" t="s">
        <v>11005</v>
      </c>
      <c r="AB1199" s="8">
        <v>1</v>
      </c>
      <c r="AC1199" s="86">
        <f>IF(W1199="SOPORTE_TELEFÓNICO",'BASE LIQUIDACION REDEBAN 2025'!$B$19,IF(AND(W1199="VISITA_TÉCNICA",Y1199="TIPO II"),'BASE LIQUIDACION REDEBAN 2025'!$B$18,'BASE LIQUIDACION REDEBAN 2025'!$B$17))</f>
        <v>35779.500569199998</v>
      </c>
      <c r="AD1199" s="86">
        <v>0</v>
      </c>
      <c r="AE1199" s="86">
        <f t="shared" si="18"/>
        <v>35779.500569199998</v>
      </c>
      <c r="AG1199" s="78"/>
    </row>
    <row r="1200" spans="1:33" s="49" customFormat="1">
      <c r="A1200" s="8" t="s">
        <v>90</v>
      </c>
      <c r="B1200" s="94" t="str">
        <f>VLOOKUP(A1200,'CENTRO DE COSTOS'!A:D,4,FALSE)</f>
        <v>JUAN SEBASTIÁN RÍOS CASTRILLÓN</v>
      </c>
      <c r="C1200" s="94" t="str">
        <f>VLOOKUP(A1200,'CENTRO DE COSTOS'!A:D,2,FALSE)</f>
        <v>0004-0005</v>
      </c>
      <c r="D1200" s="8">
        <v>5360</v>
      </c>
      <c r="E1200" s="8">
        <v>2751438</v>
      </c>
      <c r="F1200" s="8">
        <v>14762</v>
      </c>
      <c r="G1200" s="8" t="s">
        <v>6241</v>
      </c>
      <c r="H1200" s="8" t="s">
        <v>249</v>
      </c>
      <c r="I1200" s="8" t="s">
        <v>354</v>
      </c>
      <c r="J1200" s="8" t="s">
        <v>11796</v>
      </c>
      <c r="K1200" s="8" t="s">
        <v>160</v>
      </c>
      <c r="L1200" s="8" t="s">
        <v>11797</v>
      </c>
      <c r="M1200" s="183">
        <v>45917.333333333343</v>
      </c>
      <c r="N1200" s="183">
        <v>45918.681944444441</v>
      </c>
      <c r="O1200" s="8"/>
      <c r="P1200" s="8" t="s">
        <v>8318</v>
      </c>
      <c r="Q1200" s="8" t="s">
        <v>8318</v>
      </c>
      <c r="R1200" s="8" t="s">
        <v>6245</v>
      </c>
      <c r="S1200" s="8" t="s">
        <v>6245</v>
      </c>
      <c r="T1200" s="8" t="s">
        <v>6246</v>
      </c>
      <c r="U1200" s="8" t="s">
        <v>7731</v>
      </c>
      <c r="V1200" s="8" t="s">
        <v>11798</v>
      </c>
      <c r="W1200" s="8" t="s">
        <v>165</v>
      </c>
      <c r="X1200" s="8"/>
      <c r="Y1200" s="94" t="str">
        <f>VLOOKUP(D1200,TIPOLOGIA!A:F,6,0)</f>
        <v>TIPO I</v>
      </c>
      <c r="Z1200" s="94" t="str">
        <f>VLOOKUP(D1200,TIPOLOGIA!A:F,5,0)</f>
        <v>TERRESTRE</v>
      </c>
      <c r="AA1200" s="8" t="s">
        <v>11005</v>
      </c>
      <c r="AB1200" s="8">
        <v>1</v>
      </c>
      <c r="AC1200" s="86">
        <f>IF(W1200="SOPORTE_TELEFÓNICO",'BASE LIQUIDACION REDEBAN 2025'!$B$19,IF(AND(W1200="VISITA_TÉCNICA",Y1200="TIPO II"),'BASE LIQUIDACION REDEBAN 2025'!$B$18,'BASE LIQUIDACION REDEBAN 2025'!$B$17))</f>
        <v>35779.500569199998</v>
      </c>
      <c r="AD1200" s="86">
        <v>0</v>
      </c>
      <c r="AE1200" s="86">
        <f t="shared" si="18"/>
        <v>35779.500569199998</v>
      </c>
      <c r="AG1200" s="78"/>
    </row>
    <row r="1201" spans="1:33" s="49" customFormat="1">
      <c r="A1201" s="8" t="s">
        <v>90</v>
      </c>
      <c r="B1201" s="94" t="str">
        <f>VLOOKUP(A1201,'CENTRO DE COSTOS'!A:D,4,FALSE)</f>
        <v>JUAN SEBASTIÁN RÍOS CASTRILLÓN</v>
      </c>
      <c r="C1201" s="94" t="str">
        <f>VLOOKUP(A1201,'CENTRO DE COSTOS'!A:D,2,FALSE)</f>
        <v>0004-0005</v>
      </c>
      <c r="D1201" s="8">
        <v>5360</v>
      </c>
      <c r="E1201" s="8">
        <v>2748087</v>
      </c>
      <c r="F1201" s="8">
        <v>77399</v>
      </c>
      <c r="G1201" s="8" t="s">
        <v>6241</v>
      </c>
      <c r="H1201" s="8" t="s">
        <v>249</v>
      </c>
      <c r="I1201" s="8" t="s">
        <v>354</v>
      </c>
      <c r="J1201" s="8" t="s">
        <v>11799</v>
      </c>
      <c r="K1201" s="8" t="s">
        <v>160</v>
      </c>
      <c r="L1201" s="8" t="s">
        <v>11800</v>
      </c>
      <c r="M1201" s="183">
        <v>45916.491666666669</v>
      </c>
      <c r="N1201" s="183">
        <v>45918.681944444441</v>
      </c>
      <c r="O1201" s="8"/>
      <c r="P1201" s="8" t="s">
        <v>8318</v>
      </c>
      <c r="Q1201" s="8" t="s">
        <v>8318</v>
      </c>
      <c r="R1201" s="8" t="s">
        <v>6245</v>
      </c>
      <c r="S1201" s="8" t="s">
        <v>6245</v>
      </c>
      <c r="T1201" s="8" t="s">
        <v>6246</v>
      </c>
      <c r="U1201" s="8" t="s">
        <v>7731</v>
      </c>
      <c r="V1201" s="8" t="s">
        <v>11801</v>
      </c>
      <c r="W1201" s="8" t="s">
        <v>165</v>
      </c>
      <c r="X1201" s="8"/>
      <c r="Y1201" s="94" t="str">
        <f>VLOOKUP(D1201,TIPOLOGIA!A:F,6,0)</f>
        <v>TIPO I</v>
      </c>
      <c r="Z1201" s="94" t="str">
        <f>VLOOKUP(D1201,TIPOLOGIA!A:F,5,0)</f>
        <v>TERRESTRE</v>
      </c>
      <c r="AA1201" s="8" t="s">
        <v>11005</v>
      </c>
      <c r="AB1201" s="8">
        <v>1</v>
      </c>
      <c r="AC1201" s="86">
        <f>IF(W1201="SOPORTE_TELEFÓNICO",'BASE LIQUIDACION REDEBAN 2025'!$B$19,IF(AND(W1201="VISITA_TÉCNICA",Y1201="TIPO II"),'BASE LIQUIDACION REDEBAN 2025'!$B$18,'BASE LIQUIDACION REDEBAN 2025'!$B$17))</f>
        <v>35779.500569199998</v>
      </c>
      <c r="AD1201" s="86">
        <v>0</v>
      </c>
      <c r="AE1201" s="86">
        <f t="shared" si="18"/>
        <v>35779.500569199998</v>
      </c>
      <c r="AG1201" s="78"/>
    </row>
    <row r="1202" spans="1:33" s="49" customFormat="1">
      <c r="A1202" s="8" t="s">
        <v>68</v>
      </c>
      <c r="B1202" s="94" t="str">
        <f>VLOOKUP(A1202,'CENTRO DE COSTOS'!A:D,4,FALSE)</f>
        <v>WILLIAM ASDRUBAL ROZO ROZO</v>
      </c>
      <c r="C1202" s="94" t="str">
        <f>VLOOKUP(A1202,'CENTRO DE COSTOS'!A:D,2,FALSE)</f>
        <v>0004-0004</v>
      </c>
      <c r="D1202" s="8">
        <v>25269</v>
      </c>
      <c r="E1202" s="8">
        <v>2745009</v>
      </c>
      <c r="F1202" s="8">
        <v>79939</v>
      </c>
      <c r="G1202" s="8" t="s">
        <v>6241</v>
      </c>
      <c r="H1202" s="8" t="s">
        <v>417</v>
      </c>
      <c r="I1202" s="8" t="s">
        <v>1617</v>
      </c>
      <c r="J1202" s="8" t="s">
        <v>11802</v>
      </c>
      <c r="K1202" s="8" t="s">
        <v>160</v>
      </c>
      <c r="L1202" s="8" t="s">
        <v>11803</v>
      </c>
      <c r="M1202" s="183">
        <v>45916.333333333343</v>
      </c>
      <c r="N1202" s="183">
        <v>45918.681944444441</v>
      </c>
      <c r="O1202" s="8"/>
      <c r="P1202" s="8" t="s">
        <v>8318</v>
      </c>
      <c r="Q1202" s="8" t="s">
        <v>8318</v>
      </c>
      <c r="R1202" s="8" t="s">
        <v>162</v>
      </c>
      <c r="S1202" s="8" t="s">
        <v>162</v>
      </c>
      <c r="T1202" s="8" t="s">
        <v>6246</v>
      </c>
      <c r="U1202" s="8" t="s">
        <v>7731</v>
      </c>
      <c r="V1202" s="8" t="s">
        <v>11804</v>
      </c>
      <c r="W1202" s="8" t="s">
        <v>165</v>
      </c>
      <c r="X1202" s="8"/>
      <c r="Y1202" s="94" t="str">
        <f>VLOOKUP(D1202,TIPOLOGIA!A:F,6,0)</f>
        <v>TIPO II</v>
      </c>
      <c r="Z1202" s="94" t="str">
        <f>VLOOKUP(D1202,TIPOLOGIA!A:F,5,0)</f>
        <v>TERRESTRE</v>
      </c>
      <c r="AA1202" s="8" t="s">
        <v>561</v>
      </c>
      <c r="AB1202" s="8">
        <v>1</v>
      </c>
      <c r="AC1202" s="86">
        <f>IF(W1202="SOPORTE_TELEFÓNICO",'BASE LIQUIDACION REDEBAN 2025'!$B$19,IF(AND(W1202="VISITA_TÉCNICA",Y1202="TIPO II"),'BASE LIQUIDACION REDEBAN 2025'!$B$18,'BASE LIQUIDACION REDEBAN 2025'!$B$17))</f>
        <v>67654.12000000001</v>
      </c>
      <c r="AD1202" s="86">
        <v>0</v>
      </c>
      <c r="AE1202" s="86">
        <f t="shared" si="18"/>
        <v>67654.12000000001</v>
      </c>
      <c r="AG1202" s="78"/>
    </row>
    <row r="1203" spans="1:33" s="49" customFormat="1">
      <c r="A1203" s="8" t="s">
        <v>76</v>
      </c>
      <c r="B1203" s="94" t="str">
        <f>VLOOKUP(A1203,'CENTRO DE COSTOS'!A:D,4,FALSE)</f>
        <v>DIEGO FERNANDO HENAO CARDONA</v>
      </c>
      <c r="C1203" s="94" t="str">
        <f>VLOOKUP(A1203,'CENTRO DE COSTOS'!A:D,2,FALSE)</f>
        <v>0004-0003</v>
      </c>
      <c r="D1203" s="8">
        <v>76364</v>
      </c>
      <c r="E1203" s="8">
        <v>2744899</v>
      </c>
      <c r="F1203" s="8">
        <v>35197</v>
      </c>
      <c r="G1203" s="8" t="s">
        <v>6241</v>
      </c>
      <c r="H1203" s="8" t="s">
        <v>232</v>
      </c>
      <c r="I1203" s="8" t="s">
        <v>767</v>
      </c>
      <c r="J1203" s="8" t="s">
        <v>2411</v>
      </c>
      <c r="K1203" s="8" t="s">
        <v>160</v>
      </c>
      <c r="L1203" s="8" t="s">
        <v>11805</v>
      </c>
      <c r="M1203" s="183">
        <v>45916.333333333343</v>
      </c>
      <c r="N1203" s="183">
        <v>45918.682638888888</v>
      </c>
      <c r="O1203" s="8"/>
      <c r="P1203" s="8" t="s">
        <v>8318</v>
      </c>
      <c r="Q1203" s="8" t="s">
        <v>8318</v>
      </c>
      <c r="R1203" s="8" t="s">
        <v>243</v>
      </c>
      <c r="S1203" s="8" t="s">
        <v>244</v>
      </c>
      <c r="T1203" s="8" t="s">
        <v>6246</v>
      </c>
      <c r="U1203" s="8" t="s">
        <v>7731</v>
      </c>
      <c r="V1203" s="8" t="s">
        <v>11806</v>
      </c>
      <c r="W1203" s="8" t="s">
        <v>165</v>
      </c>
      <c r="X1203" s="8"/>
      <c r="Y1203" s="94" t="str">
        <f>VLOOKUP(D1203,TIPOLOGIA!A:F,6,0)</f>
        <v>TIPO II</v>
      </c>
      <c r="Z1203" s="94" t="str">
        <f>VLOOKUP(D1203,TIPOLOGIA!A:F,5,0)</f>
        <v>TERRESTRE</v>
      </c>
      <c r="AA1203" s="8" t="s">
        <v>346</v>
      </c>
      <c r="AB1203" s="8">
        <v>1</v>
      </c>
      <c r="AC1203" s="86">
        <f>IF(W1203="SOPORTE_TELEFÓNICO",'BASE LIQUIDACION REDEBAN 2025'!$B$19,IF(AND(W1203="VISITA_TÉCNICA",Y1203="TIPO II"),'BASE LIQUIDACION REDEBAN 2025'!$B$18,'BASE LIQUIDACION REDEBAN 2025'!$B$17))</f>
        <v>67654.12000000001</v>
      </c>
      <c r="AD1203" s="86">
        <v>0</v>
      </c>
      <c r="AE1203" s="86">
        <f t="shared" si="18"/>
        <v>67654.12000000001</v>
      </c>
      <c r="AG1203" s="78"/>
    </row>
    <row r="1204" spans="1:33" s="49" customFormat="1">
      <c r="A1204" s="8" t="s">
        <v>90</v>
      </c>
      <c r="B1204" s="94" t="str">
        <f>VLOOKUP(A1204,'CENTRO DE COSTOS'!A:D,4,FALSE)</f>
        <v>JUAN SEBASTIÁN RÍOS CASTRILLÓN</v>
      </c>
      <c r="C1204" s="94" t="str">
        <f>VLOOKUP(A1204,'CENTRO DE COSTOS'!A:D,2,FALSE)</f>
        <v>0004-0005</v>
      </c>
      <c r="D1204" s="8">
        <v>5001</v>
      </c>
      <c r="E1204" s="8">
        <v>2750619</v>
      </c>
      <c r="F1204" s="8">
        <v>79706</v>
      </c>
      <c r="G1204" s="8" t="s">
        <v>6241</v>
      </c>
      <c r="H1204" s="8" t="s">
        <v>249</v>
      </c>
      <c r="I1204" s="8" t="s">
        <v>90</v>
      </c>
      <c r="J1204" s="8" t="s">
        <v>11807</v>
      </c>
      <c r="K1204" s="8" t="s">
        <v>160</v>
      </c>
      <c r="L1204" s="8" t="s">
        <v>11808</v>
      </c>
      <c r="M1204" s="183">
        <v>45916.676388888889</v>
      </c>
      <c r="N1204" s="183">
        <v>45918.683333333327</v>
      </c>
      <c r="O1204" s="8"/>
      <c r="P1204" s="8" t="s">
        <v>8318</v>
      </c>
      <c r="Q1204" s="8" t="s">
        <v>8318</v>
      </c>
      <c r="R1204" s="8" t="s">
        <v>243</v>
      </c>
      <c r="S1204" s="8" t="s">
        <v>365</v>
      </c>
      <c r="T1204" s="8" t="s">
        <v>6246</v>
      </c>
      <c r="U1204" s="8" t="s">
        <v>7731</v>
      </c>
      <c r="V1204" s="8" t="s">
        <v>11809</v>
      </c>
      <c r="W1204" s="8" t="s">
        <v>165</v>
      </c>
      <c r="X1204" s="8"/>
      <c r="Y1204" s="94" t="str">
        <f>VLOOKUP(D1204,TIPOLOGIA!A:F,6,0)</f>
        <v>TIPO I</v>
      </c>
      <c r="Z1204" s="94" t="str">
        <f>VLOOKUP(D1204,TIPOLOGIA!A:F,5,0)</f>
        <v>TERRESTRE</v>
      </c>
      <c r="AA1204" s="8" t="s">
        <v>11005</v>
      </c>
      <c r="AB1204" s="8">
        <v>1</v>
      </c>
      <c r="AC1204" s="86">
        <f>IF(W1204="SOPORTE_TELEFÓNICO",'BASE LIQUIDACION REDEBAN 2025'!$B$19,IF(AND(W1204="VISITA_TÉCNICA",Y1204="TIPO II"),'BASE LIQUIDACION REDEBAN 2025'!$B$18,'BASE LIQUIDACION REDEBAN 2025'!$B$17))</f>
        <v>35779.500569199998</v>
      </c>
      <c r="AD1204" s="86">
        <v>0</v>
      </c>
      <c r="AE1204" s="86">
        <f t="shared" si="18"/>
        <v>35779.500569199998</v>
      </c>
      <c r="AG1204" s="78"/>
    </row>
    <row r="1205" spans="1:33" s="49" customFormat="1">
      <c r="A1205" s="8" t="s">
        <v>90</v>
      </c>
      <c r="B1205" s="94" t="str">
        <f>VLOOKUP(A1205,'CENTRO DE COSTOS'!A:D,4,FALSE)</f>
        <v>JUAN SEBASTIÁN RÍOS CASTRILLÓN</v>
      </c>
      <c r="C1205" s="94" t="str">
        <f>VLOOKUP(A1205,'CENTRO DE COSTOS'!A:D,2,FALSE)</f>
        <v>0004-0005</v>
      </c>
      <c r="D1205" s="8">
        <v>5001</v>
      </c>
      <c r="E1205" s="8">
        <v>2748529</v>
      </c>
      <c r="F1205" s="8">
        <v>49701</v>
      </c>
      <c r="G1205" s="8" t="s">
        <v>6241</v>
      </c>
      <c r="H1205" s="8" t="s">
        <v>249</v>
      </c>
      <c r="I1205" s="8" t="s">
        <v>90</v>
      </c>
      <c r="J1205" s="8" t="s">
        <v>11810</v>
      </c>
      <c r="K1205" s="8" t="s">
        <v>160</v>
      </c>
      <c r="L1205" s="8" t="s">
        <v>11811</v>
      </c>
      <c r="M1205" s="183">
        <v>45916.511805555558</v>
      </c>
      <c r="N1205" s="183">
        <v>45918.683333333327</v>
      </c>
      <c r="O1205" s="8"/>
      <c r="P1205" s="8" t="s">
        <v>8318</v>
      </c>
      <c r="Q1205" s="8" t="s">
        <v>8318</v>
      </c>
      <c r="R1205" s="8" t="s">
        <v>243</v>
      </c>
      <c r="S1205" s="8" t="s">
        <v>244</v>
      </c>
      <c r="T1205" s="8" t="s">
        <v>6246</v>
      </c>
      <c r="U1205" s="8" t="s">
        <v>7731</v>
      </c>
      <c r="V1205" s="8" t="s">
        <v>11793</v>
      </c>
      <c r="W1205" s="8" t="s">
        <v>165</v>
      </c>
      <c r="X1205" s="8"/>
      <c r="Y1205" s="94" t="str">
        <f>VLOOKUP(D1205,TIPOLOGIA!A:F,6,0)</f>
        <v>TIPO I</v>
      </c>
      <c r="Z1205" s="94" t="str">
        <f>VLOOKUP(D1205,TIPOLOGIA!A:F,5,0)</f>
        <v>TERRESTRE</v>
      </c>
      <c r="AA1205" s="8" t="s">
        <v>11005</v>
      </c>
      <c r="AB1205" s="8">
        <v>1</v>
      </c>
      <c r="AC1205" s="86">
        <f>IF(W1205="SOPORTE_TELEFÓNICO",'BASE LIQUIDACION REDEBAN 2025'!$B$19,IF(AND(W1205="VISITA_TÉCNICA",Y1205="TIPO II"),'BASE LIQUIDACION REDEBAN 2025'!$B$18,'BASE LIQUIDACION REDEBAN 2025'!$B$17))</f>
        <v>35779.500569199998</v>
      </c>
      <c r="AD1205" s="86">
        <v>0</v>
      </c>
      <c r="AE1205" s="86">
        <f t="shared" si="18"/>
        <v>35779.500569199998</v>
      </c>
      <c r="AG1205" s="78"/>
    </row>
    <row r="1206" spans="1:33" s="49" customFormat="1">
      <c r="A1206" s="8" t="s">
        <v>90</v>
      </c>
      <c r="B1206" s="94" t="str">
        <f>VLOOKUP(A1206,'CENTRO DE COSTOS'!A:D,4,FALSE)</f>
        <v>JUAN SEBASTIÁN RÍOS CASTRILLÓN</v>
      </c>
      <c r="C1206" s="94" t="str">
        <f>VLOOKUP(A1206,'CENTRO DE COSTOS'!A:D,2,FALSE)</f>
        <v>0004-0005</v>
      </c>
      <c r="D1206" s="8">
        <v>5001</v>
      </c>
      <c r="E1206" s="8">
        <v>2744755</v>
      </c>
      <c r="F1206" s="8">
        <v>20663</v>
      </c>
      <c r="G1206" s="8" t="s">
        <v>6241</v>
      </c>
      <c r="H1206" s="8" t="s">
        <v>249</v>
      </c>
      <c r="I1206" s="8" t="s">
        <v>90</v>
      </c>
      <c r="J1206" s="8" t="s">
        <v>11812</v>
      </c>
      <c r="K1206" s="8" t="s">
        <v>160</v>
      </c>
      <c r="L1206" s="8" t="s">
        <v>11813</v>
      </c>
      <c r="M1206" s="183">
        <v>45915.728472222218</v>
      </c>
      <c r="N1206" s="183">
        <v>45918.683333333327</v>
      </c>
      <c r="O1206" s="8"/>
      <c r="P1206" s="8" t="s">
        <v>8318</v>
      </c>
      <c r="Q1206" s="8" t="s">
        <v>8318</v>
      </c>
      <c r="R1206" s="8" t="s">
        <v>243</v>
      </c>
      <c r="S1206" s="8" t="s">
        <v>365</v>
      </c>
      <c r="T1206" s="8" t="s">
        <v>6246</v>
      </c>
      <c r="U1206" s="8" t="s">
        <v>7731</v>
      </c>
      <c r="V1206" s="8" t="s">
        <v>11814</v>
      </c>
      <c r="W1206" s="8" t="s">
        <v>165</v>
      </c>
      <c r="X1206" s="8"/>
      <c r="Y1206" s="94" t="str">
        <f>VLOOKUP(D1206,TIPOLOGIA!A:F,6,0)</f>
        <v>TIPO I</v>
      </c>
      <c r="Z1206" s="94" t="str">
        <f>VLOOKUP(D1206,TIPOLOGIA!A:F,5,0)</f>
        <v>TERRESTRE</v>
      </c>
      <c r="AA1206" s="8" t="s">
        <v>11005</v>
      </c>
      <c r="AB1206" s="8">
        <v>1</v>
      </c>
      <c r="AC1206" s="86">
        <f>IF(W1206="SOPORTE_TELEFÓNICO",'BASE LIQUIDACION REDEBAN 2025'!$B$19,IF(AND(W1206="VISITA_TÉCNICA",Y1206="TIPO II"),'BASE LIQUIDACION REDEBAN 2025'!$B$18,'BASE LIQUIDACION REDEBAN 2025'!$B$17))</f>
        <v>35779.500569199998</v>
      </c>
      <c r="AD1206" s="86">
        <v>0</v>
      </c>
      <c r="AE1206" s="86">
        <f t="shared" si="18"/>
        <v>35779.500569199998</v>
      </c>
      <c r="AG1206" s="78"/>
    </row>
    <row r="1207" spans="1:33" s="49" customFormat="1">
      <c r="A1207" s="8" t="s">
        <v>90</v>
      </c>
      <c r="B1207" s="94" t="str">
        <f>VLOOKUP(A1207,'CENTRO DE COSTOS'!A:D,4,FALSE)</f>
        <v>JUAN SEBASTIÁN RÍOS CASTRILLÓN</v>
      </c>
      <c r="C1207" s="94" t="str">
        <f>VLOOKUP(A1207,'CENTRO DE COSTOS'!A:D,2,FALSE)</f>
        <v>0004-0005</v>
      </c>
      <c r="D1207" s="8">
        <v>5001</v>
      </c>
      <c r="E1207" s="8">
        <v>2751942</v>
      </c>
      <c r="F1207" s="8">
        <v>34016</v>
      </c>
      <c r="G1207" s="8" t="s">
        <v>6241</v>
      </c>
      <c r="H1207" s="8" t="s">
        <v>249</v>
      </c>
      <c r="I1207" s="8" t="s">
        <v>90</v>
      </c>
      <c r="J1207" s="8" t="s">
        <v>11815</v>
      </c>
      <c r="K1207" s="8" t="s">
        <v>160</v>
      </c>
      <c r="L1207" s="8" t="s">
        <v>11816</v>
      </c>
      <c r="M1207" s="183">
        <v>45917.333333333343</v>
      </c>
      <c r="N1207" s="183">
        <v>45918.685416666667</v>
      </c>
      <c r="O1207" s="8"/>
      <c r="P1207" s="8" t="s">
        <v>8318</v>
      </c>
      <c r="Q1207" s="8" t="s">
        <v>8318</v>
      </c>
      <c r="R1207" s="8" t="s">
        <v>243</v>
      </c>
      <c r="S1207" s="8" t="s">
        <v>365</v>
      </c>
      <c r="T1207" s="8" t="s">
        <v>6246</v>
      </c>
      <c r="U1207" s="8" t="s">
        <v>7731</v>
      </c>
      <c r="V1207" s="8" t="s">
        <v>11817</v>
      </c>
      <c r="W1207" s="8" t="s">
        <v>165</v>
      </c>
      <c r="X1207" s="8"/>
      <c r="Y1207" s="94" t="str">
        <f>VLOOKUP(D1207,TIPOLOGIA!A:F,6,0)</f>
        <v>TIPO I</v>
      </c>
      <c r="Z1207" s="94" t="str">
        <f>VLOOKUP(D1207,TIPOLOGIA!A:F,5,0)</f>
        <v>TERRESTRE</v>
      </c>
      <c r="AA1207" s="8" t="s">
        <v>11005</v>
      </c>
      <c r="AB1207" s="8">
        <v>1</v>
      </c>
      <c r="AC1207" s="86">
        <f>IF(W1207="SOPORTE_TELEFÓNICO",'BASE LIQUIDACION REDEBAN 2025'!$B$19,IF(AND(W1207="VISITA_TÉCNICA",Y1207="TIPO II"),'BASE LIQUIDACION REDEBAN 2025'!$B$18,'BASE LIQUIDACION REDEBAN 2025'!$B$17))</f>
        <v>35779.500569199998</v>
      </c>
      <c r="AD1207" s="86">
        <v>0</v>
      </c>
      <c r="AE1207" s="86">
        <f t="shared" si="18"/>
        <v>35779.500569199998</v>
      </c>
      <c r="AG1207" s="78"/>
    </row>
    <row r="1208" spans="1:33" s="49" customFormat="1">
      <c r="A1208" s="8" t="s">
        <v>90</v>
      </c>
      <c r="B1208" s="94" t="str">
        <f>VLOOKUP(A1208,'CENTRO DE COSTOS'!A:D,4,FALSE)</f>
        <v>JUAN SEBASTIÁN RÍOS CASTRILLÓN</v>
      </c>
      <c r="C1208" s="94" t="str">
        <f>VLOOKUP(A1208,'CENTRO DE COSTOS'!A:D,2,FALSE)</f>
        <v>0004-0005</v>
      </c>
      <c r="D1208" s="8">
        <v>5631</v>
      </c>
      <c r="E1208" s="8">
        <v>2745135</v>
      </c>
      <c r="F1208" s="8">
        <v>73710</v>
      </c>
      <c r="G1208" s="8" t="s">
        <v>6241</v>
      </c>
      <c r="H1208" s="8" t="s">
        <v>249</v>
      </c>
      <c r="I1208" s="8" t="s">
        <v>2872</v>
      </c>
      <c r="J1208" s="8" t="s">
        <v>6522</v>
      </c>
      <c r="K1208" s="8" t="s">
        <v>160</v>
      </c>
      <c r="L1208" s="8" t="s">
        <v>11818</v>
      </c>
      <c r="M1208" s="183">
        <v>45916.333333333343</v>
      </c>
      <c r="N1208" s="183">
        <v>45918.685416666667</v>
      </c>
      <c r="O1208" s="8"/>
      <c r="P1208" s="8" t="s">
        <v>8318</v>
      </c>
      <c r="Q1208" s="8" t="s">
        <v>8318</v>
      </c>
      <c r="R1208" s="8" t="s">
        <v>6245</v>
      </c>
      <c r="S1208" s="8" t="s">
        <v>6245</v>
      </c>
      <c r="T1208" s="8" t="s">
        <v>6246</v>
      </c>
      <c r="U1208" s="8" t="s">
        <v>7731</v>
      </c>
      <c r="V1208" s="8" t="s">
        <v>11819</v>
      </c>
      <c r="W1208" s="8" t="s">
        <v>165</v>
      </c>
      <c r="X1208" s="8"/>
      <c r="Y1208" s="94" t="str">
        <f>VLOOKUP(D1208,TIPOLOGIA!A:F,6,0)</f>
        <v>TIPO I</v>
      </c>
      <c r="Z1208" s="94" t="str">
        <f>VLOOKUP(D1208,TIPOLOGIA!A:F,5,0)</f>
        <v>TERRESTRE</v>
      </c>
      <c r="AA1208" s="8" t="s">
        <v>11005</v>
      </c>
      <c r="AB1208" s="8">
        <v>1</v>
      </c>
      <c r="AC1208" s="86">
        <f>IF(W1208="SOPORTE_TELEFÓNICO",'BASE LIQUIDACION REDEBAN 2025'!$B$19,IF(AND(W1208="VISITA_TÉCNICA",Y1208="TIPO II"),'BASE LIQUIDACION REDEBAN 2025'!$B$18,'BASE LIQUIDACION REDEBAN 2025'!$B$17))</f>
        <v>35779.500569199998</v>
      </c>
      <c r="AD1208" s="86">
        <v>0</v>
      </c>
      <c r="AE1208" s="86">
        <f t="shared" si="18"/>
        <v>35779.500569199998</v>
      </c>
      <c r="AG1208" s="78"/>
    </row>
    <row r="1209" spans="1:33" s="49" customFormat="1">
      <c r="A1209" s="8" t="s">
        <v>96</v>
      </c>
      <c r="B1209" s="94" t="str">
        <f>VLOOKUP(A1209,'CENTRO DE COSTOS'!A:D,4,FALSE)</f>
        <v>JOSE MAURICIO HERNANDEZ ROJAS</v>
      </c>
      <c r="C1209" s="94" t="str">
        <f>VLOOKUP(A1209,'CENTRO DE COSTOS'!A:D,2,FALSE)</f>
        <v>0004-0001</v>
      </c>
      <c r="D1209" s="8">
        <v>47001</v>
      </c>
      <c r="E1209" s="8">
        <v>2747909</v>
      </c>
      <c r="F1209" s="8">
        <v>33144</v>
      </c>
      <c r="G1209" s="8" t="s">
        <v>6241</v>
      </c>
      <c r="H1209" s="8" t="s">
        <v>438</v>
      </c>
      <c r="I1209" s="8" t="s">
        <v>96</v>
      </c>
      <c r="J1209" s="8" t="s">
        <v>8647</v>
      </c>
      <c r="K1209" s="8" t="s">
        <v>160</v>
      </c>
      <c r="L1209" s="8" t="s">
        <v>11820</v>
      </c>
      <c r="M1209" s="183">
        <v>45916.470138888893</v>
      </c>
      <c r="N1209" s="183">
        <v>45918.688888888893</v>
      </c>
      <c r="O1209" s="8"/>
      <c r="P1209" s="8" t="s">
        <v>8318</v>
      </c>
      <c r="Q1209" s="8" t="s">
        <v>8318</v>
      </c>
      <c r="R1209" s="8" t="s">
        <v>6245</v>
      </c>
      <c r="S1209" s="8" t="s">
        <v>6245</v>
      </c>
      <c r="T1209" s="8" t="s">
        <v>6246</v>
      </c>
      <c r="U1209" s="8" t="s">
        <v>7731</v>
      </c>
      <c r="V1209" s="8" t="s">
        <v>11821</v>
      </c>
      <c r="W1209" s="8" t="s">
        <v>165</v>
      </c>
      <c r="X1209" s="8"/>
      <c r="Y1209" s="94" t="str">
        <f>VLOOKUP(D1209,TIPOLOGIA!A:F,6,0)</f>
        <v>TIPO I</v>
      </c>
      <c r="Z1209" s="94" t="str">
        <f>VLOOKUP(D1209,TIPOLOGIA!A:F,5,0)</f>
        <v>TERRESTRE</v>
      </c>
      <c r="AA1209" s="8" t="s">
        <v>442</v>
      </c>
      <c r="AB1209" s="8">
        <v>1</v>
      </c>
      <c r="AC1209" s="86">
        <f>IF(W1209="SOPORTE_TELEFÓNICO",'BASE LIQUIDACION REDEBAN 2025'!$B$19,IF(AND(W1209="VISITA_TÉCNICA",Y1209="TIPO II"),'BASE LIQUIDACION REDEBAN 2025'!$B$18,'BASE LIQUIDACION REDEBAN 2025'!$B$17))</f>
        <v>35779.500569199998</v>
      </c>
      <c r="AD1209" s="86">
        <v>0</v>
      </c>
      <c r="AE1209" s="86">
        <f t="shared" si="18"/>
        <v>35779.500569199998</v>
      </c>
      <c r="AG1209" s="78"/>
    </row>
    <row r="1210" spans="1:33" s="49" customFormat="1">
      <c r="A1210" s="8" t="s">
        <v>92</v>
      </c>
      <c r="B1210" s="94" t="str">
        <f>VLOOKUP(A1210,'CENTRO DE COSTOS'!A:D,4,FALSE)</f>
        <v>KEVIN ALEXIS CORZO BUSTOS</v>
      </c>
      <c r="C1210" s="94" t="str">
        <f>VLOOKUP(A1210,'CENTRO DE COSTOS'!A:D,2,FALSE)</f>
        <v>0004-0007</v>
      </c>
      <c r="D1210" s="8">
        <v>41306</v>
      </c>
      <c r="E1210" s="8">
        <v>2748176</v>
      </c>
      <c r="F1210" s="8">
        <v>73112</v>
      </c>
      <c r="G1210" s="8" t="s">
        <v>6241</v>
      </c>
      <c r="H1210" s="8" t="s">
        <v>430</v>
      </c>
      <c r="I1210" s="8" t="s">
        <v>6733</v>
      </c>
      <c r="J1210" s="8" t="s">
        <v>11822</v>
      </c>
      <c r="K1210" s="8" t="s">
        <v>160</v>
      </c>
      <c r="L1210" s="8" t="s">
        <v>11823</v>
      </c>
      <c r="M1210" s="183">
        <v>45916.498611111107</v>
      </c>
      <c r="N1210" s="183">
        <v>45918.691666666673</v>
      </c>
      <c r="O1210" s="8"/>
      <c r="P1210" s="8" t="s">
        <v>8318</v>
      </c>
      <c r="Q1210" s="8" t="s">
        <v>8318</v>
      </c>
      <c r="R1210" s="8" t="s">
        <v>6245</v>
      </c>
      <c r="S1210" s="8" t="s">
        <v>6245</v>
      </c>
      <c r="T1210" s="8" t="s">
        <v>6246</v>
      </c>
      <c r="U1210" s="8" t="s">
        <v>7731</v>
      </c>
      <c r="V1210" s="8" t="s">
        <v>11824</v>
      </c>
      <c r="W1210" s="8" t="s">
        <v>165</v>
      </c>
      <c r="X1210" s="8"/>
      <c r="Y1210" s="94" t="str">
        <f>VLOOKUP(D1210,TIPOLOGIA!A:F,6,0)</f>
        <v>TIPO II</v>
      </c>
      <c r="Z1210" s="94" t="str">
        <f>VLOOKUP(D1210,TIPOLOGIA!A:F,5,0)</f>
        <v>TERRESTRE</v>
      </c>
      <c r="AA1210" s="8" t="s">
        <v>1663</v>
      </c>
      <c r="AB1210" s="8">
        <v>1</v>
      </c>
      <c r="AC1210" s="86">
        <f>IF(W1210="SOPORTE_TELEFÓNICO",'BASE LIQUIDACION REDEBAN 2025'!$B$19,IF(AND(W1210="VISITA_TÉCNICA",Y1210="TIPO II"),'BASE LIQUIDACION REDEBAN 2025'!$B$18,'BASE LIQUIDACION REDEBAN 2025'!$B$17))</f>
        <v>67654.12000000001</v>
      </c>
      <c r="AD1210" s="86">
        <v>0</v>
      </c>
      <c r="AE1210" s="86">
        <f t="shared" si="18"/>
        <v>67654.12000000001</v>
      </c>
      <c r="AG1210" s="78"/>
    </row>
    <row r="1211" spans="1:33" s="49" customFormat="1">
      <c r="A1211" s="8" t="s">
        <v>100</v>
      </c>
      <c r="B1211" s="94" t="str">
        <f>VLOOKUP(A1211,'CENTRO DE COSTOS'!A:D,4,FALSE)</f>
        <v>KEVIN ALEXIS CORZO BUSTOS</v>
      </c>
      <c r="C1211" s="94" t="str">
        <f>VLOOKUP(A1211,'CENTRO DE COSTOS'!A:D,2,FALSE)</f>
        <v>0004-0007</v>
      </c>
      <c r="D1211" s="8">
        <v>50001</v>
      </c>
      <c r="E1211" s="8">
        <v>2751346</v>
      </c>
      <c r="F1211" s="8">
        <v>78304</v>
      </c>
      <c r="G1211" s="8" t="s">
        <v>6241</v>
      </c>
      <c r="H1211" s="8" t="s">
        <v>216</v>
      </c>
      <c r="I1211" s="8" t="s">
        <v>100</v>
      </c>
      <c r="J1211" s="8" t="s">
        <v>11825</v>
      </c>
      <c r="K1211" s="8" t="s">
        <v>160</v>
      </c>
      <c r="L1211" s="8" t="s">
        <v>11826</v>
      </c>
      <c r="M1211" s="183">
        <v>45917.333333333343</v>
      </c>
      <c r="N1211" s="183">
        <v>45918.694444444453</v>
      </c>
      <c r="O1211" s="8"/>
      <c r="P1211" s="8" t="s">
        <v>8318</v>
      </c>
      <c r="Q1211" s="8" t="s">
        <v>8318</v>
      </c>
      <c r="R1211" s="8" t="s">
        <v>6245</v>
      </c>
      <c r="S1211" s="8" t="s">
        <v>6245</v>
      </c>
      <c r="T1211" s="8" t="s">
        <v>6246</v>
      </c>
      <c r="U1211" s="8" t="s">
        <v>7731</v>
      </c>
      <c r="V1211" s="8" t="s">
        <v>11827</v>
      </c>
      <c r="W1211" s="8" t="s">
        <v>165</v>
      </c>
      <c r="X1211" s="8"/>
      <c r="Y1211" s="94" t="str">
        <f>VLOOKUP(D1211,TIPOLOGIA!A:F,6,0)</f>
        <v>TIPO I</v>
      </c>
      <c r="Z1211" s="94" t="str">
        <f>VLOOKUP(D1211,TIPOLOGIA!A:F,5,0)</f>
        <v>TERRESTRE</v>
      </c>
      <c r="AA1211" s="8" t="s">
        <v>1928</v>
      </c>
      <c r="AB1211" s="8">
        <v>1</v>
      </c>
      <c r="AC1211" s="86">
        <f>IF(W1211="SOPORTE_TELEFÓNICO",'BASE LIQUIDACION REDEBAN 2025'!$B$19,IF(AND(W1211="VISITA_TÉCNICA",Y1211="TIPO II"),'BASE LIQUIDACION REDEBAN 2025'!$B$18,'BASE LIQUIDACION REDEBAN 2025'!$B$17))</f>
        <v>35779.500569199998</v>
      </c>
      <c r="AD1211" s="86">
        <v>0</v>
      </c>
      <c r="AE1211" s="86">
        <f t="shared" si="18"/>
        <v>35779.500569199998</v>
      </c>
      <c r="AG1211" s="78"/>
    </row>
    <row r="1212" spans="1:33" s="49" customFormat="1">
      <c r="A1212" s="8" t="s">
        <v>76</v>
      </c>
      <c r="B1212" s="94" t="str">
        <f>VLOOKUP(A1212,'CENTRO DE COSTOS'!A:D,4,FALSE)</f>
        <v>DIEGO FERNANDO HENAO CARDONA</v>
      </c>
      <c r="C1212" s="94" t="str">
        <f>VLOOKUP(A1212,'CENTRO DE COSTOS'!A:D,2,FALSE)</f>
        <v>0004-0003</v>
      </c>
      <c r="D1212" s="8">
        <v>19001</v>
      </c>
      <c r="E1212" s="8">
        <v>2743543</v>
      </c>
      <c r="F1212" s="8">
        <v>78991</v>
      </c>
      <c r="G1212" s="8" t="s">
        <v>6241</v>
      </c>
      <c r="H1212" s="8" t="s">
        <v>171</v>
      </c>
      <c r="I1212" s="8" t="s">
        <v>95</v>
      </c>
      <c r="J1212" s="8" t="s">
        <v>11828</v>
      </c>
      <c r="K1212" s="8" t="s">
        <v>160</v>
      </c>
      <c r="L1212" s="8" t="s">
        <v>11829</v>
      </c>
      <c r="M1212" s="183">
        <v>45915.635416666657</v>
      </c>
      <c r="N1212" s="183">
        <v>45918.697222222218</v>
      </c>
      <c r="O1212" s="8"/>
      <c r="P1212" s="8" t="s">
        <v>8318</v>
      </c>
      <c r="Q1212" s="8" t="s">
        <v>8318</v>
      </c>
      <c r="R1212" s="8" t="s">
        <v>243</v>
      </c>
      <c r="S1212" s="8" t="s">
        <v>365</v>
      </c>
      <c r="T1212" s="8" t="s">
        <v>6246</v>
      </c>
      <c r="U1212" s="8" t="s">
        <v>7731</v>
      </c>
      <c r="V1212" s="8" t="s">
        <v>11830</v>
      </c>
      <c r="W1212" s="8" t="s">
        <v>165</v>
      </c>
      <c r="X1212" s="8"/>
      <c r="Y1212" s="94" t="str">
        <f>VLOOKUP(D1212,TIPOLOGIA!A:F,6,0)</f>
        <v>TIPO III</v>
      </c>
      <c r="Z1212" s="94" t="str">
        <f>VLOOKUP(D1212,TIPOLOGIA!A:F,5,0)</f>
        <v>TERRESTRE</v>
      </c>
      <c r="AA1212" s="8" t="s">
        <v>178</v>
      </c>
      <c r="AB1212" s="8">
        <v>1</v>
      </c>
      <c r="AC1212" s="86">
        <f>IF(W1212="SOPORTE_TELEFÓNICO",'BASE LIQUIDACION REDEBAN 2025'!$B$19,IF(AND(W1212="VISITA_TÉCNICA",Y1212="TIPO II"),'BASE LIQUIDACION REDEBAN 2025'!$B$18,'BASE LIQUIDACION REDEBAN 2025'!$B$17))</f>
        <v>35779.500569199998</v>
      </c>
      <c r="AD1212" s="86">
        <v>0</v>
      </c>
      <c r="AE1212" s="86">
        <f t="shared" ref="AE1212:AE1275" si="19">IF(W1212="VISITA_TÉCNICA",AC1212*AB1212,AC1212)</f>
        <v>35779.500569199998</v>
      </c>
      <c r="AG1212" s="78"/>
    </row>
    <row r="1213" spans="1:33" s="49" customFormat="1">
      <c r="A1213" s="8" t="s">
        <v>76</v>
      </c>
      <c r="B1213" s="94" t="str">
        <f>VLOOKUP(A1213,'CENTRO DE COSTOS'!A:D,4,FALSE)</f>
        <v>DIEGO FERNANDO HENAO CARDONA</v>
      </c>
      <c r="C1213" s="94" t="str">
        <f>VLOOKUP(A1213,'CENTRO DE COSTOS'!A:D,2,FALSE)</f>
        <v>0004-0003</v>
      </c>
      <c r="D1213" s="8">
        <v>19698</v>
      </c>
      <c r="E1213" s="8">
        <v>2752957</v>
      </c>
      <c r="F1213" s="8">
        <v>76208</v>
      </c>
      <c r="G1213" s="8" t="s">
        <v>6241</v>
      </c>
      <c r="H1213" s="8" t="s">
        <v>171</v>
      </c>
      <c r="I1213" s="8" t="s">
        <v>2123</v>
      </c>
      <c r="J1213" s="8" t="s">
        <v>11831</v>
      </c>
      <c r="K1213" s="8" t="s">
        <v>160</v>
      </c>
      <c r="L1213" s="8" t="s">
        <v>11832</v>
      </c>
      <c r="M1213" s="183">
        <v>45917.395138888889</v>
      </c>
      <c r="N1213" s="183">
        <v>45918.7</v>
      </c>
      <c r="O1213" s="8"/>
      <c r="P1213" s="8" t="s">
        <v>8318</v>
      </c>
      <c r="Q1213" s="8" t="s">
        <v>8318</v>
      </c>
      <c r="R1213" s="8" t="s">
        <v>6245</v>
      </c>
      <c r="S1213" s="8" t="s">
        <v>6245</v>
      </c>
      <c r="T1213" s="8" t="s">
        <v>6246</v>
      </c>
      <c r="U1213" s="8" t="s">
        <v>7731</v>
      </c>
      <c r="V1213" s="8" t="s">
        <v>11833</v>
      </c>
      <c r="W1213" s="8" t="s">
        <v>165</v>
      </c>
      <c r="X1213" s="8"/>
      <c r="Y1213" s="94" t="str">
        <f>VLOOKUP(D1213,TIPOLOGIA!A:F,6,0)</f>
        <v>TIPO II</v>
      </c>
      <c r="Z1213" s="94" t="str">
        <f>VLOOKUP(D1213,TIPOLOGIA!A:F,5,0)</f>
        <v>TERRESTRE</v>
      </c>
      <c r="AA1213" s="8" t="s">
        <v>346</v>
      </c>
      <c r="AB1213" s="8">
        <v>1</v>
      </c>
      <c r="AC1213" s="86">
        <f>IF(W1213="SOPORTE_TELEFÓNICO",'BASE LIQUIDACION REDEBAN 2025'!$B$19,IF(AND(W1213="VISITA_TÉCNICA",Y1213="TIPO II"),'BASE LIQUIDACION REDEBAN 2025'!$B$18,'BASE LIQUIDACION REDEBAN 2025'!$B$17))</f>
        <v>67654.12000000001</v>
      </c>
      <c r="AD1213" s="86">
        <v>0</v>
      </c>
      <c r="AE1213" s="86">
        <f t="shared" si="19"/>
        <v>67654.12000000001</v>
      </c>
      <c r="AG1213" s="78"/>
    </row>
    <row r="1214" spans="1:33" s="49" customFormat="1">
      <c r="A1214" s="8" t="s">
        <v>76</v>
      </c>
      <c r="B1214" s="94" t="str">
        <f>VLOOKUP(A1214,'CENTRO DE COSTOS'!A:D,4,FALSE)</f>
        <v>DIEGO FERNANDO HENAO CARDONA</v>
      </c>
      <c r="C1214" s="94" t="str">
        <f>VLOOKUP(A1214,'CENTRO DE COSTOS'!A:D,2,FALSE)</f>
        <v>0004-0003</v>
      </c>
      <c r="D1214" s="8">
        <v>76130</v>
      </c>
      <c r="E1214" s="8">
        <v>2754434</v>
      </c>
      <c r="F1214" s="8">
        <v>65910</v>
      </c>
      <c r="G1214" s="8" t="s">
        <v>6241</v>
      </c>
      <c r="H1214" s="8" t="s">
        <v>232</v>
      </c>
      <c r="I1214" s="8" t="s">
        <v>3088</v>
      </c>
      <c r="J1214" s="8" t="s">
        <v>11834</v>
      </c>
      <c r="K1214" s="8" t="s">
        <v>160</v>
      </c>
      <c r="L1214" s="8" t="s">
        <v>11835</v>
      </c>
      <c r="M1214" s="183">
        <v>45917.479166666657</v>
      </c>
      <c r="N1214" s="183">
        <v>45918.702777777777</v>
      </c>
      <c r="O1214" s="8"/>
      <c r="P1214" s="8" t="s">
        <v>8318</v>
      </c>
      <c r="Q1214" s="8" t="s">
        <v>8318</v>
      </c>
      <c r="R1214" s="8" t="s">
        <v>6245</v>
      </c>
      <c r="S1214" s="8" t="s">
        <v>6245</v>
      </c>
      <c r="T1214" s="8" t="s">
        <v>6246</v>
      </c>
      <c r="U1214" s="8" t="s">
        <v>7731</v>
      </c>
      <c r="V1214" s="8" t="s">
        <v>11836</v>
      </c>
      <c r="W1214" s="8" t="s">
        <v>165</v>
      </c>
      <c r="X1214" s="8"/>
      <c r="Y1214" s="94" t="str">
        <f>VLOOKUP(D1214,TIPOLOGIA!A:F,6,0)</f>
        <v>TIPO II</v>
      </c>
      <c r="Z1214" s="94" t="str">
        <f>VLOOKUP(D1214,TIPOLOGIA!A:F,5,0)</f>
        <v>TERRESTRE</v>
      </c>
      <c r="AA1214" s="8" t="s">
        <v>512</v>
      </c>
      <c r="AB1214" s="8">
        <v>1</v>
      </c>
      <c r="AC1214" s="86">
        <f>IF(W1214="SOPORTE_TELEFÓNICO",'BASE LIQUIDACION REDEBAN 2025'!$B$19,IF(AND(W1214="VISITA_TÉCNICA",Y1214="TIPO II"),'BASE LIQUIDACION REDEBAN 2025'!$B$18,'BASE LIQUIDACION REDEBAN 2025'!$B$17))</f>
        <v>67654.12000000001</v>
      </c>
      <c r="AD1214" s="86">
        <v>0</v>
      </c>
      <c r="AE1214" s="86">
        <f t="shared" si="19"/>
        <v>67654.12000000001</v>
      </c>
      <c r="AG1214" s="78"/>
    </row>
    <row r="1215" spans="1:33" s="49" customFormat="1">
      <c r="A1215" s="8" t="s">
        <v>86</v>
      </c>
      <c r="B1215" s="94" t="str">
        <f>VLOOKUP(A1215,'CENTRO DE COSTOS'!A:D,4,FALSE)</f>
        <v>KEVIN ALEXIS CORZO BUSTOS</v>
      </c>
      <c r="C1215" s="94" t="str">
        <f>VLOOKUP(A1215,'CENTRO DE COSTOS'!A:D,2,FALSE)</f>
        <v>0004-0007</v>
      </c>
      <c r="D1215" s="8">
        <v>73001</v>
      </c>
      <c r="E1215" s="8">
        <v>2757206</v>
      </c>
      <c r="F1215" s="8">
        <v>54471</v>
      </c>
      <c r="G1215" s="8" t="s">
        <v>6241</v>
      </c>
      <c r="H1215" s="8" t="s">
        <v>494</v>
      </c>
      <c r="I1215" s="8" t="s">
        <v>86</v>
      </c>
      <c r="J1215" s="8" t="s">
        <v>11837</v>
      </c>
      <c r="K1215" s="8" t="s">
        <v>160</v>
      </c>
      <c r="L1215" s="8" t="s">
        <v>11838</v>
      </c>
      <c r="M1215" s="183">
        <v>45917.696527777778</v>
      </c>
      <c r="N1215" s="183">
        <v>45918.705555555563</v>
      </c>
      <c r="O1215" s="8"/>
      <c r="P1215" s="8" t="s">
        <v>8318</v>
      </c>
      <c r="Q1215" s="8" t="s">
        <v>8318</v>
      </c>
      <c r="R1215" s="8" t="s">
        <v>6245</v>
      </c>
      <c r="S1215" s="8" t="s">
        <v>6245</v>
      </c>
      <c r="T1215" s="8" t="s">
        <v>6246</v>
      </c>
      <c r="U1215" s="8" t="s">
        <v>7731</v>
      </c>
      <c r="V1215" s="8" t="s">
        <v>11839</v>
      </c>
      <c r="W1215" s="8" t="s">
        <v>165</v>
      </c>
      <c r="X1215" s="8"/>
      <c r="Y1215" s="94" t="str">
        <f>VLOOKUP(D1215,TIPOLOGIA!A:F,6,0)</f>
        <v>TIPO I</v>
      </c>
      <c r="Z1215" s="94" t="str">
        <f>VLOOKUP(D1215,TIPOLOGIA!A:F,5,0)</f>
        <v>TERRESTRE</v>
      </c>
      <c r="AA1215" s="8" t="s">
        <v>498</v>
      </c>
      <c r="AB1215" s="8">
        <v>1</v>
      </c>
      <c r="AC1215" s="86">
        <f>IF(W1215="SOPORTE_TELEFÓNICO",'BASE LIQUIDACION REDEBAN 2025'!$B$19,IF(AND(W1215="VISITA_TÉCNICA",Y1215="TIPO II"),'BASE LIQUIDACION REDEBAN 2025'!$B$18,'BASE LIQUIDACION REDEBAN 2025'!$B$17))</f>
        <v>35779.500569199998</v>
      </c>
      <c r="AD1215" s="86">
        <v>0</v>
      </c>
      <c r="AE1215" s="86">
        <f t="shared" si="19"/>
        <v>35779.500569199998</v>
      </c>
      <c r="AG1215" s="78"/>
    </row>
    <row r="1216" spans="1:33" s="49" customFormat="1">
      <c r="A1216" s="8" t="s">
        <v>76</v>
      </c>
      <c r="B1216" s="94" t="str">
        <f>VLOOKUP(A1216,'CENTRO DE COSTOS'!A:D,4,FALSE)</f>
        <v>DIEGO FERNANDO HENAO CARDONA</v>
      </c>
      <c r="C1216" s="94" t="str">
        <f>VLOOKUP(A1216,'CENTRO DE COSTOS'!A:D,2,FALSE)</f>
        <v>0004-0003</v>
      </c>
      <c r="D1216" s="8">
        <v>76001</v>
      </c>
      <c r="E1216" s="8">
        <v>2737649</v>
      </c>
      <c r="F1216" s="8">
        <v>79048</v>
      </c>
      <c r="G1216" s="8" t="s">
        <v>6241</v>
      </c>
      <c r="H1216" s="8" t="s">
        <v>232</v>
      </c>
      <c r="I1216" s="8" t="s">
        <v>76</v>
      </c>
      <c r="J1216" s="8" t="s">
        <v>8207</v>
      </c>
      <c r="K1216" s="8" t="s">
        <v>160</v>
      </c>
      <c r="L1216" s="8" t="s">
        <v>11840</v>
      </c>
      <c r="M1216" s="183">
        <v>45915.333333333343</v>
      </c>
      <c r="N1216" s="183">
        <v>45918.709027777782</v>
      </c>
      <c r="O1216" s="8"/>
      <c r="P1216" s="8" t="s">
        <v>8318</v>
      </c>
      <c r="Q1216" s="8" t="s">
        <v>8318</v>
      </c>
      <c r="R1216" s="8" t="s">
        <v>6245</v>
      </c>
      <c r="S1216" s="8" t="s">
        <v>6245</v>
      </c>
      <c r="T1216" s="8" t="s">
        <v>6246</v>
      </c>
      <c r="U1216" s="8" t="s">
        <v>7731</v>
      </c>
      <c r="V1216" s="8" t="s">
        <v>11841</v>
      </c>
      <c r="W1216" s="8" t="s">
        <v>165</v>
      </c>
      <c r="X1216" s="8"/>
      <c r="Y1216" s="94" t="str">
        <f>VLOOKUP(D1216,TIPOLOGIA!A:F,6,0)</f>
        <v>TIPO I</v>
      </c>
      <c r="Z1216" s="94" t="str">
        <f>VLOOKUP(D1216,TIPOLOGIA!A:F,5,0)</f>
        <v>TERRESTRE</v>
      </c>
      <c r="AA1216" s="8" t="s">
        <v>1348</v>
      </c>
      <c r="AB1216" s="8">
        <v>1</v>
      </c>
      <c r="AC1216" s="86">
        <f>IF(W1216="SOPORTE_TELEFÓNICO",'BASE LIQUIDACION REDEBAN 2025'!$B$19,IF(AND(W1216="VISITA_TÉCNICA",Y1216="TIPO II"),'BASE LIQUIDACION REDEBAN 2025'!$B$18,'BASE LIQUIDACION REDEBAN 2025'!$B$17))</f>
        <v>35779.500569199998</v>
      </c>
      <c r="AD1216" s="86">
        <v>0</v>
      </c>
      <c r="AE1216" s="86">
        <f t="shared" si="19"/>
        <v>35779.500569199998</v>
      </c>
      <c r="AG1216" s="78"/>
    </row>
    <row r="1217" spans="1:33" s="49" customFormat="1">
      <c r="A1217" s="8" t="s">
        <v>98</v>
      </c>
      <c r="B1217" s="94" t="str">
        <f>VLOOKUP(A1217,'CENTRO DE COSTOS'!A:D,4,FALSE)</f>
        <v>MIGUEL JULIÁN HERNÁNDEZ GUARÍN</v>
      </c>
      <c r="C1217" s="94" t="str">
        <f>VLOOKUP(A1217,'CENTRO DE COSTOS'!A:D,2,FALSE)</f>
        <v>0004-0008</v>
      </c>
      <c r="D1217" s="8">
        <v>15238</v>
      </c>
      <c r="E1217" s="8">
        <v>2751099</v>
      </c>
      <c r="F1217" s="8">
        <v>74456</v>
      </c>
      <c r="G1217" s="8" t="s">
        <v>6241</v>
      </c>
      <c r="H1217" s="8" t="s">
        <v>406</v>
      </c>
      <c r="I1217" s="8" t="s">
        <v>1524</v>
      </c>
      <c r="J1217" s="8" t="s">
        <v>11842</v>
      </c>
      <c r="K1217" s="8" t="s">
        <v>160</v>
      </c>
      <c r="L1217" s="8" t="s">
        <v>11843</v>
      </c>
      <c r="M1217" s="183">
        <v>45916.734722222223</v>
      </c>
      <c r="N1217" s="183">
        <v>45918.710416666669</v>
      </c>
      <c r="O1217" s="8"/>
      <c r="P1217" s="8" t="s">
        <v>8318</v>
      </c>
      <c r="Q1217" s="8" t="s">
        <v>8318</v>
      </c>
      <c r="R1217" s="8" t="s">
        <v>6245</v>
      </c>
      <c r="S1217" s="8" t="s">
        <v>6245</v>
      </c>
      <c r="T1217" s="8" t="s">
        <v>6246</v>
      </c>
      <c r="U1217" s="8" t="s">
        <v>7731</v>
      </c>
      <c r="V1217" s="8" t="s">
        <v>11844</v>
      </c>
      <c r="W1217" s="8" t="s">
        <v>165</v>
      </c>
      <c r="X1217" s="8"/>
      <c r="Y1217" s="94" t="str">
        <f>VLOOKUP(D1217,TIPOLOGIA!A:F,6,0)</f>
        <v>TIPO II</v>
      </c>
      <c r="Z1217" s="94" t="str">
        <f>VLOOKUP(D1217,TIPOLOGIA!A:F,5,0)</f>
        <v>TERRESTRE</v>
      </c>
      <c r="AA1217" s="8" t="s">
        <v>411</v>
      </c>
      <c r="AB1217" s="8">
        <v>1</v>
      </c>
      <c r="AC1217" s="86">
        <f>IF(W1217="SOPORTE_TELEFÓNICO",'BASE LIQUIDACION REDEBAN 2025'!$B$19,IF(AND(W1217="VISITA_TÉCNICA",Y1217="TIPO II"),'BASE LIQUIDACION REDEBAN 2025'!$B$18,'BASE LIQUIDACION REDEBAN 2025'!$B$17))</f>
        <v>67654.12000000001</v>
      </c>
      <c r="AD1217" s="86">
        <v>0</v>
      </c>
      <c r="AE1217" s="86">
        <f t="shared" si="19"/>
        <v>67654.12000000001</v>
      </c>
      <c r="AG1217" s="78"/>
    </row>
    <row r="1218" spans="1:33" s="49" customFormat="1">
      <c r="A1218" s="8" t="s">
        <v>100</v>
      </c>
      <c r="B1218" s="94" t="str">
        <f>VLOOKUP(A1218,'CENTRO DE COSTOS'!A:D,4,FALSE)</f>
        <v>KEVIN ALEXIS CORZO BUSTOS</v>
      </c>
      <c r="C1218" s="94" t="str">
        <f>VLOOKUP(A1218,'CENTRO DE COSTOS'!A:D,2,FALSE)</f>
        <v>0004-0007</v>
      </c>
      <c r="D1218" s="8">
        <v>50001</v>
      </c>
      <c r="E1218" s="8">
        <v>2751006</v>
      </c>
      <c r="F1218" s="8">
        <v>80077</v>
      </c>
      <c r="G1218" s="8" t="s">
        <v>6241</v>
      </c>
      <c r="H1218" s="8" t="s">
        <v>216</v>
      </c>
      <c r="I1218" s="8" t="s">
        <v>100</v>
      </c>
      <c r="J1218" s="8" t="s">
        <v>11845</v>
      </c>
      <c r="K1218" s="8" t="s">
        <v>160</v>
      </c>
      <c r="L1218" s="8" t="s">
        <v>11846</v>
      </c>
      <c r="M1218" s="183">
        <v>45916.707638888889</v>
      </c>
      <c r="N1218" s="183">
        <v>45918.711805555547</v>
      </c>
      <c r="O1218" s="8"/>
      <c r="P1218" s="8" t="s">
        <v>8318</v>
      </c>
      <c r="Q1218" s="8" t="s">
        <v>8318</v>
      </c>
      <c r="R1218" s="8" t="s">
        <v>162</v>
      </c>
      <c r="S1218" s="8" t="s">
        <v>162</v>
      </c>
      <c r="T1218" s="8" t="s">
        <v>6246</v>
      </c>
      <c r="U1218" s="8" t="s">
        <v>7731</v>
      </c>
      <c r="V1218" s="8" t="s">
        <v>11847</v>
      </c>
      <c r="W1218" s="8" t="s">
        <v>165</v>
      </c>
      <c r="X1218" s="8"/>
      <c r="Y1218" s="94" t="str">
        <f>VLOOKUP(D1218,TIPOLOGIA!A:F,6,0)</f>
        <v>TIPO I</v>
      </c>
      <c r="Z1218" s="94" t="str">
        <f>VLOOKUP(D1218,TIPOLOGIA!A:F,5,0)</f>
        <v>TERRESTRE</v>
      </c>
      <c r="AA1218" s="8" t="s">
        <v>1928</v>
      </c>
      <c r="AB1218" s="8">
        <v>1</v>
      </c>
      <c r="AC1218" s="86">
        <f>IF(W1218="SOPORTE_TELEFÓNICO",'BASE LIQUIDACION REDEBAN 2025'!$B$19,IF(AND(W1218="VISITA_TÉCNICA",Y1218="TIPO II"),'BASE LIQUIDACION REDEBAN 2025'!$B$18,'BASE LIQUIDACION REDEBAN 2025'!$B$17))</f>
        <v>35779.500569199998</v>
      </c>
      <c r="AD1218" s="86">
        <v>0</v>
      </c>
      <c r="AE1218" s="86">
        <f t="shared" si="19"/>
        <v>35779.500569199998</v>
      </c>
      <c r="AG1218" s="78"/>
    </row>
    <row r="1219" spans="1:33" s="49" customFormat="1">
      <c r="A1219" s="8" t="s">
        <v>90</v>
      </c>
      <c r="B1219" s="94" t="str">
        <f>VLOOKUP(A1219,'CENTRO DE COSTOS'!A:D,4,FALSE)</f>
        <v>JUAN SEBASTIÁN RÍOS CASTRILLÓN</v>
      </c>
      <c r="C1219" s="94" t="str">
        <f>VLOOKUP(A1219,'CENTRO DE COSTOS'!A:D,2,FALSE)</f>
        <v>0004-0005</v>
      </c>
      <c r="D1219" s="8">
        <v>5001</v>
      </c>
      <c r="E1219" s="8">
        <v>2739415</v>
      </c>
      <c r="F1219" s="8">
        <v>44081</v>
      </c>
      <c r="G1219" s="8" t="s">
        <v>6241</v>
      </c>
      <c r="H1219" s="8" t="s">
        <v>249</v>
      </c>
      <c r="I1219" s="8" t="s">
        <v>90</v>
      </c>
      <c r="J1219" s="8" t="s">
        <v>11848</v>
      </c>
      <c r="K1219" s="8" t="s">
        <v>160</v>
      </c>
      <c r="L1219" s="8" t="s">
        <v>11849</v>
      </c>
      <c r="M1219" s="183">
        <v>45915.356944444437</v>
      </c>
      <c r="N1219" s="183">
        <v>45918.713194444441</v>
      </c>
      <c r="O1219" s="8"/>
      <c r="P1219" s="8" t="s">
        <v>8318</v>
      </c>
      <c r="Q1219" s="8" t="s">
        <v>8318</v>
      </c>
      <c r="R1219" s="8" t="s">
        <v>357</v>
      </c>
      <c r="S1219" s="8" t="s">
        <v>7936</v>
      </c>
      <c r="T1219" s="8" t="s">
        <v>6246</v>
      </c>
      <c r="U1219" s="8" t="s">
        <v>7731</v>
      </c>
      <c r="V1219" s="8" t="s">
        <v>11850</v>
      </c>
      <c r="W1219" s="8" t="s">
        <v>165</v>
      </c>
      <c r="X1219" s="8"/>
      <c r="Y1219" s="94" t="str">
        <f>VLOOKUP(D1219,TIPOLOGIA!A:F,6,0)</f>
        <v>TIPO I</v>
      </c>
      <c r="Z1219" s="94" t="str">
        <f>VLOOKUP(D1219,TIPOLOGIA!A:F,5,0)</f>
        <v>TERRESTRE</v>
      </c>
      <c r="AA1219" s="8" t="s">
        <v>11005</v>
      </c>
      <c r="AB1219" s="8">
        <v>1</v>
      </c>
      <c r="AC1219" s="86">
        <f>IF(W1219="SOPORTE_TELEFÓNICO",'BASE LIQUIDACION REDEBAN 2025'!$B$19,IF(AND(W1219="VISITA_TÉCNICA",Y1219="TIPO II"),'BASE LIQUIDACION REDEBAN 2025'!$B$18,'BASE LIQUIDACION REDEBAN 2025'!$B$17))</f>
        <v>35779.500569199998</v>
      </c>
      <c r="AD1219" s="86">
        <v>0</v>
      </c>
      <c r="AE1219" s="86">
        <f t="shared" si="19"/>
        <v>35779.500569199998</v>
      </c>
      <c r="AG1219" s="78"/>
    </row>
    <row r="1220" spans="1:33" s="49" customFormat="1">
      <c r="A1220" s="8" t="s">
        <v>90</v>
      </c>
      <c r="B1220" s="94" t="str">
        <f>VLOOKUP(A1220,'CENTRO DE COSTOS'!A:D,4,FALSE)</f>
        <v>JUAN SEBASTIÁN RÍOS CASTRILLÓN</v>
      </c>
      <c r="C1220" s="94" t="str">
        <f>VLOOKUP(A1220,'CENTRO DE COSTOS'!A:D,2,FALSE)</f>
        <v>0004-0005</v>
      </c>
      <c r="D1220" s="8">
        <v>5360</v>
      </c>
      <c r="E1220" s="8">
        <v>2734092</v>
      </c>
      <c r="F1220" s="8">
        <v>79060</v>
      </c>
      <c r="G1220" s="8" t="s">
        <v>6241</v>
      </c>
      <c r="H1220" s="8" t="s">
        <v>249</v>
      </c>
      <c r="I1220" s="8" t="s">
        <v>354</v>
      </c>
      <c r="J1220" s="8" t="s">
        <v>11851</v>
      </c>
      <c r="K1220" s="8" t="s">
        <v>160</v>
      </c>
      <c r="L1220" s="8" t="s">
        <v>11852</v>
      </c>
      <c r="M1220" s="183">
        <v>45912.551388888889</v>
      </c>
      <c r="N1220" s="183">
        <v>45918.737500000003</v>
      </c>
      <c r="O1220" s="8"/>
      <c r="P1220" s="8" t="s">
        <v>8318</v>
      </c>
      <c r="Q1220" s="8" t="s">
        <v>8318</v>
      </c>
      <c r="R1220" s="8" t="s">
        <v>6245</v>
      </c>
      <c r="S1220" s="8" t="s">
        <v>6245</v>
      </c>
      <c r="T1220" s="8" t="s">
        <v>6246</v>
      </c>
      <c r="U1220" s="8" t="s">
        <v>7731</v>
      </c>
      <c r="V1220" s="8" t="s">
        <v>11853</v>
      </c>
      <c r="W1220" s="8" t="s">
        <v>165</v>
      </c>
      <c r="X1220" s="8"/>
      <c r="Y1220" s="94" t="str">
        <f>VLOOKUP(D1220,TIPOLOGIA!A:F,6,0)</f>
        <v>TIPO I</v>
      </c>
      <c r="Z1220" s="94" t="str">
        <f>VLOOKUP(D1220,TIPOLOGIA!A:F,5,0)</f>
        <v>TERRESTRE</v>
      </c>
      <c r="AA1220" s="8" t="s">
        <v>11005</v>
      </c>
      <c r="AB1220" s="8">
        <v>1</v>
      </c>
      <c r="AC1220" s="86">
        <f>IF(W1220="SOPORTE_TELEFÓNICO",'BASE LIQUIDACION REDEBAN 2025'!$B$19,IF(AND(W1220="VISITA_TÉCNICA",Y1220="TIPO II"),'BASE LIQUIDACION REDEBAN 2025'!$B$18,'BASE LIQUIDACION REDEBAN 2025'!$B$17))</f>
        <v>35779.500569199998</v>
      </c>
      <c r="AD1220" s="86">
        <v>0</v>
      </c>
      <c r="AE1220" s="86">
        <f t="shared" si="19"/>
        <v>35779.500569199998</v>
      </c>
      <c r="AG1220" s="78"/>
    </row>
    <row r="1221" spans="1:33" s="49" customFormat="1">
      <c r="A1221" s="8" t="s">
        <v>96</v>
      </c>
      <c r="B1221" s="94" t="str">
        <f>VLOOKUP(A1221,'CENTRO DE COSTOS'!A:D,4,FALSE)</f>
        <v>JOSE MAURICIO HERNANDEZ ROJAS</v>
      </c>
      <c r="C1221" s="94" t="str">
        <f>VLOOKUP(A1221,'CENTRO DE COSTOS'!A:D,2,FALSE)</f>
        <v>0004-0001</v>
      </c>
      <c r="D1221" s="8">
        <v>47001</v>
      </c>
      <c r="E1221" s="8">
        <v>2732297</v>
      </c>
      <c r="F1221" s="8">
        <v>16963</v>
      </c>
      <c r="G1221" s="8" t="s">
        <v>6241</v>
      </c>
      <c r="H1221" s="8" t="s">
        <v>438</v>
      </c>
      <c r="I1221" s="8" t="s">
        <v>96</v>
      </c>
      <c r="J1221" s="8" t="s">
        <v>4113</v>
      </c>
      <c r="K1221" s="8" t="s">
        <v>160</v>
      </c>
      <c r="L1221" s="8" t="s">
        <v>11854</v>
      </c>
      <c r="M1221" s="183">
        <v>45912.416666666657</v>
      </c>
      <c r="N1221" s="183">
        <v>45919.331944444442</v>
      </c>
      <c r="O1221" s="8"/>
      <c r="P1221" s="8" t="s">
        <v>8318</v>
      </c>
      <c r="Q1221" s="8" t="s">
        <v>8318</v>
      </c>
      <c r="R1221" s="8" t="s">
        <v>6245</v>
      </c>
      <c r="S1221" s="8" t="s">
        <v>6245</v>
      </c>
      <c r="T1221" s="8" t="s">
        <v>6246</v>
      </c>
      <c r="U1221" s="8" t="s">
        <v>7731</v>
      </c>
      <c r="V1221" s="8" t="s">
        <v>11855</v>
      </c>
      <c r="W1221" s="8" t="s">
        <v>165</v>
      </c>
      <c r="X1221" s="8"/>
      <c r="Y1221" s="94" t="str">
        <f>VLOOKUP(D1221,TIPOLOGIA!A:F,6,0)</f>
        <v>TIPO I</v>
      </c>
      <c r="Z1221" s="94" t="str">
        <f>VLOOKUP(D1221,TIPOLOGIA!A:F,5,0)</f>
        <v>TERRESTRE</v>
      </c>
      <c r="AA1221" s="8" t="s">
        <v>442</v>
      </c>
      <c r="AB1221" s="8">
        <v>1</v>
      </c>
      <c r="AC1221" s="86">
        <f>IF(W1221="SOPORTE_TELEFÓNICO",'BASE LIQUIDACION REDEBAN 2025'!$B$19,IF(AND(W1221="VISITA_TÉCNICA",Y1221="TIPO II"),'BASE LIQUIDACION REDEBAN 2025'!$B$18,'BASE LIQUIDACION REDEBAN 2025'!$B$17))</f>
        <v>35779.500569199998</v>
      </c>
      <c r="AD1221" s="86">
        <v>0</v>
      </c>
      <c r="AE1221" s="86">
        <f t="shared" si="19"/>
        <v>35779.500569199998</v>
      </c>
      <c r="AG1221" s="78"/>
    </row>
    <row r="1222" spans="1:33" s="49" customFormat="1">
      <c r="A1222" s="8" t="s">
        <v>93</v>
      </c>
      <c r="B1222" s="94" t="str">
        <f>VLOOKUP(A1222,'CENTRO DE COSTOS'!A:D,4,FALSE)</f>
        <v>DIEGO FERNANDO HENAO CARDONA</v>
      </c>
      <c r="C1222" s="94" t="str">
        <f>VLOOKUP(A1222,'CENTRO DE COSTOS'!A:D,2,FALSE)</f>
        <v>0004-0003</v>
      </c>
      <c r="D1222" s="8">
        <v>52079</v>
      </c>
      <c r="E1222" s="8">
        <v>2731828</v>
      </c>
      <c r="F1222" s="8">
        <v>29701</v>
      </c>
      <c r="G1222" s="8" t="s">
        <v>6241</v>
      </c>
      <c r="H1222" s="8" t="s">
        <v>157</v>
      </c>
      <c r="I1222" s="8" t="s">
        <v>180</v>
      </c>
      <c r="J1222" s="8" t="s">
        <v>11856</v>
      </c>
      <c r="K1222" s="8" t="s">
        <v>160</v>
      </c>
      <c r="L1222" s="8" t="s">
        <v>11857</v>
      </c>
      <c r="M1222" s="183">
        <v>45912.368750000001</v>
      </c>
      <c r="N1222" s="183">
        <v>45919.342361111107</v>
      </c>
      <c r="O1222" s="8"/>
      <c r="P1222" s="8" t="s">
        <v>8318</v>
      </c>
      <c r="Q1222" s="8" t="s">
        <v>8318</v>
      </c>
      <c r="R1222" s="8" t="s">
        <v>6245</v>
      </c>
      <c r="S1222" s="8" t="s">
        <v>6245</v>
      </c>
      <c r="T1222" s="8" t="s">
        <v>6246</v>
      </c>
      <c r="U1222" s="8" t="s">
        <v>7731</v>
      </c>
      <c r="V1222" s="8" t="s">
        <v>11858</v>
      </c>
      <c r="W1222" s="8" t="s">
        <v>8320</v>
      </c>
      <c r="X1222" s="8"/>
      <c r="Y1222" s="94" t="str">
        <f>VLOOKUP(D1222,TIPOLOGIA!A:F,6,0)</f>
        <v>TIPO IV</v>
      </c>
      <c r="Z1222" s="94" t="str">
        <f>VLOOKUP(D1222,TIPOLOGIA!A:F,5,0)</f>
        <v>TERRESTRE</v>
      </c>
      <c r="AA1222" s="8"/>
      <c r="AB1222" s="8">
        <v>0</v>
      </c>
      <c r="AC1222" s="86">
        <f>IF(W1222="SOPORTE_TELEFÓNICO",'BASE LIQUIDACION REDEBAN 2025'!$B$19,IF(AND(W1222="VISITA_TÉCNICA",Y1222="TIPO II"),'BASE LIQUIDACION REDEBAN 2025'!$B$18,'BASE LIQUIDACION REDEBAN 2025'!$B$17))</f>
        <v>35779.500569199998</v>
      </c>
      <c r="AD1222" s="86">
        <v>0</v>
      </c>
      <c r="AE1222" s="86">
        <f t="shared" si="19"/>
        <v>35779.500569199998</v>
      </c>
      <c r="AG1222" s="78"/>
    </row>
    <row r="1223" spans="1:33" s="49" customFormat="1">
      <c r="A1223" s="8" t="s">
        <v>97</v>
      </c>
      <c r="B1223" s="94" t="str">
        <f>VLOOKUP(A1223,'CENTRO DE COSTOS'!A:D,4,FALSE)</f>
        <v>JOSE MAURICIO HERNANDEZ ROJAS</v>
      </c>
      <c r="C1223" s="94" t="str">
        <f>VLOOKUP(A1223,'CENTRO DE COSTOS'!A:D,2,FALSE)</f>
        <v>0004-0001</v>
      </c>
      <c r="D1223" s="8">
        <v>70001</v>
      </c>
      <c r="E1223" s="8">
        <v>2734611</v>
      </c>
      <c r="F1223" s="8">
        <v>36834</v>
      </c>
      <c r="G1223" s="8" t="s">
        <v>6241</v>
      </c>
      <c r="H1223" s="8" t="s">
        <v>333</v>
      </c>
      <c r="I1223" s="8" t="s">
        <v>97</v>
      </c>
      <c r="J1223" s="8" t="s">
        <v>11859</v>
      </c>
      <c r="K1223" s="8" t="s">
        <v>160</v>
      </c>
      <c r="L1223" s="8" t="s">
        <v>11860</v>
      </c>
      <c r="M1223" s="183">
        <v>45912.578472222223</v>
      </c>
      <c r="N1223" s="183">
        <v>45919.34375</v>
      </c>
      <c r="O1223" s="8"/>
      <c r="P1223" s="8" t="s">
        <v>8318</v>
      </c>
      <c r="Q1223" s="8" t="s">
        <v>8318</v>
      </c>
      <c r="R1223" s="8" t="s">
        <v>6245</v>
      </c>
      <c r="S1223" s="8" t="s">
        <v>6245</v>
      </c>
      <c r="T1223" s="8" t="s">
        <v>6246</v>
      </c>
      <c r="U1223" s="8" t="s">
        <v>7731</v>
      </c>
      <c r="V1223" s="8" t="s">
        <v>11861</v>
      </c>
      <c r="W1223" s="8" t="s">
        <v>165</v>
      </c>
      <c r="X1223" s="8"/>
      <c r="Y1223" s="94" t="str">
        <f>VLOOKUP(D1223,TIPOLOGIA!A:F,6,0)</f>
        <v>TIPO I</v>
      </c>
      <c r="Z1223" s="94" t="str">
        <f>VLOOKUP(D1223,TIPOLOGIA!A:F,5,0)</f>
        <v>TERRESTRE</v>
      </c>
      <c r="AA1223" s="8" t="s">
        <v>1162</v>
      </c>
      <c r="AB1223" s="8">
        <v>1</v>
      </c>
      <c r="AC1223" s="86">
        <f>IF(W1223="SOPORTE_TELEFÓNICO",'BASE LIQUIDACION REDEBAN 2025'!$B$19,IF(AND(W1223="VISITA_TÉCNICA",Y1223="TIPO II"),'BASE LIQUIDACION REDEBAN 2025'!$B$18,'BASE LIQUIDACION REDEBAN 2025'!$B$17))</f>
        <v>35779.500569199998</v>
      </c>
      <c r="AD1223" s="86">
        <v>0</v>
      </c>
      <c r="AE1223" s="86">
        <f t="shared" si="19"/>
        <v>35779.500569199998</v>
      </c>
      <c r="AG1223" s="78"/>
    </row>
    <row r="1224" spans="1:33" s="49" customFormat="1">
      <c r="A1224" s="8" t="s">
        <v>76</v>
      </c>
      <c r="B1224" s="94" t="str">
        <f>VLOOKUP(A1224,'CENTRO DE COSTOS'!A:D,4,FALSE)</f>
        <v>DIEGO FERNANDO HENAO CARDONA</v>
      </c>
      <c r="C1224" s="94" t="str">
        <f>VLOOKUP(A1224,'CENTRO DE COSTOS'!A:D,2,FALSE)</f>
        <v>0004-0003</v>
      </c>
      <c r="D1224" s="8">
        <v>19698</v>
      </c>
      <c r="E1224" s="8">
        <v>2737536</v>
      </c>
      <c r="F1224" s="8">
        <v>79253</v>
      </c>
      <c r="G1224" s="8" t="s">
        <v>6241</v>
      </c>
      <c r="H1224" s="8" t="s">
        <v>171</v>
      </c>
      <c r="I1224" s="8" t="s">
        <v>2123</v>
      </c>
      <c r="J1224" s="8" t="s">
        <v>11862</v>
      </c>
      <c r="K1224" s="8" t="s">
        <v>160</v>
      </c>
      <c r="L1224" s="8" t="s">
        <v>11863</v>
      </c>
      <c r="M1224" s="183">
        <v>45915.333333333343</v>
      </c>
      <c r="N1224" s="183">
        <v>45919.345833333333</v>
      </c>
      <c r="O1224" s="8"/>
      <c r="P1224" s="8" t="s">
        <v>8318</v>
      </c>
      <c r="Q1224" s="8" t="s">
        <v>8318</v>
      </c>
      <c r="R1224" s="8" t="s">
        <v>243</v>
      </c>
      <c r="S1224" s="8" t="s">
        <v>244</v>
      </c>
      <c r="T1224" s="8" t="s">
        <v>6246</v>
      </c>
      <c r="U1224" s="8" t="s">
        <v>7731</v>
      </c>
      <c r="V1224" s="8" t="s">
        <v>11864</v>
      </c>
      <c r="W1224" s="8" t="s">
        <v>165</v>
      </c>
      <c r="X1224" s="8"/>
      <c r="Y1224" s="94" t="str">
        <f>VLOOKUP(D1224,TIPOLOGIA!A:F,6,0)</f>
        <v>TIPO II</v>
      </c>
      <c r="Z1224" s="94" t="str">
        <f>VLOOKUP(D1224,TIPOLOGIA!A:F,5,0)</f>
        <v>TERRESTRE</v>
      </c>
      <c r="AA1224" s="8" t="s">
        <v>346</v>
      </c>
      <c r="AB1224" s="8">
        <v>1</v>
      </c>
      <c r="AC1224" s="86">
        <f>IF(W1224="SOPORTE_TELEFÓNICO",'BASE LIQUIDACION REDEBAN 2025'!$B$19,IF(AND(W1224="VISITA_TÉCNICA",Y1224="TIPO II"),'BASE LIQUIDACION REDEBAN 2025'!$B$18,'BASE LIQUIDACION REDEBAN 2025'!$B$17))</f>
        <v>67654.12000000001</v>
      </c>
      <c r="AD1224" s="86">
        <v>0</v>
      </c>
      <c r="AE1224" s="86">
        <f t="shared" si="19"/>
        <v>67654.12000000001</v>
      </c>
      <c r="AG1224" s="78"/>
    </row>
    <row r="1225" spans="1:33" s="49" customFormat="1">
      <c r="A1225" s="8" t="s">
        <v>91</v>
      </c>
      <c r="B1225" s="94" t="str">
        <f>VLOOKUP(A1225,'CENTRO DE COSTOS'!A:D,4,FALSE)</f>
        <v>JOSE MAURICIO HERNANDEZ ROJAS</v>
      </c>
      <c r="C1225" s="94" t="str">
        <f>VLOOKUP(A1225,'CENTRO DE COSTOS'!A:D,2,FALSE)</f>
        <v>0004-0001</v>
      </c>
      <c r="D1225" s="8">
        <v>23660</v>
      </c>
      <c r="E1225" s="8">
        <v>2737501</v>
      </c>
      <c r="F1225" s="8">
        <v>61133</v>
      </c>
      <c r="G1225" s="8" t="s">
        <v>6241</v>
      </c>
      <c r="H1225" s="8" t="s">
        <v>193</v>
      </c>
      <c r="I1225" s="8" t="s">
        <v>1091</v>
      </c>
      <c r="J1225" s="8" t="s">
        <v>11865</v>
      </c>
      <c r="K1225" s="8" t="s">
        <v>160</v>
      </c>
      <c r="L1225" s="8" t="s">
        <v>11866</v>
      </c>
      <c r="M1225" s="183">
        <v>45915.333333333343</v>
      </c>
      <c r="N1225" s="183">
        <v>45919.34652777778</v>
      </c>
      <c r="O1225" s="8"/>
      <c r="P1225" s="8" t="s">
        <v>8318</v>
      </c>
      <c r="Q1225" s="8" t="s">
        <v>8318</v>
      </c>
      <c r="R1225" s="8" t="s">
        <v>6245</v>
      </c>
      <c r="S1225" s="8" t="s">
        <v>6245</v>
      </c>
      <c r="T1225" s="8" t="s">
        <v>6246</v>
      </c>
      <c r="U1225" s="8" t="s">
        <v>7731</v>
      </c>
      <c r="V1225" s="8" t="s">
        <v>11867</v>
      </c>
      <c r="W1225" s="8" t="s">
        <v>165</v>
      </c>
      <c r="X1225" s="8"/>
      <c r="Y1225" s="94" t="str">
        <f>VLOOKUP(D1225,TIPOLOGIA!A:F,6,0)</f>
        <v>TIPO II</v>
      </c>
      <c r="Z1225" s="94" t="str">
        <f>VLOOKUP(D1225,TIPOLOGIA!A:F,5,0)</f>
        <v>TERRESTRE</v>
      </c>
      <c r="AA1225" s="8" t="s">
        <v>2917</v>
      </c>
      <c r="AB1225" s="8">
        <v>1</v>
      </c>
      <c r="AC1225" s="86">
        <f>IF(W1225="SOPORTE_TELEFÓNICO",'BASE LIQUIDACION REDEBAN 2025'!$B$19,IF(AND(W1225="VISITA_TÉCNICA",Y1225="TIPO II"),'BASE LIQUIDACION REDEBAN 2025'!$B$18,'BASE LIQUIDACION REDEBAN 2025'!$B$17))</f>
        <v>67654.12000000001</v>
      </c>
      <c r="AD1225" s="86">
        <v>0</v>
      </c>
      <c r="AE1225" s="86">
        <f t="shared" si="19"/>
        <v>67654.12000000001</v>
      </c>
      <c r="AG1225" s="78"/>
    </row>
    <row r="1226" spans="1:33" s="49" customFormat="1">
      <c r="A1226" s="8" t="s">
        <v>97</v>
      </c>
      <c r="B1226" s="94" t="str">
        <f>VLOOKUP(A1226,'CENTRO DE COSTOS'!A:D,4,FALSE)</f>
        <v>JOSE MAURICIO HERNANDEZ ROJAS</v>
      </c>
      <c r="C1226" s="94" t="str">
        <f>VLOOKUP(A1226,'CENTRO DE COSTOS'!A:D,2,FALSE)</f>
        <v>0004-0001</v>
      </c>
      <c r="D1226" s="8">
        <v>70717</v>
      </c>
      <c r="E1226" s="8">
        <v>2746330</v>
      </c>
      <c r="F1226" s="8">
        <v>79683</v>
      </c>
      <c r="G1226" s="8" t="s">
        <v>6241</v>
      </c>
      <c r="H1226" s="8" t="s">
        <v>333</v>
      </c>
      <c r="I1226" s="8" t="s">
        <v>3832</v>
      </c>
      <c r="J1226" s="8" t="s">
        <v>9559</v>
      </c>
      <c r="K1226" s="8" t="s">
        <v>160</v>
      </c>
      <c r="L1226" s="8" t="s">
        <v>11868</v>
      </c>
      <c r="M1226" s="183">
        <v>45916.37777777778</v>
      </c>
      <c r="N1226" s="183">
        <v>45919.347916666673</v>
      </c>
      <c r="O1226" s="8"/>
      <c r="P1226" s="8" t="s">
        <v>8318</v>
      </c>
      <c r="Q1226" s="8" t="s">
        <v>8318</v>
      </c>
      <c r="R1226" s="8" t="s">
        <v>162</v>
      </c>
      <c r="S1226" s="8" t="s">
        <v>162</v>
      </c>
      <c r="T1226" s="8" t="s">
        <v>6246</v>
      </c>
      <c r="U1226" s="8" t="s">
        <v>7731</v>
      </c>
      <c r="V1226" s="8" t="s">
        <v>11869</v>
      </c>
      <c r="W1226" s="8" t="s">
        <v>165</v>
      </c>
      <c r="X1226" s="8"/>
      <c r="Y1226" s="94" t="str">
        <f>VLOOKUP(D1226,TIPOLOGIA!A:F,6,0)</f>
        <v>TIPO II</v>
      </c>
      <c r="Z1226" s="94" t="str">
        <f>VLOOKUP(D1226,TIPOLOGIA!A:F,5,0)</f>
        <v>TERRESTRE</v>
      </c>
      <c r="AA1226" s="8" t="s">
        <v>339</v>
      </c>
      <c r="AB1226" s="8">
        <v>1</v>
      </c>
      <c r="AC1226" s="86">
        <f>IF(W1226="SOPORTE_TELEFÓNICO",'BASE LIQUIDACION REDEBAN 2025'!$B$19,IF(AND(W1226="VISITA_TÉCNICA",Y1226="TIPO II"),'BASE LIQUIDACION REDEBAN 2025'!$B$18,'BASE LIQUIDACION REDEBAN 2025'!$B$17))</f>
        <v>67654.12000000001</v>
      </c>
      <c r="AD1226" s="86">
        <v>0</v>
      </c>
      <c r="AE1226" s="86">
        <f t="shared" si="19"/>
        <v>67654.12000000001</v>
      </c>
      <c r="AG1226" s="78"/>
    </row>
    <row r="1227" spans="1:33" s="49" customFormat="1">
      <c r="A1227" s="8" t="s">
        <v>94</v>
      </c>
      <c r="B1227" s="94" t="str">
        <f>VLOOKUP(A1227,'CENTRO DE COSTOS'!A:D,4,FALSE)</f>
        <v>DIEGO FERNANDO HENAO CARDONA</v>
      </c>
      <c r="C1227" s="94" t="str">
        <f>VLOOKUP(A1227,'CENTRO DE COSTOS'!A:D,2,FALSE)</f>
        <v>0004-0002</v>
      </c>
      <c r="D1227" s="8">
        <v>76147</v>
      </c>
      <c r="E1227" s="8">
        <v>2749657</v>
      </c>
      <c r="F1227" s="8">
        <v>26661</v>
      </c>
      <c r="G1227" s="8" t="s">
        <v>6241</v>
      </c>
      <c r="H1227" s="8" t="s">
        <v>232</v>
      </c>
      <c r="I1227" s="8" t="s">
        <v>1202</v>
      </c>
      <c r="J1227" s="8" t="s">
        <v>11870</v>
      </c>
      <c r="K1227" s="8" t="s">
        <v>160</v>
      </c>
      <c r="L1227" s="8" t="s">
        <v>11871</v>
      </c>
      <c r="M1227" s="183">
        <v>45916.625694444447</v>
      </c>
      <c r="N1227" s="183">
        <v>45919.348611111112</v>
      </c>
      <c r="O1227" s="8"/>
      <c r="P1227" s="8" t="s">
        <v>8318</v>
      </c>
      <c r="Q1227" s="8" t="s">
        <v>8318</v>
      </c>
      <c r="R1227" s="8" t="s">
        <v>6245</v>
      </c>
      <c r="S1227" s="8" t="s">
        <v>6245</v>
      </c>
      <c r="T1227" s="8" t="s">
        <v>6246</v>
      </c>
      <c r="U1227" s="8" t="s">
        <v>7731</v>
      </c>
      <c r="V1227" s="8" t="s">
        <v>11872</v>
      </c>
      <c r="W1227" s="8" t="s">
        <v>165</v>
      </c>
      <c r="X1227" s="8"/>
      <c r="Y1227" s="94" t="str">
        <f>VLOOKUP(D1227,TIPOLOGIA!A:F,6,0)</f>
        <v>TIPO I</v>
      </c>
      <c r="Z1227" s="94" t="str">
        <f>VLOOKUP(D1227,TIPOLOGIA!A:F,5,0)</f>
        <v>TERRESTRE</v>
      </c>
      <c r="AA1227" s="8" t="s">
        <v>191</v>
      </c>
      <c r="AB1227" s="8">
        <v>1</v>
      </c>
      <c r="AC1227" s="86">
        <f>IF(W1227="SOPORTE_TELEFÓNICO",'BASE LIQUIDACION REDEBAN 2025'!$B$19,IF(AND(W1227="VISITA_TÉCNICA",Y1227="TIPO II"),'BASE LIQUIDACION REDEBAN 2025'!$B$18,'BASE LIQUIDACION REDEBAN 2025'!$B$17))</f>
        <v>35779.500569199998</v>
      </c>
      <c r="AD1227" s="86">
        <v>0</v>
      </c>
      <c r="AE1227" s="86">
        <f t="shared" si="19"/>
        <v>35779.500569199998</v>
      </c>
      <c r="AG1227" s="78"/>
    </row>
    <row r="1228" spans="1:33" s="49" customFormat="1">
      <c r="A1228" s="8" t="s">
        <v>76</v>
      </c>
      <c r="B1228" s="94" t="str">
        <f>VLOOKUP(A1228,'CENTRO DE COSTOS'!A:D,4,FALSE)</f>
        <v>DIEGO FERNANDO HENAO CARDONA</v>
      </c>
      <c r="C1228" s="94" t="str">
        <f>VLOOKUP(A1228,'CENTRO DE COSTOS'!A:D,2,FALSE)</f>
        <v>0004-0003</v>
      </c>
      <c r="D1228" s="8">
        <v>76130</v>
      </c>
      <c r="E1228" s="8">
        <v>2751035</v>
      </c>
      <c r="F1228" s="8">
        <v>52434</v>
      </c>
      <c r="G1228" s="8" t="s">
        <v>6241</v>
      </c>
      <c r="H1228" s="8" t="s">
        <v>232</v>
      </c>
      <c r="I1228" s="8" t="s">
        <v>3088</v>
      </c>
      <c r="J1228" s="8" t="s">
        <v>11873</v>
      </c>
      <c r="K1228" s="8" t="s">
        <v>160</v>
      </c>
      <c r="L1228" s="8" t="s">
        <v>11874</v>
      </c>
      <c r="M1228" s="183">
        <v>45916.712500000001</v>
      </c>
      <c r="N1228" s="183">
        <v>45919.351388888892</v>
      </c>
      <c r="O1228" s="8"/>
      <c r="P1228" s="8" t="s">
        <v>8318</v>
      </c>
      <c r="Q1228" s="8" t="s">
        <v>8318</v>
      </c>
      <c r="R1228" s="8" t="s">
        <v>6245</v>
      </c>
      <c r="S1228" s="8" t="s">
        <v>6245</v>
      </c>
      <c r="T1228" s="8" t="s">
        <v>6246</v>
      </c>
      <c r="U1228" s="8" t="s">
        <v>7731</v>
      </c>
      <c r="V1228" s="8" t="s">
        <v>11875</v>
      </c>
      <c r="W1228" s="8" t="s">
        <v>165</v>
      </c>
      <c r="X1228" s="8"/>
      <c r="Y1228" s="94" t="str">
        <f>VLOOKUP(D1228,TIPOLOGIA!A:F,6,0)</f>
        <v>TIPO II</v>
      </c>
      <c r="Z1228" s="94" t="str">
        <f>VLOOKUP(D1228,TIPOLOGIA!A:F,5,0)</f>
        <v>TERRESTRE</v>
      </c>
      <c r="AA1228" s="8" t="s">
        <v>512</v>
      </c>
      <c r="AB1228" s="8">
        <v>1</v>
      </c>
      <c r="AC1228" s="86">
        <f>IF(W1228="SOPORTE_TELEFÓNICO",'BASE LIQUIDACION REDEBAN 2025'!$B$19,IF(AND(W1228="VISITA_TÉCNICA",Y1228="TIPO II"),'BASE LIQUIDACION REDEBAN 2025'!$B$18,'BASE LIQUIDACION REDEBAN 2025'!$B$17))</f>
        <v>67654.12000000001</v>
      </c>
      <c r="AD1228" s="86">
        <v>0</v>
      </c>
      <c r="AE1228" s="86">
        <f t="shared" si="19"/>
        <v>67654.12000000001</v>
      </c>
      <c r="AG1228" s="78"/>
    </row>
    <row r="1229" spans="1:33" s="49" customFormat="1">
      <c r="A1229" s="8" t="s">
        <v>90</v>
      </c>
      <c r="B1229" s="94" t="str">
        <f>VLOOKUP(A1229,'CENTRO DE COSTOS'!A:D,4,FALSE)</f>
        <v>JUAN SEBASTIÁN RÍOS CASTRILLÓN</v>
      </c>
      <c r="C1229" s="94" t="str">
        <f>VLOOKUP(A1229,'CENTRO DE COSTOS'!A:D,2,FALSE)</f>
        <v>0004-0005</v>
      </c>
      <c r="D1229" s="8">
        <v>5376</v>
      </c>
      <c r="E1229" s="8">
        <v>2750858</v>
      </c>
      <c r="F1229" s="8">
        <v>74193</v>
      </c>
      <c r="G1229" s="8" t="s">
        <v>6241</v>
      </c>
      <c r="H1229" s="8" t="s">
        <v>249</v>
      </c>
      <c r="I1229" s="8" t="s">
        <v>1021</v>
      </c>
      <c r="J1229" s="8" t="s">
        <v>11876</v>
      </c>
      <c r="K1229" s="8" t="s">
        <v>160</v>
      </c>
      <c r="L1229" s="8" t="s">
        <v>11877</v>
      </c>
      <c r="M1229" s="183">
        <v>45916.710416666669</v>
      </c>
      <c r="N1229" s="183">
        <v>45919.359027777777</v>
      </c>
      <c r="O1229" s="8"/>
      <c r="P1229" s="8" t="s">
        <v>8318</v>
      </c>
      <c r="Q1229" s="8" t="s">
        <v>8318</v>
      </c>
      <c r="R1229" s="8" t="s">
        <v>6245</v>
      </c>
      <c r="S1229" s="8" t="s">
        <v>6245</v>
      </c>
      <c r="T1229" s="8" t="s">
        <v>6246</v>
      </c>
      <c r="U1229" s="8" t="s">
        <v>7731</v>
      </c>
      <c r="V1229" s="8" t="s">
        <v>11878</v>
      </c>
      <c r="W1229" s="8" t="s">
        <v>165</v>
      </c>
      <c r="X1229" s="8"/>
      <c r="Y1229" s="94" t="str">
        <f>VLOOKUP(D1229,TIPOLOGIA!A:F,6,0)</f>
        <v>TIPO II</v>
      </c>
      <c r="Z1229" s="94" t="str">
        <f>VLOOKUP(D1229,TIPOLOGIA!A:F,5,0)</f>
        <v>TERRESTRE</v>
      </c>
      <c r="AA1229" s="8" t="s">
        <v>368</v>
      </c>
      <c r="AB1229" s="8">
        <v>1</v>
      </c>
      <c r="AC1229" s="86">
        <f>IF(W1229="SOPORTE_TELEFÓNICO",'BASE LIQUIDACION REDEBAN 2025'!$B$19,IF(AND(W1229="VISITA_TÉCNICA",Y1229="TIPO II"),'BASE LIQUIDACION REDEBAN 2025'!$B$18,'BASE LIQUIDACION REDEBAN 2025'!$B$17))</f>
        <v>67654.12000000001</v>
      </c>
      <c r="AD1229" s="86">
        <v>0</v>
      </c>
      <c r="AE1229" s="86">
        <f t="shared" si="19"/>
        <v>67654.12000000001</v>
      </c>
      <c r="AG1229" s="78"/>
    </row>
    <row r="1230" spans="1:33" s="49" customFormat="1">
      <c r="A1230" s="8" t="s">
        <v>60</v>
      </c>
      <c r="B1230" s="94" t="str">
        <f>VLOOKUP(A1230,'CENTRO DE COSTOS'!A:D,4,FALSE)</f>
        <v>JUAN SEBASTIÁN RÍOS CASTRILLÓN</v>
      </c>
      <c r="C1230" s="94" t="str">
        <f>VLOOKUP(A1230,'CENTRO DE COSTOS'!A:D,2,FALSE)</f>
        <v>0004-0005</v>
      </c>
      <c r="D1230" s="8">
        <v>5490</v>
      </c>
      <c r="E1230" s="8">
        <v>2740289</v>
      </c>
      <c r="F1230" s="8">
        <v>76447</v>
      </c>
      <c r="G1230" s="8" t="s">
        <v>6241</v>
      </c>
      <c r="H1230" s="8" t="s">
        <v>249</v>
      </c>
      <c r="I1230" s="8" t="s">
        <v>3361</v>
      </c>
      <c r="J1230" s="8" t="s">
        <v>11879</v>
      </c>
      <c r="K1230" s="8" t="s">
        <v>160</v>
      </c>
      <c r="L1230" s="8" t="s">
        <v>11880</v>
      </c>
      <c r="M1230" s="183">
        <v>45915.40625</v>
      </c>
      <c r="N1230" s="183">
        <v>45919.361111111109</v>
      </c>
      <c r="O1230" s="8"/>
      <c r="P1230" s="8" t="s">
        <v>8318</v>
      </c>
      <c r="Q1230" s="8" t="s">
        <v>8318</v>
      </c>
      <c r="R1230" s="8" t="s">
        <v>6245</v>
      </c>
      <c r="S1230" s="8" t="s">
        <v>6245</v>
      </c>
      <c r="T1230" s="8" t="s">
        <v>6246</v>
      </c>
      <c r="U1230" s="8" t="s">
        <v>7731</v>
      </c>
      <c r="V1230" s="8" t="s">
        <v>11881</v>
      </c>
      <c r="W1230" s="8" t="s">
        <v>8320</v>
      </c>
      <c r="X1230" s="8"/>
      <c r="Y1230" s="94" t="str">
        <f>VLOOKUP(D1230,TIPOLOGIA!A:F,6,0)</f>
        <v>TIPO II</v>
      </c>
      <c r="Z1230" s="94" t="str">
        <f>VLOOKUP(D1230,TIPOLOGIA!A:F,5,0)</f>
        <v>TERRESTRE</v>
      </c>
      <c r="AA1230" s="8" t="s">
        <v>1084</v>
      </c>
      <c r="AB1230" s="8">
        <v>0</v>
      </c>
      <c r="AC1230" s="86">
        <f>IF(W1230="SOPORTE_TELEFÓNICO",'BASE LIQUIDACION REDEBAN 2025'!$B$19,IF(AND(W1230="VISITA_TÉCNICA",Y1230="TIPO II"),'BASE LIQUIDACION REDEBAN 2025'!$B$18,'BASE LIQUIDACION REDEBAN 2025'!$B$17))</f>
        <v>35779.500569199998</v>
      </c>
      <c r="AD1230" s="86">
        <v>0</v>
      </c>
      <c r="AE1230" s="86">
        <f t="shared" si="19"/>
        <v>35779.500569199998</v>
      </c>
      <c r="AG1230" s="78"/>
    </row>
    <row r="1231" spans="1:33" s="49" customFormat="1">
      <c r="A1231" s="8" t="s">
        <v>60</v>
      </c>
      <c r="B1231" s="94" t="str">
        <f>VLOOKUP(A1231,'CENTRO DE COSTOS'!A:D,4,FALSE)</f>
        <v>JUAN SEBASTIÁN RÍOS CASTRILLÓN</v>
      </c>
      <c r="C1231" s="94" t="str">
        <f>VLOOKUP(A1231,'CENTRO DE COSTOS'!A:D,2,FALSE)</f>
        <v>0004-0005</v>
      </c>
      <c r="D1231" s="8">
        <v>5837</v>
      </c>
      <c r="E1231" s="8">
        <v>2733853</v>
      </c>
      <c r="F1231" s="8">
        <v>38570</v>
      </c>
      <c r="G1231" s="8" t="s">
        <v>6241</v>
      </c>
      <c r="H1231" s="8" t="s">
        <v>249</v>
      </c>
      <c r="I1231" s="8" t="s">
        <v>256</v>
      </c>
      <c r="J1231" s="8" t="s">
        <v>11882</v>
      </c>
      <c r="K1231" s="8" t="s">
        <v>160</v>
      </c>
      <c r="L1231" s="8" t="s">
        <v>11883</v>
      </c>
      <c r="M1231" s="183">
        <v>45912.490277777782</v>
      </c>
      <c r="N1231" s="183">
        <v>45919.362500000003</v>
      </c>
      <c r="O1231" s="8"/>
      <c r="P1231" s="8" t="s">
        <v>8318</v>
      </c>
      <c r="Q1231" s="8" t="s">
        <v>8318</v>
      </c>
      <c r="R1231" s="8" t="s">
        <v>243</v>
      </c>
      <c r="S1231" s="8" t="s">
        <v>244</v>
      </c>
      <c r="T1231" s="8" t="s">
        <v>6246</v>
      </c>
      <c r="U1231" s="8" t="s">
        <v>7731</v>
      </c>
      <c r="V1231" s="8" t="s">
        <v>11884</v>
      </c>
      <c r="W1231" s="8" t="s">
        <v>8320</v>
      </c>
      <c r="X1231" s="8"/>
      <c r="Y1231" s="94" t="str">
        <f>VLOOKUP(D1231,TIPOLOGIA!A:F,6,0)</f>
        <v>TIPO II</v>
      </c>
      <c r="Z1231" s="94" t="str">
        <f>VLOOKUP(D1231,TIPOLOGIA!A:F,5,0)</f>
        <v>TERRESTRE</v>
      </c>
      <c r="AA1231" s="8" t="s">
        <v>648</v>
      </c>
      <c r="AB1231" s="8">
        <v>0</v>
      </c>
      <c r="AC1231" s="86">
        <f>IF(W1231="SOPORTE_TELEFÓNICO",'BASE LIQUIDACION REDEBAN 2025'!$B$19,IF(AND(W1231="VISITA_TÉCNICA",Y1231="TIPO II"),'BASE LIQUIDACION REDEBAN 2025'!$B$18,'BASE LIQUIDACION REDEBAN 2025'!$B$17))</f>
        <v>35779.500569199998</v>
      </c>
      <c r="AD1231" s="86">
        <v>0</v>
      </c>
      <c r="AE1231" s="86">
        <f t="shared" si="19"/>
        <v>35779.500569199998</v>
      </c>
      <c r="AG1231" s="78"/>
    </row>
    <row r="1232" spans="1:33" s="49" customFormat="1">
      <c r="A1232" s="8" t="s">
        <v>60</v>
      </c>
      <c r="B1232" s="94" t="str">
        <f>VLOOKUP(A1232,'CENTRO DE COSTOS'!A:D,4,FALSE)</f>
        <v>JUAN SEBASTIÁN RÍOS CASTRILLÓN</v>
      </c>
      <c r="C1232" s="94" t="str">
        <f>VLOOKUP(A1232,'CENTRO DE COSTOS'!A:D,2,FALSE)</f>
        <v>0004-0005</v>
      </c>
      <c r="D1232" s="8">
        <v>27615</v>
      </c>
      <c r="E1232" s="8">
        <v>2677653</v>
      </c>
      <c r="F1232" s="8">
        <v>67215</v>
      </c>
      <c r="G1232" s="8" t="s">
        <v>6241</v>
      </c>
      <c r="H1232" s="8" t="s">
        <v>932</v>
      </c>
      <c r="I1232" s="8" t="s">
        <v>270</v>
      </c>
      <c r="J1232" s="8" t="s">
        <v>11885</v>
      </c>
      <c r="K1232" s="8" t="s">
        <v>160</v>
      </c>
      <c r="L1232" s="8" t="s">
        <v>11886</v>
      </c>
      <c r="M1232" s="183">
        <v>45902.333333333343</v>
      </c>
      <c r="N1232" s="183">
        <v>45919.378472222219</v>
      </c>
      <c r="O1232" s="8"/>
      <c r="P1232" s="8" t="s">
        <v>8318</v>
      </c>
      <c r="Q1232" s="8" t="s">
        <v>8318</v>
      </c>
      <c r="R1232" s="8" t="s">
        <v>6245</v>
      </c>
      <c r="S1232" s="8" t="s">
        <v>6245</v>
      </c>
      <c r="T1232" s="8" t="s">
        <v>6246</v>
      </c>
      <c r="U1232" s="8" t="s">
        <v>7731</v>
      </c>
      <c r="V1232" s="8" t="s">
        <v>11887</v>
      </c>
      <c r="W1232" s="8" t="s">
        <v>8320</v>
      </c>
      <c r="X1232" s="8"/>
      <c r="Y1232" s="94" t="str">
        <f>VLOOKUP(D1232,TIPOLOGIA!A:F,6,0)</f>
        <v>TIPO IV ESPECIAL</v>
      </c>
      <c r="Z1232" s="94" t="str">
        <f>VLOOKUP(D1232,TIPOLOGIA!A:F,5,0)</f>
        <v>TERRESTRE/FLUVIAL</v>
      </c>
      <c r="AA1232" s="8"/>
      <c r="AB1232" s="8">
        <v>0</v>
      </c>
      <c r="AC1232" s="86">
        <f>IF(W1232="SOPORTE_TELEFÓNICO",'BASE LIQUIDACION REDEBAN 2025'!$B$19,IF(AND(W1232="VISITA_TÉCNICA",Y1232="TIPO II"),'BASE LIQUIDACION REDEBAN 2025'!$B$18,'BASE LIQUIDACION REDEBAN 2025'!$B$17))</f>
        <v>35779.500569199998</v>
      </c>
      <c r="AD1232" s="86">
        <v>0</v>
      </c>
      <c r="AE1232" s="86">
        <f t="shared" si="19"/>
        <v>35779.500569199998</v>
      </c>
      <c r="AG1232" s="78"/>
    </row>
    <row r="1233" spans="1:33" s="49" customFormat="1">
      <c r="A1233" s="8" t="s">
        <v>90</v>
      </c>
      <c r="B1233" s="94" t="str">
        <f>VLOOKUP(A1233,'CENTRO DE COSTOS'!A:D,4,FALSE)</f>
        <v>JUAN SEBASTIÁN RÍOS CASTRILLÓN</v>
      </c>
      <c r="C1233" s="94" t="str">
        <f>VLOOKUP(A1233,'CENTRO DE COSTOS'!A:D,2,FALSE)</f>
        <v>0004-0005</v>
      </c>
      <c r="D1233" s="8">
        <v>27361</v>
      </c>
      <c r="E1233" s="8">
        <v>2707568</v>
      </c>
      <c r="F1233" s="8">
        <v>61589</v>
      </c>
      <c r="G1233" s="8" t="s">
        <v>6241</v>
      </c>
      <c r="H1233" s="8" t="s">
        <v>932</v>
      </c>
      <c r="I1233" s="8" t="s">
        <v>2763</v>
      </c>
      <c r="J1233" s="8" t="s">
        <v>11888</v>
      </c>
      <c r="K1233" s="8" t="s">
        <v>160</v>
      </c>
      <c r="L1233" s="8" t="s">
        <v>11889</v>
      </c>
      <c r="M1233" s="183">
        <v>45908.419444444437</v>
      </c>
      <c r="N1233" s="183">
        <v>45919.379861111112</v>
      </c>
      <c r="O1233" s="8"/>
      <c r="P1233" s="8" t="s">
        <v>8318</v>
      </c>
      <c r="Q1233" s="8" t="s">
        <v>8318</v>
      </c>
      <c r="R1233" s="8" t="s">
        <v>6245</v>
      </c>
      <c r="S1233" s="8" t="s">
        <v>6245</v>
      </c>
      <c r="T1233" s="8" t="s">
        <v>6246</v>
      </c>
      <c r="U1233" s="8" t="s">
        <v>7731</v>
      </c>
      <c r="V1233" s="8" t="s">
        <v>11890</v>
      </c>
      <c r="W1233" s="8" t="s">
        <v>8320</v>
      </c>
      <c r="X1233" s="8"/>
      <c r="Y1233" s="94" t="str">
        <f>VLOOKUP(D1233,TIPOLOGIA!A:F,6,0)</f>
        <v>TIPO IV ESPECIAL</v>
      </c>
      <c r="Z1233" s="94" t="str">
        <f>VLOOKUP(D1233,TIPOLOGIA!A:F,5,0)</f>
        <v>AEREO</v>
      </c>
      <c r="AA1233" s="8"/>
      <c r="AB1233" s="8">
        <v>0</v>
      </c>
      <c r="AC1233" s="86">
        <f>IF(W1233="SOPORTE_TELEFÓNICO",'BASE LIQUIDACION REDEBAN 2025'!$B$19,IF(AND(W1233="VISITA_TÉCNICA",Y1233="TIPO II"),'BASE LIQUIDACION REDEBAN 2025'!$B$18,'BASE LIQUIDACION REDEBAN 2025'!$B$17))</f>
        <v>35779.500569199998</v>
      </c>
      <c r="AD1233" s="86">
        <v>0</v>
      </c>
      <c r="AE1233" s="86">
        <f t="shared" si="19"/>
        <v>35779.500569199998</v>
      </c>
      <c r="AG1233" s="78"/>
    </row>
    <row r="1234" spans="1:33" s="49" customFormat="1">
      <c r="A1234" s="8" t="s">
        <v>76</v>
      </c>
      <c r="B1234" s="94" t="str">
        <f>VLOOKUP(A1234,'CENTRO DE COSTOS'!A:D,4,FALSE)</f>
        <v>DIEGO FERNANDO HENAO CARDONA</v>
      </c>
      <c r="C1234" s="94" t="str">
        <f>VLOOKUP(A1234,'CENTRO DE COSTOS'!A:D,2,FALSE)</f>
        <v>0004-0003</v>
      </c>
      <c r="D1234" s="8">
        <v>19418</v>
      </c>
      <c r="E1234" s="8">
        <v>2712321</v>
      </c>
      <c r="F1234" s="8">
        <v>68961</v>
      </c>
      <c r="G1234" s="8" t="s">
        <v>6241</v>
      </c>
      <c r="H1234" s="8" t="s">
        <v>171</v>
      </c>
      <c r="I1234" s="8" t="s">
        <v>10633</v>
      </c>
      <c r="J1234" s="8" t="s">
        <v>10634</v>
      </c>
      <c r="K1234" s="8" t="s">
        <v>160</v>
      </c>
      <c r="L1234" s="8" t="s">
        <v>11891</v>
      </c>
      <c r="M1234" s="183">
        <v>45909.333333333343</v>
      </c>
      <c r="N1234" s="183">
        <v>45919.381249999999</v>
      </c>
      <c r="O1234" s="8"/>
      <c r="P1234" s="8" t="s">
        <v>8318</v>
      </c>
      <c r="Q1234" s="8" t="s">
        <v>8318</v>
      </c>
      <c r="R1234" s="8" t="s">
        <v>6245</v>
      </c>
      <c r="S1234" s="8" t="s">
        <v>6245</v>
      </c>
      <c r="T1234" s="8" t="s">
        <v>6246</v>
      </c>
      <c r="U1234" s="8" t="s">
        <v>7731</v>
      </c>
      <c r="V1234" s="8" t="s">
        <v>11892</v>
      </c>
      <c r="W1234" s="8" t="s">
        <v>8320</v>
      </c>
      <c r="X1234" s="8"/>
      <c r="Y1234" s="94" t="str">
        <f>VLOOKUP(D1234,TIPOLOGIA!A:F,6,0)</f>
        <v>TIPO IV</v>
      </c>
      <c r="Z1234" s="94" t="str">
        <f>VLOOKUP(D1234,TIPOLOGIA!A:F,5,0)</f>
        <v>TERRESTRE</v>
      </c>
      <c r="AA1234" s="8"/>
      <c r="AB1234" s="8">
        <v>0</v>
      </c>
      <c r="AC1234" s="86">
        <f>IF(W1234="SOPORTE_TELEFÓNICO",'BASE LIQUIDACION REDEBAN 2025'!$B$19,IF(AND(W1234="VISITA_TÉCNICA",Y1234="TIPO II"),'BASE LIQUIDACION REDEBAN 2025'!$B$18,'BASE LIQUIDACION REDEBAN 2025'!$B$17))</f>
        <v>35779.500569199998</v>
      </c>
      <c r="AD1234" s="86">
        <v>0</v>
      </c>
      <c r="AE1234" s="86">
        <f t="shared" si="19"/>
        <v>35779.500569199998</v>
      </c>
      <c r="AG1234" s="78"/>
    </row>
    <row r="1235" spans="1:33" s="49" customFormat="1">
      <c r="A1235" s="8" t="s">
        <v>93</v>
      </c>
      <c r="B1235" s="94" t="str">
        <f>VLOOKUP(A1235,'CENTRO DE COSTOS'!A:D,4,FALSE)</f>
        <v>DIEGO FERNANDO HENAO CARDONA</v>
      </c>
      <c r="C1235" s="94" t="str">
        <f>VLOOKUP(A1235,'CENTRO DE COSTOS'!A:D,2,FALSE)</f>
        <v>0004-0003</v>
      </c>
      <c r="D1235" s="8">
        <v>52835</v>
      </c>
      <c r="E1235" s="8">
        <v>2739067</v>
      </c>
      <c r="F1235" s="8">
        <v>41694</v>
      </c>
      <c r="G1235" s="8" t="s">
        <v>6241</v>
      </c>
      <c r="H1235" s="8" t="s">
        <v>157</v>
      </c>
      <c r="I1235" s="8" t="s">
        <v>2009</v>
      </c>
      <c r="J1235" s="8" t="s">
        <v>3199</v>
      </c>
      <c r="K1235" s="8" t="s">
        <v>160</v>
      </c>
      <c r="L1235" s="8" t="s">
        <v>11893</v>
      </c>
      <c r="M1235" s="183">
        <v>45915.343055555553</v>
      </c>
      <c r="N1235" s="183">
        <v>45919.397222222222</v>
      </c>
      <c r="O1235" s="8"/>
      <c r="P1235" s="8" t="s">
        <v>8318</v>
      </c>
      <c r="Q1235" s="8" t="s">
        <v>8318</v>
      </c>
      <c r="R1235" s="8" t="s">
        <v>6245</v>
      </c>
      <c r="S1235" s="8" t="s">
        <v>6245</v>
      </c>
      <c r="T1235" s="8" t="s">
        <v>6246</v>
      </c>
      <c r="U1235" s="8" t="s">
        <v>7731</v>
      </c>
      <c r="V1235" s="8" t="s">
        <v>11894</v>
      </c>
      <c r="W1235" s="8" t="s">
        <v>8320</v>
      </c>
      <c r="X1235" s="8"/>
      <c r="Y1235" s="94" t="str">
        <f>VLOOKUP(D1235,TIPOLOGIA!A:F,6,0)</f>
        <v>TIPO IV</v>
      </c>
      <c r="Z1235" s="94" t="str">
        <f>VLOOKUP(D1235,TIPOLOGIA!A:F,5,0)</f>
        <v>TERRESTRE</v>
      </c>
      <c r="AA1235" s="8" t="s">
        <v>851</v>
      </c>
      <c r="AB1235" s="8">
        <v>0</v>
      </c>
      <c r="AC1235" s="86">
        <f>IF(W1235="SOPORTE_TELEFÓNICO",'BASE LIQUIDACION REDEBAN 2025'!$B$19,IF(AND(W1235="VISITA_TÉCNICA",Y1235="TIPO II"),'BASE LIQUIDACION REDEBAN 2025'!$B$18,'BASE LIQUIDACION REDEBAN 2025'!$B$17))</f>
        <v>35779.500569199998</v>
      </c>
      <c r="AD1235" s="86">
        <v>0</v>
      </c>
      <c r="AE1235" s="86">
        <f t="shared" si="19"/>
        <v>35779.500569199998</v>
      </c>
      <c r="AG1235" s="78"/>
    </row>
    <row r="1236" spans="1:33" s="49" customFormat="1">
      <c r="A1236" s="8" t="s">
        <v>94</v>
      </c>
      <c r="B1236" s="94" t="str">
        <f>VLOOKUP(A1236,'CENTRO DE COSTOS'!A:D,4,FALSE)</f>
        <v>DIEGO FERNANDO HENAO CARDONA</v>
      </c>
      <c r="C1236" s="94" t="str">
        <f>VLOOKUP(A1236,'CENTRO DE COSTOS'!A:D,2,FALSE)</f>
        <v>0004-0002</v>
      </c>
      <c r="D1236" s="8">
        <v>66001</v>
      </c>
      <c r="E1236" s="8">
        <v>2762927</v>
      </c>
      <c r="F1236" s="8">
        <v>71140</v>
      </c>
      <c r="G1236" s="8" t="s">
        <v>6241</v>
      </c>
      <c r="H1236" s="8" t="s">
        <v>186</v>
      </c>
      <c r="I1236" s="8" t="s">
        <v>94</v>
      </c>
      <c r="J1236" s="8" t="s">
        <v>11895</v>
      </c>
      <c r="K1236" s="8" t="s">
        <v>160</v>
      </c>
      <c r="L1236" s="8" t="s">
        <v>11896</v>
      </c>
      <c r="M1236" s="183">
        <v>45918.678472222222</v>
      </c>
      <c r="N1236" s="183">
        <v>45919.423611111109</v>
      </c>
      <c r="O1236" s="8"/>
      <c r="P1236" s="8" t="s">
        <v>8318</v>
      </c>
      <c r="Q1236" s="8" t="s">
        <v>8318</v>
      </c>
      <c r="R1236" s="8" t="s">
        <v>6245</v>
      </c>
      <c r="S1236" s="8" t="s">
        <v>6245</v>
      </c>
      <c r="T1236" s="8" t="s">
        <v>6246</v>
      </c>
      <c r="U1236" s="8" t="s">
        <v>7731</v>
      </c>
      <c r="V1236" s="8" t="s">
        <v>11897</v>
      </c>
      <c r="W1236" s="8" t="s">
        <v>165</v>
      </c>
      <c r="X1236" s="8"/>
      <c r="Y1236" s="94" t="str">
        <f>VLOOKUP(D1236,TIPOLOGIA!A:F,6,0)</f>
        <v>TIPO I</v>
      </c>
      <c r="Z1236" s="94" t="str">
        <f>VLOOKUP(D1236,TIPOLOGIA!A:F,5,0)</f>
        <v>TERRESTRE</v>
      </c>
      <c r="AA1236" s="8" t="s">
        <v>1533</v>
      </c>
      <c r="AB1236" s="8">
        <v>1</v>
      </c>
      <c r="AC1236" s="86">
        <f>IF(W1236="SOPORTE_TELEFÓNICO",'BASE LIQUIDACION REDEBAN 2025'!$B$19,IF(AND(W1236="VISITA_TÉCNICA",Y1236="TIPO II"),'BASE LIQUIDACION REDEBAN 2025'!$B$18,'BASE LIQUIDACION REDEBAN 2025'!$B$17))</f>
        <v>35779.500569199998</v>
      </c>
      <c r="AD1236" s="86">
        <v>0</v>
      </c>
      <c r="AE1236" s="86">
        <f t="shared" si="19"/>
        <v>35779.500569199998</v>
      </c>
      <c r="AG1236" s="78"/>
    </row>
    <row r="1237" spans="1:33" s="49" customFormat="1">
      <c r="A1237" s="8" t="s">
        <v>90</v>
      </c>
      <c r="B1237" s="94" t="str">
        <f>VLOOKUP(A1237,'CENTRO DE COSTOS'!A:D,4,FALSE)</f>
        <v>JUAN SEBASTIÁN RÍOS CASTRILLÓN</v>
      </c>
      <c r="C1237" s="94" t="str">
        <f>VLOOKUP(A1237,'CENTRO DE COSTOS'!A:D,2,FALSE)</f>
        <v>0004-0005</v>
      </c>
      <c r="D1237" s="8">
        <v>5670</v>
      </c>
      <c r="E1237" s="8">
        <v>2737082</v>
      </c>
      <c r="F1237" s="8">
        <v>18516</v>
      </c>
      <c r="G1237" s="8" t="s">
        <v>6241</v>
      </c>
      <c r="H1237" s="8" t="s">
        <v>249</v>
      </c>
      <c r="I1237" s="8" t="s">
        <v>3880</v>
      </c>
      <c r="J1237" s="8" t="s">
        <v>10296</v>
      </c>
      <c r="K1237" s="8" t="s">
        <v>160</v>
      </c>
      <c r="L1237" s="8" t="s">
        <v>11898</v>
      </c>
      <c r="M1237" s="183">
        <v>45913.472222222219</v>
      </c>
      <c r="N1237" s="183">
        <v>45919.431250000001</v>
      </c>
      <c r="O1237" s="8"/>
      <c r="P1237" s="8" t="s">
        <v>8318</v>
      </c>
      <c r="Q1237" s="8" t="s">
        <v>8318</v>
      </c>
      <c r="R1237" s="8" t="s">
        <v>6245</v>
      </c>
      <c r="S1237" s="8" t="s">
        <v>6245</v>
      </c>
      <c r="T1237" s="8" t="s">
        <v>6246</v>
      </c>
      <c r="U1237" s="8" t="s">
        <v>7731</v>
      </c>
      <c r="V1237" s="8" t="s">
        <v>11899</v>
      </c>
      <c r="W1237" s="8" t="s">
        <v>8320</v>
      </c>
      <c r="X1237" s="8"/>
      <c r="Y1237" s="94" t="str">
        <f>VLOOKUP(D1237,TIPOLOGIA!A:F,6,0)</f>
        <v>TIPO III</v>
      </c>
      <c r="Z1237" s="94" t="str">
        <f>VLOOKUP(D1237,TIPOLOGIA!A:F,5,0)</f>
        <v>TERRESTRE</v>
      </c>
      <c r="AA1237" s="8"/>
      <c r="AB1237" s="8">
        <v>0</v>
      </c>
      <c r="AC1237" s="86">
        <f>IF(W1237="SOPORTE_TELEFÓNICO",'BASE LIQUIDACION REDEBAN 2025'!$B$19,IF(AND(W1237="VISITA_TÉCNICA",Y1237="TIPO II"),'BASE LIQUIDACION REDEBAN 2025'!$B$18,'BASE LIQUIDACION REDEBAN 2025'!$B$17))</f>
        <v>35779.500569199998</v>
      </c>
      <c r="AD1237" s="86">
        <v>0</v>
      </c>
      <c r="AE1237" s="86">
        <f t="shared" si="19"/>
        <v>35779.500569199998</v>
      </c>
      <c r="AG1237" s="78"/>
    </row>
    <row r="1238" spans="1:33" s="49" customFormat="1">
      <c r="A1238" s="8" t="s">
        <v>68</v>
      </c>
      <c r="B1238" s="94" t="str">
        <f>VLOOKUP(A1238,'CENTRO DE COSTOS'!A:D,4,FALSE)</f>
        <v>WILLIAM ASDRUBAL ROZO ROZO</v>
      </c>
      <c r="C1238" s="94" t="str">
        <f>VLOOKUP(A1238,'CENTRO DE COSTOS'!A:D,2,FALSE)</f>
        <v>0004-0004</v>
      </c>
      <c r="D1238" s="8">
        <v>25175</v>
      </c>
      <c r="E1238" s="8">
        <v>2757567</v>
      </c>
      <c r="F1238" s="8">
        <v>66657</v>
      </c>
      <c r="G1238" s="8" t="s">
        <v>6241</v>
      </c>
      <c r="H1238" s="8" t="s">
        <v>417</v>
      </c>
      <c r="I1238" s="8" t="s">
        <v>3065</v>
      </c>
      <c r="J1238" s="8" t="s">
        <v>9004</v>
      </c>
      <c r="K1238" s="8" t="s">
        <v>160</v>
      </c>
      <c r="L1238" s="8" t="s">
        <v>11900</v>
      </c>
      <c r="M1238" s="183">
        <v>45918.333333333343</v>
      </c>
      <c r="N1238" s="183">
        <v>45919.436111111107</v>
      </c>
      <c r="O1238" s="8"/>
      <c r="P1238" s="8" t="s">
        <v>8318</v>
      </c>
      <c r="Q1238" s="8" t="s">
        <v>8318</v>
      </c>
      <c r="R1238" s="8" t="s">
        <v>6245</v>
      </c>
      <c r="S1238" s="8" t="s">
        <v>6245</v>
      </c>
      <c r="T1238" s="8" t="s">
        <v>6246</v>
      </c>
      <c r="U1238" s="8" t="s">
        <v>7731</v>
      </c>
      <c r="V1238" s="8" t="s">
        <v>11901</v>
      </c>
      <c r="W1238" s="8" t="s">
        <v>165</v>
      </c>
      <c r="X1238" s="8"/>
      <c r="Y1238" s="94" t="str">
        <f>VLOOKUP(D1238,TIPOLOGIA!A:F,6,0)</f>
        <v>TIPO II</v>
      </c>
      <c r="Z1238" s="94" t="str">
        <f>VLOOKUP(D1238,TIPOLOGIA!A:F,5,0)</f>
        <v>TERRESTRE</v>
      </c>
      <c r="AA1238" s="8" t="s">
        <v>541</v>
      </c>
      <c r="AB1238" s="8">
        <v>1</v>
      </c>
      <c r="AC1238" s="86">
        <f>IF(W1238="SOPORTE_TELEFÓNICO",'BASE LIQUIDACION REDEBAN 2025'!$B$19,IF(AND(W1238="VISITA_TÉCNICA",Y1238="TIPO II"),'BASE LIQUIDACION REDEBAN 2025'!$B$18,'BASE LIQUIDACION REDEBAN 2025'!$B$17))</f>
        <v>67654.12000000001</v>
      </c>
      <c r="AD1238" s="86">
        <v>0</v>
      </c>
      <c r="AE1238" s="86">
        <f t="shared" si="19"/>
        <v>67654.12000000001</v>
      </c>
      <c r="AG1238" s="78"/>
    </row>
    <row r="1239" spans="1:33" s="49" customFormat="1">
      <c r="A1239" s="8" t="s">
        <v>76</v>
      </c>
      <c r="B1239" s="94" t="str">
        <f>VLOOKUP(A1239,'CENTRO DE COSTOS'!A:D,4,FALSE)</f>
        <v>DIEGO FERNANDO HENAO CARDONA</v>
      </c>
      <c r="C1239" s="94" t="str">
        <f>VLOOKUP(A1239,'CENTRO DE COSTOS'!A:D,2,FALSE)</f>
        <v>0004-0003</v>
      </c>
      <c r="D1239" s="8">
        <v>76001</v>
      </c>
      <c r="E1239" s="8">
        <v>2761102</v>
      </c>
      <c r="F1239" s="8">
        <v>26794</v>
      </c>
      <c r="G1239" s="8" t="s">
        <v>6241</v>
      </c>
      <c r="H1239" s="8" t="s">
        <v>232</v>
      </c>
      <c r="I1239" s="8" t="s">
        <v>76</v>
      </c>
      <c r="J1239" s="8" t="s">
        <v>11902</v>
      </c>
      <c r="K1239" s="8" t="s">
        <v>160</v>
      </c>
      <c r="L1239" s="8" t="s">
        <v>11903</v>
      </c>
      <c r="M1239" s="183">
        <v>45918.510416666657</v>
      </c>
      <c r="N1239" s="183">
        <v>45919.439583333333</v>
      </c>
      <c r="O1239" s="8"/>
      <c r="P1239" s="8" t="s">
        <v>8318</v>
      </c>
      <c r="Q1239" s="8" t="s">
        <v>8318</v>
      </c>
      <c r="R1239" s="8" t="s">
        <v>357</v>
      </c>
      <c r="S1239" s="8" t="s">
        <v>7936</v>
      </c>
      <c r="T1239" s="8" t="s">
        <v>6246</v>
      </c>
      <c r="U1239" s="8" t="s">
        <v>7731</v>
      </c>
      <c r="V1239" s="8" t="s">
        <v>11904</v>
      </c>
      <c r="W1239" s="8" t="s">
        <v>165</v>
      </c>
      <c r="X1239" s="8"/>
      <c r="Y1239" s="94" t="str">
        <f>VLOOKUP(D1239,TIPOLOGIA!A:F,6,0)</f>
        <v>TIPO I</v>
      </c>
      <c r="Z1239" s="94" t="str">
        <f>VLOOKUP(D1239,TIPOLOGIA!A:F,5,0)</f>
        <v>TERRESTRE</v>
      </c>
      <c r="AA1239" s="8" t="s">
        <v>512</v>
      </c>
      <c r="AB1239" s="8">
        <v>1</v>
      </c>
      <c r="AC1239" s="86">
        <f>IF(W1239="SOPORTE_TELEFÓNICO",'BASE LIQUIDACION REDEBAN 2025'!$B$19,IF(AND(W1239="VISITA_TÉCNICA",Y1239="TIPO II"),'BASE LIQUIDACION REDEBAN 2025'!$B$18,'BASE LIQUIDACION REDEBAN 2025'!$B$17))</f>
        <v>35779.500569199998</v>
      </c>
      <c r="AD1239" s="86">
        <v>0</v>
      </c>
      <c r="AE1239" s="86">
        <f t="shared" si="19"/>
        <v>35779.500569199998</v>
      </c>
      <c r="AG1239" s="78"/>
    </row>
    <row r="1240" spans="1:33" s="49" customFormat="1">
      <c r="A1240" s="8" t="s">
        <v>64</v>
      </c>
      <c r="B1240" s="94" t="str">
        <f>VLOOKUP(A1240,'CENTRO DE COSTOS'!A:D,4,FALSE)</f>
        <v>JOSE MAURICIO HERNANDEZ ROJAS</v>
      </c>
      <c r="C1240" s="94" t="str">
        <f>VLOOKUP(A1240,'CENTRO DE COSTOS'!A:D,2,FALSE)</f>
        <v>0004-0001</v>
      </c>
      <c r="D1240" s="8">
        <v>88001</v>
      </c>
      <c r="E1240" s="8">
        <v>2763319</v>
      </c>
      <c r="F1240" s="8">
        <v>77088</v>
      </c>
      <c r="G1240" s="8" t="s">
        <v>6241</v>
      </c>
      <c r="H1240" s="8" t="s">
        <v>10890</v>
      </c>
      <c r="I1240" s="8" t="s">
        <v>11306</v>
      </c>
      <c r="J1240" s="8" t="s">
        <v>11905</v>
      </c>
      <c r="K1240" s="8" t="s">
        <v>160</v>
      </c>
      <c r="L1240" s="8" t="s">
        <v>11906</v>
      </c>
      <c r="M1240" s="183">
        <v>45918.729861111111</v>
      </c>
      <c r="N1240" s="183">
        <v>45919.440972222219</v>
      </c>
      <c r="O1240" s="8"/>
      <c r="P1240" s="8" t="s">
        <v>8318</v>
      </c>
      <c r="Q1240" s="8" t="s">
        <v>8318</v>
      </c>
      <c r="R1240" s="8" t="s">
        <v>6245</v>
      </c>
      <c r="S1240" s="8" t="s">
        <v>6245</v>
      </c>
      <c r="T1240" s="8" t="s">
        <v>7951</v>
      </c>
      <c r="U1240" s="8" t="s">
        <v>9387</v>
      </c>
      <c r="V1240" s="8"/>
      <c r="W1240" s="8" t="s">
        <v>1552</v>
      </c>
      <c r="X1240" s="8"/>
      <c r="Y1240" s="94" t="str">
        <f>VLOOKUP(D1240,TIPOLOGIA!A:F,6,0)</f>
        <v>TIPO IV ESPECIAL</v>
      </c>
      <c r="Z1240" s="94" t="str">
        <f>VLOOKUP(D1240,TIPOLOGIA!A:F,5,0)</f>
        <v>AEREO</v>
      </c>
      <c r="AA1240" s="8"/>
      <c r="AB1240" s="8">
        <v>0</v>
      </c>
      <c r="AC1240" s="86">
        <f>IF(W1240="SOPORTE_TELEFÓNICO",'BASE LIQUIDACION REDEBAN 2025'!$B$19,IF(AND(W1240="VISITA_TÉCNICA",Y1240="TIPO II"),'BASE LIQUIDACION REDEBAN 2025'!$B$18,'BASE LIQUIDACION REDEBAN 2025'!$B$17))</f>
        <v>41241.0800752</v>
      </c>
      <c r="AD1240" s="86">
        <v>0</v>
      </c>
      <c r="AE1240" s="86">
        <f t="shared" si="19"/>
        <v>41241.0800752</v>
      </c>
      <c r="AG1240" s="78"/>
    </row>
    <row r="1241" spans="1:33" s="49" customFormat="1">
      <c r="A1241" s="8" t="s">
        <v>92</v>
      </c>
      <c r="B1241" s="94" t="str">
        <f>VLOOKUP(A1241,'CENTRO DE COSTOS'!A:D,4,FALSE)</f>
        <v>KEVIN ALEXIS CORZO BUSTOS</v>
      </c>
      <c r="C1241" s="94" t="str">
        <f>VLOOKUP(A1241,'CENTRO DE COSTOS'!A:D,2,FALSE)</f>
        <v>0004-0007</v>
      </c>
      <c r="D1241" s="8">
        <v>41001</v>
      </c>
      <c r="E1241" s="8">
        <v>2762350</v>
      </c>
      <c r="F1241" s="8">
        <v>80743</v>
      </c>
      <c r="G1241" s="8" t="s">
        <v>6241</v>
      </c>
      <c r="H1241" s="8" t="s">
        <v>430</v>
      </c>
      <c r="I1241" s="8" t="s">
        <v>92</v>
      </c>
      <c r="J1241" s="8" t="s">
        <v>11907</v>
      </c>
      <c r="K1241" s="8" t="s">
        <v>160</v>
      </c>
      <c r="L1241" s="8" t="s">
        <v>11908</v>
      </c>
      <c r="M1241" s="183">
        <v>45918.640972222223</v>
      </c>
      <c r="N1241" s="183">
        <v>45919.444444444453</v>
      </c>
      <c r="O1241" s="8"/>
      <c r="P1241" s="8" t="s">
        <v>8318</v>
      </c>
      <c r="Q1241" s="8" t="s">
        <v>8318</v>
      </c>
      <c r="R1241" s="8" t="s">
        <v>162</v>
      </c>
      <c r="S1241" s="8" t="s">
        <v>162</v>
      </c>
      <c r="T1241" s="8" t="s">
        <v>6246</v>
      </c>
      <c r="U1241" s="8" t="s">
        <v>7731</v>
      </c>
      <c r="V1241" s="8" t="s">
        <v>11909</v>
      </c>
      <c r="W1241" s="8" t="s">
        <v>165</v>
      </c>
      <c r="X1241" s="8"/>
      <c r="Y1241" s="94" t="str">
        <f>VLOOKUP(D1241,TIPOLOGIA!A:F,6,0)</f>
        <v>TIPO I</v>
      </c>
      <c r="Z1241" s="94" t="str">
        <f>VLOOKUP(D1241,TIPOLOGIA!A:F,5,0)</f>
        <v>TERRESTRE</v>
      </c>
      <c r="AA1241" s="8" t="s">
        <v>436</v>
      </c>
      <c r="AB1241" s="8">
        <v>1</v>
      </c>
      <c r="AC1241" s="86">
        <f>IF(W1241="SOPORTE_TELEFÓNICO",'BASE LIQUIDACION REDEBAN 2025'!$B$19,IF(AND(W1241="VISITA_TÉCNICA",Y1241="TIPO II"),'BASE LIQUIDACION REDEBAN 2025'!$B$18,'BASE LIQUIDACION REDEBAN 2025'!$B$17))</f>
        <v>35779.500569199998</v>
      </c>
      <c r="AD1241" s="86">
        <v>0</v>
      </c>
      <c r="AE1241" s="86">
        <f t="shared" si="19"/>
        <v>35779.500569199998</v>
      </c>
      <c r="AG1241" s="78"/>
    </row>
    <row r="1242" spans="1:33" s="49" customFormat="1">
      <c r="A1242" s="8" t="s">
        <v>90</v>
      </c>
      <c r="B1242" s="94" t="str">
        <f>VLOOKUP(A1242,'CENTRO DE COSTOS'!A:D,4,FALSE)</f>
        <v>JUAN SEBASTIÁN RÍOS CASTRILLÓN</v>
      </c>
      <c r="C1242" s="94" t="str">
        <f>VLOOKUP(A1242,'CENTRO DE COSTOS'!A:D,2,FALSE)</f>
        <v>0004-0005</v>
      </c>
      <c r="D1242" s="8">
        <v>5234</v>
      </c>
      <c r="E1242" s="8">
        <v>2738165</v>
      </c>
      <c r="F1242" s="8">
        <v>47076</v>
      </c>
      <c r="G1242" s="8" t="s">
        <v>6241</v>
      </c>
      <c r="H1242" s="8" t="s">
        <v>249</v>
      </c>
      <c r="I1242" s="8" t="s">
        <v>4832</v>
      </c>
      <c r="J1242" s="8" t="s">
        <v>11910</v>
      </c>
      <c r="K1242" s="8" t="s">
        <v>160</v>
      </c>
      <c r="L1242" s="8" t="s">
        <v>11911</v>
      </c>
      <c r="M1242" s="183">
        <v>45914.473611111112</v>
      </c>
      <c r="N1242" s="183">
        <v>45919.450694444437</v>
      </c>
      <c r="O1242" s="8"/>
      <c r="P1242" s="8" t="s">
        <v>8318</v>
      </c>
      <c r="Q1242" s="8" t="s">
        <v>8318</v>
      </c>
      <c r="R1242" s="8" t="s">
        <v>243</v>
      </c>
      <c r="S1242" s="8" t="s">
        <v>365</v>
      </c>
      <c r="T1242" s="8" t="s">
        <v>6246</v>
      </c>
      <c r="U1242" s="8" t="s">
        <v>7731</v>
      </c>
      <c r="V1242" s="8" t="s">
        <v>11912</v>
      </c>
      <c r="W1242" s="8" t="s">
        <v>8320</v>
      </c>
      <c r="X1242" s="8"/>
      <c r="Y1242" s="94" t="str">
        <f>VLOOKUP(D1242,TIPOLOGIA!A:F,6,0)</f>
        <v>TIPO IV</v>
      </c>
      <c r="Z1242" s="94" t="str">
        <f>VLOOKUP(D1242,TIPOLOGIA!A:F,5,0)</f>
        <v>TERRESTRE</v>
      </c>
      <c r="AA1242" s="8"/>
      <c r="AB1242" s="8">
        <v>0</v>
      </c>
      <c r="AC1242" s="86">
        <f>IF(W1242="SOPORTE_TELEFÓNICO",'BASE LIQUIDACION REDEBAN 2025'!$B$19,IF(AND(W1242="VISITA_TÉCNICA",Y1242="TIPO II"),'BASE LIQUIDACION REDEBAN 2025'!$B$18,'BASE LIQUIDACION REDEBAN 2025'!$B$17))</f>
        <v>35779.500569199998</v>
      </c>
      <c r="AD1242" s="86">
        <v>0</v>
      </c>
      <c r="AE1242" s="86">
        <f t="shared" si="19"/>
        <v>35779.500569199998</v>
      </c>
      <c r="AG1242" s="78"/>
    </row>
    <row r="1243" spans="1:33" s="49" customFormat="1">
      <c r="A1243" s="8" t="s">
        <v>99</v>
      </c>
      <c r="B1243" s="94" t="str">
        <f>VLOOKUP(A1243,'CENTRO DE COSTOS'!A:D,4,FALSE)</f>
        <v>JOSE MAURICIO HERNANDEZ ROJAS</v>
      </c>
      <c r="C1243" s="94" t="str">
        <f>VLOOKUP(A1243,'CENTRO DE COSTOS'!A:D,2,FALSE)</f>
        <v>0004-0001</v>
      </c>
      <c r="D1243" s="8">
        <v>13473</v>
      </c>
      <c r="E1243" s="8">
        <v>2728364</v>
      </c>
      <c r="F1243" s="8">
        <v>61347</v>
      </c>
      <c r="G1243" s="8" t="s">
        <v>6241</v>
      </c>
      <c r="H1243" s="8" t="s">
        <v>685</v>
      </c>
      <c r="I1243" s="8" t="s">
        <v>2668</v>
      </c>
      <c r="J1243" s="8" t="s">
        <v>2669</v>
      </c>
      <c r="K1243" s="8" t="s">
        <v>160</v>
      </c>
      <c r="L1243" s="8" t="s">
        <v>11913</v>
      </c>
      <c r="M1243" s="183">
        <v>45911.581250000003</v>
      </c>
      <c r="N1243" s="183">
        <v>45919.458333333343</v>
      </c>
      <c r="O1243" s="8"/>
      <c r="P1243" s="8" t="s">
        <v>8318</v>
      </c>
      <c r="Q1243" s="8" t="s">
        <v>8318</v>
      </c>
      <c r="R1243" s="8" t="s">
        <v>6245</v>
      </c>
      <c r="S1243" s="8" t="s">
        <v>6245</v>
      </c>
      <c r="T1243" s="8" t="s">
        <v>6246</v>
      </c>
      <c r="U1243" s="8" t="s">
        <v>7731</v>
      </c>
      <c r="V1243" s="8" t="s">
        <v>11914</v>
      </c>
      <c r="W1243" s="8" t="s">
        <v>8320</v>
      </c>
      <c r="X1243" s="8"/>
      <c r="Y1243" s="94" t="str">
        <f>VLOOKUP(D1243,TIPOLOGIA!A:F,6,0)</f>
        <v>TIPO IV</v>
      </c>
      <c r="Z1243" s="94" t="str">
        <f>VLOOKUP(D1243,TIPOLOGIA!A:F,5,0)</f>
        <v>TERRESTRE</v>
      </c>
      <c r="AA1243" s="8"/>
      <c r="AB1243" s="8">
        <v>0</v>
      </c>
      <c r="AC1243" s="86">
        <f>IF(W1243="SOPORTE_TELEFÓNICO",'BASE LIQUIDACION REDEBAN 2025'!$B$19,IF(AND(W1243="VISITA_TÉCNICA",Y1243="TIPO II"),'BASE LIQUIDACION REDEBAN 2025'!$B$18,'BASE LIQUIDACION REDEBAN 2025'!$B$17))</f>
        <v>35779.500569199998</v>
      </c>
      <c r="AD1243" s="86">
        <v>0</v>
      </c>
      <c r="AE1243" s="86">
        <f t="shared" si="19"/>
        <v>35779.500569199998</v>
      </c>
      <c r="AG1243" s="78"/>
    </row>
    <row r="1244" spans="1:33" s="49" customFormat="1">
      <c r="A1244" s="8" t="s">
        <v>68</v>
      </c>
      <c r="B1244" s="94" t="str">
        <f>VLOOKUP(A1244,'CENTRO DE COSTOS'!A:D,4,FALSE)</f>
        <v>WILLIAM ASDRUBAL ROZO ROZO</v>
      </c>
      <c r="C1244" s="94" t="str">
        <f>VLOOKUP(A1244,'CENTRO DE COSTOS'!A:D,2,FALSE)</f>
        <v>0004-0004</v>
      </c>
      <c r="D1244" s="8">
        <v>11001</v>
      </c>
      <c r="E1244" s="8">
        <v>2734612</v>
      </c>
      <c r="F1244" s="8">
        <v>78637</v>
      </c>
      <c r="G1244" s="8" t="s">
        <v>6241</v>
      </c>
      <c r="H1244" s="8" t="s">
        <v>417</v>
      </c>
      <c r="I1244" s="8" t="s">
        <v>68</v>
      </c>
      <c r="J1244" s="8" t="s">
        <v>11915</v>
      </c>
      <c r="K1244" s="8" t="s">
        <v>160</v>
      </c>
      <c r="L1244" s="8" t="s">
        <v>11916</v>
      </c>
      <c r="M1244" s="183">
        <v>45912.579861111109</v>
      </c>
      <c r="N1244" s="183">
        <v>45919.468055555553</v>
      </c>
      <c r="O1244" s="8"/>
      <c r="P1244" s="8" t="s">
        <v>8318</v>
      </c>
      <c r="Q1244" s="8" t="s">
        <v>8318</v>
      </c>
      <c r="R1244" s="8" t="s">
        <v>243</v>
      </c>
      <c r="S1244" s="8" t="s">
        <v>365</v>
      </c>
      <c r="T1244" s="8" t="s">
        <v>6246</v>
      </c>
      <c r="U1244" s="8" t="s">
        <v>7731</v>
      </c>
      <c r="V1244" s="8" t="s">
        <v>11917</v>
      </c>
      <c r="W1244" s="8" t="s">
        <v>165</v>
      </c>
      <c r="X1244" s="8"/>
      <c r="Y1244" s="94" t="str">
        <f>VLOOKUP(D1244,TIPOLOGIA!A:F,6,0)</f>
        <v>TIPO I</v>
      </c>
      <c r="Z1244" s="94" t="str">
        <f>VLOOKUP(D1244,TIPOLOGIA!A:F,5,0)</f>
        <v>TERRESTRE</v>
      </c>
      <c r="AA1244" s="8" t="s">
        <v>11639</v>
      </c>
      <c r="AB1244" s="8">
        <v>1</v>
      </c>
      <c r="AC1244" s="86">
        <f>IF(W1244="SOPORTE_TELEFÓNICO",'BASE LIQUIDACION REDEBAN 2025'!$B$19,IF(AND(W1244="VISITA_TÉCNICA",Y1244="TIPO II"),'BASE LIQUIDACION REDEBAN 2025'!$B$18,'BASE LIQUIDACION REDEBAN 2025'!$B$17))</f>
        <v>35779.500569199998</v>
      </c>
      <c r="AD1244" s="86">
        <v>0</v>
      </c>
      <c r="AE1244" s="86">
        <f t="shared" si="19"/>
        <v>35779.500569199998</v>
      </c>
      <c r="AG1244" s="78"/>
    </row>
    <row r="1245" spans="1:33" s="49" customFormat="1">
      <c r="A1245" s="8" t="s">
        <v>92</v>
      </c>
      <c r="B1245" s="94" t="str">
        <f>VLOOKUP(A1245,'CENTRO DE COSTOS'!A:D,4,FALSE)</f>
        <v>KEVIN ALEXIS CORZO BUSTOS</v>
      </c>
      <c r="C1245" s="94" t="str">
        <f>VLOOKUP(A1245,'CENTRO DE COSTOS'!A:D,2,FALSE)</f>
        <v>0004-0007</v>
      </c>
      <c r="D1245" s="8">
        <v>18753</v>
      </c>
      <c r="E1245" s="8">
        <v>2741094</v>
      </c>
      <c r="F1245" s="8">
        <v>79520</v>
      </c>
      <c r="G1245" s="8" t="s">
        <v>6241</v>
      </c>
      <c r="H1245" s="8" t="s">
        <v>208</v>
      </c>
      <c r="I1245" s="8" t="s">
        <v>3640</v>
      </c>
      <c r="J1245" s="8" t="s">
        <v>5725</v>
      </c>
      <c r="K1245" s="8" t="s">
        <v>160</v>
      </c>
      <c r="L1245" s="8" t="s">
        <v>11918</v>
      </c>
      <c r="M1245" s="183">
        <v>45915.452777777777</v>
      </c>
      <c r="N1245" s="183">
        <v>45919.484027777777</v>
      </c>
      <c r="O1245" s="8"/>
      <c r="P1245" s="8" t="s">
        <v>8318</v>
      </c>
      <c r="Q1245" s="8" t="s">
        <v>8318</v>
      </c>
      <c r="R1245" s="8" t="s">
        <v>162</v>
      </c>
      <c r="S1245" s="8" t="s">
        <v>162</v>
      </c>
      <c r="T1245" s="8" t="s">
        <v>6246</v>
      </c>
      <c r="U1245" s="8" t="s">
        <v>7731</v>
      </c>
      <c r="V1245" s="8" t="s">
        <v>11919</v>
      </c>
      <c r="W1245" s="8" t="s">
        <v>8320</v>
      </c>
      <c r="X1245" s="8"/>
      <c r="Y1245" s="94" t="str">
        <f>VLOOKUP(D1245,TIPOLOGIA!A:F,6,0)</f>
        <v>TIPO IV ESPECIAL</v>
      </c>
      <c r="Z1245" s="94" t="str">
        <f>VLOOKUP(D1245,TIPOLOGIA!A:F,5,0)</f>
        <v>TERRESTRE / AEREO</v>
      </c>
      <c r="AA1245" s="8"/>
      <c r="AB1245" s="8">
        <v>0</v>
      </c>
      <c r="AC1245" s="86">
        <f>IF(W1245="SOPORTE_TELEFÓNICO",'BASE LIQUIDACION REDEBAN 2025'!$B$19,IF(AND(W1245="VISITA_TÉCNICA",Y1245="TIPO II"),'BASE LIQUIDACION REDEBAN 2025'!$B$18,'BASE LIQUIDACION REDEBAN 2025'!$B$17))</f>
        <v>35779.500569199998</v>
      </c>
      <c r="AD1245" s="86">
        <v>0</v>
      </c>
      <c r="AE1245" s="86">
        <f t="shared" si="19"/>
        <v>35779.500569199998</v>
      </c>
      <c r="AG1245" s="78"/>
    </row>
    <row r="1246" spans="1:33" s="49" customFormat="1">
      <c r="A1246" s="8" t="s">
        <v>92</v>
      </c>
      <c r="B1246" s="94" t="str">
        <f>VLOOKUP(A1246,'CENTRO DE COSTOS'!A:D,4,FALSE)</f>
        <v>KEVIN ALEXIS CORZO BUSTOS</v>
      </c>
      <c r="C1246" s="94" t="str">
        <f>VLOOKUP(A1246,'CENTRO DE COSTOS'!A:D,2,FALSE)</f>
        <v>0004-0007</v>
      </c>
      <c r="D1246" s="8">
        <v>18753</v>
      </c>
      <c r="E1246" s="8">
        <v>2739135</v>
      </c>
      <c r="F1246" s="8">
        <v>80402</v>
      </c>
      <c r="G1246" s="8" t="s">
        <v>6241</v>
      </c>
      <c r="H1246" s="8" t="s">
        <v>208</v>
      </c>
      <c r="I1246" s="8" t="s">
        <v>3640</v>
      </c>
      <c r="J1246" s="8" t="s">
        <v>11920</v>
      </c>
      <c r="K1246" s="8" t="s">
        <v>160</v>
      </c>
      <c r="L1246" s="8" t="s">
        <v>11921</v>
      </c>
      <c r="M1246" s="183">
        <v>45915.34097222222</v>
      </c>
      <c r="N1246" s="183">
        <v>45919.486111111109</v>
      </c>
      <c r="O1246" s="8"/>
      <c r="P1246" s="8" t="s">
        <v>8318</v>
      </c>
      <c r="Q1246" s="8" t="s">
        <v>8318</v>
      </c>
      <c r="R1246" s="8" t="s">
        <v>162</v>
      </c>
      <c r="S1246" s="8" t="s">
        <v>162</v>
      </c>
      <c r="T1246" s="8" t="s">
        <v>6246</v>
      </c>
      <c r="U1246" s="8" t="s">
        <v>7731</v>
      </c>
      <c r="V1246" s="8" t="s">
        <v>11922</v>
      </c>
      <c r="W1246" s="8" t="s">
        <v>8320</v>
      </c>
      <c r="X1246" s="8"/>
      <c r="Y1246" s="94" t="str">
        <f>VLOOKUP(D1246,TIPOLOGIA!A:F,6,0)</f>
        <v>TIPO IV ESPECIAL</v>
      </c>
      <c r="Z1246" s="94" t="str">
        <f>VLOOKUP(D1246,TIPOLOGIA!A:F,5,0)</f>
        <v>TERRESTRE / AEREO</v>
      </c>
      <c r="AA1246" s="8"/>
      <c r="AB1246" s="8">
        <v>0</v>
      </c>
      <c r="AC1246" s="86">
        <f>IF(W1246="SOPORTE_TELEFÓNICO",'BASE LIQUIDACION REDEBAN 2025'!$B$19,IF(AND(W1246="VISITA_TÉCNICA",Y1246="TIPO II"),'BASE LIQUIDACION REDEBAN 2025'!$B$18,'BASE LIQUIDACION REDEBAN 2025'!$B$17))</f>
        <v>35779.500569199998</v>
      </c>
      <c r="AD1246" s="86">
        <v>0</v>
      </c>
      <c r="AE1246" s="86">
        <f t="shared" si="19"/>
        <v>35779.500569199998</v>
      </c>
      <c r="AG1246" s="78"/>
    </row>
    <row r="1247" spans="1:33" s="49" customFormat="1">
      <c r="A1247" s="8" t="s">
        <v>91</v>
      </c>
      <c r="B1247" s="94" t="str">
        <f>VLOOKUP(A1247,'CENTRO DE COSTOS'!A:D,4,FALSE)</f>
        <v>JOSE MAURICIO HERNANDEZ ROJAS</v>
      </c>
      <c r="C1247" s="94" t="str">
        <f>VLOOKUP(A1247,'CENTRO DE COSTOS'!A:D,2,FALSE)</f>
        <v>0004-0001</v>
      </c>
      <c r="D1247" s="8">
        <v>5154</v>
      </c>
      <c r="E1247" s="8">
        <v>2757756</v>
      </c>
      <c r="F1247" s="8">
        <v>78076</v>
      </c>
      <c r="G1247" s="8" t="s">
        <v>6241</v>
      </c>
      <c r="H1247" s="8" t="s">
        <v>249</v>
      </c>
      <c r="I1247" s="8" t="s">
        <v>1716</v>
      </c>
      <c r="J1247" s="8" t="s">
        <v>11923</v>
      </c>
      <c r="K1247" s="8" t="s">
        <v>160</v>
      </c>
      <c r="L1247" s="8" t="s">
        <v>11924</v>
      </c>
      <c r="M1247" s="183">
        <v>45918.333333333343</v>
      </c>
      <c r="N1247" s="183">
        <v>45919.487500000003</v>
      </c>
      <c r="O1247" s="8"/>
      <c r="P1247" s="8" t="s">
        <v>8318</v>
      </c>
      <c r="Q1247" s="8" t="s">
        <v>8318</v>
      </c>
      <c r="R1247" s="8" t="s">
        <v>6245</v>
      </c>
      <c r="S1247" s="8" t="s">
        <v>6245</v>
      </c>
      <c r="T1247" s="8" t="s">
        <v>6246</v>
      </c>
      <c r="U1247" s="8" t="s">
        <v>7731</v>
      </c>
      <c r="V1247" s="8" t="s">
        <v>11925</v>
      </c>
      <c r="W1247" s="8" t="s">
        <v>165</v>
      </c>
      <c r="X1247" s="8"/>
      <c r="Y1247" s="94" t="str">
        <f>VLOOKUP(D1247,TIPOLOGIA!A:F,6,0)</f>
        <v>TIPO II</v>
      </c>
      <c r="Z1247" s="94" t="str">
        <f>VLOOKUP(D1247,TIPOLOGIA!A:F,5,0)</f>
        <v>TERRESTRE</v>
      </c>
      <c r="AA1247" s="8" t="s">
        <v>2917</v>
      </c>
      <c r="AB1247" s="8">
        <v>1</v>
      </c>
      <c r="AC1247" s="86">
        <f>IF(W1247="SOPORTE_TELEFÓNICO",'BASE LIQUIDACION REDEBAN 2025'!$B$19,IF(AND(W1247="VISITA_TÉCNICA",Y1247="TIPO II"),'BASE LIQUIDACION REDEBAN 2025'!$B$18,'BASE LIQUIDACION REDEBAN 2025'!$B$17))</f>
        <v>67654.12000000001</v>
      </c>
      <c r="AD1247" s="86">
        <v>0</v>
      </c>
      <c r="AE1247" s="86">
        <f t="shared" si="19"/>
        <v>67654.12000000001</v>
      </c>
      <c r="AG1247" s="78"/>
    </row>
    <row r="1248" spans="1:33" s="49" customFormat="1">
      <c r="A1248" s="8" t="s">
        <v>81</v>
      </c>
      <c r="B1248" s="94" t="str">
        <f>VLOOKUP(A1248,'CENTRO DE COSTOS'!A:D,4,FALSE)</f>
        <v>MIGUEL JULIÁN HERNÁNDEZ GUARÍN</v>
      </c>
      <c r="C1248" s="94" t="str">
        <f>VLOOKUP(A1248,'CENTRO DE COSTOS'!A:D,2,FALSE)</f>
        <v>0004-0008</v>
      </c>
      <c r="D1248" s="8">
        <v>54001</v>
      </c>
      <c r="E1248" s="8">
        <v>2757087</v>
      </c>
      <c r="F1248" s="8">
        <v>78949</v>
      </c>
      <c r="G1248" s="8" t="s">
        <v>6241</v>
      </c>
      <c r="H1248" s="8" t="s">
        <v>296</v>
      </c>
      <c r="I1248" s="8" t="s">
        <v>81</v>
      </c>
      <c r="J1248" s="8" t="s">
        <v>11926</v>
      </c>
      <c r="K1248" s="8" t="s">
        <v>160</v>
      </c>
      <c r="L1248" s="8" t="s">
        <v>11927</v>
      </c>
      <c r="M1248" s="183">
        <v>45917.703472222223</v>
      </c>
      <c r="N1248" s="183">
        <v>45919.491666666669</v>
      </c>
      <c r="O1248" s="8"/>
      <c r="P1248" s="8" t="s">
        <v>8318</v>
      </c>
      <c r="Q1248" s="8" t="s">
        <v>8318</v>
      </c>
      <c r="R1248" s="8" t="s">
        <v>162</v>
      </c>
      <c r="S1248" s="8" t="s">
        <v>162</v>
      </c>
      <c r="T1248" s="8" t="s">
        <v>6246</v>
      </c>
      <c r="U1248" s="8" t="s">
        <v>7731</v>
      </c>
      <c r="V1248" s="8" t="s">
        <v>11928</v>
      </c>
      <c r="W1248" s="8" t="s">
        <v>165</v>
      </c>
      <c r="X1248" s="8"/>
      <c r="Y1248" s="94" t="str">
        <f>VLOOKUP(D1248,TIPOLOGIA!A:F,6,0)</f>
        <v>TIPO I</v>
      </c>
      <c r="Z1248" s="94" t="str">
        <f>VLOOKUP(D1248,TIPOLOGIA!A:F,5,0)</f>
        <v>TERRESTRE</v>
      </c>
      <c r="AA1248" s="8" t="s">
        <v>730</v>
      </c>
      <c r="AB1248" s="8">
        <v>1</v>
      </c>
      <c r="AC1248" s="86">
        <f>IF(W1248="SOPORTE_TELEFÓNICO",'BASE LIQUIDACION REDEBAN 2025'!$B$19,IF(AND(W1248="VISITA_TÉCNICA",Y1248="TIPO II"),'BASE LIQUIDACION REDEBAN 2025'!$B$18,'BASE LIQUIDACION REDEBAN 2025'!$B$17))</f>
        <v>35779.500569199998</v>
      </c>
      <c r="AD1248" s="86">
        <v>0</v>
      </c>
      <c r="AE1248" s="86">
        <f t="shared" si="19"/>
        <v>35779.500569199998</v>
      </c>
      <c r="AG1248" s="78"/>
    </row>
    <row r="1249" spans="1:33" s="49" customFormat="1">
      <c r="A1249" s="8" t="s">
        <v>81</v>
      </c>
      <c r="B1249" s="94" t="str">
        <f>VLOOKUP(A1249,'CENTRO DE COSTOS'!A:D,4,FALSE)</f>
        <v>MIGUEL JULIÁN HERNÁNDEZ GUARÍN</v>
      </c>
      <c r="C1249" s="94" t="str">
        <f>VLOOKUP(A1249,'CENTRO DE COSTOS'!A:D,2,FALSE)</f>
        <v>0004-0008</v>
      </c>
      <c r="D1249" s="8">
        <v>54498</v>
      </c>
      <c r="E1249" s="8">
        <v>2751365</v>
      </c>
      <c r="F1249" s="8">
        <v>56776</v>
      </c>
      <c r="G1249" s="8" t="s">
        <v>6241</v>
      </c>
      <c r="H1249" s="8" t="s">
        <v>296</v>
      </c>
      <c r="I1249" s="8" t="s">
        <v>1131</v>
      </c>
      <c r="J1249" s="8" t="s">
        <v>8734</v>
      </c>
      <c r="K1249" s="8" t="s">
        <v>160</v>
      </c>
      <c r="L1249" s="8" t="s">
        <v>11929</v>
      </c>
      <c r="M1249" s="183">
        <v>45917.333333333343</v>
      </c>
      <c r="N1249" s="183">
        <v>45919.491666666669</v>
      </c>
      <c r="O1249" s="8"/>
      <c r="P1249" s="8" t="s">
        <v>8318</v>
      </c>
      <c r="Q1249" s="8" t="s">
        <v>8318</v>
      </c>
      <c r="R1249" s="8" t="s">
        <v>6245</v>
      </c>
      <c r="S1249" s="8" t="s">
        <v>6245</v>
      </c>
      <c r="T1249" s="8" t="s">
        <v>6246</v>
      </c>
      <c r="U1249" s="8" t="s">
        <v>7731</v>
      </c>
      <c r="V1249" s="8" t="s">
        <v>11930</v>
      </c>
      <c r="W1249" s="8" t="s">
        <v>8320</v>
      </c>
      <c r="X1249" s="8"/>
      <c r="Y1249" s="94" t="str">
        <f>VLOOKUP(D1249,TIPOLOGIA!A:F,6,0)</f>
        <v>TIPO IV</v>
      </c>
      <c r="Z1249" s="94" t="str">
        <f>VLOOKUP(D1249,TIPOLOGIA!A:F,5,0)</f>
        <v>TERRESTRE</v>
      </c>
      <c r="AA1249" s="8"/>
      <c r="AB1249" s="8">
        <v>0</v>
      </c>
      <c r="AC1249" s="86">
        <f>IF(W1249="SOPORTE_TELEFÓNICO",'BASE LIQUIDACION REDEBAN 2025'!$B$19,IF(AND(W1249="VISITA_TÉCNICA",Y1249="TIPO II"),'BASE LIQUIDACION REDEBAN 2025'!$B$18,'BASE LIQUIDACION REDEBAN 2025'!$B$17))</f>
        <v>35779.500569199998</v>
      </c>
      <c r="AD1249" s="86">
        <v>0</v>
      </c>
      <c r="AE1249" s="86">
        <f t="shared" si="19"/>
        <v>35779.500569199998</v>
      </c>
      <c r="AG1249" s="78"/>
    </row>
    <row r="1250" spans="1:33" s="49" customFormat="1">
      <c r="A1250" s="8" t="s">
        <v>60</v>
      </c>
      <c r="B1250" s="94" t="str">
        <f>VLOOKUP(A1250,'CENTRO DE COSTOS'!A:D,4,FALSE)</f>
        <v>JUAN SEBASTIÁN RÍOS CASTRILLÓN</v>
      </c>
      <c r="C1250" s="94" t="str">
        <f>VLOOKUP(A1250,'CENTRO DE COSTOS'!A:D,2,FALSE)</f>
        <v>0004-0005</v>
      </c>
      <c r="D1250" s="8">
        <v>5837</v>
      </c>
      <c r="E1250" s="8">
        <v>2756970</v>
      </c>
      <c r="F1250" s="8">
        <v>77760</v>
      </c>
      <c r="G1250" s="8" t="s">
        <v>6241</v>
      </c>
      <c r="H1250" s="8" t="s">
        <v>249</v>
      </c>
      <c r="I1250" s="8" t="s">
        <v>256</v>
      </c>
      <c r="J1250" s="8" t="s">
        <v>11931</v>
      </c>
      <c r="K1250" s="8" t="s">
        <v>160</v>
      </c>
      <c r="L1250" s="8" t="s">
        <v>11932</v>
      </c>
      <c r="M1250" s="183">
        <v>45917.688888888893</v>
      </c>
      <c r="N1250" s="183">
        <v>45919.494444444441</v>
      </c>
      <c r="O1250" s="8"/>
      <c r="P1250" s="8" t="s">
        <v>8318</v>
      </c>
      <c r="Q1250" s="8" t="s">
        <v>8318</v>
      </c>
      <c r="R1250" s="8" t="s">
        <v>243</v>
      </c>
      <c r="S1250" s="8" t="s">
        <v>365</v>
      </c>
      <c r="T1250" s="8" t="s">
        <v>6246</v>
      </c>
      <c r="U1250" s="8" t="s">
        <v>7731</v>
      </c>
      <c r="V1250" s="8" t="s">
        <v>11933</v>
      </c>
      <c r="W1250" s="8" t="s">
        <v>165</v>
      </c>
      <c r="X1250" s="8"/>
      <c r="Y1250" s="94" t="str">
        <f>VLOOKUP(D1250,TIPOLOGIA!A:F,6,0)</f>
        <v>TIPO II</v>
      </c>
      <c r="Z1250" s="94" t="str">
        <f>VLOOKUP(D1250,TIPOLOGIA!A:F,5,0)</f>
        <v>TERRESTRE</v>
      </c>
      <c r="AA1250" s="8" t="s">
        <v>1084</v>
      </c>
      <c r="AB1250" s="8">
        <v>1</v>
      </c>
      <c r="AC1250" s="86">
        <f>IF(W1250="SOPORTE_TELEFÓNICO",'BASE LIQUIDACION REDEBAN 2025'!$B$19,IF(AND(W1250="VISITA_TÉCNICA",Y1250="TIPO II"),'BASE LIQUIDACION REDEBAN 2025'!$B$18,'BASE LIQUIDACION REDEBAN 2025'!$B$17))</f>
        <v>67654.12000000001</v>
      </c>
      <c r="AD1250" s="86">
        <v>0</v>
      </c>
      <c r="AE1250" s="86">
        <f t="shared" si="19"/>
        <v>67654.12000000001</v>
      </c>
      <c r="AG1250" s="78"/>
    </row>
    <row r="1251" spans="1:33" s="49" customFormat="1">
      <c r="A1251" s="8" t="s">
        <v>60</v>
      </c>
      <c r="B1251" s="94" t="str">
        <f>VLOOKUP(A1251,'CENTRO DE COSTOS'!A:D,4,FALSE)</f>
        <v>JUAN SEBASTIÁN RÍOS CASTRILLÓN</v>
      </c>
      <c r="C1251" s="94" t="str">
        <f>VLOOKUP(A1251,'CENTRO DE COSTOS'!A:D,2,FALSE)</f>
        <v>0004-0005</v>
      </c>
      <c r="D1251" s="8">
        <v>5837</v>
      </c>
      <c r="E1251" s="8">
        <v>2757036</v>
      </c>
      <c r="F1251" s="8">
        <v>46113</v>
      </c>
      <c r="G1251" s="8" t="s">
        <v>6241</v>
      </c>
      <c r="H1251" s="8" t="s">
        <v>249</v>
      </c>
      <c r="I1251" s="8" t="s">
        <v>256</v>
      </c>
      <c r="J1251" s="8" t="s">
        <v>11934</v>
      </c>
      <c r="K1251" s="8" t="s">
        <v>160</v>
      </c>
      <c r="L1251" s="8" t="s">
        <v>11935</v>
      </c>
      <c r="M1251" s="183">
        <v>45917.691666666673</v>
      </c>
      <c r="N1251" s="183">
        <v>45919.496527777781</v>
      </c>
      <c r="O1251" s="8"/>
      <c r="P1251" s="8" t="s">
        <v>8318</v>
      </c>
      <c r="Q1251" s="8" t="s">
        <v>8318</v>
      </c>
      <c r="R1251" s="8" t="s">
        <v>243</v>
      </c>
      <c r="S1251" s="8" t="s">
        <v>365</v>
      </c>
      <c r="T1251" s="8" t="s">
        <v>6246</v>
      </c>
      <c r="U1251" s="8" t="s">
        <v>7731</v>
      </c>
      <c r="V1251" s="8" t="s">
        <v>11936</v>
      </c>
      <c r="W1251" s="8" t="s">
        <v>165</v>
      </c>
      <c r="X1251" s="8"/>
      <c r="Y1251" s="94" t="str">
        <f>VLOOKUP(D1251,TIPOLOGIA!A:F,6,0)</f>
        <v>TIPO II</v>
      </c>
      <c r="Z1251" s="94" t="str">
        <f>VLOOKUP(D1251,TIPOLOGIA!A:F,5,0)</f>
        <v>TERRESTRE</v>
      </c>
      <c r="AA1251" s="8" t="s">
        <v>1084</v>
      </c>
      <c r="AB1251" s="8">
        <v>1</v>
      </c>
      <c r="AC1251" s="86">
        <f>IF(W1251="SOPORTE_TELEFÓNICO",'BASE LIQUIDACION REDEBAN 2025'!$B$19,IF(AND(W1251="VISITA_TÉCNICA",Y1251="TIPO II"),'BASE LIQUIDACION REDEBAN 2025'!$B$18,'BASE LIQUIDACION REDEBAN 2025'!$B$17))</f>
        <v>67654.12000000001</v>
      </c>
      <c r="AD1251" s="86">
        <v>0</v>
      </c>
      <c r="AE1251" s="86">
        <f t="shared" si="19"/>
        <v>67654.12000000001</v>
      </c>
      <c r="AG1251" s="78"/>
    </row>
    <row r="1252" spans="1:33" s="49" customFormat="1">
      <c r="A1252" s="8" t="s">
        <v>68</v>
      </c>
      <c r="B1252" s="94" t="str">
        <f>VLOOKUP(A1252,'CENTRO DE COSTOS'!A:D,4,FALSE)</f>
        <v>WILLIAM ASDRUBAL ROZO ROZO</v>
      </c>
      <c r="C1252" s="94" t="str">
        <f>VLOOKUP(A1252,'CENTRO DE COSTOS'!A:D,2,FALSE)</f>
        <v>0004-0004</v>
      </c>
      <c r="D1252" s="8">
        <v>25754</v>
      </c>
      <c r="E1252" s="8">
        <v>2760146</v>
      </c>
      <c r="F1252" s="8">
        <v>57241</v>
      </c>
      <c r="G1252" s="8" t="s">
        <v>6241</v>
      </c>
      <c r="H1252" s="8" t="s">
        <v>417</v>
      </c>
      <c r="I1252" s="8" t="s">
        <v>418</v>
      </c>
      <c r="J1252" s="8" t="s">
        <v>9426</v>
      </c>
      <c r="K1252" s="8" t="s">
        <v>160</v>
      </c>
      <c r="L1252" s="8" t="s">
        <v>11937</v>
      </c>
      <c r="M1252" s="183">
        <v>45918.446527777778</v>
      </c>
      <c r="N1252" s="183">
        <v>45919.499305555553</v>
      </c>
      <c r="O1252" s="8"/>
      <c r="P1252" s="8" t="s">
        <v>8318</v>
      </c>
      <c r="Q1252" s="8" t="s">
        <v>8318</v>
      </c>
      <c r="R1252" s="8" t="s">
        <v>6245</v>
      </c>
      <c r="S1252" s="8" t="s">
        <v>6245</v>
      </c>
      <c r="T1252" s="8" t="s">
        <v>6246</v>
      </c>
      <c r="U1252" s="8" t="s">
        <v>7731</v>
      </c>
      <c r="V1252" s="8" t="s">
        <v>11938</v>
      </c>
      <c r="W1252" s="8" t="s">
        <v>165</v>
      </c>
      <c r="X1252" s="8"/>
      <c r="Y1252" s="94" t="str">
        <f>VLOOKUP(D1252,TIPOLOGIA!A:F,6,0)</f>
        <v>TIPO I</v>
      </c>
      <c r="Z1252" s="94" t="str">
        <f>VLOOKUP(D1252,TIPOLOGIA!A:F,5,0)</f>
        <v>TERRESTRE</v>
      </c>
      <c r="AA1252" s="8" t="s">
        <v>422</v>
      </c>
      <c r="AB1252" s="8">
        <v>1</v>
      </c>
      <c r="AC1252" s="86">
        <f>IF(W1252="SOPORTE_TELEFÓNICO",'BASE LIQUIDACION REDEBAN 2025'!$B$19,IF(AND(W1252="VISITA_TÉCNICA",Y1252="TIPO II"),'BASE LIQUIDACION REDEBAN 2025'!$B$18,'BASE LIQUIDACION REDEBAN 2025'!$B$17))</f>
        <v>35779.500569199998</v>
      </c>
      <c r="AD1252" s="86">
        <v>0</v>
      </c>
      <c r="AE1252" s="86">
        <f t="shared" si="19"/>
        <v>35779.500569199998</v>
      </c>
      <c r="AG1252" s="78"/>
    </row>
    <row r="1253" spans="1:33" s="49" customFormat="1">
      <c r="A1253" s="8" t="s">
        <v>76</v>
      </c>
      <c r="B1253" s="94" t="str">
        <f>VLOOKUP(A1253,'CENTRO DE COSTOS'!A:D,4,FALSE)</f>
        <v>DIEGO FERNANDO HENAO CARDONA</v>
      </c>
      <c r="C1253" s="94" t="str">
        <f>VLOOKUP(A1253,'CENTRO DE COSTOS'!A:D,2,FALSE)</f>
        <v>0004-0003</v>
      </c>
      <c r="D1253" s="8">
        <v>76890</v>
      </c>
      <c r="E1253" s="8">
        <v>2757063</v>
      </c>
      <c r="F1253" s="8">
        <v>36290</v>
      </c>
      <c r="G1253" s="8" t="s">
        <v>6241</v>
      </c>
      <c r="H1253" s="8" t="s">
        <v>232</v>
      </c>
      <c r="I1253" s="8" t="s">
        <v>4651</v>
      </c>
      <c r="J1253" s="8" t="s">
        <v>11939</v>
      </c>
      <c r="K1253" s="8" t="s">
        <v>160</v>
      </c>
      <c r="L1253" s="8" t="s">
        <v>11940</v>
      </c>
      <c r="M1253" s="183">
        <v>45917.697916666657</v>
      </c>
      <c r="N1253" s="183">
        <v>45919.5</v>
      </c>
      <c r="O1253" s="8"/>
      <c r="P1253" s="8" t="s">
        <v>8318</v>
      </c>
      <c r="Q1253" s="8" t="s">
        <v>8318</v>
      </c>
      <c r="R1253" s="8" t="s">
        <v>243</v>
      </c>
      <c r="S1253" s="8" t="s">
        <v>365</v>
      </c>
      <c r="T1253" s="8" t="s">
        <v>6246</v>
      </c>
      <c r="U1253" s="8" t="s">
        <v>7731</v>
      </c>
      <c r="V1253" s="8" t="s">
        <v>11941</v>
      </c>
      <c r="W1253" s="8" t="s">
        <v>165</v>
      </c>
      <c r="X1253" s="8"/>
      <c r="Y1253" s="94" t="str">
        <f>VLOOKUP(D1253,TIPOLOGIA!A:F,6,0)</f>
        <v>TIPO II</v>
      </c>
      <c r="Z1253" s="94" t="str">
        <f>VLOOKUP(D1253,TIPOLOGIA!A:F,5,0)</f>
        <v>TERRESTRE</v>
      </c>
      <c r="AA1253" s="8" t="s">
        <v>206</v>
      </c>
      <c r="AB1253" s="8">
        <v>1</v>
      </c>
      <c r="AC1253" s="86">
        <f>IF(W1253="SOPORTE_TELEFÓNICO",'BASE LIQUIDACION REDEBAN 2025'!$B$19,IF(AND(W1253="VISITA_TÉCNICA",Y1253="TIPO II"),'BASE LIQUIDACION REDEBAN 2025'!$B$18,'BASE LIQUIDACION REDEBAN 2025'!$B$17))</f>
        <v>67654.12000000001</v>
      </c>
      <c r="AD1253" s="86">
        <v>0</v>
      </c>
      <c r="AE1253" s="86">
        <f t="shared" si="19"/>
        <v>67654.12000000001</v>
      </c>
      <c r="AG1253" s="78"/>
    </row>
    <row r="1254" spans="1:33" s="49" customFormat="1">
      <c r="A1254" s="8" t="s">
        <v>72</v>
      </c>
      <c r="B1254" s="94" t="str">
        <f>VLOOKUP(A1254,'CENTRO DE COSTOS'!A:D,4,FALSE)</f>
        <v>MIGUEL JULIÁN HERNÁNDEZ GUARÍN</v>
      </c>
      <c r="C1254" s="94" t="str">
        <f>VLOOKUP(A1254,'CENTRO DE COSTOS'!A:D,2,FALSE)</f>
        <v>0004-0008</v>
      </c>
      <c r="D1254" s="8">
        <v>68307</v>
      </c>
      <c r="E1254" s="8">
        <v>2754908</v>
      </c>
      <c r="F1254" s="8">
        <v>76830</v>
      </c>
      <c r="G1254" s="8" t="s">
        <v>6241</v>
      </c>
      <c r="H1254" s="8" t="s">
        <v>224</v>
      </c>
      <c r="I1254" s="8" t="s">
        <v>1146</v>
      </c>
      <c r="J1254" s="8" t="s">
        <v>11942</v>
      </c>
      <c r="K1254" s="8" t="s">
        <v>160</v>
      </c>
      <c r="L1254" s="8" t="s">
        <v>11943</v>
      </c>
      <c r="M1254" s="183">
        <v>45917.508333333331</v>
      </c>
      <c r="N1254" s="183">
        <v>45919.501388888893</v>
      </c>
      <c r="O1254" s="8"/>
      <c r="P1254" s="8" t="s">
        <v>8318</v>
      </c>
      <c r="Q1254" s="8" t="s">
        <v>8318</v>
      </c>
      <c r="R1254" s="8" t="s">
        <v>243</v>
      </c>
      <c r="S1254" s="8" t="s">
        <v>365</v>
      </c>
      <c r="T1254" s="8" t="s">
        <v>6246</v>
      </c>
      <c r="U1254" s="8" t="s">
        <v>7731</v>
      </c>
      <c r="V1254" s="8" t="s">
        <v>11944</v>
      </c>
      <c r="W1254" s="8" t="s">
        <v>165</v>
      </c>
      <c r="X1254" s="8"/>
      <c r="Y1254" s="94" t="str">
        <f>VLOOKUP(D1254,TIPOLOGIA!A:F,6,0)</f>
        <v>TIPO I</v>
      </c>
      <c r="Z1254" s="94" t="str">
        <f>VLOOKUP(D1254,TIPOLOGIA!A:F,5,0)</f>
        <v>TERRESTRE</v>
      </c>
      <c r="AA1254" s="8" t="s">
        <v>754</v>
      </c>
      <c r="AB1254" s="8">
        <v>1</v>
      </c>
      <c r="AC1254" s="86">
        <f>IF(W1254="SOPORTE_TELEFÓNICO",'BASE LIQUIDACION REDEBAN 2025'!$B$19,IF(AND(W1254="VISITA_TÉCNICA",Y1254="TIPO II"),'BASE LIQUIDACION REDEBAN 2025'!$B$18,'BASE LIQUIDACION REDEBAN 2025'!$B$17))</f>
        <v>35779.500569199998</v>
      </c>
      <c r="AD1254" s="86">
        <v>0</v>
      </c>
      <c r="AE1254" s="86">
        <f t="shared" si="19"/>
        <v>35779.500569199998</v>
      </c>
      <c r="AG1254" s="78"/>
    </row>
    <row r="1255" spans="1:33" s="49" customFormat="1">
      <c r="A1255" s="8" t="s">
        <v>76</v>
      </c>
      <c r="B1255" s="94" t="str">
        <f>VLOOKUP(A1255,'CENTRO DE COSTOS'!A:D,4,FALSE)</f>
        <v>DIEGO FERNANDO HENAO CARDONA</v>
      </c>
      <c r="C1255" s="94" t="str">
        <f>VLOOKUP(A1255,'CENTRO DE COSTOS'!A:D,2,FALSE)</f>
        <v>0004-0003</v>
      </c>
      <c r="D1255" s="8">
        <v>76130</v>
      </c>
      <c r="E1255" s="8">
        <v>2760516</v>
      </c>
      <c r="F1255" s="8">
        <v>79620</v>
      </c>
      <c r="G1255" s="8" t="s">
        <v>6241</v>
      </c>
      <c r="H1255" s="8" t="s">
        <v>232</v>
      </c>
      <c r="I1255" s="8" t="s">
        <v>3088</v>
      </c>
      <c r="J1255" s="8" t="s">
        <v>11945</v>
      </c>
      <c r="K1255" s="8" t="s">
        <v>160</v>
      </c>
      <c r="L1255" s="8" t="s">
        <v>11946</v>
      </c>
      <c r="M1255" s="183">
        <v>45918.46875</v>
      </c>
      <c r="N1255" s="183">
        <v>45919.504861111112</v>
      </c>
      <c r="O1255" s="8"/>
      <c r="P1255" s="8" t="s">
        <v>8318</v>
      </c>
      <c r="Q1255" s="8" t="s">
        <v>8318</v>
      </c>
      <c r="R1255" s="8" t="s">
        <v>162</v>
      </c>
      <c r="S1255" s="8" t="s">
        <v>162</v>
      </c>
      <c r="T1255" s="8" t="s">
        <v>6246</v>
      </c>
      <c r="U1255" s="8" t="s">
        <v>7731</v>
      </c>
      <c r="V1255" s="8" t="s">
        <v>11947</v>
      </c>
      <c r="W1255" s="8" t="s">
        <v>165</v>
      </c>
      <c r="X1255" s="8"/>
      <c r="Y1255" s="94" t="str">
        <f>VLOOKUP(D1255,TIPOLOGIA!A:F,6,0)</f>
        <v>TIPO II</v>
      </c>
      <c r="Z1255" s="94" t="str">
        <f>VLOOKUP(D1255,TIPOLOGIA!A:F,5,0)</f>
        <v>TERRESTRE</v>
      </c>
      <c r="AA1255" s="8" t="s">
        <v>1200</v>
      </c>
      <c r="AB1255" s="8">
        <v>1</v>
      </c>
      <c r="AC1255" s="86">
        <f>IF(W1255="SOPORTE_TELEFÓNICO",'BASE LIQUIDACION REDEBAN 2025'!$B$19,IF(AND(W1255="VISITA_TÉCNICA",Y1255="TIPO II"),'BASE LIQUIDACION REDEBAN 2025'!$B$18,'BASE LIQUIDACION REDEBAN 2025'!$B$17))</f>
        <v>67654.12000000001</v>
      </c>
      <c r="AD1255" s="86">
        <v>0</v>
      </c>
      <c r="AE1255" s="86">
        <f t="shared" si="19"/>
        <v>67654.12000000001</v>
      </c>
      <c r="AG1255" s="78"/>
    </row>
    <row r="1256" spans="1:33" s="49" customFormat="1">
      <c r="A1256" s="8" t="s">
        <v>72</v>
      </c>
      <c r="B1256" s="94" t="str">
        <f>VLOOKUP(A1256,'CENTRO DE COSTOS'!A:D,4,FALSE)</f>
        <v>MIGUEL JULIÁN HERNÁNDEZ GUARÍN</v>
      </c>
      <c r="C1256" s="94" t="str">
        <f>VLOOKUP(A1256,'CENTRO DE COSTOS'!A:D,2,FALSE)</f>
        <v>0004-0008</v>
      </c>
      <c r="D1256" s="8">
        <v>68001</v>
      </c>
      <c r="E1256" s="8">
        <v>2760993</v>
      </c>
      <c r="F1256" s="8">
        <v>74162</v>
      </c>
      <c r="G1256" s="8" t="s">
        <v>6241</v>
      </c>
      <c r="H1256" s="8" t="s">
        <v>224</v>
      </c>
      <c r="I1256" s="8" t="s">
        <v>72</v>
      </c>
      <c r="J1256" s="8" t="s">
        <v>11948</v>
      </c>
      <c r="K1256" s="8" t="s">
        <v>160</v>
      </c>
      <c r="L1256" s="8" t="s">
        <v>11949</v>
      </c>
      <c r="M1256" s="183">
        <v>45918.508333333331</v>
      </c>
      <c r="N1256" s="183">
        <v>45919.511111111111</v>
      </c>
      <c r="O1256" s="8"/>
      <c r="P1256" s="8" t="s">
        <v>8318</v>
      </c>
      <c r="Q1256" s="8" t="s">
        <v>8318</v>
      </c>
      <c r="R1256" s="8" t="s">
        <v>6245</v>
      </c>
      <c r="S1256" s="8" t="s">
        <v>6245</v>
      </c>
      <c r="T1256" s="8" t="s">
        <v>6246</v>
      </c>
      <c r="U1256" s="8" t="s">
        <v>7731</v>
      </c>
      <c r="V1256" s="8" t="s">
        <v>11950</v>
      </c>
      <c r="W1256" s="8" t="s">
        <v>165</v>
      </c>
      <c r="X1256" s="8"/>
      <c r="Y1256" s="94" t="str">
        <f>VLOOKUP(D1256,TIPOLOGIA!A:F,6,0)</f>
        <v>TIPO I</v>
      </c>
      <c r="Z1256" s="94" t="str">
        <f>VLOOKUP(D1256,TIPOLOGIA!A:F,5,0)</f>
        <v>TERRESTRE</v>
      </c>
      <c r="AA1256" s="8" t="s">
        <v>2493</v>
      </c>
      <c r="AB1256" s="8">
        <v>1</v>
      </c>
      <c r="AC1256" s="86">
        <f>IF(W1256="SOPORTE_TELEFÓNICO",'BASE LIQUIDACION REDEBAN 2025'!$B$19,IF(AND(W1256="VISITA_TÉCNICA",Y1256="TIPO II"),'BASE LIQUIDACION REDEBAN 2025'!$B$18,'BASE LIQUIDACION REDEBAN 2025'!$B$17))</f>
        <v>35779.500569199998</v>
      </c>
      <c r="AD1256" s="86">
        <v>0</v>
      </c>
      <c r="AE1256" s="86">
        <f t="shared" si="19"/>
        <v>35779.500569199998</v>
      </c>
      <c r="AG1256" s="78"/>
    </row>
    <row r="1257" spans="1:33" s="49" customFormat="1">
      <c r="A1257" s="8" t="s">
        <v>76</v>
      </c>
      <c r="B1257" s="94" t="str">
        <f>VLOOKUP(A1257,'CENTRO DE COSTOS'!A:D,4,FALSE)</f>
        <v>DIEGO FERNANDO HENAO CARDONA</v>
      </c>
      <c r="C1257" s="94" t="str">
        <f>VLOOKUP(A1257,'CENTRO DE COSTOS'!A:D,2,FALSE)</f>
        <v>0004-0003</v>
      </c>
      <c r="D1257" s="8">
        <v>76001</v>
      </c>
      <c r="E1257" s="8">
        <v>2750503</v>
      </c>
      <c r="F1257" s="8">
        <v>71494</v>
      </c>
      <c r="G1257" s="8" t="s">
        <v>6241</v>
      </c>
      <c r="H1257" s="8" t="s">
        <v>232</v>
      </c>
      <c r="I1257" s="8" t="s">
        <v>76</v>
      </c>
      <c r="J1257" s="8" t="s">
        <v>11951</v>
      </c>
      <c r="K1257" s="8" t="s">
        <v>160</v>
      </c>
      <c r="L1257" s="8" t="s">
        <v>11952</v>
      </c>
      <c r="M1257" s="183">
        <v>45916.679861111108</v>
      </c>
      <c r="N1257" s="183">
        <v>45919.517361111109</v>
      </c>
      <c r="O1257" s="8"/>
      <c r="P1257" s="8" t="s">
        <v>8318</v>
      </c>
      <c r="Q1257" s="8" t="s">
        <v>8318</v>
      </c>
      <c r="R1257" s="8" t="s">
        <v>243</v>
      </c>
      <c r="S1257" s="8" t="s">
        <v>365</v>
      </c>
      <c r="T1257" s="8" t="s">
        <v>6246</v>
      </c>
      <c r="U1257" s="8" t="s">
        <v>7731</v>
      </c>
      <c r="V1257" s="8" t="s">
        <v>11953</v>
      </c>
      <c r="W1257" s="8" t="s">
        <v>165</v>
      </c>
      <c r="X1257" s="8"/>
      <c r="Y1257" s="94" t="str">
        <f>VLOOKUP(D1257,TIPOLOGIA!A:F,6,0)</f>
        <v>TIPO I</v>
      </c>
      <c r="Z1257" s="94" t="str">
        <f>VLOOKUP(D1257,TIPOLOGIA!A:F,5,0)</f>
        <v>TERRESTRE</v>
      </c>
      <c r="AA1257" s="8" t="s">
        <v>206</v>
      </c>
      <c r="AB1257" s="8">
        <v>1</v>
      </c>
      <c r="AC1257" s="86">
        <f>IF(W1257="SOPORTE_TELEFÓNICO",'BASE LIQUIDACION REDEBAN 2025'!$B$19,IF(AND(W1257="VISITA_TÉCNICA",Y1257="TIPO II"),'BASE LIQUIDACION REDEBAN 2025'!$B$18,'BASE LIQUIDACION REDEBAN 2025'!$B$17))</f>
        <v>35779.500569199998</v>
      </c>
      <c r="AD1257" s="86">
        <v>0</v>
      </c>
      <c r="AE1257" s="86">
        <f t="shared" si="19"/>
        <v>35779.500569199998</v>
      </c>
      <c r="AG1257" s="78"/>
    </row>
    <row r="1258" spans="1:33" s="49" customFormat="1">
      <c r="A1258" s="8" t="s">
        <v>91</v>
      </c>
      <c r="B1258" s="94" t="str">
        <f>VLOOKUP(A1258,'CENTRO DE COSTOS'!A:D,4,FALSE)</f>
        <v>JOSE MAURICIO HERNANDEZ ROJAS</v>
      </c>
      <c r="C1258" s="94" t="str">
        <f>VLOOKUP(A1258,'CENTRO DE COSTOS'!A:D,2,FALSE)</f>
        <v>0004-0001</v>
      </c>
      <c r="D1258" s="8">
        <v>23660</v>
      </c>
      <c r="E1258" s="8">
        <v>2763026</v>
      </c>
      <c r="F1258" s="8">
        <v>46555</v>
      </c>
      <c r="G1258" s="8" t="s">
        <v>6241</v>
      </c>
      <c r="H1258" s="8" t="s">
        <v>193</v>
      </c>
      <c r="I1258" s="8" t="s">
        <v>1091</v>
      </c>
      <c r="J1258" s="8" t="s">
        <v>11954</v>
      </c>
      <c r="K1258" s="8" t="s">
        <v>160</v>
      </c>
      <c r="L1258" s="8" t="s">
        <v>11955</v>
      </c>
      <c r="M1258" s="183">
        <v>45918.699305555558</v>
      </c>
      <c r="N1258" s="183">
        <v>45919.519444444442</v>
      </c>
      <c r="O1258" s="8"/>
      <c r="P1258" s="8" t="s">
        <v>8318</v>
      </c>
      <c r="Q1258" s="8" t="s">
        <v>8318</v>
      </c>
      <c r="R1258" s="8" t="s">
        <v>243</v>
      </c>
      <c r="S1258" s="8" t="s">
        <v>244</v>
      </c>
      <c r="T1258" s="8" t="s">
        <v>6246</v>
      </c>
      <c r="U1258" s="8" t="s">
        <v>7731</v>
      </c>
      <c r="V1258" s="8" t="s">
        <v>11956</v>
      </c>
      <c r="W1258" s="8" t="s">
        <v>165</v>
      </c>
      <c r="X1258" s="8"/>
      <c r="Y1258" s="94" t="str">
        <f>VLOOKUP(D1258,TIPOLOGIA!A:F,6,0)</f>
        <v>TIPO II</v>
      </c>
      <c r="Z1258" s="94" t="str">
        <f>VLOOKUP(D1258,TIPOLOGIA!A:F,5,0)</f>
        <v>TERRESTRE</v>
      </c>
      <c r="AA1258" s="8" t="s">
        <v>1447</v>
      </c>
      <c r="AB1258" s="8">
        <v>1</v>
      </c>
      <c r="AC1258" s="86">
        <f>IF(W1258="SOPORTE_TELEFÓNICO",'BASE LIQUIDACION REDEBAN 2025'!$B$19,IF(AND(W1258="VISITA_TÉCNICA",Y1258="TIPO II"),'BASE LIQUIDACION REDEBAN 2025'!$B$18,'BASE LIQUIDACION REDEBAN 2025'!$B$17))</f>
        <v>67654.12000000001</v>
      </c>
      <c r="AD1258" s="86">
        <v>0</v>
      </c>
      <c r="AE1258" s="86">
        <f t="shared" si="19"/>
        <v>67654.12000000001</v>
      </c>
      <c r="AG1258" s="78"/>
    </row>
    <row r="1259" spans="1:33" s="49" customFormat="1">
      <c r="A1259" s="8" t="s">
        <v>60</v>
      </c>
      <c r="B1259" s="94" t="str">
        <f>VLOOKUP(A1259,'CENTRO DE COSTOS'!A:D,4,FALSE)</f>
        <v>JUAN SEBASTIÁN RÍOS CASTRILLÓN</v>
      </c>
      <c r="C1259" s="94" t="str">
        <f>VLOOKUP(A1259,'CENTRO DE COSTOS'!A:D,2,FALSE)</f>
        <v>0004-0005</v>
      </c>
      <c r="D1259" s="8">
        <v>5837</v>
      </c>
      <c r="E1259" s="8">
        <v>2747709</v>
      </c>
      <c r="F1259" s="8">
        <v>80844</v>
      </c>
      <c r="G1259" s="8" t="s">
        <v>6241</v>
      </c>
      <c r="H1259" s="8" t="s">
        <v>249</v>
      </c>
      <c r="I1259" s="8" t="s">
        <v>256</v>
      </c>
      <c r="J1259" s="8" t="s">
        <v>4959</v>
      </c>
      <c r="K1259" s="8" t="s">
        <v>160</v>
      </c>
      <c r="L1259" s="8" t="s">
        <v>11957</v>
      </c>
      <c r="M1259" s="183">
        <v>45916.457638888889</v>
      </c>
      <c r="N1259" s="183">
        <v>45919.519444444442</v>
      </c>
      <c r="O1259" s="8"/>
      <c r="P1259" s="8" t="s">
        <v>8318</v>
      </c>
      <c r="Q1259" s="8" t="s">
        <v>8318</v>
      </c>
      <c r="R1259" s="8" t="s">
        <v>243</v>
      </c>
      <c r="S1259" s="8" t="s">
        <v>365</v>
      </c>
      <c r="T1259" s="8" t="s">
        <v>6246</v>
      </c>
      <c r="U1259" s="8" t="s">
        <v>7731</v>
      </c>
      <c r="V1259" s="8" t="s">
        <v>11958</v>
      </c>
      <c r="W1259" s="8" t="s">
        <v>165</v>
      </c>
      <c r="X1259" s="8"/>
      <c r="Y1259" s="94" t="str">
        <f>VLOOKUP(D1259,TIPOLOGIA!A:F,6,0)</f>
        <v>TIPO II</v>
      </c>
      <c r="Z1259" s="94" t="str">
        <f>VLOOKUP(D1259,TIPOLOGIA!A:F,5,0)</f>
        <v>TERRESTRE</v>
      </c>
      <c r="AA1259" s="8" t="s">
        <v>1084</v>
      </c>
      <c r="AB1259" s="8">
        <v>1</v>
      </c>
      <c r="AC1259" s="86">
        <f>IF(W1259="SOPORTE_TELEFÓNICO",'BASE LIQUIDACION REDEBAN 2025'!$B$19,IF(AND(W1259="VISITA_TÉCNICA",Y1259="TIPO II"),'BASE LIQUIDACION REDEBAN 2025'!$B$18,'BASE LIQUIDACION REDEBAN 2025'!$B$17))</f>
        <v>67654.12000000001</v>
      </c>
      <c r="AD1259" s="86">
        <v>0</v>
      </c>
      <c r="AE1259" s="86">
        <f t="shared" si="19"/>
        <v>67654.12000000001</v>
      </c>
      <c r="AG1259" s="78"/>
    </row>
    <row r="1260" spans="1:33" s="49" customFormat="1">
      <c r="A1260" s="8" t="s">
        <v>68</v>
      </c>
      <c r="B1260" s="94" t="str">
        <f>VLOOKUP(A1260,'CENTRO DE COSTOS'!A:D,4,FALSE)</f>
        <v>WILLIAM ASDRUBAL ROZO ROZO</v>
      </c>
      <c r="C1260" s="94" t="str">
        <f>VLOOKUP(A1260,'CENTRO DE COSTOS'!A:D,2,FALSE)</f>
        <v>0004-0004</v>
      </c>
      <c r="D1260" s="8">
        <v>25797</v>
      </c>
      <c r="E1260" s="8">
        <v>2744798</v>
      </c>
      <c r="F1260" s="8">
        <v>23995</v>
      </c>
      <c r="G1260" s="8" t="s">
        <v>6241</v>
      </c>
      <c r="H1260" s="8" t="s">
        <v>417</v>
      </c>
      <c r="I1260" s="8" t="s">
        <v>614</v>
      </c>
      <c r="J1260" s="8" t="s">
        <v>11959</v>
      </c>
      <c r="K1260" s="8" t="s">
        <v>160</v>
      </c>
      <c r="L1260" s="8" t="s">
        <v>11960</v>
      </c>
      <c r="M1260" s="183">
        <v>45915.748611111107</v>
      </c>
      <c r="N1260" s="183">
        <v>45919.520833333343</v>
      </c>
      <c r="O1260" s="8"/>
      <c r="P1260" s="8" t="s">
        <v>8318</v>
      </c>
      <c r="Q1260" s="8" t="s">
        <v>8318</v>
      </c>
      <c r="R1260" s="8" t="s">
        <v>162</v>
      </c>
      <c r="S1260" s="8" t="s">
        <v>162</v>
      </c>
      <c r="T1260" s="8" t="s">
        <v>6246</v>
      </c>
      <c r="U1260" s="8" t="s">
        <v>7731</v>
      </c>
      <c r="V1260" s="8" t="s">
        <v>11961</v>
      </c>
      <c r="W1260" s="8" t="s">
        <v>165</v>
      </c>
      <c r="X1260" s="8"/>
      <c r="Y1260" s="94" t="str">
        <f>VLOOKUP(D1260,TIPOLOGIA!A:F,6,0)</f>
        <v>TIPO II</v>
      </c>
      <c r="Z1260" s="94" t="str">
        <f>VLOOKUP(D1260,TIPOLOGIA!A:F,5,0)</f>
        <v>TERRESTRE</v>
      </c>
      <c r="AA1260" s="8" t="s">
        <v>551</v>
      </c>
      <c r="AB1260" s="8">
        <v>1</v>
      </c>
      <c r="AC1260" s="86">
        <f>IF(W1260="SOPORTE_TELEFÓNICO",'BASE LIQUIDACION REDEBAN 2025'!$B$19,IF(AND(W1260="VISITA_TÉCNICA",Y1260="TIPO II"),'BASE LIQUIDACION REDEBAN 2025'!$B$18,'BASE LIQUIDACION REDEBAN 2025'!$B$17))</f>
        <v>67654.12000000001</v>
      </c>
      <c r="AD1260" s="86">
        <v>0</v>
      </c>
      <c r="AE1260" s="86">
        <f t="shared" si="19"/>
        <v>67654.12000000001</v>
      </c>
      <c r="AG1260" s="78"/>
    </row>
    <row r="1261" spans="1:33" s="49" customFormat="1">
      <c r="A1261" s="8" t="s">
        <v>81</v>
      </c>
      <c r="B1261" s="94" t="str">
        <f>VLOOKUP(A1261,'CENTRO DE COSTOS'!A:D,4,FALSE)</f>
        <v>MIGUEL JULIÁN HERNÁNDEZ GUARÍN</v>
      </c>
      <c r="C1261" s="94" t="str">
        <f>VLOOKUP(A1261,'CENTRO DE COSTOS'!A:D,2,FALSE)</f>
        <v>0004-0008</v>
      </c>
      <c r="D1261" s="8">
        <v>54673</v>
      </c>
      <c r="E1261" s="8">
        <v>2744160</v>
      </c>
      <c r="F1261" s="8">
        <v>80300</v>
      </c>
      <c r="G1261" s="8" t="s">
        <v>6241</v>
      </c>
      <c r="H1261" s="8" t="s">
        <v>296</v>
      </c>
      <c r="I1261" s="8" t="s">
        <v>6121</v>
      </c>
      <c r="J1261" s="8" t="s">
        <v>11962</v>
      </c>
      <c r="K1261" s="8" t="s">
        <v>160</v>
      </c>
      <c r="L1261" s="8" t="s">
        <v>11963</v>
      </c>
      <c r="M1261" s="183">
        <v>45915.678472222222</v>
      </c>
      <c r="N1261" s="183">
        <v>45919.522222222222</v>
      </c>
      <c r="O1261" s="8"/>
      <c r="P1261" s="8" t="s">
        <v>8318</v>
      </c>
      <c r="Q1261" s="8" t="s">
        <v>8318</v>
      </c>
      <c r="R1261" s="8" t="s">
        <v>162</v>
      </c>
      <c r="S1261" s="8" t="s">
        <v>162</v>
      </c>
      <c r="T1261" s="8" t="s">
        <v>6246</v>
      </c>
      <c r="U1261" s="8" t="s">
        <v>7731</v>
      </c>
      <c r="V1261" s="8" t="s">
        <v>11964</v>
      </c>
      <c r="W1261" s="8" t="s">
        <v>165</v>
      </c>
      <c r="X1261" s="8"/>
      <c r="Y1261" s="94" t="str">
        <f>VLOOKUP(D1261,TIPOLOGIA!A:F,6,0)</f>
        <v>TIPO II</v>
      </c>
      <c r="Z1261" s="94" t="str">
        <f>VLOOKUP(D1261,TIPOLOGIA!A:F,5,0)</f>
        <v>TERRESTRE</v>
      </c>
      <c r="AA1261" s="8" t="s">
        <v>301</v>
      </c>
      <c r="AB1261" s="8">
        <v>1</v>
      </c>
      <c r="AC1261" s="86">
        <f>IF(W1261="SOPORTE_TELEFÓNICO",'BASE LIQUIDACION REDEBAN 2025'!$B$19,IF(AND(W1261="VISITA_TÉCNICA",Y1261="TIPO II"),'BASE LIQUIDACION REDEBAN 2025'!$B$18,'BASE LIQUIDACION REDEBAN 2025'!$B$17))</f>
        <v>67654.12000000001</v>
      </c>
      <c r="AD1261" s="86">
        <v>0</v>
      </c>
      <c r="AE1261" s="86">
        <f t="shared" si="19"/>
        <v>67654.12000000001</v>
      </c>
      <c r="AG1261" s="78"/>
    </row>
    <row r="1262" spans="1:33" s="49" customFormat="1">
      <c r="A1262" s="8" t="s">
        <v>64</v>
      </c>
      <c r="B1262" s="94" t="str">
        <f>VLOOKUP(A1262,'CENTRO DE COSTOS'!A:D,4,FALSE)</f>
        <v>JOSE MAURICIO HERNANDEZ ROJAS</v>
      </c>
      <c r="C1262" s="94" t="str">
        <f>VLOOKUP(A1262,'CENTRO DE COSTOS'!A:D,2,FALSE)</f>
        <v>0004-0001</v>
      </c>
      <c r="D1262" s="8">
        <v>8638</v>
      </c>
      <c r="E1262" s="8">
        <v>2753957</v>
      </c>
      <c r="F1262" s="8">
        <v>67730</v>
      </c>
      <c r="G1262" s="8" t="s">
        <v>6241</v>
      </c>
      <c r="H1262" s="8" t="s">
        <v>1045</v>
      </c>
      <c r="I1262" s="8" t="s">
        <v>2230</v>
      </c>
      <c r="J1262" s="8" t="s">
        <v>11965</v>
      </c>
      <c r="K1262" s="8" t="s">
        <v>160</v>
      </c>
      <c r="L1262" s="8" t="s">
        <v>11966</v>
      </c>
      <c r="M1262" s="183">
        <v>45917.45208333333</v>
      </c>
      <c r="N1262" s="183">
        <v>45919.523611111108</v>
      </c>
      <c r="O1262" s="8"/>
      <c r="P1262" s="8" t="s">
        <v>8318</v>
      </c>
      <c r="Q1262" s="8" t="s">
        <v>8318</v>
      </c>
      <c r="R1262" s="8" t="s">
        <v>6245</v>
      </c>
      <c r="S1262" s="8" t="s">
        <v>6245</v>
      </c>
      <c r="T1262" s="8" t="s">
        <v>6246</v>
      </c>
      <c r="U1262" s="8" t="s">
        <v>7731</v>
      </c>
      <c r="V1262" s="8" t="s">
        <v>11967</v>
      </c>
      <c r="W1262" s="8" t="s">
        <v>165</v>
      </c>
      <c r="X1262" s="8"/>
      <c r="Y1262" s="94" t="str">
        <f>VLOOKUP(D1262,TIPOLOGIA!A:F,6,0)</f>
        <v>TIPO II</v>
      </c>
      <c r="Z1262" s="94" t="str">
        <f>VLOOKUP(D1262,TIPOLOGIA!A:F,5,0)</f>
        <v>TERRESTRE</v>
      </c>
      <c r="AA1262" s="8" t="s">
        <v>1473</v>
      </c>
      <c r="AB1262" s="8">
        <v>1</v>
      </c>
      <c r="AC1262" s="86">
        <f>IF(W1262="SOPORTE_TELEFÓNICO",'BASE LIQUIDACION REDEBAN 2025'!$B$19,IF(AND(W1262="VISITA_TÉCNICA",Y1262="TIPO II"),'BASE LIQUIDACION REDEBAN 2025'!$B$18,'BASE LIQUIDACION REDEBAN 2025'!$B$17))</f>
        <v>67654.12000000001</v>
      </c>
      <c r="AD1262" s="86">
        <v>0</v>
      </c>
      <c r="AE1262" s="86">
        <f t="shared" si="19"/>
        <v>67654.12000000001</v>
      </c>
      <c r="AG1262" s="78"/>
    </row>
    <row r="1263" spans="1:33" s="49" customFormat="1">
      <c r="A1263" s="8" t="s">
        <v>92</v>
      </c>
      <c r="B1263" s="94" t="str">
        <f>VLOOKUP(A1263,'CENTRO DE COSTOS'!A:D,4,FALSE)</f>
        <v>KEVIN ALEXIS CORZO BUSTOS</v>
      </c>
      <c r="C1263" s="94" t="str">
        <f>VLOOKUP(A1263,'CENTRO DE COSTOS'!A:D,2,FALSE)</f>
        <v>0004-0007</v>
      </c>
      <c r="D1263" s="8">
        <v>41359</v>
      </c>
      <c r="E1263" s="8">
        <v>2715034</v>
      </c>
      <c r="F1263" s="8">
        <v>80157</v>
      </c>
      <c r="G1263" s="8" t="s">
        <v>6241</v>
      </c>
      <c r="H1263" s="8" t="s">
        <v>430</v>
      </c>
      <c r="I1263" s="8" t="s">
        <v>8075</v>
      </c>
      <c r="J1263" s="8" t="s">
        <v>11968</v>
      </c>
      <c r="K1263" s="8" t="s">
        <v>160</v>
      </c>
      <c r="L1263" s="8" t="s">
        <v>11969</v>
      </c>
      <c r="M1263" s="183">
        <v>45909.46875</v>
      </c>
      <c r="N1263" s="183">
        <v>45919.530555555553</v>
      </c>
      <c r="O1263" s="8"/>
      <c r="P1263" s="8" t="s">
        <v>8318</v>
      </c>
      <c r="Q1263" s="8" t="s">
        <v>8318</v>
      </c>
      <c r="R1263" s="8" t="s">
        <v>162</v>
      </c>
      <c r="S1263" s="8" t="s">
        <v>162</v>
      </c>
      <c r="T1263" s="8" t="s">
        <v>6246</v>
      </c>
      <c r="U1263" s="8" t="s">
        <v>7731</v>
      </c>
      <c r="V1263" s="8" t="s">
        <v>11970</v>
      </c>
      <c r="W1263" s="8" t="s">
        <v>8320</v>
      </c>
      <c r="X1263" s="8"/>
      <c r="Y1263" s="94" t="str">
        <f>VLOOKUP(D1263,TIPOLOGIA!A:F,6,0)</f>
        <v>TIPO IV</v>
      </c>
      <c r="Z1263" s="94" t="str">
        <f>VLOOKUP(D1263,TIPOLOGIA!A:F,5,0)</f>
        <v>TERRESTRE</v>
      </c>
      <c r="AA1263" s="8"/>
      <c r="AB1263" s="8">
        <v>0</v>
      </c>
      <c r="AC1263" s="86">
        <f>IF(W1263="SOPORTE_TELEFÓNICO",'BASE LIQUIDACION REDEBAN 2025'!$B$19,IF(AND(W1263="VISITA_TÉCNICA",Y1263="TIPO II"),'BASE LIQUIDACION REDEBAN 2025'!$B$18,'BASE LIQUIDACION REDEBAN 2025'!$B$17))</f>
        <v>35779.500569199998</v>
      </c>
      <c r="AD1263" s="86">
        <v>0</v>
      </c>
      <c r="AE1263" s="86">
        <f t="shared" si="19"/>
        <v>35779.500569199998</v>
      </c>
      <c r="AG1263" s="78"/>
    </row>
    <row r="1264" spans="1:33" s="49" customFormat="1">
      <c r="A1264" s="8" t="s">
        <v>90</v>
      </c>
      <c r="B1264" s="94" t="str">
        <f>VLOOKUP(A1264,'CENTRO DE COSTOS'!A:D,4,FALSE)</f>
        <v>JUAN SEBASTIÁN RÍOS CASTRILLÓN</v>
      </c>
      <c r="C1264" s="94" t="str">
        <f>VLOOKUP(A1264,'CENTRO DE COSTOS'!A:D,2,FALSE)</f>
        <v>0004-0005</v>
      </c>
      <c r="D1264" s="8">
        <v>5585</v>
      </c>
      <c r="E1264" s="8">
        <v>2723641</v>
      </c>
      <c r="F1264" s="8">
        <v>45191</v>
      </c>
      <c r="G1264" s="8" t="s">
        <v>6241</v>
      </c>
      <c r="H1264" s="8" t="s">
        <v>249</v>
      </c>
      <c r="I1264" s="8" t="s">
        <v>4092</v>
      </c>
      <c r="J1264" s="8" t="s">
        <v>11971</v>
      </c>
      <c r="K1264" s="8" t="s">
        <v>160</v>
      </c>
      <c r="L1264" s="8" t="s">
        <v>11972</v>
      </c>
      <c r="M1264" s="183">
        <v>45910.649305555547</v>
      </c>
      <c r="N1264" s="183">
        <v>45919.534722222219</v>
      </c>
      <c r="O1264" s="8"/>
      <c r="P1264" s="8" t="s">
        <v>8318</v>
      </c>
      <c r="Q1264" s="8" t="s">
        <v>8318</v>
      </c>
      <c r="R1264" s="8" t="s">
        <v>243</v>
      </c>
      <c r="S1264" s="8" t="s">
        <v>365</v>
      </c>
      <c r="T1264" s="8" t="s">
        <v>6246</v>
      </c>
      <c r="U1264" s="8" t="s">
        <v>7731</v>
      </c>
      <c r="V1264" s="8" t="s">
        <v>11973</v>
      </c>
      <c r="W1264" s="8" t="s">
        <v>8320</v>
      </c>
      <c r="X1264" s="8"/>
      <c r="Y1264" s="94" t="str">
        <f>VLOOKUP(D1264,TIPOLOGIA!A:F,6,0)</f>
        <v>TIPO IV</v>
      </c>
      <c r="Z1264" s="94" t="str">
        <f>VLOOKUP(D1264,TIPOLOGIA!A:F,5,0)</f>
        <v>TERRESTRE</v>
      </c>
      <c r="AA1264" s="8"/>
      <c r="AB1264" s="8">
        <v>0</v>
      </c>
      <c r="AC1264" s="86">
        <f>IF(W1264="SOPORTE_TELEFÓNICO",'BASE LIQUIDACION REDEBAN 2025'!$B$19,IF(AND(W1264="VISITA_TÉCNICA",Y1264="TIPO II"),'BASE LIQUIDACION REDEBAN 2025'!$B$18,'BASE LIQUIDACION REDEBAN 2025'!$B$17))</f>
        <v>35779.500569199998</v>
      </c>
      <c r="AD1264" s="86">
        <v>0</v>
      </c>
      <c r="AE1264" s="86">
        <f t="shared" si="19"/>
        <v>35779.500569199998</v>
      </c>
      <c r="AG1264" s="78"/>
    </row>
    <row r="1265" spans="1:33" s="49" customFormat="1">
      <c r="A1265" s="8" t="s">
        <v>91</v>
      </c>
      <c r="B1265" s="94" t="str">
        <f>VLOOKUP(A1265,'CENTRO DE COSTOS'!A:D,4,FALSE)</f>
        <v>JOSE MAURICIO HERNANDEZ ROJAS</v>
      </c>
      <c r="C1265" s="94" t="str">
        <f>VLOOKUP(A1265,'CENTRO DE COSTOS'!A:D,2,FALSE)</f>
        <v>0004-0001</v>
      </c>
      <c r="D1265" s="8">
        <v>23182</v>
      </c>
      <c r="E1265" s="8">
        <v>2734660</v>
      </c>
      <c r="F1265" s="8">
        <v>58182</v>
      </c>
      <c r="G1265" s="8" t="s">
        <v>6241</v>
      </c>
      <c r="H1265" s="8" t="s">
        <v>193</v>
      </c>
      <c r="I1265" s="8" t="s">
        <v>11974</v>
      </c>
      <c r="J1265" s="8" t="s">
        <v>11975</v>
      </c>
      <c r="K1265" s="8" t="s">
        <v>160</v>
      </c>
      <c r="L1265" s="8" t="s">
        <v>11976</v>
      </c>
      <c r="M1265" s="183">
        <v>45912.59652777778</v>
      </c>
      <c r="N1265" s="183">
        <v>45919.556250000001</v>
      </c>
      <c r="O1265" s="8"/>
      <c r="P1265" s="8" t="s">
        <v>8318</v>
      </c>
      <c r="Q1265" s="8" t="s">
        <v>8318</v>
      </c>
      <c r="R1265" s="8" t="s">
        <v>243</v>
      </c>
      <c r="S1265" s="8" t="s">
        <v>244</v>
      </c>
      <c r="T1265" s="8" t="s">
        <v>6246</v>
      </c>
      <c r="U1265" s="8" t="s">
        <v>7731</v>
      </c>
      <c r="V1265" s="8" t="s">
        <v>11977</v>
      </c>
      <c r="W1265" s="8" t="s">
        <v>165</v>
      </c>
      <c r="X1265" s="8"/>
      <c r="Y1265" s="94" t="str">
        <f>VLOOKUP(D1265,TIPOLOGIA!A:F,6,0)</f>
        <v>TIPO II</v>
      </c>
      <c r="Z1265" s="94" t="str">
        <f>VLOOKUP(D1265,TIPOLOGIA!A:F,5,0)</f>
        <v>TERRESTRE</v>
      </c>
      <c r="AA1265" s="8" t="s">
        <v>1447</v>
      </c>
      <c r="AB1265" s="8">
        <v>1</v>
      </c>
      <c r="AC1265" s="86">
        <f>IF(W1265="SOPORTE_TELEFÓNICO",'BASE LIQUIDACION REDEBAN 2025'!$B$19,IF(AND(W1265="VISITA_TÉCNICA",Y1265="TIPO II"),'BASE LIQUIDACION REDEBAN 2025'!$B$18,'BASE LIQUIDACION REDEBAN 2025'!$B$17))</f>
        <v>67654.12000000001</v>
      </c>
      <c r="AD1265" s="86">
        <v>0</v>
      </c>
      <c r="AE1265" s="86">
        <f t="shared" si="19"/>
        <v>67654.12000000001</v>
      </c>
      <c r="AG1265" s="78"/>
    </row>
    <row r="1266" spans="1:33" s="49" customFormat="1">
      <c r="A1266" s="8" t="s">
        <v>60</v>
      </c>
      <c r="B1266" s="94" t="str">
        <f>VLOOKUP(A1266,'CENTRO DE COSTOS'!A:D,4,FALSE)</f>
        <v>JUAN SEBASTIÁN RÍOS CASTRILLÓN</v>
      </c>
      <c r="C1266" s="94" t="str">
        <f>VLOOKUP(A1266,'CENTRO DE COSTOS'!A:D,2,FALSE)</f>
        <v>0004-0005</v>
      </c>
      <c r="D1266" s="8">
        <v>27615</v>
      </c>
      <c r="E1266" s="8">
        <v>2738991</v>
      </c>
      <c r="F1266" s="8">
        <v>75304</v>
      </c>
      <c r="G1266" s="8" t="s">
        <v>6241</v>
      </c>
      <c r="H1266" s="8" t="s">
        <v>932</v>
      </c>
      <c r="I1266" s="8" t="s">
        <v>270</v>
      </c>
      <c r="J1266" s="8" t="s">
        <v>10286</v>
      </c>
      <c r="K1266" s="8" t="s">
        <v>160</v>
      </c>
      <c r="L1266" s="8" t="s">
        <v>11978</v>
      </c>
      <c r="M1266" s="183">
        <v>45915.336111111108</v>
      </c>
      <c r="N1266" s="183">
        <v>45919.574305555558</v>
      </c>
      <c r="O1266" s="8"/>
      <c r="P1266" s="8" t="s">
        <v>8318</v>
      </c>
      <c r="Q1266" s="8" t="s">
        <v>8318</v>
      </c>
      <c r="R1266" s="8" t="s">
        <v>243</v>
      </c>
      <c r="S1266" s="8" t="s">
        <v>244</v>
      </c>
      <c r="T1266" s="8" t="s">
        <v>6246</v>
      </c>
      <c r="U1266" s="8" t="s">
        <v>7731</v>
      </c>
      <c r="V1266" s="8" t="s">
        <v>11979</v>
      </c>
      <c r="W1266" s="8" t="s">
        <v>8320</v>
      </c>
      <c r="X1266" s="8"/>
      <c r="Y1266" s="94" t="str">
        <f>VLOOKUP(D1266,TIPOLOGIA!A:F,6,0)</f>
        <v>TIPO IV ESPECIAL</v>
      </c>
      <c r="Z1266" s="94" t="str">
        <f>VLOOKUP(D1266,TIPOLOGIA!A:F,5,0)</f>
        <v>TERRESTRE/FLUVIAL</v>
      </c>
      <c r="AA1266" s="8"/>
      <c r="AB1266" s="8">
        <v>0</v>
      </c>
      <c r="AC1266" s="86">
        <f>IF(W1266="SOPORTE_TELEFÓNICO",'BASE LIQUIDACION REDEBAN 2025'!$B$19,IF(AND(W1266="VISITA_TÉCNICA",Y1266="TIPO II"),'BASE LIQUIDACION REDEBAN 2025'!$B$18,'BASE LIQUIDACION REDEBAN 2025'!$B$17))</f>
        <v>35779.500569199998</v>
      </c>
      <c r="AD1266" s="86">
        <v>0</v>
      </c>
      <c r="AE1266" s="86">
        <f t="shared" si="19"/>
        <v>35779.500569199998</v>
      </c>
      <c r="AG1266" s="78"/>
    </row>
    <row r="1267" spans="1:33" s="49" customFormat="1">
      <c r="A1267" s="8" t="s">
        <v>92</v>
      </c>
      <c r="B1267" s="94" t="str">
        <f>VLOOKUP(A1267,'CENTRO DE COSTOS'!A:D,4,FALSE)</f>
        <v>KEVIN ALEXIS CORZO BUSTOS</v>
      </c>
      <c r="C1267" s="94" t="str">
        <f>VLOOKUP(A1267,'CENTRO DE COSTOS'!A:D,2,FALSE)</f>
        <v>0004-0007</v>
      </c>
      <c r="D1267" s="8">
        <v>18753</v>
      </c>
      <c r="E1267" s="8">
        <v>2741458</v>
      </c>
      <c r="F1267" s="8">
        <v>41343</v>
      </c>
      <c r="G1267" s="8" t="s">
        <v>6241</v>
      </c>
      <c r="H1267" s="8" t="s">
        <v>208</v>
      </c>
      <c r="I1267" s="8" t="s">
        <v>3640</v>
      </c>
      <c r="J1267" s="8" t="s">
        <v>11980</v>
      </c>
      <c r="K1267" s="8" t="s">
        <v>160</v>
      </c>
      <c r="L1267" s="8" t="s">
        <v>11981</v>
      </c>
      <c r="M1267" s="183">
        <v>45915.460416666669</v>
      </c>
      <c r="N1267" s="183">
        <v>45919.577777777777</v>
      </c>
      <c r="O1267" s="8"/>
      <c r="P1267" s="8" t="s">
        <v>8318</v>
      </c>
      <c r="Q1267" s="8" t="s">
        <v>8318</v>
      </c>
      <c r="R1267" s="8" t="s">
        <v>243</v>
      </c>
      <c r="S1267" s="8" t="s">
        <v>244</v>
      </c>
      <c r="T1267" s="8" t="s">
        <v>6246</v>
      </c>
      <c r="U1267" s="8" t="s">
        <v>7731</v>
      </c>
      <c r="V1267" s="8" t="s">
        <v>11982</v>
      </c>
      <c r="W1267" s="8" t="s">
        <v>8320</v>
      </c>
      <c r="X1267" s="8"/>
      <c r="Y1267" s="94" t="str">
        <f>VLOOKUP(D1267,TIPOLOGIA!A:F,6,0)</f>
        <v>TIPO IV ESPECIAL</v>
      </c>
      <c r="Z1267" s="94" t="str">
        <f>VLOOKUP(D1267,TIPOLOGIA!A:F,5,0)</f>
        <v>TERRESTRE / AEREO</v>
      </c>
      <c r="AA1267" s="8"/>
      <c r="AB1267" s="8">
        <v>0</v>
      </c>
      <c r="AC1267" s="86">
        <f>IF(W1267="SOPORTE_TELEFÓNICO",'BASE LIQUIDACION REDEBAN 2025'!$B$19,IF(AND(W1267="VISITA_TÉCNICA",Y1267="TIPO II"),'BASE LIQUIDACION REDEBAN 2025'!$B$18,'BASE LIQUIDACION REDEBAN 2025'!$B$17))</f>
        <v>35779.500569199998</v>
      </c>
      <c r="AD1267" s="86">
        <v>0</v>
      </c>
      <c r="AE1267" s="86">
        <f t="shared" si="19"/>
        <v>35779.500569199998</v>
      </c>
      <c r="AG1267" s="78"/>
    </row>
    <row r="1268" spans="1:33" s="49" customFormat="1">
      <c r="A1268" s="8" t="s">
        <v>80</v>
      </c>
      <c r="B1268" s="94" t="str">
        <f>VLOOKUP(A1268,'CENTRO DE COSTOS'!A:D,4,FALSE)</f>
        <v>JOSE MAURICIO HERNANDEZ ROJAS</v>
      </c>
      <c r="C1268" s="94" t="str">
        <f>VLOOKUP(A1268,'CENTRO DE COSTOS'!A:D,2,FALSE)</f>
        <v>0004-0001</v>
      </c>
      <c r="D1268" s="8">
        <v>13667</v>
      </c>
      <c r="E1268" s="8">
        <v>2737600</v>
      </c>
      <c r="F1268" s="8">
        <v>11903</v>
      </c>
      <c r="G1268" s="8" t="s">
        <v>6241</v>
      </c>
      <c r="H1268" s="8" t="s">
        <v>685</v>
      </c>
      <c r="I1268" s="8" t="s">
        <v>11983</v>
      </c>
      <c r="J1268" s="8" t="s">
        <v>11983</v>
      </c>
      <c r="K1268" s="8" t="s">
        <v>160</v>
      </c>
      <c r="L1268" s="8" t="s">
        <v>11984</v>
      </c>
      <c r="M1268" s="183">
        <v>45915.333333333343</v>
      </c>
      <c r="N1268" s="183">
        <v>45919.577777777777</v>
      </c>
      <c r="O1268" s="8"/>
      <c r="P1268" s="8" t="s">
        <v>8318</v>
      </c>
      <c r="Q1268" s="8" t="s">
        <v>8318</v>
      </c>
      <c r="R1268" s="8" t="s">
        <v>6245</v>
      </c>
      <c r="S1268" s="8" t="s">
        <v>6245</v>
      </c>
      <c r="T1268" s="8" t="s">
        <v>6246</v>
      </c>
      <c r="U1268" s="8" t="s">
        <v>7731</v>
      </c>
      <c r="V1268" s="8" t="s">
        <v>11985</v>
      </c>
      <c r="W1268" s="8" t="s">
        <v>8320</v>
      </c>
      <c r="X1268" s="8"/>
      <c r="Y1268" s="94" t="str">
        <f>VLOOKUP(D1268,TIPOLOGIA!A:F,6,0)</f>
        <v>TIPO IV</v>
      </c>
      <c r="Z1268" s="94" t="str">
        <f>VLOOKUP(D1268,TIPOLOGIA!A:F,5,0)</f>
        <v>TERRESTRE</v>
      </c>
      <c r="AA1268" s="8"/>
      <c r="AB1268" s="8">
        <v>0</v>
      </c>
      <c r="AC1268" s="86">
        <f>IF(W1268="SOPORTE_TELEFÓNICO",'BASE LIQUIDACION REDEBAN 2025'!$B$19,IF(AND(W1268="VISITA_TÉCNICA",Y1268="TIPO II"),'BASE LIQUIDACION REDEBAN 2025'!$B$18,'BASE LIQUIDACION REDEBAN 2025'!$B$17))</f>
        <v>35779.500569199998</v>
      </c>
      <c r="AD1268" s="86">
        <v>0</v>
      </c>
      <c r="AE1268" s="86">
        <f t="shared" si="19"/>
        <v>35779.500569199998</v>
      </c>
      <c r="AG1268" s="78"/>
    </row>
    <row r="1269" spans="1:33" s="49" customFormat="1">
      <c r="A1269" s="8" t="s">
        <v>90</v>
      </c>
      <c r="B1269" s="94" t="str">
        <f>VLOOKUP(A1269,'CENTRO DE COSTOS'!A:D,4,FALSE)</f>
        <v>JUAN SEBASTIÁN RÍOS CASTRILLÓN</v>
      </c>
      <c r="C1269" s="94" t="str">
        <f>VLOOKUP(A1269,'CENTRO DE COSTOS'!A:D,2,FALSE)</f>
        <v>0004-0005</v>
      </c>
      <c r="D1269" s="8">
        <v>5001</v>
      </c>
      <c r="E1269" s="8">
        <v>2737379</v>
      </c>
      <c r="F1269" s="8">
        <v>38012</v>
      </c>
      <c r="G1269" s="8" t="s">
        <v>6241</v>
      </c>
      <c r="H1269" s="8" t="s">
        <v>249</v>
      </c>
      <c r="I1269" s="8" t="s">
        <v>90</v>
      </c>
      <c r="J1269" s="8" t="s">
        <v>5994</v>
      </c>
      <c r="K1269" s="8" t="s">
        <v>160</v>
      </c>
      <c r="L1269" s="8" t="s">
        <v>11986</v>
      </c>
      <c r="M1269" s="183">
        <v>45915.333333333343</v>
      </c>
      <c r="N1269" s="183">
        <v>45919.597222222219</v>
      </c>
      <c r="O1269" s="8"/>
      <c r="P1269" s="8" t="s">
        <v>8318</v>
      </c>
      <c r="Q1269" s="8" t="s">
        <v>8318</v>
      </c>
      <c r="R1269" s="8" t="s">
        <v>6245</v>
      </c>
      <c r="S1269" s="8" t="s">
        <v>6245</v>
      </c>
      <c r="T1269" s="8" t="s">
        <v>6246</v>
      </c>
      <c r="U1269" s="8" t="s">
        <v>7731</v>
      </c>
      <c r="V1269" s="8" t="s">
        <v>11987</v>
      </c>
      <c r="W1269" s="8" t="s">
        <v>165</v>
      </c>
      <c r="X1269" s="8"/>
      <c r="Y1269" s="94" t="str">
        <f>VLOOKUP(D1269,TIPOLOGIA!A:F,6,0)</f>
        <v>TIPO I</v>
      </c>
      <c r="Z1269" s="94" t="str">
        <f>VLOOKUP(D1269,TIPOLOGIA!A:F,5,0)</f>
        <v>TERRESTRE</v>
      </c>
      <c r="AA1269" s="8" t="s">
        <v>11005</v>
      </c>
      <c r="AB1269" s="8">
        <v>1</v>
      </c>
      <c r="AC1269" s="86">
        <f>IF(W1269="SOPORTE_TELEFÓNICO",'BASE LIQUIDACION REDEBAN 2025'!$B$19,IF(AND(W1269="VISITA_TÉCNICA",Y1269="TIPO II"),'BASE LIQUIDACION REDEBAN 2025'!$B$18,'BASE LIQUIDACION REDEBAN 2025'!$B$17))</f>
        <v>35779.500569199998</v>
      </c>
      <c r="AD1269" s="86">
        <v>0</v>
      </c>
      <c r="AE1269" s="86">
        <f t="shared" si="19"/>
        <v>35779.500569199998</v>
      </c>
      <c r="AG1269" s="78"/>
    </row>
    <row r="1270" spans="1:33" s="49" customFormat="1">
      <c r="A1270" s="8" t="s">
        <v>90</v>
      </c>
      <c r="B1270" s="94" t="str">
        <f>VLOOKUP(A1270,'CENTRO DE COSTOS'!A:D,4,FALSE)</f>
        <v>JUAN SEBASTIÁN RÍOS CASTRILLÓN</v>
      </c>
      <c r="C1270" s="94" t="str">
        <f>VLOOKUP(A1270,'CENTRO DE COSTOS'!A:D,2,FALSE)</f>
        <v>0004-0005</v>
      </c>
      <c r="D1270" s="8">
        <v>5001</v>
      </c>
      <c r="E1270" s="8">
        <v>2737459</v>
      </c>
      <c r="F1270" s="8">
        <v>45019</v>
      </c>
      <c r="G1270" s="8" t="s">
        <v>6241</v>
      </c>
      <c r="H1270" s="8" t="s">
        <v>249</v>
      </c>
      <c r="I1270" s="8" t="s">
        <v>90</v>
      </c>
      <c r="J1270" s="8" t="s">
        <v>11988</v>
      </c>
      <c r="K1270" s="8" t="s">
        <v>160</v>
      </c>
      <c r="L1270" s="8" t="s">
        <v>11989</v>
      </c>
      <c r="M1270" s="183">
        <v>45915.333333333343</v>
      </c>
      <c r="N1270" s="183">
        <v>45919.597222222219</v>
      </c>
      <c r="O1270" s="8"/>
      <c r="P1270" s="8" t="s">
        <v>8318</v>
      </c>
      <c r="Q1270" s="8" t="s">
        <v>8318</v>
      </c>
      <c r="R1270" s="8" t="s">
        <v>243</v>
      </c>
      <c r="S1270" s="8" t="s">
        <v>365</v>
      </c>
      <c r="T1270" s="8" t="s">
        <v>6246</v>
      </c>
      <c r="U1270" s="8" t="s">
        <v>7731</v>
      </c>
      <c r="V1270" s="8" t="s">
        <v>11990</v>
      </c>
      <c r="W1270" s="8" t="s">
        <v>165</v>
      </c>
      <c r="X1270" s="8"/>
      <c r="Y1270" s="94" t="str">
        <f>VLOOKUP(D1270,TIPOLOGIA!A:F,6,0)</f>
        <v>TIPO I</v>
      </c>
      <c r="Z1270" s="94" t="str">
        <f>VLOOKUP(D1270,TIPOLOGIA!A:F,5,0)</f>
        <v>TERRESTRE</v>
      </c>
      <c r="AA1270" s="8" t="s">
        <v>11005</v>
      </c>
      <c r="AB1270" s="8">
        <v>1</v>
      </c>
      <c r="AC1270" s="86">
        <f>IF(W1270="SOPORTE_TELEFÓNICO",'BASE LIQUIDACION REDEBAN 2025'!$B$19,IF(AND(W1270="VISITA_TÉCNICA",Y1270="TIPO II"),'BASE LIQUIDACION REDEBAN 2025'!$B$18,'BASE LIQUIDACION REDEBAN 2025'!$B$17))</f>
        <v>35779.500569199998</v>
      </c>
      <c r="AD1270" s="86">
        <v>0</v>
      </c>
      <c r="AE1270" s="86">
        <f t="shared" si="19"/>
        <v>35779.500569199998</v>
      </c>
      <c r="AG1270" s="78"/>
    </row>
    <row r="1271" spans="1:33" s="49" customFormat="1">
      <c r="A1271" s="8" t="s">
        <v>81</v>
      </c>
      <c r="B1271" s="94" t="str">
        <f>VLOOKUP(A1271,'CENTRO DE COSTOS'!A:D,4,FALSE)</f>
        <v>MIGUEL JULIÁN HERNÁNDEZ GUARÍN</v>
      </c>
      <c r="C1271" s="94" t="str">
        <f>VLOOKUP(A1271,'CENTRO DE COSTOS'!A:D,2,FALSE)</f>
        <v>0004-0008</v>
      </c>
      <c r="D1271" s="8">
        <v>54810</v>
      </c>
      <c r="E1271" s="8">
        <v>2751364</v>
      </c>
      <c r="F1271" s="8">
        <v>57755</v>
      </c>
      <c r="G1271" s="8" t="s">
        <v>6241</v>
      </c>
      <c r="H1271" s="8" t="s">
        <v>296</v>
      </c>
      <c r="I1271" s="8" t="s">
        <v>4896</v>
      </c>
      <c r="J1271" s="8" t="s">
        <v>11991</v>
      </c>
      <c r="K1271" s="8" t="s">
        <v>160</v>
      </c>
      <c r="L1271" s="8" t="s">
        <v>11992</v>
      </c>
      <c r="M1271" s="183">
        <v>45907.333333333343</v>
      </c>
      <c r="N1271" s="183">
        <v>45919.615277777782</v>
      </c>
      <c r="O1271" s="8"/>
      <c r="P1271" s="8" t="s">
        <v>8318</v>
      </c>
      <c r="Q1271" s="8" t="s">
        <v>8318</v>
      </c>
      <c r="R1271" s="8" t="s">
        <v>243</v>
      </c>
      <c r="S1271" s="8" t="s">
        <v>365</v>
      </c>
      <c r="T1271" s="8" t="s">
        <v>6246</v>
      </c>
      <c r="U1271" s="8" t="s">
        <v>7731</v>
      </c>
      <c r="V1271" s="8" t="s">
        <v>11993</v>
      </c>
      <c r="W1271" s="8" t="s">
        <v>165</v>
      </c>
      <c r="X1271" s="8"/>
      <c r="Y1271" s="94" t="str">
        <f>VLOOKUP(D1271,TIPOLOGIA!A:F,6,0)</f>
        <v>TIPO IV ESPECIAL</v>
      </c>
      <c r="Z1271" s="94" t="str">
        <f>VLOOKUP(D1271,TIPOLOGIA!A:F,5,0)</f>
        <v>TERRESTRE</v>
      </c>
      <c r="AA1271" s="8" t="s">
        <v>730</v>
      </c>
      <c r="AB1271" s="8">
        <v>1</v>
      </c>
      <c r="AC1271" s="86">
        <f>IF(W1271="SOPORTE_TELEFÓNICO",'BASE LIQUIDACION REDEBAN 2025'!$B$19,IF(AND(W1271="VISITA_TÉCNICA",Y1271="TIPO II"),'BASE LIQUIDACION REDEBAN 2025'!$B$18,'BASE LIQUIDACION REDEBAN 2025'!$B$17))</f>
        <v>35779.500569199998</v>
      </c>
      <c r="AD1271" s="86">
        <v>0</v>
      </c>
      <c r="AE1271" s="86">
        <f t="shared" si="19"/>
        <v>35779.500569199998</v>
      </c>
      <c r="AG1271" s="78"/>
    </row>
    <row r="1272" spans="1:33" s="49" customFormat="1">
      <c r="A1272" s="8" t="s">
        <v>68</v>
      </c>
      <c r="B1272" s="94" t="str">
        <f>VLOOKUP(A1272,'CENTRO DE COSTOS'!A:D,4,FALSE)</f>
        <v>WILLIAM ASDRUBAL ROZO ROZO</v>
      </c>
      <c r="C1272" s="94" t="str">
        <f>VLOOKUP(A1272,'CENTRO DE COSTOS'!A:D,2,FALSE)</f>
        <v>0004-0004</v>
      </c>
      <c r="D1272" s="8">
        <v>11001</v>
      </c>
      <c r="E1272" s="8">
        <v>2761406</v>
      </c>
      <c r="F1272" s="8">
        <v>63727</v>
      </c>
      <c r="G1272" s="8" t="s">
        <v>6241</v>
      </c>
      <c r="H1272" s="8" t="s">
        <v>417</v>
      </c>
      <c r="I1272" s="8" t="s">
        <v>68</v>
      </c>
      <c r="J1272" s="8" t="s">
        <v>11994</v>
      </c>
      <c r="K1272" s="8" t="s">
        <v>160</v>
      </c>
      <c r="L1272" s="8" t="s">
        <v>11995</v>
      </c>
      <c r="M1272" s="183">
        <v>45918.54583333333</v>
      </c>
      <c r="N1272" s="183">
        <v>45919.616666666669</v>
      </c>
      <c r="O1272" s="8"/>
      <c r="P1272" s="8" t="s">
        <v>8318</v>
      </c>
      <c r="Q1272" s="8" t="s">
        <v>8318</v>
      </c>
      <c r="R1272" s="8" t="s">
        <v>6245</v>
      </c>
      <c r="S1272" s="8" t="s">
        <v>6245</v>
      </c>
      <c r="T1272" s="8" t="s">
        <v>6246</v>
      </c>
      <c r="U1272" s="8" t="s">
        <v>7731</v>
      </c>
      <c r="V1272" s="8" t="s">
        <v>11996</v>
      </c>
      <c r="W1272" s="8" t="s">
        <v>165</v>
      </c>
      <c r="X1272" s="8"/>
      <c r="Y1272" s="94" t="str">
        <f>VLOOKUP(D1272,TIPOLOGIA!A:F,6,0)</f>
        <v>TIPO I</v>
      </c>
      <c r="Z1272" s="94" t="str">
        <f>VLOOKUP(D1272,TIPOLOGIA!A:F,5,0)</f>
        <v>TERRESTRE</v>
      </c>
      <c r="AA1272" s="8" t="s">
        <v>561</v>
      </c>
      <c r="AB1272" s="8">
        <v>1</v>
      </c>
      <c r="AC1272" s="86">
        <f>IF(W1272="SOPORTE_TELEFÓNICO",'BASE LIQUIDACION REDEBAN 2025'!$B$19,IF(AND(W1272="VISITA_TÉCNICA",Y1272="TIPO II"),'BASE LIQUIDACION REDEBAN 2025'!$B$18,'BASE LIQUIDACION REDEBAN 2025'!$B$17))</f>
        <v>35779.500569199998</v>
      </c>
      <c r="AD1272" s="86">
        <v>0</v>
      </c>
      <c r="AE1272" s="86">
        <f t="shared" si="19"/>
        <v>35779.500569199998</v>
      </c>
      <c r="AG1272" s="78"/>
    </row>
    <row r="1273" spans="1:33" s="49" customFormat="1">
      <c r="A1273" s="8" t="s">
        <v>68</v>
      </c>
      <c r="B1273" s="94" t="str">
        <f>VLOOKUP(A1273,'CENTRO DE COSTOS'!A:D,4,FALSE)</f>
        <v>WILLIAM ASDRUBAL ROZO ROZO</v>
      </c>
      <c r="C1273" s="94" t="str">
        <f>VLOOKUP(A1273,'CENTRO DE COSTOS'!A:D,2,FALSE)</f>
        <v>0004-0004</v>
      </c>
      <c r="D1273" s="8">
        <v>25797</v>
      </c>
      <c r="E1273" s="8">
        <v>2762838</v>
      </c>
      <c r="F1273" s="8">
        <v>57792</v>
      </c>
      <c r="G1273" s="8" t="s">
        <v>6241</v>
      </c>
      <c r="H1273" s="8" t="s">
        <v>417</v>
      </c>
      <c r="I1273" s="8" t="s">
        <v>614</v>
      </c>
      <c r="J1273" s="8" t="s">
        <v>11997</v>
      </c>
      <c r="K1273" s="8" t="s">
        <v>160</v>
      </c>
      <c r="L1273" s="8" t="s">
        <v>11998</v>
      </c>
      <c r="M1273" s="183">
        <v>45918.674305555563</v>
      </c>
      <c r="N1273" s="183">
        <v>45919.624305555553</v>
      </c>
      <c r="O1273" s="8"/>
      <c r="P1273" s="8" t="s">
        <v>8318</v>
      </c>
      <c r="Q1273" s="8" t="s">
        <v>8318</v>
      </c>
      <c r="R1273" s="8" t="s">
        <v>6245</v>
      </c>
      <c r="S1273" s="8" t="s">
        <v>6245</v>
      </c>
      <c r="T1273" s="8" t="s">
        <v>6246</v>
      </c>
      <c r="U1273" s="8" t="s">
        <v>7731</v>
      </c>
      <c r="V1273" s="8" t="s">
        <v>11999</v>
      </c>
      <c r="W1273" s="8" t="s">
        <v>165</v>
      </c>
      <c r="X1273" s="8"/>
      <c r="Y1273" s="94" t="str">
        <f>VLOOKUP(D1273,TIPOLOGIA!A:F,6,0)</f>
        <v>TIPO II</v>
      </c>
      <c r="Z1273" s="94" t="str">
        <f>VLOOKUP(D1273,TIPOLOGIA!A:F,5,0)</f>
        <v>TERRESTRE</v>
      </c>
      <c r="AA1273" s="8" t="s">
        <v>551</v>
      </c>
      <c r="AB1273" s="8">
        <v>1</v>
      </c>
      <c r="AC1273" s="86">
        <f>IF(W1273="SOPORTE_TELEFÓNICO",'BASE LIQUIDACION REDEBAN 2025'!$B$19,IF(AND(W1273="VISITA_TÉCNICA",Y1273="TIPO II"),'BASE LIQUIDACION REDEBAN 2025'!$B$18,'BASE LIQUIDACION REDEBAN 2025'!$B$17))</f>
        <v>67654.12000000001</v>
      </c>
      <c r="AD1273" s="86">
        <v>0</v>
      </c>
      <c r="AE1273" s="86">
        <f t="shared" si="19"/>
        <v>67654.12000000001</v>
      </c>
      <c r="AG1273" s="78"/>
    </row>
    <row r="1274" spans="1:33" s="49" customFormat="1">
      <c r="A1274" s="8" t="s">
        <v>68</v>
      </c>
      <c r="B1274" s="94" t="str">
        <f>VLOOKUP(A1274,'CENTRO DE COSTOS'!A:D,4,FALSE)</f>
        <v>WILLIAM ASDRUBAL ROZO ROZO</v>
      </c>
      <c r="C1274" s="94" t="str">
        <f>VLOOKUP(A1274,'CENTRO DE COSTOS'!A:D,2,FALSE)</f>
        <v>0004-0004</v>
      </c>
      <c r="D1274" s="8">
        <v>25754</v>
      </c>
      <c r="E1274" s="8">
        <v>2761152</v>
      </c>
      <c r="F1274" s="8">
        <v>58326</v>
      </c>
      <c r="G1274" s="8" t="s">
        <v>6241</v>
      </c>
      <c r="H1274" s="8" t="s">
        <v>417</v>
      </c>
      <c r="I1274" s="8" t="s">
        <v>418</v>
      </c>
      <c r="J1274" s="8" t="s">
        <v>9680</v>
      </c>
      <c r="K1274" s="8" t="s">
        <v>160</v>
      </c>
      <c r="L1274" s="8" t="s">
        <v>12000</v>
      </c>
      <c r="M1274" s="183">
        <v>45918.525694444441</v>
      </c>
      <c r="N1274" s="183">
        <v>45919.627083333333</v>
      </c>
      <c r="O1274" s="8"/>
      <c r="P1274" s="8" t="s">
        <v>8318</v>
      </c>
      <c r="Q1274" s="8" t="s">
        <v>8318</v>
      </c>
      <c r="R1274" s="8" t="s">
        <v>6245</v>
      </c>
      <c r="S1274" s="8" t="s">
        <v>6245</v>
      </c>
      <c r="T1274" s="8" t="s">
        <v>6246</v>
      </c>
      <c r="U1274" s="8" t="s">
        <v>7731</v>
      </c>
      <c r="V1274" s="8" t="s">
        <v>12001</v>
      </c>
      <c r="W1274" s="8" t="s">
        <v>165</v>
      </c>
      <c r="X1274" s="8"/>
      <c r="Y1274" s="94" t="str">
        <f>VLOOKUP(D1274,TIPOLOGIA!A:F,6,0)</f>
        <v>TIPO I</v>
      </c>
      <c r="Z1274" s="94" t="str">
        <f>VLOOKUP(D1274,TIPOLOGIA!A:F,5,0)</f>
        <v>TERRESTRE</v>
      </c>
      <c r="AA1274" s="8" t="s">
        <v>422</v>
      </c>
      <c r="AB1274" s="8">
        <v>1</v>
      </c>
      <c r="AC1274" s="86">
        <f>IF(W1274="SOPORTE_TELEFÓNICO",'BASE LIQUIDACION REDEBAN 2025'!$B$19,IF(AND(W1274="VISITA_TÉCNICA",Y1274="TIPO II"),'BASE LIQUIDACION REDEBAN 2025'!$B$18,'BASE LIQUIDACION REDEBAN 2025'!$B$17))</f>
        <v>35779.500569199998</v>
      </c>
      <c r="AD1274" s="86">
        <v>0</v>
      </c>
      <c r="AE1274" s="86">
        <f t="shared" si="19"/>
        <v>35779.500569199998</v>
      </c>
      <c r="AG1274" s="78"/>
    </row>
    <row r="1275" spans="1:33" s="49" customFormat="1">
      <c r="A1275" s="8" t="s">
        <v>90</v>
      </c>
      <c r="B1275" s="94" t="str">
        <f>VLOOKUP(A1275,'CENTRO DE COSTOS'!A:D,4,FALSE)</f>
        <v>JUAN SEBASTIÁN RÍOS CASTRILLÓN</v>
      </c>
      <c r="C1275" s="94" t="str">
        <f>VLOOKUP(A1275,'CENTRO DE COSTOS'!A:D,2,FALSE)</f>
        <v>0004-0005</v>
      </c>
      <c r="D1275" s="8">
        <v>5667</v>
      </c>
      <c r="E1275" s="8">
        <v>2746577</v>
      </c>
      <c r="F1275" s="8">
        <v>79651</v>
      </c>
      <c r="G1275" s="8" t="s">
        <v>6241</v>
      </c>
      <c r="H1275" s="8" t="s">
        <v>249</v>
      </c>
      <c r="I1275" s="8" t="s">
        <v>8129</v>
      </c>
      <c r="J1275" s="8" t="s">
        <v>12002</v>
      </c>
      <c r="K1275" s="8" t="s">
        <v>160</v>
      </c>
      <c r="L1275" s="8" t="s">
        <v>12003</v>
      </c>
      <c r="M1275" s="183">
        <v>45916.38958333333</v>
      </c>
      <c r="N1275" s="183">
        <v>45919.634027777778</v>
      </c>
      <c r="O1275" s="8"/>
      <c r="P1275" s="8" t="s">
        <v>8318</v>
      </c>
      <c r="Q1275" s="8" t="s">
        <v>8318</v>
      </c>
      <c r="R1275" s="8" t="s">
        <v>162</v>
      </c>
      <c r="S1275" s="8" t="s">
        <v>162</v>
      </c>
      <c r="T1275" s="8" t="s">
        <v>6246</v>
      </c>
      <c r="U1275" s="8" t="s">
        <v>7731</v>
      </c>
      <c r="V1275" s="8" t="s">
        <v>12004</v>
      </c>
      <c r="W1275" s="8" t="s">
        <v>8320</v>
      </c>
      <c r="X1275" s="8"/>
      <c r="Y1275" s="94" t="str">
        <f>VLOOKUP(D1275,TIPOLOGIA!A:F,6,0)</f>
        <v>TIPO III</v>
      </c>
      <c r="Z1275" s="94" t="str">
        <f>VLOOKUP(D1275,TIPOLOGIA!A:F,5,0)</f>
        <v>TERRESTRE</v>
      </c>
      <c r="AA1275" s="8"/>
      <c r="AB1275" s="8">
        <v>0</v>
      </c>
      <c r="AC1275" s="86">
        <f>IF(W1275="SOPORTE_TELEFÓNICO",'BASE LIQUIDACION REDEBAN 2025'!$B$19,IF(AND(W1275="VISITA_TÉCNICA",Y1275="TIPO II"),'BASE LIQUIDACION REDEBAN 2025'!$B$18,'BASE LIQUIDACION REDEBAN 2025'!$B$17))</f>
        <v>35779.500569199998</v>
      </c>
      <c r="AD1275" s="86">
        <v>0</v>
      </c>
      <c r="AE1275" s="86">
        <f t="shared" si="19"/>
        <v>35779.500569199998</v>
      </c>
      <c r="AG1275" s="78"/>
    </row>
    <row r="1276" spans="1:33" s="49" customFormat="1">
      <c r="A1276" s="8" t="s">
        <v>72</v>
      </c>
      <c r="B1276" s="94" t="str">
        <f>VLOOKUP(A1276,'CENTRO DE COSTOS'!A:D,4,FALSE)</f>
        <v>MIGUEL JULIÁN HERNÁNDEZ GUARÍN</v>
      </c>
      <c r="C1276" s="94" t="str">
        <f>VLOOKUP(A1276,'CENTRO DE COSTOS'!A:D,2,FALSE)</f>
        <v>0004-0008</v>
      </c>
      <c r="D1276" s="8">
        <v>68615</v>
      </c>
      <c r="E1276" s="8">
        <v>2755365</v>
      </c>
      <c r="F1276" s="8">
        <v>69616</v>
      </c>
      <c r="G1276" s="8" t="s">
        <v>6241</v>
      </c>
      <c r="H1276" s="8" t="s">
        <v>224</v>
      </c>
      <c r="I1276" s="8" t="s">
        <v>1026</v>
      </c>
      <c r="J1276" s="8" t="s">
        <v>12005</v>
      </c>
      <c r="K1276" s="8" t="s">
        <v>160</v>
      </c>
      <c r="L1276" s="8" t="s">
        <v>12006</v>
      </c>
      <c r="M1276" s="183">
        <v>45917.586805555547</v>
      </c>
      <c r="N1276" s="183">
        <v>45919.640277777777</v>
      </c>
      <c r="O1276" s="8"/>
      <c r="P1276" s="8" t="s">
        <v>8318</v>
      </c>
      <c r="Q1276" s="8" t="s">
        <v>8318</v>
      </c>
      <c r="R1276" s="8" t="s">
        <v>6245</v>
      </c>
      <c r="S1276" s="8" t="s">
        <v>6245</v>
      </c>
      <c r="T1276" s="8" t="s">
        <v>6246</v>
      </c>
      <c r="U1276" s="8" t="s">
        <v>7731</v>
      </c>
      <c r="V1276" s="8" t="s">
        <v>12007</v>
      </c>
      <c r="W1276" s="8" t="s">
        <v>8320</v>
      </c>
      <c r="X1276" s="8"/>
      <c r="Y1276" s="94" t="str">
        <f>VLOOKUP(D1276,TIPOLOGIA!A:F,6,0)</f>
        <v>TIPO II</v>
      </c>
      <c r="Z1276" s="94" t="str">
        <f>VLOOKUP(D1276,TIPOLOGIA!A:F,5,0)</f>
        <v>TERRESTRE</v>
      </c>
      <c r="AA1276" s="8" t="s">
        <v>874</v>
      </c>
      <c r="AB1276" s="8">
        <v>0</v>
      </c>
      <c r="AC1276" s="86">
        <f>IF(W1276="SOPORTE_TELEFÓNICO",'BASE LIQUIDACION REDEBAN 2025'!$B$19,IF(AND(W1276="VISITA_TÉCNICA",Y1276="TIPO II"),'BASE LIQUIDACION REDEBAN 2025'!$B$18,'BASE LIQUIDACION REDEBAN 2025'!$B$17))</f>
        <v>35779.500569199998</v>
      </c>
      <c r="AD1276" s="86">
        <v>0</v>
      </c>
      <c r="AE1276" s="86">
        <f t="shared" ref="AE1276:AE1339" si="20">IF(W1276="VISITA_TÉCNICA",AC1276*AB1276,AC1276)</f>
        <v>35779.500569199998</v>
      </c>
      <c r="AG1276" s="78"/>
    </row>
    <row r="1277" spans="1:33" s="49" customFormat="1">
      <c r="A1277" s="8" t="s">
        <v>72</v>
      </c>
      <c r="B1277" s="94" t="str">
        <f>VLOOKUP(A1277,'CENTRO DE COSTOS'!A:D,4,FALSE)</f>
        <v>MIGUEL JULIÁN HERNÁNDEZ GUARÍN</v>
      </c>
      <c r="C1277" s="94" t="str">
        <f>VLOOKUP(A1277,'CENTRO DE COSTOS'!A:D,2,FALSE)</f>
        <v>0004-0008</v>
      </c>
      <c r="D1277" s="8">
        <v>68615</v>
      </c>
      <c r="E1277" s="8">
        <v>2754349</v>
      </c>
      <c r="F1277" s="8">
        <v>75776</v>
      </c>
      <c r="G1277" s="8" t="s">
        <v>6241</v>
      </c>
      <c r="H1277" s="8" t="s">
        <v>224</v>
      </c>
      <c r="I1277" s="8" t="s">
        <v>1026</v>
      </c>
      <c r="J1277" s="8" t="s">
        <v>12008</v>
      </c>
      <c r="K1277" s="8" t="s">
        <v>160</v>
      </c>
      <c r="L1277" s="8" t="s">
        <v>12009</v>
      </c>
      <c r="M1277" s="183">
        <v>45917.469444444447</v>
      </c>
      <c r="N1277" s="183">
        <v>45919.640277777777</v>
      </c>
      <c r="O1277" s="8"/>
      <c r="P1277" s="8" t="s">
        <v>8318</v>
      </c>
      <c r="Q1277" s="8" t="s">
        <v>8318</v>
      </c>
      <c r="R1277" s="8" t="s">
        <v>6245</v>
      </c>
      <c r="S1277" s="8" t="s">
        <v>6245</v>
      </c>
      <c r="T1277" s="8" t="s">
        <v>6246</v>
      </c>
      <c r="U1277" s="8" t="s">
        <v>7731</v>
      </c>
      <c r="V1277" s="8" t="s">
        <v>12010</v>
      </c>
      <c r="W1277" s="8" t="s">
        <v>8320</v>
      </c>
      <c r="X1277" s="8"/>
      <c r="Y1277" s="94" t="str">
        <f>VLOOKUP(D1277,TIPOLOGIA!A:F,6,0)</f>
        <v>TIPO II</v>
      </c>
      <c r="Z1277" s="94" t="str">
        <f>VLOOKUP(D1277,TIPOLOGIA!A:F,5,0)</f>
        <v>TERRESTRE</v>
      </c>
      <c r="AA1277" s="8" t="s">
        <v>874</v>
      </c>
      <c r="AB1277" s="8">
        <v>0</v>
      </c>
      <c r="AC1277" s="86">
        <f>IF(W1277="SOPORTE_TELEFÓNICO",'BASE LIQUIDACION REDEBAN 2025'!$B$19,IF(AND(W1277="VISITA_TÉCNICA",Y1277="TIPO II"),'BASE LIQUIDACION REDEBAN 2025'!$B$18,'BASE LIQUIDACION REDEBAN 2025'!$B$17))</f>
        <v>35779.500569199998</v>
      </c>
      <c r="AD1277" s="86">
        <v>0</v>
      </c>
      <c r="AE1277" s="86">
        <f t="shared" si="20"/>
        <v>35779.500569199998</v>
      </c>
      <c r="AG1277" s="78"/>
    </row>
    <row r="1278" spans="1:33" s="49" customFormat="1">
      <c r="A1278" s="8" t="s">
        <v>94</v>
      </c>
      <c r="B1278" s="94" t="str">
        <f>VLOOKUP(A1278,'CENTRO DE COSTOS'!A:D,4,FALSE)</f>
        <v>DIEGO FERNANDO HENAO CARDONA</v>
      </c>
      <c r="C1278" s="94" t="str">
        <f>VLOOKUP(A1278,'CENTRO DE COSTOS'!A:D,2,FALSE)</f>
        <v>0004-0002</v>
      </c>
      <c r="D1278" s="8">
        <v>66001</v>
      </c>
      <c r="E1278" s="8">
        <v>2755467</v>
      </c>
      <c r="F1278" s="8">
        <v>30807</v>
      </c>
      <c r="G1278" s="8" t="s">
        <v>6241</v>
      </c>
      <c r="H1278" s="8" t="s">
        <v>186</v>
      </c>
      <c r="I1278" s="8" t="s">
        <v>94</v>
      </c>
      <c r="J1278" s="8" t="s">
        <v>9491</v>
      </c>
      <c r="K1278" s="8" t="s">
        <v>160</v>
      </c>
      <c r="L1278" s="8" t="s">
        <v>12011</v>
      </c>
      <c r="M1278" s="183">
        <v>45917.589583333327</v>
      </c>
      <c r="N1278" s="183">
        <v>45919.643055555563</v>
      </c>
      <c r="O1278" s="8"/>
      <c r="P1278" s="8" t="s">
        <v>8318</v>
      </c>
      <c r="Q1278" s="8" t="s">
        <v>8318</v>
      </c>
      <c r="R1278" s="8" t="s">
        <v>6245</v>
      </c>
      <c r="S1278" s="8" t="s">
        <v>6245</v>
      </c>
      <c r="T1278" s="8" t="s">
        <v>6246</v>
      </c>
      <c r="U1278" s="8" t="s">
        <v>7731</v>
      </c>
      <c r="V1278" s="8" t="s">
        <v>12012</v>
      </c>
      <c r="W1278" s="8" t="s">
        <v>165</v>
      </c>
      <c r="X1278" s="8"/>
      <c r="Y1278" s="94" t="str">
        <f>VLOOKUP(D1278,TIPOLOGIA!A:F,6,0)</f>
        <v>TIPO I</v>
      </c>
      <c r="Z1278" s="94" t="str">
        <f>VLOOKUP(D1278,TIPOLOGIA!A:F,5,0)</f>
        <v>TERRESTRE</v>
      </c>
      <c r="AA1278" s="8" t="s">
        <v>191</v>
      </c>
      <c r="AB1278" s="8">
        <v>1</v>
      </c>
      <c r="AC1278" s="86">
        <f>IF(W1278="SOPORTE_TELEFÓNICO",'BASE LIQUIDACION REDEBAN 2025'!$B$19,IF(AND(W1278="VISITA_TÉCNICA",Y1278="TIPO II"),'BASE LIQUIDACION REDEBAN 2025'!$B$18,'BASE LIQUIDACION REDEBAN 2025'!$B$17))</f>
        <v>35779.500569199998</v>
      </c>
      <c r="AD1278" s="86">
        <v>0</v>
      </c>
      <c r="AE1278" s="86">
        <f t="shared" si="20"/>
        <v>35779.500569199998</v>
      </c>
      <c r="AG1278" s="78"/>
    </row>
    <row r="1279" spans="1:33" s="49" customFormat="1">
      <c r="A1279" s="8" t="s">
        <v>68</v>
      </c>
      <c r="B1279" s="94" t="str">
        <f>VLOOKUP(A1279,'CENTRO DE COSTOS'!A:D,4,FALSE)</f>
        <v>WILLIAM ASDRUBAL ROZO ROZO</v>
      </c>
      <c r="C1279" s="94" t="str">
        <f>VLOOKUP(A1279,'CENTRO DE COSTOS'!A:D,2,FALSE)</f>
        <v>0004-0004</v>
      </c>
      <c r="D1279" s="8">
        <v>11001</v>
      </c>
      <c r="E1279" s="8">
        <v>2757252</v>
      </c>
      <c r="F1279" s="8">
        <v>79532</v>
      </c>
      <c r="G1279" s="8" t="s">
        <v>6241</v>
      </c>
      <c r="H1279" s="8" t="s">
        <v>417</v>
      </c>
      <c r="I1279" s="8" t="s">
        <v>68</v>
      </c>
      <c r="J1279" s="8" t="s">
        <v>12013</v>
      </c>
      <c r="K1279" s="8" t="s">
        <v>160</v>
      </c>
      <c r="L1279" s="8" t="s">
        <v>12014</v>
      </c>
      <c r="M1279" s="183">
        <v>45917.707638888889</v>
      </c>
      <c r="N1279" s="183">
        <v>45919.647916666669</v>
      </c>
      <c r="O1279" s="8"/>
      <c r="P1279" s="8" t="s">
        <v>8318</v>
      </c>
      <c r="Q1279" s="8" t="s">
        <v>8318</v>
      </c>
      <c r="R1279" s="8" t="s">
        <v>6245</v>
      </c>
      <c r="S1279" s="8" t="s">
        <v>6245</v>
      </c>
      <c r="T1279" s="8" t="s">
        <v>6246</v>
      </c>
      <c r="U1279" s="8" t="s">
        <v>7731</v>
      </c>
      <c r="V1279" s="8" t="s">
        <v>12015</v>
      </c>
      <c r="W1279" s="8" t="s">
        <v>165</v>
      </c>
      <c r="X1279" s="8"/>
      <c r="Y1279" s="94" t="str">
        <f>VLOOKUP(D1279,TIPOLOGIA!A:F,6,0)</f>
        <v>TIPO I</v>
      </c>
      <c r="Z1279" s="94" t="str">
        <f>VLOOKUP(D1279,TIPOLOGIA!A:F,5,0)</f>
        <v>TERRESTRE</v>
      </c>
      <c r="AA1279" s="8" t="s">
        <v>566</v>
      </c>
      <c r="AB1279" s="8">
        <v>1</v>
      </c>
      <c r="AC1279" s="86">
        <f>IF(W1279="SOPORTE_TELEFÓNICO",'BASE LIQUIDACION REDEBAN 2025'!$B$19,IF(AND(W1279="VISITA_TÉCNICA",Y1279="TIPO II"),'BASE LIQUIDACION REDEBAN 2025'!$B$18,'BASE LIQUIDACION REDEBAN 2025'!$B$17))</f>
        <v>35779.500569199998</v>
      </c>
      <c r="AD1279" s="86">
        <v>0</v>
      </c>
      <c r="AE1279" s="86">
        <f t="shared" si="20"/>
        <v>35779.500569199998</v>
      </c>
      <c r="AG1279" s="78"/>
    </row>
    <row r="1280" spans="1:33" s="49" customFormat="1">
      <c r="A1280" s="8" t="s">
        <v>64</v>
      </c>
      <c r="B1280" s="94" t="str">
        <f>VLOOKUP(A1280,'CENTRO DE COSTOS'!A:D,4,FALSE)</f>
        <v>JOSE MAURICIO HERNANDEZ ROJAS</v>
      </c>
      <c r="C1280" s="94" t="str">
        <f>VLOOKUP(A1280,'CENTRO DE COSTOS'!A:D,2,FALSE)</f>
        <v>0004-0001</v>
      </c>
      <c r="D1280" s="8">
        <v>8421</v>
      </c>
      <c r="E1280" s="8">
        <v>2753878</v>
      </c>
      <c r="F1280" s="8">
        <v>62738</v>
      </c>
      <c r="G1280" s="8" t="s">
        <v>6241</v>
      </c>
      <c r="H1280" s="8" t="s">
        <v>1045</v>
      </c>
      <c r="I1280" s="8" t="s">
        <v>12016</v>
      </c>
      <c r="J1280" s="8" t="s">
        <v>12017</v>
      </c>
      <c r="K1280" s="8" t="s">
        <v>160</v>
      </c>
      <c r="L1280" s="8" t="s">
        <v>12018</v>
      </c>
      <c r="M1280" s="183">
        <v>45917.447222222218</v>
      </c>
      <c r="N1280" s="183">
        <v>45919.649305555547</v>
      </c>
      <c r="O1280" s="8"/>
      <c r="P1280" s="8" t="s">
        <v>8318</v>
      </c>
      <c r="Q1280" s="8" t="s">
        <v>8318</v>
      </c>
      <c r="R1280" s="8" t="s">
        <v>6245</v>
      </c>
      <c r="S1280" s="8" t="s">
        <v>6245</v>
      </c>
      <c r="T1280" s="8" t="s">
        <v>6246</v>
      </c>
      <c r="U1280" s="8" t="s">
        <v>7731</v>
      </c>
      <c r="V1280" s="8" t="s">
        <v>12019</v>
      </c>
      <c r="W1280" s="8" t="s">
        <v>165</v>
      </c>
      <c r="X1280" s="8"/>
      <c r="Y1280" s="94" t="str">
        <f>VLOOKUP(D1280,TIPOLOGIA!A:F,6,0)</f>
        <v>TIPO II</v>
      </c>
      <c r="Z1280" s="94" t="str">
        <f>VLOOKUP(D1280,TIPOLOGIA!A:F,5,0)</f>
        <v>TERRESTRE</v>
      </c>
      <c r="AA1280" s="8" t="s">
        <v>1473</v>
      </c>
      <c r="AB1280" s="8">
        <v>1</v>
      </c>
      <c r="AC1280" s="86">
        <f>IF(W1280="SOPORTE_TELEFÓNICO",'BASE LIQUIDACION REDEBAN 2025'!$B$19,IF(AND(W1280="VISITA_TÉCNICA",Y1280="TIPO II"),'BASE LIQUIDACION REDEBAN 2025'!$B$18,'BASE LIQUIDACION REDEBAN 2025'!$B$17))</f>
        <v>67654.12000000001</v>
      </c>
      <c r="AD1280" s="86">
        <v>0</v>
      </c>
      <c r="AE1280" s="86">
        <f t="shared" si="20"/>
        <v>67654.12000000001</v>
      </c>
      <c r="AG1280" s="78"/>
    </row>
    <row r="1281" spans="1:33" s="49" customFormat="1">
      <c r="A1281" s="8" t="s">
        <v>68</v>
      </c>
      <c r="B1281" s="94" t="str">
        <f>VLOOKUP(A1281,'CENTRO DE COSTOS'!A:D,4,FALSE)</f>
        <v>WILLIAM ASDRUBAL ROZO ROZO</v>
      </c>
      <c r="C1281" s="94" t="str">
        <f>VLOOKUP(A1281,'CENTRO DE COSTOS'!A:D,2,FALSE)</f>
        <v>0004-0004</v>
      </c>
      <c r="D1281" s="8">
        <v>11001</v>
      </c>
      <c r="E1281" s="8">
        <v>2757299</v>
      </c>
      <c r="F1281" s="8">
        <v>35146</v>
      </c>
      <c r="G1281" s="8" t="s">
        <v>6241</v>
      </c>
      <c r="H1281" s="8" t="s">
        <v>417</v>
      </c>
      <c r="I1281" s="8" t="s">
        <v>68</v>
      </c>
      <c r="J1281" s="8" t="s">
        <v>12020</v>
      </c>
      <c r="K1281" s="8" t="s">
        <v>160</v>
      </c>
      <c r="L1281" s="8" t="s">
        <v>12021</v>
      </c>
      <c r="M1281" s="183">
        <v>45917.72152777778</v>
      </c>
      <c r="N1281" s="183">
        <v>45919.651388888888</v>
      </c>
      <c r="O1281" s="8"/>
      <c r="P1281" s="8" t="s">
        <v>8318</v>
      </c>
      <c r="Q1281" s="8" t="s">
        <v>8318</v>
      </c>
      <c r="R1281" s="8" t="s">
        <v>162</v>
      </c>
      <c r="S1281" s="8" t="s">
        <v>162</v>
      </c>
      <c r="T1281" s="8" t="s">
        <v>6246</v>
      </c>
      <c r="U1281" s="8" t="s">
        <v>7731</v>
      </c>
      <c r="V1281" s="8" t="s">
        <v>12022</v>
      </c>
      <c r="W1281" s="8" t="s">
        <v>165</v>
      </c>
      <c r="X1281" s="8"/>
      <c r="Y1281" s="94" t="str">
        <f>VLOOKUP(D1281,TIPOLOGIA!A:F,6,0)</f>
        <v>TIPO I</v>
      </c>
      <c r="Z1281" s="94" t="str">
        <f>VLOOKUP(D1281,TIPOLOGIA!A:F,5,0)</f>
        <v>TERRESTRE</v>
      </c>
      <c r="AA1281" s="8" t="s">
        <v>566</v>
      </c>
      <c r="AB1281" s="8">
        <v>1</v>
      </c>
      <c r="AC1281" s="86">
        <f>IF(W1281="SOPORTE_TELEFÓNICO",'BASE LIQUIDACION REDEBAN 2025'!$B$19,IF(AND(W1281="VISITA_TÉCNICA",Y1281="TIPO II"),'BASE LIQUIDACION REDEBAN 2025'!$B$18,'BASE LIQUIDACION REDEBAN 2025'!$B$17))</f>
        <v>35779.500569199998</v>
      </c>
      <c r="AD1281" s="86">
        <v>0</v>
      </c>
      <c r="AE1281" s="86">
        <f t="shared" si="20"/>
        <v>35779.500569199998</v>
      </c>
      <c r="AG1281" s="78"/>
    </row>
    <row r="1282" spans="1:33" s="49" customFormat="1">
      <c r="A1282" s="8" t="s">
        <v>94</v>
      </c>
      <c r="B1282" s="94" t="str">
        <f>VLOOKUP(A1282,'CENTRO DE COSTOS'!A:D,4,FALSE)</f>
        <v>DIEGO FERNANDO HENAO CARDONA</v>
      </c>
      <c r="C1282" s="94" t="str">
        <f>VLOOKUP(A1282,'CENTRO DE COSTOS'!A:D,2,FALSE)</f>
        <v>0004-0002</v>
      </c>
      <c r="D1282" s="8">
        <v>66001</v>
      </c>
      <c r="E1282" s="8">
        <v>2761788</v>
      </c>
      <c r="F1282" s="8">
        <v>69362</v>
      </c>
      <c r="G1282" s="8" t="s">
        <v>6241</v>
      </c>
      <c r="H1282" s="8" t="s">
        <v>186</v>
      </c>
      <c r="I1282" s="8" t="s">
        <v>94</v>
      </c>
      <c r="J1282" s="8" t="s">
        <v>12023</v>
      </c>
      <c r="K1282" s="8" t="s">
        <v>160</v>
      </c>
      <c r="L1282" s="8" t="s">
        <v>12024</v>
      </c>
      <c r="M1282" s="183">
        <v>45918.613194444442</v>
      </c>
      <c r="N1282" s="183">
        <v>45919.654861111107</v>
      </c>
      <c r="O1282" s="8"/>
      <c r="P1282" s="8" t="s">
        <v>8318</v>
      </c>
      <c r="Q1282" s="8" t="s">
        <v>8318</v>
      </c>
      <c r="R1282" s="8" t="s">
        <v>243</v>
      </c>
      <c r="S1282" s="8" t="s">
        <v>244</v>
      </c>
      <c r="T1282" s="8" t="s">
        <v>6246</v>
      </c>
      <c r="U1282" s="8" t="s">
        <v>7731</v>
      </c>
      <c r="V1282" s="8" t="s">
        <v>12025</v>
      </c>
      <c r="W1282" s="8" t="s">
        <v>165</v>
      </c>
      <c r="X1282" s="8"/>
      <c r="Y1282" s="94" t="str">
        <f>VLOOKUP(D1282,TIPOLOGIA!A:F,6,0)</f>
        <v>TIPO I</v>
      </c>
      <c r="Z1282" s="94" t="str">
        <f>VLOOKUP(D1282,TIPOLOGIA!A:F,5,0)</f>
        <v>TERRESTRE</v>
      </c>
      <c r="AA1282" s="8" t="s">
        <v>191</v>
      </c>
      <c r="AB1282" s="8">
        <v>1</v>
      </c>
      <c r="AC1282" s="86">
        <f>IF(W1282="SOPORTE_TELEFÓNICO",'BASE LIQUIDACION REDEBAN 2025'!$B$19,IF(AND(W1282="VISITA_TÉCNICA",Y1282="TIPO II"),'BASE LIQUIDACION REDEBAN 2025'!$B$18,'BASE LIQUIDACION REDEBAN 2025'!$B$17))</f>
        <v>35779.500569199998</v>
      </c>
      <c r="AD1282" s="86">
        <v>0</v>
      </c>
      <c r="AE1282" s="86">
        <f t="shared" si="20"/>
        <v>35779.500569199998</v>
      </c>
      <c r="AG1282" s="78"/>
    </row>
    <row r="1283" spans="1:33" s="49" customFormat="1">
      <c r="A1283" s="8" t="s">
        <v>64</v>
      </c>
      <c r="B1283" s="94" t="str">
        <f>VLOOKUP(A1283,'CENTRO DE COSTOS'!A:D,4,FALSE)</f>
        <v>JOSE MAURICIO HERNANDEZ ROJAS</v>
      </c>
      <c r="C1283" s="94" t="str">
        <f>VLOOKUP(A1283,'CENTRO DE COSTOS'!A:D,2,FALSE)</f>
        <v>0004-0001</v>
      </c>
      <c r="D1283" s="8">
        <v>8421</v>
      </c>
      <c r="E1283" s="8">
        <v>2754971</v>
      </c>
      <c r="F1283" s="8">
        <v>60161</v>
      </c>
      <c r="G1283" s="8" t="s">
        <v>6241</v>
      </c>
      <c r="H1283" s="8" t="s">
        <v>1045</v>
      </c>
      <c r="I1283" s="8" t="s">
        <v>12016</v>
      </c>
      <c r="J1283" s="8" t="s">
        <v>12026</v>
      </c>
      <c r="K1283" s="8" t="s">
        <v>160</v>
      </c>
      <c r="L1283" s="8" t="s">
        <v>12027</v>
      </c>
      <c r="M1283" s="183">
        <v>45917.535416666673</v>
      </c>
      <c r="N1283" s="183">
        <v>45919.654861111107</v>
      </c>
      <c r="O1283" s="8"/>
      <c r="P1283" s="8" t="s">
        <v>8318</v>
      </c>
      <c r="Q1283" s="8" t="s">
        <v>8318</v>
      </c>
      <c r="R1283" s="8" t="s">
        <v>6245</v>
      </c>
      <c r="S1283" s="8" t="s">
        <v>6245</v>
      </c>
      <c r="T1283" s="8" t="s">
        <v>6246</v>
      </c>
      <c r="U1283" s="8" t="s">
        <v>7731</v>
      </c>
      <c r="V1283" s="8" t="s">
        <v>11967</v>
      </c>
      <c r="W1283" s="8" t="s">
        <v>165</v>
      </c>
      <c r="X1283" s="8"/>
      <c r="Y1283" s="94" t="str">
        <f>VLOOKUP(D1283,TIPOLOGIA!A:F,6,0)</f>
        <v>TIPO II</v>
      </c>
      <c r="Z1283" s="94" t="str">
        <f>VLOOKUP(D1283,TIPOLOGIA!A:F,5,0)</f>
        <v>TERRESTRE</v>
      </c>
      <c r="AA1283" s="8" t="s">
        <v>1473</v>
      </c>
      <c r="AB1283" s="8">
        <v>1</v>
      </c>
      <c r="AC1283" s="86">
        <f>IF(W1283="SOPORTE_TELEFÓNICO",'BASE LIQUIDACION REDEBAN 2025'!$B$19,IF(AND(W1283="VISITA_TÉCNICA",Y1283="TIPO II"),'BASE LIQUIDACION REDEBAN 2025'!$B$18,'BASE LIQUIDACION REDEBAN 2025'!$B$17))</f>
        <v>67654.12000000001</v>
      </c>
      <c r="AD1283" s="86">
        <v>0</v>
      </c>
      <c r="AE1283" s="86">
        <f t="shared" si="20"/>
        <v>67654.12000000001</v>
      </c>
      <c r="AG1283" s="78"/>
    </row>
    <row r="1284" spans="1:33" s="49" customFormat="1">
      <c r="A1284" s="8" t="s">
        <v>81</v>
      </c>
      <c r="B1284" s="94" t="str">
        <f>VLOOKUP(A1284,'CENTRO DE COSTOS'!A:D,4,FALSE)</f>
        <v>MIGUEL JULIÁN HERNÁNDEZ GUARÍN</v>
      </c>
      <c r="C1284" s="94" t="str">
        <f>VLOOKUP(A1284,'CENTRO DE COSTOS'!A:D,2,FALSE)</f>
        <v>0004-0008</v>
      </c>
      <c r="D1284" s="8">
        <v>54001</v>
      </c>
      <c r="E1284" s="8">
        <v>2761589</v>
      </c>
      <c r="F1284" s="8">
        <v>79070</v>
      </c>
      <c r="G1284" s="8" t="s">
        <v>6241</v>
      </c>
      <c r="H1284" s="8" t="s">
        <v>296</v>
      </c>
      <c r="I1284" s="8" t="s">
        <v>81</v>
      </c>
      <c r="J1284" s="8" t="s">
        <v>12028</v>
      </c>
      <c r="K1284" s="8" t="s">
        <v>160</v>
      </c>
      <c r="L1284" s="8" t="s">
        <v>12029</v>
      </c>
      <c r="M1284" s="183">
        <v>45918.594444444447</v>
      </c>
      <c r="N1284" s="183">
        <v>45919.665277777778</v>
      </c>
      <c r="O1284" s="8"/>
      <c r="P1284" s="8" t="s">
        <v>8318</v>
      </c>
      <c r="Q1284" s="8" t="s">
        <v>8318</v>
      </c>
      <c r="R1284" s="8" t="s">
        <v>6245</v>
      </c>
      <c r="S1284" s="8" t="s">
        <v>6245</v>
      </c>
      <c r="T1284" s="8" t="s">
        <v>6246</v>
      </c>
      <c r="U1284" s="8" t="s">
        <v>7731</v>
      </c>
      <c r="V1284" s="8" t="s">
        <v>12030</v>
      </c>
      <c r="W1284" s="8" t="s">
        <v>165</v>
      </c>
      <c r="X1284" s="8"/>
      <c r="Y1284" s="94" t="str">
        <f>VLOOKUP(D1284,TIPOLOGIA!A:F,6,0)</f>
        <v>TIPO I</v>
      </c>
      <c r="Z1284" s="94" t="str">
        <f>VLOOKUP(D1284,TIPOLOGIA!A:F,5,0)</f>
        <v>TERRESTRE</v>
      </c>
      <c r="AA1284" s="8" t="s">
        <v>301</v>
      </c>
      <c r="AB1284" s="8">
        <v>1</v>
      </c>
      <c r="AC1284" s="86">
        <f>IF(W1284="SOPORTE_TELEFÓNICO",'BASE LIQUIDACION REDEBAN 2025'!$B$19,IF(AND(W1284="VISITA_TÉCNICA",Y1284="TIPO II"),'BASE LIQUIDACION REDEBAN 2025'!$B$18,'BASE LIQUIDACION REDEBAN 2025'!$B$17))</f>
        <v>35779.500569199998</v>
      </c>
      <c r="AD1284" s="86">
        <v>0</v>
      </c>
      <c r="AE1284" s="86">
        <f t="shared" si="20"/>
        <v>35779.500569199998</v>
      </c>
      <c r="AG1284" s="78"/>
    </row>
    <row r="1285" spans="1:33" s="49" customFormat="1">
      <c r="A1285" s="8" t="s">
        <v>64</v>
      </c>
      <c r="B1285" s="94" t="str">
        <f>VLOOKUP(A1285,'CENTRO DE COSTOS'!A:D,4,FALSE)</f>
        <v>JOSE MAURICIO HERNANDEZ ROJAS</v>
      </c>
      <c r="C1285" s="94" t="str">
        <f>VLOOKUP(A1285,'CENTRO DE COSTOS'!A:D,2,FALSE)</f>
        <v>0004-0001</v>
      </c>
      <c r="D1285" s="8">
        <v>8001</v>
      </c>
      <c r="E1285" s="8">
        <v>2760463</v>
      </c>
      <c r="F1285" s="8">
        <v>46387</v>
      </c>
      <c r="G1285" s="8" t="s">
        <v>6241</v>
      </c>
      <c r="H1285" s="8" t="s">
        <v>1045</v>
      </c>
      <c r="I1285" s="8" t="s">
        <v>64</v>
      </c>
      <c r="J1285" s="8" t="s">
        <v>8622</v>
      </c>
      <c r="K1285" s="8" t="s">
        <v>160</v>
      </c>
      <c r="L1285" s="8" t="s">
        <v>12031</v>
      </c>
      <c r="M1285" s="183">
        <v>45918.470833333333</v>
      </c>
      <c r="N1285" s="183">
        <v>45919.666666666657</v>
      </c>
      <c r="O1285" s="8"/>
      <c r="P1285" s="8" t="s">
        <v>8318</v>
      </c>
      <c r="Q1285" s="8" t="s">
        <v>8318</v>
      </c>
      <c r="R1285" s="8" t="s">
        <v>6245</v>
      </c>
      <c r="S1285" s="8" t="s">
        <v>6245</v>
      </c>
      <c r="T1285" s="8" t="s">
        <v>6246</v>
      </c>
      <c r="U1285" s="8" t="s">
        <v>7731</v>
      </c>
      <c r="V1285" s="8" t="s">
        <v>12032</v>
      </c>
      <c r="W1285" s="8" t="s">
        <v>165</v>
      </c>
      <c r="X1285" s="8"/>
      <c r="Y1285" s="94" t="str">
        <f>VLOOKUP(D1285,TIPOLOGIA!A:F,6,0)</f>
        <v>TIPO I</v>
      </c>
      <c r="Z1285" s="94" t="str">
        <f>VLOOKUP(D1285,TIPOLOGIA!A:F,5,0)</f>
        <v>TERRESTRE</v>
      </c>
      <c r="AA1285" s="8" t="s">
        <v>1743</v>
      </c>
      <c r="AB1285" s="8">
        <v>1</v>
      </c>
      <c r="AC1285" s="86">
        <f>IF(W1285="SOPORTE_TELEFÓNICO",'BASE LIQUIDACION REDEBAN 2025'!$B$19,IF(AND(W1285="VISITA_TÉCNICA",Y1285="TIPO II"),'BASE LIQUIDACION REDEBAN 2025'!$B$18,'BASE LIQUIDACION REDEBAN 2025'!$B$17))</f>
        <v>35779.500569199998</v>
      </c>
      <c r="AD1285" s="86">
        <v>0</v>
      </c>
      <c r="AE1285" s="86">
        <f t="shared" si="20"/>
        <v>35779.500569199998</v>
      </c>
      <c r="AG1285" s="78"/>
    </row>
    <row r="1286" spans="1:33" s="49" customFormat="1">
      <c r="A1286" s="8" t="s">
        <v>76</v>
      </c>
      <c r="B1286" s="94" t="str">
        <f>VLOOKUP(A1286,'CENTRO DE COSTOS'!A:D,4,FALSE)</f>
        <v>DIEGO FERNANDO HENAO CARDONA</v>
      </c>
      <c r="C1286" s="94" t="str">
        <f>VLOOKUP(A1286,'CENTRO DE COSTOS'!A:D,2,FALSE)</f>
        <v>0004-0003</v>
      </c>
      <c r="D1286" s="8">
        <v>76001</v>
      </c>
      <c r="E1286" s="8">
        <v>2759596</v>
      </c>
      <c r="F1286" s="8">
        <v>35514</v>
      </c>
      <c r="G1286" s="8" t="s">
        <v>6241</v>
      </c>
      <c r="H1286" s="8" t="s">
        <v>232</v>
      </c>
      <c r="I1286" s="8" t="s">
        <v>76</v>
      </c>
      <c r="J1286" s="8" t="s">
        <v>12033</v>
      </c>
      <c r="K1286" s="8" t="s">
        <v>160</v>
      </c>
      <c r="L1286" s="8" t="s">
        <v>12034</v>
      </c>
      <c r="M1286" s="183">
        <v>45918.417361111111</v>
      </c>
      <c r="N1286" s="183">
        <v>45919.668749999997</v>
      </c>
      <c r="O1286" s="8"/>
      <c r="P1286" s="8" t="s">
        <v>8318</v>
      </c>
      <c r="Q1286" s="8" t="s">
        <v>8318</v>
      </c>
      <c r="R1286" s="8" t="s">
        <v>357</v>
      </c>
      <c r="S1286" s="8" t="s">
        <v>7936</v>
      </c>
      <c r="T1286" s="8" t="s">
        <v>6246</v>
      </c>
      <c r="U1286" s="8" t="s">
        <v>7731</v>
      </c>
      <c r="V1286" s="8" t="s">
        <v>12035</v>
      </c>
      <c r="W1286" s="8" t="s">
        <v>165</v>
      </c>
      <c r="X1286" s="8"/>
      <c r="Y1286" s="94" t="str">
        <f>VLOOKUP(D1286,TIPOLOGIA!A:F,6,0)</f>
        <v>TIPO I</v>
      </c>
      <c r="Z1286" s="94" t="str">
        <f>VLOOKUP(D1286,TIPOLOGIA!A:F,5,0)</f>
        <v>TERRESTRE</v>
      </c>
      <c r="AA1286" s="8" t="s">
        <v>346</v>
      </c>
      <c r="AB1286" s="8">
        <v>1</v>
      </c>
      <c r="AC1286" s="86">
        <f>IF(W1286="SOPORTE_TELEFÓNICO",'BASE LIQUIDACION REDEBAN 2025'!$B$19,IF(AND(W1286="VISITA_TÉCNICA",Y1286="TIPO II"),'BASE LIQUIDACION REDEBAN 2025'!$B$18,'BASE LIQUIDACION REDEBAN 2025'!$B$17))</f>
        <v>35779.500569199998</v>
      </c>
      <c r="AD1286" s="86">
        <v>0</v>
      </c>
      <c r="AE1286" s="86">
        <f t="shared" si="20"/>
        <v>35779.500569199998</v>
      </c>
      <c r="AG1286" s="78"/>
    </row>
    <row r="1287" spans="1:33" s="49" customFormat="1">
      <c r="A1287" s="8" t="s">
        <v>76</v>
      </c>
      <c r="B1287" s="94" t="str">
        <f>VLOOKUP(A1287,'CENTRO DE COSTOS'!A:D,4,FALSE)</f>
        <v>DIEGO FERNANDO HENAO CARDONA</v>
      </c>
      <c r="C1287" s="94" t="str">
        <f>VLOOKUP(A1287,'CENTRO DE COSTOS'!A:D,2,FALSE)</f>
        <v>0004-0003</v>
      </c>
      <c r="D1287" s="8">
        <v>76001</v>
      </c>
      <c r="E1287" s="8">
        <v>2759574</v>
      </c>
      <c r="F1287" s="8">
        <v>42094</v>
      </c>
      <c r="G1287" s="8" t="s">
        <v>6241</v>
      </c>
      <c r="H1287" s="8" t="s">
        <v>232</v>
      </c>
      <c r="I1287" s="8" t="s">
        <v>76</v>
      </c>
      <c r="J1287" s="8" t="s">
        <v>12036</v>
      </c>
      <c r="K1287" s="8" t="s">
        <v>160</v>
      </c>
      <c r="L1287" s="8" t="s">
        <v>12037</v>
      </c>
      <c r="M1287" s="183">
        <v>45918.411805555559</v>
      </c>
      <c r="N1287" s="183">
        <v>45919.670138888891</v>
      </c>
      <c r="O1287" s="8"/>
      <c r="P1287" s="8" t="s">
        <v>8318</v>
      </c>
      <c r="Q1287" s="8" t="s">
        <v>8318</v>
      </c>
      <c r="R1287" s="8" t="s">
        <v>243</v>
      </c>
      <c r="S1287" s="8" t="s">
        <v>365</v>
      </c>
      <c r="T1287" s="8" t="s">
        <v>6246</v>
      </c>
      <c r="U1287" s="8" t="s">
        <v>7731</v>
      </c>
      <c r="V1287" s="8" t="s">
        <v>12038</v>
      </c>
      <c r="W1287" s="8" t="s">
        <v>165</v>
      </c>
      <c r="X1287" s="8"/>
      <c r="Y1287" s="94" t="str">
        <f>VLOOKUP(D1287,TIPOLOGIA!A:F,6,0)</f>
        <v>TIPO I</v>
      </c>
      <c r="Z1287" s="94" t="str">
        <f>VLOOKUP(D1287,TIPOLOGIA!A:F,5,0)</f>
        <v>TERRESTRE</v>
      </c>
      <c r="AA1287" s="8" t="s">
        <v>512</v>
      </c>
      <c r="AB1287" s="8">
        <v>1</v>
      </c>
      <c r="AC1287" s="86">
        <f>IF(W1287="SOPORTE_TELEFÓNICO",'BASE LIQUIDACION REDEBAN 2025'!$B$19,IF(AND(W1287="VISITA_TÉCNICA",Y1287="TIPO II"),'BASE LIQUIDACION REDEBAN 2025'!$B$18,'BASE LIQUIDACION REDEBAN 2025'!$B$17))</f>
        <v>35779.500569199998</v>
      </c>
      <c r="AD1287" s="86">
        <v>0</v>
      </c>
      <c r="AE1287" s="86">
        <f t="shared" si="20"/>
        <v>35779.500569199998</v>
      </c>
      <c r="AG1287" s="78"/>
    </row>
    <row r="1288" spans="1:33" s="49" customFormat="1">
      <c r="A1288" s="8" t="s">
        <v>90</v>
      </c>
      <c r="B1288" s="94" t="str">
        <f>VLOOKUP(A1288,'CENTRO DE COSTOS'!A:D,4,FALSE)</f>
        <v>JUAN SEBASTIÁN RÍOS CASTRILLÓN</v>
      </c>
      <c r="C1288" s="94" t="str">
        <f>VLOOKUP(A1288,'CENTRO DE COSTOS'!A:D,2,FALSE)</f>
        <v>0004-0005</v>
      </c>
      <c r="D1288" s="8">
        <v>5360</v>
      </c>
      <c r="E1288" s="8">
        <v>2753780</v>
      </c>
      <c r="F1288" s="8">
        <v>25889</v>
      </c>
      <c r="G1288" s="8" t="s">
        <v>6241</v>
      </c>
      <c r="H1288" s="8" t="s">
        <v>249</v>
      </c>
      <c r="I1288" s="8" t="s">
        <v>354</v>
      </c>
      <c r="J1288" s="8" t="s">
        <v>12039</v>
      </c>
      <c r="K1288" s="8" t="s">
        <v>160</v>
      </c>
      <c r="L1288" s="8" t="s">
        <v>12040</v>
      </c>
      <c r="M1288" s="183">
        <v>45917.433333333327</v>
      </c>
      <c r="N1288" s="183">
        <v>45919.67083333333</v>
      </c>
      <c r="O1288" s="8"/>
      <c r="P1288" s="8" t="s">
        <v>8318</v>
      </c>
      <c r="Q1288" s="8" t="s">
        <v>8318</v>
      </c>
      <c r="R1288" s="8" t="s">
        <v>243</v>
      </c>
      <c r="S1288" s="8" t="s">
        <v>365</v>
      </c>
      <c r="T1288" s="8" t="s">
        <v>6246</v>
      </c>
      <c r="U1288" s="8" t="s">
        <v>7731</v>
      </c>
      <c r="V1288" s="8" t="s">
        <v>12041</v>
      </c>
      <c r="W1288" s="8" t="s">
        <v>165</v>
      </c>
      <c r="X1288" s="8"/>
      <c r="Y1288" s="94" t="str">
        <f>VLOOKUP(D1288,TIPOLOGIA!A:F,6,0)</f>
        <v>TIPO I</v>
      </c>
      <c r="Z1288" s="94" t="str">
        <f>VLOOKUP(D1288,TIPOLOGIA!A:F,5,0)</f>
        <v>TERRESTRE</v>
      </c>
      <c r="AA1288" s="8" t="s">
        <v>3793</v>
      </c>
      <c r="AB1288" s="8">
        <v>1</v>
      </c>
      <c r="AC1288" s="86">
        <f>IF(W1288="SOPORTE_TELEFÓNICO",'BASE LIQUIDACION REDEBAN 2025'!$B$19,IF(AND(W1288="VISITA_TÉCNICA",Y1288="TIPO II"),'BASE LIQUIDACION REDEBAN 2025'!$B$18,'BASE LIQUIDACION REDEBAN 2025'!$B$17))</f>
        <v>35779.500569199998</v>
      </c>
      <c r="AD1288" s="86">
        <v>0</v>
      </c>
      <c r="AE1288" s="86">
        <f t="shared" si="20"/>
        <v>35779.500569199998</v>
      </c>
      <c r="AG1288" s="78"/>
    </row>
    <row r="1289" spans="1:33" s="49" customFormat="1">
      <c r="A1289" s="8" t="s">
        <v>90</v>
      </c>
      <c r="B1289" s="94" t="str">
        <f>VLOOKUP(A1289,'CENTRO DE COSTOS'!A:D,4,FALSE)</f>
        <v>JUAN SEBASTIÁN RÍOS CASTRILLÓN</v>
      </c>
      <c r="C1289" s="94" t="str">
        <f>VLOOKUP(A1289,'CENTRO DE COSTOS'!A:D,2,FALSE)</f>
        <v>0004-0005</v>
      </c>
      <c r="D1289" s="8">
        <v>5001</v>
      </c>
      <c r="E1289" s="8">
        <v>2753620</v>
      </c>
      <c r="F1289" s="8">
        <v>29623</v>
      </c>
      <c r="G1289" s="8" t="s">
        <v>6241</v>
      </c>
      <c r="H1289" s="8" t="s">
        <v>249</v>
      </c>
      <c r="I1289" s="8" t="s">
        <v>90</v>
      </c>
      <c r="J1289" s="8" t="s">
        <v>12042</v>
      </c>
      <c r="K1289" s="8" t="s">
        <v>160</v>
      </c>
      <c r="L1289" s="8" t="s">
        <v>12043</v>
      </c>
      <c r="M1289" s="183">
        <v>45917.425694444442</v>
      </c>
      <c r="N1289" s="183">
        <v>45919.67083333333</v>
      </c>
      <c r="O1289" s="8"/>
      <c r="P1289" s="8" t="s">
        <v>8318</v>
      </c>
      <c r="Q1289" s="8" t="s">
        <v>8318</v>
      </c>
      <c r="R1289" s="8" t="s">
        <v>357</v>
      </c>
      <c r="S1289" s="8" t="s">
        <v>358</v>
      </c>
      <c r="T1289" s="8" t="s">
        <v>6246</v>
      </c>
      <c r="U1289" s="8" t="s">
        <v>7731</v>
      </c>
      <c r="V1289" s="8" t="s">
        <v>12044</v>
      </c>
      <c r="W1289" s="8" t="s">
        <v>165</v>
      </c>
      <c r="X1289" s="8"/>
      <c r="Y1289" s="94" t="str">
        <f>VLOOKUP(D1289,TIPOLOGIA!A:F,6,0)</f>
        <v>TIPO I</v>
      </c>
      <c r="Z1289" s="94" t="str">
        <f>VLOOKUP(D1289,TIPOLOGIA!A:F,5,0)</f>
        <v>TERRESTRE</v>
      </c>
      <c r="AA1289" s="8" t="s">
        <v>3793</v>
      </c>
      <c r="AB1289" s="8">
        <v>1</v>
      </c>
      <c r="AC1289" s="86">
        <f>IF(W1289="SOPORTE_TELEFÓNICO",'BASE LIQUIDACION REDEBAN 2025'!$B$19,IF(AND(W1289="VISITA_TÉCNICA",Y1289="TIPO II"),'BASE LIQUIDACION REDEBAN 2025'!$B$18,'BASE LIQUIDACION REDEBAN 2025'!$B$17))</f>
        <v>35779.500569199998</v>
      </c>
      <c r="AD1289" s="86">
        <v>0</v>
      </c>
      <c r="AE1289" s="86">
        <f t="shared" si="20"/>
        <v>35779.500569199998</v>
      </c>
      <c r="AG1289" s="78"/>
    </row>
    <row r="1290" spans="1:33" s="49" customFormat="1">
      <c r="A1290" s="8" t="s">
        <v>90</v>
      </c>
      <c r="B1290" s="94" t="str">
        <f>VLOOKUP(A1290,'CENTRO DE COSTOS'!A:D,4,FALSE)</f>
        <v>JUAN SEBASTIÁN RÍOS CASTRILLÓN</v>
      </c>
      <c r="C1290" s="94" t="str">
        <f>VLOOKUP(A1290,'CENTRO DE COSTOS'!A:D,2,FALSE)</f>
        <v>0004-0005</v>
      </c>
      <c r="D1290" s="8">
        <v>5360</v>
      </c>
      <c r="E1290" s="8">
        <v>2754516</v>
      </c>
      <c r="F1290" s="8">
        <v>26969</v>
      </c>
      <c r="G1290" s="8" t="s">
        <v>6241</v>
      </c>
      <c r="H1290" s="8" t="s">
        <v>249</v>
      </c>
      <c r="I1290" s="8" t="s">
        <v>354</v>
      </c>
      <c r="J1290" s="8" t="s">
        <v>12045</v>
      </c>
      <c r="K1290" s="8" t="s">
        <v>160</v>
      </c>
      <c r="L1290" s="8" t="s">
        <v>12046</v>
      </c>
      <c r="M1290" s="183">
        <v>45917.478472222218</v>
      </c>
      <c r="N1290" s="183">
        <v>45919.671527777777</v>
      </c>
      <c r="O1290" s="8"/>
      <c r="P1290" s="8" t="s">
        <v>8318</v>
      </c>
      <c r="Q1290" s="8" t="s">
        <v>8318</v>
      </c>
      <c r="R1290" s="8" t="s">
        <v>6245</v>
      </c>
      <c r="S1290" s="8" t="s">
        <v>6245</v>
      </c>
      <c r="T1290" s="8" t="s">
        <v>6246</v>
      </c>
      <c r="U1290" s="8" t="s">
        <v>7731</v>
      </c>
      <c r="V1290" s="8" t="s">
        <v>12047</v>
      </c>
      <c r="W1290" s="8" t="s">
        <v>165</v>
      </c>
      <c r="X1290" s="8"/>
      <c r="Y1290" s="94" t="str">
        <f>VLOOKUP(D1290,TIPOLOGIA!A:F,6,0)</f>
        <v>TIPO I</v>
      </c>
      <c r="Z1290" s="94" t="str">
        <f>VLOOKUP(D1290,TIPOLOGIA!A:F,5,0)</f>
        <v>TERRESTRE</v>
      </c>
      <c r="AA1290" s="8" t="s">
        <v>3793</v>
      </c>
      <c r="AB1290" s="8">
        <v>1</v>
      </c>
      <c r="AC1290" s="86">
        <f>IF(W1290="SOPORTE_TELEFÓNICO",'BASE LIQUIDACION REDEBAN 2025'!$B$19,IF(AND(W1290="VISITA_TÉCNICA",Y1290="TIPO II"),'BASE LIQUIDACION REDEBAN 2025'!$B$18,'BASE LIQUIDACION REDEBAN 2025'!$B$17))</f>
        <v>35779.500569199998</v>
      </c>
      <c r="AD1290" s="86">
        <v>0</v>
      </c>
      <c r="AE1290" s="86">
        <f t="shared" si="20"/>
        <v>35779.500569199998</v>
      </c>
      <c r="AG1290" s="78"/>
    </row>
    <row r="1291" spans="1:33" s="49" customFormat="1">
      <c r="A1291" s="8" t="s">
        <v>76</v>
      </c>
      <c r="B1291" s="94" t="str">
        <f>VLOOKUP(A1291,'CENTRO DE COSTOS'!A:D,4,FALSE)</f>
        <v>DIEGO FERNANDO HENAO CARDONA</v>
      </c>
      <c r="C1291" s="94" t="str">
        <f>VLOOKUP(A1291,'CENTRO DE COSTOS'!A:D,2,FALSE)</f>
        <v>0004-0003</v>
      </c>
      <c r="D1291" s="8">
        <v>76001</v>
      </c>
      <c r="E1291" s="8">
        <v>2757668</v>
      </c>
      <c r="F1291" s="8">
        <v>76228</v>
      </c>
      <c r="G1291" s="8" t="s">
        <v>6241</v>
      </c>
      <c r="H1291" s="8" t="s">
        <v>232</v>
      </c>
      <c r="I1291" s="8" t="s">
        <v>76</v>
      </c>
      <c r="J1291" s="8" t="s">
        <v>12048</v>
      </c>
      <c r="K1291" s="8" t="s">
        <v>160</v>
      </c>
      <c r="L1291" s="8" t="s">
        <v>12049</v>
      </c>
      <c r="M1291" s="183">
        <v>45918.333333333343</v>
      </c>
      <c r="N1291" s="183">
        <v>45919.672222222223</v>
      </c>
      <c r="O1291" s="8"/>
      <c r="P1291" s="8" t="s">
        <v>8318</v>
      </c>
      <c r="Q1291" s="8" t="s">
        <v>8318</v>
      </c>
      <c r="R1291" s="8" t="s">
        <v>6245</v>
      </c>
      <c r="S1291" s="8" t="s">
        <v>6245</v>
      </c>
      <c r="T1291" s="8" t="s">
        <v>7735</v>
      </c>
      <c r="U1291" s="8" t="s">
        <v>7736</v>
      </c>
      <c r="V1291" s="8" t="s">
        <v>12050</v>
      </c>
      <c r="W1291" s="8" t="s">
        <v>165</v>
      </c>
      <c r="X1291" s="8"/>
      <c r="Y1291" s="94" t="str">
        <f>VLOOKUP(D1291,TIPOLOGIA!A:F,6,0)</f>
        <v>TIPO I</v>
      </c>
      <c r="Z1291" s="94" t="str">
        <f>VLOOKUP(D1291,TIPOLOGIA!A:F,5,0)</f>
        <v>TERRESTRE</v>
      </c>
      <c r="AA1291" s="8" t="s">
        <v>531</v>
      </c>
      <c r="AB1291" s="8">
        <v>1</v>
      </c>
      <c r="AC1291" s="86">
        <f>IF(W1291="SOPORTE_TELEFÓNICO",'BASE LIQUIDACION REDEBAN 2025'!$B$19,IF(AND(W1291="VISITA_TÉCNICA",Y1291="TIPO II"),'BASE LIQUIDACION REDEBAN 2025'!$B$18,'BASE LIQUIDACION REDEBAN 2025'!$B$17))</f>
        <v>35779.500569199998</v>
      </c>
      <c r="AD1291" s="86">
        <v>0</v>
      </c>
      <c r="AE1291" s="86">
        <f t="shared" si="20"/>
        <v>35779.500569199998</v>
      </c>
      <c r="AG1291" s="78"/>
    </row>
    <row r="1292" spans="1:33" s="49" customFormat="1">
      <c r="A1292" s="8" t="s">
        <v>90</v>
      </c>
      <c r="B1292" s="94" t="str">
        <f>VLOOKUP(A1292,'CENTRO DE COSTOS'!A:D,4,FALSE)</f>
        <v>JUAN SEBASTIÁN RÍOS CASTRILLÓN</v>
      </c>
      <c r="C1292" s="94" t="str">
        <f>VLOOKUP(A1292,'CENTRO DE COSTOS'!A:D,2,FALSE)</f>
        <v>0004-0005</v>
      </c>
      <c r="D1292" s="8">
        <v>5001</v>
      </c>
      <c r="E1292" s="8">
        <v>2757659</v>
      </c>
      <c r="F1292" s="8">
        <v>78172</v>
      </c>
      <c r="G1292" s="8" t="s">
        <v>6241</v>
      </c>
      <c r="H1292" s="8" t="s">
        <v>249</v>
      </c>
      <c r="I1292" s="8" t="s">
        <v>90</v>
      </c>
      <c r="J1292" s="8" t="s">
        <v>12051</v>
      </c>
      <c r="K1292" s="8" t="s">
        <v>160</v>
      </c>
      <c r="L1292" s="8" t="s">
        <v>12052</v>
      </c>
      <c r="M1292" s="183">
        <v>45918.333333333343</v>
      </c>
      <c r="N1292" s="183">
        <v>45919.672222222223</v>
      </c>
      <c r="O1292" s="8"/>
      <c r="P1292" s="8" t="s">
        <v>8318</v>
      </c>
      <c r="Q1292" s="8" t="s">
        <v>8318</v>
      </c>
      <c r="R1292" s="8" t="s">
        <v>243</v>
      </c>
      <c r="S1292" s="8" t="s">
        <v>365</v>
      </c>
      <c r="T1292" s="8" t="s">
        <v>6246</v>
      </c>
      <c r="U1292" s="8" t="s">
        <v>7731</v>
      </c>
      <c r="V1292" s="8" t="s">
        <v>12053</v>
      </c>
      <c r="W1292" s="8" t="s">
        <v>165</v>
      </c>
      <c r="X1292" s="8"/>
      <c r="Y1292" s="94" t="str">
        <f>VLOOKUP(D1292,TIPOLOGIA!A:F,6,0)</f>
        <v>TIPO I</v>
      </c>
      <c r="Z1292" s="94" t="str">
        <f>VLOOKUP(D1292,TIPOLOGIA!A:F,5,0)</f>
        <v>TERRESTRE</v>
      </c>
      <c r="AA1292" s="8" t="s">
        <v>3793</v>
      </c>
      <c r="AB1292" s="8">
        <v>1</v>
      </c>
      <c r="AC1292" s="86">
        <f>IF(W1292="SOPORTE_TELEFÓNICO",'BASE LIQUIDACION REDEBAN 2025'!$B$19,IF(AND(W1292="VISITA_TÉCNICA",Y1292="TIPO II"),'BASE LIQUIDACION REDEBAN 2025'!$B$18,'BASE LIQUIDACION REDEBAN 2025'!$B$17))</f>
        <v>35779.500569199998</v>
      </c>
      <c r="AD1292" s="86">
        <v>0</v>
      </c>
      <c r="AE1292" s="86">
        <f t="shared" si="20"/>
        <v>35779.500569199998</v>
      </c>
      <c r="AG1292" s="78"/>
    </row>
    <row r="1293" spans="1:33" s="49" customFormat="1">
      <c r="A1293" s="8" t="s">
        <v>68</v>
      </c>
      <c r="B1293" s="94" t="str">
        <f>VLOOKUP(A1293,'CENTRO DE COSTOS'!A:D,4,FALSE)</f>
        <v>WILLIAM ASDRUBAL ROZO ROZO</v>
      </c>
      <c r="C1293" s="94" t="str">
        <f>VLOOKUP(A1293,'CENTRO DE COSTOS'!A:D,2,FALSE)</f>
        <v>0004-0004</v>
      </c>
      <c r="D1293" s="8">
        <v>11001</v>
      </c>
      <c r="E1293" s="8">
        <v>2764395</v>
      </c>
      <c r="F1293" s="8">
        <v>60273</v>
      </c>
      <c r="G1293" s="8" t="s">
        <v>6241</v>
      </c>
      <c r="H1293" s="8" t="s">
        <v>417</v>
      </c>
      <c r="I1293" s="8" t="s">
        <v>68</v>
      </c>
      <c r="J1293" s="8" t="s">
        <v>9271</v>
      </c>
      <c r="K1293" s="8" t="s">
        <v>160</v>
      </c>
      <c r="L1293" s="8" t="s">
        <v>12054</v>
      </c>
      <c r="M1293" s="183">
        <v>45919.352083333331</v>
      </c>
      <c r="N1293" s="183">
        <v>45919.673611111109</v>
      </c>
      <c r="O1293" s="8"/>
      <c r="P1293" s="8" t="s">
        <v>8318</v>
      </c>
      <c r="Q1293" s="8" t="s">
        <v>8318</v>
      </c>
      <c r="R1293" s="8" t="s">
        <v>357</v>
      </c>
      <c r="S1293" s="8" t="s">
        <v>7751</v>
      </c>
      <c r="T1293" s="8" t="s">
        <v>6246</v>
      </c>
      <c r="U1293" s="8" t="s">
        <v>7731</v>
      </c>
      <c r="V1293" s="8" t="s">
        <v>12055</v>
      </c>
      <c r="W1293" s="8" t="s">
        <v>165</v>
      </c>
      <c r="X1293" s="8"/>
      <c r="Y1293" s="94" t="str">
        <f>VLOOKUP(D1293,TIPOLOGIA!A:F,6,0)</f>
        <v>TIPO I</v>
      </c>
      <c r="Z1293" s="94" t="str">
        <f>VLOOKUP(D1293,TIPOLOGIA!A:F,5,0)</f>
        <v>TERRESTRE</v>
      </c>
      <c r="AA1293" s="8" t="s">
        <v>12056</v>
      </c>
      <c r="AB1293" s="8">
        <v>1</v>
      </c>
      <c r="AC1293" s="86">
        <f>IF(W1293="SOPORTE_TELEFÓNICO",'BASE LIQUIDACION REDEBAN 2025'!$B$19,IF(AND(W1293="VISITA_TÉCNICA",Y1293="TIPO II"),'BASE LIQUIDACION REDEBAN 2025'!$B$18,'BASE LIQUIDACION REDEBAN 2025'!$B$17))</f>
        <v>35779.500569199998</v>
      </c>
      <c r="AD1293" s="86">
        <v>0</v>
      </c>
      <c r="AE1293" s="86">
        <f t="shared" si="20"/>
        <v>35779.500569199998</v>
      </c>
      <c r="AG1293" s="78"/>
    </row>
    <row r="1294" spans="1:33" s="49" customFormat="1">
      <c r="A1294" s="8" t="s">
        <v>97</v>
      </c>
      <c r="B1294" s="94" t="str">
        <f>VLOOKUP(A1294,'CENTRO DE COSTOS'!A:D,4,FALSE)</f>
        <v>JOSE MAURICIO HERNANDEZ ROJAS</v>
      </c>
      <c r="C1294" s="94" t="str">
        <f>VLOOKUP(A1294,'CENTRO DE COSTOS'!A:D,2,FALSE)</f>
        <v>0004-0001</v>
      </c>
      <c r="D1294" s="8">
        <v>70713</v>
      </c>
      <c r="E1294" s="8">
        <v>2750169</v>
      </c>
      <c r="F1294" s="8">
        <v>79130</v>
      </c>
      <c r="G1294" s="8" t="s">
        <v>6241</v>
      </c>
      <c r="H1294" s="8" t="s">
        <v>333</v>
      </c>
      <c r="I1294" s="8" t="s">
        <v>3974</v>
      </c>
      <c r="J1294" s="8" t="s">
        <v>12057</v>
      </c>
      <c r="K1294" s="8" t="s">
        <v>160</v>
      </c>
      <c r="L1294" s="8" t="s">
        <v>12058</v>
      </c>
      <c r="M1294" s="183">
        <v>45916.654861111107</v>
      </c>
      <c r="N1294" s="183">
        <v>45919.674305555563</v>
      </c>
      <c r="O1294" s="8"/>
      <c r="P1294" s="8" t="s">
        <v>8318</v>
      </c>
      <c r="Q1294" s="8" t="s">
        <v>8318</v>
      </c>
      <c r="R1294" s="8" t="s">
        <v>6245</v>
      </c>
      <c r="S1294" s="8" t="s">
        <v>6245</v>
      </c>
      <c r="T1294" s="8" t="s">
        <v>6246</v>
      </c>
      <c r="U1294" s="8" t="s">
        <v>7731</v>
      </c>
      <c r="V1294" s="8" t="s">
        <v>12059</v>
      </c>
      <c r="W1294" s="8" t="s">
        <v>165</v>
      </c>
      <c r="X1294" s="8"/>
      <c r="Y1294" s="94" t="str">
        <f>VLOOKUP(D1294,TIPOLOGIA!A:F,6,0)</f>
        <v>TIPO II</v>
      </c>
      <c r="Z1294" s="94" t="str">
        <f>VLOOKUP(D1294,TIPOLOGIA!A:F,5,0)</f>
        <v>TERRESTRE</v>
      </c>
      <c r="AA1294" s="8" t="s">
        <v>1162</v>
      </c>
      <c r="AB1294" s="8">
        <v>1</v>
      </c>
      <c r="AC1294" s="86">
        <f>IF(W1294="SOPORTE_TELEFÓNICO",'BASE LIQUIDACION REDEBAN 2025'!$B$19,IF(AND(W1294="VISITA_TÉCNICA",Y1294="TIPO II"),'BASE LIQUIDACION REDEBAN 2025'!$B$18,'BASE LIQUIDACION REDEBAN 2025'!$B$17))</f>
        <v>67654.12000000001</v>
      </c>
      <c r="AD1294" s="86">
        <v>0</v>
      </c>
      <c r="AE1294" s="86">
        <f t="shared" si="20"/>
        <v>67654.12000000001</v>
      </c>
      <c r="AG1294" s="78"/>
    </row>
    <row r="1295" spans="1:33" s="49" customFormat="1">
      <c r="A1295" s="8" t="s">
        <v>100</v>
      </c>
      <c r="B1295" s="94" t="str">
        <f>VLOOKUP(A1295,'CENTRO DE COSTOS'!A:D,4,FALSE)</f>
        <v>KEVIN ALEXIS CORZO BUSTOS</v>
      </c>
      <c r="C1295" s="94" t="str">
        <f>VLOOKUP(A1295,'CENTRO DE COSTOS'!A:D,2,FALSE)</f>
        <v>0004-0007</v>
      </c>
      <c r="D1295" s="8">
        <v>50680</v>
      </c>
      <c r="E1295" s="8">
        <v>2739261</v>
      </c>
      <c r="F1295" s="8">
        <v>80687</v>
      </c>
      <c r="G1295" s="8" t="s">
        <v>6241</v>
      </c>
      <c r="H1295" s="8" t="s">
        <v>216</v>
      </c>
      <c r="I1295" s="8" t="s">
        <v>1923</v>
      </c>
      <c r="J1295" s="8" t="s">
        <v>12060</v>
      </c>
      <c r="K1295" s="8" t="s">
        <v>160</v>
      </c>
      <c r="L1295" s="8" t="s">
        <v>12061</v>
      </c>
      <c r="M1295" s="183">
        <v>45915.350694444453</v>
      </c>
      <c r="N1295" s="183">
        <v>45919.677083333343</v>
      </c>
      <c r="O1295" s="8"/>
      <c r="P1295" s="8" t="s">
        <v>8318</v>
      </c>
      <c r="Q1295" s="8" t="s">
        <v>8318</v>
      </c>
      <c r="R1295" s="8" t="s">
        <v>162</v>
      </c>
      <c r="S1295" s="8" t="s">
        <v>162</v>
      </c>
      <c r="T1295" s="8" t="s">
        <v>6246</v>
      </c>
      <c r="U1295" s="8" t="s">
        <v>7731</v>
      </c>
      <c r="V1295" s="8" t="s">
        <v>12062</v>
      </c>
      <c r="W1295" s="8" t="s">
        <v>165</v>
      </c>
      <c r="X1295" s="8"/>
      <c r="Y1295" s="94" t="str">
        <f>VLOOKUP(D1295,TIPOLOGIA!A:F,6,0)</f>
        <v>TIPO II</v>
      </c>
      <c r="Z1295" s="94" t="str">
        <f>VLOOKUP(D1295,TIPOLOGIA!A:F,5,0)</f>
        <v>TERRESTRE</v>
      </c>
      <c r="AA1295" s="8" t="s">
        <v>1928</v>
      </c>
      <c r="AB1295" s="8">
        <v>1</v>
      </c>
      <c r="AC1295" s="86">
        <f>IF(W1295="SOPORTE_TELEFÓNICO",'BASE LIQUIDACION REDEBAN 2025'!$B$19,IF(AND(W1295="VISITA_TÉCNICA",Y1295="TIPO II"),'BASE LIQUIDACION REDEBAN 2025'!$B$18,'BASE LIQUIDACION REDEBAN 2025'!$B$17))</f>
        <v>67654.12000000001</v>
      </c>
      <c r="AD1295" s="86">
        <v>0</v>
      </c>
      <c r="AE1295" s="86">
        <f t="shared" si="20"/>
        <v>67654.12000000001</v>
      </c>
      <c r="AG1295" s="78"/>
    </row>
    <row r="1296" spans="1:33" s="49" customFormat="1">
      <c r="A1296" s="8" t="s">
        <v>68</v>
      </c>
      <c r="B1296" s="94" t="str">
        <f>VLOOKUP(A1296,'CENTRO DE COSTOS'!A:D,4,FALSE)</f>
        <v>WILLIAM ASDRUBAL ROZO ROZO</v>
      </c>
      <c r="C1296" s="94" t="str">
        <f>VLOOKUP(A1296,'CENTRO DE COSTOS'!A:D,2,FALSE)</f>
        <v>0004-0004</v>
      </c>
      <c r="D1296" s="8">
        <v>11001</v>
      </c>
      <c r="E1296" s="8">
        <v>2764912</v>
      </c>
      <c r="F1296" s="8">
        <v>49448</v>
      </c>
      <c r="G1296" s="8" t="s">
        <v>6241</v>
      </c>
      <c r="H1296" s="8" t="s">
        <v>417</v>
      </c>
      <c r="I1296" s="8" t="s">
        <v>68</v>
      </c>
      <c r="J1296" s="8" t="s">
        <v>9274</v>
      </c>
      <c r="K1296" s="8" t="s">
        <v>160</v>
      </c>
      <c r="L1296" s="8" t="s">
        <v>12063</v>
      </c>
      <c r="M1296" s="183">
        <v>45919.377083333333</v>
      </c>
      <c r="N1296" s="183">
        <v>45919.677777777782</v>
      </c>
      <c r="O1296" s="8"/>
      <c r="P1296" s="8" t="s">
        <v>8318</v>
      </c>
      <c r="Q1296" s="8" t="s">
        <v>8318</v>
      </c>
      <c r="R1296" s="8" t="s">
        <v>6245</v>
      </c>
      <c r="S1296" s="8" t="s">
        <v>6245</v>
      </c>
      <c r="T1296" s="8" t="s">
        <v>6246</v>
      </c>
      <c r="U1296" s="8" t="s">
        <v>7731</v>
      </c>
      <c r="V1296" s="8" t="s">
        <v>12064</v>
      </c>
      <c r="W1296" s="8" t="s">
        <v>165</v>
      </c>
      <c r="X1296" s="8"/>
      <c r="Y1296" s="94" t="str">
        <f>VLOOKUP(D1296,TIPOLOGIA!A:F,6,0)</f>
        <v>TIPO I</v>
      </c>
      <c r="Z1296" s="94" t="str">
        <f>VLOOKUP(D1296,TIPOLOGIA!A:F,5,0)</f>
        <v>TERRESTRE</v>
      </c>
      <c r="AA1296" s="8" t="s">
        <v>11639</v>
      </c>
      <c r="AB1296" s="8">
        <v>1</v>
      </c>
      <c r="AC1296" s="86">
        <f>IF(W1296="SOPORTE_TELEFÓNICO",'BASE LIQUIDACION REDEBAN 2025'!$B$19,IF(AND(W1296="VISITA_TÉCNICA",Y1296="TIPO II"),'BASE LIQUIDACION REDEBAN 2025'!$B$18,'BASE LIQUIDACION REDEBAN 2025'!$B$17))</f>
        <v>35779.500569199998</v>
      </c>
      <c r="AD1296" s="86">
        <v>0</v>
      </c>
      <c r="AE1296" s="86">
        <f t="shared" si="20"/>
        <v>35779.500569199998</v>
      </c>
      <c r="AG1296" s="78"/>
    </row>
    <row r="1297" spans="1:33" s="49" customFormat="1">
      <c r="A1297" s="8" t="s">
        <v>100</v>
      </c>
      <c r="B1297" s="94" t="str">
        <f>VLOOKUP(A1297,'CENTRO DE COSTOS'!A:D,4,FALSE)</f>
        <v>KEVIN ALEXIS CORZO BUSTOS</v>
      </c>
      <c r="C1297" s="94" t="str">
        <f>VLOOKUP(A1297,'CENTRO DE COSTOS'!A:D,2,FALSE)</f>
        <v>0004-0007</v>
      </c>
      <c r="D1297" s="8">
        <v>50711</v>
      </c>
      <c r="E1297" s="8">
        <v>2736987</v>
      </c>
      <c r="F1297" s="8">
        <v>62545</v>
      </c>
      <c r="G1297" s="8" t="s">
        <v>6241</v>
      </c>
      <c r="H1297" s="8" t="s">
        <v>216</v>
      </c>
      <c r="I1297" s="8" t="s">
        <v>8770</v>
      </c>
      <c r="J1297" s="8" t="s">
        <v>12065</v>
      </c>
      <c r="K1297" s="8" t="s">
        <v>160</v>
      </c>
      <c r="L1297" s="8" t="s">
        <v>12066</v>
      </c>
      <c r="M1297" s="183">
        <v>45913.427777777782</v>
      </c>
      <c r="N1297" s="183">
        <v>45919.679861111108</v>
      </c>
      <c r="O1297" s="8"/>
      <c r="P1297" s="8" t="s">
        <v>8318</v>
      </c>
      <c r="Q1297" s="8" t="s">
        <v>8318</v>
      </c>
      <c r="R1297" s="8" t="s">
        <v>243</v>
      </c>
      <c r="S1297" s="8" t="s">
        <v>365</v>
      </c>
      <c r="T1297" s="8" t="s">
        <v>6246</v>
      </c>
      <c r="U1297" s="8" t="s">
        <v>7731</v>
      </c>
      <c r="V1297" s="8" t="s">
        <v>12067</v>
      </c>
      <c r="W1297" s="8" t="s">
        <v>8320</v>
      </c>
      <c r="X1297" s="8"/>
      <c r="Y1297" s="94" t="str">
        <f>VLOOKUP(D1297,TIPOLOGIA!A:F,6,0)</f>
        <v>TIPO III</v>
      </c>
      <c r="Z1297" s="94" t="str">
        <f>VLOOKUP(D1297,TIPOLOGIA!A:F,5,0)</f>
        <v>TERRESTRE</v>
      </c>
      <c r="AA1297" s="8"/>
      <c r="AB1297" s="8">
        <v>0</v>
      </c>
      <c r="AC1297" s="86">
        <f>IF(W1297="SOPORTE_TELEFÓNICO",'BASE LIQUIDACION REDEBAN 2025'!$B$19,IF(AND(W1297="VISITA_TÉCNICA",Y1297="TIPO II"),'BASE LIQUIDACION REDEBAN 2025'!$B$18,'BASE LIQUIDACION REDEBAN 2025'!$B$17))</f>
        <v>35779.500569199998</v>
      </c>
      <c r="AD1297" s="86">
        <v>0</v>
      </c>
      <c r="AE1297" s="86">
        <f t="shared" si="20"/>
        <v>35779.500569199998</v>
      </c>
      <c r="AG1297" s="78"/>
    </row>
    <row r="1298" spans="1:33" s="49" customFormat="1">
      <c r="A1298" s="8" t="s">
        <v>76</v>
      </c>
      <c r="B1298" s="94" t="str">
        <f>VLOOKUP(A1298,'CENTRO DE COSTOS'!A:D,4,FALSE)</f>
        <v>DIEGO FERNANDO HENAO CARDONA</v>
      </c>
      <c r="C1298" s="94" t="str">
        <f>VLOOKUP(A1298,'CENTRO DE COSTOS'!A:D,2,FALSE)</f>
        <v>0004-0003</v>
      </c>
      <c r="D1298" s="8">
        <v>76001</v>
      </c>
      <c r="E1298" s="8">
        <v>2766287</v>
      </c>
      <c r="F1298" s="8">
        <v>75110</v>
      </c>
      <c r="G1298" s="8" t="s">
        <v>6241</v>
      </c>
      <c r="H1298" s="8" t="s">
        <v>232</v>
      </c>
      <c r="I1298" s="8" t="s">
        <v>76</v>
      </c>
      <c r="J1298" s="8" t="s">
        <v>12068</v>
      </c>
      <c r="K1298" s="8" t="s">
        <v>160</v>
      </c>
      <c r="L1298" s="8" t="s">
        <v>12069</v>
      </c>
      <c r="M1298" s="183">
        <v>45919.473611111112</v>
      </c>
      <c r="N1298" s="183">
        <v>45919.680555555547</v>
      </c>
      <c r="O1298" s="8"/>
      <c r="P1298" s="8" t="s">
        <v>8318</v>
      </c>
      <c r="Q1298" s="8" t="s">
        <v>8318</v>
      </c>
      <c r="R1298" s="8" t="s">
        <v>6245</v>
      </c>
      <c r="S1298" s="8" t="s">
        <v>6245</v>
      </c>
      <c r="T1298" s="8" t="s">
        <v>6246</v>
      </c>
      <c r="U1298" s="8" t="s">
        <v>7731</v>
      </c>
      <c r="V1298" s="8" t="s">
        <v>12070</v>
      </c>
      <c r="W1298" s="8" t="s">
        <v>165</v>
      </c>
      <c r="X1298" s="8"/>
      <c r="Y1298" s="94" t="str">
        <f>VLOOKUP(D1298,TIPOLOGIA!A:F,6,0)</f>
        <v>TIPO I</v>
      </c>
      <c r="Z1298" s="94" t="str">
        <f>VLOOKUP(D1298,TIPOLOGIA!A:F,5,0)</f>
        <v>TERRESTRE</v>
      </c>
      <c r="AA1298" s="8" t="s">
        <v>1498</v>
      </c>
      <c r="AB1298" s="8">
        <v>1</v>
      </c>
      <c r="AC1298" s="86">
        <f>IF(W1298="SOPORTE_TELEFÓNICO",'BASE LIQUIDACION REDEBAN 2025'!$B$19,IF(AND(W1298="VISITA_TÉCNICA",Y1298="TIPO II"),'BASE LIQUIDACION REDEBAN 2025'!$B$18,'BASE LIQUIDACION REDEBAN 2025'!$B$17))</f>
        <v>35779.500569199998</v>
      </c>
      <c r="AD1298" s="86">
        <v>0</v>
      </c>
      <c r="AE1298" s="86">
        <f t="shared" si="20"/>
        <v>35779.500569199998</v>
      </c>
      <c r="AG1298" s="78"/>
    </row>
    <row r="1299" spans="1:33" s="49" customFormat="1">
      <c r="A1299" s="8" t="s">
        <v>86</v>
      </c>
      <c r="B1299" s="94" t="str">
        <f>VLOOKUP(A1299,'CENTRO DE COSTOS'!A:D,4,FALSE)</f>
        <v>KEVIN ALEXIS CORZO BUSTOS</v>
      </c>
      <c r="C1299" s="94" t="str">
        <f>VLOOKUP(A1299,'CENTRO DE COSTOS'!A:D,2,FALSE)</f>
        <v>0004-0007</v>
      </c>
      <c r="D1299" s="8">
        <v>73555</v>
      </c>
      <c r="E1299" s="8">
        <v>2744564</v>
      </c>
      <c r="F1299" s="8">
        <v>79015</v>
      </c>
      <c r="G1299" s="8" t="s">
        <v>6241</v>
      </c>
      <c r="H1299" s="8" t="s">
        <v>494</v>
      </c>
      <c r="I1299" s="8" t="s">
        <v>12071</v>
      </c>
      <c r="J1299" s="8" t="s">
        <v>12072</v>
      </c>
      <c r="K1299" s="8" t="s">
        <v>160</v>
      </c>
      <c r="L1299" s="8" t="s">
        <v>12073</v>
      </c>
      <c r="M1299" s="183">
        <v>45915.70416666667</v>
      </c>
      <c r="N1299" s="183">
        <v>45919.680555555547</v>
      </c>
      <c r="O1299" s="8"/>
      <c r="P1299" s="8" t="s">
        <v>8318</v>
      </c>
      <c r="Q1299" s="8" t="s">
        <v>8318</v>
      </c>
      <c r="R1299" s="8" t="s">
        <v>243</v>
      </c>
      <c r="S1299" s="8" t="s">
        <v>365</v>
      </c>
      <c r="T1299" s="8" t="s">
        <v>6246</v>
      </c>
      <c r="U1299" s="8" t="s">
        <v>7731</v>
      </c>
      <c r="V1299" s="8" t="s">
        <v>12074</v>
      </c>
      <c r="W1299" s="8" t="s">
        <v>8320</v>
      </c>
      <c r="X1299" s="8"/>
      <c r="Y1299" s="94" t="str">
        <f>VLOOKUP(D1299,TIPOLOGIA!A:F,6,0)</f>
        <v>TIPO IV</v>
      </c>
      <c r="Z1299" s="94" t="str">
        <f>VLOOKUP(D1299,TIPOLOGIA!A:F,5,0)</f>
        <v>TERRESTRE</v>
      </c>
      <c r="AA1299" s="8"/>
      <c r="AB1299" s="8">
        <v>0</v>
      </c>
      <c r="AC1299" s="86">
        <f>IF(W1299="SOPORTE_TELEFÓNICO",'BASE LIQUIDACION REDEBAN 2025'!$B$19,IF(AND(W1299="VISITA_TÉCNICA",Y1299="TIPO II"),'BASE LIQUIDACION REDEBAN 2025'!$B$18,'BASE LIQUIDACION REDEBAN 2025'!$B$17))</f>
        <v>35779.500569199998</v>
      </c>
      <c r="AD1299" s="86">
        <v>0</v>
      </c>
      <c r="AE1299" s="86">
        <f t="shared" si="20"/>
        <v>35779.500569199998</v>
      </c>
      <c r="AG1299" s="78"/>
    </row>
    <row r="1300" spans="1:33" s="49" customFormat="1">
      <c r="A1300" s="8" t="s">
        <v>68</v>
      </c>
      <c r="B1300" s="94" t="str">
        <f>VLOOKUP(A1300,'CENTRO DE COSTOS'!A:D,4,FALSE)</f>
        <v>WILLIAM ASDRUBAL ROZO ROZO</v>
      </c>
      <c r="C1300" s="94" t="str">
        <f>VLOOKUP(A1300,'CENTRO DE COSTOS'!A:D,2,FALSE)</f>
        <v>0004-0004</v>
      </c>
      <c r="D1300" s="8">
        <v>25126</v>
      </c>
      <c r="E1300" s="8">
        <v>2766414</v>
      </c>
      <c r="F1300" s="8">
        <v>74635</v>
      </c>
      <c r="G1300" s="8" t="s">
        <v>6241</v>
      </c>
      <c r="H1300" s="8" t="s">
        <v>417</v>
      </c>
      <c r="I1300" s="8" t="s">
        <v>5506</v>
      </c>
      <c r="J1300" s="8" t="s">
        <v>12075</v>
      </c>
      <c r="K1300" s="8" t="s">
        <v>160</v>
      </c>
      <c r="L1300" s="8" t="s">
        <v>12076</v>
      </c>
      <c r="M1300" s="183">
        <v>45919.475694444453</v>
      </c>
      <c r="N1300" s="183">
        <v>45919.683333333327</v>
      </c>
      <c r="O1300" s="8"/>
      <c r="P1300" s="8" t="s">
        <v>8318</v>
      </c>
      <c r="Q1300" s="8" t="s">
        <v>8318</v>
      </c>
      <c r="R1300" s="8" t="s">
        <v>243</v>
      </c>
      <c r="S1300" s="8" t="s">
        <v>365</v>
      </c>
      <c r="T1300" s="8" t="s">
        <v>6246</v>
      </c>
      <c r="U1300" s="8" t="s">
        <v>7731</v>
      </c>
      <c r="V1300" s="8" t="s">
        <v>12077</v>
      </c>
      <c r="W1300" s="8" t="s">
        <v>165</v>
      </c>
      <c r="X1300" s="8"/>
      <c r="Y1300" s="94" t="str">
        <f>VLOOKUP(D1300,TIPOLOGIA!A:F,6,0)</f>
        <v>TIPO II</v>
      </c>
      <c r="Z1300" s="94" t="str">
        <f>VLOOKUP(D1300,TIPOLOGIA!A:F,5,0)</f>
        <v>TERRESTRE</v>
      </c>
      <c r="AA1300" s="8" t="s">
        <v>541</v>
      </c>
      <c r="AB1300" s="8">
        <v>1</v>
      </c>
      <c r="AC1300" s="86">
        <f>IF(W1300="SOPORTE_TELEFÓNICO",'BASE LIQUIDACION REDEBAN 2025'!$B$19,IF(AND(W1300="VISITA_TÉCNICA",Y1300="TIPO II"),'BASE LIQUIDACION REDEBAN 2025'!$B$18,'BASE LIQUIDACION REDEBAN 2025'!$B$17))</f>
        <v>67654.12000000001</v>
      </c>
      <c r="AD1300" s="86">
        <v>0</v>
      </c>
      <c r="AE1300" s="86">
        <f t="shared" si="20"/>
        <v>67654.12000000001</v>
      </c>
      <c r="AG1300" s="78"/>
    </row>
    <row r="1301" spans="1:33" s="49" customFormat="1">
      <c r="A1301" s="8" t="s">
        <v>94</v>
      </c>
      <c r="B1301" s="94" t="str">
        <f>VLOOKUP(A1301,'CENTRO DE COSTOS'!A:D,4,FALSE)</f>
        <v>DIEGO FERNANDO HENAO CARDONA</v>
      </c>
      <c r="C1301" s="94" t="str">
        <f>VLOOKUP(A1301,'CENTRO DE COSTOS'!A:D,2,FALSE)</f>
        <v>0004-0002</v>
      </c>
      <c r="D1301" s="8">
        <v>66170</v>
      </c>
      <c r="E1301" s="8">
        <v>2762080</v>
      </c>
      <c r="F1301" s="8">
        <v>80008</v>
      </c>
      <c r="G1301" s="8" t="s">
        <v>6241</v>
      </c>
      <c r="H1301" s="8" t="s">
        <v>186</v>
      </c>
      <c r="I1301" s="8" t="s">
        <v>1793</v>
      </c>
      <c r="J1301" s="8" t="s">
        <v>8815</v>
      </c>
      <c r="K1301" s="8" t="s">
        <v>160</v>
      </c>
      <c r="L1301" s="8" t="s">
        <v>12078</v>
      </c>
      <c r="M1301" s="183">
        <v>45918.629861111112</v>
      </c>
      <c r="N1301" s="183">
        <v>45919.689583333333</v>
      </c>
      <c r="O1301" s="8"/>
      <c r="P1301" s="8" t="s">
        <v>8318</v>
      </c>
      <c r="Q1301" s="8" t="s">
        <v>8318</v>
      </c>
      <c r="R1301" s="8" t="s">
        <v>162</v>
      </c>
      <c r="S1301" s="8" t="s">
        <v>162</v>
      </c>
      <c r="T1301" s="8" t="s">
        <v>6246</v>
      </c>
      <c r="U1301" s="8" t="s">
        <v>7731</v>
      </c>
      <c r="V1301" s="8" t="s">
        <v>12079</v>
      </c>
      <c r="W1301" s="8" t="s">
        <v>165</v>
      </c>
      <c r="X1301" s="8"/>
      <c r="Y1301" s="94" t="str">
        <f>VLOOKUP(D1301,TIPOLOGIA!A:F,6,0)</f>
        <v>TIPO I</v>
      </c>
      <c r="Z1301" s="94" t="str">
        <f>VLOOKUP(D1301,TIPOLOGIA!A:F,5,0)</f>
        <v>TERRESTRE</v>
      </c>
      <c r="AA1301" s="8" t="s">
        <v>191</v>
      </c>
      <c r="AB1301" s="8">
        <v>1</v>
      </c>
      <c r="AC1301" s="86">
        <f>IF(W1301="SOPORTE_TELEFÓNICO",'BASE LIQUIDACION REDEBAN 2025'!$B$19,IF(AND(W1301="VISITA_TÉCNICA",Y1301="TIPO II"),'BASE LIQUIDACION REDEBAN 2025'!$B$18,'BASE LIQUIDACION REDEBAN 2025'!$B$17))</f>
        <v>35779.500569199998</v>
      </c>
      <c r="AD1301" s="86">
        <v>0</v>
      </c>
      <c r="AE1301" s="86">
        <f t="shared" si="20"/>
        <v>35779.500569199998</v>
      </c>
      <c r="AG1301" s="78"/>
    </row>
    <row r="1302" spans="1:33" s="49" customFormat="1">
      <c r="A1302" s="8" t="s">
        <v>90</v>
      </c>
      <c r="B1302" s="94" t="str">
        <f>VLOOKUP(A1302,'CENTRO DE COSTOS'!A:D,4,FALSE)</f>
        <v>JUAN SEBASTIÁN RÍOS CASTRILLÓN</v>
      </c>
      <c r="C1302" s="94" t="str">
        <f>VLOOKUP(A1302,'CENTRO DE COSTOS'!A:D,2,FALSE)</f>
        <v>0004-0005</v>
      </c>
      <c r="D1302" s="8">
        <v>5001</v>
      </c>
      <c r="E1302" s="8">
        <v>2737347</v>
      </c>
      <c r="F1302" s="8">
        <v>79705</v>
      </c>
      <c r="G1302" s="8" t="s">
        <v>6241</v>
      </c>
      <c r="H1302" s="8" t="s">
        <v>249</v>
      </c>
      <c r="I1302" s="8" t="s">
        <v>90</v>
      </c>
      <c r="J1302" s="8" t="s">
        <v>12080</v>
      </c>
      <c r="K1302" s="8" t="s">
        <v>160</v>
      </c>
      <c r="L1302" s="8" t="s">
        <v>12081</v>
      </c>
      <c r="M1302" s="183">
        <v>45915.333333333343</v>
      </c>
      <c r="N1302" s="183">
        <v>45919.698611111111</v>
      </c>
      <c r="O1302" s="8"/>
      <c r="P1302" s="8" t="s">
        <v>8318</v>
      </c>
      <c r="Q1302" s="8" t="s">
        <v>8318</v>
      </c>
      <c r="R1302" s="8" t="s">
        <v>243</v>
      </c>
      <c r="S1302" s="8" t="s">
        <v>365</v>
      </c>
      <c r="T1302" s="8" t="s">
        <v>6246</v>
      </c>
      <c r="U1302" s="8" t="s">
        <v>7731</v>
      </c>
      <c r="V1302" s="8" t="s">
        <v>12082</v>
      </c>
      <c r="W1302" s="8" t="s">
        <v>165</v>
      </c>
      <c r="X1302" s="8"/>
      <c r="Y1302" s="94" t="str">
        <f>VLOOKUP(D1302,TIPOLOGIA!A:F,6,0)</f>
        <v>TIPO I</v>
      </c>
      <c r="Z1302" s="94" t="str">
        <f>VLOOKUP(D1302,TIPOLOGIA!A:F,5,0)</f>
        <v>TERRESTRE</v>
      </c>
      <c r="AA1302" s="8" t="s">
        <v>11005</v>
      </c>
      <c r="AB1302" s="8">
        <v>1</v>
      </c>
      <c r="AC1302" s="86">
        <f>IF(W1302="SOPORTE_TELEFÓNICO",'BASE LIQUIDACION REDEBAN 2025'!$B$19,IF(AND(W1302="VISITA_TÉCNICA",Y1302="TIPO II"),'BASE LIQUIDACION REDEBAN 2025'!$B$18,'BASE LIQUIDACION REDEBAN 2025'!$B$17))</f>
        <v>35779.500569199998</v>
      </c>
      <c r="AD1302" s="86">
        <v>0</v>
      </c>
      <c r="AE1302" s="86">
        <f t="shared" si="20"/>
        <v>35779.500569199998</v>
      </c>
      <c r="AG1302" s="78"/>
    </row>
    <row r="1303" spans="1:33" s="49" customFormat="1">
      <c r="A1303" s="8" t="s">
        <v>91</v>
      </c>
      <c r="B1303" s="94" t="str">
        <f>VLOOKUP(A1303,'CENTRO DE COSTOS'!A:D,4,FALSE)</f>
        <v>JOSE MAURICIO HERNANDEZ ROJAS</v>
      </c>
      <c r="C1303" s="94" t="str">
        <f>VLOOKUP(A1303,'CENTRO DE COSTOS'!A:D,2,FALSE)</f>
        <v>0004-0001</v>
      </c>
      <c r="D1303" s="8">
        <v>23001</v>
      </c>
      <c r="E1303" s="8">
        <v>2761204</v>
      </c>
      <c r="F1303" s="8">
        <v>75461</v>
      </c>
      <c r="G1303" s="8" t="s">
        <v>6241</v>
      </c>
      <c r="H1303" s="8" t="s">
        <v>193</v>
      </c>
      <c r="I1303" s="8" t="s">
        <v>91</v>
      </c>
      <c r="J1303" s="8" t="s">
        <v>12083</v>
      </c>
      <c r="K1303" s="8" t="s">
        <v>160</v>
      </c>
      <c r="L1303" s="8" t="s">
        <v>12084</v>
      </c>
      <c r="M1303" s="183">
        <v>45918.511805555558</v>
      </c>
      <c r="N1303" s="183">
        <v>45919.7</v>
      </c>
      <c r="O1303" s="8"/>
      <c r="P1303" s="8" t="s">
        <v>8318</v>
      </c>
      <c r="Q1303" s="8" t="s">
        <v>8318</v>
      </c>
      <c r="R1303" s="8" t="s">
        <v>6245</v>
      </c>
      <c r="S1303" s="8" t="s">
        <v>6245</v>
      </c>
      <c r="T1303" s="8" t="s">
        <v>6246</v>
      </c>
      <c r="U1303" s="8" t="s">
        <v>7731</v>
      </c>
      <c r="V1303" s="8" t="s">
        <v>12085</v>
      </c>
      <c r="W1303" s="8" t="s">
        <v>165</v>
      </c>
      <c r="X1303" s="8"/>
      <c r="Y1303" s="94" t="str">
        <f>VLOOKUP(D1303,TIPOLOGIA!A:F,6,0)</f>
        <v>TIPO I</v>
      </c>
      <c r="Z1303" s="94" t="str">
        <f>VLOOKUP(D1303,TIPOLOGIA!A:F,5,0)</f>
        <v>TERRESTRE</v>
      </c>
      <c r="AA1303" s="8" t="s">
        <v>1493</v>
      </c>
      <c r="AB1303" s="8">
        <v>1</v>
      </c>
      <c r="AC1303" s="86">
        <f>IF(W1303="SOPORTE_TELEFÓNICO",'BASE LIQUIDACION REDEBAN 2025'!$B$19,IF(AND(W1303="VISITA_TÉCNICA",Y1303="TIPO II"),'BASE LIQUIDACION REDEBAN 2025'!$B$18,'BASE LIQUIDACION REDEBAN 2025'!$B$17))</f>
        <v>35779.500569199998</v>
      </c>
      <c r="AD1303" s="86">
        <v>0</v>
      </c>
      <c r="AE1303" s="86">
        <f t="shared" si="20"/>
        <v>35779.500569199998</v>
      </c>
      <c r="AG1303" s="78"/>
    </row>
    <row r="1304" spans="1:33" s="49" customFormat="1">
      <c r="A1304" s="8" t="s">
        <v>81</v>
      </c>
      <c r="B1304" s="94" t="str">
        <f>VLOOKUP(A1304,'CENTRO DE COSTOS'!A:D,4,FALSE)</f>
        <v>MIGUEL JULIÁN HERNÁNDEZ GUARÍN</v>
      </c>
      <c r="C1304" s="94" t="str">
        <f>VLOOKUP(A1304,'CENTRO DE COSTOS'!A:D,2,FALSE)</f>
        <v>0004-0008</v>
      </c>
      <c r="D1304" s="8">
        <v>54874</v>
      </c>
      <c r="E1304" s="8">
        <v>2762727</v>
      </c>
      <c r="F1304" s="8">
        <v>80226</v>
      </c>
      <c r="G1304" s="8" t="s">
        <v>6241</v>
      </c>
      <c r="H1304" s="8" t="s">
        <v>296</v>
      </c>
      <c r="I1304" s="8" t="s">
        <v>321</v>
      </c>
      <c r="J1304" s="8" t="s">
        <v>12086</v>
      </c>
      <c r="K1304" s="8" t="s">
        <v>160</v>
      </c>
      <c r="L1304" s="8" t="s">
        <v>12087</v>
      </c>
      <c r="M1304" s="183">
        <v>45918.673611111109</v>
      </c>
      <c r="N1304" s="183">
        <v>45920.340277777781</v>
      </c>
      <c r="O1304" s="8"/>
      <c r="P1304" s="8" t="s">
        <v>8318</v>
      </c>
      <c r="Q1304" s="8" t="s">
        <v>8318</v>
      </c>
      <c r="R1304" s="8" t="s">
        <v>243</v>
      </c>
      <c r="S1304" s="8" t="s">
        <v>365</v>
      </c>
      <c r="T1304" s="8" t="s">
        <v>6246</v>
      </c>
      <c r="U1304" s="8" t="s">
        <v>7731</v>
      </c>
      <c r="V1304" s="8" t="s">
        <v>12088</v>
      </c>
      <c r="W1304" s="8" t="s">
        <v>165</v>
      </c>
      <c r="X1304" s="8"/>
      <c r="Y1304" s="94" t="str">
        <f>VLOOKUP(D1304,TIPOLOGIA!A:F,6,0)</f>
        <v>TIPO I</v>
      </c>
      <c r="Z1304" s="94" t="str">
        <f>VLOOKUP(D1304,TIPOLOGIA!A:F,5,0)</f>
        <v>TERRESTRE</v>
      </c>
      <c r="AA1304" s="8" t="s">
        <v>326</v>
      </c>
      <c r="AB1304" s="8">
        <v>1</v>
      </c>
      <c r="AC1304" s="86">
        <f>IF(W1304="SOPORTE_TELEFÓNICO",'BASE LIQUIDACION REDEBAN 2025'!$B$19,IF(AND(W1304="VISITA_TÉCNICA",Y1304="TIPO II"),'BASE LIQUIDACION REDEBAN 2025'!$B$18,'BASE LIQUIDACION REDEBAN 2025'!$B$17))</f>
        <v>35779.500569199998</v>
      </c>
      <c r="AD1304" s="86">
        <v>0</v>
      </c>
      <c r="AE1304" s="86">
        <f t="shared" si="20"/>
        <v>35779.500569199998</v>
      </c>
      <c r="AG1304" s="78"/>
    </row>
    <row r="1305" spans="1:33" s="49" customFormat="1">
      <c r="A1305" s="8" t="s">
        <v>101</v>
      </c>
      <c r="B1305" s="94" t="str">
        <f>VLOOKUP(A1305,'CENTRO DE COSTOS'!A:D,4,FALSE)</f>
        <v>KEVIN ALEXIS CORZO BUSTOS</v>
      </c>
      <c r="C1305" s="94" t="str">
        <f>VLOOKUP(A1305,'CENTRO DE COSTOS'!A:D,2,FALSE)</f>
        <v>0004-0007</v>
      </c>
      <c r="D1305" s="8">
        <v>85010</v>
      </c>
      <c r="E1305" s="8">
        <v>2763024</v>
      </c>
      <c r="F1305" s="8">
        <v>66208</v>
      </c>
      <c r="G1305" s="8" t="s">
        <v>6241</v>
      </c>
      <c r="H1305" s="8" t="s">
        <v>882</v>
      </c>
      <c r="I1305" s="8" t="s">
        <v>891</v>
      </c>
      <c r="J1305" s="8" t="s">
        <v>12089</v>
      </c>
      <c r="K1305" s="8" t="s">
        <v>160</v>
      </c>
      <c r="L1305" s="8" t="s">
        <v>12090</v>
      </c>
      <c r="M1305" s="183">
        <v>45918.698611111111</v>
      </c>
      <c r="N1305" s="183">
        <v>45920.374305555553</v>
      </c>
      <c r="O1305" s="8"/>
      <c r="P1305" s="8" t="s">
        <v>8318</v>
      </c>
      <c r="Q1305" s="8" t="s">
        <v>8318</v>
      </c>
      <c r="R1305" s="8" t="s">
        <v>243</v>
      </c>
      <c r="S1305" s="8" t="s">
        <v>244</v>
      </c>
      <c r="T1305" s="8" t="s">
        <v>6246</v>
      </c>
      <c r="U1305" s="8" t="s">
        <v>7731</v>
      </c>
      <c r="V1305" s="8" t="s">
        <v>12091</v>
      </c>
      <c r="W1305" s="8" t="s">
        <v>165</v>
      </c>
      <c r="X1305" s="8"/>
      <c r="Y1305" s="94" t="str">
        <f>VLOOKUP(D1305,TIPOLOGIA!A:F,6,0)</f>
        <v>TIPO II</v>
      </c>
      <c r="Z1305" s="94" t="str">
        <f>VLOOKUP(D1305,TIPOLOGIA!A:F,5,0)</f>
        <v>TERRESTRE</v>
      </c>
      <c r="AA1305" s="8" t="s">
        <v>222</v>
      </c>
      <c r="AB1305" s="8">
        <v>1</v>
      </c>
      <c r="AC1305" s="86">
        <f>IF(W1305="SOPORTE_TELEFÓNICO",'BASE LIQUIDACION REDEBAN 2025'!$B$19,IF(AND(W1305="VISITA_TÉCNICA",Y1305="TIPO II"),'BASE LIQUIDACION REDEBAN 2025'!$B$18,'BASE LIQUIDACION REDEBAN 2025'!$B$17))</f>
        <v>67654.12000000001</v>
      </c>
      <c r="AD1305" s="86">
        <v>0</v>
      </c>
      <c r="AE1305" s="86">
        <f t="shared" si="20"/>
        <v>67654.12000000001</v>
      </c>
      <c r="AG1305" s="78"/>
    </row>
    <row r="1306" spans="1:33" s="49" customFormat="1">
      <c r="A1306" s="8" t="s">
        <v>100</v>
      </c>
      <c r="B1306" s="94" t="str">
        <f>VLOOKUP(A1306,'CENTRO DE COSTOS'!A:D,4,FALSE)</f>
        <v>KEVIN ALEXIS CORZO BUSTOS</v>
      </c>
      <c r="C1306" s="94" t="str">
        <f>VLOOKUP(A1306,'CENTRO DE COSTOS'!A:D,2,FALSE)</f>
        <v>0004-0007</v>
      </c>
      <c r="D1306" s="8">
        <v>50568</v>
      </c>
      <c r="E1306" s="8">
        <v>2744980</v>
      </c>
      <c r="F1306" s="8">
        <v>58413</v>
      </c>
      <c r="G1306" s="8" t="s">
        <v>6241</v>
      </c>
      <c r="H1306" s="8" t="s">
        <v>216</v>
      </c>
      <c r="I1306" s="8" t="s">
        <v>3630</v>
      </c>
      <c r="J1306" s="8" t="s">
        <v>10947</v>
      </c>
      <c r="K1306" s="8" t="s">
        <v>160</v>
      </c>
      <c r="L1306" s="8" t="s">
        <v>12092</v>
      </c>
      <c r="M1306" s="183">
        <v>45916.333333333343</v>
      </c>
      <c r="N1306" s="183">
        <v>45920.374305555553</v>
      </c>
      <c r="O1306" s="8"/>
      <c r="P1306" s="8" t="s">
        <v>8318</v>
      </c>
      <c r="Q1306" s="8" t="s">
        <v>8318</v>
      </c>
      <c r="R1306" s="8" t="s">
        <v>6245</v>
      </c>
      <c r="S1306" s="8" t="s">
        <v>6245</v>
      </c>
      <c r="T1306" s="8" t="s">
        <v>6246</v>
      </c>
      <c r="U1306" s="8" t="s">
        <v>7731</v>
      </c>
      <c r="V1306" s="8" t="s">
        <v>12093</v>
      </c>
      <c r="W1306" s="8" t="s">
        <v>8320</v>
      </c>
      <c r="X1306" s="8"/>
      <c r="Y1306" s="94" t="str">
        <f>VLOOKUP(D1306,TIPOLOGIA!A:F,6,0)</f>
        <v>TIPO III</v>
      </c>
      <c r="Z1306" s="94" t="str">
        <f>VLOOKUP(D1306,TIPOLOGIA!A:F,5,0)</f>
        <v>TERRESTRE</v>
      </c>
      <c r="AA1306" s="8"/>
      <c r="AB1306" s="8">
        <v>0</v>
      </c>
      <c r="AC1306" s="86">
        <f>IF(W1306="SOPORTE_TELEFÓNICO",'BASE LIQUIDACION REDEBAN 2025'!$B$19,IF(AND(W1306="VISITA_TÉCNICA",Y1306="TIPO II"),'BASE LIQUIDACION REDEBAN 2025'!$B$18,'BASE LIQUIDACION REDEBAN 2025'!$B$17))</f>
        <v>35779.500569199998</v>
      </c>
      <c r="AD1306" s="86">
        <v>0</v>
      </c>
      <c r="AE1306" s="86">
        <f t="shared" si="20"/>
        <v>35779.500569199998</v>
      </c>
      <c r="AG1306" s="78"/>
    </row>
    <row r="1307" spans="1:33" s="49" customFormat="1">
      <c r="A1307" s="8" t="s">
        <v>76</v>
      </c>
      <c r="B1307" s="94" t="str">
        <f>VLOOKUP(A1307,'CENTRO DE COSTOS'!A:D,4,FALSE)</f>
        <v>DIEGO FERNANDO HENAO CARDONA</v>
      </c>
      <c r="C1307" s="94" t="str">
        <f>VLOOKUP(A1307,'CENTRO DE COSTOS'!A:D,2,FALSE)</f>
        <v>0004-0003</v>
      </c>
      <c r="D1307" s="8">
        <v>19548</v>
      </c>
      <c r="E1307" s="8">
        <v>2752773</v>
      </c>
      <c r="F1307" s="8">
        <v>79824</v>
      </c>
      <c r="G1307" s="8" t="s">
        <v>6241</v>
      </c>
      <c r="H1307" s="8" t="s">
        <v>171</v>
      </c>
      <c r="I1307" s="8" t="s">
        <v>2581</v>
      </c>
      <c r="J1307" s="8" t="s">
        <v>10465</v>
      </c>
      <c r="K1307" s="8" t="s">
        <v>160</v>
      </c>
      <c r="L1307" s="8" t="s">
        <v>12094</v>
      </c>
      <c r="M1307" s="183">
        <v>45917.386111111111</v>
      </c>
      <c r="N1307" s="183">
        <v>45920.375694444447</v>
      </c>
      <c r="O1307" s="8"/>
      <c r="P1307" s="8" t="s">
        <v>8318</v>
      </c>
      <c r="Q1307" s="8" t="s">
        <v>8318</v>
      </c>
      <c r="R1307" s="8" t="s">
        <v>6245</v>
      </c>
      <c r="S1307" s="8" t="s">
        <v>6245</v>
      </c>
      <c r="T1307" s="8" t="s">
        <v>6246</v>
      </c>
      <c r="U1307" s="8" t="s">
        <v>7731</v>
      </c>
      <c r="V1307" s="8" t="s">
        <v>12095</v>
      </c>
      <c r="W1307" s="8" t="s">
        <v>8320</v>
      </c>
      <c r="X1307" s="8"/>
      <c r="Y1307" s="94" t="str">
        <f>VLOOKUP(D1307,TIPOLOGIA!A:F,6,0)</f>
        <v>TIPO III</v>
      </c>
      <c r="Z1307" s="94" t="str">
        <f>VLOOKUP(D1307,TIPOLOGIA!A:F,5,0)</f>
        <v>TERRESTRE</v>
      </c>
      <c r="AA1307" s="8"/>
      <c r="AB1307" s="8">
        <v>0</v>
      </c>
      <c r="AC1307" s="86">
        <f>IF(W1307="SOPORTE_TELEFÓNICO",'BASE LIQUIDACION REDEBAN 2025'!$B$19,IF(AND(W1307="VISITA_TÉCNICA",Y1307="TIPO II"),'BASE LIQUIDACION REDEBAN 2025'!$B$18,'BASE LIQUIDACION REDEBAN 2025'!$B$17))</f>
        <v>35779.500569199998</v>
      </c>
      <c r="AD1307" s="86">
        <v>0</v>
      </c>
      <c r="AE1307" s="86">
        <f t="shared" si="20"/>
        <v>35779.500569199998</v>
      </c>
      <c r="AG1307" s="78"/>
    </row>
    <row r="1308" spans="1:33" s="49" customFormat="1">
      <c r="A1308" s="8" t="s">
        <v>92</v>
      </c>
      <c r="B1308" s="94" t="str">
        <f>VLOOKUP(A1308,'CENTRO DE COSTOS'!A:D,4,FALSE)</f>
        <v>KEVIN ALEXIS CORZO BUSTOS</v>
      </c>
      <c r="C1308" s="94" t="str">
        <f>VLOOKUP(A1308,'CENTRO DE COSTOS'!A:D,2,FALSE)</f>
        <v>0004-0007</v>
      </c>
      <c r="D1308" s="8">
        <v>41396</v>
      </c>
      <c r="E1308" s="8">
        <v>2753303</v>
      </c>
      <c r="F1308" s="8">
        <v>80378</v>
      </c>
      <c r="G1308" s="8" t="s">
        <v>6241</v>
      </c>
      <c r="H1308" s="8" t="s">
        <v>430</v>
      </c>
      <c r="I1308" s="8" t="s">
        <v>431</v>
      </c>
      <c r="J1308" s="8" t="s">
        <v>12096</v>
      </c>
      <c r="K1308" s="8" t="s">
        <v>160</v>
      </c>
      <c r="L1308" s="8" t="s">
        <v>12097</v>
      </c>
      <c r="M1308" s="183">
        <v>45917.404861111107</v>
      </c>
      <c r="N1308" s="183">
        <v>45920.376388888893</v>
      </c>
      <c r="O1308" s="8"/>
      <c r="P1308" s="8" t="s">
        <v>8318</v>
      </c>
      <c r="Q1308" s="8" t="s">
        <v>8318</v>
      </c>
      <c r="R1308" s="8" t="s">
        <v>162</v>
      </c>
      <c r="S1308" s="8" t="s">
        <v>162</v>
      </c>
      <c r="T1308" s="8" t="s">
        <v>6246</v>
      </c>
      <c r="U1308" s="8" t="s">
        <v>7731</v>
      </c>
      <c r="V1308" s="8" t="s">
        <v>12098</v>
      </c>
      <c r="W1308" s="8" t="s">
        <v>8320</v>
      </c>
      <c r="X1308" s="8"/>
      <c r="Y1308" s="94" t="str">
        <f>VLOOKUP(D1308,TIPOLOGIA!A:F,6,0)</f>
        <v>TIPO III</v>
      </c>
      <c r="Z1308" s="94" t="str">
        <f>VLOOKUP(D1308,TIPOLOGIA!A:F,5,0)</f>
        <v>TERRESTRE</v>
      </c>
      <c r="AA1308" s="8"/>
      <c r="AB1308" s="8">
        <v>0</v>
      </c>
      <c r="AC1308" s="86">
        <f>IF(W1308="SOPORTE_TELEFÓNICO",'BASE LIQUIDACION REDEBAN 2025'!$B$19,IF(AND(W1308="VISITA_TÉCNICA",Y1308="TIPO II"),'BASE LIQUIDACION REDEBAN 2025'!$B$18,'BASE LIQUIDACION REDEBAN 2025'!$B$17))</f>
        <v>35779.500569199998</v>
      </c>
      <c r="AD1308" s="86">
        <v>0</v>
      </c>
      <c r="AE1308" s="86">
        <f t="shared" si="20"/>
        <v>35779.500569199998</v>
      </c>
      <c r="AG1308" s="78"/>
    </row>
    <row r="1309" spans="1:33" s="49" customFormat="1">
      <c r="A1309" s="8" t="s">
        <v>97</v>
      </c>
      <c r="B1309" s="94" t="str">
        <f>VLOOKUP(A1309,'CENTRO DE COSTOS'!A:D,4,FALSE)</f>
        <v>JOSE MAURICIO HERNANDEZ ROJAS</v>
      </c>
      <c r="C1309" s="94" t="str">
        <f>VLOOKUP(A1309,'CENTRO DE COSTOS'!A:D,2,FALSE)</f>
        <v>0004-0001</v>
      </c>
      <c r="D1309" s="8">
        <v>70742</v>
      </c>
      <c r="E1309" s="8">
        <v>2749464</v>
      </c>
      <c r="F1309" s="8">
        <v>55924</v>
      </c>
      <c r="G1309" s="8" t="s">
        <v>6241</v>
      </c>
      <c r="H1309" s="8" t="s">
        <v>333</v>
      </c>
      <c r="I1309" s="8" t="s">
        <v>3015</v>
      </c>
      <c r="J1309" s="8" t="s">
        <v>12099</v>
      </c>
      <c r="K1309" s="8" t="s">
        <v>160</v>
      </c>
      <c r="L1309" s="8" t="s">
        <v>12100</v>
      </c>
      <c r="M1309" s="183">
        <v>45916.620833333327</v>
      </c>
      <c r="N1309" s="183">
        <v>45920.377083333333</v>
      </c>
      <c r="O1309" s="8"/>
      <c r="P1309" s="8" t="s">
        <v>8318</v>
      </c>
      <c r="Q1309" s="8" t="s">
        <v>8318</v>
      </c>
      <c r="R1309" s="8" t="s">
        <v>243</v>
      </c>
      <c r="S1309" s="8" t="s">
        <v>244</v>
      </c>
      <c r="T1309" s="8" t="s">
        <v>6246</v>
      </c>
      <c r="U1309" s="8" t="s">
        <v>7731</v>
      </c>
      <c r="V1309" s="8" t="s">
        <v>12101</v>
      </c>
      <c r="W1309" s="8" t="s">
        <v>165</v>
      </c>
      <c r="X1309" s="8"/>
      <c r="Y1309" s="94" t="str">
        <f>VLOOKUP(D1309,TIPOLOGIA!A:F,6,0)</f>
        <v>TIPO II</v>
      </c>
      <c r="Z1309" s="94" t="str">
        <f>VLOOKUP(D1309,TIPOLOGIA!A:F,5,0)</f>
        <v>TERRESTRE</v>
      </c>
      <c r="AA1309" s="8" t="s">
        <v>339</v>
      </c>
      <c r="AB1309" s="8">
        <v>1</v>
      </c>
      <c r="AC1309" s="86">
        <f>IF(W1309="SOPORTE_TELEFÓNICO",'BASE LIQUIDACION REDEBAN 2025'!$B$19,IF(AND(W1309="VISITA_TÉCNICA",Y1309="TIPO II"),'BASE LIQUIDACION REDEBAN 2025'!$B$18,'BASE LIQUIDACION REDEBAN 2025'!$B$17))</f>
        <v>67654.12000000001</v>
      </c>
      <c r="AD1309" s="86">
        <v>0</v>
      </c>
      <c r="AE1309" s="86">
        <f t="shared" si="20"/>
        <v>67654.12000000001</v>
      </c>
      <c r="AG1309" s="78"/>
    </row>
    <row r="1310" spans="1:33" s="49" customFormat="1">
      <c r="A1310" s="8" t="s">
        <v>68</v>
      </c>
      <c r="B1310" s="94" t="str">
        <f>VLOOKUP(A1310,'CENTRO DE COSTOS'!A:D,4,FALSE)</f>
        <v>WILLIAM ASDRUBAL ROZO ROZO</v>
      </c>
      <c r="C1310" s="94" t="str">
        <f>VLOOKUP(A1310,'CENTRO DE COSTOS'!A:D,2,FALSE)</f>
        <v>0004-0004</v>
      </c>
      <c r="D1310" s="8">
        <v>11001</v>
      </c>
      <c r="E1310" s="8">
        <v>2741253</v>
      </c>
      <c r="F1310" s="8">
        <v>79600</v>
      </c>
      <c r="G1310" s="8" t="s">
        <v>6241</v>
      </c>
      <c r="H1310" s="8" t="s">
        <v>417</v>
      </c>
      <c r="I1310" s="8" t="s">
        <v>68</v>
      </c>
      <c r="J1310" s="8" t="s">
        <v>12102</v>
      </c>
      <c r="K1310" s="8" t="s">
        <v>160</v>
      </c>
      <c r="L1310" s="8" t="s">
        <v>12103</v>
      </c>
      <c r="M1310" s="183">
        <v>45915.449305555558</v>
      </c>
      <c r="N1310" s="183">
        <v>45920.380555555559</v>
      </c>
      <c r="O1310" s="8"/>
      <c r="P1310" s="8" t="s">
        <v>8318</v>
      </c>
      <c r="Q1310" s="8" t="s">
        <v>8318</v>
      </c>
      <c r="R1310" s="8" t="s">
        <v>6245</v>
      </c>
      <c r="S1310" s="8" t="s">
        <v>6245</v>
      </c>
      <c r="T1310" s="8" t="s">
        <v>7735</v>
      </c>
      <c r="U1310" s="8" t="s">
        <v>8730</v>
      </c>
      <c r="V1310" s="8" t="s">
        <v>12104</v>
      </c>
      <c r="W1310" s="8" t="s">
        <v>165</v>
      </c>
      <c r="X1310" s="8"/>
      <c r="Y1310" s="94" t="str">
        <f>VLOOKUP(D1310,TIPOLOGIA!A:F,6,0)</f>
        <v>TIPO I</v>
      </c>
      <c r="Z1310" s="94" t="str">
        <f>VLOOKUP(D1310,TIPOLOGIA!A:F,5,0)</f>
        <v>TERRESTRE</v>
      </c>
      <c r="AA1310" s="8" t="s">
        <v>546</v>
      </c>
      <c r="AB1310" s="8">
        <v>1</v>
      </c>
      <c r="AC1310" s="86">
        <f>IF(W1310="SOPORTE_TELEFÓNICO",'BASE LIQUIDACION REDEBAN 2025'!$B$19,IF(AND(W1310="VISITA_TÉCNICA",Y1310="TIPO II"),'BASE LIQUIDACION REDEBAN 2025'!$B$18,'BASE LIQUIDACION REDEBAN 2025'!$B$17))</f>
        <v>35779.500569199998</v>
      </c>
      <c r="AD1310" s="86">
        <v>0</v>
      </c>
      <c r="AE1310" s="86">
        <f t="shared" si="20"/>
        <v>35779.500569199998</v>
      </c>
      <c r="AG1310" s="78"/>
    </row>
    <row r="1311" spans="1:33" s="49" customFormat="1">
      <c r="A1311" s="8" t="s">
        <v>91</v>
      </c>
      <c r="B1311" s="94" t="str">
        <f>VLOOKUP(A1311,'CENTRO DE COSTOS'!A:D,4,FALSE)</f>
        <v>JOSE MAURICIO HERNANDEZ ROJAS</v>
      </c>
      <c r="C1311" s="94" t="str">
        <f>VLOOKUP(A1311,'CENTRO DE COSTOS'!A:D,2,FALSE)</f>
        <v>0004-0001</v>
      </c>
      <c r="D1311" s="8">
        <v>23001</v>
      </c>
      <c r="E1311" s="8">
        <v>2761936</v>
      </c>
      <c r="F1311" s="8">
        <v>76143</v>
      </c>
      <c r="G1311" s="8" t="s">
        <v>6241</v>
      </c>
      <c r="H1311" s="8" t="s">
        <v>193</v>
      </c>
      <c r="I1311" s="8" t="s">
        <v>91</v>
      </c>
      <c r="J1311" s="8" t="s">
        <v>3079</v>
      </c>
      <c r="K1311" s="8" t="s">
        <v>160</v>
      </c>
      <c r="L1311" s="8" t="s">
        <v>12105</v>
      </c>
      <c r="M1311" s="183">
        <v>45918.614583333343</v>
      </c>
      <c r="N1311" s="183">
        <v>45920.381944444453</v>
      </c>
      <c r="O1311" s="8"/>
      <c r="P1311" s="8" t="s">
        <v>8318</v>
      </c>
      <c r="Q1311" s="8" t="s">
        <v>8318</v>
      </c>
      <c r="R1311" s="8" t="s">
        <v>6245</v>
      </c>
      <c r="S1311" s="8" t="s">
        <v>6245</v>
      </c>
      <c r="T1311" s="8" t="s">
        <v>6246</v>
      </c>
      <c r="U1311" s="8" t="s">
        <v>7731</v>
      </c>
      <c r="V1311" s="8" t="s">
        <v>12106</v>
      </c>
      <c r="W1311" s="8" t="s">
        <v>165</v>
      </c>
      <c r="X1311" s="8"/>
      <c r="Y1311" s="94" t="str">
        <f>VLOOKUP(D1311,TIPOLOGIA!A:F,6,0)</f>
        <v>TIPO I</v>
      </c>
      <c r="Z1311" s="94" t="str">
        <f>VLOOKUP(D1311,TIPOLOGIA!A:F,5,0)</f>
        <v>TERRESTRE</v>
      </c>
      <c r="AA1311" s="8" t="s">
        <v>1493</v>
      </c>
      <c r="AB1311" s="8">
        <v>1</v>
      </c>
      <c r="AC1311" s="86">
        <f>IF(W1311="SOPORTE_TELEFÓNICO",'BASE LIQUIDACION REDEBAN 2025'!$B$19,IF(AND(W1311="VISITA_TÉCNICA",Y1311="TIPO II"),'BASE LIQUIDACION REDEBAN 2025'!$B$18,'BASE LIQUIDACION REDEBAN 2025'!$B$17))</f>
        <v>35779.500569199998</v>
      </c>
      <c r="AD1311" s="86">
        <v>0</v>
      </c>
      <c r="AE1311" s="86">
        <f t="shared" si="20"/>
        <v>35779.500569199998</v>
      </c>
      <c r="AG1311" s="78"/>
    </row>
    <row r="1312" spans="1:33" s="49" customFormat="1">
      <c r="A1312" s="8" t="s">
        <v>90</v>
      </c>
      <c r="B1312" s="94" t="str">
        <f>VLOOKUP(A1312,'CENTRO DE COSTOS'!A:D,4,FALSE)</f>
        <v>JUAN SEBASTIÁN RÍOS CASTRILLÓN</v>
      </c>
      <c r="C1312" s="94" t="str">
        <f>VLOOKUP(A1312,'CENTRO DE COSTOS'!A:D,2,FALSE)</f>
        <v>0004-0005</v>
      </c>
      <c r="D1312" s="8">
        <v>5736</v>
      </c>
      <c r="E1312" s="8">
        <v>2753524</v>
      </c>
      <c r="F1312" s="8">
        <v>79249</v>
      </c>
      <c r="G1312" s="8" t="s">
        <v>6241</v>
      </c>
      <c r="H1312" s="8" t="s">
        <v>249</v>
      </c>
      <c r="I1312" s="8" t="s">
        <v>586</v>
      </c>
      <c r="J1312" s="8" t="s">
        <v>12107</v>
      </c>
      <c r="K1312" s="8" t="s">
        <v>160</v>
      </c>
      <c r="L1312" s="8" t="s">
        <v>12108</v>
      </c>
      <c r="M1312" s="183">
        <v>45917.424305555563</v>
      </c>
      <c r="N1312" s="183">
        <v>45920.387499999997</v>
      </c>
      <c r="O1312" s="8"/>
      <c r="P1312" s="8" t="s">
        <v>8318</v>
      </c>
      <c r="Q1312" s="8" t="s">
        <v>8318</v>
      </c>
      <c r="R1312" s="8" t="s">
        <v>243</v>
      </c>
      <c r="S1312" s="8" t="s">
        <v>244</v>
      </c>
      <c r="T1312" s="8" t="s">
        <v>6246</v>
      </c>
      <c r="U1312" s="8" t="s">
        <v>7731</v>
      </c>
      <c r="V1312" s="8" t="s">
        <v>12109</v>
      </c>
      <c r="W1312" s="8" t="s">
        <v>8320</v>
      </c>
      <c r="X1312" s="8"/>
      <c r="Y1312" s="94" t="str">
        <f>VLOOKUP(D1312,TIPOLOGIA!A:F,6,0)</f>
        <v>TIPO IV</v>
      </c>
      <c r="Z1312" s="94" t="str">
        <f>VLOOKUP(D1312,TIPOLOGIA!A:F,5,0)</f>
        <v>TERRESTRE</v>
      </c>
      <c r="AA1312" s="8"/>
      <c r="AB1312" s="8">
        <v>0</v>
      </c>
      <c r="AC1312" s="86">
        <f>IF(W1312="SOPORTE_TELEFÓNICO",'BASE LIQUIDACION REDEBAN 2025'!$B$19,IF(AND(W1312="VISITA_TÉCNICA",Y1312="TIPO II"),'BASE LIQUIDACION REDEBAN 2025'!$B$18,'BASE LIQUIDACION REDEBAN 2025'!$B$17))</f>
        <v>35779.500569199998</v>
      </c>
      <c r="AD1312" s="86">
        <v>0</v>
      </c>
      <c r="AE1312" s="86">
        <f t="shared" si="20"/>
        <v>35779.500569199998</v>
      </c>
      <c r="AG1312" s="78"/>
    </row>
    <row r="1313" spans="1:33" s="49" customFormat="1">
      <c r="A1313" s="8" t="s">
        <v>90</v>
      </c>
      <c r="B1313" s="94" t="str">
        <f>VLOOKUP(A1313,'CENTRO DE COSTOS'!A:D,4,FALSE)</f>
        <v>JUAN SEBASTIÁN RÍOS CASTRILLÓN</v>
      </c>
      <c r="C1313" s="94" t="str">
        <f>VLOOKUP(A1313,'CENTRO DE COSTOS'!A:D,2,FALSE)</f>
        <v>0004-0005</v>
      </c>
      <c r="D1313" s="8">
        <v>5604</v>
      </c>
      <c r="E1313" s="8">
        <v>2759580</v>
      </c>
      <c r="F1313" s="8">
        <v>42856</v>
      </c>
      <c r="G1313" s="8" t="s">
        <v>6241</v>
      </c>
      <c r="H1313" s="8" t="s">
        <v>249</v>
      </c>
      <c r="I1313" s="8" t="s">
        <v>966</v>
      </c>
      <c r="J1313" s="8" t="s">
        <v>12110</v>
      </c>
      <c r="K1313" s="8" t="s">
        <v>160</v>
      </c>
      <c r="L1313" s="8" t="s">
        <v>12111</v>
      </c>
      <c r="M1313" s="183">
        <v>45918.413194444453</v>
      </c>
      <c r="N1313" s="183">
        <v>45920.38958333333</v>
      </c>
      <c r="O1313" s="8"/>
      <c r="P1313" s="8" t="s">
        <v>8318</v>
      </c>
      <c r="Q1313" s="8" t="s">
        <v>8318</v>
      </c>
      <c r="R1313" s="8" t="s">
        <v>243</v>
      </c>
      <c r="S1313" s="8" t="s">
        <v>244</v>
      </c>
      <c r="T1313" s="8" t="s">
        <v>6246</v>
      </c>
      <c r="U1313" s="8" t="s">
        <v>7731</v>
      </c>
      <c r="V1313" s="8" t="s">
        <v>12112</v>
      </c>
      <c r="W1313" s="8" t="s">
        <v>8320</v>
      </c>
      <c r="X1313" s="8"/>
      <c r="Y1313" s="94" t="str">
        <f>VLOOKUP(D1313,TIPOLOGIA!A:F,6,0)</f>
        <v>TIPO IV</v>
      </c>
      <c r="Z1313" s="94" t="str">
        <f>VLOOKUP(D1313,TIPOLOGIA!A:F,5,0)</f>
        <v>TERRESTRE</v>
      </c>
      <c r="AA1313" s="8"/>
      <c r="AB1313" s="8">
        <v>0</v>
      </c>
      <c r="AC1313" s="86">
        <f>IF(W1313="SOPORTE_TELEFÓNICO",'BASE LIQUIDACION REDEBAN 2025'!$B$19,IF(AND(W1313="VISITA_TÉCNICA",Y1313="TIPO II"),'BASE LIQUIDACION REDEBAN 2025'!$B$18,'BASE LIQUIDACION REDEBAN 2025'!$B$17))</f>
        <v>35779.500569199998</v>
      </c>
      <c r="AD1313" s="86">
        <v>0</v>
      </c>
      <c r="AE1313" s="86">
        <f t="shared" si="20"/>
        <v>35779.500569199998</v>
      </c>
      <c r="AG1313" s="78"/>
    </row>
    <row r="1314" spans="1:33" s="49" customFormat="1">
      <c r="A1314" s="8" t="s">
        <v>90</v>
      </c>
      <c r="B1314" s="94" t="str">
        <f>VLOOKUP(A1314,'CENTRO DE COSTOS'!A:D,4,FALSE)</f>
        <v>JUAN SEBASTIÁN RÍOS CASTRILLÓN</v>
      </c>
      <c r="C1314" s="94" t="str">
        <f>VLOOKUP(A1314,'CENTRO DE COSTOS'!A:D,2,FALSE)</f>
        <v>0004-0005</v>
      </c>
      <c r="D1314" s="8">
        <v>5604</v>
      </c>
      <c r="E1314" s="8">
        <v>2757731</v>
      </c>
      <c r="F1314" s="8">
        <v>79823</v>
      </c>
      <c r="G1314" s="8" t="s">
        <v>6241</v>
      </c>
      <c r="H1314" s="8" t="s">
        <v>249</v>
      </c>
      <c r="I1314" s="8" t="s">
        <v>966</v>
      </c>
      <c r="J1314" s="8" t="s">
        <v>12113</v>
      </c>
      <c r="K1314" s="8" t="s">
        <v>160</v>
      </c>
      <c r="L1314" s="8" t="s">
        <v>12114</v>
      </c>
      <c r="M1314" s="183">
        <v>45918.333333333343</v>
      </c>
      <c r="N1314" s="183">
        <v>45920.390972222223</v>
      </c>
      <c r="O1314" s="8"/>
      <c r="P1314" s="8" t="s">
        <v>8318</v>
      </c>
      <c r="Q1314" s="8" t="s">
        <v>8318</v>
      </c>
      <c r="R1314" s="8" t="s">
        <v>162</v>
      </c>
      <c r="S1314" s="8" t="s">
        <v>162</v>
      </c>
      <c r="T1314" s="8" t="s">
        <v>6246</v>
      </c>
      <c r="U1314" s="8" t="s">
        <v>7731</v>
      </c>
      <c r="V1314" s="8" t="s">
        <v>12115</v>
      </c>
      <c r="W1314" s="8" t="s">
        <v>8320</v>
      </c>
      <c r="X1314" s="8"/>
      <c r="Y1314" s="94" t="str">
        <f>VLOOKUP(D1314,TIPOLOGIA!A:F,6,0)</f>
        <v>TIPO IV</v>
      </c>
      <c r="Z1314" s="94" t="str">
        <f>VLOOKUP(D1314,TIPOLOGIA!A:F,5,0)</f>
        <v>TERRESTRE</v>
      </c>
      <c r="AA1314" s="8"/>
      <c r="AB1314" s="8">
        <v>0</v>
      </c>
      <c r="AC1314" s="86">
        <f>IF(W1314="SOPORTE_TELEFÓNICO",'BASE LIQUIDACION REDEBAN 2025'!$B$19,IF(AND(W1314="VISITA_TÉCNICA",Y1314="TIPO II"),'BASE LIQUIDACION REDEBAN 2025'!$B$18,'BASE LIQUIDACION REDEBAN 2025'!$B$17))</f>
        <v>35779.500569199998</v>
      </c>
      <c r="AD1314" s="86">
        <v>0</v>
      </c>
      <c r="AE1314" s="86">
        <f t="shared" si="20"/>
        <v>35779.500569199998</v>
      </c>
      <c r="AG1314" s="78"/>
    </row>
    <row r="1315" spans="1:33" s="49" customFormat="1">
      <c r="A1315" s="8" t="s">
        <v>93</v>
      </c>
      <c r="B1315" s="94" t="str">
        <f>VLOOKUP(A1315,'CENTRO DE COSTOS'!A:D,4,FALSE)</f>
        <v>DIEGO FERNANDO HENAO CARDONA</v>
      </c>
      <c r="C1315" s="94" t="str">
        <f>VLOOKUP(A1315,'CENTRO DE COSTOS'!A:D,2,FALSE)</f>
        <v>0004-0003</v>
      </c>
      <c r="D1315" s="8">
        <v>52001</v>
      </c>
      <c r="E1315" s="8">
        <v>2762743</v>
      </c>
      <c r="F1315" s="8">
        <v>50655</v>
      </c>
      <c r="G1315" s="8" t="s">
        <v>6241</v>
      </c>
      <c r="H1315" s="8" t="s">
        <v>157</v>
      </c>
      <c r="I1315" s="8" t="s">
        <v>93</v>
      </c>
      <c r="J1315" s="8" t="s">
        <v>4158</v>
      </c>
      <c r="K1315" s="8" t="s">
        <v>160</v>
      </c>
      <c r="L1315" s="8" t="s">
        <v>12116</v>
      </c>
      <c r="M1315" s="183">
        <v>45918.677777777782</v>
      </c>
      <c r="N1315" s="183">
        <v>45920.394444444442</v>
      </c>
      <c r="O1315" s="8"/>
      <c r="P1315" s="8" t="s">
        <v>8318</v>
      </c>
      <c r="Q1315" s="8" t="s">
        <v>8318</v>
      </c>
      <c r="R1315" s="8" t="s">
        <v>243</v>
      </c>
      <c r="S1315" s="8" t="s">
        <v>365</v>
      </c>
      <c r="T1315" s="8" t="s">
        <v>6246</v>
      </c>
      <c r="U1315" s="8" t="s">
        <v>7731</v>
      </c>
      <c r="V1315" s="8" t="s">
        <v>12117</v>
      </c>
      <c r="W1315" s="8" t="s">
        <v>165</v>
      </c>
      <c r="X1315" s="8"/>
      <c r="Y1315" s="94" t="str">
        <f>VLOOKUP(D1315,TIPOLOGIA!A:F,6,0)</f>
        <v>TIPO I</v>
      </c>
      <c r="Z1315" s="94" t="str">
        <f>VLOOKUP(D1315,TIPOLOGIA!A:F,5,0)</f>
        <v>TERRESTRE</v>
      </c>
      <c r="AA1315" s="8" t="s">
        <v>294</v>
      </c>
      <c r="AB1315" s="8">
        <v>1</v>
      </c>
      <c r="AC1315" s="86">
        <f>IF(W1315="SOPORTE_TELEFÓNICO",'BASE LIQUIDACION REDEBAN 2025'!$B$19,IF(AND(W1315="VISITA_TÉCNICA",Y1315="TIPO II"),'BASE LIQUIDACION REDEBAN 2025'!$B$18,'BASE LIQUIDACION REDEBAN 2025'!$B$17))</f>
        <v>35779.500569199998</v>
      </c>
      <c r="AD1315" s="86">
        <v>0</v>
      </c>
      <c r="AE1315" s="86">
        <f t="shared" si="20"/>
        <v>35779.500569199998</v>
      </c>
      <c r="AG1315" s="78"/>
    </row>
    <row r="1316" spans="1:33" s="49" customFormat="1">
      <c r="A1316" s="8" t="s">
        <v>86</v>
      </c>
      <c r="B1316" s="94" t="str">
        <f>VLOOKUP(A1316,'CENTRO DE COSTOS'!A:D,4,FALSE)</f>
        <v>KEVIN ALEXIS CORZO BUSTOS</v>
      </c>
      <c r="C1316" s="94" t="str">
        <f>VLOOKUP(A1316,'CENTRO DE COSTOS'!A:D,2,FALSE)</f>
        <v>0004-0007</v>
      </c>
      <c r="D1316" s="8">
        <v>73067</v>
      </c>
      <c r="E1316" s="8">
        <v>2744274</v>
      </c>
      <c r="F1316" s="8">
        <v>23585</v>
      </c>
      <c r="G1316" s="8" t="s">
        <v>6241</v>
      </c>
      <c r="H1316" s="8" t="s">
        <v>494</v>
      </c>
      <c r="I1316" s="8" t="s">
        <v>12118</v>
      </c>
      <c r="J1316" s="8" t="s">
        <v>12119</v>
      </c>
      <c r="K1316" s="8" t="s">
        <v>160</v>
      </c>
      <c r="L1316" s="8" t="s">
        <v>12120</v>
      </c>
      <c r="M1316" s="183">
        <v>45915.685416666667</v>
      </c>
      <c r="N1316" s="183">
        <v>45920.40625</v>
      </c>
      <c r="O1316" s="8"/>
      <c r="P1316" s="8" t="s">
        <v>8318</v>
      </c>
      <c r="Q1316" s="8" t="s">
        <v>8318</v>
      </c>
      <c r="R1316" s="8" t="s">
        <v>6245</v>
      </c>
      <c r="S1316" s="8" t="s">
        <v>6245</v>
      </c>
      <c r="T1316" s="8" t="s">
        <v>6246</v>
      </c>
      <c r="U1316" s="8" t="s">
        <v>7731</v>
      </c>
      <c r="V1316" s="8" t="s">
        <v>12121</v>
      </c>
      <c r="W1316" s="8" t="s">
        <v>8320</v>
      </c>
      <c r="X1316" s="8"/>
      <c r="Y1316" s="94" t="str">
        <f>VLOOKUP(D1316,TIPOLOGIA!A:F,6,0)</f>
        <v>TIPO III</v>
      </c>
      <c r="Z1316" s="94" t="str">
        <f>VLOOKUP(D1316,TIPOLOGIA!A:F,5,0)</f>
        <v>TERRESTRE</v>
      </c>
      <c r="AA1316" s="8" t="s">
        <v>498</v>
      </c>
      <c r="AB1316" s="8">
        <v>0</v>
      </c>
      <c r="AC1316" s="86">
        <f>IF(W1316="SOPORTE_TELEFÓNICO",'BASE LIQUIDACION REDEBAN 2025'!$B$19,IF(AND(W1316="VISITA_TÉCNICA",Y1316="TIPO II"),'BASE LIQUIDACION REDEBAN 2025'!$B$18,'BASE LIQUIDACION REDEBAN 2025'!$B$17))</f>
        <v>35779.500569199998</v>
      </c>
      <c r="AD1316" s="86">
        <v>0</v>
      </c>
      <c r="AE1316" s="86">
        <f t="shared" si="20"/>
        <v>35779.500569199998</v>
      </c>
      <c r="AG1316" s="78"/>
    </row>
    <row r="1317" spans="1:33" s="49" customFormat="1">
      <c r="A1317" s="8" t="s">
        <v>60</v>
      </c>
      <c r="B1317" s="94" t="str">
        <f>VLOOKUP(A1317,'CENTRO DE COSTOS'!A:D,4,FALSE)</f>
        <v>JUAN SEBASTIÁN RÍOS CASTRILLÓN</v>
      </c>
      <c r="C1317" s="94" t="str">
        <f>VLOOKUP(A1317,'CENTRO DE COSTOS'!A:D,2,FALSE)</f>
        <v>0004-0005</v>
      </c>
      <c r="D1317" s="8">
        <v>5045</v>
      </c>
      <c r="E1317" s="8">
        <v>2747781</v>
      </c>
      <c r="F1317" s="8">
        <v>79270</v>
      </c>
      <c r="G1317" s="8" t="s">
        <v>6241</v>
      </c>
      <c r="H1317" s="8" t="s">
        <v>249</v>
      </c>
      <c r="I1317" s="8" t="s">
        <v>60</v>
      </c>
      <c r="J1317" s="8" t="s">
        <v>8745</v>
      </c>
      <c r="K1317" s="8" t="s">
        <v>160</v>
      </c>
      <c r="L1317" s="8" t="s">
        <v>12122</v>
      </c>
      <c r="M1317" s="183">
        <v>45916.469444444447</v>
      </c>
      <c r="N1317" s="183">
        <v>45920.415277777778</v>
      </c>
      <c r="O1317" s="8"/>
      <c r="P1317" s="8" t="s">
        <v>8318</v>
      </c>
      <c r="Q1317" s="8" t="s">
        <v>8318</v>
      </c>
      <c r="R1317" s="8" t="s">
        <v>243</v>
      </c>
      <c r="S1317" s="8" t="s">
        <v>244</v>
      </c>
      <c r="T1317" s="8" t="s">
        <v>6246</v>
      </c>
      <c r="U1317" s="8" t="s">
        <v>7731</v>
      </c>
      <c r="V1317" s="8" t="s">
        <v>12123</v>
      </c>
      <c r="W1317" s="8" t="s">
        <v>165</v>
      </c>
      <c r="X1317" s="8"/>
      <c r="Y1317" s="94" t="str">
        <f>VLOOKUP(D1317,TIPOLOGIA!A:F,6,0)</f>
        <v>TIPO I</v>
      </c>
      <c r="Z1317" s="94" t="str">
        <f>VLOOKUP(D1317,TIPOLOGIA!A:F,5,0)</f>
        <v>TERRESTRE</v>
      </c>
      <c r="AA1317" s="8" t="s">
        <v>648</v>
      </c>
      <c r="AB1317" s="8">
        <v>1</v>
      </c>
      <c r="AC1317" s="86">
        <f>IF(W1317="SOPORTE_TELEFÓNICO",'BASE LIQUIDACION REDEBAN 2025'!$B$19,IF(AND(W1317="VISITA_TÉCNICA",Y1317="TIPO II"),'BASE LIQUIDACION REDEBAN 2025'!$B$18,'BASE LIQUIDACION REDEBAN 2025'!$B$17))</f>
        <v>35779.500569199998</v>
      </c>
      <c r="AD1317" s="86">
        <v>0</v>
      </c>
      <c r="AE1317" s="86">
        <f t="shared" si="20"/>
        <v>35779.500569199998</v>
      </c>
      <c r="AG1317" s="78"/>
    </row>
    <row r="1318" spans="1:33" s="49" customFormat="1">
      <c r="A1318" s="8" t="s">
        <v>91</v>
      </c>
      <c r="B1318" s="94" t="str">
        <f>VLOOKUP(A1318,'CENTRO DE COSTOS'!A:D,4,FALSE)</f>
        <v>JOSE MAURICIO HERNANDEZ ROJAS</v>
      </c>
      <c r="C1318" s="94" t="str">
        <f>VLOOKUP(A1318,'CENTRO DE COSTOS'!A:D,2,FALSE)</f>
        <v>0004-0001</v>
      </c>
      <c r="D1318" s="8">
        <v>23001</v>
      </c>
      <c r="E1318" s="8">
        <v>2766765</v>
      </c>
      <c r="F1318" s="8">
        <v>68357</v>
      </c>
      <c r="G1318" s="8" t="s">
        <v>6241</v>
      </c>
      <c r="H1318" s="8" t="s">
        <v>193</v>
      </c>
      <c r="I1318" s="8" t="s">
        <v>91</v>
      </c>
      <c r="J1318" s="8" t="s">
        <v>4290</v>
      </c>
      <c r="K1318" s="8" t="s">
        <v>160</v>
      </c>
      <c r="L1318" s="8" t="s">
        <v>12124</v>
      </c>
      <c r="M1318" s="183">
        <v>45919.515277777777</v>
      </c>
      <c r="N1318" s="183">
        <v>45920.415972222218</v>
      </c>
      <c r="O1318" s="8"/>
      <c r="P1318" s="8" t="s">
        <v>8318</v>
      </c>
      <c r="Q1318" s="8" t="s">
        <v>8318</v>
      </c>
      <c r="R1318" s="8" t="s">
        <v>6245</v>
      </c>
      <c r="S1318" s="8" t="s">
        <v>6245</v>
      </c>
      <c r="T1318" s="8" t="s">
        <v>6246</v>
      </c>
      <c r="U1318" s="8" t="s">
        <v>7731</v>
      </c>
      <c r="V1318" s="8" t="s">
        <v>12125</v>
      </c>
      <c r="W1318" s="8" t="s">
        <v>165</v>
      </c>
      <c r="X1318" s="8"/>
      <c r="Y1318" s="94" t="str">
        <f>VLOOKUP(D1318,TIPOLOGIA!A:F,6,0)</f>
        <v>TIPO I</v>
      </c>
      <c r="Z1318" s="94" t="str">
        <f>VLOOKUP(D1318,TIPOLOGIA!A:F,5,0)</f>
        <v>TERRESTRE</v>
      </c>
      <c r="AA1318" s="8" t="s">
        <v>1493</v>
      </c>
      <c r="AB1318" s="8">
        <v>1</v>
      </c>
      <c r="AC1318" s="86">
        <f>IF(W1318="SOPORTE_TELEFÓNICO",'BASE LIQUIDACION REDEBAN 2025'!$B$19,IF(AND(W1318="VISITA_TÉCNICA",Y1318="TIPO II"),'BASE LIQUIDACION REDEBAN 2025'!$B$18,'BASE LIQUIDACION REDEBAN 2025'!$B$17))</f>
        <v>35779.500569199998</v>
      </c>
      <c r="AD1318" s="86">
        <v>0</v>
      </c>
      <c r="AE1318" s="86">
        <f t="shared" si="20"/>
        <v>35779.500569199998</v>
      </c>
      <c r="AG1318" s="78"/>
    </row>
    <row r="1319" spans="1:33" s="49" customFormat="1">
      <c r="A1319" s="8" t="s">
        <v>100</v>
      </c>
      <c r="B1319" s="94" t="str">
        <f>VLOOKUP(A1319,'CENTRO DE COSTOS'!A:D,4,FALSE)</f>
        <v>KEVIN ALEXIS CORZO BUSTOS</v>
      </c>
      <c r="C1319" s="94" t="str">
        <f>VLOOKUP(A1319,'CENTRO DE COSTOS'!A:D,2,FALSE)</f>
        <v>0004-0007</v>
      </c>
      <c r="D1319" s="8">
        <v>50001</v>
      </c>
      <c r="E1319" s="8">
        <v>2766749</v>
      </c>
      <c r="F1319" s="8">
        <v>17689</v>
      </c>
      <c r="G1319" s="8" t="s">
        <v>6241</v>
      </c>
      <c r="H1319" s="8" t="s">
        <v>216</v>
      </c>
      <c r="I1319" s="8" t="s">
        <v>100</v>
      </c>
      <c r="J1319" s="8" t="s">
        <v>12126</v>
      </c>
      <c r="K1319" s="8" t="s">
        <v>160</v>
      </c>
      <c r="L1319" s="8" t="s">
        <v>12127</v>
      </c>
      <c r="M1319" s="183">
        <v>45919.509027777778</v>
      </c>
      <c r="N1319" s="183">
        <v>45920.432638888888</v>
      </c>
      <c r="O1319" s="8"/>
      <c r="P1319" s="8" t="s">
        <v>8318</v>
      </c>
      <c r="Q1319" s="8" t="s">
        <v>8318</v>
      </c>
      <c r="R1319" s="8" t="s">
        <v>357</v>
      </c>
      <c r="S1319" s="8" t="s">
        <v>1266</v>
      </c>
      <c r="T1319" s="8" t="s">
        <v>6246</v>
      </c>
      <c r="U1319" s="8" t="s">
        <v>7731</v>
      </c>
      <c r="V1319" s="8" t="s">
        <v>12128</v>
      </c>
      <c r="W1319" s="8" t="s">
        <v>165</v>
      </c>
      <c r="X1319" s="8"/>
      <c r="Y1319" s="94" t="str">
        <f>VLOOKUP(D1319,TIPOLOGIA!A:F,6,0)</f>
        <v>TIPO I</v>
      </c>
      <c r="Z1319" s="94" t="str">
        <f>VLOOKUP(D1319,TIPOLOGIA!A:F,5,0)</f>
        <v>TERRESTRE</v>
      </c>
      <c r="AA1319" s="8" t="s">
        <v>1227</v>
      </c>
      <c r="AB1319" s="8">
        <v>1</v>
      </c>
      <c r="AC1319" s="86">
        <f>IF(W1319="SOPORTE_TELEFÓNICO",'BASE LIQUIDACION REDEBAN 2025'!$B$19,IF(AND(W1319="VISITA_TÉCNICA",Y1319="TIPO II"),'BASE LIQUIDACION REDEBAN 2025'!$B$18,'BASE LIQUIDACION REDEBAN 2025'!$B$17))</f>
        <v>35779.500569199998</v>
      </c>
      <c r="AD1319" s="86">
        <v>0</v>
      </c>
      <c r="AE1319" s="86">
        <f t="shared" si="20"/>
        <v>35779.500569199998</v>
      </c>
      <c r="AG1319" s="78"/>
    </row>
    <row r="1320" spans="1:33" s="49" customFormat="1">
      <c r="A1320" s="8" t="s">
        <v>90</v>
      </c>
      <c r="B1320" s="94" t="str">
        <f>VLOOKUP(A1320,'CENTRO DE COSTOS'!A:D,4,FALSE)</f>
        <v>JUAN SEBASTIÁN RÍOS CASTRILLÓN</v>
      </c>
      <c r="C1320" s="94" t="str">
        <f>VLOOKUP(A1320,'CENTRO DE COSTOS'!A:D,2,FALSE)</f>
        <v>0004-0005</v>
      </c>
      <c r="D1320" s="8">
        <v>5819</v>
      </c>
      <c r="E1320" s="8">
        <v>2748837</v>
      </c>
      <c r="F1320" s="8">
        <v>31149</v>
      </c>
      <c r="G1320" s="8" t="s">
        <v>6241</v>
      </c>
      <c r="H1320" s="8" t="s">
        <v>249</v>
      </c>
      <c r="I1320" s="8" t="s">
        <v>1918</v>
      </c>
      <c r="J1320" s="8" t="s">
        <v>12129</v>
      </c>
      <c r="K1320" s="8" t="s">
        <v>160</v>
      </c>
      <c r="L1320" s="8" t="s">
        <v>12130</v>
      </c>
      <c r="M1320" s="183">
        <v>45916.563888888893</v>
      </c>
      <c r="N1320" s="183">
        <v>45920.44027777778</v>
      </c>
      <c r="O1320" s="8"/>
      <c r="P1320" s="8" t="s">
        <v>8318</v>
      </c>
      <c r="Q1320" s="8" t="s">
        <v>8318</v>
      </c>
      <c r="R1320" s="8" t="s">
        <v>6245</v>
      </c>
      <c r="S1320" s="8" t="s">
        <v>6245</v>
      </c>
      <c r="T1320" s="8" t="s">
        <v>6246</v>
      </c>
      <c r="U1320" s="8" t="s">
        <v>7731</v>
      </c>
      <c r="V1320" s="8" t="s">
        <v>12131</v>
      </c>
      <c r="W1320" s="8" t="s">
        <v>165</v>
      </c>
      <c r="X1320" s="8"/>
      <c r="Y1320" s="94" t="str">
        <f>VLOOKUP(D1320,TIPOLOGIA!A:F,6,0)</f>
        <v>TIPO IV</v>
      </c>
      <c r="Z1320" s="94" t="str">
        <f>VLOOKUP(D1320,TIPOLOGIA!A:F,5,0)</f>
        <v>TERRESTRE</v>
      </c>
      <c r="AA1320" s="8" t="s">
        <v>1458</v>
      </c>
      <c r="AB1320" s="8">
        <v>1</v>
      </c>
      <c r="AC1320" s="86">
        <f>IF(W1320="SOPORTE_TELEFÓNICO",'BASE LIQUIDACION REDEBAN 2025'!$B$19,IF(AND(W1320="VISITA_TÉCNICA",Y1320="TIPO II"),'BASE LIQUIDACION REDEBAN 2025'!$B$18,'BASE LIQUIDACION REDEBAN 2025'!$B$17))</f>
        <v>35779.500569199998</v>
      </c>
      <c r="AD1320" s="86">
        <v>0</v>
      </c>
      <c r="AE1320" s="86">
        <f t="shared" si="20"/>
        <v>35779.500569199998</v>
      </c>
      <c r="AG1320" s="78"/>
    </row>
    <row r="1321" spans="1:33" s="49" customFormat="1">
      <c r="A1321" s="8" t="s">
        <v>100</v>
      </c>
      <c r="B1321" s="94" t="str">
        <f>VLOOKUP(A1321,'CENTRO DE COSTOS'!A:D,4,FALSE)</f>
        <v>KEVIN ALEXIS CORZO BUSTOS</v>
      </c>
      <c r="C1321" s="94" t="str">
        <f>VLOOKUP(A1321,'CENTRO DE COSTOS'!A:D,2,FALSE)</f>
        <v>0004-0007</v>
      </c>
      <c r="D1321" s="8">
        <v>50568</v>
      </c>
      <c r="E1321" s="8">
        <v>2739711</v>
      </c>
      <c r="F1321" s="8">
        <v>43190</v>
      </c>
      <c r="G1321" s="8" t="s">
        <v>6241</v>
      </c>
      <c r="H1321" s="8" t="s">
        <v>216</v>
      </c>
      <c r="I1321" s="8" t="s">
        <v>3630</v>
      </c>
      <c r="J1321" s="8" t="s">
        <v>10947</v>
      </c>
      <c r="K1321" s="8" t="s">
        <v>160</v>
      </c>
      <c r="L1321" s="8" t="s">
        <v>12132</v>
      </c>
      <c r="M1321" s="183">
        <v>45915.371527777781</v>
      </c>
      <c r="N1321" s="183">
        <v>45920.443055555559</v>
      </c>
      <c r="O1321" s="8"/>
      <c r="P1321" s="8" t="s">
        <v>8318</v>
      </c>
      <c r="Q1321" s="8" t="s">
        <v>8318</v>
      </c>
      <c r="R1321" s="8" t="s">
        <v>6245</v>
      </c>
      <c r="S1321" s="8" t="s">
        <v>6245</v>
      </c>
      <c r="T1321" s="8" t="s">
        <v>6246</v>
      </c>
      <c r="U1321" s="8" t="s">
        <v>7731</v>
      </c>
      <c r="V1321" s="8" t="s">
        <v>12133</v>
      </c>
      <c r="W1321" s="8" t="s">
        <v>8320</v>
      </c>
      <c r="X1321" s="8"/>
      <c r="Y1321" s="94" t="str">
        <f>VLOOKUP(D1321,TIPOLOGIA!A:F,6,0)</f>
        <v>TIPO III</v>
      </c>
      <c r="Z1321" s="94" t="str">
        <f>VLOOKUP(D1321,TIPOLOGIA!A:F,5,0)</f>
        <v>TERRESTRE</v>
      </c>
      <c r="AA1321" s="8" t="s">
        <v>1928</v>
      </c>
      <c r="AB1321" s="8">
        <v>0</v>
      </c>
      <c r="AC1321" s="86">
        <f>IF(W1321="SOPORTE_TELEFÓNICO",'BASE LIQUIDACION REDEBAN 2025'!$B$19,IF(AND(W1321="VISITA_TÉCNICA",Y1321="TIPO II"),'BASE LIQUIDACION REDEBAN 2025'!$B$18,'BASE LIQUIDACION REDEBAN 2025'!$B$17))</f>
        <v>35779.500569199998</v>
      </c>
      <c r="AD1321" s="86">
        <v>0</v>
      </c>
      <c r="AE1321" s="86">
        <f t="shared" si="20"/>
        <v>35779.500569199998</v>
      </c>
      <c r="AG1321" s="78"/>
    </row>
    <row r="1322" spans="1:33" s="49" customFormat="1">
      <c r="A1322" s="8" t="s">
        <v>90</v>
      </c>
      <c r="B1322" s="94" t="str">
        <f>VLOOKUP(A1322,'CENTRO DE COSTOS'!A:D,4,FALSE)</f>
        <v>JUAN SEBASTIÁN RÍOS CASTRILLÓN</v>
      </c>
      <c r="C1322" s="94" t="str">
        <f>VLOOKUP(A1322,'CENTRO DE COSTOS'!A:D,2,FALSE)</f>
        <v>0004-0005</v>
      </c>
      <c r="D1322" s="8">
        <v>5756</v>
      </c>
      <c r="E1322" s="8">
        <v>2737821</v>
      </c>
      <c r="F1322" s="8">
        <v>13081</v>
      </c>
      <c r="G1322" s="8" t="s">
        <v>6241</v>
      </c>
      <c r="H1322" s="8" t="s">
        <v>249</v>
      </c>
      <c r="I1322" s="8" t="s">
        <v>1778</v>
      </c>
      <c r="J1322" s="8" t="s">
        <v>12134</v>
      </c>
      <c r="K1322" s="8" t="s">
        <v>160</v>
      </c>
      <c r="L1322" s="8" t="s">
        <v>12135</v>
      </c>
      <c r="M1322" s="183">
        <v>45915.333333333343</v>
      </c>
      <c r="N1322" s="183">
        <v>45920.445833333331</v>
      </c>
      <c r="O1322" s="8"/>
      <c r="P1322" s="8" t="s">
        <v>8318</v>
      </c>
      <c r="Q1322" s="8" t="s">
        <v>8318</v>
      </c>
      <c r="R1322" s="8" t="s">
        <v>6245</v>
      </c>
      <c r="S1322" s="8" t="s">
        <v>6245</v>
      </c>
      <c r="T1322" s="8" t="s">
        <v>6246</v>
      </c>
      <c r="U1322" s="8" t="s">
        <v>7731</v>
      </c>
      <c r="V1322" s="8" t="s">
        <v>12136</v>
      </c>
      <c r="W1322" s="8" t="s">
        <v>8320</v>
      </c>
      <c r="X1322" s="8"/>
      <c r="Y1322" s="94" t="str">
        <f>VLOOKUP(D1322,TIPOLOGIA!A:F,6,0)</f>
        <v>TIPO III</v>
      </c>
      <c r="Z1322" s="94" t="str">
        <f>VLOOKUP(D1322,TIPOLOGIA!A:F,5,0)</f>
        <v>TERRESTRE</v>
      </c>
      <c r="AA1322" s="8" t="s">
        <v>374</v>
      </c>
      <c r="AB1322" s="8">
        <v>0</v>
      </c>
      <c r="AC1322" s="86">
        <f>IF(W1322="SOPORTE_TELEFÓNICO",'BASE LIQUIDACION REDEBAN 2025'!$B$19,IF(AND(W1322="VISITA_TÉCNICA",Y1322="TIPO II"),'BASE LIQUIDACION REDEBAN 2025'!$B$18,'BASE LIQUIDACION REDEBAN 2025'!$B$17))</f>
        <v>35779.500569199998</v>
      </c>
      <c r="AD1322" s="86">
        <v>0</v>
      </c>
      <c r="AE1322" s="86">
        <f t="shared" si="20"/>
        <v>35779.500569199998</v>
      </c>
      <c r="AG1322" s="78"/>
    </row>
    <row r="1323" spans="1:33" s="49" customFormat="1">
      <c r="A1323" s="8" t="s">
        <v>87</v>
      </c>
      <c r="B1323" s="94" t="str">
        <f>VLOOKUP(A1323,'CENTRO DE COSTOS'!A:D,4,FALSE)</f>
        <v>DIEGO FERNANDO HENAO CARDONA</v>
      </c>
      <c r="C1323" s="94" t="str">
        <f>VLOOKUP(A1323,'CENTRO DE COSTOS'!A:D,2,FALSE)</f>
        <v>0004-0002</v>
      </c>
      <c r="D1323" s="8">
        <v>17524</v>
      </c>
      <c r="E1323" s="8">
        <v>2741075</v>
      </c>
      <c r="F1323" s="8">
        <v>10148</v>
      </c>
      <c r="G1323" s="8" t="s">
        <v>6241</v>
      </c>
      <c r="H1323" s="8" t="s">
        <v>269</v>
      </c>
      <c r="I1323" s="8" t="s">
        <v>9279</v>
      </c>
      <c r="J1323" s="8" t="s">
        <v>9280</v>
      </c>
      <c r="K1323" s="8" t="s">
        <v>160</v>
      </c>
      <c r="L1323" s="8" t="s">
        <v>12137</v>
      </c>
      <c r="M1323" s="183">
        <v>45915.448611111111</v>
      </c>
      <c r="N1323" s="183">
        <v>45920.462500000001</v>
      </c>
      <c r="O1323" s="8"/>
      <c r="P1323" s="8" t="s">
        <v>8318</v>
      </c>
      <c r="Q1323" s="8" t="s">
        <v>8318</v>
      </c>
      <c r="R1323" s="8" t="s">
        <v>6245</v>
      </c>
      <c r="S1323" s="8" t="s">
        <v>6245</v>
      </c>
      <c r="T1323" s="8" t="s">
        <v>6246</v>
      </c>
      <c r="U1323" s="8" t="s">
        <v>7731</v>
      </c>
      <c r="V1323" s="8" t="s">
        <v>12138</v>
      </c>
      <c r="W1323" s="8" t="s">
        <v>165</v>
      </c>
      <c r="X1323" s="8"/>
      <c r="Y1323" s="94" t="str">
        <f>VLOOKUP(D1323,TIPOLOGIA!A:F,6,0)</f>
        <v>TIPO II</v>
      </c>
      <c r="Z1323" s="94" t="str">
        <f>VLOOKUP(D1323,TIPOLOGIA!A:F,5,0)</f>
        <v>TERRESTRE</v>
      </c>
      <c r="AA1323" s="8" t="s">
        <v>287</v>
      </c>
      <c r="AB1323" s="8">
        <v>1</v>
      </c>
      <c r="AC1323" s="86">
        <f>IF(W1323="SOPORTE_TELEFÓNICO",'BASE LIQUIDACION REDEBAN 2025'!$B$19,IF(AND(W1323="VISITA_TÉCNICA",Y1323="TIPO II"),'BASE LIQUIDACION REDEBAN 2025'!$B$18,'BASE LIQUIDACION REDEBAN 2025'!$B$17))</f>
        <v>67654.12000000001</v>
      </c>
      <c r="AD1323" s="86">
        <v>0</v>
      </c>
      <c r="AE1323" s="86">
        <f t="shared" si="20"/>
        <v>67654.12000000001</v>
      </c>
      <c r="AG1323" s="78"/>
    </row>
    <row r="1324" spans="1:33" s="49" customFormat="1">
      <c r="A1324" s="8" t="s">
        <v>64</v>
      </c>
      <c r="B1324" s="94" t="str">
        <f>VLOOKUP(A1324,'CENTRO DE COSTOS'!A:D,4,FALSE)</f>
        <v>JOSE MAURICIO HERNANDEZ ROJAS</v>
      </c>
      <c r="C1324" s="94" t="str">
        <f>VLOOKUP(A1324,'CENTRO DE COSTOS'!A:D,2,FALSE)</f>
        <v>0004-0001</v>
      </c>
      <c r="D1324" s="8">
        <v>8372</v>
      </c>
      <c r="E1324" s="8">
        <v>2742312</v>
      </c>
      <c r="F1324" s="8">
        <v>78958</v>
      </c>
      <c r="G1324" s="8" t="s">
        <v>6241</v>
      </c>
      <c r="H1324" s="8" t="s">
        <v>1045</v>
      </c>
      <c r="I1324" s="8" t="s">
        <v>12139</v>
      </c>
      <c r="J1324" s="8" t="s">
        <v>12140</v>
      </c>
      <c r="K1324" s="8" t="s">
        <v>160</v>
      </c>
      <c r="L1324" s="8" t="s">
        <v>12141</v>
      </c>
      <c r="M1324" s="183">
        <v>45915.51458333333</v>
      </c>
      <c r="N1324" s="183">
        <v>45920.472916666673</v>
      </c>
      <c r="O1324" s="8"/>
      <c r="P1324" s="8" t="s">
        <v>8318</v>
      </c>
      <c r="Q1324" s="8" t="s">
        <v>8318</v>
      </c>
      <c r="R1324" s="8" t="s">
        <v>6245</v>
      </c>
      <c r="S1324" s="8" t="s">
        <v>6245</v>
      </c>
      <c r="T1324" s="8" t="s">
        <v>6246</v>
      </c>
      <c r="U1324" s="8" t="s">
        <v>7731</v>
      </c>
      <c r="V1324" s="8" t="s">
        <v>12142</v>
      </c>
      <c r="W1324" s="8" t="s">
        <v>165</v>
      </c>
      <c r="X1324" s="8"/>
      <c r="Y1324" s="94" t="str">
        <f>VLOOKUP(D1324,TIPOLOGIA!A:F,6,0)</f>
        <v>TIPO II</v>
      </c>
      <c r="Z1324" s="94" t="str">
        <f>VLOOKUP(D1324,TIPOLOGIA!A:F,5,0)</f>
        <v>TERRESTRE</v>
      </c>
      <c r="AA1324" s="8" t="s">
        <v>1743</v>
      </c>
      <c r="AB1324" s="8">
        <v>1</v>
      </c>
      <c r="AC1324" s="86">
        <f>IF(W1324="SOPORTE_TELEFÓNICO",'BASE LIQUIDACION REDEBAN 2025'!$B$19,IF(AND(W1324="VISITA_TÉCNICA",Y1324="TIPO II"),'BASE LIQUIDACION REDEBAN 2025'!$B$18,'BASE LIQUIDACION REDEBAN 2025'!$B$17))</f>
        <v>67654.12000000001</v>
      </c>
      <c r="AD1324" s="86">
        <v>0</v>
      </c>
      <c r="AE1324" s="86">
        <f t="shared" si="20"/>
        <v>67654.12000000001</v>
      </c>
      <c r="AG1324" s="78"/>
    </row>
    <row r="1325" spans="1:33" s="49" customFormat="1">
      <c r="A1325" s="8" t="s">
        <v>76</v>
      </c>
      <c r="B1325" s="94" t="str">
        <f>VLOOKUP(A1325,'CENTRO DE COSTOS'!A:D,4,FALSE)</f>
        <v>DIEGO FERNANDO HENAO CARDONA</v>
      </c>
      <c r="C1325" s="94" t="str">
        <f>VLOOKUP(A1325,'CENTRO DE COSTOS'!A:D,2,FALSE)</f>
        <v>0004-0003</v>
      </c>
      <c r="D1325" s="8">
        <v>76001</v>
      </c>
      <c r="E1325" s="8">
        <v>2760079</v>
      </c>
      <c r="F1325" s="8">
        <v>69366</v>
      </c>
      <c r="G1325" s="8" t="s">
        <v>6241</v>
      </c>
      <c r="H1325" s="8" t="s">
        <v>232</v>
      </c>
      <c r="I1325" s="8" t="s">
        <v>76</v>
      </c>
      <c r="J1325" s="8" t="s">
        <v>12143</v>
      </c>
      <c r="K1325" s="8" t="s">
        <v>160</v>
      </c>
      <c r="L1325" s="8" t="s">
        <v>12144</v>
      </c>
      <c r="M1325" s="183">
        <v>45918.449305555558</v>
      </c>
      <c r="N1325" s="183">
        <v>45920.500694444447</v>
      </c>
      <c r="O1325" s="8"/>
      <c r="P1325" s="8" t="s">
        <v>8318</v>
      </c>
      <c r="Q1325" s="8" t="s">
        <v>8318</v>
      </c>
      <c r="R1325" s="8" t="s">
        <v>243</v>
      </c>
      <c r="S1325" s="8" t="s">
        <v>244</v>
      </c>
      <c r="T1325" s="8" t="s">
        <v>6246</v>
      </c>
      <c r="U1325" s="8" t="s">
        <v>7731</v>
      </c>
      <c r="V1325" s="8" t="s">
        <v>12145</v>
      </c>
      <c r="W1325" s="8" t="s">
        <v>165</v>
      </c>
      <c r="X1325" s="8"/>
      <c r="Y1325" s="94" t="str">
        <f>VLOOKUP(D1325,TIPOLOGIA!A:F,6,0)</f>
        <v>TIPO I</v>
      </c>
      <c r="Z1325" s="94" t="str">
        <f>VLOOKUP(D1325,TIPOLOGIA!A:F,5,0)</f>
        <v>TERRESTRE</v>
      </c>
      <c r="AA1325" s="8" t="s">
        <v>11402</v>
      </c>
      <c r="AB1325" s="8">
        <v>1</v>
      </c>
      <c r="AC1325" s="86">
        <f>IF(W1325="SOPORTE_TELEFÓNICO",'BASE LIQUIDACION REDEBAN 2025'!$B$19,IF(AND(W1325="VISITA_TÉCNICA",Y1325="TIPO II"),'BASE LIQUIDACION REDEBAN 2025'!$B$18,'BASE LIQUIDACION REDEBAN 2025'!$B$17))</f>
        <v>35779.500569199998</v>
      </c>
      <c r="AD1325" s="86">
        <v>0</v>
      </c>
      <c r="AE1325" s="86">
        <f t="shared" si="20"/>
        <v>35779.500569199998</v>
      </c>
      <c r="AG1325" s="78"/>
    </row>
    <row r="1326" spans="1:33" s="49" customFormat="1">
      <c r="A1326" s="8" t="s">
        <v>94</v>
      </c>
      <c r="B1326" s="94" t="str">
        <f>VLOOKUP(A1326,'CENTRO DE COSTOS'!A:D,4,FALSE)</f>
        <v>DIEGO FERNANDO HENAO CARDONA</v>
      </c>
      <c r="C1326" s="94" t="str">
        <f>VLOOKUP(A1326,'CENTRO DE COSTOS'!A:D,2,FALSE)</f>
        <v>0004-0002</v>
      </c>
      <c r="D1326" s="8">
        <v>66170</v>
      </c>
      <c r="E1326" s="8">
        <v>2760212</v>
      </c>
      <c r="F1326" s="8">
        <v>80843</v>
      </c>
      <c r="G1326" s="8" t="s">
        <v>6241</v>
      </c>
      <c r="H1326" s="8" t="s">
        <v>186</v>
      </c>
      <c r="I1326" s="8" t="s">
        <v>1793</v>
      </c>
      <c r="J1326" s="8" t="s">
        <v>12146</v>
      </c>
      <c r="K1326" s="8" t="s">
        <v>160</v>
      </c>
      <c r="L1326" s="8" t="s">
        <v>12147</v>
      </c>
      <c r="M1326" s="183">
        <v>45918.455555555563</v>
      </c>
      <c r="N1326" s="183">
        <v>45920.511805555558</v>
      </c>
      <c r="O1326" s="8"/>
      <c r="P1326" s="8" t="s">
        <v>8318</v>
      </c>
      <c r="Q1326" s="8" t="s">
        <v>8318</v>
      </c>
      <c r="R1326" s="8" t="s">
        <v>243</v>
      </c>
      <c r="S1326" s="8" t="s">
        <v>365</v>
      </c>
      <c r="T1326" s="8" t="s">
        <v>6246</v>
      </c>
      <c r="U1326" s="8" t="s">
        <v>7731</v>
      </c>
      <c r="V1326" s="8" t="s">
        <v>12148</v>
      </c>
      <c r="W1326" s="8" t="s">
        <v>165</v>
      </c>
      <c r="X1326" s="8"/>
      <c r="Y1326" s="94" t="str">
        <f>VLOOKUP(D1326,TIPOLOGIA!A:F,6,0)</f>
        <v>TIPO I</v>
      </c>
      <c r="Z1326" s="94" t="str">
        <f>VLOOKUP(D1326,TIPOLOGIA!A:F,5,0)</f>
        <v>TERRESTRE</v>
      </c>
      <c r="AA1326" s="8" t="s">
        <v>191</v>
      </c>
      <c r="AB1326" s="8">
        <v>1</v>
      </c>
      <c r="AC1326" s="86">
        <f>IF(W1326="SOPORTE_TELEFÓNICO",'BASE LIQUIDACION REDEBAN 2025'!$B$19,IF(AND(W1326="VISITA_TÉCNICA",Y1326="TIPO II"),'BASE LIQUIDACION REDEBAN 2025'!$B$18,'BASE LIQUIDACION REDEBAN 2025'!$B$17))</f>
        <v>35779.500569199998</v>
      </c>
      <c r="AD1326" s="86">
        <v>0</v>
      </c>
      <c r="AE1326" s="86">
        <f t="shared" si="20"/>
        <v>35779.500569199998</v>
      </c>
      <c r="AG1326" s="78"/>
    </row>
    <row r="1327" spans="1:33" s="49" customFormat="1">
      <c r="A1327" s="8" t="s">
        <v>96</v>
      </c>
      <c r="B1327" s="94" t="str">
        <f>VLOOKUP(A1327,'CENTRO DE COSTOS'!A:D,4,FALSE)</f>
        <v>JOSE MAURICIO HERNANDEZ ROJAS</v>
      </c>
      <c r="C1327" s="94" t="str">
        <f>VLOOKUP(A1327,'CENTRO DE COSTOS'!A:D,2,FALSE)</f>
        <v>0004-0001</v>
      </c>
      <c r="D1327" s="8">
        <v>47001</v>
      </c>
      <c r="E1327" s="8">
        <v>2749626</v>
      </c>
      <c r="F1327" s="8">
        <v>75270</v>
      </c>
      <c r="G1327" s="8" t="s">
        <v>6241</v>
      </c>
      <c r="H1327" s="8" t="s">
        <v>438</v>
      </c>
      <c r="I1327" s="8" t="s">
        <v>96</v>
      </c>
      <c r="J1327" s="8" t="s">
        <v>12149</v>
      </c>
      <c r="K1327" s="8" t="s">
        <v>160</v>
      </c>
      <c r="L1327" s="8" t="s">
        <v>12150</v>
      </c>
      <c r="M1327" s="183">
        <v>45916.611111111109</v>
      </c>
      <c r="N1327" s="183">
        <v>45920.518055555563</v>
      </c>
      <c r="O1327" s="8"/>
      <c r="P1327" s="8" t="s">
        <v>8318</v>
      </c>
      <c r="Q1327" s="8" t="s">
        <v>8318</v>
      </c>
      <c r="R1327" s="8" t="s">
        <v>6245</v>
      </c>
      <c r="S1327" s="8" t="s">
        <v>6245</v>
      </c>
      <c r="T1327" s="8" t="s">
        <v>6246</v>
      </c>
      <c r="U1327" s="8" t="s">
        <v>7731</v>
      </c>
      <c r="V1327" s="8" t="s">
        <v>12151</v>
      </c>
      <c r="W1327" s="8" t="s">
        <v>165</v>
      </c>
      <c r="X1327" s="8"/>
      <c r="Y1327" s="94" t="str">
        <f>VLOOKUP(D1327,TIPOLOGIA!A:F,6,0)</f>
        <v>TIPO I</v>
      </c>
      <c r="Z1327" s="94" t="str">
        <f>VLOOKUP(D1327,TIPOLOGIA!A:F,5,0)</f>
        <v>TERRESTRE</v>
      </c>
      <c r="AA1327" s="8" t="s">
        <v>442</v>
      </c>
      <c r="AB1327" s="8">
        <v>1</v>
      </c>
      <c r="AC1327" s="86">
        <f>IF(W1327="SOPORTE_TELEFÓNICO",'BASE LIQUIDACION REDEBAN 2025'!$B$19,IF(AND(W1327="VISITA_TÉCNICA",Y1327="TIPO II"),'BASE LIQUIDACION REDEBAN 2025'!$B$18,'BASE LIQUIDACION REDEBAN 2025'!$B$17))</f>
        <v>35779.500569199998</v>
      </c>
      <c r="AD1327" s="86">
        <v>0</v>
      </c>
      <c r="AE1327" s="86">
        <f t="shared" si="20"/>
        <v>35779.500569199998</v>
      </c>
      <c r="AG1327" s="78"/>
    </row>
    <row r="1328" spans="1:33" s="49" customFormat="1">
      <c r="A1328" s="8" t="s">
        <v>96</v>
      </c>
      <c r="B1328" s="94" t="str">
        <f>VLOOKUP(A1328,'CENTRO DE COSTOS'!A:D,4,FALSE)</f>
        <v>JOSE MAURICIO HERNANDEZ ROJAS</v>
      </c>
      <c r="C1328" s="94" t="str">
        <f>VLOOKUP(A1328,'CENTRO DE COSTOS'!A:D,2,FALSE)</f>
        <v>0004-0001</v>
      </c>
      <c r="D1328" s="8">
        <v>47001</v>
      </c>
      <c r="E1328" s="8">
        <v>2748765</v>
      </c>
      <c r="F1328" s="8">
        <v>66088</v>
      </c>
      <c r="G1328" s="8" t="s">
        <v>6241</v>
      </c>
      <c r="H1328" s="8" t="s">
        <v>438</v>
      </c>
      <c r="I1328" s="8" t="s">
        <v>96</v>
      </c>
      <c r="J1328" s="8" t="s">
        <v>12152</v>
      </c>
      <c r="K1328" s="8" t="s">
        <v>160</v>
      </c>
      <c r="L1328" s="8" t="s">
        <v>12153</v>
      </c>
      <c r="M1328" s="183">
        <v>45916.566666666673</v>
      </c>
      <c r="N1328" s="183">
        <v>45920.525694444441</v>
      </c>
      <c r="O1328" s="8"/>
      <c r="P1328" s="8" t="s">
        <v>8318</v>
      </c>
      <c r="Q1328" s="8" t="s">
        <v>8318</v>
      </c>
      <c r="R1328" s="8" t="s">
        <v>6245</v>
      </c>
      <c r="S1328" s="8" t="s">
        <v>6245</v>
      </c>
      <c r="T1328" s="8" t="s">
        <v>6246</v>
      </c>
      <c r="U1328" s="8" t="s">
        <v>7731</v>
      </c>
      <c r="V1328" s="8" t="s">
        <v>12154</v>
      </c>
      <c r="W1328" s="8" t="s">
        <v>165</v>
      </c>
      <c r="X1328" s="8"/>
      <c r="Y1328" s="94" t="str">
        <f>VLOOKUP(D1328,TIPOLOGIA!A:F,6,0)</f>
        <v>TIPO I</v>
      </c>
      <c r="Z1328" s="94" t="str">
        <f>VLOOKUP(D1328,TIPOLOGIA!A:F,5,0)</f>
        <v>TERRESTRE</v>
      </c>
      <c r="AA1328" s="8" t="s">
        <v>442</v>
      </c>
      <c r="AB1328" s="8">
        <v>1</v>
      </c>
      <c r="AC1328" s="86">
        <f>IF(W1328="SOPORTE_TELEFÓNICO",'BASE LIQUIDACION REDEBAN 2025'!$B$19,IF(AND(W1328="VISITA_TÉCNICA",Y1328="TIPO II"),'BASE LIQUIDACION REDEBAN 2025'!$B$18,'BASE LIQUIDACION REDEBAN 2025'!$B$17))</f>
        <v>35779.500569199998</v>
      </c>
      <c r="AD1328" s="86">
        <v>0</v>
      </c>
      <c r="AE1328" s="86">
        <f t="shared" si="20"/>
        <v>35779.500569199998</v>
      </c>
      <c r="AG1328" s="78"/>
    </row>
    <row r="1329" spans="1:33" s="49" customFormat="1">
      <c r="A1329" s="8" t="s">
        <v>81</v>
      </c>
      <c r="B1329" s="94" t="str">
        <f>VLOOKUP(A1329,'CENTRO DE COSTOS'!A:D,4,FALSE)</f>
        <v>MIGUEL JULIÁN HERNÁNDEZ GUARÍN</v>
      </c>
      <c r="C1329" s="94" t="str">
        <f>VLOOKUP(A1329,'CENTRO DE COSTOS'!A:D,2,FALSE)</f>
        <v>0004-0008</v>
      </c>
      <c r="D1329" s="8">
        <v>54001</v>
      </c>
      <c r="E1329" s="8">
        <v>2764711</v>
      </c>
      <c r="F1329" s="8">
        <v>79508</v>
      </c>
      <c r="G1329" s="8" t="s">
        <v>6241</v>
      </c>
      <c r="H1329" s="8" t="s">
        <v>296</v>
      </c>
      <c r="I1329" s="8" t="s">
        <v>81</v>
      </c>
      <c r="J1329" s="8" t="s">
        <v>12155</v>
      </c>
      <c r="K1329" s="8" t="s">
        <v>160</v>
      </c>
      <c r="L1329" s="8" t="s">
        <v>12156</v>
      </c>
      <c r="M1329" s="183">
        <v>45919.356944444437</v>
      </c>
      <c r="N1329" s="183">
        <v>45920.52847222222</v>
      </c>
      <c r="O1329" s="8"/>
      <c r="P1329" s="8" t="s">
        <v>8318</v>
      </c>
      <c r="Q1329" s="8" t="s">
        <v>8318</v>
      </c>
      <c r="R1329" s="8" t="s">
        <v>6245</v>
      </c>
      <c r="S1329" s="8" t="s">
        <v>6245</v>
      </c>
      <c r="T1329" s="8" t="s">
        <v>6246</v>
      </c>
      <c r="U1329" s="8" t="s">
        <v>7731</v>
      </c>
      <c r="V1329" s="8" t="s">
        <v>12157</v>
      </c>
      <c r="W1329" s="8" t="s">
        <v>165</v>
      </c>
      <c r="X1329" s="8"/>
      <c r="Y1329" s="94" t="str">
        <f>VLOOKUP(D1329,TIPOLOGIA!A:F,6,0)</f>
        <v>TIPO I</v>
      </c>
      <c r="Z1329" s="94" t="str">
        <f>VLOOKUP(D1329,TIPOLOGIA!A:F,5,0)</f>
        <v>TERRESTRE</v>
      </c>
      <c r="AA1329" s="8" t="s">
        <v>466</v>
      </c>
      <c r="AB1329" s="8">
        <v>1</v>
      </c>
      <c r="AC1329" s="86">
        <f>IF(W1329="SOPORTE_TELEFÓNICO",'BASE LIQUIDACION REDEBAN 2025'!$B$19,IF(AND(W1329="VISITA_TÉCNICA",Y1329="TIPO II"),'BASE LIQUIDACION REDEBAN 2025'!$B$18,'BASE LIQUIDACION REDEBAN 2025'!$B$17))</f>
        <v>35779.500569199998</v>
      </c>
      <c r="AD1329" s="86">
        <v>0</v>
      </c>
      <c r="AE1329" s="86">
        <f t="shared" si="20"/>
        <v>35779.500569199998</v>
      </c>
      <c r="AG1329" s="78"/>
    </row>
    <row r="1330" spans="1:33" s="49" customFormat="1">
      <c r="A1330" s="8" t="s">
        <v>68</v>
      </c>
      <c r="B1330" s="94" t="str">
        <f>VLOOKUP(A1330,'CENTRO DE COSTOS'!A:D,4,FALSE)</f>
        <v>WILLIAM ASDRUBAL ROZO ROZO</v>
      </c>
      <c r="C1330" s="94" t="str">
        <f>VLOOKUP(A1330,'CENTRO DE COSTOS'!A:D,2,FALSE)</f>
        <v>0004-0004</v>
      </c>
      <c r="D1330" s="8">
        <v>11001</v>
      </c>
      <c r="E1330" s="8">
        <v>2768158</v>
      </c>
      <c r="F1330" s="8">
        <v>43228</v>
      </c>
      <c r="G1330" s="8" t="s">
        <v>6241</v>
      </c>
      <c r="H1330" s="8" t="s">
        <v>417</v>
      </c>
      <c r="I1330" s="8" t="s">
        <v>68</v>
      </c>
      <c r="J1330" s="8" t="s">
        <v>12158</v>
      </c>
      <c r="K1330" s="8" t="s">
        <v>160</v>
      </c>
      <c r="L1330" s="8" t="s">
        <v>12159</v>
      </c>
      <c r="M1330" s="183">
        <v>45919.681944444441</v>
      </c>
      <c r="N1330" s="183">
        <v>45920.533333333333</v>
      </c>
      <c r="O1330" s="8"/>
      <c r="P1330" s="8" t="s">
        <v>8318</v>
      </c>
      <c r="Q1330" s="8" t="s">
        <v>8318</v>
      </c>
      <c r="R1330" s="8" t="s">
        <v>6245</v>
      </c>
      <c r="S1330" s="8" t="s">
        <v>6245</v>
      </c>
      <c r="T1330" s="8" t="s">
        <v>6246</v>
      </c>
      <c r="U1330" s="8" t="s">
        <v>7731</v>
      </c>
      <c r="V1330" s="8" t="s">
        <v>12160</v>
      </c>
      <c r="W1330" s="8" t="s">
        <v>165</v>
      </c>
      <c r="X1330" s="8"/>
      <c r="Y1330" s="94" t="str">
        <f>VLOOKUP(D1330,TIPOLOGIA!A:F,6,0)</f>
        <v>TIPO I</v>
      </c>
      <c r="Z1330" s="94" t="str">
        <f>VLOOKUP(D1330,TIPOLOGIA!A:F,5,0)</f>
        <v>TERRESTRE</v>
      </c>
      <c r="AA1330" s="8" t="s">
        <v>422</v>
      </c>
      <c r="AB1330" s="8">
        <v>1</v>
      </c>
      <c r="AC1330" s="86">
        <f>IF(W1330="SOPORTE_TELEFÓNICO",'BASE LIQUIDACION REDEBAN 2025'!$B$19,IF(AND(W1330="VISITA_TÉCNICA",Y1330="TIPO II"),'BASE LIQUIDACION REDEBAN 2025'!$B$18,'BASE LIQUIDACION REDEBAN 2025'!$B$17))</f>
        <v>35779.500569199998</v>
      </c>
      <c r="AD1330" s="86">
        <v>0</v>
      </c>
      <c r="AE1330" s="86">
        <f t="shared" si="20"/>
        <v>35779.500569199998</v>
      </c>
      <c r="AG1330" s="78"/>
    </row>
    <row r="1331" spans="1:33" s="49" customFormat="1">
      <c r="A1331" s="8" t="s">
        <v>76</v>
      </c>
      <c r="B1331" s="94" t="str">
        <f>VLOOKUP(A1331,'CENTRO DE COSTOS'!A:D,4,FALSE)</f>
        <v>DIEGO FERNANDO HENAO CARDONA</v>
      </c>
      <c r="C1331" s="94" t="str">
        <f>VLOOKUP(A1331,'CENTRO DE COSTOS'!A:D,2,FALSE)</f>
        <v>0004-0003</v>
      </c>
      <c r="D1331" s="8">
        <v>19256</v>
      </c>
      <c r="E1331" s="8">
        <v>2746476</v>
      </c>
      <c r="F1331" s="8">
        <v>80449</v>
      </c>
      <c r="G1331" s="8" t="s">
        <v>6241</v>
      </c>
      <c r="H1331" s="8" t="s">
        <v>171</v>
      </c>
      <c r="I1331" s="8" t="s">
        <v>172</v>
      </c>
      <c r="J1331" s="8" t="s">
        <v>12161</v>
      </c>
      <c r="K1331" s="8" t="s">
        <v>160</v>
      </c>
      <c r="L1331" s="8" t="s">
        <v>12162</v>
      </c>
      <c r="M1331" s="183">
        <v>45916.393750000003</v>
      </c>
      <c r="N1331" s="183">
        <v>45920.536805555559</v>
      </c>
      <c r="O1331" s="8"/>
      <c r="P1331" s="8" t="s">
        <v>8318</v>
      </c>
      <c r="Q1331" s="8" t="s">
        <v>8318</v>
      </c>
      <c r="R1331" s="8" t="s">
        <v>162</v>
      </c>
      <c r="S1331" s="8" t="s">
        <v>162</v>
      </c>
      <c r="T1331" s="8" t="s">
        <v>6246</v>
      </c>
      <c r="U1331" s="8" t="s">
        <v>7731</v>
      </c>
      <c r="V1331" s="8" t="s">
        <v>12163</v>
      </c>
      <c r="W1331" s="8" t="s">
        <v>8320</v>
      </c>
      <c r="X1331" s="8"/>
      <c r="Y1331" s="94" t="str">
        <f>VLOOKUP(D1331,TIPOLOGIA!A:F,6,0)</f>
        <v>TIPO III</v>
      </c>
      <c r="Z1331" s="94" t="str">
        <f>VLOOKUP(D1331,TIPOLOGIA!A:F,5,0)</f>
        <v>TERRESTRE</v>
      </c>
      <c r="AA1331" s="8"/>
      <c r="AB1331" s="8">
        <v>0</v>
      </c>
      <c r="AC1331" s="86">
        <f>IF(W1331="SOPORTE_TELEFÓNICO",'BASE LIQUIDACION REDEBAN 2025'!$B$19,IF(AND(W1331="VISITA_TÉCNICA",Y1331="TIPO II"),'BASE LIQUIDACION REDEBAN 2025'!$B$18,'BASE LIQUIDACION REDEBAN 2025'!$B$17))</f>
        <v>35779.500569199998</v>
      </c>
      <c r="AD1331" s="86">
        <v>0</v>
      </c>
      <c r="AE1331" s="86">
        <f t="shared" si="20"/>
        <v>35779.500569199998</v>
      </c>
      <c r="AG1331" s="78"/>
    </row>
    <row r="1332" spans="1:33" s="49" customFormat="1">
      <c r="A1332" s="8" t="s">
        <v>94</v>
      </c>
      <c r="B1332" s="94" t="str">
        <f>VLOOKUP(A1332,'CENTRO DE COSTOS'!A:D,4,FALSE)</f>
        <v>DIEGO FERNANDO HENAO CARDONA</v>
      </c>
      <c r="C1332" s="94" t="str">
        <f>VLOOKUP(A1332,'CENTRO DE COSTOS'!A:D,2,FALSE)</f>
        <v>0004-0002</v>
      </c>
      <c r="D1332" s="8">
        <v>66001</v>
      </c>
      <c r="E1332" s="8">
        <v>2765731</v>
      </c>
      <c r="F1332" s="8">
        <v>79247</v>
      </c>
      <c r="G1332" s="8" t="s">
        <v>6241</v>
      </c>
      <c r="H1332" s="8" t="s">
        <v>186</v>
      </c>
      <c r="I1332" s="8" t="s">
        <v>94</v>
      </c>
      <c r="J1332" s="8" t="s">
        <v>12164</v>
      </c>
      <c r="K1332" s="8" t="s">
        <v>160</v>
      </c>
      <c r="L1332" s="8" t="s">
        <v>12165</v>
      </c>
      <c r="M1332" s="183">
        <v>45919.44027777778</v>
      </c>
      <c r="N1332" s="183">
        <v>45920.543055555558</v>
      </c>
      <c r="O1332" s="8"/>
      <c r="P1332" s="8" t="s">
        <v>8318</v>
      </c>
      <c r="Q1332" s="8" t="s">
        <v>8318</v>
      </c>
      <c r="R1332" s="8" t="s">
        <v>243</v>
      </c>
      <c r="S1332" s="8" t="s">
        <v>244</v>
      </c>
      <c r="T1332" s="8" t="s">
        <v>6246</v>
      </c>
      <c r="U1332" s="8" t="s">
        <v>7731</v>
      </c>
      <c r="V1332" s="8" t="s">
        <v>12166</v>
      </c>
      <c r="W1332" s="8" t="s">
        <v>165</v>
      </c>
      <c r="X1332" s="8"/>
      <c r="Y1332" s="94" t="str">
        <f>VLOOKUP(D1332,TIPOLOGIA!A:F,6,0)</f>
        <v>TIPO I</v>
      </c>
      <c r="Z1332" s="94" t="str">
        <f>VLOOKUP(D1332,TIPOLOGIA!A:F,5,0)</f>
        <v>TERRESTRE</v>
      </c>
      <c r="AA1332" s="8" t="s">
        <v>275</v>
      </c>
      <c r="AB1332" s="8">
        <v>1</v>
      </c>
      <c r="AC1332" s="86">
        <f>IF(W1332="SOPORTE_TELEFÓNICO",'BASE LIQUIDACION REDEBAN 2025'!$B$19,IF(AND(W1332="VISITA_TÉCNICA",Y1332="TIPO II"),'BASE LIQUIDACION REDEBAN 2025'!$B$18,'BASE LIQUIDACION REDEBAN 2025'!$B$17))</f>
        <v>35779.500569199998</v>
      </c>
      <c r="AD1332" s="86">
        <v>0</v>
      </c>
      <c r="AE1332" s="86">
        <f t="shared" si="20"/>
        <v>35779.500569199998</v>
      </c>
      <c r="AG1332" s="78"/>
    </row>
    <row r="1333" spans="1:33" s="49" customFormat="1">
      <c r="A1333" s="8" t="s">
        <v>68</v>
      </c>
      <c r="B1333" s="94" t="str">
        <f>VLOOKUP(A1333,'CENTRO DE COSTOS'!A:D,4,FALSE)</f>
        <v>WILLIAM ASDRUBAL ROZO ROZO</v>
      </c>
      <c r="C1333" s="94" t="str">
        <f>VLOOKUP(A1333,'CENTRO DE COSTOS'!A:D,2,FALSE)</f>
        <v>0004-0004</v>
      </c>
      <c r="D1333" s="8">
        <v>25430</v>
      </c>
      <c r="E1333" s="8">
        <v>2763297</v>
      </c>
      <c r="F1333" s="8">
        <v>74755</v>
      </c>
      <c r="G1333" s="8" t="s">
        <v>6241</v>
      </c>
      <c r="H1333" s="8" t="s">
        <v>417</v>
      </c>
      <c r="I1333" s="8" t="s">
        <v>4082</v>
      </c>
      <c r="J1333" s="8" t="s">
        <v>12167</v>
      </c>
      <c r="K1333" s="8" t="s">
        <v>160</v>
      </c>
      <c r="L1333" s="8" t="s">
        <v>12168</v>
      </c>
      <c r="M1333" s="183">
        <v>45918.73333333333</v>
      </c>
      <c r="N1333" s="183">
        <v>45920.55</v>
      </c>
      <c r="O1333" s="8"/>
      <c r="P1333" s="8" t="s">
        <v>8318</v>
      </c>
      <c r="Q1333" s="8" t="s">
        <v>8318</v>
      </c>
      <c r="R1333" s="8" t="s">
        <v>6245</v>
      </c>
      <c r="S1333" s="8" t="s">
        <v>6245</v>
      </c>
      <c r="T1333" s="8" t="s">
        <v>6246</v>
      </c>
      <c r="U1333" s="8" t="s">
        <v>7731</v>
      </c>
      <c r="V1333" s="8" t="s">
        <v>12169</v>
      </c>
      <c r="W1333" s="8" t="s">
        <v>165</v>
      </c>
      <c r="X1333" s="8"/>
      <c r="Y1333" s="94" t="str">
        <f>VLOOKUP(D1333,TIPOLOGIA!A:F,6,0)</f>
        <v>TIPO II</v>
      </c>
      <c r="Z1333" s="94" t="str">
        <f>VLOOKUP(D1333,TIPOLOGIA!A:F,5,0)</f>
        <v>TERRESTRE</v>
      </c>
      <c r="AA1333" s="8" t="s">
        <v>561</v>
      </c>
      <c r="AB1333" s="8">
        <v>1</v>
      </c>
      <c r="AC1333" s="86">
        <f>IF(W1333="SOPORTE_TELEFÓNICO",'BASE LIQUIDACION REDEBAN 2025'!$B$19,IF(AND(W1333="VISITA_TÉCNICA",Y1333="TIPO II"),'BASE LIQUIDACION REDEBAN 2025'!$B$18,'BASE LIQUIDACION REDEBAN 2025'!$B$17))</f>
        <v>67654.12000000001</v>
      </c>
      <c r="AD1333" s="86">
        <v>0</v>
      </c>
      <c r="AE1333" s="86">
        <f t="shared" si="20"/>
        <v>67654.12000000001</v>
      </c>
      <c r="AG1333" s="78"/>
    </row>
    <row r="1334" spans="1:33" s="49" customFormat="1">
      <c r="A1334" s="8" t="s">
        <v>94</v>
      </c>
      <c r="B1334" s="94" t="str">
        <f>VLOOKUP(A1334,'CENTRO DE COSTOS'!A:D,4,FALSE)</f>
        <v>DIEGO FERNANDO HENAO CARDONA</v>
      </c>
      <c r="C1334" s="94" t="str">
        <f>VLOOKUP(A1334,'CENTRO DE COSTOS'!A:D,2,FALSE)</f>
        <v>0004-0002</v>
      </c>
      <c r="D1334" s="8">
        <v>66170</v>
      </c>
      <c r="E1334" s="8">
        <v>2768344</v>
      </c>
      <c r="F1334" s="8">
        <v>47883</v>
      </c>
      <c r="G1334" s="8" t="s">
        <v>6241</v>
      </c>
      <c r="H1334" s="8" t="s">
        <v>186</v>
      </c>
      <c r="I1334" s="8" t="s">
        <v>1793</v>
      </c>
      <c r="J1334" s="8" t="s">
        <v>3932</v>
      </c>
      <c r="K1334" s="8" t="s">
        <v>160</v>
      </c>
      <c r="L1334" s="8" t="s">
        <v>12170</v>
      </c>
      <c r="M1334" s="183">
        <v>45919.698611111111</v>
      </c>
      <c r="N1334" s="183">
        <v>45920.552083333343</v>
      </c>
      <c r="O1334" s="8"/>
      <c r="P1334" s="8" t="s">
        <v>8318</v>
      </c>
      <c r="Q1334" s="8" t="s">
        <v>8318</v>
      </c>
      <c r="R1334" s="8" t="s">
        <v>243</v>
      </c>
      <c r="S1334" s="8" t="s">
        <v>244</v>
      </c>
      <c r="T1334" s="8" t="s">
        <v>6246</v>
      </c>
      <c r="U1334" s="8" t="s">
        <v>7731</v>
      </c>
      <c r="V1334" s="8" t="s">
        <v>12171</v>
      </c>
      <c r="W1334" s="8" t="s">
        <v>165</v>
      </c>
      <c r="X1334" s="8"/>
      <c r="Y1334" s="94" t="str">
        <f>VLOOKUP(D1334,TIPOLOGIA!A:F,6,0)</f>
        <v>TIPO I</v>
      </c>
      <c r="Z1334" s="94" t="str">
        <f>VLOOKUP(D1334,TIPOLOGIA!A:F,5,0)</f>
        <v>TERRESTRE</v>
      </c>
      <c r="AA1334" s="8" t="s">
        <v>275</v>
      </c>
      <c r="AB1334" s="8">
        <v>1</v>
      </c>
      <c r="AC1334" s="86">
        <f>IF(W1334="SOPORTE_TELEFÓNICO",'BASE LIQUIDACION REDEBAN 2025'!$B$19,IF(AND(W1334="VISITA_TÉCNICA",Y1334="TIPO II"),'BASE LIQUIDACION REDEBAN 2025'!$B$18,'BASE LIQUIDACION REDEBAN 2025'!$B$17))</f>
        <v>35779.500569199998</v>
      </c>
      <c r="AD1334" s="86">
        <v>0</v>
      </c>
      <c r="AE1334" s="86">
        <f t="shared" si="20"/>
        <v>35779.500569199998</v>
      </c>
      <c r="AG1334" s="78"/>
    </row>
    <row r="1335" spans="1:33" s="49" customFormat="1">
      <c r="A1335" s="8" t="s">
        <v>91</v>
      </c>
      <c r="B1335" s="94" t="str">
        <f>VLOOKUP(A1335,'CENTRO DE COSTOS'!A:D,4,FALSE)</f>
        <v>JOSE MAURICIO HERNANDEZ ROJAS</v>
      </c>
      <c r="C1335" s="94" t="str">
        <f>VLOOKUP(A1335,'CENTRO DE COSTOS'!A:D,2,FALSE)</f>
        <v>0004-0001</v>
      </c>
      <c r="D1335" s="8">
        <v>23555</v>
      </c>
      <c r="E1335" s="8">
        <v>2757066</v>
      </c>
      <c r="F1335" s="8">
        <v>81022</v>
      </c>
      <c r="G1335" s="8" t="s">
        <v>6241</v>
      </c>
      <c r="H1335" s="8" t="s">
        <v>193</v>
      </c>
      <c r="I1335" s="8" t="s">
        <v>602</v>
      </c>
      <c r="J1335" s="8" t="s">
        <v>12172</v>
      </c>
      <c r="K1335" s="8" t="s">
        <v>160</v>
      </c>
      <c r="L1335" s="8" t="s">
        <v>12173</v>
      </c>
      <c r="M1335" s="183">
        <v>45917.698611111111</v>
      </c>
      <c r="N1335" s="183">
        <v>45920.553472222222</v>
      </c>
      <c r="O1335" s="8"/>
      <c r="P1335" s="8" t="s">
        <v>8318</v>
      </c>
      <c r="Q1335" s="8" t="s">
        <v>8318</v>
      </c>
      <c r="R1335" s="8" t="s">
        <v>243</v>
      </c>
      <c r="S1335" s="8" t="s">
        <v>244</v>
      </c>
      <c r="T1335" s="8" t="s">
        <v>6246</v>
      </c>
      <c r="U1335" s="8" t="s">
        <v>7731</v>
      </c>
      <c r="V1335" s="8" t="s">
        <v>12174</v>
      </c>
      <c r="W1335" s="8" t="s">
        <v>165</v>
      </c>
      <c r="X1335" s="8"/>
      <c r="Y1335" s="94" t="str">
        <f>VLOOKUP(D1335,TIPOLOGIA!A:F,6,0)</f>
        <v>TIPO II</v>
      </c>
      <c r="Z1335" s="94" t="str">
        <f>VLOOKUP(D1335,TIPOLOGIA!A:F,5,0)</f>
        <v>TERRESTRE</v>
      </c>
      <c r="AA1335" s="8" t="s">
        <v>2917</v>
      </c>
      <c r="AB1335" s="8">
        <v>1</v>
      </c>
      <c r="AC1335" s="86">
        <f>IF(W1335="SOPORTE_TELEFÓNICO",'BASE LIQUIDACION REDEBAN 2025'!$B$19,IF(AND(W1335="VISITA_TÉCNICA",Y1335="TIPO II"),'BASE LIQUIDACION REDEBAN 2025'!$B$18,'BASE LIQUIDACION REDEBAN 2025'!$B$17))</f>
        <v>67654.12000000001</v>
      </c>
      <c r="AD1335" s="86">
        <v>0</v>
      </c>
      <c r="AE1335" s="86">
        <f t="shared" si="20"/>
        <v>67654.12000000001</v>
      </c>
      <c r="AG1335" s="78"/>
    </row>
    <row r="1336" spans="1:33" s="49" customFormat="1">
      <c r="A1336" s="8" t="s">
        <v>68</v>
      </c>
      <c r="B1336" s="94" t="str">
        <f>VLOOKUP(A1336,'CENTRO DE COSTOS'!A:D,4,FALSE)</f>
        <v>WILLIAM ASDRUBAL ROZO ROZO</v>
      </c>
      <c r="C1336" s="94" t="str">
        <f>VLOOKUP(A1336,'CENTRO DE COSTOS'!A:D,2,FALSE)</f>
        <v>0004-0004</v>
      </c>
      <c r="D1336" s="8">
        <v>25269</v>
      </c>
      <c r="E1336" s="8">
        <v>2764344</v>
      </c>
      <c r="F1336" s="8">
        <v>66659</v>
      </c>
      <c r="G1336" s="8" t="s">
        <v>6241</v>
      </c>
      <c r="H1336" s="8" t="s">
        <v>417</v>
      </c>
      <c r="I1336" s="8" t="s">
        <v>1617</v>
      </c>
      <c r="J1336" s="8" t="s">
        <v>12175</v>
      </c>
      <c r="K1336" s="8" t="s">
        <v>160</v>
      </c>
      <c r="L1336" s="8" t="s">
        <v>12176</v>
      </c>
      <c r="M1336" s="183">
        <v>45919.340277777781</v>
      </c>
      <c r="N1336" s="183">
        <v>45920.554861111108</v>
      </c>
      <c r="O1336" s="8"/>
      <c r="P1336" s="8" t="s">
        <v>8318</v>
      </c>
      <c r="Q1336" s="8" t="s">
        <v>8318</v>
      </c>
      <c r="R1336" s="8" t="s">
        <v>162</v>
      </c>
      <c r="S1336" s="8" t="s">
        <v>6245</v>
      </c>
      <c r="T1336" s="8" t="s">
        <v>6246</v>
      </c>
      <c r="U1336" s="8" t="s">
        <v>7731</v>
      </c>
      <c r="V1336" s="8" t="s">
        <v>12177</v>
      </c>
      <c r="W1336" s="8" t="s">
        <v>165</v>
      </c>
      <c r="X1336" s="8"/>
      <c r="Y1336" s="94" t="str">
        <f>VLOOKUP(D1336,TIPOLOGIA!A:F,6,0)</f>
        <v>TIPO II</v>
      </c>
      <c r="Z1336" s="94" t="str">
        <f>VLOOKUP(D1336,TIPOLOGIA!A:F,5,0)</f>
        <v>TERRESTRE</v>
      </c>
      <c r="AA1336" s="8" t="s">
        <v>561</v>
      </c>
      <c r="AB1336" s="8">
        <v>1</v>
      </c>
      <c r="AC1336" s="86">
        <f>IF(W1336="SOPORTE_TELEFÓNICO",'BASE LIQUIDACION REDEBAN 2025'!$B$19,IF(AND(W1336="VISITA_TÉCNICA",Y1336="TIPO II"),'BASE LIQUIDACION REDEBAN 2025'!$B$18,'BASE LIQUIDACION REDEBAN 2025'!$B$17))</f>
        <v>67654.12000000001</v>
      </c>
      <c r="AD1336" s="86">
        <v>0</v>
      </c>
      <c r="AE1336" s="86">
        <f t="shared" si="20"/>
        <v>67654.12000000001</v>
      </c>
      <c r="AG1336" s="78"/>
    </row>
    <row r="1337" spans="1:33" s="49" customFormat="1">
      <c r="A1337" s="8" t="s">
        <v>80</v>
      </c>
      <c r="B1337" s="94" t="str">
        <f>VLOOKUP(A1337,'CENTRO DE COSTOS'!A:D,4,FALSE)</f>
        <v>JOSE MAURICIO HERNANDEZ ROJAS</v>
      </c>
      <c r="C1337" s="94" t="str">
        <f>VLOOKUP(A1337,'CENTRO DE COSTOS'!A:D,2,FALSE)</f>
        <v>0004-0001</v>
      </c>
      <c r="D1337" s="8">
        <v>13836</v>
      </c>
      <c r="E1337" s="8">
        <v>2761095</v>
      </c>
      <c r="F1337" s="8">
        <v>79801</v>
      </c>
      <c r="G1337" s="8" t="s">
        <v>6241</v>
      </c>
      <c r="H1337" s="8" t="s">
        <v>685</v>
      </c>
      <c r="I1337" s="8" t="s">
        <v>2922</v>
      </c>
      <c r="J1337" s="8" t="s">
        <v>10038</v>
      </c>
      <c r="K1337" s="8" t="s">
        <v>160</v>
      </c>
      <c r="L1337" s="8" t="s">
        <v>12178</v>
      </c>
      <c r="M1337" s="183">
        <v>45918.537499999999</v>
      </c>
      <c r="N1337" s="183">
        <v>45920.56527777778</v>
      </c>
      <c r="O1337" s="8"/>
      <c r="P1337" s="8" t="s">
        <v>8318</v>
      </c>
      <c r="Q1337" s="8" t="s">
        <v>8318</v>
      </c>
      <c r="R1337" s="8" t="s">
        <v>162</v>
      </c>
      <c r="S1337" s="8" t="s">
        <v>162</v>
      </c>
      <c r="T1337" s="8" t="s">
        <v>6246</v>
      </c>
      <c r="U1337" s="8" t="s">
        <v>7731</v>
      </c>
      <c r="V1337" s="8" t="s">
        <v>12179</v>
      </c>
      <c r="W1337" s="8" t="s">
        <v>165</v>
      </c>
      <c r="X1337" s="8"/>
      <c r="Y1337" s="94" t="str">
        <f>VLOOKUP(D1337,TIPOLOGIA!A:F,6,0)</f>
        <v>TIPO II</v>
      </c>
      <c r="Z1337" s="94" t="str">
        <f>VLOOKUP(D1337,TIPOLOGIA!A:F,5,0)</f>
        <v>TERRESTRE</v>
      </c>
      <c r="AA1337" s="8" t="s">
        <v>1275</v>
      </c>
      <c r="AB1337" s="8">
        <v>1</v>
      </c>
      <c r="AC1337" s="86">
        <f>IF(W1337="SOPORTE_TELEFÓNICO",'BASE LIQUIDACION REDEBAN 2025'!$B$19,IF(AND(W1337="VISITA_TÉCNICA",Y1337="TIPO II"),'BASE LIQUIDACION REDEBAN 2025'!$B$18,'BASE LIQUIDACION REDEBAN 2025'!$B$17))</f>
        <v>67654.12000000001</v>
      </c>
      <c r="AD1337" s="86">
        <v>0</v>
      </c>
      <c r="AE1337" s="86">
        <f t="shared" si="20"/>
        <v>67654.12000000001</v>
      </c>
      <c r="AG1337" s="78"/>
    </row>
    <row r="1338" spans="1:33" s="49" customFormat="1">
      <c r="A1338" s="8" t="s">
        <v>76</v>
      </c>
      <c r="B1338" s="94" t="str">
        <f>VLOOKUP(A1338,'CENTRO DE COSTOS'!A:D,4,FALSE)</f>
        <v>DIEGO FERNANDO HENAO CARDONA</v>
      </c>
      <c r="C1338" s="94" t="str">
        <f>VLOOKUP(A1338,'CENTRO DE COSTOS'!A:D,2,FALSE)</f>
        <v>0004-0003</v>
      </c>
      <c r="D1338" s="8">
        <v>76892</v>
      </c>
      <c r="E1338" s="8">
        <v>2762170</v>
      </c>
      <c r="F1338" s="8">
        <v>79443</v>
      </c>
      <c r="G1338" s="8" t="s">
        <v>6241</v>
      </c>
      <c r="H1338" s="8" t="s">
        <v>232</v>
      </c>
      <c r="I1338" s="8" t="s">
        <v>776</v>
      </c>
      <c r="J1338" s="8" t="s">
        <v>12180</v>
      </c>
      <c r="K1338" s="8" t="s">
        <v>160</v>
      </c>
      <c r="L1338" s="8" t="s">
        <v>12181</v>
      </c>
      <c r="M1338" s="183">
        <v>45918.640972222223</v>
      </c>
      <c r="N1338" s="183">
        <v>45920.565972222219</v>
      </c>
      <c r="O1338" s="8"/>
      <c r="P1338" s="8" t="s">
        <v>8318</v>
      </c>
      <c r="Q1338" s="8" t="s">
        <v>8318</v>
      </c>
      <c r="R1338" s="8" t="s">
        <v>6245</v>
      </c>
      <c r="S1338" s="8" t="s">
        <v>6245</v>
      </c>
      <c r="T1338" s="8" t="s">
        <v>6246</v>
      </c>
      <c r="U1338" s="8" t="s">
        <v>7731</v>
      </c>
      <c r="V1338" s="8" t="s">
        <v>12182</v>
      </c>
      <c r="W1338" s="8" t="s">
        <v>165</v>
      </c>
      <c r="X1338" s="8"/>
      <c r="Y1338" s="94" t="str">
        <f>VLOOKUP(D1338,TIPOLOGIA!A:F,6,0)</f>
        <v>TIPO I</v>
      </c>
      <c r="Z1338" s="94" t="str">
        <f>VLOOKUP(D1338,TIPOLOGIA!A:F,5,0)</f>
        <v>TERRESTRE</v>
      </c>
      <c r="AA1338" s="8" t="s">
        <v>346</v>
      </c>
      <c r="AB1338" s="8">
        <v>1</v>
      </c>
      <c r="AC1338" s="86">
        <f>IF(W1338="SOPORTE_TELEFÓNICO",'BASE LIQUIDACION REDEBAN 2025'!$B$19,IF(AND(W1338="VISITA_TÉCNICA",Y1338="TIPO II"),'BASE LIQUIDACION REDEBAN 2025'!$B$18,'BASE LIQUIDACION REDEBAN 2025'!$B$17))</f>
        <v>35779.500569199998</v>
      </c>
      <c r="AD1338" s="86">
        <v>0</v>
      </c>
      <c r="AE1338" s="86">
        <f t="shared" si="20"/>
        <v>35779.500569199998</v>
      </c>
      <c r="AG1338" s="78"/>
    </row>
    <row r="1339" spans="1:33" s="49" customFormat="1">
      <c r="A1339" s="8" t="s">
        <v>93</v>
      </c>
      <c r="B1339" s="94" t="str">
        <f>VLOOKUP(A1339,'CENTRO DE COSTOS'!A:D,4,FALSE)</f>
        <v>DIEGO FERNANDO HENAO CARDONA</v>
      </c>
      <c r="C1339" s="94" t="str">
        <f>VLOOKUP(A1339,'CENTRO DE COSTOS'!A:D,2,FALSE)</f>
        <v>0004-0003</v>
      </c>
      <c r="D1339" s="8">
        <v>52786</v>
      </c>
      <c r="E1339" s="8">
        <v>2745040</v>
      </c>
      <c r="F1339" s="8">
        <v>66420</v>
      </c>
      <c r="G1339" s="8" t="s">
        <v>6241</v>
      </c>
      <c r="H1339" s="8" t="s">
        <v>157</v>
      </c>
      <c r="I1339" s="8" t="s">
        <v>7656</v>
      </c>
      <c r="J1339" s="8" t="s">
        <v>12183</v>
      </c>
      <c r="K1339" s="8" t="s">
        <v>160</v>
      </c>
      <c r="L1339" s="8" t="s">
        <v>12184</v>
      </c>
      <c r="M1339" s="183">
        <v>45916.333333333343</v>
      </c>
      <c r="N1339" s="183">
        <v>45920.569444444453</v>
      </c>
      <c r="O1339" s="8"/>
      <c r="P1339" s="8" t="s">
        <v>8318</v>
      </c>
      <c r="Q1339" s="8" t="s">
        <v>8318</v>
      </c>
      <c r="R1339" s="8" t="s">
        <v>162</v>
      </c>
      <c r="S1339" s="8" t="s">
        <v>6245</v>
      </c>
      <c r="T1339" s="8" t="s">
        <v>6246</v>
      </c>
      <c r="U1339" s="8" t="s">
        <v>7731</v>
      </c>
      <c r="V1339" s="8" t="s">
        <v>12185</v>
      </c>
      <c r="W1339" s="8" t="s">
        <v>8320</v>
      </c>
      <c r="X1339" s="8"/>
      <c r="Y1339" s="94" t="str">
        <f>VLOOKUP(D1339,TIPOLOGIA!A:F,6,0)</f>
        <v>TIPO II</v>
      </c>
      <c r="Z1339" s="94" t="str">
        <f>VLOOKUP(D1339,TIPOLOGIA!A:F,5,0)</f>
        <v>TERRESTRE</v>
      </c>
      <c r="AA1339" s="8" t="s">
        <v>851</v>
      </c>
      <c r="AB1339" s="8">
        <v>0</v>
      </c>
      <c r="AC1339" s="86">
        <f>IF(W1339="SOPORTE_TELEFÓNICO",'BASE LIQUIDACION REDEBAN 2025'!$B$19,IF(AND(W1339="VISITA_TÉCNICA",Y1339="TIPO II"),'BASE LIQUIDACION REDEBAN 2025'!$B$18,'BASE LIQUIDACION REDEBAN 2025'!$B$17))</f>
        <v>35779.500569199998</v>
      </c>
      <c r="AD1339" s="86">
        <v>0</v>
      </c>
      <c r="AE1339" s="86">
        <f t="shared" si="20"/>
        <v>35779.500569199998</v>
      </c>
      <c r="AG1339" s="78"/>
    </row>
    <row r="1340" spans="1:33" s="49" customFormat="1">
      <c r="A1340" s="8" t="s">
        <v>100</v>
      </c>
      <c r="B1340" s="94" t="str">
        <f>VLOOKUP(A1340,'CENTRO DE COSTOS'!A:D,4,FALSE)</f>
        <v>KEVIN ALEXIS CORZO BUSTOS</v>
      </c>
      <c r="C1340" s="94" t="str">
        <f>VLOOKUP(A1340,'CENTRO DE COSTOS'!A:D,2,FALSE)</f>
        <v>0004-0007</v>
      </c>
      <c r="D1340" s="8">
        <v>50006</v>
      </c>
      <c r="E1340" s="8">
        <v>2763733</v>
      </c>
      <c r="F1340" s="8">
        <v>64328</v>
      </c>
      <c r="G1340" s="8" t="s">
        <v>6241</v>
      </c>
      <c r="H1340" s="8" t="s">
        <v>216</v>
      </c>
      <c r="I1340" s="8" t="s">
        <v>3785</v>
      </c>
      <c r="J1340" s="8" t="s">
        <v>12186</v>
      </c>
      <c r="K1340" s="8" t="s">
        <v>160</v>
      </c>
      <c r="L1340" s="8" t="s">
        <v>12187</v>
      </c>
      <c r="M1340" s="183">
        <v>45919.333333333343</v>
      </c>
      <c r="N1340" s="183">
        <v>45920.571527777778</v>
      </c>
      <c r="O1340" s="8"/>
      <c r="P1340" s="8" t="s">
        <v>8318</v>
      </c>
      <c r="Q1340" s="8" t="s">
        <v>8318</v>
      </c>
      <c r="R1340" s="8" t="s">
        <v>6245</v>
      </c>
      <c r="S1340" s="8" t="s">
        <v>6245</v>
      </c>
      <c r="T1340" s="8" t="s">
        <v>6246</v>
      </c>
      <c r="U1340" s="8" t="s">
        <v>7731</v>
      </c>
      <c r="V1340" s="8" t="s">
        <v>12188</v>
      </c>
      <c r="W1340" s="8" t="s">
        <v>165</v>
      </c>
      <c r="X1340" s="8"/>
      <c r="Y1340" s="94" t="str">
        <f>VLOOKUP(D1340,TIPOLOGIA!A:F,6,0)</f>
        <v>TIPO II</v>
      </c>
      <c r="Z1340" s="94" t="str">
        <f>VLOOKUP(D1340,TIPOLOGIA!A:F,5,0)</f>
        <v>TERRESTRE</v>
      </c>
      <c r="AA1340" s="8" t="s">
        <v>1928</v>
      </c>
      <c r="AB1340" s="8">
        <v>1</v>
      </c>
      <c r="AC1340" s="86">
        <f>IF(W1340="SOPORTE_TELEFÓNICO",'BASE LIQUIDACION REDEBAN 2025'!$B$19,IF(AND(W1340="VISITA_TÉCNICA",Y1340="TIPO II"),'BASE LIQUIDACION REDEBAN 2025'!$B$18,'BASE LIQUIDACION REDEBAN 2025'!$B$17))</f>
        <v>67654.12000000001</v>
      </c>
      <c r="AD1340" s="86">
        <v>0</v>
      </c>
      <c r="AE1340" s="86">
        <f t="shared" ref="AE1340:AE1403" si="21">IF(W1340="VISITA_TÉCNICA",AC1340*AB1340,AC1340)</f>
        <v>67654.12000000001</v>
      </c>
      <c r="AG1340" s="78"/>
    </row>
    <row r="1341" spans="1:33" s="49" customFormat="1">
      <c r="A1341" s="8" t="s">
        <v>100</v>
      </c>
      <c r="B1341" s="94" t="str">
        <f>VLOOKUP(A1341,'CENTRO DE COSTOS'!A:D,4,FALSE)</f>
        <v>KEVIN ALEXIS CORZO BUSTOS</v>
      </c>
      <c r="C1341" s="94" t="str">
        <f>VLOOKUP(A1341,'CENTRO DE COSTOS'!A:D,2,FALSE)</f>
        <v>0004-0007</v>
      </c>
      <c r="D1341" s="8">
        <v>50001</v>
      </c>
      <c r="E1341" s="8">
        <v>2764890</v>
      </c>
      <c r="F1341" s="8">
        <v>46622</v>
      </c>
      <c r="G1341" s="8" t="s">
        <v>6241</v>
      </c>
      <c r="H1341" s="8" t="s">
        <v>216</v>
      </c>
      <c r="I1341" s="8" t="s">
        <v>100</v>
      </c>
      <c r="J1341" s="8" t="s">
        <v>12189</v>
      </c>
      <c r="K1341" s="8" t="s">
        <v>160</v>
      </c>
      <c r="L1341" s="8" t="s">
        <v>12190</v>
      </c>
      <c r="M1341" s="183">
        <v>45919.4</v>
      </c>
      <c r="N1341" s="183">
        <v>45920.572916666657</v>
      </c>
      <c r="O1341" s="8"/>
      <c r="P1341" s="8" t="s">
        <v>8318</v>
      </c>
      <c r="Q1341" s="8" t="s">
        <v>8318</v>
      </c>
      <c r="R1341" s="8" t="s">
        <v>243</v>
      </c>
      <c r="S1341" s="8" t="s">
        <v>365</v>
      </c>
      <c r="T1341" s="8" t="s">
        <v>6246</v>
      </c>
      <c r="U1341" s="8" t="s">
        <v>7731</v>
      </c>
      <c r="V1341" s="8" t="s">
        <v>12191</v>
      </c>
      <c r="W1341" s="8" t="s">
        <v>165</v>
      </c>
      <c r="X1341" s="8"/>
      <c r="Y1341" s="94" t="str">
        <f>VLOOKUP(D1341,TIPOLOGIA!A:F,6,0)</f>
        <v>TIPO I</v>
      </c>
      <c r="Z1341" s="94" t="str">
        <f>VLOOKUP(D1341,TIPOLOGIA!A:F,5,0)</f>
        <v>TERRESTRE</v>
      </c>
      <c r="AA1341" s="8" t="s">
        <v>1227</v>
      </c>
      <c r="AB1341" s="8">
        <v>1</v>
      </c>
      <c r="AC1341" s="86">
        <f>IF(W1341="SOPORTE_TELEFÓNICO",'BASE LIQUIDACION REDEBAN 2025'!$B$19,IF(AND(W1341="VISITA_TÉCNICA",Y1341="TIPO II"),'BASE LIQUIDACION REDEBAN 2025'!$B$18,'BASE LIQUIDACION REDEBAN 2025'!$B$17))</f>
        <v>35779.500569199998</v>
      </c>
      <c r="AD1341" s="86">
        <v>0</v>
      </c>
      <c r="AE1341" s="86">
        <f t="shared" si="21"/>
        <v>35779.500569199998</v>
      </c>
      <c r="AG1341" s="78"/>
    </row>
    <row r="1342" spans="1:33" s="49" customFormat="1">
      <c r="A1342" s="8" t="s">
        <v>91</v>
      </c>
      <c r="B1342" s="94" t="str">
        <f>VLOOKUP(A1342,'CENTRO DE COSTOS'!A:D,4,FALSE)</f>
        <v>JOSE MAURICIO HERNANDEZ ROJAS</v>
      </c>
      <c r="C1342" s="94" t="str">
        <f>VLOOKUP(A1342,'CENTRO DE COSTOS'!A:D,2,FALSE)</f>
        <v>0004-0001</v>
      </c>
      <c r="D1342" s="8">
        <v>23162</v>
      </c>
      <c r="E1342" s="8">
        <v>2749680</v>
      </c>
      <c r="F1342" s="8">
        <v>80359</v>
      </c>
      <c r="G1342" s="8" t="s">
        <v>6241</v>
      </c>
      <c r="H1342" s="8" t="s">
        <v>193</v>
      </c>
      <c r="I1342" s="8" t="s">
        <v>3416</v>
      </c>
      <c r="J1342" s="8" t="s">
        <v>12192</v>
      </c>
      <c r="K1342" s="8" t="s">
        <v>160</v>
      </c>
      <c r="L1342" s="8" t="s">
        <v>12193</v>
      </c>
      <c r="M1342" s="183">
        <v>45916.297222222223</v>
      </c>
      <c r="N1342" s="183">
        <v>45920.574305555558</v>
      </c>
      <c r="O1342" s="8"/>
      <c r="P1342" s="8" t="s">
        <v>8318</v>
      </c>
      <c r="Q1342" s="8" t="s">
        <v>8318</v>
      </c>
      <c r="R1342" s="8" t="s">
        <v>162</v>
      </c>
      <c r="S1342" s="8" t="s">
        <v>162</v>
      </c>
      <c r="T1342" s="8" t="s">
        <v>6246</v>
      </c>
      <c r="U1342" s="8" t="s">
        <v>7731</v>
      </c>
      <c r="V1342" s="8" t="s">
        <v>12194</v>
      </c>
      <c r="W1342" s="8" t="s">
        <v>8320</v>
      </c>
      <c r="X1342" s="8"/>
      <c r="Y1342" s="94" t="str">
        <f>VLOOKUP(D1342,TIPOLOGIA!A:F,6,0)</f>
        <v>TIPO I</v>
      </c>
      <c r="Z1342" s="94" t="str">
        <f>VLOOKUP(D1342,TIPOLOGIA!A:F,5,0)</f>
        <v>TERRESTRE</v>
      </c>
      <c r="AA1342" s="8" t="s">
        <v>1084</v>
      </c>
      <c r="AB1342" s="8">
        <v>0</v>
      </c>
      <c r="AC1342" s="86">
        <f>IF(W1342="SOPORTE_TELEFÓNICO",'BASE LIQUIDACION REDEBAN 2025'!$B$19,IF(AND(W1342="VISITA_TÉCNICA",Y1342="TIPO II"),'BASE LIQUIDACION REDEBAN 2025'!$B$18,'BASE LIQUIDACION REDEBAN 2025'!$B$17))</f>
        <v>35779.500569199998</v>
      </c>
      <c r="AD1342" s="86">
        <v>0</v>
      </c>
      <c r="AE1342" s="86">
        <f t="shared" si="21"/>
        <v>35779.500569199998</v>
      </c>
      <c r="AG1342" s="78"/>
    </row>
    <row r="1343" spans="1:33" s="49" customFormat="1">
      <c r="A1343" s="8" t="s">
        <v>93</v>
      </c>
      <c r="B1343" s="94" t="str">
        <f>VLOOKUP(A1343,'CENTRO DE COSTOS'!A:D,4,FALSE)</f>
        <v>DIEGO FERNANDO HENAO CARDONA</v>
      </c>
      <c r="C1343" s="94" t="str">
        <f>VLOOKUP(A1343,'CENTRO DE COSTOS'!A:D,2,FALSE)</f>
        <v>0004-0003</v>
      </c>
      <c r="D1343" s="8">
        <v>86568</v>
      </c>
      <c r="E1343" s="8">
        <v>2739600</v>
      </c>
      <c r="F1343" s="8">
        <v>79117</v>
      </c>
      <c r="G1343" s="8" t="s">
        <v>6241</v>
      </c>
      <c r="H1343" s="8" t="s">
        <v>239</v>
      </c>
      <c r="I1343" s="8" t="s">
        <v>240</v>
      </c>
      <c r="J1343" s="8" t="s">
        <v>8924</v>
      </c>
      <c r="K1343" s="8" t="s">
        <v>160</v>
      </c>
      <c r="L1343" s="8" t="s">
        <v>12195</v>
      </c>
      <c r="M1343" s="183">
        <v>45915.368055555547</v>
      </c>
      <c r="N1343" s="183">
        <v>45920.579861111109</v>
      </c>
      <c r="O1343" s="8"/>
      <c r="P1343" s="8" t="s">
        <v>8318</v>
      </c>
      <c r="Q1343" s="8" t="s">
        <v>8318</v>
      </c>
      <c r="R1343" s="8" t="s">
        <v>6245</v>
      </c>
      <c r="S1343" s="8" t="s">
        <v>6245</v>
      </c>
      <c r="T1343" s="8" t="s">
        <v>6246</v>
      </c>
      <c r="U1343" s="8" t="s">
        <v>7731</v>
      </c>
      <c r="V1343" s="8" t="s">
        <v>12196</v>
      </c>
      <c r="W1343" s="8" t="s">
        <v>8320</v>
      </c>
      <c r="X1343" s="8"/>
      <c r="Y1343" s="94" t="str">
        <f>VLOOKUP(D1343,TIPOLOGIA!A:F,6,0)</f>
        <v>TIPO IV</v>
      </c>
      <c r="Z1343" s="94" t="str">
        <f>VLOOKUP(D1343,TIPOLOGIA!A:F,5,0)</f>
        <v>TERRESTRE</v>
      </c>
      <c r="AA1343" s="8"/>
      <c r="AB1343" s="8">
        <v>0</v>
      </c>
      <c r="AC1343" s="86">
        <f>IF(W1343="SOPORTE_TELEFÓNICO",'BASE LIQUIDACION REDEBAN 2025'!$B$19,IF(AND(W1343="VISITA_TÉCNICA",Y1343="TIPO II"),'BASE LIQUIDACION REDEBAN 2025'!$B$18,'BASE LIQUIDACION REDEBAN 2025'!$B$17))</f>
        <v>35779.500569199998</v>
      </c>
      <c r="AD1343" s="86">
        <v>0</v>
      </c>
      <c r="AE1343" s="86">
        <f t="shared" si="21"/>
        <v>35779.500569199998</v>
      </c>
      <c r="AG1343" s="78"/>
    </row>
    <row r="1344" spans="1:33" s="49" customFormat="1">
      <c r="A1344" s="8" t="s">
        <v>90</v>
      </c>
      <c r="B1344" s="94" t="str">
        <f>VLOOKUP(A1344,'CENTRO DE COSTOS'!A:D,4,FALSE)</f>
        <v>JUAN SEBASTIÁN RÍOS CASTRILLÓN</v>
      </c>
      <c r="C1344" s="94" t="str">
        <f>VLOOKUP(A1344,'CENTRO DE COSTOS'!A:D,2,FALSE)</f>
        <v>0004-0005</v>
      </c>
      <c r="D1344" s="8">
        <v>5234</v>
      </c>
      <c r="E1344" s="8">
        <v>2740136</v>
      </c>
      <c r="F1344" s="8">
        <v>51340</v>
      </c>
      <c r="G1344" s="8" t="s">
        <v>6241</v>
      </c>
      <c r="H1344" s="8" t="s">
        <v>249</v>
      </c>
      <c r="I1344" s="8" t="s">
        <v>4832</v>
      </c>
      <c r="J1344" s="8" t="s">
        <v>12197</v>
      </c>
      <c r="K1344" s="8" t="s">
        <v>160</v>
      </c>
      <c r="L1344" s="8" t="s">
        <v>12198</v>
      </c>
      <c r="M1344" s="183">
        <v>45915.392361111109</v>
      </c>
      <c r="N1344" s="183">
        <v>45920.581250000003</v>
      </c>
      <c r="O1344" s="8"/>
      <c r="P1344" s="8" t="s">
        <v>8318</v>
      </c>
      <c r="Q1344" s="8" t="s">
        <v>8318</v>
      </c>
      <c r="R1344" s="8" t="s">
        <v>243</v>
      </c>
      <c r="S1344" s="8" t="s">
        <v>365</v>
      </c>
      <c r="T1344" s="8" t="s">
        <v>6246</v>
      </c>
      <c r="U1344" s="8" t="s">
        <v>7731</v>
      </c>
      <c r="V1344" s="8" t="s">
        <v>12199</v>
      </c>
      <c r="W1344" s="8" t="s">
        <v>8320</v>
      </c>
      <c r="X1344" s="8"/>
      <c r="Y1344" s="94" t="str">
        <f>VLOOKUP(D1344,TIPOLOGIA!A:F,6,0)</f>
        <v>TIPO IV</v>
      </c>
      <c r="Z1344" s="94" t="str">
        <f>VLOOKUP(D1344,TIPOLOGIA!A:F,5,0)</f>
        <v>TERRESTRE</v>
      </c>
      <c r="AA1344" s="8"/>
      <c r="AB1344" s="8">
        <v>0</v>
      </c>
      <c r="AC1344" s="86">
        <f>IF(W1344="SOPORTE_TELEFÓNICO",'BASE LIQUIDACION REDEBAN 2025'!$B$19,IF(AND(W1344="VISITA_TÉCNICA",Y1344="TIPO II"),'BASE LIQUIDACION REDEBAN 2025'!$B$18,'BASE LIQUIDACION REDEBAN 2025'!$B$17))</f>
        <v>35779.500569199998</v>
      </c>
      <c r="AD1344" s="86">
        <v>0</v>
      </c>
      <c r="AE1344" s="86">
        <f t="shared" si="21"/>
        <v>35779.500569199998</v>
      </c>
      <c r="AG1344" s="78"/>
    </row>
    <row r="1345" spans="1:33" s="49" customFormat="1">
      <c r="A1345" s="8" t="s">
        <v>99</v>
      </c>
      <c r="B1345" s="94" t="str">
        <f>VLOOKUP(A1345,'CENTRO DE COSTOS'!A:D,4,FALSE)</f>
        <v>JOSE MAURICIO HERNANDEZ ROJAS</v>
      </c>
      <c r="C1345" s="94" t="str">
        <f>VLOOKUP(A1345,'CENTRO DE COSTOS'!A:D,2,FALSE)</f>
        <v>0004-0001</v>
      </c>
      <c r="D1345" s="8">
        <v>20001</v>
      </c>
      <c r="E1345" s="8">
        <v>2761533</v>
      </c>
      <c r="F1345" s="8">
        <v>79804</v>
      </c>
      <c r="G1345" s="8" t="s">
        <v>6241</v>
      </c>
      <c r="H1345" s="8" t="s">
        <v>596</v>
      </c>
      <c r="I1345" s="8" t="s">
        <v>99</v>
      </c>
      <c r="J1345" s="8" t="s">
        <v>9441</v>
      </c>
      <c r="K1345" s="8" t="s">
        <v>160</v>
      </c>
      <c r="L1345" s="8" t="s">
        <v>12200</v>
      </c>
      <c r="M1345" s="183">
        <v>45918.568055555559</v>
      </c>
      <c r="N1345" s="183">
        <v>45920.587500000001</v>
      </c>
      <c r="O1345" s="8"/>
      <c r="P1345" s="8" t="s">
        <v>8318</v>
      </c>
      <c r="Q1345" s="8" t="s">
        <v>8318</v>
      </c>
      <c r="R1345" s="8" t="s">
        <v>6245</v>
      </c>
      <c r="S1345" s="8" t="s">
        <v>6245</v>
      </c>
      <c r="T1345" s="8" t="s">
        <v>6246</v>
      </c>
      <c r="U1345" s="8" t="s">
        <v>7731</v>
      </c>
      <c r="V1345" s="8" t="s">
        <v>12201</v>
      </c>
      <c r="W1345" s="8" t="s">
        <v>165</v>
      </c>
      <c r="X1345" s="8"/>
      <c r="Y1345" s="94" t="str">
        <f>VLOOKUP(D1345,TIPOLOGIA!A:F,6,0)</f>
        <v>TIPO I</v>
      </c>
      <c r="Z1345" s="94" t="str">
        <f>VLOOKUP(D1345,TIPOLOGIA!A:F,5,0)</f>
        <v>TERRESTRE</v>
      </c>
      <c r="AA1345" s="8" t="s">
        <v>600</v>
      </c>
      <c r="AB1345" s="8">
        <v>1</v>
      </c>
      <c r="AC1345" s="86">
        <f>IF(W1345="SOPORTE_TELEFÓNICO",'BASE LIQUIDACION REDEBAN 2025'!$B$19,IF(AND(W1345="VISITA_TÉCNICA",Y1345="TIPO II"),'BASE LIQUIDACION REDEBAN 2025'!$B$18,'BASE LIQUIDACION REDEBAN 2025'!$B$17))</f>
        <v>35779.500569199998</v>
      </c>
      <c r="AD1345" s="86">
        <v>0</v>
      </c>
      <c r="AE1345" s="86">
        <f t="shared" si="21"/>
        <v>35779.500569199998</v>
      </c>
      <c r="AG1345" s="78"/>
    </row>
    <row r="1346" spans="1:33" s="49" customFormat="1">
      <c r="A1346" s="8" t="s">
        <v>64</v>
      </c>
      <c r="B1346" s="94" t="str">
        <f>VLOOKUP(A1346,'CENTRO DE COSTOS'!A:D,4,FALSE)</f>
        <v>JOSE MAURICIO HERNANDEZ ROJAS</v>
      </c>
      <c r="C1346" s="94" t="str">
        <f>VLOOKUP(A1346,'CENTRO DE COSTOS'!A:D,2,FALSE)</f>
        <v>0004-0001</v>
      </c>
      <c r="D1346" s="8">
        <v>8573</v>
      </c>
      <c r="E1346" s="8">
        <v>2767528</v>
      </c>
      <c r="F1346" s="8">
        <v>80392</v>
      </c>
      <c r="G1346" s="8" t="s">
        <v>6241</v>
      </c>
      <c r="H1346" s="8" t="s">
        <v>1045</v>
      </c>
      <c r="I1346" s="8" t="s">
        <v>12202</v>
      </c>
      <c r="J1346" s="8" t="s">
        <v>12203</v>
      </c>
      <c r="K1346" s="8" t="s">
        <v>160</v>
      </c>
      <c r="L1346" s="8" t="s">
        <v>12204</v>
      </c>
      <c r="M1346" s="183">
        <v>45919.617361111108</v>
      </c>
      <c r="N1346" s="183">
        <v>45921.416666666657</v>
      </c>
      <c r="O1346" s="8"/>
      <c r="P1346" s="8" t="s">
        <v>8318</v>
      </c>
      <c r="Q1346" s="8" t="s">
        <v>8318</v>
      </c>
      <c r="R1346" s="8" t="s">
        <v>162</v>
      </c>
      <c r="S1346" s="8" t="s">
        <v>162</v>
      </c>
      <c r="T1346" s="8" t="s">
        <v>6246</v>
      </c>
      <c r="U1346" s="8" t="s">
        <v>7731</v>
      </c>
      <c r="V1346" s="8" t="s">
        <v>12166</v>
      </c>
      <c r="W1346" s="8" t="s">
        <v>165</v>
      </c>
      <c r="X1346" s="8"/>
      <c r="Y1346" s="94" t="str">
        <f>VLOOKUP(D1346,TIPOLOGIA!A:F,6,0)</f>
        <v>TIPO II</v>
      </c>
      <c r="Z1346" s="94" t="str">
        <f>VLOOKUP(D1346,TIPOLOGIA!A:F,5,0)</f>
        <v>TERRESTRE</v>
      </c>
      <c r="AA1346" s="8" t="s">
        <v>1473</v>
      </c>
      <c r="AB1346" s="8">
        <v>1</v>
      </c>
      <c r="AC1346" s="86">
        <f>IF(W1346="SOPORTE_TELEFÓNICO",'BASE LIQUIDACION REDEBAN 2025'!$B$19,IF(AND(W1346="VISITA_TÉCNICA",Y1346="TIPO II"),'BASE LIQUIDACION REDEBAN 2025'!$B$18,'BASE LIQUIDACION REDEBAN 2025'!$B$17))</f>
        <v>67654.12000000001</v>
      </c>
      <c r="AD1346" s="86">
        <v>0</v>
      </c>
      <c r="AE1346" s="86">
        <f t="shared" si="21"/>
        <v>67654.12000000001</v>
      </c>
      <c r="AG1346" s="78"/>
    </row>
    <row r="1347" spans="1:33" s="49" customFormat="1">
      <c r="A1347" s="8" t="s">
        <v>81</v>
      </c>
      <c r="B1347" s="94" t="str">
        <f>VLOOKUP(A1347,'CENTRO DE COSTOS'!A:D,4,FALSE)</f>
        <v>MIGUEL JULIÁN HERNÁNDEZ GUARÍN</v>
      </c>
      <c r="C1347" s="94" t="str">
        <f>VLOOKUP(A1347,'CENTRO DE COSTOS'!A:D,2,FALSE)</f>
        <v>0004-0008</v>
      </c>
      <c r="D1347" s="8">
        <v>54001</v>
      </c>
      <c r="E1347" s="8">
        <v>2767047</v>
      </c>
      <c r="F1347" s="8">
        <v>77449</v>
      </c>
      <c r="G1347" s="8" t="s">
        <v>6241</v>
      </c>
      <c r="H1347" s="8" t="s">
        <v>296</v>
      </c>
      <c r="I1347" s="8" t="s">
        <v>81</v>
      </c>
      <c r="J1347" s="8" t="s">
        <v>12205</v>
      </c>
      <c r="K1347" s="8" t="s">
        <v>160</v>
      </c>
      <c r="L1347" s="8" t="s">
        <v>12206</v>
      </c>
      <c r="M1347" s="183">
        <v>45919.561805555553</v>
      </c>
      <c r="N1347" s="183">
        <v>45921.423611111109</v>
      </c>
      <c r="O1347" s="8"/>
      <c r="P1347" s="8" t="s">
        <v>8318</v>
      </c>
      <c r="Q1347" s="8" t="s">
        <v>8318</v>
      </c>
      <c r="R1347" s="8" t="s">
        <v>6245</v>
      </c>
      <c r="S1347" s="8" t="s">
        <v>6245</v>
      </c>
      <c r="T1347" s="8" t="s">
        <v>6246</v>
      </c>
      <c r="U1347" s="8" t="s">
        <v>7731</v>
      </c>
      <c r="V1347" s="8" t="s">
        <v>12207</v>
      </c>
      <c r="W1347" s="8" t="s">
        <v>165</v>
      </c>
      <c r="X1347" s="8"/>
      <c r="Y1347" s="94" t="str">
        <f>VLOOKUP(D1347,TIPOLOGIA!A:F,6,0)</f>
        <v>TIPO I</v>
      </c>
      <c r="Z1347" s="94" t="str">
        <f>VLOOKUP(D1347,TIPOLOGIA!A:F,5,0)</f>
        <v>TERRESTRE</v>
      </c>
      <c r="AA1347" s="8" t="s">
        <v>307</v>
      </c>
      <c r="AB1347" s="8">
        <v>1</v>
      </c>
      <c r="AC1347" s="86">
        <f>IF(W1347="SOPORTE_TELEFÓNICO",'BASE LIQUIDACION REDEBAN 2025'!$B$19,IF(AND(W1347="VISITA_TÉCNICA",Y1347="TIPO II"),'BASE LIQUIDACION REDEBAN 2025'!$B$18,'BASE LIQUIDACION REDEBAN 2025'!$B$17))</f>
        <v>35779.500569199998</v>
      </c>
      <c r="AD1347" s="86">
        <v>0</v>
      </c>
      <c r="AE1347" s="86">
        <f t="shared" si="21"/>
        <v>35779.500569199998</v>
      </c>
      <c r="AG1347" s="78"/>
    </row>
    <row r="1348" spans="1:33" s="49" customFormat="1">
      <c r="A1348" s="8" t="s">
        <v>81</v>
      </c>
      <c r="B1348" s="94" t="str">
        <f>VLOOKUP(A1348,'CENTRO DE COSTOS'!A:D,4,FALSE)</f>
        <v>MIGUEL JULIÁN HERNÁNDEZ GUARÍN</v>
      </c>
      <c r="C1348" s="94" t="str">
        <f>VLOOKUP(A1348,'CENTRO DE COSTOS'!A:D,2,FALSE)</f>
        <v>0004-0008</v>
      </c>
      <c r="D1348" s="8">
        <v>54001</v>
      </c>
      <c r="E1348" s="8">
        <v>2760130</v>
      </c>
      <c r="F1348" s="8">
        <v>61653</v>
      </c>
      <c r="G1348" s="8" t="s">
        <v>6241</v>
      </c>
      <c r="H1348" s="8" t="s">
        <v>296</v>
      </c>
      <c r="I1348" s="8" t="s">
        <v>81</v>
      </c>
      <c r="J1348" s="8" t="s">
        <v>12208</v>
      </c>
      <c r="K1348" s="8" t="s">
        <v>160</v>
      </c>
      <c r="L1348" s="8" t="s">
        <v>12209</v>
      </c>
      <c r="M1348" s="183">
        <v>45918.443749999999</v>
      </c>
      <c r="N1348" s="183">
        <v>45921.45</v>
      </c>
      <c r="O1348" s="8"/>
      <c r="P1348" s="8" t="s">
        <v>8318</v>
      </c>
      <c r="Q1348" s="8" t="s">
        <v>8318</v>
      </c>
      <c r="R1348" s="8" t="s">
        <v>243</v>
      </c>
      <c r="S1348" s="8" t="s">
        <v>365</v>
      </c>
      <c r="T1348" s="8" t="s">
        <v>6246</v>
      </c>
      <c r="U1348" s="8" t="s">
        <v>7731</v>
      </c>
      <c r="V1348" s="8" t="s">
        <v>12210</v>
      </c>
      <c r="W1348" s="8" t="s">
        <v>165</v>
      </c>
      <c r="X1348" s="8"/>
      <c r="Y1348" s="94" t="str">
        <f>VLOOKUP(D1348,TIPOLOGIA!A:F,6,0)</f>
        <v>TIPO I</v>
      </c>
      <c r="Z1348" s="94" t="str">
        <f>VLOOKUP(D1348,TIPOLOGIA!A:F,5,0)</f>
        <v>TERRESTRE</v>
      </c>
      <c r="AA1348" s="8" t="s">
        <v>307</v>
      </c>
      <c r="AB1348" s="8">
        <v>1</v>
      </c>
      <c r="AC1348" s="86">
        <f>IF(W1348="SOPORTE_TELEFÓNICO",'BASE LIQUIDACION REDEBAN 2025'!$B$19,IF(AND(W1348="VISITA_TÉCNICA",Y1348="TIPO II"),'BASE LIQUIDACION REDEBAN 2025'!$B$18,'BASE LIQUIDACION REDEBAN 2025'!$B$17))</f>
        <v>35779.500569199998</v>
      </c>
      <c r="AD1348" s="86">
        <v>0</v>
      </c>
      <c r="AE1348" s="86">
        <f t="shared" si="21"/>
        <v>35779.500569199998</v>
      </c>
      <c r="AG1348" s="78"/>
    </row>
    <row r="1349" spans="1:33" s="49" customFormat="1">
      <c r="A1349" s="8" t="s">
        <v>76</v>
      </c>
      <c r="B1349" s="94" t="str">
        <f>VLOOKUP(A1349,'CENTRO DE COSTOS'!A:D,4,FALSE)</f>
        <v>DIEGO FERNANDO HENAO CARDONA</v>
      </c>
      <c r="C1349" s="94" t="str">
        <f>VLOOKUP(A1349,'CENTRO DE COSTOS'!A:D,2,FALSE)</f>
        <v>0004-0003</v>
      </c>
      <c r="D1349" s="8">
        <v>76109</v>
      </c>
      <c r="E1349" s="8">
        <v>2763044</v>
      </c>
      <c r="F1349" s="8">
        <v>79355</v>
      </c>
      <c r="G1349" s="8" t="s">
        <v>6241</v>
      </c>
      <c r="H1349" s="8" t="s">
        <v>232</v>
      </c>
      <c r="I1349" s="8" t="s">
        <v>762</v>
      </c>
      <c r="J1349" s="8" t="s">
        <v>10499</v>
      </c>
      <c r="K1349" s="8" t="s">
        <v>160</v>
      </c>
      <c r="L1349" s="8" t="s">
        <v>12211</v>
      </c>
      <c r="M1349" s="183">
        <v>45918.705555555563</v>
      </c>
      <c r="N1349" s="183">
        <v>45921.5625</v>
      </c>
      <c r="O1349" s="8"/>
      <c r="P1349" s="8" t="s">
        <v>8318</v>
      </c>
      <c r="Q1349" s="8" t="s">
        <v>8318</v>
      </c>
      <c r="R1349" s="8" t="s">
        <v>6245</v>
      </c>
      <c r="S1349" s="8" t="s">
        <v>6245</v>
      </c>
      <c r="T1349" s="8" t="s">
        <v>6246</v>
      </c>
      <c r="U1349" s="8" t="s">
        <v>7731</v>
      </c>
      <c r="V1349" s="8" t="s">
        <v>12212</v>
      </c>
      <c r="W1349" s="8" t="s">
        <v>8320</v>
      </c>
      <c r="X1349" s="8"/>
      <c r="Y1349" s="94" t="str">
        <f>VLOOKUP(D1349,TIPOLOGIA!A:F,6,0)</f>
        <v>TIPO III</v>
      </c>
      <c r="Z1349" s="94" t="str">
        <f>VLOOKUP(D1349,TIPOLOGIA!A:F,5,0)</f>
        <v>TERRESTRE</v>
      </c>
      <c r="AA1349" s="8"/>
      <c r="AB1349" s="8">
        <v>0</v>
      </c>
      <c r="AC1349" s="86">
        <f>IF(W1349="SOPORTE_TELEFÓNICO",'BASE LIQUIDACION REDEBAN 2025'!$B$19,IF(AND(W1349="VISITA_TÉCNICA",Y1349="TIPO II"),'BASE LIQUIDACION REDEBAN 2025'!$B$18,'BASE LIQUIDACION REDEBAN 2025'!$B$17))</f>
        <v>35779.500569199998</v>
      </c>
      <c r="AD1349" s="86">
        <v>0</v>
      </c>
      <c r="AE1349" s="86">
        <f t="shared" si="21"/>
        <v>35779.500569199998</v>
      </c>
      <c r="AG1349" s="78"/>
    </row>
    <row r="1350" spans="1:33" s="49" customFormat="1">
      <c r="A1350" s="8" t="s">
        <v>92</v>
      </c>
      <c r="B1350" s="94" t="str">
        <f>VLOOKUP(A1350,'CENTRO DE COSTOS'!A:D,4,FALSE)</f>
        <v>KEVIN ALEXIS CORZO BUSTOS</v>
      </c>
      <c r="C1350" s="94" t="str">
        <f>VLOOKUP(A1350,'CENTRO DE COSTOS'!A:D,2,FALSE)</f>
        <v>0004-0007</v>
      </c>
      <c r="D1350" s="8">
        <v>41298</v>
      </c>
      <c r="E1350" s="8">
        <v>2764419</v>
      </c>
      <c r="F1350" s="8">
        <v>79890</v>
      </c>
      <c r="G1350" s="8" t="s">
        <v>6241</v>
      </c>
      <c r="H1350" s="8" t="s">
        <v>430</v>
      </c>
      <c r="I1350" s="8" t="s">
        <v>971</v>
      </c>
      <c r="J1350" s="8" t="s">
        <v>8722</v>
      </c>
      <c r="K1350" s="8" t="s">
        <v>160</v>
      </c>
      <c r="L1350" s="8" t="s">
        <v>12213</v>
      </c>
      <c r="M1350" s="183">
        <v>45919.338194444441</v>
      </c>
      <c r="N1350" s="183">
        <v>45921.563888888893</v>
      </c>
      <c r="O1350" s="8"/>
      <c r="P1350" s="8" t="s">
        <v>8318</v>
      </c>
      <c r="Q1350" s="8" t="s">
        <v>8318</v>
      </c>
      <c r="R1350" s="8" t="s">
        <v>243</v>
      </c>
      <c r="S1350" s="8" t="s">
        <v>244</v>
      </c>
      <c r="T1350" s="8" t="s">
        <v>6246</v>
      </c>
      <c r="U1350" s="8" t="s">
        <v>7731</v>
      </c>
      <c r="V1350" s="8" t="s">
        <v>12214</v>
      </c>
      <c r="W1350" s="8" t="s">
        <v>8320</v>
      </c>
      <c r="X1350" s="8"/>
      <c r="Y1350" s="94" t="str">
        <f>VLOOKUP(D1350,TIPOLOGIA!A:F,6,0)</f>
        <v>TIPO III</v>
      </c>
      <c r="Z1350" s="94" t="str">
        <f>VLOOKUP(D1350,TIPOLOGIA!A:F,5,0)</f>
        <v>TERRESTRE</v>
      </c>
      <c r="AA1350" s="8"/>
      <c r="AB1350" s="8">
        <v>0</v>
      </c>
      <c r="AC1350" s="86">
        <f>IF(W1350="SOPORTE_TELEFÓNICO",'BASE LIQUIDACION REDEBAN 2025'!$B$19,IF(AND(W1350="VISITA_TÉCNICA",Y1350="TIPO II"),'BASE LIQUIDACION REDEBAN 2025'!$B$18,'BASE LIQUIDACION REDEBAN 2025'!$B$17))</f>
        <v>35779.500569199998</v>
      </c>
      <c r="AD1350" s="86">
        <v>0</v>
      </c>
      <c r="AE1350" s="86">
        <f t="shared" si="21"/>
        <v>35779.500569199998</v>
      </c>
      <c r="AG1350" s="78"/>
    </row>
    <row r="1351" spans="1:33" s="49" customFormat="1">
      <c r="A1351" s="8" t="s">
        <v>92</v>
      </c>
      <c r="B1351" s="94" t="str">
        <f>VLOOKUP(A1351,'CENTRO DE COSTOS'!A:D,4,FALSE)</f>
        <v>KEVIN ALEXIS CORZO BUSTOS</v>
      </c>
      <c r="C1351" s="94" t="str">
        <f>VLOOKUP(A1351,'CENTRO DE COSTOS'!A:D,2,FALSE)</f>
        <v>0004-0007</v>
      </c>
      <c r="D1351" s="8">
        <v>41298</v>
      </c>
      <c r="E1351" s="8">
        <v>2764453</v>
      </c>
      <c r="F1351" s="8">
        <v>61199</v>
      </c>
      <c r="G1351" s="8" t="s">
        <v>6241</v>
      </c>
      <c r="H1351" s="8" t="s">
        <v>430</v>
      </c>
      <c r="I1351" s="8" t="s">
        <v>971</v>
      </c>
      <c r="J1351" s="8" t="s">
        <v>3030</v>
      </c>
      <c r="K1351" s="8" t="s">
        <v>160</v>
      </c>
      <c r="L1351" s="8" t="s">
        <v>12215</v>
      </c>
      <c r="M1351" s="183">
        <v>45919.34375</v>
      </c>
      <c r="N1351" s="183">
        <v>45921.56527777778</v>
      </c>
      <c r="O1351" s="8"/>
      <c r="P1351" s="8" t="s">
        <v>8318</v>
      </c>
      <c r="Q1351" s="8" t="s">
        <v>8318</v>
      </c>
      <c r="R1351" s="8" t="s">
        <v>6245</v>
      </c>
      <c r="S1351" s="8" t="s">
        <v>6245</v>
      </c>
      <c r="T1351" s="8" t="s">
        <v>6246</v>
      </c>
      <c r="U1351" s="8" t="s">
        <v>7731</v>
      </c>
      <c r="V1351" s="8" t="s">
        <v>12216</v>
      </c>
      <c r="W1351" s="8" t="s">
        <v>8320</v>
      </c>
      <c r="X1351" s="8"/>
      <c r="Y1351" s="94" t="str">
        <f>VLOOKUP(D1351,TIPOLOGIA!A:F,6,0)</f>
        <v>TIPO III</v>
      </c>
      <c r="Z1351" s="94" t="str">
        <f>VLOOKUP(D1351,TIPOLOGIA!A:F,5,0)</f>
        <v>TERRESTRE</v>
      </c>
      <c r="AA1351" s="8"/>
      <c r="AB1351" s="8">
        <v>0</v>
      </c>
      <c r="AC1351" s="86">
        <f>IF(W1351="SOPORTE_TELEFÓNICO",'BASE LIQUIDACION REDEBAN 2025'!$B$19,IF(AND(W1351="VISITA_TÉCNICA",Y1351="TIPO II"),'BASE LIQUIDACION REDEBAN 2025'!$B$18,'BASE LIQUIDACION REDEBAN 2025'!$B$17))</f>
        <v>35779.500569199998</v>
      </c>
      <c r="AD1351" s="86">
        <v>0</v>
      </c>
      <c r="AE1351" s="86">
        <f t="shared" si="21"/>
        <v>35779.500569199998</v>
      </c>
      <c r="AG1351" s="78"/>
    </row>
    <row r="1352" spans="1:33" s="49" customFormat="1">
      <c r="A1352" s="8" t="s">
        <v>87</v>
      </c>
      <c r="B1352" s="94" t="str">
        <f>VLOOKUP(A1352,'CENTRO DE COSTOS'!A:D,4,FALSE)</f>
        <v>DIEGO FERNANDO HENAO CARDONA</v>
      </c>
      <c r="C1352" s="94" t="str">
        <f>VLOOKUP(A1352,'CENTRO DE COSTOS'!A:D,2,FALSE)</f>
        <v>0004-0002</v>
      </c>
      <c r="D1352" s="8">
        <v>17662</v>
      </c>
      <c r="E1352" s="8">
        <v>2761254</v>
      </c>
      <c r="F1352" s="8">
        <v>19704</v>
      </c>
      <c r="G1352" s="8" t="s">
        <v>6241</v>
      </c>
      <c r="H1352" s="8" t="s">
        <v>269</v>
      </c>
      <c r="I1352" s="8" t="s">
        <v>12217</v>
      </c>
      <c r="J1352" s="8" t="s">
        <v>12218</v>
      </c>
      <c r="K1352" s="8" t="s">
        <v>160</v>
      </c>
      <c r="L1352" s="8" t="s">
        <v>12219</v>
      </c>
      <c r="M1352" s="183">
        <v>45918.527083333327</v>
      </c>
      <c r="N1352" s="183">
        <v>45921.566666666673</v>
      </c>
      <c r="O1352" s="8"/>
      <c r="P1352" s="8" t="s">
        <v>8318</v>
      </c>
      <c r="Q1352" s="8" t="s">
        <v>8318</v>
      </c>
      <c r="R1352" s="8" t="s">
        <v>6245</v>
      </c>
      <c r="S1352" s="8" t="s">
        <v>6245</v>
      </c>
      <c r="T1352" s="8" t="s">
        <v>6246</v>
      </c>
      <c r="U1352" s="8" t="s">
        <v>7731</v>
      </c>
      <c r="V1352" s="8" t="s">
        <v>12220</v>
      </c>
      <c r="W1352" s="8" t="s">
        <v>8320</v>
      </c>
      <c r="X1352" s="8"/>
      <c r="Y1352" s="94" t="str">
        <f>VLOOKUP(D1352,TIPOLOGIA!A:F,6,0)</f>
        <v>TIPO IV</v>
      </c>
      <c r="Z1352" s="94" t="str">
        <f>VLOOKUP(D1352,TIPOLOGIA!A:F,5,0)</f>
        <v>TERRESTRE</v>
      </c>
      <c r="AA1352" s="8"/>
      <c r="AB1352" s="8">
        <v>0</v>
      </c>
      <c r="AC1352" s="86">
        <f>IF(W1352="SOPORTE_TELEFÓNICO",'BASE LIQUIDACION REDEBAN 2025'!$B$19,IF(AND(W1352="VISITA_TÉCNICA",Y1352="TIPO II"),'BASE LIQUIDACION REDEBAN 2025'!$B$18,'BASE LIQUIDACION REDEBAN 2025'!$B$17))</f>
        <v>35779.500569199998</v>
      </c>
      <c r="AD1352" s="86">
        <v>0</v>
      </c>
      <c r="AE1352" s="86">
        <f t="shared" si="21"/>
        <v>35779.500569199998</v>
      </c>
      <c r="AG1352" s="78"/>
    </row>
    <row r="1353" spans="1:33" s="49" customFormat="1">
      <c r="A1353" s="8" t="s">
        <v>100</v>
      </c>
      <c r="B1353" s="94" t="str">
        <f>VLOOKUP(A1353,'CENTRO DE COSTOS'!A:D,4,FALSE)</f>
        <v>KEVIN ALEXIS CORZO BUSTOS</v>
      </c>
      <c r="C1353" s="94" t="str">
        <f>VLOOKUP(A1353,'CENTRO DE COSTOS'!A:D,2,FALSE)</f>
        <v>0004-0007</v>
      </c>
      <c r="D1353" s="8">
        <v>50568</v>
      </c>
      <c r="E1353" s="8">
        <v>2760089</v>
      </c>
      <c r="F1353" s="8">
        <v>79120</v>
      </c>
      <c r="G1353" s="8" t="s">
        <v>6241</v>
      </c>
      <c r="H1353" s="8" t="s">
        <v>216</v>
      </c>
      <c r="I1353" s="8" t="s">
        <v>3630</v>
      </c>
      <c r="J1353" s="8" t="s">
        <v>12221</v>
      </c>
      <c r="K1353" s="8" t="s">
        <v>160</v>
      </c>
      <c r="L1353" s="8" t="s">
        <v>12222</v>
      </c>
      <c r="M1353" s="183">
        <v>45918.451388888891</v>
      </c>
      <c r="N1353" s="183">
        <v>45921.567361111112</v>
      </c>
      <c r="O1353" s="8"/>
      <c r="P1353" s="8" t="s">
        <v>8318</v>
      </c>
      <c r="Q1353" s="8" t="s">
        <v>8318</v>
      </c>
      <c r="R1353" s="8" t="s">
        <v>6245</v>
      </c>
      <c r="S1353" s="8" t="s">
        <v>6245</v>
      </c>
      <c r="T1353" s="8" t="s">
        <v>6246</v>
      </c>
      <c r="U1353" s="8" t="s">
        <v>7731</v>
      </c>
      <c r="V1353" s="8" t="s">
        <v>12223</v>
      </c>
      <c r="W1353" s="8" t="s">
        <v>8320</v>
      </c>
      <c r="X1353" s="8"/>
      <c r="Y1353" s="94" t="str">
        <f>VLOOKUP(D1353,TIPOLOGIA!A:F,6,0)</f>
        <v>TIPO III</v>
      </c>
      <c r="Z1353" s="94" t="str">
        <f>VLOOKUP(D1353,TIPOLOGIA!A:F,5,0)</f>
        <v>TERRESTRE</v>
      </c>
      <c r="AA1353" s="8"/>
      <c r="AB1353" s="8">
        <v>0</v>
      </c>
      <c r="AC1353" s="86">
        <f>IF(W1353="SOPORTE_TELEFÓNICO",'BASE LIQUIDACION REDEBAN 2025'!$B$19,IF(AND(W1353="VISITA_TÉCNICA",Y1353="TIPO II"),'BASE LIQUIDACION REDEBAN 2025'!$B$18,'BASE LIQUIDACION REDEBAN 2025'!$B$17))</f>
        <v>35779.500569199998</v>
      </c>
      <c r="AD1353" s="86">
        <v>0</v>
      </c>
      <c r="AE1353" s="86">
        <f t="shared" si="21"/>
        <v>35779.500569199998</v>
      </c>
      <c r="AG1353" s="78"/>
    </row>
    <row r="1354" spans="1:33" s="49" customFormat="1">
      <c r="A1354" s="8" t="s">
        <v>72</v>
      </c>
      <c r="B1354" s="94" t="str">
        <f>VLOOKUP(A1354,'CENTRO DE COSTOS'!A:D,4,FALSE)</f>
        <v>MIGUEL JULIÁN HERNÁNDEZ GUARÍN</v>
      </c>
      <c r="C1354" s="94" t="str">
        <f>VLOOKUP(A1354,'CENTRO DE COSTOS'!A:D,2,FALSE)</f>
        <v>0004-0008</v>
      </c>
      <c r="D1354" s="8">
        <v>81001</v>
      </c>
      <c r="E1354" s="8">
        <v>2752373</v>
      </c>
      <c r="F1354" s="8">
        <v>79031</v>
      </c>
      <c r="G1354" s="8" t="s">
        <v>6241</v>
      </c>
      <c r="H1354" s="8" t="s">
        <v>869</v>
      </c>
      <c r="I1354" s="8" t="s">
        <v>869</v>
      </c>
      <c r="J1354" s="8" t="s">
        <v>12224</v>
      </c>
      <c r="K1354" s="8" t="s">
        <v>160</v>
      </c>
      <c r="L1354" s="8" t="s">
        <v>12225</v>
      </c>
      <c r="M1354" s="183">
        <v>45917.370833333327</v>
      </c>
      <c r="N1354" s="183">
        <v>45921.570138888892</v>
      </c>
      <c r="O1354" s="8"/>
      <c r="P1354" s="8" t="s">
        <v>8318</v>
      </c>
      <c r="Q1354" s="8" t="s">
        <v>8318</v>
      </c>
      <c r="R1354" s="8" t="s">
        <v>6245</v>
      </c>
      <c r="S1354" s="8" t="s">
        <v>6245</v>
      </c>
      <c r="T1354" s="8" t="s">
        <v>6246</v>
      </c>
      <c r="U1354" s="8" t="s">
        <v>7731</v>
      </c>
      <c r="V1354" s="8" t="s">
        <v>12226</v>
      </c>
      <c r="W1354" s="8" t="s">
        <v>8320</v>
      </c>
      <c r="X1354" s="8"/>
      <c r="Y1354" s="94" t="str">
        <f>VLOOKUP(D1354,TIPOLOGIA!A:F,6,0)</f>
        <v>TIPO IV ESPECIAL</v>
      </c>
      <c r="Z1354" s="94" t="str">
        <f>VLOOKUP(D1354,TIPOLOGIA!A:F,5,0)</f>
        <v>AEREO</v>
      </c>
      <c r="AA1354" s="8"/>
      <c r="AB1354" s="8">
        <v>0</v>
      </c>
      <c r="AC1354" s="86">
        <f>IF(W1354="SOPORTE_TELEFÓNICO",'BASE LIQUIDACION REDEBAN 2025'!$B$19,IF(AND(W1354="VISITA_TÉCNICA",Y1354="TIPO II"),'BASE LIQUIDACION REDEBAN 2025'!$B$18,'BASE LIQUIDACION REDEBAN 2025'!$B$17))</f>
        <v>35779.500569199998</v>
      </c>
      <c r="AD1354" s="86">
        <v>0</v>
      </c>
      <c r="AE1354" s="86">
        <f t="shared" si="21"/>
        <v>35779.500569199998</v>
      </c>
      <c r="AG1354" s="78"/>
    </row>
    <row r="1355" spans="1:33" s="49" customFormat="1">
      <c r="A1355" s="8" t="s">
        <v>97</v>
      </c>
      <c r="B1355" s="94" t="str">
        <f>VLOOKUP(A1355,'CENTRO DE COSTOS'!A:D,4,FALSE)</f>
        <v>JOSE MAURICIO HERNANDEZ ROJAS</v>
      </c>
      <c r="C1355" s="94" t="str">
        <f>VLOOKUP(A1355,'CENTRO DE COSTOS'!A:D,2,FALSE)</f>
        <v>0004-0001</v>
      </c>
      <c r="D1355" s="8">
        <v>70708</v>
      </c>
      <c r="E1355" s="8">
        <v>2744268</v>
      </c>
      <c r="F1355" s="8">
        <v>67337</v>
      </c>
      <c r="G1355" s="8" t="s">
        <v>6241</v>
      </c>
      <c r="H1355" s="8" t="s">
        <v>333</v>
      </c>
      <c r="I1355" s="8" t="s">
        <v>2452</v>
      </c>
      <c r="J1355" s="8" t="s">
        <v>2453</v>
      </c>
      <c r="K1355" s="8" t="s">
        <v>160</v>
      </c>
      <c r="L1355" s="8" t="s">
        <v>12227</v>
      </c>
      <c r="M1355" s="183">
        <v>45915.684027777781</v>
      </c>
      <c r="N1355" s="183">
        <v>45921.571527777778</v>
      </c>
      <c r="O1355" s="8"/>
      <c r="P1355" s="8" t="s">
        <v>8318</v>
      </c>
      <c r="Q1355" s="8" t="s">
        <v>8318</v>
      </c>
      <c r="R1355" s="8" t="s">
        <v>243</v>
      </c>
      <c r="S1355" s="8" t="s">
        <v>244</v>
      </c>
      <c r="T1355" s="8" t="s">
        <v>6246</v>
      </c>
      <c r="U1355" s="8" t="s">
        <v>7731</v>
      </c>
      <c r="V1355" s="8" t="s">
        <v>12228</v>
      </c>
      <c r="W1355" s="8" t="s">
        <v>8320</v>
      </c>
      <c r="X1355" s="8"/>
      <c r="Y1355" s="94" t="str">
        <f>VLOOKUP(D1355,TIPOLOGIA!A:F,6,0)</f>
        <v>TIPO III</v>
      </c>
      <c r="Z1355" s="94" t="str">
        <f>VLOOKUP(D1355,TIPOLOGIA!A:F,5,0)</f>
        <v>TERRESTRE</v>
      </c>
      <c r="AA1355" s="8"/>
      <c r="AB1355" s="8">
        <v>0</v>
      </c>
      <c r="AC1355" s="86">
        <f>IF(W1355="SOPORTE_TELEFÓNICO",'BASE LIQUIDACION REDEBAN 2025'!$B$19,IF(AND(W1355="VISITA_TÉCNICA",Y1355="TIPO II"),'BASE LIQUIDACION REDEBAN 2025'!$B$18,'BASE LIQUIDACION REDEBAN 2025'!$B$17))</f>
        <v>35779.500569199998</v>
      </c>
      <c r="AD1355" s="86">
        <v>0</v>
      </c>
      <c r="AE1355" s="86">
        <f t="shared" si="21"/>
        <v>35779.500569199998</v>
      </c>
      <c r="AG1355" s="78"/>
    </row>
    <row r="1356" spans="1:33" s="49" customFormat="1">
      <c r="A1356" s="8" t="s">
        <v>96</v>
      </c>
      <c r="B1356" s="94" t="str">
        <f>VLOOKUP(A1356,'CENTRO DE COSTOS'!A:D,4,FALSE)</f>
        <v>JOSE MAURICIO HERNANDEZ ROJAS</v>
      </c>
      <c r="C1356" s="94" t="str">
        <f>VLOOKUP(A1356,'CENTRO DE COSTOS'!A:D,2,FALSE)</f>
        <v>0004-0001</v>
      </c>
      <c r="D1356" s="8">
        <v>44090</v>
      </c>
      <c r="E1356" s="8">
        <v>2737041</v>
      </c>
      <c r="F1356" s="8">
        <v>63200</v>
      </c>
      <c r="G1356" s="8" t="s">
        <v>6241</v>
      </c>
      <c r="H1356" s="8" t="s">
        <v>706</v>
      </c>
      <c r="I1356" s="8" t="s">
        <v>3567</v>
      </c>
      <c r="J1356" s="8" t="s">
        <v>12229</v>
      </c>
      <c r="K1356" s="8" t="s">
        <v>160</v>
      </c>
      <c r="L1356" s="8" t="s">
        <v>12230</v>
      </c>
      <c r="M1356" s="183">
        <v>45913.427083333343</v>
      </c>
      <c r="N1356" s="183">
        <v>45921.572916666657</v>
      </c>
      <c r="O1356" s="8"/>
      <c r="P1356" s="8" t="s">
        <v>8318</v>
      </c>
      <c r="Q1356" s="8" t="s">
        <v>8318</v>
      </c>
      <c r="R1356" s="8" t="s">
        <v>243</v>
      </c>
      <c r="S1356" s="8" t="s">
        <v>365</v>
      </c>
      <c r="T1356" s="8" t="s">
        <v>6246</v>
      </c>
      <c r="U1356" s="8" t="s">
        <v>7731</v>
      </c>
      <c r="V1356" s="8" t="s">
        <v>12231</v>
      </c>
      <c r="W1356" s="8" t="s">
        <v>8320</v>
      </c>
      <c r="X1356" s="8"/>
      <c r="Y1356" s="94" t="str">
        <f>VLOOKUP(D1356,TIPOLOGIA!A:F,6,0)</f>
        <v>TIPO III</v>
      </c>
      <c r="Z1356" s="94" t="str">
        <f>VLOOKUP(D1356,TIPOLOGIA!A:F,5,0)</f>
        <v>TERRESTRE</v>
      </c>
      <c r="AA1356" s="8"/>
      <c r="AB1356" s="8">
        <v>0</v>
      </c>
      <c r="AC1356" s="86">
        <f>IF(W1356="SOPORTE_TELEFÓNICO",'BASE LIQUIDACION REDEBAN 2025'!$B$19,IF(AND(W1356="VISITA_TÉCNICA",Y1356="TIPO II"),'BASE LIQUIDACION REDEBAN 2025'!$B$18,'BASE LIQUIDACION REDEBAN 2025'!$B$17))</f>
        <v>35779.500569199998</v>
      </c>
      <c r="AD1356" s="86">
        <v>0</v>
      </c>
      <c r="AE1356" s="86">
        <f t="shared" si="21"/>
        <v>35779.500569199998</v>
      </c>
      <c r="AG1356" s="78"/>
    </row>
    <row r="1357" spans="1:33" s="49" customFormat="1">
      <c r="A1357" s="8" t="s">
        <v>90</v>
      </c>
      <c r="B1357" s="94" t="str">
        <f>VLOOKUP(A1357,'CENTRO DE COSTOS'!A:D,4,FALSE)</f>
        <v>JUAN SEBASTIÁN RÍOS CASTRILLÓN</v>
      </c>
      <c r="C1357" s="94" t="str">
        <f>VLOOKUP(A1357,'CENTRO DE COSTOS'!A:D,2,FALSE)</f>
        <v>0004-0005</v>
      </c>
      <c r="D1357" s="8">
        <v>27075</v>
      </c>
      <c r="E1357" s="8">
        <v>2724807</v>
      </c>
      <c r="F1357" s="8">
        <v>67278</v>
      </c>
      <c r="G1357" s="8" t="s">
        <v>6241</v>
      </c>
      <c r="H1357" s="8" t="s">
        <v>932</v>
      </c>
      <c r="I1357" s="8" t="s">
        <v>9147</v>
      </c>
      <c r="J1357" s="8" t="s">
        <v>12232</v>
      </c>
      <c r="K1357" s="8" t="s">
        <v>160</v>
      </c>
      <c r="L1357" s="8" t="s">
        <v>12233</v>
      </c>
      <c r="M1357" s="183">
        <v>45911.333333333343</v>
      </c>
      <c r="N1357" s="183">
        <v>45921.574305555558</v>
      </c>
      <c r="O1357" s="8"/>
      <c r="P1357" s="8" t="s">
        <v>8318</v>
      </c>
      <c r="Q1357" s="8" t="s">
        <v>8318</v>
      </c>
      <c r="R1357" s="8" t="s">
        <v>6245</v>
      </c>
      <c r="S1357" s="8" t="s">
        <v>6245</v>
      </c>
      <c r="T1357" s="8" t="s">
        <v>6246</v>
      </c>
      <c r="U1357" s="8" t="s">
        <v>7731</v>
      </c>
      <c r="V1357" s="8" t="s">
        <v>12234</v>
      </c>
      <c r="W1357" s="8" t="s">
        <v>8320</v>
      </c>
      <c r="X1357" s="8"/>
      <c r="Y1357" s="94" t="str">
        <f>VLOOKUP(D1357,TIPOLOGIA!A:F,6,0)</f>
        <v>TIPO IV ESPECIAL</v>
      </c>
      <c r="Z1357" s="94" t="str">
        <f>VLOOKUP(D1357,TIPOLOGIA!A:F,5,0)</f>
        <v>AEREO</v>
      </c>
      <c r="AA1357" s="8"/>
      <c r="AB1357" s="8">
        <v>0</v>
      </c>
      <c r="AC1357" s="86">
        <f>IF(W1357="SOPORTE_TELEFÓNICO",'BASE LIQUIDACION REDEBAN 2025'!$B$19,IF(AND(W1357="VISITA_TÉCNICA",Y1357="TIPO II"),'BASE LIQUIDACION REDEBAN 2025'!$B$18,'BASE LIQUIDACION REDEBAN 2025'!$B$17))</f>
        <v>35779.500569199998</v>
      </c>
      <c r="AD1357" s="86">
        <v>0</v>
      </c>
      <c r="AE1357" s="86">
        <f t="shared" si="21"/>
        <v>35779.500569199998</v>
      </c>
      <c r="AG1357" s="78"/>
    </row>
    <row r="1358" spans="1:33" s="49" customFormat="1">
      <c r="A1358" s="8" t="s">
        <v>98</v>
      </c>
      <c r="B1358" s="94" t="str">
        <f>VLOOKUP(A1358,'CENTRO DE COSTOS'!A:D,4,FALSE)</f>
        <v>MIGUEL JULIÁN HERNÁNDEZ GUARÍN</v>
      </c>
      <c r="C1358" s="94" t="str">
        <f>VLOOKUP(A1358,'CENTRO DE COSTOS'!A:D,2,FALSE)</f>
        <v>0004-0008</v>
      </c>
      <c r="D1358" s="8">
        <v>15757</v>
      </c>
      <c r="E1358" s="8">
        <v>2757330</v>
      </c>
      <c r="F1358" s="8">
        <v>80307</v>
      </c>
      <c r="G1358" s="8" t="s">
        <v>6241</v>
      </c>
      <c r="H1358" s="8" t="s">
        <v>406</v>
      </c>
      <c r="I1358" s="8" t="s">
        <v>9655</v>
      </c>
      <c r="J1358" s="8" t="s">
        <v>9656</v>
      </c>
      <c r="K1358" s="8" t="s">
        <v>160</v>
      </c>
      <c r="L1358" s="8" t="s">
        <v>12235</v>
      </c>
      <c r="M1358" s="183">
        <v>45917.713888888888</v>
      </c>
      <c r="N1358" s="183">
        <v>45921.577777777777</v>
      </c>
      <c r="O1358" s="8"/>
      <c r="P1358" s="8" t="s">
        <v>8318</v>
      </c>
      <c r="Q1358" s="8" t="s">
        <v>8318</v>
      </c>
      <c r="R1358" s="8" t="s">
        <v>162</v>
      </c>
      <c r="S1358" s="8" t="s">
        <v>162</v>
      </c>
      <c r="T1358" s="8" t="s">
        <v>6246</v>
      </c>
      <c r="U1358" s="8" t="s">
        <v>7731</v>
      </c>
      <c r="V1358" s="8" t="s">
        <v>12236</v>
      </c>
      <c r="W1358" s="8" t="s">
        <v>8320</v>
      </c>
      <c r="X1358" s="8"/>
      <c r="Y1358" s="94" t="str">
        <f>VLOOKUP(D1358,TIPOLOGIA!A:F,6,0)</f>
        <v>TIPO III</v>
      </c>
      <c r="Z1358" s="94" t="str">
        <f>VLOOKUP(D1358,TIPOLOGIA!A:F,5,0)</f>
        <v>TERRESTRE</v>
      </c>
      <c r="AA1358" s="8"/>
      <c r="AB1358" s="8">
        <v>0</v>
      </c>
      <c r="AC1358" s="86">
        <f>IF(W1358="SOPORTE_TELEFÓNICO",'BASE LIQUIDACION REDEBAN 2025'!$B$19,IF(AND(W1358="VISITA_TÉCNICA",Y1358="TIPO II"),'BASE LIQUIDACION REDEBAN 2025'!$B$18,'BASE LIQUIDACION REDEBAN 2025'!$B$17))</f>
        <v>35779.500569199998</v>
      </c>
      <c r="AD1358" s="86">
        <v>0</v>
      </c>
      <c r="AE1358" s="86">
        <f t="shared" si="21"/>
        <v>35779.500569199998</v>
      </c>
      <c r="AG1358" s="78"/>
    </row>
    <row r="1359" spans="1:33" s="49" customFormat="1">
      <c r="A1359" s="8" t="s">
        <v>93</v>
      </c>
      <c r="B1359" s="94" t="str">
        <f>VLOOKUP(A1359,'CENTRO DE COSTOS'!A:D,4,FALSE)</f>
        <v>DIEGO FERNANDO HENAO CARDONA</v>
      </c>
      <c r="C1359" s="94" t="str">
        <f>VLOOKUP(A1359,'CENTRO DE COSTOS'!A:D,2,FALSE)</f>
        <v>0004-0003</v>
      </c>
      <c r="D1359" s="8">
        <v>86001</v>
      </c>
      <c r="E1359" s="8">
        <v>2743561</v>
      </c>
      <c r="F1359" s="8">
        <v>79395</v>
      </c>
      <c r="G1359" s="8" t="s">
        <v>6241</v>
      </c>
      <c r="H1359" s="8" t="s">
        <v>239</v>
      </c>
      <c r="I1359" s="8" t="s">
        <v>1229</v>
      </c>
      <c r="J1359" s="8" t="s">
        <v>12237</v>
      </c>
      <c r="K1359" s="8" t="s">
        <v>160</v>
      </c>
      <c r="L1359" s="8" t="s">
        <v>12238</v>
      </c>
      <c r="M1359" s="183">
        <v>45915.638888888891</v>
      </c>
      <c r="N1359" s="183">
        <v>45921.577777777777</v>
      </c>
      <c r="O1359" s="8"/>
      <c r="P1359" s="8" t="s">
        <v>8318</v>
      </c>
      <c r="Q1359" s="8" t="s">
        <v>8318</v>
      </c>
      <c r="R1359" s="8" t="s">
        <v>162</v>
      </c>
      <c r="S1359" s="8" t="s">
        <v>162</v>
      </c>
      <c r="T1359" s="8" t="s">
        <v>6246</v>
      </c>
      <c r="U1359" s="8" t="s">
        <v>7731</v>
      </c>
      <c r="V1359" s="8" t="s">
        <v>12239</v>
      </c>
      <c r="W1359" s="8" t="s">
        <v>8320</v>
      </c>
      <c r="X1359" s="8"/>
      <c r="Y1359" s="94" t="str">
        <f>VLOOKUP(D1359,TIPOLOGIA!A:F,6,0)</f>
        <v>TIPO IV</v>
      </c>
      <c r="Z1359" s="94" t="str">
        <f>VLOOKUP(D1359,TIPOLOGIA!A:F,5,0)</f>
        <v>TERRESTRE</v>
      </c>
      <c r="AA1359" s="8"/>
      <c r="AB1359" s="8">
        <v>0</v>
      </c>
      <c r="AC1359" s="86">
        <f>IF(W1359="SOPORTE_TELEFÓNICO",'BASE LIQUIDACION REDEBAN 2025'!$B$19,IF(AND(W1359="VISITA_TÉCNICA",Y1359="TIPO II"),'BASE LIQUIDACION REDEBAN 2025'!$B$18,'BASE LIQUIDACION REDEBAN 2025'!$B$17))</f>
        <v>35779.500569199998</v>
      </c>
      <c r="AD1359" s="86">
        <v>0</v>
      </c>
      <c r="AE1359" s="86">
        <f t="shared" si="21"/>
        <v>35779.500569199998</v>
      </c>
      <c r="AG1359" s="78"/>
    </row>
    <row r="1360" spans="1:33" s="49" customFormat="1">
      <c r="A1360" s="8" t="s">
        <v>92</v>
      </c>
      <c r="B1360" s="94" t="str">
        <f>VLOOKUP(A1360,'CENTRO DE COSTOS'!A:D,4,FALSE)</f>
        <v>KEVIN ALEXIS CORZO BUSTOS</v>
      </c>
      <c r="C1360" s="94" t="str">
        <f>VLOOKUP(A1360,'CENTRO DE COSTOS'!A:D,2,FALSE)</f>
        <v>0004-0007</v>
      </c>
      <c r="D1360" s="8">
        <v>41006</v>
      </c>
      <c r="E1360" s="8">
        <v>2753539</v>
      </c>
      <c r="F1360" s="8">
        <v>78173</v>
      </c>
      <c r="G1360" s="8" t="s">
        <v>6241</v>
      </c>
      <c r="H1360" s="8" t="s">
        <v>430</v>
      </c>
      <c r="I1360" s="8" t="s">
        <v>7154</v>
      </c>
      <c r="J1360" s="8" t="s">
        <v>12240</v>
      </c>
      <c r="K1360" s="8" t="s">
        <v>160</v>
      </c>
      <c r="L1360" s="8" t="s">
        <v>12241</v>
      </c>
      <c r="M1360" s="183">
        <v>45917.427083333343</v>
      </c>
      <c r="N1360" s="183">
        <v>45921.585416666669</v>
      </c>
      <c r="O1360" s="8"/>
      <c r="P1360" s="8" t="s">
        <v>8318</v>
      </c>
      <c r="Q1360" s="8" t="s">
        <v>8318</v>
      </c>
      <c r="R1360" s="8" t="s">
        <v>6245</v>
      </c>
      <c r="S1360" s="8" t="s">
        <v>6245</v>
      </c>
      <c r="T1360" s="8" t="s">
        <v>6246</v>
      </c>
      <c r="U1360" s="8" t="s">
        <v>7731</v>
      </c>
      <c r="V1360" s="8" t="s">
        <v>12242</v>
      </c>
      <c r="W1360" s="8" t="s">
        <v>8320</v>
      </c>
      <c r="X1360" s="8"/>
      <c r="Y1360" s="94" t="str">
        <f>VLOOKUP(D1360,TIPOLOGIA!A:F,6,0)</f>
        <v>TIPO III</v>
      </c>
      <c r="Z1360" s="94" t="str">
        <f>VLOOKUP(D1360,TIPOLOGIA!A:F,5,0)</f>
        <v>TERRESTRE</v>
      </c>
      <c r="AA1360" s="8" t="s">
        <v>1416</v>
      </c>
      <c r="AB1360" s="8">
        <v>0</v>
      </c>
      <c r="AC1360" s="86">
        <f>IF(W1360="SOPORTE_TELEFÓNICO",'BASE LIQUIDACION REDEBAN 2025'!$B$19,IF(AND(W1360="VISITA_TÉCNICA",Y1360="TIPO II"),'BASE LIQUIDACION REDEBAN 2025'!$B$18,'BASE LIQUIDACION REDEBAN 2025'!$B$17))</f>
        <v>35779.500569199998</v>
      </c>
      <c r="AD1360" s="86">
        <v>0</v>
      </c>
      <c r="AE1360" s="86">
        <f t="shared" si="21"/>
        <v>35779.500569199998</v>
      </c>
      <c r="AG1360" s="78"/>
    </row>
    <row r="1361" spans="1:33" s="49" customFormat="1">
      <c r="A1361" s="8" t="s">
        <v>90</v>
      </c>
      <c r="B1361" s="94" t="str">
        <f>VLOOKUP(A1361,'CENTRO DE COSTOS'!A:D,4,FALSE)</f>
        <v>JUAN SEBASTIÁN RÍOS CASTRILLÓN</v>
      </c>
      <c r="C1361" s="94" t="str">
        <f>VLOOKUP(A1361,'CENTRO DE COSTOS'!A:D,2,FALSE)</f>
        <v>0004-0005</v>
      </c>
      <c r="D1361" s="8">
        <v>5001</v>
      </c>
      <c r="E1361" s="8">
        <v>2737477</v>
      </c>
      <c r="F1361" s="8">
        <v>78164</v>
      </c>
      <c r="G1361" s="8" t="s">
        <v>6241</v>
      </c>
      <c r="H1361" s="8" t="s">
        <v>249</v>
      </c>
      <c r="I1361" s="8" t="s">
        <v>90</v>
      </c>
      <c r="J1361" s="8" t="s">
        <v>12243</v>
      </c>
      <c r="K1361" s="8" t="s">
        <v>160</v>
      </c>
      <c r="L1361" s="8" t="s">
        <v>12244</v>
      </c>
      <c r="M1361" s="183">
        <v>45915.333333333343</v>
      </c>
      <c r="N1361" s="183">
        <v>45922.311805555553</v>
      </c>
      <c r="O1361" s="8"/>
      <c r="P1361" s="8" t="s">
        <v>8318</v>
      </c>
      <c r="Q1361" s="8" t="s">
        <v>8318</v>
      </c>
      <c r="R1361" s="8" t="s">
        <v>6245</v>
      </c>
      <c r="S1361" s="8" t="s">
        <v>6245</v>
      </c>
      <c r="T1361" s="8" t="s">
        <v>6246</v>
      </c>
      <c r="U1361" s="8" t="s">
        <v>7731</v>
      </c>
      <c r="V1361" s="8" t="s">
        <v>12245</v>
      </c>
      <c r="W1361" s="8" t="s">
        <v>165</v>
      </c>
      <c r="X1361" s="8"/>
      <c r="Y1361" s="94" t="str">
        <f>VLOOKUP(D1361,TIPOLOGIA!A:F,6,0)</f>
        <v>TIPO I</v>
      </c>
      <c r="Z1361" s="94" t="str">
        <f>VLOOKUP(D1361,TIPOLOGIA!A:F,5,0)</f>
        <v>TERRESTRE</v>
      </c>
      <c r="AA1361" s="8" t="s">
        <v>11005</v>
      </c>
      <c r="AB1361" s="8">
        <v>1</v>
      </c>
      <c r="AC1361" s="86">
        <f>IF(W1361="SOPORTE_TELEFÓNICO",'BASE LIQUIDACION REDEBAN 2025'!$B$19,IF(AND(W1361="VISITA_TÉCNICA",Y1361="TIPO II"),'BASE LIQUIDACION REDEBAN 2025'!$B$18,'BASE LIQUIDACION REDEBAN 2025'!$B$17))</f>
        <v>35779.500569199998</v>
      </c>
      <c r="AD1361" s="86">
        <v>0</v>
      </c>
      <c r="AE1361" s="86">
        <f t="shared" si="21"/>
        <v>35779.500569199998</v>
      </c>
      <c r="AG1361" s="78"/>
    </row>
    <row r="1362" spans="1:33" s="49" customFormat="1">
      <c r="A1362" s="8" t="s">
        <v>91</v>
      </c>
      <c r="B1362" s="94" t="str">
        <f>VLOOKUP(A1362,'CENTRO DE COSTOS'!A:D,4,FALSE)</f>
        <v>JOSE MAURICIO HERNANDEZ ROJAS</v>
      </c>
      <c r="C1362" s="94" t="str">
        <f>VLOOKUP(A1362,'CENTRO DE COSTOS'!A:D,2,FALSE)</f>
        <v>0004-0001</v>
      </c>
      <c r="D1362" s="8">
        <v>23686</v>
      </c>
      <c r="E1362" s="8">
        <v>2744286</v>
      </c>
      <c r="F1362" s="8">
        <v>65428</v>
      </c>
      <c r="G1362" s="8" t="s">
        <v>6241</v>
      </c>
      <c r="H1362" s="8" t="s">
        <v>193</v>
      </c>
      <c r="I1362" s="8" t="s">
        <v>1096</v>
      </c>
      <c r="J1362" s="8" t="s">
        <v>12246</v>
      </c>
      <c r="K1362" s="8" t="s">
        <v>160</v>
      </c>
      <c r="L1362" s="8" t="s">
        <v>12247</v>
      </c>
      <c r="M1362" s="183">
        <v>45915.688888888893</v>
      </c>
      <c r="N1362" s="183">
        <v>45922.32916666667</v>
      </c>
      <c r="O1362" s="8"/>
      <c r="P1362" s="8" t="s">
        <v>8318</v>
      </c>
      <c r="Q1362" s="8" t="s">
        <v>8318</v>
      </c>
      <c r="R1362" s="8" t="s">
        <v>6245</v>
      </c>
      <c r="S1362" s="8" t="s">
        <v>6245</v>
      </c>
      <c r="T1362" s="8" t="s">
        <v>6246</v>
      </c>
      <c r="U1362" s="8" t="s">
        <v>7731</v>
      </c>
      <c r="V1362" s="8" t="s">
        <v>12248</v>
      </c>
      <c r="W1362" s="8" t="s">
        <v>8320</v>
      </c>
      <c r="X1362" s="8"/>
      <c r="Y1362" s="94" t="str">
        <f>VLOOKUP(D1362,TIPOLOGIA!A:F,6,0)</f>
        <v>TIPO II</v>
      </c>
      <c r="Z1362" s="94" t="str">
        <f>VLOOKUP(D1362,TIPOLOGIA!A:F,5,0)</f>
        <v>TERRESTRE</v>
      </c>
      <c r="AA1362" s="8" t="s">
        <v>1084</v>
      </c>
      <c r="AB1362" s="8">
        <v>0</v>
      </c>
      <c r="AC1362" s="86">
        <f>IF(W1362="SOPORTE_TELEFÓNICO",'BASE LIQUIDACION REDEBAN 2025'!$B$19,IF(AND(W1362="VISITA_TÉCNICA",Y1362="TIPO II"),'BASE LIQUIDACION REDEBAN 2025'!$B$18,'BASE LIQUIDACION REDEBAN 2025'!$B$17))</f>
        <v>35779.500569199998</v>
      </c>
      <c r="AD1362" s="86">
        <v>0</v>
      </c>
      <c r="AE1362" s="86">
        <f t="shared" si="21"/>
        <v>35779.500569199998</v>
      </c>
      <c r="AG1362" s="78"/>
    </row>
    <row r="1363" spans="1:33" s="49" customFormat="1">
      <c r="A1363" s="8" t="s">
        <v>72</v>
      </c>
      <c r="B1363" s="94" t="str">
        <f>VLOOKUP(A1363,'CENTRO DE COSTOS'!A:D,4,FALSE)</f>
        <v>MIGUEL JULIÁN HERNÁNDEZ GUARÍN</v>
      </c>
      <c r="C1363" s="94" t="str">
        <f>VLOOKUP(A1363,'CENTRO DE COSTOS'!A:D,2,FALSE)</f>
        <v>0004-0008</v>
      </c>
      <c r="D1363" s="8">
        <v>13688</v>
      </c>
      <c r="E1363" s="8">
        <v>2756161</v>
      </c>
      <c r="F1363" s="8">
        <v>80807</v>
      </c>
      <c r="G1363" s="8" t="s">
        <v>6241</v>
      </c>
      <c r="H1363" s="8" t="s">
        <v>685</v>
      </c>
      <c r="I1363" s="8" t="s">
        <v>826</v>
      </c>
      <c r="J1363" s="8" t="s">
        <v>12249</v>
      </c>
      <c r="K1363" s="8" t="s">
        <v>160</v>
      </c>
      <c r="L1363" s="8" t="s">
        <v>12250</v>
      </c>
      <c r="M1363" s="183">
        <v>45917.64166666667</v>
      </c>
      <c r="N1363" s="183">
        <v>45922.336111111108</v>
      </c>
      <c r="O1363" s="8"/>
      <c r="P1363" s="8" t="s">
        <v>8318</v>
      </c>
      <c r="Q1363" s="8" t="s">
        <v>8318</v>
      </c>
      <c r="R1363" s="8" t="s">
        <v>162</v>
      </c>
      <c r="S1363" s="8" t="s">
        <v>162</v>
      </c>
      <c r="T1363" s="8" t="s">
        <v>6246</v>
      </c>
      <c r="U1363" s="8" t="s">
        <v>7731</v>
      </c>
      <c r="V1363" s="8" t="s">
        <v>12251</v>
      </c>
      <c r="W1363" s="8" t="s">
        <v>8320</v>
      </c>
      <c r="X1363" s="8"/>
      <c r="Y1363" s="94" t="str">
        <f>VLOOKUP(D1363,TIPOLOGIA!A:F,6,0)</f>
        <v>TIPO IV ESPECIAL</v>
      </c>
      <c r="Z1363" s="94" t="str">
        <f>VLOOKUP(D1363,TIPOLOGIA!A:F,5,0)</f>
        <v>TERRESTRE/FLUVIAL</v>
      </c>
      <c r="AA1363" s="8" t="s">
        <v>480</v>
      </c>
      <c r="AB1363" s="8">
        <v>0</v>
      </c>
      <c r="AC1363" s="86">
        <f>IF(W1363="SOPORTE_TELEFÓNICO",'BASE LIQUIDACION REDEBAN 2025'!$B$19,IF(AND(W1363="VISITA_TÉCNICA",Y1363="TIPO II"),'BASE LIQUIDACION REDEBAN 2025'!$B$18,'BASE LIQUIDACION REDEBAN 2025'!$B$17))</f>
        <v>35779.500569199998</v>
      </c>
      <c r="AD1363" s="86">
        <v>0</v>
      </c>
      <c r="AE1363" s="86">
        <f t="shared" si="21"/>
        <v>35779.500569199998</v>
      </c>
      <c r="AG1363" s="78"/>
    </row>
    <row r="1364" spans="1:33" s="49" customFormat="1">
      <c r="A1364" s="8" t="s">
        <v>100</v>
      </c>
      <c r="B1364" s="94" t="str">
        <f>VLOOKUP(A1364,'CENTRO DE COSTOS'!A:D,4,FALSE)</f>
        <v>KEVIN ALEXIS CORZO BUSTOS</v>
      </c>
      <c r="C1364" s="94" t="str">
        <f>VLOOKUP(A1364,'CENTRO DE COSTOS'!A:D,2,FALSE)</f>
        <v>0004-0007</v>
      </c>
      <c r="D1364" s="8">
        <v>50330</v>
      </c>
      <c r="E1364" s="8">
        <v>2739492</v>
      </c>
      <c r="F1364" s="8">
        <v>70072</v>
      </c>
      <c r="G1364" s="8" t="s">
        <v>6241</v>
      </c>
      <c r="H1364" s="8" t="s">
        <v>216</v>
      </c>
      <c r="I1364" s="8" t="s">
        <v>12252</v>
      </c>
      <c r="J1364" s="8" t="s">
        <v>12253</v>
      </c>
      <c r="K1364" s="8" t="s">
        <v>160</v>
      </c>
      <c r="L1364" s="8" t="s">
        <v>12254</v>
      </c>
      <c r="M1364" s="183">
        <v>45915.369444444441</v>
      </c>
      <c r="N1364" s="183">
        <v>45922.339583333327</v>
      </c>
      <c r="O1364" s="8"/>
      <c r="P1364" s="8" t="s">
        <v>8318</v>
      </c>
      <c r="Q1364" s="8" t="s">
        <v>8318</v>
      </c>
      <c r="R1364" s="8" t="s">
        <v>162</v>
      </c>
      <c r="S1364" s="8" t="s">
        <v>6245</v>
      </c>
      <c r="T1364" s="8" t="s">
        <v>6246</v>
      </c>
      <c r="U1364" s="8" t="s">
        <v>7731</v>
      </c>
      <c r="V1364" s="8" t="s">
        <v>12255</v>
      </c>
      <c r="W1364" s="8" t="s">
        <v>8320</v>
      </c>
      <c r="X1364" s="8"/>
      <c r="Y1364" s="94" t="str">
        <f>VLOOKUP(D1364,TIPOLOGIA!A:F,6,0)</f>
        <v>TIPO III</v>
      </c>
      <c r="Z1364" s="94" t="str">
        <f>VLOOKUP(D1364,TIPOLOGIA!A:F,5,0)</f>
        <v>TERRESTRE</v>
      </c>
      <c r="AA1364" s="8" t="s">
        <v>1928</v>
      </c>
      <c r="AB1364" s="8">
        <v>0</v>
      </c>
      <c r="AC1364" s="86">
        <f>IF(W1364="SOPORTE_TELEFÓNICO",'BASE LIQUIDACION REDEBAN 2025'!$B$19,IF(AND(W1364="VISITA_TÉCNICA",Y1364="TIPO II"),'BASE LIQUIDACION REDEBAN 2025'!$B$18,'BASE LIQUIDACION REDEBAN 2025'!$B$17))</f>
        <v>35779.500569199998</v>
      </c>
      <c r="AD1364" s="86">
        <v>0</v>
      </c>
      <c r="AE1364" s="86">
        <f t="shared" si="21"/>
        <v>35779.500569199998</v>
      </c>
      <c r="AG1364" s="78"/>
    </row>
    <row r="1365" spans="1:33" s="49" customFormat="1">
      <c r="A1365" s="8" t="s">
        <v>93</v>
      </c>
      <c r="B1365" s="94" t="str">
        <f>VLOOKUP(A1365,'CENTRO DE COSTOS'!A:D,4,FALSE)</f>
        <v>DIEGO FERNANDO HENAO CARDONA</v>
      </c>
      <c r="C1365" s="94" t="str">
        <f>VLOOKUP(A1365,'CENTRO DE COSTOS'!A:D,2,FALSE)</f>
        <v>0004-0003</v>
      </c>
      <c r="D1365" s="8">
        <v>52835</v>
      </c>
      <c r="E1365" s="8">
        <v>2750855</v>
      </c>
      <c r="F1365" s="8">
        <v>56727</v>
      </c>
      <c r="G1365" s="8" t="s">
        <v>6241</v>
      </c>
      <c r="H1365" s="8" t="s">
        <v>157</v>
      </c>
      <c r="I1365" s="8" t="s">
        <v>2009</v>
      </c>
      <c r="J1365" s="8" t="s">
        <v>12256</v>
      </c>
      <c r="K1365" s="8" t="s">
        <v>160</v>
      </c>
      <c r="L1365" s="8" t="s">
        <v>12257</v>
      </c>
      <c r="M1365" s="183">
        <v>45916.710416666669</v>
      </c>
      <c r="N1365" s="183">
        <v>45922.352777777778</v>
      </c>
      <c r="O1365" s="8"/>
      <c r="P1365" s="8" t="s">
        <v>8318</v>
      </c>
      <c r="Q1365" s="8" t="s">
        <v>8318</v>
      </c>
      <c r="R1365" s="8" t="s">
        <v>243</v>
      </c>
      <c r="S1365" s="8" t="s">
        <v>244</v>
      </c>
      <c r="T1365" s="8" t="s">
        <v>6246</v>
      </c>
      <c r="U1365" s="8" t="s">
        <v>7731</v>
      </c>
      <c r="V1365" s="8" t="s">
        <v>12258</v>
      </c>
      <c r="W1365" s="8" t="s">
        <v>8320</v>
      </c>
      <c r="X1365" s="8"/>
      <c r="Y1365" s="94" t="str">
        <f>VLOOKUP(D1365,TIPOLOGIA!A:F,6,0)</f>
        <v>TIPO IV</v>
      </c>
      <c r="Z1365" s="94" t="str">
        <f>VLOOKUP(D1365,TIPOLOGIA!A:F,5,0)</f>
        <v>TERRESTRE</v>
      </c>
      <c r="AA1365" s="8" t="s">
        <v>851</v>
      </c>
      <c r="AB1365" s="8">
        <v>0</v>
      </c>
      <c r="AC1365" s="86">
        <f>IF(W1365="SOPORTE_TELEFÓNICO",'BASE LIQUIDACION REDEBAN 2025'!$B$19,IF(AND(W1365="VISITA_TÉCNICA",Y1365="TIPO II"),'BASE LIQUIDACION REDEBAN 2025'!$B$18,'BASE LIQUIDACION REDEBAN 2025'!$B$17))</f>
        <v>35779.500569199998</v>
      </c>
      <c r="AD1365" s="86">
        <v>0</v>
      </c>
      <c r="AE1365" s="86">
        <f t="shared" si="21"/>
        <v>35779.500569199998</v>
      </c>
      <c r="AG1365" s="78"/>
    </row>
    <row r="1366" spans="1:33" s="49" customFormat="1">
      <c r="A1366" s="8" t="s">
        <v>91</v>
      </c>
      <c r="B1366" s="94" t="str">
        <f>VLOOKUP(A1366,'CENTRO DE COSTOS'!A:D,4,FALSE)</f>
        <v>JOSE MAURICIO HERNANDEZ ROJAS</v>
      </c>
      <c r="C1366" s="94" t="str">
        <f>VLOOKUP(A1366,'CENTRO DE COSTOS'!A:D,2,FALSE)</f>
        <v>0004-0001</v>
      </c>
      <c r="D1366" s="8">
        <v>23580</v>
      </c>
      <c r="E1366" s="8">
        <v>2755367</v>
      </c>
      <c r="F1366" s="8">
        <v>71201</v>
      </c>
      <c r="G1366" s="8" t="s">
        <v>6241</v>
      </c>
      <c r="H1366" s="8" t="s">
        <v>193</v>
      </c>
      <c r="I1366" s="8" t="s">
        <v>12259</v>
      </c>
      <c r="J1366" s="8" t="s">
        <v>12260</v>
      </c>
      <c r="K1366" s="8" t="s">
        <v>160</v>
      </c>
      <c r="L1366" s="8" t="s">
        <v>12261</v>
      </c>
      <c r="M1366" s="183">
        <v>45917.588194444441</v>
      </c>
      <c r="N1366" s="183">
        <v>45922.356944444437</v>
      </c>
      <c r="O1366" s="8"/>
      <c r="P1366" s="8" t="s">
        <v>8318</v>
      </c>
      <c r="Q1366" s="8" t="s">
        <v>8318</v>
      </c>
      <c r="R1366" s="8" t="s">
        <v>6245</v>
      </c>
      <c r="S1366" s="8" t="s">
        <v>6245</v>
      </c>
      <c r="T1366" s="8" t="s">
        <v>6246</v>
      </c>
      <c r="U1366" s="8" t="s">
        <v>7731</v>
      </c>
      <c r="V1366" s="8" t="s">
        <v>12262</v>
      </c>
      <c r="W1366" s="8" t="s">
        <v>8320</v>
      </c>
      <c r="X1366" s="8"/>
      <c r="Y1366" s="94" t="str">
        <f>VLOOKUP(D1366,TIPOLOGIA!A:F,6,0)</f>
        <v>TIPO IV</v>
      </c>
      <c r="Z1366" s="94" t="str">
        <f>VLOOKUP(D1366,TIPOLOGIA!A:F,5,0)</f>
        <v>TERRESTRE</v>
      </c>
      <c r="AA1366" s="8" t="s">
        <v>1447</v>
      </c>
      <c r="AB1366" s="8">
        <v>0</v>
      </c>
      <c r="AC1366" s="86">
        <f>IF(W1366="SOPORTE_TELEFÓNICO",'BASE LIQUIDACION REDEBAN 2025'!$B$19,IF(AND(W1366="VISITA_TÉCNICA",Y1366="TIPO II"),'BASE LIQUIDACION REDEBAN 2025'!$B$18,'BASE LIQUIDACION REDEBAN 2025'!$B$17))</f>
        <v>35779.500569199998</v>
      </c>
      <c r="AD1366" s="86">
        <v>0</v>
      </c>
      <c r="AE1366" s="86">
        <f t="shared" si="21"/>
        <v>35779.500569199998</v>
      </c>
      <c r="AG1366" s="78"/>
    </row>
    <row r="1367" spans="1:33" s="49" customFormat="1">
      <c r="A1367" s="8" t="s">
        <v>96</v>
      </c>
      <c r="B1367" s="94" t="str">
        <f>VLOOKUP(A1367,'CENTRO DE COSTOS'!A:D,4,FALSE)</f>
        <v>JOSE MAURICIO HERNANDEZ ROJAS</v>
      </c>
      <c r="C1367" s="94" t="str">
        <f>VLOOKUP(A1367,'CENTRO DE COSTOS'!A:D,2,FALSE)</f>
        <v>0004-0001</v>
      </c>
      <c r="D1367" s="8">
        <v>47245</v>
      </c>
      <c r="E1367" s="8">
        <v>2744758</v>
      </c>
      <c r="F1367" s="8">
        <v>79631</v>
      </c>
      <c r="G1367" s="8" t="s">
        <v>6241</v>
      </c>
      <c r="H1367" s="8" t="s">
        <v>438</v>
      </c>
      <c r="I1367" s="8" t="s">
        <v>650</v>
      </c>
      <c r="J1367" s="8" t="s">
        <v>9151</v>
      </c>
      <c r="K1367" s="8" t="s">
        <v>160</v>
      </c>
      <c r="L1367" s="8" t="s">
        <v>12263</v>
      </c>
      <c r="M1367" s="183">
        <v>45915.729166666657</v>
      </c>
      <c r="N1367" s="183">
        <v>45922.362500000003</v>
      </c>
      <c r="O1367" s="8"/>
      <c r="P1367" s="8" t="s">
        <v>8318</v>
      </c>
      <c r="Q1367" s="8" t="s">
        <v>8318</v>
      </c>
      <c r="R1367" s="8" t="s">
        <v>162</v>
      </c>
      <c r="S1367" s="8" t="s">
        <v>162</v>
      </c>
      <c r="T1367" s="8" t="s">
        <v>6246</v>
      </c>
      <c r="U1367" s="8" t="s">
        <v>7731</v>
      </c>
      <c r="V1367" s="8" t="s">
        <v>12264</v>
      </c>
      <c r="W1367" s="8" t="s">
        <v>8320</v>
      </c>
      <c r="X1367" s="8"/>
      <c r="Y1367" s="94" t="str">
        <f>VLOOKUP(D1367,TIPOLOGIA!A:F,6,0)</f>
        <v>TIPO IV</v>
      </c>
      <c r="Z1367" s="94" t="str">
        <f>VLOOKUP(D1367,TIPOLOGIA!A:F,5,0)</f>
        <v>TERRESTRE</v>
      </c>
      <c r="AA1367" s="8"/>
      <c r="AB1367" s="8">
        <v>0</v>
      </c>
      <c r="AC1367" s="86">
        <f>IF(W1367="SOPORTE_TELEFÓNICO",'BASE LIQUIDACION REDEBAN 2025'!$B$19,IF(AND(W1367="VISITA_TÉCNICA",Y1367="TIPO II"),'BASE LIQUIDACION REDEBAN 2025'!$B$18,'BASE LIQUIDACION REDEBAN 2025'!$B$17))</f>
        <v>35779.500569199998</v>
      </c>
      <c r="AD1367" s="86">
        <v>0</v>
      </c>
      <c r="AE1367" s="86">
        <f t="shared" si="21"/>
        <v>35779.500569199998</v>
      </c>
      <c r="AG1367" s="78"/>
    </row>
    <row r="1368" spans="1:33" s="49" customFormat="1">
      <c r="A1368" s="8" t="s">
        <v>76</v>
      </c>
      <c r="B1368" s="94" t="str">
        <f>VLOOKUP(A1368,'CENTRO DE COSTOS'!A:D,4,FALSE)</f>
        <v>DIEGO FERNANDO HENAO CARDONA</v>
      </c>
      <c r="C1368" s="94" t="str">
        <f>VLOOKUP(A1368,'CENTRO DE COSTOS'!A:D,2,FALSE)</f>
        <v>0004-0003</v>
      </c>
      <c r="D1368" s="8">
        <v>76001</v>
      </c>
      <c r="E1368" s="8">
        <v>2770108</v>
      </c>
      <c r="F1368" s="8">
        <v>32415</v>
      </c>
      <c r="G1368" s="8" t="s">
        <v>6241</v>
      </c>
      <c r="H1368" s="8" t="s">
        <v>232</v>
      </c>
      <c r="I1368" s="8" t="s">
        <v>76</v>
      </c>
      <c r="J1368" s="8" t="s">
        <v>12265</v>
      </c>
      <c r="K1368" s="8" t="s">
        <v>160</v>
      </c>
      <c r="L1368" s="8" t="s">
        <v>12266</v>
      </c>
      <c r="M1368" s="183">
        <v>45922.333333333343</v>
      </c>
      <c r="N1368" s="183">
        <v>45922.428472222222</v>
      </c>
      <c r="O1368" s="8"/>
      <c r="P1368" s="8" t="s">
        <v>8318</v>
      </c>
      <c r="Q1368" s="8" t="s">
        <v>8318</v>
      </c>
      <c r="R1368" s="8" t="s">
        <v>6245</v>
      </c>
      <c r="S1368" s="8" t="s">
        <v>6245</v>
      </c>
      <c r="T1368" s="8" t="s">
        <v>6246</v>
      </c>
      <c r="U1368" s="8" t="s">
        <v>7731</v>
      </c>
      <c r="V1368" s="8" t="s">
        <v>12267</v>
      </c>
      <c r="W1368" s="8" t="s">
        <v>165</v>
      </c>
      <c r="X1368" s="8"/>
      <c r="Y1368" s="94" t="str">
        <f>VLOOKUP(D1368,TIPOLOGIA!A:F,6,0)</f>
        <v>TIPO I</v>
      </c>
      <c r="Z1368" s="94" t="str">
        <f>VLOOKUP(D1368,TIPOLOGIA!A:F,5,0)</f>
        <v>TERRESTRE</v>
      </c>
      <c r="AA1368" s="8" t="s">
        <v>346</v>
      </c>
      <c r="AB1368" s="8">
        <v>1</v>
      </c>
      <c r="AC1368" s="86">
        <f>IF(W1368="SOPORTE_TELEFÓNICO",'BASE LIQUIDACION REDEBAN 2025'!$B$19,IF(AND(W1368="VISITA_TÉCNICA",Y1368="TIPO II"),'BASE LIQUIDACION REDEBAN 2025'!$B$18,'BASE LIQUIDACION REDEBAN 2025'!$B$17))</f>
        <v>35779.500569199998</v>
      </c>
      <c r="AD1368" s="86">
        <v>0</v>
      </c>
      <c r="AE1368" s="86">
        <f t="shared" si="21"/>
        <v>35779.500569199998</v>
      </c>
      <c r="AG1368" s="78"/>
    </row>
    <row r="1369" spans="1:33" s="49" customFormat="1">
      <c r="A1369" s="8" t="s">
        <v>93</v>
      </c>
      <c r="B1369" s="94" t="str">
        <f>VLOOKUP(A1369,'CENTRO DE COSTOS'!A:D,4,FALSE)</f>
        <v>DIEGO FERNANDO HENAO CARDONA</v>
      </c>
      <c r="C1369" s="94" t="str">
        <f>VLOOKUP(A1369,'CENTRO DE COSTOS'!A:D,2,FALSE)</f>
        <v>0004-0003</v>
      </c>
      <c r="D1369" s="8">
        <v>52685</v>
      </c>
      <c r="E1369" s="8">
        <v>2748607</v>
      </c>
      <c r="F1369" s="8">
        <v>67330</v>
      </c>
      <c r="G1369" s="8" t="s">
        <v>6241</v>
      </c>
      <c r="H1369" s="8" t="s">
        <v>157</v>
      </c>
      <c r="I1369" s="8" t="s">
        <v>12268</v>
      </c>
      <c r="J1369" s="8" t="s">
        <v>12269</v>
      </c>
      <c r="K1369" s="8" t="s">
        <v>160</v>
      </c>
      <c r="L1369" s="8" t="s">
        <v>12270</v>
      </c>
      <c r="M1369" s="183">
        <v>45916.52847222222</v>
      </c>
      <c r="N1369" s="183">
        <v>45922.446527777778</v>
      </c>
      <c r="O1369" s="8"/>
      <c r="P1369" s="8" t="s">
        <v>8318</v>
      </c>
      <c r="Q1369" s="8" t="s">
        <v>8318</v>
      </c>
      <c r="R1369" s="8" t="s">
        <v>243</v>
      </c>
      <c r="S1369" s="8" t="s">
        <v>244</v>
      </c>
      <c r="T1369" s="8" t="s">
        <v>6246</v>
      </c>
      <c r="U1369" s="8" t="s">
        <v>7731</v>
      </c>
      <c r="V1369" s="8" t="s">
        <v>12271</v>
      </c>
      <c r="W1369" s="8" t="s">
        <v>8320</v>
      </c>
      <c r="X1369" s="8"/>
      <c r="Y1369" s="94" t="str">
        <f>VLOOKUP(D1369,TIPOLOGIA!A:F,6,0)</f>
        <v>TIPO II</v>
      </c>
      <c r="Z1369" s="94" t="str">
        <f>VLOOKUP(D1369,TIPOLOGIA!A:F,5,0)</f>
        <v>TERRESTRE</v>
      </c>
      <c r="AA1369" s="8" t="s">
        <v>247</v>
      </c>
      <c r="AB1369" s="8">
        <v>0</v>
      </c>
      <c r="AC1369" s="86">
        <f>IF(W1369="SOPORTE_TELEFÓNICO",'BASE LIQUIDACION REDEBAN 2025'!$B$19,IF(AND(W1369="VISITA_TÉCNICA",Y1369="TIPO II"),'BASE LIQUIDACION REDEBAN 2025'!$B$18,'BASE LIQUIDACION REDEBAN 2025'!$B$17))</f>
        <v>35779.500569199998</v>
      </c>
      <c r="AD1369" s="86">
        <v>0</v>
      </c>
      <c r="AE1369" s="86">
        <f t="shared" si="21"/>
        <v>35779.500569199998</v>
      </c>
      <c r="AG1369" s="78"/>
    </row>
    <row r="1370" spans="1:33" s="49" customFormat="1">
      <c r="A1370" s="8" t="s">
        <v>90</v>
      </c>
      <c r="B1370" s="94" t="str">
        <f>VLOOKUP(A1370,'CENTRO DE COSTOS'!A:D,4,FALSE)</f>
        <v>JUAN SEBASTIÁN RÍOS CASTRILLÓN</v>
      </c>
      <c r="C1370" s="94" t="str">
        <f>VLOOKUP(A1370,'CENTRO DE COSTOS'!A:D,2,FALSE)</f>
        <v>0004-0005</v>
      </c>
      <c r="D1370" s="8">
        <v>5284</v>
      </c>
      <c r="E1370" s="8">
        <v>2743454</v>
      </c>
      <c r="F1370" s="8">
        <v>79306</v>
      </c>
      <c r="G1370" s="8" t="s">
        <v>6241</v>
      </c>
      <c r="H1370" s="8" t="s">
        <v>249</v>
      </c>
      <c r="I1370" s="8" t="s">
        <v>2225</v>
      </c>
      <c r="J1370" s="8" t="s">
        <v>10283</v>
      </c>
      <c r="K1370" s="8" t="s">
        <v>160</v>
      </c>
      <c r="L1370" s="8" t="s">
        <v>12272</v>
      </c>
      <c r="M1370" s="183">
        <v>45915.629166666673</v>
      </c>
      <c r="N1370" s="183">
        <v>45922.465277777781</v>
      </c>
      <c r="O1370" s="8"/>
      <c r="P1370" s="8" t="s">
        <v>8318</v>
      </c>
      <c r="Q1370" s="8" t="s">
        <v>8318</v>
      </c>
      <c r="R1370" s="8" t="s">
        <v>6245</v>
      </c>
      <c r="S1370" s="8" t="s">
        <v>6245</v>
      </c>
      <c r="T1370" s="8" t="s">
        <v>6246</v>
      </c>
      <c r="U1370" s="8" t="s">
        <v>7731</v>
      </c>
      <c r="V1370" s="8" t="s">
        <v>12273</v>
      </c>
      <c r="W1370" s="8" t="s">
        <v>8320</v>
      </c>
      <c r="X1370" s="8"/>
      <c r="Y1370" s="94" t="str">
        <f>VLOOKUP(D1370,TIPOLOGIA!A:F,6,0)</f>
        <v>TIPO IV</v>
      </c>
      <c r="Z1370" s="94" t="str">
        <f>VLOOKUP(D1370,TIPOLOGIA!A:F,5,0)</f>
        <v>TERRESTRE</v>
      </c>
      <c r="AA1370" s="8"/>
      <c r="AB1370" s="8">
        <v>0</v>
      </c>
      <c r="AC1370" s="86">
        <f>IF(W1370="SOPORTE_TELEFÓNICO",'BASE LIQUIDACION REDEBAN 2025'!$B$19,IF(AND(W1370="VISITA_TÉCNICA",Y1370="TIPO II"),'BASE LIQUIDACION REDEBAN 2025'!$B$18,'BASE LIQUIDACION REDEBAN 2025'!$B$17))</f>
        <v>35779.500569199998</v>
      </c>
      <c r="AD1370" s="86">
        <v>0</v>
      </c>
      <c r="AE1370" s="86">
        <f t="shared" si="21"/>
        <v>35779.500569199998</v>
      </c>
      <c r="AG1370" s="78"/>
    </row>
    <row r="1371" spans="1:33" s="49" customFormat="1">
      <c r="A1371" s="8" t="s">
        <v>97</v>
      </c>
      <c r="B1371" s="94" t="str">
        <f>VLOOKUP(A1371,'CENTRO DE COSTOS'!A:D,4,FALSE)</f>
        <v>JOSE MAURICIO HERNANDEZ ROJAS</v>
      </c>
      <c r="C1371" s="94" t="str">
        <f>VLOOKUP(A1371,'CENTRO DE COSTOS'!A:D,2,FALSE)</f>
        <v>0004-0001</v>
      </c>
      <c r="D1371" s="8">
        <v>70001</v>
      </c>
      <c r="E1371" s="8">
        <v>2769816</v>
      </c>
      <c r="F1371" s="8">
        <v>76685</v>
      </c>
      <c r="G1371" s="8" t="s">
        <v>6241</v>
      </c>
      <c r="H1371" s="8" t="s">
        <v>333</v>
      </c>
      <c r="I1371" s="8" t="s">
        <v>97</v>
      </c>
      <c r="J1371" s="8" t="s">
        <v>9438</v>
      </c>
      <c r="K1371" s="8" t="s">
        <v>160</v>
      </c>
      <c r="L1371" s="8" t="s">
        <v>12274</v>
      </c>
      <c r="M1371" s="183">
        <v>45922.333333333343</v>
      </c>
      <c r="N1371" s="183">
        <v>45922.469444444447</v>
      </c>
      <c r="O1371" s="8"/>
      <c r="P1371" s="8" t="s">
        <v>8318</v>
      </c>
      <c r="Q1371" s="8" t="s">
        <v>8318</v>
      </c>
      <c r="R1371" s="8" t="s">
        <v>6245</v>
      </c>
      <c r="S1371" s="8" t="s">
        <v>6245</v>
      </c>
      <c r="T1371" s="8" t="s">
        <v>6246</v>
      </c>
      <c r="U1371" s="8" t="s">
        <v>7731</v>
      </c>
      <c r="V1371" s="8" t="s">
        <v>12275</v>
      </c>
      <c r="W1371" s="8" t="s">
        <v>165</v>
      </c>
      <c r="X1371" s="8"/>
      <c r="Y1371" s="94" t="str">
        <f>VLOOKUP(D1371,TIPOLOGIA!A:F,6,0)</f>
        <v>TIPO I</v>
      </c>
      <c r="Z1371" s="94" t="str">
        <f>VLOOKUP(D1371,TIPOLOGIA!A:F,5,0)</f>
        <v>TERRESTRE</v>
      </c>
      <c r="AA1371" s="8" t="s">
        <v>1162</v>
      </c>
      <c r="AB1371" s="8">
        <v>1</v>
      </c>
      <c r="AC1371" s="86">
        <f>IF(W1371="SOPORTE_TELEFÓNICO",'BASE LIQUIDACION REDEBAN 2025'!$B$19,IF(AND(W1371="VISITA_TÉCNICA",Y1371="TIPO II"),'BASE LIQUIDACION REDEBAN 2025'!$B$18,'BASE LIQUIDACION REDEBAN 2025'!$B$17))</f>
        <v>35779.500569199998</v>
      </c>
      <c r="AD1371" s="86">
        <v>0</v>
      </c>
      <c r="AE1371" s="86">
        <f t="shared" si="21"/>
        <v>35779.500569199998</v>
      </c>
      <c r="AG1371" s="78"/>
    </row>
    <row r="1372" spans="1:33" s="49" customFormat="1">
      <c r="A1372" s="8" t="s">
        <v>68</v>
      </c>
      <c r="B1372" s="94" t="str">
        <f>VLOOKUP(A1372,'CENTRO DE COSTOS'!A:D,4,FALSE)</f>
        <v>WILLIAM ASDRUBAL ROZO ROZO</v>
      </c>
      <c r="C1372" s="94" t="str">
        <f>VLOOKUP(A1372,'CENTRO DE COSTOS'!A:D,2,FALSE)</f>
        <v>0004-0004</v>
      </c>
      <c r="D1372" s="8">
        <v>11001</v>
      </c>
      <c r="E1372" s="8">
        <v>2770107</v>
      </c>
      <c r="F1372" s="8">
        <v>60871</v>
      </c>
      <c r="G1372" s="8" t="s">
        <v>6241</v>
      </c>
      <c r="H1372" s="8" t="s">
        <v>417</v>
      </c>
      <c r="I1372" s="8" t="s">
        <v>68</v>
      </c>
      <c r="J1372" s="8" t="s">
        <v>12276</v>
      </c>
      <c r="K1372" s="8" t="s">
        <v>160</v>
      </c>
      <c r="L1372" s="8" t="s">
        <v>12277</v>
      </c>
      <c r="M1372" s="183">
        <v>45922.333333333343</v>
      </c>
      <c r="N1372" s="183">
        <v>45922.47152777778</v>
      </c>
      <c r="O1372" s="8"/>
      <c r="P1372" s="8" t="s">
        <v>8318</v>
      </c>
      <c r="Q1372" s="8" t="s">
        <v>8318</v>
      </c>
      <c r="R1372" s="8" t="s">
        <v>6245</v>
      </c>
      <c r="S1372" s="8" t="s">
        <v>6245</v>
      </c>
      <c r="T1372" s="8" t="s">
        <v>6246</v>
      </c>
      <c r="U1372" s="8" t="s">
        <v>7731</v>
      </c>
      <c r="V1372" s="8" t="s">
        <v>12278</v>
      </c>
      <c r="W1372" s="8" t="s">
        <v>165</v>
      </c>
      <c r="X1372" s="8"/>
      <c r="Y1372" s="94" t="str">
        <f>VLOOKUP(D1372,TIPOLOGIA!A:F,6,0)</f>
        <v>TIPO I</v>
      </c>
      <c r="Z1372" s="94" t="str">
        <f>VLOOKUP(D1372,TIPOLOGIA!A:F,5,0)</f>
        <v>TERRESTRE</v>
      </c>
      <c r="AA1372" s="8" t="s">
        <v>566</v>
      </c>
      <c r="AB1372" s="8">
        <v>1</v>
      </c>
      <c r="AC1372" s="86">
        <f>IF(W1372="SOPORTE_TELEFÓNICO",'BASE LIQUIDACION REDEBAN 2025'!$B$19,IF(AND(W1372="VISITA_TÉCNICA",Y1372="TIPO II"),'BASE LIQUIDACION REDEBAN 2025'!$B$18,'BASE LIQUIDACION REDEBAN 2025'!$B$17))</f>
        <v>35779.500569199998</v>
      </c>
      <c r="AD1372" s="86">
        <v>0</v>
      </c>
      <c r="AE1372" s="86">
        <f t="shared" si="21"/>
        <v>35779.500569199998</v>
      </c>
      <c r="AG1372" s="78"/>
    </row>
    <row r="1373" spans="1:33" s="49" customFormat="1">
      <c r="A1373" s="8" t="s">
        <v>76</v>
      </c>
      <c r="B1373" s="94" t="str">
        <f>VLOOKUP(A1373,'CENTRO DE COSTOS'!A:D,4,FALSE)</f>
        <v>DIEGO FERNANDO HENAO CARDONA</v>
      </c>
      <c r="C1373" s="94" t="str">
        <f>VLOOKUP(A1373,'CENTRO DE COSTOS'!A:D,2,FALSE)</f>
        <v>0004-0003</v>
      </c>
      <c r="D1373" s="8">
        <v>76001</v>
      </c>
      <c r="E1373" s="8">
        <v>2765582</v>
      </c>
      <c r="F1373" s="8">
        <v>21492</v>
      </c>
      <c r="G1373" s="8" t="s">
        <v>6241</v>
      </c>
      <c r="H1373" s="8" t="s">
        <v>232</v>
      </c>
      <c r="I1373" s="8" t="s">
        <v>76</v>
      </c>
      <c r="J1373" s="8" t="s">
        <v>12279</v>
      </c>
      <c r="K1373" s="8" t="s">
        <v>160</v>
      </c>
      <c r="L1373" s="8" t="s">
        <v>12280</v>
      </c>
      <c r="M1373" s="183">
        <v>45919.438888888893</v>
      </c>
      <c r="N1373" s="183">
        <v>45922.474305555559</v>
      </c>
      <c r="O1373" s="8"/>
      <c r="P1373" s="8" t="s">
        <v>8318</v>
      </c>
      <c r="Q1373" s="8" t="s">
        <v>8318</v>
      </c>
      <c r="R1373" s="8" t="s">
        <v>357</v>
      </c>
      <c r="S1373" s="8" t="s">
        <v>7751</v>
      </c>
      <c r="T1373" s="8" t="s">
        <v>6246</v>
      </c>
      <c r="U1373" s="8" t="s">
        <v>7731</v>
      </c>
      <c r="V1373" s="8" t="s">
        <v>12281</v>
      </c>
      <c r="W1373" s="8" t="s">
        <v>165</v>
      </c>
      <c r="X1373" s="8"/>
      <c r="Y1373" s="94" t="str">
        <f>VLOOKUP(D1373,TIPOLOGIA!A:F,6,0)</f>
        <v>TIPO I</v>
      </c>
      <c r="Z1373" s="94" t="str">
        <f>VLOOKUP(D1373,TIPOLOGIA!A:F,5,0)</f>
        <v>TERRESTRE</v>
      </c>
      <c r="AA1373" s="8" t="s">
        <v>346</v>
      </c>
      <c r="AB1373" s="8">
        <v>1</v>
      </c>
      <c r="AC1373" s="86">
        <f>IF(W1373="SOPORTE_TELEFÓNICO",'BASE LIQUIDACION REDEBAN 2025'!$B$19,IF(AND(W1373="VISITA_TÉCNICA",Y1373="TIPO II"),'BASE LIQUIDACION REDEBAN 2025'!$B$18,'BASE LIQUIDACION REDEBAN 2025'!$B$17))</f>
        <v>35779.500569199998</v>
      </c>
      <c r="AD1373" s="86">
        <v>0</v>
      </c>
      <c r="AE1373" s="86">
        <f t="shared" si="21"/>
        <v>35779.500569199998</v>
      </c>
      <c r="AG1373" s="78"/>
    </row>
    <row r="1374" spans="1:33" s="49" customFormat="1">
      <c r="A1374" s="8" t="s">
        <v>76</v>
      </c>
      <c r="B1374" s="94" t="str">
        <f>VLOOKUP(A1374,'CENTRO DE COSTOS'!A:D,4,FALSE)</f>
        <v>DIEGO FERNANDO HENAO CARDONA</v>
      </c>
      <c r="C1374" s="94" t="str">
        <f>VLOOKUP(A1374,'CENTRO DE COSTOS'!A:D,2,FALSE)</f>
        <v>0004-0003</v>
      </c>
      <c r="D1374" s="8">
        <v>76364</v>
      </c>
      <c r="E1374" s="8">
        <v>2768056</v>
      </c>
      <c r="F1374" s="8">
        <v>76236</v>
      </c>
      <c r="G1374" s="8" t="s">
        <v>6241</v>
      </c>
      <c r="H1374" s="8" t="s">
        <v>232</v>
      </c>
      <c r="I1374" s="8" t="s">
        <v>767</v>
      </c>
      <c r="J1374" s="8" t="s">
        <v>12282</v>
      </c>
      <c r="K1374" s="8" t="s">
        <v>160</v>
      </c>
      <c r="L1374" s="8" t="s">
        <v>12283</v>
      </c>
      <c r="M1374" s="183">
        <v>45919.676388888889</v>
      </c>
      <c r="N1374" s="183">
        <v>45922.475694444453</v>
      </c>
      <c r="O1374" s="8"/>
      <c r="P1374" s="8" t="s">
        <v>8318</v>
      </c>
      <c r="Q1374" s="8" t="s">
        <v>8318</v>
      </c>
      <c r="R1374" s="8" t="s">
        <v>6245</v>
      </c>
      <c r="S1374" s="8" t="s">
        <v>6245</v>
      </c>
      <c r="T1374" s="8" t="s">
        <v>6246</v>
      </c>
      <c r="U1374" s="8" t="s">
        <v>7731</v>
      </c>
      <c r="V1374" s="8" t="s">
        <v>12284</v>
      </c>
      <c r="W1374" s="8" t="s">
        <v>165</v>
      </c>
      <c r="X1374" s="8"/>
      <c r="Y1374" s="94" t="str">
        <f>VLOOKUP(D1374,TIPOLOGIA!A:F,6,0)</f>
        <v>TIPO II</v>
      </c>
      <c r="Z1374" s="94" t="str">
        <f>VLOOKUP(D1374,TIPOLOGIA!A:F,5,0)</f>
        <v>TERRESTRE</v>
      </c>
      <c r="AA1374" s="8" t="s">
        <v>206</v>
      </c>
      <c r="AB1374" s="8">
        <v>1</v>
      </c>
      <c r="AC1374" s="86">
        <f>IF(W1374="SOPORTE_TELEFÓNICO",'BASE LIQUIDACION REDEBAN 2025'!$B$19,IF(AND(W1374="VISITA_TÉCNICA",Y1374="TIPO II"),'BASE LIQUIDACION REDEBAN 2025'!$B$18,'BASE LIQUIDACION REDEBAN 2025'!$B$17))</f>
        <v>67654.12000000001</v>
      </c>
      <c r="AD1374" s="86">
        <v>0</v>
      </c>
      <c r="AE1374" s="86">
        <f t="shared" si="21"/>
        <v>67654.12000000001</v>
      </c>
      <c r="AG1374" s="78"/>
    </row>
    <row r="1375" spans="1:33" s="49" customFormat="1">
      <c r="A1375" s="8" t="s">
        <v>68</v>
      </c>
      <c r="B1375" s="94" t="str">
        <f>VLOOKUP(A1375,'CENTRO DE COSTOS'!A:D,4,FALSE)</f>
        <v>WILLIAM ASDRUBAL ROZO ROZO</v>
      </c>
      <c r="C1375" s="94" t="str">
        <f>VLOOKUP(A1375,'CENTRO DE COSTOS'!A:D,2,FALSE)</f>
        <v>0004-0004</v>
      </c>
      <c r="D1375" s="8">
        <v>11001</v>
      </c>
      <c r="E1375" s="8">
        <v>2768588</v>
      </c>
      <c r="F1375" s="8">
        <v>80657</v>
      </c>
      <c r="G1375" s="8" t="s">
        <v>6241</v>
      </c>
      <c r="H1375" s="8" t="s">
        <v>417</v>
      </c>
      <c r="I1375" s="8" t="s">
        <v>68</v>
      </c>
      <c r="J1375" s="8" t="s">
        <v>12285</v>
      </c>
      <c r="K1375" s="8" t="s">
        <v>160</v>
      </c>
      <c r="L1375" s="8" t="s">
        <v>12286</v>
      </c>
      <c r="M1375" s="183">
        <v>45920.375</v>
      </c>
      <c r="N1375" s="183">
        <v>45922.476388888892</v>
      </c>
      <c r="O1375" s="8"/>
      <c r="P1375" s="8" t="s">
        <v>8318</v>
      </c>
      <c r="Q1375" s="8" t="s">
        <v>8318</v>
      </c>
      <c r="R1375" s="8" t="s">
        <v>162</v>
      </c>
      <c r="S1375" s="8" t="s">
        <v>162</v>
      </c>
      <c r="T1375" s="8" t="s">
        <v>6246</v>
      </c>
      <c r="U1375" s="8" t="s">
        <v>7731</v>
      </c>
      <c r="V1375" s="8" t="s">
        <v>12287</v>
      </c>
      <c r="W1375" s="8" t="s">
        <v>165</v>
      </c>
      <c r="X1375" s="8"/>
      <c r="Y1375" s="94" t="str">
        <f>VLOOKUP(D1375,TIPOLOGIA!A:F,6,0)</f>
        <v>TIPO I</v>
      </c>
      <c r="Z1375" s="94" t="str">
        <f>VLOOKUP(D1375,TIPOLOGIA!A:F,5,0)</f>
        <v>TERRESTRE</v>
      </c>
      <c r="AA1375" s="8" t="s">
        <v>930</v>
      </c>
      <c r="AB1375" s="8">
        <v>1</v>
      </c>
      <c r="AC1375" s="86">
        <f>IF(W1375="SOPORTE_TELEFÓNICO",'BASE LIQUIDACION REDEBAN 2025'!$B$19,IF(AND(W1375="VISITA_TÉCNICA",Y1375="TIPO II"),'BASE LIQUIDACION REDEBAN 2025'!$B$18,'BASE LIQUIDACION REDEBAN 2025'!$B$17))</f>
        <v>35779.500569199998</v>
      </c>
      <c r="AD1375" s="86">
        <v>0</v>
      </c>
      <c r="AE1375" s="86">
        <f t="shared" si="21"/>
        <v>35779.500569199998</v>
      </c>
      <c r="AG1375" s="78"/>
    </row>
    <row r="1376" spans="1:33" s="49" customFormat="1">
      <c r="A1376" s="8" t="s">
        <v>92</v>
      </c>
      <c r="B1376" s="94" t="str">
        <f>VLOOKUP(A1376,'CENTRO DE COSTOS'!A:D,4,FALSE)</f>
        <v>KEVIN ALEXIS CORZO BUSTOS</v>
      </c>
      <c r="C1376" s="94" t="str">
        <f>VLOOKUP(A1376,'CENTRO DE COSTOS'!A:D,2,FALSE)</f>
        <v>0004-0007</v>
      </c>
      <c r="D1376" s="8">
        <v>41298</v>
      </c>
      <c r="E1376" s="8">
        <v>2753654</v>
      </c>
      <c r="F1376" s="8">
        <v>74963</v>
      </c>
      <c r="G1376" s="8" t="s">
        <v>6241</v>
      </c>
      <c r="H1376" s="8" t="s">
        <v>430</v>
      </c>
      <c r="I1376" s="8" t="s">
        <v>971</v>
      </c>
      <c r="J1376" s="8" t="s">
        <v>12288</v>
      </c>
      <c r="K1376" s="8" t="s">
        <v>160</v>
      </c>
      <c r="L1376" s="8" t="s">
        <v>12289</v>
      </c>
      <c r="M1376" s="183">
        <v>45917.429861111108</v>
      </c>
      <c r="N1376" s="183">
        <v>45922.480555555558</v>
      </c>
      <c r="O1376" s="8"/>
      <c r="P1376" s="8" t="s">
        <v>8318</v>
      </c>
      <c r="Q1376" s="8" t="s">
        <v>8318</v>
      </c>
      <c r="R1376" s="8" t="s">
        <v>162</v>
      </c>
      <c r="S1376" s="8" t="s">
        <v>162</v>
      </c>
      <c r="T1376" s="8" t="s">
        <v>6246</v>
      </c>
      <c r="U1376" s="8" t="s">
        <v>7731</v>
      </c>
      <c r="V1376" s="8" t="s">
        <v>12290</v>
      </c>
      <c r="W1376" s="8" t="s">
        <v>8320</v>
      </c>
      <c r="X1376" s="8"/>
      <c r="Y1376" s="94" t="str">
        <f>VLOOKUP(D1376,TIPOLOGIA!A:F,6,0)</f>
        <v>TIPO III</v>
      </c>
      <c r="Z1376" s="94" t="str">
        <f>VLOOKUP(D1376,TIPOLOGIA!A:F,5,0)</f>
        <v>TERRESTRE</v>
      </c>
      <c r="AA1376" s="8"/>
      <c r="AB1376" s="8">
        <v>0</v>
      </c>
      <c r="AC1376" s="86">
        <f>IF(W1376="SOPORTE_TELEFÓNICO",'BASE LIQUIDACION REDEBAN 2025'!$B$19,IF(AND(W1376="VISITA_TÉCNICA",Y1376="TIPO II"),'BASE LIQUIDACION REDEBAN 2025'!$B$18,'BASE LIQUIDACION REDEBAN 2025'!$B$17))</f>
        <v>35779.500569199998</v>
      </c>
      <c r="AD1376" s="86">
        <v>0</v>
      </c>
      <c r="AE1376" s="86">
        <f t="shared" si="21"/>
        <v>35779.500569199998</v>
      </c>
      <c r="AG1376" s="78"/>
    </row>
    <row r="1377" spans="1:33" s="49" customFormat="1">
      <c r="A1377" s="8" t="s">
        <v>90</v>
      </c>
      <c r="B1377" s="94" t="str">
        <f>VLOOKUP(A1377,'CENTRO DE COSTOS'!A:D,4,FALSE)</f>
        <v>JUAN SEBASTIÁN RÍOS CASTRILLÓN</v>
      </c>
      <c r="C1377" s="94" t="str">
        <f>VLOOKUP(A1377,'CENTRO DE COSTOS'!A:D,2,FALSE)</f>
        <v>0004-0005</v>
      </c>
      <c r="D1377" s="8">
        <v>5001</v>
      </c>
      <c r="E1377" s="8">
        <v>2688605</v>
      </c>
      <c r="F1377" s="8">
        <v>51983</v>
      </c>
      <c r="G1377" s="8" t="s">
        <v>6241</v>
      </c>
      <c r="H1377" s="8" t="s">
        <v>249</v>
      </c>
      <c r="I1377" s="8" t="s">
        <v>90</v>
      </c>
      <c r="J1377" s="8" t="s">
        <v>12291</v>
      </c>
      <c r="K1377" s="8" t="s">
        <v>160</v>
      </c>
      <c r="L1377" s="8" t="s">
        <v>12292</v>
      </c>
      <c r="M1377" s="183">
        <v>45903.396527777782</v>
      </c>
      <c r="N1377" s="183">
        <v>45922.482638888891</v>
      </c>
      <c r="O1377" s="8"/>
      <c r="P1377" s="8" t="s">
        <v>8318</v>
      </c>
      <c r="Q1377" s="8" t="s">
        <v>8318</v>
      </c>
      <c r="R1377" s="8" t="s">
        <v>6245</v>
      </c>
      <c r="S1377" s="8" t="s">
        <v>6245</v>
      </c>
      <c r="T1377" s="8" t="s">
        <v>6246</v>
      </c>
      <c r="U1377" s="8" t="s">
        <v>7731</v>
      </c>
      <c r="V1377" s="8" t="s">
        <v>12293</v>
      </c>
      <c r="W1377" s="8" t="s">
        <v>165</v>
      </c>
      <c r="X1377" s="8"/>
      <c r="Y1377" s="94" t="str">
        <f>VLOOKUP(D1377,TIPOLOGIA!A:F,6,0)</f>
        <v>TIPO I</v>
      </c>
      <c r="Z1377" s="94" t="str">
        <f>VLOOKUP(D1377,TIPOLOGIA!A:F,5,0)</f>
        <v>TERRESTRE</v>
      </c>
      <c r="AA1377" s="8" t="s">
        <v>804</v>
      </c>
      <c r="AB1377" s="8">
        <v>1</v>
      </c>
      <c r="AC1377" s="86">
        <f>IF(W1377="SOPORTE_TELEFÓNICO",'BASE LIQUIDACION REDEBAN 2025'!$B$19,IF(AND(W1377="VISITA_TÉCNICA",Y1377="TIPO II"),'BASE LIQUIDACION REDEBAN 2025'!$B$18,'BASE LIQUIDACION REDEBAN 2025'!$B$17))</f>
        <v>35779.500569199998</v>
      </c>
      <c r="AD1377" s="86">
        <v>0</v>
      </c>
      <c r="AE1377" s="86">
        <f t="shared" si="21"/>
        <v>35779.500569199998</v>
      </c>
      <c r="AG1377" s="78"/>
    </row>
    <row r="1378" spans="1:33" s="49" customFormat="1">
      <c r="A1378" s="8" t="s">
        <v>86</v>
      </c>
      <c r="B1378" s="94" t="str">
        <f>VLOOKUP(A1378,'CENTRO DE COSTOS'!A:D,4,FALSE)</f>
        <v>KEVIN ALEXIS CORZO BUSTOS</v>
      </c>
      <c r="C1378" s="94" t="str">
        <f>VLOOKUP(A1378,'CENTRO DE COSTOS'!A:D,2,FALSE)</f>
        <v>0004-0007</v>
      </c>
      <c r="D1378" s="8">
        <v>73001</v>
      </c>
      <c r="E1378" s="8">
        <v>2763079</v>
      </c>
      <c r="F1378" s="8">
        <v>80273</v>
      </c>
      <c r="G1378" s="8" t="s">
        <v>6241</v>
      </c>
      <c r="H1378" s="8" t="s">
        <v>494</v>
      </c>
      <c r="I1378" s="8" t="s">
        <v>86</v>
      </c>
      <c r="J1378" s="8" t="s">
        <v>12294</v>
      </c>
      <c r="K1378" s="8" t="s">
        <v>160</v>
      </c>
      <c r="L1378" s="8" t="s">
        <v>12295</v>
      </c>
      <c r="M1378" s="183">
        <v>45918.715277777781</v>
      </c>
      <c r="N1378" s="183">
        <v>45922.482638888891</v>
      </c>
      <c r="O1378" s="8"/>
      <c r="P1378" s="8" t="s">
        <v>8318</v>
      </c>
      <c r="Q1378" s="8" t="s">
        <v>8318</v>
      </c>
      <c r="R1378" s="8" t="s">
        <v>162</v>
      </c>
      <c r="S1378" s="8" t="s">
        <v>162</v>
      </c>
      <c r="T1378" s="8" t="s">
        <v>6246</v>
      </c>
      <c r="U1378" s="8" t="s">
        <v>7731</v>
      </c>
      <c r="V1378" s="8" t="s">
        <v>12296</v>
      </c>
      <c r="W1378" s="8" t="s">
        <v>165</v>
      </c>
      <c r="X1378" s="8"/>
      <c r="Y1378" s="94" t="str">
        <f>VLOOKUP(D1378,TIPOLOGIA!A:F,6,0)</f>
        <v>TIPO I</v>
      </c>
      <c r="Z1378" s="94" t="str">
        <f>VLOOKUP(D1378,TIPOLOGIA!A:F,5,0)</f>
        <v>TERRESTRE</v>
      </c>
      <c r="AA1378" s="8" t="s">
        <v>760</v>
      </c>
      <c r="AB1378" s="8">
        <v>1</v>
      </c>
      <c r="AC1378" s="86">
        <f>IF(W1378="SOPORTE_TELEFÓNICO",'BASE LIQUIDACION REDEBAN 2025'!$B$19,IF(AND(W1378="VISITA_TÉCNICA",Y1378="TIPO II"),'BASE LIQUIDACION REDEBAN 2025'!$B$18,'BASE LIQUIDACION REDEBAN 2025'!$B$17))</f>
        <v>35779.500569199998</v>
      </c>
      <c r="AD1378" s="86">
        <v>0</v>
      </c>
      <c r="AE1378" s="86">
        <f t="shared" si="21"/>
        <v>35779.500569199998</v>
      </c>
      <c r="AG1378" s="78"/>
    </row>
    <row r="1379" spans="1:33" s="49" customFormat="1">
      <c r="A1379" s="8" t="s">
        <v>93</v>
      </c>
      <c r="B1379" s="94" t="str">
        <f>VLOOKUP(A1379,'CENTRO DE COSTOS'!A:D,4,FALSE)</f>
        <v>DIEGO FERNANDO HENAO CARDONA</v>
      </c>
      <c r="C1379" s="94" t="str">
        <f>VLOOKUP(A1379,'CENTRO DE COSTOS'!A:D,2,FALSE)</f>
        <v>0004-0003</v>
      </c>
      <c r="D1379" s="8">
        <v>52210</v>
      </c>
      <c r="E1379" s="8">
        <v>2756252</v>
      </c>
      <c r="F1379" s="8">
        <v>79374</v>
      </c>
      <c r="G1379" s="8" t="s">
        <v>6241</v>
      </c>
      <c r="H1379" s="8" t="s">
        <v>157</v>
      </c>
      <c r="I1379" s="8" t="s">
        <v>12297</v>
      </c>
      <c r="J1379" s="8" t="s">
        <v>12298</v>
      </c>
      <c r="K1379" s="8" t="s">
        <v>160</v>
      </c>
      <c r="L1379" s="8" t="s">
        <v>12299</v>
      </c>
      <c r="M1379" s="183">
        <v>45917.643750000003</v>
      </c>
      <c r="N1379" s="183">
        <v>45922.486111111109</v>
      </c>
      <c r="O1379" s="8"/>
      <c r="P1379" s="8" t="s">
        <v>8318</v>
      </c>
      <c r="Q1379" s="8" t="s">
        <v>8318</v>
      </c>
      <c r="R1379" s="8" t="s">
        <v>6245</v>
      </c>
      <c r="S1379" s="8" t="s">
        <v>6245</v>
      </c>
      <c r="T1379" s="8" t="s">
        <v>6246</v>
      </c>
      <c r="U1379" s="8" t="s">
        <v>7731</v>
      </c>
      <c r="V1379" s="8" t="s">
        <v>12300</v>
      </c>
      <c r="W1379" s="8" t="s">
        <v>165</v>
      </c>
      <c r="X1379" s="8"/>
      <c r="Y1379" s="94" t="str">
        <f>VLOOKUP(D1379,TIPOLOGIA!A:F,6,0)</f>
        <v>TIPO II</v>
      </c>
      <c r="Z1379" s="94" t="str">
        <f>VLOOKUP(D1379,TIPOLOGIA!A:F,5,0)</f>
        <v>TERRESTRE</v>
      </c>
      <c r="AA1379" s="8" t="s">
        <v>169</v>
      </c>
      <c r="AB1379" s="8">
        <v>1</v>
      </c>
      <c r="AC1379" s="86">
        <f>IF(W1379="SOPORTE_TELEFÓNICO",'BASE LIQUIDACION REDEBAN 2025'!$B$19,IF(AND(W1379="VISITA_TÉCNICA",Y1379="TIPO II"),'BASE LIQUIDACION REDEBAN 2025'!$B$18,'BASE LIQUIDACION REDEBAN 2025'!$B$17))</f>
        <v>67654.12000000001</v>
      </c>
      <c r="AD1379" s="86">
        <v>0</v>
      </c>
      <c r="AE1379" s="86">
        <f t="shared" si="21"/>
        <v>67654.12000000001</v>
      </c>
      <c r="AG1379" s="78"/>
    </row>
    <row r="1380" spans="1:33" s="49" customFormat="1">
      <c r="A1380" s="8" t="s">
        <v>68</v>
      </c>
      <c r="B1380" s="94" t="str">
        <f>VLOOKUP(A1380,'CENTRO DE COSTOS'!A:D,4,FALSE)</f>
        <v>WILLIAM ASDRUBAL ROZO ROZO</v>
      </c>
      <c r="C1380" s="94" t="str">
        <f>VLOOKUP(A1380,'CENTRO DE COSTOS'!A:D,2,FALSE)</f>
        <v>0004-0004</v>
      </c>
      <c r="D1380" s="8">
        <v>11001</v>
      </c>
      <c r="E1380" s="8">
        <v>2769420</v>
      </c>
      <c r="F1380" s="8">
        <v>49140</v>
      </c>
      <c r="G1380" s="8" t="s">
        <v>6241</v>
      </c>
      <c r="H1380" s="8" t="s">
        <v>417</v>
      </c>
      <c r="I1380" s="8" t="s">
        <v>68</v>
      </c>
      <c r="J1380" s="8" t="s">
        <v>12301</v>
      </c>
      <c r="K1380" s="8" t="s">
        <v>160</v>
      </c>
      <c r="L1380" s="8" t="s">
        <v>12302</v>
      </c>
      <c r="M1380" s="183">
        <v>45920.375</v>
      </c>
      <c r="N1380" s="183">
        <v>45922.487500000003</v>
      </c>
      <c r="O1380" s="8"/>
      <c r="P1380" s="8" t="s">
        <v>8318</v>
      </c>
      <c r="Q1380" s="8" t="s">
        <v>8318</v>
      </c>
      <c r="R1380" s="8" t="s">
        <v>243</v>
      </c>
      <c r="S1380" s="8" t="s">
        <v>365</v>
      </c>
      <c r="T1380" s="8" t="s">
        <v>6246</v>
      </c>
      <c r="U1380" s="8" t="s">
        <v>7731</v>
      </c>
      <c r="V1380" s="8" t="s">
        <v>12303</v>
      </c>
      <c r="W1380" s="8" t="s">
        <v>165</v>
      </c>
      <c r="X1380" s="8"/>
      <c r="Y1380" s="94" t="str">
        <f>VLOOKUP(D1380,TIPOLOGIA!A:F,6,0)</f>
        <v>TIPO I</v>
      </c>
      <c r="Z1380" s="94" t="str">
        <f>VLOOKUP(D1380,TIPOLOGIA!A:F,5,0)</f>
        <v>TERRESTRE</v>
      </c>
      <c r="AA1380" s="8" t="s">
        <v>930</v>
      </c>
      <c r="AB1380" s="8">
        <v>1</v>
      </c>
      <c r="AC1380" s="86">
        <f>IF(W1380="SOPORTE_TELEFÓNICO",'BASE LIQUIDACION REDEBAN 2025'!$B$19,IF(AND(W1380="VISITA_TÉCNICA",Y1380="TIPO II"),'BASE LIQUIDACION REDEBAN 2025'!$B$18,'BASE LIQUIDACION REDEBAN 2025'!$B$17))</f>
        <v>35779.500569199998</v>
      </c>
      <c r="AD1380" s="86">
        <v>0</v>
      </c>
      <c r="AE1380" s="86">
        <f t="shared" si="21"/>
        <v>35779.500569199998</v>
      </c>
      <c r="AG1380" s="78"/>
    </row>
    <row r="1381" spans="1:33" s="49" customFormat="1">
      <c r="A1381" s="8" t="s">
        <v>68</v>
      </c>
      <c r="B1381" s="94" t="str">
        <f>VLOOKUP(A1381,'CENTRO DE COSTOS'!A:D,4,FALSE)</f>
        <v>WILLIAM ASDRUBAL ROZO ROZO</v>
      </c>
      <c r="C1381" s="94" t="str">
        <f>VLOOKUP(A1381,'CENTRO DE COSTOS'!A:D,2,FALSE)</f>
        <v>0004-0004</v>
      </c>
      <c r="D1381" s="8">
        <v>25200</v>
      </c>
      <c r="E1381" s="8">
        <v>2769719</v>
      </c>
      <c r="F1381" s="8">
        <v>59504</v>
      </c>
      <c r="G1381" s="8" t="s">
        <v>6241</v>
      </c>
      <c r="H1381" s="8" t="s">
        <v>417</v>
      </c>
      <c r="I1381" s="8" t="s">
        <v>2574</v>
      </c>
      <c r="J1381" s="8" t="s">
        <v>12304</v>
      </c>
      <c r="K1381" s="8" t="s">
        <v>160</v>
      </c>
      <c r="L1381" s="8" t="s">
        <v>12305</v>
      </c>
      <c r="M1381" s="183">
        <v>45920.479861111111</v>
      </c>
      <c r="N1381" s="183">
        <v>45922.490277777782</v>
      </c>
      <c r="O1381" s="8"/>
      <c r="P1381" s="8" t="s">
        <v>8318</v>
      </c>
      <c r="Q1381" s="8" t="s">
        <v>8318</v>
      </c>
      <c r="R1381" s="8" t="s">
        <v>6245</v>
      </c>
      <c r="S1381" s="8" t="s">
        <v>6245</v>
      </c>
      <c r="T1381" s="8" t="s">
        <v>6246</v>
      </c>
      <c r="U1381" s="8" t="s">
        <v>7731</v>
      </c>
      <c r="V1381" s="8" t="s">
        <v>12306</v>
      </c>
      <c r="W1381" s="8" t="s">
        <v>165</v>
      </c>
      <c r="X1381" s="8"/>
      <c r="Y1381" s="94" t="str">
        <f>VLOOKUP(D1381,TIPOLOGIA!A:F,6,0)</f>
        <v>TIPO II</v>
      </c>
      <c r="Z1381" s="94" t="str">
        <f>VLOOKUP(D1381,TIPOLOGIA!A:F,5,0)</f>
        <v>TERRESTRE</v>
      </c>
      <c r="AA1381" s="8" t="s">
        <v>551</v>
      </c>
      <c r="AB1381" s="8">
        <v>1</v>
      </c>
      <c r="AC1381" s="86">
        <f>IF(W1381="SOPORTE_TELEFÓNICO",'BASE LIQUIDACION REDEBAN 2025'!$B$19,IF(AND(W1381="VISITA_TÉCNICA",Y1381="TIPO II"),'BASE LIQUIDACION REDEBAN 2025'!$B$18,'BASE LIQUIDACION REDEBAN 2025'!$B$17))</f>
        <v>67654.12000000001</v>
      </c>
      <c r="AD1381" s="86">
        <v>0</v>
      </c>
      <c r="AE1381" s="86">
        <f t="shared" si="21"/>
        <v>67654.12000000001</v>
      </c>
      <c r="AG1381" s="78"/>
    </row>
    <row r="1382" spans="1:33" s="49" customFormat="1">
      <c r="A1382" s="8" t="s">
        <v>86</v>
      </c>
      <c r="B1382" s="94" t="str">
        <f>VLOOKUP(A1382,'CENTRO DE COSTOS'!A:D,4,FALSE)</f>
        <v>KEVIN ALEXIS CORZO BUSTOS</v>
      </c>
      <c r="C1382" s="94" t="str">
        <f>VLOOKUP(A1382,'CENTRO DE COSTOS'!A:D,2,FALSE)</f>
        <v>0004-0007</v>
      </c>
      <c r="D1382" s="8">
        <v>73001</v>
      </c>
      <c r="E1382" s="8">
        <v>2769515</v>
      </c>
      <c r="F1382" s="8">
        <v>79096</v>
      </c>
      <c r="G1382" s="8" t="s">
        <v>6241</v>
      </c>
      <c r="H1382" s="8" t="s">
        <v>494</v>
      </c>
      <c r="I1382" s="8" t="s">
        <v>86</v>
      </c>
      <c r="J1382" s="8" t="s">
        <v>12307</v>
      </c>
      <c r="K1382" s="8" t="s">
        <v>160</v>
      </c>
      <c r="L1382" s="8" t="s">
        <v>12308</v>
      </c>
      <c r="M1382" s="183">
        <v>45920.413194444453</v>
      </c>
      <c r="N1382" s="183">
        <v>45922.498611111107</v>
      </c>
      <c r="O1382" s="8"/>
      <c r="P1382" s="8" t="s">
        <v>8318</v>
      </c>
      <c r="Q1382" s="8" t="s">
        <v>8318</v>
      </c>
      <c r="R1382" s="8" t="s">
        <v>6245</v>
      </c>
      <c r="S1382" s="8" t="s">
        <v>6245</v>
      </c>
      <c r="T1382" s="8" t="s">
        <v>6246</v>
      </c>
      <c r="U1382" s="8" t="s">
        <v>7731</v>
      </c>
      <c r="V1382" s="8" t="s">
        <v>12309</v>
      </c>
      <c r="W1382" s="8" t="s">
        <v>165</v>
      </c>
      <c r="X1382" s="8"/>
      <c r="Y1382" s="94" t="str">
        <f>VLOOKUP(D1382,TIPOLOGIA!A:F,6,0)</f>
        <v>TIPO I</v>
      </c>
      <c r="Z1382" s="94" t="str">
        <f>VLOOKUP(D1382,TIPOLOGIA!A:F,5,0)</f>
        <v>TERRESTRE</v>
      </c>
      <c r="AA1382" s="8" t="s">
        <v>760</v>
      </c>
      <c r="AB1382" s="8">
        <v>1</v>
      </c>
      <c r="AC1382" s="86">
        <f>IF(W1382="SOPORTE_TELEFÓNICO",'BASE LIQUIDACION REDEBAN 2025'!$B$19,IF(AND(W1382="VISITA_TÉCNICA",Y1382="TIPO II"),'BASE LIQUIDACION REDEBAN 2025'!$B$18,'BASE LIQUIDACION REDEBAN 2025'!$B$17))</f>
        <v>35779.500569199998</v>
      </c>
      <c r="AD1382" s="86">
        <v>0</v>
      </c>
      <c r="AE1382" s="86">
        <f t="shared" si="21"/>
        <v>35779.500569199998</v>
      </c>
      <c r="AG1382" s="78"/>
    </row>
    <row r="1383" spans="1:33" s="49" customFormat="1">
      <c r="A1383" s="8" t="s">
        <v>99</v>
      </c>
      <c r="B1383" s="94" t="str">
        <f>VLOOKUP(A1383,'CENTRO DE COSTOS'!A:D,4,FALSE)</f>
        <v>JOSE MAURICIO HERNANDEZ ROJAS</v>
      </c>
      <c r="C1383" s="94" t="str">
        <f>VLOOKUP(A1383,'CENTRO DE COSTOS'!A:D,2,FALSE)</f>
        <v>0004-0001</v>
      </c>
      <c r="D1383" s="8">
        <v>13268</v>
      </c>
      <c r="E1383" s="8">
        <v>2749430</v>
      </c>
      <c r="F1383" s="8">
        <v>12070</v>
      </c>
      <c r="G1383" s="8" t="s">
        <v>6241</v>
      </c>
      <c r="H1383" s="8" t="s">
        <v>685</v>
      </c>
      <c r="I1383" s="8" t="s">
        <v>12310</v>
      </c>
      <c r="J1383" s="8" t="s">
        <v>12311</v>
      </c>
      <c r="K1383" s="8" t="s">
        <v>160</v>
      </c>
      <c r="L1383" s="8" t="s">
        <v>12312</v>
      </c>
      <c r="M1383" s="183">
        <v>45916.613888888889</v>
      </c>
      <c r="N1383" s="183">
        <v>45922.498611111107</v>
      </c>
      <c r="O1383" s="8"/>
      <c r="P1383" s="8" t="s">
        <v>8318</v>
      </c>
      <c r="Q1383" s="8" t="s">
        <v>8318</v>
      </c>
      <c r="R1383" s="8" t="s">
        <v>6245</v>
      </c>
      <c r="S1383" s="8" t="s">
        <v>6245</v>
      </c>
      <c r="T1383" s="8" t="s">
        <v>6246</v>
      </c>
      <c r="U1383" s="8" t="s">
        <v>7731</v>
      </c>
      <c r="V1383" s="8" t="s">
        <v>12313</v>
      </c>
      <c r="W1383" s="8" t="s">
        <v>8320</v>
      </c>
      <c r="X1383" s="8"/>
      <c r="Y1383" s="94" t="str">
        <f>VLOOKUP(D1383,TIPOLOGIA!A:F,6,0)</f>
        <v>TIPO IV</v>
      </c>
      <c r="Z1383" s="94" t="str">
        <f>VLOOKUP(D1383,TIPOLOGIA!A:F,5,0)</f>
        <v>TERRESTRE</v>
      </c>
      <c r="AA1383" s="8"/>
      <c r="AB1383" s="8">
        <v>0</v>
      </c>
      <c r="AC1383" s="86">
        <f>IF(W1383="SOPORTE_TELEFÓNICO",'BASE LIQUIDACION REDEBAN 2025'!$B$19,IF(AND(W1383="VISITA_TÉCNICA",Y1383="TIPO II"),'BASE LIQUIDACION REDEBAN 2025'!$B$18,'BASE LIQUIDACION REDEBAN 2025'!$B$17))</f>
        <v>35779.500569199998</v>
      </c>
      <c r="AD1383" s="86">
        <v>0</v>
      </c>
      <c r="AE1383" s="86">
        <f t="shared" si="21"/>
        <v>35779.500569199998</v>
      </c>
      <c r="AG1383" s="78"/>
    </row>
    <row r="1384" spans="1:33" s="49" customFormat="1">
      <c r="A1384" s="8" t="s">
        <v>99</v>
      </c>
      <c r="B1384" s="94" t="str">
        <f>VLOOKUP(A1384,'CENTRO DE COSTOS'!A:D,4,FALSE)</f>
        <v>JOSE MAURICIO HERNANDEZ ROJAS</v>
      </c>
      <c r="C1384" s="94" t="str">
        <f>VLOOKUP(A1384,'CENTRO DE COSTOS'!A:D,2,FALSE)</f>
        <v>0004-0001</v>
      </c>
      <c r="D1384" s="8">
        <v>20383</v>
      </c>
      <c r="E1384" s="8">
        <v>2765427</v>
      </c>
      <c r="F1384" s="8">
        <v>11447</v>
      </c>
      <c r="G1384" s="8" t="s">
        <v>6241</v>
      </c>
      <c r="H1384" s="8" t="s">
        <v>596</v>
      </c>
      <c r="I1384" s="8" t="s">
        <v>1846</v>
      </c>
      <c r="J1384" s="8" t="s">
        <v>12314</v>
      </c>
      <c r="K1384" s="8" t="s">
        <v>160</v>
      </c>
      <c r="L1384" s="8" t="s">
        <v>12315</v>
      </c>
      <c r="M1384" s="183">
        <v>45919.418055555558</v>
      </c>
      <c r="N1384" s="183">
        <v>45922.501388888893</v>
      </c>
      <c r="O1384" s="8"/>
      <c r="P1384" s="8" t="s">
        <v>8318</v>
      </c>
      <c r="Q1384" s="8" t="s">
        <v>8318</v>
      </c>
      <c r="R1384" s="8" t="s">
        <v>6245</v>
      </c>
      <c r="S1384" s="8" t="s">
        <v>6245</v>
      </c>
      <c r="T1384" s="8" t="s">
        <v>6246</v>
      </c>
      <c r="U1384" s="8" t="s">
        <v>7731</v>
      </c>
      <c r="V1384" s="8" t="s">
        <v>12316</v>
      </c>
      <c r="W1384" s="8" t="s">
        <v>8320</v>
      </c>
      <c r="X1384" s="8"/>
      <c r="Y1384" s="94" t="str">
        <f>VLOOKUP(D1384,TIPOLOGIA!A:F,6,0)</f>
        <v>TIPO IV</v>
      </c>
      <c r="Z1384" s="94" t="str">
        <f>VLOOKUP(D1384,TIPOLOGIA!A:F,5,0)</f>
        <v>TERRESTRE</v>
      </c>
      <c r="AA1384" s="8"/>
      <c r="AB1384" s="8">
        <v>0</v>
      </c>
      <c r="AC1384" s="86">
        <f>IF(W1384="SOPORTE_TELEFÓNICO",'BASE LIQUIDACION REDEBAN 2025'!$B$19,IF(AND(W1384="VISITA_TÉCNICA",Y1384="TIPO II"),'BASE LIQUIDACION REDEBAN 2025'!$B$18,'BASE LIQUIDACION REDEBAN 2025'!$B$17))</f>
        <v>35779.500569199998</v>
      </c>
      <c r="AD1384" s="86">
        <v>0</v>
      </c>
      <c r="AE1384" s="86">
        <f t="shared" si="21"/>
        <v>35779.500569199998</v>
      </c>
      <c r="AG1384" s="78"/>
    </row>
    <row r="1385" spans="1:33" s="49" customFormat="1">
      <c r="A1385" s="8" t="s">
        <v>97</v>
      </c>
      <c r="B1385" s="94" t="str">
        <f>VLOOKUP(A1385,'CENTRO DE COSTOS'!A:D,4,FALSE)</f>
        <v>JOSE MAURICIO HERNANDEZ ROJAS</v>
      </c>
      <c r="C1385" s="94" t="str">
        <f>VLOOKUP(A1385,'CENTRO DE COSTOS'!A:D,2,FALSE)</f>
        <v>0004-0001</v>
      </c>
      <c r="D1385" s="8">
        <v>70001</v>
      </c>
      <c r="E1385" s="8">
        <v>2744978</v>
      </c>
      <c r="F1385" s="8">
        <v>64477</v>
      </c>
      <c r="G1385" s="8" t="s">
        <v>6241</v>
      </c>
      <c r="H1385" s="8" t="s">
        <v>333</v>
      </c>
      <c r="I1385" s="8" t="s">
        <v>97</v>
      </c>
      <c r="J1385" s="8" t="s">
        <v>12317</v>
      </c>
      <c r="K1385" s="8" t="s">
        <v>160</v>
      </c>
      <c r="L1385" s="8" t="s">
        <v>12318</v>
      </c>
      <c r="M1385" s="183">
        <v>45916.333333333343</v>
      </c>
      <c r="N1385" s="183">
        <v>45922.504166666673</v>
      </c>
      <c r="O1385" s="8"/>
      <c r="P1385" s="8" t="s">
        <v>8318</v>
      </c>
      <c r="Q1385" s="8" t="s">
        <v>8318</v>
      </c>
      <c r="R1385" s="8" t="s">
        <v>6245</v>
      </c>
      <c r="S1385" s="8" t="s">
        <v>6245</v>
      </c>
      <c r="T1385" s="8" t="s">
        <v>6246</v>
      </c>
      <c r="U1385" s="8" t="s">
        <v>7731</v>
      </c>
      <c r="V1385" s="8" t="s">
        <v>12319</v>
      </c>
      <c r="W1385" s="8" t="s">
        <v>165</v>
      </c>
      <c r="X1385" s="8"/>
      <c r="Y1385" s="94" t="str">
        <f>VLOOKUP(D1385,TIPOLOGIA!A:F,6,0)</f>
        <v>TIPO I</v>
      </c>
      <c r="Z1385" s="94" t="str">
        <f>VLOOKUP(D1385,TIPOLOGIA!A:F,5,0)</f>
        <v>TERRESTRE</v>
      </c>
      <c r="AA1385" s="8" t="s">
        <v>1162</v>
      </c>
      <c r="AB1385" s="8">
        <v>1</v>
      </c>
      <c r="AC1385" s="86">
        <f>IF(W1385="SOPORTE_TELEFÓNICO",'BASE LIQUIDACION REDEBAN 2025'!$B$19,IF(AND(W1385="VISITA_TÉCNICA",Y1385="TIPO II"),'BASE LIQUIDACION REDEBAN 2025'!$B$18,'BASE LIQUIDACION REDEBAN 2025'!$B$17))</f>
        <v>35779.500569199998</v>
      </c>
      <c r="AD1385" s="86">
        <v>0</v>
      </c>
      <c r="AE1385" s="86">
        <f t="shared" si="21"/>
        <v>35779.500569199998</v>
      </c>
      <c r="AG1385" s="78"/>
    </row>
    <row r="1386" spans="1:33" s="49" customFormat="1">
      <c r="A1386" s="8" t="s">
        <v>86</v>
      </c>
      <c r="B1386" s="94" t="str">
        <f>VLOOKUP(A1386,'CENTRO DE COSTOS'!A:D,4,FALSE)</f>
        <v>KEVIN ALEXIS CORZO BUSTOS</v>
      </c>
      <c r="C1386" s="94" t="str">
        <f>VLOOKUP(A1386,'CENTRO DE COSTOS'!A:D,2,FALSE)</f>
        <v>0004-0007</v>
      </c>
      <c r="D1386" s="8">
        <v>73001</v>
      </c>
      <c r="E1386" s="8">
        <v>2765447</v>
      </c>
      <c r="F1386" s="8">
        <v>13026</v>
      </c>
      <c r="G1386" s="8" t="s">
        <v>6241</v>
      </c>
      <c r="H1386" s="8" t="s">
        <v>494</v>
      </c>
      <c r="I1386" s="8" t="s">
        <v>86</v>
      </c>
      <c r="J1386" s="8" t="s">
        <v>12320</v>
      </c>
      <c r="K1386" s="8" t="s">
        <v>160</v>
      </c>
      <c r="L1386" s="8" t="s">
        <v>12321</v>
      </c>
      <c r="M1386" s="183">
        <v>45919.42083333333</v>
      </c>
      <c r="N1386" s="183">
        <v>45922.507638888892</v>
      </c>
      <c r="O1386" s="8"/>
      <c r="P1386" s="8" t="s">
        <v>8318</v>
      </c>
      <c r="Q1386" s="8" t="s">
        <v>8318</v>
      </c>
      <c r="R1386" s="8" t="s">
        <v>6245</v>
      </c>
      <c r="S1386" s="8" t="s">
        <v>6245</v>
      </c>
      <c r="T1386" s="8" t="s">
        <v>6246</v>
      </c>
      <c r="U1386" s="8" t="s">
        <v>7731</v>
      </c>
      <c r="V1386" s="8" t="s">
        <v>12322</v>
      </c>
      <c r="W1386" s="8" t="s">
        <v>165</v>
      </c>
      <c r="X1386" s="8"/>
      <c r="Y1386" s="94" t="str">
        <f>VLOOKUP(D1386,TIPOLOGIA!A:F,6,0)</f>
        <v>TIPO I</v>
      </c>
      <c r="Z1386" s="94" t="str">
        <f>VLOOKUP(D1386,TIPOLOGIA!A:F,5,0)</f>
        <v>TERRESTRE</v>
      </c>
      <c r="AA1386" s="8" t="s">
        <v>503</v>
      </c>
      <c r="AB1386" s="8">
        <v>1</v>
      </c>
      <c r="AC1386" s="86">
        <f>IF(W1386="SOPORTE_TELEFÓNICO",'BASE LIQUIDACION REDEBAN 2025'!$B$19,IF(AND(W1386="VISITA_TÉCNICA",Y1386="TIPO II"),'BASE LIQUIDACION REDEBAN 2025'!$B$18,'BASE LIQUIDACION REDEBAN 2025'!$B$17))</f>
        <v>35779.500569199998</v>
      </c>
      <c r="AD1386" s="86">
        <v>0</v>
      </c>
      <c r="AE1386" s="86">
        <f t="shared" si="21"/>
        <v>35779.500569199998</v>
      </c>
      <c r="AG1386" s="78"/>
    </row>
    <row r="1387" spans="1:33" s="49" customFormat="1">
      <c r="A1387" s="8" t="s">
        <v>72</v>
      </c>
      <c r="B1387" s="94" t="str">
        <f>VLOOKUP(A1387,'CENTRO DE COSTOS'!A:D,4,FALSE)</f>
        <v>MIGUEL JULIÁN HERNÁNDEZ GUARÍN</v>
      </c>
      <c r="C1387" s="94" t="str">
        <f>VLOOKUP(A1387,'CENTRO DE COSTOS'!A:D,2,FALSE)</f>
        <v>0004-0008</v>
      </c>
      <c r="D1387" s="8">
        <v>68276</v>
      </c>
      <c r="E1387" s="8">
        <v>2769367</v>
      </c>
      <c r="F1387" s="8">
        <v>45568</v>
      </c>
      <c r="G1387" s="8" t="s">
        <v>6241</v>
      </c>
      <c r="H1387" s="8" t="s">
        <v>224</v>
      </c>
      <c r="I1387" s="8" t="s">
        <v>2314</v>
      </c>
      <c r="J1387" s="8" t="s">
        <v>12323</v>
      </c>
      <c r="K1387" s="8" t="s">
        <v>160</v>
      </c>
      <c r="L1387" s="8" t="s">
        <v>12324</v>
      </c>
      <c r="M1387" s="183">
        <v>45920.377083333333</v>
      </c>
      <c r="N1387" s="183">
        <v>45922.515972222223</v>
      </c>
      <c r="O1387" s="8"/>
      <c r="P1387" s="8" t="s">
        <v>8318</v>
      </c>
      <c r="Q1387" s="8" t="s">
        <v>8318</v>
      </c>
      <c r="R1387" s="8" t="s">
        <v>243</v>
      </c>
      <c r="S1387" s="8" t="s">
        <v>244</v>
      </c>
      <c r="T1387" s="8" t="s">
        <v>6246</v>
      </c>
      <c r="U1387" s="8" t="s">
        <v>7731</v>
      </c>
      <c r="V1387" s="8" t="s">
        <v>12325</v>
      </c>
      <c r="W1387" s="8" t="s">
        <v>165</v>
      </c>
      <c r="X1387" s="8"/>
      <c r="Y1387" s="94" t="str">
        <f>VLOOKUP(D1387,TIPOLOGIA!A:F,6,0)</f>
        <v>TIPO I</v>
      </c>
      <c r="Z1387" s="94" t="str">
        <f>VLOOKUP(D1387,TIPOLOGIA!A:F,5,0)</f>
        <v>TERRESTRE</v>
      </c>
      <c r="AA1387" s="8" t="s">
        <v>1135</v>
      </c>
      <c r="AB1387" s="8">
        <v>1</v>
      </c>
      <c r="AC1387" s="86">
        <f>IF(W1387="SOPORTE_TELEFÓNICO",'BASE LIQUIDACION REDEBAN 2025'!$B$19,IF(AND(W1387="VISITA_TÉCNICA",Y1387="TIPO II"),'BASE LIQUIDACION REDEBAN 2025'!$B$18,'BASE LIQUIDACION REDEBAN 2025'!$B$17))</f>
        <v>35779.500569199998</v>
      </c>
      <c r="AD1387" s="86">
        <v>0</v>
      </c>
      <c r="AE1387" s="86">
        <f t="shared" si="21"/>
        <v>35779.500569199998</v>
      </c>
      <c r="AG1387" s="78"/>
    </row>
    <row r="1388" spans="1:33" s="49" customFormat="1">
      <c r="A1388" s="8" t="s">
        <v>76</v>
      </c>
      <c r="B1388" s="94" t="str">
        <f>VLOOKUP(A1388,'CENTRO DE COSTOS'!A:D,4,FALSE)</f>
        <v>DIEGO FERNANDO HENAO CARDONA</v>
      </c>
      <c r="C1388" s="94" t="str">
        <f>VLOOKUP(A1388,'CENTRO DE COSTOS'!A:D,2,FALSE)</f>
        <v>0004-0003</v>
      </c>
      <c r="D1388" s="8">
        <v>76001</v>
      </c>
      <c r="E1388" s="8">
        <v>2768735</v>
      </c>
      <c r="F1388" s="8">
        <v>78703</v>
      </c>
      <c r="G1388" s="8" t="s">
        <v>6241</v>
      </c>
      <c r="H1388" s="8" t="s">
        <v>232</v>
      </c>
      <c r="I1388" s="8" t="s">
        <v>76</v>
      </c>
      <c r="J1388" s="8" t="s">
        <v>8760</v>
      </c>
      <c r="K1388" s="8" t="s">
        <v>160</v>
      </c>
      <c r="L1388" s="8" t="s">
        <v>12326</v>
      </c>
      <c r="M1388" s="183">
        <v>45920.375</v>
      </c>
      <c r="N1388" s="183">
        <v>45922.572916666657</v>
      </c>
      <c r="O1388" s="8"/>
      <c r="P1388" s="8" t="s">
        <v>8318</v>
      </c>
      <c r="Q1388" s="8" t="s">
        <v>8318</v>
      </c>
      <c r="R1388" s="8" t="s">
        <v>243</v>
      </c>
      <c r="S1388" s="8" t="s">
        <v>365</v>
      </c>
      <c r="T1388" s="8" t="s">
        <v>6246</v>
      </c>
      <c r="U1388" s="8" t="s">
        <v>7731</v>
      </c>
      <c r="V1388" s="8" t="s">
        <v>12327</v>
      </c>
      <c r="W1388" s="8" t="s">
        <v>165</v>
      </c>
      <c r="X1388" s="8"/>
      <c r="Y1388" s="94" t="str">
        <f>VLOOKUP(D1388,TIPOLOGIA!A:F,6,0)</f>
        <v>TIPO I</v>
      </c>
      <c r="Z1388" s="94" t="str">
        <f>VLOOKUP(D1388,TIPOLOGIA!A:F,5,0)</f>
        <v>TERRESTRE</v>
      </c>
      <c r="AA1388" s="8" t="s">
        <v>1200</v>
      </c>
      <c r="AB1388" s="8">
        <v>1</v>
      </c>
      <c r="AC1388" s="86">
        <f>IF(W1388="SOPORTE_TELEFÓNICO",'BASE LIQUIDACION REDEBAN 2025'!$B$19,IF(AND(W1388="VISITA_TÉCNICA",Y1388="TIPO II"),'BASE LIQUIDACION REDEBAN 2025'!$B$18,'BASE LIQUIDACION REDEBAN 2025'!$B$17))</f>
        <v>35779.500569199998</v>
      </c>
      <c r="AD1388" s="86">
        <v>0</v>
      </c>
      <c r="AE1388" s="86">
        <f t="shared" si="21"/>
        <v>35779.500569199998</v>
      </c>
      <c r="AG1388" s="78"/>
    </row>
    <row r="1389" spans="1:33" s="49" customFormat="1">
      <c r="A1389" s="8" t="s">
        <v>76</v>
      </c>
      <c r="B1389" s="94" t="str">
        <f>VLOOKUP(A1389,'CENTRO DE COSTOS'!A:D,4,FALSE)</f>
        <v>DIEGO FERNANDO HENAO CARDONA</v>
      </c>
      <c r="C1389" s="94" t="str">
        <f>VLOOKUP(A1389,'CENTRO DE COSTOS'!A:D,2,FALSE)</f>
        <v>0004-0003</v>
      </c>
      <c r="D1389" s="8">
        <v>76113</v>
      </c>
      <c r="E1389" s="8">
        <v>2769511</v>
      </c>
      <c r="F1389" s="8">
        <v>59286</v>
      </c>
      <c r="G1389" s="8" t="s">
        <v>6241</v>
      </c>
      <c r="H1389" s="8" t="s">
        <v>232</v>
      </c>
      <c r="I1389" s="8" t="s">
        <v>3194</v>
      </c>
      <c r="J1389" s="8" t="s">
        <v>12328</v>
      </c>
      <c r="K1389" s="8" t="s">
        <v>160</v>
      </c>
      <c r="L1389" s="8" t="s">
        <v>12329</v>
      </c>
      <c r="M1389" s="183">
        <v>45920.409722222219</v>
      </c>
      <c r="N1389" s="183">
        <v>45922.575694444437</v>
      </c>
      <c r="O1389" s="8"/>
      <c r="P1389" s="8" t="s">
        <v>8318</v>
      </c>
      <c r="Q1389" s="8" t="s">
        <v>8318</v>
      </c>
      <c r="R1389" s="8" t="s">
        <v>6245</v>
      </c>
      <c r="S1389" s="8" t="s">
        <v>6245</v>
      </c>
      <c r="T1389" s="8" t="s">
        <v>6246</v>
      </c>
      <c r="U1389" s="8" t="s">
        <v>7731</v>
      </c>
      <c r="V1389" s="8" t="s">
        <v>12330</v>
      </c>
      <c r="W1389" s="8" t="s">
        <v>165</v>
      </c>
      <c r="X1389" s="8"/>
      <c r="Y1389" s="94" t="str">
        <f>VLOOKUP(D1389,TIPOLOGIA!A:F,6,0)</f>
        <v>TIPO II</v>
      </c>
      <c r="Z1389" s="94" t="str">
        <f>VLOOKUP(D1389,TIPOLOGIA!A:F,5,0)</f>
        <v>TERRESTRE</v>
      </c>
      <c r="AA1389" s="8" t="s">
        <v>531</v>
      </c>
      <c r="AB1389" s="8">
        <v>1</v>
      </c>
      <c r="AC1389" s="86">
        <f>IF(W1389="SOPORTE_TELEFÓNICO",'BASE LIQUIDACION REDEBAN 2025'!$B$19,IF(AND(W1389="VISITA_TÉCNICA",Y1389="TIPO II"),'BASE LIQUIDACION REDEBAN 2025'!$B$18,'BASE LIQUIDACION REDEBAN 2025'!$B$17))</f>
        <v>67654.12000000001</v>
      </c>
      <c r="AD1389" s="86">
        <v>0</v>
      </c>
      <c r="AE1389" s="86">
        <f t="shared" si="21"/>
        <v>67654.12000000001</v>
      </c>
      <c r="AG1389" s="78"/>
    </row>
    <row r="1390" spans="1:33" s="49" customFormat="1">
      <c r="A1390" s="8" t="s">
        <v>68</v>
      </c>
      <c r="B1390" s="94" t="str">
        <f>VLOOKUP(A1390,'CENTRO DE COSTOS'!A:D,4,FALSE)</f>
        <v>WILLIAM ASDRUBAL ROZO ROZO</v>
      </c>
      <c r="C1390" s="94" t="str">
        <f>VLOOKUP(A1390,'CENTRO DE COSTOS'!A:D,2,FALSE)</f>
        <v>0004-0004</v>
      </c>
      <c r="D1390" s="8">
        <v>25126</v>
      </c>
      <c r="E1390" s="8">
        <v>2769650</v>
      </c>
      <c r="F1390" s="8">
        <v>57532</v>
      </c>
      <c r="G1390" s="8" t="s">
        <v>6241</v>
      </c>
      <c r="H1390" s="8" t="s">
        <v>417</v>
      </c>
      <c r="I1390" s="8" t="s">
        <v>5506</v>
      </c>
      <c r="J1390" s="8" t="s">
        <v>12331</v>
      </c>
      <c r="K1390" s="8" t="s">
        <v>160</v>
      </c>
      <c r="L1390" s="8" t="s">
        <v>12332</v>
      </c>
      <c r="M1390" s="183">
        <v>45920.456250000003</v>
      </c>
      <c r="N1390" s="183">
        <v>45922.578472222223</v>
      </c>
      <c r="O1390" s="8"/>
      <c r="P1390" s="8" t="s">
        <v>8318</v>
      </c>
      <c r="Q1390" s="8" t="s">
        <v>8318</v>
      </c>
      <c r="R1390" s="8" t="s">
        <v>6245</v>
      </c>
      <c r="S1390" s="8" t="s">
        <v>6245</v>
      </c>
      <c r="T1390" s="8" t="s">
        <v>6246</v>
      </c>
      <c r="U1390" s="8" t="s">
        <v>7731</v>
      </c>
      <c r="V1390" s="8" t="s">
        <v>12333</v>
      </c>
      <c r="W1390" s="8" t="s">
        <v>165</v>
      </c>
      <c r="X1390" s="8"/>
      <c r="Y1390" s="94" t="str">
        <f>VLOOKUP(D1390,TIPOLOGIA!A:F,6,0)</f>
        <v>TIPO II</v>
      </c>
      <c r="Z1390" s="94" t="str">
        <f>VLOOKUP(D1390,TIPOLOGIA!A:F,5,0)</f>
        <v>TERRESTRE</v>
      </c>
      <c r="AA1390" s="8" t="s">
        <v>551</v>
      </c>
      <c r="AB1390" s="8">
        <v>1</v>
      </c>
      <c r="AC1390" s="86">
        <f>IF(W1390="SOPORTE_TELEFÓNICO",'BASE LIQUIDACION REDEBAN 2025'!$B$19,IF(AND(W1390="VISITA_TÉCNICA",Y1390="TIPO II"),'BASE LIQUIDACION REDEBAN 2025'!$B$18,'BASE LIQUIDACION REDEBAN 2025'!$B$17))</f>
        <v>67654.12000000001</v>
      </c>
      <c r="AD1390" s="86">
        <v>0</v>
      </c>
      <c r="AE1390" s="86">
        <f t="shared" si="21"/>
        <v>67654.12000000001</v>
      </c>
      <c r="AG1390" s="78"/>
    </row>
    <row r="1391" spans="1:33" s="49" customFormat="1">
      <c r="A1391" s="8" t="s">
        <v>76</v>
      </c>
      <c r="B1391" s="94" t="str">
        <f>VLOOKUP(A1391,'CENTRO DE COSTOS'!A:D,4,FALSE)</f>
        <v>DIEGO FERNANDO HENAO CARDONA</v>
      </c>
      <c r="C1391" s="94" t="str">
        <f>VLOOKUP(A1391,'CENTRO DE COSTOS'!A:D,2,FALSE)</f>
        <v>0004-0003</v>
      </c>
      <c r="D1391" s="8">
        <v>19698</v>
      </c>
      <c r="E1391" s="8">
        <v>2766319</v>
      </c>
      <c r="F1391" s="8">
        <v>80062</v>
      </c>
      <c r="G1391" s="8" t="s">
        <v>6241</v>
      </c>
      <c r="H1391" s="8" t="s">
        <v>171</v>
      </c>
      <c r="I1391" s="8" t="s">
        <v>2123</v>
      </c>
      <c r="J1391" s="8" t="s">
        <v>12334</v>
      </c>
      <c r="K1391" s="8" t="s">
        <v>160</v>
      </c>
      <c r="L1391" s="8" t="s">
        <v>12335</v>
      </c>
      <c r="M1391" s="183">
        <v>45919.465277777781</v>
      </c>
      <c r="N1391" s="183">
        <v>45922.581944444442</v>
      </c>
      <c r="O1391" s="8"/>
      <c r="P1391" s="8" t="s">
        <v>8318</v>
      </c>
      <c r="Q1391" s="8" t="s">
        <v>8318</v>
      </c>
      <c r="R1391" s="8" t="s">
        <v>162</v>
      </c>
      <c r="S1391" s="8" t="s">
        <v>162</v>
      </c>
      <c r="T1391" s="8" t="s">
        <v>6246</v>
      </c>
      <c r="U1391" s="8" t="s">
        <v>7731</v>
      </c>
      <c r="V1391" s="8" t="s">
        <v>12336</v>
      </c>
      <c r="W1391" s="8" t="s">
        <v>165</v>
      </c>
      <c r="X1391" s="8"/>
      <c r="Y1391" s="94" t="str">
        <f>VLOOKUP(D1391,TIPOLOGIA!A:F,6,0)</f>
        <v>TIPO II</v>
      </c>
      <c r="Z1391" s="94" t="str">
        <f>VLOOKUP(D1391,TIPOLOGIA!A:F,5,0)</f>
        <v>TERRESTRE</v>
      </c>
      <c r="AA1391" s="8" t="s">
        <v>206</v>
      </c>
      <c r="AB1391" s="8">
        <v>1</v>
      </c>
      <c r="AC1391" s="86">
        <f>IF(W1391="SOPORTE_TELEFÓNICO",'BASE LIQUIDACION REDEBAN 2025'!$B$19,IF(AND(W1391="VISITA_TÉCNICA",Y1391="TIPO II"),'BASE LIQUIDACION REDEBAN 2025'!$B$18,'BASE LIQUIDACION REDEBAN 2025'!$B$17))</f>
        <v>67654.12000000001</v>
      </c>
      <c r="AD1391" s="86">
        <v>0</v>
      </c>
      <c r="AE1391" s="86">
        <f t="shared" si="21"/>
        <v>67654.12000000001</v>
      </c>
      <c r="AG1391" s="78"/>
    </row>
    <row r="1392" spans="1:33" s="49" customFormat="1">
      <c r="A1392" s="8" t="s">
        <v>68</v>
      </c>
      <c r="B1392" s="94" t="str">
        <f>VLOOKUP(A1392,'CENTRO DE COSTOS'!A:D,4,FALSE)</f>
        <v>WILLIAM ASDRUBAL ROZO ROZO</v>
      </c>
      <c r="C1392" s="94" t="str">
        <f>VLOOKUP(A1392,'CENTRO DE COSTOS'!A:D,2,FALSE)</f>
        <v>0004-0004</v>
      </c>
      <c r="D1392" s="8">
        <v>25899</v>
      </c>
      <c r="E1392" s="8">
        <v>2769904</v>
      </c>
      <c r="F1392" s="8">
        <v>43058</v>
      </c>
      <c r="G1392" s="8" t="s">
        <v>6241</v>
      </c>
      <c r="H1392" s="8" t="s">
        <v>417</v>
      </c>
      <c r="I1392" s="8" t="s">
        <v>2927</v>
      </c>
      <c r="J1392" s="8" t="s">
        <v>12337</v>
      </c>
      <c r="K1392" s="8" t="s">
        <v>160</v>
      </c>
      <c r="L1392" s="8" t="s">
        <v>12338</v>
      </c>
      <c r="M1392" s="183">
        <v>45922.333333333343</v>
      </c>
      <c r="N1392" s="183">
        <v>45922.585416666669</v>
      </c>
      <c r="O1392" s="8"/>
      <c r="P1392" s="8" t="s">
        <v>8318</v>
      </c>
      <c r="Q1392" s="8" t="s">
        <v>8318</v>
      </c>
      <c r="R1392" s="8" t="s">
        <v>6245</v>
      </c>
      <c r="S1392" s="8" t="s">
        <v>6245</v>
      </c>
      <c r="T1392" s="8" t="s">
        <v>6246</v>
      </c>
      <c r="U1392" s="8" t="s">
        <v>7731</v>
      </c>
      <c r="V1392" s="8" t="s">
        <v>12339</v>
      </c>
      <c r="W1392" s="8" t="s">
        <v>165</v>
      </c>
      <c r="X1392" s="8"/>
      <c r="Y1392" s="94" t="str">
        <f>VLOOKUP(D1392,TIPOLOGIA!A:F,6,0)</f>
        <v>TIPO II</v>
      </c>
      <c r="Z1392" s="94" t="str">
        <f>VLOOKUP(D1392,TIPOLOGIA!A:F,5,0)</f>
        <v>TERRESTRE</v>
      </c>
      <c r="AA1392" s="8" t="s">
        <v>551</v>
      </c>
      <c r="AB1392" s="8">
        <v>1</v>
      </c>
      <c r="AC1392" s="86">
        <f>IF(W1392="SOPORTE_TELEFÓNICO",'BASE LIQUIDACION REDEBAN 2025'!$B$19,IF(AND(W1392="VISITA_TÉCNICA",Y1392="TIPO II"),'BASE LIQUIDACION REDEBAN 2025'!$B$18,'BASE LIQUIDACION REDEBAN 2025'!$B$17))</f>
        <v>67654.12000000001</v>
      </c>
      <c r="AD1392" s="86">
        <v>0</v>
      </c>
      <c r="AE1392" s="86">
        <f t="shared" si="21"/>
        <v>67654.12000000001</v>
      </c>
      <c r="AG1392" s="78"/>
    </row>
    <row r="1393" spans="1:33" s="49" customFormat="1">
      <c r="A1393" s="8" t="s">
        <v>68</v>
      </c>
      <c r="B1393" s="94" t="str">
        <f>VLOOKUP(A1393,'CENTRO DE COSTOS'!A:D,4,FALSE)</f>
        <v>WILLIAM ASDRUBAL ROZO ROZO</v>
      </c>
      <c r="C1393" s="94" t="str">
        <f>VLOOKUP(A1393,'CENTRO DE COSTOS'!A:D,2,FALSE)</f>
        <v>0004-0004</v>
      </c>
      <c r="D1393" s="8">
        <v>11001</v>
      </c>
      <c r="E1393" s="8">
        <v>2769903</v>
      </c>
      <c r="F1393" s="8">
        <v>62358</v>
      </c>
      <c r="G1393" s="8" t="s">
        <v>6241</v>
      </c>
      <c r="H1393" s="8" t="s">
        <v>417</v>
      </c>
      <c r="I1393" s="8" t="s">
        <v>68</v>
      </c>
      <c r="J1393" s="8" t="s">
        <v>9385</v>
      </c>
      <c r="K1393" s="8" t="s">
        <v>160</v>
      </c>
      <c r="L1393" s="8" t="s">
        <v>12340</v>
      </c>
      <c r="M1393" s="183">
        <v>45922.333333333343</v>
      </c>
      <c r="N1393" s="183">
        <v>45922.595833333333</v>
      </c>
      <c r="O1393" s="8"/>
      <c r="P1393" s="8" t="s">
        <v>8318</v>
      </c>
      <c r="Q1393" s="8" t="s">
        <v>8318</v>
      </c>
      <c r="R1393" s="8" t="s">
        <v>6245</v>
      </c>
      <c r="S1393" s="8" t="s">
        <v>6245</v>
      </c>
      <c r="T1393" s="8" t="s">
        <v>6246</v>
      </c>
      <c r="U1393" s="8" t="s">
        <v>7731</v>
      </c>
      <c r="V1393" s="8" t="s">
        <v>12341</v>
      </c>
      <c r="W1393" s="8" t="s">
        <v>165</v>
      </c>
      <c r="X1393" s="8"/>
      <c r="Y1393" s="94" t="str">
        <f>VLOOKUP(D1393,TIPOLOGIA!A:F,6,0)</f>
        <v>TIPO I</v>
      </c>
      <c r="Z1393" s="94" t="str">
        <f>VLOOKUP(D1393,TIPOLOGIA!A:F,5,0)</f>
        <v>TERRESTRE</v>
      </c>
      <c r="AA1393" s="8" t="s">
        <v>546</v>
      </c>
      <c r="AB1393" s="8">
        <v>1</v>
      </c>
      <c r="AC1393" s="86">
        <f>IF(W1393="SOPORTE_TELEFÓNICO",'BASE LIQUIDACION REDEBAN 2025'!$B$19,IF(AND(W1393="VISITA_TÉCNICA",Y1393="TIPO II"),'BASE LIQUIDACION REDEBAN 2025'!$B$18,'BASE LIQUIDACION REDEBAN 2025'!$B$17))</f>
        <v>35779.500569199998</v>
      </c>
      <c r="AD1393" s="86">
        <v>0</v>
      </c>
      <c r="AE1393" s="86">
        <f t="shared" si="21"/>
        <v>35779.500569199998</v>
      </c>
      <c r="AG1393" s="78"/>
    </row>
    <row r="1394" spans="1:33" s="49" customFormat="1">
      <c r="A1394" s="8" t="s">
        <v>90</v>
      </c>
      <c r="B1394" s="94" t="str">
        <f>VLOOKUP(A1394,'CENTRO DE COSTOS'!A:D,4,FALSE)</f>
        <v>JUAN SEBASTIÁN RÍOS CASTRILLÓN</v>
      </c>
      <c r="C1394" s="94" t="str">
        <f>VLOOKUP(A1394,'CENTRO DE COSTOS'!A:D,2,FALSE)</f>
        <v>0004-0005</v>
      </c>
      <c r="D1394" s="8">
        <v>5318</v>
      </c>
      <c r="E1394" s="8">
        <v>2745546</v>
      </c>
      <c r="F1394" s="8">
        <v>53586</v>
      </c>
      <c r="G1394" s="8" t="s">
        <v>6241</v>
      </c>
      <c r="H1394" s="8" t="s">
        <v>249</v>
      </c>
      <c r="I1394" s="8" t="s">
        <v>1474</v>
      </c>
      <c r="J1394" s="8" t="s">
        <v>12342</v>
      </c>
      <c r="K1394" s="8" t="s">
        <v>160</v>
      </c>
      <c r="L1394" s="8" t="s">
        <v>12343</v>
      </c>
      <c r="M1394" s="183">
        <v>45916.333333333343</v>
      </c>
      <c r="N1394" s="183">
        <v>45922.601388888892</v>
      </c>
      <c r="O1394" s="8"/>
      <c r="P1394" s="8" t="s">
        <v>8318</v>
      </c>
      <c r="Q1394" s="8" t="s">
        <v>8318</v>
      </c>
      <c r="R1394" s="8" t="s">
        <v>243</v>
      </c>
      <c r="S1394" s="8" t="s">
        <v>365</v>
      </c>
      <c r="T1394" s="8" t="s">
        <v>6246</v>
      </c>
      <c r="U1394" s="8" t="s">
        <v>7731</v>
      </c>
      <c r="V1394" s="8" t="s">
        <v>12344</v>
      </c>
      <c r="W1394" s="8" t="s">
        <v>165</v>
      </c>
      <c r="X1394" s="8"/>
      <c r="Y1394" s="94" t="str">
        <f>VLOOKUP(D1394,TIPOLOGIA!A:F,6,0)</f>
        <v>TIPO II</v>
      </c>
      <c r="Z1394" s="94" t="str">
        <f>VLOOKUP(D1394,TIPOLOGIA!A:F,5,0)</f>
        <v>TERRESTRE</v>
      </c>
      <c r="AA1394" s="8" t="s">
        <v>400</v>
      </c>
      <c r="AB1394" s="8">
        <v>1</v>
      </c>
      <c r="AC1394" s="86">
        <f>IF(W1394="SOPORTE_TELEFÓNICO",'BASE LIQUIDACION REDEBAN 2025'!$B$19,IF(AND(W1394="VISITA_TÉCNICA",Y1394="TIPO II"),'BASE LIQUIDACION REDEBAN 2025'!$B$18,'BASE LIQUIDACION REDEBAN 2025'!$B$17))</f>
        <v>67654.12000000001</v>
      </c>
      <c r="AD1394" s="86">
        <v>0</v>
      </c>
      <c r="AE1394" s="86">
        <f t="shared" si="21"/>
        <v>67654.12000000001</v>
      </c>
      <c r="AG1394" s="78"/>
    </row>
    <row r="1395" spans="1:33" s="49" customFormat="1">
      <c r="A1395" s="8" t="s">
        <v>101</v>
      </c>
      <c r="B1395" s="94" t="str">
        <f>VLOOKUP(A1395,'CENTRO DE COSTOS'!A:D,4,FALSE)</f>
        <v>KEVIN ALEXIS CORZO BUSTOS</v>
      </c>
      <c r="C1395" s="94" t="str">
        <f>VLOOKUP(A1395,'CENTRO DE COSTOS'!A:D,2,FALSE)</f>
        <v>0004-0007</v>
      </c>
      <c r="D1395" s="8">
        <v>85250</v>
      </c>
      <c r="E1395" s="8">
        <v>2763817</v>
      </c>
      <c r="F1395" s="8">
        <v>67838</v>
      </c>
      <c r="G1395" s="8" t="s">
        <v>6241</v>
      </c>
      <c r="H1395" s="8" t="s">
        <v>882</v>
      </c>
      <c r="I1395" s="8" t="s">
        <v>8058</v>
      </c>
      <c r="J1395" s="8" t="s">
        <v>12345</v>
      </c>
      <c r="K1395" s="8" t="s">
        <v>160</v>
      </c>
      <c r="L1395" s="8" t="s">
        <v>12346</v>
      </c>
      <c r="M1395" s="183">
        <v>45919.333333333343</v>
      </c>
      <c r="N1395" s="183">
        <v>45922.605555555558</v>
      </c>
      <c r="O1395" s="8"/>
      <c r="P1395" s="8" t="s">
        <v>8318</v>
      </c>
      <c r="Q1395" s="8" t="s">
        <v>8318</v>
      </c>
      <c r="R1395" s="8" t="s">
        <v>6245</v>
      </c>
      <c r="S1395" s="8" t="s">
        <v>6245</v>
      </c>
      <c r="T1395" s="8" t="s">
        <v>6246</v>
      </c>
      <c r="U1395" s="8" t="s">
        <v>7731</v>
      </c>
      <c r="V1395" s="8" t="s">
        <v>12347</v>
      </c>
      <c r="W1395" s="8" t="s">
        <v>165</v>
      </c>
      <c r="X1395" s="8"/>
      <c r="Y1395" s="94" t="str">
        <f>VLOOKUP(D1395,TIPOLOGIA!A:F,6,0)</f>
        <v>TIPO II</v>
      </c>
      <c r="Z1395" s="94" t="str">
        <f>VLOOKUP(D1395,TIPOLOGIA!A:F,5,0)</f>
        <v>TERRESTRE</v>
      </c>
      <c r="AA1395" s="8" t="s">
        <v>222</v>
      </c>
      <c r="AB1395" s="8">
        <v>1</v>
      </c>
      <c r="AC1395" s="86">
        <f>IF(W1395="SOPORTE_TELEFÓNICO",'BASE LIQUIDACION REDEBAN 2025'!$B$19,IF(AND(W1395="VISITA_TÉCNICA",Y1395="TIPO II"),'BASE LIQUIDACION REDEBAN 2025'!$B$18,'BASE LIQUIDACION REDEBAN 2025'!$B$17))</f>
        <v>67654.12000000001</v>
      </c>
      <c r="AD1395" s="86">
        <v>0</v>
      </c>
      <c r="AE1395" s="86">
        <f t="shared" si="21"/>
        <v>67654.12000000001</v>
      </c>
      <c r="AG1395" s="78"/>
    </row>
    <row r="1396" spans="1:33" s="49" customFormat="1">
      <c r="A1396" s="8" t="s">
        <v>90</v>
      </c>
      <c r="B1396" s="94" t="str">
        <f>VLOOKUP(A1396,'CENTRO DE COSTOS'!A:D,4,FALSE)</f>
        <v>JUAN SEBASTIÁN RÍOS CASTRILLÓN</v>
      </c>
      <c r="C1396" s="94" t="str">
        <f>VLOOKUP(A1396,'CENTRO DE COSTOS'!A:D,2,FALSE)</f>
        <v>0004-0005</v>
      </c>
      <c r="D1396" s="8">
        <v>5001</v>
      </c>
      <c r="E1396" s="8">
        <v>2755631</v>
      </c>
      <c r="F1396" s="8">
        <v>79668</v>
      </c>
      <c r="G1396" s="8" t="s">
        <v>6241</v>
      </c>
      <c r="H1396" s="8" t="s">
        <v>249</v>
      </c>
      <c r="I1396" s="8" t="s">
        <v>90</v>
      </c>
      <c r="J1396" s="8" t="s">
        <v>12348</v>
      </c>
      <c r="K1396" s="8" t="s">
        <v>160</v>
      </c>
      <c r="L1396" s="8" t="s">
        <v>12349</v>
      </c>
      <c r="M1396" s="183">
        <v>45917.603472222218</v>
      </c>
      <c r="N1396" s="183">
        <v>45922.611805555563</v>
      </c>
      <c r="O1396" s="8"/>
      <c r="P1396" s="8" t="s">
        <v>8318</v>
      </c>
      <c r="Q1396" s="8" t="s">
        <v>8318</v>
      </c>
      <c r="R1396" s="8" t="s">
        <v>6245</v>
      </c>
      <c r="S1396" s="8" t="s">
        <v>6245</v>
      </c>
      <c r="T1396" s="8" t="s">
        <v>6246</v>
      </c>
      <c r="U1396" s="8" t="s">
        <v>7731</v>
      </c>
      <c r="V1396" s="8" t="s">
        <v>12350</v>
      </c>
      <c r="W1396" s="8" t="s">
        <v>165</v>
      </c>
      <c r="X1396" s="8"/>
      <c r="Y1396" s="94" t="str">
        <f>VLOOKUP(D1396,TIPOLOGIA!A:F,6,0)</f>
        <v>TIPO I</v>
      </c>
      <c r="Z1396" s="94" t="str">
        <f>VLOOKUP(D1396,TIPOLOGIA!A:F,5,0)</f>
        <v>TERRESTRE</v>
      </c>
      <c r="AA1396" s="8" t="s">
        <v>1483</v>
      </c>
      <c r="AB1396" s="8">
        <v>1</v>
      </c>
      <c r="AC1396" s="86">
        <f>IF(W1396="SOPORTE_TELEFÓNICO",'BASE LIQUIDACION REDEBAN 2025'!$B$19,IF(AND(W1396="VISITA_TÉCNICA",Y1396="TIPO II"),'BASE LIQUIDACION REDEBAN 2025'!$B$18,'BASE LIQUIDACION REDEBAN 2025'!$B$17))</f>
        <v>35779.500569199998</v>
      </c>
      <c r="AD1396" s="86">
        <v>0</v>
      </c>
      <c r="AE1396" s="86">
        <f t="shared" si="21"/>
        <v>35779.500569199998</v>
      </c>
      <c r="AG1396" s="78"/>
    </row>
    <row r="1397" spans="1:33" s="49" customFormat="1">
      <c r="A1397" s="8" t="s">
        <v>68</v>
      </c>
      <c r="B1397" s="94" t="str">
        <f>VLOOKUP(A1397,'CENTRO DE COSTOS'!A:D,4,FALSE)</f>
        <v>WILLIAM ASDRUBAL ROZO ROZO</v>
      </c>
      <c r="C1397" s="94" t="str">
        <f>VLOOKUP(A1397,'CENTRO DE COSTOS'!A:D,2,FALSE)</f>
        <v>0004-0004</v>
      </c>
      <c r="D1397" s="8">
        <v>11001</v>
      </c>
      <c r="E1397" s="8">
        <v>2768608</v>
      </c>
      <c r="F1397" s="8">
        <v>63040</v>
      </c>
      <c r="G1397" s="8" t="s">
        <v>6241</v>
      </c>
      <c r="H1397" s="8" t="s">
        <v>417</v>
      </c>
      <c r="I1397" s="8" t="s">
        <v>68</v>
      </c>
      <c r="J1397" s="8" t="s">
        <v>12351</v>
      </c>
      <c r="K1397" s="8" t="s">
        <v>160</v>
      </c>
      <c r="L1397" s="8" t="s">
        <v>12352</v>
      </c>
      <c r="M1397" s="183">
        <v>45919.736111111109</v>
      </c>
      <c r="N1397" s="183">
        <v>45922.618055555547</v>
      </c>
      <c r="O1397" s="8"/>
      <c r="P1397" s="8" t="s">
        <v>8318</v>
      </c>
      <c r="Q1397" s="8" t="s">
        <v>8318</v>
      </c>
      <c r="R1397" s="8" t="s">
        <v>6245</v>
      </c>
      <c r="S1397" s="8" t="s">
        <v>6245</v>
      </c>
      <c r="T1397" s="8" t="s">
        <v>6246</v>
      </c>
      <c r="U1397" s="8" t="s">
        <v>7731</v>
      </c>
      <c r="V1397" s="8" t="s">
        <v>12353</v>
      </c>
      <c r="W1397" s="8" t="s">
        <v>165</v>
      </c>
      <c r="X1397" s="8"/>
      <c r="Y1397" s="94" t="str">
        <f>VLOOKUP(D1397,TIPOLOGIA!A:F,6,0)</f>
        <v>TIPO I</v>
      </c>
      <c r="Z1397" s="94" t="str">
        <f>VLOOKUP(D1397,TIPOLOGIA!A:F,5,0)</f>
        <v>TERRESTRE</v>
      </c>
      <c r="AA1397" s="8" t="s">
        <v>422</v>
      </c>
      <c r="AB1397" s="8">
        <v>1</v>
      </c>
      <c r="AC1397" s="86">
        <f>IF(W1397="SOPORTE_TELEFÓNICO",'BASE LIQUIDACION REDEBAN 2025'!$B$19,IF(AND(W1397="VISITA_TÉCNICA",Y1397="TIPO II"),'BASE LIQUIDACION REDEBAN 2025'!$B$18,'BASE LIQUIDACION REDEBAN 2025'!$B$17))</f>
        <v>35779.500569199998</v>
      </c>
      <c r="AD1397" s="86">
        <v>0</v>
      </c>
      <c r="AE1397" s="86">
        <f t="shared" si="21"/>
        <v>35779.500569199998</v>
      </c>
      <c r="AG1397" s="78"/>
    </row>
    <row r="1398" spans="1:33" s="49" customFormat="1">
      <c r="A1398" s="8" t="s">
        <v>76</v>
      </c>
      <c r="B1398" s="94" t="str">
        <f>VLOOKUP(A1398,'CENTRO DE COSTOS'!A:D,4,FALSE)</f>
        <v>DIEGO FERNANDO HENAO CARDONA</v>
      </c>
      <c r="C1398" s="94" t="str">
        <f>VLOOKUP(A1398,'CENTRO DE COSTOS'!A:D,2,FALSE)</f>
        <v>0004-0003</v>
      </c>
      <c r="D1398" s="8">
        <v>76001</v>
      </c>
      <c r="E1398" s="8">
        <v>2768064</v>
      </c>
      <c r="F1398" s="8">
        <v>76364</v>
      </c>
      <c r="G1398" s="8" t="s">
        <v>6241</v>
      </c>
      <c r="H1398" s="8" t="s">
        <v>232</v>
      </c>
      <c r="I1398" s="8" t="s">
        <v>76</v>
      </c>
      <c r="J1398" s="8" t="s">
        <v>12354</v>
      </c>
      <c r="K1398" s="8" t="s">
        <v>160</v>
      </c>
      <c r="L1398" s="8" t="s">
        <v>12355</v>
      </c>
      <c r="M1398" s="183">
        <v>45919.677777777782</v>
      </c>
      <c r="N1398" s="183">
        <v>45922.619444444441</v>
      </c>
      <c r="O1398" s="8"/>
      <c r="P1398" s="8" t="s">
        <v>8318</v>
      </c>
      <c r="Q1398" s="8" t="s">
        <v>8318</v>
      </c>
      <c r="R1398" s="8" t="s">
        <v>243</v>
      </c>
      <c r="S1398" s="8" t="s">
        <v>365</v>
      </c>
      <c r="T1398" s="8" t="s">
        <v>6246</v>
      </c>
      <c r="U1398" s="8" t="s">
        <v>7731</v>
      </c>
      <c r="V1398" s="8" t="s">
        <v>12356</v>
      </c>
      <c r="W1398" s="8" t="s">
        <v>165</v>
      </c>
      <c r="X1398" s="8"/>
      <c r="Y1398" s="94" t="str">
        <f>VLOOKUP(D1398,TIPOLOGIA!A:F,6,0)</f>
        <v>TIPO I</v>
      </c>
      <c r="Z1398" s="94" t="str">
        <f>VLOOKUP(D1398,TIPOLOGIA!A:F,5,0)</f>
        <v>TERRESTRE</v>
      </c>
      <c r="AA1398" s="8" t="s">
        <v>1200</v>
      </c>
      <c r="AB1398" s="8">
        <v>1</v>
      </c>
      <c r="AC1398" s="86">
        <f>IF(W1398="SOPORTE_TELEFÓNICO",'BASE LIQUIDACION REDEBAN 2025'!$B$19,IF(AND(W1398="VISITA_TÉCNICA",Y1398="TIPO II"),'BASE LIQUIDACION REDEBAN 2025'!$B$18,'BASE LIQUIDACION REDEBAN 2025'!$B$17))</f>
        <v>35779.500569199998</v>
      </c>
      <c r="AD1398" s="86">
        <v>0</v>
      </c>
      <c r="AE1398" s="86">
        <f t="shared" si="21"/>
        <v>35779.500569199998</v>
      </c>
      <c r="AG1398" s="78"/>
    </row>
    <row r="1399" spans="1:33" s="49" customFormat="1">
      <c r="A1399" s="8" t="s">
        <v>68</v>
      </c>
      <c r="B1399" s="94" t="str">
        <f>VLOOKUP(A1399,'CENTRO DE COSTOS'!A:D,4,FALSE)</f>
        <v>WILLIAM ASDRUBAL ROZO ROZO</v>
      </c>
      <c r="C1399" s="94" t="str">
        <f>VLOOKUP(A1399,'CENTRO DE COSTOS'!A:D,2,FALSE)</f>
        <v>0004-0004</v>
      </c>
      <c r="D1399" s="8">
        <v>25126</v>
      </c>
      <c r="E1399" s="8">
        <v>2769652</v>
      </c>
      <c r="F1399" s="8">
        <v>66656</v>
      </c>
      <c r="G1399" s="8" t="s">
        <v>6241</v>
      </c>
      <c r="H1399" s="8" t="s">
        <v>417</v>
      </c>
      <c r="I1399" s="8" t="s">
        <v>5506</v>
      </c>
      <c r="J1399" s="8" t="s">
        <v>12357</v>
      </c>
      <c r="K1399" s="8" t="s">
        <v>160</v>
      </c>
      <c r="L1399" s="8" t="s">
        <v>12358</v>
      </c>
      <c r="M1399" s="183">
        <v>45920.456944444442</v>
      </c>
      <c r="N1399" s="183">
        <v>45922.621527777781</v>
      </c>
      <c r="O1399" s="8"/>
      <c r="P1399" s="8" t="s">
        <v>8318</v>
      </c>
      <c r="Q1399" s="8" t="s">
        <v>8318</v>
      </c>
      <c r="R1399" s="8" t="s">
        <v>6245</v>
      </c>
      <c r="S1399" s="8" t="s">
        <v>6245</v>
      </c>
      <c r="T1399" s="8" t="s">
        <v>6246</v>
      </c>
      <c r="U1399" s="8" t="s">
        <v>7731</v>
      </c>
      <c r="V1399" s="8" t="s">
        <v>12333</v>
      </c>
      <c r="W1399" s="8" t="s">
        <v>165</v>
      </c>
      <c r="X1399" s="8"/>
      <c r="Y1399" s="94" t="str">
        <f>VLOOKUP(D1399,TIPOLOGIA!A:F,6,0)</f>
        <v>TIPO II</v>
      </c>
      <c r="Z1399" s="94" t="str">
        <f>VLOOKUP(D1399,TIPOLOGIA!A:F,5,0)</f>
        <v>TERRESTRE</v>
      </c>
      <c r="AA1399" s="8" t="s">
        <v>551</v>
      </c>
      <c r="AB1399" s="8">
        <v>1</v>
      </c>
      <c r="AC1399" s="86">
        <f>IF(W1399="SOPORTE_TELEFÓNICO",'BASE LIQUIDACION REDEBAN 2025'!$B$19,IF(AND(W1399="VISITA_TÉCNICA",Y1399="TIPO II"),'BASE LIQUIDACION REDEBAN 2025'!$B$18,'BASE LIQUIDACION REDEBAN 2025'!$B$17))</f>
        <v>67654.12000000001</v>
      </c>
      <c r="AD1399" s="86">
        <v>0</v>
      </c>
      <c r="AE1399" s="86">
        <f t="shared" si="21"/>
        <v>67654.12000000001</v>
      </c>
      <c r="AG1399" s="78"/>
    </row>
    <row r="1400" spans="1:33" s="49" customFormat="1">
      <c r="A1400" s="8" t="s">
        <v>60</v>
      </c>
      <c r="B1400" s="94" t="str">
        <f>VLOOKUP(A1400,'CENTRO DE COSTOS'!A:D,4,FALSE)</f>
        <v>JUAN SEBASTIÁN RÍOS CASTRILLÓN</v>
      </c>
      <c r="C1400" s="94" t="str">
        <f>VLOOKUP(A1400,'CENTRO DE COSTOS'!A:D,2,FALSE)</f>
        <v>0004-0005</v>
      </c>
      <c r="D1400" s="8">
        <v>5837</v>
      </c>
      <c r="E1400" s="8">
        <v>2768630</v>
      </c>
      <c r="F1400" s="8">
        <v>44527</v>
      </c>
      <c r="G1400" s="8" t="s">
        <v>6241</v>
      </c>
      <c r="H1400" s="8" t="s">
        <v>249</v>
      </c>
      <c r="I1400" s="8" t="s">
        <v>256</v>
      </c>
      <c r="J1400" s="8" t="s">
        <v>12359</v>
      </c>
      <c r="K1400" s="8" t="s">
        <v>160</v>
      </c>
      <c r="L1400" s="8" t="s">
        <v>12360</v>
      </c>
      <c r="M1400" s="183">
        <v>45920.375</v>
      </c>
      <c r="N1400" s="183">
        <v>45922.622916666667</v>
      </c>
      <c r="O1400" s="8"/>
      <c r="P1400" s="8" t="s">
        <v>8318</v>
      </c>
      <c r="Q1400" s="8" t="s">
        <v>8318</v>
      </c>
      <c r="R1400" s="8" t="s">
        <v>243</v>
      </c>
      <c r="S1400" s="8" t="s">
        <v>244</v>
      </c>
      <c r="T1400" s="8" t="s">
        <v>6246</v>
      </c>
      <c r="U1400" s="8" t="s">
        <v>7731</v>
      </c>
      <c r="V1400" s="8" t="s">
        <v>12361</v>
      </c>
      <c r="W1400" s="8" t="s">
        <v>8320</v>
      </c>
      <c r="X1400" s="8"/>
      <c r="Y1400" s="94" t="str">
        <f>VLOOKUP(D1400,TIPOLOGIA!A:F,6,0)</f>
        <v>TIPO II</v>
      </c>
      <c r="Z1400" s="94" t="str">
        <f>VLOOKUP(D1400,TIPOLOGIA!A:F,5,0)</f>
        <v>TERRESTRE</v>
      </c>
      <c r="AA1400" s="8" t="s">
        <v>648</v>
      </c>
      <c r="AB1400" s="8">
        <v>0</v>
      </c>
      <c r="AC1400" s="86">
        <f>IF(W1400="SOPORTE_TELEFÓNICO",'BASE LIQUIDACION REDEBAN 2025'!$B$19,IF(AND(W1400="VISITA_TÉCNICA",Y1400="TIPO II"),'BASE LIQUIDACION REDEBAN 2025'!$B$18,'BASE LIQUIDACION REDEBAN 2025'!$B$17))</f>
        <v>35779.500569199998</v>
      </c>
      <c r="AD1400" s="86">
        <v>0</v>
      </c>
      <c r="AE1400" s="86">
        <f t="shared" si="21"/>
        <v>35779.500569199998</v>
      </c>
      <c r="AG1400" s="78"/>
    </row>
    <row r="1401" spans="1:33" s="49" customFormat="1">
      <c r="A1401" s="8" t="s">
        <v>68</v>
      </c>
      <c r="B1401" s="94" t="str">
        <f>VLOOKUP(A1401,'CENTRO DE COSTOS'!A:D,4,FALSE)</f>
        <v>WILLIAM ASDRUBAL ROZO ROZO</v>
      </c>
      <c r="C1401" s="94" t="str">
        <f>VLOOKUP(A1401,'CENTRO DE COSTOS'!A:D,2,FALSE)</f>
        <v>0004-0004</v>
      </c>
      <c r="D1401" s="8">
        <v>25799</v>
      </c>
      <c r="E1401" s="8">
        <v>2754139</v>
      </c>
      <c r="F1401" s="8">
        <v>59613</v>
      </c>
      <c r="G1401" s="8" t="s">
        <v>6241</v>
      </c>
      <c r="H1401" s="8" t="s">
        <v>417</v>
      </c>
      <c r="I1401" s="8" t="s">
        <v>3694</v>
      </c>
      <c r="J1401" s="8" t="s">
        <v>12362</v>
      </c>
      <c r="K1401" s="8" t="s">
        <v>160</v>
      </c>
      <c r="L1401" s="8" t="s">
        <v>12363</v>
      </c>
      <c r="M1401" s="183">
        <v>45917.455555555563</v>
      </c>
      <c r="N1401" s="183">
        <v>45922.629861111112</v>
      </c>
      <c r="O1401" s="8"/>
      <c r="P1401" s="8" t="s">
        <v>8318</v>
      </c>
      <c r="Q1401" s="8" t="s">
        <v>8318</v>
      </c>
      <c r="R1401" s="8" t="s">
        <v>243</v>
      </c>
      <c r="S1401" s="8" t="s">
        <v>244</v>
      </c>
      <c r="T1401" s="8" t="s">
        <v>6246</v>
      </c>
      <c r="U1401" s="8" t="s">
        <v>7731</v>
      </c>
      <c r="V1401" s="8" t="s">
        <v>12364</v>
      </c>
      <c r="W1401" s="8" t="s">
        <v>165</v>
      </c>
      <c r="X1401" s="8"/>
      <c r="Y1401" s="94" t="str">
        <f>VLOOKUP(D1401,TIPOLOGIA!A:F,6,0)</f>
        <v>TIPO II</v>
      </c>
      <c r="Z1401" s="94" t="str">
        <f>VLOOKUP(D1401,TIPOLOGIA!A:F,5,0)</f>
        <v>TERRESTRE</v>
      </c>
      <c r="AA1401" s="8" t="s">
        <v>551</v>
      </c>
      <c r="AB1401" s="8">
        <v>1</v>
      </c>
      <c r="AC1401" s="86">
        <f>IF(W1401="SOPORTE_TELEFÓNICO",'BASE LIQUIDACION REDEBAN 2025'!$B$19,IF(AND(W1401="VISITA_TÉCNICA",Y1401="TIPO II"),'BASE LIQUIDACION REDEBAN 2025'!$B$18,'BASE LIQUIDACION REDEBAN 2025'!$B$17))</f>
        <v>67654.12000000001</v>
      </c>
      <c r="AD1401" s="86">
        <v>0</v>
      </c>
      <c r="AE1401" s="86">
        <f t="shared" si="21"/>
        <v>67654.12000000001</v>
      </c>
      <c r="AG1401" s="78"/>
    </row>
    <row r="1402" spans="1:33" s="49" customFormat="1">
      <c r="A1402" s="8" t="s">
        <v>94</v>
      </c>
      <c r="B1402" s="94" t="str">
        <f>VLOOKUP(A1402,'CENTRO DE COSTOS'!A:D,4,FALSE)</f>
        <v>DIEGO FERNANDO HENAO CARDONA</v>
      </c>
      <c r="C1402" s="94" t="str">
        <f>VLOOKUP(A1402,'CENTRO DE COSTOS'!A:D,2,FALSE)</f>
        <v>0004-0002</v>
      </c>
      <c r="D1402" s="8">
        <v>76400</v>
      </c>
      <c r="E1402" s="8">
        <v>2763323</v>
      </c>
      <c r="F1402" s="8">
        <v>79777</v>
      </c>
      <c r="G1402" s="8" t="s">
        <v>6241</v>
      </c>
      <c r="H1402" s="8" t="s">
        <v>232</v>
      </c>
      <c r="I1402" s="8" t="s">
        <v>289</v>
      </c>
      <c r="J1402" s="8" t="s">
        <v>12365</v>
      </c>
      <c r="K1402" s="8" t="s">
        <v>160</v>
      </c>
      <c r="L1402" s="8" t="s">
        <v>12366</v>
      </c>
      <c r="M1402" s="183">
        <v>45918.731249999997</v>
      </c>
      <c r="N1402" s="183">
        <v>45922.631249999999</v>
      </c>
      <c r="O1402" s="8"/>
      <c r="P1402" s="8" t="s">
        <v>8318</v>
      </c>
      <c r="Q1402" s="8" t="s">
        <v>8318</v>
      </c>
      <c r="R1402" s="8" t="s">
        <v>162</v>
      </c>
      <c r="S1402" s="8" t="s">
        <v>162</v>
      </c>
      <c r="T1402" s="8" t="s">
        <v>6246</v>
      </c>
      <c r="U1402" s="8" t="s">
        <v>7731</v>
      </c>
      <c r="V1402" s="8" t="s">
        <v>12367</v>
      </c>
      <c r="W1402" s="8" t="s">
        <v>165</v>
      </c>
      <c r="X1402" s="8"/>
      <c r="Y1402" s="94" t="str">
        <f>VLOOKUP(D1402,TIPOLOGIA!A:F,6,0)</f>
        <v>TIPO II</v>
      </c>
      <c r="Z1402" s="94" t="str">
        <f>VLOOKUP(D1402,TIPOLOGIA!A:F,5,0)</f>
        <v>TERRESTRE</v>
      </c>
      <c r="AA1402" s="8" t="s">
        <v>275</v>
      </c>
      <c r="AB1402" s="8">
        <v>1</v>
      </c>
      <c r="AC1402" s="86">
        <f>IF(W1402="SOPORTE_TELEFÓNICO",'BASE LIQUIDACION REDEBAN 2025'!$B$19,IF(AND(W1402="VISITA_TÉCNICA",Y1402="TIPO II"),'BASE LIQUIDACION REDEBAN 2025'!$B$18,'BASE LIQUIDACION REDEBAN 2025'!$B$17))</f>
        <v>67654.12000000001</v>
      </c>
      <c r="AD1402" s="86">
        <v>0</v>
      </c>
      <c r="AE1402" s="86">
        <f t="shared" si="21"/>
        <v>67654.12000000001</v>
      </c>
      <c r="AG1402" s="78"/>
    </row>
    <row r="1403" spans="1:33" s="49" customFormat="1">
      <c r="A1403" s="8" t="s">
        <v>98</v>
      </c>
      <c r="B1403" s="94" t="str">
        <f>VLOOKUP(A1403,'CENTRO DE COSTOS'!A:D,4,FALSE)</f>
        <v>MIGUEL JULIÁN HERNÁNDEZ GUARÍN</v>
      </c>
      <c r="C1403" s="94" t="str">
        <f>VLOOKUP(A1403,'CENTRO DE COSTOS'!A:D,2,FALSE)</f>
        <v>0004-0008</v>
      </c>
      <c r="D1403" s="8">
        <v>15667</v>
      </c>
      <c r="E1403" s="8">
        <v>2744520</v>
      </c>
      <c r="F1403" s="8">
        <v>66222</v>
      </c>
      <c r="G1403" s="8" t="s">
        <v>6241</v>
      </c>
      <c r="H1403" s="8" t="s">
        <v>406</v>
      </c>
      <c r="I1403" s="8" t="s">
        <v>12368</v>
      </c>
      <c r="J1403" s="8" t="s">
        <v>12369</v>
      </c>
      <c r="K1403" s="8" t="s">
        <v>160</v>
      </c>
      <c r="L1403" s="8" t="s">
        <v>12370</v>
      </c>
      <c r="M1403" s="183">
        <v>45915.697222222218</v>
      </c>
      <c r="N1403" s="183">
        <v>45922.636111111111</v>
      </c>
      <c r="O1403" s="8"/>
      <c r="P1403" s="8" t="s">
        <v>8318</v>
      </c>
      <c r="Q1403" s="8" t="s">
        <v>8318</v>
      </c>
      <c r="R1403" s="8" t="s">
        <v>6245</v>
      </c>
      <c r="S1403" s="8" t="s">
        <v>6245</v>
      </c>
      <c r="T1403" s="8" t="s">
        <v>6246</v>
      </c>
      <c r="U1403" s="8" t="s">
        <v>7731</v>
      </c>
      <c r="V1403" s="8" t="s">
        <v>12371</v>
      </c>
      <c r="W1403" s="8" t="s">
        <v>8320</v>
      </c>
      <c r="X1403" s="8"/>
      <c r="Y1403" s="94" t="str">
        <f>VLOOKUP(D1403,TIPOLOGIA!A:F,6,0)</f>
        <v>TIPO III</v>
      </c>
      <c r="Z1403" s="94" t="str">
        <f>VLOOKUP(D1403,TIPOLOGIA!A:F,5,0)</f>
        <v>TERRESTRE</v>
      </c>
      <c r="AA1403" s="8" t="s">
        <v>8550</v>
      </c>
      <c r="AB1403" s="8">
        <v>0</v>
      </c>
      <c r="AC1403" s="86">
        <f>IF(W1403="SOPORTE_TELEFÓNICO",'BASE LIQUIDACION REDEBAN 2025'!$B$19,IF(AND(W1403="VISITA_TÉCNICA",Y1403="TIPO II"),'BASE LIQUIDACION REDEBAN 2025'!$B$18,'BASE LIQUIDACION REDEBAN 2025'!$B$17))</f>
        <v>35779.500569199998</v>
      </c>
      <c r="AD1403" s="86">
        <v>0</v>
      </c>
      <c r="AE1403" s="86">
        <f t="shared" si="21"/>
        <v>35779.500569199998</v>
      </c>
      <c r="AG1403" s="78"/>
    </row>
    <row r="1404" spans="1:33" s="49" customFormat="1">
      <c r="A1404" s="8" t="s">
        <v>90</v>
      </c>
      <c r="B1404" s="94" t="str">
        <f>VLOOKUP(A1404,'CENTRO DE COSTOS'!A:D,4,FALSE)</f>
        <v>JUAN SEBASTIÁN RÍOS CASTRILLÓN</v>
      </c>
      <c r="C1404" s="94" t="str">
        <f>VLOOKUP(A1404,'CENTRO DE COSTOS'!A:D,2,FALSE)</f>
        <v>0004-0005</v>
      </c>
      <c r="D1404" s="8">
        <v>5088</v>
      </c>
      <c r="E1404" s="8">
        <v>2738302</v>
      </c>
      <c r="F1404" s="8">
        <v>65527</v>
      </c>
      <c r="G1404" s="8" t="s">
        <v>6241</v>
      </c>
      <c r="H1404" s="8" t="s">
        <v>249</v>
      </c>
      <c r="I1404" s="8" t="s">
        <v>384</v>
      </c>
      <c r="J1404" s="8" t="s">
        <v>12372</v>
      </c>
      <c r="K1404" s="8" t="s">
        <v>160</v>
      </c>
      <c r="L1404" s="8" t="s">
        <v>12373</v>
      </c>
      <c r="M1404" s="183">
        <v>45914.478472222218</v>
      </c>
      <c r="N1404" s="183">
        <v>45922.658333333333</v>
      </c>
      <c r="O1404" s="8"/>
      <c r="P1404" s="8" t="s">
        <v>8318</v>
      </c>
      <c r="Q1404" s="8" t="s">
        <v>8318</v>
      </c>
      <c r="R1404" s="8" t="s">
        <v>243</v>
      </c>
      <c r="S1404" s="8" t="s">
        <v>244</v>
      </c>
      <c r="T1404" s="8" t="s">
        <v>6246</v>
      </c>
      <c r="U1404" s="8" t="s">
        <v>7731</v>
      </c>
      <c r="V1404" s="8" t="s">
        <v>12374</v>
      </c>
      <c r="W1404" s="8" t="s">
        <v>165</v>
      </c>
      <c r="X1404" s="8"/>
      <c r="Y1404" s="94" t="str">
        <f>VLOOKUP(D1404,TIPOLOGIA!A:F,6,0)</f>
        <v>TIPO I</v>
      </c>
      <c r="Z1404" s="94" t="str">
        <f>VLOOKUP(D1404,TIPOLOGIA!A:F,5,0)</f>
        <v>TERRESTRE</v>
      </c>
      <c r="AA1404" s="8" t="s">
        <v>11005</v>
      </c>
      <c r="AB1404" s="8">
        <v>1</v>
      </c>
      <c r="AC1404" s="86">
        <f>IF(W1404="SOPORTE_TELEFÓNICO",'BASE LIQUIDACION REDEBAN 2025'!$B$19,IF(AND(W1404="VISITA_TÉCNICA",Y1404="TIPO II"),'BASE LIQUIDACION REDEBAN 2025'!$B$18,'BASE LIQUIDACION REDEBAN 2025'!$B$17))</f>
        <v>35779.500569199998</v>
      </c>
      <c r="AD1404" s="86">
        <v>0</v>
      </c>
      <c r="AE1404" s="86">
        <f t="shared" ref="AE1404:AE1466" si="22">IF(W1404="VISITA_TÉCNICA",AC1404*AB1404,AC1404)</f>
        <v>35779.500569199998</v>
      </c>
      <c r="AG1404" s="78"/>
    </row>
    <row r="1405" spans="1:33" s="49" customFormat="1">
      <c r="A1405" s="8" t="s">
        <v>94</v>
      </c>
      <c r="B1405" s="94" t="str">
        <f>VLOOKUP(A1405,'CENTRO DE COSTOS'!A:D,4,FALSE)</f>
        <v>DIEGO FERNANDO HENAO CARDONA</v>
      </c>
      <c r="C1405" s="94" t="str">
        <f>VLOOKUP(A1405,'CENTRO DE COSTOS'!A:D,2,FALSE)</f>
        <v>0004-0002</v>
      </c>
      <c r="D1405" s="8">
        <v>76147</v>
      </c>
      <c r="E1405" s="8">
        <v>2767431</v>
      </c>
      <c r="F1405" s="8">
        <v>79183</v>
      </c>
      <c r="G1405" s="8" t="s">
        <v>6241</v>
      </c>
      <c r="H1405" s="8" t="s">
        <v>232</v>
      </c>
      <c r="I1405" s="8" t="s">
        <v>1202</v>
      </c>
      <c r="J1405" s="8" t="s">
        <v>5310</v>
      </c>
      <c r="K1405" s="8" t="s">
        <v>160</v>
      </c>
      <c r="L1405" s="8" t="s">
        <v>12375</v>
      </c>
      <c r="M1405" s="183">
        <v>45919.602777777778</v>
      </c>
      <c r="N1405" s="183">
        <v>45922.681944444441</v>
      </c>
      <c r="O1405" s="8"/>
      <c r="P1405" s="8" t="s">
        <v>8318</v>
      </c>
      <c r="Q1405" s="8" t="s">
        <v>8318</v>
      </c>
      <c r="R1405" s="8" t="s">
        <v>6245</v>
      </c>
      <c r="S1405" s="8" t="s">
        <v>6245</v>
      </c>
      <c r="T1405" s="8" t="s">
        <v>6246</v>
      </c>
      <c r="U1405" s="8" t="s">
        <v>7731</v>
      </c>
      <c r="V1405" s="8" t="s">
        <v>12376</v>
      </c>
      <c r="W1405" s="8" t="s">
        <v>165</v>
      </c>
      <c r="X1405" s="8"/>
      <c r="Y1405" s="94" t="str">
        <f>VLOOKUP(D1405,TIPOLOGIA!A:F,6,0)</f>
        <v>TIPO I</v>
      </c>
      <c r="Z1405" s="94" t="str">
        <f>VLOOKUP(D1405,TIPOLOGIA!A:F,5,0)</f>
        <v>TERRESTRE</v>
      </c>
      <c r="AA1405" s="8" t="s">
        <v>275</v>
      </c>
      <c r="AB1405" s="8">
        <v>1</v>
      </c>
      <c r="AC1405" s="86">
        <f>IF(W1405="SOPORTE_TELEFÓNICO",'BASE LIQUIDACION REDEBAN 2025'!$B$19,IF(AND(W1405="VISITA_TÉCNICA",Y1405="TIPO II"),'BASE LIQUIDACION REDEBAN 2025'!$B$18,'BASE LIQUIDACION REDEBAN 2025'!$B$17))</f>
        <v>35779.500569199998</v>
      </c>
      <c r="AD1405" s="86">
        <v>0</v>
      </c>
      <c r="AE1405" s="86">
        <f t="shared" si="22"/>
        <v>35779.500569199998</v>
      </c>
      <c r="AG1405" s="78"/>
    </row>
    <row r="1406" spans="1:33" s="49" customFormat="1">
      <c r="A1406" s="8" t="s">
        <v>86</v>
      </c>
      <c r="B1406" s="94" t="str">
        <f>VLOOKUP(A1406,'CENTRO DE COSTOS'!A:D,4,FALSE)</f>
        <v>KEVIN ALEXIS CORZO BUSTOS</v>
      </c>
      <c r="C1406" s="94" t="str">
        <f>VLOOKUP(A1406,'CENTRO DE COSTOS'!A:D,2,FALSE)</f>
        <v>0004-0007</v>
      </c>
      <c r="D1406" s="8">
        <v>73024</v>
      </c>
      <c r="E1406" s="8">
        <v>2744566</v>
      </c>
      <c r="F1406" s="8">
        <v>64798</v>
      </c>
      <c r="G1406" s="8" t="s">
        <v>6241</v>
      </c>
      <c r="H1406" s="8" t="s">
        <v>494</v>
      </c>
      <c r="I1406" s="8" t="s">
        <v>12377</v>
      </c>
      <c r="J1406" s="8" t="s">
        <v>12378</v>
      </c>
      <c r="K1406" s="8" t="s">
        <v>160</v>
      </c>
      <c r="L1406" s="8" t="s">
        <v>12379</v>
      </c>
      <c r="M1406" s="183">
        <v>45915.704861111109</v>
      </c>
      <c r="N1406" s="183">
        <v>45922.6875</v>
      </c>
      <c r="O1406" s="8"/>
      <c r="P1406" s="8" t="s">
        <v>8318</v>
      </c>
      <c r="Q1406" s="8" t="s">
        <v>8318</v>
      </c>
      <c r="R1406" s="8" t="s">
        <v>162</v>
      </c>
      <c r="S1406" s="8" t="s">
        <v>6245</v>
      </c>
      <c r="T1406" s="8" t="s">
        <v>6246</v>
      </c>
      <c r="U1406" s="8" t="s">
        <v>7731</v>
      </c>
      <c r="V1406" s="8" t="s">
        <v>12380</v>
      </c>
      <c r="W1406" s="8" t="s">
        <v>8320</v>
      </c>
      <c r="X1406" s="8"/>
      <c r="Y1406" s="94" t="str">
        <f>VLOOKUP(D1406,TIPOLOGIA!A:F,6,0)</f>
        <v>TIPO IV</v>
      </c>
      <c r="Z1406" s="94" t="str">
        <f>VLOOKUP(D1406,TIPOLOGIA!A:F,5,0)</f>
        <v>TERRESTRE</v>
      </c>
      <c r="AA1406" s="8" t="s">
        <v>8550</v>
      </c>
      <c r="AB1406" s="8">
        <v>0</v>
      </c>
      <c r="AC1406" s="86">
        <f>IF(W1406="SOPORTE_TELEFÓNICO",'BASE LIQUIDACION REDEBAN 2025'!$B$19,IF(AND(W1406="VISITA_TÉCNICA",Y1406="TIPO II"),'BASE LIQUIDACION REDEBAN 2025'!$B$18,'BASE LIQUIDACION REDEBAN 2025'!$B$17))</f>
        <v>35779.500569199998</v>
      </c>
      <c r="AD1406" s="86">
        <v>0</v>
      </c>
      <c r="AE1406" s="86">
        <f t="shared" si="22"/>
        <v>35779.500569199998</v>
      </c>
      <c r="AG1406" s="78"/>
    </row>
    <row r="1407" spans="1:33" s="49" customFormat="1">
      <c r="A1407" s="8" t="s">
        <v>60</v>
      </c>
      <c r="B1407" s="94" t="str">
        <f>VLOOKUP(A1407,'CENTRO DE COSTOS'!A:D,4,FALSE)</f>
        <v>JUAN SEBASTIÁN RÍOS CASTRILLÓN</v>
      </c>
      <c r="C1407" s="94" t="str">
        <f>VLOOKUP(A1407,'CENTRO DE COSTOS'!A:D,2,FALSE)</f>
        <v>0004-0005</v>
      </c>
      <c r="D1407" s="8">
        <v>5837</v>
      </c>
      <c r="E1407" s="8">
        <v>2769950</v>
      </c>
      <c r="F1407" s="8">
        <v>73555</v>
      </c>
      <c r="G1407" s="8" t="s">
        <v>6241</v>
      </c>
      <c r="H1407" s="8" t="s">
        <v>249</v>
      </c>
      <c r="I1407" s="8" t="s">
        <v>256</v>
      </c>
      <c r="J1407" s="8" t="s">
        <v>12381</v>
      </c>
      <c r="K1407" s="8" t="s">
        <v>160</v>
      </c>
      <c r="L1407" s="8" t="s">
        <v>12382</v>
      </c>
      <c r="M1407" s="183">
        <v>45922.333333333343</v>
      </c>
      <c r="N1407" s="183">
        <v>45923.338194444441</v>
      </c>
      <c r="O1407" s="8"/>
      <c r="P1407" s="8" t="s">
        <v>8318</v>
      </c>
      <c r="Q1407" s="8" t="s">
        <v>8318</v>
      </c>
      <c r="R1407" s="8" t="s">
        <v>243</v>
      </c>
      <c r="S1407" s="8" t="s">
        <v>244</v>
      </c>
      <c r="T1407" s="8" t="s">
        <v>6246</v>
      </c>
      <c r="U1407" s="8" t="s">
        <v>7731</v>
      </c>
      <c r="V1407" s="8" t="s">
        <v>12383</v>
      </c>
      <c r="W1407" s="8" t="s">
        <v>8320</v>
      </c>
      <c r="X1407" s="8"/>
      <c r="Y1407" s="94" t="str">
        <f>VLOOKUP(D1407,TIPOLOGIA!A:F,6,0)</f>
        <v>TIPO II</v>
      </c>
      <c r="Z1407" s="94" t="str">
        <f>VLOOKUP(D1407,TIPOLOGIA!A:F,5,0)</f>
        <v>TERRESTRE</v>
      </c>
      <c r="AA1407" s="8" t="s">
        <v>648</v>
      </c>
      <c r="AB1407" s="8">
        <v>0</v>
      </c>
      <c r="AC1407" s="86">
        <f>IF(W1407="SOPORTE_TELEFÓNICO",'BASE LIQUIDACION REDEBAN 2025'!$B$19,IF(AND(W1407="VISITA_TÉCNICA",Y1407="TIPO II"),'BASE LIQUIDACION REDEBAN 2025'!$B$18,'BASE LIQUIDACION REDEBAN 2025'!$B$17))</f>
        <v>35779.500569199998</v>
      </c>
      <c r="AD1407" s="86">
        <v>0</v>
      </c>
      <c r="AE1407" s="86">
        <f t="shared" si="22"/>
        <v>35779.500569199998</v>
      </c>
      <c r="AG1407" s="78"/>
    </row>
    <row r="1408" spans="1:33" s="49" customFormat="1">
      <c r="A1408" s="8" t="s">
        <v>72</v>
      </c>
      <c r="B1408" s="94" t="str">
        <f>VLOOKUP(A1408,'CENTRO DE COSTOS'!A:D,4,FALSE)</f>
        <v>MIGUEL JULIÁN HERNÁNDEZ GUARÍN</v>
      </c>
      <c r="C1408" s="94" t="str">
        <f>VLOOKUP(A1408,'CENTRO DE COSTOS'!A:D,2,FALSE)</f>
        <v>0004-0008</v>
      </c>
      <c r="D1408" s="8">
        <v>68001</v>
      </c>
      <c r="E1408" s="8">
        <v>2772236</v>
      </c>
      <c r="F1408" s="8">
        <v>38090</v>
      </c>
      <c r="G1408" s="8" t="s">
        <v>6241</v>
      </c>
      <c r="H1408" s="8" t="s">
        <v>224</v>
      </c>
      <c r="I1408" s="8" t="s">
        <v>72</v>
      </c>
      <c r="J1408" s="8" t="s">
        <v>12384</v>
      </c>
      <c r="K1408" s="8" t="s">
        <v>160</v>
      </c>
      <c r="L1408" s="8" t="s">
        <v>12385</v>
      </c>
      <c r="M1408" s="183">
        <v>45922.380555555559</v>
      </c>
      <c r="N1408" s="183">
        <v>45923.340277777781</v>
      </c>
      <c r="O1408" s="8"/>
      <c r="P1408" s="8" t="s">
        <v>8318</v>
      </c>
      <c r="Q1408" s="8" t="s">
        <v>8318</v>
      </c>
      <c r="R1408" s="8" t="s">
        <v>243</v>
      </c>
      <c r="S1408" s="8" t="s">
        <v>365</v>
      </c>
      <c r="T1408" s="8" t="s">
        <v>6246</v>
      </c>
      <c r="U1408" s="8" t="s">
        <v>7731</v>
      </c>
      <c r="V1408" s="8" t="s">
        <v>12386</v>
      </c>
      <c r="W1408" s="8" t="s">
        <v>165</v>
      </c>
      <c r="X1408" s="8"/>
      <c r="Y1408" s="94" t="str">
        <f>VLOOKUP(D1408,TIPOLOGIA!A:F,6,0)</f>
        <v>TIPO I</v>
      </c>
      <c r="Z1408" s="94" t="str">
        <f>VLOOKUP(D1408,TIPOLOGIA!A:F,5,0)</f>
        <v>TERRESTRE</v>
      </c>
      <c r="AA1408" s="8" t="s">
        <v>747</v>
      </c>
      <c r="AB1408" s="8">
        <v>1</v>
      </c>
      <c r="AC1408" s="86">
        <f>IF(W1408="SOPORTE_TELEFÓNICO",'BASE LIQUIDACION REDEBAN 2025'!$B$19,IF(AND(W1408="VISITA_TÉCNICA",Y1408="TIPO II"),'BASE LIQUIDACION REDEBAN 2025'!$B$18,'BASE LIQUIDACION REDEBAN 2025'!$B$17))</f>
        <v>35779.500569199998</v>
      </c>
      <c r="AD1408" s="86">
        <v>0</v>
      </c>
      <c r="AE1408" s="86">
        <f t="shared" si="22"/>
        <v>35779.500569199998</v>
      </c>
      <c r="AG1408" s="78"/>
    </row>
    <row r="1409" spans="1:33" s="49" customFormat="1">
      <c r="A1409" s="8" t="s">
        <v>72</v>
      </c>
      <c r="B1409" s="94" t="str">
        <f>VLOOKUP(A1409,'CENTRO DE COSTOS'!A:D,4,FALSE)</f>
        <v>MIGUEL JULIÁN HERNÁNDEZ GUARÍN</v>
      </c>
      <c r="C1409" s="94" t="str">
        <f>VLOOKUP(A1409,'CENTRO DE COSTOS'!A:D,2,FALSE)</f>
        <v>0004-0008</v>
      </c>
      <c r="D1409" s="8">
        <v>68001</v>
      </c>
      <c r="E1409" s="8">
        <v>2774780</v>
      </c>
      <c r="F1409" s="8">
        <v>78505</v>
      </c>
      <c r="G1409" s="8" t="s">
        <v>6241</v>
      </c>
      <c r="H1409" s="8" t="s">
        <v>224</v>
      </c>
      <c r="I1409" s="8" t="s">
        <v>72</v>
      </c>
      <c r="J1409" s="8" t="s">
        <v>5447</v>
      </c>
      <c r="K1409" s="8" t="s">
        <v>160</v>
      </c>
      <c r="L1409" s="8" t="s">
        <v>12387</v>
      </c>
      <c r="M1409" s="183">
        <v>45922.507638888892</v>
      </c>
      <c r="N1409" s="183">
        <v>45923.341666666667</v>
      </c>
      <c r="O1409" s="8"/>
      <c r="P1409" s="8" t="s">
        <v>8318</v>
      </c>
      <c r="Q1409" s="8" t="s">
        <v>8318</v>
      </c>
      <c r="R1409" s="8" t="s">
        <v>6245</v>
      </c>
      <c r="S1409" s="8" t="s">
        <v>6245</v>
      </c>
      <c r="T1409" s="8" t="s">
        <v>6246</v>
      </c>
      <c r="U1409" s="8" t="s">
        <v>7731</v>
      </c>
      <c r="V1409" s="8" t="s">
        <v>12388</v>
      </c>
      <c r="W1409" s="8" t="s">
        <v>165</v>
      </c>
      <c r="X1409" s="8"/>
      <c r="Y1409" s="94" t="str">
        <f>VLOOKUP(D1409,TIPOLOGIA!A:F,6,0)</f>
        <v>TIPO I</v>
      </c>
      <c r="Z1409" s="94" t="str">
        <f>VLOOKUP(D1409,TIPOLOGIA!A:F,5,0)</f>
        <v>TERRESTRE</v>
      </c>
      <c r="AA1409" s="8" t="s">
        <v>747</v>
      </c>
      <c r="AB1409" s="8">
        <v>1</v>
      </c>
      <c r="AC1409" s="86">
        <f>IF(W1409="SOPORTE_TELEFÓNICO",'BASE LIQUIDACION REDEBAN 2025'!$B$19,IF(AND(W1409="VISITA_TÉCNICA",Y1409="TIPO II"),'BASE LIQUIDACION REDEBAN 2025'!$B$18,'BASE LIQUIDACION REDEBAN 2025'!$B$17))</f>
        <v>35779.500569199998</v>
      </c>
      <c r="AD1409" s="86">
        <v>0</v>
      </c>
      <c r="AE1409" s="86">
        <f t="shared" si="22"/>
        <v>35779.500569199998</v>
      </c>
      <c r="AG1409" s="78"/>
    </row>
    <row r="1410" spans="1:33" s="49" customFormat="1">
      <c r="A1410" s="8" t="s">
        <v>96</v>
      </c>
      <c r="B1410" s="94" t="str">
        <f>VLOOKUP(A1410,'CENTRO DE COSTOS'!A:D,4,FALSE)</f>
        <v>JOSE MAURICIO HERNANDEZ ROJAS</v>
      </c>
      <c r="C1410" s="94" t="str">
        <f>VLOOKUP(A1410,'CENTRO DE COSTOS'!A:D,2,FALSE)</f>
        <v>0004-0001</v>
      </c>
      <c r="D1410" s="8">
        <v>47545</v>
      </c>
      <c r="E1410" s="8">
        <v>2746044</v>
      </c>
      <c r="F1410" s="8">
        <v>56170</v>
      </c>
      <c r="G1410" s="8" t="s">
        <v>6241</v>
      </c>
      <c r="H1410" s="8" t="s">
        <v>438</v>
      </c>
      <c r="I1410" s="8" t="s">
        <v>12389</v>
      </c>
      <c r="J1410" s="8" t="s">
        <v>12390</v>
      </c>
      <c r="K1410" s="8" t="s">
        <v>160</v>
      </c>
      <c r="L1410" s="8" t="s">
        <v>12391</v>
      </c>
      <c r="M1410" s="183">
        <v>45916.363194444442</v>
      </c>
      <c r="N1410" s="183">
        <v>45923.342361111107</v>
      </c>
      <c r="O1410" s="8"/>
      <c r="P1410" s="8" t="s">
        <v>8318</v>
      </c>
      <c r="Q1410" s="8" t="s">
        <v>8318</v>
      </c>
      <c r="R1410" s="8" t="s">
        <v>243</v>
      </c>
      <c r="S1410" s="8" t="s">
        <v>244</v>
      </c>
      <c r="T1410" s="8" t="s">
        <v>6246</v>
      </c>
      <c r="U1410" s="8" t="s">
        <v>7731</v>
      </c>
      <c r="V1410" s="8" t="s">
        <v>12392</v>
      </c>
      <c r="W1410" s="8" t="s">
        <v>8320</v>
      </c>
      <c r="X1410" s="8"/>
      <c r="Y1410" s="94" t="str">
        <f>VLOOKUP(D1410,TIPOLOGIA!A:F,6,0)</f>
        <v>TIPO IV</v>
      </c>
      <c r="Z1410" s="94" t="str">
        <f>VLOOKUP(D1410,TIPOLOGIA!A:F,5,0)</f>
        <v>TERRESTRE</v>
      </c>
      <c r="AA1410" s="8"/>
      <c r="AB1410" s="8">
        <v>0</v>
      </c>
      <c r="AC1410" s="86">
        <f>IF(W1410="SOPORTE_TELEFÓNICO",'BASE LIQUIDACION REDEBAN 2025'!$B$19,IF(AND(W1410="VISITA_TÉCNICA",Y1410="TIPO II"),'BASE LIQUIDACION REDEBAN 2025'!$B$18,'BASE LIQUIDACION REDEBAN 2025'!$B$17))</f>
        <v>35779.500569199998</v>
      </c>
      <c r="AD1410" s="86">
        <v>0</v>
      </c>
      <c r="AE1410" s="86">
        <f t="shared" si="22"/>
        <v>35779.500569199998</v>
      </c>
      <c r="AG1410" s="78"/>
    </row>
    <row r="1411" spans="1:33" s="49" customFormat="1">
      <c r="A1411" s="8" t="s">
        <v>72</v>
      </c>
      <c r="B1411" s="94" t="str">
        <f>VLOOKUP(A1411,'CENTRO DE COSTOS'!A:D,4,FALSE)</f>
        <v>MIGUEL JULIÁN HERNÁNDEZ GUARÍN</v>
      </c>
      <c r="C1411" s="94" t="str">
        <f>VLOOKUP(A1411,'CENTRO DE COSTOS'!A:D,2,FALSE)</f>
        <v>0004-0008</v>
      </c>
      <c r="D1411" s="8">
        <v>68276</v>
      </c>
      <c r="E1411" s="8">
        <v>2774653</v>
      </c>
      <c r="F1411" s="8">
        <v>17257</v>
      </c>
      <c r="G1411" s="8" t="s">
        <v>6241</v>
      </c>
      <c r="H1411" s="8" t="s">
        <v>224</v>
      </c>
      <c r="I1411" s="8" t="s">
        <v>2314</v>
      </c>
      <c r="J1411" s="8" t="s">
        <v>12393</v>
      </c>
      <c r="K1411" s="8" t="s">
        <v>160</v>
      </c>
      <c r="L1411" s="8" t="s">
        <v>12394</v>
      </c>
      <c r="M1411" s="183">
        <v>45922.496527777781</v>
      </c>
      <c r="N1411" s="183">
        <v>45923.344444444447</v>
      </c>
      <c r="O1411" s="8"/>
      <c r="P1411" s="8" t="s">
        <v>8318</v>
      </c>
      <c r="Q1411" s="8" t="s">
        <v>8318</v>
      </c>
      <c r="R1411" s="8" t="s">
        <v>6245</v>
      </c>
      <c r="S1411" s="8" t="s">
        <v>6245</v>
      </c>
      <c r="T1411" s="8" t="s">
        <v>6246</v>
      </c>
      <c r="U1411" s="8" t="s">
        <v>7731</v>
      </c>
      <c r="V1411" s="8" t="s">
        <v>12395</v>
      </c>
      <c r="W1411" s="8" t="s">
        <v>165</v>
      </c>
      <c r="X1411" s="8"/>
      <c r="Y1411" s="94" t="str">
        <f>VLOOKUP(D1411,TIPOLOGIA!A:F,6,0)</f>
        <v>TIPO I</v>
      </c>
      <c r="Z1411" s="94" t="str">
        <f>VLOOKUP(D1411,TIPOLOGIA!A:F,5,0)</f>
        <v>TERRESTRE</v>
      </c>
      <c r="AA1411" s="8" t="s">
        <v>480</v>
      </c>
      <c r="AB1411" s="8">
        <v>1</v>
      </c>
      <c r="AC1411" s="86">
        <f>IF(W1411="SOPORTE_TELEFÓNICO",'BASE LIQUIDACION REDEBAN 2025'!$B$19,IF(AND(W1411="VISITA_TÉCNICA",Y1411="TIPO II"),'BASE LIQUIDACION REDEBAN 2025'!$B$18,'BASE LIQUIDACION REDEBAN 2025'!$B$17))</f>
        <v>35779.500569199998</v>
      </c>
      <c r="AD1411" s="86">
        <v>0</v>
      </c>
      <c r="AE1411" s="86">
        <f t="shared" si="22"/>
        <v>35779.500569199998</v>
      </c>
      <c r="AG1411" s="78"/>
    </row>
    <row r="1412" spans="1:33" s="49" customFormat="1">
      <c r="A1412" s="8" t="s">
        <v>72</v>
      </c>
      <c r="B1412" s="94" t="str">
        <f>VLOOKUP(A1412,'CENTRO DE COSTOS'!A:D,4,FALSE)</f>
        <v>MIGUEL JULIÁN HERNÁNDEZ GUARÍN</v>
      </c>
      <c r="C1412" s="94" t="str">
        <f>VLOOKUP(A1412,'CENTRO DE COSTOS'!A:D,2,FALSE)</f>
        <v>0004-0008</v>
      </c>
      <c r="D1412" s="8">
        <v>68001</v>
      </c>
      <c r="E1412" s="8">
        <v>2773028</v>
      </c>
      <c r="F1412" s="8">
        <v>46626</v>
      </c>
      <c r="G1412" s="8" t="s">
        <v>6241</v>
      </c>
      <c r="H1412" s="8" t="s">
        <v>224</v>
      </c>
      <c r="I1412" s="8" t="s">
        <v>72</v>
      </c>
      <c r="J1412" s="8" t="s">
        <v>12396</v>
      </c>
      <c r="K1412" s="8" t="s">
        <v>160</v>
      </c>
      <c r="L1412" s="8" t="s">
        <v>12397</v>
      </c>
      <c r="M1412" s="183">
        <v>45922.409722222219</v>
      </c>
      <c r="N1412" s="183">
        <v>45923.34652777778</v>
      </c>
      <c r="O1412" s="8"/>
      <c r="P1412" s="8" t="s">
        <v>8318</v>
      </c>
      <c r="Q1412" s="8" t="s">
        <v>8318</v>
      </c>
      <c r="R1412" s="8" t="s">
        <v>243</v>
      </c>
      <c r="S1412" s="8" t="s">
        <v>365</v>
      </c>
      <c r="T1412" s="8" t="s">
        <v>6246</v>
      </c>
      <c r="U1412" s="8" t="s">
        <v>7731</v>
      </c>
      <c r="V1412" s="8" t="s">
        <v>12398</v>
      </c>
      <c r="W1412" s="8" t="s">
        <v>165</v>
      </c>
      <c r="X1412" s="8"/>
      <c r="Y1412" s="94" t="str">
        <f>VLOOKUP(D1412,TIPOLOGIA!A:F,6,0)</f>
        <v>TIPO I</v>
      </c>
      <c r="Z1412" s="94" t="str">
        <f>VLOOKUP(D1412,TIPOLOGIA!A:F,5,0)</f>
        <v>TERRESTRE</v>
      </c>
      <c r="AA1412" s="8" t="s">
        <v>1135</v>
      </c>
      <c r="AB1412" s="8">
        <v>1</v>
      </c>
      <c r="AC1412" s="86">
        <f>IF(W1412="SOPORTE_TELEFÓNICO",'BASE LIQUIDACION REDEBAN 2025'!$B$19,IF(AND(W1412="VISITA_TÉCNICA",Y1412="TIPO II"),'BASE LIQUIDACION REDEBAN 2025'!$B$18,'BASE LIQUIDACION REDEBAN 2025'!$B$17))</f>
        <v>35779.500569199998</v>
      </c>
      <c r="AD1412" s="86">
        <v>0</v>
      </c>
      <c r="AE1412" s="86">
        <f t="shared" si="22"/>
        <v>35779.500569199998</v>
      </c>
      <c r="AG1412" s="78"/>
    </row>
    <row r="1413" spans="1:33" s="49" customFormat="1">
      <c r="A1413" s="8" t="s">
        <v>72</v>
      </c>
      <c r="B1413" s="94" t="str">
        <f>VLOOKUP(A1413,'CENTRO DE COSTOS'!A:D,4,FALSE)</f>
        <v>MIGUEL JULIÁN HERNÁNDEZ GUARÍN</v>
      </c>
      <c r="C1413" s="94" t="str">
        <f>VLOOKUP(A1413,'CENTRO DE COSTOS'!A:D,2,FALSE)</f>
        <v>0004-0008</v>
      </c>
      <c r="D1413" s="8">
        <v>68001</v>
      </c>
      <c r="E1413" s="8">
        <v>2773694</v>
      </c>
      <c r="F1413" s="8">
        <v>46321</v>
      </c>
      <c r="G1413" s="8" t="s">
        <v>6241</v>
      </c>
      <c r="H1413" s="8" t="s">
        <v>224</v>
      </c>
      <c r="I1413" s="8" t="s">
        <v>72</v>
      </c>
      <c r="J1413" s="8" t="s">
        <v>12399</v>
      </c>
      <c r="K1413" s="8" t="s">
        <v>160</v>
      </c>
      <c r="L1413" s="8" t="s">
        <v>12400</v>
      </c>
      <c r="M1413" s="183">
        <v>45922.446527777778</v>
      </c>
      <c r="N1413" s="183">
        <v>45923.348611111112</v>
      </c>
      <c r="O1413" s="8"/>
      <c r="P1413" s="8" t="s">
        <v>8318</v>
      </c>
      <c r="Q1413" s="8" t="s">
        <v>8318</v>
      </c>
      <c r="R1413" s="8" t="s">
        <v>243</v>
      </c>
      <c r="S1413" s="8" t="s">
        <v>365</v>
      </c>
      <c r="T1413" s="8" t="s">
        <v>6246</v>
      </c>
      <c r="U1413" s="8" t="s">
        <v>7731</v>
      </c>
      <c r="V1413" s="8" t="s">
        <v>12401</v>
      </c>
      <c r="W1413" s="8" t="s">
        <v>165</v>
      </c>
      <c r="X1413" s="8"/>
      <c r="Y1413" s="94" t="str">
        <f>VLOOKUP(D1413,TIPOLOGIA!A:F,6,0)</f>
        <v>TIPO I</v>
      </c>
      <c r="Z1413" s="94" t="str">
        <f>VLOOKUP(D1413,TIPOLOGIA!A:F,5,0)</f>
        <v>TERRESTRE</v>
      </c>
      <c r="AA1413" s="8" t="s">
        <v>1135</v>
      </c>
      <c r="AB1413" s="8">
        <v>1</v>
      </c>
      <c r="AC1413" s="86">
        <f>IF(W1413="SOPORTE_TELEFÓNICO",'BASE LIQUIDACION REDEBAN 2025'!$B$19,IF(AND(W1413="VISITA_TÉCNICA",Y1413="TIPO II"),'BASE LIQUIDACION REDEBAN 2025'!$B$18,'BASE LIQUIDACION REDEBAN 2025'!$B$17))</f>
        <v>35779.500569199998</v>
      </c>
      <c r="AD1413" s="86">
        <v>0</v>
      </c>
      <c r="AE1413" s="86">
        <f t="shared" si="22"/>
        <v>35779.500569199998</v>
      </c>
      <c r="AG1413" s="78"/>
    </row>
    <row r="1414" spans="1:33" s="49" customFormat="1">
      <c r="A1414" s="8" t="s">
        <v>60</v>
      </c>
      <c r="B1414" s="94" t="str">
        <f>VLOOKUP(A1414,'CENTRO DE COSTOS'!A:D,4,FALSE)</f>
        <v>JUAN SEBASTIÁN RÍOS CASTRILLÓN</v>
      </c>
      <c r="C1414" s="94" t="str">
        <f>VLOOKUP(A1414,'CENTRO DE COSTOS'!A:D,2,FALSE)</f>
        <v>0004-0005</v>
      </c>
      <c r="D1414" s="8">
        <v>5490</v>
      </c>
      <c r="E1414" s="8">
        <v>2763530</v>
      </c>
      <c r="F1414" s="8">
        <v>69669</v>
      </c>
      <c r="G1414" s="8" t="s">
        <v>6241</v>
      </c>
      <c r="H1414" s="8" t="s">
        <v>249</v>
      </c>
      <c r="I1414" s="8" t="s">
        <v>3361</v>
      </c>
      <c r="J1414" s="8" t="s">
        <v>12402</v>
      </c>
      <c r="K1414" s="8" t="s">
        <v>160</v>
      </c>
      <c r="L1414" s="8" t="s">
        <v>12403</v>
      </c>
      <c r="M1414" s="183">
        <v>45919.333333333343</v>
      </c>
      <c r="N1414" s="183">
        <v>45923.386805555558</v>
      </c>
      <c r="O1414" s="8"/>
      <c r="P1414" s="8" t="s">
        <v>8318</v>
      </c>
      <c r="Q1414" s="8" t="s">
        <v>8318</v>
      </c>
      <c r="R1414" s="8" t="s">
        <v>243</v>
      </c>
      <c r="S1414" s="8" t="s">
        <v>365</v>
      </c>
      <c r="T1414" s="8" t="s">
        <v>6246</v>
      </c>
      <c r="U1414" s="8" t="s">
        <v>7731</v>
      </c>
      <c r="V1414" s="8" t="s">
        <v>12404</v>
      </c>
      <c r="W1414" s="8" t="s">
        <v>8320</v>
      </c>
      <c r="X1414" s="8"/>
      <c r="Y1414" s="94" t="str">
        <f>VLOOKUP(D1414,TIPOLOGIA!A:F,6,0)</f>
        <v>TIPO II</v>
      </c>
      <c r="Z1414" s="94" t="str">
        <f>VLOOKUP(D1414,TIPOLOGIA!A:F,5,0)</f>
        <v>TERRESTRE</v>
      </c>
      <c r="AA1414" s="8" t="s">
        <v>648</v>
      </c>
      <c r="AB1414" s="8">
        <v>0</v>
      </c>
      <c r="AC1414" s="86">
        <f>IF(W1414="SOPORTE_TELEFÓNICO",'BASE LIQUIDACION REDEBAN 2025'!$B$19,IF(AND(W1414="VISITA_TÉCNICA",Y1414="TIPO II"),'BASE LIQUIDACION REDEBAN 2025'!$B$18,'BASE LIQUIDACION REDEBAN 2025'!$B$17))</f>
        <v>35779.500569199998</v>
      </c>
      <c r="AD1414" s="86">
        <v>0</v>
      </c>
      <c r="AE1414" s="86">
        <f t="shared" si="22"/>
        <v>35779.500569199998</v>
      </c>
      <c r="AG1414" s="78"/>
    </row>
    <row r="1415" spans="1:33" s="49" customFormat="1">
      <c r="A1415" s="8" t="s">
        <v>76</v>
      </c>
      <c r="B1415" s="94" t="str">
        <f>VLOOKUP(A1415,'CENTRO DE COSTOS'!A:D,4,FALSE)</f>
        <v>DIEGO FERNANDO HENAO CARDONA</v>
      </c>
      <c r="C1415" s="94" t="str">
        <f>VLOOKUP(A1415,'CENTRO DE COSTOS'!A:D,2,FALSE)</f>
        <v>0004-0003</v>
      </c>
      <c r="D1415" s="8">
        <v>19110</v>
      </c>
      <c r="E1415" s="8">
        <v>2761253</v>
      </c>
      <c r="F1415" s="8">
        <v>44111</v>
      </c>
      <c r="G1415" s="8" t="s">
        <v>6241</v>
      </c>
      <c r="H1415" s="8" t="s">
        <v>171</v>
      </c>
      <c r="I1415" s="8" t="s">
        <v>6267</v>
      </c>
      <c r="J1415" s="8" t="s">
        <v>12405</v>
      </c>
      <c r="K1415" s="8" t="s">
        <v>160</v>
      </c>
      <c r="L1415" s="8" t="s">
        <v>12406</v>
      </c>
      <c r="M1415" s="183">
        <v>45918.526388888888</v>
      </c>
      <c r="N1415" s="183">
        <v>45923.392361111109</v>
      </c>
      <c r="O1415" s="8"/>
      <c r="P1415" s="8" t="s">
        <v>8318</v>
      </c>
      <c r="Q1415" s="8" t="s">
        <v>8318</v>
      </c>
      <c r="R1415" s="8" t="s">
        <v>243</v>
      </c>
      <c r="S1415" s="8" t="s">
        <v>244</v>
      </c>
      <c r="T1415" s="8" t="s">
        <v>6246</v>
      </c>
      <c r="U1415" s="8" t="s">
        <v>7731</v>
      </c>
      <c r="V1415" s="8" t="s">
        <v>12407</v>
      </c>
      <c r="W1415" s="8" t="s">
        <v>165</v>
      </c>
      <c r="X1415" s="8"/>
      <c r="Y1415" s="94" t="str">
        <f>VLOOKUP(D1415,TIPOLOGIA!A:F,6,0)</f>
        <v>TIPO II</v>
      </c>
      <c r="Z1415" s="94" t="str">
        <f>VLOOKUP(D1415,TIPOLOGIA!A:F,5,0)</f>
        <v>TERRESTRE</v>
      </c>
      <c r="AA1415" s="8" t="s">
        <v>206</v>
      </c>
      <c r="AB1415" s="8">
        <v>1</v>
      </c>
      <c r="AC1415" s="86">
        <f>IF(W1415="SOPORTE_TELEFÓNICO",'BASE LIQUIDACION REDEBAN 2025'!$B$19,IF(AND(W1415="VISITA_TÉCNICA",Y1415="TIPO II"),'BASE LIQUIDACION REDEBAN 2025'!$B$18,'BASE LIQUIDACION REDEBAN 2025'!$B$17))</f>
        <v>67654.12000000001</v>
      </c>
      <c r="AD1415" s="86">
        <v>0</v>
      </c>
      <c r="AE1415" s="86">
        <f t="shared" si="22"/>
        <v>67654.12000000001</v>
      </c>
      <c r="AG1415" s="78"/>
    </row>
    <row r="1416" spans="1:33" s="49" customFormat="1">
      <c r="A1416" s="8" t="s">
        <v>93</v>
      </c>
      <c r="B1416" s="94" t="str">
        <f>VLOOKUP(A1416,'CENTRO DE COSTOS'!A:D,4,FALSE)</f>
        <v>DIEGO FERNANDO HENAO CARDONA</v>
      </c>
      <c r="C1416" s="94" t="str">
        <f>VLOOKUP(A1416,'CENTRO DE COSTOS'!A:D,2,FALSE)</f>
        <v>0004-0003</v>
      </c>
      <c r="D1416" s="8">
        <v>52001</v>
      </c>
      <c r="E1416" s="8">
        <v>2761200</v>
      </c>
      <c r="F1416" s="8">
        <v>58336</v>
      </c>
      <c r="G1416" s="8" t="s">
        <v>6241</v>
      </c>
      <c r="H1416" s="8" t="s">
        <v>157</v>
      </c>
      <c r="I1416" s="8" t="s">
        <v>93</v>
      </c>
      <c r="J1416" s="8" t="s">
        <v>12408</v>
      </c>
      <c r="K1416" s="8" t="s">
        <v>160</v>
      </c>
      <c r="L1416" s="8" t="s">
        <v>12409</v>
      </c>
      <c r="M1416" s="183">
        <v>45918.509722222218</v>
      </c>
      <c r="N1416" s="183">
        <v>45923.393055555563</v>
      </c>
      <c r="O1416" s="8"/>
      <c r="P1416" s="8" t="s">
        <v>8318</v>
      </c>
      <c r="Q1416" s="8" t="s">
        <v>8318</v>
      </c>
      <c r="R1416" s="8" t="s">
        <v>6245</v>
      </c>
      <c r="S1416" s="8" t="s">
        <v>6245</v>
      </c>
      <c r="T1416" s="8" t="s">
        <v>6246</v>
      </c>
      <c r="U1416" s="8" t="s">
        <v>7731</v>
      </c>
      <c r="V1416" s="8" t="s">
        <v>12410</v>
      </c>
      <c r="W1416" s="8" t="s">
        <v>165</v>
      </c>
      <c r="X1416" s="8"/>
      <c r="Y1416" s="94" t="str">
        <f>VLOOKUP(D1416,TIPOLOGIA!A:F,6,0)</f>
        <v>TIPO I</v>
      </c>
      <c r="Z1416" s="94" t="str">
        <f>VLOOKUP(D1416,TIPOLOGIA!A:F,5,0)</f>
        <v>TERRESTRE</v>
      </c>
      <c r="AA1416" s="8" t="s">
        <v>851</v>
      </c>
      <c r="AB1416" s="8">
        <v>1</v>
      </c>
      <c r="AC1416" s="86">
        <f>IF(W1416="SOPORTE_TELEFÓNICO",'BASE LIQUIDACION REDEBAN 2025'!$B$19,IF(AND(W1416="VISITA_TÉCNICA",Y1416="TIPO II"),'BASE LIQUIDACION REDEBAN 2025'!$B$18,'BASE LIQUIDACION REDEBAN 2025'!$B$17))</f>
        <v>35779.500569199998</v>
      </c>
      <c r="AD1416" s="86">
        <v>0</v>
      </c>
      <c r="AE1416" s="86">
        <f t="shared" si="22"/>
        <v>35779.500569199998</v>
      </c>
      <c r="AG1416" s="78"/>
    </row>
    <row r="1417" spans="1:33" s="49" customFormat="1">
      <c r="A1417" s="8" t="s">
        <v>81</v>
      </c>
      <c r="B1417" s="94" t="str">
        <f>VLOOKUP(A1417,'CENTRO DE COSTOS'!A:D,4,FALSE)</f>
        <v>MIGUEL JULIÁN HERNÁNDEZ GUARÍN</v>
      </c>
      <c r="C1417" s="94" t="str">
        <f>VLOOKUP(A1417,'CENTRO DE COSTOS'!A:D,2,FALSE)</f>
        <v>0004-0008</v>
      </c>
      <c r="D1417" s="8">
        <v>54172</v>
      </c>
      <c r="E1417" s="8">
        <v>2763315</v>
      </c>
      <c r="F1417" s="8">
        <v>60860</v>
      </c>
      <c r="G1417" s="8" t="s">
        <v>6241</v>
      </c>
      <c r="H1417" s="8" t="s">
        <v>296</v>
      </c>
      <c r="I1417" s="8" t="s">
        <v>12411</v>
      </c>
      <c r="J1417" s="8" t="s">
        <v>4897</v>
      </c>
      <c r="K1417" s="8" t="s">
        <v>160</v>
      </c>
      <c r="L1417" s="8" t="s">
        <v>12412</v>
      </c>
      <c r="M1417" s="183">
        <v>45918.729166666657</v>
      </c>
      <c r="N1417" s="183">
        <v>45923.395138888889</v>
      </c>
      <c r="O1417" s="8"/>
      <c r="P1417" s="8" t="s">
        <v>8318</v>
      </c>
      <c r="Q1417" s="8" t="s">
        <v>8318</v>
      </c>
      <c r="R1417" s="8" t="s">
        <v>6245</v>
      </c>
      <c r="S1417" s="8" t="s">
        <v>6245</v>
      </c>
      <c r="T1417" s="8" t="s">
        <v>6246</v>
      </c>
      <c r="U1417" s="8" t="s">
        <v>7731</v>
      </c>
      <c r="V1417" s="8" t="s">
        <v>12413</v>
      </c>
      <c r="W1417" s="8" t="s">
        <v>165</v>
      </c>
      <c r="X1417" s="8"/>
      <c r="Y1417" s="94" t="str">
        <f>VLOOKUP(D1417,TIPOLOGIA!A:F,6,0)</f>
        <v>TIPO II</v>
      </c>
      <c r="Z1417" s="94" t="str">
        <f>VLOOKUP(D1417,TIPOLOGIA!A:F,5,0)</f>
        <v>TERRESTRE</v>
      </c>
      <c r="AA1417" s="8" t="s">
        <v>326</v>
      </c>
      <c r="AB1417" s="8">
        <v>1</v>
      </c>
      <c r="AC1417" s="86">
        <f>IF(W1417="SOPORTE_TELEFÓNICO",'BASE LIQUIDACION REDEBAN 2025'!$B$19,IF(AND(W1417="VISITA_TÉCNICA",Y1417="TIPO II"),'BASE LIQUIDACION REDEBAN 2025'!$B$18,'BASE LIQUIDACION REDEBAN 2025'!$B$17))</f>
        <v>67654.12000000001</v>
      </c>
      <c r="AD1417" s="86">
        <v>0</v>
      </c>
      <c r="AE1417" s="86">
        <f t="shared" si="22"/>
        <v>67654.12000000001</v>
      </c>
      <c r="AG1417" s="78"/>
    </row>
    <row r="1418" spans="1:33" s="49" customFormat="1">
      <c r="A1418" s="8" t="s">
        <v>100</v>
      </c>
      <c r="B1418" s="94" t="str">
        <f>VLOOKUP(A1418,'CENTRO DE COSTOS'!A:D,4,FALSE)</f>
        <v>KEVIN ALEXIS CORZO BUSTOS</v>
      </c>
      <c r="C1418" s="94" t="str">
        <f>VLOOKUP(A1418,'CENTRO DE COSTOS'!A:D,2,FALSE)</f>
        <v>0004-0007</v>
      </c>
      <c r="D1418" s="8">
        <v>50573</v>
      </c>
      <c r="E1418" s="8">
        <v>2757290</v>
      </c>
      <c r="F1418" s="8">
        <v>73060</v>
      </c>
      <c r="G1418" s="8" t="s">
        <v>6241</v>
      </c>
      <c r="H1418" s="8" t="s">
        <v>216</v>
      </c>
      <c r="I1418" s="8" t="s">
        <v>2329</v>
      </c>
      <c r="J1418" s="8" t="s">
        <v>12414</v>
      </c>
      <c r="K1418" s="8" t="s">
        <v>160</v>
      </c>
      <c r="L1418" s="8" t="s">
        <v>12415</v>
      </c>
      <c r="M1418" s="183">
        <v>45917.719444444447</v>
      </c>
      <c r="N1418" s="183">
        <v>45923.398611111108</v>
      </c>
      <c r="O1418" s="8"/>
      <c r="P1418" s="8" t="s">
        <v>8318</v>
      </c>
      <c r="Q1418" s="8" t="s">
        <v>8318</v>
      </c>
      <c r="R1418" s="8" t="s">
        <v>357</v>
      </c>
      <c r="S1418" s="8" t="s">
        <v>358</v>
      </c>
      <c r="T1418" s="8" t="s">
        <v>6246</v>
      </c>
      <c r="U1418" s="8" t="s">
        <v>7731</v>
      </c>
      <c r="V1418" s="8" t="s">
        <v>12416</v>
      </c>
      <c r="W1418" s="8" t="s">
        <v>165</v>
      </c>
      <c r="X1418" s="8"/>
      <c r="Y1418" s="94" t="str">
        <f>VLOOKUP(D1418,TIPOLOGIA!A:F,6,0)</f>
        <v>TIPO II</v>
      </c>
      <c r="Z1418" s="94" t="str">
        <f>VLOOKUP(D1418,TIPOLOGIA!A:F,5,0)</f>
        <v>TERRESTRE</v>
      </c>
      <c r="AA1418" s="8" t="s">
        <v>1411</v>
      </c>
      <c r="AB1418" s="8">
        <v>1</v>
      </c>
      <c r="AC1418" s="86">
        <f>IF(W1418="SOPORTE_TELEFÓNICO",'BASE LIQUIDACION REDEBAN 2025'!$B$19,IF(AND(W1418="VISITA_TÉCNICA",Y1418="TIPO II"),'BASE LIQUIDACION REDEBAN 2025'!$B$18,'BASE LIQUIDACION REDEBAN 2025'!$B$17))</f>
        <v>67654.12000000001</v>
      </c>
      <c r="AD1418" s="86">
        <v>0</v>
      </c>
      <c r="AE1418" s="86">
        <f t="shared" si="22"/>
        <v>67654.12000000001</v>
      </c>
      <c r="AG1418" s="78"/>
    </row>
    <row r="1419" spans="1:33" s="49" customFormat="1">
      <c r="A1419" s="8" t="s">
        <v>90</v>
      </c>
      <c r="B1419" s="94" t="str">
        <f>VLOOKUP(A1419,'CENTRO DE COSTOS'!A:D,4,FALSE)</f>
        <v>JUAN SEBASTIÁN RÍOS CASTRILLÓN</v>
      </c>
      <c r="C1419" s="94" t="str">
        <f>VLOOKUP(A1419,'CENTRO DE COSTOS'!A:D,2,FALSE)</f>
        <v>0004-0005</v>
      </c>
      <c r="D1419" s="8">
        <v>5318</v>
      </c>
      <c r="E1419" s="8">
        <v>2749487</v>
      </c>
      <c r="F1419" s="8">
        <v>60885</v>
      </c>
      <c r="G1419" s="8" t="s">
        <v>6241</v>
      </c>
      <c r="H1419" s="8" t="s">
        <v>249</v>
      </c>
      <c r="I1419" s="8" t="s">
        <v>1474</v>
      </c>
      <c r="J1419" s="8" t="s">
        <v>12417</v>
      </c>
      <c r="K1419" s="8" t="s">
        <v>160</v>
      </c>
      <c r="L1419" s="8" t="s">
        <v>12418</v>
      </c>
      <c r="M1419" s="183">
        <v>45916.623611111107</v>
      </c>
      <c r="N1419" s="183">
        <v>45923.40347222222</v>
      </c>
      <c r="O1419" s="8"/>
      <c r="P1419" s="8" t="s">
        <v>8318</v>
      </c>
      <c r="Q1419" s="8" t="s">
        <v>8318</v>
      </c>
      <c r="R1419" s="8" t="s">
        <v>243</v>
      </c>
      <c r="S1419" s="8" t="s">
        <v>365</v>
      </c>
      <c r="T1419" s="8" t="s">
        <v>6246</v>
      </c>
      <c r="U1419" s="8" t="s">
        <v>7731</v>
      </c>
      <c r="V1419" s="8" t="s">
        <v>12419</v>
      </c>
      <c r="W1419" s="8" t="s">
        <v>165</v>
      </c>
      <c r="X1419" s="8"/>
      <c r="Y1419" s="94" t="str">
        <f>VLOOKUP(D1419,TIPOLOGIA!A:F,6,0)</f>
        <v>TIPO II</v>
      </c>
      <c r="Z1419" s="94" t="str">
        <f>VLOOKUP(D1419,TIPOLOGIA!A:F,5,0)</f>
        <v>TERRESTRE</v>
      </c>
      <c r="AA1419" s="8" t="s">
        <v>400</v>
      </c>
      <c r="AB1419" s="8">
        <v>1</v>
      </c>
      <c r="AC1419" s="86">
        <f>IF(W1419="SOPORTE_TELEFÓNICO",'BASE LIQUIDACION REDEBAN 2025'!$B$19,IF(AND(W1419="VISITA_TÉCNICA",Y1419="TIPO II"),'BASE LIQUIDACION REDEBAN 2025'!$B$18,'BASE LIQUIDACION REDEBAN 2025'!$B$17))</f>
        <v>67654.12000000001</v>
      </c>
      <c r="AD1419" s="86">
        <v>0</v>
      </c>
      <c r="AE1419" s="86">
        <f t="shared" si="22"/>
        <v>67654.12000000001</v>
      </c>
      <c r="AG1419" s="78"/>
    </row>
    <row r="1420" spans="1:33" s="49" customFormat="1">
      <c r="A1420" s="8" t="s">
        <v>72</v>
      </c>
      <c r="B1420" s="94" t="str">
        <f>VLOOKUP(A1420,'CENTRO DE COSTOS'!A:D,4,FALSE)</f>
        <v>MIGUEL JULIÁN HERNÁNDEZ GUARÍN</v>
      </c>
      <c r="C1420" s="94" t="str">
        <f>VLOOKUP(A1420,'CENTRO DE COSTOS'!A:D,2,FALSE)</f>
        <v>0004-0008</v>
      </c>
      <c r="D1420" s="8">
        <v>68001</v>
      </c>
      <c r="E1420" s="8">
        <v>2775047</v>
      </c>
      <c r="F1420" s="8">
        <v>79985</v>
      </c>
      <c r="G1420" s="8" t="s">
        <v>6241</v>
      </c>
      <c r="H1420" s="8" t="s">
        <v>224</v>
      </c>
      <c r="I1420" s="8" t="s">
        <v>72</v>
      </c>
      <c r="J1420" s="8" t="s">
        <v>9348</v>
      </c>
      <c r="K1420" s="8" t="s">
        <v>160</v>
      </c>
      <c r="L1420" s="8" t="s">
        <v>12420</v>
      </c>
      <c r="M1420" s="183">
        <v>45922.53125</v>
      </c>
      <c r="N1420" s="183">
        <v>45923.407638888893</v>
      </c>
      <c r="O1420" s="8"/>
      <c r="P1420" s="8" t="s">
        <v>8318</v>
      </c>
      <c r="Q1420" s="8" t="s">
        <v>8318</v>
      </c>
      <c r="R1420" s="8" t="s">
        <v>162</v>
      </c>
      <c r="S1420" s="8" t="s">
        <v>162</v>
      </c>
      <c r="T1420" s="8" t="s">
        <v>6246</v>
      </c>
      <c r="U1420" s="8" t="s">
        <v>7731</v>
      </c>
      <c r="V1420" s="8" t="s">
        <v>12421</v>
      </c>
      <c r="W1420" s="8" t="s">
        <v>165</v>
      </c>
      <c r="X1420" s="8"/>
      <c r="Y1420" s="94" t="str">
        <f>VLOOKUP(D1420,TIPOLOGIA!A:F,6,0)</f>
        <v>TIPO I</v>
      </c>
      <c r="Z1420" s="94" t="str">
        <f>VLOOKUP(D1420,TIPOLOGIA!A:F,5,0)</f>
        <v>TERRESTRE</v>
      </c>
      <c r="AA1420" s="8" t="s">
        <v>319</v>
      </c>
      <c r="AB1420" s="8">
        <v>1</v>
      </c>
      <c r="AC1420" s="86">
        <f>IF(W1420="SOPORTE_TELEFÓNICO",'BASE LIQUIDACION REDEBAN 2025'!$B$19,IF(AND(W1420="VISITA_TÉCNICA",Y1420="TIPO II"),'BASE LIQUIDACION REDEBAN 2025'!$B$18,'BASE LIQUIDACION REDEBAN 2025'!$B$17))</f>
        <v>35779.500569199998</v>
      </c>
      <c r="AD1420" s="86">
        <v>0</v>
      </c>
      <c r="AE1420" s="86">
        <f t="shared" si="22"/>
        <v>35779.500569199998</v>
      </c>
      <c r="AG1420" s="78"/>
    </row>
    <row r="1421" spans="1:33" s="49" customFormat="1">
      <c r="A1421" s="8" t="s">
        <v>90</v>
      </c>
      <c r="B1421" s="94" t="str">
        <f>VLOOKUP(A1421,'CENTRO DE COSTOS'!A:D,4,FALSE)</f>
        <v>JUAN SEBASTIÁN RÍOS CASTRILLÓN</v>
      </c>
      <c r="C1421" s="94" t="str">
        <f>VLOOKUP(A1421,'CENTRO DE COSTOS'!A:D,2,FALSE)</f>
        <v>0004-0005</v>
      </c>
      <c r="D1421" s="8">
        <v>5756</v>
      </c>
      <c r="E1421" s="8">
        <v>2748652</v>
      </c>
      <c r="F1421" s="8">
        <v>13033</v>
      </c>
      <c r="G1421" s="8" t="s">
        <v>6241</v>
      </c>
      <c r="H1421" s="8" t="s">
        <v>249</v>
      </c>
      <c r="I1421" s="8" t="s">
        <v>1778</v>
      </c>
      <c r="J1421" s="8" t="s">
        <v>12422</v>
      </c>
      <c r="K1421" s="8" t="s">
        <v>160</v>
      </c>
      <c r="L1421" s="8" t="s">
        <v>12423</v>
      </c>
      <c r="M1421" s="183">
        <v>45916.547222222223</v>
      </c>
      <c r="N1421" s="183">
        <v>45923.411805555559</v>
      </c>
      <c r="O1421" s="8"/>
      <c r="P1421" s="8" t="s">
        <v>8318</v>
      </c>
      <c r="Q1421" s="8" t="s">
        <v>8318</v>
      </c>
      <c r="R1421" s="8" t="s">
        <v>6245</v>
      </c>
      <c r="S1421" s="8" t="s">
        <v>6245</v>
      </c>
      <c r="T1421" s="8" t="s">
        <v>6246</v>
      </c>
      <c r="U1421" s="8" t="s">
        <v>7731</v>
      </c>
      <c r="V1421" s="8" t="s">
        <v>12424</v>
      </c>
      <c r="W1421" s="8" t="s">
        <v>8320</v>
      </c>
      <c r="X1421" s="8"/>
      <c r="Y1421" s="94" t="str">
        <f>VLOOKUP(D1421,TIPOLOGIA!A:F,6,0)</f>
        <v>TIPO III</v>
      </c>
      <c r="Z1421" s="94" t="str">
        <f>VLOOKUP(D1421,TIPOLOGIA!A:F,5,0)</f>
        <v>TERRESTRE</v>
      </c>
      <c r="AA1421" s="8" t="s">
        <v>578</v>
      </c>
      <c r="AB1421" s="8">
        <v>0</v>
      </c>
      <c r="AC1421" s="86">
        <f>IF(W1421="SOPORTE_TELEFÓNICO",'BASE LIQUIDACION REDEBAN 2025'!$B$19,IF(AND(W1421="VISITA_TÉCNICA",Y1421="TIPO II"),'BASE LIQUIDACION REDEBAN 2025'!$B$18,'BASE LIQUIDACION REDEBAN 2025'!$B$17))</f>
        <v>35779.500569199998</v>
      </c>
      <c r="AD1421" s="86">
        <v>0</v>
      </c>
      <c r="AE1421" s="86">
        <f t="shared" si="22"/>
        <v>35779.500569199998</v>
      </c>
      <c r="AG1421" s="78"/>
    </row>
    <row r="1422" spans="1:33" s="49" customFormat="1">
      <c r="A1422" s="8" t="s">
        <v>90</v>
      </c>
      <c r="B1422" s="94" t="str">
        <f>VLOOKUP(A1422,'CENTRO DE COSTOS'!A:D,4,FALSE)</f>
        <v>JUAN SEBASTIÁN RÍOS CASTRILLÓN</v>
      </c>
      <c r="C1422" s="94" t="str">
        <f>VLOOKUP(A1422,'CENTRO DE COSTOS'!A:D,2,FALSE)</f>
        <v>0004-0005</v>
      </c>
      <c r="D1422" s="8">
        <v>5756</v>
      </c>
      <c r="E1422" s="8">
        <v>2753337</v>
      </c>
      <c r="F1422" s="8">
        <v>71714</v>
      </c>
      <c r="G1422" s="8" t="s">
        <v>6241</v>
      </c>
      <c r="H1422" s="8" t="s">
        <v>249</v>
      </c>
      <c r="I1422" s="8" t="s">
        <v>1778</v>
      </c>
      <c r="J1422" s="8" t="s">
        <v>12425</v>
      </c>
      <c r="K1422" s="8" t="s">
        <v>160</v>
      </c>
      <c r="L1422" s="8" t="s">
        <v>12426</v>
      </c>
      <c r="M1422" s="183">
        <v>45917.409722222219</v>
      </c>
      <c r="N1422" s="183">
        <v>45923.412499999999</v>
      </c>
      <c r="O1422" s="8"/>
      <c r="P1422" s="8" t="s">
        <v>8318</v>
      </c>
      <c r="Q1422" s="8" t="s">
        <v>8318</v>
      </c>
      <c r="R1422" s="8" t="s">
        <v>243</v>
      </c>
      <c r="S1422" s="8" t="s">
        <v>244</v>
      </c>
      <c r="T1422" s="8" t="s">
        <v>6246</v>
      </c>
      <c r="U1422" s="8" t="s">
        <v>7731</v>
      </c>
      <c r="V1422" s="8" t="s">
        <v>12427</v>
      </c>
      <c r="W1422" s="8" t="s">
        <v>8320</v>
      </c>
      <c r="X1422" s="8"/>
      <c r="Y1422" s="94" t="str">
        <f>VLOOKUP(D1422,TIPOLOGIA!A:F,6,0)</f>
        <v>TIPO III</v>
      </c>
      <c r="Z1422" s="94" t="str">
        <f>VLOOKUP(D1422,TIPOLOGIA!A:F,5,0)</f>
        <v>TERRESTRE</v>
      </c>
      <c r="AA1422" s="8" t="s">
        <v>578</v>
      </c>
      <c r="AB1422" s="8">
        <v>0</v>
      </c>
      <c r="AC1422" s="86">
        <f>IF(W1422="SOPORTE_TELEFÓNICO",'BASE LIQUIDACION REDEBAN 2025'!$B$19,IF(AND(W1422="VISITA_TÉCNICA",Y1422="TIPO II"),'BASE LIQUIDACION REDEBAN 2025'!$B$18,'BASE LIQUIDACION REDEBAN 2025'!$B$17))</f>
        <v>35779.500569199998</v>
      </c>
      <c r="AD1422" s="86">
        <v>0</v>
      </c>
      <c r="AE1422" s="86">
        <f t="shared" si="22"/>
        <v>35779.500569199998</v>
      </c>
      <c r="AG1422" s="78"/>
    </row>
    <row r="1423" spans="1:33" s="49" customFormat="1">
      <c r="A1423" s="8" t="s">
        <v>96</v>
      </c>
      <c r="B1423" s="94" t="str">
        <f>VLOOKUP(A1423,'CENTRO DE COSTOS'!A:D,4,FALSE)</f>
        <v>JOSE MAURICIO HERNANDEZ ROJAS</v>
      </c>
      <c r="C1423" s="94" t="str">
        <f>VLOOKUP(A1423,'CENTRO DE COSTOS'!A:D,2,FALSE)</f>
        <v>0004-0001</v>
      </c>
      <c r="D1423" s="8">
        <v>47318</v>
      </c>
      <c r="E1423" s="8">
        <v>2748798</v>
      </c>
      <c r="F1423" s="8">
        <v>80270</v>
      </c>
      <c r="G1423" s="8" t="s">
        <v>6241</v>
      </c>
      <c r="H1423" s="8" t="s">
        <v>438</v>
      </c>
      <c r="I1423" s="8" t="s">
        <v>1600</v>
      </c>
      <c r="J1423" s="8" t="s">
        <v>12428</v>
      </c>
      <c r="K1423" s="8" t="s">
        <v>160</v>
      </c>
      <c r="L1423" s="8" t="s">
        <v>12429</v>
      </c>
      <c r="M1423" s="183">
        <v>45916.574305555558</v>
      </c>
      <c r="N1423" s="183">
        <v>45923.413194444453</v>
      </c>
      <c r="O1423" s="8"/>
      <c r="P1423" s="8" t="s">
        <v>8318</v>
      </c>
      <c r="Q1423" s="8" t="s">
        <v>8318</v>
      </c>
      <c r="R1423" s="8" t="s">
        <v>162</v>
      </c>
      <c r="S1423" s="8" t="s">
        <v>162</v>
      </c>
      <c r="T1423" s="8" t="s">
        <v>6246</v>
      </c>
      <c r="U1423" s="8" t="s">
        <v>7731</v>
      </c>
      <c r="V1423" s="8" t="s">
        <v>12430</v>
      </c>
      <c r="W1423" s="8" t="s">
        <v>8320</v>
      </c>
      <c r="X1423" s="8"/>
      <c r="Y1423" s="94" t="str">
        <f>VLOOKUP(D1423,TIPOLOGIA!A:F,6,0)</f>
        <v>TIPO IV</v>
      </c>
      <c r="Z1423" s="94" t="str">
        <f>VLOOKUP(D1423,TIPOLOGIA!A:F,5,0)</f>
        <v>TERRESTRE</v>
      </c>
      <c r="AA1423" s="8" t="s">
        <v>442</v>
      </c>
      <c r="AB1423" s="8">
        <v>0</v>
      </c>
      <c r="AC1423" s="86">
        <f>IF(W1423="SOPORTE_TELEFÓNICO",'BASE LIQUIDACION REDEBAN 2025'!$B$19,IF(AND(W1423="VISITA_TÉCNICA",Y1423="TIPO II"),'BASE LIQUIDACION REDEBAN 2025'!$B$18,'BASE LIQUIDACION REDEBAN 2025'!$B$17))</f>
        <v>35779.500569199998</v>
      </c>
      <c r="AD1423" s="86">
        <v>0</v>
      </c>
      <c r="AE1423" s="86">
        <f t="shared" si="22"/>
        <v>35779.500569199998</v>
      </c>
      <c r="AG1423" s="78"/>
    </row>
    <row r="1424" spans="1:33" s="49" customFormat="1">
      <c r="A1424" s="8" t="s">
        <v>76</v>
      </c>
      <c r="B1424" s="94" t="str">
        <f>VLOOKUP(A1424,'CENTRO DE COSTOS'!A:D,4,FALSE)</f>
        <v>DIEGO FERNANDO HENAO CARDONA</v>
      </c>
      <c r="C1424" s="94" t="str">
        <f>VLOOKUP(A1424,'CENTRO DE COSTOS'!A:D,2,FALSE)</f>
        <v>0004-0003</v>
      </c>
      <c r="D1424" s="8">
        <v>76001</v>
      </c>
      <c r="E1424" s="8">
        <v>2747196</v>
      </c>
      <c r="F1424" s="8">
        <v>22518</v>
      </c>
      <c r="G1424" s="8" t="s">
        <v>6241</v>
      </c>
      <c r="H1424" s="8" t="s">
        <v>232</v>
      </c>
      <c r="I1424" s="8" t="s">
        <v>76</v>
      </c>
      <c r="J1424" s="8" t="s">
        <v>12431</v>
      </c>
      <c r="K1424" s="8" t="s">
        <v>160</v>
      </c>
      <c r="L1424" s="8" t="s">
        <v>12432</v>
      </c>
      <c r="M1424" s="183">
        <v>45916.436111111107</v>
      </c>
      <c r="N1424" s="183">
        <v>45923.418749999997</v>
      </c>
      <c r="O1424" s="8"/>
      <c r="P1424" s="8" t="s">
        <v>8318</v>
      </c>
      <c r="Q1424" s="8" t="s">
        <v>8318</v>
      </c>
      <c r="R1424" s="8" t="s">
        <v>6245</v>
      </c>
      <c r="S1424" s="8" t="s">
        <v>6245</v>
      </c>
      <c r="T1424" s="8" t="s">
        <v>7735</v>
      </c>
      <c r="U1424" s="8" t="s">
        <v>8730</v>
      </c>
      <c r="V1424" s="8" t="s">
        <v>12433</v>
      </c>
      <c r="W1424" s="8" t="s">
        <v>165</v>
      </c>
      <c r="X1424" s="8"/>
      <c r="Y1424" s="94" t="str">
        <f>VLOOKUP(D1424,TIPOLOGIA!A:F,6,0)</f>
        <v>TIPO I</v>
      </c>
      <c r="Z1424" s="94" t="str">
        <f>VLOOKUP(D1424,TIPOLOGIA!A:F,5,0)</f>
        <v>TERRESTRE</v>
      </c>
      <c r="AA1424" s="8" t="s">
        <v>11402</v>
      </c>
      <c r="AB1424" s="8">
        <v>1</v>
      </c>
      <c r="AC1424" s="86">
        <f>IF(W1424="SOPORTE_TELEFÓNICO",'BASE LIQUIDACION REDEBAN 2025'!$B$19,IF(AND(W1424="VISITA_TÉCNICA",Y1424="TIPO II"),'BASE LIQUIDACION REDEBAN 2025'!$B$18,'BASE LIQUIDACION REDEBAN 2025'!$B$17))</f>
        <v>35779.500569199998</v>
      </c>
      <c r="AD1424" s="86">
        <v>0</v>
      </c>
      <c r="AE1424" s="86">
        <f t="shared" si="22"/>
        <v>35779.500569199998</v>
      </c>
      <c r="AG1424" s="78"/>
    </row>
    <row r="1425" spans="1:33" s="49" customFormat="1">
      <c r="A1425" s="8" t="s">
        <v>68</v>
      </c>
      <c r="B1425" s="94" t="str">
        <f>VLOOKUP(A1425,'CENTRO DE COSTOS'!A:D,4,FALSE)</f>
        <v>WILLIAM ASDRUBAL ROZO ROZO</v>
      </c>
      <c r="C1425" s="94" t="str">
        <f>VLOOKUP(A1425,'CENTRO DE COSTOS'!A:D,2,FALSE)</f>
        <v>0004-0004</v>
      </c>
      <c r="D1425" s="8">
        <v>11001</v>
      </c>
      <c r="E1425" s="8">
        <v>2776981</v>
      </c>
      <c r="F1425" s="8">
        <v>50783</v>
      </c>
      <c r="G1425" s="8" t="s">
        <v>6241</v>
      </c>
      <c r="H1425" s="8" t="s">
        <v>417</v>
      </c>
      <c r="I1425" s="8" t="s">
        <v>68</v>
      </c>
      <c r="J1425" s="8" t="s">
        <v>12434</v>
      </c>
      <c r="K1425" s="8" t="s">
        <v>160</v>
      </c>
      <c r="L1425" s="8" t="s">
        <v>12435</v>
      </c>
      <c r="M1425" s="183">
        <v>45922.681944444441</v>
      </c>
      <c r="N1425" s="183">
        <v>45923.426388888889</v>
      </c>
      <c r="O1425" s="8"/>
      <c r="P1425" s="8" t="s">
        <v>8318</v>
      </c>
      <c r="Q1425" s="8" t="s">
        <v>8318</v>
      </c>
      <c r="R1425" s="8" t="s">
        <v>6245</v>
      </c>
      <c r="S1425" s="8" t="s">
        <v>6245</v>
      </c>
      <c r="T1425" s="8" t="s">
        <v>6246</v>
      </c>
      <c r="U1425" s="8" t="s">
        <v>7731</v>
      </c>
      <c r="V1425" s="8" t="s">
        <v>12436</v>
      </c>
      <c r="W1425" s="8" t="s">
        <v>165</v>
      </c>
      <c r="X1425" s="8"/>
      <c r="Y1425" s="94" t="str">
        <f>VLOOKUP(D1425,TIPOLOGIA!A:F,6,0)</f>
        <v>TIPO I</v>
      </c>
      <c r="Z1425" s="94" t="str">
        <f>VLOOKUP(D1425,TIPOLOGIA!A:F,5,0)</f>
        <v>TERRESTRE</v>
      </c>
      <c r="AA1425" s="8" t="s">
        <v>428</v>
      </c>
      <c r="AB1425" s="8">
        <v>1</v>
      </c>
      <c r="AC1425" s="86">
        <f>IF(W1425="SOPORTE_TELEFÓNICO",'BASE LIQUIDACION REDEBAN 2025'!$B$19,IF(AND(W1425="VISITA_TÉCNICA",Y1425="TIPO II"),'BASE LIQUIDACION REDEBAN 2025'!$B$18,'BASE LIQUIDACION REDEBAN 2025'!$B$17))</f>
        <v>35779.500569199998</v>
      </c>
      <c r="AD1425" s="86">
        <v>0</v>
      </c>
      <c r="AE1425" s="86">
        <f t="shared" si="22"/>
        <v>35779.500569199998</v>
      </c>
      <c r="AF1425" s="181"/>
      <c r="AG1425" s="78"/>
    </row>
    <row r="1426" spans="1:33" s="49" customFormat="1">
      <c r="A1426" s="8" t="s">
        <v>90</v>
      </c>
      <c r="B1426" s="94" t="str">
        <f>VLOOKUP(A1426,'CENTRO DE COSTOS'!A:D,4,FALSE)</f>
        <v>JUAN SEBASTIÁN RÍOS CASTRILLÓN</v>
      </c>
      <c r="C1426" s="94" t="str">
        <f>VLOOKUP(A1426,'CENTRO DE COSTOS'!A:D,2,FALSE)</f>
        <v>0004-0005</v>
      </c>
      <c r="D1426" s="8">
        <v>5615</v>
      </c>
      <c r="E1426" s="8">
        <v>2762741</v>
      </c>
      <c r="F1426" s="8">
        <v>63253</v>
      </c>
      <c r="G1426" s="8" t="s">
        <v>6241</v>
      </c>
      <c r="H1426" s="8" t="s">
        <v>249</v>
      </c>
      <c r="I1426" s="8" t="s">
        <v>1026</v>
      </c>
      <c r="J1426" s="8" t="s">
        <v>12437</v>
      </c>
      <c r="K1426" s="8" t="s">
        <v>160</v>
      </c>
      <c r="L1426" s="8" t="s">
        <v>12438</v>
      </c>
      <c r="M1426" s="183">
        <v>45918.675694444442</v>
      </c>
      <c r="N1426" s="183">
        <v>45923.436111111107</v>
      </c>
      <c r="O1426" s="8"/>
      <c r="P1426" s="8" t="s">
        <v>8318</v>
      </c>
      <c r="Q1426" s="8" t="s">
        <v>8318</v>
      </c>
      <c r="R1426" s="8" t="s">
        <v>6245</v>
      </c>
      <c r="S1426" s="8" t="s">
        <v>6245</v>
      </c>
      <c r="T1426" s="8" t="s">
        <v>6246</v>
      </c>
      <c r="U1426" s="8" t="s">
        <v>7731</v>
      </c>
      <c r="V1426" s="8" t="s">
        <v>12439</v>
      </c>
      <c r="W1426" s="8" t="s">
        <v>165</v>
      </c>
      <c r="X1426" s="8"/>
      <c r="Y1426" s="94" t="str">
        <f>VLOOKUP(D1426,TIPOLOGIA!A:F,6,0)</f>
        <v>TIPO II</v>
      </c>
      <c r="Z1426" s="94" t="str">
        <f>VLOOKUP(D1426,TIPOLOGIA!A:F,5,0)</f>
        <v>TERRESTRE</v>
      </c>
      <c r="AA1426" s="8" t="s">
        <v>267</v>
      </c>
      <c r="AB1426" s="8">
        <v>1</v>
      </c>
      <c r="AC1426" s="86">
        <f>IF(W1426="SOPORTE_TELEFÓNICO",'BASE LIQUIDACION REDEBAN 2025'!$B$19,IF(AND(W1426="VISITA_TÉCNICA",Y1426="TIPO II"),'BASE LIQUIDACION REDEBAN 2025'!$B$18,'BASE LIQUIDACION REDEBAN 2025'!$B$17))</f>
        <v>67654.12000000001</v>
      </c>
      <c r="AD1426" s="86">
        <v>0</v>
      </c>
      <c r="AE1426" s="86">
        <f t="shared" si="22"/>
        <v>67654.12000000001</v>
      </c>
      <c r="AG1426" s="78"/>
    </row>
    <row r="1427" spans="1:33" s="49" customFormat="1">
      <c r="A1427" s="8" t="s">
        <v>81</v>
      </c>
      <c r="B1427" s="94" t="str">
        <f>VLOOKUP(A1427,'CENTRO DE COSTOS'!A:D,4,FALSE)</f>
        <v>MIGUEL JULIÁN HERNÁNDEZ GUARÍN</v>
      </c>
      <c r="C1427" s="94" t="str">
        <f>VLOOKUP(A1427,'CENTRO DE COSTOS'!A:D,2,FALSE)</f>
        <v>0004-0008</v>
      </c>
      <c r="D1427" s="8">
        <v>54001</v>
      </c>
      <c r="E1427" s="8">
        <v>2770061</v>
      </c>
      <c r="F1427" s="8">
        <v>77895</v>
      </c>
      <c r="G1427" s="8" t="s">
        <v>6241</v>
      </c>
      <c r="H1427" s="8" t="s">
        <v>296</v>
      </c>
      <c r="I1427" s="8" t="s">
        <v>81</v>
      </c>
      <c r="J1427" s="8" t="s">
        <v>12440</v>
      </c>
      <c r="K1427" s="8" t="s">
        <v>160</v>
      </c>
      <c r="L1427" s="8" t="s">
        <v>12441</v>
      </c>
      <c r="M1427" s="183">
        <v>45922.333333333343</v>
      </c>
      <c r="N1427" s="183">
        <v>45923.4375</v>
      </c>
      <c r="O1427" s="8"/>
      <c r="P1427" s="8" t="s">
        <v>8318</v>
      </c>
      <c r="Q1427" s="8" t="s">
        <v>8318</v>
      </c>
      <c r="R1427" s="8" t="s">
        <v>6245</v>
      </c>
      <c r="S1427" s="8" t="s">
        <v>6245</v>
      </c>
      <c r="T1427" s="8" t="s">
        <v>6246</v>
      </c>
      <c r="U1427" s="8" t="s">
        <v>7731</v>
      </c>
      <c r="V1427" s="8" t="s">
        <v>12442</v>
      </c>
      <c r="W1427" s="8" t="s">
        <v>165</v>
      </c>
      <c r="X1427" s="8"/>
      <c r="Y1427" s="94" t="str">
        <f>VLOOKUP(D1427,TIPOLOGIA!A:F,6,0)</f>
        <v>TIPO I</v>
      </c>
      <c r="Z1427" s="94" t="str">
        <f>VLOOKUP(D1427,TIPOLOGIA!A:F,5,0)</f>
        <v>TERRESTRE</v>
      </c>
      <c r="AA1427" s="8" t="s">
        <v>466</v>
      </c>
      <c r="AB1427" s="8">
        <v>1</v>
      </c>
      <c r="AC1427" s="86">
        <f>IF(W1427="SOPORTE_TELEFÓNICO",'BASE LIQUIDACION REDEBAN 2025'!$B$19,IF(AND(W1427="VISITA_TÉCNICA",Y1427="TIPO II"),'BASE LIQUIDACION REDEBAN 2025'!$B$18,'BASE LIQUIDACION REDEBAN 2025'!$B$17))</f>
        <v>35779.500569199998</v>
      </c>
      <c r="AD1427" s="86">
        <v>0</v>
      </c>
      <c r="AE1427" s="86">
        <f t="shared" si="22"/>
        <v>35779.500569199998</v>
      </c>
      <c r="AG1427" s="78"/>
    </row>
    <row r="1428" spans="1:33" s="49" customFormat="1">
      <c r="A1428" s="8" t="s">
        <v>91</v>
      </c>
      <c r="B1428" s="94" t="str">
        <f>VLOOKUP(A1428,'CENTRO DE COSTOS'!A:D,4,FALSE)</f>
        <v>JOSE MAURICIO HERNANDEZ ROJAS</v>
      </c>
      <c r="C1428" s="94" t="str">
        <f>VLOOKUP(A1428,'CENTRO DE COSTOS'!A:D,2,FALSE)</f>
        <v>0004-0001</v>
      </c>
      <c r="D1428" s="8">
        <v>23162</v>
      </c>
      <c r="E1428" s="8">
        <v>2773504</v>
      </c>
      <c r="F1428" s="8">
        <v>79762</v>
      </c>
      <c r="G1428" s="8" t="s">
        <v>6241</v>
      </c>
      <c r="H1428" s="8" t="s">
        <v>193</v>
      </c>
      <c r="I1428" s="8" t="s">
        <v>3416</v>
      </c>
      <c r="J1428" s="8" t="s">
        <v>9405</v>
      </c>
      <c r="K1428" s="8" t="s">
        <v>160</v>
      </c>
      <c r="L1428" s="8" t="s">
        <v>12443</v>
      </c>
      <c r="M1428" s="183">
        <v>45922.427777777782</v>
      </c>
      <c r="N1428" s="183">
        <v>45923.438888888893</v>
      </c>
      <c r="O1428" s="8"/>
      <c r="P1428" s="8" t="s">
        <v>8318</v>
      </c>
      <c r="Q1428" s="8" t="s">
        <v>8318</v>
      </c>
      <c r="R1428" s="8" t="s">
        <v>162</v>
      </c>
      <c r="S1428" s="8" t="s">
        <v>162</v>
      </c>
      <c r="T1428" s="8" t="s">
        <v>6246</v>
      </c>
      <c r="U1428" s="8" t="s">
        <v>7731</v>
      </c>
      <c r="V1428" s="8" t="s">
        <v>12444</v>
      </c>
      <c r="W1428" s="8" t="s">
        <v>165</v>
      </c>
      <c r="X1428" s="8"/>
      <c r="Y1428" s="94" t="str">
        <f>VLOOKUP(D1428,TIPOLOGIA!A:F,6,0)</f>
        <v>TIPO I</v>
      </c>
      <c r="Z1428" s="94" t="str">
        <f>VLOOKUP(D1428,TIPOLOGIA!A:F,5,0)</f>
        <v>TERRESTRE</v>
      </c>
      <c r="AA1428" s="8" t="s">
        <v>1493</v>
      </c>
      <c r="AB1428" s="8">
        <v>1</v>
      </c>
      <c r="AC1428" s="86">
        <f>IF(W1428="SOPORTE_TELEFÓNICO",'BASE LIQUIDACION REDEBAN 2025'!$B$19,IF(AND(W1428="VISITA_TÉCNICA",Y1428="TIPO II"),'BASE LIQUIDACION REDEBAN 2025'!$B$18,'BASE LIQUIDACION REDEBAN 2025'!$B$17))</f>
        <v>35779.500569199998</v>
      </c>
      <c r="AD1428" s="86">
        <v>0</v>
      </c>
      <c r="AE1428" s="86">
        <f t="shared" si="22"/>
        <v>35779.500569199998</v>
      </c>
      <c r="AG1428" s="78"/>
    </row>
    <row r="1429" spans="1:33" s="49" customFormat="1">
      <c r="A1429" s="8" t="s">
        <v>93</v>
      </c>
      <c r="B1429" s="94" t="str">
        <f>VLOOKUP(A1429,'CENTRO DE COSTOS'!A:D,4,FALSE)</f>
        <v>DIEGO FERNANDO HENAO CARDONA</v>
      </c>
      <c r="C1429" s="94" t="str">
        <f>VLOOKUP(A1429,'CENTRO DE COSTOS'!A:D,2,FALSE)</f>
        <v>0004-0003</v>
      </c>
      <c r="D1429" s="8">
        <v>52001</v>
      </c>
      <c r="E1429" s="8">
        <v>2772321</v>
      </c>
      <c r="F1429" s="8">
        <v>80496</v>
      </c>
      <c r="G1429" s="8" t="s">
        <v>6241</v>
      </c>
      <c r="H1429" s="8" t="s">
        <v>157</v>
      </c>
      <c r="I1429" s="8" t="s">
        <v>93</v>
      </c>
      <c r="J1429" s="8" t="s">
        <v>12445</v>
      </c>
      <c r="K1429" s="8" t="s">
        <v>160</v>
      </c>
      <c r="L1429" s="8" t="s">
        <v>12446</v>
      </c>
      <c r="M1429" s="183">
        <v>45922.379166666673</v>
      </c>
      <c r="N1429" s="183">
        <v>45923.439583333333</v>
      </c>
      <c r="O1429" s="8"/>
      <c r="P1429" s="8" t="s">
        <v>8318</v>
      </c>
      <c r="Q1429" s="8" t="s">
        <v>8318</v>
      </c>
      <c r="R1429" s="8" t="s">
        <v>243</v>
      </c>
      <c r="S1429" s="8" t="s">
        <v>244</v>
      </c>
      <c r="T1429" s="8" t="s">
        <v>6246</v>
      </c>
      <c r="U1429" s="8" t="s">
        <v>7731</v>
      </c>
      <c r="V1429" s="8" t="s">
        <v>12447</v>
      </c>
      <c r="W1429" s="8" t="s">
        <v>165</v>
      </c>
      <c r="X1429" s="8"/>
      <c r="Y1429" s="94" t="str">
        <f>VLOOKUP(D1429,TIPOLOGIA!A:F,6,0)</f>
        <v>TIPO I</v>
      </c>
      <c r="Z1429" s="94" t="str">
        <f>VLOOKUP(D1429,TIPOLOGIA!A:F,5,0)</f>
        <v>TERRESTRE</v>
      </c>
      <c r="AA1429" s="8" t="s">
        <v>294</v>
      </c>
      <c r="AB1429" s="8">
        <v>1</v>
      </c>
      <c r="AC1429" s="86">
        <f>IF(W1429="SOPORTE_TELEFÓNICO",'BASE LIQUIDACION REDEBAN 2025'!$B$19,IF(AND(W1429="VISITA_TÉCNICA",Y1429="TIPO II"),'BASE LIQUIDACION REDEBAN 2025'!$B$18,'BASE LIQUIDACION REDEBAN 2025'!$B$17))</f>
        <v>35779.500569199998</v>
      </c>
      <c r="AD1429" s="86">
        <v>0</v>
      </c>
      <c r="AE1429" s="86">
        <f t="shared" si="22"/>
        <v>35779.500569199998</v>
      </c>
      <c r="AG1429" s="78"/>
    </row>
    <row r="1430" spans="1:33" s="49" customFormat="1">
      <c r="A1430" s="8" t="s">
        <v>64</v>
      </c>
      <c r="B1430" s="94" t="str">
        <f>VLOOKUP(A1430,'CENTRO DE COSTOS'!A:D,4,FALSE)</f>
        <v>JOSE MAURICIO HERNANDEZ ROJAS</v>
      </c>
      <c r="C1430" s="94" t="str">
        <f>VLOOKUP(A1430,'CENTRO DE COSTOS'!A:D,2,FALSE)</f>
        <v>0004-0001</v>
      </c>
      <c r="D1430" s="8">
        <v>47258</v>
      </c>
      <c r="E1430" s="8">
        <v>2758354</v>
      </c>
      <c r="F1430" s="8">
        <v>79937</v>
      </c>
      <c r="G1430" s="8" t="s">
        <v>6241</v>
      </c>
      <c r="H1430" s="8" t="s">
        <v>438</v>
      </c>
      <c r="I1430" s="8" t="s">
        <v>11759</v>
      </c>
      <c r="J1430" s="8" t="s">
        <v>12448</v>
      </c>
      <c r="K1430" s="8" t="s">
        <v>160</v>
      </c>
      <c r="L1430" s="8" t="s">
        <v>12449</v>
      </c>
      <c r="M1430" s="183">
        <v>45918.333333333343</v>
      </c>
      <c r="N1430" s="183">
        <v>45923.440972222219</v>
      </c>
      <c r="O1430" s="8"/>
      <c r="P1430" s="8" t="s">
        <v>8318</v>
      </c>
      <c r="Q1430" s="8" t="s">
        <v>8318</v>
      </c>
      <c r="R1430" s="8" t="s">
        <v>162</v>
      </c>
      <c r="S1430" s="8" t="s">
        <v>162</v>
      </c>
      <c r="T1430" s="8" t="s">
        <v>6246</v>
      </c>
      <c r="U1430" s="8" t="s">
        <v>7731</v>
      </c>
      <c r="V1430" s="8" t="s">
        <v>12450</v>
      </c>
      <c r="W1430" s="8" t="s">
        <v>8320</v>
      </c>
      <c r="X1430" s="8"/>
      <c r="Y1430" s="94" t="str">
        <f>VLOOKUP(D1430,TIPOLOGIA!A:F,6,0)</f>
        <v>TIPO III</v>
      </c>
      <c r="Z1430" s="94" t="str">
        <f>VLOOKUP(D1430,TIPOLOGIA!A:F,5,0)</f>
        <v>TERRESTRE</v>
      </c>
      <c r="AA1430" s="8" t="s">
        <v>442</v>
      </c>
      <c r="AB1430" s="8">
        <v>0</v>
      </c>
      <c r="AC1430" s="86">
        <f>IF(W1430="SOPORTE_TELEFÓNICO",'BASE LIQUIDACION REDEBAN 2025'!$B$19,IF(AND(W1430="VISITA_TÉCNICA",Y1430="TIPO II"),'BASE LIQUIDACION REDEBAN 2025'!$B$18,'BASE LIQUIDACION REDEBAN 2025'!$B$17))</f>
        <v>35779.500569199998</v>
      </c>
      <c r="AD1430" s="86">
        <v>0</v>
      </c>
      <c r="AE1430" s="86">
        <f t="shared" si="22"/>
        <v>35779.500569199998</v>
      </c>
      <c r="AG1430" s="78"/>
    </row>
    <row r="1431" spans="1:33" s="49" customFormat="1">
      <c r="A1431" s="8" t="s">
        <v>99</v>
      </c>
      <c r="B1431" s="94" t="str">
        <f>VLOOKUP(A1431,'CENTRO DE COSTOS'!A:D,4,FALSE)</f>
        <v>JOSE MAURICIO HERNANDEZ ROJAS</v>
      </c>
      <c r="C1431" s="94" t="str">
        <f>VLOOKUP(A1431,'CENTRO DE COSTOS'!A:D,2,FALSE)</f>
        <v>0004-0001</v>
      </c>
      <c r="D1431" s="8">
        <v>44078</v>
      </c>
      <c r="E1431" s="8">
        <v>2760644</v>
      </c>
      <c r="F1431" s="8">
        <v>37859</v>
      </c>
      <c r="G1431" s="8" t="s">
        <v>6241</v>
      </c>
      <c r="H1431" s="8" t="s">
        <v>706</v>
      </c>
      <c r="I1431" s="8" t="s">
        <v>2502</v>
      </c>
      <c r="J1431" s="8" t="s">
        <v>12451</v>
      </c>
      <c r="K1431" s="8" t="s">
        <v>160</v>
      </c>
      <c r="L1431" s="8" t="s">
        <v>12452</v>
      </c>
      <c r="M1431" s="183">
        <v>45918.474999999999</v>
      </c>
      <c r="N1431" s="183">
        <v>45923.441666666673</v>
      </c>
      <c r="O1431" s="8"/>
      <c r="P1431" s="8" t="s">
        <v>8318</v>
      </c>
      <c r="Q1431" s="8" t="s">
        <v>8318</v>
      </c>
      <c r="R1431" s="8" t="s">
        <v>243</v>
      </c>
      <c r="S1431" s="8" t="s">
        <v>244</v>
      </c>
      <c r="T1431" s="8" t="s">
        <v>6246</v>
      </c>
      <c r="U1431" s="8" t="s">
        <v>7731</v>
      </c>
      <c r="V1431" s="8" t="s">
        <v>12453</v>
      </c>
      <c r="W1431" s="8" t="s">
        <v>165</v>
      </c>
      <c r="X1431" s="8"/>
      <c r="Y1431" s="94" t="str">
        <f>VLOOKUP(D1431,TIPOLOGIA!A:F,6,0)</f>
        <v>TIPO II</v>
      </c>
      <c r="Z1431" s="94" t="str">
        <f>VLOOKUP(D1431,TIPOLOGIA!A:F,5,0)</f>
        <v>TERRESTRE</v>
      </c>
      <c r="AA1431" s="8" t="s">
        <v>1078</v>
      </c>
      <c r="AB1431" s="8">
        <v>1</v>
      </c>
      <c r="AC1431" s="86">
        <f>IF(W1431="SOPORTE_TELEFÓNICO",'BASE LIQUIDACION REDEBAN 2025'!$B$19,IF(AND(W1431="VISITA_TÉCNICA",Y1431="TIPO II"),'BASE LIQUIDACION REDEBAN 2025'!$B$18,'BASE LIQUIDACION REDEBAN 2025'!$B$17))</f>
        <v>67654.12000000001</v>
      </c>
      <c r="AD1431" s="86">
        <v>0</v>
      </c>
      <c r="AE1431" s="86">
        <f t="shared" si="22"/>
        <v>67654.12000000001</v>
      </c>
      <c r="AG1431" s="78"/>
    </row>
    <row r="1432" spans="1:33" s="49" customFormat="1">
      <c r="A1432" s="8" t="s">
        <v>81</v>
      </c>
      <c r="B1432" s="94" t="str">
        <f>VLOOKUP(A1432,'CENTRO DE COSTOS'!A:D,4,FALSE)</f>
        <v>MIGUEL JULIÁN HERNÁNDEZ GUARÍN</v>
      </c>
      <c r="C1432" s="94" t="str">
        <f>VLOOKUP(A1432,'CENTRO DE COSTOS'!A:D,2,FALSE)</f>
        <v>0004-0008</v>
      </c>
      <c r="D1432" s="8">
        <v>54498</v>
      </c>
      <c r="E1432" s="8">
        <v>2757175</v>
      </c>
      <c r="F1432" s="8">
        <v>71623</v>
      </c>
      <c r="G1432" s="8" t="s">
        <v>6241</v>
      </c>
      <c r="H1432" s="8" t="s">
        <v>296</v>
      </c>
      <c r="I1432" s="8" t="s">
        <v>1131</v>
      </c>
      <c r="J1432" s="8" t="s">
        <v>12454</v>
      </c>
      <c r="K1432" s="8" t="s">
        <v>160</v>
      </c>
      <c r="L1432" s="8" t="s">
        <v>12455</v>
      </c>
      <c r="M1432" s="183">
        <v>45917.705555555563</v>
      </c>
      <c r="N1432" s="183">
        <v>45923.442361111112</v>
      </c>
      <c r="O1432" s="8"/>
      <c r="P1432" s="8" t="s">
        <v>8318</v>
      </c>
      <c r="Q1432" s="8" t="s">
        <v>8318</v>
      </c>
      <c r="R1432" s="8" t="s">
        <v>6245</v>
      </c>
      <c r="S1432" s="8" t="s">
        <v>6245</v>
      </c>
      <c r="T1432" s="8" t="s">
        <v>6246</v>
      </c>
      <c r="U1432" s="8" t="s">
        <v>7731</v>
      </c>
      <c r="V1432" s="8" t="s">
        <v>12456</v>
      </c>
      <c r="W1432" s="8" t="s">
        <v>8320</v>
      </c>
      <c r="X1432" s="8"/>
      <c r="Y1432" s="94" t="str">
        <f>VLOOKUP(D1432,TIPOLOGIA!A:F,6,0)</f>
        <v>TIPO IV</v>
      </c>
      <c r="Z1432" s="94" t="str">
        <f>VLOOKUP(D1432,TIPOLOGIA!A:F,5,0)</f>
        <v>TERRESTRE</v>
      </c>
      <c r="AA1432" s="8" t="s">
        <v>301</v>
      </c>
      <c r="AB1432" s="8">
        <v>0</v>
      </c>
      <c r="AC1432" s="86">
        <f>IF(W1432="SOPORTE_TELEFÓNICO",'BASE LIQUIDACION REDEBAN 2025'!$B$19,IF(AND(W1432="VISITA_TÉCNICA",Y1432="TIPO II"),'BASE LIQUIDACION REDEBAN 2025'!$B$18,'BASE LIQUIDACION REDEBAN 2025'!$B$17))</f>
        <v>35779.500569199998</v>
      </c>
      <c r="AD1432" s="86">
        <v>0</v>
      </c>
      <c r="AE1432" s="86">
        <f t="shared" si="22"/>
        <v>35779.500569199998</v>
      </c>
      <c r="AG1432" s="78"/>
    </row>
    <row r="1433" spans="1:33" s="49" customFormat="1">
      <c r="A1433" s="8" t="s">
        <v>94</v>
      </c>
      <c r="B1433" s="94" t="str">
        <f>VLOOKUP(A1433,'CENTRO DE COSTOS'!A:D,4,FALSE)</f>
        <v>DIEGO FERNANDO HENAO CARDONA</v>
      </c>
      <c r="C1433" s="94" t="str">
        <f>VLOOKUP(A1433,'CENTRO DE COSTOS'!A:D,2,FALSE)</f>
        <v>0004-0002</v>
      </c>
      <c r="D1433" s="8">
        <v>76147</v>
      </c>
      <c r="E1433" s="8">
        <v>2774499</v>
      </c>
      <c r="F1433" s="8">
        <v>26546</v>
      </c>
      <c r="G1433" s="8" t="s">
        <v>6241</v>
      </c>
      <c r="H1433" s="8" t="s">
        <v>232</v>
      </c>
      <c r="I1433" s="8" t="s">
        <v>1202</v>
      </c>
      <c r="J1433" s="8" t="s">
        <v>12457</v>
      </c>
      <c r="K1433" s="8" t="s">
        <v>160</v>
      </c>
      <c r="L1433" s="8" t="s">
        <v>12458</v>
      </c>
      <c r="M1433" s="183">
        <v>45922.493055555547</v>
      </c>
      <c r="N1433" s="183">
        <v>45923.443055555559</v>
      </c>
      <c r="O1433" s="8"/>
      <c r="P1433" s="8" t="s">
        <v>8318</v>
      </c>
      <c r="Q1433" s="8" t="s">
        <v>8318</v>
      </c>
      <c r="R1433" s="8" t="s">
        <v>6245</v>
      </c>
      <c r="S1433" s="8" t="s">
        <v>6245</v>
      </c>
      <c r="T1433" s="8" t="s">
        <v>6246</v>
      </c>
      <c r="U1433" s="8" t="s">
        <v>7731</v>
      </c>
      <c r="V1433" s="8" t="s">
        <v>12459</v>
      </c>
      <c r="W1433" s="8" t="s">
        <v>165</v>
      </c>
      <c r="X1433" s="8"/>
      <c r="Y1433" s="94" t="str">
        <f>VLOOKUP(D1433,TIPOLOGIA!A:F,6,0)</f>
        <v>TIPO I</v>
      </c>
      <c r="Z1433" s="94" t="str">
        <f>VLOOKUP(D1433,TIPOLOGIA!A:F,5,0)</f>
        <v>TERRESTRE</v>
      </c>
      <c r="AA1433" s="8" t="s">
        <v>191</v>
      </c>
      <c r="AB1433" s="8">
        <v>1</v>
      </c>
      <c r="AC1433" s="86">
        <f>IF(W1433="SOPORTE_TELEFÓNICO",'BASE LIQUIDACION REDEBAN 2025'!$B$19,IF(AND(W1433="VISITA_TÉCNICA",Y1433="TIPO II"),'BASE LIQUIDACION REDEBAN 2025'!$B$18,'BASE LIQUIDACION REDEBAN 2025'!$B$17))</f>
        <v>35779.500569199998</v>
      </c>
      <c r="AD1433" s="86">
        <v>0</v>
      </c>
      <c r="AE1433" s="86">
        <f t="shared" si="22"/>
        <v>35779.500569199998</v>
      </c>
      <c r="AG1433" s="78"/>
    </row>
    <row r="1434" spans="1:33" s="49" customFormat="1">
      <c r="A1434" s="8" t="s">
        <v>86</v>
      </c>
      <c r="B1434" s="94" t="str">
        <f>VLOOKUP(A1434,'CENTRO DE COSTOS'!A:D,4,FALSE)</f>
        <v>KEVIN ALEXIS CORZO BUSTOS</v>
      </c>
      <c r="C1434" s="94" t="str">
        <f>VLOOKUP(A1434,'CENTRO DE COSTOS'!A:D,2,FALSE)</f>
        <v>0004-0007</v>
      </c>
      <c r="D1434" s="8">
        <v>73001</v>
      </c>
      <c r="E1434" s="8">
        <v>2776384</v>
      </c>
      <c r="F1434" s="8">
        <v>79240</v>
      </c>
      <c r="G1434" s="8" t="s">
        <v>6241</v>
      </c>
      <c r="H1434" s="8" t="s">
        <v>494</v>
      </c>
      <c r="I1434" s="8" t="s">
        <v>86</v>
      </c>
      <c r="J1434" s="8" t="s">
        <v>4303</v>
      </c>
      <c r="K1434" s="8" t="s">
        <v>160</v>
      </c>
      <c r="L1434" s="8" t="s">
        <v>12460</v>
      </c>
      <c r="M1434" s="183">
        <v>45922.644444444442</v>
      </c>
      <c r="N1434" s="183">
        <v>45923.444444444453</v>
      </c>
      <c r="O1434" s="8"/>
      <c r="P1434" s="8" t="s">
        <v>8318</v>
      </c>
      <c r="Q1434" s="8" t="s">
        <v>8318</v>
      </c>
      <c r="R1434" s="8" t="s">
        <v>243</v>
      </c>
      <c r="S1434" s="8" t="s">
        <v>244</v>
      </c>
      <c r="T1434" s="8" t="s">
        <v>6246</v>
      </c>
      <c r="U1434" s="8" t="s">
        <v>7731</v>
      </c>
      <c r="V1434" s="8" t="s">
        <v>12461</v>
      </c>
      <c r="W1434" s="8" t="s">
        <v>165</v>
      </c>
      <c r="X1434" s="8"/>
      <c r="Y1434" s="94" t="str">
        <f>VLOOKUP(D1434,TIPOLOGIA!A:F,6,0)</f>
        <v>TIPO I</v>
      </c>
      <c r="Z1434" s="94" t="str">
        <f>VLOOKUP(D1434,TIPOLOGIA!A:F,5,0)</f>
        <v>TERRESTRE</v>
      </c>
      <c r="AA1434" s="8" t="s">
        <v>498</v>
      </c>
      <c r="AB1434" s="8">
        <v>1</v>
      </c>
      <c r="AC1434" s="86">
        <f>IF(W1434="SOPORTE_TELEFÓNICO",'BASE LIQUIDACION REDEBAN 2025'!$B$19,IF(AND(W1434="VISITA_TÉCNICA",Y1434="TIPO II"),'BASE LIQUIDACION REDEBAN 2025'!$B$18,'BASE LIQUIDACION REDEBAN 2025'!$B$17))</f>
        <v>35779.500569199998</v>
      </c>
      <c r="AD1434" s="86">
        <v>0</v>
      </c>
      <c r="AE1434" s="86">
        <f t="shared" si="22"/>
        <v>35779.500569199998</v>
      </c>
      <c r="AG1434" s="78"/>
    </row>
    <row r="1435" spans="1:33" s="49" customFormat="1">
      <c r="A1435" s="8" t="s">
        <v>98</v>
      </c>
      <c r="B1435" s="94" t="str">
        <f>VLOOKUP(A1435,'CENTRO DE COSTOS'!A:D,4,FALSE)</f>
        <v>MIGUEL JULIÁN HERNÁNDEZ GUARÍN</v>
      </c>
      <c r="C1435" s="94" t="str">
        <f>VLOOKUP(A1435,'CENTRO DE COSTOS'!A:D,2,FALSE)</f>
        <v>0004-0008</v>
      </c>
      <c r="D1435" s="8">
        <v>68385</v>
      </c>
      <c r="E1435" s="8">
        <v>2751883</v>
      </c>
      <c r="F1435" s="8">
        <v>79641</v>
      </c>
      <c r="G1435" s="8" t="s">
        <v>6241</v>
      </c>
      <c r="H1435" s="8" t="s">
        <v>224</v>
      </c>
      <c r="I1435" s="8" t="s">
        <v>7698</v>
      </c>
      <c r="J1435" s="8" t="s">
        <v>12462</v>
      </c>
      <c r="K1435" s="8" t="s">
        <v>160</v>
      </c>
      <c r="L1435" s="8" t="s">
        <v>12463</v>
      </c>
      <c r="M1435" s="183">
        <v>45917.333333333343</v>
      </c>
      <c r="N1435" s="183">
        <v>45923.444444444453</v>
      </c>
      <c r="O1435" s="8"/>
      <c r="P1435" s="8" t="s">
        <v>8318</v>
      </c>
      <c r="Q1435" s="8" t="s">
        <v>8318</v>
      </c>
      <c r="R1435" s="8" t="s">
        <v>162</v>
      </c>
      <c r="S1435" s="8" t="s">
        <v>162</v>
      </c>
      <c r="T1435" s="8" t="s">
        <v>6246</v>
      </c>
      <c r="U1435" s="8" t="s">
        <v>7731</v>
      </c>
      <c r="V1435" s="8" t="s">
        <v>12464</v>
      </c>
      <c r="W1435" s="8" t="s">
        <v>8320</v>
      </c>
      <c r="X1435" s="8"/>
      <c r="Y1435" s="94" t="str">
        <f>VLOOKUP(D1435,TIPOLOGIA!A:F,6,0)</f>
        <v>TIPO III</v>
      </c>
      <c r="Z1435" s="94" t="str">
        <f>VLOOKUP(D1435,TIPOLOGIA!A:F,5,0)</f>
        <v>TERRESTRE</v>
      </c>
      <c r="AA1435" s="8" t="s">
        <v>230</v>
      </c>
      <c r="AB1435" s="8">
        <v>0</v>
      </c>
      <c r="AC1435" s="86">
        <f>IF(W1435="SOPORTE_TELEFÓNICO",'BASE LIQUIDACION REDEBAN 2025'!$B$19,IF(AND(W1435="VISITA_TÉCNICA",Y1435="TIPO II"),'BASE LIQUIDACION REDEBAN 2025'!$B$18,'BASE LIQUIDACION REDEBAN 2025'!$B$17))</f>
        <v>35779.500569199998</v>
      </c>
      <c r="AD1435" s="86">
        <v>0</v>
      </c>
      <c r="AE1435" s="86">
        <f t="shared" si="22"/>
        <v>35779.500569199998</v>
      </c>
      <c r="AG1435" s="78"/>
    </row>
    <row r="1436" spans="1:33" s="49" customFormat="1">
      <c r="A1436" s="8" t="s">
        <v>72</v>
      </c>
      <c r="B1436" s="94" t="str">
        <f>VLOOKUP(A1436,'CENTRO DE COSTOS'!A:D,4,FALSE)</f>
        <v>MIGUEL JULIÁN HERNÁNDEZ GUARÍN</v>
      </c>
      <c r="C1436" s="94" t="str">
        <f>VLOOKUP(A1436,'CENTRO DE COSTOS'!A:D,2,FALSE)</f>
        <v>0004-0008</v>
      </c>
      <c r="D1436" s="8">
        <v>68001</v>
      </c>
      <c r="E1436" s="8">
        <v>2777552</v>
      </c>
      <c r="F1436" s="8">
        <v>80583</v>
      </c>
      <c r="G1436" s="8" t="s">
        <v>6241</v>
      </c>
      <c r="H1436" s="8" t="s">
        <v>224</v>
      </c>
      <c r="I1436" s="8" t="s">
        <v>72</v>
      </c>
      <c r="J1436" s="8" t="s">
        <v>12465</v>
      </c>
      <c r="K1436" s="8" t="s">
        <v>160</v>
      </c>
      <c r="L1436" s="8" t="s">
        <v>12466</v>
      </c>
      <c r="M1436" s="183">
        <v>45922.73333333333</v>
      </c>
      <c r="N1436" s="183">
        <v>45923.445833333331</v>
      </c>
      <c r="O1436" s="8"/>
      <c r="P1436" s="8" t="s">
        <v>8318</v>
      </c>
      <c r="Q1436" s="8" t="s">
        <v>8318</v>
      </c>
      <c r="R1436" s="8" t="s">
        <v>162</v>
      </c>
      <c r="S1436" s="8" t="s">
        <v>162</v>
      </c>
      <c r="T1436" s="8" t="s">
        <v>6246</v>
      </c>
      <c r="U1436" s="8" t="s">
        <v>7731</v>
      </c>
      <c r="V1436" s="8" t="s">
        <v>12467</v>
      </c>
      <c r="W1436" s="8" t="s">
        <v>165</v>
      </c>
      <c r="X1436" s="8"/>
      <c r="Y1436" s="94" t="str">
        <f>VLOOKUP(D1436,TIPOLOGIA!A:F,6,0)</f>
        <v>TIPO I</v>
      </c>
      <c r="Z1436" s="94" t="str">
        <f>VLOOKUP(D1436,TIPOLOGIA!A:F,5,0)</f>
        <v>TERRESTRE</v>
      </c>
      <c r="AA1436" s="8" t="s">
        <v>754</v>
      </c>
      <c r="AB1436" s="8">
        <v>1</v>
      </c>
      <c r="AC1436" s="86">
        <f>IF(W1436="SOPORTE_TELEFÓNICO",'BASE LIQUIDACION REDEBAN 2025'!$B$19,IF(AND(W1436="VISITA_TÉCNICA",Y1436="TIPO II"),'BASE LIQUIDACION REDEBAN 2025'!$B$18,'BASE LIQUIDACION REDEBAN 2025'!$B$17))</f>
        <v>35779.500569199998</v>
      </c>
      <c r="AD1436" s="86">
        <v>0</v>
      </c>
      <c r="AE1436" s="86">
        <f t="shared" si="22"/>
        <v>35779.500569199998</v>
      </c>
      <c r="AG1436" s="78"/>
    </row>
    <row r="1437" spans="1:33" s="49" customFormat="1">
      <c r="A1437" s="8" t="s">
        <v>94</v>
      </c>
      <c r="B1437" s="94" t="str">
        <f>VLOOKUP(A1437,'CENTRO DE COSTOS'!A:D,4,FALSE)</f>
        <v>DIEGO FERNANDO HENAO CARDONA</v>
      </c>
      <c r="C1437" s="94" t="str">
        <f>VLOOKUP(A1437,'CENTRO DE COSTOS'!A:D,2,FALSE)</f>
        <v>0004-0002</v>
      </c>
      <c r="D1437" s="8">
        <v>76147</v>
      </c>
      <c r="E1437" s="8">
        <v>2775872</v>
      </c>
      <c r="F1437" s="8">
        <v>79831</v>
      </c>
      <c r="G1437" s="8" t="s">
        <v>6241</v>
      </c>
      <c r="H1437" s="8" t="s">
        <v>232</v>
      </c>
      <c r="I1437" s="8" t="s">
        <v>1202</v>
      </c>
      <c r="J1437" s="8" t="s">
        <v>12468</v>
      </c>
      <c r="K1437" s="8" t="s">
        <v>160</v>
      </c>
      <c r="L1437" s="8" t="s">
        <v>12469</v>
      </c>
      <c r="M1437" s="183">
        <v>45922.607638888891</v>
      </c>
      <c r="N1437" s="183">
        <v>45923.445833333331</v>
      </c>
      <c r="O1437" s="8"/>
      <c r="P1437" s="8" t="s">
        <v>8318</v>
      </c>
      <c r="Q1437" s="8" t="s">
        <v>8318</v>
      </c>
      <c r="R1437" s="8" t="s">
        <v>243</v>
      </c>
      <c r="S1437" s="8" t="s">
        <v>365</v>
      </c>
      <c r="T1437" s="8" t="s">
        <v>6246</v>
      </c>
      <c r="U1437" s="8" t="s">
        <v>7731</v>
      </c>
      <c r="V1437" s="8" t="s">
        <v>12470</v>
      </c>
      <c r="W1437" s="8" t="s">
        <v>165</v>
      </c>
      <c r="X1437" s="8"/>
      <c r="Y1437" s="94" t="str">
        <f>VLOOKUP(D1437,TIPOLOGIA!A:F,6,0)</f>
        <v>TIPO I</v>
      </c>
      <c r="Z1437" s="94" t="str">
        <f>VLOOKUP(D1437,TIPOLOGIA!A:F,5,0)</f>
        <v>TERRESTRE</v>
      </c>
      <c r="AA1437" s="8" t="s">
        <v>191</v>
      </c>
      <c r="AB1437" s="8">
        <v>1</v>
      </c>
      <c r="AC1437" s="86">
        <f>IF(W1437="SOPORTE_TELEFÓNICO",'BASE LIQUIDACION REDEBAN 2025'!$B$19,IF(AND(W1437="VISITA_TÉCNICA",Y1437="TIPO II"),'BASE LIQUIDACION REDEBAN 2025'!$B$18,'BASE LIQUIDACION REDEBAN 2025'!$B$17))</f>
        <v>35779.500569199998</v>
      </c>
      <c r="AD1437" s="86">
        <v>0</v>
      </c>
      <c r="AE1437" s="86">
        <f t="shared" si="22"/>
        <v>35779.500569199998</v>
      </c>
      <c r="AG1437" s="78"/>
    </row>
    <row r="1438" spans="1:33" s="49" customFormat="1">
      <c r="A1438" s="8" t="s">
        <v>68</v>
      </c>
      <c r="B1438" s="94" t="str">
        <f>VLOOKUP(A1438,'CENTRO DE COSTOS'!A:D,4,FALSE)</f>
        <v>WILLIAM ASDRUBAL ROZO ROZO</v>
      </c>
      <c r="C1438" s="94" t="str">
        <f>VLOOKUP(A1438,'CENTRO DE COSTOS'!A:D,2,FALSE)</f>
        <v>0004-0004</v>
      </c>
      <c r="D1438" s="8">
        <v>11001</v>
      </c>
      <c r="E1438" s="8">
        <v>2772272</v>
      </c>
      <c r="F1438" s="8">
        <v>23142</v>
      </c>
      <c r="G1438" s="8" t="s">
        <v>6241</v>
      </c>
      <c r="H1438" s="8" t="s">
        <v>417</v>
      </c>
      <c r="I1438" s="8" t="s">
        <v>68</v>
      </c>
      <c r="J1438" s="8" t="s">
        <v>10760</v>
      </c>
      <c r="K1438" s="8" t="s">
        <v>160</v>
      </c>
      <c r="L1438" s="8" t="s">
        <v>12471</v>
      </c>
      <c r="M1438" s="183">
        <v>45922.383333333331</v>
      </c>
      <c r="N1438" s="183">
        <v>45923.447916666657</v>
      </c>
      <c r="O1438" s="8"/>
      <c r="P1438" s="8" t="s">
        <v>8318</v>
      </c>
      <c r="Q1438" s="8" t="s">
        <v>8318</v>
      </c>
      <c r="R1438" s="8" t="s">
        <v>6245</v>
      </c>
      <c r="S1438" s="8" t="s">
        <v>6245</v>
      </c>
      <c r="T1438" s="8" t="s">
        <v>6246</v>
      </c>
      <c r="U1438" s="8" t="s">
        <v>7731</v>
      </c>
      <c r="V1438" s="8" t="s">
        <v>12472</v>
      </c>
      <c r="W1438" s="8" t="s">
        <v>165</v>
      </c>
      <c r="X1438" s="8"/>
      <c r="Y1438" s="94" t="str">
        <f>VLOOKUP(D1438,TIPOLOGIA!A:F,6,0)</f>
        <v>TIPO I</v>
      </c>
      <c r="Z1438" s="94" t="str">
        <f>VLOOKUP(D1438,TIPOLOGIA!A:F,5,0)</f>
        <v>TERRESTRE</v>
      </c>
      <c r="AA1438" s="8" t="s">
        <v>551</v>
      </c>
      <c r="AB1438" s="8">
        <v>1</v>
      </c>
      <c r="AC1438" s="86">
        <f>IF(W1438="SOPORTE_TELEFÓNICO",'BASE LIQUIDACION REDEBAN 2025'!$B$19,IF(AND(W1438="VISITA_TÉCNICA",Y1438="TIPO II"),'BASE LIQUIDACION REDEBAN 2025'!$B$18,'BASE LIQUIDACION REDEBAN 2025'!$B$17))</f>
        <v>35779.500569199998</v>
      </c>
      <c r="AD1438" s="86">
        <v>0</v>
      </c>
      <c r="AE1438" s="86">
        <f t="shared" si="22"/>
        <v>35779.500569199998</v>
      </c>
      <c r="AG1438" s="78"/>
    </row>
    <row r="1439" spans="1:33" s="49" customFormat="1">
      <c r="A1439" s="8" t="s">
        <v>72</v>
      </c>
      <c r="B1439" s="94" t="str">
        <f>VLOOKUP(A1439,'CENTRO DE COSTOS'!A:D,4,FALSE)</f>
        <v>MIGUEL JULIÁN HERNÁNDEZ GUARÍN</v>
      </c>
      <c r="C1439" s="94" t="str">
        <f>VLOOKUP(A1439,'CENTRO DE COSTOS'!A:D,2,FALSE)</f>
        <v>0004-0008</v>
      </c>
      <c r="D1439" s="8">
        <v>68615</v>
      </c>
      <c r="E1439" s="8">
        <v>2776868</v>
      </c>
      <c r="F1439" s="8">
        <v>64796</v>
      </c>
      <c r="G1439" s="8" t="s">
        <v>6241</v>
      </c>
      <c r="H1439" s="8" t="s">
        <v>224</v>
      </c>
      <c r="I1439" s="8" t="s">
        <v>1026</v>
      </c>
      <c r="J1439" s="8" t="s">
        <v>12473</v>
      </c>
      <c r="K1439" s="8" t="s">
        <v>160</v>
      </c>
      <c r="L1439" s="8" t="s">
        <v>12474</v>
      </c>
      <c r="M1439" s="183">
        <v>45922.673611111109</v>
      </c>
      <c r="N1439" s="183">
        <v>45923.45</v>
      </c>
      <c r="O1439" s="8"/>
      <c r="P1439" s="8" t="s">
        <v>8318</v>
      </c>
      <c r="Q1439" s="8" t="s">
        <v>8318</v>
      </c>
      <c r="R1439" s="8" t="s">
        <v>6245</v>
      </c>
      <c r="S1439" s="8" t="s">
        <v>6245</v>
      </c>
      <c r="T1439" s="8" t="s">
        <v>6246</v>
      </c>
      <c r="U1439" s="8" t="s">
        <v>7731</v>
      </c>
      <c r="V1439" s="8" t="s">
        <v>12475</v>
      </c>
      <c r="W1439" s="8" t="s">
        <v>165</v>
      </c>
      <c r="X1439" s="8"/>
      <c r="Y1439" s="94" t="str">
        <f>VLOOKUP(D1439,TIPOLOGIA!A:F,6,0)</f>
        <v>TIPO II</v>
      </c>
      <c r="Z1439" s="94" t="str">
        <f>VLOOKUP(D1439,TIPOLOGIA!A:F,5,0)</f>
        <v>TERRESTRE</v>
      </c>
      <c r="AA1439" s="8" t="s">
        <v>480</v>
      </c>
      <c r="AB1439" s="8">
        <v>1</v>
      </c>
      <c r="AC1439" s="86">
        <f>IF(W1439="SOPORTE_TELEFÓNICO",'BASE LIQUIDACION REDEBAN 2025'!$B$19,IF(AND(W1439="VISITA_TÉCNICA",Y1439="TIPO II"),'BASE LIQUIDACION REDEBAN 2025'!$B$18,'BASE LIQUIDACION REDEBAN 2025'!$B$17))</f>
        <v>67654.12000000001</v>
      </c>
      <c r="AD1439" s="86">
        <v>0</v>
      </c>
      <c r="AE1439" s="86">
        <f t="shared" si="22"/>
        <v>67654.12000000001</v>
      </c>
      <c r="AG1439" s="78"/>
    </row>
    <row r="1440" spans="1:33" s="49" customFormat="1">
      <c r="A1440" s="8" t="s">
        <v>90</v>
      </c>
      <c r="B1440" s="94" t="str">
        <f>VLOOKUP(A1440,'CENTRO DE COSTOS'!A:D,4,FALSE)</f>
        <v>JUAN SEBASTIÁN RÍOS CASTRILLÓN</v>
      </c>
      <c r="C1440" s="94" t="str">
        <f>VLOOKUP(A1440,'CENTRO DE COSTOS'!A:D,2,FALSE)</f>
        <v>0004-0005</v>
      </c>
      <c r="D1440" s="8">
        <v>5615</v>
      </c>
      <c r="E1440" s="8">
        <v>2761882</v>
      </c>
      <c r="F1440" s="8">
        <v>80328</v>
      </c>
      <c r="G1440" s="8" t="s">
        <v>6241</v>
      </c>
      <c r="H1440" s="8" t="s">
        <v>249</v>
      </c>
      <c r="I1440" s="8" t="s">
        <v>1026</v>
      </c>
      <c r="J1440" s="8" t="s">
        <v>12476</v>
      </c>
      <c r="K1440" s="8" t="s">
        <v>160</v>
      </c>
      <c r="L1440" s="8" t="s">
        <v>12477</v>
      </c>
      <c r="M1440" s="183">
        <v>45918.616666666669</v>
      </c>
      <c r="N1440" s="183">
        <v>45923.45208333333</v>
      </c>
      <c r="O1440" s="8"/>
      <c r="P1440" s="8" t="s">
        <v>8318</v>
      </c>
      <c r="Q1440" s="8" t="s">
        <v>8318</v>
      </c>
      <c r="R1440" s="8" t="s">
        <v>243</v>
      </c>
      <c r="S1440" s="8" t="s">
        <v>365</v>
      </c>
      <c r="T1440" s="8" t="s">
        <v>6246</v>
      </c>
      <c r="U1440" s="8" t="s">
        <v>7731</v>
      </c>
      <c r="V1440" s="8" t="s">
        <v>12439</v>
      </c>
      <c r="W1440" s="8" t="s">
        <v>165</v>
      </c>
      <c r="X1440" s="8"/>
      <c r="Y1440" s="94" t="str">
        <f>VLOOKUP(D1440,TIPOLOGIA!A:F,6,0)</f>
        <v>TIPO II</v>
      </c>
      <c r="Z1440" s="94" t="str">
        <f>VLOOKUP(D1440,TIPOLOGIA!A:F,5,0)</f>
        <v>TERRESTRE</v>
      </c>
      <c r="AA1440" s="8" t="s">
        <v>267</v>
      </c>
      <c r="AB1440" s="8">
        <v>1</v>
      </c>
      <c r="AC1440" s="86">
        <f>IF(W1440="SOPORTE_TELEFÓNICO",'BASE LIQUIDACION REDEBAN 2025'!$B$19,IF(AND(W1440="VISITA_TÉCNICA",Y1440="TIPO II"),'BASE LIQUIDACION REDEBAN 2025'!$B$18,'BASE LIQUIDACION REDEBAN 2025'!$B$17))</f>
        <v>67654.12000000001</v>
      </c>
      <c r="AD1440" s="86">
        <v>0</v>
      </c>
      <c r="AE1440" s="86">
        <f t="shared" si="22"/>
        <v>67654.12000000001</v>
      </c>
      <c r="AG1440" s="78"/>
    </row>
    <row r="1441" spans="1:33" s="49" customFormat="1">
      <c r="A1441" s="8" t="s">
        <v>80</v>
      </c>
      <c r="B1441" s="94" t="str">
        <f>VLOOKUP(A1441,'CENTRO DE COSTOS'!A:D,4,FALSE)</f>
        <v>JOSE MAURICIO HERNANDEZ ROJAS</v>
      </c>
      <c r="C1441" s="94" t="str">
        <f>VLOOKUP(A1441,'CENTRO DE COSTOS'!A:D,2,FALSE)</f>
        <v>0004-0001</v>
      </c>
      <c r="D1441" s="8">
        <v>13052</v>
      </c>
      <c r="E1441" s="8">
        <v>2759664</v>
      </c>
      <c r="F1441" s="8">
        <v>14983</v>
      </c>
      <c r="G1441" s="8" t="s">
        <v>6241</v>
      </c>
      <c r="H1441" s="8" t="s">
        <v>685</v>
      </c>
      <c r="I1441" s="8" t="s">
        <v>5004</v>
      </c>
      <c r="J1441" s="8" t="s">
        <v>12478</v>
      </c>
      <c r="K1441" s="8" t="s">
        <v>160</v>
      </c>
      <c r="L1441" s="8" t="s">
        <v>12479</v>
      </c>
      <c r="M1441" s="183">
        <v>45918.427777777782</v>
      </c>
      <c r="N1441" s="183">
        <v>45923.455555555563</v>
      </c>
      <c r="O1441" s="8"/>
      <c r="P1441" s="8" t="s">
        <v>8318</v>
      </c>
      <c r="Q1441" s="8" t="s">
        <v>8318</v>
      </c>
      <c r="R1441" s="8" t="s">
        <v>6245</v>
      </c>
      <c r="S1441" s="8" t="s">
        <v>6245</v>
      </c>
      <c r="T1441" s="8" t="s">
        <v>6246</v>
      </c>
      <c r="U1441" s="8" t="s">
        <v>7731</v>
      </c>
      <c r="V1441" s="8" t="s">
        <v>12480</v>
      </c>
      <c r="W1441" s="8" t="s">
        <v>165</v>
      </c>
      <c r="X1441" s="8"/>
      <c r="Y1441" s="94" t="str">
        <f>VLOOKUP(D1441,TIPOLOGIA!A:F,6,0)</f>
        <v>TIPO II</v>
      </c>
      <c r="Z1441" s="94" t="str">
        <f>VLOOKUP(D1441,TIPOLOGIA!A:F,5,0)</f>
        <v>TERRESTRE</v>
      </c>
      <c r="AA1441" s="8" t="s">
        <v>690</v>
      </c>
      <c r="AB1441" s="8">
        <v>1</v>
      </c>
      <c r="AC1441" s="86">
        <f>IF(W1441="SOPORTE_TELEFÓNICO",'BASE LIQUIDACION REDEBAN 2025'!$B$19,IF(AND(W1441="VISITA_TÉCNICA",Y1441="TIPO II"),'BASE LIQUIDACION REDEBAN 2025'!$B$18,'BASE LIQUIDACION REDEBAN 2025'!$B$17))</f>
        <v>67654.12000000001</v>
      </c>
      <c r="AD1441" s="86">
        <v>0</v>
      </c>
      <c r="AE1441" s="86">
        <f t="shared" si="22"/>
        <v>67654.12000000001</v>
      </c>
      <c r="AG1441" s="78"/>
    </row>
    <row r="1442" spans="1:33" s="49" customFormat="1">
      <c r="A1442" s="8" t="s">
        <v>91</v>
      </c>
      <c r="B1442" s="94" t="str">
        <f>VLOOKUP(A1442,'CENTRO DE COSTOS'!A:D,4,FALSE)</f>
        <v>JOSE MAURICIO HERNANDEZ ROJAS</v>
      </c>
      <c r="C1442" s="94" t="str">
        <f>VLOOKUP(A1442,'CENTRO DE COSTOS'!A:D,2,FALSE)</f>
        <v>0004-0001</v>
      </c>
      <c r="D1442" s="8">
        <v>23417</v>
      </c>
      <c r="E1442" s="8">
        <v>2768087</v>
      </c>
      <c r="F1442" s="8">
        <v>46828</v>
      </c>
      <c r="G1442" s="8" t="s">
        <v>6241</v>
      </c>
      <c r="H1442" s="8" t="s">
        <v>193</v>
      </c>
      <c r="I1442" s="8" t="s">
        <v>3685</v>
      </c>
      <c r="J1442" s="8" t="s">
        <v>12481</v>
      </c>
      <c r="K1442" s="8" t="s">
        <v>160</v>
      </c>
      <c r="L1442" s="8" t="s">
        <v>12482</v>
      </c>
      <c r="M1442" s="183">
        <v>45919.684027777781</v>
      </c>
      <c r="N1442" s="183">
        <v>45923.456944444442</v>
      </c>
      <c r="O1442" s="8"/>
      <c r="P1442" s="8" t="s">
        <v>8318</v>
      </c>
      <c r="Q1442" s="8" t="s">
        <v>8318</v>
      </c>
      <c r="R1442" s="8" t="s">
        <v>243</v>
      </c>
      <c r="S1442" s="8" t="s">
        <v>244</v>
      </c>
      <c r="T1442" s="8" t="s">
        <v>6246</v>
      </c>
      <c r="U1442" s="8" t="s">
        <v>7731</v>
      </c>
      <c r="V1442" s="8" t="s">
        <v>12483</v>
      </c>
      <c r="W1442" s="8" t="s">
        <v>165</v>
      </c>
      <c r="X1442" s="8"/>
      <c r="Y1442" s="94" t="str">
        <f>VLOOKUP(D1442,TIPOLOGIA!A:F,6,0)</f>
        <v>TIPO II</v>
      </c>
      <c r="Z1442" s="94" t="str">
        <f>VLOOKUP(D1442,TIPOLOGIA!A:F,5,0)</f>
        <v>TERRESTRE</v>
      </c>
      <c r="AA1442" s="8" t="s">
        <v>1447</v>
      </c>
      <c r="AB1442" s="8">
        <v>1</v>
      </c>
      <c r="AC1442" s="86">
        <f>IF(W1442="SOPORTE_TELEFÓNICO",'BASE LIQUIDACION REDEBAN 2025'!$B$19,IF(AND(W1442="VISITA_TÉCNICA",Y1442="TIPO II"),'BASE LIQUIDACION REDEBAN 2025'!$B$18,'BASE LIQUIDACION REDEBAN 2025'!$B$17))</f>
        <v>67654.12000000001</v>
      </c>
      <c r="AD1442" s="86">
        <v>0</v>
      </c>
      <c r="AE1442" s="86">
        <f t="shared" si="22"/>
        <v>67654.12000000001</v>
      </c>
      <c r="AG1442" s="78"/>
    </row>
    <row r="1443" spans="1:33" s="49" customFormat="1">
      <c r="A1443" s="8" t="s">
        <v>100</v>
      </c>
      <c r="B1443" s="94" t="str">
        <f>VLOOKUP(A1443,'CENTRO DE COSTOS'!A:D,4,FALSE)</f>
        <v>KEVIN ALEXIS CORZO BUSTOS</v>
      </c>
      <c r="C1443" s="94" t="str">
        <f>VLOOKUP(A1443,'CENTRO DE COSTOS'!A:D,2,FALSE)</f>
        <v>0004-0007</v>
      </c>
      <c r="D1443" s="8">
        <v>50689</v>
      </c>
      <c r="E1443" s="8">
        <v>2763734</v>
      </c>
      <c r="F1443" s="8">
        <v>79129</v>
      </c>
      <c r="G1443" s="8" t="s">
        <v>6241</v>
      </c>
      <c r="H1443" s="8" t="s">
        <v>216</v>
      </c>
      <c r="I1443" s="8" t="s">
        <v>3181</v>
      </c>
      <c r="J1443" s="8" t="s">
        <v>12484</v>
      </c>
      <c r="K1443" s="8" t="s">
        <v>160</v>
      </c>
      <c r="L1443" s="8" t="s">
        <v>12485</v>
      </c>
      <c r="M1443" s="183">
        <v>45919.333333333343</v>
      </c>
      <c r="N1443" s="183">
        <v>45923.459722222222</v>
      </c>
      <c r="O1443" s="8"/>
      <c r="P1443" s="8" t="s">
        <v>8318</v>
      </c>
      <c r="Q1443" s="8" t="s">
        <v>8318</v>
      </c>
      <c r="R1443" s="8" t="s">
        <v>6245</v>
      </c>
      <c r="S1443" s="8" t="s">
        <v>6245</v>
      </c>
      <c r="T1443" s="8" t="s">
        <v>6246</v>
      </c>
      <c r="U1443" s="8" t="s">
        <v>7731</v>
      </c>
      <c r="V1443" s="8" t="s">
        <v>12486</v>
      </c>
      <c r="W1443" s="8" t="s">
        <v>165</v>
      </c>
      <c r="X1443" s="8"/>
      <c r="Y1443" s="94" t="str">
        <f>VLOOKUP(D1443,TIPOLOGIA!A:F,6,0)</f>
        <v>TIPO II</v>
      </c>
      <c r="Z1443" s="94" t="str">
        <f>VLOOKUP(D1443,TIPOLOGIA!A:F,5,0)</f>
        <v>TERRESTRE</v>
      </c>
      <c r="AA1443" s="8" t="s">
        <v>1411</v>
      </c>
      <c r="AB1443" s="8">
        <v>1</v>
      </c>
      <c r="AC1443" s="86">
        <f>IF(W1443="SOPORTE_TELEFÓNICO",'BASE LIQUIDACION REDEBAN 2025'!$B$19,IF(AND(W1443="VISITA_TÉCNICA",Y1443="TIPO II"),'BASE LIQUIDACION REDEBAN 2025'!$B$18,'BASE LIQUIDACION REDEBAN 2025'!$B$17))</f>
        <v>67654.12000000001</v>
      </c>
      <c r="AD1443" s="86">
        <v>0</v>
      </c>
      <c r="AE1443" s="86">
        <f t="shared" si="22"/>
        <v>67654.12000000001</v>
      </c>
      <c r="AG1443" s="78"/>
    </row>
    <row r="1444" spans="1:33" s="49" customFormat="1">
      <c r="A1444" s="8" t="s">
        <v>68</v>
      </c>
      <c r="B1444" s="94" t="str">
        <f>VLOOKUP(A1444,'CENTRO DE COSTOS'!A:D,4,FALSE)</f>
        <v>WILLIAM ASDRUBAL ROZO ROZO</v>
      </c>
      <c r="C1444" s="94" t="str">
        <f>VLOOKUP(A1444,'CENTRO DE COSTOS'!A:D,2,FALSE)</f>
        <v>0004-0004</v>
      </c>
      <c r="D1444" s="8">
        <v>11001</v>
      </c>
      <c r="E1444" s="8">
        <v>2772595</v>
      </c>
      <c r="F1444" s="8">
        <v>53070</v>
      </c>
      <c r="G1444" s="8" t="s">
        <v>6241</v>
      </c>
      <c r="H1444" s="8" t="s">
        <v>417</v>
      </c>
      <c r="I1444" s="8" t="s">
        <v>68</v>
      </c>
      <c r="J1444" s="8" t="s">
        <v>12487</v>
      </c>
      <c r="K1444" s="8" t="s">
        <v>160</v>
      </c>
      <c r="L1444" s="8" t="s">
        <v>12488</v>
      </c>
      <c r="M1444" s="183">
        <v>45922.396527777782</v>
      </c>
      <c r="N1444" s="183">
        <v>45923.463194444441</v>
      </c>
      <c r="O1444" s="8"/>
      <c r="P1444" s="8" t="s">
        <v>8318</v>
      </c>
      <c r="Q1444" s="8" t="s">
        <v>8318</v>
      </c>
      <c r="R1444" s="8" t="s">
        <v>6245</v>
      </c>
      <c r="S1444" s="8" t="s">
        <v>6245</v>
      </c>
      <c r="T1444" s="8" t="s">
        <v>6246</v>
      </c>
      <c r="U1444" s="8" t="s">
        <v>7731</v>
      </c>
      <c r="V1444" s="8" t="s">
        <v>12489</v>
      </c>
      <c r="W1444" s="8" t="s">
        <v>165</v>
      </c>
      <c r="X1444" s="8"/>
      <c r="Y1444" s="94" t="str">
        <f>VLOOKUP(D1444,TIPOLOGIA!A:F,6,0)</f>
        <v>TIPO I</v>
      </c>
      <c r="Z1444" s="94" t="str">
        <f>VLOOKUP(D1444,TIPOLOGIA!A:F,5,0)</f>
        <v>TERRESTRE</v>
      </c>
      <c r="AA1444" s="8" t="s">
        <v>561</v>
      </c>
      <c r="AB1444" s="8">
        <v>1</v>
      </c>
      <c r="AC1444" s="86">
        <f>IF(W1444="SOPORTE_TELEFÓNICO",'BASE LIQUIDACION REDEBAN 2025'!$B$19,IF(AND(W1444="VISITA_TÉCNICA",Y1444="TIPO II"),'BASE LIQUIDACION REDEBAN 2025'!$B$18,'BASE LIQUIDACION REDEBAN 2025'!$B$17))</f>
        <v>35779.500569199998</v>
      </c>
      <c r="AD1444" s="86">
        <v>0</v>
      </c>
      <c r="AE1444" s="86">
        <f t="shared" si="22"/>
        <v>35779.500569199998</v>
      </c>
      <c r="AG1444" s="78"/>
    </row>
    <row r="1445" spans="1:33" s="49" customFormat="1">
      <c r="A1445" s="8" t="s">
        <v>91</v>
      </c>
      <c r="B1445" s="94" t="str">
        <f>VLOOKUP(A1445,'CENTRO DE COSTOS'!A:D,4,FALSE)</f>
        <v>JOSE MAURICIO HERNANDEZ ROJAS</v>
      </c>
      <c r="C1445" s="94" t="str">
        <f>VLOOKUP(A1445,'CENTRO DE COSTOS'!A:D,2,FALSE)</f>
        <v>0004-0001</v>
      </c>
      <c r="D1445" s="8">
        <v>23001</v>
      </c>
      <c r="E1445" s="8">
        <v>2772890</v>
      </c>
      <c r="F1445" s="8">
        <v>77171</v>
      </c>
      <c r="G1445" s="8" t="s">
        <v>6241</v>
      </c>
      <c r="H1445" s="8" t="s">
        <v>193</v>
      </c>
      <c r="I1445" s="8" t="s">
        <v>91</v>
      </c>
      <c r="J1445" s="8" t="s">
        <v>12490</v>
      </c>
      <c r="K1445" s="8" t="s">
        <v>160</v>
      </c>
      <c r="L1445" s="8" t="s">
        <v>12491</v>
      </c>
      <c r="M1445" s="183">
        <v>45922.40902777778</v>
      </c>
      <c r="N1445" s="183">
        <v>45923.465277777781</v>
      </c>
      <c r="O1445" s="8"/>
      <c r="P1445" s="8" t="s">
        <v>8318</v>
      </c>
      <c r="Q1445" s="8" t="s">
        <v>8318</v>
      </c>
      <c r="R1445" s="8" t="s">
        <v>6245</v>
      </c>
      <c r="S1445" s="8" t="s">
        <v>6245</v>
      </c>
      <c r="T1445" s="8" t="s">
        <v>6246</v>
      </c>
      <c r="U1445" s="8" t="s">
        <v>7731</v>
      </c>
      <c r="V1445" s="8" t="s">
        <v>12492</v>
      </c>
      <c r="W1445" s="8" t="s">
        <v>165</v>
      </c>
      <c r="X1445" s="8"/>
      <c r="Y1445" s="94" t="str">
        <f>VLOOKUP(D1445,TIPOLOGIA!A:F,6,0)</f>
        <v>TIPO I</v>
      </c>
      <c r="Z1445" s="94" t="str">
        <f>VLOOKUP(D1445,TIPOLOGIA!A:F,5,0)</f>
        <v>TERRESTRE</v>
      </c>
      <c r="AA1445" s="8" t="s">
        <v>1493</v>
      </c>
      <c r="AB1445" s="8">
        <v>1</v>
      </c>
      <c r="AC1445" s="86">
        <f>IF(W1445="SOPORTE_TELEFÓNICO",'BASE LIQUIDACION REDEBAN 2025'!$B$19,IF(AND(W1445="VISITA_TÉCNICA",Y1445="TIPO II"),'BASE LIQUIDACION REDEBAN 2025'!$B$18,'BASE LIQUIDACION REDEBAN 2025'!$B$17))</f>
        <v>35779.500569199998</v>
      </c>
      <c r="AD1445" s="86">
        <v>0</v>
      </c>
      <c r="AE1445" s="86">
        <f t="shared" si="22"/>
        <v>35779.500569199998</v>
      </c>
      <c r="AG1445" s="78"/>
    </row>
    <row r="1446" spans="1:33" s="49" customFormat="1">
      <c r="A1446" s="8" t="s">
        <v>92</v>
      </c>
      <c r="B1446" s="94" t="str">
        <f>VLOOKUP(A1446,'CENTRO DE COSTOS'!A:D,4,FALSE)</f>
        <v>KEVIN ALEXIS CORZO BUSTOS</v>
      </c>
      <c r="C1446" s="94" t="str">
        <f>VLOOKUP(A1446,'CENTRO DE COSTOS'!A:D,2,FALSE)</f>
        <v>0004-0007</v>
      </c>
      <c r="D1446" s="8">
        <v>41001</v>
      </c>
      <c r="E1446" s="8">
        <v>2772276</v>
      </c>
      <c r="F1446" s="8">
        <v>55081</v>
      </c>
      <c r="G1446" s="8" t="s">
        <v>6241</v>
      </c>
      <c r="H1446" s="8" t="s">
        <v>430</v>
      </c>
      <c r="I1446" s="8" t="s">
        <v>92</v>
      </c>
      <c r="J1446" s="8" t="s">
        <v>12493</v>
      </c>
      <c r="K1446" s="8" t="s">
        <v>160</v>
      </c>
      <c r="L1446" s="8" t="s">
        <v>12494</v>
      </c>
      <c r="M1446" s="183">
        <v>45922.384027777778</v>
      </c>
      <c r="N1446" s="183">
        <v>45923.466666666667</v>
      </c>
      <c r="O1446" s="8"/>
      <c r="P1446" s="8" t="s">
        <v>8318</v>
      </c>
      <c r="Q1446" s="8" t="s">
        <v>8318</v>
      </c>
      <c r="R1446" s="8" t="s">
        <v>6245</v>
      </c>
      <c r="S1446" s="8" t="s">
        <v>6245</v>
      </c>
      <c r="T1446" s="8" t="s">
        <v>6246</v>
      </c>
      <c r="U1446" s="8" t="s">
        <v>7731</v>
      </c>
      <c r="V1446" s="8" t="s">
        <v>12495</v>
      </c>
      <c r="W1446" s="8" t="s">
        <v>165</v>
      </c>
      <c r="X1446" s="8"/>
      <c r="Y1446" s="94" t="str">
        <f>VLOOKUP(D1446,TIPOLOGIA!A:F,6,0)</f>
        <v>TIPO I</v>
      </c>
      <c r="Z1446" s="94" t="str">
        <f>VLOOKUP(D1446,TIPOLOGIA!A:F,5,0)</f>
        <v>TERRESTRE</v>
      </c>
      <c r="AA1446" s="8" t="s">
        <v>1663</v>
      </c>
      <c r="AB1446" s="8">
        <v>1</v>
      </c>
      <c r="AC1446" s="86">
        <f>IF(W1446="SOPORTE_TELEFÓNICO",'BASE LIQUIDACION REDEBAN 2025'!$B$19,IF(AND(W1446="VISITA_TÉCNICA",Y1446="TIPO II"),'BASE LIQUIDACION REDEBAN 2025'!$B$18,'BASE LIQUIDACION REDEBAN 2025'!$B$17))</f>
        <v>35779.500569199998</v>
      </c>
      <c r="AD1446" s="86">
        <v>0</v>
      </c>
      <c r="AE1446" s="86">
        <f t="shared" si="22"/>
        <v>35779.500569199998</v>
      </c>
      <c r="AG1446" s="78"/>
    </row>
    <row r="1447" spans="1:33" s="49" customFormat="1">
      <c r="A1447" s="8" t="s">
        <v>76</v>
      </c>
      <c r="B1447" s="94" t="str">
        <f>VLOOKUP(A1447,'CENTRO DE COSTOS'!A:D,4,FALSE)</f>
        <v>DIEGO FERNANDO HENAO CARDONA</v>
      </c>
      <c r="C1447" s="94" t="str">
        <f>VLOOKUP(A1447,'CENTRO DE COSTOS'!A:D,2,FALSE)</f>
        <v>0004-0003</v>
      </c>
      <c r="D1447" s="8">
        <v>19001</v>
      </c>
      <c r="E1447" s="8">
        <v>2768455</v>
      </c>
      <c r="F1447" s="8">
        <v>80185</v>
      </c>
      <c r="G1447" s="8" t="s">
        <v>6241</v>
      </c>
      <c r="H1447" s="8" t="s">
        <v>171</v>
      </c>
      <c r="I1447" s="8" t="s">
        <v>95</v>
      </c>
      <c r="J1447" s="8" t="s">
        <v>12496</v>
      </c>
      <c r="K1447" s="8" t="s">
        <v>160</v>
      </c>
      <c r="L1447" s="8" t="s">
        <v>12497</v>
      </c>
      <c r="M1447" s="183">
        <v>45919.711111111108</v>
      </c>
      <c r="N1447" s="183">
        <v>45923.469444444447</v>
      </c>
      <c r="O1447" s="8"/>
      <c r="P1447" s="8" t="s">
        <v>8318</v>
      </c>
      <c r="Q1447" s="8" t="s">
        <v>8318</v>
      </c>
      <c r="R1447" s="8" t="s">
        <v>162</v>
      </c>
      <c r="S1447" s="8" t="s">
        <v>162</v>
      </c>
      <c r="T1447" s="8" t="s">
        <v>6246</v>
      </c>
      <c r="U1447" s="8" t="s">
        <v>7731</v>
      </c>
      <c r="V1447" s="8" t="s">
        <v>12498</v>
      </c>
      <c r="W1447" s="8" t="s">
        <v>165</v>
      </c>
      <c r="X1447" s="8"/>
      <c r="Y1447" s="94" t="str">
        <f>VLOOKUP(D1447,TIPOLOGIA!A:F,6,0)</f>
        <v>TIPO III</v>
      </c>
      <c r="Z1447" s="94" t="str">
        <f>VLOOKUP(D1447,TIPOLOGIA!A:F,5,0)</f>
        <v>TERRESTRE</v>
      </c>
      <c r="AA1447" s="8" t="s">
        <v>178</v>
      </c>
      <c r="AB1447" s="8">
        <v>1</v>
      </c>
      <c r="AC1447" s="86">
        <f>IF(W1447="SOPORTE_TELEFÓNICO",'BASE LIQUIDACION REDEBAN 2025'!$B$19,IF(AND(W1447="VISITA_TÉCNICA",Y1447="TIPO II"),'BASE LIQUIDACION REDEBAN 2025'!$B$18,'BASE LIQUIDACION REDEBAN 2025'!$B$17))</f>
        <v>35779.500569199998</v>
      </c>
      <c r="AD1447" s="86">
        <v>0</v>
      </c>
      <c r="AE1447" s="86">
        <f t="shared" si="22"/>
        <v>35779.500569199998</v>
      </c>
      <c r="AG1447" s="78"/>
    </row>
    <row r="1448" spans="1:33" s="49" customFormat="1">
      <c r="A1448" s="8" t="s">
        <v>80</v>
      </c>
      <c r="B1448" s="94" t="str">
        <f>VLOOKUP(A1448,'CENTRO DE COSTOS'!A:D,4,FALSE)</f>
        <v>JOSE MAURICIO HERNANDEZ ROJAS</v>
      </c>
      <c r="C1448" s="94" t="str">
        <f>VLOOKUP(A1448,'CENTRO DE COSTOS'!A:D,2,FALSE)</f>
        <v>0004-0001</v>
      </c>
      <c r="D1448" s="8">
        <v>13052</v>
      </c>
      <c r="E1448" s="8">
        <v>2760313</v>
      </c>
      <c r="F1448" s="8">
        <v>73037</v>
      </c>
      <c r="G1448" s="8" t="s">
        <v>6241</v>
      </c>
      <c r="H1448" s="8" t="s">
        <v>685</v>
      </c>
      <c r="I1448" s="8" t="s">
        <v>5004</v>
      </c>
      <c r="J1448" s="8" t="s">
        <v>12499</v>
      </c>
      <c r="K1448" s="8" t="s">
        <v>160</v>
      </c>
      <c r="L1448" s="8" t="s">
        <v>12500</v>
      </c>
      <c r="M1448" s="183">
        <v>45918.454861111109</v>
      </c>
      <c r="N1448" s="183">
        <v>45923.472222222219</v>
      </c>
      <c r="O1448" s="8"/>
      <c r="P1448" s="8" t="s">
        <v>8318</v>
      </c>
      <c r="Q1448" s="8" t="s">
        <v>8318</v>
      </c>
      <c r="R1448" s="8" t="s">
        <v>6245</v>
      </c>
      <c r="S1448" s="8" t="s">
        <v>6245</v>
      </c>
      <c r="T1448" s="8" t="s">
        <v>6246</v>
      </c>
      <c r="U1448" s="8" t="s">
        <v>7731</v>
      </c>
      <c r="V1448" s="8" t="s">
        <v>12501</v>
      </c>
      <c r="W1448" s="8" t="s">
        <v>165</v>
      </c>
      <c r="X1448" s="8"/>
      <c r="Y1448" s="94" t="str">
        <f>VLOOKUP(D1448,TIPOLOGIA!A:F,6,0)</f>
        <v>TIPO II</v>
      </c>
      <c r="Z1448" s="94" t="str">
        <f>VLOOKUP(D1448,TIPOLOGIA!A:F,5,0)</f>
        <v>TERRESTRE</v>
      </c>
      <c r="AA1448" s="8" t="s">
        <v>690</v>
      </c>
      <c r="AB1448" s="8">
        <v>1</v>
      </c>
      <c r="AC1448" s="86">
        <f>IF(W1448="SOPORTE_TELEFÓNICO",'BASE LIQUIDACION REDEBAN 2025'!$B$19,IF(AND(W1448="VISITA_TÉCNICA",Y1448="TIPO II"),'BASE LIQUIDACION REDEBAN 2025'!$B$18,'BASE LIQUIDACION REDEBAN 2025'!$B$17))</f>
        <v>67654.12000000001</v>
      </c>
      <c r="AD1448" s="86">
        <v>0</v>
      </c>
      <c r="AE1448" s="86">
        <f t="shared" si="22"/>
        <v>67654.12000000001</v>
      </c>
      <c r="AG1448" s="78"/>
    </row>
    <row r="1449" spans="1:33" s="49" customFormat="1">
      <c r="A1449" s="8" t="s">
        <v>99</v>
      </c>
      <c r="B1449" s="94" t="str">
        <f>VLOOKUP(A1449,'CENTRO DE COSTOS'!A:D,4,FALSE)</f>
        <v>JOSE MAURICIO HERNANDEZ ROJAS</v>
      </c>
      <c r="C1449" s="94" t="str">
        <f>VLOOKUP(A1449,'CENTRO DE COSTOS'!A:D,2,FALSE)</f>
        <v>0004-0001</v>
      </c>
      <c r="D1449" s="8">
        <v>44098</v>
      </c>
      <c r="E1449" s="8">
        <v>2773160</v>
      </c>
      <c r="F1449" s="8">
        <v>80139</v>
      </c>
      <c r="G1449" s="8" t="s">
        <v>6241</v>
      </c>
      <c r="H1449" s="8" t="s">
        <v>706</v>
      </c>
      <c r="I1449" s="8" t="s">
        <v>1967</v>
      </c>
      <c r="J1449" s="8" t="s">
        <v>1968</v>
      </c>
      <c r="K1449" s="8" t="s">
        <v>160</v>
      </c>
      <c r="L1449" s="8" t="s">
        <v>12502</v>
      </c>
      <c r="M1449" s="183">
        <v>45922.42083333333</v>
      </c>
      <c r="N1449" s="183">
        <v>45923.473611111112</v>
      </c>
      <c r="O1449" s="8"/>
      <c r="P1449" s="8" t="s">
        <v>8318</v>
      </c>
      <c r="Q1449" s="8" t="s">
        <v>8318</v>
      </c>
      <c r="R1449" s="8" t="s">
        <v>162</v>
      </c>
      <c r="S1449" s="8" t="s">
        <v>162</v>
      </c>
      <c r="T1449" s="8" t="s">
        <v>6246</v>
      </c>
      <c r="U1449" s="8" t="s">
        <v>7731</v>
      </c>
      <c r="V1449" s="8" t="s">
        <v>12503</v>
      </c>
      <c r="W1449" s="8" t="s">
        <v>165</v>
      </c>
      <c r="X1449" s="8"/>
      <c r="Y1449" s="94" t="str">
        <f>VLOOKUP(D1449,TIPOLOGIA!A:F,6,0)</f>
        <v>TIPO II</v>
      </c>
      <c r="Z1449" s="94" t="str">
        <f>VLOOKUP(D1449,TIPOLOGIA!A:F,5,0)</f>
        <v>TERRESTRE</v>
      </c>
      <c r="AA1449" s="8" t="s">
        <v>1078</v>
      </c>
      <c r="AB1449" s="8">
        <v>1</v>
      </c>
      <c r="AC1449" s="86">
        <f>IF(W1449="SOPORTE_TELEFÓNICO",'BASE LIQUIDACION REDEBAN 2025'!$B$19,IF(AND(W1449="VISITA_TÉCNICA",Y1449="TIPO II"),'BASE LIQUIDACION REDEBAN 2025'!$B$18,'BASE LIQUIDACION REDEBAN 2025'!$B$17))</f>
        <v>67654.12000000001</v>
      </c>
      <c r="AD1449" s="86">
        <v>0</v>
      </c>
      <c r="AE1449" s="86">
        <f t="shared" si="22"/>
        <v>67654.12000000001</v>
      </c>
      <c r="AG1449" s="78"/>
    </row>
    <row r="1450" spans="1:33" s="49" customFormat="1">
      <c r="A1450" s="8" t="s">
        <v>90</v>
      </c>
      <c r="B1450" s="94" t="str">
        <f>VLOOKUP(A1450,'CENTRO DE COSTOS'!A:D,4,FALSE)</f>
        <v>JUAN SEBASTIÁN RÍOS CASTRILLÓN</v>
      </c>
      <c r="C1450" s="94" t="str">
        <f>VLOOKUP(A1450,'CENTRO DE COSTOS'!A:D,2,FALSE)</f>
        <v>0004-0005</v>
      </c>
      <c r="D1450" s="8">
        <v>5030</v>
      </c>
      <c r="E1450" s="8">
        <v>2769503</v>
      </c>
      <c r="F1450" s="8">
        <v>48345</v>
      </c>
      <c r="G1450" s="8" t="s">
        <v>6241</v>
      </c>
      <c r="H1450" s="8" t="s">
        <v>249</v>
      </c>
      <c r="I1450" s="8" t="s">
        <v>2550</v>
      </c>
      <c r="J1450" s="8" t="s">
        <v>12504</v>
      </c>
      <c r="K1450" s="8" t="s">
        <v>160</v>
      </c>
      <c r="L1450" s="8" t="s">
        <v>12505</v>
      </c>
      <c r="M1450" s="183">
        <v>45920.402777777781</v>
      </c>
      <c r="N1450" s="183">
        <v>45923.491666666669</v>
      </c>
      <c r="O1450" s="8"/>
      <c r="P1450" s="8" t="s">
        <v>8318</v>
      </c>
      <c r="Q1450" s="8" t="s">
        <v>8318</v>
      </c>
      <c r="R1450" s="8" t="s">
        <v>6245</v>
      </c>
      <c r="S1450" s="8" t="s">
        <v>6245</v>
      </c>
      <c r="T1450" s="8" t="s">
        <v>6246</v>
      </c>
      <c r="U1450" s="8" t="s">
        <v>7731</v>
      </c>
      <c r="V1450" s="8" t="s">
        <v>12506</v>
      </c>
      <c r="W1450" s="8" t="s">
        <v>165</v>
      </c>
      <c r="X1450" s="8"/>
      <c r="Y1450" s="94" t="str">
        <f>VLOOKUP(D1450,TIPOLOGIA!A:F,6,0)</f>
        <v>TIPO II</v>
      </c>
      <c r="Z1450" s="94" t="str">
        <f>VLOOKUP(D1450,TIPOLOGIA!A:F,5,0)</f>
        <v>TERRESTRE</v>
      </c>
      <c r="AA1450" s="8" t="s">
        <v>804</v>
      </c>
      <c r="AB1450" s="8">
        <v>1</v>
      </c>
      <c r="AC1450" s="86">
        <f>IF(W1450="SOPORTE_TELEFÓNICO",'BASE LIQUIDACION REDEBAN 2025'!$B$19,IF(AND(W1450="VISITA_TÉCNICA",Y1450="TIPO II"),'BASE LIQUIDACION REDEBAN 2025'!$B$18,'BASE LIQUIDACION REDEBAN 2025'!$B$17))</f>
        <v>67654.12000000001</v>
      </c>
      <c r="AD1450" s="86">
        <v>0</v>
      </c>
      <c r="AE1450" s="86">
        <f t="shared" si="22"/>
        <v>67654.12000000001</v>
      </c>
      <c r="AG1450" s="78"/>
    </row>
    <row r="1451" spans="1:33" s="49" customFormat="1">
      <c r="A1451" s="8" t="s">
        <v>72</v>
      </c>
      <c r="B1451" s="94" t="str">
        <f>VLOOKUP(A1451,'CENTRO DE COSTOS'!A:D,4,FALSE)</f>
        <v>MIGUEL JULIÁN HERNÁNDEZ GUARÍN</v>
      </c>
      <c r="C1451" s="94" t="str">
        <f>VLOOKUP(A1451,'CENTRO DE COSTOS'!A:D,2,FALSE)</f>
        <v>0004-0008</v>
      </c>
      <c r="D1451" s="8">
        <v>68001</v>
      </c>
      <c r="E1451" s="8">
        <v>2776867</v>
      </c>
      <c r="F1451" s="8">
        <v>33743</v>
      </c>
      <c r="G1451" s="8" t="s">
        <v>6241</v>
      </c>
      <c r="H1451" s="8" t="s">
        <v>224</v>
      </c>
      <c r="I1451" s="8" t="s">
        <v>72</v>
      </c>
      <c r="J1451" s="8" t="s">
        <v>6446</v>
      </c>
      <c r="K1451" s="8" t="s">
        <v>160</v>
      </c>
      <c r="L1451" s="8" t="s">
        <v>12507</v>
      </c>
      <c r="M1451" s="183">
        <v>45922.67291666667</v>
      </c>
      <c r="N1451" s="183">
        <v>45923.495833333327</v>
      </c>
      <c r="O1451" s="8"/>
      <c r="P1451" s="8" t="s">
        <v>8318</v>
      </c>
      <c r="Q1451" s="8" t="s">
        <v>8318</v>
      </c>
      <c r="R1451" s="8" t="s">
        <v>6245</v>
      </c>
      <c r="S1451" s="8" t="s">
        <v>6245</v>
      </c>
      <c r="T1451" s="8" t="s">
        <v>7735</v>
      </c>
      <c r="U1451" s="8" t="s">
        <v>7736</v>
      </c>
      <c r="V1451" s="8" t="s">
        <v>12508</v>
      </c>
      <c r="W1451" s="8" t="s">
        <v>165</v>
      </c>
      <c r="X1451" s="8"/>
      <c r="Y1451" s="94" t="str">
        <f>VLOOKUP(D1451,TIPOLOGIA!A:F,6,0)</f>
        <v>TIPO I</v>
      </c>
      <c r="Z1451" s="94" t="str">
        <f>VLOOKUP(D1451,TIPOLOGIA!A:F,5,0)</f>
        <v>TERRESTRE</v>
      </c>
      <c r="AA1451" s="8" t="s">
        <v>754</v>
      </c>
      <c r="AB1451" s="8">
        <v>1</v>
      </c>
      <c r="AC1451" s="86">
        <f>IF(W1451="SOPORTE_TELEFÓNICO",'BASE LIQUIDACION REDEBAN 2025'!$B$19,IF(AND(W1451="VISITA_TÉCNICA",Y1451="TIPO II"),'BASE LIQUIDACION REDEBAN 2025'!$B$18,'BASE LIQUIDACION REDEBAN 2025'!$B$17))</f>
        <v>35779.500569199998</v>
      </c>
      <c r="AD1451" s="86">
        <v>0</v>
      </c>
      <c r="AE1451" s="86">
        <f t="shared" si="22"/>
        <v>35779.500569199998</v>
      </c>
      <c r="AG1451" s="78"/>
    </row>
    <row r="1452" spans="1:33" s="49" customFormat="1">
      <c r="A1452" s="8" t="s">
        <v>68</v>
      </c>
      <c r="B1452" s="94" t="str">
        <f>VLOOKUP(A1452,'CENTRO DE COSTOS'!A:D,4,FALSE)</f>
        <v>WILLIAM ASDRUBAL ROZO ROZO</v>
      </c>
      <c r="C1452" s="94" t="str">
        <f>VLOOKUP(A1452,'CENTRO DE COSTOS'!A:D,2,FALSE)</f>
        <v>0004-0004</v>
      </c>
      <c r="D1452" s="8">
        <v>11001</v>
      </c>
      <c r="E1452" s="8">
        <v>2779966</v>
      </c>
      <c r="F1452" s="8">
        <v>74889</v>
      </c>
      <c r="G1452" s="8" t="s">
        <v>6241</v>
      </c>
      <c r="H1452" s="8" t="s">
        <v>417</v>
      </c>
      <c r="I1452" s="8" t="s">
        <v>68</v>
      </c>
      <c r="J1452" s="8" t="s">
        <v>12509</v>
      </c>
      <c r="K1452" s="8" t="s">
        <v>160</v>
      </c>
      <c r="L1452" s="8" t="s">
        <v>12510</v>
      </c>
      <c r="M1452" s="183">
        <v>45923.422222222223</v>
      </c>
      <c r="N1452" s="183">
        <v>45923.503472222219</v>
      </c>
      <c r="O1452" s="8"/>
      <c r="P1452" s="8" t="s">
        <v>8318</v>
      </c>
      <c r="Q1452" s="8" t="s">
        <v>8318</v>
      </c>
      <c r="R1452" s="8" t="s">
        <v>6245</v>
      </c>
      <c r="S1452" s="8" t="s">
        <v>6245</v>
      </c>
      <c r="T1452" s="8" t="s">
        <v>6246</v>
      </c>
      <c r="U1452" s="8" t="s">
        <v>7731</v>
      </c>
      <c r="V1452" s="8" t="s">
        <v>12511</v>
      </c>
      <c r="W1452" s="8" t="s">
        <v>165</v>
      </c>
      <c r="X1452" s="8"/>
      <c r="Y1452" s="94" t="str">
        <f>VLOOKUP(D1452,TIPOLOGIA!A:F,6,0)</f>
        <v>TIPO I</v>
      </c>
      <c r="Z1452" s="94" t="str">
        <f>VLOOKUP(D1452,TIPOLOGIA!A:F,5,0)</f>
        <v>TERRESTRE</v>
      </c>
      <c r="AA1452" s="8" t="s">
        <v>1509</v>
      </c>
      <c r="AB1452" s="8">
        <v>1</v>
      </c>
      <c r="AC1452" s="86">
        <f>IF(W1452="SOPORTE_TELEFÓNICO",'BASE LIQUIDACION REDEBAN 2025'!$B$19,IF(AND(W1452="VISITA_TÉCNICA",Y1452="TIPO II"),'BASE LIQUIDACION REDEBAN 2025'!$B$18,'BASE LIQUIDACION REDEBAN 2025'!$B$17))</f>
        <v>35779.500569199998</v>
      </c>
      <c r="AD1452" s="86">
        <v>0</v>
      </c>
      <c r="AE1452" s="86">
        <f t="shared" si="22"/>
        <v>35779.500569199998</v>
      </c>
      <c r="AG1452" s="78"/>
    </row>
    <row r="1453" spans="1:33" s="49" customFormat="1">
      <c r="A1453" s="8" t="s">
        <v>86</v>
      </c>
      <c r="B1453" s="94" t="str">
        <f>VLOOKUP(A1453,'CENTRO DE COSTOS'!A:D,4,FALSE)</f>
        <v>KEVIN ALEXIS CORZO BUSTOS</v>
      </c>
      <c r="C1453" s="94" t="str">
        <f>VLOOKUP(A1453,'CENTRO DE COSTOS'!A:D,2,FALSE)</f>
        <v>0004-0007</v>
      </c>
      <c r="D1453" s="8">
        <v>73001</v>
      </c>
      <c r="E1453" s="8">
        <v>2765067</v>
      </c>
      <c r="F1453" s="8">
        <v>80607</v>
      </c>
      <c r="G1453" s="8" t="s">
        <v>6241</v>
      </c>
      <c r="H1453" s="8" t="s">
        <v>494</v>
      </c>
      <c r="I1453" s="8" t="s">
        <v>86</v>
      </c>
      <c r="J1453" s="8" t="s">
        <v>12512</v>
      </c>
      <c r="K1453" s="8" t="s">
        <v>160</v>
      </c>
      <c r="L1453" s="8" t="s">
        <v>12513</v>
      </c>
      <c r="M1453" s="183">
        <v>45919.390277777777</v>
      </c>
      <c r="N1453" s="183">
        <v>45923.522222222222</v>
      </c>
      <c r="O1453" s="8"/>
      <c r="P1453" s="8" t="s">
        <v>8318</v>
      </c>
      <c r="Q1453" s="8" t="s">
        <v>8318</v>
      </c>
      <c r="R1453" s="8" t="s">
        <v>162</v>
      </c>
      <c r="S1453" s="8" t="s">
        <v>162</v>
      </c>
      <c r="T1453" s="8" t="s">
        <v>6246</v>
      </c>
      <c r="U1453" s="8" t="s">
        <v>7731</v>
      </c>
      <c r="V1453" s="8" t="s">
        <v>12514</v>
      </c>
      <c r="W1453" s="8" t="s">
        <v>165</v>
      </c>
      <c r="X1453" s="8"/>
      <c r="Y1453" s="94" t="str">
        <f>VLOOKUP(D1453,TIPOLOGIA!A:F,6,0)</f>
        <v>TIPO I</v>
      </c>
      <c r="Z1453" s="94" t="str">
        <f>VLOOKUP(D1453,TIPOLOGIA!A:F,5,0)</f>
        <v>TERRESTRE</v>
      </c>
      <c r="AA1453" s="8" t="s">
        <v>498</v>
      </c>
      <c r="AB1453" s="8">
        <v>1</v>
      </c>
      <c r="AC1453" s="86">
        <f>IF(W1453="SOPORTE_TELEFÓNICO",'BASE LIQUIDACION REDEBAN 2025'!$B$19,IF(AND(W1453="VISITA_TÉCNICA",Y1453="TIPO II"),'BASE LIQUIDACION REDEBAN 2025'!$B$18,'BASE LIQUIDACION REDEBAN 2025'!$B$17))</f>
        <v>35779.500569199998</v>
      </c>
      <c r="AD1453" s="86">
        <v>0</v>
      </c>
      <c r="AE1453" s="86">
        <f t="shared" si="22"/>
        <v>35779.500569199998</v>
      </c>
      <c r="AG1453" s="78"/>
    </row>
    <row r="1454" spans="1:33" s="49" customFormat="1">
      <c r="A1454" s="8" t="s">
        <v>76</v>
      </c>
      <c r="B1454" s="94" t="str">
        <f>VLOOKUP(A1454,'CENTRO DE COSTOS'!A:D,4,FALSE)</f>
        <v>DIEGO FERNANDO HENAO CARDONA</v>
      </c>
      <c r="C1454" s="94" t="str">
        <f>VLOOKUP(A1454,'CENTRO DE COSTOS'!A:D,2,FALSE)</f>
        <v>0004-0003</v>
      </c>
      <c r="D1454" s="8">
        <v>19001</v>
      </c>
      <c r="E1454" s="8">
        <v>2764982</v>
      </c>
      <c r="F1454" s="8">
        <v>78716</v>
      </c>
      <c r="G1454" s="8" t="s">
        <v>6241</v>
      </c>
      <c r="H1454" s="8" t="s">
        <v>171</v>
      </c>
      <c r="I1454" s="8" t="s">
        <v>95</v>
      </c>
      <c r="J1454" s="8" t="s">
        <v>12515</v>
      </c>
      <c r="K1454" s="8" t="s">
        <v>160</v>
      </c>
      <c r="L1454" s="8" t="s">
        <v>12516</v>
      </c>
      <c r="M1454" s="183">
        <v>45919.394444444442</v>
      </c>
      <c r="N1454" s="183">
        <v>45923.522916666669</v>
      </c>
      <c r="O1454" s="8"/>
      <c r="P1454" s="8" t="s">
        <v>8318</v>
      </c>
      <c r="Q1454" s="8" t="s">
        <v>8318</v>
      </c>
      <c r="R1454" s="8" t="s">
        <v>243</v>
      </c>
      <c r="S1454" s="8" t="s">
        <v>365</v>
      </c>
      <c r="T1454" s="8" t="s">
        <v>6246</v>
      </c>
      <c r="U1454" s="8" t="s">
        <v>7731</v>
      </c>
      <c r="V1454" s="8" t="s">
        <v>12517</v>
      </c>
      <c r="W1454" s="8" t="s">
        <v>165</v>
      </c>
      <c r="X1454" s="8"/>
      <c r="Y1454" s="94" t="str">
        <f>VLOOKUP(D1454,TIPOLOGIA!A:F,6,0)</f>
        <v>TIPO III</v>
      </c>
      <c r="Z1454" s="94" t="str">
        <f>VLOOKUP(D1454,TIPOLOGIA!A:F,5,0)</f>
        <v>TERRESTRE</v>
      </c>
      <c r="AA1454" s="8" t="s">
        <v>178</v>
      </c>
      <c r="AB1454" s="8">
        <v>1</v>
      </c>
      <c r="AC1454" s="86">
        <f>IF(W1454="SOPORTE_TELEFÓNICO",'BASE LIQUIDACION REDEBAN 2025'!$B$19,IF(AND(W1454="VISITA_TÉCNICA",Y1454="TIPO II"),'BASE LIQUIDACION REDEBAN 2025'!$B$18,'BASE LIQUIDACION REDEBAN 2025'!$B$17))</f>
        <v>35779.500569199998</v>
      </c>
      <c r="AD1454" s="86">
        <v>0</v>
      </c>
      <c r="AE1454" s="86">
        <f t="shared" si="22"/>
        <v>35779.500569199998</v>
      </c>
      <c r="AG1454" s="78"/>
    </row>
    <row r="1455" spans="1:33" s="49" customFormat="1">
      <c r="A1455" s="8" t="s">
        <v>96</v>
      </c>
      <c r="B1455" s="94" t="str">
        <f>VLOOKUP(A1455,'CENTRO DE COSTOS'!A:D,4,FALSE)</f>
        <v>JOSE MAURICIO HERNANDEZ ROJAS</v>
      </c>
      <c r="C1455" s="94" t="str">
        <f>VLOOKUP(A1455,'CENTRO DE COSTOS'!A:D,2,FALSE)</f>
        <v>0004-0001</v>
      </c>
      <c r="D1455" s="8">
        <v>44090</v>
      </c>
      <c r="E1455" s="8">
        <v>2732798</v>
      </c>
      <c r="F1455" s="8">
        <v>58605</v>
      </c>
      <c r="G1455" s="8" t="s">
        <v>6241</v>
      </c>
      <c r="H1455" s="8" t="s">
        <v>706</v>
      </c>
      <c r="I1455" s="8" t="s">
        <v>3567</v>
      </c>
      <c r="J1455" s="8" t="s">
        <v>12518</v>
      </c>
      <c r="K1455" s="8" t="s">
        <v>160</v>
      </c>
      <c r="L1455" s="8" t="s">
        <v>12519</v>
      </c>
      <c r="M1455" s="183">
        <v>45912.427083333343</v>
      </c>
      <c r="N1455" s="183">
        <v>45923.527777777781</v>
      </c>
      <c r="O1455" s="8"/>
      <c r="P1455" s="8" t="s">
        <v>8318</v>
      </c>
      <c r="Q1455" s="8" t="s">
        <v>8318</v>
      </c>
      <c r="R1455" s="8" t="s">
        <v>243</v>
      </c>
      <c r="S1455" s="8" t="s">
        <v>365</v>
      </c>
      <c r="T1455" s="8" t="s">
        <v>6246</v>
      </c>
      <c r="U1455" s="8" t="s">
        <v>7731</v>
      </c>
      <c r="V1455" s="8" t="s">
        <v>12520</v>
      </c>
      <c r="W1455" s="8" t="s">
        <v>8320</v>
      </c>
      <c r="X1455" s="8"/>
      <c r="Y1455" s="94" t="str">
        <f>VLOOKUP(D1455,TIPOLOGIA!A:F,6,0)</f>
        <v>TIPO III</v>
      </c>
      <c r="Z1455" s="94" t="str">
        <f>VLOOKUP(D1455,TIPOLOGIA!A:F,5,0)</f>
        <v>TERRESTRE</v>
      </c>
      <c r="AA1455" s="8"/>
      <c r="AB1455" s="8">
        <v>0</v>
      </c>
      <c r="AC1455" s="86">
        <f>IF(W1455="SOPORTE_TELEFÓNICO",'BASE LIQUIDACION REDEBAN 2025'!$B$19,IF(AND(W1455="VISITA_TÉCNICA",Y1455="TIPO II"),'BASE LIQUIDACION REDEBAN 2025'!$B$18,'BASE LIQUIDACION REDEBAN 2025'!$B$17))</f>
        <v>35779.500569199998</v>
      </c>
      <c r="AD1455" s="86">
        <v>0</v>
      </c>
      <c r="AE1455" s="86">
        <f t="shared" si="22"/>
        <v>35779.500569199998</v>
      </c>
      <c r="AG1455" s="78"/>
    </row>
    <row r="1456" spans="1:33" s="49" customFormat="1">
      <c r="A1456" s="8" t="s">
        <v>90</v>
      </c>
      <c r="B1456" s="94" t="str">
        <f>VLOOKUP(A1456,'CENTRO DE COSTOS'!A:D,4,FALSE)</f>
        <v>JUAN SEBASTIÁN RÍOS CASTRILLÓN</v>
      </c>
      <c r="C1456" s="94" t="str">
        <f>VLOOKUP(A1456,'CENTRO DE COSTOS'!A:D,2,FALSE)</f>
        <v>0004-0005</v>
      </c>
      <c r="D1456" s="8">
        <v>27361</v>
      </c>
      <c r="E1456" s="8">
        <v>2730189</v>
      </c>
      <c r="F1456" s="8">
        <v>80490</v>
      </c>
      <c r="G1456" s="8" t="s">
        <v>6241</v>
      </c>
      <c r="H1456" s="8" t="s">
        <v>932</v>
      </c>
      <c r="I1456" s="8" t="s">
        <v>2763</v>
      </c>
      <c r="J1456" s="8" t="s">
        <v>12521</v>
      </c>
      <c r="K1456" s="8" t="s">
        <v>160</v>
      </c>
      <c r="L1456" s="8" t="s">
        <v>12522</v>
      </c>
      <c r="M1456" s="183">
        <v>45911.725694444453</v>
      </c>
      <c r="N1456" s="183">
        <v>45923.527777777781</v>
      </c>
      <c r="O1456" s="8"/>
      <c r="P1456" s="8" t="s">
        <v>8318</v>
      </c>
      <c r="Q1456" s="8" t="s">
        <v>8318</v>
      </c>
      <c r="R1456" s="8" t="s">
        <v>243</v>
      </c>
      <c r="S1456" s="8" t="s">
        <v>244</v>
      </c>
      <c r="T1456" s="8" t="s">
        <v>6246</v>
      </c>
      <c r="U1456" s="8" t="s">
        <v>7731</v>
      </c>
      <c r="V1456" s="8" t="s">
        <v>12523</v>
      </c>
      <c r="W1456" s="8" t="s">
        <v>8320</v>
      </c>
      <c r="X1456" s="8"/>
      <c r="Y1456" s="94" t="str">
        <f>VLOOKUP(D1456,TIPOLOGIA!A:F,6,0)</f>
        <v>TIPO IV ESPECIAL</v>
      </c>
      <c r="Z1456" s="94" t="str">
        <f>VLOOKUP(D1456,TIPOLOGIA!A:F,5,0)</f>
        <v>AEREO</v>
      </c>
      <c r="AA1456" s="8"/>
      <c r="AB1456" s="8">
        <v>0</v>
      </c>
      <c r="AC1456" s="86">
        <f>IF(W1456="SOPORTE_TELEFÓNICO",'BASE LIQUIDACION REDEBAN 2025'!$B$19,IF(AND(W1456="VISITA_TÉCNICA",Y1456="TIPO II"),'BASE LIQUIDACION REDEBAN 2025'!$B$18,'BASE LIQUIDACION REDEBAN 2025'!$B$17))</f>
        <v>35779.500569199998</v>
      </c>
      <c r="AD1456" s="86">
        <v>0</v>
      </c>
      <c r="AE1456" s="86">
        <f t="shared" si="22"/>
        <v>35779.500569199998</v>
      </c>
      <c r="AG1456" s="78"/>
    </row>
    <row r="1457" spans="1:33" s="49" customFormat="1">
      <c r="A1457" s="8" t="s">
        <v>96</v>
      </c>
      <c r="B1457" s="94" t="str">
        <f>VLOOKUP(A1457,'CENTRO DE COSTOS'!A:D,4,FALSE)</f>
        <v>JOSE MAURICIO HERNANDEZ ROJAS</v>
      </c>
      <c r="C1457" s="94" t="str">
        <f>VLOOKUP(A1457,'CENTRO DE COSTOS'!A:D,2,FALSE)</f>
        <v>0004-0001</v>
      </c>
      <c r="D1457" s="8">
        <v>44430</v>
      </c>
      <c r="E1457" s="8">
        <v>2762056</v>
      </c>
      <c r="F1457" s="8">
        <v>64780</v>
      </c>
      <c r="G1457" s="8" t="s">
        <v>6241</v>
      </c>
      <c r="H1457" s="8" t="s">
        <v>706</v>
      </c>
      <c r="I1457" s="8" t="s">
        <v>707</v>
      </c>
      <c r="J1457" s="8" t="s">
        <v>12524</v>
      </c>
      <c r="K1457" s="8" t="s">
        <v>160</v>
      </c>
      <c r="L1457" s="8" t="s">
        <v>12525</v>
      </c>
      <c r="M1457" s="183">
        <v>45918.626388888893</v>
      </c>
      <c r="N1457" s="183">
        <v>45923.52847222222</v>
      </c>
      <c r="O1457" s="8"/>
      <c r="P1457" s="8" t="s">
        <v>8318</v>
      </c>
      <c r="Q1457" s="8" t="s">
        <v>8318</v>
      </c>
      <c r="R1457" s="8" t="s">
        <v>6245</v>
      </c>
      <c r="S1457" s="8" t="s">
        <v>6245</v>
      </c>
      <c r="T1457" s="8" t="s">
        <v>6246</v>
      </c>
      <c r="U1457" s="8" t="s">
        <v>7731</v>
      </c>
      <c r="V1457" s="8" t="s">
        <v>12526</v>
      </c>
      <c r="W1457" s="8" t="s">
        <v>8320</v>
      </c>
      <c r="X1457" s="8"/>
      <c r="Y1457" s="94" t="str">
        <f>VLOOKUP(D1457,TIPOLOGIA!A:F,6,0)</f>
        <v>TIPO IV</v>
      </c>
      <c r="Z1457" s="94" t="str">
        <f>VLOOKUP(D1457,TIPOLOGIA!A:F,5,0)</f>
        <v>TERRESTRE</v>
      </c>
      <c r="AA1457" s="8"/>
      <c r="AB1457" s="8">
        <v>0</v>
      </c>
      <c r="AC1457" s="86">
        <f>IF(W1457="SOPORTE_TELEFÓNICO",'BASE LIQUIDACION REDEBAN 2025'!$B$19,IF(AND(W1457="VISITA_TÉCNICA",Y1457="TIPO II"),'BASE LIQUIDACION REDEBAN 2025'!$B$18,'BASE LIQUIDACION REDEBAN 2025'!$B$17))</f>
        <v>35779.500569199998</v>
      </c>
      <c r="AD1457" s="86">
        <v>0</v>
      </c>
      <c r="AE1457" s="86">
        <f t="shared" si="22"/>
        <v>35779.500569199998</v>
      </c>
      <c r="AG1457" s="78"/>
    </row>
    <row r="1458" spans="1:33" s="49" customFormat="1">
      <c r="A1458" s="8" t="s">
        <v>72</v>
      </c>
      <c r="B1458" s="94" t="str">
        <f>VLOOKUP(A1458,'CENTRO DE COSTOS'!A:D,4,FALSE)</f>
        <v>MIGUEL JULIÁN HERNÁNDEZ GUARÍN</v>
      </c>
      <c r="C1458" s="94" t="str">
        <f>VLOOKUP(A1458,'CENTRO DE COSTOS'!A:D,2,FALSE)</f>
        <v>0004-0008</v>
      </c>
      <c r="D1458" s="8">
        <v>5893</v>
      </c>
      <c r="E1458" s="8">
        <v>2752144</v>
      </c>
      <c r="F1458" s="8">
        <v>62827</v>
      </c>
      <c r="G1458" s="8" t="s">
        <v>6241</v>
      </c>
      <c r="H1458" s="8" t="s">
        <v>249</v>
      </c>
      <c r="I1458" s="8" t="s">
        <v>4905</v>
      </c>
      <c r="J1458" s="8" t="s">
        <v>4906</v>
      </c>
      <c r="K1458" s="8" t="s">
        <v>160</v>
      </c>
      <c r="L1458" s="8" t="s">
        <v>12527</v>
      </c>
      <c r="M1458" s="183">
        <v>45917.35</v>
      </c>
      <c r="N1458" s="183">
        <v>45923.52847222222</v>
      </c>
      <c r="O1458" s="8"/>
      <c r="P1458" s="8" t="s">
        <v>8318</v>
      </c>
      <c r="Q1458" s="8" t="s">
        <v>8318</v>
      </c>
      <c r="R1458" s="8" t="s">
        <v>162</v>
      </c>
      <c r="S1458" s="8" t="s">
        <v>6245</v>
      </c>
      <c r="T1458" s="8" t="s">
        <v>6246</v>
      </c>
      <c r="U1458" s="8" t="s">
        <v>7731</v>
      </c>
      <c r="V1458" s="8" t="s">
        <v>12528</v>
      </c>
      <c r="W1458" s="8" t="s">
        <v>8320</v>
      </c>
      <c r="X1458" s="8"/>
      <c r="Y1458" s="94" t="str">
        <f>VLOOKUP(D1458,TIPOLOGIA!A:F,6,0)</f>
        <v>TIPO IV</v>
      </c>
      <c r="Z1458" s="94" t="str">
        <f>VLOOKUP(D1458,TIPOLOGIA!A:F,5,0)</f>
        <v>TERRESTRE</v>
      </c>
      <c r="AA1458" s="8"/>
      <c r="AB1458" s="8">
        <v>0</v>
      </c>
      <c r="AC1458" s="86">
        <f>IF(W1458="SOPORTE_TELEFÓNICO",'BASE LIQUIDACION REDEBAN 2025'!$B$19,IF(AND(W1458="VISITA_TÉCNICA",Y1458="TIPO II"),'BASE LIQUIDACION REDEBAN 2025'!$B$18,'BASE LIQUIDACION REDEBAN 2025'!$B$17))</f>
        <v>35779.500569199998</v>
      </c>
      <c r="AD1458" s="86">
        <v>0</v>
      </c>
      <c r="AE1458" s="86">
        <f t="shared" si="22"/>
        <v>35779.500569199998</v>
      </c>
      <c r="AG1458" s="78"/>
    </row>
    <row r="1459" spans="1:33" s="49" customFormat="1">
      <c r="A1459" s="8" t="s">
        <v>81</v>
      </c>
      <c r="B1459" s="94" t="str">
        <f>VLOOKUP(A1459,'CENTRO DE COSTOS'!A:D,4,FALSE)</f>
        <v>MIGUEL JULIÁN HERNÁNDEZ GUARÍN</v>
      </c>
      <c r="C1459" s="94" t="str">
        <f>VLOOKUP(A1459,'CENTRO DE COSTOS'!A:D,2,FALSE)</f>
        <v>0004-0008</v>
      </c>
      <c r="D1459" s="8">
        <v>54518</v>
      </c>
      <c r="E1459" s="8">
        <v>2771541</v>
      </c>
      <c r="F1459" s="8">
        <v>80681</v>
      </c>
      <c r="G1459" s="8" t="s">
        <v>6241</v>
      </c>
      <c r="H1459" s="8" t="s">
        <v>296</v>
      </c>
      <c r="I1459" s="8" t="s">
        <v>3581</v>
      </c>
      <c r="J1459" s="8" t="s">
        <v>12529</v>
      </c>
      <c r="K1459" s="8" t="s">
        <v>160</v>
      </c>
      <c r="L1459" s="8" t="s">
        <v>12530</v>
      </c>
      <c r="M1459" s="183">
        <v>45922.338194444441</v>
      </c>
      <c r="N1459" s="183">
        <v>45923.529166666667</v>
      </c>
      <c r="O1459" s="8"/>
      <c r="P1459" s="8" t="s">
        <v>8318</v>
      </c>
      <c r="Q1459" s="8" t="s">
        <v>8318</v>
      </c>
      <c r="R1459" s="8" t="s">
        <v>162</v>
      </c>
      <c r="S1459" s="8" t="s">
        <v>162</v>
      </c>
      <c r="T1459" s="8" t="s">
        <v>6246</v>
      </c>
      <c r="U1459" s="8" t="s">
        <v>7731</v>
      </c>
      <c r="V1459" s="8" t="s">
        <v>12531</v>
      </c>
      <c r="W1459" s="8" t="s">
        <v>8320</v>
      </c>
      <c r="X1459" s="8"/>
      <c r="Y1459" s="94" t="str">
        <f>VLOOKUP(D1459,TIPOLOGIA!A:F,6,0)</f>
        <v>TIPO III</v>
      </c>
      <c r="Z1459" s="94" t="str">
        <f>VLOOKUP(D1459,TIPOLOGIA!A:F,5,0)</f>
        <v>TERRESTRE</v>
      </c>
      <c r="AA1459" s="8"/>
      <c r="AB1459" s="8">
        <v>0</v>
      </c>
      <c r="AC1459" s="86">
        <f>IF(W1459="SOPORTE_TELEFÓNICO",'BASE LIQUIDACION REDEBAN 2025'!$B$19,IF(AND(W1459="VISITA_TÉCNICA",Y1459="TIPO II"),'BASE LIQUIDACION REDEBAN 2025'!$B$18,'BASE LIQUIDACION REDEBAN 2025'!$B$17))</f>
        <v>35779.500569199998</v>
      </c>
      <c r="AD1459" s="86">
        <v>0</v>
      </c>
      <c r="AE1459" s="86">
        <f t="shared" si="22"/>
        <v>35779.500569199998</v>
      </c>
      <c r="AG1459" s="78"/>
    </row>
    <row r="1460" spans="1:33" s="49" customFormat="1">
      <c r="A1460" s="8" t="s">
        <v>72</v>
      </c>
      <c r="B1460" s="94" t="str">
        <f>VLOOKUP(A1460,'CENTRO DE COSTOS'!A:D,4,FALSE)</f>
        <v>MIGUEL JULIÁN HERNÁNDEZ GUARÍN</v>
      </c>
      <c r="C1460" s="94" t="str">
        <f>VLOOKUP(A1460,'CENTRO DE COSTOS'!A:D,2,FALSE)</f>
        <v>0004-0008</v>
      </c>
      <c r="D1460" s="8">
        <v>68081</v>
      </c>
      <c r="E1460" s="8">
        <v>2766753</v>
      </c>
      <c r="F1460" s="8">
        <v>48121</v>
      </c>
      <c r="G1460" s="8" t="s">
        <v>6241</v>
      </c>
      <c r="H1460" s="8" t="s">
        <v>224</v>
      </c>
      <c r="I1460" s="8" t="s">
        <v>2488</v>
      </c>
      <c r="J1460" s="8" t="s">
        <v>12532</v>
      </c>
      <c r="K1460" s="8" t="s">
        <v>160</v>
      </c>
      <c r="L1460" s="8" t="s">
        <v>12533</v>
      </c>
      <c r="M1460" s="183">
        <v>45919.511111111111</v>
      </c>
      <c r="N1460" s="183">
        <v>45923.529166666667</v>
      </c>
      <c r="O1460" s="8"/>
      <c r="P1460" s="8" t="s">
        <v>8318</v>
      </c>
      <c r="Q1460" s="8" t="s">
        <v>8318</v>
      </c>
      <c r="R1460" s="8" t="s">
        <v>243</v>
      </c>
      <c r="S1460" s="8" t="s">
        <v>244</v>
      </c>
      <c r="T1460" s="8" t="s">
        <v>6246</v>
      </c>
      <c r="U1460" s="8" t="s">
        <v>7731</v>
      </c>
      <c r="V1460" s="8" t="s">
        <v>12534</v>
      </c>
      <c r="W1460" s="8" t="s">
        <v>8320</v>
      </c>
      <c r="X1460" s="8"/>
      <c r="Y1460" s="94" t="str">
        <f>VLOOKUP(D1460,TIPOLOGIA!A:F,6,0)</f>
        <v>TIPO III</v>
      </c>
      <c r="Z1460" s="94" t="str">
        <f>VLOOKUP(D1460,TIPOLOGIA!A:F,5,0)</f>
        <v>TERRESTRE</v>
      </c>
      <c r="AA1460" s="8"/>
      <c r="AB1460" s="8">
        <v>0</v>
      </c>
      <c r="AC1460" s="86">
        <f>IF(W1460="SOPORTE_TELEFÓNICO",'BASE LIQUIDACION REDEBAN 2025'!$B$19,IF(AND(W1460="VISITA_TÉCNICA",Y1460="TIPO II"),'BASE LIQUIDACION REDEBAN 2025'!$B$18,'BASE LIQUIDACION REDEBAN 2025'!$B$17))</f>
        <v>35779.500569199998</v>
      </c>
      <c r="AD1460" s="86">
        <v>0</v>
      </c>
      <c r="AE1460" s="86">
        <f t="shared" si="22"/>
        <v>35779.500569199998</v>
      </c>
      <c r="AG1460" s="78"/>
    </row>
    <row r="1461" spans="1:33" s="49" customFormat="1">
      <c r="A1461" s="8" t="s">
        <v>76</v>
      </c>
      <c r="B1461" s="94" t="str">
        <f>VLOOKUP(A1461,'CENTRO DE COSTOS'!A:D,4,FALSE)</f>
        <v>DIEGO FERNANDO HENAO CARDONA</v>
      </c>
      <c r="C1461" s="94" t="str">
        <f>VLOOKUP(A1461,'CENTRO DE COSTOS'!A:D,2,FALSE)</f>
        <v>0004-0003</v>
      </c>
      <c r="D1461" s="8">
        <v>76001</v>
      </c>
      <c r="E1461" s="8">
        <v>2776017</v>
      </c>
      <c r="F1461" s="8">
        <v>81317</v>
      </c>
      <c r="G1461" s="8" t="s">
        <v>6241</v>
      </c>
      <c r="H1461" s="8" t="s">
        <v>232</v>
      </c>
      <c r="I1461" s="8" t="s">
        <v>76</v>
      </c>
      <c r="J1461" s="8" t="s">
        <v>523</v>
      </c>
      <c r="K1461" s="8" t="s">
        <v>160</v>
      </c>
      <c r="L1461" s="8" t="s">
        <v>12535</v>
      </c>
      <c r="M1461" s="183">
        <v>45922.613888888889</v>
      </c>
      <c r="N1461" s="183">
        <v>45923.535416666673</v>
      </c>
      <c r="O1461" s="8"/>
      <c r="P1461" s="8" t="s">
        <v>8318</v>
      </c>
      <c r="Q1461" s="8" t="s">
        <v>8318</v>
      </c>
      <c r="R1461" s="8" t="s">
        <v>243</v>
      </c>
      <c r="S1461" s="8" t="s">
        <v>365</v>
      </c>
      <c r="T1461" s="8" t="s">
        <v>6246</v>
      </c>
      <c r="U1461" s="8" t="s">
        <v>7731</v>
      </c>
      <c r="V1461" s="8" t="s">
        <v>12536</v>
      </c>
      <c r="W1461" s="8" t="s">
        <v>165</v>
      </c>
      <c r="X1461" s="8"/>
      <c r="Y1461" s="94" t="str">
        <f>VLOOKUP(D1461,TIPOLOGIA!A:F,6,0)</f>
        <v>TIPO I</v>
      </c>
      <c r="Z1461" s="94" t="str">
        <f>VLOOKUP(D1461,TIPOLOGIA!A:F,5,0)</f>
        <v>TERRESTRE</v>
      </c>
      <c r="AA1461" s="8" t="s">
        <v>1348</v>
      </c>
      <c r="AB1461" s="8">
        <v>1</v>
      </c>
      <c r="AC1461" s="86">
        <f>IF(W1461="SOPORTE_TELEFÓNICO",'BASE LIQUIDACION REDEBAN 2025'!$B$19,IF(AND(W1461="VISITA_TÉCNICA",Y1461="TIPO II"),'BASE LIQUIDACION REDEBAN 2025'!$B$18,'BASE LIQUIDACION REDEBAN 2025'!$B$17))</f>
        <v>35779.500569199998</v>
      </c>
      <c r="AD1461" s="86">
        <v>0</v>
      </c>
      <c r="AE1461" s="86">
        <f t="shared" si="22"/>
        <v>35779.500569199998</v>
      </c>
      <c r="AG1461" s="78"/>
    </row>
    <row r="1462" spans="1:33" s="49" customFormat="1">
      <c r="A1462" s="8" t="s">
        <v>99</v>
      </c>
      <c r="B1462" s="94" t="str">
        <f>VLOOKUP(A1462,'CENTRO DE COSTOS'!A:D,4,FALSE)</f>
        <v>JOSE MAURICIO HERNANDEZ ROJAS</v>
      </c>
      <c r="C1462" s="94" t="str">
        <f>VLOOKUP(A1462,'CENTRO DE COSTOS'!A:D,2,FALSE)</f>
        <v>0004-0001</v>
      </c>
      <c r="D1462" s="8">
        <v>20001</v>
      </c>
      <c r="E1462" s="8">
        <v>2776118</v>
      </c>
      <c r="F1462" s="8">
        <v>63868</v>
      </c>
      <c r="G1462" s="8" t="s">
        <v>6241</v>
      </c>
      <c r="H1462" s="8" t="s">
        <v>596</v>
      </c>
      <c r="I1462" s="8" t="s">
        <v>99</v>
      </c>
      <c r="J1462" s="8" t="s">
        <v>12537</v>
      </c>
      <c r="K1462" s="8" t="s">
        <v>160</v>
      </c>
      <c r="L1462" s="8" t="s">
        <v>12538</v>
      </c>
      <c r="M1462" s="183">
        <v>45922.615972222222</v>
      </c>
      <c r="N1462" s="183">
        <v>45923.537499999999</v>
      </c>
      <c r="O1462" s="8"/>
      <c r="P1462" s="8" t="s">
        <v>8318</v>
      </c>
      <c r="Q1462" s="8" t="s">
        <v>8318</v>
      </c>
      <c r="R1462" s="8" t="s">
        <v>243</v>
      </c>
      <c r="S1462" s="8" t="s">
        <v>365</v>
      </c>
      <c r="T1462" s="8" t="s">
        <v>6246</v>
      </c>
      <c r="U1462" s="8" t="s">
        <v>7731</v>
      </c>
      <c r="V1462" s="8" t="s">
        <v>12539</v>
      </c>
      <c r="W1462" s="8" t="s">
        <v>165</v>
      </c>
      <c r="X1462" s="8"/>
      <c r="Y1462" s="94" t="str">
        <f>VLOOKUP(D1462,TIPOLOGIA!A:F,6,0)</f>
        <v>TIPO I</v>
      </c>
      <c r="Z1462" s="94" t="str">
        <f>VLOOKUP(D1462,TIPOLOGIA!A:F,5,0)</f>
        <v>TERRESTRE</v>
      </c>
      <c r="AA1462" s="8" t="s">
        <v>600</v>
      </c>
      <c r="AB1462" s="8">
        <v>1</v>
      </c>
      <c r="AC1462" s="86">
        <f>IF(W1462="SOPORTE_TELEFÓNICO",'BASE LIQUIDACION REDEBAN 2025'!$B$19,IF(AND(W1462="VISITA_TÉCNICA",Y1462="TIPO II"),'BASE LIQUIDACION REDEBAN 2025'!$B$18,'BASE LIQUIDACION REDEBAN 2025'!$B$17))</f>
        <v>35779.500569199998</v>
      </c>
      <c r="AD1462" s="86">
        <v>0</v>
      </c>
      <c r="AE1462" s="86">
        <f t="shared" si="22"/>
        <v>35779.500569199998</v>
      </c>
      <c r="AG1462" s="78"/>
    </row>
    <row r="1463" spans="1:33" s="49" customFormat="1">
      <c r="A1463" s="8" t="s">
        <v>68</v>
      </c>
      <c r="B1463" s="94" t="str">
        <f>VLOOKUP(A1463,'CENTRO DE COSTOS'!A:D,4,FALSE)</f>
        <v>WILLIAM ASDRUBAL ROZO ROZO</v>
      </c>
      <c r="C1463" s="94" t="str">
        <f>VLOOKUP(A1463,'CENTRO DE COSTOS'!A:D,2,FALSE)</f>
        <v>0004-0004</v>
      </c>
      <c r="D1463" s="8">
        <v>25899</v>
      </c>
      <c r="E1463" s="8">
        <v>2773494</v>
      </c>
      <c r="F1463" s="8">
        <v>80092</v>
      </c>
      <c r="G1463" s="8" t="s">
        <v>6241</v>
      </c>
      <c r="H1463" s="8" t="s">
        <v>417</v>
      </c>
      <c r="I1463" s="8" t="s">
        <v>2927</v>
      </c>
      <c r="J1463" s="8" t="s">
        <v>8833</v>
      </c>
      <c r="K1463" s="8" t="s">
        <v>160</v>
      </c>
      <c r="L1463" s="8" t="s">
        <v>12540</v>
      </c>
      <c r="M1463" s="183">
        <v>45922.43472222222</v>
      </c>
      <c r="N1463" s="183">
        <v>45923.538194444453</v>
      </c>
      <c r="O1463" s="8"/>
      <c r="P1463" s="8" t="s">
        <v>8318</v>
      </c>
      <c r="Q1463" s="8" t="s">
        <v>8318</v>
      </c>
      <c r="R1463" s="8" t="s">
        <v>162</v>
      </c>
      <c r="S1463" s="8" t="s">
        <v>162</v>
      </c>
      <c r="T1463" s="8" t="s">
        <v>6246</v>
      </c>
      <c r="U1463" s="8" t="s">
        <v>7731</v>
      </c>
      <c r="V1463" s="8" t="s">
        <v>12541</v>
      </c>
      <c r="W1463" s="8" t="s">
        <v>165</v>
      </c>
      <c r="X1463" s="8"/>
      <c r="Y1463" s="94" t="str">
        <f>VLOOKUP(D1463,TIPOLOGIA!A:F,6,0)</f>
        <v>TIPO II</v>
      </c>
      <c r="Z1463" s="94" t="str">
        <f>VLOOKUP(D1463,TIPOLOGIA!A:F,5,0)</f>
        <v>TERRESTRE</v>
      </c>
      <c r="AA1463" s="8" t="s">
        <v>422</v>
      </c>
      <c r="AB1463" s="8">
        <v>1</v>
      </c>
      <c r="AC1463" s="86">
        <f>IF(W1463="SOPORTE_TELEFÓNICO",'BASE LIQUIDACION REDEBAN 2025'!$B$19,IF(AND(W1463="VISITA_TÉCNICA",Y1463="TIPO II"),'BASE LIQUIDACION REDEBAN 2025'!$B$18,'BASE LIQUIDACION REDEBAN 2025'!$B$17))</f>
        <v>67654.12000000001</v>
      </c>
      <c r="AD1463" s="86">
        <v>0</v>
      </c>
      <c r="AE1463" s="86">
        <f t="shared" si="22"/>
        <v>67654.12000000001</v>
      </c>
      <c r="AG1463" s="78"/>
    </row>
    <row r="1464" spans="1:33" s="49" customFormat="1">
      <c r="A1464" s="8" t="s">
        <v>68</v>
      </c>
      <c r="B1464" s="94" t="str">
        <f>VLOOKUP(A1464,'CENTRO DE COSTOS'!A:D,4,FALSE)</f>
        <v>WILLIAM ASDRUBAL ROZO ROZO</v>
      </c>
      <c r="C1464" s="94" t="str">
        <f>VLOOKUP(A1464,'CENTRO DE COSTOS'!A:D,2,FALSE)</f>
        <v>0004-0004</v>
      </c>
      <c r="D1464" s="8">
        <v>11001</v>
      </c>
      <c r="E1464" s="8">
        <v>2774911</v>
      </c>
      <c r="F1464" s="8">
        <v>12418</v>
      </c>
      <c r="G1464" s="8" t="s">
        <v>6241</v>
      </c>
      <c r="H1464" s="8" t="s">
        <v>417</v>
      </c>
      <c r="I1464" s="8" t="s">
        <v>68</v>
      </c>
      <c r="J1464" s="8" t="s">
        <v>12542</v>
      </c>
      <c r="K1464" s="8" t="s">
        <v>160</v>
      </c>
      <c r="L1464" s="8" t="s">
        <v>12543</v>
      </c>
      <c r="M1464" s="183">
        <v>45922.506944444453</v>
      </c>
      <c r="N1464" s="183">
        <v>45923.539583333331</v>
      </c>
      <c r="O1464" s="8"/>
      <c r="P1464" s="8" t="s">
        <v>8318</v>
      </c>
      <c r="Q1464" s="8" t="s">
        <v>8318</v>
      </c>
      <c r="R1464" s="8" t="s">
        <v>6245</v>
      </c>
      <c r="S1464" s="8" t="s">
        <v>6245</v>
      </c>
      <c r="T1464" s="8" t="s">
        <v>6246</v>
      </c>
      <c r="U1464" s="8" t="s">
        <v>7731</v>
      </c>
      <c r="V1464" s="8" t="s">
        <v>12544</v>
      </c>
      <c r="W1464" s="8" t="s">
        <v>165</v>
      </c>
      <c r="X1464" s="8"/>
      <c r="Y1464" s="94" t="str">
        <f>VLOOKUP(D1464,TIPOLOGIA!A:F,6,0)</f>
        <v>TIPO I</v>
      </c>
      <c r="Z1464" s="94" t="str">
        <f>VLOOKUP(D1464,TIPOLOGIA!A:F,5,0)</f>
        <v>TERRESTRE</v>
      </c>
      <c r="AA1464" s="8" t="s">
        <v>561</v>
      </c>
      <c r="AB1464" s="8">
        <v>1</v>
      </c>
      <c r="AC1464" s="86">
        <f>IF(W1464="SOPORTE_TELEFÓNICO",'BASE LIQUIDACION REDEBAN 2025'!$B$19,IF(AND(W1464="VISITA_TÉCNICA",Y1464="TIPO II"),'BASE LIQUIDACION REDEBAN 2025'!$B$18,'BASE LIQUIDACION REDEBAN 2025'!$B$17))</f>
        <v>35779.500569199998</v>
      </c>
      <c r="AD1464" s="86">
        <v>0</v>
      </c>
      <c r="AE1464" s="86">
        <f t="shared" si="22"/>
        <v>35779.500569199998</v>
      </c>
      <c r="AG1464" s="78"/>
    </row>
    <row r="1465" spans="1:33" s="49" customFormat="1">
      <c r="A1465" s="8" t="s">
        <v>90</v>
      </c>
      <c r="B1465" s="94" t="str">
        <f>VLOOKUP(A1465,'CENTRO DE COSTOS'!A:D,4,FALSE)</f>
        <v>JUAN SEBASTIÁN RÍOS CASTRILLÓN</v>
      </c>
      <c r="C1465" s="94" t="str">
        <f>VLOOKUP(A1465,'CENTRO DE COSTOS'!A:D,2,FALSE)</f>
        <v>0004-0005</v>
      </c>
      <c r="D1465" s="8">
        <v>5030</v>
      </c>
      <c r="E1465" s="8">
        <v>2774952</v>
      </c>
      <c r="F1465" s="8">
        <v>77223</v>
      </c>
      <c r="G1465" s="8" t="s">
        <v>6241</v>
      </c>
      <c r="H1465" s="8" t="s">
        <v>249</v>
      </c>
      <c r="I1465" s="8" t="s">
        <v>2550</v>
      </c>
      <c r="J1465" s="8" t="s">
        <v>2551</v>
      </c>
      <c r="K1465" s="8" t="s">
        <v>160</v>
      </c>
      <c r="L1465" s="8" t="s">
        <v>12545</v>
      </c>
      <c r="M1465" s="183">
        <v>45922.517361111109</v>
      </c>
      <c r="N1465" s="183">
        <v>45923.540972222218</v>
      </c>
      <c r="O1465" s="8"/>
      <c r="P1465" s="8" t="s">
        <v>8318</v>
      </c>
      <c r="Q1465" s="8" t="s">
        <v>8318</v>
      </c>
      <c r="R1465" s="8" t="s">
        <v>162</v>
      </c>
      <c r="S1465" s="8" t="s">
        <v>162</v>
      </c>
      <c r="T1465" s="8" t="s">
        <v>6246</v>
      </c>
      <c r="U1465" s="8" t="s">
        <v>7731</v>
      </c>
      <c r="V1465" s="8" t="s">
        <v>12546</v>
      </c>
      <c r="W1465" s="8" t="s">
        <v>165</v>
      </c>
      <c r="X1465" s="8"/>
      <c r="Y1465" s="94" t="str">
        <f>VLOOKUP(D1465,TIPOLOGIA!A:F,6,0)</f>
        <v>TIPO II</v>
      </c>
      <c r="Z1465" s="94" t="str">
        <f>VLOOKUP(D1465,TIPOLOGIA!A:F,5,0)</f>
        <v>TERRESTRE</v>
      </c>
      <c r="AA1465" s="8" t="s">
        <v>804</v>
      </c>
      <c r="AB1465" s="8">
        <v>1</v>
      </c>
      <c r="AC1465" s="86">
        <f>IF(W1465="SOPORTE_TELEFÓNICO",'BASE LIQUIDACION REDEBAN 2025'!$B$19,IF(AND(W1465="VISITA_TÉCNICA",Y1465="TIPO II"),'BASE LIQUIDACION REDEBAN 2025'!$B$18,'BASE LIQUIDACION REDEBAN 2025'!$B$17))</f>
        <v>67654.12000000001</v>
      </c>
      <c r="AD1465" s="86">
        <v>0</v>
      </c>
      <c r="AE1465" s="86">
        <f t="shared" si="22"/>
        <v>67654.12000000001</v>
      </c>
      <c r="AG1465" s="78"/>
    </row>
    <row r="1466" spans="1:33" s="49" customFormat="1">
      <c r="A1466" s="8" t="s">
        <v>76</v>
      </c>
      <c r="B1466" s="94" t="str">
        <f>VLOOKUP(A1466,'CENTRO DE COSTOS'!A:D,4,FALSE)</f>
        <v>DIEGO FERNANDO HENAO CARDONA</v>
      </c>
      <c r="C1466" s="94" t="str">
        <f>VLOOKUP(A1466,'CENTRO DE COSTOS'!A:D,2,FALSE)</f>
        <v>0004-0003</v>
      </c>
      <c r="D1466" s="8">
        <v>76834</v>
      </c>
      <c r="E1466" s="8">
        <v>2776733</v>
      </c>
      <c r="F1466" s="8">
        <v>40573</v>
      </c>
      <c r="G1466" s="8" t="s">
        <v>6241</v>
      </c>
      <c r="H1466" s="8" t="s">
        <v>232</v>
      </c>
      <c r="I1466" s="8" t="s">
        <v>341</v>
      </c>
      <c r="J1466" s="8" t="s">
        <v>10669</v>
      </c>
      <c r="K1466" s="8" t="s">
        <v>160</v>
      </c>
      <c r="L1466" s="8" t="s">
        <v>12547</v>
      </c>
      <c r="M1466" s="183">
        <v>45922.65902777778</v>
      </c>
      <c r="N1466" s="183">
        <v>45923.542361111111</v>
      </c>
      <c r="O1466" s="8"/>
      <c r="P1466" s="8" t="s">
        <v>8318</v>
      </c>
      <c r="Q1466" s="8" t="s">
        <v>8318</v>
      </c>
      <c r="R1466" s="8" t="s">
        <v>6245</v>
      </c>
      <c r="S1466" s="8" t="s">
        <v>6245</v>
      </c>
      <c r="T1466" s="8" t="s">
        <v>6246</v>
      </c>
      <c r="U1466" s="8" t="s">
        <v>7731</v>
      </c>
      <c r="V1466" s="8" t="s">
        <v>12548</v>
      </c>
      <c r="W1466" s="8" t="s">
        <v>165</v>
      </c>
      <c r="X1466" s="8"/>
      <c r="Y1466" s="94" t="str">
        <f>VLOOKUP(D1466,TIPOLOGIA!A:F,6,0)</f>
        <v>TIPO II</v>
      </c>
      <c r="Z1466" s="94" t="str">
        <f>VLOOKUP(D1466,TIPOLOGIA!A:F,5,0)</f>
        <v>TERRESTRE</v>
      </c>
      <c r="AA1466" s="8" t="s">
        <v>512</v>
      </c>
      <c r="AB1466" s="8">
        <v>1</v>
      </c>
      <c r="AC1466" s="86">
        <f>IF(W1466="SOPORTE_TELEFÓNICO",'BASE LIQUIDACION REDEBAN 2025'!$B$19,IF(AND(W1466="VISITA_TÉCNICA",Y1466="TIPO II"),'BASE LIQUIDACION REDEBAN 2025'!$B$18,'BASE LIQUIDACION REDEBAN 2025'!$B$17))</f>
        <v>67654.12000000001</v>
      </c>
      <c r="AD1466" s="86">
        <v>0</v>
      </c>
      <c r="AE1466" s="86">
        <f t="shared" si="22"/>
        <v>67654.12000000001</v>
      </c>
      <c r="AG1466" s="78"/>
    </row>
    <row r="1467" spans="1:33" s="49" customFormat="1">
      <c r="A1467" s="8" t="s">
        <v>93</v>
      </c>
      <c r="B1467" s="94" t="str">
        <f>VLOOKUP(A1467,'CENTRO DE COSTOS'!A:D,4,FALSE)</f>
        <v>DIEGO FERNANDO HENAO CARDONA</v>
      </c>
      <c r="C1467" s="94" t="str">
        <f>VLOOKUP(A1467,'CENTRO DE COSTOS'!A:D,2,FALSE)</f>
        <v>0004-0003</v>
      </c>
      <c r="D1467" s="8">
        <v>52480</v>
      </c>
      <c r="E1467" s="8">
        <v>2769290</v>
      </c>
      <c r="F1467" s="8">
        <v>26150</v>
      </c>
      <c r="G1467" s="8" t="s">
        <v>6241</v>
      </c>
      <c r="H1467" s="8" t="s">
        <v>157</v>
      </c>
      <c r="I1467" s="8" t="s">
        <v>157</v>
      </c>
      <c r="J1467" s="8" t="s">
        <v>12549</v>
      </c>
      <c r="K1467" s="8" t="s">
        <v>160</v>
      </c>
      <c r="L1467" s="8" t="s">
        <v>12550</v>
      </c>
      <c r="M1467" s="183">
        <v>45920.388194444437</v>
      </c>
      <c r="N1467" s="183">
        <v>45923.543749999997</v>
      </c>
      <c r="O1467" s="8"/>
      <c r="P1467" s="8" t="s">
        <v>8318</v>
      </c>
      <c r="Q1467" s="8" t="s">
        <v>8318</v>
      </c>
      <c r="R1467" s="8" t="s">
        <v>6245</v>
      </c>
      <c r="S1467" s="8" t="s">
        <v>6245</v>
      </c>
      <c r="T1467" s="8" t="s">
        <v>6246</v>
      </c>
      <c r="U1467" s="8" t="s">
        <v>7731</v>
      </c>
      <c r="V1467" s="8" t="s">
        <v>12551</v>
      </c>
      <c r="W1467" s="8" t="s">
        <v>165</v>
      </c>
      <c r="X1467" s="8"/>
      <c r="Y1467" s="94" t="str">
        <f>VLOOKUP(D1467,TIPOLOGIA!A:F,6,0)</f>
        <v>TIPO II</v>
      </c>
      <c r="Z1467" s="94" t="str">
        <f>VLOOKUP(D1467,TIPOLOGIA!A:F,5,0)</f>
        <v>TERRESTRE</v>
      </c>
      <c r="AA1467" s="8" t="s">
        <v>294</v>
      </c>
      <c r="AB1467" s="8">
        <v>1</v>
      </c>
      <c r="AC1467" s="86">
        <f>IF(W1467="SOPORTE_TELEFÓNICO",'BASE LIQUIDACION REDEBAN 2025'!$B$19,IF(AND(W1467="VISITA_TÉCNICA",Y1467="TIPO II"),'BASE LIQUIDACION REDEBAN 2025'!$B$18,'BASE LIQUIDACION REDEBAN 2025'!$B$17))</f>
        <v>67654.12000000001</v>
      </c>
      <c r="AD1467" s="86">
        <v>0</v>
      </c>
      <c r="AE1467" s="86">
        <f t="shared" ref="AE1467:AE1530" si="23">IF(W1467="VISITA_TÉCNICA",AC1467*AB1467,AC1467)</f>
        <v>67654.12000000001</v>
      </c>
      <c r="AG1467" s="78"/>
    </row>
    <row r="1468" spans="1:33" s="49" customFormat="1">
      <c r="A1468" s="8" t="s">
        <v>68</v>
      </c>
      <c r="B1468" s="94" t="str">
        <f>VLOOKUP(A1468,'CENTRO DE COSTOS'!A:D,4,FALSE)</f>
        <v>WILLIAM ASDRUBAL ROZO ROZO</v>
      </c>
      <c r="C1468" s="94" t="str">
        <f>VLOOKUP(A1468,'CENTRO DE COSTOS'!A:D,2,FALSE)</f>
        <v>0004-0004</v>
      </c>
      <c r="D1468" s="8">
        <v>25754</v>
      </c>
      <c r="E1468" s="8">
        <v>2778630</v>
      </c>
      <c r="F1468" s="8">
        <v>23547</v>
      </c>
      <c r="G1468" s="8" t="s">
        <v>6241</v>
      </c>
      <c r="H1468" s="8" t="s">
        <v>417</v>
      </c>
      <c r="I1468" s="8" t="s">
        <v>418</v>
      </c>
      <c r="J1468" s="8" t="s">
        <v>12552</v>
      </c>
      <c r="K1468" s="8" t="s">
        <v>160</v>
      </c>
      <c r="L1468" s="8" t="s">
        <v>12553</v>
      </c>
      <c r="M1468" s="183">
        <v>45923.333333333343</v>
      </c>
      <c r="N1468" s="183">
        <v>45923.544444444437</v>
      </c>
      <c r="O1468" s="8"/>
      <c r="P1468" s="8" t="s">
        <v>8318</v>
      </c>
      <c r="Q1468" s="8" t="s">
        <v>8318</v>
      </c>
      <c r="R1468" s="8" t="s">
        <v>6245</v>
      </c>
      <c r="S1468" s="8" t="s">
        <v>6245</v>
      </c>
      <c r="T1468" s="8" t="s">
        <v>6246</v>
      </c>
      <c r="U1468" s="8" t="s">
        <v>7731</v>
      </c>
      <c r="V1468" s="8" t="s">
        <v>12554</v>
      </c>
      <c r="W1468" s="8" t="s">
        <v>165</v>
      </c>
      <c r="X1468" s="8"/>
      <c r="Y1468" s="94" t="str">
        <f>VLOOKUP(D1468,TIPOLOGIA!A:F,6,0)</f>
        <v>TIPO I</v>
      </c>
      <c r="Z1468" s="94" t="str">
        <f>VLOOKUP(D1468,TIPOLOGIA!A:F,5,0)</f>
        <v>TERRESTRE</v>
      </c>
      <c r="AA1468" s="8" t="s">
        <v>561</v>
      </c>
      <c r="AB1468" s="8">
        <v>1</v>
      </c>
      <c r="AC1468" s="86">
        <f>IF(W1468="SOPORTE_TELEFÓNICO",'BASE LIQUIDACION REDEBAN 2025'!$B$19,IF(AND(W1468="VISITA_TÉCNICA",Y1468="TIPO II"),'BASE LIQUIDACION REDEBAN 2025'!$B$18,'BASE LIQUIDACION REDEBAN 2025'!$B$17))</f>
        <v>35779.500569199998</v>
      </c>
      <c r="AD1468" s="86">
        <v>0</v>
      </c>
      <c r="AE1468" s="86">
        <f t="shared" si="23"/>
        <v>35779.500569199998</v>
      </c>
      <c r="AG1468" s="78"/>
    </row>
    <row r="1469" spans="1:33" s="49" customFormat="1">
      <c r="A1469" s="8" t="s">
        <v>68</v>
      </c>
      <c r="B1469" s="94" t="str">
        <f>VLOOKUP(A1469,'CENTRO DE COSTOS'!A:D,4,FALSE)</f>
        <v>WILLIAM ASDRUBAL ROZO ROZO</v>
      </c>
      <c r="C1469" s="94" t="str">
        <f>VLOOKUP(A1469,'CENTRO DE COSTOS'!A:D,2,FALSE)</f>
        <v>0004-0004</v>
      </c>
      <c r="D1469" s="8">
        <v>11001</v>
      </c>
      <c r="E1469" s="8">
        <v>2779898</v>
      </c>
      <c r="F1469" s="8">
        <v>38182</v>
      </c>
      <c r="G1469" s="8" t="s">
        <v>6241</v>
      </c>
      <c r="H1469" s="8" t="s">
        <v>417</v>
      </c>
      <c r="I1469" s="8" t="s">
        <v>68</v>
      </c>
      <c r="J1469" s="8" t="s">
        <v>12555</v>
      </c>
      <c r="K1469" s="8" t="s">
        <v>160</v>
      </c>
      <c r="L1469" s="8" t="s">
        <v>12556</v>
      </c>
      <c r="M1469" s="183">
        <v>45923.424305555563</v>
      </c>
      <c r="N1469" s="183">
        <v>45923.54583333333</v>
      </c>
      <c r="O1469" s="8"/>
      <c r="P1469" s="8" t="s">
        <v>8318</v>
      </c>
      <c r="Q1469" s="8" t="s">
        <v>8318</v>
      </c>
      <c r="R1469" s="8" t="s">
        <v>6245</v>
      </c>
      <c r="S1469" s="8" t="s">
        <v>6245</v>
      </c>
      <c r="T1469" s="8" t="s">
        <v>6246</v>
      </c>
      <c r="U1469" s="8" t="s">
        <v>7731</v>
      </c>
      <c r="V1469" s="8" t="s">
        <v>12557</v>
      </c>
      <c r="W1469" s="8" t="s">
        <v>165</v>
      </c>
      <c r="X1469" s="8"/>
      <c r="Y1469" s="94" t="str">
        <f>VLOOKUP(D1469,TIPOLOGIA!A:F,6,0)</f>
        <v>TIPO I</v>
      </c>
      <c r="Z1469" s="94" t="str">
        <f>VLOOKUP(D1469,TIPOLOGIA!A:F,5,0)</f>
        <v>TERRESTRE</v>
      </c>
      <c r="AA1469" s="8" t="s">
        <v>6345</v>
      </c>
      <c r="AB1469" s="8">
        <v>1</v>
      </c>
      <c r="AC1469" s="86">
        <f>IF(W1469="SOPORTE_TELEFÓNICO",'BASE LIQUIDACION REDEBAN 2025'!$B$19,IF(AND(W1469="VISITA_TÉCNICA",Y1469="TIPO II"),'BASE LIQUIDACION REDEBAN 2025'!$B$18,'BASE LIQUIDACION REDEBAN 2025'!$B$17))</f>
        <v>35779.500569199998</v>
      </c>
      <c r="AD1469" s="86">
        <v>0</v>
      </c>
      <c r="AE1469" s="86">
        <f t="shared" si="23"/>
        <v>35779.500569199998</v>
      </c>
      <c r="AG1469" s="78"/>
    </row>
    <row r="1470" spans="1:33" s="49" customFormat="1">
      <c r="A1470" s="8" t="s">
        <v>68</v>
      </c>
      <c r="B1470" s="94" t="str">
        <f>VLOOKUP(A1470,'CENTRO DE COSTOS'!A:D,4,FALSE)</f>
        <v>WILLIAM ASDRUBAL ROZO ROZO</v>
      </c>
      <c r="C1470" s="94" t="str">
        <f>VLOOKUP(A1470,'CENTRO DE COSTOS'!A:D,2,FALSE)</f>
        <v>0004-0004</v>
      </c>
      <c r="D1470" s="8">
        <v>11001</v>
      </c>
      <c r="E1470" s="8">
        <v>2779613</v>
      </c>
      <c r="F1470" s="8">
        <v>72006</v>
      </c>
      <c r="G1470" s="8" t="s">
        <v>6241</v>
      </c>
      <c r="H1470" s="8" t="s">
        <v>417</v>
      </c>
      <c r="I1470" s="8" t="s">
        <v>68</v>
      </c>
      <c r="J1470" s="8" t="s">
        <v>12558</v>
      </c>
      <c r="K1470" s="8" t="s">
        <v>160</v>
      </c>
      <c r="L1470" s="8" t="s">
        <v>12559</v>
      </c>
      <c r="M1470" s="183">
        <v>45923.399305555547</v>
      </c>
      <c r="N1470" s="183">
        <v>45923.622916666667</v>
      </c>
      <c r="O1470" s="8"/>
      <c r="P1470" s="8" t="s">
        <v>8318</v>
      </c>
      <c r="Q1470" s="8" t="s">
        <v>8318</v>
      </c>
      <c r="R1470" s="8" t="s">
        <v>6245</v>
      </c>
      <c r="S1470" s="8" t="s">
        <v>6245</v>
      </c>
      <c r="T1470" s="8" t="s">
        <v>6246</v>
      </c>
      <c r="U1470" s="8" t="s">
        <v>7731</v>
      </c>
      <c r="V1470" s="8" t="s">
        <v>12560</v>
      </c>
      <c r="W1470" s="8" t="s">
        <v>165</v>
      </c>
      <c r="X1470" s="8"/>
      <c r="Y1470" s="94" t="str">
        <f>VLOOKUP(D1470,TIPOLOGIA!A:F,6,0)</f>
        <v>TIPO I</v>
      </c>
      <c r="Z1470" s="94" t="str">
        <f>VLOOKUP(D1470,TIPOLOGIA!A:F,5,0)</f>
        <v>TERRESTRE</v>
      </c>
      <c r="AA1470" s="8" t="s">
        <v>6345</v>
      </c>
      <c r="AB1470" s="8">
        <v>1</v>
      </c>
      <c r="AC1470" s="86">
        <f>IF(W1470="SOPORTE_TELEFÓNICO",'BASE LIQUIDACION REDEBAN 2025'!$B$19,IF(AND(W1470="VISITA_TÉCNICA",Y1470="TIPO II"),'BASE LIQUIDACION REDEBAN 2025'!$B$18,'BASE LIQUIDACION REDEBAN 2025'!$B$17))</f>
        <v>35779.500569199998</v>
      </c>
      <c r="AD1470" s="86">
        <v>0</v>
      </c>
      <c r="AE1470" s="86">
        <f t="shared" si="23"/>
        <v>35779.500569199998</v>
      </c>
      <c r="AG1470" s="78"/>
    </row>
    <row r="1471" spans="1:33" s="49" customFormat="1">
      <c r="A1471" s="8" t="s">
        <v>90</v>
      </c>
      <c r="B1471" s="94" t="str">
        <f>VLOOKUP(A1471,'CENTRO DE COSTOS'!A:D,4,FALSE)</f>
        <v>JUAN SEBASTIÁN RÍOS CASTRILLÓN</v>
      </c>
      <c r="C1471" s="94" t="str">
        <f>VLOOKUP(A1471,'CENTRO DE COSTOS'!A:D,2,FALSE)</f>
        <v>0004-0005</v>
      </c>
      <c r="D1471" s="8">
        <v>5615</v>
      </c>
      <c r="E1471" s="8">
        <v>2763522</v>
      </c>
      <c r="F1471" s="8">
        <v>67307</v>
      </c>
      <c r="G1471" s="8" t="s">
        <v>6241</v>
      </c>
      <c r="H1471" s="8" t="s">
        <v>249</v>
      </c>
      <c r="I1471" s="8" t="s">
        <v>1026</v>
      </c>
      <c r="J1471" s="8" t="s">
        <v>12561</v>
      </c>
      <c r="K1471" s="8" t="s">
        <v>160</v>
      </c>
      <c r="L1471" s="8" t="s">
        <v>12562</v>
      </c>
      <c r="M1471" s="183">
        <v>45918.747916666667</v>
      </c>
      <c r="N1471" s="183">
        <v>45923.623611111107</v>
      </c>
      <c r="O1471" s="8"/>
      <c r="P1471" s="8" t="s">
        <v>8318</v>
      </c>
      <c r="Q1471" s="8" t="s">
        <v>8318</v>
      </c>
      <c r="R1471" s="8" t="s">
        <v>243</v>
      </c>
      <c r="S1471" s="8" t="s">
        <v>365</v>
      </c>
      <c r="T1471" s="8" t="s">
        <v>6246</v>
      </c>
      <c r="U1471" s="8" t="s">
        <v>7731</v>
      </c>
      <c r="V1471" s="8" t="s">
        <v>12563</v>
      </c>
      <c r="W1471" s="8" t="s">
        <v>165</v>
      </c>
      <c r="X1471" s="8"/>
      <c r="Y1471" s="94" t="str">
        <f>VLOOKUP(D1471,TIPOLOGIA!A:F,6,0)</f>
        <v>TIPO II</v>
      </c>
      <c r="Z1471" s="94" t="str">
        <f>VLOOKUP(D1471,TIPOLOGIA!A:F,5,0)</f>
        <v>TERRESTRE</v>
      </c>
      <c r="AA1471" s="8" t="s">
        <v>267</v>
      </c>
      <c r="AB1471" s="8">
        <v>1</v>
      </c>
      <c r="AC1471" s="86">
        <f>IF(W1471="SOPORTE_TELEFÓNICO",'BASE LIQUIDACION REDEBAN 2025'!$B$19,IF(AND(W1471="VISITA_TÉCNICA",Y1471="TIPO II"),'BASE LIQUIDACION REDEBAN 2025'!$B$18,'BASE LIQUIDACION REDEBAN 2025'!$B$17))</f>
        <v>67654.12000000001</v>
      </c>
      <c r="AD1471" s="86">
        <v>0</v>
      </c>
      <c r="AE1471" s="86">
        <f t="shared" si="23"/>
        <v>67654.12000000001</v>
      </c>
      <c r="AG1471" s="78"/>
    </row>
    <row r="1472" spans="1:33" s="49" customFormat="1">
      <c r="A1472" s="8" t="s">
        <v>76</v>
      </c>
      <c r="B1472" s="94" t="str">
        <f>VLOOKUP(A1472,'CENTRO DE COSTOS'!A:D,4,FALSE)</f>
        <v>DIEGO FERNANDO HENAO CARDONA</v>
      </c>
      <c r="C1472" s="94" t="str">
        <f>VLOOKUP(A1472,'CENTRO DE COSTOS'!A:D,2,FALSE)</f>
        <v>0004-0003</v>
      </c>
      <c r="D1472" s="8">
        <v>76520</v>
      </c>
      <c r="E1472" s="8">
        <v>2775009</v>
      </c>
      <c r="F1472" s="8">
        <v>39686</v>
      </c>
      <c r="G1472" s="8" t="s">
        <v>6241</v>
      </c>
      <c r="H1472" s="8" t="s">
        <v>232</v>
      </c>
      <c r="I1472" s="8" t="s">
        <v>1207</v>
      </c>
      <c r="J1472" s="8" t="s">
        <v>12564</v>
      </c>
      <c r="K1472" s="8" t="s">
        <v>160</v>
      </c>
      <c r="L1472" s="8" t="s">
        <v>12565</v>
      </c>
      <c r="M1472" s="183">
        <v>45922.518055555563</v>
      </c>
      <c r="N1472" s="183">
        <v>45923.624305555553</v>
      </c>
      <c r="O1472" s="8"/>
      <c r="P1472" s="8" t="s">
        <v>8318</v>
      </c>
      <c r="Q1472" s="8" t="s">
        <v>8318</v>
      </c>
      <c r="R1472" s="8" t="s">
        <v>6245</v>
      </c>
      <c r="S1472" s="8" t="s">
        <v>6245</v>
      </c>
      <c r="T1472" s="8" t="s">
        <v>6246</v>
      </c>
      <c r="U1472" s="8" t="s">
        <v>7731</v>
      </c>
      <c r="V1472" s="8" t="s">
        <v>12566</v>
      </c>
      <c r="W1472" s="8" t="s">
        <v>165</v>
      </c>
      <c r="X1472" s="8"/>
      <c r="Y1472" s="94" t="str">
        <f>VLOOKUP(D1472,TIPOLOGIA!A:F,6,0)</f>
        <v>TIPO I</v>
      </c>
      <c r="Z1472" s="94" t="str">
        <f>VLOOKUP(D1472,TIPOLOGIA!A:F,5,0)</f>
        <v>TERRESTRE</v>
      </c>
      <c r="AA1472" s="8" t="s">
        <v>531</v>
      </c>
      <c r="AB1472" s="8">
        <v>1</v>
      </c>
      <c r="AC1472" s="86">
        <f>IF(W1472="SOPORTE_TELEFÓNICO",'BASE LIQUIDACION REDEBAN 2025'!$B$19,IF(AND(W1472="VISITA_TÉCNICA",Y1472="TIPO II"),'BASE LIQUIDACION REDEBAN 2025'!$B$18,'BASE LIQUIDACION REDEBAN 2025'!$B$17))</f>
        <v>35779.500569199998</v>
      </c>
      <c r="AD1472" s="86">
        <v>0</v>
      </c>
      <c r="AE1472" s="86">
        <f t="shared" si="23"/>
        <v>35779.500569199998</v>
      </c>
      <c r="AG1472" s="78"/>
    </row>
    <row r="1473" spans="1:33" s="49" customFormat="1">
      <c r="A1473" s="8" t="s">
        <v>94</v>
      </c>
      <c r="B1473" s="94" t="str">
        <f>VLOOKUP(A1473,'CENTRO DE COSTOS'!A:D,4,FALSE)</f>
        <v>DIEGO FERNANDO HENAO CARDONA</v>
      </c>
      <c r="C1473" s="94" t="str">
        <f>VLOOKUP(A1473,'CENTRO DE COSTOS'!A:D,2,FALSE)</f>
        <v>0004-0002</v>
      </c>
      <c r="D1473" s="8">
        <v>66001</v>
      </c>
      <c r="E1473" s="8">
        <v>2770060</v>
      </c>
      <c r="F1473" s="8">
        <v>79568</v>
      </c>
      <c r="G1473" s="8" t="s">
        <v>6241</v>
      </c>
      <c r="H1473" s="8" t="s">
        <v>186</v>
      </c>
      <c r="I1473" s="8" t="s">
        <v>94</v>
      </c>
      <c r="J1473" s="8" t="s">
        <v>12567</v>
      </c>
      <c r="K1473" s="8" t="s">
        <v>160</v>
      </c>
      <c r="L1473" s="8" t="s">
        <v>12568</v>
      </c>
      <c r="M1473" s="183">
        <v>45922.333333333343</v>
      </c>
      <c r="N1473" s="183">
        <v>45923.625</v>
      </c>
      <c r="O1473" s="8"/>
      <c r="P1473" s="8" t="s">
        <v>8318</v>
      </c>
      <c r="Q1473" s="8" t="s">
        <v>8318</v>
      </c>
      <c r="R1473" s="8" t="s">
        <v>6245</v>
      </c>
      <c r="S1473" s="8" t="s">
        <v>6245</v>
      </c>
      <c r="T1473" s="8" t="s">
        <v>6246</v>
      </c>
      <c r="U1473" s="8" t="s">
        <v>7731</v>
      </c>
      <c r="V1473" s="8" t="s">
        <v>12569</v>
      </c>
      <c r="W1473" s="8" t="s">
        <v>165</v>
      </c>
      <c r="X1473" s="8"/>
      <c r="Y1473" s="94" t="str">
        <f>VLOOKUP(D1473,TIPOLOGIA!A:F,6,0)</f>
        <v>TIPO I</v>
      </c>
      <c r="Z1473" s="94" t="str">
        <f>VLOOKUP(D1473,TIPOLOGIA!A:F,5,0)</f>
        <v>TERRESTRE</v>
      </c>
      <c r="AA1473" s="8" t="s">
        <v>191</v>
      </c>
      <c r="AB1473" s="8">
        <v>1</v>
      </c>
      <c r="AC1473" s="86">
        <f>IF(W1473="SOPORTE_TELEFÓNICO",'BASE LIQUIDACION REDEBAN 2025'!$B$19,IF(AND(W1473="VISITA_TÉCNICA",Y1473="TIPO II"),'BASE LIQUIDACION REDEBAN 2025'!$B$18,'BASE LIQUIDACION REDEBAN 2025'!$B$17))</f>
        <v>35779.500569199998</v>
      </c>
      <c r="AD1473" s="86">
        <v>0</v>
      </c>
      <c r="AE1473" s="86">
        <f t="shared" si="23"/>
        <v>35779.500569199998</v>
      </c>
      <c r="AG1473" s="78"/>
    </row>
    <row r="1474" spans="1:33" s="49" customFormat="1">
      <c r="A1474" s="8" t="s">
        <v>68</v>
      </c>
      <c r="B1474" s="94" t="str">
        <f>VLOOKUP(A1474,'CENTRO DE COSTOS'!A:D,4,FALSE)</f>
        <v>WILLIAM ASDRUBAL ROZO ROZO</v>
      </c>
      <c r="C1474" s="94" t="str">
        <f>VLOOKUP(A1474,'CENTRO DE COSTOS'!A:D,2,FALSE)</f>
        <v>0004-0004</v>
      </c>
      <c r="D1474" s="8">
        <v>25754</v>
      </c>
      <c r="E1474" s="8">
        <v>2775211</v>
      </c>
      <c r="F1474" s="8">
        <v>79018</v>
      </c>
      <c r="G1474" s="8" t="s">
        <v>6241</v>
      </c>
      <c r="H1474" s="8" t="s">
        <v>417</v>
      </c>
      <c r="I1474" s="8" t="s">
        <v>418</v>
      </c>
      <c r="J1474" s="8" t="s">
        <v>12570</v>
      </c>
      <c r="K1474" s="8" t="s">
        <v>160</v>
      </c>
      <c r="L1474" s="8" t="s">
        <v>12571</v>
      </c>
      <c r="M1474" s="183">
        <v>45922.536805555559</v>
      </c>
      <c r="N1474" s="183">
        <v>45923.625694444447</v>
      </c>
      <c r="O1474" s="8"/>
      <c r="P1474" s="8" t="s">
        <v>8318</v>
      </c>
      <c r="Q1474" s="8" t="s">
        <v>8318</v>
      </c>
      <c r="R1474" s="8" t="s">
        <v>243</v>
      </c>
      <c r="S1474" s="8" t="s">
        <v>365</v>
      </c>
      <c r="T1474" s="8" t="s">
        <v>6246</v>
      </c>
      <c r="U1474" s="8" t="s">
        <v>7731</v>
      </c>
      <c r="V1474" s="8" t="s">
        <v>12489</v>
      </c>
      <c r="W1474" s="8" t="s">
        <v>165</v>
      </c>
      <c r="X1474" s="8"/>
      <c r="Y1474" s="94" t="str">
        <f>VLOOKUP(D1474,TIPOLOGIA!A:F,6,0)</f>
        <v>TIPO I</v>
      </c>
      <c r="Z1474" s="94" t="str">
        <f>VLOOKUP(D1474,TIPOLOGIA!A:F,5,0)</f>
        <v>TERRESTRE</v>
      </c>
      <c r="AA1474" s="8" t="s">
        <v>561</v>
      </c>
      <c r="AB1474" s="8">
        <v>1</v>
      </c>
      <c r="AC1474" s="86">
        <f>IF(W1474="SOPORTE_TELEFÓNICO",'BASE LIQUIDACION REDEBAN 2025'!$B$19,IF(AND(W1474="VISITA_TÉCNICA",Y1474="TIPO II"),'BASE LIQUIDACION REDEBAN 2025'!$B$18,'BASE LIQUIDACION REDEBAN 2025'!$B$17))</f>
        <v>35779.500569199998</v>
      </c>
      <c r="AD1474" s="86">
        <v>0</v>
      </c>
      <c r="AE1474" s="86">
        <f t="shared" si="23"/>
        <v>35779.500569199998</v>
      </c>
      <c r="AG1474" s="78"/>
    </row>
    <row r="1475" spans="1:33" s="49" customFormat="1">
      <c r="A1475" s="8" t="s">
        <v>93</v>
      </c>
      <c r="B1475" s="94" t="str">
        <f>VLOOKUP(A1475,'CENTRO DE COSTOS'!A:D,4,FALSE)</f>
        <v>DIEGO FERNANDO HENAO CARDONA</v>
      </c>
      <c r="C1475" s="94" t="str">
        <f>VLOOKUP(A1475,'CENTRO DE COSTOS'!A:D,2,FALSE)</f>
        <v>0004-0003</v>
      </c>
      <c r="D1475" s="8">
        <v>52356</v>
      </c>
      <c r="E1475" s="8">
        <v>2775112</v>
      </c>
      <c r="F1475" s="8">
        <v>81140</v>
      </c>
      <c r="G1475" s="8" t="s">
        <v>6241</v>
      </c>
      <c r="H1475" s="8" t="s">
        <v>157</v>
      </c>
      <c r="I1475" s="8" t="s">
        <v>3603</v>
      </c>
      <c r="J1475" s="8" t="s">
        <v>12572</v>
      </c>
      <c r="K1475" s="8" t="s">
        <v>160</v>
      </c>
      <c r="L1475" s="8" t="s">
        <v>12573</v>
      </c>
      <c r="M1475" s="183">
        <v>45922.526388888888</v>
      </c>
      <c r="N1475" s="183">
        <v>45923.62777777778</v>
      </c>
      <c r="O1475" s="8"/>
      <c r="P1475" s="8" t="s">
        <v>8318</v>
      </c>
      <c r="Q1475" s="8" t="s">
        <v>8318</v>
      </c>
      <c r="R1475" s="8" t="s">
        <v>162</v>
      </c>
      <c r="S1475" s="8" t="s">
        <v>162</v>
      </c>
      <c r="T1475" s="8" t="s">
        <v>6246</v>
      </c>
      <c r="U1475" s="8" t="s">
        <v>7731</v>
      </c>
      <c r="V1475" s="8" t="s">
        <v>12574</v>
      </c>
      <c r="W1475" s="8" t="s">
        <v>165</v>
      </c>
      <c r="X1475" s="8"/>
      <c r="Y1475" s="94" t="str">
        <f>VLOOKUP(D1475,TIPOLOGIA!A:F,6,0)</f>
        <v>TIPO II</v>
      </c>
      <c r="Z1475" s="94" t="str">
        <f>VLOOKUP(D1475,TIPOLOGIA!A:F,5,0)</f>
        <v>TERRESTRE</v>
      </c>
      <c r="AA1475" s="8" t="s">
        <v>2014</v>
      </c>
      <c r="AB1475" s="8">
        <v>1</v>
      </c>
      <c r="AC1475" s="86">
        <f>IF(W1475="SOPORTE_TELEFÓNICO",'BASE LIQUIDACION REDEBAN 2025'!$B$19,IF(AND(W1475="VISITA_TÉCNICA",Y1475="TIPO II"),'BASE LIQUIDACION REDEBAN 2025'!$B$18,'BASE LIQUIDACION REDEBAN 2025'!$B$17))</f>
        <v>67654.12000000001</v>
      </c>
      <c r="AD1475" s="86">
        <v>0</v>
      </c>
      <c r="AE1475" s="86">
        <f t="shared" si="23"/>
        <v>67654.12000000001</v>
      </c>
      <c r="AG1475" s="78"/>
    </row>
    <row r="1476" spans="1:33" s="49" customFormat="1">
      <c r="A1476" s="8" t="s">
        <v>91</v>
      </c>
      <c r="B1476" s="94" t="str">
        <f>VLOOKUP(A1476,'CENTRO DE COSTOS'!A:D,4,FALSE)</f>
        <v>JOSE MAURICIO HERNANDEZ ROJAS</v>
      </c>
      <c r="C1476" s="94" t="str">
        <f>VLOOKUP(A1476,'CENTRO DE COSTOS'!A:D,2,FALSE)</f>
        <v>0004-0001</v>
      </c>
      <c r="D1476" s="8">
        <v>23675</v>
      </c>
      <c r="E1476" s="8">
        <v>2771490</v>
      </c>
      <c r="F1476" s="8">
        <v>79652</v>
      </c>
      <c r="G1476" s="8" t="s">
        <v>6241</v>
      </c>
      <c r="H1476" s="8" t="s">
        <v>193</v>
      </c>
      <c r="I1476" s="8" t="s">
        <v>8811</v>
      </c>
      <c r="J1476" s="8" t="s">
        <v>8812</v>
      </c>
      <c r="K1476" s="8" t="s">
        <v>160</v>
      </c>
      <c r="L1476" s="8" t="s">
        <v>12575</v>
      </c>
      <c r="M1476" s="183">
        <v>45922.34097222222</v>
      </c>
      <c r="N1476" s="183">
        <v>45923.628472222219</v>
      </c>
      <c r="O1476" s="8"/>
      <c r="P1476" s="8" t="s">
        <v>8318</v>
      </c>
      <c r="Q1476" s="8" t="s">
        <v>8318</v>
      </c>
      <c r="R1476" s="8" t="s">
        <v>6245</v>
      </c>
      <c r="S1476" s="8" t="s">
        <v>6245</v>
      </c>
      <c r="T1476" s="8" t="s">
        <v>6246</v>
      </c>
      <c r="U1476" s="8" t="s">
        <v>7731</v>
      </c>
      <c r="V1476" s="8" t="s">
        <v>12576</v>
      </c>
      <c r="W1476" s="8" t="s">
        <v>165</v>
      </c>
      <c r="X1476" s="8"/>
      <c r="Y1476" s="94" t="str">
        <f>VLOOKUP(D1476,TIPOLOGIA!A:F,6,0)</f>
        <v>TIPO II</v>
      </c>
      <c r="Z1476" s="94" t="str">
        <f>VLOOKUP(D1476,TIPOLOGIA!A:F,5,0)</f>
        <v>TERRESTRE</v>
      </c>
      <c r="AA1476" s="8" t="s">
        <v>1447</v>
      </c>
      <c r="AB1476" s="8">
        <v>1</v>
      </c>
      <c r="AC1476" s="86">
        <f>IF(W1476="SOPORTE_TELEFÓNICO",'BASE LIQUIDACION REDEBAN 2025'!$B$19,IF(AND(W1476="VISITA_TÉCNICA",Y1476="TIPO II"),'BASE LIQUIDACION REDEBAN 2025'!$B$18,'BASE LIQUIDACION REDEBAN 2025'!$B$17))</f>
        <v>67654.12000000001</v>
      </c>
      <c r="AD1476" s="86">
        <v>0</v>
      </c>
      <c r="AE1476" s="86">
        <f t="shared" si="23"/>
        <v>67654.12000000001</v>
      </c>
      <c r="AG1476" s="78"/>
    </row>
    <row r="1477" spans="1:33" s="49" customFormat="1">
      <c r="A1477" s="8" t="s">
        <v>76</v>
      </c>
      <c r="B1477" s="94" t="str">
        <f>VLOOKUP(A1477,'CENTRO DE COSTOS'!A:D,4,FALSE)</f>
        <v>DIEGO FERNANDO HENAO CARDONA</v>
      </c>
      <c r="C1477" s="94" t="str">
        <f>VLOOKUP(A1477,'CENTRO DE COSTOS'!A:D,2,FALSE)</f>
        <v>0004-0003</v>
      </c>
      <c r="D1477" s="8">
        <v>76001</v>
      </c>
      <c r="E1477" s="8">
        <v>2772665</v>
      </c>
      <c r="F1477" s="8">
        <v>48410</v>
      </c>
      <c r="G1477" s="8" t="s">
        <v>6241</v>
      </c>
      <c r="H1477" s="8" t="s">
        <v>232</v>
      </c>
      <c r="I1477" s="8" t="s">
        <v>76</v>
      </c>
      <c r="J1477" s="8" t="s">
        <v>10120</v>
      </c>
      <c r="K1477" s="8" t="s">
        <v>160</v>
      </c>
      <c r="L1477" s="8" t="s">
        <v>12577</v>
      </c>
      <c r="M1477" s="183">
        <v>45922.400000000001</v>
      </c>
      <c r="N1477" s="183">
        <v>45923.629861111112</v>
      </c>
      <c r="O1477" s="8"/>
      <c r="P1477" s="8" t="s">
        <v>8318</v>
      </c>
      <c r="Q1477" s="8" t="s">
        <v>8318</v>
      </c>
      <c r="R1477" s="8" t="s">
        <v>6245</v>
      </c>
      <c r="S1477" s="8" t="s">
        <v>6245</v>
      </c>
      <c r="T1477" s="8" t="s">
        <v>6246</v>
      </c>
      <c r="U1477" s="8" t="s">
        <v>7731</v>
      </c>
      <c r="V1477" s="8" t="s">
        <v>12578</v>
      </c>
      <c r="W1477" s="8" t="s">
        <v>165</v>
      </c>
      <c r="X1477" s="8"/>
      <c r="Y1477" s="94" t="str">
        <f>VLOOKUP(D1477,TIPOLOGIA!A:F,6,0)</f>
        <v>TIPO I</v>
      </c>
      <c r="Z1477" s="94" t="str">
        <f>VLOOKUP(D1477,TIPOLOGIA!A:F,5,0)</f>
        <v>TERRESTRE</v>
      </c>
      <c r="AA1477" s="8" t="s">
        <v>11402</v>
      </c>
      <c r="AB1477" s="8">
        <v>1</v>
      </c>
      <c r="AC1477" s="86">
        <f>IF(W1477="SOPORTE_TELEFÓNICO",'BASE LIQUIDACION REDEBAN 2025'!$B$19,IF(AND(W1477="VISITA_TÉCNICA",Y1477="TIPO II"),'BASE LIQUIDACION REDEBAN 2025'!$B$18,'BASE LIQUIDACION REDEBAN 2025'!$B$17))</f>
        <v>35779.500569199998</v>
      </c>
      <c r="AD1477" s="86">
        <v>0</v>
      </c>
      <c r="AE1477" s="86">
        <f t="shared" si="23"/>
        <v>35779.500569199998</v>
      </c>
      <c r="AG1477" s="78"/>
    </row>
    <row r="1478" spans="1:33" s="49" customFormat="1">
      <c r="A1478" s="8" t="s">
        <v>93</v>
      </c>
      <c r="B1478" s="94" t="str">
        <f>VLOOKUP(A1478,'CENTRO DE COSTOS'!A:D,4,FALSE)</f>
        <v>DIEGO FERNANDO HENAO CARDONA</v>
      </c>
      <c r="C1478" s="94" t="str">
        <f>VLOOKUP(A1478,'CENTRO DE COSTOS'!A:D,2,FALSE)</f>
        <v>0004-0003</v>
      </c>
      <c r="D1478" s="8">
        <v>86865</v>
      </c>
      <c r="E1478" s="8">
        <v>2763117</v>
      </c>
      <c r="F1478" s="8">
        <v>81031</v>
      </c>
      <c r="G1478" s="8" t="s">
        <v>6241</v>
      </c>
      <c r="H1478" s="8" t="s">
        <v>239</v>
      </c>
      <c r="I1478" s="8" t="s">
        <v>640</v>
      </c>
      <c r="J1478" s="8" t="s">
        <v>3173</v>
      </c>
      <c r="K1478" s="8" t="s">
        <v>160</v>
      </c>
      <c r="L1478" s="8" t="s">
        <v>12579</v>
      </c>
      <c r="M1478" s="183">
        <v>45918.7</v>
      </c>
      <c r="N1478" s="183">
        <v>45923.629861111112</v>
      </c>
      <c r="O1478" s="8"/>
      <c r="P1478" s="8" t="s">
        <v>8318</v>
      </c>
      <c r="Q1478" s="8" t="s">
        <v>8318</v>
      </c>
      <c r="R1478" s="8" t="s">
        <v>243</v>
      </c>
      <c r="S1478" s="8" t="s">
        <v>244</v>
      </c>
      <c r="T1478" s="8" t="s">
        <v>6246</v>
      </c>
      <c r="U1478" s="8" t="s">
        <v>7731</v>
      </c>
      <c r="V1478" s="8" t="s">
        <v>12580</v>
      </c>
      <c r="W1478" s="8" t="s">
        <v>8320</v>
      </c>
      <c r="X1478" s="8"/>
      <c r="Y1478" s="94" t="str">
        <f>VLOOKUP(D1478,TIPOLOGIA!A:F,6,0)</f>
        <v>TIPO IV</v>
      </c>
      <c r="Z1478" s="94" t="str">
        <f>VLOOKUP(D1478,TIPOLOGIA!A:F,5,0)</f>
        <v>TERRESTRE</v>
      </c>
      <c r="AA1478" s="8" t="s">
        <v>247</v>
      </c>
      <c r="AB1478" s="8">
        <v>0</v>
      </c>
      <c r="AC1478" s="86">
        <f>IF(W1478="SOPORTE_TELEFÓNICO",'BASE LIQUIDACION REDEBAN 2025'!$B$19,IF(AND(W1478="VISITA_TÉCNICA",Y1478="TIPO II"),'BASE LIQUIDACION REDEBAN 2025'!$B$18,'BASE LIQUIDACION REDEBAN 2025'!$B$17))</f>
        <v>35779.500569199998</v>
      </c>
      <c r="AD1478" s="86">
        <v>0</v>
      </c>
      <c r="AE1478" s="86">
        <f t="shared" si="23"/>
        <v>35779.500569199998</v>
      </c>
      <c r="AG1478" s="78"/>
    </row>
    <row r="1479" spans="1:33" s="49" customFormat="1">
      <c r="A1479" s="8" t="s">
        <v>68</v>
      </c>
      <c r="B1479" s="94" t="str">
        <f>VLOOKUP(A1479,'CENTRO DE COSTOS'!A:D,4,FALSE)</f>
        <v>WILLIAM ASDRUBAL ROZO ROZO</v>
      </c>
      <c r="C1479" s="94" t="str">
        <f>VLOOKUP(A1479,'CENTRO DE COSTOS'!A:D,2,FALSE)</f>
        <v>0004-0004</v>
      </c>
      <c r="D1479" s="8">
        <v>25899</v>
      </c>
      <c r="E1479" s="8">
        <v>2774171</v>
      </c>
      <c r="F1479" s="8">
        <v>43182</v>
      </c>
      <c r="G1479" s="8" t="s">
        <v>6241</v>
      </c>
      <c r="H1479" s="8" t="s">
        <v>417</v>
      </c>
      <c r="I1479" s="8" t="s">
        <v>2927</v>
      </c>
      <c r="J1479" s="8" t="s">
        <v>12581</v>
      </c>
      <c r="K1479" s="8" t="s">
        <v>160</v>
      </c>
      <c r="L1479" s="8" t="s">
        <v>12582</v>
      </c>
      <c r="M1479" s="183">
        <v>45922.470138888893</v>
      </c>
      <c r="N1479" s="183">
        <v>45923.630555555559</v>
      </c>
      <c r="O1479" s="8"/>
      <c r="P1479" s="8" t="s">
        <v>8318</v>
      </c>
      <c r="Q1479" s="8" t="s">
        <v>8318</v>
      </c>
      <c r="R1479" s="8" t="s">
        <v>6245</v>
      </c>
      <c r="S1479" s="8" t="s">
        <v>6245</v>
      </c>
      <c r="T1479" s="8" t="s">
        <v>6246</v>
      </c>
      <c r="U1479" s="8" t="s">
        <v>7731</v>
      </c>
      <c r="V1479" s="8" t="s">
        <v>12583</v>
      </c>
      <c r="W1479" s="8" t="s">
        <v>165</v>
      </c>
      <c r="X1479" s="8"/>
      <c r="Y1479" s="94" t="str">
        <f>VLOOKUP(D1479,TIPOLOGIA!A:F,6,0)</f>
        <v>TIPO II</v>
      </c>
      <c r="Z1479" s="94" t="str">
        <f>VLOOKUP(D1479,TIPOLOGIA!A:F,5,0)</f>
        <v>TERRESTRE</v>
      </c>
      <c r="AA1479" s="8" t="s">
        <v>422</v>
      </c>
      <c r="AB1479" s="8">
        <v>1</v>
      </c>
      <c r="AC1479" s="86">
        <f>IF(W1479="SOPORTE_TELEFÓNICO",'BASE LIQUIDACION REDEBAN 2025'!$B$19,IF(AND(W1479="VISITA_TÉCNICA",Y1479="TIPO II"),'BASE LIQUIDACION REDEBAN 2025'!$B$18,'BASE LIQUIDACION REDEBAN 2025'!$B$17))</f>
        <v>67654.12000000001</v>
      </c>
      <c r="AD1479" s="86">
        <v>0</v>
      </c>
      <c r="AE1479" s="86">
        <f t="shared" si="23"/>
        <v>67654.12000000001</v>
      </c>
      <c r="AG1479" s="78"/>
    </row>
    <row r="1480" spans="1:33" s="49" customFormat="1">
      <c r="A1480" s="8" t="s">
        <v>72</v>
      </c>
      <c r="B1480" s="94" t="str">
        <f>VLOOKUP(A1480,'CENTRO DE COSTOS'!A:D,4,FALSE)</f>
        <v>MIGUEL JULIÁN HERNÁNDEZ GUARÍN</v>
      </c>
      <c r="C1480" s="94" t="str">
        <f>VLOOKUP(A1480,'CENTRO DE COSTOS'!A:D,2,FALSE)</f>
        <v>0004-0008</v>
      </c>
      <c r="D1480" s="8">
        <v>68820</v>
      </c>
      <c r="E1480" s="8">
        <v>2759209</v>
      </c>
      <c r="F1480" s="8">
        <v>10789</v>
      </c>
      <c r="G1480" s="8" t="s">
        <v>6241</v>
      </c>
      <c r="H1480" s="8" t="s">
        <v>224</v>
      </c>
      <c r="I1480" s="8" t="s">
        <v>8992</v>
      </c>
      <c r="J1480" s="8" t="s">
        <v>12584</v>
      </c>
      <c r="K1480" s="8" t="s">
        <v>160</v>
      </c>
      <c r="L1480" s="8" t="s">
        <v>12585</v>
      </c>
      <c r="M1480" s="183">
        <v>45918.385416666657</v>
      </c>
      <c r="N1480" s="183">
        <v>45923.632638888892</v>
      </c>
      <c r="O1480" s="8"/>
      <c r="P1480" s="8" t="s">
        <v>8318</v>
      </c>
      <c r="Q1480" s="8" t="s">
        <v>8318</v>
      </c>
      <c r="R1480" s="8" t="s">
        <v>6245</v>
      </c>
      <c r="S1480" s="8" t="s">
        <v>6245</v>
      </c>
      <c r="T1480" s="8" t="s">
        <v>6246</v>
      </c>
      <c r="U1480" s="8" t="s">
        <v>7731</v>
      </c>
      <c r="V1480" s="8" t="s">
        <v>12586</v>
      </c>
      <c r="W1480" s="8" t="s">
        <v>8320</v>
      </c>
      <c r="X1480" s="8"/>
      <c r="Y1480" s="94" t="str">
        <f>VLOOKUP(D1480,TIPOLOGIA!A:F,6,0)</f>
        <v>TIPO II</v>
      </c>
      <c r="Z1480" s="94" t="str">
        <f>VLOOKUP(D1480,TIPOLOGIA!A:F,5,0)</f>
        <v>TERRESTRE</v>
      </c>
      <c r="AA1480" s="8" t="s">
        <v>2493</v>
      </c>
      <c r="AB1480" s="8">
        <v>0</v>
      </c>
      <c r="AC1480" s="86">
        <f>IF(W1480="SOPORTE_TELEFÓNICO",'BASE LIQUIDACION REDEBAN 2025'!$B$19,IF(AND(W1480="VISITA_TÉCNICA",Y1480="TIPO II"),'BASE LIQUIDACION REDEBAN 2025'!$B$18,'BASE LIQUIDACION REDEBAN 2025'!$B$17))</f>
        <v>35779.500569199998</v>
      </c>
      <c r="AD1480" s="86">
        <v>0</v>
      </c>
      <c r="AE1480" s="86">
        <f t="shared" si="23"/>
        <v>35779.500569199998</v>
      </c>
      <c r="AG1480" s="78"/>
    </row>
    <row r="1481" spans="1:33" s="49" customFormat="1">
      <c r="A1481" s="8" t="s">
        <v>80</v>
      </c>
      <c r="B1481" s="94" t="str">
        <f>VLOOKUP(A1481,'CENTRO DE COSTOS'!A:D,4,FALSE)</f>
        <v>JOSE MAURICIO HERNANDEZ ROJAS</v>
      </c>
      <c r="C1481" s="94" t="str">
        <f>VLOOKUP(A1481,'CENTRO DE COSTOS'!A:D,2,FALSE)</f>
        <v>0004-0001</v>
      </c>
      <c r="D1481" s="8">
        <v>13001</v>
      </c>
      <c r="E1481" s="8">
        <v>2761724</v>
      </c>
      <c r="F1481" s="8">
        <v>64682</v>
      </c>
      <c r="G1481" s="8" t="s">
        <v>6241</v>
      </c>
      <c r="H1481" s="8" t="s">
        <v>685</v>
      </c>
      <c r="I1481" s="8" t="s">
        <v>80</v>
      </c>
      <c r="J1481" s="8" t="s">
        <v>12587</v>
      </c>
      <c r="K1481" s="8" t="s">
        <v>160</v>
      </c>
      <c r="L1481" s="8" t="s">
        <v>12588</v>
      </c>
      <c r="M1481" s="183">
        <v>45918.597222222219</v>
      </c>
      <c r="N1481" s="183">
        <v>45923.633333333331</v>
      </c>
      <c r="O1481" s="8"/>
      <c r="P1481" s="8" t="s">
        <v>8318</v>
      </c>
      <c r="Q1481" s="8" t="s">
        <v>8318</v>
      </c>
      <c r="R1481" s="8" t="s">
        <v>243</v>
      </c>
      <c r="S1481" s="8" t="s">
        <v>244</v>
      </c>
      <c r="T1481" s="8" t="s">
        <v>6246</v>
      </c>
      <c r="U1481" s="8" t="s">
        <v>7731</v>
      </c>
      <c r="V1481" s="8" t="s">
        <v>12589</v>
      </c>
      <c r="W1481" s="8" t="s">
        <v>165</v>
      </c>
      <c r="X1481" s="8"/>
      <c r="Y1481" s="94" t="str">
        <f>VLOOKUP(D1481,TIPOLOGIA!A:F,6,0)</f>
        <v>TIPO I</v>
      </c>
      <c r="Z1481" s="94" t="str">
        <f>VLOOKUP(D1481,TIPOLOGIA!A:F,5,0)</f>
        <v>TERRESTRE</v>
      </c>
      <c r="AA1481" s="8" t="s">
        <v>690</v>
      </c>
      <c r="AB1481" s="8">
        <v>1</v>
      </c>
      <c r="AC1481" s="86">
        <f>IF(W1481="SOPORTE_TELEFÓNICO",'BASE LIQUIDACION REDEBAN 2025'!$B$19,IF(AND(W1481="VISITA_TÉCNICA",Y1481="TIPO II"),'BASE LIQUIDACION REDEBAN 2025'!$B$18,'BASE LIQUIDACION REDEBAN 2025'!$B$17))</f>
        <v>35779.500569199998</v>
      </c>
      <c r="AD1481" s="86">
        <v>0</v>
      </c>
      <c r="AE1481" s="86">
        <f t="shared" si="23"/>
        <v>35779.500569199998</v>
      </c>
      <c r="AG1481" s="78"/>
    </row>
    <row r="1482" spans="1:33" s="49" customFormat="1">
      <c r="A1482" s="8" t="s">
        <v>81</v>
      </c>
      <c r="B1482" s="94" t="str">
        <f>VLOOKUP(A1482,'CENTRO DE COSTOS'!A:D,4,FALSE)</f>
        <v>MIGUEL JULIÁN HERNÁNDEZ GUARÍN</v>
      </c>
      <c r="C1482" s="94" t="str">
        <f>VLOOKUP(A1482,'CENTRO DE COSTOS'!A:D,2,FALSE)</f>
        <v>0004-0008</v>
      </c>
      <c r="D1482" s="8">
        <v>54874</v>
      </c>
      <c r="E1482" s="8">
        <v>2774330</v>
      </c>
      <c r="F1482" s="8">
        <v>79662</v>
      </c>
      <c r="G1482" s="8" t="s">
        <v>6241</v>
      </c>
      <c r="H1482" s="8" t="s">
        <v>296</v>
      </c>
      <c r="I1482" s="8" t="s">
        <v>321</v>
      </c>
      <c r="J1482" s="8" t="s">
        <v>12590</v>
      </c>
      <c r="K1482" s="8" t="s">
        <v>160</v>
      </c>
      <c r="L1482" s="8" t="s">
        <v>12591</v>
      </c>
      <c r="M1482" s="183">
        <v>45922.477777777778</v>
      </c>
      <c r="N1482" s="183">
        <v>45923.634027777778</v>
      </c>
      <c r="O1482" s="8"/>
      <c r="P1482" s="8" t="s">
        <v>8318</v>
      </c>
      <c r="Q1482" s="8" t="s">
        <v>8318</v>
      </c>
      <c r="R1482" s="8" t="s">
        <v>6245</v>
      </c>
      <c r="S1482" s="8" t="s">
        <v>6245</v>
      </c>
      <c r="T1482" s="8" t="s">
        <v>6246</v>
      </c>
      <c r="U1482" s="8" t="s">
        <v>7731</v>
      </c>
      <c r="V1482" s="8" t="s">
        <v>12592</v>
      </c>
      <c r="W1482" s="8" t="s">
        <v>165</v>
      </c>
      <c r="X1482" s="8"/>
      <c r="Y1482" s="94" t="str">
        <f>VLOOKUP(D1482,TIPOLOGIA!A:F,6,0)</f>
        <v>TIPO I</v>
      </c>
      <c r="Z1482" s="94" t="str">
        <f>VLOOKUP(D1482,TIPOLOGIA!A:F,5,0)</f>
        <v>TERRESTRE</v>
      </c>
      <c r="AA1482" s="8" t="s">
        <v>466</v>
      </c>
      <c r="AB1482" s="8">
        <v>1</v>
      </c>
      <c r="AC1482" s="86">
        <f>IF(W1482="SOPORTE_TELEFÓNICO",'BASE LIQUIDACION REDEBAN 2025'!$B$19,IF(AND(W1482="VISITA_TÉCNICA",Y1482="TIPO II"),'BASE LIQUIDACION REDEBAN 2025'!$B$18,'BASE LIQUIDACION REDEBAN 2025'!$B$17))</f>
        <v>35779.500569199998</v>
      </c>
      <c r="AD1482" s="86">
        <v>0</v>
      </c>
      <c r="AE1482" s="86">
        <f t="shared" si="23"/>
        <v>35779.500569199998</v>
      </c>
      <c r="AG1482" s="78"/>
    </row>
    <row r="1483" spans="1:33" s="49" customFormat="1">
      <c r="A1483" s="8" t="s">
        <v>64</v>
      </c>
      <c r="B1483" s="94" t="str">
        <f>VLOOKUP(A1483,'CENTRO DE COSTOS'!A:D,4,FALSE)</f>
        <v>JOSE MAURICIO HERNANDEZ ROJAS</v>
      </c>
      <c r="C1483" s="94" t="str">
        <f>VLOOKUP(A1483,'CENTRO DE COSTOS'!A:D,2,FALSE)</f>
        <v>0004-0001</v>
      </c>
      <c r="D1483" s="8">
        <v>8638</v>
      </c>
      <c r="E1483" s="8">
        <v>2774708</v>
      </c>
      <c r="F1483" s="8">
        <v>76609</v>
      </c>
      <c r="G1483" s="8" t="s">
        <v>6241</v>
      </c>
      <c r="H1483" s="8" t="s">
        <v>1045</v>
      </c>
      <c r="I1483" s="8" t="s">
        <v>2230</v>
      </c>
      <c r="J1483" s="8" t="s">
        <v>12593</v>
      </c>
      <c r="K1483" s="8" t="s">
        <v>160</v>
      </c>
      <c r="L1483" s="8" t="s">
        <v>12594</v>
      </c>
      <c r="M1483" s="183">
        <v>45922.493750000001</v>
      </c>
      <c r="N1483" s="183">
        <v>45923.635416666657</v>
      </c>
      <c r="O1483" s="8"/>
      <c r="P1483" s="8" t="s">
        <v>8318</v>
      </c>
      <c r="Q1483" s="8" t="s">
        <v>8318</v>
      </c>
      <c r="R1483" s="8" t="s">
        <v>162</v>
      </c>
      <c r="S1483" s="8" t="s">
        <v>162</v>
      </c>
      <c r="T1483" s="8" t="s">
        <v>6246</v>
      </c>
      <c r="U1483" s="8" t="s">
        <v>7731</v>
      </c>
      <c r="V1483" s="8" t="s">
        <v>12595</v>
      </c>
      <c r="W1483" s="8" t="s">
        <v>165</v>
      </c>
      <c r="X1483" s="8"/>
      <c r="Y1483" s="94" t="str">
        <f>VLOOKUP(D1483,TIPOLOGIA!A:F,6,0)</f>
        <v>TIPO II</v>
      </c>
      <c r="Z1483" s="94" t="str">
        <f>VLOOKUP(D1483,TIPOLOGIA!A:F,5,0)</f>
        <v>TERRESTRE</v>
      </c>
      <c r="AA1483" s="8" t="s">
        <v>1049</v>
      </c>
      <c r="AB1483" s="8">
        <v>1</v>
      </c>
      <c r="AC1483" s="86">
        <f>IF(W1483="SOPORTE_TELEFÓNICO",'BASE LIQUIDACION REDEBAN 2025'!$B$19,IF(AND(W1483="VISITA_TÉCNICA",Y1483="TIPO II"),'BASE LIQUIDACION REDEBAN 2025'!$B$18,'BASE LIQUIDACION REDEBAN 2025'!$B$17))</f>
        <v>67654.12000000001</v>
      </c>
      <c r="AD1483" s="86">
        <v>0</v>
      </c>
      <c r="AE1483" s="86">
        <f t="shared" si="23"/>
        <v>67654.12000000001</v>
      </c>
      <c r="AG1483" s="78"/>
    </row>
    <row r="1484" spans="1:33" s="49" customFormat="1">
      <c r="A1484" s="8" t="s">
        <v>101</v>
      </c>
      <c r="B1484" s="94" t="str">
        <f>VLOOKUP(A1484,'CENTRO DE COSTOS'!A:D,4,FALSE)</f>
        <v>KEVIN ALEXIS CORZO BUSTOS</v>
      </c>
      <c r="C1484" s="94" t="str">
        <f>VLOOKUP(A1484,'CENTRO DE COSTOS'!A:D,2,FALSE)</f>
        <v>0004-0007</v>
      </c>
      <c r="D1484" s="8">
        <v>85001</v>
      </c>
      <c r="E1484" s="8">
        <v>2764999</v>
      </c>
      <c r="F1484" s="8">
        <v>76293</v>
      </c>
      <c r="G1484" s="8" t="s">
        <v>6241</v>
      </c>
      <c r="H1484" s="8" t="s">
        <v>882</v>
      </c>
      <c r="I1484" s="8" t="s">
        <v>101</v>
      </c>
      <c r="J1484" s="8" t="s">
        <v>12596</v>
      </c>
      <c r="K1484" s="8" t="s">
        <v>160</v>
      </c>
      <c r="L1484" s="8" t="s">
        <v>12597</v>
      </c>
      <c r="M1484" s="183">
        <v>45919.397222222222</v>
      </c>
      <c r="N1484" s="183">
        <v>45923.637499999997</v>
      </c>
      <c r="O1484" s="8"/>
      <c r="P1484" s="8" t="s">
        <v>8318</v>
      </c>
      <c r="Q1484" s="8" t="s">
        <v>8318</v>
      </c>
      <c r="R1484" s="8" t="s">
        <v>6245</v>
      </c>
      <c r="S1484" s="8" t="s">
        <v>6245</v>
      </c>
      <c r="T1484" s="8" t="s">
        <v>6246</v>
      </c>
      <c r="U1484" s="8" t="s">
        <v>7731</v>
      </c>
      <c r="V1484" s="8" t="s">
        <v>12598</v>
      </c>
      <c r="W1484" s="8" t="s">
        <v>165</v>
      </c>
      <c r="X1484" s="8"/>
      <c r="Y1484" s="94" t="str">
        <f>VLOOKUP(D1484,TIPOLOGIA!A:F,6,0)</f>
        <v>TIPO I</v>
      </c>
      <c r="Z1484" s="94" t="str">
        <f>VLOOKUP(D1484,TIPOLOGIA!A:F,5,0)</f>
        <v>TERRESTRE</v>
      </c>
      <c r="AA1484" s="8" t="s">
        <v>222</v>
      </c>
      <c r="AB1484" s="8">
        <v>1</v>
      </c>
      <c r="AC1484" s="86">
        <f>IF(W1484="SOPORTE_TELEFÓNICO",'BASE LIQUIDACION REDEBAN 2025'!$B$19,IF(AND(W1484="VISITA_TÉCNICA",Y1484="TIPO II"),'BASE LIQUIDACION REDEBAN 2025'!$B$18,'BASE LIQUIDACION REDEBAN 2025'!$B$17))</f>
        <v>35779.500569199998</v>
      </c>
      <c r="AD1484" s="86">
        <v>0</v>
      </c>
      <c r="AE1484" s="86">
        <f t="shared" si="23"/>
        <v>35779.500569199998</v>
      </c>
      <c r="AG1484" s="78"/>
    </row>
    <row r="1485" spans="1:33" s="49" customFormat="1">
      <c r="A1485" s="8" t="s">
        <v>76</v>
      </c>
      <c r="B1485" s="94" t="str">
        <f>VLOOKUP(A1485,'CENTRO DE COSTOS'!A:D,4,FALSE)</f>
        <v>DIEGO FERNANDO HENAO CARDONA</v>
      </c>
      <c r="C1485" s="94" t="str">
        <f>VLOOKUP(A1485,'CENTRO DE COSTOS'!A:D,2,FALSE)</f>
        <v>0004-0003</v>
      </c>
      <c r="D1485" s="8">
        <v>76001</v>
      </c>
      <c r="E1485" s="8">
        <v>2774986</v>
      </c>
      <c r="F1485" s="8">
        <v>32325</v>
      </c>
      <c r="G1485" s="8" t="s">
        <v>6241</v>
      </c>
      <c r="H1485" s="8" t="s">
        <v>232</v>
      </c>
      <c r="I1485" s="8" t="s">
        <v>76</v>
      </c>
      <c r="J1485" s="8" t="s">
        <v>12599</v>
      </c>
      <c r="K1485" s="8" t="s">
        <v>160</v>
      </c>
      <c r="L1485" s="8" t="s">
        <v>12600</v>
      </c>
      <c r="M1485" s="183">
        <v>45922.530555555553</v>
      </c>
      <c r="N1485" s="183">
        <v>45923.643055555563</v>
      </c>
      <c r="O1485" s="8"/>
      <c r="P1485" s="8" t="s">
        <v>8318</v>
      </c>
      <c r="Q1485" s="8" t="s">
        <v>8318</v>
      </c>
      <c r="R1485" s="8" t="s">
        <v>6245</v>
      </c>
      <c r="S1485" s="8" t="s">
        <v>6245</v>
      </c>
      <c r="T1485" s="8" t="s">
        <v>6246</v>
      </c>
      <c r="U1485" s="8" t="s">
        <v>7731</v>
      </c>
      <c r="V1485" s="8" t="s">
        <v>12601</v>
      </c>
      <c r="W1485" s="8" t="s">
        <v>165</v>
      </c>
      <c r="X1485" s="8"/>
      <c r="Y1485" s="94" t="str">
        <f>VLOOKUP(D1485,TIPOLOGIA!A:F,6,0)</f>
        <v>TIPO I</v>
      </c>
      <c r="Z1485" s="94" t="str">
        <f>VLOOKUP(D1485,TIPOLOGIA!A:F,5,0)</f>
        <v>TERRESTRE</v>
      </c>
      <c r="AA1485" s="8" t="s">
        <v>11402</v>
      </c>
      <c r="AB1485" s="8">
        <v>1</v>
      </c>
      <c r="AC1485" s="86">
        <f>IF(W1485="SOPORTE_TELEFÓNICO",'BASE LIQUIDACION REDEBAN 2025'!$B$19,IF(AND(W1485="VISITA_TÉCNICA",Y1485="TIPO II"),'BASE LIQUIDACION REDEBAN 2025'!$B$18,'BASE LIQUIDACION REDEBAN 2025'!$B$17))</f>
        <v>35779.500569199998</v>
      </c>
      <c r="AD1485" s="86">
        <v>0</v>
      </c>
      <c r="AE1485" s="86">
        <f t="shared" si="23"/>
        <v>35779.500569199998</v>
      </c>
      <c r="AG1485" s="78"/>
    </row>
    <row r="1486" spans="1:33" s="49" customFormat="1">
      <c r="A1486" s="8" t="s">
        <v>72</v>
      </c>
      <c r="B1486" s="94" t="str">
        <f>VLOOKUP(A1486,'CENTRO DE COSTOS'!A:D,4,FALSE)</f>
        <v>MIGUEL JULIÁN HERNÁNDEZ GUARÍN</v>
      </c>
      <c r="C1486" s="94" t="str">
        <f>VLOOKUP(A1486,'CENTRO DE COSTOS'!A:D,2,FALSE)</f>
        <v>0004-0008</v>
      </c>
      <c r="D1486" s="8">
        <v>68001</v>
      </c>
      <c r="E1486" s="8">
        <v>2776392</v>
      </c>
      <c r="F1486" s="8">
        <v>79843</v>
      </c>
      <c r="G1486" s="8" t="s">
        <v>6241</v>
      </c>
      <c r="H1486" s="8" t="s">
        <v>224</v>
      </c>
      <c r="I1486" s="8" t="s">
        <v>72</v>
      </c>
      <c r="J1486" s="8" t="s">
        <v>2474</v>
      </c>
      <c r="K1486" s="8" t="s">
        <v>160</v>
      </c>
      <c r="L1486" s="8" t="s">
        <v>12602</v>
      </c>
      <c r="M1486" s="183">
        <v>45922.646527777782</v>
      </c>
      <c r="N1486" s="183">
        <v>45923.643750000003</v>
      </c>
      <c r="O1486" s="8"/>
      <c r="P1486" s="8" t="s">
        <v>8318</v>
      </c>
      <c r="Q1486" s="8" t="s">
        <v>8318</v>
      </c>
      <c r="R1486" s="8" t="s">
        <v>162</v>
      </c>
      <c r="S1486" s="8" t="s">
        <v>162</v>
      </c>
      <c r="T1486" s="8" t="s">
        <v>6246</v>
      </c>
      <c r="U1486" s="8" t="s">
        <v>7731</v>
      </c>
      <c r="V1486" s="8" t="s">
        <v>12603</v>
      </c>
      <c r="W1486" s="8" t="s">
        <v>165</v>
      </c>
      <c r="X1486" s="8"/>
      <c r="Y1486" s="94" t="str">
        <f>VLOOKUP(D1486,TIPOLOGIA!A:F,6,0)</f>
        <v>TIPO I</v>
      </c>
      <c r="Z1486" s="94" t="str">
        <f>VLOOKUP(D1486,TIPOLOGIA!A:F,5,0)</f>
        <v>TERRESTRE</v>
      </c>
      <c r="AA1486" s="8" t="s">
        <v>1400</v>
      </c>
      <c r="AB1486" s="8">
        <v>1</v>
      </c>
      <c r="AC1486" s="86">
        <f>IF(W1486="SOPORTE_TELEFÓNICO",'BASE LIQUIDACION REDEBAN 2025'!$B$19,IF(AND(W1486="VISITA_TÉCNICA",Y1486="TIPO II"),'BASE LIQUIDACION REDEBAN 2025'!$B$18,'BASE LIQUIDACION REDEBAN 2025'!$B$17))</f>
        <v>35779.500569199998</v>
      </c>
      <c r="AD1486" s="86">
        <v>0</v>
      </c>
      <c r="AE1486" s="86">
        <f t="shared" si="23"/>
        <v>35779.500569199998</v>
      </c>
      <c r="AG1486" s="78"/>
    </row>
    <row r="1487" spans="1:33" s="49" customFormat="1">
      <c r="A1487" s="8" t="s">
        <v>100</v>
      </c>
      <c r="B1487" s="94" t="str">
        <f>VLOOKUP(A1487,'CENTRO DE COSTOS'!A:D,4,FALSE)</f>
        <v>KEVIN ALEXIS CORZO BUSTOS</v>
      </c>
      <c r="C1487" s="94" t="str">
        <f>VLOOKUP(A1487,'CENTRO DE COSTOS'!A:D,2,FALSE)</f>
        <v>0004-0007</v>
      </c>
      <c r="D1487" s="8">
        <v>50001</v>
      </c>
      <c r="E1487" s="8">
        <v>2777020</v>
      </c>
      <c r="F1487" s="8">
        <v>79664</v>
      </c>
      <c r="G1487" s="8" t="s">
        <v>6241</v>
      </c>
      <c r="H1487" s="8" t="s">
        <v>216</v>
      </c>
      <c r="I1487" s="8" t="s">
        <v>100</v>
      </c>
      <c r="J1487" s="8" t="s">
        <v>8379</v>
      </c>
      <c r="K1487" s="8" t="s">
        <v>160</v>
      </c>
      <c r="L1487" s="8" t="s">
        <v>12604</v>
      </c>
      <c r="M1487" s="183">
        <v>45922.67083333333</v>
      </c>
      <c r="N1487" s="183">
        <v>45923.645138888889</v>
      </c>
      <c r="O1487" s="8"/>
      <c r="P1487" s="8" t="s">
        <v>8318</v>
      </c>
      <c r="Q1487" s="8" t="s">
        <v>8318</v>
      </c>
      <c r="R1487" s="8" t="s">
        <v>6245</v>
      </c>
      <c r="S1487" s="8" t="s">
        <v>6245</v>
      </c>
      <c r="T1487" s="8" t="s">
        <v>6246</v>
      </c>
      <c r="U1487" s="8" t="s">
        <v>7731</v>
      </c>
      <c r="V1487" s="8" t="s">
        <v>12605</v>
      </c>
      <c r="W1487" s="8" t="s">
        <v>165</v>
      </c>
      <c r="X1487" s="8"/>
      <c r="Y1487" s="94" t="str">
        <f>VLOOKUP(D1487,TIPOLOGIA!A:F,6,0)</f>
        <v>TIPO I</v>
      </c>
      <c r="Z1487" s="94" t="str">
        <f>VLOOKUP(D1487,TIPOLOGIA!A:F,5,0)</f>
        <v>TERRESTRE</v>
      </c>
      <c r="AA1487" s="8" t="s">
        <v>1928</v>
      </c>
      <c r="AB1487" s="8">
        <v>1</v>
      </c>
      <c r="AC1487" s="86">
        <f>IF(W1487="SOPORTE_TELEFÓNICO",'BASE LIQUIDACION REDEBAN 2025'!$B$19,IF(AND(W1487="VISITA_TÉCNICA",Y1487="TIPO II"),'BASE LIQUIDACION REDEBAN 2025'!$B$18,'BASE LIQUIDACION REDEBAN 2025'!$B$17))</f>
        <v>35779.500569199998</v>
      </c>
      <c r="AD1487" s="86">
        <v>0</v>
      </c>
      <c r="AE1487" s="86">
        <f t="shared" si="23"/>
        <v>35779.500569199998</v>
      </c>
      <c r="AG1487" s="78"/>
    </row>
    <row r="1488" spans="1:33" s="49" customFormat="1">
      <c r="A1488" s="8" t="s">
        <v>100</v>
      </c>
      <c r="B1488" s="94" t="str">
        <f>VLOOKUP(A1488,'CENTRO DE COSTOS'!A:D,4,FALSE)</f>
        <v>KEVIN ALEXIS CORZO BUSTOS</v>
      </c>
      <c r="C1488" s="94" t="str">
        <f>VLOOKUP(A1488,'CENTRO DE COSTOS'!A:D,2,FALSE)</f>
        <v>0004-0007</v>
      </c>
      <c r="D1488" s="8">
        <v>50001</v>
      </c>
      <c r="E1488" s="8">
        <v>2777536</v>
      </c>
      <c r="F1488" s="8">
        <v>79160</v>
      </c>
      <c r="G1488" s="8" t="s">
        <v>6241</v>
      </c>
      <c r="H1488" s="8" t="s">
        <v>216</v>
      </c>
      <c r="I1488" s="8" t="s">
        <v>100</v>
      </c>
      <c r="J1488" s="8" t="s">
        <v>5887</v>
      </c>
      <c r="K1488" s="8" t="s">
        <v>160</v>
      </c>
      <c r="L1488" s="8" t="s">
        <v>12606</v>
      </c>
      <c r="M1488" s="183">
        <v>45922.722916666673</v>
      </c>
      <c r="N1488" s="183">
        <v>45923.646527777782</v>
      </c>
      <c r="O1488" s="8"/>
      <c r="P1488" s="8" t="s">
        <v>8318</v>
      </c>
      <c r="Q1488" s="8" t="s">
        <v>8318</v>
      </c>
      <c r="R1488" s="8" t="s">
        <v>6245</v>
      </c>
      <c r="S1488" s="8" t="s">
        <v>6245</v>
      </c>
      <c r="T1488" s="8" t="s">
        <v>6246</v>
      </c>
      <c r="U1488" s="8" t="s">
        <v>7731</v>
      </c>
      <c r="V1488" s="8" t="s">
        <v>12607</v>
      </c>
      <c r="W1488" s="8" t="s">
        <v>165</v>
      </c>
      <c r="X1488" s="8"/>
      <c r="Y1488" s="94" t="str">
        <f>VLOOKUP(D1488,TIPOLOGIA!A:F,6,0)</f>
        <v>TIPO I</v>
      </c>
      <c r="Z1488" s="94" t="str">
        <f>VLOOKUP(D1488,TIPOLOGIA!A:F,5,0)</f>
        <v>TERRESTRE</v>
      </c>
      <c r="AA1488" s="8" t="s">
        <v>1227</v>
      </c>
      <c r="AB1488" s="8">
        <v>1</v>
      </c>
      <c r="AC1488" s="86">
        <f>IF(W1488="SOPORTE_TELEFÓNICO",'BASE LIQUIDACION REDEBAN 2025'!$B$19,IF(AND(W1488="VISITA_TÉCNICA",Y1488="TIPO II"),'BASE LIQUIDACION REDEBAN 2025'!$B$18,'BASE LIQUIDACION REDEBAN 2025'!$B$17))</f>
        <v>35779.500569199998</v>
      </c>
      <c r="AD1488" s="86">
        <v>0</v>
      </c>
      <c r="AE1488" s="86">
        <f t="shared" si="23"/>
        <v>35779.500569199998</v>
      </c>
      <c r="AG1488" s="78"/>
    </row>
    <row r="1489" spans="1:33" s="49" customFormat="1">
      <c r="A1489" s="8" t="s">
        <v>91</v>
      </c>
      <c r="B1489" s="94" t="str">
        <f>VLOOKUP(A1489,'CENTRO DE COSTOS'!A:D,4,FALSE)</f>
        <v>JOSE MAURICIO HERNANDEZ ROJAS</v>
      </c>
      <c r="C1489" s="94" t="str">
        <f>VLOOKUP(A1489,'CENTRO DE COSTOS'!A:D,2,FALSE)</f>
        <v>0004-0001</v>
      </c>
      <c r="D1489" s="8">
        <v>23675</v>
      </c>
      <c r="E1489" s="8">
        <v>2744449</v>
      </c>
      <c r="F1489" s="8">
        <v>79128</v>
      </c>
      <c r="G1489" s="8" t="s">
        <v>6241</v>
      </c>
      <c r="H1489" s="8" t="s">
        <v>193</v>
      </c>
      <c r="I1489" s="8" t="s">
        <v>8811</v>
      </c>
      <c r="J1489" s="8" t="s">
        <v>12608</v>
      </c>
      <c r="K1489" s="8" t="s">
        <v>160</v>
      </c>
      <c r="L1489" s="8" t="s">
        <v>12609</v>
      </c>
      <c r="M1489" s="183">
        <v>45915.701388888891</v>
      </c>
      <c r="N1489" s="183">
        <v>45923.649305555547</v>
      </c>
      <c r="O1489" s="8"/>
      <c r="P1489" s="8" t="s">
        <v>8318</v>
      </c>
      <c r="Q1489" s="8" t="s">
        <v>8318</v>
      </c>
      <c r="R1489" s="8" t="s">
        <v>6245</v>
      </c>
      <c r="S1489" s="8" t="s">
        <v>6245</v>
      </c>
      <c r="T1489" s="8" t="s">
        <v>6246</v>
      </c>
      <c r="U1489" s="8" t="s">
        <v>7731</v>
      </c>
      <c r="V1489" s="8" t="s">
        <v>12610</v>
      </c>
      <c r="W1489" s="8" t="s">
        <v>165</v>
      </c>
      <c r="X1489" s="8"/>
      <c r="Y1489" s="94" t="str">
        <f>VLOOKUP(D1489,TIPOLOGIA!A:F,6,0)</f>
        <v>TIPO II</v>
      </c>
      <c r="Z1489" s="94" t="str">
        <f>VLOOKUP(D1489,TIPOLOGIA!A:F,5,0)</f>
        <v>TERRESTRE</v>
      </c>
      <c r="AA1489" s="8" t="s">
        <v>1447</v>
      </c>
      <c r="AB1489" s="8">
        <v>1</v>
      </c>
      <c r="AC1489" s="86">
        <f>IF(W1489="SOPORTE_TELEFÓNICO",'BASE LIQUIDACION REDEBAN 2025'!$B$19,IF(AND(W1489="VISITA_TÉCNICA",Y1489="TIPO II"),'BASE LIQUIDACION REDEBAN 2025'!$B$18,'BASE LIQUIDACION REDEBAN 2025'!$B$17))</f>
        <v>67654.12000000001</v>
      </c>
      <c r="AD1489" s="86">
        <v>0</v>
      </c>
      <c r="AE1489" s="86">
        <f t="shared" si="23"/>
        <v>67654.12000000001</v>
      </c>
      <c r="AG1489" s="78"/>
    </row>
    <row r="1490" spans="1:33" s="49" customFormat="1">
      <c r="A1490" s="8" t="s">
        <v>60</v>
      </c>
      <c r="B1490" s="94" t="str">
        <f>VLOOKUP(A1490,'CENTRO DE COSTOS'!A:D,4,FALSE)</f>
        <v>JUAN SEBASTIÁN RÍOS CASTRILLÓN</v>
      </c>
      <c r="C1490" s="94" t="str">
        <f>VLOOKUP(A1490,'CENTRO DE COSTOS'!A:D,2,FALSE)</f>
        <v>0004-0005</v>
      </c>
      <c r="D1490" s="8">
        <v>5172</v>
      </c>
      <c r="E1490" s="8">
        <v>2749447</v>
      </c>
      <c r="F1490" s="8">
        <v>60510</v>
      </c>
      <c r="G1490" s="8" t="s">
        <v>6241</v>
      </c>
      <c r="H1490" s="8" t="s">
        <v>249</v>
      </c>
      <c r="I1490" s="8" t="s">
        <v>3613</v>
      </c>
      <c r="J1490" s="8" t="s">
        <v>12611</v>
      </c>
      <c r="K1490" s="8" t="s">
        <v>160</v>
      </c>
      <c r="L1490" s="8" t="s">
        <v>12612</v>
      </c>
      <c r="M1490" s="183">
        <v>45916.916666666657</v>
      </c>
      <c r="N1490" s="183">
        <v>45923.650694444441</v>
      </c>
      <c r="O1490" s="8"/>
      <c r="P1490" s="8" t="s">
        <v>8318</v>
      </c>
      <c r="Q1490" s="8" t="s">
        <v>8318</v>
      </c>
      <c r="R1490" s="8" t="s">
        <v>243</v>
      </c>
      <c r="S1490" s="8" t="s">
        <v>365</v>
      </c>
      <c r="T1490" s="8" t="s">
        <v>6246</v>
      </c>
      <c r="U1490" s="8" t="s">
        <v>7731</v>
      </c>
      <c r="V1490" s="8" t="s">
        <v>12613</v>
      </c>
      <c r="W1490" s="8" t="s">
        <v>8320</v>
      </c>
      <c r="X1490" s="8"/>
      <c r="Y1490" s="94" t="str">
        <f>VLOOKUP(D1490,TIPOLOGIA!A:F,6,0)</f>
        <v>TIPO II</v>
      </c>
      <c r="Z1490" s="94" t="str">
        <f>VLOOKUP(D1490,TIPOLOGIA!A:F,5,0)</f>
        <v>TERRESTRE</v>
      </c>
      <c r="AA1490" s="8" t="s">
        <v>261</v>
      </c>
      <c r="AB1490" s="8">
        <v>0</v>
      </c>
      <c r="AC1490" s="86">
        <f>IF(W1490="SOPORTE_TELEFÓNICO",'BASE LIQUIDACION REDEBAN 2025'!$B$19,IF(AND(W1490="VISITA_TÉCNICA",Y1490="TIPO II"),'BASE LIQUIDACION REDEBAN 2025'!$B$18,'BASE LIQUIDACION REDEBAN 2025'!$B$17))</f>
        <v>35779.500569199998</v>
      </c>
      <c r="AD1490" s="86">
        <v>0</v>
      </c>
      <c r="AE1490" s="86">
        <f t="shared" si="23"/>
        <v>35779.500569199998</v>
      </c>
      <c r="AG1490" s="78"/>
    </row>
    <row r="1491" spans="1:33" s="49" customFormat="1">
      <c r="A1491" s="8" t="s">
        <v>93</v>
      </c>
      <c r="B1491" s="94" t="str">
        <f>VLOOKUP(A1491,'CENTRO DE COSTOS'!A:D,4,FALSE)</f>
        <v>DIEGO FERNANDO HENAO CARDONA</v>
      </c>
      <c r="C1491" s="94" t="str">
        <f>VLOOKUP(A1491,'CENTRO DE COSTOS'!A:D,2,FALSE)</f>
        <v>0004-0003</v>
      </c>
      <c r="D1491" s="8">
        <v>52254</v>
      </c>
      <c r="E1491" s="8">
        <v>2761248</v>
      </c>
      <c r="F1491" s="8">
        <v>10594</v>
      </c>
      <c r="G1491" s="8" t="s">
        <v>6241</v>
      </c>
      <c r="H1491" s="8" t="s">
        <v>157</v>
      </c>
      <c r="I1491" s="8" t="s">
        <v>12614</v>
      </c>
      <c r="J1491" s="8" t="s">
        <v>12615</v>
      </c>
      <c r="K1491" s="8" t="s">
        <v>160</v>
      </c>
      <c r="L1491" s="8" t="s">
        <v>12616</v>
      </c>
      <c r="M1491" s="183">
        <v>45918.525000000001</v>
      </c>
      <c r="N1491" s="183">
        <v>45923.651388888888</v>
      </c>
      <c r="O1491" s="8"/>
      <c r="P1491" s="8" t="s">
        <v>8318</v>
      </c>
      <c r="Q1491" s="8" t="s">
        <v>8318</v>
      </c>
      <c r="R1491" s="8" t="s">
        <v>6245</v>
      </c>
      <c r="S1491" s="8" t="s">
        <v>6245</v>
      </c>
      <c r="T1491" s="8" t="s">
        <v>6246</v>
      </c>
      <c r="U1491" s="8" t="s">
        <v>7731</v>
      </c>
      <c r="V1491" s="8" t="s">
        <v>12617</v>
      </c>
      <c r="W1491" s="8" t="s">
        <v>165</v>
      </c>
      <c r="X1491" s="8"/>
      <c r="Y1491" s="94" t="str">
        <f>VLOOKUP(D1491,TIPOLOGIA!A:F,6,0)</f>
        <v>TIPO II</v>
      </c>
      <c r="Z1491" s="94" t="str">
        <f>VLOOKUP(D1491,TIPOLOGIA!A:F,5,0)</f>
        <v>TERRESTRE</v>
      </c>
      <c r="AA1491" s="8" t="s">
        <v>294</v>
      </c>
      <c r="AB1491" s="8">
        <v>1</v>
      </c>
      <c r="AC1491" s="86">
        <f>IF(W1491="SOPORTE_TELEFÓNICO",'BASE LIQUIDACION REDEBAN 2025'!$B$19,IF(AND(W1491="VISITA_TÉCNICA",Y1491="TIPO II"),'BASE LIQUIDACION REDEBAN 2025'!$B$18,'BASE LIQUIDACION REDEBAN 2025'!$B$17))</f>
        <v>67654.12000000001</v>
      </c>
      <c r="AD1491" s="86">
        <v>0</v>
      </c>
      <c r="AE1491" s="86">
        <f t="shared" si="23"/>
        <v>67654.12000000001</v>
      </c>
      <c r="AG1491" s="78"/>
    </row>
    <row r="1492" spans="1:33" s="49" customFormat="1">
      <c r="A1492" s="8" t="s">
        <v>100</v>
      </c>
      <c r="B1492" s="94" t="str">
        <f>VLOOKUP(A1492,'CENTRO DE COSTOS'!A:D,4,FALSE)</f>
        <v>KEVIN ALEXIS CORZO BUSTOS</v>
      </c>
      <c r="C1492" s="94" t="str">
        <f>VLOOKUP(A1492,'CENTRO DE COSTOS'!A:D,2,FALSE)</f>
        <v>0004-0007</v>
      </c>
      <c r="D1492" s="8">
        <v>50001</v>
      </c>
      <c r="E1492" s="8">
        <v>2776257</v>
      </c>
      <c r="F1492" s="8">
        <v>46562</v>
      </c>
      <c r="G1492" s="8" t="s">
        <v>6241</v>
      </c>
      <c r="H1492" s="8" t="s">
        <v>216</v>
      </c>
      <c r="I1492" s="8" t="s">
        <v>100</v>
      </c>
      <c r="J1492" s="8" t="s">
        <v>12618</v>
      </c>
      <c r="K1492" s="8" t="s">
        <v>160</v>
      </c>
      <c r="L1492" s="8" t="s">
        <v>12619</v>
      </c>
      <c r="M1492" s="183">
        <v>45922.632638888892</v>
      </c>
      <c r="N1492" s="183">
        <v>45923.652777777781</v>
      </c>
      <c r="O1492" s="8"/>
      <c r="P1492" s="8" t="s">
        <v>8318</v>
      </c>
      <c r="Q1492" s="8" t="s">
        <v>8318</v>
      </c>
      <c r="R1492" s="8" t="s">
        <v>243</v>
      </c>
      <c r="S1492" s="8" t="s">
        <v>244</v>
      </c>
      <c r="T1492" s="8" t="s">
        <v>6246</v>
      </c>
      <c r="U1492" s="8" t="s">
        <v>7731</v>
      </c>
      <c r="V1492" s="8" t="s">
        <v>12620</v>
      </c>
      <c r="W1492" s="8" t="s">
        <v>165</v>
      </c>
      <c r="X1492" s="8"/>
      <c r="Y1492" s="94" t="str">
        <f>VLOOKUP(D1492,TIPOLOGIA!A:F,6,0)</f>
        <v>TIPO I</v>
      </c>
      <c r="Z1492" s="94" t="str">
        <f>VLOOKUP(D1492,TIPOLOGIA!A:F,5,0)</f>
        <v>TERRESTRE</v>
      </c>
      <c r="AA1492" s="8" t="s">
        <v>1227</v>
      </c>
      <c r="AB1492" s="8">
        <v>1</v>
      </c>
      <c r="AC1492" s="86">
        <f>IF(W1492="SOPORTE_TELEFÓNICO",'BASE LIQUIDACION REDEBAN 2025'!$B$19,IF(AND(W1492="VISITA_TÉCNICA",Y1492="TIPO II"),'BASE LIQUIDACION REDEBAN 2025'!$B$18,'BASE LIQUIDACION REDEBAN 2025'!$B$17))</f>
        <v>35779.500569199998</v>
      </c>
      <c r="AD1492" s="86">
        <v>0</v>
      </c>
      <c r="AE1492" s="86">
        <f t="shared" si="23"/>
        <v>35779.500569199998</v>
      </c>
      <c r="AG1492" s="78"/>
    </row>
    <row r="1493" spans="1:33" s="49" customFormat="1">
      <c r="A1493" s="8" t="s">
        <v>80</v>
      </c>
      <c r="B1493" s="94" t="str">
        <f>VLOOKUP(A1493,'CENTRO DE COSTOS'!A:D,4,FALSE)</f>
        <v>JOSE MAURICIO HERNANDEZ ROJAS</v>
      </c>
      <c r="C1493" s="94" t="str">
        <f>VLOOKUP(A1493,'CENTRO DE COSTOS'!A:D,2,FALSE)</f>
        <v>0004-0001</v>
      </c>
      <c r="D1493" s="8">
        <v>13001</v>
      </c>
      <c r="E1493" s="8">
        <v>2755390</v>
      </c>
      <c r="F1493" s="8">
        <v>45118</v>
      </c>
      <c r="G1493" s="8" t="s">
        <v>6241</v>
      </c>
      <c r="H1493" s="8" t="s">
        <v>685</v>
      </c>
      <c r="I1493" s="8" t="s">
        <v>80</v>
      </c>
      <c r="J1493" s="8" t="s">
        <v>12621</v>
      </c>
      <c r="K1493" s="8" t="s">
        <v>160</v>
      </c>
      <c r="L1493" s="8" t="s">
        <v>12622</v>
      </c>
      <c r="M1493" s="183">
        <v>45917.595833333333</v>
      </c>
      <c r="N1493" s="183">
        <v>45923.652777777781</v>
      </c>
      <c r="O1493" s="8"/>
      <c r="P1493" s="8" t="s">
        <v>8318</v>
      </c>
      <c r="Q1493" s="8" t="s">
        <v>8318</v>
      </c>
      <c r="R1493" s="8" t="s">
        <v>243</v>
      </c>
      <c r="S1493" s="8" t="s">
        <v>365</v>
      </c>
      <c r="T1493" s="8" t="s">
        <v>6246</v>
      </c>
      <c r="U1493" s="8" t="s">
        <v>7731</v>
      </c>
      <c r="V1493" s="8" t="s">
        <v>12623</v>
      </c>
      <c r="W1493" s="8" t="s">
        <v>165</v>
      </c>
      <c r="X1493" s="8"/>
      <c r="Y1493" s="94" t="str">
        <f>VLOOKUP(D1493,TIPOLOGIA!A:F,6,0)</f>
        <v>TIPO I</v>
      </c>
      <c r="Z1493" s="94" t="str">
        <f>VLOOKUP(D1493,TIPOLOGIA!A:F,5,0)</f>
        <v>TERRESTRE</v>
      </c>
      <c r="AA1493" s="8" t="s">
        <v>1275</v>
      </c>
      <c r="AB1493" s="8">
        <v>1</v>
      </c>
      <c r="AC1493" s="86">
        <f>IF(W1493="SOPORTE_TELEFÓNICO",'BASE LIQUIDACION REDEBAN 2025'!$B$19,IF(AND(W1493="VISITA_TÉCNICA",Y1493="TIPO II"),'BASE LIQUIDACION REDEBAN 2025'!$B$18,'BASE LIQUIDACION REDEBAN 2025'!$B$17))</f>
        <v>35779.500569199998</v>
      </c>
      <c r="AD1493" s="86">
        <v>0</v>
      </c>
      <c r="AE1493" s="86">
        <f t="shared" si="23"/>
        <v>35779.500569199998</v>
      </c>
      <c r="AG1493" s="78"/>
    </row>
    <row r="1494" spans="1:33" s="49" customFormat="1">
      <c r="A1494" s="8" t="s">
        <v>81</v>
      </c>
      <c r="B1494" s="94" t="str">
        <f>VLOOKUP(A1494,'CENTRO DE COSTOS'!A:D,4,FALSE)</f>
        <v>MIGUEL JULIÁN HERNÁNDEZ GUARÍN</v>
      </c>
      <c r="C1494" s="94" t="str">
        <f>VLOOKUP(A1494,'CENTRO DE COSTOS'!A:D,2,FALSE)</f>
        <v>0004-0008</v>
      </c>
      <c r="D1494" s="8">
        <v>54001</v>
      </c>
      <c r="E1494" s="8">
        <v>2777737</v>
      </c>
      <c r="F1494" s="8">
        <v>78950</v>
      </c>
      <c r="G1494" s="8" t="s">
        <v>6241</v>
      </c>
      <c r="H1494" s="8" t="s">
        <v>296</v>
      </c>
      <c r="I1494" s="8" t="s">
        <v>81</v>
      </c>
      <c r="J1494" s="8" t="s">
        <v>12624</v>
      </c>
      <c r="K1494" s="8" t="s">
        <v>160</v>
      </c>
      <c r="L1494" s="8" t="s">
        <v>12625</v>
      </c>
      <c r="M1494" s="183">
        <v>45922.736111111109</v>
      </c>
      <c r="N1494" s="183">
        <v>45923.654166666667</v>
      </c>
      <c r="O1494" s="8"/>
      <c r="P1494" s="8" t="s">
        <v>8318</v>
      </c>
      <c r="Q1494" s="8" t="s">
        <v>8318</v>
      </c>
      <c r="R1494" s="8" t="s">
        <v>162</v>
      </c>
      <c r="S1494" s="8" t="s">
        <v>162</v>
      </c>
      <c r="T1494" s="8" t="s">
        <v>6246</v>
      </c>
      <c r="U1494" s="8" t="s">
        <v>7731</v>
      </c>
      <c r="V1494" s="8" t="s">
        <v>12592</v>
      </c>
      <c r="W1494" s="8" t="s">
        <v>165</v>
      </c>
      <c r="X1494" s="8"/>
      <c r="Y1494" s="94" t="str">
        <f>VLOOKUP(D1494,TIPOLOGIA!A:F,6,0)</f>
        <v>TIPO I</v>
      </c>
      <c r="Z1494" s="94" t="str">
        <f>VLOOKUP(D1494,TIPOLOGIA!A:F,5,0)</f>
        <v>TERRESTRE</v>
      </c>
      <c r="AA1494" s="8" t="s">
        <v>466</v>
      </c>
      <c r="AB1494" s="8">
        <v>1</v>
      </c>
      <c r="AC1494" s="86">
        <f>IF(W1494="SOPORTE_TELEFÓNICO",'BASE LIQUIDACION REDEBAN 2025'!$B$19,IF(AND(W1494="VISITA_TÉCNICA",Y1494="TIPO II"),'BASE LIQUIDACION REDEBAN 2025'!$B$18,'BASE LIQUIDACION REDEBAN 2025'!$B$17))</f>
        <v>35779.500569199998</v>
      </c>
      <c r="AD1494" s="86">
        <v>0</v>
      </c>
      <c r="AE1494" s="86">
        <f t="shared" si="23"/>
        <v>35779.500569199998</v>
      </c>
      <c r="AG1494" s="78"/>
    </row>
    <row r="1495" spans="1:33" s="49" customFormat="1">
      <c r="A1495" s="8" t="s">
        <v>80</v>
      </c>
      <c r="B1495" s="94" t="str">
        <f>VLOOKUP(A1495,'CENTRO DE COSTOS'!A:D,4,FALSE)</f>
        <v>JOSE MAURICIO HERNANDEZ ROJAS</v>
      </c>
      <c r="C1495" s="94" t="str">
        <f>VLOOKUP(A1495,'CENTRO DE COSTOS'!A:D,2,FALSE)</f>
        <v>0004-0001</v>
      </c>
      <c r="D1495" s="8">
        <v>13001</v>
      </c>
      <c r="E1495" s="8">
        <v>2753573</v>
      </c>
      <c r="F1495" s="8">
        <v>78867</v>
      </c>
      <c r="G1495" s="8" t="s">
        <v>6241</v>
      </c>
      <c r="H1495" s="8" t="s">
        <v>685</v>
      </c>
      <c r="I1495" s="8" t="s">
        <v>80</v>
      </c>
      <c r="J1495" s="8" t="s">
        <v>12626</v>
      </c>
      <c r="K1495" s="8" t="s">
        <v>160</v>
      </c>
      <c r="L1495" s="8" t="s">
        <v>12627</v>
      </c>
      <c r="M1495" s="183">
        <v>45917.435416666667</v>
      </c>
      <c r="N1495" s="183">
        <v>45923.654861111107</v>
      </c>
      <c r="O1495" s="8"/>
      <c r="P1495" s="8" t="s">
        <v>8318</v>
      </c>
      <c r="Q1495" s="8" t="s">
        <v>8318</v>
      </c>
      <c r="R1495" s="8" t="s">
        <v>6245</v>
      </c>
      <c r="S1495" s="8" t="s">
        <v>6245</v>
      </c>
      <c r="T1495" s="8" t="s">
        <v>6246</v>
      </c>
      <c r="U1495" s="8" t="s">
        <v>7731</v>
      </c>
      <c r="V1495" s="8" t="s">
        <v>12628</v>
      </c>
      <c r="W1495" s="8" t="s">
        <v>165</v>
      </c>
      <c r="X1495" s="8"/>
      <c r="Y1495" s="94" t="str">
        <f>VLOOKUP(D1495,TIPOLOGIA!A:F,6,0)</f>
        <v>TIPO I</v>
      </c>
      <c r="Z1495" s="94" t="str">
        <f>VLOOKUP(D1495,TIPOLOGIA!A:F,5,0)</f>
        <v>TERRESTRE</v>
      </c>
      <c r="AA1495" s="8" t="s">
        <v>1275</v>
      </c>
      <c r="AB1495" s="8">
        <v>1</v>
      </c>
      <c r="AC1495" s="86">
        <f>IF(W1495="SOPORTE_TELEFÓNICO",'BASE LIQUIDACION REDEBAN 2025'!$B$19,IF(AND(W1495="VISITA_TÉCNICA",Y1495="TIPO II"),'BASE LIQUIDACION REDEBAN 2025'!$B$18,'BASE LIQUIDACION REDEBAN 2025'!$B$17))</f>
        <v>35779.500569199998</v>
      </c>
      <c r="AD1495" s="86">
        <v>0</v>
      </c>
      <c r="AE1495" s="86">
        <f t="shared" si="23"/>
        <v>35779.500569199998</v>
      </c>
      <c r="AG1495" s="78"/>
    </row>
    <row r="1496" spans="1:33" s="49" customFormat="1">
      <c r="A1496" s="8" t="s">
        <v>91</v>
      </c>
      <c r="B1496" s="94" t="str">
        <f>VLOOKUP(A1496,'CENTRO DE COSTOS'!A:D,4,FALSE)</f>
        <v>JOSE MAURICIO HERNANDEZ ROJAS</v>
      </c>
      <c r="C1496" s="94" t="str">
        <f>VLOOKUP(A1496,'CENTRO DE COSTOS'!A:D,2,FALSE)</f>
        <v>0004-0001</v>
      </c>
      <c r="D1496" s="8">
        <v>23675</v>
      </c>
      <c r="E1496" s="8">
        <v>2772227</v>
      </c>
      <c r="F1496" s="8">
        <v>54780</v>
      </c>
      <c r="G1496" s="8" t="s">
        <v>6241</v>
      </c>
      <c r="H1496" s="8" t="s">
        <v>193</v>
      </c>
      <c r="I1496" s="8" t="s">
        <v>8811</v>
      </c>
      <c r="J1496" s="8" t="s">
        <v>12629</v>
      </c>
      <c r="K1496" s="8" t="s">
        <v>160</v>
      </c>
      <c r="L1496" s="8" t="s">
        <v>12630</v>
      </c>
      <c r="M1496" s="183">
        <v>45922.37777777778</v>
      </c>
      <c r="N1496" s="183">
        <v>45923.65625</v>
      </c>
      <c r="O1496" s="8"/>
      <c r="P1496" s="8" t="s">
        <v>8318</v>
      </c>
      <c r="Q1496" s="8" t="s">
        <v>8318</v>
      </c>
      <c r="R1496" s="8" t="s">
        <v>243</v>
      </c>
      <c r="S1496" s="8" t="s">
        <v>244</v>
      </c>
      <c r="T1496" s="8" t="s">
        <v>6246</v>
      </c>
      <c r="U1496" s="8" t="s">
        <v>7731</v>
      </c>
      <c r="V1496" s="8" t="s">
        <v>12631</v>
      </c>
      <c r="W1496" s="8" t="s">
        <v>165</v>
      </c>
      <c r="X1496" s="8"/>
      <c r="Y1496" s="94" t="str">
        <f>VLOOKUP(D1496,TIPOLOGIA!A:F,6,0)</f>
        <v>TIPO II</v>
      </c>
      <c r="Z1496" s="94" t="str">
        <f>VLOOKUP(D1496,TIPOLOGIA!A:F,5,0)</f>
        <v>TERRESTRE</v>
      </c>
      <c r="AA1496" s="8" t="s">
        <v>1447</v>
      </c>
      <c r="AB1496" s="8">
        <v>1</v>
      </c>
      <c r="AC1496" s="86">
        <f>IF(W1496="SOPORTE_TELEFÓNICO",'BASE LIQUIDACION REDEBAN 2025'!$B$19,IF(AND(W1496="VISITA_TÉCNICA",Y1496="TIPO II"),'BASE LIQUIDACION REDEBAN 2025'!$B$18,'BASE LIQUIDACION REDEBAN 2025'!$B$17))</f>
        <v>67654.12000000001</v>
      </c>
      <c r="AD1496" s="86">
        <v>0</v>
      </c>
      <c r="AE1496" s="86">
        <f t="shared" si="23"/>
        <v>67654.12000000001</v>
      </c>
      <c r="AG1496" s="78"/>
    </row>
    <row r="1497" spans="1:33" s="49" customFormat="1">
      <c r="A1497" s="8" t="s">
        <v>76</v>
      </c>
      <c r="B1497" s="94" t="str">
        <f>VLOOKUP(A1497,'CENTRO DE COSTOS'!A:D,4,FALSE)</f>
        <v>DIEGO FERNANDO HENAO CARDONA</v>
      </c>
      <c r="C1497" s="94" t="str">
        <f>VLOOKUP(A1497,'CENTRO DE COSTOS'!A:D,2,FALSE)</f>
        <v>0004-0003</v>
      </c>
      <c r="D1497" s="8">
        <v>76111</v>
      </c>
      <c r="E1497" s="8">
        <v>2781613</v>
      </c>
      <c r="F1497" s="8">
        <v>23865</v>
      </c>
      <c r="G1497" s="8" t="s">
        <v>6241</v>
      </c>
      <c r="H1497" s="8" t="s">
        <v>232</v>
      </c>
      <c r="I1497" s="8" t="s">
        <v>2758</v>
      </c>
      <c r="J1497" s="8" t="s">
        <v>12632</v>
      </c>
      <c r="K1497" s="8" t="s">
        <v>160</v>
      </c>
      <c r="L1497" s="8" t="s">
        <v>12633</v>
      </c>
      <c r="M1497" s="183">
        <v>45923.502083333333</v>
      </c>
      <c r="N1497" s="183">
        <v>45923.658333333333</v>
      </c>
      <c r="O1497" s="8"/>
      <c r="P1497" s="8" t="s">
        <v>8318</v>
      </c>
      <c r="Q1497" s="8" t="s">
        <v>8318</v>
      </c>
      <c r="R1497" s="8" t="s">
        <v>162</v>
      </c>
      <c r="S1497" s="8" t="s">
        <v>6245</v>
      </c>
      <c r="T1497" s="8" t="s">
        <v>6246</v>
      </c>
      <c r="U1497" s="8" t="s">
        <v>7731</v>
      </c>
      <c r="V1497" s="8" t="s">
        <v>12634</v>
      </c>
      <c r="W1497" s="8" t="s">
        <v>165</v>
      </c>
      <c r="X1497" s="8"/>
      <c r="Y1497" s="94" t="str">
        <f>VLOOKUP(D1497,TIPOLOGIA!A:F,6,0)</f>
        <v>TIPO II</v>
      </c>
      <c r="Z1497" s="94" t="str">
        <f>VLOOKUP(D1497,TIPOLOGIA!A:F,5,0)</f>
        <v>TERRESTRE</v>
      </c>
      <c r="AA1497" s="8" t="s">
        <v>206</v>
      </c>
      <c r="AB1497" s="8">
        <v>1</v>
      </c>
      <c r="AC1497" s="86">
        <f>IF(W1497="SOPORTE_TELEFÓNICO",'BASE LIQUIDACION REDEBAN 2025'!$B$19,IF(AND(W1497="VISITA_TÉCNICA",Y1497="TIPO II"),'BASE LIQUIDACION REDEBAN 2025'!$B$18,'BASE LIQUIDACION REDEBAN 2025'!$B$17))</f>
        <v>67654.12000000001</v>
      </c>
      <c r="AD1497" s="86">
        <v>0</v>
      </c>
      <c r="AE1497" s="86">
        <f t="shared" si="23"/>
        <v>67654.12000000001</v>
      </c>
      <c r="AG1497" s="78"/>
    </row>
    <row r="1498" spans="1:33" s="49" customFormat="1">
      <c r="A1498" s="8" t="s">
        <v>81</v>
      </c>
      <c r="B1498" s="94" t="str">
        <f>VLOOKUP(A1498,'CENTRO DE COSTOS'!A:D,4,FALSE)</f>
        <v>MIGUEL JULIÁN HERNÁNDEZ GUARÍN</v>
      </c>
      <c r="C1498" s="94" t="str">
        <f>VLOOKUP(A1498,'CENTRO DE COSTOS'!A:D,2,FALSE)</f>
        <v>0004-0008</v>
      </c>
      <c r="D1498" s="8">
        <v>54001</v>
      </c>
      <c r="E1498" s="8">
        <v>2780375</v>
      </c>
      <c r="F1498" s="8">
        <v>78902</v>
      </c>
      <c r="G1498" s="8" t="s">
        <v>6241</v>
      </c>
      <c r="H1498" s="8" t="s">
        <v>296</v>
      </c>
      <c r="I1498" s="8" t="s">
        <v>81</v>
      </c>
      <c r="J1498" s="8" t="s">
        <v>12635</v>
      </c>
      <c r="K1498" s="8" t="s">
        <v>160</v>
      </c>
      <c r="L1498" s="8" t="s">
        <v>12636</v>
      </c>
      <c r="M1498" s="183">
        <v>45923.45</v>
      </c>
      <c r="N1498" s="183">
        <v>45923.666666666657</v>
      </c>
      <c r="O1498" s="8"/>
      <c r="P1498" s="8" t="s">
        <v>8318</v>
      </c>
      <c r="Q1498" s="8" t="s">
        <v>8318</v>
      </c>
      <c r="R1498" s="8" t="s">
        <v>6245</v>
      </c>
      <c r="S1498" s="8" t="s">
        <v>6245</v>
      </c>
      <c r="T1498" s="8" t="s">
        <v>6246</v>
      </c>
      <c r="U1498" s="8" t="s">
        <v>7731</v>
      </c>
      <c r="V1498" s="8" t="s">
        <v>12637</v>
      </c>
      <c r="W1498" s="8" t="s">
        <v>165</v>
      </c>
      <c r="X1498" s="8"/>
      <c r="Y1498" s="94" t="str">
        <f>VLOOKUP(D1498,TIPOLOGIA!A:F,6,0)</f>
        <v>TIPO I</v>
      </c>
      <c r="Z1498" s="94" t="str">
        <f>VLOOKUP(D1498,TIPOLOGIA!A:F,5,0)</f>
        <v>TERRESTRE</v>
      </c>
      <c r="AA1498" s="8" t="s">
        <v>307</v>
      </c>
      <c r="AB1498" s="8">
        <v>1</v>
      </c>
      <c r="AC1498" s="86">
        <f>IF(W1498="SOPORTE_TELEFÓNICO",'BASE LIQUIDACION REDEBAN 2025'!$B$19,IF(AND(W1498="VISITA_TÉCNICA",Y1498="TIPO II"),'BASE LIQUIDACION REDEBAN 2025'!$B$18,'BASE LIQUIDACION REDEBAN 2025'!$B$17))</f>
        <v>35779.500569199998</v>
      </c>
      <c r="AD1498" s="86">
        <v>0</v>
      </c>
      <c r="AE1498" s="86">
        <f t="shared" si="23"/>
        <v>35779.500569199998</v>
      </c>
      <c r="AG1498" s="78"/>
    </row>
    <row r="1499" spans="1:33" s="49" customFormat="1">
      <c r="A1499" s="8" t="s">
        <v>91</v>
      </c>
      <c r="B1499" s="94" t="str">
        <f>VLOOKUP(A1499,'CENTRO DE COSTOS'!A:D,4,FALSE)</f>
        <v>JOSE MAURICIO HERNANDEZ ROJAS</v>
      </c>
      <c r="C1499" s="94" t="str">
        <f>VLOOKUP(A1499,'CENTRO DE COSTOS'!A:D,2,FALSE)</f>
        <v>0004-0001</v>
      </c>
      <c r="D1499" s="8">
        <v>23001</v>
      </c>
      <c r="E1499" s="8">
        <v>2774822</v>
      </c>
      <c r="F1499" s="8">
        <v>63438</v>
      </c>
      <c r="G1499" s="8" t="s">
        <v>6241</v>
      </c>
      <c r="H1499" s="8" t="s">
        <v>193</v>
      </c>
      <c r="I1499" s="8" t="s">
        <v>91</v>
      </c>
      <c r="J1499" s="8" t="s">
        <v>12638</v>
      </c>
      <c r="K1499" s="8" t="s">
        <v>160</v>
      </c>
      <c r="L1499" s="8" t="s">
        <v>12639</v>
      </c>
      <c r="M1499" s="183">
        <v>45922.502083333333</v>
      </c>
      <c r="N1499" s="183">
        <v>45923.668055555558</v>
      </c>
      <c r="O1499" s="8"/>
      <c r="P1499" s="8" t="s">
        <v>8318</v>
      </c>
      <c r="Q1499" s="8" t="s">
        <v>8318</v>
      </c>
      <c r="R1499" s="8" t="s">
        <v>6245</v>
      </c>
      <c r="S1499" s="8" t="s">
        <v>6245</v>
      </c>
      <c r="T1499" s="8" t="s">
        <v>6246</v>
      </c>
      <c r="U1499" s="8" t="s">
        <v>7731</v>
      </c>
      <c r="V1499" s="8" t="s">
        <v>12640</v>
      </c>
      <c r="W1499" s="8" t="s">
        <v>165</v>
      </c>
      <c r="X1499" s="8"/>
      <c r="Y1499" s="94" t="str">
        <f>VLOOKUP(D1499,TIPOLOGIA!A:F,6,0)</f>
        <v>TIPO I</v>
      </c>
      <c r="Z1499" s="94" t="str">
        <f>VLOOKUP(D1499,TIPOLOGIA!A:F,5,0)</f>
        <v>TERRESTRE</v>
      </c>
      <c r="AA1499" s="8" t="s">
        <v>1493</v>
      </c>
      <c r="AB1499" s="8">
        <v>1</v>
      </c>
      <c r="AC1499" s="86">
        <f>IF(W1499="SOPORTE_TELEFÓNICO",'BASE LIQUIDACION REDEBAN 2025'!$B$19,IF(AND(W1499="VISITA_TÉCNICA",Y1499="TIPO II"),'BASE LIQUIDACION REDEBAN 2025'!$B$18,'BASE LIQUIDACION REDEBAN 2025'!$B$17))</f>
        <v>35779.500569199998</v>
      </c>
      <c r="AD1499" s="86">
        <v>0</v>
      </c>
      <c r="AE1499" s="86">
        <f t="shared" si="23"/>
        <v>35779.500569199998</v>
      </c>
      <c r="AG1499" s="78"/>
    </row>
    <row r="1500" spans="1:33" s="49" customFormat="1">
      <c r="A1500" s="8" t="s">
        <v>81</v>
      </c>
      <c r="B1500" s="94" t="str">
        <f>VLOOKUP(A1500,'CENTRO DE COSTOS'!A:D,4,FALSE)</f>
        <v>MIGUEL JULIÁN HERNÁNDEZ GUARÍN</v>
      </c>
      <c r="C1500" s="94" t="str">
        <f>VLOOKUP(A1500,'CENTRO DE COSTOS'!A:D,2,FALSE)</f>
        <v>0004-0008</v>
      </c>
      <c r="D1500" s="8">
        <v>54001</v>
      </c>
      <c r="E1500" s="8">
        <v>2774637</v>
      </c>
      <c r="F1500" s="8">
        <v>77662</v>
      </c>
      <c r="G1500" s="8" t="s">
        <v>6241</v>
      </c>
      <c r="H1500" s="8" t="s">
        <v>296</v>
      </c>
      <c r="I1500" s="8" t="s">
        <v>81</v>
      </c>
      <c r="J1500" s="8" t="s">
        <v>12641</v>
      </c>
      <c r="K1500" s="8" t="s">
        <v>160</v>
      </c>
      <c r="L1500" s="8" t="s">
        <v>12642</v>
      </c>
      <c r="M1500" s="183">
        <v>45922.494444444441</v>
      </c>
      <c r="N1500" s="183">
        <v>45923.688194444447</v>
      </c>
      <c r="O1500" s="8"/>
      <c r="P1500" s="8" t="s">
        <v>8318</v>
      </c>
      <c r="Q1500" s="8" t="s">
        <v>8318</v>
      </c>
      <c r="R1500" s="8" t="s">
        <v>6245</v>
      </c>
      <c r="S1500" s="8" t="s">
        <v>6245</v>
      </c>
      <c r="T1500" s="8" t="s">
        <v>6246</v>
      </c>
      <c r="U1500" s="8" t="s">
        <v>7731</v>
      </c>
      <c r="V1500" s="8" t="s">
        <v>12643</v>
      </c>
      <c r="W1500" s="8" t="s">
        <v>165</v>
      </c>
      <c r="X1500" s="8"/>
      <c r="Y1500" s="94" t="str">
        <f>VLOOKUP(D1500,TIPOLOGIA!A:F,6,0)</f>
        <v>TIPO I</v>
      </c>
      <c r="Z1500" s="94" t="str">
        <f>VLOOKUP(D1500,TIPOLOGIA!A:F,5,0)</f>
        <v>TERRESTRE</v>
      </c>
      <c r="AA1500" s="8" t="s">
        <v>307</v>
      </c>
      <c r="AB1500" s="8">
        <v>1</v>
      </c>
      <c r="AC1500" s="86">
        <f>IF(W1500="SOPORTE_TELEFÓNICO",'BASE LIQUIDACION REDEBAN 2025'!$B$19,IF(AND(W1500="VISITA_TÉCNICA",Y1500="TIPO II"),'BASE LIQUIDACION REDEBAN 2025'!$B$18,'BASE LIQUIDACION REDEBAN 2025'!$B$17))</f>
        <v>35779.500569199998</v>
      </c>
      <c r="AD1500" s="86">
        <v>0</v>
      </c>
      <c r="AE1500" s="86">
        <f t="shared" si="23"/>
        <v>35779.500569199998</v>
      </c>
      <c r="AG1500" s="78"/>
    </row>
    <row r="1501" spans="1:33" s="49" customFormat="1">
      <c r="A1501" s="8" t="s">
        <v>72</v>
      </c>
      <c r="B1501" s="94" t="str">
        <f>VLOOKUP(A1501,'CENTRO DE COSTOS'!A:D,4,FALSE)</f>
        <v>MIGUEL JULIÁN HERNÁNDEZ GUARÍN</v>
      </c>
      <c r="C1501" s="94" t="str">
        <f>VLOOKUP(A1501,'CENTRO DE COSTOS'!A:D,2,FALSE)</f>
        <v>0004-0008</v>
      </c>
      <c r="D1501" s="8">
        <v>13688</v>
      </c>
      <c r="E1501" s="8">
        <v>2759519</v>
      </c>
      <c r="F1501" s="8">
        <v>79909</v>
      </c>
      <c r="G1501" s="8" t="s">
        <v>6241</v>
      </c>
      <c r="H1501" s="8" t="s">
        <v>685</v>
      </c>
      <c r="I1501" s="8" t="s">
        <v>826</v>
      </c>
      <c r="J1501" s="8" t="s">
        <v>12644</v>
      </c>
      <c r="K1501" s="8" t="s">
        <v>160</v>
      </c>
      <c r="L1501" s="8" t="s">
        <v>12645</v>
      </c>
      <c r="M1501" s="183">
        <v>45918.40625</v>
      </c>
      <c r="N1501" s="183">
        <v>45923.699305555558</v>
      </c>
      <c r="O1501" s="8"/>
      <c r="P1501" s="8" t="s">
        <v>8318</v>
      </c>
      <c r="Q1501" s="8" t="s">
        <v>8318</v>
      </c>
      <c r="R1501" s="8" t="s">
        <v>243</v>
      </c>
      <c r="S1501" s="8" t="s">
        <v>244</v>
      </c>
      <c r="T1501" s="8" t="s">
        <v>6246</v>
      </c>
      <c r="U1501" s="8" t="s">
        <v>7731</v>
      </c>
      <c r="V1501" s="8" t="s">
        <v>12646</v>
      </c>
      <c r="W1501" s="8" t="s">
        <v>8320</v>
      </c>
      <c r="X1501" s="8"/>
      <c r="Y1501" s="94" t="str">
        <f>VLOOKUP(D1501,TIPOLOGIA!A:F,6,0)</f>
        <v>TIPO IV ESPECIAL</v>
      </c>
      <c r="Z1501" s="94" t="str">
        <f>VLOOKUP(D1501,TIPOLOGIA!A:F,5,0)</f>
        <v>TERRESTRE/FLUVIAL</v>
      </c>
      <c r="AA1501" s="8"/>
      <c r="AB1501" s="8">
        <v>0</v>
      </c>
      <c r="AC1501" s="86">
        <f>IF(W1501="SOPORTE_TELEFÓNICO",'BASE LIQUIDACION REDEBAN 2025'!$B$19,IF(AND(W1501="VISITA_TÉCNICA",Y1501="TIPO II"),'BASE LIQUIDACION REDEBAN 2025'!$B$18,'BASE LIQUIDACION REDEBAN 2025'!$B$17))</f>
        <v>35779.500569199998</v>
      </c>
      <c r="AD1501" s="86">
        <v>0</v>
      </c>
      <c r="AE1501" s="86">
        <f t="shared" si="23"/>
        <v>35779.500569199998</v>
      </c>
      <c r="AG1501" s="78"/>
    </row>
    <row r="1502" spans="1:33" s="49" customFormat="1">
      <c r="A1502" s="8" t="s">
        <v>80</v>
      </c>
      <c r="B1502" s="94" t="str">
        <f>VLOOKUP(A1502,'CENTRO DE COSTOS'!A:D,4,FALSE)</f>
        <v>JOSE MAURICIO HERNANDEZ ROJAS</v>
      </c>
      <c r="C1502" s="94" t="str">
        <f>VLOOKUP(A1502,'CENTRO DE COSTOS'!A:D,2,FALSE)</f>
        <v>0004-0001</v>
      </c>
      <c r="D1502" s="8">
        <v>13001</v>
      </c>
      <c r="E1502" s="8">
        <v>2753308</v>
      </c>
      <c r="F1502" s="8">
        <v>66219</v>
      </c>
      <c r="G1502" s="8" t="s">
        <v>6241</v>
      </c>
      <c r="H1502" s="8" t="s">
        <v>685</v>
      </c>
      <c r="I1502" s="8" t="s">
        <v>80</v>
      </c>
      <c r="J1502" s="8" t="s">
        <v>12647</v>
      </c>
      <c r="K1502" s="8" t="s">
        <v>160</v>
      </c>
      <c r="L1502" s="8" t="s">
        <v>12648</v>
      </c>
      <c r="M1502" s="183">
        <v>45917.405555555553</v>
      </c>
      <c r="N1502" s="183">
        <v>45924.365277777782</v>
      </c>
      <c r="O1502" s="8"/>
      <c r="P1502" s="8" t="s">
        <v>8318</v>
      </c>
      <c r="Q1502" s="8" t="s">
        <v>8318</v>
      </c>
      <c r="R1502" s="8" t="s">
        <v>162</v>
      </c>
      <c r="S1502" s="8" t="s">
        <v>6245</v>
      </c>
      <c r="T1502" s="8" t="s">
        <v>6246</v>
      </c>
      <c r="U1502" s="8" t="s">
        <v>7731</v>
      </c>
      <c r="V1502" s="8" t="s">
        <v>12649</v>
      </c>
      <c r="W1502" s="8" t="s">
        <v>8320</v>
      </c>
      <c r="X1502" s="8"/>
      <c r="Y1502" s="94" t="str">
        <f>VLOOKUP(D1502,TIPOLOGIA!A:F,6,0)</f>
        <v>TIPO I</v>
      </c>
      <c r="Z1502" s="94" t="str">
        <f>VLOOKUP(D1502,TIPOLOGIA!A:F,5,0)</f>
        <v>TERRESTRE</v>
      </c>
      <c r="AA1502" s="8" t="s">
        <v>1275</v>
      </c>
      <c r="AB1502" s="8">
        <v>0</v>
      </c>
      <c r="AC1502" s="86">
        <f>IF(W1502="SOPORTE_TELEFÓNICO",'BASE LIQUIDACION REDEBAN 2025'!$B$19,IF(AND(W1502="VISITA_TÉCNICA",Y1502="TIPO II"),'BASE LIQUIDACION REDEBAN 2025'!$B$18,'BASE LIQUIDACION REDEBAN 2025'!$B$17))</f>
        <v>35779.500569199998</v>
      </c>
      <c r="AD1502" s="86">
        <v>0</v>
      </c>
      <c r="AE1502" s="86">
        <f t="shared" si="23"/>
        <v>35779.500569199998</v>
      </c>
      <c r="AG1502" s="78"/>
    </row>
    <row r="1503" spans="1:33" s="49" customFormat="1">
      <c r="A1503" s="8" t="s">
        <v>99</v>
      </c>
      <c r="B1503" s="94" t="str">
        <f>VLOOKUP(A1503,'CENTRO DE COSTOS'!A:D,4,FALSE)</f>
        <v>JOSE MAURICIO HERNANDEZ ROJAS</v>
      </c>
      <c r="C1503" s="94" t="str">
        <f>VLOOKUP(A1503,'CENTRO DE COSTOS'!A:D,2,FALSE)</f>
        <v>0004-0001</v>
      </c>
      <c r="D1503" s="8">
        <v>20001</v>
      </c>
      <c r="E1503" s="8">
        <v>2753185</v>
      </c>
      <c r="F1503" s="8">
        <v>68608</v>
      </c>
      <c r="G1503" s="8" t="s">
        <v>6241</v>
      </c>
      <c r="H1503" s="8" t="s">
        <v>596</v>
      </c>
      <c r="I1503" s="8" t="s">
        <v>99</v>
      </c>
      <c r="J1503" s="8" t="s">
        <v>12650</v>
      </c>
      <c r="K1503" s="8" t="s">
        <v>160</v>
      </c>
      <c r="L1503" s="8" t="s">
        <v>12651</v>
      </c>
      <c r="M1503" s="183">
        <v>45917.408333333333</v>
      </c>
      <c r="N1503" s="183">
        <v>45924.366666666669</v>
      </c>
      <c r="O1503" s="8"/>
      <c r="P1503" s="8" t="s">
        <v>8318</v>
      </c>
      <c r="Q1503" s="8" t="s">
        <v>8318</v>
      </c>
      <c r="R1503" s="8" t="s">
        <v>243</v>
      </c>
      <c r="S1503" s="8" t="s">
        <v>244</v>
      </c>
      <c r="T1503" s="8" t="s">
        <v>6246</v>
      </c>
      <c r="U1503" s="8" t="s">
        <v>7731</v>
      </c>
      <c r="V1503" s="8" t="s">
        <v>12652</v>
      </c>
      <c r="W1503" s="8" t="s">
        <v>165</v>
      </c>
      <c r="X1503" s="8"/>
      <c r="Y1503" s="94" t="str">
        <f>VLOOKUP(D1503,TIPOLOGIA!A:F,6,0)</f>
        <v>TIPO I</v>
      </c>
      <c r="Z1503" s="94" t="str">
        <f>VLOOKUP(D1503,TIPOLOGIA!A:F,5,0)</f>
        <v>TERRESTRE</v>
      </c>
      <c r="AA1503" s="8" t="s">
        <v>1972</v>
      </c>
      <c r="AB1503" s="8">
        <v>1</v>
      </c>
      <c r="AC1503" s="86">
        <f>IF(W1503="SOPORTE_TELEFÓNICO",'BASE LIQUIDACION REDEBAN 2025'!$B$19,IF(AND(W1503="VISITA_TÉCNICA",Y1503="TIPO II"),'BASE LIQUIDACION REDEBAN 2025'!$B$18,'BASE LIQUIDACION REDEBAN 2025'!$B$17))</f>
        <v>35779.500569199998</v>
      </c>
      <c r="AD1503" s="86">
        <v>0</v>
      </c>
      <c r="AE1503" s="86">
        <f t="shared" si="23"/>
        <v>35779.500569199998</v>
      </c>
      <c r="AG1503" s="78"/>
    </row>
    <row r="1504" spans="1:33" s="49" customFormat="1">
      <c r="A1504" s="8" t="s">
        <v>99</v>
      </c>
      <c r="B1504" s="94" t="str">
        <f>VLOOKUP(A1504,'CENTRO DE COSTOS'!A:D,4,FALSE)</f>
        <v>JOSE MAURICIO HERNANDEZ ROJAS</v>
      </c>
      <c r="C1504" s="94" t="str">
        <f>VLOOKUP(A1504,'CENTRO DE COSTOS'!A:D,2,FALSE)</f>
        <v>0004-0001</v>
      </c>
      <c r="D1504" s="8">
        <v>20001</v>
      </c>
      <c r="E1504" s="8">
        <v>2755495</v>
      </c>
      <c r="F1504" s="8">
        <v>79152</v>
      </c>
      <c r="G1504" s="8" t="s">
        <v>6241</v>
      </c>
      <c r="H1504" s="8" t="s">
        <v>596</v>
      </c>
      <c r="I1504" s="8" t="s">
        <v>99</v>
      </c>
      <c r="J1504" s="8" t="s">
        <v>9163</v>
      </c>
      <c r="K1504" s="8" t="s">
        <v>160</v>
      </c>
      <c r="L1504" s="8" t="s">
        <v>12653</v>
      </c>
      <c r="M1504" s="183">
        <v>45917.59375</v>
      </c>
      <c r="N1504" s="183">
        <v>45924.386111111111</v>
      </c>
      <c r="O1504" s="8"/>
      <c r="P1504" s="8" t="s">
        <v>8318</v>
      </c>
      <c r="Q1504" s="8" t="s">
        <v>8318</v>
      </c>
      <c r="R1504" s="8" t="s">
        <v>6245</v>
      </c>
      <c r="S1504" s="8" t="s">
        <v>6245</v>
      </c>
      <c r="T1504" s="8" t="s">
        <v>6246</v>
      </c>
      <c r="U1504" s="8" t="s">
        <v>7731</v>
      </c>
      <c r="V1504" s="8" t="s">
        <v>12654</v>
      </c>
      <c r="W1504" s="8" t="s">
        <v>165</v>
      </c>
      <c r="X1504" s="8"/>
      <c r="Y1504" s="94" t="str">
        <f>VLOOKUP(D1504,TIPOLOGIA!A:F,6,0)</f>
        <v>TIPO I</v>
      </c>
      <c r="Z1504" s="94" t="str">
        <f>VLOOKUP(D1504,TIPOLOGIA!A:F,5,0)</f>
        <v>TERRESTRE</v>
      </c>
      <c r="AA1504" s="8" t="s">
        <v>1972</v>
      </c>
      <c r="AB1504" s="8">
        <v>1</v>
      </c>
      <c r="AC1504" s="86">
        <f>IF(W1504="SOPORTE_TELEFÓNICO",'BASE LIQUIDACION REDEBAN 2025'!$B$19,IF(AND(W1504="VISITA_TÉCNICA",Y1504="TIPO II"),'BASE LIQUIDACION REDEBAN 2025'!$B$18,'BASE LIQUIDACION REDEBAN 2025'!$B$17))</f>
        <v>35779.500569199998</v>
      </c>
      <c r="AD1504" s="86">
        <v>0</v>
      </c>
      <c r="AE1504" s="86">
        <f t="shared" si="23"/>
        <v>35779.500569199998</v>
      </c>
      <c r="AG1504" s="78"/>
    </row>
    <row r="1505" spans="1:33" s="49" customFormat="1">
      <c r="A1505" s="8" t="s">
        <v>94</v>
      </c>
      <c r="B1505" s="94" t="str">
        <f>VLOOKUP(A1505,'CENTRO DE COSTOS'!A:D,4,FALSE)</f>
        <v>DIEGO FERNANDO HENAO CARDONA</v>
      </c>
      <c r="C1505" s="94" t="str">
        <f>VLOOKUP(A1505,'CENTRO DE COSTOS'!A:D,2,FALSE)</f>
        <v>0004-0002</v>
      </c>
      <c r="D1505" s="8">
        <v>66001</v>
      </c>
      <c r="E1505" s="8">
        <v>2773934</v>
      </c>
      <c r="F1505" s="8">
        <v>52578</v>
      </c>
      <c r="G1505" s="8" t="s">
        <v>6241</v>
      </c>
      <c r="H1505" s="8" t="s">
        <v>186</v>
      </c>
      <c r="I1505" s="8" t="s">
        <v>94</v>
      </c>
      <c r="J1505" s="8" t="s">
        <v>12655</v>
      </c>
      <c r="K1505" s="8" t="s">
        <v>160</v>
      </c>
      <c r="L1505" s="8" t="s">
        <v>12656</v>
      </c>
      <c r="M1505" s="183">
        <v>45922.453472222223</v>
      </c>
      <c r="N1505" s="183">
        <v>45924.414583333331</v>
      </c>
      <c r="O1505" s="8"/>
      <c r="P1505" s="8" t="s">
        <v>8318</v>
      </c>
      <c r="Q1505" s="8" t="s">
        <v>8318</v>
      </c>
      <c r="R1505" s="8" t="s">
        <v>6245</v>
      </c>
      <c r="S1505" s="8" t="s">
        <v>6245</v>
      </c>
      <c r="T1505" s="8" t="s">
        <v>6246</v>
      </c>
      <c r="U1505" s="8" t="s">
        <v>7731</v>
      </c>
      <c r="V1505" s="8" t="s">
        <v>12657</v>
      </c>
      <c r="W1505" s="8" t="s">
        <v>165</v>
      </c>
      <c r="X1505" s="8"/>
      <c r="Y1505" s="94" t="str">
        <f>VLOOKUP(D1505,TIPOLOGIA!A:F,6,0)</f>
        <v>TIPO I</v>
      </c>
      <c r="Z1505" s="94" t="str">
        <f>VLOOKUP(D1505,TIPOLOGIA!A:F,5,0)</f>
        <v>TERRESTRE</v>
      </c>
      <c r="AA1505" s="8" t="s">
        <v>275</v>
      </c>
      <c r="AB1505" s="8">
        <v>1</v>
      </c>
      <c r="AC1505" s="86">
        <f>IF(W1505="SOPORTE_TELEFÓNICO",'BASE LIQUIDACION REDEBAN 2025'!$B$19,IF(AND(W1505="VISITA_TÉCNICA",Y1505="TIPO II"),'BASE LIQUIDACION REDEBAN 2025'!$B$18,'BASE LIQUIDACION REDEBAN 2025'!$B$17))</f>
        <v>35779.500569199998</v>
      </c>
      <c r="AD1505" s="86">
        <v>0</v>
      </c>
      <c r="AE1505" s="86">
        <f t="shared" si="23"/>
        <v>35779.500569199998</v>
      </c>
      <c r="AG1505" s="78"/>
    </row>
    <row r="1506" spans="1:33" s="49" customFormat="1">
      <c r="A1506" s="8" t="s">
        <v>86</v>
      </c>
      <c r="B1506" s="94" t="str">
        <f>VLOOKUP(A1506,'CENTRO DE COSTOS'!A:D,4,FALSE)</f>
        <v>KEVIN ALEXIS CORZO BUSTOS</v>
      </c>
      <c r="C1506" s="94" t="str">
        <f>VLOOKUP(A1506,'CENTRO DE COSTOS'!A:D,2,FALSE)</f>
        <v>0004-0007</v>
      </c>
      <c r="D1506" s="8">
        <v>73001</v>
      </c>
      <c r="E1506" s="8">
        <v>2777919</v>
      </c>
      <c r="F1506" s="8">
        <v>42791</v>
      </c>
      <c r="G1506" s="8" t="s">
        <v>6241</v>
      </c>
      <c r="H1506" s="8" t="s">
        <v>494</v>
      </c>
      <c r="I1506" s="8" t="s">
        <v>86</v>
      </c>
      <c r="J1506" s="8" t="s">
        <v>12658</v>
      </c>
      <c r="K1506" s="8" t="s">
        <v>160</v>
      </c>
      <c r="L1506" s="8" t="s">
        <v>12659</v>
      </c>
      <c r="M1506" s="183">
        <v>45923.333333333343</v>
      </c>
      <c r="N1506" s="183">
        <v>45924.418749999997</v>
      </c>
      <c r="O1506" s="8"/>
      <c r="P1506" s="8" t="s">
        <v>8318</v>
      </c>
      <c r="Q1506" s="8" t="s">
        <v>8318</v>
      </c>
      <c r="R1506" s="8" t="s">
        <v>243</v>
      </c>
      <c r="S1506" s="8" t="s">
        <v>244</v>
      </c>
      <c r="T1506" s="8" t="s">
        <v>6246</v>
      </c>
      <c r="U1506" s="8" t="s">
        <v>7731</v>
      </c>
      <c r="V1506" s="8" t="s">
        <v>12660</v>
      </c>
      <c r="W1506" s="8" t="s">
        <v>165</v>
      </c>
      <c r="X1506" s="8"/>
      <c r="Y1506" s="94" t="str">
        <f>VLOOKUP(D1506,TIPOLOGIA!A:F,6,0)</f>
        <v>TIPO I</v>
      </c>
      <c r="Z1506" s="94" t="str">
        <f>VLOOKUP(D1506,TIPOLOGIA!A:F,5,0)</f>
        <v>TERRESTRE</v>
      </c>
      <c r="AA1506" s="8" t="s">
        <v>503</v>
      </c>
      <c r="AB1506" s="8">
        <v>1</v>
      </c>
      <c r="AC1506" s="86">
        <f>IF(W1506="SOPORTE_TELEFÓNICO",'BASE LIQUIDACION REDEBAN 2025'!$B$19,IF(AND(W1506="VISITA_TÉCNICA",Y1506="TIPO II"),'BASE LIQUIDACION REDEBAN 2025'!$B$18,'BASE LIQUIDACION REDEBAN 2025'!$B$17))</f>
        <v>35779.500569199998</v>
      </c>
      <c r="AD1506" s="86">
        <v>0</v>
      </c>
      <c r="AE1506" s="86">
        <f t="shared" si="23"/>
        <v>35779.500569199998</v>
      </c>
      <c r="AG1506" s="78"/>
    </row>
    <row r="1507" spans="1:33" s="49" customFormat="1">
      <c r="A1507" s="8" t="s">
        <v>99</v>
      </c>
      <c r="B1507" s="94" t="str">
        <f>VLOOKUP(A1507,'CENTRO DE COSTOS'!A:D,4,FALSE)</f>
        <v>JOSE MAURICIO HERNANDEZ ROJAS</v>
      </c>
      <c r="C1507" s="94" t="str">
        <f>VLOOKUP(A1507,'CENTRO DE COSTOS'!A:D,2,FALSE)</f>
        <v>0004-0001</v>
      </c>
      <c r="D1507" s="8">
        <v>20011</v>
      </c>
      <c r="E1507" s="8">
        <v>2781625</v>
      </c>
      <c r="F1507" s="8">
        <v>78972</v>
      </c>
      <c r="G1507" s="8" t="s">
        <v>6241</v>
      </c>
      <c r="H1507" s="8" t="s">
        <v>596</v>
      </c>
      <c r="I1507" s="8" t="s">
        <v>1074</v>
      </c>
      <c r="J1507" s="8" t="s">
        <v>9213</v>
      </c>
      <c r="K1507" s="8" t="s">
        <v>160</v>
      </c>
      <c r="L1507" s="8" t="s">
        <v>12661</v>
      </c>
      <c r="M1507" s="183">
        <v>45923.505555555559</v>
      </c>
      <c r="N1507" s="183">
        <v>45924.42083333333</v>
      </c>
      <c r="O1507" s="8"/>
      <c r="P1507" s="8" t="s">
        <v>8318</v>
      </c>
      <c r="Q1507" s="8" t="s">
        <v>8318</v>
      </c>
      <c r="R1507" s="8" t="s">
        <v>243</v>
      </c>
      <c r="S1507" s="8" t="s">
        <v>365</v>
      </c>
      <c r="T1507" s="8" t="s">
        <v>6246</v>
      </c>
      <c r="U1507" s="8" t="s">
        <v>7731</v>
      </c>
      <c r="V1507" s="8" t="s">
        <v>12662</v>
      </c>
      <c r="W1507" s="8" t="s">
        <v>8320</v>
      </c>
      <c r="X1507" s="8"/>
      <c r="Y1507" s="94" t="str">
        <f>VLOOKUP(D1507,TIPOLOGIA!A:F,6,0)</f>
        <v>TIPO IV</v>
      </c>
      <c r="Z1507" s="94" t="str">
        <f>VLOOKUP(D1507,TIPOLOGIA!A:F,5,0)</f>
        <v>TERRESTRE</v>
      </c>
      <c r="AA1507" s="8" t="s">
        <v>600</v>
      </c>
      <c r="AB1507" s="8">
        <v>0</v>
      </c>
      <c r="AC1507" s="86">
        <f>IF(W1507="SOPORTE_TELEFÓNICO",'BASE LIQUIDACION REDEBAN 2025'!$B$19,IF(AND(W1507="VISITA_TÉCNICA",Y1507="TIPO II"),'BASE LIQUIDACION REDEBAN 2025'!$B$18,'BASE LIQUIDACION REDEBAN 2025'!$B$17))</f>
        <v>35779.500569199998</v>
      </c>
      <c r="AD1507" s="86">
        <v>0</v>
      </c>
      <c r="AE1507" s="86">
        <f t="shared" si="23"/>
        <v>35779.500569199998</v>
      </c>
      <c r="AG1507" s="78"/>
    </row>
    <row r="1508" spans="1:33" s="49" customFormat="1">
      <c r="A1508" s="8" t="s">
        <v>97</v>
      </c>
      <c r="B1508" s="94" t="str">
        <f>VLOOKUP(A1508,'CENTRO DE COSTOS'!A:D,4,FALSE)</f>
        <v>JOSE MAURICIO HERNANDEZ ROJAS</v>
      </c>
      <c r="C1508" s="94" t="str">
        <f>VLOOKUP(A1508,'CENTRO DE COSTOS'!A:D,2,FALSE)</f>
        <v>0004-0001</v>
      </c>
      <c r="D1508" s="8">
        <v>70001</v>
      </c>
      <c r="E1508" s="8">
        <v>2781024</v>
      </c>
      <c r="F1508" s="8">
        <v>50739</v>
      </c>
      <c r="G1508" s="8" t="s">
        <v>6241</v>
      </c>
      <c r="H1508" s="8" t="s">
        <v>333</v>
      </c>
      <c r="I1508" s="8" t="s">
        <v>97</v>
      </c>
      <c r="J1508" s="8" t="s">
        <v>12663</v>
      </c>
      <c r="K1508" s="8" t="s">
        <v>160</v>
      </c>
      <c r="L1508" s="8" t="s">
        <v>12664</v>
      </c>
      <c r="M1508" s="183">
        <v>45923.473611111112</v>
      </c>
      <c r="N1508" s="183">
        <v>45924.424305555563</v>
      </c>
      <c r="O1508" s="8"/>
      <c r="P1508" s="8" t="s">
        <v>8318</v>
      </c>
      <c r="Q1508" s="8" t="s">
        <v>8318</v>
      </c>
      <c r="R1508" s="8" t="s">
        <v>6245</v>
      </c>
      <c r="S1508" s="8" t="s">
        <v>6245</v>
      </c>
      <c r="T1508" s="8" t="s">
        <v>6246</v>
      </c>
      <c r="U1508" s="8" t="s">
        <v>7731</v>
      </c>
      <c r="V1508" s="8" t="s">
        <v>12665</v>
      </c>
      <c r="W1508" s="8" t="s">
        <v>165</v>
      </c>
      <c r="X1508" s="8"/>
      <c r="Y1508" s="94" t="str">
        <f>VLOOKUP(D1508,TIPOLOGIA!A:F,6,0)</f>
        <v>TIPO I</v>
      </c>
      <c r="Z1508" s="94" t="str">
        <f>VLOOKUP(D1508,TIPOLOGIA!A:F,5,0)</f>
        <v>TERRESTRE</v>
      </c>
      <c r="AA1508" s="8" t="s">
        <v>1162</v>
      </c>
      <c r="AB1508" s="8">
        <v>1</v>
      </c>
      <c r="AC1508" s="86">
        <f>IF(W1508="SOPORTE_TELEFÓNICO",'BASE LIQUIDACION REDEBAN 2025'!$B$19,IF(AND(W1508="VISITA_TÉCNICA",Y1508="TIPO II"),'BASE LIQUIDACION REDEBAN 2025'!$B$18,'BASE LIQUIDACION REDEBAN 2025'!$B$17))</f>
        <v>35779.500569199998</v>
      </c>
      <c r="AD1508" s="86">
        <v>0</v>
      </c>
      <c r="AE1508" s="86">
        <f t="shared" si="23"/>
        <v>35779.500569199998</v>
      </c>
      <c r="AG1508" s="78"/>
    </row>
    <row r="1509" spans="1:33" s="49" customFormat="1">
      <c r="A1509" s="8" t="s">
        <v>68</v>
      </c>
      <c r="B1509" s="94" t="str">
        <f>VLOOKUP(A1509,'CENTRO DE COSTOS'!A:D,4,FALSE)</f>
        <v>WILLIAM ASDRUBAL ROZO ROZO</v>
      </c>
      <c r="C1509" s="94" t="str">
        <f>VLOOKUP(A1509,'CENTRO DE COSTOS'!A:D,2,FALSE)</f>
        <v>0004-0004</v>
      </c>
      <c r="D1509" s="8">
        <v>11001</v>
      </c>
      <c r="E1509" s="8">
        <v>2780852</v>
      </c>
      <c r="F1509" s="8">
        <v>13194</v>
      </c>
      <c r="G1509" s="8" t="s">
        <v>6241</v>
      </c>
      <c r="H1509" s="8" t="s">
        <v>417</v>
      </c>
      <c r="I1509" s="8" t="s">
        <v>68</v>
      </c>
      <c r="J1509" s="8" t="s">
        <v>4418</v>
      </c>
      <c r="K1509" s="8" t="s">
        <v>160</v>
      </c>
      <c r="L1509" s="8" t="s">
        <v>12666</v>
      </c>
      <c r="M1509" s="183">
        <v>45923.464583333327</v>
      </c>
      <c r="N1509" s="183">
        <v>45924.427083333343</v>
      </c>
      <c r="O1509" s="8"/>
      <c r="P1509" s="8" t="s">
        <v>8318</v>
      </c>
      <c r="Q1509" s="8" t="s">
        <v>8318</v>
      </c>
      <c r="R1509" s="8" t="s">
        <v>357</v>
      </c>
      <c r="S1509" s="8" t="s">
        <v>7751</v>
      </c>
      <c r="T1509" s="8" t="s">
        <v>6246</v>
      </c>
      <c r="U1509" s="8" t="s">
        <v>7731</v>
      </c>
      <c r="V1509" s="8" t="s">
        <v>12667</v>
      </c>
      <c r="W1509" s="8" t="s">
        <v>165</v>
      </c>
      <c r="X1509" s="8"/>
      <c r="Y1509" s="94" t="str">
        <f>VLOOKUP(D1509,TIPOLOGIA!A:F,6,0)</f>
        <v>TIPO I</v>
      </c>
      <c r="Z1509" s="94" t="str">
        <f>VLOOKUP(D1509,TIPOLOGIA!A:F,5,0)</f>
        <v>TERRESTRE</v>
      </c>
      <c r="AA1509" s="8" t="s">
        <v>6345</v>
      </c>
      <c r="AB1509" s="8">
        <v>1</v>
      </c>
      <c r="AC1509" s="86">
        <f>IF(W1509="SOPORTE_TELEFÓNICO",'BASE LIQUIDACION REDEBAN 2025'!$B$19,IF(AND(W1509="VISITA_TÉCNICA",Y1509="TIPO II"),'BASE LIQUIDACION REDEBAN 2025'!$B$18,'BASE LIQUIDACION REDEBAN 2025'!$B$17))</f>
        <v>35779.500569199998</v>
      </c>
      <c r="AD1509" s="86">
        <v>0</v>
      </c>
      <c r="AE1509" s="86">
        <f t="shared" si="23"/>
        <v>35779.500569199998</v>
      </c>
      <c r="AG1509" s="78"/>
    </row>
    <row r="1510" spans="1:33" s="49" customFormat="1">
      <c r="A1510" s="8" t="s">
        <v>72</v>
      </c>
      <c r="B1510" s="94" t="str">
        <f>VLOOKUP(A1510,'CENTRO DE COSTOS'!A:D,4,FALSE)</f>
        <v>MIGUEL JULIÁN HERNÁNDEZ GUARÍN</v>
      </c>
      <c r="C1510" s="94" t="str">
        <f>VLOOKUP(A1510,'CENTRO DE COSTOS'!A:D,2,FALSE)</f>
        <v>0004-0008</v>
      </c>
      <c r="D1510" s="8">
        <v>68276</v>
      </c>
      <c r="E1510" s="8">
        <v>2781675</v>
      </c>
      <c r="F1510" s="8">
        <v>78802</v>
      </c>
      <c r="G1510" s="8" t="s">
        <v>6241</v>
      </c>
      <c r="H1510" s="8" t="s">
        <v>224</v>
      </c>
      <c r="I1510" s="8" t="s">
        <v>2314</v>
      </c>
      <c r="J1510" s="8" t="s">
        <v>12668</v>
      </c>
      <c r="K1510" s="8" t="s">
        <v>160</v>
      </c>
      <c r="L1510" s="8" t="s">
        <v>12669</v>
      </c>
      <c r="M1510" s="183">
        <v>45923.525694444441</v>
      </c>
      <c r="N1510" s="183">
        <v>45924.429166666669</v>
      </c>
      <c r="O1510" s="8"/>
      <c r="P1510" s="8" t="s">
        <v>8318</v>
      </c>
      <c r="Q1510" s="8" t="s">
        <v>8318</v>
      </c>
      <c r="R1510" s="8" t="s">
        <v>6245</v>
      </c>
      <c r="S1510" s="8" t="s">
        <v>6245</v>
      </c>
      <c r="T1510" s="8" t="s">
        <v>6246</v>
      </c>
      <c r="U1510" s="8" t="s">
        <v>7731</v>
      </c>
      <c r="V1510" s="8" t="s">
        <v>12670</v>
      </c>
      <c r="W1510" s="8" t="s">
        <v>165</v>
      </c>
      <c r="X1510" s="8"/>
      <c r="Y1510" s="94" t="str">
        <f>VLOOKUP(D1510,TIPOLOGIA!A:F,6,0)</f>
        <v>TIPO I</v>
      </c>
      <c r="Z1510" s="94" t="str">
        <f>VLOOKUP(D1510,TIPOLOGIA!A:F,5,0)</f>
        <v>TERRESTRE</v>
      </c>
      <c r="AA1510" s="8" t="s">
        <v>747</v>
      </c>
      <c r="AB1510" s="8">
        <v>1</v>
      </c>
      <c r="AC1510" s="86">
        <f>IF(W1510="SOPORTE_TELEFÓNICO",'BASE LIQUIDACION REDEBAN 2025'!$B$19,IF(AND(W1510="VISITA_TÉCNICA",Y1510="TIPO II"),'BASE LIQUIDACION REDEBAN 2025'!$B$18,'BASE LIQUIDACION REDEBAN 2025'!$B$17))</f>
        <v>35779.500569199998</v>
      </c>
      <c r="AD1510" s="86">
        <v>0</v>
      </c>
      <c r="AE1510" s="86">
        <f t="shared" si="23"/>
        <v>35779.500569199998</v>
      </c>
      <c r="AG1510" s="78"/>
    </row>
    <row r="1511" spans="1:33" s="49" customFormat="1">
      <c r="A1511" s="8" t="s">
        <v>68</v>
      </c>
      <c r="B1511" s="94" t="str">
        <f>VLOOKUP(A1511,'CENTRO DE COSTOS'!A:D,4,FALSE)</f>
        <v>WILLIAM ASDRUBAL ROZO ROZO</v>
      </c>
      <c r="C1511" s="94" t="str">
        <f>VLOOKUP(A1511,'CENTRO DE COSTOS'!A:D,2,FALSE)</f>
        <v>0004-0004</v>
      </c>
      <c r="D1511" s="8">
        <v>25754</v>
      </c>
      <c r="E1511" s="8">
        <v>2782858</v>
      </c>
      <c r="F1511" s="8">
        <v>79325</v>
      </c>
      <c r="G1511" s="8" t="s">
        <v>6241</v>
      </c>
      <c r="H1511" s="8" t="s">
        <v>417</v>
      </c>
      <c r="I1511" s="8" t="s">
        <v>418</v>
      </c>
      <c r="J1511" s="8" t="s">
        <v>10621</v>
      </c>
      <c r="K1511" s="8" t="s">
        <v>160</v>
      </c>
      <c r="L1511" s="8" t="s">
        <v>12671</v>
      </c>
      <c r="M1511" s="183">
        <v>45923.65</v>
      </c>
      <c r="N1511" s="183">
        <v>45924.438888888893</v>
      </c>
      <c r="O1511" s="8"/>
      <c r="P1511" s="8" t="s">
        <v>8318</v>
      </c>
      <c r="Q1511" s="8" t="s">
        <v>8318</v>
      </c>
      <c r="R1511" s="8" t="s">
        <v>162</v>
      </c>
      <c r="S1511" s="8" t="s">
        <v>162</v>
      </c>
      <c r="T1511" s="8" t="s">
        <v>7951</v>
      </c>
      <c r="U1511" s="8" t="s">
        <v>9387</v>
      </c>
      <c r="V1511" s="8"/>
      <c r="W1511" s="8" t="s">
        <v>1552</v>
      </c>
      <c r="X1511" s="8"/>
      <c r="Y1511" s="94" t="str">
        <f>VLOOKUP(D1511,TIPOLOGIA!A:F,6,0)</f>
        <v>TIPO I</v>
      </c>
      <c r="Z1511" s="94" t="str">
        <f>VLOOKUP(D1511,TIPOLOGIA!A:F,5,0)</f>
        <v>TERRESTRE</v>
      </c>
      <c r="AA1511" s="8"/>
      <c r="AB1511" s="8">
        <v>0</v>
      </c>
      <c r="AC1511" s="86">
        <f>IF(W1511="SOPORTE_TELEFÓNICO",'BASE LIQUIDACION REDEBAN 2025'!$B$19,IF(AND(W1511="VISITA_TÉCNICA",Y1511="TIPO II"),'BASE LIQUIDACION REDEBAN 2025'!$B$18,'BASE LIQUIDACION REDEBAN 2025'!$B$17))</f>
        <v>41241.0800752</v>
      </c>
      <c r="AD1511" s="86">
        <v>0</v>
      </c>
      <c r="AE1511" s="86">
        <f t="shared" si="23"/>
        <v>41241.0800752</v>
      </c>
      <c r="AG1511" s="78"/>
    </row>
    <row r="1512" spans="1:33" s="49" customFormat="1">
      <c r="A1512" s="8" t="s">
        <v>60</v>
      </c>
      <c r="B1512" s="94" t="str">
        <f>VLOOKUP(A1512,'CENTRO DE COSTOS'!A:D,4,FALSE)</f>
        <v>JUAN SEBASTIÁN RÍOS CASTRILLÓN</v>
      </c>
      <c r="C1512" s="94" t="str">
        <f>VLOOKUP(A1512,'CENTRO DE COSTOS'!A:D,2,FALSE)</f>
        <v>0004-0005</v>
      </c>
      <c r="D1512" s="8">
        <v>5045</v>
      </c>
      <c r="E1512" s="8">
        <v>2782378</v>
      </c>
      <c r="F1512" s="8">
        <v>80131</v>
      </c>
      <c r="G1512" s="8" t="s">
        <v>6241</v>
      </c>
      <c r="H1512" s="8" t="s">
        <v>249</v>
      </c>
      <c r="I1512" s="8" t="s">
        <v>60</v>
      </c>
      <c r="J1512" s="8" t="s">
        <v>9689</v>
      </c>
      <c r="K1512" s="8" t="s">
        <v>160</v>
      </c>
      <c r="L1512" s="8" t="s">
        <v>12672</v>
      </c>
      <c r="M1512" s="183">
        <v>45923.611111111109</v>
      </c>
      <c r="N1512" s="183">
        <v>45924.442361111112</v>
      </c>
      <c r="O1512" s="8"/>
      <c r="P1512" s="8" t="s">
        <v>8318</v>
      </c>
      <c r="Q1512" s="8" t="s">
        <v>8318</v>
      </c>
      <c r="R1512" s="8" t="s">
        <v>162</v>
      </c>
      <c r="S1512" s="8" t="s">
        <v>162</v>
      </c>
      <c r="T1512" s="8" t="s">
        <v>7951</v>
      </c>
      <c r="U1512" s="8" t="s">
        <v>9387</v>
      </c>
      <c r="V1512" s="8"/>
      <c r="W1512" s="8" t="s">
        <v>1552</v>
      </c>
      <c r="X1512" s="8"/>
      <c r="Y1512" s="94" t="str">
        <f>VLOOKUP(D1512,TIPOLOGIA!A:F,6,0)</f>
        <v>TIPO I</v>
      </c>
      <c r="Z1512" s="94" t="str">
        <f>VLOOKUP(D1512,TIPOLOGIA!A:F,5,0)</f>
        <v>TERRESTRE</v>
      </c>
      <c r="AA1512" s="8"/>
      <c r="AB1512" s="8">
        <v>0</v>
      </c>
      <c r="AC1512" s="86">
        <f>IF(W1512="SOPORTE_TELEFÓNICO",'BASE LIQUIDACION REDEBAN 2025'!$B$19,IF(AND(W1512="VISITA_TÉCNICA",Y1512="TIPO II"),'BASE LIQUIDACION REDEBAN 2025'!$B$18,'BASE LIQUIDACION REDEBAN 2025'!$B$17))</f>
        <v>41241.0800752</v>
      </c>
      <c r="AD1512" s="86">
        <v>0</v>
      </c>
      <c r="AE1512" s="86">
        <f t="shared" si="23"/>
        <v>41241.0800752</v>
      </c>
      <c r="AG1512" s="78"/>
    </row>
    <row r="1513" spans="1:33" s="49" customFormat="1">
      <c r="A1513" s="8" t="s">
        <v>97</v>
      </c>
      <c r="B1513" s="94" t="str">
        <f>VLOOKUP(A1513,'CENTRO DE COSTOS'!A:D,4,FALSE)</f>
        <v>JOSE MAURICIO HERNANDEZ ROJAS</v>
      </c>
      <c r="C1513" s="94" t="str">
        <f>VLOOKUP(A1513,'CENTRO DE COSTOS'!A:D,2,FALSE)</f>
        <v>0004-0001</v>
      </c>
      <c r="D1513" s="8">
        <v>70001</v>
      </c>
      <c r="E1513" s="8">
        <v>2782031</v>
      </c>
      <c r="F1513" s="8">
        <v>79254</v>
      </c>
      <c r="G1513" s="8" t="s">
        <v>6241</v>
      </c>
      <c r="H1513" s="8" t="s">
        <v>333</v>
      </c>
      <c r="I1513" s="8" t="s">
        <v>97</v>
      </c>
      <c r="J1513" s="8" t="s">
        <v>9415</v>
      </c>
      <c r="K1513" s="8" t="s">
        <v>160</v>
      </c>
      <c r="L1513" s="8" t="s">
        <v>12673</v>
      </c>
      <c r="M1513" s="183">
        <v>45923.589583333327</v>
      </c>
      <c r="N1513" s="183">
        <v>45924.446527777778</v>
      </c>
      <c r="O1513" s="8"/>
      <c r="P1513" s="8" t="s">
        <v>8318</v>
      </c>
      <c r="Q1513" s="8" t="s">
        <v>8318</v>
      </c>
      <c r="R1513" s="8" t="s">
        <v>243</v>
      </c>
      <c r="S1513" s="8" t="s">
        <v>244</v>
      </c>
      <c r="T1513" s="8" t="s">
        <v>7951</v>
      </c>
      <c r="U1513" s="8" t="s">
        <v>9387</v>
      </c>
      <c r="V1513" s="8"/>
      <c r="W1513" s="8" t="s">
        <v>1552</v>
      </c>
      <c r="X1513" s="8"/>
      <c r="Y1513" s="94" t="str">
        <f>VLOOKUP(D1513,TIPOLOGIA!A:F,6,0)</f>
        <v>TIPO I</v>
      </c>
      <c r="Z1513" s="94" t="str">
        <f>VLOOKUP(D1513,TIPOLOGIA!A:F,5,0)</f>
        <v>TERRESTRE</v>
      </c>
      <c r="AA1513" s="8"/>
      <c r="AB1513" s="8">
        <v>0</v>
      </c>
      <c r="AC1513" s="86">
        <f>IF(W1513="SOPORTE_TELEFÓNICO",'BASE LIQUIDACION REDEBAN 2025'!$B$19,IF(AND(W1513="VISITA_TÉCNICA",Y1513="TIPO II"),'BASE LIQUIDACION REDEBAN 2025'!$B$18,'BASE LIQUIDACION REDEBAN 2025'!$B$17))</f>
        <v>41241.0800752</v>
      </c>
      <c r="AD1513" s="86">
        <v>0</v>
      </c>
      <c r="AE1513" s="86">
        <f t="shared" si="23"/>
        <v>41241.0800752</v>
      </c>
      <c r="AG1513" s="78"/>
    </row>
    <row r="1514" spans="1:33" s="49" customFormat="1">
      <c r="A1514" s="8" t="s">
        <v>90</v>
      </c>
      <c r="B1514" s="94" t="str">
        <f>VLOOKUP(A1514,'CENTRO DE COSTOS'!A:D,4,FALSE)</f>
        <v>JUAN SEBASTIÁN RÍOS CASTRILLÓN</v>
      </c>
      <c r="C1514" s="94" t="str">
        <f>VLOOKUP(A1514,'CENTRO DE COSTOS'!A:D,2,FALSE)</f>
        <v>0004-0005</v>
      </c>
      <c r="D1514" s="8">
        <v>5001</v>
      </c>
      <c r="E1514" s="8">
        <v>2782208</v>
      </c>
      <c r="F1514" s="8">
        <v>42637</v>
      </c>
      <c r="G1514" s="8" t="s">
        <v>6241</v>
      </c>
      <c r="H1514" s="8" t="s">
        <v>249</v>
      </c>
      <c r="I1514" s="8" t="s">
        <v>90</v>
      </c>
      <c r="J1514" s="8" t="s">
        <v>8616</v>
      </c>
      <c r="K1514" s="8" t="s">
        <v>160</v>
      </c>
      <c r="L1514" s="8" t="s">
        <v>12674</v>
      </c>
      <c r="M1514" s="183">
        <v>45923.588194444441</v>
      </c>
      <c r="N1514" s="183">
        <v>45924.45</v>
      </c>
      <c r="O1514" s="8"/>
      <c r="P1514" s="8" t="s">
        <v>8318</v>
      </c>
      <c r="Q1514" s="8" t="s">
        <v>8318</v>
      </c>
      <c r="R1514" s="8" t="s">
        <v>6245</v>
      </c>
      <c r="S1514" s="8" t="s">
        <v>6245</v>
      </c>
      <c r="T1514" s="8" t="s">
        <v>7951</v>
      </c>
      <c r="U1514" s="8" t="s">
        <v>9387</v>
      </c>
      <c r="V1514" s="8"/>
      <c r="W1514" s="8" t="s">
        <v>1552</v>
      </c>
      <c r="X1514" s="8"/>
      <c r="Y1514" s="94" t="str">
        <f>VLOOKUP(D1514,TIPOLOGIA!A:F,6,0)</f>
        <v>TIPO I</v>
      </c>
      <c r="Z1514" s="94" t="str">
        <f>VLOOKUP(D1514,TIPOLOGIA!A:F,5,0)</f>
        <v>TERRESTRE</v>
      </c>
      <c r="AA1514" s="8"/>
      <c r="AB1514" s="8">
        <v>0</v>
      </c>
      <c r="AC1514" s="86">
        <f>IF(W1514="SOPORTE_TELEFÓNICO",'BASE LIQUIDACION REDEBAN 2025'!$B$19,IF(AND(W1514="VISITA_TÉCNICA",Y1514="TIPO II"),'BASE LIQUIDACION REDEBAN 2025'!$B$18,'BASE LIQUIDACION REDEBAN 2025'!$B$17))</f>
        <v>41241.0800752</v>
      </c>
      <c r="AD1514" s="86">
        <v>0</v>
      </c>
      <c r="AE1514" s="86">
        <f t="shared" si="23"/>
        <v>41241.0800752</v>
      </c>
      <c r="AG1514" s="78"/>
    </row>
    <row r="1515" spans="1:33" s="49" customFormat="1">
      <c r="A1515" s="8" t="s">
        <v>91</v>
      </c>
      <c r="B1515" s="94" t="str">
        <f>VLOOKUP(A1515,'CENTRO DE COSTOS'!A:D,4,FALSE)</f>
        <v>JOSE MAURICIO HERNANDEZ ROJAS</v>
      </c>
      <c r="C1515" s="94" t="str">
        <f>VLOOKUP(A1515,'CENTRO DE COSTOS'!A:D,2,FALSE)</f>
        <v>0004-0001</v>
      </c>
      <c r="D1515" s="8">
        <v>23001</v>
      </c>
      <c r="E1515" s="8">
        <v>2781973</v>
      </c>
      <c r="F1515" s="8">
        <v>80167</v>
      </c>
      <c r="G1515" s="8" t="s">
        <v>6241</v>
      </c>
      <c r="H1515" s="8" t="s">
        <v>193</v>
      </c>
      <c r="I1515" s="8" t="s">
        <v>91</v>
      </c>
      <c r="J1515" s="8" t="s">
        <v>9435</v>
      </c>
      <c r="K1515" s="8" t="s">
        <v>160</v>
      </c>
      <c r="L1515" s="8" t="s">
        <v>12675</v>
      </c>
      <c r="M1515" s="183">
        <v>45923.574999999997</v>
      </c>
      <c r="N1515" s="183">
        <v>45924.45416666667</v>
      </c>
      <c r="O1515" s="8"/>
      <c r="P1515" s="8" t="s">
        <v>8318</v>
      </c>
      <c r="Q1515" s="8" t="s">
        <v>8318</v>
      </c>
      <c r="R1515" s="8" t="s">
        <v>162</v>
      </c>
      <c r="S1515" s="8" t="s">
        <v>162</v>
      </c>
      <c r="T1515" s="8" t="s">
        <v>7951</v>
      </c>
      <c r="U1515" s="8" t="s">
        <v>9387</v>
      </c>
      <c r="V1515" s="8"/>
      <c r="W1515" s="8" t="s">
        <v>1552</v>
      </c>
      <c r="X1515" s="8"/>
      <c r="Y1515" s="94" t="str">
        <f>VLOOKUP(D1515,TIPOLOGIA!A:F,6,0)</f>
        <v>TIPO I</v>
      </c>
      <c r="Z1515" s="94" t="str">
        <f>VLOOKUP(D1515,TIPOLOGIA!A:F,5,0)</f>
        <v>TERRESTRE</v>
      </c>
      <c r="AA1515" s="8"/>
      <c r="AB1515" s="8">
        <v>0</v>
      </c>
      <c r="AC1515" s="86">
        <f>IF(W1515="SOPORTE_TELEFÓNICO",'BASE LIQUIDACION REDEBAN 2025'!$B$19,IF(AND(W1515="VISITA_TÉCNICA",Y1515="TIPO II"),'BASE LIQUIDACION REDEBAN 2025'!$B$18,'BASE LIQUIDACION REDEBAN 2025'!$B$17))</f>
        <v>41241.0800752</v>
      </c>
      <c r="AD1515" s="86">
        <v>0</v>
      </c>
      <c r="AE1515" s="86">
        <f t="shared" si="23"/>
        <v>41241.0800752</v>
      </c>
      <c r="AG1515" s="78"/>
    </row>
    <row r="1516" spans="1:33" s="49" customFormat="1">
      <c r="A1516" s="8" t="s">
        <v>64</v>
      </c>
      <c r="B1516" s="94" t="str">
        <f>VLOOKUP(A1516,'CENTRO DE COSTOS'!A:D,4,FALSE)</f>
        <v>JOSE MAURICIO HERNANDEZ ROJAS</v>
      </c>
      <c r="C1516" s="94" t="str">
        <f>VLOOKUP(A1516,'CENTRO DE COSTOS'!A:D,2,FALSE)</f>
        <v>0004-0001</v>
      </c>
      <c r="D1516" s="8">
        <v>8001</v>
      </c>
      <c r="E1516" s="8">
        <v>2775905</v>
      </c>
      <c r="F1516" s="8">
        <v>77515</v>
      </c>
      <c r="G1516" s="8" t="s">
        <v>6241</v>
      </c>
      <c r="H1516" s="8" t="s">
        <v>1045</v>
      </c>
      <c r="I1516" s="8" t="s">
        <v>64</v>
      </c>
      <c r="J1516" s="8" t="s">
        <v>12676</v>
      </c>
      <c r="K1516" s="8" t="s">
        <v>160</v>
      </c>
      <c r="L1516" s="8" t="s">
        <v>12677</v>
      </c>
      <c r="M1516" s="183">
        <v>45922.60833333333</v>
      </c>
      <c r="N1516" s="183">
        <v>45924.461805555547</v>
      </c>
      <c r="O1516" s="8"/>
      <c r="P1516" s="8" t="s">
        <v>8318</v>
      </c>
      <c r="Q1516" s="8" t="s">
        <v>8318</v>
      </c>
      <c r="R1516" s="8" t="s">
        <v>6245</v>
      </c>
      <c r="S1516" s="8" t="s">
        <v>6245</v>
      </c>
      <c r="T1516" s="8" t="s">
        <v>6246</v>
      </c>
      <c r="U1516" s="8" t="s">
        <v>7731</v>
      </c>
      <c r="V1516" s="8" t="s">
        <v>12678</v>
      </c>
      <c r="W1516" s="8" t="s">
        <v>165</v>
      </c>
      <c r="X1516" s="8"/>
      <c r="Y1516" s="94" t="str">
        <f>VLOOKUP(D1516,TIPOLOGIA!A:F,6,0)</f>
        <v>TIPO I</v>
      </c>
      <c r="Z1516" s="94" t="str">
        <f>VLOOKUP(D1516,TIPOLOGIA!A:F,5,0)</f>
        <v>TERRESTRE</v>
      </c>
      <c r="AA1516" s="8" t="s">
        <v>1743</v>
      </c>
      <c r="AB1516" s="8">
        <v>1</v>
      </c>
      <c r="AC1516" s="86">
        <f>IF(W1516="SOPORTE_TELEFÓNICO",'BASE LIQUIDACION REDEBAN 2025'!$B$19,IF(AND(W1516="VISITA_TÉCNICA",Y1516="TIPO II"),'BASE LIQUIDACION REDEBAN 2025'!$B$18,'BASE LIQUIDACION REDEBAN 2025'!$B$17))</f>
        <v>35779.500569199998</v>
      </c>
      <c r="AD1516" s="86">
        <v>0</v>
      </c>
      <c r="AE1516" s="86">
        <f t="shared" si="23"/>
        <v>35779.500569199998</v>
      </c>
      <c r="AG1516" s="78"/>
    </row>
    <row r="1517" spans="1:33" s="49" customFormat="1">
      <c r="A1517" s="8" t="s">
        <v>68</v>
      </c>
      <c r="B1517" s="94" t="str">
        <f>VLOOKUP(A1517,'CENTRO DE COSTOS'!A:D,4,FALSE)</f>
        <v>WILLIAM ASDRUBAL ROZO ROZO</v>
      </c>
      <c r="C1517" s="94" t="str">
        <f>VLOOKUP(A1517,'CENTRO DE COSTOS'!A:D,2,FALSE)</f>
        <v>0004-0004</v>
      </c>
      <c r="D1517" s="8">
        <v>25754</v>
      </c>
      <c r="E1517" s="8">
        <v>2781462</v>
      </c>
      <c r="F1517" s="8">
        <v>79577</v>
      </c>
      <c r="G1517" s="8" t="s">
        <v>6241</v>
      </c>
      <c r="H1517" s="8" t="s">
        <v>417</v>
      </c>
      <c r="I1517" s="8" t="s">
        <v>418</v>
      </c>
      <c r="J1517" s="8" t="s">
        <v>10927</v>
      </c>
      <c r="K1517" s="8" t="s">
        <v>160</v>
      </c>
      <c r="L1517" s="8" t="s">
        <v>12679</v>
      </c>
      <c r="M1517" s="183">
        <v>45923.515277777777</v>
      </c>
      <c r="N1517" s="183">
        <v>45924.465277777781</v>
      </c>
      <c r="O1517" s="8"/>
      <c r="P1517" s="8" t="s">
        <v>8318</v>
      </c>
      <c r="Q1517" s="8" t="s">
        <v>8318</v>
      </c>
      <c r="R1517" s="8" t="s">
        <v>6245</v>
      </c>
      <c r="S1517" s="8" t="s">
        <v>6245</v>
      </c>
      <c r="T1517" s="8" t="s">
        <v>7951</v>
      </c>
      <c r="U1517" s="8" t="s">
        <v>9387</v>
      </c>
      <c r="V1517" s="8"/>
      <c r="W1517" s="8" t="s">
        <v>1552</v>
      </c>
      <c r="X1517" s="8"/>
      <c r="Y1517" s="94" t="str">
        <f>VLOOKUP(D1517,TIPOLOGIA!A:F,6,0)</f>
        <v>TIPO I</v>
      </c>
      <c r="Z1517" s="94" t="str">
        <f>VLOOKUP(D1517,TIPOLOGIA!A:F,5,0)</f>
        <v>TERRESTRE</v>
      </c>
      <c r="AA1517" s="8"/>
      <c r="AB1517" s="8">
        <v>0</v>
      </c>
      <c r="AC1517" s="86">
        <f>IF(W1517="SOPORTE_TELEFÓNICO",'BASE LIQUIDACION REDEBAN 2025'!$B$19,IF(AND(W1517="VISITA_TÉCNICA",Y1517="TIPO II"),'BASE LIQUIDACION REDEBAN 2025'!$B$18,'BASE LIQUIDACION REDEBAN 2025'!$B$17))</f>
        <v>41241.0800752</v>
      </c>
      <c r="AD1517" s="86">
        <v>0</v>
      </c>
      <c r="AE1517" s="86">
        <f t="shared" si="23"/>
        <v>41241.0800752</v>
      </c>
      <c r="AG1517" s="78"/>
    </row>
    <row r="1518" spans="1:33" s="49" customFormat="1">
      <c r="A1518" s="8" t="s">
        <v>90</v>
      </c>
      <c r="B1518" s="94" t="str">
        <f>VLOOKUP(A1518,'CENTRO DE COSTOS'!A:D,4,FALSE)</f>
        <v>JUAN SEBASTIÁN RÍOS CASTRILLÓN</v>
      </c>
      <c r="C1518" s="94" t="str">
        <f>VLOOKUP(A1518,'CENTRO DE COSTOS'!A:D,2,FALSE)</f>
        <v>0004-0005</v>
      </c>
      <c r="D1518" s="8">
        <v>5318</v>
      </c>
      <c r="E1518" s="8">
        <v>2771396</v>
      </c>
      <c r="F1518" s="8">
        <v>37851</v>
      </c>
      <c r="G1518" s="8" t="s">
        <v>6241</v>
      </c>
      <c r="H1518" s="8" t="s">
        <v>249</v>
      </c>
      <c r="I1518" s="8" t="s">
        <v>1474</v>
      </c>
      <c r="J1518" s="8" t="s">
        <v>12680</v>
      </c>
      <c r="K1518" s="8" t="s">
        <v>160</v>
      </c>
      <c r="L1518" s="8" t="s">
        <v>12681</v>
      </c>
      <c r="M1518" s="183">
        <v>45922.337500000001</v>
      </c>
      <c r="N1518" s="183">
        <v>45924.465277777781</v>
      </c>
      <c r="O1518" s="8"/>
      <c r="P1518" s="8" t="s">
        <v>8318</v>
      </c>
      <c r="Q1518" s="8" t="s">
        <v>8318</v>
      </c>
      <c r="R1518" s="8" t="s">
        <v>243</v>
      </c>
      <c r="S1518" s="8" t="s">
        <v>244</v>
      </c>
      <c r="T1518" s="8" t="s">
        <v>6246</v>
      </c>
      <c r="U1518" s="8" t="s">
        <v>7731</v>
      </c>
      <c r="V1518" s="8" t="s">
        <v>12682</v>
      </c>
      <c r="W1518" s="8" t="s">
        <v>165</v>
      </c>
      <c r="X1518" s="8"/>
      <c r="Y1518" s="94" t="str">
        <f>VLOOKUP(D1518,TIPOLOGIA!A:F,6,0)</f>
        <v>TIPO II</v>
      </c>
      <c r="Z1518" s="94" t="str">
        <f>VLOOKUP(D1518,TIPOLOGIA!A:F,5,0)</f>
        <v>TERRESTRE</v>
      </c>
      <c r="AA1518" s="8" t="s">
        <v>674</v>
      </c>
      <c r="AB1518" s="8">
        <v>1</v>
      </c>
      <c r="AC1518" s="86">
        <f>IF(W1518="SOPORTE_TELEFÓNICO",'BASE LIQUIDACION REDEBAN 2025'!$B$19,IF(AND(W1518="VISITA_TÉCNICA",Y1518="TIPO II"),'BASE LIQUIDACION REDEBAN 2025'!$B$18,'BASE LIQUIDACION REDEBAN 2025'!$B$17))</f>
        <v>67654.12000000001</v>
      </c>
      <c r="AD1518" s="86">
        <v>0</v>
      </c>
      <c r="AE1518" s="86">
        <f t="shared" si="23"/>
        <v>67654.12000000001</v>
      </c>
      <c r="AG1518" s="78"/>
    </row>
    <row r="1519" spans="1:33" s="49" customFormat="1">
      <c r="A1519" s="8" t="s">
        <v>68</v>
      </c>
      <c r="B1519" s="94" t="str">
        <f>VLOOKUP(A1519,'CENTRO DE COSTOS'!A:D,4,FALSE)</f>
        <v>WILLIAM ASDRUBAL ROZO ROZO</v>
      </c>
      <c r="C1519" s="94" t="str">
        <f>VLOOKUP(A1519,'CENTRO DE COSTOS'!A:D,2,FALSE)</f>
        <v>0004-0004</v>
      </c>
      <c r="D1519" s="8">
        <v>11001</v>
      </c>
      <c r="E1519" s="8">
        <v>2782322</v>
      </c>
      <c r="F1519" s="8">
        <v>20768</v>
      </c>
      <c r="G1519" s="8" t="s">
        <v>6241</v>
      </c>
      <c r="H1519" s="8" t="s">
        <v>417</v>
      </c>
      <c r="I1519" s="8" t="s">
        <v>68</v>
      </c>
      <c r="J1519" s="8" t="s">
        <v>12683</v>
      </c>
      <c r="K1519" s="8" t="s">
        <v>160</v>
      </c>
      <c r="L1519" s="8" t="s">
        <v>12684</v>
      </c>
      <c r="M1519" s="183">
        <v>45923.604861111111</v>
      </c>
      <c r="N1519" s="183">
        <v>45924.467361111107</v>
      </c>
      <c r="O1519" s="8"/>
      <c r="P1519" s="8" t="s">
        <v>8318</v>
      </c>
      <c r="Q1519" s="8" t="s">
        <v>8318</v>
      </c>
      <c r="R1519" s="8" t="s">
        <v>6245</v>
      </c>
      <c r="S1519" s="8" t="s">
        <v>6245</v>
      </c>
      <c r="T1519" s="8" t="s">
        <v>6246</v>
      </c>
      <c r="U1519" s="8" t="s">
        <v>7731</v>
      </c>
      <c r="V1519" s="8" t="s">
        <v>12685</v>
      </c>
      <c r="W1519" s="8" t="s">
        <v>165</v>
      </c>
      <c r="X1519" s="8"/>
      <c r="Y1519" s="94" t="str">
        <f>VLOOKUP(D1519,TIPOLOGIA!A:F,6,0)</f>
        <v>TIPO I</v>
      </c>
      <c r="Z1519" s="94" t="str">
        <f>VLOOKUP(D1519,TIPOLOGIA!A:F,5,0)</f>
        <v>TERRESTRE</v>
      </c>
      <c r="AA1519" s="8" t="s">
        <v>546</v>
      </c>
      <c r="AB1519" s="8">
        <v>1</v>
      </c>
      <c r="AC1519" s="86">
        <f>IF(W1519="SOPORTE_TELEFÓNICO",'BASE LIQUIDACION REDEBAN 2025'!$B$19,IF(AND(W1519="VISITA_TÉCNICA",Y1519="TIPO II"),'BASE LIQUIDACION REDEBAN 2025'!$B$18,'BASE LIQUIDACION REDEBAN 2025'!$B$17))</f>
        <v>35779.500569199998</v>
      </c>
      <c r="AD1519" s="86">
        <v>0</v>
      </c>
      <c r="AE1519" s="86">
        <f t="shared" si="23"/>
        <v>35779.500569199998</v>
      </c>
      <c r="AG1519" s="78"/>
    </row>
    <row r="1520" spans="1:33" s="49" customFormat="1">
      <c r="A1520" s="8" t="s">
        <v>90</v>
      </c>
      <c r="B1520" s="94" t="str">
        <f>VLOOKUP(A1520,'CENTRO DE COSTOS'!A:D,4,FALSE)</f>
        <v>JUAN SEBASTIÁN RÍOS CASTRILLÓN</v>
      </c>
      <c r="C1520" s="94" t="str">
        <f>VLOOKUP(A1520,'CENTRO DE COSTOS'!A:D,2,FALSE)</f>
        <v>0004-0005</v>
      </c>
      <c r="D1520" s="8">
        <v>5088</v>
      </c>
      <c r="E1520" s="8">
        <v>2781434</v>
      </c>
      <c r="F1520" s="8">
        <v>74040</v>
      </c>
      <c r="G1520" s="8" t="s">
        <v>6241</v>
      </c>
      <c r="H1520" s="8" t="s">
        <v>249</v>
      </c>
      <c r="I1520" s="8" t="s">
        <v>384</v>
      </c>
      <c r="J1520" s="8" t="s">
        <v>8876</v>
      </c>
      <c r="K1520" s="8" t="s">
        <v>160</v>
      </c>
      <c r="L1520" s="8" t="s">
        <v>12686</v>
      </c>
      <c r="M1520" s="183">
        <v>45923.506249999999</v>
      </c>
      <c r="N1520" s="183">
        <v>45924.46875</v>
      </c>
      <c r="O1520" s="8"/>
      <c r="P1520" s="8" t="s">
        <v>8318</v>
      </c>
      <c r="Q1520" s="8" t="s">
        <v>8318</v>
      </c>
      <c r="R1520" s="8" t="s">
        <v>357</v>
      </c>
      <c r="S1520" s="8" t="s">
        <v>7751</v>
      </c>
      <c r="T1520" s="8" t="s">
        <v>7951</v>
      </c>
      <c r="U1520" s="8" t="s">
        <v>9387</v>
      </c>
      <c r="V1520" s="8"/>
      <c r="W1520" s="8" t="s">
        <v>1552</v>
      </c>
      <c r="X1520" s="8"/>
      <c r="Y1520" s="94" t="str">
        <f>VLOOKUP(D1520,TIPOLOGIA!A:F,6,0)</f>
        <v>TIPO I</v>
      </c>
      <c r="Z1520" s="94" t="str">
        <f>VLOOKUP(D1520,TIPOLOGIA!A:F,5,0)</f>
        <v>TERRESTRE</v>
      </c>
      <c r="AA1520" s="8"/>
      <c r="AB1520" s="8">
        <v>0</v>
      </c>
      <c r="AC1520" s="86">
        <f>IF(W1520="SOPORTE_TELEFÓNICO",'BASE LIQUIDACION REDEBAN 2025'!$B$19,IF(AND(W1520="VISITA_TÉCNICA",Y1520="TIPO II"),'BASE LIQUIDACION REDEBAN 2025'!$B$18,'BASE LIQUIDACION REDEBAN 2025'!$B$17))</f>
        <v>41241.0800752</v>
      </c>
      <c r="AD1520" s="86">
        <v>0</v>
      </c>
      <c r="AE1520" s="86">
        <f t="shared" si="23"/>
        <v>41241.0800752</v>
      </c>
      <c r="AG1520" s="78"/>
    </row>
    <row r="1521" spans="1:33" s="49" customFormat="1">
      <c r="A1521" s="8" t="s">
        <v>90</v>
      </c>
      <c r="B1521" s="94" t="str">
        <f>VLOOKUP(A1521,'CENTRO DE COSTOS'!A:D,4,FALSE)</f>
        <v>JUAN SEBASTIÁN RÍOS CASTRILLÓN</v>
      </c>
      <c r="C1521" s="94" t="str">
        <f>VLOOKUP(A1521,'CENTRO DE COSTOS'!A:D,2,FALSE)</f>
        <v>0004-0005</v>
      </c>
      <c r="D1521" s="8">
        <v>5129</v>
      </c>
      <c r="E1521" s="8">
        <v>2773261</v>
      </c>
      <c r="F1521" s="8">
        <v>81006</v>
      </c>
      <c r="G1521" s="8" t="s">
        <v>6241</v>
      </c>
      <c r="H1521" s="8" t="s">
        <v>249</v>
      </c>
      <c r="I1521" s="8" t="s">
        <v>269</v>
      </c>
      <c r="J1521" s="8" t="s">
        <v>2679</v>
      </c>
      <c r="K1521" s="8" t="s">
        <v>160</v>
      </c>
      <c r="L1521" s="8" t="s">
        <v>12687</v>
      </c>
      <c r="M1521" s="183">
        <v>45922.418055555558</v>
      </c>
      <c r="N1521" s="183">
        <v>45924.469444444447</v>
      </c>
      <c r="O1521" s="8"/>
      <c r="P1521" s="8" t="s">
        <v>8318</v>
      </c>
      <c r="Q1521" s="8" t="s">
        <v>8318</v>
      </c>
      <c r="R1521" s="8" t="s">
        <v>243</v>
      </c>
      <c r="S1521" s="8" t="s">
        <v>365</v>
      </c>
      <c r="T1521" s="8" t="s">
        <v>6246</v>
      </c>
      <c r="U1521" s="8" t="s">
        <v>7731</v>
      </c>
      <c r="V1521" s="8" t="s">
        <v>12688</v>
      </c>
      <c r="W1521" s="8" t="s">
        <v>165</v>
      </c>
      <c r="X1521" s="8"/>
      <c r="Y1521" s="94" t="str">
        <f>VLOOKUP(D1521,TIPOLOGIA!A:F,6,0)</f>
        <v>TIPO I</v>
      </c>
      <c r="Z1521" s="94" t="str">
        <f>VLOOKUP(D1521,TIPOLOGIA!A:F,5,0)</f>
        <v>TERRESTRE</v>
      </c>
      <c r="AA1521" s="8" t="s">
        <v>11005</v>
      </c>
      <c r="AB1521" s="8">
        <v>1</v>
      </c>
      <c r="AC1521" s="86">
        <f>IF(W1521="SOPORTE_TELEFÓNICO",'BASE LIQUIDACION REDEBAN 2025'!$B$19,IF(AND(W1521="VISITA_TÉCNICA",Y1521="TIPO II"),'BASE LIQUIDACION REDEBAN 2025'!$B$18,'BASE LIQUIDACION REDEBAN 2025'!$B$17))</f>
        <v>35779.500569199998</v>
      </c>
      <c r="AD1521" s="86">
        <v>0</v>
      </c>
      <c r="AE1521" s="86">
        <f t="shared" si="23"/>
        <v>35779.500569199998</v>
      </c>
      <c r="AG1521" s="78"/>
    </row>
    <row r="1522" spans="1:33" s="49" customFormat="1">
      <c r="A1522" s="8" t="s">
        <v>68</v>
      </c>
      <c r="B1522" s="94" t="str">
        <f>VLOOKUP(A1522,'CENTRO DE COSTOS'!A:D,4,FALSE)</f>
        <v>WILLIAM ASDRUBAL ROZO ROZO</v>
      </c>
      <c r="C1522" s="94" t="str">
        <f>VLOOKUP(A1522,'CENTRO DE COSTOS'!A:D,2,FALSE)</f>
        <v>0004-0004</v>
      </c>
      <c r="D1522" s="8">
        <v>25286</v>
      </c>
      <c r="E1522" s="8">
        <v>2781368</v>
      </c>
      <c r="F1522" s="8">
        <v>79302</v>
      </c>
      <c r="G1522" s="8" t="s">
        <v>6241</v>
      </c>
      <c r="H1522" s="8" t="s">
        <v>417</v>
      </c>
      <c r="I1522" s="8" t="s">
        <v>1461</v>
      </c>
      <c r="J1522" s="8" t="s">
        <v>2366</v>
      </c>
      <c r="K1522" s="8" t="s">
        <v>160</v>
      </c>
      <c r="L1522" s="8" t="s">
        <v>12689</v>
      </c>
      <c r="M1522" s="183">
        <v>45923.492361111108</v>
      </c>
      <c r="N1522" s="183">
        <v>45924.47152777778</v>
      </c>
      <c r="O1522" s="8"/>
      <c r="P1522" s="8" t="s">
        <v>8318</v>
      </c>
      <c r="Q1522" s="8" t="s">
        <v>8318</v>
      </c>
      <c r="R1522" s="8" t="s">
        <v>6245</v>
      </c>
      <c r="S1522" s="8" t="s">
        <v>6245</v>
      </c>
      <c r="T1522" s="8" t="s">
        <v>7951</v>
      </c>
      <c r="U1522" s="8" t="s">
        <v>9387</v>
      </c>
      <c r="V1522" s="8"/>
      <c r="W1522" s="8" t="s">
        <v>1552</v>
      </c>
      <c r="X1522" s="8"/>
      <c r="Y1522" s="94" t="str">
        <f>VLOOKUP(D1522,TIPOLOGIA!A:F,6,0)</f>
        <v>TIPO II</v>
      </c>
      <c r="Z1522" s="94" t="str">
        <f>VLOOKUP(D1522,TIPOLOGIA!A:F,5,0)</f>
        <v>TERRESTRE</v>
      </c>
      <c r="AA1522" s="8"/>
      <c r="AB1522" s="8">
        <v>0</v>
      </c>
      <c r="AC1522" s="86">
        <f>IF(W1522="SOPORTE_TELEFÓNICO",'BASE LIQUIDACION REDEBAN 2025'!$B$19,IF(AND(W1522="VISITA_TÉCNICA",Y1522="TIPO II"),'BASE LIQUIDACION REDEBAN 2025'!$B$18,'BASE LIQUIDACION REDEBAN 2025'!$B$17))</f>
        <v>41241.0800752</v>
      </c>
      <c r="AD1522" s="86">
        <v>0</v>
      </c>
      <c r="AE1522" s="86">
        <f t="shared" si="23"/>
        <v>41241.0800752</v>
      </c>
      <c r="AG1522" s="78"/>
    </row>
    <row r="1523" spans="1:33" s="49" customFormat="1">
      <c r="A1523" s="8" t="s">
        <v>68</v>
      </c>
      <c r="B1523" s="94" t="str">
        <f>VLOOKUP(A1523,'CENTRO DE COSTOS'!A:D,4,FALSE)</f>
        <v>WILLIAM ASDRUBAL ROZO ROZO</v>
      </c>
      <c r="C1523" s="94" t="str">
        <f>VLOOKUP(A1523,'CENTRO DE COSTOS'!A:D,2,FALSE)</f>
        <v>0004-0004</v>
      </c>
      <c r="D1523" s="8">
        <v>11001</v>
      </c>
      <c r="E1523" s="8">
        <v>2781600</v>
      </c>
      <c r="F1523" s="8">
        <v>75360</v>
      </c>
      <c r="G1523" s="8" t="s">
        <v>6241</v>
      </c>
      <c r="H1523" s="8" t="s">
        <v>417</v>
      </c>
      <c r="I1523" s="8" t="s">
        <v>68</v>
      </c>
      <c r="J1523" s="8" t="s">
        <v>12690</v>
      </c>
      <c r="K1523" s="8" t="s">
        <v>160</v>
      </c>
      <c r="L1523" s="8" t="s">
        <v>12691</v>
      </c>
      <c r="M1523" s="183">
        <v>45923.5</v>
      </c>
      <c r="N1523" s="183">
        <v>45924.473611111112</v>
      </c>
      <c r="O1523" s="8"/>
      <c r="P1523" s="8" t="s">
        <v>8318</v>
      </c>
      <c r="Q1523" s="8" t="s">
        <v>8318</v>
      </c>
      <c r="R1523" s="8" t="s">
        <v>6245</v>
      </c>
      <c r="S1523" s="8" t="s">
        <v>6245</v>
      </c>
      <c r="T1523" s="8" t="s">
        <v>6246</v>
      </c>
      <c r="U1523" s="8" t="s">
        <v>7731</v>
      </c>
      <c r="V1523" s="8" t="s">
        <v>12692</v>
      </c>
      <c r="W1523" s="8" t="s">
        <v>165</v>
      </c>
      <c r="X1523" s="8"/>
      <c r="Y1523" s="94" t="str">
        <f>VLOOKUP(D1523,TIPOLOGIA!A:F,6,0)</f>
        <v>TIPO I</v>
      </c>
      <c r="Z1523" s="94" t="str">
        <f>VLOOKUP(D1523,TIPOLOGIA!A:F,5,0)</f>
        <v>TERRESTRE</v>
      </c>
      <c r="AA1523" s="8" t="s">
        <v>546</v>
      </c>
      <c r="AB1523" s="8">
        <v>1</v>
      </c>
      <c r="AC1523" s="86">
        <f>IF(W1523="SOPORTE_TELEFÓNICO",'BASE LIQUIDACION REDEBAN 2025'!$B$19,IF(AND(W1523="VISITA_TÉCNICA",Y1523="TIPO II"),'BASE LIQUIDACION REDEBAN 2025'!$B$18,'BASE LIQUIDACION REDEBAN 2025'!$B$17))</f>
        <v>35779.500569199998</v>
      </c>
      <c r="AD1523" s="86">
        <v>0</v>
      </c>
      <c r="AE1523" s="86">
        <f t="shared" si="23"/>
        <v>35779.500569199998</v>
      </c>
      <c r="AG1523" s="78"/>
    </row>
    <row r="1524" spans="1:33" s="49" customFormat="1">
      <c r="A1524" s="8" t="s">
        <v>90</v>
      </c>
      <c r="B1524" s="94" t="str">
        <f>VLOOKUP(A1524,'CENTRO DE COSTOS'!A:D,4,FALSE)</f>
        <v>JUAN SEBASTIÁN RÍOS CASTRILLÓN</v>
      </c>
      <c r="C1524" s="94" t="str">
        <f>VLOOKUP(A1524,'CENTRO DE COSTOS'!A:D,2,FALSE)</f>
        <v>0004-0005</v>
      </c>
      <c r="D1524" s="8">
        <v>5001</v>
      </c>
      <c r="E1524" s="8">
        <v>2780938</v>
      </c>
      <c r="F1524" s="8">
        <v>79438</v>
      </c>
      <c r="G1524" s="8" t="s">
        <v>6241</v>
      </c>
      <c r="H1524" s="8" t="s">
        <v>249</v>
      </c>
      <c r="I1524" s="8" t="s">
        <v>90</v>
      </c>
      <c r="J1524" s="8" t="s">
        <v>9122</v>
      </c>
      <c r="K1524" s="8" t="s">
        <v>160</v>
      </c>
      <c r="L1524" s="8" t="s">
        <v>12693</v>
      </c>
      <c r="M1524" s="183">
        <v>45923.470833333333</v>
      </c>
      <c r="N1524" s="183">
        <v>45924.474305555559</v>
      </c>
      <c r="O1524" s="8"/>
      <c r="P1524" s="8" t="s">
        <v>8318</v>
      </c>
      <c r="Q1524" s="8" t="s">
        <v>8318</v>
      </c>
      <c r="R1524" s="8" t="s">
        <v>6245</v>
      </c>
      <c r="S1524" s="8" t="s">
        <v>6245</v>
      </c>
      <c r="T1524" s="8" t="s">
        <v>7951</v>
      </c>
      <c r="U1524" s="8" t="s">
        <v>9387</v>
      </c>
      <c r="V1524" s="8"/>
      <c r="W1524" s="8" t="s">
        <v>1552</v>
      </c>
      <c r="X1524" s="8"/>
      <c r="Y1524" s="94" t="str">
        <f>VLOOKUP(D1524,TIPOLOGIA!A:F,6,0)</f>
        <v>TIPO I</v>
      </c>
      <c r="Z1524" s="94" t="str">
        <f>VLOOKUP(D1524,TIPOLOGIA!A:F,5,0)</f>
        <v>TERRESTRE</v>
      </c>
      <c r="AA1524" s="8"/>
      <c r="AB1524" s="8">
        <v>0</v>
      </c>
      <c r="AC1524" s="86">
        <f>IF(W1524="SOPORTE_TELEFÓNICO",'BASE LIQUIDACION REDEBAN 2025'!$B$19,IF(AND(W1524="VISITA_TÉCNICA",Y1524="TIPO II"),'BASE LIQUIDACION REDEBAN 2025'!$B$18,'BASE LIQUIDACION REDEBAN 2025'!$B$17))</f>
        <v>41241.0800752</v>
      </c>
      <c r="AD1524" s="86">
        <v>0</v>
      </c>
      <c r="AE1524" s="86">
        <f t="shared" si="23"/>
        <v>41241.0800752</v>
      </c>
      <c r="AG1524" s="78"/>
    </row>
    <row r="1525" spans="1:33" s="49" customFormat="1">
      <c r="A1525" s="8" t="s">
        <v>76</v>
      </c>
      <c r="B1525" s="94" t="str">
        <f>VLOOKUP(A1525,'CENTRO DE COSTOS'!A:D,4,FALSE)</f>
        <v>DIEGO FERNANDO HENAO CARDONA</v>
      </c>
      <c r="C1525" s="94" t="str">
        <f>VLOOKUP(A1525,'CENTRO DE COSTOS'!A:D,2,FALSE)</f>
        <v>0004-0003</v>
      </c>
      <c r="D1525" s="8">
        <v>76248</v>
      </c>
      <c r="E1525" s="8">
        <v>2780750</v>
      </c>
      <c r="F1525" s="8">
        <v>34820</v>
      </c>
      <c r="G1525" s="8" t="s">
        <v>6241</v>
      </c>
      <c r="H1525" s="8" t="s">
        <v>232</v>
      </c>
      <c r="I1525" s="8" t="s">
        <v>1995</v>
      </c>
      <c r="J1525" s="8" t="s">
        <v>10769</v>
      </c>
      <c r="K1525" s="8" t="s">
        <v>160</v>
      </c>
      <c r="L1525" s="8" t="s">
        <v>12694</v>
      </c>
      <c r="M1525" s="183">
        <v>45923.466666666667</v>
      </c>
      <c r="N1525" s="183">
        <v>45924.476388888892</v>
      </c>
      <c r="O1525" s="8"/>
      <c r="P1525" s="8" t="s">
        <v>8318</v>
      </c>
      <c r="Q1525" s="8" t="s">
        <v>8318</v>
      </c>
      <c r="R1525" s="8" t="s">
        <v>6245</v>
      </c>
      <c r="S1525" s="8" t="s">
        <v>6245</v>
      </c>
      <c r="T1525" s="8" t="s">
        <v>7951</v>
      </c>
      <c r="U1525" s="8" t="s">
        <v>9387</v>
      </c>
      <c r="V1525" s="8"/>
      <c r="W1525" s="8" t="s">
        <v>1552</v>
      </c>
      <c r="X1525" s="8"/>
      <c r="Y1525" s="94" t="str">
        <f>VLOOKUP(D1525,TIPOLOGIA!A:F,6,0)</f>
        <v>TIPO II</v>
      </c>
      <c r="Z1525" s="94" t="str">
        <f>VLOOKUP(D1525,TIPOLOGIA!A:F,5,0)</f>
        <v>TERRESTRE</v>
      </c>
      <c r="AA1525" s="8"/>
      <c r="AB1525" s="8">
        <v>0</v>
      </c>
      <c r="AC1525" s="86">
        <f>IF(W1525="SOPORTE_TELEFÓNICO",'BASE LIQUIDACION REDEBAN 2025'!$B$19,IF(AND(W1525="VISITA_TÉCNICA",Y1525="TIPO II"),'BASE LIQUIDACION REDEBAN 2025'!$B$18,'BASE LIQUIDACION REDEBAN 2025'!$B$17))</f>
        <v>41241.0800752</v>
      </c>
      <c r="AD1525" s="86">
        <v>0</v>
      </c>
      <c r="AE1525" s="86">
        <f t="shared" si="23"/>
        <v>41241.0800752</v>
      </c>
      <c r="AG1525" s="78"/>
    </row>
    <row r="1526" spans="1:33" s="49" customFormat="1">
      <c r="A1526" s="8" t="s">
        <v>90</v>
      </c>
      <c r="B1526" s="94" t="str">
        <f>VLOOKUP(A1526,'CENTRO DE COSTOS'!A:D,4,FALSE)</f>
        <v>JUAN SEBASTIÁN RÍOS CASTRILLÓN</v>
      </c>
      <c r="C1526" s="94" t="str">
        <f>VLOOKUP(A1526,'CENTRO DE COSTOS'!A:D,2,FALSE)</f>
        <v>0004-0005</v>
      </c>
      <c r="D1526" s="8">
        <v>5308</v>
      </c>
      <c r="E1526" s="8">
        <v>2778392</v>
      </c>
      <c r="F1526" s="8">
        <v>50708</v>
      </c>
      <c r="G1526" s="8" t="s">
        <v>6241</v>
      </c>
      <c r="H1526" s="8" t="s">
        <v>249</v>
      </c>
      <c r="I1526" s="8" t="s">
        <v>6749</v>
      </c>
      <c r="J1526" s="8" t="s">
        <v>12695</v>
      </c>
      <c r="K1526" s="8" t="s">
        <v>160</v>
      </c>
      <c r="L1526" s="8" t="s">
        <v>12696</v>
      </c>
      <c r="M1526" s="183">
        <v>45923.333333333343</v>
      </c>
      <c r="N1526" s="183">
        <v>45924.476388888892</v>
      </c>
      <c r="O1526" s="8"/>
      <c r="P1526" s="8" t="s">
        <v>8318</v>
      </c>
      <c r="Q1526" s="8" t="s">
        <v>8318</v>
      </c>
      <c r="R1526" s="8" t="s">
        <v>6245</v>
      </c>
      <c r="S1526" s="8" t="s">
        <v>6245</v>
      </c>
      <c r="T1526" s="8" t="s">
        <v>6246</v>
      </c>
      <c r="U1526" s="8" t="s">
        <v>7731</v>
      </c>
      <c r="V1526" s="8" t="s">
        <v>12697</v>
      </c>
      <c r="W1526" s="8" t="s">
        <v>165</v>
      </c>
      <c r="X1526" s="8"/>
      <c r="Y1526" s="94" t="str">
        <f>VLOOKUP(D1526,TIPOLOGIA!A:F,6,0)</f>
        <v>TIPO I</v>
      </c>
      <c r="Z1526" s="94" t="str">
        <f>VLOOKUP(D1526,TIPOLOGIA!A:F,5,0)</f>
        <v>TERRESTRE</v>
      </c>
      <c r="AA1526" s="8" t="s">
        <v>267</v>
      </c>
      <c r="AB1526" s="8">
        <v>1</v>
      </c>
      <c r="AC1526" s="86">
        <f>IF(W1526="SOPORTE_TELEFÓNICO",'BASE LIQUIDACION REDEBAN 2025'!$B$19,IF(AND(W1526="VISITA_TÉCNICA",Y1526="TIPO II"),'BASE LIQUIDACION REDEBAN 2025'!$B$18,'BASE LIQUIDACION REDEBAN 2025'!$B$17))</f>
        <v>35779.500569199998</v>
      </c>
      <c r="AD1526" s="86">
        <v>0</v>
      </c>
      <c r="AE1526" s="86">
        <f t="shared" si="23"/>
        <v>35779.500569199998</v>
      </c>
      <c r="AG1526" s="78"/>
    </row>
    <row r="1527" spans="1:33" s="49" customFormat="1">
      <c r="A1527" s="8" t="s">
        <v>68</v>
      </c>
      <c r="B1527" s="94" t="str">
        <f>VLOOKUP(A1527,'CENTRO DE COSTOS'!A:D,4,FALSE)</f>
        <v>WILLIAM ASDRUBAL ROZO ROZO</v>
      </c>
      <c r="C1527" s="94" t="str">
        <f>VLOOKUP(A1527,'CENTRO DE COSTOS'!A:D,2,FALSE)</f>
        <v>0004-0004</v>
      </c>
      <c r="D1527" s="8">
        <v>11001</v>
      </c>
      <c r="E1527" s="8">
        <v>2781755</v>
      </c>
      <c r="F1527" s="8">
        <v>80349</v>
      </c>
      <c r="G1527" s="8" t="s">
        <v>6241</v>
      </c>
      <c r="H1527" s="8" t="s">
        <v>417</v>
      </c>
      <c r="I1527" s="8" t="s">
        <v>68</v>
      </c>
      <c r="J1527" s="8" t="s">
        <v>12698</v>
      </c>
      <c r="K1527" s="8" t="s">
        <v>160</v>
      </c>
      <c r="L1527" s="8" t="s">
        <v>12699</v>
      </c>
      <c r="M1527" s="183">
        <v>45923.568749999999</v>
      </c>
      <c r="N1527" s="183">
        <v>45924.479166666657</v>
      </c>
      <c r="O1527" s="8"/>
      <c r="P1527" s="8" t="s">
        <v>8318</v>
      </c>
      <c r="Q1527" s="8" t="s">
        <v>8318</v>
      </c>
      <c r="R1527" s="8" t="s">
        <v>162</v>
      </c>
      <c r="S1527" s="8" t="s">
        <v>162</v>
      </c>
      <c r="T1527" s="8" t="s">
        <v>6246</v>
      </c>
      <c r="U1527" s="8" t="s">
        <v>7731</v>
      </c>
      <c r="V1527" s="8" t="s">
        <v>12700</v>
      </c>
      <c r="W1527" s="8" t="s">
        <v>165</v>
      </c>
      <c r="X1527" s="8"/>
      <c r="Y1527" s="94" t="str">
        <f>VLOOKUP(D1527,TIPOLOGIA!A:F,6,0)</f>
        <v>TIPO I</v>
      </c>
      <c r="Z1527" s="94" t="str">
        <f>VLOOKUP(D1527,TIPOLOGIA!A:F,5,0)</f>
        <v>TERRESTRE</v>
      </c>
      <c r="AA1527" s="8" t="s">
        <v>546</v>
      </c>
      <c r="AB1527" s="8">
        <v>1</v>
      </c>
      <c r="AC1527" s="86">
        <f>IF(W1527="SOPORTE_TELEFÓNICO",'BASE LIQUIDACION REDEBAN 2025'!$B$19,IF(AND(W1527="VISITA_TÉCNICA",Y1527="TIPO II"),'BASE LIQUIDACION REDEBAN 2025'!$B$18,'BASE LIQUIDACION REDEBAN 2025'!$B$17))</f>
        <v>35779.500569199998</v>
      </c>
      <c r="AD1527" s="86">
        <v>0</v>
      </c>
      <c r="AE1527" s="86">
        <f t="shared" si="23"/>
        <v>35779.500569199998</v>
      </c>
      <c r="AG1527" s="78"/>
    </row>
    <row r="1528" spans="1:33" s="49" customFormat="1">
      <c r="A1528" s="8" t="s">
        <v>72</v>
      </c>
      <c r="B1528" s="94" t="str">
        <f>VLOOKUP(A1528,'CENTRO DE COSTOS'!A:D,4,FALSE)</f>
        <v>MIGUEL JULIÁN HERNÁNDEZ GUARÍN</v>
      </c>
      <c r="C1528" s="94" t="str">
        <f>VLOOKUP(A1528,'CENTRO DE COSTOS'!A:D,2,FALSE)</f>
        <v>0004-0008</v>
      </c>
      <c r="D1528" s="8">
        <v>68547</v>
      </c>
      <c r="E1528" s="8">
        <v>2780842</v>
      </c>
      <c r="F1528" s="8">
        <v>59587</v>
      </c>
      <c r="G1528" s="8" t="s">
        <v>6241</v>
      </c>
      <c r="H1528" s="8" t="s">
        <v>224</v>
      </c>
      <c r="I1528" s="8" t="s">
        <v>743</v>
      </c>
      <c r="J1528" s="8" t="s">
        <v>8382</v>
      </c>
      <c r="K1528" s="8" t="s">
        <v>160</v>
      </c>
      <c r="L1528" s="8" t="s">
        <v>12701</v>
      </c>
      <c r="M1528" s="183">
        <v>45923.463888888888</v>
      </c>
      <c r="N1528" s="183">
        <v>45924.479861111111</v>
      </c>
      <c r="O1528" s="8"/>
      <c r="P1528" s="8" t="s">
        <v>8318</v>
      </c>
      <c r="Q1528" s="8" t="s">
        <v>8318</v>
      </c>
      <c r="R1528" s="8" t="s">
        <v>243</v>
      </c>
      <c r="S1528" s="8" t="s">
        <v>244</v>
      </c>
      <c r="T1528" s="8" t="s">
        <v>7951</v>
      </c>
      <c r="U1528" s="8" t="s">
        <v>9387</v>
      </c>
      <c r="V1528" s="8"/>
      <c r="W1528" s="8" t="s">
        <v>1552</v>
      </c>
      <c r="X1528" s="8"/>
      <c r="Y1528" s="94" t="str">
        <f>VLOOKUP(D1528,TIPOLOGIA!A:F,6,0)</f>
        <v>TIPO II</v>
      </c>
      <c r="Z1528" s="94" t="str">
        <f>VLOOKUP(D1528,TIPOLOGIA!A:F,5,0)</f>
        <v>TERRESTRE</v>
      </c>
      <c r="AA1528" s="8"/>
      <c r="AB1528" s="8">
        <v>0</v>
      </c>
      <c r="AC1528" s="86">
        <f>IF(W1528="SOPORTE_TELEFÓNICO",'BASE LIQUIDACION REDEBAN 2025'!$B$19,IF(AND(W1528="VISITA_TÉCNICA",Y1528="TIPO II"),'BASE LIQUIDACION REDEBAN 2025'!$B$18,'BASE LIQUIDACION REDEBAN 2025'!$B$17))</f>
        <v>41241.0800752</v>
      </c>
      <c r="AD1528" s="86">
        <v>0</v>
      </c>
      <c r="AE1528" s="86">
        <f t="shared" si="23"/>
        <v>41241.0800752</v>
      </c>
      <c r="AG1528" s="78"/>
    </row>
    <row r="1529" spans="1:33" s="49" customFormat="1">
      <c r="A1529" s="8" t="s">
        <v>94</v>
      </c>
      <c r="B1529" s="94" t="str">
        <f>VLOOKUP(A1529,'CENTRO DE COSTOS'!A:D,4,FALSE)</f>
        <v>DIEGO FERNANDO HENAO CARDONA</v>
      </c>
      <c r="C1529" s="94" t="str">
        <f>VLOOKUP(A1529,'CENTRO DE COSTOS'!A:D,2,FALSE)</f>
        <v>0004-0002</v>
      </c>
      <c r="D1529" s="8">
        <v>66001</v>
      </c>
      <c r="E1529" s="8">
        <v>2781692</v>
      </c>
      <c r="F1529" s="8">
        <v>68430</v>
      </c>
      <c r="G1529" s="8" t="s">
        <v>6241</v>
      </c>
      <c r="H1529" s="8" t="s">
        <v>186</v>
      </c>
      <c r="I1529" s="8" t="s">
        <v>94</v>
      </c>
      <c r="J1529" s="8" t="s">
        <v>12702</v>
      </c>
      <c r="K1529" s="8" t="s">
        <v>160</v>
      </c>
      <c r="L1529" s="8" t="s">
        <v>12703</v>
      </c>
      <c r="M1529" s="183">
        <v>45923.537499999999</v>
      </c>
      <c r="N1529" s="183">
        <v>45924.480555555558</v>
      </c>
      <c r="O1529" s="8"/>
      <c r="P1529" s="8" t="s">
        <v>8318</v>
      </c>
      <c r="Q1529" s="8" t="s">
        <v>8318</v>
      </c>
      <c r="R1529" s="8" t="s">
        <v>243</v>
      </c>
      <c r="S1529" s="8" t="s">
        <v>365</v>
      </c>
      <c r="T1529" s="8" t="s">
        <v>6246</v>
      </c>
      <c r="U1529" s="8" t="s">
        <v>7731</v>
      </c>
      <c r="V1529" s="8" t="s">
        <v>12704</v>
      </c>
      <c r="W1529" s="8" t="s">
        <v>165</v>
      </c>
      <c r="X1529" s="8"/>
      <c r="Y1529" s="94" t="str">
        <f>VLOOKUP(D1529,TIPOLOGIA!A:F,6,0)</f>
        <v>TIPO I</v>
      </c>
      <c r="Z1529" s="94" t="str">
        <f>VLOOKUP(D1529,TIPOLOGIA!A:F,5,0)</f>
        <v>TERRESTRE</v>
      </c>
      <c r="AA1529" s="8" t="s">
        <v>1533</v>
      </c>
      <c r="AB1529" s="8">
        <v>1</v>
      </c>
      <c r="AC1529" s="86">
        <f>IF(W1529="SOPORTE_TELEFÓNICO",'BASE LIQUIDACION REDEBAN 2025'!$B$19,IF(AND(W1529="VISITA_TÉCNICA",Y1529="TIPO II"),'BASE LIQUIDACION REDEBAN 2025'!$B$18,'BASE LIQUIDACION REDEBAN 2025'!$B$17))</f>
        <v>35779.500569199998</v>
      </c>
      <c r="AD1529" s="86">
        <v>0</v>
      </c>
      <c r="AE1529" s="86">
        <f t="shared" si="23"/>
        <v>35779.500569199998</v>
      </c>
      <c r="AG1529" s="78"/>
    </row>
    <row r="1530" spans="1:33" s="49" customFormat="1">
      <c r="A1530" s="8" t="s">
        <v>68</v>
      </c>
      <c r="B1530" s="94" t="str">
        <f>VLOOKUP(A1530,'CENTRO DE COSTOS'!A:D,4,FALSE)</f>
        <v>WILLIAM ASDRUBAL ROZO ROZO</v>
      </c>
      <c r="C1530" s="94" t="str">
        <f>VLOOKUP(A1530,'CENTRO DE COSTOS'!A:D,2,FALSE)</f>
        <v>0004-0004</v>
      </c>
      <c r="D1530" s="8">
        <v>11001</v>
      </c>
      <c r="E1530" s="8">
        <v>2780386</v>
      </c>
      <c r="F1530" s="8">
        <v>78974</v>
      </c>
      <c r="G1530" s="8" t="s">
        <v>6241</v>
      </c>
      <c r="H1530" s="8" t="s">
        <v>417</v>
      </c>
      <c r="I1530" s="8" t="s">
        <v>68</v>
      </c>
      <c r="J1530" s="8" t="s">
        <v>10035</v>
      </c>
      <c r="K1530" s="8" t="s">
        <v>160</v>
      </c>
      <c r="L1530" s="8" t="s">
        <v>12705</v>
      </c>
      <c r="M1530" s="183">
        <v>45923.452777777777</v>
      </c>
      <c r="N1530" s="183">
        <v>45924.482638888891</v>
      </c>
      <c r="O1530" s="8"/>
      <c r="P1530" s="8" t="s">
        <v>8318</v>
      </c>
      <c r="Q1530" s="8" t="s">
        <v>8318</v>
      </c>
      <c r="R1530" s="8" t="s">
        <v>243</v>
      </c>
      <c r="S1530" s="8" t="s">
        <v>365</v>
      </c>
      <c r="T1530" s="8" t="s">
        <v>7951</v>
      </c>
      <c r="U1530" s="8" t="s">
        <v>9387</v>
      </c>
      <c r="V1530" s="8"/>
      <c r="W1530" s="8" t="s">
        <v>1552</v>
      </c>
      <c r="X1530" s="8"/>
      <c r="Y1530" s="94" t="str">
        <f>VLOOKUP(D1530,TIPOLOGIA!A:F,6,0)</f>
        <v>TIPO I</v>
      </c>
      <c r="Z1530" s="94" t="str">
        <f>VLOOKUP(D1530,TIPOLOGIA!A:F,5,0)</f>
        <v>TERRESTRE</v>
      </c>
      <c r="AA1530" s="8"/>
      <c r="AB1530" s="8">
        <v>0</v>
      </c>
      <c r="AC1530" s="86">
        <f>IF(W1530="SOPORTE_TELEFÓNICO",'BASE LIQUIDACION REDEBAN 2025'!$B$19,IF(AND(W1530="VISITA_TÉCNICA",Y1530="TIPO II"),'BASE LIQUIDACION REDEBAN 2025'!$B$18,'BASE LIQUIDACION REDEBAN 2025'!$B$17))</f>
        <v>41241.0800752</v>
      </c>
      <c r="AD1530" s="86">
        <v>0</v>
      </c>
      <c r="AE1530" s="86">
        <f t="shared" si="23"/>
        <v>41241.0800752</v>
      </c>
      <c r="AG1530" s="78"/>
    </row>
    <row r="1531" spans="1:33" s="49" customFormat="1">
      <c r="A1531" s="8" t="s">
        <v>76</v>
      </c>
      <c r="B1531" s="94" t="str">
        <f>VLOOKUP(A1531,'CENTRO DE COSTOS'!A:D,4,FALSE)</f>
        <v>DIEGO FERNANDO HENAO CARDONA</v>
      </c>
      <c r="C1531" s="94" t="str">
        <f>VLOOKUP(A1531,'CENTRO DE COSTOS'!A:D,2,FALSE)</f>
        <v>0004-0003</v>
      </c>
      <c r="D1531" s="8">
        <v>76364</v>
      </c>
      <c r="E1531" s="8">
        <v>2780314</v>
      </c>
      <c r="F1531" s="8">
        <v>35197</v>
      </c>
      <c r="G1531" s="8" t="s">
        <v>6241</v>
      </c>
      <c r="H1531" s="8" t="s">
        <v>232</v>
      </c>
      <c r="I1531" s="8" t="s">
        <v>767</v>
      </c>
      <c r="J1531" s="8" t="s">
        <v>2411</v>
      </c>
      <c r="K1531" s="8" t="s">
        <v>160</v>
      </c>
      <c r="L1531" s="8" t="s">
        <v>12706</v>
      </c>
      <c r="M1531" s="183">
        <v>45923.4375</v>
      </c>
      <c r="N1531" s="183">
        <v>45924.48541666667</v>
      </c>
      <c r="O1531" s="8"/>
      <c r="P1531" s="8" t="s">
        <v>8318</v>
      </c>
      <c r="Q1531" s="8" t="s">
        <v>8318</v>
      </c>
      <c r="R1531" s="8" t="s">
        <v>243</v>
      </c>
      <c r="S1531" s="8" t="s">
        <v>244</v>
      </c>
      <c r="T1531" s="8" t="s">
        <v>7951</v>
      </c>
      <c r="U1531" s="8" t="s">
        <v>9387</v>
      </c>
      <c r="V1531" s="8"/>
      <c r="W1531" s="8" t="s">
        <v>1552</v>
      </c>
      <c r="X1531" s="8"/>
      <c r="Y1531" s="94" t="str">
        <f>VLOOKUP(D1531,TIPOLOGIA!A:F,6,0)</f>
        <v>TIPO II</v>
      </c>
      <c r="Z1531" s="94" t="str">
        <f>VLOOKUP(D1531,TIPOLOGIA!A:F,5,0)</f>
        <v>TERRESTRE</v>
      </c>
      <c r="AA1531" s="8"/>
      <c r="AB1531" s="8">
        <v>0</v>
      </c>
      <c r="AC1531" s="86">
        <f>IF(W1531="SOPORTE_TELEFÓNICO",'BASE LIQUIDACION REDEBAN 2025'!$B$19,IF(AND(W1531="VISITA_TÉCNICA",Y1531="TIPO II"),'BASE LIQUIDACION REDEBAN 2025'!$B$18,'BASE LIQUIDACION REDEBAN 2025'!$B$17))</f>
        <v>41241.0800752</v>
      </c>
      <c r="AD1531" s="86">
        <v>0</v>
      </c>
      <c r="AE1531" s="86">
        <f t="shared" ref="AE1531:AE1594" si="24">IF(W1531="VISITA_TÉCNICA",AC1531*AB1531,AC1531)</f>
        <v>41241.0800752</v>
      </c>
      <c r="AG1531" s="78"/>
    </row>
    <row r="1532" spans="1:33" s="49" customFormat="1">
      <c r="A1532" s="8" t="s">
        <v>90</v>
      </c>
      <c r="B1532" s="94" t="str">
        <f>VLOOKUP(A1532,'CENTRO DE COSTOS'!A:D,4,FALSE)</f>
        <v>JUAN SEBASTIÁN RÍOS CASTRILLÓN</v>
      </c>
      <c r="C1532" s="94" t="str">
        <f>VLOOKUP(A1532,'CENTRO DE COSTOS'!A:D,2,FALSE)</f>
        <v>0004-0005</v>
      </c>
      <c r="D1532" s="8">
        <v>5088</v>
      </c>
      <c r="E1532" s="8">
        <v>2755218</v>
      </c>
      <c r="F1532" s="8">
        <v>70407</v>
      </c>
      <c r="G1532" s="8" t="s">
        <v>6241</v>
      </c>
      <c r="H1532" s="8" t="s">
        <v>249</v>
      </c>
      <c r="I1532" s="8" t="s">
        <v>384</v>
      </c>
      <c r="J1532" s="8" t="s">
        <v>12707</v>
      </c>
      <c r="K1532" s="8" t="s">
        <v>160</v>
      </c>
      <c r="L1532" s="8" t="s">
        <v>12708</v>
      </c>
      <c r="M1532" s="183">
        <v>45917.572916666657</v>
      </c>
      <c r="N1532" s="183">
        <v>45924.48541666667</v>
      </c>
      <c r="O1532" s="8"/>
      <c r="P1532" s="8" t="s">
        <v>8318</v>
      </c>
      <c r="Q1532" s="8" t="s">
        <v>8318</v>
      </c>
      <c r="R1532" s="8" t="s">
        <v>243</v>
      </c>
      <c r="S1532" s="8" t="s">
        <v>244</v>
      </c>
      <c r="T1532" s="8" t="s">
        <v>6246</v>
      </c>
      <c r="U1532" s="8" t="s">
        <v>7731</v>
      </c>
      <c r="V1532" s="8" t="s">
        <v>12709</v>
      </c>
      <c r="W1532" s="8" t="s">
        <v>165</v>
      </c>
      <c r="X1532" s="8"/>
      <c r="Y1532" s="94" t="str">
        <f>VLOOKUP(D1532,TIPOLOGIA!A:F,6,0)</f>
        <v>TIPO I</v>
      </c>
      <c r="Z1532" s="94" t="str">
        <f>VLOOKUP(D1532,TIPOLOGIA!A:F,5,0)</f>
        <v>TERRESTRE</v>
      </c>
      <c r="AA1532" s="8" t="s">
        <v>3793</v>
      </c>
      <c r="AB1532" s="8">
        <v>1</v>
      </c>
      <c r="AC1532" s="86">
        <f>IF(W1532="SOPORTE_TELEFÓNICO",'BASE LIQUIDACION REDEBAN 2025'!$B$19,IF(AND(W1532="VISITA_TÉCNICA",Y1532="TIPO II"),'BASE LIQUIDACION REDEBAN 2025'!$B$18,'BASE LIQUIDACION REDEBAN 2025'!$B$17))</f>
        <v>35779.500569199998</v>
      </c>
      <c r="AD1532" s="86">
        <v>0</v>
      </c>
      <c r="AE1532" s="86">
        <f t="shared" si="24"/>
        <v>35779.500569199998</v>
      </c>
      <c r="AG1532" s="78"/>
    </row>
    <row r="1533" spans="1:33" s="49" customFormat="1">
      <c r="A1533" s="8" t="s">
        <v>90</v>
      </c>
      <c r="B1533" s="94" t="str">
        <f>VLOOKUP(A1533,'CENTRO DE COSTOS'!A:D,4,FALSE)</f>
        <v>JUAN SEBASTIÁN RÍOS CASTRILLÓN</v>
      </c>
      <c r="C1533" s="94" t="str">
        <f>VLOOKUP(A1533,'CENTRO DE COSTOS'!A:D,2,FALSE)</f>
        <v>0004-0005</v>
      </c>
      <c r="D1533" s="8">
        <v>5001</v>
      </c>
      <c r="E1533" s="8">
        <v>2749517</v>
      </c>
      <c r="F1533" s="8">
        <v>11915</v>
      </c>
      <c r="G1533" s="8" t="s">
        <v>6241</v>
      </c>
      <c r="H1533" s="8" t="s">
        <v>249</v>
      </c>
      <c r="I1533" s="8" t="s">
        <v>90</v>
      </c>
      <c r="J1533" s="8" t="s">
        <v>8576</v>
      </c>
      <c r="K1533" s="8" t="s">
        <v>160</v>
      </c>
      <c r="L1533" s="8" t="s">
        <v>12710</v>
      </c>
      <c r="M1533" s="183">
        <v>45916.611805555563</v>
      </c>
      <c r="N1533" s="183">
        <v>45924.48541666667</v>
      </c>
      <c r="O1533" s="8"/>
      <c r="P1533" s="8" t="s">
        <v>8318</v>
      </c>
      <c r="Q1533" s="8" t="s">
        <v>8318</v>
      </c>
      <c r="R1533" s="8" t="s">
        <v>6245</v>
      </c>
      <c r="S1533" s="8" t="s">
        <v>6245</v>
      </c>
      <c r="T1533" s="8" t="s">
        <v>6246</v>
      </c>
      <c r="U1533" s="8" t="s">
        <v>7731</v>
      </c>
      <c r="V1533" s="8" t="s">
        <v>12711</v>
      </c>
      <c r="W1533" s="8" t="s">
        <v>165</v>
      </c>
      <c r="X1533" s="8"/>
      <c r="Y1533" s="94" t="str">
        <f>VLOOKUP(D1533,TIPOLOGIA!A:F,6,0)</f>
        <v>TIPO I</v>
      </c>
      <c r="Z1533" s="94" t="str">
        <f>VLOOKUP(D1533,TIPOLOGIA!A:F,5,0)</f>
        <v>TERRESTRE</v>
      </c>
      <c r="AA1533" s="8" t="s">
        <v>3793</v>
      </c>
      <c r="AB1533" s="8">
        <v>1</v>
      </c>
      <c r="AC1533" s="86">
        <f>IF(W1533="SOPORTE_TELEFÓNICO",'BASE LIQUIDACION REDEBAN 2025'!$B$19,IF(AND(W1533="VISITA_TÉCNICA",Y1533="TIPO II"),'BASE LIQUIDACION REDEBAN 2025'!$B$18,'BASE LIQUIDACION REDEBAN 2025'!$B$17))</f>
        <v>35779.500569199998</v>
      </c>
      <c r="AD1533" s="86">
        <v>0</v>
      </c>
      <c r="AE1533" s="86">
        <f t="shared" si="24"/>
        <v>35779.500569199998</v>
      </c>
      <c r="AG1533" s="78"/>
    </row>
    <row r="1534" spans="1:33" s="49" customFormat="1">
      <c r="A1534" s="8" t="s">
        <v>90</v>
      </c>
      <c r="B1534" s="94" t="str">
        <f>VLOOKUP(A1534,'CENTRO DE COSTOS'!A:D,4,FALSE)</f>
        <v>JUAN SEBASTIÁN RÍOS CASTRILLÓN</v>
      </c>
      <c r="C1534" s="94" t="str">
        <f>VLOOKUP(A1534,'CENTRO DE COSTOS'!A:D,2,FALSE)</f>
        <v>0004-0005</v>
      </c>
      <c r="D1534" s="8">
        <v>5001</v>
      </c>
      <c r="E1534" s="8">
        <v>2757695</v>
      </c>
      <c r="F1534" s="8">
        <v>41621</v>
      </c>
      <c r="G1534" s="8" t="s">
        <v>6241</v>
      </c>
      <c r="H1534" s="8" t="s">
        <v>249</v>
      </c>
      <c r="I1534" s="8" t="s">
        <v>90</v>
      </c>
      <c r="J1534" s="8" t="s">
        <v>12712</v>
      </c>
      <c r="K1534" s="8" t="s">
        <v>160</v>
      </c>
      <c r="L1534" s="8" t="s">
        <v>12713</v>
      </c>
      <c r="M1534" s="183">
        <v>45918.333333333343</v>
      </c>
      <c r="N1534" s="183">
        <v>45924.486805555563</v>
      </c>
      <c r="O1534" s="8"/>
      <c r="P1534" s="8" t="s">
        <v>8318</v>
      </c>
      <c r="Q1534" s="8" t="s">
        <v>8318</v>
      </c>
      <c r="R1534" s="8" t="s">
        <v>6245</v>
      </c>
      <c r="S1534" s="8" t="s">
        <v>6245</v>
      </c>
      <c r="T1534" s="8" t="s">
        <v>6246</v>
      </c>
      <c r="U1534" s="8" t="s">
        <v>7731</v>
      </c>
      <c r="V1534" s="8" t="s">
        <v>12714</v>
      </c>
      <c r="W1534" s="8" t="s">
        <v>165</v>
      </c>
      <c r="X1534" s="8"/>
      <c r="Y1534" s="94" t="str">
        <f>VLOOKUP(D1534,TIPOLOGIA!A:F,6,0)</f>
        <v>TIPO I</v>
      </c>
      <c r="Z1534" s="94" t="str">
        <f>VLOOKUP(D1534,TIPOLOGIA!A:F,5,0)</f>
        <v>TERRESTRE</v>
      </c>
      <c r="AA1534" s="8" t="s">
        <v>3793</v>
      </c>
      <c r="AB1534" s="8">
        <v>1</v>
      </c>
      <c r="AC1534" s="86">
        <f>IF(W1534="SOPORTE_TELEFÓNICO",'BASE LIQUIDACION REDEBAN 2025'!$B$19,IF(AND(W1534="VISITA_TÉCNICA",Y1534="TIPO II"),'BASE LIQUIDACION REDEBAN 2025'!$B$18,'BASE LIQUIDACION REDEBAN 2025'!$B$17))</f>
        <v>35779.500569199998</v>
      </c>
      <c r="AD1534" s="86">
        <v>0</v>
      </c>
      <c r="AE1534" s="86">
        <f t="shared" si="24"/>
        <v>35779.500569199998</v>
      </c>
      <c r="AG1534" s="78"/>
    </row>
    <row r="1535" spans="1:33" s="49" customFormat="1">
      <c r="A1535" s="8" t="s">
        <v>90</v>
      </c>
      <c r="B1535" s="94" t="str">
        <f>VLOOKUP(A1535,'CENTRO DE COSTOS'!A:D,4,FALSE)</f>
        <v>JUAN SEBASTIÁN RÍOS CASTRILLÓN</v>
      </c>
      <c r="C1535" s="94" t="str">
        <f>VLOOKUP(A1535,'CENTRO DE COSTOS'!A:D,2,FALSE)</f>
        <v>0004-0005</v>
      </c>
      <c r="D1535" s="8">
        <v>5001</v>
      </c>
      <c r="E1535" s="8">
        <v>2757850</v>
      </c>
      <c r="F1535" s="8">
        <v>41622</v>
      </c>
      <c r="G1535" s="8" t="s">
        <v>6241</v>
      </c>
      <c r="H1535" s="8" t="s">
        <v>249</v>
      </c>
      <c r="I1535" s="8" t="s">
        <v>90</v>
      </c>
      <c r="J1535" s="8" t="s">
        <v>12715</v>
      </c>
      <c r="K1535" s="8" t="s">
        <v>160</v>
      </c>
      <c r="L1535" s="8" t="s">
        <v>12716</v>
      </c>
      <c r="M1535" s="183">
        <v>45918.333333333343</v>
      </c>
      <c r="N1535" s="183">
        <v>45924.486805555563</v>
      </c>
      <c r="O1535" s="8"/>
      <c r="P1535" s="8" t="s">
        <v>8318</v>
      </c>
      <c r="Q1535" s="8" t="s">
        <v>8318</v>
      </c>
      <c r="R1535" s="8" t="s">
        <v>6245</v>
      </c>
      <c r="S1535" s="8" t="s">
        <v>6245</v>
      </c>
      <c r="T1535" s="8" t="s">
        <v>6246</v>
      </c>
      <c r="U1535" s="8" t="s">
        <v>7731</v>
      </c>
      <c r="V1535" s="8" t="s">
        <v>12714</v>
      </c>
      <c r="W1535" s="8" t="s">
        <v>165</v>
      </c>
      <c r="X1535" s="8"/>
      <c r="Y1535" s="94" t="str">
        <f>VLOOKUP(D1535,TIPOLOGIA!A:F,6,0)</f>
        <v>TIPO I</v>
      </c>
      <c r="Z1535" s="94" t="str">
        <f>VLOOKUP(D1535,TIPOLOGIA!A:F,5,0)</f>
        <v>TERRESTRE</v>
      </c>
      <c r="AA1535" s="8" t="s">
        <v>3793</v>
      </c>
      <c r="AB1535" s="8">
        <v>1</v>
      </c>
      <c r="AC1535" s="86">
        <f>IF(W1535="SOPORTE_TELEFÓNICO",'BASE LIQUIDACION REDEBAN 2025'!$B$19,IF(AND(W1535="VISITA_TÉCNICA",Y1535="TIPO II"),'BASE LIQUIDACION REDEBAN 2025'!$B$18,'BASE LIQUIDACION REDEBAN 2025'!$B$17))</f>
        <v>35779.500569199998</v>
      </c>
      <c r="AD1535" s="86">
        <v>0</v>
      </c>
      <c r="AE1535" s="86">
        <f t="shared" si="24"/>
        <v>35779.500569199998</v>
      </c>
      <c r="AG1535" s="78"/>
    </row>
    <row r="1536" spans="1:33" s="49" customFormat="1">
      <c r="A1536" s="8" t="s">
        <v>90</v>
      </c>
      <c r="B1536" s="94" t="str">
        <f>VLOOKUP(A1536,'CENTRO DE COSTOS'!A:D,4,FALSE)</f>
        <v>JUAN SEBASTIÁN RÍOS CASTRILLÓN</v>
      </c>
      <c r="C1536" s="94" t="str">
        <f>VLOOKUP(A1536,'CENTRO DE COSTOS'!A:D,2,FALSE)</f>
        <v>0004-0005</v>
      </c>
      <c r="D1536" s="8">
        <v>5001</v>
      </c>
      <c r="E1536" s="8">
        <v>2760144</v>
      </c>
      <c r="F1536" s="8">
        <v>56386</v>
      </c>
      <c r="G1536" s="8" t="s">
        <v>6241</v>
      </c>
      <c r="H1536" s="8" t="s">
        <v>249</v>
      </c>
      <c r="I1536" s="8" t="s">
        <v>90</v>
      </c>
      <c r="J1536" s="8" t="s">
        <v>12717</v>
      </c>
      <c r="K1536" s="8" t="s">
        <v>160</v>
      </c>
      <c r="L1536" s="8" t="s">
        <v>12718</v>
      </c>
      <c r="M1536" s="183">
        <v>45918.446527777778</v>
      </c>
      <c r="N1536" s="183">
        <v>45924.487500000003</v>
      </c>
      <c r="O1536" s="8"/>
      <c r="P1536" s="8" t="s">
        <v>8318</v>
      </c>
      <c r="Q1536" s="8" t="s">
        <v>8318</v>
      </c>
      <c r="R1536" s="8" t="s">
        <v>6245</v>
      </c>
      <c r="S1536" s="8" t="s">
        <v>6245</v>
      </c>
      <c r="T1536" s="8" t="s">
        <v>6246</v>
      </c>
      <c r="U1536" s="8" t="s">
        <v>7731</v>
      </c>
      <c r="V1536" s="8" t="s">
        <v>12719</v>
      </c>
      <c r="W1536" s="8" t="s">
        <v>165</v>
      </c>
      <c r="X1536" s="8"/>
      <c r="Y1536" s="94" t="str">
        <f>VLOOKUP(D1536,TIPOLOGIA!A:F,6,0)</f>
        <v>TIPO I</v>
      </c>
      <c r="Z1536" s="94" t="str">
        <f>VLOOKUP(D1536,TIPOLOGIA!A:F,5,0)</f>
        <v>TERRESTRE</v>
      </c>
      <c r="AA1536" s="8" t="s">
        <v>3793</v>
      </c>
      <c r="AB1536" s="8">
        <v>1</v>
      </c>
      <c r="AC1536" s="86">
        <f>IF(W1536="SOPORTE_TELEFÓNICO",'BASE LIQUIDACION REDEBAN 2025'!$B$19,IF(AND(W1536="VISITA_TÉCNICA",Y1536="TIPO II"),'BASE LIQUIDACION REDEBAN 2025'!$B$18,'BASE LIQUIDACION REDEBAN 2025'!$B$17))</f>
        <v>35779.500569199998</v>
      </c>
      <c r="AD1536" s="86">
        <v>0</v>
      </c>
      <c r="AE1536" s="86">
        <f t="shared" si="24"/>
        <v>35779.500569199998</v>
      </c>
      <c r="AG1536" s="78"/>
    </row>
    <row r="1537" spans="1:33" s="49" customFormat="1">
      <c r="A1537" s="8" t="s">
        <v>90</v>
      </c>
      <c r="B1537" s="94" t="str">
        <f>VLOOKUP(A1537,'CENTRO DE COSTOS'!A:D,4,FALSE)</f>
        <v>JUAN SEBASTIÁN RÍOS CASTRILLÓN</v>
      </c>
      <c r="C1537" s="94" t="str">
        <f>VLOOKUP(A1537,'CENTRO DE COSTOS'!A:D,2,FALSE)</f>
        <v>0004-0005</v>
      </c>
      <c r="D1537" s="8">
        <v>5001</v>
      </c>
      <c r="E1537" s="8">
        <v>2757474</v>
      </c>
      <c r="F1537" s="8">
        <v>47524</v>
      </c>
      <c r="G1537" s="8" t="s">
        <v>6241</v>
      </c>
      <c r="H1537" s="8" t="s">
        <v>249</v>
      </c>
      <c r="I1537" s="8" t="s">
        <v>90</v>
      </c>
      <c r="J1537" s="8" t="s">
        <v>12720</v>
      </c>
      <c r="K1537" s="8" t="s">
        <v>160</v>
      </c>
      <c r="L1537" s="8" t="s">
        <v>12721</v>
      </c>
      <c r="M1537" s="183">
        <v>45918.333333333343</v>
      </c>
      <c r="N1537" s="183">
        <v>45924.487500000003</v>
      </c>
      <c r="O1537" s="8"/>
      <c r="P1537" s="8" t="s">
        <v>8318</v>
      </c>
      <c r="Q1537" s="8" t="s">
        <v>8318</v>
      </c>
      <c r="R1537" s="8" t="s">
        <v>6245</v>
      </c>
      <c r="S1537" s="8" t="s">
        <v>6245</v>
      </c>
      <c r="T1537" s="8" t="s">
        <v>6246</v>
      </c>
      <c r="U1537" s="8" t="s">
        <v>7731</v>
      </c>
      <c r="V1537" s="8" t="s">
        <v>12722</v>
      </c>
      <c r="W1537" s="8" t="s">
        <v>165</v>
      </c>
      <c r="X1537" s="8"/>
      <c r="Y1537" s="94" t="str">
        <f>VLOOKUP(D1537,TIPOLOGIA!A:F,6,0)</f>
        <v>TIPO I</v>
      </c>
      <c r="Z1537" s="94" t="str">
        <f>VLOOKUP(D1537,TIPOLOGIA!A:F,5,0)</f>
        <v>TERRESTRE</v>
      </c>
      <c r="AA1537" s="8" t="s">
        <v>3793</v>
      </c>
      <c r="AB1537" s="8">
        <v>1</v>
      </c>
      <c r="AC1537" s="86">
        <f>IF(W1537="SOPORTE_TELEFÓNICO",'BASE LIQUIDACION REDEBAN 2025'!$B$19,IF(AND(W1537="VISITA_TÉCNICA",Y1537="TIPO II"),'BASE LIQUIDACION REDEBAN 2025'!$B$18,'BASE LIQUIDACION REDEBAN 2025'!$B$17))</f>
        <v>35779.500569199998</v>
      </c>
      <c r="AD1537" s="86">
        <v>0</v>
      </c>
      <c r="AE1537" s="86">
        <f t="shared" si="24"/>
        <v>35779.500569199998</v>
      </c>
      <c r="AG1537" s="78"/>
    </row>
    <row r="1538" spans="1:33" s="49" customFormat="1">
      <c r="A1538" s="8" t="s">
        <v>90</v>
      </c>
      <c r="B1538" s="94" t="str">
        <f>VLOOKUP(A1538,'CENTRO DE COSTOS'!A:D,4,FALSE)</f>
        <v>JUAN SEBASTIÁN RÍOS CASTRILLÓN</v>
      </c>
      <c r="C1538" s="94" t="str">
        <f>VLOOKUP(A1538,'CENTRO DE COSTOS'!A:D,2,FALSE)</f>
        <v>0004-0005</v>
      </c>
      <c r="D1538" s="8">
        <v>5360</v>
      </c>
      <c r="E1538" s="8">
        <v>2761180</v>
      </c>
      <c r="F1538" s="8">
        <v>79628</v>
      </c>
      <c r="G1538" s="8" t="s">
        <v>6241</v>
      </c>
      <c r="H1538" s="8" t="s">
        <v>249</v>
      </c>
      <c r="I1538" s="8" t="s">
        <v>354</v>
      </c>
      <c r="J1538" s="8" t="s">
        <v>12723</v>
      </c>
      <c r="K1538" s="8" t="s">
        <v>160</v>
      </c>
      <c r="L1538" s="8" t="s">
        <v>12724</v>
      </c>
      <c r="M1538" s="183">
        <v>45918.536805555559</v>
      </c>
      <c r="N1538" s="183">
        <v>45924.488194444442</v>
      </c>
      <c r="O1538" s="8"/>
      <c r="P1538" s="8" t="s">
        <v>8318</v>
      </c>
      <c r="Q1538" s="8" t="s">
        <v>8318</v>
      </c>
      <c r="R1538" s="8" t="s">
        <v>6245</v>
      </c>
      <c r="S1538" s="8" t="s">
        <v>6245</v>
      </c>
      <c r="T1538" s="8" t="s">
        <v>6246</v>
      </c>
      <c r="U1538" s="8" t="s">
        <v>7731</v>
      </c>
      <c r="V1538" s="8" t="s">
        <v>12725</v>
      </c>
      <c r="W1538" s="8" t="s">
        <v>165</v>
      </c>
      <c r="X1538" s="8"/>
      <c r="Y1538" s="94" t="str">
        <f>VLOOKUP(D1538,TIPOLOGIA!A:F,6,0)</f>
        <v>TIPO I</v>
      </c>
      <c r="Z1538" s="94" t="str">
        <f>VLOOKUP(D1538,TIPOLOGIA!A:F,5,0)</f>
        <v>TERRESTRE</v>
      </c>
      <c r="AA1538" s="8" t="s">
        <v>3793</v>
      </c>
      <c r="AB1538" s="8">
        <v>1</v>
      </c>
      <c r="AC1538" s="86">
        <f>IF(W1538="SOPORTE_TELEFÓNICO",'BASE LIQUIDACION REDEBAN 2025'!$B$19,IF(AND(W1538="VISITA_TÉCNICA",Y1538="TIPO II"),'BASE LIQUIDACION REDEBAN 2025'!$B$18,'BASE LIQUIDACION REDEBAN 2025'!$B$17))</f>
        <v>35779.500569199998</v>
      </c>
      <c r="AD1538" s="86">
        <v>0</v>
      </c>
      <c r="AE1538" s="86">
        <f t="shared" si="24"/>
        <v>35779.500569199998</v>
      </c>
      <c r="AG1538" s="78"/>
    </row>
    <row r="1539" spans="1:33" s="49" customFormat="1">
      <c r="A1539" s="8" t="s">
        <v>90</v>
      </c>
      <c r="B1539" s="94" t="str">
        <f>VLOOKUP(A1539,'CENTRO DE COSTOS'!A:D,4,FALSE)</f>
        <v>JUAN SEBASTIÁN RÍOS CASTRILLÓN</v>
      </c>
      <c r="C1539" s="94" t="str">
        <f>VLOOKUP(A1539,'CENTRO DE COSTOS'!A:D,2,FALSE)</f>
        <v>0004-0005</v>
      </c>
      <c r="D1539" s="8">
        <v>5001</v>
      </c>
      <c r="E1539" s="8">
        <v>2760618</v>
      </c>
      <c r="F1539" s="8">
        <v>20553</v>
      </c>
      <c r="G1539" s="8" t="s">
        <v>6241</v>
      </c>
      <c r="H1539" s="8" t="s">
        <v>249</v>
      </c>
      <c r="I1539" s="8" t="s">
        <v>90</v>
      </c>
      <c r="J1539" s="8" t="s">
        <v>12726</v>
      </c>
      <c r="K1539" s="8" t="s">
        <v>160</v>
      </c>
      <c r="L1539" s="8" t="s">
        <v>12727</v>
      </c>
      <c r="M1539" s="183">
        <v>45918.47152777778</v>
      </c>
      <c r="N1539" s="183">
        <v>45924.488194444442</v>
      </c>
      <c r="O1539" s="8"/>
      <c r="P1539" s="8" t="s">
        <v>8318</v>
      </c>
      <c r="Q1539" s="8" t="s">
        <v>8318</v>
      </c>
      <c r="R1539" s="8" t="s">
        <v>6245</v>
      </c>
      <c r="S1539" s="8" t="s">
        <v>6245</v>
      </c>
      <c r="T1539" s="8" t="s">
        <v>6246</v>
      </c>
      <c r="U1539" s="8" t="s">
        <v>7731</v>
      </c>
      <c r="V1539" s="8" t="s">
        <v>12728</v>
      </c>
      <c r="W1539" s="8" t="s">
        <v>165</v>
      </c>
      <c r="X1539" s="8"/>
      <c r="Y1539" s="94" t="str">
        <f>VLOOKUP(D1539,TIPOLOGIA!A:F,6,0)</f>
        <v>TIPO I</v>
      </c>
      <c r="Z1539" s="94" t="str">
        <f>VLOOKUP(D1539,TIPOLOGIA!A:F,5,0)</f>
        <v>TERRESTRE</v>
      </c>
      <c r="AA1539" s="8" t="s">
        <v>3793</v>
      </c>
      <c r="AB1539" s="8">
        <v>1</v>
      </c>
      <c r="AC1539" s="86">
        <f>IF(W1539="SOPORTE_TELEFÓNICO",'BASE LIQUIDACION REDEBAN 2025'!$B$19,IF(AND(W1539="VISITA_TÉCNICA",Y1539="TIPO II"),'BASE LIQUIDACION REDEBAN 2025'!$B$18,'BASE LIQUIDACION REDEBAN 2025'!$B$17))</f>
        <v>35779.500569199998</v>
      </c>
      <c r="AD1539" s="86">
        <v>0</v>
      </c>
      <c r="AE1539" s="86">
        <f t="shared" si="24"/>
        <v>35779.500569199998</v>
      </c>
      <c r="AG1539" s="78"/>
    </row>
    <row r="1540" spans="1:33" s="49" customFormat="1">
      <c r="A1540" s="8" t="s">
        <v>90</v>
      </c>
      <c r="B1540" s="94" t="str">
        <f>VLOOKUP(A1540,'CENTRO DE COSTOS'!A:D,4,FALSE)</f>
        <v>JUAN SEBASTIÁN RÍOS CASTRILLÓN</v>
      </c>
      <c r="C1540" s="94" t="str">
        <f>VLOOKUP(A1540,'CENTRO DE COSTOS'!A:D,2,FALSE)</f>
        <v>0004-0005</v>
      </c>
      <c r="D1540" s="8">
        <v>5001</v>
      </c>
      <c r="E1540" s="8">
        <v>2761542</v>
      </c>
      <c r="F1540" s="8">
        <v>80087</v>
      </c>
      <c r="G1540" s="8" t="s">
        <v>6241</v>
      </c>
      <c r="H1540" s="8" t="s">
        <v>249</v>
      </c>
      <c r="I1540" s="8" t="s">
        <v>90</v>
      </c>
      <c r="J1540" s="8" t="s">
        <v>12729</v>
      </c>
      <c r="K1540" s="8" t="s">
        <v>160</v>
      </c>
      <c r="L1540" s="8" t="s">
        <v>12730</v>
      </c>
      <c r="M1540" s="183">
        <v>45918.576388888891</v>
      </c>
      <c r="N1540" s="183">
        <v>45924.489583333343</v>
      </c>
      <c r="O1540" s="8"/>
      <c r="P1540" s="8" t="s">
        <v>8318</v>
      </c>
      <c r="Q1540" s="8" t="s">
        <v>8318</v>
      </c>
      <c r="R1540" s="8" t="s">
        <v>162</v>
      </c>
      <c r="S1540" s="8" t="s">
        <v>162</v>
      </c>
      <c r="T1540" s="8" t="s">
        <v>6246</v>
      </c>
      <c r="U1540" s="8" t="s">
        <v>7731</v>
      </c>
      <c r="V1540" s="8" t="s">
        <v>12731</v>
      </c>
      <c r="W1540" s="8" t="s">
        <v>165</v>
      </c>
      <c r="X1540" s="8"/>
      <c r="Y1540" s="94" t="str">
        <f>VLOOKUP(D1540,TIPOLOGIA!A:F,6,0)</f>
        <v>TIPO I</v>
      </c>
      <c r="Z1540" s="94" t="str">
        <f>VLOOKUP(D1540,TIPOLOGIA!A:F,5,0)</f>
        <v>TERRESTRE</v>
      </c>
      <c r="AA1540" s="8" t="s">
        <v>3793</v>
      </c>
      <c r="AB1540" s="8">
        <v>1</v>
      </c>
      <c r="AC1540" s="86">
        <f>IF(W1540="SOPORTE_TELEFÓNICO",'BASE LIQUIDACION REDEBAN 2025'!$B$19,IF(AND(W1540="VISITA_TÉCNICA",Y1540="TIPO II"),'BASE LIQUIDACION REDEBAN 2025'!$B$18,'BASE LIQUIDACION REDEBAN 2025'!$B$17))</f>
        <v>35779.500569199998</v>
      </c>
      <c r="AD1540" s="86">
        <v>0</v>
      </c>
      <c r="AE1540" s="86">
        <f t="shared" si="24"/>
        <v>35779.500569199998</v>
      </c>
      <c r="AG1540" s="78"/>
    </row>
    <row r="1541" spans="1:33" s="49" customFormat="1">
      <c r="A1541" s="8" t="s">
        <v>72</v>
      </c>
      <c r="B1541" s="94" t="str">
        <f>VLOOKUP(A1541,'CENTRO DE COSTOS'!A:D,4,FALSE)</f>
        <v>MIGUEL JULIÁN HERNÁNDEZ GUARÍN</v>
      </c>
      <c r="C1541" s="94" t="str">
        <f>VLOOKUP(A1541,'CENTRO DE COSTOS'!A:D,2,FALSE)</f>
        <v>0004-0008</v>
      </c>
      <c r="D1541" s="8">
        <v>68001</v>
      </c>
      <c r="E1541" s="8">
        <v>2781921</v>
      </c>
      <c r="F1541" s="8">
        <v>60115</v>
      </c>
      <c r="G1541" s="8" t="s">
        <v>6241</v>
      </c>
      <c r="H1541" s="8" t="s">
        <v>224</v>
      </c>
      <c r="I1541" s="8" t="s">
        <v>72</v>
      </c>
      <c r="J1541" s="8" t="s">
        <v>8359</v>
      </c>
      <c r="K1541" s="8" t="s">
        <v>160</v>
      </c>
      <c r="L1541" s="8" t="s">
        <v>12732</v>
      </c>
      <c r="M1541" s="183">
        <v>45923.554166666669</v>
      </c>
      <c r="N1541" s="183">
        <v>45924.490277777782</v>
      </c>
      <c r="O1541" s="8"/>
      <c r="P1541" s="8" t="s">
        <v>8318</v>
      </c>
      <c r="Q1541" s="8" t="s">
        <v>8318</v>
      </c>
      <c r="R1541" s="8" t="s">
        <v>6245</v>
      </c>
      <c r="S1541" s="8" t="s">
        <v>6245</v>
      </c>
      <c r="T1541" s="8" t="s">
        <v>6246</v>
      </c>
      <c r="U1541" s="8" t="s">
        <v>7731</v>
      </c>
      <c r="V1541" s="8" t="s">
        <v>12733</v>
      </c>
      <c r="W1541" s="8" t="s">
        <v>165</v>
      </c>
      <c r="X1541" s="8"/>
      <c r="Y1541" s="94" t="str">
        <f>VLOOKUP(D1541,TIPOLOGIA!A:F,6,0)</f>
        <v>TIPO I</v>
      </c>
      <c r="Z1541" s="94" t="str">
        <f>VLOOKUP(D1541,TIPOLOGIA!A:F,5,0)</f>
        <v>TERRESTRE</v>
      </c>
      <c r="AA1541" s="8" t="s">
        <v>1135</v>
      </c>
      <c r="AB1541" s="8">
        <v>1</v>
      </c>
      <c r="AC1541" s="86">
        <f>IF(W1541="SOPORTE_TELEFÓNICO",'BASE LIQUIDACION REDEBAN 2025'!$B$19,IF(AND(W1541="VISITA_TÉCNICA",Y1541="TIPO II"),'BASE LIQUIDACION REDEBAN 2025'!$B$18,'BASE LIQUIDACION REDEBAN 2025'!$B$17))</f>
        <v>35779.500569199998</v>
      </c>
      <c r="AD1541" s="86">
        <v>0</v>
      </c>
      <c r="AE1541" s="86">
        <f t="shared" si="24"/>
        <v>35779.500569199998</v>
      </c>
      <c r="AG1541" s="78"/>
    </row>
    <row r="1542" spans="1:33" s="49" customFormat="1">
      <c r="A1542" s="8" t="s">
        <v>90</v>
      </c>
      <c r="B1542" s="94" t="str">
        <f>VLOOKUP(A1542,'CENTRO DE COSTOS'!A:D,4,FALSE)</f>
        <v>JUAN SEBASTIÁN RÍOS CASTRILLÓN</v>
      </c>
      <c r="C1542" s="94" t="str">
        <f>VLOOKUP(A1542,'CENTRO DE COSTOS'!A:D,2,FALSE)</f>
        <v>0004-0005</v>
      </c>
      <c r="D1542" s="8">
        <v>5001</v>
      </c>
      <c r="E1542" s="8">
        <v>2780072</v>
      </c>
      <c r="F1542" s="8">
        <v>78231</v>
      </c>
      <c r="G1542" s="8" t="s">
        <v>6241</v>
      </c>
      <c r="H1542" s="8" t="s">
        <v>249</v>
      </c>
      <c r="I1542" s="8" t="s">
        <v>90</v>
      </c>
      <c r="J1542" s="8" t="s">
        <v>9082</v>
      </c>
      <c r="K1542" s="8" t="s">
        <v>160</v>
      </c>
      <c r="L1542" s="8" t="s">
        <v>12734</v>
      </c>
      <c r="M1542" s="183">
        <v>45923.427777777782</v>
      </c>
      <c r="N1542" s="183">
        <v>45924.490277777782</v>
      </c>
      <c r="O1542" s="8"/>
      <c r="P1542" s="8" t="s">
        <v>8318</v>
      </c>
      <c r="Q1542" s="8" t="s">
        <v>8318</v>
      </c>
      <c r="R1542" s="8" t="s">
        <v>243</v>
      </c>
      <c r="S1542" s="8" t="s">
        <v>244</v>
      </c>
      <c r="T1542" s="8" t="s">
        <v>7951</v>
      </c>
      <c r="U1542" s="8" t="s">
        <v>9387</v>
      </c>
      <c r="V1542" s="8"/>
      <c r="W1542" s="8" t="s">
        <v>1552</v>
      </c>
      <c r="X1542" s="8"/>
      <c r="Y1542" s="94" t="str">
        <f>VLOOKUP(D1542,TIPOLOGIA!A:F,6,0)</f>
        <v>TIPO I</v>
      </c>
      <c r="Z1542" s="94" t="str">
        <f>VLOOKUP(D1542,TIPOLOGIA!A:F,5,0)</f>
        <v>TERRESTRE</v>
      </c>
      <c r="AA1542" s="8"/>
      <c r="AB1542" s="8">
        <v>0</v>
      </c>
      <c r="AC1542" s="86">
        <f>IF(W1542="SOPORTE_TELEFÓNICO",'BASE LIQUIDACION REDEBAN 2025'!$B$19,IF(AND(W1542="VISITA_TÉCNICA",Y1542="TIPO II"),'BASE LIQUIDACION REDEBAN 2025'!$B$18,'BASE LIQUIDACION REDEBAN 2025'!$B$17))</f>
        <v>41241.0800752</v>
      </c>
      <c r="AD1542" s="86">
        <v>0</v>
      </c>
      <c r="AE1542" s="86">
        <f t="shared" si="24"/>
        <v>41241.0800752</v>
      </c>
      <c r="AG1542" s="78"/>
    </row>
    <row r="1543" spans="1:33" s="49" customFormat="1">
      <c r="A1543" s="8" t="s">
        <v>81</v>
      </c>
      <c r="B1543" s="94" t="str">
        <f>VLOOKUP(A1543,'CENTRO DE COSTOS'!A:D,4,FALSE)</f>
        <v>MIGUEL JULIÁN HERNÁNDEZ GUARÍN</v>
      </c>
      <c r="C1543" s="94" t="str">
        <f>VLOOKUP(A1543,'CENTRO DE COSTOS'!A:D,2,FALSE)</f>
        <v>0004-0008</v>
      </c>
      <c r="D1543" s="8">
        <v>54405</v>
      </c>
      <c r="E1543" s="8">
        <v>2777551</v>
      </c>
      <c r="F1543" s="8">
        <v>45605</v>
      </c>
      <c r="G1543" s="8" t="s">
        <v>6241</v>
      </c>
      <c r="H1543" s="8" t="s">
        <v>296</v>
      </c>
      <c r="I1543" s="8" t="s">
        <v>1126</v>
      </c>
      <c r="J1543" s="8" t="s">
        <v>12735</v>
      </c>
      <c r="K1543" s="8" t="s">
        <v>160</v>
      </c>
      <c r="L1543" s="8" t="s">
        <v>12736</v>
      </c>
      <c r="M1543" s="183">
        <v>45922.732638888891</v>
      </c>
      <c r="N1543" s="183">
        <v>45924.491666666669</v>
      </c>
      <c r="O1543" s="8"/>
      <c r="P1543" s="8" t="s">
        <v>8318</v>
      </c>
      <c r="Q1543" s="8" t="s">
        <v>8318</v>
      </c>
      <c r="R1543" s="8" t="s">
        <v>6245</v>
      </c>
      <c r="S1543" s="8" t="s">
        <v>6245</v>
      </c>
      <c r="T1543" s="8" t="s">
        <v>6246</v>
      </c>
      <c r="U1543" s="8" t="s">
        <v>7731</v>
      </c>
      <c r="V1543" s="8" t="s">
        <v>12737</v>
      </c>
      <c r="W1543" s="8" t="s">
        <v>165</v>
      </c>
      <c r="X1543" s="8"/>
      <c r="Y1543" s="94" t="str">
        <f>VLOOKUP(D1543,TIPOLOGIA!A:F,6,0)</f>
        <v>TIPO I</v>
      </c>
      <c r="Z1543" s="94" t="str">
        <f>VLOOKUP(D1543,TIPOLOGIA!A:F,5,0)</f>
        <v>TERRESTRE</v>
      </c>
      <c r="AA1543" s="8" t="s">
        <v>326</v>
      </c>
      <c r="AB1543" s="8">
        <v>1</v>
      </c>
      <c r="AC1543" s="86">
        <f>IF(W1543="SOPORTE_TELEFÓNICO",'BASE LIQUIDACION REDEBAN 2025'!$B$19,IF(AND(W1543="VISITA_TÉCNICA",Y1543="TIPO II"),'BASE LIQUIDACION REDEBAN 2025'!$B$18,'BASE LIQUIDACION REDEBAN 2025'!$B$17))</f>
        <v>35779.500569199998</v>
      </c>
      <c r="AD1543" s="86">
        <v>0</v>
      </c>
      <c r="AE1543" s="86">
        <f t="shared" si="24"/>
        <v>35779.500569199998</v>
      </c>
      <c r="AG1543" s="78"/>
    </row>
    <row r="1544" spans="1:33" s="49" customFormat="1">
      <c r="A1544" s="8" t="s">
        <v>92</v>
      </c>
      <c r="B1544" s="94" t="str">
        <f>VLOOKUP(A1544,'CENTRO DE COSTOS'!A:D,4,FALSE)</f>
        <v>KEVIN ALEXIS CORZO BUSTOS</v>
      </c>
      <c r="C1544" s="94" t="str">
        <f>VLOOKUP(A1544,'CENTRO DE COSTOS'!A:D,2,FALSE)</f>
        <v>0004-0007</v>
      </c>
      <c r="D1544" s="8">
        <v>41615</v>
      </c>
      <c r="E1544" s="8">
        <v>2781331</v>
      </c>
      <c r="F1544" s="8">
        <v>30918</v>
      </c>
      <c r="G1544" s="8" t="s">
        <v>6241</v>
      </c>
      <c r="H1544" s="8" t="s">
        <v>430</v>
      </c>
      <c r="I1544" s="8" t="s">
        <v>12738</v>
      </c>
      <c r="J1544" s="8" t="s">
        <v>12739</v>
      </c>
      <c r="K1544" s="8" t="s">
        <v>160</v>
      </c>
      <c r="L1544" s="8" t="s">
        <v>12740</v>
      </c>
      <c r="M1544" s="183">
        <v>45923.486805555563</v>
      </c>
      <c r="N1544" s="183">
        <v>45924.494444444441</v>
      </c>
      <c r="O1544" s="8"/>
      <c r="P1544" s="8" t="s">
        <v>8318</v>
      </c>
      <c r="Q1544" s="8" t="s">
        <v>8318</v>
      </c>
      <c r="R1544" s="8" t="s">
        <v>162</v>
      </c>
      <c r="S1544" s="8" t="s">
        <v>6245</v>
      </c>
      <c r="T1544" s="8" t="s">
        <v>6246</v>
      </c>
      <c r="U1544" s="8" t="s">
        <v>7731</v>
      </c>
      <c r="V1544" s="8" t="s">
        <v>12741</v>
      </c>
      <c r="W1544" s="8" t="s">
        <v>165</v>
      </c>
      <c r="X1544" s="8"/>
      <c r="Y1544" s="94" t="str">
        <f>VLOOKUP(D1544,TIPOLOGIA!A:F,6,0)</f>
        <v>TIPO I</v>
      </c>
      <c r="Z1544" s="94" t="str">
        <f>VLOOKUP(D1544,TIPOLOGIA!A:F,5,0)</f>
        <v>TERRESTRE</v>
      </c>
      <c r="AA1544" s="8" t="s">
        <v>1416</v>
      </c>
      <c r="AB1544" s="8">
        <v>1</v>
      </c>
      <c r="AC1544" s="86">
        <f>IF(W1544="SOPORTE_TELEFÓNICO",'BASE LIQUIDACION REDEBAN 2025'!$B$19,IF(AND(W1544="VISITA_TÉCNICA",Y1544="TIPO II"),'BASE LIQUIDACION REDEBAN 2025'!$B$18,'BASE LIQUIDACION REDEBAN 2025'!$B$17))</f>
        <v>35779.500569199998</v>
      </c>
      <c r="AD1544" s="86">
        <v>0</v>
      </c>
      <c r="AE1544" s="86">
        <f t="shared" si="24"/>
        <v>35779.500569199998</v>
      </c>
      <c r="AG1544" s="78"/>
    </row>
    <row r="1545" spans="1:33" s="49" customFormat="1">
      <c r="A1545" s="8" t="s">
        <v>68</v>
      </c>
      <c r="B1545" s="94" t="str">
        <f>VLOOKUP(A1545,'CENTRO DE COSTOS'!A:D,4,FALSE)</f>
        <v>WILLIAM ASDRUBAL ROZO ROZO</v>
      </c>
      <c r="C1545" s="94" t="str">
        <f>VLOOKUP(A1545,'CENTRO DE COSTOS'!A:D,2,FALSE)</f>
        <v>0004-0004</v>
      </c>
      <c r="D1545" s="8">
        <v>25754</v>
      </c>
      <c r="E1545" s="8">
        <v>2780278</v>
      </c>
      <c r="F1545" s="8">
        <v>12879</v>
      </c>
      <c r="G1545" s="8" t="s">
        <v>6241</v>
      </c>
      <c r="H1545" s="8" t="s">
        <v>417</v>
      </c>
      <c r="I1545" s="8" t="s">
        <v>418</v>
      </c>
      <c r="J1545" s="8" t="s">
        <v>12742</v>
      </c>
      <c r="K1545" s="8" t="s">
        <v>160</v>
      </c>
      <c r="L1545" s="8" t="s">
        <v>12743</v>
      </c>
      <c r="M1545" s="183">
        <v>45923.441666666673</v>
      </c>
      <c r="N1545" s="183">
        <v>45924.501388888893</v>
      </c>
      <c r="O1545" s="8"/>
      <c r="P1545" s="8" t="s">
        <v>8318</v>
      </c>
      <c r="Q1545" s="8" t="s">
        <v>8318</v>
      </c>
      <c r="R1545" s="8" t="s">
        <v>6245</v>
      </c>
      <c r="S1545" s="8" t="s">
        <v>6245</v>
      </c>
      <c r="T1545" s="8" t="s">
        <v>6246</v>
      </c>
      <c r="U1545" s="8" t="s">
        <v>7731</v>
      </c>
      <c r="V1545" s="8" t="s">
        <v>12744</v>
      </c>
      <c r="W1545" s="8" t="s">
        <v>165</v>
      </c>
      <c r="X1545" s="8"/>
      <c r="Y1545" s="94" t="str">
        <f>VLOOKUP(D1545,TIPOLOGIA!A:F,6,0)</f>
        <v>TIPO I</v>
      </c>
      <c r="Z1545" s="94" t="str">
        <f>VLOOKUP(D1545,TIPOLOGIA!A:F,5,0)</f>
        <v>TERRESTRE</v>
      </c>
      <c r="AA1545" s="8" t="s">
        <v>422</v>
      </c>
      <c r="AB1545" s="8">
        <v>1</v>
      </c>
      <c r="AC1545" s="86">
        <f>IF(W1545="SOPORTE_TELEFÓNICO",'BASE LIQUIDACION REDEBAN 2025'!$B$19,IF(AND(W1545="VISITA_TÉCNICA",Y1545="TIPO II"),'BASE LIQUIDACION REDEBAN 2025'!$B$18,'BASE LIQUIDACION REDEBAN 2025'!$B$17))</f>
        <v>35779.500569199998</v>
      </c>
      <c r="AD1545" s="86">
        <v>0</v>
      </c>
      <c r="AE1545" s="86">
        <f t="shared" si="24"/>
        <v>35779.500569199998</v>
      </c>
      <c r="AG1545" s="78"/>
    </row>
    <row r="1546" spans="1:33" s="49" customFormat="1">
      <c r="A1546" s="8" t="s">
        <v>81</v>
      </c>
      <c r="B1546" s="94" t="str">
        <f>VLOOKUP(A1546,'CENTRO DE COSTOS'!A:D,4,FALSE)</f>
        <v>MIGUEL JULIÁN HERNÁNDEZ GUARÍN</v>
      </c>
      <c r="C1546" s="94" t="str">
        <f>VLOOKUP(A1546,'CENTRO DE COSTOS'!A:D,2,FALSE)</f>
        <v>0004-0008</v>
      </c>
      <c r="D1546" s="8">
        <v>54001</v>
      </c>
      <c r="E1546" s="8">
        <v>2780026</v>
      </c>
      <c r="F1546" s="8">
        <v>58266</v>
      </c>
      <c r="G1546" s="8" t="s">
        <v>6241</v>
      </c>
      <c r="H1546" s="8" t="s">
        <v>296</v>
      </c>
      <c r="I1546" s="8" t="s">
        <v>81</v>
      </c>
      <c r="J1546" s="8" t="s">
        <v>10144</v>
      </c>
      <c r="K1546" s="8" t="s">
        <v>160</v>
      </c>
      <c r="L1546" s="8" t="s">
        <v>12745</v>
      </c>
      <c r="M1546" s="183">
        <v>45923.418055555558</v>
      </c>
      <c r="N1546" s="183">
        <v>45924.504166666673</v>
      </c>
      <c r="O1546" s="8"/>
      <c r="P1546" s="8" t="s">
        <v>8318</v>
      </c>
      <c r="Q1546" s="8" t="s">
        <v>8318</v>
      </c>
      <c r="R1546" s="8" t="s">
        <v>243</v>
      </c>
      <c r="S1546" s="8" t="s">
        <v>244</v>
      </c>
      <c r="T1546" s="8" t="s">
        <v>6246</v>
      </c>
      <c r="U1546" s="8" t="s">
        <v>7731</v>
      </c>
      <c r="V1546" s="8" t="s">
        <v>12746</v>
      </c>
      <c r="W1546" s="8" t="s">
        <v>165</v>
      </c>
      <c r="X1546" s="8"/>
      <c r="Y1546" s="94" t="str">
        <f>VLOOKUP(D1546,TIPOLOGIA!A:F,6,0)</f>
        <v>TIPO I</v>
      </c>
      <c r="Z1546" s="94" t="str">
        <f>VLOOKUP(D1546,TIPOLOGIA!A:F,5,0)</f>
        <v>TERRESTRE</v>
      </c>
      <c r="AA1546" s="8" t="s">
        <v>301</v>
      </c>
      <c r="AB1546" s="8">
        <v>1</v>
      </c>
      <c r="AC1546" s="86">
        <f>IF(W1546="SOPORTE_TELEFÓNICO",'BASE LIQUIDACION REDEBAN 2025'!$B$19,IF(AND(W1546="VISITA_TÉCNICA",Y1546="TIPO II"),'BASE LIQUIDACION REDEBAN 2025'!$B$18,'BASE LIQUIDACION REDEBAN 2025'!$B$17))</f>
        <v>35779.500569199998</v>
      </c>
      <c r="AD1546" s="86">
        <v>0</v>
      </c>
      <c r="AE1546" s="86">
        <f t="shared" si="24"/>
        <v>35779.500569199998</v>
      </c>
      <c r="AG1546" s="78"/>
    </row>
    <row r="1547" spans="1:33" s="49" customFormat="1">
      <c r="A1547" s="8" t="s">
        <v>68</v>
      </c>
      <c r="B1547" s="94" t="str">
        <f>VLOOKUP(A1547,'CENTRO DE COSTOS'!A:D,4,FALSE)</f>
        <v>WILLIAM ASDRUBAL ROZO ROZO</v>
      </c>
      <c r="C1547" s="94" t="str">
        <f>VLOOKUP(A1547,'CENTRO DE COSTOS'!A:D,2,FALSE)</f>
        <v>0004-0004</v>
      </c>
      <c r="D1547" s="8">
        <v>11001</v>
      </c>
      <c r="E1547" s="8">
        <v>2780377</v>
      </c>
      <c r="F1547" s="8">
        <v>79539</v>
      </c>
      <c r="G1547" s="8" t="s">
        <v>6241</v>
      </c>
      <c r="H1547" s="8" t="s">
        <v>417</v>
      </c>
      <c r="I1547" s="8" t="s">
        <v>68</v>
      </c>
      <c r="J1547" s="8" t="s">
        <v>12747</v>
      </c>
      <c r="K1547" s="8" t="s">
        <v>160</v>
      </c>
      <c r="L1547" s="8" t="s">
        <v>12748</v>
      </c>
      <c r="M1547" s="183">
        <v>45923.451388888891</v>
      </c>
      <c r="N1547" s="183">
        <v>45924.506944444453</v>
      </c>
      <c r="O1547" s="8"/>
      <c r="P1547" s="8" t="s">
        <v>8318</v>
      </c>
      <c r="Q1547" s="8" t="s">
        <v>8318</v>
      </c>
      <c r="R1547" s="8" t="s">
        <v>162</v>
      </c>
      <c r="S1547" s="8" t="s">
        <v>162</v>
      </c>
      <c r="T1547" s="8" t="s">
        <v>6246</v>
      </c>
      <c r="U1547" s="8" t="s">
        <v>7731</v>
      </c>
      <c r="V1547" s="8" t="s">
        <v>12749</v>
      </c>
      <c r="W1547" s="8" t="s">
        <v>165</v>
      </c>
      <c r="X1547" s="8"/>
      <c r="Y1547" s="94" t="str">
        <f>VLOOKUP(D1547,TIPOLOGIA!A:F,6,0)</f>
        <v>TIPO I</v>
      </c>
      <c r="Z1547" s="94" t="str">
        <f>VLOOKUP(D1547,TIPOLOGIA!A:F,5,0)</f>
        <v>TERRESTRE</v>
      </c>
      <c r="AA1547" s="8" t="s">
        <v>6345</v>
      </c>
      <c r="AB1547" s="8">
        <v>1</v>
      </c>
      <c r="AC1547" s="86">
        <f>IF(W1547="SOPORTE_TELEFÓNICO",'BASE LIQUIDACION REDEBAN 2025'!$B$19,IF(AND(W1547="VISITA_TÉCNICA",Y1547="TIPO II"),'BASE LIQUIDACION REDEBAN 2025'!$B$18,'BASE LIQUIDACION REDEBAN 2025'!$B$17))</f>
        <v>35779.500569199998</v>
      </c>
      <c r="AD1547" s="86">
        <v>0</v>
      </c>
      <c r="AE1547" s="86">
        <f t="shared" si="24"/>
        <v>35779.500569199998</v>
      </c>
      <c r="AG1547" s="78"/>
    </row>
    <row r="1548" spans="1:33" s="49" customFormat="1">
      <c r="A1548" s="8" t="s">
        <v>68</v>
      </c>
      <c r="B1548" s="94" t="str">
        <f>VLOOKUP(A1548,'CENTRO DE COSTOS'!A:D,4,FALSE)</f>
        <v>WILLIAM ASDRUBAL ROZO ROZO</v>
      </c>
      <c r="C1548" s="94" t="str">
        <f>VLOOKUP(A1548,'CENTRO DE COSTOS'!A:D,2,FALSE)</f>
        <v>0004-0004</v>
      </c>
      <c r="D1548" s="8">
        <v>11001</v>
      </c>
      <c r="E1548" s="8">
        <v>2781720</v>
      </c>
      <c r="F1548" s="8">
        <v>57571</v>
      </c>
      <c r="G1548" s="8" t="s">
        <v>6241</v>
      </c>
      <c r="H1548" s="8" t="s">
        <v>417</v>
      </c>
      <c r="I1548" s="8" t="s">
        <v>68</v>
      </c>
      <c r="J1548" s="8" t="s">
        <v>12750</v>
      </c>
      <c r="K1548" s="8" t="s">
        <v>160</v>
      </c>
      <c r="L1548" s="8" t="s">
        <v>12751</v>
      </c>
      <c r="M1548" s="183">
        <v>45923.54583333333</v>
      </c>
      <c r="N1548" s="183">
        <v>45924.512499999997</v>
      </c>
      <c r="O1548" s="8"/>
      <c r="P1548" s="8" t="s">
        <v>8318</v>
      </c>
      <c r="Q1548" s="8" t="s">
        <v>8318</v>
      </c>
      <c r="R1548" s="8" t="s">
        <v>6245</v>
      </c>
      <c r="S1548" s="8" t="s">
        <v>6245</v>
      </c>
      <c r="T1548" s="8" t="s">
        <v>6246</v>
      </c>
      <c r="U1548" s="8" t="s">
        <v>7731</v>
      </c>
      <c r="V1548" s="8" t="s">
        <v>12752</v>
      </c>
      <c r="W1548" s="8" t="s">
        <v>165</v>
      </c>
      <c r="X1548" s="8"/>
      <c r="Y1548" s="94" t="str">
        <f>VLOOKUP(D1548,TIPOLOGIA!A:F,6,0)</f>
        <v>TIPO I</v>
      </c>
      <c r="Z1548" s="94" t="str">
        <f>VLOOKUP(D1548,TIPOLOGIA!A:F,5,0)</f>
        <v>TERRESTRE</v>
      </c>
      <c r="AA1548" s="8" t="s">
        <v>3599</v>
      </c>
      <c r="AB1548" s="8">
        <v>1</v>
      </c>
      <c r="AC1548" s="86">
        <f>IF(W1548="SOPORTE_TELEFÓNICO",'BASE LIQUIDACION REDEBAN 2025'!$B$19,IF(AND(W1548="VISITA_TÉCNICA",Y1548="TIPO II"),'BASE LIQUIDACION REDEBAN 2025'!$B$18,'BASE LIQUIDACION REDEBAN 2025'!$B$17))</f>
        <v>35779.500569199998</v>
      </c>
      <c r="AD1548" s="86">
        <v>0</v>
      </c>
      <c r="AE1548" s="86">
        <f t="shared" si="24"/>
        <v>35779.500569199998</v>
      </c>
      <c r="AG1548" s="78"/>
    </row>
    <row r="1549" spans="1:33" s="49" customFormat="1">
      <c r="A1549" s="8" t="s">
        <v>68</v>
      </c>
      <c r="B1549" s="94" t="str">
        <f>VLOOKUP(A1549,'CENTRO DE COSTOS'!A:D,4,FALSE)</f>
        <v>WILLIAM ASDRUBAL ROZO ROZO</v>
      </c>
      <c r="C1549" s="94" t="str">
        <f>VLOOKUP(A1549,'CENTRO DE COSTOS'!A:D,2,FALSE)</f>
        <v>0004-0004</v>
      </c>
      <c r="D1549" s="8">
        <v>11001</v>
      </c>
      <c r="E1549" s="8">
        <v>2780392</v>
      </c>
      <c r="F1549" s="8">
        <v>79535</v>
      </c>
      <c r="G1549" s="8" t="s">
        <v>6241</v>
      </c>
      <c r="H1549" s="8" t="s">
        <v>417</v>
      </c>
      <c r="I1549" s="8" t="s">
        <v>68</v>
      </c>
      <c r="J1549" s="8" t="s">
        <v>12753</v>
      </c>
      <c r="K1549" s="8" t="s">
        <v>160</v>
      </c>
      <c r="L1549" s="8" t="s">
        <v>12754</v>
      </c>
      <c r="M1549" s="183">
        <v>45923.453472222223</v>
      </c>
      <c r="N1549" s="183">
        <v>45924.513888888891</v>
      </c>
      <c r="O1549" s="8"/>
      <c r="P1549" s="8" t="s">
        <v>8318</v>
      </c>
      <c r="Q1549" s="8" t="s">
        <v>8318</v>
      </c>
      <c r="R1549" s="8" t="s">
        <v>6245</v>
      </c>
      <c r="S1549" s="8" t="s">
        <v>6245</v>
      </c>
      <c r="T1549" s="8" t="s">
        <v>6246</v>
      </c>
      <c r="U1549" s="8" t="s">
        <v>7731</v>
      </c>
      <c r="V1549" s="8" t="s">
        <v>12755</v>
      </c>
      <c r="W1549" s="8" t="s">
        <v>165</v>
      </c>
      <c r="X1549" s="8"/>
      <c r="Y1549" s="94" t="str">
        <f>VLOOKUP(D1549,TIPOLOGIA!A:F,6,0)</f>
        <v>TIPO I</v>
      </c>
      <c r="Z1549" s="94" t="str">
        <f>VLOOKUP(D1549,TIPOLOGIA!A:F,5,0)</f>
        <v>TERRESTRE</v>
      </c>
      <c r="AA1549" s="8" t="s">
        <v>11639</v>
      </c>
      <c r="AB1549" s="8">
        <v>1</v>
      </c>
      <c r="AC1549" s="86">
        <f>IF(W1549="SOPORTE_TELEFÓNICO",'BASE LIQUIDACION REDEBAN 2025'!$B$19,IF(AND(W1549="VISITA_TÉCNICA",Y1549="TIPO II"),'BASE LIQUIDACION REDEBAN 2025'!$B$18,'BASE LIQUIDACION REDEBAN 2025'!$B$17))</f>
        <v>35779.500569199998</v>
      </c>
      <c r="AD1549" s="86">
        <v>0</v>
      </c>
      <c r="AE1549" s="86">
        <f t="shared" si="24"/>
        <v>35779.500569199998</v>
      </c>
      <c r="AG1549" s="78"/>
    </row>
    <row r="1550" spans="1:33" s="49" customFormat="1">
      <c r="A1550" s="8" t="s">
        <v>94</v>
      </c>
      <c r="B1550" s="94" t="str">
        <f>VLOOKUP(A1550,'CENTRO DE COSTOS'!A:D,4,FALSE)</f>
        <v>DIEGO FERNANDO HENAO CARDONA</v>
      </c>
      <c r="C1550" s="94" t="str">
        <f>VLOOKUP(A1550,'CENTRO DE COSTOS'!A:D,2,FALSE)</f>
        <v>0004-0002</v>
      </c>
      <c r="D1550" s="8">
        <v>66594</v>
      </c>
      <c r="E1550" s="8">
        <v>2774448</v>
      </c>
      <c r="F1550" s="8">
        <v>24847</v>
      </c>
      <c r="G1550" s="8" t="s">
        <v>6241</v>
      </c>
      <c r="H1550" s="8" t="s">
        <v>186</v>
      </c>
      <c r="I1550" s="8" t="s">
        <v>3101</v>
      </c>
      <c r="J1550" s="8" t="s">
        <v>12756</v>
      </c>
      <c r="K1550" s="8" t="s">
        <v>160</v>
      </c>
      <c r="L1550" s="8" t="s">
        <v>12757</v>
      </c>
      <c r="M1550" s="183">
        <v>45922.48541666667</v>
      </c>
      <c r="N1550" s="183">
        <v>45924.518750000003</v>
      </c>
      <c r="O1550" s="8"/>
      <c r="P1550" s="8" t="s">
        <v>8318</v>
      </c>
      <c r="Q1550" s="8" t="s">
        <v>8318</v>
      </c>
      <c r="R1550" s="8" t="s">
        <v>6245</v>
      </c>
      <c r="S1550" s="8" t="s">
        <v>6245</v>
      </c>
      <c r="T1550" s="8" t="s">
        <v>6246</v>
      </c>
      <c r="U1550" s="8" t="s">
        <v>7731</v>
      </c>
      <c r="V1550" s="8" t="s">
        <v>12758</v>
      </c>
      <c r="W1550" s="8" t="s">
        <v>165</v>
      </c>
      <c r="X1550" s="8"/>
      <c r="Y1550" s="94" t="str">
        <f>VLOOKUP(D1550,TIPOLOGIA!A:F,6,0)</f>
        <v>TIPO II</v>
      </c>
      <c r="Z1550" s="94" t="str">
        <f>VLOOKUP(D1550,TIPOLOGIA!A:F,5,0)</f>
        <v>TERRESTRE</v>
      </c>
      <c r="AA1550" s="8" t="s">
        <v>191</v>
      </c>
      <c r="AB1550" s="8">
        <v>1</v>
      </c>
      <c r="AC1550" s="86">
        <f>IF(W1550="SOPORTE_TELEFÓNICO",'BASE LIQUIDACION REDEBAN 2025'!$B$19,IF(AND(W1550="VISITA_TÉCNICA",Y1550="TIPO II"),'BASE LIQUIDACION REDEBAN 2025'!$B$18,'BASE LIQUIDACION REDEBAN 2025'!$B$17))</f>
        <v>67654.12000000001</v>
      </c>
      <c r="AD1550" s="86">
        <v>0</v>
      </c>
      <c r="AE1550" s="86">
        <f t="shared" si="24"/>
        <v>67654.12000000001</v>
      </c>
      <c r="AG1550" s="78"/>
    </row>
    <row r="1551" spans="1:33" s="49" customFormat="1">
      <c r="A1551" s="8" t="s">
        <v>100</v>
      </c>
      <c r="B1551" s="94" t="str">
        <f>VLOOKUP(A1551,'CENTRO DE COSTOS'!A:D,4,FALSE)</f>
        <v>KEVIN ALEXIS CORZO BUSTOS</v>
      </c>
      <c r="C1551" s="94" t="str">
        <f>VLOOKUP(A1551,'CENTRO DE COSTOS'!A:D,2,FALSE)</f>
        <v>0004-0007</v>
      </c>
      <c r="D1551" s="8">
        <v>50568</v>
      </c>
      <c r="E1551" s="8">
        <v>2770443</v>
      </c>
      <c r="F1551" s="8">
        <v>79407</v>
      </c>
      <c r="G1551" s="8" t="s">
        <v>6241</v>
      </c>
      <c r="H1551" s="8" t="s">
        <v>216</v>
      </c>
      <c r="I1551" s="8" t="s">
        <v>3630</v>
      </c>
      <c r="J1551" s="8" t="s">
        <v>9643</v>
      </c>
      <c r="K1551" s="8" t="s">
        <v>160</v>
      </c>
      <c r="L1551" s="8" t="s">
        <v>12759</v>
      </c>
      <c r="M1551" s="183">
        <v>45922.333333333343</v>
      </c>
      <c r="N1551" s="183">
        <v>45924.520138888889</v>
      </c>
      <c r="O1551" s="8"/>
      <c r="P1551" s="8" t="s">
        <v>8318</v>
      </c>
      <c r="Q1551" s="8" t="s">
        <v>8318</v>
      </c>
      <c r="R1551" s="8" t="s">
        <v>6245</v>
      </c>
      <c r="S1551" s="8" t="s">
        <v>6245</v>
      </c>
      <c r="T1551" s="8" t="s">
        <v>6246</v>
      </c>
      <c r="U1551" s="8" t="s">
        <v>7731</v>
      </c>
      <c r="V1551" s="8" t="s">
        <v>12760</v>
      </c>
      <c r="W1551" s="8" t="s">
        <v>8320</v>
      </c>
      <c r="X1551" s="8"/>
      <c r="Y1551" s="94" t="str">
        <f>VLOOKUP(D1551,TIPOLOGIA!A:F,6,0)</f>
        <v>TIPO III</v>
      </c>
      <c r="Z1551" s="94" t="str">
        <f>VLOOKUP(D1551,TIPOLOGIA!A:F,5,0)</f>
        <v>TERRESTRE</v>
      </c>
      <c r="AA1551" s="8"/>
      <c r="AB1551" s="8">
        <v>0</v>
      </c>
      <c r="AC1551" s="86">
        <f>IF(W1551="SOPORTE_TELEFÓNICO",'BASE LIQUIDACION REDEBAN 2025'!$B$19,IF(AND(W1551="VISITA_TÉCNICA",Y1551="TIPO II"),'BASE LIQUIDACION REDEBAN 2025'!$B$18,'BASE LIQUIDACION REDEBAN 2025'!$B$17))</f>
        <v>35779.500569199998</v>
      </c>
      <c r="AD1551" s="86">
        <v>0</v>
      </c>
      <c r="AE1551" s="86">
        <f t="shared" si="24"/>
        <v>35779.500569199998</v>
      </c>
      <c r="AG1551" s="78"/>
    </row>
    <row r="1552" spans="1:33" s="49" customFormat="1">
      <c r="A1552" s="8" t="s">
        <v>72</v>
      </c>
      <c r="B1552" s="94" t="str">
        <f>VLOOKUP(A1552,'CENTRO DE COSTOS'!A:D,4,FALSE)</f>
        <v>MIGUEL JULIÁN HERNÁNDEZ GUARÍN</v>
      </c>
      <c r="C1552" s="94" t="str">
        <f>VLOOKUP(A1552,'CENTRO DE COSTOS'!A:D,2,FALSE)</f>
        <v>0004-0008</v>
      </c>
      <c r="D1552" s="8">
        <v>68001</v>
      </c>
      <c r="E1552" s="8">
        <v>2775539</v>
      </c>
      <c r="F1552" s="8">
        <v>18908</v>
      </c>
      <c r="G1552" s="8" t="s">
        <v>6241</v>
      </c>
      <c r="H1552" s="8" t="s">
        <v>224</v>
      </c>
      <c r="I1552" s="8" t="s">
        <v>72</v>
      </c>
      <c r="J1552" s="8" t="s">
        <v>12761</v>
      </c>
      <c r="K1552" s="8" t="s">
        <v>160</v>
      </c>
      <c r="L1552" s="8" t="s">
        <v>12762</v>
      </c>
      <c r="M1552" s="183">
        <v>45922.581944444442</v>
      </c>
      <c r="N1552" s="183">
        <v>45924.522916666669</v>
      </c>
      <c r="O1552" s="8"/>
      <c r="P1552" s="8" t="s">
        <v>8318</v>
      </c>
      <c r="Q1552" s="8" t="s">
        <v>8318</v>
      </c>
      <c r="R1552" s="8" t="s">
        <v>357</v>
      </c>
      <c r="S1552" s="8" t="s">
        <v>358</v>
      </c>
      <c r="T1552" s="8" t="s">
        <v>6246</v>
      </c>
      <c r="U1552" s="8" t="s">
        <v>7731</v>
      </c>
      <c r="V1552" s="8" t="s">
        <v>12763</v>
      </c>
      <c r="W1552" s="8" t="s">
        <v>165</v>
      </c>
      <c r="X1552" s="8"/>
      <c r="Y1552" s="94" t="str">
        <f>VLOOKUP(D1552,TIPOLOGIA!A:F,6,0)</f>
        <v>TIPO I</v>
      </c>
      <c r="Z1552" s="94" t="str">
        <f>VLOOKUP(D1552,TIPOLOGIA!A:F,5,0)</f>
        <v>TERRESTRE</v>
      </c>
      <c r="AA1552" s="8" t="s">
        <v>1400</v>
      </c>
      <c r="AB1552" s="8">
        <v>1</v>
      </c>
      <c r="AC1552" s="86">
        <f>IF(W1552="SOPORTE_TELEFÓNICO",'BASE LIQUIDACION REDEBAN 2025'!$B$19,IF(AND(W1552="VISITA_TÉCNICA",Y1552="TIPO II"),'BASE LIQUIDACION REDEBAN 2025'!$B$18,'BASE LIQUIDACION REDEBAN 2025'!$B$17))</f>
        <v>35779.500569199998</v>
      </c>
      <c r="AD1552" s="86">
        <v>0</v>
      </c>
      <c r="AE1552" s="86">
        <f t="shared" si="24"/>
        <v>35779.500569199998</v>
      </c>
      <c r="AG1552" s="78"/>
    </row>
    <row r="1553" spans="1:33" s="49" customFormat="1">
      <c r="A1553" s="8" t="s">
        <v>68</v>
      </c>
      <c r="B1553" s="94" t="str">
        <f>VLOOKUP(A1553,'CENTRO DE COSTOS'!A:D,4,FALSE)</f>
        <v>WILLIAM ASDRUBAL ROZO ROZO</v>
      </c>
      <c r="C1553" s="94" t="str">
        <f>VLOOKUP(A1553,'CENTRO DE COSTOS'!A:D,2,FALSE)</f>
        <v>0004-0004</v>
      </c>
      <c r="D1553" s="8">
        <v>25754</v>
      </c>
      <c r="E1553" s="8">
        <v>2775373</v>
      </c>
      <c r="F1553" s="8">
        <v>75481</v>
      </c>
      <c r="G1553" s="8" t="s">
        <v>6241</v>
      </c>
      <c r="H1553" s="8" t="s">
        <v>417</v>
      </c>
      <c r="I1553" s="8" t="s">
        <v>418</v>
      </c>
      <c r="J1553" s="8" t="s">
        <v>12764</v>
      </c>
      <c r="K1553" s="8" t="s">
        <v>160</v>
      </c>
      <c r="L1553" s="8" t="s">
        <v>12765</v>
      </c>
      <c r="M1553" s="183">
        <v>45922.586111111108</v>
      </c>
      <c r="N1553" s="183">
        <v>45924.526388888888</v>
      </c>
      <c r="O1553" s="8"/>
      <c r="P1553" s="8" t="s">
        <v>8318</v>
      </c>
      <c r="Q1553" s="8" t="s">
        <v>8318</v>
      </c>
      <c r="R1553" s="8" t="s">
        <v>6245</v>
      </c>
      <c r="S1553" s="8" t="s">
        <v>6245</v>
      </c>
      <c r="T1553" s="8" t="s">
        <v>6246</v>
      </c>
      <c r="U1553" s="8" t="s">
        <v>7731</v>
      </c>
      <c r="V1553" s="8" t="s">
        <v>12766</v>
      </c>
      <c r="W1553" s="8" t="s">
        <v>165</v>
      </c>
      <c r="X1553" s="8"/>
      <c r="Y1553" s="94" t="str">
        <f>VLOOKUP(D1553,TIPOLOGIA!A:F,6,0)</f>
        <v>TIPO I</v>
      </c>
      <c r="Z1553" s="94" t="str">
        <f>VLOOKUP(D1553,TIPOLOGIA!A:F,5,0)</f>
        <v>TERRESTRE</v>
      </c>
      <c r="AA1553" s="8" t="s">
        <v>422</v>
      </c>
      <c r="AB1553" s="8">
        <v>1</v>
      </c>
      <c r="AC1553" s="86">
        <f>IF(W1553="SOPORTE_TELEFÓNICO",'BASE LIQUIDACION REDEBAN 2025'!$B$19,IF(AND(W1553="VISITA_TÉCNICA",Y1553="TIPO II"),'BASE LIQUIDACION REDEBAN 2025'!$B$18,'BASE LIQUIDACION REDEBAN 2025'!$B$17))</f>
        <v>35779.500569199998</v>
      </c>
      <c r="AD1553" s="86">
        <v>0</v>
      </c>
      <c r="AE1553" s="86">
        <f t="shared" si="24"/>
        <v>35779.500569199998</v>
      </c>
      <c r="AG1553" s="78"/>
    </row>
    <row r="1554" spans="1:33" s="49" customFormat="1">
      <c r="A1554" s="8" t="s">
        <v>60</v>
      </c>
      <c r="B1554" s="94" t="str">
        <f>VLOOKUP(A1554,'CENTRO DE COSTOS'!A:D,4,FALSE)</f>
        <v>JUAN SEBASTIÁN RÍOS CASTRILLÓN</v>
      </c>
      <c r="C1554" s="94" t="str">
        <f>VLOOKUP(A1554,'CENTRO DE COSTOS'!A:D,2,FALSE)</f>
        <v>0004-0005</v>
      </c>
      <c r="D1554" s="8">
        <v>27615</v>
      </c>
      <c r="E1554" s="8">
        <v>2748557</v>
      </c>
      <c r="F1554" s="8">
        <v>76760</v>
      </c>
      <c r="G1554" s="8" t="s">
        <v>6241</v>
      </c>
      <c r="H1554" s="8" t="s">
        <v>932</v>
      </c>
      <c r="I1554" s="8" t="s">
        <v>270</v>
      </c>
      <c r="J1554" s="8" t="s">
        <v>10359</v>
      </c>
      <c r="K1554" s="8" t="s">
        <v>160</v>
      </c>
      <c r="L1554" s="8" t="s">
        <v>12767</v>
      </c>
      <c r="M1554" s="183">
        <v>45916.525000000001</v>
      </c>
      <c r="N1554" s="183">
        <v>45924.530555555553</v>
      </c>
      <c r="O1554" s="8"/>
      <c r="P1554" s="8" t="s">
        <v>8318</v>
      </c>
      <c r="Q1554" s="8" t="s">
        <v>8318</v>
      </c>
      <c r="R1554" s="8" t="s">
        <v>6245</v>
      </c>
      <c r="S1554" s="8" t="s">
        <v>6245</v>
      </c>
      <c r="T1554" s="8" t="s">
        <v>6246</v>
      </c>
      <c r="U1554" s="8" t="s">
        <v>7731</v>
      </c>
      <c r="V1554" s="8" t="s">
        <v>12768</v>
      </c>
      <c r="W1554" s="8" t="s">
        <v>8320</v>
      </c>
      <c r="X1554" s="8"/>
      <c r="Y1554" s="94" t="str">
        <f>VLOOKUP(D1554,TIPOLOGIA!A:F,6,0)</f>
        <v>TIPO IV ESPECIAL</v>
      </c>
      <c r="Z1554" s="94" t="str">
        <f>VLOOKUP(D1554,TIPOLOGIA!A:F,5,0)</f>
        <v>TERRESTRE/FLUVIAL</v>
      </c>
      <c r="AA1554" s="8"/>
      <c r="AB1554" s="8">
        <v>0</v>
      </c>
      <c r="AC1554" s="86">
        <f>IF(W1554="SOPORTE_TELEFÓNICO",'BASE LIQUIDACION REDEBAN 2025'!$B$19,IF(AND(W1554="VISITA_TÉCNICA",Y1554="TIPO II"),'BASE LIQUIDACION REDEBAN 2025'!$B$18,'BASE LIQUIDACION REDEBAN 2025'!$B$17))</f>
        <v>35779.500569199998</v>
      </c>
      <c r="AD1554" s="86">
        <v>0</v>
      </c>
      <c r="AE1554" s="86">
        <f t="shared" si="24"/>
        <v>35779.500569199998</v>
      </c>
      <c r="AG1554" s="78"/>
    </row>
    <row r="1555" spans="1:33" s="49" customFormat="1">
      <c r="A1555" s="8" t="s">
        <v>99</v>
      </c>
      <c r="B1555" s="94" t="str">
        <f>VLOOKUP(A1555,'CENTRO DE COSTOS'!A:D,4,FALSE)</f>
        <v>JOSE MAURICIO HERNANDEZ ROJAS</v>
      </c>
      <c r="C1555" s="94" t="str">
        <f>VLOOKUP(A1555,'CENTRO DE COSTOS'!A:D,2,FALSE)</f>
        <v>0004-0001</v>
      </c>
      <c r="D1555" s="8">
        <v>20614</v>
      </c>
      <c r="E1555" s="8">
        <v>2757813</v>
      </c>
      <c r="F1555" s="8">
        <v>11703</v>
      </c>
      <c r="G1555" s="8" t="s">
        <v>6241</v>
      </c>
      <c r="H1555" s="8" t="s">
        <v>596</v>
      </c>
      <c r="I1555" s="8" t="s">
        <v>10188</v>
      </c>
      <c r="J1555" s="8" t="s">
        <v>12769</v>
      </c>
      <c r="K1555" s="8" t="s">
        <v>160</v>
      </c>
      <c r="L1555" s="8" t="s">
        <v>12770</v>
      </c>
      <c r="M1555" s="183">
        <v>45918.333333333343</v>
      </c>
      <c r="N1555" s="183">
        <v>45924.570138888892</v>
      </c>
      <c r="O1555" s="8"/>
      <c r="P1555" s="8" t="s">
        <v>8318</v>
      </c>
      <c r="Q1555" s="8" t="s">
        <v>8318</v>
      </c>
      <c r="R1555" s="8" t="s">
        <v>6245</v>
      </c>
      <c r="S1555" s="8" t="s">
        <v>6245</v>
      </c>
      <c r="T1555" s="8" t="s">
        <v>6246</v>
      </c>
      <c r="U1555" s="8" t="s">
        <v>7731</v>
      </c>
      <c r="V1555" s="8" t="s">
        <v>12771</v>
      </c>
      <c r="W1555" s="8" t="s">
        <v>8320</v>
      </c>
      <c r="X1555" s="8"/>
      <c r="Y1555" s="94" t="str">
        <f>VLOOKUP(D1555,TIPOLOGIA!A:F,6,0)</f>
        <v>TIPO IV</v>
      </c>
      <c r="Z1555" s="94" t="str">
        <f>VLOOKUP(D1555,TIPOLOGIA!A:F,5,0)</f>
        <v>TERRESTRE</v>
      </c>
      <c r="AA1555" s="8"/>
      <c r="AB1555" s="8">
        <v>0</v>
      </c>
      <c r="AC1555" s="86">
        <f>IF(W1555="SOPORTE_TELEFÓNICO",'BASE LIQUIDACION REDEBAN 2025'!$B$19,IF(AND(W1555="VISITA_TÉCNICA",Y1555="TIPO II"),'BASE LIQUIDACION REDEBAN 2025'!$B$18,'BASE LIQUIDACION REDEBAN 2025'!$B$17))</f>
        <v>35779.500569199998</v>
      </c>
      <c r="AD1555" s="86">
        <v>0</v>
      </c>
      <c r="AE1555" s="86">
        <f t="shared" si="24"/>
        <v>35779.500569199998</v>
      </c>
      <c r="AG1555" s="78"/>
    </row>
    <row r="1556" spans="1:33" s="49" customFormat="1">
      <c r="A1556" s="8" t="s">
        <v>94</v>
      </c>
      <c r="B1556" s="94" t="str">
        <f>VLOOKUP(A1556,'CENTRO DE COSTOS'!A:D,4,FALSE)</f>
        <v>DIEGO FERNANDO HENAO CARDONA</v>
      </c>
      <c r="C1556" s="94" t="str">
        <f>VLOOKUP(A1556,'CENTRO DE COSTOS'!A:D,2,FALSE)</f>
        <v>0004-0002</v>
      </c>
      <c r="D1556" s="8">
        <v>66170</v>
      </c>
      <c r="E1556" s="8">
        <v>2755787</v>
      </c>
      <c r="F1556" s="8">
        <v>72067</v>
      </c>
      <c r="G1556" s="8" t="s">
        <v>6241</v>
      </c>
      <c r="H1556" s="8" t="s">
        <v>186</v>
      </c>
      <c r="I1556" s="8" t="s">
        <v>1793</v>
      </c>
      <c r="J1556" s="8" t="s">
        <v>12772</v>
      </c>
      <c r="K1556" s="8" t="s">
        <v>160</v>
      </c>
      <c r="L1556" s="8" t="s">
        <v>12773</v>
      </c>
      <c r="M1556" s="183">
        <v>45917.619444444441</v>
      </c>
      <c r="N1556" s="183">
        <v>45924.57708333333</v>
      </c>
      <c r="O1556" s="8"/>
      <c r="P1556" s="8" t="s">
        <v>8318</v>
      </c>
      <c r="Q1556" s="8" t="s">
        <v>8318</v>
      </c>
      <c r="R1556" s="8" t="s">
        <v>243</v>
      </c>
      <c r="S1556" s="8" t="s">
        <v>244</v>
      </c>
      <c r="T1556" s="8" t="s">
        <v>6246</v>
      </c>
      <c r="U1556" s="8" t="s">
        <v>7731</v>
      </c>
      <c r="V1556" s="8" t="s">
        <v>12774</v>
      </c>
      <c r="W1556" s="8" t="s">
        <v>165</v>
      </c>
      <c r="X1556" s="8"/>
      <c r="Y1556" s="94" t="str">
        <f>VLOOKUP(D1556,TIPOLOGIA!A:F,6,0)</f>
        <v>TIPO I</v>
      </c>
      <c r="Z1556" s="94" t="str">
        <f>VLOOKUP(D1556,TIPOLOGIA!A:F,5,0)</f>
        <v>TERRESTRE</v>
      </c>
      <c r="AA1556" s="8" t="s">
        <v>1533</v>
      </c>
      <c r="AB1556" s="8">
        <v>1</v>
      </c>
      <c r="AC1556" s="86">
        <f>IF(W1556="SOPORTE_TELEFÓNICO",'BASE LIQUIDACION REDEBAN 2025'!$B$19,IF(AND(W1556="VISITA_TÉCNICA",Y1556="TIPO II"),'BASE LIQUIDACION REDEBAN 2025'!$B$18,'BASE LIQUIDACION REDEBAN 2025'!$B$17))</f>
        <v>35779.500569199998</v>
      </c>
      <c r="AD1556" s="86">
        <v>0</v>
      </c>
      <c r="AE1556" s="86">
        <f t="shared" si="24"/>
        <v>35779.500569199998</v>
      </c>
      <c r="AG1556" s="78"/>
    </row>
    <row r="1557" spans="1:33" s="49" customFormat="1">
      <c r="A1557" s="8" t="s">
        <v>76</v>
      </c>
      <c r="B1557" s="94" t="str">
        <f>VLOOKUP(A1557,'CENTRO DE COSTOS'!A:D,4,FALSE)</f>
        <v>DIEGO FERNANDO HENAO CARDONA</v>
      </c>
      <c r="C1557" s="94" t="str">
        <f>VLOOKUP(A1557,'CENTRO DE COSTOS'!A:D,2,FALSE)</f>
        <v>0004-0003</v>
      </c>
      <c r="D1557" s="8">
        <v>76001</v>
      </c>
      <c r="E1557" s="8">
        <v>2777666</v>
      </c>
      <c r="F1557" s="8">
        <v>79693</v>
      </c>
      <c r="G1557" s="8" t="s">
        <v>6241</v>
      </c>
      <c r="H1557" s="8" t="s">
        <v>232</v>
      </c>
      <c r="I1557" s="8" t="s">
        <v>76</v>
      </c>
      <c r="J1557" s="8" t="s">
        <v>12775</v>
      </c>
      <c r="K1557" s="8" t="s">
        <v>160</v>
      </c>
      <c r="L1557" s="8" t="s">
        <v>12776</v>
      </c>
      <c r="M1557" s="183">
        <v>45923.333333333343</v>
      </c>
      <c r="N1557" s="183">
        <v>45924.592361111107</v>
      </c>
      <c r="O1557" s="8"/>
      <c r="P1557" s="8" t="s">
        <v>8318</v>
      </c>
      <c r="Q1557" s="8" t="s">
        <v>8318</v>
      </c>
      <c r="R1557" s="8" t="s">
        <v>243</v>
      </c>
      <c r="S1557" s="8" t="s">
        <v>365</v>
      </c>
      <c r="T1557" s="8" t="s">
        <v>6246</v>
      </c>
      <c r="U1557" s="8" t="s">
        <v>7731</v>
      </c>
      <c r="V1557" s="8" t="s">
        <v>12777</v>
      </c>
      <c r="W1557" s="8" t="s">
        <v>165</v>
      </c>
      <c r="X1557" s="8"/>
      <c r="Y1557" s="94" t="str">
        <f>VLOOKUP(D1557,TIPOLOGIA!A:F,6,0)</f>
        <v>TIPO I</v>
      </c>
      <c r="Z1557" s="94" t="str">
        <f>VLOOKUP(D1557,TIPOLOGIA!A:F,5,0)</f>
        <v>TERRESTRE</v>
      </c>
      <c r="AA1557" s="8" t="s">
        <v>1498</v>
      </c>
      <c r="AB1557" s="8">
        <v>1</v>
      </c>
      <c r="AC1557" s="86">
        <f>IF(W1557="SOPORTE_TELEFÓNICO",'BASE LIQUIDACION REDEBAN 2025'!$B$19,IF(AND(W1557="VISITA_TÉCNICA",Y1557="TIPO II"),'BASE LIQUIDACION REDEBAN 2025'!$B$18,'BASE LIQUIDACION REDEBAN 2025'!$B$17))</f>
        <v>35779.500569199998</v>
      </c>
      <c r="AD1557" s="86">
        <v>0</v>
      </c>
      <c r="AE1557" s="86">
        <f t="shared" si="24"/>
        <v>35779.500569199998</v>
      </c>
      <c r="AG1557" s="78"/>
    </row>
    <row r="1558" spans="1:33" s="49" customFormat="1">
      <c r="A1558" s="8" t="s">
        <v>87</v>
      </c>
      <c r="B1558" s="94" t="str">
        <f>VLOOKUP(A1558,'CENTRO DE COSTOS'!A:D,4,FALSE)</f>
        <v>DIEGO FERNANDO HENAO CARDONA</v>
      </c>
      <c r="C1558" s="94" t="str">
        <f>VLOOKUP(A1558,'CENTRO DE COSTOS'!A:D,2,FALSE)</f>
        <v>0004-0002</v>
      </c>
      <c r="D1558" s="8">
        <v>17001</v>
      </c>
      <c r="E1558" s="8">
        <v>2779143</v>
      </c>
      <c r="F1558" s="8">
        <v>80454</v>
      </c>
      <c r="G1558" s="8" t="s">
        <v>6241</v>
      </c>
      <c r="H1558" s="8" t="s">
        <v>269</v>
      </c>
      <c r="I1558" s="8" t="s">
        <v>87</v>
      </c>
      <c r="J1558" s="8" t="s">
        <v>12778</v>
      </c>
      <c r="K1558" s="8" t="s">
        <v>160</v>
      </c>
      <c r="L1558" s="8" t="s">
        <v>12779</v>
      </c>
      <c r="M1558" s="183">
        <v>45923.371527777781</v>
      </c>
      <c r="N1558" s="183">
        <v>45924.595833333333</v>
      </c>
      <c r="O1558" s="8"/>
      <c r="P1558" s="8" t="s">
        <v>8318</v>
      </c>
      <c r="Q1558" s="8" t="s">
        <v>8318</v>
      </c>
      <c r="R1558" s="8" t="s">
        <v>162</v>
      </c>
      <c r="S1558" s="8" t="s">
        <v>162</v>
      </c>
      <c r="T1558" s="8" t="s">
        <v>6246</v>
      </c>
      <c r="U1558" s="8" t="s">
        <v>7731</v>
      </c>
      <c r="V1558" s="8" t="s">
        <v>12780</v>
      </c>
      <c r="W1558" s="8" t="s">
        <v>165</v>
      </c>
      <c r="X1558" s="8"/>
      <c r="Y1558" s="94" t="str">
        <f>VLOOKUP(D1558,TIPOLOGIA!A:F,6,0)</f>
        <v>TIPO I</v>
      </c>
      <c r="Z1558" s="94" t="str">
        <f>VLOOKUP(D1558,TIPOLOGIA!A:F,5,0)</f>
        <v>TERRESTRE</v>
      </c>
      <c r="AA1558" s="8" t="s">
        <v>287</v>
      </c>
      <c r="AB1558" s="8">
        <v>1</v>
      </c>
      <c r="AC1558" s="86">
        <f>IF(W1558="SOPORTE_TELEFÓNICO",'BASE LIQUIDACION REDEBAN 2025'!$B$19,IF(AND(W1558="VISITA_TÉCNICA",Y1558="TIPO II"),'BASE LIQUIDACION REDEBAN 2025'!$B$18,'BASE LIQUIDACION REDEBAN 2025'!$B$17))</f>
        <v>35779.500569199998</v>
      </c>
      <c r="AD1558" s="86">
        <v>0</v>
      </c>
      <c r="AE1558" s="86">
        <f t="shared" si="24"/>
        <v>35779.500569199998</v>
      </c>
      <c r="AG1558" s="78"/>
    </row>
    <row r="1559" spans="1:33" s="49" customFormat="1">
      <c r="A1559" s="8" t="s">
        <v>76</v>
      </c>
      <c r="B1559" s="94" t="str">
        <f>VLOOKUP(A1559,'CENTRO DE COSTOS'!A:D,4,FALSE)</f>
        <v>DIEGO FERNANDO HENAO CARDONA</v>
      </c>
      <c r="C1559" s="94" t="str">
        <f>VLOOKUP(A1559,'CENTRO DE COSTOS'!A:D,2,FALSE)</f>
        <v>0004-0003</v>
      </c>
      <c r="D1559" s="8">
        <v>76001</v>
      </c>
      <c r="E1559" s="8">
        <v>2781089</v>
      </c>
      <c r="F1559" s="8">
        <v>76632</v>
      </c>
      <c r="G1559" s="8" t="s">
        <v>6241</v>
      </c>
      <c r="H1559" s="8" t="s">
        <v>232</v>
      </c>
      <c r="I1559" s="8" t="s">
        <v>76</v>
      </c>
      <c r="J1559" s="8" t="s">
        <v>12781</v>
      </c>
      <c r="K1559" s="8" t="s">
        <v>160</v>
      </c>
      <c r="L1559" s="8" t="s">
        <v>12782</v>
      </c>
      <c r="M1559" s="183">
        <v>45923.481944444437</v>
      </c>
      <c r="N1559" s="183">
        <v>45924.598611111112</v>
      </c>
      <c r="O1559" s="8"/>
      <c r="P1559" s="8" t="s">
        <v>8318</v>
      </c>
      <c r="Q1559" s="8" t="s">
        <v>8318</v>
      </c>
      <c r="R1559" s="8" t="s">
        <v>6245</v>
      </c>
      <c r="S1559" s="8" t="s">
        <v>6245</v>
      </c>
      <c r="T1559" s="8" t="s">
        <v>6246</v>
      </c>
      <c r="U1559" s="8" t="s">
        <v>7731</v>
      </c>
      <c r="V1559" s="8" t="s">
        <v>12783</v>
      </c>
      <c r="W1559" s="8" t="s">
        <v>165</v>
      </c>
      <c r="X1559" s="8"/>
      <c r="Y1559" s="94" t="str">
        <f>VLOOKUP(D1559,TIPOLOGIA!A:F,6,0)</f>
        <v>TIPO I</v>
      </c>
      <c r="Z1559" s="94" t="str">
        <f>VLOOKUP(D1559,TIPOLOGIA!A:F,5,0)</f>
        <v>TERRESTRE</v>
      </c>
      <c r="AA1559" s="8" t="s">
        <v>206</v>
      </c>
      <c r="AB1559" s="8">
        <v>1</v>
      </c>
      <c r="AC1559" s="86">
        <f>IF(W1559="SOPORTE_TELEFÓNICO",'BASE LIQUIDACION REDEBAN 2025'!$B$19,IF(AND(W1559="VISITA_TÉCNICA",Y1559="TIPO II"),'BASE LIQUIDACION REDEBAN 2025'!$B$18,'BASE LIQUIDACION REDEBAN 2025'!$B$17))</f>
        <v>35779.500569199998</v>
      </c>
      <c r="AD1559" s="86">
        <v>0</v>
      </c>
      <c r="AE1559" s="86">
        <f t="shared" si="24"/>
        <v>35779.500569199998</v>
      </c>
      <c r="AG1559" s="78"/>
    </row>
    <row r="1560" spans="1:33" s="49" customFormat="1">
      <c r="A1560" s="8" t="s">
        <v>64</v>
      </c>
      <c r="B1560" s="94" t="str">
        <f>VLOOKUP(A1560,'CENTRO DE COSTOS'!A:D,4,FALSE)</f>
        <v>JOSE MAURICIO HERNANDEZ ROJAS</v>
      </c>
      <c r="C1560" s="94" t="str">
        <f>VLOOKUP(A1560,'CENTRO DE COSTOS'!A:D,2,FALSE)</f>
        <v>0004-0001</v>
      </c>
      <c r="D1560" s="8">
        <v>8758</v>
      </c>
      <c r="E1560" s="8">
        <v>2772856</v>
      </c>
      <c r="F1560" s="8">
        <v>80424</v>
      </c>
      <c r="G1560" s="8" t="s">
        <v>6241</v>
      </c>
      <c r="H1560" s="8" t="s">
        <v>1045</v>
      </c>
      <c r="I1560" s="8" t="s">
        <v>1051</v>
      </c>
      <c r="J1560" s="8" t="s">
        <v>8983</v>
      </c>
      <c r="K1560" s="8" t="s">
        <v>160</v>
      </c>
      <c r="L1560" s="8" t="s">
        <v>12784</v>
      </c>
      <c r="M1560" s="183">
        <v>45922.404861111107</v>
      </c>
      <c r="N1560" s="183">
        <v>45924.6</v>
      </c>
      <c r="O1560" s="8"/>
      <c r="P1560" s="8" t="s">
        <v>8318</v>
      </c>
      <c r="Q1560" s="8" t="s">
        <v>8318</v>
      </c>
      <c r="R1560" s="8" t="s">
        <v>162</v>
      </c>
      <c r="S1560" s="8" t="s">
        <v>162</v>
      </c>
      <c r="T1560" s="8" t="s">
        <v>7735</v>
      </c>
      <c r="U1560" s="8" t="s">
        <v>12785</v>
      </c>
      <c r="V1560" s="8" t="s">
        <v>12786</v>
      </c>
      <c r="W1560" s="8" t="s">
        <v>165</v>
      </c>
      <c r="X1560" s="8"/>
      <c r="Y1560" s="94" t="str">
        <f>VLOOKUP(D1560,TIPOLOGIA!A:F,6,0)</f>
        <v>TIPO I</v>
      </c>
      <c r="Z1560" s="94" t="str">
        <f>VLOOKUP(D1560,TIPOLOGIA!A:F,5,0)</f>
        <v>TERRESTRE</v>
      </c>
      <c r="AA1560" s="8" t="s">
        <v>1049</v>
      </c>
      <c r="AB1560" s="8">
        <v>1</v>
      </c>
      <c r="AC1560" s="86">
        <f>IF(W1560="SOPORTE_TELEFÓNICO",'BASE LIQUIDACION REDEBAN 2025'!$B$19,IF(AND(W1560="VISITA_TÉCNICA",Y1560="TIPO II"),'BASE LIQUIDACION REDEBAN 2025'!$B$18,'BASE LIQUIDACION REDEBAN 2025'!$B$17))</f>
        <v>35779.500569199998</v>
      </c>
      <c r="AD1560" s="86">
        <v>0</v>
      </c>
      <c r="AE1560" s="86">
        <f t="shared" si="24"/>
        <v>35779.500569199998</v>
      </c>
      <c r="AG1560" s="78"/>
    </row>
    <row r="1561" spans="1:33" s="49" customFormat="1">
      <c r="A1561" s="8" t="s">
        <v>60</v>
      </c>
      <c r="B1561" s="94" t="str">
        <f>VLOOKUP(A1561,'CENTRO DE COSTOS'!A:D,4,FALSE)</f>
        <v>JUAN SEBASTIÁN RÍOS CASTRILLÓN</v>
      </c>
      <c r="C1561" s="94" t="str">
        <f>VLOOKUP(A1561,'CENTRO DE COSTOS'!A:D,2,FALSE)</f>
        <v>0004-0005</v>
      </c>
      <c r="D1561" s="8">
        <v>5147</v>
      </c>
      <c r="E1561" s="8">
        <v>2774516</v>
      </c>
      <c r="F1561" s="8">
        <v>77847</v>
      </c>
      <c r="G1561" s="8" t="s">
        <v>6241</v>
      </c>
      <c r="H1561" s="8" t="s">
        <v>249</v>
      </c>
      <c r="I1561" s="8" t="s">
        <v>1016</v>
      </c>
      <c r="J1561" s="8" t="s">
        <v>12787</v>
      </c>
      <c r="K1561" s="8" t="s">
        <v>160</v>
      </c>
      <c r="L1561" s="8" t="s">
        <v>12788</v>
      </c>
      <c r="M1561" s="183">
        <v>45922.479166666657</v>
      </c>
      <c r="N1561" s="183">
        <v>45924.602777777778</v>
      </c>
      <c r="O1561" s="8"/>
      <c r="P1561" s="8" t="s">
        <v>8318</v>
      </c>
      <c r="Q1561" s="8" t="s">
        <v>8318</v>
      </c>
      <c r="R1561" s="8" t="s">
        <v>243</v>
      </c>
      <c r="S1561" s="8" t="s">
        <v>244</v>
      </c>
      <c r="T1561" s="8" t="s">
        <v>6246</v>
      </c>
      <c r="U1561" s="8" t="s">
        <v>7731</v>
      </c>
      <c r="V1561" s="8" t="s">
        <v>12789</v>
      </c>
      <c r="W1561" s="8" t="s">
        <v>165</v>
      </c>
      <c r="X1561" s="8"/>
      <c r="Y1561" s="94" t="str">
        <f>VLOOKUP(D1561,TIPOLOGIA!A:F,6,0)</f>
        <v>TIPO I</v>
      </c>
      <c r="Z1561" s="94" t="str">
        <f>VLOOKUP(D1561,TIPOLOGIA!A:F,5,0)</f>
        <v>TERRESTRE</v>
      </c>
      <c r="AA1561" s="8" t="s">
        <v>261</v>
      </c>
      <c r="AB1561" s="8">
        <v>1</v>
      </c>
      <c r="AC1561" s="86">
        <f>IF(W1561="SOPORTE_TELEFÓNICO",'BASE LIQUIDACION REDEBAN 2025'!$B$19,IF(AND(W1561="VISITA_TÉCNICA",Y1561="TIPO II"),'BASE LIQUIDACION REDEBAN 2025'!$B$18,'BASE LIQUIDACION REDEBAN 2025'!$B$17))</f>
        <v>35779.500569199998</v>
      </c>
      <c r="AD1561" s="86">
        <v>0</v>
      </c>
      <c r="AE1561" s="86">
        <f t="shared" si="24"/>
        <v>35779.500569199998</v>
      </c>
      <c r="AG1561" s="78"/>
    </row>
    <row r="1562" spans="1:33" s="49" customFormat="1">
      <c r="A1562" s="8" t="s">
        <v>90</v>
      </c>
      <c r="B1562" s="94" t="str">
        <f>VLOOKUP(A1562,'CENTRO DE COSTOS'!A:D,4,FALSE)</f>
        <v>JUAN SEBASTIÁN RÍOS CASTRILLÓN</v>
      </c>
      <c r="C1562" s="94" t="str">
        <f>VLOOKUP(A1562,'CENTRO DE COSTOS'!A:D,2,FALSE)</f>
        <v>0004-0005</v>
      </c>
      <c r="D1562" s="8">
        <v>5615</v>
      </c>
      <c r="E1562" s="8">
        <v>2781134</v>
      </c>
      <c r="F1562" s="8">
        <v>62079</v>
      </c>
      <c r="G1562" s="8" t="s">
        <v>6241</v>
      </c>
      <c r="H1562" s="8" t="s">
        <v>249</v>
      </c>
      <c r="I1562" s="8" t="s">
        <v>1026</v>
      </c>
      <c r="J1562" s="8" t="s">
        <v>12790</v>
      </c>
      <c r="K1562" s="8" t="s">
        <v>160</v>
      </c>
      <c r="L1562" s="8" t="s">
        <v>12791</v>
      </c>
      <c r="M1562" s="183">
        <v>45923.488194444442</v>
      </c>
      <c r="N1562" s="183">
        <v>45924.605555555558</v>
      </c>
      <c r="O1562" s="8"/>
      <c r="P1562" s="8" t="s">
        <v>8318</v>
      </c>
      <c r="Q1562" s="8" t="s">
        <v>8318</v>
      </c>
      <c r="R1562" s="8" t="s">
        <v>6245</v>
      </c>
      <c r="S1562" s="8" t="s">
        <v>6245</v>
      </c>
      <c r="T1562" s="8" t="s">
        <v>6246</v>
      </c>
      <c r="U1562" s="8" t="s">
        <v>7731</v>
      </c>
      <c r="V1562" s="8" t="s">
        <v>12792</v>
      </c>
      <c r="W1562" s="8" t="s">
        <v>165</v>
      </c>
      <c r="X1562" s="8"/>
      <c r="Y1562" s="94" t="str">
        <f>VLOOKUP(D1562,TIPOLOGIA!A:F,6,0)</f>
        <v>TIPO II</v>
      </c>
      <c r="Z1562" s="94" t="str">
        <f>VLOOKUP(D1562,TIPOLOGIA!A:F,5,0)</f>
        <v>TERRESTRE</v>
      </c>
      <c r="AA1562" s="8" t="s">
        <v>674</v>
      </c>
      <c r="AB1562" s="8">
        <v>1</v>
      </c>
      <c r="AC1562" s="86">
        <f>IF(W1562="SOPORTE_TELEFÓNICO",'BASE LIQUIDACION REDEBAN 2025'!$B$19,IF(AND(W1562="VISITA_TÉCNICA",Y1562="TIPO II"),'BASE LIQUIDACION REDEBAN 2025'!$B$18,'BASE LIQUIDACION REDEBAN 2025'!$B$17))</f>
        <v>67654.12000000001</v>
      </c>
      <c r="AD1562" s="86">
        <v>0</v>
      </c>
      <c r="AE1562" s="86">
        <f t="shared" si="24"/>
        <v>67654.12000000001</v>
      </c>
      <c r="AG1562" s="78"/>
    </row>
    <row r="1563" spans="1:33" s="49" customFormat="1">
      <c r="A1563" s="8" t="s">
        <v>76</v>
      </c>
      <c r="B1563" s="94" t="str">
        <f>VLOOKUP(A1563,'CENTRO DE COSTOS'!A:D,4,FALSE)</f>
        <v>DIEGO FERNANDO HENAO CARDONA</v>
      </c>
      <c r="C1563" s="94" t="str">
        <f>VLOOKUP(A1563,'CENTRO DE COSTOS'!A:D,2,FALSE)</f>
        <v>0004-0003</v>
      </c>
      <c r="D1563" s="8">
        <v>76130</v>
      </c>
      <c r="E1563" s="8">
        <v>2769543</v>
      </c>
      <c r="F1563" s="8">
        <v>80213</v>
      </c>
      <c r="G1563" s="8" t="s">
        <v>6241</v>
      </c>
      <c r="H1563" s="8" t="s">
        <v>232</v>
      </c>
      <c r="I1563" s="8" t="s">
        <v>3088</v>
      </c>
      <c r="J1563" s="8" t="s">
        <v>9630</v>
      </c>
      <c r="K1563" s="8" t="s">
        <v>160</v>
      </c>
      <c r="L1563" s="8" t="s">
        <v>12793</v>
      </c>
      <c r="M1563" s="183">
        <v>45920.452777777777</v>
      </c>
      <c r="N1563" s="183">
        <v>45924.606249999997</v>
      </c>
      <c r="O1563" s="8"/>
      <c r="P1563" s="8" t="s">
        <v>8318</v>
      </c>
      <c r="Q1563" s="8" t="s">
        <v>8318</v>
      </c>
      <c r="R1563" s="8" t="s">
        <v>243</v>
      </c>
      <c r="S1563" s="8" t="s">
        <v>365</v>
      </c>
      <c r="T1563" s="8" t="s">
        <v>6246</v>
      </c>
      <c r="U1563" s="8" t="s">
        <v>7731</v>
      </c>
      <c r="V1563" s="8" t="s">
        <v>12794</v>
      </c>
      <c r="W1563" s="8" t="s">
        <v>165</v>
      </c>
      <c r="X1563" s="8"/>
      <c r="Y1563" s="94" t="str">
        <f>VLOOKUP(D1563,TIPOLOGIA!A:F,6,0)</f>
        <v>TIPO II</v>
      </c>
      <c r="Z1563" s="94" t="str">
        <f>VLOOKUP(D1563,TIPOLOGIA!A:F,5,0)</f>
        <v>TERRESTRE</v>
      </c>
      <c r="AA1563" s="8" t="s">
        <v>1498</v>
      </c>
      <c r="AB1563" s="8">
        <v>1</v>
      </c>
      <c r="AC1563" s="86">
        <f>IF(W1563="SOPORTE_TELEFÓNICO",'BASE LIQUIDACION REDEBAN 2025'!$B$19,IF(AND(W1563="VISITA_TÉCNICA",Y1563="TIPO II"),'BASE LIQUIDACION REDEBAN 2025'!$B$18,'BASE LIQUIDACION REDEBAN 2025'!$B$17))</f>
        <v>67654.12000000001</v>
      </c>
      <c r="AD1563" s="86">
        <v>0</v>
      </c>
      <c r="AE1563" s="86">
        <f t="shared" si="24"/>
        <v>67654.12000000001</v>
      </c>
      <c r="AG1563" s="78"/>
    </row>
    <row r="1564" spans="1:33" s="49" customFormat="1">
      <c r="A1564" s="8" t="s">
        <v>68</v>
      </c>
      <c r="B1564" s="94" t="str">
        <f>VLOOKUP(A1564,'CENTRO DE COSTOS'!A:D,4,FALSE)</f>
        <v>WILLIAM ASDRUBAL ROZO ROZO</v>
      </c>
      <c r="C1564" s="94" t="str">
        <f>VLOOKUP(A1564,'CENTRO DE COSTOS'!A:D,2,FALSE)</f>
        <v>0004-0004</v>
      </c>
      <c r="D1564" s="8">
        <v>25279</v>
      </c>
      <c r="E1564" s="8">
        <v>2779368</v>
      </c>
      <c r="F1564" s="8">
        <v>81209</v>
      </c>
      <c r="G1564" s="8" t="s">
        <v>6241</v>
      </c>
      <c r="H1564" s="8" t="s">
        <v>417</v>
      </c>
      <c r="I1564" s="8" t="s">
        <v>12795</v>
      </c>
      <c r="J1564" s="8" t="s">
        <v>12796</v>
      </c>
      <c r="K1564" s="8" t="s">
        <v>160</v>
      </c>
      <c r="L1564" s="8" t="s">
        <v>12797</v>
      </c>
      <c r="M1564" s="183">
        <v>45923.394444444442</v>
      </c>
      <c r="N1564" s="183">
        <v>45924.611805555563</v>
      </c>
      <c r="O1564" s="8"/>
      <c r="P1564" s="8" t="s">
        <v>8318</v>
      </c>
      <c r="Q1564" s="8" t="s">
        <v>8318</v>
      </c>
      <c r="R1564" s="8" t="s">
        <v>162</v>
      </c>
      <c r="S1564" s="8" t="s">
        <v>162</v>
      </c>
      <c r="T1564" s="8" t="s">
        <v>6246</v>
      </c>
      <c r="U1564" s="8" t="s">
        <v>7731</v>
      </c>
      <c r="V1564" s="8" t="s">
        <v>12798</v>
      </c>
      <c r="W1564" s="8" t="s">
        <v>165</v>
      </c>
      <c r="X1564" s="8"/>
      <c r="Y1564" s="94" t="str">
        <f>VLOOKUP(D1564,TIPOLOGIA!A:F,6,0)</f>
        <v>TIPO II</v>
      </c>
      <c r="Z1564" s="94" t="str">
        <f>VLOOKUP(D1564,TIPOLOGIA!A:F,5,0)</f>
        <v>TERRESTRE</v>
      </c>
      <c r="AA1564" s="8" t="s">
        <v>561</v>
      </c>
      <c r="AB1564" s="8">
        <v>1</v>
      </c>
      <c r="AC1564" s="86">
        <f>IF(W1564="SOPORTE_TELEFÓNICO",'BASE LIQUIDACION REDEBAN 2025'!$B$19,IF(AND(W1564="VISITA_TÉCNICA",Y1564="TIPO II"),'BASE LIQUIDACION REDEBAN 2025'!$B$18,'BASE LIQUIDACION REDEBAN 2025'!$B$17))</f>
        <v>67654.12000000001</v>
      </c>
      <c r="AD1564" s="86">
        <v>0</v>
      </c>
      <c r="AE1564" s="86">
        <f t="shared" si="24"/>
        <v>67654.12000000001</v>
      </c>
      <c r="AG1564" s="78"/>
    </row>
    <row r="1565" spans="1:33" s="49" customFormat="1">
      <c r="A1565" s="8" t="s">
        <v>100</v>
      </c>
      <c r="B1565" s="94" t="str">
        <f>VLOOKUP(A1565,'CENTRO DE COSTOS'!A:D,4,FALSE)</f>
        <v>KEVIN ALEXIS CORZO BUSTOS</v>
      </c>
      <c r="C1565" s="94" t="str">
        <f>VLOOKUP(A1565,'CENTRO DE COSTOS'!A:D,2,FALSE)</f>
        <v>0004-0007</v>
      </c>
      <c r="D1565" s="8">
        <v>50001</v>
      </c>
      <c r="E1565" s="8">
        <v>2781757</v>
      </c>
      <c r="F1565" s="8">
        <v>17692</v>
      </c>
      <c r="G1565" s="8" t="s">
        <v>6241</v>
      </c>
      <c r="H1565" s="8" t="s">
        <v>216</v>
      </c>
      <c r="I1565" s="8" t="s">
        <v>100</v>
      </c>
      <c r="J1565" s="8" t="s">
        <v>12799</v>
      </c>
      <c r="K1565" s="8" t="s">
        <v>160</v>
      </c>
      <c r="L1565" s="8" t="s">
        <v>12800</v>
      </c>
      <c r="M1565" s="183">
        <v>45923.569444444453</v>
      </c>
      <c r="N1565" s="183">
        <v>45924.612500000003</v>
      </c>
      <c r="O1565" s="8"/>
      <c r="P1565" s="8" t="s">
        <v>8318</v>
      </c>
      <c r="Q1565" s="8" t="s">
        <v>8318</v>
      </c>
      <c r="R1565" s="8" t="s">
        <v>357</v>
      </c>
      <c r="S1565" s="8" t="s">
        <v>7751</v>
      </c>
      <c r="T1565" s="8" t="s">
        <v>6246</v>
      </c>
      <c r="U1565" s="8" t="s">
        <v>7731</v>
      </c>
      <c r="V1565" s="8" t="s">
        <v>12801</v>
      </c>
      <c r="W1565" s="8" t="s">
        <v>165</v>
      </c>
      <c r="X1565" s="8"/>
      <c r="Y1565" s="94" t="str">
        <f>VLOOKUP(D1565,TIPOLOGIA!A:F,6,0)</f>
        <v>TIPO I</v>
      </c>
      <c r="Z1565" s="94" t="str">
        <f>VLOOKUP(D1565,TIPOLOGIA!A:F,5,0)</f>
        <v>TERRESTRE</v>
      </c>
      <c r="AA1565" s="8" t="s">
        <v>1928</v>
      </c>
      <c r="AB1565" s="8">
        <v>1</v>
      </c>
      <c r="AC1565" s="86">
        <f>IF(W1565="SOPORTE_TELEFÓNICO",'BASE LIQUIDACION REDEBAN 2025'!$B$19,IF(AND(W1565="VISITA_TÉCNICA",Y1565="TIPO II"),'BASE LIQUIDACION REDEBAN 2025'!$B$18,'BASE LIQUIDACION REDEBAN 2025'!$B$17))</f>
        <v>35779.500569199998</v>
      </c>
      <c r="AD1565" s="86">
        <v>0</v>
      </c>
      <c r="AE1565" s="86">
        <f t="shared" si="24"/>
        <v>35779.500569199998</v>
      </c>
      <c r="AG1565" s="78"/>
    </row>
    <row r="1566" spans="1:33" s="49" customFormat="1">
      <c r="A1566" s="8" t="s">
        <v>72</v>
      </c>
      <c r="B1566" s="94" t="str">
        <f>VLOOKUP(A1566,'CENTRO DE COSTOS'!A:D,4,FALSE)</f>
        <v>MIGUEL JULIÁN HERNÁNDEZ GUARÍN</v>
      </c>
      <c r="C1566" s="94" t="str">
        <f>VLOOKUP(A1566,'CENTRO DE COSTOS'!A:D,2,FALSE)</f>
        <v>0004-0008</v>
      </c>
      <c r="D1566" s="8">
        <v>68001</v>
      </c>
      <c r="E1566" s="8">
        <v>2785784</v>
      </c>
      <c r="F1566" s="8">
        <v>46047</v>
      </c>
      <c r="G1566" s="8" t="s">
        <v>6241</v>
      </c>
      <c r="H1566" s="8" t="s">
        <v>224</v>
      </c>
      <c r="I1566" s="8" t="s">
        <v>72</v>
      </c>
      <c r="J1566" s="8" t="s">
        <v>12802</v>
      </c>
      <c r="K1566" s="8" t="s">
        <v>160</v>
      </c>
      <c r="L1566" s="8" t="s">
        <v>12803</v>
      </c>
      <c r="M1566" s="183">
        <v>45924.386111111111</v>
      </c>
      <c r="N1566" s="183">
        <v>45924.614583333343</v>
      </c>
      <c r="O1566" s="8"/>
      <c r="P1566" s="8" t="s">
        <v>8318</v>
      </c>
      <c r="Q1566" s="8" t="s">
        <v>8318</v>
      </c>
      <c r="R1566" s="8" t="s">
        <v>6245</v>
      </c>
      <c r="S1566" s="8" t="s">
        <v>6245</v>
      </c>
      <c r="T1566" s="8" t="s">
        <v>6246</v>
      </c>
      <c r="U1566" s="8" t="s">
        <v>7731</v>
      </c>
      <c r="V1566" s="8" t="s">
        <v>12804</v>
      </c>
      <c r="W1566" s="8" t="s">
        <v>165</v>
      </c>
      <c r="X1566" s="8"/>
      <c r="Y1566" s="94" t="str">
        <f>VLOOKUP(D1566,TIPOLOGIA!A:F,6,0)</f>
        <v>TIPO I</v>
      </c>
      <c r="Z1566" s="94" t="str">
        <f>VLOOKUP(D1566,TIPOLOGIA!A:F,5,0)</f>
        <v>TERRESTRE</v>
      </c>
      <c r="AA1566" s="8" t="s">
        <v>319</v>
      </c>
      <c r="AB1566" s="8">
        <v>1</v>
      </c>
      <c r="AC1566" s="86">
        <f>IF(W1566="SOPORTE_TELEFÓNICO",'BASE LIQUIDACION REDEBAN 2025'!$B$19,IF(AND(W1566="VISITA_TÉCNICA",Y1566="TIPO II"),'BASE LIQUIDACION REDEBAN 2025'!$B$18,'BASE LIQUIDACION REDEBAN 2025'!$B$17))</f>
        <v>35779.500569199998</v>
      </c>
      <c r="AD1566" s="86">
        <v>0</v>
      </c>
      <c r="AE1566" s="86">
        <f t="shared" si="24"/>
        <v>35779.500569199998</v>
      </c>
      <c r="AG1566" s="78"/>
    </row>
    <row r="1567" spans="1:33" s="49" customFormat="1">
      <c r="A1567" s="8" t="s">
        <v>68</v>
      </c>
      <c r="B1567" s="94" t="str">
        <f>VLOOKUP(A1567,'CENTRO DE COSTOS'!A:D,4,FALSE)</f>
        <v>WILLIAM ASDRUBAL ROZO ROZO</v>
      </c>
      <c r="C1567" s="94" t="str">
        <f>VLOOKUP(A1567,'CENTRO DE COSTOS'!A:D,2,FALSE)</f>
        <v>0004-0004</v>
      </c>
      <c r="D1567" s="8">
        <v>11001</v>
      </c>
      <c r="E1567" s="8">
        <v>2781831</v>
      </c>
      <c r="F1567" s="8">
        <v>62213</v>
      </c>
      <c r="G1567" s="8" t="s">
        <v>6241</v>
      </c>
      <c r="H1567" s="8" t="s">
        <v>417</v>
      </c>
      <c r="I1567" s="8" t="s">
        <v>68</v>
      </c>
      <c r="J1567" s="8" t="s">
        <v>12805</v>
      </c>
      <c r="K1567" s="8" t="s">
        <v>160</v>
      </c>
      <c r="L1567" s="8" t="s">
        <v>12806</v>
      </c>
      <c r="M1567" s="183">
        <v>45923.55</v>
      </c>
      <c r="N1567" s="183">
        <v>45924.615972222222</v>
      </c>
      <c r="O1567" s="8"/>
      <c r="P1567" s="8" t="s">
        <v>8318</v>
      </c>
      <c r="Q1567" s="8" t="s">
        <v>8318</v>
      </c>
      <c r="R1567" s="8" t="s">
        <v>162</v>
      </c>
      <c r="S1567" s="8" t="s">
        <v>6245</v>
      </c>
      <c r="T1567" s="8" t="s">
        <v>6246</v>
      </c>
      <c r="U1567" s="8" t="s">
        <v>7731</v>
      </c>
      <c r="V1567" s="8" t="s">
        <v>12807</v>
      </c>
      <c r="W1567" s="8" t="s">
        <v>165</v>
      </c>
      <c r="X1567" s="8"/>
      <c r="Y1567" s="94" t="str">
        <f>VLOOKUP(D1567,TIPOLOGIA!A:F,6,0)</f>
        <v>TIPO I</v>
      </c>
      <c r="Z1567" s="94" t="str">
        <f>VLOOKUP(D1567,TIPOLOGIA!A:F,5,0)</f>
        <v>TERRESTRE</v>
      </c>
      <c r="AA1567" s="8" t="s">
        <v>12056</v>
      </c>
      <c r="AB1567" s="8">
        <v>1</v>
      </c>
      <c r="AC1567" s="86">
        <f>IF(W1567="SOPORTE_TELEFÓNICO",'BASE LIQUIDACION REDEBAN 2025'!$B$19,IF(AND(W1567="VISITA_TÉCNICA",Y1567="TIPO II"),'BASE LIQUIDACION REDEBAN 2025'!$B$18,'BASE LIQUIDACION REDEBAN 2025'!$B$17))</f>
        <v>35779.500569199998</v>
      </c>
      <c r="AD1567" s="86">
        <v>0</v>
      </c>
      <c r="AE1567" s="86">
        <f t="shared" si="24"/>
        <v>35779.500569199998</v>
      </c>
      <c r="AG1567" s="78"/>
    </row>
    <row r="1568" spans="1:33" s="49" customFormat="1">
      <c r="A1568" s="8" t="s">
        <v>80</v>
      </c>
      <c r="B1568" s="94" t="str">
        <f>VLOOKUP(A1568,'CENTRO DE COSTOS'!A:D,4,FALSE)</f>
        <v>JOSE MAURICIO HERNANDEZ ROJAS</v>
      </c>
      <c r="C1568" s="94" t="str">
        <f>VLOOKUP(A1568,'CENTRO DE COSTOS'!A:D,2,FALSE)</f>
        <v>0004-0001</v>
      </c>
      <c r="D1568" s="8">
        <v>13683</v>
      </c>
      <c r="E1568" s="8">
        <v>2782330</v>
      </c>
      <c r="F1568" s="8">
        <v>53999</v>
      </c>
      <c r="G1568" s="8" t="s">
        <v>6241</v>
      </c>
      <c r="H1568" s="8" t="s">
        <v>685</v>
      </c>
      <c r="I1568" s="8" t="s">
        <v>10914</v>
      </c>
      <c r="J1568" s="8" t="s">
        <v>12808</v>
      </c>
      <c r="K1568" s="8" t="s">
        <v>160</v>
      </c>
      <c r="L1568" s="8" t="s">
        <v>12809</v>
      </c>
      <c r="M1568" s="183">
        <v>45923.605555555558</v>
      </c>
      <c r="N1568" s="183">
        <v>45924.618055555547</v>
      </c>
      <c r="O1568" s="8"/>
      <c r="P1568" s="8" t="s">
        <v>8318</v>
      </c>
      <c r="Q1568" s="8" t="s">
        <v>8318</v>
      </c>
      <c r="R1568" s="8" t="s">
        <v>243</v>
      </c>
      <c r="S1568" s="8" t="s">
        <v>244</v>
      </c>
      <c r="T1568" s="8" t="s">
        <v>6246</v>
      </c>
      <c r="U1568" s="8" t="s">
        <v>7731</v>
      </c>
      <c r="V1568" s="8" t="s">
        <v>12810</v>
      </c>
      <c r="W1568" s="8" t="s">
        <v>165</v>
      </c>
      <c r="X1568" s="8"/>
      <c r="Y1568" s="94" t="str">
        <f>VLOOKUP(D1568,TIPOLOGIA!A:F,6,0)</f>
        <v>TIPO II</v>
      </c>
      <c r="Z1568" s="94" t="str">
        <f>VLOOKUP(D1568,TIPOLOGIA!A:F,5,0)</f>
        <v>TERRESTRE</v>
      </c>
      <c r="AA1568" s="8" t="s">
        <v>690</v>
      </c>
      <c r="AB1568" s="8">
        <v>1</v>
      </c>
      <c r="AC1568" s="86">
        <f>IF(W1568="SOPORTE_TELEFÓNICO",'BASE LIQUIDACION REDEBAN 2025'!$B$19,IF(AND(W1568="VISITA_TÉCNICA",Y1568="TIPO II"),'BASE LIQUIDACION REDEBAN 2025'!$B$18,'BASE LIQUIDACION REDEBAN 2025'!$B$17))</f>
        <v>67654.12000000001</v>
      </c>
      <c r="AD1568" s="86">
        <v>0</v>
      </c>
      <c r="AE1568" s="86">
        <f t="shared" si="24"/>
        <v>67654.12000000001</v>
      </c>
      <c r="AG1568" s="78"/>
    </row>
    <row r="1569" spans="1:33" s="49" customFormat="1">
      <c r="A1569" s="8" t="s">
        <v>68</v>
      </c>
      <c r="B1569" s="94" t="str">
        <f>VLOOKUP(A1569,'CENTRO DE COSTOS'!A:D,4,FALSE)</f>
        <v>WILLIAM ASDRUBAL ROZO ROZO</v>
      </c>
      <c r="C1569" s="94" t="str">
        <f>VLOOKUP(A1569,'CENTRO DE COSTOS'!A:D,2,FALSE)</f>
        <v>0004-0004</v>
      </c>
      <c r="D1569" s="8">
        <v>25286</v>
      </c>
      <c r="E1569" s="8">
        <v>2777698</v>
      </c>
      <c r="F1569" s="8">
        <v>79301</v>
      </c>
      <c r="G1569" s="8" t="s">
        <v>6241</v>
      </c>
      <c r="H1569" s="8" t="s">
        <v>417</v>
      </c>
      <c r="I1569" s="8" t="s">
        <v>1461</v>
      </c>
      <c r="J1569" s="8" t="s">
        <v>8912</v>
      </c>
      <c r="K1569" s="8" t="s">
        <v>160</v>
      </c>
      <c r="L1569" s="8" t="s">
        <v>12811</v>
      </c>
      <c r="M1569" s="183">
        <v>45923.333333333343</v>
      </c>
      <c r="N1569" s="183">
        <v>45924.620833333327</v>
      </c>
      <c r="O1569" s="8"/>
      <c r="P1569" s="8" t="s">
        <v>8318</v>
      </c>
      <c r="Q1569" s="8" t="s">
        <v>8318</v>
      </c>
      <c r="R1569" s="8" t="s">
        <v>6245</v>
      </c>
      <c r="S1569" s="8" t="s">
        <v>6245</v>
      </c>
      <c r="T1569" s="8" t="s">
        <v>6246</v>
      </c>
      <c r="U1569" s="8" t="s">
        <v>7731</v>
      </c>
      <c r="V1569" s="8" t="s">
        <v>12749</v>
      </c>
      <c r="W1569" s="8" t="s">
        <v>165</v>
      </c>
      <c r="X1569" s="8"/>
      <c r="Y1569" s="94" t="str">
        <f>VLOOKUP(D1569,TIPOLOGIA!A:F,6,0)</f>
        <v>TIPO II</v>
      </c>
      <c r="Z1569" s="94" t="str">
        <f>VLOOKUP(D1569,TIPOLOGIA!A:F,5,0)</f>
        <v>TERRESTRE</v>
      </c>
      <c r="AA1569" s="8" t="s">
        <v>428</v>
      </c>
      <c r="AB1569" s="8">
        <v>1</v>
      </c>
      <c r="AC1569" s="86">
        <f>IF(W1569="SOPORTE_TELEFÓNICO",'BASE LIQUIDACION REDEBAN 2025'!$B$19,IF(AND(W1569="VISITA_TÉCNICA",Y1569="TIPO II"),'BASE LIQUIDACION REDEBAN 2025'!$B$18,'BASE LIQUIDACION REDEBAN 2025'!$B$17))</f>
        <v>67654.12000000001</v>
      </c>
      <c r="AD1569" s="86">
        <v>0</v>
      </c>
      <c r="AE1569" s="86">
        <f t="shared" si="24"/>
        <v>67654.12000000001</v>
      </c>
      <c r="AG1569" s="78"/>
    </row>
    <row r="1570" spans="1:33" s="49" customFormat="1">
      <c r="A1570" s="8" t="s">
        <v>91</v>
      </c>
      <c r="B1570" s="94" t="str">
        <f>VLOOKUP(A1570,'CENTRO DE COSTOS'!A:D,4,FALSE)</f>
        <v>JOSE MAURICIO HERNANDEZ ROJAS</v>
      </c>
      <c r="C1570" s="94" t="str">
        <f>VLOOKUP(A1570,'CENTRO DE COSTOS'!A:D,2,FALSE)</f>
        <v>0004-0001</v>
      </c>
      <c r="D1570" s="8">
        <v>23001</v>
      </c>
      <c r="E1570" s="8">
        <v>2780993</v>
      </c>
      <c r="F1570" s="8">
        <v>65135</v>
      </c>
      <c r="G1570" s="8" t="s">
        <v>6241</v>
      </c>
      <c r="H1570" s="8" t="s">
        <v>193</v>
      </c>
      <c r="I1570" s="8" t="s">
        <v>91</v>
      </c>
      <c r="J1570" s="8" t="s">
        <v>12812</v>
      </c>
      <c r="K1570" s="8" t="s">
        <v>160</v>
      </c>
      <c r="L1570" s="8" t="s">
        <v>12813</v>
      </c>
      <c r="M1570" s="183">
        <v>45923.478472222218</v>
      </c>
      <c r="N1570" s="183">
        <v>45924.62222222222</v>
      </c>
      <c r="O1570" s="8"/>
      <c r="P1570" s="8" t="s">
        <v>8318</v>
      </c>
      <c r="Q1570" s="8" t="s">
        <v>8318</v>
      </c>
      <c r="R1570" s="8" t="s">
        <v>6245</v>
      </c>
      <c r="S1570" s="8" t="s">
        <v>6245</v>
      </c>
      <c r="T1570" s="8" t="s">
        <v>6246</v>
      </c>
      <c r="U1570" s="8" t="s">
        <v>7731</v>
      </c>
      <c r="V1570" s="8" t="s">
        <v>12814</v>
      </c>
      <c r="W1570" s="8" t="s">
        <v>165</v>
      </c>
      <c r="X1570" s="8"/>
      <c r="Y1570" s="94" t="str">
        <f>VLOOKUP(D1570,TIPOLOGIA!A:F,6,0)</f>
        <v>TIPO I</v>
      </c>
      <c r="Z1570" s="94" t="str">
        <f>VLOOKUP(D1570,TIPOLOGIA!A:F,5,0)</f>
        <v>TERRESTRE</v>
      </c>
      <c r="AA1570" s="8" t="s">
        <v>1493</v>
      </c>
      <c r="AB1570" s="8">
        <v>1</v>
      </c>
      <c r="AC1570" s="86">
        <f>IF(W1570="SOPORTE_TELEFÓNICO",'BASE LIQUIDACION REDEBAN 2025'!$B$19,IF(AND(W1570="VISITA_TÉCNICA",Y1570="TIPO II"),'BASE LIQUIDACION REDEBAN 2025'!$B$18,'BASE LIQUIDACION REDEBAN 2025'!$B$17))</f>
        <v>35779.500569199998</v>
      </c>
      <c r="AD1570" s="86">
        <v>0</v>
      </c>
      <c r="AE1570" s="86">
        <f t="shared" si="24"/>
        <v>35779.500569199998</v>
      </c>
      <c r="AG1570" s="78"/>
    </row>
    <row r="1571" spans="1:33" s="49" customFormat="1">
      <c r="A1571" s="8" t="s">
        <v>94</v>
      </c>
      <c r="B1571" s="94" t="str">
        <f>VLOOKUP(A1571,'CENTRO DE COSTOS'!A:D,4,FALSE)</f>
        <v>DIEGO FERNANDO HENAO CARDONA</v>
      </c>
      <c r="C1571" s="94" t="str">
        <f>VLOOKUP(A1571,'CENTRO DE COSTOS'!A:D,2,FALSE)</f>
        <v>0004-0002</v>
      </c>
      <c r="D1571" s="8">
        <v>63001</v>
      </c>
      <c r="E1571" s="8">
        <v>2780891</v>
      </c>
      <c r="F1571" s="8">
        <v>51728</v>
      </c>
      <c r="G1571" s="8" t="s">
        <v>6241</v>
      </c>
      <c r="H1571" s="8" t="s">
        <v>732</v>
      </c>
      <c r="I1571" s="8" t="s">
        <v>733</v>
      </c>
      <c r="J1571" s="8" t="s">
        <v>12815</v>
      </c>
      <c r="K1571" s="8" t="s">
        <v>160</v>
      </c>
      <c r="L1571" s="8" t="s">
        <v>12816</v>
      </c>
      <c r="M1571" s="183">
        <v>45923.470138888893</v>
      </c>
      <c r="N1571" s="183">
        <v>45924.624305555553</v>
      </c>
      <c r="O1571" s="8"/>
      <c r="P1571" s="8" t="s">
        <v>8318</v>
      </c>
      <c r="Q1571" s="8" t="s">
        <v>8318</v>
      </c>
      <c r="R1571" s="8" t="s">
        <v>6245</v>
      </c>
      <c r="S1571" s="8" t="s">
        <v>6245</v>
      </c>
      <c r="T1571" s="8" t="s">
        <v>7735</v>
      </c>
      <c r="U1571" s="8" t="s">
        <v>7736</v>
      </c>
      <c r="V1571" s="8" t="s">
        <v>12817</v>
      </c>
      <c r="W1571" s="8" t="s">
        <v>165</v>
      </c>
      <c r="X1571" s="8"/>
      <c r="Y1571" s="94" t="str">
        <f>VLOOKUP(D1571,TIPOLOGIA!A:F,6,0)</f>
        <v>TIPO II</v>
      </c>
      <c r="Z1571" s="94" t="str">
        <f>VLOOKUP(D1571,TIPOLOGIA!A:F,5,0)</f>
        <v>TERRESTRE</v>
      </c>
      <c r="AA1571" s="8" t="s">
        <v>737</v>
      </c>
      <c r="AB1571" s="8">
        <v>1</v>
      </c>
      <c r="AC1571" s="86">
        <f>IF(W1571="SOPORTE_TELEFÓNICO",'BASE LIQUIDACION REDEBAN 2025'!$B$19,IF(AND(W1571="VISITA_TÉCNICA",Y1571="TIPO II"),'BASE LIQUIDACION REDEBAN 2025'!$B$18,'BASE LIQUIDACION REDEBAN 2025'!$B$17))</f>
        <v>67654.12000000001</v>
      </c>
      <c r="AD1571" s="86">
        <v>0</v>
      </c>
      <c r="AE1571" s="86">
        <f t="shared" si="24"/>
        <v>67654.12000000001</v>
      </c>
      <c r="AG1571" s="78"/>
    </row>
    <row r="1572" spans="1:33" s="49" customFormat="1">
      <c r="A1572" s="8" t="s">
        <v>72</v>
      </c>
      <c r="B1572" s="94" t="str">
        <f>VLOOKUP(A1572,'CENTRO DE COSTOS'!A:D,4,FALSE)</f>
        <v>MIGUEL JULIÁN HERNÁNDEZ GUARÍN</v>
      </c>
      <c r="C1572" s="94" t="str">
        <f>VLOOKUP(A1572,'CENTRO DE COSTOS'!A:D,2,FALSE)</f>
        <v>0004-0008</v>
      </c>
      <c r="D1572" s="8">
        <v>68276</v>
      </c>
      <c r="E1572" s="8">
        <v>2784118</v>
      </c>
      <c r="F1572" s="8">
        <v>76133</v>
      </c>
      <c r="G1572" s="8" t="s">
        <v>6241</v>
      </c>
      <c r="H1572" s="8" t="s">
        <v>224</v>
      </c>
      <c r="I1572" s="8" t="s">
        <v>2314</v>
      </c>
      <c r="J1572" s="8" t="s">
        <v>3045</v>
      </c>
      <c r="K1572" s="8" t="s">
        <v>160</v>
      </c>
      <c r="L1572" s="8" t="s">
        <v>12818</v>
      </c>
      <c r="M1572" s="183">
        <v>45923.728472222218</v>
      </c>
      <c r="N1572" s="183">
        <v>45924.627083333333</v>
      </c>
      <c r="O1572" s="8"/>
      <c r="P1572" s="8" t="s">
        <v>8318</v>
      </c>
      <c r="Q1572" s="8" t="s">
        <v>8318</v>
      </c>
      <c r="R1572" s="8" t="s">
        <v>6245</v>
      </c>
      <c r="S1572" s="8" t="s">
        <v>6245</v>
      </c>
      <c r="T1572" s="8" t="s">
        <v>6246</v>
      </c>
      <c r="U1572" s="8" t="s">
        <v>7731</v>
      </c>
      <c r="V1572" s="8" t="s">
        <v>12819</v>
      </c>
      <c r="W1572" s="8" t="s">
        <v>165</v>
      </c>
      <c r="X1572" s="8"/>
      <c r="Y1572" s="94" t="str">
        <f>VLOOKUP(D1572,TIPOLOGIA!A:F,6,0)</f>
        <v>TIPO I</v>
      </c>
      <c r="Z1572" s="94" t="str">
        <f>VLOOKUP(D1572,TIPOLOGIA!A:F,5,0)</f>
        <v>TERRESTRE</v>
      </c>
      <c r="AA1572" s="8" t="s">
        <v>1400</v>
      </c>
      <c r="AB1572" s="8">
        <v>1</v>
      </c>
      <c r="AC1572" s="86">
        <f>IF(W1572="SOPORTE_TELEFÓNICO",'BASE LIQUIDACION REDEBAN 2025'!$B$19,IF(AND(W1572="VISITA_TÉCNICA",Y1572="TIPO II"),'BASE LIQUIDACION REDEBAN 2025'!$B$18,'BASE LIQUIDACION REDEBAN 2025'!$B$17))</f>
        <v>35779.500569199998</v>
      </c>
      <c r="AD1572" s="86">
        <v>0</v>
      </c>
      <c r="AE1572" s="86">
        <f t="shared" si="24"/>
        <v>35779.500569199998</v>
      </c>
      <c r="AG1572" s="78"/>
    </row>
    <row r="1573" spans="1:33" s="49" customFormat="1">
      <c r="A1573" s="8" t="s">
        <v>93</v>
      </c>
      <c r="B1573" s="94" t="str">
        <f>VLOOKUP(A1573,'CENTRO DE COSTOS'!A:D,4,FALSE)</f>
        <v>DIEGO FERNANDO HENAO CARDONA</v>
      </c>
      <c r="C1573" s="94" t="str">
        <f>VLOOKUP(A1573,'CENTRO DE COSTOS'!A:D,2,FALSE)</f>
        <v>0004-0003</v>
      </c>
      <c r="D1573" s="8">
        <v>52240</v>
      </c>
      <c r="E1573" s="8">
        <v>2767609</v>
      </c>
      <c r="F1573" s="8">
        <v>52635</v>
      </c>
      <c r="G1573" s="8" t="s">
        <v>6241</v>
      </c>
      <c r="H1573" s="8" t="s">
        <v>157</v>
      </c>
      <c r="I1573" s="8" t="s">
        <v>10733</v>
      </c>
      <c r="J1573" s="8" t="s">
        <v>12820</v>
      </c>
      <c r="K1573" s="8" t="s">
        <v>160</v>
      </c>
      <c r="L1573" s="8" t="s">
        <v>12821</v>
      </c>
      <c r="M1573" s="183">
        <v>45919.614583333343</v>
      </c>
      <c r="N1573" s="183">
        <v>45924.630555555559</v>
      </c>
      <c r="O1573" s="8"/>
      <c r="P1573" s="8" t="s">
        <v>8318</v>
      </c>
      <c r="Q1573" s="8" t="s">
        <v>8318</v>
      </c>
      <c r="R1573" s="8" t="s">
        <v>6245</v>
      </c>
      <c r="S1573" s="8" t="s">
        <v>6245</v>
      </c>
      <c r="T1573" s="8" t="s">
        <v>6246</v>
      </c>
      <c r="U1573" s="8" t="s">
        <v>7731</v>
      </c>
      <c r="V1573" s="8" t="s">
        <v>12822</v>
      </c>
      <c r="W1573" s="8" t="s">
        <v>165</v>
      </c>
      <c r="X1573" s="8"/>
      <c r="Y1573" s="94" t="str">
        <f>VLOOKUP(D1573,TIPOLOGIA!A:F,6,0)</f>
        <v>TIPO II</v>
      </c>
      <c r="Z1573" s="94" t="str">
        <f>VLOOKUP(D1573,TIPOLOGIA!A:F,5,0)</f>
        <v>TERRESTRE</v>
      </c>
      <c r="AA1573" s="8" t="s">
        <v>294</v>
      </c>
      <c r="AB1573" s="8">
        <v>1</v>
      </c>
      <c r="AC1573" s="86">
        <f>IF(W1573="SOPORTE_TELEFÓNICO",'BASE LIQUIDACION REDEBAN 2025'!$B$19,IF(AND(W1573="VISITA_TÉCNICA",Y1573="TIPO II"),'BASE LIQUIDACION REDEBAN 2025'!$B$18,'BASE LIQUIDACION REDEBAN 2025'!$B$17))</f>
        <v>67654.12000000001</v>
      </c>
      <c r="AD1573" s="86">
        <v>0</v>
      </c>
      <c r="AE1573" s="86">
        <f t="shared" si="24"/>
        <v>67654.12000000001</v>
      </c>
      <c r="AG1573" s="78"/>
    </row>
    <row r="1574" spans="1:33" s="49" customFormat="1">
      <c r="A1574" s="8" t="s">
        <v>76</v>
      </c>
      <c r="B1574" s="94" t="str">
        <f>VLOOKUP(A1574,'CENTRO DE COSTOS'!A:D,4,FALSE)</f>
        <v>DIEGO FERNANDO HENAO CARDONA</v>
      </c>
      <c r="C1574" s="94" t="str">
        <f>VLOOKUP(A1574,'CENTRO DE COSTOS'!A:D,2,FALSE)</f>
        <v>0004-0003</v>
      </c>
      <c r="D1574" s="8">
        <v>19548</v>
      </c>
      <c r="E1574" s="8">
        <v>2780298</v>
      </c>
      <c r="F1574" s="8">
        <v>80046</v>
      </c>
      <c r="G1574" s="8" t="s">
        <v>6241</v>
      </c>
      <c r="H1574" s="8" t="s">
        <v>171</v>
      </c>
      <c r="I1574" s="8" t="s">
        <v>2581</v>
      </c>
      <c r="J1574" s="8" t="s">
        <v>12823</v>
      </c>
      <c r="K1574" s="8" t="s">
        <v>160</v>
      </c>
      <c r="L1574" s="8" t="s">
        <v>12824</v>
      </c>
      <c r="M1574" s="183">
        <v>45923.443749999999</v>
      </c>
      <c r="N1574" s="183">
        <v>45924.631249999999</v>
      </c>
      <c r="O1574" s="8"/>
      <c r="P1574" s="8" t="s">
        <v>8318</v>
      </c>
      <c r="Q1574" s="8" t="s">
        <v>8318</v>
      </c>
      <c r="R1574" s="8" t="s">
        <v>162</v>
      </c>
      <c r="S1574" s="8" t="s">
        <v>162</v>
      </c>
      <c r="T1574" s="8" t="s">
        <v>6246</v>
      </c>
      <c r="U1574" s="8" t="s">
        <v>7731</v>
      </c>
      <c r="V1574" s="8" t="s">
        <v>12825</v>
      </c>
      <c r="W1574" s="8" t="s">
        <v>165</v>
      </c>
      <c r="X1574" s="8"/>
      <c r="Y1574" s="94" t="str">
        <f>VLOOKUP(D1574,TIPOLOGIA!A:F,6,0)</f>
        <v>TIPO III</v>
      </c>
      <c r="Z1574" s="94" t="str">
        <f>VLOOKUP(D1574,TIPOLOGIA!A:F,5,0)</f>
        <v>TERRESTRE</v>
      </c>
      <c r="AA1574" s="8" t="s">
        <v>178</v>
      </c>
      <c r="AB1574" s="8">
        <v>1</v>
      </c>
      <c r="AC1574" s="86">
        <f>IF(W1574="SOPORTE_TELEFÓNICO",'BASE LIQUIDACION REDEBAN 2025'!$B$19,IF(AND(W1574="VISITA_TÉCNICA",Y1574="TIPO II"),'BASE LIQUIDACION REDEBAN 2025'!$B$18,'BASE LIQUIDACION REDEBAN 2025'!$B$17))</f>
        <v>35779.500569199998</v>
      </c>
      <c r="AD1574" s="86">
        <v>0</v>
      </c>
      <c r="AE1574" s="86">
        <f t="shared" si="24"/>
        <v>35779.500569199998</v>
      </c>
      <c r="AG1574" s="78"/>
    </row>
    <row r="1575" spans="1:33" s="49" customFormat="1">
      <c r="A1575" s="8" t="s">
        <v>76</v>
      </c>
      <c r="B1575" s="94" t="str">
        <f>VLOOKUP(A1575,'CENTRO DE COSTOS'!A:D,4,FALSE)</f>
        <v>DIEGO FERNANDO HENAO CARDONA</v>
      </c>
      <c r="C1575" s="94" t="str">
        <f>VLOOKUP(A1575,'CENTRO DE COSTOS'!A:D,2,FALSE)</f>
        <v>0004-0003</v>
      </c>
      <c r="D1575" s="8">
        <v>19001</v>
      </c>
      <c r="E1575" s="8">
        <v>2770033</v>
      </c>
      <c r="F1575" s="8">
        <v>80292</v>
      </c>
      <c r="G1575" s="8" t="s">
        <v>6241</v>
      </c>
      <c r="H1575" s="8" t="s">
        <v>171</v>
      </c>
      <c r="I1575" s="8" t="s">
        <v>95</v>
      </c>
      <c r="J1575" s="8" t="s">
        <v>12826</v>
      </c>
      <c r="K1575" s="8" t="s">
        <v>160</v>
      </c>
      <c r="L1575" s="8" t="s">
        <v>12827</v>
      </c>
      <c r="M1575" s="183">
        <v>45922.333333333343</v>
      </c>
      <c r="N1575" s="183">
        <v>45924.633333333331</v>
      </c>
      <c r="O1575" s="8"/>
      <c r="P1575" s="8" t="s">
        <v>8318</v>
      </c>
      <c r="Q1575" s="8" t="s">
        <v>8318</v>
      </c>
      <c r="R1575" s="8" t="s">
        <v>162</v>
      </c>
      <c r="S1575" s="8" t="s">
        <v>162</v>
      </c>
      <c r="T1575" s="8" t="s">
        <v>6246</v>
      </c>
      <c r="U1575" s="8" t="s">
        <v>7731</v>
      </c>
      <c r="V1575" s="8" t="s">
        <v>12828</v>
      </c>
      <c r="W1575" s="8" t="s">
        <v>165</v>
      </c>
      <c r="X1575" s="8"/>
      <c r="Y1575" s="94" t="str">
        <f>VLOOKUP(D1575,TIPOLOGIA!A:F,6,0)</f>
        <v>TIPO III</v>
      </c>
      <c r="Z1575" s="94" t="str">
        <f>VLOOKUP(D1575,TIPOLOGIA!A:F,5,0)</f>
        <v>TERRESTRE</v>
      </c>
      <c r="AA1575" s="8" t="s">
        <v>12829</v>
      </c>
      <c r="AB1575" s="8">
        <v>1</v>
      </c>
      <c r="AC1575" s="86">
        <f>IF(W1575="SOPORTE_TELEFÓNICO",'BASE LIQUIDACION REDEBAN 2025'!$B$19,IF(AND(W1575="VISITA_TÉCNICA",Y1575="TIPO II"),'BASE LIQUIDACION REDEBAN 2025'!$B$18,'BASE LIQUIDACION REDEBAN 2025'!$B$17))</f>
        <v>35779.500569199998</v>
      </c>
      <c r="AD1575" s="86">
        <v>0</v>
      </c>
      <c r="AE1575" s="86">
        <f t="shared" si="24"/>
        <v>35779.500569199998</v>
      </c>
      <c r="AG1575" s="78"/>
    </row>
    <row r="1576" spans="1:33" s="49" customFormat="1">
      <c r="A1576" s="8" t="s">
        <v>90</v>
      </c>
      <c r="B1576" s="94" t="str">
        <f>VLOOKUP(A1576,'CENTRO DE COSTOS'!A:D,4,FALSE)</f>
        <v>JUAN SEBASTIÁN RÍOS CASTRILLÓN</v>
      </c>
      <c r="C1576" s="94" t="str">
        <f>VLOOKUP(A1576,'CENTRO DE COSTOS'!A:D,2,FALSE)</f>
        <v>0004-0005</v>
      </c>
      <c r="D1576" s="8">
        <v>5079</v>
      </c>
      <c r="E1576" s="8">
        <v>2757109</v>
      </c>
      <c r="F1576" s="8">
        <v>30854</v>
      </c>
      <c r="G1576" s="8" t="s">
        <v>6241</v>
      </c>
      <c r="H1576" s="8" t="s">
        <v>249</v>
      </c>
      <c r="I1576" s="8" t="s">
        <v>3215</v>
      </c>
      <c r="J1576" s="8" t="s">
        <v>12830</v>
      </c>
      <c r="K1576" s="8" t="s">
        <v>160</v>
      </c>
      <c r="L1576" s="8" t="s">
        <v>12831</v>
      </c>
      <c r="M1576" s="183">
        <v>45917.692361111112</v>
      </c>
      <c r="N1576" s="183">
        <v>45924.636111111111</v>
      </c>
      <c r="O1576" s="8"/>
      <c r="P1576" s="8" t="s">
        <v>8318</v>
      </c>
      <c r="Q1576" s="8" t="s">
        <v>8318</v>
      </c>
      <c r="R1576" s="8" t="s">
        <v>243</v>
      </c>
      <c r="S1576" s="8" t="s">
        <v>365</v>
      </c>
      <c r="T1576" s="8" t="s">
        <v>6246</v>
      </c>
      <c r="U1576" s="8" t="s">
        <v>7731</v>
      </c>
      <c r="V1576" s="8" t="s">
        <v>12832</v>
      </c>
      <c r="W1576" s="8" t="s">
        <v>165</v>
      </c>
      <c r="X1576" s="8"/>
      <c r="Y1576" s="94" t="str">
        <f>VLOOKUP(D1576,TIPOLOGIA!A:F,6,0)</f>
        <v>TIPO II</v>
      </c>
      <c r="Z1576" s="94" t="str">
        <f>VLOOKUP(D1576,TIPOLOGIA!A:F,5,0)</f>
        <v>TERRESTRE</v>
      </c>
      <c r="AA1576" s="8" t="s">
        <v>988</v>
      </c>
      <c r="AB1576" s="8">
        <v>1</v>
      </c>
      <c r="AC1576" s="86">
        <f>IF(W1576="SOPORTE_TELEFÓNICO",'BASE LIQUIDACION REDEBAN 2025'!$B$19,IF(AND(W1576="VISITA_TÉCNICA",Y1576="TIPO II"),'BASE LIQUIDACION REDEBAN 2025'!$B$18,'BASE LIQUIDACION REDEBAN 2025'!$B$17))</f>
        <v>67654.12000000001</v>
      </c>
      <c r="AD1576" s="86">
        <v>0</v>
      </c>
      <c r="AE1576" s="86">
        <f t="shared" si="24"/>
        <v>67654.12000000001</v>
      </c>
      <c r="AG1576" s="78"/>
    </row>
    <row r="1577" spans="1:33" s="49" customFormat="1">
      <c r="A1577" s="8" t="s">
        <v>81</v>
      </c>
      <c r="B1577" s="94" t="str">
        <f>VLOOKUP(A1577,'CENTRO DE COSTOS'!A:D,4,FALSE)</f>
        <v>MIGUEL JULIÁN HERNÁNDEZ GUARÍN</v>
      </c>
      <c r="C1577" s="94" t="str">
        <f>VLOOKUP(A1577,'CENTRO DE COSTOS'!A:D,2,FALSE)</f>
        <v>0004-0008</v>
      </c>
      <c r="D1577" s="8">
        <v>54001</v>
      </c>
      <c r="E1577" s="8">
        <v>2776351</v>
      </c>
      <c r="F1577" s="8">
        <v>38071</v>
      </c>
      <c r="G1577" s="8" t="s">
        <v>6241</v>
      </c>
      <c r="H1577" s="8" t="s">
        <v>296</v>
      </c>
      <c r="I1577" s="8" t="s">
        <v>81</v>
      </c>
      <c r="J1577" s="8" t="s">
        <v>12833</v>
      </c>
      <c r="K1577" s="8" t="s">
        <v>160</v>
      </c>
      <c r="L1577" s="8" t="s">
        <v>12834</v>
      </c>
      <c r="M1577" s="183">
        <v>45922.638888888891</v>
      </c>
      <c r="N1577" s="183">
        <v>45924.63958333333</v>
      </c>
      <c r="O1577" s="8"/>
      <c r="P1577" s="8" t="s">
        <v>8318</v>
      </c>
      <c r="Q1577" s="8" t="s">
        <v>8318</v>
      </c>
      <c r="R1577" s="8" t="s">
        <v>6245</v>
      </c>
      <c r="S1577" s="8" t="s">
        <v>6245</v>
      </c>
      <c r="T1577" s="8" t="s">
        <v>6246</v>
      </c>
      <c r="U1577" s="8" t="s">
        <v>7731</v>
      </c>
      <c r="V1577" s="8" t="s">
        <v>12835</v>
      </c>
      <c r="W1577" s="8" t="s">
        <v>165</v>
      </c>
      <c r="X1577" s="8"/>
      <c r="Y1577" s="94" t="str">
        <f>VLOOKUP(D1577,TIPOLOGIA!A:F,6,0)</f>
        <v>TIPO I</v>
      </c>
      <c r="Z1577" s="94" t="str">
        <f>VLOOKUP(D1577,TIPOLOGIA!A:F,5,0)</f>
        <v>TERRESTRE</v>
      </c>
      <c r="AA1577" s="8" t="s">
        <v>730</v>
      </c>
      <c r="AB1577" s="8">
        <v>1</v>
      </c>
      <c r="AC1577" s="86">
        <f>IF(W1577="SOPORTE_TELEFÓNICO",'BASE LIQUIDACION REDEBAN 2025'!$B$19,IF(AND(W1577="VISITA_TÉCNICA",Y1577="TIPO II"),'BASE LIQUIDACION REDEBAN 2025'!$B$18,'BASE LIQUIDACION REDEBAN 2025'!$B$17))</f>
        <v>35779.500569199998</v>
      </c>
      <c r="AD1577" s="86">
        <v>0</v>
      </c>
      <c r="AE1577" s="86">
        <f t="shared" si="24"/>
        <v>35779.500569199998</v>
      </c>
      <c r="AG1577" s="78"/>
    </row>
    <row r="1578" spans="1:33" s="49" customFormat="1">
      <c r="A1578" s="8" t="s">
        <v>72</v>
      </c>
      <c r="B1578" s="94" t="str">
        <f>VLOOKUP(A1578,'CENTRO DE COSTOS'!A:D,4,FALSE)</f>
        <v>MIGUEL JULIÁN HERNÁNDEZ GUARÍN</v>
      </c>
      <c r="C1578" s="94" t="str">
        <f>VLOOKUP(A1578,'CENTRO DE COSTOS'!A:D,2,FALSE)</f>
        <v>0004-0008</v>
      </c>
      <c r="D1578" s="8">
        <v>68679</v>
      </c>
      <c r="E1578" s="8">
        <v>2768607</v>
      </c>
      <c r="F1578" s="8">
        <v>58448</v>
      </c>
      <c r="G1578" s="8" t="s">
        <v>6241</v>
      </c>
      <c r="H1578" s="8" t="s">
        <v>224</v>
      </c>
      <c r="I1578" s="8" t="s">
        <v>225</v>
      </c>
      <c r="J1578" s="8" t="s">
        <v>12836</v>
      </c>
      <c r="K1578" s="8" t="s">
        <v>160</v>
      </c>
      <c r="L1578" s="8" t="s">
        <v>12837</v>
      </c>
      <c r="M1578" s="183">
        <v>45919.734722222223</v>
      </c>
      <c r="N1578" s="183">
        <v>45924.644444444442</v>
      </c>
      <c r="O1578" s="8"/>
      <c r="P1578" s="8" t="s">
        <v>8318</v>
      </c>
      <c r="Q1578" s="8" t="s">
        <v>8318</v>
      </c>
      <c r="R1578" s="8" t="s">
        <v>243</v>
      </c>
      <c r="S1578" s="8" t="s">
        <v>365</v>
      </c>
      <c r="T1578" s="8" t="s">
        <v>6246</v>
      </c>
      <c r="U1578" s="8" t="s">
        <v>7731</v>
      </c>
      <c r="V1578" s="8" t="s">
        <v>12838</v>
      </c>
      <c r="W1578" s="8" t="s">
        <v>8320</v>
      </c>
      <c r="X1578" s="8"/>
      <c r="Y1578" s="94" t="str">
        <f>VLOOKUP(D1578,TIPOLOGIA!A:F,6,0)</f>
        <v>TIPO II</v>
      </c>
      <c r="Z1578" s="94" t="str">
        <f>VLOOKUP(D1578,TIPOLOGIA!A:F,5,0)</f>
        <v>TERRESTRE</v>
      </c>
      <c r="AA1578" s="8" t="s">
        <v>319</v>
      </c>
      <c r="AB1578" s="8">
        <v>0</v>
      </c>
      <c r="AC1578" s="86">
        <f>IF(W1578="SOPORTE_TELEFÓNICO",'BASE LIQUIDACION REDEBAN 2025'!$B$19,IF(AND(W1578="VISITA_TÉCNICA",Y1578="TIPO II"),'BASE LIQUIDACION REDEBAN 2025'!$B$18,'BASE LIQUIDACION REDEBAN 2025'!$B$17))</f>
        <v>35779.500569199998</v>
      </c>
      <c r="AD1578" s="86">
        <v>0</v>
      </c>
      <c r="AE1578" s="86">
        <f t="shared" si="24"/>
        <v>35779.500569199998</v>
      </c>
      <c r="AG1578" s="78"/>
    </row>
    <row r="1579" spans="1:33" s="49" customFormat="1">
      <c r="A1579" s="8" t="s">
        <v>80</v>
      </c>
      <c r="B1579" s="94" t="str">
        <f>VLOOKUP(A1579,'CENTRO DE COSTOS'!A:D,4,FALSE)</f>
        <v>JOSE MAURICIO HERNANDEZ ROJAS</v>
      </c>
      <c r="C1579" s="94" t="str">
        <f>VLOOKUP(A1579,'CENTRO DE COSTOS'!A:D,2,FALSE)</f>
        <v>0004-0001</v>
      </c>
      <c r="D1579" s="8">
        <v>13683</v>
      </c>
      <c r="E1579" s="8">
        <v>2758745</v>
      </c>
      <c r="F1579" s="8">
        <v>75900</v>
      </c>
      <c r="G1579" s="8" t="s">
        <v>6241</v>
      </c>
      <c r="H1579" s="8" t="s">
        <v>685</v>
      </c>
      <c r="I1579" s="8" t="s">
        <v>10914</v>
      </c>
      <c r="J1579" s="8" t="s">
        <v>12839</v>
      </c>
      <c r="K1579" s="8" t="s">
        <v>160</v>
      </c>
      <c r="L1579" s="8" t="s">
        <v>12840</v>
      </c>
      <c r="M1579" s="183">
        <v>45918.359027777777</v>
      </c>
      <c r="N1579" s="183">
        <v>45924.645138888889</v>
      </c>
      <c r="O1579" s="8"/>
      <c r="P1579" s="8" t="s">
        <v>8318</v>
      </c>
      <c r="Q1579" s="8" t="s">
        <v>8318</v>
      </c>
      <c r="R1579" s="8" t="s">
        <v>6245</v>
      </c>
      <c r="S1579" s="8" t="s">
        <v>6245</v>
      </c>
      <c r="T1579" s="8" t="s">
        <v>6246</v>
      </c>
      <c r="U1579" s="8" t="s">
        <v>7731</v>
      </c>
      <c r="V1579" s="8" t="s">
        <v>12841</v>
      </c>
      <c r="W1579" s="8" t="s">
        <v>165</v>
      </c>
      <c r="X1579" s="8"/>
      <c r="Y1579" s="94" t="str">
        <f>VLOOKUP(D1579,TIPOLOGIA!A:F,6,0)</f>
        <v>TIPO II</v>
      </c>
      <c r="Z1579" s="94" t="str">
        <f>VLOOKUP(D1579,TIPOLOGIA!A:F,5,0)</f>
        <v>TERRESTRE</v>
      </c>
      <c r="AA1579" s="8" t="s">
        <v>690</v>
      </c>
      <c r="AB1579" s="8">
        <v>1</v>
      </c>
      <c r="AC1579" s="86">
        <f>IF(W1579="SOPORTE_TELEFÓNICO",'BASE LIQUIDACION REDEBAN 2025'!$B$19,IF(AND(W1579="VISITA_TÉCNICA",Y1579="TIPO II"),'BASE LIQUIDACION REDEBAN 2025'!$B$18,'BASE LIQUIDACION REDEBAN 2025'!$B$17))</f>
        <v>67654.12000000001</v>
      </c>
      <c r="AD1579" s="86">
        <v>0</v>
      </c>
      <c r="AE1579" s="86">
        <f t="shared" si="24"/>
        <v>67654.12000000001</v>
      </c>
      <c r="AG1579" s="78"/>
    </row>
    <row r="1580" spans="1:33" s="49" customFormat="1">
      <c r="A1580" s="8" t="s">
        <v>90</v>
      </c>
      <c r="B1580" s="94" t="str">
        <f>VLOOKUP(A1580,'CENTRO DE COSTOS'!A:D,4,FALSE)</f>
        <v>JUAN SEBASTIÁN RÍOS CASTRILLÓN</v>
      </c>
      <c r="C1580" s="94" t="str">
        <f>VLOOKUP(A1580,'CENTRO DE COSTOS'!A:D,2,FALSE)</f>
        <v>0004-0005</v>
      </c>
      <c r="D1580" s="8">
        <v>5736</v>
      </c>
      <c r="E1580" s="8">
        <v>2766872</v>
      </c>
      <c r="F1580" s="8">
        <v>71867</v>
      </c>
      <c r="G1580" s="8" t="s">
        <v>6241</v>
      </c>
      <c r="H1580" s="8" t="s">
        <v>249</v>
      </c>
      <c r="I1580" s="8" t="s">
        <v>586</v>
      </c>
      <c r="J1580" s="8" t="s">
        <v>12842</v>
      </c>
      <c r="K1580" s="8" t="s">
        <v>160</v>
      </c>
      <c r="L1580" s="8" t="s">
        <v>12843</v>
      </c>
      <c r="M1580" s="183">
        <v>45919.535416666673</v>
      </c>
      <c r="N1580" s="183">
        <v>45924.65347222222</v>
      </c>
      <c r="O1580" s="8"/>
      <c r="P1580" s="8" t="s">
        <v>8318</v>
      </c>
      <c r="Q1580" s="8" t="s">
        <v>8318</v>
      </c>
      <c r="R1580" s="8" t="s">
        <v>243</v>
      </c>
      <c r="S1580" s="8" t="s">
        <v>244</v>
      </c>
      <c r="T1580" s="8" t="s">
        <v>6246</v>
      </c>
      <c r="U1580" s="8" t="s">
        <v>7731</v>
      </c>
      <c r="V1580" s="8" t="s">
        <v>12844</v>
      </c>
      <c r="W1580" s="8" t="s">
        <v>8320</v>
      </c>
      <c r="X1580" s="8"/>
      <c r="Y1580" s="94" t="str">
        <f>VLOOKUP(D1580,TIPOLOGIA!A:F,6,0)</f>
        <v>TIPO IV</v>
      </c>
      <c r="Z1580" s="94" t="str">
        <f>VLOOKUP(D1580,TIPOLOGIA!A:F,5,0)</f>
        <v>TERRESTRE</v>
      </c>
      <c r="AA1580" s="8"/>
      <c r="AB1580" s="8">
        <v>0</v>
      </c>
      <c r="AC1580" s="86">
        <f>IF(W1580="SOPORTE_TELEFÓNICO",'BASE LIQUIDACION REDEBAN 2025'!$B$19,IF(AND(W1580="VISITA_TÉCNICA",Y1580="TIPO II"),'BASE LIQUIDACION REDEBAN 2025'!$B$18,'BASE LIQUIDACION REDEBAN 2025'!$B$17))</f>
        <v>35779.500569199998</v>
      </c>
      <c r="AD1580" s="86">
        <v>0</v>
      </c>
      <c r="AE1580" s="86">
        <f t="shared" si="24"/>
        <v>35779.500569199998</v>
      </c>
      <c r="AG1580" s="78"/>
    </row>
    <row r="1581" spans="1:33" s="49" customFormat="1">
      <c r="A1581" s="8" t="s">
        <v>90</v>
      </c>
      <c r="B1581" s="94" t="str">
        <f>VLOOKUP(A1581,'CENTRO DE COSTOS'!A:D,4,FALSE)</f>
        <v>JUAN SEBASTIÁN RÍOS CASTRILLÓN</v>
      </c>
      <c r="C1581" s="94" t="str">
        <f>VLOOKUP(A1581,'CENTRO DE COSTOS'!A:D,2,FALSE)</f>
        <v>0004-0005</v>
      </c>
      <c r="D1581" s="8">
        <v>5736</v>
      </c>
      <c r="E1581" s="8">
        <v>2767473</v>
      </c>
      <c r="F1581" s="8">
        <v>81506</v>
      </c>
      <c r="G1581" s="8" t="s">
        <v>6241</v>
      </c>
      <c r="H1581" s="8" t="s">
        <v>249</v>
      </c>
      <c r="I1581" s="8" t="s">
        <v>586</v>
      </c>
      <c r="J1581" s="8" t="s">
        <v>806</v>
      </c>
      <c r="K1581" s="8" t="s">
        <v>160</v>
      </c>
      <c r="L1581" s="8" t="s">
        <v>12845</v>
      </c>
      <c r="M1581" s="183">
        <v>45919.618055555547</v>
      </c>
      <c r="N1581" s="183">
        <v>45924.654166666667</v>
      </c>
      <c r="O1581" s="8"/>
      <c r="P1581" s="8" t="s">
        <v>8318</v>
      </c>
      <c r="Q1581" s="8" t="s">
        <v>8318</v>
      </c>
      <c r="R1581" s="8" t="s">
        <v>243</v>
      </c>
      <c r="S1581" s="8" t="s">
        <v>244</v>
      </c>
      <c r="T1581" s="8" t="s">
        <v>6246</v>
      </c>
      <c r="U1581" s="8" t="s">
        <v>7731</v>
      </c>
      <c r="V1581" s="8" t="s">
        <v>12846</v>
      </c>
      <c r="W1581" s="8" t="s">
        <v>8320</v>
      </c>
      <c r="X1581" s="8"/>
      <c r="Y1581" s="94" t="str">
        <f>VLOOKUP(D1581,TIPOLOGIA!A:F,6,0)</f>
        <v>TIPO IV</v>
      </c>
      <c r="Z1581" s="94" t="str">
        <f>VLOOKUP(D1581,TIPOLOGIA!A:F,5,0)</f>
        <v>TERRESTRE</v>
      </c>
      <c r="AA1581" s="8"/>
      <c r="AB1581" s="8">
        <v>0</v>
      </c>
      <c r="AC1581" s="86">
        <f>IF(W1581="SOPORTE_TELEFÓNICO",'BASE LIQUIDACION REDEBAN 2025'!$B$19,IF(AND(W1581="VISITA_TÉCNICA",Y1581="TIPO II"),'BASE LIQUIDACION REDEBAN 2025'!$B$18,'BASE LIQUIDACION REDEBAN 2025'!$B$17))</f>
        <v>35779.500569199998</v>
      </c>
      <c r="AD1581" s="86">
        <v>0</v>
      </c>
      <c r="AE1581" s="86">
        <f t="shared" si="24"/>
        <v>35779.500569199998</v>
      </c>
      <c r="AG1581" s="78"/>
    </row>
    <row r="1582" spans="1:33" s="49" customFormat="1">
      <c r="A1582" s="8" t="s">
        <v>64</v>
      </c>
      <c r="B1582" s="94" t="str">
        <f>VLOOKUP(A1582,'CENTRO DE COSTOS'!A:D,4,FALSE)</f>
        <v>JOSE MAURICIO HERNANDEZ ROJAS</v>
      </c>
      <c r="C1582" s="94" t="str">
        <f>VLOOKUP(A1582,'CENTRO DE COSTOS'!A:D,2,FALSE)</f>
        <v>0004-0001</v>
      </c>
      <c r="D1582" s="8">
        <v>8573</v>
      </c>
      <c r="E1582" s="8">
        <v>2782745</v>
      </c>
      <c r="F1582" s="8">
        <v>78322</v>
      </c>
      <c r="G1582" s="8" t="s">
        <v>6241</v>
      </c>
      <c r="H1582" s="8" t="s">
        <v>1045</v>
      </c>
      <c r="I1582" s="8" t="s">
        <v>12202</v>
      </c>
      <c r="J1582" s="8" t="s">
        <v>12847</v>
      </c>
      <c r="K1582" s="8" t="s">
        <v>160</v>
      </c>
      <c r="L1582" s="8" t="s">
        <v>12848</v>
      </c>
      <c r="M1582" s="183">
        <v>45923.634722222218</v>
      </c>
      <c r="N1582" s="183">
        <v>45924.668055555558</v>
      </c>
      <c r="O1582" s="8"/>
      <c r="P1582" s="8" t="s">
        <v>8318</v>
      </c>
      <c r="Q1582" s="8" t="s">
        <v>8318</v>
      </c>
      <c r="R1582" s="8" t="s">
        <v>6245</v>
      </c>
      <c r="S1582" s="8" t="s">
        <v>6245</v>
      </c>
      <c r="T1582" s="8" t="s">
        <v>6246</v>
      </c>
      <c r="U1582" s="8" t="s">
        <v>7731</v>
      </c>
      <c r="V1582" s="8" t="s">
        <v>12849</v>
      </c>
      <c r="W1582" s="8" t="s">
        <v>165</v>
      </c>
      <c r="X1582" s="8"/>
      <c r="Y1582" s="94" t="str">
        <f>VLOOKUP(D1582,TIPOLOGIA!A:F,6,0)</f>
        <v>TIPO II</v>
      </c>
      <c r="Z1582" s="94" t="str">
        <f>VLOOKUP(D1582,TIPOLOGIA!A:F,5,0)</f>
        <v>TERRESTRE</v>
      </c>
      <c r="AA1582" s="8" t="s">
        <v>1473</v>
      </c>
      <c r="AB1582" s="8">
        <v>1</v>
      </c>
      <c r="AC1582" s="86">
        <f>IF(W1582="SOPORTE_TELEFÓNICO",'BASE LIQUIDACION REDEBAN 2025'!$B$19,IF(AND(W1582="VISITA_TÉCNICA",Y1582="TIPO II"),'BASE LIQUIDACION REDEBAN 2025'!$B$18,'BASE LIQUIDACION REDEBAN 2025'!$B$17))</f>
        <v>67654.12000000001</v>
      </c>
      <c r="AD1582" s="86">
        <v>0</v>
      </c>
      <c r="AE1582" s="86">
        <f t="shared" si="24"/>
        <v>67654.12000000001</v>
      </c>
      <c r="AG1582" s="78"/>
    </row>
    <row r="1583" spans="1:33" s="49" customFormat="1">
      <c r="A1583" s="8" t="s">
        <v>90</v>
      </c>
      <c r="B1583" s="94" t="str">
        <f>VLOOKUP(A1583,'CENTRO DE COSTOS'!A:D,4,FALSE)</f>
        <v>JUAN SEBASTIÁN RÍOS CASTRILLÓN</v>
      </c>
      <c r="C1583" s="94" t="str">
        <f>VLOOKUP(A1583,'CENTRO DE COSTOS'!A:D,2,FALSE)</f>
        <v>0004-0005</v>
      </c>
      <c r="D1583" s="8">
        <v>5240</v>
      </c>
      <c r="E1583" s="8">
        <v>2761052</v>
      </c>
      <c r="F1583" s="8">
        <v>74902</v>
      </c>
      <c r="G1583" s="8" t="s">
        <v>6241</v>
      </c>
      <c r="H1583" s="8" t="s">
        <v>249</v>
      </c>
      <c r="I1583" s="8" t="s">
        <v>8401</v>
      </c>
      <c r="J1583" s="8" t="s">
        <v>12850</v>
      </c>
      <c r="K1583" s="8" t="s">
        <v>160</v>
      </c>
      <c r="L1583" s="8" t="s">
        <v>12851</v>
      </c>
      <c r="M1583" s="183">
        <v>45918.51458333333</v>
      </c>
      <c r="N1583" s="183">
        <v>45924.680555555547</v>
      </c>
      <c r="O1583" s="8"/>
      <c r="P1583" s="8" t="s">
        <v>8318</v>
      </c>
      <c r="Q1583" s="8" t="s">
        <v>8318</v>
      </c>
      <c r="R1583" s="8" t="s">
        <v>6245</v>
      </c>
      <c r="S1583" s="8" t="s">
        <v>6245</v>
      </c>
      <c r="T1583" s="8" t="s">
        <v>6246</v>
      </c>
      <c r="U1583" s="8" t="s">
        <v>7731</v>
      </c>
      <c r="V1583" s="8" t="s">
        <v>12852</v>
      </c>
      <c r="W1583" s="8" t="s">
        <v>8320</v>
      </c>
      <c r="X1583" s="8"/>
      <c r="Y1583" s="94" t="str">
        <f>VLOOKUP(D1583,TIPOLOGIA!A:F,6,0)</f>
        <v>TIPO II</v>
      </c>
      <c r="Z1583" s="94" t="str">
        <f>VLOOKUP(D1583,TIPOLOGIA!A:F,5,0)</f>
        <v>TERRESTRE</v>
      </c>
      <c r="AA1583" s="8" t="s">
        <v>374</v>
      </c>
      <c r="AB1583" s="8">
        <v>0</v>
      </c>
      <c r="AC1583" s="86">
        <f>IF(W1583="SOPORTE_TELEFÓNICO",'BASE LIQUIDACION REDEBAN 2025'!$B$19,IF(AND(W1583="VISITA_TÉCNICA",Y1583="TIPO II"),'BASE LIQUIDACION REDEBAN 2025'!$B$18,'BASE LIQUIDACION REDEBAN 2025'!$B$17))</f>
        <v>35779.500569199998</v>
      </c>
      <c r="AD1583" s="86">
        <v>0</v>
      </c>
      <c r="AE1583" s="86">
        <f t="shared" si="24"/>
        <v>35779.500569199998</v>
      </c>
      <c r="AG1583" s="78"/>
    </row>
    <row r="1584" spans="1:33" s="49" customFormat="1">
      <c r="A1584" s="8" t="s">
        <v>98</v>
      </c>
      <c r="B1584" s="94" t="str">
        <f>VLOOKUP(A1584,'CENTRO DE COSTOS'!A:D,4,FALSE)</f>
        <v>MIGUEL JULIÁN HERNÁNDEZ GUARÍN</v>
      </c>
      <c r="C1584" s="94" t="str">
        <f>VLOOKUP(A1584,'CENTRO DE COSTOS'!A:D,2,FALSE)</f>
        <v>0004-0008</v>
      </c>
      <c r="D1584" s="8">
        <v>68385</v>
      </c>
      <c r="E1584" s="8">
        <v>2776839</v>
      </c>
      <c r="F1584" s="8">
        <v>79100</v>
      </c>
      <c r="G1584" s="8" t="s">
        <v>6241</v>
      </c>
      <c r="H1584" s="8" t="s">
        <v>224</v>
      </c>
      <c r="I1584" s="8" t="s">
        <v>7698</v>
      </c>
      <c r="J1584" s="8" t="s">
        <v>12853</v>
      </c>
      <c r="K1584" s="8" t="s">
        <v>160</v>
      </c>
      <c r="L1584" s="8" t="s">
        <v>12854</v>
      </c>
      <c r="M1584" s="183">
        <v>45922.665277777778</v>
      </c>
      <c r="N1584" s="183">
        <v>45924.684027777781</v>
      </c>
      <c r="O1584" s="8"/>
      <c r="P1584" s="8" t="s">
        <v>8318</v>
      </c>
      <c r="Q1584" s="8" t="s">
        <v>8318</v>
      </c>
      <c r="R1584" s="8" t="s">
        <v>6245</v>
      </c>
      <c r="S1584" s="8" t="s">
        <v>6245</v>
      </c>
      <c r="T1584" s="8" t="s">
        <v>6246</v>
      </c>
      <c r="U1584" s="8" t="s">
        <v>7731</v>
      </c>
      <c r="V1584" s="8" t="s">
        <v>12855</v>
      </c>
      <c r="W1584" s="8" t="s">
        <v>8320</v>
      </c>
      <c r="X1584" s="8"/>
      <c r="Y1584" s="94" t="str">
        <f>VLOOKUP(D1584,TIPOLOGIA!A:F,6,0)</f>
        <v>TIPO III</v>
      </c>
      <c r="Z1584" s="94" t="str">
        <f>VLOOKUP(D1584,TIPOLOGIA!A:F,5,0)</f>
        <v>TERRESTRE</v>
      </c>
      <c r="AA1584" s="8" t="s">
        <v>480</v>
      </c>
      <c r="AB1584" s="8">
        <v>0</v>
      </c>
      <c r="AC1584" s="86">
        <f>IF(W1584="SOPORTE_TELEFÓNICO",'BASE LIQUIDACION REDEBAN 2025'!$B$19,IF(AND(W1584="VISITA_TÉCNICA",Y1584="TIPO II"),'BASE LIQUIDACION REDEBAN 2025'!$B$18,'BASE LIQUIDACION REDEBAN 2025'!$B$17))</f>
        <v>35779.500569199998</v>
      </c>
      <c r="AD1584" s="86">
        <v>0</v>
      </c>
      <c r="AE1584" s="86">
        <f t="shared" si="24"/>
        <v>35779.500569199998</v>
      </c>
      <c r="AG1584" s="78"/>
    </row>
    <row r="1585" spans="1:33" s="49" customFormat="1">
      <c r="A1585" s="8" t="s">
        <v>64</v>
      </c>
      <c r="B1585" s="94" t="str">
        <f>VLOOKUP(A1585,'CENTRO DE COSTOS'!A:D,4,FALSE)</f>
        <v>JOSE MAURICIO HERNANDEZ ROJAS</v>
      </c>
      <c r="C1585" s="94" t="str">
        <f>VLOOKUP(A1585,'CENTRO DE COSTOS'!A:D,2,FALSE)</f>
        <v>0004-0001</v>
      </c>
      <c r="D1585" s="8">
        <v>88001</v>
      </c>
      <c r="E1585" s="8">
        <v>2786878</v>
      </c>
      <c r="F1585" s="8">
        <v>56697</v>
      </c>
      <c r="G1585" s="8" t="s">
        <v>6241</v>
      </c>
      <c r="H1585" s="8" t="s">
        <v>10890</v>
      </c>
      <c r="I1585" s="8" t="s">
        <v>11306</v>
      </c>
      <c r="J1585" s="8" t="s">
        <v>12856</v>
      </c>
      <c r="K1585" s="8" t="s">
        <v>160</v>
      </c>
      <c r="L1585" s="8" t="s">
        <v>12857</v>
      </c>
      <c r="M1585" s="183">
        <v>45924.44027777778</v>
      </c>
      <c r="N1585" s="183">
        <v>45924.686111111107</v>
      </c>
      <c r="O1585" s="8"/>
      <c r="P1585" s="8" t="s">
        <v>8318</v>
      </c>
      <c r="Q1585" s="8" t="s">
        <v>8318</v>
      </c>
      <c r="R1585" s="8" t="s">
        <v>357</v>
      </c>
      <c r="S1585" s="8" t="s">
        <v>1266</v>
      </c>
      <c r="T1585" s="8" t="s">
        <v>7951</v>
      </c>
      <c r="U1585" s="8" t="s">
        <v>9387</v>
      </c>
      <c r="V1585" s="8"/>
      <c r="W1585" s="8" t="s">
        <v>1552</v>
      </c>
      <c r="X1585" s="8"/>
      <c r="Y1585" s="94" t="str">
        <f>VLOOKUP(D1585,TIPOLOGIA!A:F,6,0)</f>
        <v>TIPO IV ESPECIAL</v>
      </c>
      <c r="Z1585" s="94" t="str">
        <f>VLOOKUP(D1585,TIPOLOGIA!A:F,5,0)</f>
        <v>AEREO</v>
      </c>
      <c r="AA1585" s="8"/>
      <c r="AB1585" s="8">
        <v>0</v>
      </c>
      <c r="AC1585" s="86">
        <f>IF(W1585="SOPORTE_TELEFÓNICO",'BASE LIQUIDACION REDEBAN 2025'!$B$19,IF(AND(W1585="VISITA_TÉCNICA",Y1585="TIPO II"),'BASE LIQUIDACION REDEBAN 2025'!$B$18,'BASE LIQUIDACION REDEBAN 2025'!$B$17))</f>
        <v>41241.0800752</v>
      </c>
      <c r="AD1585" s="86">
        <v>0</v>
      </c>
      <c r="AE1585" s="86">
        <f t="shared" si="24"/>
        <v>41241.0800752</v>
      </c>
      <c r="AG1585" s="78"/>
    </row>
    <row r="1586" spans="1:33" s="49" customFormat="1">
      <c r="A1586" s="8" t="s">
        <v>92</v>
      </c>
      <c r="B1586" s="94" t="str">
        <f>VLOOKUP(A1586,'CENTRO DE COSTOS'!A:D,4,FALSE)</f>
        <v>KEVIN ALEXIS CORZO BUSTOS</v>
      </c>
      <c r="C1586" s="94" t="str">
        <f>VLOOKUP(A1586,'CENTRO DE COSTOS'!A:D,2,FALSE)</f>
        <v>0004-0007</v>
      </c>
      <c r="D1586" s="8">
        <v>41298</v>
      </c>
      <c r="E1586" s="8">
        <v>2779503</v>
      </c>
      <c r="F1586" s="8">
        <v>75849</v>
      </c>
      <c r="G1586" s="8" t="s">
        <v>6241</v>
      </c>
      <c r="H1586" s="8" t="s">
        <v>430</v>
      </c>
      <c r="I1586" s="8" t="s">
        <v>971</v>
      </c>
      <c r="J1586" s="8" t="s">
        <v>12858</v>
      </c>
      <c r="K1586" s="8" t="s">
        <v>160</v>
      </c>
      <c r="L1586" s="8" t="s">
        <v>12859</v>
      </c>
      <c r="M1586" s="183">
        <v>45923.385416666657</v>
      </c>
      <c r="N1586" s="183">
        <v>45924.686111111107</v>
      </c>
      <c r="O1586" s="8"/>
      <c r="P1586" s="8" t="s">
        <v>8318</v>
      </c>
      <c r="Q1586" s="8" t="s">
        <v>8318</v>
      </c>
      <c r="R1586" s="8" t="s">
        <v>162</v>
      </c>
      <c r="S1586" s="8" t="s">
        <v>162</v>
      </c>
      <c r="T1586" s="8" t="s">
        <v>6246</v>
      </c>
      <c r="U1586" s="8" t="s">
        <v>7731</v>
      </c>
      <c r="V1586" s="8" t="s">
        <v>12860</v>
      </c>
      <c r="W1586" s="8" t="s">
        <v>8320</v>
      </c>
      <c r="X1586" s="8"/>
      <c r="Y1586" s="94" t="str">
        <f>VLOOKUP(D1586,TIPOLOGIA!A:F,6,0)</f>
        <v>TIPO III</v>
      </c>
      <c r="Z1586" s="94" t="str">
        <f>VLOOKUP(D1586,TIPOLOGIA!A:F,5,0)</f>
        <v>TERRESTRE</v>
      </c>
      <c r="AA1586" s="8"/>
      <c r="AB1586" s="8">
        <v>0</v>
      </c>
      <c r="AC1586" s="86">
        <f>IF(W1586="SOPORTE_TELEFÓNICO",'BASE LIQUIDACION REDEBAN 2025'!$B$19,IF(AND(W1586="VISITA_TÉCNICA",Y1586="TIPO II"),'BASE LIQUIDACION REDEBAN 2025'!$B$18,'BASE LIQUIDACION REDEBAN 2025'!$B$17))</f>
        <v>35779.500569199998</v>
      </c>
      <c r="AD1586" s="86">
        <v>0</v>
      </c>
      <c r="AE1586" s="86">
        <f t="shared" si="24"/>
        <v>35779.500569199998</v>
      </c>
      <c r="AG1586" s="78"/>
    </row>
    <row r="1587" spans="1:33" s="49" customFormat="1">
      <c r="A1587" s="8" t="s">
        <v>91</v>
      </c>
      <c r="B1587" s="94" t="str">
        <f>VLOOKUP(A1587,'CENTRO DE COSTOS'!A:D,4,FALSE)</f>
        <v>JOSE MAURICIO HERNANDEZ ROJAS</v>
      </c>
      <c r="C1587" s="94" t="str">
        <f>VLOOKUP(A1587,'CENTRO DE COSTOS'!A:D,2,FALSE)</f>
        <v>0004-0001</v>
      </c>
      <c r="D1587" s="8">
        <v>23660</v>
      </c>
      <c r="E1587" s="8">
        <v>2763332</v>
      </c>
      <c r="F1587" s="8">
        <v>28140</v>
      </c>
      <c r="G1587" s="8" t="s">
        <v>6241</v>
      </c>
      <c r="H1587" s="8" t="s">
        <v>193</v>
      </c>
      <c r="I1587" s="8" t="s">
        <v>1091</v>
      </c>
      <c r="J1587" s="8" t="s">
        <v>1489</v>
      </c>
      <c r="K1587" s="8" t="s">
        <v>160</v>
      </c>
      <c r="L1587" s="8" t="s">
        <v>12861</v>
      </c>
      <c r="M1587" s="183">
        <v>45918.734722222223</v>
      </c>
      <c r="N1587" s="183">
        <v>45924.725694444453</v>
      </c>
      <c r="O1587" s="8"/>
      <c r="P1587" s="8" t="s">
        <v>8318</v>
      </c>
      <c r="Q1587" s="8" t="s">
        <v>8318</v>
      </c>
      <c r="R1587" s="8" t="s">
        <v>243</v>
      </c>
      <c r="S1587" s="8" t="s">
        <v>244</v>
      </c>
      <c r="T1587" s="8" t="s">
        <v>6246</v>
      </c>
      <c r="U1587" s="8" t="s">
        <v>7731</v>
      </c>
      <c r="V1587" s="8" t="s">
        <v>12862</v>
      </c>
      <c r="W1587" s="8" t="s">
        <v>165</v>
      </c>
      <c r="X1587" s="8"/>
      <c r="Y1587" s="94" t="str">
        <f>VLOOKUP(D1587,TIPOLOGIA!A:F,6,0)</f>
        <v>TIPO II</v>
      </c>
      <c r="Z1587" s="94" t="str">
        <f>VLOOKUP(D1587,TIPOLOGIA!A:F,5,0)</f>
        <v>TERRESTRE</v>
      </c>
      <c r="AA1587" s="8" t="s">
        <v>1493</v>
      </c>
      <c r="AB1587" s="8">
        <v>1</v>
      </c>
      <c r="AC1587" s="86">
        <f>IF(W1587="SOPORTE_TELEFÓNICO",'BASE LIQUIDACION REDEBAN 2025'!$B$19,IF(AND(W1587="VISITA_TÉCNICA",Y1587="TIPO II"),'BASE LIQUIDACION REDEBAN 2025'!$B$18,'BASE LIQUIDACION REDEBAN 2025'!$B$17))</f>
        <v>67654.12000000001</v>
      </c>
      <c r="AD1587" s="86">
        <v>0</v>
      </c>
      <c r="AE1587" s="86">
        <f t="shared" si="24"/>
        <v>67654.12000000001</v>
      </c>
      <c r="AG1587" s="78"/>
    </row>
    <row r="1588" spans="1:33" s="49" customFormat="1">
      <c r="A1588" s="8" t="s">
        <v>98</v>
      </c>
      <c r="B1588" s="94" t="str">
        <f>VLOOKUP(A1588,'CENTRO DE COSTOS'!A:D,4,FALSE)</f>
        <v>MIGUEL JULIÁN HERNÁNDEZ GUARÍN</v>
      </c>
      <c r="C1588" s="94" t="str">
        <f>VLOOKUP(A1588,'CENTRO DE COSTOS'!A:D,2,FALSE)</f>
        <v>0004-0008</v>
      </c>
      <c r="D1588" s="8">
        <v>68077</v>
      </c>
      <c r="E1588" s="8">
        <v>2768901</v>
      </c>
      <c r="F1588" s="8">
        <v>76872</v>
      </c>
      <c r="G1588" s="8" t="s">
        <v>6241</v>
      </c>
      <c r="H1588" s="8" t="s">
        <v>224</v>
      </c>
      <c r="I1588" s="8" t="s">
        <v>3215</v>
      </c>
      <c r="J1588" s="8" t="s">
        <v>12863</v>
      </c>
      <c r="K1588" s="8" t="s">
        <v>160</v>
      </c>
      <c r="L1588" s="8" t="s">
        <v>12864</v>
      </c>
      <c r="M1588" s="183">
        <v>45920.375</v>
      </c>
      <c r="N1588" s="183">
        <v>45924.727083333331</v>
      </c>
      <c r="O1588" s="8"/>
      <c r="P1588" s="8" t="s">
        <v>8318</v>
      </c>
      <c r="Q1588" s="8" t="s">
        <v>8318</v>
      </c>
      <c r="R1588" s="8" t="s">
        <v>6245</v>
      </c>
      <c r="S1588" s="8" t="s">
        <v>6245</v>
      </c>
      <c r="T1588" s="8" t="s">
        <v>6246</v>
      </c>
      <c r="U1588" s="8" t="s">
        <v>7731</v>
      </c>
      <c r="V1588" s="8" t="s">
        <v>12865</v>
      </c>
      <c r="W1588" s="8" t="s">
        <v>165</v>
      </c>
      <c r="X1588" s="8"/>
      <c r="Y1588" s="94" t="str">
        <f>VLOOKUP(D1588,TIPOLOGIA!A:F,6,0)</f>
        <v>TIPO II</v>
      </c>
      <c r="Z1588" s="94" t="str">
        <f>VLOOKUP(D1588,TIPOLOGIA!A:F,5,0)</f>
        <v>TERRESTRE</v>
      </c>
      <c r="AA1588" s="8" t="s">
        <v>3425</v>
      </c>
      <c r="AB1588" s="8">
        <v>1</v>
      </c>
      <c r="AC1588" s="86">
        <f>IF(W1588="SOPORTE_TELEFÓNICO",'BASE LIQUIDACION REDEBAN 2025'!$B$19,IF(AND(W1588="VISITA_TÉCNICA",Y1588="TIPO II"),'BASE LIQUIDACION REDEBAN 2025'!$B$18,'BASE LIQUIDACION REDEBAN 2025'!$B$17))</f>
        <v>67654.12000000001</v>
      </c>
      <c r="AD1588" s="86">
        <v>0</v>
      </c>
      <c r="AE1588" s="86">
        <f t="shared" si="24"/>
        <v>67654.12000000001</v>
      </c>
      <c r="AG1588" s="78"/>
    </row>
    <row r="1589" spans="1:33" s="49" customFormat="1">
      <c r="A1589" s="8" t="s">
        <v>64</v>
      </c>
      <c r="B1589" s="94" t="str">
        <f>VLOOKUP(A1589,'CENTRO DE COSTOS'!A:D,4,FALSE)</f>
        <v>JOSE MAURICIO HERNANDEZ ROJAS</v>
      </c>
      <c r="C1589" s="94" t="str">
        <f>VLOOKUP(A1589,'CENTRO DE COSTOS'!A:D,2,FALSE)</f>
        <v>0004-0001</v>
      </c>
      <c r="D1589" s="8">
        <v>8001</v>
      </c>
      <c r="E1589" s="8">
        <v>2782497</v>
      </c>
      <c r="F1589" s="8">
        <v>60049</v>
      </c>
      <c r="G1589" s="8" t="s">
        <v>6241</v>
      </c>
      <c r="H1589" s="8" t="s">
        <v>1045</v>
      </c>
      <c r="I1589" s="8" t="s">
        <v>64</v>
      </c>
      <c r="J1589" s="8" t="s">
        <v>1739</v>
      </c>
      <c r="K1589" s="8" t="s">
        <v>160</v>
      </c>
      <c r="L1589" s="8" t="s">
        <v>12866</v>
      </c>
      <c r="M1589" s="183">
        <v>45923.626388888893</v>
      </c>
      <c r="N1589" s="183">
        <v>45924.852083333331</v>
      </c>
      <c r="O1589" s="8"/>
      <c r="P1589" s="8" t="s">
        <v>8318</v>
      </c>
      <c r="Q1589" s="8" t="s">
        <v>8318</v>
      </c>
      <c r="R1589" s="8" t="s">
        <v>6245</v>
      </c>
      <c r="S1589" s="8" t="s">
        <v>6245</v>
      </c>
      <c r="T1589" s="8" t="s">
        <v>6246</v>
      </c>
      <c r="U1589" s="8" t="s">
        <v>7731</v>
      </c>
      <c r="V1589" s="8" t="s">
        <v>12867</v>
      </c>
      <c r="W1589" s="8" t="s">
        <v>165</v>
      </c>
      <c r="X1589" s="8"/>
      <c r="Y1589" s="94" t="str">
        <f>VLOOKUP(D1589,TIPOLOGIA!A:F,6,0)</f>
        <v>TIPO I</v>
      </c>
      <c r="Z1589" s="94" t="str">
        <f>VLOOKUP(D1589,TIPOLOGIA!A:F,5,0)</f>
        <v>TERRESTRE</v>
      </c>
      <c r="AA1589" s="8" t="s">
        <v>1473</v>
      </c>
      <c r="AB1589" s="8">
        <v>1</v>
      </c>
      <c r="AC1589" s="86">
        <f>IF(W1589="SOPORTE_TELEFÓNICO",'BASE LIQUIDACION REDEBAN 2025'!$B$19,IF(AND(W1589="VISITA_TÉCNICA",Y1589="TIPO II"),'BASE LIQUIDACION REDEBAN 2025'!$B$18,'BASE LIQUIDACION REDEBAN 2025'!$B$17))</f>
        <v>35779.500569199998</v>
      </c>
      <c r="AD1589" s="86">
        <v>0</v>
      </c>
      <c r="AE1589" s="86">
        <f t="shared" si="24"/>
        <v>35779.500569199998</v>
      </c>
      <c r="AG1589" s="78"/>
    </row>
    <row r="1590" spans="1:33" s="49" customFormat="1">
      <c r="A1590" s="8" t="s">
        <v>68</v>
      </c>
      <c r="B1590" s="94" t="str">
        <f>VLOOKUP(A1590,'CENTRO DE COSTOS'!A:D,4,FALSE)</f>
        <v>WILLIAM ASDRUBAL ROZO ROZO</v>
      </c>
      <c r="C1590" s="94" t="str">
        <f>VLOOKUP(A1590,'CENTRO DE COSTOS'!A:D,2,FALSE)</f>
        <v>0004-0004</v>
      </c>
      <c r="D1590" s="8">
        <v>11001</v>
      </c>
      <c r="E1590" s="8">
        <v>2781727</v>
      </c>
      <c r="F1590" s="8">
        <v>62214</v>
      </c>
      <c r="G1590" s="8" t="s">
        <v>6241</v>
      </c>
      <c r="H1590" s="8" t="s">
        <v>417</v>
      </c>
      <c r="I1590" s="8" t="s">
        <v>68</v>
      </c>
      <c r="J1590" s="8" t="s">
        <v>12868</v>
      </c>
      <c r="K1590" s="8" t="s">
        <v>160</v>
      </c>
      <c r="L1590" s="8" t="s">
        <v>12869</v>
      </c>
      <c r="M1590" s="183">
        <v>45923.552083333343</v>
      </c>
      <c r="N1590" s="183">
        <v>45924.853472222218</v>
      </c>
      <c r="O1590" s="8"/>
      <c r="P1590" s="8" t="s">
        <v>8318</v>
      </c>
      <c r="Q1590" s="8" t="s">
        <v>8318</v>
      </c>
      <c r="R1590" s="8" t="s">
        <v>162</v>
      </c>
      <c r="S1590" s="8" t="s">
        <v>6245</v>
      </c>
      <c r="T1590" s="8" t="s">
        <v>6246</v>
      </c>
      <c r="U1590" s="8" t="s">
        <v>7731</v>
      </c>
      <c r="V1590" s="8" t="s">
        <v>12870</v>
      </c>
      <c r="W1590" s="8" t="s">
        <v>165</v>
      </c>
      <c r="X1590" s="8"/>
      <c r="Y1590" s="94" t="str">
        <f>VLOOKUP(D1590,TIPOLOGIA!A:F,6,0)</f>
        <v>TIPO I</v>
      </c>
      <c r="Z1590" s="94" t="str">
        <f>VLOOKUP(D1590,TIPOLOGIA!A:F,5,0)</f>
        <v>TERRESTRE</v>
      </c>
      <c r="AA1590" s="8" t="s">
        <v>12056</v>
      </c>
      <c r="AB1590" s="8">
        <v>1</v>
      </c>
      <c r="AC1590" s="86">
        <f>IF(W1590="SOPORTE_TELEFÓNICO",'BASE LIQUIDACION REDEBAN 2025'!$B$19,IF(AND(W1590="VISITA_TÉCNICA",Y1590="TIPO II"),'BASE LIQUIDACION REDEBAN 2025'!$B$18,'BASE LIQUIDACION REDEBAN 2025'!$B$17))</f>
        <v>35779.500569199998</v>
      </c>
      <c r="AD1590" s="86">
        <v>0</v>
      </c>
      <c r="AE1590" s="86">
        <f t="shared" si="24"/>
        <v>35779.500569199998</v>
      </c>
      <c r="AG1590" s="78"/>
    </row>
    <row r="1591" spans="1:33" s="49" customFormat="1">
      <c r="A1591" s="8" t="s">
        <v>91</v>
      </c>
      <c r="B1591" s="94" t="str">
        <f>VLOOKUP(A1591,'CENTRO DE COSTOS'!A:D,4,FALSE)</f>
        <v>JOSE MAURICIO HERNANDEZ ROJAS</v>
      </c>
      <c r="C1591" s="94" t="str">
        <f>VLOOKUP(A1591,'CENTRO DE COSTOS'!A:D,2,FALSE)</f>
        <v>0004-0001</v>
      </c>
      <c r="D1591" s="8">
        <v>5154</v>
      </c>
      <c r="E1591" s="8">
        <v>2781794</v>
      </c>
      <c r="F1591" s="8">
        <v>78929</v>
      </c>
      <c r="G1591" s="8" t="s">
        <v>6241</v>
      </c>
      <c r="H1591" s="8" t="s">
        <v>249</v>
      </c>
      <c r="I1591" s="8" t="s">
        <v>1716</v>
      </c>
      <c r="J1591" s="8" t="s">
        <v>2302</v>
      </c>
      <c r="K1591" s="8" t="s">
        <v>160</v>
      </c>
      <c r="L1591" s="8" t="s">
        <v>12871</v>
      </c>
      <c r="M1591" s="183">
        <v>45923.587500000001</v>
      </c>
      <c r="N1591" s="183">
        <v>45924.854861111111</v>
      </c>
      <c r="O1591" s="8"/>
      <c r="P1591" s="8" t="s">
        <v>8318</v>
      </c>
      <c r="Q1591" s="8" t="s">
        <v>8318</v>
      </c>
      <c r="R1591" s="8" t="s">
        <v>243</v>
      </c>
      <c r="S1591" s="8" t="s">
        <v>244</v>
      </c>
      <c r="T1591" s="8" t="s">
        <v>6246</v>
      </c>
      <c r="U1591" s="8" t="s">
        <v>7731</v>
      </c>
      <c r="V1591" s="8" t="s">
        <v>12872</v>
      </c>
      <c r="W1591" s="8" t="s">
        <v>165</v>
      </c>
      <c r="X1591" s="8"/>
      <c r="Y1591" s="94" t="str">
        <f>VLOOKUP(D1591,TIPOLOGIA!A:F,6,0)</f>
        <v>TIPO II</v>
      </c>
      <c r="Z1591" s="94" t="str">
        <f>VLOOKUP(D1591,TIPOLOGIA!A:F,5,0)</f>
        <v>TERRESTRE</v>
      </c>
      <c r="AA1591" s="8" t="s">
        <v>1084</v>
      </c>
      <c r="AB1591" s="8">
        <v>1</v>
      </c>
      <c r="AC1591" s="86">
        <f>IF(W1591="SOPORTE_TELEFÓNICO",'BASE LIQUIDACION REDEBAN 2025'!$B$19,IF(AND(W1591="VISITA_TÉCNICA",Y1591="TIPO II"),'BASE LIQUIDACION REDEBAN 2025'!$B$18,'BASE LIQUIDACION REDEBAN 2025'!$B$17))</f>
        <v>67654.12000000001</v>
      </c>
      <c r="AD1591" s="86">
        <v>0</v>
      </c>
      <c r="AE1591" s="86">
        <f t="shared" si="24"/>
        <v>67654.12000000001</v>
      </c>
      <c r="AG1591" s="78"/>
    </row>
    <row r="1592" spans="1:33" s="49" customFormat="1">
      <c r="A1592" s="8" t="s">
        <v>94</v>
      </c>
      <c r="B1592" s="94" t="str">
        <f>VLOOKUP(A1592,'CENTRO DE COSTOS'!A:D,4,FALSE)</f>
        <v>DIEGO FERNANDO HENAO CARDONA</v>
      </c>
      <c r="C1592" s="94" t="str">
        <f>VLOOKUP(A1592,'CENTRO DE COSTOS'!A:D,2,FALSE)</f>
        <v>0004-0002</v>
      </c>
      <c r="D1592" s="8">
        <v>63470</v>
      </c>
      <c r="E1592" s="8">
        <v>2782282</v>
      </c>
      <c r="F1592" s="8">
        <v>74093</v>
      </c>
      <c r="G1592" s="8" t="s">
        <v>6241</v>
      </c>
      <c r="H1592" s="8" t="s">
        <v>732</v>
      </c>
      <c r="I1592" s="8" t="s">
        <v>9465</v>
      </c>
      <c r="J1592" s="8" t="s">
        <v>12873</v>
      </c>
      <c r="K1592" s="8" t="s">
        <v>160</v>
      </c>
      <c r="L1592" s="8" t="s">
        <v>12874</v>
      </c>
      <c r="M1592" s="183">
        <v>45923.606944444437</v>
      </c>
      <c r="N1592" s="183">
        <v>45924.856249999997</v>
      </c>
      <c r="O1592" s="8"/>
      <c r="P1592" s="8" t="s">
        <v>8318</v>
      </c>
      <c r="Q1592" s="8" t="s">
        <v>8318</v>
      </c>
      <c r="R1592" s="8" t="s">
        <v>243</v>
      </c>
      <c r="S1592" s="8" t="s">
        <v>244</v>
      </c>
      <c r="T1592" s="8" t="s">
        <v>6246</v>
      </c>
      <c r="U1592" s="8" t="s">
        <v>7731</v>
      </c>
      <c r="V1592" s="8" t="s">
        <v>12875</v>
      </c>
      <c r="W1592" s="8" t="s">
        <v>165</v>
      </c>
      <c r="X1592" s="8"/>
      <c r="Y1592" s="94" t="str">
        <f>VLOOKUP(D1592,TIPOLOGIA!A:F,6,0)</f>
        <v>TIPO II</v>
      </c>
      <c r="Z1592" s="94" t="str">
        <f>VLOOKUP(D1592,TIPOLOGIA!A:F,5,0)</f>
        <v>TERRESTRE</v>
      </c>
      <c r="AA1592" s="8" t="s">
        <v>737</v>
      </c>
      <c r="AB1592" s="8">
        <v>1</v>
      </c>
      <c r="AC1592" s="86">
        <f>IF(W1592="SOPORTE_TELEFÓNICO",'BASE LIQUIDACION REDEBAN 2025'!$B$19,IF(AND(W1592="VISITA_TÉCNICA",Y1592="TIPO II"),'BASE LIQUIDACION REDEBAN 2025'!$B$18,'BASE LIQUIDACION REDEBAN 2025'!$B$17))</f>
        <v>67654.12000000001</v>
      </c>
      <c r="AD1592" s="86">
        <v>0</v>
      </c>
      <c r="AE1592" s="86">
        <f t="shared" si="24"/>
        <v>67654.12000000001</v>
      </c>
      <c r="AG1592" s="78"/>
    </row>
    <row r="1593" spans="1:33" s="49" customFormat="1">
      <c r="A1593" s="8" t="s">
        <v>76</v>
      </c>
      <c r="B1593" s="94" t="str">
        <f>VLOOKUP(A1593,'CENTRO DE COSTOS'!A:D,4,FALSE)</f>
        <v>DIEGO FERNANDO HENAO CARDONA</v>
      </c>
      <c r="C1593" s="94" t="str">
        <f>VLOOKUP(A1593,'CENTRO DE COSTOS'!A:D,2,FALSE)</f>
        <v>0004-0003</v>
      </c>
      <c r="D1593" s="8">
        <v>76111</v>
      </c>
      <c r="E1593" s="8">
        <v>2781329</v>
      </c>
      <c r="F1593" s="8">
        <v>77673</v>
      </c>
      <c r="G1593" s="8" t="s">
        <v>6241</v>
      </c>
      <c r="H1593" s="8" t="s">
        <v>232</v>
      </c>
      <c r="I1593" s="8" t="s">
        <v>2758</v>
      </c>
      <c r="J1593" s="8" t="s">
        <v>12876</v>
      </c>
      <c r="K1593" s="8" t="s">
        <v>160</v>
      </c>
      <c r="L1593" s="8" t="s">
        <v>12877</v>
      </c>
      <c r="M1593" s="183">
        <v>45923.486111111109</v>
      </c>
      <c r="N1593" s="183">
        <v>45924.859027777777</v>
      </c>
      <c r="O1593" s="8"/>
      <c r="P1593" s="8" t="s">
        <v>8318</v>
      </c>
      <c r="Q1593" s="8" t="s">
        <v>8318</v>
      </c>
      <c r="R1593" s="8" t="s">
        <v>6245</v>
      </c>
      <c r="S1593" s="8" t="s">
        <v>6245</v>
      </c>
      <c r="T1593" s="8" t="s">
        <v>6246</v>
      </c>
      <c r="U1593" s="8" t="s">
        <v>7731</v>
      </c>
      <c r="V1593" s="8" t="s">
        <v>12878</v>
      </c>
      <c r="W1593" s="8" t="s">
        <v>165</v>
      </c>
      <c r="X1593" s="8"/>
      <c r="Y1593" s="94" t="str">
        <f>VLOOKUP(D1593,TIPOLOGIA!A:F,6,0)</f>
        <v>TIPO II</v>
      </c>
      <c r="Z1593" s="94" t="str">
        <f>VLOOKUP(D1593,TIPOLOGIA!A:F,5,0)</f>
        <v>TERRESTRE</v>
      </c>
      <c r="AA1593" s="8" t="s">
        <v>531</v>
      </c>
      <c r="AB1593" s="8">
        <v>1</v>
      </c>
      <c r="AC1593" s="86">
        <f>IF(W1593="SOPORTE_TELEFÓNICO",'BASE LIQUIDACION REDEBAN 2025'!$B$19,IF(AND(W1593="VISITA_TÉCNICA",Y1593="TIPO II"),'BASE LIQUIDACION REDEBAN 2025'!$B$18,'BASE LIQUIDACION REDEBAN 2025'!$B$17))</f>
        <v>67654.12000000001</v>
      </c>
      <c r="AD1593" s="86">
        <v>0</v>
      </c>
      <c r="AE1593" s="86">
        <f t="shared" si="24"/>
        <v>67654.12000000001</v>
      </c>
      <c r="AG1593" s="78"/>
    </row>
    <row r="1594" spans="1:33" s="49" customFormat="1">
      <c r="A1594" s="8" t="s">
        <v>81</v>
      </c>
      <c r="B1594" s="94" t="str">
        <f>VLOOKUP(A1594,'CENTRO DE COSTOS'!A:D,4,FALSE)</f>
        <v>MIGUEL JULIÁN HERNÁNDEZ GUARÍN</v>
      </c>
      <c r="C1594" s="94" t="str">
        <f>VLOOKUP(A1594,'CENTRO DE COSTOS'!A:D,2,FALSE)</f>
        <v>0004-0008</v>
      </c>
      <c r="D1594" s="8">
        <v>54405</v>
      </c>
      <c r="E1594" s="8">
        <v>2780395</v>
      </c>
      <c r="F1594" s="8">
        <v>45904</v>
      </c>
      <c r="G1594" s="8" t="s">
        <v>6241</v>
      </c>
      <c r="H1594" s="8" t="s">
        <v>296</v>
      </c>
      <c r="I1594" s="8" t="s">
        <v>1126</v>
      </c>
      <c r="J1594" s="8" t="s">
        <v>12879</v>
      </c>
      <c r="K1594" s="8" t="s">
        <v>160</v>
      </c>
      <c r="L1594" s="8" t="s">
        <v>12880</v>
      </c>
      <c r="M1594" s="183">
        <v>45923.463194444441</v>
      </c>
      <c r="N1594" s="183">
        <v>45924.861111111109</v>
      </c>
      <c r="O1594" s="8"/>
      <c r="P1594" s="8" t="s">
        <v>8318</v>
      </c>
      <c r="Q1594" s="8" t="s">
        <v>8318</v>
      </c>
      <c r="R1594" s="8" t="s">
        <v>162</v>
      </c>
      <c r="S1594" s="8" t="s">
        <v>6245</v>
      </c>
      <c r="T1594" s="8" t="s">
        <v>6246</v>
      </c>
      <c r="U1594" s="8" t="s">
        <v>7731</v>
      </c>
      <c r="V1594" s="8" t="s">
        <v>12881</v>
      </c>
      <c r="W1594" s="8" t="s">
        <v>165</v>
      </c>
      <c r="X1594" s="8"/>
      <c r="Y1594" s="94" t="str">
        <f>VLOOKUP(D1594,TIPOLOGIA!A:F,6,0)</f>
        <v>TIPO I</v>
      </c>
      <c r="Z1594" s="94" t="str">
        <f>VLOOKUP(D1594,TIPOLOGIA!A:F,5,0)</f>
        <v>TERRESTRE</v>
      </c>
      <c r="AA1594" s="8" t="s">
        <v>326</v>
      </c>
      <c r="AB1594" s="8">
        <v>1</v>
      </c>
      <c r="AC1594" s="86">
        <f>IF(W1594="SOPORTE_TELEFÓNICO",'BASE LIQUIDACION REDEBAN 2025'!$B$19,IF(AND(W1594="VISITA_TÉCNICA",Y1594="TIPO II"),'BASE LIQUIDACION REDEBAN 2025'!$B$18,'BASE LIQUIDACION REDEBAN 2025'!$B$17))</f>
        <v>35779.500569199998</v>
      </c>
      <c r="AD1594" s="86">
        <v>0</v>
      </c>
      <c r="AE1594" s="86">
        <f t="shared" si="24"/>
        <v>35779.500569199998</v>
      </c>
      <c r="AG1594" s="78"/>
    </row>
    <row r="1595" spans="1:33" s="49" customFormat="1">
      <c r="A1595" s="8" t="s">
        <v>91</v>
      </c>
      <c r="B1595" s="94" t="str">
        <f>VLOOKUP(A1595,'CENTRO DE COSTOS'!A:D,4,FALSE)</f>
        <v>JOSE MAURICIO HERNANDEZ ROJAS</v>
      </c>
      <c r="C1595" s="94" t="str">
        <f>VLOOKUP(A1595,'CENTRO DE COSTOS'!A:D,2,FALSE)</f>
        <v>0004-0001</v>
      </c>
      <c r="D1595" s="8">
        <v>23189</v>
      </c>
      <c r="E1595" s="8">
        <v>2779486</v>
      </c>
      <c r="F1595" s="8">
        <v>67035</v>
      </c>
      <c r="G1595" s="8" t="s">
        <v>6241</v>
      </c>
      <c r="H1595" s="8" t="s">
        <v>193</v>
      </c>
      <c r="I1595" s="8" t="s">
        <v>9939</v>
      </c>
      <c r="J1595" s="8" t="s">
        <v>12882</v>
      </c>
      <c r="K1595" s="8" t="s">
        <v>160</v>
      </c>
      <c r="L1595" s="8" t="s">
        <v>12883</v>
      </c>
      <c r="M1595" s="183">
        <v>45923.397222222222</v>
      </c>
      <c r="N1595" s="183">
        <v>45924.862500000003</v>
      </c>
      <c r="O1595" s="8"/>
      <c r="P1595" s="8" t="s">
        <v>8318</v>
      </c>
      <c r="Q1595" s="8" t="s">
        <v>8318</v>
      </c>
      <c r="R1595" s="8" t="s">
        <v>6245</v>
      </c>
      <c r="S1595" s="8" t="s">
        <v>6245</v>
      </c>
      <c r="T1595" s="8" t="s">
        <v>6246</v>
      </c>
      <c r="U1595" s="8" t="s">
        <v>7731</v>
      </c>
      <c r="V1595" s="8" t="s">
        <v>12884</v>
      </c>
      <c r="W1595" s="8" t="s">
        <v>165</v>
      </c>
      <c r="X1595" s="8"/>
      <c r="Y1595" s="94" t="str">
        <f>VLOOKUP(D1595,TIPOLOGIA!A:F,6,0)</f>
        <v>TIPO II</v>
      </c>
      <c r="Z1595" s="94" t="str">
        <f>VLOOKUP(D1595,TIPOLOGIA!A:F,5,0)</f>
        <v>TERRESTRE</v>
      </c>
      <c r="AA1595" s="8" t="s">
        <v>1493</v>
      </c>
      <c r="AB1595" s="8">
        <v>1</v>
      </c>
      <c r="AC1595" s="86">
        <f>IF(W1595="SOPORTE_TELEFÓNICO",'BASE LIQUIDACION REDEBAN 2025'!$B$19,IF(AND(W1595="VISITA_TÉCNICA",Y1595="TIPO II"),'BASE LIQUIDACION REDEBAN 2025'!$B$18,'BASE LIQUIDACION REDEBAN 2025'!$B$17))</f>
        <v>67654.12000000001</v>
      </c>
      <c r="AD1595" s="86">
        <v>0</v>
      </c>
      <c r="AE1595" s="86">
        <f t="shared" ref="AE1595:AE1658" si="25">IF(W1595="VISITA_TÉCNICA",AC1595*AB1595,AC1595)</f>
        <v>67654.12000000001</v>
      </c>
      <c r="AG1595" s="78"/>
    </row>
    <row r="1596" spans="1:33" s="49" customFormat="1">
      <c r="A1596" s="8" t="s">
        <v>100</v>
      </c>
      <c r="B1596" s="94" t="str">
        <f>VLOOKUP(A1596,'CENTRO DE COSTOS'!A:D,4,FALSE)</f>
        <v>KEVIN ALEXIS CORZO BUSTOS</v>
      </c>
      <c r="C1596" s="94" t="str">
        <f>VLOOKUP(A1596,'CENTRO DE COSTOS'!A:D,2,FALSE)</f>
        <v>0004-0007</v>
      </c>
      <c r="D1596" s="8">
        <v>50001</v>
      </c>
      <c r="E1596" s="8">
        <v>2777789</v>
      </c>
      <c r="F1596" s="8">
        <v>80632</v>
      </c>
      <c r="G1596" s="8" t="s">
        <v>6241</v>
      </c>
      <c r="H1596" s="8" t="s">
        <v>216</v>
      </c>
      <c r="I1596" s="8" t="s">
        <v>100</v>
      </c>
      <c r="J1596" s="8" t="s">
        <v>12885</v>
      </c>
      <c r="K1596" s="8" t="s">
        <v>160</v>
      </c>
      <c r="L1596" s="8" t="s">
        <v>12886</v>
      </c>
      <c r="M1596" s="183">
        <v>45923.333333333343</v>
      </c>
      <c r="N1596" s="183">
        <v>45924.863194444442</v>
      </c>
      <c r="O1596" s="8"/>
      <c r="P1596" s="8" t="s">
        <v>8318</v>
      </c>
      <c r="Q1596" s="8" t="s">
        <v>8318</v>
      </c>
      <c r="R1596" s="8" t="s">
        <v>162</v>
      </c>
      <c r="S1596" s="8" t="s">
        <v>162</v>
      </c>
      <c r="T1596" s="8" t="s">
        <v>6246</v>
      </c>
      <c r="U1596" s="8" t="s">
        <v>7731</v>
      </c>
      <c r="V1596" s="8" t="s">
        <v>12887</v>
      </c>
      <c r="W1596" s="8" t="s">
        <v>165</v>
      </c>
      <c r="X1596" s="8"/>
      <c r="Y1596" s="94" t="str">
        <f>VLOOKUP(D1596,TIPOLOGIA!A:F,6,0)</f>
        <v>TIPO I</v>
      </c>
      <c r="Z1596" s="94" t="str">
        <f>VLOOKUP(D1596,TIPOLOGIA!A:F,5,0)</f>
        <v>TERRESTRE</v>
      </c>
      <c r="AA1596" s="8" t="s">
        <v>1928</v>
      </c>
      <c r="AB1596" s="8">
        <v>1</v>
      </c>
      <c r="AC1596" s="86">
        <f>IF(W1596="SOPORTE_TELEFÓNICO",'BASE LIQUIDACION REDEBAN 2025'!$B$19,IF(AND(W1596="VISITA_TÉCNICA",Y1596="TIPO II"),'BASE LIQUIDACION REDEBAN 2025'!$B$18,'BASE LIQUIDACION REDEBAN 2025'!$B$17))</f>
        <v>35779.500569199998</v>
      </c>
      <c r="AD1596" s="86">
        <v>0</v>
      </c>
      <c r="AE1596" s="86">
        <f t="shared" si="25"/>
        <v>35779.500569199998</v>
      </c>
      <c r="AG1596" s="78"/>
    </row>
    <row r="1597" spans="1:33" s="49" customFormat="1">
      <c r="A1597" s="8" t="s">
        <v>90</v>
      </c>
      <c r="B1597" s="94" t="str">
        <f>VLOOKUP(A1597,'CENTRO DE COSTOS'!A:D,4,FALSE)</f>
        <v>JUAN SEBASTIÁN RÍOS CASTRILLÓN</v>
      </c>
      <c r="C1597" s="94" t="str">
        <f>VLOOKUP(A1597,'CENTRO DE COSTOS'!A:D,2,FALSE)</f>
        <v>0004-0005</v>
      </c>
      <c r="D1597" s="8">
        <v>27361</v>
      </c>
      <c r="E1597" s="8">
        <v>2753881</v>
      </c>
      <c r="F1597" s="8">
        <v>60839</v>
      </c>
      <c r="G1597" s="8" t="s">
        <v>6241</v>
      </c>
      <c r="H1597" s="8" t="s">
        <v>932</v>
      </c>
      <c r="I1597" s="8" t="s">
        <v>2763</v>
      </c>
      <c r="J1597" s="8" t="s">
        <v>6056</v>
      </c>
      <c r="K1597" s="8" t="s">
        <v>160</v>
      </c>
      <c r="L1597" s="8" t="s">
        <v>12888</v>
      </c>
      <c r="M1597" s="183">
        <v>45917.447916666657</v>
      </c>
      <c r="N1597" s="183">
        <v>45924.904166666667</v>
      </c>
      <c r="O1597" s="8"/>
      <c r="P1597" s="8" t="s">
        <v>8318</v>
      </c>
      <c r="Q1597" s="8" t="s">
        <v>8318</v>
      </c>
      <c r="R1597" s="8" t="s">
        <v>6245</v>
      </c>
      <c r="S1597" s="8" t="s">
        <v>6245</v>
      </c>
      <c r="T1597" s="8" t="s">
        <v>6246</v>
      </c>
      <c r="U1597" s="8" t="s">
        <v>7731</v>
      </c>
      <c r="V1597" s="8" t="s">
        <v>12889</v>
      </c>
      <c r="W1597" s="8" t="s">
        <v>8320</v>
      </c>
      <c r="X1597" s="8"/>
      <c r="Y1597" s="94" t="str">
        <f>VLOOKUP(D1597,TIPOLOGIA!A:F,6,0)</f>
        <v>TIPO IV ESPECIAL</v>
      </c>
      <c r="Z1597" s="94" t="str">
        <f>VLOOKUP(D1597,TIPOLOGIA!A:F,5,0)</f>
        <v>AEREO</v>
      </c>
      <c r="AA1597" s="8"/>
      <c r="AB1597" s="8">
        <v>0</v>
      </c>
      <c r="AC1597" s="86">
        <f>IF(W1597="SOPORTE_TELEFÓNICO",'BASE LIQUIDACION REDEBAN 2025'!$B$19,IF(AND(W1597="VISITA_TÉCNICA",Y1597="TIPO II"),'BASE LIQUIDACION REDEBAN 2025'!$B$18,'BASE LIQUIDACION REDEBAN 2025'!$B$17))</f>
        <v>35779.500569199998</v>
      </c>
      <c r="AD1597" s="86">
        <v>0</v>
      </c>
      <c r="AE1597" s="86">
        <f t="shared" si="25"/>
        <v>35779.500569199998</v>
      </c>
      <c r="AG1597" s="78"/>
    </row>
    <row r="1598" spans="1:33" s="49" customFormat="1">
      <c r="A1598" s="8" t="s">
        <v>76</v>
      </c>
      <c r="B1598" s="94" t="str">
        <f>VLOOKUP(A1598,'CENTRO DE COSTOS'!A:D,4,FALSE)</f>
        <v>DIEGO FERNANDO HENAO CARDONA</v>
      </c>
      <c r="C1598" s="94" t="str">
        <f>VLOOKUP(A1598,'CENTRO DE COSTOS'!A:D,2,FALSE)</f>
        <v>0004-0003</v>
      </c>
      <c r="D1598" s="8">
        <v>19001</v>
      </c>
      <c r="E1598" s="8">
        <v>2776583</v>
      </c>
      <c r="F1598" s="8">
        <v>69740</v>
      </c>
      <c r="G1598" s="8" t="s">
        <v>6241</v>
      </c>
      <c r="H1598" s="8" t="s">
        <v>171</v>
      </c>
      <c r="I1598" s="8" t="s">
        <v>95</v>
      </c>
      <c r="J1598" s="8" t="s">
        <v>12890</v>
      </c>
      <c r="K1598" s="8" t="s">
        <v>160</v>
      </c>
      <c r="L1598" s="8" t="s">
        <v>12891</v>
      </c>
      <c r="M1598" s="183">
        <v>45922.652777777781</v>
      </c>
      <c r="N1598" s="183">
        <v>45925.352083333331</v>
      </c>
      <c r="O1598" s="8"/>
      <c r="P1598" s="8" t="s">
        <v>8318</v>
      </c>
      <c r="Q1598" s="8" t="s">
        <v>8318</v>
      </c>
      <c r="R1598" s="8" t="s">
        <v>6245</v>
      </c>
      <c r="S1598" s="8" t="s">
        <v>6245</v>
      </c>
      <c r="T1598" s="8" t="s">
        <v>7735</v>
      </c>
      <c r="U1598" s="8" t="s">
        <v>7736</v>
      </c>
      <c r="V1598" s="8" t="s">
        <v>12892</v>
      </c>
      <c r="W1598" s="8" t="s">
        <v>165</v>
      </c>
      <c r="X1598" s="8"/>
      <c r="Y1598" s="94" t="str">
        <f>VLOOKUP(D1598,TIPOLOGIA!A:F,6,0)</f>
        <v>TIPO III</v>
      </c>
      <c r="Z1598" s="94" t="str">
        <f>VLOOKUP(D1598,TIPOLOGIA!A:F,5,0)</f>
        <v>TERRESTRE</v>
      </c>
      <c r="AA1598" s="8" t="s">
        <v>12829</v>
      </c>
      <c r="AB1598" s="8">
        <v>1</v>
      </c>
      <c r="AC1598" s="86">
        <f>IF(W1598="SOPORTE_TELEFÓNICO",'BASE LIQUIDACION REDEBAN 2025'!$B$19,IF(AND(W1598="VISITA_TÉCNICA",Y1598="TIPO II"),'BASE LIQUIDACION REDEBAN 2025'!$B$18,'BASE LIQUIDACION REDEBAN 2025'!$B$17))</f>
        <v>35779.500569199998</v>
      </c>
      <c r="AD1598" s="86">
        <v>0</v>
      </c>
      <c r="AE1598" s="86">
        <f t="shared" si="25"/>
        <v>35779.500569199998</v>
      </c>
      <c r="AG1598" s="78"/>
    </row>
    <row r="1599" spans="1:33" s="49" customFormat="1">
      <c r="A1599" s="8" t="s">
        <v>90</v>
      </c>
      <c r="B1599" s="94" t="str">
        <f>VLOOKUP(A1599,'CENTRO DE COSTOS'!A:D,4,FALSE)</f>
        <v>JUAN SEBASTIÁN RÍOS CASTRILLÓN</v>
      </c>
      <c r="C1599" s="94" t="str">
        <f>VLOOKUP(A1599,'CENTRO DE COSTOS'!A:D,2,FALSE)</f>
        <v>0004-0005</v>
      </c>
      <c r="D1599" s="8">
        <v>5088</v>
      </c>
      <c r="E1599" s="8">
        <v>2760987</v>
      </c>
      <c r="F1599" s="8">
        <v>67694</v>
      </c>
      <c r="G1599" s="8" t="s">
        <v>6241</v>
      </c>
      <c r="H1599" s="8" t="s">
        <v>249</v>
      </c>
      <c r="I1599" s="8" t="s">
        <v>384</v>
      </c>
      <c r="J1599" s="8" t="s">
        <v>3841</v>
      </c>
      <c r="K1599" s="8" t="s">
        <v>160</v>
      </c>
      <c r="L1599" s="8" t="s">
        <v>12893</v>
      </c>
      <c r="M1599" s="183">
        <v>45918.506944444453</v>
      </c>
      <c r="N1599" s="183">
        <v>45925.371527777781</v>
      </c>
      <c r="O1599" s="8"/>
      <c r="P1599" s="8" t="s">
        <v>8318</v>
      </c>
      <c r="Q1599" s="8" t="s">
        <v>8318</v>
      </c>
      <c r="R1599" s="8" t="s">
        <v>243</v>
      </c>
      <c r="S1599" s="8" t="s">
        <v>365</v>
      </c>
      <c r="T1599" s="8" t="s">
        <v>6246</v>
      </c>
      <c r="U1599" s="8" t="s">
        <v>7731</v>
      </c>
      <c r="V1599" s="8" t="s">
        <v>12894</v>
      </c>
      <c r="W1599" s="8" t="s">
        <v>165</v>
      </c>
      <c r="X1599" s="8"/>
      <c r="Y1599" s="94" t="str">
        <f>VLOOKUP(D1599,TIPOLOGIA!A:F,6,0)</f>
        <v>TIPO I</v>
      </c>
      <c r="Z1599" s="94" t="str">
        <f>VLOOKUP(D1599,TIPOLOGIA!A:F,5,0)</f>
        <v>TERRESTRE</v>
      </c>
      <c r="AA1599" s="8" t="s">
        <v>3793</v>
      </c>
      <c r="AB1599" s="8">
        <v>1</v>
      </c>
      <c r="AC1599" s="86">
        <f>IF(W1599="SOPORTE_TELEFÓNICO",'BASE LIQUIDACION REDEBAN 2025'!$B$19,IF(AND(W1599="VISITA_TÉCNICA",Y1599="TIPO II"),'BASE LIQUIDACION REDEBAN 2025'!$B$18,'BASE LIQUIDACION REDEBAN 2025'!$B$17))</f>
        <v>35779.500569199998</v>
      </c>
      <c r="AD1599" s="86">
        <v>0</v>
      </c>
      <c r="AE1599" s="86">
        <f t="shared" si="25"/>
        <v>35779.500569199998</v>
      </c>
      <c r="AG1599" s="78"/>
    </row>
    <row r="1600" spans="1:33" s="49" customFormat="1">
      <c r="A1600" s="8" t="s">
        <v>90</v>
      </c>
      <c r="B1600" s="94" t="str">
        <f>VLOOKUP(A1600,'CENTRO DE COSTOS'!A:D,4,FALSE)</f>
        <v>JUAN SEBASTIÁN RÍOS CASTRILLÓN</v>
      </c>
      <c r="C1600" s="94" t="str">
        <f>VLOOKUP(A1600,'CENTRO DE COSTOS'!A:D,2,FALSE)</f>
        <v>0004-0005</v>
      </c>
      <c r="D1600" s="8">
        <v>5001</v>
      </c>
      <c r="E1600" s="8">
        <v>2758994</v>
      </c>
      <c r="F1600" s="8">
        <v>30043</v>
      </c>
      <c r="G1600" s="8" t="s">
        <v>6241</v>
      </c>
      <c r="H1600" s="8" t="s">
        <v>249</v>
      </c>
      <c r="I1600" s="8" t="s">
        <v>90</v>
      </c>
      <c r="J1600" s="8" t="s">
        <v>12895</v>
      </c>
      <c r="K1600" s="8" t="s">
        <v>160</v>
      </c>
      <c r="L1600" s="8" t="s">
        <v>12896</v>
      </c>
      <c r="M1600" s="183">
        <v>45918.384027777778</v>
      </c>
      <c r="N1600" s="183">
        <v>45925.371527777781</v>
      </c>
      <c r="O1600" s="8"/>
      <c r="P1600" s="8" t="s">
        <v>8318</v>
      </c>
      <c r="Q1600" s="8" t="s">
        <v>8318</v>
      </c>
      <c r="R1600" s="8" t="s">
        <v>243</v>
      </c>
      <c r="S1600" s="8" t="s">
        <v>365</v>
      </c>
      <c r="T1600" s="8" t="s">
        <v>6246</v>
      </c>
      <c r="U1600" s="8" t="s">
        <v>7731</v>
      </c>
      <c r="V1600" s="8" t="s">
        <v>12897</v>
      </c>
      <c r="W1600" s="8" t="s">
        <v>165</v>
      </c>
      <c r="X1600" s="8"/>
      <c r="Y1600" s="94" t="str">
        <f>VLOOKUP(D1600,TIPOLOGIA!A:F,6,0)</f>
        <v>TIPO I</v>
      </c>
      <c r="Z1600" s="94" t="str">
        <f>VLOOKUP(D1600,TIPOLOGIA!A:F,5,0)</f>
        <v>TERRESTRE</v>
      </c>
      <c r="AA1600" s="8" t="s">
        <v>3793</v>
      </c>
      <c r="AB1600" s="8">
        <v>1</v>
      </c>
      <c r="AC1600" s="86">
        <f>IF(W1600="SOPORTE_TELEFÓNICO",'BASE LIQUIDACION REDEBAN 2025'!$B$19,IF(AND(W1600="VISITA_TÉCNICA",Y1600="TIPO II"),'BASE LIQUIDACION REDEBAN 2025'!$B$18,'BASE LIQUIDACION REDEBAN 2025'!$B$17))</f>
        <v>35779.500569199998</v>
      </c>
      <c r="AD1600" s="86">
        <v>0</v>
      </c>
      <c r="AE1600" s="86">
        <f t="shared" si="25"/>
        <v>35779.500569199998</v>
      </c>
      <c r="AG1600" s="78"/>
    </row>
    <row r="1601" spans="1:33" s="49" customFormat="1">
      <c r="A1601" s="8" t="s">
        <v>90</v>
      </c>
      <c r="B1601" s="94" t="str">
        <f>VLOOKUP(A1601,'CENTRO DE COSTOS'!A:D,4,FALSE)</f>
        <v>JUAN SEBASTIÁN RÍOS CASTRILLÓN</v>
      </c>
      <c r="C1601" s="94" t="str">
        <f>VLOOKUP(A1601,'CENTRO DE COSTOS'!A:D,2,FALSE)</f>
        <v>0004-0005</v>
      </c>
      <c r="D1601" s="8">
        <v>5088</v>
      </c>
      <c r="E1601" s="8">
        <v>2761583</v>
      </c>
      <c r="F1601" s="8">
        <v>71175</v>
      </c>
      <c r="G1601" s="8" t="s">
        <v>6241</v>
      </c>
      <c r="H1601" s="8" t="s">
        <v>249</v>
      </c>
      <c r="I1601" s="8" t="s">
        <v>384</v>
      </c>
      <c r="J1601" s="8" t="s">
        <v>12898</v>
      </c>
      <c r="K1601" s="8" t="s">
        <v>160</v>
      </c>
      <c r="L1601" s="8" t="s">
        <v>12899</v>
      </c>
      <c r="M1601" s="183">
        <v>45918.59097222222</v>
      </c>
      <c r="N1601" s="183">
        <v>45925.37222222222</v>
      </c>
      <c r="O1601" s="8"/>
      <c r="P1601" s="8" t="s">
        <v>8318</v>
      </c>
      <c r="Q1601" s="8" t="s">
        <v>8318</v>
      </c>
      <c r="R1601" s="8" t="s">
        <v>243</v>
      </c>
      <c r="S1601" s="8" t="s">
        <v>365</v>
      </c>
      <c r="T1601" s="8" t="s">
        <v>6246</v>
      </c>
      <c r="U1601" s="8" t="s">
        <v>7731</v>
      </c>
      <c r="V1601" s="8" t="s">
        <v>12900</v>
      </c>
      <c r="W1601" s="8" t="s">
        <v>165</v>
      </c>
      <c r="X1601" s="8"/>
      <c r="Y1601" s="94" t="str">
        <f>VLOOKUP(D1601,TIPOLOGIA!A:F,6,0)</f>
        <v>TIPO I</v>
      </c>
      <c r="Z1601" s="94" t="str">
        <f>VLOOKUP(D1601,TIPOLOGIA!A:F,5,0)</f>
        <v>TERRESTRE</v>
      </c>
      <c r="AA1601" s="8" t="s">
        <v>3793</v>
      </c>
      <c r="AB1601" s="8">
        <v>1</v>
      </c>
      <c r="AC1601" s="86">
        <f>IF(W1601="SOPORTE_TELEFÓNICO",'BASE LIQUIDACION REDEBAN 2025'!$B$19,IF(AND(W1601="VISITA_TÉCNICA",Y1601="TIPO II"),'BASE LIQUIDACION REDEBAN 2025'!$B$18,'BASE LIQUIDACION REDEBAN 2025'!$B$17))</f>
        <v>35779.500569199998</v>
      </c>
      <c r="AD1601" s="86">
        <v>0</v>
      </c>
      <c r="AE1601" s="86">
        <f t="shared" si="25"/>
        <v>35779.500569199998</v>
      </c>
      <c r="AG1601" s="78"/>
    </row>
    <row r="1602" spans="1:33" s="49" customFormat="1">
      <c r="A1602" s="8" t="s">
        <v>90</v>
      </c>
      <c r="B1602" s="94" t="str">
        <f>VLOOKUP(A1602,'CENTRO DE COSTOS'!A:D,4,FALSE)</f>
        <v>JUAN SEBASTIÁN RÍOS CASTRILLÓN</v>
      </c>
      <c r="C1602" s="94" t="str">
        <f>VLOOKUP(A1602,'CENTRO DE COSTOS'!A:D,2,FALSE)</f>
        <v>0004-0005</v>
      </c>
      <c r="D1602" s="8">
        <v>5001</v>
      </c>
      <c r="E1602" s="8">
        <v>2761024</v>
      </c>
      <c r="F1602" s="8">
        <v>59912</v>
      </c>
      <c r="G1602" s="8" t="s">
        <v>6241</v>
      </c>
      <c r="H1602" s="8" t="s">
        <v>249</v>
      </c>
      <c r="I1602" s="8" t="s">
        <v>90</v>
      </c>
      <c r="J1602" s="8" t="s">
        <v>12901</v>
      </c>
      <c r="K1602" s="8" t="s">
        <v>160</v>
      </c>
      <c r="L1602" s="8" t="s">
        <v>12902</v>
      </c>
      <c r="M1602" s="183">
        <v>45918.505555555559</v>
      </c>
      <c r="N1602" s="183">
        <v>45925.37222222222</v>
      </c>
      <c r="O1602" s="8"/>
      <c r="P1602" s="8" t="s">
        <v>8318</v>
      </c>
      <c r="Q1602" s="8" t="s">
        <v>8318</v>
      </c>
      <c r="R1602" s="8" t="s">
        <v>243</v>
      </c>
      <c r="S1602" s="8" t="s">
        <v>365</v>
      </c>
      <c r="T1602" s="8" t="s">
        <v>6246</v>
      </c>
      <c r="U1602" s="8" t="s">
        <v>7731</v>
      </c>
      <c r="V1602" s="8" t="s">
        <v>12903</v>
      </c>
      <c r="W1602" s="8" t="s">
        <v>165</v>
      </c>
      <c r="X1602" s="8"/>
      <c r="Y1602" s="94" t="str">
        <f>VLOOKUP(D1602,TIPOLOGIA!A:F,6,0)</f>
        <v>TIPO I</v>
      </c>
      <c r="Z1602" s="94" t="str">
        <f>VLOOKUP(D1602,TIPOLOGIA!A:F,5,0)</f>
        <v>TERRESTRE</v>
      </c>
      <c r="AA1602" s="8" t="s">
        <v>3793</v>
      </c>
      <c r="AB1602" s="8">
        <v>1</v>
      </c>
      <c r="AC1602" s="86">
        <f>IF(W1602="SOPORTE_TELEFÓNICO",'BASE LIQUIDACION REDEBAN 2025'!$B$19,IF(AND(W1602="VISITA_TÉCNICA",Y1602="TIPO II"),'BASE LIQUIDACION REDEBAN 2025'!$B$18,'BASE LIQUIDACION REDEBAN 2025'!$B$17))</f>
        <v>35779.500569199998</v>
      </c>
      <c r="AD1602" s="86">
        <v>0</v>
      </c>
      <c r="AE1602" s="86">
        <f t="shared" si="25"/>
        <v>35779.500569199998</v>
      </c>
      <c r="AG1602" s="78"/>
    </row>
    <row r="1603" spans="1:33" s="49" customFormat="1">
      <c r="A1603" s="8" t="s">
        <v>90</v>
      </c>
      <c r="B1603" s="94" t="str">
        <f>VLOOKUP(A1603,'CENTRO DE COSTOS'!A:D,4,FALSE)</f>
        <v>JUAN SEBASTIÁN RÍOS CASTRILLÓN</v>
      </c>
      <c r="C1603" s="94" t="str">
        <f>VLOOKUP(A1603,'CENTRO DE COSTOS'!A:D,2,FALSE)</f>
        <v>0004-0005</v>
      </c>
      <c r="D1603" s="8">
        <v>5001</v>
      </c>
      <c r="E1603" s="8">
        <v>2761804</v>
      </c>
      <c r="F1603" s="8">
        <v>28225</v>
      </c>
      <c r="G1603" s="8" t="s">
        <v>6241</v>
      </c>
      <c r="H1603" s="8" t="s">
        <v>249</v>
      </c>
      <c r="I1603" s="8" t="s">
        <v>90</v>
      </c>
      <c r="J1603" s="8" t="s">
        <v>12904</v>
      </c>
      <c r="K1603" s="8" t="s">
        <v>160</v>
      </c>
      <c r="L1603" s="8" t="s">
        <v>12905</v>
      </c>
      <c r="M1603" s="183">
        <v>45918.6</v>
      </c>
      <c r="N1603" s="183">
        <v>45925.372916666667</v>
      </c>
      <c r="O1603" s="8"/>
      <c r="P1603" s="8" t="s">
        <v>8318</v>
      </c>
      <c r="Q1603" s="8" t="s">
        <v>8318</v>
      </c>
      <c r="R1603" s="8" t="s">
        <v>243</v>
      </c>
      <c r="S1603" s="8" t="s">
        <v>365</v>
      </c>
      <c r="T1603" s="8" t="s">
        <v>6246</v>
      </c>
      <c r="U1603" s="8" t="s">
        <v>7731</v>
      </c>
      <c r="V1603" s="8" t="s">
        <v>12906</v>
      </c>
      <c r="W1603" s="8" t="s">
        <v>165</v>
      </c>
      <c r="X1603" s="8"/>
      <c r="Y1603" s="94" t="str">
        <f>VLOOKUP(D1603,TIPOLOGIA!A:F,6,0)</f>
        <v>TIPO I</v>
      </c>
      <c r="Z1603" s="94" t="str">
        <f>VLOOKUP(D1603,TIPOLOGIA!A:F,5,0)</f>
        <v>TERRESTRE</v>
      </c>
      <c r="AA1603" s="8" t="s">
        <v>3793</v>
      </c>
      <c r="AB1603" s="8">
        <v>1</v>
      </c>
      <c r="AC1603" s="86">
        <f>IF(W1603="SOPORTE_TELEFÓNICO",'BASE LIQUIDACION REDEBAN 2025'!$B$19,IF(AND(W1603="VISITA_TÉCNICA",Y1603="TIPO II"),'BASE LIQUIDACION REDEBAN 2025'!$B$18,'BASE LIQUIDACION REDEBAN 2025'!$B$17))</f>
        <v>35779.500569199998</v>
      </c>
      <c r="AD1603" s="86">
        <v>0</v>
      </c>
      <c r="AE1603" s="86">
        <f t="shared" si="25"/>
        <v>35779.500569199998</v>
      </c>
      <c r="AG1603" s="78"/>
    </row>
    <row r="1604" spans="1:33" s="49" customFormat="1">
      <c r="A1604" s="8" t="s">
        <v>90</v>
      </c>
      <c r="B1604" s="94" t="str">
        <f>VLOOKUP(A1604,'CENTRO DE COSTOS'!A:D,4,FALSE)</f>
        <v>JUAN SEBASTIÁN RÍOS CASTRILLÓN</v>
      </c>
      <c r="C1604" s="94" t="str">
        <f>VLOOKUP(A1604,'CENTRO DE COSTOS'!A:D,2,FALSE)</f>
        <v>0004-0005</v>
      </c>
      <c r="D1604" s="8">
        <v>5001</v>
      </c>
      <c r="E1604" s="8">
        <v>2761303</v>
      </c>
      <c r="F1604" s="8">
        <v>63497</v>
      </c>
      <c r="G1604" s="8" t="s">
        <v>6241</v>
      </c>
      <c r="H1604" s="8" t="s">
        <v>249</v>
      </c>
      <c r="I1604" s="8" t="s">
        <v>90</v>
      </c>
      <c r="J1604" s="8" t="s">
        <v>12907</v>
      </c>
      <c r="K1604" s="8" t="s">
        <v>160</v>
      </c>
      <c r="L1604" s="8" t="s">
        <v>12908</v>
      </c>
      <c r="M1604" s="183">
        <v>45918.540972222218</v>
      </c>
      <c r="N1604" s="183">
        <v>45925.372916666667</v>
      </c>
      <c r="O1604" s="8"/>
      <c r="P1604" s="8" t="s">
        <v>8318</v>
      </c>
      <c r="Q1604" s="8" t="s">
        <v>8318</v>
      </c>
      <c r="R1604" s="8" t="s">
        <v>243</v>
      </c>
      <c r="S1604" s="8" t="s">
        <v>244</v>
      </c>
      <c r="T1604" s="8" t="s">
        <v>6246</v>
      </c>
      <c r="U1604" s="8" t="s">
        <v>7731</v>
      </c>
      <c r="V1604" s="8" t="s">
        <v>12909</v>
      </c>
      <c r="W1604" s="8" t="s">
        <v>165</v>
      </c>
      <c r="X1604" s="8"/>
      <c r="Y1604" s="94" t="str">
        <f>VLOOKUP(D1604,TIPOLOGIA!A:F,6,0)</f>
        <v>TIPO I</v>
      </c>
      <c r="Z1604" s="94" t="str">
        <f>VLOOKUP(D1604,TIPOLOGIA!A:F,5,0)</f>
        <v>TERRESTRE</v>
      </c>
      <c r="AA1604" s="8" t="s">
        <v>3793</v>
      </c>
      <c r="AB1604" s="8">
        <v>1</v>
      </c>
      <c r="AC1604" s="86">
        <f>IF(W1604="SOPORTE_TELEFÓNICO",'BASE LIQUIDACION REDEBAN 2025'!$B$19,IF(AND(W1604="VISITA_TÉCNICA",Y1604="TIPO II"),'BASE LIQUIDACION REDEBAN 2025'!$B$18,'BASE LIQUIDACION REDEBAN 2025'!$B$17))</f>
        <v>35779.500569199998</v>
      </c>
      <c r="AD1604" s="86">
        <v>0</v>
      </c>
      <c r="AE1604" s="86">
        <f t="shared" si="25"/>
        <v>35779.500569199998</v>
      </c>
      <c r="AG1604" s="78"/>
    </row>
    <row r="1605" spans="1:33" s="49" customFormat="1">
      <c r="A1605" s="8" t="s">
        <v>60</v>
      </c>
      <c r="B1605" s="94" t="str">
        <f>VLOOKUP(A1605,'CENTRO DE COSTOS'!A:D,4,FALSE)</f>
        <v>JUAN SEBASTIÁN RÍOS CASTRILLÓN</v>
      </c>
      <c r="C1605" s="94" t="str">
        <f>VLOOKUP(A1605,'CENTRO DE COSTOS'!A:D,2,FALSE)</f>
        <v>0004-0005</v>
      </c>
      <c r="D1605" s="8">
        <v>5147</v>
      </c>
      <c r="E1605" s="8">
        <v>2778616</v>
      </c>
      <c r="F1605" s="8">
        <v>79886</v>
      </c>
      <c r="G1605" s="8" t="s">
        <v>6241</v>
      </c>
      <c r="H1605" s="8" t="s">
        <v>249</v>
      </c>
      <c r="I1605" s="8" t="s">
        <v>1016</v>
      </c>
      <c r="J1605" s="8" t="s">
        <v>12910</v>
      </c>
      <c r="K1605" s="8" t="s">
        <v>160</v>
      </c>
      <c r="L1605" s="8" t="s">
        <v>12911</v>
      </c>
      <c r="M1605" s="183">
        <v>45923.333333333343</v>
      </c>
      <c r="N1605" s="183">
        <v>45925.375</v>
      </c>
      <c r="O1605" s="8"/>
      <c r="P1605" s="8" t="s">
        <v>8318</v>
      </c>
      <c r="Q1605" s="8" t="s">
        <v>8318</v>
      </c>
      <c r="R1605" s="8" t="s">
        <v>243</v>
      </c>
      <c r="S1605" s="8" t="s">
        <v>244</v>
      </c>
      <c r="T1605" s="8" t="s">
        <v>6246</v>
      </c>
      <c r="U1605" s="8" t="s">
        <v>7731</v>
      </c>
      <c r="V1605" s="8" t="s">
        <v>12912</v>
      </c>
      <c r="W1605" s="8" t="s">
        <v>165</v>
      </c>
      <c r="X1605" s="8"/>
      <c r="Y1605" s="94" t="str">
        <f>VLOOKUP(D1605,TIPOLOGIA!A:F,6,0)</f>
        <v>TIPO I</v>
      </c>
      <c r="Z1605" s="94" t="str">
        <f>VLOOKUP(D1605,TIPOLOGIA!A:F,5,0)</f>
        <v>TERRESTRE</v>
      </c>
      <c r="AA1605" s="8" t="s">
        <v>261</v>
      </c>
      <c r="AB1605" s="8">
        <v>1</v>
      </c>
      <c r="AC1605" s="86">
        <f>IF(W1605="SOPORTE_TELEFÓNICO",'BASE LIQUIDACION REDEBAN 2025'!$B$19,IF(AND(W1605="VISITA_TÉCNICA",Y1605="TIPO II"),'BASE LIQUIDACION REDEBAN 2025'!$B$18,'BASE LIQUIDACION REDEBAN 2025'!$B$17))</f>
        <v>35779.500569199998</v>
      </c>
      <c r="AD1605" s="86">
        <v>0</v>
      </c>
      <c r="AE1605" s="86">
        <f t="shared" si="25"/>
        <v>35779.500569199998</v>
      </c>
      <c r="AG1605" s="78"/>
    </row>
    <row r="1606" spans="1:33" s="49" customFormat="1">
      <c r="A1606" s="8" t="s">
        <v>60</v>
      </c>
      <c r="B1606" s="94" t="str">
        <f>VLOOKUP(A1606,'CENTRO DE COSTOS'!A:D,4,FALSE)</f>
        <v>JUAN SEBASTIÁN RÍOS CASTRILLÓN</v>
      </c>
      <c r="C1606" s="94" t="str">
        <f>VLOOKUP(A1606,'CENTRO DE COSTOS'!A:D,2,FALSE)</f>
        <v>0004-0005</v>
      </c>
      <c r="D1606" s="8">
        <v>5147</v>
      </c>
      <c r="E1606" s="8">
        <v>2777439</v>
      </c>
      <c r="F1606" s="8">
        <v>54119</v>
      </c>
      <c r="G1606" s="8" t="s">
        <v>6241</v>
      </c>
      <c r="H1606" s="8" t="s">
        <v>249</v>
      </c>
      <c r="I1606" s="8" t="s">
        <v>1016</v>
      </c>
      <c r="J1606" s="8" t="s">
        <v>12913</v>
      </c>
      <c r="K1606" s="8" t="s">
        <v>160</v>
      </c>
      <c r="L1606" s="8" t="s">
        <v>12914</v>
      </c>
      <c r="M1606" s="183">
        <v>45922.703472222223</v>
      </c>
      <c r="N1606" s="183">
        <v>45925.380555555559</v>
      </c>
      <c r="O1606" s="8"/>
      <c r="P1606" s="8" t="s">
        <v>8318</v>
      </c>
      <c r="Q1606" s="8" t="s">
        <v>8318</v>
      </c>
      <c r="R1606" s="8" t="s">
        <v>243</v>
      </c>
      <c r="S1606" s="8" t="s">
        <v>365</v>
      </c>
      <c r="T1606" s="8" t="s">
        <v>6246</v>
      </c>
      <c r="U1606" s="8" t="s">
        <v>7731</v>
      </c>
      <c r="V1606" s="8" t="s">
        <v>12915</v>
      </c>
      <c r="W1606" s="8" t="s">
        <v>165</v>
      </c>
      <c r="X1606" s="8"/>
      <c r="Y1606" s="94" t="str">
        <f>VLOOKUP(D1606,TIPOLOGIA!A:F,6,0)</f>
        <v>TIPO I</v>
      </c>
      <c r="Z1606" s="94" t="str">
        <f>VLOOKUP(D1606,TIPOLOGIA!A:F,5,0)</f>
        <v>TERRESTRE</v>
      </c>
      <c r="AA1606" s="8" t="s">
        <v>261</v>
      </c>
      <c r="AB1606" s="8">
        <v>1</v>
      </c>
      <c r="AC1606" s="86">
        <f>IF(W1606="SOPORTE_TELEFÓNICO",'BASE LIQUIDACION REDEBAN 2025'!$B$19,IF(AND(W1606="VISITA_TÉCNICA",Y1606="TIPO II"),'BASE LIQUIDACION REDEBAN 2025'!$B$18,'BASE LIQUIDACION REDEBAN 2025'!$B$17))</f>
        <v>35779.500569199998</v>
      </c>
      <c r="AD1606" s="86">
        <v>0</v>
      </c>
      <c r="AE1606" s="86">
        <f t="shared" si="25"/>
        <v>35779.500569199998</v>
      </c>
      <c r="AG1606" s="78"/>
    </row>
    <row r="1607" spans="1:33" s="49" customFormat="1">
      <c r="A1607" s="8" t="s">
        <v>92</v>
      </c>
      <c r="B1607" s="94" t="str">
        <f>VLOOKUP(A1607,'CENTRO DE COSTOS'!A:D,4,FALSE)</f>
        <v>KEVIN ALEXIS CORZO BUSTOS</v>
      </c>
      <c r="C1607" s="94" t="str">
        <f>VLOOKUP(A1607,'CENTRO DE COSTOS'!A:D,2,FALSE)</f>
        <v>0004-0007</v>
      </c>
      <c r="D1607" s="8">
        <v>18001</v>
      </c>
      <c r="E1607" s="8">
        <v>2782479</v>
      </c>
      <c r="F1607" s="8">
        <v>78934</v>
      </c>
      <c r="G1607" s="8" t="s">
        <v>6241</v>
      </c>
      <c r="H1607" s="8" t="s">
        <v>208</v>
      </c>
      <c r="I1607" s="8" t="s">
        <v>82</v>
      </c>
      <c r="J1607" s="8" t="s">
        <v>12916</v>
      </c>
      <c r="K1607" s="8" t="s">
        <v>160</v>
      </c>
      <c r="L1607" s="8" t="s">
        <v>12917</v>
      </c>
      <c r="M1607" s="183">
        <v>45923.622916666667</v>
      </c>
      <c r="N1607" s="183">
        <v>45925.39166666667</v>
      </c>
      <c r="O1607" s="8"/>
      <c r="P1607" s="8" t="s">
        <v>8318</v>
      </c>
      <c r="Q1607" s="8" t="s">
        <v>8318</v>
      </c>
      <c r="R1607" s="8" t="s">
        <v>243</v>
      </c>
      <c r="S1607" s="8" t="s">
        <v>244</v>
      </c>
      <c r="T1607" s="8" t="s">
        <v>6246</v>
      </c>
      <c r="U1607" s="8" t="s">
        <v>7731</v>
      </c>
      <c r="V1607" s="8" t="s">
        <v>12918</v>
      </c>
      <c r="W1607" s="8" t="s">
        <v>165</v>
      </c>
      <c r="X1607" s="8"/>
      <c r="Y1607" s="94" t="str">
        <f>VLOOKUP(D1607,TIPOLOGIA!A:F,6,0)</f>
        <v>TIPO IV</v>
      </c>
      <c r="Z1607" s="94" t="str">
        <f>VLOOKUP(D1607,TIPOLOGIA!A:F,5,0)</f>
        <v>TERRESTRE</v>
      </c>
      <c r="AA1607" s="8" t="s">
        <v>214</v>
      </c>
      <c r="AB1607" s="8">
        <v>1</v>
      </c>
      <c r="AC1607" s="86">
        <f>IF(W1607="SOPORTE_TELEFÓNICO",'BASE LIQUIDACION REDEBAN 2025'!$B$19,IF(AND(W1607="VISITA_TÉCNICA",Y1607="TIPO II"),'BASE LIQUIDACION REDEBAN 2025'!$B$18,'BASE LIQUIDACION REDEBAN 2025'!$B$17))</f>
        <v>35779.500569199998</v>
      </c>
      <c r="AD1607" s="86">
        <v>0</v>
      </c>
      <c r="AE1607" s="86">
        <f t="shared" si="25"/>
        <v>35779.500569199998</v>
      </c>
      <c r="AG1607" s="78"/>
    </row>
    <row r="1608" spans="1:33" s="49" customFormat="1">
      <c r="A1608" s="8" t="s">
        <v>90</v>
      </c>
      <c r="B1608" s="94" t="str">
        <f>VLOOKUP(A1608,'CENTRO DE COSTOS'!A:D,4,FALSE)</f>
        <v>JUAN SEBASTIÁN RÍOS CASTRILLÓN</v>
      </c>
      <c r="C1608" s="94" t="str">
        <f>VLOOKUP(A1608,'CENTRO DE COSTOS'!A:D,2,FALSE)</f>
        <v>0004-0005</v>
      </c>
      <c r="D1608" s="8">
        <v>5001</v>
      </c>
      <c r="E1608" s="8">
        <v>2763652</v>
      </c>
      <c r="F1608" s="8">
        <v>80707</v>
      </c>
      <c r="G1608" s="8" t="s">
        <v>6241</v>
      </c>
      <c r="H1608" s="8" t="s">
        <v>249</v>
      </c>
      <c r="I1608" s="8" t="s">
        <v>90</v>
      </c>
      <c r="J1608" s="8" t="s">
        <v>12919</v>
      </c>
      <c r="K1608" s="8" t="s">
        <v>160</v>
      </c>
      <c r="L1608" s="8" t="s">
        <v>12920</v>
      </c>
      <c r="M1608" s="183">
        <v>45919.333333333343</v>
      </c>
      <c r="N1608" s="183">
        <v>45925.397222222222</v>
      </c>
      <c r="O1608" s="8"/>
      <c r="P1608" s="8" t="s">
        <v>8318</v>
      </c>
      <c r="Q1608" s="8" t="s">
        <v>8318</v>
      </c>
      <c r="R1608" s="8" t="s">
        <v>162</v>
      </c>
      <c r="S1608" s="8" t="s">
        <v>162</v>
      </c>
      <c r="T1608" s="8" t="s">
        <v>6246</v>
      </c>
      <c r="U1608" s="8" t="s">
        <v>7731</v>
      </c>
      <c r="V1608" s="8" t="s">
        <v>12921</v>
      </c>
      <c r="W1608" s="8" t="s">
        <v>165</v>
      </c>
      <c r="X1608" s="8"/>
      <c r="Y1608" s="94" t="str">
        <f>VLOOKUP(D1608,TIPOLOGIA!A:F,6,0)</f>
        <v>TIPO I</v>
      </c>
      <c r="Z1608" s="94" t="str">
        <f>VLOOKUP(D1608,TIPOLOGIA!A:F,5,0)</f>
        <v>TERRESTRE</v>
      </c>
      <c r="AA1608" s="8" t="s">
        <v>3793</v>
      </c>
      <c r="AB1608" s="8">
        <v>1</v>
      </c>
      <c r="AC1608" s="86">
        <f>IF(W1608="SOPORTE_TELEFÓNICO",'BASE LIQUIDACION REDEBAN 2025'!$B$19,IF(AND(W1608="VISITA_TÉCNICA",Y1608="TIPO II"),'BASE LIQUIDACION REDEBAN 2025'!$B$18,'BASE LIQUIDACION REDEBAN 2025'!$B$17))</f>
        <v>35779.500569199998</v>
      </c>
      <c r="AD1608" s="86">
        <v>0</v>
      </c>
      <c r="AE1608" s="86">
        <f t="shared" si="25"/>
        <v>35779.500569199998</v>
      </c>
      <c r="AG1608" s="78"/>
    </row>
    <row r="1609" spans="1:33" s="49" customFormat="1">
      <c r="A1609" s="8" t="s">
        <v>90</v>
      </c>
      <c r="B1609" s="94" t="str">
        <f>VLOOKUP(A1609,'CENTRO DE COSTOS'!A:D,4,FALSE)</f>
        <v>JUAN SEBASTIÁN RÍOS CASTRILLÓN</v>
      </c>
      <c r="C1609" s="94" t="str">
        <f>VLOOKUP(A1609,'CENTRO DE COSTOS'!A:D,2,FALSE)</f>
        <v>0004-0005</v>
      </c>
      <c r="D1609" s="8">
        <v>5001</v>
      </c>
      <c r="E1609" s="8">
        <v>2763736</v>
      </c>
      <c r="F1609" s="8">
        <v>45297</v>
      </c>
      <c r="G1609" s="8" t="s">
        <v>6241</v>
      </c>
      <c r="H1609" s="8" t="s">
        <v>249</v>
      </c>
      <c r="I1609" s="8" t="s">
        <v>90</v>
      </c>
      <c r="J1609" s="8" t="s">
        <v>12922</v>
      </c>
      <c r="K1609" s="8" t="s">
        <v>160</v>
      </c>
      <c r="L1609" s="8" t="s">
        <v>12923</v>
      </c>
      <c r="M1609" s="183">
        <v>45919.333333333343</v>
      </c>
      <c r="N1609" s="183">
        <v>45925.397222222222</v>
      </c>
      <c r="O1609" s="8"/>
      <c r="P1609" s="8" t="s">
        <v>8318</v>
      </c>
      <c r="Q1609" s="8" t="s">
        <v>8318</v>
      </c>
      <c r="R1609" s="8" t="s">
        <v>243</v>
      </c>
      <c r="S1609" s="8" t="s">
        <v>365</v>
      </c>
      <c r="T1609" s="8" t="s">
        <v>6246</v>
      </c>
      <c r="U1609" s="8" t="s">
        <v>7731</v>
      </c>
      <c r="V1609" s="8" t="s">
        <v>12924</v>
      </c>
      <c r="W1609" s="8" t="s">
        <v>165</v>
      </c>
      <c r="X1609" s="8"/>
      <c r="Y1609" s="94" t="str">
        <f>VLOOKUP(D1609,TIPOLOGIA!A:F,6,0)</f>
        <v>TIPO I</v>
      </c>
      <c r="Z1609" s="94" t="str">
        <f>VLOOKUP(D1609,TIPOLOGIA!A:F,5,0)</f>
        <v>TERRESTRE</v>
      </c>
      <c r="AA1609" s="8" t="s">
        <v>3793</v>
      </c>
      <c r="AB1609" s="8">
        <v>1</v>
      </c>
      <c r="AC1609" s="86">
        <f>IF(W1609="SOPORTE_TELEFÓNICO",'BASE LIQUIDACION REDEBAN 2025'!$B$19,IF(AND(W1609="VISITA_TÉCNICA",Y1609="TIPO II"),'BASE LIQUIDACION REDEBAN 2025'!$B$18,'BASE LIQUIDACION REDEBAN 2025'!$B$17))</f>
        <v>35779.500569199998</v>
      </c>
      <c r="AD1609" s="86">
        <v>0</v>
      </c>
      <c r="AE1609" s="86">
        <f t="shared" si="25"/>
        <v>35779.500569199998</v>
      </c>
      <c r="AG1609" s="78"/>
    </row>
    <row r="1610" spans="1:33" s="49" customFormat="1">
      <c r="A1610" s="8" t="s">
        <v>90</v>
      </c>
      <c r="B1610" s="94" t="str">
        <f>VLOOKUP(A1610,'CENTRO DE COSTOS'!A:D,4,FALSE)</f>
        <v>JUAN SEBASTIÁN RÍOS CASTRILLÓN</v>
      </c>
      <c r="C1610" s="94" t="str">
        <f>VLOOKUP(A1610,'CENTRO DE COSTOS'!A:D,2,FALSE)</f>
        <v>0004-0005</v>
      </c>
      <c r="D1610" s="8">
        <v>5001</v>
      </c>
      <c r="E1610" s="8">
        <v>2768548</v>
      </c>
      <c r="F1610" s="8">
        <v>47178</v>
      </c>
      <c r="G1610" s="8" t="s">
        <v>6241</v>
      </c>
      <c r="H1610" s="8" t="s">
        <v>249</v>
      </c>
      <c r="I1610" s="8" t="s">
        <v>90</v>
      </c>
      <c r="J1610" s="8" t="s">
        <v>12925</v>
      </c>
      <c r="K1610" s="8" t="s">
        <v>160</v>
      </c>
      <c r="L1610" s="8" t="s">
        <v>12926</v>
      </c>
      <c r="M1610" s="183">
        <v>45919.728472222218</v>
      </c>
      <c r="N1610" s="183">
        <v>45925.398611111108</v>
      </c>
      <c r="O1610" s="8"/>
      <c r="P1610" s="8" t="s">
        <v>8318</v>
      </c>
      <c r="Q1610" s="8" t="s">
        <v>8318</v>
      </c>
      <c r="R1610" s="8" t="s">
        <v>243</v>
      </c>
      <c r="S1610" s="8" t="s">
        <v>365</v>
      </c>
      <c r="T1610" s="8" t="s">
        <v>6246</v>
      </c>
      <c r="U1610" s="8" t="s">
        <v>7731</v>
      </c>
      <c r="V1610" s="8" t="s">
        <v>12927</v>
      </c>
      <c r="W1610" s="8" t="s">
        <v>165</v>
      </c>
      <c r="X1610" s="8"/>
      <c r="Y1610" s="94" t="str">
        <f>VLOOKUP(D1610,TIPOLOGIA!A:F,6,0)</f>
        <v>TIPO I</v>
      </c>
      <c r="Z1610" s="94" t="str">
        <f>VLOOKUP(D1610,TIPOLOGIA!A:F,5,0)</f>
        <v>TERRESTRE</v>
      </c>
      <c r="AA1610" s="8" t="s">
        <v>3793</v>
      </c>
      <c r="AB1610" s="8">
        <v>1</v>
      </c>
      <c r="AC1610" s="86">
        <f>IF(W1610="SOPORTE_TELEFÓNICO",'BASE LIQUIDACION REDEBAN 2025'!$B$19,IF(AND(W1610="VISITA_TÉCNICA",Y1610="TIPO II"),'BASE LIQUIDACION REDEBAN 2025'!$B$18,'BASE LIQUIDACION REDEBAN 2025'!$B$17))</f>
        <v>35779.500569199998</v>
      </c>
      <c r="AD1610" s="86">
        <v>0</v>
      </c>
      <c r="AE1610" s="86">
        <f t="shared" si="25"/>
        <v>35779.500569199998</v>
      </c>
      <c r="AG1610" s="78"/>
    </row>
    <row r="1611" spans="1:33" s="49" customFormat="1">
      <c r="A1611" s="8" t="s">
        <v>90</v>
      </c>
      <c r="B1611" s="94" t="str">
        <f>VLOOKUP(A1611,'CENTRO DE COSTOS'!A:D,4,FALSE)</f>
        <v>JUAN SEBASTIÁN RÍOS CASTRILLÓN</v>
      </c>
      <c r="C1611" s="94" t="str">
        <f>VLOOKUP(A1611,'CENTRO DE COSTOS'!A:D,2,FALSE)</f>
        <v>0004-0005</v>
      </c>
      <c r="D1611" s="8">
        <v>5001</v>
      </c>
      <c r="E1611" s="8">
        <v>2768348</v>
      </c>
      <c r="F1611" s="8">
        <v>79433</v>
      </c>
      <c r="G1611" s="8" t="s">
        <v>6241</v>
      </c>
      <c r="H1611" s="8" t="s">
        <v>249</v>
      </c>
      <c r="I1611" s="8" t="s">
        <v>90</v>
      </c>
      <c r="J1611" s="8" t="s">
        <v>9950</v>
      </c>
      <c r="K1611" s="8" t="s">
        <v>160</v>
      </c>
      <c r="L1611" s="8" t="s">
        <v>12928</v>
      </c>
      <c r="M1611" s="183">
        <v>45919.699305555558</v>
      </c>
      <c r="N1611" s="183">
        <v>45925.398611111108</v>
      </c>
      <c r="O1611" s="8"/>
      <c r="P1611" s="8" t="s">
        <v>8318</v>
      </c>
      <c r="Q1611" s="8" t="s">
        <v>8318</v>
      </c>
      <c r="R1611" s="8" t="s">
        <v>6245</v>
      </c>
      <c r="S1611" s="8" t="s">
        <v>6245</v>
      </c>
      <c r="T1611" s="8" t="s">
        <v>6246</v>
      </c>
      <c r="U1611" s="8" t="s">
        <v>7731</v>
      </c>
      <c r="V1611" s="8" t="s">
        <v>12929</v>
      </c>
      <c r="W1611" s="8" t="s">
        <v>165</v>
      </c>
      <c r="X1611" s="8"/>
      <c r="Y1611" s="94" t="str">
        <f>VLOOKUP(D1611,TIPOLOGIA!A:F,6,0)</f>
        <v>TIPO I</v>
      </c>
      <c r="Z1611" s="94" t="str">
        <f>VLOOKUP(D1611,TIPOLOGIA!A:F,5,0)</f>
        <v>TERRESTRE</v>
      </c>
      <c r="AA1611" s="8" t="s">
        <v>3793</v>
      </c>
      <c r="AB1611" s="8">
        <v>1</v>
      </c>
      <c r="AC1611" s="86">
        <f>IF(W1611="SOPORTE_TELEFÓNICO",'BASE LIQUIDACION REDEBAN 2025'!$B$19,IF(AND(W1611="VISITA_TÉCNICA",Y1611="TIPO II"),'BASE LIQUIDACION REDEBAN 2025'!$B$18,'BASE LIQUIDACION REDEBAN 2025'!$B$17))</f>
        <v>35779.500569199998</v>
      </c>
      <c r="AD1611" s="86">
        <v>0</v>
      </c>
      <c r="AE1611" s="86">
        <f t="shared" si="25"/>
        <v>35779.500569199998</v>
      </c>
      <c r="AG1611" s="78"/>
    </row>
    <row r="1612" spans="1:33" s="49" customFormat="1">
      <c r="A1612" s="8" t="s">
        <v>90</v>
      </c>
      <c r="B1612" s="94" t="str">
        <f>VLOOKUP(A1612,'CENTRO DE COSTOS'!A:D,4,FALSE)</f>
        <v>JUAN SEBASTIÁN RÍOS CASTRILLÓN</v>
      </c>
      <c r="C1612" s="94" t="str">
        <f>VLOOKUP(A1612,'CENTRO DE COSTOS'!A:D,2,FALSE)</f>
        <v>0004-0005</v>
      </c>
      <c r="D1612" s="8">
        <v>5088</v>
      </c>
      <c r="E1612" s="8">
        <v>2769260</v>
      </c>
      <c r="F1612" s="8">
        <v>77782</v>
      </c>
      <c r="G1612" s="8" t="s">
        <v>6241</v>
      </c>
      <c r="H1612" s="8" t="s">
        <v>249</v>
      </c>
      <c r="I1612" s="8" t="s">
        <v>384</v>
      </c>
      <c r="J1612" s="8" t="s">
        <v>12930</v>
      </c>
      <c r="K1612" s="8" t="s">
        <v>160</v>
      </c>
      <c r="L1612" s="8" t="s">
        <v>12931</v>
      </c>
      <c r="M1612" s="183">
        <v>45920.375</v>
      </c>
      <c r="N1612" s="183">
        <v>45925.4</v>
      </c>
      <c r="O1612" s="8"/>
      <c r="P1612" s="8" t="s">
        <v>8318</v>
      </c>
      <c r="Q1612" s="8" t="s">
        <v>8318</v>
      </c>
      <c r="R1612" s="8" t="s">
        <v>243</v>
      </c>
      <c r="S1612" s="8" t="s">
        <v>365</v>
      </c>
      <c r="T1612" s="8" t="s">
        <v>6246</v>
      </c>
      <c r="U1612" s="8" t="s">
        <v>7731</v>
      </c>
      <c r="V1612" s="8" t="s">
        <v>12932</v>
      </c>
      <c r="W1612" s="8" t="s">
        <v>165</v>
      </c>
      <c r="X1612" s="8"/>
      <c r="Y1612" s="94" t="str">
        <f>VLOOKUP(D1612,TIPOLOGIA!A:F,6,0)</f>
        <v>TIPO I</v>
      </c>
      <c r="Z1612" s="94" t="str">
        <f>VLOOKUP(D1612,TIPOLOGIA!A:F,5,0)</f>
        <v>TERRESTRE</v>
      </c>
      <c r="AA1612" s="8" t="s">
        <v>3793</v>
      </c>
      <c r="AB1612" s="8">
        <v>1</v>
      </c>
      <c r="AC1612" s="86">
        <f>IF(W1612="SOPORTE_TELEFÓNICO",'BASE LIQUIDACION REDEBAN 2025'!$B$19,IF(AND(W1612="VISITA_TÉCNICA",Y1612="TIPO II"),'BASE LIQUIDACION REDEBAN 2025'!$B$18,'BASE LIQUIDACION REDEBAN 2025'!$B$17))</f>
        <v>35779.500569199998</v>
      </c>
      <c r="AD1612" s="86">
        <v>0</v>
      </c>
      <c r="AE1612" s="86">
        <f t="shared" si="25"/>
        <v>35779.500569199998</v>
      </c>
      <c r="AG1612" s="78"/>
    </row>
    <row r="1613" spans="1:33" s="49" customFormat="1">
      <c r="A1613" s="8" t="s">
        <v>90</v>
      </c>
      <c r="B1613" s="94" t="str">
        <f>VLOOKUP(A1613,'CENTRO DE COSTOS'!A:D,4,FALSE)</f>
        <v>JUAN SEBASTIÁN RÍOS CASTRILLÓN</v>
      </c>
      <c r="C1613" s="94" t="str">
        <f>VLOOKUP(A1613,'CENTRO DE COSTOS'!A:D,2,FALSE)</f>
        <v>0004-0005</v>
      </c>
      <c r="D1613" s="8">
        <v>5088</v>
      </c>
      <c r="E1613" s="8">
        <v>2765229</v>
      </c>
      <c r="F1613" s="8">
        <v>27703</v>
      </c>
      <c r="G1613" s="8" t="s">
        <v>6241</v>
      </c>
      <c r="H1613" s="8" t="s">
        <v>249</v>
      </c>
      <c r="I1613" s="8" t="s">
        <v>384</v>
      </c>
      <c r="J1613" s="8" t="s">
        <v>12933</v>
      </c>
      <c r="K1613" s="8" t="s">
        <v>160</v>
      </c>
      <c r="L1613" s="8" t="s">
        <v>12934</v>
      </c>
      <c r="M1613" s="183">
        <v>45919.405555555553</v>
      </c>
      <c r="N1613" s="183">
        <v>45925.4</v>
      </c>
      <c r="O1613" s="8"/>
      <c r="P1613" s="8" t="s">
        <v>8318</v>
      </c>
      <c r="Q1613" s="8" t="s">
        <v>8318</v>
      </c>
      <c r="R1613" s="8" t="s">
        <v>243</v>
      </c>
      <c r="S1613" s="8" t="s">
        <v>244</v>
      </c>
      <c r="T1613" s="8" t="s">
        <v>6246</v>
      </c>
      <c r="U1613" s="8" t="s">
        <v>7731</v>
      </c>
      <c r="V1613" s="8" t="s">
        <v>12935</v>
      </c>
      <c r="W1613" s="8" t="s">
        <v>165</v>
      </c>
      <c r="X1613" s="8"/>
      <c r="Y1613" s="94" t="str">
        <f>VLOOKUP(D1613,TIPOLOGIA!A:F,6,0)</f>
        <v>TIPO I</v>
      </c>
      <c r="Z1613" s="94" t="str">
        <f>VLOOKUP(D1613,TIPOLOGIA!A:F,5,0)</f>
        <v>TERRESTRE</v>
      </c>
      <c r="AA1613" s="8" t="s">
        <v>3793</v>
      </c>
      <c r="AB1613" s="8">
        <v>1</v>
      </c>
      <c r="AC1613" s="86">
        <f>IF(W1613="SOPORTE_TELEFÓNICO",'BASE LIQUIDACION REDEBAN 2025'!$B$19,IF(AND(W1613="VISITA_TÉCNICA",Y1613="TIPO II"),'BASE LIQUIDACION REDEBAN 2025'!$B$18,'BASE LIQUIDACION REDEBAN 2025'!$B$17))</f>
        <v>35779.500569199998</v>
      </c>
      <c r="AD1613" s="86">
        <v>0</v>
      </c>
      <c r="AE1613" s="86">
        <f t="shared" si="25"/>
        <v>35779.500569199998</v>
      </c>
      <c r="AG1613" s="78"/>
    </row>
    <row r="1614" spans="1:33" s="49" customFormat="1">
      <c r="A1614" s="8" t="s">
        <v>81</v>
      </c>
      <c r="B1614" s="94" t="str">
        <f>VLOOKUP(A1614,'CENTRO DE COSTOS'!A:D,4,FALSE)</f>
        <v>MIGUEL JULIÁN HERNÁNDEZ GUARÍN</v>
      </c>
      <c r="C1614" s="94" t="str">
        <f>VLOOKUP(A1614,'CENTRO DE COSTOS'!A:D,2,FALSE)</f>
        <v>0004-0008</v>
      </c>
      <c r="D1614" s="8">
        <v>54250</v>
      </c>
      <c r="E1614" s="8">
        <v>2759365</v>
      </c>
      <c r="F1614" s="8">
        <v>69965</v>
      </c>
      <c r="G1614" s="8" t="s">
        <v>6241</v>
      </c>
      <c r="H1614" s="8" t="s">
        <v>296</v>
      </c>
      <c r="I1614" s="8" t="s">
        <v>2827</v>
      </c>
      <c r="J1614" s="8" t="s">
        <v>12936</v>
      </c>
      <c r="K1614" s="8" t="s">
        <v>160</v>
      </c>
      <c r="L1614" s="8" t="s">
        <v>12937</v>
      </c>
      <c r="M1614" s="183">
        <v>45918.405555555553</v>
      </c>
      <c r="N1614" s="183">
        <v>45925.404166666667</v>
      </c>
      <c r="O1614" s="8"/>
      <c r="P1614" s="8" t="s">
        <v>8318</v>
      </c>
      <c r="Q1614" s="8" t="s">
        <v>8318</v>
      </c>
      <c r="R1614" s="8" t="s">
        <v>243</v>
      </c>
      <c r="S1614" s="8" t="s">
        <v>365</v>
      </c>
      <c r="T1614" s="8" t="s">
        <v>6246</v>
      </c>
      <c r="U1614" s="8" t="s">
        <v>7731</v>
      </c>
      <c r="V1614" s="8" t="s">
        <v>12938</v>
      </c>
      <c r="W1614" s="8" t="s">
        <v>8320</v>
      </c>
      <c r="X1614" s="8"/>
      <c r="Y1614" s="94" t="str">
        <f>VLOOKUP(D1614,TIPOLOGIA!A:F,6,0)</f>
        <v>TIPO IV</v>
      </c>
      <c r="Z1614" s="94" t="str">
        <f>VLOOKUP(D1614,TIPOLOGIA!A:F,5,0)</f>
        <v>TERRESTRE</v>
      </c>
      <c r="AA1614" s="8"/>
      <c r="AB1614" s="8">
        <v>0</v>
      </c>
      <c r="AC1614" s="86">
        <f>IF(W1614="SOPORTE_TELEFÓNICO",'BASE LIQUIDACION REDEBAN 2025'!$B$19,IF(AND(W1614="VISITA_TÉCNICA",Y1614="TIPO II"),'BASE LIQUIDACION REDEBAN 2025'!$B$18,'BASE LIQUIDACION REDEBAN 2025'!$B$17))</f>
        <v>35779.500569199998</v>
      </c>
      <c r="AD1614" s="86">
        <v>0</v>
      </c>
      <c r="AE1614" s="86">
        <f t="shared" si="25"/>
        <v>35779.500569199998</v>
      </c>
      <c r="AG1614" s="78"/>
    </row>
    <row r="1615" spans="1:33" s="49" customFormat="1">
      <c r="A1615" s="8" t="s">
        <v>90</v>
      </c>
      <c r="B1615" s="94" t="str">
        <f>VLOOKUP(A1615,'CENTRO DE COSTOS'!A:D,4,FALSE)</f>
        <v>JUAN SEBASTIÁN RÍOS CASTRILLÓN</v>
      </c>
      <c r="C1615" s="94" t="str">
        <f>VLOOKUP(A1615,'CENTRO DE COSTOS'!A:D,2,FALSE)</f>
        <v>0004-0005</v>
      </c>
      <c r="D1615" s="8">
        <v>5088</v>
      </c>
      <c r="E1615" s="8">
        <v>2768019</v>
      </c>
      <c r="F1615" s="8">
        <v>75163</v>
      </c>
      <c r="G1615" s="8" t="s">
        <v>6241</v>
      </c>
      <c r="H1615" s="8" t="s">
        <v>249</v>
      </c>
      <c r="I1615" s="8" t="s">
        <v>384</v>
      </c>
      <c r="J1615" s="8" t="s">
        <v>12939</v>
      </c>
      <c r="K1615" s="8" t="s">
        <v>160</v>
      </c>
      <c r="L1615" s="8" t="s">
        <v>12940</v>
      </c>
      <c r="M1615" s="183">
        <v>45919.665277777778</v>
      </c>
      <c r="N1615" s="183">
        <v>45925.406944444447</v>
      </c>
      <c r="O1615" s="8"/>
      <c r="P1615" s="8" t="s">
        <v>8318</v>
      </c>
      <c r="Q1615" s="8" t="s">
        <v>8318</v>
      </c>
      <c r="R1615" s="8" t="s">
        <v>243</v>
      </c>
      <c r="S1615" s="8" t="s">
        <v>244</v>
      </c>
      <c r="T1615" s="8" t="s">
        <v>6246</v>
      </c>
      <c r="U1615" s="8" t="s">
        <v>7731</v>
      </c>
      <c r="V1615" s="8" t="s">
        <v>12941</v>
      </c>
      <c r="W1615" s="8" t="s">
        <v>165</v>
      </c>
      <c r="X1615" s="8"/>
      <c r="Y1615" s="94" t="str">
        <f>VLOOKUP(D1615,TIPOLOGIA!A:F,6,0)</f>
        <v>TIPO I</v>
      </c>
      <c r="Z1615" s="94" t="str">
        <f>VLOOKUP(D1615,TIPOLOGIA!A:F,5,0)</f>
        <v>TERRESTRE</v>
      </c>
      <c r="AA1615" s="8" t="s">
        <v>3793</v>
      </c>
      <c r="AB1615" s="8">
        <v>1</v>
      </c>
      <c r="AC1615" s="86">
        <f>IF(W1615="SOPORTE_TELEFÓNICO",'BASE LIQUIDACION REDEBAN 2025'!$B$19,IF(AND(W1615="VISITA_TÉCNICA",Y1615="TIPO II"),'BASE LIQUIDACION REDEBAN 2025'!$B$18,'BASE LIQUIDACION REDEBAN 2025'!$B$17))</f>
        <v>35779.500569199998</v>
      </c>
      <c r="AD1615" s="86">
        <v>0</v>
      </c>
      <c r="AE1615" s="86">
        <f t="shared" si="25"/>
        <v>35779.500569199998</v>
      </c>
      <c r="AG1615" s="78"/>
    </row>
    <row r="1616" spans="1:33" s="49" customFormat="1">
      <c r="A1616" s="8" t="s">
        <v>90</v>
      </c>
      <c r="B1616" s="94" t="str">
        <f>VLOOKUP(A1616,'CENTRO DE COSTOS'!A:D,4,FALSE)</f>
        <v>JUAN SEBASTIÁN RÍOS CASTRILLÓN</v>
      </c>
      <c r="C1616" s="94" t="str">
        <f>VLOOKUP(A1616,'CENTRO DE COSTOS'!A:D,2,FALSE)</f>
        <v>0004-0005</v>
      </c>
      <c r="D1616" s="8">
        <v>5088</v>
      </c>
      <c r="E1616" s="8">
        <v>2765600</v>
      </c>
      <c r="F1616" s="8">
        <v>79957</v>
      </c>
      <c r="G1616" s="8" t="s">
        <v>6241</v>
      </c>
      <c r="H1616" s="8" t="s">
        <v>249</v>
      </c>
      <c r="I1616" s="8" t="s">
        <v>384</v>
      </c>
      <c r="J1616" s="8" t="s">
        <v>1709</v>
      </c>
      <c r="K1616" s="8" t="s">
        <v>160</v>
      </c>
      <c r="L1616" s="8" t="s">
        <v>12942</v>
      </c>
      <c r="M1616" s="183">
        <v>45919.423611111109</v>
      </c>
      <c r="N1616" s="183">
        <v>45925.406944444447</v>
      </c>
      <c r="O1616" s="8"/>
      <c r="P1616" s="8" t="s">
        <v>8318</v>
      </c>
      <c r="Q1616" s="8" t="s">
        <v>8318</v>
      </c>
      <c r="R1616" s="8" t="s">
        <v>162</v>
      </c>
      <c r="S1616" s="8" t="s">
        <v>162</v>
      </c>
      <c r="T1616" s="8" t="s">
        <v>6246</v>
      </c>
      <c r="U1616" s="8" t="s">
        <v>7731</v>
      </c>
      <c r="V1616" s="8" t="s">
        <v>12943</v>
      </c>
      <c r="W1616" s="8" t="s">
        <v>165</v>
      </c>
      <c r="X1616" s="8"/>
      <c r="Y1616" s="94" t="str">
        <f>VLOOKUP(D1616,TIPOLOGIA!A:F,6,0)</f>
        <v>TIPO I</v>
      </c>
      <c r="Z1616" s="94" t="str">
        <f>VLOOKUP(D1616,TIPOLOGIA!A:F,5,0)</f>
        <v>TERRESTRE</v>
      </c>
      <c r="AA1616" s="8" t="s">
        <v>3793</v>
      </c>
      <c r="AB1616" s="8">
        <v>1</v>
      </c>
      <c r="AC1616" s="86">
        <f>IF(W1616="SOPORTE_TELEFÓNICO",'BASE LIQUIDACION REDEBAN 2025'!$B$19,IF(AND(W1616="VISITA_TÉCNICA",Y1616="TIPO II"),'BASE LIQUIDACION REDEBAN 2025'!$B$18,'BASE LIQUIDACION REDEBAN 2025'!$B$17))</f>
        <v>35779.500569199998</v>
      </c>
      <c r="AD1616" s="86">
        <v>0</v>
      </c>
      <c r="AE1616" s="86">
        <f t="shared" si="25"/>
        <v>35779.500569199998</v>
      </c>
      <c r="AG1616" s="78"/>
    </row>
    <row r="1617" spans="1:33" s="49" customFormat="1">
      <c r="A1617" s="8" t="s">
        <v>90</v>
      </c>
      <c r="B1617" s="94" t="str">
        <f>VLOOKUP(A1617,'CENTRO DE COSTOS'!A:D,4,FALSE)</f>
        <v>JUAN SEBASTIÁN RÍOS CASTRILLÓN</v>
      </c>
      <c r="C1617" s="94" t="str">
        <f>VLOOKUP(A1617,'CENTRO DE COSTOS'!A:D,2,FALSE)</f>
        <v>0004-0005</v>
      </c>
      <c r="D1617" s="8">
        <v>5088</v>
      </c>
      <c r="E1617" s="8">
        <v>2769746</v>
      </c>
      <c r="F1617" s="8">
        <v>35205</v>
      </c>
      <c r="G1617" s="8" t="s">
        <v>6241</v>
      </c>
      <c r="H1617" s="8" t="s">
        <v>249</v>
      </c>
      <c r="I1617" s="8" t="s">
        <v>384</v>
      </c>
      <c r="J1617" s="8" t="s">
        <v>12944</v>
      </c>
      <c r="K1617" s="8" t="s">
        <v>160</v>
      </c>
      <c r="L1617" s="8" t="s">
        <v>12945</v>
      </c>
      <c r="M1617" s="183">
        <v>45922.333333333343</v>
      </c>
      <c r="N1617" s="183">
        <v>45925.407638888893</v>
      </c>
      <c r="O1617" s="8"/>
      <c r="P1617" s="8" t="s">
        <v>8318</v>
      </c>
      <c r="Q1617" s="8" t="s">
        <v>8318</v>
      </c>
      <c r="R1617" s="8" t="s">
        <v>6245</v>
      </c>
      <c r="S1617" s="8" t="s">
        <v>6245</v>
      </c>
      <c r="T1617" s="8" t="s">
        <v>6246</v>
      </c>
      <c r="U1617" s="8" t="s">
        <v>7731</v>
      </c>
      <c r="V1617" s="8" t="s">
        <v>12946</v>
      </c>
      <c r="W1617" s="8" t="s">
        <v>165</v>
      </c>
      <c r="X1617" s="8"/>
      <c r="Y1617" s="94" t="str">
        <f>VLOOKUP(D1617,TIPOLOGIA!A:F,6,0)</f>
        <v>TIPO I</v>
      </c>
      <c r="Z1617" s="94" t="str">
        <f>VLOOKUP(D1617,TIPOLOGIA!A:F,5,0)</f>
        <v>TERRESTRE</v>
      </c>
      <c r="AA1617" s="8" t="s">
        <v>8550</v>
      </c>
      <c r="AB1617" s="8">
        <v>1</v>
      </c>
      <c r="AC1617" s="86">
        <f>IF(W1617="SOPORTE_TELEFÓNICO",'BASE LIQUIDACION REDEBAN 2025'!$B$19,IF(AND(W1617="VISITA_TÉCNICA",Y1617="TIPO II"),'BASE LIQUIDACION REDEBAN 2025'!$B$18,'BASE LIQUIDACION REDEBAN 2025'!$B$17))</f>
        <v>35779.500569199998</v>
      </c>
      <c r="AD1617" s="86">
        <v>0</v>
      </c>
      <c r="AE1617" s="86">
        <f t="shared" si="25"/>
        <v>35779.500569199998</v>
      </c>
      <c r="AG1617" s="78"/>
    </row>
    <row r="1618" spans="1:33" s="49" customFormat="1">
      <c r="A1618" s="8" t="s">
        <v>90</v>
      </c>
      <c r="B1618" s="94" t="str">
        <f>VLOOKUP(A1618,'CENTRO DE COSTOS'!A:D,4,FALSE)</f>
        <v>JUAN SEBASTIÁN RÍOS CASTRILLÓN</v>
      </c>
      <c r="C1618" s="94" t="str">
        <f>VLOOKUP(A1618,'CENTRO DE COSTOS'!A:D,2,FALSE)</f>
        <v>0004-0005</v>
      </c>
      <c r="D1618" s="8">
        <v>5001</v>
      </c>
      <c r="E1618" s="8">
        <v>2769583</v>
      </c>
      <c r="F1618" s="8">
        <v>64361</v>
      </c>
      <c r="G1618" s="8" t="s">
        <v>6241</v>
      </c>
      <c r="H1618" s="8" t="s">
        <v>249</v>
      </c>
      <c r="I1618" s="8" t="s">
        <v>90</v>
      </c>
      <c r="J1618" s="8" t="s">
        <v>12947</v>
      </c>
      <c r="K1618" s="8" t="s">
        <v>160</v>
      </c>
      <c r="L1618" s="8" t="s">
        <v>12948</v>
      </c>
      <c r="M1618" s="183">
        <v>45920.489583333343</v>
      </c>
      <c r="N1618" s="183">
        <v>45925.407638888893</v>
      </c>
      <c r="O1618" s="8"/>
      <c r="P1618" s="8" t="s">
        <v>8318</v>
      </c>
      <c r="Q1618" s="8" t="s">
        <v>8318</v>
      </c>
      <c r="R1618" s="8" t="s">
        <v>357</v>
      </c>
      <c r="S1618" s="8" t="s">
        <v>7751</v>
      </c>
      <c r="T1618" s="8" t="s">
        <v>6246</v>
      </c>
      <c r="U1618" s="8" t="s">
        <v>7731</v>
      </c>
      <c r="V1618" s="8" t="s">
        <v>12949</v>
      </c>
      <c r="W1618" s="8" t="s">
        <v>165</v>
      </c>
      <c r="X1618" s="8"/>
      <c r="Y1618" s="94" t="str">
        <f>VLOOKUP(D1618,TIPOLOGIA!A:F,6,0)</f>
        <v>TIPO I</v>
      </c>
      <c r="Z1618" s="94" t="str">
        <f>VLOOKUP(D1618,TIPOLOGIA!A:F,5,0)</f>
        <v>TERRESTRE</v>
      </c>
      <c r="AA1618" s="8" t="s">
        <v>3793</v>
      </c>
      <c r="AB1618" s="8">
        <v>1</v>
      </c>
      <c r="AC1618" s="86">
        <f>IF(W1618="SOPORTE_TELEFÓNICO",'BASE LIQUIDACION REDEBAN 2025'!$B$19,IF(AND(W1618="VISITA_TÉCNICA",Y1618="TIPO II"),'BASE LIQUIDACION REDEBAN 2025'!$B$18,'BASE LIQUIDACION REDEBAN 2025'!$B$17))</f>
        <v>35779.500569199998</v>
      </c>
      <c r="AD1618" s="86">
        <v>0</v>
      </c>
      <c r="AE1618" s="86">
        <f t="shared" si="25"/>
        <v>35779.500569199998</v>
      </c>
      <c r="AG1618" s="78"/>
    </row>
    <row r="1619" spans="1:33" s="49" customFormat="1">
      <c r="A1619" s="8" t="s">
        <v>90</v>
      </c>
      <c r="B1619" s="94" t="str">
        <f>VLOOKUP(A1619,'CENTRO DE COSTOS'!A:D,4,FALSE)</f>
        <v>JUAN SEBASTIÁN RÍOS CASTRILLÓN</v>
      </c>
      <c r="C1619" s="94" t="str">
        <f>VLOOKUP(A1619,'CENTRO DE COSTOS'!A:D,2,FALSE)</f>
        <v>0004-0005</v>
      </c>
      <c r="D1619" s="8">
        <v>5001</v>
      </c>
      <c r="E1619" s="8">
        <v>2767064</v>
      </c>
      <c r="F1619" s="8">
        <v>39387</v>
      </c>
      <c r="G1619" s="8" t="s">
        <v>6241</v>
      </c>
      <c r="H1619" s="8" t="s">
        <v>249</v>
      </c>
      <c r="I1619" s="8" t="s">
        <v>90</v>
      </c>
      <c r="J1619" s="8" t="s">
        <v>12950</v>
      </c>
      <c r="K1619" s="8" t="s">
        <v>160</v>
      </c>
      <c r="L1619" s="8" t="s">
        <v>12951</v>
      </c>
      <c r="M1619" s="183">
        <v>45919.576388888891</v>
      </c>
      <c r="N1619" s="183">
        <v>45925.408333333333</v>
      </c>
      <c r="O1619" s="8"/>
      <c r="P1619" s="8" t="s">
        <v>8318</v>
      </c>
      <c r="Q1619" s="8" t="s">
        <v>8318</v>
      </c>
      <c r="R1619" s="8" t="s">
        <v>6245</v>
      </c>
      <c r="S1619" s="8" t="s">
        <v>6245</v>
      </c>
      <c r="T1619" s="8" t="s">
        <v>6246</v>
      </c>
      <c r="U1619" s="8" t="s">
        <v>7731</v>
      </c>
      <c r="V1619" s="8" t="s">
        <v>12952</v>
      </c>
      <c r="W1619" s="8" t="s">
        <v>165</v>
      </c>
      <c r="X1619" s="8"/>
      <c r="Y1619" s="94" t="str">
        <f>VLOOKUP(D1619,TIPOLOGIA!A:F,6,0)</f>
        <v>TIPO I</v>
      </c>
      <c r="Z1619" s="94" t="str">
        <f>VLOOKUP(D1619,TIPOLOGIA!A:F,5,0)</f>
        <v>TERRESTRE</v>
      </c>
      <c r="AA1619" s="8" t="s">
        <v>3793</v>
      </c>
      <c r="AB1619" s="8">
        <v>1</v>
      </c>
      <c r="AC1619" s="86">
        <f>IF(W1619="SOPORTE_TELEFÓNICO",'BASE LIQUIDACION REDEBAN 2025'!$B$19,IF(AND(W1619="VISITA_TÉCNICA",Y1619="TIPO II"),'BASE LIQUIDACION REDEBAN 2025'!$B$18,'BASE LIQUIDACION REDEBAN 2025'!$B$17))</f>
        <v>35779.500569199998</v>
      </c>
      <c r="AD1619" s="86">
        <v>0</v>
      </c>
      <c r="AE1619" s="86">
        <f t="shared" si="25"/>
        <v>35779.500569199998</v>
      </c>
      <c r="AG1619" s="78"/>
    </row>
    <row r="1620" spans="1:33" s="49" customFormat="1">
      <c r="A1620" s="8" t="s">
        <v>90</v>
      </c>
      <c r="B1620" s="94" t="str">
        <f>VLOOKUP(A1620,'CENTRO DE COSTOS'!A:D,4,FALSE)</f>
        <v>JUAN SEBASTIÁN RÍOS CASTRILLÓN</v>
      </c>
      <c r="C1620" s="94" t="str">
        <f>VLOOKUP(A1620,'CENTRO DE COSTOS'!A:D,2,FALSE)</f>
        <v>0004-0005</v>
      </c>
      <c r="D1620" s="8">
        <v>5001</v>
      </c>
      <c r="E1620" s="8">
        <v>2763810</v>
      </c>
      <c r="F1620" s="8">
        <v>72221</v>
      </c>
      <c r="G1620" s="8" t="s">
        <v>6241</v>
      </c>
      <c r="H1620" s="8" t="s">
        <v>249</v>
      </c>
      <c r="I1620" s="8" t="s">
        <v>90</v>
      </c>
      <c r="J1620" s="8" t="s">
        <v>9993</v>
      </c>
      <c r="K1620" s="8" t="s">
        <v>160</v>
      </c>
      <c r="L1620" s="8" t="s">
        <v>12953</v>
      </c>
      <c r="M1620" s="183">
        <v>45919.333333333343</v>
      </c>
      <c r="N1620" s="183">
        <v>45925.408333333333</v>
      </c>
      <c r="O1620" s="8"/>
      <c r="P1620" s="8" t="s">
        <v>8318</v>
      </c>
      <c r="Q1620" s="8" t="s">
        <v>8318</v>
      </c>
      <c r="R1620" s="8" t="s">
        <v>6245</v>
      </c>
      <c r="S1620" s="8" t="s">
        <v>6245</v>
      </c>
      <c r="T1620" s="8" t="s">
        <v>6246</v>
      </c>
      <c r="U1620" s="8" t="s">
        <v>7731</v>
      </c>
      <c r="V1620" s="8" t="s">
        <v>12954</v>
      </c>
      <c r="W1620" s="8" t="s">
        <v>165</v>
      </c>
      <c r="X1620" s="8"/>
      <c r="Y1620" s="94" t="str">
        <f>VLOOKUP(D1620,TIPOLOGIA!A:F,6,0)</f>
        <v>TIPO I</v>
      </c>
      <c r="Z1620" s="94" t="str">
        <f>VLOOKUP(D1620,TIPOLOGIA!A:F,5,0)</f>
        <v>TERRESTRE</v>
      </c>
      <c r="AA1620" s="8" t="s">
        <v>3793</v>
      </c>
      <c r="AB1620" s="8">
        <v>1</v>
      </c>
      <c r="AC1620" s="86">
        <f>IF(W1620="SOPORTE_TELEFÓNICO",'BASE LIQUIDACION REDEBAN 2025'!$B$19,IF(AND(W1620="VISITA_TÉCNICA",Y1620="TIPO II"),'BASE LIQUIDACION REDEBAN 2025'!$B$18,'BASE LIQUIDACION REDEBAN 2025'!$B$17))</f>
        <v>35779.500569199998</v>
      </c>
      <c r="AD1620" s="86">
        <v>0</v>
      </c>
      <c r="AE1620" s="86">
        <f t="shared" si="25"/>
        <v>35779.500569199998</v>
      </c>
      <c r="AG1620" s="78"/>
    </row>
    <row r="1621" spans="1:33" s="49" customFormat="1">
      <c r="A1621" s="8" t="s">
        <v>90</v>
      </c>
      <c r="B1621" s="94" t="str">
        <f>VLOOKUP(A1621,'CENTRO DE COSTOS'!A:D,4,FALSE)</f>
        <v>JUAN SEBASTIÁN RÍOS CASTRILLÓN</v>
      </c>
      <c r="C1621" s="94" t="str">
        <f>VLOOKUP(A1621,'CENTRO DE COSTOS'!A:D,2,FALSE)</f>
        <v>0004-0005</v>
      </c>
      <c r="D1621" s="8">
        <v>5001</v>
      </c>
      <c r="E1621" s="8">
        <v>2766737</v>
      </c>
      <c r="F1621" s="8">
        <v>80987</v>
      </c>
      <c r="G1621" s="8" t="s">
        <v>6241</v>
      </c>
      <c r="H1621" s="8" t="s">
        <v>249</v>
      </c>
      <c r="I1621" s="8" t="s">
        <v>90</v>
      </c>
      <c r="J1621" s="8" t="s">
        <v>12955</v>
      </c>
      <c r="K1621" s="8" t="s">
        <v>160</v>
      </c>
      <c r="L1621" s="8" t="s">
        <v>12956</v>
      </c>
      <c r="M1621" s="183">
        <v>45919.504166666673</v>
      </c>
      <c r="N1621" s="183">
        <v>45925.40902777778</v>
      </c>
      <c r="O1621" s="8"/>
      <c r="P1621" s="8" t="s">
        <v>8318</v>
      </c>
      <c r="Q1621" s="8" t="s">
        <v>8318</v>
      </c>
      <c r="R1621" s="8" t="s">
        <v>162</v>
      </c>
      <c r="S1621" s="8" t="s">
        <v>162</v>
      </c>
      <c r="T1621" s="8" t="s">
        <v>6246</v>
      </c>
      <c r="U1621" s="8" t="s">
        <v>7731</v>
      </c>
      <c r="V1621" s="8" t="s">
        <v>12957</v>
      </c>
      <c r="W1621" s="8" t="s">
        <v>165</v>
      </c>
      <c r="X1621" s="8"/>
      <c r="Y1621" s="94" t="str">
        <f>VLOOKUP(D1621,TIPOLOGIA!A:F,6,0)</f>
        <v>TIPO I</v>
      </c>
      <c r="Z1621" s="94" t="str">
        <f>VLOOKUP(D1621,TIPOLOGIA!A:F,5,0)</f>
        <v>TERRESTRE</v>
      </c>
      <c r="AA1621" s="8" t="s">
        <v>3793</v>
      </c>
      <c r="AB1621" s="8">
        <v>1</v>
      </c>
      <c r="AC1621" s="86">
        <f>IF(W1621="SOPORTE_TELEFÓNICO",'BASE LIQUIDACION REDEBAN 2025'!$B$19,IF(AND(W1621="VISITA_TÉCNICA",Y1621="TIPO II"),'BASE LIQUIDACION REDEBAN 2025'!$B$18,'BASE LIQUIDACION REDEBAN 2025'!$B$17))</f>
        <v>35779.500569199998</v>
      </c>
      <c r="AD1621" s="86">
        <v>0</v>
      </c>
      <c r="AE1621" s="86">
        <f t="shared" si="25"/>
        <v>35779.500569199998</v>
      </c>
      <c r="AG1621" s="78"/>
    </row>
    <row r="1622" spans="1:33" s="49" customFormat="1">
      <c r="A1622" s="8" t="s">
        <v>90</v>
      </c>
      <c r="B1622" s="94" t="str">
        <f>VLOOKUP(A1622,'CENTRO DE COSTOS'!A:D,4,FALSE)</f>
        <v>JUAN SEBASTIÁN RÍOS CASTRILLÓN</v>
      </c>
      <c r="C1622" s="94" t="str">
        <f>VLOOKUP(A1622,'CENTRO DE COSTOS'!A:D,2,FALSE)</f>
        <v>0004-0005</v>
      </c>
      <c r="D1622" s="8">
        <v>5360</v>
      </c>
      <c r="E1622" s="8">
        <v>2765887</v>
      </c>
      <c r="F1622" s="8">
        <v>74444</v>
      </c>
      <c r="G1622" s="8" t="s">
        <v>6241</v>
      </c>
      <c r="H1622" s="8" t="s">
        <v>249</v>
      </c>
      <c r="I1622" s="8" t="s">
        <v>354</v>
      </c>
      <c r="J1622" s="8" t="s">
        <v>9722</v>
      </c>
      <c r="K1622" s="8" t="s">
        <v>160</v>
      </c>
      <c r="L1622" s="8" t="s">
        <v>12958</v>
      </c>
      <c r="M1622" s="183">
        <v>45919.456250000003</v>
      </c>
      <c r="N1622" s="183">
        <v>45925.40902777778</v>
      </c>
      <c r="O1622" s="8"/>
      <c r="P1622" s="8" t="s">
        <v>8318</v>
      </c>
      <c r="Q1622" s="8" t="s">
        <v>8318</v>
      </c>
      <c r="R1622" s="8" t="s">
        <v>243</v>
      </c>
      <c r="S1622" s="8" t="s">
        <v>244</v>
      </c>
      <c r="T1622" s="8" t="s">
        <v>6246</v>
      </c>
      <c r="U1622" s="8" t="s">
        <v>7731</v>
      </c>
      <c r="V1622" s="8" t="s">
        <v>12959</v>
      </c>
      <c r="W1622" s="8" t="s">
        <v>165</v>
      </c>
      <c r="X1622" s="8"/>
      <c r="Y1622" s="94" t="str">
        <f>VLOOKUP(D1622,TIPOLOGIA!A:F,6,0)</f>
        <v>TIPO I</v>
      </c>
      <c r="Z1622" s="94" t="str">
        <f>VLOOKUP(D1622,TIPOLOGIA!A:F,5,0)</f>
        <v>TERRESTRE</v>
      </c>
      <c r="AA1622" s="8" t="s">
        <v>3793</v>
      </c>
      <c r="AB1622" s="8">
        <v>1</v>
      </c>
      <c r="AC1622" s="86">
        <f>IF(W1622="SOPORTE_TELEFÓNICO",'BASE LIQUIDACION REDEBAN 2025'!$B$19,IF(AND(W1622="VISITA_TÉCNICA",Y1622="TIPO II"),'BASE LIQUIDACION REDEBAN 2025'!$B$18,'BASE LIQUIDACION REDEBAN 2025'!$B$17))</f>
        <v>35779.500569199998</v>
      </c>
      <c r="AD1622" s="86">
        <v>0</v>
      </c>
      <c r="AE1622" s="86">
        <f t="shared" si="25"/>
        <v>35779.500569199998</v>
      </c>
      <c r="AG1622" s="78"/>
    </row>
    <row r="1623" spans="1:33" s="49" customFormat="1">
      <c r="A1623" s="8" t="s">
        <v>90</v>
      </c>
      <c r="B1623" s="94" t="str">
        <f>VLOOKUP(A1623,'CENTRO DE COSTOS'!A:D,4,FALSE)</f>
        <v>JUAN SEBASTIÁN RÍOS CASTRILLÓN</v>
      </c>
      <c r="C1623" s="94" t="str">
        <f>VLOOKUP(A1623,'CENTRO DE COSTOS'!A:D,2,FALSE)</f>
        <v>0004-0005</v>
      </c>
      <c r="D1623" s="8">
        <v>5360</v>
      </c>
      <c r="E1623" s="8">
        <v>2768070</v>
      </c>
      <c r="F1623" s="8">
        <v>38802</v>
      </c>
      <c r="G1623" s="8" t="s">
        <v>6241</v>
      </c>
      <c r="H1623" s="8" t="s">
        <v>249</v>
      </c>
      <c r="I1623" s="8" t="s">
        <v>354</v>
      </c>
      <c r="J1623" s="8" t="s">
        <v>12960</v>
      </c>
      <c r="K1623" s="8" t="s">
        <v>160</v>
      </c>
      <c r="L1623" s="8" t="s">
        <v>12961</v>
      </c>
      <c r="M1623" s="183">
        <v>45919.680555555547</v>
      </c>
      <c r="N1623" s="183">
        <v>45925.409722222219</v>
      </c>
      <c r="O1623" s="8"/>
      <c r="P1623" s="8" t="s">
        <v>8318</v>
      </c>
      <c r="Q1623" s="8" t="s">
        <v>8318</v>
      </c>
      <c r="R1623" s="8" t="s">
        <v>243</v>
      </c>
      <c r="S1623" s="8" t="s">
        <v>365</v>
      </c>
      <c r="T1623" s="8" t="s">
        <v>6246</v>
      </c>
      <c r="U1623" s="8" t="s">
        <v>7731</v>
      </c>
      <c r="V1623" s="8" t="s">
        <v>12962</v>
      </c>
      <c r="W1623" s="8" t="s">
        <v>165</v>
      </c>
      <c r="X1623" s="8"/>
      <c r="Y1623" s="94" t="str">
        <f>VLOOKUP(D1623,TIPOLOGIA!A:F,6,0)</f>
        <v>TIPO I</v>
      </c>
      <c r="Z1623" s="94" t="str">
        <f>VLOOKUP(D1623,TIPOLOGIA!A:F,5,0)</f>
        <v>TERRESTRE</v>
      </c>
      <c r="AA1623" s="8" t="s">
        <v>3793</v>
      </c>
      <c r="AB1623" s="8">
        <v>1</v>
      </c>
      <c r="AC1623" s="86">
        <f>IF(W1623="SOPORTE_TELEFÓNICO",'BASE LIQUIDACION REDEBAN 2025'!$B$19,IF(AND(W1623="VISITA_TÉCNICA",Y1623="TIPO II"),'BASE LIQUIDACION REDEBAN 2025'!$B$18,'BASE LIQUIDACION REDEBAN 2025'!$B$17))</f>
        <v>35779.500569199998</v>
      </c>
      <c r="AD1623" s="86">
        <v>0</v>
      </c>
      <c r="AE1623" s="86">
        <f t="shared" si="25"/>
        <v>35779.500569199998</v>
      </c>
      <c r="AG1623" s="78"/>
    </row>
    <row r="1624" spans="1:33" s="49" customFormat="1">
      <c r="A1624" s="8" t="s">
        <v>76</v>
      </c>
      <c r="B1624" s="94" t="str">
        <f>VLOOKUP(A1624,'CENTRO DE COSTOS'!A:D,4,FALSE)</f>
        <v>DIEGO FERNANDO HENAO CARDONA</v>
      </c>
      <c r="C1624" s="94" t="str">
        <f>VLOOKUP(A1624,'CENTRO DE COSTOS'!A:D,2,FALSE)</f>
        <v>0004-0003</v>
      </c>
      <c r="D1624" s="8">
        <v>19001</v>
      </c>
      <c r="E1624" s="8">
        <v>2761871</v>
      </c>
      <c r="F1624" s="8">
        <v>33706</v>
      </c>
      <c r="G1624" s="8" t="s">
        <v>6241</v>
      </c>
      <c r="H1624" s="8" t="s">
        <v>171</v>
      </c>
      <c r="I1624" s="8" t="s">
        <v>95</v>
      </c>
      <c r="J1624" s="8" t="s">
        <v>12963</v>
      </c>
      <c r="K1624" s="8" t="s">
        <v>160</v>
      </c>
      <c r="L1624" s="8" t="s">
        <v>12964</v>
      </c>
      <c r="M1624" s="183">
        <v>45918.613888888889</v>
      </c>
      <c r="N1624" s="183">
        <v>45925.415972222218</v>
      </c>
      <c r="O1624" s="8"/>
      <c r="P1624" s="8" t="s">
        <v>8318</v>
      </c>
      <c r="Q1624" s="8" t="s">
        <v>8318</v>
      </c>
      <c r="R1624" s="8" t="s">
        <v>6245</v>
      </c>
      <c r="S1624" s="8" t="s">
        <v>6245</v>
      </c>
      <c r="T1624" s="8" t="s">
        <v>6246</v>
      </c>
      <c r="U1624" s="8" t="s">
        <v>7731</v>
      </c>
      <c r="V1624" s="8" t="s">
        <v>12965</v>
      </c>
      <c r="W1624" s="8" t="s">
        <v>165</v>
      </c>
      <c r="X1624" s="8"/>
      <c r="Y1624" s="94" t="str">
        <f>VLOOKUP(D1624,TIPOLOGIA!A:F,6,0)</f>
        <v>TIPO III</v>
      </c>
      <c r="Z1624" s="94" t="str">
        <f>VLOOKUP(D1624,TIPOLOGIA!A:F,5,0)</f>
        <v>TERRESTRE</v>
      </c>
      <c r="AA1624" s="8" t="s">
        <v>178</v>
      </c>
      <c r="AB1624" s="8">
        <v>1</v>
      </c>
      <c r="AC1624" s="86">
        <f>IF(W1624="SOPORTE_TELEFÓNICO",'BASE LIQUIDACION REDEBAN 2025'!$B$19,IF(AND(W1624="VISITA_TÉCNICA",Y1624="TIPO II"),'BASE LIQUIDACION REDEBAN 2025'!$B$18,'BASE LIQUIDACION REDEBAN 2025'!$B$17))</f>
        <v>35779.500569199998</v>
      </c>
      <c r="AD1624" s="86">
        <v>0</v>
      </c>
      <c r="AE1624" s="86">
        <f t="shared" si="25"/>
        <v>35779.500569199998</v>
      </c>
      <c r="AG1624" s="78"/>
    </row>
    <row r="1625" spans="1:33" s="49" customFormat="1">
      <c r="A1625" s="8" t="s">
        <v>64</v>
      </c>
      <c r="B1625" s="94" t="str">
        <f>VLOOKUP(A1625,'CENTRO DE COSTOS'!A:D,4,FALSE)</f>
        <v>JOSE MAURICIO HERNANDEZ ROJAS</v>
      </c>
      <c r="C1625" s="94" t="str">
        <f>VLOOKUP(A1625,'CENTRO DE COSTOS'!A:D,2,FALSE)</f>
        <v>0004-0001</v>
      </c>
      <c r="D1625" s="8">
        <v>8001</v>
      </c>
      <c r="E1625" s="8">
        <v>2785576</v>
      </c>
      <c r="F1625" s="8">
        <v>21409</v>
      </c>
      <c r="G1625" s="8" t="s">
        <v>6241</v>
      </c>
      <c r="H1625" s="8" t="s">
        <v>1045</v>
      </c>
      <c r="I1625" s="8" t="s">
        <v>64</v>
      </c>
      <c r="J1625" s="8" t="s">
        <v>1806</v>
      </c>
      <c r="K1625" s="8" t="s">
        <v>160</v>
      </c>
      <c r="L1625" s="8" t="s">
        <v>12966</v>
      </c>
      <c r="M1625" s="183">
        <v>45924.366666666669</v>
      </c>
      <c r="N1625" s="183">
        <v>45925.420138888891</v>
      </c>
      <c r="O1625" s="8"/>
      <c r="P1625" s="8" t="s">
        <v>8318</v>
      </c>
      <c r="Q1625" s="8" t="s">
        <v>8318</v>
      </c>
      <c r="R1625" s="8" t="s">
        <v>357</v>
      </c>
      <c r="S1625" s="8" t="s">
        <v>358</v>
      </c>
      <c r="T1625" s="8" t="s">
        <v>6246</v>
      </c>
      <c r="U1625" s="8" t="s">
        <v>7731</v>
      </c>
      <c r="V1625" s="8" t="s">
        <v>12967</v>
      </c>
      <c r="W1625" s="8" t="s">
        <v>165</v>
      </c>
      <c r="X1625" s="8"/>
      <c r="Y1625" s="94" t="str">
        <f>VLOOKUP(D1625,TIPOLOGIA!A:F,6,0)</f>
        <v>TIPO I</v>
      </c>
      <c r="Z1625" s="94" t="str">
        <f>VLOOKUP(D1625,TIPOLOGIA!A:F,5,0)</f>
        <v>TERRESTRE</v>
      </c>
      <c r="AA1625" s="8" t="s">
        <v>1743</v>
      </c>
      <c r="AB1625" s="8">
        <v>1</v>
      </c>
      <c r="AC1625" s="86">
        <f>IF(W1625="SOPORTE_TELEFÓNICO",'BASE LIQUIDACION REDEBAN 2025'!$B$19,IF(AND(W1625="VISITA_TÉCNICA",Y1625="TIPO II"),'BASE LIQUIDACION REDEBAN 2025'!$B$18,'BASE LIQUIDACION REDEBAN 2025'!$B$17))</f>
        <v>35779.500569199998</v>
      </c>
      <c r="AD1625" s="86">
        <v>0</v>
      </c>
      <c r="AE1625" s="86">
        <f t="shared" si="25"/>
        <v>35779.500569199998</v>
      </c>
      <c r="AG1625" s="78"/>
    </row>
    <row r="1626" spans="1:33" s="49" customFormat="1">
      <c r="A1626" s="8" t="s">
        <v>76</v>
      </c>
      <c r="B1626" s="94" t="str">
        <f>VLOOKUP(A1626,'CENTRO DE COSTOS'!A:D,4,FALSE)</f>
        <v>DIEGO FERNANDO HENAO CARDONA</v>
      </c>
      <c r="C1626" s="94" t="str">
        <f>VLOOKUP(A1626,'CENTRO DE COSTOS'!A:D,2,FALSE)</f>
        <v>0004-0003</v>
      </c>
      <c r="D1626" s="8">
        <v>76520</v>
      </c>
      <c r="E1626" s="8">
        <v>2785026</v>
      </c>
      <c r="F1626" s="8">
        <v>76643</v>
      </c>
      <c r="G1626" s="8" t="s">
        <v>6241</v>
      </c>
      <c r="H1626" s="8" t="s">
        <v>232</v>
      </c>
      <c r="I1626" s="8" t="s">
        <v>1207</v>
      </c>
      <c r="J1626" s="8" t="s">
        <v>10763</v>
      </c>
      <c r="K1626" s="8" t="s">
        <v>160</v>
      </c>
      <c r="L1626" s="8" t="s">
        <v>12968</v>
      </c>
      <c r="M1626" s="183">
        <v>45924.333333333343</v>
      </c>
      <c r="N1626" s="183">
        <v>45925.426388888889</v>
      </c>
      <c r="O1626" s="8"/>
      <c r="P1626" s="8" t="s">
        <v>8318</v>
      </c>
      <c r="Q1626" s="8" t="s">
        <v>8318</v>
      </c>
      <c r="R1626" s="8" t="s">
        <v>162</v>
      </c>
      <c r="S1626" s="8" t="s">
        <v>162</v>
      </c>
      <c r="T1626" s="8" t="s">
        <v>6246</v>
      </c>
      <c r="U1626" s="8" t="s">
        <v>7731</v>
      </c>
      <c r="V1626" s="8" t="s">
        <v>12969</v>
      </c>
      <c r="W1626" s="8" t="s">
        <v>165</v>
      </c>
      <c r="X1626" s="8"/>
      <c r="Y1626" s="94" t="str">
        <f>VLOOKUP(D1626,TIPOLOGIA!A:F,6,0)</f>
        <v>TIPO I</v>
      </c>
      <c r="Z1626" s="94" t="str">
        <f>VLOOKUP(D1626,TIPOLOGIA!A:F,5,0)</f>
        <v>TERRESTRE</v>
      </c>
      <c r="AA1626" s="8" t="s">
        <v>521</v>
      </c>
      <c r="AB1626" s="8">
        <v>1</v>
      </c>
      <c r="AC1626" s="86">
        <f>IF(W1626="SOPORTE_TELEFÓNICO",'BASE LIQUIDACION REDEBAN 2025'!$B$19,IF(AND(W1626="VISITA_TÉCNICA",Y1626="TIPO II"),'BASE LIQUIDACION REDEBAN 2025'!$B$18,'BASE LIQUIDACION REDEBAN 2025'!$B$17))</f>
        <v>35779.500569199998</v>
      </c>
      <c r="AD1626" s="86">
        <v>0</v>
      </c>
      <c r="AE1626" s="86">
        <f t="shared" si="25"/>
        <v>35779.500569199998</v>
      </c>
      <c r="AG1626" s="78"/>
    </row>
    <row r="1627" spans="1:33" s="49" customFormat="1">
      <c r="A1627" s="8" t="s">
        <v>68</v>
      </c>
      <c r="B1627" s="94" t="str">
        <f>VLOOKUP(A1627,'CENTRO DE COSTOS'!A:D,4,FALSE)</f>
        <v>WILLIAM ASDRUBAL ROZO ROZO</v>
      </c>
      <c r="C1627" s="94" t="str">
        <f>VLOOKUP(A1627,'CENTRO DE COSTOS'!A:D,2,FALSE)</f>
        <v>0004-0004</v>
      </c>
      <c r="D1627" s="8">
        <v>25754</v>
      </c>
      <c r="E1627" s="8">
        <v>2787880</v>
      </c>
      <c r="F1627" s="8">
        <v>79017</v>
      </c>
      <c r="G1627" s="8" t="s">
        <v>6241</v>
      </c>
      <c r="H1627" s="8" t="s">
        <v>417</v>
      </c>
      <c r="I1627" s="8" t="s">
        <v>418</v>
      </c>
      <c r="J1627" s="8" t="s">
        <v>9175</v>
      </c>
      <c r="K1627" s="8" t="s">
        <v>160</v>
      </c>
      <c r="L1627" s="8" t="s">
        <v>12970</v>
      </c>
      <c r="M1627" s="183">
        <v>45924.515972222223</v>
      </c>
      <c r="N1627" s="183">
        <v>45925.431250000001</v>
      </c>
      <c r="O1627" s="8"/>
      <c r="P1627" s="8" t="s">
        <v>8318</v>
      </c>
      <c r="Q1627" s="8" t="s">
        <v>8318</v>
      </c>
      <c r="R1627" s="8" t="s">
        <v>243</v>
      </c>
      <c r="S1627" s="8" t="s">
        <v>365</v>
      </c>
      <c r="T1627" s="8" t="s">
        <v>6246</v>
      </c>
      <c r="U1627" s="8" t="s">
        <v>7731</v>
      </c>
      <c r="V1627" s="8" t="s">
        <v>12971</v>
      </c>
      <c r="W1627" s="8" t="s">
        <v>165</v>
      </c>
      <c r="X1627" s="8"/>
      <c r="Y1627" s="94" t="str">
        <f>VLOOKUP(D1627,TIPOLOGIA!A:F,6,0)</f>
        <v>TIPO I</v>
      </c>
      <c r="Z1627" s="94" t="str">
        <f>VLOOKUP(D1627,TIPOLOGIA!A:F,5,0)</f>
        <v>TERRESTRE</v>
      </c>
      <c r="AA1627" s="8" t="s">
        <v>561</v>
      </c>
      <c r="AB1627" s="8">
        <v>1</v>
      </c>
      <c r="AC1627" s="86">
        <f>IF(W1627="SOPORTE_TELEFÓNICO",'BASE LIQUIDACION REDEBAN 2025'!$B$19,IF(AND(W1627="VISITA_TÉCNICA",Y1627="TIPO II"),'BASE LIQUIDACION REDEBAN 2025'!$B$18,'BASE LIQUIDACION REDEBAN 2025'!$B$17))</f>
        <v>35779.500569199998</v>
      </c>
      <c r="AD1627" s="86">
        <v>0</v>
      </c>
      <c r="AE1627" s="86">
        <f t="shared" si="25"/>
        <v>35779.500569199998</v>
      </c>
      <c r="AG1627" s="78"/>
    </row>
    <row r="1628" spans="1:33" s="49" customFormat="1">
      <c r="A1628" s="8" t="s">
        <v>80</v>
      </c>
      <c r="B1628" s="94" t="str">
        <f>VLOOKUP(A1628,'CENTRO DE COSTOS'!A:D,4,FALSE)</f>
        <v>JOSE MAURICIO HERNANDEZ ROJAS</v>
      </c>
      <c r="C1628" s="94" t="str">
        <f>VLOOKUP(A1628,'CENTRO DE COSTOS'!A:D,2,FALSE)</f>
        <v>0004-0001</v>
      </c>
      <c r="D1628" s="8">
        <v>13001</v>
      </c>
      <c r="E1628" s="8">
        <v>2790420</v>
      </c>
      <c r="F1628" s="8">
        <v>70725</v>
      </c>
      <c r="G1628" s="8" t="s">
        <v>6241</v>
      </c>
      <c r="H1628" s="8" t="s">
        <v>685</v>
      </c>
      <c r="I1628" s="8" t="s">
        <v>80</v>
      </c>
      <c r="J1628" s="8" t="s">
        <v>12972</v>
      </c>
      <c r="K1628" s="8" t="s">
        <v>160</v>
      </c>
      <c r="L1628" s="8" t="s">
        <v>12973</v>
      </c>
      <c r="M1628" s="183">
        <v>45924.71597222222</v>
      </c>
      <c r="N1628" s="183">
        <v>45925.438888888893</v>
      </c>
      <c r="O1628" s="8"/>
      <c r="P1628" s="8" t="s">
        <v>8318</v>
      </c>
      <c r="Q1628" s="8" t="s">
        <v>8318</v>
      </c>
      <c r="R1628" s="8" t="s">
        <v>243</v>
      </c>
      <c r="S1628" s="8" t="s">
        <v>244</v>
      </c>
      <c r="T1628" s="8" t="s">
        <v>6246</v>
      </c>
      <c r="U1628" s="8" t="s">
        <v>7731</v>
      </c>
      <c r="V1628" s="8" t="s">
        <v>12974</v>
      </c>
      <c r="W1628" s="8" t="s">
        <v>165</v>
      </c>
      <c r="X1628" s="8"/>
      <c r="Y1628" s="94" t="str">
        <f>VLOOKUP(D1628,TIPOLOGIA!A:F,6,0)</f>
        <v>TIPO I</v>
      </c>
      <c r="Z1628" s="94" t="str">
        <f>VLOOKUP(D1628,TIPOLOGIA!A:F,5,0)</f>
        <v>TERRESTRE</v>
      </c>
      <c r="AA1628" s="8" t="s">
        <v>690</v>
      </c>
      <c r="AB1628" s="8">
        <v>1</v>
      </c>
      <c r="AC1628" s="86">
        <f>IF(W1628="SOPORTE_TELEFÓNICO",'BASE LIQUIDACION REDEBAN 2025'!$B$19,IF(AND(W1628="VISITA_TÉCNICA",Y1628="TIPO II"),'BASE LIQUIDACION REDEBAN 2025'!$B$18,'BASE LIQUIDACION REDEBAN 2025'!$B$17))</f>
        <v>35779.500569199998</v>
      </c>
      <c r="AD1628" s="86">
        <v>0</v>
      </c>
      <c r="AE1628" s="86">
        <f t="shared" si="25"/>
        <v>35779.500569199998</v>
      </c>
      <c r="AG1628" s="78"/>
    </row>
    <row r="1629" spans="1:33" s="49" customFormat="1">
      <c r="A1629" s="8" t="s">
        <v>68</v>
      </c>
      <c r="B1629" s="94" t="str">
        <f>VLOOKUP(A1629,'CENTRO DE COSTOS'!A:D,4,FALSE)</f>
        <v>WILLIAM ASDRUBAL ROZO ROZO</v>
      </c>
      <c r="C1629" s="94" t="str">
        <f>VLOOKUP(A1629,'CENTRO DE COSTOS'!A:D,2,FALSE)</f>
        <v>0004-0004</v>
      </c>
      <c r="D1629" s="8">
        <v>11001</v>
      </c>
      <c r="E1629" s="8">
        <v>2789999</v>
      </c>
      <c r="F1629" s="8">
        <v>80343</v>
      </c>
      <c r="G1629" s="8" t="s">
        <v>6241</v>
      </c>
      <c r="H1629" s="8" t="s">
        <v>417</v>
      </c>
      <c r="I1629" s="8" t="s">
        <v>68</v>
      </c>
      <c r="J1629" s="8" t="s">
        <v>11412</v>
      </c>
      <c r="K1629" s="8" t="s">
        <v>160</v>
      </c>
      <c r="L1629" s="8" t="s">
        <v>12975</v>
      </c>
      <c r="M1629" s="183">
        <v>45924.710416666669</v>
      </c>
      <c r="N1629" s="183">
        <v>45925.44027777778</v>
      </c>
      <c r="O1629" s="8"/>
      <c r="P1629" s="8" t="s">
        <v>8318</v>
      </c>
      <c r="Q1629" s="8" t="s">
        <v>8318</v>
      </c>
      <c r="R1629" s="8" t="s">
        <v>162</v>
      </c>
      <c r="S1629" s="8" t="s">
        <v>162</v>
      </c>
      <c r="T1629" s="8" t="s">
        <v>6246</v>
      </c>
      <c r="U1629" s="8" t="s">
        <v>7731</v>
      </c>
      <c r="V1629" s="8" t="s">
        <v>12976</v>
      </c>
      <c r="W1629" s="8" t="s">
        <v>165</v>
      </c>
      <c r="X1629" s="8"/>
      <c r="Y1629" s="94" t="str">
        <f>VLOOKUP(D1629,TIPOLOGIA!A:F,6,0)</f>
        <v>TIPO I</v>
      </c>
      <c r="Z1629" s="94" t="str">
        <f>VLOOKUP(D1629,TIPOLOGIA!A:F,5,0)</f>
        <v>TERRESTRE</v>
      </c>
      <c r="AA1629" s="8" t="s">
        <v>930</v>
      </c>
      <c r="AB1629" s="8">
        <v>1</v>
      </c>
      <c r="AC1629" s="86">
        <f>IF(W1629="SOPORTE_TELEFÓNICO",'BASE LIQUIDACION REDEBAN 2025'!$B$19,IF(AND(W1629="VISITA_TÉCNICA",Y1629="TIPO II"),'BASE LIQUIDACION REDEBAN 2025'!$B$18,'BASE LIQUIDACION REDEBAN 2025'!$B$17))</f>
        <v>35779.500569199998</v>
      </c>
      <c r="AD1629" s="86">
        <v>0</v>
      </c>
      <c r="AE1629" s="86">
        <f t="shared" si="25"/>
        <v>35779.500569199998</v>
      </c>
      <c r="AG1629" s="78"/>
    </row>
    <row r="1630" spans="1:33" s="49" customFormat="1">
      <c r="A1630" s="8" t="s">
        <v>90</v>
      </c>
      <c r="B1630" s="94" t="str">
        <f>VLOOKUP(A1630,'CENTRO DE COSTOS'!A:D,4,FALSE)</f>
        <v>JUAN SEBASTIÁN RÍOS CASTRILLÓN</v>
      </c>
      <c r="C1630" s="94" t="str">
        <f>VLOOKUP(A1630,'CENTRO DE COSTOS'!A:D,2,FALSE)</f>
        <v>0004-0005</v>
      </c>
      <c r="D1630" s="8">
        <v>5313</v>
      </c>
      <c r="E1630" s="8">
        <v>2769951</v>
      </c>
      <c r="F1630" s="8">
        <v>80218</v>
      </c>
      <c r="G1630" s="8" t="s">
        <v>6241</v>
      </c>
      <c r="H1630" s="8" t="s">
        <v>249</v>
      </c>
      <c r="I1630" s="8" t="s">
        <v>5613</v>
      </c>
      <c r="J1630" s="8" t="s">
        <v>12977</v>
      </c>
      <c r="K1630" s="8" t="s">
        <v>160</v>
      </c>
      <c r="L1630" s="8" t="s">
        <v>12978</v>
      </c>
      <c r="M1630" s="183">
        <v>45922.333333333343</v>
      </c>
      <c r="N1630" s="183">
        <v>45925.443055555559</v>
      </c>
      <c r="O1630" s="8"/>
      <c r="P1630" s="8" t="s">
        <v>8318</v>
      </c>
      <c r="Q1630" s="8" t="s">
        <v>8318</v>
      </c>
      <c r="R1630" s="8" t="s">
        <v>243</v>
      </c>
      <c r="S1630" s="8" t="s">
        <v>365</v>
      </c>
      <c r="T1630" s="8" t="s">
        <v>6246</v>
      </c>
      <c r="U1630" s="8" t="s">
        <v>7731</v>
      </c>
      <c r="V1630" s="8" t="s">
        <v>12979</v>
      </c>
      <c r="W1630" s="8" t="s">
        <v>8320</v>
      </c>
      <c r="X1630" s="8"/>
      <c r="Y1630" s="94" t="str">
        <f>VLOOKUP(D1630,TIPOLOGIA!A:F,6,0)</f>
        <v>TIPO II</v>
      </c>
      <c r="Z1630" s="94" t="str">
        <f>VLOOKUP(D1630,TIPOLOGIA!A:F,5,0)</f>
        <v>TERRESTRE</v>
      </c>
      <c r="AA1630" s="8" t="s">
        <v>674</v>
      </c>
      <c r="AB1630" s="8">
        <v>0</v>
      </c>
      <c r="AC1630" s="86">
        <f>IF(W1630="SOPORTE_TELEFÓNICO",'BASE LIQUIDACION REDEBAN 2025'!$B$19,IF(AND(W1630="VISITA_TÉCNICA",Y1630="TIPO II"),'BASE LIQUIDACION REDEBAN 2025'!$B$18,'BASE LIQUIDACION REDEBAN 2025'!$B$17))</f>
        <v>35779.500569199998</v>
      </c>
      <c r="AD1630" s="86">
        <v>0</v>
      </c>
      <c r="AE1630" s="86">
        <f t="shared" si="25"/>
        <v>35779.500569199998</v>
      </c>
      <c r="AG1630" s="78"/>
    </row>
    <row r="1631" spans="1:33" s="49" customFormat="1">
      <c r="A1631" s="8" t="s">
        <v>72</v>
      </c>
      <c r="B1631" s="94" t="str">
        <f>VLOOKUP(A1631,'CENTRO DE COSTOS'!A:D,4,FALSE)</f>
        <v>MIGUEL JULIÁN HERNÁNDEZ GUARÍN</v>
      </c>
      <c r="C1631" s="94" t="str">
        <f>VLOOKUP(A1631,'CENTRO DE COSTOS'!A:D,2,FALSE)</f>
        <v>0004-0008</v>
      </c>
      <c r="D1631" s="8">
        <v>68547</v>
      </c>
      <c r="E1631" s="8">
        <v>2786780</v>
      </c>
      <c r="F1631" s="8">
        <v>45570</v>
      </c>
      <c r="G1631" s="8" t="s">
        <v>6241</v>
      </c>
      <c r="H1631" s="8" t="s">
        <v>224</v>
      </c>
      <c r="I1631" s="8" t="s">
        <v>743</v>
      </c>
      <c r="J1631" s="8" t="s">
        <v>2212</v>
      </c>
      <c r="K1631" s="8" t="s">
        <v>160</v>
      </c>
      <c r="L1631" s="8" t="s">
        <v>12980</v>
      </c>
      <c r="M1631" s="183">
        <v>45924.434027777781</v>
      </c>
      <c r="N1631" s="183">
        <v>45925.451388888891</v>
      </c>
      <c r="O1631" s="8"/>
      <c r="P1631" s="8" t="s">
        <v>8318</v>
      </c>
      <c r="Q1631" s="8" t="s">
        <v>8318</v>
      </c>
      <c r="R1631" s="8" t="s">
        <v>243</v>
      </c>
      <c r="S1631" s="8" t="s">
        <v>244</v>
      </c>
      <c r="T1631" s="8" t="s">
        <v>6246</v>
      </c>
      <c r="U1631" s="8" t="s">
        <v>7731</v>
      </c>
      <c r="V1631" s="8" t="s">
        <v>12981</v>
      </c>
      <c r="W1631" s="8" t="s">
        <v>165</v>
      </c>
      <c r="X1631" s="8"/>
      <c r="Y1631" s="94" t="str">
        <f>VLOOKUP(D1631,TIPOLOGIA!A:F,6,0)</f>
        <v>TIPO II</v>
      </c>
      <c r="Z1631" s="94" t="str">
        <f>VLOOKUP(D1631,TIPOLOGIA!A:F,5,0)</f>
        <v>TERRESTRE</v>
      </c>
      <c r="AA1631" s="8" t="s">
        <v>1400</v>
      </c>
      <c r="AB1631" s="8">
        <v>1</v>
      </c>
      <c r="AC1631" s="86">
        <f>IF(W1631="SOPORTE_TELEFÓNICO",'BASE LIQUIDACION REDEBAN 2025'!$B$19,IF(AND(W1631="VISITA_TÉCNICA",Y1631="TIPO II"),'BASE LIQUIDACION REDEBAN 2025'!$B$18,'BASE LIQUIDACION REDEBAN 2025'!$B$17))</f>
        <v>67654.12000000001</v>
      </c>
      <c r="AD1631" s="86">
        <v>0</v>
      </c>
      <c r="AE1631" s="86">
        <f t="shared" si="25"/>
        <v>67654.12000000001</v>
      </c>
      <c r="AG1631" s="78"/>
    </row>
    <row r="1632" spans="1:33" s="49" customFormat="1">
      <c r="A1632" s="8" t="s">
        <v>76</v>
      </c>
      <c r="B1632" s="94" t="str">
        <f>VLOOKUP(A1632,'CENTRO DE COSTOS'!A:D,4,FALSE)</f>
        <v>DIEGO FERNANDO HENAO CARDONA</v>
      </c>
      <c r="C1632" s="94" t="str">
        <f>VLOOKUP(A1632,'CENTRO DE COSTOS'!A:D,2,FALSE)</f>
        <v>0004-0003</v>
      </c>
      <c r="D1632" s="8">
        <v>76001</v>
      </c>
      <c r="E1632" s="8">
        <v>2787922</v>
      </c>
      <c r="F1632" s="8">
        <v>65094</v>
      </c>
      <c r="G1632" s="8" t="s">
        <v>6241</v>
      </c>
      <c r="H1632" s="8" t="s">
        <v>232</v>
      </c>
      <c r="I1632" s="8" t="s">
        <v>76</v>
      </c>
      <c r="J1632" s="8" t="s">
        <v>12982</v>
      </c>
      <c r="K1632" s="8" t="s">
        <v>160</v>
      </c>
      <c r="L1632" s="8" t="s">
        <v>12983</v>
      </c>
      <c r="M1632" s="183">
        <v>45924.504166666673</v>
      </c>
      <c r="N1632" s="183">
        <v>45925.457638888889</v>
      </c>
      <c r="O1632" s="8"/>
      <c r="P1632" s="8" t="s">
        <v>8318</v>
      </c>
      <c r="Q1632" s="8" t="s">
        <v>8318</v>
      </c>
      <c r="R1632" s="8" t="s">
        <v>243</v>
      </c>
      <c r="S1632" s="8" t="s">
        <v>244</v>
      </c>
      <c r="T1632" s="8" t="s">
        <v>6246</v>
      </c>
      <c r="U1632" s="8" t="s">
        <v>7731</v>
      </c>
      <c r="V1632" s="8" t="s">
        <v>12984</v>
      </c>
      <c r="W1632" s="8" t="s">
        <v>165</v>
      </c>
      <c r="X1632" s="8"/>
      <c r="Y1632" s="94" t="str">
        <f>VLOOKUP(D1632,TIPOLOGIA!A:F,6,0)</f>
        <v>TIPO I</v>
      </c>
      <c r="Z1632" s="94" t="str">
        <f>VLOOKUP(D1632,TIPOLOGIA!A:F,5,0)</f>
        <v>TERRESTRE</v>
      </c>
      <c r="AA1632" s="8" t="s">
        <v>1200</v>
      </c>
      <c r="AB1632" s="8">
        <v>1</v>
      </c>
      <c r="AC1632" s="86">
        <f>IF(W1632="SOPORTE_TELEFÓNICO",'BASE LIQUIDACION REDEBAN 2025'!$B$19,IF(AND(W1632="VISITA_TÉCNICA",Y1632="TIPO II"),'BASE LIQUIDACION REDEBAN 2025'!$B$18,'BASE LIQUIDACION REDEBAN 2025'!$B$17))</f>
        <v>35779.500569199998</v>
      </c>
      <c r="AD1632" s="86">
        <v>0</v>
      </c>
      <c r="AE1632" s="86">
        <f t="shared" si="25"/>
        <v>35779.500569199998</v>
      </c>
      <c r="AG1632" s="78"/>
    </row>
    <row r="1633" spans="1:33" s="49" customFormat="1">
      <c r="A1633" s="8" t="s">
        <v>90</v>
      </c>
      <c r="B1633" s="94" t="str">
        <f>VLOOKUP(A1633,'CENTRO DE COSTOS'!A:D,4,FALSE)</f>
        <v>JUAN SEBASTIÁN RÍOS CASTRILLÓN</v>
      </c>
      <c r="C1633" s="94" t="str">
        <f>VLOOKUP(A1633,'CENTRO DE COSTOS'!A:D,2,FALSE)</f>
        <v>0004-0005</v>
      </c>
      <c r="D1633" s="8">
        <v>5360</v>
      </c>
      <c r="E1633" s="8">
        <v>2776761</v>
      </c>
      <c r="F1633" s="8">
        <v>79832</v>
      </c>
      <c r="G1633" s="8" t="s">
        <v>6241</v>
      </c>
      <c r="H1633" s="8" t="s">
        <v>249</v>
      </c>
      <c r="I1633" s="8" t="s">
        <v>354</v>
      </c>
      <c r="J1633" s="8" t="s">
        <v>9376</v>
      </c>
      <c r="K1633" s="8" t="s">
        <v>160</v>
      </c>
      <c r="L1633" s="8" t="s">
        <v>12985</v>
      </c>
      <c r="M1633" s="183">
        <v>45922.662499999999</v>
      </c>
      <c r="N1633" s="183">
        <v>45925.459722222222</v>
      </c>
      <c r="O1633" s="8"/>
      <c r="P1633" s="8" t="s">
        <v>8318</v>
      </c>
      <c r="Q1633" s="8" t="s">
        <v>8318</v>
      </c>
      <c r="R1633" s="8" t="s">
        <v>243</v>
      </c>
      <c r="S1633" s="8" t="s">
        <v>365</v>
      </c>
      <c r="T1633" s="8" t="s">
        <v>6246</v>
      </c>
      <c r="U1633" s="8" t="s">
        <v>7731</v>
      </c>
      <c r="V1633" s="8" t="s">
        <v>12986</v>
      </c>
      <c r="W1633" s="8" t="s">
        <v>165</v>
      </c>
      <c r="X1633" s="8"/>
      <c r="Y1633" s="94" t="str">
        <f>VLOOKUP(D1633,TIPOLOGIA!A:F,6,0)</f>
        <v>TIPO I</v>
      </c>
      <c r="Z1633" s="94" t="str">
        <f>VLOOKUP(D1633,TIPOLOGIA!A:F,5,0)</f>
        <v>TERRESTRE</v>
      </c>
      <c r="AA1633" s="8" t="s">
        <v>3793</v>
      </c>
      <c r="AB1633" s="8">
        <v>1</v>
      </c>
      <c r="AC1633" s="86">
        <f>IF(W1633="SOPORTE_TELEFÓNICO",'BASE LIQUIDACION REDEBAN 2025'!$B$19,IF(AND(W1633="VISITA_TÉCNICA",Y1633="TIPO II"),'BASE LIQUIDACION REDEBAN 2025'!$B$18,'BASE LIQUIDACION REDEBAN 2025'!$B$17))</f>
        <v>35779.500569199998</v>
      </c>
      <c r="AD1633" s="86">
        <v>0</v>
      </c>
      <c r="AE1633" s="86">
        <f t="shared" si="25"/>
        <v>35779.500569199998</v>
      </c>
      <c r="AG1633" s="78"/>
    </row>
    <row r="1634" spans="1:33" s="49" customFormat="1">
      <c r="A1634" s="8" t="s">
        <v>90</v>
      </c>
      <c r="B1634" s="94" t="str">
        <f>VLOOKUP(A1634,'CENTRO DE COSTOS'!A:D,4,FALSE)</f>
        <v>JUAN SEBASTIÁN RÍOS CASTRILLÓN</v>
      </c>
      <c r="C1634" s="94" t="str">
        <f>VLOOKUP(A1634,'CENTRO DE COSTOS'!A:D,2,FALSE)</f>
        <v>0004-0005</v>
      </c>
      <c r="D1634" s="8">
        <v>5001</v>
      </c>
      <c r="E1634" s="8">
        <v>2775828</v>
      </c>
      <c r="F1634" s="8">
        <v>32505</v>
      </c>
      <c r="G1634" s="8" t="s">
        <v>6241</v>
      </c>
      <c r="H1634" s="8" t="s">
        <v>249</v>
      </c>
      <c r="I1634" s="8" t="s">
        <v>90</v>
      </c>
      <c r="J1634" s="8" t="s">
        <v>12987</v>
      </c>
      <c r="K1634" s="8" t="s">
        <v>160</v>
      </c>
      <c r="L1634" s="8" t="s">
        <v>12988</v>
      </c>
      <c r="M1634" s="183">
        <v>45922.601388888892</v>
      </c>
      <c r="N1634" s="183">
        <v>45925.459722222222</v>
      </c>
      <c r="O1634" s="8"/>
      <c r="P1634" s="8" t="s">
        <v>8318</v>
      </c>
      <c r="Q1634" s="8" t="s">
        <v>8318</v>
      </c>
      <c r="R1634" s="8" t="s">
        <v>243</v>
      </c>
      <c r="S1634" s="8" t="s">
        <v>365</v>
      </c>
      <c r="T1634" s="8" t="s">
        <v>6246</v>
      </c>
      <c r="U1634" s="8" t="s">
        <v>7731</v>
      </c>
      <c r="V1634" s="8" t="s">
        <v>12989</v>
      </c>
      <c r="W1634" s="8" t="s">
        <v>165</v>
      </c>
      <c r="X1634" s="8"/>
      <c r="Y1634" s="94" t="str">
        <f>VLOOKUP(D1634,TIPOLOGIA!A:F,6,0)</f>
        <v>TIPO I</v>
      </c>
      <c r="Z1634" s="94" t="str">
        <f>VLOOKUP(D1634,TIPOLOGIA!A:F,5,0)</f>
        <v>TERRESTRE</v>
      </c>
      <c r="AA1634" s="8" t="s">
        <v>3793</v>
      </c>
      <c r="AB1634" s="8">
        <v>1</v>
      </c>
      <c r="AC1634" s="86">
        <f>IF(W1634="SOPORTE_TELEFÓNICO",'BASE LIQUIDACION REDEBAN 2025'!$B$19,IF(AND(W1634="VISITA_TÉCNICA",Y1634="TIPO II"),'BASE LIQUIDACION REDEBAN 2025'!$B$18,'BASE LIQUIDACION REDEBAN 2025'!$B$17))</f>
        <v>35779.500569199998</v>
      </c>
      <c r="AD1634" s="86">
        <v>0</v>
      </c>
      <c r="AE1634" s="86">
        <f t="shared" si="25"/>
        <v>35779.500569199998</v>
      </c>
      <c r="AG1634" s="78"/>
    </row>
    <row r="1635" spans="1:33" s="49" customFormat="1">
      <c r="A1635" s="8" t="s">
        <v>90</v>
      </c>
      <c r="B1635" s="94" t="str">
        <f>VLOOKUP(A1635,'CENTRO DE COSTOS'!A:D,4,FALSE)</f>
        <v>JUAN SEBASTIÁN RÍOS CASTRILLÓN</v>
      </c>
      <c r="C1635" s="94" t="str">
        <f>VLOOKUP(A1635,'CENTRO DE COSTOS'!A:D,2,FALSE)</f>
        <v>0004-0005</v>
      </c>
      <c r="D1635" s="8">
        <v>5001</v>
      </c>
      <c r="E1635" s="8">
        <v>2780016</v>
      </c>
      <c r="F1635" s="8">
        <v>42358</v>
      </c>
      <c r="G1635" s="8" t="s">
        <v>6241</v>
      </c>
      <c r="H1635" s="8" t="s">
        <v>249</v>
      </c>
      <c r="I1635" s="8" t="s">
        <v>90</v>
      </c>
      <c r="J1635" s="8" t="s">
        <v>12990</v>
      </c>
      <c r="K1635" s="8" t="s">
        <v>160</v>
      </c>
      <c r="L1635" s="8" t="s">
        <v>12991</v>
      </c>
      <c r="M1635" s="183">
        <v>45923.416666666657</v>
      </c>
      <c r="N1635" s="183">
        <v>45925.461111111108</v>
      </c>
      <c r="O1635" s="8"/>
      <c r="P1635" s="8" t="s">
        <v>8318</v>
      </c>
      <c r="Q1635" s="8" t="s">
        <v>8318</v>
      </c>
      <c r="R1635" s="8" t="s">
        <v>6245</v>
      </c>
      <c r="S1635" s="8" t="s">
        <v>6245</v>
      </c>
      <c r="T1635" s="8" t="s">
        <v>6246</v>
      </c>
      <c r="U1635" s="8" t="s">
        <v>7731</v>
      </c>
      <c r="V1635" s="8" t="s">
        <v>12992</v>
      </c>
      <c r="W1635" s="8" t="s">
        <v>165</v>
      </c>
      <c r="X1635" s="8"/>
      <c r="Y1635" s="94" t="str">
        <f>VLOOKUP(D1635,TIPOLOGIA!A:F,6,0)</f>
        <v>TIPO I</v>
      </c>
      <c r="Z1635" s="94" t="str">
        <f>VLOOKUP(D1635,TIPOLOGIA!A:F,5,0)</f>
        <v>TERRESTRE</v>
      </c>
      <c r="AA1635" s="8" t="s">
        <v>3793</v>
      </c>
      <c r="AB1635" s="8">
        <v>1</v>
      </c>
      <c r="AC1635" s="86">
        <f>IF(W1635="SOPORTE_TELEFÓNICO",'BASE LIQUIDACION REDEBAN 2025'!$B$19,IF(AND(W1635="VISITA_TÉCNICA",Y1635="TIPO II"),'BASE LIQUIDACION REDEBAN 2025'!$B$18,'BASE LIQUIDACION REDEBAN 2025'!$B$17))</f>
        <v>35779.500569199998</v>
      </c>
      <c r="AD1635" s="86">
        <v>0</v>
      </c>
      <c r="AE1635" s="86">
        <f t="shared" si="25"/>
        <v>35779.500569199998</v>
      </c>
      <c r="AG1635" s="78"/>
    </row>
    <row r="1636" spans="1:33" s="49" customFormat="1">
      <c r="A1636" s="8" t="s">
        <v>90</v>
      </c>
      <c r="B1636" s="94" t="str">
        <f>VLOOKUP(A1636,'CENTRO DE COSTOS'!A:D,4,FALSE)</f>
        <v>JUAN SEBASTIÁN RÍOS CASTRILLÓN</v>
      </c>
      <c r="C1636" s="94" t="str">
        <f>VLOOKUP(A1636,'CENTRO DE COSTOS'!A:D,2,FALSE)</f>
        <v>0004-0005</v>
      </c>
      <c r="D1636" s="8">
        <v>5088</v>
      </c>
      <c r="E1636" s="8">
        <v>2778430</v>
      </c>
      <c r="F1636" s="8">
        <v>76840</v>
      </c>
      <c r="G1636" s="8" t="s">
        <v>6241</v>
      </c>
      <c r="H1636" s="8" t="s">
        <v>249</v>
      </c>
      <c r="I1636" s="8" t="s">
        <v>384</v>
      </c>
      <c r="J1636" s="8" t="s">
        <v>12993</v>
      </c>
      <c r="K1636" s="8" t="s">
        <v>160</v>
      </c>
      <c r="L1636" s="8" t="s">
        <v>12994</v>
      </c>
      <c r="M1636" s="183">
        <v>45923.333333333343</v>
      </c>
      <c r="N1636" s="183">
        <v>45925.461111111108</v>
      </c>
      <c r="O1636" s="8"/>
      <c r="P1636" s="8" t="s">
        <v>8318</v>
      </c>
      <c r="Q1636" s="8" t="s">
        <v>8318</v>
      </c>
      <c r="R1636" s="8" t="s">
        <v>243</v>
      </c>
      <c r="S1636" s="8" t="s">
        <v>365</v>
      </c>
      <c r="T1636" s="8" t="s">
        <v>6246</v>
      </c>
      <c r="U1636" s="8" t="s">
        <v>7731</v>
      </c>
      <c r="V1636" s="8" t="s">
        <v>12995</v>
      </c>
      <c r="W1636" s="8" t="s">
        <v>165</v>
      </c>
      <c r="X1636" s="8"/>
      <c r="Y1636" s="94" t="str">
        <f>VLOOKUP(D1636,TIPOLOGIA!A:F,6,0)</f>
        <v>TIPO I</v>
      </c>
      <c r="Z1636" s="94" t="str">
        <f>VLOOKUP(D1636,TIPOLOGIA!A:F,5,0)</f>
        <v>TERRESTRE</v>
      </c>
      <c r="AA1636" s="8" t="s">
        <v>3793</v>
      </c>
      <c r="AB1636" s="8">
        <v>1</v>
      </c>
      <c r="AC1636" s="86">
        <f>IF(W1636="SOPORTE_TELEFÓNICO",'BASE LIQUIDACION REDEBAN 2025'!$B$19,IF(AND(W1636="VISITA_TÉCNICA",Y1636="TIPO II"),'BASE LIQUIDACION REDEBAN 2025'!$B$18,'BASE LIQUIDACION REDEBAN 2025'!$B$17))</f>
        <v>35779.500569199998</v>
      </c>
      <c r="AD1636" s="86">
        <v>0</v>
      </c>
      <c r="AE1636" s="86">
        <f t="shared" si="25"/>
        <v>35779.500569199998</v>
      </c>
      <c r="AG1636" s="78"/>
    </row>
    <row r="1637" spans="1:33" s="49" customFormat="1">
      <c r="A1637" s="8" t="s">
        <v>90</v>
      </c>
      <c r="B1637" s="94" t="str">
        <f>VLOOKUP(A1637,'CENTRO DE COSTOS'!A:D,4,FALSE)</f>
        <v>JUAN SEBASTIÁN RÍOS CASTRILLÓN</v>
      </c>
      <c r="C1637" s="94" t="str">
        <f>VLOOKUP(A1637,'CENTRO DE COSTOS'!A:D,2,FALSE)</f>
        <v>0004-0005</v>
      </c>
      <c r="D1637" s="8">
        <v>5360</v>
      </c>
      <c r="E1637" s="8">
        <v>2781570</v>
      </c>
      <c r="F1637" s="8">
        <v>37544</v>
      </c>
      <c r="G1637" s="8" t="s">
        <v>6241</v>
      </c>
      <c r="H1637" s="8" t="s">
        <v>249</v>
      </c>
      <c r="I1637" s="8" t="s">
        <v>354</v>
      </c>
      <c r="J1637" s="8" t="s">
        <v>12996</v>
      </c>
      <c r="K1637" s="8" t="s">
        <v>160</v>
      </c>
      <c r="L1637" s="8" t="s">
        <v>12997</v>
      </c>
      <c r="M1637" s="183">
        <v>45923.525694444441</v>
      </c>
      <c r="N1637" s="183">
        <v>45925.461805555547</v>
      </c>
      <c r="O1637" s="8"/>
      <c r="P1637" s="8" t="s">
        <v>8318</v>
      </c>
      <c r="Q1637" s="8" t="s">
        <v>8318</v>
      </c>
      <c r="R1637" s="8" t="s">
        <v>243</v>
      </c>
      <c r="S1637" s="8" t="s">
        <v>365</v>
      </c>
      <c r="T1637" s="8" t="s">
        <v>6246</v>
      </c>
      <c r="U1637" s="8" t="s">
        <v>7731</v>
      </c>
      <c r="V1637" s="8" t="s">
        <v>12998</v>
      </c>
      <c r="W1637" s="8" t="s">
        <v>165</v>
      </c>
      <c r="X1637" s="8"/>
      <c r="Y1637" s="94" t="str">
        <f>VLOOKUP(D1637,TIPOLOGIA!A:F,6,0)</f>
        <v>TIPO I</v>
      </c>
      <c r="Z1637" s="94" t="str">
        <f>VLOOKUP(D1637,TIPOLOGIA!A:F,5,0)</f>
        <v>TERRESTRE</v>
      </c>
      <c r="AA1637" s="8" t="s">
        <v>3793</v>
      </c>
      <c r="AB1637" s="8">
        <v>1</v>
      </c>
      <c r="AC1637" s="86">
        <f>IF(W1637="SOPORTE_TELEFÓNICO",'BASE LIQUIDACION REDEBAN 2025'!$B$19,IF(AND(W1637="VISITA_TÉCNICA",Y1637="TIPO II"),'BASE LIQUIDACION REDEBAN 2025'!$B$18,'BASE LIQUIDACION REDEBAN 2025'!$B$17))</f>
        <v>35779.500569199998</v>
      </c>
      <c r="AD1637" s="86">
        <v>0</v>
      </c>
      <c r="AE1637" s="86">
        <f t="shared" si="25"/>
        <v>35779.500569199998</v>
      </c>
      <c r="AG1637" s="78"/>
    </row>
    <row r="1638" spans="1:33" s="49" customFormat="1">
      <c r="A1638" s="8" t="s">
        <v>90</v>
      </c>
      <c r="B1638" s="94" t="str">
        <f>VLOOKUP(A1638,'CENTRO DE COSTOS'!A:D,4,FALSE)</f>
        <v>JUAN SEBASTIÁN RÍOS CASTRILLÓN</v>
      </c>
      <c r="C1638" s="94" t="str">
        <f>VLOOKUP(A1638,'CENTRO DE COSTOS'!A:D,2,FALSE)</f>
        <v>0004-0005</v>
      </c>
      <c r="D1638" s="8">
        <v>5001</v>
      </c>
      <c r="E1638" s="8">
        <v>2781021</v>
      </c>
      <c r="F1638" s="8">
        <v>31834</v>
      </c>
      <c r="G1638" s="8" t="s">
        <v>6241</v>
      </c>
      <c r="H1638" s="8" t="s">
        <v>249</v>
      </c>
      <c r="I1638" s="8" t="s">
        <v>90</v>
      </c>
      <c r="J1638" s="8" t="s">
        <v>12999</v>
      </c>
      <c r="K1638" s="8" t="s">
        <v>160</v>
      </c>
      <c r="L1638" s="8" t="s">
        <v>13000</v>
      </c>
      <c r="M1638" s="183">
        <v>45923.473611111112</v>
      </c>
      <c r="N1638" s="183">
        <v>45925.461805555547</v>
      </c>
      <c r="O1638" s="8"/>
      <c r="P1638" s="8" t="s">
        <v>8318</v>
      </c>
      <c r="Q1638" s="8" t="s">
        <v>8318</v>
      </c>
      <c r="R1638" s="8" t="s">
        <v>357</v>
      </c>
      <c r="S1638" s="8" t="s">
        <v>7751</v>
      </c>
      <c r="T1638" s="8" t="s">
        <v>6246</v>
      </c>
      <c r="U1638" s="8" t="s">
        <v>7731</v>
      </c>
      <c r="V1638" s="8" t="s">
        <v>13001</v>
      </c>
      <c r="W1638" s="8" t="s">
        <v>165</v>
      </c>
      <c r="X1638" s="8"/>
      <c r="Y1638" s="94" t="str">
        <f>VLOOKUP(D1638,TIPOLOGIA!A:F,6,0)</f>
        <v>TIPO I</v>
      </c>
      <c r="Z1638" s="94" t="str">
        <f>VLOOKUP(D1638,TIPOLOGIA!A:F,5,0)</f>
        <v>TERRESTRE</v>
      </c>
      <c r="AA1638" s="8" t="s">
        <v>3793</v>
      </c>
      <c r="AB1638" s="8">
        <v>1</v>
      </c>
      <c r="AC1638" s="86">
        <f>IF(W1638="SOPORTE_TELEFÓNICO",'BASE LIQUIDACION REDEBAN 2025'!$B$19,IF(AND(W1638="VISITA_TÉCNICA",Y1638="TIPO II"),'BASE LIQUIDACION REDEBAN 2025'!$B$18,'BASE LIQUIDACION REDEBAN 2025'!$B$17))</f>
        <v>35779.500569199998</v>
      </c>
      <c r="AD1638" s="86">
        <v>0</v>
      </c>
      <c r="AE1638" s="86">
        <f t="shared" si="25"/>
        <v>35779.500569199998</v>
      </c>
      <c r="AG1638" s="78"/>
    </row>
    <row r="1639" spans="1:33" s="49" customFormat="1">
      <c r="A1639" s="8" t="s">
        <v>68</v>
      </c>
      <c r="B1639" s="94" t="str">
        <f>VLOOKUP(A1639,'CENTRO DE COSTOS'!A:D,4,FALSE)</f>
        <v>WILLIAM ASDRUBAL ROZO ROZO</v>
      </c>
      <c r="C1639" s="94" t="str">
        <f>VLOOKUP(A1639,'CENTRO DE COSTOS'!A:D,2,FALSE)</f>
        <v>0004-0004</v>
      </c>
      <c r="D1639" s="8">
        <v>25797</v>
      </c>
      <c r="E1639" s="8">
        <v>2787058</v>
      </c>
      <c r="F1639" s="8">
        <v>75580</v>
      </c>
      <c r="G1639" s="8" t="s">
        <v>6241</v>
      </c>
      <c r="H1639" s="8" t="s">
        <v>417</v>
      </c>
      <c r="I1639" s="8" t="s">
        <v>614</v>
      </c>
      <c r="J1639" s="8" t="s">
        <v>13002</v>
      </c>
      <c r="K1639" s="8" t="s">
        <v>160</v>
      </c>
      <c r="L1639" s="8" t="s">
        <v>13003</v>
      </c>
      <c r="M1639" s="183">
        <v>45924.45</v>
      </c>
      <c r="N1639" s="183">
        <v>45925.463194444441</v>
      </c>
      <c r="O1639" s="8"/>
      <c r="P1639" s="8" t="s">
        <v>8318</v>
      </c>
      <c r="Q1639" s="8" t="s">
        <v>8318</v>
      </c>
      <c r="R1639" s="8" t="s">
        <v>6245</v>
      </c>
      <c r="S1639" s="8" t="s">
        <v>6245</v>
      </c>
      <c r="T1639" s="8" t="s">
        <v>6246</v>
      </c>
      <c r="U1639" s="8" t="s">
        <v>7731</v>
      </c>
      <c r="V1639" s="8" t="s">
        <v>13004</v>
      </c>
      <c r="W1639" s="8" t="s">
        <v>165</v>
      </c>
      <c r="X1639" s="8"/>
      <c r="Y1639" s="94" t="str">
        <f>VLOOKUP(D1639,TIPOLOGIA!A:F,6,0)</f>
        <v>TIPO II</v>
      </c>
      <c r="Z1639" s="94" t="str">
        <f>VLOOKUP(D1639,TIPOLOGIA!A:F,5,0)</f>
        <v>TERRESTRE</v>
      </c>
      <c r="AA1639" s="8" t="s">
        <v>551</v>
      </c>
      <c r="AB1639" s="8">
        <v>1</v>
      </c>
      <c r="AC1639" s="86">
        <f>IF(W1639="SOPORTE_TELEFÓNICO",'BASE LIQUIDACION REDEBAN 2025'!$B$19,IF(AND(W1639="VISITA_TÉCNICA",Y1639="TIPO II"),'BASE LIQUIDACION REDEBAN 2025'!$B$18,'BASE LIQUIDACION REDEBAN 2025'!$B$17))</f>
        <v>67654.12000000001</v>
      </c>
      <c r="AD1639" s="86">
        <v>0</v>
      </c>
      <c r="AE1639" s="86">
        <f t="shared" si="25"/>
        <v>67654.12000000001</v>
      </c>
      <c r="AG1639" s="78"/>
    </row>
    <row r="1640" spans="1:33" s="49" customFormat="1">
      <c r="A1640" s="8" t="s">
        <v>76</v>
      </c>
      <c r="B1640" s="94" t="str">
        <f>VLOOKUP(A1640,'CENTRO DE COSTOS'!A:D,4,FALSE)</f>
        <v>DIEGO FERNANDO HENAO CARDONA</v>
      </c>
      <c r="C1640" s="94" t="str">
        <f>VLOOKUP(A1640,'CENTRO DE COSTOS'!A:D,2,FALSE)</f>
        <v>0004-0003</v>
      </c>
      <c r="D1640" s="8">
        <v>76248</v>
      </c>
      <c r="E1640" s="8">
        <v>2787500</v>
      </c>
      <c r="F1640" s="8">
        <v>79556</v>
      </c>
      <c r="G1640" s="8" t="s">
        <v>6241</v>
      </c>
      <c r="H1640" s="8" t="s">
        <v>232</v>
      </c>
      <c r="I1640" s="8" t="s">
        <v>1995</v>
      </c>
      <c r="J1640" s="8" t="s">
        <v>7754</v>
      </c>
      <c r="K1640" s="8" t="s">
        <v>160</v>
      </c>
      <c r="L1640" s="8" t="s">
        <v>13005</v>
      </c>
      <c r="M1640" s="183">
        <v>45924.474305555559</v>
      </c>
      <c r="N1640" s="183">
        <v>45925.468055555553</v>
      </c>
      <c r="O1640" s="8"/>
      <c r="P1640" s="8" t="s">
        <v>8318</v>
      </c>
      <c r="Q1640" s="8" t="s">
        <v>8318</v>
      </c>
      <c r="R1640" s="8" t="s">
        <v>162</v>
      </c>
      <c r="S1640" s="8" t="s">
        <v>162</v>
      </c>
      <c r="T1640" s="8" t="s">
        <v>6246</v>
      </c>
      <c r="U1640" s="8" t="s">
        <v>7731</v>
      </c>
      <c r="V1640" s="8" t="s">
        <v>12969</v>
      </c>
      <c r="W1640" s="8" t="s">
        <v>165</v>
      </c>
      <c r="X1640" s="8"/>
      <c r="Y1640" s="94" t="str">
        <f>VLOOKUP(D1640,TIPOLOGIA!A:F,6,0)</f>
        <v>TIPO II</v>
      </c>
      <c r="Z1640" s="94" t="str">
        <f>VLOOKUP(D1640,TIPOLOGIA!A:F,5,0)</f>
        <v>TERRESTRE</v>
      </c>
      <c r="AA1640" s="8" t="s">
        <v>521</v>
      </c>
      <c r="AB1640" s="8">
        <v>1</v>
      </c>
      <c r="AC1640" s="86">
        <f>IF(W1640="SOPORTE_TELEFÓNICO",'BASE LIQUIDACION REDEBAN 2025'!$B$19,IF(AND(W1640="VISITA_TÉCNICA",Y1640="TIPO II"),'BASE LIQUIDACION REDEBAN 2025'!$B$18,'BASE LIQUIDACION REDEBAN 2025'!$B$17))</f>
        <v>67654.12000000001</v>
      </c>
      <c r="AD1640" s="86">
        <v>0</v>
      </c>
      <c r="AE1640" s="86">
        <f t="shared" si="25"/>
        <v>67654.12000000001</v>
      </c>
      <c r="AG1640" s="78"/>
    </row>
    <row r="1641" spans="1:33" s="49" customFormat="1">
      <c r="A1641" s="8" t="s">
        <v>92</v>
      </c>
      <c r="B1641" s="94" t="str">
        <f>VLOOKUP(A1641,'CENTRO DE COSTOS'!A:D,4,FALSE)</f>
        <v>KEVIN ALEXIS CORZO BUSTOS</v>
      </c>
      <c r="C1641" s="94" t="str">
        <f>VLOOKUP(A1641,'CENTRO DE COSTOS'!A:D,2,FALSE)</f>
        <v>0004-0007</v>
      </c>
      <c r="D1641" s="8">
        <v>41013</v>
      </c>
      <c r="E1641" s="8">
        <v>2775475</v>
      </c>
      <c r="F1641" s="8">
        <v>80647</v>
      </c>
      <c r="G1641" s="8" t="s">
        <v>6241</v>
      </c>
      <c r="H1641" s="8" t="s">
        <v>430</v>
      </c>
      <c r="I1641" s="8" t="s">
        <v>13006</v>
      </c>
      <c r="J1641" s="8" t="s">
        <v>13007</v>
      </c>
      <c r="K1641" s="8" t="s">
        <v>160</v>
      </c>
      <c r="L1641" s="8" t="s">
        <v>13008</v>
      </c>
      <c r="M1641" s="183">
        <v>45922.592361111107</v>
      </c>
      <c r="N1641" s="183">
        <v>45925.46875</v>
      </c>
      <c r="O1641" s="8"/>
      <c r="P1641" s="8" t="s">
        <v>8318</v>
      </c>
      <c r="Q1641" s="8" t="s">
        <v>8318</v>
      </c>
      <c r="R1641" s="8" t="s">
        <v>162</v>
      </c>
      <c r="S1641" s="8" t="s">
        <v>162</v>
      </c>
      <c r="T1641" s="8" t="s">
        <v>6246</v>
      </c>
      <c r="U1641" s="8" t="s">
        <v>7731</v>
      </c>
      <c r="V1641" s="8" t="s">
        <v>13009</v>
      </c>
      <c r="W1641" s="8" t="s">
        <v>8320</v>
      </c>
      <c r="X1641" s="8"/>
      <c r="Y1641" s="94" t="str">
        <f>VLOOKUP(D1641,TIPOLOGIA!A:F,6,0)</f>
        <v>TIPO III</v>
      </c>
      <c r="Z1641" s="94" t="str">
        <f>VLOOKUP(D1641,TIPOLOGIA!A:F,5,0)</f>
        <v>TERRESTRE</v>
      </c>
      <c r="AA1641" s="8" t="s">
        <v>1663</v>
      </c>
      <c r="AB1641" s="8">
        <v>0</v>
      </c>
      <c r="AC1641" s="86">
        <f>IF(W1641="SOPORTE_TELEFÓNICO",'BASE LIQUIDACION REDEBAN 2025'!$B$19,IF(AND(W1641="VISITA_TÉCNICA",Y1641="TIPO II"),'BASE LIQUIDACION REDEBAN 2025'!$B$18,'BASE LIQUIDACION REDEBAN 2025'!$B$17))</f>
        <v>35779.500569199998</v>
      </c>
      <c r="AD1641" s="86">
        <v>0</v>
      </c>
      <c r="AE1641" s="86">
        <f t="shared" si="25"/>
        <v>35779.500569199998</v>
      </c>
      <c r="AG1641" s="78"/>
    </row>
    <row r="1642" spans="1:33" s="49" customFormat="1">
      <c r="A1642" s="8" t="s">
        <v>64</v>
      </c>
      <c r="B1642" s="94" t="str">
        <f>VLOOKUP(A1642,'CENTRO DE COSTOS'!A:D,4,FALSE)</f>
        <v>JOSE MAURICIO HERNANDEZ ROJAS</v>
      </c>
      <c r="C1642" s="94" t="str">
        <f>VLOOKUP(A1642,'CENTRO DE COSTOS'!A:D,2,FALSE)</f>
        <v>0004-0001</v>
      </c>
      <c r="D1642" s="8">
        <v>8078</v>
      </c>
      <c r="E1642" s="8">
        <v>2788074</v>
      </c>
      <c r="F1642" s="8">
        <v>76101</v>
      </c>
      <c r="G1642" s="8" t="s">
        <v>6241</v>
      </c>
      <c r="H1642" s="8" t="s">
        <v>1045</v>
      </c>
      <c r="I1642" s="8" t="s">
        <v>2139</v>
      </c>
      <c r="J1642" s="8" t="s">
        <v>13010</v>
      </c>
      <c r="K1642" s="8" t="s">
        <v>160</v>
      </c>
      <c r="L1642" s="8" t="s">
        <v>13011</v>
      </c>
      <c r="M1642" s="183">
        <v>45924.524305555547</v>
      </c>
      <c r="N1642" s="183">
        <v>45925.470138888893</v>
      </c>
      <c r="O1642" s="8"/>
      <c r="P1642" s="8" t="s">
        <v>8318</v>
      </c>
      <c r="Q1642" s="8" t="s">
        <v>8318</v>
      </c>
      <c r="R1642" s="8" t="s">
        <v>162</v>
      </c>
      <c r="S1642" s="8" t="s">
        <v>162</v>
      </c>
      <c r="T1642" s="8" t="s">
        <v>6246</v>
      </c>
      <c r="U1642" s="8" t="s">
        <v>7731</v>
      </c>
      <c r="V1642" s="8" t="s">
        <v>13012</v>
      </c>
      <c r="W1642" s="8" t="s">
        <v>165</v>
      </c>
      <c r="X1642" s="8"/>
      <c r="Y1642" s="94" t="str">
        <f>VLOOKUP(D1642,TIPOLOGIA!A:F,6,0)</f>
        <v>TIPO II</v>
      </c>
      <c r="Z1642" s="94" t="str">
        <f>VLOOKUP(D1642,TIPOLOGIA!A:F,5,0)</f>
        <v>TERRESTRE</v>
      </c>
      <c r="AA1642" s="8" t="s">
        <v>1810</v>
      </c>
      <c r="AB1642" s="8">
        <v>1</v>
      </c>
      <c r="AC1642" s="86">
        <f>IF(W1642="SOPORTE_TELEFÓNICO",'BASE LIQUIDACION REDEBAN 2025'!$B$19,IF(AND(W1642="VISITA_TÉCNICA",Y1642="TIPO II"),'BASE LIQUIDACION REDEBAN 2025'!$B$18,'BASE LIQUIDACION REDEBAN 2025'!$B$17))</f>
        <v>67654.12000000001</v>
      </c>
      <c r="AD1642" s="86">
        <v>0</v>
      </c>
      <c r="AE1642" s="86">
        <f t="shared" si="25"/>
        <v>67654.12000000001</v>
      </c>
      <c r="AG1642" s="78"/>
    </row>
    <row r="1643" spans="1:33" s="49" customFormat="1">
      <c r="A1643" s="8" t="s">
        <v>90</v>
      </c>
      <c r="B1643" s="94" t="str">
        <f>VLOOKUP(A1643,'CENTRO DE COSTOS'!A:D,4,FALSE)</f>
        <v>JUAN SEBASTIÁN RÍOS CASTRILLÓN</v>
      </c>
      <c r="C1643" s="94" t="str">
        <f>VLOOKUP(A1643,'CENTRO DE COSTOS'!A:D,2,FALSE)</f>
        <v>0004-0005</v>
      </c>
      <c r="D1643" s="8">
        <v>5649</v>
      </c>
      <c r="E1643" s="8">
        <v>2768203</v>
      </c>
      <c r="F1643" s="8">
        <v>79830</v>
      </c>
      <c r="G1643" s="8" t="s">
        <v>6241</v>
      </c>
      <c r="H1643" s="8" t="s">
        <v>249</v>
      </c>
      <c r="I1643" s="8" t="s">
        <v>13013</v>
      </c>
      <c r="J1643" s="8" t="s">
        <v>13014</v>
      </c>
      <c r="K1643" s="8" t="s">
        <v>160</v>
      </c>
      <c r="L1643" s="8" t="s">
        <v>13015</v>
      </c>
      <c r="M1643" s="183">
        <v>45919.664583333331</v>
      </c>
      <c r="N1643" s="183">
        <v>45925.472222222219</v>
      </c>
      <c r="O1643" s="8"/>
      <c r="P1643" s="8" t="s">
        <v>8318</v>
      </c>
      <c r="Q1643" s="8" t="s">
        <v>8318</v>
      </c>
      <c r="R1643" s="8" t="s">
        <v>6245</v>
      </c>
      <c r="S1643" s="8" t="s">
        <v>6245</v>
      </c>
      <c r="T1643" s="8" t="s">
        <v>6246</v>
      </c>
      <c r="U1643" s="8" t="s">
        <v>7731</v>
      </c>
      <c r="V1643" s="8" t="s">
        <v>13016</v>
      </c>
      <c r="W1643" s="8" t="s">
        <v>8320</v>
      </c>
      <c r="X1643" s="8"/>
      <c r="Y1643" s="94" t="str">
        <f>VLOOKUP(D1643,TIPOLOGIA!A:F,6,0)</f>
        <v>TIPO III</v>
      </c>
      <c r="Z1643" s="94" t="str">
        <f>VLOOKUP(D1643,TIPOLOGIA!A:F,5,0)</f>
        <v>TERRESTRE</v>
      </c>
      <c r="AA1643" s="8" t="s">
        <v>674</v>
      </c>
      <c r="AB1643" s="8">
        <v>0</v>
      </c>
      <c r="AC1643" s="86">
        <f>IF(W1643="SOPORTE_TELEFÓNICO",'BASE LIQUIDACION REDEBAN 2025'!$B$19,IF(AND(W1643="VISITA_TÉCNICA",Y1643="TIPO II"),'BASE LIQUIDACION REDEBAN 2025'!$B$18,'BASE LIQUIDACION REDEBAN 2025'!$B$17))</f>
        <v>35779.500569199998</v>
      </c>
      <c r="AD1643" s="86">
        <v>0</v>
      </c>
      <c r="AE1643" s="86">
        <f t="shared" si="25"/>
        <v>35779.500569199998</v>
      </c>
      <c r="AG1643" s="78"/>
    </row>
    <row r="1644" spans="1:33" s="49" customFormat="1">
      <c r="A1644" s="8" t="s">
        <v>76</v>
      </c>
      <c r="B1644" s="94" t="str">
        <f>VLOOKUP(A1644,'CENTRO DE COSTOS'!A:D,4,FALSE)</f>
        <v>DIEGO FERNANDO HENAO CARDONA</v>
      </c>
      <c r="C1644" s="94" t="str">
        <f>VLOOKUP(A1644,'CENTRO DE COSTOS'!A:D,2,FALSE)</f>
        <v>0004-0003</v>
      </c>
      <c r="D1644" s="8">
        <v>76001</v>
      </c>
      <c r="E1644" s="8">
        <v>2788582</v>
      </c>
      <c r="F1644" s="8">
        <v>78702</v>
      </c>
      <c r="G1644" s="8" t="s">
        <v>6241</v>
      </c>
      <c r="H1644" s="8" t="s">
        <v>232</v>
      </c>
      <c r="I1644" s="8" t="s">
        <v>76</v>
      </c>
      <c r="J1644" s="8" t="s">
        <v>13017</v>
      </c>
      <c r="K1644" s="8" t="s">
        <v>160</v>
      </c>
      <c r="L1644" s="8" t="s">
        <v>13018</v>
      </c>
      <c r="M1644" s="183">
        <v>45924.597916666673</v>
      </c>
      <c r="N1644" s="183">
        <v>45925.472916666673</v>
      </c>
      <c r="O1644" s="8"/>
      <c r="P1644" s="8" t="s">
        <v>8318</v>
      </c>
      <c r="Q1644" s="8" t="s">
        <v>8318</v>
      </c>
      <c r="R1644" s="8" t="s">
        <v>243</v>
      </c>
      <c r="S1644" s="8" t="s">
        <v>365</v>
      </c>
      <c r="T1644" s="8" t="s">
        <v>6246</v>
      </c>
      <c r="U1644" s="8" t="s">
        <v>7731</v>
      </c>
      <c r="V1644" s="8" t="s">
        <v>13019</v>
      </c>
      <c r="W1644" s="8" t="s">
        <v>165</v>
      </c>
      <c r="X1644" s="8"/>
      <c r="Y1644" s="94" t="str">
        <f>VLOOKUP(D1644,TIPOLOGIA!A:F,6,0)</f>
        <v>TIPO I</v>
      </c>
      <c r="Z1644" s="94" t="str">
        <f>VLOOKUP(D1644,TIPOLOGIA!A:F,5,0)</f>
        <v>TERRESTRE</v>
      </c>
      <c r="AA1644" s="8" t="s">
        <v>1498</v>
      </c>
      <c r="AB1644" s="8">
        <v>1</v>
      </c>
      <c r="AC1644" s="86">
        <f>IF(W1644="SOPORTE_TELEFÓNICO",'BASE LIQUIDACION REDEBAN 2025'!$B$19,IF(AND(W1644="VISITA_TÉCNICA",Y1644="TIPO II"),'BASE LIQUIDACION REDEBAN 2025'!$B$18,'BASE LIQUIDACION REDEBAN 2025'!$B$17))</f>
        <v>35779.500569199998</v>
      </c>
      <c r="AD1644" s="86">
        <v>0</v>
      </c>
      <c r="AE1644" s="86">
        <f t="shared" si="25"/>
        <v>35779.500569199998</v>
      </c>
      <c r="AG1644" s="78"/>
    </row>
    <row r="1645" spans="1:33" s="49" customFormat="1">
      <c r="A1645" s="8" t="s">
        <v>68</v>
      </c>
      <c r="B1645" s="94" t="str">
        <f>VLOOKUP(A1645,'CENTRO DE COSTOS'!A:D,4,FALSE)</f>
        <v>WILLIAM ASDRUBAL ROZO ROZO</v>
      </c>
      <c r="C1645" s="94" t="str">
        <f>VLOOKUP(A1645,'CENTRO DE COSTOS'!A:D,2,FALSE)</f>
        <v>0004-0004</v>
      </c>
      <c r="D1645" s="8">
        <v>25473</v>
      </c>
      <c r="E1645" s="8">
        <v>2780469</v>
      </c>
      <c r="F1645" s="8">
        <v>79945</v>
      </c>
      <c r="G1645" s="8" t="s">
        <v>6241</v>
      </c>
      <c r="H1645" s="8" t="s">
        <v>417</v>
      </c>
      <c r="I1645" s="8" t="s">
        <v>701</v>
      </c>
      <c r="J1645" s="8" t="s">
        <v>8909</v>
      </c>
      <c r="K1645" s="8" t="s">
        <v>160</v>
      </c>
      <c r="L1645" s="8" t="s">
        <v>13020</v>
      </c>
      <c r="M1645" s="183">
        <v>45923.45208333333</v>
      </c>
      <c r="N1645" s="183">
        <v>45925.474305555559</v>
      </c>
      <c r="O1645" s="8"/>
      <c r="P1645" s="8" t="s">
        <v>8318</v>
      </c>
      <c r="Q1645" s="8" t="s">
        <v>8318</v>
      </c>
      <c r="R1645" s="8" t="s">
        <v>162</v>
      </c>
      <c r="S1645" s="8" t="s">
        <v>162</v>
      </c>
      <c r="T1645" s="8" t="s">
        <v>6246</v>
      </c>
      <c r="U1645" s="8" t="s">
        <v>7731</v>
      </c>
      <c r="V1645" s="8" t="s">
        <v>13021</v>
      </c>
      <c r="W1645" s="8" t="s">
        <v>165</v>
      </c>
      <c r="X1645" s="8"/>
      <c r="Y1645" s="94" t="str">
        <f>VLOOKUP(D1645,TIPOLOGIA!A:F,6,0)</f>
        <v>TIPO I</v>
      </c>
      <c r="Z1645" s="94" t="str">
        <f>VLOOKUP(D1645,TIPOLOGIA!A:F,5,0)</f>
        <v>TERRESTRE</v>
      </c>
      <c r="AA1645" s="8" t="s">
        <v>1877</v>
      </c>
      <c r="AB1645" s="8">
        <v>1</v>
      </c>
      <c r="AC1645" s="86">
        <f>IF(W1645="SOPORTE_TELEFÓNICO",'BASE LIQUIDACION REDEBAN 2025'!$B$19,IF(AND(W1645="VISITA_TÉCNICA",Y1645="TIPO II"),'BASE LIQUIDACION REDEBAN 2025'!$B$18,'BASE LIQUIDACION REDEBAN 2025'!$B$17))</f>
        <v>35779.500569199998</v>
      </c>
      <c r="AD1645" s="86">
        <v>0</v>
      </c>
      <c r="AE1645" s="86">
        <f t="shared" si="25"/>
        <v>35779.500569199998</v>
      </c>
      <c r="AG1645" s="78"/>
    </row>
    <row r="1646" spans="1:33" s="49" customFormat="1">
      <c r="A1646" s="8" t="s">
        <v>98</v>
      </c>
      <c r="B1646" s="94" t="str">
        <f>VLOOKUP(A1646,'CENTRO DE COSTOS'!A:D,4,FALSE)</f>
        <v>MIGUEL JULIÁN HERNÁNDEZ GUARÍN</v>
      </c>
      <c r="C1646" s="94" t="str">
        <f>VLOOKUP(A1646,'CENTRO DE COSTOS'!A:D,2,FALSE)</f>
        <v>0004-0008</v>
      </c>
      <c r="D1646" s="8">
        <v>15646</v>
      </c>
      <c r="E1646" s="8">
        <v>2784188</v>
      </c>
      <c r="F1646" s="8">
        <v>52924</v>
      </c>
      <c r="G1646" s="8" t="s">
        <v>6241</v>
      </c>
      <c r="H1646" s="8" t="s">
        <v>406</v>
      </c>
      <c r="I1646" s="8" t="s">
        <v>9540</v>
      </c>
      <c r="J1646" s="8" t="s">
        <v>13022</v>
      </c>
      <c r="K1646" s="8" t="s">
        <v>160</v>
      </c>
      <c r="L1646" s="8" t="s">
        <v>13023</v>
      </c>
      <c r="M1646" s="183">
        <v>45924.333333333343</v>
      </c>
      <c r="N1646" s="183">
        <v>45925.474999999999</v>
      </c>
      <c r="O1646" s="8"/>
      <c r="P1646" s="8" t="s">
        <v>8318</v>
      </c>
      <c r="Q1646" s="8" t="s">
        <v>8318</v>
      </c>
      <c r="R1646" s="8" t="s">
        <v>6245</v>
      </c>
      <c r="S1646" s="8" t="s">
        <v>6245</v>
      </c>
      <c r="T1646" s="8" t="s">
        <v>6246</v>
      </c>
      <c r="U1646" s="8" t="s">
        <v>7731</v>
      </c>
      <c r="V1646" s="8" t="s">
        <v>13024</v>
      </c>
      <c r="W1646" s="8" t="s">
        <v>165</v>
      </c>
      <c r="X1646" s="8"/>
      <c r="Y1646" s="94" t="str">
        <f>VLOOKUP(D1646,TIPOLOGIA!A:F,6,0)</f>
        <v>TIPO II</v>
      </c>
      <c r="Z1646" s="94" t="str">
        <f>VLOOKUP(D1646,TIPOLOGIA!A:F,5,0)</f>
        <v>TERRESTRE</v>
      </c>
      <c r="AA1646" s="8" t="s">
        <v>3425</v>
      </c>
      <c r="AB1646" s="8">
        <v>1</v>
      </c>
      <c r="AC1646" s="86">
        <f>IF(W1646="SOPORTE_TELEFÓNICO",'BASE LIQUIDACION REDEBAN 2025'!$B$19,IF(AND(W1646="VISITA_TÉCNICA",Y1646="TIPO II"),'BASE LIQUIDACION REDEBAN 2025'!$B$18,'BASE LIQUIDACION REDEBAN 2025'!$B$17))</f>
        <v>67654.12000000001</v>
      </c>
      <c r="AD1646" s="86">
        <v>0</v>
      </c>
      <c r="AE1646" s="86">
        <f t="shared" si="25"/>
        <v>67654.12000000001</v>
      </c>
      <c r="AG1646" s="78"/>
    </row>
    <row r="1647" spans="1:33" s="49" customFormat="1">
      <c r="A1647" s="8" t="s">
        <v>90</v>
      </c>
      <c r="B1647" s="94" t="str">
        <f>VLOOKUP(A1647,'CENTRO DE COSTOS'!A:D,4,FALSE)</f>
        <v>JUAN SEBASTIÁN RÍOS CASTRILLÓN</v>
      </c>
      <c r="C1647" s="94" t="str">
        <f>VLOOKUP(A1647,'CENTRO DE COSTOS'!A:D,2,FALSE)</f>
        <v>0004-0005</v>
      </c>
      <c r="D1647" s="8">
        <v>5686</v>
      </c>
      <c r="E1647" s="8">
        <v>2787967</v>
      </c>
      <c r="F1647" s="8">
        <v>61159</v>
      </c>
      <c r="G1647" s="8" t="s">
        <v>6241</v>
      </c>
      <c r="H1647" s="8" t="s">
        <v>249</v>
      </c>
      <c r="I1647" s="8" t="s">
        <v>1692</v>
      </c>
      <c r="J1647" s="8" t="s">
        <v>2171</v>
      </c>
      <c r="K1647" s="8" t="s">
        <v>160</v>
      </c>
      <c r="L1647" s="8" t="s">
        <v>13025</v>
      </c>
      <c r="M1647" s="183">
        <v>45924.517361111109</v>
      </c>
      <c r="N1647" s="183">
        <v>45925.481249999997</v>
      </c>
      <c r="O1647" s="8"/>
      <c r="P1647" s="8" t="s">
        <v>8318</v>
      </c>
      <c r="Q1647" s="8" t="s">
        <v>8318</v>
      </c>
      <c r="R1647" s="8" t="s">
        <v>243</v>
      </c>
      <c r="S1647" s="8" t="s">
        <v>244</v>
      </c>
      <c r="T1647" s="8" t="s">
        <v>6246</v>
      </c>
      <c r="U1647" s="8" t="s">
        <v>7731</v>
      </c>
      <c r="V1647" s="8" t="s">
        <v>13026</v>
      </c>
      <c r="W1647" s="8" t="s">
        <v>165</v>
      </c>
      <c r="X1647" s="8"/>
      <c r="Y1647" s="94" t="str">
        <f>VLOOKUP(D1647,TIPOLOGIA!A:F,6,0)</f>
        <v>TIPO II</v>
      </c>
      <c r="Z1647" s="94" t="str">
        <f>VLOOKUP(D1647,TIPOLOGIA!A:F,5,0)</f>
        <v>TERRESTRE</v>
      </c>
      <c r="AA1647" s="8" t="s">
        <v>1384</v>
      </c>
      <c r="AB1647" s="8">
        <v>1</v>
      </c>
      <c r="AC1647" s="86">
        <f>IF(W1647="SOPORTE_TELEFÓNICO",'BASE LIQUIDACION REDEBAN 2025'!$B$19,IF(AND(W1647="VISITA_TÉCNICA",Y1647="TIPO II"),'BASE LIQUIDACION REDEBAN 2025'!$B$18,'BASE LIQUIDACION REDEBAN 2025'!$B$17))</f>
        <v>67654.12000000001</v>
      </c>
      <c r="AD1647" s="86">
        <v>0</v>
      </c>
      <c r="AE1647" s="86">
        <f t="shared" si="25"/>
        <v>67654.12000000001</v>
      </c>
      <c r="AG1647" s="78"/>
    </row>
    <row r="1648" spans="1:33" s="49" customFormat="1">
      <c r="A1648" s="8" t="s">
        <v>68</v>
      </c>
      <c r="B1648" s="94" t="str">
        <f>VLOOKUP(A1648,'CENTRO DE COSTOS'!A:D,4,FALSE)</f>
        <v>WILLIAM ASDRUBAL ROZO ROZO</v>
      </c>
      <c r="C1648" s="94" t="str">
        <f>VLOOKUP(A1648,'CENTRO DE COSTOS'!A:D,2,FALSE)</f>
        <v>0004-0004</v>
      </c>
      <c r="D1648" s="8">
        <v>25754</v>
      </c>
      <c r="E1648" s="8">
        <v>2786868</v>
      </c>
      <c r="F1648" s="8">
        <v>67533</v>
      </c>
      <c r="G1648" s="8" t="s">
        <v>6241</v>
      </c>
      <c r="H1648" s="8" t="s">
        <v>417</v>
      </c>
      <c r="I1648" s="8" t="s">
        <v>418</v>
      </c>
      <c r="J1648" s="8" t="s">
        <v>13027</v>
      </c>
      <c r="K1648" s="8" t="s">
        <v>160</v>
      </c>
      <c r="L1648" s="8" t="s">
        <v>13028</v>
      </c>
      <c r="M1648" s="183">
        <v>45924.439583333333</v>
      </c>
      <c r="N1648" s="183">
        <v>45925.48541666667</v>
      </c>
      <c r="O1648" s="8"/>
      <c r="P1648" s="8" t="s">
        <v>8318</v>
      </c>
      <c r="Q1648" s="8" t="s">
        <v>8318</v>
      </c>
      <c r="R1648" s="8" t="s">
        <v>6245</v>
      </c>
      <c r="S1648" s="8" t="s">
        <v>6245</v>
      </c>
      <c r="T1648" s="8" t="s">
        <v>6246</v>
      </c>
      <c r="U1648" s="8" t="s">
        <v>7731</v>
      </c>
      <c r="V1648" s="8" t="s">
        <v>13029</v>
      </c>
      <c r="W1648" s="8" t="s">
        <v>165</v>
      </c>
      <c r="X1648" s="8"/>
      <c r="Y1648" s="94" t="str">
        <f>VLOOKUP(D1648,TIPOLOGIA!A:F,6,0)</f>
        <v>TIPO I</v>
      </c>
      <c r="Z1648" s="94" t="str">
        <f>VLOOKUP(D1648,TIPOLOGIA!A:F,5,0)</f>
        <v>TERRESTRE</v>
      </c>
      <c r="AA1648" s="8" t="s">
        <v>561</v>
      </c>
      <c r="AB1648" s="8">
        <v>1</v>
      </c>
      <c r="AC1648" s="86">
        <f>IF(W1648="SOPORTE_TELEFÓNICO",'BASE LIQUIDACION REDEBAN 2025'!$B$19,IF(AND(W1648="VISITA_TÉCNICA",Y1648="TIPO II"),'BASE LIQUIDACION REDEBAN 2025'!$B$18,'BASE LIQUIDACION REDEBAN 2025'!$B$17))</f>
        <v>35779.500569199998</v>
      </c>
      <c r="AD1648" s="86">
        <v>0</v>
      </c>
      <c r="AE1648" s="86">
        <f t="shared" si="25"/>
        <v>35779.500569199998</v>
      </c>
      <c r="AG1648" s="78"/>
    </row>
    <row r="1649" spans="1:33" s="49" customFormat="1">
      <c r="A1649" s="8" t="s">
        <v>76</v>
      </c>
      <c r="B1649" s="94" t="str">
        <f>VLOOKUP(A1649,'CENTRO DE COSTOS'!A:D,4,FALSE)</f>
        <v>DIEGO FERNANDO HENAO CARDONA</v>
      </c>
      <c r="C1649" s="94" t="str">
        <f>VLOOKUP(A1649,'CENTRO DE COSTOS'!A:D,2,FALSE)</f>
        <v>0004-0003</v>
      </c>
      <c r="D1649" s="8">
        <v>19698</v>
      </c>
      <c r="E1649" s="8">
        <v>2787812</v>
      </c>
      <c r="F1649" s="8">
        <v>79322</v>
      </c>
      <c r="G1649" s="8" t="s">
        <v>6241</v>
      </c>
      <c r="H1649" s="8" t="s">
        <v>171</v>
      </c>
      <c r="I1649" s="8" t="s">
        <v>2123</v>
      </c>
      <c r="J1649" s="8" t="s">
        <v>2124</v>
      </c>
      <c r="K1649" s="8" t="s">
        <v>160</v>
      </c>
      <c r="L1649" s="8" t="s">
        <v>13030</v>
      </c>
      <c r="M1649" s="183">
        <v>45924.495138888888</v>
      </c>
      <c r="N1649" s="183">
        <v>45925.496527777781</v>
      </c>
      <c r="O1649" s="8"/>
      <c r="P1649" s="8" t="s">
        <v>8318</v>
      </c>
      <c r="Q1649" s="8" t="s">
        <v>8318</v>
      </c>
      <c r="R1649" s="8" t="s">
        <v>6245</v>
      </c>
      <c r="S1649" s="8" t="s">
        <v>6245</v>
      </c>
      <c r="T1649" s="8" t="s">
        <v>6246</v>
      </c>
      <c r="U1649" s="8" t="s">
        <v>7731</v>
      </c>
      <c r="V1649" s="8" t="s">
        <v>13031</v>
      </c>
      <c r="W1649" s="8" t="s">
        <v>165</v>
      </c>
      <c r="X1649" s="8"/>
      <c r="Y1649" s="94" t="str">
        <f>VLOOKUP(D1649,TIPOLOGIA!A:F,6,0)</f>
        <v>TIPO II</v>
      </c>
      <c r="Z1649" s="94" t="str">
        <f>VLOOKUP(D1649,TIPOLOGIA!A:F,5,0)</f>
        <v>TERRESTRE</v>
      </c>
      <c r="AA1649" s="8" t="s">
        <v>206</v>
      </c>
      <c r="AB1649" s="8">
        <v>1</v>
      </c>
      <c r="AC1649" s="86">
        <f>IF(W1649="SOPORTE_TELEFÓNICO",'BASE LIQUIDACION REDEBAN 2025'!$B$19,IF(AND(W1649="VISITA_TÉCNICA",Y1649="TIPO II"),'BASE LIQUIDACION REDEBAN 2025'!$B$18,'BASE LIQUIDACION REDEBAN 2025'!$B$17))</f>
        <v>67654.12000000001</v>
      </c>
      <c r="AD1649" s="86">
        <v>0</v>
      </c>
      <c r="AE1649" s="86">
        <f t="shared" si="25"/>
        <v>67654.12000000001</v>
      </c>
      <c r="AG1649" s="78"/>
    </row>
    <row r="1650" spans="1:33" s="49" customFormat="1">
      <c r="A1650" s="8" t="s">
        <v>68</v>
      </c>
      <c r="B1650" s="94" t="str">
        <f>VLOOKUP(A1650,'CENTRO DE COSTOS'!A:D,4,FALSE)</f>
        <v>WILLIAM ASDRUBAL ROZO ROZO</v>
      </c>
      <c r="C1650" s="94" t="str">
        <f>VLOOKUP(A1650,'CENTRO DE COSTOS'!A:D,2,FALSE)</f>
        <v>0004-0004</v>
      </c>
      <c r="D1650" s="8">
        <v>25754</v>
      </c>
      <c r="E1650" s="8">
        <v>2787024</v>
      </c>
      <c r="F1650" s="8">
        <v>64082</v>
      </c>
      <c r="G1650" s="8" t="s">
        <v>6241</v>
      </c>
      <c r="H1650" s="8" t="s">
        <v>417</v>
      </c>
      <c r="I1650" s="8" t="s">
        <v>418</v>
      </c>
      <c r="J1650" s="8" t="s">
        <v>13032</v>
      </c>
      <c r="K1650" s="8" t="s">
        <v>160</v>
      </c>
      <c r="L1650" s="8" t="s">
        <v>13033</v>
      </c>
      <c r="M1650" s="183">
        <v>45924.442361111112</v>
      </c>
      <c r="N1650" s="183">
        <v>45925.499305555553</v>
      </c>
      <c r="O1650" s="8"/>
      <c r="P1650" s="8" t="s">
        <v>8318</v>
      </c>
      <c r="Q1650" s="8" t="s">
        <v>8318</v>
      </c>
      <c r="R1650" s="8" t="s">
        <v>6245</v>
      </c>
      <c r="S1650" s="8" t="s">
        <v>6245</v>
      </c>
      <c r="T1650" s="8" t="s">
        <v>6246</v>
      </c>
      <c r="U1650" s="8" t="s">
        <v>7731</v>
      </c>
      <c r="V1650" s="8" t="s">
        <v>13029</v>
      </c>
      <c r="W1650" s="8" t="s">
        <v>165</v>
      </c>
      <c r="X1650" s="8"/>
      <c r="Y1650" s="94" t="str">
        <f>VLOOKUP(D1650,TIPOLOGIA!A:F,6,0)</f>
        <v>TIPO I</v>
      </c>
      <c r="Z1650" s="94" t="str">
        <f>VLOOKUP(D1650,TIPOLOGIA!A:F,5,0)</f>
        <v>TERRESTRE</v>
      </c>
      <c r="AA1650" s="8" t="s">
        <v>561</v>
      </c>
      <c r="AB1650" s="8">
        <v>1</v>
      </c>
      <c r="AC1650" s="86">
        <f>IF(W1650="SOPORTE_TELEFÓNICO",'BASE LIQUIDACION REDEBAN 2025'!$B$19,IF(AND(W1650="VISITA_TÉCNICA",Y1650="TIPO II"),'BASE LIQUIDACION REDEBAN 2025'!$B$18,'BASE LIQUIDACION REDEBAN 2025'!$B$17))</f>
        <v>35779.500569199998</v>
      </c>
      <c r="AD1650" s="86">
        <v>0</v>
      </c>
      <c r="AE1650" s="86">
        <f t="shared" si="25"/>
        <v>35779.500569199998</v>
      </c>
      <c r="AG1650" s="78"/>
    </row>
    <row r="1651" spans="1:33" s="49" customFormat="1">
      <c r="A1651" s="8" t="s">
        <v>76</v>
      </c>
      <c r="B1651" s="94" t="str">
        <f>VLOOKUP(A1651,'CENTRO DE COSTOS'!A:D,4,FALSE)</f>
        <v>DIEGO FERNANDO HENAO CARDONA</v>
      </c>
      <c r="C1651" s="94" t="str">
        <f>VLOOKUP(A1651,'CENTRO DE COSTOS'!A:D,2,FALSE)</f>
        <v>0004-0003</v>
      </c>
      <c r="D1651" s="8">
        <v>76248</v>
      </c>
      <c r="E1651" s="8">
        <v>2789754</v>
      </c>
      <c r="F1651" s="8">
        <v>27592</v>
      </c>
      <c r="G1651" s="8" t="s">
        <v>6241</v>
      </c>
      <c r="H1651" s="8" t="s">
        <v>232</v>
      </c>
      <c r="I1651" s="8" t="s">
        <v>1995</v>
      </c>
      <c r="J1651" s="8" t="s">
        <v>13034</v>
      </c>
      <c r="K1651" s="8" t="s">
        <v>160</v>
      </c>
      <c r="L1651" s="8" t="s">
        <v>13035</v>
      </c>
      <c r="M1651" s="183">
        <v>45924.672222222223</v>
      </c>
      <c r="N1651" s="183">
        <v>45925.525000000001</v>
      </c>
      <c r="O1651" s="8"/>
      <c r="P1651" s="8" t="s">
        <v>8318</v>
      </c>
      <c r="Q1651" s="8" t="s">
        <v>8318</v>
      </c>
      <c r="R1651" s="8" t="s">
        <v>6245</v>
      </c>
      <c r="S1651" s="8" t="s">
        <v>6245</v>
      </c>
      <c r="T1651" s="8" t="s">
        <v>6246</v>
      </c>
      <c r="U1651" s="8" t="s">
        <v>7731</v>
      </c>
      <c r="V1651" s="8" t="s">
        <v>13036</v>
      </c>
      <c r="W1651" s="8" t="s">
        <v>165</v>
      </c>
      <c r="X1651" s="8"/>
      <c r="Y1651" s="94" t="str">
        <f>VLOOKUP(D1651,TIPOLOGIA!A:F,6,0)</f>
        <v>TIPO II</v>
      </c>
      <c r="Z1651" s="94" t="str">
        <f>VLOOKUP(D1651,TIPOLOGIA!A:F,5,0)</f>
        <v>TERRESTRE</v>
      </c>
      <c r="AA1651" s="8" t="s">
        <v>521</v>
      </c>
      <c r="AB1651" s="8">
        <v>1</v>
      </c>
      <c r="AC1651" s="86">
        <f>IF(W1651="SOPORTE_TELEFÓNICO",'BASE LIQUIDACION REDEBAN 2025'!$B$19,IF(AND(W1651="VISITA_TÉCNICA",Y1651="TIPO II"),'BASE LIQUIDACION REDEBAN 2025'!$B$18,'BASE LIQUIDACION REDEBAN 2025'!$B$17))</f>
        <v>67654.12000000001</v>
      </c>
      <c r="AD1651" s="86">
        <v>0</v>
      </c>
      <c r="AE1651" s="86">
        <f t="shared" si="25"/>
        <v>67654.12000000001</v>
      </c>
      <c r="AG1651" s="78"/>
    </row>
    <row r="1652" spans="1:33" s="49" customFormat="1">
      <c r="A1652" s="8" t="s">
        <v>68</v>
      </c>
      <c r="B1652" s="94" t="str">
        <f>VLOOKUP(A1652,'CENTRO DE COSTOS'!A:D,4,FALSE)</f>
        <v>WILLIAM ASDRUBAL ROZO ROZO</v>
      </c>
      <c r="C1652" s="94" t="str">
        <f>VLOOKUP(A1652,'CENTRO DE COSTOS'!A:D,2,FALSE)</f>
        <v>0004-0004</v>
      </c>
      <c r="D1652" s="8">
        <v>11001</v>
      </c>
      <c r="E1652" s="8">
        <v>2789558</v>
      </c>
      <c r="F1652" s="8">
        <v>80118</v>
      </c>
      <c r="G1652" s="8" t="s">
        <v>6241</v>
      </c>
      <c r="H1652" s="8" t="s">
        <v>417</v>
      </c>
      <c r="I1652" s="8" t="s">
        <v>68</v>
      </c>
      <c r="J1652" s="8" t="s">
        <v>9504</v>
      </c>
      <c r="K1652" s="8" t="s">
        <v>160</v>
      </c>
      <c r="L1652" s="8" t="s">
        <v>13037</v>
      </c>
      <c r="M1652" s="183">
        <v>45924.652777777781</v>
      </c>
      <c r="N1652" s="183">
        <v>45925.526388888888</v>
      </c>
      <c r="O1652" s="8"/>
      <c r="P1652" s="8" t="s">
        <v>8318</v>
      </c>
      <c r="Q1652" s="8" t="s">
        <v>8318</v>
      </c>
      <c r="R1652" s="8" t="s">
        <v>162</v>
      </c>
      <c r="S1652" s="8" t="s">
        <v>162</v>
      </c>
      <c r="T1652" s="8" t="s">
        <v>6246</v>
      </c>
      <c r="U1652" s="8" t="s">
        <v>7731</v>
      </c>
      <c r="V1652" s="8" t="s">
        <v>12976</v>
      </c>
      <c r="W1652" s="8" t="s">
        <v>165</v>
      </c>
      <c r="X1652" s="8"/>
      <c r="Y1652" s="94" t="str">
        <f>VLOOKUP(D1652,TIPOLOGIA!A:F,6,0)</f>
        <v>TIPO I</v>
      </c>
      <c r="Z1652" s="94" t="str">
        <f>VLOOKUP(D1652,TIPOLOGIA!A:F,5,0)</f>
        <v>TERRESTRE</v>
      </c>
      <c r="AA1652" s="8" t="s">
        <v>930</v>
      </c>
      <c r="AB1652" s="8">
        <v>1</v>
      </c>
      <c r="AC1652" s="86">
        <f>IF(W1652="SOPORTE_TELEFÓNICO",'BASE LIQUIDACION REDEBAN 2025'!$B$19,IF(AND(W1652="VISITA_TÉCNICA",Y1652="TIPO II"),'BASE LIQUIDACION REDEBAN 2025'!$B$18,'BASE LIQUIDACION REDEBAN 2025'!$B$17))</f>
        <v>35779.500569199998</v>
      </c>
      <c r="AD1652" s="86">
        <v>0</v>
      </c>
      <c r="AE1652" s="86">
        <f t="shared" si="25"/>
        <v>35779.500569199998</v>
      </c>
      <c r="AG1652" s="78"/>
    </row>
    <row r="1653" spans="1:33" s="49" customFormat="1">
      <c r="A1653" s="8" t="s">
        <v>64</v>
      </c>
      <c r="B1653" s="94" t="str">
        <f>VLOOKUP(A1653,'CENTRO DE COSTOS'!A:D,4,FALSE)</f>
        <v>JOSE MAURICIO HERNANDEZ ROJAS</v>
      </c>
      <c r="C1653" s="94" t="str">
        <f>VLOOKUP(A1653,'CENTRO DE COSTOS'!A:D,2,FALSE)</f>
        <v>0004-0001</v>
      </c>
      <c r="D1653" s="8">
        <v>8421</v>
      </c>
      <c r="E1653" s="8">
        <v>2769948</v>
      </c>
      <c r="F1653" s="8">
        <v>69408</v>
      </c>
      <c r="G1653" s="8" t="s">
        <v>6241</v>
      </c>
      <c r="H1653" s="8" t="s">
        <v>1045</v>
      </c>
      <c r="I1653" s="8" t="s">
        <v>12016</v>
      </c>
      <c r="J1653" s="8" t="s">
        <v>13038</v>
      </c>
      <c r="K1653" s="8" t="s">
        <v>160</v>
      </c>
      <c r="L1653" s="8" t="s">
        <v>13039</v>
      </c>
      <c r="M1653" s="183">
        <v>45922.333333333343</v>
      </c>
      <c r="N1653" s="183">
        <v>45925.529861111107</v>
      </c>
      <c r="O1653" s="8"/>
      <c r="P1653" s="8" t="s">
        <v>8318</v>
      </c>
      <c r="Q1653" s="8" t="s">
        <v>8318</v>
      </c>
      <c r="R1653" s="8" t="s">
        <v>6245</v>
      </c>
      <c r="S1653" s="8" t="s">
        <v>6245</v>
      </c>
      <c r="T1653" s="8" t="s">
        <v>6246</v>
      </c>
      <c r="U1653" s="8" t="s">
        <v>7731</v>
      </c>
      <c r="V1653" s="8" t="s">
        <v>13040</v>
      </c>
      <c r="W1653" s="8" t="s">
        <v>165</v>
      </c>
      <c r="X1653" s="8"/>
      <c r="Y1653" s="94" t="str">
        <f>VLOOKUP(D1653,TIPOLOGIA!A:F,6,0)</f>
        <v>TIPO II</v>
      </c>
      <c r="Z1653" s="94" t="str">
        <f>VLOOKUP(D1653,TIPOLOGIA!A:F,5,0)</f>
        <v>TERRESTRE</v>
      </c>
      <c r="AA1653" s="8" t="s">
        <v>1810</v>
      </c>
      <c r="AB1653" s="8">
        <v>1</v>
      </c>
      <c r="AC1653" s="86">
        <f>IF(W1653="SOPORTE_TELEFÓNICO",'BASE LIQUIDACION REDEBAN 2025'!$B$19,IF(AND(W1653="VISITA_TÉCNICA",Y1653="TIPO II"),'BASE LIQUIDACION REDEBAN 2025'!$B$18,'BASE LIQUIDACION REDEBAN 2025'!$B$17))</f>
        <v>67654.12000000001</v>
      </c>
      <c r="AD1653" s="86">
        <v>0</v>
      </c>
      <c r="AE1653" s="86">
        <f t="shared" si="25"/>
        <v>67654.12000000001</v>
      </c>
      <c r="AG1653" s="78"/>
    </row>
    <row r="1654" spans="1:33" s="49" customFormat="1">
      <c r="A1654" s="8" t="s">
        <v>90</v>
      </c>
      <c r="B1654" s="94" t="str">
        <f>VLOOKUP(A1654,'CENTRO DE COSTOS'!A:D,4,FALSE)</f>
        <v>JUAN SEBASTIÁN RÍOS CASTRILLÓN</v>
      </c>
      <c r="C1654" s="94" t="str">
        <f>VLOOKUP(A1654,'CENTRO DE COSTOS'!A:D,2,FALSE)</f>
        <v>0004-0005</v>
      </c>
      <c r="D1654" s="8">
        <v>27001</v>
      </c>
      <c r="E1654" s="8">
        <v>2769945</v>
      </c>
      <c r="F1654" s="8">
        <v>66808</v>
      </c>
      <c r="G1654" s="8" t="s">
        <v>6241</v>
      </c>
      <c r="H1654" s="8" t="s">
        <v>932</v>
      </c>
      <c r="I1654" s="8" t="s">
        <v>1937</v>
      </c>
      <c r="J1654" s="8" t="s">
        <v>2723</v>
      </c>
      <c r="K1654" s="8" t="s">
        <v>160</v>
      </c>
      <c r="L1654" s="8" t="s">
        <v>13041</v>
      </c>
      <c r="M1654" s="183">
        <v>45922.333333333343</v>
      </c>
      <c r="N1654" s="183">
        <v>45925.531944444447</v>
      </c>
      <c r="O1654" s="8"/>
      <c r="P1654" s="8" t="s">
        <v>8318</v>
      </c>
      <c r="Q1654" s="8" t="s">
        <v>8318</v>
      </c>
      <c r="R1654" s="8" t="s">
        <v>6245</v>
      </c>
      <c r="S1654" s="8" t="s">
        <v>6245</v>
      </c>
      <c r="T1654" s="8" t="s">
        <v>6246</v>
      </c>
      <c r="U1654" s="8" t="s">
        <v>7731</v>
      </c>
      <c r="V1654" s="8" t="s">
        <v>13042</v>
      </c>
      <c r="W1654" s="8" t="s">
        <v>165</v>
      </c>
      <c r="X1654" s="8"/>
      <c r="Y1654" s="94" t="str">
        <f>VLOOKUP(D1654,TIPOLOGIA!A:F,6,0)</f>
        <v>TIPO IV ESPECIAL</v>
      </c>
      <c r="Z1654" s="94" t="str">
        <f>VLOOKUP(D1654,TIPOLOGIA!A:F,5,0)</f>
        <v>AEREO</v>
      </c>
      <c r="AA1654" s="8" t="s">
        <v>13043</v>
      </c>
      <c r="AB1654" s="8">
        <v>2</v>
      </c>
      <c r="AC1654" s="86">
        <f>IF(W1654="SOPORTE_TELEFÓNICO",'BASE LIQUIDACION REDEBAN 2025'!$B$19,IF(AND(W1654="VISITA_TÉCNICA",Y1654="TIPO II"),'BASE LIQUIDACION REDEBAN 2025'!$B$18,'BASE LIQUIDACION REDEBAN 2025'!$B$17))</f>
        <v>35779.500569199998</v>
      </c>
      <c r="AD1654" s="86">
        <v>0</v>
      </c>
      <c r="AE1654" s="86">
        <f t="shared" si="25"/>
        <v>71559.001138399995</v>
      </c>
      <c r="AG1654" s="78"/>
    </row>
    <row r="1655" spans="1:33" s="49" customFormat="1">
      <c r="A1655" s="8" t="s">
        <v>68</v>
      </c>
      <c r="B1655" s="94" t="str">
        <f>VLOOKUP(A1655,'CENTRO DE COSTOS'!A:D,4,FALSE)</f>
        <v>WILLIAM ASDRUBAL ROZO ROZO</v>
      </c>
      <c r="C1655" s="94" t="str">
        <f>VLOOKUP(A1655,'CENTRO DE COSTOS'!A:D,2,FALSE)</f>
        <v>0004-0004</v>
      </c>
      <c r="D1655" s="8">
        <v>11001</v>
      </c>
      <c r="E1655" s="8">
        <v>2786854</v>
      </c>
      <c r="F1655" s="8">
        <v>39170</v>
      </c>
      <c r="G1655" s="8" t="s">
        <v>6241</v>
      </c>
      <c r="H1655" s="8" t="s">
        <v>417</v>
      </c>
      <c r="I1655" s="8" t="s">
        <v>68</v>
      </c>
      <c r="J1655" s="8" t="s">
        <v>13044</v>
      </c>
      <c r="K1655" s="8" t="s">
        <v>160</v>
      </c>
      <c r="L1655" s="8" t="s">
        <v>13045</v>
      </c>
      <c r="M1655" s="183">
        <v>45924.4375</v>
      </c>
      <c r="N1655" s="183">
        <v>45925.533333333333</v>
      </c>
      <c r="O1655" s="8"/>
      <c r="P1655" s="8" t="s">
        <v>8318</v>
      </c>
      <c r="Q1655" s="8" t="s">
        <v>8318</v>
      </c>
      <c r="R1655" s="8" t="s">
        <v>6245</v>
      </c>
      <c r="S1655" s="8" t="s">
        <v>6245</v>
      </c>
      <c r="T1655" s="8" t="s">
        <v>6246</v>
      </c>
      <c r="U1655" s="8" t="s">
        <v>7731</v>
      </c>
      <c r="V1655" s="8" t="s">
        <v>13046</v>
      </c>
      <c r="W1655" s="8" t="s">
        <v>165</v>
      </c>
      <c r="X1655" s="8"/>
      <c r="Y1655" s="94" t="str">
        <f>VLOOKUP(D1655,TIPOLOGIA!A:F,6,0)</f>
        <v>TIPO I</v>
      </c>
      <c r="Z1655" s="94" t="str">
        <f>VLOOKUP(D1655,TIPOLOGIA!A:F,5,0)</f>
        <v>TERRESTRE</v>
      </c>
      <c r="AA1655" s="8" t="s">
        <v>1509</v>
      </c>
      <c r="AB1655" s="8">
        <v>1</v>
      </c>
      <c r="AC1655" s="86">
        <f>IF(W1655="SOPORTE_TELEFÓNICO",'BASE LIQUIDACION REDEBAN 2025'!$B$19,IF(AND(W1655="VISITA_TÉCNICA",Y1655="TIPO II"),'BASE LIQUIDACION REDEBAN 2025'!$B$18,'BASE LIQUIDACION REDEBAN 2025'!$B$17))</f>
        <v>35779.500569199998</v>
      </c>
      <c r="AD1655" s="86">
        <v>0</v>
      </c>
      <c r="AE1655" s="86">
        <f t="shared" si="25"/>
        <v>35779.500569199998</v>
      </c>
      <c r="AG1655" s="78"/>
    </row>
    <row r="1656" spans="1:33" s="49" customFormat="1">
      <c r="A1656" s="8" t="s">
        <v>60</v>
      </c>
      <c r="B1656" s="94" t="str">
        <f>VLOOKUP(A1656,'CENTRO DE COSTOS'!A:D,4,FALSE)</f>
        <v>JUAN SEBASTIÁN RÍOS CASTRILLÓN</v>
      </c>
      <c r="C1656" s="94" t="str">
        <f>VLOOKUP(A1656,'CENTRO DE COSTOS'!A:D,2,FALSE)</f>
        <v>0004-0005</v>
      </c>
      <c r="D1656" s="8">
        <v>5837</v>
      </c>
      <c r="E1656" s="8">
        <v>2763081</v>
      </c>
      <c r="F1656" s="8">
        <v>70130</v>
      </c>
      <c r="G1656" s="8" t="s">
        <v>6241</v>
      </c>
      <c r="H1656" s="8" t="s">
        <v>249</v>
      </c>
      <c r="I1656" s="8" t="s">
        <v>256</v>
      </c>
      <c r="J1656" s="8" t="s">
        <v>5545</v>
      </c>
      <c r="K1656" s="8" t="s">
        <v>160</v>
      </c>
      <c r="L1656" s="8" t="s">
        <v>13047</v>
      </c>
      <c r="M1656" s="183">
        <v>45918.71597222222</v>
      </c>
      <c r="N1656" s="183">
        <v>45925.573611111111</v>
      </c>
      <c r="O1656" s="8"/>
      <c r="P1656" s="8" t="s">
        <v>8318</v>
      </c>
      <c r="Q1656" s="8" t="s">
        <v>8318</v>
      </c>
      <c r="R1656" s="8" t="s">
        <v>243</v>
      </c>
      <c r="S1656" s="8" t="s">
        <v>365</v>
      </c>
      <c r="T1656" s="8" t="s">
        <v>6246</v>
      </c>
      <c r="U1656" s="8" t="s">
        <v>7731</v>
      </c>
      <c r="V1656" s="8" t="s">
        <v>13048</v>
      </c>
      <c r="W1656" s="8" t="s">
        <v>8320</v>
      </c>
      <c r="X1656" s="8"/>
      <c r="Y1656" s="94" t="str">
        <f>VLOOKUP(D1656,TIPOLOGIA!A:F,6,0)</f>
        <v>TIPO II</v>
      </c>
      <c r="Z1656" s="94" t="str">
        <f>VLOOKUP(D1656,TIPOLOGIA!A:F,5,0)</f>
        <v>TERRESTRE</v>
      </c>
      <c r="AA1656" s="8" t="s">
        <v>648</v>
      </c>
      <c r="AB1656" s="8">
        <v>0</v>
      </c>
      <c r="AC1656" s="86">
        <f>IF(W1656="SOPORTE_TELEFÓNICO",'BASE LIQUIDACION REDEBAN 2025'!$B$19,IF(AND(W1656="VISITA_TÉCNICA",Y1656="TIPO II"),'BASE LIQUIDACION REDEBAN 2025'!$B$18,'BASE LIQUIDACION REDEBAN 2025'!$B$17))</f>
        <v>35779.500569199998</v>
      </c>
      <c r="AD1656" s="86">
        <v>0</v>
      </c>
      <c r="AE1656" s="86">
        <f t="shared" si="25"/>
        <v>35779.500569199998</v>
      </c>
      <c r="AG1656" s="78"/>
    </row>
    <row r="1657" spans="1:33" s="49" customFormat="1">
      <c r="A1657" s="8" t="s">
        <v>68</v>
      </c>
      <c r="B1657" s="94" t="str">
        <f>VLOOKUP(A1657,'CENTRO DE COSTOS'!A:D,4,FALSE)</f>
        <v>WILLIAM ASDRUBAL ROZO ROZO</v>
      </c>
      <c r="C1657" s="94" t="str">
        <f>VLOOKUP(A1657,'CENTRO DE COSTOS'!A:D,2,FALSE)</f>
        <v>0004-0004</v>
      </c>
      <c r="D1657" s="8">
        <v>11001</v>
      </c>
      <c r="E1657" s="8">
        <v>2790631</v>
      </c>
      <c r="F1657" s="8">
        <v>79744</v>
      </c>
      <c r="G1657" s="8" t="s">
        <v>6241</v>
      </c>
      <c r="H1657" s="8" t="s">
        <v>417</v>
      </c>
      <c r="I1657" s="8" t="s">
        <v>68</v>
      </c>
      <c r="J1657" s="8" t="s">
        <v>13049</v>
      </c>
      <c r="K1657" s="8" t="s">
        <v>160</v>
      </c>
      <c r="L1657" s="8" t="s">
        <v>13050</v>
      </c>
      <c r="M1657" s="183">
        <v>45925.333333333343</v>
      </c>
      <c r="N1657" s="183">
        <v>45925.591666666667</v>
      </c>
      <c r="O1657" s="8"/>
      <c r="P1657" s="8" t="s">
        <v>8318</v>
      </c>
      <c r="Q1657" s="8" t="s">
        <v>8318</v>
      </c>
      <c r="R1657" s="8" t="s">
        <v>162</v>
      </c>
      <c r="S1657" s="8" t="s">
        <v>162</v>
      </c>
      <c r="T1657" s="8" t="s">
        <v>6246</v>
      </c>
      <c r="U1657" s="8" t="s">
        <v>7731</v>
      </c>
      <c r="V1657" s="8" t="s">
        <v>13051</v>
      </c>
      <c r="W1657" s="8" t="s">
        <v>165</v>
      </c>
      <c r="X1657" s="8"/>
      <c r="Y1657" s="94" t="str">
        <f>VLOOKUP(D1657,TIPOLOGIA!A:F,6,0)</f>
        <v>TIPO I</v>
      </c>
      <c r="Z1657" s="94" t="str">
        <f>VLOOKUP(D1657,TIPOLOGIA!A:F,5,0)</f>
        <v>TERRESTRE</v>
      </c>
      <c r="AA1657" s="8" t="s">
        <v>422</v>
      </c>
      <c r="AB1657" s="8">
        <v>1</v>
      </c>
      <c r="AC1657" s="86">
        <f>IF(W1657="SOPORTE_TELEFÓNICO",'BASE LIQUIDACION REDEBAN 2025'!$B$19,IF(AND(W1657="VISITA_TÉCNICA",Y1657="TIPO II"),'BASE LIQUIDACION REDEBAN 2025'!$B$18,'BASE LIQUIDACION REDEBAN 2025'!$B$17))</f>
        <v>35779.500569199998</v>
      </c>
      <c r="AD1657" s="86">
        <v>0</v>
      </c>
      <c r="AE1657" s="86">
        <f t="shared" si="25"/>
        <v>35779.500569199998</v>
      </c>
      <c r="AG1657" s="78"/>
    </row>
    <row r="1658" spans="1:33" s="49" customFormat="1">
      <c r="A1658" s="8" t="s">
        <v>68</v>
      </c>
      <c r="B1658" s="94" t="str">
        <f>VLOOKUP(A1658,'CENTRO DE COSTOS'!A:D,4,FALSE)</f>
        <v>WILLIAM ASDRUBAL ROZO ROZO</v>
      </c>
      <c r="C1658" s="94" t="str">
        <f>VLOOKUP(A1658,'CENTRO DE COSTOS'!A:D,2,FALSE)</f>
        <v>0004-0004</v>
      </c>
      <c r="D1658" s="8">
        <v>25175</v>
      </c>
      <c r="E1658" s="8">
        <v>2786741</v>
      </c>
      <c r="F1658" s="8">
        <v>69981</v>
      </c>
      <c r="G1658" s="8" t="s">
        <v>6241</v>
      </c>
      <c r="H1658" s="8" t="s">
        <v>417</v>
      </c>
      <c r="I1658" s="8" t="s">
        <v>3065</v>
      </c>
      <c r="J1658" s="8" t="s">
        <v>13052</v>
      </c>
      <c r="K1658" s="8" t="s">
        <v>160</v>
      </c>
      <c r="L1658" s="8" t="s">
        <v>13053</v>
      </c>
      <c r="M1658" s="183">
        <v>45924.427083333343</v>
      </c>
      <c r="N1658" s="183">
        <v>45925.594444444447</v>
      </c>
      <c r="O1658" s="8"/>
      <c r="P1658" s="8" t="s">
        <v>8318</v>
      </c>
      <c r="Q1658" s="8" t="s">
        <v>8318</v>
      </c>
      <c r="R1658" s="8" t="s">
        <v>6245</v>
      </c>
      <c r="S1658" s="8" t="s">
        <v>6245</v>
      </c>
      <c r="T1658" s="8" t="s">
        <v>6246</v>
      </c>
      <c r="U1658" s="8" t="s">
        <v>7731</v>
      </c>
      <c r="V1658" s="8" t="s">
        <v>13054</v>
      </c>
      <c r="W1658" s="8" t="s">
        <v>165</v>
      </c>
      <c r="X1658" s="8"/>
      <c r="Y1658" s="94" t="str">
        <f>VLOOKUP(D1658,TIPOLOGIA!A:F,6,0)</f>
        <v>TIPO II</v>
      </c>
      <c r="Z1658" s="94" t="str">
        <f>VLOOKUP(D1658,TIPOLOGIA!A:F,5,0)</f>
        <v>TERRESTRE</v>
      </c>
      <c r="AA1658" s="8" t="s">
        <v>1269</v>
      </c>
      <c r="AB1658" s="8">
        <v>1</v>
      </c>
      <c r="AC1658" s="86">
        <f>IF(W1658="SOPORTE_TELEFÓNICO",'BASE LIQUIDACION REDEBAN 2025'!$B$19,IF(AND(W1658="VISITA_TÉCNICA",Y1658="TIPO II"),'BASE LIQUIDACION REDEBAN 2025'!$B$18,'BASE LIQUIDACION REDEBAN 2025'!$B$17))</f>
        <v>67654.12000000001</v>
      </c>
      <c r="AD1658" s="86">
        <v>0</v>
      </c>
      <c r="AE1658" s="86">
        <f t="shared" si="25"/>
        <v>67654.12000000001</v>
      </c>
      <c r="AG1658" s="78"/>
    </row>
    <row r="1659" spans="1:33" s="49" customFormat="1">
      <c r="A1659" s="8" t="s">
        <v>90</v>
      </c>
      <c r="B1659" s="94" t="str">
        <f>VLOOKUP(A1659,'CENTRO DE COSTOS'!A:D,4,FALSE)</f>
        <v>JUAN SEBASTIÁN RÍOS CASTRILLÓN</v>
      </c>
      <c r="C1659" s="94" t="str">
        <f>VLOOKUP(A1659,'CENTRO DE COSTOS'!A:D,2,FALSE)</f>
        <v>0004-0005</v>
      </c>
      <c r="D1659" s="8">
        <v>27361</v>
      </c>
      <c r="E1659" s="8">
        <v>2734271</v>
      </c>
      <c r="F1659" s="8">
        <v>80166</v>
      </c>
      <c r="G1659" s="8" t="s">
        <v>6241</v>
      </c>
      <c r="H1659" s="8" t="s">
        <v>932</v>
      </c>
      <c r="I1659" s="8" t="s">
        <v>2763</v>
      </c>
      <c r="J1659" s="8" t="s">
        <v>13055</v>
      </c>
      <c r="K1659" s="8" t="s">
        <v>160</v>
      </c>
      <c r="L1659" s="8" t="s">
        <v>13056</v>
      </c>
      <c r="M1659" s="183">
        <v>45912.533333333333</v>
      </c>
      <c r="N1659" s="183">
        <v>45925.599305555559</v>
      </c>
      <c r="O1659" s="8"/>
      <c r="P1659" s="8" t="s">
        <v>8318</v>
      </c>
      <c r="Q1659" s="8" t="s">
        <v>8318</v>
      </c>
      <c r="R1659" s="8" t="s">
        <v>162</v>
      </c>
      <c r="S1659" s="8" t="s">
        <v>162</v>
      </c>
      <c r="T1659" s="8" t="s">
        <v>6246</v>
      </c>
      <c r="U1659" s="8" t="s">
        <v>7731</v>
      </c>
      <c r="V1659" s="8" t="s">
        <v>13057</v>
      </c>
      <c r="W1659" s="8" t="s">
        <v>8320</v>
      </c>
      <c r="X1659" s="8"/>
      <c r="Y1659" s="94" t="str">
        <f>VLOOKUP(D1659,TIPOLOGIA!A:F,6,0)</f>
        <v>TIPO IV ESPECIAL</v>
      </c>
      <c r="Z1659" s="94" t="str">
        <f>VLOOKUP(D1659,TIPOLOGIA!A:F,5,0)</f>
        <v>AEREO</v>
      </c>
      <c r="AA1659" s="8"/>
      <c r="AB1659" s="8">
        <v>0</v>
      </c>
      <c r="AC1659" s="86">
        <f>IF(W1659="SOPORTE_TELEFÓNICO",'BASE LIQUIDACION REDEBAN 2025'!$B$19,IF(AND(W1659="VISITA_TÉCNICA",Y1659="TIPO II"),'BASE LIQUIDACION REDEBAN 2025'!$B$18,'BASE LIQUIDACION REDEBAN 2025'!$B$17))</f>
        <v>35779.500569199998</v>
      </c>
      <c r="AD1659" s="86">
        <v>0</v>
      </c>
      <c r="AE1659" s="86">
        <f t="shared" ref="AE1659:AE1720" si="26">IF(W1659="VISITA_TÉCNICA",AC1659*AB1659,AC1659)</f>
        <v>35779.500569199998</v>
      </c>
      <c r="AG1659" s="78"/>
    </row>
    <row r="1660" spans="1:33" s="49" customFormat="1">
      <c r="A1660" s="8" t="s">
        <v>80</v>
      </c>
      <c r="B1660" s="94" t="str">
        <f>VLOOKUP(A1660,'CENTRO DE COSTOS'!A:D,4,FALSE)</f>
        <v>JOSE MAURICIO HERNANDEZ ROJAS</v>
      </c>
      <c r="C1660" s="94" t="str">
        <f>VLOOKUP(A1660,'CENTRO DE COSTOS'!A:D,2,FALSE)</f>
        <v>0004-0001</v>
      </c>
      <c r="D1660" s="8">
        <v>13001</v>
      </c>
      <c r="E1660" s="8">
        <v>2784082</v>
      </c>
      <c r="F1660" s="8">
        <v>74492</v>
      </c>
      <c r="G1660" s="8" t="s">
        <v>6241</v>
      </c>
      <c r="H1660" s="8" t="s">
        <v>685</v>
      </c>
      <c r="I1660" s="8" t="s">
        <v>80</v>
      </c>
      <c r="J1660" s="8" t="s">
        <v>13058</v>
      </c>
      <c r="K1660" s="8" t="s">
        <v>160</v>
      </c>
      <c r="L1660" s="8" t="s">
        <v>13059</v>
      </c>
      <c r="M1660" s="183">
        <v>45923.71597222222</v>
      </c>
      <c r="N1660" s="183">
        <v>45925.599999999999</v>
      </c>
      <c r="O1660" s="8"/>
      <c r="P1660" s="8" t="s">
        <v>8318</v>
      </c>
      <c r="Q1660" s="8" t="s">
        <v>8318</v>
      </c>
      <c r="R1660" s="8" t="s">
        <v>6245</v>
      </c>
      <c r="S1660" s="8" t="s">
        <v>6245</v>
      </c>
      <c r="T1660" s="8" t="s">
        <v>6246</v>
      </c>
      <c r="U1660" s="8" t="s">
        <v>7731</v>
      </c>
      <c r="V1660" s="8" t="s">
        <v>13060</v>
      </c>
      <c r="W1660" s="8" t="s">
        <v>165</v>
      </c>
      <c r="X1660" s="8"/>
      <c r="Y1660" s="94" t="str">
        <f>VLOOKUP(D1660,TIPOLOGIA!A:F,6,0)</f>
        <v>TIPO I</v>
      </c>
      <c r="Z1660" s="94" t="str">
        <f>VLOOKUP(D1660,TIPOLOGIA!A:F,5,0)</f>
        <v>TERRESTRE</v>
      </c>
      <c r="AA1660" s="8" t="s">
        <v>690</v>
      </c>
      <c r="AB1660" s="8">
        <v>1</v>
      </c>
      <c r="AC1660" s="86">
        <f>IF(W1660="SOPORTE_TELEFÓNICO",'BASE LIQUIDACION REDEBAN 2025'!$B$19,IF(AND(W1660="VISITA_TÉCNICA",Y1660="TIPO II"),'BASE LIQUIDACION REDEBAN 2025'!$B$18,'BASE LIQUIDACION REDEBAN 2025'!$B$17))</f>
        <v>35779.500569199998</v>
      </c>
      <c r="AD1660" s="86">
        <v>0</v>
      </c>
      <c r="AE1660" s="86">
        <f t="shared" si="26"/>
        <v>35779.500569199998</v>
      </c>
      <c r="AG1660" s="78"/>
    </row>
    <row r="1661" spans="1:33" s="49" customFormat="1">
      <c r="A1661" s="8" t="s">
        <v>91</v>
      </c>
      <c r="B1661" s="94" t="str">
        <f>VLOOKUP(A1661,'CENTRO DE COSTOS'!A:D,4,FALSE)</f>
        <v>JOSE MAURICIO HERNANDEZ ROJAS</v>
      </c>
      <c r="C1661" s="94" t="str">
        <f>VLOOKUP(A1661,'CENTRO DE COSTOS'!A:D,2,FALSE)</f>
        <v>0004-0001</v>
      </c>
      <c r="D1661" s="8">
        <v>5250</v>
      </c>
      <c r="E1661" s="8">
        <v>2741372</v>
      </c>
      <c r="F1661" s="8">
        <v>79077</v>
      </c>
      <c r="G1661" s="8" t="s">
        <v>6241</v>
      </c>
      <c r="H1661" s="8" t="s">
        <v>249</v>
      </c>
      <c r="I1661" s="8" t="s">
        <v>250</v>
      </c>
      <c r="J1661" s="8" t="s">
        <v>13061</v>
      </c>
      <c r="K1661" s="8" t="s">
        <v>160</v>
      </c>
      <c r="L1661" s="8" t="s">
        <v>13062</v>
      </c>
      <c r="M1661" s="183">
        <v>45915.46597222222</v>
      </c>
      <c r="N1661" s="183">
        <v>45925.601388888892</v>
      </c>
      <c r="O1661" s="8"/>
      <c r="P1661" s="8" t="s">
        <v>8318</v>
      </c>
      <c r="Q1661" s="8" t="s">
        <v>8318</v>
      </c>
      <c r="R1661" s="8" t="s">
        <v>6245</v>
      </c>
      <c r="S1661" s="8" t="s">
        <v>6245</v>
      </c>
      <c r="T1661" s="8" t="s">
        <v>6246</v>
      </c>
      <c r="U1661" s="8" t="s">
        <v>7731</v>
      </c>
      <c r="V1661" s="8" t="s">
        <v>13063</v>
      </c>
      <c r="W1661" s="8" t="s">
        <v>8320</v>
      </c>
      <c r="X1661" s="8"/>
      <c r="Y1661" s="94" t="str">
        <f>VLOOKUP(D1661,TIPOLOGIA!A:F,6,0)</f>
        <v>TIPO IV</v>
      </c>
      <c r="Z1661" s="94" t="str">
        <f>VLOOKUP(D1661,TIPOLOGIA!A:F,5,0)</f>
        <v>TERRESTRE</v>
      </c>
      <c r="AA1661" s="8"/>
      <c r="AB1661" s="8">
        <v>0</v>
      </c>
      <c r="AC1661" s="86">
        <f>IF(W1661="SOPORTE_TELEFÓNICO",'BASE LIQUIDACION REDEBAN 2025'!$B$19,IF(AND(W1661="VISITA_TÉCNICA",Y1661="TIPO II"),'BASE LIQUIDACION REDEBAN 2025'!$B$18,'BASE LIQUIDACION REDEBAN 2025'!$B$17))</f>
        <v>35779.500569199998</v>
      </c>
      <c r="AD1661" s="86">
        <v>0</v>
      </c>
      <c r="AE1661" s="86">
        <f t="shared" si="26"/>
        <v>35779.500569199998</v>
      </c>
      <c r="AG1661" s="78"/>
    </row>
    <row r="1662" spans="1:33" s="49" customFormat="1">
      <c r="A1662" s="8" t="s">
        <v>91</v>
      </c>
      <c r="B1662" s="94" t="str">
        <f>VLOOKUP(A1662,'CENTRO DE COSTOS'!A:D,4,FALSE)</f>
        <v>JOSE MAURICIO HERNANDEZ ROJAS</v>
      </c>
      <c r="C1662" s="94" t="str">
        <f>VLOOKUP(A1662,'CENTRO DE COSTOS'!A:D,2,FALSE)</f>
        <v>0004-0001</v>
      </c>
      <c r="D1662" s="8">
        <v>5250</v>
      </c>
      <c r="E1662" s="8">
        <v>2740077</v>
      </c>
      <c r="F1662" s="8">
        <v>72553</v>
      </c>
      <c r="G1662" s="8" t="s">
        <v>6241</v>
      </c>
      <c r="H1662" s="8" t="s">
        <v>249</v>
      </c>
      <c r="I1662" s="8" t="s">
        <v>250</v>
      </c>
      <c r="J1662" s="8" t="s">
        <v>13064</v>
      </c>
      <c r="K1662" s="8" t="s">
        <v>160</v>
      </c>
      <c r="L1662" s="8" t="s">
        <v>13065</v>
      </c>
      <c r="M1662" s="183">
        <v>45915.395833333343</v>
      </c>
      <c r="N1662" s="183">
        <v>45925.601388888892</v>
      </c>
      <c r="O1662" s="8"/>
      <c r="P1662" s="8" t="s">
        <v>8318</v>
      </c>
      <c r="Q1662" s="8" t="s">
        <v>8318</v>
      </c>
      <c r="R1662" s="8" t="s">
        <v>6245</v>
      </c>
      <c r="S1662" s="8" t="s">
        <v>6245</v>
      </c>
      <c r="T1662" s="8" t="s">
        <v>6246</v>
      </c>
      <c r="U1662" s="8" t="s">
        <v>7731</v>
      </c>
      <c r="V1662" s="8" t="s">
        <v>13066</v>
      </c>
      <c r="W1662" s="8" t="s">
        <v>8320</v>
      </c>
      <c r="X1662" s="8"/>
      <c r="Y1662" s="94" t="str">
        <f>VLOOKUP(D1662,TIPOLOGIA!A:F,6,0)</f>
        <v>TIPO IV</v>
      </c>
      <c r="Z1662" s="94" t="str">
        <f>VLOOKUP(D1662,TIPOLOGIA!A:F,5,0)</f>
        <v>TERRESTRE</v>
      </c>
      <c r="AA1662" s="8"/>
      <c r="AB1662" s="8">
        <v>0</v>
      </c>
      <c r="AC1662" s="86">
        <f>IF(W1662="SOPORTE_TELEFÓNICO",'BASE LIQUIDACION REDEBAN 2025'!$B$19,IF(AND(W1662="VISITA_TÉCNICA",Y1662="TIPO II"),'BASE LIQUIDACION REDEBAN 2025'!$B$18,'BASE LIQUIDACION REDEBAN 2025'!$B$17))</f>
        <v>35779.500569199998</v>
      </c>
      <c r="AD1662" s="86">
        <v>0</v>
      </c>
      <c r="AE1662" s="86">
        <f t="shared" si="26"/>
        <v>35779.500569199998</v>
      </c>
      <c r="AG1662" s="78"/>
    </row>
    <row r="1663" spans="1:33" s="49" customFormat="1">
      <c r="A1663" s="8" t="s">
        <v>94</v>
      </c>
      <c r="B1663" s="94" t="str">
        <f>VLOOKUP(A1663,'CENTRO DE COSTOS'!A:D,4,FALSE)</f>
        <v>DIEGO FERNANDO HENAO CARDONA</v>
      </c>
      <c r="C1663" s="94" t="str">
        <f>VLOOKUP(A1663,'CENTRO DE COSTOS'!A:D,2,FALSE)</f>
        <v>0004-0002</v>
      </c>
      <c r="D1663" s="8">
        <v>66170</v>
      </c>
      <c r="E1663" s="8">
        <v>2787589</v>
      </c>
      <c r="F1663" s="8">
        <v>55907</v>
      </c>
      <c r="G1663" s="8" t="s">
        <v>6241</v>
      </c>
      <c r="H1663" s="8" t="s">
        <v>186</v>
      </c>
      <c r="I1663" s="8" t="s">
        <v>1793</v>
      </c>
      <c r="J1663" s="8" t="s">
        <v>13067</v>
      </c>
      <c r="K1663" s="8" t="s">
        <v>160</v>
      </c>
      <c r="L1663" s="8" t="s">
        <v>13068</v>
      </c>
      <c r="M1663" s="183">
        <v>45924.490972222222</v>
      </c>
      <c r="N1663" s="183">
        <v>45925.602083333331</v>
      </c>
      <c r="O1663" s="8"/>
      <c r="P1663" s="8" t="s">
        <v>8318</v>
      </c>
      <c r="Q1663" s="8" t="s">
        <v>8318</v>
      </c>
      <c r="R1663" s="8" t="s">
        <v>243</v>
      </c>
      <c r="S1663" s="8" t="s">
        <v>365</v>
      </c>
      <c r="T1663" s="8" t="s">
        <v>6246</v>
      </c>
      <c r="U1663" s="8" t="s">
        <v>7731</v>
      </c>
      <c r="V1663" s="8" t="s">
        <v>13069</v>
      </c>
      <c r="W1663" s="8" t="s">
        <v>165</v>
      </c>
      <c r="X1663" s="8"/>
      <c r="Y1663" s="94" t="str">
        <f>VLOOKUP(D1663,TIPOLOGIA!A:F,6,0)</f>
        <v>TIPO I</v>
      </c>
      <c r="Z1663" s="94" t="str">
        <f>VLOOKUP(D1663,TIPOLOGIA!A:F,5,0)</f>
        <v>TERRESTRE</v>
      </c>
      <c r="AA1663" s="8" t="s">
        <v>1533</v>
      </c>
      <c r="AB1663" s="8">
        <v>1</v>
      </c>
      <c r="AC1663" s="86">
        <f>IF(W1663="SOPORTE_TELEFÓNICO",'BASE LIQUIDACION REDEBAN 2025'!$B$19,IF(AND(W1663="VISITA_TÉCNICA",Y1663="TIPO II"),'BASE LIQUIDACION REDEBAN 2025'!$B$18,'BASE LIQUIDACION REDEBAN 2025'!$B$17))</f>
        <v>35779.500569199998</v>
      </c>
      <c r="AD1663" s="86">
        <v>0</v>
      </c>
      <c r="AE1663" s="86">
        <f t="shared" si="26"/>
        <v>35779.500569199998</v>
      </c>
      <c r="AG1663" s="78"/>
    </row>
    <row r="1664" spans="1:33" s="49" customFormat="1">
      <c r="A1664" s="8" t="s">
        <v>93</v>
      </c>
      <c r="B1664" s="94" t="str">
        <f>VLOOKUP(A1664,'CENTRO DE COSTOS'!A:D,4,FALSE)</f>
        <v>DIEGO FERNANDO HENAO CARDONA</v>
      </c>
      <c r="C1664" s="94" t="str">
        <f>VLOOKUP(A1664,'CENTRO DE COSTOS'!A:D,2,FALSE)</f>
        <v>0004-0003</v>
      </c>
      <c r="D1664" s="8">
        <v>52385</v>
      </c>
      <c r="E1664" s="8">
        <v>2764658</v>
      </c>
      <c r="F1664" s="8">
        <v>79214</v>
      </c>
      <c r="G1664" s="8" t="s">
        <v>6241</v>
      </c>
      <c r="H1664" s="8" t="s">
        <v>157</v>
      </c>
      <c r="I1664" s="8" t="s">
        <v>449</v>
      </c>
      <c r="J1664" s="8" t="s">
        <v>13070</v>
      </c>
      <c r="K1664" s="8" t="s">
        <v>160</v>
      </c>
      <c r="L1664" s="8" t="s">
        <v>13071</v>
      </c>
      <c r="M1664" s="183">
        <v>45919.365972222222</v>
      </c>
      <c r="N1664" s="183">
        <v>45925.602777777778</v>
      </c>
      <c r="O1664" s="8"/>
      <c r="P1664" s="8" t="s">
        <v>8318</v>
      </c>
      <c r="Q1664" s="8" t="s">
        <v>8318</v>
      </c>
      <c r="R1664" s="8" t="s">
        <v>6245</v>
      </c>
      <c r="S1664" s="8" t="s">
        <v>6245</v>
      </c>
      <c r="T1664" s="8" t="s">
        <v>6246</v>
      </c>
      <c r="U1664" s="8" t="s">
        <v>7731</v>
      </c>
      <c r="V1664" s="8" t="s">
        <v>13072</v>
      </c>
      <c r="W1664" s="8" t="s">
        <v>8320</v>
      </c>
      <c r="X1664" s="8"/>
      <c r="Y1664" s="94" t="str">
        <f>VLOOKUP(D1664,TIPOLOGIA!A:F,6,0)</f>
        <v>TIPO IV</v>
      </c>
      <c r="Z1664" s="94" t="str">
        <f>VLOOKUP(D1664,TIPOLOGIA!A:F,5,0)</f>
        <v>TERRESTRE</v>
      </c>
      <c r="AA1664" s="8"/>
      <c r="AB1664" s="8">
        <v>0</v>
      </c>
      <c r="AC1664" s="86">
        <f>IF(W1664="SOPORTE_TELEFÓNICO",'BASE LIQUIDACION REDEBAN 2025'!$B$19,IF(AND(W1664="VISITA_TÉCNICA",Y1664="TIPO II"),'BASE LIQUIDACION REDEBAN 2025'!$B$18,'BASE LIQUIDACION REDEBAN 2025'!$B$17))</f>
        <v>35779.500569199998</v>
      </c>
      <c r="AD1664" s="86">
        <v>0</v>
      </c>
      <c r="AE1664" s="86">
        <f t="shared" si="26"/>
        <v>35779.500569199998</v>
      </c>
      <c r="AG1664" s="78"/>
    </row>
    <row r="1665" spans="1:33" s="49" customFormat="1">
      <c r="A1665" s="8" t="s">
        <v>97</v>
      </c>
      <c r="B1665" s="94" t="str">
        <f>VLOOKUP(A1665,'CENTRO DE COSTOS'!A:D,4,FALSE)</f>
        <v>JOSE MAURICIO HERNANDEZ ROJAS</v>
      </c>
      <c r="C1665" s="94" t="str">
        <f>VLOOKUP(A1665,'CENTRO DE COSTOS'!A:D,2,FALSE)</f>
        <v>0004-0001</v>
      </c>
      <c r="D1665" s="8">
        <v>70708</v>
      </c>
      <c r="E1665" s="8">
        <v>2769810</v>
      </c>
      <c r="F1665" s="8">
        <v>57027</v>
      </c>
      <c r="G1665" s="8" t="s">
        <v>6241</v>
      </c>
      <c r="H1665" s="8" t="s">
        <v>333</v>
      </c>
      <c r="I1665" s="8" t="s">
        <v>2452</v>
      </c>
      <c r="J1665" s="8" t="s">
        <v>13073</v>
      </c>
      <c r="K1665" s="8" t="s">
        <v>160</v>
      </c>
      <c r="L1665" s="8" t="s">
        <v>13074</v>
      </c>
      <c r="M1665" s="183">
        <v>45922.333333333343</v>
      </c>
      <c r="N1665" s="183">
        <v>45925.603472222218</v>
      </c>
      <c r="O1665" s="8"/>
      <c r="P1665" s="8" t="s">
        <v>8318</v>
      </c>
      <c r="Q1665" s="8" t="s">
        <v>8318</v>
      </c>
      <c r="R1665" s="8" t="s">
        <v>243</v>
      </c>
      <c r="S1665" s="8" t="s">
        <v>244</v>
      </c>
      <c r="T1665" s="8" t="s">
        <v>6246</v>
      </c>
      <c r="U1665" s="8" t="s">
        <v>7731</v>
      </c>
      <c r="V1665" s="8" t="s">
        <v>13075</v>
      </c>
      <c r="W1665" s="8" t="s">
        <v>8320</v>
      </c>
      <c r="X1665" s="8"/>
      <c r="Y1665" s="94" t="str">
        <f>VLOOKUP(D1665,TIPOLOGIA!A:F,6,0)</f>
        <v>TIPO III</v>
      </c>
      <c r="Z1665" s="94" t="str">
        <f>VLOOKUP(D1665,TIPOLOGIA!A:F,5,0)</f>
        <v>TERRESTRE</v>
      </c>
      <c r="AA1665" s="8"/>
      <c r="AB1665" s="8">
        <v>0</v>
      </c>
      <c r="AC1665" s="86">
        <f>IF(W1665="SOPORTE_TELEFÓNICO",'BASE LIQUIDACION REDEBAN 2025'!$B$19,IF(AND(W1665="VISITA_TÉCNICA",Y1665="TIPO II"),'BASE LIQUIDACION REDEBAN 2025'!$B$18,'BASE LIQUIDACION REDEBAN 2025'!$B$17))</f>
        <v>35779.500569199998</v>
      </c>
      <c r="AD1665" s="86">
        <v>0</v>
      </c>
      <c r="AE1665" s="86">
        <f t="shared" si="26"/>
        <v>35779.500569199998</v>
      </c>
      <c r="AG1665" s="78"/>
    </row>
    <row r="1666" spans="1:33" s="49" customFormat="1">
      <c r="A1666" s="8" t="s">
        <v>92</v>
      </c>
      <c r="B1666" s="94" t="str">
        <f>VLOOKUP(A1666,'CENTRO DE COSTOS'!A:D,4,FALSE)</f>
        <v>KEVIN ALEXIS CORZO BUSTOS</v>
      </c>
      <c r="C1666" s="94" t="str">
        <f>VLOOKUP(A1666,'CENTRO DE COSTOS'!A:D,2,FALSE)</f>
        <v>0004-0007</v>
      </c>
      <c r="D1666" s="8">
        <v>41551</v>
      </c>
      <c r="E1666" s="8">
        <v>2773362</v>
      </c>
      <c r="F1666" s="8">
        <v>73211</v>
      </c>
      <c r="G1666" s="8" t="s">
        <v>6241</v>
      </c>
      <c r="H1666" s="8" t="s">
        <v>430</v>
      </c>
      <c r="I1666" s="8" t="s">
        <v>9633</v>
      </c>
      <c r="J1666" s="8" t="s">
        <v>13076</v>
      </c>
      <c r="K1666" s="8" t="s">
        <v>160</v>
      </c>
      <c r="L1666" s="8" t="s">
        <v>13077</v>
      </c>
      <c r="M1666" s="183">
        <v>45922.429861111108</v>
      </c>
      <c r="N1666" s="183">
        <v>45925.604166666657</v>
      </c>
      <c r="O1666" s="8"/>
      <c r="P1666" s="8" t="s">
        <v>8318</v>
      </c>
      <c r="Q1666" s="8" t="s">
        <v>8318</v>
      </c>
      <c r="R1666" s="8" t="s">
        <v>6245</v>
      </c>
      <c r="S1666" s="8" t="s">
        <v>6245</v>
      </c>
      <c r="T1666" s="8" t="s">
        <v>6246</v>
      </c>
      <c r="U1666" s="8" t="s">
        <v>7731</v>
      </c>
      <c r="V1666" s="8" t="s">
        <v>13078</v>
      </c>
      <c r="W1666" s="8" t="s">
        <v>8320</v>
      </c>
      <c r="X1666" s="8"/>
      <c r="Y1666" s="94" t="str">
        <f>VLOOKUP(D1666,TIPOLOGIA!A:F,6,0)</f>
        <v>TIPO III</v>
      </c>
      <c r="Z1666" s="94" t="str">
        <f>VLOOKUP(D1666,TIPOLOGIA!A:F,5,0)</f>
        <v>TERRESTRE</v>
      </c>
      <c r="AA1666" s="8"/>
      <c r="AB1666" s="8">
        <v>0</v>
      </c>
      <c r="AC1666" s="86">
        <f>IF(W1666="SOPORTE_TELEFÓNICO",'BASE LIQUIDACION REDEBAN 2025'!$B$19,IF(AND(W1666="VISITA_TÉCNICA",Y1666="TIPO II"),'BASE LIQUIDACION REDEBAN 2025'!$B$18,'BASE LIQUIDACION REDEBAN 2025'!$B$17))</f>
        <v>35779.500569199998</v>
      </c>
      <c r="AD1666" s="86">
        <v>0</v>
      </c>
      <c r="AE1666" s="86">
        <f t="shared" si="26"/>
        <v>35779.500569199998</v>
      </c>
      <c r="AG1666" s="78"/>
    </row>
    <row r="1667" spans="1:33" s="49" customFormat="1">
      <c r="A1667" s="8" t="s">
        <v>60</v>
      </c>
      <c r="B1667" s="94" t="str">
        <f>VLOOKUP(A1667,'CENTRO DE COSTOS'!A:D,4,FALSE)</f>
        <v>JUAN SEBASTIÁN RÍOS CASTRILLÓN</v>
      </c>
      <c r="C1667" s="94" t="str">
        <f>VLOOKUP(A1667,'CENTRO DE COSTOS'!A:D,2,FALSE)</f>
        <v>0004-0005</v>
      </c>
      <c r="D1667" s="8">
        <v>5837</v>
      </c>
      <c r="E1667" s="8">
        <v>2761989</v>
      </c>
      <c r="F1667" s="8">
        <v>62542</v>
      </c>
      <c r="G1667" s="8" t="s">
        <v>6241</v>
      </c>
      <c r="H1667" s="8" t="s">
        <v>249</v>
      </c>
      <c r="I1667" s="8" t="s">
        <v>256</v>
      </c>
      <c r="J1667" s="8" t="s">
        <v>13079</v>
      </c>
      <c r="K1667" s="8" t="s">
        <v>160</v>
      </c>
      <c r="L1667" s="8" t="s">
        <v>13080</v>
      </c>
      <c r="M1667" s="183">
        <v>45918.625</v>
      </c>
      <c r="N1667" s="183">
        <v>45925.611805555563</v>
      </c>
      <c r="O1667" s="8"/>
      <c r="P1667" s="8" t="s">
        <v>8318</v>
      </c>
      <c r="Q1667" s="8" t="s">
        <v>8318</v>
      </c>
      <c r="R1667" s="8" t="s">
        <v>243</v>
      </c>
      <c r="S1667" s="8" t="s">
        <v>365</v>
      </c>
      <c r="T1667" s="8" t="s">
        <v>6246</v>
      </c>
      <c r="U1667" s="8" t="s">
        <v>7731</v>
      </c>
      <c r="V1667" s="8" t="s">
        <v>13081</v>
      </c>
      <c r="W1667" s="8" t="s">
        <v>8320</v>
      </c>
      <c r="X1667" s="8"/>
      <c r="Y1667" s="94" t="str">
        <f>VLOOKUP(D1667,TIPOLOGIA!A:F,6,0)</f>
        <v>TIPO II</v>
      </c>
      <c r="Z1667" s="94" t="str">
        <f>VLOOKUP(D1667,TIPOLOGIA!A:F,5,0)</f>
        <v>TERRESTRE</v>
      </c>
      <c r="AA1667" s="8" t="s">
        <v>648</v>
      </c>
      <c r="AB1667" s="8">
        <v>0</v>
      </c>
      <c r="AC1667" s="86">
        <f>IF(W1667="SOPORTE_TELEFÓNICO",'BASE LIQUIDACION REDEBAN 2025'!$B$19,IF(AND(W1667="VISITA_TÉCNICA",Y1667="TIPO II"),'BASE LIQUIDACION REDEBAN 2025'!$B$18,'BASE LIQUIDACION REDEBAN 2025'!$B$17))</f>
        <v>35779.500569199998</v>
      </c>
      <c r="AD1667" s="86">
        <v>0</v>
      </c>
      <c r="AE1667" s="86">
        <f t="shared" si="26"/>
        <v>35779.500569199998</v>
      </c>
      <c r="AG1667" s="78"/>
    </row>
    <row r="1668" spans="1:33" s="49" customFormat="1">
      <c r="A1668" s="8" t="s">
        <v>91</v>
      </c>
      <c r="B1668" s="94" t="str">
        <f>VLOOKUP(A1668,'CENTRO DE COSTOS'!A:D,4,FALSE)</f>
        <v>JOSE MAURICIO HERNANDEZ ROJAS</v>
      </c>
      <c r="C1668" s="94" t="str">
        <f>VLOOKUP(A1668,'CENTRO DE COSTOS'!A:D,2,FALSE)</f>
        <v>0004-0001</v>
      </c>
      <c r="D1668" s="8">
        <v>5154</v>
      </c>
      <c r="E1668" s="8">
        <v>2776648</v>
      </c>
      <c r="F1668" s="8">
        <v>79206</v>
      </c>
      <c r="G1668" s="8" t="s">
        <v>6241</v>
      </c>
      <c r="H1668" s="8" t="s">
        <v>249</v>
      </c>
      <c r="I1668" s="8" t="s">
        <v>1716</v>
      </c>
      <c r="J1668" s="8" t="s">
        <v>13082</v>
      </c>
      <c r="K1668" s="8" t="s">
        <v>160</v>
      </c>
      <c r="L1668" s="8" t="s">
        <v>13083</v>
      </c>
      <c r="M1668" s="183">
        <v>45922.655555555553</v>
      </c>
      <c r="N1668" s="183">
        <v>45925.615277777782</v>
      </c>
      <c r="O1668" s="8"/>
      <c r="P1668" s="8" t="s">
        <v>8318</v>
      </c>
      <c r="Q1668" s="8" t="s">
        <v>8318</v>
      </c>
      <c r="R1668" s="8" t="s">
        <v>6245</v>
      </c>
      <c r="S1668" s="8" t="s">
        <v>6245</v>
      </c>
      <c r="T1668" s="8" t="s">
        <v>6246</v>
      </c>
      <c r="U1668" s="8" t="s">
        <v>7731</v>
      </c>
      <c r="V1668" s="8" t="s">
        <v>13084</v>
      </c>
      <c r="W1668" s="8" t="s">
        <v>165</v>
      </c>
      <c r="X1668" s="8"/>
      <c r="Y1668" s="94" t="str">
        <f>VLOOKUP(D1668,TIPOLOGIA!A:F,6,0)</f>
        <v>TIPO II</v>
      </c>
      <c r="Z1668" s="94" t="str">
        <f>VLOOKUP(D1668,TIPOLOGIA!A:F,5,0)</f>
        <v>TERRESTRE</v>
      </c>
      <c r="AA1668" s="8" t="s">
        <v>1084</v>
      </c>
      <c r="AB1668" s="8">
        <v>1</v>
      </c>
      <c r="AC1668" s="86">
        <f>IF(W1668="SOPORTE_TELEFÓNICO",'BASE LIQUIDACION REDEBAN 2025'!$B$19,IF(AND(W1668="VISITA_TÉCNICA",Y1668="TIPO II"),'BASE LIQUIDACION REDEBAN 2025'!$B$18,'BASE LIQUIDACION REDEBAN 2025'!$B$17))</f>
        <v>67654.12000000001</v>
      </c>
      <c r="AD1668" s="86">
        <v>0</v>
      </c>
      <c r="AE1668" s="86">
        <f t="shared" si="26"/>
        <v>67654.12000000001</v>
      </c>
      <c r="AG1668" s="78"/>
    </row>
    <row r="1669" spans="1:33" s="49" customFormat="1">
      <c r="A1669" s="8" t="s">
        <v>68</v>
      </c>
      <c r="B1669" s="94" t="str">
        <f>VLOOKUP(A1669,'CENTRO DE COSTOS'!A:D,4,FALSE)</f>
        <v>WILLIAM ASDRUBAL ROZO ROZO</v>
      </c>
      <c r="C1669" s="94" t="str">
        <f>VLOOKUP(A1669,'CENTRO DE COSTOS'!A:D,2,FALSE)</f>
        <v>0004-0004</v>
      </c>
      <c r="D1669" s="8">
        <v>25175</v>
      </c>
      <c r="E1669" s="8">
        <v>2777921</v>
      </c>
      <c r="F1669" s="8">
        <v>80327</v>
      </c>
      <c r="G1669" s="8" t="s">
        <v>6241</v>
      </c>
      <c r="H1669" s="8" t="s">
        <v>417</v>
      </c>
      <c r="I1669" s="8" t="s">
        <v>3065</v>
      </c>
      <c r="J1669" s="8" t="s">
        <v>13085</v>
      </c>
      <c r="K1669" s="8" t="s">
        <v>160</v>
      </c>
      <c r="L1669" s="8" t="s">
        <v>13086</v>
      </c>
      <c r="M1669" s="183">
        <v>45923.333333333343</v>
      </c>
      <c r="N1669" s="183">
        <v>45925.617361111108</v>
      </c>
      <c r="O1669" s="8"/>
      <c r="P1669" s="8" t="s">
        <v>8318</v>
      </c>
      <c r="Q1669" s="8" t="s">
        <v>8318</v>
      </c>
      <c r="R1669" s="8" t="s">
        <v>243</v>
      </c>
      <c r="S1669" s="8" t="s">
        <v>365</v>
      </c>
      <c r="T1669" s="8" t="s">
        <v>6246</v>
      </c>
      <c r="U1669" s="8" t="s">
        <v>7731</v>
      </c>
      <c r="V1669" s="8" t="s">
        <v>13087</v>
      </c>
      <c r="W1669" s="8" t="s">
        <v>165</v>
      </c>
      <c r="X1669" s="8"/>
      <c r="Y1669" s="94" t="str">
        <f>VLOOKUP(D1669,TIPOLOGIA!A:F,6,0)</f>
        <v>TIPO II</v>
      </c>
      <c r="Z1669" s="94" t="str">
        <f>VLOOKUP(D1669,TIPOLOGIA!A:F,5,0)</f>
        <v>TERRESTRE</v>
      </c>
      <c r="AA1669" s="8" t="s">
        <v>1269</v>
      </c>
      <c r="AB1669" s="8">
        <v>1</v>
      </c>
      <c r="AC1669" s="86">
        <f>IF(W1669="SOPORTE_TELEFÓNICO",'BASE LIQUIDACION REDEBAN 2025'!$B$19,IF(AND(W1669="VISITA_TÉCNICA",Y1669="TIPO II"),'BASE LIQUIDACION REDEBAN 2025'!$B$18,'BASE LIQUIDACION REDEBAN 2025'!$B$17))</f>
        <v>67654.12000000001</v>
      </c>
      <c r="AD1669" s="86">
        <v>0</v>
      </c>
      <c r="AE1669" s="86">
        <f t="shared" si="26"/>
        <v>67654.12000000001</v>
      </c>
      <c r="AG1669" s="78"/>
    </row>
    <row r="1670" spans="1:33" s="49" customFormat="1">
      <c r="A1670" s="8" t="s">
        <v>96</v>
      </c>
      <c r="B1670" s="94" t="str">
        <f>VLOOKUP(A1670,'CENTRO DE COSTOS'!A:D,4,FALSE)</f>
        <v>JOSE MAURICIO HERNANDEZ ROJAS</v>
      </c>
      <c r="C1670" s="94" t="str">
        <f>VLOOKUP(A1670,'CENTRO DE COSTOS'!A:D,2,FALSE)</f>
        <v>0004-0001</v>
      </c>
      <c r="D1670" s="8">
        <v>47001</v>
      </c>
      <c r="E1670" s="8">
        <v>2769927</v>
      </c>
      <c r="F1670" s="8">
        <v>72881</v>
      </c>
      <c r="G1670" s="8" t="s">
        <v>6241</v>
      </c>
      <c r="H1670" s="8" t="s">
        <v>438</v>
      </c>
      <c r="I1670" s="8" t="s">
        <v>96</v>
      </c>
      <c r="J1670" s="8" t="s">
        <v>13088</v>
      </c>
      <c r="K1670" s="8" t="s">
        <v>160</v>
      </c>
      <c r="L1670" s="8" t="s">
        <v>13089</v>
      </c>
      <c r="M1670" s="183">
        <v>45922.333333333343</v>
      </c>
      <c r="N1670" s="183">
        <v>45925.623611111107</v>
      </c>
      <c r="O1670" s="8"/>
      <c r="P1670" s="8" t="s">
        <v>8318</v>
      </c>
      <c r="Q1670" s="8" t="s">
        <v>8318</v>
      </c>
      <c r="R1670" s="8" t="s">
        <v>6245</v>
      </c>
      <c r="S1670" s="8" t="s">
        <v>6245</v>
      </c>
      <c r="T1670" s="8" t="s">
        <v>6246</v>
      </c>
      <c r="U1670" s="8" t="s">
        <v>7731</v>
      </c>
      <c r="V1670" s="8" t="s">
        <v>13090</v>
      </c>
      <c r="W1670" s="8" t="s">
        <v>165</v>
      </c>
      <c r="X1670" s="8"/>
      <c r="Y1670" s="94" t="str">
        <f>VLOOKUP(D1670,TIPOLOGIA!A:F,6,0)</f>
        <v>TIPO I</v>
      </c>
      <c r="Z1670" s="94" t="str">
        <f>VLOOKUP(D1670,TIPOLOGIA!A:F,5,0)</f>
        <v>TERRESTRE</v>
      </c>
      <c r="AA1670" s="8" t="s">
        <v>442</v>
      </c>
      <c r="AB1670" s="8">
        <v>1</v>
      </c>
      <c r="AC1670" s="86">
        <f>IF(W1670="SOPORTE_TELEFÓNICO",'BASE LIQUIDACION REDEBAN 2025'!$B$19,IF(AND(W1670="VISITA_TÉCNICA",Y1670="TIPO II"),'BASE LIQUIDACION REDEBAN 2025'!$B$18,'BASE LIQUIDACION REDEBAN 2025'!$B$17))</f>
        <v>35779.500569199998</v>
      </c>
      <c r="AD1670" s="86">
        <v>0</v>
      </c>
      <c r="AE1670" s="86">
        <f t="shared" si="26"/>
        <v>35779.500569199998</v>
      </c>
      <c r="AG1670" s="78"/>
    </row>
    <row r="1671" spans="1:33" s="49" customFormat="1">
      <c r="A1671" s="8" t="s">
        <v>90</v>
      </c>
      <c r="B1671" s="94" t="str">
        <f>VLOOKUP(A1671,'CENTRO DE COSTOS'!A:D,4,FALSE)</f>
        <v>JUAN SEBASTIÁN RÍOS CASTRILLÓN</v>
      </c>
      <c r="C1671" s="94" t="str">
        <f>VLOOKUP(A1671,'CENTRO DE COSTOS'!A:D,2,FALSE)</f>
        <v>0004-0005</v>
      </c>
      <c r="D1671" s="8">
        <v>5308</v>
      </c>
      <c r="E1671" s="8">
        <v>2769589</v>
      </c>
      <c r="F1671" s="8">
        <v>18623</v>
      </c>
      <c r="G1671" s="8" t="s">
        <v>6241</v>
      </c>
      <c r="H1671" s="8" t="s">
        <v>249</v>
      </c>
      <c r="I1671" s="8" t="s">
        <v>6749</v>
      </c>
      <c r="J1671" s="8" t="s">
        <v>13091</v>
      </c>
      <c r="K1671" s="8" t="s">
        <v>160</v>
      </c>
      <c r="L1671" s="8" t="s">
        <v>13092</v>
      </c>
      <c r="M1671" s="183">
        <v>45920.49722222222</v>
      </c>
      <c r="N1671" s="183">
        <v>45925.633333333331</v>
      </c>
      <c r="O1671" s="8"/>
      <c r="P1671" s="8" t="s">
        <v>8318</v>
      </c>
      <c r="Q1671" s="8" t="s">
        <v>8318</v>
      </c>
      <c r="R1671" s="8" t="s">
        <v>6245</v>
      </c>
      <c r="S1671" s="8" t="s">
        <v>6245</v>
      </c>
      <c r="T1671" s="8" t="s">
        <v>6246</v>
      </c>
      <c r="U1671" s="8" t="s">
        <v>7731</v>
      </c>
      <c r="V1671" s="8" t="s">
        <v>13093</v>
      </c>
      <c r="W1671" s="8" t="s">
        <v>165</v>
      </c>
      <c r="X1671" s="8"/>
      <c r="Y1671" s="94" t="str">
        <f>VLOOKUP(D1671,TIPOLOGIA!A:F,6,0)</f>
        <v>TIPO I</v>
      </c>
      <c r="Z1671" s="94" t="str">
        <f>VLOOKUP(D1671,TIPOLOGIA!A:F,5,0)</f>
        <v>TERRESTRE</v>
      </c>
      <c r="AA1671" s="8" t="s">
        <v>8550</v>
      </c>
      <c r="AB1671" s="8">
        <v>1</v>
      </c>
      <c r="AC1671" s="86">
        <f>IF(W1671="SOPORTE_TELEFÓNICO",'BASE LIQUIDACION REDEBAN 2025'!$B$19,IF(AND(W1671="VISITA_TÉCNICA",Y1671="TIPO II"),'BASE LIQUIDACION REDEBAN 2025'!$B$18,'BASE LIQUIDACION REDEBAN 2025'!$B$17))</f>
        <v>35779.500569199998</v>
      </c>
      <c r="AD1671" s="86">
        <v>0</v>
      </c>
      <c r="AE1671" s="86">
        <f t="shared" si="26"/>
        <v>35779.500569199998</v>
      </c>
      <c r="AG1671" s="78"/>
    </row>
    <row r="1672" spans="1:33" s="49" customFormat="1">
      <c r="A1672" s="8" t="s">
        <v>90</v>
      </c>
      <c r="B1672" s="94" t="str">
        <f>VLOOKUP(A1672,'CENTRO DE COSTOS'!A:D,4,FALSE)</f>
        <v>JUAN SEBASTIÁN RÍOS CASTRILLÓN</v>
      </c>
      <c r="C1672" s="94" t="str">
        <f>VLOOKUP(A1672,'CENTRO DE COSTOS'!A:D,2,FALSE)</f>
        <v>0004-0005</v>
      </c>
      <c r="D1672" s="8">
        <v>5088</v>
      </c>
      <c r="E1672" s="8">
        <v>2765519</v>
      </c>
      <c r="F1672" s="8">
        <v>37812</v>
      </c>
      <c r="G1672" s="8" t="s">
        <v>6241</v>
      </c>
      <c r="H1672" s="8" t="s">
        <v>249</v>
      </c>
      <c r="I1672" s="8" t="s">
        <v>384</v>
      </c>
      <c r="J1672" s="8" t="s">
        <v>13094</v>
      </c>
      <c r="K1672" s="8" t="s">
        <v>160</v>
      </c>
      <c r="L1672" s="8" t="s">
        <v>13095</v>
      </c>
      <c r="M1672" s="183">
        <v>45919.425000000003</v>
      </c>
      <c r="N1672" s="183">
        <v>45925.633333333331</v>
      </c>
      <c r="O1672" s="8"/>
      <c r="P1672" s="8" t="s">
        <v>8318</v>
      </c>
      <c r="Q1672" s="8" t="s">
        <v>8318</v>
      </c>
      <c r="R1672" s="8" t="s">
        <v>243</v>
      </c>
      <c r="S1672" s="8" t="s">
        <v>365</v>
      </c>
      <c r="T1672" s="8" t="s">
        <v>6246</v>
      </c>
      <c r="U1672" s="8" t="s">
        <v>7731</v>
      </c>
      <c r="V1672" s="8" t="s">
        <v>13096</v>
      </c>
      <c r="W1672" s="8" t="s">
        <v>165</v>
      </c>
      <c r="X1672" s="8"/>
      <c r="Y1672" s="94" t="str">
        <f>VLOOKUP(D1672,TIPOLOGIA!A:F,6,0)</f>
        <v>TIPO I</v>
      </c>
      <c r="Z1672" s="94" t="str">
        <f>VLOOKUP(D1672,TIPOLOGIA!A:F,5,0)</f>
        <v>TERRESTRE</v>
      </c>
      <c r="AA1672" s="8" t="s">
        <v>11005</v>
      </c>
      <c r="AB1672" s="8">
        <v>1</v>
      </c>
      <c r="AC1672" s="86">
        <f>IF(W1672="SOPORTE_TELEFÓNICO",'BASE LIQUIDACION REDEBAN 2025'!$B$19,IF(AND(W1672="VISITA_TÉCNICA",Y1672="TIPO II"),'BASE LIQUIDACION REDEBAN 2025'!$B$18,'BASE LIQUIDACION REDEBAN 2025'!$B$17))</f>
        <v>35779.500569199998</v>
      </c>
      <c r="AD1672" s="86">
        <v>0</v>
      </c>
      <c r="AE1672" s="86">
        <f t="shared" si="26"/>
        <v>35779.500569199998</v>
      </c>
      <c r="AG1672" s="78"/>
    </row>
    <row r="1673" spans="1:33" s="49" customFormat="1">
      <c r="A1673" s="8" t="s">
        <v>90</v>
      </c>
      <c r="B1673" s="94" t="str">
        <f>VLOOKUP(A1673,'CENTRO DE COSTOS'!A:D,4,FALSE)</f>
        <v>JUAN SEBASTIÁN RÍOS CASTRILLÓN</v>
      </c>
      <c r="C1673" s="94" t="str">
        <f>VLOOKUP(A1673,'CENTRO DE COSTOS'!A:D,2,FALSE)</f>
        <v>0004-0005</v>
      </c>
      <c r="D1673" s="8">
        <v>5001</v>
      </c>
      <c r="E1673" s="8">
        <v>2770862</v>
      </c>
      <c r="F1673" s="8">
        <v>80085</v>
      </c>
      <c r="G1673" s="8" t="s">
        <v>6241</v>
      </c>
      <c r="H1673" s="8" t="s">
        <v>249</v>
      </c>
      <c r="I1673" s="8" t="s">
        <v>90</v>
      </c>
      <c r="J1673" s="8" t="s">
        <v>13097</v>
      </c>
      <c r="K1673" s="8" t="s">
        <v>160</v>
      </c>
      <c r="L1673" s="8" t="s">
        <v>13098</v>
      </c>
      <c r="M1673" s="183">
        <v>45922.333333333343</v>
      </c>
      <c r="N1673" s="183">
        <v>45925.636111111111</v>
      </c>
      <c r="O1673" s="8"/>
      <c r="P1673" s="8" t="s">
        <v>8318</v>
      </c>
      <c r="Q1673" s="8" t="s">
        <v>8318</v>
      </c>
      <c r="R1673" s="8" t="s">
        <v>162</v>
      </c>
      <c r="S1673" s="8" t="s">
        <v>162</v>
      </c>
      <c r="T1673" s="8" t="s">
        <v>6246</v>
      </c>
      <c r="U1673" s="8" t="s">
        <v>7731</v>
      </c>
      <c r="V1673" s="8" t="s">
        <v>13099</v>
      </c>
      <c r="W1673" s="8" t="s">
        <v>165</v>
      </c>
      <c r="X1673" s="8"/>
      <c r="Y1673" s="94" t="str">
        <f>VLOOKUP(D1673,TIPOLOGIA!A:F,6,0)</f>
        <v>TIPO I</v>
      </c>
      <c r="Z1673" s="94" t="str">
        <f>VLOOKUP(D1673,TIPOLOGIA!A:F,5,0)</f>
        <v>TERRESTRE</v>
      </c>
      <c r="AA1673" s="8" t="s">
        <v>11005</v>
      </c>
      <c r="AB1673" s="8">
        <v>1</v>
      </c>
      <c r="AC1673" s="86">
        <f>IF(W1673="SOPORTE_TELEFÓNICO",'BASE LIQUIDACION REDEBAN 2025'!$B$19,IF(AND(W1673="VISITA_TÉCNICA",Y1673="TIPO II"),'BASE LIQUIDACION REDEBAN 2025'!$B$18,'BASE LIQUIDACION REDEBAN 2025'!$B$17))</f>
        <v>35779.500569199998</v>
      </c>
      <c r="AD1673" s="86">
        <v>0</v>
      </c>
      <c r="AE1673" s="86">
        <f t="shared" si="26"/>
        <v>35779.500569199998</v>
      </c>
      <c r="AG1673" s="78"/>
    </row>
    <row r="1674" spans="1:33" s="49" customFormat="1">
      <c r="A1674" s="8" t="s">
        <v>90</v>
      </c>
      <c r="B1674" s="94" t="str">
        <f>VLOOKUP(A1674,'CENTRO DE COSTOS'!A:D,4,FALSE)</f>
        <v>JUAN SEBASTIÁN RÍOS CASTRILLÓN</v>
      </c>
      <c r="C1674" s="94" t="str">
        <f>VLOOKUP(A1674,'CENTRO DE COSTOS'!A:D,2,FALSE)</f>
        <v>0004-0005</v>
      </c>
      <c r="D1674" s="8">
        <v>5088</v>
      </c>
      <c r="E1674" s="8">
        <v>2770599</v>
      </c>
      <c r="F1674" s="8">
        <v>28240</v>
      </c>
      <c r="G1674" s="8" t="s">
        <v>6241</v>
      </c>
      <c r="H1674" s="8" t="s">
        <v>249</v>
      </c>
      <c r="I1674" s="8" t="s">
        <v>384</v>
      </c>
      <c r="J1674" s="8" t="s">
        <v>13100</v>
      </c>
      <c r="K1674" s="8" t="s">
        <v>160</v>
      </c>
      <c r="L1674" s="8" t="s">
        <v>13101</v>
      </c>
      <c r="M1674" s="183">
        <v>45922.333333333343</v>
      </c>
      <c r="N1674" s="183">
        <v>45925.636111111111</v>
      </c>
      <c r="O1674" s="8"/>
      <c r="P1674" s="8" t="s">
        <v>8318</v>
      </c>
      <c r="Q1674" s="8" t="s">
        <v>8318</v>
      </c>
      <c r="R1674" s="8" t="s">
        <v>243</v>
      </c>
      <c r="S1674" s="8" t="s">
        <v>365</v>
      </c>
      <c r="T1674" s="8" t="s">
        <v>6246</v>
      </c>
      <c r="U1674" s="8" t="s">
        <v>7731</v>
      </c>
      <c r="V1674" s="8" t="s">
        <v>13102</v>
      </c>
      <c r="W1674" s="8" t="s">
        <v>165</v>
      </c>
      <c r="X1674" s="8"/>
      <c r="Y1674" s="94" t="str">
        <f>VLOOKUP(D1674,TIPOLOGIA!A:F,6,0)</f>
        <v>TIPO I</v>
      </c>
      <c r="Z1674" s="94" t="str">
        <f>VLOOKUP(D1674,TIPOLOGIA!A:F,5,0)</f>
        <v>TERRESTRE</v>
      </c>
      <c r="AA1674" s="8" t="s">
        <v>11005</v>
      </c>
      <c r="AB1674" s="8">
        <v>1</v>
      </c>
      <c r="AC1674" s="86">
        <f>IF(W1674="SOPORTE_TELEFÓNICO",'BASE LIQUIDACION REDEBAN 2025'!$B$19,IF(AND(W1674="VISITA_TÉCNICA",Y1674="TIPO II"),'BASE LIQUIDACION REDEBAN 2025'!$B$18,'BASE LIQUIDACION REDEBAN 2025'!$B$17))</f>
        <v>35779.500569199998</v>
      </c>
      <c r="AD1674" s="86">
        <v>0</v>
      </c>
      <c r="AE1674" s="86">
        <f t="shared" si="26"/>
        <v>35779.500569199998</v>
      </c>
      <c r="AG1674" s="78"/>
    </row>
    <row r="1675" spans="1:33" s="49" customFormat="1">
      <c r="A1675" s="8" t="s">
        <v>90</v>
      </c>
      <c r="B1675" s="94" t="str">
        <f>VLOOKUP(A1675,'CENTRO DE COSTOS'!A:D,4,FALSE)</f>
        <v>JUAN SEBASTIÁN RÍOS CASTRILLÓN</v>
      </c>
      <c r="C1675" s="94" t="str">
        <f>VLOOKUP(A1675,'CENTRO DE COSTOS'!A:D,2,FALSE)</f>
        <v>0004-0005</v>
      </c>
      <c r="D1675" s="8">
        <v>5001</v>
      </c>
      <c r="E1675" s="8">
        <v>2770490</v>
      </c>
      <c r="F1675" s="8">
        <v>24679</v>
      </c>
      <c r="G1675" s="8" t="s">
        <v>6241</v>
      </c>
      <c r="H1675" s="8" t="s">
        <v>249</v>
      </c>
      <c r="I1675" s="8" t="s">
        <v>90</v>
      </c>
      <c r="J1675" s="8" t="s">
        <v>13103</v>
      </c>
      <c r="K1675" s="8" t="s">
        <v>160</v>
      </c>
      <c r="L1675" s="8" t="s">
        <v>13104</v>
      </c>
      <c r="M1675" s="183">
        <v>45922.333333333343</v>
      </c>
      <c r="N1675" s="183">
        <v>45925.637499999997</v>
      </c>
      <c r="O1675" s="8"/>
      <c r="P1675" s="8" t="s">
        <v>8318</v>
      </c>
      <c r="Q1675" s="8" t="s">
        <v>8318</v>
      </c>
      <c r="R1675" s="8" t="s">
        <v>243</v>
      </c>
      <c r="S1675" s="8" t="s">
        <v>365</v>
      </c>
      <c r="T1675" s="8" t="s">
        <v>6246</v>
      </c>
      <c r="U1675" s="8" t="s">
        <v>7731</v>
      </c>
      <c r="V1675" s="8" t="s">
        <v>13105</v>
      </c>
      <c r="W1675" s="8" t="s">
        <v>165</v>
      </c>
      <c r="X1675" s="8"/>
      <c r="Y1675" s="94" t="str">
        <f>VLOOKUP(D1675,TIPOLOGIA!A:F,6,0)</f>
        <v>TIPO I</v>
      </c>
      <c r="Z1675" s="94" t="str">
        <f>VLOOKUP(D1675,TIPOLOGIA!A:F,5,0)</f>
        <v>TERRESTRE</v>
      </c>
      <c r="AA1675" s="8" t="s">
        <v>11005</v>
      </c>
      <c r="AB1675" s="8">
        <v>1</v>
      </c>
      <c r="AC1675" s="86">
        <f>IF(W1675="SOPORTE_TELEFÓNICO",'BASE LIQUIDACION REDEBAN 2025'!$B$19,IF(AND(W1675="VISITA_TÉCNICA",Y1675="TIPO II"),'BASE LIQUIDACION REDEBAN 2025'!$B$18,'BASE LIQUIDACION REDEBAN 2025'!$B$17))</f>
        <v>35779.500569199998</v>
      </c>
      <c r="AD1675" s="86">
        <v>0</v>
      </c>
      <c r="AE1675" s="86">
        <f t="shared" si="26"/>
        <v>35779.500569199998</v>
      </c>
      <c r="AG1675" s="78"/>
    </row>
    <row r="1676" spans="1:33" s="49" customFormat="1">
      <c r="A1676" s="8" t="s">
        <v>90</v>
      </c>
      <c r="B1676" s="94" t="str">
        <f>VLOOKUP(A1676,'CENTRO DE COSTOS'!A:D,4,FALSE)</f>
        <v>JUAN SEBASTIÁN RÍOS CASTRILLÓN</v>
      </c>
      <c r="C1676" s="94" t="str">
        <f>VLOOKUP(A1676,'CENTRO DE COSTOS'!A:D,2,FALSE)</f>
        <v>0004-0005</v>
      </c>
      <c r="D1676" s="8">
        <v>5001</v>
      </c>
      <c r="E1676" s="8">
        <v>2770460</v>
      </c>
      <c r="F1676" s="8">
        <v>79922</v>
      </c>
      <c r="G1676" s="8" t="s">
        <v>6241</v>
      </c>
      <c r="H1676" s="8" t="s">
        <v>249</v>
      </c>
      <c r="I1676" s="8" t="s">
        <v>90</v>
      </c>
      <c r="J1676" s="8" t="s">
        <v>13106</v>
      </c>
      <c r="K1676" s="8" t="s">
        <v>160</v>
      </c>
      <c r="L1676" s="8" t="s">
        <v>13107</v>
      </c>
      <c r="M1676" s="183">
        <v>45922.333333333343</v>
      </c>
      <c r="N1676" s="183">
        <v>45925.637499999997</v>
      </c>
      <c r="O1676" s="8"/>
      <c r="P1676" s="8" t="s">
        <v>8318</v>
      </c>
      <c r="Q1676" s="8" t="s">
        <v>8318</v>
      </c>
      <c r="R1676" s="8" t="s">
        <v>243</v>
      </c>
      <c r="S1676" s="8" t="s">
        <v>244</v>
      </c>
      <c r="T1676" s="8" t="s">
        <v>6246</v>
      </c>
      <c r="U1676" s="8" t="s">
        <v>7731</v>
      </c>
      <c r="V1676" s="8" t="s">
        <v>13108</v>
      </c>
      <c r="W1676" s="8" t="s">
        <v>165</v>
      </c>
      <c r="X1676" s="8"/>
      <c r="Y1676" s="94" t="str">
        <f>VLOOKUP(D1676,TIPOLOGIA!A:F,6,0)</f>
        <v>TIPO I</v>
      </c>
      <c r="Z1676" s="94" t="str">
        <f>VLOOKUP(D1676,TIPOLOGIA!A:F,5,0)</f>
        <v>TERRESTRE</v>
      </c>
      <c r="AA1676" s="8" t="s">
        <v>11005</v>
      </c>
      <c r="AB1676" s="8">
        <v>1</v>
      </c>
      <c r="AC1676" s="86">
        <f>IF(W1676="SOPORTE_TELEFÓNICO",'BASE LIQUIDACION REDEBAN 2025'!$B$19,IF(AND(W1676="VISITA_TÉCNICA",Y1676="TIPO II"),'BASE LIQUIDACION REDEBAN 2025'!$B$18,'BASE LIQUIDACION REDEBAN 2025'!$B$17))</f>
        <v>35779.500569199998</v>
      </c>
      <c r="AD1676" s="86">
        <v>0</v>
      </c>
      <c r="AE1676" s="86">
        <f t="shared" si="26"/>
        <v>35779.500569199998</v>
      </c>
      <c r="AG1676" s="78"/>
    </row>
    <row r="1677" spans="1:33" s="49" customFormat="1">
      <c r="A1677" s="8" t="s">
        <v>90</v>
      </c>
      <c r="B1677" s="94" t="str">
        <f>VLOOKUP(A1677,'CENTRO DE COSTOS'!A:D,4,FALSE)</f>
        <v>JUAN SEBASTIÁN RÍOS CASTRILLÓN</v>
      </c>
      <c r="C1677" s="94" t="str">
        <f>VLOOKUP(A1677,'CENTRO DE COSTOS'!A:D,2,FALSE)</f>
        <v>0004-0005</v>
      </c>
      <c r="D1677" s="8">
        <v>5088</v>
      </c>
      <c r="E1677" s="8">
        <v>2771561</v>
      </c>
      <c r="F1677" s="8">
        <v>80224</v>
      </c>
      <c r="G1677" s="8" t="s">
        <v>6241</v>
      </c>
      <c r="H1677" s="8" t="s">
        <v>249</v>
      </c>
      <c r="I1677" s="8" t="s">
        <v>384</v>
      </c>
      <c r="J1677" s="8" t="s">
        <v>9337</v>
      </c>
      <c r="K1677" s="8" t="s">
        <v>160</v>
      </c>
      <c r="L1677" s="8" t="s">
        <v>13109</v>
      </c>
      <c r="M1677" s="183">
        <v>45922.342361111107</v>
      </c>
      <c r="N1677" s="183">
        <v>45925.638888888891</v>
      </c>
      <c r="O1677" s="8"/>
      <c r="P1677" s="8" t="s">
        <v>8318</v>
      </c>
      <c r="Q1677" s="8" t="s">
        <v>8318</v>
      </c>
      <c r="R1677" s="8" t="s">
        <v>243</v>
      </c>
      <c r="S1677" s="8" t="s">
        <v>365</v>
      </c>
      <c r="T1677" s="8" t="s">
        <v>6246</v>
      </c>
      <c r="U1677" s="8" t="s">
        <v>7731</v>
      </c>
      <c r="V1677" s="8" t="s">
        <v>13110</v>
      </c>
      <c r="W1677" s="8" t="s">
        <v>165</v>
      </c>
      <c r="X1677" s="8"/>
      <c r="Y1677" s="94" t="str">
        <f>VLOOKUP(D1677,TIPOLOGIA!A:F,6,0)</f>
        <v>TIPO I</v>
      </c>
      <c r="Z1677" s="94" t="str">
        <f>VLOOKUP(D1677,TIPOLOGIA!A:F,5,0)</f>
        <v>TERRESTRE</v>
      </c>
      <c r="AA1677" s="8" t="s">
        <v>11005</v>
      </c>
      <c r="AB1677" s="8">
        <v>1</v>
      </c>
      <c r="AC1677" s="86">
        <f>IF(W1677="SOPORTE_TELEFÓNICO",'BASE LIQUIDACION REDEBAN 2025'!$B$19,IF(AND(W1677="VISITA_TÉCNICA",Y1677="TIPO II"),'BASE LIQUIDACION REDEBAN 2025'!$B$18,'BASE LIQUIDACION REDEBAN 2025'!$B$17))</f>
        <v>35779.500569199998</v>
      </c>
      <c r="AD1677" s="86">
        <v>0</v>
      </c>
      <c r="AE1677" s="86">
        <f t="shared" si="26"/>
        <v>35779.500569199998</v>
      </c>
      <c r="AG1677" s="78"/>
    </row>
    <row r="1678" spans="1:33" s="49" customFormat="1">
      <c r="A1678" s="8" t="s">
        <v>90</v>
      </c>
      <c r="B1678" s="94" t="str">
        <f>VLOOKUP(A1678,'CENTRO DE COSTOS'!A:D,4,FALSE)</f>
        <v>JUAN SEBASTIÁN RÍOS CASTRILLÓN</v>
      </c>
      <c r="C1678" s="94" t="str">
        <f>VLOOKUP(A1678,'CENTRO DE COSTOS'!A:D,2,FALSE)</f>
        <v>0004-0005</v>
      </c>
      <c r="D1678" s="8">
        <v>5088</v>
      </c>
      <c r="E1678" s="8">
        <v>2770602</v>
      </c>
      <c r="F1678" s="8">
        <v>77832</v>
      </c>
      <c r="G1678" s="8" t="s">
        <v>6241</v>
      </c>
      <c r="H1678" s="8" t="s">
        <v>249</v>
      </c>
      <c r="I1678" s="8" t="s">
        <v>384</v>
      </c>
      <c r="J1678" s="8" t="s">
        <v>4176</v>
      </c>
      <c r="K1678" s="8" t="s">
        <v>160</v>
      </c>
      <c r="L1678" s="8" t="s">
        <v>13111</v>
      </c>
      <c r="M1678" s="183">
        <v>45922.333333333343</v>
      </c>
      <c r="N1678" s="183">
        <v>45925.638888888891</v>
      </c>
      <c r="O1678" s="8"/>
      <c r="P1678" s="8" t="s">
        <v>8318</v>
      </c>
      <c r="Q1678" s="8" t="s">
        <v>8318</v>
      </c>
      <c r="R1678" s="8" t="s">
        <v>6245</v>
      </c>
      <c r="S1678" s="8" t="s">
        <v>6245</v>
      </c>
      <c r="T1678" s="8" t="s">
        <v>6246</v>
      </c>
      <c r="U1678" s="8" t="s">
        <v>7731</v>
      </c>
      <c r="V1678" s="8" t="s">
        <v>13112</v>
      </c>
      <c r="W1678" s="8" t="s">
        <v>165</v>
      </c>
      <c r="X1678" s="8"/>
      <c r="Y1678" s="94" t="str">
        <f>VLOOKUP(D1678,TIPOLOGIA!A:F,6,0)</f>
        <v>TIPO I</v>
      </c>
      <c r="Z1678" s="94" t="str">
        <f>VLOOKUP(D1678,TIPOLOGIA!A:F,5,0)</f>
        <v>TERRESTRE</v>
      </c>
      <c r="AA1678" s="8" t="s">
        <v>11005</v>
      </c>
      <c r="AB1678" s="8">
        <v>1</v>
      </c>
      <c r="AC1678" s="86">
        <f>IF(W1678="SOPORTE_TELEFÓNICO",'BASE LIQUIDACION REDEBAN 2025'!$B$19,IF(AND(W1678="VISITA_TÉCNICA",Y1678="TIPO II"),'BASE LIQUIDACION REDEBAN 2025'!$B$18,'BASE LIQUIDACION REDEBAN 2025'!$B$17))</f>
        <v>35779.500569199998</v>
      </c>
      <c r="AD1678" s="86">
        <v>0</v>
      </c>
      <c r="AE1678" s="86">
        <f t="shared" si="26"/>
        <v>35779.500569199998</v>
      </c>
      <c r="AG1678" s="78"/>
    </row>
    <row r="1679" spans="1:33" s="49" customFormat="1">
      <c r="A1679" s="8" t="s">
        <v>90</v>
      </c>
      <c r="B1679" s="94" t="str">
        <f>VLOOKUP(A1679,'CENTRO DE COSTOS'!A:D,4,FALSE)</f>
        <v>JUAN SEBASTIÁN RÍOS CASTRILLÓN</v>
      </c>
      <c r="C1679" s="94" t="str">
        <f>VLOOKUP(A1679,'CENTRO DE COSTOS'!A:D,2,FALSE)</f>
        <v>0004-0005</v>
      </c>
      <c r="D1679" s="8">
        <v>5001</v>
      </c>
      <c r="E1679" s="8">
        <v>2774657</v>
      </c>
      <c r="F1679" s="8">
        <v>79266</v>
      </c>
      <c r="G1679" s="8" t="s">
        <v>6241</v>
      </c>
      <c r="H1679" s="8" t="s">
        <v>249</v>
      </c>
      <c r="I1679" s="8" t="s">
        <v>90</v>
      </c>
      <c r="J1679" s="8" t="s">
        <v>9974</v>
      </c>
      <c r="K1679" s="8" t="s">
        <v>160</v>
      </c>
      <c r="L1679" s="8" t="s">
        <v>13113</v>
      </c>
      <c r="M1679" s="183">
        <v>45922.49722222222</v>
      </c>
      <c r="N1679" s="183">
        <v>45925.640277777777</v>
      </c>
      <c r="O1679" s="8"/>
      <c r="P1679" s="8" t="s">
        <v>8318</v>
      </c>
      <c r="Q1679" s="8" t="s">
        <v>8318</v>
      </c>
      <c r="R1679" s="8" t="s">
        <v>243</v>
      </c>
      <c r="S1679" s="8" t="s">
        <v>244</v>
      </c>
      <c r="T1679" s="8" t="s">
        <v>6246</v>
      </c>
      <c r="U1679" s="8" t="s">
        <v>7731</v>
      </c>
      <c r="V1679" s="8" t="s">
        <v>13114</v>
      </c>
      <c r="W1679" s="8" t="s">
        <v>165</v>
      </c>
      <c r="X1679" s="8"/>
      <c r="Y1679" s="94" t="str">
        <f>VLOOKUP(D1679,TIPOLOGIA!A:F,6,0)</f>
        <v>TIPO I</v>
      </c>
      <c r="Z1679" s="94" t="str">
        <f>VLOOKUP(D1679,TIPOLOGIA!A:F,5,0)</f>
        <v>TERRESTRE</v>
      </c>
      <c r="AA1679" s="8" t="s">
        <v>11005</v>
      </c>
      <c r="AB1679" s="8">
        <v>1</v>
      </c>
      <c r="AC1679" s="86">
        <f>IF(W1679="SOPORTE_TELEFÓNICO",'BASE LIQUIDACION REDEBAN 2025'!$B$19,IF(AND(W1679="VISITA_TÉCNICA",Y1679="TIPO II"),'BASE LIQUIDACION REDEBAN 2025'!$B$18,'BASE LIQUIDACION REDEBAN 2025'!$B$17))</f>
        <v>35779.500569199998</v>
      </c>
      <c r="AD1679" s="86">
        <v>0</v>
      </c>
      <c r="AE1679" s="86">
        <f t="shared" si="26"/>
        <v>35779.500569199998</v>
      </c>
      <c r="AG1679" s="78"/>
    </row>
    <row r="1680" spans="1:33" s="49" customFormat="1">
      <c r="A1680" s="8" t="s">
        <v>90</v>
      </c>
      <c r="B1680" s="94" t="str">
        <f>VLOOKUP(A1680,'CENTRO DE COSTOS'!A:D,4,FALSE)</f>
        <v>JUAN SEBASTIÁN RÍOS CASTRILLÓN</v>
      </c>
      <c r="C1680" s="94" t="str">
        <f>VLOOKUP(A1680,'CENTRO DE COSTOS'!A:D,2,FALSE)</f>
        <v>0004-0005</v>
      </c>
      <c r="D1680" s="8">
        <v>5001</v>
      </c>
      <c r="E1680" s="8">
        <v>2773964</v>
      </c>
      <c r="F1680" s="8">
        <v>80637</v>
      </c>
      <c r="G1680" s="8" t="s">
        <v>6241</v>
      </c>
      <c r="H1680" s="8" t="s">
        <v>249</v>
      </c>
      <c r="I1680" s="8" t="s">
        <v>90</v>
      </c>
      <c r="J1680" s="8" t="s">
        <v>13115</v>
      </c>
      <c r="K1680" s="8" t="s">
        <v>160</v>
      </c>
      <c r="L1680" s="8" t="s">
        <v>13116</v>
      </c>
      <c r="M1680" s="183">
        <v>45922.456944444442</v>
      </c>
      <c r="N1680" s="183">
        <v>45925.640277777777</v>
      </c>
      <c r="O1680" s="8"/>
      <c r="P1680" s="8" t="s">
        <v>8318</v>
      </c>
      <c r="Q1680" s="8" t="s">
        <v>8318</v>
      </c>
      <c r="R1680" s="8" t="s">
        <v>162</v>
      </c>
      <c r="S1680" s="8" t="s">
        <v>162</v>
      </c>
      <c r="T1680" s="8" t="s">
        <v>6246</v>
      </c>
      <c r="U1680" s="8" t="s">
        <v>7731</v>
      </c>
      <c r="V1680" s="8" t="s">
        <v>13117</v>
      </c>
      <c r="W1680" s="8" t="s">
        <v>165</v>
      </c>
      <c r="X1680" s="8"/>
      <c r="Y1680" s="94" t="str">
        <f>VLOOKUP(D1680,TIPOLOGIA!A:F,6,0)</f>
        <v>TIPO I</v>
      </c>
      <c r="Z1680" s="94" t="str">
        <f>VLOOKUP(D1680,TIPOLOGIA!A:F,5,0)</f>
        <v>TERRESTRE</v>
      </c>
      <c r="AA1680" s="8" t="s">
        <v>11005</v>
      </c>
      <c r="AB1680" s="8">
        <v>1</v>
      </c>
      <c r="AC1680" s="86">
        <f>IF(W1680="SOPORTE_TELEFÓNICO",'BASE LIQUIDACION REDEBAN 2025'!$B$19,IF(AND(W1680="VISITA_TÉCNICA",Y1680="TIPO II"),'BASE LIQUIDACION REDEBAN 2025'!$B$18,'BASE LIQUIDACION REDEBAN 2025'!$B$17))</f>
        <v>35779.500569199998</v>
      </c>
      <c r="AD1680" s="86">
        <v>0</v>
      </c>
      <c r="AE1680" s="86">
        <f t="shared" si="26"/>
        <v>35779.500569199998</v>
      </c>
      <c r="AG1680" s="78"/>
    </row>
    <row r="1681" spans="1:33" s="49" customFormat="1">
      <c r="A1681" s="8" t="s">
        <v>90</v>
      </c>
      <c r="B1681" s="94" t="str">
        <f>VLOOKUP(A1681,'CENTRO DE COSTOS'!A:D,4,FALSE)</f>
        <v>JUAN SEBASTIÁN RÍOS CASTRILLÓN</v>
      </c>
      <c r="C1681" s="94" t="str">
        <f>VLOOKUP(A1681,'CENTRO DE COSTOS'!A:D,2,FALSE)</f>
        <v>0004-0005</v>
      </c>
      <c r="D1681" s="8">
        <v>5001</v>
      </c>
      <c r="E1681" s="8">
        <v>2788026</v>
      </c>
      <c r="F1681" s="8">
        <v>79264</v>
      </c>
      <c r="G1681" s="8" t="s">
        <v>6241</v>
      </c>
      <c r="H1681" s="8" t="s">
        <v>249</v>
      </c>
      <c r="I1681" s="8" t="s">
        <v>90</v>
      </c>
      <c r="J1681" s="8" t="s">
        <v>13118</v>
      </c>
      <c r="K1681" s="8" t="s">
        <v>160</v>
      </c>
      <c r="L1681" s="8" t="s">
        <v>13119</v>
      </c>
      <c r="M1681" s="183">
        <v>45924.507638888892</v>
      </c>
      <c r="N1681" s="183">
        <v>45925.64166666667</v>
      </c>
      <c r="O1681" s="8"/>
      <c r="P1681" s="8" t="s">
        <v>8318</v>
      </c>
      <c r="Q1681" s="8" t="s">
        <v>8318</v>
      </c>
      <c r="R1681" s="8" t="s">
        <v>243</v>
      </c>
      <c r="S1681" s="8" t="s">
        <v>244</v>
      </c>
      <c r="T1681" s="8" t="s">
        <v>6246</v>
      </c>
      <c r="U1681" s="8" t="s">
        <v>7731</v>
      </c>
      <c r="V1681" s="8" t="s">
        <v>13120</v>
      </c>
      <c r="W1681" s="8" t="s">
        <v>165</v>
      </c>
      <c r="X1681" s="8"/>
      <c r="Y1681" s="94" t="str">
        <f>VLOOKUP(D1681,TIPOLOGIA!A:F,6,0)</f>
        <v>TIPO I</v>
      </c>
      <c r="Z1681" s="94" t="str">
        <f>VLOOKUP(D1681,TIPOLOGIA!A:F,5,0)</f>
        <v>TERRESTRE</v>
      </c>
      <c r="AA1681" s="8" t="s">
        <v>11005</v>
      </c>
      <c r="AB1681" s="8">
        <v>1</v>
      </c>
      <c r="AC1681" s="86">
        <f>IF(W1681="SOPORTE_TELEFÓNICO",'BASE LIQUIDACION REDEBAN 2025'!$B$19,IF(AND(W1681="VISITA_TÉCNICA",Y1681="TIPO II"),'BASE LIQUIDACION REDEBAN 2025'!$B$18,'BASE LIQUIDACION REDEBAN 2025'!$B$17))</f>
        <v>35779.500569199998</v>
      </c>
      <c r="AD1681" s="86">
        <v>0</v>
      </c>
      <c r="AE1681" s="86">
        <f t="shared" si="26"/>
        <v>35779.500569199998</v>
      </c>
      <c r="AG1681" s="78"/>
    </row>
    <row r="1682" spans="1:33" s="49" customFormat="1">
      <c r="A1682" s="8" t="s">
        <v>87</v>
      </c>
      <c r="B1682" s="94" t="str">
        <f>VLOOKUP(A1682,'CENTRO DE COSTOS'!A:D,4,FALSE)</f>
        <v>DIEGO FERNANDO HENAO CARDONA</v>
      </c>
      <c r="C1682" s="94" t="str">
        <f>VLOOKUP(A1682,'CENTRO DE COSTOS'!A:D,2,FALSE)</f>
        <v>0004-0002</v>
      </c>
      <c r="D1682" s="8">
        <v>17614</v>
      </c>
      <c r="E1682" s="8">
        <v>2787243</v>
      </c>
      <c r="F1682" s="8">
        <v>55693</v>
      </c>
      <c r="G1682" s="8" t="s">
        <v>6241</v>
      </c>
      <c r="H1682" s="8" t="s">
        <v>269</v>
      </c>
      <c r="I1682" s="8" t="s">
        <v>270</v>
      </c>
      <c r="J1682" s="8" t="s">
        <v>13121</v>
      </c>
      <c r="K1682" s="8" t="s">
        <v>160</v>
      </c>
      <c r="L1682" s="8" t="s">
        <v>13122</v>
      </c>
      <c r="M1682" s="183">
        <v>45924.464583333327</v>
      </c>
      <c r="N1682" s="183">
        <v>45925.64166666667</v>
      </c>
      <c r="O1682" s="8"/>
      <c r="P1682" s="8" t="s">
        <v>8318</v>
      </c>
      <c r="Q1682" s="8" t="s">
        <v>8318</v>
      </c>
      <c r="R1682" s="8" t="s">
        <v>243</v>
      </c>
      <c r="S1682" s="8" t="s">
        <v>365</v>
      </c>
      <c r="T1682" s="8" t="s">
        <v>6246</v>
      </c>
      <c r="U1682" s="8" t="s">
        <v>7731</v>
      </c>
      <c r="V1682" s="8" t="s">
        <v>13123</v>
      </c>
      <c r="W1682" s="8" t="s">
        <v>8320</v>
      </c>
      <c r="X1682" s="8"/>
      <c r="Y1682" s="94" t="str">
        <f>VLOOKUP(D1682,TIPOLOGIA!A:F,6,0)</f>
        <v>TIPO II</v>
      </c>
      <c r="Z1682" s="94" t="str">
        <f>VLOOKUP(D1682,TIPOLOGIA!A:F,5,0)</f>
        <v>TERRESTRE</v>
      </c>
      <c r="AA1682" s="8" t="s">
        <v>287</v>
      </c>
      <c r="AB1682" s="8">
        <v>0</v>
      </c>
      <c r="AC1682" s="86">
        <f>IF(W1682="SOPORTE_TELEFÓNICO",'BASE LIQUIDACION REDEBAN 2025'!$B$19,IF(AND(W1682="VISITA_TÉCNICA",Y1682="TIPO II"),'BASE LIQUIDACION REDEBAN 2025'!$B$18,'BASE LIQUIDACION REDEBAN 2025'!$B$17))</f>
        <v>35779.500569199998</v>
      </c>
      <c r="AD1682" s="86">
        <v>0</v>
      </c>
      <c r="AE1682" s="86">
        <f t="shared" si="26"/>
        <v>35779.500569199998</v>
      </c>
      <c r="AG1682" s="78"/>
    </row>
    <row r="1683" spans="1:33" s="49" customFormat="1">
      <c r="A1683" s="8" t="s">
        <v>90</v>
      </c>
      <c r="B1683" s="94" t="str">
        <f>VLOOKUP(A1683,'CENTRO DE COSTOS'!A:D,4,FALSE)</f>
        <v>JUAN SEBASTIÁN RÍOS CASTRILLÓN</v>
      </c>
      <c r="C1683" s="94" t="str">
        <f>VLOOKUP(A1683,'CENTRO DE COSTOS'!A:D,2,FALSE)</f>
        <v>0004-0005</v>
      </c>
      <c r="D1683" s="8">
        <v>5001</v>
      </c>
      <c r="E1683" s="8">
        <v>2783698</v>
      </c>
      <c r="F1683" s="8">
        <v>10268</v>
      </c>
      <c r="G1683" s="8" t="s">
        <v>6241</v>
      </c>
      <c r="H1683" s="8" t="s">
        <v>249</v>
      </c>
      <c r="I1683" s="8" t="s">
        <v>90</v>
      </c>
      <c r="J1683" s="8" t="s">
        <v>13124</v>
      </c>
      <c r="K1683" s="8" t="s">
        <v>160</v>
      </c>
      <c r="L1683" s="8" t="s">
        <v>13125</v>
      </c>
      <c r="M1683" s="183">
        <v>45923.691666666673</v>
      </c>
      <c r="N1683" s="183">
        <v>45925.64166666667</v>
      </c>
      <c r="O1683" s="8"/>
      <c r="P1683" s="8" t="s">
        <v>8318</v>
      </c>
      <c r="Q1683" s="8" t="s">
        <v>8318</v>
      </c>
      <c r="R1683" s="8" t="s">
        <v>6245</v>
      </c>
      <c r="S1683" s="8" t="s">
        <v>6245</v>
      </c>
      <c r="T1683" s="8" t="s">
        <v>6246</v>
      </c>
      <c r="U1683" s="8" t="s">
        <v>7731</v>
      </c>
      <c r="V1683" s="8" t="s">
        <v>13126</v>
      </c>
      <c r="W1683" s="8" t="s">
        <v>165</v>
      </c>
      <c r="X1683" s="8"/>
      <c r="Y1683" s="94" t="str">
        <f>VLOOKUP(D1683,TIPOLOGIA!A:F,6,0)</f>
        <v>TIPO I</v>
      </c>
      <c r="Z1683" s="94" t="str">
        <f>VLOOKUP(D1683,TIPOLOGIA!A:F,5,0)</f>
        <v>TERRESTRE</v>
      </c>
      <c r="AA1683" s="8" t="s">
        <v>11005</v>
      </c>
      <c r="AB1683" s="8">
        <v>1</v>
      </c>
      <c r="AC1683" s="86">
        <f>IF(W1683="SOPORTE_TELEFÓNICO",'BASE LIQUIDACION REDEBAN 2025'!$B$19,IF(AND(W1683="VISITA_TÉCNICA",Y1683="TIPO II"),'BASE LIQUIDACION REDEBAN 2025'!$B$18,'BASE LIQUIDACION REDEBAN 2025'!$B$17))</f>
        <v>35779.500569199998</v>
      </c>
      <c r="AD1683" s="86">
        <v>0</v>
      </c>
      <c r="AE1683" s="86">
        <f t="shared" si="26"/>
        <v>35779.500569199998</v>
      </c>
      <c r="AG1683" s="78"/>
    </row>
    <row r="1684" spans="1:33" s="49" customFormat="1">
      <c r="A1684" s="8" t="s">
        <v>90</v>
      </c>
      <c r="B1684" s="94" t="str">
        <f>VLOOKUP(A1684,'CENTRO DE COSTOS'!A:D,4,FALSE)</f>
        <v>JUAN SEBASTIÁN RÍOS CASTRILLÓN</v>
      </c>
      <c r="C1684" s="94" t="str">
        <f>VLOOKUP(A1684,'CENTRO DE COSTOS'!A:D,2,FALSE)</f>
        <v>0004-0005</v>
      </c>
      <c r="D1684" s="8">
        <v>5001</v>
      </c>
      <c r="E1684" s="8">
        <v>2788044</v>
      </c>
      <c r="F1684" s="8">
        <v>31132</v>
      </c>
      <c r="G1684" s="8" t="s">
        <v>6241</v>
      </c>
      <c r="H1684" s="8" t="s">
        <v>249</v>
      </c>
      <c r="I1684" s="8" t="s">
        <v>90</v>
      </c>
      <c r="J1684" s="8" t="s">
        <v>13127</v>
      </c>
      <c r="K1684" s="8" t="s">
        <v>160</v>
      </c>
      <c r="L1684" s="8" t="s">
        <v>13128</v>
      </c>
      <c r="M1684" s="183">
        <v>45924.515277777777</v>
      </c>
      <c r="N1684" s="183">
        <v>45925.642361111109</v>
      </c>
      <c r="O1684" s="8"/>
      <c r="P1684" s="8" t="s">
        <v>8318</v>
      </c>
      <c r="Q1684" s="8" t="s">
        <v>8318</v>
      </c>
      <c r="R1684" s="8" t="s">
        <v>243</v>
      </c>
      <c r="S1684" s="8" t="s">
        <v>365</v>
      </c>
      <c r="T1684" s="8" t="s">
        <v>6246</v>
      </c>
      <c r="U1684" s="8" t="s">
        <v>7731</v>
      </c>
      <c r="V1684" s="8" t="s">
        <v>13129</v>
      </c>
      <c r="W1684" s="8" t="s">
        <v>165</v>
      </c>
      <c r="X1684" s="8"/>
      <c r="Y1684" s="94" t="str">
        <f>VLOOKUP(D1684,TIPOLOGIA!A:F,6,0)</f>
        <v>TIPO I</v>
      </c>
      <c r="Z1684" s="94" t="str">
        <f>VLOOKUP(D1684,TIPOLOGIA!A:F,5,0)</f>
        <v>TERRESTRE</v>
      </c>
      <c r="AA1684" s="8" t="s">
        <v>11005</v>
      </c>
      <c r="AB1684" s="8">
        <v>1</v>
      </c>
      <c r="AC1684" s="86">
        <f>IF(W1684="SOPORTE_TELEFÓNICO",'BASE LIQUIDACION REDEBAN 2025'!$B$19,IF(AND(W1684="VISITA_TÉCNICA",Y1684="TIPO II"),'BASE LIQUIDACION REDEBAN 2025'!$B$18,'BASE LIQUIDACION REDEBAN 2025'!$B$17))</f>
        <v>35779.500569199998</v>
      </c>
      <c r="AD1684" s="86">
        <v>0</v>
      </c>
      <c r="AE1684" s="86">
        <f t="shared" si="26"/>
        <v>35779.500569199998</v>
      </c>
      <c r="AG1684" s="78"/>
    </row>
    <row r="1685" spans="1:33" s="49" customFormat="1">
      <c r="A1685" s="8" t="s">
        <v>96</v>
      </c>
      <c r="B1685" s="94" t="str">
        <f>VLOOKUP(A1685,'CENTRO DE COSTOS'!A:D,4,FALSE)</f>
        <v>JOSE MAURICIO HERNANDEZ ROJAS</v>
      </c>
      <c r="C1685" s="94" t="str">
        <f>VLOOKUP(A1685,'CENTRO DE COSTOS'!A:D,2,FALSE)</f>
        <v>0004-0001</v>
      </c>
      <c r="D1685" s="8">
        <v>47001</v>
      </c>
      <c r="E1685" s="8">
        <v>2787611</v>
      </c>
      <c r="F1685" s="8">
        <v>37742</v>
      </c>
      <c r="G1685" s="8" t="s">
        <v>6241</v>
      </c>
      <c r="H1685" s="8" t="s">
        <v>438</v>
      </c>
      <c r="I1685" s="8" t="s">
        <v>96</v>
      </c>
      <c r="J1685" s="8" t="s">
        <v>13130</v>
      </c>
      <c r="K1685" s="8" t="s">
        <v>160</v>
      </c>
      <c r="L1685" s="8" t="s">
        <v>13131</v>
      </c>
      <c r="M1685" s="183">
        <v>45924.477777777778</v>
      </c>
      <c r="N1685" s="183">
        <v>45925.649305555547</v>
      </c>
      <c r="O1685" s="8"/>
      <c r="P1685" s="8" t="s">
        <v>8318</v>
      </c>
      <c r="Q1685" s="8" t="s">
        <v>8318</v>
      </c>
      <c r="R1685" s="8" t="s">
        <v>6245</v>
      </c>
      <c r="S1685" s="8" t="s">
        <v>6245</v>
      </c>
      <c r="T1685" s="8" t="s">
        <v>6246</v>
      </c>
      <c r="U1685" s="8" t="s">
        <v>7731</v>
      </c>
      <c r="V1685" s="8" t="s">
        <v>13132</v>
      </c>
      <c r="W1685" s="8" t="s">
        <v>8320</v>
      </c>
      <c r="X1685" s="8"/>
      <c r="Y1685" s="94" t="str">
        <f>VLOOKUP(D1685,TIPOLOGIA!A:F,6,0)</f>
        <v>TIPO I</v>
      </c>
      <c r="Z1685" s="94" t="str">
        <f>VLOOKUP(D1685,TIPOLOGIA!A:F,5,0)</f>
        <v>TERRESTRE</v>
      </c>
      <c r="AA1685" s="8" t="s">
        <v>442</v>
      </c>
      <c r="AB1685" s="8">
        <v>0</v>
      </c>
      <c r="AC1685" s="86">
        <f>IF(W1685="SOPORTE_TELEFÓNICO",'BASE LIQUIDACION REDEBAN 2025'!$B$19,IF(AND(W1685="VISITA_TÉCNICA",Y1685="TIPO II"),'BASE LIQUIDACION REDEBAN 2025'!$B$18,'BASE LIQUIDACION REDEBAN 2025'!$B$17))</f>
        <v>35779.500569199998</v>
      </c>
      <c r="AD1685" s="86">
        <v>0</v>
      </c>
      <c r="AE1685" s="86">
        <f t="shared" si="26"/>
        <v>35779.500569199998</v>
      </c>
      <c r="AG1685" s="78"/>
    </row>
    <row r="1686" spans="1:33" s="49" customFormat="1">
      <c r="A1686" s="8" t="s">
        <v>72</v>
      </c>
      <c r="B1686" s="94" t="str">
        <f>VLOOKUP(A1686,'CENTRO DE COSTOS'!A:D,4,FALSE)</f>
        <v>MIGUEL JULIÁN HERNÁNDEZ GUARÍN</v>
      </c>
      <c r="C1686" s="94" t="str">
        <f>VLOOKUP(A1686,'CENTRO DE COSTOS'!A:D,2,FALSE)</f>
        <v>0004-0008</v>
      </c>
      <c r="D1686" s="8">
        <v>68679</v>
      </c>
      <c r="E1686" s="8">
        <v>2778420</v>
      </c>
      <c r="F1686" s="8">
        <v>23110</v>
      </c>
      <c r="G1686" s="8" t="s">
        <v>6241</v>
      </c>
      <c r="H1686" s="8" t="s">
        <v>224</v>
      </c>
      <c r="I1686" s="8" t="s">
        <v>225</v>
      </c>
      <c r="J1686" s="8" t="s">
        <v>13133</v>
      </c>
      <c r="K1686" s="8" t="s">
        <v>160</v>
      </c>
      <c r="L1686" s="8" t="s">
        <v>13134</v>
      </c>
      <c r="M1686" s="183">
        <v>45923.333333333343</v>
      </c>
      <c r="N1686" s="183">
        <v>45925.660416666673</v>
      </c>
      <c r="O1686" s="8"/>
      <c r="P1686" s="8" t="s">
        <v>8318</v>
      </c>
      <c r="Q1686" s="8" t="s">
        <v>8318</v>
      </c>
      <c r="R1686" s="8" t="s">
        <v>357</v>
      </c>
      <c r="S1686" s="8" t="s">
        <v>1266</v>
      </c>
      <c r="T1686" s="8" t="s">
        <v>6246</v>
      </c>
      <c r="U1686" s="8" t="s">
        <v>7731</v>
      </c>
      <c r="V1686" s="8" t="s">
        <v>13135</v>
      </c>
      <c r="W1686" s="8" t="s">
        <v>8320</v>
      </c>
      <c r="X1686" s="8"/>
      <c r="Y1686" s="94" t="str">
        <f>VLOOKUP(D1686,TIPOLOGIA!A:F,6,0)</f>
        <v>TIPO II</v>
      </c>
      <c r="Z1686" s="94" t="str">
        <f>VLOOKUP(D1686,TIPOLOGIA!A:F,5,0)</f>
        <v>TERRESTRE</v>
      </c>
      <c r="AA1686" s="8" t="s">
        <v>319</v>
      </c>
      <c r="AB1686" s="8">
        <v>0</v>
      </c>
      <c r="AC1686" s="86">
        <f>IF(W1686="SOPORTE_TELEFÓNICO",'BASE LIQUIDACION REDEBAN 2025'!$B$19,IF(AND(W1686="VISITA_TÉCNICA",Y1686="TIPO II"),'BASE LIQUIDACION REDEBAN 2025'!$B$18,'BASE LIQUIDACION REDEBAN 2025'!$B$17))</f>
        <v>35779.500569199998</v>
      </c>
      <c r="AD1686" s="86">
        <v>0</v>
      </c>
      <c r="AE1686" s="86">
        <f t="shared" si="26"/>
        <v>35779.500569199998</v>
      </c>
      <c r="AG1686" s="78"/>
    </row>
    <row r="1687" spans="1:33" s="49" customFormat="1">
      <c r="A1687" s="8" t="s">
        <v>100</v>
      </c>
      <c r="B1687" s="94" t="str">
        <f>VLOOKUP(A1687,'CENTRO DE COSTOS'!A:D,4,FALSE)</f>
        <v>KEVIN ALEXIS CORZO BUSTOS</v>
      </c>
      <c r="C1687" s="94" t="str">
        <f>VLOOKUP(A1687,'CENTRO DE COSTOS'!A:D,2,FALSE)</f>
        <v>0004-0007</v>
      </c>
      <c r="D1687" s="8">
        <v>50711</v>
      </c>
      <c r="E1687" s="8">
        <v>2777850</v>
      </c>
      <c r="F1687" s="8">
        <v>79875</v>
      </c>
      <c r="G1687" s="8" t="s">
        <v>6241</v>
      </c>
      <c r="H1687" s="8" t="s">
        <v>216</v>
      </c>
      <c r="I1687" s="8" t="s">
        <v>8770</v>
      </c>
      <c r="J1687" s="8" t="s">
        <v>8771</v>
      </c>
      <c r="K1687" s="8" t="s">
        <v>160</v>
      </c>
      <c r="L1687" s="8" t="s">
        <v>13136</v>
      </c>
      <c r="M1687" s="183">
        <v>45923.333333333343</v>
      </c>
      <c r="N1687" s="183">
        <v>45925.660416666673</v>
      </c>
      <c r="O1687" s="8"/>
      <c r="P1687" s="8" t="s">
        <v>8318</v>
      </c>
      <c r="Q1687" s="8" t="s">
        <v>8318</v>
      </c>
      <c r="R1687" s="8" t="s">
        <v>162</v>
      </c>
      <c r="S1687" s="8" t="s">
        <v>162</v>
      </c>
      <c r="T1687" s="8" t="s">
        <v>6246</v>
      </c>
      <c r="U1687" s="8" t="s">
        <v>7731</v>
      </c>
      <c r="V1687" s="8" t="s">
        <v>13137</v>
      </c>
      <c r="W1687" s="8" t="s">
        <v>8320</v>
      </c>
      <c r="X1687" s="8"/>
      <c r="Y1687" s="94" t="str">
        <f>VLOOKUP(D1687,TIPOLOGIA!A:F,6,0)</f>
        <v>TIPO III</v>
      </c>
      <c r="Z1687" s="94" t="str">
        <f>VLOOKUP(D1687,TIPOLOGIA!A:F,5,0)</f>
        <v>TERRESTRE</v>
      </c>
      <c r="AA1687" s="8" t="s">
        <v>1928</v>
      </c>
      <c r="AB1687" s="8">
        <v>0</v>
      </c>
      <c r="AC1687" s="86">
        <f>IF(W1687="SOPORTE_TELEFÓNICO",'BASE LIQUIDACION REDEBAN 2025'!$B$19,IF(AND(W1687="VISITA_TÉCNICA",Y1687="TIPO II"),'BASE LIQUIDACION REDEBAN 2025'!$B$18,'BASE LIQUIDACION REDEBAN 2025'!$B$17))</f>
        <v>35779.500569199998</v>
      </c>
      <c r="AD1687" s="86">
        <v>0</v>
      </c>
      <c r="AE1687" s="86">
        <f t="shared" si="26"/>
        <v>35779.500569199998</v>
      </c>
      <c r="AG1687" s="78"/>
    </row>
    <row r="1688" spans="1:33" s="49" customFormat="1">
      <c r="A1688" s="8" t="s">
        <v>87</v>
      </c>
      <c r="B1688" s="94" t="str">
        <f>VLOOKUP(A1688,'CENTRO DE COSTOS'!A:D,4,FALSE)</f>
        <v>DIEGO FERNANDO HENAO CARDONA</v>
      </c>
      <c r="C1688" s="94" t="str">
        <f>VLOOKUP(A1688,'CENTRO DE COSTOS'!A:D,2,FALSE)</f>
        <v>0004-0002</v>
      </c>
      <c r="D1688" s="8">
        <v>17524</v>
      </c>
      <c r="E1688" s="8">
        <v>2776014</v>
      </c>
      <c r="F1688" s="8">
        <v>38140</v>
      </c>
      <c r="G1688" s="8" t="s">
        <v>6241</v>
      </c>
      <c r="H1688" s="8" t="s">
        <v>269</v>
      </c>
      <c r="I1688" s="8" t="s">
        <v>9279</v>
      </c>
      <c r="J1688" s="8" t="s">
        <v>13138</v>
      </c>
      <c r="K1688" s="8" t="s">
        <v>160</v>
      </c>
      <c r="L1688" s="8" t="s">
        <v>13139</v>
      </c>
      <c r="M1688" s="183">
        <v>45922.613194444442</v>
      </c>
      <c r="N1688" s="183">
        <v>45925.661111111112</v>
      </c>
      <c r="O1688" s="8"/>
      <c r="P1688" s="8" t="s">
        <v>8318</v>
      </c>
      <c r="Q1688" s="8" t="s">
        <v>8318</v>
      </c>
      <c r="R1688" s="8" t="s">
        <v>6245</v>
      </c>
      <c r="S1688" s="8" t="s">
        <v>6245</v>
      </c>
      <c r="T1688" s="8" t="s">
        <v>6246</v>
      </c>
      <c r="U1688" s="8" t="s">
        <v>7731</v>
      </c>
      <c r="V1688" s="8" t="s">
        <v>13140</v>
      </c>
      <c r="W1688" s="8" t="s">
        <v>165</v>
      </c>
      <c r="X1688" s="8"/>
      <c r="Y1688" s="94" t="str">
        <f>VLOOKUP(D1688,TIPOLOGIA!A:F,6,0)</f>
        <v>TIPO II</v>
      </c>
      <c r="Z1688" s="94" t="str">
        <f>VLOOKUP(D1688,TIPOLOGIA!A:F,5,0)</f>
        <v>TERRESTRE</v>
      </c>
      <c r="AA1688" s="8" t="s">
        <v>1533</v>
      </c>
      <c r="AB1688" s="8">
        <v>1</v>
      </c>
      <c r="AC1688" s="86">
        <f>IF(W1688="SOPORTE_TELEFÓNICO",'BASE LIQUIDACION REDEBAN 2025'!$B$19,IF(AND(W1688="VISITA_TÉCNICA",Y1688="TIPO II"),'BASE LIQUIDACION REDEBAN 2025'!$B$18,'BASE LIQUIDACION REDEBAN 2025'!$B$17))</f>
        <v>67654.12000000001</v>
      </c>
      <c r="AD1688" s="86">
        <v>0</v>
      </c>
      <c r="AE1688" s="86">
        <f t="shared" si="26"/>
        <v>67654.12000000001</v>
      </c>
      <c r="AG1688" s="78"/>
    </row>
    <row r="1689" spans="1:33" s="49" customFormat="1">
      <c r="A1689" s="8" t="s">
        <v>92</v>
      </c>
      <c r="B1689" s="94" t="str">
        <f>VLOOKUP(A1689,'CENTRO DE COSTOS'!A:D,4,FALSE)</f>
        <v>KEVIN ALEXIS CORZO BUSTOS</v>
      </c>
      <c r="C1689" s="94" t="str">
        <f>VLOOKUP(A1689,'CENTRO DE COSTOS'!A:D,2,FALSE)</f>
        <v>0004-0007</v>
      </c>
      <c r="D1689" s="8">
        <v>41791</v>
      </c>
      <c r="E1689" s="8">
        <v>2772170</v>
      </c>
      <c r="F1689" s="8">
        <v>79148</v>
      </c>
      <c r="G1689" s="8" t="s">
        <v>6241</v>
      </c>
      <c r="H1689" s="8" t="s">
        <v>430</v>
      </c>
      <c r="I1689" s="8" t="s">
        <v>5716</v>
      </c>
      <c r="J1689" s="8" t="s">
        <v>13141</v>
      </c>
      <c r="K1689" s="8" t="s">
        <v>160</v>
      </c>
      <c r="L1689" s="8" t="s">
        <v>13142</v>
      </c>
      <c r="M1689" s="183">
        <v>45922.378472222219</v>
      </c>
      <c r="N1689" s="183">
        <v>45925.661111111112</v>
      </c>
      <c r="O1689" s="8"/>
      <c r="P1689" s="8" t="s">
        <v>8318</v>
      </c>
      <c r="Q1689" s="8" t="s">
        <v>8318</v>
      </c>
      <c r="R1689" s="8" t="s">
        <v>6245</v>
      </c>
      <c r="S1689" s="8" t="s">
        <v>6245</v>
      </c>
      <c r="T1689" s="8" t="s">
        <v>6246</v>
      </c>
      <c r="U1689" s="8" t="s">
        <v>7731</v>
      </c>
      <c r="V1689" s="8" t="s">
        <v>13143</v>
      </c>
      <c r="W1689" s="8" t="s">
        <v>8320</v>
      </c>
      <c r="X1689" s="8"/>
      <c r="Y1689" s="94" t="str">
        <f>VLOOKUP(D1689,TIPOLOGIA!A:F,6,0)</f>
        <v>TIPO III</v>
      </c>
      <c r="Z1689" s="94" t="str">
        <f>VLOOKUP(D1689,TIPOLOGIA!A:F,5,0)</f>
        <v>TERRESTRE</v>
      </c>
      <c r="AA1689" s="8" t="s">
        <v>1663</v>
      </c>
      <c r="AB1689" s="8">
        <v>0</v>
      </c>
      <c r="AC1689" s="86">
        <f>IF(W1689="SOPORTE_TELEFÓNICO",'BASE LIQUIDACION REDEBAN 2025'!$B$19,IF(AND(W1689="VISITA_TÉCNICA",Y1689="TIPO II"),'BASE LIQUIDACION REDEBAN 2025'!$B$18,'BASE LIQUIDACION REDEBAN 2025'!$B$17))</f>
        <v>35779.500569199998</v>
      </c>
      <c r="AD1689" s="86">
        <v>0</v>
      </c>
      <c r="AE1689" s="86">
        <f t="shared" si="26"/>
        <v>35779.500569199998</v>
      </c>
      <c r="AG1689" s="78"/>
    </row>
    <row r="1690" spans="1:33" s="49" customFormat="1">
      <c r="A1690" s="8" t="s">
        <v>68</v>
      </c>
      <c r="B1690" s="94" t="str">
        <f>VLOOKUP(A1690,'CENTRO DE COSTOS'!A:D,4,FALSE)</f>
        <v>WILLIAM ASDRUBAL ROZO ROZO</v>
      </c>
      <c r="C1690" s="94" t="str">
        <f>VLOOKUP(A1690,'CENTRO DE COSTOS'!A:D,2,FALSE)</f>
        <v>0004-0004</v>
      </c>
      <c r="D1690" s="8">
        <v>11001</v>
      </c>
      <c r="E1690" s="8">
        <v>2787961</v>
      </c>
      <c r="F1690" s="8">
        <v>79714</v>
      </c>
      <c r="G1690" s="8" t="s">
        <v>6241</v>
      </c>
      <c r="H1690" s="8" t="s">
        <v>417</v>
      </c>
      <c r="I1690" s="8" t="s">
        <v>68</v>
      </c>
      <c r="J1690" s="8" t="s">
        <v>13144</v>
      </c>
      <c r="K1690" s="8" t="s">
        <v>160</v>
      </c>
      <c r="L1690" s="8" t="s">
        <v>13145</v>
      </c>
      <c r="M1690" s="183">
        <v>45924.51458333333</v>
      </c>
      <c r="N1690" s="183">
        <v>45925.663194444453</v>
      </c>
      <c r="O1690" s="8"/>
      <c r="P1690" s="8" t="s">
        <v>8318</v>
      </c>
      <c r="Q1690" s="8" t="s">
        <v>8318</v>
      </c>
      <c r="R1690" s="8" t="s">
        <v>243</v>
      </c>
      <c r="S1690" s="8" t="s">
        <v>365</v>
      </c>
      <c r="T1690" s="8" t="s">
        <v>6246</v>
      </c>
      <c r="U1690" s="8" t="s">
        <v>7731</v>
      </c>
      <c r="V1690" s="8" t="s">
        <v>13146</v>
      </c>
      <c r="W1690" s="8" t="s">
        <v>165</v>
      </c>
      <c r="X1690" s="8"/>
      <c r="Y1690" s="94" t="str">
        <f>VLOOKUP(D1690,TIPOLOGIA!A:F,6,0)</f>
        <v>TIPO I</v>
      </c>
      <c r="Z1690" s="94" t="str">
        <f>VLOOKUP(D1690,TIPOLOGIA!A:F,5,0)</f>
        <v>TERRESTRE</v>
      </c>
      <c r="AA1690" s="8" t="s">
        <v>541</v>
      </c>
      <c r="AB1690" s="8">
        <v>1</v>
      </c>
      <c r="AC1690" s="86">
        <f>IF(W1690="SOPORTE_TELEFÓNICO",'BASE LIQUIDACION REDEBAN 2025'!$B$19,IF(AND(W1690="VISITA_TÉCNICA",Y1690="TIPO II"),'BASE LIQUIDACION REDEBAN 2025'!$B$18,'BASE LIQUIDACION REDEBAN 2025'!$B$17))</f>
        <v>35779.500569199998</v>
      </c>
      <c r="AD1690" s="86">
        <v>0</v>
      </c>
      <c r="AE1690" s="86">
        <f t="shared" si="26"/>
        <v>35779.500569199998</v>
      </c>
      <c r="AG1690" s="78"/>
    </row>
    <row r="1691" spans="1:33" s="49" customFormat="1">
      <c r="A1691" s="8" t="s">
        <v>96</v>
      </c>
      <c r="B1691" s="94" t="str">
        <f>VLOOKUP(A1691,'CENTRO DE COSTOS'!A:D,4,FALSE)</f>
        <v>JOSE MAURICIO HERNANDEZ ROJAS</v>
      </c>
      <c r="C1691" s="94" t="str">
        <f>VLOOKUP(A1691,'CENTRO DE COSTOS'!A:D,2,FALSE)</f>
        <v>0004-0001</v>
      </c>
      <c r="D1691" s="8">
        <v>47001</v>
      </c>
      <c r="E1691" s="8">
        <v>2778012</v>
      </c>
      <c r="F1691" s="8">
        <v>52230</v>
      </c>
      <c r="G1691" s="8" t="s">
        <v>6241</v>
      </c>
      <c r="H1691" s="8" t="s">
        <v>438</v>
      </c>
      <c r="I1691" s="8" t="s">
        <v>96</v>
      </c>
      <c r="J1691" s="8" t="s">
        <v>13147</v>
      </c>
      <c r="K1691" s="8" t="s">
        <v>160</v>
      </c>
      <c r="L1691" s="8" t="s">
        <v>13148</v>
      </c>
      <c r="M1691" s="183">
        <v>45923.333333333343</v>
      </c>
      <c r="N1691" s="183">
        <v>45925.666666666657</v>
      </c>
      <c r="O1691" s="8"/>
      <c r="P1691" s="8" t="s">
        <v>8318</v>
      </c>
      <c r="Q1691" s="8" t="s">
        <v>8318</v>
      </c>
      <c r="R1691" s="8" t="s">
        <v>6245</v>
      </c>
      <c r="S1691" s="8" t="s">
        <v>6245</v>
      </c>
      <c r="T1691" s="8" t="s">
        <v>6246</v>
      </c>
      <c r="U1691" s="8" t="s">
        <v>7731</v>
      </c>
      <c r="V1691" s="8" t="s">
        <v>13149</v>
      </c>
      <c r="W1691" s="8" t="s">
        <v>165</v>
      </c>
      <c r="X1691" s="8"/>
      <c r="Y1691" s="94" t="str">
        <f>VLOOKUP(D1691,TIPOLOGIA!A:F,6,0)</f>
        <v>TIPO I</v>
      </c>
      <c r="Z1691" s="94" t="str">
        <f>VLOOKUP(D1691,TIPOLOGIA!A:F,5,0)</f>
        <v>TERRESTRE</v>
      </c>
      <c r="AA1691" s="8" t="s">
        <v>442</v>
      </c>
      <c r="AB1691" s="8">
        <v>1</v>
      </c>
      <c r="AC1691" s="86">
        <f>IF(W1691="SOPORTE_TELEFÓNICO",'BASE LIQUIDACION REDEBAN 2025'!$B$19,IF(AND(W1691="VISITA_TÉCNICA",Y1691="TIPO II"),'BASE LIQUIDACION REDEBAN 2025'!$B$18,'BASE LIQUIDACION REDEBAN 2025'!$B$17))</f>
        <v>35779.500569199998</v>
      </c>
      <c r="AD1691" s="86">
        <v>0</v>
      </c>
      <c r="AE1691" s="86">
        <f t="shared" si="26"/>
        <v>35779.500569199998</v>
      </c>
      <c r="AG1691" s="78"/>
    </row>
    <row r="1692" spans="1:33" s="49" customFormat="1">
      <c r="A1692" s="8" t="s">
        <v>90</v>
      </c>
      <c r="B1692" s="94" t="str">
        <f>VLOOKUP(A1692,'CENTRO DE COSTOS'!A:D,4,FALSE)</f>
        <v>JUAN SEBASTIÁN RÍOS CASTRILLÓN</v>
      </c>
      <c r="C1692" s="94" t="str">
        <f>VLOOKUP(A1692,'CENTRO DE COSTOS'!A:D,2,FALSE)</f>
        <v>0004-0005</v>
      </c>
      <c r="D1692" s="8">
        <v>5001</v>
      </c>
      <c r="E1692" s="8">
        <v>2773253</v>
      </c>
      <c r="F1692" s="8">
        <v>30890</v>
      </c>
      <c r="G1692" s="8" t="s">
        <v>6241</v>
      </c>
      <c r="H1692" s="8" t="s">
        <v>249</v>
      </c>
      <c r="I1692" s="8" t="s">
        <v>90</v>
      </c>
      <c r="J1692" s="8" t="s">
        <v>13150</v>
      </c>
      <c r="K1692" s="8" t="s">
        <v>160</v>
      </c>
      <c r="L1692" s="8" t="s">
        <v>13151</v>
      </c>
      <c r="M1692" s="183">
        <v>45922.415277777778</v>
      </c>
      <c r="N1692" s="183">
        <v>45925.666666666657</v>
      </c>
      <c r="O1692" s="8"/>
      <c r="P1692" s="8" t="s">
        <v>8318</v>
      </c>
      <c r="Q1692" s="8" t="s">
        <v>8318</v>
      </c>
      <c r="R1692" s="8" t="s">
        <v>357</v>
      </c>
      <c r="S1692" s="8" t="s">
        <v>7936</v>
      </c>
      <c r="T1692" s="8" t="s">
        <v>6246</v>
      </c>
      <c r="U1692" s="8" t="s">
        <v>7731</v>
      </c>
      <c r="V1692" s="8" t="s">
        <v>13152</v>
      </c>
      <c r="W1692" s="8" t="s">
        <v>165</v>
      </c>
      <c r="X1692" s="8"/>
      <c r="Y1692" s="94" t="str">
        <f>VLOOKUP(D1692,TIPOLOGIA!A:F,6,0)</f>
        <v>TIPO I</v>
      </c>
      <c r="Z1692" s="94" t="str">
        <f>VLOOKUP(D1692,TIPOLOGIA!A:F,5,0)</f>
        <v>TERRESTRE</v>
      </c>
      <c r="AA1692" s="8" t="s">
        <v>3793</v>
      </c>
      <c r="AB1692" s="8">
        <v>1</v>
      </c>
      <c r="AC1692" s="86">
        <f>IF(W1692="SOPORTE_TELEFÓNICO",'BASE LIQUIDACION REDEBAN 2025'!$B$19,IF(AND(W1692="VISITA_TÉCNICA",Y1692="TIPO II"),'BASE LIQUIDACION REDEBAN 2025'!$B$18,'BASE LIQUIDACION REDEBAN 2025'!$B$17))</f>
        <v>35779.500569199998</v>
      </c>
      <c r="AD1692" s="86">
        <v>0</v>
      </c>
      <c r="AE1692" s="86">
        <f t="shared" si="26"/>
        <v>35779.500569199998</v>
      </c>
      <c r="AG1692" s="78"/>
    </row>
    <row r="1693" spans="1:33" s="49" customFormat="1">
      <c r="A1693" s="8" t="s">
        <v>90</v>
      </c>
      <c r="B1693" s="94" t="str">
        <f>VLOOKUP(A1693,'CENTRO DE COSTOS'!A:D,4,FALSE)</f>
        <v>JUAN SEBASTIÁN RÍOS CASTRILLÓN</v>
      </c>
      <c r="C1693" s="94" t="str">
        <f>VLOOKUP(A1693,'CENTRO DE COSTOS'!A:D,2,FALSE)</f>
        <v>0004-0005</v>
      </c>
      <c r="D1693" s="8">
        <v>5001</v>
      </c>
      <c r="E1693" s="8">
        <v>2771575</v>
      </c>
      <c r="F1693" s="8">
        <v>32336</v>
      </c>
      <c r="G1693" s="8" t="s">
        <v>6241</v>
      </c>
      <c r="H1693" s="8" t="s">
        <v>249</v>
      </c>
      <c r="I1693" s="8" t="s">
        <v>90</v>
      </c>
      <c r="J1693" s="8" t="s">
        <v>13153</v>
      </c>
      <c r="K1693" s="8" t="s">
        <v>160</v>
      </c>
      <c r="L1693" s="8" t="s">
        <v>13154</v>
      </c>
      <c r="M1693" s="183">
        <v>45922.345138888893</v>
      </c>
      <c r="N1693" s="183">
        <v>45925.666666666657</v>
      </c>
      <c r="O1693" s="8"/>
      <c r="P1693" s="8" t="s">
        <v>8318</v>
      </c>
      <c r="Q1693" s="8" t="s">
        <v>8318</v>
      </c>
      <c r="R1693" s="8" t="s">
        <v>357</v>
      </c>
      <c r="S1693" s="8" t="s">
        <v>7751</v>
      </c>
      <c r="T1693" s="8" t="s">
        <v>6246</v>
      </c>
      <c r="U1693" s="8" t="s">
        <v>7731</v>
      </c>
      <c r="V1693" s="8" t="s">
        <v>13155</v>
      </c>
      <c r="W1693" s="8" t="s">
        <v>165</v>
      </c>
      <c r="X1693" s="8"/>
      <c r="Y1693" s="94" t="str">
        <f>VLOOKUP(D1693,TIPOLOGIA!A:F,6,0)</f>
        <v>TIPO I</v>
      </c>
      <c r="Z1693" s="94" t="str">
        <f>VLOOKUP(D1693,TIPOLOGIA!A:F,5,0)</f>
        <v>TERRESTRE</v>
      </c>
      <c r="AA1693" s="8" t="s">
        <v>3793</v>
      </c>
      <c r="AB1693" s="8">
        <v>1</v>
      </c>
      <c r="AC1693" s="86">
        <f>IF(W1693="SOPORTE_TELEFÓNICO",'BASE LIQUIDACION REDEBAN 2025'!$B$19,IF(AND(W1693="VISITA_TÉCNICA",Y1693="TIPO II"),'BASE LIQUIDACION REDEBAN 2025'!$B$18,'BASE LIQUIDACION REDEBAN 2025'!$B$17))</f>
        <v>35779.500569199998</v>
      </c>
      <c r="AD1693" s="86">
        <v>0</v>
      </c>
      <c r="AE1693" s="86">
        <f t="shared" si="26"/>
        <v>35779.500569199998</v>
      </c>
      <c r="AG1693" s="78"/>
    </row>
    <row r="1694" spans="1:33" s="49" customFormat="1">
      <c r="A1694" s="8" t="s">
        <v>96</v>
      </c>
      <c r="B1694" s="94" t="str">
        <f>VLOOKUP(A1694,'CENTRO DE COSTOS'!A:D,4,FALSE)</f>
        <v>JOSE MAURICIO HERNANDEZ ROJAS</v>
      </c>
      <c r="C1694" s="94" t="str">
        <f>VLOOKUP(A1694,'CENTRO DE COSTOS'!A:D,2,FALSE)</f>
        <v>0004-0001</v>
      </c>
      <c r="D1694" s="8">
        <v>47001</v>
      </c>
      <c r="E1694" s="8">
        <v>2782248</v>
      </c>
      <c r="F1694" s="8">
        <v>38397</v>
      </c>
      <c r="G1694" s="8" t="s">
        <v>6241</v>
      </c>
      <c r="H1694" s="8" t="s">
        <v>438</v>
      </c>
      <c r="I1694" s="8" t="s">
        <v>96</v>
      </c>
      <c r="J1694" s="8" t="s">
        <v>13156</v>
      </c>
      <c r="K1694" s="8" t="s">
        <v>160</v>
      </c>
      <c r="L1694" s="8" t="s">
        <v>13157</v>
      </c>
      <c r="M1694" s="183">
        <v>45923.59652777778</v>
      </c>
      <c r="N1694" s="183">
        <v>45925.685416666667</v>
      </c>
      <c r="O1694" s="8"/>
      <c r="P1694" s="8" t="s">
        <v>8318</v>
      </c>
      <c r="Q1694" s="8" t="s">
        <v>8318</v>
      </c>
      <c r="R1694" s="8" t="s">
        <v>6245</v>
      </c>
      <c r="S1694" s="8" t="s">
        <v>6245</v>
      </c>
      <c r="T1694" s="8" t="s">
        <v>6246</v>
      </c>
      <c r="U1694" s="8" t="s">
        <v>7731</v>
      </c>
      <c r="V1694" s="8" t="s">
        <v>13158</v>
      </c>
      <c r="W1694" s="8" t="s">
        <v>8320</v>
      </c>
      <c r="X1694" s="8"/>
      <c r="Y1694" s="94" t="str">
        <f>VLOOKUP(D1694,TIPOLOGIA!A:F,6,0)</f>
        <v>TIPO I</v>
      </c>
      <c r="Z1694" s="94" t="str">
        <f>VLOOKUP(D1694,TIPOLOGIA!A:F,5,0)</f>
        <v>TERRESTRE</v>
      </c>
      <c r="AA1694" s="8" t="s">
        <v>442</v>
      </c>
      <c r="AB1694" s="8">
        <v>0</v>
      </c>
      <c r="AC1694" s="86">
        <f>IF(W1694="SOPORTE_TELEFÓNICO",'BASE LIQUIDACION REDEBAN 2025'!$B$19,IF(AND(W1694="VISITA_TÉCNICA",Y1694="TIPO II"),'BASE LIQUIDACION REDEBAN 2025'!$B$18,'BASE LIQUIDACION REDEBAN 2025'!$B$17))</f>
        <v>35779.500569199998</v>
      </c>
      <c r="AD1694" s="86">
        <v>0</v>
      </c>
      <c r="AE1694" s="86">
        <f t="shared" si="26"/>
        <v>35779.500569199998</v>
      </c>
      <c r="AG1694" s="78"/>
    </row>
    <row r="1695" spans="1:33" s="49" customFormat="1">
      <c r="A1695" s="8" t="s">
        <v>99</v>
      </c>
      <c r="B1695" s="94" t="str">
        <f>VLOOKUP(A1695,'CENTRO DE COSTOS'!A:D,4,FALSE)</f>
        <v>JOSE MAURICIO HERNANDEZ ROJAS</v>
      </c>
      <c r="C1695" s="94" t="str">
        <f>VLOOKUP(A1695,'CENTRO DE COSTOS'!A:D,2,FALSE)</f>
        <v>0004-0001</v>
      </c>
      <c r="D1695" s="8">
        <v>20400</v>
      </c>
      <c r="E1695" s="8">
        <v>2764628</v>
      </c>
      <c r="F1695" s="8">
        <v>79639</v>
      </c>
      <c r="G1695" s="8" t="s">
        <v>6241</v>
      </c>
      <c r="H1695" s="8" t="s">
        <v>596</v>
      </c>
      <c r="I1695" s="8" t="s">
        <v>4601</v>
      </c>
      <c r="J1695" s="8" t="s">
        <v>13159</v>
      </c>
      <c r="K1695" s="8" t="s">
        <v>160</v>
      </c>
      <c r="L1695" s="8" t="s">
        <v>13160</v>
      </c>
      <c r="M1695" s="183">
        <v>45919.359027777777</v>
      </c>
      <c r="N1695" s="183">
        <v>45925.690972222219</v>
      </c>
      <c r="O1695" s="8"/>
      <c r="P1695" s="8" t="s">
        <v>8318</v>
      </c>
      <c r="Q1695" s="8" t="s">
        <v>8318</v>
      </c>
      <c r="R1695" s="8" t="s">
        <v>162</v>
      </c>
      <c r="S1695" s="8" t="s">
        <v>162</v>
      </c>
      <c r="T1695" s="8" t="s">
        <v>6246</v>
      </c>
      <c r="U1695" s="8" t="s">
        <v>7731</v>
      </c>
      <c r="V1695" s="8" t="s">
        <v>13161</v>
      </c>
      <c r="W1695" s="8" t="s">
        <v>8320</v>
      </c>
      <c r="X1695" s="8"/>
      <c r="Y1695" s="94" t="str">
        <f>VLOOKUP(D1695,TIPOLOGIA!A:F,6,0)</f>
        <v>TIPO III</v>
      </c>
      <c r="Z1695" s="94" t="str">
        <f>VLOOKUP(D1695,TIPOLOGIA!A:F,5,0)</f>
        <v>TERRESTRE</v>
      </c>
      <c r="AA1695" s="8"/>
      <c r="AB1695" s="8">
        <v>0</v>
      </c>
      <c r="AC1695" s="86">
        <f>IF(W1695="SOPORTE_TELEFÓNICO",'BASE LIQUIDACION REDEBAN 2025'!$B$19,IF(AND(W1695="VISITA_TÉCNICA",Y1695="TIPO II"),'BASE LIQUIDACION REDEBAN 2025'!$B$18,'BASE LIQUIDACION REDEBAN 2025'!$B$17))</f>
        <v>35779.500569199998</v>
      </c>
      <c r="AD1695" s="86">
        <v>0</v>
      </c>
      <c r="AE1695" s="86">
        <f t="shared" si="26"/>
        <v>35779.500569199998</v>
      </c>
      <c r="AG1695" s="78"/>
    </row>
    <row r="1696" spans="1:33" s="49" customFormat="1">
      <c r="A1696" s="8" t="s">
        <v>81</v>
      </c>
      <c r="B1696" s="94" t="str">
        <f>VLOOKUP(A1696,'CENTRO DE COSTOS'!A:D,4,FALSE)</f>
        <v>MIGUEL JULIÁN HERNÁNDEZ GUARÍN</v>
      </c>
      <c r="C1696" s="94" t="str">
        <f>VLOOKUP(A1696,'CENTRO DE COSTOS'!A:D,2,FALSE)</f>
        <v>0004-0008</v>
      </c>
      <c r="D1696" s="8">
        <v>54405</v>
      </c>
      <c r="E1696" s="8">
        <v>2792647</v>
      </c>
      <c r="F1696" s="8">
        <v>79102</v>
      </c>
      <c r="G1696" s="8" t="s">
        <v>6241</v>
      </c>
      <c r="H1696" s="8" t="s">
        <v>296</v>
      </c>
      <c r="I1696" s="8" t="s">
        <v>1126</v>
      </c>
      <c r="J1696" s="8" t="s">
        <v>13162</v>
      </c>
      <c r="K1696" s="8" t="s">
        <v>160</v>
      </c>
      <c r="L1696" s="8" t="s">
        <v>13163</v>
      </c>
      <c r="M1696" s="183">
        <v>45925.42291666667</v>
      </c>
      <c r="N1696" s="183">
        <v>45925.698611111111</v>
      </c>
      <c r="O1696" s="8"/>
      <c r="P1696" s="8" t="s">
        <v>8318</v>
      </c>
      <c r="Q1696" s="8" t="s">
        <v>8318</v>
      </c>
      <c r="R1696" s="8" t="s">
        <v>162</v>
      </c>
      <c r="S1696" s="8" t="s">
        <v>162</v>
      </c>
      <c r="T1696" s="8" t="s">
        <v>6246</v>
      </c>
      <c r="U1696" s="8" t="s">
        <v>7731</v>
      </c>
      <c r="V1696" s="8" t="s">
        <v>13164</v>
      </c>
      <c r="W1696" s="8" t="s">
        <v>165</v>
      </c>
      <c r="X1696" s="8"/>
      <c r="Y1696" s="94" t="str">
        <f>VLOOKUP(D1696,TIPOLOGIA!A:F,6,0)</f>
        <v>TIPO I</v>
      </c>
      <c r="Z1696" s="94" t="str">
        <f>VLOOKUP(D1696,TIPOLOGIA!A:F,5,0)</f>
        <v>TERRESTRE</v>
      </c>
      <c r="AA1696" s="8" t="s">
        <v>730</v>
      </c>
      <c r="AB1696" s="8">
        <v>1</v>
      </c>
      <c r="AC1696" s="86">
        <f>IF(W1696="SOPORTE_TELEFÓNICO",'BASE LIQUIDACION REDEBAN 2025'!$B$19,IF(AND(W1696="VISITA_TÉCNICA",Y1696="TIPO II"),'BASE LIQUIDACION REDEBAN 2025'!$B$18,'BASE LIQUIDACION REDEBAN 2025'!$B$17))</f>
        <v>35779.500569199998</v>
      </c>
      <c r="AD1696" s="86">
        <v>0</v>
      </c>
      <c r="AE1696" s="86">
        <f t="shared" si="26"/>
        <v>35779.500569199998</v>
      </c>
      <c r="AG1696" s="78"/>
    </row>
    <row r="1697" spans="1:33" s="49" customFormat="1">
      <c r="A1697" s="8" t="s">
        <v>90</v>
      </c>
      <c r="B1697" s="94" t="str">
        <f>VLOOKUP(A1697,'CENTRO DE COSTOS'!A:D,4,FALSE)</f>
        <v>JUAN SEBASTIÁN RÍOS CASTRILLÓN</v>
      </c>
      <c r="C1697" s="94" t="str">
        <f>VLOOKUP(A1697,'CENTRO DE COSTOS'!A:D,2,FALSE)</f>
        <v>0004-0005</v>
      </c>
      <c r="D1697" s="8">
        <v>5001</v>
      </c>
      <c r="E1697" s="8">
        <v>2777587</v>
      </c>
      <c r="F1697" s="8">
        <v>69964</v>
      </c>
      <c r="G1697" s="8" t="s">
        <v>6241</v>
      </c>
      <c r="H1697" s="8" t="s">
        <v>249</v>
      </c>
      <c r="I1697" s="8" t="s">
        <v>90</v>
      </c>
      <c r="J1697" s="8" t="s">
        <v>9351</v>
      </c>
      <c r="K1697" s="8" t="s">
        <v>160</v>
      </c>
      <c r="L1697" s="8" t="s">
        <v>13165</v>
      </c>
      <c r="M1697" s="183">
        <v>45923.333333333343</v>
      </c>
      <c r="N1697" s="183">
        <v>45925.698611111111</v>
      </c>
      <c r="O1697" s="8"/>
      <c r="P1697" s="8" t="s">
        <v>8318</v>
      </c>
      <c r="Q1697" s="8" t="s">
        <v>8318</v>
      </c>
      <c r="R1697" s="8" t="s">
        <v>243</v>
      </c>
      <c r="S1697" s="8" t="s">
        <v>365</v>
      </c>
      <c r="T1697" s="8" t="s">
        <v>6246</v>
      </c>
      <c r="U1697" s="8" t="s">
        <v>7731</v>
      </c>
      <c r="V1697" s="8" t="s">
        <v>13166</v>
      </c>
      <c r="W1697" s="8" t="s">
        <v>165</v>
      </c>
      <c r="X1697" s="8"/>
      <c r="Y1697" s="94" t="str">
        <f>VLOOKUP(D1697,TIPOLOGIA!A:F,6,0)</f>
        <v>TIPO I</v>
      </c>
      <c r="Z1697" s="94" t="str">
        <f>VLOOKUP(D1697,TIPOLOGIA!A:F,5,0)</f>
        <v>TERRESTRE</v>
      </c>
      <c r="AA1697" s="8" t="s">
        <v>3793</v>
      </c>
      <c r="AB1697" s="8">
        <v>1</v>
      </c>
      <c r="AC1697" s="86">
        <f>IF(W1697="SOPORTE_TELEFÓNICO",'BASE LIQUIDACION REDEBAN 2025'!$B$19,IF(AND(W1697="VISITA_TÉCNICA",Y1697="TIPO II"),'BASE LIQUIDACION REDEBAN 2025'!$B$18,'BASE LIQUIDACION REDEBAN 2025'!$B$17))</f>
        <v>35779.500569199998</v>
      </c>
      <c r="AD1697" s="86">
        <v>0</v>
      </c>
      <c r="AE1697" s="86">
        <f t="shared" si="26"/>
        <v>35779.500569199998</v>
      </c>
      <c r="AG1697" s="78"/>
    </row>
    <row r="1698" spans="1:33" s="49" customFormat="1">
      <c r="A1698" s="8" t="s">
        <v>86</v>
      </c>
      <c r="B1698" s="94" t="str">
        <f>VLOOKUP(A1698,'CENTRO DE COSTOS'!A:D,4,FALSE)</f>
        <v>KEVIN ALEXIS CORZO BUSTOS</v>
      </c>
      <c r="C1698" s="94" t="str">
        <f>VLOOKUP(A1698,'CENTRO DE COSTOS'!A:D,2,FALSE)</f>
        <v>0004-0007</v>
      </c>
      <c r="D1698" s="8">
        <v>73001</v>
      </c>
      <c r="E1698" s="8">
        <v>2789453</v>
      </c>
      <c r="F1698" s="8">
        <v>69209</v>
      </c>
      <c r="G1698" s="8" t="s">
        <v>6241</v>
      </c>
      <c r="H1698" s="8" t="s">
        <v>494</v>
      </c>
      <c r="I1698" s="8" t="s">
        <v>86</v>
      </c>
      <c r="J1698" s="8" t="s">
        <v>13167</v>
      </c>
      <c r="K1698" s="8" t="s">
        <v>160</v>
      </c>
      <c r="L1698" s="8" t="s">
        <v>13168</v>
      </c>
      <c r="M1698" s="183">
        <v>45924.652083333327</v>
      </c>
      <c r="N1698" s="183">
        <v>45925.705555555563</v>
      </c>
      <c r="O1698" s="8"/>
      <c r="P1698" s="8" t="s">
        <v>8318</v>
      </c>
      <c r="Q1698" s="8" t="s">
        <v>8318</v>
      </c>
      <c r="R1698" s="8" t="s">
        <v>243</v>
      </c>
      <c r="S1698" s="8" t="s">
        <v>365</v>
      </c>
      <c r="T1698" s="8" t="s">
        <v>6246</v>
      </c>
      <c r="U1698" s="8" t="s">
        <v>7731</v>
      </c>
      <c r="V1698" s="8" t="s">
        <v>13169</v>
      </c>
      <c r="W1698" s="8" t="s">
        <v>165</v>
      </c>
      <c r="X1698" s="8"/>
      <c r="Y1698" s="94" t="str">
        <f>VLOOKUP(D1698,TIPOLOGIA!A:F,6,0)</f>
        <v>TIPO I</v>
      </c>
      <c r="Z1698" s="94" t="str">
        <f>VLOOKUP(D1698,TIPOLOGIA!A:F,5,0)</f>
        <v>TERRESTRE</v>
      </c>
      <c r="AA1698" s="8" t="s">
        <v>760</v>
      </c>
      <c r="AB1698" s="8">
        <v>1</v>
      </c>
      <c r="AC1698" s="86">
        <f>IF(W1698="SOPORTE_TELEFÓNICO",'BASE LIQUIDACION REDEBAN 2025'!$B$19,IF(AND(W1698="VISITA_TÉCNICA",Y1698="TIPO II"),'BASE LIQUIDACION REDEBAN 2025'!$B$18,'BASE LIQUIDACION REDEBAN 2025'!$B$17))</f>
        <v>35779.500569199998</v>
      </c>
      <c r="AD1698" s="86">
        <v>0</v>
      </c>
      <c r="AE1698" s="86">
        <f t="shared" si="26"/>
        <v>35779.500569199998</v>
      </c>
      <c r="AG1698" s="78"/>
    </row>
    <row r="1699" spans="1:33" s="49" customFormat="1">
      <c r="A1699" s="8" t="s">
        <v>68</v>
      </c>
      <c r="B1699" s="94" t="str">
        <f>VLOOKUP(A1699,'CENTRO DE COSTOS'!A:D,4,FALSE)</f>
        <v>WILLIAM ASDRUBAL ROZO ROZO</v>
      </c>
      <c r="C1699" s="94" t="str">
        <f>VLOOKUP(A1699,'CENTRO DE COSTOS'!A:D,2,FALSE)</f>
        <v>0004-0004</v>
      </c>
      <c r="D1699" s="8">
        <v>25175</v>
      </c>
      <c r="E1699" s="8">
        <v>2776936</v>
      </c>
      <c r="F1699" s="8">
        <v>20877</v>
      </c>
      <c r="G1699" s="8" t="s">
        <v>6241</v>
      </c>
      <c r="H1699" s="8" t="s">
        <v>417</v>
      </c>
      <c r="I1699" s="8" t="s">
        <v>3065</v>
      </c>
      <c r="J1699" s="8" t="s">
        <v>13170</v>
      </c>
      <c r="K1699" s="8" t="s">
        <v>160</v>
      </c>
      <c r="L1699" s="8" t="s">
        <v>13171</v>
      </c>
      <c r="M1699" s="183">
        <v>45922.67083333333</v>
      </c>
      <c r="N1699" s="183">
        <v>45925.714583333327</v>
      </c>
      <c r="O1699" s="8"/>
      <c r="P1699" s="8" t="s">
        <v>8318</v>
      </c>
      <c r="Q1699" s="8" t="s">
        <v>8318</v>
      </c>
      <c r="R1699" s="8" t="s">
        <v>357</v>
      </c>
      <c r="S1699" s="8" t="s">
        <v>1266</v>
      </c>
      <c r="T1699" s="8" t="s">
        <v>6246</v>
      </c>
      <c r="U1699" s="8" t="s">
        <v>7731</v>
      </c>
      <c r="V1699" s="8" t="s">
        <v>13172</v>
      </c>
      <c r="W1699" s="8" t="s">
        <v>165</v>
      </c>
      <c r="X1699" s="8"/>
      <c r="Y1699" s="94" t="str">
        <f>VLOOKUP(D1699,TIPOLOGIA!A:F,6,0)</f>
        <v>TIPO II</v>
      </c>
      <c r="Z1699" s="94" t="str">
        <f>VLOOKUP(D1699,TIPOLOGIA!A:F,5,0)</f>
        <v>TERRESTRE</v>
      </c>
      <c r="AA1699" s="8" t="s">
        <v>1269</v>
      </c>
      <c r="AB1699" s="8">
        <v>1</v>
      </c>
      <c r="AC1699" s="86">
        <f>IF(W1699="SOPORTE_TELEFÓNICO",'BASE LIQUIDACION REDEBAN 2025'!$B$19,IF(AND(W1699="VISITA_TÉCNICA",Y1699="TIPO II"),'BASE LIQUIDACION REDEBAN 2025'!$B$18,'BASE LIQUIDACION REDEBAN 2025'!$B$17))</f>
        <v>67654.12000000001</v>
      </c>
      <c r="AD1699" s="86">
        <v>0</v>
      </c>
      <c r="AE1699" s="86">
        <f t="shared" si="26"/>
        <v>67654.12000000001</v>
      </c>
      <c r="AG1699" s="78"/>
    </row>
    <row r="1700" spans="1:33" s="49" customFormat="1">
      <c r="A1700" s="8" t="s">
        <v>76</v>
      </c>
      <c r="B1700" s="94" t="str">
        <f>VLOOKUP(A1700,'CENTRO DE COSTOS'!A:D,4,FALSE)</f>
        <v>DIEGO FERNANDO HENAO CARDONA</v>
      </c>
      <c r="C1700" s="94" t="str">
        <f>VLOOKUP(A1700,'CENTRO DE COSTOS'!A:D,2,FALSE)</f>
        <v>0004-0003</v>
      </c>
      <c r="D1700" s="8">
        <v>76130</v>
      </c>
      <c r="E1700" s="8">
        <v>2788020</v>
      </c>
      <c r="F1700" s="8">
        <v>80125</v>
      </c>
      <c r="G1700" s="8" t="s">
        <v>6241</v>
      </c>
      <c r="H1700" s="8" t="s">
        <v>232</v>
      </c>
      <c r="I1700" s="8" t="s">
        <v>3088</v>
      </c>
      <c r="J1700" s="8" t="s">
        <v>13173</v>
      </c>
      <c r="K1700" s="8" t="s">
        <v>160</v>
      </c>
      <c r="L1700" s="8" t="s">
        <v>13174</v>
      </c>
      <c r="M1700" s="183">
        <v>45924.505555555559</v>
      </c>
      <c r="N1700" s="183">
        <v>45925.715277777781</v>
      </c>
      <c r="O1700" s="8"/>
      <c r="P1700" s="8" t="s">
        <v>8318</v>
      </c>
      <c r="Q1700" s="8" t="s">
        <v>8318</v>
      </c>
      <c r="R1700" s="8" t="s">
        <v>162</v>
      </c>
      <c r="S1700" s="8" t="s">
        <v>162</v>
      </c>
      <c r="T1700" s="8" t="s">
        <v>6246</v>
      </c>
      <c r="U1700" s="8" t="s">
        <v>7731</v>
      </c>
      <c r="V1700" s="8" t="s">
        <v>13175</v>
      </c>
      <c r="W1700" s="8" t="s">
        <v>165</v>
      </c>
      <c r="X1700" s="8"/>
      <c r="Y1700" s="94" t="str">
        <f>VLOOKUP(D1700,TIPOLOGIA!A:F,6,0)</f>
        <v>TIPO II</v>
      </c>
      <c r="Z1700" s="94" t="str">
        <f>VLOOKUP(D1700,TIPOLOGIA!A:F,5,0)</f>
        <v>TERRESTRE</v>
      </c>
      <c r="AA1700" s="8" t="s">
        <v>346</v>
      </c>
      <c r="AB1700" s="8">
        <v>1</v>
      </c>
      <c r="AC1700" s="86">
        <f>IF(W1700="SOPORTE_TELEFÓNICO",'BASE LIQUIDACION REDEBAN 2025'!$B$19,IF(AND(W1700="VISITA_TÉCNICA",Y1700="TIPO II"),'BASE LIQUIDACION REDEBAN 2025'!$B$18,'BASE LIQUIDACION REDEBAN 2025'!$B$17))</f>
        <v>67654.12000000001</v>
      </c>
      <c r="AD1700" s="86">
        <v>0</v>
      </c>
      <c r="AE1700" s="86">
        <f t="shared" si="26"/>
        <v>67654.12000000001</v>
      </c>
      <c r="AG1700" s="78"/>
    </row>
    <row r="1701" spans="1:33" s="49" customFormat="1">
      <c r="A1701" s="8" t="s">
        <v>81</v>
      </c>
      <c r="B1701" s="94" t="str">
        <f>VLOOKUP(A1701,'CENTRO DE COSTOS'!A:D,4,FALSE)</f>
        <v>MIGUEL JULIÁN HERNÁNDEZ GUARÍN</v>
      </c>
      <c r="C1701" s="94" t="str">
        <f>VLOOKUP(A1701,'CENTRO DE COSTOS'!A:D,2,FALSE)</f>
        <v>0004-0008</v>
      </c>
      <c r="D1701" s="8">
        <v>54001</v>
      </c>
      <c r="E1701" s="8">
        <v>2790611</v>
      </c>
      <c r="F1701" s="8">
        <v>79509</v>
      </c>
      <c r="G1701" s="8" t="s">
        <v>6241</v>
      </c>
      <c r="H1701" s="8" t="s">
        <v>296</v>
      </c>
      <c r="I1701" s="8" t="s">
        <v>81</v>
      </c>
      <c r="J1701" s="8" t="s">
        <v>13176</v>
      </c>
      <c r="K1701" s="8" t="s">
        <v>160</v>
      </c>
      <c r="L1701" s="8" t="s">
        <v>13177</v>
      </c>
      <c r="M1701" s="183">
        <v>45924.746527777781</v>
      </c>
      <c r="N1701" s="183">
        <v>45925.71597222222</v>
      </c>
      <c r="O1701" s="8"/>
      <c r="P1701" s="8" t="s">
        <v>8318</v>
      </c>
      <c r="Q1701" s="8" t="s">
        <v>8318</v>
      </c>
      <c r="R1701" s="8" t="s">
        <v>6245</v>
      </c>
      <c r="S1701" s="8" t="s">
        <v>6245</v>
      </c>
      <c r="T1701" s="8" t="s">
        <v>6246</v>
      </c>
      <c r="U1701" s="8" t="s">
        <v>7731</v>
      </c>
      <c r="V1701" s="8" t="s">
        <v>13178</v>
      </c>
      <c r="W1701" s="8" t="s">
        <v>165</v>
      </c>
      <c r="X1701" s="8"/>
      <c r="Y1701" s="94" t="str">
        <f>VLOOKUP(D1701,TIPOLOGIA!A:F,6,0)</f>
        <v>TIPO I</v>
      </c>
      <c r="Z1701" s="94" t="str">
        <f>VLOOKUP(D1701,TIPOLOGIA!A:F,5,0)</f>
        <v>TERRESTRE</v>
      </c>
      <c r="AA1701" s="8" t="s">
        <v>730</v>
      </c>
      <c r="AB1701" s="8">
        <v>1</v>
      </c>
      <c r="AC1701" s="86">
        <f>IF(W1701="SOPORTE_TELEFÓNICO",'BASE LIQUIDACION REDEBAN 2025'!$B$19,IF(AND(W1701="VISITA_TÉCNICA",Y1701="TIPO II"),'BASE LIQUIDACION REDEBAN 2025'!$B$18,'BASE LIQUIDACION REDEBAN 2025'!$B$17))</f>
        <v>35779.500569199998</v>
      </c>
      <c r="AD1701" s="86">
        <v>0</v>
      </c>
      <c r="AE1701" s="86">
        <f t="shared" si="26"/>
        <v>35779.500569199998</v>
      </c>
      <c r="AG1701" s="78"/>
    </row>
    <row r="1702" spans="1:33" s="49" customFormat="1">
      <c r="A1702" s="8" t="s">
        <v>64</v>
      </c>
      <c r="B1702" s="94" t="str">
        <f>VLOOKUP(A1702,'CENTRO DE COSTOS'!A:D,4,FALSE)</f>
        <v>JOSE MAURICIO HERNANDEZ ROJAS</v>
      </c>
      <c r="C1702" s="94" t="str">
        <f>VLOOKUP(A1702,'CENTRO DE COSTOS'!A:D,2,FALSE)</f>
        <v>0004-0001</v>
      </c>
      <c r="D1702" s="8">
        <v>88001</v>
      </c>
      <c r="E1702" s="8">
        <v>2795769</v>
      </c>
      <c r="F1702" s="8">
        <v>45870</v>
      </c>
      <c r="G1702" s="8" t="s">
        <v>6241</v>
      </c>
      <c r="H1702" s="8" t="s">
        <v>10890</v>
      </c>
      <c r="I1702" s="8" t="s">
        <v>11306</v>
      </c>
      <c r="J1702" s="8" t="s">
        <v>13179</v>
      </c>
      <c r="K1702" s="8" t="s">
        <v>160</v>
      </c>
      <c r="L1702" s="8" t="s">
        <v>13180</v>
      </c>
      <c r="M1702" s="183">
        <v>45925.6875</v>
      </c>
      <c r="N1702" s="183">
        <v>45925.71875</v>
      </c>
      <c r="O1702" s="8"/>
      <c r="P1702" s="8" t="s">
        <v>8318</v>
      </c>
      <c r="Q1702" s="8" t="s">
        <v>8318</v>
      </c>
      <c r="R1702" s="8" t="s">
        <v>243</v>
      </c>
      <c r="S1702" s="8" t="s">
        <v>244</v>
      </c>
      <c r="T1702" s="8" t="s">
        <v>7951</v>
      </c>
      <c r="U1702" s="8" t="s">
        <v>9387</v>
      </c>
      <c r="V1702" s="8"/>
      <c r="W1702" s="8" t="s">
        <v>1552</v>
      </c>
      <c r="X1702" s="8"/>
      <c r="Y1702" s="94" t="str">
        <f>VLOOKUP(D1702,TIPOLOGIA!A:F,6,0)</f>
        <v>TIPO IV ESPECIAL</v>
      </c>
      <c r="Z1702" s="94" t="str">
        <f>VLOOKUP(D1702,TIPOLOGIA!A:F,5,0)</f>
        <v>AEREO</v>
      </c>
      <c r="AA1702" s="8"/>
      <c r="AB1702" s="8">
        <v>0</v>
      </c>
      <c r="AC1702" s="86">
        <f>IF(W1702="SOPORTE_TELEFÓNICO",'BASE LIQUIDACION REDEBAN 2025'!$B$19,IF(AND(W1702="VISITA_TÉCNICA",Y1702="TIPO II"),'BASE LIQUIDACION REDEBAN 2025'!$B$18,'BASE LIQUIDACION REDEBAN 2025'!$B$17))</f>
        <v>41241.0800752</v>
      </c>
      <c r="AD1702" s="86">
        <v>0</v>
      </c>
      <c r="AE1702" s="86">
        <f t="shared" si="26"/>
        <v>41241.0800752</v>
      </c>
      <c r="AG1702" s="78"/>
    </row>
    <row r="1703" spans="1:33" s="49" customFormat="1">
      <c r="A1703" s="8" t="s">
        <v>68</v>
      </c>
      <c r="B1703" s="94" t="str">
        <f>VLOOKUP(A1703,'CENTRO DE COSTOS'!A:D,4,FALSE)</f>
        <v>WILLIAM ASDRUBAL ROZO ROZO</v>
      </c>
      <c r="C1703" s="94" t="str">
        <f>VLOOKUP(A1703,'CENTRO DE COSTOS'!A:D,2,FALSE)</f>
        <v>0004-0004</v>
      </c>
      <c r="D1703" s="8">
        <v>25175</v>
      </c>
      <c r="E1703" s="8">
        <v>2774920</v>
      </c>
      <c r="F1703" s="8">
        <v>50245</v>
      </c>
      <c r="G1703" s="8" t="s">
        <v>6241</v>
      </c>
      <c r="H1703" s="8" t="s">
        <v>417</v>
      </c>
      <c r="I1703" s="8" t="s">
        <v>3065</v>
      </c>
      <c r="J1703" s="8" t="s">
        <v>13181</v>
      </c>
      <c r="K1703" s="8" t="s">
        <v>160</v>
      </c>
      <c r="L1703" s="8" t="s">
        <v>13182</v>
      </c>
      <c r="M1703" s="183">
        <v>45922.510416666657</v>
      </c>
      <c r="N1703" s="183">
        <v>45925.719444444447</v>
      </c>
      <c r="O1703" s="8"/>
      <c r="P1703" s="8" t="s">
        <v>8318</v>
      </c>
      <c r="Q1703" s="8" t="s">
        <v>8318</v>
      </c>
      <c r="R1703" s="8" t="s">
        <v>6245</v>
      </c>
      <c r="S1703" s="8" t="s">
        <v>6245</v>
      </c>
      <c r="T1703" s="8" t="s">
        <v>6246</v>
      </c>
      <c r="U1703" s="8" t="s">
        <v>7731</v>
      </c>
      <c r="V1703" s="8" t="s">
        <v>13183</v>
      </c>
      <c r="W1703" s="8" t="s">
        <v>165</v>
      </c>
      <c r="X1703" s="8"/>
      <c r="Y1703" s="94" t="str">
        <f>VLOOKUP(D1703,TIPOLOGIA!A:F,6,0)</f>
        <v>TIPO II</v>
      </c>
      <c r="Z1703" s="94" t="str">
        <f>VLOOKUP(D1703,TIPOLOGIA!A:F,5,0)</f>
        <v>TERRESTRE</v>
      </c>
      <c r="AA1703" s="8" t="s">
        <v>1269</v>
      </c>
      <c r="AB1703" s="8">
        <v>1</v>
      </c>
      <c r="AC1703" s="86">
        <f>IF(W1703="SOPORTE_TELEFÓNICO",'BASE LIQUIDACION REDEBAN 2025'!$B$19,IF(AND(W1703="VISITA_TÉCNICA",Y1703="TIPO II"),'BASE LIQUIDACION REDEBAN 2025'!$B$18,'BASE LIQUIDACION REDEBAN 2025'!$B$17))</f>
        <v>67654.12000000001</v>
      </c>
      <c r="AD1703" s="86">
        <v>0</v>
      </c>
      <c r="AE1703" s="86">
        <f t="shared" si="26"/>
        <v>67654.12000000001</v>
      </c>
      <c r="AG1703" s="78"/>
    </row>
    <row r="1704" spans="1:33" s="49" customFormat="1">
      <c r="A1704" s="8" t="s">
        <v>96</v>
      </c>
      <c r="B1704" s="94" t="str">
        <f>VLOOKUP(A1704,'CENTRO DE COSTOS'!A:D,4,FALSE)</f>
        <v>JOSE MAURICIO HERNANDEZ ROJAS</v>
      </c>
      <c r="C1704" s="94" t="str">
        <f>VLOOKUP(A1704,'CENTRO DE COSTOS'!A:D,2,FALSE)</f>
        <v>0004-0001</v>
      </c>
      <c r="D1704" s="8">
        <v>47030</v>
      </c>
      <c r="E1704" s="8">
        <v>2768849</v>
      </c>
      <c r="F1704" s="8">
        <v>81306</v>
      </c>
      <c r="G1704" s="8" t="s">
        <v>6241</v>
      </c>
      <c r="H1704" s="8" t="s">
        <v>438</v>
      </c>
      <c r="I1704" s="8" t="s">
        <v>444</v>
      </c>
      <c r="J1704" s="8" t="s">
        <v>445</v>
      </c>
      <c r="K1704" s="8" t="s">
        <v>160</v>
      </c>
      <c r="L1704" s="8" t="s">
        <v>13184</v>
      </c>
      <c r="M1704" s="183">
        <v>45920.375</v>
      </c>
      <c r="N1704" s="183">
        <v>45926.354861111111</v>
      </c>
      <c r="O1704" s="8"/>
      <c r="P1704" s="8" t="s">
        <v>8318</v>
      </c>
      <c r="Q1704" s="8" t="s">
        <v>8318</v>
      </c>
      <c r="R1704" s="8" t="s">
        <v>243</v>
      </c>
      <c r="S1704" s="8" t="s">
        <v>365</v>
      </c>
      <c r="T1704" s="8" t="s">
        <v>6246</v>
      </c>
      <c r="U1704" s="8" t="s">
        <v>7731</v>
      </c>
      <c r="V1704" s="8" t="s">
        <v>13185</v>
      </c>
      <c r="W1704" s="8" t="s">
        <v>8320</v>
      </c>
      <c r="X1704" s="8"/>
      <c r="Y1704" s="94" t="str">
        <f>VLOOKUP(D1704,TIPOLOGIA!A:F,6,0)</f>
        <v>TIPO IV</v>
      </c>
      <c r="Z1704" s="94" t="str">
        <f>VLOOKUP(D1704,TIPOLOGIA!A:F,5,0)</f>
        <v>TERRESTRE</v>
      </c>
      <c r="AA1704" s="8"/>
      <c r="AB1704" s="8">
        <v>0</v>
      </c>
      <c r="AC1704" s="86">
        <f>IF(W1704="SOPORTE_TELEFÓNICO",'BASE LIQUIDACION REDEBAN 2025'!$B$19,IF(AND(W1704="VISITA_TÉCNICA",Y1704="TIPO II"),'BASE LIQUIDACION REDEBAN 2025'!$B$18,'BASE LIQUIDACION REDEBAN 2025'!$B$17))</f>
        <v>35779.500569199998</v>
      </c>
      <c r="AD1704" s="86">
        <v>0</v>
      </c>
      <c r="AE1704" s="86">
        <f t="shared" si="26"/>
        <v>35779.500569199998</v>
      </c>
      <c r="AG1704" s="78"/>
    </row>
    <row r="1705" spans="1:33" s="49" customFormat="1">
      <c r="A1705" s="8" t="s">
        <v>76</v>
      </c>
      <c r="B1705" s="94" t="str">
        <f>VLOOKUP(A1705,'CENTRO DE COSTOS'!A:D,4,FALSE)</f>
        <v>DIEGO FERNANDO HENAO CARDONA</v>
      </c>
      <c r="C1705" s="94" t="str">
        <f>VLOOKUP(A1705,'CENTRO DE COSTOS'!A:D,2,FALSE)</f>
        <v>0004-0003</v>
      </c>
      <c r="D1705" s="8">
        <v>19622</v>
      </c>
      <c r="E1705" s="8">
        <v>2749815</v>
      </c>
      <c r="F1705" s="8">
        <v>79950</v>
      </c>
      <c r="G1705" s="8" t="s">
        <v>6241</v>
      </c>
      <c r="H1705" s="8" t="s">
        <v>171</v>
      </c>
      <c r="I1705" s="8" t="s">
        <v>13186</v>
      </c>
      <c r="J1705" s="8" t="s">
        <v>13187</v>
      </c>
      <c r="K1705" s="8" t="s">
        <v>160</v>
      </c>
      <c r="L1705" s="8" t="s">
        <v>13188</v>
      </c>
      <c r="M1705" s="183">
        <v>45916.62777777778</v>
      </c>
      <c r="N1705" s="183">
        <v>45926.359027777777</v>
      </c>
      <c r="O1705" s="8"/>
      <c r="P1705" s="8" t="s">
        <v>8318</v>
      </c>
      <c r="Q1705" s="8" t="s">
        <v>8318</v>
      </c>
      <c r="R1705" s="8" t="s">
        <v>162</v>
      </c>
      <c r="S1705" s="8" t="s">
        <v>162</v>
      </c>
      <c r="T1705" s="8" t="s">
        <v>6246</v>
      </c>
      <c r="U1705" s="8" t="s">
        <v>7731</v>
      </c>
      <c r="V1705" s="8" t="s">
        <v>13189</v>
      </c>
      <c r="W1705" s="8" t="s">
        <v>8320</v>
      </c>
      <c r="X1705" s="8"/>
      <c r="Y1705" s="94" t="str">
        <f>VLOOKUP(D1705,TIPOLOGIA!A:F,6,0)</f>
        <v>TIPO III</v>
      </c>
      <c r="Z1705" s="94" t="str">
        <f>VLOOKUP(D1705,TIPOLOGIA!A:F,5,0)</f>
        <v>TERRESTRE</v>
      </c>
      <c r="AA1705" s="8"/>
      <c r="AB1705" s="8">
        <v>0</v>
      </c>
      <c r="AC1705" s="86">
        <f>IF(W1705="SOPORTE_TELEFÓNICO",'BASE LIQUIDACION REDEBAN 2025'!$B$19,IF(AND(W1705="VISITA_TÉCNICA",Y1705="TIPO II"),'BASE LIQUIDACION REDEBAN 2025'!$B$18,'BASE LIQUIDACION REDEBAN 2025'!$B$17))</f>
        <v>35779.500569199998</v>
      </c>
      <c r="AD1705" s="86">
        <v>0</v>
      </c>
      <c r="AE1705" s="86">
        <f t="shared" si="26"/>
        <v>35779.500569199998</v>
      </c>
      <c r="AG1705" s="78"/>
    </row>
    <row r="1706" spans="1:33" s="49" customFormat="1">
      <c r="A1706" s="8" t="s">
        <v>72</v>
      </c>
      <c r="B1706" s="94" t="str">
        <f>VLOOKUP(A1706,'CENTRO DE COSTOS'!A:D,4,FALSE)</f>
        <v>MIGUEL JULIÁN HERNÁNDEZ GUARÍN</v>
      </c>
      <c r="C1706" s="94" t="str">
        <f>VLOOKUP(A1706,'CENTRO DE COSTOS'!A:D,2,FALSE)</f>
        <v>0004-0008</v>
      </c>
      <c r="D1706" s="8">
        <v>68276</v>
      </c>
      <c r="E1706" s="8">
        <v>2790240</v>
      </c>
      <c r="F1706" s="8">
        <v>60896</v>
      </c>
      <c r="G1706" s="8" t="s">
        <v>6241</v>
      </c>
      <c r="H1706" s="8" t="s">
        <v>224</v>
      </c>
      <c r="I1706" s="8" t="s">
        <v>2314</v>
      </c>
      <c r="J1706" s="8" t="s">
        <v>13190</v>
      </c>
      <c r="K1706" s="8" t="s">
        <v>160</v>
      </c>
      <c r="L1706" s="8" t="s">
        <v>13191</v>
      </c>
      <c r="M1706" s="183">
        <v>45924.71597222222</v>
      </c>
      <c r="N1706" s="183">
        <v>45926.363194444442</v>
      </c>
      <c r="O1706" s="8"/>
      <c r="P1706" s="8" t="s">
        <v>8318</v>
      </c>
      <c r="Q1706" s="8" t="s">
        <v>8318</v>
      </c>
      <c r="R1706" s="8" t="s">
        <v>243</v>
      </c>
      <c r="S1706" s="8" t="s">
        <v>365</v>
      </c>
      <c r="T1706" s="8" t="s">
        <v>6246</v>
      </c>
      <c r="U1706" s="8" t="s">
        <v>7731</v>
      </c>
      <c r="V1706" s="8" t="s">
        <v>13192</v>
      </c>
      <c r="W1706" s="8" t="s">
        <v>165</v>
      </c>
      <c r="X1706" s="8"/>
      <c r="Y1706" s="94" t="str">
        <f>VLOOKUP(D1706,TIPOLOGIA!A:F,6,0)</f>
        <v>TIPO I</v>
      </c>
      <c r="Z1706" s="94" t="str">
        <f>VLOOKUP(D1706,TIPOLOGIA!A:F,5,0)</f>
        <v>TERRESTRE</v>
      </c>
      <c r="AA1706" s="8" t="s">
        <v>480</v>
      </c>
      <c r="AB1706" s="8">
        <v>1</v>
      </c>
      <c r="AC1706" s="86">
        <f>IF(W1706="SOPORTE_TELEFÓNICO",'BASE LIQUIDACION REDEBAN 2025'!$B$19,IF(AND(W1706="VISITA_TÉCNICA",Y1706="TIPO II"),'BASE LIQUIDACION REDEBAN 2025'!$B$18,'BASE LIQUIDACION REDEBAN 2025'!$B$17))</f>
        <v>35779.500569199998</v>
      </c>
      <c r="AD1706" s="86">
        <v>0</v>
      </c>
      <c r="AE1706" s="86">
        <f t="shared" si="26"/>
        <v>35779.500569199998</v>
      </c>
      <c r="AG1706" s="78"/>
    </row>
    <row r="1707" spans="1:33" s="49" customFormat="1">
      <c r="A1707" s="8" t="s">
        <v>72</v>
      </c>
      <c r="B1707" s="94" t="str">
        <f>VLOOKUP(A1707,'CENTRO DE COSTOS'!A:D,4,FALSE)</f>
        <v>MIGUEL JULIÁN HERNÁNDEZ GUARÍN</v>
      </c>
      <c r="C1707" s="94" t="str">
        <f>VLOOKUP(A1707,'CENTRO DE COSTOS'!A:D,2,FALSE)</f>
        <v>0004-0008</v>
      </c>
      <c r="D1707" s="8">
        <v>68001</v>
      </c>
      <c r="E1707" s="8">
        <v>2795751</v>
      </c>
      <c r="F1707" s="8">
        <v>64499</v>
      </c>
      <c r="G1707" s="8" t="s">
        <v>6241</v>
      </c>
      <c r="H1707" s="8" t="s">
        <v>224</v>
      </c>
      <c r="I1707" s="8" t="s">
        <v>72</v>
      </c>
      <c r="J1707" s="8" t="s">
        <v>13193</v>
      </c>
      <c r="K1707" s="8" t="s">
        <v>160</v>
      </c>
      <c r="L1707" s="8" t="s">
        <v>13194</v>
      </c>
      <c r="M1707" s="183">
        <v>45925.684027777781</v>
      </c>
      <c r="N1707" s="183">
        <v>45926.37777777778</v>
      </c>
      <c r="O1707" s="8"/>
      <c r="P1707" s="8" t="s">
        <v>8318</v>
      </c>
      <c r="Q1707" s="8" t="s">
        <v>8318</v>
      </c>
      <c r="R1707" s="8" t="s">
        <v>243</v>
      </c>
      <c r="S1707" s="8" t="s">
        <v>365</v>
      </c>
      <c r="T1707" s="8" t="s">
        <v>6246</v>
      </c>
      <c r="U1707" s="8" t="s">
        <v>7731</v>
      </c>
      <c r="V1707" s="8" t="s">
        <v>13195</v>
      </c>
      <c r="W1707" s="8" t="s">
        <v>165</v>
      </c>
      <c r="X1707" s="8"/>
      <c r="Y1707" s="94" t="str">
        <f>VLOOKUP(D1707,TIPOLOGIA!A:F,6,0)</f>
        <v>TIPO I</v>
      </c>
      <c r="Z1707" s="94" t="str">
        <f>VLOOKUP(D1707,TIPOLOGIA!A:F,5,0)</f>
        <v>TERRESTRE</v>
      </c>
      <c r="AA1707" s="8" t="s">
        <v>480</v>
      </c>
      <c r="AB1707" s="8">
        <v>1</v>
      </c>
      <c r="AC1707" s="86">
        <f>IF(W1707="SOPORTE_TELEFÓNICO",'BASE LIQUIDACION REDEBAN 2025'!$B$19,IF(AND(W1707="VISITA_TÉCNICA",Y1707="TIPO II"),'BASE LIQUIDACION REDEBAN 2025'!$B$18,'BASE LIQUIDACION REDEBAN 2025'!$B$17))</f>
        <v>35779.500569199998</v>
      </c>
      <c r="AD1707" s="86">
        <v>0</v>
      </c>
      <c r="AE1707" s="86">
        <f t="shared" si="26"/>
        <v>35779.500569199998</v>
      </c>
      <c r="AG1707" s="78"/>
    </row>
    <row r="1708" spans="1:33" s="49" customFormat="1">
      <c r="A1708" s="8" t="s">
        <v>94</v>
      </c>
      <c r="B1708" s="94" t="str">
        <f>VLOOKUP(A1708,'CENTRO DE COSTOS'!A:D,4,FALSE)</f>
        <v>DIEGO FERNANDO HENAO CARDONA</v>
      </c>
      <c r="C1708" s="94" t="str">
        <f>VLOOKUP(A1708,'CENTRO DE COSTOS'!A:D,2,FALSE)</f>
        <v>0004-0002</v>
      </c>
      <c r="D1708" s="8">
        <v>63130</v>
      </c>
      <c r="E1708" s="8">
        <v>2787933</v>
      </c>
      <c r="F1708" s="8">
        <v>60988</v>
      </c>
      <c r="G1708" s="8" t="s">
        <v>6241</v>
      </c>
      <c r="H1708" s="8" t="s">
        <v>732</v>
      </c>
      <c r="I1708" s="8" t="s">
        <v>4298</v>
      </c>
      <c r="J1708" s="8" t="s">
        <v>13196</v>
      </c>
      <c r="K1708" s="8" t="s">
        <v>160</v>
      </c>
      <c r="L1708" s="8" t="s">
        <v>13197</v>
      </c>
      <c r="M1708" s="183">
        <v>45924.506944444453</v>
      </c>
      <c r="N1708" s="183">
        <v>45926.402777777781</v>
      </c>
      <c r="O1708" s="8"/>
      <c r="P1708" s="8" t="s">
        <v>8318</v>
      </c>
      <c r="Q1708" s="8" t="s">
        <v>8318</v>
      </c>
      <c r="R1708" s="8" t="s">
        <v>6245</v>
      </c>
      <c r="S1708" s="8" t="s">
        <v>6245</v>
      </c>
      <c r="T1708" s="8" t="s">
        <v>6246</v>
      </c>
      <c r="U1708" s="8" t="s">
        <v>7731</v>
      </c>
      <c r="V1708" s="8" t="s">
        <v>13198</v>
      </c>
      <c r="W1708" s="8" t="s">
        <v>165</v>
      </c>
      <c r="X1708" s="8"/>
      <c r="Y1708" s="94" t="str">
        <f>VLOOKUP(D1708,TIPOLOGIA!A:F,6,0)</f>
        <v>TIPO II</v>
      </c>
      <c r="Z1708" s="94" t="str">
        <f>VLOOKUP(D1708,TIPOLOGIA!A:F,5,0)</f>
        <v>TERRESTRE</v>
      </c>
      <c r="AA1708" s="8" t="s">
        <v>737</v>
      </c>
      <c r="AB1708" s="8">
        <v>1</v>
      </c>
      <c r="AC1708" s="86">
        <f>IF(W1708="SOPORTE_TELEFÓNICO",'BASE LIQUIDACION REDEBAN 2025'!$B$19,IF(AND(W1708="VISITA_TÉCNICA",Y1708="TIPO II"),'BASE LIQUIDACION REDEBAN 2025'!$B$18,'BASE LIQUIDACION REDEBAN 2025'!$B$17))</f>
        <v>67654.12000000001</v>
      </c>
      <c r="AD1708" s="86">
        <v>0</v>
      </c>
      <c r="AE1708" s="86">
        <f t="shared" si="26"/>
        <v>67654.12000000001</v>
      </c>
      <c r="AG1708" s="78"/>
    </row>
    <row r="1709" spans="1:33" s="49" customFormat="1">
      <c r="A1709" s="8" t="s">
        <v>90</v>
      </c>
      <c r="B1709" s="94" t="str">
        <f>VLOOKUP(A1709,'CENTRO DE COSTOS'!A:D,4,FALSE)</f>
        <v>JUAN SEBASTIÁN RÍOS CASTRILLÓN</v>
      </c>
      <c r="C1709" s="94" t="str">
        <f>VLOOKUP(A1709,'CENTRO DE COSTOS'!A:D,2,FALSE)</f>
        <v>0004-0005</v>
      </c>
      <c r="D1709" s="8">
        <v>5001</v>
      </c>
      <c r="E1709" s="8">
        <v>2778989</v>
      </c>
      <c r="F1709" s="8">
        <v>12705</v>
      </c>
      <c r="G1709" s="8" t="s">
        <v>6241</v>
      </c>
      <c r="H1709" s="8" t="s">
        <v>249</v>
      </c>
      <c r="I1709" s="8" t="s">
        <v>90</v>
      </c>
      <c r="J1709" s="8" t="s">
        <v>9953</v>
      </c>
      <c r="K1709" s="8" t="s">
        <v>160</v>
      </c>
      <c r="L1709" s="8" t="s">
        <v>13199</v>
      </c>
      <c r="M1709" s="183">
        <v>45923.368055555547</v>
      </c>
      <c r="N1709" s="183">
        <v>45926.418749999997</v>
      </c>
      <c r="O1709" s="8"/>
      <c r="P1709" s="8" t="s">
        <v>8318</v>
      </c>
      <c r="Q1709" s="8" t="s">
        <v>8318</v>
      </c>
      <c r="R1709" s="8" t="s">
        <v>357</v>
      </c>
      <c r="S1709" s="8" t="s">
        <v>358</v>
      </c>
      <c r="T1709" s="8" t="s">
        <v>6246</v>
      </c>
      <c r="U1709" s="8" t="s">
        <v>7731</v>
      </c>
      <c r="V1709" s="8" t="s">
        <v>13200</v>
      </c>
      <c r="W1709" s="8" t="s">
        <v>165</v>
      </c>
      <c r="X1709" s="8"/>
      <c r="Y1709" s="94" t="str">
        <f>VLOOKUP(D1709,TIPOLOGIA!A:F,6,0)</f>
        <v>TIPO I</v>
      </c>
      <c r="Z1709" s="94" t="str">
        <f>VLOOKUP(D1709,TIPOLOGIA!A:F,5,0)</f>
        <v>TERRESTRE</v>
      </c>
      <c r="AA1709" s="8" t="s">
        <v>3793</v>
      </c>
      <c r="AB1709" s="8">
        <v>1</v>
      </c>
      <c r="AC1709" s="86">
        <f>IF(W1709="SOPORTE_TELEFÓNICO",'BASE LIQUIDACION REDEBAN 2025'!$B$19,IF(AND(W1709="VISITA_TÉCNICA",Y1709="TIPO II"),'BASE LIQUIDACION REDEBAN 2025'!$B$18,'BASE LIQUIDACION REDEBAN 2025'!$B$17))</f>
        <v>35779.500569199998</v>
      </c>
      <c r="AD1709" s="86">
        <v>0</v>
      </c>
      <c r="AE1709" s="86">
        <f t="shared" si="26"/>
        <v>35779.500569199998</v>
      </c>
      <c r="AG1709" s="78"/>
    </row>
    <row r="1710" spans="1:33" s="49" customFormat="1">
      <c r="A1710" s="8" t="s">
        <v>72</v>
      </c>
      <c r="B1710" s="94" t="str">
        <f>VLOOKUP(A1710,'CENTRO DE COSTOS'!A:D,4,FALSE)</f>
        <v>MIGUEL JULIÁN HERNÁNDEZ GUARÍN</v>
      </c>
      <c r="C1710" s="94" t="str">
        <f>VLOOKUP(A1710,'CENTRO DE COSTOS'!A:D,2,FALSE)</f>
        <v>0004-0008</v>
      </c>
      <c r="D1710" s="8">
        <v>68307</v>
      </c>
      <c r="E1710" s="8">
        <v>2795739</v>
      </c>
      <c r="F1710" s="8">
        <v>73607</v>
      </c>
      <c r="G1710" s="8" t="s">
        <v>6241</v>
      </c>
      <c r="H1710" s="8" t="s">
        <v>224</v>
      </c>
      <c r="I1710" s="8" t="s">
        <v>1146</v>
      </c>
      <c r="J1710" s="8" t="s">
        <v>13201</v>
      </c>
      <c r="K1710" s="8" t="s">
        <v>160</v>
      </c>
      <c r="L1710" s="8" t="s">
        <v>13202</v>
      </c>
      <c r="M1710" s="183">
        <v>45925.681250000001</v>
      </c>
      <c r="N1710" s="183">
        <v>45926.440972222219</v>
      </c>
      <c r="O1710" s="8"/>
      <c r="P1710" s="8" t="s">
        <v>8318</v>
      </c>
      <c r="Q1710" s="8" t="s">
        <v>8318</v>
      </c>
      <c r="R1710" s="8" t="s">
        <v>243</v>
      </c>
      <c r="S1710" s="8" t="s">
        <v>365</v>
      </c>
      <c r="T1710" s="8" t="s">
        <v>6246</v>
      </c>
      <c r="U1710" s="8" t="s">
        <v>7731</v>
      </c>
      <c r="V1710" s="8" t="s">
        <v>13203</v>
      </c>
      <c r="W1710" s="8" t="s">
        <v>165</v>
      </c>
      <c r="X1710" s="8"/>
      <c r="Y1710" s="94" t="str">
        <f>VLOOKUP(D1710,TIPOLOGIA!A:F,6,0)</f>
        <v>TIPO I</v>
      </c>
      <c r="Z1710" s="94" t="str">
        <f>VLOOKUP(D1710,TIPOLOGIA!A:F,5,0)</f>
        <v>TERRESTRE</v>
      </c>
      <c r="AA1710" s="8" t="s">
        <v>754</v>
      </c>
      <c r="AB1710" s="8">
        <v>1</v>
      </c>
      <c r="AC1710" s="86">
        <f>IF(W1710="SOPORTE_TELEFÓNICO",'BASE LIQUIDACION REDEBAN 2025'!$B$19,IF(AND(W1710="VISITA_TÉCNICA",Y1710="TIPO II"),'BASE LIQUIDACION REDEBAN 2025'!$B$18,'BASE LIQUIDACION REDEBAN 2025'!$B$17))</f>
        <v>35779.500569199998</v>
      </c>
      <c r="AD1710" s="86">
        <v>0</v>
      </c>
      <c r="AE1710" s="86">
        <f t="shared" si="26"/>
        <v>35779.500569199998</v>
      </c>
      <c r="AG1710" s="78"/>
    </row>
    <row r="1711" spans="1:33" s="49" customFormat="1">
      <c r="A1711" s="8" t="s">
        <v>76</v>
      </c>
      <c r="B1711" s="94" t="str">
        <f>VLOOKUP(A1711,'CENTRO DE COSTOS'!A:D,4,FALSE)</f>
        <v>DIEGO FERNANDO HENAO CARDONA</v>
      </c>
      <c r="C1711" s="94" t="str">
        <f>VLOOKUP(A1711,'CENTRO DE COSTOS'!A:D,2,FALSE)</f>
        <v>0004-0003</v>
      </c>
      <c r="D1711" s="8">
        <v>76001</v>
      </c>
      <c r="E1711" s="8">
        <v>2786004</v>
      </c>
      <c r="F1711" s="8">
        <v>35510</v>
      </c>
      <c r="G1711" s="8" t="s">
        <v>6241</v>
      </c>
      <c r="H1711" s="8" t="s">
        <v>232</v>
      </c>
      <c r="I1711" s="8" t="s">
        <v>76</v>
      </c>
      <c r="J1711" s="8" t="s">
        <v>1837</v>
      </c>
      <c r="K1711" s="8" t="s">
        <v>160</v>
      </c>
      <c r="L1711" s="8" t="s">
        <v>13204</v>
      </c>
      <c r="M1711" s="183">
        <v>45924.385416666657</v>
      </c>
      <c r="N1711" s="183">
        <v>45926.455555555563</v>
      </c>
      <c r="O1711" s="8"/>
      <c r="P1711" s="8" t="s">
        <v>8318</v>
      </c>
      <c r="Q1711" s="8" t="s">
        <v>8318</v>
      </c>
      <c r="R1711" s="8" t="s">
        <v>357</v>
      </c>
      <c r="S1711" s="8" t="s">
        <v>7936</v>
      </c>
      <c r="T1711" s="8" t="s">
        <v>6246</v>
      </c>
      <c r="U1711" s="8" t="s">
        <v>7731</v>
      </c>
      <c r="V1711" s="8" t="s">
        <v>13205</v>
      </c>
      <c r="W1711" s="8" t="s">
        <v>165</v>
      </c>
      <c r="X1711" s="8"/>
      <c r="Y1711" s="94" t="str">
        <f>VLOOKUP(D1711,TIPOLOGIA!A:F,6,0)</f>
        <v>TIPO I</v>
      </c>
      <c r="Z1711" s="94" t="str">
        <f>VLOOKUP(D1711,TIPOLOGIA!A:F,5,0)</f>
        <v>TERRESTRE</v>
      </c>
      <c r="AA1711" s="8" t="s">
        <v>1348</v>
      </c>
      <c r="AB1711" s="8">
        <v>1</v>
      </c>
      <c r="AC1711" s="86">
        <f>IF(W1711="SOPORTE_TELEFÓNICO",'BASE LIQUIDACION REDEBAN 2025'!$B$19,IF(AND(W1711="VISITA_TÉCNICA",Y1711="TIPO II"),'BASE LIQUIDACION REDEBAN 2025'!$B$18,'BASE LIQUIDACION REDEBAN 2025'!$B$17))</f>
        <v>35779.500569199998</v>
      </c>
      <c r="AD1711" s="86">
        <v>0</v>
      </c>
      <c r="AE1711" s="86">
        <f t="shared" si="26"/>
        <v>35779.500569199998</v>
      </c>
      <c r="AG1711" s="78"/>
    </row>
    <row r="1712" spans="1:33" s="49" customFormat="1">
      <c r="A1712" s="8" t="s">
        <v>68</v>
      </c>
      <c r="B1712" s="94" t="str">
        <f>VLOOKUP(A1712,'CENTRO DE COSTOS'!A:D,4,FALSE)</f>
        <v>WILLIAM ASDRUBAL ROZO ROZO</v>
      </c>
      <c r="C1712" s="94" t="str">
        <f>VLOOKUP(A1712,'CENTRO DE COSTOS'!A:D,2,FALSE)</f>
        <v>0004-0004</v>
      </c>
      <c r="D1712" s="8">
        <v>11001</v>
      </c>
      <c r="E1712" s="8">
        <v>2790535</v>
      </c>
      <c r="F1712" s="8">
        <v>62715</v>
      </c>
      <c r="G1712" s="8" t="s">
        <v>6241</v>
      </c>
      <c r="H1712" s="8" t="s">
        <v>417</v>
      </c>
      <c r="I1712" s="8" t="s">
        <v>68</v>
      </c>
      <c r="J1712" s="8" t="s">
        <v>8915</v>
      </c>
      <c r="K1712" s="8" t="s">
        <v>160</v>
      </c>
      <c r="L1712" s="8" t="s">
        <v>13206</v>
      </c>
      <c r="M1712" s="183">
        <v>45924.740277777782</v>
      </c>
      <c r="N1712" s="183">
        <v>45926.457638888889</v>
      </c>
      <c r="O1712" s="8"/>
      <c r="P1712" s="8" t="s">
        <v>8318</v>
      </c>
      <c r="Q1712" s="8" t="s">
        <v>8318</v>
      </c>
      <c r="R1712" s="8" t="s">
        <v>6245</v>
      </c>
      <c r="S1712" s="8" t="s">
        <v>6245</v>
      </c>
      <c r="T1712" s="8" t="s">
        <v>6246</v>
      </c>
      <c r="U1712" s="8" t="s">
        <v>7731</v>
      </c>
      <c r="V1712" s="8" t="s">
        <v>13207</v>
      </c>
      <c r="W1712" s="8" t="s">
        <v>165</v>
      </c>
      <c r="X1712" s="8"/>
      <c r="Y1712" s="94" t="str">
        <f>VLOOKUP(D1712,TIPOLOGIA!A:F,6,0)</f>
        <v>TIPO I</v>
      </c>
      <c r="Z1712" s="94" t="str">
        <f>VLOOKUP(D1712,TIPOLOGIA!A:F,5,0)</f>
        <v>TERRESTRE</v>
      </c>
      <c r="AA1712" s="8" t="s">
        <v>13208</v>
      </c>
      <c r="AB1712" s="8">
        <v>2</v>
      </c>
      <c r="AC1712" s="86">
        <f>IF(W1712="SOPORTE_TELEFÓNICO",'BASE LIQUIDACION REDEBAN 2025'!$B$19,IF(AND(W1712="VISITA_TÉCNICA",Y1712="TIPO II"),'BASE LIQUIDACION REDEBAN 2025'!$B$18,'BASE LIQUIDACION REDEBAN 2025'!$B$17))</f>
        <v>35779.500569199998</v>
      </c>
      <c r="AD1712" s="86">
        <v>0</v>
      </c>
      <c r="AE1712" s="86">
        <f t="shared" si="26"/>
        <v>71559.001138399995</v>
      </c>
      <c r="AG1712" s="78"/>
    </row>
    <row r="1713" spans="1:33" s="49" customFormat="1">
      <c r="A1713" s="8" t="s">
        <v>68</v>
      </c>
      <c r="B1713" s="94" t="str">
        <f>VLOOKUP(A1713,'CENTRO DE COSTOS'!A:D,4,FALSE)</f>
        <v>WILLIAM ASDRUBAL ROZO ROZO</v>
      </c>
      <c r="C1713" s="94" t="str">
        <f>VLOOKUP(A1713,'CENTRO DE COSTOS'!A:D,2,FALSE)</f>
        <v>0004-0004</v>
      </c>
      <c r="D1713" s="8">
        <v>25486</v>
      </c>
      <c r="E1713" s="8">
        <v>2788515</v>
      </c>
      <c r="F1713" s="8">
        <v>62883</v>
      </c>
      <c r="G1713" s="8" t="s">
        <v>6241</v>
      </c>
      <c r="H1713" s="8" t="s">
        <v>417</v>
      </c>
      <c r="I1713" s="8" t="s">
        <v>609</v>
      </c>
      <c r="J1713" s="8" t="s">
        <v>13209</v>
      </c>
      <c r="K1713" s="8" t="s">
        <v>160</v>
      </c>
      <c r="L1713" s="8" t="s">
        <v>13210</v>
      </c>
      <c r="M1713" s="183">
        <v>45924.579861111109</v>
      </c>
      <c r="N1713" s="183">
        <v>45926.459722222222</v>
      </c>
      <c r="O1713" s="8"/>
      <c r="P1713" s="8" t="s">
        <v>8318</v>
      </c>
      <c r="Q1713" s="8" t="s">
        <v>8318</v>
      </c>
      <c r="R1713" s="8" t="s">
        <v>6245</v>
      </c>
      <c r="S1713" s="8" t="s">
        <v>6245</v>
      </c>
      <c r="T1713" s="8" t="s">
        <v>6246</v>
      </c>
      <c r="U1713" s="8" t="s">
        <v>7731</v>
      </c>
      <c r="V1713" s="8" t="s">
        <v>13211</v>
      </c>
      <c r="W1713" s="8" t="s">
        <v>165</v>
      </c>
      <c r="X1713" s="8"/>
      <c r="Y1713" s="94" t="str">
        <f>VLOOKUP(D1713,TIPOLOGIA!A:F,6,0)</f>
        <v>TIPO II</v>
      </c>
      <c r="Z1713" s="94" t="str">
        <f>VLOOKUP(D1713,TIPOLOGIA!A:F,5,0)</f>
        <v>TERRESTRE</v>
      </c>
      <c r="AA1713" s="8" t="s">
        <v>1877</v>
      </c>
      <c r="AB1713" s="8">
        <v>1</v>
      </c>
      <c r="AC1713" s="86">
        <f>IF(W1713="SOPORTE_TELEFÓNICO",'BASE LIQUIDACION REDEBAN 2025'!$B$19,IF(AND(W1713="VISITA_TÉCNICA",Y1713="TIPO II"),'BASE LIQUIDACION REDEBAN 2025'!$B$18,'BASE LIQUIDACION REDEBAN 2025'!$B$17))</f>
        <v>67654.12000000001</v>
      </c>
      <c r="AD1713" s="86">
        <v>0</v>
      </c>
      <c r="AE1713" s="86">
        <f t="shared" si="26"/>
        <v>67654.12000000001</v>
      </c>
      <c r="AG1713" s="78"/>
    </row>
    <row r="1714" spans="1:33" s="49" customFormat="1">
      <c r="A1714" s="8" t="s">
        <v>76</v>
      </c>
      <c r="B1714" s="94" t="str">
        <f>VLOOKUP(A1714,'CENTRO DE COSTOS'!A:D,4,FALSE)</f>
        <v>DIEGO FERNANDO HENAO CARDONA</v>
      </c>
      <c r="C1714" s="94" t="str">
        <f>VLOOKUP(A1714,'CENTRO DE COSTOS'!A:D,2,FALSE)</f>
        <v>0004-0003</v>
      </c>
      <c r="D1714" s="8">
        <v>76001</v>
      </c>
      <c r="E1714" s="8">
        <v>2795075</v>
      </c>
      <c r="F1714" s="8">
        <v>22518</v>
      </c>
      <c r="G1714" s="8" t="s">
        <v>6241</v>
      </c>
      <c r="H1714" s="8" t="s">
        <v>232</v>
      </c>
      <c r="I1714" s="8" t="s">
        <v>76</v>
      </c>
      <c r="J1714" s="8" t="s">
        <v>12431</v>
      </c>
      <c r="K1714" s="8" t="s">
        <v>160</v>
      </c>
      <c r="L1714" s="8" t="s">
        <v>13212</v>
      </c>
      <c r="M1714" s="183">
        <v>45925.647916666669</v>
      </c>
      <c r="N1714" s="183">
        <v>45926.477083333331</v>
      </c>
      <c r="O1714" s="8"/>
      <c r="P1714" s="8" t="s">
        <v>8318</v>
      </c>
      <c r="Q1714" s="8" t="s">
        <v>8318</v>
      </c>
      <c r="R1714" s="8" t="s">
        <v>6245</v>
      </c>
      <c r="S1714" s="8" t="s">
        <v>6245</v>
      </c>
      <c r="T1714" s="8" t="s">
        <v>6246</v>
      </c>
      <c r="U1714" s="8" t="s">
        <v>7731</v>
      </c>
      <c r="V1714" s="8" t="s">
        <v>13213</v>
      </c>
      <c r="W1714" s="8" t="s">
        <v>165</v>
      </c>
      <c r="X1714" s="8"/>
      <c r="Y1714" s="94" t="str">
        <f>VLOOKUP(D1714,TIPOLOGIA!A:F,6,0)</f>
        <v>TIPO I</v>
      </c>
      <c r="Z1714" s="94" t="str">
        <f>VLOOKUP(D1714,TIPOLOGIA!A:F,5,0)</f>
        <v>TERRESTRE</v>
      </c>
      <c r="AA1714" s="8" t="s">
        <v>1498</v>
      </c>
      <c r="AB1714" s="8">
        <v>1</v>
      </c>
      <c r="AC1714" s="86">
        <f>IF(W1714="SOPORTE_TELEFÓNICO",'BASE LIQUIDACION REDEBAN 2025'!$B$19,IF(AND(W1714="VISITA_TÉCNICA",Y1714="TIPO II"),'BASE LIQUIDACION REDEBAN 2025'!$B$18,'BASE LIQUIDACION REDEBAN 2025'!$B$17))</f>
        <v>35779.500569199998</v>
      </c>
      <c r="AD1714" s="86">
        <v>0</v>
      </c>
      <c r="AE1714" s="86">
        <f t="shared" si="26"/>
        <v>35779.500569199998</v>
      </c>
      <c r="AG1714" s="78"/>
    </row>
    <row r="1715" spans="1:33" s="49" customFormat="1">
      <c r="A1715" s="8" t="s">
        <v>100</v>
      </c>
      <c r="B1715" s="94" t="str">
        <f>VLOOKUP(A1715,'CENTRO DE COSTOS'!A:D,4,FALSE)</f>
        <v>KEVIN ALEXIS CORZO BUSTOS</v>
      </c>
      <c r="C1715" s="94" t="str">
        <f>VLOOKUP(A1715,'CENTRO DE COSTOS'!A:D,2,FALSE)</f>
        <v>0004-0007</v>
      </c>
      <c r="D1715" s="8">
        <v>50001</v>
      </c>
      <c r="E1715" s="8">
        <v>2784880</v>
      </c>
      <c r="F1715" s="8">
        <v>79873</v>
      </c>
      <c r="G1715" s="8" t="s">
        <v>6241</v>
      </c>
      <c r="H1715" s="8" t="s">
        <v>216</v>
      </c>
      <c r="I1715" s="8" t="s">
        <v>100</v>
      </c>
      <c r="J1715" s="8" t="s">
        <v>13214</v>
      </c>
      <c r="K1715" s="8" t="s">
        <v>160</v>
      </c>
      <c r="L1715" s="8" t="s">
        <v>13215</v>
      </c>
      <c r="M1715" s="183">
        <v>45924.333333333343</v>
      </c>
      <c r="N1715" s="183">
        <v>45926.484027777777</v>
      </c>
      <c r="O1715" s="8"/>
      <c r="P1715" s="8" t="s">
        <v>8318</v>
      </c>
      <c r="Q1715" s="8" t="s">
        <v>8318</v>
      </c>
      <c r="R1715" s="8" t="s">
        <v>162</v>
      </c>
      <c r="S1715" s="8" t="s">
        <v>162</v>
      </c>
      <c r="T1715" s="8" t="s">
        <v>6246</v>
      </c>
      <c r="U1715" s="8" t="s">
        <v>7731</v>
      </c>
      <c r="V1715" s="8" t="s">
        <v>13216</v>
      </c>
      <c r="W1715" s="8" t="s">
        <v>165</v>
      </c>
      <c r="X1715" s="8"/>
      <c r="Y1715" s="94" t="str">
        <f>VLOOKUP(D1715,TIPOLOGIA!A:F,6,0)</f>
        <v>TIPO I</v>
      </c>
      <c r="Z1715" s="94" t="str">
        <f>VLOOKUP(D1715,TIPOLOGIA!A:F,5,0)</f>
        <v>TERRESTRE</v>
      </c>
      <c r="AA1715" s="8" t="s">
        <v>222</v>
      </c>
      <c r="AB1715" s="8">
        <v>1</v>
      </c>
      <c r="AC1715" s="86">
        <f>IF(W1715="SOPORTE_TELEFÓNICO",'BASE LIQUIDACION REDEBAN 2025'!$B$19,IF(AND(W1715="VISITA_TÉCNICA",Y1715="TIPO II"),'BASE LIQUIDACION REDEBAN 2025'!$B$18,'BASE LIQUIDACION REDEBAN 2025'!$B$17))</f>
        <v>35779.500569199998</v>
      </c>
      <c r="AD1715" s="86">
        <v>0</v>
      </c>
      <c r="AE1715" s="86">
        <f t="shared" si="26"/>
        <v>35779.500569199998</v>
      </c>
      <c r="AG1715" s="78"/>
    </row>
    <row r="1716" spans="1:33" s="49" customFormat="1">
      <c r="A1716" s="8" t="s">
        <v>94</v>
      </c>
      <c r="B1716" s="94" t="str">
        <f>VLOOKUP(A1716,'CENTRO DE COSTOS'!A:D,4,FALSE)</f>
        <v>DIEGO FERNANDO HENAO CARDONA</v>
      </c>
      <c r="C1716" s="94" t="str">
        <f>VLOOKUP(A1716,'CENTRO DE COSTOS'!A:D,2,FALSE)</f>
        <v>0004-0002</v>
      </c>
      <c r="D1716" s="8">
        <v>76736</v>
      </c>
      <c r="E1716" s="8">
        <v>2781398</v>
      </c>
      <c r="F1716" s="8">
        <v>16857</v>
      </c>
      <c r="G1716" s="8" t="s">
        <v>6241</v>
      </c>
      <c r="H1716" s="8" t="s">
        <v>232</v>
      </c>
      <c r="I1716" s="8" t="s">
        <v>6390</v>
      </c>
      <c r="J1716" s="8" t="s">
        <v>13217</v>
      </c>
      <c r="K1716" s="8" t="s">
        <v>160</v>
      </c>
      <c r="L1716" s="8" t="s">
        <v>13218</v>
      </c>
      <c r="M1716" s="183">
        <v>45923.496527777781</v>
      </c>
      <c r="N1716" s="183">
        <v>45926.484722222223</v>
      </c>
      <c r="O1716" s="8"/>
      <c r="P1716" s="8" t="s">
        <v>8318</v>
      </c>
      <c r="Q1716" s="8" t="s">
        <v>8318</v>
      </c>
      <c r="R1716" s="8" t="s">
        <v>6245</v>
      </c>
      <c r="S1716" s="8" t="s">
        <v>6245</v>
      </c>
      <c r="T1716" s="8" t="s">
        <v>6246</v>
      </c>
      <c r="U1716" s="8" t="s">
        <v>7731</v>
      </c>
      <c r="V1716" s="8" t="s">
        <v>13219</v>
      </c>
      <c r="W1716" s="8" t="s">
        <v>165</v>
      </c>
      <c r="X1716" s="8"/>
      <c r="Y1716" s="94" t="str">
        <f>VLOOKUP(D1716,TIPOLOGIA!A:F,6,0)</f>
        <v>TIPO II</v>
      </c>
      <c r="Z1716" s="94" t="str">
        <f>VLOOKUP(D1716,TIPOLOGIA!A:F,5,0)</f>
        <v>TERRESTRE</v>
      </c>
      <c r="AA1716" s="8" t="s">
        <v>737</v>
      </c>
      <c r="AB1716" s="8">
        <v>1</v>
      </c>
      <c r="AC1716" s="86">
        <f>IF(W1716="SOPORTE_TELEFÓNICO",'BASE LIQUIDACION REDEBAN 2025'!$B$19,IF(AND(W1716="VISITA_TÉCNICA",Y1716="TIPO II"),'BASE LIQUIDACION REDEBAN 2025'!$B$18,'BASE LIQUIDACION REDEBAN 2025'!$B$17))</f>
        <v>67654.12000000001</v>
      </c>
      <c r="AD1716" s="86">
        <v>0</v>
      </c>
      <c r="AE1716" s="86">
        <f t="shared" si="26"/>
        <v>67654.12000000001</v>
      </c>
      <c r="AG1716" s="78"/>
    </row>
    <row r="1717" spans="1:33" s="49" customFormat="1">
      <c r="A1717" s="8" t="s">
        <v>98</v>
      </c>
      <c r="B1717" s="94" t="str">
        <f>VLOOKUP(A1717,'CENTRO DE COSTOS'!A:D,4,FALSE)</f>
        <v>MIGUEL JULIÁN HERNÁNDEZ GUARÍN</v>
      </c>
      <c r="C1717" s="94" t="str">
        <f>VLOOKUP(A1717,'CENTRO DE COSTOS'!A:D,2,FALSE)</f>
        <v>0004-0008</v>
      </c>
      <c r="D1717" s="8">
        <v>15001</v>
      </c>
      <c r="E1717" s="8">
        <v>2794533</v>
      </c>
      <c r="F1717" s="8">
        <v>35414</v>
      </c>
      <c r="G1717" s="8" t="s">
        <v>6241</v>
      </c>
      <c r="H1717" s="8" t="s">
        <v>406</v>
      </c>
      <c r="I1717" s="8" t="s">
        <v>98</v>
      </c>
      <c r="J1717" s="8" t="s">
        <v>13220</v>
      </c>
      <c r="K1717" s="8" t="s">
        <v>160</v>
      </c>
      <c r="L1717" s="8" t="s">
        <v>13221</v>
      </c>
      <c r="M1717" s="183">
        <v>45925.598611111112</v>
      </c>
      <c r="N1717" s="183">
        <v>45926.486111111109</v>
      </c>
      <c r="O1717" s="8"/>
      <c r="P1717" s="8" t="s">
        <v>8318</v>
      </c>
      <c r="Q1717" s="8" t="s">
        <v>8318</v>
      </c>
      <c r="R1717" s="8" t="s">
        <v>6245</v>
      </c>
      <c r="S1717" s="8" t="s">
        <v>6245</v>
      </c>
      <c r="T1717" s="8" t="s">
        <v>6246</v>
      </c>
      <c r="U1717" s="8" t="s">
        <v>7731</v>
      </c>
      <c r="V1717" s="8" t="s">
        <v>13222</v>
      </c>
      <c r="W1717" s="8" t="s">
        <v>165</v>
      </c>
      <c r="X1717" s="8"/>
      <c r="Y1717" s="94" t="str">
        <f>VLOOKUP(D1717,TIPOLOGIA!A:F,6,0)</f>
        <v>TIPO I</v>
      </c>
      <c r="Z1717" s="94" t="str">
        <f>VLOOKUP(D1717,TIPOLOGIA!A:F,5,0)</f>
        <v>TERRESTRE</v>
      </c>
      <c r="AA1717" s="8" t="s">
        <v>841</v>
      </c>
      <c r="AB1717" s="8">
        <v>1</v>
      </c>
      <c r="AC1717" s="86">
        <f>IF(W1717="SOPORTE_TELEFÓNICO",'BASE LIQUIDACION REDEBAN 2025'!$B$19,IF(AND(W1717="VISITA_TÉCNICA",Y1717="TIPO II"),'BASE LIQUIDACION REDEBAN 2025'!$B$18,'BASE LIQUIDACION REDEBAN 2025'!$B$17))</f>
        <v>35779.500569199998</v>
      </c>
      <c r="AD1717" s="86">
        <v>0</v>
      </c>
      <c r="AE1717" s="86">
        <f t="shared" si="26"/>
        <v>35779.500569199998</v>
      </c>
      <c r="AG1717" s="78"/>
    </row>
    <row r="1718" spans="1:33" s="49" customFormat="1">
      <c r="A1718" s="8" t="s">
        <v>98</v>
      </c>
      <c r="B1718" s="94" t="str">
        <f>VLOOKUP(A1718,'CENTRO DE COSTOS'!A:D,4,FALSE)</f>
        <v>MIGUEL JULIÁN HERNÁNDEZ GUARÍN</v>
      </c>
      <c r="C1718" s="94" t="str">
        <f>VLOOKUP(A1718,'CENTRO DE COSTOS'!A:D,2,FALSE)</f>
        <v>0004-0008</v>
      </c>
      <c r="D1718" s="8">
        <v>15806</v>
      </c>
      <c r="E1718" s="8">
        <v>2789701</v>
      </c>
      <c r="F1718" s="8">
        <v>79728</v>
      </c>
      <c r="G1718" s="8" t="s">
        <v>6241</v>
      </c>
      <c r="H1718" s="8" t="s">
        <v>406</v>
      </c>
      <c r="I1718" s="8" t="s">
        <v>9847</v>
      </c>
      <c r="J1718" s="8" t="s">
        <v>9848</v>
      </c>
      <c r="K1718" s="8" t="s">
        <v>160</v>
      </c>
      <c r="L1718" s="8" t="s">
        <v>13223</v>
      </c>
      <c r="M1718" s="183">
        <v>45924.661805555559</v>
      </c>
      <c r="N1718" s="183">
        <v>45926.493055555547</v>
      </c>
      <c r="O1718" s="8"/>
      <c r="P1718" s="8" t="s">
        <v>8318</v>
      </c>
      <c r="Q1718" s="8" t="s">
        <v>8318</v>
      </c>
      <c r="R1718" s="8" t="s">
        <v>243</v>
      </c>
      <c r="S1718" s="8" t="s">
        <v>365</v>
      </c>
      <c r="T1718" s="8" t="s">
        <v>6246</v>
      </c>
      <c r="U1718" s="8" t="s">
        <v>7731</v>
      </c>
      <c r="V1718" s="8" t="s">
        <v>13224</v>
      </c>
      <c r="W1718" s="8" t="s">
        <v>165</v>
      </c>
      <c r="X1718" s="8"/>
      <c r="Y1718" s="94" t="str">
        <f>VLOOKUP(D1718,TIPOLOGIA!A:F,6,0)</f>
        <v>TIPO II</v>
      </c>
      <c r="Z1718" s="94" t="str">
        <f>VLOOKUP(D1718,TIPOLOGIA!A:F,5,0)</f>
        <v>TERRESTRE</v>
      </c>
      <c r="AA1718" s="8" t="s">
        <v>3425</v>
      </c>
      <c r="AB1718" s="8">
        <v>1</v>
      </c>
      <c r="AC1718" s="86">
        <f>IF(W1718="SOPORTE_TELEFÓNICO",'BASE LIQUIDACION REDEBAN 2025'!$B$19,IF(AND(W1718="VISITA_TÉCNICA",Y1718="TIPO II"),'BASE LIQUIDACION REDEBAN 2025'!$B$18,'BASE LIQUIDACION REDEBAN 2025'!$B$17))</f>
        <v>67654.12000000001</v>
      </c>
      <c r="AD1718" s="86">
        <v>0</v>
      </c>
      <c r="AE1718" s="86">
        <f t="shared" si="26"/>
        <v>67654.12000000001</v>
      </c>
      <c r="AG1718" s="78"/>
    </row>
    <row r="1719" spans="1:33" s="49" customFormat="1">
      <c r="A1719" s="8" t="s">
        <v>72</v>
      </c>
      <c r="B1719" s="94" t="str">
        <f>VLOOKUP(A1719,'CENTRO DE COSTOS'!A:D,4,FALSE)</f>
        <v>MIGUEL JULIÁN HERNÁNDEZ GUARÍN</v>
      </c>
      <c r="C1719" s="94" t="str">
        <f>VLOOKUP(A1719,'CENTRO DE COSTOS'!A:D,2,FALSE)</f>
        <v>0004-0008</v>
      </c>
      <c r="D1719" s="8">
        <v>20770</v>
      </c>
      <c r="E1719" s="8">
        <v>2787549</v>
      </c>
      <c r="F1719" s="8">
        <v>72959</v>
      </c>
      <c r="G1719" s="8" t="s">
        <v>6241</v>
      </c>
      <c r="H1719" s="8" t="s">
        <v>596</v>
      </c>
      <c r="I1719" s="8" t="s">
        <v>3181</v>
      </c>
      <c r="J1719" s="8" t="s">
        <v>13225</v>
      </c>
      <c r="K1719" s="8" t="s">
        <v>160</v>
      </c>
      <c r="L1719" s="8" t="s">
        <v>13226</v>
      </c>
      <c r="M1719" s="183">
        <v>45924.48333333333</v>
      </c>
      <c r="N1719" s="183">
        <v>45926.495138888888</v>
      </c>
      <c r="O1719" s="8"/>
      <c r="P1719" s="8" t="s">
        <v>8318</v>
      </c>
      <c r="Q1719" s="8" t="s">
        <v>8318</v>
      </c>
      <c r="R1719" s="8" t="s">
        <v>243</v>
      </c>
      <c r="S1719" s="8" t="s">
        <v>244</v>
      </c>
      <c r="T1719" s="8" t="s">
        <v>6246</v>
      </c>
      <c r="U1719" s="8" t="s">
        <v>7731</v>
      </c>
      <c r="V1719" s="8" t="s">
        <v>13227</v>
      </c>
      <c r="W1719" s="8" t="s">
        <v>165</v>
      </c>
      <c r="X1719" s="8"/>
      <c r="Y1719" s="94" t="str">
        <f>VLOOKUP(D1719,TIPOLOGIA!A:F,6,0)</f>
        <v>TIPO III</v>
      </c>
      <c r="Z1719" s="94" t="str">
        <f>VLOOKUP(D1719,TIPOLOGIA!A:F,5,0)</f>
        <v>TERRESTRE</v>
      </c>
      <c r="AA1719" s="8" t="s">
        <v>230</v>
      </c>
      <c r="AB1719" s="8">
        <v>1</v>
      </c>
      <c r="AC1719" s="86">
        <f>IF(W1719="SOPORTE_TELEFÓNICO",'BASE LIQUIDACION REDEBAN 2025'!$B$19,IF(AND(W1719="VISITA_TÉCNICA",Y1719="TIPO II"),'BASE LIQUIDACION REDEBAN 2025'!$B$18,'BASE LIQUIDACION REDEBAN 2025'!$B$17))</f>
        <v>35779.500569199998</v>
      </c>
      <c r="AD1719" s="86">
        <v>0</v>
      </c>
      <c r="AE1719" s="86">
        <f t="shared" si="26"/>
        <v>35779.500569199998</v>
      </c>
      <c r="AG1719" s="78"/>
    </row>
    <row r="1720" spans="1:33" s="49" customFormat="1">
      <c r="A1720" s="8" t="s">
        <v>92</v>
      </c>
      <c r="B1720" s="94" t="str">
        <f>VLOOKUP(A1720,'CENTRO DE COSTOS'!A:D,4,FALSE)</f>
        <v>KEVIN ALEXIS CORZO BUSTOS</v>
      </c>
      <c r="C1720" s="94" t="str">
        <f>VLOOKUP(A1720,'CENTRO DE COSTOS'!A:D,2,FALSE)</f>
        <v>0004-0007</v>
      </c>
      <c r="D1720" s="8">
        <v>41006</v>
      </c>
      <c r="E1720" s="8">
        <v>2777069</v>
      </c>
      <c r="F1720" s="8">
        <v>70933</v>
      </c>
      <c r="G1720" s="8" t="s">
        <v>6241</v>
      </c>
      <c r="H1720" s="8" t="s">
        <v>430</v>
      </c>
      <c r="I1720" s="8" t="s">
        <v>7154</v>
      </c>
      <c r="J1720" s="8" t="s">
        <v>13228</v>
      </c>
      <c r="K1720" s="8" t="s">
        <v>160</v>
      </c>
      <c r="L1720" s="8" t="s">
        <v>13229</v>
      </c>
      <c r="M1720" s="183">
        <v>45922.679166666669</v>
      </c>
      <c r="N1720" s="183">
        <v>45926.496527777781</v>
      </c>
      <c r="O1720" s="8"/>
      <c r="P1720" s="8" t="s">
        <v>8318</v>
      </c>
      <c r="Q1720" s="8" t="s">
        <v>8318</v>
      </c>
      <c r="R1720" s="8" t="s">
        <v>6245</v>
      </c>
      <c r="S1720" s="8" t="s">
        <v>6245</v>
      </c>
      <c r="T1720" s="8" t="s">
        <v>6246</v>
      </c>
      <c r="U1720" s="8" t="s">
        <v>7731</v>
      </c>
      <c r="V1720" s="8" t="s">
        <v>13230</v>
      </c>
      <c r="W1720" s="8" t="s">
        <v>8320</v>
      </c>
      <c r="X1720" s="8"/>
      <c r="Y1720" s="94" t="str">
        <f>VLOOKUP(D1720,TIPOLOGIA!A:F,6,0)</f>
        <v>TIPO III</v>
      </c>
      <c r="Z1720" s="94" t="str">
        <f>VLOOKUP(D1720,TIPOLOGIA!A:F,5,0)</f>
        <v>TERRESTRE</v>
      </c>
      <c r="AA1720" s="8" t="s">
        <v>1663</v>
      </c>
      <c r="AB1720" s="8">
        <v>0</v>
      </c>
      <c r="AC1720" s="86">
        <f>IF(W1720="SOPORTE_TELEFÓNICO",'BASE LIQUIDACION REDEBAN 2025'!$B$19,IF(AND(W1720="VISITA_TÉCNICA",Y1720="TIPO II"),'BASE LIQUIDACION REDEBAN 2025'!$B$18,'BASE LIQUIDACION REDEBAN 2025'!$B$17))</f>
        <v>35779.500569199998</v>
      </c>
      <c r="AD1720" s="86">
        <v>0</v>
      </c>
      <c r="AE1720" s="86">
        <f t="shared" si="26"/>
        <v>35779.500569199998</v>
      </c>
      <c r="AG1720" s="78"/>
    </row>
    <row r="1721" spans="1:33" s="49" customFormat="1">
      <c r="A1721" s="8" t="s">
        <v>92</v>
      </c>
      <c r="B1721" s="94" t="str">
        <f>VLOOKUP(A1721,'CENTRO DE COSTOS'!A:D,4,FALSE)</f>
        <v>KEVIN ALEXIS CORZO BUSTOS</v>
      </c>
      <c r="C1721" s="94" t="str">
        <f>VLOOKUP(A1721,'CENTRO DE COSTOS'!A:D,2,FALSE)</f>
        <v>0004-0007</v>
      </c>
      <c r="D1721" s="8">
        <v>18753</v>
      </c>
      <c r="E1721" s="8">
        <v>2777393</v>
      </c>
      <c r="F1721" s="8">
        <v>53707</v>
      </c>
      <c r="G1721" s="8" t="s">
        <v>6241</v>
      </c>
      <c r="H1721" s="8" t="s">
        <v>208</v>
      </c>
      <c r="I1721" s="8" t="s">
        <v>3640</v>
      </c>
      <c r="J1721" s="8" t="s">
        <v>13231</v>
      </c>
      <c r="K1721" s="8" t="s">
        <v>160</v>
      </c>
      <c r="L1721" s="8" t="s">
        <v>13232</v>
      </c>
      <c r="M1721" s="183">
        <v>45922.712500000001</v>
      </c>
      <c r="N1721" s="183">
        <v>45926.498611111107</v>
      </c>
      <c r="O1721" s="8"/>
      <c r="P1721" s="8" t="s">
        <v>8318</v>
      </c>
      <c r="Q1721" s="8" t="s">
        <v>8318</v>
      </c>
      <c r="R1721" s="8" t="s">
        <v>6245</v>
      </c>
      <c r="S1721" s="8" t="s">
        <v>6245</v>
      </c>
      <c r="T1721" s="8" t="s">
        <v>6246</v>
      </c>
      <c r="U1721" s="8" t="s">
        <v>7731</v>
      </c>
      <c r="V1721" s="8" t="s">
        <v>13233</v>
      </c>
      <c r="W1721" s="8" t="s">
        <v>8320</v>
      </c>
      <c r="X1721" s="8"/>
      <c r="Y1721" s="94" t="str">
        <f>VLOOKUP(D1721,TIPOLOGIA!A:F,6,0)</f>
        <v>TIPO IV ESPECIAL</v>
      </c>
      <c r="Z1721" s="94" t="str">
        <f>VLOOKUP(D1721,TIPOLOGIA!A:F,5,0)</f>
        <v>TERRESTRE / AEREO</v>
      </c>
      <c r="AA1721" s="8" t="s">
        <v>214</v>
      </c>
      <c r="AB1721" s="8">
        <v>0</v>
      </c>
      <c r="AC1721" s="86">
        <f>IF(W1721="SOPORTE_TELEFÓNICO",'BASE LIQUIDACION REDEBAN 2025'!$B$19,IF(AND(W1721="VISITA_TÉCNICA",Y1721="TIPO II"),'BASE LIQUIDACION REDEBAN 2025'!$B$18,'BASE LIQUIDACION REDEBAN 2025'!$B$17))</f>
        <v>35779.500569199998</v>
      </c>
      <c r="AD1721" s="86">
        <v>0</v>
      </c>
      <c r="AE1721" s="86">
        <f t="shared" ref="AE1721:AE1782" si="27">IF(W1721="VISITA_TÉCNICA",AC1721*AB1721,AC1721)</f>
        <v>35779.500569199998</v>
      </c>
      <c r="AG1721" s="78"/>
    </row>
    <row r="1722" spans="1:33" s="49" customFormat="1">
      <c r="A1722" s="8" t="s">
        <v>76</v>
      </c>
      <c r="B1722" s="94" t="str">
        <f>VLOOKUP(A1722,'CENTRO DE COSTOS'!A:D,4,FALSE)</f>
        <v>DIEGO FERNANDO HENAO CARDONA</v>
      </c>
      <c r="C1722" s="94" t="str">
        <f>VLOOKUP(A1722,'CENTRO DE COSTOS'!A:D,2,FALSE)</f>
        <v>0004-0003</v>
      </c>
      <c r="D1722" s="8">
        <v>76520</v>
      </c>
      <c r="E1722" s="8">
        <v>2784350</v>
      </c>
      <c r="F1722" s="8">
        <v>77970</v>
      </c>
      <c r="G1722" s="8" t="s">
        <v>6241</v>
      </c>
      <c r="H1722" s="8" t="s">
        <v>232</v>
      </c>
      <c r="I1722" s="8" t="s">
        <v>1207</v>
      </c>
      <c r="J1722" s="8" t="s">
        <v>13234</v>
      </c>
      <c r="K1722" s="8" t="s">
        <v>160</v>
      </c>
      <c r="L1722" s="8" t="s">
        <v>13235</v>
      </c>
      <c r="M1722" s="183">
        <v>45924.333333333343</v>
      </c>
      <c r="N1722" s="183">
        <v>45926.5</v>
      </c>
      <c r="O1722" s="8"/>
      <c r="P1722" s="8" t="s">
        <v>8318</v>
      </c>
      <c r="Q1722" s="8" t="s">
        <v>8318</v>
      </c>
      <c r="R1722" s="8" t="s">
        <v>6245</v>
      </c>
      <c r="S1722" s="8" t="s">
        <v>6245</v>
      </c>
      <c r="T1722" s="8" t="s">
        <v>6246</v>
      </c>
      <c r="U1722" s="8" t="s">
        <v>7731</v>
      </c>
      <c r="V1722" s="8" t="s">
        <v>13236</v>
      </c>
      <c r="W1722" s="8" t="s">
        <v>165</v>
      </c>
      <c r="X1722" s="8"/>
      <c r="Y1722" s="94" t="str">
        <f>VLOOKUP(D1722,TIPOLOGIA!A:F,6,0)</f>
        <v>TIPO I</v>
      </c>
      <c r="Z1722" s="94" t="str">
        <f>VLOOKUP(D1722,TIPOLOGIA!A:F,5,0)</f>
        <v>TERRESTRE</v>
      </c>
      <c r="AA1722" s="8" t="s">
        <v>531</v>
      </c>
      <c r="AB1722" s="8">
        <v>1</v>
      </c>
      <c r="AC1722" s="86">
        <f>IF(W1722="SOPORTE_TELEFÓNICO",'BASE LIQUIDACION REDEBAN 2025'!$B$19,IF(AND(W1722="VISITA_TÉCNICA",Y1722="TIPO II"),'BASE LIQUIDACION REDEBAN 2025'!$B$18,'BASE LIQUIDACION REDEBAN 2025'!$B$17))</f>
        <v>35779.500569199998</v>
      </c>
      <c r="AD1722" s="86">
        <v>0</v>
      </c>
      <c r="AE1722" s="86">
        <f t="shared" si="27"/>
        <v>35779.500569199998</v>
      </c>
      <c r="AG1722" s="78"/>
    </row>
    <row r="1723" spans="1:33" s="49" customFormat="1">
      <c r="A1723" s="8" t="s">
        <v>76</v>
      </c>
      <c r="B1723" s="94" t="str">
        <f>VLOOKUP(A1723,'CENTRO DE COSTOS'!A:D,4,FALSE)</f>
        <v>DIEGO FERNANDO HENAO CARDONA</v>
      </c>
      <c r="C1723" s="94" t="str">
        <f>VLOOKUP(A1723,'CENTRO DE COSTOS'!A:D,2,FALSE)</f>
        <v>0004-0003</v>
      </c>
      <c r="D1723" s="8">
        <v>76113</v>
      </c>
      <c r="E1723" s="8">
        <v>2796719</v>
      </c>
      <c r="F1723" s="8">
        <v>72644</v>
      </c>
      <c r="G1723" s="8" t="s">
        <v>6241</v>
      </c>
      <c r="H1723" s="8" t="s">
        <v>232</v>
      </c>
      <c r="I1723" s="8" t="s">
        <v>3194</v>
      </c>
      <c r="J1723" s="8" t="s">
        <v>13237</v>
      </c>
      <c r="K1723" s="8" t="s">
        <v>160</v>
      </c>
      <c r="L1723" s="8" t="s">
        <v>13238</v>
      </c>
      <c r="M1723" s="183">
        <v>45926.333333333343</v>
      </c>
      <c r="N1723" s="183">
        <v>45926.506944444453</v>
      </c>
      <c r="O1723" s="8"/>
      <c r="P1723" s="8" t="s">
        <v>8318</v>
      </c>
      <c r="Q1723" s="8" t="s">
        <v>8318</v>
      </c>
      <c r="R1723" s="8" t="s">
        <v>6245</v>
      </c>
      <c r="S1723" s="8" t="s">
        <v>6245</v>
      </c>
      <c r="T1723" s="8" t="s">
        <v>7951</v>
      </c>
      <c r="U1723" s="8" t="s">
        <v>7952</v>
      </c>
      <c r="V1723" s="8"/>
      <c r="W1723" s="8" t="s">
        <v>1552</v>
      </c>
      <c r="X1723" s="8"/>
      <c r="Y1723" s="94" t="str">
        <f>VLOOKUP(D1723,TIPOLOGIA!A:F,6,0)</f>
        <v>TIPO II</v>
      </c>
      <c r="Z1723" s="94" t="str">
        <f>VLOOKUP(D1723,TIPOLOGIA!A:F,5,0)</f>
        <v>TERRESTRE</v>
      </c>
      <c r="AA1723" s="8"/>
      <c r="AB1723" s="8">
        <v>0</v>
      </c>
      <c r="AC1723" s="86">
        <f>IF(W1723="SOPORTE_TELEFÓNICO",'BASE LIQUIDACION REDEBAN 2025'!$B$19,IF(AND(W1723="VISITA_TÉCNICA",Y1723="TIPO II"),'BASE LIQUIDACION REDEBAN 2025'!$B$18,'BASE LIQUIDACION REDEBAN 2025'!$B$17))</f>
        <v>41241.0800752</v>
      </c>
      <c r="AD1723" s="86">
        <v>0</v>
      </c>
      <c r="AE1723" s="86">
        <f t="shared" si="27"/>
        <v>41241.0800752</v>
      </c>
      <c r="AG1723" s="78"/>
    </row>
    <row r="1724" spans="1:33" s="49" customFormat="1">
      <c r="A1724" s="8" t="s">
        <v>76</v>
      </c>
      <c r="B1724" s="94" t="str">
        <f>VLOOKUP(A1724,'CENTRO DE COSTOS'!A:D,4,FALSE)</f>
        <v>DIEGO FERNANDO HENAO CARDONA</v>
      </c>
      <c r="C1724" s="94" t="str">
        <f>VLOOKUP(A1724,'CENTRO DE COSTOS'!A:D,2,FALSE)</f>
        <v>0004-0003</v>
      </c>
      <c r="D1724" s="8">
        <v>76001</v>
      </c>
      <c r="E1724" s="8">
        <v>2793349</v>
      </c>
      <c r="F1724" s="8">
        <v>28673</v>
      </c>
      <c r="G1724" s="8" t="s">
        <v>6241</v>
      </c>
      <c r="H1724" s="8" t="s">
        <v>232</v>
      </c>
      <c r="I1724" s="8" t="s">
        <v>76</v>
      </c>
      <c r="J1724" s="8" t="s">
        <v>13239</v>
      </c>
      <c r="K1724" s="8" t="s">
        <v>160</v>
      </c>
      <c r="L1724" s="8" t="s">
        <v>13240</v>
      </c>
      <c r="M1724" s="183">
        <v>45925.475694444453</v>
      </c>
      <c r="N1724" s="183">
        <v>45926.507638888892</v>
      </c>
      <c r="O1724" s="8"/>
      <c r="P1724" s="8" t="s">
        <v>8318</v>
      </c>
      <c r="Q1724" s="8" t="s">
        <v>8318</v>
      </c>
      <c r="R1724" s="8" t="s">
        <v>6245</v>
      </c>
      <c r="S1724" s="8" t="s">
        <v>6245</v>
      </c>
      <c r="T1724" s="8" t="s">
        <v>6246</v>
      </c>
      <c r="U1724" s="8" t="s">
        <v>7731</v>
      </c>
      <c r="V1724" s="8" t="s">
        <v>13241</v>
      </c>
      <c r="W1724" s="8" t="s">
        <v>165</v>
      </c>
      <c r="X1724" s="8"/>
      <c r="Y1724" s="94" t="str">
        <f>VLOOKUP(D1724,TIPOLOGIA!A:F,6,0)</f>
        <v>TIPO I</v>
      </c>
      <c r="Z1724" s="94" t="str">
        <f>VLOOKUP(D1724,TIPOLOGIA!A:F,5,0)</f>
        <v>TERRESTRE</v>
      </c>
      <c r="AA1724" s="8" t="s">
        <v>1348</v>
      </c>
      <c r="AB1724" s="8">
        <v>1</v>
      </c>
      <c r="AC1724" s="86">
        <f>IF(W1724="SOPORTE_TELEFÓNICO",'BASE LIQUIDACION REDEBAN 2025'!$B$19,IF(AND(W1724="VISITA_TÉCNICA",Y1724="TIPO II"),'BASE LIQUIDACION REDEBAN 2025'!$B$18,'BASE LIQUIDACION REDEBAN 2025'!$B$17))</f>
        <v>35779.500569199998</v>
      </c>
      <c r="AD1724" s="86">
        <v>0</v>
      </c>
      <c r="AE1724" s="86">
        <f t="shared" si="27"/>
        <v>35779.500569199998</v>
      </c>
      <c r="AG1724" s="78"/>
    </row>
    <row r="1725" spans="1:33" s="49" customFormat="1">
      <c r="A1725" s="8" t="s">
        <v>90</v>
      </c>
      <c r="B1725" s="94" t="str">
        <f>VLOOKUP(A1725,'CENTRO DE COSTOS'!A:D,4,FALSE)</f>
        <v>JUAN SEBASTIÁN RÍOS CASTRILLÓN</v>
      </c>
      <c r="C1725" s="94" t="str">
        <f>VLOOKUP(A1725,'CENTRO DE COSTOS'!A:D,2,FALSE)</f>
        <v>0004-0005</v>
      </c>
      <c r="D1725" s="8">
        <v>5282</v>
      </c>
      <c r="E1725" s="8">
        <v>2767420</v>
      </c>
      <c r="F1725" s="8">
        <v>80445</v>
      </c>
      <c r="G1725" s="8" t="s">
        <v>6241</v>
      </c>
      <c r="H1725" s="8" t="s">
        <v>249</v>
      </c>
      <c r="I1725" s="8" t="s">
        <v>2847</v>
      </c>
      <c r="J1725" s="8" t="s">
        <v>9050</v>
      </c>
      <c r="K1725" s="8" t="s">
        <v>160</v>
      </c>
      <c r="L1725" s="8" t="s">
        <v>13242</v>
      </c>
      <c r="M1725" s="183">
        <v>45919.600694444453</v>
      </c>
      <c r="N1725" s="183">
        <v>45926.522916666669</v>
      </c>
      <c r="O1725" s="8"/>
      <c r="P1725" s="8" t="s">
        <v>8318</v>
      </c>
      <c r="Q1725" s="8" t="s">
        <v>8318</v>
      </c>
      <c r="R1725" s="8" t="s">
        <v>162</v>
      </c>
      <c r="S1725" s="8" t="s">
        <v>162</v>
      </c>
      <c r="T1725" s="8" t="s">
        <v>6246</v>
      </c>
      <c r="U1725" s="8" t="s">
        <v>7731</v>
      </c>
      <c r="V1725" s="8" t="s">
        <v>13243</v>
      </c>
      <c r="W1725" s="8" t="s">
        <v>8320</v>
      </c>
      <c r="X1725" s="8"/>
      <c r="Y1725" s="94" t="str">
        <f>VLOOKUP(D1725,TIPOLOGIA!A:F,6,0)</f>
        <v>TIPO II</v>
      </c>
      <c r="Z1725" s="94" t="str">
        <f>VLOOKUP(D1725,TIPOLOGIA!A:F,5,0)</f>
        <v>TERRESTRE</v>
      </c>
      <c r="AA1725" s="8" t="s">
        <v>374</v>
      </c>
      <c r="AB1725" s="8">
        <v>0</v>
      </c>
      <c r="AC1725" s="86">
        <f>IF(W1725="SOPORTE_TELEFÓNICO",'BASE LIQUIDACION REDEBAN 2025'!$B$19,IF(AND(W1725="VISITA_TÉCNICA",Y1725="TIPO II"),'BASE LIQUIDACION REDEBAN 2025'!$B$18,'BASE LIQUIDACION REDEBAN 2025'!$B$17))</f>
        <v>35779.500569199998</v>
      </c>
      <c r="AD1725" s="86">
        <v>0</v>
      </c>
      <c r="AE1725" s="86">
        <f t="shared" si="27"/>
        <v>35779.500569199998</v>
      </c>
      <c r="AG1725" s="78"/>
    </row>
    <row r="1726" spans="1:33" s="49" customFormat="1">
      <c r="A1726" s="8" t="s">
        <v>81</v>
      </c>
      <c r="B1726" s="94" t="str">
        <f>VLOOKUP(A1726,'CENTRO DE COSTOS'!A:D,4,FALSE)</f>
        <v>MIGUEL JULIÁN HERNÁNDEZ GUARÍN</v>
      </c>
      <c r="C1726" s="94" t="str">
        <f>VLOOKUP(A1726,'CENTRO DE COSTOS'!A:D,2,FALSE)</f>
        <v>0004-0008</v>
      </c>
      <c r="D1726" s="8">
        <v>54820</v>
      </c>
      <c r="E1726" s="8">
        <v>2777677</v>
      </c>
      <c r="F1726" s="8">
        <v>79880</v>
      </c>
      <c r="G1726" s="8" t="s">
        <v>6241</v>
      </c>
      <c r="H1726" s="8" t="s">
        <v>296</v>
      </c>
      <c r="I1726" s="8" t="s">
        <v>1918</v>
      </c>
      <c r="J1726" s="8" t="s">
        <v>10534</v>
      </c>
      <c r="K1726" s="8" t="s">
        <v>160</v>
      </c>
      <c r="L1726" s="8" t="s">
        <v>13244</v>
      </c>
      <c r="M1726" s="183">
        <v>45923.333333333343</v>
      </c>
      <c r="N1726" s="183">
        <v>45926.530555555553</v>
      </c>
      <c r="O1726" s="8"/>
      <c r="P1726" s="8" t="s">
        <v>8318</v>
      </c>
      <c r="Q1726" s="8" t="s">
        <v>8318</v>
      </c>
      <c r="R1726" s="8" t="s">
        <v>162</v>
      </c>
      <c r="S1726" s="8" t="s">
        <v>162</v>
      </c>
      <c r="T1726" s="8" t="s">
        <v>6246</v>
      </c>
      <c r="U1726" s="8" t="s">
        <v>7731</v>
      </c>
      <c r="V1726" s="8" t="s">
        <v>13245</v>
      </c>
      <c r="W1726" s="8" t="s">
        <v>8320</v>
      </c>
      <c r="X1726" s="8"/>
      <c r="Y1726" s="94" t="str">
        <f>VLOOKUP(D1726,TIPOLOGIA!A:F,6,0)</f>
        <v>TIPO IV</v>
      </c>
      <c r="Z1726" s="94" t="str">
        <f>VLOOKUP(D1726,TIPOLOGIA!A:F,5,0)</f>
        <v>TERRESTRE</v>
      </c>
      <c r="AA1726" s="8"/>
      <c r="AB1726" s="8">
        <v>0</v>
      </c>
      <c r="AC1726" s="86">
        <f>IF(W1726="SOPORTE_TELEFÓNICO",'BASE LIQUIDACION REDEBAN 2025'!$B$19,IF(AND(W1726="VISITA_TÉCNICA",Y1726="TIPO II"),'BASE LIQUIDACION REDEBAN 2025'!$B$18,'BASE LIQUIDACION REDEBAN 2025'!$B$17))</f>
        <v>35779.500569199998</v>
      </c>
      <c r="AD1726" s="86">
        <v>0</v>
      </c>
      <c r="AE1726" s="86">
        <f t="shared" si="27"/>
        <v>35779.500569199998</v>
      </c>
      <c r="AG1726" s="78"/>
    </row>
    <row r="1727" spans="1:33" s="49" customFormat="1">
      <c r="A1727" s="8" t="s">
        <v>81</v>
      </c>
      <c r="B1727" s="94" t="str">
        <f>VLOOKUP(A1727,'CENTRO DE COSTOS'!A:D,4,FALSE)</f>
        <v>MIGUEL JULIÁN HERNÁNDEZ GUARÍN</v>
      </c>
      <c r="C1727" s="94" t="str">
        <f>VLOOKUP(A1727,'CENTRO DE COSTOS'!A:D,2,FALSE)</f>
        <v>0004-0008</v>
      </c>
      <c r="D1727" s="8">
        <v>54498</v>
      </c>
      <c r="E1727" s="8">
        <v>2779927</v>
      </c>
      <c r="F1727" s="8">
        <v>64904</v>
      </c>
      <c r="G1727" s="8" t="s">
        <v>6241</v>
      </c>
      <c r="H1727" s="8" t="s">
        <v>296</v>
      </c>
      <c r="I1727" s="8" t="s">
        <v>1131</v>
      </c>
      <c r="J1727" s="8" t="s">
        <v>13246</v>
      </c>
      <c r="K1727" s="8" t="s">
        <v>160</v>
      </c>
      <c r="L1727" s="8" t="s">
        <v>13247</v>
      </c>
      <c r="M1727" s="183">
        <v>45923.415972222218</v>
      </c>
      <c r="N1727" s="183">
        <v>45926.53125</v>
      </c>
      <c r="O1727" s="8"/>
      <c r="P1727" s="8" t="s">
        <v>8318</v>
      </c>
      <c r="Q1727" s="8" t="s">
        <v>8318</v>
      </c>
      <c r="R1727" s="8" t="s">
        <v>6245</v>
      </c>
      <c r="S1727" s="8" t="s">
        <v>6245</v>
      </c>
      <c r="T1727" s="8" t="s">
        <v>6246</v>
      </c>
      <c r="U1727" s="8" t="s">
        <v>7731</v>
      </c>
      <c r="V1727" s="8" t="s">
        <v>13248</v>
      </c>
      <c r="W1727" s="8" t="s">
        <v>8320</v>
      </c>
      <c r="X1727" s="8"/>
      <c r="Y1727" s="94" t="str">
        <f>VLOOKUP(D1727,TIPOLOGIA!A:F,6,0)</f>
        <v>TIPO IV</v>
      </c>
      <c r="Z1727" s="94" t="str">
        <f>VLOOKUP(D1727,TIPOLOGIA!A:F,5,0)</f>
        <v>TERRESTRE</v>
      </c>
      <c r="AA1727" s="8"/>
      <c r="AB1727" s="8">
        <v>0</v>
      </c>
      <c r="AC1727" s="86">
        <f>IF(W1727="SOPORTE_TELEFÓNICO",'BASE LIQUIDACION REDEBAN 2025'!$B$19,IF(AND(W1727="VISITA_TÉCNICA",Y1727="TIPO II"),'BASE LIQUIDACION REDEBAN 2025'!$B$18,'BASE LIQUIDACION REDEBAN 2025'!$B$17))</f>
        <v>35779.500569199998</v>
      </c>
      <c r="AD1727" s="86">
        <v>0</v>
      </c>
      <c r="AE1727" s="86">
        <f t="shared" si="27"/>
        <v>35779.500569199998</v>
      </c>
      <c r="AG1727" s="78"/>
    </row>
    <row r="1728" spans="1:33" s="49" customFormat="1">
      <c r="A1728" s="8" t="s">
        <v>90</v>
      </c>
      <c r="B1728" s="94" t="str">
        <f>VLOOKUP(A1728,'CENTRO DE COSTOS'!A:D,4,FALSE)</f>
        <v>JUAN SEBASTIÁN RÍOS CASTRILLÓN</v>
      </c>
      <c r="C1728" s="94" t="str">
        <f>VLOOKUP(A1728,'CENTRO DE COSTOS'!A:D,2,FALSE)</f>
        <v>0004-0005</v>
      </c>
      <c r="D1728" s="8">
        <v>5266</v>
      </c>
      <c r="E1728" s="8">
        <v>2782216</v>
      </c>
      <c r="F1728" s="8">
        <v>25172</v>
      </c>
      <c r="G1728" s="8" t="s">
        <v>6241</v>
      </c>
      <c r="H1728" s="8" t="s">
        <v>249</v>
      </c>
      <c r="I1728" s="8" t="s">
        <v>395</v>
      </c>
      <c r="J1728" s="8" t="s">
        <v>13249</v>
      </c>
      <c r="K1728" s="8" t="s">
        <v>160</v>
      </c>
      <c r="L1728" s="8" t="s">
        <v>13250</v>
      </c>
      <c r="M1728" s="183">
        <v>45923.589583333327</v>
      </c>
      <c r="N1728" s="183">
        <v>45926.551388888889</v>
      </c>
      <c r="O1728" s="8"/>
      <c r="P1728" s="8" t="s">
        <v>8318</v>
      </c>
      <c r="Q1728" s="8" t="s">
        <v>8318</v>
      </c>
      <c r="R1728" s="8" t="s">
        <v>357</v>
      </c>
      <c r="S1728" s="8" t="s">
        <v>7751</v>
      </c>
      <c r="T1728" s="8" t="s">
        <v>6246</v>
      </c>
      <c r="U1728" s="8" t="s">
        <v>7731</v>
      </c>
      <c r="V1728" s="8" t="s">
        <v>13251</v>
      </c>
      <c r="W1728" s="8" t="s">
        <v>165</v>
      </c>
      <c r="X1728" s="8"/>
      <c r="Y1728" s="94" t="str">
        <f>VLOOKUP(D1728,TIPOLOGIA!A:F,6,0)</f>
        <v>TIPO I</v>
      </c>
      <c r="Z1728" s="94" t="str">
        <f>VLOOKUP(D1728,TIPOLOGIA!A:F,5,0)</f>
        <v>TERRESTRE</v>
      </c>
      <c r="AA1728" s="8" t="s">
        <v>11005</v>
      </c>
      <c r="AB1728" s="8">
        <v>1</v>
      </c>
      <c r="AC1728" s="86">
        <f>IF(W1728="SOPORTE_TELEFÓNICO",'BASE LIQUIDACION REDEBAN 2025'!$B$19,IF(AND(W1728="VISITA_TÉCNICA",Y1728="TIPO II"),'BASE LIQUIDACION REDEBAN 2025'!$B$18,'BASE LIQUIDACION REDEBAN 2025'!$B$17))</f>
        <v>35779.500569199998</v>
      </c>
      <c r="AD1728" s="86">
        <v>0</v>
      </c>
      <c r="AE1728" s="86">
        <f t="shared" si="27"/>
        <v>35779.500569199998</v>
      </c>
      <c r="AG1728" s="78"/>
    </row>
    <row r="1729" spans="1:33" s="49" customFormat="1">
      <c r="A1729" s="8" t="s">
        <v>91</v>
      </c>
      <c r="B1729" s="94" t="str">
        <f>VLOOKUP(A1729,'CENTRO DE COSTOS'!A:D,4,FALSE)</f>
        <v>JOSE MAURICIO HERNANDEZ ROJAS</v>
      </c>
      <c r="C1729" s="94" t="str">
        <f>VLOOKUP(A1729,'CENTRO DE COSTOS'!A:D,2,FALSE)</f>
        <v>0004-0001</v>
      </c>
      <c r="D1729" s="8">
        <v>23807</v>
      </c>
      <c r="E1729" s="8">
        <v>2771748</v>
      </c>
      <c r="F1729" s="8">
        <v>55644</v>
      </c>
      <c r="G1729" s="8" t="s">
        <v>6241</v>
      </c>
      <c r="H1729" s="8" t="s">
        <v>193</v>
      </c>
      <c r="I1729" s="8" t="s">
        <v>1669</v>
      </c>
      <c r="J1729" s="8" t="s">
        <v>13252</v>
      </c>
      <c r="K1729" s="8" t="s">
        <v>160</v>
      </c>
      <c r="L1729" s="8" t="s">
        <v>13253</v>
      </c>
      <c r="M1729" s="183">
        <v>45922.349305555559</v>
      </c>
      <c r="N1729" s="183">
        <v>45926.555555555547</v>
      </c>
      <c r="O1729" s="8"/>
      <c r="P1729" s="8" t="s">
        <v>8318</v>
      </c>
      <c r="Q1729" s="8" t="s">
        <v>8318</v>
      </c>
      <c r="R1729" s="8" t="s">
        <v>243</v>
      </c>
      <c r="S1729" s="8" t="s">
        <v>244</v>
      </c>
      <c r="T1729" s="8" t="s">
        <v>6246</v>
      </c>
      <c r="U1729" s="8" t="s">
        <v>7731</v>
      </c>
      <c r="V1729" s="8" t="s">
        <v>13254</v>
      </c>
      <c r="W1729" s="8" t="s">
        <v>8320</v>
      </c>
      <c r="X1729" s="8"/>
      <c r="Y1729" s="94" t="str">
        <f>VLOOKUP(D1729,TIPOLOGIA!A:F,6,0)</f>
        <v>TIPO III</v>
      </c>
      <c r="Z1729" s="94" t="str">
        <f>VLOOKUP(D1729,TIPOLOGIA!A:F,5,0)</f>
        <v>TERRESTRE</v>
      </c>
      <c r="AA1729" s="8" t="s">
        <v>1493</v>
      </c>
      <c r="AB1729" s="8">
        <v>0</v>
      </c>
      <c r="AC1729" s="86">
        <f>IF(W1729="SOPORTE_TELEFÓNICO",'BASE LIQUIDACION REDEBAN 2025'!$B$19,IF(AND(W1729="VISITA_TÉCNICA",Y1729="TIPO II"),'BASE LIQUIDACION REDEBAN 2025'!$B$18,'BASE LIQUIDACION REDEBAN 2025'!$B$17))</f>
        <v>35779.500569199998</v>
      </c>
      <c r="AD1729" s="86">
        <v>0</v>
      </c>
      <c r="AE1729" s="86">
        <f t="shared" si="27"/>
        <v>35779.500569199998</v>
      </c>
      <c r="AG1729" s="78"/>
    </row>
    <row r="1730" spans="1:33" s="49" customFormat="1">
      <c r="A1730" s="8" t="s">
        <v>80</v>
      </c>
      <c r="B1730" s="94" t="str">
        <f>VLOOKUP(A1730,'CENTRO DE COSTOS'!A:D,4,FALSE)</f>
        <v>JOSE MAURICIO HERNANDEZ ROJAS</v>
      </c>
      <c r="C1730" s="94" t="str">
        <f>VLOOKUP(A1730,'CENTRO DE COSTOS'!A:D,2,FALSE)</f>
        <v>0004-0001</v>
      </c>
      <c r="D1730" s="8">
        <v>13001</v>
      </c>
      <c r="E1730" s="8">
        <v>2776802</v>
      </c>
      <c r="F1730" s="8">
        <v>28376</v>
      </c>
      <c r="G1730" s="8" t="s">
        <v>6241</v>
      </c>
      <c r="H1730" s="8" t="s">
        <v>685</v>
      </c>
      <c r="I1730" s="8" t="s">
        <v>80</v>
      </c>
      <c r="J1730" s="8" t="s">
        <v>13255</v>
      </c>
      <c r="K1730" s="8" t="s">
        <v>160</v>
      </c>
      <c r="L1730" s="8" t="s">
        <v>13256</v>
      </c>
      <c r="M1730" s="183">
        <v>45922.65625</v>
      </c>
      <c r="N1730" s="183">
        <v>45926.581944444442</v>
      </c>
      <c r="O1730" s="8"/>
      <c r="P1730" s="8" t="s">
        <v>8318</v>
      </c>
      <c r="Q1730" s="8" t="s">
        <v>8318</v>
      </c>
      <c r="R1730" s="8" t="s">
        <v>357</v>
      </c>
      <c r="S1730" s="8" t="s">
        <v>1266</v>
      </c>
      <c r="T1730" s="8" t="s">
        <v>6246</v>
      </c>
      <c r="U1730" s="8" t="s">
        <v>7731</v>
      </c>
      <c r="V1730" s="8" t="s">
        <v>13257</v>
      </c>
      <c r="W1730" s="8" t="s">
        <v>165</v>
      </c>
      <c r="X1730" s="8"/>
      <c r="Y1730" s="94" t="str">
        <f>VLOOKUP(D1730,TIPOLOGIA!A:F,6,0)</f>
        <v>TIPO I</v>
      </c>
      <c r="Z1730" s="94" t="str">
        <f>VLOOKUP(D1730,TIPOLOGIA!A:F,5,0)</f>
        <v>TERRESTRE</v>
      </c>
      <c r="AA1730" s="8" t="s">
        <v>690</v>
      </c>
      <c r="AB1730" s="8">
        <v>1</v>
      </c>
      <c r="AC1730" s="86">
        <f>IF(W1730="SOPORTE_TELEFÓNICO",'BASE LIQUIDACION REDEBAN 2025'!$B$19,IF(AND(W1730="VISITA_TÉCNICA",Y1730="TIPO II"),'BASE LIQUIDACION REDEBAN 2025'!$B$18,'BASE LIQUIDACION REDEBAN 2025'!$B$17))</f>
        <v>35779.500569199998</v>
      </c>
      <c r="AD1730" s="86">
        <v>0</v>
      </c>
      <c r="AE1730" s="86">
        <f t="shared" si="27"/>
        <v>35779.500569199998</v>
      </c>
      <c r="AG1730" s="78"/>
    </row>
    <row r="1731" spans="1:33" s="49" customFormat="1">
      <c r="A1731" s="8" t="s">
        <v>76</v>
      </c>
      <c r="B1731" s="94" t="str">
        <f>VLOOKUP(A1731,'CENTRO DE COSTOS'!A:D,4,FALSE)</f>
        <v>DIEGO FERNANDO HENAO CARDONA</v>
      </c>
      <c r="C1731" s="94" t="str">
        <f>VLOOKUP(A1731,'CENTRO DE COSTOS'!A:D,2,FALSE)</f>
        <v>0004-0003</v>
      </c>
      <c r="D1731" s="8">
        <v>76001</v>
      </c>
      <c r="E1731" s="8">
        <v>2790716</v>
      </c>
      <c r="F1731" s="8">
        <v>56147</v>
      </c>
      <c r="G1731" s="8" t="s">
        <v>6241</v>
      </c>
      <c r="H1731" s="8" t="s">
        <v>232</v>
      </c>
      <c r="I1731" s="8" t="s">
        <v>76</v>
      </c>
      <c r="J1731" s="8" t="s">
        <v>13258</v>
      </c>
      <c r="K1731" s="8" t="s">
        <v>160</v>
      </c>
      <c r="L1731" s="8" t="s">
        <v>13259</v>
      </c>
      <c r="M1731" s="183">
        <v>45925.333333333343</v>
      </c>
      <c r="N1731" s="183">
        <v>45926.587500000001</v>
      </c>
      <c r="O1731" s="8"/>
      <c r="P1731" s="8" t="s">
        <v>8318</v>
      </c>
      <c r="Q1731" s="8" t="s">
        <v>8318</v>
      </c>
      <c r="R1731" s="8" t="s">
        <v>6245</v>
      </c>
      <c r="S1731" s="8" t="s">
        <v>6245</v>
      </c>
      <c r="T1731" s="8" t="s">
        <v>6246</v>
      </c>
      <c r="U1731" s="8" t="s">
        <v>7731</v>
      </c>
      <c r="V1731" s="8" t="s">
        <v>13260</v>
      </c>
      <c r="W1731" s="8" t="s">
        <v>165</v>
      </c>
      <c r="X1731" s="8"/>
      <c r="Y1731" s="94" t="str">
        <f>VLOOKUP(D1731,TIPOLOGIA!A:F,6,0)</f>
        <v>TIPO I</v>
      </c>
      <c r="Z1731" s="94" t="str">
        <f>VLOOKUP(D1731,TIPOLOGIA!A:F,5,0)</f>
        <v>TERRESTRE</v>
      </c>
      <c r="AA1731" s="8" t="s">
        <v>512</v>
      </c>
      <c r="AB1731" s="8">
        <v>1</v>
      </c>
      <c r="AC1731" s="86">
        <f>IF(W1731="SOPORTE_TELEFÓNICO",'BASE LIQUIDACION REDEBAN 2025'!$B$19,IF(AND(W1731="VISITA_TÉCNICA",Y1731="TIPO II"),'BASE LIQUIDACION REDEBAN 2025'!$B$18,'BASE LIQUIDACION REDEBAN 2025'!$B$17))</f>
        <v>35779.500569199998</v>
      </c>
      <c r="AD1731" s="86">
        <v>0</v>
      </c>
      <c r="AE1731" s="86">
        <f t="shared" si="27"/>
        <v>35779.500569199998</v>
      </c>
      <c r="AG1731" s="78"/>
    </row>
    <row r="1732" spans="1:33" s="49" customFormat="1">
      <c r="A1732" s="8" t="s">
        <v>76</v>
      </c>
      <c r="B1732" s="94" t="str">
        <f>VLOOKUP(A1732,'CENTRO DE COSTOS'!A:D,4,FALSE)</f>
        <v>DIEGO FERNANDO HENAO CARDONA</v>
      </c>
      <c r="C1732" s="94" t="str">
        <f>VLOOKUP(A1732,'CENTRO DE COSTOS'!A:D,2,FALSE)</f>
        <v>0004-0003</v>
      </c>
      <c r="D1732" s="8">
        <v>19001</v>
      </c>
      <c r="E1732" s="8">
        <v>2784879</v>
      </c>
      <c r="F1732" s="8">
        <v>79949</v>
      </c>
      <c r="G1732" s="8" t="s">
        <v>6241</v>
      </c>
      <c r="H1732" s="8" t="s">
        <v>171</v>
      </c>
      <c r="I1732" s="8" t="s">
        <v>95</v>
      </c>
      <c r="J1732" s="8" t="s">
        <v>9307</v>
      </c>
      <c r="K1732" s="8" t="s">
        <v>160</v>
      </c>
      <c r="L1732" s="8" t="s">
        <v>13261</v>
      </c>
      <c r="M1732" s="183">
        <v>45924.333333333343</v>
      </c>
      <c r="N1732" s="183">
        <v>45926.611805555563</v>
      </c>
      <c r="O1732" s="8"/>
      <c r="P1732" s="8" t="s">
        <v>8318</v>
      </c>
      <c r="Q1732" s="8" t="s">
        <v>8318</v>
      </c>
      <c r="R1732" s="8" t="s">
        <v>6245</v>
      </c>
      <c r="S1732" s="8" t="s">
        <v>6245</v>
      </c>
      <c r="T1732" s="8" t="s">
        <v>6246</v>
      </c>
      <c r="U1732" s="8" t="s">
        <v>7731</v>
      </c>
      <c r="V1732" s="8" t="s">
        <v>13262</v>
      </c>
      <c r="W1732" s="8" t="s">
        <v>165</v>
      </c>
      <c r="X1732" s="8"/>
      <c r="Y1732" s="94" t="str">
        <f>VLOOKUP(D1732,TIPOLOGIA!A:F,6,0)</f>
        <v>TIPO III</v>
      </c>
      <c r="Z1732" s="94" t="str">
        <f>VLOOKUP(D1732,TIPOLOGIA!A:F,5,0)</f>
        <v>TERRESTRE</v>
      </c>
      <c r="AA1732" s="8" t="s">
        <v>178</v>
      </c>
      <c r="AB1732" s="8">
        <v>1</v>
      </c>
      <c r="AC1732" s="86">
        <f>IF(W1732="SOPORTE_TELEFÓNICO",'BASE LIQUIDACION REDEBAN 2025'!$B$19,IF(AND(W1732="VISITA_TÉCNICA",Y1732="TIPO II"),'BASE LIQUIDACION REDEBAN 2025'!$B$18,'BASE LIQUIDACION REDEBAN 2025'!$B$17))</f>
        <v>35779.500569199998</v>
      </c>
      <c r="AD1732" s="86">
        <v>0</v>
      </c>
      <c r="AE1732" s="86">
        <f t="shared" si="27"/>
        <v>35779.500569199998</v>
      </c>
      <c r="AG1732" s="78"/>
    </row>
    <row r="1733" spans="1:33" s="49" customFormat="1">
      <c r="A1733" s="8" t="s">
        <v>80</v>
      </c>
      <c r="B1733" s="94" t="str">
        <f>VLOOKUP(A1733,'CENTRO DE COSTOS'!A:D,4,FALSE)</f>
        <v>JOSE MAURICIO HERNANDEZ ROJAS</v>
      </c>
      <c r="C1733" s="94" t="str">
        <f>VLOOKUP(A1733,'CENTRO DE COSTOS'!A:D,2,FALSE)</f>
        <v>0004-0001</v>
      </c>
      <c r="D1733" s="8">
        <v>13001</v>
      </c>
      <c r="E1733" s="8">
        <v>2769973</v>
      </c>
      <c r="F1733" s="8">
        <v>76826</v>
      </c>
      <c r="G1733" s="8" t="s">
        <v>6241</v>
      </c>
      <c r="H1733" s="8" t="s">
        <v>685</v>
      </c>
      <c r="I1733" s="8" t="s">
        <v>80</v>
      </c>
      <c r="J1733" s="8" t="s">
        <v>13263</v>
      </c>
      <c r="K1733" s="8" t="s">
        <v>160</v>
      </c>
      <c r="L1733" s="8" t="s">
        <v>13264</v>
      </c>
      <c r="M1733" s="183">
        <v>45922.333333333343</v>
      </c>
      <c r="N1733" s="183">
        <v>45926.611805555563</v>
      </c>
      <c r="O1733" s="8"/>
      <c r="P1733" s="8" t="s">
        <v>8318</v>
      </c>
      <c r="Q1733" s="8" t="s">
        <v>8318</v>
      </c>
      <c r="R1733" s="8" t="s">
        <v>243</v>
      </c>
      <c r="S1733" s="8" t="s">
        <v>365</v>
      </c>
      <c r="T1733" s="8" t="s">
        <v>6246</v>
      </c>
      <c r="U1733" s="8" t="s">
        <v>7731</v>
      </c>
      <c r="V1733" s="8" t="s">
        <v>13265</v>
      </c>
      <c r="W1733" s="8" t="s">
        <v>165</v>
      </c>
      <c r="X1733" s="8"/>
      <c r="Y1733" s="94" t="str">
        <f>VLOOKUP(D1733,TIPOLOGIA!A:F,6,0)</f>
        <v>TIPO I</v>
      </c>
      <c r="Z1733" s="94" t="str">
        <f>VLOOKUP(D1733,TIPOLOGIA!A:F,5,0)</f>
        <v>TERRESTRE</v>
      </c>
      <c r="AA1733" s="8" t="s">
        <v>690</v>
      </c>
      <c r="AB1733" s="8">
        <v>1</v>
      </c>
      <c r="AC1733" s="86">
        <f>IF(W1733="SOPORTE_TELEFÓNICO",'BASE LIQUIDACION REDEBAN 2025'!$B$19,IF(AND(W1733="VISITA_TÉCNICA",Y1733="TIPO II"),'BASE LIQUIDACION REDEBAN 2025'!$B$18,'BASE LIQUIDACION REDEBAN 2025'!$B$17))</f>
        <v>35779.500569199998</v>
      </c>
      <c r="AD1733" s="86">
        <v>0</v>
      </c>
      <c r="AE1733" s="86">
        <f t="shared" si="27"/>
        <v>35779.500569199998</v>
      </c>
      <c r="AG1733" s="78"/>
    </row>
    <row r="1734" spans="1:33" s="49" customFormat="1">
      <c r="A1734" s="8" t="s">
        <v>101</v>
      </c>
      <c r="B1734" s="94" t="str">
        <f>VLOOKUP(A1734,'CENTRO DE COSTOS'!A:D,4,FALSE)</f>
        <v>KEVIN ALEXIS CORZO BUSTOS</v>
      </c>
      <c r="C1734" s="94" t="str">
        <f>VLOOKUP(A1734,'CENTRO DE COSTOS'!A:D,2,FALSE)</f>
        <v>0004-0007</v>
      </c>
      <c r="D1734" s="8">
        <v>85250</v>
      </c>
      <c r="E1734" s="8">
        <v>2791758</v>
      </c>
      <c r="F1734" s="8">
        <v>80905</v>
      </c>
      <c r="G1734" s="8" t="s">
        <v>6241</v>
      </c>
      <c r="H1734" s="8" t="s">
        <v>882</v>
      </c>
      <c r="I1734" s="8" t="s">
        <v>8058</v>
      </c>
      <c r="J1734" s="8" t="s">
        <v>13266</v>
      </c>
      <c r="K1734" s="8" t="s">
        <v>160</v>
      </c>
      <c r="L1734" s="8" t="s">
        <v>13267</v>
      </c>
      <c r="M1734" s="183">
        <v>45925.364583333343</v>
      </c>
      <c r="N1734" s="183">
        <v>45926.613888888889</v>
      </c>
      <c r="O1734" s="8"/>
      <c r="P1734" s="8" t="s">
        <v>8318</v>
      </c>
      <c r="Q1734" s="8" t="s">
        <v>8318</v>
      </c>
      <c r="R1734" s="8" t="s">
        <v>162</v>
      </c>
      <c r="S1734" s="8" t="s">
        <v>162</v>
      </c>
      <c r="T1734" s="8" t="s">
        <v>6246</v>
      </c>
      <c r="U1734" s="8" t="s">
        <v>7731</v>
      </c>
      <c r="V1734" s="8" t="s">
        <v>13268</v>
      </c>
      <c r="W1734" s="8" t="s">
        <v>165</v>
      </c>
      <c r="X1734" s="8"/>
      <c r="Y1734" s="94" t="str">
        <f>VLOOKUP(D1734,TIPOLOGIA!A:F,6,0)</f>
        <v>TIPO II</v>
      </c>
      <c r="Z1734" s="94" t="str">
        <f>VLOOKUP(D1734,TIPOLOGIA!A:F,5,0)</f>
        <v>TERRESTRE</v>
      </c>
      <c r="AA1734" s="8" t="s">
        <v>4234</v>
      </c>
      <c r="AB1734" s="8">
        <v>1</v>
      </c>
      <c r="AC1734" s="86">
        <f>IF(W1734="SOPORTE_TELEFÓNICO",'BASE LIQUIDACION REDEBAN 2025'!$B$19,IF(AND(W1734="VISITA_TÉCNICA",Y1734="TIPO II"),'BASE LIQUIDACION REDEBAN 2025'!$B$18,'BASE LIQUIDACION REDEBAN 2025'!$B$17))</f>
        <v>67654.12000000001</v>
      </c>
      <c r="AD1734" s="86">
        <v>0</v>
      </c>
      <c r="AE1734" s="86">
        <f t="shared" si="27"/>
        <v>67654.12000000001</v>
      </c>
      <c r="AG1734" s="78"/>
    </row>
    <row r="1735" spans="1:33" s="49" customFormat="1">
      <c r="A1735" s="8" t="s">
        <v>99</v>
      </c>
      <c r="B1735" s="94" t="str">
        <f>VLOOKUP(A1735,'CENTRO DE COSTOS'!A:D,4,FALSE)</f>
        <v>JOSE MAURICIO HERNANDEZ ROJAS</v>
      </c>
      <c r="C1735" s="94" t="str">
        <f>VLOOKUP(A1735,'CENTRO DE COSTOS'!A:D,2,FALSE)</f>
        <v>0004-0001</v>
      </c>
      <c r="D1735" s="8">
        <v>20001</v>
      </c>
      <c r="E1735" s="8">
        <v>2788309</v>
      </c>
      <c r="F1735" s="8">
        <v>78444</v>
      </c>
      <c r="G1735" s="8" t="s">
        <v>6241</v>
      </c>
      <c r="H1735" s="8" t="s">
        <v>596</v>
      </c>
      <c r="I1735" s="8" t="s">
        <v>99</v>
      </c>
      <c r="J1735" s="8" t="s">
        <v>10222</v>
      </c>
      <c r="K1735" s="8" t="s">
        <v>160</v>
      </c>
      <c r="L1735" s="8" t="s">
        <v>13269</v>
      </c>
      <c r="M1735" s="183">
        <v>45924.543749999997</v>
      </c>
      <c r="N1735" s="183">
        <v>45926.617361111108</v>
      </c>
      <c r="O1735" s="8"/>
      <c r="P1735" s="8" t="s">
        <v>8318</v>
      </c>
      <c r="Q1735" s="8" t="s">
        <v>8318</v>
      </c>
      <c r="R1735" s="8" t="s">
        <v>6245</v>
      </c>
      <c r="S1735" s="8" t="s">
        <v>6245</v>
      </c>
      <c r="T1735" s="8" t="s">
        <v>6246</v>
      </c>
      <c r="U1735" s="8" t="s">
        <v>7731</v>
      </c>
      <c r="V1735" s="8" t="s">
        <v>13270</v>
      </c>
      <c r="W1735" s="8" t="s">
        <v>165</v>
      </c>
      <c r="X1735" s="8"/>
      <c r="Y1735" s="94" t="str">
        <f>VLOOKUP(D1735,TIPOLOGIA!A:F,6,0)</f>
        <v>TIPO I</v>
      </c>
      <c r="Z1735" s="94" t="str">
        <f>VLOOKUP(D1735,TIPOLOGIA!A:F,5,0)</f>
        <v>TERRESTRE</v>
      </c>
      <c r="AA1735" s="8" t="s">
        <v>600</v>
      </c>
      <c r="AB1735" s="8">
        <v>1</v>
      </c>
      <c r="AC1735" s="86">
        <f>IF(W1735="SOPORTE_TELEFÓNICO",'BASE LIQUIDACION REDEBAN 2025'!$B$19,IF(AND(W1735="VISITA_TÉCNICA",Y1735="TIPO II"),'BASE LIQUIDACION REDEBAN 2025'!$B$18,'BASE LIQUIDACION REDEBAN 2025'!$B$17))</f>
        <v>35779.500569199998</v>
      </c>
      <c r="AD1735" s="86">
        <v>0</v>
      </c>
      <c r="AE1735" s="86">
        <f t="shared" si="27"/>
        <v>35779.500569199998</v>
      </c>
      <c r="AG1735" s="78"/>
    </row>
    <row r="1736" spans="1:33" s="49" customFormat="1">
      <c r="A1736" s="8" t="s">
        <v>68</v>
      </c>
      <c r="B1736" s="94" t="str">
        <f>VLOOKUP(A1736,'CENTRO DE COSTOS'!A:D,4,FALSE)</f>
        <v>WILLIAM ASDRUBAL ROZO ROZO</v>
      </c>
      <c r="C1736" s="94" t="str">
        <f>VLOOKUP(A1736,'CENTRO DE COSTOS'!A:D,2,FALSE)</f>
        <v>0004-0004</v>
      </c>
      <c r="D1736" s="8">
        <v>11001</v>
      </c>
      <c r="E1736" s="8">
        <v>2786067</v>
      </c>
      <c r="F1736" s="8">
        <v>75360</v>
      </c>
      <c r="G1736" s="8" t="s">
        <v>6241</v>
      </c>
      <c r="H1736" s="8" t="s">
        <v>417</v>
      </c>
      <c r="I1736" s="8" t="s">
        <v>68</v>
      </c>
      <c r="J1736" s="8" t="s">
        <v>12690</v>
      </c>
      <c r="K1736" s="8" t="s">
        <v>160</v>
      </c>
      <c r="L1736" s="8" t="s">
        <v>13271</v>
      </c>
      <c r="M1736" s="183">
        <v>45924.395833333343</v>
      </c>
      <c r="N1736" s="183">
        <v>45926.625694444447</v>
      </c>
      <c r="O1736" s="8"/>
      <c r="P1736" s="8" t="s">
        <v>8318</v>
      </c>
      <c r="Q1736" s="8" t="s">
        <v>8318</v>
      </c>
      <c r="R1736" s="8" t="s">
        <v>6245</v>
      </c>
      <c r="S1736" s="8" t="s">
        <v>6245</v>
      </c>
      <c r="T1736" s="8" t="s">
        <v>7951</v>
      </c>
      <c r="U1736" s="8" t="s">
        <v>9387</v>
      </c>
      <c r="V1736" s="8"/>
      <c r="W1736" s="8" t="s">
        <v>1552</v>
      </c>
      <c r="X1736" s="8"/>
      <c r="Y1736" s="94" t="str">
        <f>VLOOKUP(D1736,TIPOLOGIA!A:F,6,0)</f>
        <v>TIPO I</v>
      </c>
      <c r="Z1736" s="94" t="str">
        <f>VLOOKUP(D1736,TIPOLOGIA!A:F,5,0)</f>
        <v>TERRESTRE</v>
      </c>
      <c r="AA1736" s="8"/>
      <c r="AB1736" s="8">
        <v>0</v>
      </c>
      <c r="AC1736" s="86">
        <f>IF(W1736="SOPORTE_TELEFÓNICO",'BASE LIQUIDACION REDEBAN 2025'!$B$19,IF(AND(W1736="VISITA_TÉCNICA",Y1736="TIPO II"),'BASE LIQUIDACION REDEBAN 2025'!$B$18,'BASE LIQUIDACION REDEBAN 2025'!$B$17))</f>
        <v>41241.0800752</v>
      </c>
      <c r="AD1736" s="86">
        <v>0</v>
      </c>
      <c r="AE1736" s="86">
        <f t="shared" si="27"/>
        <v>41241.0800752</v>
      </c>
      <c r="AG1736" s="78"/>
    </row>
    <row r="1737" spans="1:33" s="49" customFormat="1">
      <c r="A1737" s="8" t="s">
        <v>100</v>
      </c>
      <c r="B1737" s="94" t="str">
        <f>VLOOKUP(A1737,'CENTRO DE COSTOS'!A:D,4,FALSE)</f>
        <v>KEVIN ALEXIS CORZO BUSTOS</v>
      </c>
      <c r="C1737" s="94" t="str">
        <f>VLOOKUP(A1737,'CENTRO DE COSTOS'!A:D,2,FALSE)</f>
        <v>0004-0007</v>
      </c>
      <c r="D1737" s="8">
        <v>50680</v>
      </c>
      <c r="E1737" s="8">
        <v>2795527</v>
      </c>
      <c r="F1737" s="8">
        <v>51717</v>
      </c>
      <c r="G1737" s="8" t="s">
        <v>6241</v>
      </c>
      <c r="H1737" s="8" t="s">
        <v>216</v>
      </c>
      <c r="I1737" s="8" t="s">
        <v>1923</v>
      </c>
      <c r="J1737" s="8" t="s">
        <v>1924</v>
      </c>
      <c r="K1737" s="8" t="s">
        <v>160</v>
      </c>
      <c r="L1737" s="8" t="s">
        <v>13272</v>
      </c>
      <c r="M1737" s="183">
        <v>45925.664583333331</v>
      </c>
      <c r="N1737" s="183">
        <v>45926.629166666673</v>
      </c>
      <c r="O1737" s="8"/>
      <c r="P1737" s="8" t="s">
        <v>8318</v>
      </c>
      <c r="Q1737" s="8" t="s">
        <v>8318</v>
      </c>
      <c r="R1737" s="8" t="s">
        <v>6245</v>
      </c>
      <c r="S1737" s="8" t="s">
        <v>6245</v>
      </c>
      <c r="T1737" s="8" t="s">
        <v>6246</v>
      </c>
      <c r="U1737" s="8" t="s">
        <v>7731</v>
      </c>
      <c r="V1737" s="8" t="s">
        <v>13273</v>
      </c>
      <c r="W1737" s="8" t="s">
        <v>165</v>
      </c>
      <c r="X1737" s="8"/>
      <c r="Y1737" s="94" t="str">
        <f>VLOOKUP(D1737,TIPOLOGIA!A:F,6,0)</f>
        <v>TIPO II</v>
      </c>
      <c r="Z1737" s="94" t="str">
        <f>VLOOKUP(D1737,TIPOLOGIA!A:F,5,0)</f>
        <v>TERRESTRE</v>
      </c>
      <c r="AA1737" s="8" t="s">
        <v>1928</v>
      </c>
      <c r="AB1737" s="8">
        <v>1</v>
      </c>
      <c r="AC1737" s="86">
        <f>IF(W1737="SOPORTE_TELEFÓNICO",'BASE LIQUIDACION REDEBAN 2025'!$B$19,IF(AND(W1737="VISITA_TÉCNICA",Y1737="TIPO II"),'BASE LIQUIDACION REDEBAN 2025'!$B$18,'BASE LIQUIDACION REDEBAN 2025'!$B$17))</f>
        <v>67654.12000000001</v>
      </c>
      <c r="AD1737" s="86">
        <v>0</v>
      </c>
      <c r="AE1737" s="86">
        <f t="shared" si="27"/>
        <v>67654.12000000001</v>
      </c>
      <c r="AG1737" s="78"/>
    </row>
    <row r="1738" spans="1:33" s="49" customFormat="1">
      <c r="A1738" s="8" t="s">
        <v>92</v>
      </c>
      <c r="B1738" s="94" t="str">
        <f>VLOOKUP(A1738,'CENTRO DE COSTOS'!A:D,4,FALSE)</f>
        <v>KEVIN ALEXIS CORZO BUSTOS</v>
      </c>
      <c r="C1738" s="94" t="str">
        <f>VLOOKUP(A1738,'CENTRO DE COSTOS'!A:D,2,FALSE)</f>
        <v>0004-0007</v>
      </c>
      <c r="D1738" s="8">
        <v>18753</v>
      </c>
      <c r="E1738" s="8">
        <v>2792643</v>
      </c>
      <c r="F1738" s="8">
        <v>80402</v>
      </c>
      <c r="G1738" s="8" t="s">
        <v>6241</v>
      </c>
      <c r="H1738" s="8" t="s">
        <v>208</v>
      </c>
      <c r="I1738" s="8" t="s">
        <v>3640</v>
      </c>
      <c r="J1738" s="8" t="s">
        <v>11920</v>
      </c>
      <c r="K1738" s="8" t="s">
        <v>160</v>
      </c>
      <c r="L1738" s="8" t="s">
        <v>13274</v>
      </c>
      <c r="M1738" s="183">
        <v>45925.422222222223</v>
      </c>
      <c r="N1738" s="183">
        <v>45926.629861111112</v>
      </c>
      <c r="O1738" s="8"/>
      <c r="P1738" s="8" t="s">
        <v>8318</v>
      </c>
      <c r="Q1738" s="8" t="s">
        <v>8318</v>
      </c>
      <c r="R1738" s="8" t="s">
        <v>162</v>
      </c>
      <c r="S1738" s="8" t="s">
        <v>162</v>
      </c>
      <c r="T1738" s="8" t="s">
        <v>7951</v>
      </c>
      <c r="U1738" s="8" t="s">
        <v>9387</v>
      </c>
      <c r="V1738" s="8"/>
      <c r="W1738" s="8" t="s">
        <v>1552</v>
      </c>
      <c r="X1738" s="8"/>
      <c r="Y1738" s="94" t="str">
        <f>VLOOKUP(D1738,TIPOLOGIA!A:F,6,0)</f>
        <v>TIPO IV ESPECIAL</v>
      </c>
      <c r="Z1738" s="94" t="str">
        <f>VLOOKUP(D1738,TIPOLOGIA!A:F,5,0)</f>
        <v>TERRESTRE / AEREO</v>
      </c>
      <c r="AA1738" s="8"/>
      <c r="AB1738" s="8">
        <v>0</v>
      </c>
      <c r="AC1738" s="86">
        <f>IF(W1738="SOPORTE_TELEFÓNICO",'BASE LIQUIDACION REDEBAN 2025'!$B$19,IF(AND(W1738="VISITA_TÉCNICA",Y1738="TIPO II"),'BASE LIQUIDACION REDEBAN 2025'!$B$18,'BASE LIQUIDACION REDEBAN 2025'!$B$17))</f>
        <v>41241.0800752</v>
      </c>
      <c r="AD1738" s="86">
        <v>0</v>
      </c>
      <c r="AE1738" s="86">
        <f t="shared" si="27"/>
        <v>41241.0800752</v>
      </c>
      <c r="AG1738" s="78"/>
    </row>
    <row r="1739" spans="1:33" s="49" customFormat="1">
      <c r="A1739" s="8" t="s">
        <v>81</v>
      </c>
      <c r="B1739" s="94" t="str">
        <f>VLOOKUP(A1739,'CENTRO DE COSTOS'!A:D,4,FALSE)</f>
        <v>MIGUEL JULIÁN HERNÁNDEZ GUARÍN</v>
      </c>
      <c r="C1739" s="94" t="str">
        <f>VLOOKUP(A1739,'CENTRO DE COSTOS'!A:D,2,FALSE)</f>
        <v>0004-0008</v>
      </c>
      <c r="D1739" s="8">
        <v>54001</v>
      </c>
      <c r="E1739" s="8">
        <v>2797710</v>
      </c>
      <c r="F1739" s="8">
        <v>79767</v>
      </c>
      <c r="G1739" s="8" t="s">
        <v>6241</v>
      </c>
      <c r="H1739" s="8" t="s">
        <v>296</v>
      </c>
      <c r="I1739" s="8" t="s">
        <v>81</v>
      </c>
      <c r="J1739" s="8" t="s">
        <v>13275</v>
      </c>
      <c r="K1739" s="8" t="s">
        <v>160</v>
      </c>
      <c r="L1739" s="8" t="s">
        <v>13276</v>
      </c>
      <c r="M1739" s="183">
        <v>45926.363194444442</v>
      </c>
      <c r="N1739" s="183">
        <v>45926.634027777778</v>
      </c>
      <c r="O1739" s="8"/>
      <c r="P1739" s="8" t="s">
        <v>8318</v>
      </c>
      <c r="Q1739" s="8" t="s">
        <v>8318</v>
      </c>
      <c r="R1739" s="8" t="s">
        <v>162</v>
      </c>
      <c r="S1739" s="8" t="s">
        <v>162</v>
      </c>
      <c r="T1739" s="8" t="s">
        <v>6246</v>
      </c>
      <c r="U1739" s="8" t="s">
        <v>7731</v>
      </c>
      <c r="V1739" s="8" t="s">
        <v>13277</v>
      </c>
      <c r="W1739" s="8" t="s">
        <v>165</v>
      </c>
      <c r="X1739" s="8"/>
      <c r="Y1739" s="94" t="str">
        <f>VLOOKUP(D1739,TIPOLOGIA!A:F,6,0)</f>
        <v>TIPO I</v>
      </c>
      <c r="Z1739" s="94" t="str">
        <f>VLOOKUP(D1739,TIPOLOGIA!A:F,5,0)</f>
        <v>TERRESTRE</v>
      </c>
      <c r="AA1739" s="8" t="s">
        <v>466</v>
      </c>
      <c r="AB1739" s="8">
        <v>1</v>
      </c>
      <c r="AC1739" s="86">
        <f>IF(W1739="SOPORTE_TELEFÓNICO",'BASE LIQUIDACION REDEBAN 2025'!$B$19,IF(AND(W1739="VISITA_TÉCNICA",Y1739="TIPO II"),'BASE LIQUIDACION REDEBAN 2025'!$B$18,'BASE LIQUIDACION REDEBAN 2025'!$B$17))</f>
        <v>35779.500569199998</v>
      </c>
      <c r="AD1739" s="86">
        <v>0</v>
      </c>
      <c r="AE1739" s="86">
        <f t="shared" si="27"/>
        <v>35779.500569199998</v>
      </c>
      <c r="AG1739" s="78"/>
    </row>
    <row r="1740" spans="1:33" s="49" customFormat="1">
      <c r="A1740" s="8" t="s">
        <v>90</v>
      </c>
      <c r="B1740" s="94" t="str">
        <f>VLOOKUP(A1740,'CENTRO DE COSTOS'!A:D,4,FALSE)</f>
        <v>JUAN SEBASTIÁN RÍOS CASTRILLÓN</v>
      </c>
      <c r="C1740" s="94" t="str">
        <f>VLOOKUP(A1740,'CENTRO DE COSTOS'!A:D,2,FALSE)</f>
        <v>0004-0005</v>
      </c>
      <c r="D1740" s="8">
        <v>5670</v>
      </c>
      <c r="E1740" s="8">
        <v>2770393</v>
      </c>
      <c r="F1740" s="8">
        <v>25538</v>
      </c>
      <c r="G1740" s="8" t="s">
        <v>6241</v>
      </c>
      <c r="H1740" s="8" t="s">
        <v>249</v>
      </c>
      <c r="I1740" s="8" t="s">
        <v>3880</v>
      </c>
      <c r="J1740" s="8" t="s">
        <v>13278</v>
      </c>
      <c r="K1740" s="8" t="s">
        <v>160</v>
      </c>
      <c r="L1740" s="8" t="s">
        <v>13279</v>
      </c>
      <c r="M1740" s="183">
        <v>45922.333333333343</v>
      </c>
      <c r="N1740" s="183">
        <v>45926.635416666657</v>
      </c>
      <c r="O1740" s="8"/>
      <c r="P1740" s="8" t="s">
        <v>8318</v>
      </c>
      <c r="Q1740" s="8" t="s">
        <v>8318</v>
      </c>
      <c r="R1740" s="8" t="s">
        <v>6245</v>
      </c>
      <c r="S1740" s="8" t="s">
        <v>6245</v>
      </c>
      <c r="T1740" s="8" t="s">
        <v>6246</v>
      </c>
      <c r="U1740" s="8" t="s">
        <v>7731</v>
      </c>
      <c r="V1740" s="8" t="s">
        <v>13280</v>
      </c>
      <c r="W1740" s="8" t="s">
        <v>8320</v>
      </c>
      <c r="X1740" s="8"/>
      <c r="Y1740" s="94" t="str">
        <f>VLOOKUP(D1740,TIPOLOGIA!A:F,6,0)</f>
        <v>TIPO III</v>
      </c>
      <c r="Z1740" s="94" t="str">
        <f>VLOOKUP(D1740,TIPOLOGIA!A:F,5,0)</f>
        <v>TERRESTRE</v>
      </c>
      <c r="AA1740" s="8"/>
      <c r="AB1740" s="8">
        <v>0</v>
      </c>
      <c r="AC1740" s="86">
        <f>IF(W1740="SOPORTE_TELEFÓNICO",'BASE LIQUIDACION REDEBAN 2025'!$B$19,IF(AND(W1740="VISITA_TÉCNICA",Y1740="TIPO II"),'BASE LIQUIDACION REDEBAN 2025'!$B$18,'BASE LIQUIDACION REDEBAN 2025'!$B$17))</f>
        <v>35779.500569199998</v>
      </c>
      <c r="AD1740" s="86">
        <v>0</v>
      </c>
      <c r="AE1740" s="86">
        <f t="shared" si="27"/>
        <v>35779.500569199998</v>
      </c>
      <c r="AG1740" s="78"/>
    </row>
    <row r="1741" spans="1:33" s="49" customFormat="1">
      <c r="A1741" s="8" t="s">
        <v>99</v>
      </c>
      <c r="B1741" s="94" t="str">
        <f>VLOOKUP(A1741,'CENTRO DE COSTOS'!A:D,4,FALSE)</f>
        <v>JOSE MAURICIO HERNANDEZ ROJAS</v>
      </c>
      <c r="C1741" s="94" t="str">
        <f>VLOOKUP(A1741,'CENTRO DE COSTOS'!A:D,2,FALSE)</f>
        <v>0004-0001</v>
      </c>
      <c r="D1741" s="8">
        <v>20001</v>
      </c>
      <c r="E1741" s="8">
        <v>2790402</v>
      </c>
      <c r="F1741" s="8">
        <v>80974</v>
      </c>
      <c r="G1741" s="8" t="s">
        <v>6241</v>
      </c>
      <c r="H1741" s="8" t="s">
        <v>596</v>
      </c>
      <c r="I1741" s="8" t="s">
        <v>99</v>
      </c>
      <c r="J1741" s="8" t="s">
        <v>13281</v>
      </c>
      <c r="K1741" s="8" t="s">
        <v>160</v>
      </c>
      <c r="L1741" s="8" t="s">
        <v>13282</v>
      </c>
      <c r="M1741" s="183">
        <v>45924.711111111108</v>
      </c>
      <c r="N1741" s="183">
        <v>45926.638888888891</v>
      </c>
      <c r="O1741" s="8"/>
      <c r="P1741" s="8" t="s">
        <v>8318</v>
      </c>
      <c r="Q1741" s="8" t="s">
        <v>8318</v>
      </c>
      <c r="R1741" s="8" t="s">
        <v>162</v>
      </c>
      <c r="S1741" s="8" t="s">
        <v>162</v>
      </c>
      <c r="T1741" s="8" t="s">
        <v>6246</v>
      </c>
      <c r="U1741" s="8" t="s">
        <v>7731</v>
      </c>
      <c r="V1741" s="8" t="s">
        <v>13283</v>
      </c>
      <c r="W1741" s="8" t="s">
        <v>165</v>
      </c>
      <c r="X1741" s="8"/>
      <c r="Y1741" s="94" t="str">
        <f>VLOOKUP(D1741,TIPOLOGIA!A:F,6,0)</f>
        <v>TIPO I</v>
      </c>
      <c r="Z1741" s="94" t="str">
        <f>VLOOKUP(D1741,TIPOLOGIA!A:F,5,0)</f>
        <v>TERRESTRE</v>
      </c>
      <c r="AA1741" s="8" t="s">
        <v>600</v>
      </c>
      <c r="AB1741" s="8">
        <v>1</v>
      </c>
      <c r="AC1741" s="86">
        <f>IF(W1741="SOPORTE_TELEFÓNICO",'BASE LIQUIDACION REDEBAN 2025'!$B$19,IF(AND(W1741="VISITA_TÉCNICA",Y1741="TIPO II"),'BASE LIQUIDACION REDEBAN 2025'!$B$18,'BASE LIQUIDACION REDEBAN 2025'!$B$17))</f>
        <v>35779.500569199998</v>
      </c>
      <c r="AD1741" s="86">
        <v>0</v>
      </c>
      <c r="AE1741" s="86">
        <f t="shared" si="27"/>
        <v>35779.500569199998</v>
      </c>
      <c r="AG1741" s="78"/>
    </row>
    <row r="1742" spans="1:33" s="49" customFormat="1">
      <c r="A1742" s="8" t="s">
        <v>92</v>
      </c>
      <c r="B1742" s="94" t="str">
        <f>VLOOKUP(A1742,'CENTRO DE COSTOS'!A:D,4,FALSE)</f>
        <v>KEVIN ALEXIS CORZO BUSTOS</v>
      </c>
      <c r="C1742" s="94" t="str">
        <f>VLOOKUP(A1742,'CENTRO DE COSTOS'!A:D,2,FALSE)</f>
        <v>0004-0007</v>
      </c>
      <c r="D1742" s="8">
        <v>18753</v>
      </c>
      <c r="E1742" s="8">
        <v>2774831</v>
      </c>
      <c r="F1742" s="8">
        <v>78967</v>
      </c>
      <c r="G1742" s="8" t="s">
        <v>6241</v>
      </c>
      <c r="H1742" s="8" t="s">
        <v>208</v>
      </c>
      <c r="I1742" s="8" t="s">
        <v>3640</v>
      </c>
      <c r="J1742" s="8" t="s">
        <v>9884</v>
      </c>
      <c r="K1742" s="8" t="s">
        <v>160</v>
      </c>
      <c r="L1742" s="8" t="s">
        <v>13284</v>
      </c>
      <c r="M1742" s="183">
        <v>45922.50277777778</v>
      </c>
      <c r="N1742" s="183">
        <v>45926.643055555563</v>
      </c>
      <c r="O1742" s="8"/>
      <c r="P1742" s="8" t="s">
        <v>8318</v>
      </c>
      <c r="Q1742" s="8" t="s">
        <v>8318</v>
      </c>
      <c r="R1742" s="8" t="s">
        <v>6245</v>
      </c>
      <c r="S1742" s="8" t="s">
        <v>6245</v>
      </c>
      <c r="T1742" s="8" t="s">
        <v>6246</v>
      </c>
      <c r="U1742" s="8" t="s">
        <v>7731</v>
      </c>
      <c r="V1742" s="8" t="s">
        <v>13285</v>
      </c>
      <c r="W1742" s="8" t="s">
        <v>8320</v>
      </c>
      <c r="X1742" s="8"/>
      <c r="Y1742" s="94" t="str">
        <f>VLOOKUP(D1742,TIPOLOGIA!A:F,6,0)</f>
        <v>TIPO IV ESPECIAL</v>
      </c>
      <c r="Z1742" s="94" t="str">
        <f>VLOOKUP(D1742,TIPOLOGIA!A:F,5,0)</f>
        <v>TERRESTRE / AEREO</v>
      </c>
      <c r="AA1742" s="8"/>
      <c r="AB1742" s="8">
        <v>0</v>
      </c>
      <c r="AC1742" s="86">
        <f>IF(W1742="SOPORTE_TELEFÓNICO",'BASE LIQUIDACION REDEBAN 2025'!$B$19,IF(AND(W1742="VISITA_TÉCNICA",Y1742="TIPO II"),'BASE LIQUIDACION REDEBAN 2025'!$B$18,'BASE LIQUIDACION REDEBAN 2025'!$B$17))</f>
        <v>35779.500569199998</v>
      </c>
      <c r="AD1742" s="86">
        <v>0</v>
      </c>
      <c r="AE1742" s="86">
        <f t="shared" si="27"/>
        <v>35779.500569199998</v>
      </c>
      <c r="AG1742" s="78"/>
    </row>
    <row r="1743" spans="1:33" s="49" customFormat="1">
      <c r="A1743" s="8" t="s">
        <v>72</v>
      </c>
      <c r="B1743" s="94" t="str">
        <f>VLOOKUP(A1743,'CENTRO DE COSTOS'!A:D,4,FALSE)</f>
        <v>MIGUEL JULIÁN HERNÁNDEZ GUARÍN</v>
      </c>
      <c r="C1743" s="94" t="str">
        <f>VLOOKUP(A1743,'CENTRO DE COSTOS'!A:D,2,FALSE)</f>
        <v>0004-0008</v>
      </c>
      <c r="D1743" s="8">
        <v>68001</v>
      </c>
      <c r="E1743" s="8">
        <v>2798302</v>
      </c>
      <c r="F1743" s="8">
        <v>47890</v>
      </c>
      <c r="G1743" s="8" t="s">
        <v>6241</v>
      </c>
      <c r="H1743" s="8" t="s">
        <v>224</v>
      </c>
      <c r="I1743" s="8" t="s">
        <v>72</v>
      </c>
      <c r="J1743" s="8" t="s">
        <v>13286</v>
      </c>
      <c r="K1743" s="8" t="s">
        <v>160</v>
      </c>
      <c r="L1743" s="8" t="s">
        <v>13287</v>
      </c>
      <c r="M1743" s="183">
        <v>45926.395833333343</v>
      </c>
      <c r="N1743" s="183">
        <v>45926.643750000003</v>
      </c>
      <c r="O1743" s="8"/>
      <c r="P1743" s="8" t="s">
        <v>8318</v>
      </c>
      <c r="Q1743" s="8" t="s">
        <v>8318</v>
      </c>
      <c r="R1743" s="8" t="s">
        <v>243</v>
      </c>
      <c r="S1743" s="8" t="s">
        <v>244</v>
      </c>
      <c r="T1743" s="8" t="s">
        <v>6246</v>
      </c>
      <c r="U1743" s="8" t="s">
        <v>7731</v>
      </c>
      <c r="V1743" s="8" t="s">
        <v>13288</v>
      </c>
      <c r="W1743" s="8" t="s">
        <v>165</v>
      </c>
      <c r="X1743" s="8"/>
      <c r="Y1743" s="94" t="str">
        <f>VLOOKUP(D1743,TIPOLOGIA!A:F,6,0)</f>
        <v>TIPO I</v>
      </c>
      <c r="Z1743" s="94" t="str">
        <f>VLOOKUP(D1743,TIPOLOGIA!A:F,5,0)</f>
        <v>TERRESTRE</v>
      </c>
      <c r="AA1743" s="8" t="s">
        <v>319</v>
      </c>
      <c r="AB1743" s="8">
        <v>1</v>
      </c>
      <c r="AC1743" s="86">
        <f>IF(W1743="SOPORTE_TELEFÓNICO",'BASE LIQUIDACION REDEBAN 2025'!$B$19,IF(AND(W1743="VISITA_TÉCNICA",Y1743="TIPO II"),'BASE LIQUIDACION REDEBAN 2025'!$B$18,'BASE LIQUIDACION REDEBAN 2025'!$B$17))</f>
        <v>35779.500569199998</v>
      </c>
      <c r="AD1743" s="86">
        <v>0</v>
      </c>
      <c r="AE1743" s="86">
        <f t="shared" si="27"/>
        <v>35779.500569199998</v>
      </c>
      <c r="AG1743" s="78"/>
    </row>
    <row r="1744" spans="1:33" s="49" customFormat="1">
      <c r="A1744" s="8" t="s">
        <v>72</v>
      </c>
      <c r="B1744" s="94" t="str">
        <f>VLOOKUP(A1744,'CENTRO DE COSTOS'!A:D,4,FALSE)</f>
        <v>MIGUEL JULIÁN HERNÁNDEZ GUARÍN</v>
      </c>
      <c r="C1744" s="94" t="str">
        <f>VLOOKUP(A1744,'CENTRO DE COSTOS'!A:D,2,FALSE)</f>
        <v>0004-0008</v>
      </c>
      <c r="D1744" s="8">
        <v>68081</v>
      </c>
      <c r="E1744" s="8">
        <v>2786671</v>
      </c>
      <c r="F1744" s="8">
        <v>76181</v>
      </c>
      <c r="G1744" s="8" t="s">
        <v>6241</v>
      </c>
      <c r="H1744" s="8" t="s">
        <v>224</v>
      </c>
      <c r="I1744" s="8" t="s">
        <v>2488</v>
      </c>
      <c r="J1744" s="8" t="s">
        <v>4758</v>
      </c>
      <c r="K1744" s="8" t="s">
        <v>160</v>
      </c>
      <c r="L1744" s="8" t="s">
        <v>13289</v>
      </c>
      <c r="M1744" s="183">
        <v>45924.431250000001</v>
      </c>
      <c r="N1744" s="183">
        <v>45926.645138888889</v>
      </c>
      <c r="O1744" s="8"/>
      <c r="P1744" s="8" t="s">
        <v>8318</v>
      </c>
      <c r="Q1744" s="8" t="s">
        <v>8318</v>
      </c>
      <c r="R1744" s="8" t="s">
        <v>243</v>
      </c>
      <c r="S1744" s="8" t="s">
        <v>244</v>
      </c>
      <c r="T1744" s="8" t="s">
        <v>6246</v>
      </c>
      <c r="U1744" s="8" t="s">
        <v>7731</v>
      </c>
      <c r="V1744" s="8" t="s">
        <v>13290</v>
      </c>
      <c r="W1744" s="8" t="s">
        <v>8320</v>
      </c>
      <c r="X1744" s="8"/>
      <c r="Y1744" s="94" t="str">
        <f>VLOOKUP(D1744,TIPOLOGIA!A:F,6,0)</f>
        <v>TIPO III</v>
      </c>
      <c r="Z1744" s="94" t="str">
        <f>VLOOKUP(D1744,TIPOLOGIA!A:F,5,0)</f>
        <v>TERRESTRE</v>
      </c>
      <c r="AA1744" s="8"/>
      <c r="AB1744" s="8">
        <v>0</v>
      </c>
      <c r="AC1744" s="86">
        <f>IF(W1744="SOPORTE_TELEFÓNICO",'BASE LIQUIDACION REDEBAN 2025'!$B$19,IF(AND(W1744="VISITA_TÉCNICA",Y1744="TIPO II"),'BASE LIQUIDACION REDEBAN 2025'!$B$18,'BASE LIQUIDACION REDEBAN 2025'!$B$17))</f>
        <v>35779.500569199998</v>
      </c>
      <c r="AD1744" s="86">
        <v>0</v>
      </c>
      <c r="AE1744" s="86">
        <f t="shared" si="27"/>
        <v>35779.500569199998</v>
      </c>
      <c r="AG1744" s="78"/>
    </row>
    <row r="1745" spans="1:33" s="49" customFormat="1">
      <c r="A1745" s="8" t="s">
        <v>91</v>
      </c>
      <c r="B1745" s="94" t="str">
        <f>VLOOKUP(A1745,'CENTRO DE COSTOS'!A:D,4,FALSE)</f>
        <v>JOSE MAURICIO HERNANDEZ ROJAS</v>
      </c>
      <c r="C1745" s="94" t="str">
        <f>VLOOKUP(A1745,'CENTRO DE COSTOS'!A:D,2,FALSE)</f>
        <v>0004-0001</v>
      </c>
      <c r="D1745" s="8">
        <v>5250</v>
      </c>
      <c r="E1745" s="8">
        <v>2746236</v>
      </c>
      <c r="F1745" s="8">
        <v>58224</v>
      </c>
      <c r="G1745" s="8" t="s">
        <v>6241</v>
      </c>
      <c r="H1745" s="8" t="s">
        <v>249</v>
      </c>
      <c r="I1745" s="8" t="s">
        <v>250</v>
      </c>
      <c r="J1745" s="8" t="s">
        <v>13291</v>
      </c>
      <c r="K1745" s="8" t="s">
        <v>160</v>
      </c>
      <c r="L1745" s="8" t="s">
        <v>13292</v>
      </c>
      <c r="M1745" s="183">
        <v>45916.37222222222</v>
      </c>
      <c r="N1745" s="183">
        <v>45926.652777777781</v>
      </c>
      <c r="O1745" s="8"/>
      <c r="P1745" s="8" t="s">
        <v>8318</v>
      </c>
      <c r="Q1745" s="8" t="s">
        <v>8318</v>
      </c>
      <c r="R1745" s="8" t="s">
        <v>243</v>
      </c>
      <c r="S1745" s="8" t="s">
        <v>365</v>
      </c>
      <c r="T1745" s="8" t="s">
        <v>6246</v>
      </c>
      <c r="U1745" s="8" t="s">
        <v>7731</v>
      </c>
      <c r="V1745" s="8" t="s">
        <v>13293</v>
      </c>
      <c r="W1745" s="8" t="s">
        <v>8320</v>
      </c>
      <c r="X1745" s="8"/>
      <c r="Y1745" s="94" t="str">
        <f>VLOOKUP(D1745,TIPOLOGIA!A:F,6,0)</f>
        <v>TIPO IV</v>
      </c>
      <c r="Z1745" s="94" t="str">
        <f>VLOOKUP(D1745,TIPOLOGIA!A:F,5,0)</f>
        <v>TERRESTRE</v>
      </c>
      <c r="AA1745" s="8" t="s">
        <v>198</v>
      </c>
      <c r="AB1745" s="8">
        <v>0</v>
      </c>
      <c r="AC1745" s="86">
        <f>IF(W1745="SOPORTE_TELEFÓNICO",'BASE LIQUIDACION REDEBAN 2025'!$B$19,IF(AND(W1745="VISITA_TÉCNICA",Y1745="TIPO II"),'BASE LIQUIDACION REDEBAN 2025'!$B$18,'BASE LIQUIDACION REDEBAN 2025'!$B$17))</f>
        <v>35779.500569199998</v>
      </c>
      <c r="AD1745" s="86">
        <v>0</v>
      </c>
      <c r="AE1745" s="86">
        <f t="shared" si="27"/>
        <v>35779.500569199998</v>
      </c>
      <c r="AG1745" s="78"/>
    </row>
    <row r="1746" spans="1:33" s="49" customFormat="1">
      <c r="A1746" s="8" t="s">
        <v>81</v>
      </c>
      <c r="B1746" s="94" t="str">
        <f>VLOOKUP(A1746,'CENTRO DE COSTOS'!A:D,4,FALSE)</f>
        <v>MIGUEL JULIÁN HERNÁNDEZ GUARÍN</v>
      </c>
      <c r="C1746" s="94" t="str">
        <f>VLOOKUP(A1746,'CENTRO DE COSTOS'!A:D,2,FALSE)</f>
        <v>0004-0008</v>
      </c>
      <c r="D1746" s="8">
        <v>54810</v>
      </c>
      <c r="E1746" s="8">
        <v>2781439</v>
      </c>
      <c r="F1746" s="8">
        <v>75955</v>
      </c>
      <c r="G1746" s="8" t="s">
        <v>6241</v>
      </c>
      <c r="H1746" s="8" t="s">
        <v>296</v>
      </c>
      <c r="I1746" s="8" t="s">
        <v>4896</v>
      </c>
      <c r="J1746" s="8" t="s">
        <v>13294</v>
      </c>
      <c r="K1746" s="8" t="s">
        <v>160</v>
      </c>
      <c r="L1746" s="8" t="s">
        <v>13295</v>
      </c>
      <c r="M1746" s="183">
        <v>45923.506944444453</v>
      </c>
      <c r="N1746" s="183">
        <v>45926.65625</v>
      </c>
      <c r="O1746" s="8"/>
      <c r="P1746" s="8" t="s">
        <v>8318</v>
      </c>
      <c r="Q1746" s="8" t="s">
        <v>8318</v>
      </c>
      <c r="R1746" s="8" t="s">
        <v>243</v>
      </c>
      <c r="S1746" s="8" t="s">
        <v>365</v>
      </c>
      <c r="T1746" s="8" t="s">
        <v>6246</v>
      </c>
      <c r="U1746" s="8" t="s">
        <v>7731</v>
      </c>
      <c r="V1746" s="8" t="s">
        <v>13296</v>
      </c>
      <c r="W1746" s="8" t="s">
        <v>8320</v>
      </c>
      <c r="X1746" s="8"/>
      <c r="Y1746" s="94" t="str">
        <f>VLOOKUP(D1746,TIPOLOGIA!A:F,6,0)</f>
        <v>TIPO IV ESPECIAL</v>
      </c>
      <c r="Z1746" s="94" t="str">
        <f>VLOOKUP(D1746,TIPOLOGIA!A:F,5,0)</f>
        <v>TERRESTRE</v>
      </c>
      <c r="AA1746" s="8" t="s">
        <v>301</v>
      </c>
      <c r="AB1746" s="8">
        <v>0</v>
      </c>
      <c r="AC1746" s="86">
        <f>IF(W1746="SOPORTE_TELEFÓNICO",'BASE LIQUIDACION REDEBAN 2025'!$B$19,IF(AND(W1746="VISITA_TÉCNICA",Y1746="TIPO II"),'BASE LIQUIDACION REDEBAN 2025'!$B$18,'BASE LIQUIDACION REDEBAN 2025'!$B$17))</f>
        <v>35779.500569199998</v>
      </c>
      <c r="AD1746" s="86">
        <v>0</v>
      </c>
      <c r="AE1746" s="86">
        <f t="shared" si="27"/>
        <v>35779.500569199998</v>
      </c>
      <c r="AG1746" s="78"/>
    </row>
    <row r="1747" spans="1:33" s="49" customFormat="1">
      <c r="A1747" s="8" t="s">
        <v>90</v>
      </c>
      <c r="B1747" s="94" t="str">
        <f>VLOOKUP(A1747,'CENTRO DE COSTOS'!A:D,4,FALSE)</f>
        <v>JUAN SEBASTIÁN RÍOS CASTRILLÓN</v>
      </c>
      <c r="C1747" s="94" t="str">
        <f>VLOOKUP(A1747,'CENTRO DE COSTOS'!A:D,2,FALSE)</f>
        <v>0004-0005</v>
      </c>
      <c r="D1747" s="8">
        <v>5425</v>
      </c>
      <c r="E1747" s="8">
        <v>2767219</v>
      </c>
      <c r="F1747" s="8">
        <v>51455</v>
      </c>
      <c r="G1747" s="8" t="s">
        <v>6241</v>
      </c>
      <c r="H1747" s="8" t="s">
        <v>249</v>
      </c>
      <c r="I1747" s="8" t="s">
        <v>3274</v>
      </c>
      <c r="J1747" s="8" t="s">
        <v>13297</v>
      </c>
      <c r="K1747" s="8" t="s">
        <v>160</v>
      </c>
      <c r="L1747" s="8" t="s">
        <v>13298</v>
      </c>
      <c r="M1747" s="183">
        <v>45919.580555555563</v>
      </c>
      <c r="N1747" s="183">
        <v>45926.65902777778</v>
      </c>
      <c r="O1747" s="8"/>
      <c r="P1747" s="8" t="s">
        <v>8318</v>
      </c>
      <c r="Q1747" s="8" t="s">
        <v>8318</v>
      </c>
      <c r="R1747" s="8" t="s">
        <v>6245</v>
      </c>
      <c r="S1747" s="8" t="s">
        <v>6245</v>
      </c>
      <c r="T1747" s="8" t="s">
        <v>6246</v>
      </c>
      <c r="U1747" s="8" t="s">
        <v>7731</v>
      </c>
      <c r="V1747" s="8" t="s">
        <v>13299</v>
      </c>
      <c r="W1747" s="8" t="s">
        <v>8320</v>
      </c>
      <c r="X1747" s="8"/>
      <c r="Y1747" s="94" t="str">
        <f>VLOOKUP(D1747,TIPOLOGIA!A:F,6,0)</f>
        <v>TIPO III</v>
      </c>
      <c r="Z1747" s="94" t="str">
        <f>VLOOKUP(D1747,TIPOLOGIA!A:F,5,0)</f>
        <v>TERRESTRE</v>
      </c>
      <c r="AA1747" s="8"/>
      <c r="AB1747" s="8">
        <v>0</v>
      </c>
      <c r="AC1747" s="86">
        <f>IF(W1747="SOPORTE_TELEFÓNICO",'BASE LIQUIDACION REDEBAN 2025'!$B$19,IF(AND(W1747="VISITA_TÉCNICA",Y1747="TIPO II"),'BASE LIQUIDACION REDEBAN 2025'!$B$18,'BASE LIQUIDACION REDEBAN 2025'!$B$17))</f>
        <v>35779.500569199998</v>
      </c>
      <c r="AD1747" s="86">
        <v>0</v>
      </c>
      <c r="AE1747" s="86">
        <f t="shared" si="27"/>
        <v>35779.500569199998</v>
      </c>
      <c r="AG1747" s="78"/>
    </row>
    <row r="1748" spans="1:33" s="49" customFormat="1">
      <c r="A1748" s="8" t="s">
        <v>99</v>
      </c>
      <c r="B1748" s="94" t="str">
        <f>VLOOKUP(A1748,'CENTRO DE COSTOS'!A:D,4,FALSE)</f>
        <v>JOSE MAURICIO HERNANDEZ ROJAS</v>
      </c>
      <c r="C1748" s="94" t="str">
        <f>VLOOKUP(A1748,'CENTRO DE COSTOS'!A:D,2,FALSE)</f>
        <v>0004-0001</v>
      </c>
      <c r="D1748" s="8">
        <v>20001</v>
      </c>
      <c r="E1748" s="8">
        <v>2785018</v>
      </c>
      <c r="F1748" s="8">
        <v>50116</v>
      </c>
      <c r="G1748" s="8" t="s">
        <v>6241</v>
      </c>
      <c r="H1748" s="8" t="s">
        <v>596</v>
      </c>
      <c r="I1748" s="8" t="s">
        <v>99</v>
      </c>
      <c r="J1748" s="8" t="s">
        <v>13300</v>
      </c>
      <c r="K1748" s="8" t="s">
        <v>160</v>
      </c>
      <c r="L1748" s="8" t="s">
        <v>13301</v>
      </c>
      <c r="M1748" s="183">
        <v>45924.333333333343</v>
      </c>
      <c r="N1748" s="183">
        <v>45926.663888888892</v>
      </c>
      <c r="O1748" s="8"/>
      <c r="P1748" s="8" t="s">
        <v>8318</v>
      </c>
      <c r="Q1748" s="8" t="s">
        <v>8318</v>
      </c>
      <c r="R1748" s="8" t="s">
        <v>6245</v>
      </c>
      <c r="S1748" s="8" t="s">
        <v>6245</v>
      </c>
      <c r="T1748" s="8" t="s">
        <v>6246</v>
      </c>
      <c r="U1748" s="8" t="s">
        <v>7731</v>
      </c>
      <c r="V1748" s="8" t="s">
        <v>13302</v>
      </c>
      <c r="W1748" s="8" t="s">
        <v>165</v>
      </c>
      <c r="X1748" s="8"/>
      <c r="Y1748" s="94" t="str">
        <f>VLOOKUP(D1748,TIPOLOGIA!A:F,6,0)</f>
        <v>TIPO I</v>
      </c>
      <c r="Z1748" s="94" t="str">
        <f>VLOOKUP(D1748,TIPOLOGIA!A:F,5,0)</f>
        <v>TERRESTRE</v>
      </c>
      <c r="AA1748" s="8" t="s">
        <v>600</v>
      </c>
      <c r="AB1748" s="8">
        <v>1</v>
      </c>
      <c r="AC1748" s="86">
        <f>IF(W1748="SOPORTE_TELEFÓNICO",'BASE LIQUIDACION REDEBAN 2025'!$B$19,IF(AND(W1748="VISITA_TÉCNICA",Y1748="TIPO II"),'BASE LIQUIDACION REDEBAN 2025'!$B$18,'BASE LIQUIDACION REDEBAN 2025'!$B$17))</f>
        <v>35779.500569199998</v>
      </c>
      <c r="AD1748" s="86">
        <v>0</v>
      </c>
      <c r="AE1748" s="86">
        <f t="shared" si="27"/>
        <v>35779.500569199998</v>
      </c>
      <c r="AG1748" s="78"/>
    </row>
    <row r="1749" spans="1:33" s="49" customFormat="1">
      <c r="A1749" s="8" t="s">
        <v>100</v>
      </c>
      <c r="B1749" s="94" t="str">
        <f>VLOOKUP(A1749,'CENTRO DE COSTOS'!A:D,4,FALSE)</f>
        <v>KEVIN ALEXIS CORZO BUSTOS</v>
      </c>
      <c r="C1749" s="94" t="str">
        <f>VLOOKUP(A1749,'CENTRO DE COSTOS'!A:D,2,FALSE)</f>
        <v>0004-0007</v>
      </c>
      <c r="D1749" s="8">
        <v>50001</v>
      </c>
      <c r="E1749" s="8">
        <v>2780911</v>
      </c>
      <c r="F1749" s="8">
        <v>36037</v>
      </c>
      <c r="G1749" s="8" t="s">
        <v>6241</v>
      </c>
      <c r="H1749" s="8" t="s">
        <v>216</v>
      </c>
      <c r="I1749" s="8" t="s">
        <v>100</v>
      </c>
      <c r="J1749" s="8" t="s">
        <v>13303</v>
      </c>
      <c r="K1749" s="8" t="s">
        <v>160</v>
      </c>
      <c r="L1749" s="8" t="s">
        <v>13304</v>
      </c>
      <c r="M1749" s="183">
        <v>45923.46875</v>
      </c>
      <c r="N1749" s="183">
        <v>45926.666666666657</v>
      </c>
      <c r="O1749" s="8"/>
      <c r="P1749" s="8" t="s">
        <v>8318</v>
      </c>
      <c r="Q1749" s="8" t="s">
        <v>8318</v>
      </c>
      <c r="R1749" s="8" t="s">
        <v>243</v>
      </c>
      <c r="S1749" s="8" t="s">
        <v>365</v>
      </c>
      <c r="T1749" s="8" t="s">
        <v>6246</v>
      </c>
      <c r="U1749" s="8" t="s">
        <v>7731</v>
      </c>
      <c r="V1749" s="8" t="s">
        <v>13305</v>
      </c>
      <c r="W1749" s="8" t="s">
        <v>165</v>
      </c>
      <c r="X1749" s="8"/>
      <c r="Y1749" s="94" t="str">
        <f>VLOOKUP(D1749,TIPOLOGIA!A:F,6,0)</f>
        <v>TIPO I</v>
      </c>
      <c r="Z1749" s="94" t="str">
        <f>VLOOKUP(D1749,TIPOLOGIA!A:F,5,0)</f>
        <v>TERRESTRE</v>
      </c>
      <c r="AA1749" s="8" t="s">
        <v>1928</v>
      </c>
      <c r="AB1749" s="8">
        <v>1</v>
      </c>
      <c r="AC1749" s="86">
        <f>IF(W1749="SOPORTE_TELEFÓNICO",'BASE LIQUIDACION REDEBAN 2025'!$B$19,IF(AND(W1749="VISITA_TÉCNICA",Y1749="TIPO II"),'BASE LIQUIDACION REDEBAN 2025'!$B$18,'BASE LIQUIDACION REDEBAN 2025'!$B$17))</f>
        <v>35779.500569199998</v>
      </c>
      <c r="AD1749" s="86">
        <v>0</v>
      </c>
      <c r="AE1749" s="86">
        <f t="shared" si="27"/>
        <v>35779.500569199998</v>
      </c>
      <c r="AG1749" s="78"/>
    </row>
    <row r="1750" spans="1:33" s="49" customFormat="1">
      <c r="A1750" s="8" t="s">
        <v>72</v>
      </c>
      <c r="B1750" s="94" t="str">
        <f>VLOOKUP(A1750,'CENTRO DE COSTOS'!A:D,4,FALSE)</f>
        <v>MIGUEL JULIÁN HERNÁNDEZ GUARÍN</v>
      </c>
      <c r="C1750" s="94" t="str">
        <f>VLOOKUP(A1750,'CENTRO DE COSTOS'!A:D,2,FALSE)</f>
        <v>0004-0008</v>
      </c>
      <c r="D1750" s="8">
        <v>68615</v>
      </c>
      <c r="E1750" s="8">
        <v>2797255</v>
      </c>
      <c r="F1750" s="8">
        <v>76391</v>
      </c>
      <c r="G1750" s="8" t="s">
        <v>6241</v>
      </c>
      <c r="H1750" s="8" t="s">
        <v>224</v>
      </c>
      <c r="I1750" s="8" t="s">
        <v>1026</v>
      </c>
      <c r="J1750" s="8" t="s">
        <v>13306</v>
      </c>
      <c r="K1750" s="8" t="s">
        <v>160</v>
      </c>
      <c r="L1750" s="8" t="s">
        <v>13307</v>
      </c>
      <c r="M1750" s="183">
        <v>45926.34652777778</v>
      </c>
      <c r="N1750" s="183">
        <v>45926.682638888888</v>
      </c>
      <c r="O1750" s="8"/>
      <c r="P1750" s="8" t="s">
        <v>8318</v>
      </c>
      <c r="Q1750" s="8" t="s">
        <v>8318</v>
      </c>
      <c r="R1750" s="8" t="s">
        <v>6245</v>
      </c>
      <c r="S1750" s="8" t="s">
        <v>6245</v>
      </c>
      <c r="T1750" s="8" t="s">
        <v>6246</v>
      </c>
      <c r="U1750" s="8" t="s">
        <v>7731</v>
      </c>
      <c r="V1750" s="8" t="s">
        <v>13308</v>
      </c>
      <c r="W1750" s="8" t="s">
        <v>8320</v>
      </c>
      <c r="X1750" s="8"/>
      <c r="Y1750" s="94" t="str">
        <f>VLOOKUP(D1750,TIPOLOGIA!A:F,6,0)</f>
        <v>TIPO II</v>
      </c>
      <c r="Z1750" s="94" t="str">
        <f>VLOOKUP(D1750,TIPOLOGIA!A:F,5,0)</f>
        <v>TERRESTRE</v>
      </c>
      <c r="AA1750" s="8" t="s">
        <v>747</v>
      </c>
      <c r="AB1750" s="8">
        <v>0</v>
      </c>
      <c r="AC1750" s="86">
        <f>IF(W1750="SOPORTE_TELEFÓNICO",'BASE LIQUIDACION REDEBAN 2025'!$B$19,IF(AND(W1750="VISITA_TÉCNICA",Y1750="TIPO II"),'BASE LIQUIDACION REDEBAN 2025'!$B$18,'BASE LIQUIDACION REDEBAN 2025'!$B$17))</f>
        <v>35779.500569199998</v>
      </c>
      <c r="AD1750" s="86">
        <v>0</v>
      </c>
      <c r="AE1750" s="86">
        <f t="shared" si="27"/>
        <v>35779.500569199998</v>
      </c>
      <c r="AG1750" s="78"/>
    </row>
    <row r="1751" spans="1:33" s="49" customFormat="1">
      <c r="A1751" s="8" t="s">
        <v>93</v>
      </c>
      <c r="B1751" s="94" t="str">
        <f>VLOOKUP(A1751,'CENTRO DE COSTOS'!A:D,4,FALSE)</f>
        <v>DIEGO FERNANDO HENAO CARDONA</v>
      </c>
      <c r="C1751" s="94" t="str">
        <f>VLOOKUP(A1751,'CENTRO DE COSTOS'!A:D,2,FALSE)</f>
        <v>0004-0003</v>
      </c>
      <c r="D1751" s="8">
        <v>52490</v>
      </c>
      <c r="E1751" s="8">
        <v>2754296</v>
      </c>
      <c r="F1751" s="8">
        <v>80173</v>
      </c>
      <c r="G1751" s="8" t="s">
        <v>6241</v>
      </c>
      <c r="H1751" s="8" t="s">
        <v>157</v>
      </c>
      <c r="I1751" s="8" t="s">
        <v>8482</v>
      </c>
      <c r="J1751" s="8" t="s">
        <v>8926</v>
      </c>
      <c r="K1751" s="8" t="s">
        <v>160</v>
      </c>
      <c r="L1751" s="8" t="s">
        <v>13309</v>
      </c>
      <c r="M1751" s="183">
        <v>45917.474999999999</v>
      </c>
      <c r="N1751" s="183">
        <v>45926.685416666667</v>
      </c>
      <c r="O1751" s="8"/>
      <c r="P1751" s="8" t="s">
        <v>8318</v>
      </c>
      <c r="Q1751" s="8" t="s">
        <v>8318</v>
      </c>
      <c r="R1751" s="8" t="s">
        <v>162</v>
      </c>
      <c r="S1751" s="8" t="s">
        <v>162</v>
      </c>
      <c r="T1751" s="8" t="s">
        <v>6246</v>
      </c>
      <c r="U1751" s="8" t="s">
        <v>7731</v>
      </c>
      <c r="V1751" s="8" t="s">
        <v>13310</v>
      </c>
      <c r="W1751" s="8" t="s">
        <v>8320</v>
      </c>
      <c r="X1751" s="8"/>
      <c r="Y1751" s="94" t="str">
        <f>VLOOKUP(D1751,TIPOLOGIA!A:F,6,0)</f>
        <v>TIPO IV ESPECIAL</v>
      </c>
      <c r="Z1751" s="94" t="str">
        <f>VLOOKUP(D1751,TIPOLOGIA!A:F,5,0)</f>
        <v>FLUVIAL</v>
      </c>
      <c r="AA1751" s="8"/>
      <c r="AB1751" s="8">
        <v>0</v>
      </c>
      <c r="AC1751" s="86">
        <f>IF(W1751="SOPORTE_TELEFÓNICO",'BASE LIQUIDACION REDEBAN 2025'!$B$19,IF(AND(W1751="VISITA_TÉCNICA",Y1751="TIPO II"),'BASE LIQUIDACION REDEBAN 2025'!$B$18,'BASE LIQUIDACION REDEBAN 2025'!$B$17))</f>
        <v>35779.500569199998</v>
      </c>
      <c r="AD1751" s="86">
        <v>0</v>
      </c>
      <c r="AE1751" s="86">
        <f t="shared" si="27"/>
        <v>35779.500569199998</v>
      </c>
      <c r="AG1751" s="78"/>
    </row>
    <row r="1752" spans="1:33" s="49" customFormat="1">
      <c r="A1752" s="8" t="s">
        <v>68</v>
      </c>
      <c r="B1752" s="94" t="str">
        <f>VLOOKUP(A1752,'CENTRO DE COSTOS'!A:D,4,FALSE)</f>
        <v>WILLIAM ASDRUBAL ROZO ROZO</v>
      </c>
      <c r="C1752" s="94" t="str">
        <f>VLOOKUP(A1752,'CENTRO DE COSTOS'!A:D,2,FALSE)</f>
        <v>0004-0004</v>
      </c>
      <c r="D1752" s="8">
        <v>25307</v>
      </c>
      <c r="E1752" s="8">
        <v>2783999</v>
      </c>
      <c r="F1752" s="8">
        <v>78487</v>
      </c>
      <c r="G1752" s="8" t="s">
        <v>6241</v>
      </c>
      <c r="H1752" s="8" t="s">
        <v>417</v>
      </c>
      <c r="I1752" s="8" t="s">
        <v>2609</v>
      </c>
      <c r="J1752" s="8" t="s">
        <v>9659</v>
      </c>
      <c r="K1752" s="8" t="s">
        <v>160</v>
      </c>
      <c r="L1752" s="8" t="s">
        <v>13311</v>
      </c>
      <c r="M1752" s="183">
        <v>45923.720138888893</v>
      </c>
      <c r="N1752" s="183">
        <v>45926.686111111107</v>
      </c>
      <c r="O1752" s="8"/>
      <c r="P1752" s="8" t="s">
        <v>8318</v>
      </c>
      <c r="Q1752" s="8" t="s">
        <v>8318</v>
      </c>
      <c r="R1752" s="8" t="s">
        <v>243</v>
      </c>
      <c r="S1752" s="8" t="s">
        <v>365</v>
      </c>
      <c r="T1752" s="8" t="s">
        <v>6246</v>
      </c>
      <c r="U1752" s="8" t="s">
        <v>7731</v>
      </c>
      <c r="V1752" s="8" t="s">
        <v>13312</v>
      </c>
      <c r="W1752" s="8" t="s">
        <v>8320</v>
      </c>
      <c r="X1752" s="8"/>
      <c r="Y1752" s="94" t="str">
        <f>VLOOKUP(D1752,TIPOLOGIA!A:F,6,0)</f>
        <v>TIPO III</v>
      </c>
      <c r="Z1752" s="94" t="str">
        <f>VLOOKUP(D1752,TIPOLOGIA!A:F,5,0)</f>
        <v>TERRESTRE</v>
      </c>
      <c r="AA1752" s="8"/>
      <c r="AB1752" s="8">
        <v>0</v>
      </c>
      <c r="AC1752" s="86">
        <f>IF(W1752="SOPORTE_TELEFÓNICO",'BASE LIQUIDACION REDEBAN 2025'!$B$19,IF(AND(W1752="VISITA_TÉCNICA",Y1752="TIPO II"),'BASE LIQUIDACION REDEBAN 2025'!$B$18,'BASE LIQUIDACION REDEBAN 2025'!$B$17))</f>
        <v>35779.500569199998</v>
      </c>
      <c r="AD1752" s="86">
        <v>0</v>
      </c>
      <c r="AE1752" s="86">
        <f t="shared" si="27"/>
        <v>35779.500569199998</v>
      </c>
      <c r="AG1752" s="78"/>
    </row>
    <row r="1753" spans="1:33" s="49" customFormat="1">
      <c r="A1753" s="8" t="s">
        <v>90</v>
      </c>
      <c r="B1753" s="94" t="str">
        <f>VLOOKUP(A1753,'CENTRO DE COSTOS'!A:D,4,FALSE)</f>
        <v>JUAN SEBASTIÁN RÍOS CASTRILLÓN</v>
      </c>
      <c r="C1753" s="94" t="str">
        <f>VLOOKUP(A1753,'CENTRO DE COSTOS'!A:D,2,FALSE)</f>
        <v>0004-0005</v>
      </c>
      <c r="D1753" s="8">
        <v>5001</v>
      </c>
      <c r="E1753" s="8">
        <v>2782051</v>
      </c>
      <c r="F1753" s="8">
        <v>46332</v>
      </c>
      <c r="G1753" s="8" t="s">
        <v>6241</v>
      </c>
      <c r="H1753" s="8" t="s">
        <v>249</v>
      </c>
      <c r="I1753" s="8" t="s">
        <v>90</v>
      </c>
      <c r="J1753" s="8" t="s">
        <v>13313</v>
      </c>
      <c r="K1753" s="8" t="s">
        <v>160</v>
      </c>
      <c r="L1753" s="8" t="s">
        <v>13314</v>
      </c>
      <c r="M1753" s="183">
        <v>45923.59375</v>
      </c>
      <c r="N1753" s="183">
        <v>45926.691666666673</v>
      </c>
      <c r="O1753" s="8"/>
      <c r="P1753" s="8" t="s">
        <v>8318</v>
      </c>
      <c r="Q1753" s="8" t="s">
        <v>8318</v>
      </c>
      <c r="R1753" s="8" t="s">
        <v>6245</v>
      </c>
      <c r="S1753" s="8" t="s">
        <v>6245</v>
      </c>
      <c r="T1753" s="8" t="s">
        <v>6246</v>
      </c>
      <c r="U1753" s="8" t="s">
        <v>7731</v>
      </c>
      <c r="V1753" s="8" t="s">
        <v>13315</v>
      </c>
      <c r="W1753" s="8" t="s">
        <v>165</v>
      </c>
      <c r="X1753" s="8"/>
      <c r="Y1753" s="94" t="str">
        <f>VLOOKUP(D1753,TIPOLOGIA!A:F,6,0)</f>
        <v>TIPO I</v>
      </c>
      <c r="Z1753" s="94" t="str">
        <f>VLOOKUP(D1753,TIPOLOGIA!A:F,5,0)</f>
        <v>TERRESTRE</v>
      </c>
      <c r="AA1753" s="8" t="s">
        <v>3793</v>
      </c>
      <c r="AB1753" s="8">
        <v>1</v>
      </c>
      <c r="AC1753" s="86">
        <f>IF(W1753="SOPORTE_TELEFÓNICO",'BASE LIQUIDACION REDEBAN 2025'!$B$19,IF(AND(W1753="VISITA_TÉCNICA",Y1753="TIPO II"),'BASE LIQUIDACION REDEBAN 2025'!$B$18,'BASE LIQUIDACION REDEBAN 2025'!$B$17))</f>
        <v>35779.500569199998</v>
      </c>
      <c r="AD1753" s="86">
        <v>0</v>
      </c>
      <c r="AE1753" s="86">
        <f t="shared" si="27"/>
        <v>35779.500569199998</v>
      </c>
      <c r="AG1753" s="78"/>
    </row>
    <row r="1754" spans="1:33" s="49" customFormat="1">
      <c r="A1754" s="8" t="s">
        <v>90</v>
      </c>
      <c r="B1754" s="94" t="str">
        <f>VLOOKUP(A1754,'CENTRO DE COSTOS'!A:D,4,FALSE)</f>
        <v>JUAN SEBASTIÁN RÍOS CASTRILLÓN</v>
      </c>
      <c r="C1754" s="94" t="str">
        <f>VLOOKUP(A1754,'CENTRO DE COSTOS'!A:D,2,FALSE)</f>
        <v>0004-0005</v>
      </c>
      <c r="D1754" s="8">
        <v>5088</v>
      </c>
      <c r="E1754" s="8">
        <v>2781997</v>
      </c>
      <c r="F1754" s="8">
        <v>79729</v>
      </c>
      <c r="G1754" s="8" t="s">
        <v>6241</v>
      </c>
      <c r="H1754" s="8" t="s">
        <v>249</v>
      </c>
      <c r="I1754" s="8" t="s">
        <v>384</v>
      </c>
      <c r="J1754" s="8" t="s">
        <v>10334</v>
      </c>
      <c r="K1754" s="8" t="s">
        <v>160</v>
      </c>
      <c r="L1754" s="8" t="s">
        <v>13316</v>
      </c>
      <c r="M1754" s="183">
        <v>45923.57916666667</v>
      </c>
      <c r="N1754" s="183">
        <v>45926.691666666673</v>
      </c>
      <c r="O1754" s="8"/>
      <c r="P1754" s="8" t="s">
        <v>8318</v>
      </c>
      <c r="Q1754" s="8" t="s">
        <v>8318</v>
      </c>
      <c r="R1754" s="8" t="s">
        <v>243</v>
      </c>
      <c r="S1754" s="8" t="s">
        <v>365</v>
      </c>
      <c r="T1754" s="8" t="s">
        <v>6246</v>
      </c>
      <c r="U1754" s="8" t="s">
        <v>7731</v>
      </c>
      <c r="V1754" s="8" t="s">
        <v>13317</v>
      </c>
      <c r="W1754" s="8" t="s">
        <v>165</v>
      </c>
      <c r="X1754" s="8"/>
      <c r="Y1754" s="94" t="str">
        <f>VLOOKUP(D1754,TIPOLOGIA!A:F,6,0)</f>
        <v>TIPO I</v>
      </c>
      <c r="Z1754" s="94" t="str">
        <f>VLOOKUP(D1754,TIPOLOGIA!A:F,5,0)</f>
        <v>TERRESTRE</v>
      </c>
      <c r="AA1754" s="8" t="s">
        <v>3793</v>
      </c>
      <c r="AB1754" s="8">
        <v>1</v>
      </c>
      <c r="AC1754" s="86">
        <f>IF(W1754="SOPORTE_TELEFÓNICO",'BASE LIQUIDACION REDEBAN 2025'!$B$19,IF(AND(W1754="VISITA_TÉCNICA",Y1754="TIPO II"),'BASE LIQUIDACION REDEBAN 2025'!$B$18,'BASE LIQUIDACION REDEBAN 2025'!$B$17))</f>
        <v>35779.500569199998</v>
      </c>
      <c r="AD1754" s="86">
        <v>0</v>
      </c>
      <c r="AE1754" s="86">
        <f t="shared" si="27"/>
        <v>35779.500569199998</v>
      </c>
      <c r="AG1754" s="78"/>
    </row>
    <row r="1755" spans="1:33" s="49" customFormat="1">
      <c r="A1755" s="8" t="s">
        <v>90</v>
      </c>
      <c r="B1755" s="94" t="str">
        <f>VLOOKUP(A1755,'CENTRO DE COSTOS'!A:D,4,FALSE)</f>
        <v>JUAN SEBASTIÁN RÍOS CASTRILLÓN</v>
      </c>
      <c r="C1755" s="94" t="str">
        <f>VLOOKUP(A1755,'CENTRO DE COSTOS'!A:D,2,FALSE)</f>
        <v>0004-0005</v>
      </c>
      <c r="D1755" s="8">
        <v>5360</v>
      </c>
      <c r="E1755" s="8">
        <v>2781652</v>
      </c>
      <c r="F1755" s="8">
        <v>68139</v>
      </c>
      <c r="G1755" s="8" t="s">
        <v>6241</v>
      </c>
      <c r="H1755" s="8" t="s">
        <v>249</v>
      </c>
      <c r="I1755" s="8" t="s">
        <v>354</v>
      </c>
      <c r="J1755" s="8" t="s">
        <v>13318</v>
      </c>
      <c r="K1755" s="8" t="s">
        <v>160</v>
      </c>
      <c r="L1755" s="8" t="s">
        <v>13319</v>
      </c>
      <c r="M1755" s="183">
        <v>45923.517361111109</v>
      </c>
      <c r="N1755" s="183">
        <v>45926.691666666673</v>
      </c>
      <c r="O1755" s="8"/>
      <c r="P1755" s="8" t="s">
        <v>8318</v>
      </c>
      <c r="Q1755" s="8" t="s">
        <v>8318</v>
      </c>
      <c r="R1755" s="8" t="s">
        <v>243</v>
      </c>
      <c r="S1755" s="8" t="s">
        <v>365</v>
      </c>
      <c r="T1755" s="8" t="s">
        <v>6246</v>
      </c>
      <c r="U1755" s="8" t="s">
        <v>7731</v>
      </c>
      <c r="V1755" s="8" t="s">
        <v>13320</v>
      </c>
      <c r="W1755" s="8" t="s">
        <v>165</v>
      </c>
      <c r="X1755" s="8"/>
      <c r="Y1755" s="94" t="str">
        <f>VLOOKUP(D1755,TIPOLOGIA!A:F,6,0)</f>
        <v>TIPO I</v>
      </c>
      <c r="Z1755" s="94" t="str">
        <f>VLOOKUP(D1755,TIPOLOGIA!A:F,5,0)</f>
        <v>TERRESTRE</v>
      </c>
      <c r="AA1755" s="8" t="s">
        <v>3793</v>
      </c>
      <c r="AB1755" s="8">
        <v>1</v>
      </c>
      <c r="AC1755" s="86">
        <f>IF(W1755="SOPORTE_TELEFÓNICO",'BASE LIQUIDACION REDEBAN 2025'!$B$19,IF(AND(W1755="VISITA_TÉCNICA",Y1755="TIPO II"),'BASE LIQUIDACION REDEBAN 2025'!$B$18,'BASE LIQUIDACION REDEBAN 2025'!$B$17))</f>
        <v>35779.500569199998</v>
      </c>
      <c r="AD1755" s="86">
        <v>0</v>
      </c>
      <c r="AE1755" s="86">
        <f t="shared" si="27"/>
        <v>35779.500569199998</v>
      </c>
      <c r="AG1755" s="78"/>
    </row>
    <row r="1756" spans="1:33" s="49" customFormat="1">
      <c r="A1756" s="8" t="s">
        <v>90</v>
      </c>
      <c r="B1756" s="94" t="str">
        <f>VLOOKUP(A1756,'CENTRO DE COSTOS'!A:D,4,FALSE)</f>
        <v>JUAN SEBASTIÁN RÍOS CASTRILLÓN</v>
      </c>
      <c r="C1756" s="94" t="str">
        <f>VLOOKUP(A1756,'CENTRO DE COSTOS'!A:D,2,FALSE)</f>
        <v>0004-0005</v>
      </c>
      <c r="D1756" s="8">
        <v>5360</v>
      </c>
      <c r="E1756" s="8">
        <v>2783583</v>
      </c>
      <c r="F1756" s="8">
        <v>56955</v>
      </c>
      <c r="G1756" s="8" t="s">
        <v>6241</v>
      </c>
      <c r="H1756" s="8" t="s">
        <v>249</v>
      </c>
      <c r="I1756" s="8" t="s">
        <v>354</v>
      </c>
      <c r="J1756" s="8" t="s">
        <v>13321</v>
      </c>
      <c r="K1756" s="8" t="s">
        <v>160</v>
      </c>
      <c r="L1756" s="8" t="s">
        <v>13322</v>
      </c>
      <c r="M1756" s="183">
        <v>45923.680555555547</v>
      </c>
      <c r="N1756" s="183">
        <v>45926.692361111112</v>
      </c>
      <c r="O1756" s="8"/>
      <c r="P1756" s="8" t="s">
        <v>8318</v>
      </c>
      <c r="Q1756" s="8" t="s">
        <v>8318</v>
      </c>
      <c r="R1756" s="8" t="s">
        <v>243</v>
      </c>
      <c r="S1756" s="8" t="s">
        <v>365</v>
      </c>
      <c r="T1756" s="8" t="s">
        <v>6246</v>
      </c>
      <c r="U1756" s="8" t="s">
        <v>7731</v>
      </c>
      <c r="V1756" s="8" t="s">
        <v>13323</v>
      </c>
      <c r="W1756" s="8" t="s">
        <v>165</v>
      </c>
      <c r="X1756" s="8"/>
      <c r="Y1756" s="94" t="str">
        <f>VLOOKUP(D1756,TIPOLOGIA!A:F,6,0)</f>
        <v>TIPO I</v>
      </c>
      <c r="Z1756" s="94" t="str">
        <f>VLOOKUP(D1756,TIPOLOGIA!A:F,5,0)</f>
        <v>TERRESTRE</v>
      </c>
      <c r="AA1756" s="8" t="s">
        <v>3793</v>
      </c>
      <c r="AB1756" s="8">
        <v>1</v>
      </c>
      <c r="AC1756" s="86">
        <f>IF(W1756="SOPORTE_TELEFÓNICO",'BASE LIQUIDACION REDEBAN 2025'!$B$19,IF(AND(W1756="VISITA_TÉCNICA",Y1756="TIPO II"),'BASE LIQUIDACION REDEBAN 2025'!$B$18,'BASE LIQUIDACION REDEBAN 2025'!$B$17))</f>
        <v>35779.500569199998</v>
      </c>
      <c r="AD1756" s="86">
        <v>0</v>
      </c>
      <c r="AE1756" s="86">
        <f t="shared" si="27"/>
        <v>35779.500569199998</v>
      </c>
      <c r="AG1756" s="78"/>
    </row>
    <row r="1757" spans="1:33" s="49" customFormat="1">
      <c r="A1757" s="8" t="s">
        <v>90</v>
      </c>
      <c r="B1757" s="94" t="str">
        <f>VLOOKUP(A1757,'CENTRO DE COSTOS'!A:D,4,FALSE)</f>
        <v>JUAN SEBASTIÁN RÍOS CASTRILLÓN</v>
      </c>
      <c r="C1757" s="94" t="str">
        <f>VLOOKUP(A1757,'CENTRO DE COSTOS'!A:D,2,FALSE)</f>
        <v>0004-0005</v>
      </c>
      <c r="D1757" s="8">
        <v>5360</v>
      </c>
      <c r="E1757" s="8">
        <v>2785556</v>
      </c>
      <c r="F1757" s="8">
        <v>59567</v>
      </c>
      <c r="G1757" s="8" t="s">
        <v>6241</v>
      </c>
      <c r="H1757" s="8" t="s">
        <v>249</v>
      </c>
      <c r="I1757" s="8" t="s">
        <v>354</v>
      </c>
      <c r="J1757" s="8" t="s">
        <v>13324</v>
      </c>
      <c r="K1757" s="8" t="s">
        <v>160</v>
      </c>
      <c r="L1757" s="8" t="s">
        <v>13325</v>
      </c>
      <c r="M1757" s="183">
        <v>45924.363194444442</v>
      </c>
      <c r="N1757" s="183">
        <v>45926.693055555559</v>
      </c>
      <c r="O1757" s="8"/>
      <c r="P1757" s="8" t="s">
        <v>8318</v>
      </c>
      <c r="Q1757" s="8" t="s">
        <v>8318</v>
      </c>
      <c r="R1757" s="8" t="s">
        <v>243</v>
      </c>
      <c r="S1757" s="8" t="s">
        <v>244</v>
      </c>
      <c r="T1757" s="8" t="s">
        <v>6246</v>
      </c>
      <c r="U1757" s="8" t="s">
        <v>7731</v>
      </c>
      <c r="V1757" s="8" t="s">
        <v>13326</v>
      </c>
      <c r="W1757" s="8" t="s">
        <v>165</v>
      </c>
      <c r="X1757" s="8"/>
      <c r="Y1757" s="94" t="str">
        <f>VLOOKUP(D1757,TIPOLOGIA!A:F,6,0)</f>
        <v>TIPO I</v>
      </c>
      <c r="Z1757" s="94" t="str">
        <f>VLOOKUP(D1757,TIPOLOGIA!A:F,5,0)</f>
        <v>TERRESTRE</v>
      </c>
      <c r="AA1757" s="8" t="s">
        <v>3793</v>
      </c>
      <c r="AB1757" s="8">
        <v>1</v>
      </c>
      <c r="AC1757" s="86">
        <f>IF(W1757="SOPORTE_TELEFÓNICO",'BASE LIQUIDACION REDEBAN 2025'!$B$19,IF(AND(W1757="VISITA_TÉCNICA",Y1757="TIPO II"),'BASE LIQUIDACION REDEBAN 2025'!$B$18,'BASE LIQUIDACION REDEBAN 2025'!$B$17))</f>
        <v>35779.500569199998</v>
      </c>
      <c r="AD1757" s="86">
        <v>0</v>
      </c>
      <c r="AE1757" s="86">
        <f t="shared" si="27"/>
        <v>35779.500569199998</v>
      </c>
      <c r="AG1757" s="78"/>
    </row>
    <row r="1758" spans="1:33" s="49" customFormat="1">
      <c r="A1758" s="8" t="s">
        <v>90</v>
      </c>
      <c r="B1758" s="94" t="str">
        <f>VLOOKUP(A1758,'CENTRO DE COSTOS'!A:D,4,FALSE)</f>
        <v>JUAN SEBASTIÁN RÍOS CASTRILLÓN</v>
      </c>
      <c r="C1758" s="94" t="str">
        <f>VLOOKUP(A1758,'CENTRO DE COSTOS'!A:D,2,FALSE)</f>
        <v>0004-0005</v>
      </c>
      <c r="D1758" s="8">
        <v>5001</v>
      </c>
      <c r="E1758" s="8">
        <v>2785269</v>
      </c>
      <c r="F1758" s="8">
        <v>45206</v>
      </c>
      <c r="G1758" s="8" t="s">
        <v>6241</v>
      </c>
      <c r="H1758" s="8" t="s">
        <v>249</v>
      </c>
      <c r="I1758" s="8" t="s">
        <v>90</v>
      </c>
      <c r="J1758" s="8" t="s">
        <v>11166</v>
      </c>
      <c r="K1758" s="8" t="s">
        <v>160</v>
      </c>
      <c r="L1758" s="8" t="s">
        <v>13327</v>
      </c>
      <c r="M1758" s="183">
        <v>45924.345833333333</v>
      </c>
      <c r="N1758" s="183">
        <v>45926.693055555559</v>
      </c>
      <c r="O1758" s="8"/>
      <c r="P1758" s="8" t="s">
        <v>8318</v>
      </c>
      <c r="Q1758" s="8" t="s">
        <v>8318</v>
      </c>
      <c r="R1758" s="8" t="s">
        <v>243</v>
      </c>
      <c r="S1758" s="8" t="s">
        <v>244</v>
      </c>
      <c r="T1758" s="8" t="s">
        <v>6246</v>
      </c>
      <c r="U1758" s="8" t="s">
        <v>7731</v>
      </c>
      <c r="V1758" s="8" t="s">
        <v>13328</v>
      </c>
      <c r="W1758" s="8" t="s">
        <v>165</v>
      </c>
      <c r="X1758" s="8"/>
      <c r="Y1758" s="94" t="str">
        <f>VLOOKUP(D1758,TIPOLOGIA!A:F,6,0)</f>
        <v>TIPO I</v>
      </c>
      <c r="Z1758" s="94" t="str">
        <f>VLOOKUP(D1758,TIPOLOGIA!A:F,5,0)</f>
        <v>TERRESTRE</v>
      </c>
      <c r="AA1758" s="8" t="s">
        <v>3793</v>
      </c>
      <c r="AB1758" s="8">
        <v>1</v>
      </c>
      <c r="AC1758" s="86">
        <f>IF(W1758="SOPORTE_TELEFÓNICO",'BASE LIQUIDACION REDEBAN 2025'!$B$19,IF(AND(W1758="VISITA_TÉCNICA",Y1758="TIPO II"),'BASE LIQUIDACION REDEBAN 2025'!$B$18,'BASE LIQUIDACION REDEBAN 2025'!$B$17))</f>
        <v>35779.500569199998</v>
      </c>
      <c r="AD1758" s="86">
        <v>0</v>
      </c>
      <c r="AE1758" s="86">
        <f t="shared" si="27"/>
        <v>35779.500569199998</v>
      </c>
      <c r="AG1758" s="78"/>
    </row>
    <row r="1759" spans="1:33" s="49" customFormat="1">
      <c r="A1759" s="8" t="s">
        <v>90</v>
      </c>
      <c r="B1759" s="94" t="str">
        <f>VLOOKUP(A1759,'CENTRO DE COSTOS'!A:D,4,FALSE)</f>
        <v>JUAN SEBASTIÁN RÍOS CASTRILLÓN</v>
      </c>
      <c r="C1759" s="94" t="str">
        <f>VLOOKUP(A1759,'CENTRO DE COSTOS'!A:D,2,FALSE)</f>
        <v>0004-0005</v>
      </c>
      <c r="D1759" s="8">
        <v>5088</v>
      </c>
      <c r="E1759" s="8">
        <v>2783734</v>
      </c>
      <c r="F1759" s="8">
        <v>20988</v>
      </c>
      <c r="G1759" s="8" t="s">
        <v>6241</v>
      </c>
      <c r="H1759" s="8" t="s">
        <v>249</v>
      </c>
      <c r="I1759" s="8" t="s">
        <v>384</v>
      </c>
      <c r="J1759" s="8" t="s">
        <v>9371</v>
      </c>
      <c r="K1759" s="8" t="s">
        <v>160</v>
      </c>
      <c r="L1759" s="8" t="s">
        <v>13329</v>
      </c>
      <c r="M1759" s="183">
        <v>45923.690972222219</v>
      </c>
      <c r="N1759" s="183">
        <v>45926.693055555559</v>
      </c>
      <c r="O1759" s="8"/>
      <c r="P1759" s="8" t="s">
        <v>8318</v>
      </c>
      <c r="Q1759" s="8" t="s">
        <v>8318</v>
      </c>
      <c r="R1759" s="8" t="s">
        <v>243</v>
      </c>
      <c r="S1759" s="8" t="s">
        <v>365</v>
      </c>
      <c r="T1759" s="8" t="s">
        <v>6246</v>
      </c>
      <c r="U1759" s="8" t="s">
        <v>7731</v>
      </c>
      <c r="V1759" s="8" t="s">
        <v>13330</v>
      </c>
      <c r="W1759" s="8" t="s">
        <v>165</v>
      </c>
      <c r="X1759" s="8"/>
      <c r="Y1759" s="94" t="str">
        <f>VLOOKUP(D1759,TIPOLOGIA!A:F,6,0)</f>
        <v>TIPO I</v>
      </c>
      <c r="Z1759" s="94" t="str">
        <f>VLOOKUP(D1759,TIPOLOGIA!A:F,5,0)</f>
        <v>TERRESTRE</v>
      </c>
      <c r="AA1759" s="8" t="s">
        <v>3793</v>
      </c>
      <c r="AB1759" s="8">
        <v>1</v>
      </c>
      <c r="AC1759" s="86">
        <f>IF(W1759="SOPORTE_TELEFÓNICO",'BASE LIQUIDACION REDEBAN 2025'!$B$19,IF(AND(W1759="VISITA_TÉCNICA",Y1759="TIPO II"),'BASE LIQUIDACION REDEBAN 2025'!$B$18,'BASE LIQUIDACION REDEBAN 2025'!$B$17))</f>
        <v>35779.500569199998</v>
      </c>
      <c r="AD1759" s="86">
        <v>0</v>
      </c>
      <c r="AE1759" s="86">
        <f t="shared" si="27"/>
        <v>35779.500569199998</v>
      </c>
      <c r="AG1759" s="78"/>
    </row>
    <row r="1760" spans="1:33" s="49" customFormat="1">
      <c r="A1760" s="8" t="s">
        <v>93</v>
      </c>
      <c r="B1760" s="94" t="str">
        <f>VLOOKUP(A1760,'CENTRO DE COSTOS'!A:D,4,FALSE)</f>
        <v>DIEGO FERNANDO HENAO CARDONA</v>
      </c>
      <c r="C1760" s="94" t="str">
        <f>VLOOKUP(A1760,'CENTRO DE COSTOS'!A:D,2,FALSE)</f>
        <v>0004-0003</v>
      </c>
      <c r="D1760" s="8">
        <v>52788</v>
      </c>
      <c r="E1760" s="8">
        <v>2789881</v>
      </c>
      <c r="F1760" s="8">
        <v>79955</v>
      </c>
      <c r="G1760" s="8" t="s">
        <v>6241</v>
      </c>
      <c r="H1760" s="8" t="s">
        <v>157</v>
      </c>
      <c r="I1760" s="8" t="s">
        <v>9494</v>
      </c>
      <c r="J1760" s="8" t="s">
        <v>9495</v>
      </c>
      <c r="K1760" s="8" t="s">
        <v>160</v>
      </c>
      <c r="L1760" s="8" t="s">
        <v>13331</v>
      </c>
      <c r="M1760" s="183">
        <v>45924.681250000001</v>
      </c>
      <c r="N1760" s="183">
        <v>45926.719444444447</v>
      </c>
      <c r="O1760" s="8"/>
      <c r="P1760" s="8" t="s">
        <v>8318</v>
      </c>
      <c r="Q1760" s="8" t="s">
        <v>8318</v>
      </c>
      <c r="R1760" s="8" t="s">
        <v>162</v>
      </c>
      <c r="S1760" s="8" t="s">
        <v>162</v>
      </c>
      <c r="T1760" s="8" t="s">
        <v>6246</v>
      </c>
      <c r="U1760" s="8" t="s">
        <v>7731</v>
      </c>
      <c r="V1760" s="8" t="s">
        <v>13332</v>
      </c>
      <c r="W1760" s="8" t="s">
        <v>165</v>
      </c>
      <c r="X1760" s="8"/>
      <c r="Y1760" s="94" t="str">
        <f>VLOOKUP(D1760,TIPOLOGIA!A:F,6,0)</f>
        <v>TIPO II</v>
      </c>
      <c r="Z1760" s="94" t="str">
        <f>VLOOKUP(D1760,TIPOLOGIA!A:F,5,0)</f>
        <v>TERRESTRE</v>
      </c>
      <c r="AA1760" s="8" t="s">
        <v>294</v>
      </c>
      <c r="AB1760" s="8">
        <v>1</v>
      </c>
      <c r="AC1760" s="86">
        <f>IF(W1760="SOPORTE_TELEFÓNICO",'BASE LIQUIDACION REDEBAN 2025'!$B$19,IF(AND(W1760="VISITA_TÉCNICA",Y1760="TIPO II"),'BASE LIQUIDACION REDEBAN 2025'!$B$18,'BASE LIQUIDACION REDEBAN 2025'!$B$17))</f>
        <v>67654.12000000001</v>
      </c>
      <c r="AD1760" s="86">
        <v>0</v>
      </c>
      <c r="AE1760" s="86">
        <f t="shared" si="27"/>
        <v>67654.12000000001</v>
      </c>
      <c r="AG1760" s="78"/>
    </row>
    <row r="1761" spans="1:33" s="49" customFormat="1">
      <c r="A1761" s="8" t="s">
        <v>68</v>
      </c>
      <c r="B1761" s="94" t="str">
        <f>VLOOKUP(A1761,'CENTRO DE COSTOS'!A:D,4,FALSE)</f>
        <v>WILLIAM ASDRUBAL ROZO ROZO</v>
      </c>
      <c r="C1761" s="94" t="str">
        <f>VLOOKUP(A1761,'CENTRO DE COSTOS'!A:D,2,FALSE)</f>
        <v>0004-0004</v>
      </c>
      <c r="D1761" s="8">
        <v>25899</v>
      </c>
      <c r="E1761" s="8">
        <v>2784530</v>
      </c>
      <c r="F1761" s="8">
        <v>77718</v>
      </c>
      <c r="G1761" s="8" t="s">
        <v>6241</v>
      </c>
      <c r="H1761" s="8" t="s">
        <v>417</v>
      </c>
      <c r="I1761" s="8" t="s">
        <v>2927</v>
      </c>
      <c r="J1761" s="8" t="s">
        <v>13333</v>
      </c>
      <c r="K1761" s="8" t="s">
        <v>160</v>
      </c>
      <c r="L1761" s="8" t="s">
        <v>13334</v>
      </c>
      <c r="M1761" s="183">
        <v>45924.333333333343</v>
      </c>
      <c r="N1761" s="183">
        <v>45926.723611111112</v>
      </c>
      <c r="O1761" s="8"/>
      <c r="P1761" s="8" t="s">
        <v>8318</v>
      </c>
      <c r="Q1761" s="8" t="s">
        <v>8318</v>
      </c>
      <c r="R1761" s="8" t="s">
        <v>6245</v>
      </c>
      <c r="S1761" s="8" t="s">
        <v>6245</v>
      </c>
      <c r="T1761" s="8" t="s">
        <v>6246</v>
      </c>
      <c r="U1761" s="8" t="s">
        <v>7731</v>
      </c>
      <c r="V1761" s="8" t="s">
        <v>13335</v>
      </c>
      <c r="W1761" s="8" t="s">
        <v>165</v>
      </c>
      <c r="X1761" s="8"/>
      <c r="Y1761" s="94" t="str">
        <f>VLOOKUP(D1761,TIPOLOGIA!A:F,6,0)</f>
        <v>TIPO II</v>
      </c>
      <c r="Z1761" s="94" t="str">
        <f>VLOOKUP(D1761,TIPOLOGIA!A:F,5,0)</f>
        <v>TERRESTRE</v>
      </c>
      <c r="AA1761" s="8" t="s">
        <v>561</v>
      </c>
      <c r="AB1761" s="8">
        <v>1</v>
      </c>
      <c r="AC1761" s="86">
        <f>IF(W1761="SOPORTE_TELEFÓNICO",'BASE LIQUIDACION REDEBAN 2025'!$B$19,IF(AND(W1761="VISITA_TÉCNICA",Y1761="TIPO II"),'BASE LIQUIDACION REDEBAN 2025'!$B$18,'BASE LIQUIDACION REDEBAN 2025'!$B$17))</f>
        <v>67654.12000000001</v>
      </c>
      <c r="AD1761" s="86">
        <v>0</v>
      </c>
      <c r="AE1761" s="86">
        <f t="shared" si="27"/>
        <v>67654.12000000001</v>
      </c>
      <c r="AG1761" s="78"/>
    </row>
    <row r="1762" spans="1:33" s="49" customFormat="1">
      <c r="A1762" s="8" t="s">
        <v>72</v>
      </c>
      <c r="B1762" s="94" t="str">
        <f>VLOOKUP(A1762,'CENTRO DE COSTOS'!A:D,4,FALSE)</f>
        <v>MIGUEL JULIÁN HERNÁNDEZ GUARÍN</v>
      </c>
      <c r="C1762" s="94" t="str">
        <f>VLOOKUP(A1762,'CENTRO DE COSTOS'!A:D,2,FALSE)</f>
        <v>0004-0008</v>
      </c>
      <c r="D1762" s="8">
        <v>68615</v>
      </c>
      <c r="E1762" s="8">
        <v>2801021</v>
      </c>
      <c r="F1762" s="8">
        <v>66191</v>
      </c>
      <c r="G1762" s="8" t="s">
        <v>6241</v>
      </c>
      <c r="H1762" s="8" t="s">
        <v>224</v>
      </c>
      <c r="I1762" s="8" t="s">
        <v>1026</v>
      </c>
      <c r="J1762" s="8" t="s">
        <v>13336</v>
      </c>
      <c r="K1762" s="8" t="s">
        <v>160</v>
      </c>
      <c r="L1762" s="8" t="s">
        <v>13337</v>
      </c>
      <c r="M1762" s="183">
        <v>45926.622916666667</v>
      </c>
      <c r="N1762" s="183">
        <v>45926.724305555559</v>
      </c>
      <c r="O1762" s="8"/>
      <c r="P1762" s="8" t="s">
        <v>8318</v>
      </c>
      <c r="Q1762" s="8" t="s">
        <v>8318</v>
      </c>
      <c r="R1762" s="8" t="s">
        <v>243</v>
      </c>
      <c r="S1762" s="8" t="s">
        <v>365</v>
      </c>
      <c r="T1762" s="8" t="s">
        <v>7951</v>
      </c>
      <c r="U1762" s="8" t="s">
        <v>7952</v>
      </c>
      <c r="V1762" s="8"/>
      <c r="W1762" s="8" t="s">
        <v>1552</v>
      </c>
      <c r="X1762" s="8"/>
      <c r="Y1762" s="94" t="str">
        <f>VLOOKUP(D1762,TIPOLOGIA!A:F,6,0)</f>
        <v>TIPO II</v>
      </c>
      <c r="Z1762" s="94" t="str">
        <f>VLOOKUP(D1762,TIPOLOGIA!A:F,5,0)</f>
        <v>TERRESTRE</v>
      </c>
      <c r="AA1762" s="8"/>
      <c r="AB1762" s="8">
        <v>0</v>
      </c>
      <c r="AC1762" s="86">
        <f>IF(W1762="SOPORTE_TELEFÓNICO",'BASE LIQUIDACION REDEBAN 2025'!$B$19,IF(AND(W1762="VISITA_TÉCNICA",Y1762="TIPO II"),'BASE LIQUIDACION REDEBAN 2025'!$B$18,'BASE LIQUIDACION REDEBAN 2025'!$B$17))</f>
        <v>41241.0800752</v>
      </c>
      <c r="AD1762" s="86">
        <v>0</v>
      </c>
      <c r="AE1762" s="86">
        <f t="shared" si="27"/>
        <v>41241.0800752</v>
      </c>
      <c r="AG1762" s="78"/>
    </row>
    <row r="1763" spans="1:33" s="49" customFormat="1">
      <c r="A1763" s="8" t="s">
        <v>76</v>
      </c>
      <c r="B1763" s="94" t="str">
        <f>VLOOKUP(A1763,'CENTRO DE COSTOS'!A:D,4,FALSE)</f>
        <v>DIEGO FERNANDO HENAO CARDONA</v>
      </c>
      <c r="C1763" s="94" t="str">
        <f>VLOOKUP(A1763,'CENTRO DE COSTOS'!A:D,2,FALSE)</f>
        <v>0004-0003</v>
      </c>
      <c r="D1763" s="8">
        <v>76364</v>
      </c>
      <c r="E1763" s="8">
        <v>2793817</v>
      </c>
      <c r="F1763" s="8">
        <v>59661</v>
      </c>
      <c r="G1763" s="8" t="s">
        <v>6241</v>
      </c>
      <c r="H1763" s="8" t="s">
        <v>232</v>
      </c>
      <c r="I1763" s="8" t="s">
        <v>767</v>
      </c>
      <c r="J1763" s="8" t="s">
        <v>13338</v>
      </c>
      <c r="K1763" s="8" t="s">
        <v>160</v>
      </c>
      <c r="L1763" s="8" t="s">
        <v>13339</v>
      </c>
      <c r="M1763" s="183">
        <v>45925.494444444441</v>
      </c>
      <c r="N1763" s="183">
        <v>45926.724999999999</v>
      </c>
      <c r="O1763" s="8"/>
      <c r="P1763" s="8" t="s">
        <v>8318</v>
      </c>
      <c r="Q1763" s="8" t="s">
        <v>8318</v>
      </c>
      <c r="R1763" s="8" t="s">
        <v>243</v>
      </c>
      <c r="S1763" s="8" t="s">
        <v>365</v>
      </c>
      <c r="T1763" s="8" t="s">
        <v>6246</v>
      </c>
      <c r="U1763" s="8" t="s">
        <v>7731</v>
      </c>
      <c r="V1763" s="8" t="s">
        <v>13340</v>
      </c>
      <c r="W1763" s="8" t="s">
        <v>165</v>
      </c>
      <c r="X1763" s="8"/>
      <c r="Y1763" s="94" t="str">
        <f>VLOOKUP(D1763,TIPOLOGIA!A:F,6,0)</f>
        <v>TIPO II</v>
      </c>
      <c r="Z1763" s="94" t="str">
        <f>VLOOKUP(D1763,TIPOLOGIA!A:F,5,0)</f>
        <v>TERRESTRE</v>
      </c>
      <c r="AA1763" s="8" t="s">
        <v>512</v>
      </c>
      <c r="AB1763" s="8">
        <v>1</v>
      </c>
      <c r="AC1763" s="86">
        <f>IF(W1763="SOPORTE_TELEFÓNICO",'BASE LIQUIDACION REDEBAN 2025'!$B$19,IF(AND(W1763="VISITA_TÉCNICA",Y1763="TIPO II"),'BASE LIQUIDACION REDEBAN 2025'!$B$18,'BASE LIQUIDACION REDEBAN 2025'!$B$17))</f>
        <v>67654.12000000001</v>
      </c>
      <c r="AD1763" s="86">
        <v>0</v>
      </c>
      <c r="AE1763" s="86">
        <f t="shared" si="27"/>
        <v>67654.12000000001</v>
      </c>
      <c r="AG1763" s="78"/>
    </row>
    <row r="1764" spans="1:33" s="49" customFormat="1">
      <c r="A1764" s="8" t="s">
        <v>90</v>
      </c>
      <c r="B1764" s="94" t="str">
        <f>VLOOKUP(A1764,'CENTRO DE COSTOS'!A:D,4,FALSE)</f>
        <v>JUAN SEBASTIÁN RÍOS CASTRILLÓN</v>
      </c>
      <c r="C1764" s="94" t="str">
        <f>VLOOKUP(A1764,'CENTRO DE COSTOS'!A:D,2,FALSE)</f>
        <v>0004-0005</v>
      </c>
      <c r="D1764" s="8">
        <v>5400</v>
      </c>
      <c r="E1764" s="8">
        <v>2791968</v>
      </c>
      <c r="F1764" s="8">
        <v>79629</v>
      </c>
      <c r="G1764" s="8" t="s">
        <v>6241</v>
      </c>
      <c r="H1764" s="8" t="s">
        <v>249</v>
      </c>
      <c r="I1764" s="8" t="s">
        <v>289</v>
      </c>
      <c r="J1764" s="8" t="s">
        <v>13341</v>
      </c>
      <c r="K1764" s="8" t="s">
        <v>160</v>
      </c>
      <c r="L1764" s="8" t="s">
        <v>13342</v>
      </c>
      <c r="M1764" s="183">
        <v>45925.39166666667</v>
      </c>
      <c r="N1764" s="183">
        <v>45926.728472222218</v>
      </c>
      <c r="O1764" s="8"/>
      <c r="P1764" s="8" t="s">
        <v>8318</v>
      </c>
      <c r="Q1764" s="8" t="s">
        <v>8318</v>
      </c>
      <c r="R1764" s="8" t="s">
        <v>6245</v>
      </c>
      <c r="S1764" s="8" t="s">
        <v>6245</v>
      </c>
      <c r="T1764" s="8" t="s">
        <v>6246</v>
      </c>
      <c r="U1764" s="8" t="s">
        <v>7731</v>
      </c>
      <c r="V1764" s="8" t="s">
        <v>13343</v>
      </c>
      <c r="W1764" s="8" t="s">
        <v>165</v>
      </c>
      <c r="X1764" s="8"/>
      <c r="Y1764" s="94" t="str">
        <f>VLOOKUP(D1764,TIPOLOGIA!A:F,6,0)</f>
        <v>TIPO II</v>
      </c>
      <c r="Z1764" s="94" t="str">
        <f>VLOOKUP(D1764,TIPOLOGIA!A:F,5,0)</f>
        <v>TERRESTRE</v>
      </c>
      <c r="AA1764" s="8" t="s">
        <v>679</v>
      </c>
      <c r="AB1764" s="8">
        <v>1</v>
      </c>
      <c r="AC1764" s="86">
        <f>IF(W1764="SOPORTE_TELEFÓNICO",'BASE LIQUIDACION REDEBAN 2025'!$B$19,IF(AND(W1764="VISITA_TÉCNICA",Y1764="TIPO II"),'BASE LIQUIDACION REDEBAN 2025'!$B$18,'BASE LIQUIDACION REDEBAN 2025'!$B$17))</f>
        <v>67654.12000000001</v>
      </c>
      <c r="AD1764" s="86">
        <v>0</v>
      </c>
      <c r="AE1764" s="86">
        <f t="shared" si="27"/>
        <v>67654.12000000001</v>
      </c>
      <c r="AG1764" s="78"/>
    </row>
    <row r="1765" spans="1:33" s="49" customFormat="1">
      <c r="A1765" s="8" t="s">
        <v>92</v>
      </c>
      <c r="B1765" s="94" t="str">
        <f>VLOOKUP(A1765,'CENTRO DE COSTOS'!A:D,4,FALSE)</f>
        <v>KEVIN ALEXIS CORZO BUSTOS</v>
      </c>
      <c r="C1765" s="94" t="str">
        <f>VLOOKUP(A1765,'CENTRO DE COSTOS'!A:D,2,FALSE)</f>
        <v>0004-0007</v>
      </c>
      <c r="D1765" s="8">
        <v>41001</v>
      </c>
      <c r="E1765" s="8">
        <v>2790562</v>
      </c>
      <c r="F1765" s="8">
        <v>78221</v>
      </c>
      <c r="G1765" s="8" t="s">
        <v>6241</v>
      </c>
      <c r="H1765" s="8" t="s">
        <v>430</v>
      </c>
      <c r="I1765" s="8" t="s">
        <v>92</v>
      </c>
      <c r="J1765" s="8" t="s">
        <v>13344</v>
      </c>
      <c r="K1765" s="8" t="s">
        <v>160</v>
      </c>
      <c r="L1765" s="8" t="s">
        <v>13345</v>
      </c>
      <c r="M1765" s="183">
        <v>45925.333333333343</v>
      </c>
      <c r="N1765" s="183">
        <v>45926.729861111111</v>
      </c>
      <c r="O1765" s="8"/>
      <c r="P1765" s="8" t="s">
        <v>8318</v>
      </c>
      <c r="Q1765" s="8" t="s">
        <v>8318</v>
      </c>
      <c r="R1765" s="8" t="s">
        <v>243</v>
      </c>
      <c r="S1765" s="8" t="s">
        <v>244</v>
      </c>
      <c r="T1765" s="8" t="s">
        <v>6246</v>
      </c>
      <c r="U1765" s="8" t="s">
        <v>7731</v>
      </c>
      <c r="V1765" s="8" t="s">
        <v>13346</v>
      </c>
      <c r="W1765" s="8" t="s">
        <v>165</v>
      </c>
      <c r="X1765" s="8"/>
      <c r="Y1765" s="94" t="str">
        <f>VLOOKUP(D1765,TIPOLOGIA!A:F,6,0)</f>
        <v>TIPO I</v>
      </c>
      <c r="Z1765" s="94" t="str">
        <f>VLOOKUP(D1765,TIPOLOGIA!A:F,5,0)</f>
        <v>TERRESTRE</v>
      </c>
      <c r="AA1765" s="8" t="s">
        <v>1416</v>
      </c>
      <c r="AB1765" s="8">
        <v>1</v>
      </c>
      <c r="AC1765" s="86">
        <f>IF(W1765="SOPORTE_TELEFÓNICO",'BASE LIQUIDACION REDEBAN 2025'!$B$19,IF(AND(W1765="VISITA_TÉCNICA",Y1765="TIPO II"),'BASE LIQUIDACION REDEBAN 2025'!$B$18,'BASE LIQUIDACION REDEBAN 2025'!$B$17))</f>
        <v>35779.500569199998</v>
      </c>
      <c r="AD1765" s="86">
        <v>0</v>
      </c>
      <c r="AE1765" s="86">
        <f t="shared" si="27"/>
        <v>35779.500569199998</v>
      </c>
      <c r="AG1765" s="78"/>
    </row>
    <row r="1766" spans="1:33" s="49" customFormat="1">
      <c r="A1766" s="8" t="s">
        <v>72</v>
      </c>
      <c r="B1766" s="94" t="str">
        <f>VLOOKUP(A1766,'CENTRO DE COSTOS'!A:D,4,FALSE)</f>
        <v>MIGUEL JULIÁN HERNÁNDEZ GUARÍN</v>
      </c>
      <c r="C1766" s="94" t="str">
        <f>VLOOKUP(A1766,'CENTRO DE COSTOS'!A:D,2,FALSE)</f>
        <v>0004-0008</v>
      </c>
      <c r="D1766" s="8">
        <v>68001</v>
      </c>
      <c r="E1766" s="8">
        <v>2798921</v>
      </c>
      <c r="F1766" s="8">
        <v>81046</v>
      </c>
      <c r="G1766" s="8" t="s">
        <v>6241</v>
      </c>
      <c r="H1766" s="8" t="s">
        <v>224</v>
      </c>
      <c r="I1766" s="8" t="s">
        <v>72</v>
      </c>
      <c r="J1766" s="8" t="s">
        <v>13347</v>
      </c>
      <c r="K1766" s="8" t="s">
        <v>160</v>
      </c>
      <c r="L1766" s="8" t="s">
        <v>13348</v>
      </c>
      <c r="M1766" s="183">
        <v>45926.440972222219</v>
      </c>
      <c r="N1766" s="183">
        <v>45926.730555555558</v>
      </c>
      <c r="O1766" s="8"/>
      <c r="P1766" s="8" t="s">
        <v>8318</v>
      </c>
      <c r="Q1766" s="8" t="s">
        <v>8318</v>
      </c>
      <c r="R1766" s="8" t="s">
        <v>243</v>
      </c>
      <c r="S1766" s="8" t="s">
        <v>365</v>
      </c>
      <c r="T1766" s="8" t="s">
        <v>6246</v>
      </c>
      <c r="U1766" s="8" t="s">
        <v>7731</v>
      </c>
      <c r="V1766" s="8" t="s">
        <v>13349</v>
      </c>
      <c r="W1766" s="8" t="s">
        <v>165</v>
      </c>
      <c r="X1766" s="8"/>
      <c r="Y1766" s="94" t="str">
        <f>VLOOKUP(D1766,TIPOLOGIA!A:F,6,0)</f>
        <v>TIPO I</v>
      </c>
      <c r="Z1766" s="94" t="str">
        <f>VLOOKUP(D1766,TIPOLOGIA!A:F,5,0)</f>
        <v>TERRESTRE</v>
      </c>
      <c r="AA1766" s="8" t="s">
        <v>1400</v>
      </c>
      <c r="AB1766" s="8">
        <v>1</v>
      </c>
      <c r="AC1766" s="86">
        <f>IF(W1766="SOPORTE_TELEFÓNICO",'BASE LIQUIDACION REDEBAN 2025'!$B$19,IF(AND(W1766="VISITA_TÉCNICA",Y1766="TIPO II"),'BASE LIQUIDACION REDEBAN 2025'!$B$18,'BASE LIQUIDACION REDEBAN 2025'!$B$17))</f>
        <v>35779.500569199998</v>
      </c>
      <c r="AD1766" s="86">
        <v>0</v>
      </c>
      <c r="AE1766" s="86">
        <f t="shared" si="27"/>
        <v>35779.500569199998</v>
      </c>
      <c r="AG1766" s="78"/>
    </row>
    <row r="1767" spans="1:33" s="49" customFormat="1">
      <c r="A1767" s="8" t="s">
        <v>98</v>
      </c>
      <c r="B1767" s="94" t="str">
        <f>VLOOKUP(A1767,'CENTRO DE COSTOS'!A:D,4,FALSE)</f>
        <v>MIGUEL JULIÁN HERNÁNDEZ GUARÍN</v>
      </c>
      <c r="C1767" s="94" t="str">
        <f>VLOOKUP(A1767,'CENTRO DE COSTOS'!A:D,2,FALSE)</f>
        <v>0004-0008</v>
      </c>
      <c r="D1767" s="8">
        <v>15001</v>
      </c>
      <c r="E1767" s="8">
        <v>2798567</v>
      </c>
      <c r="F1767" s="8">
        <v>80545</v>
      </c>
      <c r="G1767" s="8" t="s">
        <v>6241</v>
      </c>
      <c r="H1767" s="8" t="s">
        <v>406</v>
      </c>
      <c r="I1767" s="8" t="s">
        <v>98</v>
      </c>
      <c r="J1767" s="8" t="s">
        <v>13350</v>
      </c>
      <c r="K1767" s="8" t="s">
        <v>160</v>
      </c>
      <c r="L1767" s="8" t="s">
        <v>13351</v>
      </c>
      <c r="M1767" s="183">
        <v>45926.42083333333</v>
      </c>
      <c r="N1767" s="183">
        <v>45926.731944444437</v>
      </c>
      <c r="O1767" s="8"/>
      <c r="P1767" s="8" t="s">
        <v>8318</v>
      </c>
      <c r="Q1767" s="8" t="s">
        <v>8318</v>
      </c>
      <c r="R1767" s="8" t="s">
        <v>162</v>
      </c>
      <c r="S1767" s="8" t="s">
        <v>162</v>
      </c>
      <c r="T1767" s="8" t="s">
        <v>6246</v>
      </c>
      <c r="U1767" s="8" t="s">
        <v>7731</v>
      </c>
      <c r="V1767" s="8" t="s">
        <v>13352</v>
      </c>
      <c r="W1767" s="8" t="s">
        <v>165</v>
      </c>
      <c r="X1767" s="8"/>
      <c r="Y1767" s="94" t="str">
        <f>VLOOKUP(D1767,TIPOLOGIA!A:F,6,0)</f>
        <v>TIPO I</v>
      </c>
      <c r="Z1767" s="94" t="str">
        <f>VLOOKUP(D1767,TIPOLOGIA!A:F,5,0)</f>
        <v>TERRESTRE</v>
      </c>
      <c r="AA1767" s="8" t="s">
        <v>411</v>
      </c>
      <c r="AB1767" s="8">
        <v>1</v>
      </c>
      <c r="AC1767" s="86">
        <f>IF(W1767="SOPORTE_TELEFÓNICO",'BASE LIQUIDACION REDEBAN 2025'!$B$19,IF(AND(W1767="VISITA_TÉCNICA",Y1767="TIPO II"),'BASE LIQUIDACION REDEBAN 2025'!$B$18,'BASE LIQUIDACION REDEBAN 2025'!$B$17))</f>
        <v>35779.500569199998</v>
      </c>
      <c r="AD1767" s="86">
        <v>0</v>
      </c>
      <c r="AE1767" s="86">
        <f t="shared" si="27"/>
        <v>35779.500569199998</v>
      </c>
      <c r="AG1767" s="78"/>
    </row>
    <row r="1768" spans="1:33" s="49" customFormat="1">
      <c r="A1768" s="8" t="s">
        <v>100</v>
      </c>
      <c r="B1768" s="94" t="str">
        <f>VLOOKUP(A1768,'CENTRO DE COSTOS'!A:D,4,FALSE)</f>
        <v>KEVIN ALEXIS CORZO BUSTOS</v>
      </c>
      <c r="C1768" s="94" t="str">
        <f>VLOOKUP(A1768,'CENTRO DE COSTOS'!A:D,2,FALSE)</f>
        <v>0004-0007</v>
      </c>
      <c r="D1768" s="8">
        <v>50226</v>
      </c>
      <c r="E1768" s="8">
        <v>2780141</v>
      </c>
      <c r="F1768" s="8">
        <v>79075</v>
      </c>
      <c r="G1768" s="8" t="s">
        <v>6241</v>
      </c>
      <c r="H1768" s="8" t="s">
        <v>216</v>
      </c>
      <c r="I1768" s="8" t="s">
        <v>4520</v>
      </c>
      <c r="J1768" s="8" t="s">
        <v>13353</v>
      </c>
      <c r="K1768" s="8" t="s">
        <v>160</v>
      </c>
      <c r="L1768" s="8" t="s">
        <v>13354</v>
      </c>
      <c r="M1768" s="183">
        <v>45923.431944444441</v>
      </c>
      <c r="N1768" s="183">
        <v>45927.335416666669</v>
      </c>
      <c r="O1768" s="8"/>
      <c r="P1768" s="8" t="s">
        <v>8318</v>
      </c>
      <c r="Q1768" s="8" t="s">
        <v>8318</v>
      </c>
      <c r="R1768" s="8" t="s">
        <v>6245</v>
      </c>
      <c r="S1768" s="8" t="s">
        <v>6245</v>
      </c>
      <c r="T1768" s="8" t="s">
        <v>6246</v>
      </c>
      <c r="U1768" s="8" t="s">
        <v>7731</v>
      </c>
      <c r="V1768" s="8" t="s">
        <v>13355</v>
      </c>
      <c r="W1768" s="8" t="s">
        <v>165</v>
      </c>
      <c r="X1768" s="8"/>
      <c r="Y1768" s="94" t="str">
        <f>VLOOKUP(D1768,TIPOLOGIA!A:F,6,0)</f>
        <v>TIPO II</v>
      </c>
      <c r="Z1768" s="94" t="str">
        <f>VLOOKUP(D1768,TIPOLOGIA!A:F,5,0)</f>
        <v>TERRESTRE</v>
      </c>
      <c r="AA1768" s="8" t="s">
        <v>1227</v>
      </c>
      <c r="AB1768" s="8">
        <v>1</v>
      </c>
      <c r="AC1768" s="86">
        <f>IF(W1768="SOPORTE_TELEFÓNICO",'BASE LIQUIDACION REDEBAN 2025'!$B$19,IF(AND(W1768="VISITA_TÉCNICA",Y1768="TIPO II"),'BASE LIQUIDACION REDEBAN 2025'!$B$18,'BASE LIQUIDACION REDEBAN 2025'!$B$17))</f>
        <v>67654.12000000001</v>
      </c>
      <c r="AD1768" s="86">
        <v>0</v>
      </c>
      <c r="AE1768" s="86">
        <f t="shared" si="27"/>
        <v>67654.12000000001</v>
      </c>
      <c r="AG1768" s="78"/>
    </row>
    <row r="1769" spans="1:33" s="49" customFormat="1">
      <c r="A1769" s="8" t="s">
        <v>86</v>
      </c>
      <c r="B1769" s="94" t="str">
        <f>VLOOKUP(A1769,'CENTRO DE COSTOS'!A:D,4,FALSE)</f>
        <v>KEVIN ALEXIS CORZO BUSTOS</v>
      </c>
      <c r="C1769" s="94" t="str">
        <f>VLOOKUP(A1769,'CENTRO DE COSTOS'!A:D,2,FALSE)</f>
        <v>0004-0007</v>
      </c>
      <c r="D1769" s="8">
        <v>73411</v>
      </c>
      <c r="E1769" s="8">
        <v>2787775</v>
      </c>
      <c r="F1769" s="8">
        <v>79896</v>
      </c>
      <c r="G1769" s="8" t="s">
        <v>6241</v>
      </c>
      <c r="H1769" s="8" t="s">
        <v>494</v>
      </c>
      <c r="I1769" s="8" t="s">
        <v>630</v>
      </c>
      <c r="J1769" s="8" t="s">
        <v>13356</v>
      </c>
      <c r="K1769" s="8" t="s">
        <v>160</v>
      </c>
      <c r="L1769" s="8" t="s">
        <v>13357</v>
      </c>
      <c r="M1769" s="183">
        <v>45924.497916666667</v>
      </c>
      <c r="N1769" s="183">
        <v>45927.375694444447</v>
      </c>
      <c r="O1769" s="8"/>
      <c r="P1769" s="8" t="s">
        <v>8318</v>
      </c>
      <c r="Q1769" s="8" t="s">
        <v>8318</v>
      </c>
      <c r="R1769" s="8" t="s">
        <v>243</v>
      </c>
      <c r="S1769" s="8" t="s">
        <v>244</v>
      </c>
      <c r="T1769" s="8" t="s">
        <v>6246</v>
      </c>
      <c r="U1769" s="8" t="s">
        <v>7731</v>
      </c>
      <c r="V1769" s="8" t="s">
        <v>13358</v>
      </c>
      <c r="W1769" s="8" t="s">
        <v>8320</v>
      </c>
      <c r="X1769" s="8"/>
      <c r="Y1769" s="94" t="str">
        <f>VLOOKUP(D1769,TIPOLOGIA!A:F,6,0)</f>
        <v>TIPO III</v>
      </c>
      <c r="Z1769" s="94" t="str">
        <f>VLOOKUP(D1769,TIPOLOGIA!A:F,5,0)</f>
        <v>TERRESTRE</v>
      </c>
      <c r="AA1769" s="8"/>
      <c r="AB1769" s="8">
        <v>0</v>
      </c>
      <c r="AC1769" s="86">
        <f>IF(W1769="SOPORTE_TELEFÓNICO",'BASE LIQUIDACION REDEBAN 2025'!$B$19,IF(AND(W1769="VISITA_TÉCNICA",Y1769="TIPO II"),'BASE LIQUIDACION REDEBAN 2025'!$B$18,'BASE LIQUIDACION REDEBAN 2025'!$B$17))</f>
        <v>35779.500569199998</v>
      </c>
      <c r="AD1769" s="86">
        <v>0</v>
      </c>
      <c r="AE1769" s="86">
        <f t="shared" si="27"/>
        <v>35779.500569199998</v>
      </c>
      <c r="AG1769" s="78"/>
    </row>
    <row r="1770" spans="1:33" s="49" customFormat="1">
      <c r="A1770" s="8" t="s">
        <v>90</v>
      </c>
      <c r="B1770" s="94" t="str">
        <f>VLOOKUP(A1770,'CENTRO DE COSTOS'!A:D,4,FALSE)</f>
        <v>JUAN SEBASTIÁN RÍOS CASTRILLÓN</v>
      </c>
      <c r="C1770" s="94" t="str">
        <f>VLOOKUP(A1770,'CENTRO DE COSTOS'!A:D,2,FALSE)</f>
        <v>0004-0005</v>
      </c>
      <c r="D1770" s="8">
        <v>5756</v>
      </c>
      <c r="E1770" s="8">
        <v>2787218</v>
      </c>
      <c r="F1770" s="8">
        <v>26243</v>
      </c>
      <c r="G1770" s="8" t="s">
        <v>6241</v>
      </c>
      <c r="H1770" s="8" t="s">
        <v>249</v>
      </c>
      <c r="I1770" s="8" t="s">
        <v>1778</v>
      </c>
      <c r="J1770" s="8" t="s">
        <v>13359</v>
      </c>
      <c r="K1770" s="8" t="s">
        <v>160</v>
      </c>
      <c r="L1770" s="8" t="s">
        <v>13360</v>
      </c>
      <c r="M1770" s="183">
        <v>45924.458333333343</v>
      </c>
      <c r="N1770" s="183">
        <v>45927.377083333333</v>
      </c>
      <c r="O1770" s="8"/>
      <c r="P1770" s="8" t="s">
        <v>8318</v>
      </c>
      <c r="Q1770" s="8" t="s">
        <v>8318</v>
      </c>
      <c r="R1770" s="8" t="s">
        <v>243</v>
      </c>
      <c r="S1770" s="8" t="s">
        <v>365</v>
      </c>
      <c r="T1770" s="8" t="s">
        <v>6246</v>
      </c>
      <c r="U1770" s="8" t="s">
        <v>7731</v>
      </c>
      <c r="V1770" s="8" t="s">
        <v>13361</v>
      </c>
      <c r="W1770" s="8" t="s">
        <v>8320</v>
      </c>
      <c r="X1770" s="8"/>
      <c r="Y1770" s="94" t="str">
        <f>VLOOKUP(D1770,TIPOLOGIA!A:F,6,0)</f>
        <v>TIPO III</v>
      </c>
      <c r="Z1770" s="94" t="str">
        <f>VLOOKUP(D1770,TIPOLOGIA!A:F,5,0)</f>
        <v>TERRESTRE</v>
      </c>
      <c r="AA1770" s="8"/>
      <c r="AB1770" s="8">
        <v>0</v>
      </c>
      <c r="AC1770" s="86">
        <f>IF(W1770="SOPORTE_TELEFÓNICO",'BASE LIQUIDACION REDEBAN 2025'!$B$19,IF(AND(W1770="VISITA_TÉCNICA",Y1770="TIPO II"),'BASE LIQUIDACION REDEBAN 2025'!$B$18,'BASE LIQUIDACION REDEBAN 2025'!$B$17))</f>
        <v>35779.500569199998</v>
      </c>
      <c r="AD1770" s="86">
        <v>0</v>
      </c>
      <c r="AE1770" s="86">
        <f t="shared" si="27"/>
        <v>35779.500569199998</v>
      </c>
      <c r="AG1770" s="78"/>
    </row>
    <row r="1771" spans="1:33" s="49" customFormat="1">
      <c r="A1771" s="8" t="s">
        <v>81</v>
      </c>
      <c r="B1771" s="94" t="str">
        <f>VLOOKUP(A1771,'CENTRO DE COSTOS'!A:D,4,FALSE)</f>
        <v>MIGUEL JULIÁN HERNÁNDEZ GUARÍN</v>
      </c>
      <c r="C1771" s="94" t="str">
        <f>VLOOKUP(A1771,'CENTRO DE COSTOS'!A:D,2,FALSE)</f>
        <v>0004-0008</v>
      </c>
      <c r="D1771" s="8">
        <v>54498</v>
      </c>
      <c r="E1771" s="8">
        <v>2784244</v>
      </c>
      <c r="F1771" s="8">
        <v>79245</v>
      </c>
      <c r="G1771" s="8" t="s">
        <v>6241</v>
      </c>
      <c r="H1771" s="8" t="s">
        <v>296</v>
      </c>
      <c r="I1771" s="8" t="s">
        <v>1131</v>
      </c>
      <c r="J1771" s="8" t="s">
        <v>7786</v>
      </c>
      <c r="K1771" s="8" t="s">
        <v>160</v>
      </c>
      <c r="L1771" s="8" t="s">
        <v>13362</v>
      </c>
      <c r="M1771" s="183">
        <v>45923.738888888889</v>
      </c>
      <c r="N1771" s="183">
        <v>45927.378472222219</v>
      </c>
      <c r="O1771" s="8"/>
      <c r="P1771" s="8" t="s">
        <v>8318</v>
      </c>
      <c r="Q1771" s="8" t="s">
        <v>8318</v>
      </c>
      <c r="R1771" s="8" t="s">
        <v>243</v>
      </c>
      <c r="S1771" s="8" t="s">
        <v>244</v>
      </c>
      <c r="T1771" s="8" t="s">
        <v>6246</v>
      </c>
      <c r="U1771" s="8" t="s">
        <v>7731</v>
      </c>
      <c r="V1771" s="8" t="s">
        <v>13363</v>
      </c>
      <c r="W1771" s="8" t="s">
        <v>8320</v>
      </c>
      <c r="X1771" s="8"/>
      <c r="Y1771" s="94" t="str">
        <f>VLOOKUP(D1771,TIPOLOGIA!A:F,6,0)</f>
        <v>TIPO IV</v>
      </c>
      <c r="Z1771" s="94" t="str">
        <f>VLOOKUP(D1771,TIPOLOGIA!A:F,5,0)</f>
        <v>TERRESTRE</v>
      </c>
      <c r="AA1771" s="8"/>
      <c r="AB1771" s="8">
        <v>0</v>
      </c>
      <c r="AC1771" s="86">
        <f>IF(W1771="SOPORTE_TELEFÓNICO",'BASE LIQUIDACION REDEBAN 2025'!$B$19,IF(AND(W1771="VISITA_TÉCNICA",Y1771="TIPO II"),'BASE LIQUIDACION REDEBAN 2025'!$B$18,'BASE LIQUIDACION REDEBAN 2025'!$B$17))</f>
        <v>35779.500569199998</v>
      </c>
      <c r="AD1771" s="86">
        <v>0</v>
      </c>
      <c r="AE1771" s="86">
        <f t="shared" si="27"/>
        <v>35779.500569199998</v>
      </c>
      <c r="AG1771" s="78"/>
    </row>
    <row r="1772" spans="1:33" s="49" customFormat="1">
      <c r="A1772" s="8" t="s">
        <v>99</v>
      </c>
      <c r="B1772" s="94" t="str">
        <f>VLOOKUP(A1772,'CENTRO DE COSTOS'!A:D,4,FALSE)</f>
        <v>JOSE MAURICIO HERNANDEZ ROJAS</v>
      </c>
      <c r="C1772" s="94" t="str">
        <f>VLOOKUP(A1772,'CENTRO DE COSTOS'!A:D,2,FALSE)</f>
        <v>0004-0001</v>
      </c>
      <c r="D1772" s="8">
        <v>20517</v>
      </c>
      <c r="E1772" s="8">
        <v>2784116</v>
      </c>
      <c r="F1772" s="8">
        <v>60322</v>
      </c>
      <c r="G1772" s="8" t="s">
        <v>6241</v>
      </c>
      <c r="H1772" s="8" t="s">
        <v>596</v>
      </c>
      <c r="I1772" s="8" t="s">
        <v>8681</v>
      </c>
      <c r="J1772" s="8" t="s">
        <v>8960</v>
      </c>
      <c r="K1772" s="8" t="s">
        <v>160</v>
      </c>
      <c r="L1772" s="8" t="s">
        <v>13364</v>
      </c>
      <c r="M1772" s="183">
        <v>45923.727777777778</v>
      </c>
      <c r="N1772" s="183">
        <v>45927.379166666673</v>
      </c>
      <c r="O1772" s="8"/>
      <c r="P1772" s="8" t="s">
        <v>8318</v>
      </c>
      <c r="Q1772" s="8" t="s">
        <v>8318</v>
      </c>
      <c r="R1772" s="8" t="s">
        <v>6245</v>
      </c>
      <c r="S1772" s="8" t="s">
        <v>6245</v>
      </c>
      <c r="T1772" s="8" t="s">
        <v>6246</v>
      </c>
      <c r="U1772" s="8" t="s">
        <v>7731</v>
      </c>
      <c r="V1772" s="8" t="s">
        <v>13365</v>
      </c>
      <c r="W1772" s="8" t="s">
        <v>8320</v>
      </c>
      <c r="X1772" s="8"/>
      <c r="Y1772" s="94" t="str">
        <f>VLOOKUP(D1772,TIPOLOGIA!A:F,6,0)</f>
        <v>TIPO IV</v>
      </c>
      <c r="Z1772" s="94" t="str">
        <f>VLOOKUP(D1772,TIPOLOGIA!A:F,5,0)</f>
        <v>TERRESTRE</v>
      </c>
      <c r="AA1772" s="8"/>
      <c r="AB1772" s="8">
        <v>0</v>
      </c>
      <c r="AC1772" s="86">
        <f>IF(W1772="SOPORTE_TELEFÓNICO",'BASE LIQUIDACION REDEBAN 2025'!$B$19,IF(AND(W1772="VISITA_TÉCNICA",Y1772="TIPO II"),'BASE LIQUIDACION REDEBAN 2025'!$B$18,'BASE LIQUIDACION REDEBAN 2025'!$B$17))</f>
        <v>35779.500569199998</v>
      </c>
      <c r="AD1772" s="86">
        <v>0</v>
      </c>
      <c r="AE1772" s="86">
        <f t="shared" si="27"/>
        <v>35779.500569199998</v>
      </c>
      <c r="AG1772" s="78"/>
    </row>
    <row r="1773" spans="1:33" s="49" customFormat="1">
      <c r="A1773" s="8" t="s">
        <v>81</v>
      </c>
      <c r="B1773" s="94" t="str">
        <f>VLOOKUP(A1773,'CENTRO DE COSTOS'!A:D,4,FALSE)</f>
        <v>MIGUEL JULIÁN HERNÁNDEZ GUARÍN</v>
      </c>
      <c r="C1773" s="94" t="str">
        <f>VLOOKUP(A1773,'CENTRO DE COSTOS'!A:D,2,FALSE)</f>
        <v>0004-0008</v>
      </c>
      <c r="D1773" s="8">
        <v>54001</v>
      </c>
      <c r="E1773" s="8">
        <v>2770209</v>
      </c>
      <c r="F1773" s="8">
        <v>77307</v>
      </c>
      <c r="G1773" s="8" t="s">
        <v>6241</v>
      </c>
      <c r="H1773" s="8" t="s">
        <v>296</v>
      </c>
      <c r="I1773" s="8" t="s">
        <v>81</v>
      </c>
      <c r="J1773" s="8" t="s">
        <v>13366</v>
      </c>
      <c r="K1773" s="8" t="s">
        <v>160</v>
      </c>
      <c r="L1773" s="8" t="s">
        <v>13367</v>
      </c>
      <c r="M1773" s="183">
        <v>45922.333333333343</v>
      </c>
      <c r="N1773" s="183">
        <v>45927.380555555559</v>
      </c>
      <c r="O1773" s="8"/>
      <c r="P1773" s="8" t="s">
        <v>8318</v>
      </c>
      <c r="Q1773" s="8" t="s">
        <v>8318</v>
      </c>
      <c r="R1773" s="8" t="s">
        <v>6245</v>
      </c>
      <c r="S1773" s="8" t="s">
        <v>6245</v>
      </c>
      <c r="T1773" s="8" t="s">
        <v>6246</v>
      </c>
      <c r="U1773" s="8" t="s">
        <v>7731</v>
      </c>
      <c r="V1773" s="8" t="s">
        <v>13368</v>
      </c>
      <c r="W1773" s="8" t="s">
        <v>165</v>
      </c>
      <c r="X1773" s="8"/>
      <c r="Y1773" s="94" t="str">
        <f>VLOOKUP(D1773,TIPOLOGIA!A:F,6,0)</f>
        <v>TIPO I</v>
      </c>
      <c r="Z1773" s="94" t="str">
        <f>VLOOKUP(D1773,TIPOLOGIA!A:F,5,0)</f>
        <v>TERRESTRE</v>
      </c>
      <c r="AA1773" s="8" t="s">
        <v>307</v>
      </c>
      <c r="AB1773" s="8">
        <v>1</v>
      </c>
      <c r="AC1773" s="86">
        <f>IF(W1773="SOPORTE_TELEFÓNICO",'BASE LIQUIDACION REDEBAN 2025'!$B$19,IF(AND(W1773="VISITA_TÉCNICA",Y1773="TIPO II"),'BASE LIQUIDACION REDEBAN 2025'!$B$18,'BASE LIQUIDACION REDEBAN 2025'!$B$17))</f>
        <v>35779.500569199998</v>
      </c>
      <c r="AD1773" s="86">
        <v>0</v>
      </c>
      <c r="AE1773" s="86">
        <f t="shared" si="27"/>
        <v>35779.500569199998</v>
      </c>
      <c r="AG1773" s="78"/>
    </row>
    <row r="1774" spans="1:33" s="49" customFormat="1">
      <c r="A1774" s="8" t="s">
        <v>72</v>
      </c>
      <c r="B1774" s="94" t="str">
        <f>VLOOKUP(A1774,'CENTRO DE COSTOS'!A:D,4,FALSE)</f>
        <v>MIGUEL JULIÁN HERNÁNDEZ GUARÍN</v>
      </c>
      <c r="C1774" s="94" t="str">
        <f>VLOOKUP(A1774,'CENTRO DE COSTOS'!A:D,2,FALSE)</f>
        <v>0004-0008</v>
      </c>
      <c r="D1774" s="8">
        <v>13688</v>
      </c>
      <c r="E1774" s="8">
        <v>2778507</v>
      </c>
      <c r="F1774" s="8">
        <v>81511</v>
      </c>
      <c r="G1774" s="8" t="s">
        <v>6241</v>
      </c>
      <c r="H1774" s="8" t="s">
        <v>685</v>
      </c>
      <c r="I1774" s="8" t="s">
        <v>826</v>
      </c>
      <c r="J1774" s="8" t="s">
        <v>832</v>
      </c>
      <c r="K1774" s="8" t="s">
        <v>160</v>
      </c>
      <c r="L1774" s="8" t="s">
        <v>13369</v>
      </c>
      <c r="M1774" s="183">
        <v>45923.333333333343</v>
      </c>
      <c r="N1774" s="183">
        <v>45927.383333333331</v>
      </c>
      <c r="O1774" s="8"/>
      <c r="P1774" s="8" t="s">
        <v>8318</v>
      </c>
      <c r="Q1774" s="8" t="s">
        <v>8318</v>
      </c>
      <c r="R1774" s="8" t="s">
        <v>243</v>
      </c>
      <c r="S1774" s="8" t="s">
        <v>244</v>
      </c>
      <c r="T1774" s="8" t="s">
        <v>6246</v>
      </c>
      <c r="U1774" s="8" t="s">
        <v>7731</v>
      </c>
      <c r="V1774" s="8" t="s">
        <v>13370</v>
      </c>
      <c r="W1774" s="8" t="s">
        <v>8320</v>
      </c>
      <c r="X1774" s="8"/>
      <c r="Y1774" s="94" t="str">
        <f>VLOOKUP(D1774,TIPOLOGIA!A:F,6,0)</f>
        <v>TIPO IV ESPECIAL</v>
      </c>
      <c r="Z1774" s="94" t="str">
        <f>VLOOKUP(D1774,TIPOLOGIA!A:F,5,0)</f>
        <v>TERRESTRE/FLUVIAL</v>
      </c>
      <c r="AA1774" s="8"/>
      <c r="AB1774" s="8">
        <v>0</v>
      </c>
      <c r="AC1774" s="86">
        <f>IF(W1774="SOPORTE_TELEFÓNICO",'BASE LIQUIDACION REDEBAN 2025'!$B$19,IF(AND(W1774="VISITA_TÉCNICA",Y1774="TIPO II"),'BASE LIQUIDACION REDEBAN 2025'!$B$18,'BASE LIQUIDACION REDEBAN 2025'!$B$17))</f>
        <v>35779.500569199998</v>
      </c>
      <c r="AD1774" s="86">
        <v>0</v>
      </c>
      <c r="AE1774" s="86">
        <f t="shared" si="27"/>
        <v>35779.500569199998</v>
      </c>
      <c r="AG1774" s="78"/>
    </row>
    <row r="1775" spans="1:33" s="49" customFormat="1">
      <c r="A1775" s="8" t="s">
        <v>100</v>
      </c>
      <c r="B1775" s="94" t="str">
        <f>VLOOKUP(A1775,'CENTRO DE COSTOS'!A:D,4,FALSE)</f>
        <v>KEVIN ALEXIS CORZO BUSTOS</v>
      </c>
      <c r="C1775" s="94" t="str">
        <f>VLOOKUP(A1775,'CENTRO DE COSTOS'!A:D,2,FALSE)</f>
        <v>0004-0007</v>
      </c>
      <c r="D1775" s="8">
        <v>50330</v>
      </c>
      <c r="E1775" s="8">
        <v>2772061</v>
      </c>
      <c r="F1775" s="8">
        <v>32411</v>
      </c>
      <c r="G1775" s="8" t="s">
        <v>6241</v>
      </c>
      <c r="H1775" s="8" t="s">
        <v>216</v>
      </c>
      <c r="I1775" s="8" t="s">
        <v>12252</v>
      </c>
      <c r="J1775" s="8" t="s">
        <v>13371</v>
      </c>
      <c r="K1775" s="8" t="s">
        <v>160</v>
      </c>
      <c r="L1775" s="8" t="s">
        <v>13372</v>
      </c>
      <c r="M1775" s="183">
        <v>45922.372916666667</v>
      </c>
      <c r="N1775" s="183">
        <v>45927.385416666657</v>
      </c>
      <c r="O1775" s="8"/>
      <c r="P1775" s="8" t="s">
        <v>8318</v>
      </c>
      <c r="Q1775" s="8" t="s">
        <v>8318</v>
      </c>
      <c r="R1775" s="8" t="s">
        <v>6245</v>
      </c>
      <c r="S1775" s="8" t="s">
        <v>6245</v>
      </c>
      <c r="T1775" s="8" t="s">
        <v>6246</v>
      </c>
      <c r="U1775" s="8" t="s">
        <v>7731</v>
      </c>
      <c r="V1775" s="8" t="s">
        <v>13373</v>
      </c>
      <c r="W1775" s="8" t="s">
        <v>8320</v>
      </c>
      <c r="X1775" s="8"/>
      <c r="Y1775" s="94" t="str">
        <f>VLOOKUP(D1775,TIPOLOGIA!A:F,6,0)</f>
        <v>TIPO III</v>
      </c>
      <c r="Z1775" s="94" t="str">
        <f>VLOOKUP(D1775,TIPOLOGIA!A:F,5,0)</f>
        <v>TERRESTRE</v>
      </c>
      <c r="AA1775" s="8"/>
      <c r="AB1775" s="8">
        <v>0</v>
      </c>
      <c r="AC1775" s="86">
        <f>IF(W1775="SOPORTE_TELEFÓNICO",'BASE LIQUIDACION REDEBAN 2025'!$B$19,IF(AND(W1775="VISITA_TÉCNICA",Y1775="TIPO II"),'BASE LIQUIDACION REDEBAN 2025'!$B$18,'BASE LIQUIDACION REDEBAN 2025'!$B$17))</f>
        <v>35779.500569199998</v>
      </c>
      <c r="AD1775" s="86">
        <v>0</v>
      </c>
      <c r="AE1775" s="86">
        <f t="shared" si="27"/>
        <v>35779.500569199998</v>
      </c>
      <c r="AG1775" s="78"/>
    </row>
    <row r="1776" spans="1:33" s="49" customFormat="1">
      <c r="A1776" s="8" t="s">
        <v>86</v>
      </c>
      <c r="B1776" s="94" t="str">
        <f>VLOOKUP(A1776,'CENTRO DE COSTOS'!A:D,4,FALSE)</f>
        <v>KEVIN ALEXIS CORZO BUSTOS</v>
      </c>
      <c r="C1776" s="94" t="str">
        <f>VLOOKUP(A1776,'CENTRO DE COSTOS'!A:D,2,FALSE)</f>
        <v>0004-0007</v>
      </c>
      <c r="D1776" s="8">
        <v>73443</v>
      </c>
      <c r="E1776" s="8">
        <v>2777589</v>
      </c>
      <c r="F1776" s="8">
        <v>79852</v>
      </c>
      <c r="G1776" s="8" t="s">
        <v>6241</v>
      </c>
      <c r="H1776" s="8" t="s">
        <v>494</v>
      </c>
      <c r="I1776" s="8" t="s">
        <v>4767</v>
      </c>
      <c r="J1776" s="8" t="s">
        <v>13374</v>
      </c>
      <c r="K1776" s="8" t="s">
        <v>160</v>
      </c>
      <c r="L1776" s="8" t="s">
        <v>13375</v>
      </c>
      <c r="M1776" s="183">
        <v>45923.333333333343</v>
      </c>
      <c r="N1776" s="183">
        <v>45927.410416666673</v>
      </c>
      <c r="O1776" s="8"/>
      <c r="P1776" s="8" t="s">
        <v>8318</v>
      </c>
      <c r="Q1776" s="8" t="s">
        <v>8318</v>
      </c>
      <c r="R1776" s="8" t="s">
        <v>162</v>
      </c>
      <c r="S1776" s="8" t="s">
        <v>162</v>
      </c>
      <c r="T1776" s="8" t="s">
        <v>6246</v>
      </c>
      <c r="U1776" s="8" t="s">
        <v>7731</v>
      </c>
      <c r="V1776" s="8" t="s">
        <v>13376</v>
      </c>
      <c r="W1776" s="8" t="s">
        <v>8320</v>
      </c>
      <c r="X1776" s="8"/>
      <c r="Y1776" s="94" t="str">
        <f>VLOOKUP(D1776,TIPOLOGIA!A:F,6,0)</f>
        <v>TIPO III</v>
      </c>
      <c r="Z1776" s="94" t="str">
        <f>VLOOKUP(D1776,TIPOLOGIA!A:F,5,0)</f>
        <v>TERRESTRE</v>
      </c>
      <c r="AA1776" s="8"/>
      <c r="AB1776" s="8">
        <v>0</v>
      </c>
      <c r="AC1776" s="86">
        <f>IF(W1776="SOPORTE_TELEFÓNICO",'BASE LIQUIDACION REDEBAN 2025'!$B$19,IF(AND(W1776="VISITA_TÉCNICA",Y1776="TIPO II"),'BASE LIQUIDACION REDEBAN 2025'!$B$18,'BASE LIQUIDACION REDEBAN 2025'!$B$17))</f>
        <v>35779.500569199998</v>
      </c>
      <c r="AD1776" s="86">
        <v>0</v>
      </c>
      <c r="AE1776" s="86">
        <f t="shared" si="27"/>
        <v>35779.500569199998</v>
      </c>
      <c r="AG1776" s="78"/>
    </row>
    <row r="1777" spans="1:33" s="49" customFormat="1">
      <c r="A1777" s="8" t="s">
        <v>80</v>
      </c>
      <c r="B1777" s="94" t="str">
        <f>VLOOKUP(A1777,'CENTRO DE COSTOS'!A:D,4,FALSE)</f>
        <v>JOSE MAURICIO HERNANDEZ ROJAS</v>
      </c>
      <c r="C1777" s="94" t="str">
        <f>VLOOKUP(A1777,'CENTRO DE COSTOS'!A:D,2,FALSE)</f>
        <v>0004-0001</v>
      </c>
      <c r="D1777" s="8">
        <v>13140</v>
      </c>
      <c r="E1777" s="8">
        <v>2775127</v>
      </c>
      <c r="F1777" s="8">
        <v>80247</v>
      </c>
      <c r="G1777" s="8" t="s">
        <v>6241</v>
      </c>
      <c r="H1777" s="8" t="s">
        <v>685</v>
      </c>
      <c r="I1777" s="8" t="s">
        <v>13377</v>
      </c>
      <c r="J1777" s="8" t="s">
        <v>13378</v>
      </c>
      <c r="K1777" s="8" t="s">
        <v>160</v>
      </c>
      <c r="L1777" s="8" t="s">
        <v>13379</v>
      </c>
      <c r="M1777" s="183">
        <v>45922.534722222219</v>
      </c>
      <c r="N1777" s="183">
        <v>45927.443749999999</v>
      </c>
      <c r="O1777" s="8"/>
      <c r="P1777" s="8" t="s">
        <v>8318</v>
      </c>
      <c r="Q1777" s="8" t="s">
        <v>8318</v>
      </c>
      <c r="R1777" s="8" t="s">
        <v>162</v>
      </c>
      <c r="S1777" s="8" t="s">
        <v>162</v>
      </c>
      <c r="T1777" s="8" t="s">
        <v>6246</v>
      </c>
      <c r="U1777" s="8" t="s">
        <v>7731</v>
      </c>
      <c r="V1777" s="8" t="s">
        <v>13380</v>
      </c>
      <c r="W1777" s="8" t="s">
        <v>165</v>
      </c>
      <c r="X1777" s="8"/>
      <c r="Y1777" s="94" t="str">
        <f>VLOOKUP(D1777,TIPOLOGIA!A:F,6,0)</f>
        <v>TIPO II</v>
      </c>
      <c r="Z1777" s="94" t="str">
        <f>VLOOKUP(D1777,TIPOLOGIA!A:F,5,0)</f>
        <v>TERRESTRE</v>
      </c>
      <c r="AA1777" s="8" t="s">
        <v>1810</v>
      </c>
      <c r="AB1777" s="8">
        <v>1</v>
      </c>
      <c r="AC1777" s="86">
        <f>IF(W1777="SOPORTE_TELEFÓNICO",'BASE LIQUIDACION REDEBAN 2025'!$B$19,IF(AND(W1777="VISITA_TÉCNICA",Y1777="TIPO II"),'BASE LIQUIDACION REDEBAN 2025'!$B$18,'BASE LIQUIDACION REDEBAN 2025'!$B$17))</f>
        <v>67654.12000000001</v>
      </c>
      <c r="AD1777" s="86">
        <v>0</v>
      </c>
      <c r="AE1777" s="86">
        <f t="shared" si="27"/>
        <v>67654.12000000001</v>
      </c>
      <c r="AG1777" s="78"/>
    </row>
    <row r="1778" spans="1:33" s="49" customFormat="1">
      <c r="A1778" s="8" t="s">
        <v>72</v>
      </c>
      <c r="B1778" s="94" t="str">
        <f>VLOOKUP(A1778,'CENTRO DE COSTOS'!A:D,4,FALSE)</f>
        <v>MIGUEL JULIÁN HERNÁNDEZ GUARÍN</v>
      </c>
      <c r="C1778" s="94" t="str">
        <f>VLOOKUP(A1778,'CENTRO DE COSTOS'!A:D,2,FALSE)</f>
        <v>0004-0008</v>
      </c>
      <c r="D1778" s="8">
        <v>68547</v>
      </c>
      <c r="E1778" s="8">
        <v>2799877</v>
      </c>
      <c r="F1778" s="8">
        <v>80332</v>
      </c>
      <c r="G1778" s="8" t="s">
        <v>6241</v>
      </c>
      <c r="H1778" s="8" t="s">
        <v>224</v>
      </c>
      <c r="I1778" s="8" t="s">
        <v>743</v>
      </c>
      <c r="J1778" s="8" t="s">
        <v>8447</v>
      </c>
      <c r="K1778" s="8" t="s">
        <v>160</v>
      </c>
      <c r="L1778" s="8" t="s">
        <v>13381</v>
      </c>
      <c r="M1778" s="183">
        <v>45926.511805555558</v>
      </c>
      <c r="N1778" s="183">
        <v>45927.447916666657</v>
      </c>
      <c r="O1778" s="8"/>
      <c r="P1778" s="8" t="s">
        <v>8318</v>
      </c>
      <c r="Q1778" s="8" t="s">
        <v>8318</v>
      </c>
      <c r="R1778" s="8" t="s">
        <v>243</v>
      </c>
      <c r="S1778" s="8" t="s">
        <v>365</v>
      </c>
      <c r="T1778" s="8" t="s">
        <v>6246</v>
      </c>
      <c r="U1778" s="8" t="s">
        <v>7731</v>
      </c>
      <c r="V1778" s="8" t="s">
        <v>13382</v>
      </c>
      <c r="W1778" s="8" t="s">
        <v>165</v>
      </c>
      <c r="X1778" s="8"/>
      <c r="Y1778" s="94" t="str">
        <f>VLOOKUP(D1778,TIPOLOGIA!A:F,6,0)</f>
        <v>TIPO II</v>
      </c>
      <c r="Z1778" s="94" t="str">
        <f>VLOOKUP(D1778,TIPOLOGIA!A:F,5,0)</f>
        <v>TERRESTRE</v>
      </c>
      <c r="AA1778" s="8" t="s">
        <v>1400</v>
      </c>
      <c r="AB1778" s="8">
        <v>1</v>
      </c>
      <c r="AC1778" s="86">
        <f>IF(W1778="SOPORTE_TELEFÓNICO",'BASE LIQUIDACION REDEBAN 2025'!$B$19,IF(AND(W1778="VISITA_TÉCNICA",Y1778="TIPO II"),'BASE LIQUIDACION REDEBAN 2025'!$B$18,'BASE LIQUIDACION REDEBAN 2025'!$B$17))</f>
        <v>67654.12000000001</v>
      </c>
      <c r="AD1778" s="86">
        <v>0</v>
      </c>
      <c r="AE1778" s="86">
        <f t="shared" si="27"/>
        <v>67654.12000000001</v>
      </c>
      <c r="AG1778" s="78"/>
    </row>
    <row r="1779" spans="1:33" s="49" customFormat="1">
      <c r="A1779" s="8" t="s">
        <v>64</v>
      </c>
      <c r="B1779" s="94" t="str">
        <f>VLOOKUP(A1779,'CENTRO DE COSTOS'!A:D,4,FALSE)</f>
        <v>JOSE MAURICIO HERNANDEZ ROJAS</v>
      </c>
      <c r="C1779" s="94" t="str">
        <f>VLOOKUP(A1779,'CENTRO DE COSTOS'!A:D,2,FALSE)</f>
        <v>0004-0001</v>
      </c>
      <c r="D1779" s="8">
        <v>8758</v>
      </c>
      <c r="E1779" s="8">
        <v>2798240</v>
      </c>
      <c r="F1779" s="8">
        <v>46114</v>
      </c>
      <c r="G1779" s="8" t="s">
        <v>6241</v>
      </c>
      <c r="H1779" s="8" t="s">
        <v>1045</v>
      </c>
      <c r="I1779" s="8" t="s">
        <v>1051</v>
      </c>
      <c r="J1779" s="8" t="s">
        <v>13383</v>
      </c>
      <c r="K1779" s="8" t="s">
        <v>160</v>
      </c>
      <c r="L1779" s="8" t="s">
        <v>13384</v>
      </c>
      <c r="M1779" s="183">
        <v>45926.402083333327</v>
      </c>
      <c r="N1779" s="183">
        <v>45927.454861111109</v>
      </c>
      <c r="O1779" s="8"/>
      <c r="P1779" s="8" t="s">
        <v>8318</v>
      </c>
      <c r="Q1779" s="8" t="s">
        <v>8318</v>
      </c>
      <c r="R1779" s="8" t="s">
        <v>243</v>
      </c>
      <c r="S1779" s="8" t="s">
        <v>365</v>
      </c>
      <c r="T1779" s="8" t="s">
        <v>6246</v>
      </c>
      <c r="U1779" s="8" t="s">
        <v>7731</v>
      </c>
      <c r="V1779" s="8" t="s">
        <v>13385</v>
      </c>
      <c r="W1779" s="8" t="s">
        <v>165</v>
      </c>
      <c r="X1779" s="8"/>
      <c r="Y1779" s="94" t="str">
        <f>VLOOKUP(D1779,TIPOLOGIA!A:F,6,0)</f>
        <v>TIPO I</v>
      </c>
      <c r="Z1779" s="94" t="str">
        <f>VLOOKUP(D1779,TIPOLOGIA!A:F,5,0)</f>
        <v>TERRESTRE</v>
      </c>
      <c r="AA1779" s="8" t="s">
        <v>1824</v>
      </c>
      <c r="AB1779" s="8">
        <v>1</v>
      </c>
      <c r="AC1779" s="86">
        <f>IF(W1779="SOPORTE_TELEFÓNICO",'BASE LIQUIDACION REDEBAN 2025'!$B$19,IF(AND(W1779="VISITA_TÉCNICA",Y1779="TIPO II"),'BASE LIQUIDACION REDEBAN 2025'!$B$18,'BASE LIQUIDACION REDEBAN 2025'!$B$17))</f>
        <v>35779.500569199998</v>
      </c>
      <c r="AD1779" s="86">
        <v>0</v>
      </c>
      <c r="AE1779" s="86">
        <f t="shared" si="27"/>
        <v>35779.500569199998</v>
      </c>
      <c r="AG1779" s="78"/>
    </row>
    <row r="1780" spans="1:33" s="49" customFormat="1">
      <c r="A1780" s="8" t="s">
        <v>90</v>
      </c>
      <c r="B1780" s="94" t="str">
        <f>VLOOKUP(A1780,'CENTRO DE COSTOS'!A:D,4,FALSE)</f>
        <v>JUAN SEBASTIÁN RÍOS CASTRILLÓN</v>
      </c>
      <c r="C1780" s="94" t="str">
        <f>VLOOKUP(A1780,'CENTRO DE COSTOS'!A:D,2,FALSE)</f>
        <v>0004-0005</v>
      </c>
      <c r="D1780" s="8">
        <v>5318</v>
      </c>
      <c r="E1780" s="8">
        <v>2781919</v>
      </c>
      <c r="F1780" s="8">
        <v>28495</v>
      </c>
      <c r="G1780" s="8" t="s">
        <v>6241</v>
      </c>
      <c r="H1780" s="8" t="s">
        <v>249</v>
      </c>
      <c r="I1780" s="8" t="s">
        <v>1474</v>
      </c>
      <c r="J1780" s="8" t="s">
        <v>13386</v>
      </c>
      <c r="K1780" s="8" t="s">
        <v>160</v>
      </c>
      <c r="L1780" s="8" t="s">
        <v>13387</v>
      </c>
      <c r="M1780" s="183">
        <v>45923.553472222222</v>
      </c>
      <c r="N1780" s="183">
        <v>45927.465277777781</v>
      </c>
      <c r="O1780" s="8"/>
      <c r="P1780" s="8" t="s">
        <v>8318</v>
      </c>
      <c r="Q1780" s="8" t="s">
        <v>8318</v>
      </c>
      <c r="R1780" s="8" t="s">
        <v>6245</v>
      </c>
      <c r="S1780" s="8" t="s">
        <v>6245</v>
      </c>
      <c r="T1780" s="8" t="s">
        <v>6246</v>
      </c>
      <c r="U1780" s="8" t="s">
        <v>7731</v>
      </c>
      <c r="V1780" s="8" t="s">
        <v>13388</v>
      </c>
      <c r="W1780" s="8" t="s">
        <v>165</v>
      </c>
      <c r="X1780" s="8"/>
      <c r="Y1780" s="94" t="str">
        <f>VLOOKUP(D1780,TIPOLOGIA!A:F,6,0)</f>
        <v>TIPO II</v>
      </c>
      <c r="Z1780" s="94" t="str">
        <f>VLOOKUP(D1780,TIPOLOGIA!A:F,5,0)</f>
        <v>TERRESTRE</v>
      </c>
      <c r="AA1780" s="8" t="s">
        <v>1483</v>
      </c>
      <c r="AB1780" s="8">
        <v>1</v>
      </c>
      <c r="AC1780" s="86">
        <f>IF(W1780="SOPORTE_TELEFÓNICO",'BASE LIQUIDACION REDEBAN 2025'!$B$19,IF(AND(W1780="VISITA_TÉCNICA",Y1780="TIPO II"),'BASE LIQUIDACION REDEBAN 2025'!$B$18,'BASE LIQUIDACION REDEBAN 2025'!$B$17))</f>
        <v>67654.12000000001</v>
      </c>
      <c r="AD1780" s="86">
        <v>0</v>
      </c>
      <c r="AE1780" s="86">
        <f t="shared" si="27"/>
        <v>67654.12000000001</v>
      </c>
      <c r="AG1780" s="78"/>
    </row>
    <row r="1781" spans="1:33" s="49" customFormat="1">
      <c r="A1781" s="8" t="s">
        <v>76</v>
      </c>
      <c r="B1781" s="94" t="str">
        <f>VLOOKUP(A1781,'CENTRO DE COSTOS'!A:D,4,FALSE)</f>
        <v>DIEGO FERNANDO HENAO CARDONA</v>
      </c>
      <c r="C1781" s="94" t="str">
        <f>VLOOKUP(A1781,'CENTRO DE COSTOS'!A:D,2,FALSE)</f>
        <v>0004-0003</v>
      </c>
      <c r="D1781" s="8">
        <v>76001</v>
      </c>
      <c r="E1781" s="8">
        <v>2793155</v>
      </c>
      <c r="F1781" s="8">
        <v>71642</v>
      </c>
      <c r="G1781" s="8" t="s">
        <v>6241</v>
      </c>
      <c r="H1781" s="8" t="s">
        <v>232</v>
      </c>
      <c r="I1781" s="8" t="s">
        <v>76</v>
      </c>
      <c r="J1781" s="8" t="s">
        <v>9169</v>
      </c>
      <c r="K1781" s="8" t="s">
        <v>160</v>
      </c>
      <c r="L1781" s="8" t="s">
        <v>13389</v>
      </c>
      <c r="M1781" s="183">
        <v>45925.456944444442</v>
      </c>
      <c r="N1781" s="183">
        <v>45927.466666666667</v>
      </c>
      <c r="O1781" s="8"/>
      <c r="P1781" s="8" t="s">
        <v>8318</v>
      </c>
      <c r="Q1781" s="8" t="s">
        <v>8318</v>
      </c>
      <c r="R1781" s="8" t="s">
        <v>6245</v>
      </c>
      <c r="S1781" s="8" t="s">
        <v>6245</v>
      </c>
      <c r="T1781" s="8" t="s">
        <v>6246</v>
      </c>
      <c r="U1781" s="8" t="s">
        <v>7731</v>
      </c>
      <c r="V1781" s="8" t="s">
        <v>13390</v>
      </c>
      <c r="W1781" s="8" t="s">
        <v>165</v>
      </c>
      <c r="X1781" s="8"/>
      <c r="Y1781" s="94" t="str">
        <f>VLOOKUP(D1781,TIPOLOGIA!A:F,6,0)</f>
        <v>TIPO I</v>
      </c>
      <c r="Z1781" s="94" t="str">
        <f>VLOOKUP(D1781,TIPOLOGIA!A:F,5,0)</f>
        <v>TERRESTRE</v>
      </c>
      <c r="AA1781" s="8" t="s">
        <v>521</v>
      </c>
      <c r="AB1781" s="8">
        <v>1</v>
      </c>
      <c r="AC1781" s="86">
        <f>IF(W1781="SOPORTE_TELEFÓNICO",'BASE LIQUIDACION REDEBAN 2025'!$B$19,IF(AND(W1781="VISITA_TÉCNICA",Y1781="TIPO II"),'BASE LIQUIDACION REDEBAN 2025'!$B$18,'BASE LIQUIDACION REDEBAN 2025'!$B$17))</f>
        <v>35779.500569199998</v>
      </c>
      <c r="AD1781" s="86">
        <v>0</v>
      </c>
      <c r="AE1781" s="86">
        <f t="shared" si="27"/>
        <v>35779.500569199998</v>
      </c>
      <c r="AG1781" s="78"/>
    </row>
    <row r="1782" spans="1:33" s="49" customFormat="1">
      <c r="A1782" s="8" t="s">
        <v>91</v>
      </c>
      <c r="B1782" s="94" t="str">
        <f>VLOOKUP(A1782,'CENTRO DE COSTOS'!A:D,4,FALSE)</f>
        <v>JOSE MAURICIO HERNANDEZ ROJAS</v>
      </c>
      <c r="C1782" s="94" t="str">
        <f>VLOOKUP(A1782,'CENTRO DE COSTOS'!A:D,2,FALSE)</f>
        <v>0004-0001</v>
      </c>
      <c r="D1782" s="8">
        <v>23001</v>
      </c>
      <c r="E1782" s="8">
        <v>2793270</v>
      </c>
      <c r="F1782" s="8">
        <v>80897</v>
      </c>
      <c r="G1782" s="8" t="s">
        <v>6241</v>
      </c>
      <c r="H1782" s="8" t="s">
        <v>193</v>
      </c>
      <c r="I1782" s="8" t="s">
        <v>91</v>
      </c>
      <c r="J1782" s="8" t="s">
        <v>13391</v>
      </c>
      <c r="K1782" s="8" t="s">
        <v>160</v>
      </c>
      <c r="L1782" s="8" t="s">
        <v>13392</v>
      </c>
      <c r="M1782" s="183">
        <v>45925.461805555547</v>
      </c>
      <c r="N1782" s="183">
        <v>45927.479861111111</v>
      </c>
      <c r="O1782" s="8"/>
      <c r="P1782" s="8" t="s">
        <v>8318</v>
      </c>
      <c r="Q1782" s="8" t="s">
        <v>8318</v>
      </c>
      <c r="R1782" s="8" t="s">
        <v>162</v>
      </c>
      <c r="S1782" s="8" t="s">
        <v>162</v>
      </c>
      <c r="T1782" s="8" t="s">
        <v>6246</v>
      </c>
      <c r="U1782" s="8" t="s">
        <v>7731</v>
      </c>
      <c r="V1782" s="8" t="s">
        <v>13393</v>
      </c>
      <c r="W1782" s="8" t="s">
        <v>165</v>
      </c>
      <c r="X1782" s="8"/>
      <c r="Y1782" s="94" t="str">
        <f>VLOOKUP(D1782,TIPOLOGIA!A:F,6,0)</f>
        <v>TIPO I</v>
      </c>
      <c r="Z1782" s="94" t="str">
        <f>VLOOKUP(D1782,TIPOLOGIA!A:F,5,0)</f>
        <v>TERRESTRE</v>
      </c>
      <c r="AA1782" s="8" t="s">
        <v>1084</v>
      </c>
      <c r="AB1782" s="8">
        <v>1</v>
      </c>
      <c r="AC1782" s="86">
        <f>IF(W1782="SOPORTE_TELEFÓNICO",'BASE LIQUIDACION REDEBAN 2025'!$B$19,IF(AND(W1782="VISITA_TÉCNICA",Y1782="TIPO II"),'BASE LIQUIDACION REDEBAN 2025'!$B$18,'BASE LIQUIDACION REDEBAN 2025'!$B$17))</f>
        <v>35779.500569199998</v>
      </c>
      <c r="AD1782" s="86">
        <v>0</v>
      </c>
      <c r="AE1782" s="86">
        <f t="shared" si="27"/>
        <v>35779.500569199998</v>
      </c>
      <c r="AG1782" s="78"/>
    </row>
    <row r="1783" spans="1:33" s="49" customFormat="1">
      <c r="A1783" s="8" t="s">
        <v>87</v>
      </c>
      <c r="B1783" s="94" t="str">
        <f>VLOOKUP(A1783,'CENTRO DE COSTOS'!A:D,4,FALSE)</f>
        <v>DIEGO FERNANDO HENAO CARDONA</v>
      </c>
      <c r="C1783" s="94" t="str">
        <f>VLOOKUP(A1783,'CENTRO DE COSTOS'!A:D,2,FALSE)</f>
        <v>0004-0002</v>
      </c>
      <c r="D1783" s="8">
        <v>17486</v>
      </c>
      <c r="E1783" s="8">
        <v>2780227</v>
      </c>
      <c r="F1783" s="8">
        <v>79326</v>
      </c>
      <c r="G1783" s="8" t="s">
        <v>6241</v>
      </c>
      <c r="H1783" s="8" t="s">
        <v>269</v>
      </c>
      <c r="I1783" s="8" t="s">
        <v>13394</v>
      </c>
      <c r="J1783" s="8" t="s">
        <v>13395</v>
      </c>
      <c r="K1783" s="8" t="s">
        <v>160</v>
      </c>
      <c r="L1783" s="8" t="s">
        <v>13396</v>
      </c>
      <c r="M1783" s="183">
        <v>45923.435416666667</v>
      </c>
      <c r="N1783" s="183">
        <v>45927.482638888891</v>
      </c>
      <c r="O1783" s="8"/>
      <c r="P1783" s="8" t="s">
        <v>8318</v>
      </c>
      <c r="Q1783" s="8" t="s">
        <v>8318</v>
      </c>
      <c r="R1783" s="8" t="s">
        <v>6245</v>
      </c>
      <c r="S1783" s="8" t="s">
        <v>6245</v>
      </c>
      <c r="T1783" s="8" t="s">
        <v>6246</v>
      </c>
      <c r="U1783" s="8" t="s">
        <v>7731</v>
      </c>
      <c r="V1783" s="8" t="s">
        <v>13397</v>
      </c>
      <c r="W1783" s="8" t="s">
        <v>165</v>
      </c>
      <c r="X1783" s="8"/>
      <c r="Y1783" s="94" t="str">
        <f>VLOOKUP(D1783,TIPOLOGIA!A:F,6,0)</f>
        <v>TIPO II</v>
      </c>
      <c r="Z1783" s="94" t="str">
        <f>VLOOKUP(D1783,TIPOLOGIA!A:F,5,0)</f>
        <v>TERRESTRE</v>
      </c>
      <c r="AA1783" s="8" t="s">
        <v>287</v>
      </c>
      <c r="AB1783" s="8">
        <v>1</v>
      </c>
      <c r="AC1783" s="86">
        <f>IF(W1783="SOPORTE_TELEFÓNICO",'BASE LIQUIDACION REDEBAN 2025'!$B$19,IF(AND(W1783="VISITA_TÉCNICA",Y1783="TIPO II"),'BASE LIQUIDACION REDEBAN 2025'!$B$18,'BASE LIQUIDACION REDEBAN 2025'!$B$17))</f>
        <v>67654.12000000001</v>
      </c>
      <c r="AD1783" s="86">
        <v>0</v>
      </c>
      <c r="AE1783" s="86">
        <f t="shared" ref="AE1783:AE1844" si="28">IF(W1783="VISITA_TÉCNICA",AC1783*AB1783,AC1783)</f>
        <v>67654.12000000001</v>
      </c>
      <c r="AG1783" s="78"/>
    </row>
    <row r="1784" spans="1:33" s="49" customFormat="1">
      <c r="A1784" s="8" t="s">
        <v>90</v>
      </c>
      <c r="B1784" s="94" t="str">
        <f>VLOOKUP(A1784,'CENTRO DE COSTOS'!A:D,4,FALSE)</f>
        <v>JUAN SEBASTIÁN RÍOS CASTRILLÓN</v>
      </c>
      <c r="C1784" s="94" t="str">
        <f>VLOOKUP(A1784,'CENTRO DE COSTOS'!A:D,2,FALSE)</f>
        <v>0004-0005</v>
      </c>
      <c r="D1784" s="8">
        <v>5615</v>
      </c>
      <c r="E1784" s="8">
        <v>2785867</v>
      </c>
      <c r="F1784" s="8">
        <v>59316</v>
      </c>
      <c r="G1784" s="8" t="s">
        <v>6241</v>
      </c>
      <c r="H1784" s="8" t="s">
        <v>249</v>
      </c>
      <c r="I1784" s="8" t="s">
        <v>1026</v>
      </c>
      <c r="J1784" s="8" t="s">
        <v>9056</v>
      </c>
      <c r="K1784" s="8" t="s">
        <v>160</v>
      </c>
      <c r="L1784" s="8" t="s">
        <v>13398</v>
      </c>
      <c r="M1784" s="183">
        <v>45924.380555555559</v>
      </c>
      <c r="N1784" s="183">
        <v>45927.488194444442</v>
      </c>
      <c r="O1784" s="8"/>
      <c r="P1784" s="8" t="s">
        <v>8318</v>
      </c>
      <c r="Q1784" s="8" t="s">
        <v>8318</v>
      </c>
      <c r="R1784" s="8" t="s">
        <v>243</v>
      </c>
      <c r="S1784" s="8" t="s">
        <v>365</v>
      </c>
      <c r="T1784" s="8" t="s">
        <v>6246</v>
      </c>
      <c r="U1784" s="8" t="s">
        <v>7731</v>
      </c>
      <c r="V1784" s="8" t="s">
        <v>13399</v>
      </c>
      <c r="W1784" s="8" t="s">
        <v>165</v>
      </c>
      <c r="X1784" s="8"/>
      <c r="Y1784" s="94" t="str">
        <f>VLOOKUP(D1784,TIPOLOGIA!A:F,6,0)</f>
        <v>TIPO II</v>
      </c>
      <c r="Z1784" s="94" t="str">
        <f>VLOOKUP(D1784,TIPOLOGIA!A:F,5,0)</f>
        <v>TERRESTRE</v>
      </c>
      <c r="AA1784" s="8" t="s">
        <v>1483</v>
      </c>
      <c r="AB1784" s="8">
        <v>1</v>
      </c>
      <c r="AC1784" s="86">
        <f>IF(W1784="SOPORTE_TELEFÓNICO",'BASE LIQUIDACION REDEBAN 2025'!$B$19,IF(AND(W1784="VISITA_TÉCNICA",Y1784="TIPO II"),'BASE LIQUIDACION REDEBAN 2025'!$B$18,'BASE LIQUIDACION REDEBAN 2025'!$B$17))</f>
        <v>67654.12000000001</v>
      </c>
      <c r="AD1784" s="86">
        <v>0</v>
      </c>
      <c r="AE1784" s="86">
        <f t="shared" si="28"/>
        <v>67654.12000000001</v>
      </c>
      <c r="AG1784" s="78"/>
    </row>
    <row r="1785" spans="1:33" s="49" customFormat="1">
      <c r="A1785" s="8" t="s">
        <v>68</v>
      </c>
      <c r="B1785" s="94" t="str">
        <f>VLOOKUP(A1785,'CENTRO DE COSTOS'!A:D,4,FALSE)</f>
        <v>WILLIAM ASDRUBAL ROZO ROZO</v>
      </c>
      <c r="C1785" s="94" t="str">
        <f>VLOOKUP(A1785,'CENTRO DE COSTOS'!A:D,2,FALSE)</f>
        <v>0004-0004</v>
      </c>
      <c r="D1785" s="8">
        <v>25754</v>
      </c>
      <c r="E1785" s="8">
        <v>2796554</v>
      </c>
      <c r="F1785" s="8">
        <v>49558</v>
      </c>
      <c r="G1785" s="8" t="s">
        <v>6241</v>
      </c>
      <c r="H1785" s="8" t="s">
        <v>417</v>
      </c>
      <c r="I1785" s="8" t="s">
        <v>418</v>
      </c>
      <c r="J1785" s="8" t="s">
        <v>13400</v>
      </c>
      <c r="K1785" s="8" t="s">
        <v>160</v>
      </c>
      <c r="L1785" s="8" t="s">
        <v>13401</v>
      </c>
      <c r="M1785" s="183">
        <v>45926.333333333343</v>
      </c>
      <c r="N1785" s="183">
        <v>45927.490277777782</v>
      </c>
      <c r="O1785" s="8"/>
      <c r="P1785" s="8" t="s">
        <v>8318</v>
      </c>
      <c r="Q1785" s="8" t="s">
        <v>8318</v>
      </c>
      <c r="R1785" s="8" t="s">
        <v>6245</v>
      </c>
      <c r="S1785" s="8" t="s">
        <v>6245</v>
      </c>
      <c r="T1785" s="8" t="s">
        <v>6246</v>
      </c>
      <c r="U1785" s="8" t="s">
        <v>7731</v>
      </c>
      <c r="V1785" s="8" t="s">
        <v>13402</v>
      </c>
      <c r="W1785" s="8" t="s">
        <v>165</v>
      </c>
      <c r="X1785" s="8"/>
      <c r="Y1785" s="94" t="str">
        <f>VLOOKUP(D1785,TIPOLOGIA!A:F,6,0)</f>
        <v>TIPO I</v>
      </c>
      <c r="Z1785" s="94" t="str">
        <f>VLOOKUP(D1785,TIPOLOGIA!A:F,5,0)</f>
        <v>TERRESTRE</v>
      </c>
      <c r="AA1785" s="8" t="s">
        <v>11639</v>
      </c>
      <c r="AB1785" s="8">
        <v>1</v>
      </c>
      <c r="AC1785" s="86">
        <f>IF(W1785="SOPORTE_TELEFÓNICO",'BASE LIQUIDACION REDEBAN 2025'!$B$19,IF(AND(W1785="VISITA_TÉCNICA",Y1785="TIPO II"),'BASE LIQUIDACION REDEBAN 2025'!$B$18,'BASE LIQUIDACION REDEBAN 2025'!$B$17))</f>
        <v>35779.500569199998</v>
      </c>
      <c r="AD1785" s="86">
        <v>0</v>
      </c>
      <c r="AE1785" s="86">
        <f t="shared" si="28"/>
        <v>35779.500569199998</v>
      </c>
      <c r="AG1785" s="78"/>
    </row>
    <row r="1786" spans="1:33" s="49" customFormat="1">
      <c r="A1786" s="8" t="s">
        <v>76</v>
      </c>
      <c r="B1786" s="94" t="str">
        <f>VLOOKUP(A1786,'CENTRO DE COSTOS'!A:D,4,FALSE)</f>
        <v>DIEGO FERNANDO HENAO CARDONA</v>
      </c>
      <c r="C1786" s="94" t="str">
        <f>VLOOKUP(A1786,'CENTRO DE COSTOS'!A:D,2,FALSE)</f>
        <v>0004-0003</v>
      </c>
      <c r="D1786" s="8">
        <v>76001</v>
      </c>
      <c r="E1786" s="8">
        <v>2800472</v>
      </c>
      <c r="F1786" s="8">
        <v>79049</v>
      </c>
      <c r="G1786" s="8" t="s">
        <v>6241</v>
      </c>
      <c r="H1786" s="8" t="s">
        <v>232</v>
      </c>
      <c r="I1786" s="8" t="s">
        <v>76</v>
      </c>
      <c r="J1786" s="8" t="s">
        <v>13403</v>
      </c>
      <c r="K1786" s="8" t="s">
        <v>160</v>
      </c>
      <c r="L1786" s="8" t="s">
        <v>13404</v>
      </c>
      <c r="M1786" s="183">
        <v>45926.592361111107</v>
      </c>
      <c r="N1786" s="183">
        <v>45927.493750000001</v>
      </c>
      <c r="O1786" s="8"/>
      <c r="P1786" s="8" t="s">
        <v>8318</v>
      </c>
      <c r="Q1786" s="8" t="s">
        <v>8318</v>
      </c>
      <c r="R1786" s="8" t="s">
        <v>6245</v>
      </c>
      <c r="S1786" s="8" t="s">
        <v>6245</v>
      </c>
      <c r="T1786" s="8" t="s">
        <v>6246</v>
      </c>
      <c r="U1786" s="8" t="s">
        <v>7731</v>
      </c>
      <c r="V1786" s="8" t="s">
        <v>13405</v>
      </c>
      <c r="W1786" s="8" t="s">
        <v>165</v>
      </c>
      <c r="X1786" s="8"/>
      <c r="Y1786" s="94" t="str">
        <f>VLOOKUP(D1786,TIPOLOGIA!A:F,6,0)</f>
        <v>TIPO I</v>
      </c>
      <c r="Z1786" s="94" t="str">
        <f>VLOOKUP(D1786,TIPOLOGIA!A:F,5,0)</f>
        <v>TERRESTRE</v>
      </c>
      <c r="AA1786" s="8" t="s">
        <v>1200</v>
      </c>
      <c r="AB1786" s="8">
        <v>1</v>
      </c>
      <c r="AC1786" s="86">
        <f>IF(W1786="SOPORTE_TELEFÓNICO",'BASE LIQUIDACION REDEBAN 2025'!$B$19,IF(AND(W1786="VISITA_TÉCNICA",Y1786="TIPO II"),'BASE LIQUIDACION REDEBAN 2025'!$B$18,'BASE LIQUIDACION REDEBAN 2025'!$B$17))</f>
        <v>35779.500569199998</v>
      </c>
      <c r="AD1786" s="86">
        <v>0</v>
      </c>
      <c r="AE1786" s="86">
        <f t="shared" si="28"/>
        <v>35779.500569199998</v>
      </c>
      <c r="AG1786" s="78"/>
    </row>
    <row r="1787" spans="1:33" s="49" customFormat="1">
      <c r="A1787" s="8" t="s">
        <v>86</v>
      </c>
      <c r="B1787" s="94" t="str">
        <f>VLOOKUP(A1787,'CENTRO DE COSTOS'!A:D,4,FALSE)</f>
        <v>KEVIN ALEXIS CORZO BUSTOS</v>
      </c>
      <c r="C1787" s="94" t="str">
        <f>VLOOKUP(A1787,'CENTRO DE COSTOS'!A:D,2,FALSE)</f>
        <v>0004-0007</v>
      </c>
      <c r="D1787" s="8">
        <v>73001</v>
      </c>
      <c r="E1787" s="8">
        <v>2800498</v>
      </c>
      <c r="F1787" s="8">
        <v>67848</v>
      </c>
      <c r="G1787" s="8" t="s">
        <v>6241</v>
      </c>
      <c r="H1787" s="8" t="s">
        <v>494</v>
      </c>
      <c r="I1787" s="8" t="s">
        <v>86</v>
      </c>
      <c r="J1787" s="8" t="s">
        <v>13406</v>
      </c>
      <c r="K1787" s="8" t="s">
        <v>160</v>
      </c>
      <c r="L1787" s="8" t="s">
        <v>13407</v>
      </c>
      <c r="M1787" s="183">
        <v>45926.598611111112</v>
      </c>
      <c r="N1787" s="183">
        <v>45927.495833333327</v>
      </c>
      <c r="O1787" s="8"/>
      <c r="P1787" s="8" t="s">
        <v>8318</v>
      </c>
      <c r="Q1787" s="8" t="s">
        <v>8318</v>
      </c>
      <c r="R1787" s="8" t="s">
        <v>357</v>
      </c>
      <c r="S1787" s="8" t="s">
        <v>7751</v>
      </c>
      <c r="T1787" s="8" t="s">
        <v>6246</v>
      </c>
      <c r="U1787" s="8" t="s">
        <v>7731</v>
      </c>
      <c r="V1787" s="8" t="s">
        <v>13408</v>
      </c>
      <c r="W1787" s="8" t="s">
        <v>165</v>
      </c>
      <c r="X1787" s="8"/>
      <c r="Y1787" s="94" t="str">
        <f>VLOOKUP(D1787,TIPOLOGIA!A:F,6,0)</f>
        <v>TIPO I</v>
      </c>
      <c r="Z1787" s="94" t="str">
        <f>VLOOKUP(D1787,TIPOLOGIA!A:F,5,0)</f>
        <v>TERRESTRE</v>
      </c>
      <c r="AA1787" s="8" t="s">
        <v>503</v>
      </c>
      <c r="AB1787" s="8">
        <v>1</v>
      </c>
      <c r="AC1787" s="86">
        <f>IF(W1787="SOPORTE_TELEFÓNICO",'BASE LIQUIDACION REDEBAN 2025'!$B$19,IF(AND(W1787="VISITA_TÉCNICA",Y1787="TIPO II"),'BASE LIQUIDACION REDEBAN 2025'!$B$18,'BASE LIQUIDACION REDEBAN 2025'!$B$17))</f>
        <v>35779.500569199998</v>
      </c>
      <c r="AD1787" s="86">
        <v>0</v>
      </c>
      <c r="AE1787" s="86">
        <f t="shared" si="28"/>
        <v>35779.500569199998</v>
      </c>
      <c r="AG1787" s="78"/>
    </row>
    <row r="1788" spans="1:33" s="49" customFormat="1">
      <c r="A1788" s="8" t="s">
        <v>76</v>
      </c>
      <c r="B1788" s="94" t="str">
        <f>VLOOKUP(A1788,'CENTRO DE COSTOS'!A:D,4,FALSE)</f>
        <v>DIEGO FERNANDO HENAO CARDONA</v>
      </c>
      <c r="C1788" s="94" t="str">
        <f>VLOOKUP(A1788,'CENTRO DE COSTOS'!A:D,2,FALSE)</f>
        <v>0004-0003</v>
      </c>
      <c r="D1788" s="8">
        <v>76001</v>
      </c>
      <c r="E1788" s="8">
        <v>2795776</v>
      </c>
      <c r="F1788" s="8">
        <v>79177</v>
      </c>
      <c r="G1788" s="8" t="s">
        <v>6241</v>
      </c>
      <c r="H1788" s="8" t="s">
        <v>232</v>
      </c>
      <c r="I1788" s="8" t="s">
        <v>76</v>
      </c>
      <c r="J1788" s="8" t="s">
        <v>13409</v>
      </c>
      <c r="K1788" s="8" t="s">
        <v>160</v>
      </c>
      <c r="L1788" s="8" t="s">
        <v>13410</v>
      </c>
      <c r="M1788" s="183">
        <v>45925.690972222219</v>
      </c>
      <c r="N1788" s="183">
        <v>45927.499305555553</v>
      </c>
      <c r="O1788" s="8"/>
      <c r="P1788" s="8" t="s">
        <v>8318</v>
      </c>
      <c r="Q1788" s="8" t="s">
        <v>8318</v>
      </c>
      <c r="R1788" s="8" t="s">
        <v>162</v>
      </c>
      <c r="S1788" s="8" t="s">
        <v>162</v>
      </c>
      <c r="T1788" s="8" t="s">
        <v>6246</v>
      </c>
      <c r="U1788" s="8" t="s">
        <v>7731</v>
      </c>
      <c r="V1788" s="8" t="s">
        <v>13411</v>
      </c>
      <c r="W1788" s="8" t="s">
        <v>165</v>
      </c>
      <c r="X1788" s="8"/>
      <c r="Y1788" s="94" t="str">
        <f>VLOOKUP(D1788,TIPOLOGIA!A:F,6,0)</f>
        <v>TIPO I</v>
      </c>
      <c r="Z1788" s="94" t="str">
        <f>VLOOKUP(D1788,TIPOLOGIA!A:F,5,0)</f>
        <v>TERRESTRE</v>
      </c>
      <c r="AA1788" s="8" t="s">
        <v>346</v>
      </c>
      <c r="AB1788" s="8">
        <v>1</v>
      </c>
      <c r="AC1788" s="86">
        <f>IF(W1788="SOPORTE_TELEFÓNICO",'BASE LIQUIDACION REDEBAN 2025'!$B$19,IF(AND(W1788="VISITA_TÉCNICA",Y1788="TIPO II"),'BASE LIQUIDACION REDEBAN 2025'!$B$18,'BASE LIQUIDACION REDEBAN 2025'!$B$17))</f>
        <v>35779.500569199998</v>
      </c>
      <c r="AD1788" s="86">
        <v>0</v>
      </c>
      <c r="AE1788" s="86">
        <f t="shared" si="28"/>
        <v>35779.500569199998</v>
      </c>
      <c r="AG1788" s="78"/>
    </row>
    <row r="1789" spans="1:33" s="49" customFormat="1">
      <c r="A1789" s="8" t="s">
        <v>72</v>
      </c>
      <c r="B1789" s="94" t="str">
        <f>VLOOKUP(A1789,'CENTRO DE COSTOS'!A:D,4,FALSE)</f>
        <v>MIGUEL JULIÁN HERNÁNDEZ GUARÍN</v>
      </c>
      <c r="C1789" s="94" t="str">
        <f>VLOOKUP(A1789,'CENTRO DE COSTOS'!A:D,2,FALSE)</f>
        <v>0004-0008</v>
      </c>
      <c r="D1789" s="8">
        <v>68001</v>
      </c>
      <c r="E1789" s="8">
        <v>2800649</v>
      </c>
      <c r="F1789" s="8">
        <v>66436</v>
      </c>
      <c r="G1789" s="8" t="s">
        <v>6241</v>
      </c>
      <c r="H1789" s="8" t="s">
        <v>224</v>
      </c>
      <c r="I1789" s="8" t="s">
        <v>72</v>
      </c>
      <c r="J1789" s="8" t="s">
        <v>13412</v>
      </c>
      <c r="K1789" s="8" t="s">
        <v>160</v>
      </c>
      <c r="L1789" s="8" t="s">
        <v>13413</v>
      </c>
      <c r="M1789" s="183">
        <v>45926.604861111111</v>
      </c>
      <c r="N1789" s="183">
        <v>45927.503472222219</v>
      </c>
      <c r="O1789" s="8"/>
      <c r="P1789" s="8" t="s">
        <v>8318</v>
      </c>
      <c r="Q1789" s="8" t="s">
        <v>8318</v>
      </c>
      <c r="R1789" s="8" t="s">
        <v>6245</v>
      </c>
      <c r="S1789" s="8" t="s">
        <v>6245</v>
      </c>
      <c r="T1789" s="8" t="s">
        <v>6246</v>
      </c>
      <c r="U1789" s="8" t="s">
        <v>7731</v>
      </c>
      <c r="V1789" s="8" t="s">
        <v>13414</v>
      </c>
      <c r="W1789" s="8" t="s">
        <v>165</v>
      </c>
      <c r="X1789" s="8"/>
      <c r="Y1789" s="94" t="str">
        <f>VLOOKUP(D1789,TIPOLOGIA!A:F,6,0)</f>
        <v>TIPO I</v>
      </c>
      <c r="Z1789" s="94" t="str">
        <f>VLOOKUP(D1789,TIPOLOGIA!A:F,5,0)</f>
        <v>TERRESTRE</v>
      </c>
      <c r="AA1789" s="8" t="s">
        <v>1400</v>
      </c>
      <c r="AB1789" s="8">
        <v>1</v>
      </c>
      <c r="AC1789" s="86">
        <f>IF(W1789="SOPORTE_TELEFÓNICO",'BASE LIQUIDACION REDEBAN 2025'!$B$19,IF(AND(W1789="VISITA_TÉCNICA",Y1789="TIPO II"),'BASE LIQUIDACION REDEBAN 2025'!$B$18,'BASE LIQUIDACION REDEBAN 2025'!$B$17))</f>
        <v>35779.500569199998</v>
      </c>
      <c r="AD1789" s="86">
        <v>0</v>
      </c>
      <c r="AE1789" s="86">
        <f t="shared" si="28"/>
        <v>35779.500569199998</v>
      </c>
      <c r="AG1789" s="78"/>
    </row>
    <row r="1790" spans="1:33" s="49" customFormat="1">
      <c r="A1790" s="8" t="s">
        <v>98</v>
      </c>
      <c r="B1790" s="94" t="str">
        <f>VLOOKUP(A1790,'CENTRO DE COSTOS'!A:D,4,FALSE)</f>
        <v>MIGUEL JULIÁN HERNÁNDEZ GUARÍN</v>
      </c>
      <c r="C1790" s="94" t="str">
        <f>VLOOKUP(A1790,'CENTRO DE COSTOS'!A:D,2,FALSE)</f>
        <v>0004-0008</v>
      </c>
      <c r="D1790" s="8">
        <v>15407</v>
      </c>
      <c r="E1790" s="8">
        <v>2801029</v>
      </c>
      <c r="F1790" s="8">
        <v>28981</v>
      </c>
      <c r="G1790" s="8" t="s">
        <v>6241</v>
      </c>
      <c r="H1790" s="8" t="s">
        <v>406</v>
      </c>
      <c r="I1790" s="8" t="s">
        <v>13415</v>
      </c>
      <c r="J1790" s="8" t="s">
        <v>13416</v>
      </c>
      <c r="K1790" s="8" t="s">
        <v>160</v>
      </c>
      <c r="L1790" s="8" t="s">
        <v>13417</v>
      </c>
      <c r="M1790" s="183">
        <v>45926.623611111107</v>
      </c>
      <c r="N1790" s="183">
        <v>45927.511805555558</v>
      </c>
      <c r="O1790" s="8"/>
      <c r="P1790" s="8" t="s">
        <v>8318</v>
      </c>
      <c r="Q1790" s="8" t="s">
        <v>8318</v>
      </c>
      <c r="R1790" s="8" t="s">
        <v>6245</v>
      </c>
      <c r="S1790" s="8" t="s">
        <v>6245</v>
      </c>
      <c r="T1790" s="8" t="s">
        <v>6246</v>
      </c>
      <c r="U1790" s="8" t="s">
        <v>7731</v>
      </c>
      <c r="V1790" s="8" t="s">
        <v>13418</v>
      </c>
      <c r="W1790" s="8" t="s">
        <v>165</v>
      </c>
      <c r="X1790" s="8"/>
      <c r="Y1790" s="94" t="str">
        <f>VLOOKUP(D1790,TIPOLOGIA!A:F,6,0)</f>
        <v>TIPO II</v>
      </c>
      <c r="Z1790" s="94" t="str">
        <f>VLOOKUP(D1790,TIPOLOGIA!A:F,5,0)</f>
        <v>TERRESTRE</v>
      </c>
      <c r="AA1790" s="8" t="s">
        <v>2885</v>
      </c>
      <c r="AB1790" s="8">
        <v>1</v>
      </c>
      <c r="AC1790" s="86">
        <f>IF(W1790="SOPORTE_TELEFÓNICO",'BASE LIQUIDACION REDEBAN 2025'!$B$19,IF(AND(W1790="VISITA_TÉCNICA",Y1790="TIPO II"),'BASE LIQUIDACION REDEBAN 2025'!$B$18,'BASE LIQUIDACION REDEBAN 2025'!$B$17))</f>
        <v>67654.12000000001</v>
      </c>
      <c r="AD1790" s="86">
        <v>0</v>
      </c>
      <c r="AE1790" s="86">
        <f t="shared" si="28"/>
        <v>67654.12000000001</v>
      </c>
      <c r="AG1790" s="78"/>
    </row>
    <row r="1791" spans="1:33" s="49" customFormat="1">
      <c r="A1791" s="8" t="s">
        <v>68</v>
      </c>
      <c r="B1791" s="94" t="str">
        <f>VLOOKUP(A1791,'CENTRO DE COSTOS'!A:D,4,FALSE)</f>
        <v>WILLIAM ASDRUBAL ROZO ROZO</v>
      </c>
      <c r="C1791" s="94" t="str">
        <f>VLOOKUP(A1791,'CENTRO DE COSTOS'!A:D,2,FALSE)</f>
        <v>0004-0004</v>
      </c>
      <c r="D1791" s="8">
        <v>11001</v>
      </c>
      <c r="E1791" s="8">
        <v>2793186</v>
      </c>
      <c r="F1791" s="8">
        <v>29455</v>
      </c>
      <c r="G1791" s="8" t="s">
        <v>6241</v>
      </c>
      <c r="H1791" s="8" t="s">
        <v>417</v>
      </c>
      <c r="I1791" s="8" t="s">
        <v>68</v>
      </c>
      <c r="J1791" s="8" t="s">
        <v>13419</v>
      </c>
      <c r="K1791" s="8" t="s">
        <v>160</v>
      </c>
      <c r="L1791" s="8" t="s">
        <v>13420</v>
      </c>
      <c r="M1791" s="183">
        <v>45925.462500000001</v>
      </c>
      <c r="N1791" s="183">
        <v>45927.526388888888</v>
      </c>
      <c r="O1791" s="8"/>
      <c r="P1791" s="8" t="s">
        <v>8318</v>
      </c>
      <c r="Q1791" s="8" t="s">
        <v>8318</v>
      </c>
      <c r="R1791" s="8" t="s">
        <v>357</v>
      </c>
      <c r="S1791" s="8" t="s">
        <v>7751</v>
      </c>
      <c r="T1791" s="8" t="s">
        <v>6246</v>
      </c>
      <c r="U1791" s="8" t="s">
        <v>7731</v>
      </c>
      <c r="V1791" s="8" t="s">
        <v>13421</v>
      </c>
      <c r="W1791" s="8" t="s">
        <v>165</v>
      </c>
      <c r="X1791" s="8"/>
      <c r="Y1791" s="94" t="str">
        <f>VLOOKUP(D1791,TIPOLOGIA!A:F,6,0)</f>
        <v>TIPO I</v>
      </c>
      <c r="Z1791" s="94" t="str">
        <f>VLOOKUP(D1791,TIPOLOGIA!A:F,5,0)</f>
        <v>TERRESTRE</v>
      </c>
      <c r="AA1791" s="8" t="s">
        <v>1509</v>
      </c>
      <c r="AB1791" s="8">
        <v>1</v>
      </c>
      <c r="AC1791" s="86">
        <f>IF(W1791="SOPORTE_TELEFÓNICO",'BASE LIQUIDACION REDEBAN 2025'!$B$19,IF(AND(W1791="VISITA_TÉCNICA",Y1791="TIPO II"),'BASE LIQUIDACION REDEBAN 2025'!$B$18,'BASE LIQUIDACION REDEBAN 2025'!$B$17))</f>
        <v>35779.500569199998</v>
      </c>
      <c r="AD1791" s="86">
        <v>0</v>
      </c>
      <c r="AE1791" s="86">
        <f t="shared" si="28"/>
        <v>35779.500569199998</v>
      </c>
      <c r="AG1791" s="78"/>
    </row>
    <row r="1792" spans="1:33" s="49" customFormat="1">
      <c r="A1792" s="8" t="s">
        <v>98</v>
      </c>
      <c r="B1792" s="94" t="str">
        <f>VLOOKUP(A1792,'CENTRO DE COSTOS'!A:D,4,FALSE)</f>
        <v>MIGUEL JULIÁN HERNÁNDEZ GUARÍN</v>
      </c>
      <c r="C1792" s="94" t="str">
        <f>VLOOKUP(A1792,'CENTRO DE COSTOS'!A:D,2,FALSE)</f>
        <v>0004-0008</v>
      </c>
      <c r="D1792" s="8">
        <v>15104</v>
      </c>
      <c r="E1792" s="8">
        <v>2801415</v>
      </c>
      <c r="F1792" s="8">
        <v>77036</v>
      </c>
      <c r="G1792" s="8" t="s">
        <v>6241</v>
      </c>
      <c r="H1792" s="8" t="s">
        <v>406</v>
      </c>
      <c r="I1792" s="8" t="s">
        <v>406</v>
      </c>
      <c r="J1792" s="8" t="s">
        <v>13422</v>
      </c>
      <c r="K1792" s="8" t="s">
        <v>160</v>
      </c>
      <c r="L1792" s="8" t="s">
        <v>13423</v>
      </c>
      <c r="M1792" s="183">
        <v>45926.666666666657</v>
      </c>
      <c r="N1792" s="183">
        <v>45927.529861111107</v>
      </c>
      <c r="O1792" s="8"/>
      <c r="P1792" s="8" t="s">
        <v>8318</v>
      </c>
      <c r="Q1792" s="8" t="s">
        <v>8318</v>
      </c>
      <c r="R1792" s="8" t="s">
        <v>6245</v>
      </c>
      <c r="S1792" s="8" t="s">
        <v>6245</v>
      </c>
      <c r="T1792" s="8" t="s">
        <v>6246</v>
      </c>
      <c r="U1792" s="8" t="s">
        <v>7731</v>
      </c>
      <c r="V1792" s="8" t="s">
        <v>13424</v>
      </c>
      <c r="W1792" s="8" t="s">
        <v>8320</v>
      </c>
      <c r="X1792" s="8"/>
      <c r="Y1792" s="94" t="str">
        <f>VLOOKUP(D1792,TIPOLOGIA!A:F,6,0)</f>
        <v>TIPO II</v>
      </c>
      <c r="Z1792" s="94" t="str">
        <f>VLOOKUP(D1792,TIPOLOGIA!A:F,5,0)</f>
        <v>TERRESTRE</v>
      </c>
      <c r="AA1792" s="8" t="s">
        <v>411</v>
      </c>
      <c r="AB1792" s="8">
        <v>0</v>
      </c>
      <c r="AC1792" s="86">
        <f>IF(W1792="SOPORTE_TELEFÓNICO",'BASE LIQUIDACION REDEBAN 2025'!$B$19,IF(AND(W1792="VISITA_TÉCNICA",Y1792="TIPO II"),'BASE LIQUIDACION REDEBAN 2025'!$B$18,'BASE LIQUIDACION REDEBAN 2025'!$B$17))</f>
        <v>35779.500569199998</v>
      </c>
      <c r="AD1792" s="86">
        <v>0</v>
      </c>
      <c r="AE1792" s="86">
        <f t="shared" si="28"/>
        <v>35779.500569199998</v>
      </c>
      <c r="AG1792" s="78"/>
    </row>
    <row r="1793" spans="1:33" s="49" customFormat="1">
      <c r="A1793" s="8" t="s">
        <v>76</v>
      </c>
      <c r="B1793" s="94" t="str">
        <f>VLOOKUP(A1793,'CENTRO DE COSTOS'!A:D,4,FALSE)</f>
        <v>DIEGO FERNANDO HENAO CARDONA</v>
      </c>
      <c r="C1793" s="94" t="str">
        <f>VLOOKUP(A1793,'CENTRO DE COSTOS'!A:D,2,FALSE)</f>
        <v>0004-0003</v>
      </c>
      <c r="D1793" s="8">
        <v>76001</v>
      </c>
      <c r="E1793" s="8">
        <v>2786359</v>
      </c>
      <c r="F1793" s="8">
        <v>42239</v>
      </c>
      <c r="G1793" s="8" t="s">
        <v>6241</v>
      </c>
      <c r="H1793" s="8" t="s">
        <v>232</v>
      </c>
      <c r="I1793" s="8" t="s">
        <v>76</v>
      </c>
      <c r="J1793" s="8" t="s">
        <v>13425</v>
      </c>
      <c r="K1793" s="8" t="s">
        <v>160</v>
      </c>
      <c r="L1793" s="8" t="s">
        <v>13426</v>
      </c>
      <c r="M1793" s="183">
        <v>45924.413194444453</v>
      </c>
      <c r="N1793" s="183">
        <v>45927.536111111112</v>
      </c>
      <c r="O1793" s="8"/>
      <c r="P1793" s="8" t="s">
        <v>8318</v>
      </c>
      <c r="Q1793" s="8" t="s">
        <v>8318</v>
      </c>
      <c r="R1793" s="8" t="s">
        <v>6245</v>
      </c>
      <c r="S1793" s="8" t="s">
        <v>6245</v>
      </c>
      <c r="T1793" s="8" t="s">
        <v>6246</v>
      </c>
      <c r="U1793" s="8" t="s">
        <v>7731</v>
      </c>
      <c r="V1793" s="8" t="s">
        <v>13427</v>
      </c>
      <c r="W1793" s="8" t="s">
        <v>165</v>
      </c>
      <c r="X1793" s="8"/>
      <c r="Y1793" s="94" t="str">
        <f>VLOOKUP(D1793,TIPOLOGIA!A:F,6,0)</f>
        <v>TIPO I</v>
      </c>
      <c r="Z1793" s="94" t="str">
        <f>VLOOKUP(D1793,TIPOLOGIA!A:F,5,0)</f>
        <v>TERRESTRE</v>
      </c>
      <c r="AA1793" s="8" t="s">
        <v>1348</v>
      </c>
      <c r="AB1793" s="8">
        <v>1</v>
      </c>
      <c r="AC1793" s="86">
        <f>IF(W1793="SOPORTE_TELEFÓNICO",'BASE LIQUIDACION REDEBAN 2025'!$B$19,IF(AND(W1793="VISITA_TÉCNICA",Y1793="TIPO II"),'BASE LIQUIDACION REDEBAN 2025'!$B$18,'BASE LIQUIDACION REDEBAN 2025'!$B$17))</f>
        <v>35779.500569199998</v>
      </c>
      <c r="AD1793" s="86">
        <v>0</v>
      </c>
      <c r="AE1793" s="86">
        <f t="shared" si="28"/>
        <v>35779.500569199998</v>
      </c>
      <c r="AG1793" s="78"/>
    </row>
    <row r="1794" spans="1:33" s="49" customFormat="1">
      <c r="A1794" s="8" t="s">
        <v>80</v>
      </c>
      <c r="B1794" s="94" t="str">
        <f>VLOOKUP(A1794,'CENTRO DE COSTOS'!A:D,4,FALSE)</f>
        <v>JOSE MAURICIO HERNANDEZ ROJAS</v>
      </c>
      <c r="C1794" s="94" t="str">
        <f>VLOOKUP(A1794,'CENTRO DE COSTOS'!A:D,2,FALSE)</f>
        <v>0004-0001</v>
      </c>
      <c r="D1794" s="8">
        <v>13001</v>
      </c>
      <c r="E1794" s="8">
        <v>2793823</v>
      </c>
      <c r="F1794" s="8">
        <v>77068</v>
      </c>
      <c r="G1794" s="8" t="s">
        <v>6241</v>
      </c>
      <c r="H1794" s="8" t="s">
        <v>685</v>
      </c>
      <c r="I1794" s="8" t="s">
        <v>80</v>
      </c>
      <c r="J1794" s="8" t="s">
        <v>13428</v>
      </c>
      <c r="K1794" s="8" t="s">
        <v>160</v>
      </c>
      <c r="L1794" s="8" t="s">
        <v>13429</v>
      </c>
      <c r="M1794" s="183">
        <v>45925.495138888888</v>
      </c>
      <c r="N1794" s="183">
        <v>45927.542361111111</v>
      </c>
      <c r="O1794" s="8"/>
      <c r="P1794" s="8" t="s">
        <v>8318</v>
      </c>
      <c r="Q1794" s="8" t="s">
        <v>8318</v>
      </c>
      <c r="R1794" s="8" t="s">
        <v>6245</v>
      </c>
      <c r="S1794" s="8" t="s">
        <v>6245</v>
      </c>
      <c r="T1794" s="8" t="s">
        <v>6246</v>
      </c>
      <c r="U1794" s="8" t="s">
        <v>7731</v>
      </c>
      <c r="V1794" s="8" t="s">
        <v>13430</v>
      </c>
      <c r="W1794" s="8" t="s">
        <v>165</v>
      </c>
      <c r="X1794" s="8"/>
      <c r="Y1794" s="94" t="str">
        <f>VLOOKUP(D1794,TIPOLOGIA!A:F,6,0)</f>
        <v>TIPO I</v>
      </c>
      <c r="Z1794" s="94" t="str">
        <f>VLOOKUP(D1794,TIPOLOGIA!A:F,5,0)</f>
        <v>TERRESTRE</v>
      </c>
      <c r="AA1794" s="8" t="s">
        <v>690</v>
      </c>
      <c r="AB1794" s="8">
        <v>1</v>
      </c>
      <c r="AC1794" s="86">
        <f>IF(W1794="SOPORTE_TELEFÓNICO",'BASE LIQUIDACION REDEBAN 2025'!$B$19,IF(AND(W1794="VISITA_TÉCNICA",Y1794="TIPO II"),'BASE LIQUIDACION REDEBAN 2025'!$B$18,'BASE LIQUIDACION REDEBAN 2025'!$B$17))</f>
        <v>35779.500569199998</v>
      </c>
      <c r="AD1794" s="86">
        <v>0</v>
      </c>
      <c r="AE1794" s="86">
        <f t="shared" si="28"/>
        <v>35779.500569199998</v>
      </c>
      <c r="AG1794" s="78"/>
    </row>
    <row r="1795" spans="1:33" s="49" customFormat="1">
      <c r="A1795" s="8" t="s">
        <v>100</v>
      </c>
      <c r="B1795" s="94" t="str">
        <f>VLOOKUP(A1795,'CENTRO DE COSTOS'!A:D,4,FALSE)</f>
        <v>KEVIN ALEXIS CORZO BUSTOS</v>
      </c>
      <c r="C1795" s="94" t="str">
        <f>VLOOKUP(A1795,'CENTRO DE COSTOS'!A:D,2,FALSE)</f>
        <v>0004-0007</v>
      </c>
      <c r="D1795" s="8">
        <v>50313</v>
      </c>
      <c r="E1795" s="8">
        <v>2795170</v>
      </c>
      <c r="F1795" s="8">
        <v>80452</v>
      </c>
      <c r="G1795" s="8" t="s">
        <v>6241</v>
      </c>
      <c r="H1795" s="8" t="s">
        <v>216</v>
      </c>
      <c r="I1795" s="8" t="s">
        <v>5613</v>
      </c>
      <c r="J1795" s="8" t="s">
        <v>13431</v>
      </c>
      <c r="K1795" s="8" t="s">
        <v>160</v>
      </c>
      <c r="L1795" s="8" t="s">
        <v>13432</v>
      </c>
      <c r="M1795" s="183">
        <v>45925.644444444442</v>
      </c>
      <c r="N1795" s="183">
        <v>45927.603472222218</v>
      </c>
      <c r="O1795" s="8"/>
      <c r="P1795" s="8" t="s">
        <v>8318</v>
      </c>
      <c r="Q1795" s="8" t="s">
        <v>8318</v>
      </c>
      <c r="R1795" s="8" t="s">
        <v>162</v>
      </c>
      <c r="S1795" s="8" t="s">
        <v>162</v>
      </c>
      <c r="T1795" s="8" t="s">
        <v>6246</v>
      </c>
      <c r="U1795" s="8" t="s">
        <v>7731</v>
      </c>
      <c r="V1795" s="8" t="s">
        <v>13433</v>
      </c>
      <c r="W1795" s="8" t="s">
        <v>165</v>
      </c>
      <c r="X1795" s="8"/>
      <c r="Y1795" s="94" t="str">
        <f>VLOOKUP(D1795,TIPOLOGIA!A:F,6,0)</f>
        <v>TIPO II</v>
      </c>
      <c r="Z1795" s="94" t="str">
        <f>VLOOKUP(D1795,TIPOLOGIA!A:F,5,0)</f>
        <v>TERRESTRE</v>
      </c>
      <c r="AA1795" s="8" t="s">
        <v>1411</v>
      </c>
      <c r="AB1795" s="8">
        <v>1</v>
      </c>
      <c r="AC1795" s="86">
        <f>IF(W1795="SOPORTE_TELEFÓNICO",'BASE LIQUIDACION REDEBAN 2025'!$B$19,IF(AND(W1795="VISITA_TÉCNICA",Y1795="TIPO II"),'BASE LIQUIDACION REDEBAN 2025'!$B$18,'BASE LIQUIDACION REDEBAN 2025'!$B$17))</f>
        <v>67654.12000000001</v>
      </c>
      <c r="AD1795" s="86">
        <v>0</v>
      </c>
      <c r="AE1795" s="86">
        <f t="shared" si="28"/>
        <v>67654.12000000001</v>
      </c>
      <c r="AG1795" s="78"/>
    </row>
    <row r="1796" spans="1:33" s="49" customFormat="1">
      <c r="A1796" s="8" t="s">
        <v>81</v>
      </c>
      <c r="B1796" s="94" t="str">
        <f>VLOOKUP(A1796,'CENTRO DE COSTOS'!A:D,4,FALSE)</f>
        <v>MIGUEL JULIÁN HERNÁNDEZ GUARÍN</v>
      </c>
      <c r="C1796" s="94" t="str">
        <f>VLOOKUP(A1796,'CENTRO DE COSTOS'!A:D,2,FALSE)</f>
        <v>0004-0008</v>
      </c>
      <c r="D1796" s="8">
        <v>54001</v>
      </c>
      <c r="E1796" s="8">
        <v>2800889</v>
      </c>
      <c r="F1796" s="8">
        <v>56122</v>
      </c>
      <c r="G1796" s="8" t="s">
        <v>6241</v>
      </c>
      <c r="H1796" s="8" t="s">
        <v>296</v>
      </c>
      <c r="I1796" s="8" t="s">
        <v>81</v>
      </c>
      <c r="J1796" s="8" t="s">
        <v>13434</v>
      </c>
      <c r="K1796" s="8" t="s">
        <v>160</v>
      </c>
      <c r="L1796" s="8" t="s">
        <v>13435</v>
      </c>
      <c r="M1796" s="183">
        <v>45926.636111111111</v>
      </c>
      <c r="N1796" s="183">
        <v>45927.60833333333</v>
      </c>
      <c r="O1796" s="8"/>
      <c r="P1796" s="8" t="s">
        <v>8318</v>
      </c>
      <c r="Q1796" s="8" t="s">
        <v>8318</v>
      </c>
      <c r="R1796" s="8" t="s">
        <v>162</v>
      </c>
      <c r="S1796" s="8" t="s">
        <v>6245</v>
      </c>
      <c r="T1796" s="8" t="s">
        <v>6246</v>
      </c>
      <c r="U1796" s="8" t="s">
        <v>7731</v>
      </c>
      <c r="V1796" s="8" t="s">
        <v>13436</v>
      </c>
      <c r="W1796" s="8" t="s">
        <v>165</v>
      </c>
      <c r="X1796" s="8"/>
      <c r="Y1796" s="94" t="str">
        <f>VLOOKUP(D1796,TIPOLOGIA!A:F,6,0)</f>
        <v>TIPO I</v>
      </c>
      <c r="Z1796" s="94" t="str">
        <f>VLOOKUP(D1796,TIPOLOGIA!A:F,5,0)</f>
        <v>TERRESTRE</v>
      </c>
      <c r="AA1796" s="8" t="s">
        <v>730</v>
      </c>
      <c r="AB1796" s="8">
        <v>1</v>
      </c>
      <c r="AC1796" s="86">
        <f>IF(W1796="SOPORTE_TELEFÓNICO",'BASE LIQUIDACION REDEBAN 2025'!$B$19,IF(AND(W1796="VISITA_TÉCNICA",Y1796="TIPO II"),'BASE LIQUIDACION REDEBAN 2025'!$B$18,'BASE LIQUIDACION REDEBAN 2025'!$B$17))</f>
        <v>35779.500569199998</v>
      </c>
      <c r="AD1796" s="86">
        <v>0</v>
      </c>
      <c r="AE1796" s="86">
        <f t="shared" si="28"/>
        <v>35779.500569199998</v>
      </c>
      <c r="AG1796" s="78"/>
    </row>
    <row r="1797" spans="1:33" s="49" customFormat="1">
      <c r="A1797" s="8" t="s">
        <v>80</v>
      </c>
      <c r="B1797" s="94" t="str">
        <f>VLOOKUP(A1797,'CENTRO DE COSTOS'!A:D,4,FALSE)</f>
        <v>JOSE MAURICIO HERNANDEZ ROJAS</v>
      </c>
      <c r="C1797" s="94" t="str">
        <f>VLOOKUP(A1797,'CENTRO DE COSTOS'!A:D,2,FALSE)</f>
        <v>0004-0001</v>
      </c>
      <c r="D1797" s="8">
        <v>13001</v>
      </c>
      <c r="E1797" s="8">
        <v>2799616</v>
      </c>
      <c r="F1797" s="8">
        <v>74147</v>
      </c>
      <c r="G1797" s="8" t="s">
        <v>6241</v>
      </c>
      <c r="H1797" s="8" t="s">
        <v>685</v>
      </c>
      <c r="I1797" s="8" t="s">
        <v>80</v>
      </c>
      <c r="J1797" s="8" t="s">
        <v>9826</v>
      </c>
      <c r="K1797" s="8" t="s">
        <v>160</v>
      </c>
      <c r="L1797" s="8" t="s">
        <v>13437</v>
      </c>
      <c r="M1797" s="183">
        <v>45926.486805555563</v>
      </c>
      <c r="N1797" s="183">
        <v>45927.613888888889</v>
      </c>
      <c r="O1797" s="8"/>
      <c r="P1797" s="8" t="s">
        <v>8318</v>
      </c>
      <c r="Q1797" s="8" t="s">
        <v>8318</v>
      </c>
      <c r="R1797" s="8" t="s">
        <v>243</v>
      </c>
      <c r="S1797" s="8" t="s">
        <v>365</v>
      </c>
      <c r="T1797" s="8" t="s">
        <v>6246</v>
      </c>
      <c r="U1797" s="8" t="s">
        <v>7731</v>
      </c>
      <c r="V1797" s="8" t="s">
        <v>13438</v>
      </c>
      <c r="W1797" s="8" t="s">
        <v>165</v>
      </c>
      <c r="X1797" s="8"/>
      <c r="Y1797" s="94" t="str">
        <f>VLOOKUP(D1797,TIPOLOGIA!A:F,6,0)</f>
        <v>TIPO I</v>
      </c>
      <c r="Z1797" s="94" t="str">
        <f>VLOOKUP(D1797,TIPOLOGIA!A:F,5,0)</f>
        <v>TERRESTRE</v>
      </c>
      <c r="AA1797" s="8" t="s">
        <v>1275</v>
      </c>
      <c r="AB1797" s="8">
        <v>1</v>
      </c>
      <c r="AC1797" s="86">
        <f>IF(W1797="SOPORTE_TELEFÓNICO",'BASE LIQUIDACION REDEBAN 2025'!$B$19,IF(AND(W1797="VISITA_TÉCNICA",Y1797="TIPO II"),'BASE LIQUIDACION REDEBAN 2025'!$B$18,'BASE LIQUIDACION REDEBAN 2025'!$B$17))</f>
        <v>35779.500569199998</v>
      </c>
      <c r="AD1797" s="86">
        <v>0</v>
      </c>
      <c r="AE1797" s="86">
        <f t="shared" si="28"/>
        <v>35779.500569199998</v>
      </c>
      <c r="AG1797" s="78"/>
    </row>
    <row r="1798" spans="1:33" s="49" customFormat="1">
      <c r="A1798" s="8" t="s">
        <v>64</v>
      </c>
      <c r="B1798" s="94" t="str">
        <f>VLOOKUP(A1798,'CENTRO DE COSTOS'!A:D,4,FALSE)</f>
        <v>JOSE MAURICIO HERNANDEZ ROJAS</v>
      </c>
      <c r="C1798" s="94" t="str">
        <f>VLOOKUP(A1798,'CENTRO DE COSTOS'!A:D,2,FALSE)</f>
        <v>0004-0001</v>
      </c>
      <c r="D1798" s="8">
        <v>8433</v>
      </c>
      <c r="E1798" s="8">
        <v>2800083</v>
      </c>
      <c r="F1798" s="8">
        <v>80788</v>
      </c>
      <c r="G1798" s="8" t="s">
        <v>6241</v>
      </c>
      <c r="H1798" s="8" t="s">
        <v>1045</v>
      </c>
      <c r="I1798" s="8" t="s">
        <v>1539</v>
      </c>
      <c r="J1798" s="8" t="s">
        <v>13439</v>
      </c>
      <c r="K1798" s="8" t="s">
        <v>160</v>
      </c>
      <c r="L1798" s="8" t="s">
        <v>13440</v>
      </c>
      <c r="M1798" s="183">
        <v>45926.536805555559</v>
      </c>
      <c r="N1798" s="183">
        <v>45927.617361111108</v>
      </c>
      <c r="O1798" s="8"/>
      <c r="P1798" s="8" t="s">
        <v>8318</v>
      </c>
      <c r="Q1798" s="8" t="s">
        <v>8318</v>
      </c>
      <c r="R1798" s="8" t="s">
        <v>162</v>
      </c>
      <c r="S1798" s="8" t="s">
        <v>162</v>
      </c>
      <c r="T1798" s="8" t="s">
        <v>6246</v>
      </c>
      <c r="U1798" s="8" t="s">
        <v>7731</v>
      </c>
      <c r="V1798" s="8" t="s">
        <v>13441</v>
      </c>
      <c r="W1798" s="8" t="s">
        <v>165</v>
      </c>
      <c r="X1798" s="8"/>
      <c r="Y1798" s="94" t="str">
        <f>VLOOKUP(D1798,TIPOLOGIA!A:F,6,0)</f>
        <v>TIPO II</v>
      </c>
      <c r="Z1798" s="94" t="str">
        <f>VLOOKUP(D1798,TIPOLOGIA!A:F,5,0)</f>
        <v>TERRESTRE</v>
      </c>
      <c r="AA1798" s="8" t="s">
        <v>1824</v>
      </c>
      <c r="AB1798" s="8">
        <v>1</v>
      </c>
      <c r="AC1798" s="86">
        <f>IF(W1798="SOPORTE_TELEFÓNICO",'BASE LIQUIDACION REDEBAN 2025'!$B$19,IF(AND(W1798="VISITA_TÉCNICA",Y1798="TIPO II"),'BASE LIQUIDACION REDEBAN 2025'!$B$18,'BASE LIQUIDACION REDEBAN 2025'!$B$17))</f>
        <v>67654.12000000001</v>
      </c>
      <c r="AD1798" s="86">
        <v>0</v>
      </c>
      <c r="AE1798" s="86">
        <f t="shared" si="28"/>
        <v>67654.12000000001</v>
      </c>
      <c r="AG1798" s="78"/>
    </row>
    <row r="1799" spans="1:33" s="49" customFormat="1">
      <c r="A1799" s="8" t="s">
        <v>97</v>
      </c>
      <c r="B1799" s="94" t="str">
        <f>VLOOKUP(A1799,'CENTRO DE COSTOS'!A:D,4,FALSE)</f>
        <v>JOSE MAURICIO HERNANDEZ ROJAS</v>
      </c>
      <c r="C1799" s="94" t="str">
        <f>VLOOKUP(A1799,'CENTRO DE COSTOS'!A:D,2,FALSE)</f>
        <v>0004-0001</v>
      </c>
      <c r="D1799" s="8">
        <v>70742</v>
      </c>
      <c r="E1799" s="8">
        <v>2797886</v>
      </c>
      <c r="F1799" s="8">
        <v>38627</v>
      </c>
      <c r="G1799" s="8" t="s">
        <v>6241</v>
      </c>
      <c r="H1799" s="8" t="s">
        <v>333</v>
      </c>
      <c r="I1799" s="8" t="s">
        <v>3015</v>
      </c>
      <c r="J1799" s="8" t="s">
        <v>9361</v>
      </c>
      <c r="K1799" s="8" t="s">
        <v>160</v>
      </c>
      <c r="L1799" s="8" t="s">
        <v>13442</v>
      </c>
      <c r="M1799" s="183">
        <v>45926.390277777777</v>
      </c>
      <c r="N1799" s="183">
        <v>45927.620138888888</v>
      </c>
      <c r="O1799" s="8"/>
      <c r="P1799" s="8" t="s">
        <v>8318</v>
      </c>
      <c r="Q1799" s="8" t="s">
        <v>8318</v>
      </c>
      <c r="R1799" s="8" t="s">
        <v>6245</v>
      </c>
      <c r="S1799" s="8" t="s">
        <v>6245</v>
      </c>
      <c r="T1799" s="8" t="s">
        <v>6246</v>
      </c>
      <c r="U1799" s="8" t="s">
        <v>7731</v>
      </c>
      <c r="V1799" s="8" t="s">
        <v>13443</v>
      </c>
      <c r="W1799" s="8" t="s">
        <v>165</v>
      </c>
      <c r="X1799" s="8"/>
      <c r="Y1799" s="94" t="str">
        <f>VLOOKUP(D1799,TIPOLOGIA!A:F,6,0)</f>
        <v>TIPO II</v>
      </c>
      <c r="Z1799" s="94" t="str">
        <f>VLOOKUP(D1799,TIPOLOGIA!A:F,5,0)</f>
        <v>TERRESTRE</v>
      </c>
      <c r="AA1799" s="8" t="s">
        <v>339</v>
      </c>
      <c r="AB1799" s="8">
        <v>1</v>
      </c>
      <c r="AC1799" s="86">
        <f>IF(W1799="SOPORTE_TELEFÓNICO",'BASE LIQUIDACION REDEBAN 2025'!$B$19,IF(AND(W1799="VISITA_TÉCNICA",Y1799="TIPO II"),'BASE LIQUIDACION REDEBAN 2025'!$B$18,'BASE LIQUIDACION REDEBAN 2025'!$B$17))</f>
        <v>67654.12000000001</v>
      </c>
      <c r="AD1799" s="86">
        <v>0</v>
      </c>
      <c r="AE1799" s="86">
        <f t="shared" si="28"/>
        <v>67654.12000000001</v>
      </c>
      <c r="AG1799" s="78"/>
    </row>
    <row r="1800" spans="1:33" s="49" customFormat="1">
      <c r="A1800" s="8" t="s">
        <v>91</v>
      </c>
      <c r="B1800" s="94" t="str">
        <f>VLOOKUP(A1800,'CENTRO DE COSTOS'!A:D,4,FALSE)</f>
        <v>JOSE MAURICIO HERNANDEZ ROJAS</v>
      </c>
      <c r="C1800" s="94" t="str">
        <f>VLOOKUP(A1800,'CENTRO DE COSTOS'!A:D,2,FALSE)</f>
        <v>0004-0001</v>
      </c>
      <c r="D1800" s="8">
        <v>5154</v>
      </c>
      <c r="E1800" s="8">
        <v>2796610</v>
      </c>
      <c r="F1800" s="8">
        <v>80840</v>
      </c>
      <c r="G1800" s="8" t="s">
        <v>6241</v>
      </c>
      <c r="H1800" s="8" t="s">
        <v>249</v>
      </c>
      <c r="I1800" s="8" t="s">
        <v>1716</v>
      </c>
      <c r="J1800" s="8" t="s">
        <v>9157</v>
      </c>
      <c r="K1800" s="8" t="s">
        <v>160</v>
      </c>
      <c r="L1800" s="8" t="s">
        <v>13444</v>
      </c>
      <c r="M1800" s="183">
        <v>45926.333333333343</v>
      </c>
      <c r="N1800" s="183">
        <v>45927.62222222222</v>
      </c>
      <c r="O1800" s="8"/>
      <c r="P1800" s="8" t="s">
        <v>8318</v>
      </c>
      <c r="Q1800" s="8" t="s">
        <v>8318</v>
      </c>
      <c r="R1800" s="8" t="s">
        <v>243</v>
      </c>
      <c r="S1800" s="8" t="s">
        <v>365</v>
      </c>
      <c r="T1800" s="8" t="s">
        <v>6246</v>
      </c>
      <c r="U1800" s="8" t="s">
        <v>7731</v>
      </c>
      <c r="V1800" s="8" t="s">
        <v>13445</v>
      </c>
      <c r="W1800" s="8" t="s">
        <v>165</v>
      </c>
      <c r="X1800" s="8"/>
      <c r="Y1800" s="94" t="str">
        <f>VLOOKUP(D1800,TIPOLOGIA!A:F,6,0)</f>
        <v>TIPO II</v>
      </c>
      <c r="Z1800" s="94" t="str">
        <f>VLOOKUP(D1800,TIPOLOGIA!A:F,5,0)</f>
        <v>TERRESTRE</v>
      </c>
      <c r="AA1800" s="8" t="s">
        <v>1447</v>
      </c>
      <c r="AB1800" s="8">
        <v>1</v>
      </c>
      <c r="AC1800" s="86">
        <f>IF(W1800="SOPORTE_TELEFÓNICO",'BASE LIQUIDACION REDEBAN 2025'!$B$19,IF(AND(W1800="VISITA_TÉCNICA",Y1800="TIPO II"),'BASE LIQUIDACION REDEBAN 2025'!$B$18,'BASE LIQUIDACION REDEBAN 2025'!$B$17))</f>
        <v>67654.12000000001</v>
      </c>
      <c r="AD1800" s="86">
        <v>0</v>
      </c>
      <c r="AE1800" s="86">
        <f t="shared" si="28"/>
        <v>67654.12000000001</v>
      </c>
      <c r="AG1800" s="78"/>
    </row>
    <row r="1801" spans="1:33" s="49" customFormat="1">
      <c r="A1801" s="8" t="s">
        <v>68</v>
      </c>
      <c r="B1801" s="94" t="str">
        <f>VLOOKUP(A1801,'CENTRO DE COSTOS'!A:D,4,FALSE)</f>
        <v>WILLIAM ASDRUBAL ROZO ROZO</v>
      </c>
      <c r="C1801" s="94" t="str">
        <f>VLOOKUP(A1801,'CENTRO DE COSTOS'!A:D,2,FALSE)</f>
        <v>0004-0004</v>
      </c>
      <c r="D1801" s="8">
        <v>11001</v>
      </c>
      <c r="E1801" s="8">
        <v>2795773</v>
      </c>
      <c r="F1801" s="8">
        <v>79526</v>
      </c>
      <c r="G1801" s="8" t="s">
        <v>6241</v>
      </c>
      <c r="H1801" s="8" t="s">
        <v>417</v>
      </c>
      <c r="I1801" s="8" t="s">
        <v>68</v>
      </c>
      <c r="J1801" s="8" t="s">
        <v>9878</v>
      </c>
      <c r="K1801" s="8" t="s">
        <v>160</v>
      </c>
      <c r="L1801" s="8" t="s">
        <v>13446</v>
      </c>
      <c r="M1801" s="183">
        <v>45925.69027777778</v>
      </c>
      <c r="N1801" s="183">
        <v>45927.624305555553</v>
      </c>
      <c r="O1801" s="8"/>
      <c r="P1801" s="8" t="s">
        <v>8318</v>
      </c>
      <c r="Q1801" s="8" t="s">
        <v>8318</v>
      </c>
      <c r="R1801" s="8" t="s">
        <v>6245</v>
      </c>
      <c r="S1801" s="8" t="s">
        <v>6245</v>
      </c>
      <c r="T1801" s="8" t="s">
        <v>6246</v>
      </c>
      <c r="U1801" s="8" t="s">
        <v>7731</v>
      </c>
      <c r="V1801" s="8" t="s">
        <v>13447</v>
      </c>
      <c r="W1801" s="8" t="s">
        <v>165</v>
      </c>
      <c r="X1801" s="8"/>
      <c r="Y1801" s="94" t="str">
        <f>VLOOKUP(D1801,TIPOLOGIA!A:F,6,0)</f>
        <v>TIPO I</v>
      </c>
      <c r="Z1801" s="94" t="str">
        <f>VLOOKUP(D1801,TIPOLOGIA!A:F,5,0)</f>
        <v>TERRESTRE</v>
      </c>
      <c r="AA1801" s="8" t="s">
        <v>1509</v>
      </c>
      <c r="AB1801" s="8">
        <v>1</v>
      </c>
      <c r="AC1801" s="86">
        <f>IF(W1801="SOPORTE_TELEFÓNICO",'BASE LIQUIDACION REDEBAN 2025'!$B$19,IF(AND(W1801="VISITA_TÉCNICA",Y1801="TIPO II"),'BASE LIQUIDACION REDEBAN 2025'!$B$18,'BASE LIQUIDACION REDEBAN 2025'!$B$17))</f>
        <v>35779.500569199998</v>
      </c>
      <c r="AD1801" s="86">
        <v>0</v>
      </c>
      <c r="AE1801" s="86">
        <f t="shared" si="28"/>
        <v>35779.500569199998</v>
      </c>
      <c r="AG1801" s="78"/>
    </row>
    <row r="1802" spans="1:33" s="49" customFormat="1">
      <c r="A1802" s="8" t="s">
        <v>81</v>
      </c>
      <c r="B1802" s="94" t="str">
        <f>VLOOKUP(A1802,'CENTRO DE COSTOS'!A:D,4,FALSE)</f>
        <v>MIGUEL JULIÁN HERNÁNDEZ GUARÍN</v>
      </c>
      <c r="C1802" s="94" t="str">
        <f>VLOOKUP(A1802,'CENTRO DE COSTOS'!A:D,2,FALSE)</f>
        <v>0004-0008</v>
      </c>
      <c r="D1802" s="8">
        <v>54001</v>
      </c>
      <c r="E1802" s="8">
        <v>2800874</v>
      </c>
      <c r="F1802" s="8">
        <v>76128</v>
      </c>
      <c r="G1802" s="8" t="s">
        <v>6241</v>
      </c>
      <c r="H1802" s="8" t="s">
        <v>296</v>
      </c>
      <c r="I1802" s="8" t="s">
        <v>81</v>
      </c>
      <c r="J1802" s="8" t="s">
        <v>13448</v>
      </c>
      <c r="K1802" s="8" t="s">
        <v>160</v>
      </c>
      <c r="L1802" s="8" t="s">
        <v>13449</v>
      </c>
      <c r="M1802" s="183">
        <v>45926.633333333331</v>
      </c>
      <c r="N1802" s="183">
        <v>45927.627083333333</v>
      </c>
      <c r="O1802" s="8"/>
      <c r="P1802" s="8" t="s">
        <v>8318</v>
      </c>
      <c r="Q1802" s="8" t="s">
        <v>8318</v>
      </c>
      <c r="R1802" s="8" t="s">
        <v>243</v>
      </c>
      <c r="S1802" s="8" t="s">
        <v>365</v>
      </c>
      <c r="T1802" s="8" t="s">
        <v>6246</v>
      </c>
      <c r="U1802" s="8" t="s">
        <v>7731</v>
      </c>
      <c r="V1802" s="8" t="s">
        <v>13450</v>
      </c>
      <c r="W1802" s="8" t="s">
        <v>165</v>
      </c>
      <c r="X1802" s="8"/>
      <c r="Y1802" s="94" t="str">
        <f>VLOOKUP(D1802,TIPOLOGIA!A:F,6,0)</f>
        <v>TIPO I</v>
      </c>
      <c r="Z1802" s="94" t="str">
        <f>VLOOKUP(D1802,TIPOLOGIA!A:F,5,0)</f>
        <v>TERRESTRE</v>
      </c>
      <c r="AA1802" s="8" t="s">
        <v>326</v>
      </c>
      <c r="AB1802" s="8">
        <v>1</v>
      </c>
      <c r="AC1802" s="86">
        <f>IF(W1802="SOPORTE_TELEFÓNICO",'BASE LIQUIDACION REDEBAN 2025'!$B$19,IF(AND(W1802="VISITA_TÉCNICA",Y1802="TIPO II"),'BASE LIQUIDACION REDEBAN 2025'!$B$18,'BASE LIQUIDACION REDEBAN 2025'!$B$17))</f>
        <v>35779.500569199998</v>
      </c>
      <c r="AD1802" s="86">
        <v>0</v>
      </c>
      <c r="AE1802" s="86">
        <f t="shared" si="28"/>
        <v>35779.500569199998</v>
      </c>
      <c r="AG1802" s="78"/>
    </row>
    <row r="1803" spans="1:33" s="49" customFormat="1">
      <c r="A1803" s="8" t="s">
        <v>68</v>
      </c>
      <c r="B1803" s="94" t="str">
        <f>VLOOKUP(A1803,'CENTRO DE COSTOS'!A:D,4,FALSE)</f>
        <v>WILLIAM ASDRUBAL ROZO ROZO</v>
      </c>
      <c r="C1803" s="94" t="str">
        <f>VLOOKUP(A1803,'CENTRO DE COSTOS'!A:D,2,FALSE)</f>
        <v>0004-0004</v>
      </c>
      <c r="D1803" s="8">
        <v>11001</v>
      </c>
      <c r="E1803" s="8">
        <v>2792762</v>
      </c>
      <c r="F1803" s="8">
        <v>70346</v>
      </c>
      <c r="G1803" s="8" t="s">
        <v>6241</v>
      </c>
      <c r="H1803" s="8" t="s">
        <v>417</v>
      </c>
      <c r="I1803" s="8" t="s">
        <v>68</v>
      </c>
      <c r="J1803" s="8" t="s">
        <v>10157</v>
      </c>
      <c r="K1803" s="8" t="s">
        <v>160</v>
      </c>
      <c r="L1803" s="8" t="s">
        <v>13451</v>
      </c>
      <c r="M1803" s="183">
        <v>45925.435416666667</v>
      </c>
      <c r="N1803" s="183">
        <v>45927.645138888889</v>
      </c>
      <c r="O1803" s="8"/>
      <c r="P1803" s="8" t="s">
        <v>8318</v>
      </c>
      <c r="Q1803" s="8" t="s">
        <v>8318</v>
      </c>
      <c r="R1803" s="8" t="s">
        <v>6245</v>
      </c>
      <c r="S1803" s="8" t="s">
        <v>6245</v>
      </c>
      <c r="T1803" s="8" t="s">
        <v>6246</v>
      </c>
      <c r="U1803" s="8" t="s">
        <v>7731</v>
      </c>
      <c r="V1803" s="8" t="s">
        <v>13452</v>
      </c>
      <c r="W1803" s="8" t="s">
        <v>165</v>
      </c>
      <c r="X1803" s="8"/>
      <c r="Y1803" s="94" t="str">
        <f>VLOOKUP(D1803,TIPOLOGIA!A:F,6,0)</f>
        <v>TIPO I</v>
      </c>
      <c r="Z1803" s="94" t="str">
        <f>VLOOKUP(D1803,TIPOLOGIA!A:F,5,0)</f>
        <v>TERRESTRE</v>
      </c>
      <c r="AA1803" s="8" t="s">
        <v>1269</v>
      </c>
      <c r="AB1803" s="8">
        <v>1</v>
      </c>
      <c r="AC1803" s="86">
        <f>IF(W1803="SOPORTE_TELEFÓNICO",'BASE LIQUIDACION REDEBAN 2025'!$B$19,IF(AND(W1803="VISITA_TÉCNICA",Y1803="TIPO II"),'BASE LIQUIDACION REDEBAN 2025'!$B$18,'BASE LIQUIDACION REDEBAN 2025'!$B$17))</f>
        <v>35779.500569199998</v>
      </c>
      <c r="AD1803" s="86">
        <v>0</v>
      </c>
      <c r="AE1803" s="86">
        <f t="shared" si="28"/>
        <v>35779.500569199998</v>
      </c>
      <c r="AG1803" s="78"/>
    </row>
    <row r="1804" spans="1:33" s="49" customFormat="1">
      <c r="A1804" s="8" t="s">
        <v>91</v>
      </c>
      <c r="B1804" s="94" t="str">
        <f>VLOOKUP(A1804,'CENTRO DE COSTOS'!A:D,4,FALSE)</f>
        <v>JOSE MAURICIO HERNANDEZ ROJAS</v>
      </c>
      <c r="C1804" s="94" t="str">
        <f>VLOOKUP(A1804,'CENTRO DE COSTOS'!A:D,2,FALSE)</f>
        <v>0004-0001</v>
      </c>
      <c r="D1804" s="8">
        <v>23001</v>
      </c>
      <c r="E1804" s="8">
        <v>2785419</v>
      </c>
      <c r="F1804" s="8">
        <v>55240</v>
      </c>
      <c r="G1804" s="8" t="s">
        <v>6241</v>
      </c>
      <c r="H1804" s="8" t="s">
        <v>193</v>
      </c>
      <c r="I1804" s="8" t="s">
        <v>91</v>
      </c>
      <c r="J1804" s="8" t="s">
        <v>13453</v>
      </c>
      <c r="K1804" s="8" t="s">
        <v>160</v>
      </c>
      <c r="L1804" s="8" t="s">
        <v>13454</v>
      </c>
      <c r="M1804" s="183">
        <v>45924.356249999997</v>
      </c>
      <c r="N1804" s="183">
        <v>45927.6875</v>
      </c>
      <c r="O1804" s="8"/>
      <c r="P1804" s="8" t="s">
        <v>8318</v>
      </c>
      <c r="Q1804" s="8" t="s">
        <v>8318</v>
      </c>
      <c r="R1804" s="8" t="s">
        <v>243</v>
      </c>
      <c r="S1804" s="8" t="s">
        <v>244</v>
      </c>
      <c r="T1804" s="8" t="s">
        <v>6246</v>
      </c>
      <c r="U1804" s="8" t="s">
        <v>7731</v>
      </c>
      <c r="V1804" s="8" t="s">
        <v>13455</v>
      </c>
      <c r="W1804" s="8" t="s">
        <v>8320</v>
      </c>
      <c r="X1804" s="8"/>
      <c r="Y1804" s="94" t="str">
        <f>VLOOKUP(D1804,TIPOLOGIA!A:F,6,0)</f>
        <v>TIPO I</v>
      </c>
      <c r="Z1804" s="94" t="str">
        <f>VLOOKUP(D1804,TIPOLOGIA!A:F,5,0)</f>
        <v>TERRESTRE</v>
      </c>
      <c r="AA1804" s="8" t="s">
        <v>1084</v>
      </c>
      <c r="AB1804" s="8">
        <v>0</v>
      </c>
      <c r="AC1804" s="86">
        <f>IF(W1804="SOPORTE_TELEFÓNICO",'BASE LIQUIDACION REDEBAN 2025'!$B$19,IF(AND(W1804="VISITA_TÉCNICA",Y1804="TIPO II"),'BASE LIQUIDACION REDEBAN 2025'!$B$18,'BASE LIQUIDACION REDEBAN 2025'!$B$17))</f>
        <v>35779.500569199998</v>
      </c>
      <c r="AD1804" s="86">
        <v>0</v>
      </c>
      <c r="AE1804" s="86">
        <f t="shared" si="28"/>
        <v>35779.500569199998</v>
      </c>
      <c r="AG1804" s="78"/>
    </row>
    <row r="1805" spans="1:33" s="49" customFormat="1">
      <c r="A1805" s="8" t="s">
        <v>97</v>
      </c>
      <c r="B1805" s="94" t="str">
        <f>VLOOKUP(A1805,'CENTRO DE COSTOS'!A:D,4,FALSE)</f>
        <v>JOSE MAURICIO HERNANDEZ ROJAS</v>
      </c>
      <c r="C1805" s="94" t="str">
        <f>VLOOKUP(A1805,'CENTRO DE COSTOS'!A:D,2,FALSE)</f>
        <v>0004-0001</v>
      </c>
      <c r="D1805" s="8">
        <v>70742</v>
      </c>
      <c r="E1805" s="8">
        <v>2790586</v>
      </c>
      <c r="F1805" s="8">
        <v>65313</v>
      </c>
      <c r="G1805" s="8" t="s">
        <v>6241</v>
      </c>
      <c r="H1805" s="8" t="s">
        <v>333</v>
      </c>
      <c r="I1805" s="8" t="s">
        <v>3015</v>
      </c>
      <c r="J1805" s="8" t="s">
        <v>8694</v>
      </c>
      <c r="K1805" s="8" t="s">
        <v>160</v>
      </c>
      <c r="L1805" s="8" t="s">
        <v>13456</v>
      </c>
      <c r="M1805" s="183">
        <v>45925.333333333343</v>
      </c>
      <c r="N1805" s="183">
        <v>45927.69027777778</v>
      </c>
      <c r="O1805" s="8"/>
      <c r="P1805" s="8" t="s">
        <v>8318</v>
      </c>
      <c r="Q1805" s="8" t="s">
        <v>8318</v>
      </c>
      <c r="R1805" s="8" t="s">
        <v>6245</v>
      </c>
      <c r="S1805" s="8" t="s">
        <v>6245</v>
      </c>
      <c r="T1805" s="8" t="s">
        <v>6246</v>
      </c>
      <c r="U1805" s="8" t="s">
        <v>7731</v>
      </c>
      <c r="V1805" s="8" t="s">
        <v>13457</v>
      </c>
      <c r="W1805" s="8" t="s">
        <v>165</v>
      </c>
      <c r="X1805" s="8"/>
      <c r="Y1805" s="94" t="str">
        <f>VLOOKUP(D1805,TIPOLOGIA!A:F,6,0)</f>
        <v>TIPO II</v>
      </c>
      <c r="Z1805" s="94" t="str">
        <f>VLOOKUP(D1805,TIPOLOGIA!A:F,5,0)</f>
        <v>TERRESTRE</v>
      </c>
      <c r="AA1805" s="8" t="s">
        <v>339</v>
      </c>
      <c r="AB1805" s="8">
        <v>1</v>
      </c>
      <c r="AC1805" s="86">
        <f>IF(W1805="SOPORTE_TELEFÓNICO",'BASE LIQUIDACION REDEBAN 2025'!$B$19,IF(AND(W1805="VISITA_TÉCNICA",Y1805="TIPO II"),'BASE LIQUIDACION REDEBAN 2025'!$B$18,'BASE LIQUIDACION REDEBAN 2025'!$B$17))</f>
        <v>67654.12000000001</v>
      </c>
      <c r="AD1805" s="86">
        <v>0</v>
      </c>
      <c r="AE1805" s="86">
        <f t="shared" si="28"/>
        <v>67654.12000000001</v>
      </c>
      <c r="AG1805" s="78"/>
    </row>
    <row r="1806" spans="1:33" s="49" customFormat="1">
      <c r="A1806" s="8" t="s">
        <v>97</v>
      </c>
      <c r="B1806" s="94" t="str">
        <f>VLOOKUP(A1806,'CENTRO DE COSTOS'!A:D,4,FALSE)</f>
        <v>JOSE MAURICIO HERNANDEZ ROJAS</v>
      </c>
      <c r="C1806" s="94" t="str">
        <f>VLOOKUP(A1806,'CENTRO DE COSTOS'!A:D,2,FALSE)</f>
        <v>0004-0001</v>
      </c>
      <c r="D1806" s="8">
        <v>70742</v>
      </c>
      <c r="E1806" s="8">
        <v>2789128</v>
      </c>
      <c r="F1806" s="8">
        <v>27088</v>
      </c>
      <c r="G1806" s="8" t="s">
        <v>6241</v>
      </c>
      <c r="H1806" s="8" t="s">
        <v>333</v>
      </c>
      <c r="I1806" s="8" t="s">
        <v>3015</v>
      </c>
      <c r="J1806" s="8" t="s">
        <v>9361</v>
      </c>
      <c r="K1806" s="8" t="s">
        <v>160</v>
      </c>
      <c r="L1806" s="8" t="s">
        <v>13458</v>
      </c>
      <c r="M1806" s="183">
        <v>45924.62777777778</v>
      </c>
      <c r="N1806" s="183">
        <v>45927.699305555558</v>
      </c>
      <c r="O1806" s="8"/>
      <c r="P1806" s="8" t="s">
        <v>8318</v>
      </c>
      <c r="Q1806" s="8" t="s">
        <v>8318</v>
      </c>
      <c r="R1806" s="8" t="s">
        <v>6245</v>
      </c>
      <c r="S1806" s="8" t="s">
        <v>6245</v>
      </c>
      <c r="T1806" s="8" t="s">
        <v>6246</v>
      </c>
      <c r="U1806" s="8" t="s">
        <v>7731</v>
      </c>
      <c r="V1806" s="8" t="s">
        <v>13459</v>
      </c>
      <c r="W1806" s="8" t="s">
        <v>165</v>
      </c>
      <c r="X1806" s="8"/>
      <c r="Y1806" s="94" t="str">
        <f>VLOOKUP(D1806,TIPOLOGIA!A:F,6,0)</f>
        <v>TIPO II</v>
      </c>
      <c r="Z1806" s="94" t="str">
        <f>VLOOKUP(D1806,TIPOLOGIA!A:F,5,0)</f>
        <v>TERRESTRE</v>
      </c>
      <c r="AA1806" s="8" t="s">
        <v>339</v>
      </c>
      <c r="AB1806" s="8">
        <v>1</v>
      </c>
      <c r="AC1806" s="86">
        <f>IF(W1806="SOPORTE_TELEFÓNICO",'BASE LIQUIDACION REDEBAN 2025'!$B$19,IF(AND(W1806="VISITA_TÉCNICA",Y1806="TIPO II"),'BASE LIQUIDACION REDEBAN 2025'!$B$18,'BASE LIQUIDACION REDEBAN 2025'!$B$17))</f>
        <v>67654.12000000001</v>
      </c>
      <c r="AD1806" s="86">
        <v>0</v>
      </c>
      <c r="AE1806" s="86">
        <f t="shared" si="28"/>
        <v>67654.12000000001</v>
      </c>
      <c r="AG1806" s="78"/>
    </row>
    <row r="1807" spans="1:33" s="49" customFormat="1">
      <c r="A1807" s="8" t="s">
        <v>80</v>
      </c>
      <c r="B1807" s="94" t="str">
        <f>VLOOKUP(A1807,'CENTRO DE COSTOS'!A:D,4,FALSE)</f>
        <v>JOSE MAURICIO HERNANDEZ ROJAS</v>
      </c>
      <c r="C1807" s="94" t="str">
        <f>VLOOKUP(A1807,'CENTRO DE COSTOS'!A:D,2,FALSE)</f>
        <v>0004-0001</v>
      </c>
      <c r="D1807" s="8">
        <v>13001</v>
      </c>
      <c r="E1807" s="8">
        <v>2799956</v>
      </c>
      <c r="F1807" s="8">
        <v>47370</v>
      </c>
      <c r="G1807" s="8" t="s">
        <v>6241</v>
      </c>
      <c r="H1807" s="8" t="s">
        <v>685</v>
      </c>
      <c r="I1807" s="8" t="s">
        <v>80</v>
      </c>
      <c r="J1807" s="8" t="s">
        <v>13460</v>
      </c>
      <c r="K1807" s="8" t="s">
        <v>160</v>
      </c>
      <c r="L1807" s="8" t="s">
        <v>13461</v>
      </c>
      <c r="M1807" s="183">
        <v>45926.51666666667</v>
      </c>
      <c r="N1807" s="183">
        <v>45927.70416666667</v>
      </c>
      <c r="O1807" s="8"/>
      <c r="P1807" s="8" t="s">
        <v>8318</v>
      </c>
      <c r="Q1807" s="8" t="s">
        <v>8318</v>
      </c>
      <c r="R1807" s="8" t="s">
        <v>6245</v>
      </c>
      <c r="S1807" s="8" t="s">
        <v>6245</v>
      </c>
      <c r="T1807" s="8" t="s">
        <v>6246</v>
      </c>
      <c r="U1807" s="8" t="s">
        <v>7731</v>
      </c>
      <c r="V1807" s="8" t="s">
        <v>13462</v>
      </c>
      <c r="W1807" s="8" t="s">
        <v>165</v>
      </c>
      <c r="X1807" s="8"/>
      <c r="Y1807" s="94" t="str">
        <f>VLOOKUP(D1807,TIPOLOGIA!A:F,6,0)</f>
        <v>TIPO I</v>
      </c>
      <c r="Z1807" s="94" t="str">
        <f>VLOOKUP(D1807,TIPOLOGIA!A:F,5,0)</f>
        <v>TERRESTRE</v>
      </c>
      <c r="AA1807" s="8" t="s">
        <v>690</v>
      </c>
      <c r="AB1807" s="8">
        <v>1</v>
      </c>
      <c r="AC1807" s="86">
        <f>IF(W1807="SOPORTE_TELEFÓNICO",'BASE LIQUIDACION REDEBAN 2025'!$B$19,IF(AND(W1807="VISITA_TÉCNICA",Y1807="TIPO II"),'BASE LIQUIDACION REDEBAN 2025'!$B$18,'BASE LIQUIDACION REDEBAN 2025'!$B$17))</f>
        <v>35779.500569199998</v>
      </c>
      <c r="AD1807" s="86">
        <v>0</v>
      </c>
      <c r="AE1807" s="86">
        <f t="shared" si="28"/>
        <v>35779.500569199998</v>
      </c>
      <c r="AG1807" s="78"/>
    </row>
    <row r="1808" spans="1:33" s="49" customFormat="1">
      <c r="A1808" s="8" t="s">
        <v>76</v>
      </c>
      <c r="B1808" s="94" t="str">
        <f>VLOOKUP(A1808,'CENTRO DE COSTOS'!A:D,4,FALSE)</f>
        <v>DIEGO FERNANDO HENAO CARDONA</v>
      </c>
      <c r="C1808" s="94" t="str">
        <f>VLOOKUP(A1808,'CENTRO DE COSTOS'!A:D,2,FALSE)</f>
        <v>0004-0003</v>
      </c>
      <c r="D1808" s="8">
        <v>76520</v>
      </c>
      <c r="E1808" s="8">
        <v>2798926</v>
      </c>
      <c r="F1808" s="8">
        <v>77083</v>
      </c>
      <c r="G1808" s="8" t="s">
        <v>6241</v>
      </c>
      <c r="H1808" s="8" t="s">
        <v>232</v>
      </c>
      <c r="I1808" s="8" t="s">
        <v>1207</v>
      </c>
      <c r="J1808" s="8" t="s">
        <v>2411</v>
      </c>
      <c r="K1808" s="8" t="s">
        <v>160</v>
      </c>
      <c r="L1808" s="8" t="s">
        <v>13463</v>
      </c>
      <c r="M1808" s="183">
        <v>45926.441666666673</v>
      </c>
      <c r="N1808" s="183">
        <v>45927.724999999999</v>
      </c>
      <c r="O1808" s="8"/>
      <c r="P1808" s="8" t="s">
        <v>8318</v>
      </c>
      <c r="Q1808" s="8" t="s">
        <v>8318</v>
      </c>
      <c r="R1808" s="8" t="s">
        <v>243</v>
      </c>
      <c r="S1808" s="8" t="s">
        <v>244</v>
      </c>
      <c r="T1808" s="8" t="s">
        <v>6246</v>
      </c>
      <c r="U1808" s="8" t="s">
        <v>7731</v>
      </c>
      <c r="V1808" s="8" t="s">
        <v>13464</v>
      </c>
      <c r="W1808" s="8" t="s">
        <v>165</v>
      </c>
      <c r="X1808" s="8"/>
      <c r="Y1808" s="94" t="str">
        <f>VLOOKUP(D1808,TIPOLOGIA!A:F,6,0)</f>
        <v>TIPO I</v>
      </c>
      <c r="Z1808" s="94" t="str">
        <f>VLOOKUP(D1808,TIPOLOGIA!A:F,5,0)</f>
        <v>TERRESTRE</v>
      </c>
      <c r="AA1808" s="8" t="s">
        <v>531</v>
      </c>
      <c r="AB1808" s="8">
        <v>1</v>
      </c>
      <c r="AC1808" s="86">
        <f>IF(W1808="SOPORTE_TELEFÓNICO",'BASE LIQUIDACION REDEBAN 2025'!$B$19,IF(AND(W1808="VISITA_TÉCNICA",Y1808="TIPO II"),'BASE LIQUIDACION REDEBAN 2025'!$B$18,'BASE LIQUIDACION REDEBAN 2025'!$B$17))</f>
        <v>35779.500569199998</v>
      </c>
      <c r="AD1808" s="86">
        <v>0</v>
      </c>
      <c r="AE1808" s="86">
        <f t="shared" si="28"/>
        <v>35779.500569199998</v>
      </c>
      <c r="AG1808" s="78"/>
    </row>
    <row r="1809" spans="1:33" s="49" customFormat="1">
      <c r="A1809" s="8" t="s">
        <v>68</v>
      </c>
      <c r="B1809" s="94" t="str">
        <f>VLOOKUP(A1809,'CENTRO DE COSTOS'!A:D,4,FALSE)</f>
        <v>WILLIAM ASDRUBAL ROZO ROZO</v>
      </c>
      <c r="C1809" s="94" t="str">
        <f>VLOOKUP(A1809,'CENTRO DE COSTOS'!A:D,2,FALSE)</f>
        <v>0004-0004</v>
      </c>
      <c r="D1809" s="8">
        <v>11001</v>
      </c>
      <c r="E1809" s="8">
        <v>2797734</v>
      </c>
      <c r="F1809" s="8">
        <v>63575</v>
      </c>
      <c r="G1809" s="8" t="s">
        <v>6241</v>
      </c>
      <c r="H1809" s="8" t="s">
        <v>417</v>
      </c>
      <c r="I1809" s="8" t="s">
        <v>68</v>
      </c>
      <c r="J1809" s="8" t="s">
        <v>13465</v>
      </c>
      <c r="K1809" s="8" t="s">
        <v>160</v>
      </c>
      <c r="L1809" s="8" t="s">
        <v>13466</v>
      </c>
      <c r="M1809" s="183">
        <v>45926.367361111108</v>
      </c>
      <c r="N1809" s="183">
        <v>45927.728472222218</v>
      </c>
      <c r="O1809" s="8"/>
      <c r="P1809" s="8" t="s">
        <v>8318</v>
      </c>
      <c r="Q1809" s="8" t="s">
        <v>8318</v>
      </c>
      <c r="R1809" s="8" t="s">
        <v>6245</v>
      </c>
      <c r="S1809" s="8" t="s">
        <v>6245</v>
      </c>
      <c r="T1809" s="8" t="s">
        <v>6246</v>
      </c>
      <c r="U1809" s="8" t="s">
        <v>7731</v>
      </c>
      <c r="V1809" s="8" t="s">
        <v>13467</v>
      </c>
      <c r="W1809" s="8" t="s">
        <v>165</v>
      </c>
      <c r="X1809" s="8"/>
      <c r="Y1809" s="94" t="str">
        <f>VLOOKUP(D1809,TIPOLOGIA!A:F,6,0)</f>
        <v>TIPO I</v>
      </c>
      <c r="Z1809" s="94" t="str">
        <f>VLOOKUP(D1809,TIPOLOGIA!A:F,5,0)</f>
        <v>TERRESTRE</v>
      </c>
      <c r="AA1809" s="8" t="s">
        <v>3599</v>
      </c>
      <c r="AB1809" s="8">
        <v>1</v>
      </c>
      <c r="AC1809" s="86">
        <f>IF(W1809="SOPORTE_TELEFÓNICO",'BASE LIQUIDACION REDEBAN 2025'!$B$19,IF(AND(W1809="VISITA_TÉCNICA",Y1809="TIPO II"),'BASE LIQUIDACION REDEBAN 2025'!$B$18,'BASE LIQUIDACION REDEBAN 2025'!$B$17))</f>
        <v>35779.500569199998</v>
      </c>
      <c r="AD1809" s="86">
        <v>0</v>
      </c>
      <c r="AE1809" s="86">
        <f t="shared" si="28"/>
        <v>35779.500569199998</v>
      </c>
      <c r="AG1809" s="78"/>
    </row>
    <row r="1810" spans="1:33" s="49" customFormat="1">
      <c r="A1810" s="8" t="s">
        <v>91</v>
      </c>
      <c r="B1810" s="94" t="str">
        <f>VLOOKUP(A1810,'CENTRO DE COSTOS'!A:D,4,FALSE)</f>
        <v>JOSE MAURICIO HERNANDEZ ROJAS</v>
      </c>
      <c r="C1810" s="94" t="str">
        <f>VLOOKUP(A1810,'CENTRO DE COSTOS'!A:D,2,FALSE)</f>
        <v>0004-0001</v>
      </c>
      <c r="D1810" s="8">
        <v>23001</v>
      </c>
      <c r="E1810" s="8">
        <v>2793144</v>
      </c>
      <c r="F1810" s="8">
        <v>75394</v>
      </c>
      <c r="G1810" s="8" t="s">
        <v>6241</v>
      </c>
      <c r="H1810" s="8" t="s">
        <v>193</v>
      </c>
      <c r="I1810" s="8" t="s">
        <v>91</v>
      </c>
      <c r="J1810" s="8" t="s">
        <v>8659</v>
      </c>
      <c r="K1810" s="8" t="s">
        <v>160</v>
      </c>
      <c r="L1810" s="8" t="s">
        <v>13468</v>
      </c>
      <c r="M1810" s="183">
        <v>45925.455555555563</v>
      </c>
      <c r="N1810" s="183">
        <v>45928.503472222219</v>
      </c>
      <c r="O1810" s="8"/>
      <c r="P1810" s="8" t="s">
        <v>8318</v>
      </c>
      <c r="Q1810" s="8" t="s">
        <v>8318</v>
      </c>
      <c r="R1810" s="8" t="s">
        <v>6245</v>
      </c>
      <c r="S1810" s="8" t="s">
        <v>6245</v>
      </c>
      <c r="T1810" s="8" t="s">
        <v>6246</v>
      </c>
      <c r="U1810" s="8" t="s">
        <v>7731</v>
      </c>
      <c r="V1810" s="8" t="s">
        <v>13469</v>
      </c>
      <c r="W1810" s="8" t="s">
        <v>165</v>
      </c>
      <c r="X1810" s="8"/>
      <c r="Y1810" s="94" t="str">
        <f>VLOOKUP(D1810,TIPOLOGIA!A:F,6,0)</f>
        <v>TIPO I</v>
      </c>
      <c r="Z1810" s="94" t="str">
        <f>VLOOKUP(D1810,TIPOLOGIA!A:F,5,0)</f>
        <v>TERRESTRE</v>
      </c>
      <c r="AA1810" s="8" t="s">
        <v>1084</v>
      </c>
      <c r="AB1810" s="8">
        <v>1</v>
      </c>
      <c r="AC1810" s="86">
        <f>IF(W1810="SOPORTE_TELEFÓNICO",'BASE LIQUIDACION REDEBAN 2025'!$B$19,IF(AND(W1810="VISITA_TÉCNICA",Y1810="TIPO II"),'BASE LIQUIDACION REDEBAN 2025'!$B$18,'BASE LIQUIDACION REDEBAN 2025'!$B$17))</f>
        <v>35779.500569199998</v>
      </c>
      <c r="AD1810" s="86">
        <v>0</v>
      </c>
      <c r="AE1810" s="86">
        <f t="shared" si="28"/>
        <v>35779.500569199998</v>
      </c>
      <c r="AG1810" s="78"/>
    </row>
    <row r="1811" spans="1:33" s="49" customFormat="1">
      <c r="A1811" s="8" t="s">
        <v>72</v>
      </c>
      <c r="B1811" s="94" t="str">
        <f>VLOOKUP(A1811,'CENTRO DE COSTOS'!A:D,4,FALSE)</f>
        <v>MIGUEL JULIÁN HERNÁNDEZ GUARÍN</v>
      </c>
      <c r="C1811" s="94" t="str">
        <f>VLOOKUP(A1811,'CENTRO DE COSTOS'!A:D,2,FALSE)</f>
        <v>0004-0008</v>
      </c>
      <c r="D1811" s="8">
        <v>68307</v>
      </c>
      <c r="E1811" s="8">
        <v>2800404</v>
      </c>
      <c r="F1811" s="8">
        <v>40251</v>
      </c>
      <c r="G1811" s="8" t="s">
        <v>6241</v>
      </c>
      <c r="H1811" s="8" t="s">
        <v>224</v>
      </c>
      <c r="I1811" s="8" t="s">
        <v>1146</v>
      </c>
      <c r="J1811" s="8" t="s">
        <v>13470</v>
      </c>
      <c r="K1811" s="8" t="s">
        <v>160</v>
      </c>
      <c r="L1811" s="8" t="s">
        <v>13471</v>
      </c>
      <c r="M1811" s="183">
        <v>45926.564583333333</v>
      </c>
      <c r="N1811" s="183">
        <v>45928.549305555563</v>
      </c>
      <c r="O1811" s="8"/>
      <c r="P1811" s="8" t="s">
        <v>8318</v>
      </c>
      <c r="Q1811" s="8" t="s">
        <v>8318</v>
      </c>
      <c r="R1811" s="8" t="s">
        <v>243</v>
      </c>
      <c r="S1811" s="8" t="s">
        <v>365</v>
      </c>
      <c r="T1811" s="8" t="s">
        <v>6246</v>
      </c>
      <c r="U1811" s="8" t="s">
        <v>7731</v>
      </c>
      <c r="V1811" s="8" t="s">
        <v>13472</v>
      </c>
      <c r="W1811" s="8" t="s">
        <v>165</v>
      </c>
      <c r="X1811" s="8"/>
      <c r="Y1811" s="94" t="str">
        <f>VLOOKUP(D1811,TIPOLOGIA!A:F,6,0)</f>
        <v>TIPO I</v>
      </c>
      <c r="Z1811" s="94" t="str">
        <f>VLOOKUP(D1811,TIPOLOGIA!A:F,5,0)</f>
        <v>TERRESTRE</v>
      </c>
      <c r="AA1811" s="8" t="s">
        <v>754</v>
      </c>
      <c r="AB1811" s="8">
        <v>1</v>
      </c>
      <c r="AC1811" s="86">
        <f>IF(W1811="SOPORTE_TELEFÓNICO",'BASE LIQUIDACION REDEBAN 2025'!$B$19,IF(AND(W1811="VISITA_TÉCNICA",Y1811="TIPO II"),'BASE LIQUIDACION REDEBAN 2025'!$B$18,'BASE LIQUIDACION REDEBAN 2025'!$B$17))</f>
        <v>35779.500569199998</v>
      </c>
      <c r="AD1811" s="86">
        <v>0</v>
      </c>
      <c r="AE1811" s="86">
        <f t="shared" si="28"/>
        <v>35779.500569199998</v>
      </c>
      <c r="AG1811" s="78"/>
    </row>
    <row r="1812" spans="1:33" s="49" customFormat="1">
      <c r="A1812" s="8" t="s">
        <v>90</v>
      </c>
      <c r="B1812" s="94" t="str">
        <f>VLOOKUP(A1812,'CENTRO DE COSTOS'!A:D,4,FALSE)</f>
        <v>JUAN SEBASTIÁN RÍOS CASTRILLÓN</v>
      </c>
      <c r="C1812" s="94" t="str">
        <f>VLOOKUP(A1812,'CENTRO DE COSTOS'!A:D,2,FALSE)</f>
        <v>0004-0005</v>
      </c>
      <c r="D1812" s="8">
        <v>5001</v>
      </c>
      <c r="E1812" s="8">
        <v>2771394</v>
      </c>
      <c r="F1812" s="8">
        <v>56905</v>
      </c>
      <c r="G1812" s="8" t="s">
        <v>6241</v>
      </c>
      <c r="H1812" s="8" t="s">
        <v>249</v>
      </c>
      <c r="I1812" s="8" t="s">
        <v>90</v>
      </c>
      <c r="J1812" s="8" t="s">
        <v>13473</v>
      </c>
      <c r="K1812" s="8" t="s">
        <v>160</v>
      </c>
      <c r="L1812" s="8" t="s">
        <v>13474</v>
      </c>
      <c r="M1812" s="183">
        <v>45922.337500000001</v>
      </c>
      <c r="N1812" s="183">
        <v>45929.324305555558</v>
      </c>
      <c r="O1812" s="8"/>
      <c r="P1812" s="8" t="s">
        <v>8318</v>
      </c>
      <c r="Q1812" s="8" t="s">
        <v>8318</v>
      </c>
      <c r="R1812" s="8" t="s">
        <v>6245</v>
      </c>
      <c r="S1812" s="8" t="s">
        <v>6245</v>
      </c>
      <c r="T1812" s="8" t="s">
        <v>7735</v>
      </c>
      <c r="U1812" s="8" t="s">
        <v>8673</v>
      </c>
      <c r="V1812" s="8" t="s">
        <v>13475</v>
      </c>
      <c r="W1812" s="8" t="s">
        <v>165</v>
      </c>
      <c r="X1812" s="8"/>
      <c r="Y1812" s="94" t="str">
        <f>VLOOKUP(D1812,TIPOLOGIA!A:F,6,0)</f>
        <v>TIPO I</v>
      </c>
      <c r="Z1812" s="94" t="str">
        <f>VLOOKUP(D1812,TIPOLOGIA!A:F,5,0)</f>
        <v>TERRESTRE</v>
      </c>
      <c r="AA1812" s="8" t="s">
        <v>3793</v>
      </c>
      <c r="AB1812" s="8">
        <v>1</v>
      </c>
      <c r="AC1812" s="86">
        <f>IF(W1812="SOPORTE_TELEFÓNICO",'BASE LIQUIDACION REDEBAN 2025'!$B$19,IF(AND(W1812="VISITA_TÉCNICA",Y1812="TIPO II"),'BASE LIQUIDACION REDEBAN 2025'!$B$18,'BASE LIQUIDACION REDEBAN 2025'!$B$17))</f>
        <v>35779.500569199998</v>
      </c>
      <c r="AD1812" s="86">
        <v>0</v>
      </c>
      <c r="AE1812" s="86">
        <f t="shared" si="28"/>
        <v>35779.500569199998</v>
      </c>
      <c r="AG1812" s="78"/>
    </row>
    <row r="1813" spans="1:33" s="49" customFormat="1">
      <c r="A1813" s="8" t="s">
        <v>60</v>
      </c>
      <c r="B1813" s="94" t="str">
        <f>VLOOKUP(A1813,'CENTRO DE COSTOS'!A:D,4,FALSE)</f>
        <v>JUAN SEBASTIÁN RÍOS CASTRILLÓN</v>
      </c>
      <c r="C1813" s="94" t="str">
        <f>VLOOKUP(A1813,'CENTRO DE COSTOS'!A:D,2,FALSE)</f>
        <v>0004-0005</v>
      </c>
      <c r="D1813" s="8">
        <v>5837</v>
      </c>
      <c r="E1813" s="8">
        <v>2774022</v>
      </c>
      <c r="F1813" s="8">
        <v>30876</v>
      </c>
      <c r="G1813" s="8" t="s">
        <v>6241</v>
      </c>
      <c r="H1813" s="8" t="s">
        <v>249</v>
      </c>
      <c r="I1813" s="8" t="s">
        <v>256</v>
      </c>
      <c r="J1813" s="8" t="s">
        <v>13476</v>
      </c>
      <c r="K1813" s="8" t="s">
        <v>160</v>
      </c>
      <c r="L1813" s="8" t="s">
        <v>13477</v>
      </c>
      <c r="M1813" s="183">
        <v>45922.458333333343</v>
      </c>
      <c r="N1813" s="183">
        <v>45929.357638888891</v>
      </c>
      <c r="O1813" s="8"/>
      <c r="P1813" s="8" t="s">
        <v>8318</v>
      </c>
      <c r="Q1813" s="8" t="s">
        <v>8318</v>
      </c>
      <c r="R1813" s="8" t="s">
        <v>243</v>
      </c>
      <c r="S1813" s="8" t="s">
        <v>365</v>
      </c>
      <c r="T1813" s="8" t="s">
        <v>6246</v>
      </c>
      <c r="U1813" s="8" t="s">
        <v>7731</v>
      </c>
      <c r="V1813" s="8" t="s">
        <v>13478</v>
      </c>
      <c r="W1813" s="8" t="s">
        <v>165</v>
      </c>
      <c r="X1813" s="8"/>
      <c r="Y1813" s="94" t="str">
        <f>VLOOKUP(D1813,TIPOLOGIA!A:F,6,0)</f>
        <v>TIPO II</v>
      </c>
      <c r="Z1813" s="94" t="str">
        <f>VLOOKUP(D1813,TIPOLOGIA!A:F,5,0)</f>
        <v>TERRESTRE</v>
      </c>
      <c r="AA1813" s="8" t="s">
        <v>261</v>
      </c>
      <c r="AB1813" s="8">
        <v>1</v>
      </c>
      <c r="AC1813" s="86">
        <f>IF(W1813="SOPORTE_TELEFÓNICO",'BASE LIQUIDACION REDEBAN 2025'!$B$19,IF(AND(W1813="VISITA_TÉCNICA",Y1813="TIPO II"),'BASE LIQUIDACION REDEBAN 2025'!$B$18,'BASE LIQUIDACION REDEBAN 2025'!$B$17))</f>
        <v>67654.12000000001</v>
      </c>
      <c r="AD1813" s="86">
        <v>0</v>
      </c>
      <c r="AE1813" s="86">
        <f t="shared" si="28"/>
        <v>67654.12000000001</v>
      </c>
      <c r="AG1813" s="78"/>
    </row>
    <row r="1814" spans="1:33" s="49" customFormat="1">
      <c r="A1814" s="8" t="s">
        <v>60</v>
      </c>
      <c r="B1814" s="94" t="str">
        <f>VLOOKUP(A1814,'CENTRO DE COSTOS'!A:D,4,FALSE)</f>
        <v>JUAN SEBASTIÁN RÍOS CASTRILLÓN</v>
      </c>
      <c r="C1814" s="94" t="str">
        <f>VLOOKUP(A1814,'CENTRO DE COSTOS'!A:D,2,FALSE)</f>
        <v>0004-0005</v>
      </c>
      <c r="D1814" s="8">
        <v>5490</v>
      </c>
      <c r="E1814" s="8">
        <v>2774878</v>
      </c>
      <c r="F1814" s="8">
        <v>66980</v>
      </c>
      <c r="G1814" s="8" t="s">
        <v>6241</v>
      </c>
      <c r="H1814" s="8" t="s">
        <v>249</v>
      </c>
      <c r="I1814" s="8" t="s">
        <v>3361</v>
      </c>
      <c r="J1814" s="8" t="s">
        <v>13479</v>
      </c>
      <c r="K1814" s="8" t="s">
        <v>160</v>
      </c>
      <c r="L1814" s="8" t="s">
        <v>13480</v>
      </c>
      <c r="M1814" s="183">
        <v>45922.515972222223</v>
      </c>
      <c r="N1814" s="183">
        <v>45929.39166666667</v>
      </c>
      <c r="O1814" s="8"/>
      <c r="P1814" s="8" t="s">
        <v>8318</v>
      </c>
      <c r="Q1814" s="8" t="s">
        <v>8318</v>
      </c>
      <c r="R1814" s="8" t="s">
        <v>243</v>
      </c>
      <c r="S1814" s="8" t="s">
        <v>365</v>
      </c>
      <c r="T1814" s="8" t="s">
        <v>6246</v>
      </c>
      <c r="U1814" s="8" t="s">
        <v>7731</v>
      </c>
      <c r="V1814" s="8" t="s">
        <v>13481</v>
      </c>
      <c r="W1814" s="8" t="s">
        <v>8320</v>
      </c>
      <c r="X1814" s="8"/>
      <c r="Y1814" s="94" t="str">
        <f>VLOOKUP(D1814,TIPOLOGIA!A:F,6,0)</f>
        <v>TIPO II</v>
      </c>
      <c r="Z1814" s="94" t="str">
        <f>VLOOKUP(D1814,TIPOLOGIA!A:F,5,0)</f>
        <v>TERRESTRE</v>
      </c>
      <c r="AA1814" s="8" t="s">
        <v>261</v>
      </c>
      <c r="AB1814" s="8">
        <v>0</v>
      </c>
      <c r="AC1814" s="86">
        <f>IF(W1814="SOPORTE_TELEFÓNICO",'BASE LIQUIDACION REDEBAN 2025'!$B$19,IF(AND(W1814="VISITA_TÉCNICA",Y1814="TIPO II"),'BASE LIQUIDACION REDEBAN 2025'!$B$18,'BASE LIQUIDACION REDEBAN 2025'!$B$17))</f>
        <v>35779.500569199998</v>
      </c>
      <c r="AD1814" s="86">
        <v>0</v>
      </c>
      <c r="AE1814" s="86">
        <f t="shared" si="28"/>
        <v>35779.500569199998</v>
      </c>
      <c r="AG1814" s="78"/>
    </row>
    <row r="1815" spans="1:33" s="49" customFormat="1">
      <c r="A1815" s="8" t="s">
        <v>60</v>
      </c>
      <c r="B1815" s="94" t="str">
        <f>VLOOKUP(A1815,'CENTRO DE COSTOS'!A:D,4,FALSE)</f>
        <v>JUAN SEBASTIÁN RÍOS CASTRILLÓN</v>
      </c>
      <c r="C1815" s="94" t="str">
        <f>VLOOKUP(A1815,'CENTRO DE COSTOS'!A:D,2,FALSE)</f>
        <v>0004-0005</v>
      </c>
      <c r="D1815" s="8">
        <v>5837</v>
      </c>
      <c r="E1815" s="8">
        <v>2777633</v>
      </c>
      <c r="F1815" s="8">
        <v>40235</v>
      </c>
      <c r="G1815" s="8" t="s">
        <v>6241</v>
      </c>
      <c r="H1815" s="8" t="s">
        <v>249</v>
      </c>
      <c r="I1815" s="8" t="s">
        <v>256</v>
      </c>
      <c r="J1815" s="8" t="s">
        <v>13482</v>
      </c>
      <c r="K1815" s="8" t="s">
        <v>160</v>
      </c>
      <c r="L1815" s="8" t="s">
        <v>13483</v>
      </c>
      <c r="M1815" s="183">
        <v>45922.724999999999</v>
      </c>
      <c r="N1815" s="183">
        <v>45929.399305555547</v>
      </c>
      <c r="O1815" s="8"/>
      <c r="P1815" s="8" t="s">
        <v>8318</v>
      </c>
      <c r="Q1815" s="8" t="s">
        <v>8318</v>
      </c>
      <c r="R1815" s="8" t="s">
        <v>243</v>
      </c>
      <c r="S1815" s="8" t="s">
        <v>365</v>
      </c>
      <c r="T1815" s="8" t="s">
        <v>6246</v>
      </c>
      <c r="U1815" s="8" t="s">
        <v>7731</v>
      </c>
      <c r="V1815" s="8" t="s">
        <v>13484</v>
      </c>
      <c r="W1815" s="8" t="s">
        <v>165</v>
      </c>
      <c r="X1815" s="8"/>
      <c r="Y1815" s="94" t="str">
        <f>VLOOKUP(D1815,TIPOLOGIA!A:F,6,0)</f>
        <v>TIPO II</v>
      </c>
      <c r="Z1815" s="94" t="str">
        <f>VLOOKUP(D1815,TIPOLOGIA!A:F,5,0)</f>
        <v>TERRESTRE</v>
      </c>
      <c r="AA1815" s="8" t="s">
        <v>261</v>
      </c>
      <c r="AB1815" s="8">
        <v>1</v>
      </c>
      <c r="AC1815" s="86">
        <f>IF(W1815="SOPORTE_TELEFÓNICO",'BASE LIQUIDACION REDEBAN 2025'!$B$19,IF(AND(W1815="VISITA_TÉCNICA",Y1815="TIPO II"),'BASE LIQUIDACION REDEBAN 2025'!$B$18,'BASE LIQUIDACION REDEBAN 2025'!$B$17))</f>
        <v>67654.12000000001</v>
      </c>
      <c r="AD1815" s="86">
        <v>0</v>
      </c>
      <c r="AE1815" s="86">
        <f t="shared" si="28"/>
        <v>67654.12000000001</v>
      </c>
      <c r="AG1815" s="78"/>
    </row>
    <row r="1816" spans="1:33" s="49" customFormat="1">
      <c r="A1816" s="8" t="s">
        <v>90</v>
      </c>
      <c r="B1816" s="94" t="str">
        <f>VLOOKUP(A1816,'CENTRO DE COSTOS'!A:D,4,FALSE)</f>
        <v>JUAN SEBASTIÁN RÍOS CASTRILLÓN</v>
      </c>
      <c r="C1816" s="94" t="str">
        <f>VLOOKUP(A1816,'CENTRO DE COSTOS'!A:D,2,FALSE)</f>
        <v>0004-0005</v>
      </c>
      <c r="D1816" s="8">
        <v>5615</v>
      </c>
      <c r="E1816" s="8">
        <v>2784275</v>
      </c>
      <c r="F1816" s="8">
        <v>44522</v>
      </c>
      <c r="G1816" s="8" t="s">
        <v>6241</v>
      </c>
      <c r="H1816" s="8" t="s">
        <v>249</v>
      </c>
      <c r="I1816" s="8" t="s">
        <v>1026</v>
      </c>
      <c r="J1816" s="8" t="s">
        <v>2286</v>
      </c>
      <c r="K1816" s="8" t="s">
        <v>160</v>
      </c>
      <c r="L1816" s="8" t="s">
        <v>13485</v>
      </c>
      <c r="M1816" s="183">
        <v>45924.333333333343</v>
      </c>
      <c r="N1816" s="183">
        <v>45929.405555555553</v>
      </c>
      <c r="O1816" s="8"/>
      <c r="P1816" s="8" t="s">
        <v>8318</v>
      </c>
      <c r="Q1816" s="8" t="s">
        <v>8318</v>
      </c>
      <c r="R1816" s="8" t="s">
        <v>243</v>
      </c>
      <c r="S1816" s="8" t="s">
        <v>244</v>
      </c>
      <c r="T1816" s="8" t="s">
        <v>6246</v>
      </c>
      <c r="U1816" s="8" t="s">
        <v>7731</v>
      </c>
      <c r="V1816" s="8" t="s">
        <v>13486</v>
      </c>
      <c r="W1816" s="8" t="s">
        <v>165</v>
      </c>
      <c r="X1816" s="8"/>
      <c r="Y1816" s="94" t="str">
        <f>VLOOKUP(D1816,TIPOLOGIA!A:F,6,0)</f>
        <v>TIPO II</v>
      </c>
      <c r="Z1816" s="94" t="str">
        <f>VLOOKUP(D1816,TIPOLOGIA!A:F,5,0)</f>
        <v>TERRESTRE</v>
      </c>
      <c r="AA1816" s="8" t="s">
        <v>1483</v>
      </c>
      <c r="AB1816" s="8">
        <v>1</v>
      </c>
      <c r="AC1816" s="86">
        <f>IF(W1816="SOPORTE_TELEFÓNICO",'BASE LIQUIDACION REDEBAN 2025'!$B$19,IF(AND(W1816="VISITA_TÉCNICA",Y1816="TIPO II"),'BASE LIQUIDACION REDEBAN 2025'!$B$18,'BASE LIQUIDACION REDEBAN 2025'!$B$17))</f>
        <v>67654.12000000001</v>
      </c>
      <c r="AD1816" s="86">
        <v>0</v>
      </c>
      <c r="AE1816" s="86">
        <f t="shared" si="28"/>
        <v>67654.12000000001</v>
      </c>
      <c r="AG1816" s="78"/>
    </row>
    <row r="1817" spans="1:33" s="49" customFormat="1">
      <c r="A1817" s="8" t="s">
        <v>90</v>
      </c>
      <c r="B1817" s="94" t="str">
        <f>VLOOKUP(A1817,'CENTRO DE COSTOS'!A:D,4,FALSE)</f>
        <v>JUAN SEBASTIÁN RÍOS CASTRILLÓN</v>
      </c>
      <c r="C1817" s="94" t="str">
        <f>VLOOKUP(A1817,'CENTRO DE COSTOS'!A:D,2,FALSE)</f>
        <v>0004-0005</v>
      </c>
      <c r="D1817" s="8">
        <v>5615</v>
      </c>
      <c r="E1817" s="8">
        <v>2787993</v>
      </c>
      <c r="F1817" s="8">
        <v>69671</v>
      </c>
      <c r="G1817" s="8" t="s">
        <v>6241</v>
      </c>
      <c r="H1817" s="8" t="s">
        <v>249</v>
      </c>
      <c r="I1817" s="8" t="s">
        <v>1026</v>
      </c>
      <c r="J1817" s="8" t="s">
        <v>13487</v>
      </c>
      <c r="K1817" s="8" t="s">
        <v>160</v>
      </c>
      <c r="L1817" s="8" t="s">
        <v>13488</v>
      </c>
      <c r="M1817" s="183">
        <v>45924.532638888893</v>
      </c>
      <c r="N1817" s="183">
        <v>45929.415972222218</v>
      </c>
      <c r="O1817" s="8"/>
      <c r="P1817" s="8" t="s">
        <v>8318</v>
      </c>
      <c r="Q1817" s="8" t="s">
        <v>8318</v>
      </c>
      <c r="R1817" s="8" t="s">
        <v>243</v>
      </c>
      <c r="S1817" s="8" t="s">
        <v>365</v>
      </c>
      <c r="T1817" s="8" t="s">
        <v>6246</v>
      </c>
      <c r="U1817" s="8" t="s">
        <v>7731</v>
      </c>
      <c r="V1817" s="8" t="s">
        <v>13489</v>
      </c>
      <c r="W1817" s="8" t="s">
        <v>165</v>
      </c>
      <c r="X1817" s="8"/>
      <c r="Y1817" s="94" t="str">
        <f>VLOOKUP(D1817,TIPOLOGIA!A:F,6,0)</f>
        <v>TIPO II</v>
      </c>
      <c r="Z1817" s="94" t="str">
        <f>VLOOKUP(D1817,TIPOLOGIA!A:F,5,0)</f>
        <v>TERRESTRE</v>
      </c>
      <c r="AA1817" s="8" t="s">
        <v>1483</v>
      </c>
      <c r="AB1817" s="8">
        <v>1</v>
      </c>
      <c r="AC1817" s="86">
        <f>IF(W1817="SOPORTE_TELEFÓNICO",'BASE LIQUIDACION REDEBAN 2025'!$B$19,IF(AND(W1817="VISITA_TÉCNICA",Y1817="TIPO II"),'BASE LIQUIDACION REDEBAN 2025'!$B$18,'BASE LIQUIDACION REDEBAN 2025'!$B$17))</f>
        <v>67654.12000000001</v>
      </c>
      <c r="AD1817" s="86">
        <v>0</v>
      </c>
      <c r="AE1817" s="86">
        <f t="shared" si="28"/>
        <v>67654.12000000001</v>
      </c>
      <c r="AG1817" s="78"/>
    </row>
    <row r="1818" spans="1:33" s="49" customFormat="1">
      <c r="A1818" s="8" t="s">
        <v>96</v>
      </c>
      <c r="B1818" s="94" t="str">
        <f>VLOOKUP(A1818,'CENTRO DE COSTOS'!A:D,4,FALSE)</f>
        <v>JOSE MAURICIO HERNANDEZ ROJAS</v>
      </c>
      <c r="C1818" s="94" t="str">
        <f>VLOOKUP(A1818,'CENTRO DE COSTOS'!A:D,2,FALSE)</f>
        <v>0004-0001</v>
      </c>
      <c r="D1818" s="8">
        <v>44430</v>
      </c>
      <c r="E1818" s="8">
        <v>2774874</v>
      </c>
      <c r="F1818" s="8">
        <v>46317</v>
      </c>
      <c r="G1818" s="8" t="s">
        <v>6241</v>
      </c>
      <c r="H1818" s="8" t="s">
        <v>706</v>
      </c>
      <c r="I1818" s="8" t="s">
        <v>707</v>
      </c>
      <c r="J1818" s="8" t="s">
        <v>7776</v>
      </c>
      <c r="K1818" s="8" t="s">
        <v>160</v>
      </c>
      <c r="L1818" s="8" t="s">
        <v>13490</v>
      </c>
      <c r="M1818" s="183">
        <v>45922.515277777777</v>
      </c>
      <c r="N1818" s="183">
        <v>45929.418055555558</v>
      </c>
      <c r="O1818" s="8"/>
      <c r="P1818" s="8" t="s">
        <v>8318</v>
      </c>
      <c r="Q1818" s="8" t="s">
        <v>8318</v>
      </c>
      <c r="R1818" s="8" t="s">
        <v>243</v>
      </c>
      <c r="S1818" s="8" t="s">
        <v>365</v>
      </c>
      <c r="T1818" s="8" t="s">
        <v>6246</v>
      </c>
      <c r="U1818" s="8" t="s">
        <v>7731</v>
      </c>
      <c r="V1818" s="8" t="s">
        <v>13491</v>
      </c>
      <c r="W1818" s="8" t="s">
        <v>8320</v>
      </c>
      <c r="X1818" s="8"/>
      <c r="Y1818" s="94" t="str">
        <f>VLOOKUP(D1818,TIPOLOGIA!A:F,6,0)</f>
        <v>TIPO IV</v>
      </c>
      <c r="Z1818" s="94" t="str">
        <f>VLOOKUP(D1818,TIPOLOGIA!A:F,5,0)</f>
        <v>TERRESTRE</v>
      </c>
      <c r="AA1818" s="8" t="s">
        <v>1824</v>
      </c>
      <c r="AB1818" s="8">
        <v>0</v>
      </c>
      <c r="AC1818" s="86">
        <f>IF(W1818="SOPORTE_TELEFÓNICO",'BASE LIQUIDACION REDEBAN 2025'!$B$19,IF(AND(W1818="VISITA_TÉCNICA",Y1818="TIPO II"),'BASE LIQUIDACION REDEBAN 2025'!$B$18,'BASE LIQUIDACION REDEBAN 2025'!$B$17))</f>
        <v>35779.500569199998</v>
      </c>
      <c r="AD1818" s="86">
        <v>0</v>
      </c>
      <c r="AE1818" s="86">
        <f t="shared" si="28"/>
        <v>35779.500569199998</v>
      </c>
      <c r="AG1818" s="78"/>
    </row>
    <row r="1819" spans="1:33" s="49" customFormat="1">
      <c r="A1819" s="8" t="s">
        <v>76</v>
      </c>
      <c r="B1819" s="94" t="str">
        <f>VLOOKUP(A1819,'CENTRO DE COSTOS'!A:D,4,FALSE)</f>
        <v>DIEGO FERNANDO HENAO CARDONA</v>
      </c>
      <c r="C1819" s="94" t="str">
        <f>VLOOKUP(A1819,'CENTRO DE COSTOS'!A:D,2,FALSE)</f>
        <v>0004-0003</v>
      </c>
      <c r="D1819" s="8">
        <v>76364</v>
      </c>
      <c r="E1819" s="8">
        <v>2799252</v>
      </c>
      <c r="F1819" s="8">
        <v>67630</v>
      </c>
      <c r="G1819" s="8" t="s">
        <v>6241</v>
      </c>
      <c r="H1819" s="8" t="s">
        <v>232</v>
      </c>
      <c r="I1819" s="8" t="s">
        <v>767</v>
      </c>
      <c r="J1819" s="8" t="s">
        <v>13492</v>
      </c>
      <c r="K1819" s="8" t="s">
        <v>160</v>
      </c>
      <c r="L1819" s="8" t="s">
        <v>13493</v>
      </c>
      <c r="M1819" s="183">
        <v>45926.468055555553</v>
      </c>
      <c r="N1819" s="183">
        <v>45929.425000000003</v>
      </c>
      <c r="O1819" s="8"/>
      <c r="P1819" s="8" t="s">
        <v>8318</v>
      </c>
      <c r="Q1819" s="8" t="s">
        <v>8318</v>
      </c>
      <c r="R1819" s="8" t="s">
        <v>6245</v>
      </c>
      <c r="S1819" s="8" t="s">
        <v>6245</v>
      </c>
      <c r="T1819" s="8" t="s">
        <v>6246</v>
      </c>
      <c r="U1819" s="8" t="s">
        <v>7731</v>
      </c>
      <c r="V1819" s="8" t="s">
        <v>13494</v>
      </c>
      <c r="W1819" s="8" t="s">
        <v>165</v>
      </c>
      <c r="X1819" s="8"/>
      <c r="Y1819" s="94" t="str">
        <f>VLOOKUP(D1819,TIPOLOGIA!A:F,6,0)</f>
        <v>TIPO II</v>
      </c>
      <c r="Z1819" s="94" t="str">
        <f>VLOOKUP(D1819,TIPOLOGIA!A:F,5,0)</f>
        <v>TERRESTRE</v>
      </c>
      <c r="AA1819" s="8" t="s">
        <v>206</v>
      </c>
      <c r="AB1819" s="8">
        <v>1</v>
      </c>
      <c r="AC1819" s="86">
        <f>IF(W1819="SOPORTE_TELEFÓNICO",'BASE LIQUIDACION REDEBAN 2025'!$B$19,IF(AND(W1819="VISITA_TÉCNICA",Y1819="TIPO II"),'BASE LIQUIDACION REDEBAN 2025'!$B$18,'BASE LIQUIDACION REDEBAN 2025'!$B$17))</f>
        <v>67654.12000000001</v>
      </c>
      <c r="AD1819" s="86">
        <v>0</v>
      </c>
      <c r="AE1819" s="86">
        <f t="shared" si="28"/>
        <v>67654.12000000001</v>
      </c>
      <c r="AG1819" s="78"/>
    </row>
    <row r="1820" spans="1:33" s="49" customFormat="1">
      <c r="A1820" s="8" t="s">
        <v>60</v>
      </c>
      <c r="B1820" s="94" t="str">
        <f>VLOOKUP(A1820,'CENTRO DE COSTOS'!A:D,4,FALSE)</f>
        <v>JUAN SEBASTIÁN RÍOS CASTRILLÓN</v>
      </c>
      <c r="C1820" s="94" t="str">
        <f>VLOOKUP(A1820,'CENTRO DE COSTOS'!A:D,2,FALSE)</f>
        <v>0004-0005</v>
      </c>
      <c r="D1820" s="8">
        <v>5665</v>
      </c>
      <c r="E1820" s="8">
        <v>2777643</v>
      </c>
      <c r="F1820" s="8">
        <v>10758</v>
      </c>
      <c r="G1820" s="8" t="s">
        <v>6241</v>
      </c>
      <c r="H1820" s="8" t="s">
        <v>249</v>
      </c>
      <c r="I1820" s="8" t="s">
        <v>2457</v>
      </c>
      <c r="J1820" s="8" t="s">
        <v>2458</v>
      </c>
      <c r="K1820" s="8" t="s">
        <v>160</v>
      </c>
      <c r="L1820" s="8" t="s">
        <v>13495</v>
      </c>
      <c r="M1820" s="183">
        <v>45922.731249999997</v>
      </c>
      <c r="N1820" s="183">
        <v>45929.431250000001</v>
      </c>
      <c r="O1820" s="8"/>
      <c r="P1820" s="8" t="s">
        <v>8318</v>
      </c>
      <c r="Q1820" s="8" t="s">
        <v>8318</v>
      </c>
      <c r="R1820" s="8" t="s">
        <v>6245</v>
      </c>
      <c r="S1820" s="8" t="s">
        <v>6245</v>
      </c>
      <c r="T1820" s="8" t="s">
        <v>6246</v>
      </c>
      <c r="U1820" s="8" t="s">
        <v>7731</v>
      </c>
      <c r="V1820" s="8" t="s">
        <v>13496</v>
      </c>
      <c r="W1820" s="8" t="s">
        <v>8320</v>
      </c>
      <c r="X1820" s="8"/>
      <c r="Y1820" s="94" t="str">
        <f>VLOOKUP(D1820,TIPOLOGIA!A:F,6,0)</f>
        <v>TIPO III</v>
      </c>
      <c r="Z1820" s="94" t="str">
        <f>VLOOKUP(D1820,TIPOLOGIA!A:F,5,0)</f>
        <v>TERRESTRE</v>
      </c>
      <c r="AA1820" s="8"/>
      <c r="AB1820" s="8">
        <v>0</v>
      </c>
      <c r="AC1820" s="86">
        <f>IF(W1820="SOPORTE_TELEFÓNICO",'BASE LIQUIDACION REDEBAN 2025'!$B$19,IF(AND(W1820="VISITA_TÉCNICA",Y1820="TIPO II"),'BASE LIQUIDACION REDEBAN 2025'!$B$18,'BASE LIQUIDACION REDEBAN 2025'!$B$17))</f>
        <v>35779.500569199998</v>
      </c>
      <c r="AD1820" s="86">
        <v>0</v>
      </c>
      <c r="AE1820" s="86">
        <f t="shared" si="28"/>
        <v>35779.500569199998</v>
      </c>
      <c r="AG1820" s="78"/>
    </row>
    <row r="1821" spans="1:33" s="49" customFormat="1">
      <c r="A1821" s="8" t="s">
        <v>90</v>
      </c>
      <c r="B1821" s="94" t="str">
        <f>VLOOKUP(A1821,'CENTRO DE COSTOS'!A:D,4,FALSE)</f>
        <v>JUAN SEBASTIÁN RÍOS CASTRILLÓN</v>
      </c>
      <c r="C1821" s="94" t="str">
        <f>VLOOKUP(A1821,'CENTRO DE COSTOS'!A:D,2,FALSE)</f>
        <v>0004-0005</v>
      </c>
      <c r="D1821" s="8">
        <v>5604</v>
      </c>
      <c r="E1821" s="8">
        <v>2781203</v>
      </c>
      <c r="F1821" s="8">
        <v>35912</v>
      </c>
      <c r="G1821" s="8" t="s">
        <v>6241</v>
      </c>
      <c r="H1821" s="8" t="s">
        <v>249</v>
      </c>
      <c r="I1821" s="8" t="s">
        <v>966</v>
      </c>
      <c r="J1821" s="8" t="s">
        <v>13497</v>
      </c>
      <c r="K1821" s="8" t="s">
        <v>160</v>
      </c>
      <c r="L1821" s="8" t="s">
        <v>13498</v>
      </c>
      <c r="M1821" s="183">
        <v>45923.480555555558</v>
      </c>
      <c r="N1821" s="183">
        <v>45929.431944444441</v>
      </c>
      <c r="O1821" s="8"/>
      <c r="P1821" s="8" t="s">
        <v>8318</v>
      </c>
      <c r="Q1821" s="8" t="s">
        <v>8318</v>
      </c>
      <c r="R1821" s="8" t="s">
        <v>243</v>
      </c>
      <c r="S1821" s="8" t="s">
        <v>244</v>
      </c>
      <c r="T1821" s="8" t="s">
        <v>6246</v>
      </c>
      <c r="U1821" s="8" t="s">
        <v>7731</v>
      </c>
      <c r="V1821" s="8" t="s">
        <v>13499</v>
      </c>
      <c r="W1821" s="8" t="s">
        <v>8320</v>
      </c>
      <c r="X1821" s="8"/>
      <c r="Y1821" s="94" t="str">
        <f>VLOOKUP(D1821,TIPOLOGIA!A:F,6,0)</f>
        <v>TIPO IV</v>
      </c>
      <c r="Z1821" s="94" t="str">
        <f>VLOOKUP(D1821,TIPOLOGIA!A:F,5,0)</f>
        <v>TERRESTRE</v>
      </c>
      <c r="AA1821" s="8"/>
      <c r="AB1821" s="8">
        <v>0</v>
      </c>
      <c r="AC1821" s="86">
        <f>IF(W1821="SOPORTE_TELEFÓNICO",'BASE LIQUIDACION REDEBAN 2025'!$B$19,IF(AND(W1821="VISITA_TÉCNICA",Y1821="TIPO II"),'BASE LIQUIDACION REDEBAN 2025'!$B$18,'BASE LIQUIDACION REDEBAN 2025'!$B$17))</f>
        <v>35779.500569199998</v>
      </c>
      <c r="AD1821" s="86">
        <v>0</v>
      </c>
      <c r="AE1821" s="86">
        <f t="shared" si="28"/>
        <v>35779.500569199998</v>
      </c>
      <c r="AG1821" s="78"/>
    </row>
    <row r="1822" spans="1:33" s="49" customFormat="1">
      <c r="A1822" s="8" t="s">
        <v>68</v>
      </c>
      <c r="B1822" s="94" t="str">
        <f>VLOOKUP(A1822,'CENTRO DE COSTOS'!A:D,4,FALSE)</f>
        <v>WILLIAM ASDRUBAL ROZO ROZO</v>
      </c>
      <c r="C1822" s="94" t="str">
        <f>VLOOKUP(A1822,'CENTRO DE COSTOS'!A:D,2,FALSE)</f>
        <v>0004-0004</v>
      </c>
      <c r="D1822" s="8">
        <v>11001</v>
      </c>
      <c r="E1822" s="8">
        <v>2802932</v>
      </c>
      <c r="F1822" s="8">
        <v>75473</v>
      </c>
      <c r="G1822" s="8" t="s">
        <v>6241</v>
      </c>
      <c r="H1822" s="8" t="s">
        <v>417</v>
      </c>
      <c r="I1822" s="8" t="s">
        <v>68</v>
      </c>
      <c r="J1822" s="8" t="s">
        <v>13500</v>
      </c>
      <c r="K1822" s="8" t="s">
        <v>160</v>
      </c>
      <c r="L1822" s="8" t="s">
        <v>13501</v>
      </c>
      <c r="M1822" s="183">
        <v>45927.452777777777</v>
      </c>
      <c r="N1822" s="183">
        <v>45929.473611111112</v>
      </c>
      <c r="O1822" s="8"/>
      <c r="P1822" s="8" t="s">
        <v>8318</v>
      </c>
      <c r="Q1822" s="8" t="s">
        <v>8318</v>
      </c>
      <c r="R1822" s="8" t="s">
        <v>6245</v>
      </c>
      <c r="S1822" s="8" t="s">
        <v>6245</v>
      </c>
      <c r="T1822" s="8" t="s">
        <v>6246</v>
      </c>
      <c r="U1822" s="8" t="s">
        <v>7731</v>
      </c>
      <c r="V1822" s="8" t="s">
        <v>13502</v>
      </c>
      <c r="W1822" s="8" t="s">
        <v>165</v>
      </c>
      <c r="X1822" s="8"/>
      <c r="Y1822" s="94" t="str">
        <f>VLOOKUP(D1822,TIPOLOGIA!A:F,6,0)</f>
        <v>TIPO I</v>
      </c>
      <c r="Z1822" s="94" t="str">
        <f>VLOOKUP(D1822,TIPOLOGIA!A:F,5,0)</f>
        <v>TERRESTRE</v>
      </c>
      <c r="AA1822" s="8" t="s">
        <v>3599</v>
      </c>
      <c r="AB1822" s="8">
        <v>1</v>
      </c>
      <c r="AC1822" s="86">
        <f>IF(W1822="SOPORTE_TELEFÓNICO",'BASE LIQUIDACION REDEBAN 2025'!$B$19,IF(AND(W1822="VISITA_TÉCNICA",Y1822="TIPO II"),'BASE LIQUIDACION REDEBAN 2025'!$B$18,'BASE LIQUIDACION REDEBAN 2025'!$B$17))</f>
        <v>35779.500569199998</v>
      </c>
      <c r="AD1822" s="86">
        <v>0</v>
      </c>
      <c r="AE1822" s="86">
        <f t="shared" si="28"/>
        <v>35779.500569199998</v>
      </c>
      <c r="AG1822" s="78"/>
    </row>
    <row r="1823" spans="1:33" s="49" customFormat="1">
      <c r="A1823" s="8" t="s">
        <v>90</v>
      </c>
      <c r="B1823" s="94" t="str">
        <f>VLOOKUP(A1823,'CENTRO DE COSTOS'!A:D,4,FALSE)</f>
        <v>JUAN SEBASTIÁN RÍOS CASTRILLÓN</v>
      </c>
      <c r="C1823" s="94" t="str">
        <f>VLOOKUP(A1823,'CENTRO DE COSTOS'!A:D,2,FALSE)</f>
        <v>0004-0005</v>
      </c>
      <c r="D1823" s="8">
        <v>5318</v>
      </c>
      <c r="E1823" s="8">
        <v>2801728</v>
      </c>
      <c r="F1823" s="8">
        <v>79260</v>
      </c>
      <c r="G1823" s="8" t="s">
        <v>6241</v>
      </c>
      <c r="H1823" s="8" t="s">
        <v>249</v>
      </c>
      <c r="I1823" s="8" t="s">
        <v>1474</v>
      </c>
      <c r="J1823" s="8" t="s">
        <v>5019</v>
      </c>
      <c r="K1823" s="8" t="s">
        <v>160</v>
      </c>
      <c r="L1823" s="8" t="s">
        <v>13503</v>
      </c>
      <c r="M1823" s="183">
        <v>45926.697222222218</v>
      </c>
      <c r="N1823" s="183">
        <v>45929.486805555563</v>
      </c>
      <c r="O1823" s="8"/>
      <c r="P1823" s="8" t="s">
        <v>8318</v>
      </c>
      <c r="Q1823" s="8" t="s">
        <v>8318</v>
      </c>
      <c r="R1823" s="8" t="s">
        <v>243</v>
      </c>
      <c r="S1823" s="8" t="s">
        <v>244</v>
      </c>
      <c r="T1823" s="8" t="s">
        <v>6246</v>
      </c>
      <c r="U1823" s="8" t="s">
        <v>7731</v>
      </c>
      <c r="V1823" s="8" t="s">
        <v>13504</v>
      </c>
      <c r="W1823" s="8" t="s">
        <v>165</v>
      </c>
      <c r="X1823" s="8"/>
      <c r="Y1823" s="94" t="str">
        <f>VLOOKUP(D1823,TIPOLOGIA!A:F,6,0)</f>
        <v>TIPO II</v>
      </c>
      <c r="Z1823" s="94" t="str">
        <f>VLOOKUP(D1823,TIPOLOGIA!A:F,5,0)</f>
        <v>TERRESTRE</v>
      </c>
      <c r="AA1823" s="8" t="s">
        <v>361</v>
      </c>
      <c r="AB1823" s="8">
        <v>1</v>
      </c>
      <c r="AC1823" s="86">
        <f>IF(W1823="SOPORTE_TELEFÓNICO",'BASE LIQUIDACION REDEBAN 2025'!$B$19,IF(AND(W1823="VISITA_TÉCNICA",Y1823="TIPO II"),'BASE LIQUIDACION REDEBAN 2025'!$B$18,'BASE LIQUIDACION REDEBAN 2025'!$B$17))</f>
        <v>67654.12000000001</v>
      </c>
      <c r="AD1823" s="86">
        <v>0</v>
      </c>
      <c r="AE1823" s="86">
        <f t="shared" si="28"/>
        <v>67654.12000000001</v>
      </c>
      <c r="AG1823" s="78"/>
    </row>
    <row r="1824" spans="1:33" s="49" customFormat="1">
      <c r="A1824" s="8" t="s">
        <v>60</v>
      </c>
      <c r="B1824" s="94" t="str">
        <f>VLOOKUP(A1824,'CENTRO DE COSTOS'!A:D,4,FALSE)</f>
        <v>JUAN SEBASTIÁN RÍOS CASTRILLÓN</v>
      </c>
      <c r="C1824" s="94" t="str">
        <f>VLOOKUP(A1824,'CENTRO DE COSTOS'!A:D,2,FALSE)</f>
        <v>0004-0005</v>
      </c>
      <c r="D1824" s="8">
        <v>27810</v>
      </c>
      <c r="E1824" s="8">
        <v>2780592</v>
      </c>
      <c r="F1824" s="8">
        <v>77976</v>
      </c>
      <c r="G1824" s="8" t="s">
        <v>6241</v>
      </c>
      <c r="H1824" s="8" t="s">
        <v>932</v>
      </c>
      <c r="I1824" s="8" t="s">
        <v>8352</v>
      </c>
      <c r="J1824" s="8" t="s">
        <v>8353</v>
      </c>
      <c r="K1824" s="8" t="s">
        <v>160</v>
      </c>
      <c r="L1824" s="8" t="s">
        <v>13505</v>
      </c>
      <c r="M1824" s="183">
        <v>45923.458333333343</v>
      </c>
      <c r="N1824" s="183">
        <v>45929.488194444442</v>
      </c>
      <c r="O1824" s="8"/>
      <c r="P1824" s="8" t="s">
        <v>8318</v>
      </c>
      <c r="Q1824" s="8" t="s">
        <v>8318</v>
      </c>
      <c r="R1824" s="8" t="s">
        <v>6245</v>
      </c>
      <c r="S1824" s="8" t="s">
        <v>6245</v>
      </c>
      <c r="T1824" s="8" t="s">
        <v>6246</v>
      </c>
      <c r="U1824" s="8" t="s">
        <v>7731</v>
      </c>
      <c r="V1824" s="8" t="s">
        <v>13506</v>
      </c>
      <c r="W1824" s="8" t="s">
        <v>8320</v>
      </c>
      <c r="X1824" s="8"/>
      <c r="Y1824" s="94" t="str">
        <f>VLOOKUP(D1824,TIPOLOGIA!A:F,6,0)</f>
        <v>TIPO IV</v>
      </c>
      <c r="Z1824" s="94" t="str">
        <f>VLOOKUP(D1824,TIPOLOGIA!A:F,5,0)</f>
        <v>TERRESTRE</v>
      </c>
      <c r="AA1824" s="8" t="s">
        <v>804</v>
      </c>
      <c r="AB1824" s="8">
        <v>0</v>
      </c>
      <c r="AC1824" s="86">
        <f>IF(W1824="SOPORTE_TELEFÓNICO",'BASE LIQUIDACION REDEBAN 2025'!$B$19,IF(AND(W1824="VISITA_TÉCNICA",Y1824="TIPO II"),'BASE LIQUIDACION REDEBAN 2025'!$B$18,'BASE LIQUIDACION REDEBAN 2025'!$B$17))</f>
        <v>35779.500569199998</v>
      </c>
      <c r="AD1824" s="86">
        <v>0</v>
      </c>
      <c r="AE1824" s="86">
        <f t="shared" si="28"/>
        <v>35779.500569199998</v>
      </c>
      <c r="AG1824" s="78"/>
    </row>
    <row r="1825" spans="1:33" s="49" customFormat="1">
      <c r="A1825" s="8" t="s">
        <v>76</v>
      </c>
      <c r="B1825" s="94" t="str">
        <f>VLOOKUP(A1825,'CENTRO DE COSTOS'!A:D,4,FALSE)</f>
        <v>DIEGO FERNANDO HENAO CARDONA</v>
      </c>
      <c r="C1825" s="94" t="str">
        <f>VLOOKUP(A1825,'CENTRO DE COSTOS'!A:D,2,FALSE)</f>
        <v>0004-0003</v>
      </c>
      <c r="D1825" s="8">
        <v>19807</v>
      </c>
      <c r="E1825" s="8">
        <v>2783273</v>
      </c>
      <c r="F1825" s="8">
        <v>79423</v>
      </c>
      <c r="G1825" s="8" t="s">
        <v>6241</v>
      </c>
      <c r="H1825" s="8" t="s">
        <v>171</v>
      </c>
      <c r="I1825" s="8" t="s">
        <v>1572</v>
      </c>
      <c r="J1825" s="8" t="s">
        <v>13507</v>
      </c>
      <c r="K1825" s="8" t="s">
        <v>160</v>
      </c>
      <c r="L1825" s="8" t="s">
        <v>13508</v>
      </c>
      <c r="M1825" s="183">
        <v>45923.665277777778</v>
      </c>
      <c r="N1825" s="183">
        <v>45929.502083333333</v>
      </c>
      <c r="O1825" s="8"/>
      <c r="P1825" s="8" t="s">
        <v>8318</v>
      </c>
      <c r="Q1825" s="8" t="s">
        <v>8318</v>
      </c>
      <c r="R1825" s="8" t="s">
        <v>6245</v>
      </c>
      <c r="S1825" s="8" t="s">
        <v>6245</v>
      </c>
      <c r="T1825" s="8" t="s">
        <v>6246</v>
      </c>
      <c r="U1825" s="8" t="s">
        <v>7731</v>
      </c>
      <c r="V1825" s="8" t="s">
        <v>13509</v>
      </c>
      <c r="W1825" s="8" t="s">
        <v>8320</v>
      </c>
      <c r="X1825" s="8"/>
      <c r="Y1825" s="94" t="str">
        <f>VLOOKUP(D1825,TIPOLOGIA!A:F,6,0)</f>
        <v>TIPO III</v>
      </c>
      <c r="Z1825" s="94" t="str">
        <f>VLOOKUP(D1825,TIPOLOGIA!A:F,5,0)</f>
        <v>TERRESTRE</v>
      </c>
      <c r="AA1825" s="8" t="s">
        <v>178</v>
      </c>
      <c r="AB1825" s="8">
        <v>0</v>
      </c>
      <c r="AC1825" s="86">
        <f>IF(W1825="SOPORTE_TELEFÓNICO",'BASE LIQUIDACION REDEBAN 2025'!$B$19,IF(AND(W1825="VISITA_TÉCNICA",Y1825="TIPO II"),'BASE LIQUIDACION REDEBAN 2025'!$B$18,'BASE LIQUIDACION REDEBAN 2025'!$B$17))</f>
        <v>35779.500569199998</v>
      </c>
      <c r="AD1825" s="86">
        <v>0</v>
      </c>
      <c r="AE1825" s="86">
        <f t="shared" si="28"/>
        <v>35779.500569199998</v>
      </c>
      <c r="AG1825" s="78"/>
    </row>
    <row r="1826" spans="1:33" s="49" customFormat="1">
      <c r="A1826" s="8" t="s">
        <v>93</v>
      </c>
      <c r="B1826" s="94" t="str">
        <f>VLOOKUP(A1826,'CENTRO DE COSTOS'!A:D,4,FALSE)</f>
        <v>DIEGO FERNANDO HENAO CARDONA</v>
      </c>
      <c r="C1826" s="94" t="str">
        <f>VLOOKUP(A1826,'CENTRO DE COSTOS'!A:D,2,FALSE)</f>
        <v>0004-0003</v>
      </c>
      <c r="D1826" s="8">
        <v>52720</v>
      </c>
      <c r="E1826" s="8">
        <v>2796004</v>
      </c>
      <c r="F1826" s="8">
        <v>72057</v>
      </c>
      <c r="G1826" s="8" t="s">
        <v>6241</v>
      </c>
      <c r="H1826" s="8" t="s">
        <v>157</v>
      </c>
      <c r="I1826" s="8" t="s">
        <v>13510</v>
      </c>
      <c r="J1826" s="8" t="s">
        <v>13511</v>
      </c>
      <c r="K1826" s="8" t="s">
        <v>160</v>
      </c>
      <c r="L1826" s="8" t="s">
        <v>13512</v>
      </c>
      <c r="M1826" s="183">
        <v>45925.697916666657</v>
      </c>
      <c r="N1826" s="183">
        <v>45929.509027777778</v>
      </c>
      <c r="O1826" s="8"/>
      <c r="P1826" s="8" t="s">
        <v>8318</v>
      </c>
      <c r="Q1826" s="8" t="s">
        <v>8318</v>
      </c>
      <c r="R1826" s="8" t="s">
        <v>243</v>
      </c>
      <c r="S1826" s="8" t="s">
        <v>244</v>
      </c>
      <c r="T1826" s="8" t="s">
        <v>6246</v>
      </c>
      <c r="U1826" s="8" t="s">
        <v>7731</v>
      </c>
      <c r="V1826" s="8" t="s">
        <v>13513</v>
      </c>
      <c r="W1826" s="8" t="s">
        <v>165</v>
      </c>
      <c r="X1826" s="8"/>
      <c r="Y1826" s="94" t="str">
        <f>VLOOKUP(D1826,TIPOLOGIA!A:F,6,0)</f>
        <v>TIPO II</v>
      </c>
      <c r="Z1826" s="94" t="str">
        <f>VLOOKUP(D1826,TIPOLOGIA!A:F,5,0)</f>
        <v>TERRESTRE</v>
      </c>
      <c r="AA1826" s="8" t="s">
        <v>2014</v>
      </c>
      <c r="AB1826" s="8">
        <v>1</v>
      </c>
      <c r="AC1826" s="86">
        <f>IF(W1826="SOPORTE_TELEFÓNICO",'BASE LIQUIDACION REDEBAN 2025'!$B$19,IF(AND(W1826="VISITA_TÉCNICA",Y1826="TIPO II"),'BASE LIQUIDACION REDEBAN 2025'!$B$18,'BASE LIQUIDACION REDEBAN 2025'!$B$17))</f>
        <v>67654.12000000001</v>
      </c>
      <c r="AD1826" s="86">
        <v>0</v>
      </c>
      <c r="AE1826" s="86">
        <f t="shared" si="28"/>
        <v>67654.12000000001</v>
      </c>
      <c r="AG1826" s="78"/>
    </row>
    <row r="1827" spans="1:33" s="49" customFormat="1">
      <c r="A1827" s="8" t="s">
        <v>60</v>
      </c>
      <c r="B1827" s="94" t="str">
        <f>VLOOKUP(A1827,'CENTRO DE COSTOS'!A:D,4,FALSE)</f>
        <v>JUAN SEBASTIÁN RÍOS CASTRILLÓN</v>
      </c>
      <c r="C1827" s="94" t="str">
        <f>VLOOKUP(A1827,'CENTRO DE COSTOS'!A:D,2,FALSE)</f>
        <v>0004-0005</v>
      </c>
      <c r="D1827" s="8">
        <v>27615</v>
      </c>
      <c r="E1827" s="8">
        <v>2789439</v>
      </c>
      <c r="F1827" s="8">
        <v>67368</v>
      </c>
      <c r="G1827" s="8" t="s">
        <v>6241</v>
      </c>
      <c r="H1827" s="8" t="s">
        <v>932</v>
      </c>
      <c r="I1827" s="8" t="s">
        <v>270</v>
      </c>
      <c r="J1827" s="8" t="s">
        <v>9569</v>
      </c>
      <c r="K1827" s="8" t="s">
        <v>160</v>
      </c>
      <c r="L1827" s="8" t="s">
        <v>13514</v>
      </c>
      <c r="M1827" s="183">
        <v>45924.647916666669</v>
      </c>
      <c r="N1827" s="183">
        <v>45929.511805555558</v>
      </c>
      <c r="O1827" s="8"/>
      <c r="P1827" s="8" t="s">
        <v>8318</v>
      </c>
      <c r="Q1827" s="8" t="s">
        <v>8318</v>
      </c>
      <c r="R1827" s="8" t="s">
        <v>6245</v>
      </c>
      <c r="S1827" s="8" t="s">
        <v>6245</v>
      </c>
      <c r="T1827" s="8" t="s">
        <v>6246</v>
      </c>
      <c r="U1827" s="8" t="s">
        <v>7731</v>
      </c>
      <c r="V1827" s="8" t="s">
        <v>13515</v>
      </c>
      <c r="W1827" s="8" t="s">
        <v>8320</v>
      </c>
      <c r="X1827" s="8"/>
      <c r="Y1827" s="94" t="str">
        <f>VLOOKUP(D1827,TIPOLOGIA!A:F,6,0)</f>
        <v>TIPO IV ESPECIAL</v>
      </c>
      <c r="Z1827" s="94" t="str">
        <f>VLOOKUP(D1827,TIPOLOGIA!A:F,5,0)</f>
        <v>TERRESTRE/FLUVIAL</v>
      </c>
      <c r="AA1827" s="8" t="s">
        <v>804</v>
      </c>
      <c r="AB1827" s="8">
        <v>0</v>
      </c>
      <c r="AC1827" s="86">
        <f>IF(W1827="SOPORTE_TELEFÓNICO",'BASE LIQUIDACION REDEBAN 2025'!$B$19,IF(AND(W1827="VISITA_TÉCNICA",Y1827="TIPO II"),'BASE LIQUIDACION REDEBAN 2025'!$B$18,'BASE LIQUIDACION REDEBAN 2025'!$B$17))</f>
        <v>35779.500569199998</v>
      </c>
      <c r="AD1827" s="86">
        <v>0</v>
      </c>
      <c r="AE1827" s="86">
        <f t="shared" si="28"/>
        <v>35779.500569199998</v>
      </c>
      <c r="AG1827" s="78"/>
    </row>
    <row r="1828" spans="1:33" s="49" customFormat="1">
      <c r="A1828" s="8" t="s">
        <v>101</v>
      </c>
      <c r="B1828" s="94" t="str">
        <f>VLOOKUP(A1828,'CENTRO DE COSTOS'!A:D,4,FALSE)</f>
        <v>KEVIN ALEXIS CORZO BUSTOS</v>
      </c>
      <c r="C1828" s="94" t="str">
        <f>VLOOKUP(A1828,'CENTRO DE COSTOS'!A:D,2,FALSE)</f>
        <v>0004-0007</v>
      </c>
      <c r="D1828" s="8">
        <v>85010</v>
      </c>
      <c r="E1828" s="8">
        <v>2796395</v>
      </c>
      <c r="F1828" s="8">
        <v>39888</v>
      </c>
      <c r="G1828" s="8" t="s">
        <v>6241</v>
      </c>
      <c r="H1828" s="8" t="s">
        <v>882</v>
      </c>
      <c r="I1828" s="8" t="s">
        <v>891</v>
      </c>
      <c r="J1828" s="8" t="s">
        <v>8499</v>
      </c>
      <c r="K1828" s="8" t="s">
        <v>160</v>
      </c>
      <c r="L1828" s="8" t="s">
        <v>13516</v>
      </c>
      <c r="M1828" s="183">
        <v>45926.333333333343</v>
      </c>
      <c r="N1828" s="183">
        <v>45929.51458333333</v>
      </c>
      <c r="O1828" s="8"/>
      <c r="P1828" s="8" t="s">
        <v>8318</v>
      </c>
      <c r="Q1828" s="8" t="s">
        <v>8318</v>
      </c>
      <c r="R1828" s="8" t="s">
        <v>243</v>
      </c>
      <c r="S1828" s="8" t="s">
        <v>244</v>
      </c>
      <c r="T1828" s="8" t="s">
        <v>6246</v>
      </c>
      <c r="U1828" s="8" t="s">
        <v>7731</v>
      </c>
      <c r="V1828" s="8" t="s">
        <v>13517</v>
      </c>
      <c r="W1828" s="8" t="s">
        <v>8320</v>
      </c>
      <c r="X1828" s="8"/>
      <c r="Y1828" s="94" t="str">
        <f>VLOOKUP(D1828,TIPOLOGIA!A:F,6,0)</f>
        <v>TIPO II</v>
      </c>
      <c r="Z1828" s="94" t="str">
        <f>VLOOKUP(D1828,TIPOLOGIA!A:F,5,0)</f>
        <v>TERRESTRE</v>
      </c>
      <c r="AA1828" s="8" t="s">
        <v>4234</v>
      </c>
      <c r="AB1828" s="8">
        <v>0</v>
      </c>
      <c r="AC1828" s="86">
        <f>IF(W1828="SOPORTE_TELEFÓNICO",'BASE LIQUIDACION REDEBAN 2025'!$B$19,IF(AND(W1828="VISITA_TÉCNICA",Y1828="TIPO II"),'BASE LIQUIDACION REDEBAN 2025'!$B$18,'BASE LIQUIDACION REDEBAN 2025'!$B$17))</f>
        <v>35779.500569199998</v>
      </c>
      <c r="AD1828" s="86">
        <v>0</v>
      </c>
      <c r="AE1828" s="86">
        <f t="shared" si="28"/>
        <v>35779.500569199998</v>
      </c>
      <c r="AG1828" s="78"/>
    </row>
    <row r="1829" spans="1:33" s="49" customFormat="1">
      <c r="A1829" s="8" t="s">
        <v>68</v>
      </c>
      <c r="B1829" s="94" t="str">
        <f>VLOOKUP(A1829,'CENTRO DE COSTOS'!A:D,4,FALSE)</f>
        <v>WILLIAM ASDRUBAL ROZO ROZO</v>
      </c>
      <c r="C1829" s="94" t="str">
        <f>VLOOKUP(A1829,'CENTRO DE COSTOS'!A:D,2,FALSE)</f>
        <v>0004-0004</v>
      </c>
      <c r="D1829" s="8">
        <v>11001</v>
      </c>
      <c r="E1829" s="8">
        <v>2796391</v>
      </c>
      <c r="F1829" s="8">
        <v>55789</v>
      </c>
      <c r="G1829" s="8" t="s">
        <v>6241</v>
      </c>
      <c r="H1829" s="8" t="s">
        <v>417</v>
      </c>
      <c r="I1829" s="8" t="s">
        <v>68</v>
      </c>
      <c r="J1829" s="8" t="s">
        <v>13518</v>
      </c>
      <c r="K1829" s="8" t="s">
        <v>160</v>
      </c>
      <c r="L1829" s="8" t="s">
        <v>13519</v>
      </c>
      <c r="M1829" s="183">
        <v>45926.333333333343</v>
      </c>
      <c r="N1829" s="183">
        <v>45929.521527777782</v>
      </c>
      <c r="O1829" s="8"/>
      <c r="P1829" s="8" t="s">
        <v>8318</v>
      </c>
      <c r="Q1829" s="8" t="s">
        <v>8318</v>
      </c>
      <c r="R1829" s="8" t="s">
        <v>6245</v>
      </c>
      <c r="S1829" s="8" t="s">
        <v>6245</v>
      </c>
      <c r="T1829" s="8" t="s">
        <v>6246</v>
      </c>
      <c r="U1829" s="8" t="s">
        <v>7731</v>
      </c>
      <c r="V1829" s="8" t="s">
        <v>13520</v>
      </c>
      <c r="W1829" s="8" t="s">
        <v>165</v>
      </c>
      <c r="X1829" s="8"/>
      <c r="Y1829" s="94" t="str">
        <f>VLOOKUP(D1829,TIPOLOGIA!A:F,6,0)</f>
        <v>TIPO I</v>
      </c>
      <c r="Z1829" s="94" t="str">
        <f>VLOOKUP(D1829,TIPOLOGIA!A:F,5,0)</f>
        <v>TERRESTRE</v>
      </c>
      <c r="AA1829" s="8" t="s">
        <v>12056</v>
      </c>
      <c r="AB1829" s="8">
        <v>1</v>
      </c>
      <c r="AC1829" s="86">
        <f>IF(W1829="SOPORTE_TELEFÓNICO",'BASE LIQUIDACION REDEBAN 2025'!$B$19,IF(AND(W1829="VISITA_TÉCNICA",Y1829="TIPO II"),'BASE LIQUIDACION REDEBAN 2025'!$B$18,'BASE LIQUIDACION REDEBAN 2025'!$B$17))</f>
        <v>35779.500569199998</v>
      </c>
      <c r="AD1829" s="86">
        <v>0</v>
      </c>
      <c r="AE1829" s="86">
        <f t="shared" si="28"/>
        <v>35779.500569199998</v>
      </c>
      <c r="AG1829" s="78"/>
    </row>
    <row r="1830" spans="1:33" s="49" customFormat="1">
      <c r="A1830" s="8" t="s">
        <v>97</v>
      </c>
      <c r="B1830" s="94" t="str">
        <f>VLOOKUP(A1830,'CENTRO DE COSTOS'!A:D,4,FALSE)</f>
        <v>JOSE MAURICIO HERNANDEZ ROJAS</v>
      </c>
      <c r="C1830" s="94" t="str">
        <f>VLOOKUP(A1830,'CENTRO DE COSTOS'!A:D,2,FALSE)</f>
        <v>0004-0001</v>
      </c>
      <c r="D1830" s="8">
        <v>70001</v>
      </c>
      <c r="E1830" s="8">
        <v>2797374</v>
      </c>
      <c r="F1830" s="8">
        <v>16238</v>
      </c>
      <c r="G1830" s="8" t="s">
        <v>6241</v>
      </c>
      <c r="H1830" s="8" t="s">
        <v>333</v>
      </c>
      <c r="I1830" s="8" t="s">
        <v>97</v>
      </c>
      <c r="J1830" s="8" t="s">
        <v>13521</v>
      </c>
      <c r="K1830" s="8" t="s">
        <v>160</v>
      </c>
      <c r="L1830" s="8" t="s">
        <v>13522</v>
      </c>
      <c r="M1830" s="183">
        <v>45926.35</v>
      </c>
      <c r="N1830" s="183">
        <v>45929.526388888888</v>
      </c>
      <c r="O1830" s="8"/>
      <c r="P1830" s="8" t="s">
        <v>8318</v>
      </c>
      <c r="Q1830" s="8" t="s">
        <v>8318</v>
      </c>
      <c r="R1830" s="8" t="s">
        <v>6245</v>
      </c>
      <c r="S1830" s="8" t="s">
        <v>6245</v>
      </c>
      <c r="T1830" s="8" t="s">
        <v>6246</v>
      </c>
      <c r="U1830" s="8" t="s">
        <v>7731</v>
      </c>
      <c r="V1830" s="8" t="s">
        <v>13523</v>
      </c>
      <c r="W1830" s="8" t="s">
        <v>165</v>
      </c>
      <c r="X1830" s="8"/>
      <c r="Y1830" s="94" t="str">
        <f>VLOOKUP(D1830,TIPOLOGIA!A:F,6,0)</f>
        <v>TIPO I</v>
      </c>
      <c r="Z1830" s="94" t="str">
        <f>VLOOKUP(D1830,TIPOLOGIA!A:F,5,0)</f>
        <v>TERRESTRE</v>
      </c>
      <c r="AA1830" s="8" t="s">
        <v>1162</v>
      </c>
      <c r="AB1830" s="8">
        <v>1</v>
      </c>
      <c r="AC1830" s="86">
        <f>IF(W1830="SOPORTE_TELEFÓNICO",'BASE LIQUIDACION REDEBAN 2025'!$B$19,IF(AND(W1830="VISITA_TÉCNICA",Y1830="TIPO II"),'BASE LIQUIDACION REDEBAN 2025'!$B$18,'BASE LIQUIDACION REDEBAN 2025'!$B$17))</f>
        <v>35779.500569199998</v>
      </c>
      <c r="AD1830" s="86">
        <v>0</v>
      </c>
      <c r="AE1830" s="86">
        <f t="shared" si="28"/>
        <v>35779.500569199998</v>
      </c>
      <c r="AG1830" s="78"/>
    </row>
    <row r="1831" spans="1:33" s="49" customFormat="1">
      <c r="A1831" s="8" t="s">
        <v>90</v>
      </c>
      <c r="B1831" s="94" t="str">
        <f>VLOOKUP(A1831,'CENTRO DE COSTOS'!A:D,4,FALSE)</f>
        <v>JUAN SEBASTIÁN RÍOS CASTRILLÓN</v>
      </c>
      <c r="C1831" s="94" t="str">
        <f>VLOOKUP(A1831,'CENTRO DE COSTOS'!A:D,2,FALSE)</f>
        <v>0004-0005</v>
      </c>
      <c r="D1831" s="8">
        <v>5686</v>
      </c>
      <c r="E1831" s="8">
        <v>2798185</v>
      </c>
      <c r="F1831" s="8">
        <v>15036</v>
      </c>
      <c r="G1831" s="8" t="s">
        <v>6241</v>
      </c>
      <c r="H1831" s="8" t="s">
        <v>249</v>
      </c>
      <c r="I1831" s="8" t="s">
        <v>1692</v>
      </c>
      <c r="J1831" s="8" t="s">
        <v>2374</v>
      </c>
      <c r="K1831" s="8" t="s">
        <v>160</v>
      </c>
      <c r="L1831" s="8" t="s">
        <v>13524</v>
      </c>
      <c r="M1831" s="183">
        <v>45926.40347222222</v>
      </c>
      <c r="N1831" s="183">
        <v>45929.533333333333</v>
      </c>
      <c r="O1831" s="8"/>
      <c r="P1831" s="8" t="s">
        <v>8318</v>
      </c>
      <c r="Q1831" s="8" t="s">
        <v>8318</v>
      </c>
      <c r="R1831" s="8" t="s">
        <v>6245</v>
      </c>
      <c r="S1831" s="8" t="s">
        <v>6245</v>
      </c>
      <c r="T1831" s="8" t="s">
        <v>6246</v>
      </c>
      <c r="U1831" s="8" t="s">
        <v>7731</v>
      </c>
      <c r="V1831" s="8" t="s">
        <v>13525</v>
      </c>
      <c r="W1831" s="8" t="s">
        <v>165</v>
      </c>
      <c r="X1831" s="8"/>
      <c r="Y1831" s="94" t="str">
        <f>VLOOKUP(D1831,TIPOLOGIA!A:F,6,0)</f>
        <v>TIPO II</v>
      </c>
      <c r="Z1831" s="94" t="str">
        <f>VLOOKUP(D1831,TIPOLOGIA!A:F,5,0)</f>
        <v>TERRESTRE</v>
      </c>
      <c r="AA1831" s="8" t="s">
        <v>1384</v>
      </c>
      <c r="AB1831" s="8">
        <v>1</v>
      </c>
      <c r="AC1831" s="86">
        <f>IF(W1831="SOPORTE_TELEFÓNICO",'BASE LIQUIDACION REDEBAN 2025'!$B$19,IF(AND(W1831="VISITA_TÉCNICA",Y1831="TIPO II"),'BASE LIQUIDACION REDEBAN 2025'!$B$18,'BASE LIQUIDACION REDEBAN 2025'!$B$17))</f>
        <v>67654.12000000001</v>
      </c>
      <c r="AD1831" s="86">
        <v>0</v>
      </c>
      <c r="AE1831" s="86">
        <f t="shared" si="28"/>
        <v>67654.12000000001</v>
      </c>
      <c r="AG1831" s="78"/>
    </row>
    <row r="1832" spans="1:33" s="49" customFormat="1">
      <c r="A1832" s="8" t="s">
        <v>72</v>
      </c>
      <c r="B1832" s="94" t="str">
        <f>VLOOKUP(A1832,'CENTRO DE COSTOS'!A:D,4,FALSE)</f>
        <v>MIGUEL JULIÁN HERNÁNDEZ GUARÍN</v>
      </c>
      <c r="C1832" s="94" t="str">
        <f>VLOOKUP(A1832,'CENTRO DE COSTOS'!A:D,2,FALSE)</f>
        <v>0004-0008</v>
      </c>
      <c r="D1832" s="8">
        <v>68081</v>
      </c>
      <c r="E1832" s="8">
        <v>2749644</v>
      </c>
      <c r="F1832" s="8">
        <v>62288</v>
      </c>
      <c r="G1832" s="8" t="s">
        <v>6241</v>
      </c>
      <c r="H1832" s="8" t="s">
        <v>224</v>
      </c>
      <c r="I1832" s="8" t="s">
        <v>2488</v>
      </c>
      <c r="J1832" s="8" t="s">
        <v>13526</v>
      </c>
      <c r="K1832" s="8" t="s">
        <v>160</v>
      </c>
      <c r="L1832" s="8" t="s">
        <v>13527</v>
      </c>
      <c r="M1832" s="183">
        <v>45916.613194444442</v>
      </c>
      <c r="N1832" s="183">
        <v>45929.536111111112</v>
      </c>
      <c r="O1832" s="8"/>
      <c r="P1832" s="8" t="s">
        <v>8318</v>
      </c>
      <c r="Q1832" s="8" t="s">
        <v>8318</v>
      </c>
      <c r="R1832" s="8" t="s">
        <v>243</v>
      </c>
      <c r="S1832" s="8" t="s">
        <v>244</v>
      </c>
      <c r="T1832" s="8" t="s">
        <v>6246</v>
      </c>
      <c r="U1832" s="8" t="s">
        <v>7731</v>
      </c>
      <c r="V1832" s="8" t="s">
        <v>13528</v>
      </c>
      <c r="W1832" s="8" t="s">
        <v>8320</v>
      </c>
      <c r="X1832" s="8"/>
      <c r="Y1832" s="94" t="str">
        <f>VLOOKUP(D1832,TIPOLOGIA!A:F,6,0)</f>
        <v>TIPO III</v>
      </c>
      <c r="Z1832" s="94" t="str">
        <f>VLOOKUP(D1832,TIPOLOGIA!A:F,5,0)</f>
        <v>TERRESTRE</v>
      </c>
      <c r="AA1832" s="8"/>
      <c r="AB1832" s="8">
        <v>0</v>
      </c>
      <c r="AC1832" s="86">
        <f>IF(W1832="SOPORTE_TELEFÓNICO",'BASE LIQUIDACION REDEBAN 2025'!$B$19,IF(AND(W1832="VISITA_TÉCNICA",Y1832="TIPO II"),'BASE LIQUIDACION REDEBAN 2025'!$B$18,'BASE LIQUIDACION REDEBAN 2025'!$B$17))</f>
        <v>35779.500569199998</v>
      </c>
      <c r="AD1832" s="86">
        <v>0</v>
      </c>
      <c r="AE1832" s="86">
        <f t="shared" si="28"/>
        <v>35779.500569199998</v>
      </c>
      <c r="AG1832" s="78"/>
    </row>
    <row r="1833" spans="1:33" s="49" customFormat="1">
      <c r="A1833" s="8" t="s">
        <v>99</v>
      </c>
      <c r="B1833" s="94" t="str">
        <f>VLOOKUP(A1833,'CENTRO DE COSTOS'!A:D,4,FALSE)</f>
        <v>JOSE MAURICIO HERNANDEZ ROJAS</v>
      </c>
      <c r="C1833" s="94" t="str">
        <f>VLOOKUP(A1833,'CENTRO DE COSTOS'!A:D,2,FALSE)</f>
        <v>0004-0001</v>
      </c>
      <c r="D1833" s="8">
        <v>13473</v>
      </c>
      <c r="E1833" s="8">
        <v>2728536</v>
      </c>
      <c r="F1833" s="8">
        <v>64956</v>
      </c>
      <c r="G1833" s="8" t="s">
        <v>6241</v>
      </c>
      <c r="H1833" s="8" t="s">
        <v>685</v>
      </c>
      <c r="I1833" s="8" t="s">
        <v>2668</v>
      </c>
      <c r="J1833" s="8" t="s">
        <v>13529</v>
      </c>
      <c r="K1833" s="8" t="s">
        <v>160</v>
      </c>
      <c r="L1833" s="8" t="s">
        <v>13530</v>
      </c>
      <c r="M1833" s="183">
        <v>45911.586805555547</v>
      </c>
      <c r="N1833" s="183">
        <v>45929.536111111112</v>
      </c>
      <c r="O1833" s="8"/>
      <c r="P1833" s="8" t="s">
        <v>8318</v>
      </c>
      <c r="Q1833" s="8" t="s">
        <v>8318</v>
      </c>
      <c r="R1833" s="8" t="s">
        <v>162</v>
      </c>
      <c r="S1833" s="8" t="s">
        <v>6245</v>
      </c>
      <c r="T1833" s="8" t="s">
        <v>6246</v>
      </c>
      <c r="U1833" s="8" t="s">
        <v>7731</v>
      </c>
      <c r="V1833" s="8" t="s">
        <v>13531</v>
      </c>
      <c r="W1833" s="8" t="s">
        <v>8320</v>
      </c>
      <c r="X1833" s="8"/>
      <c r="Y1833" s="94" t="str">
        <f>VLOOKUP(D1833,TIPOLOGIA!A:F,6,0)</f>
        <v>TIPO IV</v>
      </c>
      <c r="Z1833" s="94" t="str">
        <f>VLOOKUP(D1833,TIPOLOGIA!A:F,5,0)</f>
        <v>TERRESTRE</v>
      </c>
      <c r="AA1833" s="8"/>
      <c r="AB1833" s="8">
        <v>0</v>
      </c>
      <c r="AC1833" s="86">
        <f>IF(W1833="SOPORTE_TELEFÓNICO",'BASE LIQUIDACION REDEBAN 2025'!$B$19,IF(AND(W1833="VISITA_TÉCNICA",Y1833="TIPO II"),'BASE LIQUIDACION REDEBAN 2025'!$B$18,'BASE LIQUIDACION REDEBAN 2025'!$B$17))</f>
        <v>35779.500569199998</v>
      </c>
      <c r="AD1833" s="86">
        <v>0</v>
      </c>
      <c r="AE1833" s="86">
        <f t="shared" si="28"/>
        <v>35779.500569199998</v>
      </c>
      <c r="AG1833" s="78"/>
    </row>
    <row r="1834" spans="1:33" s="49" customFormat="1">
      <c r="A1834" s="8" t="s">
        <v>76</v>
      </c>
      <c r="B1834" s="94" t="str">
        <f>VLOOKUP(A1834,'CENTRO DE COSTOS'!A:D,4,FALSE)</f>
        <v>DIEGO FERNANDO HENAO CARDONA</v>
      </c>
      <c r="C1834" s="94" t="str">
        <f>VLOOKUP(A1834,'CENTRO DE COSTOS'!A:D,2,FALSE)</f>
        <v>0004-0003</v>
      </c>
      <c r="D1834" s="8">
        <v>76001</v>
      </c>
      <c r="E1834" s="8">
        <v>2802121</v>
      </c>
      <c r="F1834" s="8">
        <v>81193</v>
      </c>
      <c r="G1834" s="8" t="s">
        <v>6241</v>
      </c>
      <c r="H1834" s="8" t="s">
        <v>232</v>
      </c>
      <c r="I1834" s="8" t="s">
        <v>76</v>
      </c>
      <c r="J1834" s="8" t="s">
        <v>13532</v>
      </c>
      <c r="K1834" s="8" t="s">
        <v>160</v>
      </c>
      <c r="L1834" s="8" t="s">
        <v>13533</v>
      </c>
      <c r="M1834" s="183">
        <v>45927.375</v>
      </c>
      <c r="N1834" s="183">
        <v>45929.537499999999</v>
      </c>
      <c r="O1834" s="8"/>
      <c r="P1834" s="8" t="s">
        <v>8318</v>
      </c>
      <c r="Q1834" s="8" t="s">
        <v>8318</v>
      </c>
      <c r="R1834" s="8" t="s">
        <v>162</v>
      </c>
      <c r="S1834" s="8" t="s">
        <v>162</v>
      </c>
      <c r="T1834" s="8" t="s">
        <v>6246</v>
      </c>
      <c r="U1834" s="8" t="s">
        <v>7731</v>
      </c>
      <c r="V1834" s="8" t="s">
        <v>13534</v>
      </c>
      <c r="W1834" s="8" t="s">
        <v>165</v>
      </c>
      <c r="X1834" s="8"/>
      <c r="Y1834" s="94" t="str">
        <f>VLOOKUP(D1834,TIPOLOGIA!A:F,6,0)</f>
        <v>TIPO I</v>
      </c>
      <c r="Z1834" s="94" t="str">
        <f>VLOOKUP(D1834,TIPOLOGIA!A:F,5,0)</f>
        <v>TERRESTRE</v>
      </c>
      <c r="AA1834" s="8" t="s">
        <v>1498</v>
      </c>
      <c r="AB1834" s="8">
        <v>1</v>
      </c>
      <c r="AC1834" s="86">
        <f>IF(W1834="SOPORTE_TELEFÓNICO",'BASE LIQUIDACION REDEBAN 2025'!$B$19,IF(AND(W1834="VISITA_TÉCNICA",Y1834="TIPO II"),'BASE LIQUIDACION REDEBAN 2025'!$B$18,'BASE LIQUIDACION REDEBAN 2025'!$B$17))</f>
        <v>35779.500569199998</v>
      </c>
      <c r="AD1834" s="86">
        <v>0</v>
      </c>
      <c r="AE1834" s="86">
        <f t="shared" si="28"/>
        <v>35779.500569199998</v>
      </c>
      <c r="AG1834" s="78"/>
    </row>
    <row r="1835" spans="1:33" s="49" customFormat="1">
      <c r="A1835" s="8" t="s">
        <v>96</v>
      </c>
      <c r="B1835" s="94" t="str">
        <f>VLOOKUP(A1835,'CENTRO DE COSTOS'!A:D,4,FALSE)</f>
        <v>JOSE MAURICIO HERNANDEZ ROJAS</v>
      </c>
      <c r="C1835" s="94" t="str">
        <f>VLOOKUP(A1835,'CENTRO DE COSTOS'!A:D,2,FALSE)</f>
        <v>0004-0001</v>
      </c>
      <c r="D1835" s="8">
        <v>44090</v>
      </c>
      <c r="E1835" s="8">
        <v>2775519</v>
      </c>
      <c r="F1835" s="8">
        <v>31061</v>
      </c>
      <c r="G1835" s="8" t="s">
        <v>6241</v>
      </c>
      <c r="H1835" s="8" t="s">
        <v>706</v>
      </c>
      <c r="I1835" s="8" t="s">
        <v>3567</v>
      </c>
      <c r="J1835" s="8" t="s">
        <v>13535</v>
      </c>
      <c r="K1835" s="8" t="s">
        <v>160</v>
      </c>
      <c r="L1835" s="8" t="s">
        <v>13536</v>
      </c>
      <c r="M1835" s="183">
        <v>45922.57916666667</v>
      </c>
      <c r="N1835" s="183">
        <v>45929.539583333331</v>
      </c>
      <c r="O1835" s="8"/>
      <c r="P1835" s="8" t="s">
        <v>8318</v>
      </c>
      <c r="Q1835" s="8" t="s">
        <v>8318</v>
      </c>
      <c r="R1835" s="8" t="s">
        <v>6245</v>
      </c>
      <c r="S1835" s="8" t="s">
        <v>6245</v>
      </c>
      <c r="T1835" s="8" t="s">
        <v>6246</v>
      </c>
      <c r="U1835" s="8" t="s">
        <v>7731</v>
      </c>
      <c r="V1835" s="8" t="s">
        <v>13537</v>
      </c>
      <c r="W1835" s="8" t="s">
        <v>8320</v>
      </c>
      <c r="X1835" s="8"/>
      <c r="Y1835" s="94" t="str">
        <f>VLOOKUP(D1835,TIPOLOGIA!A:F,6,0)</f>
        <v>TIPO III</v>
      </c>
      <c r="Z1835" s="94" t="str">
        <f>VLOOKUP(D1835,TIPOLOGIA!A:F,5,0)</f>
        <v>TERRESTRE</v>
      </c>
      <c r="AA1835" s="8"/>
      <c r="AB1835" s="8">
        <v>0</v>
      </c>
      <c r="AC1835" s="86">
        <f>IF(W1835="SOPORTE_TELEFÓNICO",'BASE LIQUIDACION REDEBAN 2025'!$B$19,IF(AND(W1835="VISITA_TÉCNICA",Y1835="TIPO II"),'BASE LIQUIDACION REDEBAN 2025'!$B$18,'BASE LIQUIDACION REDEBAN 2025'!$B$17))</f>
        <v>35779.500569199998</v>
      </c>
      <c r="AD1835" s="86">
        <v>0</v>
      </c>
      <c r="AE1835" s="86">
        <f t="shared" si="28"/>
        <v>35779.500569199998</v>
      </c>
      <c r="AG1835" s="78"/>
    </row>
    <row r="1836" spans="1:33" s="49" customFormat="1">
      <c r="A1836" s="8" t="s">
        <v>91</v>
      </c>
      <c r="B1836" s="94" t="str">
        <f>VLOOKUP(A1836,'CENTRO DE COSTOS'!A:D,4,FALSE)</f>
        <v>JOSE MAURICIO HERNANDEZ ROJAS</v>
      </c>
      <c r="C1836" s="94" t="str">
        <f>VLOOKUP(A1836,'CENTRO DE COSTOS'!A:D,2,FALSE)</f>
        <v>0004-0001</v>
      </c>
      <c r="D1836" s="8">
        <v>5495</v>
      </c>
      <c r="E1836" s="8">
        <v>2759537</v>
      </c>
      <c r="F1836" s="8">
        <v>72989</v>
      </c>
      <c r="G1836" s="8" t="s">
        <v>6241</v>
      </c>
      <c r="H1836" s="8" t="s">
        <v>249</v>
      </c>
      <c r="I1836" s="8" t="s">
        <v>1734</v>
      </c>
      <c r="J1836" s="8" t="s">
        <v>13538</v>
      </c>
      <c r="K1836" s="8" t="s">
        <v>160</v>
      </c>
      <c r="L1836" s="8" t="s">
        <v>13539</v>
      </c>
      <c r="M1836" s="183">
        <v>45918.408333333333</v>
      </c>
      <c r="N1836" s="183">
        <v>45929.539583333331</v>
      </c>
      <c r="O1836" s="8"/>
      <c r="P1836" s="8" t="s">
        <v>8318</v>
      </c>
      <c r="Q1836" s="8" t="s">
        <v>8318</v>
      </c>
      <c r="R1836" s="8" t="s">
        <v>243</v>
      </c>
      <c r="S1836" s="8" t="s">
        <v>244</v>
      </c>
      <c r="T1836" s="8" t="s">
        <v>6246</v>
      </c>
      <c r="U1836" s="8" t="s">
        <v>7731</v>
      </c>
      <c r="V1836" s="8" t="s">
        <v>13540</v>
      </c>
      <c r="W1836" s="8" t="s">
        <v>8320</v>
      </c>
      <c r="X1836" s="8"/>
      <c r="Y1836" s="94" t="str">
        <f>VLOOKUP(D1836,TIPOLOGIA!A:F,6,0)</f>
        <v>TIPO III</v>
      </c>
      <c r="Z1836" s="94" t="str">
        <f>VLOOKUP(D1836,TIPOLOGIA!A:F,5,0)</f>
        <v>TERRESTRE</v>
      </c>
      <c r="AA1836" s="8"/>
      <c r="AB1836" s="8">
        <v>0</v>
      </c>
      <c r="AC1836" s="86">
        <f>IF(W1836="SOPORTE_TELEFÓNICO",'BASE LIQUIDACION REDEBAN 2025'!$B$19,IF(AND(W1836="VISITA_TÉCNICA",Y1836="TIPO II"),'BASE LIQUIDACION REDEBAN 2025'!$B$18,'BASE LIQUIDACION REDEBAN 2025'!$B$17))</f>
        <v>35779.500569199998</v>
      </c>
      <c r="AD1836" s="86">
        <v>0</v>
      </c>
      <c r="AE1836" s="86">
        <f t="shared" si="28"/>
        <v>35779.500569199998</v>
      </c>
      <c r="AG1836" s="78"/>
    </row>
    <row r="1837" spans="1:33" s="49" customFormat="1">
      <c r="A1837" s="8" t="s">
        <v>72</v>
      </c>
      <c r="B1837" s="94" t="str">
        <f>VLOOKUP(A1837,'CENTRO DE COSTOS'!A:D,4,FALSE)</f>
        <v>MIGUEL JULIÁN HERNÁNDEZ GUARÍN</v>
      </c>
      <c r="C1837" s="94" t="str">
        <f>VLOOKUP(A1837,'CENTRO DE COSTOS'!A:D,2,FALSE)</f>
        <v>0004-0008</v>
      </c>
      <c r="D1837" s="8">
        <v>20710</v>
      </c>
      <c r="E1837" s="8">
        <v>2786710</v>
      </c>
      <c r="F1837" s="8">
        <v>79016</v>
      </c>
      <c r="G1837" s="8" t="s">
        <v>6241</v>
      </c>
      <c r="H1837" s="8" t="s">
        <v>596</v>
      </c>
      <c r="I1837" s="8" t="s">
        <v>3814</v>
      </c>
      <c r="J1837" s="8" t="s">
        <v>13541</v>
      </c>
      <c r="K1837" s="8" t="s">
        <v>160</v>
      </c>
      <c r="L1837" s="8" t="s">
        <v>13542</v>
      </c>
      <c r="M1837" s="183">
        <v>45924.422222222223</v>
      </c>
      <c r="N1837" s="183">
        <v>45929.540277777778</v>
      </c>
      <c r="O1837" s="8"/>
      <c r="P1837" s="8" t="s">
        <v>8318</v>
      </c>
      <c r="Q1837" s="8" t="s">
        <v>8318</v>
      </c>
      <c r="R1837" s="8" t="s">
        <v>243</v>
      </c>
      <c r="S1837" s="8" t="s">
        <v>365</v>
      </c>
      <c r="T1837" s="8" t="s">
        <v>6246</v>
      </c>
      <c r="U1837" s="8" t="s">
        <v>7731</v>
      </c>
      <c r="V1837" s="8" t="s">
        <v>13543</v>
      </c>
      <c r="W1837" s="8" t="s">
        <v>8320</v>
      </c>
      <c r="X1837" s="8"/>
      <c r="Y1837" s="94" t="str">
        <f>VLOOKUP(D1837,TIPOLOGIA!A:F,6,0)</f>
        <v>TIPO III</v>
      </c>
      <c r="Z1837" s="94" t="str">
        <f>VLOOKUP(D1837,TIPOLOGIA!A:F,5,0)</f>
        <v>TERRESTRE</v>
      </c>
      <c r="AA1837" s="8"/>
      <c r="AB1837" s="8">
        <v>0</v>
      </c>
      <c r="AC1837" s="86">
        <f>IF(W1837="SOPORTE_TELEFÓNICO",'BASE LIQUIDACION REDEBAN 2025'!$B$19,IF(AND(W1837="VISITA_TÉCNICA",Y1837="TIPO II"),'BASE LIQUIDACION REDEBAN 2025'!$B$18,'BASE LIQUIDACION REDEBAN 2025'!$B$17))</f>
        <v>35779.500569199998</v>
      </c>
      <c r="AD1837" s="86">
        <v>0</v>
      </c>
      <c r="AE1837" s="86">
        <f t="shared" si="28"/>
        <v>35779.500569199998</v>
      </c>
      <c r="AG1837" s="78"/>
    </row>
    <row r="1838" spans="1:33" s="49" customFormat="1">
      <c r="A1838" s="8" t="s">
        <v>93</v>
      </c>
      <c r="B1838" s="94" t="str">
        <f>VLOOKUP(A1838,'CENTRO DE COSTOS'!A:D,4,FALSE)</f>
        <v>DIEGO FERNANDO HENAO CARDONA</v>
      </c>
      <c r="C1838" s="94" t="str">
        <f>VLOOKUP(A1838,'CENTRO DE COSTOS'!A:D,2,FALSE)</f>
        <v>0004-0003</v>
      </c>
      <c r="D1838" s="8">
        <v>52356</v>
      </c>
      <c r="E1838" s="8">
        <v>2802898</v>
      </c>
      <c r="F1838" s="8">
        <v>75651</v>
      </c>
      <c r="G1838" s="8" t="s">
        <v>6241</v>
      </c>
      <c r="H1838" s="8" t="s">
        <v>157</v>
      </c>
      <c r="I1838" s="8" t="s">
        <v>3603</v>
      </c>
      <c r="J1838" s="8" t="s">
        <v>13544</v>
      </c>
      <c r="K1838" s="8" t="s">
        <v>160</v>
      </c>
      <c r="L1838" s="8" t="s">
        <v>13545</v>
      </c>
      <c r="M1838" s="183">
        <v>45927.425000000003</v>
      </c>
      <c r="N1838" s="183">
        <v>45929.540972222218</v>
      </c>
      <c r="O1838" s="8"/>
      <c r="P1838" s="8" t="s">
        <v>8318</v>
      </c>
      <c r="Q1838" s="8" t="s">
        <v>8318</v>
      </c>
      <c r="R1838" s="8" t="s">
        <v>6245</v>
      </c>
      <c r="S1838" s="8" t="s">
        <v>6245</v>
      </c>
      <c r="T1838" s="8" t="s">
        <v>6246</v>
      </c>
      <c r="U1838" s="8" t="s">
        <v>7731</v>
      </c>
      <c r="V1838" s="8" t="s">
        <v>13546</v>
      </c>
      <c r="W1838" s="8" t="s">
        <v>165</v>
      </c>
      <c r="X1838" s="8"/>
      <c r="Y1838" s="94" t="str">
        <f>VLOOKUP(D1838,TIPOLOGIA!A:F,6,0)</f>
        <v>TIPO II</v>
      </c>
      <c r="Z1838" s="94" t="str">
        <f>VLOOKUP(D1838,TIPOLOGIA!A:F,5,0)</f>
        <v>TERRESTRE</v>
      </c>
      <c r="AA1838" s="8" t="s">
        <v>169</v>
      </c>
      <c r="AB1838" s="8">
        <v>1</v>
      </c>
      <c r="AC1838" s="86">
        <f>IF(W1838="SOPORTE_TELEFÓNICO",'BASE LIQUIDACION REDEBAN 2025'!$B$19,IF(AND(W1838="VISITA_TÉCNICA",Y1838="TIPO II"),'BASE LIQUIDACION REDEBAN 2025'!$B$18,'BASE LIQUIDACION REDEBAN 2025'!$B$17))</f>
        <v>67654.12000000001</v>
      </c>
      <c r="AD1838" s="86">
        <v>0</v>
      </c>
      <c r="AE1838" s="86">
        <f t="shared" si="28"/>
        <v>67654.12000000001</v>
      </c>
      <c r="AG1838" s="78"/>
    </row>
    <row r="1839" spans="1:33" s="49" customFormat="1">
      <c r="A1839" s="8" t="s">
        <v>99</v>
      </c>
      <c r="B1839" s="94" t="str">
        <f>VLOOKUP(A1839,'CENTRO DE COSTOS'!A:D,4,FALSE)</f>
        <v>JOSE MAURICIO HERNANDEZ ROJAS</v>
      </c>
      <c r="C1839" s="94" t="str">
        <f>VLOOKUP(A1839,'CENTRO DE COSTOS'!A:D,2,FALSE)</f>
        <v>0004-0001</v>
      </c>
      <c r="D1839" s="8">
        <v>20032</v>
      </c>
      <c r="E1839" s="8">
        <v>2793332</v>
      </c>
      <c r="F1839" s="8">
        <v>79223</v>
      </c>
      <c r="G1839" s="8" t="s">
        <v>6241</v>
      </c>
      <c r="H1839" s="8" t="s">
        <v>596</v>
      </c>
      <c r="I1839" s="8" t="s">
        <v>1765</v>
      </c>
      <c r="J1839" s="8" t="s">
        <v>10513</v>
      </c>
      <c r="K1839" s="8" t="s">
        <v>160</v>
      </c>
      <c r="L1839" s="8" t="s">
        <v>13547</v>
      </c>
      <c r="M1839" s="183">
        <v>45925.472222222219</v>
      </c>
      <c r="N1839" s="183">
        <v>45929.540972222218</v>
      </c>
      <c r="O1839" s="8"/>
      <c r="P1839" s="8" t="s">
        <v>8318</v>
      </c>
      <c r="Q1839" s="8" t="s">
        <v>8318</v>
      </c>
      <c r="R1839" s="8" t="s">
        <v>243</v>
      </c>
      <c r="S1839" s="8" t="s">
        <v>244</v>
      </c>
      <c r="T1839" s="8" t="s">
        <v>6246</v>
      </c>
      <c r="U1839" s="8" t="s">
        <v>7731</v>
      </c>
      <c r="V1839" s="8" t="s">
        <v>13548</v>
      </c>
      <c r="W1839" s="8" t="s">
        <v>8320</v>
      </c>
      <c r="X1839" s="8"/>
      <c r="Y1839" s="94" t="str">
        <f>VLOOKUP(D1839,TIPOLOGIA!A:F,6,0)</f>
        <v>TIPO III</v>
      </c>
      <c r="Z1839" s="94" t="str">
        <f>VLOOKUP(D1839,TIPOLOGIA!A:F,5,0)</f>
        <v>TERRESTRE</v>
      </c>
      <c r="AA1839" s="8"/>
      <c r="AB1839" s="8">
        <v>0</v>
      </c>
      <c r="AC1839" s="86">
        <f>IF(W1839="SOPORTE_TELEFÓNICO",'BASE LIQUIDACION REDEBAN 2025'!$B$19,IF(AND(W1839="VISITA_TÉCNICA",Y1839="TIPO II"),'BASE LIQUIDACION REDEBAN 2025'!$B$18,'BASE LIQUIDACION REDEBAN 2025'!$B$17))</f>
        <v>35779.500569199998</v>
      </c>
      <c r="AD1839" s="86">
        <v>0</v>
      </c>
      <c r="AE1839" s="86">
        <f t="shared" si="28"/>
        <v>35779.500569199998</v>
      </c>
      <c r="AG1839" s="78"/>
    </row>
    <row r="1840" spans="1:33" s="49" customFormat="1">
      <c r="A1840" s="8" t="s">
        <v>76</v>
      </c>
      <c r="B1840" s="94" t="str">
        <f>VLOOKUP(A1840,'CENTRO DE COSTOS'!A:D,4,FALSE)</f>
        <v>DIEGO FERNANDO HENAO CARDONA</v>
      </c>
      <c r="C1840" s="94" t="str">
        <f>VLOOKUP(A1840,'CENTRO DE COSTOS'!A:D,2,FALSE)</f>
        <v>0004-0003</v>
      </c>
      <c r="D1840" s="8">
        <v>76109</v>
      </c>
      <c r="E1840" s="8">
        <v>2787269</v>
      </c>
      <c r="F1840" s="8">
        <v>70354</v>
      </c>
      <c r="G1840" s="8" t="s">
        <v>6241</v>
      </c>
      <c r="H1840" s="8" t="s">
        <v>232</v>
      </c>
      <c r="I1840" s="8" t="s">
        <v>762</v>
      </c>
      <c r="J1840" s="8" t="s">
        <v>13549</v>
      </c>
      <c r="K1840" s="8" t="s">
        <v>160</v>
      </c>
      <c r="L1840" s="8" t="s">
        <v>13550</v>
      </c>
      <c r="M1840" s="183">
        <v>45924.46875</v>
      </c>
      <c r="N1840" s="183">
        <v>45929.540972222218</v>
      </c>
      <c r="O1840" s="8"/>
      <c r="P1840" s="8" t="s">
        <v>8318</v>
      </c>
      <c r="Q1840" s="8" t="s">
        <v>8318</v>
      </c>
      <c r="R1840" s="8" t="s">
        <v>6245</v>
      </c>
      <c r="S1840" s="8" t="s">
        <v>6245</v>
      </c>
      <c r="T1840" s="8" t="s">
        <v>6246</v>
      </c>
      <c r="U1840" s="8" t="s">
        <v>7731</v>
      </c>
      <c r="V1840" s="8" t="s">
        <v>13551</v>
      </c>
      <c r="W1840" s="8" t="s">
        <v>8320</v>
      </c>
      <c r="X1840" s="8"/>
      <c r="Y1840" s="94" t="str">
        <f>VLOOKUP(D1840,TIPOLOGIA!A:F,6,0)</f>
        <v>TIPO III</v>
      </c>
      <c r="Z1840" s="94" t="str">
        <f>VLOOKUP(D1840,TIPOLOGIA!A:F,5,0)</f>
        <v>TERRESTRE</v>
      </c>
      <c r="AA1840" s="8"/>
      <c r="AB1840" s="8">
        <v>0</v>
      </c>
      <c r="AC1840" s="86">
        <f>IF(W1840="SOPORTE_TELEFÓNICO",'BASE LIQUIDACION REDEBAN 2025'!$B$19,IF(AND(W1840="VISITA_TÉCNICA",Y1840="TIPO II"),'BASE LIQUIDACION REDEBAN 2025'!$B$18,'BASE LIQUIDACION REDEBAN 2025'!$B$17))</f>
        <v>35779.500569199998</v>
      </c>
      <c r="AD1840" s="86">
        <v>0</v>
      </c>
      <c r="AE1840" s="86">
        <f t="shared" si="28"/>
        <v>35779.500569199998</v>
      </c>
      <c r="AG1840" s="78"/>
    </row>
    <row r="1841" spans="1:33" s="49" customFormat="1">
      <c r="A1841" s="8" t="s">
        <v>96</v>
      </c>
      <c r="B1841" s="94" t="str">
        <f>VLOOKUP(A1841,'CENTRO DE COSTOS'!A:D,4,FALSE)</f>
        <v>JOSE MAURICIO HERNANDEZ ROJAS</v>
      </c>
      <c r="C1841" s="94" t="str">
        <f>VLOOKUP(A1841,'CENTRO DE COSTOS'!A:D,2,FALSE)</f>
        <v>0004-0001</v>
      </c>
      <c r="D1841" s="8">
        <v>44430</v>
      </c>
      <c r="E1841" s="8">
        <v>2794428</v>
      </c>
      <c r="F1841" s="8">
        <v>32193</v>
      </c>
      <c r="G1841" s="8" t="s">
        <v>6241</v>
      </c>
      <c r="H1841" s="8" t="s">
        <v>706</v>
      </c>
      <c r="I1841" s="8" t="s">
        <v>707</v>
      </c>
      <c r="J1841" s="8" t="s">
        <v>13552</v>
      </c>
      <c r="K1841" s="8" t="s">
        <v>160</v>
      </c>
      <c r="L1841" s="8" t="s">
        <v>13553</v>
      </c>
      <c r="M1841" s="183">
        <v>45925.588194444441</v>
      </c>
      <c r="N1841" s="183">
        <v>45929.541666666657</v>
      </c>
      <c r="O1841" s="8"/>
      <c r="P1841" s="8" t="s">
        <v>8318</v>
      </c>
      <c r="Q1841" s="8" t="s">
        <v>8318</v>
      </c>
      <c r="R1841" s="8" t="s">
        <v>243</v>
      </c>
      <c r="S1841" s="8" t="s">
        <v>244</v>
      </c>
      <c r="T1841" s="8" t="s">
        <v>6246</v>
      </c>
      <c r="U1841" s="8" t="s">
        <v>7731</v>
      </c>
      <c r="V1841" s="8" t="s">
        <v>13554</v>
      </c>
      <c r="W1841" s="8" t="s">
        <v>8320</v>
      </c>
      <c r="X1841" s="8"/>
      <c r="Y1841" s="94" t="str">
        <f>VLOOKUP(D1841,TIPOLOGIA!A:F,6,0)</f>
        <v>TIPO IV</v>
      </c>
      <c r="Z1841" s="94" t="str">
        <f>VLOOKUP(D1841,TIPOLOGIA!A:F,5,0)</f>
        <v>TERRESTRE</v>
      </c>
      <c r="AA1841" s="8"/>
      <c r="AB1841" s="8">
        <v>0</v>
      </c>
      <c r="AC1841" s="86">
        <f>IF(W1841="SOPORTE_TELEFÓNICO",'BASE LIQUIDACION REDEBAN 2025'!$B$19,IF(AND(W1841="VISITA_TÉCNICA",Y1841="TIPO II"),'BASE LIQUIDACION REDEBAN 2025'!$B$18,'BASE LIQUIDACION REDEBAN 2025'!$B$17))</f>
        <v>35779.500569199998</v>
      </c>
      <c r="AD1841" s="86">
        <v>0</v>
      </c>
      <c r="AE1841" s="86">
        <f t="shared" si="28"/>
        <v>35779.500569199998</v>
      </c>
      <c r="AG1841" s="78"/>
    </row>
    <row r="1842" spans="1:33" s="49" customFormat="1">
      <c r="A1842" s="8" t="s">
        <v>101</v>
      </c>
      <c r="B1842" s="94" t="str">
        <f>VLOOKUP(A1842,'CENTRO DE COSTOS'!A:D,4,FALSE)</f>
        <v>KEVIN ALEXIS CORZO BUSTOS</v>
      </c>
      <c r="C1842" s="94" t="str">
        <f>VLOOKUP(A1842,'CENTRO DE COSTOS'!A:D,2,FALSE)</f>
        <v>0004-0007</v>
      </c>
      <c r="D1842" s="8">
        <v>85001</v>
      </c>
      <c r="E1842" s="8">
        <v>2776151</v>
      </c>
      <c r="F1842" s="8">
        <v>77986</v>
      </c>
      <c r="G1842" s="8" t="s">
        <v>6241</v>
      </c>
      <c r="H1842" s="8" t="s">
        <v>882</v>
      </c>
      <c r="I1842" s="8" t="s">
        <v>101</v>
      </c>
      <c r="J1842" s="8" t="s">
        <v>13555</v>
      </c>
      <c r="K1842" s="8" t="s">
        <v>160</v>
      </c>
      <c r="L1842" s="8" t="s">
        <v>13556</v>
      </c>
      <c r="M1842" s="183">
        <v>45922.620138888888</v>
      </c>
      <c r="N1842" s="183">
        <v>45929.595833333333</v>
      </c>
      <c r="O1842" s="8"/>
      <c r="P1842" s="8" t="s">
        <v>8318</v>
      </c>
      <c r="Q1842" s="8" t="s">
        <v>8318</v>
      </c>
      <c r="R1842" s="8" t="s">
        <v>6245</v>
      </c>
      <c r="S1842" s="8" t="s">
        <v>6245</v>
      </c>
      <c r="T1842" s="8" t="s">
        <v>6246</v>
      </c>
      <c r="U1842" s="8" t="s">
        <v>7731</v>
      </c>
      <c r="V1842" s="8" t="s">
        <v>13557</v>
      </c>
      <c r="W1842" s="8" t="s">
        <v>165</v>
      </c>
      <c r="X1842" s="8"/>
      <c r="Y1842" s="94" t="str">
        <f>VLOOKUP(D1842,TIPOLOGIA!A:F,6,0)</f>
        <v>TIPO I</v>
      </c>
      <c r="Z1842" s="94" t="str">
        <f>VLOOKUP(D1842,TIPOLOGIA!A:F,5,0)</f>
        <v>TERRESTRE</v>
      </c>
      <c r="AA1842" s="8" t="s">
        <v>222</v>
      </c>
      <c r="AB1842" s="8">
        <v>1</v>
      </c>
      <c r="AC1842" s="86">
        <f>IF(W1842="SOPORTE_TELEFÓNICO",'BASE LIQUIDACION REDEBAN 2025'!$B$19,IF(AND(W1842="VISITA_TÉCNICA",Y1842="TIPO II"),'BASE LIQUIDACION REDEBAN 2025'!$B$18,'BASE LIQUIDACION REDEBAN 2025'!$B$17))</f>
        <v>35779.500569199998</v>
      </c>
      <c r="AD1842" s="86">
        <v>0</v>
      </c>
      <c r="AE1842" s="86">
        <f t="shared" si="28"/>
        <v>35779.500569199998</v>
      </c>
      <c r="AG1842" s="78"/>
    </row>
    <row r="1843" spans="1:33" s="49" customFormat="1">
      <c r="A1843" s="8" t="s">
        <v>100</v>
      </c>
      <c r="B1843" s="94" t="str">
        <f>VLOOKUP(A1843,'CENTRO DE COSTOS'!A:D,4,FALSE)</f>
        <v>KEVIN ALEXIS CORZO BUSTOS</v>
      </c>
      <c r="C1843" s="94" t="str">
        <f>VLOOKUP(A1843,'CENTRO DE COSTOS'!A:D,2,FALSE)</f>
        <v>0004-0007</v>
      </c>
      <c r="D1843" s="8">
        <v>50001</v>
      </c>
      <c r="E1843" s="8">
        <v>2803102</v>
      </c>
      <c r="F1843" s="8">
        <v>79664</v>
      </c>
      <c r="G1843" s="8" t="s">
        <v>6241</v>
      </c>
      <c r="H1843" s="8" t="s">
        <v>216</v>
      </c>
      <c r="I1843" s="8" t="s">
        <v>100</v>
      </c>
      <c r="J1843" s="8" t="s">
        <v>8379</v>
      </c>
      <c r="K1843" s="8" t="s">
        <v>160</v>
      </c>
      <c r="L1843" s="8" t="s">
        <v>13558</v>
      </c>
      <c r="M1843" s="183">
        <v>45927.454861111109</v>
      </c>
      <c r="N1843" s="183">
        <v>45929.606944444437</v>
      </c>
      <c r="O1843" s="8"/>
      <c r="P1843" s="8" t="s">
        <v>8318</v>
      </c>
      <c r="Q1843" s="8" t="s">
        <v>8318</v>
      </c>
      <c r="R1843" s="8" t="s">
        <v>6245</v>
      </c>
      <c r="S1843" s="8" t="s">
        <v>6245</v>
      </c>
      <c r="T1843" s="8" t="s">
        <v>6246</v>
      </c>
      <c r="U1843" s="8" t="s">
        <v>7731</v>
      </c>
      <c r="V1843" s="8" t="s">
        <v>13559</v>
      </c>
      <c r="W1843" s="8" t="s">
        <v>165</v>
      </c>
      <c r="X1843" s="8"/>
      <c r="Y1843" s="94" t="str">
        <f>VLOOKUP(D1843,TIPOLOGIA!A:F,6,0)</f>
        <v>TIPO I</v>
      </c>
      <c r="Z1843" s="94" t="str">
        <f>VLOOKUP(D1843,TIPOLOGIA!A:F,5,0)</f>
        <v>TERRESTRE</v>
      </c>
      <c r="AA1843" s="8" t="s">
        <v>1928</v>
      </c>
      <c r="AB1843" s="8">
        <v>1</v>
      </c>
      <c r="AC1843" s="86">
        <f>IF(W1843="SOPORTE_TELEFÓNICO",'BASE LIQUIDACION REDEBAN 2025'!$B$19,IF(AND(W1843="VISITA_TÉCNICA",Y1843="TIPO II"),'BASE LIQUIDACION REDEBAN 2025'!$B$18,'BASE LIQUIDACION REDEBAN 2025'!$B$17))</f>
        <v>35779.500569199998</v>
      </c>
      <c r="AD1843" s="86">
        <v>0</v>
      </c>
      <c r="AE1843" s="86">
        <f t="shared" si="28"/>
        <v>35779.500569199998</v>
      </c>
      <c r="AG1843" s="78"/>
    </row>
    <row r="1844" spans="1:33" s="49" customFormat="1">
      <c r="A1844" s="8" t="s">
        <v>93</v>
      </c>
      <c r="B1844" s="94" t="str">
        <f>VLOOKUP(A1844,'CENTRO DE COSTOS'!A:D,4,FALSE)</f>
        <v>DIEGO FERNANDO HENAO CARDONA</v>
      </c>
      <c r="C1844" s="94" t="str">
        <f>VLOOKUP(A1844,'CENTRO DE COSTOS'!A:D,2,FALSE)</f>
        <v>0004-0003</v>
      </c>
      <c r="D1844" s="8">
        <v>52356</v>
      </c>
      <c r="E1844" s="8">
        <v>2801105</v>
      </c>
      <c r="F1844" s="8">
        <v>79894</v>
      </c>
      <c r="G1844" s="8" t="s">
        <v>6241</v>
      </c>
      <c r="H1844" s="8" t="s">
        <v>157</v>
      </c>
      <c r="I1844" s="8" t="s">
        <v>3603</v>
      </c>
      <c r="J1844" s="8" t="s">
        <v>13560</v>
      </c>
      <c r="K1844" s="8" t="s">
        <v>160</v>
      </c>
      <c r="L1844" s="8" t="s">
        <v>13561</v>
      </c>
      <c r="M1844" s="183">
        <v>45926.63958333333</v>
      </c>
      <c r="N1844" s="183">
        <v>45929.62222222222</v>
      </c>
      <c r="O1844" s="8"/>
      <c r="P1844" s="8" t="s">
        <v>8318</v>
      </c>
      <c r="Q1844" s="8" t="s">
        <v>8318</v>
      </c>
      <c r="R1844" s="8" t="s">
        <v>243</v>
      </c>
      <c r="S1844" s="8" t="s">
        <v>244</v>
      </c>
      <c r="T1844" s="8" t="s">
        <v>6246</v>
      </c>
      <c r="U1844" s="8" t="s">
        <v>7731</v>
      </c>
      <c r="V1844" s="8" t="s">
        <v>13562</v>
      </c>
      <c r="W1844" s="8" t="s">
        <v>165</v>
      </c>
      <c r="X1844" s="8"/>
      <c r="Y1844" s="94" t="str">
        <f>VLOOKUP(D1844,TIPOLOGIA!A:F,6,0)</f>
        <v>TIPO II</v>
      </c>
      <c r="Z1844" s="94" t="str">
        <f>VLOOKUP(D1844,TIPOLOGIA!A:F,5,0)</f>
        <v>TERRESTRE</v>
      </c>
      <c r="AA1844" s="8" t="s">
        <v>169</v>
      </c>
      <c r="AB1844" s="8">
        <v>1</v>
      </c>
      <c r="AC1844" s="86">
        <f>IF(W1844="SOPORTE_TELEFÓNICO",'BASE LIQUIDACION REDEBAN 2025'!$B$19,IF(AND(W1844="VISITA_TÉCNICA",Y1844="TIPO II"),'BASE LIQUIDACION REDEBAN 2025'!$B$18,'BASE LIQUIDACION REDEBAN 2025'!$B$17))</f>
        <v>67654.12000000001</v>
      </c>
      <c r="AD1844" s="86">
        <v>0</v>
      </c>
      <c r="AE1844" s="86">
        <f t="shared" si="28"/>
        <v>67654.12000000001</v>
      </c>
      <c r="AG1844" s="78"/>
    </row>
    <row r="1845" spans="1:33" s="49" customFormat="1">
      <c r="A1845" s="8" t="s">
        <v>93</v>
      </c>
      <c r="B1845" s="94" t="str">
        <f>VLOOKUP(A1845,'CENTRO DE COSTOS'!A:D,4,FALSE)</f>
        <v>DIEGO FERNANDO HENAO CARDONA</v>
      </c>
      <c r="C1845" s="94" t="str">
        <f>VLOOKUP(A1845,'CENTRO DE COSTOS'!A:D,2,FALSE)</f>
        <v>0004-0003</v>
      </c>
      <c r="D1845" s="8">
        <v>52356</v>
      </c>
      <c r="E1845" s="8">
        <v>2795962</v>
      </c>
      <c r="F1845" s="8">
        <v>78711</v>
      </c>
      <c r="G1845" s="8" t="s">
        <v>6241</v>
      </c>
      <c r="H1845" s="8" t="s">
        <v>157</v>
      </c>
      <c r="I1845" s="8" t="s">
        <v>3603</v>
      </c>
      <c r="J1845" s="8" t="s">
        <v>11437</v>
      </c>
      <c r="K1845" s="8" t="s">
        <v>160</v>
      </c>
      <c r="L1845" s="8" t="s">
        <v>13563</v>
      </c>
      <c r="M1845" s="183">
        <v>45925.697222222218</v>
      </c>
      <c r="N1845" s="183">
        <v>45929.626388888893</v>
      </c>
      <c r="O1845" s="8"/>
      <c r="P1845" s="8" t="s">
        <v>8318</v>
      </c>
      <c r="Q1845" s="8" t="s">
        <v>8318</v>
      </c>
      <c r="R1845" s="8" t="s">
        <v>243</v>
      </c>
      <c r="S1845" s="8" t="s">
        <v>365</v>
      </c>
      <c r="T1845" s="8" t="s">
        <v>6246</v>
      </c>
      <c r="U1845" s="8" t="s">
        <v>7731</v>
      </c>
      <c r="V1845" s="8" t="s">
        <v>13564</v>
      </c>
      <c r="W1845" s="8" t="s">
        <v>165</v>
      </c>
      <c r="X1845" s="8"/>
      <c r="Y1845" s="94" t="str">
        <f>VLOOKUP(D1845,TIPOLOGIA!A:F,6,0)</f>
        <v>TIPO II</v>
      </c>
      <c r="Z1845" s="94" t="str">
        <f>VLOOKUP(D1845,TIPOLOGIA!A:F,5,0)</f>
        <v>TERRESTRE</v>
      </c>
      <c r="AA1845" s="8" t="s">
        <v>169</v>
      </c>
      <c r="AB1845" s="8">
        <v>1</v>
      </c>
      <c r="AC1845" s="86">
        <f>IF(W1845="SOPORTE_TELEFÓNICO",'BASE LIQUIDACION REDEBAN 2025'!$B$19,IF(AND(W1845="VISITA_TÉCNICA",Y1845="TIPO II"),'BASE LIQUIDACION REDEBAN 2025'!$B$18,'BASE LIQUIDACION REDEBAN 2025'!$B$17))</f>
        <v>67654.12000000001</v>
      </c>
      <c r="AD1845" s="86">
        <v>0</v>
      </c>
      <c r="AE1845" s="86">
        <f t="shared" ref="AE1845:AE1907" si="29">IF(W1845="VISITA_TÉCNICA",AC1845*AB1845,AC1845)</f>
        <v>67654.12000000001</v>
      </c>
      <c r="AG1845" s="78"/>
    </row>
    <row r="1846" spans="1:33" s="49" customFormat="1">
      <c r="A1846" s="8" t="s">
        <v>100</v>
      </c>
      <c r="B1846" s="94" t="str">
        <f>VLOOKUP(A1846,'CENTRO DE COSTOS'!A:D,4,FALSE)</f>
        <v>KEVIN ALEXIS CORZO BUSTOS</v>
      </c>
      <c r="C1846" s="94" t="str">
        <f>VLOOKUP(A1846,'CENTRO DE COSTOS'!A:D,2,FALSE)</f>
        <v>0004-0007</v>
      </c>
      <c r="D1846" s="8">
        <v>50270</v>
      </c>
      <c r="E1846" s="8">
        <v>2796469</v>
      </c>
      <c r="F1846" s="8">
        <v>80266</v>
      </c>
      <c r="G1846" s="8" t="s">
        <v>6241</v>
      </c>
      <c r="H1846" s="8" t="s">
        <v>216</v>
      </c>
      <c r="I1846" s="8" t="s">
        <v>13565</v>
      </c>
      <c r="J1846" s="8" t="s">
        <v>13566</v>
      </c>
      <c r="K1846" s="8" t="s">
        <v>160</v>
      </c>
      <c r="L1846" s="8" t="s">
        <v>13567</v>
      </c>
      <c r="M1846" s="183">
        <v>45926.333333333343</v>
      </c>
      <c r="N1846" s="183">
        <v>45929.636111111111</v>
      </c>
      <c r="O1846" s="8"/>
      <c r="P1846" s="8" t="s">
        <v>8318</v>
      </c>
      <c r="Q1846" s="8" t="s">
        <v>8318</v>
      </c>
      <c r="R1846" s="8" t="s">
        <v>162</v>
      </c>
      <c r="S1846" s="8" t="s">
        <v>162</v>
      </c>
      <c r="T1846" s="8" t="s">
        <v>6246</v>
      </c>
      <c r="U1846" s="8" t="s">
        <v>7731</v>
      </c>
      <c r="V1846" s="8" t="s">
        <v>13568</v>
      </c>
      <c r="W1846" s="8" t="s">
        <v>165</v>
      </c>
      <c r="X1846" s="8"/>
      <c r="Y1846" s="94" t="str">
        <f>VLOOKUP(D1846,TIPOLOGIA!A:F,6,0)</f>
        <v>TIPO II</v>
      </c>
      <c r="Z1846" s="94" t="str">
        <f>VLOOKUP(D1846,TIPOLOGIA!A:F,5,0)</f>
        <v>TERRESTRE</v>
      </c>
      <c r="AA1846" s="8" t="s">
        <v>1227</v>
      </c>
      <c r="AB1846" s="8">
        <v>1</v>
      </c>
      <c r="AC1846" s="86">
        <f>IF(W1846="SOPORTE_TELEFÓNICO",'BASE LIQUIDACION REDEBAN 2025'!$B$19,IF(AND(W1846="VISITA_TÉCNICA",Y1846="TIPO II"),'BASE LIQUIDACION REDEBAN 2025'!$B$18,'BASE LIQUIDACION REDEBAN 2025'!$B$17))</f>
        <v>67654.12000000001</v>
      </c>
      <c r="AD1846" s="86">
        <v>0</v>
      </c>
      <c r="AE1846" s="86">
        <f t="shared" si="29"/>
        <v>67654.12000000001</v>
      </c>
      <c r="AG1846" s="78"/>
    </row>
    <row r="1847" spans="1:33" s="49" customFormat="1">
      <c r="A1847" s="8" t="s">
        <v>90</v>
      </c>
      <c r="B1847" s="94" t="str">
        <f>VLOOKUP(A1847,'CENTRO DE COSTOS'!A:D,4,FALSE)</f>
        <v>JUAN SEBASTIÁN RÍOS CASTRILLÓN</v>
      </c>
      <c r="C1847" s="94" t="str">
        <f>VLOOKUP(A1847,'CENTRO DE COSTOS'!A:D,2,FALSE)</f>
        <v>0004-0005</v>
      </c>
      <c r="D1847" s="8">
        <v>5088</v>
      </c>
      <c r="E1847" s="8">
        <v>2796026</v>
      </c>
      <c r="F1847" s="8">
        <v>31966</v>
      </c>
      <c r="G1847" s="8" t="s">
        <v>6241</v>
      </c>
      <c r="H1847" s="8" t="s">
        <v>249</v>
      </c>
      <c r="I1847" s="8" t="s">
        <v>384</v>
      </c>
      <c r="J1847" s="8" t="s">
        <v>13569</v>
      </c>
      <c r="K1847" s="8" t="s">
        <v>160</v>
      </c>
      <c r="L1847" s="8" t="s">
        <v>13570</v>
      </c>
      <c r="M1847" s="183">
        <v>45925.702777777777</v>
      </c>
      <c r="N1847" s="183">
        <v>45929.643055555563</v>
      </c>
      <c r="O1847" s="8"/>
      <c r="P1847" s="8" t="s">
        <v>8318</v>
      </c>
      <c r="Q1847" s="8" t="s">
        <v>8318</v>
      </c>
      <c r="R1847" s="8" t="s">
        <v>6245</v>
      </c>
      <c r="S1847" s="8" t="s">
        <v>6245</v>
      </c>
      <c r="T1847" s="8" t="s">
        <v>6246</v>
      </c>
      <c r="U1847" s="8" t="s">
        <v>7731</v>
      </c>
      <c r="V1847" s="8" t="s">
        <v>13571</v>
      </c>
      <c r="W1847" s="8" t="s">
        <v>165</v>
      </c>
      <c r="X1847" s="8"/>
      <c r="Y1847" s="94" t="str">
        <f>VLOOKUP(D1847,TIPOLOGIA!A:F,6,0)</f>
        <v>TIPO I</v>
      </c>
      <c r="Z1847" s="94" t="str">
        <f>VLOOKUP(D1847,TIPOLOGIA!A:F,5,0)</f>
        <v>TERRESTRE</v>
      </c>
      <c r="AA1847" s="8" t="s">
        <v>804</v>
      </c>
      <c r="AB1847" s="8">
        <v>1</v>
      </c>
      <c r="AC1847" s="86">
        <f>IF(W1847="SOPORTE_TELEFÓNICO",'BASE LIQUIDACION REDEBAN 2025'!$B$19,IF(AND(W1847="VISITA_TÉCNICA",Y1847="TIPO II"),'BASE LIQUIDACION REDEBAN 2025'!$B$18,'BASE LIQUIDACION REDEBAN 2025'!$B$17))</f>
        <v>35779.500569199998</v>
      </c>
      <c r="AD1847" s="86">
        <v>0</v>
      </c>
      <c r="AE1847" s="86">
        <f t="shared" si="29"/>
        <v>35779.500569199998</v>
      </c>
      <c r="AG1847" s="78"/>
    </row>
    <row r="1848" spans="1:33" s="49" customFormat="1">
      <c r="A1848" s="8" t="s">
        <v>76</v>
      </c>
      <c r="B1848" s="94" t="str">
        <f>VLOOKUP(A1848,'CENTRO DE COSTOS'!A:D,4,FALSE)</f>
        <v>DIEGO FERNANDO HENAO CARDONA</v>
      </c>
      <c r="C1848" s="94" t="str">
        <f>VLOOKUP(A1848,'CENTRO DE COSTOS'!A:D,2,FALSE)</f>
        <v>0004-0003</v>
      </c>
      <c r="D1848" s="8">
        <v>76890</v>
      </c>
      <c r="E1848" s="8">
        <v>2801692</v>
      </c>
      <c r="F1848" s="8">
        <v>17403</v>
      </c>
      <c r="G1848" s="8" t="s">
        <v>6241</v>
      </c>
      <c r="H1848" s="8" t="s">
        <v>232</v>
      </c>
      <c r="I1848" s="8" t="s">
        <v>4651</v>
      </c>
      <c r="J1848" s="8" t="s">
        <v>13572</v>
      </c>
      <c r="K1848" s="8" t="s">
        <v>160</v>
      </c>
      <c r="L1848" s="8" t="s">
        <v>13573</v>
      </c>
      <c r="M1848" s="183">
        <v>45926.698611111111</v>
      </c>
      <c r="N1848" s="183">
        <v>45929.647916666669</v>
      </c>
      <c r="O1848" s="8"/>
      <c r="P1848" s="8" t="s">
        <v>8318</v>
      </c>
      <c r="Q1848" s="8" t="s">
        <v>8318</v>
      </c>
      <c r="R1848" s="8" t="s">
        <v>6245</v>
      </c>
      <c r="S1848" s="8" t="s">
        <v>6245</v>
      </c>
      <c r="T1848" s="8" t="s">
        <v>6246</v>
      </c>
      <c r="U1848" s="8" t="s">
        <v>7731</v>
      </c>
      <c r="V1848" s="8" t="s">
        <v>13574</v>
      </c>
      <c r="W1848" s="8" t="s">
        <v>165</v>
      </c>
      <c r="X1848" s="8"/>
      <c r="Y1848" s="94" t="str">
        <f>VLOOKUP(D1848,TIPOLOGIA!A:F,6,0)</f>
        <v>TIPO II</v>
      </c>
      <c r="Z1848" s="94" t="str">
        <f>VLOOKUP(D1848,TIPOLOGIA!A:F,5,0)</f>
        <v>TERRESTRE</v>
      </c>
      <c r="AA1848" s="8" t="s">
        <v>521</v>
      </c>
      <c r="AB1848" s="8">
        <v>1</v>
      </c>
      <c r="AC1848" s="86">
        <f>IF(W1848="SOPORTE_TELEFÓNICO",'BASE LIQUIDACION REDEBAN 2025'!$B$19,IF(AND(W1848="VISITA_TÉCNICA",Y1848="TIPO II"),'BASE LIQUIDACION REDEBAN 2025'!$B$18,'BASE LIQUIDACION REDEBAN 2025'!$B$17))</f>
        <v>67654.12000000001</v>
      </c>
      <c r="AD1848" s="86">
        <v>0</v>
      </c>
      <c r="AE1848" s="86">
        <f t="shared" si="29"/>
        <v>67654.12000000001</v>
      </c>
      <c r="AG1848" s="78"/>
    </row>
    <row r="1849" spans="1:33" s="49" customFormat="1">
      <c r="A1849" s="8" t="s">
        <v>86</v>
      </c>
      <c r="B1849" s="94" t="str">
        <f>VLOOKUP(A1849,'CENTRO DE COSTOS'!A:D,4,FALSE)</f>
        <v>KEVIN ALEXIS CORZO BUSTOS</v>
      </c>
      <c r="C1849" s="94" t="str">
        <f>VLOOKUP(A1849,'CENTRO DE COSTOS'!A:D,2,FALSE)</f>
        <v>0004-0007</v>
      </c>
      <c r="D1849" s="8">
        <v>73001</v>
      </c>
      <c r="E1849" s="8">
        <v>2802762</v>
      </c>
      <c r="F1849" s="8">
        <v>23581</v>
      </c>
      <c r="G1849" s="8" t="s">
        <v>6241</v>
      </c>
      <c r="H1849" s="8" t="s">
        <v>494</v>
      </c>
      <c r="I1849" s="8" t="s">
        <v>86</v>
      </c>
      <c r="J1849" s="8" t="s">
        <v>13575</v>
      </c>
      <c r="K1849" s="8" t="s">
        <v>160</v>
      </c>
      <c r="L1849" s="8" t="s">
        <v>13576</v>
      </c>
      <c r="M1849" s="183">
        <v>45927.396527777782</v>
      </c>
      <c r="N1849" s="183">
        <v>45929.650694444441</v>
      </c>
      <c r="O1849" s="8"/>
      <c r="P1849" s="8" t="s">
        <v>8318</v>
      </c>
      <c r="Q1849" s="8" t="s">
        <v>8318</v>
      </c>
      <c r="R1849" s="8" t="s">
        <v>357</v>
      </c>
      <c r="S1849" s="8" t="s">
        <v>1266</v>
      </c>
      <c r="T1849" s="8" t="s">
        <v>6246</v>
      </c>
      <c r="U1849" s="8" t="s">
        <v>7731</v>
      </c>
      <c r="V1849" s="8" t="s">
        <v>13577</v>
      </c>
      <c r="W1849" s="8" t="s">
        <v>165</v>
      </c>
      <c r="X1849" s="8"/>
      <c r="Y1849" s="94" t="str">
        <f>VLOOKUP(D1849,TIPOLOGIA!A:F,6,0)</f>
        <v>TIPO I</v>
      </c>
      <c r="Z1849" s="94" t="str">
        <f>VLOOKUP(D1849,TIPOLOGIA!A:F,5,0)</f>
        <v>TERRESTRE</v>
      </c>
      <c r="AA1849" s="8" t="s">
        <v>498</v>
      </c>
      <c r="AB1849" s="8">
        <v>1</v>
      </c>
      <c r="AC1849" s="86">
        <f>IF(W1849="SOPORTE_TELEFÓNICO",'BASE LIQUIDACION REDEBAN 2025'!$B$19,IF(AND(W1849="VISITA_TÉCNICA",Y1849="TIPO II"),'BASE LIQUIDACION REDEBAN 2025'!$B$18,'BASE LIQUIDACION REDEBAN 2025'!$B$17))</f>
        <v>35779.500569199998</v>
      </c>
      <c r="AD1849" s="86">
        <v>0</v>
      </c>
      <c r="AE1849" s="86">
        <f t="shared" si="29"/>
        <v>35779.500569199998</v>
      </c>
      <c r="AG1849" s="78"/>
    </row>
    <row r="1850" spans="1:33" s="49" customFormat="1">
      <c r="A1850" s="8" t="s">
        <v>80</v>
      </c>
      <c r="B1850" s="94" t="str">
        <f>VLOOKUP(A1850,'CENTRO DE COSTOS'!A:D,4,FALSE)</f>
        <v>JOSE MAURICIO HERNANDEZ ROJAS</v>
      </c>
      <c r="C1850" s="94" t="str">
        <f>VLOOKUP(A1850,'CENTRO DE COSTOS'!A:D,2,FALSE)</f>
        <v>0004-0001</v>
      </c>
      <c r="D1850" s="8">
        <v>13001</v>
      </c>
      <c r="E1850" s="8">
        <v>2804271</v>
      </c>
      <c r="F1850" s="8">
        <v>59443</v>
      </c>
      <c r="G1850" s="8" t="s">
        <v>6241</v>
      </c>
      <c r="H1850" s="8" t="s">
        <v>685</v>
      </c>
      <c r="I1850" s="8" t="s">
        <v>80</v>
      </c>
      <c r="J1850" s="8" t="s">
        <v>1592</v>
      </c>
      <c r="K1850" s="8" t="s">
        <v>160</v>
      </c>
      <c r="L1850" s="8" t="s">
        <v>13578</v>
      </c>
      <c r="M1850" s="183">
        <v>45929.333333333343</v>
      </c>
      <c r="N1850" s="183">
        <v>45929.652777777781</v>
      </c>
      <c r="O1850" s="8"/>
      <c r="P1850" s="8" t="s">
        <v>8318</v>
      </c>
      <c r="Q1850" s="8" t="s">
        <v>8318</v>
      </c>
      <c r="R1850" s="8" t="s">
        <v>243</v>
      </c>
      <c r="S1850" s="8" t="s">
        <v>365</v>
      </c>
      <c r="T1850" s="8" t="s">
        <v>6246</v>
      </c>
      <c r="U1850" s="8" t="s">
        <v>7731</v>
      </c>
      <c r="V1850" s="8" t="s">
        <v>13579</v>
      </c>
      <c r="W1850" s="8" t="s">
        <v>165</v>
      </c>
      <c r="X1850" s="8"/>
      <c r="Y1850" s="94" t="str">
        <f>VLOOKUP(D1850,TIPOLOGIA!A:F,6,0)</f>
        <v>TIPO I</v>
      </c>
      <c r="Z1850" s="94" t="str">
        <f>VLOOKUP(D1850,TIPOLOGIA!A:F,5,0)</f>
        <v>TERRESTRE</v>
      </c>
      <c r="AA1850" s="8" t="s">
        <v>690</v>
      </c>
      <c r="AB1850" s="8">
        <v>1</v>
      </c>
      <c r="AC1850" s="86">
        <f>IF(W1850="SOPORTE_TELEFÓNICO",'BASE LIQUIDACION REDEBAN 2025'!$B$19,IF(AND(W1850="VISITA_TÉCNICA",Y1850="TIPO II"),'BASE LIQUIDACION REDEBAN 2025'!$B$18,'BASE LIQUIDACION REDEBAN 2025'!$B$17))</f>
        <v>35779.500569199998</v>
      </c>
      <c r="AD1850" s="86">
        <v>0</v>
      </c>
      <c r="AE1850" s="86">
        <f t="shared" si="29"/>
        <v>35779.500569199998</v>
      </c>
      <c r="AG1850" s="78"/>
    </row>
    <row r="1851" spans="1:33" s="49" customFormat="1">
      <c r="A1851" s="8" t="s">
        <v>68</v>
      </c>
      <c r="B1851" s="94" t="str">
        <f>VLOOKUP(A1851,'CENTRO DE COSTOS'!A:D,4,FALSE)</f>
        <v>WILLIAM ASDRUBAL ROZO ROZO</v>
      </c>
      <c r="C1851" s="94" t="str">
        <f>VLOOKUP(A1851,'CENTRO DE COSTOS'!A:D,2,FALSE)</f>
        <v>0004-0004</v>
      </c>
      <c r="D1851" s="8">
        <v>11001</v>
      </c>
      <c r="E1851" s="8">
        <v>2802696</v>
      </c>
      <c r="F1851" s="8">
        <v>40467</v>
      </c>
      <c r="G1851" s="8" t="s">
        <v>6241</v>
      </c>
      <c r="H1851" s="8" t="s">
        <v>417</v>
      </c>
      <c r="I1851" s="8" t="s">
        <v>68</v>
      </c>
      <c r="J1851" s="8" t="s">
        <v>13580</v>
      </c>
      <c r="K1851" s="8" t="s">
        <v>160</v>
      </c>
      <c r="L1851" s="8" t="s">
        <v>13581</v>
      </c>
      <c r="M1851" s="183">
        <v>45927.40347222222</v>
      </c>
      <c r="N1851" s="183">
        <v>45929.654861111107</v>
      </c>
      <c r="O1851" s="8"/>
      <c r="P1851" s="8" t="s">
        <v>8318</v>
      </c>
      <c r="Q1851" s="8" t="s">
        <v>8318</v>
      </c>
      <c r="R1851" s="8" t="s">
        <v>6245</v>
      </c>
      <c r="S1851" s="8" t="s">
        <v>6245</v>
      </c>
      <c r="T1851" s="8" t="s">
        <v>6246</v>
      </c>
      <c r="U1851" s="8" t="s">
        <v>7731</v>
      </c>
      <c r="V1851" s="8" t="s">
        <v>13582</v>
      </c>
      <c r="W1851" s="8" t="s">
        <v>165</v>
      </c>
      <c r="X1851" s="8"/>
      <c r="Y1851" s="94" t="str">
        <f>VLOOKUP(D1851,TIPOLOGIA!A:F,6,0)</f>
        <v>TIPO I</v>
      </c>
      <c r="Z1851" s="94" t="str">
        <f>VLOOKUP(D1851,TIPOLOGIA!A:F,5,0)</f>
        <v>TERRESTRE</v>
      </c>
      <c r="AA1851" s="8" t="s">
        <v>930</v>
      </c>
      <c r="AB1851" s="8">
        <v>1</v>
      </c>
      <c r="AC1851" s="86">
        <f>IF(W1851="SOPORTE_TELEFÓNICO",'BASE LIQUIDACION REDEBAN 2025'!$B$19,IF(AND(W1851="VISITA_TÉCNICA",Y1851="TIPO II"),'BASE LIQUIDACION REDEBAN 2025'!$B$18,'BASE LIQUIDACION REDEBAN 2025'!$B$17))</f>
        <v>35779.500569199998</v>
      </c>
      <c r="AD1851" s="86">
        <v>0</v>
      </c>
      <c r="AE1851" s="86">
        <f t="shared" si="29"/>
        <v>35779.500569199998</v>
      </c>
      <c r="AG1851" s="78"/>
    </row>
    <row r="1852" spans="1:33" s="49" customFormat="1">
      <c r="A1852" s="8" t="s">
        <v>76</v>
      </c>
      <c r="B1852" s="94" t="str">
        <f>VLOOKUP(A1852,'CENTRO DE COSTOS'!A:D,4,FALSE)</f>
        <v>DIEGO FERNANDO HENAO CARDONA</v>
      </c>
      <c r="C1852" s="94" t="str">
        <f>VLOOKUP(A1852,'CENTRO DE COSTOS'!A:D,2,FALSE)</f>
        <v>0004-0003</v>
      </c>
      <c r="D1852" s="8">
        <v>76111</v>
      </c>
      <c r="E1852" s="8">
        <v>2798689</v>
      </c>
      <c r="F1852" s="8">
        <v>45618</v>
      </c>
      <c r="G1852" s="8" t="s">
        <v>6241</v>
      </c>
      <c r="H1852" s="8" t="s">
        <v>232</v>
      </c>
      <c r="I1852" s="8" t="s">
        <v>2758</v>
      </c>
      <c r="J1852" s="8" t="s">
        <v>13583</v>
      </c>
      <c r="K1852" s="8" t="s">
        <v>160</v>
      </c>
      <c r="L1852" s="8" t="s">
        <v>13584</v>
      </c>
      <c r="M1852" s="183">
        <v>45926.433333333327</v>
      </c>
      <c r="N1852" s="183">
        <v>45929.657638888893</v>
      </c>
      <c r="O1852" s="8"/>
      <c r="P1852" s="8" t="s">
        <v>8318</v>
      </c>
      <c r="Q1852" s="8" t="s">
        <v>8318</v>
      </c>
      <c r="R1852" s="8" t="s">
        <v>6245</v>
      </c>
      <c r="S1852" s="8" t="s">
        <v>6245</v>
      </c>
      <c r="T1852" s="8" t="s">
        <v>6246</v>
      </c>
      <c r="U1852" s="8" t="s">
        <v>7731</v>
      </c>
      <c r="V1852" s="8" t="s">
        <v>13585</v>
      </c>
      <c r="W1852" s="8" t="s">
        <v>165</v>
      </c>
      <c r="X1852" s="8"/>
      <c r="Y1852" s="94" t="str">
        <f>VLOOKUP(D1852,TIPOLOGIA!A:F,6,0)</f>
        <v>TIPO II</v>
      </c>
      <c r="Z1852" s="94" t="str">
        <f>VLOOKUP(D1852,TIPOLOGIA!A:F,5,0)</f>
        <v>TERRESTRE</v>
      </c>
      <c r="AA1852" s="8" t="s">
        <v>521</v>
      </c>
      <c r="AB1852" s="8">
        <v>1</v>
      </c>
      <c r="AC1852" s="86">
        <f>IF(W1852="SOPORTE_TELEFÓNICO",'BASE LIQUIDACION REDEBAN 2025'!$B$19,IF(AND(W1852="VISITA_TÉCNICA",Y1852="TIPO II"),'BASE LIQUIDACION REDEBAN 2025'!$B$18,'BASE LIQUIDACION REDEBAN 2025'!$B$17))</f>
        <v>67654.12000000001</v>
      </c>
      <c r="AD1852" s="86">
        <v>0</v>
      </c>
      <c r="AE1852" s="86">
        <f t="shared" si="29"/>
        <v>67654.12000000001</v>
      </c>
      <c r="AG1852" s="78"/>
    </row>
    <row r="1853" spans="1:33" s="49" customFormat="1">
      <c r="A1853" s="8" t="s">
        <v>90</v>
      </c>
      <c r="B1853" s="94" t="str">
        <f>VLOOKUP(A1853,'CENTRO DE COSTOS'!A:D,4,FALSE)</f>
        <v>JUAN SEBASTIÁN RÍOS CASTRILLÓN</v>
      </c>
      <c r="C1853" s="94" t="str">
        <f>VLOOKUP(A1853,'CENTRO DE COSTOS'!A:D,2,FALSE)</f>
        <v>0004-0005</v>
      </c>
      <c r="D1853" s="8">
        <v>5318</v>
      </c>
      <c r="E1853" s="8">
        <v>2799478</v>
      </c>
      <c r="F1853" s="8">
        <v>75611</v>
      </c>
      <c r="G1853" s="8" t="s">
        <v>6241</v>
      </c>
      <c r="H1853" s="8" t="s">
        <v>249</v>
      </c>
      <c r="I1853" s="8" t="s">
        <v>1474</v>
      </c>
      <c r="J1853" s="8" t="s">
        <v>13586</v>
      </c>
      <c r="K1853" s="8" t="s">
        <v>160</v>
      </c>
      <c r="L1853" s="8" t="s">
        <v>13587</v>
      </c>
      <c r="M1853" s="183">
        <v>45926.477083333331</v>
      </c>
      <c r="N1853" s="183">
        <v>45929.660416666673</v>
      </c>
      <c r="O1853" s="8"/>
      <c r="P1853" s="8" t="s">
        <v>8318</v>
      </c>
      <c r="Q1853" s="8" t="s">
        <v>8318</v>
      </c>
      <c r="R1853" s="8" t="s">
        <v>6245</v>
      </c>
      <c r="S1853" s="8" t="s">
        <v>6245</v>
      </c>
      <c r="T1853" s="8" t="s">
        <v>6246</v>
      </c>
      <c r="U1853" s="8" t="s">
        <v>7731</v>
      </c>
      <c r="V1853" s="8" t="s">
        <v>13504</v>
      </c>
      <c r="W1853" s="8" t="s">
        <v>165</v>
      </c>
      <c r="X1853" s="8"/>
      <c r="Y1853" s="94" t="str">
        <f>VLOOKUP(D1853,TIPOLOGIA!A:F,6,0)</f>
        <v>TIPO II</v>
      </c>
      <c r="Z1853" s="94" t="str">
        <f>VLOOKUP(D1853,TIPOLOGIA!A:F,5,0)</f>
        <v>TERRESTRE</v>
      </c>
      <c r="AA1853" s="8" t="s">
        <v>361</v>
      </c>
      <c r="AB1853" s="8">
        <v>1</v>
      </c>
      <c r="AC1853" s="86">
        <f>IF(W1853="SOPORTE_TELEFÓNICO",'BASE LIQUIDACION REDEBAN 2025'!$B$19,IF(AND(W1853="VISITA_TÉCNICA",Y1853="TIPO II"),'BASE LIQUIDACION REDEBAN 2025'!$B$18,'BASE LIQUIDACION REDEBAN 2025'!$B$17))</f>
        <v>67654.12000000001</v>
      </c>
      <c r="AD1853" s="86">
        <v>0</v>
      </c>
      <c r="AE1853" s="86">
        <f t="shared" si="29"/>
        <v>67654.12000000001</v>
      </c>
      <c r="AG1853" s="78"/>
    </row>
    <row r="1854" spans="1:33" s="49" customFormat="1">
      <c r="A1854" s="8" t="s">
        <v>90</v>
      </c>
      <c r="B1854" s="94" t="str">
        <f>VLOOKUP(A1854,'CENTRO DE COSTOS'!A:D,4,FALSE)</f>
        <v>JUAN SEBASTIÁN RÍOS CASTRILLÓN</v>
      </c>
      <c r="C1854" s="94" t="str">
        <f>VLOOKUP(A1854,'CENTRO DE COSTOS'!A:D,2,FALSE)</f>
        <v>0004-0005</v>
      </c>
      <c r="D1854" s="8">
        <v>5440</v>
      </c>
      <c r="E1854" s="8">
        <v>2799727</v>
      </c>
      <c r="F1854" s="8">
        <v>42927</v>
      </c>
      <c r="G1854" s="8" t="s">
        <v>6241</v>
      </c>
      <c r="H1854" s="8" t="s">
        <v>249</v>
      </c>
      <c r="I1854" s="8" t="s">
        <v>800</v>
      </c>
      <c r="J1854" s="8" t="s">
        <v>13588</v>
      </c>
      <c r="K1854" s="8" t="s">
        <v>160</v>
      </c>
      <c r="L1854" s="8" t="s">
        <v>13589</v>
      </c>
      <c r="M1854" s="183">
        <v>45926.486111111109</v>
      </c>
      <c r="N1854" s="183">
        <v>45929.663194444453</v>
      </c>
      <c r="O1854" s="8"/>
      <c r="P1854" s="8" t="s">
        <v>8318</v>
      </c>
      <c r="Q1854" s="8" t="s">
        <v>8318</v>
      </c>
      <c r="R1854" s="8" t="s">
        <v>243</v>
      </c>
      <c r="S1854" s="8" t="s">
        <v>365</v>
      </c>
      <c r="T1854" s="8" t="s">
        <v>6246</v>
      </c>
      <c r="U1854" s="8" t="s">
        <v>7731</v>
      </c>
      <c r="V1854" s="8" t="s">
        <v>13504</v>
      </c>
      <c r="W1854" s="8" t="s">
        <v>165</v>
      </c>
      <c r="X1854" s="8"/>
      <c r="Y1854" s="94" t="str">
        <f>VLOOKUP(D1854,TIPOLOGIA!A:F,6,0)</f>
        <v>TIPO II</v>
      </c>
      <c r="Z1854" s="94" t="str">
        <f>VLOOKUP(D1854,TIPOLOGIA!A:F,5,0)</f>
        <v>TERRESTRE</v>
      </c>
      <c r="AA1854" s="8" t="s">
        <v>361</v>
      </c>
      <c r="AB1854" s="8">
        <v>1</v>
      </c>
      <c r="AC1854" s="86">
        <f>IF(W1854="SOPORTE_TELEFÓNICO",'BASE LIQUIDACION REDEBAN 2025'!$B$19,IF(AND(W1854="VISITA_TÉCNICA",Y1854="TIPO II"),'BASE LIQUIDACION REDEBAN 2025'!$B$18,'BASE LIQUIDACION REDEBAN 2025'!$B$17))</f>
        <v>67654.12000000001</v>
      </c>
      <c r="AD1854" s="86">
        <v>0</v>
      </c>
      <c r="AE1854" s="86">
        <f t="shared" si="29"/>
        <v>67654.12000000001</v>
      </c>
      <c r="AG1854" s="78"/>
    </row>
    <row r="1855" spans="1:33" s="49" customFormat="1">
      <c r="A1855" s="8" t="s">
        <v>68</v>
      </c>
      <c r="B1855" s="94" t="str">
        <f>VLOOKUP(A1855,'CENTRO DE COSTOS'!A:D,4,FALSE)</f>
        <v>WILLIAM ASDRUBAL ROZO ROZO</v>
      </c>
      <c r="C1855" s="94" t="str">
        <f>VLOOKUP(A1855,'CENTRO DE COSTOS'!A:D,2,FALSE)</f>
        <v>0004-0004</v>
      </c>
      <c r="D1855" s="8">
        <v>11001</v>
      </c>
      <c r="E1855" s="8">
        <v>2802969</v>
      </c>
      <c r="F1855" s="8">
        <v>80206</v>
      </c>
      <c r="G1855" s="8" t="s">
        <v>6241</v>
      </c>
      <c r="H1855" s="8" t="s">
        <v>417</v>
      </c>
      <c r="I1855" s="8" t="s">
        <v>68</v>
      </c>
      <c r="J1855" s="8" t="s">
        <v>13590</v>
      </c>
      <c r="K1855" s="8" t="s">
        <v>160</v>
      </c>
      <c r="L1855" s="8" t="s">
        <v>13591</v>
      </c>
      <c r="M1855" s="183">
        <v>45927.493055555547</v>
      </c>
      <c r="N1855" s="183">
        <v>45929.669444444437</v>
      </c>
      <c r="O1855" s="8"/>
      <c r="P1855" s="8" t="s">
        <v>8318</v>
      </c>
      <c r="Q1855" s="8" t="s">
        <v>8318</v>
      </c>
      <c r="R1855" s="8" t="s">
        <v>243</v>
      </c>
      <c r="S1855" s="8" t="s">
        <v>365</v>
      </c>
      <c r="T1855" s="8" t="s">
        <v>6246</v>
      </c>
      <c r="U1855" s="8" t="s">
        <v>7731</v>
      </c>
      <c r="V1855" s="8" t="s">
        <v>13592</v>
      </c>
      <c r="W1855" s="8" t="s">
        <v>165</v>
      </c>
      <c r="X1855" s="8"/>
      <c r="Y1855" s="94" t="str">
        <f>VLOOKUP(D1855,TIPOLOGIA!A:F,6,0)</f>
        <v>TIPO I</v>
      </c>
      <c r="Z1855" s="94" t="str">
        <f>VLOOKUP(D1855,TIPOLOGIA!A:F,5,0)</f>
        <v>TERRESTRE</v>
      </c>
      <c r="AA1855" s="8" t="s">
        <v>12056</v>
      </c>
      <c r="AB1855" s="8">
        <v>1</v>
      </c>
      <c r="AC1855" s="86">
        <f>IF(W1855="SOPORTE_TELEFÓNICO",'BASE LIQUIDACION REDEBAN 2025'!$B$19,IF(AND(W1855="VISITA_TÉCNICA",Y1855="TIPO II"),'BASE LIQUIDACION REDEBAN 2025'!$B$18,'BASE LIQUIDACION REDEBAN 2025'!$B$17))</f>
        <v>35779.500569199998</v>
      </c>
      <c r="AD1855" s="86">
        <v>0</v>
      </c>
      <c r="AE1855" s="86">
        <f t="shared" si="29"/>
        <v>35779.500569199998</v>
      </c>
      <c r="AG1855" s="78"/>
    </row>
    <row r="1856" spans="1:33" s="49" customFormat="1">
      <c r="A1856" s="8" t="s">
        <v>98</v>
      </c>
      <c r="B1856" s="94" t="str">
        <f>VLOOKUP(A1856,'CENTRO DE COSTOS'!A:D,4,FALSE)</f>
        <v>MIGUEL JULIÁN HERNÁNDEZ GUARÍN</v>
      </c>
      <c r="C1856" s="94" t="str">
        <f>VLOOKUP(A1856,'CENTRO DE COSTOS'!A:D,2,FALSE)</f>
        <v>0004-0008</v>
      </c>
      <c r="D1856" s="8">
        <v>15764</v>
      </c>
      <c r="E1856" s="8">
        <v>2806143</v>
      </c>
      <c r="F1856" s="8">
        <v>47544</v>
      </c>
      <c r="G1856" s="8" t="s">
        <v>6241</v>
      </c>
      <c r="H1856" s="8" t="s">
        <v>406</v>
      </c>
      <c r="I1856" s="8" t="s">
        <v>1544</v>
      </c>
      <c r="J1856" s="8" t="s">
        <v>1545</v>
      </c>
      <c r="K1856" s="8" t="s">
        <v>160</v>
      </c>
      <c r="L1856" s="8" t="s">
        <v>13593</v>
      </c>
      <c r="M1856" s="183">
        <v>45929.393055555563</v>
      </c>
      <c r="N1856" s="183">
        <v>45929.671527777777</v>
      </c>
      <c r="O1856" s="8"/>
      <c r="P1856" s="8" t="s">
        <v>8318</v>
      </c>
      <c r="Q1856" s="8" t="s">
        <v>8318</v>
      </c>
      <c r="R1856" s="8" t="s">
        <v>162</v>
      </c>
      <c r="S1856" s="8" t="s">
        <v>6245</v>
      </c>
      <c r="T1856" s="8" t="s">
        <v>6246</v>
      </c>
      <c r="U1856" s="8" t="s">
        <v>7731</v>
      </c>
      <c r="V1856" s="8" t="s">
        <v>13594</v>
      </c>
      <c r="W1856" s="8" t="s">
        <v>165</v>
      </c>
      <c r="X1856" s="8"/>
      <c r="Y1856" s="94" t="str">
        <f>VLOOKUP(D1856,TIPOLOGIA!A:F,6,0)</f>
        <v>TIPO I</v>
      </c>
      <c r="Z1856" s="94" t="str">
        <f>VLOOKUP(D1856,TIPOLOGIA!A:F,5,0)</f>
        <v>TERRESTRE</v>
      </c>
      <c r="AA1856" s="8" t="s">
        <v>628</v>
      </c>
      <c r="AB1856" s="8">
        <v>1</v>
      </c>
      <c r="AC1856" s="86">
        <f>IF(W1856="SOPORTE_TELEFÓNICO",'BASE LIQUIDACION REDEBAN 2025'!$B$19,IF(AND(W1856="VISITA_TÉCNICA",Y1856="TIPO II"),'BASE LIQUIDACION REDEBAN 2025'!$B$18,'BASE LIQUIDACION REDEBAN 2025'!$B$17))</f>
        <v>35779.500569199998</v>
      </c>
      <c r="AD1856" s="86">
        <v>0</v>
      </c>
      <c r="AE1856" s="86">
        <f t="shared" si="29"/>
        <v>35779.500569199998</v>
      </c>
      <c r="AG1856" s="78"/>
    </row>
    <row r="1857" spans="1:33" s="49" customFormat="1">
      <c r="A1857" s="8" t="s">
        <v>68</v>
      </c>
      <c r="B1857" s="94" t="str">
        <f>VLOOKUP(A1857,'CENTRO DE COSTOS'!A:D,4,FALSE)</f>
        <v>WILLIAM ASDRUBAL ROZO ROZO</v>
      </c>
      <c r="C1857" s="94" t="str">
        <f>VLOOKUP(A1857,'CENTRO DE COSTOS'!A:D,2,FALSE)</f>
        <v>0004-0004</v>
      </c>
      <c r="D1857" s="8">
        <v>11001</v>
      </c>
      <c r="E1857" s="8">
        <v>2803127</v>
      </c>
      <c r="F1857" s="8">
        <v>27194</v>
      </c>
      <c r="G1857" s="8" t="s">
        <v>6241</v>
      </c>
      <c r="H1857" s="8" t="s">
        <v>417</v>
      </c>
      <c r="I1857" s="8" t="s">
        <v>68</v>
      </c>
      <c r="J1857" s="8" t="s">
        <v>9017</v>
      </c>
      <c r="K1857" s="8" t="s">
        <v>160</v>
      </c>
      <c r="L1857" s="8" t="s">
        <v>13595</v>
      </c>
      <c r="M1857" s="183">
        <v>45927.495138888888</v>
      </c>
      <c r="N1857" s="183">
        <v>45929.672222222223</v>
      </c>
      <c r="O1857" s="8"/>
      <c r="P1857" s="8" t="s">
        <v>8318</v>
      </c>
      <c r="Q1857" s="8" t="s">
        <v>8318</v>
      </c>
      <c r="R1857" s="8" t="s">
        <v>357</v>
      </c>
      <c r="S1857" s="8" t="s">
        <v>358</v>
      </c>
      <c r="T1857" s="8" t="s">
        <v>6246</v>
      </c>
      <c r="U1857" s="8" t="s">
        <v>7731</v>
      </c>
      <c r="V1857" s="8" t="s">
        <v>13596</v>
      </c>
      <c r="W1857" s="8" t="s">
        <v>165</v>
      </c>
      <c r="X1857" s="8"/>
      <c r="Y1857" s="94" t="str">
        <f>VLOOKUP(D1857,TIPOLOGIA!A:F,6,0)</f>
        <v>TIPO I</v>
      </c>
      <c r="Z1857" s="94" t="str">
        <f>VLOOKUP(D1857,TIPOLOGIA!A:F,5,0)</f>
        <v>TERRESTRE</v>
      </c>
      <c r="AA1857" s="8" t="s">
        <v>11639</v>
      </c>
      <c r="AB1857" s="8">
        <v>1</v>
      </c>
      <c r="AC1857" s="86">
        <f>IF(W1857="SOPORTE_TELEFÓNICO",'BASE LIQUIDACION REDEBAN 2025'!$B$19,IF(AND(W1857="VISITA_TÉCNICA",Y1857="TIPO II"),'BASE LIQUIDACION REDEBAN 2025'!$B$18,'BASE LIQUIDACION REDEBAN 2025'!$B$17))</f>
        <v>35779.500569199998</v>
      </c>
      <c r="AD1857" s="86">
        <v>0</v>
      </c>
      <c r="AE1857" s="86">
        <f t="shared" si="29"/>
        <v>35779.500569199998</v>
      </c>
      <c r="AG1857" s="78"/>
    </row>
    <row r="1858" spans="1:33" s="49" customFormat="1">
      <c r="A1858" s="8" t="s">
        <v>86</v>
      </c>
      <c r="B1858" s="94" t="str">
        <f>VLOOKUP(A1858,'CENTRO DE COSTOS'!A:D,4,FALSE)</f>
        <v>KEVIN ALEXIS CORZO BUSTOS</v>
      </c>
      <c r="C1858" s="94" t="str">
        <f>VLOOKUP(A1858,'CENTRO DE COSTOS'!A:D,2,FALSE)</f>
        <v>0004-0007</v>
      </c>
      <c r="D1858" s="8">
        <v>73001</v>
      </c>
      <c r="E1858" s="8">
        <v>2802783</v>
      </c>
      <c r="F1858" s="8">
        <v>70259</v>
      </c>
      <c r="G1858" s="8" t="s">
        <v>6241</v>
      </c>
      <c r="H1858" s="8" t="s">
        <v>494</v>
      </c>
      <c r="I1858" s="8" t="s">
        <v>86</v>
      </c>
      <c r="J1858" s="8" t="s">
        <v>13597</v>
      </c>
      <c r="K1858" s="8" t="s">
        <v>160</v>
      </c>
      <c r="L1858" s="8" t="s">
        <v>13598</v>
      </c>
      <c r="M1858" s="183">
        <v>45927.425694444442</v>
      </c>
      <c r="N1858" s="183">
        <v>45929.679166666669</v>
      </c>
      <c r="O1858" s="8"/>
      <c r="P1858" s="8" t="s">
        <v>8318</v>
      </c>
      <c r="Q1858" s="8" t="s">
        <v>8318</v>
      </c>
      <c r="R1858" s="8" t="s">
        <v>357</v>
      </c>
      <c r="S1858" s="8" t="s">
        <v>1266</v>
      </c>
      <c r="T1858" s="8" t="s">
        <v>6246</v>
      </c>
      <c r="U1858" s="8" t="s">
        <v>7731</v>
      </c>
      <c r="V1858" s="8" t="s">
        <v>13599</v>
      </c>
      <c r="W1858" s="8" t="s">
        <v>165</v>
      </c>
      <c r="X1858" s="8"/>
      <c r="Y1858" s="94" t="str">
        <f>VLOOKUP(D1858,TIPOLOGIA!A:F,6,0)</f>
        <v>TIPO I</v>
      </c>
      <c r="Z1858" s="94" t="str">
        <f>VLOOKUP(D1858,TIPOLOGIA!A:F,5,0)</f>
        <v>TERRESTRE</v>
      </c>
      <c r="AA1858" s="8" t="s">
        <v>498</v>
      </c>
      <c r="AB1858" s="8">
        <v>1</v>
      </c>
      <c r="AC1858" s="86">
        <f>IF(W1858="SOPORTE_TELEFÓNICO",'BASE LIQUIDACION REDEBAN 2025'!$B$19,IF(AND(W1858="VISITA_TÉCNICA",Y1858="TIPO II"),'BASE LIQUIDACION REDEBAN 2025'!$B$18,'BASE LIQUIDACION REDEBAN 2025'!$B$17))</f>
        <v>35779.500569199998</v>
      </c>
      <c r="AD1858" s="86">
        <v>0</v>
      </c>
      <c r="AE1858" s="86">
        <f t="shared" si="29"/>
        <v>35779.500569199998</v>
      </c>
      <c r="AG1858" s="78"/>
    </row>
    <row r="1859" spans="1:33" s="49" customFormat="1">
      <c r="A1859" s="8" t="s">
        <v>68</v>
      </c>
      <c r="B1859" s="94" t="str">
        <f>VLOOKUP(A1859,'CENTRO DE COSTOS'!A:D,4,FALSE)</f>
        <v>WILLIAM ASDRUBAL ROZO ROZO</v>
      </c>
      <c r="C1859" s="94" t="str">
        <f>VLOOKUP(A1859,'CENTRO DE COSTOS'!A:D,2,FALSE)</f>
        <v>0004-0004</v>
      </c>
      <c r="D1859" s="8">
        <v>25322</v>
      </c>
      <c r="E1859" s="8">
        <v>2785602</v>
      </c>
      <c r="F1859" s="8">
        <v>77623</v>
      </c>
      <c r="G1859" s="8" t="s">
        <v>6241</v>
      </c>
      <c r="H1859" s="8" t="s">
        <v>417</v>
      </c>
      <c r="I1859" s="8" t="s">
        <v>7761</v>
      </c>
      <c r="J1859" s="8" t="s">
        <v>7762</v>
      </c>
      <c r="K1859" s="8" t="s">
        <v>160</v>
      </c>
      <c r="L1859" s="8" t="s">
        <v>13600</v>
      </c>
      <c r="M1859" s="183">
        <v>45924.368055555547</v>
      </c>
      <c r="N1859" s="183">
        <v>45929.679166666669</v>
      </c>
      <c r="O1859" s="8"/>
      <c r="P1859" s="8" t="s">
        <v>8318</v>
      </c>
      <c r="Q1859" s="8" t="s">
        <v>8318</v>
      </c>
      <c r="R1859" s="8" t="s">
        <v>6245</v>
      </c>
      <c r="S1859" s="8" t="s">
        <v>6245</v>
      </c>
      <c r="T1859" s="8" t="s">
        <v>6246</v>
      </c>
      <c r="U1859" s="8" t="s">
        <v>7731</v>
      </c>
      <c r="V1859" s="8" t="s">
        <v>13601</v>
      </c>
      <c r="W1859" s="8" t="s">
        <v>165</v>
      </c>
      <c r="X1859" s="8"/>
      <c r="Y1859" s="94" t="str">
        <f>VLOOKUP(D1859,TIPOLOGIA!A:F,6,0)</f>
        <v>TIPO II</v>
      </c>
      <c r="Z1859" s="94" t="str">
        <f>VLOOKUP(D1859,TIPOLOGIA!A:F,5,0)</f>
        <v>TERRESTRE</v>
      </c>
      <c r="AA1859" s="8" t="s">
        <v>1269</v>
      </c>
      <c r="AB1859" s="8">
        <v>1</v>
      </c>
      <c r="AC1859" s="86">
        <f>IF(W1859="SOPORTE_TELEFÓNICO",'BASE LIQUIDACION REDEBAN 2025'!$B$19,IF(AND(W1859="VISITA_TÉCNICA",Y1859="TIPO II"),'BASE LIQUIDACION REDEBAN 2025'!$B$18,'BASE LIQUIDACION REDEBAN 2025'!$B$17))</f>
        <v>67654.12000000001</v>
      </c>
      <c r="AD1859" s="86">
        <v>0</v>
      </c>
      <c r="AE1859" s="86">
        <f t="shared" si="29"/>
        <v>67654.12000000001</v>
      </c>
      <c r="AG1859" s="78"/>
    </row>
    <row r="1860" spans="1:33" s="49" customFormat="1">
      <c r="A1860" s="8" t="s">
        <v>100</v>
      </c>
      <c r="B1860" s="94" t="str">
        <f>VLOOKUP(A1860,'CENTRO DE COSTOS'!A:D,4,FALSE)</f>
        <v>KEVIN ALEXIS CORZO BUSTOS</v>
      </c>
      <c r="C1860" s="94" t="str">
        <f>VLOOKUP(A1860,'CENTRO DE COSTOS'!A:D,2,FALSE)</f>
        <v>0004-0007</v>
      </c>
      <c r="D1860" s="8">
        <v>50001</v>
      </c>
      <c r="E1860" s="8">
        <v>2788006</v>
      </c>
      <c r="F1860" s="8">
        <v>19509</v>
      </c>
      <c r="G1860" s="8" t="s">
        <v>6241</v>
      </c>
      <c r="H1860" s="8" t="s">
        <v>216</v>
      </c>
      <c r="I1860" s="8" t="s">
        <v>100</v>
      </c>
      <c r="J1860" s="8" t="s">
        <v>13602</v>
      </c>
      <c r="K1860" s="8" t="s">
        <v>160</v>
      </c>
      <c r="L1860" s="8" t="s">
        <v>13603</v>
      </c>
      <c r="M1860" s="183">
        <v>45924.50277777778</v>
      </c>
      <c r="N1860" s="183">
        <v>45929.680555555547</v>
      </c>
      <c r="O1860" s="8"/>
      <c r="P1860" s="8" t="s">
        <v>8318</v>
      </c>
      <c r="Q1860" s="8" t="s">
        <v>8318</v>
      </c>
      <c r="R1860" s="8" t="s">
        <v>357</v>
      </c>
      <c r="S1860" s="8" t="s">
        <v>7751</v>
      </c>
      <c r="T1860" s="8" t="s">
        <v>6246</v>
      </c>
      <c r="U1860" s="8" t="s">
        <v>7731</v>
      </c>
      <c r="V1860" s="8" t="s">
        <v>13604</v>
      </c>
      <c r="W1860" s="8" t="s">
        <v>165</v>
      </c>
      <c r="X1860" s="8"/>
      <c r="Y1860" s="94" t="str">
        <f>VLOOKUP(D1860,TIPOLOGIA!A:F,6,0)</f>
        <v>TIPO I</v>
      </c>
      <c r="Z1860" s="94" t="str">
        <f>VLOOKUP(D1860,TIPOLOGIA!A:F,5,0)</f>
        <v>TERRESTRE</v>
      </c>
      <c r="AA1860" s="8" t="s">
        <v>1928</v>
      </c>
      <c r="AB1860" s="8">
        <v>1</v>
      </c>
      <c r="AC1860" s="86">
        <f>IF(W1860="SOPORTE_TELEFÓNICO",'BASE LIQUIDACION REDEBAN 2025'!$B$19,IF(AND(W1860="VISITA_TÉCNICA",Y1860="TIPO II"),'BASE LIQUIDACION REDEBAN 2025'!$B$18,'BASE LIQUIDACION REDEBAN 2025'!$B$17))</f>
        <v>35779.500569199998</v>
      </c>
      <c r="AD1860" s="86">
        <v>0</v>
      </c>
      <c r="AE1860" s="86">
        <f t="shared" si="29"/>
        <v>35779.500569199998</v>
      </c>
      <c r="AG1860" s="78"/>
    </row>
    <row r="1861" spans="1:33" s="49" customFormat="1">
      <c r="A1861" s="8" t="s">
        <v>68</v>
      </c>
      <c r="B1861" s="94" t="str">
        <f>VLOOKUP(A1861,'CENTRO DE COSTOS'!A:D,4,FALSE)</f>
        <v>WILLIAM ASDRUBAL ROZO ROZO</v>
      </c>
      <c r="C1861" s="94" t="str">
        <f>VLOOKUP(A1861,'CENTRO DE COSTOS'!A:D,2,FALSE)</f>
        <v>0004-0004</v>
      </c>
      <c r="D1861" s="8">
        <v>25875</v>
      </c>
      <c r="E1861" s="8">
        <v>2788853</v>
      </c>
      <c r="F1861" s="8">
        <v>20744</v>
      </c>
      <c r="G1861" s="8" t="s">
        <v>6241</v>
      </c>
      <c r="H1861" s="8" t="s">
        <v>417</v>
      </c>
      <c r="I1861" s="8" t="s">
        <v>13605</v>
      </c>
      <c r="J1861" s="8" t="s">
        <v>13606</v>
      </c>
      <c r="K1861" s="8" t="s">
        <v>160</v>
      </c>
      <c r="L1861" s="8" t="s">
        <v>13607</v>
      </c>
      <c r="M1861" s="183">
        <v>45924.611111111109</v>
      </c>
      <c r="N1861" s="183">
        <v>45929.683333333327</v>
      </c>
      <c r="O1861" s="8"/>
      <c r="P1861" s="8" t="s">
        <v>8318</v>
      </c>
      <c r="Q1861" s="8" t="s">
        <v>8318</v>
      </c>
      <c r="R1861" s="8" t="s">
        <v>6245</v>
      </c>
      <c r="S1861" s="8" t="s">
        <v>6245</v>
      </c>
      <c r="T1861" s="8" t="s">
        <v>6246</v>
      </c>
      <c r="U1861" s="8" t="s">
        <v>7731</v>
      </c>
      <c r="V1861" s="8" t="s">
        <v>13608</v>
      </c>
      <c r="W1861" s="8" t="s">
        <v>165</v>
      </c>
      <c r="X1861" s="8"/>
      <c r="Y1861" s="94" t="str">
        <f>VLOOKUP(D1861,TIPOLOGIA!A:F,6,0)</f>
        <v>TIPO II</v>
      </c>
      <c r="Z1861" s="94" t="str">
        <f>VLOOKUP(D1861,TIPOLOGIA!A:F,5,0)</f>
        <v>TERRESTRE</v>
      </c>
      <c r="AA1861" s="8" t="s">
        <v>546</v>
      </c>
      <c r="AB1861" s="8">
        <v>1</v>
      </c>
      <c r="AC1861" s="86">
        <f>IF(W1861="SOPORTE_TELEFÓNICO",'BASE LIQUIDACION REDEBAN 2025'!$B$19,IF(AND(W1861="VISITA_TÉCNICA",Y1861="TIPO II"),'BASE LIQUIDACION REDEBAN 2025'!$B$18,'BASE LIQUIDACION REDEBAN 2025'!$B$17))</f>
        <v>67654.12000000001</v>
      </c>
      <c r="AD1861" s="86">
        <v>0</v>
      </c>
      <c r="AE1861" s="86">
        <f t="shared" si="29"/>
        <v>67654.12000000001</v>
      </c>
      <c r="AG1861" s="78"/>
    </row>
    <row r="1862" spans="1:33" s="49" customFormat="1">
      <c r="A1862" s="8" t="s">
        <v>81</v>
      </c>
      <c r="B1862" s="94" t="str">
        <f>VLOOKUP(A1862,'CENTRO DE COSTOS'!A:D,4,FALSE)</f>
        <v>MIGUEL JULIÁN HERNÁNDEZ GUARÍN</v>
      </c>
      <c r="C1862" s="94" t="str">
        <f>VLOOKUP(A1862,'CENTRO DE COSTOS'!A:D,2,FALSE)</f>
        <v>0004-0008</v>
      </c>
      <c r="D1862" s="8">
        <v>54001</v>
      </c>
      <c r="E1862" s="8">
        <v>2803331</v>
      </c>
      <c r="F1862" s="8">
        <v>78348</v>
      </c>
      <c r="G1862" s="8" t="s">
        <v>6241</v>
      </c>
      <c r="H1862" s="8" t="s">
        <v>296</v>
      </c>
      <c r="I1862" s="8" t="s">
        <v>81</v>
      </c>
      <c r="J1862" s="8" t="s">
        <v>8688</v>
      </c>
      <c r="K1862" s="8" t="s">
        <v>160</v>
      </c>
      <c r="L1862" s="8" t="s">
        <v>13609</v>
      </c>
      <c r="M1862" s="183">
        <v>45929.333333333343</v>
      </c>
      <c r="N1862" s="183">
        <v>45929.684027777781</v>
      </c>
      <c r="O1862" s="8"/>
      <c r="P1862" s="8" t="s">
        <v>8318</v>
      </c>
      <c r="Q1862" s="8" t="s">
        <v>8318</v>
      </c>
      <c r="R1862" s="8" t="s">
        <v>6245</v>
      </c>
      <c r="S1862" s="8" t="s">
        <v>6245</v>
      </c>
      <c r="T1862" s="8" t="s">
        <v>6246</v>
      </c>
      <c r="U1862" s="8" t="s">
        <v>7731</v>
      </c>
      <c r="V1862" s="8" t="s">
        <v>13610</v>
      </c>
      <c r="W1862" s="8" t="s">
        <v>165</v>
      </c>
      <c r="X1862" s="8"/>
      <c r="Y1862" s="94" t="str">
        <f>VLOOKUP(D1862,TIPOLOGIA!A:F,6,0)</f>
        <v>TIPO I</v>
      </c>
      <c r="Z1862" s="94" t="str">
        <f>VLOOKUP(D1862,TIPOLOGIA!A:F,5,0)</f>
        <v>TERRESTRE</v>
      </c>
      <c r="AA1862" s="8" t="s">
        <v>466</v>
      </c>
      <c r="AB1862" s="8">
        <v>1</v>
      </c>
      <c r="AC1862" s="86">
        <f>IF(W1862="SOPORTE_TELEFÓNICO",'BASE LIQUIDACION REDEBAN 2025'!$B$19,IF(AND(W1862="VISITA_TÉCNICA",Y1862="TIPO II"),'BASE LIQUIDACION REDEBAN 2025'!$B$18,'BASE LIQUIDACION REDEBAN 2025'!$B$17))</f>
        <v>35779.500569199998</v>
      </c>
      <c r="AD1862" s="86">
        <v>0</v>
      </c>
      <c r="AE1862" s="86">
        <f t="shared" si="29"/>
        <v>35779.500569199998</v>
      </c>
      <c r="AG1862" s="78"/>
    </row>
    <row r="1863" spans="1:33" s="49" customFormat="1">
      <c r="A1863" s="8" t="s">
        <v>68</v>
      </c>
      <c r="B1863" s="94" t="str">
        <f>VLOOKUP(A1863,'CENTRO DE COSTOS'!A:D,4,FALSE)</f>
        <v>WILLIAM ASDRUBAL ROZO ROZO</v>
      </c>
      <c r="C1863" s="94" t="str">
        <f>VLOOKUP(A1863,'CENTRO DE COSTOS'!A:D,2,FALSE)</f>
        <v>0004-0004</v>
      </c>
      <c r="D1863" s="8">
        <v>11001</v>
      </c>
      <c r="E1863" s="8">
        <v>2803154</v>
      </c>
      <c r="F1863" s="8">
        <v>31255</v>
      </c>
      <c r="G1863" s="8" t="s">
        <v>6241</v>
      </c>
      <c r="H1863" s="8" t="s">
        <v>417</v>
      </c>
      <c r="I1863" s="8" t="s">
        <v>68</v>
      </c>
      <c r="J1863" s="8" t="s">
        <v>13611</v>
      </c>
      <c r="K1863" s="8" t="s">
        <v>160</v>
      </c>
      <c r="L1863" s="8" t="s">
        <v>13612</v>
      </c>
      <c r="M1863" s="183">
        <v>45929.333333333343</v>
      </c>
      <c r="N1863" s="183">
        <v>45929.68472222222</v>
      </c>
      <c r="O1863" s="8"/>
      <c r="P1863" s="8" t="s">
        <v>8318</v>
      </c>
      <c r="Q1863" s="8" t="s">
        <v>8318</v>
      </c>
      <c r="R1863" s="8" t="s">
        <v>357</v>
      </c>
      <c r="S1863" s="8" t="s">
        <v>7932</v>
      </c>
      <c r="T1863" s="8" t="s">
        <v>6246</v>
      </c>
      <c r="U1863" s="8" t="s">
        <v>7731</v>
      </c>
      <c r="V1863" s="8" t="s">
        <v>13613</v>
      </c>
      <c r="W1863" s="8" t="s">
        <v>165</v>
      </c>
      <c r="X1863" s="8"/>
      <c r="Y1863" s="94" t="str">
        <f>VLOOKUP(D1863,TIPOLOGIA!A:F,6,0)</f>
        <v>TIPO I</v>
      </c>
      <c r="Z1863" s="94" t="str">
        <f>VLOOKUP(D1863,TIPOLOGIA!A:F,5,0)</f>
        <v>TERRESTRE</v>
      </c>
      <c r="AA1863" s="8" t="s">
        <v>6345</v>
      </c>
      <c r="AB1863" s="8">
        <v>1</v>
      </c>
      <c r="AC1863" s="86">
        <f>IF(W1863="SOPORTE_TELEFÓNICO",'BASE LIQUIDACION REDEBAN 2025'!$B$19,IF(AND(W1863="VISITA_TÉCNICA",Y1863="TIPO II"),'BASE LIQUIDACION REDEBAN 2025'!$B$18,'BASE LIQUIDACION REDEBAN 2025'!$B$17))</f>
        <v>35779.500569199998</v>
      </c>
      <c r="AD1863" s="86">
        <v>0</v>
      </c>
      <c r="AE1863" s="86">
        <f t="shared" si="29"/>
        <v>35779.500569199998</v>
      </c>
      <c r="AG1863" s="78"/>
    </row>
    <row r="1864" spans="1:33" s="49" customFormat="1">
      <c r="A1864" s="8" t="s">
        <v>68</v>
      </c>
      <c r="B1864" s="94" t="str">
        <f>VLOOKUP(A1864,'CENTRO DE COSTOS'!A:D,4,FALSE)</f>
        <v>WILLIAM ASDRUBAL ROZO ROZO</v>
      </c>
      <c r="C1864" s="94" t="str">
        <f>VLOOKUP(A1864,'CENTRO DE COSTOS'!A:D,2,FALSE)</f>
        <v>0004-0004</v>
      </c>
      <c r="D1864" s="8">
        <v>11001</v>
      </c>
      <c r="E1864" s="8">
        <v>2800524</v>
      </c>
      <c r="F1864" s="8">
        <v>76822</v>
      </c>
      <c r="G1864" s="8" t="s">
        <v>6241</v>
      </c>
      <c r="H1864" s="8" t="s">
        <v>417</v>
      </c>
      <c r="I1864" s="8" t="s">
        <v>68</v>
      </c>
      <c r="J1864" s="8" t="s">
        <v>4992</v>
      </c>
      <c r="K1864" s="8" t="s">
        <v>160</v>
      </c>
      <c r="L1864" s="8" t="s">
        <v>13614</v>
      </c>
      <c r="M1864" s="183">
        <v>45926.59097222222</v>
      </c>
      <c r="N1864" s="183">
        <v>45929.68472222222</v>
      </c>
      <c r="O1864" s="8"/>
      <c r="P1864" s="8" t="s">
        <v>8318</v>
      </c>
      <c r="Q1864" s="8" t="s">
        <v>8318</v>
      </c>
      <c r="R1864" s="8" t="s">
        <v>243</v>
      </c>
      <c r="S1864" s="8" t="s">
        <v>365</v>
      </c>
      <c r="T1864" s="8" t="s">
        <v>6246</v>
      </c>
      <c r="U1864" s="8" t="s">
        <v>7731</v>
      </c>
      <c r="V1864" s="8" t="s">
        <v>13615</v>
      </c>
      <c r="W1864" s="8" t="s">
        <v>165</v>
      </c>
      <c r="X1864" s="8"/>
      <c r="Y1864" s="94" t="str">
        <f>VLOOKUP(D1864,TIPOLOGIA!A:F,6,0)</f>
        <v>TIPO I</v>
      </c>
      <c r="Z1864" s="94" t="str">
        <f>VLOOKUP(D1864,TIPOLOGIA!A:F,5,0)</f>
        <v>TERRESTRE</v>
      </c>
      <c r="AA1864" s="8" t="s">
        <v>3599</v>
      </c>
      <c r="AB1864" s="8">
        <v>1</v>
      </c>
      <c r="AC1864" s="86">
        <f>IF(W1864="SOPORTE_TELEFÓNICO",'BASE LIQUIDACION REDEBAN 2025'!$B$19,IF(AND(W1864="VISITA_TÉCNICA",Y1864="TIPO II"),'BASE LIQUIDACION REDEBAN 2025'!$B$18,'BASE LIQUIDACION REDEBAN 2025'!$B$17))</f>
        <v>35779.500569199998</v>
      </c>
      <c r="AD1864" s="86">
        <v>0</v>
      </c>
      <c r="AE1864" s="86">
        <f t="shared" si="29"/>
        <v>35779.500569199998</v>
      </c>
      <c r="AG1864" s="78"/>
    </row>
    <row r="1865" spans="1:33" s="49" customFormat="1">
      <c r="A1865" s="8" t="s">
        <v>97</v>
      </c>
      <c r="B1865" s="94" t="str">
        <f>VLOOKUP(A1865,'CENTRO DE COSTOS'!A:D,4,FALSE)</f>
        <v>JOSE MAURICIO HERNANDEZ ROJAS</v>
      </c>
      <c r="C1865" s="94" t="str">
        <f>VLOOKUP(A1865,'CENTRO DE COSTOS'!A:D,2,FALSE)</f>
        <v>0004-0001</v>
      </c>
      <c r="D1865" s="8">
        <v>70742</v>
      </c>
      <c r="E1865" s="8">
        <v>2789628</v>
      </c>
      <c r="F1865" s="8">
        <v>45932</v>
      </c>
      <c r="G1865" s="8" t="s">
        <v>6241</v>
      </c>
      <c r="H1865" s="8" t="s">
        <v>333</v>
      </c>
      <c r="I1865" s="8" t="s">
        <v>3015</v>
      </c>
      <c r="J1865" s="8" t="s">
        <v>13616</v>
      </c>
      <c r="K1865" s="8" t="s">
        <v>160</v>
      </c>
      <c r="L1865" s="8" t="s">
        <v>13617</v>
      </c>
      <c r="M1865" s="183">
        <v>45924.663888888892</v>
      </c>
      <c r="N1865" s="183">
        <v>45929.68472222222</v>
      </c>
      <c r="O1865" s="8"/>
      <c r="P1865" s="8" t="s">
        <v>8318</v>
      </c>
      <c r="Q1865" s="8" t="s">
        <v>8318</v>
      </c>
      <c r="R1865" s="8" t="s">
        <v>243</v>
      </c>
      <c r="S1865" s="8" t="s">
        <v>365</v>
      </c>
      <c r="T1865" s="8" t="s">
        <v>6246</v>
      </c>
      <c r="U1865" s="8" t="s">
        <v>7731</v>
      </c>
      <c r="V1865" s="8" t="s">
        <v>13618</v>
      </c>
      <c r="W1865" s="8" t="s">
        <v>165</v>
      </c>
      <c r="X1865" s="8"/>
      <c r="Y1865" s="94" t="str">
        <f>VLOOKUP(D1865,TIPOLOGIA!A:F,6,0)</f>
        <v>TIPO II</v>
      </c>
      <c r="Z1865" s="94" t="str">
        <f>VLOOKUP(D1865,TIPOLOGIA!A:F,5,0)</f>
        <v>TERRESTRE</v>
      </c>
      <c r="AA1865" s="8" t="s">
        <v>339</v>
      </c>
      <c r="AB1865" s="8">
        <v>1</v>
      </c>
      <c r="AC1865" s="86">
        <f>IF(W1865="SOPORTE_TELEFÓNICO",'BASE LIQUIDACION REDEBAN 2025'!$B$19,IF(AND(W1865="VISITA_TÉCNICA",Y1865="TIPO II"),'BASE LIQUIDACION REDEBAN 2025'!$B$18,'BASE LIQUIDACION REDEBAN 2025'!$B$17))</f>
        <v>67654.12000000001</v>
      </c>
      <c r="AD1865" s="86">
        <v>0</v>
      </c>
      <c r="AE1865" s="86">
        <f t="shared" si="29"/>
        <v>67654.12000000001</v>
      </c>
      <c r="AG1865" s="78"/>
    </row>
    <row r="1866" spans="1:33" s="49" customFormat="1">
      <c r="A1866" s="8" t="s">
        <v>76</v>
      </c>
      <c r="B1866" s="94" t="str">
        <f>VLOOKUP(A1866,'CENTRO DE COSTOS'!A:D,4,FALSE)</f>
        <v>DIEGO FERNANDO HENAO CARDONA</v>
      </c>
      <c r="C1866" s="94" t="str">
        <f>VLOOKUP(A1866,'CENTRO DE COSTOS'!A:D,2,FALSE)</f>
        <v>0004-0003</v>
      </c>
      <c r="D1866" s="8">
        <v>76520</v>
      </c>
      <c r="E1866" s="8">
        <v>2803152</v>
      </c>
      <c r="F1866" s="8">
        <v>42989</v>
      </c>
      <c r="G1866" s="8" t="s">
        <v>6241</v>
      </c>
      <c r="H1866" s="8" t="s">
        <v>232</v>
      </c>
      <c r="I1866" s="8" t="s">
        <v>1207</v>
      </c>
      <c r="J1866" s="8" t="s">
        <v>13619</v>
      </c>
      <c r="K1866" s="8" t="s">
        <v>160</v>
      </c>
      <c r="L1866" s="8" t="s">
        <v>13620</v>
      </c>
      <c r="M1866" s="183">
        <v>45929.333333333343</v>
      </c>
      <c r="N1866" s="183">
        <v>45929.686111111107</v>
      </c>
      <c r="O1866" s="8"/>
      <c r="P1866" s="8" t="s">
        <v>8318</v>
      </c>
      <c r="Q1866" s="8" t="s">
        <v>8318</v>
      </c>
      <c r="R1866" s="8" t="s">
        <v>243</v>
      </c>
      <c r="S1866" s="8" t="s">
        <v>244</v>
      </c>
      <c r="T1866" s="8" t="s">
        <v>6246</v>
      </c>
      <c r="U1866" s="8" t="s">
        <v>7731</v>
      </c>
      <c r="V1866" s="8" t="s">
        <v>13621</v>
      </c>
      <c r="W1866" s="8" t="s">
        <v>165</v>
      </c>
      <c r="X1866" s="8"/>
      <c r="Y1866" s="94" t="str">
        <f>VLOOKUP(D1866,TIPOLOGIA!A:F,6,0)</f>
        <v>TIPO I</v>
      </c>
      <c r="Z1866" s="94" t="str">
        <f>VLOOKUP(D1866,TIPOLOGIA!A:F,5,0)</f>
        <v>TERRESTRE</v>
      </c>
      <c r="AA1866" s="8" t="s">
        <v>531</v>
      </c>
      <c r="AB1866" s="8">
        <v>1</v>
      </c>
      <c r="AC1866" s="86">
        <f>IF(W1866="SOPORTE_TELEFÓNICO",'BASE LIQUIDACION REDEBAN 2025'!$B$19,IF(AND(W1866="VISITA_TÉCNICA",Y1866="TIPO II"),'BASE LIQUIDACION REDEBAN 2025'!$B$18,'BASE LIQUIDACION REDEBAN 2025'!$B$17))</f>
        <v>35779.500569199998</v>
      </c>
      <c r="AD1866" s="86">
        <v>0</v>
      </c>
      <c r="AE1866" s="86">
        <f t="shared" si="29"/>
        <v>35779.500569199998</v>
      </c>
      <c r="AG1866" s="78"/>
    </row>
    <row r="1867" spans="1:33" s="49" customFormat="1">
      <c r="A1867" s="8" t="s">
        <v>64</v>
      </c>
      <c r="B1867" s="94" t="str">
        <f>VLOOKUP(A1867,'CENTRO DE COSTOS'!A:D,4,FALSE)</f>
        <v>JOSE MAURICIO HERNANDEZ ROJAS</v>
      </c>
      <c r="C1867" s="94" t="str">
        <f>VLOOKUP(A1867,'CENTRO DE COSTOS'!A:D,2,FALSE)</f>
        <v>0004-0001</v>
      </c>
      <c r="D1867" s="8">
        <v>8638</v>
      </c>
      <c r="E1867" s="8">
        <v>2796521</v>
      </c>
      <c r="F1867" s="8">
        <v>59232</v>
      </c>
      <c r="G1867" s="8" t="s">
        <v>6241</v>
      </c>
      <c r="H1867" s="8" t="s">
        <v>1045</v>
      </c>
      <c r="I1867" s="8" t="s">
        <v>2230</v>
      </c>
      <c r="J1867" s="8" t="s">
        <v>13622</v>
      </c>
      <c r="K1867" s="8" t="s">
        <v>160</v>
      </c>
      <c r="L1867" s="8" t="s">
        <v>13623</v>
      </c>
      <c r="M1867" s="183">
        <v>45926.333333333343</v>
      </c>
      <c r="N1867" s="183">
        <v>45929.688194444447</v>
      </c>
      <c r="O1867" s="8"/>
      <c r="P1867" s="8" t="s">
        <v>8318</v>
      </c>
      <c r="Q1867" s="8" t="s">
        <v>8318</v>
      </c>
      <c r="R1867" s="8" t="s">
        <v>6245</v>
      </c>
      <c r="S1867" s="8" t="s">
        <v>6245</v>
      </c>
      <c r="T1867" s="8" t="s">
        <v>6246</v>
      </c>
      <c r="U1867" s="8" t="s">
        <v>7731</v>
      </c>
      <c r="V1867" s="8" t="s">
        <v>13624</v>
      </c>
      <c r="W1867" s="8" t="s">
        <v>165</v>
      </c>
      <c r="X1867" s="8"/>
      <c r="Y1867" s="94" t="str">
        <f>VLOOKUP(D1867,TIPOLOGIA!A:F,6,0)</f>
        <v>TIPO II</v>
      </c>
      <c r="Z1867" s="94" t="str">
        <f>VLOOKUP(D1867,TIPOLOGIA!A:F,5,0)</f>
        <v>TERRESTRE</v>
      </c>
      <c r="AA1867" s="8" t="s">
        <v>1810</v>
      </c>
      <c r="AB1867" s="8">
        <v>1</v>
      </c>
      <c r="AC1867" s="86">
        <f>IF(W1867="SOPORTE_TELEFÓNICO",'BASE LIQUIDACION REDEBAN 2025'!$B$19,IF(AND(W1867="VISITA_TÉCNICA",Y1867="TIPO II"),'BASE LIQUIDACION REDEBAN 2025'!$B$18,'BASE LIQUIDACION REDEBAN 2025'!$B$17))</f>
        <v>67654.12000000001</v>
      </c>
      <c r="AD1867" s="86">
        <v>0</v>
      </c>
      <c r="AE1867" s="86">
        <f t="shared" si="29"/>
        <v>67654.12000000001</v>
      </c>
      <c r="AG1867" s="78"/>
    </row>
    <row r="1868" spans="1:33" s="49" customFormat="1">
      <c r="A1868" s="8" t="s">
        <v>60</v>
      </c>
      <c r="B1868" s="94" t="str">
        <f>VLOOKUP(A1868,'CENTRO DE COSTOS'!A:D,4,FALSE)</f>
        <v>JUAN SEBASTIÁN RÍOS CASTRILLÓN</v>
      </c>
      <c r="C1868" s="94" t="str">
        <f>VLOOKUP(A1868,'CENTRO DE COSTOS'!A:D,2,FALSE)</f>
        <v>0004-0005</v>
      </c>
      <c r="D1868" s="8">
        <v>27615</v>
      </c>
      <c r="E1868" s="8">
        <v>2783757</v>
      </c>
      <c r="F1868" s="8">
        <v>36332</v>
      </c>
      <c r="G1868" s="8" t="s">
        <v>6241</v>
      </c>
      <c r="H1868" s="8" t="s">
        <v>932</v>
      </c>
      <c r="I1868" s="8" t="s">
        <v>270</v>
      </c>
      <c r="J1868" s="8" t="s">
        <v>13625</v>
      </c>
      <c r="K1868" s="8" t="s">
        <v>160</v>
      </c>
      <c r="L1868" s="8" t="s">
        <v>13626</v>
      </c>
      <c r="M1868" s="183">
        <v>45923.694444444453</v>
      </c>
      <c r="N1868" s="183">
        <v>45929.7</v>
      </c>
      <c r="O1868" s="8"/>
      <c r="P1868" s="8" t="s">
        <v>8318</v>
      </c>
      <c r="Q1868" s="8" t="s">
        <v>8318</v>
      </c>
      <c r="R1868" s="8" t="s">
        <v>243</v>
      </c>
      <c r="S1868" s="8" t="s">
        <v>244</v>
      </c>
      <c r="T1868" s="8" t="s">
        <v>6246</v>
      </c>
      <c r="U1868" s="8" t="s">
        <v>7731</v>
      </c>
      <c r="V1868" s="8" t="s">
        <v>13627</v>
      </c>
      <c r="W1868" s="8" t="s">
        <v>8320</v>
      </c>
      <c r="X1868" s="8"/>
      <c r="Y1868" s="94" t="str">
        <f>VLOOKUP(D1868,TIPOLOGIA!A:F,6,0)</f>
        <v>TIPO IV ESPECIAL</v>
      </c>
      <c r="Z1868" s="94" t="str">
        <f>VLOOKUP(D1868,TIPOLOGIA!A:F,5,0)</f>
        <v>TERRESTRE/FLUVIAL</v>
      </c>
      <c r="AA1868" s="8" t="s">
        <v>804</v>
      </c>
      <c r="AB1868" s="8">
        <v>0</v>
      </c>
      <c r="AC1868" s="86">
        <f>IF(W1868="SOPORTE_TELEFÓNICO",'BASE LIQUIDACION REDEBAN 2025'!$B$19,IF(AND(W1868="VISITA_TÉCNICA",Y1868="TIPO II"),'BASE LIQUIDACION REDEBAN 2025'!$B$18,'BASE LIQUIDACION REDEBAN 2025'!$B$17))</f>
        <v>35779.500569199998</v>
      </c>
      <c r="AD1868" s="86">
        <v>0</v>
      </c>
      <c r="AE1868" s="86">
        <f t="shared" si="29"/>
        <v>35779.500569199998</v>
      </c>
      <c r="AG1868" s="78"/>
    </row>
    <row r="1869" spans="1:33" s="49" customFormat="1">
      <c r="A1869" s="8" t="s">
        <v>90</v>
      </c>
      <c r="B1869" s="94" t="str">
        <f>VLOOKUP(A1869,'CENTRO DE COSTOS'!A:D,4,FALSE)</f>
        <v>JUAN SEBASTIÁN RÍOS CASTRILLÓN</v>
      </c>
      <c r="C1869" s="94" t="str">
        <f>VLOOKUP(A1869,'CENTRO DE COSTOS'!A:D,2,FALSE)</f>
        <v>0004-0005</v>
      </c>
      <c r="D1869" s="8">
        <v>5001</v>
      </c>
      <c r="E1869" s="8">
        <v>2796100</v>
      </c>
      <c r="F1869" s="8">
        <v>78403</v>
      </c>
      <c r="G1869" s="8" t="s">
        <v>6241</v>
      </c>
      <c r="H1869" s="8" t="s">
        <v>249</v>
      </c>
      <c r="I1869" s="8" t="s">
        <v>90</v>
      </c>
      <c r="J1869" s="8" t="s">
        <v>13628</v>
      </c>
      <c r="K1869" s="8" t="s">
        <v>160</v>
      </c>
      <c r="L1869" s="8" t="s">
        <v>13629</v>
      </c>
      <c r="M1869" s="183">
        <v>45925.7</v>
      </c>
      <c r="N1869" s="183">
        <v>45929.713888888888</v>
      </c>
      <c r="O1869" s="8"/>
      <c r="P1869" s="8" t="s">
        <v>8318</v>
      </c>
      <c r="Q1869" s="8" t="s">
        <v>8318</v>
      </c>
      <c r="R1869" s="8" t="s">
        <v>6245</v>
      </c>
      <c r="S1869" s="8" t="s">
        <v>6245</v>
      </c>
      <c r="T1869" s="8" t="s">
        <v>6246</v>
      </c>
      <c r="U1869" s="8" t="s">
        <v>7731</v>
      </c>
      <c r="V1869" s="8" t="s">
        <v>13630</v>
      </c>
      <c r="W1869" s="8" t="s">
        <v>165</v>
      </c>
      <c r="X1869" s="8"/>
      <c r="Y1869" s="94" t="str">
        <f>VLOOKUP(D1869,TIPOLOGIA!A:F,6,0)</f>
        <v>TIPO I</v>
      </c>
      <c r="Z1869" s="94" t="str">
        <f>VLOOKUP(D1869,TIPOLOGIA!A:F,5,0)</f>
        <v>TERRESTRE</v>
      </c>
      <c r="AA1869" s="8" t="s">
        <v>3793</v>
      </c>
      <c r="AB1869" s="8">
        <v>1</v>
      </c>
      <c r="AC1869" s="86">
        <f>IF(W1869="SOPORTE_TELEFÓNICO",'BASE LIQUIDACION REDEBAN 2025'!$B$19,IF(AND(W1869="VISITA_TÉCNICA",Y1869="TIPO II"),'BASE LIQUIDACION REDEBAN 2025'!$B$18,'BASE LIQUIDACION REDEBAN 2025'!$B$17))</f>
        <v>35779.500569199998</v>
      </c>
      <c r="AD1869" s="86">
        <v>0</v>
      </c>
      <c r="AE1869" s="86">
        <f t="shared" si="29"/>
        <v>35779.500569199998</v>
      </c>
      <c r="AG1869" s="78"/>
    </row>
    <row r="1870" spans="1:33" s="49" customFormat="1">
      <c r="A1870" s="8" t="s">
        <v>90</v>
      </c>
      <c r="B1870" s="94" t="str">
        <f>VLOOKUP(A1870,'CENTRO DE COSTOS'!A:D,4,FALSE)</f>
        <v>JUAN SEBASTIÁN RÍOS CASTRILLÓN</v>
      </c>
      <c r="C1870" s="94" t="str">
        <f>VLOOKUP(A1870,'CENTRO DE COSTOS'!A:D,2,FALSE)</f>
        <v>0004-0005</v>
      </c>
      <c r="D1870" s="8">
        <v>5001</v>
      </c>
      <c r="E1870" s="8">
        <v>2786637</v>
      </c>
      <c r="F1870" s="8">
        <v>25042</v>
      </c>
      <c r="G1870" s="8" t="s">
        <v>6241</v>
      </c>
      <c r="H1870" s="8" t="s">
        <v>249</v>
      </c>
      <c r="I1870" s="8" t="s">
        <v>90</v>
      </c>
      <c r="J1870" s="8" t="s">
        <v>9113</v>
      </c>
      <c r="K1870" s="8" t="s">
        <v>160</v>
      </c>
      <c r="L1870" s="8" t="s">
        <v>13631</v>
      </c>
      <c r="M1870" s="183">
        <v>45924.425000000003</v>
      </c>
      <c r="N1870" s="183">
        <v>45929.713888888888</v>
      </c>
      <c r="O1870" s="8"/>
      <c r="P1870" s="8" t="s">
        <v>8318</v>
      </c>
      <c r="Q1870" s="8" t="s">
        <v>8318</v>
      </c>
      <c r="R1870" s="8" t="s">
        <v>6245</v>
      </c>
      <c r="S1870" s="8" t="s">
        <v>6245</v>
      </c>
      <c r="T1870" s="8" t="s">
        <v>6246</v>
      </c>
      <c r="U1870" s="8" t="s">
        <v>7731</v>
      </c>
      <c r="V1870" s="8" t="s">
        <v>13632</v>
      </c>
      <c r="W1870" s="8" t="s">
        <v>165</v>
      </c>
      <c r="X1870" s="8"/>
      <c r="Y1870" s="94" t="str">
        <f>VLOOKUP(D1870,TIPOLOGIA!A:F,6,0)</f>
        <v>TIPO I</v>
      </c>
      <c r="Z1870" s="94" t="str">
        <f>VLOOKUP(D1870,TIPOLOGIA!A:F,5,0)</f>
        <v>TERRESTRE</v>
      </c>
      <c r="AA1870" s="8" t="s">
        <v>3793</v>
      </c>
      <c r="AB1870" s="8">
        <v>1</v>
      </c>
      <c r="AC1870" s="86">
        <f>IF(W1870="SOPORTE_TELEFÓNICO",'BASE LIQUIDACION REDEBAN 2025'!$B$19,IF(AND(W1870="VISITA_TÉCNICA",Y1870="TIPO II"),'BASE LIQUIDACION REDEBAN 2025'!$B$18,'BASE LIQUIDACION REDEBAN 2025'!$B$17))</f>
        <v>35779.500569199998</v>
      </c>
      <c r="AD1870" s="86">
        <v>0</v>
      </c>
      <c r="AE1870" s="86">
        <f t="shared" si="29"/>
        <v>35779.500569199998</v>
      </c>
      <c r="AG1870" s="78"/>
    </row>
    <row r="1871" spans="1:33" s="49" customFormat="1">
      <c r="A1871" s="8" t="s">
        <v>68</v>
      </c>
      <c r="B1871" s="94" t="str">
        <f>VLOOKUP(A1871,'CENTRO DE COSTOS'!A:D,4,FALSE)</f>
        <v>WILLIAM ASDRUBAL ROZO ROZO</v>
      </c>
      <c r="C1871" s="94" t="str">
        <f>VLOOKUP(A1871,'CENTRO DE COSTOS'!A:D,2,FALSE)</f>
        <v>0004-0004</v>
      </c>
      <c r="D1871" s="8">
        <v>25754</v>
      </c>
      <c r="E1871" s="8">
        <v>2803340</v>
      </c>
      <c r="F1871" s="8">
        <v>48371</v>
      </c>
      <c r="G1871" s="8" t="s">
        <v>6241</v>
      </c>
      <c r="H1871" s="8" t="s">
        <v>417</v>
      </c>
      <c r="I1871" s="8" t="s">
        <v>418</v>
      </c>
      <c r="J1871" s="8" t="s">
        <v>11375</v>
      </c>
      <c r="K1871" s="8" t="s">
        <v>160</v>
      </c>
      <c r="L1871" s="8" t="s">
        <v>13633</v>
      </c>
      <c r="M1871" s="183">
        <v>45929.333333333343</v>
      </c>
      <c r="N1871" s="183">
        <v>45929.714583333327</v>
      </c>
      <c r="O1871" s="8"/>
      <c r="P1871" s="8" t="s">
        <v>8318</v>
      </c>
      <c r="Q1871" s="8" t="s">
        <v>8318</v>
      </c>
      <c r="R1871" s="8" t="s">
        <v>6245</v>
      </c>
      <c r="S1871" s="8" t="s">
        <v>6245</v>
      </c>
      <c r="T1871" s="8" t="s">
        <v>6246</v>
      </c>
      <c r="U1871" s="8" t="s">
        <v>7731</v>
      </c>
      <c r="V1871" s="8" t="s">
        <v>13634</v>
      </c>
      <c r="W1871" s="8" t="s">
        <v>165</v>
      </c>
      <c r="X1871" s="8"/>
      <c r="Y1871" s="94" t="str">
        <f>VLOOKUP(D1871,TIPOLOGIA!A:F,6,0)</f>
        <v>TIPO I</v>
      </c>
      <c r="Z1871" s="94" t="str">
        <f>VLOOKUP(D1871,TIPOLOGIA!A:F,5,0)</f>
        <v>TERRESTRE</v>
      </c>
      <c r="AA1871" s="8" t="s">
        <v>422</v>
      </c>
      <c r="AB1871" s="8">
        <v>1</v>
      </c>
      <c r="AC1871" s="86">
        <f>IF(W1871="SOPORTE_TELEFÓNICO",'BASE LIQUIDACION REDEBAN 2025'!$B$19,IF(AND(W1871="VISITA_TÉCNICA",Y1871="TIPO II"),'BASE LIQUIDACION REDEBAN 2025'!$B$18,'BASE LIQUIDACION REDEBAN 2025'!$B$17))</f>
        <v>35779.500569199998</v>
      </c>
      <c r="AD1871" s="86">
        <v>0</v>
      </c>
      <c r="AE1871" s="86">
        <f t="shared" si="29"/>
        <v>35779.500569199998</v>
      </c>
      <c r="AG1871" s="78"/>
    </row>
    <row r="1872" spans="1:33" s="49" customFormat="1">
      <c r="A1872" s="8" t="s">
        <v>90</v>
      </c>
      <c r="B1872" s="94" t="str">
        <f>VLOOKUP(A1872,'CENTRO DE COSTOS'!A:D,4,FALSE)</f>
        <v>JUAN SEBASTIÁN RÍOS CASTRILLÓN</v>
      </c>
      <c r="C1872" s="94" t="str">
        <f>VLOOKUP(A1872,'CENTRO DE COSTOS'!A:D,2,FALSE)</f>
        <v>0004-0005</v>
      </c>
      <c r="D1872" s="8">
        <v>5001</v>
      </c>
      <c r="E1872" s="8">
        <v>2794304</v>
      </c>
      <c r="F1872" s="8">
        <v>79003</v>
      </c>
      <c r="G1872" s="8" t="s">
        <v>6241</v>
      </c>
      <c r="H1872" s="8" t="s">
        <v>249</v>
      </c>
      <c r="I1872" s="8" t="s">
        <v>90</v>
      </c>
      <c r="J1872" s="8" t="s">
        <v>13635</v>
      </c>
      <c r="K1872" s="8" t="s">
        <v>160</v>
      </c>
      <c r="L1872" s="8" t="s">
        <v>13636</v>
      </c>
      <c r="M1872" s="183">
        <v>45925.559027777781</v>
      </c>
      <c r="N1872" s="183">
        <v>45929.715277777781</v>
      </c>
      <c r="O1872" s="8"/>
      <c r="P1872" s="8" t="s">
        <v>8318</v>
      </c>
      <c r="Q1872" s="8" t="s">
        <v>8318</v>
      </c>
      <c r="R1872" s="8" t="s">
        <v>243</v>
      </c>
      <c r="S1872" s="8" t="s">
        <v>365</v>
      </c>
      <c r="T1872" s="8" t="s">
        <v>6246</v>
      </c>
      <c r="U1872" s="8" t="s">
        <v>7731</v>
      </c>
      <c r="V1872" s="8" t="s">
        <v>13637</v>
      </c>
      <c r="W1872" s="8" t="s">
        <v>165</v>
      </c>
      <c r="X1872" s="8"/>
      <c r="Y1872" s="94" t="str">
        <f>VLOOKUP(D1872,TIPOLOGIA!A:F,6,0)</f>
        <v>TIPO I</v>
      </c>
      <c r="Z1872" s="94" t="str">
        <f>VLOOKUP(D1872,TIPOLOGIA!A:F,5,0)</f>
        <v>TERRESTRE</v>
      </c>
      <c r="AA1872" s="8" t="s">
        <v>3793</v>
      </c>
      <c r="AB1872" s="8">
        <v>1</v>
      </c>
      <c r="AC1872" s="86">
        <f>IF(W1872="SOPORTE_TELEFÓNICO",'BASE LIQUIDACION REDEBAN 2025'!$B$19,IF(AND(W1872="VISITA_TÉCNICA",Y1872="TIPO II"),'BASE LIQUIDACION REDEBAN 2025'!$B$18,'BASE LIQUIDACION REDEBAN 2025'!$B$17))</f>
        <v>35779.500569199998</v>
      </c>
      <c r="AD1872" s="86">
        <v>0</v>
      </c>
      <c r="AE1872" s="86">
        <f t="shared" si="29"/>
        <v>35779.500569199998</v>
      </c>
      <c r="AG1872" s="78"/>
    </row>
    <row r="1873" spans="1:33" s="49" customFormat="1">
      <c r="A1873" s="8" t="s">
        <v>90</v>
      </c>
      <c r="B1873" s="94" t="str">
        <f>VLOOKUP(A1873,'CENTRO DE COSTOS'!A:D,4,FALSE)</f>
        <v>JUAN SEBASTIÁN RÍOS CASTRILLÓN</v>
      </c>
      <c r="C1873" s="94" t="str">
        <f>VLOOKUP(A1873,'CENTRO DE COSTOS'!A:D,2,FALSE)</f>
        <v>0004-0005</v>
      </c>
      <c r="D1873" s="8">
        <v>5001</v>
      </c>
      <c r="E1873" s="8">
        <v>2788810</v>
      </c>
      <c r="F1873" s="8">
        <v>11811</v>
      </c>
      <c r="G1873" s="8" t="s">
        <v>6241</v>
      </c>
      <c r="H1873" s="8" t="s">
        <v>249</v>
      </c>
      <c r="I1873" s="8" t="s">
        <v>90</v>
      </c>
      <c r="J1873" s="8" t="s">
        <v>13638</v>
      </c>
      <c r="K1873" s="8" t="s">
        <v>160</v>
      </c>
      <c r="L1873" s="8" t="s">
        <v>13639</v>
      </c>
      <c r="M1873" s="183">
        <v>45924.602083333331</v>
      </c>
      <c r="N1873" s="183">
        <v>45929.715277777781</v>
      </c>
      <c r="O1873" s="8"/>
      <c r="P1873" s="8" t="s">
        <v>8318</v>
      </c>
      <c r="Q1873" s="8" t="s">
        <v>8318</v>
      </c>
      <c r="R1873" s="8" t="s">
        <v>357</v>
      </c>
      <c r="S1873" s="8" t="s">
        <v>7932</v>
      </c>
      <c r="T1873" s="8" t="s">
        <v>6246</v>
      </c>
      <c r="U1873" s="8" t="s">
        <v>7731</v>
      </c>
      <c r="V1873" s="8" t="s">
        <v>13640</v>
      </c>
      <c r="W1873" s="8" t="s">
        <v>165</v>
      </c>
      <c r="X1873" s="8"/>
      <c r="Y1873" s="94" t="str">
        <f>VLOOKUP(D1873,TIPOLOGIA!A:F,6,0)</f>
        <v>TIPO I</v>
      </c>
      <c r="Z1873" s="94" t="str">
        <f>VLOOKUP(D1873,TIPOLOGIA!A:F,5,0)</f>
        <v>TERRESTRE</v>
      </c>
      <c r="AA1873" s="8" t="s">
        <v>3793</v>
      </c>
      <c r="AB1873" s="8">
        <v>1</v>
      </c>
      <c r="AC1873" s="86">
        <f>IF(W1873="SOPORTE_TELEFÓNICO",'BASE LIQUIDACION REDEBAN 2025'!$B$19,IF(AND(W1873="VISITA_TÉCNICA",Y1873="TIPO II"),'BASE LIQUIDACION REDEBAN 2025'!$B$18,'BASE LIQUIDACION REDEBAN 2025'!$B$17))</f>
        <v>35779.500569199998</v>
      </c>
      <c r="AD1873" s="86">
        <v>0</v>
      </c>
      <c r="AE1873" s="86">
        <f t="shared" si="29"/>
        <v>35779.500569199998</v>
      </c>
      <c r="AG1873" s="78"/>
    </row>
    <row r="1874" spans="1:33" s="49" customFormat="1">
      <c r="A1874" s="8" t="s">
        <v>90</v>
      </c>
      <c r="B1874" s="94" t="str">
        <f>VLOOKUP(A1874,'CENTRO DE COSTOS'!A:D,4,FALSE)</f>
        <v>JUAN SEBASTIÁN RÍOS CASTRILLÓN</v>
      </c>
      <c r="C1874" s="94" t="str">
        <f>VLOOKUP(A1874,'CENTRO DE COSTOS'!A:D,2,FALSE)</f>
        <v>0004-0005</v>
      </c>
      <c r="D1874" s="8">
        <v>5001</v>
      </c>
      <c r="E1874" s="8">
        <v>2796011</v>
      </c>
      <c r="F1874" s="8">
        <v>59670</v>
      </c>
      <c r="G1874" s="8" t="s">
        <v>6241</v>
      </c>
      <c r="H1874" s="8" t="s">
        <v>249</v>
      </c>
      <c r="I1874" s="8" t="s">
        <v>90</v>
      </c>
      <c r="J1874" s="8" t="s">
        <v>13641</v>
      </c>
      <c r="K1874" s="8" t="s">
        <v>160</v>
      </c>
      <c r="L1874" s="8" t="s">
        <v>13642</v>
      </c>
      <c r="M1874" s="183">
        <v>45925.699305555558</v>
      </c>
      <c r="N1874" s="183">
        <v>45929.71597222222</v>
      </c>
      <c r="O1874" s="8"/>
      <c r="P1874" s="8" t="s">
        <v>8318</v>
      </c>
      <c r="Q1874" s="8" t="s">
        <v>8318</v>
      </c>
      <c r="R1874" s="8" t="s">
        <v>6245</v>
      </c>
      <c r="S1874" s="8" t="s">
        <v>6245</v>
      </c>
      <c r="T1874" s="8" t="s">
        <v>6246</v>
      </c>
      <c r="U1874" s="8" t="s">
        <v>7731</v>
      </c>
      <c r="V1874" s="8" t="s">
        <v>13643</v>
      </c>
      <c r="W1874" s="8" t="s">
        <v>165</v>
      </c>
      <c r="X1874" s="8"/>
      <c r="Y1874" s="94" t="str">
        <f>VLOOKUP(D1874,TIPOLOGIA!A:F,6,0)</f>
        <v>TIPO I</v>
      </c>
      <c r="Z1874" s="94" t="str">
        <f>VLOOKUP(D1874,TIPOLOGIA!A:F,5,0)</f>
        <v>TERRESTRE</v>
      </c>
      <c r="AA1874" s="8" t="s">
        <v>3793</v>
      </c>
      <c r="AB1874" s="8">
        <v>1</v>
      </c>
      <c r="AC1874" s="86">
        <f>IF(W1874="SOPORTE_TELEFÓNICO",'BASE LIQUIDACION REDEBAN 2025'!$B$19,IF(AND(W1874="VISITA_TÉCNICA",Y1874="TIPO II"),'BASE LIQUIDACION REDEBAN 2025'!$B$18,'BASE LIQUIDACION REDEBAN 2025'!$B$17))</f>
        <v>35779.500569199998</v>
      </c>
      <c r="AD1874" s="86">
        <v>0</v>
      </c>
      <c r="AE1874" s="86">
        <f t="shared" si="29"/>
        <v>35779.500569199998</v>
      </c>
      <c r="AG1874" s="78"/>
    </row>
    <row r="1875" spans="1:33" s="49" customFormat="1">
      <c r="A1875" s="8" t="s">
        <v>90</v>
      </c>
      <c r="B1875" s="94" t="str">
        <f>VLOOKUP(A1875,'CENTRO DE COSTOS'!A:D,4,FALSE)</f>
        <v>JUAN SEBASTIÁN RÍOS CASTRILLÓN</v>
      </c>
      <c r="C1875" s="94" t="str">
        <f>VLOOKUP(A1875,'CENTRO DE COSTOS'!A:D,2,FALSE)</f>
        <v>0004-0005</v>
      </c>
      <c r="D1875" s="8">
        <v>5088</v>
      </c>
      <c r="E1875" s="8">
        <v>2787027</v>
      </c>
      <c r="F1875" s="8">
        <v>36304</v>
      </c>
      <c r="G1875" s="8" t="s">
        <v>6241</v>
      </c>
      <c r="H1875" s="8" t="s">
        <v>249</v>
      </c>
      <c r="I1875" s="8" t="s">
        <v>384</v>
      </c>
      <c r="J1875" s="8" t="s">
        <v>10480</v>
      </c>
      <c r="K1875" s="8" t="s">
        <v>160</v>
      </c>
      <c r="L1875" s="8" t="s">
        <v>13644</v>
      </c>
      <c r="M1875" s="183">
        <v>45924.443055555559</v>
      </c>
      <c r="N1875" s="183">
        <v>45929.71597222222</v>
      </c>
      <c r="O1875" s="8"/>
      <c r="P1875" s="8" t="s">
        <v>8318</v>
      </c>
      <c r="Q1875" s="8" t="s">
        <v>8318</v>
      </c>
      <c r="R1875" s="8" t="s">
        <v>243</v>
      </c>
      <c r="S1875" s="8" t="s">
        <v>244</v>
      </c>
      <c r="T1875" s="8" t="s">
        <v>6246</v>
      </c>
      <c r="U1875" s="8" t="s">
        <v>7731</v>
      </c>
      <c r="V1875" s="8" t="s">
        <v>13645</v>
      </c>
      <c r="W1875" s="8" t="s">
        <v>165</v>
      </c>
      <c r="X1875" s="8"/>
      <c r="Y1875" s="94" t="str">
        <f>VLOOKUP(D1875,TIPOLOGIA!A:F,6,0)</f>
        <v>TIPO I</v>
      </c>
      <c r="Z1875" s="94" t="str">
        <f>VLOOKUP(D1875,TIPOLOGIA!A:F,5,0)</f>
        <v>TERRESTRE</v>
      </c>
      <c r="AA1875" s="8" t="s">
        <v>3793</v>
      </c>
      <c r="AB1875" s="8">
        <v>1</v>
      </c>
      <c r="AC1875" s="86">
        <f>IF(W1875="SOPORTE_TELEFÓNICO",'BASE LIQUIDACION REDEBAN 2025'!$B$19,IF(AND(W1875="VISITA_TÉCNICA",Y1875="TIPO II"),'BASE LIQUIDACION REDEBAN 2025'!$B$18,'BASE LIQUIDACION REDEBAN 2025'!$B$17))</f>
        <v>35779.500569199998</v>
      </c>
      <c r="AD1875" s="86">
        <v>0</v>
      </c>
      <c r="AE1875" s="86">
        <f t="shared" si="29"/>
        <v>35779.500569199998</v>
      </c>
      <c r="AG1875" s="78"/>
    </row>
    <row r="1876" spans="1:33" s="49" customFormat="1">
      <c r="A1876" s="8" t="s">
        <v>90</v>
      </c>
      <c r="B1876" s="94" t="str">
        <f>VLOOKUP(A1876,'CENTRO DE COSTOS'!A:D,4,FALSE)</f>
        <v>JUAN SEBASTIÁN RÍOS CASTRILLÓN</v>
      </c>
      <c r="C1876" s="94" t="str">
        <f>VLOOKUP(A1876,'CENTRO DE COSTOS'!A:D,2,FALSE)</f>
        <v>0004-0005</v>
      </c>
      <c r="D1876" s="8">
        <v>5088</v>
      </c>
      <c r="E1876" s="8">
        <v>2793715</v>
      </c>
      <c r="F1876" s="8">
        <v>56383</v>
      </c>
      <c r="G1876" s="8" t="s">
        <v>6241</v>
      </c>
      <c r="H1876" s="8" t="s">
        <v>249</v>
      </c>
      <c r="I1876" s="8" t="s">
        <v>384</v>
      </c>
      <c r="J1876" s="8" t="s">
        <v>13646</v>
      </c>
      <c r="K1876" s="8" t="s">
        <v>160</v>
      </c>
      <c r="L1876" s="8" t="s">
        <v>13647</v>
      </c>
      <c r="M1876" s="183">
        <v>45925.489583333343</v>
      </c>
      <c r="N1876" s="183">
        <v>45929.716666666667</v>
      </c>
      <c r="O1876" s="8"/>
      <c r="P1876" s="8" t="s">
        <v>8318</v>
      </c>
      <c r="Q1876" s="8" t="s">
        <v>8318</v>
      </c>
      <c r="R1876" s="8" t="s">
        <v>243</v>
      </c>
      <c r="S1876" s="8" t="s">
        <v>244</v>
      </c>
      <c r="T1876" s="8" t="s">
        <v>6246</v>
      </c>
      <c r="U1876" s="8" t="s">
        <v>7731</v>
      </c>
      <c r="V1876" s="8" t="s">
        <v>13648</v>
      </c>
      <c r="W1876" s="8" t="s">
        <v>165</v>
      </c>
      <c r="X1876" s="8"/>
      <c r="Y1876" s="94" t="str">
        <f>VLOOKUP(D1876,TIPOLOGIA!A:F,6,0)</f>
        <v>TIPO I</v>
      </c>
      <c r="Z1876" s="94" t="str">
        <f>VLOOKUP(D1876,TIPOLOGIA!A:F,5,0)</f>
        <v>TERRESTRE</v>
      </c>
      <c r="AA1876" s="8" t="s">
        <v>3793</v>
      </c>
      <c r="AB1876" s="8">
        <v>1</v>
      </c>
      <c r="AC1876" s="86">
        <f>IF(W1876="SOPORTE_TELEFÓNICO",'BASE LIQUIDACION REDEBAN 2025'!$B$19,IF(AND(W1876="VISITA_TÉCNICA",Y1876="TIPO II"),'BASE LIQUIDACION REDEBAN 2025'!$B$18,'BASE LIQUIDACION REDEBAN 2025'!$B$17))</f>
        <v>35779.500569199998</v>
      </c>
      <c r="AD1876" s="86">
        <v>0</v>
      </c>
      <c r="AE1876" s="86">
        <f t="shared" si="29"/>
        <v>35779.500569199998</v>
      </c>
      <c r="AG1876" s="78"/>
    </row>
    <row r="1877" spans="1:33" s="49" customFormat="1">
      <c r="A1877" s="8" t="s">
        <v>90</v>
      </c>
      <c r="B1877" s="94" t="str">
        <f>VLOOKUP(A1877,'CENTRO DE COSTOS'!A:D,4,FALSE)</f>
        <v>JUAN SEBASTIÁN RÍOS CASTRILLÓN</v>
      </c>
      <c r="C1877" s="94" t="str">
        <f>VLOOKUP(A1877,'CENTRO DE COSTOS'!A:D,2,FALSE)</f>
        <v>0004-0005</v>
      </c>
      <c r="D1877" s="8">
        <v>5088</v>
      </c>
      <c r="E1877" s="8">
        <v>2788573</v>
      </c>
      <c r="F1877" s="8">
        <v>80196</v>
      </c>
      <c r="G1877" s="8" t="s">
        <v>6241</v>
      </c>
      <c r="H1877" s="8" t="s">
        <v>249</v>
      </c>
      <c r="I1877" s="8" t="s">
        <v>384</v>
      </c>
      <c r="J1877" s="8" t="s">
        <v>13649</v>
      </c>
      <c r="K1877" s="8" t="s">
        <v>160</v>
      </c>
      <c r="L1877" s="8" t="s">
        <v>13650</v>
      </c>
      <c r="M1877" s="183">
        <v>45924.59652777778</v>
      </c>
      <c r="N1877" s="183">
        <v>45929.716666666667</v>
      </c>
      <c r="O1877" s="8"/>
      <c r="P1877" s="8" t="s">
        <v>8318</v>
      </c>
      <c r="Q1877" s="8" t="s">
        <v>8318</v>
      </c>
      <c r="R1877" s="8" t="s">
        <v>162</v>
      </c>
      <c r="S1877" s="8" t="s">
        <v>162</v>
      </c>
      <c r="T1877" s="8" t="s">
        <v>6246</v>
      </c>
      <c r="U1877" s="8" t="s">
        <v>7731</v>
      </c>
      <c r="V1877" s="8" t="s">
        <v>13651</v>
      </c>
      <c r="W1877" s="8" t="s">
        <v>165</v>
      </c>
      <c r="X1877" s="8"/>
      <c r="Y1877" s="94" t="str">
        <f>VLOOKUP(D1877,TIPOLOGIA!A:F,6,0)</f>
        <v>TIPO I</v>
      </c>
      <c r="Z1877" s="94" t="str">
        <f>VLOOKUP(D1877,TIPOLOGIA!A:F,5,0)</f>
        <v>TERRESTRE</v>
      </c>
      <c r="AA1877" s="8" t="s">
        <v>3793</v>
      </c>
      <c r="AB1877" s="8">
        <v>1</v>
      </c>
      <c r="AC1877" s="86">
        <f>IF(W1877="SOPORTE_TELEFÓNICO",'BASE LIQUIDACION REDEBAN 2025'!$B$19,IF(AND(W1877="VISITA_TÉCNICA",Y1877="TIPO II"),'BASE LIQUIDACION REDEBAN 2025'!$B$18,'BASE LIQUIDACION REDEBAN 2025'!$B$17))</f>
        <v>35779.500569199998</v>
      </c>
      <c r="AD1877" s="86">
        <v>0</v>
      </c>
      <c r="AE1877" s="86">
        <f t="shared" si="29"/>
        <v>35779.500569199998</v>
      </c>
      <c r="AG1877" s="78"/>
    </row>
    <row r="1878" spans="1:33" s="49" customFormat="1">
      <c r="A1878" s="8" t="s">
        <v>90</v>
      </c>
      <c r="B1878" s="94" t="str">
        <f>VLOOKUP(A1878,'CENTRO DE COSTOS'!A:D,4,FALSE)</f>
        <v>JUAN SEBASTIÁN RÍOS CASTRILLÓN</v>
      </c>
      <c r="C1878" s="94" t="str">
        <f>VLOOKUP(A1878,'CENTRO DE COSTOS'!A:D,2,FALSE)</f>
        <v>0004-0005</v>
      </c>
      <c r="D1878" s="8">
        <v>5088</v>
      </c>
      <c r="E1878" s="8">
        <v>2795385</v>
      </c>
      <c r="F1878" s="8">
        <v>80853</v>
      </c>
      <c r="G1878" s="8" t="s">
        <v>6241</v>
      </c>
      <c r="H1878" s="8" t="s">
        <v>249</v>
      </c>
      <c r="I1878" s="8" t="s">
        <v>384</v>
      </c>
      <c r="J1878" s="8" t="s">
        <v>13652</v>
      </c>
      <c r="K1878" s="8" t="s">
        <v>160</v>
      </c>
      <c r="L1878" s="8" t="s">
        <v>13653</v>
      </c>
      <c r="M1878" s="183">
        <v>45925.668749999997</v>
      </c>
      <c r="N1878" s="183">
        <v>45929.717361111107</v>
      </c>
      <c r="O1878" s="8"/>
      <c r="P1878" s="8" t="s">
        <v>8318</v>
      </c>
      <c r="Q1878" s="8" t="s">
        <v>8318</v>
      </c>
      <c r="R1878" s="8" t="s">
        <v>243</v>
      </c>
      <c r="S1878" s="8" t="s">
        <v>365</v>
      </c>
      <c r="T1878" s="8" t="s">
        <v>6246</v>
      </c>
      <c r="U1878" s="8" t="s">
        <v>7731</v>
      </c>
      <c r="V1878" s="8" t="s">
        <v>13654</v>
      </c>
      <c r="W1878" s="8" t="s">
        <v>165</v>
      </c>
      <c r="X1878" s="8"/>
      <c r="Y1878" s="94" t="str">
        <f>VLOOKUP(D1878,TIPOLOGIA!A:F,6,0)</f>
        <v>TIPO I</v>
      </c>
      <c r="Z1878" s="94" t="str">
        <f>VLOOKUP(D1878,TIPOLOGIA!A:F,5,0)</f>
        <v>TERRESTRE</v>
      </c>
      <c r="AA1878" s="8" t="s">
        <v>3793</v>
      </c>
      <c r="AB1878" s="8">
        <v>1</v>
      </c>
      <c r="AC1878" s="86">
        <f>IF(W1878="SOPORTE_TELEFÓNICO",'BASE LIQUIDACION REDEBAN 2025'!$B$19,IF(AND(W1878="VISITA_TÉCNICA",Y1878="TIPO II"),'BASE LIQUIDACION REDEBAN 2025'!$B$18,'BASE LIQUIDACION REDEBAN 2025'!$B$17))</f>
        <v>35779.500569199998</v>
      </c>
      <c r="AD1878" s="86">
        <v>0</v>
      </c>
      <c r="AE1878" s="86">
        <f t="shared" si="29"/>
        <v>35779.500569199998</v>
      </c>
      <c r="AG1878" s="78"/>
    </row>
    <row r="1879" spans="1:33" s="49" customFormat="1">
      <c r="A1879" s="8" t="s">
        <v>90</v>
      </c>
      <c r="B1879" s="94" t="str">
        <f>VLOOKUP(A1879,'CENTRO DE COSTOS'!A:D,4,FALSE)</f>
        <v>JUAN SEBASTIÁN RÍOS CASTRILLÓN</v>
      </c>
      <c r="C1879" s="94" t="str">
        <f>VLOOKUP(A1879,'CENTRO DE COSTOS'!A:D,2,FALSE)</f>
        <v>0004-0005</v>
      </c>
      <c r="D1879" s="8">
        <v>5088</v>
      </c>
      <c r="E1879" s="8">
        <v>2794830</v>
      </c>
      <c r="F1879" s="8">
        <v>81234</v>
      </c>
      <c r="G1879" s="8" t="s">
        <v>6241</v>
      </c>
      <c r="H1879" s="8" t="s">
        <v>249</v>
      </c>
      <c r="I1879" s="8" t="s">
        <v>384</v>
      </c>
      <c r="J1879" s="8" t="s">
        <v>13655</v>
      </c>
      <c r="K1879" s="8" t="s">
        <v>160</v>
      </c>
      <c r="L1879" s="8" t="s">
        <v>13656</v>
      </c>
      <c r="M1879" s="183">
        <v>45925.617361111108</v>
      </c>
      <c r="N1879" s="183">
        <v>45929.717361111107</v>
      </c>
      <c r="O1879" s="8"/>
      <c r="P1879" s="8" t="s">
        <v>8318</v>
      </c>
      <c r="Q1879" s="8" t="s">
        <v>8318</v>
      </c>
      <c r="R1879" s="8" t="s">
        <v>243</v>
      </c>
      <c r="S1879" s="8" t="s">
        <v>244</v>
      </c>
      <c r="T1879" s="8" t="s">
        <v>6246</v>
      </c>
      <c r="U1879" s="8" t="s">
        <v>7731</v>
      </c>
      <c r="V1879" s="8" t="s">
        <v>13657</v>
      </c>
      <c r="W1879" s="8" t="s">
        <v>165</v>
      </c>
      <c r="X1879" s="8"/>
      <c r="Y1879" s="94" t="str">
        <f>VLOOKUP(D1879,TIPOLOGIA!A:F,6,0)</f>
        <v>TIPO I</v>
      </c>
      <c r="Z1879" s="94" t="str">
        <f>VLOOKUP(D1879,TIPOLOGIA!A:F,5,0)</f>
        <v>TERRESTRE</v>
      </c>
      <c r="AA1879" s="8" t="s">
        <v>3793</v>
      </c>
      <c r="AB1879" s="8">
        <v>1</v>
      </c>
      <c r="AC1879" s="86">
        <f>IF(W1879="SOPORTE_TELEFÓNICO",'BASE LIQUIDACION REDEBAN 2025'!$B$19,IF(AND(W1879="VISITA_TÉCNICA",Y1879="TIPO II"),'BASE LIQUIDACION REDEBAN 2025'!$B$18,'BASE LIQUIDACION REDEBAN 2025'!$B$17))</f>
        <v>35779.500569199998</v>
      </c>
      <c r="AD1879" s="86">
        <v>0</v>
      </c>
      <c r="AE1879" s="86">
        <f t="shared" si="29"/>
        <v>35779.500569199998</v>
      </c>
      <c r="AG1879" s="78"/>
    </row>
    <row r="1880" spans="1:33" s="49" customFormat="1">
      <c r="A1880" s="8" t="s">
        <v>90</v>
      </c>
      <c r="B1880" s="94" t="str">
        <f>VLOOKUP(A1880,'CENTRO DE COSTOS'!A:D,4,FALSE)</f>
        <v>JUAN SEBASTIÁN RÍOS CASTRILLÓN</v>
      </c>
      <c r="C1880" s="94" t="str">
        <f>VLOOKUP(A1880,'CENTRO DE COSTOS'!A:D,2,FALSE)</f>
        <v>0004-0005</v>
      </c>
      <c r="D1880" s="8">
        <v>5001</v>
      </c>
      <c r="E1880" s="8">
        <v>2798090</v>
      </c>
      <c r="F1880" s="8">
        <v>48682</v>
      </c>
      <c r="G1880" s="8" t="s">
        <v>6241</v>
      </c>
      <c r="H1880" s="8" t="s">
        <v>249</v>
      </c>
      <c r="I1880" s="8" t="s">
        <v>90</v>
      </c>
      <c r="J1880" s="8" t="s">
        <v>13658</v>
      </c>
      <c r="K1880" s="8" t="s">
        <v>160</v>
      </c>
      <c r="L1880" s="8" t="s">
        <v>13659</v>
      </c>
      <c r="M1880" s="183">
        <v>45926.393750000003</v>
      </c>
      <c r="N1880" s="183">
        <v>45929.718055555553</v>
      </c>
      <c r="O1880" s="8"/>
      <c r="P1880" s="8" t="s">
        <v>8318</v>
      </c>
      <c r="Q1880" s="8" t="s">
        <v>8318</v>
      </c>
      <c r="R1880" s="8" t="s">
        <v>243</v>
      </c>
      <c r="S1880" s="8" t="s">
        <v>244</v>
      </c>
      <c r="T1880" s="8" t="s">
        <v>6246</v>
      </c>
      <c r="U1880" s="8" t="s">
        <v>7731</v>
      </c>
      <c r="V1880" s="8" t="s">
        <v>13660</v>
      </c>
      <c r="W1880" s="8" t="s">
        <v>165</v>
      </c>
      <c r="X1880" s="8"/>
      <c r="Y1880" s="94" t="str">
        <f>VLOOKUP(D1880,TIPOLOGIA!A:F,6,0)</f>
        <v>TIPO I</v>
      </c>
      <c r="Z1880" s="94" t="str">
        <f>VLOOKUP(D1880,TIPOLOGIA!A:F,5,0)</f>
        <v>TERRESTRE</v>
      </c>
      <c r="AA1880" s="8" t="s">
        <v>3793</v>
      </c>
      <c r="AB1880" s="8">
        <v>1</v>
      </c>
      <c r="AC1880" s="86">
        <f>IF(W1880="SOPORTE_TELEFÓNICO",'BASE LIQUIDACION REDEBAN 2025'!$B$19,IF(AND(W1880="VISITA_TÉCNICA",Y1880="TIPO II"),'BASE LIQUIDACION REDEBAN 2025'!$B$18,'BASE LIQUIDACION REDEBAN 2025'!$B$17))</f>
        <v>35779.500569199998</v>
      </c>
      <c r="AD1880" s="86">
        <v>0</v>
      </c>
      <c r="AE1880" s="86">
        <f t="shared" si="29"/>
        <v>35779.500569199998</v>
      </c>
      <c r="AG1880" s="78"/>
    </row>
    <row r="1881" spans="1:33" s="49" customFormat="1">
      <c r="A1881" s="8" t="s">
        <v>90</v>
      </c>
      <c r="B1881" s="94" t="str">
        <f>VLOOKUP(A1881,'CENTRO DE COSTOS'!A:D,4,FALSE)</f>
        <v>JUAN SEBASTIÁN RÍOS CASTRILLÓN</v>
      </c>
      <c r="C1881" s="94" t="str">
        <f>VLOOKUP(A1881,'CENTRO DE COSTOS'!A:D,2,FALSE)</f>
        <v>0004-0005</v>
      </c>
      <c r="D1881" s="8">
        <v>5360</v>
      </c>
      <c r="E1881" s="8">
        <v>2788394</v>
      </c>
      <c r="F1881" s="8">
        <v>76827</v>
      </c>
      <c r="G1881" s="8" t="s">
        <v>6241</v>
      </c>
      <c r="H1881" s="8" t="s">
        <v>249</v>
      </c>
      <c r="I1881" s="8" t="s">
        <v>354</v>
      </c>
      <c r="J1881" s="8" t="s">
        <v>9725</v>
      </c>
      <c r="K1881" s="8" t="s">
        <v>160</v>
      </c>
      <c r="L1881" s="8" t="s">
        <v>13661</v>
      </c>
      <c r="M1881" s="183">
        <v>45924.580555555563</v>
      </c>
      <c r="N1881" s="183">
        <v>45929.718055555553</v>
      </c>
      <c r="O1881" s="8"/>
      <c r="P1881" s="8" t="s">
        <v>8318</v>
      </c>
      <c r="Q1881" s="8" t="s">
        <v>8318</v>
      </c>
      <c r="R1881" s="8" t="s">
        <v>243</v>
      </c>
      <c r="S1881" s="8" t="s">
        <v>365</v>
      </c>
      <c r="T1881" s="8" t="s">
        <v>6246</v>
      </c>
      <c r="U1881" s="8" t="s">
        <v>7731</v>
      </c>
      <c r="V1881" s="8" t="s">
        <v>13662</v>
      </c>
      <c r="W1881" s="8" t="s">
        <v>165</v>
      </c>
      <c r="X1881" s="8"/>
      <c r="Y1881" s="94" t="str">
        <f>VLOOKUP(D1881,TIPOLOGIA!A:F,6,0)</f>
        <v>TIPO I</v>
      </c>
      <c r="Z1881" s="94" t="str">
        <f>VLOOKUP(D1881,TIPOLOGIA!A:F,5,0)</f>
        <v>TERRESTRE</v>
      </c>
      <c r="AA1881" s="8" t="s">
        <v>3793</v>
      </c>
      <c r="AB1881" s="8">
        <v>1</v>
      </c>
      <c r="AC1881" s="86">
        <f>IF(W1881="SOPORTE_TELEFÓNICO",'BASE LIQUIDACION REDEBAN 2025'!$B$19,IF(AND(W1881="VISITA_TÉCNICA",Y1881="TIPO II"),'BASE LIQUIDACION REDEBAN 2025'!$B$18,'BASE LIQUIDACION REDEBAN 2025'!$B$17))</f>
        <v>35779.500569199998</v>
      </c>
      <c r="AD1881" s="86">
        <v>0</v>
      </c>
      <c r="AE1881" s="86">
        <f t="shared" si="29"/>
        <v>35779.500569199998</v>
      </c>
      <c r="AG1881" s="78"/>
    </row>
    <row r="1882" spans="1:33" s="49" customFormat="1">
      <c r="A1882" s="8" t="s">
        <v>90</v>
      </c>
      <c r="B1882" s="94" t="str">
        <f>VLOOKUP(A1882,'CENTRO DE COSTOS'!A:D,4,FALSE)</f>
        <v>JUAN SEBASTIÁN RÍOS CASTRILLÓN</v>
      </c>
      <c r="C1882" s="94" t="str">
        <f>VLOOKUP(A1882,'CENTRO DE COSTOS'!A:D,2,FALSE)</f>
        <v>0004-0005</v>
      </c>
      <c r="D1882" s="8">
        <v>5360</v>
      </c>
      <c r="E1882" s="8">
        <v>2799447</v>
      </c>
      <c r="F1882" s="8">
        <v>78211</v>
      </c>
      <c r="G1882" s="8" t="s">
        <v>6241</v>
      </c>
      <c r="H1882" s="8" t="s">
        <v>249</v>
      </c>
      <c r="I1882" s="8" t="s">
        <v>354</v>
      </c>
      <c r="J1882" s="8" t="s">
        <v>13663</v>
      </c>
      <c r="K1882" s="8" t="s">
        <v>160</v>
      </c>
      <c r="L1882" s="8" t="s">
        <v>13664</v>
      </c>
      <c r="M1882" s="183">
        <v>45926.470138888893</v>
      </c>
      <c r="N1882" s="183">
        <v>45929.720138888893</v>
      </c>
      <c r="O1882" s="8"/>
      <c r="P1882" s="8" t="s">
        <v>8318</v>
      </c>
      <c r="Q1882" s="8" t="s">
        <v>8318</v>
      </c>
      <c r="R1882" s="8" t="s">
        <v>243</v>
      </c>
      <c r="S1882" s="8" t="s">
        <v>244</v>
      </c>
      <c r="T1882" s="8" t="s">
        <v>6246</v>
      </c>
      <c r="U1882" s="8" t="s">
        <v>7731</v>
      </c>
      <c r="V1882" s="8" t="s">
        <v>13665</v>
      </c>
      <c r="W1882" s="8" t="s">
        <v>165</v>
      </c>
      <c r="X1882" s="8"/>
      <c r="Y1882" s="94" t="str">
        <f>VLOOKUP(D1882,TIPOLOGIA!A:F,6,0)</f>
        <v>TIPO I</v>
      </c>
      <c r="Z1882" s="94" t="str">
        <f>VLOOKUP(D1882,TIPOLOGIA!A:F,5,0)</f>
        <v>TERRESTRE</v>
      </c>
      <c r="AA1882" s="8" t="s">
        <v>3793</v>
      </c>
      <c r="AB1882" s="8">
        <v>1</v>
      </c>
      <c r="AC1882" s="86">
        <f>IF(W1882="SOPORTE_TELEFÓNICO",'BASE LIQUIDACION REDEBAN 2025'!$B$19,IF(AND(W1882="VISITA_TÉCNICA",Y1882="TIPO II"),'BASE LIQUIDACION REDEBAN 2025'!$B$18,'BASE LIQUIDACION REDEBAN 2025'!$B$17))</f>
        <v>35779.500569199998</v>
      </c>
      <c r="AD1882" s="86">
        <v>0</v>
      </c>
      <c r="AE1882" s="86">
        <f t="shared" si="29"/>
        <v>35779.500569199998</v>
      </c>
      <c r="AG1882" s="78"/>
    </row>
    <row r="1883" spans="1:33" s="49" customFormat="1">
      <c r="A1883" s="8" t="s">
        <v>90</v>
      </c>
      <c r="B1883" s="94" t="str">
        <f>VLOOKUP(A1883,'CENTRO DE COSTOS'!A:D,4,FALSE)</f>
        <v>JUAN SEBASTIÁN RÍOS CASTRILLÓN</v>
      </c>
      <c r="C1883" s="94" t="str">
        <f>VLOOKUP(A1883,'CENTRO DE COSTOS'!A:D,2,FALSE)</f>
        <v>0004-0005</v>
      </c>
      <c r="D1883" s="8">
        <v>5266</v>
      </c>
      <c r="E1883" s="8">
        <v>2792873</v>
      </c>
      <c r="F1883" s="8">
        <v>78664</v>
      </c>
      <c r="G1883" s="8" t="s">
        <v>6241</v>
      </c>
      <c r="H1883" s="8" t="s">
        <v>249</v>
      </c>
      <c r="I1883" s="8" t="s">
        <v>395</v>
      </c>
      <c r="J1883" s="8" t="s">
        <v>13666</v>
      </c>
      <c r="K1883" s="8" t="s">
        <v>160</v>
      </c>
      <c r="L1883" s="8" t="s">
        <v>13667</v>
      </c>
      <c r="M1883" s="183">
        <v>45925.441666666673</v>
      </c>
      <c r="N1883" s="183">
        <v>45929.720138888893</v>
      </c>
      <c r="O1883" s="8"/>
      <c r="P1883" s="8" t="s">
        <v>8318</v>
      </c>
      <c r="Q1883" s="8" t="s">
        <v>8318</v>
      </c>
      <c r="R1883" s="8" t="s">
        <v>243</v>
      </c>
      <c r="S1883" s="8" t="s">
        <v>365</v>
      </c>
      <c r="T1883" s="8" t="s">
        <v>6246</v>
      </c>
      <c r="U1883" s="8" t="s">
        <v>7731</v>
      </c>
      <c r="V1883" s="8" t="s">
        <v>13668</v>
      </c>
      <c r="W1883" s="8" t="s">
        <v>165</v>
      </c>
      <c r="X1883" s="8"/>
      <c r="Y1883" s="94" t="str">
        <f>VLOOKUP(D1883,TIPOLOGIA!A:F,6,0)</f>
        <v>TIPO I</v>
      </c>
      <c r="Z1883" s="94" t="str">
        <f>VLOOKUP(D1883,TIPOLOGIA!A:F,5,0)</f>
        <v>TERRESTRE</v>
      </c>
      <c r="AA1883" s="8" t="s">
        <v>3793</v>
      </c>
      <c r="AB1883" s="8">
        <v>1</v>
      </c>
      <c r="AC1883" s="86">
        <f>IF(W1883="SOPORTE_TELEFÓNICO",'BASE LIQUIDACION REDEBAN 2025'!$B$19,IF(AND(W1883="VISITA_TÉCNICA",Y1883="TIPO II"),'BASE LIQUIDACION REDEBAN 2025'!$B$18,'BASE LIQUIDACION REDEBAN 2025'!$B$17))</f>
        <v>35779.500569199998</v>
      </c>
      <c r="AD1883" s="86">
        <v>0</v>
      </c>
      <c r="AE1883" s="86">
        <f t="shared" si="29"/>
        <v>35779.500569199998</v>
      </c>
      <c r="AG1883" s="78"/>
    </row>
    <row r="1884" spans="1:33" s="49" customFormat="1">
      <c r="A1884" s="8" t="s">
        <v>90</v>
      </c>
      <c r="B1884" s="94" t="str">
        <f>VLOOKUP(A1884,'CENTRO DE COSTOS'!A:D,4,FALSE)</f>
        <v>JUAN SEBASTIÁN RÍOS CASTRILLÓN</v>
      </c>
      <c r="C1884" s="94" t="str">
        <f>VLOOKUP(A1884,'CENTRO DE COSTOS'!A:D,2,FALSE)</f>
        <v>0004-0005</v>
      </c>
      <c r="D1884" s="8">
        <v>5360</v>
      </c>
      <c r="E1884" s="8">
        <v>2799876</v>
      </c>
      <c r="F1884" s="8">
        <v>38803</v>
      </c>
      <c r="G1884" s="8" t="s">
        <v>6241</v>
      </c>
      <c r="H1884" s="8" t="s">
        <v>249</v>
      </c>
      <c r="I1884" s="8" t="s">
        <v>354</v>
      </c>
      <c r="J1884" s="8" t="s">
        <v>13669</v>
      </c>
      <c r="K1884" s="8" t="s">
        <v>160</v>
      </c>
      <c r="L1884" s="8" t="s">
        <v>13670</v>
      </c>
      <c r="M1884" s="183">
        <v>45926.511111111111</v>
      </c>
      <c r="N1884" s="183">
        <v>45929.720833333333</v>
      </c>
      <c r="O1884" s="8"/>
      <c r="P1884" s="8" t="s">
        <v>8318</v>
      </c>
      <c r="Q1884" s="8" t="s">
        <v>8318</v>
      </c>
      <c r="R1884" s="8" t="s">
        <v>243</v>
      </c>
      <c r="S1884" s="8" t="s">
        <v>365</v>
      </c>
      <c r="T1884" s="8" t="s">
        <v>6246</v>
      </c>
      <c r="U1884" s="8" t="s">
        <v>7731</v>
      </c>
      <c r="V1884" s="8" t="s">
        <v>13671</v>
      </c>
      <c r="W1884" s="8" t="s">
        <v>165</v>
      </c>
      <c r="X1884" s="8"/>
      <c r="Y1884" s="94" t="str">
        <f>VLOOKUP(D1884,TIPOLOGIA!A:F,6,0)</f>
        <v>TIPO I</v>
      </c>
      <c r="Z1884" s="94" t="str">
        <f>VLOOKUP(D1884,TIPOLOGIA!A:F,5,0)</f>
        <v>TERRESTRE</v>
      </c>
      <c r="AA1884" s="8" t="s">
        <v>3793</v>
      </c>
      <c r="AB1884" s="8">
        <v>1</v>
      </c>
      <c r="AC1884" s="86">
        <f>IF(W1884="SOPORTE_TELEFÓNICO",'BASE LIQUIDACION REDEBAN 2025'!$B$19,IF(AND(W1884="VISITA_TÉCNICA",Y1884="TIPO II"),'BASE LIQUIDACION REDEBAN 2025'!$B$18,'BASE LIQUIDACION REDEBAN 2025'!$B$17))</f>
        <v>35779.500569199998</v>
      </c>
      <c r="AD1884" s="86">
        <v>0</v>
      </c>
      <c r="AE1884" s="86">
        <f t="shared" si="29"/>
        <v>35779.500569199998</v>
      </c>
      <c r="AG1884" s="78"/>
    </row>
    <row r="1885" spans="1:33" s="49" customFormat="1">
      <c r="A1885" s="8" t="s">
        <v>99</v>
      </c>
      <c r="B1885" s="94" t="str">
        <f>VLOOKUP(A1885,'CENTRO DE COSTOS'!A:D,4,FALSE)</f>
        <v>JOSE MAURICIO HERNANDEZ ROJAS</v>
      </c>
      <c r="C1885" s="94" t="str">
        <f>VLOOKUP(A1885,'CENTRO DE COSTOS'!A:D,2,FALSE)</f>
        <v>0004-0001</v>
      </c>
      <c r="D1885" s="8">
        <v>20383</v>
      </c>
      <c r="E1885" s="8">
        <v>2781656</v>
      </c>
      <c r="F1885" s="8">
        <v>32450</v>
      </c>
      <c r="G1885" s="8" t="s">
        <v>6241</v>
      </c>
      <c r="H1885" s="8" t="s">
        <v>596</v>
      </c>
      <c r="I1885" s="8" t="s">
        <v>1846</v>
      </c>
      <c r="J1885" s="8" t="s">
        <v>1847</v>
      </c>
      <c r="K1885" s="8" t="s">
        <v>160</v>
      </c>
      <c r="L1885" s="8" t="s">
        <v>13672</v>
      </c>
      <c r="M1885" s="183">
        <v>45923.518055555563</v>
      </c>
      <c r="N1885" s="183">
        <v>45929.727777777778</v>
      </c>
      <c r="O1885" s="8"/>
      <c r="P1885" s="8" t="s">
        <v>8318</v>
      </c>
      <c r="Q1885" s="8" t="s">
        <v>8318</v>
      </c>
      <c r="R1885" s="8" t="s">
        <v>6245</v>
      </c>
      <c r="S1885" s="8" t="s">
        <v>6245</v>
      </c>
      <c r="T1885" s="8" t="s">
        <v>6246</v>
      </c>
      <c r="U1885" s="8" t="s">
        <v>7731</v>
      </c>
      <c r="V1885" s="8" t="s">
        <v>13673</v>
      </c>
      <c r="W1885" s="8" t="s">
        <v>8320</v>
      </c>
      <c r="X1885" s="8"/>
      <c r="Y1885" s="94" t="str">
        <f>VLOOKUP(D1885,TIPOLOGIA!A:F,6,0)</f>
        <v>TIPO IV</v>
      </c>
      <c r="Z1885" s="94" t="str">
        <f>VLOOKUP(D1885,TIPOLOGIA!A:F,5,0)</f>
        <v>TERRESTRE</v>
      </c>
      <c r="AA1885" s="8"/>
      <c r="AB1885" s="8">
        <v>0</v>
      </c>
      <c r="AC1885" s="86">
        <f>IF(W1885="SOPORTE_TELEFÓNICO",'BASE LIQUIDACION REDEBAN 2025'!$B$19,IF(AND(W1885="VISITA_TÉCNICA",Y1885="TIPO II"),'BASE LIQUIDACION REDEBAN 2025'!$B$18,'BASE LIQUIDACION REDEBAN 2025'!$B$17))</f>
        <v>35779.500569199998</v>
      </c>
      <c r="AD1885" s="86">
        <v>0</v>
      </c>
      <c r="AE1885" s="86">
        <f t="shared" si="29"/>
        <v>35779.500569199998</v>
      </c>
      <c r="AG1885" s="78"/>
    </row>
    <row r="1886" spans="1:33" s="49" customFormat="1">
      <c r="A1886" s="8" t="s">
        <v>76</v>
      </c>
      <c r="B1886" s="94" t="str">
        <f>VLOOKUP(A1886,'CENTRO DE COSTOS'!A:D,4,FALSE)</f>
        <v>DIEGO FERNANDO HENAO CARDONA</v>
      </c>
      <c r="C1886" s="94" t="str">
        <f>VLOOKUP(A1886,'CENTRO DE COSTOS'!A:D,2,FALSE)</f>
        <v>0004-0003</v>
      </c>
      <c r="D1886" s="8">
        <v>76563</v>
      </c>
      <c r="E1886" s="8">
        <v>2801928</v>
      </c>
      <c r="F1886" s="8">
        <v>63104</v>
      </c>
      <c r="G1886" s="8" t="s">
        <v>6241</v>
      </c>
      <c r="H1886" s="8" t="s">
        <v>232</v>
      </c>
      <c r="I1886" s="8" t="s">
        <v>3002</v>
      </c>
      <c r="J1886" s="8" t="s">
        <v>13674</v>
      </c>
      <c r="K1886" s="8" t="s">
        <v>160</v>
      </c>
      <c r="L1886" s="8" t="s">
        <v>13675</v>
      </c>
      <c r="M1886" s="183">
        <v>45926.711805555547</v>
      </c>
      <c r="N1886" s="183">
        <v>45930.343055555553</v>
      </c>
      <c r="O1886" s="8"/>
      <c r="P1886" s="8" t="s">
        <v>8318</v>
      </c>
      <c r="Q1886" s="8" t="s">
        <v>8318</v>
      </c>
      <c r="R1886" s="8" t="s">
        <v>6245</v>
      </c>
      <c r="S1886" s="8" t="s">
        <v>6245</v>
      </c>
      <c r="T1886" s="8" t="s">
        <v>6246</v>
      </c>
      <c r="U1886" s="8" t="s">
        <v>7731</v>
      </c>
      <c r="V1886" s="8" t="s">
        <v>13676</v>
      </c>
      <c r="W1886" s="8" t="s">
        <v>165</v>
      </c>
      <c r="X1886" s="8"/>
      <c r="Y1886" s="94" t="str">
        <f>VLOOKUP(D1886,TIPOLOGIA!A:F,6,0)</f>
        <v>TIPO II</v>
      </c>
      <c r="Z1886" s="94" t="str">
        <f>VLOOKUP(D1886,TIPOLOGIA!A:F,5,0)</f>
        <v>TERRESTRE</v>
      </c>
      <c r="AA1886" s="8" t="s">
        <v>1348</v>
      </c>
      <c r="AB1886" s="8">
        <v>1</v>
      </c>
      <c r="AC1886" s="86">
        <f>IF(W1886="SOPORTE_TELEFÓNICO",'BASE LIQUIDACION REDEBAN 2025'!$B$19,IF(AND(W1886="VISITA_TÉCNICA",Y1886="TIPO II"),'BASE LIQUIDACION REDEBAN 2025'!$B$18,'BASE LIQUIDACION REDEBAN 2025'!$B$17))</f>
        <v>67654.12000000001</v>
      </c>
      <c r="AD1886" s="86">
        <v>0</v>
      </c>
      <c r="AE1886" s="86">
        <f t="shared" si="29"/>
        <v>67654.12000000001</v>
      </c>
      <c r="AG1886" s="78"/>
    </row>
    <row r="1887" spans="1:33" s="49" customFormat="1">
      <c r="A1887" s="8" t="s">
        <v>76</v>
      </c>
      <c r="B1887" s="94" t="str">
        <f>VLOOKUP(A1887,'CENTRO DE COSTOS'!A:D,4,FALSE)</f>
        <v>DIEGO FERNANDO HENAO CARDONA</v>
      </c>
      <c r="C1887" s="94" t="str">
        <f>VLOOKUP(A1887,'CENTRO DE COSTOS'!A:D,2,FALSE)</f>
        <v>0004-0003</v>
      </c>
      <c r="D1887" s="8">
        <v>19050</v>
      </c>
      <c r="E1887" s="8">
        <v>2779491</v>
      </c>
      <c r="F1887" s="8">
        <v>52887</v>
      </c>
      <c r="G1887" s="8" t="s">
        <v>6241</v>
      </c>
      <c r="H1887" s="8" t="s">
        <v>171</v>
      </c>
      <c r="I1887" s="8" t="s">
        <v>13677</v>
      </c>
      <c r="J1887" s="8" t="s">
        <v>13678</v>
      </c>
      <c r="K1887" s="8" t="s">
        <v>160</v>
      </c>
      <c r="L1887" s="8" t="s">
        <v>13679</v>
      </c>
      <c r="M1887" s="183">
        <v>45923.397916666669</v>
      </c>
      <c r="N1887" s="183">
        <v>45930.345833333333</v>
      </c>
      <c r="O1887" s="8"/>
      <c r="P1887" s="8" t="s">
        <v>8318</v>
      </c>
      <c r="Q1887" s="8" t="s">
        <v>8318</v>
      </c>
      <c r="R1887" s="8" t="s">
        <v>6245</v>
      </c>
      <c r="S1887" s="8" t="s">
        <v>6245</v>
      </c>
      <c r="T1887" s="8" t="s">
        <v>6246</v>
      </c>
      <c r="U1887" s="8" t="s">
        <v>7731</v>
      </c>
      <c r="V1887" s="8" t="s">
        <v>13680</v>
      </c>
      <c r="W1887" s="8" t="s">
        <v>8320</v>
      </c>
      <c r="X1887" s="8"/>
      <c r="Y1887" s="94" t="str">
        <f>VLOOKUP(D1887,TIPOLOGIA!A:F,6,0)</f>
        <v>TIPO IV</v>
      </c>
      <c r="Z1887" s="94" t="str">
        <f>VLOOKUP(D1887,TIPOLOGIA!A:F,5,0)</f>
        <v>TERRESTRE</v>
      </c>
      <c r="AA1887" s="8" t="s">
        <v>178</v>
      </c>
      <c r="AB1887" s="8">
        <v>0</v>
      </c>
      <c r="AC1887" s="86">
        <f>IF(W1887="SOPORTE_TELEFÓNICO",'BASE LIQUIDACION REDEBAN 2025'!$B$19,IF(AND(W1887="VISITA_TÉCNICA",Y1887="TIPO II"),'BASE LIQUIDACION REDEBAN 2025'!$B$18,'BASE LIQUIDACION REDEBAN 2025'!$B$17))</f>
        <v>35779.500569199998</v>
      </c>
      <c r="AD1887" s="86">
        <v>0</v>
      </c>
      <c r="AE1887" s="86">
        <f t="shared" si="29"/>
        <v>35779.500569199998</v>
      </c>
      <c r="AG1887" s="78"/>
    </row>
    <row r="1888" spans="1:33" s="49" customFormat="1">
      <c r="A1888" s="8" t="s">
        <v>93</v>
      </c>
      <c r="B1888" s="94" t="str">
        <f>VLOOKUP(A1888,'CENTRO DE COSTOS'!A:D,4,FALSE)</f>
        <v>DIEGO FERNANDO HENAO CARDONA</v>
      </c>
      <c r="C1888" s="94" t="str">
        <f>VLOOKUP(A1888,'CENTRO DE COSTOS'!A:D,2,FALSE)</f>
        <v>0004-0003</v>
      </c>
      <c r="D1888" s="8">
        <v>52110</v>
      </c>
      <c r="E1888" s="8">
        <v>2803320</v>
      </c>
      <c r="F1888" s="8">
        <v>34202</v>
      </c>
      <c r="G1888" s="8" t="s">
        <v>6241</v>
      </c>
      <c r="H1888" s="8" t="s">
        <v>157</v>
      </c>
      <c r="I1888" s="8" t="s">
        <v>1109</v>
      </c>
      <c r="J1888" s="8" t="s">
        <v>13681</v>
      </c>
      <c r="K1888" s="8" t="s">
        <v>160</v>
      </c>
      <c r="L1888" s="8" t="s">
        <v>13682</v>
      </c>
      <c r="M1888" s="183">
        <v>45929.333333333343</v>
      </c>
      <c r="N1888" s="183">
        <v>45930.350694444453</v>
      </c>
      <c r="O1888" s="8"/>
      <c r="P1888" s="8" t="s">
        <v>8318</v>
      </c>
      <c r="Q1888" s="8" t="s">
        <v>8318</v>
      </c>
      <c r="R1888" s="8" t="s">
        <v>6245</v>
      </c>
      <c r="S1888" s="8" t="s">
        <v>6245</v>
      </c>
      <c r="T1888" s="8" t="s">
        <v>7735</v>
      </c>
      <c r="U1888" s="8" t="s">
        <v>8673</v>
      </c>
      <c r="V1888" s="8" t="s">
        <v>13683</v>
      </c>
      <c r="W1888" s="8" t="s">
        <v>1552</v>
      </c>
      <c r="X1888" s="8"/>
      <c r="Y1888" s="94" t="str">
        <f>VLOOKUP(D1888,TIPOLOGIA!A:F,6,0)</f>
        <v>TIPO II</v>
      </c>
      <c r="Z1888" s="94" t="str">
        <f>VLOOKUP(D1888,TIPOLOGIA!A:F,5,0)</f>
        <v>TERRESTRE</v>
      </c>
      <c r="AA1888" s="8" t="s">
        <v>851</v>
      </c>
      <c r="AB1888" s="8">
        <v>0</v>
      </c>
      <c r="AC1888" s="86">
        <f>IF(W1888="SOPORTE_TELEFÓNICO",'BASE LIQUIDACION REDEBAN 2025'!$B$19,IF(AND(W1888="VISITA_TÉCNICA",Y1888="TIPO II"),'BASE LIQUIDACION REDEBAN 2025'!$B$18,'BASE LIQUIDACION REDEBAN 2025'!$B$17))</f>
        <v>41241.0800752</v>
      </c>
      <c r="AD1888" s="86">
        <v>0</v>
      </c>
      <c r="AE1888" s="86">
        <f t="shared" si="29"/>
        <v>41241.0800752</v>
      </c>
      <c r="AG1888" s="78"/>
    </row>
    <row r="1889" spans="1:33" s="49" customFormat="1">
      <c r="A1889" s="8" t="s">
        <v>92</v>
      </c>
      <c r="B1889" s="94" t="str">
        <f>VLOOKUP(A1889,'CENTRO DE COSTOS'!A:D,4,FALSE)</f>
        <v>KEVIN ALEXIS CORZO BUSTOS</v>
      </c>
      <c r="C1889" s="94" t="str">
        <f>VLOOKUP(A1889,'CENTRO DE COSTOS'!A:D,2,FALSE)</f>
        <v>0004-0007</v>
      </c>
      <c r="D1889" s="8">
        <v>41001</v>
      </c>
      <c r="E1889" s="8">
        <v>2806202</v>
      </c>
      <c r="F1889" s="8">
        <v>80168</v>
      </c>
      <c r="G1889" s="8" t="s">
        <v>6241</v>
      </c>
      <c r="H1889" s="8" t="s">
        <v>430</v>
      </c>
      <c r="I1889" s="8" t="s">
        <v>92</v>
      </c>
      <c r="J1889" s="8" t="s">
        <v>13684</v>
      </c>
      <c r="K1889" s="8" t="s">
        <v>160</v>
      </c>
      <c r="L1889" s="8" t="s">
        <v>13685</v>
      </c>
      <c r="M1889" s="183">
        <v>45929.396527777782</v>
      </c>
      <c r="N1889" s="183">
        <v>45930.359722222223</v>
      </c>
      <c r="O1889" s="8"/>
      <c r="P1889" s="8" t="s">
        <v>8318</v>
      </c>
      <c r="Q1889" s="8" t="s">
        <v>8318</v>
      </c>
      <c r="R1889" s="8" t="s">
        <v>162</v>
      </c>
      <c r="S1889" s="8" t="s">
        <v>162</v>
      </c>
      <c r="T1889" s="8" t="s">
        <v>6246</v>
      </c>
      <c r="U1889" s="8" t="s">
        <v>7731</v>
      </c>
      <c r="V1889" s="8" t="s">
        <v>13686</v>
      </c>
      <c r="W1889" s="8" t="s">
        <v>165</v>
      </c>
      <c r="X1889" s="8"/>
      <c r="Y1889" s="94" t="str">
        <f>VLOOKUP(D1889,TIPOLOGIA!A:F,6,0)</f>
        <v>TIPO I</v>
      </c>
      <c r="Z1889" s="94" t="str">
        <f>VLOOKUP(D1889,TIPOLOGIA!A:F,5,0)</f>
        <v>TERRESTRE</v>
      </c>
      <c r="AA1889" s="8" t="s">
        <v>1416</v>
      </c>
      <c r="AB1889" s="8">
        <v>1</v>
      </c>
      <c r="AC1889" s="86">
        <f>IF(W1889="SOPORTE_TELEFÓNICO",'BASE LIQUIDACION REDEBAN 2025'!$B$19,IF(AND(W1889="VISITA_TÉCNICA",Y1889="TIPO II"),'BASE LIQUIDACION REDEBAN 2025'!$B$18,'BASE LIQUIDACION REDEBAN 2025'!$B$17))</f>
        <v>35779.500569199998</v>
      </c>
      <c r="AD1889" s="86">
        <v>0</v>
      </c>
      <c r="AE1889" s="86">
        <f t="shared" si="29"/>
        <v>35779.500569199998</v>
      </c>
      <c r="AG1889" s="78"/>
    </row>
    <row r="1890" spans="1:33" s="49" customFormat="1">
      <c r="A1890" s="8" t="s">
        <v>94</v>
      </c>
      <c r="B1890" s="94" t="str">
        <f>VLOOKUP(A1890,'CENTRO DE COSTOS'!A:D,4,FALSE)</f>
        <v>DIEGO FERNANDO HENAO CARDONA</v>
      </c>
      <c r="C1890" s="94" t="str">
        <f>VLOOKUP(A1890,'CENTRO DE COSTOS'!A:D,2,FALSE)</f>
        <v>0004-0002</v>
      </c>
      <c r="D1890" s="8">
        <v>66001</v>
      </c>
      <c r="E1890" s="8">
        <v>2807864</v>
      </c>
      <c r="F1890" s="8">
        <v>79948</v>
      </c>
      <c r="G1890" s="8" t="s">
        <v>6241</v>
      </c>
      <c r="H1890" s="8" t="s">
        <v>186</v>
      </c>
      <c r="I1890" s="8" t="s">
        <v>94</v>
      </c>
      <c r="J1890" s="8" t="s">
        <v>13687</v>
      </c>
      <c r="K1890" s="8" t="s">
        <v>160</v>
      </c>
      <c r="L1890" s="8" t="s">
        <v>13688</v>
      </c>
      <c r="M1890" s="183">
        <v>45929.477083333331</v>
      </c>
      <c r="N1890" s="183">
        <v>45930.364583333343</v>
      </c>
      <c r="O1890" s="8"/>
      <c r="P1890" s="8" t="s">
        <v>8318</v>
      </c>
      <c r="Q1890" s="8" t="s">
        <v>8318</v>
      </c>
      <c r="R1890" s="8" t="s">
        <v>162</v>
      </c>
      <c r="S1890" s="8" t="s">
        <v>162</v>
      </c>
      <c r="T1890" s="8" t="s">
        <v>6246</v>
      </c>
      <c r="U1890" s="8" t="s">
        <v>7731</v>
      </c>
      <c r="V1890" s="8" t="s">
        <v>13689</v>
      </c>
      <c r="W1890" s="8" t="s">
        <v>165</v>
      </c>
      <c r="X1890" s="8"/>
      <c r="Y1890" s="94" t="str">
        <f>VLOOKUP(D1890,TIPOLOGIA!A:F,6,0)</f>
        <v>TIPO I</v>
      </c>
      <c r="Z1890" s="94" t="str">
        <f>VLOOKUP(D1890,TIPOLOGIA!A:F,5,0)</f>
        <v>TERRESTRE</v>
      </c>
      <c r="AA1890" s="8" t="s">
        <v>275</v>
      </c>
      <c r="AB1890" s="8">
        <v>1</v>
      </c>
      <c r="AC1890" s="86">
        <f>IF(W1890="SOPORTE_TELEFÓNICO",'BASE LIQUIDACION REDEBAN 2025'!$B$19,IF(AND(W1890="VISITA_TÉCNICA",Y1890="TIPO II"),'BASE LIQUIDACION REDEBAN 2025'!$B$18,'BASE LIQUIDACION REDEBAN 2025'!$B$17))</f>
        <v>35779.500569199998</v>
      </c>
      <c r="AD1890" s="86">
        <v>0</v>
      </c>
      <c r="AE1890" s="86">
        <f t="shared" si="29"/>
        <v>35779.500569199998</v>
      </c>
      <c r="AG1890" s="78"/>
    </row>
    <row r="1891" spans="1:33" s="49" customFormat="1">
      <c r="A1891" s="8" t="s">
        <v>81</v>
      </c>
      <c r="B1891" s="94" t="str">
        <f>VLOOKUP(A1891,'CENTRO DE COSTOS'!A:D,4,FALSE)</f>
        <v>MIGUEL JULIÁN HERNÁNDEZ GUARÍN</v>
      </c>
      <c r="C1891" s="94" t="str">
        <f>VLOOKUP(A1891,'CENTRO DE COSTOS'!A:D,2,FALSE)</f>
        <v>0004-0008</v>
      </c>
      <c r="D1891" s="8">
        <v>54810</v>
      </c>
      <c r="E1891" s="8">
        <v>2779585</v>
      </c>
      <c r="F1891" s="8">
        <v>65497</v>
      </c>
      <c r="G1891" s="8" t="s">
        <v>6241</v>
      </c>
      <c r="H1891" s="8" t="s">
        <v>296</v>
      </c>
      <c r="I1891" s="8" t="s">
        <v>4896</v>
      </c>
      <c r="J1891" s="8" t="s">
        <v>13690</v>
      </c>
      <c r="K1891" s="8" t="s">
        <v>160</v>
      </c>
      <c r="L1891" s="8" t="s">
        <v>13691</v>
      </c>
      <c r="M1891" s="183">
        <v>45923.398611111108</v>
      </c>
      <c r="N1891" s="183">
        <v>45930.365277777782</v>
      </c>
      <c r="O1891" s="8"/>
      <c r="P1891" s="8" t="s">
        <v>8318</v>
      </c>
      <c r="Q1891" s="8" t="s">
        <v>8318</v>
      </c>
      <c r="R1891" s="8" t="s">
        <v>6245</v>
      </c>
      <c r="S1891" s="8" t="s">
        <v>6245</v>
      </c>
      <c r="T1891" s="8" t="s">
        <v>6246</v>
      </c>
      <c r="U1891" s="8" t="s">
        <v>7731</v>
      </c>
      <c r="V1891" s="8" t="s">
        <v>13692</v>
      </c>
      <c r="W1891" s="8" t="s">
        <v>8320</v>
      </c>
      <c r="X1891" s="8"/>
      <c r="Y1891" s="94" t="str">
        <f>VLOOKUP(D1891,TIPOLOGIA!A:F,6,0)</f>
        <v>TIPO IV ESPECIAL</v>
      </c>
      <c r="Z1891" s="94" t="str">
        <f>VLOOKUP(D1891,TIPOLOGIA!A:F,5,0)</f>
        <v>TERRESTRE</v>
      </c>
      <c r="AA1891" s="8"/>
      <c r="AB1891" s="8">
        <v>0</v>
      </c>
      <c r="AC1891" s="86">
        <f>IF(W1891="SOPORTE_TELEFÓNICO",'BASE LIQUIDACION REDEBAN 2025'!$B$19,IF(AND(W1891="VISITA_TÉCNICA",Y1891="TIPO II"),'BASE LIQUIDACION REDEBAN 2025'!$B$18,'BASE LIQUIDACION REDEBAN 2025'!$B$17))</f>
        <v>35779.500569199998</v>
      </c>
      <c r="AD1891" s="86">
        <v>0</v>
      </c>
      <c r="AE1891" s="86">
        <f t="shared" si="29"/>
        <v>35779.500569199998</v>
      </c>
      <c r="AG1891" s="78"/>
    </row>
    <row r="1892" spans="1:33" s="49" customFormat="1">
      <c r="A1892" s="8" t="s">
        <v>97</v>
      </c>
      <c r="B1892" s="94" t="str">
        <f>VLOOKUP(A1892,'CENTRO DE COSTOS'!A:D,4,FALSE)</f>
        <v>JOSE MAURICIO HERNANDEZ ROJAS</v>
      </c>
      <c r="C1892" s="94" t="str">
        <f>VLOOKUP(A1892,'CENTRO DE COSTOS'!A:D,2,FALSE)</f>
        <v>0004-0001</v>
      </c>
      <c r="D1892" s="8">
        <v>70717</v>
      </c>
      <c r="E1892" s="8">
        <v>2798802</v>
      </c>
      <c r="F1892" s="8">
        <v>79683</v>
      </c>
      <c r="G1892" s="8" t="s">
        <v>6241</v>
      </c>
      <c r="H1892" s="8" t="s">
        <v>333</v>
      </c>
      <c r="I1892" s="8" t="s">
        <v>3832</v>
      </c>
      <c r="J1892" s="8" t="s">
        <v>9559</v>
      </c>
      <c r="K1892" s="8" t="s">
        <v>160</v>
      </c>
      <c r="L1892" s="8" t="s">
        <v>13693</v>
      </c>
      <c r="M1892" s="183">
        <v>45926.429861111108</v>
      </c>
      <c r="N1892" s="183">
        <v>45930.372916666667</v>
      </c>
      <c r="O1892" s="8"/>
      <c r="P1892" s="8" t="s">
        <v>8318</v>
      </c>
      <c r="Q1892" s="8" t="s">
        <v>8318</v>
      </c>
      <c r="R1892" s="8" t="s">
        <v>162</v>
      </c>
      <c r="S1892" s="8" t="s">
        <v>162</v>
      </c>
      <c r="T1892" s="8" t="s">
        <v>6246</v>
      </c>
      <c r="U1892" s="8" t="s">
        <v>7731</v>
      </c>
      <c r="V1892" s="8" t="s">
        <v>13694</v>
      </c>
      <c r="W1892" s="8" t="s">
        <v>165</v>
      </c>
      <c r="X1892" s="8"/>
      <c r="Y1892" s="94" t="str">
        <f>VLOOKUP(D1892,TIPOLOGIA!A:F,6,0)</f>
        <v>TIPO II</v>
      </c>
      <c r="Z1892" s="94" t="str">
        <f>VLOOKUP(D1892,TIPOLOGIA!A:F,5,0)</f>
        <v>TERRESTRE</v>
      </c>
      <c r="AA1892" s="8" t="s">
        <v>339</v>
      </c>
      <c r="AB1892" s="8">
        <v>1</v>
      </c>
      <c r="AC1892" s="86">
        <f>IF(W1892="SOPORTE_TELEFÓNICO",'BASE LIQUIDACION REDEBAN 2025'!$B$19,IF(AND(W1892="VISITA_TÉCNICA",Y1892="TIPO II"),'BASE LIQUIDACION REDEBAN 2025'!$B$18,'BASE LIQUIDACION REDEBAN 2025'!$B$17))</f>
        <v>67654.12000000001</v>
      </c>
      <c r="AD1892" s="86">
        <v>0</v>
      </c>
      <c r="AE1892" s="86">
        <f t="shared" si="29"/>
        <v>67654.12000000001</v>
      </c>
      <c r="AG1892" s="78"/>
    </row>
    <row r="1893" spans="1:33" s="49" customFormat="1">
      <c r="A1893" s="8" t="s">
        <v>100</v>
      </c>
      <c r="B1893" s="94" t="str">
        <f>VLOOKUP(A1893,'CENTRO DE COSTOS'!A:D,4,FALSE)</f>
        <v>KEVIN ALEXIS CORZO BUSTOS</v>
      </c>
      <c r="C1893" s="94" t="str">
        <f>VLOOKUP(A1893,'CENTRO DE COSTOS'!A:D,2,FALSE)</f>
        <v>0004-0007</v>
      </c>
      <c r="D1893" s="8">
        <v>50313</v>
      </c>
      <c r="E1893" s="8">
        <v>2800415</v>
      </c>
      <c r="F1893" s="8">
        <v>70071</v>
      </c>
      <c r="G1893" s="8" t="s">
        <v>6241</v>
      </c>
      <c r="H1893" s="8" t="s">
        <v>216</v>
      </c>
      <c r="I1893" s="8" t="s">
        <v>5613</v>
      </c>
      <c r="J1893" s="8" t="s">
        <v>13695</v>
      </c>
      <c r="K1893" s="8" t="s">
        <v>160</v>
      </c>
      <c r="L1893" s="8" t="s">
        <v>13696</v>
      </c>
      <c r="M1893" s="183">
        <v>45926.569444444453</v>
      </c>
      <c r="N1893" s="183">
        <v>45930.390277777777</v>
      </c>
      <c r="O1893" s="8"/>
      <c r="P1893" s="8" t="s">
        <v>8318</v>
      </c>
      <c r="Q1893" s="8" t="s">
        <v>8318</v>
      </c>
      <c r="R1893" s="8" t="s">
        <v>6245</v>
      </c>
      <c r="S1893" s="8" t="s">
        <v>6245</v>
      </c>
      <c r="T1893" s="8" t="s">
        <v>7735</v>
      </c>
      <c r="U1893" s="8" t="s">
        <v>8730</v>
      </c>
      <c r="V1893" s="8" t="s">
        <v>13697</v>
      </c>
      <c r="W1893" s="8" t="s">
        <v>165</v>
      </c>
      <c r="X1893" s="8"/>
      <c r="Y1893" s="94" t="str">
        <f>VLOOKUP(D1893,TIPOLOGIA!A:F,6,0)</f>
        <v>TIPO II</v>
      </c>
      <c r="Z1893" s="94" t="str">
        <f>VLOOKUP(D1893,TIPOLOGIA!A:F,5,0)</f>
        <v>TERRESTRE</v>
      </c>
      <c r="AA1893" s="8" t="s">
        <v>1411</v>
      </c>
      <c r="AB1893" s="8">
        <v>1</v>
      </c>
      <c r="AC1893" s="86">
        <f>IF(W1893="SOPORTE_TELEFÓNICO",'BASE LIQUIDACION REDEBAN 2025'!$B$19,IF(AND(W1893="VISITA_TÉCNICA",Y1893="TIPO II"),'BASE LIQUIDACION REDEBAN 2025'!$B$18,'BASE LIQUIDACION REDEBAN 2025'!$B$17))</f>
        <v>67654.12000000001</v>
      </c>
      <c r="AD1893" s="86">
        <v>0</v>
      </c>
      <c r="AE1893" s="86">
        <f t="shared" si="29"/>
        <v>67654.12000000001</v>
      </c>
      <c r="AG1893" s="78"/>
    </row>
    <row r="1894" spans="1:33" s="49" customFormat="1">
      <c r="A1894" s="8" t="s">
        <v>68</v>
      </c>
      <c r="B1894" s="94" t="str">
        <f>VLOOKUP(A1894,'CENTRO DE COSTOS'!A:D,4,FALSE)</f>
        <v>WILLIAM ASDRUBAL ROZO ROZO</v>
      </c>
      <c r="C1894" s="94" t="str">
        <f>VLOOKUP(A1894,'CENTRO DE COSTOS'!A:D,2,FALSE)</f>
        <v>0004-0004</v>
      </c>
      <c r="D1894" s="8">
        <v>11001</v>
      </c>
      <c r="E1894" s="8">
        <v>2808773</v>
      </c>
      <c r="F1894" s="8">
        <v>79280</v>
      </c>
      <c r="G1894" s="8" t="s">
        <v>6241</v>
      </c>
      <c r="H1894" s="8" t="s">
        <v>417</v>
      </c>
      <c r="I1894" s="8" t="s">
        <v>68</v>
      </c>
      <c r="J1894" s="8" t="s">
        <v>8889</v>
      </c>
      <c r="K1894" s="8" t="s">
        <v>160</v>
      </c>
      <c r="L1894" s="8" t="s">
        <v>13698</v>
      </c>
      <c r="M1894" s="183">
        <v>45929.558333333327</v>
      </c>
      <c r="N1894" s="183">
        <v>45930.412499999999</v>
      </c>
      <c r="O1894" s="8"/>
      <c r="P1894" s="8" t="s">
        <v>8318</v>
      </c>
      <c r="Q1894" s="8" t="s">
        <v>8318</v>
      </c>
      <c r="R1894" s="8" t="s">
        <v>6245</v>
      </c>
      <c r="S1894" s="8" t="s">
        <v>6245</v>
      </c>
      <c r="T1894" s="8" t="s">
        <v>6246</v>
      </c>
      <c r="U1894" s="8" t="s">
        <v>7731</v>
      </c>
      <c r="V1894" s="8" t="s">
        <v>13699</v>
      </c>
      <c r="W1894" s="8" t="s">
        <v>165</v>
      </c>
      <c r="X1894" s="8"/>
      <c r="Y1894" s="94" t="str">
        <f>VLOOKUP(D1894,TIPOLOGIA!A:F,6,0)</f>
        <v>TIPO I</v>
      </c>
      <c r="Z1894" s="94" t="str">
        <f>VLOOKUP(D1894,TIPOLOGIA!A:F,5,0)</f>
        <v>TERRESTRE</v>
      </c>
      <c r="AA1894" s="8" t="s">
        <v>541</v>
      </c>
      <c r="AB1894" s="8">
        <v>1</v>
      </c>
      <c r="AC1894" s="86">
        <f>IF(W1894="SOPORTE_TELEFÓNICO",'BASE LIQUIDACION REDEBAN 2025'!$B$19,IF(AND(W1894="VISITA_TÉCNICA",Y1894="TIPO II"),'BASE LIQUIDACION REDEBAN 2025'!$B$18,'BASE LIQUIDACION REDEBAN 2025'!$B$17))</f>
        <v>35779.500569199998</v>
      </c>
      <c r="AD1894" s="86">
        <v>0</v>
      </c>
      <c r="AE1894" s="86">
        <f t="shared" si="29"/>
        <v>35779.500569199998</v>
      </c>
      <c r="AG1894" s="78"/>
    </row>
    <row r="1895" spans="1:33" s="49" customFormat="1">
      <c r="A1895" s="8" t="s">
        <v>76</v>
      </c>
      <c r="B1895" s="94" t="str">
        <f>VLOOKUP(A1895,'CENTRO DE COSTOS'!A:D,4,FALSE)</f>
        <v>DIEGO FERNANDO HENAO CARDONA</v>
      </c>
      <c r="C1895" s="94" t="str">
        <f>VLOOKUP(A1895,'CENTRO DE COSTOS'!A:D,2,FALSE)</f>
        <v>0004-0003</v>
      </c>
      <c r="D1895" s="8">
        <v>76001</v>
      </c>
      <c r="E1895" s="8">
        <v>2807482</v>
      </c>
      <c r="F1895" s="8">
        <v>71562</v>
      </c>
      <c r="G1895" s="8" t="s">
        <v>6241</v>
      </c>
      <c r="H1895" s="8" t="s">
        <v>232</v>
      </c>
      <c r="I1895" s="8" t="s">
        <v>76</v>
      </c>
      <c r="J1895" s="8" t="s">
        <v>13700</v>
      </c>
      <c r="K1895" s="8" t="s">
        <v>160</v>
      </c>
      <c r="L1895" s="8" t="s">
        <v>13701</v>
      </c>
      <c r="M1895" s="183">
        <v>45929.459027777782</v>
      </c>
      <c r="N1895" s="183">
        <v>45930.415972222218</v>
      </c>
      <c r="O1895" s="8"/>
      <c r="P1895" s="8" t="s">
        <v>8318</v>
      </c>
      <c r="Q1895" s="8" t="s">
        <v>8318</v>
      </c>
      <c r="R1895" s="8" t="s">
        <v>357</v>
      </c>
      <c r="S1895" s="8" t="s">
        <v>7751</v>
      </c>
      <c r="T1895" s="8" t="s">
        <v>6246</v>
      </c>
      <c r="U1895" s="8" t="s">
        <v>7731</v>
      </c>
      <c r="V1895" s="8" t="s">
        <v>13702</v>
      </c>
      <c r="W1895" s="8" t="s">
        <v>165</v>
      </c>
      <c r="X1895" s="8"/>
      <c r="Y1895" s="94" t="str">
        <f>VLOOKUP(D1895,TIPOLOGIA!A:F,6,0)</f>
        <v>TIPO I</v>
      </c>
      <c r="Z1895" s="94" t="str">
        <f>VLOOKUP(D1895,TIPOLOGIA!A:F,5,0)</f>
        <v>TERRESTRE</v>
      </c>
      <c r="AA1895" s="8" t="s">
        <v>206</v>
      </c>
      <c r="AB1895" s="8">
        <v>1</v>
      </c>
      <c r="AC1895" s="86">
        <f>IF(W1895="SOPORTE_TELEFÓNICO",'BASE LIQUIDACION REDEBAN 2025'!$B$19,IF(AND(W1895="VISITA_TÉCNICA",Y1895="TIPO II"),'BASE LIQUIDACION REDEBAN 2025'!$B$18,'BASE LIQUIDACION REDEBAN 2025'!$B$17))</f>
        <v>35779.500569199998</v>
      </c>
      <c r="AD1895" s="86">
        <v>0</v>
      </c>
      <c r="AE1895" s="86">
        <f t="shared" si="29"/>
        <v>35779.500569199998</v>
      </c>
      <c r="AG1895" s="78"/>
    </row>
    <row r="1896" spans="1:33" s="49" customFormat="1">
      <c r="A1896" s="8" t="s">
        <v>81</v>
      </c>
      <c r="B1896" s="94" t="str">
        <f>VLOOKUP(A1896,'CENTRO DE COSTOS'!A:D,4,FALSE)</f>
        <v>MIGUEL JULIÁN HERNÁNDEZ GUARÍN</v>
      </c>
      <c r="C1896" s="94" t="str">
        <f>VLOOKUP(A1896,'CENTRO DE COSTOS'!A:D,2,FALSE)</f>
        <v>0004-0008</v>
      </c>
      <c r="D1896" s="8">
        <v>54001</v>
      </c>
      <c r="E1896" s="8">
        <v>2809640</v>
      </c>
      <c r="F1896" s="8">
        <v>80003</v>
      </c>
      <c r="G1896" s="8" t="s">
        <v>6241</v>
      </c>
      <c r="H1896" s="8" t="s">
        <v>296</v>
      </c>
      <c r="I1896" s="8" t="s">
        <v>81</v>
      </c>
      <c r="J1896" s="8" t="s">
        <v>13703</v>
      </c>
      <c r="K1896" s="8" t="s">
        <v>160</v>
      </c>
      <c r="L1896" s="8" t="s">
        <v>13704</v>
      </c>
      <c r="M1896" s="183">
        <v>45929.613888888889</v>
      </c>
      <c r="N1896" s="183">
        <v>45930.428472222222</v>
      </c>
      <c r="O1896" s="8"/>
      <c r="P1896" s="8" t="s">
        <v>8318</v>
      </c>
      <c r="Q1896" s="8" t="s">
        <v>8318</v>
      </c>
      <c r="R1896" s="8" t="s">
        <v>162</v>
      </c>
      <c r="S1896" s="8" t="s">
        <v>162</v>
      </c>
      <c r="T1896" s="8" t="s">
        <v>6246</v>
      </c>
      <c r="U1896" s="8" t="s">
        <v>7731</v>
      </c>
      <c r="V1896" s="8" t="s">
        <v>13705</v>
      </c>
      <c r="W1896" s="8" t="s">
        <v>165</v>
      </c>
      <c r="X1896" s="8"/>
      <c r="Y1896" s="94" t="str">
        <f>VLOOKUP(D1896,TIPOLOGIA!A:F,6,0)</f>
        <v>TIPO I</v>
      </c>
      <c r="Z1896" s="94" t="str">
        <f>VLOOKUP(D1896,TIPOLOGIA!A:F,5,0)</f>
        <v>TERRESTRE</v>
      </c>
      <c r="AA1896" s="8" t="s">
        <v>301</v>
      </c>
      <c r="AB1896" s="8">
        <v>1</v>
      </c>
      <c r="AC1896" s="86">
        <f>IF(W1896="SOPORTE_TELEFÓNICO",'BASE LIQUIDACION REDEBAN 2025'!$B$19,IF(AND(W1896="VISITA_TÉCNICA",Y1896="TIPO II"),'BASE LIQUIDACION REDEBAN 2025'!$B$18,'BASE LIQUIDACION REDEBAN 2025'!$B$17))</f>
        <v>35779.500569199998</v>
      </c>
      <c r="AD1896" s="86">
        <v>0</v>
      </c>
      <c r="AE1896" s="86">
        <f t="shared" si="29"/>
        <v>35779.500569199998</v>
      </c>
      <c r="AG1896" s="78"/>
    </row>
    <row r="1897" spans="1:33" s="49" customFormat="1">
      <c r="A1897" s="8" t="s">
        <v>72</v>
      </c>
      <c r="B1897" s="94" t="str">
        <f>VLOOKUP(A1897,'CENTRO DE COSTOS'!A:D,4,FALSE)</f>
        <v>MIGUEL JULIÁN HERNÁNDEZ GUARÍN</v>
      </c>
      <c r="C1897" s="94" t="str">
        <f>VLOOKUP(A1897,'CENTRO DE COSTOS'!A:D,2,FALSE)</f>
        <v>0004-0008</v>
      </c>
      <c r="D1897" s="8">
        <v>68001</v>
      </c>
      <c r="E1897" s="8">
        <v>2811912</v>
      </c>
      <c r="F1897" s="8">
        <v>71839</v>
      </c>
      <c r="G1897" s="8" t="s">
        <v>6241</v>
      </c>
      <c r="H1897" s="8" t="s">
        <v>224</v>
      </c>
      <c r="I1897" s="8" t="s">
        <v>72</v>
      </c>
      <c r="J1897" s="8" t="s">
        <v>13706</v>
      </c>
      <c r="K1897" s="8" t="s">
        <v>160</v>
      </c>
      <c r="L1897" s="8" t="s">
        <v>13707</v>
      </c>
      <c r="M1897" s="183">
        <v>45930.333333333343</v>
      </c>
      <c r="N1897" s="183">
        <v>45930.436805555553</v>
      </c>
      <c r="O1897" s="8"/>
      <c r="P1897" s="8" t="s">
        <v>8318</v>
      </c>
      <c r="Q1897" s="8" t="s">
        <v>8318</v>
      </c>
      <c r="R1897" s="8" t="s">
        <v>6245</v>
      </c>
      <c r="S1897" s="8" t="s">
        <v>6245</v>
      </c>
      <c r="T1897" s="8" t="s">
        <v>6246</v>
      </c>
      <c r="U1897" s="8" t="s">
        <v>7731</v>
      </c>
      <c r="V1897" s="8" t="s">
        <v>13708</v>
      </c>
      <c r="W1897" s="8" t="s">
        <v>165</v>
      </c>
      <c r="X1897" s="8"/>
      <c r="Y1897" s="94" t="str">
        <f>VLOOKUP(D1897,TIPOLOGIA!A:F,6,0)</f>
        <v>TIPO I</v>
      </c>
      <c r="Z1897" s="94" t="str">
        <f>VLOOKUP(D1897,TIPOLOGIA!A:F,5,0)</f>
        <v>TERRESTRE</v>
      </c>
      <c r="AA1897" s="8" t="s">
        <v>754</v>
      </c>
      <c r="AB1897" s="8">
        <v>1</v>
      </c>
      <c r="AC1897" s="86">
        <f>IF(W1897="SOPORTE_TELEFÓNICO",'BASE LIQUIDACION REDEBAN 2025'!$B$19,IF(AND(W1897="VISITA_TÉCNICA",Y1897="TIPO II"),'BASE LIQUIDACION REDEBAN 2025'!$B$18,'BASE LIQUIDACION REDEBAN 2025'!$B$17))</f>
        <v>35779.500569199998</v>
      </c>
      <c r="AD1897" s="86">
        <v>0</v>
      </c>
      <c r="AE1897" s="86">
        <f t="shared" si="29"/>
        <v>35779.500569199998</v>
      </c>
      <c r="AG1897" s="78"/>
    </row>
    <row r="1898" spans="1:33" s="49" customFormat="1">
      <c r="A1898" s="8" t="s">
        <v>64</v>
      </c>
      <c r="B1898" s="94" t="str">
        <f>VLOOKUP(A1898,'CENTRO DE COSTOS'!A:D,4,FALSE)</f>
        <v>JOSE MAURICIO HERNANDEZ ROJAS</v>
      </c>
      <c r="C1898" s="94" t="str">
        <f>VLOOKUP(A1898,'CENTRO DE COSTOS'!A:D,2,FALSE)</f>
        <v>0004-0001</v>
      </c>
      <c r="D1898" s="8">
        <v>8001</v>
      </c>
      <c r="E1898" s="8">
        <v>2808494</v>
      </c>
      <c r="F1898" s="8">
        <v>49308</v>
      </c>
      <c r="G1898" s="8" t="s">
        <v>6241</v>
      </c>
      <c r="H1898" s="8" t="s">
        <v>1045</v>
      </c>
      <c r="I1898" s="8" t="s">
        <v>64</v>
      </c>
      <c r="J1898" s="8" t="s">
        <v>13709</v>
      </c>
      <c r="K1898" s="8" t="s">
        <v>160</v>
      </c>
      <c r="L1898" s="8" t="s">
        <v>13710</v>
      </c>
      <c r="M1898" s="183">
        <v>45929.525694444441</v>
      </c>
      <c r="N1898" s="183">
        <v>45930.449305555558</v>
      </c>
      <c r="O1898" s="8"/>
      <c r="P1898" s="8" t="s">
        <v>8318</v>
      </c>
      <c r="Q1898" s="8" t="s">
        <v>8318</v>
      </c>
      <c r="R1898" s="8" t="s">
        <v>6245</v>
      </c>
      <c r="S1898" s="8" t="s">
        <v>6245</v>
      </c>
      <c r="T1898" s="8" t="s">
        <v>6246</v>
      </c>
      <c r="U1898" s="8" t="s">
        <v>7731</v>
      </c>
      <c r="V1898" s="8" t="s">
        <v>13711</v>
      </c>
      <c r="W1898" s="8" t="s">
        <v>165</v>
      </c>
      <c r="X1898" s="8"/>
      <c r="Y1898" s="94" t="str">
        <f>VLOOKUP(D1898,TIPOLOGIA!A:F,6,0)</f>
        <v>TIPO I</v>
      </c>
      <c r="Z1898" s="94" t="str">
        <f>VLOOKUP(D1898,TIPOLOGIA!A:F,5,0)</f>
        <v>TERRESTRE</v>
      </c>
      <c r="AA1898" s="8" t="s">
        <v>1810</v>
      </c>
      <c r="AB1898" s="8">
        <v>1</v>
      </c>
      <c r="AC1898" s="86">
        <f>IF(W1898="SOPORTE_TELEFÓNICO",'BASE LIQUIDACION REDEBAN 2025'!$B$19,IF(AND(W1898="VISITA_TÉCNICA",Y1898="TIPO II"),'BASE LIQUIDACION REDEBAN 2025'!$B$18,'BASE LIQUIDACION REDEBAN 2025'!$B$17))</f>
        <v>35779.500569199998</v>
      </c>
      <c r="AD1898" s="86">
        <v>0</v>
      </c>
      <c r="AE1898" s="86">
        <f t="shared" si="29"/>
        <v>35779.500569199998</v>
      </c>
      <c r="AG1898" s="78"/>
    </row>
    <row r="1899" spans="1:33" s="49" customFormat="1">
      <c r="A1899" s="8" t="s">
        <v>76</v>
      </c>
      <c r="B1899" s="94" t="str">
        <f>VLOOKUP(A1899,'CENTRO DE COSTOS'!A:D,4,FALSE)</f>
        <v>DIEGO FERNANDO HENAO CARDONA</v>
      </c>
      <c r="C1899" s="94" t="str">
        <f>VLOOKUP(A1899,'CENTRO DE COSTOS'!A:D,2,FALSE)</f>
        <v>0004-0003</v>
      </c>
      <c r="D1899" s="8">
        <v>76001</v>
      </c>
      <c r="E1899" s="8">
        <v>2810865</v>
      </c>
      <c r="F1899" s="8">
        <v>79289</v>
      </c>
      <c r="G1899" s="8" t="s">
        <v>6241</v>
      </c>
      <c r="H1899" s="8" t="s">
        <v>232</v>
      </c>
      <c r="I1899" s="8" t="s">
        <v>76</v>
      </c>
      <c r="J1899" s="8" t="s">
        <v>8678</v>
      </c>
      <c r="K1899" s="8" t="s">
        <v>160</v>
      </c>
      <c r="L1899" s="8" t="s">
        <v>13712</v>
      </c>
      <c r="M1899" s="183">
        <v>45929.683333333327</v>
      </c>
      <c r="N1899" s="183">
        <v>45930.45208333333</v>
      </c>
      <c r="O1899" s="8"/>
      <c r="P1899" s="8" t="s">
        <v>8318</v>
      </c>
      <c r="Q1899" s="8" t="s">
        <v>8318</v>
      </c>
      <c r="R1899" s="8" t="s">
        <v>6245</v>
      </c>
      <c r="S1899" s="8" t="s">
        <v>6245</v>
      </c>
      <c r="T1899" s="8" t="s">
        <v>6246</v>
      </c>
      <c r="U1899" s="8" t="s">
        <v>7731</v>
      </c>
      <c r="V1899" s="8" t="s">
        <v>13713</v>
      </c>
      <c r="W1899" s="8" t="s">
        <v>165</v>
      </c>
      <c r="X1899" s="8"/>
      <c r="Y1899" s="94" t="str">
        <f>VLOOKUP(D1899,TIPOLOGIA!A:F,6,0)</f>
        <v>TIPO I</v>
      </c>
      <c r="Z1899" s="94" t="str">
        <f>VLOOKUP(D1899,TIPOLOGIA!A:F,5,0)</f>
        <v>TERRESTRE</v>
      </c>
      <c r="AA1899" s="8" t="s">
        <v>206</v>
      </c>
      <c r="AB1899" s="8">
        <v>1</v>
      </c>
      <c r="AC1899" s="86">
        <f>IF(W1899="SOPORTE_TELEFÓNICO",'BASE LIQUIDACION REDEBAN 2025'!$B$19,IF(AND(W1899="VISITA_TÉCNICA",Y1899="TIPO II"),'BASE LIQUIDACION REDEBAN 2025'!$B$18,'BASE LIQUIDACION REDEBAN 2025'!$B$17))</f>
        <v>35779.500569199998</v>
      </c>
      <c r="AD1899" s="86">
        <v>0</v>
      </c>
      <c r="AE1899" s="86">
        <f t="shared" si="29"/>
        <v>35779.500569199998</v>
      </c>
      <c r="AG1899" s="78"/>
    </row>
    <row r="1900" spans="1:33" s="49" customFormat="1">
      <c r="A1900" s="8" t="s">
        <v>81</v>
      </c>
      <c r="B1900" s="94" t="str">
        <f>VLOOKUP(A1900,'CENTRO DE COSTOS'!A:D,4,FALSE)</f>
        <v>MIGUEL JULIÁN HERNÁNDEZ GUARÍN</v>
      </c>
      <c r="C1900" s="94" t="str">
        <f>VLOOKUP(A1900,'CENTRO DE COSTOS'!A:D,2,FALSE)</f>
        <v>0004-0008</v>
      </c>
      <c r="D1900" s="8">
        <v>54001</v>
      </c>
      <c r="E1900" s="8">
        <v>2811946</v>
      </c>
      <c r="F1900" s="8">
        <v>64289</v>
      </c>
      <c r="G1900" s="8" t="s">
        <v>6241</v>
      </c>
      <c r="H1900" s="8" t="s">
        <v>296</v>
      </c>
      <c r="I1900" s="8" t="s">
        <v>81</v>
      </c>
      <c r="J1900" s="8" t="s">
        <v>13714</v>
      </c>
      <c r="K1900" s="8" t="s">
        <v>160</v>
      </c>
      <c r="L1900" s="8" t="s">
        <v>13715</v>
      </c>
      <c r="M1900" s="183">
        <v>45930.333333333343</v>
      </c>
      <c r="N1900" s="183">
        <v>45930.473611111112</v>
      </c>
      <c r="O1900" s="8"/>
      <c r="P1900" s="8" t="s">
        <v>8318</v>
      </c>
      <c r="Q1900" s="8" t="s">
        <v>8318</v>
      </c>
      <c r="R1900" s="8" t="s">
        <v>6245</v>
      </c>
      <c r="S1900" s="8" t="s">
        <v>6245</v>
      </c>
      <c r="T1900" s="8" t="s">
        <v>6246</v>
      </c>
      <c r="U1900" s="8" t="s">
        <v>7731</v>
      </c>
      <c r="V1900" s="8" t="s">
        <v>13716</v>
      </c>
      <c r="W1900" s="8" t="s">
        <v>165</v>
      </c>
      <c r="X1900" s="8"/>
      <c r="Y1900" s="94" t="str">
        <f>VLOOKUP(D1900,TIPOLOGIA!A:F,6,0)</f>
        <v>TIPO I</v>
      </c>
      <c r="Z1900" s="94" t="str">
        <f>VLOOKUP(D1900,TIPOLOGIA!A:F,5,0)</f>
        <v>TERRESTRE</v>
      </c>
      <c r="AA1900" s="8" t="s">
        <v>730</v>
      </c>
      <c r="AB1900" s="8">
        <v>1</v>
      </c>
      <c r="AC1900" s="86">
        <f>IF(W1900="SOPORTE_TELEFÓNICO",'BASE LIQUIDACION REDEBAN 2025'!$B$19,IF(AND(W1900="VISITA_TÉCNICA",Y1900="TIPO II"),'BASE LIQUIDACION REDEBAN 2025'!$B$18,'BASE LIQUIDACION REDEBAN 2025'!$B$17))</f>
        <v>35779.500569199998</v>
      </c>
      <c r="AD1900" s="86">
        <v>0</v>
      </c>
      <c r="AE1900" s="86">
        <f t="shared" si="29"/>
        <v>35779.500569199998</v>
      </c>
      <c r="AG1900" s="78"/>
    </row>
    <row r="1901" spans="1:33" s="49" customFormat="1">
      <c r="A1901" s="8" t="s">
        <v>92</v>
      </c>
      <c r="B1901" s="94" t="str">
        <f>VLOOKUP(A1901,'CENTRO DE COSTOS'!A:D,4,FALSE)</f>
        <v>KEVIN ALEXIS CORZO BUSTOS</v>
      </c>
      <c r="C1901" s="94" t="str">
        <f>VLOOKUP(A1901,'CENTRO DE COSTOS'!A:D,2,FALSE)</f>
        <v>0004-0007</v>
      </c>
      <c r="D1901" s="8">
        <v>41298</v>
      </c>
      <c r="E1901" s="8">
        <v>2803301</v>
      </c>
      <c r="F1901" s="8">
        <v>53186</v>
      </c>
      <c r="G1901" s="8" t="s">
        <v>6241</v>
      </c>
      <c r="H1901" s="8" t="s">
        <v>430</v>
      </c>
      <c r="I1901" s="8" t="s">
        <v>971</v>
      </c>
      <c r="J1901" s="8" t="s">
        <v>13717</v>
      </c>
      <c r="K1901" s="8" t="s">
        <v>160</v>
      </c>
      <c r="L1901" s="8" t="s">
        <v>13718</v>
      </c>
      <c r="M1901" s="183">
        <v>45929.333333333343</v>
      </c>
      <c r="N1901" s="183">
        <v>45930.479166666657</v>
      </c>
      <c r="O1901" s="8"/>
      <c r="P1901" s="8" t="s">
        <v>8318</v>
      </c>
      <c r="Q1901" s="8" t="s">
        <v>8318</v>
      </c>
      <c r="R1901" s="8" t="s">
        <v>6245</v>
      </c>
      <c r="S1901" s="8" t="s">
        <v>6245</v>
      </c>
      <c r="T1901" s="8" t="s">
        <v>6246</v>
      </c>
      <c r="U1901" s="8" t="s">
        <v>7731</v>
      </c>
      <c r="V1901" s="8" t="s">
        <v>13719</v>
      </c>
      <c r="W1901" s="8" t="s">
        <v>8320</v>
      </c>
      <c r="X1901" s="8"/>
      <c r="Y1901" s="94" t="str">
        <f>VLOOKUP(D1901,TIPOLOGIA!A:F,6,0)</f>
        <v>TIPO III</v>
      </c>
      <c r="Z1901" s="94" t="str">
        <f>VLOOKUP(D1901,TIPOLOGIA!A:F,5,0)</f>
        <v>TERRESTRE</v>
      </c>
      <c r="AA1901" s="8"/>
      <c r="AB1901" s="8">
        <v>0</v>
      </c>
      <c r="AC1901" s="86">
        <f>IF(W1901="SOPORTE_TELEFÓNICO",'BASE LIQUIDACION REDEBAN 2025'!$B$19,IF(AND(W1901="VISITA_TÉCNICA",Y1901="TIPO II"),'BASE LIQUIDACION REDEBAN 2025'!$B$18,'BASE LIQUIDACION REDEBAN 2025'!$B$17))</f>
        <v>35779.500569199998</v>
      </c>
      <c r="AD1901" s="86">
        <v>0</v>
      </c>
      <c r="AE1901" s="86">
        <f t="shared" si="29"/>
        <v>35779.500569199998</v>
      </c>
      <c r="AG1901" s="78"/>
    </row>
    <row r="1902" spans="1:33" s="49" customFormat="1">
      <c r="A1902" s="8" t="s">
        <v>100</v>
      </c>
      <c r="B1902" s="94" t="str">
        <f>VLOOKUP(A1902,'CENTRO DE COSTOS'!A:D,4,FALSE)</f>
        <v>KEVIN ALEXIS CORZO BUSTOS</v>
      </c>
      <c r="C1902" s="94" t="str">
        <f>VLOOKUP(A1902,'CENTRO DE COSTOS'!A:D,2,FALSE)</f>
        <v>0004-0007</v>
      </c>
      <c r="D1902" s="8">
        <v>25438</v>
      </c>
      <c r="E1902" s="8">
        <v>2798360</v>
      </c>
      <c r="F1902" s="8">
        <v>79397</v>
      </c>
      <c r="G1902" s="8" t="s">
        <v>6241</v>
      </c>
      <c r="H1902" s="8" t="s">
        <v>417</v>
      </c>
      <c r="I1902" s="8" t="s">
        <v>13720</v>
      </c>
      <c r="J1902" s="8" t="s">
        <v>13721</v>
      </c>
      <c r="K1902" s="8" t="s">
        <v>160</v>
      </c>
      <c r="L1902" s="8" t="s">
        <v>13722</v>
      </c>
      <c r="M1902" s="183">
        <v>45926.405555555553</v>
      </c>
      <c r="N1902" s="183">
        <v>45930.479166666657</v>
      </c>
      <c r="O1902" s="8"/>
      <c r="P1902" s="8" t="s">
        <v>8318</v>
      </c>
      <c r="Q1902" s="8" t="s">
        <v>8318</v>
      </c>
      <c r="R1902" s="8" t="s">
        <v>162</v>
      </c>
      <c r="S1902" s="8" t="s">
        <v>162</v>
      </c>
      <c r="T1902" s="8" t="s">
        <v>6246</v>
      </c>
      <c r="U1902" s="8" t="s">
        <v>7731</v>
      </c>
      <c r="V1902" s="8" t="s">
        <v>13723</v>
      </c>
      <c r="W1902" s="8" t="s">
        <v>8320</v>
      </c>
      <c r="X1902" s="8"/>
      <c r="Y1902" s="94" t="str">
        <f>VLOOKUP(D1902,TIPOLOGIA!A:F,6,0)</f>
        <v>TIPO IV</v>
      </c>
      <c r="Z1902" s="94" t="str">
        <f>VLOOKUP(D1902,TIPOLOGIA!A:F,5,0)</f>
        <v>TERRESTRE</v>
      </c>
      <c r="AA1902" s="8"/>
      <c r="AB1902" s="8">
        <v>0</v>
      </c>
      <c r="AC1902" s="86">
        <f>IF(W1902="SOPORTE_TELEFÓNICO",'BASE LIQUIDACION REDEBAN 2025'!$B$19,IF(AND(W1902="VISITA_TÉCNICA",Y1902="TIPO II"),'BASE LIQUIDACION REDEBAN 2025'!$B$18,'BASE LIQUIDACION REDEBAN 2025'!$B$17))</f>
        <v>35779.500569199998</v>
      </c>
      <c r="AD1902" s="86">
        <v>0</v>
      </c>
      <c r="AE1902" s="86">
        <f t="shared" si="29"/>
        <v>35779.500569199998</v>
      </c>
      <c r="AG1902" s="78"/>
    </row>
    <row r="1903" spans="1:33" s="49" customFormat="1">
      <c r="A1903" s="8" t="s">
        <v>72</v>
      </c>
      <c r="B1903" s="94" t="str">
        <f>VLOOKUP(A1903,'CENTRO DE COSTOS'!A:D,4,FALSE)</f>
        <v>MIGUEL JULIÁN HERNÁNDEZ GUARÍN</v>
      </c>
      <c r="C1903" s="94" t="str">
        <f>VLOOKUP(A1903,'CENTRO DE COSTOS'!A:D,2,FALSE)</f>
        <v>0004-0008</v>
      </c>
      <c r="D1903" s="8">
        <v>13688</v>
      </c>
      <c r="E1903" s="8">
        <v>2796597</v>
      </c>
      <c r="F1903" s="8">
        <v>77291</v>
      </c>
      <c r="G1903" s="8" t="s">
        <v>6241</v>
      </c>
      <c r="H1903" s="8" t="s">
        <v>685</v>
      </c>
      <c r="I1903" s="8" t="s">
        <v>826</v>
      </c>
      <c r="J1903" s="8" t="s">
        <v>8050</v>
      </c>
      <c r="K1903" s="8" t="s">
        <v>160</v>
      </c>
      <c r="L1903" s="8" t="s">
        <v>13724</v>
      </c>
      <c r="M1903" s="183">
        <v>45926.333333333343</v>
      </c>
      <c r="N1903" s="183">
        <v>45930.480555555558</v>
      </c>
      <c r="O1903" s="8"/>
      <c r="P1903" s="8" t="s">
        <v>8318</v>
      </c>
      <c r="Q1903" s="8" t="s">
        <v>8318</v>
      </c>
      <c r="R1903" s="8" t="s">
        <v>6245</v>
      </c>
      <c r="S1903" s="8" t="s">
        <v>6245</v>
      </c>
      <c r="T1903" s="8" t="s">
        <v>6246</v>
      </c>
      <c r="U1903" s="8" t="s">
        <v>7731</v>
      </c>
      <c r="V1903" s="8" t="s">
        <v>13725</v>
      </c>
      <c r="W1903" s="8" t="s">
        <v>8320</v>
      </c>
      <c r="X1903" s="8"/>
      <c r="Y1903" s="94" t="str">
        <f>VLOOKUP(D1903,TIPOLOGIA!A:F,6,0)</f>
        <v>TIPO IV ESPECIAL</v>
      </c>
      <c r="Z1903" s="94" t="str">
        <f>VLOOKUP(D1903,TIPOLOGIA!A:F,5,0)</f>
        <v>TERRESTRE/FLUVIAL</v>
      </c>
      <c r="AA1903" s="8"/>
      <c r="AB1903" s="8">
        <v>0</v>
      </c>
      <c r="AC1903" s="86">
        <f>IF(W1903="SOPORTE_TELEFÓNICO",'BASE LIQUIDACION REDEBAN 2025'!$B$19,IF(AND(W1903="VISITA_TÉCNICA",Y1903="TIPO II"),'BASE LIQUIDACION REDEBAN 2025'!$B$18,'BASE LIQUIDACION REDEBAN 2025'!$B$17))</f>
        <v>35779.500569199998</v>
      </c>
      <c r="AD1903" s="86">
        <v>0</v>
      </c>
      <c r="AE1903" s="86">
        <f t="shared" si="29"/>
        <v>35779.500569199998</v>
      </c>
      <c r="AG1903" s="78"/>
    </row>
    <row r="1904" spans="1:33" s="49" customFormat="1">
      <c r="A1904" s="8" t="s">
        <v>99</v>
      </c>
      <c r="B1904" s="94" t="str">
        <f>VLOOKUP(A1904,'CENTRO DE COSTOS'!A:D,4,FALSE)</f>
        <v>JOSE MAURICIO HERNANDEZ ROJAS</v>
      </c>
      <c r="C1904" s="94" t="str">
        <f>VLOOKUP(A1904,'CENTRO DE COSTOS'!A:D,2,FALSE)</f>
        <v>0004-0001</v>
      </c>
      <c r="D1904" s="8">
        <v>20250</v>
      </c>
      <c r="E1904" s="8">
        <v>2792616</v>
      </c>
      <c r="F1904" s="8">
        <v>54243</v>
      </c>
      <c r="G1904" s="8" t="s">
        <v>6241</v>
      </c>
      <c r="H1904" s="8" t="s">
        <v>596</v>
      </c>
      <c r="I1904" s="8" t="s">
        <v>8892</v>
      </c>
      <c r="J1904" s="8" t="s">
        <v>13726</v>
      </c>
      <c r="K1904" s="8" t="s">
        <v>160</v>
      </c>
      <c r="L1904" s="8" t="s">
        <v>13727</v>
      </c>
      <c r="M1904" s="183">
        <v>45925.418055555558</v>
      </c>
      <c r="N1904" s="183">
        <v>45930.480555555558</v>
      </c>
      <c r="O1904" s="8"/>
      <c r="P1904" s="8" t="s">
        <v>8318</v>
      </c>
      <c r="Q1904" s="8" t="s">
        <v>8318</v>
      </c>
      <c r="R1904" s="8" t="s">
        <v>6245</v>
      </c>
      <c r="S1904" s="8" t="s">
        <v>6245</v>
      </c>
      <c r="T1904" s="8" t="s">
        <v>6246</v>
      </c>
      <c r="U1904" s="8" t="s">
        <v>7731</v>
      </c>
      <c r="V1904" s="8" t="s">
        <v>13728</v>
      </c>
      <c r="W1904" s="8" t="s">
        <v>8320</v>
      </c>
      <c r="X1904" s="8"/>
      <c r="Y1904" s="94" t="str">
        <f>VLOOKUP(D1904,TIPOLOGIA!A:F,6,0)</f>
        <v>TIPO III</v>
      </c>
      <c r="Z1904" s="94" t="str">
        <f>VLOOKUP(D1904,TIPOLOGIA!A:F,5,0)</f>
        <v>TERRESTRE</v>
      </c>
      <c r="AA1904" s="8"/>
      <c r="AB1904" s="8">
        <v>0</v>
      </c>
      <c r="AC1904" s="86">
        <f>IF(W1904="SOPORTE_TELEFÓNICO",'BASE LIQUIDACION REDEBAN 2025'!$B$19,IF(AND(W1904="VISITA_TÉCNICA",Y1904="TIPO II"),'BASE LIQUIDACION REDEBAN 2025'!$B$18,'BASE LIQUIDACION REDEBAN 2025'!$B$17))</f>
        <v>35779.500569199998</v>
      </c>
      <c r="AD1904" s="86">
        <v>0</v>
      </c>
      <c r="AE1904" s="86">
        <f t="shared" si="29"/>
        <v>35779.500569199998</v>
      </c>
      <c r="AG1904" s="78"/>
    </row>
    <row r="1905" spans="1:33" s="49" customFormat="1">
      <c r="A1905" s="8" t="s">
        <v>81</v>
      </c>
      <c r="B1905" s="94" t="str">
        <f>VLOOKUP(A1905,'CENTRO DE COSTOS'!A:D,4,FALSE)</f>
        <v>MIGUEL JULIÁN HERNÁNDEZ GUARÍN</v>
      </c>
      <c r="C1905" s="94" t="str">
        <f>VLOOKUP(A1905,'CENTRO DE COSTOS'!A:D,2,FALSE)</f>
        <v>0004-0008</v>
      </c>
      <c r="D1905" s="8">
        <v>54001</v>
      </c>
      <c r="E1905" s="8">
        <v>2812638</v>
      </c>
      <c r="F1905" s="8">
        <v>51668</v>
      </c>
      <c r="G1905" s="8" t="s">
        <v>6241</v>
      </c>
      <c r="H1905" s="8" t="s">
        <v>296</v>
      </c>
      <c r="I1905" s="8" t="s">
        <v>81</v>
      </c>
      <c r="J1905" s="8" t="s">
        <v>13729</v>
      </c>
      <c r="K1905" s="8" t="s">
        <v>160</v>
      </c>
      <c r="L1905" s="8" t="s">
        <v>13730</v>
      </c>
      <c r="M1905" s="183">
        <v>45930.349305555559</v>
      </c>
      <c r="N1905" s="183">
        <v>45930.481249999997</v>
      </c>
      <c r="O1905" s="8"/>
      <c r="P1905" s="8" t="s">
        <v>8318</v>
      </c>
      <c r="Q1905" s="8" t="s">
        <v>8318</v>
      </c>
      <c r="R1905" s="8" t="s">
        <v>243</v>
      </c>
      <c r="S1905" s="8" t="s">
        <v>365</v>
      </c>
      <c r="T1905" s="8" t="s">
        <v>6246</v>
      </c>
      <c r="U1905" s="8" t="s">
        <v>7731</v>
      </c>
      <c r="V1905" s="8" t="s">
        <v>13731</v>
      </c>
      <c r="W1905" s="8" t="s">
        <v>165</v>
      </c>
      <c r="X1905" s="8"/>
      <c r="Y1905" s="94" t="str">
        <f>VLOOKUP(D1905,TIPOLOGIA!A:F,6,0)</f>
        <v>TIPO I</v>
      </c>
      <c r="Z1905" s="94" t="str">
        <f>VLOOKUP(D1905,TIPOLOGIA!A:F,5,0)</f>
        <v>TERRESTRE</v>
      </c>
      <c r="AA1905" s="8" t="s">
        <v>301</v>
      </c>
      <c r="AB1905" s="8">
        <v>1</v>
      </c>
      <c r="AC1905" s="86">
        <f>IF(W1905="SOPORTE_TELEFÓNICO",'BASE LIQUIDACION REDEBAN 2025'!$B$19,IF(AND(W1905="VISITA_TÉCNICA",Y1905="TIPO II"),'BASE LIQUIDACION REDEBAN 2025'!$B$18,'BASE LIQUIDACION REDEBAN 2025'!$B$17))</f>
        <v>35779.500569199998</v>
      </c>
      <c r="AD1905" s="86">
        <v>0</v>
      </c>
      <c r="AE1905" s="86">
        <f t="shared" si="29"/>
        <v>35779.500569199998</v>
      </c>
      <c r="AG1905" s="78"/>
    </row>
    <row r="1906" spans="1:33" s="49" customFormat="1">
      <c r="A1906" s="8" t="s">
        <v>100</v>
      </c>
      <c r="B1906" s="94" t="str">
        <f>VLOOKUP(A1906,'CENTRO DE COSTOS'!A:D,4,FALSE)</f>
        <v>KEVIN ALEXIS CORZO BUSTOS</v>
      </c>
      <c r="C1906" s="94" t="str">
        <f>VLOOKUP(A1906,'CENTRO DE COSTOS'!A:D,2,FALSE)</f>
        <v>0004-0007</v>
      </c>
      <c r="D1906" s="8">
        <v>50400</v>
      </c>
      <c r="E1906" s="8">
        <v>2790490</v>
      </c>
      <c r="F1906" s="8">
        <v>70119</v>
      </c>
      <c r="G1906" s="8" t="s">
        <v>6241</v>
      </c>
      <c r="H1906" s="8" t="s">
        <v>216</v>
      </c>
      <c r="I1906" s="8" t="s">
        <v>10171</v>
      </c>
      <c r="J1906" s="8" t="s">
        <v>13732</v>
      </c>
      <c r="K1906" s="8" t="s">
        <v>160</v>
      </c>
      <c r="L1906" s="8" t="s">
        <v>13733</v>
      </c>
      <c r="M1906" s="183">
        <v>45925.333333333343</v>
      </c>
      <c r="N1906" s="183">
        <v>45930.481944444437</v>
      </c>
      <c r="O1906" s="8"/>
      <c r="P1906" s="8" t="s">
        <v>8318</v>
      </c>
      <c r="Q1906" s="8" t="s">
        <v>8318</v>
      </c>
      <c r="R1906" s="8" t="s">
        <v>243</v>
      </c>
      <c r="S1906" s="8" t="s">
        <v>365</v>
      </c>
      <c r="T1906" s="8" t="s">
        <v>6246</v>
      </c>
      <c r="U1906" s="8" t="s">
        <v>7731</v>
      </c>
      <c r="V1906" s="8" t="s">
        <v>13734</v>
      </c>
      <c r="W1906" s="8" t="s">
        <v>8320</v>
      </c>
      <c r="X1906" s="8"/>
      <c r="Y1906" s="94" t="str">
        <f>VLOOKUP(D1906,TIPOLOGIA!A:F,6,0)</f>
        <v>TIPO III</v>
      </c>
      <c r="Z1906" s="94" t="str">
        <f>VLOOKUP(D1906,TIPOLOGIA!A:F,5,0)</f>
        <v>TERRESTRE</v>
      </c>
      <c r="AA1906" s="8"/>
      <c r="AB1906" s="8">
        <v>0</v>
      </c>
      <c r="AC1906" s="86">
        <f>IF(W1906="SOPORTE_TELEFÓNICO",'BASE LIQUIDACION REDEBAN 2025'!$B$19,IF(AND(W1906="VISITA_TÉCNICA",Y1906="TIPO II"),'BASE LIQUIDACION REDEBAN 2025'!$B$18,'BASE LIQUIDACION REDEBAN 2025'!$B$17))</f>
        <v>35779.500569199998</v>
      </c>
      <c r="AD1906" s="86">
        <v>0</v>
      </c>
      <c r="AE1906" s="86">
        <f t="shared" si="29"/>
        <v>35779.500569199998</v>
      </c>
      <c r="AG1906" s="78"/>
    </row>
    <row r="1907" spans="1:33" s="49" customFormat="1">
      <c r="A1907" s="8" t="s">
        <v>99</v>
      </c>
      <c r="B1907" s="94" t="str">
        <f>VLOOKUP(A1907,'CENTRO DE COSTOS'!A:D,4,FALSE)</f>
        <v>JOSE MAURICIO HERNANDEZ ROJAS</v>
      </c>
      <c r="C1907" s="94" t="str">
        <f>VLOOKUP(A1907,'CENTRO DE COSTOS'!A:D,2,FALSE)</f>
        <v>0004-0001</v>
      </c>
      <c r="D1907" s="8">
        <v>20011</v>
      </c>
      <c r="E1907" s="8">
        <v>2790463</v>
      </c>
      <c r="F1907" s="8">
        <v>79026</v>
      </c>
      <c r="G1907" s="8" t="s">
        <v>6241</v>
      </c>
      <c r="H1907" s="8" t="s">
        <v>596</v>
      </c>
      <c r="I1907" s="8" t="s">
        <v>1074</v>
      </c>
      <c r="J1907" s="8" t="s">
        <v>9896</v>
      </c>
      <c r="K1907" s="8" t="s">
        <v>160</v>
      </c>
      <c r="L1907" s="8" t="s">
        <v>13735</v>
      </c>
      <c r="M1907" s="183">
        <v>45924.745833333327</v>
      </c>
      <c r="N1907" s="183">
        <v>45930.481944444437</v>
      </c>
      <c r="O1907" s="8"/>
      <c r="P1907" s="8" t="s">
        <v>8318</v>
      </c>
      <c r="Q1907" s="8" t="s">
        <v>8318</v>
      </c>
      <c r="R1907" s="8" t="s">
        <v>6245</v>
      </c>
      <c r="S1907" s="8" t="s">
        <v>6245</v>
      </c>
      <c r="T1907" s="8" t="s">
        <v>6246</v>
      </c>
      <c r="U1907" s="8" t="s">
        <v>7731</v>
      </c>
      <c r="V1907" s="8" t="s">
        <v>13736</v>
      </c>
      <c r="W1907" s="8" t="s">
        <v>8320</v>
      </c>
      <c r="X1907" s="8"/>
      <c r="Y1907" s="94" t="str">
        <f>VLOOKUP(D1907,TIPOLOGIA!A:F,6,0)</f>
        <v>TIPO IV</v>
      </c>
      <c r="Z1907" s="94" t="str">
        <f>VLOOKUP(D1907,TIPOLOGIA!A:F,5,0)</f>
        <v>TERRESTRE</v>
      </c>
      <c r="AA1907" s="8"/>
      <c r="AB1907" s="8">
        <v>0</v>
      </c>
      <c r="AC1907" s="86">
        <f>IF(W1907="SOPORTE_TELEFÓNICO",'BASE LIQUIDACION REDEBAN 2025'!$B$19,IF(AND(W1907="VISITA_TÉCNICA",Y1907="TIPO II"),'BASE LIQUIDACION REDEBAN 2025'!$B$18,'BASE LIQUIDACION REDEBAN 2025'!$B$17))</f>
        <v>35779.500569199998</v>
      </c>
      <c r="AD1907" s="86">
        <v>0</v>
      </c>
      <c r="AE1907" s="86">
        <f t="shared" si="29"/>
        <v>35779.500569199998</v>
      </c>
      <c r="AG1907" s="78"/>
    </row>
    <row r="1908" spans="1:33" s="49" customFormat="1">
      <c r="A1908" s="8" t="s">
        <v>81</v>
      </c>
      <c r="B1908" s="94" t="str">
        <f>VLOOKUP(A1908,'CENTRO DE COSTOS'!A:D,4,FALSE)</f>
        <v>MIGUEL JULIÁN HERNÁNDEZ GUARÍN</v>
      </c>
      <c r="C1908" s="94" t="str">
        <f>VLOOKUP(A1908,'CENTRO DE COSTOS'!A:D,2,FALSE)</f>
        <v>0004-0008</v>
      </c>
      <c r="D1908" s="8">
        <v>54810</v>
      </c>
      <c r="E1908" s="8">
        <v>2777533</v>
      </c>
      <c r="F1908" s="8">
        <v>71626</v>
      </c>
      <c r="G1908" s="8" t="s">
        <v>6241</v>
      </c>
      <c r="H1908" s="8" t="s">
        <v>296</v>
      </c>
      <c r="I1908" s="8" t="s">
        <v>4896</v>
      </c>
      <c r="J1908" s="8" t="s">
        <v>9618</v>
      </c>
      <c r="K1908" s="8" t="s">
        <v>160</v>
      </c>
      <c r="L1908" s="8" t="s">
        <v>13737</v>
      </c>
      <c r="M1908" s="183">
        <v>45922.722222222219</v>
      </c>
      <c r="N1908" s="183">
        <v>45930.482638888891</v>
      </c>
      <c r="O1908" s="8"/>
      <c r="P1908" s="8" t="s">
        <v>8318</v>
      </c>
      <c r="Q1908" s="8" t="s">
        <v>8318</v>
      </c>
      <c r="R1908" s="8" t="s">
        <v>6245</v>
      </c>
      <c r="S1908" s="8" t="s">
        <v>6245</v>
      </c>
      <c r="T1908" s="8" t="s">
        <v>6246</v>
      </c>
      <c r="U1908" s="8" t="s">
        <v>7731</v>
      </c>
      <c r="V1908" s="8" t="s">
        <v>13738</v>
      </c>
      <c r="W1908" s="8" t="s">
        <v>8320</v>
      </c>
      <c r="X1908" s="8"/>
      <c r="Y1908" s="94" t="str">
        <f>VLOOKUP(D1908,TIPOLOGIA!A:F,6,0)</f>
        <v>TIPO IV ESPECIAL</v>
      </c>
      <c r="Z1908" s="94" t="str">
        <f>VLOOKUP(D1908,TIPOLOGIA!A:F,5,0)</f>
        <v>TERRESTRE</v>
      </c>
      <c r="AA1908" s="8"/>
      <c r="AB1908" s="8">
        <v>0</v>
      </c>
      <c r="AC1908" s="86">
        <f>IF(W1908="SOPORTE_TELEFÓNICO",'BASE LIQUIDACION REDEBAN 2025'!$B$19,IF(AND(W1908="VISITA_TÉCNICA",Y1908="TIPO II"),'BASE LIQUIDACION REDEBAN 2025'!$B$18,'BASE LIQUIDACION REDEBAN 2025'!$B$17))</f>
        <v>35779.500569199998</v>
      </c>
      <c r="AD1908" s="86">
        <v>0</v>
      </c>
      <c r="AE1908" s="86">
        <f t="shared" ref="AE1908:AE1947" si="30">IF(W1908="VISITA_TÉCNICA",AC1908*AB1908,AC1908)</f>
        <v>35779.500569199998</v>
      </c>
      <c r="AG1908" s="78"/>
    </row>
    <row r="1909" spans="1:33" s="49" customFormat="1">
      <c r="A1909" s="8" t="s">
        <v>76</v>
      </c>
      <c r="B1909" s="94" t="str">
        <f>VLOOKUP(A1909,'CENTRO DE COSTOS'!A:D,4,FALSE)</f>
        <v>DIEGO FERNANDO HENAO CARDONA</v>
      </c>
      <c r="C1909" s="94" t="str">
        <f>VLOOKUP(A1909,'CENTRO DE COSTOS'!A:D,2,FALSE)</f>
        <v>0004-0003</v>
      </c>
      <c r="D1909" s="8">
        <v>76001</v>
      </c>
      <c r="E1909" s="8">
        <v>2804148</v>
      </c>
      <c r="F1909" s="8">
        <v>80323</v>
      </c>
      <c r="G1909" s="8" t="s">
        <v>6241</v>
      </c>
      <c r="H1909" s="8" t="s">
        <v>232</v>
      </c>
      <c r="I1909" s="8" t="s">
        <v>76</v>
      </c>
      <c r="J1909" s="8" t="s">
        <v>13739</v>
      </c>
      <c r="K1909" s="8" t="s">
        <v>160</v>
      </c>
      <c r="L1909" s="8" t="s">
        <v>13740</v>
      </c>
      <c r="M1909" s="183">
        <v>45929.333333333343</v>
      </c>
      <c r="N1909" s="183">
        <v>45930.484027777777</v>
      </c>
      <c r="O1909" s="8"/>
      <c r="P1909" s="8" t="s">
        <v>8318</v>
      </c>
      <c r="Q1909" s="8" t="s">
        <v>8318</v>
      </c>
      <c r="R1909" s="8" t="s">
        <v>243</v>
      </c>
      <c r="S1909" s="8" t="s">
        <v>365</v>
      </c>
      <c r="T1909" s="8" t="s">
        <v>6246</v>
      </c>
      <c r="U1909" s="8" t="s">
        <v>7731</v>
      </c>
      <c r="V1909" s="8" t="s">
        <v>13741</v>
      </c>
      <c r="W1909" s="8" t="s">
        <v>165</v>
      </c>
      <c r="X1909" s="8"/>
      <c r="Y1909" s="94" t="str">
        <f>VLOOKUP(D1909,TIPOLOGIA!A:F,6,0)</f>
        <v>TIPO I</v>
      </c>
      <c r="Z1909" s="94" t="str">
        <f>VLOOKUP(D1909,TIPOLOGIA!A:F,5,0)</f>
        <v>TERRESTRE</v>
      </c>
      <c r="AA1909" s="8" t="s">
        <v>11402</v>
      </c>
      <c r="AB1909" s="8">
        <v>1</v>
      </c>
      <c r="AC1909" s="86">
        <f>IF(W1909="SOPORTE_TELEFÓNICO",'BASE LIQUIDACION REDEBAN 2025'!$B$19,IF(AND(W1909="VISITA_TÉCNICA",Y1909="TIPO II"),'BASE LIQUIDACION REDEBAN 2025'!$B$18,'BASE LIQUIDACION REDEBAN 2025'!$B$17))</f>
        <v>35779.500569199998</v>
      </c>
      <c r="AD1909" s="86">
        <v>0</v>
      </c>
      <c r="AE1909" s="86">
        <f t="shared" si="30"/>
        <v>35779.500569199998</v>
      </c>
      <c r="AG1909" s="78"/>
    </row>
    <row r="1910" spans="1:33" s="49" customFormat="1">
      <c r="A1910" s="8" t="s">
        <v>80</v>
      </c>
      <c r="B1910" s="94" t="str">
        <f>VLOOKUP(A1910,'CENTRO DE COSTOS'!A:D,4,FALSE)</f>
        <v>JOSE MAURICIO HERNANDEZ ROJAS</v>
      </c>
      <c r="C1910" s="94" t="str">
        <f>VLOOKUP(A1910,'CENTRO DE COSTOS'!A:D,2,FALSE)</f>
        <v>0004-0001</v>
      </c>
      <c r="D1910" s="8">
        <v>13655</v>
      </c>
      <c r="E1910" s="8">
        <v>2764244</v>
      </c>
      <c r="F1910" s="8">
        <v>42461</v>
      </c>
      <c r="G1910" s="8" t="s">
        <v>6241</v>
      </c>
      <c r="H1910" s="8" t="s">
        <v>685</v>
      </c>
      <c r="I1910" s="8" t="s">
        <v>13742</v>
      </c>
      <c r="J1910" s="8" t="s">
        <v>13743</v>
      </c>
      <c r="K1910" s="8" t="s">
        <v>160</v>
      </c>
      <c r="L1910" s="8" t="s">
        <v>13744</v>
      </c>
      <c r="M1910" s="183">
        <v>45919.337500000001</v>
      </c>
      <c r="N1910" s="183">
        <v>45930.495833333327</v>
      </c>
      <c r="O1910" s="8"/>
      <c r="P1910" s="8" t="s">
        <v>8318</v>
      </c>
      <c r="Q1910" s="8" t="s">
        <v>8318</v>
      </c>
      <c r="R1910" s="8" t="s">
        <v>6245</v>
      </c>
      <c r="S1910" s="8" t="s">
        <v>6245</v>
      </c>
      <c r="T1910" s="8" t="s">
        <v>6246</v>
      </c>
      <c r="U1910" s="8" t="s">
        <v>7731</v>
      </c>
      <c r="V1910" s="8" t="s">
        <v>13745</v>
      </c>
      <c r="W1910" s="8" t="s">
        <v>8320</v>
      </c>
      <c r="X1910" s="8"/>
      <c r="Y1910" s="94" t="str">
        <f>VLOOKUP(D1910,TIPOLOGIA!A:F,6,0)</f>
        <v>TIPO IV</v>
      </c>
      <c r="Z1910" s="94" t="str">
        <f>VLOOKUP(D1910,TIPOLOGIA!A:F,5,0)</f>
        <v>TERRESTRE</v>
      </c>
      <c r="AA1910" s="8" t="s">
        <v>690</v>
      </c>
      <c r="AB1910" s="8">
        <v>0</v>
      </c>
      <c r="AC1910" s="86">
        <f>IF(W1910="SOPORTE_TELEFÓNICO",'BASE LIQUIDACION REDEBAN 2025'!$B$19,IF(AND(W1910="VISITA_TÉCNICA",Y1910="TIPO II"),'BASE LIQUIDACION REDEBAN 2025'!$B$18,'BASE LIQUIDACION REDEBAN 2025'!$B$17))</f>
        <v>35779.500569199998</v>
      </c>
      <c r="AD1910" s="86">
        <v>0</v>
      </c>
      <c r="AE1910" s="86">
        <f t="shared" si="30"/>
        <v>35779.500569199998</v>
      </c>
      <c r="AG1910" s="78"/>
    </row>
    <row r="1911" spans="1:33" s="49" customFormat="1">
      <c r="A1911" s="8" t="s">
        <v>96</v>
      </c>
      <c r="B1911" s="94" t="str">
        <f>VLOOKUP(A1911,'CENTRO DE COSTOS'!A:D,4,FALSE)</f>
        <v>JOSE MAURICIO HERNANDEZ ROJAS</v>
      </c>
      <c r="C1911" s="94" t="str">
        <f>VLOOKUP(A1911,'CENTRO DE COSTOS'!A:D,2,FALSE)</f>
        <v>0004-0001</v>
      </c>
      <c r="D1911" s="8">
        <v>44001</v>
      </c>
      <c r="E1911" s="8">
        <v>2762234</v>
      </c>
      <c r="F1911" s="8">
        <v>50801</v>
      </c>
      <c r="G1911" s="8" t="s">
        <v>6241</v>
      </c>
      <c r="H1911" s="8" t="s">
        <v>706</v>
      </c>
      <c r="I1911" s="8" t="s">
        <v>2355</v>
      </c>
      <c r="J1911" s="8" t="s">
        <v>13746</v>
      </c>
      <c r="K1911" s="8" t="s">
        <v>160</v>
      </c>
      <c r="L1911" s="8" t="s">
        <v>13747</v>
      </c>
      <c r="M1911" s="183">
        <v>45918.633333333331</v>
      </c>
      <c r="N1911" s="183">
        <v>45930.496527777781</v>
      </c>
      <c r="O1911" s="8"/>
      <c r="P1911" s="8" t="s">
        <v>8318</v>
      </c>
      <c r="Q1911" s="8" t="s">
        <v>8318</v>
      </c>
      <c r="R1911" s="8" t="s">
        <v>243</v>
      </c>
      <c r="S1911" s="8" t="s">
        <v>365</v>
      </c>
      <c r="T1911" s="8" t="s">
        <v>6246</v>
      </c>
      <c r="U1911" s="8" t="s">
        <v>7731</v>
      </c>
      <c r="V1911" s="8" t="s">
        <v>13748</v>
      </c>
      <c r="W1911" s="8" t="s">
        <v>8320</v>
      </c>
      <c r="X1911" s="8"/>
      <c r="Y1911" s="94" t="str">
        <f>VLOOKUP(D1911,TIPOLOGIA!A:F,6,0)</f>
        <v>TIPO III</v>
      </c>
      <c r="Z1911" s="94" t="str">
        <f>VLOOKUP(D1911,TIPOLOGIA!A:F,5,0)</f>
        <v>TERRESTRE</v>
      </c>
      <c r="AA1911" s="8" t="s">
        <v>442</v>
      </c>
      <c r="AB1911" s="8">
        <v>0</v>
      </c>
      <c r="AC1911" s="86">
        <f>IF(W1911="SOPORTE_TELEFÓNICO",'BASE LIQUIDACION REDEBAN 2025'!$B$19,IF(AND(W1911="VISITA_TÉCNICA",Y1911="TIPO II"),'BASE LIQUIDACION REDEBAN 2025'!$B$18,'BASE LIQUIDACION REDEBAN 2025'!$B$17))</f>
        <v>35779.500569199998</v>
      </c>
      <c r="AD1911" s="86">
        <v>0</v>
      </c>
      <c r="AE1911" s="86">
        <f t="shared" si="30"/>
        <v>35779.500569199998</v>
      </c>
      <c r="AG1911" s="78"/>
    </row>
    <row r="1912" spans="1:33" s="49" customFormat="1">
      <c r="A1912" s="8" t="s">
        <v>68</v>
      </c>
      <c r="B1912" s="94" t="str">
        <f>VLOOKUP(A1912,'CENTRO DE COSTOS'!A:D,4,FALSE)</f>
        <v>WILLIAM ASDRUBAL ROZO ROZO</v>
      </c>
      <c r="C1912" s="94" t="str">
        <f>VLOOKUP(A1912,'CENTRO DE COSTOS'!A:D,2,FALSE)</f>
        <v>0004-0004</v>
      </c>
      <c r="D1912" s="8">
        <v>11001</v>
      </c>
      <c r="E1912" s="8">
        <v>2805002</v>
      </c>
      <c r="F1912" s="8">
        <v>66048</v>
      </c>
      <c r="G1912" s="8" t="s">
        <v>6241</v>
      </c>
      <c r="H1912" s="8" t="s">
        <v>417</v>
      </c>
      <c r="I1912" s="8" t="s">
        <v>68</v>
      </c>
      <c r="J1912" s="8" t="s">
        <v>11555</v>
      </c>
      <c r="K1912" s="8" t="s">
        <v>160</v>
      </c>
      <c r="L1912" s="8" t="s">
        <v>13749</v>
      </c>
      <c r="M1912" s="183">
        <v>45929.340277777781</v>
      </c>
      <c r="N1912" s="183">
        <v>45930.51666666667</v>
      </c>
      <c r="O1912" s="8"/>
      <c r="P1912" s="8" t="s">
        <v>8318</v>
      </c>
      <c r="Q1912" s="8" t="s">
        <v>8318</v>
      </c>
      <c r="R1912" s="8" t="s">
        <v>6245</v>
      </c>
      <c r="S1912" s="8" t="s">
        <v>6245</v>
      </c>
      <c r="T1912" s="8" t="s">
        <v>6246</v>
      </c>
      <c r="U1912" s="8" t="s">
        <v>7731</v>
      </c>
      <c r="V1912" s="8" t="s">
        <v>13750</v>
      </c>
      <c r="W1912" s="8" t="s">
        <v>165</v>
      </c>
      <c r="X1912" s="8"/>
      <c r="Y1912" s="94" t="str">
        <f>VLOOKUP(D1912,TIPOLOGIA!A:F,6,0)</f>
        <v>TIPO I</v>
      </c>
      <c r="Z1912" s="94" t="str">
        <f>VLOOKUP(D1912,TIPOLOGIA!A:F,5,0)</f>
        <v>TERRESTRE</v>
      </c>
      <c r="AA1912" s="8" t="s">
        <v>546</v>
      </c>
      <c r="AB1912" s="8">
        <v>1</v>
      </c>
      <c r="AC1912" s="86">
        <f>IF(W1912="SOPORTE_TELEFÓNICO",'BASE LIQUIDACION REDEBAN 2025'!$B$19,IF(AND(W1912="VISITA_TÉCNICA",Y1912="TIPO II"),'BASE LIQUIDACION REDEBAN 2025'!$B$18,'BASE LIQUIDACION REDEBAN 2025'!$B$17))</f>
        <v>35779.500569199998</v>
      </c>
      <c r="AD1912" s="86">
        <v>0</v>
      </c>
      <c r="AE1912" s="86">
        <f t="shared" si="30"/>
        <v>35779.500569199998</v>
      </c>
      <c r="AG1912" s="78"/>
    </row>
    <row r="1913" spans="1:33" s="49" customFormat="1">
      <c r="A1913" s="8" t="s">
        <v>98</v>
      </c>
      <c r="B1913" s="94" t="str">
        <f>VLOOKUP(A1913,'CENTRO DE COSTOS'!A:D,4,FALSE)</f>
        <v>MIGUEL JULIÁN HERNÁNDEZ GUARÍN</v>
      </c>
      <c r="C1913" s="94" t="str">
        <f>VLOOKUP(A1913,'CENTRO DE COSTOS'!A:D,2,FALSE)</f>
        <v>0004-0008</v>
      </c>
      <c r="D1913" s="8">
        <v>15001</v>
      </c>
      <c r="E1913" s="8">
        <v>2803273</v>
      </c>
      <c r="F1913" s="8">
        <v>33106</v>
      </c>
      <c r="G1913" s="8" t="s">
        <v>6241</v>
      </c>
      <c r="H1913" s="8" t="s">
        <v>406</v>
      </c>
      <c r="I1913" s="8" t="s">
        <v>98</v>
      </c>
      <c r="J1913" s="8" t="s">
        <v>10786</v>
      </c>
      <c r="K1913" s="8" t="s">
        <v>160</v>
      </c>
      <c r="L1913" s="8" t="s">
        <v>13751</v>
      </c>
      <c r="M1913" s="183">
        <v>45929.333333333343</v>
      </c>
      <c r="N1913" s="183">
        <v>45930.571527777778</v>
      </c>
      <c r="O1913" s="8"/>
      <c r="P1913" s="8" t="s">
        <v>8318</v>
      </c>
      <c r="Q1913" s="8" t="s">
        <v>8318</v>
      </c>
      <c r="R1913" s="8" t="s">
        <v>6245</v>
      </c>
      <c r="S1913" s="8" t="s">
        <v>6245</v>
      </c>
      <c r="T1913" s="8" t="s">
        <v>7951</v>
      </c>
      <c r="U1913" s="8" t="s">
        <v>9387</v>
      </c>
      <c r="V1913" s="8"/>
      <c r="W1913" s="8" t="s">
        <v>1552</v>
      </c>
      <c r="X1913" s="8"/>
      <c r="Y1913" s="94" t="str">
        <f>VLOOKUP(D1913,TIPOLOGIA!A:F,6,0)</f>
        <v>TIPO I</v>
      </c>
      <c r="Z1913" s="94" t="str">
        <f>VLOOKUP(D1913,TIPOLOGIA!A:F,5,0)</f>
        <v>TERRESTRE</v>
      </c>
      <c r="AA1913" s="8"/>
      <c r="AB1913" s="8">
        <v>0</v>
      </c>
      <c r="AC1913" s="86">
        <f>IF(W1913="SOPORTE_TELEFÓNICO",'BASE LIQUIDACION REDEBAN 2025'!$B$19,IF(AND(W1913="VISITA_TÉCNICA",Y1913="TIPO II"),'BASE LIQUIDACION REDEBAN 2025'!$B$18,'BASE LIQUIDACION REDEBAN 2025'!$B$17))</f>
        <v>41241.0800752</v>
      </c>
      <c r="AD1913" s="86">
        <v>0</v>
      </c>
      <c r="AE1913" s="86">
        <f t="shared" si="30"/>
        <v>41241.0800752</v>
      </c>
      <c r="AG1913" s="78"/>
    </row>
    <row r="1914" spans="1:33" s="49" customFormat="1">
      <c r="A1914" s="8" t="s">
        <v>90</v>
      </c>
      <c r="B1914" s="94" t="str">
        <f>VLOOKUP(A1914,'CENTRO DE COSTOS'!A:D,4,FALSE)</f>
        <v>JUAN SEBASTIÁN RÍOS CASTRILLÓN</v>
      </c>
      <c r="C1914" s="94" t="str">
        <f>VLOOKUP(A1914,'CENTRO DE COSTOS'!A:D,2,FALSE)</f>
        <v>0004-0005</v>
      </c>
      <c r="D1914" s="8">
        <v>5088</v>
      </c>
      <c r="E1914" s="8">
        <v>2803121</v>
      </c>
      <c r="F1914" s="8">
        <v>56687</v>
      </c>
      <c r="G1914" s="8" t="s">
        <v>6241</v>
      </c>
      <c r="H1914" s="8" t="s">
        <v>249</v>
      </c>
      <c r="I1914" s="8" t="s">
        <v>384</v>
      </c>
      <c r="J1914" s="8" t="s">
        <v>13752</v>
      </c>
      <c r="K1914" s="8" t="s">
        <v>160</v>
      </c>
      <c r="L1914" s="8" t="s">
        <v>13753</v>
      </c>
      <c r="M1914" s="183">
        <v>45927.493750000001</v>
      </c>
      <c r="N1914" s="183">
        <v>45930.575694444437</v>
      </c>
      <c r="O1914" s="8"/>
      <c r="P1914" s="8" t="s">
        <v>8318</v>
      </c>
      <c r="Q1914" s="8" t="s">
        <v>8318</v>
      </c>
      <c r="R1914" s="8" t="s">
        <v>243</v>
      </c>
      <c r="S1914" s="8" t="s">
        <v>365</v>
      </c>
      <c r="T1914" s="8" t="s">
        <v>6246</v>
      </c>
      <c r="U1914" s="8" t="s">
        <v>7731</v>
      </c>
      <c r="V1914" s="8" t="s">
        <v>13754</v>
      </c>
      <c r="W1914" s="8" t="s">
        <v>165</v>
      </c>
      <c r="X1914" s="8"/>
      <c r="Y1914" s="94" t="str">
        <f>VLOOKUP(D1914,TIPOLOGIA!A:F,6,0)</f>
        <v>TIPO I</v>
      </c>
      <c r="Z1914" s="94" t="str">
        <f>VLOOKUP(D1914,TIPOLOGIA!A:F,5,0)</f>
        <v>TERRESTRE</v>
      </c>
      <c r="AA1914" s="8" t="s">
        <v>1458</v>
      </c>
      <c r="AB1914" s="8">
        <v>1</v>
      </c>
      <c r="AC1914" s="86">
        <f>IF(W1914="SOPORTE_TELEFÓNICO",'BASE LIQUIDACION REDEBAN 2025'!$B$19,IF(AND(W1914="VISITA_TÉCNICA",Y1914="TIPO II"),'BASE LIQUIDACION REDEBAN 2025'!$B$18,'BASE LIQUIDACION REDEBAN 2025'!$B$17))</f>
        <v>35779.500569199998</v>
      </c>
      <c r="AD1914" s="86">
        <v>0</v>
      </c>
      <c r="AE1914" s="86">
        <f t="shared" si="30"/>
        <v>35779.500569199998</v>
      </c>
      <c r="AG1914" s="78"/>
    </row>
    <row r="1915" spans="1:33" s="49" customFormat="1">
      <c r="A1915" s="8" t="s">
        <v>76</v>
      </c>
      <c r="B1915" s="94" t="str">
        <f>VLOOKUP(A1915,'CENTRO DE COSTOS'!A:D,4,FALSE)</f>
        <v>DIEGO FERNANDO HENAO CARDONA</v>
      </c>
      <c r="C1915" s="94" t="str">
        <f>VLOOKUP(A1915,'CENTRO DE COSTOS'!A:D,2,FALSE)</f>
        <v>0004-0003</v>
      </c>
      <c r="D1915" s="8">
        <v>76892</v>
      </c>
      <c r="E1915" s="8">
        <v>2803449</v>
      </c>
      <c r="F1915" s="8">
        <v>79709</v>
      </c>
      <c r="G1915" s="8" t="s">
        <v>6241</v>
      </c>
      <c r="H1915" s="8" t="s">
        <v>232</v>
      </c>
      <c r="I1915" s="8" t="s">
        <v>776</v>
      </c>
      <c r="J1915" s="8" t="s">
        <v>9534</v>
      </c>
      <c r="K1915" s="8" t="s">
        <v>160</v>
      </c>
      <c r="L1915" s="8" t="s">
        <v>13755</v>
      </c>
      <c r="M1915" s="183">
        <v>45929.333333333343</v>
      </c>
      <c r="N1915" s="183">
        <v>45930.580555555563</v>
      </c>
      <c r="O1915" s="8"/>
      <c r="P1915" s="8" t="s">
        <v>8318</v>
      </c>
      <c r="Q1915" s="8" t="s">
        <v>8318</v>
      </c>
      <c r="R1915" s="8" t="s">
        <v>243</v>
      </c>
      <c r="S1915" s="8" t="s">
        <v>365</v>
      </c>
      <c r="T1915" s="8" t="s">
        <v>6246</v>
      </c>
      <c r="U1915" s="8" t="s">
        <v>7731</v>
      </c>
      <c r="V1915" s="8" t="s">
        <v>13756</v>
      </c>
      <c r="W1915" s="8" t="s">
        <v>165</v>
      </c>
      <c r="X1915" s="8"/>
      <c r="Y1915" s="94" t="str">
        <f>VLOOKUP(D1915,TIPOLOGIA!A:F,6,0)</f>
        <v>TIPO I</v>
      </c>
      <c r="Z1915" s="94" t="str">
        <f>VLOOKUP(D1915,TIPOLOGIA!A:F,5,0)</f>
        <v>TERRESTRE</v>
      </c>
      <c r="AA1915" s="8" t="s">
        <v>521</v>
      </c>
      <c r="AB1915" s="8">
        <v>1</v>
      </c>
      <c r="AC1915" s="86">
        <f>IF(W1915="SOPORTE_TELEFÓNICO",'BASE LIQUIDACION REDEBAN 2025'!$B$19,IF(AND(W1915="VISITA_TÉCNICA",Y1915="TIPO II"),'BASE LIQUIDACION REDEBAN 2025'!$B$18,'BASE LIQUIDACION REDEBAN 2025'!$B$17))</f>
        <v>35779.500569199998</v>
      </c>
      <c r="AD1915" s="86">
        <v>0</v>
      </c>
      <c r="AE1915" s="86">
        <f t="shared" si="30"/>
        <v>35779.500569199998</v>
      </c>
      <c r="AG1915" s="78"/>
    </row>
    <row r="1916" spans="1:33" s="49" customFormat="1">
      <c r="A1916" s="8" t="s">
        <v>76</v>
      </c>
      <c r="B1916" s="94" t="str">
        <f>VLOOKUP(A1916,'CENTRO DE COSTOS'!A:D,4,FALSE)</f>
        <v>DIEGO FERNANDO HENAO CARDONA</v>
      </c>
      <c r="C1916" s="94" t="str">
        <f>VLOOKUP(A1916,'CENTRO DE COSTOS'!A:D,2,FALSE)</f>
        <v>0004-0003</v>
      </c>
      <c r="D1916" s="8">
        <v>76001</v>
      </c>
      <c r="E1916" s="8">
        <v>2804136</v>
      </c>
      <c r="F1916" s="8">
        <v>35513</v>
      </c>
      <c r="G1916" s="8" t="s">
        <v>6241</v>
      </c>
      <c r="H1916" s="8" t="s">
        <v>232</v>
      </c>
      <c r="I1916" s="8" t="s">
        <v>76</v>
      </c>
      <c r="J1916" s="8" t="s">
        <v>13757</v>
      </c>
      <c r="K1916" s="8" t="s">
        <v>160</v>
      </c>
      <c r="L1916" s="8" t="s">
        <v>13758</v>
      </c>
      <c r="M1916" s="183">
        <v>45929.333333333343</v>
      </c>
      <c r="N1916" s="183">
        <v>45930.584027777782</v>
      </c>
      <c r="O1916" s="8"/>
      <c r="P1916" s="8" t="s">
        <v>8318</v>
      </c>
      <c r="Q1916" s="8" t="s">
        <v>8318</v>
      </c>
      <c r="R1916" s="8" t="s">
        <v>357</v>
      </c>
      <c r="S1916" s="8" t="s">
        <v>7936</v>
      </c>
      <c r="T1916" s="8" t="s">
        <v>6246</v>
      </c>
      <c r="U1916" s="8" t="s">
        <v>7731</v>
      </c>
      <c r="V1916" s="8" t="s">
        <v>13759</v>
      </c>
      <c r="W1916" s="8" t="s">
        <v>165</v>
      </c>
      <c r="X1916" s="8"/>
      <c r="Y1916" s="94" t="str">
        <f>VLOOKUP(D1916,TIPOLOGIA!A:F,6,0)</f>
        <v>TIPO I</v>
      </c>
      <c r="Z1916" s="94" t="str">
        <f>VLOOKUP(D1916,TIPOLOGIA!A:F,5,0)</f>
        <v>TERRESTRE</v>
      </c>
      <c r="AA1916" s="8" t="s">
        <v>11402</v>
      </c>
      <c r="AB1916" s="8">
        <v>1</v>
      </c>
      <c r="AC1916" s="86">
        <f>IF(W1916="SOPORTE_TELEFÓNICO",'BASE LIQUIDACION REDEBAN 2025'!$B$19,IF(AND(W1916="VISITA_TÉCNICA",Y1916="TIPO II"),'BASE LIQUIDACION REDEBAN 2025'!$B$18,'BASE LIQUIDACION REDEBAN 2025'!$B$17))</f>
        <v>35779.500569199998</v>
      </c>
      <c r="AD1916" s="86">
        <v>0</v>
      </c>
      <c r="AE1916" s="86">
        <f t="shared" si="30"/>
        <v>35779.500569199998</v>
      </c>
      <c r="AG1916" s="78"/>
    </row>
    <row r="1917" spans="1:33" s="49" customFormat="1">
      <c r="A1917" s="8" t="s">
        <v>68</v>
      </c>
      <c r="B1917" s="94" t="str">
        <f>VLOOKUP(A1917,'CENTRO DE COSTOS'!A:D,4,FALSE)</f>
        <v>WILLIAM ASDRUBAL ROZO ROZO</v>
      </c>
      <c r="C1917" s="94" t="str">
        <f>VLOOKUP(A1917,'CENTRO DE COSTOS'!A:D,2,FALSE)</f>
        <v>0004-0004</v>
      </c>
      <c r="D1917" s="8">
        <v>11001</v>
      </c>
      <c r="E1917" s="8">
        <v>2804905</v>
      </c>
      <c r="F1917" s="8">
        <v>72189</v>
      </c>
      <c r="G1917" s="8" t="s">
        <v>6241</v>
      </c>
      <c r="H1917" s="8" t="s">
        <v>417</v>
      </c>
      <c r="I1917" s="8" t="s">
        <v>68</v>
      </c>
      <c r="J1917" s="8" t="s">
        <v>11440</v>
      </c>
      <c r="K1917" s="8" t="s">
        <v>160</v>
      </c>
      <c r="L1917" s="8" t="s">
        <v>13760</v>
      </c>
      <c r="M1917" s="183">
        <v>45929.34097222222</v>
      </c>
      <c r="N1917" s="183">
        <v>45930.588194444441</v>
      </c>
      <c r="O1917" s="8"/>
      <c r="P1917" s="8" t="s">
        <v>8318</v>
      </c>
      <c r="Q1917" s="8" t="s">
        <v>8318</v>
      </c>
      <c r="R1917" s="8" t="s">
        <v>6245</v>
      </c>
      <c r="S1917" s="8" t="s">
        <v>6245</v>
      </c>
      <c r="T1917" s="8" t="s">
        <v>6246</v>
      </c>
      <c r="U1917" s="8" t="s">
        <v>7731</v>
      </c>
      <c r="V1917" s="8" t="s">
        <v>13750</v>
      </c>
      <c r="W1917" s="8" t="s">
        <v>165</v>
      </c>
      <c r="X1917" s="8"/>
      <c r="Y1917" s="94" t="str">
        <f>VLOOKUP(D1917,TIPOLOGIA!A:F,6,0)</f>
        <v>TIPO I</v>
      </c>
      <c r="Z1917" s="94" t="str">
        <f>VLOOKUP(D1917,TIPOLOGIA!A:F,5,0)</f>
        <v>TERRESTRE</v>
      </c>
      <c r="AA1917" s="8" t="s">
        <v>546</v>
      </c>
      <c r="AB1917" s="8">
        <v>1</v>
      </c>
      <c r="AC1917" s="86">
        <f>IF(W1917="SOPORTE_TELEFÓNICO",'BASE LIQUIDACION REDEBAN 2025'!$B$19,IF(AND(W1917="VISITA_TÉCNICA",Y1917="TIPO II"),'BASE LIQUIDACION REDEBAN 2025'!$B$18,'BASE LIQUIDACION REDEBAN 2025'!$B$17))</f>
        <v>35779.500569199998</v>
      </c>
      <c r="AD1917" s="86">
        <v>0</v>
      </c>
      <c r="AE1917" s="86">
        <f t="shared" si="30"/>
        <v>35779.500569199998</v>
      </c>
      <c r="AG1917" s="78"/>
    </row>
    <row r="1918" spans="1:33" s="49" customFormat="1">
      <c r="A1918" s="8" t="s">
        <v>76</v>
      </c>
      <c r="B1918" s="94" t="str">
        <f>VLOOKUP(A1918,'CENTRO DE COSTOS'!A:D,4,FALSE)</f>
        <v>DIEGO FERNANDO HENAO CARDONA</v>
      </c>
      <c r="C1918" s="94" t="str">
        <f>VLOOKUP(A1918,'CENTRO DE COSTOS'!A:D,2,FALSE)</f>
        <v>0004-0003</v>
      </c>
      <c r="D1918" s="8">
        <v>76001</v>
      </c>
      <c r="E1918" s="8">
        <v>2806154</v>
      </c>
      <c r="F1918" s="8">
        <v>78981</v>
      </c>
      <c r="G1918" s="8" t="s">
        <v>6241</v>
      </c>
      <c r="H1918" s="8" t="s">
        <v>232</v>
      </c>
      <c r="I1918" s="8" t="s">
        <v>76</v>
      </c>
      <c r="J1918" s="8" t="s">
        <v>11238</v>
      </c>
      <c r="K1918" s="8" t="s">
        <v>160</v>
      </c>
      <c r="L1918" s="8" t="s">
        <v>13761</v>
      </c>
      <c r="M1918" s="183">
        <v>45929.393750000003</v>
      </c>
      <c r="N1918" s="183">
        <v>45930.59097222222</v>
      </c>
      <c r="O1918" s="8"/>
      <c r="P1918" s="8" t="s">
        <v>8318</v>
      </c>
      <c r="Q1918" s="8" t="s">
        <v>8318</v>
      </c>
      <c r="R1918" s="8" t="s">
        <v>243</v>
      </c>
      <c r="S1918" s="8" t="s">
        <v>365</v>
      </c>
      <c r="T1918" s="8" t="s">
        <v>6246</v>
      </c>
      <c r="U1918" s="8" t="s">
        <v>7731</v>
      </c>
      <c r="V1918" s="8" t="s">
        <v>13762</v>
      </c>
      <c r="W1918" s="8" t="s">
        <v>165</v>
      </c>
      <c r="X1918" s="8"/>
      <c r="Y1918" s="94" t="str">
        <f>VLOOKUP(D1918,TIPOLOGIA!A:F,6,0)</f>
        <v>TIPO I</v>
      </c>
      <c r="Z1918" s="94" t="str">
        <f>VLOOKUP(D1918,TIPOLOGIA!A:F,5,0)</f>
        <v>TERRESTRE</v>
      </c>
      <c r="AA1918" s="8" t="s">
        <v>11402</v>
      </c>
      <c r="AB1918" s="8">
        <v>1</v>
      </c>
      <c r="AC1918" s="86">
        <f>IF(W1918="SOPORTE_TELEFÓNICO",'BASE LIQUIDACION REDEBAN 2025'!$B$19,IF(AND(W1918="VISITA_TÉCNICA",Y1918="TIPO II"),'BASE LIQUIDACION REDEBAN 2025'!$B$18,'BASE LIQUIDACION REDEBAN 2025'!$B$17))</f>
        <v>35779.500569199998</v>
      </c>
      <c r="AD1918" s="86">
        <v>0</v>
      </c>
      <c r="AE1918" s="86">
        <f t="shared" si="30"/>
        <v>35779.500569199998</v>
      </c>
      <c r="AG1918" s="78"/>
    </row>
    <row r="1919" spans="1:33" s="49" customFormat="1">
      <c r="A1919" s="8" t="s">
        <v>68</v>
      </c>
      <c r="B1919" s="94" t="str">
        <f>VLOOKUP(A1919,'CENTRO DE COSTOS'!A:D,4,FALSE)</f>
        <v>WILLIAM ASDRUBAL ROZO ROZO</v>
      </c>
      <c r="C1919" s="94" t="str">
        <f>VLOOKUP(A1919,'CENTRO DE COSTOS'!A:D,2,FALSE)</f>
        <v>0004-0004</v>
      </c>
      <c r="D1919" s="8">
        <v>11001</v>
      </c>
      <c r="E1919" s="8">
        <v>2808016</v>
      </c>
      <c r="F1919" s="8">
        <v>43351</v>
      </c>
      <c r="G1919" s="8" t="s">
        <v>6241</v>
      </c>
      <c r="H1919" s="8" t="s">
        <v>417</v>
      </c>
      <c r="I1919" s="8" t="s">
        <v>68</v>
      </c>
      <c r="J1919" s="8" t="s">
        <v>13763</v>
      </c>
      <c r="K1919" s="8" t="s">
        <v>160</v>
      </c>
      <c r="L1919" s="8" t="s">
        <v>13764</v>
      </c>
      <c r="M1919" s="183">
        <v>45929.481249999997</v>
      </c>
      <c r="N1919" s="183">
        <v>45930.595138888893</v>
      </c>
      <c r="O1919" s="8"/>
      <c r="P1919" s="8" t="s">
        <v>8318</v>
      </c>
      <c r="Q1919" s="8" t="s">
        <v>8318</v>
      </c>
      <c r="R1919" s="8" t="s">
        <v>6245</v>
      </c>
      <c r="S1919" s="8" t="s">
        <v>6245</v>
      </c>
      <c r="T1919" s="8" t="s">
        <v>6246</v>
      </c>
      <c r="U1919" s="8" t="s">
        <v>7731</v>
      </c>
      <c r="V1919" s="8" t="s">
        <v>13765</v>
      </c>
      <c r="W1919" s="8" t="s">
        <v>165</v>
      </c>
      <c r="X1919" s="8"/>
      <c r="Y1919" s="94" t="str">
        <f>VLOOKUP(D1919,TIPOLOGIA!A:F,6,0)</f>
        <v>TIPO I</v>
      </c>
      <c r="Z1919" s="94" t="str">
        <f>VLOOKUP(D1919,TIPOLOGIA!A:F,5,0)</f>
        <v>TERRESTRE</v>
      </c>
      <c r="AA1919" s="8" t="s">
        <v>6345</v>
      </c>
      <c r="AB1919" s="8">
        <v>1</v>
      </c>
      <c r="AC1919" s="86">
        <f>IF(W1919="SOPORTE_TELEFÓNICO",'BASE LIQUIDACION REDEBAN 2025'!$B$19,IF(AND(W1919="VISITA_TÉCNICA",Y1919="TIPO II"),'BASE LIQUIDACION REDEBAN 2025'!$B$18,'BASE LIQUIDACION REDEBAN 2025'!$B$17))</f>
        <v>35779.500569199998</v>
      </c>
      <c r="AD1919" s="86">
        <v>0</v>
      </c>
      <c r="AE1919" s="86">
        <f t="shared" si="30"/>
        <v>35779.500569199998</v>
      </c>
      <c r="AG1919" s="78"/>
    </row>
    <row r="1920" spans="1:33" s="49" customFormat="1">
      <c r="A1920" s="8" t="s">
        <v>68</v>
      </c>
      <c r="B1920" s="94" t="str">
        <f>VLOOKUP(A1920,'CENTRO DE COSTOS'!A:D,4,FALSE)</f>
        <v>WILLIAM ASDRUBAL ROZO ROZO</v>
      </c>
      <c r="C1920" s="94" t="str">
        <f>VLOOKUP(A1920,'CENTRO DE COSTOS'!A:D,2,FALSE)</f>
        <v>0004-0004</v>
      </c>
      <c r="D1920" s="8">
        <v>11001</v>
      </c>
      <c r="E1920" s="8">
        <v>2808116</v>
      </c>
      <c r="F1920" s="8">
        <v>69694</v>
      </c>
      <c r="G1920" s="8" t="s">
        <v>6241</v>
      </c>
      <c r="H1920" s="8" t="s">
        <v>417</v>
      </c>
      <c r="I1920" s="8" t="s">
        <v>68</v>
      </c>
      <c r="J1920" s="8" t="s">
        <v>10710</v>
      </c>
      <c r="K1920" s="8" t="s">
        <v>160</v>
      </c>
      <c r="L1920" s="8" t="s">
        <v>13766</v>
      </c>
      <c r="M1920" s="183">
        <v>45929.488194444442</v>
      </c>
      <c r="N1920" s="183">
        <v>45930.598611111112</v>
      </c>
      <c r="O1920" s="8"/>
      <c r="P1920" s="8" t="s">
        <v>8318</v>
      </c>
      <c r="Q1920" s="8" t="s">
        <v>8318</v>
      </c>
      <c r="R1920" s="8" t="s">
        <v>243</v>
      </c>
      <c r="S1920" s="8" t="s">
        <v>365</v>
      </c>
      <c r="T1920" s="8" t="s">
        <v>6246</v>
      </c>
      <c r="U1920" s="8" t="s">
        <v>7731</v>
      </c>
      <c r="V1920" s="8" t="s">
        <v>13750</v>
      </c>
      <c r="W1920" s="8" t="s">
        <v>165</v>
      </c>
      <c r="X1920" s="8"/>
      <c r="Y1920" s="94" t="str">
        <f>VLOOKUP(D1920,TIPOLOGIA!A:F,6,0)</f>
        <v>TIPO I</v>
      </c>
      <c r="Z1920" s="94" t="str">
        <f>VLOOKUP(D1920,TIPOLOGIA!A:F,5,0)</f>
        <v>TERRESTRE</v>
      </c>
      <c r="AA1920" s="8" t="s">
        <v>546</v>
      </c>
      <c r="AB1920" s="8">
        <v>1</v>
      </c>
      <c r="AC1920" s="86">
        <f>IF(W1920="SOPORTE_TELEFÓNICO",'BASE LIQUIDACION REDEBAN 2025'!$B$19,IF(AND(W1920="VISITA_TÉCNICA",Y1920="TIPO II"),'BASE LIQUIDACION REDEBAN 2025'!$B$18,'BASE LIQUIDACION REDEBAN 2025'!$B$17))</f>
        <v>35779.500569199998</v>
      </c>
      <c r="AD1920" s="86">
        <v>0</v>
      </c>
      <c r="AE1920" s="86">
        <f t="shared" si="30"/>
        <v>35779.500569199998</v>
      </c>
      <c r="AG1920" s="78"/>
    </row>
    <row r="1921" spans="1:33" s="49" customFormat="1">
      <c r="A1921" s="8" t="s">
        <v>68</v>
      </c>
      <c r="B1921" s="94" t="str">
        <f>VLOOKUP(A1921,'CENTRO DE COSTOS'!A:D,4,FALSE)</f>
        <v>WILLIAM ASDRUBAL ROZO ROZO</v>
      </c>
      <c r="C1921" s="94" t="str">
        <f>VLOOKUP(A1921,'CENTRO DE COSTOS'!A:D,2,FALSE)</f>
        <v>0004-0004</v>
      </c>
      <c r="D1921" s="8">
        <v>11001</v>
      </c>
      <c r="E1921" s="8">
        <v>2808861</v>
      </c>
      <c r="F1921" s="8">
        <v>79352</v>
      </c>
      <c r="G1921" s="8" t="s">
        <v>6241</v>
      </c>
      <c r="H1921" s="8" t="s">
        <v>417</v>
      </c>
      <c r="I1921" s="8" t="s">
        <v>68</v>
      </c>
      <c r="J1921" s="8" t="s">
        <v>13767</v>
      </c>
      <c r="K1921" s="8" t="s">
        <v>160</v>
      </c>
      <c r="L1921" s="8" t="s">
        <v>13768</v>
      </c>
      <c r="M1921" s="183">
        <v>45929.559027777781</v>
      </c>
      <c r="N1921" s="183">
        <v>45930.602083333331</v>
      </c>
      <c r="O1921" s="8"/>
      <c r="P1921" s="8" t="s">
        <v>8318</v>
      </c>
      <c r="Q1921" s="8" t="s">
        <v>8318</v>
      </c>
      <c r="R1921" s="8" t="s">
        <v>6245</v>
      </c>
      <c r="S1921" s="8" t="s">
        <v>6245</v>
      </c>
      <c r="T1921" s="8" t="s">
        <v>6246</v>
      </c>
      <c r="U1921" s="8" t="s">
        <v>7731</v>
      </c>
      <c r="V1921" s="8" t="s">
        <v>13769</v>
      </c>
      <c r="W1921" s="8" t="s">
        <v>165</v>
      </c>
      <c r="X1921" s="8"/>
      <c r="Y1921" s="94" t="str">
        <f>VLOOKUP(D1921,TIPOLOGIA!A:F,6,0)</f>
        <v>TIPO I</v>
      </c>
      <c r="Z1921" s="94" t="str">
        <f>VLOOKUP(D1921,TIPOLOGIA!A:F,5,0)</f>
        <v>TERRESTRE</v>
      </c>
      <c r="AA1921" s="8" t="s">
        <v>930</v>
      </c>
      <c r="AB1921" s="8">
        <v>1</v>
      </c>
      <c r="AC1921" s="86">
        <f>IF(W1921="SOPORTE_TELEFÓNICO",'BASE LIQUIDACION REDEBAN 2025'!$B$19,IF(AND(W1921="VISITA_TÉCNICA",Y1921="TIPO II"),'BASE LIQUIDACION REDEBAN 2025'!$B$18,'BASE LIQUIDACION REDEBAN 2025'!$B$17))</f>
        <v>35779.500569199998</v>
      </c>
      <c r="AD1921" s="86">
        <v>0</v>
      </c>
      <c r="AE1921" s="86">
        <f t="shared" si="30"/>
        <v>35779.500569199998</v>
      </c>
      <c r="AG1921" s="78"/>
    </row>
    <row r="1922" spans="1:33" s="49" customFormat="1">
      <c r="A1922" s="8" t="s">
        <v>68</v>
      </c>
      <c r="B1922" s="94" t="str">
        <f>VLOOKUP(A1922,'CENTRO DE COSTOS'!A:D,4,FALSE)</f>
        <v>WILLIAM ASDRUBAL ROZO ROZO</v>
      </c>
      <c r="C1922" s="94" t="str">
        <f>VLOOKUP(A1922,'CENTRO DE COSTOS'!A:D,2,FALSE)</f>
        <v>0004-0004</v>
      </c>
      <c r="D1922" s="8">
        <v>11001</v>
      </c>
      <c r="E1922" s="8">
        <v>2808797</v>
      </c>
      <c r="F1922" s="8">
        <v>80828</v>
      </c>
      <c r="G1922" s="8" t="s">
        <v>6241</v>
      </c>
      <c r="H1922" s="8" t="s">
        <v>417</v>
      </c>
      <c r="I1922" s="8" t="s">
        <v>68</v>
      </c>
      <c r="J1922" s="8" t="s">
        <v>13770</v>
      </c>
      <c r="K1922" s="8" t="s">
        <v>160</v>
      </c>
      <c r="L1922" s="8" t="s">
        <v>13771</v>
      </c>
      <c r="M1922" s="183">
        <v>45929.564583333333</v>
      </c>
      <c r="N1922" s="183">
        <v>45930.604861111111</v>
      </c>
      <c r="O1922" s="8"/>
      <c r="P1922" s="8" t="s">
        <v>8318</v>
      </c>
      <c r="Q1922" s="8" t="s">
        <v>8318</v>
      </c>
      <c r="R1922" s="8" t="s">
        <v>243</v>
      </c>
      <c r="S1922" s="8" t="s">
        <v>365</v>
      </c>
      <c r="T1922" s="8" t="s">
        <v>6246</v>
      </c>
      <c r="U1922" s="8" t="s">
        <v>7731</v>
      </c>
      <c r="V1922" s="8" t="s">
        <v>13772</v>
      </c>
      <c r="W1922" s="8" t="s">
        <v>165</v>
      </c>
      <c r="X1922" s="8"/>
      <c r="Y1922" s="94" t="str">
        <f>VLOOKUP(D1922,TIPOLOGIA!A:F,6,0)</f>
        <v>TIPO I</v>
      </c>
      <c r="Z1922" s="94" t="str">
        <f>VLOOKUP(D1922,TIPOLOGIA!A:F,5,0)</f>
        <v>TERRESTRE</v>
      </c>
      <c r="AA1922" s="8" t="s">
        <v>551</v>
      </c>
      <c r="AB1922" s="8">
        <v>1</v>
      </c>
      <c r="AC1922" s="86">
        <f>IF(W1922="SOPORTE_TELEFÓNICO",'BASE LIQUIDACION REDEBAN 2025'!$B$19,IF(AND(W1922="VISITA_TÉCNICA",Y1922="TIPO II"),'BASE LIQUIDACION REDEBAN 2025'!$B$18,'BASE LIQUIDACION REDEBAN 2025'!$B$17))</f>
        <v>35779.500569199998</v>
      </c>
      <c r="AD1922" s="86">
        <v>0</v>
      </c>
      <c r="AE1922" s="86">
        <f t="shared" si="30"/>
        <v>35779.500569199998</v>
      </c>
      <c r="AG1922" s="78"/>
    </row>
    <row r="1923" spans="1:33" s="49" customFormat="1">
      <c r="A1923" s="8" t="s">
        <v>68</v>
      </c>
      <c r="B1923" s="94" t="str">
        <f>VLOOKUP(A1923,'CENTRO DE COSTOS'!A:D,4,FALSE)</f>
        <v>WILLIAM ASDRUBAL ROZO ROZO</v>
      </c>
      <c r="C1923" s="94" t="str">
        <f>VLOOKUP(A1923,'CENTRO DE COSTOS'!A:D,2,FALSE)</f>
        <v>0004-0004</v>
      </c>
      <c r="D1923" s="8">
        <v>25754</v>
      </c>
      <c r="E1923" s="8">
        <v>2808997</v>
      </c>
      <c r="F1923" s="8">
        <v>43993</v>
      </c>
      <c r="G1923" s="8" t="s">
        <v>6241</v>
      </c>
      <c r="H1923" s="8" t="s">
        <v>417</v>
      </c>
      <c r="I1923" s="8" t="s">
        <v>418</v>
      </c>
      <c r="J1923" s="8" t="s">
        <v>13773</v>
      </c>
      <c r="K1923" s="8" t="s">
        <v>160</v>
      </c>
      <c r="L1923" s="8" t="s">
        <v>13774</v>
      </c>
      <c r="M1923" s="183">
        <v>45929.588888888888</v>
      </c>
      <c r="N1923" s="183">
        <v>45930.611111111109</v>
      </c>
      <c r="O1923" s="8"/>
      <c r="P1923" s="8" t="s">
        <v>8318</v>
      </c>
      <c r="Q1923" s="8" t="s">
        <v>8318</v>
      </c>
      <c r="R1923" s="8" t="s">
        <v>6245</v>
      </c>
      <c r="S1923" s="8" t="s">
        <v>6245</v>
      </c>
      <c r="T1923" s="8" t="s">
        <v>6246</v>
      </c>
      <c r="U1923" s="8" t="s">
        <v>7731</v>
      </c>
      <c r="V1923" s="8" t="s">
        <v>13775</v>
      </c>
      <c r="W1923" s="8" t="s">
        <v>165</v>
      </c>
      <c r="X1923" s="8"/>
      <c r="Y1923" s="94" t="str">
        <f>VLOOKUP(D1923,TIPOLOGIA!A:F,6,0)</f>
        <v>TIPO I</v>
      </c>
      <c r="Z1923" s="94" t="str">
        <f>VLOOKUP(D1923,TIPOLOGIA!A:F,5,0)</f>
        <v>TERRESTRE</v>
      </c>
      <c r="AA1923" s="8" t="s">
        <v>561</v>
      </c>
      <c r="AB1923" s="8">
        <v>1</v>
      </c>
      <c r="AC1923" s="86">
        <f>IF(W1923="SOPORTE_TELEFÓNICO",'BASE LIQUIDACION REDEBAN 2025'!$B$19,IF(AND(W1923="VISITA_TÉCNICA",Y1923="TIPO II"),'BASE LIQUIDACION REDEBAN 2025'!$B$18,'BASE LIQUIDACION REDEBAN 2025'!$B$17))</f>
        <v>35779.500569199998</v>
      </c>
      <c r="AD1923" s="86">
        <v>0</v>
      </c>
      <c r="AE1923" s="86">
        <f t="shared" si="30"/>
        <v>35779.500569199998</v>
      </c>
      <c r="AG1923" s="78"/>
    </row>
    <row r="1924" spans="1:33" s="49" customFormat="1">
      <c r="A1924" s="8" t="s">
        <v>81</v>
      </c>
      <c r="B1924" s="94" t="str">
        <f>VLOOKUP(A1924,'CENTRO DE COSTOS'!A:D,4,FALSE)</f>
        <v>MIGUEL JULIÁN HERNÁNDEZ GUARÍN</v>
      </c>
      <c r="C1924" s="94" t="str">
        <f>VLOOKUP(A1924,'CENTRO DE COSTOS'!A:D,2,FALSE)</f>
        <v>0004-0008</v>
      </c>
      <c r="D1924" s="8">
        <v>54001</v>
      </c>
      <c r="E1924" s="8">
        <v>2809173</v>
      </c>
      <c r="F1924" s="8">
        <v>49404</v>
      </c>
      <c r="G1924" s="8" t="s">
        <v>6241</v>
      </c>
      <c r="H1924" s="8" t="s">
        <v>296</v>
      </c>
      <c r="I1924" s="8" t="s">
        <v>81</v>
      </c>
      <c r="J1924" s="8" t="s">
        <v>13776</v>
      </c>
      <c r="K1924" s="8" t="s">
        <v>160</v>
      </c>
      <c r="L1924" s="8" t="s">
        <v>13777</v>
      </c>
      <c r="M1924" s="183">
        <v>45929.592361111107</v>
      </c>
      <c r="N1924" s="183">
        <v>45930.613888888889</v>
      </c>
      <c r="O1924" s="8"/>
      <c r="P1924" s="8" t="s">
        <v>8318</v>
      </c>
      <c r="Q1924" s="8" t="s">
        <v>8318</v>
      </c>
      <c r="R1924" s="8" t="s">
        <v>243</v>
      </c>
      <c r="S1924" s="8" t="s">
        <v>244</v>
      </c>
      <c r="T1924" s="8" t="s">
        <v>6246</v>
      </c>
      <c r="U1924" s="8" t="s">
        <v>7731</v>
      </c>
      <c r="V1924" s="8" t="s">
        <v>13778</v>
      </c>
      <c r="W1924" s="8" t="s">
        <v>165</v>
      </c>
      <c r="X1924" s="8"/>
      <c r="Y1924" s="94" t="str">
        <f>VLOOKUP(D1924,TIPOLOGIA!A:F,6,0)</f>
        <v>TIPO I</v>
      </c>
      <c r="Z1924" s="94" t="str">
        <f>VLOOKUP(D1924,TIPOLOGIA!A:F,5,0)</f>
        <v>TERRESTRE</v>
      </c>
      <c r="AA1924" s="8" t="s">
        <v>466</v>
      </c>
      <c r="AB1924" s="8">
        <v>1</v>
      </c>
      <c r="AC1924" s="86">
        <f>IF(W1924="SOPORTE_TELEFÓNICO",'BASE LIQUIDACION REDEBAN 2025'!$B$19,IF(AND(W1924="VISITA_TÉCNICA",Y1924="TIPO II"),'BASE LIQUIDACION REDEBAN 2025'!$B$18,'BASE LIQUIDACION REDEBAN 2025'!$B$17))</f>
        <v>35779.500569199998</v>
      </c>
      <c r="AD1924" s="86">
        <v>0</v>
      </c>
      <c r="AE1924" s="86">
        <f t="shared" si="30"/>
        <v>35779.500569199998</v>
      </c>
      <c r="AG1924" s="78"/>
    </row>
    <row r="1925" spans="1:33" s="49" customFormat="1">
      <c r="A1925" s="8" t="s">
        <v>68</v>
      </c>
      <c r="B1925" s="94" t="str">
        <f>VLOOKUP(A1925,'CENTRO DE COSTOS'!A:D,4,FALSE)</f>
        <v>WILLIAM ASDRUBAL ROZO ROZO</v>
      </c>
      <c r="C1925" s="94" t="str">
        <f>VLOOKUP(A1925,'CENTRO DE COSTOS'!A:D,2,FALSE)</f>
        <v>0004-0004</v>
      </c>
      <c r="D1925" s="8">
        <v>11001</v>
      </c>
      <c r="E1925" s="8">
        <v>2801897</v>
      </c>
      <c r="F1925" s="8">
        <v>46325</v>
      </c>
      <c r="G1925" s="8" t="s">
        <v>6241</v>
      </c>
      <c r="H1925" s="8" t="s">
        <v>417</v>
      </c>
      <c r="I1925" s="8" t="s">
        <v>68</v>
      </c>
      <c r="J1925" s="8" t="s">
        <v>5784</v>
      </c>
      <c r="K1925" s="8" t="s">
        <v>160</v>
      </c>
      <c r="L1925" s="8" t="s">
        <v>13779</v>
      </c>
      <c r="M1925" s="183">
        <v>45927.375</v>
      </c>
      <c r="N1925" s="183">
        <v>45930.620138888888</v>
      </c>
      <c r="O1925" s="8"/>
      <c r="P1925" s="8" t="s">
        <v>8318</v>
      </c>
      <c r="Q1925" s="8" t="s">
        <v>8318</v>
      </c>
      <c r="R1925" s="8" t="s">
        <v>243</v>
      </c>
      <c r="S1925" s="8" t="s">
        <v>365</v>
      </c>
      <c r="T1925" s="8" t="s">
        <v>6246</v>
      </c>
      <c r="U1925" s="8" t="s">
        <v>7731</v>
      </c>
      <c r="V1925" s="8" t="s">
        <v>13780</v>
      </c>
      <c r="W1925" s="8" t="s">
        <v>165</v>
      </c>
      <c r="X1925" s="8"/>
      <c r="Y1925" s="94" t="str">
        <f>VLOOKUP(D1925,TIPOLOGIA!A:F,6,0)</f>
        <v>TIPO I</v>
      </c>
      <c r="Z1925" s="94" t="str">
        <f>VLOOKUP(D1925,TIPOLOGIA!A:F,5,0)</f>
        <v>TERRESTRE</v>
      </c>
      <c r="AA1925" s="8" t="s">
        <v>13781</v>
      </c>
      <c r="AB1925" s="8">
        <v>2</v>
      </c>
      <c r="AC1925" s="86">
        <f>IF(W1925="SOPORTE_TELEFÓNICO",'BASE LIQUIDACION REDEBAN 2025'!$B$19,IF(AND(W1925="VISITA_TÉCNICA",Y1925="TIPO II"),'BASE LIQUIDACION REDEBAN 2025'!$B$18,'BASE LIQUIDACION REDEBAN 2025'!$B$17))</f>
        <v>35779.500569199998</v>
      </c>
      <c r="AD1925" s="86">
        <v>0</v>
      </c>
      <c r="AE1925" s="86">
        <f t="shared" si="30"/>
        <v>71559.001138399995</v>
      </c>
      <c r="AG1925" s="78"/>
    </row>
    <row r="1926" spans="1:33" s="49" customFormat="1">
      <c r="A1926" s="8" t="s">
        <v>90</v>
      </c>
      <c r="B1926" s="94" t="str">
        <f>VLOOKUP(A1926,'CENTRO DE COSTOS'!A:D,4,FALSE)</f>
        <v>JUAN SEBASTIÁN RÍOS CASTRILLÓN</v>
      </c>
      <c r="C1926" s="94" t="str">
        <f>VLOOKUP(A1926,'CENTRO DE COSTOS'!A:D,2,FALSE)</f>
        <v>0004-0005</v>
      </c>
      <c r="D1926" s="8">
        <v>5615</v>
      </c>
      <c r="E1926" s="8">
        <v>2802934</v>
      </c>
      <c r="F1926" s="8">
        <v>79272</v>
      </c>
      <c r="G1926" s="8" t="s">
        <v>6241</v>
      </c>
      <c r="H1926" s="8" t="s">
        <v>249</v>
      </c>
      <c r="I1926" s="8" t="s">
        <v>1026</v>
      </c>
      <c r="J1926" s="8" t="s">
        <v>13782</v>
      </c>
      <c r="K1926" s="8" t="s">
        <v>160</v>
      </c>
      <c r="L1926" s="8" t="s">
        <v>13783</v>
      </c>
      <c r="M1926" s="183">
        <v>45927.455555555563</v>
      </c>
      <c r="N1926" s="183">
        <v>45930.622916666667</v>
      </c>
      <c r="O1926" s="8"/>
      <c r="P1926" s="8" t="s">
        <v>8318</v>
      </c>
      <c r="Q1926" s="8" t="s">
        <v>8318</v>
      </c>
      <c r="R1926" s="8" t="s">
        <v>243</v>
      </c>
      <c r="S1926" s="8" t="s">
        <v>244</v>
      </c>
      <c r="T1926" s="8" t="s">
        <v>6246</v>
      </c>
      <c r="U1926" s="8" t="s">
        <v>7731</v>
      </c>
      <c r="V1926" s="8" t="s">
        <v>13784</v>
      </c>
      <c r="W1926" s="8" t="s">
        <v>165</v>
      </c>
      <c r="X1926" s="8"/>
      <c r="Y1926" s="94" t="str">
        <f>VLOOKUP(D1926,TIPOLOGIA!A:F,6,0)</f>
        <v>TIPO II</v>
      </c>
      <c r="Z1926" s="94" t="str">
        <f>VLOOKUP(D1926,TIPOLOGIA!A:F,5,0)</f>
        <v>TERRESTRE</v>
      </c>
      <c r="AA1926" s="8" t="s">
        <v>374</v>
      </c>
      <c r="AB1926" s="8">
        <v>1</v>
      </c>
      <c r="AC1926" s="86">
        <f>IF(W1926="SOPORTE_TELEFÓNICO",'BASE LIQUIDACION REDEBAN 2025'!$B$19,IF(AND(W1926="VISITA_TÉCNICA",Y1926="TIPO II"),'BASE LIQUIDACION REDEBAN 2025'!$B$18,'BASE LIQUIDACION REDEBAN 2025'!$B$17))</f>
        <v>67654.12000000001</v>
      </c>
      <c r="AD1926" s="86">
        <v>0</v>
      </c>
      <c r="AE1926" s="86">
        <f t="shared" si="30"/>
        <v>67654.12000000001</v>
      </c>
      <c r="AG1926" s="78"/>
    </row>
    <row r="1927" spans="1:33" s="49" customFormat="1">
      <c r="A1927" s="8" t="s">
        <v>72</v>
      </c>
      <c r="B1927" s="94" t="str">
        <f>VLOOKUP(A1927,'CENTRO DE COSTOS'!A:D,4,FALSE)</f>
        <v>MIGUEL JULIÁN HERNÁNDEZ GUARÍN</v>
      </c>
      <c r="C1927" s="94" t="str">
        <f>VLOOKUP(A1927,'CENTRO DE COSTOS'!A:D,2,FALSE)</f>
        <v>0004-0008</v>
      </c>
      <c r="D1927" s="8">
        <v>68001</v>
      </c>
      <c r="E1927" s="8">
        <v>2810950</v>
      </c>
      <c r="F1927" s="8">
        <v>26983</v>
      </c>
      <c r="G1927" s="8" t="s">
        <v>6241</v>
      </c>
      <c r="H1927" s="8" t="s">
        <v>224</v>
      </c>
      <c r="I1927" s="8" t="s">
        <v>72</v>
      </c>
      <c r="J1927" s="8" t="s">
        <v>1396</v>
      </c>
      <c r="K1927" s="8" t="s">
        <v>160</v>
      </c>
      <c r="L1927" s="8" t="s">
        <v>13785</v>
      </c>
      <c r="M1927" s="183">
        <v>45929.685416666667</v>
      </c>
      <c r="N1927" s="183">
        <v>45930.623611111107</v>
      </c>
      <c r="O1927" s="8"/>
      <c r="P1927" s="8" t="s">
        <v>8318</v>
      </c>
      <c r="Q1927" s="8" t="s">
        <v>8318</v>
      </c>
      <c r="R1927" s="8" t="s">
        <v>6245</v>
      </c>
      <c r="S1927" s="8" t="s">
        <v>6245</v>
      </c>
      <c r="T1927" s="8" t="s">
        <v>6246</v>
      </c>
      <c r="U1927" s="8" t="s">
        <v>7731</v>
      </c>
      <c r="V1927" s="8" t="s">
        <v>13786</v>
      </c>
      <c r="W1927" s="8" t="s">
        <v>165</v>
      </c>
      <c r="X1927" s="8"/>
      <c r="Y1927" s="94" t="str">
        <f>VLOOKUP(D1927,TIPOLOGIA!A:F,6,0)</f>
        <v>TIPO I</v>
      </c>
      <c r="Z1927" s="94" t="str">
        <f>VLOOKUP(D1927,TIPOLOGIA!A:F,5,0)</f>
        <v>TERRESTRE</v>
      </c>
      <c r="AA1927" s="8" t="s">
        <v>1400</v>
      </c>
      <c r="AB1927" s="8">
        <v>1</v>
      </c>
      <c r="AC1927" s="86">
        <f>IF(W1927="SOPORTE_TELEFÓNICO",'BASE LIQUIDACION REDEBAN 2025'!$B$19,IF(AND(W1927="VISITA_TÉCNICA",Y1927="TIPO II"),'BASE LIQUIDACION REDEBAN 2025'!$B$18,'BASE LIQUIDACION REDEBAN 2025'!$B$17))</f>
        <v>35779.500569199998</v>
      </c>
      <c r="AD1927" s="86">
        <v>0</v>
      </c>
      <c r="AE1927" s="86">
        <f t="shared" si="30"/>
        <v>35779.500569199998</v>
      </c>
      <c r="AG1927" s="78"/>
    </row>
    <row r="1928" spans="1:33" s="49" customFormat="1">
      <c r="A1928" s="8" t="s">
        <v>90</v>
      </c>
      <c r="B1928" s="94" t="str">
        <f>VLOOKUP(A1928,'CENTRO DE COSTOS'!A:D,4,FALSE)</f>
        <v>JUAN SEBASTIÁN RÍOS CASTRILLÓN</v>
      </c>
      <c r="C1928" s="94" t="str">
        <f>VLOOKUP(A1928,'CENTRO DE COSTOS'!A:D,2,FALSE)</f>
        <v>0004-0005</v>
      </c>
      <c r="D1928" s="8">
        <v>5001</v>
      </c>
      <c r="E1928" s="8">
        <v>2800491</v>
      </c>
      <c r="F1928" s="8">
        <v>45966</v>
      </c>
      <c r="G1928" s="8" t="s">
        <v>6241</v>
      </c>
      <c r="H1928" s="8" t="s">
        <v>249</v>
      </c>
      <c r="I1928" s="8" t="s">
        <v>90</v>
      </c>
      <c r="J1928" s="8" t="s">
        <v>13787</v>
      </c>
      <c r="K1928" s="8" t="s">
        <v>160</v>
      </c>
      <c r="L1928" s="8" t="s">
        <v>13788</v>
      </c>
      <c r="M1928" s="183">
        <v>45926.597222222219</v>
      </c>
      <c r="N1928" s="183">
        <v>45930.623611111107</v>
      </c>
      <c r="O1928" s="8"/>
      <c r="P1928" s="8" t="s">
        <v>8318</v>
      </c>
      <c r="Q1928" s="8" t="s">
        <v>8318</v>
      </c>
      <c r="R1928" s="8" t="s">
        <v>6245</v>
      </c>
      <c r="S1928" s="8" t="s">
        <v>6245</v>
      </c>
      <c r="T1928" s="8" t="s">
        <v>6246</v>
      </c>
      <c r="U1928" s="8" t="s">
        <v>7731</v>
      </c>
      <c r="V1928" s="8" t="s">
        <v>13789</v>
      </c>
      <c r="W1928" s="8" t="s">
        <v>165</v>
      </c>
      <c r="X1928" s="8"/>
      <c r="Y1928" s="94" t="str">
        <f>VLOOKUP(D1928,TIPOLOGIA!A:F,6,0)</f>
        <v>TIPO I</v>
      </c>
      <c r="Z1928" s="94" t="str">
        <f>VLOOKUP(D1928,TIPOLOGIA!A:F,5,0)</f>
        <v>TERRESTRE</v>
      </c>
      <c r="AA1928" s="8" t="s">
        <v>578</v>
      </c>
      <c r="AB1928" s="8">
        <v>1</v>
      </c>
      <c r="AC1928" s="86">
        <f>IF(W1928="SOPORTE_TELEFÓNICO",'BASE LIQUIDACION REDEBAN 2025'!$B$19,IF(AND(W1928="VISITA_TÉCNICA",Y1928="TIPO II"),'BASE LIQUIDACION REDEBAN 2025'!$B$18,'BASE LIQUIDACION REDEBAN 2025'!$B$17))</f>
        <v>35779.500569199998</v>
      </c>
      <c r="AD1928" s="86">
        <v>0</v>
      </c>
      <c r="AE1928" s="86">
        <f t="shared" si="30"/>
        <v>35779.500569199998</v>
      </c>
      <c r="AG1928" s="78"/>
    </row>
    <row r="1929" spans="1:33" s="49" customFormat="1">
      <c r="A1929" s="8" t="s">
        <v>68</v>
      </c>
      <c r="B1929" s="94" t="str">
        <f>VLOOKUP(A1929,'CENTRO DE COSTOS'!A:D,4,FALSE)</f>
        <v>WILLIAM ASDRUBAL ROZO ROZO</v>
      </c>
      <c r="C1929" s="94" t="str">
        <f>VLOOKUP(A1929,'CENTRO DE COSTOS'!A:D,2,FALSE)</f>
        <v>0004-0004</v>
      </c>
      <c r="D1929" s="8">
        <v>11001</v>
      </c>
      <c r="E1929" s="8">
        <v>2812386</v>
      </c>
      <c r="F1929" s="8">
        <v>35879</v>
      </c>
      <c r="G1929" s="8" t="s">
        <v>6241</v>
      </c>
      <c r="H1929" s="8" t="s">
        <v>417</v>
      </c>
      <c r="I1929" s="8" t="s">
        <v>68</v>
      </c>
      <c r="J1929" s="8" t="s">
        <v>13790</v>
      </c>
      <c r="K1929" s="8" t="s">
        <v>160</v>
      </c>
      <c r="L1929" s="8" t="s">
        <v>13791</v>
      </c>
      <c r="M1929" s="183">
        <v>45930.336111111108</v>
      </c>
      <c r="N1929" s="183">
        <v>45930.630555555559</v>
      </c>
      <c r="O1929" s="8"/>
      <c r="P1929" s="8" t="s">
        <v>8318</v>
      </c>
      <c r="Q1929" s="8" t="s">
        <v>8318</v>
      </c>
      <c r="R1929" s="8" t="s">
        <v>6245</v>
      </c>
      <c r="S1929" s="8" t="s">
        <v>6245</v>
      </c>
      <c r="T1929" s="8" t="s">
        <v>6246</v>
      </c>
      <c r="U1929" s="8" t="s">
        <v>7731</v>
      </c>
      <c r="V1929" s="8" t="s">
        <v>13792</v>
      </c>
      <c r="W1929" s="8" t="s">
        <v>165</v>
      </c>
      <c r="X1929" s="8"/>
      <c r="Y1929" s="94" t="str">
        <f>VLOOKUP(D1929,TIPOLOGIA!A:F,6,0)</f>
        <v>TIPO I</v>
      </c>
      <c r="Z1929" s="94" t="str">
        <f>VLOOKUP(D1929,TIPOLOGIA!A:F,5,0)</f>
        <v>TERRESTRE</v>
      </c>
      <c r="AA1929" s="8" t="s">
        <v>6345</v>
      </c>
      <c r="AB1929" s="8">
        <v>1</v>
      </c>
      <c r="AC1929" s="86">
        <f>IF(W1929="SOPORTE_TELEFÓNICO",'BASE LIQUIDACION REDEBAN 2025'!$B$19,IF(AND(W1929="VISITA_TÉCNICA",Y1929="TIPO II"),'BASE LIQUIDACION REDEBAN 2025'!$B$18,'BASE LIQUIDACION REDEBAN 2025'!$B$17))</f>
        <v>35779.500569199998</v>
      </c>
      <c r="AD1929" s="86">
        <v>0</v>
      </c>
      <c r="AE1929" s="86">
        <f t="shared" si="30"/>
        <v>35779.500569199998</v>
      </c>
      <c r="AG1929" s="78"/>
    </row>
    <row r="1930" spans="1:33" s="49" customFormat="1">
      <c r="A1930" s="8" t="s">
        <v>90</v>
      </c>
      <c r="B1930" s="94" t="str">
        <f>VLOOKUP(A1930,'CENTRO DE COSTOS'!A:D,4,FALSE)</f>
        <v>JUAN SEBASTIÁN RÍOS CASTRILLÓN</v>
      </c>
      <c r="C1930" s="94" t="str">
        <f>VLOOKUP(A1930,'CENTRO DE COSTOS'!A:D,2,FALSE)</f>
        <v>0004-0005</v>
      </c>
      <c r="D1930" s="8">
        <v>5756</v>
      </c>
      <c r="E1930" s="8">
        <v>2795748</v>
      </c>
      <c r="F1930" s="8">
        <v>19476</v>
      </c>
      <c r="G1930" s="8" t="s">
        <v>6241</v>
      </c>
      <c r="H1930" s="8" t="s">
        <v>249</v>
      </c>
      <c r="I1930" s="8" t="s">
        <v>1778</v>
      </c>
      <c r="J1930" s="8" t="s">
        <v>13793</v>
      </c>
      <c r="K1930" s="8" t="s">
        <v>160</v>
      </c>
      <c r="L1930" s="8" t="s">
        <v>13794</v>
      </c>
      <c r="M1930" s="183">
        <v>45925.683333333327</v>
      </c>
      <c r="N1930" s="183">
        <v>45930.643750000003</v>
      </c>
      <c r="O1930" s="8"/>
      <c r="P1930" s="8" t="s">
        <v>8318</v>
      </c>
      <c r="Q1930" s="8" t="s">
        <v>8318</v>
      </c>
      <c r="R1930" s="8" t="s">
        <v>243</v>
      </c>
      <c r="S1930" s="8" t="s">
        <v>365</v>
      </c>
      <c r="T1930" s="8" t="s">
        <v>6246</v>
      </c>
      <c r="U1930" s="8" t="s">
        <v>7731</v>
      </c>
      <c r="V1930" s="8" t="s">
        <v>13795</v>
      </c>
      <c r="W1930" s="8" t="s">
        <v>8320</v>
      </c>
      <c r="X1930" s="8"/>
      <c r="Y1930" s="94" t="str">
        <f>VLOOKUP(D1930,TIPOLOGIA!A:F,6,0)</f>
        <v>TIPO III</v>
      </c>
      <c r="Z1930" s="94" t="str">
        <f>VLOOKUP(D1930,TIPOLOGIA!A:F,5,0)</f>
        <v>TERRESTRE</v>
      </c>
      <c r="AA1930" s="8" t="s">
        <v>674</v>
      </c>
      <c r="AB1930" s="8">
        <v>0</v>
      </c>
      <c r="AC1930" s="86">
        <f>IF(W1930="SOPORTE_TELEFÓNICO",'BASE LIQUIDACION REDEBAN 2025'!$B$19,IF(AND(W1930="VISITA_TÉCNICA",Y1930="TIPO II"),'BASE LIQUIDACION REDEBAN 2025'!$B$18,'BASE LIQUIDACION REDEBAN 2025'!$B$17))</f>
        <v>35779.500569199998</v>
      </c>
      <c r="AD1930" s="86">
        <v>0</v>
      </c>
      <c r="AE1930" s="86">
        <f t="shared" si="30"/>
        <v>35779.500569199998</v>
      </c>
      <c r="AG1930" s="78"/>
    </row>
    <row r="1931" spans="1:33" s="49" customFormat="1">
      <c r="A1931" s="8" t="s">
        <v>76</v>
      </c>
      <c r="B1931" s="94" t="str">
        <f>VLOOKUP(A1931,'CENTRO DE COSTOS'!A:D,4,FALSE)</f>
        <v>DIEGO FERNANDO HENAO CARDONA</v>
      </c>
      <c r="C1931" s="94" t="str">
        <f>VLOOKUP(A1931,'CENTRO DE COSTOS'!A:D,2,FALSE)</f>
        <v>0004-0003</v>
      </c>
      <c r="D1931" s="8">
        <v>76377</v>
      </c>
      <c r="E1931" s="8">
        <v>2793760</v>
      </c>
      <c r="F1931" s="8">
        <v>65268</v>
      </c>
      <c r="G1931" s="8" t="s">
        <v>6241</v>
      </c>
      <c r="H1931" s="8" t="s">
        <v>232</v>
      </c>
      <c r="I1931" s="8" t="s">
        <v>2555</v>
      </c>
      <c r="J1931" s="8" t="s">
        <v>13796</v>
      </c>
      <c r="K1931" s="8" t="s">
        <v>160</v>
      </c>
      <c r="L1931" s="8" t="s">
        <v>13797</v>
      </c>
      <c r="M1931" s="183">
        <v>45925.499305555553</v>
      </c>
      <c r="N1931" s="183">
        <v>45930.645138888889</v>
      </c>
      <c r="O1931" s="8"/>
      <c r="P1931" s="8" t="s">
        <v>8318</v>
      </c>
      <c r="Q1931" s="8" t="s">
        <v>8318</v>
      </c>
      <c r="R1931" s="8" t="s">
        <v>162</v>
      </c>
      <c r="S1931" s="8" t="s">
        <v>6245</v>
      </c>
      <c r="T1931" s="8" t="s">
        <v>6246</v>
      </c>
      <c r="U1931" s="8" t="s">
        <v>7731</v>
      </c>
      <c r="V1931" s="8" t="s">
        <v>13798</v>
      </c>
      <c r="W1931" s="8" t="s">
        <v>165</v>
      </c>
      <c r="X1931" s="8"/>
      <c r="Y1931" s="94" t="str">
        <f>VLOOKUP(D1931,TIPOLOGIA!A:F,6,0)</f>
        <v>TIPO II</v>
      </c>
      <c r="Z1931" s="94" t="str">
        <f>VLOOKUP(D1931,TIPOLOGIA!A:F,5,0)</f>
        <v>TERRESTRE</v>
      </c>
      <c r="AA1931" s="8" t="s">
        <v>521</v>
      </c>
      <c r="AB1931" s="8">
        <v>1</v>
      </c>
      <c r="AC1931" s="86">
        <f>IF(W1931="SOPORTE_TELEFÓNICO",'BASE LIQUIDACION REDEBAN 2025'!$B$19,IF(AND(W1931="VISITA_TÉCNICA",Y1931="TIPO II"),'BASE LIQUIDACION REDEBAN 2025'!$B$18,'BASE LIQUIDACION REDEBAN 2025'!$B$17))</f>
        <v>67654.12000000001</v>
      </c>
      <c r="AD1931" s="86">
        <v>0</v>
      </c>
      <c r="AE1931" s="86">
        <f t="shared" si="30"/>
        <v>67654.12000000001</v>
      </c>
      <c r="AG1931" s="78"/>
    </row>
    <row r="1932" spans="1:33" s="49" customFormat="1">
      <c r="A1932" s="8" t="s">
        <v>87</v>
      </c>
      <c r="B1932" s="94" t="str">
        <f>VLOOKUP(A1932,'CENTRO DE COSTOS'!A:D,4,FALSE)</f>
        <v>DIEGO FERNANDO HENAO CARDONA</v>
      </c>
      <c r="C1932" s="94" t="str">
        <f>VLOOKUP(A1932,'CENTRO DE COSTOS'!A:D,2,FALSE)</f>
        <v>0004-0002</v>
      </c>
      <c r="D1932" s="8">
        <v>17616</v>
      </c>
      <c r="E1932" s="8">
        <v>2792636</v>
      </c>
      <c r="F1932" s="8">
        <v>77175</v>
      </c>
      <c r="G1932" s="8" t="s">
        <v>6241</v>
      </c>
      <c r="H1932" s="8" t="s">
        <v>269</v>
      </c>
      <c r="I1932" s="8" t="s">
        <v>186</v>
      </c>
      <c r="J1932" s="8" t="s">
        <v>13799</v>
      </c>
      <c r="K1932" s="8" t="s">
        <v>160</v>
      </c>
      <c r="L1932" s="8" t="s">
        <v>13800</v>
      </c>
      <c r="M1932" s="183">
        <v>45925.421527777777</v>
      </c>
      <c r="N1932" s="183">
        <v>45930.647916666669</v>
      </c>
      <c r="O1932" s="8"/>
      <c r="P1932" s="8" t="s">
        <v>8318</v>
      </c>
      <c r="Q1932" s="8" t="s">
        <v>8318</v>
      </c>
      <c r="R1932" s="8" t="s">
        <v>243</v>
      </c>
      <c r="S1932" s="8" t="s">
        <v>244</v>
      </c>
      <c r="T1932" s="8" t="s">
        <v>6246</v>
      </c>
      <c r="U1932" s="8" t="s">
        <v>7731</v>
      </c>
      <c r="V1932" s="8" t="s">
        <v>13801</v>
      </c>
      <c r="W1932" s="8" t="s">
        <v>165</v>
      </c>
      <c r="X1932" s="8"/>
      <c r="Y1932" s="94" t="str">
        <f>VLOOKUP(D1932,TIPOLOGIA!A:F,6,0)</f>
        <v>TIPO II</v>
      </c>
      <c r="Z1932" s="94" t="str">
        <f>VLOOKUP(D1932,TIPOLOGIA!A:F,5,0)</f>
        <v>TERRESTRE</v>
      </c>
      <c r="AA1932" s="8" t="s">
        <v>1533</v>
      </c>
      <c r="AB1932" s="8">
        <v>1</v>
      </c>
      <c r="AC1932" s="86">
        <f>IF(W1932="SOPORTE_TELEFÓNICO",'BASE LIQUIDACION REDEBAN 2025'!$B$19,IF(AND(W1932="VISITA_TÉCNICA",Y1932="TIPO II"),'BASE LIQUIDACION REDEBAN 2025'!$B$18,'BASE LIQUIDACION REDEBAN 2025'!$B$17))</f>
        <v>67654.12000000001</v>
      </c>
      <c r="AD1932" s="86">
        <v>0</v>
      </c>
      <c r="AE1932" s="86">
        <f t="shared" si="30"/>
        <v>67654.12000000001</v>
      </c>
      <c r="AG1932" s="78"/>
    </row>
    <row r="1933" spans="1:33" s="49" customFormat="1">
      <c r="A1933" s="8" t="s">
        <v>76</v>
      </c>
      <c r="B1933" s="94" t="str">
        <f>VLOOKUP(A1933,'CENTRO DE COSTOS'!A:D,4,FALSE)</f>
        <v>DIEGO FERNANDO HENAO CARDONA</v>
      </c>
      <c r="C1933" s="94" t="str">
        <f>VLOOKUP(A1933,'CENTRO DE COSTOS'!A:D,2,FALSE)</f>
        <v>0004-0003</v>
      </c>
      <c r="D1933" s="8">
        <v>76001</v>
      </c>
      <c r="E1933" s="8">
        <v>2808967</v>
      </c>
      <c r="F1933" s="8">
        <v>81064</v>
      </c>
      <c r="G1933" s="8" t="s">
        <v>6241</v>
      </c>
      <c r="H1933" s="8" t="s">
        <v>232</v>
      </c>
      <c r="I1933" s="8" t="s">
        <v>76</v>
      </c>
      <c r="J1933" s="8" t="s">
        <v>13802</v>
      </c>
      <c r="K1933" s="8" t="s">
        <v>160</v>
      </c>
      <c r="L1933" s="8" t="s">
        <v>13803</v>
      </c>
      <c r="M1933" s="183">
        <v>45929.581250000003</v>
      </c>
      <c r="N1933" s="183">
        <v>45930.65625</v>
      </c>
      <c r="O1933" s="8"/>
      <c r="P1933" s="8" t="s">
        <v>8318</v>
      </c>
      <c r="Q1933" s="8" t="s">
        <v>8318</v>
      </c>
      <c r="R1933" s="8" t="s">
        <v>162</v>
      </c>
      <c r="S1933" s="8" t="s">
        <v>162</v>
      </c>
      <c r="T1933" s="8" t="s">
        <v>6246</v>
      </c>
      <c r="U1933" s="8" t="s">
        <v>7731</v>
      </c>
      <c r="V1933" s="8" t="s">
        <v>13804</v>
      </c>
      <c r="W1933" s="8" t="s">
        <v>165</v>
      </c>
      <c r="X1933" s="8"/>
      <c r="Y1933" s="94" t="str">
        <f>VLOOKUP(D1933,TIPOLOGIA!A:F,6,0)</f>
        <v>TIPO I</v>
      </c>
      <c r="Z1933" s="94" t="str">
        <f>VLOOKUP(D1933,TIPOLOGIA!A:F,5,0)</f>
        <v>TERRESTRE</v>
      </c>
      <c r="AA1933" s="8" t="s">
        <v>346</v>
      </c>
      <c r="AB1933" s="8">
        <v>1</v>
      </c>
      <c r="AC1933" s="86">
        <f>IF(W1933="SOPORTE_TELEFÓNICO",'BASE LIQUIDACION REDEBAN 2025'!$B$19,IF(AND(W1933="VISITA_TÉCNICA",Y1933="TIPO II"),'BASE LIQUIDACION REDEBAN 2025'!$B$18,'BASE LIQUIDACION REDEBAN 2025'!$B$17))</f>
        <v>35779.500569199998</v>
      </c>
      <c r="AD1933" s="86">
        <v>0</v>
      </c>
      <c r="AE1933" s="86">
        <f t="shared" si="30"/>
        <v>35779.500569199998</v>
      </c>
      <c r="AG1933" s="78"/>
    </row>
    <row r="1934" spans="1:33" s="49" customFormat="1">
      <c r="A1934" s="8" t="s">
        <v>68</v>
      </c>
      <c r="B1934" s="94" t="str">
        <f>VLOOKUP(A1934,'CENTRO DE COSTOS'!A:D,4,FALSE)</f>
        <v>WILLIAM ASDRUBAL ROZO ROZO</v>
      </c>
      <c r="C1934" s="94" t="str">
        <f>VLOOKUP(A1934,'CENTRO DE COSTOS'!A:D,2,FALSE)</f>
        <v>0004-0004</v>
      </c>
      <c r="D1934" s="8">
        <v>11001</v>
      </c>
      <c r="E1934" s="8">
        <v>2809213</v>
      </c>
      <c r="F1934" s="8">
        <v>79043</v>
      </c>
      <c r="G1934" s="8" t="s">
        <v>6241</v>
      </c>
      <c r="H1934" s="8" t="s">
        <v>417</v>
      </c>
      <c r="I1934" s="8" t="s">
        <v>68</v>
      </c>
      <c r="J1934" s="8" t="s">
        <v>9531</v>
      </c>
      <c r="K1934" s="8" t="s">
        <v>160</v>
      </c>
      <c r="L1934" s="8" t="s">
        <v>13805</v>
      </c>
      <c r="M1934" s="183">
        <v>45929.587500000001</v>
      </c>
      <c r="N1934" s="183">
        <v>45930.65902777778</v>
      </c>
      <c r="O1934" s="8"/>
      <c r="P1934" s="8" t="s">
        <v>8318</v>
      </c>
      <c r="Q1934" s="8" t="s">
        <v>8318</v>
      </c>
      <c r="R1934" s="8" t="s">
        <v>6245</v>
      </c>
      <c r="S1934" s="8" t="s">
        <v>6245</v>
      </c>
      <c r="T1934" s="8" t="s">
        <v>6246</v>
      </c>
      <c r="U1934" s="8" t="s">
        <v>7731</v>
      </c>
      <c r="V1934" s="8" t="s">
        <v>13806</v>
      </c>
      <c r="W1934" s="8" t="s">
        <v>165</v>
      </c>
      <c r="X1934" s="8"/>
      <c r="Y1934" s="94" t="str">
        <f>VLOOKUP(D1934,TIPOLOGIA!A:F,6,0)</f>
        <v>TIPO I</v>
      </c>
      <c r="Z1934" s="94" t="str">
        <f>VLOOKUP(D1934,TIPOLOGIA!A:F,5,0)</f>
        <v>TERRESTRE</v>
      </c>
      <c r="AA1934" s="8" t="s">
        <v>566</v>
      </c>
      <c r="AB1934" s="8">
        <v>1</v>
      </c>
      <c r="AC1934" s="86">
        <f>IF(W1934="SOPORTE_TELEFÓNICO",'BASE LIQUIDACION REDEBAN 2025'!$B$19,IF(AND(W1934="VISITA_TÉCNICA",Y1934="TIPO II"),'BASE LIQUIDACION REDEBAN 2025'!$B$18,'BASE LIQUIDACION REDEBAN 2025'!$B$17))</f>
        <v>35779.500569199998</v>
      </c>
      <c r="AD1934" s="86">
        <v>0</v>
      </c>
      <c r="AE1934" s="86">
        <f t="shared" si="30"/>
        <v>35779.500569199998</v>
      </c>
      <c r="AG1934" s="78"/>
    </row>
    <row r="1935" spans="1:33" s="49" customFormat="1">
      <c r="A1935" s="8" t="s">
        <v>98</v>
      </c>
      <c r="B1935" s="94" t="str">
        <f>VLOOKUP(A1935,'CENTRO DE COSTOS'!A:D,4,FALSE)</f>
        <v>MIGUEL JULIÁN HERNÁNDEZ GUARÍN</v>
      </c>
      <c r="C1935" s="94" t="str">
        <f>VLOOKUP(A1935,'CENTRO DE COSTOS'!A:D,2,FALSE)</f>
        <v>0004-0008</v>
      </c>
      <c r="D1935" s="8">
        <v>15001</v>
      </c>
      <c r="E1935" s="8">
        <v>2814003</v>
      </c>
      <c r="F1935" s="8">
        <v>80571</v>
      </c>
      <c r="G1935" s="8" t="s">
        <v>6241</v>
      </c>
      <c r="H1935" s="8" t="s">
        <v>406</v>
      </c>
      <c r="I1935" s="8" t="s">
        <v>98</v>
      </c>
      <c r="J1935" s="8" t="s">
        <v>9525</v>
      </c>
      <c r="K1935" s="8" t="s">
        <v>160</v>
      </c>
      <c r="L1935" s="8" t="s">
        <v>13807</v>
      </c>
      <c r="M1935" s="183">
        <v>45930.415277777778</v>
      </c>
      <c r="N1935" s="183">
        <v>45930.663194444453</v>
      </c>
      <c r="O1935" s="8"/>
      <c r="P1935" s="8" t="s">
        <v>8318</v>
      </c>
      <c r="Q1935" s="8" t="s">
        <v>8318</v>
      </c>
      <c r="R1935" s="8" t="s">
        <v>243</v>
      </c>
      <c r="S1935" s="8" t="s">
        <v>244</v>
      </c>
      <c r="T1935" s="8" t="s">
        <v>6246</v>
      </c>
      <c r="U1935" s="8" t="s">
        <v>7731</v>
      </c>
      <c r="V1935" s="8" t="s">
        <v>13808</v>
      </c>
      <c r="W1935" s="8" t="s">
        <v>165</v>
      </c>
      <c r="X1935" s="8"/>
      <c r="Y1935" s="94" t="str">
        <f>VLOOKUP(D1935,TIPOLOGIA!A:F,6,0)</f>
        <v>TIPO I</v>
      </c>
      <c r="Z1935" s="94" t="str">
        <f>VLOOKUP(D1935,TIPOLOGIA!A:F,5,0)</f>
        <v>TERRESTRE</v>
      </c>
      <c r="AA1935" s="8" t="s">
        <v>841</v>
      </c>
      <c r="AB1935" s="8">
        <v>1</v>
      </c>
      <c r="AC1935" s="86">
        <f>IF(W1935="SOPORTE_TELEFÓNICO",'BASE LIQUIDACION REDEBAN 2025'!$B$19,IF(AND(W1935="VISITA_TÉCNICA",Y1935="TIPO II"),'BASE LIQUIDACION REDEBAN 2025'!$B$18,'BASE LIQUIDACION REDEBAN 2025'!$B$17))</f>
        <v>35779.500569199998</v>
      </c>
      <c r="AD1935" s="86">
        <v>0</v>
      </c>
      <c r="AE1935" s="86">
        <f t="shared" si="30"/>
        <v>35779.500569199998</v>
      </c>
      <c r="AG1935" s="78"/>
    </row>
    <row r="1936" spans="1:33" s="49" customFormat="1">
      <c r="A1936" s="8" t="s">
        <v>91</v>
      </c>
      <c r="B1936" s="94" t="str">
        <f>VLOOKUP(A1936,'CENTRO DE COSTOS'!A:D,4,FALSE)</f>
        <v>JOSE MAURICIO HERNANDEZ ROJAS</v>
      </c>
      <c r="C1936" s="94" t="str">
        <f>VLOOKUP(A1936,'CENTRO DE COSTOS'!A:D,2,FALSE)</f>
        <v>0004-0001</v>
      </c>
      <c r="D1936" s="8">
        <v>23417</v>
      </c>
      <c r="E1936" s="8">
        <v>2787558</v>
      </c>
      <c r="F1936" s="8">
        <v>80531</v>
      </c>
      <c r="G1936" s="8" t="s">
        <v>6241</v>
      </c>
      <c r="H1936" s="8" t="s">
        <v>193</v>
      </c>
      <c r="I1936" s="8" t="s">
        <v>3685</v>
      </c>
      <c r="J1936" s="8" t="s">
        <v>13809</v>
      </c>
      <c r="K1936" s="8" t="s">
        <v>160</v>
      </c>
      <c r="L1936" s="8" t="s">
        <v>13810</v>
      </c>
      <c r="M1936" s="183">
        <v>45924.484027777777</v>
      </c>
      <c r="N1936" s="183">
        <v>45930.674305555563</v>
      </c>
      <c r="O1936" s="8"/>
      <c r="P1936" s="8" t="s">
        <v>8318</v>
      </c>
      <c r="Q1936" s="8" t="s">
        <v>8318</v>
      </c>
      <c r="R1936" s="8" t="s">
        <v>162</v>
      </c>
      <c r="S1936" s="8" t="s">
        <v>162</v>
      </c>
      <c r="T1936" s="8" t="s">
        <v>6246</v>
      </c>
      <c r="U1936" s="8" t="s">
        <v>7731</v>
      </c>
      <c r="V1936" s="8" t="s">
        <v>13811</v>
      </c>
      <c r="W1936" s="8" t="s">
        <v>165</v>
      </c>
      <c r="X1936" s="8"/>
      <c r="Y1936" s="94" t="str">
        <f>VLOOKUP(D1936,TIPOLOGIA!A:F,6,0)</f>
        <v>TIPO II</v>
      </c>
      <c r="Z1936" s="94" t="str">
        <f>VLOOKUP(D1936,TIPOLOGIA!A:F,5,0)</f>
        <v>TERRESTRE</v>
      </c>
      <c r="AA1936" s="8" t="s">
        <v>198</v>
      </c>
      <c r="AB1936" s="8">
        <v>1</v>
      </c>
      <c r="AC1936" s="86">
        <f>IF(W1936="SOPORTE_TELEFÓNICO",'BASE LIQUIDACION REDEBAN 2025'!$B$19,IF(AND(W1936="VISITA_TÉCNICA",Y1936="TIPO II"),'BASE LIQUIDACION REDEBAN 2025'!$B$18,'BASE LIQUIDACION REDEBAN 2025'!$B$17))</f>
        <v>67654.12000000001</v>
      </c>
      <c r="AD1936" s="86">
        <v>0</v>
      </c>
      <c r="AE1936" s="86">
        <f t="shared" si="30"/>
        <v>67654.12000000001</v>
      </c>
      <c r="AG1936" s="78"/>
    </row>
    <row r="1937" spans="1:33" s="49" customFormat="1">
      <c r="A1937" s="8" t="s">
        <v>72</v>
      </c>
      <c r="B1937" s="94" t="str">
        <f>VLOOKUP(A1937,'CENTRO DE COSTOS'!A:D,4,FALSE)</f>
        <v>MIGUEL JULIÁN HERNÁNDEZ GUARÍN</v>
      </c>
      <c r="C1937" s="94" t="str">
        <f>VLOOKUP(A1937,'CENTRO DE COSTOS'!A:D,2,FALSE)</f>
        <v>0004-0008</v>
      </c>
      <c r="D1937" s="8">
        <v>68547</v>
      </c>
      <c r="E1937" s="8">
        <v>2808614</v>
      </c>
      <c r="F1937" s="8">
        <v>59644</v>
      </c>
      <c r="G1937" s="8" t="s">
        <v>6241</v>
      </c>
      <c r="H1937" s="8" t="s">
        <v>224</v>
      </c>
      <c r="I1937" s="8" t="s">
        <v>743</v>
      </c>
      <c r="J1937" s="8" t="s">
        <v>13812</v>
      </c>
      <c r="K1937" s="8" t="s">
        <v>160</v>
      </c>
      <c r="L1937" s="8" t="s">
        <v>13813</v>
      </c>
      <c r="M1937" s="183">
        <v>45929.518750000003</v>
      </c>
      <c r="N1937" s="183">
        <v>45930.676388888889</v>
      </c>
      <c r="O1937" s="8"/>
      <c r="P1937" s="8" t="s">
        <v>8318</v>
      </c>
      <c r="Q1937" s="8" t="s">
        <v>8318</v>
      </c>
      <c r="R1937" s="8" t="s">
        <v>6245</v>
      </c>
      <c r="S1937" s="8" t="s">
        <v>6245</v>
      </c>
      <c r="T1937" s="8" t="s">
        <v>6246</v>
      </c>
      <c r="U1937" s="8" t="s">
        <v>7731</v>
      </c>
      <c r="V1937" s="8" t="s">
        <v>13814</v>
      </c>
      <c r="W1937" s="8" t="s">
        <v>165</v>
      </c>
      <c r="X1937" s="8"/>
      <c r="Y1937" s="94" t="str">
        <f>VLOOKUP(D1937,TIPOLOGIA!A:F,6,0)</f>
        <v>TIPO II</v>
      </c>
      <c r="Z1937" s="94" t="str">
        <f>VLOOKUP(D1937,TIPOLOGIA!A:F,5,0)</f>
        <v>TERRESTRE</v>
      </c>
      <c r="AA1937" s="8" t="s">
        <v>1400</v>
      </c>
      <c r="AB1937" s="8">
        <v>1</v>
      </c>
      <c r="AC1937" s="86">
        <f>IF(W1937="SOPORTE_TELEFÓNICO",'BASE LIQUIDACION REDEBAN 2025'!$B$19,IF(AND(W1937="VISITA_TÉCNICA",Y1937="TIPO II"),'BASE LIQUIDACION REDEBAN 2025'!$B$18,'BASE LIQUIDACION REDEBAN 2025'!$B$17))</f>
        <v>67654.12000000001</v>
      </c>
      <c r="AD1937" s="86">
        <v>0</v>
      </c>
      <c r="AE1937" s="86">
        <f t="shared" si="30"/>
        <v>67654.12000000001</v>
      </c>
      <c r="AG1937" s="78"/>
    </row>
    <row r="1938" spans="1:33" s="49" customFormat="1">
      <c r="A1938" s="8" t="s">
        <v>91</v>
      </c>
      <c r="B1938" s="94" t="str">
        <f>VLOOKUP(A1938,'CENTRO DE COSTOS'!A:D,4,FALSE)</f>
        <v>JOSE MAURICIO HERNANDEZ ROJAS</v>
      </c>
      <c r="C1938" s="94" t="str">
        <f>VLOOKUP(A1938,'CENTRO DE COSTOS'!A:D,2,FALSE)</f>
        <v>0004-0001</v>
      </c>
      <c r="D1938" s="8">
        <v>23675</v>
      </c>
      <c r="E1938" s="8">
        <v>2798572</v>
      </c>
      <c r="F1938" s="8">
        <v>78851</v>
      </c>
      <c r="G1938" s="8" t="s">
        <v>6241</v>
      </c>
      <c r="H1938" s="8" t="s">
        <v>193</v>
      </c>
      <c r="I1938" s="8" t="s">
        <v>8811</v>
      </c>
      <c r="J1938" s="8" t="s">
        <v>13815</v>
      </c>
      <c r="K1938" s="8" t="s">
        <v>160</v>
      </c>
      <c r="L1938" s="8" t="s">
        <v>13816</v>
      </c>
      <c r="M1938" s="183">
        <v>45926.422222222223</v>
      </c>
      <c r="N1938" s="183">
        <v>45930.678472222222</v>
      </c>
      <c r="O1938" s="8"/>
      <c r="P1938" s="8" t="s">
        <v>8318</v>
      </c>
      <c r="Q1938" s="8" t="s">
        <v>8318</v>
      </c>
      <c r="R1938" s="8" t="s">
        <v>243</v>
      </c>
      <c r="S1938" s="8" t="s">
        <v>244</v>
      </c>
      <c r="T1938" s="8" t="s">
        <v>6246</v>
      </c>
      <c r="U1938" s="8" t="s">
        <v>7731</v>
      </c>
      <c r="V1938" s="8" t="s">
        <v>13817</v>
      </c>
      <c r="W1938" s="8" t="s">
        <v>165</v>
      </c>
      <c r="X1938" s="8"/>
      <c r="Y1938" s="94" t="str">
        <f>VLOOKUP(D1938,TIPOLOGIA!A:F,6,0)</f>
        <v>TIPO II</v>
      </c>
      <c r="Z1938" s="94" t="str">
        <f>VLOOKUP(D1938,TIPOLOGIA!A:F,5,0)</f>
        <v>TERRESTRE</v>
      </c>
      <c r="AA1938" s="8" t="s">
        <v>198</v>
      </c>
      <c r="AB1938" s="8">
        <v>1</v>
      </c>
      <c r="AC1938" s="86">
        <f>IF(W1938="SOPORTE_TELEFÓNICO",'BASE LIQUIDACION REDEBAN 2025'!$B$19,IF(AND(W1938="VISITA_TÉCNICA",Y1938="TIPO II"),'BASE LIQUIDACION REDEBAN 2025'!$B$18,'BASE LIQUIDACION REDEBAN 2025'!$B$17))</f>
        <v>67654.12000000001</v>
      </c>
      <c r="AD1938" s="86">
        <v>0</v>
      </c>
      <c r="AE1938" s="86">
        <f t="shared" si="30"/>
        <v>67654.12000000001</v>
      </c>
      <c r="AG1938" s="78"/>
    </row>
    <row r="1939" spans="1:33" s="49" customFormat="1">
      <c r="A1939" s="8" t="s">
        <v>86</v>
      </c>
      <c r="B1939" s="94" t="str">
        <f>VLOOKUP(A1939,'CENTRO DE COSTOS'!A:D,4,FALSE)</f>
        <v>KEVIN ALEXIS CORZO BUSTOS</v>
      </c>
      <c r="C1939" s="94" t="str">
        <f>VLOOKUP(A1939,'CENTRO DE COSTOS'!A:D,2,FALSE)</f>
        <v>0004-0007</v>
      </c>
      <c r="D1939" s="8">
        <v>73616</v>
      </c>
      <c r="E1939" s="8">
        <v>2791684</v>
      </c>
      <c r="F1939" s="8">
        <v>28327</v>
      </c>
      <c r="G1939" s="8" t="s">
        <v>6241</v>
      </c>
      <c r="H1939" s="8" t="s">
        <v>494</v>
      </c>
      <c r="I1939" s="8" t="s">
        <v>6941</v>
      </c>
      <c r="J1939" s="8" t="s">
        <v>13818</v>
      </c>
      <c r="K1939" s="8" t="s">
        <v>160</v>
      </c>
      <c r="L1939" s="8" t="s">
        <v>13819</v>
      </c>
      <c r="M1939" s="183">
        <v>45925.371527777781</v>
      </c>
      <c r="N1939" s="183">
        <v>45930.678472222222</v>
      </c>
      <c r="O1939" s="8"/>
      <c r="P1939" s="8" t="s">
        <v>8318</v>
      </c>
      <c r="Q1939" s="8" t="s">
        <v>8318</v>
      </c>
      <c r="R1939" s="8" t="s">
        <v>6245</v>
      </c>
      <c r="S1939" s="8" t="s">
        <v>6245</v>
      </c>
      <c r="T1939" s="8" t="s">
        <v>6246</v>
      </c>
      <c r="U1939" s="8" t="s">
        <v>7731</v>
      </c>
      <c r="V1939" s="8" t="s">
        <v>13820</v>
      </c>
      <c r="W1939" s="8" t="s">
        <v>8320</v>
      </c>
      <c r="X1939" s="8"/>
      <c r="Y1939" s="94" t="str">
        <f>VLOOKUP(D1939,TIPOLOGIA!A:F,6,0)</f>
        <v>TIPO IV</v>
      </c>
      <c r="Z1939" s="94" t="str">
        <f>VLOOKUP(D1939,TIPOLOGIA!A:F,5,0)</f>
        <v>TERRESTRE</v>
      </c>
      <c r="AA1939" s="8" t="s">
        <v>498</v>
      </c>
      <c r="AB1939" s="8">
        <v>0</v>
      </c>
      <c r="AC1939" s="86">
        <f>IF(W1939="SOPORTE_TELEFÓNICO",'BASE LIQUIDACION REDEBAN 2025'!$B$19,IF(AND(W1939="VISITA_TÉCNICA",Y1939="TIPO II"),'BASE LIQUIDACION REDEBAN 2025'!$B$18,'BASE LIQUIDACION REDEBAN 2025'!$B$17))</f>
        <v>35779.500569199998</v>
      </c>
      <c r="AD1939" s="86">
        <v>0</v>
      </c>
      <c r="AE1939" s="86">
        <f t="shared" si="30"/>
        <v>35779.500569199998</v>
      </c>
      <c r="AG1939" s="78"/>
    </row>
    <row r="1940" spans="1:33" s="49" customFormat="1">
      <c r="A1940" s="8" t="s">
        <v>99</v>
      </c>
      <c r="B1940" s="94" t="str">
        <f>VLOOKUP(A1940,'CENTRO DE COSTOS'!A:D,4,FALSE)</f>
        <v>JOSE MAURICIO HERNANDEZ ROJAS</v>
      </c>
      <c r="C1940" s="94" t="str">
        <f>VLOOKUP(A1940,'CENTRO DE COSTOS'!A:D,2,FALSE)</f>
        <v>0004-0001</v>
      </c>
      <c r="D1940" s="8">
        <v>20001</v>
      </c>
      <c r="E1940" s="8">
        <v>2807253</v>
      </c>
      <c r="F1940" s="8">
        <v>26814</v>
      </c>
      <c r="G1940" s="8" t="s">
        <v>6241</v>
      </c>
      <c r="H1940" s="8" t="s">
        <v>596</v>
      </c>
      <c r="I1940" s="8" t="s">
        <v>99</v>
      </c>
      <c r="J1940" s="8" t="s">
        <v>1520</v>
      </c>
      <c r="K1940" s="8" t="s">
        <v>160</v>
      </c>
      <c r="L1940" s="8" t="s">
        <v>13821</v>
      </c>
      <c r="M1940" s="183">
        <v>45929.443749999999</v>
      </c>
      <c r="N1940" s="183">
        <v>45930.679861111108</v>
      </c>
      <c r="O1940" s="8"/>
      <c r="P1940" s="8" t="s">
        <v>8318</v>
      </c>
      <c r="Q1940" s="8" t="s">
        <v>8318</v>
      </c>
      <c r="R1940" s="8" t="s">
        <v>6245</v>
      </c>
      <c r="S1940" s="8" t="s">
        <v>6245</v>
      </c>
      <c r="T1940" s="8" t="s">
        <v>6246</v>
      </c>
      <c r="U1940" s="8" t="s">
        <v>7731</v>
      </c>
      <c r="V1940" s="8" t="s">
        <v>13822</v>
      </c>
      <c r="W1940" s="8" t="s">
        <v>165</v>
      </c>
      <c r="X1940" s="8"/>
      <c r="Y1940" s="94" t="str">
        <f>VLOOKUP(D1940,TIPOLOGIA!A:F,6,0)</f>
        <v>TIPO I</v>
      </c>
      <c r="Z1940" s="94" t="str">
        <f>VLOOKUP(D1940,TIPOLOGIA!A:F,5,0)</f>
        <v>TERRESTRE</v>
      </c>
      <c r="AA1940" s="8" t="s">
        <v>600</v>
      </c>
      <c r="AB1940" s="8">
        <v>1</v>
      </c>
      <c r="AC1940" s="86">
        <f>IF(W1940="SOPORTE_TELEFÓNICO",'BASE LIQUIDACION REDEBAN 2025'!$B$19,IF(AND(W1940="VISITA_TÉCNICA",Y1940="TIPO II"),'BASE LIQUIDACION REDEBAN 2025'!$B$18,'BASE LIQUIDACION REDEBAN 2025'!$B$17))</f>
        <v>35779.500569199998</v>
      </c>
      <c r="AD1940" s="86">
        <v>0</v>
      </c>
      <c r="AE1940" s="86">
        <f t="shared" si="30"/>
        <v>35779.500569199998</v>
      </c>
      <c r="AG1940" s="78"/>
    </row>
    <row r="1941" spans="1:33" s="49" customFormat="1">
      <c r="A1941" s="8" t="s">
        <v>99</v>
      </c>
      <c r="B1941" s="94" t="str">
        <f>VLOOKUP(A1941,'CENTRO DE COSTOS'!A:D,4,FALSE)</f>
        <v>JOSE MAURICIO HERNANDEZ ROJAS</v>
      </c>
      <c r="C1941" s="94" t="str">
        <f>VLOOKUP(A1941,'CENTRO DE COSTOS'!A:D,2,FALSE)</f>
        <v>0004-0001</v>
      </c>
      <c r="D1941" s="8">
        <v>20001</v>
      </c>
      <c r="E1941" s="8">
        <v>2803100</v>
      </c>
      <c r="F1941" s="8">
        <v>49874</v>
      </c>
      <c r="G1941" s="8" t="s">
        <v>6241</v>
      </c>
      <c r="H1941" s="8" t="s">
        <v>596</v>
      </c>
      <c r="I1941" s="8" t="s">
        <v>99</v>
      </c>
      <c r="J1941" s="8" t="s">
        <v>13823</v>
      </c>
      <c r="K1941" s="8" t="s">
        <v>160</v>
      </c>
      <c r="L1941" s="8" t="s">
        <v>13824</v>
      </c>
      <c r="M1941" s="183">
        <v>45927.45208333333</v>
      </c>
      <c r="N1941" s="183">
        <v>45930.679861111108</v>
      </c>
      <c r="O1941" s="8"/>
      <c r="P1941" s="8" t="s">
        <v>8318</v>
      </c>
      <c r="Q1941" s="8" t="s">
        <v>8318</v>
      </c>
      <c r="R1941" s="8" t="s">
        <v>162</v>
      </c>
      <c r="S1941" s="8" t="s">
        <v>6245</v>
      </c>
      <c r="T1941" s="8" t="s">
        <v>6246</v>
      </c>
      <c r="U1941" s="8" t="s">
        <v>7731</v>
      </c>
      <c r="V1941" s="8" t="s">
        <v>13825</v>
      </c>
      <c r="W1941" s="8" t="s">
        <v>165</v>
      </c>
      <c r="X1941" s="8"/>
      <c r="Y1941" s="94" t="str">
        <f>VLOOKUP(D1941,TIPOLOGIA!A:F,6,0)</f>
        <v>TIPO I</v>
      </c>
      <c r="Z1941" s="94" t="str">
        <f>VLOOKUP(D1941,TIPOLOGIA!A:F,5,0)</f>
        <v>TERRESTRE</v>
      </c>
      <c r="AA1941" s="8" t="s">
        <v>600</v>
      </c>
      <c r="AB1941" s="8">
        <v>1</v>
      </c>
      <c r="AC1941" s="86">
        <f>IF(W1941="SOPORTE_TELEFÓNICO",'BASE LIQUIDACION REDEBAN 2025'!$B$19,IF(AND(W1941="VISITA_TÉCNICA",Y1941="TIPO II"),'BASE LIQUIDACION REDEBAN 2025'!$B$18,'BASE LIQUIDACION REDEBAN 2025'!$B$17))</f>
        <v>35779.500569199998</v>
      </c>
      <c r="AD1941" s="86">
        <v>0</v>
      </c>
      <c r="AE1941" s="86">
        <f t="shared" si="30"/>
        <v>35779.500569199998</v>
      </c>
      <c r="AG1941" s="78"/>
    </row>
    <row r="1942" spans="1:33" s="49" customFormat="1">
      <c r="A1942" s="8" t="s">
        <v>93</v>
      </c>
      <c r="B1942" s="94" t="str">
        <f>VLOOKUP(A1942,'CENTRO DE COSTOS'!A:D,4,FALSE)</f>
        <v>DIEGO FERNANDO HENAO CARDONA</v>
      </c>
      <c r="C1942" s="94" t="str">
        <f>VLOOKUP(A1942,'CENTRO DE COSTOS'!A:D,2,FALSE)</f>
        <v>0004-0003</v>
      </c>
      <c r="D1942" s="8">
        <v>52540</v>
      </c>
      <c r="E1942" s="8">
        <v>2802989</v>
      </c>
      <c r="F1942" s="8">
        <v>61222</v>
      </c>
      <c r="G1942" s="8" t="s">
        <v>6241</v>
      </c>
      <c r="H1942" s="8" t="s">
        <v>157</v>
      </c>
      <c r="I1942" s="8" t="s">
        <v>2257</v>
      </c>
      <c r="J1942" s="8" t="s">
        <v>13826</v>
      </c>
      <c r="K1942" s="8" t="s">
        <v>160</v>
      </c>
      <c r="L1942" s="8" t="s">
        <v>13827</v>
      </c>
      <c r="M1942" s="183">
        <v>45929.333333333343</v>
      </c>
      <c r="N1942" s="183">
        <v>45930.686111111107</v>
      </c>
      <c r="O1942" s="8"/>
      <c r="P1942" s="8" t="s">
        <v>8318</v>
      </c>
      <c r="Q1942" s="8" t="s">
        <v>8318</v>
      </c>
      <c r="R1942" s="8" t="s">
        <v>162</v>
      </c>
      <c r="S1942" s="8" t="s">
        <v>6245</v>
      </c>
      <c r="T1942" s="8" t="s">
        <v>6246</v>
      </c>
      <c r="U1942" s="8" t="s">
        <v>7731</v>
      </c>
      <c r="V1942" s="8" t="s">
        <v>13828</v>
      </c>
      <c r="W1942" s="8" t="s">
        <v>8320</v>
      </c>
      <c r="X1942" s="8"/>
      <c r="Y1942" s="94" t="str">
        <f>VLOOKUP(D1942,TIPOLOGIA!A:F,6,0)</f>
        <v>TIPO IV</v>
      </c>
      <c r="Z1942" s="94" t="str">
        <f>VLOOKUP(D1942,TIPOLOGIA!A:F,5,0)</f>
        <v>TERRESTRE</v>
      </c>
      <c r="AA1942" s="8" t="s">
        <v>851</v>
      </c>
      <c r="AB1942" s="8">
        <v>0</v>
      </c>
      <c r="AC1942" s="86">
        <f>IF(W1942="SOPORTE_TELEFÓNICO",'BASE LIQUIDACION REDEBAN 2025'!$B$19,IF(AND(W1942="VISITA_TÉCNICA",Y1942="TIPO II"),'BASE LIQUIDACION REDEBAN 2025'!$B$18,'BASE LIQUIDACION REDEBAN 2025'!$B$17))</f>
        <v>35779.500569199998</v>
      </c>
      <c r="AD1942" s="86">
        <v>0</v>
      </c>
      <c r="AE1942" s="86">
        <f t="shared" si="30"/>
        <v>35779.500569199998</v>
      </c>
      <c r="AG1942" s="78"/>
    </row>
    <row r="1943" spans="1:33" s="49" customFormat="1">
      <c r="A1943" s="8" t="s">
        <v>92</v>
      </c>
      <c r="B1943" s="94" t="str">
        <f>VLOOKUP(A1943,'CENTRO DE COSTOS'!A:D,4,FALSE)</f>
        <v>KEVIN ALEXIS CORZO BUSTOS</v>
      </c>
      <c r="C1943" s="94" t="str">
        <f>VLOOKUP(A1943,'CENTRO DE COSTOS'!A:D,2,FALSE)</f>
        <v>0004-0007</v>
      </c>
      <c r="D1943" s="8">
        <v>41298</v>
      </c>
      <c r="E1943" s="8">
        <v>2803357</v>
      </c>
      <c r="F1943" s="8">
        <v>79890</v>
      </c>
      <c r="G1943" s="8" t="s">
        <v>6241</v>
      </c>
      <c r="H1943" s="8" t="s">
        <v>430</v>
      </c>
      <c r="I1943" s="8" t="s">
        <v>971</v>
      </c>
      <c r="J1943" s="8" t="s">
        <v>8722</v>
      </c>
      <c r="K1943" s="8" t="s">
        <v>160</v>
      </c>
      <c r="L1943" s="8" t="s">
        <v>13829</v>
      </c>
      <c r="M1943" s="183">
        <v>45929.333333333343</v>
      </c>
      <c r="N1943" s="183">
        <v>45930.695138888892</v>
      </c>
      <c r="O1943" s="8"/>
      <c r="P1943" s="8" t="s">
        <v>8318</v>
      </c>
      <c r="Q1943" s="8" t="s">
        <v>8318</v>
      </c>
      <c r="R1943" s="8" t="s">
        <v>243</v>
      </c>
      <c r="S1943" s="8" t="s">
        <v>244</v>
      </c>
      <c r="T1943" s="8" t="s">
        <v>6246</v>
      </c>
      <c r="U1943" s="8" t="s">
        <v>7731</v>
      </c>
      <c r="V1943" s="8" t="s">
        <v>13830</v>
      </c>
      <c r="W1943" s="8" t="s">
        <v>8320</v>
      </c>
      <c r="X1943" s="8"/>
      <c r="Y1943" s="94" t="str">
        <f>VLOOKUP(D1943,TIPOLOGIA!A:F,6,0)</f>
        <v>TIPO III</v>
      </c>
      <c r="Z1943" s="94" t="str">
        <f>VLOOKUP(D1943,TIPOLOGIA!A:F,5,0)</f>
        <v>TERRESTRE</v>
      </c>
      <c r="AA1943" s="8"/>
      <c r="AB1943" s="8">
        <v>0</v>
      </c>
      <c r="AC1943" s="86">
        <f>IF(W1943="SOPORTE_TELEFÓNICO",'BASE LIQUIDACION REDEBAN 2025'!$B$19,IF(AND(W1943="VISITA_TÉCNICA",Y1943="TIPO II"),'BASE LIQUIDACION REDEBAN 2025'!$B$18,'BASE LIQUIDACION REDEBAN 2025'!$B$17))</f>
        <v>35779.500569199998</v>
      </c>
      <c r="AD1943" s="86">
        <v>0</v>
      </c>
      <c r="AE1943" s="86">
        <f t="shared" si="30"/>
        <v>35779.500569199998</v>
      </c>
      <c r="AG1943" s="78"/>
    </row>
    <row r="1944" spans="1:33" s="49" customFormat="1">
      <c r="A1944" s="8" t="s">
        <v>91</v>
      </c>
      <c r="B1944" s="94" t="str">
        <f>VLOOKUP(A1944,'CENTRO DE COSTOS'!A:D,4,FALSE)</f>
        <v>JOSE MAURICIO HERNANDEZ ROJAS</v>
      </c>
      <c r="C1944" s="94" t="str">
        <f>VLOOKUP(A1944,'CENTRO DE COSTOS'!A:D,2,FALSE)</f>
        <v>0004-0001</v>
      </c>
      <c r="D1944" s="8">
        <v>23660</v>
      </c>
      <c r="E1944" s="8">
        <v>2791619</v>
      </c>
      <c r="F1944" s="8">
        <v>54320</v>
      </c>
      <c r="G1944" s="8" t="s">
        <v>6241</v>
      </c>
      <c r="H1944" s="8" t="s">
        <v>193</v>
      </c>
      <c r="I1944" s="8" t="s">
        <v>1091</v>
      </c>
      <c r="J1944" s="8" t="s">
        <v>13831</v>
      </c>
      <c r="K1944" s="8" t="s">
        <v>160</v>
      </c>
      <c r="L1944" s="8" t="s">
        <v>13832</v>
      </c>
      <c r="M1944" s="183">
        <v>45925.357638888891</v>
      </c>
      <c r="N1944" s="183">
        <v>45930.70416666667</v>
      </c>
      <c r="O1944" s="8"/>
      <c r="P1944" s="8" t="s">
        <v>8318</v>
      </c>
      <c r="Q1944" s="8" t="s">
        <v>8318</v>
      </c>
      <c r="R1944" s="8" t="s">
        <v>243</v>
      </c>
      <c r="S1944" s="8" t="s">
        <v>244</v>
      </c>
      <c r="T1944" s="8" t="s">
        <v>6246</v>
      </c>
      <c r="U1944" s="8" t="s">
        <v>7731</v>
      </c>
      <c r="V1944" s="8" t="s">
        <v>13833</v>
      </c>
      <c r="W1944" s="8" t="s">
        <v>165</v>
      </c>
      <c r="X1944" s="8"/>
      <c r="Y1944" s="94" t="str">
        <f>VLOOKUP(D1944,TIPOLOGIA!A:F,6,0)</f>
        <v>TIPO II</v>
      </c>
      <c r="Z1944" s="94" t="str">
        <f>VLOOKUP(D1944,TIPOLOGIA!A:F,5,0)</f>
        <v>TERRESTRE</v>
      </c>
      <c r="AA1944" s="8" t="s">
        <v>1493</v>
      </c>
      <c r="AB1944" s="8">
        <v>1</v>
      </c>
      <c r="AC1944" s="86">
        <f>IF(W1944="SOPORTE_TELEFÓNICO",'BASE LIQUIDACION REDEBAN 2025'!$B$19,IF(AND(W1944="VISITA_TÉCNICA",Y1944="TIPO II"),'BASE LIQUIDACION REDEBAN 2025'!$B$18,'BASE LIQUIDACION REDEBAN 2025'!$B$17))</f>
        <v>67654.12000000001</v>
      </c>
      <c r="AD1944" s="86">
        <v>0</v>
      </c>
      <c r="AE1944" s="86">
        <f t="shared" si="30"/>
        <v>67654.12000000001</v>
      </c>
      <c r="AG1944" s="78"/>
    </row>
    <row r="1945" spans="1:33" s="49" customFormat="1">
      <c r="A1945" s="8" t="s">
        <v>91</v>
      </c>
      <c r="B1945" s="94" t="str">
        <f>VLOOKUP(A1945,'CENTRO DE COSTOS'!A:D,4,FALSE)</f>
        <v>JOSE MAURICIO HERNANDEZ ROJAS</v>
      </c>
      <c r="C1945" s="94" t="str">
        <f>VLOOKUP(A1945,'CENTRO DE COSTOS'!A:D,2,FALSE)</f>
        <v>0004-0001</v>
      </c>
      <c r="D1945" s="8">
        <v>23675</v>
      </c>
      <c r="E1945" s="8">
        <v>2795704</v>
      </c>
      <c r="F1945" s="8">
        <v>64435</v>
      </c>
      <c r="G1945" s="8" t="s">
        <v>6241</v>
      </c>
      <c r="H1945" s="8" t="s">
        <v>193</v>
      </c>
      <c r="I1945" s="8" t="s">
        <v>8811</v>
      </c>
      <c r="J1945" s="8" t="s">
        <v>13834</v>
      </c>
      <c r="K1945" s="8" t="s">
        <v>160</v>
      </c>
      <c r="L1945" s="8" t="s">
        <v>13835</v>
      </c>
      <c r="M1945" s="183">
        <v>45925.676388888889</v>
      </c>
      <c r="N1945" s="183">
        <v>45930.706250000003</v>
      </c>
      <c r="O1945" s="8"/>
      <c r="P1945" s="8" t="s">
        <v>8318</v>
      </c>
      <c r="Q1945" s="8" t="s">
        <v>8318</v>
      </c>
      <c r="R1945" s="8" t="s">
        <v>6245</v>
      </c>
      <c r="S1945" s="8" t="s">
        <v>6245</v>
      </c>
      <c r="T1945" s="8" t="s">
        <v>6246</v>
      </c>
      <c r="U1945" s="8" t="s">
        <v>7731</v>
      </c>
      <c r="V1945" s="8" t="s">
        <v>13836</v>
      </c>
      <c r="W1945" s="8" t="s">
        <v>165</v>
      </c>
      <c r="X1945" s="8"/>
      <c r="Y1945" s="94" t="str">
        <f>VLOOKUP(D1945,TIPOLOGIA!A:F,6,0)</f>
        <v>TIPO II</v>
      </c>
      <c r="Z1945" s="94" t="str">
        <f>VLOOKUP(D1945,TIPOLOGIA!A:F,5,0)</f>
        <v>TERRESTRE</v>
      </c>
      <c r="AA1945" s="8" t="s">
        <v>198</v>
      </c>
      <c r="AB1945" s="8">
        <v>1</v>
      </c>
      <c r="AC1945" s="86">
        <f>IF(W1945="SOPORTE_TELEFÓNICO",'BASE LIQUIDACION REDEBAN 2025'!$B$19,IF(AND(W1945="VISITA_TÉCNICA",Y1945="TIPO II"),'BASE LIQUIDACION REDEBAN 2025'!$B$18,'BASE LIQUIDACION REDEBAN 2025'!$B$17))</f>
        <v>67654.12000000001</v>
      </c>
      <c r="AD1945" s="86">
        <v>0</v>
      </c>
      <c r="AE1945" s="86">
        <f t="shared" si="30"/>
        <v>67654.12000000001</v>
      </c>
      <c r="AG1945" s="78"/>
    </row>
    <row r="1946" spans="1:33" s="49" customFormat="1">
      <c r="A1946" s="8" t="s">
        <v>72</v>
      </c>
      <c r="B1946" s="94" t="str">
        <f>VLOOKUP(A1946,'CENTRO DE COSTOS'!A:D,4,FALSE)</f>
        <v>MIGUEL JULIÁN HERNÁNDEZ GUARÍN</v>
      </c>
      <c r="C1946" s="94" t="str">
        <f>VLOOKUP(A1946,'CENTRO DE COSTOS'!A:D,2,FALSE)</f>
        <v>0004-0008</v>
      </c>
      <c r="D1946" s="8">
        <v>68276</v>
      </c>
      <c r="E1946" s="8">
        <v>2802929</v>
      </c>
      <c r="F1946" s="8">
        <v>67460</v>
      </c>
      <c r="G1946" s="8" t="s">
        <v>6241</v>
      </c>
      <c r="H1946" s="8" t="s">
        <v>224</v>
      </c>
      <c r="I1946" s="8" t="s">
        <v>2314</v>
      </c>
      <c r="J1946" s="8" t="s">
        <v>13837</v>
      </c>
      <c r="K1946" s="8" t="s">
        <v>160</v>
      </c>
      <c r="L1946" s="8" t="s">
        <v>13838</v>
      </c>
      <c r="M1946" s="183">
        <v>45927.451388888891</v>
      </c>
      <c r="N1946" s="183">
        <v>45930.709722222222</v>
      </c>
      <c r="O1946" s="8"/>
      <c r="P1946" s="8" t="s">
        <v>8318</v>
      </c>
      <c r="Q1946" s="8" t="s">
        <v>8318</v>
      </c>
      <c r="R1946" s="8" t="s">
        <v>243</v>
      </c>
      <c r="S1946" s="8" t="s">
        <v>365</v>
      </c>
      <c r="T1946" s="8" t="s">
        <v>6246</v>
      </c>
      <c r="U1946" s="8" t="s">
        <v>7731</v>
      </c>
      <c r="V1946" s="8" t="s">
        <v>13839</v>
      </c>
      <c r="W1946" s="8" t="s">
        <v>165</v>
      </c>
      <c r="X1946" s="8"/>
      <c r="Y1946" s="94" t="str">
        <f>VLOOKUP(D1946,TIPOLOGIA!A:F,6,0)</f>
        <v>TIPO I</v>
      </c>
      <c r="Z1946" s="94" t="str">
        <f>VLOOKUP(D1946,TIPOLOGIA!A:F,5,0)</f>
        <v>TERRESTRE</v>
      </c>
      <c r="AA1946" s="8" t="s">
        <v>230</v>
      </c>
      <c r="AB1946" s="8">
        <v>1</v>
      </c>
      <c r="AC1946" s="86">
        <f>IF(W1946="SOPORTE_TELEFÓNICO",'BASE LIQUIDACION REDEBAN 2025'!$B$19,IF(AND(W1946="VISITA_TÉCNICA",Y1946="TIPO II"),'BASE LIQUIDACION REDEBAN 2025'!$B$18,'BASE LIQUIDACION REDEBAN 2025'!$B$17))</f>
        <v>35779.500569199998</v>
      </c>
      <c r="AD1946" s="86">
        <v>0</v>
      </c>
      <c r="AE1946" s="86">
        <f t="shared" si="30"/>
        <v>35779.500569199998</v>
      </c>
      <c r="AG1946" s="78"/>
    </row>
    <row r="1947" spans="1:33" s="49" customFormat="1">
      <c r="A1947" s="8" t="s">
        <v>90</v>
      </c>
      <c r="B1947" s="94" t="str">
        <f>VLOOKUP(A1947,'CENTRO DE COSTOS'!A:D,4,FALSE)</f>
        <v>JUAN SEBASTIÁN RÍOS CASTRILLÓN</v>
      </c>
      <c r="C1947" s="94" t="str">
        <f>VLOOKUP(A1947,'CENTRO DE COSTOS'!A:D,2,FALSE)</f>
        <v>0004-0005</v>
      </c>
      <c r="D1947" s="8">
        <v>5088</v>
      </c>
      <c r="E1947" s="8">
        <v>2784419</v>
      </c>
      <c r="F1947" s="8">
        <v>76074</v>
      </c>
      <c r="G1947" s="8" t="s">
        <v>6241</v>
      </c>
      <c r="H1947" s="8" t="s">
        <v>249</v>
      </c>
      <c r="I1947" s="8" t="s">
        <v>384</v>
      </c>
      <c r="J1947" s="8" t="s">
        <v>8579</v>
      </c>
      <c r="K1947" s="8" t="s">
        <v>160</v>
      </c>
      <c r="L1947" s="8" t="s">
        <v>13840</v>
      </c>
      <c r="M1947" s="183">
        <v>45924.333333333343</v>
      </c>
      <c r="N1947" s="183">
        <v>45930.711805555547</v>
      </c>
      <c r="O1947" s="8"/>
      <c r="P1947" s="8" t="s">
        <v>8318</v>
      </c>
      <c r="Q1947" s="8" t="s">
        <v>8318</v>
      </c>
      <c r="R1947" s="8"/>
      <c r="S1947" s="8"/>
      <c r="T1947" s="8" t="s">
        <v>6246</v>
      </c>
      <c r="U1947" s="8" t="s">
        <v>7731</v>
      </c>
      <c r="V1947" s="8" t="s">
        <v>13841</v>
      </c>
      <c r="W1947" s="8" t="s">
        <v>165</v>
      </c>
      <c r="X1947" s="8"/>
      <c r="Y1947" s="94" t="str">
        <f>VLOOKUP(D1947,TIPOLOGIA!A:F,6,0)</f>
        <v>TIPO I</v>
      </c>
      <c r="Z1947" s="94" t="str">
        <f>VLOOKUP(D1947,TIPOLOGIA!A:F,5,0)</f>
        <v>TERRESTRE</v>
      </c>
      <c r="AA1947" s="8" t="s">
        <v>361</v>
      </c>
      <c r="AB1947" s="8">
        <v>1</v>
      </c>
      <c r="AC1947" s="86">
        <f>IF(W1947="SOPORTE_TELEFÓNICO",'BASE LIQUIDACION REDEBAN 2025'!$B$19,IF(AND(W1947="VISITA_TÉCNICA",Y1947="TIPO II"),'BASE LIQUIDACION REDEBAN 2025'!$B$18,'BASE LIQUIDACION REDEBAN 2025'!$B$17))</f>
        <v>35779.500569199998</v>
      </c>
      <c r="AD1947" s="86">
        <v>0</v>
      </c>
      <c r="AE1947" s="86">
        <f t="shared" si="30"/>
        <v>35779.500569199998</v>
      </c>
      <c r="AG1947" s="78"/>
    </row>
    <row r="1948" spans="1:33">
      <c r="AE1948" s="103">
        <f>SUM(AE2:AE1947)</f>
        <v>82774116.563068315</v>
      </c>
    </row>
  </sheetData>
  <conditionalFormatting sqref="E655:E734">
    <cfRule type="duplicateValues" dxfId="383" priority="73"/>
    <cfRule type="duplicateValues" dxfId="382" priority="74"/>
    <cfRule type="duplicateValues" dxfId="381" priority="75"/>
    <cfRule type="duplicateValues" dxfId="380" priority="76"/>
    <cfRule type="duplicateValues" dxfId="379" priority="77"/>
  </conditionalFormatting>
  <conditionalFormatting sqref="E1008:E1249">
    <cfRule type="duplicateValues" dxfId="378" priority="58"/>
    <cfRule type="duplicateValues" dxfId="377" priority="59"/>
    <cfRule type="duplicateValues" dxfId="376" priority="60"/>
    <cfRule type="duplicateValues" dxfId="375" priority="61"/>
    <cfRule type="duplicateValues" dxfId="374" priority="62"/>
  </conditionalFormatting>
  <conditionalFormatting sqref="E1250:E1349 E2:E571">
    <cfRule type="duplicateValues" dxfId="373" priority="91"/>
  </conditionalFormatting>
  <conditionalFormatting sqref="E1250:E1349 E141:E571">
    <cfRule type="duplicateValues" dxfId="372" priority="83"/>
    <cfRule type="duplicateValues" dxfId="371" priority="84"/>
    <cfRule type="duplicateValues" dxfId="370" priority="85"/>
    <cfRule type="duplicateValues" dxfId="369" priority="86"/>
  </conditionalFormatting>
  <conditionalFormatting sqref="E1350:E1360">
    <cfRule type="duplicateValues" dxfId="368" priority="52"/>
    <cfRule type="duplicateValues" dxfId="367" priority="53"/>
    <cfRule type="duplicateValues" dxfId="366" priority="54"/>
    <cfRule type="duplicateValues" dxfId="365" priority="55"/>
    <cfRule type="duplicateValues" dxfId="364" priority="56"/>
    <cfRule type="duplicateValues" dxfId="363" priority="57"/>
  </conditionalFormatting>
  <conditionalFormatting sqref="E1454:E1613">
    <cfRule type="duplicateValues" dxfId="362" priority="42"/>
    <cfRule type="duplicateValues" dxfId="361" priority="43"/>
    <cfRule type="duplicateValues" dxfId="360" priority="44"/>
    <cfRule type="duplicateValues" dxfId="359" priority="45"/>
    <cfRule type="duplicateValues" dxfId="358" priority="46"/>
  </conditionalFormatting>
  <conditionalFormatting sqref="L655:L734">
    <cfRule type="duplicateValues" dxfId="357" priority="12"/>
  </conditionalFormatting>
  <conditionalFormatting sqref="L1008:L1249">
    <cfRule type="duplicateValues" dxfId="356" priority="9"/>
  </conditionalFormatting>
  <conditionalFormatting sqref="L1250:L1349 L141:L571">
    <cfRule type="duplicateValues" dxfId="355" priority="14"/>
  </conditionalFormatting>
  <conditionalFormatting sqref="L1350:L1360">
    <cfRule type="duplicateValues" dxfId="354" priority="8"/>
  </conditionalFormatting>
  <conditionalFormatting sqref="L1454:L1613">
    <cfRule type="duplicateValues" dxfId="353" priority="6"/>
  </conditionalFormatting>
  <conditionalFormatting sqref="E1934:E1947">
    <cfRule type="duplicateValues" dxfId="352" priority="4734"/>
    <cfRule type="duplicateValues" dxfId="351" priority="4735"/>
    <cfRule type="duplicateValues" dxfId="350" priority="4736"/>
    <cfRule type="duplicateValues" dxfId="349" priority="4737"/>
    <cfRule type="duplicateValues" dxfId="348" priority="4738"/>
  </conditionalFormatting>
  <conditionalFormatting sqref="L1934:L1947">
    <cfRule type="duplicateValues" dxfId="347" priority="4744"/>
  </conditionalFormatting>
  <conditionalFormatting sqref="E1869:E1933">
    <cfRule type="duplicateValues" dxfId="346" priority="4745"/>
    <cfRule type="duplicateValues" dxfId="345" priority="4746"/>
    <cfRule type="duplicateValues" dxfId="344" priority="4747"/>
    <cfRule type="duplicateValues" dxfId="343" priority="4748"/>
    <cfRule type="duplicateValues" dxfId="342" priority="4749"/>
  </conditionalFormatting>
  <conditionalFormatting sqref="L1869:L1933">
    <cfRule type="duplicateValues" dxfId="341" priority="4755"/>
  </conditionalFormatting>
  <conditionalFormatting sqref="E1788:E1868">
    <cfRule type="duplicateValues" dxfId="340" priority="4775"/>
    <cfRule type="duplicateValues" dxfId="339" priority="4776"/>
    <cfRule type="duplicateValues" dxfId="338" priority="4777"/>
    <cfRule type="duplicateValues" dxfId="337" priority="4778"/>
    <cfRule type="duplicateValues" dxfId="336" priority="4779"/>
  </conditionalFormatting>
  <conditionalFormatting sqref="L1788:L1868">
    <cfRule type="duplicateValues" dxfId="335" priority="4785"/>
  </conditionalFormatting>
  <conditionalFormatting sqref="E1689:E1787">
    <cfRule type="duplicateValues" dxfId="334" priority="4820"/>
    <cfRule type="duplicateValues" dxfId="333" priority="4821"/>
    <cfRule type="duplicateValues" dxfId="332" priority="4822"/>
    <cfRule type="duplicateValues" dxfId="331" priority="4823"/>
    <cfRule type="duplicateValues" dxfId="330" priority="4824"/>
  </conditionalFormatting>
  <conditionalFormatting sqref="L1689:L1787">
    <cfRule type="duplicateValues" dxfId="329" priority="4830"/>
  </conditionalFormatting>
  <conditionalFormatting sqref="E1689:E1947">
    <cfRule type="duplicateValues" dxfId="328" priority="4834"/>
  </conditionalFormatting>
  <conditionalFormatting sqref="E1614:E1688">
    <cfRule type="duplicateValues" dxfId="327" priority="4835"/>
    <cfRule type="duplicateValues" dxfId="326" priority="4836"/>
    <cfRule type="duplicateValues" dxfId="325" priority="4837"/>
    <cfRule type="duplicateValues" dxfId="324" priority="4838"/>
    <cfRule type="duplicateValues" dxfId="323" priority="4839"/>
  </conditionalFormatting>
  <conditionalFormatting sqref="L1614:L1688">
    <cfRule type="duplicateValues" dxfId="322" priority="4845"/>
  </conditionalFormatting>
  <conditionalFormatting sqref="E1361:E1453">
    <cfRule type="duplicateValues" dxfId="321" priority="4848"/>
    <cfRule type="duplicateValues" dxfId="320" priority="4849"/>
    <cfRule type="duplicateValues" dxfId="319" priority="4850"/>
    <cfRule type="duplicateValues" dxfId="318" priority="4851"/>
    <cfRule type="duplicateValues" dxfId="317" priority="4852"/>
  </conditionalFormatting>
  <conditionalFormatting sqref="L1361:L1453">
    <cfRule type="duplicateValues" dxfId="316" priority="4858"/>
  </conditionalFormatting>
  <conditionalFormatting sqref="E846:E1007">
    <cfRule type="duplicateValues" dxfId="315" priority="4890"/>
    <cfRule type="duplicateValues" dxfId="314" priority="4891"/>
    <cfRule type="duplicateValues" dxfId="313" priority="4892"/>
    <cfRule type="duplicateValues" dxfId="312" priority="4893"/>
    <cfRule type="duplicateValues" dxfId="311" priority="4894"/>
  </conditionalFormatting>
  <conditionalFormatting sqref="L846:L1007">
    <cfRule type="duplicateValues" dxfId="310" priority="4900"/>
  </conditionalFormatting>
  <conditionalFormatting sqref="E735:E845">
    <cfRule type="duplicateValues" dxfId="309" priority="4903"/>
    <cfRule type="duplicateValues" dxfId="308" priority="4904"/>
    <cfRule type="duplicateValues" dxfId="307" priority="4905"/>
    <cfRule type="duplicateValues" dxfId="306" priority="4906"/>
    <cfRule type="duplicateValues" dxfId="305" priority="4907"/>
  </conditionalFormatting>
  <conditionalFormatting sqref="L735:L845">
    <cfRule type="duplicateValues" dxfId="304" priority="4918"/>
  </conditionalFormatting>
  <conditionalFormatting sqref="E572:E654">
    <cfRule type="duplicateValues" dxfId="303" priority="4924"/>
    <cfRule type="duplicateValues" dxfId="302" priority="4925"/>
    <cfRule type="duplicateValues" dxfId="301" priority="4926"/>
    <cfRule type="duplicateValues" dxfId="300" priority="4927"/>
    <cfRule type="duplicateValues" dxfId="299" priority="4928"/>
  </conditionalFormatting>
  <conditionalFormatting sqref="L572:L654">
    <cfRule type="duplicateValues" dxfId="298" priority="4939"/>
  </conditionalFormatting>
  <conditionalFormatting sqref="E2:E140">
    <cfRule type="duplicateValues" dxfId="297" priority="4987"/>
    <cfRule type="duplicateValues" dxfId="296" priority="4988"/>
    <cfRule type="duplicateValues" dxfId="295" priority="4989"/>
    <cfRule type="duplicateValues" dxfId="294" priority="4990"/>
  </conditionalFormatting>
  <conditionalFormatting sqref="L2:L140">
    <cfRule type="duplicateValues" dxfId="293" priority="4995"/>
  </conditionalFormatting>
  <conditionalFormatting sqref="E2:E1349">
    <cfRule type="duplicateValues" dxfId="292" priority="4997"/>
  </conditionalFormatting>
  <conditionalFormatting sqref="E2:E1947">
    <cfRule type="duplicateValues" dxfId="291" priority="4999"/>
  </conditionalFormatting>
  <dataValidations count="1">
    <dataValidation type="list" allowBlank="1" showInputMessage="1" showErrorMessage="1" sqref="T304:T483 T2:T302" xr:uid="{EDA86303-39E3-40E0-AED0-B0FBF2B55B8A}">
      <formula1>INDIRECT(#REF!)</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27F6-1900-48C2-B744-7B0CEB4EDE7B}">
  <sheetPr filterMode="1"/>
  <dimension ref="A1:F1124"/>
  <sheetViews>
    <sheetView workbookViewId="0">
      <selection activeCell="A124" sqref="A124"/>
    </sheetView>
  </sheetViews>
  <sheetFormatPr defaultColWidth="9.140625" defaultRowHeight="14.45"/>
  <sheetData>
    <row r="1" spans="1:6" ht="55.9">
      <c r="A1" s="29" t="s">
        <v>13842</v>
      </c>
      <c r="B1" s="30" t="s">
        <v>56</v>
      </c>
      <c r="C1" s="30" t="s">
        <v>127</v>
      </c>
      <c r="D1" s="30" t="s">
        <v>13843</v>
      </c>
      <c r="E1" s="31" t="s">
        <v>13844</v>
      </c>
      <c r="F1" s="31" t="s">
        <v>13845</v>
      </c>
    </row>
    <row r="2" spans="1:6" hidden="1">
      <c r="A2" s="32">
        <v>91430</v>
      </c>
      <c r="B2" s="33" t="s">
        <v>13846</v>
      </c>
      <c r="C2" s="34" t="s">
        <v>4270</v>
      </c>
      <c r="D2" s="34" t="s">
        <v>68</v>
      </c>
      <c r="E2" s="34" t="s">
        <v>205</v>
      </c>
      <c r="F2" s="35" t="s">
        <v>167</v>
      </c>
    </row>
    <row r="3" spans="1:6" hidden="1">
      <c r="A3" s="32">
        <v>91669</v>
      </c>
      <c r="B3" s="36" t="s">
        <v>13847</v>
      </c>
      <c r="C3" s="34" t="s">
        <v>4270</v>
      </c>
      <c r="D3" s="34" t="s">
        <v>68</v>
      </c>
      <c r="E3" s="34" t="s">
        <v>205</v>
      </c>
      <c r="F3" s="35" t="s">
        <v>167</v>
      </c>
    </row>
    <row r="4" spans="1:6" hidden="1">
      <c r="A4" s="32">
        <v>91263</v>
      </c>
      <c r="B4" s="34" t="s">
        <v>13848</v>
      </c>
      <c r="C4" s="34" t="s">
        <v>4270</v>
      </c>
      <c r="D4" s="34" t="s">
        <v>68</v>
      </c>
      <c r="E4" s="34" t="s">
        <v>205</v>
      </c>
      <c r="F4" s="35" t="s">
        <v>167</v>
      </c>
    </row>
    <row r="5" spans="1:6" hidden="1">
      <c r="A5" s="32">
        <v>91405</v>
      </c>
      <c r="B5" s="34" t="s">
        <v>13849</v>
      </c>
      <c r="C5" s="34" t="s">
        <v>4270</v>
      </c>
      <c r="D5" s="34" t="s">
        <v>68</v>
      </c>
      <c r="E5" s="34" t="s">
        <v>205</v>
      </c>
      <c r="F5" s="35" t="s">
        <v>167</v>
      </c>
    </row>
    <row r="6" spans="1:6" hidden="1">
      <c r="A6" s="32">
        <v>91407</v>
      </c>
      <c r="B6" s="34" t="s">
        <v>13850</v>
      </c>
      <c r="C6" s="34" t="s">
        <v>4270</v>
      </c>
      <c r="D6" s="34" t="s">
        <v>68</v>
      </c>
      <c r="E6" s="34" t="s">
        <v>205</v>
      </c>
      <c r="F6" s="35" t="s">
        <v>167</v>
      </c>
    </row>
    <row r="7" spans="1:6" hidden="1">
      <c r="A7" s="32">
        <v>91001</v>
      </c>
      <c r="B7" s="34" t="s">
        <v>4271</v>
      </c>
      <c r="C7" s="34" t="s">
        <v>4270</v>
      </c>
      <c r="D7" s="34" t="s">
        <v>68</v>
      </c>
      <c r="E7" s="34" t="s">
        <v>205</v>
      </c>
      <c r="F7" s="35" t="s">
        <v>167</v>
      </c>
    </row>
    <row r="8" spans="1:6" hidden="1">
      <c r="A8" s="32">
        <v>91460</v>
      </c>
      <c r="B8" s="34" t="s">
        <v>13851</v>
      </c>
      <c r="C8" s="34" t="s">
        <v>4270</v>
      </c>
      <c r="D8" s="34" t="s">
        <v>68</v>
      </c>
      <c r="E8" s="34" t="s">
        <v>205</v>
      </c>
      <c r="F8" s="35" t="s">
        <v>167</v>
      </c>
    </row>
    <row r="9" spans="1:6" hidden="1">
      <c r="A9" s="32">
        <v>91530</v>
      </c>
      <c r="B9" s="34" t="s">
        <v>13852</v>
      </c>
      <c r="C9" s="34" t="s">
        <v>4270</v>
      </c>
      <c r="D9" s="34" t="s">
        <v>68</v>
      </c>
      <c r="E9" s="34" t="s">
        <v>205</v>
      </c>
      <c r="F9" s="35" t="s">
        <v>167</v>
      </c>
    </row>
    <row r="10" spans="1:6" hidden="1">
      <c r="A10" s="32">
        <v>91536</v>
      </c>
      <c r="B10" s="34" t="s">
        <v>13853</v>
      </c>
      <c r="C10" s="34" t="s">
        <v>4270</v>
      </c>
      <c r="D10" s="34" t="s">
        <v>68</v>
      </c>
      <c r="E10" s="34" t="s">
        <v>205</v>
      </c>
      <c r="F10" s="35" t="s">
        <v>167</v>
      </c>
    </row>
    <row r="11" spans="1:6" hidden="1">
      <c r="A11" s="32">
        <v>91540</v>
      </c>
      <c r="B11" s="34" t="s">
        <v>13854</v>
      </c>
      <c r="C11" s="34" t="s">
        <v>4270</v>
      </c>
      <c r="D11" s="34" t="s">
        <v>68</v>
      </c>
      <c r="E11" s="34" t="s">
        <v>205</v>
      </c>
      <c r="F11" s="35" t="s">
        <v>167</v>
      </c>
    </row>
    <row r="12" spans="1:6" hidden="1">
      <c r="A12" s="32">
        <v>91798</v>
      </c>
      <c r="B12" s="34" t="s">
        <v>13855</v>
      </c>
      <c r="C12" s="34" t="s">
        <v>4270</v>
      </c>
      <c r="D12" s="34" t="s">
        <v>68</v>
      </c>
      <c r="E12" s="34" t="s">
        <v>205</v>
      </c>
      <c r="F12" s="35" t="s">
        <v>167</v>
      </c>
    </row>
    <row r="13" spans="1:6" hidden="1">
      <c r="A13" s="32">
        <v>5055</v>
      </c>
      <c r="B13" s="33" t="s">
        <v>13677</v>
      </c>
      <c r="C13" s="34" t="s">
        <v>249</v>
      </c>
      <c r="D13" s="34" t="s">
        <v>90</v>
      </c>
      <c r="E13" s="34" t="s">
        <v>177</v>
      </c>
      <c r="F13" s="35" t="s">
        <v>32</v>
      </c>
    </row>
    <row r="14" spans="1:6" hidden="1">
      <c r="A14" s="32">
        <v>5059</v>
      </c>
      <c r="B14" s="33" t="s">
        <v>733</v>
      </c>
      <c r="C14" s="34" t="s">
        <v>249</v>
      </c>
      <c r="D14" s="34" t="s">
        <v>90</v>
      </c>
      <c r="E14" s="34" t="s">
        <v>177</v>
      </c>
      <c r="F14" s="35" t="s">
        <v>28</v>
      </c>
    </row>
    <row r="15" spans="1:6" hidden="1">
      <c r="A15" s="32">
        <v>5079</v>
      </c>
      <c r="B15" s="33" t="s">
        <v>3215</v>
      </c>
      <c r="C15" s="34" t="s">
        <v>249</v>
      </c>
      <c r="D15" s="34" t="s">
        <v>90</v>
      </c>
      <c r="E15" s="34" t="s">
        <v>177</v>
      </c>
      <c r="F15" s="35" t="s">
        <v>28</v>
      </c>
    </row>
    <row r="16" spans="1:6" hidden="1">
      <c r="A16" s="32">
        <v>5093</v>
      </c>
      <c r="B16" s="33" t="s">
        <v>13856</v>
      </c>
      <c r="C16" s="34" t="s">
        <v>249</v>
      </c>
      <c r="D16" s="34" t="s">
        <v>90</v>
      </c>
      <c r="E16" s="34" t="s">
        <v>177</v>
      </c>
      <c r="F16" s="35" t="s">
        <v>30</v>
      </c>
    </row>
    <row r="17" spans="1:6" hidden="1">
      <c r="A17" s="32">
        <v>5107</v>
      </c>
      <c r="B17" s="33" t="s">
        <v>13857</v>
      </c>
      <c r="C17" s="34" t="s">
        <v>249</v>
      </c>
      <c r="D17" s="34" t="s">
        <v>90</v>
      </c>
      <c r="E17" s="34" t="s">
        <v>177</v>
      </c>
      <c r="F17" s="35" t="s">
        <v>30</v>
      </c>
    </row>
    <row r="18" spans="1:6" hidden="1">
      <c r="A18" s="32">
        <v>5129</v>
      </c>
      <c r="B18" s="33" t="s">
        <v>269</v>
      </c>
      <c r="C18" s="34" t="s">
        <v>249</v>
      </c>
      <c r="D18" s="34" t="s">
        <v>90</v>
      </c>
      <c r="E18" s="34" t="s">
        <v>177</v>
      </c>
      <c r="F18" s="35" t="s">
        <v>25</v>
      </c>
    </row>
    <row r="19" spans="1:6" hidden="1">
      <c r="A19" s="32">
        <v>5206</v>
      </c>
      <c r="B19" s="33" t="s">
        <v>13858</v>
      </c>
      <c r="C19" s="34" t="s">
        <v>249</v>
      </c>
      <c r="D19" s="34" t="s">
        <v>90</v>
      </c>
      <c r="E19" s="34" t="s">
        <v>177</v>
      </c>
      <c r="F19" s="35" t="s">
        <v>28</v>
      </c>
    </row>
    <row r="20" spans="1:6" hidden="1">
      <c r="A20" s="32">
        <v>5209</v>
      </c>
      <c r="B20" s="33" t="s">
        <v>5837</v>
      </c>
      <c r="C20" s="34" t="s">
        <v>249</v>
      </c>
      <c r="D20" s="34" t="s">
        <v>90</v>
      </c>
      <c r="E20" s="34" t="s">
        <v>177</v>
      </c>
      <c r="F20" s="35" t="s">
        <v>30</v>
      </c>
    </row>
    <row r="21" spans="1:6" hidden="1">
      <c r="A21" s="32">
        <v>5313</v>
      </c>
      <c r="B21" s="36" t="s">
        <v>5613</v>
      </c>
      <c r="C21" s="34" t="s">
        <v>249</v>
      </c>
      <c r="D21" s="34" t="s">
        <v>90</v>
      </c>
      <c r="E21" s="34" t="s">
        <v>177</v>
      </c>
      <c r="F21" s="35" t="s">
        <v>28</v>
      </c>
    </row>
    <row r="22" spans="1:6" hidden="1">
      <c r="A22" s="32">
        <v>5315</v>
      </c>
      <c r="B22" s="36" t="s">
        <v>13859</v>
      </c>
      <c r="C22" s="34" t="s">
        <v>249</v>
      </c>
      <c r="D22" s="34" t="s">
        <v>90</v>
      </c>
      <c r="E22" s="34" t="s">
        <v>177</v>
      </c>
      <c r="F22" s="35" t="s">
        <v>30</v>
      </c>
    </row>
    <row r="23" spans="1:6" hidden="1">
      <c r="A23" s="32">
        <v>5368</v>
      </c>
      <c r="B23" s="33" t="s">
        <v>6145</v>
      </c>
      <c r="C23" s="34" t="s">
        <v>249</v>
      </c>
      <c r="D23" s="34" t="s">
        <v>90</v>
      </c>
      <c r="E23" s="34" t="s">
        <v>177</v>
      </c>
      <c r="F23" s="35" t="s">
        <v>30</v>
      </c>
    </row>
    <row r="24" spans="1:6" hidden="1">
      <c r="A24" s="32">
        <v>5400</v>
      </c>
      <c r="B24" s="33" t="s">
        <v>289</v>
      </c>
      <c r="C24" s="34" t="s">
        <v>249</v>
      </c>
      <c r="D24" s="34" t="s">
        <v>90</v>
      </c>
      <c r="E24" s="34" t="s">
        <v>177</v>
      </c>
      <c r="F24" s="35" t="s">
        <v>28</v>
      </c>
    </row>
    <row r="25" spans="1:6" hidden="1">
      <c r="A25" s="32">
        <v>5483</v>
      </c>
      <c r="B25" s="33" t="s">
        <v>157</v>
      </c>
      <c r="C25" s="34" t="s">
        <v>249</v>
      </c>
      <c r="D25" s="34" t="s">
        <v>90</v>
      </c>
      <c r="E25" s="34" t="s">
        <v>177</v>
      </c>
      <c r="F25" s="35" t="s">
        <v>32</v>
      </c>
    </row>
    <row r="26" spans="1:6" hidden="1">
      <c r="A26" s="32">
        <v>5615</v>
      </c>
      <c r="B26" s="36" t="s">
        <v>1026</v>
      </c>
      <c r="C26" s="34" t="s">
        <v>249</v>
      </c>
      <c r="D26" s="34" t="s">
        <v>90</v>
      </c>
      <c r="E26" s="34" t="s">
        <v>177</v>
      </c>
      <c r="F26" s="35" t="s">
        <v>28</v>
      </c>
    </row>
    <row r="27" spans="1:6" hidden="1">
      <c r="A27" s="32">
        <v>5628</v>
      </c>
      <c r="B27" s="33" t="s">
        <v>2230</v>
      </c>
      <c r="C27" s="34" t="s">
        <v>249</v>
      </c>
      <c r="D27" s="34" t="s">
        <v>90</v>
      </c>
      <c r="E27" s="34" t="s">
        <v>177</v>
      </c>
      <c r="F27" s="35" t="s">
        <v>30</v>
      </c>
    </row>
    <row r="28" spans="1:6" hidden="1">
      <c r="A28" s="32">
        <v>5649</v>
      </c>
      <c r="B28" s="33" t="s">
        <v>13013</v>
      </c>
      <c r="C28" s="34" t="s">
        <v>249</v>
      </c>
      <c r="D28" s="34" t="s">
        <v>90</v>
      </c>
      <c r="E28" s="34" t="s">
        <v>177</v>
      </c>
      <c r="F28" s="35" t="s">
        <v>30</v>
      </c>
    </row>
    <row r="29" spans="1:6" hidden="1">
      <c r="A29" s="32">
        <v>5652</v>
      </c>
      <c r="B29" s="33" t="s">
        <v>10985</v>
      </c>
      <c r="C29" s="34" t="s">
        <v>249</v>
      </c>
      <c r="D29" s="34" t="s">
        <v>90</v>
      </c>
      <c r="E29" s="34" t="s">
        <v>177</v>
      </c>
      <c r="F29" s="35" t="s">
        <v>30</v>
      </c>
    </row>
    <row r="30" spans="1:6" hidden="1">
      <c r="A30" s="32">
        <v>5660</v>
      </c>
      <c r="B30" s="33" t="s">
        <v>13860</v>
      </c>
      <c r="C30" s="34" t="s">
        <v>249</v>
      </c>
      <c r="D30" s="34" t="s">
        <v>90</v>
      </c>
      <c r="E30" s="34" t="s">
        <v>177</v>
      </c>
      <c r="F30" s="35" t="s">
        <v>30</v>
      </c>
    </row>
    <row r="31" spans="1:6" hidden="1">
      <c r="A31" s="32">
        <v>5664</v>
      </c>
      <c r="B31" s="33" t="s">
        <v>580</v>
      </c>
      <c r="C31" s="34" t="s">
        <v>249</v>
      </c>
      <c r="D31" s="34" t="s">
        <v>90</v>
      </c>
      <c r="E31" s="34" t="s">
        <v>177</v>
      </c>
      <c r="F31" s="35" t="s">
        <v>28</v>
      </c>
    </row>
    <row r="32" spans="1:6" hidden="1">
      <c r="A32" s="32">
        <v>5679</v>
      </c>
      <c r="B32" s="33" t="s">
        <v>3118</v>
      </c>
      <c r="C32" s="34" t="s">
        <v>249</v>
      </c>
      <c r="D32" s="34" t="s">
        <v>90</v>
      </c>
      <c r="E32" s="34" t="s">
        <v>177</v>
      </c>
      <c r="F32" s="35" t="s">
        <v>28</v>
      </c>
    </row>
    <row r="33" spans="1:6" hidden="1">
      <c r="A33" s="32">
        <v>5819</v>
      </c>
      <c r="B33" s="33" t="s">
        <v>1918</v>
      </c>
      <c r="C33" s="34" t="s">
        <v>249</v>
      </c>
      <c r="D33" s="34" t="s">
        <v>90</v>
      </c>
      <c r="E33" s="34" t="s">
        <v>177</v>
      </c>
      <c r="F33" s="35" t="s">
        <v>32</v>
      </c>
    </row>
    <row r="34" spans="1:6" hidden="1">
      <c r="A34" s="32">
        <v>5856</v>
      </c>
      <c r="B34" s="33" t="s">
        <v>2515</v>
      </c>
      <c r="C34" s="34" t="s">
        <v>249</v>
      </c>
      <c r="D34" s="34" t="s">
        <v>90</v>
      </c>
      <c r="E34" s="34" t="s">
        <v>177</v>
      </c>
      <c r="F34" s="35" t="s">
        <v>30</v>
      </c>
    </row>
    <row r="35" spans="1:6" hidden="1">
      <c r="A35" s="32">
        <v>5861</v>
      </c>
      <c r="B35" s="33" t="s">
        <v>13861</v>
      </c>
      <c r="C35" s="34" t="s">
        <v>249</v>
      </c>
      <c r="D35" s="34" t="s">
        <v>90</v>
      </c>
      <c r="E35" s="34" t="s">
        <v>177</v>
      </c>
      <c r="F35" s="35" t="s">
        <v>28</v>
      </c>
    </row>
    <row r="36" spans="1:6" hidden="1">
      <c r="A36" s="32">
        <v>5002</v>
      </c>
      <c r="B36" s="34" t="s">
        <v>2604</v>
      </c>
      <c r="C36" s="34" t="s">
        <v>249</v>
      </c>
      <c r="D36" s="34" t="s">
        <v>90</v>
      </c>
      <c r="E36" s="34" t="s">
        <v>177</v>
      </c>
      <c r="F36" s="35" t="s">
        <v>30</v>
      </c>
    </row>
    <row r="37" spans="1:6" hidden="1">
      <c r="A37" s="32">
        <v>5004</v>
      </c>
      <c r="B37" s="34" t="s">
        <v>13862</v>
      </c>
      <c r="C37" s="34" t="s">
        <v>249</v>
      </c>
      <c r="D37" s="34" t="s">
        <v>90</v>
      </c>
      <c r="E37" s="34" t="s">
        <v>177</v>
      </c>
      <c r="F37" s="35" t="s">
        <v>32</v>
      </c>
    </row>
    <row r="38" spans="1:6" hidden="1">
      <c r="A38" s="32">
        <v>5021</v>
      </c>
      <c r="B38" s="34" t="s">
        <v>13863</v>
      </c>
      <c r="C38" s="34" t="s">
        <v>249</v>
      </c>
      <c r="D38" s="34" t="s">
        <v>90</v>
      </c>
      <c r="E38" s="34" t="s">
        <v>177</v>
      </c>
      <c r="F38" s="35" t="s">
        <v>30</v>
      </c>
    </row>
    <row r="39" spans="1:6" hidden="1">
      <c r="A39" s="32">
        <v>5030</v>
      </c>
      <c r="B39" s="34" t="s">
        <v>2550</v>
      </c>
      <c r="C39" s="34" t="s">
        <v>249</v>
      </c>
      <c r="D39" s="34" t="s">
        <v>90</v>
      </c>
      <c r="E39" s="34" t="s">
        <v>177</v>
      </c>
      <c r="F39" s="35" t="s">
        <v>28</v>
      </c>
    </row>
    <row r="40" spans="1:6" hidden="1">
      <c r="A40" s="32">
        <v>5031</v>
      </c>
      <c r="B40" s="34" t="s">
        <v>13864</v>
      </c>
      <c r="C40" s="34" t="s">
        <v>249</v>
      </c>
      <c r="D40" s="34" t="s">
        <v>90</v>
      </c>
      <c r="E40" s="34" t="s">
        <v>177</v>
      </c>
      <c r="F40" s="35" t="s">
        <v>32</v>
      </c>
    </row>
    <row r="41" spans="1:6" hidden="1">
      <c r="A41" s="32">
        <v>5034</v>
      </c>
      <c r="B41" s="34" t="s">
        <v>1784</v>
      </c>
      <c r="C41" s="34" t="s">
        <v>249</v>
      </c>
      <c r="D41" s="34" t="s">
        <v>90</v>
      </c>
      <c r="E41" s="34" t="s">
        <v>177</v>
      </c>
      <c r="F41" s="35" t="s">
        <v>30</v>
      </c>
    </row>
    <row r="42" spans="1:6" hidden="1">
      <c r="A42" s="32">
        <v>5036</v>
      </c>
      <c r="B42" s="34" t="s">
        <v>13865</v>
      </c>
      <c r="C42" s="34" t="s">
        <v>249</v>
      </c>
      <c r="D42" s="34" t="s">
        <v>90</v>
      </c>
      <c r="E42" s="34" t="s">
        <v>177</v>
      </c>
      <c r="F42" s="35" t="s">
        <v>28</v>
      </c>
    </row>
    <row r="43" spans="1:6" hidden="1">
      <c r="A43" s="32">
        <v>5038</v>
      </c>
      <c r="B43" s="34" t="s">
        <v>13866</v>
      </c>
      <c r="C43" s="34" t="s">
        <v>249</v>
      </c>
      <c r="D43" s="34" t="s">
        <v>90</v>
      </c>
      <c r="E43" s="34" t="s">
        <v>177</v>
      </c>
      <c r="F43" s="35" t="s">
        <v>30</v>
      </c>
    </row>
    <row r="44" spans="1:6" hidden="1">
      <c r="A44" s="32">
        <v>5040</v>
      </c>
      <c r="B44" s="34" t="s">
        <v>13867</v>
      </c>
      <c r="C44" s="34" t="s">
        <v>249</v>
      </c>
      <c r="D44" s="34" t="s">
        <v>90</v>
      </c>
      <c r="E44" s="34" t="s">
        <v>177</v>
      </c>
      <c r="F44" s="35" t="s">
        <v>32</v>
      </c>
    </row>
    <row r="45" spans="1:6" hidden="1">
      <c r="A45" s="32">
        <v>5044</v>
      </c>
      <c r="B45" s="34" t="s">
        <v>13868</v>
      </c>
      <c r="C45" s="34" t="s">
        <v>249</v>
      </c>
      <c r="D45" s="34" t="s">
        <v>90</v>
      </c>
      <c r="E45" s="34" t="s">
        <v>177</v>
      </c>
      <c r="F45" s="35" t="s">
        <v>30</v>
      </c>
    </row>
    <row r="46" spans="1:6" hidden="1">
      <c r="A46" s="32">
        <v>5045</v>
      </c>
      <c r="B46" s="34" t="s">
        <v>60</v>
      </c>
      <c r="C46" s="34" t="s">
        <v>249</v>
      </c>
      <c r="D46" s="34" t="s">
        <v>60</v>
      </c>
      <c r="E46" s="34" t="s">
        <v>177</v>
      </c>
      <c r="F46" s="35" t="s">
        <v>25</v>
      </c>
    </row>
    <row r="47" spans="1:6" hidden="1">
      <c r="A47" s="32">
        <v>5051</v>
      </c>
      <c r="B47" s="34" t="s">
        <v>2741</v>
      </c>
      <c r="C47" s="34" t="s">
        <v>249</v>
      </c>
      <c r="D47" s="34" t="s">
        <v>91</v>
      </c>
      <c r="E47" s="34" t="s">
        <v>177</v>
      </c>
      <c r="F47" s="35" t="s">
        <v>28</v>
      </c>
    </row>
    <row r="48" spans="1:6" hidden="1">
      <c r="A48" s="32">
        <v>5088</v>
      </c>
      <c r="B48" s="34" t="s">
        <v>384</v>
      </c>
      <c r="C48" s="34" t="s">
        <v>249</v>
      </c>
      <c r="D48" s="34" t="s">
        <v>90</v>
      </c>
      <c r="E48" s="34" t="s">
        <v>177</v>
      </c>
      <c r="F48" s="35" t="s">
        <v>25</v>
      </c>
    </row>
    <row r="49" spans="1:6" hidden="1">
      <c r="A49" s="32">
        <v>5086</v>
      </c>
      <c r="B49" s="34" t="s">
        <v>13869</v>
      </c>
      <c r="C49" s="34" t="s">
        <v>249</v>
      </c>
      <c r="D49" s="34" t="s">
        <v>90</v>
      </c>
      <c r="E49" s="34" t="s">
        <v>177</v>
      </c>
      <c r="F49" s="35" t="s">
        <v>28</v>
      </c>
    </row>
    <row r="50" spans="1:6" hidden="1">
      <c r="A50" s="32">
        <v>5091</v>
      </c>
      <c r="B50" s="34" t="s">
        <v>2198</v>
      </c>
      <c r="C50" s="34" t="s">
        <v>249</v>
      </c>
      <c r="D50" s="34" t="s">
        <v>90</v>
      </c>
      <c r="E50" s="34" t="s">
        <v>177</v>
      </c>
      <c r="F50" s="35" t="s">
        <v>30</v>
      </c>
    </row>
    <row r="51" spans="1:6" hidden="1">
      <c r="A51" s="32">
        <v>5113</v>
      </c>
      <c r="B51" s="34" t="s">
        <v>8342</v>
      </c>
      <c r="C51" s="34" t="s">
        <v>249</v>
      </c>
      <c r="D51" s="34" t="s">
        <v>90</v>
      </c>
      <c r="E51" s="34" t="s">
        <v>177</v>
      </c>
      <c r="F51" s="35" t="s">
        <v>32</v>
      </c>
    </row>
    <row r="52" spans="1:6" hidden="1">
      <c r="A52" s="32">
        <v>5120</v>
      </c>
      <c r="B52" s="34" t="s">
        <v>4954</v>
      </c>
      <c r="C52" s="34" t="s">
        <v>249</v>
      </c>
      <c r="D52" s="34" t="s">
        <v>90</v>
      </c>
      <c r="E52" s="34" t="s">
        <v>177</v>
      </c>
      <c r="F52" s="35" t="s">
        <v>32</v>
      </c>
    </row>
    <row r="53" spans="1:6" hidden="1">
      <c r="A53" s="32">
        <v>5125</v>
      </c>
      <c r="B53" s="34" t="s">
        <v>13870</v>
      </c>
      <c r="C53" s="34" t="s">
        <v>249</v>
      </c>
      <c r="D53" s="34" t="s">
        <v>90</v>
      </c>
      <c r="E53" s="34" t="s">
        <v>177</v>
      </c>
      <c r="F53" s="35" t="s">
        <v>30</v>
      </c>
    </row>
    <row r="54" spans="1:6" hidden="1">
      <c r="A54" s="32">
        <v>5134</v>
      </c>
      <c r="B54" s="34" t="s">
        <v>13871</v>
      </c>
      <c r="C54" s="34" t="s">
        <v>249</v>
      </c>
      <c r="D54" s="34" t="s">
        <v>90</v>
      </c>
      <c r="E54" s="34" t="s">
        <v>177</v>
      </c>
      <c r="F54" s="35" t="s">
        <v>30</v>
      </c>
    </row>
    <row r="55" spans="1:6" hidden="1">
      <c r="A55" s="32">
        <v>5138</v>
      </c>
      <c r="B55" s="34" t="s">
        <v>4543</v>
      </c>
      <c r="C55" s="34" t="s">
        <v>249</v>
      </c>
      <c r="D55" s="34" t="s">
        <v>90</v>
      </c>
      <c r="E55" s="34" t="s">
        <v>177</v>
      </c>
      <c r="F55" s="35" t="s">
        <v>30</v>
      </c>
    </row>
    <row r="56" spans="1:6" hidden="1">
      <c r="A56" s="32">
        <v>5142</v>
      </c>
      <c r="B56" s="34" t="s">
        <v>13872</v>
      </c>
      <c r="C56" s="34" t="s">
        <v>249</v>
      </c>
      <c r="D56" s="34" t="s">
        <v>90</v>
      </c>
      <c r="E56" s="34" t="s">
        <v>177</v>
      </c>
      <c r="F56" s="35" t="s">
        <v>30</v>
      </c>
    </row>
    <row r="57" spans="1:6" hidden="1">
      <c r="A57" s="32">
        <v>5145</v>
      </c>
      <c r="B57" s="34" t="s">
        <v>11341</v>
      </c>
      <c r="C57" s="34" t="s">
        <v>249</v>
      </c>
      <c r="D57" s="34" t="s">
        <v>90</v>
      </c>
      <c r="E57" s="34" t="s">
        <v>177</v>
      </c>
      <c r="F57" s="35" t="s">
        <v>30</v>
      </c>
    </row>
    <row r="58" spans="1:6" hidden="1">
      <c r="A58" s="32">
        <v>5147</v>
      </c>
      <c r="B58" s="34" t="s">
        <v>1016</v>
      </c>
      <c r="C58" s="34" t="s">
        <v>249</v>
      </c>
      <c r="D58" s="34" t="s">
        <v>60</v>
      </c>
      <c r="E58" s="34" t="s">
        <v>177</v>
      </c>
      <c r="F58" s="35" t="s">
        <v>25</v>
      </c>
    </row>
    <row r="59" spans="1:6" hidden="1">
      <c r="A59" s="32">
        <v>5150</v>
      </c>
      <c r="B59" s="34" t="s">
        <v>8966</v>
      </c>
      <c r="C59" s="34" t="s">
        <v>249</v>
      </c>
      <c r="D59" s="34" t="s">
        <v>90</v>
      </c>
      <c r="E59" s="34" t="s">
        <v>177</v>
      </c>
      <c r="F59" s="35" t="s">
        <v>30</v>
      </c>
    </row>
    <row r="60" spans="1:6" hidden="1">
      <c r="A60" s="32">
        <v>5154</v>
      </c>
      <c r="B60" s="34" t="s">
        <v>1716</v>
      </c>
      <c r="C60" s="34" t="s">
        <v>249</v>
      </c>
      <c r="D60" s="34" t="s">
        <v>91</v>
      </c>
      <c r="E60" s="34" t="s">
        <v>177</v>
      </c>
      <c r="F60" s="35" t="s">
        <v>28</v>
      </c>
    </row>
    <row r="61" spans="1:6" hidden="1">
      <c r="A61" s="32">
        <v>5172</v>
      </c>
      <c r="B61" s="34" t="s">
        <v>3613</v>
      </c>
      <c r="C61" s="34" t="s">
        <v>249</v>
      </c>
      <c r="D61" s="34" t="s">
        <v>60</v>
      </c>
      <c r="E61" s="34" t="s">
        <v>177</v>
      </c>
      <c r="F61" s="35" t="s">
        <v>28</v>
      </c>
    </row>
    <row r="62" spans="1:6" hidden="1">
      <c r="A62" s="32">
        <v>5190</v>
      </c>
      <c r="B62" s="34" t="s">
        <v>1372</v>
      </c>
      <c r="C62" s="34" t="s">
        <v>249</v>
      </c>
      <c r="D62" s="34" t="s">
        <v>90</v>
      </c>
      <c r="E62" s="34" t="s">
        <v>177</v>
      </c>
      <c r="F62" s="35" t="s">
        <v>28</v>
      </c>
    </row>
    <row r="63" spans="1:6" hidden="1">
      <c r="A63" s="32">
        <v>5101</v>
      </c>
      <c r="B63" s="34" t="s">
        <v>5237</v>
      </c>
      <c r="C63" s="34" t="s">
        <v>249</v>
      </c>
      <c r="D63" s="34" t="s">
        <v>90</v>
      </c>
      <c r="E63" s="34" t="s">
        <v>177</v>
      </c>
      <c r="F63" s="35" t="s">
        <v>28</v>
      </c>
    </row>
    <row r="64" spans="1:6" hidden="1">
      <c r="A64" s="32">
        <v>5197</v>
      </c>
      <c r="B64" s="34" t="s">
        <v>13873</v>
      </c>
      <c r="C64" s="34" t="s">
        <v>249</v>
      </c>
      <c r="D64" s="34" t="s">
        <v>90</v>
      </c>
      <c r="E64" s="34" t="s">
        <v>177</v>
      </c>
      <c r="F64" s="35" t="s">
        <v>28</v>
      </c>
    </row>
    <row r="65" spans="1:6" hidden="1">
      <c r="A65" s="32">
        <v>5212</v>
      </c>
      <c r="B65" s="34" t="s">
        <v>1729</v>
      </c>
      <c r="C65" s="34" t="s">
        <v>249</v>
      </c>
      <c r="D65" s="34" t="s">
        <v>90</v>
      </c>
      <c r="E65" s="34" t="s">
        <v>177</v>
      </c>
      <c r="F65" s="35" t="s">
        <v>25</v>
      </c>
    </row>
    <row r="66" spans="1:6" hidden="1">
      <c r="A66" s="32">
        <v>5234</v>
      </c>
      <c r="B66" s="34" t="s">
        <v>4832</v>
      </c>
      <c r="C66" s="34" t="s">
        <v>249</v>
      </c>
      <c r="D66" s="34" t="s">
        <v>90</v>
      </c>
      <c r="E66" s="34" t="s">
        <v>177</v>
      </c>
      <c r="F66" s="35" t="s">
        <v>32</v>
      </c>
    </row>
    <row r="67" spans="1:6" hidden="1">
      <c r="A67" s="32">
        <v>5237</v>
      </c>
      <c r="B67" s="34" t="s">
        <v>2281</v>
      </c>
      <c r="C67" s="34" t="s">
        <v>249</v>
      </c>
      <c r="D67" s="34" t="s">
        <v>90</v>
      </c>
      <c r="E67" s="34" t="s">
        <v>177</v>
      </c>
      <c r="F67" s="35" t="s">
        <v>28</v>
      </c>
    </row>
    <row r="68" spans="1:6" hidden="1">
      <c r="A68" s="32">
        <v>5240</v>
      </c>
      <c r="B68" s="34" t="s">
        <v>8401</v>
      </c>
      <c r="C68" s="34" t="s">
        <v>249</v>
      </c>
      <c r="D68" s="34" t="s">
        <v>90</v>
      </c>
      <c r="E68" s="34" t="s">
        <v>177</v>
      </c>
      <c r="F68" s="35" t="s">
        <v>28</v>
      </c>
    </row>
    <row r="69" spans="1:6" hidden="1">
      <c r="A69" s="32">
        <v>5250</v>
      </c>
      <c r="B69" s="34" t="s">
        <v>250</v>
      </c>
      <c r="C69" s="34" t="s">
        <v>249</v>
      </c>
      <c r="D69" s="34" t="s">
        <v>91</v>
      </c>
      <c r="E69" s="34" t="s">
        <v>177</v>
      </c>
      <c r="F69" s="35" t="s">
        <v>32</v>
      </c>
    </row>
    <row r="70" spans="1:6" hidden="1">
      <c r="A70" s="32">
        <v>5148</v>
      </c>
      <c r="B70" s="34" t="s">
        <v>3083</v>
      </c>
      <c r="C70" s="34" t="s">
        <v>249</v>
      </c>
      <c r="D70" s="34" t="s">
        <v>90</v>
      </c>
      <c r="E70" s="34" t="s">
        <v>177</v>
      </c>
      <c r="F70" s="35" t="s">
        <v>28</v>
      </c>
    </row>
    <row r="71" spans="1:6" hidden="1">
      <c r="A71" s="32">
        <v>5697</v>
      </c>
      <c r="B71" s="34" t="s">
        <v>4121</v>
      </c>
      <c r="C71" s="34" t="s">
        <v>249</v>
      </c>
      <c r="D71" s="34" t="s">
        <v>90</v>
      </c>
      <c r="E71" s="34" t="s">
        <v>177</v>
      </c>
      <c r="F71" s="35" t="s">
        <v>28</v>
      </c>
    </row>
    <row r="72" spans="1:6" hidden="1">
      <c r="A72" s="32">
        <v>5264</v>
      </c>
      <c r="B72" s="34" t="s">
        <v>794</v>
      </c>
      <c r="C72" s="34" t="s">
        <v>249</v>
      </c>
      <c r="D72" s="34" t="s">
        <v>90</v>
      </c>
      <c r="E72" s="34" t="s">
        <v>177</v>
      </c>
      <c r="F72" s="35" t="s">
        <v>28</v>
      </c>
    </row>
    <row r="73" spans="1:6" hidden="1">
      <c r="A73" s="32">
        <v>5266</v>
      </c>
      <c r="B73" s="34" t="s">
        <v>395</v>
      </c>
      <c r="C73" s="34" t="s">
        <v>249</v>
      </c>
      <c r="D73" s="34" t="s">
        <v>90</v>
      </c>
      <c r="E73" s="34" t="s">
        <v>177</v>
      </c>
      <c r="F73" s="35" t="s">
        <v>25</v>
      </c>
    </row>
    <row r="74" spans="1:6" hidden="1">
      <c r="A74" s="32">
        <v>5282</v>
      </c>
      <c r="B74" s="34" t="s">
        <v>2847</v>
      </c>
      <c r="C74" s="34" t="s">
        <v>249</v>
      </c>
      <c r="D74" s="34" t="s">
        <v>90</v>
      </c>
      <c r="E74" s="34" t="s">
        <v>177</v>
      </c>
      <c r="F74" s="35" t="s">
        <v>28</v>
      </c>
    </row>
    <row r="75" spans="1:6" hidden="1">
      <c r="A75" s="32">
        <v>5284</v>
      </c>
      <c r="B75" s="34" t="s">
        <v>2225</v>
      </c>
      <c r="C75" s="34" t="s">
        <v>249</v>
      </c>
      <c r="D75" s="34" t="s">
        <v>90</v>
      </c>
      <c r="E75" s="34" t="s">
        <v>177</v>
      </c>
      <c r="F75" s="35" t="s">
        <v>32</v>
      </c>
    </row>
    <row r="76" spans="1:6" hidden="1">
      <c r="A76" s="32">
        <v>5306</v>
      </c>
      <c r="B76" s="34" t="s">
        <v>5331</v>
      </c>
      <c r="C76" s="34" t="s">
        <v>249</v>
      </c>
      <c r="D76" s="34" t="s">
        <v>90</v>
      </c>
      <c r="E76" s="34" t="s">
        <v>177</v>
      </c>
      <c r="F76" s="35" t="s">
        <v>30</v>
      </c>
    </row>
    <row r="77" spans="1:6" hidden="1">
      <c r="A77" s="32">
        <v>5308</v>
      </c>
      <c r="B77" s="34" t="s">
        <v>6749</v>
      </c>
      <c r="C77" s="34" t="s">
        <v>249</v>
      </c>
      <c r="D77" s="34" t="s">
        <v>90</v>
      </c>
      <c r="E77" s="34" t="s">
        <v>177</v>
      </c>
      <c r="F77" s="35" t="s">
        <v>25</v>
      </c>
    </row>
    <row r="78" spans="1:6" hidden="1">
      <c r="A78" s="32">
        <v>5310</v>
      </c>
      <c r="B78" s="34" t="s">
        <v>13874</v>
      </c>
      <c r="C78" s="34" t="s">
        <v>249</v>
      </c>
      <c r="D78" s="34" t="s">
        <v>90</v>
      </c>
      <c r="E78" s="34" t="s">
        <v>177</v>
      </c>
      <c r="F78" s="35" t="s">
        <v>28</v>
      </c>
    </row>
    <row r="79" spans="1:6" hidden="1">
      <c r="A79" s="32">
        <v>5318</v>
      </c>
      <c r="B79" s="34" t="s">
        <v>1474</v>
      </c>
      <c r="C79" s="34" t="s">
        <v>249</v>
      </c>
      <c r="D79" s="34" t="s">
        <v>90</v>
      </c>
      <c r="E79" s="34" t="s">
        <v>177</v>
      </c>
      <c r="F79" s="35" t="s">
        <v>28</v>
      </c>
    </row>
    <row r="80" spans="1:6" hidden="1">
      <c r="A80" s="32">
        <v>5321</v>
      </c>
      <c r="B80" s="34" t="s">
        <v>573</v>
      </c>
      <c r="C80" s="34" t="s">
        <v>249</v>
      </c>
      <c r="D80" s="34" t="s">
        <v>90</v>
      </c>
      <c r="E80" s="34" t="s">
        <v>177</v>
      </c>
      <c r="F80" s="35" t="s">
        <v>28</v>
      </c>
    </row>
    <row r="81" spans="1:6" hidden="1">
      <c r="A81" s="32">
        <v>5347</v>
      </c>
      <c r="B81" s="34" t="s">
        <v>13875</v>
      </c>
      <c r="C81" s="34" t="s">
        <v>249</v>
      </c>
      <c r="D81" s="34" t="s">
        <v>90</v>
      </c>
      <c r="E81" s="34" t="s">
        <v>177</v>
      </c>
      <c r="F81" s="35" t="s">
        <v>28</v>
      </c>
    </row>
    <row r="82" spans="1:6" hidden="1">
      <c r="A82" s="32">
        <v>5353</v>
      </c>
      <c r="B82" s="34" t="s">
        <v>13876</v>
      </c>
      <c r="C82" s="34" t="s">
        <v>249</v>
      </c>
      <c r="D82" s="34" t="s">
        <v>90</v>
      </c>
      <c r="E82" s="34" t="s">
        <v>177</v>
      </c>
      <c r="F82" s="35" t="s">
        <v>30</v>
      </c>
    </row>
    <row r="83" spans="1:6" hidden="1">
      <c r="A83" s="32">
        <v>5360</v>
      </c>
      <c r="B83" s="34" t="s">
        <v>354</v>
      </c>
      <c r="C83" s="34" t="s">
        <v>249</v>
      </c>
      <c r="D83" s="34" t="s">
        <v>90</v>
      </c>
      <c r="E83" s="34" t="s">
        <v>177</v>
      </c>
      <c r="F83" s="35" t="s">
        <v>25</v>
      </c>
    </row>
    <row r="84" spans="1:6" hidden="1">
      <c r="A84" s="32">
        <v>5361</v>
      </c>
      <c r="B84" s="34" t="s">
        <v>3257</v>
      </c>
      <c r="C84" s="34" t="s">
        <v>249</v>
      </c>
      <c r="D84" s="34" t="s">
        <v>90</v>
      </c>
      <c r="E84" s="34" t="s">
        <v>177</v>
      </c>
      <c r="F84" s="35" t="s">
        <v>32</v>
      </c>
    </row>
    <row r="85" spans="1:6" hidden="1">
      <c r="A85" s="32">
        <v>5364</v>
      </c>
      <c r="B85" s="34" t="s">
        <v>6700</v>
      </c>
      <c r="C85" s="34" t="s">
        <v>249</v>
      </c>
      <c r="D85" s="34" t="s">
        <v>90</v>
      </c>
      <c r="E85" s="34" t="s">
        <v>177</v>
      </c>
      <c r="F85" s="35" t="s">
        <v>30</v>
      </c>
    </row>
    <row r="86" spans="1:6" hidden="1">
      <c r="A86" s="32">
        <v>5376</v>
      </c>
      <c r="B86" s="34" t="s">
        <v>1021</v>
      </c>
      <c r="C86" s="34" t="s">
        <v>249</v>
      </c>
      <c r="D86" s="34" t="s">
        <v>90</v>
      </c>
      <c r="E86" s="34" t="s">
        <v>177</v>
      </c>
      <c r="F86" s="35" t="s">
        <v>28</v>
      </c>
    </row>
    <row r="87" spans="1:6" hidden="1">
      <c r="A87" s="32">
        <v>5380</v>
      </c>
      <c r="B87" s="34" t="s">
        <v>1832</v>
      </c>
      <c r="C87" s="34" t="s">
        <v>249</v>
      </c>
      <c r="D87" s="34" t="s">
        <v>90</v>
      </c>
      <c r="E87" s="34" t="s">
        <v>177</v>
      </c>
      <c r="F87" s="35" t="s">
        <v>25</v>
      </c>
    </row>
    <row r="88" spans="1:6" hidden="1">
      <c r="A88" s="32">
        <v>5390</v>
      </c>
      <c r="B88" s="34" t="s">
        <v>3370</v>
      </c>
      <c r="C88" s="34" t="s">
        <v>249</v>
      </c>
      <c r="D88" s="34" t="s">
        <v>90</v>
      </c>
      <c r="E88" s="34" t="s">
        <v>177</v>
      </c>
      <c r="F88" s="35" t="s">
        <v>28</v>
      </c>
    </row>
    <row r="89" spans="1:6" hidden="1">
      <c r="A89" s="32">
        <v>5411</v>
      </c>
      <c r="B89" s="34" t="s">
        <v>2867</v>
      </c>
      <c r="C89" s="34" t="s">
        <v>249</v>
      </c>
      <c r="D89" s="34" t="s">
        <v>90</v>
      </c>
      <c r="E89" s="34" t="s">
        <v>177</v>
      </c>
      <c r="F89" s="35" t="s">
        <v>30</v>
      </c>
    </row>
    <row r="90" spans="1:6" hidden="1">
      <c r="A90" s="32">
        <v>5425</v>
      </c>
      <c r="B90" s="34" t="s">
        <v>3274</v>
      </c>
      <c r="C90" s="34" t="s">
        <v>249</v>
      </c>
      <c r="D90" s="34" t="s">
        <v>90</v>
      </c>
      <c r="E90" s="34" t="s">
        <v>177</v>
      </c>
      <c r="F90" s="35" t="s">
        <v>30</v>
      </c>
    </row>
    <row r="91" spans="1:6" hidden="1">
      <c r="A91" s="32">
        <v>5440</v>
      </c>
      <c r="B91" s="34" t="s">
        <v>800</v>
      </c>
      <c r="C91" s="34" t="s">
        <v>249</v>
      </c>
      <c r="D91" s="34" t="s">
        <v>90</v>
      </c>
      <c r="E91" s="34" t="s">
        <v>177</v>
      </c>
      <c r="F91" s="35" t="s">
        <v>28</v>
      </c>
    </row>
    <row r="92" spans="1:6" hidden="1">
      <c r="A92" s="32">
        <v>5001</v>
      </c>
      <c r="B92" s="34" t="s">
        <v>90</v>
      </c>
      <c r="C92" s="34" t="s">
        <v>249</v>
      </c>
      <c r="D92" s="34" t="s">
        <v>90</v>
      </c>
      <c r="E92" s="34" t="s">
        <v>177</v>
      </c>
      <c r="F92" s="35" t="s">
        <v>25</v>
      </c>
    </row>
    <row r="93" spans="1:6" hidden="1">
      <c r="A93" s="32">
        <v>5467</v>
      </c>
      <c r="B93" s="34" t="s">
        <v>2904</v>
      </c>
      <c r="C93" s="34" t="s">
        <v>249</v>
      </c>
      <c r="D93" s="34" t="s">
        <v>90</v>
      </c>
      <c r="E93" s="34" t="s">
        <v>177</v>
      </c>
      <c r="F93" s="35" t="s">
        <v>28</v>
      </c>
    </row>
    <row r="94" spans="1:6" hidden="1">
      <c r="A94" s="32">
        <v>5475</v>
      </c>
      <c r="B94" s="34" t="s">
        <v>13877</v>
      </c>
      <c r="C94" s="34" t="s">
        <v>249</v>
      </c>
      <c r="D94" s="34" t="s">
        <v>60</v>
      </c>
      <c r="E94" s="34" t="s">
        <v>168</v>
      </c>
      <c r="F94" s="35" t="s">
        <v>167</v>
      </c>
    </row>
    <row r="95" spans="1:6" hidden="1">
      <c r="A95" s="32">
        <v>5480</v>
      </c>
      <c r="B95" s="34" t="s">
        <v>5844</v>
      </c>
      <c r="C95" s="34" t="s">
        <v>249</v>
      </c>
      <c r="D95" s="34" t="s">
        <v>60</v>
      </c>
      <c r="E95" s="34" t="s">
        <v>177</v>
      </c>
      <c r="F95" s="35" t="s">
        <v>28</v>
      </c>
    </row>
    <row r="96" spans="1:6" hidden="1">
      <c r="A96" s="32">
        <v>5495</v>
      </c>
      <c r="B96" s="34" t="s">
        <v>1734</v>
      </c>
      <c r="C96" s="34" t="s">
        <v>249</v>
      </c>
      <c r="D96" s="34" t="s">
        <v>91</v>
      </c>
      <c r="E96" s="34" t="s">
        <v>177</v>
      </c>
      <c r="F96" s="35" t="s">
        <v>30</v>
      </c>
    </row>
    <row r="97" spans="1:6" hidden="1">
      <c r="A97" s="32">
        <v>5490</v>
      </c>
      <c r="B97" s="34" t="s">
        <v>3361</v>
      </c>
      <c r="C97" s="34" t="s">
        <v>249</v>
      </c>
      <c r="D97" s="34" t="s">
        <v>60</v>
      </c>
      <c r="E97" s="34" t="s">
        <v>177</v>
      </c>
      <c r="F97" s="35" t="s">
        <v>28</v>
      </c>
    </row>
    <row r="98" spans="1:6" hidden="1">
      <c r="A98" s="32">
        <v>5501</v>
      </c>
      <c r="B98" s="34" t="s">
        <v>1635</v>
      </c>
      <c r="C98" s="34" t="s">
        <v>249</v>
      </c>
      <c r="D98" s="34" t="s">
        <v>90</v>
      </c>
      <c r="E98" s="34" t="s">
        <v>177</v>
      </c>
      <c r="F98" s="35" t="s">
        <v>28</v>
      </c>
    </row>
    <row r="99" spans="1:6" hidden="1">
      <c r="A99" s="32">
        <v>5541</v>
      </c>
      <c r="B99" s="34" t="s">
        <v>2319</v>
      </c>
      <c r="C99" s="34" t="s">
        <v>249</v>
      </c>
      <c r="D99" s="34" t="s">
        <v>90</v>
      </c>
      <c r="E99" s="34" t="s">
        <v>177</v>
      </c>
      <c r="F99" s="35" t="s">
        <v>28</v>
      </c>
    </row>
    <row r="100" spans="1:6" hidden="1">
      <c r="A100" s="32">
        <v>5543</v>
      </c>
      <c r="B100" s="34" t="s">
        <v>11558</v>
      </c>
      <c r="C100" s="34" t="s">
        <v>249</v>
      </c>
      <c r="D100" s="34" t="s">
        <v>90</v>
      </c>
      <c r="E100" s="34" t="s">
        <v>177</v>
      </c>
      <c r="F100" s="35" t="s">
        <v>32</v>
      </c>
    </row>
    <row r="101" spans="1:6" hidden="1">
      <c r="A101" s="32">
        <v>5576</v>
      </c>
      <c r="B101" s="34" t="s">
        <v>13878</v>
      </c>
      <c r="C101" s="34" t="s">
        <v>249</v>
      </c>
      <c r="D101" s="34" t="s">
        <v>90</v>
      </c>
      <c r="E101" s="34" t="s">
        <v>177</v>
      </c>
      <c r="F101" s="35" t="s">
        <v>30</v>
      </c>
    </row>
    <row r="102" spans="1:6" hidden="1">
      <c r="A102" s="32">
        <v>5579</v>
      </c>
      <c r="B102" s="34" t="s">
        <v>1355</v>
      </c>
      <c r="C102" s="34" t="s">
        <v>249</v>
      </c>
      <c r="D102" s="34" t="s">
        <v>90</v>
      </c>
      <c r="E102" s="34" t="s">
        <v>177</v>
      </c>
      <c r="F102" s="35" t="s">
        <v>30</v>
      </c>
    </row>
    <row r="103" spans="1:6" hidden="1">
      <c r="A103" s="32">
        <v>5585</v>
      </c>
      <c r="B103" s="34" t="s">
        <v>4092</v>
      </c>
      <c r="C103" s="34" t="s">
        <v>249</v>
      </c>
      <c r="D103" s="34" t="s">
        <v>90</v>
      </c>
      <c r="E103" s="34" t="s">
        <v>177</v>
      </c>
      <c r="F103" s="35" t="s">
        <v>32</v>
      </c>
    </row>
    <row r="104" spans="1:6" hidden="1">
      <c r="A104" s="32">
        <v>5591</v>
      </c>
      <c r="B104" s="34" t="s">
        <v>2803</v>
      </c>
      <c r="C104" s="34" t="s">
        <v>249</v>
      </c>
      <c r="D104" s="34" t="s">
        <v>90</v>
      </c>
      <c r="E104" s="34" t="s">
        <v>177</v>
      </c>
      <c r="F104" s="35" t="s">
        <v>32</v>
      </c>
    </row>
    <row r="105" spans="1:6" hidden="1">
      <c r="A105" s="32">
        <v>5604</v>
      </c>
      <c r="B105" s="34" t="s">
        <v>966</v>
      </c>
      <c r="C105" s="34" t="s">
        <v>249</v>
      </c>
      <c r="D105" s="34" t="s">
        <v>90</v>
      </c>
      <c r="E105" s="34" t="s">
        <v>177</v>
      </c>
      <c r="F105" s="35" t="s">
        <v>32</v>
      </c>
    </row>
    <row r="106" spans="1:6" hidden="1">
      <c r="A106" s="32">
        <v>5607</v>
      </c>
      <c r="B106" s="34" t="s">
        <v>2035</v>
      </c>
      <c r="C106" s="34" t="s">
        <v>249</v>
      </c>
      <c r="D106" s="34" t="s">
        <v>90</v>
      </c>
      <c r="E106" s="34" t="s">
        <v>177</v>
      </c>
      <c r="F106" s="35" t="s">
        <v>28</v>
      </c>
    </row>
    <row r="107" spans="1:6" hidden="1">
      <c r="A107" s="32">
        <v>5631</v>
      </c>
      <c r="B107" s="34" t="s">
        <v>2872</v>
      </c>
      <c r="C107" s="34" t="s">
        <v>249</v>
      </c>
      <c r="D107" s="34" t="s">
        <v>90</v>
      </c>
      <c r="E107" s="34" t="s">
        <v>177</v>
      </c>
      <c r="F107" s="35" t="s">
        <v>25</v>
      </c>
    </row>
    <row r="108" spans="1:6" hidden="1">
      <c r="A108" s="32">
        <v>5642</v>
      </c>
      <c r="B108" s="34" t="s">
        <v>10846</v>
      </c>
      <c r="C108" s="34" t="s">
        <v>249</v>
      </c>
      <c r="D108" s="34" t="s">
        <v>90</v>
      </c>
      <c r="E108" s="34" t="s">
        <v>177</v>
      </c>
      <c r="F108" s="35" t="s">
        <v>28</v>
      </c>
    </row>
    <row r="109" spans="1:6" hidden="1">
      <c r="A109" s="32">
        <v>5647</v>
      </c>
      <c r="B109" s="34" t="s">
        <v>13879</v>
      </c>
      <c r="C109" s="34" t="s">
        <v>249</v>
      </c>
      <c r="D109" s="34" t="s">
        <v>90</v>
      </c>
      <c r="E109" s="34" t="s">
        <v>177</v>
      </c>
      <c r="F109" s="35" t="s">
        <v>30</v>
      </c>
    </row>
    <row r="110" spans="1:6" hidden="1">
      <c r="A110" s="32">
        <v>5656</v>
      </c>
      <c r="B110" s="34" t="s">
        <v>2683</v>
      </c>
      <c r="C110" s="34" t="s">
        <v>249</v>
      </c>
      <c r="D110" s="34" t="s">
        <v>90</v>
      </c>
      <c r="E110" s="34" t="s">
        <v>177</v>
      </c>
      <c r="F110" s="35" t="s">
        <v>28</v>
      </c>
    </row>
    <row r="111" spans="1:6" hidden="1">
      <c r="A111" s="32">
        <v>5658</v>
      </c>
      <c r="B111" s="34" t="s">
        <v>4556</v>
      </c>
      <c r="C111" s="34" t="s">
        <v>249</v>
      </c>
      <c r="D111" s="34" t="s">
        <v>90</v>
      </c>
      <c r="E111" s="34" t="s">
        <v>177</v>
      </c>
      <c r="F111" s="35" t="s">
        <v>30</v>
      </c>
    </row>
    <row r="112" spans="1:6" hidden="1">
      <c r="A112" s="32">
        <v>5659</v>
      </c>
      <c r="B112" s="34" t="s">
        <v>13880</v>
      </c>
      <c r="C112" s="34" t="s">
        <v>249</v>
      </c>
      <c r="D112" s="34" t="s">
        <v>91</v>
      </c>
      <c r="E112" s="34" t="s">
        <v>177</v>
      </c>
      <c r="F112" s="35" t="s">
        <v>28</v>
      </c>
    </row>
    <row r="113" spans="1:6" hidden="1">
      <c r="A113" s="32">
        <v>5665</v>
      </c>
      <c r="B113" s="34" t="s">
        <v>2457</v>
      </c>
      <c r="C113" s="34" t="s">
        <v>249</v>
      </c>
      <c r="D113" s="34" t="s">
        <v>60</v>
      </c>
      <c r="E113" s="34" t="s">
        <v>177</v>
      </c>
      <c r="F113" s="35" t="s">
        <v>30</v>
      </c>
    </row>
    <row r="114" spans="1:6" hidden="1">
      <c r="A114" s="32">
        <v>5667</v>
      </c>
      <c r="B114" s="34" t="s">
        <v>8129</v>
      </c>
      <c r="C114" s="34" t="s">
        <v>249</v>
      </c>
      <c r="D114" s="34" t="s">
        <v>90</v>
      </c>
      <c r="E114" s="34" t="s">
        <v>177</v>
      </c>
      <c r="F114" s="35" t="s">
        <v>30</v>
      </c>
    </row>
    <row r="115" spans="1:6" hidden="1">
      <c r="A115" s="32">
        <v>5670</v>
      </c>
      <c r="B115" s="34" t="s">
        <v>3880</v>
      </c>
      <c r="C115" s="34" t="s">
        <v>249</v>
      </c>
      <c r="D115" s="34" t="s">
        <v>90</v>
      </c>
      <c r="E115" s="34" t="s">
        <v>177</v>
      </c>
      <c r="F115" s="35" t="s">
        <v>30</v>
      </c>
    </row>
    <row r="116" spans="1:6" hidden="1">
      <c r="A116" s="32">
        <v>5674</v>
      </c>
      <c r="B116" s="34" t="s">
        <v>13881</v>
      </c>
      <c r="C116" s="34" t="s">
        <v>249</v>
      </c>
      <c r="D116" s="34" t="s">
        <v>90</v>
      </c>
      <c r="E116" s="34" t="s">
        <v>177</v>
      </c>
      <c r="F116" s="35" t="s">
        <v>28</v>
      </c>
    </row>
    <row r="117" spans="1:6" hidden="1">
      <c r="A117" s="32">
        <v>5042</v>
      </c>
      <c r="B117" s="34" t="s">
        <v>3220</v>
      </c>
      <c r="C117" s="34" t="s">
        <v>249</v>
      </c>
      <c r="D117" s="34" t="s">
        <v>90</v>
      </c>
      <c r="E117" s="34" t="s">
        <v>177</v>
      </c>
      <c r="F117" s="35" t="s">
        <v>28</v>
      </c>
    </row>
    <row r="118" spans="1:6" hidden="1">
      <c r="A118" s="32">
        <v>5686</v>
      </c>
      <c r="B118" s="34" t="s">
        <v>1692</v>
      </c>
      <c r="C118" s="34" t="s">
        <v>249</v>
      </c>
      <c r="D118" s="34" t="s">
        <v>90</v>
      </c>
      <c r="E118" s="34" t="s">
        <v>177</v>
      </c>
      <c r="F118" s="35" t="s">
        <v>28</v>
      </c>
    </row>
    <row r="119" spans="1:6" hidden="1">
      <c r="A119" s="32">
        <v>5690</v>
      </c>
      <c r="B119" s="34" t="s">
        <v>13882</v>
      </c>
      <c r="C119" s="34" t="s">
        <v>249</v>
      </c>
      <c r="D119" s="34" t="s">
        <v>90</v>
      </c>
      <c r="E119" s="34" t="s">
        <v>177</v>
      </c>
      <c r="F119" s="35" t="s">
        <v>28</v>
      </c>
    </row>
    <row r="120" spans="1:6" hidden="1">
      <c r="A120" s="32">
        <v>5736</v>
      </c>
      <c r="B120" s="34" t="s">
        <v>586</v>
      </c>
      <c r="C120" s="34" t="s">
        <v>249</v>
      </c>
      <c r="D120" s="34" t="s">
        <v>90</v>
      </c>
      <c r="E120" s="34" t="s">
        <v>177</v>
      </c>
      <c r="F120" s="35" t="s">
        <v>32</v>
      </c>
    </row>
    <row r="121" spans="1:6" hidden="1">
      <c r="A121" s="32">
        <v>5756</v>
      </c>
      <c r="B121" s="34" t="s">
        <v>1778</v>
      </c>
      <c r="C121" s="34" t="s">
        <v>249</v>
      </c>
      <c r="D121" s="34" t="s">
        <v>90</v>
      </c>
      <c r="E121" s="34" t="s">
        <v>177</v>
      </c>
      <c r="F121" s="35" t="s">
        <v>30</v>
      </c>
    </row>
    <row r="122" spans="1:6" hidden="1">
      <c r="A122" s="32">
        <v>5761</v>
      </c>
      <c r="B122" s="34" t="s">
        <v>3474</v>
      </c>
      <c r="C122" s="34" t="s">
        <v>249</v>
      </c>
      <c r="D122" s="34" t="s">
        <v>90</v>
      </c>
      <c r="E122" s="34" t="s">
        <v>177</v>
      </c>
      <c r="F122" s="35" t="s">
        <v>28</v>
      </c>
    </row>
    <row r="123" spans="1:6" hidden="1">
      <c r="A123" s="32">
        <v>5789</v>
      </c>
      <c r="B123" s="34" t="s">
        <v>5932</v>
      </c>
      <c r="C123" s="34" t="s">
        <v>249</v>
      </c>
      <c r="D123" s="34" t="s">
        <v>90</v>
      </c>
      <c r="E123" s="34" t="s">
        <v>177</v>
      </c>
      <c r="F123" s="35" t="s">
        <v>30</v>
      </c>
    </row>
    <row r="124" spans="1:6">
      <c r="A124" s="32">
        <v>5790</v>
      </c>
      <c r="B124" s="34" t="s">
        <v>13883</v>
      </c>
      <c r="C124" s="34" t="s">
        <v>249</v>
      </c>
      <c r="D124" s="34" t="s">
        <v>90</v>
      </c>
      <c r="E124" s="34" t="s">
        <v>177</v>
      </c>
      <c r="F124" s="35" t="s">
        <v>32</v>
      </c>
    </row>
    <row r="125" spans="1:6" hidden="1">
      <c r="A125" s="32">
        <v>5792</v>
      </c>
      <c r="B125" s="34" t="s">
        <v>1827</v>
      </c>
      <c r="C125" s="34" t="s">
        <v>249</v>
      </c>
      <c r="D125" s="34" t="s">
        <v>90</v>
      </c>
      <c r="E125" s="34" t="s">
        <v>177</v>
      </c>
      <c r="F125" s="35" t="s">
        <v>30</v>
      </c>
    </row>
    <row r="126" spans="1:6" hidden="1">
      <c r="A126" s="32">
        <v>5809</v>
      </c>
      <c r="B126" s="34" t="s">
        <v>13884</v>
      </c>
      <c r="C126" s="34" t="s">
        <v>249</v>
      </c>
      <c r="D126" s="34" t="s">
        <v>90</v>
      </c>
      <c r="E126" s="34" t="s">
        <v>177</v>
      </c>
      <c r="F126" s="35" t="s">
        <v>28</v>
      </c>
    </row>
    <row r="127" spans="1:6" hidden="1">
      <c r="A127" s="32">
        <v>5837</v>
      </c>
      <c r="B127" s="34" t="s">
        <v>256</v>
      </c>
      <c r="C127" s="34" t="s">
        <v>249</v>
      </c>
      <c r="D127" s="34" t="s">
        <v>60</v>
      </c>
      <c r="E127" s="34" t="s">
        <v>177</v>
      </c>
      <c r="F127" s="35" t="s">
        <v>28</v>
      </c>
    </row>
    <row r="128" spans="1:6" hidden="1">
      <c r="A128" s="32">
        <v>5842</v>
      </c>
      <c r="B128" s="34" t="s">
        <v>13885</v>
      </c>
      <c r="C128" s="34" t="s">
        <v>249</v>
      </c>
      <c r="D128" s="34" t="s">
        <v>90</v>
      </c>
      <c r="E128" s="34" t="s">
        <v>177</v>
      </c>
      <c r="F128" s="35" t="s">
        <v>32</v>
      </c>
    </row>
    <row r="129" spans="1:6" hidden="1">
      <c r="A129" s="32">
        <v>5847</v>
      </c>
      <c r="B129" s="34" t="s">
        <v>6007</v>
      </c>
      <c r="C129" s="34" t="s">
        <v>249</v>
      </c>
      <c r="D129" s="34" t="s">
        <v>90</v>
      </c>
      <c r="E129" s="34" t="s">
        <v>177</v>
      </c>
      <c r="F129" s="35" t="s">
        <v>32</v>
      </c>
    </row>
    <row r="130" spans="1:6" hidden="1">
      <c r="A130" s="32">
        <v>5854</v>
      </c>
      <c r="B130" s="34" t="s">
        <v>263</v>
      </c>
      <c r="C130" s="34" t="s">
        <v>249</v>
      </c>
      <c r="D130" s="34" t="s">
        <v>90</v>
      </c>
      <c r="E130" s="34" t="s">
        <v>177</v>
      </c>
      <c r="F130" s="35" t="s">
        <v>30</v>
      </c>
    </row>
    <row r="131" spans="1:6" hidden="1">
      <c r="A131" s="32">
        <v>5858</v>
      </c>
      <c r="B131" s="34" t="s">
        <v>10516</v>
      </c>
      <c r="C131" s="34" t="s">
        <v>249</v>
      </c>
      <c r="D131" s="34" t="s">
        <v>90</v>
      </c>
      <c r="E131" s="34" t="s">
        <v>177</v>
      </c>
      <c r="F131" s="35" t="s">
        <v>30</v>
      </c>
    </row>
    <row r="132" spans="1:6" hidden="1">
      <c r="A132" s="32">
        <v>5873</v>
      </c>
      <c r="B132" s="34" t="s">
        <v>13886</v>
      </c>
      <c r="C132" s="34" t="s">
        <v>249</v>
      </c>
      <c r="D132" s="34" t="s">
        <v>60</v>
      </c>
      <c r="E132" s="34" t="s">
        <v>205</v>
      </c>
      <c r="F132" s="35" t="s">
        <v>167</v>
      </c>
    </row>
    <row r="133" spans="1:6" hidden="1">
      <c r="A133" s="32">
        <v>5885</v>
      </c>
      <c r="B133" s="34" t="s">
        <v>13887</v>
      </c>
      <c r="C133" s="34" t="s">
        <v>249</v>
      </c>
      <c r="D133" s="34" t="s">
        <v>90</v>
      </c>
      <c r="E133" s="34" t="s">
        <v>177</v>
      </c>
      <c r="F133" s="35" t="s">
        <v>28</v>
      </c>
    </row>
    <row r="134" spans="1:6" hidden="1">
      <c r="A134" s="32">
        <v>5887</v>
      </c>
      <c r="B134" s="34" t="s">
        <v>8012</v>
      </c>
      <c r="C134" s="34" t="s">
        <v>249</v>
      </c>
      <c r="D134" s="34" t="s">
        <v>90</v>
      </c>
      <c r="E134" s="34" t="s">
        <v>177</v>
      </c>
      <c r="F134" s="35" t="s">
        <v>30</v>
      </c>
    </row>
    <row r="135" spans="1:6" hidden="1">
      <c r="A135" s="32">
        <v>5890</v>
      </c>
      <c r="B135" s="34" t="s">
        <v>2785</v>
      </c>
      <c r="C135" s="34" t="s">
        <v>249</v>
      </c>
      <c r="D135" s="34" t="s">
        <v>90</v>
      </c>
      <c r="E135" s="34" t="s">
        <v>177</v>
      </c>
      <c r="F135" s="35" t="s">
        <v>28</v>
      </c>
    </row>
    <row r="136" spans="1:6" hidden="1">
      <c r="A136" s="32">
        <v>5893</v>
      </c>
      <c r="B136" s="34" t="s">
        <v>4905</v>
      </c>
      <c r="C136" s="34" t="s">
        <v>249</v>
      </c>
      <c r="D136" s="34" t="s">
        <v>72</v>
      </c>
      <c r="E136" s="34" t="s">
        <v>177</v>
      </c>
      <c r="F136" s="35" t="s">
        <v>32</v>
      </c>
    </row>
    <row r="137" spans="1:6" hidden="1">
      <c r="A137" s="32">
        <v>5895</v>
      </c>
      <c r="B137" s="34" t="s">
        <v>815</v>
      </c>
      <c r="C137" s="34" t="s">
        <v>249</v>
      </c>
      <c r="D137" s="34" t="s">
        <v>91</v>
      </c>
      <c r="E137" s="34" t="s">
        <v>177</v>
      </c>
      <c r="F137" s="35" t="s">
        <v>32</v>
      </c>
    </row>
    <row r="138" spans="1:6" hidden="1">
      <c r="A138" s="32">
        <v>81001</v>
      </c>
      <c r="B138" s="34" t="s">
        <v>869</v>
      </c>
      <c r="C138" s="34" t="s">
        <v>869</v>
      </c>
      <c r="D138" s="34" t="s">
        <v>72</v>
      </c>
      <c r="E138" s="34" t="s">
        <v>205</v>
      </c>
      <c r="F138" s="35" t="s">
        <v>167</v>
      </c>
    </row>
    <row r="139" spans="1:6" hidden="1">
      <c r="A139" s="32">
        <v>81065</v>
      </c>
      <c r="B139" s="34" t="s">
        <v>13888</v>
      </c>
      <c r="C139" s="34" t="s">
        <v>869</v>
      </c>
      <c r="D139" s="34" t="s">
        <v>72</v>
      </c>
      <c r="E139" s="34" t="s">
        <v>205</v>
      </c>
      <c r="F139" s="35" t="s">
        <v>167</v>
      </c>
    </row>
    <row r="140" spans="1:6" hidden="1">
      <c r="A140" s="32">
        <v>81220</v>
      </c>
      <c r="B140" s="34" t="s">
        <v>13889</v>
      </c>
      <c r="C140" s="34" t="s">
        <v>869</v>
      </c>
      <c r="D140" s="34" t="s">
        <v>72</v>
      </c>
      <c r="E140" s="34" t="s">
        <v>205</v>
      </c>
      <c r="F140" s="35" t="s">
        <v>167</v>
      </c>
    </row>
    <row r="141" spans="1:6" hidden="1">
      <c r="A141" s="32">
        <v>81300</v>
      </c>
      <c r="B141" s="34" t="s">
        <v>8238</v>
      </c>
      <c r="C141" s="34" t="s">
        <v>869</v>
      </c>
      <c r="D141" s="34" t="s">
        <v>72</v>
      </c>
      <c r="E141" s="34" t="s">
        <v>205</v>
      </c>
      <c r="F141" s="35" t="s">
        <v>167</v>
      </c>
    </row>
    <row r="142" spans="1:6" hidden="1">
      <c r="A142" s="32">
        <v>81591</v>
      </c>
      <c r="B142" s="34" t="s">
        <v>13890</v>
      </c>
      <c r="C142" s="34" t="s">
        <v>869</v>
      </c>
      <c r="D142" s="34" t="s">
        <v>72</v>
      </c>
      <c r="E142" s="34" t="s">
        <v>205</v>
      </c>
      <c r="F142" s="35" t="s">
        <v>167</v>
      </c>
    </row>
    <row r="143" spans="1:6" hidden="1">
      <c r="A143" s="32">
        <v>81736</v>
      </c>
      <c r="B143" s="34" t="s">
        <v>876</v>
      </c>
      <c r="C143" s="34" t="s">
        <v>869</v>
      </c>
      <c r="D143" s="34" t="s">
        <v>72</v>
      </c>
      <c r="E143" s="34" t="s">
        <v>205</v>
      </c>
      <c r="F143" s="35" t="s">
        <v>167</v>
      </c>
    </row>
    <row r="144" spans="1:6" hidden="1">
      <c r="A144" s="32">
        <v>81794</v>
      </c>
      <c r="B144" s="34" t="s">
        <v>5693</v>
      </c>
      <c r="C144" s="34" t="s">
        <v>869</v>
      </c>
      <c r="D144" s="34" t="s">
        <v>72</v>
      </c>
      <c r="E144" s="34" t="s">
        <v>205</v>
      </c>
      <c r="F144" s="35" t="s">
        <v>167</v>
      </c>
    </row>
    <row r="145" spans="1:6" hidden="1">
      <c r="A145" s="32">
        <v>8141</v>
      </c>
      <c r="B145" s="33" t="s">
        <v>3088</v>
      </c>
      <c r="C145" s="34" t="s">
        <v>1045</v>
      </c>
      <c r="D145" s="34" t="s">
        <v>64</v>
      </c>
      <c r="E145" s="34" t="s">
        <v>177</v>
      </c>
      <c r="F145" s="35" t="s">
        <v>28</v>
      </c>
    </row>
    <row r="146" spans="1:6" hidden="1">
      <c r="A146" s="32">
        <v>8573</v>
      </c>
      <c r="B146" s="36" t="s">
        <v>12202</v>
      </c>
      <c r="C146" s="34" t="s">
        <v>1045</v>
      </c>
      <c r="D146" s="34" t="s">
        <v>64</v>
      </c>
      <c r="E146" s="34" t="s">
        <v>177</v>
      </c>
      <c r="F146" s="35" t="s">
        <v>28</v>
      </c>
    </row>
    <row r="147" spans="1:6" hidden="1">
      <c r="A147" s="32">
        <v>8638</v>
      </c>
      <c r="B147" s="33" t="s">
        <v>2230</v>
      </c>
      <c r="C147" s="34" t="s">
        <v>1045</v>
      </c>
      <c r="D147" s="34" t="s">
        <v>64</v>
      </c>
      <c r="E147" s="34" t="s">
        <v>177</v>
      </c>
      <c r="F147" s="35" t="s">
        <v>28</v>
      </c>
    </row>
    <row r="148" spans="1:6" hidden="1">
      <c r="A148" s="32">
        <v>8078</v>
      </c>
      <c r="B148" s="34" t="s">
        <v>2139</v>
      </c>
      <c r="C148" s="34" t="s">
        <v>1045</v>
      </c>
      <c r="D148" s="34" t="s">
        <v>64</v>
      </c>
      <c r="E148" s="34" t="s">
        <v>177</v>
      </c>
      <c r="F148" s="35" t="s">
        <v>28</v>
      </c>
    </row>
    <row r="149" spans="1:6" hidden="1">
      <c r="A149" s="32">
        <v>8001</v>
      </c>
      <c r="B149" s="34" t="s">
        <v>64</v>
      </c>
      <c r="C149" s="34" t="s">
        <v>1045</v>
      </c>
      <c r="D149" s="34" t="s">
        <v>64</v>
      </c>
      <c r="E149" s="34" t="s">
        <v>177</v>
      </c>
      <c r="F149" s="35" t="s">
        <v>25</v>
      </c>
    </row>
    <row r="150" spans="1:6" hidden="1">
      <c r="A150" s="32">
        <v>8137</v>
      </c>
      <c r="B150" s="34" t="s">
        <v>5849</v>
      </c>
      <c r="C150" s="34" t="s">
        <v>1045</v>
      </c>
      <c r="D150" s="34" t="s">
        <v>64</v>
      </c>
      <c r="E150" s="34" t="s">
        <v>177</v>
      </c>
      <c r="F150" s="35" t="s">
        <v>28</v>
      </c>
    </row>
    <row r="151" spans="1:6" hidden="1">
      <c r="A151" s="32">
        <v>8296</v>
      </c>
      <c r="B151" s="34" t="s">
        <v>13891</v>
      </c>
      <c r="C151" s="34" t="s">
        <v>1045</v>
      </c>
      <c r="D151" s="34" t="s">
        <v>64</v>
      </c>
      <c r="E151" s="34" t="s">
        <v>177</v>
      </c>
      <c r="F151" s="35" t="s">
        <v>25</v>
      </c>
    </row>
    <row r="152" spans="1:6" hidden="1">
      <c r="A152" s="32">
        <v>8372</v>
      </c>
      <c r="B152" s="34" t="s">
        <v>12139</v>
      </c>
      <c r="C152" s="34" t="s">
        <v>1045</v>
      </c>
      <c r="D152" s="34" t="s">
        <v>64</v>
      </c>
      <c r="E152" s="34" t="s">
        <v>177</v>
      </c>
      <c r="F152" s="35" t="s">
        <v>28</v>
      </c>
    </row>
    <row r="153" spans="1:6" hidden="1">
      <c r="A153" s="32">
        <v>8421</v>
      </c>
      <c r="B153" s="34" t="s">
        <v>12016</v>
      </c>
      <c r="C153" s="34" t="s">
        <v>1045</v>
      </c>
      <c r="D153" s="34" t="s">
        <v>64</v>
      </c>
      <c r="E153" s="34" t="s">
        <v>177</v>
      </c>
      <c r="F153" s="35" t="s">
        <v>28</v>
      </c>
    </row>
    <row r="154" spans="1:6" hidden="1">
      <c r="A154" s="32">
        <v>8433</v>
      </c>
      <c r="B154" s="34" t="s">
        <v>1539</v>
      </c>
      <c r="C154" s="34" t="s">
        <v>1045</v>
      </c>
      <c r="D154" s="34" t="s">
        <v>64</v>
      </c>
      <c r="E154" s="34" t="s">
        <v>177</v>
      </c>
      <c r="F154" s="35" t="s">
        <v>28</v>
      </c>
    </row>
    <row r="155" spans="1:6" hidden="1">
      <c r="A155" s="32">
        <v>8436</v>
      </c>
      <c r="B155" s="34" t="s">
        <v>7830</v>
      </c>
      <c r="C155" s="34" t="s">
        <v>1045</v>
      </c>
      <c r="D155" s="34" t="s">
        <v>64</v>
      </c>
      <c r="E155" s="34" t="s">
        <v>177</v>
      </c>
      <c r="F155" s="35" t="s">
        <v>28</v>
      </c>
    </row>
    <row r="156" spans="1:6" hidden="1">
      <c r="A156" s="32">
        <v>8520</v>
      </c>
      <c r="B156" s="34" t="s">
        <v>13892</v>
      </c>
      <c r="C156" s="34" t="s">
        <v>1045</v>
      </c>
      <c r="D156" s="34" t="s">
        <v>64</v>
      </c>
      <c r="E156" s="34" t="s">
        <v>177</v>
      </c>
      <c r="F156" s="35" t="s">
        <v>28</v>
      </c>
    </row>
    <row r="157" spans="1:6" hidden="1">
      <c r="A157" s="32">
        <v>8549</v>
      </c>
      <c r="B157" s="34" t="s">
        <v>13893</v>
      </c>
      <c r="C157" s="34" t="s">
        <v>1045</v>
      </c>
      <c r="D157" s="34" t="s">
        <v>64</v>
      </c>
      <c r="E157" s="34" t="s">
        <v>177</v>
      </c>
      <c r="F157" s="35" t="s">
        <v>28</v>
      </c>
    </row>
    <row r="158" spans="1:6" hidden="1">
      <c r="A158" s="32">
        <v>8558</v>
      </c>
      <c r="B158" s="34" t="s">
        <v>13894</v>
      </c>
      <c r="C158" s="34" t="s">
        <v>1045</v>
      </c>
      <c r="D158" s="34" t="s">
        <v>64</v>
      </c>
      <c r="E158" s="34" t="s">
        <v>177</v>
      </c>
      <c r="F158" s="35" t="s">
        <v>28</v>
      </c>
    </row>
    <row r="159" spans="1:6" hidden="1">
      <c r="A159" s="32">
        <v>8560</v>
      </c>
      <c r="B159" s="34" t="s">
        <v>3234</v>
      </c>
      <c r="C159" s="34" t="s">
        <v>1045</v>
      </c>
      <c r="D159" s="34" t="s">
        <v>64</v>
      </c>
      <c r="E159" s="34" t="s">
        <v>177</v>
      </c>
      <c r="F159" s="35" t="s">
        <v>28</v>
      </c>
    </row>
    <row r="160" spans="1:6" hidden="1">
      <c r="A160" s="32">
        <v>8606</v>
      </c>
      <c r="B160" s="34" t="s">
        <v>11272</v>
      </c>
      <c r="C160" s="34" t="s">
        <v>1045</v>
      </c>
      <c r="D160" s="34" t="s">
        <v>64</v>
      </c>
      <c r="E160" s="34" t="s">
        <v>177</v>
      </c>
      <c r="F160" s="35" t="s">
        <v>28</v>
      </c>
    </row>
    <row r="161" spans="1:6" hidden="1">
      <c r="A161" s="32">
        <v>8634</v>
      </c>
      <c r="B161" s="34" t="s">
        <v>8529</v>
      </c>
      <c r="C161" s="34" t="s">
        <v>1045</v>
      </c>
      <c r="D161" s="34" t="s">
        <v>64</v>
      </c>
      <c r="E161" s="34" t="s">
        <v>177</v>
      </c>
      <c r="F161" s="35" t="s">
        <v>28</v>
      </c>
    </row>
    <row r="162" spans="1:6" hidden="1">
      <c r="A162" s="32">
        <v>8675</v>
      </c>
      <c r="B162" s="34" t="s">
        <v>13895</v>
      </c>
      <c r="C162" s="34" t="s">
        <v>1045</v>
      </c>
      <c r="D162" s="34" t="s">
        <v>64</v>
      </c>
      <c r="E162" s="34" t="s">
        <v>177</v>
      </c>
      <c r="F162" s="35" t="s">
        <v>28</v>
      </c>
    </row>
    <row r="163" spans="1:6" hidden="1">
      <c r="A163" s="32">
        <v>8685</v>
      </c>
      <c r="B163" s="34" t="s">
        <v>13896</v>
      </c>
      <c r="C163" s="34" t="s">
        <v>1045</v>
      </c>
      <c r="D163" s="34" t="s">
        <v>64</v>
      </c>
      <c r="E163" s="34" t="s">
        <v>177</v>
      </c>
      <c r="F163" s="35" t="s">
        <v>28</v>
      </c>
    </row>
    <row r="164" spans="1:6" hidden="1">
      <c r="A164" s="32">
        <v>8758</v>
      </c>
      <c r="B164" s="34" t="s">
        <v>1051</v>
      </c>
      <c r="C164" s="34" t="s">
        <v>1045</v>
      </c>
      <c r="D164" s="34" t="s">
        <v>64</v>
      </c>
      <c r="E164" s="34" t="s">
        <v>177</v>
      </c>
      <c r="F164" s="35" t="s">
        <v>25</v>
      </c>
    </row>
    <row r="165" spans="1:6" hidden="1">
      <c r="A165" s="32">
        <v>8770</v>
      </c>
      <c r="B165" s="34" t="s">
        <v>13897</v>
      </c>
      <c r="C165" s="34" t="s">
        <v>1045</v>
      </c>
      <c r="D165" s="34" t="s">
        <v>64</v>
      </c>
      <c r="E165" s="34" t="s">
        <v>177</v>
      </c>
      <c r="F165" s="35" t="s">
        <v>28</v>
      </c>
    </row>
    <row r="166" spans="1:6" hidden="1">
      <c r="A166" s="32">
        <v>8832</v>
      </c>
      <c r="B166" s="34" t="s">
        <v>3586</v>
      </c>
      <c r="C166" s="34" t="s">
        <v>1045</v>
      </c>
      <c r="D166" s="34" t="s">
        <v>64</v>
      </c>
      <c r="E166" s="34" t="s">
        <v>177</v>
      </c>
      <c r="F166" s="35" t="s">
        <v>28</v>
      </c>
    </row>
    <row r="167" spans="1:6" hidden="1">
      <c r="A167" s="32">
        <v>8849</v>
      </c>
      <c r="B167" s="34" t="s">
        <v>6526</v>
      </c>
      <c r="C167" s="34" t="s">
        <v>1045</v>
      </c>
      <c r="D167" s="34" t="s">
        <v>64</v>
      </c>
      <c r="E167" s="34" t="s">
        <v>177</v>
      </c>
      <c r="F167" s="35" t="s">
        <v>28</v>
      </c>
    </row>
    <row r="168" spans="1:6" hidden="1">
      <c r="A168" s="32">
        <v>13140</v>
      </c>
      <c r="B168" s="33" t="s">
        <v>13377</v>
      </c>
      <c r="C168" s="34" t="s">
        <v>685</v>
      </c>
      <c r="D168" s="34" t="s">
        <v>80</v>
      </c>
      <c r="E168" s="34" t="s">
        <v>177</v>
      </c>
      <c r="F168" s="35" t="s">
        <v>28</v>
      </c>
    </row>
    <row r="169" spans="1:6" hidden="1">
      <c r="A169" s="32">
        <v>13212</v>
      </c>
      <c r="B169" s="33" t="s">
        <v>193</v>
      </c>
      <c r="C169" s="34" t="s">
        <v>685</v>
      </c>
      <c r="D169" s="34" t="s">
        <v>80</v>
      </c>
      <c r="E169" s="34" t="s">
        <v>177</v>
      </c>
      <c r="F169" s="35" t="s">
        <v>32</v>
      </c>
    </row>
    <row r="170" spans="1:6" hidden="1">
      <c r="A170" s="32">
        <v>13268</v>
      </c>
      <c r="B170" s="36" t="s">
        <v>12310</v>
      </c>
      <c r="C170" s="34" t="s">
        <v>685</v>
      </c>
      <c r="D170" s="34" t="s">
        <v>99</v>
      </c>
      <c r="E170" s="34" t="s">
        <v>177</v>
      </c>
      <c r="F170" s="35" t="s">
        <v>32</v>
      </c>
    </row>
    <row r="171" spans="1:6" hidden="1">
      <c r="A171" s="32">
        <v>13473</v>
      </c>
      <c r="B171" s="36" t="s">
        <v>2668</v>
      </c>
      <c r="C171" s="34" t="s">
        <v>685</v>
      </c>
      <c r="D171" s="34" t="s">
        <v>99</v>
      </c>
      <c r="E171" s="34" t="s">
        <v>177</v>
      </c>
      <c r="F171" s="35" t="s">
        <v>32</v>
      </c>
    </row>
    <row r="172" spans="1:6" hidden="1">
      <c r="A172" s="32">
        <v>13670</v>
      </c>
      <c r="B172" s="33" t="s">
        <v>820</v>
      </c>
      <c r="C172" s="34" t="s">
        <v>685</v>
      </c>
      <c r="D172" s="34" t="s">
        <v>72</v>
      </c>
      <c r="E172" s="34" t="s">
        <v>824</v>
      </c>
      <c r="F172" s="35" t="s">
        <v>167</v>
      </c>
    </row>
    <row r="173" spans="1:6" hidden="1">
      <c r="A173" s="32">
        <v>13683</v>
      </c>
      <c r="B173" s="36" t="s">
        <v>10914</v>
      </c>
      <c r="C173" s="34" t="s">
        <v>685</v>
      </c>
      <c r="D173" s="34" t="s">
        <v>80</v>
      </c>
      <c r="E173" s="34" t="s">
        <v>177</v>
      </c>
      <c r="F173" s="35" t="s">
        <v>28</v>
      </c>
    </row>
    <row r="174" spans="1:6" hidden="1">
      <c r="A174" s="32">
        <v>13873</v>
      </c>
      <c r="B174" s="36" t="s">
        <v>749</v>
      </c>
      <c r="C174" s="34" t="s">
        <v>685</v>
      </c>
      <c r="D174" s="34" t="s">
        <v>80</v>
      </c>
      <c r="E174" s="34" t="s">
        <v>177</v>
      </c>
      <c r="F174" s="35" t="s">
        <v>28</v>
      </c>
    </row>
    <row r="175" spans="1:6" hidden="1">
      <c r="A175" s="32">
        <v>13006</v>
      </c>
      <c r="B175" s="34" t="s">
        <v>13898</v>
      </c>
      <c r="C175" s="34" t="s">
        <v>685</v>
      </c>
      <c r="D175" s="34" t="s">
        <v>80</v>
      </c>
      <c r="E175" s="34" t="s">
        <v>177</v>
      </c>
      <c r="F175" s="35" t="s">
        <v>32</v>
      </c>
    </row>
    <row r="176" spans="1:6" hidden="1">
      <c r="A176" s="32">
        <v>13030</v>
      </c>
      <c r="B176" s="34" t="s">
        <v>13899</v>
      </c>
      <c r="C176" s="34" t="s">
        <v>685</v>
      </c>
      <c r="D176" s="34" t="s">
        <v>80</v>
      </c>
      <c r="E176" s="34" t="s">
        <v>177</v>
      </c>
      <c r="F176" s="35" t="s">
        <v>32</v>
      </c>
    </row>
    <row r="177" spans="1:6" hidden="1">
      <c r="A177" s="32">
        <v>13042</v>
      </c>
      <c r="B177" s="34" t="s">
        <v>1851</v>
      </c>
      <c r="C177" s="34" t="s">
        <v>685</v>
      </c>
      <c r="D177" s="34" t="s">
        <v>99</v>
      </c>
      <c r="E177" s="34" t="s">
        <v>177</v>
      </c>
      <c r="F177" s="35" t="s">
        <v>32</v>
      </c>
    </row>
    <row r="178" spans="1:6" hidden="1">
      <c r="A178" s="32">
        <v>13052</v>
      </c>
      <c r="B178" s="34" t="s">
        <v>5004</v>
      </c>
      <c r="C178" s="34" t="s">
        <v>685</v>
      </c>
      <c r="D178" s="34" t="s">
        <v>80</v>
      </c>
      <c r="E178" s="34" t="s">
        <v>177</v>
      </c>
      <c r="F178" s="35" t="s">
        <v>28</v>
      </c>
    </row>
    <row r="179" spans="1:6" hidden="1">
      <c r="A179" s="32">
        <v>13062</v>
      </c>
      <c r="B179" s="34" t="s">
        <v>13900</v>
      </c>
      <c r="C179" s="34" t="s">
        <v>685</v>
      </c>
      <c r="D179" s="34" t="s">
        <v>80</v>
      </c>
      <c r="E179" s="34" t="s">
        <v>177</v>
      </c>
      <c r="F179" s="35" t="s">
        <v>28</v>
      </c>
    </row>
    <row r="180" spans="1:6" hidden="1">
      <c r="A180" s="32">
        <v>13074</v>
      </c>
      <c r="B180" s="34" t="s">
        <v>10429</v>
      </c>
      <c r="C180" s="34" t="s">
        <v>685</v>
      </c>
      <c r="D180" s="34" t="s">
        <v>99</v>
      </c>
      <c r="E180" s="34" t="s">
        <v>177</v>
      </c>
      <c r="F180" s="35" t="s">
        <v>32</v>
      </c>
    </row>
    <row r="181" spans="1:6" hidden="1">
      <c r="A181" s="32">
        <v>13160</v>
      </c>
      <c r="B181" s="34" t="s">
        <v>4070</v>
      </c>
      <c r="C181" s="34" t="s">
        <v>685</v>
      </c>
      <c r="D181" s="34" t="s">
        <v>72</v>
      </c>
      <c r="E181" s="34" t="s">
        <v>824</v>
      </c>
      <c r="F181" s="35" t="s">
        <v>167</v>
      </c>
    </row>
    <row r="182" spans="1:6" hidden="1">
      <c r="A182" s="32">
        <v>13001</v>
      </c>
      <c r="B182" s="34" t="s">
        <v>80</v>
      </c>
      <c r="C182" s="34" t="s">
        <v>685</v>
      </c>
      <c r="D182" s="34" t="s">
        <v>80</v>
      </c>
      <c r="E182" s="34" t="s">
        <v>177</v>
      </c>
      <c r="F182" s="35" t="s">
        <v>25</v>
      </c>
    </row>
    <row r="183" spans="1:6" hidden="1">
      <c r="A183" s="32">
        <v>13188</v>
      </c>
      <c r="B183" s="34" t="s">
        <v>13901</v>
      </c>
      <c r="C183" s="34" t="s">
        <v>685</v>
      </c>
      <c r="D183" s="34" t="s">
        <v>80</v>
      </c>
      <c r="E183" s="34" t="s">
        <v>177</v>
      </c>
      <c r="F183" s="35" t="s">
        <v>32</v>
      </c>
    </row>
    <row r="184" spans="1:6" hidden="1">
      <c r="A184" s="32">
        <v>13222</v>
      </c>
      <c r="B184" s="34" t="s">
        <v>13902</v>
      </c>
      <c r="C184" s="34" t="s">
        <v>685</v>
      </c>
      <c r="D184" s="34" t="s">
        <v>80</v>
      </c>
      <c r="E184" s="34" t="s">
        <v>177</v>
      </c>
      <c r="F184" s="35" t="s">
        <v>28</v>
      </c>
    </row>
    <row r="185" spans="1:6" hidden="1">
      <c r="A185" s="32">
        <v>13244</v>
      </c>
      <c r="B185" s="34" t="s">
        <v>2045</v>
      </c>
      <c r="C185" s="34" t="s">
        <v>685</v>
      </c>
      <c r="D185" s="34" t="s">
        <v>80</v>
      </c>
      <c r="E185" s="34" t="s">
        <v>177</v>
      </c>
      <c r="F185" s="35" t="s">
        <v>30</v>
      </c>
    </row>
    <row r="186" spans="1:6" hidden="1">
      <c r="A186" s="32">
        <v>13248</v>
      </c>
      <c r="B186" s="34" t="s">
        <v>13903</v>
      </c>
      <c r="C186" s="34" t="s">
        <v>685</v>
      </c>
      <c r="D186" s="34" t="s">
        <v>80</v>
      </c>
      <c r="E186" s="34" t="s">
        <v>177</v>
      </c>
      <c r="F186" s="35" t="s">
        <v>32</v>
      </c>
    </row>
    <row r="187" spans="1:6" hidden="1">
      <c r="A187" s="32">
        <v>13300</v>
      </c>
      <c r="B187" s="34" t="s">
        <v>13904</v>
      </c>
      <c r="C187" s="34" t="s">
        <v>685</v>
      </c>
      <c r="D187" s="34" t="s">
        <v>99</v>
      </c>
      <c r="E187" s="34" t="s">
        <v>177</v>
      </c>
      <c r="F187" s="35" t="s">
        <v>32</v>
      </c>
    </row>
    <row r="188" spans="1:6" hidden="1">
      <c r="A188" s="32">
        <v>13430</v>
      </c>
      <c r="B188" s="34" t="s">
        <v>3927</v>
      </c>
      <c r="C188" s="34" t="s">
        <v>685</v>
      </c>
      <c r="D188" s="34" t="s">
        <v>80</v>
      </c>
      <c r="E188" s="34" t="s">
        <v>177</v>
      </c>
      <c r="F188" s="35" t="s">
        <v>32</v>
      </c>
    </row>
    <row r="189" spans="1:6" hidden="1">
      <c r="A189" s="32">
        <v>13433</v>
      </c>
      <c r="B189" s="34" t="s">
        <v>13905</v>
      </c>
      <c r="C189" s="34" t="s">
        <v>685</v>
      </c>
      <c r="D189" s="34" t="s">
        <v>80</v>
      </c>
      <c r="E189" s="34" t="s">
        <v>177</v>
      </c>
      <c r="F189" s="35" t="s">
        <v>28</v>
      </c>
    </row>
    <row r="190" spans="1:6" hidden="1">
      <c r="A190" s="32">
        <v>13440</v>
      </c>
      <c r="B190" s="34" t="s">
        <v>13906</v>
      </c>
      <c r="C190" s="34" t="s">
        <v>685</v>
      </c>
      <c r="D190" s="34" t="s">
        <v>80</v>
      </c>
      <c r="E190" s="34" t="s">
        <v>177</v>
      </c>
      <c r="F190" s="35" t="s">
        <v>32</v>
      </c>
    </row>
    <row r="191" spans="1:6" hidden="1">
      <c r="A191" s="32">
        <v>13442</v>
      </c>
      <c r="B191" s="34" t="s">
        <v>5038</v>
      </c>
      <c r="C191" s="34" t="s">
        <v>685</v>
      </c>
      <c r="D191" s="34" t="s">
        <v>80</v>
      </c>
      <c r="E191" s="34" t="s">
        <v>177</v>
      </c>
      <c r="F191" s="35" t="s">
        <v>28</v>
      </c>
    </row>
    <row r="192" spans="1:6" hidden="1">
      <c r="A192" s="32">
        <v>13468</v>
      </c>
      <c r="B192" s="34" t="s">
        <v>3131</v>
      </c>
      <c r="C192" s="34" t="s">
        <v>685</v>
      </c>
      <c r="D192" s="34" t="s">
        <v>80</v>
      </c>
      <c r="E192" s="34" t="s">
        <v>177</v>
      </c>
      <c r="F192" s="35" t="s">
        <v>32</v>
      </c>
    </row>
    <row r="193" spans="1:6" hidden="1">
      <c r="A193" s="32">
        <v>13458</v>
      </c>
      <c r="B193" s="34" t="s">
        <v>13907</v>
      </c>
      <c r="C193" s="34" t="s">
        <v>685</v>
      </c>
      <c r="D193" s="34" t="s">
        <v>80</v>
      </c>
      <c r="E193" s="34" t="s">
        <v>824</v>
      </c>
      <c r="F193" s="35" t="s">
        <v>167</v>
      </c>
    </row>
    <row r="194" spans="1:6" hidden="1">
      <c r="A194" s="32">
        <v>13490</v>
      </c>
      <c r="B194" s="34" t="s">
        <v>13908</v>
      </c>
      <c r="C194" s="34" t="s">
        <v>685</v>
      </c>
      <c r="D194" s="34" t="s">
        <v>80</v>
      </c>
      <c r="E194" s="34" t="s">
        <v>177</v>
      </c>
      <c r="F194" s="35" t="s">
        <v>32</v>
      </c>
    </row>
    <row r="195" spans="1:6" hidden="1">
      <c r="A195" s="32">
        <v>13549</v>
      </c>
      <c r="B195" s="34" t="s">
        <v>13909</v>
      </c>
      <c r="C195" s="34" t="s">
        <v>685</v>
      </c>
      <c r="D195" s="34" t="s">
        <v>80</v>
      </c>
      <c r="E195" s="34" t="s">
        <v>177</v>
      </c>
      <c r="F195" s="35" t="s">
        <v>32</v>
      </c>
    </row>
    <row r="196" spans="1:6" hidden="1">
      <c r="A196" s="32">
        <v>13580</v>
      </c>
      <c r="B196" s="34" t="s">
        <v>13910</v>
      </c>
      <c r="C196" s="34" t="s">
        <v>685</v>
      </c>
      <c r="D196" s="34" t="s">
        <v>80</v>
      </c>
      <c r="E196" s="34" t="s">
        <v>177</v>
      </c>
      <c r="F196" s="35" t="s">
        <v>32</v>
      </c>
    </row>
    <row r="197" spans="1:6" hidden="1">
      <c r="A197" s="32">
        <v>13600</v>
      </c>
      <c r="B197" s="34" t="s">
        <v>13911</v>
      </c>
      <c r="C197" s="34" t="s">
        <v>685</v>
      </c>
      <c r="D197" s="34" t="s">
        <v>99</v>
      </c>
      <c r="E197" s="34" t="s">
        <v>177</v>
      </c>
      <c r="F197" s="35" t="s">
        <v>32</v>
      </c>
    </row>
    <row r="198" spans="1:6" hidden="1">
      <c r="A198" s="32">
        <v>13620</v>
      </c>
      <c r="B198" s="34" t="s">
        <v>13912</v>
      </c>
      <c r="C198" s="34" t="s">
        <v>685</v>
      </c>
      <c r="D198" s="34" t="s">
        <v>80</v>
      </c>
      <c r="E198" s="34" t="s">
        <v>177</v>
      </c>
      <c r="F198" s="35" t="s">
        <v>30</v>
      </c>
    </row>
    <row r="199" spans="1:6" hidden="1">
      <c r="A199" s="32">
        <v>13647</v>
      </c>
      <c r="B199" s="34" t="s">
        <v>13913</v>
      </c>
      <c r="C199" s="34" t="s">
        <v>685</v>
      </c>
      <c r="D199" s="34" t="s">
        <v>80</v>
      </c>
      <c r="E199" s="34" t="s">
        <v>177</v>
      </c>
      <c r="F199" s="35" t="s">
        <v>28</v>
      </c>
    </row>
    <row r="200" spans="1:6" hidden="1">
      <c r="A200" s="32">
        <v>13650</v>
      </c>
      <c r="B200" s="34" t="s">
        <v>13914</v>
      </c>
      <c r="C200" s="34" t="s">
        <v>685</v>
      </c>
      <c r="D200" s="34" t="s">
        <v>80</v>
      </c>
      <c r="E200" s="34" t="s">
        <v>177</v>
      </c>
      <c r="F200" s="35" t="s">
        <v>32</v>
      </c>
    </row>
    <row r="201" spans="1:6" hidden="1">
      <c r="A201" s="32">
        <v>13654</v>
      </c>
      <c r="B201" s="34" t="s">
        <v>13915</v>
      </c>
      <c r="C201" s="34" t="s">
        <v>685</v>
      </c>
      <c r="D201" s="34" t="s">
        <v>80</v>
      </c>
      <c r="E201" s="34" t="s">
        <v>177</v>
      </c>
      <c r="F201" s="35" t="s">
        <v>30</v>
      </c>
    </row>
    <row r="202" spans="1:6" hidden="1">
      <c r="A202" s="32">
        <v>13655</v>
      </c>
      <c r="B202" s="34" t="s">
        <v>13742</v>
      </c>
      <c r="C202" s="34" t="s">
        <v>685</v>
      </c>
      <c r="D202" s="34" t="s">
        <v>80</v>
      </c>
      <c r="E202" s="34" t="s">
        <v>177</v>
      </c>
      <c r="F202" s="35" t="s">
        <v>32</v>
      </c>
    </row>
    <row r="203" spans="1:6" hidden="1">
      <c r="A203" s="32">
        <v>13657</v>
      </c>
      <c r="B203" s="34" t="s">
        <v>9228</v>
      </c>
      <c r="C203" s="34" t="s">
        <v>685</v>
      </c>
      <c r="D203" s="34" t="s">
        <v>80</v>
      </c>
      <c r="E203" s="34" t="s">
        <v>177</v>
      </c>
      <c r="F203" s="35" t="s">
        <v>28</v>
      </c>
    </row>
    <row r="204" spans="1:6" hidden="1">
      <c r="A204" s="32">
        <v>13667</v>
      </c>
      <c r="B204" s="34" t="s">
        <v>11983</v>
      </c>
      <c r="C204" s="34" t="s">
        <v>685</v>
      </c>
      <c r="D204" s="34" t="s">
        <v>80</v>
      </c>
      <c r="E204" s="34" t="s">
        <v>177</v>
      </c>
      <c r="F204" s="35" t="s">
        <v>32</v>
      </c>
    </row>
    <row r="205" spans="1:6" hidden="1">
      <c r="A205" s="32">
        <v>13673</v>
      </c>
      <c r="B205" s="34" t="s">
        <v>13916</v>
      </c>
      <c r="C205" s="34" t="s">
        <v>685</v>
      </c>
      <c r="D205" s="34" t="s">
        <v>80</v>
      </c>
      <c r="E205" s="34" t="s">
        <v>177</v>
      </c>
      <c r="F205" s="35" t="s">
        <v>28</v>
      </c>
    </row>
    <row r="206" spans="1:6" hidden="1">
      <c r="A206" s="32">
        <v>13688</v>
      </c>
      <c r="B206" s="34" t="s">
        <v>826</v>
      </c>
      <c r="C206" s="34" t="s">
        <v>685</v>
      </c>
      <c r="D206" s="34" t="s">
        <v>72</v>
      </c>
      <c r="E206" s="34" t="s">
        <v>824</v>
      </c>
      <c r="F206" s="35" t="s">
        <v>167</v>
      </c>
    </row>
    <row r="207" spans="1:6" hidden="1">
      <c r="A207" s="32">
        <v>13744</v>
      </c>
      <c r="B207" s="34" t="s">
        <v>13917</v>
      </c>
      <c r="C207" s="34" t="s">
        <v>685</v>
      </c>
      <c r="D207" s="34" t="s">
        <v>72</v>
      </c>
      <c r="E207" s="34" t="s">
        <v>824</v>
      </c>
      <c r="F207" s="35" t="s">
        <v>167</v>
      </c>
    </row>
    <row r="208" spans="1:6" hidden="1">
      <c r="A208" s="32">
        <v>13760</v>
      </c>
      <c r="B208" s="34" t="s">
        <v>13918</v>
      </c>
      <c r="C208" s="34" t="s">
        <v>685</v>
      </c>
      <c r="D208" s="34" t="s">
        <v>80</v>
      </c>
      <c r="E208" s="34" t="s">
        <v>177</v>
      </c>
      <c r="F208" s="35" t="s">
        <v>30</v>
      </c>
    </row>
    <row r="209" spans="1:6" hidden="1">
      <c r="A209" s="32">
        <v>13780</v>
      </c>
      <c r="B209" s="34" t="s">
        <v>13919</v>
      </c>
      <c r="C209" s="34" t="s">
        <v>685</v>
      </c>
      <c r="D209" s="34" t="s">
        <v>80</v>
      </c>
      <c r="E209" s="34" t="s">
        <v>177</v>
      </c>
      <c r="F209" s="35" t="s">
        <v>32</v>
      </c>
    </row>
    <row r="210" spans="1:6" hidden="1">
      <c r="A210" s="32">
        <v>13810</v>
      </c>
      <c r="B210" s="34" t="s">
        <v>13920</v>
      </c>
      <c r="C210" s="34" t="s">
        <v>685</v>
      </c>
      <c r="D210" s="34" t="s">
        <v>80</v>
      </c>
      <c r="E210" s="34" t="s">
        <v>177</v>
      </c>
      <c r="F210" s="35" t="s">
        <v>32</v>
      </c>
    </row>
    <row r="211" spans="1:6" hidden="1">
      <c r="A211" s="32">
        <v>13836</v>
      </c>
      <c r="B211" s="34" t="s">
        <v>2922</v>
      </c>
      <c r="C211" s="34" t="s">
        <v>685</v>
      </c>
      <c r="D211" s="34" t="s">
        <v>80</v>
      </c>
      <c r="E211" s="34" t="s">
        <v>177</v>
      </c>
      <c r="F211" s="35" t="s">
        <v>28</v>
      </c>
    </row>
    <row r="212" spans="1:6" hidden="1">
      <c r="A212" s="32">
        <v>13838</v>
      </c>
      <c r="B212" s="34" t="s">
        <v>13921</v>
      </c>
      <c r="C212" s="34" t="s">
        <v>685</v>
      </c>
      <c r="D212" s="34" t="s">
        <v>80</v>
      </c>
      <c r="E212" s="34" t="s">
        <v>177</v>
      </c>
      <c r="F212" s="35" t="s">
        <v>28</v>
      </c>
    </row>
    <row r="213" spans="1:6" hidden="1">
      <c r="A213" s="32">
        <v>13894</v>
      </c>
      <c r="B213" s="34" t="s">
        <v>13922</v>
      </c>
      <c r="C213" s="34" t="s">
        <v>685</v>
      </c>
      <c r="D213" s="34" t="s">
        <v>80</v>
      </c>
      <c r="E213" s="34" t="s">
        <v>177</v>
      </c>
      <c r="F213" s="35" t="s">
        <v>32</v>
      </c>
    </row>
    <row r="214" spans="1:6" hidden="1">
      <c r="A214" s="32">
        <v>15087</v>
      </c>
      <c r="B214" s="33" t="s">
        <v>4561</v>
      </c>
      <c r="C214" s="34" t="s">
        <v>406</v>
      </c>
      <c r="D214" s="34" t="s">
        <v>98</v>
      </c>
      <c r="E214" s="34" t="s">
        <v>177</v>
      </c>
      <c r="F214" s="35" t="s">
        <v>28</v>
      </c>
    </row>
    <row r="215" spans="1:6" hidden="1">
      <c r="A215" s="32">
        <v>15106</v>
      </c>
      <c r="B215" s="33" t="s">
        <v>13857</v>
      </c>
      <c r="C215" s="34" t="s">
        <v>406</v>
      </c>
      <c r="D215" s="34" t="s">
        <v>98</v>
      </c>
      <c r="E215" s="34" t="s">
        <v>177</v>
      </c>
      <c r="F215" s="35" t="s">
        <v>30</v>
      </c>
    </row>
    <row r="216" spans="1:6" hidden="1">
      <c r="A216" s="32">
        <v>15109</v>
      </c>
      <c r="B216" s="33" t="s">
        <v>5075</v>
      </c>
      <c r="C216" s="34" t="s">
        <v>406</v>
      </c>
      <c r="D216" s="34" t="s">
        <v>98</v>
      </c>
      <c r="E216" s="34" t="s">
        <v>177</v>
      </c>
      <c r="F216" s="35" t="s">
        <v>32</v>
      </c>
    </row>
    <row r="217" spans="1:6" hidden="1">
      <c r="A217" s="32">
        <v>15131</v>
      </c>
      <c r="B217" s="33" t="s">
        <v>269</v>
      </c>
      <c r="C217" s="34" t="s">
        <v>406</v>
      </c>
      <c r="D217" s="34" t="s">
        <v>98</v>
      </c>
      <c r="E217" s="34" t="s">
        <v>177</v>
      </c>
      <c r="F217" s="35" t="s">
        <v>28</v>
      </c>
    </row>
    <row r="218" spans="1:6" hidden="1">
      <c r="A218" s="32">
        <v>15189</v>
      </c>
      <c r="B218" s="33" t="s">
        <v>6580</v>
      </c>
      <c r="C218" s="34" t="s">
        <v>406</v>
      </c>
      <c r="D218" s="34" t="s">
        <v>98</v>
      </c>
      <c r="E218" s="34" t="s">
        <v>177</v>
      </c>
      <c r="F218" s="35" t="s">
        <v>28</v>
      </c>
    </row>
    <row r="219" spans="1:6" hidden="1">
      <c r="A219" s="32">
        <v>15368</v>
      </c>
      <c r="B219" s="33" t="s">
        <v>6145</v>
      </c>
      <c r="C219" s="34" t="s">
        <v>406</v>
      </c>
      <c r="D219" s="34" t="s">
        <v>98</v>
      </c>
      <c r="E219" s="34" t="s">
        <v>177</v>
      </c>
      <c r="F219" s="35" t="s">
        <v>32</v>
      </c>
    </row>
    <row r="220" spans="1:6" hidden="1">
      <c r="A220" s="32">
        <v>15401</v>
      </c>
      <c r="B220" s="33" t="s">
        <v>13846</v>
      </c>
      <c r="C220" s="34" t="s">
        <v>406</v>
      </c>
      <c r="D220" s="34" t="s">
        <v>98</v>
      </c>
      <c r="E220" s="34" t="s">
        <v>177</v>
      </c>
      <c r="F220" s="35" t="s">
        <v>32</v>
      </c>
    </row>
    <row r="221" spans="1:6" hidden="1">
      <c r="A221" s="32">
        <v>15455</v>
      </c>
      <c r="B221" s="33" t="s">
        <v>13923</v>
      </c>
      <c r="C221" s="34" t="s">
        <v>406</v>
      </c>
      <c r="D221" s="34" t="s">
        <v>98</v>
      </c>
      <c r="E221" s="34" t="s">
        <v>177</v>
      </c>
      <c r="F221" s="35" t="s">
        <v>32</v>
      </c>
    </row>
    <row r="222" spans="1:6" hidden="1">
      <c r="A222" s="32">
        <v>15514</v>
      </c>
      <c r="B222" s="33" t="s">
        <v>13924</v>
      </c>
      <c r="C222" s="34" t="s">
        <v>406</v>
      </c>
      <c r="D222" s="34" t="s">
        <v>98</v>
      </c>
      <c r="E222" s="34" t="s">
        <v>177</v>
      </c>
      <c r="F222" s="35" t="s">
        <v>32</v>
      </c>
    </row>
    <row r="223" spans="1:6" hidden="1">
      <c r="A223" s="32">
        <v>15690</v>
      </c>
      <c r="B223" s="33" t="s">
        <v>3225</v>
      </c>
      <c r="C223" s="34" t="s">
        <v>406</v>
      </c>
      <c r="D223" s="34" t="s">
        <v>98</v>
      </c>
      <c r="E223" s="34" t="s">
        <v>177</v>
      </c>
      <c r="F223" s="35" t="s">
        <v>30</v>
      </c>
    </row>
    <row r="224" spans="1:6" hidden="1">
      <c r="A224" s="32">
        <v>15022</v>
      </c>
      <c r="B224" s="34" t="s">
        <v>13925</v>
      </c>
      <c r="C224" s="34" t="s">
        <v>406</v>
      </c>
      <c r="D224" s="34" t="s">
        <v>98</v>
      </c>
      <c r="E224" s="34" t="s">
        <v>177</v>
      </c>
      <c r="F224" s="35" t="s">
        <v>30</v>
      </c>
    </row>
    <row r="225" spans="1:6" hidden="1">
      <c r="A225" s="32">
        <v>15047</v>
      </c>
      <c r="B225" s="34" t="s">
        <v>5688</v>
      </c>
      <c r="C225" s="34" t="s">
        <v>406</v>
      </c>
      <c r="D225" s="34" t="s">
        <v>98</v>
      </c>
      <c r="E225" s="34" t="s">
        <v>177</v>
      </c>
      <c r="F225" s="35" t="s">
        <v>30</v>
      </c>
    </row>
    <row r="226" spans="1:6" hidden="1">
      <c r="A226" s="32">
        <v>15051</v>
      </c>
      <c r="B226" s="34" t="s">
        <v>13926</v>
      </c>
      <c r="C226" s="34" t="s">
        <v>406</v>
      </c>
      <c r="D226" s="34" t="s">
        <v>98</v>
      </c>
      <c r="E226" s="34" t="s">
        <v>177</v>
      </c>
      <c r="F226" s="35" t="s">
        <v>28</v>
      </c>
    </row>
    <row r="227" spans="1:6" hidden="1">
      <c r="A227" s="32">
        <v>15090</v>
      </c>
      <c r="B227" s="34" t="s">
        <v>13927</v>
      </c>
      <c r="C227" s="34" t="s">
        <v>406</v>
      </c>
      <c r="D227" s="34" t="s">
        <v>98</v>
      </c>
      <c r="E227" s="34" t="s">
        <v>177</v>
      </c>
      <c r="F227" s="35" t="s">
        <v>30</v>
      </c>
    </row>
    <row r="228" spans="1:6" hidden="1">
      <c r="A228" s="32">
        <v>15092</v>
      </c>
      <c r="B228" s="34" t="s">
        <v>13928</v>
      </c>
      <c r="C228" s="34" t="s">
        <v>406</v>
      </c>
      <c r="D228" s="34" t="s">
        <v>98</v>
      </c>
      <c r="E228" s="34" t="s">
        <v>177</v>
      </c>
      <c r="F228" s="35" t="s">
        <v>30</v>
      </c>
    </row>
    <row r="229" spans="1:6" hidden="1">
      <c r="A229" s="32">
        <v>15097</v>
      </c>
      <c r="B229" s="34" t="s">
        <v>13929</v>
      </c>
      <c r="C229" s="34" t="s">
        <v>406</v>
      </c>
      <c r="D229" s="34" t="s">
        <v>98</v>
      </c>
      <c r="E229" s="34" t="s">
        <v>177</v>
      </c>
      <c r="F229" s="35" t="s">
        <v>32</v>
      </c>
    </row>
    <row r="230" spans="1:6" hidden="1">
      <c r="A230" s="32">
        <v>15104</v>
      </c>
      <c r="B230" s="34" t="s">
        <v>406</v>
      </c>
      <c r="C230" s="34" t="s">
        <v>406</v>
      </c>
      <c r="D230" s="34" t="s">
        <v>98</v>
      </c>
      <c r="E230" s="34" t="s">
        <v>177</v>
      </c>
      <c r="F230" s="35" t="s">
        <v>28</v>
      </c>
    </row>
    <row r="231" spans="1:6" hidden="1">
      <c r="A231" s="32">
        <v>15114</v>
      </c>
      <c r="B231" s="34" t="s">
        <v>13930</v>
      </c>
      <c r="C231" s="34" t="s">
        <v>406</v>
      </c>
      <c r="D231" s="34" t="s">
        <v>98</v>
      </c>
      <c r="E231" s="34" t="s">
        <v>177</v>
      </c>
      <c r="F231" s="35" t="s">
        <v>28</v>
      </c>
    </row>
    <row r="232" spans="1:6" hidden="1">
      <c r="A232" s="32">
        <v>15135</v>
      </c>
      <c r="B232" s="34" t="s">
        <v>13931</v>
      </c>
      <c r="C232" s="34" t="s">
        <v>406</v>
      </c>
      <c r="D232" s="34" t="s">
        <v>98</v>
      </c>
      <c r="E232" s="34" t="s">
        <v>177</v>
      </c>
      <c r="F232" s="35" t="s">
        <v>32</v>
      </c>
    </row>
    <row r="233" spans="1:6" hidden="1">
      <c r="A233" s="32">
        <v>15162</v>
      </c>
      <c r="B233" s="34" t="s">
        <v>13932</v>
      </c>
      <c r="C233" s="34" t="s">
        <v>406</v>
      </c>
      <c r="D233" s="34" t="s">
        <v>98</v>
      </c>
      <c r="E233" s="34" t="s">
        <v>177</v>
      </c>
      <c r="F233" s="35" t="s">
        <v>28</v>
      </c>
    </row>
    <row r="234" spans="1:6" hidden="1">
      <c r="A234" s="32">
        <v>15172</v>
      </c>
      <c r="B234" s="34" t="s">
        <v>13933</v>
      </c>
      <c r="C234" s="34" t="s">
        <v>406</v>
      </c>
      <c r="D234" s="34" t="s">
        <v>98</v>
      </c>
      <c r="E234" s="34" t="s">
        <v>177</v>
      </c>
      <c r="F234" s="35" t="s">
        <v>30</v>
      </c>
    </row>
    <row r="235" spans="1:6" hidden="1">
      <c r="A235" s="32">
        <v>15176</v>
      </c>
      <c r="B235" s="34" t="s">
        <v>837</v>
      </c>
      <c r="C235" s="34" t="s">
        <v>406</v>
      </c>
      <c r="D235" s="34" t="s">
        <v>98</v>
      </c>
      <c r="E235" s="34" t="s">
        <v>177</v>
      </c>
      <c r="F235" s="35" t="s">
        <v>30</v>
      </c>
    </row>
    <row r="236" spans="1:6" hidden="1">
      <c r="A236" s="32">
        <v>15232</v>
      </c>
      <c r="B236" s="34" t="s">
        <v>13934</v>
      </c>
      <c r="C236" s="34" t="s">
        <v>406</v>
      </c>
      <c r="D236" s="34" t="s">
        <v>98</v>
      </c>
      <c r="E236" s="34" t="s">
        <v>177</v>
      </c>
      <c r="F236" s="35" t="s">
        <v>28</v>
      </c>
    </row>
    <row r="237" spans="1:6" hidden="1">
      <c r="A237" s="32">
        <v>15180</v>
      </c>
      <c r="B237" s="34" t="s">
        <v>13935</v>
      </c>
      <c r="C237" s="34" t="s">
        <v>406</v>
      </c>
      <c r="D237" s="34" t="s">
        <v>98</v>
      </c>
      <c r="E237" s="34" t="s">
        <v>177</v>
      </c>
      <c r="F237" s="35" t="s">
        <v>32</v>
      </c>
    </row>
    <row r="238" spans="1:6" hidden="1">
      <c r="A238" s="32">
        <v>15183</v>
      </c>
      <c r="B238" s="34" t="s">
        <v>13936</v>
      </c>
      <c r="C238" s="34" t="s">
        <v>406</v>
      </c>
      <c r="D238" s="34" t="s">
        <v>98</v>
      </c>
      <c r="E238" s="34" t="s">
        <v>177</v>
      </c>
      <c r="F238" s="35" t="s">
        <v>32</v>
      </c>
    </row>
    <row r="239" spans="1:6" hidden="1">
      <c r="A239" s="32">
        <v>15185</v>
      </c>
      <c r="B239" s="34" t="s">
        <v>13937</v>
      </c>
      <c r="C239" s="34" t="s">
        <v>406</v>
      </c>
      <c r="D239" s="34" t="s">
        <v>98</v>
      </c>
      <c r="E239" s="34" t="s">
        <v>177</v>
      </c>
      <c r="F239" s="35" t="s">
        <v>28</v>
      </c>
    </row>
    <row r="240" spans="1:6" hidden="1">
      <c r="A240" s="32">
        <v>15187</v>
      </c>
      <c r="B240" s="34" t="s">
        <v>13938</v>
      </c>
      <c r="C240" s="34" t="s">
        <v>406</v>
      </c>
      <c r="D240" s="34" t="s">
        <v>98</v>
      </c>
      <c r="E240" s="34" t="s">
        <v>177</v>
      </c>
      <c r="F240" s="35" t="s">
        <v>28</v>
      </c>
    </row>
    <row r="241" spans="1:6" hidden="1">
      <c r="A241" s="32">
        <v>15236</v>
      </c>
      <c r="B241" s="34" t="s">
        <v>13939</v>
      </c>
      <c r="C241" s="34" t="s">
        <v>406</v>
      </c>
      <c r="D241" s="34" t="s">
        <v>98</v>
      </c>
      <c r="E241" s="34" t="s">
        <v>177</v>
      </c>
      <c r="F241" s="35" t="s">
        <v>30</v>
      </c>
    </row>
    <row r="242" spans="1:6" hidden="1">
      <c r="A242" s="32">
        <v>15204</v>
      </c>
      <c r="B242" s="34" t="s">
        <v>2391</v>
      </c>
      <c r="C242" s="34" t="s">
        <v>406</v>
      </c>
      <c r="D242" s="34" t="s">
        <v>98</v>
      </c>
      <c r="E242" s="34" t="s">
        <v>177</v>
      </c>
      <c r="F242" s="35" t="s">
        <v>28</v>
      </c>
    </row>
    <row r="243" spans="1:6" hidden="1">
      <c r="A243" s="32">
        <v>15212</v>
      </c>
      <c r="B243" s="34" t="s">
        <v>10992</v>
      </c>
      <c r="C243" s="34" t="s">
        <v>406</v>
      </c>
      <c r="D243" s="34" t="s">
        <v>98</v>
      </c>
      <c r="E243" s="34" t="s">
        <v>177</v>
      </c>
      <c r="F243" s="35" t="s">
        <v>30</v>
      </c>
    </row>
    <row r="244" spans="1:6" hidden="1">
      <c r="A244" s="32">
        <v>15215</v>
      </c>
      <c r="B244" s="34" t="s">
        <v>13940</v>
      </c>
      <c r="C244" s="34" t="s">
        <v>406</v>
      </c>
      <c r="D244" s="34" t="s">
        <v>98</v>
      </c>
      <c r="E244" s="34" t="s">
        <v>177</v>
      </c>
      <c r="F244" s="35" t="s">
        <v>28</v>
      </c>
    </row>
    <row r="245" spans="1:6" hidden="1">
      <c r="A245" s="32">
        <v>15218</v>
      </c>
      <c r="B245" s="34" t="s">
        <v>13941</v>
      </c>
      <c r="C245" s="34" t="s">
        <v>406</v>
      </c>
      <c r="D245" s="34" t="s">
        <v>98</v>
      </c>
      <c r="E245" s="34" t="s">
        <v>177</v>
      </c>
      <c r="F245" s="35" t="s">
        <v>32</v>
      </c>
    </row>
    <row r="246" spans="1:6" hidden="1">
      <c r="A246" s="32">
        <v>15223</v>
      </c>
      <c r="B246" s="34" t="s">
        <v>13942</v>
      </c>
      <c r="C246" s="34" t="s">
        <v>406</v>
      </c>
      <c r="D246" s="34" t="s">
        <v>72</v>
      </c>
      <c r="E246" s="34" t="s">
        <v>205</v>
      </c>
      <c r="F246" s="35" t="s">
        <v>167</v>
      </c>
    </row>
    <row r="247" spans="1:6" hidden="1">
      <c r="A247" s="32">
        <v>15224</v>
      </c>
      <c r="B247" s="34" t="s">
        <v>13943</v>
      </c>
      <c r="C247" s="34" t="s">
        <v>406</v>
      </c>
      <c r="D247" s="34" t="s">
        <v>98</v>
      </c>
      <c r="E247" s="34" t="s">
        <v>177</v>
      </c>
      <c r="F247" s="35" t="s">
        <v>28</v>
      </c>
    </row>
    <row r="248" spans="1:6" hidden="1">
      <c r="A248" s="32">
        <v>15226</v>
      </c>
      <c r="B248" s="34" t="s">
        <v>13944</v>
      </c>
      <c r="C248" s="34" t="s">
        <v>406</v>
      </c>
      <c r="D248" s="34" t="s">
        <v>98</v>
      </c>
      <c r="E248" s="34" t="s">
        <v>177</v>
      </c>
      <c r="F248" s="35" t="s">
        <v>28</v>
      </c>
    </row>
    <row r="249" spans="1:6" hidden="1">
      <c r="A249" s="32">
        <v>15238</v>
      </c>
      <c r="B249" s="34" t="s">
        <v>1524</v>
      </c>
      <c r="C249" s="34" t="s">
        <v>406</v>
      </c>
      <c r="D249" s="34" t="s">
        <v>98</v>
      </c>
      <c r="E249" s="34" t="s">
        <v>177</v>
      </c>
      <c r="F249" s="35" t="s">
        <v>28</v>
      </c>
    </row>
    <row r="250" spans="1:6" hidden="1">
      <c r="A250" s="32">
        <v>15244</v>
      </c>
      <c r="B250" s="34" t="s">
        <v>13945</v>
      </c>
      <c r="C250" s="34" t="s">
        <v>406</v>
      </c>
      <c r="D250" s="34" t="s">
        <v>98</v>
      </c>
      <c r="E250" s="34" t="s">
        <v>177</v>
      </c>
      <c r="F250" s="35" t="s">
        <v>32</v>
      </c>
    </row>
    <row r="251" spans="1:6" hidden="1">
      <c r="A251" s="32">
        <v>15248</v>
      </c>
      <c r="B251" s="34" t="s">
        <v>13946</v>
      </c>
      <c r="C251" s="34" t="s">
        <v>406</v>
      </c>
      <c r="D251" s="34" t="s">
        <v>98</v>
      </c>
      <c r="E251" s="34" t="s">
        <v>177</v>
      </c>
      <c r="F251" s="35" t="s">
        <v>32</v>
      </c>
    </row>
    <row r="252" spans="1:6" hidden="1">
      <c r="A252" s="32">
        <v>15272</v>
      </c>
      <c r="B252" s="34" t="s">
        <v>13947</v>
      </c>
      <c r="C252" s="34" t="s">
        <v>406</v>
      </c>
      <c r="D252" s="34" t="s">
        <v>98</v>
      </c>
      <c r="E252" s="34" t="s">
        <v>177</v>
      </c>
      <c r="F252" s="35" t="s">
        <v>28</v>
      </c>
    </row>
    <row r="253" spans="1:6" hidden="1">
      <c r="A253" s="32">
        <v>15276</v>
      </c>
      <c r="B253" s="34" t="s">
        <v>13948</v>
      </c>
      <c r="C253" s="34" t="s">
        <v>406</v>
      </c>
      <c r="D253" s="34" t="s">
        <v>98</v>
      </c>
      <c r="E253" s="34" t="s">
        <v>177</v>
      </c>
      <c r="F253" s="35" t="s">
        <v>28</v>
      </c>
    </row>
    <row r="254" spans="1:6" hidden="1">
      <c r="A254" s="32">
        <v>15293</v>
      </c>
      <c r="B254" s="34" t="s">
        <v>4495</v>
      </c>
      <c r="C254" s="34" t="s">
        <v>406</v>
      </c>
      <c r="D254" s="34" t="s">
        <v>98</v>
      </c>
      <c r="E254" s="34" t="s">
        <v>177</v>
      </c>
      <c r="F254" s="35" t="s">
        <v>28</v>
      </c>
    </row>
    <row r="255" spans="1:6" hidden="1">
      <c r="A255" s="32">
        <v>15296</v>
      </c>
      <c r="B255" s="34" t="s">
        <v>13949</v>
      </c>
      <c r="C255" s="34" t="s">
        <v>406</v>
      </c>
      <c r="D255" s="34" t="s">
        <v>98</v>
      </c>
      <c r="E255" s="34" t="s">
        <v>177</v>
      </c>
      <c r="F255" s="35" t="s">
        <v>30</v>
      </c>
    </row>
    <row r="256" spans="1:6" hidden="1">
      <c r="A256" s="32">
        <v>15299</v>
      </c>
      <c r="B256" s="34" t="s">
        <v>5927</v>
      </c>
      <c r="C256" s="34" t="s">
        <v>406</v>
      </c>
      <c r="D256" s="34" t="s">
        <v>98</v>
      </c>
      <c r="E256" s="34" t="s">
        <v>177</v>
      </c>
      <c r="F256" s="35" t="s">
        <v>30</v>
      </c>
    </row>
    <row r="257" spans="1:6" hidden="1">
      <c r="A257" s="32">
        <v>15317</v>
      </c>
      <c r="B257" s="34" t="s">
        <v>6760</v>
      </c>
      <c r="C257" s="34" t="s">
        <v>406</v>
      </c>
      <c r="D257" s="34" t="s">
        <v>98</v>
      </c>
      <c r="E257" s="34" t="s">
        <v>177</v>
      </c>
      <c r="F257" s="35" t="s">
        <v>32</v>
      </c>
    </row>
    <row r="258" spans="1:6" hidden="1">
      <c r="A258" s="32">
        <v>15322</v>
      </c>
      <c r="B258" s="34" t="s">
        <v>13950</v>
      </c>
      <c r="C258" s="34" t="s">
        <v>406</v>
      </c>
      <c r="D258" s="34" t="s">
        <v>98</v>
      </c>
      <c r="E258" s="34" t="s">
        <v>177</v>
      </c>
      <c r="F258" s="35" t="s">
        <v>28</v>
      </c>
    </row>
    <row r="259" spans="1:6" hidden="1">
      <c r="A259" s="32">
        <v>15325</v>
      </c>
      <c r="B259" s="34" t="s">
        <v>11228</v>
      </c>
      <c r="C259" s="34" t="s">
        <v>406</v>
      </c>
      <c r="D259" s="34" t="s">
        <v>98</v>
      </c>
      <c r="E259" s="34" t="s">
        <v>177</v>
      </c>
      <c r="F259" s="35" t="s">
        <v>30</v>
      </c>
    </row>
    <row r="260" spans="1:6" hidden="1">
      <c r="A260" s="32">
        <v>15332</v>
      </c>
      <c r="B260" s="34" t="s">
        <v>13951</v>
      </c>
      <c r="C260" s="34" t="s">
        <v>406</v>
      </c>
      <c r="D260" s="34" t="s">
        <v>98</v>
      </c>
      <c r="E260" s="34" t="s">
        <v>177</v>
      </c>
      <c r="F260" s="35" t="s">
        <v>32</v>
      </c>
    </row>
    <row r="261" spans="1:6" hidden="1">
      <c r="A261" s="32">
        <v>15362</v>
      </c>
      <c r="B261" s="34" t="s">
        <v>13952</v>
      </c>
      <c r="C261" s="34" t="s">
        <v>406</v>
      </c>
      <c r="D261" s="34" t="s">
        <v>98</v>
      </c>
      <c r="E261" s="34" t="s">
        <v>177</v>
      </c>
      <c r="F261" s="35" t="s">
        <v>28</v>
      </c>
    </row>
    <row r="262" spans="1:6" hidden="1">
      <c r="A262" s="32">
        <v>15367</v>
      </c>
      <c r="B262" s="34" t="s">
        <v>10175</v>
      </c>
      <c r="C262" s="34" t="s">
        <v>406</v>
      </c>
      <c r="D262" s="34" t="s">
        <v>98</v>
      </c>
      <c r="E262" s="34" t="s">
        <v>177</v>
      </c>
      <c r="F262" s="35" t="s">
        <v>28</v>
      </c>
    </row>
    <row r="263" spans="1:6" hidden="1">
      <c r="A263" s="32">
        <v>15380</v>
      </c>
      <c r="B263" s="34" t="s">
        <v>13953</v>
      </c>
      <c r="C263" s="34" t="s">
        <v>406</v>
      </c>
      <c r="D263" s="34" t="s">
        <v>98</v>
      </c>
      <c r="E263" s="34" t="s">
        <v>177</v>
      </c>
      <c r="F263" s="35" t="s">
        <v>30</v>
      </c>
    </row>
    <row r="264" spans="1:6" hidden="1">
      <c r="A264" s="32">
        <v>15403</v>
      </c>
      <c r="B264" s="34" t="s">
        <v>13954</v>
      </c>
      <c r="C264" s="34" t="s">
        <v>406</v>
      </c>
      <c r="D264" s="34" t="s">
        <v>98</v>
      </c>
      <c r="E264" s="34" t="s">
        <v>177</v>
      </c>
      <c r="F264" s="35" t="s">
        <v>32</v>
      </c>
    </row>
    <row r="265" spans="1:6" hidden="1">
      <c r="A265" s="32">
        <v>15377</v>
      </c>
      <c r="B265" s="34" t="s">
        <v>13955</v>
      </c>
      <c r="C265" s="34" t="s">
        <v>406</v>
      </c>
      <c r="D265" s="34" t="s">
        <v>98</v>
      </c>
      <c r="E265" s="34" t="s">
        <v>177</v>
      </c>
      <c r="F265" s="35" t="s">
        <v>32</v>
      </c>
    </row>
    <row r="266" spans="1:6" hidden="1">
      <c r="A266" s="32">
        <v>15425</v>
      </c>
      <c r="B266" s="34" t="s">
        <v>13956</v>
      </c>
      <c r="C266" s="34" t="s">
        <v>406</v>
      </c>
      <c r="D266" s="34" t="s">
        <v>98</v>
      </c>
      <c r="E266" s="34" t="s">
        <v>177</v>
      </c>
      <c r="F266" s="35" t="s">
        <v>30</v>
      </c>
    </row>
    <row r="267" spans="1:6" hidden="1">
      <c r="A267" s="32">
        <v>15442</v>
      </c>
      <c r="B267" s="34" t="s">
        <v>13957</v>
      </c>
      <c r="C267" s="34" t="s">
        <v>406</v>
      </c>
      <c r="D267" s="34" t="s">
        <v>98</v>
      </c>
      <c r="E267" s="34" t="s">
        <v>177</v>
      </c>
      <c r="F267" s="35" t="s">
        <v>32</v>
      </c>
    </row>
    <row r="268" spans="1:6" hidden="1">
      <c r="A268" s="32">
        <v>15464</v>
      </c>
      <c r="B268" s="34" t="s">
        <v>6158</v>
      </c>
      <c r="C268" s="34" t="s">
        <v>406</v>
      </c>
      <c r="D268" s="34" t="s">
        <v>98</v>
      </c>
      <c r="E268" s="34" t="s">
        <v>177</v>
      </c>
      <c r="F268" s="35" t="s">
        <v>28</v>
      </c>
    </row>
    <row r="269" spans="1:6" hidden="1">
      <c r="A269" s="32">
        <v>15466</v>
      </c>
      <c r="B269" s="34" t="s">
        <v>13958</v>
      </c>
      <c r="C269" s="34" t="s">
        <v>406</v>
      </c>
      <c r="D269" s="34" t="s">
        <v>98</v>
      </c>
      <c r="E269" s="34" t="s">
        <v>177</v>
      </c>
      <c r="F269" s="35" t="s">
        <v>30</v>
      </c>
    </row>
    <row r="270" spans="1:6" hidden="1">
      <c r="A270" s="32">
        <v>15469</v>
      </c>
      <c r="B270" s="34" t="s">
        <v>13959</v>
      </c>
      <c r="C270" s="34" t="s">
        <v>406</v>
      </c>
      <c r="D270" s="34" t="s">
        <v>98</v>
      </c>
      <c r="E270" s="34" t="s">
        <v>177</v>
      </c>
      <c r="F270" s="35" t="s">
        <v>28</v>
      </c>
    </row>
    <row r="271" spans="1:6" hidden="1">
      <c r="A271" s="32">
        <v>15476</v>
      </c>
      <c r="B271" s="34" t="s">
        <v>13960</v>
      </c>
      <c r="C271" s="34" t="s">
        <v>406</v>
      </c>
      <c r="D271" s="34" t="s">
        <v>98</v>
      </c>
      <c r="E271" s="34" t="s">
        <v>177</v>
      </c>
      <c r="F271" s="35" t="s">
        <v>25</v>
      </c>
    </row>
    <row r="272" spans="1:6" hidden="1">
      <c r="A272" s="32">
        <v>15480</v>
      </c>
      <c r="B272" s="34" t="s">
        <v>13961</v>
      </c>
      <c r="C272" s="34" t="s">
        <v>406</v>
      </c>
      <c r="D272" s="34" t="s">
        <v>98</v>
      </c>
      <c r="E272" s="34" t="s">
        <v>177</v>
      </c>
      <c r="F272" s="35" t="s">
        <v>32</v>
      </c>
    </row>
    <row r="273" spans="1:6" hidden="1">
      <c r="A273" s="32">
        <v>15491</v>
      </c>
      <c r="B273" s="34" t="s">
        <v>4862</v>
      </c>
      <c r="C273" s="34" t="s">
        <v>406</v>
      </c>
      <c r="D273" s="34" t="s">
        <v>98</v>
      </c>
      <c r="E273" s="34" t="s">
        <v>177</v>
      </c>
      <c r="F273" s="35" t="s">
        <v>28</v>
      </c>
    </row>
    <row r="274" spans="1:6" hidden="1">
      <c r="A274" s="32">
        <v>15494</v>
      </c>
      <c r="B274" s="34" t="s">
        <v>13962</v>
      </c>
      <c r="C274" s="34" t="s">
        <v>406</v>
      </c>
      <c r="D274" s="34" t="s">
        <v>98</v>
      </c>
      <c r="E274" s="34" t="s">
        <v>177</v>
      </c>
      <c r="F274" s="35" t="s">
        <v>28</v>
      </c>
    </row>
    <row r="275" spans="1:6" hidden="1">
      <c r="A275" s="32">
        <v>15500</v>
      </c>
      <c r="B275" s="34" t="s">
        <v>9020</v>
      </c>
      <c r="C275" s="34" t="s">
        <v>406</v>
      </c>
      <c r="D275" s="34" t="s">
        <v>98</v>
      </c>
      <c r="E275" s="34" t="s">
        <v>177</v>
      </c>
      <c r="F275" s="35" t="s">
        <v>28</v>
      </c>
    </row>
    <row r="276" spans="1:6" hidden="1">
      <c r="A276" s="32">
        <v>15507</v>
      </c>
      <c r="B276" s="34" t="s">
        <v>13963</v>
      </c>
      <c r="C276" s="34" t="s">
        <v>406</v>
      </c>
      <c r="D276" s="34" t="s">
        <v>98</v>
      </c>
      <c r="E276" s="34" t="s">
        <v>177</v>
      </c>
      <c r="F276" s="35" t="s">
        <v>32</v>
      </c>
    </row>
    <row r="277" spans="1:6" hidden="1">
      <c r="A277" s="32">
        <v>15511</v>
      </c>
      <c r="B277" s="34" t="s">
        <v>13964</v>
      </c>
      <c r="C277" s="34" t="s">
        <v>406</v>
      </c>
      <c r="D277" s="34" t="s">
        <v>98</v>
      </c>
      <c r="E277" s="34" t="s">
        <v>177</v>
      </c>
      <c r="F277" s="35" t="s">
        <v>30</v>
      </c>
    </row>
    <row r="278" spans="1:6" hidden="1">
      <c r="A278" s="32">
        <v>15516</v>
      </c>
      <c r="B278" s="34" t="s">
        <v>4087</v>
      </c>
      <c r="C278" s="34" t="s">
        <v>406</v>
      </c>
      <c r="D278" s="34" t="s">
        <v>98</v>
      </c>
      <c r="E278" s="34" t="s">
        <v>177</v>
      </c>
      <c r="F278" s="35" t="s">
        <v>28</v>
      </c>
    </row>
    <row r="279" spans="1:6" hidden="1">
      <c r="A279" s="32">
        <v>15518</v>
      </c>
      <c r="B279" s="34" t="s">
        <v>13965</v>
      </c>
      <c r="C279" s="34" t="s">
        <v>406</v>
      </c>
      <c r="D279" s="34" t="s">
        <v>101</v>
      </c>
      <c r="E279" s="34" t="s">
        <v>177</v>
      </c>
      <c r="F279" s="35" t="s">
        <v>30</v>
      </c>
    </row>
    <row r="280" spans="1:6" hidden="1">
      <c r="A280" s="32">
        <v>15522</v>
      </c>
      <c r="B280" s="34" t="s">
        <v>13966</v>
      </c>
      <c r="C280" s="34" t="s">
        <v>406</v>
      </c>
      <c r="D280" s="34" t="s">
        <v>98</v>
      </c>
      <c r="E280" s="34" t="s">
        <v>177</v>
      </c>
      <c r="F280" s="35" t="s">
        <v>32</v>
      </c>
    </row>
    <row r="281" spans="1:6" hidden="1">
      <c r="A281" s="32">
        <v>15531</v>
      </c>
      <c r="B281" s="34" t="s">
        <v>13967</v>
      </c>
      <c r="C281" s="34" t="s">
        <v>406</v>
      </c>
      <c r="D281" s="34" t="s">
        <v>98</v>
      </c>
      <c r="E281" s="34" t="s">
        <v>177</v>
      </c>
      <c r="F281" s="35" t="s">
        <v>30</v>
      </c>
    </row>
    <row r="282" spans="1:6" hidden="1">
      <c r="A282" s="32">
        <v>15533</v>
      </c>
      <c r="B282" s="34" t="s">
        <v>13968</v>
      </c>
      <c r="C282" s="34" t="s">
        <v>406</v>
      </c>
      <c r="D282" s="34" t="s">
        <v>98</v>
      </c>
      <c r="E282" s="34" t="s">
        <v>177</v>
      </c>
      <c r="F282" s="35" t="s">
        <v>32</v>
      </c>
    </row>
    <row r="283" spans="1:6" hidden="1">
      <c r="A283" s="32">
        <v>15537</v>
      </c>
      <c r="B283" s="34" t="s">
        <v>13969</v>
      </c>
      <c r="C283" s="34" t="s">
        <v>406</v>
      </c>
      <c r="D283" s="34" t="s">
        <v>98</v>
      </c>
      <c r="E283" s="34" t="s">
        <v>177</v>
      </c>
      <c r="F283" s="35" t="s">
        <v>28</v>
      </c>
    </row>
    <row r="284" spans="1:6" hidden="1">
      <c r="A284" s="32">
        <v>15542</v>
      </c>
      <c r="B284" s="34" t="s">
        <v>3497</v>
      </c>
      <c r="C284" s="34" t="s">
        <v>406</v>
      </c>
      <c r="D284" s="34" t="s">
        <v>98</v>
      </c>
      <c r="E284" s="34" t="s">
        <v>177</v>
      </c>
      <c r="F284" s="35" t="s">
        <v>30</v>
      </c>
    </row>
    <row r="285" spans="1:6" hidden="1">
      <c r="A285" s="32">
        <v>15550</v>
      </c>
      <c r="B285" s="34" t="s">
        <v>13970</v>
      </c>
      <c r="C285" s="34" t="s">
        <v>406</v>
      </c>
      <c r="D285" s="34" t="s">
        <v>98</v>
      </c>
      <c r="E285" s="34" t="s">
        <v>177</v>
      </c>
      <c r="F285" s="35" t="s">
        <v>32</v>
      </c>
    </row>
    <row r="286" spans="1:6" hidden="1">
      <c r="A286" s="32">
        <v>15572</v>
      </c>
      <c r="B286" s="34" t="s">
        <v>3576</v>
      </c>
      <c r="C286" s="34" t="s">
        <v>406</v>
      </c>
      <c r="D286" s="34" t="s">
        <v>90</v>
      </c>
      <c r="E286" s="34" t="s">
        <v>177</v>
      </c>
      <c r="F286" s="35" t="s">
        <v>32</v>
      </c>
    </row>
    <row r="287" spans="1:6" hidden="1">
      <c r="A287" s="32">
        <v>15580</v>
      </c>
      <c r="B287" s="34" t="s">
        <v>3037</v>
      </c>
      <c r="C287" s="34" t="s">
        <v>406</v>
      </c>
      <c r="D287" s="34" t="s">
        <v>98</v>
      </c>
      <c r="E287" s="34" t="s">
        <v>177</v>
      </c>
      <c r="F287" s="35" t="s">
        <v>32</v>
      </c>
    </row>
    <row r="288" spans="1:6" hidden="1">
      <c r="A288" s="32">
        <v>15599</v>
      </c>
      <c r="B288" s="34" t="s">
        <v>13971</v>
      </c>
      <c r="C288" s="34" t="s">
        <v>406</v>
      </c>
      <c r="D288" s="34" t="s">
        <v>98</v>
      </c>
      <c r="E288" s="34" t="s">
        <v>177</v>
      </c>
      <c r="F288" s="35" t="s">
        <v>28</v>
      </c>
    </row>
    <row r="289" spans="1:6" hidden="1">
      <c r="A289" s="32">
        <v>15600</v>
      </c>
      <c r="B289" s="34" t="s">
        <v>13972</v>
      </c>
      <c r="C289" s="34" t="s">
        <v>406</v>
      </c>
      <c r="D289" s="34" t="s">
        <v>98</v>
      </c>
      <c r="E289" s="34" t="s">
        <v>177</v>
      </c>
      <c r="F289" s="35" t="s">
        <v>28</v>
      </c>
    </row>
    <row r="290" spans="1:6" hidden="1">
      <c r="A290" s="32">
        <v>15621</v>
      </c>
      <c r="B290" s="34" t="s">
        <v>13973</v>
      </c>
      <c r="C290" s="34" t="s">
        <v>406</v>
      </c>
      <c r="D290" s="34" t="s">
        <v>98</v>
      </c>
      <c r="E290" s="34" t="s">
        <v>177</v>
      </c>
      <c r="F290" s="35" t="s">
        <v>30</v>
      </c>
    </row>
    <row r="291" spans="1:6" hidden="1">
      <c r="A291" s="32">
        <v>15632</v>
      </c>
      <c r="B291" s="34" t="s">
        <v>13974</v>
      </c>
      <c r="C291" s="34" t="s">
        <v>406</v>
      </c>
      <c r="D291" s="34" t="s">
        <v>98</v>
      </c>
      <c r="E291" s="34" t="s">
        <v>177</v>
      </c>
      <c r="F291" s="35" t="s">
        <v>28</v>
      </c>
    </row>
    <row r="292" spans="1:6" hidden="1">
      <c r="A292" s="32">
        <v>15638</v>
      </c>
      <c r="B292" s="34" t="s">
        <v>13975</v>
      </c>
      <c r="C292" s="34" t="s">
        <v>406</v>
      </c>
      <c r="D292" s="34" t="s">
        <v>98</v>
      </c>
      <c r="E292" s="34" t="s">
        <v>177</v>
      </c>
      <c r="F292" s="35" t="s">
        <v>28</v>
      </c>
    </row>
    <row r="293" spans="1:6" hidden="1">
      <c r="A293" s="32">
        <v>15646</v>
      </c>
      <c r="B293" s="34" t="s">
        <v>9540</v>
      </c>
      <c r="C293" s="34" t="s">
        <v>406</v>
      </c>
      <c r="D293" s="34" t="s">
        <v>98</v>
      </c>
      <c r="E293" s="34" t="s">
        <v>177</v>
      </c>
      <c r="F293" s="35" t="s">
        <v>28</v>
      </c>
    </row>
    <row r="294" spans="1:6" hidden="1">
      <c r="A294" s="32">
        <v>15660</v>
      </c>
      <c r="B294" s="34" t="s">
        <v>13976</v>
      </c>
      <c r="C294" s="34" t="s">
        <v>406</v>
      </c>
      <c r="D294" s="34" t="s">
        <v>98</v>
      </c>
      <c r="E294" s="34" t="s">
        <v>177</v>
      </c>
      <c r="F294" s="35" t="s">
        <v>32</v>
      </c>
    </row>
    <row r="295" spans="1:6" hidden="1">
      <c r="A295" s="32">
        <v>15664</v>
      </c>
      <c r="B295" s="34" t="s">
        <v>13977</v>
      </c>
      <c r="C295" s="34" t="s">
        <v>406</v>
      </c>
      <c r="D295" s="34" t="s">
        <v>98</v>
      </c>
      <c r="E295" s="34" t="s">
        <v>177</v>
      </c>
      <c r="F295" s="35" t="s">
        <v>28</v>
      </c>
    </row>
    <row r="296" spans="1:6" hidden="1">
      <c r="A296" s="32">
        <v>15667</v>
      </c>
      <c r="B296" s="34" t="s">
        <v>12368</v>
      </c>
      <c r="C296" s="34" t="s">
        <v>406</v>
      </c>
      <c r="D296" s="34" t="s">
        <v>98</v>
      </c>
      <c r="E296" s="34" t="s">
        <v>177</v>
      </c>
      <c r="F296" s="35" t="s">
        <v>30</v>
      </c>
    </row>
    <row r="297" spans="1:6" hidden="1">
      <c r="A297" s="32">
        <v>15673</v>
      </c>
      <c r="B297" s="34" t="s">
        <v>13978</v>
      </c>
      <c r="C297" s="34" t="s">
        <v>406</v>
      </c>
      <c r="D297" s="34" t="s">
        <v>98</v>
      </c>
      <c r="E297" s="34" t="s">
        <v>177</v>
      </c>
      <c r="F297" s="35" t="s">
        <v>32</v>
      </c>
    </row>
    <row r="298" spans="1:6" hidden="1">
      <c r="A298" s="32">
        <v>15676</v>
      </c>
      <c r="B298" s="34" t="s">
        <v>13979</v>
      </c>
      <c r="C298" s="34" t="s">
        <v>406</v>
      </c>
      <c r="D298" s="34" t="s">
        <v>98</v>
      </c>
      <c r="E298" s="34" t="s">
        <v>177</v>
      </c>
      <c r="F298" s="35" t="s">
        <v>30</v>
      </c>
    </row>
    <row r="299" spans="1:6" hidden="1">
      <c r="A299" s="32">
        <v>15681</v>
      </c>
      <c r="B299" s="34" t="s">
        <v>13980</v>
      </c>
      <c r="C299" s="34" t="s">
        <v>406</v>
      </c>
      <c r="D299" s="34" t="s">
        <v>98</v>
      </c>
      <c r="E299" s="34" t="s">
        <v>177</v>
      </c>
      <c r="F299" s="35" t="s">
        <v>32</v>
      </c>
    </row>
    <row r="300" spans="1:6" hidden="1">
      <c r="A300" s="32">
        <v>15693</v>
      </c>
      <c r="B300" s="34" t="s">
        <v>13981</v>
      </c>
      <c r="C300" s="34" t="s">
        <v>406</v>
      </c>
      <c r="D300" s="34" t="s">
        <v>98</v>
      </c>
      <c r="E300" s="34" t="s">
        <v>177</v>
      </c>
      <c r="F300" s="35" t="s">
        <v>28</v>
      </c>
    </row>
    <row r="301" spans="1:6" hidden="1">
      <c r="A301" s="32">
        <v>15696</v>
      </c>
      <c r="B301" s="34" t="s">
        <v>13982</v>
      </c>
      <c r="C301" s="34" t="s">
        <v>406</v>
      </c>
      <c r="D301" s="34" t="s">
        <v>98</v>
      </c>
      <c r="E301" s="34" t="s">
        <v>177</v>
      </c>
      <c r="F301" s="35" t="s">
        <v>28</v>
      </c>
    </row>
    <row r="302" spans="1:6" hidden="1">
      <c r="A302" s="32">
        <v>15686</v>
      </c>
      <c r="B302" s="34" t="s">
        <v>10825</v>
      </c>
      <c r="C302" s="34" t="s">
        <v>406</v>
      </c>
      <c r="D302" s="34" t="s">
        <v>98</v>
      </c>
      <c r="E302" s="34" t="s">
        <v>177</v>
      </c>
      <c r="F302" s="35" t="s">
        <v>30</v>
      </c>
    </row>
    <row r="303" spans="1:6" hidden="1">
      <c r="A303" s="32">
        <v>15720</v>
      </c>
      <c r="B303" s="34" t="s">
        <v>13983</v>
      </c>
      <c r="C303" s="34" t="s">
        <v>406</v>
      </c>
      <c r="D303" s="34" t="s">
        <v>98</v>
      </c>
      <c r="E303" s="34" t="s">
        <v>177</v>
      </c>
      <c r="F303" s="35" t="s">
        <v>30</v>
      </c>
    </row>
    <row r="304" spans="1:6" hidden="1">
      <c r="A304" s="32">
        <v>15723</v>
      </c>
      <c r="B304" s="34" t="s">
        <v>13984</v>
      </c>
      <c r="C304" s="34" t="s">
        <v>406</v>
      </c>
      <c r="D304" s="34" t="s">
        <v>98</v>
      </c>
      <c r="E304" s="34" t="s">
        <v>177</v>
      </c>
      <c r="F304" s="35" t="s">
        <v>30</v>
      </c>
    </row>
    <row r="305" spans="1:6" hidden="1">
      <c r="A305" s="32">
        <v>15740</v>
      </c>
      <c r="B305" s="34" t="s">
        <v>13985</v>
      </c>
      <c r="C305" s="34" t="s">
        <v>406</v>
      </c>
      <c r="D305" s="34" t="s">
        <v>98</v>
      </c>
      <c r="E305" s="34" t="s">
        <v>177</v>
      </c>
      <c r="F305" s="35" t="s">
        <v>28</v>
      </c>
    </row>
    <row r="306" spans="1:6" hidden="1">
      <c r="A306" s="32">
        <v>15753</v>
      </c>
      <c r="B306" s="34" t="s">
        <v>13986</v>
      </c>
      <c r="C306" s="34" t="s">
        <v>406</v>
      </c>
      <c r="D306" s="34" t="s">
        <v>98</v>
      </c>
      <c r="E306" s="34" t="s">
        <v>177</v>
      </c>
      <c r="F306" s="35" t="s">
        <v>30</v>
      </c>
    </row>
    <row r="307" spans="1:6" hidden="1">
      <c r="A307" s="32">
        <v>15757</v>
      </c>
      <c r="B307" s="34" t="s">
        <v>9655</v>
      </c>
      <c r="C307" s="34" t="s">
        <v>406</v>
      </c>
      <c r="D307" s="34" t="s">
        <v>98</v>
      </c>
      <c r="E307" s="34" t="s">
        <v>177</v>
      </c>
      <c r="F307" s="35" t="s">
        <v>30</v>
      </c>
    </row>
    <row r="308" spans="1:6" hidden="1">
      <c r="A308" s="32">
        <v>15755</v>
      </c>
      <c r="B308" s="34" t="s">
        <v>13987</v>
      </c>
      <c r="C308" s="34" t="s">
        <v>406</v>
      </c>
      <c r="D308" s="34" t="s">
        <v>98</v>
      </c>
      <c r="E308" s="34" t="s">
        <v>177</v>
      </c>
      <c r="F308" s="35" t="s">
        <v>30</v>
      </c>
    </row>
    <row r="309" spans="1:6" hidden="1">
      <c r="A309" s="32">
        <v>15759</v>
      </c>
      <c r="B309" s="34" t="s">
        <v>1065</v>
      </c>
      <c r="C309" s="34" t="s">
        <v>406</v>
      </c>
      <c r="D309" s="34" t="s">
        <v>98</v>
      </c>
      <c r="E309" s="34" t="s">
        <v>177</v>
      </c>
      <c r="F309" s="35" t="s">
        <v>28</v>
      </c>
    </row>
    <row r="310" spans="1:6" hidden="1">
      <c r="A310" s="32">
        <v>15761</v>
      </c>
      <c r="B310" s="34" t="s">
        <v>13988</v>
      </c>
      <c r="C310" s="34" t="s">
        <v>406</v>
      </c>
      <c r="D310" s="34" t="s">
        <v>98</v>
      </c>
      <c r="E310" s="34" t="s">
        <v>177</v>
      </c>
      <c r="F310" s="35" t="s">
        <v>30</v>
      </c>
    </row>
    <row r="311" spans="1:6" hidden="1">
      <c r="A311" s="32">
        <v>15762</v>
      </c>
      <c r="B311" s="34" t="s">
        <v>13989</v>
      </c>
      <c r="C311" s="34" t="s">
        <v>406</v>
      </c>
      <c r="D311" s="34" t="s">
        <v>98</v>
      </c>
      <c r="E311" s="34" t="s">
        <v>177</v>
      </c>
      <c r="F311" s="35" t="s">
        <v>28</v>
      </c>
    </row>
    <row r="312" spans="1:6" hidden="1">
      <c r="A312" s="32">
        <v>15764</v>
      </c>
      <c r="B312" s="34" t="s">
        <v>1544</v>
      </c>
      <c r="C312" s="34" t="s">
        <v>406</v>
      </c>
      <c r="D312" s="34" t="s">
        <v>98</v>
      </c>
      <c r="E312" s="34" t="s">
        <v>177</v>
      </c>
      <c r="F312" s="35" t="s">
        <v>25</v>
      </c>
    </row>
    <row r="313" spans="1:6" hidden="1">
      <c r="A313" s="32">
        <v>15763</v>
      </c>
      <c r="B313" s="34" t="s">
        <v>3074</v>
      </c>
      <c r="C313" s="34" t="s">
        <v>406</v>
      </c>
      <c r="D313" s="34" t="s">
        <v>98</v>
      </c>
      <c r="E313" s="34" t="s">
        <v>177</v>
      </c>
      <c r="F313" s="35" t="s">
        <v>28</v>
      </c>
    </row>
    <row r="314" spans="1:6" hidden="1">
      <c r="A314" s="32">
        <v>15774</v>
      </c>
      <c r="B314" s="34" t="s">
        <v>13990</v>
      </c>
      <c r="C314" s="34" t="s">
        <v>406</v>
      </c>
      <c r="D314" s="34" t="s">
        <v>98</v>
      </c>
      <c r="E314" s="34" t="s">
        <v>177</v>
      </c>
      <c r="F314" s="35" t="s">
        <v>30</v>
      </c>
    </row>
    <row r="315" spans="1:6" hidden="1">
      <c r="A315" s="32">
        <v>15776</v>
      </c>
      <c r="B315" s="34" t="s">
        <v>13991</v>
      </c>
      <c r="C315" s="34" t="s">
        <v>406</v>
      </c>
      <c r="D315" s="34" t="s">
        <v>98</v>
      </c>
      <c r="E315" s="34" t="s">
        <v>177</v>
      </c>
      <c r="F315" s="35" t="s">
        <v>28</v>
      </c>
    </row>
    <row r="316" spans="1:6" hidden="1">
      <c r="A316" s="32">
        <v>15778</v>
      </c>
      <c r="B316" s="34" t="s">
        <v>9593</v>
      </c>
      <c r="C316" s="34" t="s">
        <v>406</v>
      </c>
      <c r="D316" s="34" t="s">
        <v>98</v>
      </c>
      <c r="E316" s="34" t="s">
        <v>177</v>
      </c>
      <c r="F316" s="35" t="s">
        <v>30</v>
      </c>
    </row>
    <row r="317" spans="1:6" hidden="1">
      <c r="A317" s="32">
        <v>15790</v>
      </c>
      <c r="B317" s="34" t="s">
        <v>13992</v>
      </c>
      <c r="C317" s="34" t="s">
        <v>406</v>
      </c>
      <c r="D317" s="34" t="s">
        <v>98</v>
      </c>
      <c r="E317" s="34" t="s">
        <v>177</v>
      </c>
      <c r="F317" s="35" t="s">
        <v>30</v>
      </c>
    </row>
    <row r="318" spans="1:6" hidden="1">
      <c r="A318" s="32">
        <v>15798</v>
      </c>
      <c r="B318" s="34" t="s">
        <v>13993</v>
      </c>
      <c r="C318" s="34" t="s">
        <v>406</v>
      </c>
      <c r="D318" s="34" t="s">
        <v>98</v>
      </c>
      <c r="E318" s="34" t="s">
        <v>177</v>
      </c>
      <c r="F318" s="35" t="s">
        <v>30</v>
      </c>
    </row>
    <row r="319" spans="1:6" hidden="1">
      <c r="A319" s="32">
        <v>15804</v>
      </c>
      <c r="B319" s="34" t="s">
        <v>407</v>
      </c>
      <c r="C319" s="34" t="s">
        <v>406</v>
      </c>
      <c r="D319" s="34" t="s">
        <v>98</v>
      </c>
      <c r="E319" s="34" t="s">
        <v>177</v>
      </c>
      <c r="F319" s="35" t="s">
        <v>28</v>
      </c>
    </row>
    <row r="320" spans="1:6" hidden="1">
      <c r="A320" s="32">
        <v>15806</v>
      </c>
      <c r="B320" s="34" t="s">
        <v>9847</v>
      </c>
      <c r="C320" s="34" t="s">
        <v>406</v>
      </c>
      <c r="D320" s="34" t="s">
        <v>98</v>
      </c>
      <c r="E320" s="34" t="s">
        <v>177</v>
      </c>
      <c r="F320" s="35" t="s">
        <v>28</v>
      </c>
    </row>
    <row r="321" spans="1:6" hidden="1">
      <c r="A321" s="32">
        <v>15808</v>
      </c>
      <c r="B321" s="34" t="s">
        <v>13994</v>
      </c>
      <c r="C321" s="34" t="s">
        <v>406</v>
      </c>
      <c r="D321" s="34" t="s">
        <v>98</v>
      </c>
      <c r="E321" s="34" t="s">
        <v>177</v>
      </c>
      <c r="F321" s="35" t="s">
        <v>28</v>
      </c>
    </row>
    <row r="322" spans="1:6" hidden="1">
      <c r="A322" s="32">
        <v>15810</v>
      </c>
      <c r="B322" s="34" t="s">
        <v>13995</v>
      </c>
      <c r="C322" s="34" t="s">
        <v>406</v>
      </c>
      <c r="D322" s="34" t="s">
        <v>98</v>
      </c>
      <c r="E322" s="34" t="s">
        <v>177</v>
      </c>
      <c r="F322" s="35" t="s">
        <v>30</v>
      </c>
    </row>
    <row r="323" spans="1:6" hidden="1">
      <c r="A323" s="32">
        <v>15814</v>
      </c>
      <c r="B323" s="34" t="s">
        <v>13996</v>
      </c>
      <c r="C323" s="34" t="s">
        <v>406</v>
      </c>
      <c r="D323" s="34" t="s">
        <v>98</v>
      </c>
      <c r="E323" s="34" t="s">
        <v>177</v>
      </c>
      <c r="F323" s="35" t="s">
        <v>28</v>
      </c>
    </row>
    <row r="324" spans="1:6" hidden="1">
      <c r="A324" s="32">
        <v>15816</v>
      </c>
      <c r="B324" s="34" t="s">
        <v>13997</v>
      </c>
      <c r="C324" s="34" t="s">
        <v>406</v>
      </c>
      <c r="D324" s="34" t="s">
        <v>98</v>
      </c>
      <c r="E324" s="34" t="s">
        <v>177</v>
      </c>
      <c r="F324" s="35" t="s">
        <v>28</v>
      </c>
    </row>
    <row r="325" spans="1:6" hidden="1">
      <c r="A325" s="32">
        <v>15820</v>
      </c>
      <c r="B325" s="34" t="s">
        <v>13998</v>
      </c>
      <c r="C325" s="34" t="s">
        <v>406</v>
      </c>
      <c r="D325" s="34" t="s">
        <v>98</v>
      </c>
      <c r="E325" s="34" t="s">
        <v>177</v>
      </c>
      <c r="F325" s="35" t="s">
        <v>30</v>
      </c>
    </row>
    <row r="326" spans="1:6" hidden="1">
      <c r="A326" s="32">
        <v>15822</v>
      </c>
      <c r="B326" s="34" t="s">
        <v>13999</v>
      </c>
      <c r="C326" s="34" t="s">
        <v>406</v>
      </c>
      <c r="D326" s="34" t="s">
        <v>98</v>
      </c>
      <c r="E326" s="34" t="s">
        <v>177</v>
      </c>
      <c r="F326" s="35" t="s">
        <v>28</v>
      </c>
    </row>
    <row r="327" spans="1:6" hidden="1">
      <c r="A327" s="32">
        <v>15001</v>
      </c>
      <c r="B327" s="34" t="s">
        <v>98</v>
      </c>
      <c r="C327" s="34" t="s">
        <v>406</v>
      </c>
      <c r="D327" s="34" t="s">
        <v>98</v>
      </c>
      <c r="E327" s="34" t="s">
        <v>177</v>
      </c>
      <c r="F327" s="35" t="s">
        <v>25</v>
      </c>
    </row>
    <row r="328" spans="1:6" hidden="1">
      <c r="A328" s="32">
        <v>15832</v>
      </c>
      <c r="B328" s="34" t="s">
        <v>3760</v>
      </c>
      <c r="C328" s="34" t="s">
        <v>406</v>
      </c>
      <c r="D328" s="34" t="s">
        <v>98</v>
      </c>
      <c r="E328" s="34" t="s">
        <v>177</v>
      </c>
      <c r="F328" s="35" t="s">
        <v>30</v>
      </c>
    </row>
    <row r="329" spans="1:6" hidden="1">
      <c r="A329" s="32">
        <v>15835</v>
      </c>
      <c r="B329" s="34" t="s">
        <v>11294</v>
      </c>
      <c r="C329" s="34" t="s">
        <v>406</v>
      </c>
      <c r="D329" s="34" t="s">
        <v>98</v>
      </c>
      <c r="E329" s="34" t="s">
        <v>177</v>
      </c>
      <c r="F329" s="35" t="s">
        <v>28</v>
      </c>
    </row>
    <row r="330" spans="1:6" hidden="1">
      <c r="A330" s="32">
        <v>15837</v>
      </c>
      <c r="B330" s="34" t="s">
        <v>14000</v>
      </c>
      <c r="C330" s="34" t="s">
        <v>406</v>
      </c>
      <c r="D330" s="34" t="s">
        <v>98</v>
      </c>
      <c r="E330" s="34" t="s">
        <v>177</v>
      </c>
      <c r="F330" s="35" t="s">
        <v>28</v>
      </c>
    </row>
    <row r="331" spans="1:6" hidden="1">
      <c r="A331" s="32">
        <v>15839</v>
      </c>
      <c r="B331" s="34" t="s">
        <v>14001</v>
      </c>
      <c r="C331" s="34" t="s">
        <v>406</v>
      </c>
      <c r="D331" s="34" t="s">
        <v>98</v>
      </c>
      <c r="E331" s="34" t="s">
        <v>177</v>
      </c>
      <c r="F331" s="35" t="s">
        <v>28</v>
      </c>
    </row>
    <row r="332" spans="1:6" hidden="1">
      <c r="A332" s="32">
        <v>15842</v>
      </c>
      <c r="B332" s="34" t="s">
        <v>14002</v>
      </c>
      <c r="C332" s="34" t="s">
        <v>406</v>
      </c>
      <c r="D332" s="34" t="s">
        <v>98</v>
      </c>
      <c r="E332" s="34" t="s">
        <v>177</v>
      </c>
      <c r="F332" s="35" t="s">
        <v>28</v>
      </c>
    </row>
    <row r="333" spans="1:6" hidden="1">
      <c r="A333" s="32">
        <v>15861</v>
      </c>
      <c r="B333" s="34" t="s">
        <v>10425</v>
      </c>
      <c r="C333" s="34" t="s">
        <v>406</v>
      </c>
      <c r="D333" s="34" t="s">
        <v>98</v>
      </c>
      <c r="E333" s="34" t="s">
        <v>177</v>
      </c>
      <c r="F333" s="35" t="s">
        <v>28</v>
      </c>
    </row>
    <row r="334" spans="1:6" hidden="1">
      <c r="A334" s="32">
        <v>15407</v>
      </c>
      <c r="B334" s="34" t="s">
        <v>13415</v>
      </c>
      <c r="C334" s="34" t="s">
        <v>406</v>
      </c>
      <c r="D334" s="34" t="s">
        <v>98</v>
      </c>
      <c r="E334" s="34" t="s">
        <v>177</v>
      </c>
      <c r="F334" s="35" t="s">
        <v>28</v>
      </c>
    </row>
    <row r="335" spans="1:6" hidden="1">
      <c r="A335" s="32">
        <v>15879</v>
      </c>
      <c r="B335" s="34" t="s">
        <v>14003</v>
      </c>
      <c r="C335" s="34" t="s">
        <v>406</v>
      </c>
      <c r="D335" s="34" t="s">
        <v>98</v>
      </c>
      <c r="E335" s="34" t="s">
        <v>177</v>
      </c>
      <c r="F335" s="35" t="s">
        <v>28</v>
      </c>
    </row>
    <row r="336" spans="1:6" hidden="1">
      <c r="A336" s="32">
        <v>15897</v>
      </c>
      <c r="B336" s="34" t="s">
        <v>5642</v>
      </c>
      <c r="C336" s="34" t="s">
        <v>406</v>
      </c>
      <c r="D336" s="34" t="s">
        <v>98</v>
      </c>
      <c r="E336" s="34" t="s">
        <v>177</v>
      </c>
      <c r="F336" s="35" t="s">
        <v>30</v>
      </c>
    </row>
    <row r="337" spans="1:6" hidden="1">
      <c r="A337" s="32">
        <v>17524</v>
      </c>
      <c r="B337" s="33" t="s">
        <v>9279</v>
      </c>
      <c r="C337" s="34" t="s">
        <v>269</v>
      </c>
      <c r="D337" s="34" t="s">
        <v>87</v>
      </c>
      <c r="E337" s="34" t="s">
        <v>177</v>
      </c>
      <c r="F337" s="35" t="s">
        <v>28</v>
      </c>
    </row>
    <row r="338" spans="1:6" hidden="1">
      <c r="A338" s="32">
        <v>17614</v>
      </c>
      <c r="B338" s="33" t="s">
        <v>270</v>
      </c>
      <c r="C338" s="34" t="s">
        <v>269</v>
      </c>
      <c r="D338" s="34" t="s">
        <v>87</v>
      </c>
      <c r="E338" s="34" t="s">
        <v>177</v>
      </c>
      <c r="F338" s="35" t="s">
        <v>28</v>
      </c>
    </row>
    <row r="339" spans="1:6" hidden="1">
      <c r="A339" s="32">
        <v>17653</v>
      </c>
      <c r="B339" s="33" t="s">
        <v>282</v>
      </c>
      <c r="C339" s="34" t="s">
        <v>269</v>
      </c>
      <c r="D339" s="34" t="s">
        <v>87</v>
      </c>
      <c r="E339" s="34" t="s">
        <v>177</v>
      </c>
      <c r="F339" s="35" t="s">
        <v>28</v>
      </c>
    </row>
    <row r="340" spans="1:6" hidden="1">
      <c r="A340" s="32">
        <v>17013</v>
      </c>
      <c r="B340" s="34" t="s">
        <v>14004</v>
      </c>
      <c r="C340" s="34" t="s">
        <v>269</v>
      </c>
      <c r="D340" s="34" t="s">
        <v>87</v>
      </c>
      <c r="E340" s="34" t="s">
        <v>177</v>
      </c>
      <c r="F340" s="35" t="s">
        <v>30</v>
      </c>
    </row>
    <row r="341" spans="1:6" hidden="1">
      <c r="A341" s="32">
        <v>17042</v>
      </c>
      <c r="B341" s="34" t="s">
        <v>7341</v>
      </c>
      <c r="C341" s="34" t="s">
        <v>269</v>
      </c>
      <c r="D341" s="34" t="s">
        <v>87</v>
      </c>
      <c r="E341" s="34" t="s">
        <v>177</v>
      </c>
      <c r="F341" s="35" t="s">
        <v>28</v>
      </c>
    </row>
    <row r="342" spans="1:6" hidden="1">
      <c r="A342" s="32">
        <v>17050</v>
      </c>
      <c r="B342" s="34" t="s">
        <v>14005</v>
      </c>
      <c r="C342" s="34" t="s">
        <v>269</v>
      </c>
      <c r="D342" s="34" t="s">
        <v>87</v>
      </c>
      <c r="E342" s="34" t="s">
        <v>177</v>
      </c>
      <c r="F342" s="35" t="s">
        <v>28</v>
      </c>
    </row>
    <row r="343" spans="1:6" hidden="1">
      <c r="A343" s="32">
        <v>17088</v>
      </c>
      <c r="B343" s="34" t="s">
        <v>2714</v>
      </c>
      <c r="C343" s="34" t="s">
        <v>269</v>
      </c>
      <c r="D343" s="34" t="s">
        <v>87</v>
      </c>
      <c r="E343" s="34" t="s">
        <v>177</v>
      </c>
      <c r="F343" s="35" t="s">
        <v>28</v>
      </c>
    </row>
    <row r="344" spans="1:6" hidden="1">
      <c r="A344" s="32">
        <v>17174</v>
      </c>
      <c r="B344" s="34" t="s">
        <v>1983</v>
      </c>
      <c r="C344" s="34" t="s">
        <v>269</v>
      </c>
      <c r="D344" s="34" t="s">
        <v>87</v>
      </c>
      <c r="E344" s="34" t="s">
        <v>177</v>
      </c>
      <c r="F344" s="35" t="s">
        <v>28</v>
      </c>
    </row>
    <row r="345" spans="1:6" hidden="1">
      <c r="A345" s="32">
        <v>17272</v>
      </c>
      <c r="B345" s="34" t="s">
        <v>14006</v>
      </c>
      <c r="C345" s="34" t="s">
        <v>269</v>
      </c>
      <c r="D345" s="34" t="s">
        <v>87</v>
      </c>
      <c r="E345" s="34" t="s">
        <v>177</v>
      </c>
      <c r="F345" s="35" t="s">
        <v>28</v>
      </c>
    </row>
    <row r="346" spans="1:6" hidden="1">
      <c r="A346" s="32">
        <v>17380</v>
      </c>
      <c r="B346" s="34" t="s">
        <v>1864</v>
      </c>
      <c r="C346" s="34" t="s">
        <v>269</v>
      </c>
      <c r="D346" s="34" t="s">
        <v>86</v>
      </c>
      <c r="E346" s="34" t="s">
        <v>177</v>
      </c>
      <c r="F346" s="35" t="s">
        <v>30</v>
      </c>
    </row>
    <row r="347" spans="1:6" hidden="1">
      <c r="A347" s="32">
        <v>17388</v>
      </c>
      <c r="B347" s="34" t="s">
        <v>14007</v>
      </c>
      <c r="C347" s="34" t="s">
        <v>269</v>
      </c>
      <c r="D347" s="34" t="s">
        <v>87</v>
      </c>
      <c r="E347" s="34" t="s">
        <v>177</v>
      </c>
      <c r="F347" s="35" t="s">
        <v>28</v>
      </c>
    </row>
    <row r="348" spans="1:6" hidden="1">
      <c r="A348" s="32">
        <v>17001</v>
      </c>
      <c r="B348" s="34" t="s">
        <v>87</v>
      </c>
      <c r="C348" s="34" t="s">
        <v>269</v>
      </c>
      <c r="D348" s="34" t="s">
        <v>87</v>
      </c>
      <c r="E348" s="34" t="s">
        <v>177</v>
      </c>
      <c r="F348" s="35" t="s">
        <v>25</v>
      </c>
    </row>
    <row r="349" spans="1:6" hidden="1">
      <c r="A349" s="32">
        <v>17433</v>
      </c>
      <c r="B349" s="34" t="s">
        <v>14008</v>
      </c>
      <c r="C349" s="34" t="s">
        <v>269</v>
      </c>
      <c r="D349" s="34" t="s">
        <v>87</v>
      </c>
      <c r="E349" s="34" t="s">
        <v>177</v>
      </c>
      <c r="F349" s="35" t="s">
        <v>30</v>
      </c>
    </row>
    <row r="350" spans="1:6" hidden="1">
      <c r="A350" s="32">
        <v>17442</v>
      </c>
      <c r="B350" s="34" t="s">
        <v>7908</v>
      </c>
      <c r="C350" s="34" t="s">
        <v>269</v>
      </c>
      <c r="D350" s="34" t="s">
        <v>87</v>
      </c>
      <c r="E350" s="34" t="s">
        <v>177</v>
      </c>
      <c r="F350" s="35" t="s">
        <v>28</v>
      </c>
    </row>
    <row r="351" spans="1:6" hidden="1">
      <c r="A351" s="32">
        <v>17444</v>
      </c>
      <c r="B351" s="34" t="s">
        <v>6184</v>
      </c>
      <c r="C351" s="34" t="s">
        <v>269</v>
      </c>
      <c r="D351" s="34" t="s">
        <v>87</v>
      </c>
      <c r="E351" s="34" t="s">
        <v>177</v>
      </c>
      <c r="F351" s="35" t="s">
        <v>30</v>
      </c>
    </row>
    <row r="352" spans="1:6" hidden="1">
      <c r="A352" s="32">
        <v>17446</v>
      </c>
      <c r="B352" s="34" t="s">
        <v>14009</v>
      </c>
      <c r="C352" s="34" t="s">
        <v>269</v>
      </c>
      <c r="D352" s="34" t="s">
        <v>87</v>
      </c>
      <c r="E352" s="34" t="s">
        <v>177</v>
      </c>
      <c r="F352" s="35" t="s">
        <v>30</v>
      </c>
    </row>
    <row r="353" spans="1:6" hidden="1">
      <c r="A353" s="32">
        <v>17486</v>
      </c>
      <c r="B353" s="34" t="s">
        <v>13394</v>
      </c>
      <c r="C353" s="34" t="s">
        <v>269</v>
      </c>
      <c r="D353" s="34" t="s">
        <v>87</v>
      </c>
      <c r="E353" s="34" t="s">
        <v>177</v>
      </c>
      <c r="F353" s="35" t="s">
        <v>28</v>
      </c>
    </row>
    <row r="354" spans="1:6" hidden="1">
      <c r="A354" s="32">
        <v>17495</v>
      </c>
      <c r="B354" s="34" t="s">
        <v>4500</v>
      </c>
      <c r="C354" s="34" t="s">
        <v>269</v>
      </c>
      <c r="D354" s="34" t="s">
        <v>86</v>
      </c>
      <c r="E354" s="34" t="s">
        <v>177</v>
      </c>
      <c r="F354" s="35" t="s">
        <v>32</v>
      </c>
    </row>
    <row r="355" spans="1:6" hidden="1">
      <c r="A355" s="32">
        <v>17513</v>
      </c>
      <c r="B355" s="34" t="s">
        <v>14010</v>
      </c>
      <c r="C355" s="34" t="s">
        <v>269</v>
      </c>
      <c r="D355" s="34" t="s">
        <v>87</v>
      </c>
      <c r="E355" s="34" t="s">
        <v>177</v>
      </c>
      <c r="F355" s="35" t="s">
        <v>30</v>
      </c>
    </row>
    <row r="356" spans="1:6" hidden="1">
      <c r="A356" s="32">
        <v>17541</v>
      </c>
      <c r="B356" s="34" t="s">
        <v>14011</v>
      </c>
      <c r="C356" s="34" t="s">
        <v>269</v>
      </c>
      <c r="D356" s="34" t="s">
        <v>87</v>
      </c>
      <c r="E356" s="34" t="s">
        <v>177</v>
      </c>
      <c r="F356" s="35" t="s">
        <v>30</v>
      </c>
    </row>
    <row r="357" spans="1:6" hidden="1">
      <c r="A357" s="32">
        <v>17616</v>
      </c>
      <c r="B357" s="34" t="s">
        <v>186</v>
      </c>
      <c r="C357" s="34" t="s">
        <v>269</v>
      </c>
      <c r="D357" s="34" t="s">
        <v>87</v>
      </c>
      <c r="E357" s="34" t="s">
        <v>177</v>
      </c>
      <c r="F357" s="35" t="s">
        <v>28</v>
      </c>
    </row>
    <row r="358" spans="1:6" hidden="1">
      <c r="A358" s="32">
        <v>17662</v>
      </c>
      <c r="B358" s="34" t="s">
        <v>12217</v>
      </c>
      <c r="C358" s="34" t="s">
        <v>269</v>
      </c>
      <c r="D358" s="34" t="s">
        <v>87</v>
      </c>
      <c r="E358" s="34" t="s">
        <v>177</v>
      </c>
      <c r="F358" s="35" t="s">
        <v>32</v>
      </c>
    </row>
    <row r="359" spans="1:6" hidden="1">
      <c r="A359" s="32">
        <v>17665</v>
      </c>
      <c r="B359" s="34" t="s">
        <v>14012</v>
      </c>
      <c r="C359" s="34" t="s">
        <v>269</v>
      </c>
      <c r="D359" s="34" t="s">
        <v>87</v>
      </c>
      <c r="E359" s="34" t="s">
        <v>177</v>
      </c>
      <c r="F359" s="35" t="s">
        <v>28</v>
      </c>
    </row>
    <row r="360" spans="1:6" hidden="1">
      <c r="A360" s="32">
        <v>17777</v>
      </c>
      <c r="B360" s="34" t="s">
        <v>4615</v>
      </c>
      <c r="C360" s="34" t="s">
        <v>269</v>
      </c>
      <c r="D360" s="34" t="s">
        <v>87</v>
      </c>
      <c r="E360" s="34" t="s">
        <v>177</v>
      </c>
      <c r="F360" s="35" t="s">
        <v>28</v>
      </c>
    </row>
    <row r="361" spans="1:6" hidden="1">
      <c r="A361" s="32">
        <v>17867</v>
      </c>
      <c r="B361" s="34" t="s">
        <v>14013</v>
      </c>
      <c r="C361" s="34" t="s">
        <v>269</v>
      </c>
      <c r="D361" s="34" t="s">
        <v>87</v>
      </c>
      <c r="E361" s="34" t="s">
        <v>177</v>
      </c>
      <c r="F361" s="35" t="s">
        <v>30</v>
      </c>
    </row>
    <row r="362" spans="1:6" hidden="1">
      <c r="A362" s="32">
        <v>17873</v>
      </c>
      <c r="B362" s="34" t="s">
        <v>843</v>
      </c>
      <c r="C362" s="34" t="s">
        <v>269</v>
      </c>
      <c r="D362" s="34" t="s">
        <v>87</v>
      </c>
      <c r="E362" s="34" t="s">
        <v>177</v>
      </c>
      <c r="F362" s="35" t="s">
        <v>25</v>
      </c>
    </row>
    <row r="363" spans="1:6" hidden="1">
      <c r="A363" s="32">
        <v>17877</v>
      </c>
      <c r="B363" s="34" t="s">
        <v>14014</v>
      </c>
      <c r="C363" s="34" t="s">
        <v>269</v>
      </c>
      <c r="D363" s="34" t="s">
        <v>94</v>
      </c>
      <c r="E363" s="34" t="s">
        <v>177</v>
      </c>
      <c r="F363" s="35" t="s">
        <v>28</v>
      </c>
    </row>
    <row r="364" spans="1:6" hidden="1">
      <c r="A364" s="32">
        <v>18029</v>
      </c>
      <c r="B364" s="33" t="s">
        <v>14015</v>
      </c>
      <c r="C364" s="34" t="s">
        <v>208</v>
      </c>
      <c r="D364" s="34" t="s">
        <v>92</v>
      </c>
      <c r="E364" s="34" t="s">
        <v>177</v>
      </c>
      <c r="F364" s="35" t="s">
        <v>32</v>
      </c>
    </row>
    <row r="365" spans="1:6" hidden="1">
      <c r="A365" s="32">
        <v>18001</v>
      </c>
      <c r="B365" s="33" t="s">
        <v>82</v>
      </c>
      <c r="C365" s="34" t="s">
        <v>208</v>
      </c>
      <c r="D365" s="34" t="s">
        <v>92</v>
      </c>
      <c r="E365" s="34" t="s">
        <v>177</v>
      </c>
      <c r="F365" s="35" t="s">
        <v>32</v>
      </c>
    </row>
    <row r="366" spans="1:6" hidden="1">
      <c r="A366" s="32">
        <v>18592</v>
      </c>
      <c r="B366" s="33" t="s">
        <v>2772</v>
      </c>
      <c r="C366" s="34" t="s">
        <v>208</v>
      </c>
      <c r="D366" s="34" t="s">
        <v>92</v>
      </c>
      <c r="E366" s="34" t="s">
        <v>177</v>
      </c>
      <c r="F366" s="35" t="s">
        <v>167</v>
      </c>
    </row>
    <row r="367" spans="1:6" hidden="1">
      <c r="A367" s="32">
        <v>18860</v>
      </c>
      <c r="B367" s="33" t="s">
        <v>2515</v>
      </c>
      <c r="C367" s="34" t="s">
        <v>208</v>
      </c>
      <c r="D367" s="34" t="s">
        <v>92</v>
      </c>
      <c r="E367" s="34" t="s">
        <v>177</v>
      </c>
      <c r="F367" s="35" t="s">
        <v>32</v>
      </c>
    </row>
    <row r="368" spans="1:6" hidden="1">
      <c r="A368" s="32">
        <v>18094</v>
      </c>
      <c r="B368" s="34" t="s">
        <v>14016</v>
      </c>
      <c r="C368" s="34" t="s">
        <v>208</v>
      </c>
      <c r="D368" s="34" t="s">
        <v>92</v>
      </c>
      <c r="E368" s="34" t="s">
        <v>177</v>
      </c>
      <c r="F368" s="35" t="s">
        <v>32</v>
      </c>
    </row>
    <row r="369" spans="1:6" hidden="1">
      <c r="A369" s="32">
        <v>18150</v>
      </c>
      <c r="B369" s="34" t="s">
        <v>2406</v>
      </c>
      <c r="C369" s="34" t="s">
        <v>208</v>
      </c>
      <c r="D369" s="34" t="s">
        <v>92</v>
      </c>
      <c r="E369" s="34" t="s">
        <v>177</v>
      </c>
      <c r="F369" s="35" t="s">
        <v>167</v>
      </c>
    </row>
    <row r="370" spans="1:6" hidden="1">
      <c r="A370" s="32">
        <v>18205</v>
      </c>
      <c r="B370" s="34" t="s">
        <v>3635</v>
      </c>
      <c r="C370" s="34" t="s">
        <v>208</v>
      </c>
      <c r="D370" s="34" t="s">
        <v>92</v>
      </c>
      <c r="E370" s="34" t="s">
        <v>177</v>
      </c>
      <c r="F370" s="35" t="s">
        <v>32</v>
      </c>
    </row>
    <row r="371" spans="1:6" hidden="1">
      <c r="A371" s="32">
        <v>18247</v>
      </c>
      <c r="B371" s="34" t="s">
        <v>3340</v>
      </c>
      <c r="C371" s="34" t="s">
        <v>208</v>
      </c>
      <c r="D371" s="34" t="s">
        <v>92</v>
      </c>
      <c r="E371" s="34" t="s">
        <v>177</v>
      </c>
      <c r="F371" s="35" t="s">
        <v>32</v>
      </c>
    </row>
    <row r="372" spans="1:6" hidden="1">
      <c r="A372" s="32">
        <v>18256</v>
      </c>
      <c r="B372" s="34" t="s">
        <v>14017</v>
      </c>
      <c r="C372" s="34" t="s">
        <v>208</v>
      </c>
      <c r="D372" s="34" t="s">
        <v>92</v>
      </c>
      <c r="E372" s="34" t="s">
        <v>177</v>
      </c>
      <c r="F372" s="35" t="s">
        <v>32</v>
      </c>
    </row>
    <row r="373" spans="1:6" hidden="1">
      <c r="A373" s="32">
        <v>18410</v>
      </c>
      <c r="B373" s="34" t="s">
        <v>14018</v>
      </c>
      <c r="C373" s="34" t="s">
        <v>208</v>
      </c>
      <c r="D373" s="34" t="s">
        <v>92</v>
      </c>
      <c r="E373" s="34" t="s">
        <v>177</v>
      </c>
      <c r="F373" s="35" t="s">
        <v>32</v>
      </c>
    </row>
    <row r="374" spans="1:6" hidden="1">
      <c r="A374" s="32">
        <v>18460</v>
      </c>
      <c r="B374" s="34" t="s">
        <v>10289</v>
      </c>
      <c r="C374" s="34" t="s">
        <v>208</v>
      </c>
      <c r="D374" s="34" t="s">
        <v>92</v>
      </c>
      <c r="E374" s="34" t="s">
        <v>177</v>
      </c>
      <c r="F374" s="35" t="s">
        <v>32</v>
      </c>
    </row>
    <row r="375" spans="1:6" hidden="1">
      <c r="A375" s="32">
        <v>18479</v>
      </c>
      <c r="B375" s="34" t="s">
        <v>14019</v>
      </c>
      <c r="C375" s="34" t="s">
        <v>208</v>
      </c>
      <c r="D375" s="34" t="s">
        <v>92</v>
      </c>
      <c r="E375" s="34" t="s">
        <v>177</v>
      </c>
      <c r="F375" s="35" t="s">
        <v>32</v>
      </c>
    </row>
    <row r="376" spans="1:6" hidden="1">
      <c r="A376" s="32">
        <v>18610</v>
      </c>
      <c r="B376" s="34" t="s">
        <v>6169</v>
      </c>
      <c r="C376" s="34" t="s">
        <v>208</v>
      </c>
      <c r="D376" s="34" t="s">
        <v>92</v>
      </c>
      <c r="E376" s="34" t="s">
        <v>177</v>
      </c>
      <c r="F376" s="35" t="s">
        <v>32</v>
      </c>
    </row>
    <row r="377" spans="1:6" hidden="1">
      <c r="A377" s="32">
        <v>18753</v>
      </c>
      <c r="B377" s="34" t="s">
        <v>3640</v>
      </c>
      <c r="C377" s="34" t="s">
        <v>208</v>
      </c>
      <c r="D377" s="34" t="s">
        <v>92</v>
      </c>
      <c r="E377" s="34" t="s">
        <v>3645</v>
      </c>
      <c r="F377" s="35" t="s">
        <v>167</v>
      </c>
    </row>
    <row r="378" spans="1:6" hidden="1">
      <c r="A378" s="32">
        <v>18756</v>
      </c>
      <c r="B378" s="34" t="s">
        <v>14020</v>
      </c>
      <c r="C378" s="34" t="s">
        <v>208</v>
      </c>
      <c r="D378" s="34" t="s">
        <v>92</v>
      </c>
      <c r="E378" s="34" t="s">
        <v>824</v>
      </c>
      <c r="F378" s="35" t="s">
        <v>167</v>
      </c>
    </row>
    <row r="379" spans="1:6" hidden="1">
      <c r="A379" s="32">
        <v>18785</v>
      </c>
      <c r="B379" s="34" t="s">
        <v>209</v>
      </c>
      <c r="C379" s="34" t="s">
        <v>208</v>
      </c>
      <c r="D379" s="34" t="s">
        <v>92</v>
      </c>
      <c r="E379" s="34" t="s">
        <v>177</v>
      </c>
      <c r="F379" s="35" t="s">
        <v>32</v>
      </c>
    </row>
    <row r="380" spans="1:6" hidden="1">
      <c r="A380" s="32">
        <v>85300</v>
      </c>
      <c r="B380" s="33" t="s">
        <v>2230</v>
      </c>
      <c r="C380" s="34" t="s">
        <v>882</v>
      </c>
      <c r="D380" s="34" t="s">
        <v>101</v>
      </c>
      <c r="E380" s="34" t="s">
        <v>177</v>
      </c>
      <c r="F380" s="35" t="s">
        <v>30</v>
      </c>
    </row>
    <row r="381" spans="1:6" hidden="1">
      <c r="A381" s="32">
        <v>85440</v>
      </c>
      <c r="B381" s="36" t="s">
        <v>749</v>
      </c>
      <c r="C381" s="34" t="s">
        <v>882</v>
      </c>
      <c r="D381" s="34" t="s">
        <v>100</v>
      </c>
      <c r="E381" s="34" t="s">
        <v>177</v>
      </c>
      <c r="F381" s="35" t="s">
        <v>30</v>
      </c>
    </row>
    <row r="382" spans="1:6" hidden="1">
      <c r="A382" s="32">
        <v>85010</v>
      </c>
      <c r="B382" s="34" t="s">
        <v>891</v>
      </c>
      <c r="C382" s="34" t="s">
        <v>882</v>
      </c>
      <c r="D382" s="34" t="s">
        <v>101</v>
      </c>
      <c r="E382" s="34" t="s">
        <v>177</v>
      </c>
      <c r="F382" s="35" t="s">
        <v>28</v>
      </c>
    </row>
    <row r="383" spans="1:6" hidden="1">
      <c r="A383" s="32">
        <v>85015</v>
      </c>
      <c r="B383" s="34" t="s">
        <v>14021</v>
      </c>
      <c r="C383" s="34" t="s">
        <v>882</v>
      </c>
      <c r="D383" s="34" t="s">
        <v>101</v>
      </c>
      <c r="E383" s="34" t="s">
        <v>177</v>
      </c>
      <c r="F383" s="35" t="s">
        <v>32</v>
      </c>
    </row>
    <row r="384" spans="1:6" hidden="1">
      <c r="A384" s="32">
        <v>85125</v>
      </c>
      <c r="B384" s="34" t="s">
        <v>14022</v>
      </c>
      <c r="C384" s="34" t="s">
        <v>882</v>
      </c>
      <c r="D384" s="34" t="s">
        <v>101</v>
      </c>
      <c r="E384" s="34" t="s">
        <v>177</v>
      </c>
      <c r="F384" s="35" t="s">
        <v>30</v>
      </c>
    </row>
    <row r="385" spans="1:6" hidden="1">
      <c r="A385" s="32">
        <v>85136</v>
      </c>
      <c r="B385" s="34" t="s">
        <v>14023</v>
      </c>
      <c r="C385" s="34" t="s">
        <v>882</v>
      </c>
      <c r="D385" s="34" t="s">
        <v>101</v>
      </c>
      <c r="E385" s="34" t="s">
        <v>177</v>
      </c>
      <c r="F385" s="35" t="s">
        <v>32</v>
      </c>
    </row>
    <row r="386" spans="1:6" hidden="1">
      <c r="A386" s="32">
        <v>85139</v>
      </c>
      <c r="B386" s="34" t="s">
        <v>2382</v>
      </c>
      <c r="C386" s="34" t="s">
        <v>882</v>
      </c>
      <c r="D386" s="34" t="s">
        <v>101</v>
      </c>
      <c r="E386" s="34" t="s">
        <v>177</v>
      </c>
      <c r="F386" s="35" t="s">
        <v>28</v>
      </c>
    </row>
    <row r="387" spans="1:6" hidden="1">
      <c r="A387" s="32">
        <v>85162</v>
      </c>
      <c r="B387" s="34" t="s">
        <v>9562</v>
      </c>
      <c r="C387" s="34" t="s">
        <v>882</v>
      </c>
      <c r="D387" s="34" t="s">
        <v>101</v>
      </c>
      <c r="E387" s="34" t="s">
        <v>177</v>
      </c>
      <c r="F387" s="35" t="s">
        <v>28</v>
      </c>
    </row>
    <row r="388" spans="1:6" hidden="1">
      <c r="A388" s="32">
        <v>85225</v>
      </c>
      <c r="B388" s="34" t="s">
        <v>896</v>
      </c>
      <c r="C388" s="34" t="s">
        <v>882</v>
      </c>
      <c r="D388" s="34" t="s">
        <v>101</v>
      </c>
      <c r="E388" s="34" t="s">
        <v>177</v>
      </c>
      <c r="F388" s="35" t="s">
        <v>28</v>
      </c>
    </row>
    <row r="389" spans="1:6" hidden="1">
      <c r="A389" s="32">
        <v>85230</v>
      </c>
      <c r="B389" s="34" t="s">
        <v>14024</v>
      </c>
      <c r="C389" s="34" t="s">
        <v>882</v>
      </c>
      <c r="D389" s="34" t="s">
        <v>101</v>
      </c>
      <c r="E389" s="34" t="s">
        <v>824</v>
      </c>
      <c r="F389" s="35" t="s">
        <v>167</v>
      </c>
    </row>
    <row r="390" spans="1:6" hidden="1">
      <c r="A390" s="32">
        <v>85250</v>
      </c>
      <c r="B390" s="34" t="s">
        <v>8058</v>
      </c>
      <c r="C390" s="34" t="s">
        <v>882</v>
      </c>
      <c r="D390" s="34" t="s">
        <v>101</v>
      </c>
      <c r="E390" s="34" t="s">
        <v>177</v>
      </c>
      <c r="F390" s="35" t="s">
        <v>28</v>
      </c>
    </row>
    <row r="391" spans="1:6" hidden="1">
      <c r="A391" s="32">
        <v>85263</v>
      </c>
      <c r="B391" s="34" t="s">
        <v>2704</v>
      </c>
      <c r="C391" s="34" t="s">
        <v>882</v>
      </c>
      <c r="D391" s="34" t="s">
        <v>101</v>
      </c>
      <c r="E391" s="34" t="s">
        <v>177</v>
      </c>
      <c r="F391" s="35" t="s">
        <v>28</v>
      </c>
    </row>
    <row r="392" spans="1:6" hidden="1">
      <c r="A392" s="32">
        <v>85279</v>
      </c>
      <c r="B392" s="34" t="s">
        <v>14025</v>
      </c>
      <c r="C392" s="34" t="s">
        <v>882</v>
      </c>
      <c r="D392" s="34" t="s">
        <v>101</v>
      </c>
      <c r="E392" s="34" t="s">
        <v>177</v>
      </c>
      <c r="F392" s="35" t="s">
        <v>30</v>
      </c>
    </row>
    <row r="393" spans="1:6" hidden="1">
      <c r="A393" s="32">
        <v>85315</v>
      </c>
      <c r="B393" s="34" t="s">
        <v>14026</v>
      </c>
      <c r="C393" s="34" t="s">
        <v>882</v>
      </c>
      <c r="D393" s="34" t="s">
        <v>101</v>
      </c>
      <c r="E393" s="34" t="s">
        <v>177</v>
      </c>
      <c r="F393" s="35" t="s">
        <v>32</v>
      </c>
    </row>
    <row r="394" spans="1:6" hidden="1">
      <c r="A394" s="32">
        <v>85325</v>
      </c>
      <c r="B394" s="34" t="s">
        <v>14027</v>
      </c>
      <c r="C394" s="34" t="s">
        <v>882</v>
      </c>
      <c r="D394" s="34" t="s">
        <v>101</v>
      </c>
      <c r="E394" s="34" t="s">
        <v>177</v>
      </c>
      <c r="F394" s="35" t="s">
        <v>28</v>
      </c>
    </row>
    <row r="395" spans="1:6" hidden="1">
      <c r="A395" s="32">
        <v>85400</v>
      </c>
      <c r="B395" s="34" t="s">
        <v>2794</v>
      </c>
      <c r="C395" s="34" t="s">
        <v>882</v>
      </c>
      <c r="D395" s="34" t="s">
        <v>101</v>
      </c>
      <c r="E395" s="34" t="s">
        <v>177</v>
      </c>
      <c r="F395" s="35" t="s">
        <v>30</v>
      </c>
    </row>
    <row r="396" spans="1:6" hidden="1">
      <c r="A396" s="32">
        <v>85410</v>
      </c>
      <c r="B396" s="34" t="s">
        <v>5180</v>
      </c>
      <c r="C396" s="34" t="s">
        <v>882</v>
      </c>
      <c r="D396" s="34" t="s">
        <v>101</v>
      </c>
      <c r="E396" s="34" t="s">
        <v>177</v>
      </c>
      <c r="F396" s="35" t="s">
        <v>28</v>
      </c>
    </row>
    <row r="397" spans="1:6" hidden="1">
      <c r="A397" s="32">
        <v>85430</v>
      </c>
      <c r="B397" s="34" t="s">
        <v>2429</v>
      </c>
      <c r="C397" s="34" t="s">
        <v>882</v>
      </c>
      <c r="D397" s="34" t="s">
        <v>101</v>
      </c>
      <c r="E397" s="34" t="s">
        <v>177</v>
      </c>
      <c r="F397" s="35" t="s">
        <v>28</v>
      </c>
    </row>
    <row r="398" spans="1:6" hidden="1">
      <c r="A398" s="32">
        <v>85001</v>
      </c>
      <c r="B398" s="34" t="s">
        <v>101</v>
      </c>
      <c r="C398" s="34" t="s">
        <v>882</v>
      </c>
      <c r="D398" s="34" t="s">
        <v>101</v>
      </c>
      <c r="E398" s="34" t="s">
        <v>177</v>
      </c>
      <c r="F398" s="35" t="s">
        <v>25</v>
      </c>
    </row>
    <row r="399" spans="1:6" hidden="1">
      <c r="A399" s="32">
        <v>19050</v>
      </c>
      <c r="B399" s="33" t="s">
        <v>13677</v>
      </c>
      <c r="C399" s="34" t="s">
        <v>171</v>
      </c>
      <c r="D399" s="34" t="s">
        <v>76</v>
      </c>
      <c r="E399" s="34" t="s">
        <v>177</v>
      </c>
      <c r="F399" s="35" t="s">
        <v>32</v>
      </c>
    </row>
    <row r="400" spans="1:6" hidden="1">
      <c r="A400" s="32">
        <v>19075</v>
      </c>
      <c r="B400" s="33" t="s">
        <v>11540</v>
      </c>
      <c r="C400" s="34" t="s">
        <v>171</v>
      </c>
      <c r="D400" s="34" t="s">
        <v>76</v>
      </c>
      <c r="E400" s="34" t="s">
        <v>177</v>
      </c>
      <c r="F400" s="35" t="s">
        <v>32</v>
      </c>
    </row>
    <row r="401" spans="1:6" hidden="1">
      <c r="A401" s="32">
        <v>19100</v>
      </c>
      <c r="B401" s="36" t="s">
        <v>685</v>
      </c>
      <c r="C401" s="34" t="s">
        <v>171</v>
      </c>
      <c r="D401" s="34" t="s">
        <v>76</v>
      </c>
      <c r="E401" s="34" t="s">
        <v>177</v>
      </c>
      <c r="F401" s="35" t="s">
        <v>32</v>
      </c>
    </row>
    <row r="402" spans="1:6" hidden="1">
      <c r="A402" s="32">
        <v>19256</v>
      </c>
      <c r="B402" s="33" t="s">
        <v>172</v>
      </c>
      <c r="C402" s="34" t="s">
        <v>171</v>
      </c>
      <c r="D402" s="34" t="s">
        <v>76</v>
      </c>
      <c r="E402" s="34" t="s">
        <v>177</v>
      </c>
      <c r="F402" s="35" t="s">
        <v>30</v>
      </c>
    </row>
    <row r="403" spans="1:6" hidden="1">
      <c r="A403" s="32">
        <v>19290</v>
      </c>
      <c r="B403" s="33" t="s">
        <v>82</v>
      </c>
      <c r="C403" s="34" t="s">
        <v>171</v>
      </c>
      <c r="D403" s="34" t="s">
        <v>76</v>
      </c>
      <c r="E403" s="34" t="s">
        <v>177</v>
      </c>
      <c r="F403" s="35" t="s">
        <v>32</v>
      </c>
    </row>
    <row r="404" spans="1:6" hidden="1">
      <c r="A404" s="32">
        <v>19397</v>
      </c>
      <c r="B404" s="36" t="s">
        <v>14028</v>
      </c>
      <c r="C404" s="34" t="s">
        <v>171</v>
      </c>
      <c r="D404" s="34" t="s">
        <v>76</v>
      </c>
      <c r="E404" s="34" t="s">
        <v>177</v>
      </c>
      <c r="F404" s="35" t="s">
        <v>32</v>
      </c>
    </row>
    <row r="405" spans="1:6" hidden="1">
      <c r="A405" s="32">
        <v>19473</v>
      </c>
      <c r="B405" s="36" t="s">
        <v>2668</v>
      </c>
      <c r="C405" s="34" t="s">
        <v>171</v>
      </c>
      <c r="D405" s="34" t="s">
        <v>76</v>
      </c>
      <c r="E405" s="34" t="s">
        <v>177</v>
      </c>
      <c r="F405" s="35" t="s">
        <v>30</v>
      </c>
    </row>
    <row r="406" spans="1:6" hidden="1">
      <c r="A406" s="32">
        <v>19517</v>
      </c>
      <c r="B406" s="33" t="s">
        <v>13924</v>
      </c>
      <c r="C406" s="34" t="s">
        <v>171</v>
      </c>
      <c r="D406" s="34" t="s">
        <v>76</v>
      </c>
      <c r="E406" s="34" t="s">
        <v>177</v>
      </c>
      <c r="F406" s="35" t="s">
        <v>32</v>
      </c>
    </row>
    <row r="407" spans="1:6" hidden="1">
      <c r="A407" s="32">
        <v>19701</v>
      </c>
      <c r="B407" s="36" t="s">
        <v>10914</v>
      </c>
      <c r="C407" s="34" t="s">
        <v>171</v>
      </c>
      <c r="D407" s="34" t="s">
        <v>76</v>
      </c>
      <c r="E407" s="34" t="s">
        <v>177</v>
      </c>
      <c r="F407" s="35" t="s">
        <v>32</v>
      </c>
    </row>
    <row r="408" spans="1:6" hidden="1">
      <c r="A408" s="32">
        <v>19780</v>
      </c>
      <c r="B408" s="33" t="s">
        <v>10194</v>
      </c>
      <c r="C408" s="34" t="s">
        <v>171</v>
      </c>
      <c r="D408" s="34" t="s">
        <v>76</v>
      </c>
      <c r="E408" s="34" t="s">
        <v>177</v>
      </c>
      <c r="F408" s="35" t="s">
        <v>30</v>
      </c>
    </row>
    <row r="409" spans="1:6" hidden="1">
      <c r="A409" s="32">
        <v>19785</v>
      </c>
      <c r="B409" s="36" t="s">
        <v>333</v>
      </c>
      <c r="C409" s="34" t="s">
        <v>171</v>
      </c>
      <c r="D409" s="34" t="s">
        <v>76</v>
      </c>
      <c r="E409" s="34" t="s">
        <v>177</v>
      </c>
      <c r="F409" s="35" t="s">
        <v>32</v>
      </c>
    </row>
    <row r="410" spans="1:6" hidden="1">
      <c r="A410" s="32">
        <v>19022</v>
      </c>
      <c r="B410" s="34" t="s">
        <v>14029</v>
      </c>
      <c r="C410" s="34" t="s">
        <v>171</v>
      </c>
      <c r="D410" s="34" t="s">
        <v>76</v>
      </c>
      <c r="E410" s="34" t="s">
        <v>177</v>
      </c>
      <c r="F410" s="35" t="s">
        <v>32</v>
      </c>
    </row>
    <row r="411" spans="1:6" hidden="1">
      <c r="A411" s="32">
        <v>19110</v>
      </c>
      <c r="B411" s="34" t="s">
        <v>6267</v>
      </c>
      <c r="C411" s="34" t="s">
        <v>171</v>
      </c>
      <c r="D411" s="34" t="s">
        <v>76</v>
      </c>
      <c r="E411" s="34" t="s">
        <v>177</v>
      </c>
      <c r="F411" s="35" t="s">
        <v>28</v>
      </c>
    </row>
    <row r="412" spans="1:6" hidden="1">
      <c r="A412" s="32">
        <v>19130</v>
      </c>
      <c r="B412" s="34" t="s">
        <v>14030</v>
      </c>
      <c r="C412" s="34" t="s">
        <v>171</v>
      </c>
      <c r="D412" s="34" t="s">
        <v>76</v>
      </c>
      <c r="E412" s="34" t="s">
        <v>177</v>
      </c>
      <c r="F412" s="35" t="s">
        <v>30</v>
      </c>
    </row>
    <row r="413" spans="1:6" hidden="1">
      <c r="A413" s="32">
        <v>19137</v>
      </c>
      <c r="B413" s="34" t="s">
        <v>14031</v>
      </c>
      <c r="C413" s="34" t="s">
        <v>171</v>
      </c>
      <c r="D413" s="34" t="s">
        <v>76</v>
      </c>
      <c r="E413" s="34" t="s">
        <v>177</v>
      </c>
      <c r="F413" s="35" t="s">
        <v>30</v>
      </c>
    </row>
    <row r="414" spans="1:6" hidden="1">
      <c r="A414" s="32">
        <v>19142</v>
      </c>
      <c r="B414" s="34" t="s">
        <v>4325</v>
      </c>
      <c r="C414" s="34" t="s">
        <v>171</v>
      </c>
      <c r="D414" s="34" t="s">
        <v>76</v>
      </c>
      <c r="E414" s="34" t="s">
        <v>177</v>
      </c>
      <c r="F414" s="35" t="s">
        <v>28</v>
      </c>
    </row>
    <row r="415" spans="1:6" hidden="1">
      <c r="A415" s="32">
        <v>19212</v>
      </c>
      <c r="B415" s="34" t="s">
        <v>3519</v>
      </c>
      <c r="C415" s="34" t="s">
        <v>171</v>
      </c>
      <c r="D415" s="34" t="s">
        <v>76</v>
      </c>
      <c r="E415" s="34" t="s">
        <v>177</v>
      </c>
      <c r="F415" s="35" t="s">
        <v>30</v>
      </c>
    </row>
    <row r="416" spans="1:6" hidden="1">
      <c r="A416" s="32">
        <v>19300</v>
      </c>
      <c r="B416" s="34" t="s">
        <v>14032</v>
      </c>
      <c r="C416" s="34" t="s">
        <v>171</v>
      </c>
      <c r="D416" s="34" t="s">
        <v>76</v>
      </c>
      <c r="E416" s="34" t="s">
        <v>177</v>
      </c>
      <c r="F416" s="35" t="s">
        <v>28</v>
      </c>
    </row>
    <row r="417" spans="1:6" hidden="1">
      <c r="A417" s="32">
        <v>19318</v>
      </c>
      <c r="B417" s="34" t="s">
        <v>14033</v>
      </c>
      <c r="C417" s="34" t="s">
        <v>171</v>
      </c>
      <c r="D417" s="34" t="s">
        <v>76</v>
      </c>
      <c r="E417" s="34" t="s">
        <v>205</v>
      </c>
      <c r="F417" s="35" t="s">
        <v>167</v>
      </c>
    </row>
    <row r="418" spans="1:6" hidden="1">
      <c r="A418" s="32">
        <v>19355</v>
      </c>
      <c r="B418" s="34" t="s">
        <v>14034</v>
      </c>
      <c r="C418" s="34" t="s">
        <v>171</v>
      </c>
      <c r="D418" s="34" t="s">
        <v>76</v>
      </c>
      <c r="E418" s="34" t="s">
        <v>177</v>
      </c>
      <c r="F418" s="35" t="s">
        <v>32</v>
      </c>
    </row>
    <row r="419" spans="1:6" hidden="1">
      <c r="A419" s="32">
        <v>19364</v>
      </c>
      <c r="B419" s="34" t="s">
        <v>14035</v>
      </c>
      <c r="C419" s="34" t="s">
        <v>171</v>
      </c>
      <c r="D419" s="34" t="s">
        <v>76</v>
      </c>
      <c r="E419" s="34" t="s">
        <v>177</v>
      </c>
      <c r="F419" s="35" t="s">
        <v>30</v>
      </c>
    </row>
    <row r="420" spans="1:6" hidden="1">
      <c r="A420" s="32">
        <v>19392</v>
      </c>
      <c r="B420" s="34" t="s">
        <v>14036</v>
      </c>
      <c r="C420" s="34" t="s">
        <v>171</v>
      </c>
      <c r="D420" s="34" t="s">
        <v>76</v>
      </c>
      <c r="E420" s="34" t="s">
        <v>177</v>
      </c>
      <c r="F420" s="35" t="s">
        <v>30</v>
      </c>
    </row>
    <row r="421" spans="1:6" hidden="1">
      <c r="A421" s="32">
        <v>19418</v>
      </c>
      <c r="B421" s="34" t="s">
        <v>10633</v>
      </c>
      <c r="C421" s="34" t="s">
        <v>171</v>
      </c>
      <c r="D421" s="34" t="s">
        <v>76</v>
      </c>
      <c r="E421" s="34" t="s">
        <v>177</v>
      </c>
      <c r="F421" s="35" t="s">
        <v>32</v>
      </c>
    </row>
    <row r="422" spans="1:6" hidden="1">
      <c r="A422" s="32">
        <v>19450</v>
      </c>
      <c r="B422" s="34" t="s">
        <v>14037</v>
      </c>
      <c r="C422" s="34" t="s">
        <v>171</v>
      </c>
      <c r="D422" s="34" t="s">
        <v>76</v>
      </c>
      <c r="E422" s="34" t="s">
        <v>177</v>
      </c>
      <c r="F422" s="35" t="s">
        <v>32</v>
      </c>
    </row>
    <row r="423" spans="1:6" hidden="1">
      <c r="A423" s="32">
        <v>19455</v>
      </c>
      <c r="B423" s="34" t="s">
        <v>5701</v>
      </c>
      <c r="C423" s="34" t="s">
        <v>171</v>
      </c>
      <c r="D423" s="34" t="s">
        <v>76</v>
      </c>
      <c r="E423" s="34" t="s">
        <v>177</v>
      </c>
      <c r="F423" s="35" t="s">
        <v>30</v>
      </c>
    </row>
    <row r="424" spans="1:6" hidden="1">
      <c r="A424" s="32">
        <v>19513</v>
      </c>
      <c r="B424" s="34" t="s">
        <v>14038</v>
      </c>
      <c r="C424" s="34" t="s">
        <v>171</v>
      </c>
      <c r="D424" s="34" t="s">
        <v>76</v>
      </c>
      <c r="E424" s="34" t="s">
        <v>177</v>
      </c>
      <c r="F424" s="35" t="s">
        <v>28</v>
      </c>
    </row>
    <row r="425" spans="1:6" hidden="1">
      <c r="A425" s="32">
        <v>19532</v>
      </c>
      <c r="B425" s="34" t="s">
        <v>4977</v>
      </c>
      <c r="C425" s="34" t="s">
        <v>171</v>
      </c>
      <c r="D425" s="34" t="s">
        <v>76</v>
      </c>
      <c r="E425" s="34" t="s">
        <v>177</v>
      </c>
      <c r="F425" s="35" t="s">
        <v>32</v>
      </c>
    </row>
    <row r="426" spans="1:6" hidden="1">
      <c r="A426" s="32">
        <v>19533</v>
      </c>
      <c r="B426" s="34" t="s">
        <v>14039</v>
      </c>
      <c r="C426" s="34" t="s">
        <v>171</v>
      </c>
      <c r="D426" s="34" t="s">
        <v>93</v>
      </c>
      <c r="E426" s="34" t="s">
        <v>824</v>
      </c>
      <c r="F426" s="35" t="s">
        <v>167</v>
      </c>
    </row>
    <row r="427" spans="1:6" hidden="1">
      <c r="A427" s="32">
        <v>19548</v>
      </c>
      <c r="B427" s="34" t="s">
        <v>2581</v>
      </c>
      <c r="C427" s="34" t="s">
        <v>171</v>
      </c>
      <c r="D427" s="34" t="s">
        <v>76</v>
      </c>
      <c r="E427" s="34" t="s">
        <v>177</v>
      </c>
      <c r="F427" s="35" t="s">
        <v>30</v>
      </c>
    </row>
    <row r="428" spans="1:6" hidden="1">
      <c r="A428" s="32">
        <v>19001</v>
      </c>
      <c r="B428" s="34" t="s">
        <v>95</v>
      </c>
      <c r="C428" s="34" t="s">
        <v>171</v>
      </c>
      <c r="D428" s="34" t="s">
        <v>76</v>
      </c>
      <c r="E428" s="34" t="s">
        <v>177</v>
      </c>
      <c r="F428" s="35" t="s">
        <v>30</v>
      </c>
    </row>
    <row r="429" spans="1:6" hidden="1">
      <c r="A429" s="32">
        <v>19573</v>
      </c>
      <c r="B429" s="34" t="s">
        <v>3145</v>
      </c>
      <c r="C429" s="34" t="s">
        <v>171</v>
      </c>
      <c r="D429" s="34" t="s">
        <v>76</v>
      </c>
      <c r="E429" s="34" t="s">
        <v>177</v>
      </c>
      <c r="F429" s="35" t="s">
        <v>28</v>
      </c>
    </row>
    <row r="430" spans="1:6" hidden="1">
      <c r="A430" s="32">
        <v>19585</v>
      </c>
      <c r="B430" s="34" t="s">
        <v>14040</v>
      </c>
      <c r="C430" s="34" t="s">
        <v>171</v>
      </c>
      <c r="D430" s="34" t="s">
        <v>76</v>
      </c>
      <c r="E430" s="34" t="s">
        <v>177</v>
      </c>
      <c r="F430" s="35" t="s">
        <v>32</v>
      </c>
    </row>
    <row r="431" spans="1:6" hidden="1">
      <c r="A431" s="32">
        <v>19622</v>
      </c>
      <c r="B431" s="34" t="s">
        <v>13186</v>
      </c>
      <c r="C431" s="34" t="s">
        <v>171</v>
      </c>
      <c r="D431" s="34" t="s">
        <v>76</v>
      </c>
      <c r="E431" s="34" t="s">
        <v>177</v>
      </c>
      <c r="F431" s="35" t="s">
        <v>30</v>
      </c>
    </row>
    <row r="432" spans="1:6" hidden="1">
      <c r="A432" s="32">
        <v>19693</v>
      </c>
      <c r="B432" s="34" t="s">
        <v>14041</v>
      </c>
      <c r="C432" s="34" t="s">
        <v>171</v>
      </c>
      <c r="D432" s="34" t="s">
        <v>76</v>
      </c>
      <c r="E432" s="34" t="s">
        <v>177</v>
      </c>
      <c r="F432" s="35" t="s">
        <v>32</v>
      </c>
    </row>
    <row r="433" spans="1:6" hidden="1">
      <c r="A433" s="32">
        <v>19698</v>
      </c>
      <c r="B433" s="34" t="s">
        <v>2123</v>
      </c>
      <c r="C433" s="34" t="s">
        <v>171</v>
      </c>
      <c r="D433" s="34" t="s">
        <v>76</v>
      </c>
      <c r="E433" s="34" t="s">
        <v>177</v>
      </c>
      <c r="F433" s="35" t="s">
        <v>28</v>
      </c>
    </row>
    <row r="434" spans="1:6" hidden="1">
      <c r="A434" s="32">
        <v>19743</v>
      </c>
      <c r="B434" s="34" t="s">
        <v>14042</v>
      </c>
      <c r="C434" s="34" t="s">
        <v>171</v>
      </c>
      <c r="D434" s="34" t="s">
        <v>76</v>
      </c>
      <c r="E434" s="34" t="s">
        <v>177</v>
      </c>
      <c r="F434" s="35" t="s">
        <v>30</v>
      </c>
    </row>
    <row r="435" spans="1:6" hidden="1">
      <c r="A435" s="32">
        <v>19760</v>
      </c>
      <c r="B435" s="34" t="s">
        <v>14043</v>
      </c>
      <c r="C435" s="34" t="s">
        <v>171</v>
      </c>
      <c r="D435" s="34" t="s">
        <v>76</v>
      </c>
      <c r="E435" s="34" t="s">
        <v>177</v>
      </c>
      <c r="F435" s="35" t="s">
        <v>30</v>
      </c>
    </row>
    <row r="436" spans="1:6" hidden="1">
      <c r="A436" s="32">
        <v>19807</v>
      </c>
      <c r="B436" s="34" t="s">
        <v>1572</v>
      </c>
      <c r="C436" s="34" t="s">
        <v>171</v>
      </c>
      <c r="D436" s="34" t="s">
        <v>76</v>
      </c>
      <c r="E436" s="34" t="s">
        <v>177</v>
      </c>
      <c r="F436" s="35" t="s">
        <v>30</v>
      </c>
    </row>
    <row r="437" spans="1:6" hidden="1">
      <c r="A437" s="32">
        <v>19809</v>
      </c>
      <c r="B437" s="34" t="s">
        <v>200</v>
      </c>
      <c r="C437" s="34" t="s">
        <v>171</v>
      </c>
      <c r="D437" s="34" t="s">
        <v>76</v>
      </c>
      <c r="E437" s="34" t="s">
        <v>205</v>
      </c>
      <c r="F437" s="35" t="s">
        <v>167</v>
      </c>
    </row>
    <row r="438" spans="1:6" hidden="1">
      <c r="A438" s="32">
        <v>19821</v>
      </c>
      <c r="B438" s="34" t="s">
        <v>8650</v>
      </c>
      <c r="C438" s="34" t="s">
        <v>171</v>
      </c>
      <c r="D438" s="34" t="s">
        <v>76</v>
      </c>
      <c r="E438" s="34" t="s">
        <v>177</v>
      </c>
      <c r="F438" s="35" t="s">
        <v>30</v>
      </c>
    </row>
    <row r="439" spans="1:6" hidden="1">
      <c r="A439" s="32">
        <v>19824</v>
      </c>
      <c r="B439" s="34" t="s">
        <v>14044</v>
      </c>
      <c r="C439" s="34" t="s">
        <v>171</v>
      </c>
      <c r="D439" s="34" t="s">
        <v>76</v>
      </c>
      <c r="E439" s="34" t="s">
        <v>177</v>
      </c>
      <c r="F439" s="35" t="s">
        <v>30</v>
      </c>
    </row>
    <row r="440" spans="1:6" hidden="1">
      <c r="A440" s="32">
        <v>19845</v>
      </c>
      <c r="B440" s="34" t="s">
        <v>8896</v>
      </c>
      <c r="C440" s="34" t="s">
        <v>171</v>
      </c>
      <c r="D440" s="34" t="s">
        <v>76</v>
      </c>
      <c r="E440" s="34" t="s">
        <v>177</v>
      </c>
      <c r="F440" s="35" t="s">
        <v>32</v>
      </c>
    </row>
    <row r="441" spans="1:6" hidden="1">
      <c r="A441" s="32">
        <v>20621</v>
      </c>
      <c r="B441" s="36" t="s">
        <v>4879</v>
      </c>
      <c r="C441" s="34" t="s">
        <v>596</v>
      </c>
      <c r="D441" s="34" t="s">
        <v>99</v>
      </c>
      <c r="E441" s="34" t="s">
        <v>177</v>
      </c>
      <c r="F441" s="35" t="s">
        <v>28</v>
      </c>
    </row>
    <row r="442" spans="1:6" hidden="1">
      <c r="A442" s="32">
        <v>20443</v>
      </c>
      <c r="B442" s="33" t="s">
        <v>1701</v>
      </c>
      <c r="C442" s="34" t="s">
        <v>596</v>
      </c>
      <c r="D442" s="34" t="s">
        <v>99</v>
      </c>
      <c r="E442" s="34" t="s">
        <v>177</v>
      </c>
      <c r="F442" s="35" t="s">
        <v>28</v>
      </c>
    </row>
    <row r="443" spans="1:6" hidden="1">
      <c r="A443" s="32">
        <v>20770</v>
      </c>
      <c r="B443" s="33" t="s">
        <v>3181</v>
      </c>
      <c r="C443" s="34" t="s">
        <v>596</v>
      </c>
      <c r="D443" s="34" t="s">
        <v>72</v>
      </c>
      <c r="E443" s="34" t="s">
        <v>177</v>
      </c>
      <c r="F443" s="35" t="s">
        <v>30</v>
      </c>
    </row>
    <row r="444" spans="1:6" hidden="1">
      <c r="A444" s="32">
        <v>20011</v>
      </c>
      <c r="B444" s="34" t="s">
        <v>1074</v>
      </c>
      <c r="C444" s="34" t="s">
        <v>596</v>
      </c>
      <c r="D444" s="34" t="s">
        <v>99</v>
      </c>
      <c r="E444" s="34" t="s">
        <v>177</v>
      </c>
      <c r="F444" s="35" t="s">
        <v>32</v>
      </c>
    </row>
    <row r="445" spans="1:6" hidden="1">
      <c r="A445" s="32">
        <v>20013</v>
      </c>
      <c r="B445" s="34" t="s">
        <v>10153</v>
      </c>
      <c r="C445" s="34" t="s">
        <v>596</v>
      </c>
      <c r="D445" s="34" t="s">
        <v>99</v>
      </c>
      <c r="E445" s="34" t="s">
        <v>177</v>
      </c>
      <c r="F445" s="35" t="s">
        <v>28</v>
      </c>
    </row>
    <row r="446" spans="1:6" hidden="1">
      <c r="A446" s="32">
        <v>20032</v>
      </c>
      <c r="B446" s="34" t="s">
        <v>1765</v>
      </c>
      <c r="C446" s="34" t="s">
        <v>596</v>
      </c>
      <c r="D446" s="34" t="s">
        <v>99</v>
      </c>
      <c r="E446" s="34" t="s">
        <v>177</v>
      </c>
      <c r="F446" s="35" t="s">
        <v>30</v>
      </c>
    </row>
    <row r="447" spans="1:6" hidden="1">
      <c r="A447" s="32">
        <v>20045</v>
      </c>
      <c r="B447" s="34" t="s">
        <v>14045</v>
      </c>
      <c r="C447" s="34" t="s">
        <v>596</v>
      </c>
      <c r="D447" s="34" t="s">
        <v>99</v>
      </c>
      <c r="E447" s="34" t="s">
        <v>177</v>
      </c>
      <c r="F447" s="35" t="s">
        <v>28</v>
      </c>
    </row>
    <row r="448" spans="1:6" hidden="1">
      <c r="A448" s="32">
        <v>20060</v>
      </c>
      <c r="B448" s="34" t="s">
        <v>6552</v>
      </c>
      <c r="C448" s="34" t="s">
        <v>596</v>
      </c>
      <c r="D448" s="34" t="s">
        <v>99</v>
      </c>
      <c r="E448" s="34" t="s">
        <v>177</v>
      </c>
      <c r="F448" s="35" t="s">
        <v>28</v>
      </c>
    </row>
    <row r="449" spans="1:6" hidden="1">
      <c r="A449" s="32">
        <v>20175</v>
      </c>
      <c r="B449" s="34" t="s">
        <v>6174</v>
      </c>
      <c r="C449" s="34" t="s">
        <v>596</v>
      </c>
      <c r="D449" s="34" t="s">
        <v>99</v>
      </c>
      <c r="E449" s="34" t="s">
        <v>177</v>
      </c>
      <c r="F449" s="35" t="s">
        <v>32</v>
      </c>
    </row>
    <row r="450" spans="1:6" hidden="1">
      <c r="A450" s="32">
        <v>20178</v>
      </c>
      <c r="B450" s="34" t="s">
        <v>5214</v>
      </c>
      <c r="C450" s="34" t="s">
        <v>596</v>
      </c>
      <c r="D450" s="34" t="s">
        <v>99</v>
      </c>
      <c r="E450" s="34" t="s">
        <v>177</v>
      </c>
      <c r="F450" s="35" t="s">
        <v>30</v>
      </c>
    </row>
    <row r="451" spans="1:6" hidden="1">
      <c r="A451" s="32">
        <v>20228</v>
      </c>
      <c r="B451" s="34" t="s">
        <v>4914</v>
      </c>
      <c r="C451" s="34" t="s">
        <v>596</v>
      </c>
      <c r="D451" s="34" t="s">
        <v>99</v>
      </c>
      <c r="E451" s="34" t="s">
        <v>177</v>
      </c>
      <c r="F451" s="35" t="s">
        <v>30</v>
      </c>
    </row>
    <row r="452" spans="1:6" hidden="1">
      <c r="A452" s="32">
        <v>20238</v>
      </c>
      <c r="B452" s="34" t="s">
        <v>2083</v>
      </c>
      <c r="C452" s="34" t="s">
        <v>596</v>
      </c>
      <c r="D452" s="34" t="s">
        <v>99</v>
      </c>
      <c r="E452" s="34" t="s">
        <v>177</v>
      </c>
      <c r="F452" s="35" t="s">
        <v>28</v>
      </c>
    </row>
    <row r="453" spans="1:6" hidden="1">
      <c r="A453" s="32">
        <v>20250</v>
      </c>
      <c r="B453" s="34" t="s">
        <v>8892</v>
      </c>
      <c r="C453" s="34" t="s">
        <v>596</v>
      </c>
      <c r="D453" s="34" t="s">
        <v>99</v>
      </c>
      <c r="E453" s="34" t="s">
        <v>177</v>
      </c>
      <c r="F453" s="35" t="s">
        <v>30</v>
      </c>
    </row>
    <row r="454" spans="1:6" hidden="1">
      <c r="A454" s="32">
        <v>20295</v>
      </c>
      <c r="B454" s="34" t="s">
        <v>8486</v>
      </c>
      <c r="C454" s="34" t="s">
        <v>596</v>
      </c>
      <c r="D454" s="34" t="s">
        <v>99</v>
      </c>
      <c r="E454" s="34" t="s">
        <v>177</v>
      </c>
      <c r="F454" s="35" t="s">
        <v>32</v>
      </c>
    </row>
    <row r="455" spans="1:6" hidden="1">
      <c r="A455" s="32">
        <v>20310</v>
      </c>
      <c r="B455" s="34" t="s">
        <v>14046</v>
      </c>
      <c r="C455" s="34" t="s">
        <v>596</v>
      </c>
      <c r="D455" s="34" t="s">
        <v>99</v>
      </c>
      <c r="E455" s="34" t="s">
        <v>177</v>
      </c>
      <c r="F455" s="35" t="s">
        <v>32</v>
      </c>
    </row>
    <row r="456" spans="1:6" hidden="1">
      <c r="A456" s="32">
        <v>20383</v>
      </c>
      <c r="B456" s="34" t="s">
        <v>1846</v>
      </c>
      <c r="C456" s="34" t="s">
        <v>596</v>
      </c>
      <c r="D456" s="34" t="s">
        <v>99</v>
      </c>
      <c r="E456" s="34" t="s">
        <v>177</v>
      </c>
      <c r="F456" s="35" t="s">
        <v>32</v>
      </c>
    </row>
    <row r="457" spans="1:6" hidden="1">
      <c r="A457" s="32">
        <v>20400</v>
      </c>
      <c r="B457" s="34" t="s">
        <v>4601</v>
      </c>
      <c r="C457" s="34" t="s">
        <v>596</v>
      </c>
      <c r="D457" s="34" t="s">
        <v>99</v>
      </c>
      <c r="E457" s="34" t="s">
        <v>177</v>
      </c>
      <c r="F457" s="35" t="s">
        <v>30</v>
      </c>
    </row>
    <row r="458" spans="1:6" hidden="1">
      <c r="A458" s="32">
        <v>20517</v>
      </c>
      <c r="B458" s="34" t="s">
        <v>8681</v>
      </c>
      <c r="C458" s="34" t="s">
        <v>596</v>
      </c>
      <c r="D458" s="34" t="s">
        <v>99</v>
      </c>
      <c r="E458" s="34" t="s">
        <v>177</v>
      </c>
      <c r="F458" s="35" t="s">
        <v>32</v>
      </c>
    </row>
    <row r="459" spans="1:6" hidden="1">
      <c r="A459" s="32">
        <v>20550</v>
      </c>
      <c r="B459" s="34" t="s">
        <v>2862</v>
      </c>
      <c r="C459" s="34" t="s">
        <v>596</v>
      </c>
      <c r="D459" s="34" t="s">
        <v>99</v>
      </c>
      <c r="E459" s="34" t="s">
        <v>177</v>
      </c>
      <c r="F459" s="35" t="s">
        <v>32</v>
      </c>
    </row>
    <row r="460" spans="1:6" hidden="1">
      <c r="A460" s="32">
        <v>20570</v>
      </c>
      <c r="B460" s="34" t="s">
        <v>14047</v>
      </c>
      <c r="C460" s="34" t="s">
        <v>596</v>
      </c>
      <c r="D460" s="34" t="s">
        <v>99</v>
      </c>
      <c r="E460" s="34" t="s">
        <v>177</v>
      </c>
      <c r="F460" s="35" t="s">
        <v>30</v>
      </c>
    </row>
    <row r="461" spans="1:6" hidden="1">
      <c r="A461" s="32">
        <v>20614</v>
      </c>
      <c r="B461" s="34" t="s">
        <v>10188</v>
      </c>
      <c r="C461" s="34" t="s">
        <v>596</v>
      </c>
      <c r="D461" s="34" t="s">
        <v>99</v>
      </c>
      <c r="E461" s="34" t="s">
        <v>177</v>
      </c>
      <c r="F461" s="35" t="s">
        <v>32</v>
      </c>
    </row>
    <row r="462" spans="1:6" hidden="1">
      <c r="A462" s="32">
        <v>20710</v>
      </c>
      <c r="B462" s="34" t="s">
        <v>3814</v>
      </c>
      <c r="C462" s="34" t="s">
        <v>596</v>
      </c>
      <c r="D462" s="34" t="s">
        <v>72</v>
      </c>
      <c r="E462" s="34" t="s">
        <v>177</v>
      </c>
      <c r="F462" s="35" t="s">
        <v>30</v>
      </c>
    </row>
    <row r="463" spans="1:6" hidden="1">
      <c r="A463" s="32">
        <v>20750</v>
      </c>
      <c r="B463" s="34" t="s">
        <v>5561</v>
      </c>
      <c r="C463" s="34" t="s">
        <v>596</v>
      </c>
      <c r="D463" s="34" t="s">
        <v>99</v>
      </c>
      <c r="E463" s="34" t="s">
        <v>177</v>
      </c>
      <c r="F463" s="35" t="s">
        <v>28</v>
      </c>
    </row>
    <row r="464" spans="1:6" hidden="1">
      <c r="A464" s="32">
        <v>20787</v>
      </c>
      <c r="B464" s="34" t="s">
        <v>14048</v>
      </c>
      <c r="C464" s="34" t="s">
        <v>596</v>
      </c>
      <c r="D464" s="34" t="s">
        <v>99</v>
      </c>
      <c r="E464" s="34" t="s">
        <v>177</v>
      </c>
      <c r="F464" s="35" t="s">
        <v>32</v>
      </c>
    </row>
    <row r="465" spans="1:6" hidden="1">
      <c r="A465" s="32">
        <v>20001</v>
      </c>
      <c r="B465" s="34" t="s">
        <v>99</v>
      </c>
      <c r="C465" s="34" t="s">
        <v>596</v>
      </c>
      <c r="D465" s="34" t="s">
        <v>99</v>
      </c>
      <c r="E465" s="34" t="s">
        <v>177</v>
      </c>
      <c r="F465" s="35" t="s">
        <v>25</v>
      </c>
    </row>
    <row r="466" spans="1:6" hidden="1">
      <c r="A466" s="32">
        <v>27615</v>
      </c>
      <c r="B466" s="33" t="s">
        <v>270</v>
      </c>
      <c r="C466" s="34" t="s">
        <v>932</v>
      </c>
      <c r="D466" s="34" t="s">
        <v>60</v>
      </c>
      <c r="E466" s="34" t="s">
        <v>824</v>
      </c>
      <c r="F466" s="35" t="s">
        <v>167</v>
      </c>
    </row>
    <row r="467" spans="1:6" hidden="1">
      <c r="A467" s="32">
        <v>27006</v>
      </c>
      <c r="B467" s="34" t="s">
        <v>14049</v>
      </c>
      <c r="C467" s="34" t="s">
        <v>932</v>
      </c>
      <c r="D467" s="34" t="s">
        <v>60</v>
      </c>
      <c r="E467" s="34" t="s">
        <v>205</v>
      </c>
      <c r="F467" s="35" t="s">
        <v>167</v>
      </c>
    </row>
    <row r="468" spans="1:6" hidden="1">
      <c r="A468" s="32">
        <v>27025</v>
      </c>
      <c r="B468" s="34" t="s">
        <v>14050</v>
      </c>
      <c r="C468" s="34" t="s">
        <v>932</v>
      </c>
      <c r="D468" s="34" t="s">
        <v>90</v>
      </c>
      <c r="E468" s="34" t="s">
        <v>205</v>
      </c>
      <c r="F468" s="35" t="s">
        <v>167</v>
      </c>
    </row>
    <row r="469" spans="1:6" hidden="1">
      <c r="A469" s="32">
        <v>27050</v>
      </c>
      <c r="B469" s="34" t="s">
        <v>14051</v>
      </c>
      <c r="C469" s="34" t="s">
        <v>932</v>
      </c>
      <c r="D469" s="34" t="s">
        <v>60</v>
      </c>
      <c r="E469" s="34" t="s">
        <v>3645</v>
      </c>
      <c r="F469" s="35" t="s">
        <v>167</v>
      </c>
    </row>
    <row r="470" spans="1:6" hidden="1">
      <c r="A470" s="32">
        <v>27073</v>
      </c>
      <c r="B470" s="34" t="s">
        <v>14052</v>
      </c>
      <c r="C470" s="34" t="s">
        <v>932</v>
      </c>
      <c r="D470" s="34" t="s">
        <v>90</v>
      </c>
      <c r="E470" s="34" t="s">
        <v>205</v>
      </c>
      <c r="F470" s="35" t="s">
        <v>167</v>
      </c>
    </row>
    <row r="471" spans="1:6" hidden="1">
      <c r="A471" s="32">
        <v>27075</v>
      </c>
      <c r="B471" s="34" t="s">
        <v>9147</v>
      </c>
      <c r="C471" s="34" t="s">
        <v>932</v>
      </c>
      <c r="D471" s="34" t="s">
        <v>90</v>
      </c>
      <c r="E471" s="34" t="s">
        <v>205</v>
      </c>
      <c r="F471" s="35" t="s">
        <v>167</v>
      </c>
    </row>
    <row r="472" spans="1:6" hidden="1">
      <c r="A472" s="32">
        <v>27077</v>
      </c>
      <c r="B472" s="34" t="s">
        <v>3140</v>
      </c>
      <c r="C472" s="34" t="s">
        <v>932</v>
      </c>
      <c r="D472" s="34" t="s">
        <v>60</v>
      </c>
      <c r="E472" s="34" t="s">
        <v>205</v>
      </c>
      <c r="F472" s="35" t="s">
        <v>167</v>
      </c>
    </row>
    <row r="473" spans="1:6" hidden="1">
      <c r="A473" s="32">
        <v>27086</v>
      </c>
      <c r="B473" s="34" t="s">
        <v>14053</v>
      </c>
      <c r="C473" s="34" t="s">
        <v>932</v>
      </c>
      <c r="D473" s="34" t="s">
        <v>60</v>
      </c>
      <c r="E473" s="34" t="s">
        <v>177</v>
      </c>
      <c r="F473" s="35" t="s">
        <v>32</v>
      </c>
    </row>
    <row r="474" spans="1:6" hidden="1">
      <c r="A474" s="32">
        <v>27099</v>
      </c>
      <c r="B474" s="34" t="s">
        <v>14054</v>
      </c>
      <c r="C474" s="34" t="s">
        <v>932</v>
      </c>
      <c r="D474" s="34" t="s">
        <v>90</v>
      </c>
      <c r="E474" s="34" t="s">
        <v>205</v>
      </c>
      <c r="F474" s="35" t="s">
        <v>167</v>
      </c>
    </row>
    <row r="475" spans="1:6" hidden="1">
      <c r="A475" s="32">
        <v>27150</v>
      </c>
      <c r="B475" s="34" t="s">
        <v>14055</v>
      </c>
      <c r="C475" s="34" t="s">
        <v>932</v>
      </c>
      <c r="D475" s="34" t="s">
        <v>60</v>
      </c>
      <c r="E475" s="34" t="s">
        <v>177</v>
      </c>
      <c r="F475" s="35" t="s">
        <v>32</v>
      </c>
    </row>
    <row r="476" spans="1:6" hidden="1">
      <c r="A476" s="32">
        <v>27160</v>
      </c>
      <c r="B476" s="34" t="s">
        <v>14056</v>
      </c>
      <c r="C476" s="34" t="s">
        <v>932</v>
      </c>
      <c r="D476" s="34" t="s">
        <v>60</v>
      </c>
      <c r="E476" s="34" t="s">
        <v>177</v>
      </c>
      <c r="F476" s="35" t="s">
        <v>32</v>
      </c>
    </row>
    <row r="477" spans="1:6" hidden="1">
      <c r="A477" s="32">
        <v>27205</v>
      </c>
      <c r="B477" s="34" t="s">
        <v>10432</v>
      </c>
      <c r="C477" s="34" t="s">
        <v>932</v>
      </c>
      <c r="D477" s="34" t="s">
        <v>90</v>
      </c>
      <c r="E477" s="34" t="s">
        <v>205</v>
      </c>
      <c r="F477" s="35" t="s">
        <v>167</v>
      </c>
    </row>
    <row r="478" spans="1:6" hidden="1">
      <c r="A478" s="32">
        <v>27135</v>
      </c>
      <c r="B478" s="34" t="s">
        <v>14057</v>
      </c>
      <c r="C478" s="34" t="s">
        <v>932</v>
      </c>
      <c r="D478" s="34" t="s">
        <v>60</v>
      </c>
      <c r="E478" s="34" t="s">
        <v>177</v>
      </c>
      <c r="F478" s="35" t="s">
        <v>32</v>
      </c>
    </row>
    <row r="479" spans="1:6" hidden="1">
      <c r="A479" s="32">
        <v>27245</v>
      </c>
      <c r="B479" s="34" t="s">
        <v>14058</v>
      </c>
      <c r="C479" s="34" t="s">
        <v>932</v>
      </c>
      <c r="D479" s="34" t="s">
        <v>90</v>
      </c>
      <c r="E479" s="34" t="s">
        <v>177</v>
      </c>
      <c r="F479" s="35" t="s">
        <v>32</v>
      </c>
    </row>
    <row r="480" spans="1:6" hidden="1">
      <c r="A480" s="32">
        <v>27250</v>
      </c>
      <c r="B480" s="34" t="s">
        <v>14059</v>
      </c>
      <c r="C480" s="34" t="s">
        <v>932</v>
      </c>
      <c r="D480" s="34" t="s">
        <v>76</v>
      </c>
      <c r="E480" s="34" t="s">
        <v>14060</v>
      </c>
      <c r="F480" s="35" t="s">
        <v>167</v>
      </c>
    </row>
    <row r="481" spans="1:6" hidden="1">
      <c r="A481" s="32">
        <v>27361</v>
      </c>
      <c r="B481" s="34" t="s">
        <v>2763</v>
      </c>
      <c r="C481" s="34" t="s">
        <v>932</v>
      </c>
      <c r="D481" s="34" t="s">
        <v>90</v>
      </c>
      <c r="E481" s="34" t="s">
        <v>205</v>
      </c>
      <c r="F481" s="35" t="s">
        <v>167</v>
      </c>
    </row>
    <row r="482" spans="1:6" hidden="1">
      <c r="A482" s="32">
        <v>27372</v>
      </c>
      <c r="B482" s="34" t="s">
        <v>14061</v>
      </c>
      <c r="C482" s="34" t="s">
        <v>932</v>
      </c>
      <c r="D482" s="34" t="s">
        <v>60</v>
      </c>
      <c r="E482" s="34" t="s">
        <v>168</v>
      </c>
      <c r="F482" s="35" t="s">
        <v>167</v>
      </c>
    </row>
    <row r="483" spans="1:6" hidden="1">
      <c r="A483" s="32">
        <v>27413</v>
      </c>
      <c r="B483" s="34" t="s">
        <v>14062</v>
      </c>
      <c r="C483" s="34" t="s">
        <v>932</v>
      </c>
      <c r="D483" s="34" t="s">
        <v>60</v>
      </c>
      <c r="E483" s="34" t="s">
        <v>177</v>
      </c>
      <c r="F483" s="35" t="s">
        <v>32</v>
      </c>
    </row>
    <row r="484" spans="1:6" hidden="1">
      <c r="A484" s="32">
        <v>27425</v>
      </c>
      <c r="B484" s="34" t="s">
        <v>14063</v>
      </c>
      <c r="C484" s="34" t="s">
        <v>932</v>
      </c>
      <c r="D484" s="34" t="s">
        <v>60</v>
      </c>
      <c r="E484" s="34" t="s">
        <v>177</v>
      </c>
      <c r="F484" s="35" t="s">
        <v>32</v>
      </c>
    </row>
    <row r="485" spans="1:6" hidden="1">
      <c r="A485" s="32">
        <v>27430</v>
      </c>
      <c r="B485" s="34" t="s">
        <v>14064</v>
      </c>
      <c r="C485" s="34" t="s">
        <v>932</v>
      </c>
      <c r="D485" s="34" t="s">
        <v>60</v>
      </c>
      <c r="E485" s="34" t="s">
        <v>177</v>
      </c>
      <c r="F485" s="35" t="s">
        <v>32</v>
      </c>
    </row>
    <row r="486" spans="1:6" hidden="1">
      <c r="A486" s="32">
        <v>27450</v>
      </c>
      <c r="B486" s="34" t="s">
        <v>14065</v>
      </c>
      <c r="C486" s="34" t="s">
        <v>932</v>
      </c>
      <c r="D486" s="34" t="s">
        <v>60</v>
      </c>
      <c r="E486" s="34" t="s">
        <v>177</v>
      </c>
      <c r="F486" s="35" t="s">
        <v>32</v>
      </c>
    </row>
    <row r="487" spans="1:6" hidden="1">
      <c r="A487" s="32">
        <v>27491</v>
      </c>
      <c r="B487" s="34" t="s">
        <v>4509</v>
      </c>
      <c r="C487" s="34" t="s">
        <v>932</v>
      </c>
      <c r="D487" s="34" t="s">
        <v>90</v>
      </c>
      <c r="E487" s="34" t="s">
        <v>205</v>
      </c>
      <c r="F487" s="35" t="s">
        <v>167</v>
      </c>
    </row>
    <row r="488" spans="1:6" hidden="1">
      <c r="A488" s="32">
        <v>27495</v>
      </c>
      <c r="B488" s="34" t="s">
        <v>14066</v>
      </c>
      <c r="C488" s="34" t="s">
        <v>932</v>
      </c>
      <c r="D488" s="34" t="s">
        <v>90</v>
      </c>
      <c r="E488" s="34" t="s">
        <v>205</v>
      </c>
      <c r="F488" s="35" t="s">
        <v>167</v>
      </c>
    </row>
    <row r="489" spans="1:6" hidden="1">
      <c r="A489" s="32">
        <v>27001</v>
      </c>
      <c r="B489" s="34" t="s">
        <v>1937</v>
      </c>
      <c r="C489" s="34" t="s">
        <v>932</v>
      </c>
      <c r="D489" s="34" t="s">
        <v>90</v>
      </c>
      <c r="E489" s="34" t="s">
        <v>205</v>
      </c>
      <c r="F489" s="35" t="s">
        <v>167</v>
      </c>
    </row>
    <row r="490" spans="1:6" hidden="1">
      <c r="A490" s="32">
        <v>27580</v>
      </c>
      <c r="B490" s="34" t="s">
        <v>14067</v>
      </c>
      <c r="C490" s="34" t="s">
        <v>932</v>
      </c>
      <c r="D490" s="34" t="s">
        <v>60</v>
      </c>
      <c r="E490" s="34" t="s">
        <v>177</v>
      </c>
      <c r="F490" s="35" t="s">
        <v>32</v>
      </c>
    </row>
    <row r="491" spans="1:6" hidden="1">
      <c r="A491" s="32">
        <v>27600</v>
      </c>
      <c r="B491" s="34" t="s">
        <v>3892</v>
      </c>
      <c r="C491" s="34" t="s">
        <v>932</v>
      </c>
      <c r="D491" s="34" t="s">
        <v>90</v>
      </c>
      <c r="E491" s="34" t="s">
        <v>205</v>
      </c>
      <c r="F491" s="35" t="s">
        <v>167</v>
      </c>
    </row>
    <row r="492" spans="1:6" hidden="1">
      <c r="A492" s="32">
        <v>27660</v>
      </c>
      <c r="B492" s="34" t="s">
        <v>14068</v>
      </c>
      <c r="C492" s="34" t="s">
        <v>932</v>
      </c>
      <c r="D492" s="34" t="s">
        <v>94</v>
      </c>
      <c r="E492" s="34" t="s">
        <v>177</v>
      </c>
      <c r="F492" s="35" t="s">
        <v>32</v>
      </c>
    </row>
    <row r="493" spans="1:6" hidden="1">
      <c r="A493" s="32">
        <v>27745</v>
      </c>
      <c r="B493" s="34" t="s">
        <v>14069</v>
      </c>
      <c r="C493" s="34" t="s">
        <v>932</v>
      </c>
      <c r="D493" s="34" t="s">
        <v>90</v>
      </c>
      <c r="E493" s="34" t="s">
        <v>205</v>
      </c>
      <c r="F493" s="35" t="s">
        <v>167</v>
      </c>
    </row>
    <row r="494" spans="1:6" hidden="1">
      <c r="A494" s="32">
        <v>27787</v>
      </c>
      <c r="B494" s="34" t="s">
        <v>8478</v>
      </c>
      <c r="C494" s="34" t="s">
        <v>932</v>
      </c>
      <c r="D494" s="34" t="s">
        <v>90</v>
      </c>
      <c r="E494" s="34" t="s">
        <v>205</v>
      </c>
      <c r="F494" s="35" t="s">
        <v>167</v>
      </c>
    </row>
    <row r="495" spans="1:6" hidden="1">
      <c r="A495" s="32">
        <v>27800</v>
      </c>
      <c r="B495" s="34" t="s">
        <v>2632</v>
      </c>
      <c r="C495" s="34" t="s">
        <v>932</v>
      </c>
      <c r="D495" s="34" t="s">
        <v>60</v>
      </c>
      <c r="E495" s="34" t="s">
        <v>168</v>
      </c>
      <c r="F495" s="35" t="s">
        <v>167</v>
      </c>
    </row>
    <row r="496" spans="1:6" hidden="1">
      <c r="A496" s="32">
        <v>27810</v>
      </c>
      <c r="B496" s="34" t="s">
        <v>8352</v>
      </c>
      <c r="C496" s="34" t="s">
        <v>932</v>
      </c>
      <c r="D496" s="34" t="s">
        <v>60</v>
      </c>
      <c r="E496" s="34" t="s">
        <v>177</v>
      </c>
      <c r="F496" s="35" t="s">
        <v>32</v>
      </c>
    </row>
    <row r="497" spans="1:6" hidden="1">
      <c r="A497" s="32">
        <v>23079</v>
      </c>
      <c r="B497" s="33" t="s">
        <v>5075</v>
      </c>
      <c r="C497" s="34" t="s">
        <v>193</v>
      </c>
      <c r="D497" s="34" t="s">
        <v>91</v>
      </c>
      <c r="E497" s="34" t="s">
        <v>177</v>
      </c>
      <c r="F497" s="35" t="s">
        <v>28</v>
      </c>
    </row>
    <row r="498" spans="1:6" hidden="1">
      <c r="A498" s="32">
        <v>23168</v>
      </c>
      <c r="B498" s="33" t="s">
        <v>8468</v>
      </c>
      <c r="C498" s="34" t="s">
        <v>193</v>
      </c>
      <c r="D498" s="34" t="s">
        <v>91</v>
      </c>
      <c r="E498" s="34" t="s">
        <v>177</v>
      </c>
      <c r="F498" s="35" t="s">
        <v>30</v>
      </c>
    </row>
    <row r="499" spans="1:6" hidden="1">
      <c r="A499" s="32">
        <v>23678</v>
      </c>
      <c r="B499" s="33" t="s">
        <v>13013</v>
      </c>
      <c r="C499" s="34" t="s">
        <v>193</v>
      </c>
      <c r="D499" s="34" t="s">
        <v>91</v>
      </c>
      <c r="E499" s="34" t="s">
        <v>177</v>
      </c>
      <c r="F499" s="35" t="s">
        <v>28</v>
      </c>
    </row>
    <row r="500" spans="1:6" hidden="1">
      <c r="A500" s="32">
        <v>23068</v>
      </c>
      <c r="B500" s="34" t="s">
        <v>2736</v>
      </c>
      <c r="C500" s="34" t="s">
        <v>193</v>
      </c>
      <c r="D500" s="34" t="s">
        <v>91</v>
      </c>
      <c r="E500" s="34" t="s">
        <v>177</v>
      </c>
      <c r="F500" s="35" t="s">
        <v>30</v>
      </c>
    </row>
    <row r="501" spans="1:6" hidden="1">
      <c r="A501" s="32">
        <v>23090</v>
      </c>
      <c r="B501" s="34" t="s">
        <v>14070</v>
      </c>
      <c r="C501" s="34" t="s">
        <v>193</v>
      </c>
      <c r="D501" s="34" t="s">
        <v>91</v>
      </c>
      <c r="E501" s="34" t="s">
        <v>177</v>
      </c>
      <c r="F501" s="35" t="s">
        <v>28</v>
      </c>
    </row>
    <row r="502" spans="1:6" hidden="1">
      <c r="A502" s="32">
        <v>23162</v>
      </c>
      <c r="B502" s="34" t="s">
        <v>3416</v>
      </c>
      <c r="C502" s="34" t="s">
        <v>193</v>
      </c>
      <c r="D502" s="34" t="s">
        <v>91</v>
      </c>
      <c r="E502" s="34" t="s">
        <v>177</v>
      </c>
      <c r="F502" s="35" t="s">
        <v>25</v>
      </c>
    </row>
    <row r="503" spans="1:6" hidden="1">
      <c r="A503" s="32">
        <v>23182</v>
      </c>
      <c r="B503" s="34" t="s">
        <v>11974</v>
      </c>
      <c r="C503" s="34" t="s">
        <v>193</v>
      </c>
      <c r="D503" s="34" t="s">
        <v>91</v>
      </c>
      <c r="E503" s="34" t="s">
        <v>177</v>
      </c>
      <c r="F503" s="35" t="s">
        <v>28</v>
      </c>
    </row>
    <row r="504" spans="1:6" hidden="1">
      <c r="A504" s="32">
        <v>23189</v>
      </c>
      <c r="B504" s="34" t="s">
        <v>9939</v>
      </c>
      <c r="C504" s="34" t="s">
        <v>193</v>
      </c>
      <c r="D504" s="34" t="s">
        <v>91</v>
      </c>
      <c r="E504" s="34" t="s">
        <v>177</v>
      </c>
      <c r="F504" s="35" t="s">
        <v>28</v>
      </c>
    </row>
    <row r="505" spans="1:6" hidden="1">
      <c r="A505" s="32">
        <v>23300</v>
      </c>
      <c r="B505" s="34" t="s">
        <v>9059</v>
      </c>
      <c r="C505" s="34" t="s">
        <v>193</v>
      </c>
      <c r="D505" s="34" t="s">
        <v>91</v>
      </c>
      <c r="E505" s="34" t="s">
        <v>177</v>
      </c>
      <c r="F505" s="35" t="s">
        <v>28</v>
      </c>
    </row>
    <row r="506" spans="1:6" hidden="1">
      <c r="A506" s="32">
        <v>23350</v>
      </c>
      <c r="B506" s="34" t="s">
        <v>1086</v>
      </c>
      <c r="C506" s="34" t="s">
        <v>193</v>
      </c>
      <c r="D506" s="34" t="s">
        <v>91</v>
      </c>
      <c r="E506" s="34" t="s">
        <v>177</v>
      </c>
      <c r="F506" s="35" t="s">
        <v>28</v>
      </c>
    </row>
    <row r="507" spans="1:6" hidden="1">
      <c r="A507" s="32">
        <v>23417</v>
      </c>
      <c r="B507" s="34" t="s">
        <v>3685</v>
      </c>
      <c r="C507" s="34" t="s">
        <v>193</v>
      </c>
      <c r="D507" s="34" t="s">
        <v>91</v>
      </c>
      <c r="E507" s="34" t="s">
        <v>177</v>
      </c>
      <c r="F507" s="35" t="s">
        <v>28</v>
      </c>
    </row>
    <row r="508" spans="1:6" hidden="1">
      <c r="A508" s="32">
        <v>23419</v>
      </c>
      <c r="B508" s="34" t="s">
        <v>14071</v>
      </c>
      <c r="C508" s="34" t="s">
        <v>193</v>
      </c>
      <c r="D508" s="34" t="s">
        <v>91</v>
      </c>
      <c r="E508" s="34" t="s">
        <v>177</v>
      </c>
      <c r="F508" s="35" t="s">
        <v>28</v>
      </c>
    </row>
    <row r="509" spans="1:6" hidden="1">
      <c r="A509" s="32">
        <v>23464</v>
      </c>
      <c r="B509" s="34" t="s">
        <v>4921</v>
      </c>
      <c r="C509" s="34" t="s">
        <v>193</v>
      </c>
      <c r="D509" s="34" t="s">
        <v>91</v>
      </c>
      <c r="E509" s="34" t="s">
        <v>177</v>
      </c>
      <c r="F509" s="35" t="s">
        <v>28</v>
      </c>
    </row>
    <row r="510" spans="1:6" hidden="1">
      <c r="A510" s="32">
        <v>23466</v>
      </c>
      <c r="B510" s="34" t="s">
        <v>2538</v>
      </c>
      <c r="C510" s="34" t="s">
        <v>193</v>
      </c>
      <c r="D510" s="34" t="s">
        <v>91</v>
      </c>
      <c r="E510" s="34" t="s">
        <v>177</v>
      </c>
      <c r="F510" s="35" t="s">
        <v>32</v>
      </c>
    </row>
    <row r="511" spans="1:6" hidden="1">
      <c r="A511" s="32">
        <v>23001</v>
      </c>
      <c r="B511" s="34" t="s">
        <v>91</v>
      </c>
      <c r="C511" s="34" t="s">
        <v>193</v>
      </c>
      <c r="D511" s="34" t="s">
        <v>91</v>
      </c>
      <c r="E511" s="34" t="s">
        <v>177</v>
      </c>
      <c r="F511" s="35" t="s">
        <v>25</v>
      </c>
    </row>
    <row r="512" spans="1:6" hidden="1">
      <c r="A512" s="32">
        <v>23500</v>
      </c>
      <c r="B512" s="34" t="s">
        <v>5105</v>
      </c>
      <c r="C512" s="34" t="s">
        <v>193</v>
      </c>
      <c r="D512" s="34" t="s">
        <v>91</v>
      </c>
      <c r="E512" s="34" t="s">
        <v>177</v>
      </c>
      <c r="F512" s="35" t="s">
        <v>30</v>
      </c>
    </row>
    <row r="513" spans="1:6" hidden="1">
      <c r="A513" s="32">
        <v>23555</v>
      </c>
      <c r="B513" s="34" t="s">
        <v>602</v>
      </c>
      <c r="C513" s="34" t="s">
        <v>193</v>
      </c>
      <c r="D513" s="34" t="s">
        <v>91</v>
      </c>
      <c r="E513" s="34" t="s">
        <v>177</v>
      </c>
      <c r="F513" s="35" t="s">
        <v>28</v>
      </c>
    </row>
    <row r="514" spans="1:6" hidden="1">
      <c r="A514" s="32">
        <v>23570</v>
      </c>
      <c r="B514" s="34" t="s">
        <v>14072</v>
      </c>
      <c r="C514" s="34" t="s">
        <v>193</v>
      </c>
      <c r="D514" s="34" t="s">
        <v>91</v>
      </c>
      <c r="E514" s="34" t="s">
        <v>177</v>
      </c>
      <c r="F514" s="35" t="s">
        <v>28</v>
      </c>
    </row>
    <row r="515" spans="1:6" hidden="1">
      <c r="A515" s="32">
        <v>23574</v>
      </c>
      <c r="B515" s="34" t="s">
        <v>2324</v>
      </c>
      <c r="C515" s="34" t="s">
        <v>193</v>
      </c>
      <c r="D515" s="34" t="s">
        <v>91</v>
      </c>
      <c r="E515" s="34" t="s">
        <v>177</v>
      </c>
      <c r="F515" s="35" t="s">
        <v>30</v>
      </c>
    </row>
    <row r="516" spans="1:6" hidden="1">
      <c r="A516" s="32">
        <v>23580</v>
      </c>
      <c r="B516" s="34" t="s">
        <v>12259</v>
      </c>
      <c r="C516" s="34" t="s">
        <v>193</v>
      </c>
      <c r="D516" s="34" t="s">
        <v>91</v>
      </c>
      <c r="E516" s="34" t="s">
        <v>177</v>
      </c>
      <c r="F516" s="35" t="s">
        <v>32</v>
      </c>
    </row>
    <row r="517" spans="1:6" hidden="1">
      <c r="A517" s="32">
        <v>23586</v>
      </c>
      <c r="B517" s="34" t="s">
        <v>14073</v>
      </c>
      <c r="C517" s="34" t="s">
        <v>193</v>
      </c>
      <c r="D517" s="34" t="s">
        <v>91</v>
      </c>
      <c r="E517" s="34" t="s">
        <v>177</v>
      </c>
      <c r="F517" s="35" t="s">
        <v>28</v>
      </c>
    </row>
    <row r="518" spans="1:6" hidden="1">
      <c r="A518" s="32">
        <v>23660</v>
      </c>
      <c r="B518" s="34" t="s">
        <v>1091</v>
      </c>
      <c r="C518" s="34" t="s">
        <v>193</v>
      </c>
      <c r="D518" s="34" t="s">
        <v>91</v>
      </c>
      <c r="E518" s="34" t="s">
        <v>177</v>
      </c>
      <c r="F518" s="35" t="s">
        <v>28</v>
      </c>
    </row>
    <row r="519" spans="1:6" hidden="1">
      <c r="A519" s="32">
        <v>23670</v>
      </c>
      <c r="B519" s="34" t="s">
        <v>6149</v>
      </c>
      <c r="C519" s="34" t="s">
        <v>193</v>
      </c>
      <c r="D519" s="34" t="s">
        <v>91</v>
      </c>
      <c r="E519" s="34" t="s">
        <v>177</v>
      </c>
      <c r="F519" s="35" t="s">
        <v>28</v>
      </c>
    </row>
    <row r="520" spans="1:6" hidden="1">
      <c r="A520" s="32">
        <v>23672</v>
      </c>
      <c r="B520" s="34" t="s">
        <v>2908</v>
      </c>
      <c r="C520" s="34" t="s">
        <v>193</v>
      </c>
      <c r="D520" s="34" t="s">
        <v>91</v>
      </c>
      <c r="E520" s="34" t="s">
        <v>177</v>
      </c>
      <c r="F520" s="35" t="s">
        <v>28</v>
      </c>
    </row>
    <row r="521" spans="1:6" hidden="1">
      <c r="A521" s="32">
        <v>23675</v>
      </c>
      <c r="B521" s="34" t="s">
        <v>8811</v>
      </c>
      <c r="C521" s="34" t="s">
        <v>193</v>
      </c>
      <c r="D521" s="34" t="s">
        <v>91</v>
      </c>
      <c r="E521" s="34" t="s">
        <v>177</v>
      </c>
      <c r="F521" s="35" t="s">
        <v>28</v>
      </c>
    </row>
    <row r="522" spans="1:6" hidden="1">
      <c r="A522" s="32">
        <v>23686</v>
      </c>
      <c r="B522" s="34" t="s">
        <v>1096</v>
      </c>
      <c r="C522" s="34" t="s">
        <v>193</v>
      </c>
      <c r="D522" s="34" t="s">
        <v>91</v>
      </c>
      <c r="E522" s="34" t="s">
        <v>177</v>
      </c>
      <c r="F522" s="35" t="s">
        <v>28</v>
      </c>
    </row>
    <row r="523" spans="1:6" hidden="1">
      <c r="A523" s="32">
        <v>23807</v>
      </c>
      <c r="B523" s="34" t="s">
        <v>1669</v>
      </c>
      <c r="C523" s="34" t="s">
        <v>193</v>
      </c>
      <c r="D523" s="34" t="s">
        <v>91</v>
      </c>
      <c r="E523" s="34" t="s">
        <v>177</v>
      </c>
      <c r="F523" s="35" t="s">
        <v>30</v>
      </c>
    </row>
    <row r="524" spans="1:6" hidden="1">
      <c r="A524" s="32">
        <v>23855</v>
      </c>
      <c r="B524" s="34" t="s">
        <v>656</v>
      </c>
      <c r="C524" s="34" t="s">
        <v>193</v>
      </c>
      <c r="D524" s="34" t="s">
        <v>91</v>
      </c>
      <c r="E524" s="34" t="s">
        <v>177</v>
      </c>
      <c r="F524" s="35" t="s">
        <v>30</v>
      </c>
    </row>
    <row r="525" spans="1:6" hidden="1">
      <c r="A525" s="32">
        <v>25019</v>
      </c>
      <c r="B525" s="33" t="s">
        <v>11690</v>
      </c>
      <c r="C525" s="34" t="s">
        <v>417</v>
      </c>
      <c r="D525" s="34" t="s">
        <v>68</v>
      </c>
      <c r="E525" s="34" t="s">
        <v>177</v>
      </c>
      <c r="F525" s="35" t="s">
        <v>28</v>
      </c>
    </row>
    <row r="526" spans="1:6" hidden="1">
      <c r="A526" s="32">
        <v>25120</v>
      </c>
      <c r="B526" s="36" t="s">
        <v>14074</v>
      </c>
      <c r="C526" s="34" t="s">
        <v>417</v>
      </c>
      <c r="D526" s="34" t="s">
        <v>68</v>
      </c>
      <c r="E526" s="34" t="s">
        <v>177</v>
      </c>
      <c r="F526" s="35" t="s">
        <v>30</v>
      </c>
    </row>
    <row r="527" spans="1:6" hidden="1">
      <c r="A527" s="32">
        <v>25258</v>
      </c>
      <c r="B527" s="36" t="s">
        <v>12310</v>
      </c>
      <c r="C527" s="34" t="s">
        <v>417</v>
      </c>
      <c r="D527" s="34" t="s">
        <v>68</v>
      </c>
      <c r="E527" s="34" t="s">
        <v>177</v>
      </c>
      <c r="F527" s="35" t="s">
        <v>30</v>
      </c>
    </row>
    <row r="528" spans="1:6" hidden="1">
      <c r="A528" s="32">
        <v>25312</v>
      </c>
      <c r="B528" s="36" t="s">
        <v>5613</v>
      </c>
      <c r="C528" s="34" t="s">
        <v>417</v>
      </c>
      <c r="D528" s="34" t="s">
        <v>68</v>
      </c>
      <c r="E528" s="34" t="s">
        <v>177</v>
      </c>
      <c r="F528" s="35" t="s">
        <v>28</v>
      </c>
    </row>
    <row r="529" spans="1:6" hidden="1">
      <c r="A529" s="32">
        <v>25402</v>
      </c>
      <c r="B529" s="36" t="s">
        <v>14028</v>
      </c>
      <c r="C529" s="34" t="s">
        <v>417</v>
      </c>
      <c r="D529" s="34" t="s">
        <v>68</v>
      </c>
      <c r="E529" s="34" t="s">
        <v>177</v>
      </c>
      <c r="F529" s="35" t="s">
        <v>28</v>
      </c>
    </row>
    <row r="530" spans="1:6" hidden="1">
      <c r="A530" s="32">
        <v>25473</v>
      </c>
      <c r="B530" s="33" t="s">
        <v>701</v>
      </c>
      <c r="C530" s="34" t="s">
        <v>417</v>
      </c>
      <c r="D530" s="34" t="s">
        <v>68</v>
      </c>
      <c r="E530" s="34" t="s">
        <v>177</v>
      </c>
      <c r="F530" s="35" t="s">
        <v>25</v>
      </c>
    </row>
    <row r="531" spans="1:6" hidden="1">
      <c r="A531" s="32">
        <v>25483</v>
      </c>
      <c r="B531" s="33" t="s">
        <v>157</v>
      </c>
      <c r="C531" s="34" t="s">
        <v>417</v>
      </c>
      <c r="D531" s="34" t="s">
        <v>68</v>
      </c>
      <c r="E531" s="34" t="s">
        <v>177</v>
      </c>
      <c r="F531" s="35" t="s">
        <v>30</v>
      </c>
    </row>
    <row r="532" spans="1:6" hidden="1">
      <c r="A532" s="32">
        <v>25612</v>
      </c>
      <c r="B532" s="33" t="s">
        <v>14075</v>
      </c>
      <c r="C532" s="34" t="s">
        <v>417</v>
      </c>
      <c r="D532" s="34" t="s">
        <v>68</v>
      </c>
      <c r="E532" s="34" t="s">
        <v>177</v>
      </c>
      <c r="F532" s="35" t="s">
        <v>30</v>
      </c>
    </row>
    <row r="533" spans="1:6" hidden="1">
      <c r="A533" s="32">
        <v>25649</v>
      </c>
      <c r="B533" s="33" t="s">
        <v>12268</v>
      </c>
      <c r="C533" s="34" t="s">
        <v>417</v>
      </c>
      <c r="D533" s="34" t="s">
        <v>68</v>
      </c>
      <c r="E533" s="34" t="s">
        <v>177</v>
      </c>
      <c r="F533" s="35" t="s">
        <v>30</v>
      </c>
    </row>
    <row r="534" spans="1:6" hidden="1">
      <c r="A534" s="32">
        <v>25653</v>
      </c>
      <c r="B534" s="36" t="s">
        <v>6121</v>
      </c>
      <c r="C534" s="34" t="s">
        <v>417</v>
      </c>
      <c r="D534" s="34" t="s">
        <v>68</v>
      </c>
      <c r="E534" s="34" t="s">
        <v>177</v>
      </c>
      <c r="F534" s="35" t="s">
        <v>30</v>
      </c>
    </row>
    <row r="535" spans="1:6" hidden="1">
      <c r="A535" s="32">
        <v>25658</v>
      </c>
      <c r="B535" s="33" t="s">
        <v>10985</v>
      </c>
      <c r="C535" s="34" t="s">
        <v>417</v>
      </c>
      <c r="D535" s="34" t="s">
        <v>68</v>
      </c>
      <c r="E535" s="34" t="s">
        <v>177</v>
      </c>
      <c r="F535" s="35" t="s">
        <v>28</v>
      </c>
    </row>
    <row r="536" spans="1:6" hidden="1">
      <c r="A536" s="32">
        <v>25506</v>
      </c>
      <c r="B536" s="33" t="s">
        <v>13861</v>
      </c>
      <c r="C536" s="34" t="s">
        <v>417</v>
      </c>
      <c r="D536" s="34" t="s">
        <v>68</v>
      </c>
      <c r="E536" s="34" t="s">
        <v>177</v>
      </c>
      <c r="F536" s="35" t="s">
        <v>30</v>
      </c>
    </row>
    <row r="537" spans="1:6" hidden="1">
      <c r="A537" s="32">
        <v>25001</v>
      </c>
      <c r="B537" s="34" t="s">
        <v>14076</v>
      </c>
      <c r="C537" s="34" t="s">
        <v>417</v>
      </c>
      <c r="D537" s="34" t="s">
        <v>68</v>
      </c>
      <c r="E537" s="34" t="s">
        <v>177</v>
      </c>
      <c r="F537" s="35" t="s">
        <v>30</v>
      </c>
    </row>
    <row r="538" spans="1:6" hidden="1">
      <c r="A538" s="32">
        <v>25035</v>
      </c>
      <c r="B538" s="34" t="s">
        <v>14077</v>
      </c>
      <c r="C538" s="34" t="s">
        <v>417</v>
      </c>
      <c r="D538" s="34" t="s">
        <v>68</v>
      </c>
      <c r="E538" s="34" t="s">
        <v>177</v>
      </c>
      <c r="F538" s="35" t="s">
        <v>28</v>
      </c>
    </row>
    <row r="539" spans="1:6" hidden="1">
      <c r="A539" s="32">
        <v>25040</v>
      </c>
      <c r="B539" s="34" t="s">
        <v>1871</v>
      </c>
      <c r="C539" s="34" t="s">
        <v>417</v>
      </c>
      <c r="D539" s="34" t="s">
        <v>68</v>
      </c>
      <c r="E539" s="34" t="s">
        <v>177</v>
      </c>
      <c r="F539" s="35" t="s">
        <v>28</v>
      </c>
    </row>
    <row r="540" spans="1:6" hidden="1">
      <c r="A540" s="32">
        <v>25599</v>
      </c>
      <c r="B540" s="34" t="s">
        <v>14078</v>
      </c>
      <c r="C540" s="34" t="s">
        <v>417</v>
      </c>
      <c r="D540" s="34" t="s">
        <v>68</v>
      </c>
      <c r="E540" s="34" t="s">
        <v>177</v>
      </c>
      <c r="F540" s="35" t="s">
        <v>30</v>
      </c>
    </row>
    <row r="541" spans="1:6" hidden="1">
      <c r="A541" s="32">
        <v>25053</v>
      </c>
      <c r="B541" s="34" t="s">
        <v>14079</v>
      </c>
      <c r="C541" s="34" t="s">
        <v>417</v>
      </c>
      <c r="D541" s="34" t="s">
        <v>68</v>
      </c>
      <c r="E541" s="34" t="s">
        <v>177</v>
      </c>
      <c r="F541" s="35" t="s">
        <v>28</v>
      </c>
    </row>
    <row r="542" spans="1:6" hidden="1">
      <c r="A542" s="32">
        <v>25086</v>
      </c>
      <c r="B542" s="34" t="s">
        <v>14080</v>
      </c>
      <c r="C542" s="34" t="s">
        <v>417</v>
      </c>
      <c r="D542" s="34" t="s">
        <v>68</v>
      </c>
      <c r="E542" s="34" t="s">
        <v>177</v>
      </c>
      <c r="F542" s="35" t="s">
        <v>30</v>
      </c>
    </row>
    <row r="543" spans="1:6" hidden="1">
      <c r="A543" s="32">
        <v>25095</v>
      </c>
      <c r="B543" s="34" t="s">
        <v>14081</v>
      </c>
      <c r="C543" s="34" t="s">
        <v>417</v>
      </c>
      <c r="D543" s="34" t="s">
        <v>68</v>
      </c>
      <c r="E543" s="34" t="s">
        <v>177</v>
      </c>
      <c r="F543" s="35" t="s">
        <v>30</v>
      </c>
    </row>
    <row r="544" spans="1:6" hidden="1">
      <c r="A544" s="32">
        <v>11001</v>
      </c>
      <c r="B544" s="34" t="s">
        <v>68</v>
      </c>
      <c r="C544" s="34" t="s">
        <v>417</v>
      </c>
      <c r="D544" s="34" t="s">
        <v>68</v>
      </c>
      <c r="E544" s="34" t="s">
        <v>177</v>
      </c>
      <c r="F544" s="35" t="s">
        <v>25</v>
      </c>
    </row>
    <row r="545" spans="1:6" hidden="1">
      <c r="A545" s="32">
        <v>25099</v>
      </c>
      <c r="B545" s="34" t="s">
        <v>14082</v>
      </c>
      <c r="C545" s="34" t="s">
        <v>417</v>
      </c>
      <c r="D545" s="34" t="s">
        <v>68</v>
      </c>
      <c r="E545" s="34" t="s">
        <v>177</v>
      </c>
      <c r="F545" s="35" t="s">
        <v>28</v>
      </c>
    </row>
    <row r="546" spans="1:6" hidden="1">
      <c r="A546" s="32">
        <v>25123</v>
      </c>
      <c r="B546" s="34" t="s">
        <v>9024</v>
      </c>
      <c r="C546" s="34" t="s">
        <v>417</v>
      </c>
      <c r="D546" s="34" t="s">
        <v>68</v>
      </c>
      <c r="E546" s="34" t="s">
        <v>177</v>
      </c>
      <c r="F546" s="35" t="s">
        <v>28</v>
      </c>
    </row>
    <row r="547" spans="1:6" hidden="1">
      <c r="A547" s="32">
        <v>25126</v>
      </c>
      <c r="B547" s="34" t="s">
        <v>5506</v>
      </c>
      <c r="C547" s="34" t="s">
        <v>417</v>
      </c>
      <c r="D547" s="34" t="s">
        <v>68</v>
      </c>
      <c r="E547" s="34" t="s">
        <v>177</v>
      </c>
      <c r="F547" s="35" t="s">
        <v>28</v>
      </c>
    </row>
    <row r="548" spans="1:6" hidden="1">
      <c r="A548" s="32">
        <v>25148</v>
      </c>
      <c r="B548" s="34" t="s">
        <v>14083</v>
      </c>
      <c r="C548" s="34" t="s">
        <v>417</v>
      </c>
      <c r="D548" s="34" t="s">
        <v>68</v>
      </c>
      <c r="E548" s="34" t="s">
        <v>177</v>
      </c>
      <c r="F548" s="35" t="s">
        <v>30</v>
      </c>
    </row>
    <row r="549" spans="1:6" hidden="1">
      <c r="A549" s="32">
        <v>25151</v>
      </c>
      <c r="B549" s="34" t="s">
        <v>3345</v>
      </c>
      <c r="C549" s="34" t="s">
        <v>417</v>
      </c>
      <c r="D549" s="34" t="s">
        <v>68</v>
      </c>
      <c r="E549" s="34" t="s">
        <v>177</v>
      </c>
      <c r="F549" s="35" t="s">
        <v>28</v>
      </c>
    </row>
    <row r="550" spans="1:6" hidden="1">
      <c r="A550" s="32">
        <v>25154</v>
      </c>
      <c r="B550" s="34" t="s">
        <v>14084</v>
      </c>
      <c r="C550" s="34" t="s">
        <v>417</v>
      </c>
      <c r="D550" s="34" t="s">
        <v>68</v>
      </c>
      <c r="E550" s="34" t="s">
        <v>177</v>
      </c>
      <c r="F550" s="35" t="s">
        <v>30</v>
      </c>
    </row>
    <row r="551" spans="1:6" hidden="1">
      <c r="A551" s="32">
        <v>25168</v>
      </c>
      <c r="B551" s="34" t="s">
        <v>14085</v>
      </c>
      <c r="C551" s="34" t="s">
        <v>417</v>
      </c>
      <c r="D551" s="34" t="s">
        <v>68</v>
      </c>
      <c r="E551" s="34" t="s">
        <v>177</v>
      </c>
      <c r="F551" s="35" t="s">
        <v>30</v>
      </c>
    </row>
    <row r="552" spans="1:6" hidden="1">
      <c r="A552" s="32">
        <v>25175</v>
      </c>
      <c r="B552" s="34" t="s">
        <v>3065</v>
      </c>
      <c r="C552" s="34" t="s">
        <v>417</v>
      </c>
      <c r="D552" s="34" t="s">
        <v>68</v>
      </c>
      <c r="E552" s="34" t="s">
        <v>177</v>
      </c>
      <c r="F552" s="35" t="s">
        <v>28</v>
      </c>
    </row>
    <row r="553" spans="1:6" hidden="1">
      <c r="A553" s="32">
        <v>25178</v>
      </c>
      <c r="B553" s="34" t="s">
        <v>14086</v>
      </c>
      <c r="C553" s="34" t="s">
        <v>417</v>
      </c>
      <c r="D553" s="34" t="s">
        <v>68</v>
      </c>
      <c r="E553" s="34" t="s">
        <v>177</v>
      </c>
      <c r="F553" s="35" t="s">
        <v>28</v>
      </c>
    </row>
    <row r="554" spans="1:6" hidden="1">
      <c r="A554" s="32">
        <v>25181</v>
      </c>
      <c r="B554" s="34" t="s">
        <v>14087</v>
      </c>
      <c r="C554" s="34" t="s">
        <v>417</v>
      </c>
      <c r="D554" s="34" t="s">
        <v>68</v>
      </c>
      <c r="E554" s="34" t="s">
        <v>177</v>
      </c>
      <c r="F554" s="35" t="s">
        <v>28</v>
      </c>
    </row>
    <row r="555" spans="1:6" hidden="1">
      <c r="A555" s="32">
        <v>25183</v>
      </c>
      <c r="B555" s="34" t="s">
        <v>2447</v>
      </c>
      <c r="C555" s="34" t="s">
        <v>417</v>
      </c>
      <c r="D555" s="34" t="s">
        <v>98</v>
      </c>
      <c r="E555" s="34" t="s">
        <v>177</v>
      </c>
      <c r="F555" s="35" t="s">
        <v>28</v>
      </c>
    </row>
    <row r="556" spans="1:6" hidden="1">
      <c r="A556" s="32">
        <v>25200</v>
      </c>
      <c r="B556" s="34" t="s">
        <v>2574</v>
      </c>
      <c r="C556" s="34" t="s">
        <v>417</v>
      </c>
      <c r="D556" s="34" t="s">
        <v>68</v>
      </c>
      <c r="E556" s="34" t="s">
        <v>177</v>
      </c>
      <c r="F556" s="35" t="s">
        <v>28</v>
      </c>
    </row>
    <row r="557" spans="1:6" hidden="1">
      <c r="A557" s="32">
        <v>25214</v>
      </c>
      <c r="B557" s="34" t="s">
        <v>696</v>
      </c>
      <c r="C557" s="34" t="s">
        <v>417</v>
      </c>
      <c r="D557" s="34" t="s">
        <v>68</v>
      </c>
      <c r="E557" s="34" t="s">
        <v>177</v>
      </c>
      <c r="F557" s="35" t="s">
        <v>28</v>
      </c>
    </row>
    <row r="558" spans="1:6" hidden="1">
      <c r="A558" s="32">
        <v>25224</v>
      </c>
      <c r="B558" s="34" t="s">
        <v>14088</v>
      </c>
      <c r="C558" s="34" t="s">
        <v>417</v>
      </c>
      <c r="D558" s="34" t="s">
        <v>68</v>
      </c>
      <c r="E558" s="34" t="s">
        <v>177</v>
      </c>
      <c r="F558" s="35" t="s">
        <v>30</v>
      </c>
    </row>
    <row r="559" spans="1:6" hidden="1">
      <c r="A559" s="32">
        <v>25245</v>
      </c>
      <c r="B559" s="34" t="s">
        <v>6179</v>
      </c>
      <c r="C559" s="34" t="s">
        <v>417</v>
      </c>
      <c r="D559" s="34" t="s">
        <v>68</v>
      </c>
      <c r="E559" s="34" t="s">
        <v>177</v>
      </c>
      <c r="F559" s="35" t="s">
        <v>28</v>
      </c>
    </row>
    <row r="560" spans="1:6" hidden="1">
      <c r="A560" s="32">
        <v>25260</v>
      </c>
      <c r="B560" s="34" t="s">
        <v>11383</v>
      </c>
      <c r="C560" s="34" t="s">
        <v>417</v>
      </c>
      <c r="D560" s="34" t="s">
        <v>68</v>
      </c>
      <c r="E560" s="34" t="s">
        <v>177</v>
      </c>
      <c r="F560" s="35" t="s">
        <v>28</v>
      </c>
    </row>
    <row r="561" spans="1:6" hidden="1">
      <c r="A561" s="32">
        <v>25269</v>
      </c>
      <c r="B561" s="34" t="s">
        <v>1617</v>
      </c>
      <c r="C561" s="34" t="s">
        <v>417</v>
      </c>
      <c r="D561" s="34" t="s">
        <v>68</v>
      </c>
      <c r="E561" s="34" t="s">
        <v>177</v>
      </c>
      <c r="F561" s="35" t="s">
        <v>28</v>
      </c>
    </row>
    <row r="562" spans="1:6" hidden="1">
      <c r="A562" s="32">
        <v>25279</v>
      </c>
      <c r="B562" s="34" t="s">
        <v>12795</v>
      </c>
      <c r="C562" s="34" t="s">
        <v>417</v>
      </c>
      <c r="D562" s="34" t="s">
        <v>68</v>
      </c>
      <c r="E562" s="34" t="s">
        <v>177</v>
      </c>
      <c r="F562" s="35" t="s">
        <v>28</v>
      </c>
    </row>
    <row r="563" spans="1:6" hidden="1">
      <c r="A563" s="32">
        <v>25281</v>
      </c>
      <c r="B563" s="34" t="s">
        <v>14089</v>
      </c>
      <c r="C563" s="34" t="s">
        <v>417</v>
      </c>
      <c r="D563" s="34" t="s">
        <v>68</v>
      </c>
      <c r="E563" s="34" t="s">
        <v>177</v>
      </c>
      <c r="F563" s="35" t="s">
        <v>28</v>
      </c>
    </row>
    <row r="564" spans="1:6" hidden="1">
      <c r="A564" s="32">
        <v>25286</v>
      </c>
      <c r="B564" s="34" t="s">
        <v>1461</v>
      </c>
      <c r="C564" s="34" t="s">
        <v>417</v>
      </c>
      <c r="D564" s="34" t="s">
        <v>68</v>
      </c>
      <c r="E564" s="34" t="s">
        <v>177</v>
      </c>
      <c r="F564" s="35" t="s">
        <v>28</v>
      </c>
    </row>
    <row r="565" spans="1:6" hidden="1">
      <c r="A565" s="32">
        <v>25288</v>
      </c>
      <c r="B565" s="34" t="s">
        <v>5358</v>
      </c>
      <c r="C565" s="34" t="s">
        <v>417</v>
      </c>
      <c r="D565" s="34" t="s">
        <v>68</v>
      </c>
      <c r="E565" s="34" t="s">
        <v>177</v>
      </c>
      <c r="F565" s="35" t="s">
        <v>30</v>
      </c>
    </row>
    <row r="566" spans="1:6" hidden="1">
      <c r="A566" s="32">
        <v>25290</v>
      </c>
      <c r="B566" s="34" t="s">
        <v>2207</v>
      </c>
      <c r="C566" s="34" t="s">
        <v>417</v>
      </c>
      <c r="D566" s="34" t="s">
        <v>68</v>
      </c>
      <c r="E566" s="34" t="s">
        <v>177</v>
      </c>
      <c r="F566" s="35" t="s">
        <v>28</v>
      </c>
    </row>
    <row r="567" spans="1:6" hidden="1">
      <c r="A567" s="32">
        <v>25293</v>
      </c>
      <c r="B567" s="34" t="s">
        <v>14090</v>
      </c>
      <c r="C567" s="34" t="s">
        <v>417</v>
      </c>
      <c r="D567" s="34" t="s">
        <v>68</v>
      </c>
      <c r="E567" s="34" t="s">
        <v>177</v>
      </c>
      <c r="F567" s="35" t="s">
        <v>30</v>
      </c>
    </row>
    <row r="568" spans="1:6" hidden="1">
      <c r="A568" s="32">
        <v>25295</v>
      </c>
      <c r="B568" s="34" t="s">
        <v>4681</v>
      </c>
      <c r="C568" s="34" t="s">
        <v>417</v>
      </c>
      <c r="D568" s="34" t="s">
        <v>68</v>
      </c>
      <c r="E568" s="34" t="s">
        <v>177</v>
      </c>
      <c r="F568" s="35" t="s">
        <v>28</v>
      </c>
    </row>
    <row r="569" spans="1:6" hidden="1">
      <c r="A569" s="32">
        <v>25297</v>
      </c>
      <c r="B569" s="34" t="s">
        <v>14091</v>
      </c>
      <c r="C569" s="34" t="s">
        <v>417</v>
      </c>
      <c r="D569" s="34" t="s">
        <v>68</v>
      </c>
      <c r="E569" s="34" t="s">
        <v>177</v>
      </c>
      <c r="F569" s="35" t="s">
        <v>30</v>
      </c>
    </row>
    <row r="570" spans="1:6" hidden="1">
      <c r="A570" s="32">
        <v>25299</v>
      </c>
      <c r="B570" s="34" t="s">
        <v>8275</v>
      </c>
      <c r="C570" s="34" t="s">
        <v>417</v>
      </c>
      <c r="D570" s="34" t="s">
        <v>68</v>
      </c>
      <c r="E570" s="34" t="s">
        <v>177</v>
      </c>
      <c r="F570" s="35" t="s">
        <v>30</v>
      </c>
    </row>
    <row r="571" spans="1:6" hidden="1">
      <c r="A571" s="32">
        <v>25307</v>
      </c>
      <c r="B571" s="34" t="s">
        <v>2609</v>
      </c>
      <c r="C571" s="34" t="s">
        <v>417</v>
      </c>
      <c r="D571" s="34" t="s">
        <v>68</v>
      </c>
      <c r="E571" s="34" t="s">
        <v>177</v>
      </c>
      <c r="F571" s="35" t="s">
        <v>30</v>
      </c>
    </row>
    <row r="572" spans="1:6" hidden="1">
      <c r="A572" s="32">
        <v>25317</v>
      </c>
      <c r="B572" s="34" t="s">
        <v>14092</v>
      </c>
      <c r="C572" s="34" t="s">
        <v>417</v>
      </c>
      <c r="D572" s="34" t="s">
        <v>68</v>
      </c>
      <c r="E572" s="34" t="s">
        <v>177</v>
      </c>
      <c r="F572" s="35" t="s">
        <v>30</v>
      </c>
    </row>
    <row r="573" spans="1:6" hidden="1">
      <c r="A573" s="32">
        <v>25320</v>
      </c>
      <c r="B573" s="34" t="s">
        <v>1909</v>
      </c>
      <c r="C573" s="34" t="s">
        <v>417</v>
      </c>
      <c r="D573" s="34" t="s">
        <v>68</v>
      </c>
      <c r="E573" s="34" t="s">
        <v>177</v>
      </c>
      <c r="F573" s="35" t="s">
        <v>30</v>
      </c>
    </row>
    <row r="574" spans="1:6" hidden="1">
      <c r="A574" s="32">
        <v>25322</v>
      </c>
      <c r="B574" s="34" t="s">
        <v>7761</v>
      </c>
      <c r="C574" s="34" t="s">
        <v>417</v>
      </c>
      <c r="D574" s="34" t="s">
        <v>68</v>
      </c>
      <c r="E574" s="34" t="s">
        <v>177</v>
      </c>
      <c r="F574" s="35" t="s">
        <v>28</v>
      </c>
    </row>
    <row r="575" spans="1:6" hidden="1">
      <c r="A575" s="32">
        <v>25324</v>
      </c>
      <c r="B575" s="34" t="s">
        <v>4434</v>
      </c>
      <c r="C575" s="34" t="s">
        <v>417</v>
      </c>
      <c r="D575" s="34" t="s">
        <v>86</v>
      </c>
      <c r="E575" s="34" t="s">
        <v>177</v>
      </c>
      <c r="F575" s="35" t="s">
        <v>30</v>
      </c>
    </row>
    <row r="576" spans="1:6" hidden="1">
      <c r="A576" s="32">
        <v>25326</v>
      </c>
      <c r="B576" s="34" t="s">
        <v>14093</v>
      </c>
      <c r="C576" s="34" t="s">
        <v>417</v>
      </c>
      <c r="D576" s="34" t="s">
        <v>68</v>
      </c>
      <c r="E576" s="34" t="s">
        <v>177</v>
      </c>
      <c r="F576" s="35" t="s">
        <v>28</v>
      </c>
    </row>
    <row r="577" spans="1:6" hidden="1">
      <c r="A577" s="32">
        <v>25328</v>
      </c>
      <c r="B577" s="34" t="s">
        <v>14094</v>
      </c>
      <c r="C577" s="34" t="s">
        <v>417</v>
      </c>
      <c r="D577" s="34" t="s">
        <v>68</v>
      </c>
      <c r="E577" s="34" t="s">
        <v>177</v>
      </c>
      <c r="F577" s="35" t="s">
        <v>30</v>
      </c>
    </row>
    <row r="578" spans="1:6" hidden="1">
      <c r="A578" s="32">
        <v>25335</v>
      </c>
      <c r="B578" s="34" t="s">
        <v>14095</v>
      </c>
      <c r="C578" s="34" t="s">
        <v>417</v>
      </c>
      <c r="D578" s="34" t="s">
        <v>100</v>
      </c>
      <c r="E578" s="34" t="s">
        <v>177</v>
      </c>
      <c r="F578" s="35" t="s">
        <v>28</v>
      </c>
    </row>
    <row r="579" spans="1:6" hidden="1">
      <c r="A579" s="32">
        <v>25339</v>
      </c>
      <c r="B579" s="34" t="s">
        <v>14096</v>
      </c>
      <c r="C579" s="34" t="s">
        <v>417</v>
      </c>
      <c r="D579" s="34" t="s">
        <v>68</v>
      </c>
      <c r="E579" s="34" t="s">
        <v>177</v>
      </c>
      <c r="F579" s="35" t="s">
        <v>30</v>
      </c>
    </row>
    <row r="580" spans="1:6" hidden="1">
      <c r="A580" s="32">
        <v>25368</v>
      </c>
      <c r="B580" s="34" t="s">
        <v>14097</v>
      </c>
      <c r="C580" s="34" t="s">
        <v>417</v>
      </c>
      <c r="D580" s="34" t="s">
        <v>68</v>
      </c>
      <c r="E580" s="34" t="s">
        <v>177</v>
      </c>
      <c r="F580" s="35" t="s">
        <v>30</v>
      </c>
    </row>
    <row r="581" spans="1:6" hidden="1">
      <c r="A581" s="32">
        <v>25372</v>
      </c>
      <c r="B581" s="34" t="s">
        <v>14098</v>
      </c>
      <c r="C581" s="34" t="s">
        <v>417</v>
      </c>
      <c r="D581" s="34" t="s">
        <v>68</v>
      </c>
      <c r="E581" s="34" t="s">
        <v>177</v>
      </c>
      <c r="F581" s="35" t="s">
        <v>30</v>
      </c>
    </row>
    <row r="582" spans="1:6" hidden="1">
      <c r="A582" s="32">
        <v>25377</v>
      </c>
      <c r="B582" s="34" t="s">
        <v>6558</v>
      </c>
      <c r="C582" s="34" t="s">
        <v>417</v>
      </c>
      <c r="D582" s="34" t="s">
        <v>68</v>
      </c>
      <c r="E582" s="34" t="s">
        <v>177</v>
      </c>
      <c r="F582" s="35" t="s">
        <v>28</v>
      </c>
    </row>
    <row r="583" spans="1:6" hidden="1">
      <c r="A583" s="32">
        <v>25386</v>
      </c>
      <c r="B583" s="34" t="s">
        <v>2134</v>
      </c>
      <c r="C583" s="34" t="s">
        <v>417</v>
      </c>
      <c r="D583" s="34" t="s">
        <v>68</v>
      </c>
      <c r="E583" s="34" t="s">
        <v>177</v>
      </c>
      <c r="F583" s="35" t="s">
        <v>28</v>
      </c>
    </row>
    <row r="584" spans="1:6" hidden="1">
      <c r="A584" s="32">
        <v>25394</v>
      </c>
      <c r="B584" s="34" t="s">
        <v>14099</v>
      </c>
      <c r="C584" s="34" t="s">
        <v>417</v>
      </c>
      <c r="D584" s="34" t="s">
        <v>68</v>
      </c>
      <c r="E584" s="34" t="s">
        <v>177</v>
      </c>
      <c r="F584" s="35" t="s">
        <v>30</v>
      </c>
    </row>
    <row r="585" spans="1:6" hidden="1">
      <c r="A585" s="32">
        <v>25398</v>
      </c>
      <c r="B585" s="34" t="s">
        <v>6461</v>
      </c>
      <c r="C585" s="34" t="s">
        <v>417</v>
      </c>
      <c r="D585" s="34" t="s">
        <v>68</v>
      </c>
      <c r="E585" s="34" t="s">
        <v>177</v>
      </c>
      <c r="F585" s="35" t="s">
        <v>30</v>
      </c>
    </row>
    <row r="586" spans="1:6" hidden="1">
      <c r="A586" s="32">
        <v>25407</v>
      </c>
      <c r="B586" s="34" t="s">
        <v>14100</v>
      </c>
      <c r="C586" s="34" t="s">
        <v>417</v>
      </c>
      <c r="D586" s="34" t="s">
        <v>68</v>
      </c>
      <c r="E586" s="34" t="s">
        <v>177</v>
      </c>
      <c r="F586" s="35" t="s">
        <v>30</v>
      </c>
    </row>
    <row r="587" spans="1:6" hidden="1">
      <c r="A587" s="32">
        <v>25426</v>
      </c>
      <c r="B587" s="34" t="s">
        <v>14101</v>
      </c>
      <c r="C587" s="34" t="s">
        <v>417</v>
      </c>
      <c r="D587" s="34" t="s">
        <v>68</v>
      </c>
      <c r="E587" s="34" t="s">
        <v>177</v>
      </c>
      <c r="F587" s="35" t="s">
        <v>30</v>
      </c>
    </row>
    <row r="588" spans="1:6" hidden="1">
      <c r="A588" s="32">
        <v>25430</v>
      </c>
      <c r="B588" s="34" t="s">
        <v>4082</v>
      </c>
      <c r="C588" s="34" t="s">
        <v>417</v>
      </c>
      <c r="D588" s="34" t="s">
        <v>68</v>
      </c>
      <c r="E588" s="34" t="s">
        <v>177</v>
      </c>
      <c r="F588" s="35" t="s">
        <v>28</v>
      </c>
    </row>
    <row r="589" spans="1:6" hidden="1">
      <c r="A589" s="32">
        <v>25436</v>
      </c>
      <c r="B589" s="34" t="s">
        <v>14102</v>
      </c>
      <c r="C589" s="34" t="s">
        <v>417</v>
      </c>
      <c r="D589" s="34" t="s">
        <v>68</v>
      </c>
      <c r="E589" s="34" t="s">
        <v>177</v>
      </c>
      <c r="F589" s="35" t="s">
        <v>30</v>
      </c>
    </row>
    <row r="590" spans="1:6" hidden="1">
      <c r="A590" s="32">
        <v>25438</v>
      </c>
      <c r="B590" s="34" t="s">
        <v>13720</v>
      </c>
      <c r="C590" s="34" t="s">
        <v>417</v>
      </c>
      <c r="D590" s="34" t="s">
        <v>100</v>
      </c>
      <c r="E590" s="34" t="s">
        <v>177</v>
      </c>
      <c r="F590" s="35" t="s">
        <v>32</v>
      </c>
    </row>
    <row r="591" spans="1:6" hidden="1">
      <c r="A591" s="32">
        <v>25486</v>
      </c>
      <c r="B591" s="34" t="s">
        <v>609</v>
      </c>
      <c r="C591" s="34" t="s">
        <v>417</v>
      </c>
      <c r="D591" s="34" t="s">
        <v>68</v>
      </c>
      <c r="E591" s="34" t="s">
        <v>177</v>
      </c>
      <c r="F591" s="35" t="s">
        <v>28</v>
      </c>
    </row>
    <row r="592" spans="1:6" hidden="1">
      <c r="A592" s="32">
        <v>25488</v>
      </c>
      <c r="B592" s="34" t="s">
        <v>14103</v>
      </c>
      <c r="C592" s="34" t="s">
        <v>417</v>
      </c>
      <c r="D592" s="34" t="s">
        <v>68</v>
      </c>
      <c r="E592" s="34" t="s">
        <v>177</v>
      </c>
      <c r="F592" s="35" t="s">
        <v>30</v>
      </c>
    </row>
    <row r="593" spans="1:6" hidden="1">
      <c r="A593" s="32">
        <v>25489</v>
      </c>
      <c r="B593" s="34" t="s">
        <v>14104</v>
      </c>
      <c r="C593" s="34" t="s">
        <v>417</v>
      </c>
      <c r="D593" s="34" t="s">
        <v>68</v>
      </c>
      <c r="E593" s="34" t="s">
        <v>177</v>
      </c>
      <c r="F593" s="35" t="s">
        <v>30</v>
      </c>
    </row>
    <row r="594" spans="1:6" hidden="1">
      <c r="A594" s="32">
        <v>25491</v>
      </c>
      <c r="B594" s="34" t="s">
        <v>5353</v>
      </c>
      <c r="C594" s="34" t="s">
        <v>417</v>
      </c>
      <c r="D594" s="34" t="s">
        <v>68</v>
      </c>
      <c r="E594" s="34" t="s">
        <v>177</v>
      </c>
      <c r="F594" s="35" t="s">
        <v>30</v>
      </c>
    </row>
    <row r="595" spans="1:6" hidden="1">
      <c r="A595" s="32">
        <v>25513</v>
      </c>
      <c r="B595" s="34" t="s">
        <v>7483</v>
      </c>
      <c r="C595" s="34" t="s">
        <v>417</v>
      </c>
      <c r="D595" s="34" t="s">
        <v>68</v>
      </c>
      <c r="E595" s="34" t="s">
        <v>177</v>
      </c>
      <c r="F595" s="35" t="s">
        <v>30</v>
      </c>
    </row>
    <row r="596" spans="1:6" hidden="1">
      <c r="A596" s="32">
        <v>25518</v>
      </c>
      <c r="B596" s="34" t="s">
        <v>14105</v>
      </c>
      <c r="C596" s="34" t="s">
        <v>417</v>
      </c>
      <c r="D596" s="34" t="s">
        <v>68</v>
      </c>
      <c r="E596" s="34" t="s">
        <v>177</v>
      </c>
      <c r="F596" s="35" t="s">
        <v>32</v>
      </c>
    </row>
    <row r="597" spans="1:6" hidden="1">
      <c r="A597" s="32">
        <v>25524</v>
      </c>
      <c r="B597" s="34" t="s">
        <v>14106</v>
      </c>
      <c r="C597" s="34" t="s">
        <v>417</v>
      </c>
      <c r="D597" s="34" t="s">
        <v>68</v>
      </c>
      <c r="E597" s="34" t="s">
        <v>177</v>
      </c>
      <c r="F597" s="35" t="s">
        <v>30</v>
      </c>
    </row>
    <row r="598" spans="1:6" hidden="1">
      <c r="A598" s="32">
        <v>25530</v>
      </c>
      <c r="B598" s="34" t="s">
        <v>6968</v>
      </c>
      <c r="C598" s="34" t="s">
        <v>417</v>
      </c>
      <c r="D598" s="34" t="s">
        <v>100</v>
      </c>
      <c r="E598" s="34" t="s">
        <v>177</v>
      </c>
      <c r="F598" s="35" t="s">
        <v>30</v>
      </c>
    </row>
    <row r="599" spans="1:6" hidden="1">
      <c r="A599" s="32">
        <v>25535</v>
      </c>
      <c r="B599" s="34" t="s">
        <v>14107</v>
      </c>
      <c r="C599" s="34" t="s">
        <v>417</v>
      </c>
      <c r="D599" s="34" t="s">
        <v>68</v>
      </c>
      <c r="E599" s="34" t="s">
        <v>177</v>
      </c>
      <c r="F599" s="35" t="s">
        <v>28</v>
      </c>
    </row>
    <row r="600" spans="1:6" hidden="1">
      <c r="A600" s="32">
        <v>25572</v>
      </c>
      <c r="B600" s="34" t="s">
        <v>5318</v>
      </c>
      <c r="C600" s="34" t="s">
        <v>417</v>
      </c>
      <c r="D600" s="34" t="s">
        <v>68</v>
      </c>
      <c r="E600" s="34" t="s">
        <v>177</v>
      </c>
      <c r="F600" s="35" t="s">
        <v>32</v>
      </c>
    </row>
    <row r="601" spans="1:6" hidden="1">
      <c r="A601" s="32">
        <v>25580</v>
      </c>
      <c r="B601" s="34" t="s">
        <v>14108</v>
      </c>
      <c r="C601" s="34" t="s">
        <v>417</v>
      </c>
      <c r="D601" s="34" t="s">
        <v>68</v>
      </c>
      <c r="E601" s="34" t="s">
        <v>177</v>
      </c>
      <c r="F601" s="35" t="s">
        <v>30</v>
      </c>
    </row>
    <row r="602" spans="1:6" hidden="1">
      <c r="A602" s="32">
        <v>25592</v>
      </c>
      <c r="B602" s="34" t="s">
        <v>10181</v>
      </c>
      <c r="C602" s="34" t="s">
        <v>417</v>
      </c>
      <c r="D602" s="34" t="s">
        <v>68</v>
      </c>
      <c r="E602" s="34" t="s">
        <v>177</v>
      </c>
      <c r="F602" s="35" t="s">
        <v>30</v>
      </c>
    </row>
    <row r="603" spans="1:6" hidden="1">
      <c r="A603" s="32">
        <v>25594</v>
      </c>
      <c r="B603" s="34" t="s">
        <v>14109</v>
      </c>
      <c r="C603" s="34" t="s">
        <v>417</v>
      </c>
      <c r="D603" s="34" t="s">
        <v>68</v>
      </c>
      <c r="E603" s="34" t="s">
        <v>177</v>
      </c>
      <c r="F603" s="35" t="s">
        <v>30</v>
      </c>
    </row>
    <row r="604" spans="1:6" hidden="1">
      <c r="A604" s="32">
        <v>25596</v>
      </c>
      <c r="B604" s="34" t="s">
        <v>7662</v>
      </c>
      <c r="C604" s="34" t="s">
        <v>417</v>
      </c>
      <c r="D604" s="34" t="s">
        <v>68</v>
      </c>
      <c r="E604" s="34" t="s">
        <v>177</v>
      </c>
      <c r="F604" s="35" t="s">
        <v>30</v>
      </c>
    </row>
    <row r="605" spans="1:6" hidden="1">
      <c r="A605" s="32">
        <v>25645</v>
      </c>
      <c r="B605" s="34" t="s">
        <v>8428</v>
      </c>
      <c r="C605" s="34" t="s">
        <v>417</v>
      </c>
      <c r="D605" s="34" t="s">
        <v>68</v>
      </c>
      <c r="E605" s="34" t="s">
        <v>177</v>
      </c>
      <c r="F605" s="35" t="s">
        <v>28</v>
      </c>
    </row>
    <row r="606" spans="1:6" hidden="1">
      <c r="A606" s="32">
        <v>25662</v>
      </c>
      <c r="B606" s="34" t="s">
        <v>6721</v>
      </c>
      <c r="C606" s="34" t="s">
        <v>417</v>
      </c>
      <c r="D606" s="34" t="s">
        <v>68</v>
      </c>
      <c r="E606" s="34" t="s">
        <v>177</v>
      </c>
      <c r="F606" s="35" t="s">
        <v>30</v>
      </c>
    </row>
    <row r="607" spans="1:6" hidden="1">
      <c r="A607" s="32">
        <v>25718</v>
      </c>
      <c r="B607" s="34" t="s">
        <v>2415</v>
      </c>
      <c r="C607" s="34" t="s">
        <v>417</v>
      </c>
      <c r="D607" s="34" t="s">
        <v>68</v>
      </c>
      <c r="E607" s="34" t="s">
        <v>177</v>
      </c>
      <c r="F607" s="35" t="s">
        <v>28</v>
      </c>
    </row>
    <row r="608" spans="1:6" hidden="1">
      <c r="A608" s="32">
        <v>25736</v>
      </c>
      <c r="B608" s="34" t="s">
        <v>14110</v>
      </c>
      <c r="C608" s="34" t="s">
        <v>417</v>
      </c>
      <c r="D608" s="34" t="s">
        <v>68</v>
      </c>
      <c r="E608" s="34" t="s">
        <v>177</v>
      </c>
      <c r="F608" s="35" t="s">
        <v>28</v>
      </c>
    </row>
    <row r="609" spans="1:6" hidden="1">
      <c r="A609" s="32">
        <v>25740</v>
      </c>
      <c r="B609" s="34" t="s">
        <v>2420</v>
      </c>
      <c r="C609" s="34" t="s">
        <v>417</v>
      </c>
      <c r="D609" s="34" t="s">
        <v>68</v>
      </c>
      <c r="E609" s="34" t="s">
        <v>177</v>
      </c>
      <c r="F609" s="35" t="s">
        <v>28</v>
      </c>
    </row>
    <row r="610" spans="1:6" hidden="1">
      <c r="A610" s="32">
        <v>25743</v>
      </c>
      <c r="B610" s="34" t="s">
        <v>11060</v>
      </c>
      <c r="C610" s="34" t="s">
        <v>417</v>
      </c>
      <c r="D610" s="34" t="s">
        <v>68</v>
      </c>
      <c r="E610" s="34" t="s">
        <v>177</v>
      </c>
      <c r="F610" s="35" t="s">
        <v>28</v>
      </c>
    </row>
    <row r="611" spans="1:6" hidden="1">
      <c r="A611" s="32">
        <v>25745</v>
      </c>
      <c r="B611" s="34" t="s">
        <v>14111</v>
      </c>
      <c r="C611" s="34" t="s">
        <v>417</v>
      </c>
      <c r="D611" s="34" t="s">
        <v>98</v>
      </c>
      <c r="E611" s="34" t="s">
        <v>177</v>
      </c>
      <c r="F611" s="35" t="s">
        <v>30</v>
      </c>
    </row>
    <row r="612" spans="1:6" hidden="1">
      <c r="A612" s="32">
        <v>25754</v>
      </c>
      <c r="B612" s="34" t="s">
        <v>418</v>
      </c>
      <c r="C612" s="34" t="s">
        <v>417</v>
      </c>
      <c r="D612" s="34" t="s">
        <v>68</v>
      </c>
      <c r="E612" s="34" t="s">
        <v>177</v>
      </c>
      <c r="F612" s="35" t="s">
        <v>25</v>
      </c>
    </row>
    <row r="613" spans="1:6" hidden="1">
      <c r="A613" s="32">
        <v>25758</v>
      </c>
      <c r="B613" s="34" t="s">
        <v>4130</v>
      </c>
      <c r="C613" s="34" t="s">
        <v>417</v>
      </c>
      <c r="D613" s="34" t="s">
        <v>68</v>
      </c>
      <c r="E613" s="34" t="s">
        <v>177</v>
      </c>
      <c r="F613" s="35" t="s">
        <v>28</v>
      </c>
    </row>
    <row r="614" spans="1:6" hidden="1">
      <c r="A614" s="32">
        <v>25769</v>
      </c>
      <c r="B614" s="34" t="s">
        <v>14112</v>
      </c>
      <c r="C614" s="34" t="s">
        <v>417</v>
      </c>
      <c r="D614" s="34" t="s">
        <v>68</v>
      </c>
      <c r="E614" s="34" t="s">
        <v>177</v>
      </c>
      <c r="F614" s="35" t="s">
        <v>28</v>
      </c>
    </row>
    <row r="615" spans="1:6" hidden="1">
      <c r="A615" s="32">
        <v>25772</v>
      </c>
      <c r="B615" s="34" t="s">
        <v>14113</v>
      </c>
      <c r="C615" s="34" t="s">
        <v>417</v>
      </c>
      <c r="D615" s="34" t="s">
        <v>68</v>
      </c>
      <c r="E615" s="34" t="s">
        <v>177</v>
      </c>
      <c r="F615" s="35" t="s">
        <v>28</v>
      </c>
    </row>
    <row r="616" spans="1:6" hidden="1">
      <c r="A616" s="32">
        <v>25777</v>
      </c>
      <c r="B616" s="34" t="s">
        <v>14114</v>
      </c>
      <c r="C616" s="34" t="s">
        <v>417</v>
      </c>
      <c r="D616" s="34" t="s">
        <v>68</v>
      </c>
      <c r="E616" s="34" t="s">
        <v>177</v>
      </c>
      <c r="F616" s="35" t="s">
        <v>28</v>
      </c>
    </row>
    <row r="617" spans="1:6" hidden="1">
      <c r="A617" s="32">
        <v>25779</v>
      </c>
      <c r="B617" s="34" t="s">
        <v>14115</v>
      </c>
      <c r="C617" s="34" t="s">
        <v>417</v>
      </c>
      <c r="D617" s="34" t="s">
        <v>68</v>
      </c>
      <c r="E617" s="34" t="s">
        <v>177</v>
      </c>
      <c r="F617" s="35" t="s">
        <v>30</v>
      </c>
    </row>
    <row r="618" spans="1:6" hidden="1">
      <c r="A618" s="32">
        <v>25781</v>
      </c>
      <c r="B618" s="34" t="s">
        <v>3407</v>
      </c>
      <c r="C618" s="34" t="s">
        <v>417</v>
      </c>
      <c r="D618" s="34" t="s">
        <v>68</v>
      </c>
      <c r="E618" s="34" t="s">
        <v>177</v>
      </c>
      <c r="F618" s="35" t="s">
        <v>28</v>
      </c>
    </row>
    <row r="619" spans="1:6" hidden="1">
      <c r="A619" s="32">
        <v>25785</v>
      </c>
      <c r="B619" s="34" t="s">
        <v>424</v>
      </c>
      <c r="C619" s="34" t="s">
        <v>417</v>
      </c>
      <c r="D619" s="34" t="s">
        <v>68</v>
      </c>
      <c r="E619" s="34" t="s">
        <v>177</v>
      </c>
      <c r="F619" s="35" t="s">
        <v>28</v>
      </c>
    </row>
    <row r="620" spans="1:6" hidden="1">
      <c r="A620" s="32">
        <v>25793</v>
      </c>
      <c r="B620" s="34" t="s">
        <v>14116</v>
      </c>
      <c r="C620" s="34" t="s">
        <v>417</v>
      </c>
      <c r="D620" s="34" t="s">
        <v>68</v>
      </c>
      <c r="E620" s="34" t="s">
        <v>177</v>
      </c>
      <c r="F620" s="35" t="s">
        <v>28</v>
      </c>
    </row>
    <row r="621" spans="1:6" hidden="1">
      <c r="A621" s="32">
        <v>25797</v>
      </c>
      <c r="B621" s="34" t="s">
        <v>614</v>
      </c>
      <c r="C621" s="34" t="s">
        <v>417</v>
      </c>
      <c r="D621" s="34" t="s">
        <v>68</v>
      </c>
      <c r="E621" s="34" t="s">
        <v>177</v>
      </c>
      <c r="F621" s="35" t="s">
        <v>28</v>
      </c>
    </row>
    <row r="622" spans="1:6" hidden="1">
      <c r="A622" s="32">
        <v>25799</v>
      </c>
      <c r="B622" s="34" t="s">
        <v>3694</v>
      </c>
      <c r="C622" s="34" t="s">
        <v>417</v>
      </c>
      <c r="D622" s="34" t="s">
        <v>68</v>
      </c>
      <c r="E622" s="34" t="s">
        <v>177</v>
      </c>
      <c r="F622" s="35" t="s">
        <v>28</v>
      </c>
    </row>
    <row r="623" spans="1:6" hidden="1">
      <c r="A623" s="32">
        <v>25805</v>
      </c>
      <c r="B623" s="34" t="s">
        <v>14117</v>
      </c>
      <c r="C623" s="34" t="s">
        <v>417</v>
      </c>
      <c r="D623" s="34" t="s">
        <v>68</v>
      </c>
      <c r="E623" s="34" t="s">
        <v>177</v>
      </c>
      <c r="F623" s="35" t="s">
        <v>28</v>
      </c>
    </row>
    <row r="624" spans="1:6" hidden="1">
      <c r="A624" s="32">
        <v>25807</v>
      </c>
      <c r="B624" s="34" t="s">
        <v>14118</v>
      </c>
      <c r="C624" s="34" t="s">
        <v>417</v>
      </c>
      <c r="D624" s="34" t="s">
        <v>68</v>
      </c>
      <c r="E624" s="34" t="s">
        <v>177</v>
      </c>
      <c r="F624" s="35" t="s">
        <v>30</v>
      </c>
    </row>
    <row r="625" spans="1:6" hidden="1">
      <c r="A625" s="32">
        <v>25815</v>
      </c>
      <c r="B625" s="34" t="s">
        <v>2709</v>
      </c>
      <c r="C625" s="34" t="s">
        <v>417</v>
      </c>
      <c r="D625" s="34" t="s">
        <v>68</v>
      </c>
      <c r="E625" s="34" t="s">
        <v>177</v>
      </c>
      <c r="F625" s="35" t="s">
        <v>30</v>
      </c>
    </row>
    <row r="626" spans="1:6" hidden="1">
      <c r="A626" s="32">
        <v>25817</v>
      </c>
      <c r="B626" s="34" t="s">
        <v>6362</v>
      </c>
      <c r="C626" s="34" t="s">
        <v>417</v>
      </c>
      <c r="D626" s="34" t="s">
        <v>68</v>
      </c>
      <c r="E626" s="34" t="s">
        <v>177</v>
      </c>
      <c r="F626" s="35" t="s">
        <v>28</v>
      </c>
    </row>
    <row r="627" spans="1:6" hidden="1">
      <c r="A627" s="32">
        <v>25823</v>
      </c>
      <c r="B627" s="34" t="s">
        <v>14119</v>
      </c>
      <c r="C627" s="34" t="s">
        <v>417</v>
      </c>
      <c r="D627" s="34" t="s">
        <v>68</v>
      </c>
      <c r="E627" s="34" t="s">
        <v>177</v>
      </c>
      <c r="F627" s="35" t="s">
        <v>30</v>
      </c>
    </row>
    <row r="628" spans="1:6" hidden="1">
      <c r="A628" s="32">
        <v>25839</v>
      </c>
      <c r="B628" s="34" t="s">
        <v>14120</v>
      </c>
      <c r="C628" s="34" t="s">
        <v>417</v>
      </c>
      <c r="D628" s="34" t="s">
        <v>68</v>
      </c>
      <c r="E628" s="34" t="s">
        <v>177</v>
      </c>
      <c r="F628" s="35" t="s">
        <v>30</v>
      </c>
    </row>
    <row r="629" spans="1:6" hidden="1">
      <c r="A629" s="32">
        <v>25841</v>
      </c>
      <c r="B629" s="34" t="s">
        <v>14121</v>
      </c>
      <c r="C629" s="34" t="s">
        <v>417</v>
      </c>
      <c r="D629" s="34" t="s">
        <v>68</v>
      </c>
      <c r="E629" s="34" t="s">
        <v>177</v>
      </c>
      <c r="F629" s="35" t="s">
        <v>28</v>
      </c>
    </row>
    <row r="630" spans="1:6" hidden="1">
      <c r="A630" s="32">
        <v>25845</v>
      </c>
      <c r="B630" s="34" t="s">
        <v>14122</v>
      </c>
      <c r="C630" s="34" t="s">
        <v>417</v>
      </c>
      <c r="D630" s="34" t="s">
        <v>68</v>
      </c>
      <c r="E630" s="34" t="s">
        <v>177</v>
      </c>
      <c r="F630" s="35" t="s">
        <v>28</v>
      </c>
    </row>
    <row r="631" spans="1:6" hidden="1">
      <c r="A631" s="32">
        <v>25851</v>
      </c>
      <c r="B631" s="34" t="s">
        <v>6207</v>
      </c>
      <c r="C631" s="34" t="s">
        <v>417</v>
      </c>
      <c r="D631" s="34" t="s">
        <v>68</v>
      </c>
      <c r="E631" s="34" t="s">
        <v>177</v>
      </c>
      <c r="F631" s="35" t="s">
        <v>30</v>
      </c>
    </row>
    <row r="632" spans="1:6" hidden="1">
      <c r="A632" s="32">
        <v>25862</v>
      </c>
      <c r="B632" s="34" t="s">
        <v>14123</v>
      </c>
      <c r="C632" s="34" t="s">
        <v>417</v>
      </c>
      <c r="D632" s="34" t="s">
        <v>68</v>
      </c>
      <c r="E632" s="34" t="s">
        <v>177</v>
      </c>
      <c r="F632" s="35" t="s">
        <v>30</v>
      </c>
    </row>
    <row r="633" spans="1:6" hidden="1">
      <c r="A633" s="32">
        <v>25867</v>
      </c>
      <c r="B633" s="34" t="s">
        <v>14124</v>
      </c>
      <c r="C633" s="34" t="s">
        <v>417</v>
      </c>
      <c r="D633" s="34" t="s">
        <v>68</v>
      </c>
      <c r="E633" s="34" t="s">
        <v>177</v>
      </c>
      <c r="F633" s="35" t="s">
        <v>30</v>
      </c>
    </row>
    <row r="634" spans="1:6" hidden="1">
      <c r="A634" s="32">
        <v>25843</v>
      </c>
      <c r="B634" s="34" t="s">
        <v>2000</v>
      </c>
      <c r="C634" s="34" t="s">
        <v>417</v>
      </c>
      <c r="D634" s="34" t="s">
        <v>68</v>
      </c>
      <c r="E634" s="34" t="s">
        <v>177</v>
      </c>
      <c r="F634" s="35" t="s">
        <v>28</v>
      </c>
    </row>
    <row r="635" spans="1:6" hidden="1">
      <c r="A635" s="32">
        <v>25871</v>
      </c>
      <c r="B635" s="34" t="s">
        <v>14125</v>
      </c>
      <c r="C635" s="34" t="s">
        <v>417</v>
      </c>
      <c r="D635" s="34" t="s">
        <v>68</v>
      </c>
      <c r="E635" s="34" t="s">
        <v>177</v>
      </c>
      <c r="F635" s="35" t="s">
        <v>30</v>
      </c>
    </row>
    <row r="636" spans="1:6" hidden="1">
      <c r="A636" s="32">
        <v>25873</v>
      </c>
      <c r="B636" s="34" t="s">
        <v>14126</v>
      </c>
      <c r="C636" s="34" t="s">
        <v>417</v>
      </c>
      <c r="D636" s="34" t="s">
        <v>98</v>
      </c>
      <c r="E636" s="34" t="s">
        <v>177</v>
      </c>
      <c r="F636" s="35" t="s">
        <v>28</v>
      </c>
    </row>
    <row r="637" spans="1:6" hidden="1">
      <c r="A637" s="32">
        <v>25875</v>
      </c>
      <c r="B637" s="34" t="s">
        <v>13605</v>
      </c>
      <c r="C637" s="34" t="s">
        <v>417</v>
      </c>
      <c r="D637" s="34" t="s">
        <v>68</v>
      </c>
      <c r="E637" s="34" t="s">
        <v>177</v>
      </c>
      <c r="F637" s="35" t="s">
        <v>28</v>
      </c>
    </row>
    <row r="638" spans="1:6" hidden="1">
      <c r="A638" s="32">
        <v>25878</v>
      </c>
      <c r="B638" s="34" t="s">
        <v>14127</v>
      </c>
      <c r="C638" s="34" t="s">
        <v>417</v>
      </c>
      <c r="D638" s="34" t="s">
        <v>68</v>
      </c>
      <c r="E638" s="34" t="s">
        <v>177</v>
      </c>
      <c r="F638" s="35" t="s">
        <v>30</v>
      </c>
    </row>
    <row r="639" spans="1:6" hidden="1">
      <c r="A639" s="32">
        <v>25885</v>
      </c>
      <c r="B639" s="34" t="s">
        <v>14128</v>
      </c>
      <c r="C639" s="34" t="s">
        <v>417</v>
      </c>
      <c r="D639" s="34" t="s">
        <v>68</v>
      </c>
      <c r="E639" s="34" t="s">
        <v>177</v>
      </c>
      <c r="F639" s="35" t="s">
        <v>32</v>
      </c>
    </row>
    <row r="640" spans="1:6" hidden="1">
      <c r="A640" s="32">
        <v>25898</v>
      </c>
      <c r="B640" s="34" t="s">
        <v>14129</v>
      </c>
      <c r="C640" s="34" t="s">
        <v>417</v>
      </c>
      <c r="D640" s="34" t="s">
        <v>68</v>
      </c>
      <c r="E640" s="34" t="s">
        <v>177</v>
      </c>
      <c r="F640" s="35" t="s">
        <v>28</v>
      </c>
    </row>
    <row r="641" spans="1:6" hidden="1">
      <c r="A641" s="32">
        <v>25899</v>
      </c>
      <c r="B641" s="34" t="s">
        <v>2927</v>
      </c>
      <c r="C641" s="34" t="s">
        <v>417</v>
      </c>
      <c r="D641" s="34" t="s">
        <v>68</v>
      </c>
      <c r="E641" s="34" t="s">
        <v>177</v>
      </c>
      <c r="F641" s="35" t="s">
        <v>28</v>
      </c>
    </row>
    <row r="642" spans="1:6" hidden="1">
      <c r="A642" s="32">
        <v>94884</v>
      </c>
      <c r="B642" s="36" t="s">
        <v>12202</v>
      </c>
      <c r="C642" s="34" t="s">
        <v>11323</v>
      </c>
      <c r="D642" s="34" t="s">
        <v>100</v>
      </c>
      <c r="E642" s="34" t="s">
        <v>205</v>
      </c>
      <c r="F642" s="35" t="s">
        <v>167</v>
      </c>
    </row>
    <row r="643" spans="1:6" hidden="1">
      <c r="A643" s="32">
        <v>94343</v>
      </c>
      <c r="B643" s="34" t="s">
        <v>14130</v>
      </c>
      <c r="C643" s="34" t="s">
        <v>11323</v>
      </c>
      <c r="D643" s="34" t="s">
        <v>100</v>
      </c>
      <c r="E643" s="34" t="s">
        <v>205</v>
      </c>
      <c r="F643" s="35" t="s">
        <v>167</v>
      </c>
    </row>
    <row r="644" spans="1:6" hidden="1">
      <c r="A644" s="32">
        <v>94886</v>
      </c>
      <c r="B644" s="34" t="s">
        <v>14131</v>
      </c>
      <c r="C644" s="34" t="s">
        <v>11323</v>
      </c>
      <c r="D644" s="34" t="s">
        <v>100</v>
      </c>
      <c r="E644" s="34" t="s">
        <v>205</v>
      </c>
      <c r="F644" s="35" t="s">
        <v>167</v>
      </c>
    </row>
    <row r="645" spans="1:6" hidden="1">
      <c r="A645" s="32">
        <v>94001</v>
      </c>
      <c r="B645" s="34" t="s">
        <v>11324</v>
      </c>
      <c r="C645" s="34" t="s">
        <v>11323</v>
      </c>
      <c r="D645" s="34" t="s">
        <v>68</v>
      </c>
      <c r="E645" s="34" t="s">
        <v>205</v>
      </c>
      <c r="F645" s="35" t="s">
        <v>167</v>
      </c>
    </row>
    <row r="646" spans="1:6" hidden="1">
      <c r="A646" s="32">
        <v>94885</v>
      </c>
      <c r="B646" s="34" t="s">
        <v>14132</v>
      </c>
      <c r="C646" s="34" t="s">
        <v>11323</v>
      </c>
      <c r="D646" s="34" t="s">
        <v>100</v>
      </c>
      <c r="E646" s="34" t="s">
        <v>205</v>
      </c>
      <c r="F646" s="35" t="s">
        <v>167</v>
      </c>
    </row>
    <row r="647" spans="1:6" hidden="1">
      <c r="A647" s="32">
        <v>94663</v>
      </c>
      <c r="B647" s="34" t="s">
        <v>14133</v>
      </c>
      <c r="C647" s="34" t="s">
        <v>11323</v>
      </c>
      <c r="D647" s="34" t="s">
        <v>100</v>
      </c>
      <c r="E647" s="34" t="s">
        <v>205</v>
      </c>
      <c r="F647" s="35" t="s">
        <v>167</v>
      </c>
    </row>
    <row r="648" spans="1:6" hidden="1">
      <c r="A648" s="32">
        <v>94888</v>
      </c>
      <c r="B648" s="34" t="s">
        <v>14134</v>
      </c>
      <c r="C648" s="34" t="s">
        <v>11323</v>
      </c>
      <c r="D648" s="34" t="s">
        <v>100</v>
      </c>
      <c r="E648" s="34" t="s">
        <v>205</v>
      </c>
      <c r="F648" s="35" t="s">
        <v>167</v>
      </c>
    </row>
    <row r="649" spans="1:6" hidden="1">
      <c r="A649" s="32">
        <v>94887</v>
      </c>
      <c r="B649" s="34" t="s">
        <v>14135</v>
      </c>
      <c r="C649" s="34" t="s">
        <v>11323</v>
      </c>
      <c r="D649" s="34" t="s">
        <v>100</v>
      </c>
      <c r="E649" s="34" t="s">
        <v>205</v>
      </c>
      <c r="F649" s="35" t="s">
        <v>167</v>
      </c>
    </row>
    <row r="650" spans="1:6" hidden="1">
      <c r="A650" s="32">
        <v>94883</v>
      </c>
      <c r="B650" s="34" t="s">
        <v>14136</v>
      </c>
      <c r="C650" s="34" t="s">
        <v>11323</v>
      </c>
      <c r="D650" s="34" t="s">
        <v>100</v>
      </c>
      <c r="E650" s="34" t="s">
        <v>205</v>
      </c>
      <c r="F650" s="35" t="s">
        <v>167</v>
      </c>
    </row>
    <row r="651" spans="1:6" hidden="1">
      <c r="A651" s="32">
        <v>95015</v>
      </c>
      <c r="B651" s="33" t="s">
        <v>13377</v>
      </c>
      <c r="C651" s="34" t="s">
        <v>3737</v>
      </c>
      <c r="D651" s="34" t="s">
        <v>100</v>
      </c>
      <c r="E651" s="34" t="s">
        <v>205</v>
      </c>
      <c r="F651" s="35" t="s">
        <v>167</v>
      </c>
    </row>
    <row r="652" spans="1:6" hidden="1">
      <c r="A652" s="32">
        <v>95200</v>
      </c>
      <c r="B652" s="33" t="s">
        <v>13923</v>
      </c>
      <c r="C652" s="34" t="s">
        <v>3737</v>
      </c>
      <c r="D652" s="34" t="s">
        <v>100</v>
      </c>
      <c r="E652" s="34" t="s">
        <v>205</v>
      </c>
      <c r="F652" s="35" t="s">
        <v>167</v>
      </c>
    </row>
    <row r="653" spans="1:6" hidden="1">
      <c r="A653" s="32">
        <v>95025</v>
      </c>
      <c r="B653" s="34" t="s">
        <v>14137</v>
      </c>
      <c r="C653" s="34" t="s">
        <v>3737</v>
      </c>
      <c r="D653" s="34" t="s">
        <v>100</v>
      </c>
      <c r="E653" s="34" t="s">
        <v>177</v>
      </c>
      <c r="F653" s="35" t="s">
        <v>32</v>
      </c>
    </row>
    <row r="654" spans="1:6" hidden="1">
      <c r="A654" s="32">
        <v>95001</v>
      </c>
      <c r="B654" s="34" t="s">
        <v>3738</v>
      </c>
      <c r="C654" s="34" t="s">
        <v>3737</v>
      </c>
      <c r="D654" s="34" t="s">
        <v>100</v>
      </c>
      <c r="E654" s="34" t="s">
        <v>177</v>
      </c>
      <c r="F654" s="35" t="s">
        <v>32</v>
      </c>
    </row>
    <row r="655" spans="1:6" hidden="1">
      <c r="A655" s="32">
        <v>41319</v>
      </c>
      <c r="B655" s="33" t="s">
        <v>13859</v>
      </c>
      <c r="C655" s="34" t="s">
        <v>430</v>
      </c>
      <c r="D655" s="34" t="s">
        <v>92</v>
      </c>
      <c r="E655" s="34" t="s">
        <v>177</v>
      </c>
      <c r="F655" s="35" t="s">
        <v>30</v>
      </c>
    </row>
    <row r="656" spans="1:6" hidden="1">
      <c r="A656" s="32">
        <v>41530</v>
      </c>
      <c r="B656" s="33" t="s">
        <v>9279</v>
      </c>
      <c r="C656" s="34" t="s">
        <v>430</v>
      </c>
      <c r="D656" s="34" t="s">
        <v>92</v>
      </c>
      <c r="E656" s="34" t="s">
        <v>177</v>
      </c>
      <c r="F656" s="35" t="s">
        <v>32</v>
      </c>
    </row>
    <row r="657" spans="1:6" hidden="1">
      <c r="A657" s="32">
        <v>41676</v>
      </c>
      <c r="B657" s="33" t="s">
        <v>3225</v>
      </c>
      <c r="C657" s="34" t="s">
        <v>430</v>
      </c>
      <c r="D657" s="34" t="s">
        <v>92</v>
      </c>
      <c r="E657" s="34" t="s">
        <v>177</v>
      </c>
      <c r="F657" s="35" t="s">
        <v>30</v>
      </c>
    </row>
    <row r="658" spans="1:6" hidden="1">
      <c r="A658" s="32">
        <v>41006</v>
      </c>
      <c r="B658" s="34" t="s">
        <v>7154</v>
      </c>
      <c r="C658" s="34" t="s">
        <v>430</v>
      </c>
      <c r="D658" s="34" t="s">
        <v>92</v>
      </c>
      <c r="E658" s="34" t="s">
        <v>177</v>
      </c>
      <c r="F658" s="35" t="s">
        <v>30</v>
      </c>
    </row>
    <row r="659" spans="1:6" hidden="1">
      <c r="A659" s="32">
        <v>41013</v>
      </c>
      <c r="B659" s="34" t="s">
        <v>13006</v>
      </c>
      <c r="C659" s="34" t="s">
        <v>430</v>
      </c>
      <c r="D659" s="34" t="s">
        <v>92</v>
      </c>
      <c r="E659" s="34" t="s">
        <v>177</v>
      </c>
      <c r="F659" s="35" t="s">
        <v>30</v>
      </c>
    </row>
    <row r="660" spans="1:6" hidden="1">
      <c r="A660" s="32">
        <v>41016</v>
      </c>
      <c r="B660" s="34" t="s">
        <v>6727</v>
      </c>
      <c r="C660" s="34" t="s">
        <v>430</v>
      </c>
      <c r="D660" s="34" t="s">
        <v>92</v>
      </c>
      <c r="E660" s="34" t="s">
        <v>177</v>
      </c>
      <c r="F660" s="35" t="s">
        <v>28</v>
      </c>
    </row>
    <row r="661" spans="1:6" hidden="1">
      <c r="A661" s="32">
        <v>41020</v>
      </c>
      <c r="B661" s="34" t="s">
        <v>2216</v>
      </c>
      <c r="C661" s="34" t="s">
        <v>430</v>
      </c>
      <c r="D661" s="34" t="s">
        <v>92</v>
      </c>
      <c r="E661" s="34" t="s">
        <v>177</v>
      </c>
      <c r="F661" s="35" t="s">
        <v>28</v>
      </c>
    </row>
    <row r="662" spans="1:6" hidden="1">
      <c r="A662" s="32">
        <v>41026</v>
      </c>
      <c r="B662" s="34" t="s">
        <v>4660</v>
      </c>
      <c r="C662" s="34" t="s">
        <v>430</v>
      </c>
      <c r="D662" s="34" t="s">
        <v>92</v>
      </c>
      <c r="E662" s="34" t="s">
        <v>177</v>
      </c>
      <c r="F662" s="35" t="s">
        <v>30</v>
      </c>
    </row>
    <row r="663" spans="1:6" hidden="1">
      <c r="A663" s="32">
        <v>41078</v>
      </c>
      <c r="B663" s="34" t="s">
        <v>14138</v>
      </c>
      <c r="C663" s="34" t="s">
        <v>430</v>
      </c>
      <c r="D663" s="34" t="s">
        <v>92</v>
      </c>
      <c r="E663" s="34" t="s">
        <v>177</v>
      </c>
      <c r="F663" s="35" t="s">
        <v>28</v>
      </c>
    </row>
    <row r="664" spans="1:6" hidden="1">
      <c r="A664" s="32">
        <v>41132</v>
      </c>
      <c r="B664" s="34" t="s">
        <v>2109</v>
      </c>
      <c r="C664" s="34" t="s">
        <v>430</v>
      </c>
      <c r="D664" s="34" t="s">
        <v>92</v>
      </c>
      <c r="E664" s="34" t="s">
        <v>177</v>
      </c>
      <c r="F664" s="35" t="s">
        <v>28</v>
      </c>
    </row>
    <row r="665" spans="1:6" hidden="1">
      <c r="A665" s="32">
        <v>41206</v>
      </c>
      <c r="B665" s="34" t="s">
        <v>14139</v>
      </c>
      <c r="C665" s="34" t="s">
        <v>430</v>
      </c>
      <c r="D665" s="34" t="s">
        <v>92</v>
      </c>
      <c r="E665" s="34" t="s">
        <v>177</v>
      </c>
      <c r="F665" s="35" t="s">
        <v>30</v>
      </c>
    </row>
    <row r="666" spans="1:6" hidden="1">
      <c r="A666" s="32">
        <v>41244</v>
      </c>
      <c r="B666" s="34" t="s">
        <v>14140</v>
      </c>
      <c r="C666" s="34" t="s">
        <v>430</v>
      </c>
      <c r="D666" s="34" t="s">
        <v>92</v>
      </c>
      <c r="E666" s="34" t="s">
        <v>177</v>
      </c>
      <c r="F666" s="35" t="s">
        <v>30</v>
      </c>
    </row>
    <row r="667" spans="1:6" hidden="1">
      <c r="A667" s="32">
        <v>41298</v>
      </c>
      <c r="B667" s="34" t="s">
        <v>971</v>
      </c>
      <c r="C667" s="34" t="s">
        <v>430</v>
      </c>
      <c r="D667" s="34" t="s">
        <v>92</v>
      </c>
      <c r="E667" s="34" t="s">
        <v>177</v>
      </c>
      <c r="F667" s="35" t="s">
        <v>30</v>
      </c>
    </row>
    <row r="668" spans="1:6" hidden="1">
      <c r="A668" s="32">
        <v>41306</v>
      </c>
      <c r="B668" s="34" t="s">
        <v>6733</v>
      </c>
      <c r="C668" s="34" t="s">
        <v>430</v>
      </c>
      <c r="D668" s="34" t="s">
        <v>92</v>
      </c>
      <c r="E668" s="34" t="s">
        <v>177</v>
      </c>
      <c r="F668" s="35" t="s">
        <v>28</v>
      </c>
    </row>
    <row r="669" spans="1:6" hidden="1">
      <c r="A669" s="32">
        <v>41349</v>
      </c>
      <c r="B669" s="34" t="s">
        <v>14141</v>
      </c>
      <c r="C669" s="34" t="s">
        <v>430</v>
      </c>
      <c r="D669" s="34" t="s">
        <v>92</v>
      </c>
      <c r="E669" s="34" t="s">
        <v>177</v>
      </c>
      <c r="F669" s="35" t="s">
        <v>28</v>
      </c>
    </row>
    <row r="670" spans="1:6" hidden="1">
      <c r="A670" s="32">
        <v>41357</v>
      </c>
      <c r="B670" s="34" t="s">
        <v>14142</v>
      </c>
      <c r="C670" s="34" t="s">
        <v>430</v>
      </c>
      <c r="D670" s="34" t="s">
        <v>92</v>
      </c>
      <c r="E670" s="34" t="s">
        <v>177</v>
      </c>
      <c r="F670" s="35" t="s">
        <v>28</v>
      </c>
    </row>
    <row r="671" spans="1:6" hidden="1">
      <c r="A671" s="32">
        <v>41359</v>
      </c>
      <c r="B671" s="34" t="s">
        <v>8075</v>
      </c>
      <c r="C671" s="34" t="s">
        <v>430</v>
      </c>
      <c r="D671" s="34" t="s">
        <v>92</v>
      </c>
      <c r="E671" s="34" t="s">
        <v>177</v>
      </c>
      <c r="F671" s="35" t="s">
        <v>32</v>
      </c>
    </row>
    <row r="672" spans="1:6" hidden="1">
      <c r="A672" s="32">
        <v>41378</v>
      </c>
      <c r="B672" s="34" t="s">
        <v>14143</v>
      </c>
      <c r="C672" s="34" t="s">
        <v>430</v>
      </c>
      <c r="D672" s="34" t="s">
        <v>92</v>
      </c>
      <c r="E672" s="34" t="s">
        <v>177</v>
      </c>
      <c r="F672" s="35" t="s">
        <v>30</v>
      </c>
    </row>
    <row r="673" spans="1:6" hidden="1">
      <c r="A673" s="32">
        <v>41396</v>
      </c>
      <c r="B673" s="34" t="s">
        <v>431</v>
      </c>
      <c r="C673" s="34" t="s">
        <v>430</v>
      </c>
      <c r="D673" s="34" t="s">
        <v>92</v>
      </c>
      <c r="E673" s="34" t="s">
        <v>177</v>
      </c>
      <c r="F673" s="35" t="s">
        <v>30</v>
      </c>
    </row>
    <row r="674" spans="1:6" hidden="1">
      <c r="A674" s="32">
        <v>41483</v>
      </c>
      <c r="B674" s="34" t="s">
        <v>14144</v>
      </c>
      <c r="C674" s="34" t="s">
        <v>430</v>
      </c>
      <c r="D674" s="34" t="s">
        <v>92</v>
      </c>
      <c r="E674" s="34" t="s">
        <v>177</v>
      </c>
      <c r="F674" s="35" t="s">
        <v>30</v>
      </c>
    </row>
    <row r="675" spans="1:6" hidden="1">
      <c r="A675" s="32">
        <v>41001</v>
      </c>
      <c r="B675" s="34" t="s">
        <v>92</v>
      </c>
      <c r="C675" s="34" t="s">
        <v>430</v>
      </c>
      <c r="D675" s="34" t="s">
        <v>92</v>
      </c>
      <c r="E675" s="34" t="s">
        <v>177</v>
      </c>
      <c r="F675" s="35" t="s">
        <v>25</v>
      </c>
    </row>
    <row r="676" spans="1:6" hidden="1">
      <c r="A676" s="32">
        <v>41503</v>
      </c>
      <c r="B676" s="34" t="s">
        <v>11202</v>
      </c>
      <c r="C676" s="34" t="s">
        <v>430</v>
      </c>
      <c r="D676" s="34" t="s">
        <v>92</v>
      </c>
      <c r="E676" s="34" t="s">
        <v>177</v>
      </c>
      <c r="F676" s="35" t="s">
        <v>32</v>
      </c>
    </row>
    <row r="677" spans="1:6" hidden="1">
      <c r="A677" s="32">
        <v>41518</v>
      </c>
      <c r="B677" s="34" t="s">
        <v>14145</v>
      </c>
      <c r="C677" s="34" t="s">
        <v>430</v>
      </c>
      <c r="D677" s="34" t="s">
        <v>92</v>
      </c>
      <c r="E677" s="34" t="s">
        <v>177</v>
      </c>
      <c r="F677" s="35" t="s">
        <v>28</v>
      </c>
    </row>
    <row r="678" spans="1:6" hidden="1">
      <c r="A678" s="32">
        <v>41524</v>
      </c>
      <c r="B678" s="34" t="s">
        <v>7635</v>
      </c>
      <c r="C678" s="34" t="s">
        <v>430</v>
      </c>
      <c r="D678" s="34" t="s">
        <v>92</v>
      </c>
      <c r="E678" s="34" t="s">
        <v>177</v>
      </c>
      <c r="F678" s="35" t="s">
        <v>25</v>
      </c>
    </row>
    <row r="679" spans="1:6" hidden="1">
      <c r="A679" s="32">
        <v>41548</v>
      </c>
      <c r="B679" s="34" t="s">
        <v>14146</v>
      </c>
      <c r="C679" s="34" t="s">
        <v>430</v>
      </c>
      <c r="D679" s="34" t="s">
        <v>92</v>
      </c>
      <c r="E679" s="34" t="s">
        <v>177</v>
      </c>
      <c r="F679" s="35" t="s">
        <v>30</v>
      </c>
    </row>
    <row r="680" spans="1:6" hidden="1">
      <c r="A680" s="32">
        <v>41551</v>
      </c>
      <c r="B680" s="34" t="s">
        <v>9633</v>
      </c>
      <c r="C680" s="34" t="s">
        <v>430</v>
      </c>
      <c r="D680" s="34" t="s">
        <v>92</v>
      </c>
      <c r="E680" s="34" t="s">
        <v>177</v>
      </c>
      <c r="F680" s="35" t="s">
        <v>30</v>
      </c>
    </row>
    <row r="681" spans="1:6" hidden="1">
      <c r="A681" s="32">
        <v>41615</v>
      </c>
      <c r="B681" s="34" t="s">
        <v>12738</v>
      </c>
      <c r="C681" s="34" t="s">
        <v>430</v>
      </c>
      <c r="D681" s="34" t="s">
        <v>92</v>
      </c>
      <c r="E681" s="34" t="s">
        <v>177</v>
      </c>
      <c r="F681" s="35" t="s">
        <v>25</v>
      </c>
    </row>
    <row r="682" spans="1:6" hidden="1">
      <c r="A682" s="32">
        <v>41660</v>
      </c>
      <c r="B682" s="34" t="s">
        <v>6564</v>
      </c>
      <c r="C682" s="34" t="s">
        <v>430</v>
      </c>
      <c r="D682" s="34" t="s">
        <v>92</v>
      </c>
      <c r="E682" s="34" t="s">
        <v>177</v>
      </c>
      <c r="F682" s="35" t="s">
        <v>32</v>
      </c>
    </row>
    <row r="683" spans="1:6" hidden="1">
      <c r="A683" s="32">
        <v>41668</v>
      </c>
      <c r="B683" s="34" t="s">
        <v>8088</v>
      </c>
      <c r="C683" s="34" t="s">
        <v>430</v>
      </c>
      <c r="D683" s="34" t="s">
        <v>92</v>
      </c>
      <c r="E683" s="34" t="s">
        <v>177</v>
      </c>
      <c r="F683" s="35" t="s">
        <v>32</v>
      </c>
    </row>
    <row r="684" spans="1:6" hidden="1">
      <c r="A684" s="32">
        <v>41770</v>
      </c>
      <c r="B684" s="34" t="s">
        <v>5156</v>
      </c>
      <c r="C684" s="34" t="s">
        <v>430</v>
      </c>
      <c r="D684" s="34" t="s">
        <v>92</v>
      </c>
      <c r="E684" s="34" t="s">
        <v>177</v>
      </c>
      <c r="F684" s="35" t="s">
        <v>30</v>
      </c>
    </row>
    <row r="685" spans="1:6" hidden="1">
      <c r="A685" s="32">
        <v>41791</v>
      </c>
      <c r="B685" s="34" t="s">
        <v>5716</v>
      </c>
      <c r="C685" s="34" t="s">
        <v>430</v>
      </c>
      <c r="D685" s="34" t="s">
        <v>92</v>
      </c>
      <c r="E685" s="34" t="s">
        <v>177</v>
      </c>
      <c r="F685" s="35" t="s">
        <v>30</v>
      </c>
    </row>
    <row r="686" spans="1:6" hidden="1">
      <c r="A686" s="32">
        <v>41799</v>
      </c>
      <c r="B686" s="34" t="s">
        <v>14147</v>
      </c>
      <c r="C686" s="34" t="s">
        <v>430</v>
      </c>
      <c r="D686" s="34" t="s">
        <v>92</v>
      </c>
      <c r="E686" s="34" t="s">
        <v>177</v>
      </c>
      <c r="F686" s="35" t="s">
        <v>28</v>
      </c>
    </row>
    <row r="687" spans="1:6" hidden="1">
      <c r="A687" s="32">
        <v>41801</v>
      </c>
      <c r="B687" s="34" t="s">
        <v>14148</v>
      </c>
      <c r="C687" s="34" t="s">
        <v>430</v>
      </c>
      <c r="D687" s="34" t="s">
        <v>92</v>
      </c>
      <c r="E687" s="34" t="s">
        <v>177</v>
      </c>
      <c r="F687" s="35" t="s">
        <v>28</v>
      </c>
    </row>
    <row r="688" spans="1:6" hidden="1">
      <c r="A688" s="32">
        <v>41797</v>
      </c>
      <c r="B688" s="34" t="s">
        <v>11221</v>
      </c>
      <c r="C688" s="34" t="s">
        <v>430</v>
      </c>
      <c r="D688" s="34" t="s">
        <v>92</v>
      </c>
      <c r="E688" s="34" t="s">
        <v>177</v>
      </c>
      <c r="F688" s="35" t="s">
        <v>28</v>
      </c>
    </row>
    <row r="689" spans="1:6" hidden="1">
      <c r="A689" s="32">
        <v>41807</v>
      </c>
      <c r="B689" s="34" t="s">
        <v>1888</v>
      </c>
      <c r="C689" s="34" t="s">
        <v>430</v>
      </c>
      <c r="D689" s="34" t="s">
        <v>92</v>
      </c>
      <c r="E689" s="34" t="s">
        <v>177</v>
      </c>
      <c r="F689" s="35" t="s">
        <v>30</v>
      </c>
    </row>
    <row r="690" spans="1:6" hidden="1">
      <c r="A690" s="32">
        <v>41872</v>
      </c>
      <c r="B690" s="34" t="s">
        <v>14149</v>
      </c>
      <c r="C690" s="34" t="s">
        <v>430</v>
      </c>
      <c r="D690" s="34" t="s">
        <v>92</v>
      </c>
      <c r="E690" s="34" t="s">
        <v>177</v>
      </c>
      <c r="F690" s="35" t="s">
        <v>28</v>
      </c>
    </row>
    <row r="691" spans="1:6" hidden="1">
      <c r="A691" s="32">
        <v>41885</v>
      </c>
      <c r="B691" s="34" t="s">
        <v>14150</v>
      </c>
      <c r="C691" s="34" t="s">
        <v>430</v>
      </c>
      <c r="D691" s="34" t="s">
        <v>92</v>
      </c>
      <c r="E691" s="34" t="s">
        <v>177</v>
      </c>
      <c r="F691" s="35" t="s">
        <v>28</v>
      </c>
    </row>
    <row r="692" spans="1:6" hidden="1">
      <c r="A692" s="32">
        <v>44035</v>
      </c>
      <c r="B692" s="33" t="s">
        <v>14015</v>
      </c>
      <c r="C692" s="34" t="s">
        <v>706</v>
      </c>
      <c r="D692" s="34" t="s">
        <v>99</v>
      </c>
      <c r="E692" s="34" t="s">
        <v>177</v>
      </c>
      <c r="F692" s="35" t="s">
        <v>30</v>
      </c>
    </row>
    <row r="693" spans="1:6" hidden="1">
      <c r="A693" s="32">
        <v>44560</v>
      </c>
      <c r="B693" s="33" t="s">
        <v>1701</v>
      </c>
      <c r="C693" s="34" t="s">
        <v>706</v>
      </c>
      <c r="D693" s="34" t="s">
        <v>96</v>
      </c>
      <c r="E693" s="34" t="s">
        <v>177</v>
      </c>
      <c r="F693" s="35" t="s">
        <v>32</v>
      </c>
    </row>
    <row r="694" spans="1:6" hidden="1">
      <c r="A694" s="32">
        <v>44874</v>
      </c>
      <c r="B694" s="33" t="s">
        <v>749</v>
      </c>
      <c r="C694" s="34" t="s">
        <v>706</v>
      </c>
      <c r="D694" s="34" t="s">
        <v>99</v>
      </c>
      <c r="E694" s="34" t="s">
        <v>177</v>
      </c>
      <c r="F694" s="35" t="s">
        <v>28</v>
      </c>
    </row>
    <row r="695" spans="1:6" hidden="1">
      <c r="A695" s="32">
        <v>44078</v>
      </c>
      <c r="B695" s="34" t="s">
        <v>2502</v>
      </c>
      <c r="C695" s="34" t="s">
        <v>706</v>
      </c>
      <c r="D695" s="34" t="s">
        <v>99</v>
      </c>
      <c r="E695" s="34" t="s">
        <v>177</v>
      </c>
      <c r="F695" s="35" t="s">
        <v>28</v>
      </c>
    </row>
    <row r="696" spans="1:6" hidden="1">
      <c r="A696" s="32">
        <v>44090</v>
      </c>
      <c r="B696" s="34" t="s">
        <v>3567</v>
      </c>
      <c r="C696" s="34" t="s">
        <v>706</v>
      </c>
      <c r="D696" s="34" t="s">
        <v>96</v>
      </c>
      <c r="E696" s="34" t="s">
        <v>177</v>
      </c>
      <c r="F696" s="35" t="s">
        <v>30</v>
      </c>
    </row>
    <row r="697" spans="1:6" hidden="1">
      <c r="A697" s="32">
        <v>44098</v>
      </c>
      <c r="B697" s="34" t="s">
        <v>1967</v>
      </c>
      <c r="C697" s="34" t="s">
        <v>706</v>
      </c>
      <c r="D697" s="34" t="s">
        <v>99</v>
      </c>
      <c r="E697" s="34" t="s">
        <v>177</v>
      </c>
      <c r="F697" s="35" t="s">
        <v>28</v>
      </c>
    </row>
    <row r="698" spans="1:6" hidden="1">
      <c r="A698" s="32">
        <v>44110</v>
      </c>
      <c r="B698" s="34" t="s">
        <v>14151</v>
      </c>
      <c r="C698" s="34" t="s">
        <v>706</v>
      </c>
      <c r="D698" s="34" t="s">
        <v>99</v>
      </c>
      <c r="E698" s="34" t="s">
        <v>177</v>
      </c>
      <c r="F698" s="35" t="s">
        <v>28</v>
      </c>
    </row>
    <row r="699" spans="1:6" hidden="1">
      <c r="A699" s="32">
        <v>44279</v>
      </c>
      <c r="B699" s="34" t="s">
        <v>9471</v>
      </c>
      <c r="C699" s="34" t="s">
        <v>706</v>
      </c>
      <c r="D699" s="34" t="s">
        <v>99</v>
      </c>
      <c r="E699" s="34" t="s">
        <v>177</v>
      </c>
      <c r="F699" s="35" t="s">
        <v>28</v>
      </c>
    </row>
    <row r="700" spans="1:6" hidden="1">
      <c r="A700" s="32">
        <v>44378</v>
      </c>
      <c r="B700" s="34" t="s">
        <v>14152</v>
      </c>
      <c r="C700" s="34" t="s">
        <v>706</v>
      </c>
      <c r="D700" s="34" t="s">
        <v>99</v>
      </c>
      <c r="E700" s="34" t="s">
        <v>177</v>
      </c>
      <c r="F700" s="35" t="s">
        <v>30</v>
      </c>
    </row>
    <row r="701" spans="1:6" hidden="1">
      <c r="A701" s="32">
        <v>44420</v>
      </c>
      <c r="B701" s="34" t="s">
        <v>14153</v>
      </c>
      <c r="C701" s="34" t="s">
        <v>706</v>
      </c>
      <c r="D701" s="34" t="s">
        <v>99</v>
      </c>
      <c r="E701" s="34" t="s">
        <v>177</v>
      </c>
      <c r="F701" s="35" t="s">
        <v>28</v>
      </c>
    </row>
    <row r="702" spans="1:6" hidden="1">
      <c r="A702" s="32">
        <v>44430</v>
      </c>
      <c r="B702" s="34" t="s">
        <v>707</v>
      </c>
      <c r="C702" s="34" t="s">
        <v>706</v>
      </c>
      <c r="D702" s="34" t="s">
        <v>96</v>
      </c>
      <c r="E702" s="34" t="s">
        <v>177</v>
      </c>
      <c r="F702" s="35" t="s">
        <v>32</v>
      </c>
    </row>
    <row r="703" spans="1:6" hidden="1">
      <c r="A703" s="32">
        <v>44001</v>
      </c>
      <c r="B703" s="34" t="s">
        <v>2355</v>
      </c>
      <c r="C703" s="34" t="s">
        <v>706</v>
      </c>
      <c r="D703" s="34" t="s">
        <v>96</v>
      </c>
      <c r="E703" s="34" t="s">
        <v>177</v>
      </c>
      <c r="F703" s="35" t="s">
        <v>30</v>
      </c>
    </row>
    <row r="704" spans="1:6" hidden="1">
      <c r="A704" s="32">
        <v>44650</v>
      </c>
      <c r="B704" s="34" t="s">
        <v>2096</v>
      </c>
      <c r="C704" s="34" t="s">
        <v>706</v>
      </c>
      <c r="D704" s="34" t="s">
        <v>99</v>
      </c>
      <c r="E704" s="34" t="s">
        <v>177</v>
      </c>
      <c r="F704" s="35" t="s">
        <v>28</v>
      </c>
    </row>
    <row r="705" spans="1:6" hidden="1">
      <c r="A705" s="32">
        <v>44847</v>
      </c>
      <c r="B705" s="34" t="s">
        <v>2645</v>
      </c>
      <c r="C705" s="34" t="s">
        <v>706</v>
      </c>
      <c r="D705" s="34" t="s">
        <v>96</v>
      </c>
      <c r="E705" s="34" t="s">
        <v>177</v>
      </c>
      <c r="F705" s="35" t="s">
        <v>32</v>
      </c>
    </row>
    <row r="706" spans="1:6" hidden="1">
      <c r="A706" s="32">
        <v>44855</v>
      </c>
      <c r="B706" s="34" t="s">
        <v>14154</v>
      </c>
      <c r="C706" s="34" t="s">
        <v>706</v>
      </c>
      <c r="D706" s="34" t="s">
        <v>99</v>
      </c>
      <c r="E706" s="34" t="s">
        <v>177</v>
      </c>
      <c r="F706" s="35" t="s">
        <v>28</v>
      </c>
    </row>
    <row r="707" spans="1:6" hidden="1">
      <c r="A707" s="32">
        <v>47189</v>
      </c>
      <c r="B707" s="33" t="s">
        <v>6580</v>
      </c>
      <c r="C707" s="34" t="s">
        <v>438</v>
      </c>
      <c r="D707" s="34" t="s">
        <v>96</v>
      </c>
      <c r="E707" s="34" t="s">
        <v>177</v>
      </c>
      <c r="F707" s="35" t="s">
        <v>28</v>
      </c>
    </row>
    <row r="708" spans="1:6" hidden="1">
      <c r="A708" s="32">
        <v>47205</v>
      </c>
      <c r="B708" s="33" t="s">
        <v>5837</v>
      </c>
      <c r="C708" s="34" t="s">
        <v>438</v>
      </c>
      <c r="D708" s="34" t="s">
        <v>64</v>
      </c>
      <c r="E708" s="34" t="s">
        <v>177</v>
      </c>
      <c r="F708" s="35" t="s">
        <v>30</v>
      </c>
    </row>
    <row r="709" spans="1:6" hidden="1">
      <c r="A709" s="32">
        <v>47318</v>
      </c>
      <c r="B709" s="33" t="s">
        <v>1600</v>
      </c>
      <c r="C709" s="34" t="s">
        <v>438</v>
      </c>
      <c r="D709" s="34" t="s">
        <v>96</v>
      </c>
      <c r="E709" s="34" t="s">
        <v>177</v>
      </c>
      <c r="F709" s="35" t="s">
        <v>32</v>
      </c>
    </row>
    <row r="710" spans="1:6" hidden="1">
      <c r="A710" s="32">
        <v>47675</v>
      </c>
      <c r="B710" s="33" t="s">
        <v>282</v>
      </c>
      <c r="C710" s="34" t="s">
        <v>438</v>
      </c>
      <c r="D710" s="34" t="s">
        <v>64</v>
      </c>
      <c r="E710" s="34" t="s">
        <v>177</v>
      </c>
      <c r="F710" s="35" t="s">
        <v>28</v>
      </c>
    </row>
    <row r="711" spans="1:6" hidden="1">
      <c r="A711" s="32">
        <v>47030</v>
      </c>
      <c r="B711" s="34" t="s">
        <v>444</v>
      </c>
      <c r="C711" s="34" t="s">
        <v>438</v>
      </c>
      <c r="D711" s="34" t="s">
        <v>96</v>
      </c>
      <c r="E711" s="34" t="s">
        <v>177</v>
      </c>
      <c r="F711" s="35" t="s">
        <v>32</v>
      </c>
    </row>
    <row r="712" spans="1:6" hidden="1">
      <c r="A712" s="32">
        <v>47053</v>
      </c>
      <c r="B712" s="34" t="s">
        <v>3670</v>
      </c>
      <c r="C712" s="34" t="s">
        <v>438</v>
      </c>
      <c r="D712" s="34" t="s">
        <v>96</v>
      </c>
      <c r="E712" s="34" t="s">
        <v>177</v>
      </c>
      <c r="F712" s="35" t="s">
        <v>30</v>
      </c>
    </row>
    <row r="713" spans="1:6" hidden="1">
      <c r="A713" s="32">
        <v>47058</v>
      </c>
      <c r="B713" s="34" t="s">
        <v>4779</v>
      </c>
      <c r="C713" s="34" t="s">
        <v>438</v>
      </c>
      <c r="D713" s="34" t="s">
        <v>99</v>
      </c>
      <c r="E713" s="34" t="s">
        <v>177</v>
      </c>
      <c r="F713" s="35" t="s">
        <v>30</v>
      </c>
    </row>
    <row r="714" spans="1:6" hidden="1">
      <c r="A714" s="32">
        <v>47161</v>
      </c>
      <c r="B714" s="34" t="s">
        <v>14155</v>
      </c>
      <c r="C714" s="34" t="s">
        <v>438</v>
      </c>
      <c r="D714" s="34" t="s">
        <v>64</v>
      </c>
      <c r="E714" s="34" t="s">
        <v>177</v>
      </c>
      <c r="F714" s="35" t="s">
        <v>32</v>
      </c>
    </row>
    <row r="715" spans="1:6" hidden="1">
      <c r="A715" s="32">
        <v>47170</v>
      </c>
      <c r="B715" s="34" t="s">
        <v>14156</v>
      </c>
      <c r="C715" s="34" t="s">
        <v>438</v>
      </c>
      <c r="D715" s="34" t="s">
        <v>96</v>
      </c>
      <c r="E715" s="34" t="s">
        <v>177</v>
      </c>
      <c r="F715" s="35" t="s">
        <v>32</v>
      </c>
    </row>
    <row r="716" spans="1:6" hidden="1">
      <c r="A716" s="32">
        <v>47245</v>
      </c>
      <c r="B716" s="34" t="s">
        <v>650</v>
      </c>
      <c r="C716" s="34" t="s">
        <v>438</v>
      </c>
      <c r="D716" s="34" t="s">
        <v>96</v>
      </c>
      <c r="E716" s="34" t="s">
        <v>177</v>
      </c>
      <c r="F716" s="35" t="s">
        <v>32</v>
      </c>
    </row>
    <row r="717" spans="1:6" hidden="1">
      <c r="A717" s="32">
        <v>47258</v>
      </c>
      <c r="B717" s="34" t="s">
        <v>11759</v>
      </c>
      <c r="C717" s="34" t="s">
        <v>438</v>
      </c>
      <c r="D717" s="34" t="s">
        <v>64</v>
      </c>
      <c r="E717" s="34" t="s">
        <v>177</v>
      </c>
      <c r="F717" s="35" t="s">
        <v>30</v>
      </c>
    </row>
    <row r="718" spans="1:6" hidden="1">
      <c r="A718" s="32">
        <v>47268</v>
      </c>
      <c r="B718" s="34" t="s">
        <v>7619</v>
      </c>
      <c r="C718" s="34" t="s">
        <v>438</v>
      </c>
      <c r="D718" s="34" t="s">
        <v>96</v>
      </c>
      <c r="E718" s="34" t="s">
        <v>177</v>
      </c>
      <c r="F718" s="35" t="s">
        <v>30</v>
      </c>
    </row>
    <row r="719" spans="1:6" hidden="1">
      <c r="A719" s="32">
        <v>47288</v>
      </c>
      <c r="B719" s="34" t="s">
        <v>4366</v>
      </c>
      <c r="C719" s="34" t="s">
        <v>438</v>
      </c>
      <c r="D719" s="34" t="s">
        <v>96</v>
      </c>
      <c r="E719" s="34" t="s">
        <v>177</v>
      </c>
      <c r="F719" s="35" t="s">
        <v>30</v>
      </c>
    </row>
    <row r="720" spans="1:6" hidden="1">
      <c r="A720" s="32">
        <v>47460</v>
      </c>
      <c r="B720" s="34" t="s">
        <v>14157</v>
      </c>
      <c r="C720" s="34" t="s">
        <v>438</v>
      </c>
      <c r="D720" s="34" t="s">
        <v>99</v>
      </c>
      <c r="E720" s="34" t="s">
        <v>177</v>
      </c>
      <c r="F720" s="35" t="s">
        <v>32</v>
      </c>
    </row>
    <row r="721" spans="1:6" hidden="1">
      <c r="A721" s="32">
        <v>47541</v>
      </c>
      <c r="B721" s="34" t="s">
        <v>14158</v>
      </c>
      <c r="C721" s="34" t="s">
        <v>438</v>
      </c>
      <c r="D721" s="34" t="s">
        <v>64</v>
      </c>
      <c r="E721" s="34" t="s">
        <v>177</v>
      </c>
      <c r="F721" s="35" t="s">
        <v>30</v>
      </c>
    </row>
    <row r="722" spans="1:6" hidden="1">
      <c r="A722" s="32">
        <v>47545</v>
      </c>
      <c r="B722" s="34" t="s">
        <v>12389</v>
      </c>
      <c r="C722" s="34" t="s">
        <v>438</v>
      </c>
      <c r="D722" s="34" t="s">
        <v>96</v>
      </c>
      <c r="E722" s="34" t="s">
        <v>177</v>
      </c>
      <c r="F722" s="35" t="s">
        <v>32</v>
      </c>
    </row>
    <row r="723" spans="1:6" hidden="1">
      <c r="A723" s="32">
        <v>47551</v>
      </c>
      <c r="B723" s="34" t="s">
        <v>5348</v>
      </c>
      <c r="C723" s="34" t="s">
        <v>438</v>
      </c>
      <c r="D723" s="34" t="s">
        <v>96</v>
      </c>
      <c r="E723" s="34" t="s">
        <v>177</v>
      </c>
      <c r="F723" s="35" t="s">
        <v>32</v>
      </c>
    </row>
    <row r="724" spans="1:6" hidden="1">
      <c r="A724" s="32">
        <v>47555</v>
      </c>
      <c r="B724" s="34" t="s">
        <v>5205</v>
      </c>
      <c r="C724" s="34" t="s">
        <v>438</v>
      </c>
      <c r="D724" s="34" t="s">
        <v>96</v>
      </c>
      <c r="E724" s="34" t="s">
        <v>177</v>
      </c>
      <c r="F724" s="35" t="s">
        <v>32</v>
      </c>
    </row>
    <row r="725" spans="1:6" hidden="1">
      <c r="A725" s="32">
        <v>47570</v>
      </c>
      <c r="B725" s="34" t="s">
        <v>14159</v>
      </c>
      <c r="C725" s="34" t="s">
        <v>438</v>
      </c>
      <c r="D725" s="34" t="s">
        <v>96</v>
      </c>
      <c r="E725" s="34" t="s">
        <v>177</v>
      </c>
      <c r="F725" s="35" t="s">
        <v>28</v>
      </c>
    </row>
    <row r="726" spans="1:6" hidden="1">
      <c r="A726" s="32">
        <v>47605</v>
      </c>
      <c r="B726" s="34" t="s">
        <v>3999</v>
      </c>
      <c r="C726" s="34" t="s">
        <v>438</v>
      </c>
      <c r="D726" s="34" t="s">
        <v>64</v>
      </c>
      <c r="E726" s="34" t="s">
        <v>177</v>
      </c>
      <c r="F726" s="35" t="s">
        <v>30</v>
      </c>
    </row>
    <row r="727" spans="1:6" hidden="1">
      <c r="A727" s="32">
        <v>47660</v>
      </c>
      <c r="B727" s="34" t="s">
        <v>14160</v>
      </c>
      <c r="C727" s="34" t="s">
        <v>438</v>
      </c>
      <c r="D727" s="34" t="s">
        <v>96</v>
      </c>
      <c r="E727" s="34" t="s">
        <v>177</v>
      </c>
      <c r="F727" s="35" t="s">
        <v>32</v>
      </c>
    </row>
    <row r="728" spans="1:6" hidden="1">
      <c r="A728" s="32">
        <v>47692</v>
      </c>
      <c r="B728" s="34" t="s">
        <v>14161</v>
      </c>
      <c r="C728" s="34" t="s">
        <v>438</v>
      </c>
      <c r="D728" s="34" t="s">
        <v>96</v>
      </c>
      <c r="E728" s="34" t="s">
        <v>177</v>
      </c>
      <c r="F728" s="35" t="s">
        <v>32</v>
      </c>
    </row>
    <row r="729" spans="1:6" hidden="1">
      <c r="A729" s="32">
        <v>47703</v>
      </c>
      <c r="B729" s="34" t="s">
        <v>14162</v>
      </c>
      <c r="C729" s="34" t="s">
        <v>438</v>
      </c>
      <c r="D729" s="34" t="s">
        <v>96</v>
      </c>
      <c r="E729" s="34" t="s">
        <v>177</v>
      </c>
      <c r="F729" s="35" t="s">
        <v>32</v>
      </c>
    </row>
    <row r="730" spans="1:6" hidden="1">
      <c r="A730" s="32">
        <v>47707</v>
      </c>
      <c r="B730" s="34" t="s">
        <v>1978</v>
      </c>
      <c r="C730" s="34" t="s">
        <v>438</v>
      </c>
      <c r="D730" s="34" t="s">
        <v>96</v>
      </c>
      <c r="E730" s="34" t="s">
        <v>177</v>
      </c>
      <c r="F730" s="35" t="s">
        <v>32</v>
      </c>
    </row>
    <row r="731" spans="1:6" hidden="1">
      <c r="A731" s="32">
        <v>47720</v>
      </c>
      <c r="B731" s="34" t="s">
        <v>14163</v>
      </c>
      <c r="C731" s="34" t="s">
        <v>438</v>
      </c>
      <c r="D731" s="34" t="s">
        <v>96</v>
      </c>
      <c r="E731" s="34" t="s">
        <v>177</v>
      </c>
      <c r="F731" s="35" t="s">
        <v>32</v>
      </c>
    </row>
    <row r="732" spans="1:6" hidden="1">
      <c r="A732" s="32">
        <v>47001</v>
      </c>
      <c r="B732" s="34" t="s">
        <v>96</v>
      </c>
      <c r="C732" s="34" t="s">
        <v>438</v>
      </c>
      <c r="D732" s="34" t="s">
        <v>96</v>
      </c>
      <c r="E732" s="34" t="s">
        <v>177</v>
      </c>
      <c r="F732" s="35" t="s">
        <v>25</v>
      </c>
    </row>
    <row r="733" spans="1:6" hidden="1">
      <c r="A733" s="32">
        <v>47745</v>
      </c>
      <c r="B733" s="34" t="s">
        <v>14164</v>
      </c>
      <c r="C733" s="34" t="s">
        <v>438</v>
      </c>
      <c r="D733" s="34" t="s">
        <v>64</v>
      </c>
      <c r="E733" s="34" t="s">
        <v>177</v>
      </c>
      <c r="F733" s="35" t="s">
        <v>28</v>
      </c>
    </row>
    <row r="734" spans="1:6" hidden="1">
      <c r="A734" s="32">
        <v>47798</v>
      </c>
      <c r="B734" s="34" t="s">
        <v>14165</v>
      </c>
      <c r="C734" s="34" t="s">
        <v>438</v>
      </c>
      <c r="D734" s="34" t="s">
        <v>96</v>
      </c>
      <c r="E734" s="34" t="s">
        <v>177</v>
      </c>
      <c r="F734" s="35" t="s">
        <v>32</v>
      </c>
    </row>
    <row r="735" spans="1:6" hidden="1">
      <c r="A735" s="32">
        <v>47960</v>
      </c>
      <c r="B735" s="34" t="s">
        <v>14166</v>
      </c>
      <c r="C735" s="34" t="s">
        <v>438</v>
      </c>
      <c r="D735" s="34" t="s">
        <v>64</v>
      </c>
      <c r="E735" s="34" t="s">
        <v>168</v>
      </c>
      <c r="F735" s="35" t="s">
        <v>167</v>
      </c>
    </row>
    <row r="736" spans="1:6" hidden="1">
      <c r="A736" s="32">
        <v>47980</v>
      </c>
      <c r="B736" s="34" t="s">
        <v>9411</v>
      </c>
      <c r="C736" s="34" t="s">
        <v>438</v>
      </c>
      <c r="D736" s="34" t="s">
        <v>96</v>
      </c>
      <c r="E736" s="34" t="s">
        <v>177</v>
      </c>
      <c r="F736" s="35" t="s">
        <v>28</v>
      </c>
    </row>
    <row r="737" spans="1:6" hidden="1">
      <c r="A737" s="32">
        <v>50313</v>
      </c>
      <c r="B737" s="33" t="s">
        <v>5613</v>
      </c>
      <c r="C737" s="34" t="s">
        <v>216</v>
      </c>
      <c r="D737" s="34" t="s">
        <v>100</v>
      </c>
      <c r="E737" s="34" t="s">
        <v>177</v>
      </c>
      <c r="F737" s="35" t="s">
        <v>28</v>
      </c>
    </row>
    <row r="738" spans="1:6" hidden="1">
      <c r="A738" s="32">
        <v>50318</v>
      </c>
      <c r="B738" s="33" t="s">
        <v>1600</v>
      </c>
      <c r="C738" s="34" t="s">
        <v>216</v>
      </c>
      <c r="D738" s="34" t="s">
        <v>100</v>
      </c>
      <c r="E738" s="34" t="s">
        <v>177</v>
      </c>
      <c r="F738" s="35" t="s">
        <v>28</v>
      </c>
    </row>
    <row r="739" spans="1:6" hidden="1">
      <c r="A739" s="32">
        <v>50590</v>
      </c>
      <c r="B739" s="33" t="s">
        <v>2772</v>
      </c>
      <c r="C739" s="34" t="s">
        <v>216</v>
      </c>
      <c r="D739" s="34" t="s">
        <v>100</v>
      </c>
      <c r="E739" s="34" t="s">
        <v>177</v>
      </c>
      <c r="F739" s="35" t="s">
        <v>32</v>
      </c>
    </row>
    <row r="740" spans="1:6" hidden="1">
      <c r="A740" s="32">
        <v>50606</v>
      </c>
      <c r="B740" s="33" t="s">
        <v>6626</v>
      </c>
      <c r="C740" s="34" t="s">
        <v>216</v>
      </c>
      <c r="D740" s="34" t="s">
        <v>100</v>
      </c>
      <c r="E740" s="34" t="s">
        <v>177</v>
      </c>
      <c r="F740" s="35" t="s">
        <v>28</v>
      </c>
    </row>
    <row r="741" spans="1:6" hidden="1">
      <c r="A741" s="32">
        <v>50689</v>
      </c>
      <c r="B741" s="33" t="s">
        <v>3181</v>
      </c>
      <c r="C741" s="34" t="s">
        <v>216</v>
      </c>
      <c r="D741" s="34" t="s">
        <v>100</v>
      </c>
      <c r="E741" s="34" t="s">
        <v>177</v>
      </c>
      <c r="F741" s="35" t="s">
        <v>28</v>
      </c>
    </row>
    <row r="742" spans="1:6" hidden="1">
      <c r="A742" s="32">
        <v>50006</v>
      </c>
      <c r="B742" s="34" t="s">
        <v>3785</v>
      </c>
      <c r="C742" s="34" t="s">
        <v>216</v>
      </c>
      <c r="D742" s="34" t="s">
        <v>100</v>
      </c>
      <c r="E742" s="34" t="s">
        <v>177</v>
      </c>
      <c r="F742" s="35" t="s">
        <v>28</v>
      </c>
    </row>
    <row r="743" spans="1:6" hidden="1">
      <c r="A743" s="32">
        <v>50110</v>
      </c>
      <c r="B743" s="34" t="s">
        <v>14167</v>
      </c>
      <c r="C743" s="34" t="s">
        <v>216</v>
      </c>
      <c r="D743" s="34" t="s">
        <v>100</v>
      </c>
      <c r="E743" s="34" t="s">
        <v>177</v>
      </c>
      <c r="F743" s="35" t="s">
        <v>28</v>
      </c>
    </row>
    <row r="744" spans="1:6" hidden="1">
      <c r="A744" s="32">
        <v>50124</v>
      </c>
      <c r="B744" s="34" t="s">
        <v>4811</v>
      </c>
      <c r="C744" s="34" t="s">
        <v>216</v>
      </c>
      <c r="D744" s="34" t="s">
        <v>100</v>
      </c>
      <c r="E744" s="34" t="s">
        <v>177</v>
      </c>
      <c r="F744" s="35" t="s">
        <v>30</v>
      </c>
    </row>
    <row r="745" spans="1:6" hidden="1">
      <c r="A745" s="32">
        <v>50150</v>
      </c>
      <c r="B745" s="34" t="s">
        <v>14168</v>
      </c>
      <c r="C745" s="34" t="s">
        <v>216</v>
      </c>
      <c r="D745" s="34" t="s">
        <v>100</v>
      </c>
      <c r="E745" s="34" t="s">
        <v>177</v>
      </c>
      <c r="F745" s="35" t="s">
        <v>28</v>
      </c>
    </row>
    <row r="746" spans="1:6" hidden="1">
      <c r="A746" s="32">
        <v>50223</v>
      </c>
      <c r="B746" s="34" t="s">
        <v>9920</v>
      </c>
      <c r="C746" s="34" t="s">
        <v>216</v>
      </c>
      <c r="D746" s="34" t="s">
        <v>100</v>
      </c>
      <c r="E746" s="34" t="s">
        <v>177</v>
      </c>
      <c r="F746" s="35" t="s">
        <v>28</v>
      </c>
    </row>
    <row r="747" spans="1:6" hidden="1">
      <c r="A747" s="32">
        <v>50226</v>
      </c>
      <c r="B747" s="34" t="s">
        <v>4520</v>
      </c>
      <c r="C747" s="34" t="s">
        <v>216</v>
      </c>
      <c r="D747" s="34" t="s">
        <v>100</v>
      </c>
      <c r="E747" s="34" t="s">
        <v>177</v>
      </c>
      <c r="F747" s="35" t="s">
        <v>28</v>
      </c>
    </row>
    <row r="748" spans="1:6" hidden="1">
      <c r="A748" s="32">
        <v>50245</v>
      </c>
      <c r="B748" s="34" t="s">
        <v>14169</v>
      </c>
      <c r="C748" s="34" t="s">
        <v>216</v>
      </c>
      <c r="D748" s="34" t="s">
        <v>100</v>
      </c>
      <c r="E748" s="34" t="s">
        <v>177</v>
      </c>
      <c r="F748" s="35" t="s">
        <v>32</v>
      </c>
    </row>
    <row r="749" spans="1:6" hidden="1">
      <c r="A749" s="32">
        <v>50251</v>
      </c>
      <c r="B749" s="34" t="s">
        <v>14170</v>
      </c>
      <c r="C749" s="34" t="s">
        <v>216</v>
      </c>
      <c r="D749" s="34" t="s">
        <v>100</v>
      </c>
      <c r="E749" s="34" t="s">
        <v>177</v>
      </c>
      <c r="F749" s="35" t="s">
        <v>28</v>
      </c>
    </row>
    <row r="750" spans="1:6" hidden="1">
      <c r="A750" s="32">
        <v>50270</v>
      </c>
      <c r="B750" s="34" t="s">
        <v>13565</v>
      </c>
      <c r="C750" s="34" t="s">
        <v>216</v>
      </c>
      <c r="D750" s="34" t="s">
        <v>100</v>
      </c>
      <c r="E750" s="34" t="s">
        <v>177</v>
      </c>
      <c r="F750" s="35" t="s">
        <v>28</v>
      </c>
    </row>
    <row r="751" spans="1:6" hidden="1">
      <c r="A751" s="32">
        <v>50287</v>
      </c>
      <c r="B751" s="34" t="s">
        <v>14171</v>
      </c>
      <c r="C751" s="34" t="s">
        <v>216</v>
      </c>
      <c r="D751" s="34" t="s">
        <v>100</v>
      </c>
      <c r="E751" s="34" t="s">
        <v>177</v>
      </c>
      <c r="F751" s="35" t="s">
        <v>30</v>
      </c>
    </row>
    <row r="752" spans="1:6" hidden="1">
      <c r="A752" s="32">
        <v>50350</v>
      </c>
      <c r="B752" s="34" t="s">
        <v>217</v>
      </c>
      <c r="C752" s="34" t="s">
        <v>216</v>
      </c>
      <c r="D752" s="34" t="s">
        <v>100</v>
      </c>
      <c r="E752" s="34" t="s">
        <v>205</v>
      </c>
      <c r="F752" s="35" t="s">
        <v>167</v>
      </c>
    </row>
    <row r="753" spans="1:6" hidden="1">
      <c r="A753" s="32">
        <v>50400</v>
      </c>
      <c r="B753" s="34" t="s">
        <v>10171</v>
      </c>
      <c r="C753" s="34" t="s">
        <v>216</v>
      </c>
      <c r="D753" s="34" t="s">
        <v>100</v>
      </c>
      <c r="E753" s="34" t="s">
        <v>177</v>
      </c>
      <c r="F753" s="35" t="s">
        <v>30</v>
      </c>
    </row>
    <row r="754" spans="1:6" hidden="1">
      <c r="A754" s="32">
        <v>50325</v>
      </c>
      <c r="B754" s="34" t="s">
        <v>14172</v>
      </c>
      <c r="C754" s="34" t="s">
        <v>216</v>
      </c>
      <c r="D754" s="34" t="s">
        <v>100</v>
      </c>
      <c r="E754" s="34" t="s">
        <v>205</v>
      </c>
      <c r="F754" s="35" t="s">
        <v>167</v>
      </c>
    </row>
    <row r="755" spans="1:6" hidden="1">
      <c r="A755" s="32">
        <v>50330</v>
      </c>
      <c r="B755" s="34" t="s">
        <v>12252</v>
      </c>
      <c r="C755" s="34" t="s">
        <v>216</v>
      </c>
      <c r="D755" s="34" t="s">
        <v>100</v>
      </c>
      <c r="E755" s="34" t="s">
        <v>177</v>
      </c>
      <c r="F755" s="35" t="s">
        <v>30</v>
      </c>
    </row>
    <row r="756" spans="1:6" hidden="1">
      <c r="A756" s="32">
        <v>50450</v>
      </c>
      <c r="B756" s="34" t="s">
        <v>14173</v>
      </c>
      <c r="C756" s="34" t="s">
        <v>216</v>
      </c>
      <c r="D756" s="34" t="s">
        <v>100</v>
      </c>
      <c r="E756" s="34" t="s">
        <v>177</v>
      </c>
      <c r="F756" s="35" t="s">
        <v>32</v>
      </c>
    </row>
    <row r="757" spans="1:6" hidden="1">
      <c r="A757" s="32">
        <v>50568</v>
      </c>
      <c r="B757" s="34" t="s">
        <v>3630</v>
      </c>
      <c r="C757" s="34" t="s">
        <v>216</v>
      </c>
      <c r="D757" s="34" t="s">
        <v>100</v>
      </c>
      <c r="E757" s="34" t="s">
        <v>177</v>
      </c>
      <c r="F757" s="35" t="s">
        <v>30</v>
      </c>
    </row>
    <row r="758" spans="1:6" hidden="1">
      <c r="A758" s="32">
        <v>50577</v>
      </c>
      <c r="B758" s="34" t="s">
        <v>14174</v>
      </c>
      <c r="C758" s="34" t="s">
        <v>216</v>
      </c>
      <c r="D758" s="34" t="s">
        <v>100</v>
      </c>
      <c r="E758" s="34" t="s">
        <v>177</v>
      </c>
      <c r="F758" s="35" t="s">
        <v>30</v>
      </c>
    </row>
    <row r="759" spans="1:6" hidden="1">
      <c r="A759" s="32">
        <v>50573</v>
      </c>
      <c r="B759" s="34" t="s">
        <v>2329</v>
      </c>
      <c r="C759" s="34" t="s">
        <v>216</v>
      </c>
      <c r="D759" s="34" t="s">
        <v>100</v>
      </c>
      <c r="E759" s="34" t="s">
        <v>177</v>
      </c>
      <c r="F759" s="35" t="s">
        <v>28</v>
      </c>
    </row>
    <row r="760" spans="1:6" hidden="1">
      <c r="A760" s="32">
        <v>50680</v>
      </c>
      <c r="B760" s="34" t="s">
        <v>1923</v>
      </c>
      <c r="C760" s="34" t="s">
        <v>216</v>
      </c>
      <c r="D760" s="34" t="s">
        <v>100</v>
      </c>
      <c r="E760" s="34" t="s">
        <v>177</v>
      </c>
      <c r="F760" s="35" t="s">
        <v>28</v>
      </c>
    </row>
    <row r="761" spans="1:6" hidden="1">
      <c r="A761" s="32">
        <v>50683</v>
      </c>
      <c r="B761" s="34" t="s">
        <v>11752</v>
      </c>
      <c r="C761" s="34" t="s">
        <v>216</v>
      </c>
      <c r="D761" s="34" t="s">
        <v>100</v>
      </c>
      <c r="E761" s="34" t="s">
        <v>177</v>
      </c>
      <c r="F761" s="35" t="s">
        <v>30</v>
      </c>
    </row>
    <row r="762" spans="1:6" hidden="1">
      <c r="A762" s="32">
        <v>50686</v>
      </c>
      <c r="B762" s="34" t="s">
        <v>14175</v>
      </c>
      <c r="C762" s="34" t="s">
        <v>216</v>
      </c>
      <c r="D762" s="34" t="s">
        <v>100</v>
      </c>
      <c r="E762" s="34" t="s">
        <v>177</v>
      </c>
      <c r="F762" s="35" t="s">
        <v>32</v>
      </c>
    </row>
    <row r="763" spans="1:6" hidden="1">
      <c r="A763" s="32">
        <v>50370</v>
      </c>
      <c r="B763" s="34" t="s">
        <v>2895</v>
      </c>
      <c r="C763" s="34" t="s">
        <v>216</v>
      </c>
      <c r="D763" s="34" t="s">
        <v>100</v>
      </c>
      <c r="E763" s="34" t="s">
        <v>205</v>
      </c>
      <c r="F763" s="35" t="s">
        <v>167</v>
      </c>
    </row>
    <row r="764" spans="1:6" hidden="1">
      <c r="A764" s="32">
        <v>50001</v>
      </c>
      <c r="B764" s="34" t="s">
        <v>100</v>
      </c>
      <c r="C764" s="34" t="s">
        <v>216</v>
      </c>
      <c r="D764" s="34" t="s">
        <v>100</v>
      </c>
      <c r="E764" s="34" t="s">
        <v>177</v>
      </c>
      <c r="F764" s="35" t="s">
        <v>25</v>
      </c>
    </row>
    <row r="765" spans="1:6" hidden="1">
      <c r="A765" s="32">
        <v>50711</v>
      </c>
      <c r="B765" s="34" t="s">
        <v>8770</v>
      </c>
      <c r="C765" s="34" t="s">
        <v>216</v>
      </c>
      <c r="D765" s="34" t="s">
        <v>100</v>
      </c>
      <c r="E765" s="34" t="s">
        <v>177</v>
      </c>
      <c r="F765" s="35" t="s">
        <v>30</v>
      </c>
    </row>
    <row r="766" spans="1:6" hidden="1">
      <c r="A766" s="32">
        <v>52019</v>
      </c>
      <c r="B766" s="33" t="s">
        <v>11690</v>
      </c>
      <c r="C766" s="34" t="s">
        <v>157</v>
      </c>
      <c r="D766" s="34" t="s">
        <v>93</v>
      </c>
      <c r="E766" s="34" t="s">
        <v>177</v>
      </c>
      <c r="F766" s="35" t="s">
        <v>28</v>
      </c>
    </row>
    <row r="767" spans="1:6" hidden="1">
      <c r="A767" s="32">
        <v>52083</v>
      </c>
      <c r="B767" s="33" t="s">
        <v>4561</v>
      </c>
      <c r="C767" s="34" t="s">
        <v>157</v>
      </c>
      <c r="D767" s="34" t="s">
        <v>93</v>
      </c>
      <c r="E767" s="34" t="s">
        <v>177</v>
      </c>
      <c r="F767" s="35" t="s">
        <v>30</v>
      </c>
    </row>
    <row r="768" spans="1:6" hidden="1">
      <c r="A768" s="32">
        <v>52203</v>
      </c>
      <c r="B768" s="33" t="s">
        <v>7709</v>
      </c>
      <c r="C768" s="34" t="s">
        <v>157</v>
      </c>
      <c r="D768" s="34" t="s">
        <v>93</v>
      </c>
      <c r="E768" s="34" t="s">
        <v>177</v>
      </c>
      <c r="F768" s="35" t="s">
        <v>32</v>
      </c>
    </row>
    <row r="769" spans="1:6" hidden="1">
      <c r="A769" s="32">
        <v>52215</v>
      </c>
      <c r="B769" s="33" t="s">
        <v>193</v>
      </c>
      <c r="C769" s="34" t="s">
        <v>157</v>
      </c>
      <c r="D769" s="34" t="s">
        <v>93</v>
      </c>
      <c r="E769" s="34" t="s">
        <v>177</v>
      </c>
      <c r="F769" s="35" t="s">
        <v>28</v>
      </c>
    </row>
    <row r="770" spans="1:6" hidden="1">
      <c r="A770" s="32">
        <v>52260</v>
      </c>
      <c r="B770" s="33" t="s">
        <v>172</v>
      </c>
      <c r="C770" s="34" t="s">
        <v>157</v>
      </c>
      <c r="D770" s="34" t="s">
        <v>93</v>
      </c>
      <c r="E770" s="34" t="s">
        <v>177</v>
      </c>
      <c r="F770" s="35" t="s">
        <v>28</v>
      </c>
    </row>
    <row r="771" spans="1:6" hidden="1">
      <c r="A771" s="32">
        <v>52399</v>
      </c>
      <c r="B771" s="33" t="s">
        <v>289</v>
      </c>
      <c r="C771" s="34" t="s">
        <v>157</v>
      </c>
      <c r="D771" s="34" t="s">
        <v>93</v>
      </c>
      <c r="E771" s="34" t="s">
        <v>177</v>
      </c>
      <c r="F771" s="35" t="s">
        <v>30</v>
      </c>
    </row>
    <row r="772" spans="1:6" hidden="1">
      <c r="A772" s="32">
        <v>52473</v>
      </c>
      <c r="B772" s="33" t="s">
        <v>701</v>
      </c>
      <c r="C772" s="34" t="s">
        <v>157</v>
      </c>
      <c r="D772" s="34" t="s">
        <v>93</v>
      </c>
      <c r="E772" s="34" t="s">
        <v>177</v>
      </c>
      <c r="F772" s="35" t="s">
        <v>32</v>
      </c>
    </row>
    <row r="773" spans="1:6" hidden="1">
      <c r="A773" s="32">
        <v>52480</v>
      </c>
      <c r="B773" s="33" t="s">
        <v>157</v>
      </c>
      <c r="C773" s="34" t="s">
        <v>157</v>
      </c>
      <c r="D773" s="34" t="s">
        <v>93</v>
      </c>
      <c r="E773" s="34" t="s">
        <v>177</v>
      </c>
      <c r="F773" s="35" t="s">
        <v>28</v>
      </c>
    </row>
    <row r="774" spans="1:6" hidden="1">
      <c r="A774" s="32">
        <v>52565</v>
      </c>
      <c r="B774" s="33" t="s">
        <v>10891</v>
      </c>
      <c r="C774" s="34" t="s">
        <v>157</v>
      </c>
      <c r="D774" s="34" t="s">
        <v>93</v>
      </c>
      <c r="E774" s="34" t="s">
        <v>177</v>
      </c>
      <c r="F774" s="35" t="s">
        <v>30</v>
      </c>
    </row>
    <row r="775" spans="1:6" hidden="1">
      <c r="A775" s="32">
        <v>52612</v>
      </c>
      <c r="B775" s="33" t="s">
        <v>14075</v>
      </c>
      <c r="C775" s="34" t="s">
        <v>157</v>
      </c>
      <c r="D775" s="34" t="s">
        <v>93</v>
      </c>
      <c r="E775" s="34" t="s">
        <v>177</v>
      </c>
      <c r="F775" s="35" t="s">
        <v>30</v>
      </c>
    </row>
    <row r="776" spans="1:6" hidden="1">
      <c r="A776" s="32">
        <v>52685</v>
      </c>
      <c r="B776" s="33" t="s">
        <v>12268</v>
      </c>
      <c r="C776" s="34" t="s">
        <v>157</v>
      </c>
      <c r="D776" s="34" t="s">
        <v>93</v>
      </c>
      <c r="E776" s="34" t="s">
        <v>177</v>
      </c>
      <c r="F776" s="35" t="s">
        <v>28</v>
      </c>
    </row>
    <row r="777" spans="1:6" hidden="1">
      <c r="A777" s="32">
        <v>52693</v>
      </c>
      <c r="B777" s="33" t="s">
        <v>820</v>
      </c>
      <c r="C777" s="34" t="s">
        <v>157</v>
      </c>
      <c r="D777" s="34" t="s">
        <v>93</v>
      </c>
      <c r="E777" s="34" t="s">
        <v>177</v>
      </c>
      <c r="F777" s="35" t="s">
        <v>32</v>
      </c>
    </row>
    <row r="778" spans="1:6" hidden="1">
      <c r="A778" s="32">
        <v>52696</v>
      </c>
      <c r="B778" s="33" t="s">
        <v>3118</v>
      </c>
      <c r="C778" s="34" t="s">
        <v>157</v>
      </c>
      <c r="D778" s="34" t="s">
        <v>93</v>
      </c>
      <c r="E778" s="34" t="s">
        <v>824</v>
      </c>
      <c r="F778" s="35" t="s">
        <v>167</v>
      </c>
    </row>
    <row r="779" spans="1:6" hidden="1">
      <c r="A779" s="32">
        <v>52022</v>
      </c>
      <c r="B779" s="34" t="s">
        <v>14176</v>
      </c>
      <c r="C779" s="34" t="s">
        <v>157</v>
      </c>
      <c r="D779" s="34" t="s">
        <v>93</v>
      </c>
      <c r="E779" s="34" t="s">
        <v>177</v>
      </c>
      <c r="F779" s="35" t="s">
        <v>28</v>
      </c>
    </row>
    <row r="780" spans="1:6" hidden="1">
      <c r="A780" s="32">
        <v>52036</v>
      </c>
      <c r="B780" s="34" t="s">
        <v>14177</v>
      </c>
      <c r="C780" s="34" t="s">
        <v>157</v>
      </c>
      <c r="D780" s="34" t="s">
        <v>93</v>
      </c>
      <c r="E780" s="34" t="s">
        <v>177</v>
      </c>
      <c r="F780" s="35" t="s">
        <v>28</v>
      </c>
    </row>
    <row r="781" spans="1:6" hidden="1">
      <c r="A781" s="32">
        <v>52051</v>
      </c>
      <c r="B781" s="34" t="s">
        <v>14178</v>
      </c>
      <c r="C781" s="34" t="s">
        <v>157</v>
      </c>
      <c r="D781" s="34" t="s">
        <v>93</v>
      </c>
      <c r="E781" s="34" t="s">
        <v>177</v>
      </c>
      <c r="F781" s="35" t="s">
        <v>28</v>
      </c>
    </row>
    <row r="782" spans="1:6" hidden="1">
      <c r="A782" s="32">
        <v>52079</v>
      </c>
      <c r="B782" s="34" t="s">
        <v>180</v>
      </c>
      <c r="C782" s="34" t="s">
        <v>157</v>
      </c>
      <c r="D782" s="34" t="s">
        <v>93</v>
      </c>
      <c r="E782" s="34" t="s">
        <v>177</v>
      </c>
      <c r="F782" s="35" t="s">
        <v>32</v>
      </c>
    </row>
    <row r="783" spans="1:6" hidden="1">
      <c r="A783" s="32">
        <v>52110</v>
      </c>
      <c r="B783" s="34" t="s">
        <v>1109</v>
      </c>
      <c r="C783" s="34" t="s">
        <v>157</v>
      </c>
      <c r="D783" s="34" t="s">
        <v>93</v>
      </c>
      <c r="E783" s="34" t="s">
        <v>177</v>
      </c>
      <c r="F783" s="35" t="s">
        <v>28</v>
      </c>
    </row>
    <row r="784" spans="1:6" hidden="1">
      <c r="A784" s="32">
        <v>52240</v>
      </c>
      <c r="B784" s="34" t="s">
        <v>10733</v>
      </c>
      <c r="C784" s="34" t="s">
        <v>157</v>
      </c>
      <c r="D784" s="34" t="s">
        <v>93</v>
      </c>
      <c r="E784" s="34" t="s">
        <v>177</v>
      </c>
      <c r="F784" s="35" t="s">
        <v>28</v>
      </c>
    </row>
    <row r="785" spans="1:6" hidden="1">
      <c r="A785" s="32">
        <v>52207</v>
      </c>
      <c r="B785" s="34" t="s">
        <v>2118</v>
      </c>
      <c r="C785" s="34" t="s">
        <v>157</v>
      </c>
      <c r="D785" s="34" t="s">
        <v>93</v>
      </c>
      <c r="E785" s="34" t="s">
        <v>177</v>
      </c>
      <c r="F785" s="35" t="s">
        <v>28</v>
      </c>
    </row>
    <row r="786" spans="1:6" hidden="1">
      <c r="A786" s="32">
        <v>52210</v>
      </c>
      <c r="B786" s="34" t="s">
        <v>12297</v>
      </c>
      <c r="C786" s="34" t="s">
        <v>157</v>
      </c>
      <c r="D786" s="34" t="s">
        <v>93</v>
      </c>
      <c r="E786" s="34" t="s">
        <v>177</v>
      </c>
      <c r="F786" s="35" t="s">
        <v>28</v>
      </c>
    </row>
    <row r="787" spans="1:6" hidden="1">
      <c r="A787" s="32">
        <v>52224</v>
      </c>
      <c r="B787" s="34" t="s">
        <v>14179</v>
      </c>
      <c r="C787" s="34" t="s">
        <v>157</v>
      </c>
      <c r="D787" s="34" t="s">
        <v>93</v>
      </c>
      <c r="E787" s="34" t="s">
        <v>177</v>
      </c>
      <c r="F787" s="35" t="s">
        <v>28</v>
      </c>
    </row>
    <row r="788" spans="1:6" hidden="1">
      <c r="A788" s="32">
        <v>52227</v>
      </c>
      <c r="B788" s="34" t="s">
        <v>6373</v>
      </c>
      <c r="C788" s="34" t="s">
        <v>157</v>
      </c>
      <c r="D788" s="34" t="s">
        <v>93</v>
      </c>
      <c r="E788" s="34" t="s">
        <v>177</v>
      </c>
      <c r="F788" s="35" t="s">
        <v>30</v>
      </c>
    </row>
    <row r="789" spans="1:6" hidden="1">
      <c r="A789" s="32">
        <v>52233</v>
      </c>
      <c r="B789" s="34" t="s">
        <v>14180</v>
      </c>
      <c r="C789" s="34" t="s">
        <v>157</v>
      </c>
      <c r="D789" s="34" t="s">
        <v>93</v>
      </c>
      <c r="E789" s="34" t="s">
        <v>177</v>
      </c>
      <c r="F789" s="35" t="s">
        <v>28</v>
      </c>
    </row>
    <row r="790" spans="1:6" hidden="1">
      <c r="A790" s="32">
        <v>52250</v>
      </c>
      <c r="B790" s="34" t="s">
        <v>14181</v>
      </c>
      <c r="C790" s="34" t="s">
        <v>157</v>
      </c>
      <c r="D790" s="34" t="s">
        <v>93</v>
      </c>
      <c r="E790" s="34" t="s">
        <v>168</v>
      </c>
      <c r="F790" s="35" t="s">
        <v>167</v>
      </c>
    </row>
    <row r="791" spans="1:6" hidden="1">
      <c r="A791" s="32">
        <v>52254</v>
      </c>
      <c r="B791" s="34" t="s">
        <v>12614</v>
      </c>
      <c r="C791" s="34" t="s">
        <v>157</v>
      </c>
      <c r="D791" s="34" t="s">
        <v>93</v>
      </c>
      <c r="E791" s="34" t="s">
        <v>177</v>
      </c>
      <c r="F791" s="35" t="s">
        <v>28</v>
      </c>
    </row>
    <row r="792" spans="1:6" hidden="1">
      <c r="A792" s="32">
        <v>52256</v>
      </c>
      <c r="B792" s="34" t="s">
        <v>14182</v>
      </c>
      <c r="C792" s="34" t="s">
        <v>157</v>
      </c>
      <c r="D792" s="34" t="s">
        <v>93</v>
      </c>
      <c r="E792" s="34" t="s">
        <v>177</v>
      </c>
      <c r="F792" s="35" t="s">
        <v>28</v>
      </c>
    </row>
    <row r="793" spans="1:6" hidden="1">
      <c r="A793" s="32">
        <v>52258</v>
      </c>
      <c r="B793" s="34" t="s">
        <v>3239</v>
      </c>
      <c r="C793" s="34" t="s">
        <v>157</v>
      </c>
      <c r="D793" s="34" t="s">
        <v>93</v>
      </c>
      <c r="E793" s="34" t="s">
        <v>177</v>
      </c>
      <c r="F793" s="35" t="s">
        <v>28</v>
      </c>
    </row>
    <row r="794" spans="1:6" hidden="1">
      <c r="A794" s="32">
        <v>52520</v>
      </c>
      <c r="B794" s="34" t="s">
        <v>14183</v>
      </c>
      <c r="C794" s="34" t="s">
        <v>157</v>
      </c>
      <c r="D794" s="34" t="s">
        <v>93</v>
      </c>
      <c r="E794" s="34" t="s">
        <v>168</v>
      </c>
      <c r="F794" s="35" t="s">
        <v>167</v>
      </c>
    </row>
    <row r="795" spans="1:6" hidden="1">
      <c r="A795" s="32">
        <v>52287</v>
      </c>
      <c r="B795" s="34" t="s">
        <v>14184</v>
      </c>
      <c r="C795" s="34" t="s">
        <v>157</v>
      </c>
      <c r="D795" s="34" t="s">
        <v>93</v>
      </c>
      <c r="E795" s="34" t="s">
        <v>177</v>
      </c>
      <c r="F795" s="35" t="s">
        <v>28</v>
      </c>
    </row>
    <row r="796" spans="1:6" hidden="1">
      <c r="A796" s="32">
        <v>52317</v>
      </c>
      <c r="B796" s="34" t="s">
        <v>2650</v>
      </c>
      <c r="C796" s="34" t="s">
        <v>157</v>
      </c>
      <c r="D796" s="34" t="s">
        <v>93</v>
      </c>
      <c r="E796" s="34" t="s">
        <v>177</v>
      </c>
      <c r="F796" s="35" t="s">
        <v>28</v>
      </c>
    </row>
    <row r="797" spans="1:6" hidden="1">
      <c r="A797" s="32">
        <v>52320</v>
      </c>
      <c r="B797" s="34" t="s">
        <v>3169</v>
      </c>
      <c r="C797" s="34" t="s">
        <v>157</v>
      </c>
      <c r="D797" s="34" t="s">
        <v>93</v>
      </c>
      <c r="E797" s="34" t="s">
        <v>177</v>
      </c>
      <c r="F797" s="35" t="s">
        <v>28</v>
      </c>
    </row>
    <row r="798" spans="1:6" hidden="1">
      <c r="A798" s="32">
        <v>52323</v>
      </c>
      <c r="B798" s="34" t="s">
        <v>7608</v>
      </c>
      <c r="C798" s="34" t="s">
        <v>157</v>
      </c>
      <c r="D798" s="34" t="s">
        <v>93</v>
      </c>
      <c r="E798" s="34" t="s">
        <v>177</v>
      </c>
      <c r="F798" s="35" t="s">
        <v>28</v>
      </c>
    </row>
    <row r="799" spans="1:6" hidden="1">
      <c r="A799" s="32">
        <v>52352</v>
      </c>
      <c r="B799" s="34" t="s">
        <v>14185</v>
      </c>
      <c r="C799" s="34" t="s">
        <v>157</v>
      </c>
      <c r="D799" s="34" t="s">
        <v>93</v>
      </c>
      <c r="E799" s="34" t="s">
        <v>177</v>
      </c>
      <c r="F799" s="35" t="s">
        <v>28</v>
      </c>
    </row>
    <row r="800" spans="1:6" hidden="1">
      <c r="A800" s="32">
        <v>52354</v>
      </c>
      <c r="B800" s="34" t="s">
        <v>14186</v>
      </c>
      <c r="C800" s="34" t="s">
        <v>157</v>
      </c>
      <c r="D800" s="34" t="s">
        <v>93</v>
      </c>
      <c r="E800" s="34" t="s">
        <v>177</v>
      </c>
      <c r="F800" s="35" t="s">
        <v>28</v>
      </c>
    </row>
    <row r="801" spans="1:6" hidden="1">
      <c r="A801" s="32">
        <v>52356</v>
      </c>
      <c r="B801" s="34" t="s">
        <v>3603</v>
      </c>
      <c r="C801" s="34" t="s">
        <v>157</v>
      </c>
      <c r="D801" s="34" t="s">
        <v>93</v>
      </c>
      <c r="E801" s="34" t="s">
        <v>177</v>
      </c>
      <c r="F801" s="35" t="s">
        <v>28</v>
      </c>
    </row>
    <row r="802" spans="1:6" hidden="1">
      <c r="A802" s="32">
        <v>52378</v>
      </c>
      <c r="B802" s="34" t="s">
        <v>7770</v>
      </c>
      <c r="C802" s="34" t="s">
        <v>157</v>
      </c>
      <c r="D802" s="34" t="s">
        <v>93</v>
      </c>
      <c r="E802" s="34" t="s">
        <v>177</v>
      </c>
      <c r="F802" s="35" t="s">
        <v>30</v>
      </c>
    </row>
    <row r="803" spans="1:6" hidden="1">
      <c r="A803" s="32">
        <v>52381</v>
      </c>
      <c r="B803" s="34" t="s">
        <v>14187</v>
      </c>
      <c r="C803" s="34" t="s">
        <v>157</v>
      </c>
      <c r="D803" s="34" t="s">
        <v>93</v>
      </c>
      <c r="E803" s="34" t="s">
        <v>177</v>
      </c>
      <c r="F803" s="35" t="s">
        <v>28</v>
      </c>
    </row>
    <row r="804" spans="1:6" hidden="1">
      <c r="A804" s="32">
        <v>52385</v>
      </c>
      <c r="B804" s="34" t="s">
        <v>449</v>
      </c>
      <c r="C804" s="34" t="s">
        <v>157</v>
      </c>
      <c r="D804" s="34" t="s">
        <v>93</v>
      </c>
      <c r="E804" s="34" t="s">
        <v>177</v>
      </c>
      <c r="F804" s="35" t="s">
        <v>32</v>
      </c>
    </row>
    <row r="805" spans="1:6" hidden="1">
      <c r="A805" s="32">
        <v>52390</v>
      </c>
      <c r="B805" s="34" t="s">
        <v>14188</v>
      </c>
      <c r="C805" s="34" t="s">
        <v>157</v>
      </c>
      <c r="D805" s="34" t="s">
        <v>93</v>
      </c>
      <c r="E805" s="34" t="s">
        <v>168</v>
      </c>
      <c r="F805" s="35" t="s">
        <v>167</v>
      </c>
    </row>
    <row r="806" spans="1:6" hidden="1">
      <c r="A806" s="32">
        <v>52405</v>
      </c>
      <c r="B806" s="34" t="s">
        <v>14189</v>
      </c>
      <c r="C806" s="34" t="s">
        <v>157</v>
      </c>
      <c r="D806" s="34" t="s">
        <v>93</v>
      </c>
      <c r="E806" s="34" t="s">
        <v>177</v>
      </c>
      <c r="F806" s="35" t="s">
        <v>30</v>
      </c>
    </row>
    <row r="807" spans="1:6" hidden="1">
      <c r="A807" s="32">
        <v>52411</v>
      </c>
      <c r="B807" s="34" t="s">
        <v>5912</v>
      </c>
      <c r="C807" s="34" t="s">
        <v>157</v>
      </c>
      <c r="D807" s="34" t="s">
        <v>93</v>
      </c>
      <c r="E807" s="34" t="s">
        <v>177</v>
      </c>
      <c r="F807" s="35" t="s">
        <v>30</v>
      </c>
    </row>
    <row r="808" spans="1:6" hidden="1">
      <c r="A808" s="32">
        <v>52418</v>
      </c>
      <c r="B808" s="34" t="s">
        <v>4484</v>
      </c>
      <c r="C808" s="34" t="s">
        <v>157</v>
      </c>
      <c r="D808" s="34" t="s">
        <v>93</v>
      </c>
      <c r="E808" s="34" t="s">
        <v>177</v>
      </c>
      <c r="F808" s="35" t="s">
        <v>30</v>
      </c>
    </row>
    <row r="809" spans="1:6" hidden="1">
      <c r="A809" s="32">
        <v>52427</v>
      </c>
      <c r="B809" s="34" t="s">
        <v>3317</v>
      </c>
      <c r="C809" s="34" t="s">
        <v>157</v>
      </c>
      <c r="D809" s="34" t="s">
        <v>93</v>
      </c>
      <c r="E809" s="34" t="s">
        <v>168</v>
      </c>
      <c r="F809" s="35" t="s">
        <v>167</v>
      </c>
    </row>
    <row r="810" spans="1:6" hidden="1">
      <c r="A810" s="32">
        <v>52435</v>
      </c>
      <c r="B810" s="34" t="s">
        <v>14190</v>
      </c>
      <c r="C810" s="34" t="s">
        <v>157</v>
      </c>
      <c r="D810" s="34" t="s">
        <v>93</v>
      </c>
      <c r="E810" s="34" t="s">
        <v>177</v>
      </c>
      <c r="F810" s="35" t="s">
        <v>30</v>
      </c>
    </row>
    <row r="811" spans="1:6" hidden="1">
      <c r="A811" s="32">
        <v>52490</v>
      </c>
      <c r="B811" s="34" t="s">
        <v>8482</v>
      </c>
      <c r="C811" s="34" t="s">
        <v>157</v>
      </c>
      <c r="D811" s="34" t="s">
        <v>93</v>
      </c>
      <c r="E811" s="34" t="s">
        <v>168</v>
      </c>
      <c r="F811" s="35" t="s">
        <v>167</v>
      </c>
    </row>
    <row r="812" spans="1:6" hidden="1">
      <c r="A812" s="32">
        <v>52506</v>
      </c>
      <c r="B812" s="34" t="s">
        <v>14191</v>
      </c>
      <c r="C812" s="34" t="s">
        <v>157</v>
      </c>
      <c r="D812" s="34" t="s">
        <v>93</v>
      </c>
      <c r="E812" s="34" t="s">
        <v>177</v>
      </c>
      <c r="F812" s="35" t="s">
        <v>28</v>
      </c>
    </row>
    <row r="813" spans="1:6" hidden="1">
      <c r="A813" s="32">
        <v>52001</v>
      </c>
      <c r="B813" s="34" t="s">
        <v>93</v>
      </c>
      <c r="C813" s="34" t="s">
        <v>157</v>
      </c>
      <c r="D813" s="34" t="s">
        <v>93</v>
      </c>
      <c r="E813" s="34" t="s">
        <v>177</v>
      </c>
      <c r="F813" s="35" t="s">
        <v>25</v>
      </c>
    </row>
    <row r="814" spans="1:6" hidden="1">
      <c r="A814" s="32">
        <v>52540</v>
      </c>
      <c r="B814" s="34" t="s">
        <v>2257</v>
      </c>
      <c r="C814" s="34" t="s">
        <v>157</v>
      </c>
      <c r="D814" s="34" t="s">
        <v>93</v>
      </c>
      <c r="E814" s="34" t="s">
        <v>177</v>
      </c>
      <c r="F814" s="35" t="s">
        <v>32</v>
      </c>
    </row>
    <row r="815" spans="1:6" hidden="1">
      <c r="A815" s="32">
        <v>52560</v>
      </c>
      <c r="B815" s="34" t="s">
        <v>14192</v>
      </c>
      <c r="C815" s="34" t="s">
        <v>157</v>
      </c>
      <c r="D815" s="34" t="s">
        <v>93</v>
      </c>
      <c r="E815" s="34" t="s">
        <v>177</v>
      </c>
      <c r="F815" s="35" t="s">
        <v>28</v>
      </c>
    </row>
    <row r="816" spans="1:6" hidden="1">
      <c r="A816" s="32">
        <v>52573</v>
      </c>
      <c r="B816" s="34" t="s">
        <v>14193</v>
      </c>
      <c r="C816" s="34" t="s">
        <v>157</v>
      </c>
      <c r="D816" s="34" t="s">
        <v>93</v>
      </c>
      <c r="E816" s="34" t="s">
        <v>177</v>
      </c>
      <c r="F816" s="35" t="s">
        <v>28</v>
      </c>
    </row>
    <row r="817" spans="1:6" hidden="1">
      <c r="A817" s="32">
        <v>52585</v>
      </c>
      <c r="B817" s="34" t="s">
        <v>14194</v>
      </c>
      <c r="C817" s="34" t="s">
        <v>157</v>
      </c>
      <c r="D817" s="34" t="s">
        <v>93</v>
      </c>
      <c r="E817" s="34" t="s">
        <v>177</v>
      </c>
      <c r="F817" s="35" t="s">
        <v>28</v>
      </c>
    </row>
    <row r="818" spans="1:6" hidden="1">
      <c r="A818" s="32">
        <v>52621</v>
      </c>
      <c r="B818" s="34" t="s">
        <v>158</v>
      </c>
      <c r="C818" s="34" t="s">
        <v>157</v>
      </c>
      <c r="D818" s="34" t="s">
        <v>93</v>
      </c>
      <c r="E818" s="34" t="s">
        <v>168</v>
      </c>
      <c r="F818" s="35" t="s">
        <v>167</v>
      </c>
    </row>
    <row r="819" spans="1:6" hidden="1">
      <c r="A819" s="32">
        <v>52678</v>
      </c>
      <c r="B819" s="34" t="s">
        <v>853</v>
      </c>
      <c r="C819" s="34" t="s">
        <v>157</v>
      </c>
      <c r="D819" s="34" t="s">
        <v>93</v>
      </c>
      <c r="E819" s="34" t="s">
        <v>177</v>
      </c>
      <c r="F819" s="35" t="s">
        <v>30</v>
      </c>
    </row>
    <row r="820" spans="1:6" hidden="1">
      <c r="A820" s="32">
        <v>52835</v>
      </c>
      <c r="B820" s="34" t="s">
        <v>2009</v>
      </c>
      <c r="C820" s="34" t="s">
        <v>157</v>
      </c>
      <c r="D820" s="34" t="s">
        <v>93</v>
      </c>
      <c r="E820" s="34" t="s">
        <v>177</v>
      </c>
      <c r="F820" s="35" t="s">
        <v>32</v>
      </c>
    </row>
    <row r="821" spans="1:6" hidden="1">
      <c r="A821" s="32">
        <v>52687</v>
      </c>
      <c r="B821" s="34" t="s">
        <v>14195</v>
      </c>
      <c r="C821" s="34" t="s">
        <v>157</v>
      </c>
      <c r="D821" s="34" t="s">
        <v>93</v>
      </c>
      <c r="E821" s="34" t="s">
        <v>177</v>
      </c>
      <c r="F821" s="35" t="s">
        <v>28</v>
      </c>
    </row>
    <row r="822" spans="1:6" hidden="1">
      <c r="A822" s="32">
        <v>52694</v>
      </c>
      <c r="B822" s="34" t="s">
        <v>14196</v>
      </c>
      <c r="C822" s="34" t="s">
        <v>157</v>
      </c>
      <c r="D822" s="34" t="s">
        <v>93</v>
      </c>
      <c r="E822" s="34" t="s">
        <v>177</v>
      </c>
      <c r="F822" s="35" t="s">
        <v>28</v>
      </c>
    </row>
    <row r="823" spans="1:6" hidden="1">
      <c r="A823" s="32">
        <v>52683</v>
      </c>
      <c r="B823" s="34" t="s">
        <v>859</v>
      </c>
      <c r="C823" s="34" t="s">
        <v>157</v>
      </c>
      <c r="D823" s="34" t="s">
        <v>93</v>
      </c>
      <c r="E823" s="34" t="s">
        <v>177</v>
      </c>
      <c r="F823" s="35" t="s">
        <v>28</v>
      </c>
    </row>
    <row r="824" spans="1:6" hidden="1">
      <c r="A824" s="32">
        <v>52699</v>
      </c>
      <c r="B824" s="34" t="s">
        <v>14197</v>
      </c>
      <c r="C824" s="34" t="s">
        <v>157</v>
      </c>
      <c r="D824" s="34" t="s">
        <v>93</v>
      </c>
      <c r="E824" s="34" t="s">
        <v>177</v>
      </c>
      <c r="F824" s="35" t="s">
        <v>32</v>
      </c>
    </row>
    <row r="825" spans="1:6" hidden="1">
      <c r="A825" s="32">
        <v>52720</v>
      </c>
      <c r="B825" s="34" t="s">
        <v>13510</v>
      </c>
      <c r="C825" s="34" t="s">
        <v>157</v>
      </c>
      <c r="D825" s="34" t="s">
        <v>93</v>
      </c>
      <c r="E825" s="34" t="s">
        <v>177</v>
      </c>
      <c r="F825" s="35" t="s">
        <v>28</v>
      </c>
    </row>
    <row r="826" spans="1:6" hidden="1">
      <c r="A826" s="32">
        <v>52786</v>
      </c>
      <c r="B826" s="34" t="s">
        <v>7656</v>
      </c>
      <c r="C826" s="34" t="s">
        <v>157</v>
      </c>
      <c r="D826" s="34" t="s">
        <v>93</v>
      </c>
      <c r="E826" s="34" t="s">
        <v>177</v>
      </c>
      <c r="F826" s="35" t="s">
        <v>28</v>
      </c>
    </row>
    <row r="827" spans="1:6" hidden="1">
      <c r="A827" s="32">
        <v>52788</v>
      </c>
      <c r="B827" s="34" t="s">
        <v>9494</v>
      </c>
      <c r="C827" s="34" t="s">
        <v>157</v>
      </c>
      <c r="D827" s="34" t="s">
        <v>93</v>
      </c>
      <c r="E827" s="34" t="s">
        <v>177</v>
      </c>
      <c r="F827" s="35" t="s">
        <v>28</v>
      </c>
    </row>
    <row r="828" spans="1:6" hidden="1">
      <c r="A828" s="32">
        <v>52838</v>
      </c>
      <c r="B828" s="34" t="s">
        <v>454</v>
      </c>
      <c r="C828" s="34" t="s">
        <v>157</v>
      </c>
      <c r="D828" s="34" t="s">
        <v>93</v>
      </c>
      <c r="E828" s="34" t="s">
        <v>177</v>
      </c>
      <c r="F828" s="35" t="s">
        <v>28</v>
      </c>
    </row>
    <row r="829" spans="1:6" hidden="1">
      <c r="A829" s="32">
        <v>52885</v>
      </c>
      <c r="B829" s="34" t="s">
        <v>3252</v>
      </c>
      <c r="C829" s="34" t="s">
        <v>157</v>
      </c>
      <c r="D829" s="34" t="s">
        <v>93</v>
      </c>
      <c r="E829" s="34" t="s">
        <v>177</v>
      </c>
      <c r="F829" s="35" t="s">
        <v>28</v>
      </c>
    </row>
    <row r="830" spans="1:6" hidden="1">
      <c r="A830" s="32">
        <v>54553</v>
      </c>
      <c r="B830" s="36" t="s">
        <v>13847</v>
      </c>
      <c r="C830" s="34" t="s">
        <v>296</v>
      </c>
      <c r="D830" s="34" t="s">
        <v>81</v>
      </c>
      <c r="E830" s="34" t="s">
        <v>177</v>
      </c>
      <c r="F830" s="35" t="s">
        <v>28</v>
      </c>
    </row>
    <row r="831" spans="1:6" hidden="1">
      <c r="A831" s="32">
        <v>54673</v>
      </c>
      <c r="B831" s="36" t="s">
        <v>6121</v>
      </c>
      <c r="C831" s="34" t="s">
        <v>296</v>
      </c>
      <c r="D831" s="34" t="s">
        <v>81</v>
      </c>
      <c r="E831" s="34" t="s">
        <v>177</v>
      </c>
      <c r="F831" s="35" t="s">
        <v>28</v>
      </c>
    </row>
    <row r="832" spans="1:6" hidden="1">
      <c r="A832" s="32">
        <v>54680</v>
      </c>
      <c r="B832" s="33" t="s">
        <v>14198</v>
      </c>
      <c r="C832" s="34" t="s">
        <v>296</v>
      </c>
      <c r="D832" s="34" t="s">
        <v>81</v>
      </c>
      <c r="E832" s="34" t="s">
        <v>177</v>
      </c>
      <c r="F832" s="35" t="s">
        <v>28</v>
      </c>
    </row>
    <row r="833" spans="1:6" hidden="1">
      <c r="A833" s="32">
        <v>54820</v>
      </c>
      <c r="B833" s="33" t="s">
        <v>1918</v>
      </c>
      <c r="C833" s="34" t="s">
        <v>296</v>
      </c>
      <c r="D833" s="34" t="s">
        <v>81</v>
      </c>
      <c r="E833" s="34" t="s">
        <v>177</v>
      </c>
      <c r="F833" s="35" t="s">
        <v>32</v>
      </c>
    </row>
    <row r="834" spans="1:6" hidden="1">
      <c r="A834" s="32">
        <v>54003</v>
      </c>
      <c r="B834" s="34" t="s">
        <v>14199</v>
      </c>
      <c r="C834" s="34" t="s">
        <v>296</v>
      </c>
      <c r="D834" s="34" t="s">
        <v>81</v>
      </c>
      <c r="E834" s="34" t="s">
        <v>177</v>
      </c>
      <c r="F834" s="35" t="s">
        <v>30</v>
      </c>
    </row>
    <row r="835" spans="1:6" hidden="1">
      <c r="A835" s="32">
        <v>54051</v>
      </c>
      <c r="B835" s="34" t="s">
        <v>14200</v>
      </c>
      <c r="C835" s="34" t="s">
        <v>296</v>
      </c>
      <c r="D835" s="34" t="s">
        <v>81</v>
      </c>
      <c r="E835" s="34" t="s">
        <v>177</v>
      </c>
      <c r="F835" s="35" t="s">
        <v>32</v>
      </c>
    </row>
    <row r="836" spans="1:6" hidden="1">
      <c r="A836" s="32">
        <v>54099</v>
      </c>
      <c r="B836" s="34" t="s">
        <v>472</v>
      </c>
      <c r="C836" s="34" t="s">
        <v>296</v>
      </c>
      <c r="D836" s="34" t="s">
        <v>81</v>
      </c>
      <c r="E836" s="34" t="s">
        <v>177</v>
      </c>
      <c r="F836" s="35" t="s">
        <v>28</v>
      </c>
    </row>
    <row r="837" spans="1:6" hidden="1">
      <c r="A837" s="32">
        <v>54109</v>
      </c>
      <c r="B837" s="34" t="s">
        <v>14201</v>
      </c>
      <c r="C837" s="34" t="s">
        <v>296</v>
      </c>
      <c r="D837" s="34" t="s">
        <v>81</v>
      </c>
      <c r="E837" s="34" t="s">
        <v>177</v>
      </c>
      <c r="F837" s="35" t="s">
        <v>30</v>
      </c>
    </row>
    <row r="838" spans="1:6" hidden="1">
      <c r="A838" s="32">
        <v>54128</v>
      </c>
      <c r="B838" s="34" t="s">
        <v>14202</v>
      </c>
      <c r="C838" s="34" t="s">
        <v>296</v>
      </c>
      <c r="D838" s="34" t="s">
        <v>81</v>
      </c>
      <c r="E838" s="34" t="s">
        <v>177</v>
      </c>
      <c r="F838" s="35" t="s">
        <v>32</v>
      </c>
    </row>
    <row r="839" spans="1:6" hidden="1">
      <c r="A839" s="32">
        <v>54125</v>
      </c>
      <c r="B839" s="34" t="s">
        <v>14203</v>
      </c>
      <c r="C839" s="34" t="s">
        <v>296</v>
      </c>
      <c r="D839" s="34" t="s">
        <v>81</v>
      </c>
      <c r="E839" s="34" t="s">
        <v>177</v>
      </c>
      <c r="F839" s="35" t="s">
        <v>30</v>
      </c>
    </row>
    <row r="840" spans="1:6" hidden="1">
      <c r="A840" s="32">
        <v>54172</v>
      </c>
      <c r="B840" s="34" t="s">
        <v>12411</v>
      </c>
      <c r="C840" s="34" t="s">
        <v>296</v>
      </c>
      <c r="D840" s="34" t="s">
        <v>81</v>
      </c>
      <c r="E840" s="34" t="s">
        <v>177</v>
      </c>
      <c r="F840" s="35" t="s">
        <v>28</v>
      </c>
    </row>
    <row r="841" spans="1:6" hidden="1">
      <c r="A841" s="32">
        <v>54174</v>
      </c>
      <c r="B841" s="34" t="s">
        <v>14204</v>
      </c>
      <c r="C841" s="34" t="s">
        <v>296</v>
      </c>
      <c r="D841" s="34" t="s">
        <v>81</v>
      </c>
      <c r="E841" s="34" t="s">
        <v>177</v>
      </c>
      <c r="F841" s="35" t="s">
        <v>32</v>
      </c>
    </row>
    <row r="842" spans="1:6" hidden="1">
      <c r="A842" s="32">
        <v>54206</v>
      </c>
      <c r="B842" s="34" t="s">
        <v>314</v>
      </c>
      <c r="C842" s="34" t="s">
        <v>296</v>
      </c>
      <c r="D842" s="34" t="s">
        <v>81</v>
      </c>
      <c r="E842" s="34" t="s">
        <v>177</v>
      </c>
      <c r="F842" s="35" t="s">
        <v>32</v>
      </c>
    </row>
    <row r="843" spans="1:6" hidden="1">
      <c r="A843" s="32">
        <v>54001</v>
      </c>
      <c r="B843" s="34" t="s">
        <v>81</v>
      </c>
      <c r="C843" s="34" t="s">
        <v>296</v>
      </c>
      <c r="D843" s="34" t="s">
        <v>81</v>
      </c>
      <c r="E843" s="34" t="s">
        <v>177</v>
      </c>
      <c r="F843" s="35" t="s">
        <v>25</v>
      </c>
    </row>
    <row r="844" spans="1:6" hidden="1">
      <c r="A844" s="32">
        <v>54223</v>
      </c>
      <c r="B844" s="34" t="s">
        <v>14205</v>
      </c>
      <c r="C844" s="34" t="s">
        <v>296</v>
      </c>
      <c r="D844" s="34" t="s">
        <v>81</v>
      </c>
      <c r="E844" s="34" t="s">
        <v>177</v>
      </c>
      <c r="F844" s="35" t="s">
        <v>32</v>
      </c>
    </row>
    <row r="845" spans="1:6" hidden="1">
      <c r="A845" s="32">
        <v>54239</v>
      </c>
      <c r="B845" s="34" t="s">
        <v>5788</v>
      </c>
      <c r="C845" s="34" t="s">
        <v>296</v>
      </c>
      <c r="D845" s="34" t="s">
        <v>81</v>
      </c>
      <c r="E845" s="34" t="s">
        <v>177</v>
      </c>
      <c r="F845" s="35" t="s">
        <v>28</v>
      </c>
    </row>
    <row r="846" spans="1:6" hidden="1">
      <c r="A846" s="32">
        <v>54245</v>
      </c>
      <c r="B846" s="34" t="s">
        <v>4042</v>
      </c>
      <c r="C846" s="34" t="s">
        <v>296</v>
      </c>
      <c r="D846" s="34" t="s">
        <v>81</v>
      </c>
      <c r="E846" s="34" t="s">
        <v>177</v>
      </c>
      <c r="F846" s="35" t="s">
        <v>32</v>
      </c>
    </row>
    <row r="847" spans="1:6" hidden="1">
      <c r="A847" s="32">
        <v>54250</v>
      </c>
      <c r="B847" s="34" t="s">
        <v>2827</v>
      </c>
      <c r="C847" s="34" t="s">
        <v>296</v>
      </c>
      <c r="D847" s="34" t="s">
        <v>81</v>
      </c>
      <c r="E847" s="34" t="s">
        <v>177</v>
      </c>
      <c r="F847" s="35" t="s">
        <v>32</v>
      </c>
    </row>
    <row r="848" spans="1:6" hidden="1">
      <c r="A848" s="32">
        <v>54261</v>
      </c>
      <c r="B848" s="34" t="s">
        <v>14206</v>
      </c>
      <c r="C848" s="34" t="s">
        <v>296</v>
      </c>
      <c r="D848" s="34" t="s">
        <v>81</v>
      </c>
      <c r="E848" s="34" t="s">
        <v>177</v>
      </c>
      <c r="F848" s="35" t="s">
        <v>28</v>
      </c>
    </row>
    <row r="849" spans="1:6" hidden="1">
      <c r="A849" s="32">
        <v>54313</v>
      </c>
      <c r="B849" s="34" t="s">
        <v>14207</v>
      </c>
      <c r="C849" s="34" t="s">
        <v>296</v>
      </c>
      <c r="D849" s="34" t="s">
        <v>81</v>
      </c>
      <c r="E849" s="34" t="s">
        <v>177</v>
      </c>
      <c r="F849" s="35" t="s">
        <v>28</v>
      </c>
    </row>
    <row r="850" spans="1:6" hidden="1">
      <c r="A850" s="32">
        <v>54344</v>
      </c>
      <c r="B850" s="34" t="s">
        <v>14208</v>
      </c>
      <c r="C850" s="34" t="s">
        <v>296</v>
      </c>
      <c r="D850" s="34" t="s">
        <v>81</v>
      </c>
      <c r="E850" s="34" t="s">
        <v>177</v>
      </c>
      <c r="F850" s="35" t="s">
        <v>32</v>
      </c>
    </row>
    <row r="851" spans="1:6" hidden="1">
      <c r="A851" s="32">
        <v>54347</v>
      </c>
      <c r="B851" s="34" t="s">
        <v>14209</v>
      </c>
      <c r="C851" s="34" t="s">
        <v>296</v>
      </c>
      <c r="D851" s="34" t="s">
        <v>81</v>
      </c>
      <c r="E851" s="34" t="s">
        <v>177</v>
      </c>
      <c r="F851" s="35" t="s">
        <v>30</v>
      </c>
    </row>
    <row r="852" spans="1:6" hidden="1">
      <c r="A852" s="32">
        <v>54385</v>
      </c>
      <c r="B852" s="34" t="s">
        <v>10910</v>
      </c>
      <c r="C852" s="34" t="s">
        <v>296</v>
      </c>
      <c r="D852" s="34" t="s">
        <v>72</v>
      </c>
      <c r="E852" s="34" t="s">
        <v>177</v>
      </c>
      <c r="F852" s="35" t="s">
        <v>30</v>
      </c>
    </row>
    <row r="853" spans="1:6" hidden="1">
      <c r="A853" s="32">
        <v>54398</v>
      </c>
      <c r="B853" s="34" t="s">
        <v>14210</v>
      </c>
      <c r="C853" s="34" t="s">
        <v>296</v>
      </c>
      <c r="D853" s="34" t="s">
        <v>81</v>
      </c>
      <c r="E853" s="34" t="s">
        <v>177</v>
      </c>
      <c r="F853" s="35" t="s">
        <v>32</v>
      </c>
    </row>
    <row r="854" spans="1:6" hidden="1">
      <c r="A854" s="32">
        <v>54377</v>
      </c>
      <c r="B854" s="34" t="s">
        <v>14211</v>
      </c>
      <c r="C854" s="34" t="s">
        <v>296</v>
      </c>
      <c r="D854" s="34" t="s">
        <v>81</v>
      </c>
      <c r="E854" s="34" t="s">
        <v>177</v>
      </c>
      <c r="F854" s="35" t="s">
        <v>32</v>
      </c>
    </row>
    <row r="855" spans="1:6" hidden="1">
      <c r="A855" s="32">
        <v>54405</v>
      </c>
      <c r="B855" s="34" t="s">
        <v>1126</v>
      </c>
      <c r="C855" s="34" t="s">
        <v>296</v>
      </c>
      <c r="D855" s="34" t="s">
        <v>81</v>
      </c>
      <c r="E855" s="34" t="s">
        <v>177</v>
      </c>
      <c r="F855" s="35" t="s">
        <v>25</v>
      </c>
    </row>
    <row r="856" spans="1:6" hidden="1">
      <c r="A856" s="32">
        <v>54418</v>
      </c>
      <c r="B856" s="34" t="s">
        <v>9766</v>
      </c>
      <c r="C856" s="34" t="s">
        <v>296</v>
      </c>
      <c r="D856" s="34" t="s">
        <v>81</v>
      </c>
      <c r="E856" s="34" t="s">
        <v>177</v>
      </c>
      <c r="F856" s="35" t="s">
        <v>30</v>
      </c>
    </row>
    <row r="857" spans="1:6" hidden="1">
      <c r="A857" s="32">
        <v>54480</v>
      </c>
      <c r="B857" s="34" t="s">
        <v>14212</v>
      </c>
      <c r="C857" s="34" t="s">
        <v>296</v>
      </c>
      <c r="D857" s="34" t="s">
        <v>81</v>
      </c>
      <c r="E857" s="34" t="s">
        <v>177</v>
      </c>
      <c r="F857" s="35" t="s">
        <v>30</v>
      </c>
    </row>
    <row r="858" spans="1:6" hidden="1">
      <c r="A858" s="32">
        <v>54498</v>
      </c>
      <c r="B858" s="34" t="s">
        <v>1131</v>
      </c>
      <c r="C858" s="34" t="s">
        <v>296</v>
      </c>
      <c r="D858" s="34" t="s">
        <v>81</v>
      </c>
      <c r="E858" s="34" t="s">
        <v>177</v>
      </c>
      <c r="F858" s="35" t="s">
        <v>32</v>
      </c>
    </row>
    <row r="859" spans="1:6" hidden="1">
      <c r="A859" s="32">
        <v>54518</v>
      </c>
      <c r="B859" s="34" t="s">
        <v>3581</v>
      </c>
      <c r="C859" s="34" t="s">
        <v>296</v>
      </c>
      <c r="D859" s="34" t="s">
        <v>81</v>
      </c>
      <c r="E859" s="34" t="s">
        <v>177</v>
      </c>
      <c r="F859" s="35" t="s">
        <v>30</v>
      </c>
    </row>
    <row r="860" spans="1:6" hidden="1">
      <c r="A860" s="32">
        <v>54520</v>
      </c>
      <c r="B860" s="34" t="s">
        <v>14213</v>
      </c>
      <c r="C860" s="34" t="s">
        <v>296</v>
      </c>
      <c r="D860" s="34" t="s">
        <v>81</v>
      </c>
      <c r="E860" s="34" t="s">
        <v>177</v>
      </c>
      <c r="F860" s="35" t="s">
        <v>30</v>
      </c>
    </row>
    <row r="861" spans="1:6" hidden="1">
      <c r="A861" s="32">
        <v>54599</v>
      </c>
      <c r="B861" s="34" t="s">
        <v>14214</v>
      </c>
      <c r="C861" s="34" t="s">
        <v>296</v>
      </c>
      <c r="D861" s="34" t="s">
        <v>81</v>
      </c>
      <c r="E861" s="34" t="s">
        <v>177</v>
      </c>
      <c r="F861" s="35" t="s">
        <v>30</v>
      </c>
    </row>
    <row r="862" spans="1:6" hidden="1">
      <c r="A862" s="32">
        <v>54660</v>
      </c>
      <c r="B862" s="34" t="s">
        <v>14215</v>
      </c>
      <c r="C862" s="34" t="s">
        <v>296</v>
      </c>
      <c r="D862" s="34" t="s">
        <v>81</v>
      </c>
      <c r="E862" s="34" t="s">
        <v>177</v>
      </c>
      <c r="F862" s="35" t="s">
        <v>28</v>
      </c>
    </row>
    <row r="863" spans="1:6" hidden="1">
      <c r="A863" s="32">
        <v>54670</v>
      </c>
      <c r="B863" s="34" t="s">
        <v>14216</v>
      </c>
      <c r="C863" s="34" t="s">
        <v>296</v>
      </c>
      <c r="D863" s="34" t="s">
        <v>81</v>
      </c>
      <c r="E863" s="34" t="s">
        <v>177</v>
      </c>
      <c r="F863" s="35" t="s">
        <v>32</v>
      </c>
    </row>
    <row r="864" spans="1:6" hidden="1">
      <c r="A864" s="32">
        <v>54720</v>
      </c>
      <c r="B864" s="34" t="s">
        <v>4016</v>
      </c>
      <c r="C864" s="34" t="s">
        <v>296</v>
      </c>
      <c r="D864" s="34" t="s">
        <v>81</v>
      </c>
      <c r="E864" s="34" t="s">
        <v>177</v>
      </c>
      <c r="F864" s="35" t="s">
        <v>28</v>
      </c>
    </row>
    <row r="865" spans="1:6" hidden="1">
      <c r="A865" s="32">
        <v>54743</v>
      </c>
      <c r="B865" s="34" t="s">
        <v>10950</v>
      </c>
      <c r="C865" s="34" t="s">
        <v>296</v>
      </c>
      <c r="D865" s="34" t="s">
        <v>81</v>
      </c>
      <c r="E865" s="34" t="s">
        <v>177</v>
      </c>
      <c r="F865" s="35" t="s">
        <v>32</v>
      </c>
    </row>
    <row r="866" spans="1:6" hidden="1">
      <c r="A866" s="32">
        <v>54800</v>
      </c>
      <c r="B866" s="34" t="s">
        <v>725</v>
      </c>
      <c r="C866" s="34" t="s">
        <v>296</v>
      </c>
      <c r="D866" s="34" t="s">
        <v>81</v>
      </c>
      <c r="E866" s="34" t="s">
        <v>177</v>
      </c>
      <c r="F866" s="35" t="s">
        <v>32</v>
      </c>
    </row>
    <row r="867" spans="1:6" hidden="1">
      <c r="A867" s="32">
        <v>54810</v>
      </c>
      <c r="B867" s="34" t="s">
        <v>4896</v>
      </c>
      <c r="C867" s="34" t="s">
        <v>296</v>
      </c>
      <c r="D867" s="34" t="s">
        <v>81</v>
      </c>
      <c r="E867" s="34" t="s">
        <v>177</v>
      </c>
      <c r="F867" s="35" t="s">
        <v>167</v>
      </c>
    </row>
    <row r="868" spans="1:6" hidden="1">
      <c r="A868" s="32">
        <v>54871</v>
      </c>
      <c r="B868" s="34" t="s">
        <v>14217</v>
      </c>
      <c r="C868" s="34" t="s">
        <v>296</v>
      </c>
      <c r="D868" s="34" t="s">
        <v>81</v>
      </c>
      <c r="E868" s="34" t="s">
        <v>177</v>
      </c>
      <c r="F868" s="35" t="s">
        <v>32</v>
      </c>
    </row>
    <row r="869" spans="1:6" hidden="1">
      <c r="A869" s="32">
        <v>54874</v>
      </c>
      <c r="B869" s="34" t="s">
        <v>321</v>
      </c>
      <c r="C869" s="34" t="s">
        <v>296</v>
      </c>
      <c r="D869" s="34" t="s">
        <v>81</v>
      </c>
      <c r="E869" s="34" t="s">
        <v>177</v>
      </c>
      <c r="F869" s="35" t="s">
        <v>25</v>
      </c>
    </row>
    <row r="870" spans="1:6" hidden="1">
      <c r="A870" s="32">
        <v>86219</v>
      </c>
      <c r="B870" s="33" t="s">
        <v>7709</v>
      </c>
      <c r="C870" s="34" t="s">
        <v>239</v>
      </c>
      <c r="D870" s="34" t="s">
        <v>93</v>
      </c>
      <c r="E870" s="34" t="s">
        <v>177</v>
      </c>
      <c r="F870" s="35" t="s">
        <v>28</v>
      </c>
    </row>
    <row r="871" spans="1:6" hidden="1">
      <c r="A871" s="32">
        <v>86755</v>
      </c>
      <c r="B871" s="33" t="s">
        <v>10985</v>
      </c>
      <c r="C871" s="34" t="s">
        <v>239</v>
      </c>
      <c r="D871" s="34" t="s">
        <v>93</v>
      </c>
      <c r="E871" s="34" t="s">
        <v>177</v>
      </c>
      <c r="F871" s="35" t="s">
        <v>30</v>
      </c>
    </row>
    <row r="872" spans="1:6" hidden="1">
      <c r="A872" s="32">
        <v>86757</v>
      </c>
      <c r="B872" s="33" t="s">
        <v>14218</v>
      </c>
      <c r="C872" s="34" t="s">
        <v>239</v>
      </c>
      <c r="D872" s="34" t="s">
        <v>93</v>
      </c>
      <c r="E872" s="34" t="s">
        <v>177</v>
      </c>
      <c r="F872" s="35" t="s">
        <v>32</v>
      </c>
    </row>
    <row r="873" spans="1:6" hidden="1">
      <c r="A873" s="32">
        <v>86760</v>
      </c>
      <c r="B873" s="33" t="s">
        <v>14198</v>
      </c>
      <c r="C873" s="34" t="s">
        <v>239</v>
      </c>
      <c r="D873" s="34" t="s">
        <v>93</v>
      </c>
      <c r="E873" s="34" t="s">
        <v>177</v>
      </c>
      <c r="F873" s="35" t="s">
        <v>28</v>
      </c>
    </row>
    <row r="874" spans="1:6" hidden="1">
      <c r="A874" s="32">
        <v>86573</v>
      </c>
      <c r="B874" s="34" t="s">
        <v>4584</v>
      </c>
      <c r="C874" s="34" t="s">
        <v>239</v>
      </c>
      <c r="D874" s="34" t="s">
        <v>93</v>
      </c>
      <c r="E874" s="37" t="s">
        <v>205</v>
      </c>
      <c r="F874" s="35" t="s">
        <v>32</v>
      </c>
    </row>
    <row r="875" spans="1:6" hidden="1">
      <c r="A875" s="32">
        <v>86001</v>
      </c>
      <c r="B875" s="34" t="s">
        <v>1229</v>
      </c>
      <c r="C875" s="34" t="s">
        <v>239</v>
      </c>
      <c r="D875" s="34" t="s">
        <v>93</v>
      </c>
      <c r="E875" s="34" t="s">
        <v>177</v>
      </c>
      <c r="F875" s="35" t="s">
        <v>32</v>
      </c>
    </row>
    <row r="876" spans="1:6" hidden="1">
      <c r="A876" s="32">
        <v>86320</v>
      </c>
      <c r="B876" s="34" t="s">
        <v>3987</v>
      </c>
      <c r="C876" s="34" t="s">
        <v>239</v>
      </c>
      <c r="D876" s="34" t="s">
        <v>93</v>
      </c>
      <c r="E876" s="34" t="s">
        <v>177</v>
      </c>
      <c r="F876" s="35" t="s">
        <v>32</v>
      </c>
    </row>
    <row r="877" spans="1:6" hidden="1">
      <c r="A877" s="32">
        <v>86568</v>
      </c>
      <c r="B877" s="34" t="s">
        <v>240</v>
      </c>
      <c r="C877" s="34" t="s">
        <v>239</v>
      </c>
      <c r="D877" s="34" t="s">
        <v>93</v>
      </c>
      <c r="E877" s="34" t="s">
        <v>177</v>
      </c>
      <c r="F877" s="35" t="s">
        <v>32</v>
      </c>
    </row>
    <row r="878" spans="1:6" hidden="1">
      <c r="A878" s="32">
        <v>86569</v>
      </c>
      <c r="B878" s="34" t="s">
        <v>6196</v>
      </c>
      <c r="C878" s="34" t="s">
        <v>239</v>
      </c>
      <c r="D878" s="34" t="s">
        <v>93</v>
      </c>
      <c r="E878" s="34" t="s">
        <v>177</v>
      </c>
      <c r="F878" s="35" t="s">
        <v>32</v>
      </c>
    </row>
    <row r="879" spans="1:6" hidden="1">
      <c r="A879" s="32">
        <v>86571</v>
      </c>
      <c r="B879" s="34" t="s">
        <v>3700</v>
      </c>
      <c r="C879" s="34" t="s">
        <v>239</v>
      </c>
      <c r="D879" s="34" t="s">
        <v>93</v>
      </c>
      <c r="E879" s="34" t="s">
        <v>177</v>
      </c>
      <c r="F879" s="35" t="s">
        <v>32</v>
      </c>
    </row>
    <row r="880" spans="1:6" hidden="1">
      <c r="A880" s="32">
        <v>86749</v>
      </c>
      <c r="B880" s="34" t="s">
        <v>901</v>
      </c>
      <c r="C880" s="34" t="s">
        <v>239</v>
      </c>
      <c r="D880" s="34" t="s">
        <v>93</v>
      </c>
      <c r="E880" s="34" t="s">
        <v>177</v>
      </c>
      <c r="F880" s="35" t="s">
        <v>30</v>
      </c>
    </row>
    <row r="881" spans="1:6" hidden="1">
      <c r="A881" s="32">
        <v>86865</v>
      </c>
      <c r="B881" s="34" t="s">
        <v>640</v>
      </c>
      <c r="C881" s="34" t="s">
        <v>239</v>
      </c>
      <c r="D881" s="34" t="s">
        <v>93</v>
      </c>
      <c r="E881" s="34" t="s">
        <v>177</v>
      </c>
      <c r="F881" s="35" t="s">
        <v>32</v>
      </c>
    </row>
    <row r="882" spans="1:6" hidden="1">
      <c r="A882" s="32">
        <v>86885</v>
      </c>
      <c r="B882" s="34" t="s">
        <v>14219</v>
      </c>
      <c r="C882" s="34" t="s">
        <v>239</v>
      </c>
      <c r="D882" s="34" t="s">
        <v>93</v>
      </c>
      <c r="E882" s="34" t="s">
        <v>177</v>
      </c>
      <c r="F882" s="35" t="s">
        <v>32</v>
      </c>
    </row>
    <row r="883" spans="1:6" hidden="1">
      <c r="A883" s="32">
        <v>63001</v>
      </c>
      <c r="B883" s="33" t="s">
        <v>733</v>
      </c>
      <c r="C883" s="34" t="s">
        <v>732</v>
      </c>
      <c r="D883" s="34" t="s">
        <v>94</v>
      </c>
      <c r="E883" s="34" t="s">
        <v>177</v>
      </c>
      <c r="F883" s="35" t="s">
        <v>28</v>
      </c>
    </row>
    <row r="884" spans="1:6" hidden="1">
      <c r="A884" s="32">
        <v>63111</v>
      </c>
      <c r="B884" s="33" t="s">
        <v>5075</v>
      </c>
      <c r="C884" s="34" t="s">
        <v>732</v>
      </c>
      <c r="D884" s="34" t="s">
        <v>94</v>
      </c>
      <c r="E884" s="34" t="s">
        <v>177</v>
      </c>
      <c r="F884" s="35" t="s">
        <v>28</v>
      </c>
    </row>
    <row r="885" spans="1:6" hidden="1">
      <c r="A885" s="32">
        <v>63212</v>
      </c>
      <c r="B885" s="33" t="s">
        <v>193</v>
      </c>
      <c r="C885" s="34" t="s">
        <v>732</v>
      </c>
      <c r="D885" s="34" t="s">
        <v>94</v>
      </c>
      <c r="E885" s="34" t="s">
        <v>177</v>
      </c>
      <c r="F885" s="35" t="s">
        <v>28</v>
      </c>
    </row>
    <row r="886" spans="1:6" hidden="1">
      <c r="A886" s="32">
        <v>63130</v>
      </c>
      <c r="B886" s="34" t="s">
        <v>4298</v>
      </c>
      <c r="C886" s="34" t="s">
        <v>732</v>
      </c>
      <c r="D886" s="34" t="s">
        <v>94</v>
      </c>
      <c r="E886" s="34" t="s">
        <v>177</v>
      </c>
      <c r="F886" s="35" t="s">
        <v>28</v>
      </c>
    </row>
    <row r="887" spans="1:6" hidden="1">
      <c r="A887" s="32">
        <v>63190</v>
      </c>
      <c r="B887" s="34" t="s">
        <v>14220</v>
      </c>
      <c r="C887" s="34" t="s">
        <v>732</v>
      </c>
      <c r="D887" s="34" t="s">
        <v>94</v>
      </c>
      <c r="E887" s="34" t="s">
        <v>177</v>
      </c>
      <c r="F887" s="35" t="s">
        <v>28</v>
      </c>
    </row>
    <row r="888" spans="1:6" hidden="1">
      <c r="A888" s="32">
        <v>63272</v>
      </c>
      <c r="B888" s="34" t="s">
        <v>11734</v>
      </c>
      <c r="C888" s="34" t="s">
        <v>732</v>
      </c>
      <c r="D888" s="34" t="s">
        <v>94</v>
      </c>
      <c r="E888" s="34" t="s">
        <v>177</v>
      </c>
      <c r="F888" s="35" t="s">
        <v>28</v>
      </c>
    </row>
    <row r="889" spans="1:6" hidden="1">
      <c r="A889" s="32">
        <v>63302</v>
      </c>
      <c r="B889" s="34" t="s">
        <v>14221</v>
      </c>
      <c r="C889" s="34" t="s">
        <v>732</v>
      </c>
      <c r="D889" s="34" t="s">
        <v>94</v>
      </c>
      <c r="E889" s="34" t="s">
        <v>177</v>
      </c>
      <c r="F889" s="35" t="s">
        <v>30</v>
      </c>
    </row>
    <row r="890" spans="1:6" hidden="1">
      <c r="A890" s="32">
        <v>63401</v>
      </c>
      <c r="B890" s="34" t="s">
        <v>3202</v>
      </c>
      <c r="C890" s="34" t="s">
        <v>732</v>
      </c>
      <c r="D890" s="34" t="s">
        <v>94</v>
      </c>
      <c r="E890" s="34" t="s">
        <v>177</v>
      </c>
      <c r="F890" s="35" t="s">
        <v>28</v>
      </c>
    </row>
    <row r="891" spans="1:6" hidden="1">
      <c r="A891" s="32">
        <v>63470</v>
      </c>
      <c r="B891" s="34" t="s">
        <v>9465</v>
      </c>
      <c r="C891" s="34" t="s">
        <v>732</v>
      </c>
      <c r="D891" s="34" t="s">
        <v>94</v>
      </c>
      <c r="E891" s="34" t="s">
        <v>177</v>
      </c>
      <c r="F891" s="35" t="s">
        <v>28</v>
      </c>
    </row>
    <row r="892" spans="1:6" hidden="1">
      <c r="A892" s="32">
        <v>63548</v>
      </c>
      <c r="B892" s="34" t="s">
        <v>14222</v>
      </c>
      <c r="C892" s="34" t="s">
        <v>732</v>
      </c>
      <c r="D892" s="34" t="s">
        <v>94</v>
      </c>
      <c r="E892" s="34" t="s">
        <v>177</v>
      </c>
      <c r="F892" s="35" t="s">
        <v>30</v>
      </c>
    </row>
    <row r="893" spans="1:6" hidden="1">
      <c r="A893" s="32">
        <v>63594</v>
      </c>
      <c r="B893" s="34" t="s">
        <v>2238</v>
      </c>
      <c r="C893" s="34" t="s">
        <v>732</v>
      </c>
      <c r="D893" s="34" t="s">
        <v>94</v>
      </c>
      <c r="E893" s="34" t="s">
        <v>177</v>
      </c>
      <c r="F893" s="35" t="s">
        <v>28</v>
      </c>
    </row>
    <row r="894" spans="1:6" hidden="1">
      <c r="A894" s="32">
        <v>63690</v>
      </c>
      <c r="B894" s="34" t="s">
        <v>14223</v>
      </c>
      <c r="C894" s="34" t="s">
        <v>732</v>
      </c>
      <c r="D894" s="34" t="s">
        <v>94</v>
      </c>
      <c r="E894" s="34" t="s">
        <v>177</v>
      </c>
      <c r="F894" s="35" t="s">
        <v>28</v>
      </c>
    </row>
    <row r="895" spans="1:6" hidden="1">
      <c r="A895" s="32">
        <v>66075</v>
      </c>
      <c r="B895" s="33" t="s">
        <v>11540</v>
      </c>
      <c r="C895" s="34" t="s">
        <v>186</v>
      </c>
      <c r="D895" s="34" t="s">
        <v>94</v>
      </c>
      <c r="E895" s="34" t="s">
        <v>177</v>
      </c>
      <c r="F895" s="35" t="s">
        <v>28</v>
      </c>
    </row>
    <row r="896" spans="1:6" hidden="1">
      <c r="A896" s="32">
        <v>66045</v>
      </c>
      <c r="B896" s="34" t="s">
        <v>14224</v>
      </c>
      <c r="C896" s="34" t="s">
        <v>186</v>
      </c>
      <c r="D896" s="34" t="s">
        <v>94</v>
      </c>
      <c r="E896" s="34" t="s">
        <v>177</v>
      </c>
      <c r="F896" s="35" t="s">
        <v>28</v>
      </c>
    </row>
    <row r="897" spans="1:6" hidden="1">
      <c r="A897" s="32">
        <v>66088</v>
      </c>
      <c r="B897" s="34" t="s">
        <v>14225</v>
      </c>
      <c r="C897" s="34" t="s">
        <v>186</v>
      </c>
      <c r="D897" s="34" t="s">
        <v>94</v>
      </c>
      <c r="E897" s="34" t="s">
        <v>177</v>
      </c>
      <c r="F897" s="35" t="s">
        <v>28</v>
      </c>
    </row>
    <row r="898" spans="1:6" hidden="1">
      <c r="A898" s="32">
        <v>66170</v>
      </c>
      <c r="B898" s="34" t="s">
        <v>1793</v>
      </c>
      <c r="C898" s="34" t="s">
        <v>186</v>
      </c>
      <c r="D898" s="34" t="s">
        <v>94</v>
      </c>
      <c r="E898" s="34" t="s">
        <v>177</v>
      </c>
      <c r="F898" s="35" t="s">
        <v>25</v>
      </c>
    </row>
    <row r="899" spans="1:6" hidden="1">
      <c r="A899" s="32">
        <v>66318</v>
      </c>
      <c r="B899" s="34" t="s">
        <v>14226</v>
      </c>
      <c r="C899" s="34" t="s">
        <v>186</v>
      </c>
      <c r="D899" s="34" t="s">
        <v>94</v>
      </c>
      <c r="E899" s="34" t="s">
        <v>177</v>
      </c>
      <c r="F899" s="35" t="s">
        <v>28</v>
      </c>
    </row>
    <row r="900" spans="1:6" hidden="1">
      <c r="A900" s="32">
        <v>66383</v>
      </c>
      <c r="B900" s="34" t="s">
        <v>14227</v>
      </c>
      <c r="C900" s="34" t="s">
        <v>186</v>
      </c>
      <c r="D900" s="34" t="s">
        <v>94</v>
      </c>
      <c r="E900" s="34" t="s">
        <v>177</v>
      </c>
      <c r="F900" s="35" t="s">
        <v>28</v>
      </c>
    </row>
    <row r="901" spans="1:6" hidden="1">
      <c r="A901" s="32">
        <v>66400</v>
      </c>
      <c r="B901" s="34" t="s">
        <v>1137</v>
      </c>
      <c r="C901" s="34" t="s">
        <v>186</v>
      </c>
      <c r="D901" s="34" t="s">
        <v>94</v>
      </c>
      <c r="E901" s="34" t="s">
        <v>177</v>
      </c>
      <c r="F901" s="35" t="s">
        <v>25</v>
      </c>
    </row>
    <row r="902" spans="1:6" hidden="1">
      <c r="A902" s="32">
        <v>66440</v>
      </c>
      <c r="B902" s="34" t="s">
        <v>5528</v>
      </c>
      <c r="C902" s="34" t="s">
        <v>186</v>
      </c>
      <c r="D902" s="34" t="s">
        <v>94</v>
      </c>
      <c r="E902" s="34" t="s">
        <v>177</v>
      </c>
      <c r="F902" s="35" t="s">
        <v>28</v>
      </c>
    </row>
    <row r="903" spans="1:6" hidden="1">
      <c r="A903" s="32">
        <v>66456</v>
      </c>
      <c r="B903" s="34" t="s">
        <v>14228</v>
      </c>
      <c r="C903" s="34" t="s">
        <v>186</v>
      </c>
      <c r="D903" s="34" t="s">
        <v>94</v>
      </c>
      <c r="E903" s="34" t="s">
        <v>177</v>
      </c>
      <c r="F903" s="35" t="s">
        <v>28</v>
      </c>
    </row>
    <row r="904" spans="1:6" hidden="1">
      <c r="A904" s="32">
        <v>66001</v>
      </c>
      <c r="B904" s="34" t="s">
        <v>94</v>
      </c>
      <c r="C904" s="34" t="s">
        <v>186</v>
      </c>
      <c r="D904" s="34" t="s">
        <v>94</v>
      </c>
      <c r="E904" s="34" t="s">
        <v>177</v>
      </c>
      <c r="F904" s="35" t="s">
        <v>25</v>
      </c>
    </row>
    <row r="905" spans="1:6" hidden="1">
      <c r="A905" s="32">
        <v>66572</v>
      </c>
      <c r="B905" s="34" t="s">
        <v>5262</v>
      </c>
      <c r="C905" s="34" t="s">
        <v>186</v>
      </c>
      <c r="D905" s="34" t="s">
        <v>94</v>
      </c>
      <c r="E905" s="34" t="s">
        <v>177</v>
      </c>
      <c r="F905" s="35" t="s">
        <v>28</v>
      </c>
    </row>
    <row r="906" spans="1:6" hidden="1">
      <c r="A906" s="32">
        <v>66594</v>
      </c>
      <c r="B906" s="34" t="s">
        <v>3101</v>
      </c>
      <c r="C906" s="34" t="s">
        <v>186</v>
      </c>
      <c r="D906" s="34" t="s">
        <v>94</v>
      </c>
      <c r="E906" s="34" t="s">
        <v>177</v>
      </c>
      <c r="F906" s="35" t="s">
        <v>28</v>
      </c>
    </row>
    <row r="907" spans="1:6" hidden="1">
      <c r="A907" s="32">
        <v>66682</v>
      </c>
      <c r="B907" s="34" t="s">
        <v>1811</v>
      </c>
      <c r="C907" s="34" t="s">
        <v>186</v>
      </c>
      <c r="D907" s="34" t="s">
        <v>94</v>
      </c>
      <c r="E907" s="34" t="s">
        <v>177</v>
      </c>
      <c r="F907" s="35" t="s">
        <v>25</v>
      </c>
    </row>
    <row r="908" spans="1:6" hidden="1">
      <c r="A908" s="32">
        <v>66687</v>
      </c>
      <c r="B908" s="34" t="s">
        <v>14229</v>
      </c>
      <c r="C908" s="34" t="s">
        <v>186</v>
      </c>
      <c r="D908" s="34" t="s">
        <v>94</v>
      </c>
      <c r="E908" s="34" t="s">
        <v>177</v>
      </c>
      <c r="F908" s="35" t="s">
        <v>28</v>
      </c>
    </row>
    <row r="909" spans="1:6" hidden="1">
      <c r="A909" s="32">
        <v>88564</v>
      </c>
      <c r="B909" s="33" t="s">
        <v>10891</v>
      </c>
      <c r="C909" s="34" t="s">
        <v>10890</v>
      </c>
      <c r="D909" s="34" t="s">
        <v>64</v>
      </c>
      <c r="E909" s="34" t="s">
        <v>205</v>
      </c>
      <c r="F909" s="35" t="s">
        <v>167</v>
      </c>
    </row>
    <row r="910" spans="1:6" hidden="1">
      <c r="A910" s="32">
        <v>88001</v>
      </c>
      <c r="B910" s="36" t="s">
        <v>11306</v>
      </c>
      <c r="C910" s="34" t="s">
        <v>10890</v>
      </c>
      <c r="D910" s="34" t="s">
        <v>64</v>
      </c>
      <c r="E910" s="34" t="s">
        <v>205</v>
      </c>
      <c r="F910" s="35" t="s">
        <v>167</v>
      </c>
    </row>
    <row r="911" spans="1:6" hidden="1">
      <c r="A911" s="32">
        <v>68020</v>
      </c>
      <c r="B911" s="33" t="s">
        <v>14015</v>
      </c>
      <c r="C911" s="34" t="s">
        <v>224</v>
      </c>
      <c r="D911" s="34" t="s">
        <v>98</v>
      </c>
      <c r="E911" s="34" t="s">
        <v>177</v>
      </c>
      <c r="F911" s="35" t="s">
        <v>30</v>
      </c>
    </row>
    <row r="912" spans="1:6" hidden="1">
      <c r="A912" s="32">
        <v>68077</v>
      </c>
      <c r="B912" s="33" t="s">
        <v>3215</v>
      </c>
      <c r="C912" s="34" t="s">
        <v>224</v>
      </c>
      <c r="D912" s="34" t="s">
        <v>98</v>
      </c>
      <c r="E912" s="34" t="s">
        <v>177</v>
      </c>
      <c r="F912" s="35" t="s">
        <v>28</v>
      </c>
    </row>
    <row r="913" spans="1:6" hidden="1">
      <c r="A913" s="32">
        <v>68092</v>
      </c>
      <c r="B913" s="33" t="s">
        <v>13856</v>
      </c>
      <c r="C913" s="34" t="s">
        <v>224</v>
      </c>
      <c r="D913" s="34" t="s">
        <v>72</v>
      </c>
      <c r="E913" s="34" t="s">
        <v>177</v>
      </c>
      <c r="F913" s="35" t="s">
        <v>32</v>
      </c>
    </row>
    <row r="914" spans="1:6" hidden="1">
      <c r="A914" s="32">
        <v>68101</v>
      </c>
      <c r="B914" s="33" t="s">
        <v>685</v>
      </c>
      <c r="C914" s="34" t="s">
        <v>224</v>
      </c>
      <c r="D914" s="34" t="s">
        <v>98</v>
      </c>
      <c r="E914" s="34" t="s">
        <v>177</v>
      </c>
      <c r="F914" s="35" t="s">
        <v>30</v>
      </c>
    </row>
    <row r="915" spans="1:6" hidden="1">
      <c r="A915" s="32">
        <v>68121</v>
      </c>
      <c r="B915" s="36" t="s">
        <v>14074</v>
      </c>
      <c r="C915" s="34" t="s">
        <v>224</v>
      </c>
      <c r="D915" s="34" t="s">
        <v>72</v>
      </c>
      <c r="E915" s="34" t="s">
        <v>177</v>
      </c>
      <c r="F915" s="35" t="s">
        <v>30</v>
      </c>
    </row>
    <row r="916" spans="1:6" hidden="1">
      <c r="A916" s="32">
        <v>68176</v>
      </c>
      <c r="B916" s="33" t="s">
        <v>8468</v>
      </c>
      <c r="C916" s="34" t="s">
        <v>224</v>
      </c>
      <c r="D916" s="34" t="s">
        <v>72</v>
      </c>
      <c r="E916" s="34" t="s">
        <v>177</v>
      </c>
      <c r="F916" s="35" t="s">
        <v>32</v>
      </c>
    </row>
    <row r="917" spans="1:6" hidden="1">
      <c r="A917" s="32">
        <v>68207</v>
      </c>
      <c r="B917" s="33" t="s">
        <v>13858</v>
      </c>
      <c r="C917" s="34" t="s">
        <v>224</v>
      </c>
      <c r="D917" s="34" t="s">
        <v>72</v>
      </c>
      <c r="E917" s="34" t="s">
        <v>177</v>
      </c>
      <c r="F917" s="35" t="s">
        <v>32</v>
      </c>
    </row>
    <row r="918" spans="1:6" hidden="1">
      <c r="A918" s="32">
        <v>68250</v>
      </c>
      <c r="B918" s="36" t="s">
        <v>12310</v>
      </c>
      <c r="C918" s="34" t="s">
        <v>224</v>
      </c>
      <c r="D918" s="34" t="s">
        <v>72</v>
      </c>
      <c r="E918" s="34" t="s">
        <v>177</v>
      </c>
      <c r="F918" s="35" t="s">
        <v>32</v>
      </c>
    </row>
    <row r="919" spans="1:6" hidden="1">
      <c r="A919" s="32">
        <v>68320</v>
      </c>
      <c r="B919" s="36" t="s">
        <v>13859</v>
      </c>
      <c r="C919" s="34" t="s">
        <v>224</v>
      </c>
      <c r="D919" s="34" t="s">
        <v>72</v>
      </c>
      <c r="E919" s="34" t="s">
        <v>177</v>
      </c>
      <c r="F919" s="35" t="s">
        <v>32</v>
      </c>
    </row>
    <row r="920" spans="1:6" hidden="1">
      <c r="A920" s="32">
        <v>68397</v>
      </c>
      <c r="B920" s="36" t="s">
        <v>4879</v>
      </c>
      <c r="C920" s="34" t="s">
        <v>224</v>
      </c>
      <c r="D920" s="34" t="s">
        <v>72</v>
      </c>
      <c r="E920" s="34" t="s">
        <v>177</v>
      </c>
      <c r="F920" s="35" t="s">
        <v>32</v>
      </c>
    </row>
    <row r="921" spans="1:6" hidden="1">
      <c r="A921" s="32">
        <v>68615</v>
      </c>
      <c r="B921" s="36" t="s">
        <v>1026</v>
      </c>
      <c r="C921" s="34" t="s">
        <v>224</v>
      </c>
      <c r="D921" s="34" t="s">
        <v>72</v>
      </c>
      <c r="E921" s="34" t="s">
        <v>177</v>
      </c>
      <c r="F921" s="35" t="s">
        <v>28</v>
      </c>
    </row>
    <row r="922" spans="1:6" hidden="1">
      <c r="A922" s="32">
        <v>68669</v>
      </c>
      <c r="B922" s="36" t="s">
        <v>11306</v>
      </c>
      <c r="C922" s="34" t="s">
        <v>224</v>
      </c>
      <c r="D922" s="34" t="s">
        <v>72</v>
      </c>
      <c r="E922" s="34" t="s">
        <v>177</v>
      </c>
      <c r="F922" s="35" t="s">
        <v>30</v>
      </c>
    </row>
    <row r="923" spans="1:6" hidden="1">
      <c r="A923" s="32">
        <v>68686</v>
      </c>
      <c r="B923" s="33" t="s">
        <v>14218</v>
      </c>
      <c r="C923" s="34" t="s">
        <v>224</v>
      </c>
      <c r="D923" s="34" t="s">
        <v>98</v>
      </c>
      <c r="E923" s="34" t="s">
        <v>177</v>
      </c>
      <c r="F923" s="35" t="s">
        <v>32</v>
      </c>
    </row>
    <row r="924" spans="1:6" hidden="1">
      <c r="A924" s="32">
        <v>68705</v>
      </c>
      <c r="B924" s="33" t="s">
        <v>3118</v>
      </c>
      <c r="C924" s="34" t="s">
        <v>224</v>
      </c>
      <c r="D924" s="34" t="s">
        <v>72</v>
      </c>
      <c r="E924" s="34" t="s">
        <v>177</v>
      </c>
      <c r="F924" s="35" t="s">
        <v>28</v>
      </c>
    </row>
    <row r="925" spans="1:6" hidden="1">
      <c r="A925" s="32">
        <v>68773</v>
      </c>
      <c r="B925" s="36" t="s">
        <v>333</v>
      </c>
      <c r="C925" s="34" t="s">
        <v>224</v>
      </c>
      <c r="D925" s="34" t="s">
        <v>98</v>
      </c>
      <c r="E925" s="34" t="s">
        <v>177</v>
      </c>
      <c r="F925" s="35" t="s">
        <v>30</v>
      </c>
    </row>
    <row r="926" spans="1:6" hidden="1">
      <c r="A926" s="32">
        <v>68872</v>
      </c>
      <c r="B926" s="36" t="s">
        <v>749</v>
      </c>
      <c r="C926" s="34" t="s">
        <v>224</v>
      </c>
      <c r="D926" s="34" t="s">
        <v>72</v>
      </c>
      <c r="E926" s="34" t="s">
        <v>177</v>
      </c>
      <c r="F926" s="35" t="s">
        <v>30</v>
      </c>
    </row>
    <row r="927" spans="1:6" hidden="1">
      <c r="A927" s="32">
        <v>68013</v>
      </c>
      <c r="B927" s="34" t="s">
        <v>14230</v>
      </c>
      <c r="C927" s="34" t="s">
        <v>224</v>
      </c>
      <c r="D927" s="34" t="s">
        <v>72</v>
      </c>
      <c r="E927" s="34" t="s">
        <v>177</v>
      </c>
      <c r="F927" s="35" t="s">
        <v>32</v>
      </c>
    </row>
    <row r="928" spans="1:6" hidden="1">
      <c r="A928" s="32">
        <v>68051</v>
      </c>
      <c r="B928" s="34" t="s">
        <v>6957</v>
      </c>
      <c r="C928" s="34" t="s">
        <v>224</v>
      </c>
      <c r="D928" s="34" t="s">
        <v>72</v>
      </c>
      <c r="E928" s="34" t="s">
        <v>177</v>
      </c>
      <c r="F928" s="35" t="s">
        <v>28</v>
      </c>
    </row>
    <row r="929" spans="1:6" hidden="1">
      <c r="A929" s="32">
        <v>68079</v>
      </c>
      <c r="B929" s="34" t="s">
        <v>14231</v>
      </c>
      <c r="C929" s="34" t="s">
        <v>224</v>
      </c>
      <c r="D929" s="34" t="s">
        <v>72</v>
      </c>
      <c r="E929" s="34" t="s">
        <v>177</v>
      </c>
      <c r="F929" s="35" t="s">
        <v>30</v>
      </c>
    </row>
    <row r="930" spans="1:6" hidden="1">
      <c r="A930" s="32">
        <v>68081</v>
      </c>
      <c r="B930" s="34" t="s">
        <v>2488</v>
      </c>
      <c r="C930" s="34" t="s">
        <v>224</v>
      </c>
      <c r="D930" s="34" t="s">
        <v>72</v>
      </c>
      <c r="E930" s="34" t="s">
        <v>177</v>
      </c>
      <c r="F930" s="35" t="s">
        <v>30</v>
      </c>
    </row>
    <row r="931" spans="1:6" hidden="1">
      <c r="A931" s="32">
        <v>68001</v>
      </c>
      <c r="B931" s="34" t="s">
        <v>72</v>
      </c>
      <c r="C931" s="34" t="s">
        <v>224</v>
      </c>
      <c r="D931" s="34" t="s">
        <v>72</v>
      </c>
      <c r="E931" s="34" t="s">
        <v>177</v>
      </c>
      <c r="F931" s="35" t="s">
        <v>25</v>
      </c>
    </row>
    <row r="932" spans="1:6" hidden="1">
      <c r="A932" s="32">
        <v>68132</v>
      </c>
      <c r="B932" s="34" t="s">
        <v>14232</v>
      </c>
      <c r="C932" s="34" t="s">
        <v>224</v>
      </c>
      <c r="D932" s="34" t="s">
        <v>72</v>
      </c>
      <c r="E932" s="34" t="s">
        <v>177</v>
      </c>
      <c r="F932" s="35" t="s">
        <v>30</v>
      </c>
    </row>
    <row r="933" spans="1:6" hidden="1">
      <c r="A933" s="32">
        <v>68147</v>
      </c>
      <c r="B933" s="34" t="s">
        <v>14233</v>
      </c>
      <c r="C933" s="34" t="s">
        <v>224</v>
      </c>
      <c r="D933" s="34" t="s">
        <v>72</v>
      </c>
      <c r="E933" s="34" t="s">
        <v>177</v>
      </c>
      <c r="F933" s="35" t="s">
        <v>32</v>
      </c>
    </row>
    <row r="934" spans="1:6" hidden="1">
      <c r="A934" s="32">
        <v>68152</v>
      </c>
      <c r="B934" s="34" t="s">
        <v>14234</v>
      </c>
      <c r="C934" s="34" t="s">
        <v>224</v>
      </c>
      <c r="D934" s="34" t="s">
        <v>72</v>
      </c>
      <c r="E934" s="34" t="s">
        <v>177</v>
      </c>
      <c r="F934" s="35" t="s">
        <v>32</v>
      </c>
    </row>
    <row r="935" spans="1:6" hidden="1">
      <c r="A935" s="32">
        <v>68160</v>
      </c>
      <c r="B935" s="34" t="s">
        <v>14235</v>
      </c>
      <c r="C935" s="34" t="s">
        <v>224</v>
      </c>
      <c r="D935" s="34" t="s">
        <v>72</v>
      </c>
      <c r="E935" s="34" t="s">
        <v>177</v>
      </c>
      <c r="F935" s="35" t="s">
        <v>30</v>
      </c>
    </row>
    <row r="936" spans="1:6" hidden="1">
      <c r="A936" s="32">
        <v>68162</v>
      </c>
      <c r="B936" s="34" t="s">
        <v>14236</v>
      </c>
      <c r="C936" s="34" t="s">
        <v>224</v>
      </c>
      <c r="D936" s="34" t="s">
        <v>72</v>
      </c>
      <c r="E936" s="34" t="s">
        <v>177</v>
      </c>
      <c r="F936" s="35" t="s">
        <v>32</v>
      </c>
    </row>
    <row r="937" spans="1:6" hidden="1">
      <c r="A937" s="32">
        <v>68167</v>
      </c>
      <c r="B937" s="34" t="s">
        <v>14237</v>
      </c>
      <c r="C937" s="34" t="s">
        <v>224</v>
      </c>
      <c r="D937" s="34" t="s">
        <v>72</v>
      </c>
      <c r="E937" s="34" t="s">
        <v>177</v>
      </c>
      <c r="F937" s="35" t="s">
        <v>32</v>
      </c>
    </row>
    <row r="938" spans="1:6" hidden="1">
      <c r="A938" s="32">
        <v>68169</v>
      </c>
      <c r="B938" s="34" t="s">
        <v>14238</v>
      </c>
      <c r="C938" s="34" t="s">
        <v>224</v>
      </c>
      <c r="D938" s="34" t="s">
        <v>72</v>
      </c>
      <c r="E938" s="34" t="s">
        <v>177</v>
      </c>
      <c r="F938" s="35" t="s">
        <v>28</v>
      </c>
    </row>
    <row r="939" spans="1:6" hidden="1">
      <c r="A939" s="32">
        <v>68179</v>
      </c>
      <c r="B939" s="34" t="s">
        <v>14239</v>
      </c>
      <c r="C939" s="34" t="s">
        <v>224</v>
      </c>
      <c r="D939" s="34" t="s">
        <v>98</v>
      </c>
      <c r="E939" s="34" t="s">
        <v>177</v>
      </c>
      <c r="F939" s="35" t="s">
        <v>32</v>
      </c>
    </row>
    <row r="940" spans="1:6" hidden="1">
      <c r="A940" s="32">
        <v>68190</v>
      </c>
      <c r="B940" s="34" t="s">
        <v>3265</v>
      </c>
      <c r="C940" s="34" t="s">
        <v>224</v>
      </c>
      <c r="D940" s="34" t="s">
        <v>72</v>
      </c>
      <c r="E940" s="34" t="s">
        <v>177</v>
      </c>
      <c r="F940" s="35" t="s">
        <v>32</v>
      </c>
    </row>
    <row r="941" spans="1:6" hidden="1">
      <c r="A941" s="32">
        <v>68209</v>
      </c>
      <c r="B941" s="34" t="s">
        <v>2595</v>
      </c>
      <c r="C941" s="34" t="s">
        <v>224</v>
      </c>
      <c r="D941" s="34" t="s">
        <v>72</v>
      </c>
      <c r="E941" s="34" t="s">
        <v>177</v>
      </c>
      <c r="F941" s="35" t="s">
        <v>30</v>
      </c>
    </row>
    <row r="942" spans="1:6" hidden="1">
      <c r="A942" s="32">
        <v>68211</v>
      </c>
      <c r="B942" s="34" t="s">
        <v>14240</v>
      </c>
      <c r="C942" s="34" t="s">
        <v>224</v>
      </c>
      <c r="D942" s="34" t="s">
        <v>72</v>
      </c>
      <c r="E942" s="34" t="s">
        <v>177</v>
      </c>
      <c r="F942" s="35" t="s">
        <v>32</v>
      </c>
    </row>
    <row r="943" spans="1:6" hidden="1">
      <c r="A943" s="32">
        <v>68217</v>
      </c>
      <c r="B943" s="34" t="s">
        <v>14241</v>
      </c>
      <c r="C943" s="34" t="s">
        <v>224</v>
      </c>
      <c r="D943" s="34" t="s">
        <v>72</v>
      </c>
      <c r="E943" s="34" t="s">
        <v>177</v>
      </c>
      <c r="F943" s="35" t="s">
        <v>32</v>
      </c>
    </row>
    <row r="944" spans="1:6" hidden="1">
      <c r="A944" s="32">
        <v>68229</v>
      </c>
      <c r="B944" s="34" t="s">
        <v>14242</v>
      </c>
      <c r="C944" s="34" t="s">
        <v>224</v>
      </c>
      <c r="D944" s="34" t="s">
        <v>72</v>
      </c>
      <c r="E944" s="34" t="s">
        <v>177</v>
      </c>
      <c r="F944" s="35" t="s">
        <v>28</v>
      </c>
    </row>
    <row r="945" spans="1:6" hidden="1">
      <c r="A945" s="32">
        <v>68235</v>
      </c>
      <c r="B945" s="34" t="s">
        <v>14243</v>
      </c>
      <c r="C945" s="34" t="s">
        <v>224</v>
      </c>
      <c r="D945" s="34" t="s">
        <v>72</v>
      </c>
      <c r="E945" s="34" t="s">
        <v>177</v>
      </c>
      <c r="F945" s="35" t="s">
        <v>32</v>
      </c>
    </row>
    <row r="946" spans="1:6" hidden="1">
      <c r="A946" s="32">
        <v>68245</v>
      </c>
      <c r="B946" s="34" t="s">
        <v>14244</v>
      </c>
      <c r="C946" s="34" t="s">
        <v>224</v>
      </c>
      <c r="D946" s="34" t="s">
        <v>72</v>
      </c>
      <c r="E946" s="34" t="s">
        <v>177</v>
      </c>
      <c r="F946" s="35" t="s">
        <v>32</v>
      </c>
    </row>
    <row r="947" spans="1:6" hidden="1">
      <c r="A947" s="32">
        <v>68255</v>
      </c>
      <c r="B947" s="34" t="s">
        <v>14245</v>
      </c>
      <c r="C947" s="34" t="s">
        <v>224</v>
      </c>
      <c r="D947" s="34" t="s">
        <v>72</v>
      </c>
      <c r="E947" s="34" t="s">
        <v>177</v>
      </c>
      <c r="F947" s="35" t="s">
        <v>28</v>
      </c>
    </row>
    <row r="948" spans="1:6" hidden="1">
      <c r="A948" s="32">
        <v>68264</v>
      </c>
      <c r="B948" s="34" t="s">
        <v>14246</v>
      </c>
      <c r="C948" s="34" t="s">
        <v>224</v>
      </c>
      <c r="D948" s="34" t="s">
        <v>72</v>
      </c>
      <c r="E948" s="34" t="s">
        <v>177</v>
      </c>
      <c r="F948" s="35" t="s">
        <v>32</v>
      </c>
    </row>
    <row r="949" spans="1:6" hidden="1">
      <c r="A949" s="32">
        <v>68266</v>
      </c>
      <c r="B949" s="34" t="s">
        <v>14247</v>
      </c>
      <c r="C949" s="34" t="s">
        <v>224</v>
      </c>
      <c r="D949" s="34" t="s">
        <v>72</v>
      </c>
      <c r="E949" s="34" t="s">
        <v>177</v>
      </c>
      <c r="F949" s="35" t="s">
        <v>32</v>
      </c>
    </row>
    <row r="950" spans="1:6" hidden="1">
      <c r="A950" s="32">
        <v>68271</v>
      </c>
      <c r="B950" s="34" t="s">
        <v>14248</v>
      </c>
      <c r="C950" s="34" t="s">
        <v>224</v>
      </c>
      <c r="D950" s="34" t="s">
        <v>98</v>
      </c>
      <c r="E950" s="34" t="s">
        <v>177</v>
      </c>
      <c r="F950" s="35" t="s">
        <v>32</v>
      </c>
    </row>
    <row r="951" spans="1:6" hidden="1">
      <c r="A951" s="32">
        <v>68276</v>
      </c>
      <c r="B951" s="34" t="s">
        <v>2314</v>
      </c>
      <c r="C951" s="34" t="s">
        <v>224</v>
      </c>
      <c r="D951" s="34" t="s">
        <v>72</v>
      </c>
      <c r="E951" s="34" t="s">
        <v>177</v>
      </c>
      <c r="F951" s="35" t="s">
        <v>25</v>
      </c>
    </row>
    <row r="952" spans="1:6" hidden="1">
      <c r="A952" s="32">
        <v>68296</v>
      </c>
      <c r="B952" s="34" t="s">
        <v>14249</v>
      </c>
      <c r="C952" s="34" t="s">
        <v>224</v>
      </c>
      <c r="D952" s="34" t="s">
        <v>72</v>
      </c>
      <c r="E952" s="34" t="s">
        <v>177</v>
      </c>
      <c r="F952" s="35" t="s">
        <v>30</v>
      </c>
    </row>
    <row r="953" spans="1:6" hidden="1">
      <c r="A953" s="32">
        <v>68298</v>
      </c>
      <c r="B953" s="34" t="s">
        <v>14250</v>
      </c>
      <c r="C953" s="34" t="s">
        <v>224</v>
      </c>
      <c r="D953" s="34" t="s">
        <v>72</v>
      </c>
      <c r="E953" s="34" t="s">
        <v>177</v>
      </c>
      <c r="F953" s="35" t="s">
        <v>32</v>
      </c>
    </row>
    <row r="954" spans="1:6" hidden="1">
      <c r="A954" s="32">
        <v>68307</v>
      </c>
      <c r="B954" s="34" t="s">
        <v>1146</v>
      </c>
      <c r="C954" s="34" t="s">
        <v>224</v>
      </c>
      <c r="D954" s="34" t="s">
        <v>72</v>
      </c>
      <c r="E954" s="34" t="s">
        <v>177</v>
      </c>
      <c r="F954" s="35" t="s">
        <v>25</v>
      </c>
    </row>
    <row r="955" spans="1:6" hidden="1">
      <c r="A955" s="32">
        <v>68318</v>
      </c>
      <c r="B955" s="34" t="s">
        <v>14251</v>
      </c>
      <c r="C955" s="34" t="s">
        <v>224</v>
      </c>
      <c r="D955" s="34" t="s">
        <v>72</v>
      </c>
      <c r="E955" s="34" t="s">
        <v>177</v>
      </c>
      <c r="F955" s="35" t="s">
        <v>30</v>
      </c>
    </row>
    <row r="956" spans="1:6" hidden="1">
      <c r="A956" s="32">
        <v>68322</v>
      </c>
      <c r="B956" s="34" t="s">
        <v>14252</v>
      </c>
      <c r="C956" s="34" t="s">
        <v>224</v>
      </c>
      <c r="D956" s="34" t="s">
        <v>72</v>
      </c>
      <c r="E956" s="34" t="s">
        <v>177</v>
      </c>
      <c r="F956" s="35" t="s">
        <v>32</v>
      </c>
    </row>
    <row r="957" spans="1:6" hidden="1">
      <c r="A957" s="32">
        <v>68324</v>
      </c>
      <c r="B957" s="34" t="s">
        <v>14253</v>
      </c>
      <c r="C957" s="34" t="s">
        <v>224</v>
      </c>
      <c r="D957" s="34" t="s">
        <v>72</v>
      </c>
      <c r="E957" s="34" t="s">
        <v>177</v>
      </c>
      <c r="F957" s="35" t="s">
        <v>32</v>
      </c>
    </row>
    <row r="958" spans="1:6" hidden="1">
      <c r="A958" s="32">
        <v>68327</v>
      </c>
      <c r="B958" s="34" t="s">
        <v>3898</v>
      </c>
      <c r="C958" s="34" t="s">
        <v>224</v>
      </c>
      <c r="D958" s="34" t="s">
        <v>72</v>
      </c>
      <c r="E958" s="34" t="s">
        <v>177</v>
      </c>
      <c r="F958" s="35" t="s">
        <v>30</v>
      </c>
    </row>
    <row r="959" spans="1:6" hidden="1">
      <c r="A959" s="32">
        <v>68344</v>
      </c>
      <c r="B959" s="34" t="s">
        <v>14254</v>
      </c>
      <c r="C959" s="34" t="s">
        <v>224</v>
      </c>
      <c r="D959" s="34" t="s">
        <v>72</v>
      </c>
      <c r="E959" s="34" t="s">
        <v>177</v>
      </c>
      <c r="F959" s="35" t="s">
        <v>30</v>
      </c>
    </row>
    <row r="960" spans="1:6" hidden="1">
      <c r="A960" s="32">
        <v>68368</v>
      </c>
      <c r="B960" s="34" t="s">
        <v>14255</v>
      </c>
      <c r="C960" s="34" t="s">
        <v>224</v>
      </c>
      <c r="D960" s="34" t="s">
        <v>98</v>
      </c>
      <c r="E960" s="34" t="s">
        <v>177</v>
      </c>
      <c r="F960" s="35" t="s">
        <v>32</v>
      </c>
    </row>
    <row r="961" spans="1:6" hidden="1">
      <c r="A961" s="32">
        <v>68370</v>
      </c>
      <c r="B961" s="34" t="s">
        <v>14256</v>
      </c>
      <c r="C961" s="34" t="s">
        <v>224</v>
      </c>
      <c r="D961" s="34" t="s">
        <v>72</v>
      </c>
      <c r="E961" s="34" t="s">
        <v>177</v>
      </c>
      <c r="F961" s="35" t="s">
        <v>30</v>
      </c>
    </row>
    <row r="962" spans="1:6" hidden="1">
      <c r="A962" s="32">
        <v>68377</v>
      </c>
      <c r="B962" s="34" t="s">
        <v>14257</v>
      </c>
      <c r="C962" s="34" t="s">
        <v>224</v>
      </c>
      <c r="D962" s="34" t="s">
        <v>98</v>
      </c>
      <c r="E962" s="34" t="s">
        <v>177</v>
      </c>
      <c r="F962" s="35" t="s">
        <v>32</v>
      </c>
    </row>
    <row r="963" spans="1:6" hidden="1">
      <c r="A963" s="32">
        <v>68385</v>
      </c>
      <c r="B963" s="34" t="s">
        <v>7698</v>
      </c>
      <c r="C963" s="34" t="s">
        <v>224</v>
      </c>
      <c r="D963" s="34" t="s">
        <v>98</v>
      </c>
      <c r="E963" s="34" t="s">
        <v>177</v>
      </c>
      <c r="F963" s="35" t="s">
        <v>30</v>
      </c>
    </row>
    <row r="964" spans="1:6" hidden="1">
      <c r="A964" s="32">
        <v>68406</v>
      </c>
      <c r="B964" s="34" t="s">
        <v>976</v>
      </c>
      <c r="C964" s="34" t="s">
        <v>224</v>
      </c>
      <c r="D964" s="34" t="s">
        <v>72</v>
      </c>
      <c r="E964" s="34" t="s">
        <v>177</v>
      </c>
      <c r="F964" s="35" t="s">
        <v>28</v>
      </c>
    </row>
    <row r="965" spans="1:6" hidden="1">
      <c r="A965" s="32">
        <v>68418</v>
      </c>
      <c r="B965" s="34" t="s">
        <v>2948</v>
      </c>
      <c r="C965" s="34" t="s">
        <v>224</v>
      </c>
      <c r="D965" s="34" t="s">
        <v>72</v>
      </c>
      <c r="E965" s="34" t="s">
        <v>177</v>
      </c>
      <c r="F965" s="35" t="s">
        <v>28</v>
      </c>
    </row>
    <row r="966" spans="1:6" hidden="1">
      <c r="A966" s="32">
        <v>68425</v>
      </c>
      <c r="B966" s="34" t="s">
        <v>14258</v>
      </c>
      <c r="C966" s="34" t="s">
        <v>224</v>
      </c>
      <c r="D966" s="34" t="s">
        <v>72</v>
      </c>
      <c r="E966" s="34" t="s">
        <v>177</v>
      </c>
      <c r="F966" s="35" t="s">
        <v>32</v>
      </c>
    </row>
    <row r="967" spans="1:6" hidden="1">
      <c r="A967" s="32">
        <v>68432</v>
      </c>
      <c r="B967" s="34" t="s">
        <v>482</v>
      </c>
      <c r="C967" s="34" t="s">
        <v>224</v>
      </c>
      <c r="D967" s="34" t="s">
        <v>72</v>
      </c>
      <c r="E967" s="34" t="s">
        <v>177</v>
      </c>
      <c r="F967" s="35" t="s">
        <v>32</v>
      </c>
    </row>
    <row r="968" spans="1:6" hidden="1">
      <c r="A968" s="32">
        <v>68444</v>
      </c>
      <c r="B968" s="34" t="s">
        <v>14259</v>
      </c>
      <c r="C968" s="34" t="s">
        <v>224</v>
      </c>
      <c r="D968" s="34" t="s">
        <v>72</v>
      </c>
      <c r="E968" s="34" t="s">
        <v>177</v>
      </c>
      <c r="F968" s="35" t="s">
        <v>30</v>
      </c>
    </row>
    <row r="969" spans="1:6" hidden="1">
      <c r="A969" s="32">
        <v>68464</v>
      </c>
      <c r="B969" s="34" t="s">
        <v>14260</v>
      </c>
      <c r="C969" s="34" t="s">
        <v>224</v>
      </c>
      <c r="D969" s="34" t="s">
        <v>72</v>
      </c>
      <c r="E969" s="34" t="s">
        <v>177</v>
      </c>
      <c r="F969" s="35" t="s">
        <v>30</v>
      </c>
    </row>
    <row r="970" spans="1:6" hidden="1">
      <c r="A970" s="32">
        <v>68468</v>
      </c>
      <c r="B970" s="34" t="s">
        <v>14261</v>
      </c>
      <c r="C970" s="34" t="s">
        <v>224</v>
      </c>
      <c r="D970" s="34" t="s">
        <v>72</v>
      </c>
      <c r="E970" s="34" t="s">
        <v>177</v>
      </c>
      <c r="F970" s="35" t="s">
        <v>32</v>
      </c>
    </row>
    <row r="971" spans="1:6" hidden="1">
      <c r="A971" s="32">
        <v>68498</v>
      </c>
      <c r="B971" s="34" t="s">
        <v>14262</v>
      </c>
      <c r="C971" s="34" t="s">
        <v>224</v>
      </c>
      <c r="D971" s="34" t="s">
        <v>72</v>
      </c>
      <c r="E971" s="34" t="s">
        <v>177</v>
      </c>
      <c r="F971" s="35" t="s">
        <v>32</v>
      </c>
    </row>
    <row r="972" spans="1:6" hidden="1">
      <c r="A972" s="32">
        <v>68500</v>
      </c>
      <c r="B972" s="34" t="s">
        <v>14263</v>
      </c>
      <c r="C972" s="34" t="s">
        <v>224</v>
      </c>
      <c r="D972" s="34" t="s">
        <v>72</v>
      </c>
      <c r="E972" s="34" t="s">
        <v>177</v>
      </c>
      <c r="F972" s="35" t="s">
        <v>30</v>
      </c>
    </row>
    <row r="973" spans="1:6" hidden="1">
      <c r="A973" s="32">
        <v>68502</v>
      </c>
      <c r="B973" s="34" t="s">
        <v>14264</v>
      </c>
      <c r="C973" s="34" t="s">
        <v>224</v>
      </c>
      <c r="D973" s="34" t="s">
        <v>72</v>
      </c>
      <c r="E973" s="34" t="s">
        <v>177</v>
      </c>
      <c r="F973" s="35" t="s">
        <v>32</v>
      </c>
    </row>
    <row r="974" spans="1:6" hidden="1">
      <c r="A974" s="32">
        <v>68522</v>
      </c>
      <c r="B974" s="34" t="s">
        <v>14265</v>
      </c>
      <c r="C974" s="34" t="s">
        <v>224</v>
      </c>
      <c r="D974" s="34" t="s">
        <v>72</v>
      </c>
      <c r="E974" s="34" t="s">
        <v>177</v>
      </c>
      <c r="F974" s="35" t="s">
        <v>30</v>
      </c>
    </row>
    <row r="975" spans="1:6" hidden="1">
      <c r="A975" s="32">
        <v>68524</v>
      </c>
      <c r="B975" s="34" t="s">
        <v>14266</v>
      </c>
      <c r="C975" s="34" t="s">
        <v>224</v>
      </c>
      <c r="D975" s="34" t="s">
        <v>72</v>
      </c>
      <c r="E975" s="34" t="s">
        <v>177</v>
      </c>
      <c r="F975" s="35" t="s">
        <v>30</v>
      </c>
    </row>
    <row r="976" spans="1:6" hidden="1">
      <c r="A976" s="32">
        <v>68533</v>
      </c>
      <c r="B976" s="34" t="s">
        <v>14267</v>
      </c>
      <c r="C976" s="34" t="s">
        <v>224</v>
      </c>
      <c r="D976" s="34" t="s">
        <v>72</v>
      </c>
      <c r="E976" s="34" t="s">
        <v>177</v>
      </c>
      <c r="F976" s="35" t="s">
        <v>30</v>
      </c>
    </row>
    <row r="977" spans="1:6" hidden="1">
      <c r="A977" s="32">
        <v>68547</v>
      </c>
      <c r="B977" s="34" t="s">
        <v>743</v>
      </c>
      <c r="C977" s="34" t="s">
        <v>224</v>
      </c>
      <c r="D977" s="34" t="s">
        <v>72</v>
      </c>
      <c r="E977" s="34" t="s">
        <v>177</v>
      </c>
      <c r="F977" s="35" t="s">
        <v>28</v>
      </c>
    </row>
    <row r="978" spans="1:6" hidden="1">
      <c r="A978" s="32">
        <v>68549</v>
      </c>
      <c r="B978" s="34" t="s">
        <v>14268</v>
      </c>
      <c r="C978" s="34" t="s">
        <v>224</v>
      </c>
      <c r="D978" s="34" t="s">
        <v>72</v>
      </c>
      <c r="E978" s="34" t="s">
        <v>177</v>
      </c>
      <c r="F978" s="35" t="s">
        <v>30</v>
      </c>
    </row>
    <row r="979" spans="1:6" hidden="1">
      <c r="A979" s="32">
        <v>68572</v>
      </c>
      <c r="B979" s="34" t="s">
        <v>3751</v>
      </c>
      <c r="C979" s="34" t="s">
        <v>224</v>
      </c>
      <c r="D979" s="34" t="s">
        <v>98</v>
      </c>
      <c r="E979" s="34" t="s">
        <v>177</v>
      </c>
      <c r="F979" s="35" t="s">
        <v>28</v>
      </c>
    </row>
    <row r="980" spans="1:6" hidden="1">
      <c r="A980" s="32">
        <v>68573</v>
      </c>
      <c r="B980" s="34" t="s">
        <v>14269</v>
      </c>
      <c r="C980" s="34" t="s">
        <v>224</v>
      </c>
      <c r="D980" s="34" t="s">
        <v>72</v>
      </c>
      <c r="E980" s="34" t="s">
        <v>177</v>
      </c>
      <c r="F980" s="35" t="s">
        <v>30</v>
      </c>
    </row>
    <row r="981" spans="1:6" hidden="1">
      <c r="A981" s="32">
        <v>68575</v>
      </c>
      <c r="B981" s="34" t="s">
        <v>4479</v>
      </c>
      <c r="C981" s="34" t="s">
        <v>224</v>
      </c>
      <c r="D981" s="34" t="s">
        <v>72</v>
      </c>
      <c r="E981" s="34" t="s">
        <v>177</v>
      </c>
      <c r="F981" s="35" t="s">
        <v>32</v>
      </c>
    </row>
    <row r="982" spans="1:6" hidden="1">
      <c r="A982" s="32">
        <v>68655</v>
      </c>
      <c r="B982" s="34" t="s">
        <v>8394</v>
      </c>
      <c r="C982" s="34" t="s">
        <v>224</v>
      </c>
      <c r="D982" s="34" t="s">
        <v>72</v>
      </c>
      <c r="E982" s="34" t="s">
        <v>177</v>
      </c>
      <c r="F982" s="35" t="s">
        <v>30</v>
      </c>
    </row>
    <row r="983" spans="1:6" hidden="1">
      <c r="A983" s="32">
        <v>68673</v>
      </c>
      <c r="B983" s="34" t="s">
        <v>14270</v>
      </c>
      <c r="C983" s="34" t="s">
        <v>224</v>
      </c>
      <c r="D983" s="34" t="s">
        <v>72</v>
      </c>
      <c r="E983" s="34" t="s">
        <v>177</v>
      </c>
      <c r="F983" s="35" t="s">
        <v>32</v>
      </c>
    </row>
    <row r="984" spans="1:6" hidden="1">
      <c r="A984" s="32">
        <v>68679</v>
      </c>
      <c r="B984" s="34" t="s">
        <v>225</v>
      </c>
      <c r="C984" s="34" t="s">
        <v>224</v>
      </c>
      <c r="D984" s="34" t="s">
        <v>72</v>
      </c>
      <c r="E984" s="34" t="s">
        <v>177</v>
      </c>
      <c r="F984" s="35" t="s">
        <v>28</v>
      </c>
    </row>
    <row r="985" spans="1:6" hidden="1">
      <c r="A985" s="32">
        <v>68682</v>
      </c>
      <c r="B985" s="34" t="s">
        <v>14271</v>
      </c>
      <c r="C985" s="34" t="s">
        <v>224</v>
      </c>
      <c r="D985" s="34" t="s">
        <v>72</v>
      </c>
      <c r="E985" s="34" t="s">
        <v>177</v>
      </c>
      <c r="F985" s="35" t="s">
        <v>32</v>
      </c>
    </row>
    <row r="986" spans="1:6" hidden="1">
      <c r="A986" s="32">
        <v>68684</v>
      </c>
      <c r="B986" s="34" t="s">
        <v>14272</v>
      </c>
      <c r="C986" s="34" t="s">
        <v>224</v>
      </c>
      <c r="D986" s="34" t="s">
        <v>72</v>
      </c>
      <c r="E986" s="34" t="s">
        <v>177</v>
      </c>
      <c r="F986" s="35" t="s">
        <v>32</v>
      </c>
    </row>
    <row r="987" spans="1:6" hidden="1">
      <c r="A987" s="32">
        <v>68689</v>
      </c>
      <c r="B987" s="34" t="s">
        <v>6300</v>
      </c>
      <c r="C987" s="34" t="s">
        <v>224</v>
      </c>
      <c r="D987" s="34" t="s">
        <v>72</v>
      </c>
      <c r="E987" s="34" t="s">
        <v>177</v>
      </c>
      <c r="F987" s="35" t="s">
        <v>30</v>
      </c>
    </row>
    <row r="988" spans="1:6" hidden="1">
      <c r="A988" s="32">
        <v>68720</v>
      </c>
      <c r="B988" s="34" t="s">
        <v>14273</v>
      </c>
      <c r="C988" s="34" t="s">
        <v>224</v>
      </c>
      <c r="D988" s="34" t="s">
        <v>72</v>
      </c>
      <c r="E988" s="34" t="s">
        <v>177</v>
      </c>
      <c r="F988" s="35" t="s">
        <v>32</v>
      </c>
    </row>
    <row r="989" spans="1:6" hidden="1">
      <c r="A989" s="32">
        <v>68745</v>
      </c>
      <c r="B989" s="34" t="s">
        <v>8763</v>
      </c>
      <c r="C989" s="34" t="s">
        <v>224</v>
      </c>
      <c r="D989" s="34" t="s">
        <v>72</v>
      </c>
      <c r="E989" s="34" t="s">
        <v>177</v>
      </c>
      <c r="F989" s="35" t="s">
        <v>30</v>
      </c>
    </row>
    <row r="990" spans="1:6" hidden="1">
      <c r="A990" s="32">
        <v>68755</v>
      </c>
      <c r="B990" s="34" t="s">
        <v>5864</v>
      </c>
      <c r="C990" s="34" t="s">
        <v>224</v>
      </c>
      <c r="D990" s="34" t="s">
        <v>72</v>
      </c>
      <c r="E990" s="34" t="s">
        <v>177</v>
      </c>
      <c r="F990" s="35" t="s">
        <v>30</v>
      </c>
    </row>
    <row r="991" spans="1:6" hidden="1">
      <c r="A991" s="32">
        <v>68770</v>
      </c>
      <c r="B991" s="34" t="s">
        <v>11072</v>
      </c>
      <c r="C991" s="34" t="s">
        <v>224</v>
      </c>
      <c r="D991" s="34" t="s">
        <v>72</v>
      </c>
      <c r="E991" s="34" t="s">
        <v>177</v>
      </c>
      <c r="F991" s="35" t="s">
        <v>30</v>
      </c>
    </row>
    <row r="992" spans="1:6" hidden="1">
      <c r="A992" s="32">
        <v>68780</v>
      </c>
      <c r="B992" s="34" t="s">
        <v>14274</v>
      </c>
      <c r="C992" s="34" t="s">
        <v>224</v>
      </c>
      <c r="D992" s="34" t="s">
        <v>72</v>
      </c>
      <c r="E992" s="34" t="s">
        <v>177</v>
      </c>
      <c r="F992" s="35" t="s">
        <v>30</v>
      </c>
    </row>
    <row r="993" spans="1:6" hidden="1">
      <c r="A993" s="32">
        <v>68820</v>
      </c>
      <c r="B993" s="34" t="s">
        <v>8992</v>
      </c>
      <c r="C993" s="34" t="s">
        <v>224</v>
      </c>
      <c r="D993" s="34" t="s">
        <v>72</v>
      </c>
      <c r="E993" s="34" t="s">
        <v>177</v>
      </c>
      <c r="F993" s="35" t="s">
        <v>28</v>
      </c>
    </row>
    <row r="994" spans="1:6" hidden="1">
      <c r="A994" s="32">
        <v>68855</v>
      </c>
      <c r="B994" s="34" t="s">
        <v>14275</v>
      </c>
      <c r="C994" s="34" t="s">
        <v>224</v>
      </c>
      <c r="D994" s="34" t="s">
        <v>72</v>
      </c>
      <c r="E994" s="34" t="s">
        <v>177</v>
      </c>
      <c r="F994" s="35" t="s">
        <v>30</v>
      </c>
    </row>
    <row r="995" spans="1:6" hidden="1">
      <c r="A995" s="32">
        <v>68861</v>
      </c>
      <c r="B995" s="34" t="s">
        <v>624</v>
      </c>
      <c r="C995" s="34" t="s">
        <v>224</v>
      </c>
      <c r="D995" s="34" t="s">
        <v>98</v>
      </c>
      <c r="E995" s="34" t="s">
        <v>177</v>
      </c>
      <c r="F995" s="35" t="s">
        <v>28</v>
      </c>
    </row>
    <row r="996" spans="1:6" hidden="1">
      <c r="A996" s="32">
        <v>68867</v>
      </c>
      <c r="B996" s="34" t="s">
        <v>488</v>
      </c>
      <c r="C996" s="34" t="s">
        <v>224</v>
      </c>
      <c r="D996" s="34" t="s">
        <v>81</v>
      </c>
      <c r="E996" s="34" t="s">
        <v>177</v>
      </c>
      <c r="F996" s="35" t="s">
        <v>32</v>
      </c>
    </row>
    <row r="997" spans="1:6" hidden="1">
      <c r="A997" s="32">
        <v>68895</v>
      </c>
      <c r="B997" s="34" t="s">
        <v>3827</v>
      </c>
      <c r="C997" s="34" t="s">
        <v>224</v>
      </c>
      <c r="D997" s="34" t="s">
        <v>72</v>
      </c>
      <c r="E997" s="34" t="s">
        <v>177</v>
      </c>
      <c r="F997" s="35" t="s">
        <v>30</v>
      </c>
    </row>
    <row r="998" spans="1:6" hidden="1">
      <c r="A998" s="32">
        <v>70110</v>
      </c>
      <c r="B998" s="33" t="s">
        <v>5075</v>
      </c>
      <c r="C998" s="34" t="s">
        <v>333</v>
      </c>
      <c r="D998" s="34" t="s">
        <v>97</v>
      </c>
      <c r="E998" s="34" t="s">
        <v>177</v>
      </c>
      <c r="F998" s="35" t="s">
        <v>28</v>
      </c>
    </row>
    <row r="999" spans="1:6" hidden="1">
      <c r="A999" s="32">
        <v>70400</v>
      </c>
      <c r="B999" s="33" t="s">
        <v>289</v>
      </c>
      <c r="C999" s="34" t="s">
        <v>333</v>
      </c>
      <c r="D999" s="34" t="s">
        <v>97</v>
      </c>
      <c r="E999" s="34" t="s">
        <v>177</v>
      </c>
      <c r="F999" s="35" t="s">
        <v>28</v>
      </c>
    </row>
    <row r="1000" spans="1:6" hidden="1">
      <c r="A1000" s="32">
        <v>70717</v>
      </c>
      <c r="B1000" s="33" t="s">
        <v>3832</v>
      </c>
      <c r="C1000" s="34" t="s">
        <v>333</v>
      </c>
      <c r="D1000" s="34" t="s">
        <v>97</v>
      </c>
      <c r="E1000" s="34" t="s">
        <v>177</v>
      </c>
      <c r="F1000" s="35" t="s">
        <v>28</v>
      </c>
    </row>
    <row r="1001" spans="1:6" hidden="1">
      <c r="A1001" s="32">
        <v>70771</v>
      </c>
      <c r="B1001" s="33" t="s">
        <v>333</v>
      </c>
      <c r="C1001" s="34" t="s">
        <v>333</v>
      </c>
      <c r="D1001" s="34" t="s">
        <v>97</v>
      </c>
      <c r="E1001" s="34" t="s">
        <v>177</v>
      </c>
      <c r="F1001" s="35" t="s">
        <v>167</v>
      </c>
    </row>
    <row r="1002" spans="1:6" hidden="1">
      <c r="A1002" s="32">
        <v>70124</v>
      </c>
      <c r="B1002" s="34" t="s">
        <v>14276</v>
      </c>
      <c r="C1002" s="34" t="s">
        <v>333</v>
      </c>
      <c r="D1002" s="34" t="s">
        <v>97</v>
      </c>
      <c r="E1002" s="34" t="s">
        <v>177</v>
      </c>
      <c r="F1002" s="35" t="s">
        <v>32</v>
      </c>
    </row>
    <row r="1003" spans="1:6" hidden="1">
      <c r="A1003" s="32">
        <v>70230</v>
      </c>
      <c r="B1003" s="34" t="s">
        <v>14277</v>
      </c>
      <c r="C1003" s="34" t="s">
        <v>333</v>
      </c>
      <c r="D1003" s="34" t="s">
        <v>97</v>
      </c>
      <c r="E1003" s="34" t="s">
        <v>177</v>
      </c>
      <c r="F1003" s="35" t="s">
        <v>30</v>
      </c>
    </row>
    <row r="1004" spans="1:6" hidden="1">
      <c r="A1004" s="32">
        <v>70204</v>
      </c>
      <c r="B1004" s="34" t="s">
        <v>14278</v>
      </c>
      <c r="C1004" s="34" t="s">
        <v>333</v>
      </c>
      <c r="D1004" s="34" t="s">
        <v>97</v>
      </c>
      <c r="E1004" s="34" t="s">
        <v>177</v>
      </c>
      <c r="F1004" s="35" t="s">
        <v>30</v>
      </c>
    </row>
    <row r="1005" spans="1:6" hidden="1">
      <c r="A1005" s="32">
        <v>70215</v>
      </c>
      <c r="B1005" s="34" t="s">
        <v>334</v>
      </c>
      <c r="C1005" s="34" t="s">
        <v>333</v>
      </c>
      <c r="D1005" s="34" t="s">
        <v>97</v>
      </c>
      <c r="E1005" s="34" t="s">
        <v>177</v>
      </c>
      <c r="F1005" s="35" t="s">
        <v>28</v>
      </c>
    </row>
    <row r="1006" spans="1:6" hidden="1">
      <c r="A1006" s="32">
        <v>70221</v>
      </c>
      <c r="B1006" s="34" t="s">
        <v>5283</v>
      </c>
      <c r="C1006" s="34" t="s">
        <v>333</v>
      </c>
      <c r="D1006" s="34" t="s">
        <v>97</v>
      </c>
      <c r="E1006" s="34" t="s">
        <v>177</v>
      </c>
      <c r="F1006" s="35" t="s">
        <v>28</v>
      </c>
    </row>
    <row r="1007" spans="1:6" hidden="1">
      <c r="A1007" s="32">
        <v>70233</v>
      </c>
      <c r="B1007" s="34" t="s">
        <v>14279</v>
      </c>
      <c r="C1007" s="34" t="s">
        <v>333</v>
      </c>
      <c r="D1007" s="34" t="s">
        <v>97</v>
      </c>
      <c r="E1007" s="34" t="s">
        <v>177</v>
      </c>
      <c r="F1007" s="35" t="s">
        <v>28</v>
      </c>
    </row>
    <row r="1008" spans="1:6" hidden="1">
      <c r="A1008" s="32">
        <v>70235</v>
      </c>
      <c r="B1008" s="34" t="s">
        <v>14280</v>
      </c>
      <c r="C1008" s="34" t="s">
        <v>333</v>
      </c>
      <c r="D1008" s="34" t="s">
        <v>97</v>
      </c>
      <c r="E1008" s="34" t="s">
        <v>177</v>
      </c>
      <c r="F1008" s="35" t="s">
        <v>28</v>
      </c>
    </row>
    <row r="1009" spans="1:6" hidden="1">
      <c r="A1009" s="32">
        <v>70265</v>
      </c>
      <c r="B1009" s="34" t="s">
        <v>14281</v>
      </c>
      <c r="C1009" s="34" t="s">
        <v>333</v>
      </c>
      <c r="D1009" s="34" t="s">
        <v>97</v>
      </c>
      <c r="E1009" s="34" t="s">
        <v>177</v>
      </c>
      <c r="F1009" s="35" t="s">
        <v>32</v>
      </c>
    </row>
    <row r="1010" spans="1:6" hidden="1">
      <c r="A1010" s="32">
        <v>70418</v>
      </c>
      <c r="B1010" s="34" t="s">
        <v>14282</v>
      </c>
      <c r="C1010" s="34" t="s">
        <v>333</v>
      </c>
      <c r="D1010" s="34" t="s">
        <v>97</v>
      </c>
      <c r="E1010" s="34" t="s">
        <v>177</v>
      </c>
      <c r="F1010" s="35" t="s">
        <v>28</v>
      </c>
    </row>
    <row r="1011" spans="1:6" hidden="1">
      <c r="A1011" s="32">
        <v>70429</v>
      </c>
      <c r="B1011" s="34" t="s">
        <v>14283</v>
      </c>
      <c r="C1011" s="34" t="s">
        <v>333</v>
      </c>
      <c r="D1011" s="34" t="s">
        <v>97</v>
      </c>
      <c r="E1011" s="34" t="s">
        <v>168</v>
      </c>
      <c r="F1011" s="35" t="s">
        <v>32</v>
      </c>
    </row>
    <row r="1012" spans="1:6" hidden="1">
      <c r="A1012" s="32">
        <v>70473</v>
      </c>
      <c r="B1012" s="34" t="s">
        <v>14284</v>
      </c>
      <c r="C1012" s="34" t="s">
        <v>333</v>
      </c>
      <c r="D1012" s="34" t="s">
        <v>97</v>
      </c>
      <c r="E1012" s="34" t="s">
        <v>177</v>
      </c>
      <c r="F1012" s="35" t="s">
        <v>28</v>
      </c>
    </row>
    <row r="1013" spans="1:6" hidden="1">
      <c r="A1013" s="32">
        <v>70508</v>
      </c>
      <c r="B1013" s="34" t="s">
        <v>14285</v>
      </c>
      <c r="C1013" s="34" t="s">
        <v>333</v>
      </c>
      <c r="D1013" s="34" t="s">
        <v>97</v>
      </c>
      <c r="E1013" s="34" t="s">
        <v>177</v>
      </c>
      <c r="F1013" s="35" t="s">
        <v>28</v>
      </c>
    </row>
    <row r="1014" spans="1:6" hidden="1">
      <c r="A1014" s="32">
        <v>70523</v>
      </c>
      <c r="B1014" s="34" t="s">
        <v>6027</v>
      </c>
      <c r="C1014" s="34" t="s">
        <v>333</v>
      </c>
      <c r="D1014" s="34" t="s">
        <v>97</v>
      </c>
      <c r="E1014" s="34" t="s">
        <v>177</v>
      </c>
      <c r="F1014" s="35" t="s">
        <v>28</v>
      </c>
    </row>
    <row r="1015" spans="1:6" hidden="1">
      <c r="A1015" s="32">
        <v>70670</v>
      </c>
      <c r="B1015" s="34" t="s">
        <v>14286</v>
      </c>
      <c r="C1015" s="34" t="s">
        <v>333</v>
      </c>
      <c r="D1015" s="34" t="s">
        <v>97</v>
      </c>
      <c r="E1015" s="34" t="s">
        <v>177</v>
      </c>
      <c r="F1015" s="35" t="s">
        <v>28</v>
      </c>
    </row>
    <row r="1016" spans="1:6" hidden="1">
      <c r="A1016" s="32">
        <v>70678</v>
      </c>
      <c r="B1016" s="34" t="s">
        <v>14287</v>
      </c>
      <c r="C1016" s="34" t="s">
        <v>333</v>
      </c>
      <c r="D1016" s="34" t="s">
        <v>97</v>
      </c>
      <c r="E1016" s="34" t="s">
        <v>177</v>
      </c>
      <c r="F1016" s="35" t="s">
        <v>28</v>
      </c>
    </row>
    <row r="1017" spans="1:6" hidden="1">
      <c r="A1017" s="32">
        <v>70702</v>
      </c>
      <c r="B1017" s="34" t="s">
        <v>14288</v>
      </c>
      <c r="C1017" s="34" t="s">
        <v>333</v>
      </c>
      <c r="D1017" s="34" t="s">
        <v>97</v>
      </c>
      <c r="E1017" s="34" t="s">
        <v>177</v>
      </c>
      <c r="F1017" s="35" t="s">
        <v>28</v>
      </c>
    </row>
    <row r="1018" spans="1:6" hidden="1">
      <c r="A1018" s="32">
        <v>70742</v>
      </c>
      <c r="B1018" s="34" t="s">
        <v>3015</v>
      </c>
      <c r="C1018" s="34" t="s">
        <v>333</v>
      </c>
      <c r="D1018" s="34" t="s">
        <v>97</v>
      </c>
      <c r="E1018" s="34" t="s">
        <v>177</v>
      </c>
      <c r="F1018" s="35" t="s">
        <v>28</v>
      </c>
    </row>
    <row r="1019" spans="1:6" hidden="1">
      <c r="A1019" s="32">
        <v>70708</v>
      </c>
      <c r="B1019" s="34" t="s">
        <v>2452</v>
      </c>
      <c r="C1019" s="34" t="s">
        <v>333</v>
      </c>
      <c r="D1019" s="34" t="s">
        <v>97</v>
      </c>
      <c r="E1019" s="34" t="s">
        <v>177</v>
      </c>
      <c r="F1019" s="35" t="s">
        <v>30</v>
      </c>
    </row>
    <row r="1020" spans="1:6" hidden="1">
      <c r="A1020" s="32">
        <v>70713</v>
      </c>
      <c r="B1020" s="34" t="s">
        <v>3974</v>
      </c>
      <c r="C1020" s="34" t="s">
        <v>333</v>
      </c>
      <c r="D1020" s="34" t="s">
        <v>97</v>
      </c>
      <c r="E1020" s="34" t="s">
        <v>177</v>
      </c>
      <c r="F1020" s="35" t="s">
        <v>28</v>
      </c>
    </row>
    <row r="1021" spans="1:6" hidden="1">
      <c r="A1021" s="32">
        <v>70820</v>
      </c>
      <c r="B1021" s="34" t="s">
        <v>14289</v>
      </c>
      <c r="C1021" s="34" t="s">
        <v>333</v>
      </c>
      <c r="D1021" s="34" t="s">
        <v>97</v>
      </c>
      <c r="E1021" s="34" t="s">
        <v>177</v>
      </c>
      <c r="F1021" s="35" t="s">
        <v>28</v>
      </c>
    </row>
    <row r="1022" spans="1:6" hidden="1">
      <c r="A1022" s="32">
        <v>70001</v>
      </c>
      <c r="B1022" s="34" t="s">
        <v>97</v>
      </c>
      <c r="C1022" s="34" t="s">
        <v>333</v>
      </c>
      <c r="D1022" s="34" t="s">
        <v>97</v>
      </c>
      <c r="E1022" s="34" t="s">
        <v>177</v>
      </c>
      <c r="F1022" s="35" t="s">
        <v>25</v>
      </c>
    </row>
    <row r="1023" spans="1:6" hidden="1">
      <c r="A1023" s="32">
        <v>70823</v>
      </c>
      <c r="B1023" s="34" t="s">
        <v>3390</v>
      </c>
      <c r="C1023" s="34" t="s">
        <v>333</v>
      </c>
      <c r="D1023" s="34" t="s">
        <v>97</v>
      </c>
      <c r="E1023" s="34" t="s">
        <v>177</v>
      </c>
      <c r="F1023" s="35" t="s">
        <v>28</v>
      </c>
    </row>
    <row r="1024" spans="1:6" hidden="1">
      <c r="A1024" s="32">
        <v>73678</v>
      </c>
      <c r="B1024" s="33" t="s">
        <v>13860</v>
      </c>
      <c r="C1024" s="34" t="s">
        <v>494</v>
      </c>
      <c r="D1024" s="34" t="s">
        <v>86</v>
      </c>
      <c r="E1024" s="34" t="s">
        <v>177</v>
      </c>
      <c r="F1024" s="35" t="s">
        <v>28</v>
      </c>
    </row>
    <row r="1025" spans="1:6" hidden="1">
      <c r="A1025" s="32">
        <v>73770</v>
      </c>
      <c r="B1025" s="33" t="s">
        <v>10194</v>
      </c>
      <c r="C1025" s="34" t="s">
        <v>494</v>
      </c>
      <c r="D1025" s="34" t="s">
        <v>86</v>
      </c>
      <c r="E1025" s="34" t="s">
        <v>177</v>
      </c>
      <c r="F1025" s="35" t="s">
        <v>28</v>
      </c>
    </row>
    <row r="1026" spans="1:6" hidden="1">
      <c r="A1026" s="32">
        <v>73024</v>
      </c>
      <c r="B1026" s="34" t="s">
        <v>12377</v>
      </c>
      <c r="C1026" s="34" t="s">
        <v>494</v>
      </c>
      <c r="D1026" s="34" t="s">
        <v>86</v>
      </c>
      <c r="E1026" s="34" t="s">
        <v>177</v>
      </c>
      <c r="F1026" s="35" t="s">
        <v>32</v>
      </c>
    </row>
    <row r="1027" spans="1:6" hidden="1">
      <c r="A1027" s="32">
        <v>73026</v>
      </c>
      <c r="B1027" s="34" t="s">
        <v>14290</v>
      </c>
      <c r="C1027" s="34" t="s">
        <v>494</v>
      </c>
      <c r="D1027" s="34" t="s">
        <v>86</v>
      </c>
      <c r="E1027" s="34" t="s">
        <v>177</v>
      </c>
      <c r="F1027" s="35" t="s">
        <v>28</v>
      </c>
    </row>
    <row r="1028" spans="1:6" hidden="1">
      <c r="A1028" s="32">
        <v>73030</v>
      </c>
      <c r="B1028" s="34" t="s">
        <v>14291</v>
      </c>
      <c r="C1028" s="34" t="s">
        <v>494</v>
      </c>
      <c r="D1028" s="34" t="s">
        <v>86</v>
      </c>
      <c r="E1028" s="34" t="s">
        <v>177</v>
      </c>
      <c r="F1028" s="35" t="s">
        <v>28</v>
      </c>
    </row>
    <row r="1029" spans="1:6" hidden="1">
      <c r="A1029" s="32">
        <v>73043</v>
      </c>
      <c r="B1029" s="34" t="s">
        <v>14292</v>
      </c>
      <c r="C1029" s="34" t="s">
        <v>494</v>
      </c>
      <c r="D1029" s="34" t="s">
        <v>86</v>
      </c>
      <c r="E1029" s="34" t="s">
        <v>177</v>
      </c>
      <c r="F1029" s="35" t="s">
        <v>28</v>
      </c>
    </row>
    <row r="1030" spans="1:6" hidden="1">
      <c r="A1030" s="32">
        <v>73055</v>
      </c>
      <c r="B1030" s="34" t="s">
        <v>14293</v>
      </c>
      <c r="C1030" s="34" t="s">
        <v>494</v>
      </c>
      <c r="D1030" s="34" t="s">
        <v>86</v>
      </c>
      <c r="E1030" s="34" t="s">
        <v>177</v>
      </c>
      <c r="F1030" s="35" t="s">
        <v>28</v>
      </c>
    </row>
    <row r="1031" spans="1:6" hidden="1">
      <c r="A1031" s="32">
        <v>73067</v>
      </c>
      <c r="B1031" s="34" t="s">
        <v>12118</v>
      </c>
      <c r="C1031" s="34" t="s">
        <v>494</v>
      </c>
      <c r="D1031" s="34" t="s">
        <v>86</v>
      </c>
      <c r="E1031" s="34" t="s">
        <v>177</v>
      </c>
      <c r="F1031" s="35" t="s">
        <v>30</v>
      </c>
    </row>
    <row r="1032" spans="1:6" hidden="1">
      <c r="A1032" s="32">
        <v>73124</v>
      </c>
      <c r="B1032" s="34" t="s">
        <v>7504</v>
      </c>
      <c r="C1032" s="34" t="s">
        <v>494</v>
      </c>
      <c r="D1032" s="34" t="s">
        <v>86</v>
      </c>
      <c r="E1032" s="34" t="s">
        <v>177</v>
      </c>
      <c r="F1032" s="35" t="s">
        <v>28</v>
      </c>
    </row>
    <row r="1033" spans="1:6" hidden="1">
      <c r="A1033" s="32">
        <v>73148</v>
      </c>
      <c r="B1033" s="34" t="s">
        <v>2078</v>
      </c>
      <c r="C1033" s="34" t="s">
        <v>494</v>
      </c>
      <c r="D1033" s="34" t="s">
        <v>68</v>
      </c>
      <c r="E1033" s="34" t="s">
        <v>177</v>
      </c>
      <c r="F1033" s="35" t="s">
        <v>28</v>
      </c>
    </row>
    <row r="1034" spans="1:6" hidden="1">
      <c r="A1034" s="32">
        <v>73152</v>
      </c>
      <c r="B1034" s="34" t="s">
        <v>14294</v>
      </c>
      <c r="C1034" s="34" t="s">
        <v>494</v>
      </c>
      <c r="D1034" s="34" t="s">
        <v>86</v>
      </c>
      <c r="E1034" s="34" t="s">
        <v>177</v>
      </c>
      <c r="F1034" s="35" t="s">
        <v>30</v>
      </c>
    </row>
    <row r="1035" spans="1:6" hidden="1">
      <c r="A1035" s="32">
        <v>73168</v>
      </c>
      <c r="B1035" s="34" t="s">
        <v>5047</v>
      </c>
      <c r="C1035" s="34" t="s">
        <v>494</v>
      </c>
      <c r="D1035" s="34" t="s">
        <v>86</v>
      </c>
      <c r="E1035" s="34" t="s">
        <v>177</v>
      </c>
      <c r="F1035" s="35" t="s">
        <v>30</v>
      </c>
    </row>
    <row r="1036" spans="1:6" hidden="1">
      <c r="A1036" s="32">
        <v>73200</v>
      </c>
      <c r="B1036" s="34" t="s">
        <v>14295</v>
      </c>
      <c r="C1036" s="34" t="s">
        <v>494</v>
      </c>
      <c r="D1036" s="34" t="s">
        <v>86</v>
      </c>
      <c r="E1036" s="34" t="s">
        <v>177</v>
      </c>
      <c r="F1036" s="35" t="s">
        <v>28</v>
      </c>
    </row>
    <row r="1037" spans="1:6" hidden="1">
      <c r="A1037" s="32">
        <v>73217</v>
      </c>
      <c r="B1037" s="34" t="s">
        <v>11316</v>
      </c>
      <c r="C1037" s="34" t="s">
        <v>494</v>
      </c>
      <c r="D1037" s="34" t="s">
        <v>86</v>
      </c>
      <c r="E1037" s="34" t="s">
        <v>177</v>
      </c>
      <c r="F1037" s="35" t="s">
        <v>30</v>
      </c>
    </row>
    <row r="1038" spans="1:6" hidden="1">
      <c r="A1038" s="32">
        <v>73226</v>
      </c>
      <c r="B1038" s="34" t="s">
        <v>14296</v>
      </c>
      <c r="C1038" s="34" t="s">
        <v>494</v>
      </c>
      <c r="D1038" s="34" t="s">
        <v>86</v>
      </c>
      <c r="E1038" s="34" t="s">
        <v>177</v>
      </c>
      <c r="F1038" s="35" t="s">
        <v>28</v>
      </c>
    </row>
    <row r="1039" spans="1:6" hidden="1">
      <c r="A1039" s="32">
        <v>73236</v>
      </c>
      <c r="B1039" s="34" t="s">
        <v>14297</v>
      </c>
      <c r="C1039" s="34" t="s">
        <v>494</v>
      </c>
      <c r="D1039" s="34" t="s">
        <v>86</v>
      </c>
      <c r="E1039" s="34" t="s">
        <v>177</v>
      </c>
      <c r="F1039" s="35" t="s">
        <v>32</v>
      </c>
    </row>
    <row r="1040" spans="1:6" hidden="1">
      <c r="A1040" s="32">
        <v>73268</v>
      </c>
      <c r="B1040" s="34" t="s">
        <v>2346</v>
      </c>
      <c r="C1040" s="34" t="s">
        <v>494</v>
      </c>
      <c r="D1040" s="34" t="s">
        <v>86</v>
      </c>
      <c r="E1040" s="34" t="s">
        <v>177</v>
      </c>
      <c r="F1040" s="35" t="s">
        <v>28</v>
      </c>
    </row>
    <row r="1041" spans="1:6" hidden="1">
      <c r="A1041" s="32">
        <v>73270</v>
      </c>
      <c r="B1041" s="34" t="s">
        <v>14298</v>
      </c>
      <c r="C1041" s="34" t="s">
        <v>494</v>
      </c>
      <c r="D1041" s="34" t="s">
        <v>86</v>
      </c>
      <c r="E1041" s="34" t="s">
        <v>177</v>
      </c>
      <c r="F1041" s="35" t="s">
        <v>30</v>
      </c>
    </row>
    <row r="1042" spans="1:6" hidden="1">
      <c r="A1042" s="32">
        <v>73275</v>
      </c>
      <c r="B1042" s="34" t="s">
        <v>8783</v>
      </c>
      <c r="C1042" s="34" t="s">
        <v>494</v>
      </c>
      <c r="D1042" s="34" t="s">
        <v>86</v>
      </c>
      <c r="E1042" s="34" t="s">
        <v>177</v>
      </c>
      <c r="F1042" s="35" t="s">
        <v>28</v>
      </c>
    </row>
    <row r="1043" spans="1:6" hidden="1">
      <c r="A1043" s="32">
        <v>73283</v>
      </c>
      <c r="B1043" s="34" t="s">
        <v>2961</v>
      </c>
      <c r="C1043" s="34" t="s">
        <v>494</v>
      </c>
      <c r="D1043" s="34" t="s">
        <v>86</v>
      </c>
      <c r="E1043" s="34" t="s">
        <v>177</v>
      </c>
      <c r="F1043" s="35" t="s">
        <v>30</v>
      </c>
    </row>
    <row r="1044" spans="1:6" hidden="1">
      <c r="A1044" s="32">
        <v>73319</v>
      </c>
      <c r="B1044" s="34" t="s">
        <v>5646</v>
      </c>
      <c r="C1044" s="34" t="s">
        <v>494</v>
      </c>
      <c r="D1044" s="34" t="s">
        <v>86</v>
      </c>
      <c r="E1044" s="34" t="s">
        <v>177</v>
      </c>
      <c r="F1044" s="35" t="s">
        <v>28</v>
      </c>
    </row>
    <row r="1045" spans="1:6" hidden="1">
      <c r="A1045" s="32">
        <v>73347</v>
      </c>
      <c r="B1045" s="34" t="s">
        <v>14299</v>
      </c>
      <c r="C1045" s="34" t="s">
        <v>494</v>
      </c>
      <c r="D1045" s="34" t="s">
        <v>87</v>
      </c>
      <c r="E1045" s="34" t="s">
        <v>177</v>
      </c>
      <c r="F1045" s="35" t="s">
        <v>30</v>
      </c>
    </row>
    <row r="1046" spans="1:6" hidden="1">
      <c r="A1046" s="32">
        <v>73349</v>
      </c>
      <c r="B1046" s="34" t="s">
        <v>4037</v>
      </c>
      <c r="C1046" s="34" t="s">
        <v>494</v>
      </c>
      <c r="D1046" s="34" t="s">
        <v>86</v>
      </c>
      <c r="E1046" s="34" t="s">
        <v>177</v>
      </c>
      <c r="F1046" s="35" t="s">
        <v>30</v>
      </c>
    </row>
    <row r="1047" spans="1:6" hidden="1">
      <c r="A1047" s="32">
        <v>73001</v>
      </c>
      <c r="B1047" s="34" t="s">
        <v>86</v>
      </c>
      <c r="C1047" s="34" t="s">
        <v>494</v>
      </c>
      <c r="D1047" s="34" t="s">
        <v>86</v>
      </c>
      <c r="E1047" s="34" t="s">
        <v>177</v>
      </c>
      <c r="F1047" s="35" t="s">
        <v>25</v>
      </c>
    </row>
    <row r="1048" spans="1:6" hidden="1">
      <c r="A1048" s="32">
        <v>73352</v>
      </c>
      <c r="B1048" s="34" t="s">
        <v>14300</v>
      </c>
      <c r="C1048" s="34" t="s">
        <v>494</v>
      </c>
      <c r="D1048" s="34" t="s">
        <v>86</v>
      </c>
      <c r="E1048" s="34" t="s">
        <v>177</v>
      </c>
      <c r="F1048" s="35" t="s">
        <v>30</v>
      </c>
    </row>
    <row r="1049" spans="1:6" hidden="1">
      <c r="A1049" s="32">
        <v>73408</v>
      </c>
      <c r="B1049" s="34" t="s">
        <v>14301</v>
      </c>
      <c r="C1049" s="34" t="s">
        <v>494</v>
      </c>
      <c r="D1049" s="34" t="s">
        <v>86</v>
      </c>
      <c r="E1049" s="34" t="s">
        <v>177</v>
      </c>
      <c r="F1049" s="35" t="s">
        <v>28</v>
      </c>
    </row>
    <row r="1050" spans="1:6" hidden="1">
      <c r="A1050" s="32">
        <v>73411</v>
      </c>
      <c r="B1050" s="34" t="s">
        <v>630</v>
      </c>
      <c r="C1050" s="34" t="s">
        <v>494</v>
      </c>
      <c r="D1050" s="34" t="s">
        <v>86</v>
      </c>
      <c r="E1050" s="34" t="s">
        <v>177</v>
      </c>
      <c r="F1050" s="35" t="s">
        <v>30</v>
      </c>
    </row>
    <row r="1051" spans="1:6" hidden="1">
      <c r="A1051" s="32">
        <v>73443</v>
      </c>
      <c r="B1051" s="34" t="s">
        <v>4767</v>
      </c>
      <c r="C1051" s="34" t="s">
        <v>494</v>
      </c>
      <c r="D1051" s="34" t="s">
        <v>86</v>
      </c>
      <c r="E1051" s="34" t="s">
        <v>177</v>
      </c>
      <c r="F1051" s="35" t="s">
        <v>30</v>
      </c>
    </row>
    <row r="1052" spans="1:6" hidden="1">
      <c r="A1052" s="32">
        <v>73449</v>
      </c>
      <c r="B1052" s="34" t="s">
        <v>5998</v>
      </c>
      <c r="C1052" s="34" t="s">
        <v>494</v>
      </c>
      <c r="D1052" s="34" t="s">
        <v>68</v>
      </c>
      <c r="E1052" s="34" t="s">
        <v>177</v>
      </c>
      <c r="F1052" s="35" t="s">
        <v>28</v>
      </c>
    </row>
    <row r="1053" spans="1:6" hidden="1">
      <c r="A1053" s="32">
        <v>73461</v>
      </c>
      <c r="B1053" s="34" t="s">
        <v>14302</v>
      </c>
      <c r="C1053" s="34" t="s">
        <v>494</v>
      </c>
      <c r="D1053" s="34" t="s">
        <v>86</v>
      </c>
      <c r="E1053" s="34" t="s">
        <v>177</v>
      </c>
      <c r="F1053" s="35" t="s">
        <v>32</v>
      </c>
    </row>
    <row r="1054" spans="1:6" hidden="1">
      <c r="A1054" s="32">
        <v>73483</v>
      </c>
      <c r="B1054" s="34" t="s">
        <v>14303</v>
      </c>
      <c r="C1054" s="34" t="s">
        <v>494</v>
      </c>
      <c r="D1054" s="34" t="s">
        <v>92</v>
      </c>
      <c r="E1054" s="34" t="s">
        <v>177</v>
      </c>
      <c r="F1054" s="35" t="s">
        <v>28</v>
      </c>
    </row>
    <row r="1055" spans="1:6" hidden="1">
      <c r="A1055" s="32">
        <v>73504</v>
      </c>
      <c r="B1055" s="34" t="s">
        <v>8631</v>
      </c>
      <c r="C1055" s="34" t="s">
        <v>494</v>
      </c>
      <c r="D1055" s="34" t="s">
        <v>86</v>
      </c>
      <c r="E1055" s="34" t="s">
        <v>177</v>
      </c>
      <c r="F1055" s="35" t="s">
        <v>30</v>
      </c>
    </row>
    <row r="1056" spans="1:6" hidden="1">
      <c r="A1056" s="32">
        <v>73520</v>
      </c>
      <c r="B1056" s="34" t="s">
        <v>14304</v>
      </c>
      <c r="C1056" s="34" t="s">
        <v>494</v>
      </c>
      <c r="D1056" s="34" t="s">
        <v>86</v>
      </c>
      <c r="E1056" s="34" t="s">
        <v>177</v>
      </c>
      <c r="F1056" s="35" t="s">
        <v>30</v>
      </c>
    </row>
    <row r="1057" spans="1:6" hidden="1">
      <c r="A1057" s="32">
        <v>73547</v>
      </c>
      <c r="B1057" s="34" t="s">
        <v>14305</v>
      </c>
      <c r="C1057" s="34" t="s">
        <v>494</v>
      </c>
      <c r="D1057" s="34" t="s">
        <v>86</v>
      </c>
      <c r="E1057" s="34" t="s">
        <v>177</v>
      </c>
      <c r="F1057" s="35" t="s">
        <v>28</v>
      </c>
    </row>
    <row r="1058" spans="1:6" hidden="1">
      <c r="A1058" s="32">
        <v>73555</v>
      </c>
      <c r="B1058" s="34" t="s">
        <v>12071</v>
      </c>
      <c r="C1058" s="34" t="s">
        <v>494</v>
      </c>
      <c r="D1058" s="34" t="s">
        <v>86</v>
      </c>
      <c r="E1058" s="34" t="s">
        <v>177</v>
      </c>
      <c r="F1058" s="35" t="s">
        <v>32</v>
      </c>
    </row>
    <row r="1059" spans="1:6" hidden="1">
      <c r="A1059" s="32">
        <v>73563</v>
      </c>
      <c r="B1059" s="34" t="s">
        <v>7260</v>
      </c>
      <c r="C1059" s="34" t="s">
        <v>494</v>
      </c>
      <c r="D1059" s="34" t="s">
        <v>86</v>
      </c>
      <c r="E1059" s="34" t="s">
        <v>177</v>
      </c>
      <c r="F1059" s="35" t="s">
        <v>30</v>
      </c>
    </row>
    <row r="1060" spans="1:6" hidden="1">
      <c r="A1060" s="32">
        <v>73585</v>
      </c>
      <c r="B1060" s="34" t="s">
        <v>2890</v>
      </c>
      <c r="C1060" s="34" t="s">
        <v>494</v>
      </c>
      <c r="D1060" s="34" t="s">
        <v>86</v>
      </c>
      <c r="E1060" s="34" t="s">
        <v>177</v>
      </c>
      <c r="F1060" s="35" t="s">
        <v>28</v>
      </c>
    </row>
    <row r="1061" spans="1:6" hidden="1">
      <c r="A1061" s="32">
        <v>73616</v>
      </c>
      <c r="B1061" s="34" t="s">
        <v>6941</v>
      </c>
      <c r="C1061" s="34" t="s">
        <v>494</v>
      </c>
      <c r="D1061" s="34" t="s">
        <v>86</v>
      </c>
      <c r="E1061" s="34" t="s">
        <v>177</v>
      </c>
      <c r="F1061" s="35" t="s">
        <v>32</v>
      </c>
    </row>
    <row r="1062" spans="1:6" hidden="1">
      <c r="A1062" s="32">
        <v>73622</v>
      </c>
      <c r="B1062" s="34" t="s">
        <v>14306</v>
      </c>
      <c r="C1062" s="34" t="s">
        <v>494</v>
      </c>
      <c r="D1062" s="34" t="s">
        <v>86</v>
      </c>
      <c r="E1062" s="34" t="s">
        <v>177</v>
      </c>
      <c r="F1062" s="35" t="s">
        <v>32</v>
      </c>
    </row>
    <row r="1063" spans="1:6" hidden="1">
      <c r="A1063" s="32">
        <v>73624</v>
      </c>
      <c r="B1063" s="34" t="s">
        <v>11328</v>
      </c>
      <c r="C1063" s="34" t="s">
        <v>494</v>
      </c>
      <c r="D1063" s="34" t="s">
        <v>86</v>
      </c>
      <c r="E1063" s="34" t="s">
        <v>177</v>
      </c>
      <c r="F1063" s="35" t="s">
        <v>30</v>
      </c>
    </row>
    <row r="1064" spans="1:6" hidden="1">
      <c r="A1064" s="32">
        <v>73671</v>
      </c>
      <c r="B1064" s="34" t="s">
        <v>2248</v>
      </c>
      <c r="C1064" s="34" t="s">
        <v>494</v>
      </c>
      <c r="D1064" s="34" t="s">
        <v>86</v>
      </c>
      <c r="E1064" s="34" t="s">
        <v>177</v>
      </c>
      <c r="F1064" s="35" t="s">
        <v>28</v>
      </c>
    </row>
    <row r="1065" spans="1:6" hidden="1">
      <c r="A1065" s="32">
        <v>73675</v>
      </c>
      <c r="B1065" s="34" t="s">
        <v>8490</v>
      </c>
      <c r="C1065" s="34" t="s">
        <v>494</v>
      </c>
      <c r="D1065" s="34" t="s">
        <v>86</v>
      </c>
      <c r="E1065" s="34" t="s">
        <v>177</v>
      </c>
      <c r="F1065" s="35" t="s">
        <v>32</v>
      </c>
    </row>
    <row r="1066" spans="1:6" hidden="1">
      <c r="A1066" s="32">
        <v>73686</v>
      </c>
      <c r="B1066" s="34" t="s">
        <v>14307</v>
      </c>
      <c r="C1066" s="34" t="s">
        <v>494</v>
      </c>
      <c r="D1066" s="34" t="s">
        <v>86</v>
      </c>
      <c r="E1066" s="34" t="s">
        <v>177</v>
      </c>
      <c r="F1066" s="35" t="s">
        <v>30</v>
      </c>
    </row>
    <row r="1067" spans="1:6" hidden="1">
      <c r="A1067" s="32">
        <v>73854</v>
      </c>
      <c r="B1067" s="34" t="s">
        <v>14308</v>
      </c>
      <c r="C1067" s="34" t="s">
        <v>494</v>
      </c>
      <c r="D1067" s="34" t="s">
        <v>86</v>
      </c>
      <c r="E1067" s="34" t="s">
        <v>177</v>
      </c>
      <c r="F1067" s="35" t="s">
        <v>28</v>
      </c>
    </row>
    <row r="1068" spans="1:6" hidden="1">
      <c r="A1068" s="32">
        <v>73861</v>
      </c>
      <c r="B1068" s="34" t="s">
        <v>14309</v>
      </c>
      <c r="C1068" s="34" t="s">
        <v>494</v>
      </c>
      <c r="D1068" s="34" t="s">
        <v>86</v>
      </c>
      <c r="E1068" s="34" t="s">
        <v>177</v>
      </c>
      <c r="F1068" s="35" t="s">
        <v>28</v>
      </c>
    </row>
    <row r="1069" spans="1:6" hidden="1">
      <c r="A1069" s="32">
        <v>73870</v>
      </c>
      <c r="B1069" s="34" t="s">
        <v>14310</v>
      </c>
      <c r="C1069" s="34" t="s">
        <v>494</v>
      </c>
      <c r="D1069" s="34" t="s">
        <v>86</v>
      </c>
      <c r="E1069" s="34" t="s">
        <v>177</v>
      </c>
      <c r="F1069" s="35" t="s">
        <v>30</v>
      </c>
    </row>
    <row r="1070" spans="1:6" hidden="1">
      <c r="A1070" s="32">
        <v>73873</v>
      </c>
      <c r="B1070" s="34" t="s">
        <v>14311</v>
      </c>
      <c r="C1070" s="34" t="s">
        <v>494</v>
      </c>
      <c r="D1070" s="34" t="s">
        <v>86</v>
      </c>
      <c r="E1070" s="34" t="s">
        <v>177</v>
      </c>
      <c r="F1070" s="35" t="s">
        <v>30</v>
      </c>
    </row>
    <row r="1071" spans="1:6" hidden="1">
      <c r="A1071" s="32">
        <v>76054</v>
      </c>
      <c r="B1071" s="33" t="s">
        <v>13677</v>
      </c>
      <c r="C1071" s="34" t="s">
        <v>232</v>
      </c>
      <c r="D1071" s="34" t="s">
        <v>94</v>
      </c>
      <c r="E1071" s="34" t="s">
        <v>177</v>
      </c>
      <c r="F1071" s="35" t="s">
        <v>30</v>
      </c>
    </row>
    <row r="1072" spans="1:6" hidden="1">
      <c r="A1072" s="32">
        <v>76100</v>
      </c>
      <c r="B1072" s="36" t="s">
        <v>685</v>
      </c>
      <c r="C1072" s="34" t="s">
        <v>232</v>
      </c>
      <c r="D1072" s="34" t="s">
        <v>94</v>
      </c>
      <c r="E1072" s="34" t="s">
        <v>177</v>
      </c>
      <c r="F1072" s="35" t="s">
        <v>28</v>
      </c>
    </row>
    <row r="1073" spans="1:6" hidden="1">
      <c r="A1073" s="32">
        <v>76130</v>
      </c>
      <c r="B1073" s="33" t="s">
        <v>3088</v>
      </c>
      <c r="C1073" s="34" t="s">
        <v>232</v>
      </c>
      <c r="D1073" s="34" t="s">
        <v>76</v>
      </c>
      <c r="E1073" s="34" t="s">
        <v>177</v>
      </c>
      <c r="F1073" s="35" t="s">
        <v>28</v>
      </c>
    </row>
    <row r="1074" spans="1:6" hidden="1">
      <c r="A1074" s="32">
        <v>76400</v>
      </c>
      <c r="B1074" s="33" t="s">
        <v>289</v>
      </c>
      <c r="C1074" s="34" t="s">
        <v>232</v>
      </c>
      <c r="D1074" s="34" t="s">
        <v>94</v>
      </c>
      <c r="E1074" s="34" t="s">
        <v>177</v>
      </c>
      <c r="F1074" s="35" t="s">
        <v>28</v>
      </c>
    </row>
    <row r="1075" spans="1:6" hidden="1">
      <c r="A1075" s="32">
        <v>76403</v>
      </c>
      <c r="B1075" s="33" t="s">
        <v>13846</v>
      </c>
      <c r="C1075" s="34" t="s">
        <v>232</v>
      </c>
      <c r="D1075" s="34" t="s">
        <v>94</v>
      </c>
      <c r="E1075" s="34" t="s">
        <v>177</v>
      </c>
      <c r="F1075" s="35" t="s">
        <v>28</v>
      </c>
    </row>
    <row r="1076" spans="1:6" hidden="1">
      <c r="A1076" s="32">
        <v>76606</v>
      </c>
      <c r="B1076" s="33" t="s">
        <v>6626</v>
      </c>
      <c r="C1076" s="34" t="s">
        <v>232</v>
      </c>
      <c r="D1076" s="34" t="s">
        <v>76</v>
      </c>
      <c r="E1076" s="34" t="s">
        <v>177</v>
      </c>
      <c r="F1076" s="35" t="s">
        <v>28</v>
      </c>
    </row>
    <row r="1077" spans="1:6" hidden="1">
      <c r="A1077" s="32">
        <v>76670</v>
      </c>
      <c r="B1077" s="33" t="s">
        <v>3832</v>
      </c>
      <c r="C1077" s="34" t="s">
        <v>232</v>
      </c>
      <c r="D1077" s="34" t="s">
        <v>76</v>
      </c>
      <c r="E1077" s="34" t="s">
        <v>177</v>
      </c>
      <c r="F1077" s="35" t="s">
        <v>28</v>
      </c>
    </row>
    <row r="1078" spans="1:6" hidden="1">
      <c r="A1078" s="32">
        <v>76020</v>
      </c>
      <c r="B1078" s="34" t="s">
        <v>14312</v>
      </c>
      <c r="C1078" s="34" t="s">
        <v>232</v>
      </c>
      <c r="D1078" s="34" t="s">
        <v>94</v>
      </c>
      <c r="E1078" s="34" t="s">
        <v>177</v>
      </c>
      <c r="F1078" s="35" t="s">
        <v>28</v>
      </c>
    </row>
    <row r="1079" spans="1:6" hidden="1">
      <c r="A1079" s="32">
        <v>76036</v>
      </c>
      <c r="B1079" s="34" t="s">
        <v>14313</v>
      </c>
      <c r="C1079" s="34" t="s">
        <v>232</v>
      </c>
      <c r="D1079" s="34" t="s">
        <v>76</v>
      </c>
      <c r="E1079" s="34" t="s">
        <v>177</v>
      </c>
      <c r="F1079" s="35" t="s">
        <v>28</v>
      </c>
    </row>
    <row r="1080" spans="1:6" hidden="1">
      <c r="A1080" s="32">
        <v>76041</v>
      </c>
      <c r="B1080" s="34" t="s">
        <v>14314</v>
      </c>
      <c r="C1080" s="34" t="s">
        <v>232</v>
      </c>
      <c r="D1080" s="34" t="s">
        <v>94</v>
      </c>
      <c r="E1080" s="34" t="s">
        <v>177</v>
      </c>
      <c r="F1080" s="35" t="s">
        <v>28</v>
      </c>
    </row>
    <row r="1081" spans="1:6" hidden="1">
      <c r="A1081" s="32">
        <v>76109</v>
      </c>
      <c r="B1081" s="34" t="s">
        <v>762</v>
      </c>
      <c r="C1081" s="34" t="s">
        <v>232</v>
      </c>
      <c r="D1081" s="34" t="s">
        <v>76</v>
      </c>
      <c r="E1081" s="34" t="s">
        <v>177</v>
      </c>
      <c r="F1081" s="35" t="s">
        <v>30</v>
      </c>
    </row>
    <row r="1082" spans="1:6" hidden="1">
      <c r="A1082" s="32">
        <v>76113</v>
      </c>
      <c r="B1082" s="34" t="s">
        <v>3194</v>
      </c>
      <c r="C1082" s="34" t="s">
        <v>232</v>
      </c>
      <c r="D1082" s="34" t="s">
        <v>76</v>
      </c>
      <c r="E1082" s="34" t="s">
        <v>177</v>
      </c>
      <c r="F1082" s="35" t="s">
        <v>28</v>
      </c>
    </row>
    <row r="1083" spans="1:6" hidden="1">
      <c r="A1083" s="32">
        <v>76122</v>
      </c>
      <c r="B1083" s="34" t="s">
        <v>14315</v>
      </c>
      <c r="C1083" s="34" t="s">
        <v>232</v>
      </c>
      <c r="D1083" s="34" t="s">
        <v>94</v>
      </c>
      <c r="E1083" s="34" t="s">
        <v>177</v>
      </c>
      <c r="F1083" s="35" t="s">
        <v>28</v>
      </c>
    </row>
    <row r="1084" spans="1:6" hidden="1">
      <c r="A1084" s="32">
        <v>76001</v>
      </c>
      <c r="B1084" s="34" t="s">
        <v>76</v>
      </c>
      <c r="C1084" s="34" t="s">
        <v>232</v>
      </c>
      <c r="D1084" s="34" t="s">
        <v>76</v>
      </c>
      <c r="E1084" s="34" t="s">
        <v>177</v>
      </c>
      <c r="F1084" s="35" t="s">
        <v>25</v>
      </c>
    </row>
    <row r="1085" spans="1:6" hidden="1">
      <c r="A1085" s="32">
        <v>76126</v>
      </c>
      <c r="B1085" s="34" t="s">
        <v>6925</v>
      </c>
      <c r="C1085" s="34" t="s">
        <v>232</v>
      </c>
      <c r="D1085" s="34" t="s">
        <v>76</v>
      </c>
      <c r="E1085" s="34" t="s">
        <v>177</v>
      </c>
      <c r="F1085" s="35" t="s">
        <v>28</v>
      </c>
    </row>
    <row r="1086" spans="1:6" hidden="1">
      <c r="A1086" s="32">
        <v>76147</v>
      </c>
      <c r="B1086" s="34" t="s">
        <v>1202</v>
      </c>
      <c r="C1086" s="34" t="s">
        <v>232</v>
      </c>
      <c r="D1086" s="34" t="s">
        <v>94</v>
      </c>
      <c r="E1086" s="34" t="s">
        <v>177</v>
      </c>
      <c r="F1086" s="35" t="s">
        <v>25</v>
      </c>
    </row>
    <row r="1087" spans="1:6" hidden="1">
      <c r="A1087" s="32">
        <v>76233</v>
      </c>
      <c r="B1087" s="34" t="s">
        <v>14316</v>
      </c>
      <c r="C1087" s="34" t="s">
        <v>232</v>
      </c>
      <c r="D1087" s="34" t="s">
        <v>76</v>
      </c>
      <c r="E1087" s="34" t="s">
        <v>177</v>
      </c>
      <c r="F1087" s="35" t="s">
        <v>28</v>
      </c>
    </row>
    <row r="1088" spans="1:6" hidden="1">
      <c r="A1088" s="32">
        <v>76243</v>
      </c>
      <c r="B1088" s="34" t="s">
        <v>14317</v>
      </c>
      <c r="C1088" s="34" t="s">
        <v>232</v>
      </c>
      <c r="D1088" s="34" t="s">
        <v>94</v>
      </c>
      <c r="E1088" s="34" t="s">
        <v>177</v>
      </c>
      <c r="F1088" s="35" t="s">
        <v>30</v>
      </c>
    </row>
    <row r="1089" spans="1:6" hidden="1">
      <c r="A1089" s="32">
        <v>76246</v>
      </c>
      <c r="B1089" s="34" t="s">
        <v>14318</v>
      </c>
      <c r="C1089" s="34" t="s">
        <v>232</v>
      </c>
      <c r="D1089" s="34" t="s">
        <v>94</v>
      </c>
      <c r="E1089" s="34" t="s">
        <v>177</v>
      </c>
      <c r="F1089" s="35" t="s">
        <v>30</v>
      </c>
    </row>
    <row r="1090" spans="1:6" hidden="1">
      <c r="A1090" s="32">
        <v>76248</v>
      </c>
      <c r="B1090" s="34" t="s">
        <v>1995</v>
      </c>
      <c r="C1090" s="34" t="s">
        <v>232</v>
      </c>
      <c r="D1090" s="34" t="s">
        <v>76</v>
      </c>
      <c r="E1090" s="34" t="s">
        <v>177</v>
      </c>
      <c r="F1090" s="35" t="s">
        <v>28</v>
      </c>
    </row>
    <row r="1091" spans="1:6" hidden="1">
      <c r="A1091" s="32">
        <v>76250</v>
      </c>
      <c r="B1091" s="34" t="s">
        <v>5659</v>
      </c>
      <c r="C1091" s="34" t="s">
        <v>232</v>
      </c>
      <c r="D1091" s="34" t="s">
        <v>94</v>
      </c>
      <c r="E1091" s="34" t="s">
        <v>177</v>
      </c>
      <c r="F1091" s="35" t="s">
        <v>28</v>
      </c>
    </row>
    <row r="1092" spans="1:6" hidden="1">
      <c r="A1092" s="32">
        <v>76275</v>
      </c>
      <c r="B1092" s="34" t="s">
        <v>4135</v>
      </c>
      <c r="C1092" s="34" t="s">
        <v>232</v>
      </c>
      <c r="D1092" s="34" t="s">
        <v>76</v>
      </c>
      <c r="E1092" s="34" t="s">
        <v>177</v>
      </c>
      <c r="F1092" s="35" t="s">
        <v>28</v>
      </c>
    </row>
    <row r="1093" spans="1:6" hidden="1">
      <c r="A1093" s="32">
        <v>76306</v>
      </c>
      <c r="B1093" s="34" t="s">
        <v>1680</v>
      </c>
      <c r="C1093" s="34" t="s">
        <v>232</v>
      </c>
      <c r="D1093" s="34" t="s">
        <v>76</v>
      </c>
      <c r="E1093" s="34" t="s">
        <v>177</v>
      </c>
      <c r="F1093" s="35" t="s">
        <v>28</v>
      </c>
    </row>
    <row r="1094" spans="1:6" hidden="1">
      <c r="A1094" s="32">
        <v>76318</v>
      </c>
      <c r="B1094" s="34" t="s">
        <v>8162</v>
      </c>
      <c r="C1094" s="34" t="s">
        <v>232</v>
      </c>
      <c r="D1094" s="34" t="s">
        <v>76</v>
      </c>
      <c r="E1094" s="34" t="s">
        <v>177</v>
      </c>
      <c r="F1094" s="35" t="s">
        <v>28</v>
      </c>
    </row>
    <row r="1095" spans="1:6" hidden="1">
      <c r="A1095" s="32">
        <v>76111</v>
      </c>
      <c r="B1095" s="34" t="s">
        <v>2758</v>
      </c>
      <c r="C1095" s="34" t="s">
        <v>232</v>
      </c>
      <c r="D1095" s="34" t="s">
        <v>76</v>
      </c>
      <c r="E1095" s="34" t="s">
        <v>177</v>
      </c>
      <c r="F1095" s="35" t="s">
        <v>28</v>
      </c>
    </row>
    <row r="1096" spans="1:6" hidden="1">
      <c r="A1096" s="32">
        <v>76364</v>
      </c>
      <c r="B1096" s="34" t="s">
        <v>767</v>
      </c>
      <c r="C1096" s="34" t="s">
        <v>232</v>
      </c>
      <c r="D1096" s="34" t="s">
        <v>76</v>
      </c>
      <c r="E1096" s="34" t="s">
        <v>177</v>
      </c>
      <c r="F1096" s="35" t="s">
        <v>28</v>
      </c>
    </row>
    <row r="1097" spans="1:6" hidden="1">
      <c r="A1097" s="32">
        <v>76377</v>
      </c>
      <c r="B1097" s="34" t="s">
        <v>2555</v>
      </c>
      <c r="C1097" s="34" t="s">
        <v>232</v>
      </c>
      <c r="D1097" s="34" t="s">
        <v>76</v>
      </c>
      <c r="E1097" s="34" t="s">
        <v>177</v>
      </c>
      <c r="F1097" s="35" t="s">
        <v>28</v>
      </c>
    </row>
    <row r="1098" spans="1:6" hidden="1">
      <c r="A1098" s="32">
        <v>76497</v>
      </c>
      <c r="B1098" s="34" t="s">
        <v>14319</v>
      </c>
      <c r="C1098" s="34" t="s">
        <v>232</v>
      </c>
      <c r="D1098" s="34" t="s">
        <v>94</v>
      </c>
      <c r="E1098" s="34" t="s">
        <v>177</v>
      </c>
      <c r="F1098" s="35" t="s">
        <v>28</v>
      </c>
    </row>
    <row r="1099" spans="1:6" hidden="1">
      <c r="A1099" s="32">
        <v>76520</v>
      </c>
      <c r="B1099" s="34" t="s">
        <v>1207</v>
      </c>
      <c r="C1099" s="34" t="s">
        <v>232</v>
      </c>
      <c r="D1099" s="34" t="s">
        <v>76</v>
      </c>
      <c r="E1099" s="34" t="s">
        <v>177</v>
      </c>
      <c r="F1099" s="35" t="s">
        <v>25</v>
      </c>
    </row>
    <row r="1100" spans="1:6" hidden="1">
      <c r="A1100" s="32">
        <v>76563</v>
      </c>
      <c r="B1100" s="34" t="s">
        <v>3002</v>
      </c>
      <c r="C1100" s="34" t="s">
        <v>232</v>
      </c>
      <c r="D1100" s="34" t="s">
        <v>76</v>
      </c>
      <c r="E1100" s="34" t="s">
        <v>177</v>
      </c>
      <c r="F1100" s="35" t="s">
        <v>28</v>
      </c>
    </row>
    <row r="1101" spans="1:6" hidden="1">
      <c r="A1101" s="32">
        <v>76616</v>
      </c>
      <c r="B1101" s="34" t="s">
        <v>2637</v>
      </c>
      <c r="C1101" s="34" t="s">
        <v>232</v>
      </c>
      <c r="D1101" s="34" t="s">
        <v>76</v>
      </c>
      <c r="E1101" s="34" t="s">
        <v>177</v>
      </c>
      <c r="F1101" s="35" t="s">
        <v>28</v>
      </c>
    </row>
    <row r="1102" spans="1:6" hidden="1">
      <c r="A1102" s="32">
        <v>76622</v>
      </c>
      <c r="B1102" s="34" t="s">
        <v>2731</v>
      </c>
      <c r="C1102" s="34" t="s">
        <v>232</v>
      </c>
      <c r="D1102" s="34" t="s">
        <v>94</v>
      </c>
      <c r="E1102" s="34" t="s">
        <v>177</v>
      </c>
      <c r="F1102" s="35" t="s">
        <v>30</v>
      </c>
    </row>
    <row r="1103" spans="1:6" hidden="1">
      <c r="A1103" s="32">
        <v>76736</v>
      </c>
      <c r="B1103" s="34" t="s">
        <v>6390</v>
      </c>
      <c r="C1103" s="34" t="s">
        <v>232</v>
      </c>
      <c r="D1103" s="34" t="s">
        <v>94</v>
      </c>
      <c r="E1103" s="34" t="s">
        <v>177</v>
      </c>
      <c r="F1103" s="35" t="s">
        <v>28</v>
      </c>
    </row>
    <row r="1104" spans="1:6" hidden="1">
      <c r="A1104" s="32">
        <v>76823</v>
      </c>
      <c r="B1104" s="34" t="s">
        <v>10592</v>
      </c>
      <c r="C1104" s="34" t="s">
        <v>232</v>
      </c>
      <c r="D1104" s="34" t="s">
        <v>94</v>
      </c>
      <c r="E1104" s="34" t="s">
        <v>177</v>
      </c>
      <c r="F1104" s="35" t="s">
        <v>28</v>
      </c>
    </row>
    <row r="1105" spans="1:6" hidden="1">
      <c r="A1105" s="32">
        <v>76828</v>
      </c>
      <c r="B1105" s="34" t="s">
        <v>14320</v>
      </c>
      <c r="C1105" s="34" t="s">
        <v>232</v>
      </c>
      <c r="D1105" s="34" t="s">
        <v>94</v>
      </c>
      <c r="E1105" s="34" t="s">
        <v>177</v>
      </c>
      <c r="F1105" s="35" t="s">
        <v>28</v>
      </c>
    </row>
    <row r="1106" spans="1:6" hidden="1">
      <c r="A1106" s="32">
        <v>76834</v>
      </c>
      <c r="B1106" s="34" t="s">
        <v>341</v>
      </c>
      <c r="C1106" s="34" t="s">
        <v>232</v>
      </c>
      <c r="D1106" s="34" t="s">
        <v>76</v>
      </c>
      <c r="E1106" s="34" t="s">
        <v>177</v>
      </c>
      <c r="F1106" s="35" t="s">
        <v>28</v>
      </c>
    </row>
    <row r="1107" spans="1:6" hidden="1">
      <c r="A1107" s="32">
        <v>76845</v>
      </c>
      <c r="B1107" s="34" t="s">
        <v>9461</v>
      </c>
      <c r="C1107" s="34" t="s">
        <v>232</v>
      </c>
      <c r="D1107" s="34" t="s">
        <v>94</v>
      </c>
      <c r="E1107" s="34" t="s">
        <v>177</v>
      </c>
      <c r="F1107" s="35" t="s">
        <v>28</v>
      </c>
    </row>
    <row r="1108" spans="1:6" hidden="1">
      <c r="A1108" s="32">
        <v>76863</v>
      </c>
      <c r="B1108" s="34" t="s">
        <v>14321</v>
      </c>
      <c r="C1108" s="34" t="s">
        <v>232</v>
      </c>
      <c r="D1108" s="34" t="s">
        <v>94</v>
      </c>
      <c r="E1108" s="34" t="s">
        <v>177</v>
      </c>
      <c r="F1108" s="35" t="s">
        <v>30</v>
      </c>
    </row>
    <row r="1109" spans="1:6" hidden="1">
      <c r="A1109" s="32">
        <v>76869</v>
      </c>
      <c r="B1109" s="34" t="s">
        <v>14322</v>
      </c>
      <c r="C1109" s="34" t="s">
        <v>232</v>
      </c>
      <c r="D1109" s="34" t="s">
        <v>76</v>
      </c>
      <c r="E1109" s="34" t="s">
        <v>177</v>
      </c>
      <c r="F1109" s="35" t="s">
        <v>28</v>
      </c>
    </row>
    <row r="1110" spans="1:6" hidden="1">
      <c r="A1110" s="32">
        <v>76890</v>
      </c>
      <c r="B1110" s="34" t="s">
        <v>4651</v>
      </c>
      <c r="C1110" s="34" t="s">
        <v>232</v>
      </c>
      <c r="D1110" s="34" t="s">
        <v>76</v>
      </c>
      <c r="E1110" s="34" t="s">
        <v>177</v>
      </c>
      <c r="F1110" s="35" t="s">
        <v>28</v>
      </c>
    </row>
    <row r="1111" spans="1:6" hidden="1">
      <c r="A1111" s="32">
        <v>76892</v>
      </c>
      <c r="B1111" s="34" t="s">
        <v>776</v>
      </c>
      <c r="C1111" s="34" t="s">
        <v>232</v>
      </c>
      <c r="D1111" s="34" t="s">
        <v>76</v>
      </c>
      <c r="E1111" s="34" t="s">
        <v>177</v>
      </c>
      <c r="F1111" s="35" t="s">
        <v>25</v>
      </c>
    </row>
    <row r="1112" spans="1:6" hidden="1">
      <c r="A1112" s="32">
        <v>76895</v>
      </c>
      <c r="B1112" s="34" t="s">
        <v>864</v>
      </c>
      <c r="C1112" s="34" t="s">
        <v>232</v>
      </c>
      <c r="D1112" s="34" t="s">
        <v>94</v>
      </c>
      <c r="E1112" s="34" t="s">
        <v>177</v>
      </c>
      <c r="F1112" s="35" t="s">
        <v>30</v>
      </c>
    </row>
    <row r="1113" spans="1:6" hidden="1">
      <c r="A1113" s="32">
        <v>97161</v>
      </c>
      <c r="B1113" s="34" t="s">
        <v>14323</v>
      </c>
      <c r="C1113" s="34" t="s">
        <v>2590</v>
      </c>
      <c r="D1113" s="34" t="s">
        <v>100</v>
      </c>
      <c r="E1113" s="34" t="s">
        <v>205</v>
      </c>
      <c r="F1113" s="35" t="s">
        <v>167</v>
      </c>
    </row>
    <row r="1114" spans="1:6" hidden="1">
      <c r="A1114" s="32">
        <v>97001</v>
      </c>
      <c r="B1114" s="34" t="s">
        <v>2591</v>
      </c>
      <c r="C1114" s="34" t="s">
        <v>2590</v>
      </c>
      <c r="D1114" s="34" t="s">
        <v>68</v>
      </c>
      <c r="E1114" s="34" t="s">
        <v>205</v>
      </c>
      <c r="F1114" s="35" t="s">
        <v>167</v>
      </c>
    </row>
    <row r="1115" spans="1:6" hidden="1">
      <c r="A1115" s="32">
        <v>97511</v>
      </c>
      <c r="B1115" s="34" t="s">
        <v>14324</v>
      </c>
      <c r="C1115" s="34" t="s">
        <v>2590</v>
      </c>
      <c r="D1115" s="34" t="s">
        <v>100</v>
      </c>
      <c r="E1115" s="34" t="s">
        <v>205</v>
      </c>
      <c r="F1115" s="35" t="s">
        <v>167</v>
      </c>
    </row>
    <row r="1116" spans="1:6" hidden="1">
      <c r="A1116" s="32">
        <v>97777</v>
      </c>
      <c r="B1116" s="34" t="s">
        <v>14325</v>
      </c>
      <c r="C1116" s="34" t="s">
        <v>2590</v>
      </c>
      <c r="D1116" s="34" t="s">
        <v>100</v>
      </c>
      <c r="E1116" s="34" t="s">
        <v>205</v>
      </c>
      <c r="F1116" s="35" t="s">
        <v>167</v>
      </c>
    </row>
    <row r="1117" spans="1:6" hidden="1">
      <c r="A1117" s="32">
        <v>97666</v>
      </c>
      <c r="B1117" s="34" t="s">
        <v>14326</v>
      </c>
      <c r="C1117" s="34" t="s">
        <v>2590</v>
      </c>
      <c r="D1117" s="34" t="s">
        <v>100</v>
      </c>
      <c r="E1117" s="34" t="s">
        <v>205</v>
      </c>
      <c r="F1117" s="35" t="s">
        <v>167</v>
      </c>
    </row>
    <row r="1118" spans="1:6" hidden="1">
      <c r="A1118" s="32">
        <v>97889</v>
      </c>
      <c r="B1118" s="34" t="s">
        <v>14327</v>
      </c>
      <c r="C1118" s="34" t="s">
        <v>2590</v>
      </c>
      <c r="D1118" s="34" t="s">
        <v>100</v>
      </c>
      <c r="E1118" s="34" t="s">
        <v>205</v>
      </c>
      <c r="F1118" s="35" t="s">
        <v>167</v>
      </c>
    </row>
    <row r="1119" spans="1:6" hidden="1">
      <c r="A1119" s="32">
        <v>99773</v>
      </c>
      <c r="B1119" s="34" t="s">
        <v>14328</v>
      </c>
      <c r="C1119" s="34" t="s">
        <v>14329</v>
      </c>
      <c r="D1119" s="34" t="s">
        <v>100</v>
      </c>
      <c r="E1119" s="34" t="s">
        <v>205</v>
      </c>
      <c r="F1119" s="35" t="s">
        <v>167</v>
      </c>
    </row>
    <row r="1120" spans="1:6" hidden="1">
      <c r="A1120" s="32">
        <v>99524</v>
      </c>
      <c r="B1120" s="34" t="s">
        <v>14330</v>
      </c>
      <c r="C1120" s="34" t="s">
        <v>14329</v>
      </c>
      <c r="D1120" s="34" t="s">
        <v>100</v>
      </c>
      <c r="E1120" s="34" t="s">
        <v>205</v>
      </c>
      <c r="F1120" s="35" t="s">
        <v>167</v>
      </c>
    </row>
    <row r="1121" spans="1:6" hidden="1">
      <c r="A1121" s="32">
        <v>99001</v>
      </c>
      <c r="B1121" s="34" t="s">
        <v>14331</v>
      </c>
      <c r="C1121" s="34" t="s">
        <v>14329</v>
      </c>
      <c r="D1121" s="34" t="s">
        <v>68</v>
      </c>
      <c r="E1121" s="34" t="s">
        <v>205</v>
      </c>
      <c r="F1121" s="35" t="s">
        <v>167</v>
      </c>
    </row>
    <row r="1122" spans="1:6" hidden="1">
      <c r="A1122" s="32">
        <v>99624</v>
      </c>
      <c r="B1122" s="34" t="s">
        <v>14332</v>
      </c>
      <c r="C1122" s="34" t="s">
        <v>14329</v>
      </c>
      <c r="D1122" s="34" t="s">
        <v>100</v>
      </c>
      <c r="E1122" s="34" t="s">
        <v>205</v>
      </c>
      <c r="F1122" s="35" t="s">
        <v>167</v>
      </c>
    </row>
    <row r="1123" spans="1:6" hidden="1">
      <c r="A1123" s="32">
        <v>23815</v>
      </c>
      <c r="B1123" s="34" t="s">
        <v>14333</v>
      </c>
      <c r="C1123" s="34" t="s">
        <v>193</v>
      </c>
      <c r="D1123" s="34" t="s">
        <v>91</v>
      </c>
      <c r="E1123" s="34" t="s">
        <v>177</v>
      </c>
      <c r="F1123" s="35" t="s">
        <v>30</v>
      </c>
    </row>
    <row r="1124" spans="1:6" hidden="1">
      <c r="A1124" s="32">
        <v>23682</v>
      </c>
      <c r="B1124" s="34" t="s">
        <v>14334</v>
      </c>
      <c r="C1124" s="34" t="s">
        <v>193</v>
      </c>
      <c r="D1124" s="34" t="s">
        <v>91</v>
      </c>
      <c r="E1124" s="34" t="s">
        <v>177</v>
      </c>
      <c r="F1124" s="35" t="s">
        <v>30</v>
      </c>
    </row>
  </sheetData>
  <autoFilter ref="A1:F1124" xr:uid="{5B9A27F6-1900-48C2-B744-7B0CEB4EDE7B}">
    <filterColumn colId="1">
      <filters>
        <filter val="TARAZA"/>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4414-172B-4581-93CA-78E4625C2060}">
  <sheetPr>
    <tabColor rgb="FFCCFF66"/>
  </sheetPr>
  <dimension ref="A1:AN3"/>
  <sheetViews>
    <sheetView zoomScaleNormal="100" workbookViewId="0">
      <pane ySplit="1" topLeftCell="A2" activePane="bottomLeft" state="frozen"/>
      <selection pane="bottomLeft" activeCell="L21" sqref="L21"/>
      <selection activeCell="T1" sqref="T1"/>
    </sheetView>
  </sheetViews>
  <sheetFormatPr defaultColWidth="11.42578125" defaultRowHeight="14.45"/>
  <cols>
    <col min="1" max="6" width="11.42578125" style="28"/>
    <col min="7" max="11" width="11.42578125" style="39"/>
    <col min="12" max="31" width="11.42578125" style="28"/>
    <col min="32" max="32" width="11.42578125" style="41"/>
    <col min="33" max="33" width="12" style="28" bestFit="1" customWidth="1"/>
    <col min="34" max="34" width="13" style="28" bestFit="1" customWidth="1"/>
    <col min="35" max="35" width="9.140625" style="28"/>
    <col min="36" max="36" width="15.5703125" style="28" bestFit="1" customWidth="1"/>
    <col min="37" max="38" width="11.85546875" style="28" bestFit="1" customWidth="1"/>
    <col min="39" max="39" width="14" style="28" customWidth="1"/>
    <col min="40" max="40" width="13.42578125" style="28" customWidth="1"/>
    <col min="41" max="16384" width="11.42578125" style="28"/>
  </cols>
  <sheetData>
    <row r="1" spans="1:40" ht="40.9">
      <c r="A1" s="43" t="s">
        <v>14335</v>
      </c>
      <c r="B1" s="43" t="s">
        <v>59</v>
      </c>
      <c r="C1" s="43" t="s">
        <v>115</v>
      </c>
      <c r="D1" s="43" t="s">
        <v>14336</v>
      </c>
      <c r="E1" s="43" t="s">
        <v>14337</v>
      </c>
      <c r="F1" s="43" t="s">
        <v>130</v>
      </c>
      <c r="G1" s="43" t="s">
        <v>14338</v>
      </c>
      <c r="H1" s="43" t="s">
        <v>14339</v>
      </c>
      <c r="I1" s="43" t="s">
        <v>14340</v>
      </c>
      <c r="J1" s="43" t="s">
        <v>14341</v>
      </c>
      <c r="K1" s="43" t="s">
        <v>14342</v>
      </c>
      <c r="L1" s="43" t="s">
        <v>127</v>
      </c>
      <c r="M1" s="43" t="s">
        <v>56</v>
      </c>
      <c r="N1" s="43" t="s">
        <v>14343</v>
      </c>
      <c r="O1" s="43" t="s">
        <v>14344</v>
      </c>
      <c r="P1" s="43" t="s">
        <v>14345</v>
      </c>
      <c r="Q1" s="43" t="s">
        <v>14346</v>
      </c>
      <c r="R1" s="43" t="s">
        <v>14347</v>
      </c>
      <c r="S1" s="43" t="s">
        <v>139</v>
      </c>
      <c r="T1" s="43" t="s">
        <v>140</v>
      </c>
      <c r="U1" s="43" t="s">
        <v>125</v>
      </c>
      <c r="V1" s="43" t="s">
        <v>14348</v>
      </c>
      <c r="W1" s="43" t="s">
        <v>14349</v>
      </c>
      <c r="X1" s="43" t="s">
        <v>14350</v>
      </c>
      <c r="Y1" s="43" t="s">
        <v>138</v>
      </c>
      <c r="Z1" s="43" t="s">
        <v>14351</v>
      </c>
      <c r="AA1" s="43" t="s">
        <v>14352</v>
      </c>
      <c r="AB1" s="43" t="s">
        <v>14353</v>
      </c>
      <c r="AC1" s="43" t="s">
        <v>14354</v>
      </c>
      <c r="AD1" s="43" t="s">
        <v>14355</v>
      </c>
      <c r="AE1" s="43" t="s">
        <v>14356</v>
      </c>
      <c r="AF1" s="43" t="s">
        <v>14357</v>
      </c>
      <c r="AG1" s="43" t="s">
        <v>144</v>
      </c>
      <c r="AH1" s="43" t="s">
        <v>146</v>
      </c>
      <c r="AI1" s="44" t="s">
        <v>135</v>
      </c>
      <c r="AJ1" s="40" t="s">
        <v>149</v>
      </c>
      <c r="AK1" s="40" t="s">
        <v>150</v>
      </c>
      <c r="AL1" s="40" t="s">
        <v>151</v>
      </c>
      <c r="AM1" s="40" t="s">
        <v>152</v>
      </c>
      <c r="AN1" s="40" t="s">
        <v>153</v>
      </c>
    </row>
    <row r="2" spans="1:40" s="45" customFormat="1">
      <c r="A2" s="48"/>
      <c r="B2" s="46"/>
      <c r="C2" s="46"/>
      <c r="D2" s="52"/>
      <c r="E2" s="48"/>
      <c r="F2" s="66"/>
      <c r="G2" s="53"/>
      <c r="H2" s="53"/>
      <c r="I2" s="53"/>
      <c r="J2" s="53"/>
      <c r="K2" s="53"/>
      <c r="L2" s="54"/>
      <c r="M2" s="54"/>
      <c r="N2" s="54"/>
      <c r="O2" s="55"/>
      <c r="P2" s="54"/>
      <c r="Q2" s="48"/>
      <c r="R2" s="52"/>
      <c r="S2" s="48"/>
      <c r="T2" s="48"/>
      <c r="U2" s="47"/>
      <c r="V2" s="48"/>
      <c r="W2" s="48"/>
      <c r="X2" s="48"/>
      <c r="Y2" s="48"/>
      <c r="Z2" s="48"/>
      <c r="AA2" s="48"/>
      <c r="AB2" s="48"/>
      <c r="AC2" s="48"/>
      <c r="AD2" s="48"/>
      <c r="AE2" s="48"/>
      <c r="AF2" s="48"/>
      <c r="AG2" s="50"/>
      <c r="AH2" s="51"/>
    </row>
    <row r="3" spans="1:40">
      <c r="AH3" s="42">
        <f>SUM(AH2:AH2)</f>
        <v>0</v>
      </c>
    </row>
  </sheetData>
  <autoFilter ref="A1:AN3" xr:uid="{D97C4414-172B-4581-93CA-78E4625C2060}"/>
  <conditionalFormatting sqref="A1:AG1">
    <cfRule type="duplicateValues" dxfId="290" priority="56"/>
    <cfRule type="duplicateValues" dxfId="289" priority="57"/>
  </conditionalFormatting>
  <dataValidations count="1">
    <dataValidation type="list" allowBlank="1" showInputMessage="1" showErrorMessage="1" sqref="AE1" xr:uid="{C63DD589-B8F0-4579-87C0-F38519674A4E}">
      <formula1>#REF!</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65948F4-BB3D-4A18-AEEA-33C5E89BABAC}">
          <x14:formula1>
            <xm:f>'\\btasdata01\Gerencia de Medios de Acceso 1\CB BANCOLOMBIA\LINEA COMUNICACIONES\LISTAS DE CHEQUEO\2018\Enero\[LISTA CHEQUEO 30012018  REDEBAN.xlsx]Listas'!#REF!</xm:f>
          </x14:formula1>
          <xm:sqref>R1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2AA9-D397-473E-9608-3E22BE18929D}">
  <dimension ref="A1:AL4"/>
  <sheetViews>
    <sheetView topLeftCell="Q1" workbookViewId="0">
      <pane ySplit="1" topLeftCell="A2" activePane="bottomLeft" state="frozen"/>
      <selection pane="bottomLeft" activeCell="AC2" sqref="AC2:AC3"/>
      <selection activeCell="L1" sqref="L1"/>
    </sheetView>
  </sheetViews>
  <sheetFormatPr defaultColWidth="11.42578125" defaultRowHeight="14.45"/>
  <cols>
    <col min="1" max="13" width="11.42578125" style="81"/>
    <col min="14" max="14" width="17.85546875" style="82" bestFit="1" customWidth="1"/>
    <col min="15" max="15" width="16.28515625" style="82" customWidth="1"/>
    <col min="16" max="28" width="11.42578125" style="81"/>
    <col min="29" max="29" width="30" style="81" customWidth="1"/>
    <col min="30" max="30" width="14.5703125" style="79" bestFit="1" customWidth="1"/>
    <col min="31" max="31" width="11.85546875" style="79" bestFit="1" customWidth="1"/>
    <col min="32" max="32" width="14.28515625" style="79" bestFit="1" customWidth="1"/>
    <col min="33" max="16384" width="11.42578125" style="79"/>
  </cols>
  <sheetData>
    <row r="1" spans="1:38" s="64" customFormat="1" ht="37.5" customHeight="1">
      <c r="A1" s="56" t="s">
        <v>14358</v>
      </c>
      <c r="B1" s="56" t="s">
        <v>59</v>
      </c>
      <c r="C1" s="56" t="s">
        <v>115</v>
      </c>
      <c r="D1" s="56" t="s">
        <v>14359</v>
      </c>
      <c r="E1" s="56" t="s">
        <v>14360</v>
      </c>
      <c r="F1" s="56" t="s">
        <v>14361</v>
      </c>
      <c r="G1" s="56" t="s">
        <v>14362</v>
      </c>
      <c r="H1" s="56" t="s">
        <v>14363</v>
      </c>
      <c r="I1" s="56" t="s">
        <v>14364</v>
      </c>
      <c r="J1" s="56" t="s">
        <v>14365</v>
      </c>
      <c r="K1" s="56" t="s">
        <v>14366</v>
      </c>
      <c r="L1" s="56" t="s">
        <v>14337</v>
      </c>
      <c r="M1" s="56" t="s">
        <v>130</v>
      </c>
      <c r="N1" s="56" t="s">
        <v>14367</v>
      </c>
      <c r="O1" s="56" t="s">
        <v>14368</v>
      </c>
      <c r="P1" s="56" t="s">
        <v>14369</v>
      </c>
      <c r="Q1" s="56" t="s">
        <v>14370</v>
      </c>
      <c r="R1" s="56" t="s">
        <v>14371</v>
      </c>
      <c r="S1" s="56" t="s">
        <v>14372</v>
      </c>
      <c r="T1" s="56" t="s">
        <v>14373</v>
      </c>
      <c r="U1" s="56" t="s">
        <v>14374</v>
      </c>
      <c r="V1" s="56" t="s">
        <v>14375</v>
      </c>
      <c r="W1" s="56" t="s">
        <v>14376</v>
      </c>
      <c r="X1" s="56" t="s">
        <v>14377</v>
      </c>
      <c r="Y1" s="56" t="s">
        <v>14378</v>
      </c>
      <c r="Z1" s="56" t="s">
        <v>14379</v>
      </c>
      <c r="AA1" s="56" t="s">
        <v>14380</v>
      </c>
      <c r="AB1" s="56" t="s">
        <v>14381</v>
      </c>
      <c r="AC1" s="56" t="s">
        <v>14382</v>
      </c>
      <c r="AD1" s="56" t="s">
        <v>144</v>
      </c>
      <c r="AE1" s="56" t="s">
        <v>1319</v>
      </c>
      <c r="AF1" s="56" t="s">
        <v>146</v>
      </c>
      <c r="AG1" s="63" t="s">
        <v>135</v>
      </c>
      <c r="AH1" s="63" t="s">
        <v>149</v>
      </c>
      <c r="AI1" s="63" t="s">
        <v>150</v>
      </c>
      <c r="AJ1" s="63" t="s">
        <v>151</v>
      </c>
      <c r="AK1" s="63" t="s">
        <v>152</v>
      </c>
      <c r="AL1" s="63" t="s">
        <v>153</v>
      </c>
    </row>
    <row r="2" spans="1:38" s="49" customFormat="1">
      <c r="A2" s="136"/>
      <c r="B2" s="65" t="e">
        <f>VLOOKUP(A2,'CENTRO DE COSTOS'!A:D,4,FALSE)</f>
        <v>#N/A</v>
      </c>
      <c r="C2" s="65" t="e">
        <f>VLOOKUP(A2,'CENTRO DE COSTOS'!A:D,2,FALSE)</f>
        <v>#N/A</v>
      </c>
      <c r="D2" s="136"/>
      <c r="E2" s="136"/>
      <c r="F2" s="104"/>
      <c r="G2" s="135"/>
      <c r="H2" s="136"/>
      <c r="I2" s="136"/>
      <c r="J2" s="136"/>
      <c r="K2" s="136"/>
      <c r="L2" s="136"/>
      <c r="M2" s="136"/>
      <c r="N2" s="137"/>
      <c r="O2" s="137"/>
      <c r="P2" s="137"/>
      <c r="Q2" s="137"/>
      <c r="R2" s="137"/>
      <c r="S2" s="137"/>
      <c r="T2" s="137"/>
      <c r="U2" s="137"/>
      <c r="V2" s="135"/>
      <c r="W2" s="139"/>
      <c r="X2" s="138"/>
      <c r="Y2" s="136"/>
      <c r="Z2" s="136"/>
      <c r="AA2" s="140"/>
      <c r="AB2" s="140"/>
      <c r="AC2" s="140"/>
      <c r="AD2" s="62">
        <f>IF(U2="SOPORTE_TELEFÓNICO",'BASE LIQUIDACION REDEBAN 2025'!$B$19,IF(U2="ENVÍO",'BASE LIQUIDACION REDEBAN 2025'!$C$2,IF(Y2="TIPO I",'BASE LIQUIDACION REDEBAN 2025'!$C$2,IF(Y2="TIPO II",'BASE LIQUIDACION REDEBAN 2025'!$C$3,IF(Y2="TIPO III",'BASE LIQUIDACION REDEBAN 2025'!$C$4,IF(Y2="TIPO IV",'BASE LIQUIDACION REDEBAN 2025'!$C$5,IF(Z2="AEREO",'BASE LIQUIDACION REDEBAN 2025'!$B$6,'BASE LIQUIDACION REDEBAN 2025'!$C$5)))))))</f>
        <v>479588.87655000004</v>
      </c>
      <c r="AE2" s="62">
        <f>IF(OR(U2="SOPORTE_TELEFÓNICO",U2="ENVÍO"),0,IF(Y2="TIPO I",'BASE LIQUIDACION REDEBAN 2025'!$B$10,IF(Y2="TIPO II",'BASE LIQUIDACION REDEBAN 2025'!$B$11,IF(Y2="TIPO III",'BASE LIQUIDACION REDEBAN 2025'!$B$12,'BASE LIQUIDACION REDEBAN 2025'!$B$13))))</f>
        <v>196536.5258152</v>
      </c>
      <c r="AF2" s="62">
        <f>IF(OR(U2="SOPORTE_TELEFÓNICO",U2="ENVÍO"),AD2,(AA2*AD2+AB2*AE2))</f>
        <v>0</v>
      </c>
      <c r="AG2" s="76"/>
      <c r="AH2" s="76"/>
      <c r="AI2" s="76"/>
      <c r="AJ2" s="76"/>
      <c r="AK2" s="76"/>
      <c r="AL2" s="76"/>
    </row>
    <row r="3" spans="1:38" s="49" customFormat="1">
      <c r="A3" s="136"/>
      <c r="B3" s="65" t="e">
        <f>VLOOKUP(A3,'CENTRO DE COSTOS'!A:D,4,FALSE)</f>
        <v>#N/A</v>
      </c>
      <c r="C3" s="65" t="e">
        <f>VLOOKUP(A3,'CENTRO DE COSTOS'!A:D,2,FALSE)</f>
        <v>#N/A</v>
      </c>
      <c r="D3" s="136"/>
      <c r="E3" s="136"/>
      <c r="F3" s="104"/>
      <c r="G3" s="135"/>
      <c r="H3" s="136"/>
      <c r="I3" s="136"/>
      <c r="J3" s="136"/>
      <c r="K3" s="136"/>
      <c r="L3" s="136"/>
      <c r="M3" s="136"/>
      <c r="N3" s="137"/>
      <c r="O3" s="137"/>
      <c r="P3" s="137"/>
      <c r="Q3" s="137"/>
      <c r="R3" s="137"/>
      <c r="S3" s="137"/>
      <c r="T3" s="137"/>
      <c r="U3" s="137"/>
      <c r="V3" s="135"/>
      <c r="W3" s="139"/>
      <c r="X3" s="138"/>
      <c r="Y3" s="136"/>
      <c r="Z3" s="136"/>
      <c r="AA3" s="140"/>
      <c r="AB3" s="140"/>
      <c r="AC3" s="140"/>
      <c r="AD3" s="62">
        <f>IF(U3="SOPORTE_TELEFÓNICO",'BASE LIQUIDACION REDEBAN 2025'!$B$19,IF(U3="ENVÍO",'BASE LIQUIDACION REDEBAN 2025'!$C$2,IF(Y3="TIPO I",'BASE LIQUIDACION REDEBAN 2025'!$C$2,IF(Y3="TIPO II",'BASE LIQUIDACION REDEBAN 2025'!$C$3,IF(Y3="TIPO III",'BASE LIQUIDACION REDEBAN 2025'!$C$4,IF(Y3="TIPO IV",'BASE LIQUIDACION REDEBAN 2025'!$C$5,IF(Z3="AEREO",'BASE LIQUIDACION REDEBAN 2025'!$B$6,'BASE LIQUIDACION REDEBAN 2025'!$C$5)))))))</f>
        <v>479588.87655000004</v>
      </c>
      <c r="AE3" s="62">
        <f>IF(OR(U3="SOPORTE_TELEFÓNICO",U3="ENVÍO"),0,IF(Y3="TIPO I",'BASE LIQUIDACION REDEBAN 2025'!$B$10,IF(Y3="TIPO II",'BASE LIQUIDACION REDEBAN 2025'!$B$11,IF(Y3="TIPO III",'BASE LIQUIDACION REDEBAN 2025'!$B$12,'BASE LIQUIDACION REDEBAN 2025'!$B$13))))</f>
        <v>196536.5258152</v>
      </c>
      <c r="AF3" s="62">
        <f>IF(OR(U3="SOPORTE_TELEFÓNICO",U3="ENVÍO"),AD3,(AA3*AD3+AB3*AE3))</f>
        <v>0</v>
      </c>
      <c r="AG3" s="76"/>
      <c r="AH3" s="76"/>
      <c r="AI3" s="76"/>
      <c r="AJ3" s="76"/>
      <c r="AK3" s="76"/>
      <c r="AL3" s="76"/>
    </row>
    <row r="4" spans="1:38">
      <c r="AF4" s="80">
        <f>SUM(AF2:AF3)</f>
        <v>0</v>
      </c>
    </row>
  </sheetData>
  <dataValidations count="1">
    <dataValidation type="list" allowBlank="1" showInputMessage="1" showErrorMessage="1" sqref="T2:T3 Q2:Q3" xr:uid="{AC823C37-403F-4F82-BC6E-D52F423118CC}">
      <formula1>INDIRECT(P2)</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9797-B11E-419C-8976-1688DAE6B89A}">
  <sheetPr>
    <tabColor rgb="FFCCFF66"/>
  </sheetPr>
  <dimension ref="A1:AJ5"/>
  <sheetViews>
    <sheetView topLeftCell="N1" zoomScaleNormal="100" workbookViewId="0">
      <pane ySplit="1" topLeftCell="A2" activePane="bottomLeft" state="frozen"/>
      <selection pane="bottomLeft" activeCell="A2" sqref="A2:A4"/>
    </sheetView>
  </sheetViews>
  <sheetFormatPr defaultColWidth="11.42578125" defaultRowHeight="14.45"/>
  <cols>
    <col min="1" max="1" width="15.7109375" style="79" bestFit="1" customWidth="1"/>
    <col min="2" max="2" width="15.7109375" style="49" bestFit="1" customWidth="1"/>
    <col min="3" max="3" width="15.7109375" style="49" customWidth="1"/>
    <col min="4" max="4" width="11.140625" style="79" bestFit="1" customWidth="1"/>
    <col min="5" max="12" width="11.42578125" style="79"/>
    <col min="13" max="13" width="15" style="79" bestFit="1" customWidth="1"/>
    <col min="14" max="14" width="17.28515625" style="79" customWidth="1"/>
    <col min="15" max="17" width="11.42578125" style="79" customWidth="1"/>
    <col min="18" max="20" width="11.42578125" style="79"/>
    <col min="21" max="24" width="11.42578125" style="79" customWidth="1"/>
    <col min="25" max="25" width="12.5703125" style="79" customWidth="1"/>
    <col min="26" max="26" width="11.42578125" style="79" customWidth="1"/>
    <col min="27" max="27" width="12.5703125" style="79" customWidth="1"/>
    <col min="28" max="28" width="11.42578125" style="79"/>
    <col min="29" max="29" width="11.85546875" style="79" bestFit="1" customWidth="1"/>
    <col min="30" max="30" width="12.5703125" style="79" bestFit="1" customWidth="1"/>
    <col min="31" max="31" width="11.42578125" style="79"/>
    <col min="32" max="32" width="15.5703125" style="79" bestFit="1" customWidth="1"/>
    <col min="33" max="33" width="12" style="79" bestFit="1" customWidth="1"/>
    <col min="34" max="16384" width="11.42578125" style="79"/>
  </cols>
  <sheetData>
    <row r="1" spans="1:36" s="78" customFormat="1" ht="92.45">
      <c r="A1" s="121" t="s">
        <v>121</v>
      </c>
      <c r="B1" s="121" t="s">
        <v>59</v>
      </c>
      <c r="C1" s="121" t="s">
        <v>106</v>
      </c>
      <c r="D1" s="121" t="s">
        <v>122</v>
      </c>
      <c r="E1" s="121" t="s">
        <v>123</v>
      </c>
      <c r="F1" s="121" t="s">
        <v>124</v>
      </c>
      <c r="G1" s="114" t="s">
        <v>125</v>
      </c>
      <c r="H1" s="121" t="s">
        <v>127</v>
      </c>
      <c r="I1" s="121" t="s">
        <v>56</v>
      </c>
      <c r="J1" s="121" t="s">
        <v>128</v>
      </c>
      <c r="K1" s="121" t="s">
        <v>129</v>
      </c>
      <c r="L1" s="121" t="s">
        <v>130</v>
      </c>
      <c r="M1" s="87" t="s">
        <v>1310</v>
      </c>
      <c r="N1" s="87" t="s">
        <v>1311</v>
      </c>
      <c r="O1" s="89" t="s">
        <v>14383</v>
      </c>
      <c r="P1" s="89" t="s">
        <v>1313</v>
      </c>
      <c r="Q1" s="89" t="s">
        <v>1314</v>
      </c>
      <c r="R1" s="89" t="s">
        <v>1315</v>
      </c>
      <c r="S1" s="88" t="s">
        <v>135</v>
      </c>
      <c r="T1" s="87" t="s">
        <v>1316</v>
      </c>
      <c r="U1" s="121" t="s">
        <v>137</v>
      </c>
      <c r="V1" s="120" t="s">
        <v>1317</v>
      </c>
      <c r="W1" s="92" t="s">
        <v>1318</v>
      </c>
      <c r="X1" s="92" t="s">
        <v>140</v>
      </c>
      <c r="Y1" s="88" t="s">
        <v>141</v>
      </c>
      <c r="Z1" s="121" t="s">
        <v>142</v>
      </c>
      <c r="AA1" s="121" t="s">
        <v>143</v>
      </c>
      <c r="AB1" s="84" t="s">
        <v>144</v>
      </c>
      <c r="AC1" s="84" t="s">
        <v>1319</v>
      </c>
      <c r="AD1" s="84" t="s">
        <v>146</v>
      </c>
      <c r="AE1" s="77" t="s">
        <v>135</v>
      </c>
      <c r="AF1" s="77" t="s">
        <v>149</v>
      </c>
      <c r="AG1" s="77" t="s">
        <v>150</v>
      </c>
      <c r="AH1" s="77" t="s">
        <v>151</v>
      </c>
      <c r="AI1" s="77" t="s">
        <v>152</v>
      </c>
      <c r="AJ1" s="77" t="s">
        <v>1320</v>
      </c>
    </row>
    <row r="2" spans="1:36" s="78" customFormat="1" ht="13.15">
      <c r="A2" s="8"/>
      <c r="B2" s="85" t="e">
        <f>VLOOKUP(A2,'CENTRO DE COSTOS'!A:D,4,FALSE)</f>
        <v>#N/A</v>
      </c>
      <c r="C2" s="85" t="e">
        <f>VLOOKUP(A2,'CENTRO DE COSTOS'!A:D,2,FALSE)</f>
        <v>#N/A</v>
      </c>
      <c r="D2" s="8"/>
      <c r="E2" s="10"/>
      <c r="F2" s="8"/>
      <c r="G2" s="8"/>
      <c r="H2" s="8"/>
      <c r="I2" s="8"/>
      <c r="J2" s="8"/>
      <c r="K2" s="8"/>
      <c r="L2" s="10"/>
      <c r="M2" s="122"/>
      <c r="N2" s="123"/>
      <c r="O2" s="10"/>
      <c r="P2" s="10"/>
      <c r="Q2" s="8"/>
      <c r="R2" s="8"/>
      <c r="S2" s="8"/>
      <c r="T2" s="124"/>
      <c r="U2" s="8"/>
      <c r="V2" s="10"/>
      <c r="W2" s="8"/>
      <c r="X2" s="8"/>
      <c r="Y2" s="10"/>
      <c r="Z2" s="8"/>
      <c r="AA2" s="8"/>
      <c r="AB2" s="86">
        <f>IF(U2="SOPORTE_TELEFÓNICO",'BASE LIQUIDACION REDEBAN 2025'!$B$19,IF(U2="ENVÍO",'BASE LIQUIDACION REDEBAN 2025'!$C$2,IF(W2="TIPO I",'BASE LIQUIDACION REDEBAN 2025'!$C$2,IF(W2="TIPO II",'BASE LIQUIDACION REDEBAN 2025'!$C$3,IF(W2="TIPO III",'BASE LIQUIDACION REDEBAN 2025'!$C$4,IF(W2="TIPO IV",'BASE LIQUIDACION REDEBAN 2025'!$C$5,IF(X2="AEREO",'BASE LIQUIDACION REDEBAN 2025'!$B$6,'BASE LIQUIDACION REDEBAN 2025'!$C$5)))))))</f>
        <v>479588.87655000004</v>
      </c>
      <c r="AC2" s="86">
        <f>IF(OR(U2="SOPORTE_TELEFÓNICO",U2="ENVÍO"),0,IF(W2="TIPO I",'BASE LIQUIDACION REDEBAN 2025'!$B$10,IF(W2="TIPO II",'BASE LIQUIDACION REDEBAN 2025'!$B$11,IF(W2="TIPO III",'BASE LIQUIDACION REDEBAN 2025'!$B$12,'BASE LIQUIDACION REDEBAN 2025'!$B$13))))</f>
        <v>196536.5258152</v>
      </c>
      <c r="AD2" s="86">
        <f>IF(OR(U2="SOPORTE_TELEFÓNICO",U2="ENVÍO"),AB2,(AB2*Z2+AC2*AA2))</f>
        <v>0</v>
      </c>
    </row>
    <row r="3" spans="1:36" s="78" customFormat="1" ht="13.15">
      <c r="A3" s="8"/>
      <c r="B3" s="85" t="e">
        <f>VLOOKUP(A3,'CENTRO DE COSTOS'!A:D,4,FALSE)</f>
        <v>#N/A</v>
      </c>
      <c r="C3" s="85" t="e">
        <f>VLOOKUP(A3,'CENTRO DE COSTOS'!A:D,2,FALSE)</f>
        <v>#N/A</v>
      </c>
      <c r="D3" s="8"/>
      <c r="E3" s="10"/>
      <c r="F3" s="8"/>
      <c r="G3" s="8"/>
      <c r="H3" s="8"/>
      <c r="I3" s="8"/>
      <c r="J3" s="8"/>
      <c r="K3" s="8"/>
      <c r="L3" s="10"/>
      <c r="M3" s="122"/>
      <c r="N3" s="123"/>
      <c r="O3" s="10"/>
      <c r="P3" s="10"/>
      <c r="Q3" s="8"/>
      <c r="R3" s="8"/>
      <c r="S3" s="8"/>
      <c r="T3" s="124"/>
      <c r="U3" s="8"/>
      <c r="V3" s="10"/>
      <c r="W3" s="8"/>
      <c r="X3" s="8"/>
      <c r="Y3" s="10"/>
      <c r="Z3" s="8"/>
      <c r="AA3" s="8"/>
      <c r="AB3" s="86">
        <f>IF(U3="SOPORTE_TELEFÓNICO",'BASE LIQUIDACION REDEBAN 2025'!$B$19,IF(U3="ENVÍO",'BASE LIQUIDACION REDEBAN 2025'!$C$2,IF(W3="TIPO I",'BASE LIQUIDACION REDEBAN 2025'!$C$2,IF(W3="TIPO II",'BASE LIQUIDACION REDEBAN 2025'!$C$3,IF(W3="TIPO III",'BASE LIQUIDACION REDEBAN 2025'!$C$4,IF(W3="TIPO IV",'BASE LIQUIDACION REDEBAN 2025'!$C$5,IF(X3="AEREO",'BASE LIQUIDACION REDEBAN 2025'!$B$6,'BASE LIQUIDACION REDEBAN 2025'!$C$5)))))))</f>
        <v>479588.87655000004</v>
      </c>
      <c r="AC3" s="86">
        <f>IF(OR(U3="SOPORTE_TELEFÓNICO",U3="ENVÍO"),0,IF(W3="TIPO I",'BASE LIQUIDACION REDEBAN 2025'!$B$10,IF(W3="TIPO II",'BASE LIQUIDACION REDEBAN 2025'!$B$11,IF(W3="TIPO III",'BASE LIQUIDACION REDEBAN 2025'!$B$12,'BASE LIQUIDACION REDEBAN 2025'!$B$13))))</f>
        <v>196536.5258152</v>
      </c>
      <c r="AD3" s="86">
        <f>IF(OR(U3="SOPORTE_TELEFÓNICO",U3="ENVÍO"),AB3,(AB3*Z3+AC3*AA3))</f>
        <v>0</v>
      </c>
    </row>
    <row r="4" spans="1:36" s="78" customFormat="1" ht="13.15">
      <c r="A4" s="8"/>
      <c r="B4" s="85" t="e">
        <f>VLOOKUP(A4,'CENTRO DE COSTOS'!A:D,4,FALSE)</f>
        <v>#N/A</v>
      </c>
      <c r="C4" s="85" t="e">
        <f>VLOOKUP(A4,'CENTRO DE COSTOS'!A:D,2,FALSE)</f>
        <v>#N/A</v>
      </c>
      <c r="D4" s="8"/>
      <c r="E4" s="10"/>
      <c r="F4" s="8"/>
      <c r="G4" s="8"/>
      <c r="H4" s="8"/>
      <c r="I4" s="8"/>
      <c r="J4" s="8"/>
      <c r="K4" s="8"/>
      <c r="L4" s="10"/>
      <c r="M4" s="122"/>
      <c r="N4" s="123"/>
      <c r="O4" s="10"/>
      <c r="P4" s="10"/>
      <c r="Q4" s="8"/>
      <c r="R4" s="8"/>
      <c r="S4" s="8"/>
      <c r="T4" s="124"/>
      <c r="U4" s="8"/>
      <c r="V4" s="10"/>
      <c r="W4" s="8"/>
      <c r="X4" s="8"/>
      <c r="Y4" s="10"/>
      <c r="Z4" s="8"/>
      <c r="AA4" s="8"/>
      <c r="AB4" s="86">
        <f>IF(U4="SOPORTE_TELEFÓNICO",'BASE LIQUIDACION REDEBAN 2025'!$B$19,IF(U4="ENVÍO",'BASE LIQUIDACION REDEBAN 2025'!$C$2,IF(W4="TIPO I",'BASE LIQUIDACION REDEBAN 2025'!$C$2,IF(W4="TIPO II",'BASE LIQUIDACION REDEBAN 2025'!$C$3,IF(W4="TIPO III",'BASE LIQUIDACION REDEBAN 2025'!$C$4,IF(W4="TIPO IV",'BASE LIQUIDACION REDEBAN 2025'!$C$5,IF(X4="AEREO",'BASE LIQUIDACION REDEBAN 2025'!$B$6,'BASE LIQUIDACION REDEBAN 2025'!$C$5)))))))</f>
        <v>479588.87655000004</v>
      </c>
      <c r="AC4" s="86">
        <f>IF(OR(U4="SOPORTE_TELEFÓNICO",U4="ENVÍO"),0,IF(W4="TIPO I",'BASE LIQUIDACION REDEBAN 2025'!$B$10,IF(W4="TIPO II",'BASE LIQUIDACION REDEBAN 2025'!$B$11,IF(W4="TIPO III",'BASE LIQUIDACION REDEBAN 2025'!$B$12,'BASE LIQUIDACION REDEBAN 2025'!$B$13))))</f>
        <v>196536.5258152</v>
      </c>
      <c r="AD4" s="86">
        <f>IF(OR(U4="SOPORTE_TELEFÓNICO",U4="ENVÍO"),AB4,(AB4*Z4+AC4*AA4))</f>
        <v>0</v>
      </c>
    </row>
    <row r="5" spans="1:36">
      <c r="AD5" s="80">
        <f>SUBTOTAL(9,AD2:AD4)</f>
        <v>0</v>
      </c>
    </row>
  </sheetData>
  <autoFilter ref="A1:AJ3" xr:uid="{D9F65BF9-E8FD-4B3B-A11E-DE69B4623103}"/>
  <conditionalFormatting sqref="E2:E4">
    <cfRule type="duplicateValues" dxfId="288" priority="1"/>
  </conditionalFormatting>
  <conditionalFormatting sqref="E5:E1048576">
    <cfRule type="duplicateValues" dxfId="287" priority="4"/>
  </conditionalFormatting>
  <dataValidations disablePrompts="1" count="1">
    <dataValidation type="list" allowBlank="1" showInputMessage="1" showErrorMessage="1" sqref="Y1" xr:uid="{DA60B284-6D01-4934-8756-BBCB54361E90}">
      <formula1>#REF!</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ABD6-9A32-410E-B527-F16D255A32B8}">
  <dimension ref="A1:AH190"/>
  <sheetViews>
    <sheetView topLeftCell="M1" zoomScaleNormal="100" workbookViewId="0">
      <pane ySplit="1" topLeftCell="A178" activePane="bottomLeft" state="frozen"/>
      <selection pane="bottomLeft" activeCell="AD194" sqref="AD194"/>
      <selection activeCell="T1" sqref="T1"/>
    </sheetView>
  </sheetViews>
  <sheetFormatPr defaultColWidth="11.42578125" defaultRowHeight="13.15"/>
  <cols>
    <col min="1" max="1" width="11.42578125" style="101"/>
    <col min="2" max="3" width="11.42578125" style="78"/>
    <col min="4" max="7" width="11.42578125" style="101"/>
    <col min="8" max="8" width="22" style="101" customWidth="1"/>
    <col min="9" max="13" width="11.42578125" style="101"/>
    <col min="14" max="15" width="11.42578125" style="102"/>
    <col min="16" max="25" width="11.42578125" style="101"/>
    <col min="26" max="26" width="11.42578125" style="129"/>
    <col min="27" max="27" width="12" style="101" bestFit="1" customWidth="1"/>
    <col min="28" max="28" width="13.5703125" style="101" bestFit="1" customWidth="1"/>
    <col min="29" max="29" width="11.42578125" style="101"/>
    <col min="30" max="30" width="15.5703125" style="101" bestFit="1" customWidth="1"/>
    <col min="31" max="32" width="11.85546875" style="101" bestFit="1" customWidth="1"/>
    <col min="33" max="16384" width="11.42578125" style="101"/>
  </cols>
  <sheetData>
    <row r="1" spans="1:34" s="128" customFormat="1" ht="66">
      <c r="A1" s="125" t="s">
        <v>121</v>
      </c>
      <c r="B1" s="125" t="s">
        <v>59</v>
      </c>
      <c r="C1" s="125" t="s">
        <v>106</v>
      </c>
      <c r="D1" s="125" t="s">
        <v>122</v>
      </c>
      <c r="E1" s="125" t="s">
        <v>123</v>
      </c>
      <c r="F1" s="125" t="s">
        <v>124</v>
      </c>
      <c r="G1" s="114" t="s">
        <v>125</v>
      </c>
      <c r="H1" s="114" t="s">
        <v>126</v>
      </c>
      <c r="I1" s="125" t="s">
        <v>127</v>
      </c>
      <c r="J1" s="125" t="s">
        <v>56</v>
      </c>
      <c r="K1" s="125" t="s">
        <v>128</v>
      </c>
      <c r="L1" s="125" t="s">
        <v>129</v>
      </c>
      <c r="M1" s="125" t="s">
        <v>130</v>
      </c>
      <c r="N1" s="115" t="s">
        <v>131</v>
      </c>
      <c r="O1" s="115" t="s">
        <v>132</v>
      </c>
      <c r="P1" s="114" t="s">
        <v>14384</v>
      </c>
      <c r="Q1" s="114" t="s">
        <v>14385</v>
      </c>
      <c r="R1" s="88" t="s">
        <v>135</v>
      </c>
      <c r="S1" s="88" t="s">
        <v>136</v>
      </c>
      <c r="T1" s="125" t="s">
        <v>137</v>
      </c>
      <c r="U1" s="88" t="s">
        <v>138</v>
      </c>
      <c r="V1" s="92" t="s">
        <v>1318</v>
      </c>
      <c r="W1" s="92" t="s">
        <v>140</v>
      </c>
      <c r="X1" s="88" t="s">
        <v>141</v>
      </c>
      <c r="Y1" s="88" t="s">
        <v>14386</v>
      </c>
      <c r="Z1" s="88" t="s">
        <v>14357</v>
      </c>
      <c r="AA1" s="88" t="s">
        <v>144</v>
      </c>
      <c r="AB1" s="88" t="s">
        <v>146</v>
      </c>
      <c r="AC1" s="132" t="s">
        <v>135</v>
      </c>
      <c r="AD1" s="77" t="s">
        <v>149</v>
      </c>
      <c r="AE1" s="77" t="s">
        <v>150</v>
      </c>
      <c r="AF1" s="77" t="s">
        <v>151</v>
      </c>
      <c r="AG1" s="77" t="s">
        <v>152</v>
      </c>
      <c r="AH1" s="77" t="s">
        <v>153</v>
      </c>
    </row>
    <row r="2" spans="1:34">
      <c r="A2" s="168" t="s">
        <v>81</v>
      </c>
      <c r="B2" s="10" t="str">
        <f>VLOOKUP(A2,'CENTRO DE COSTOS'!A:D,4,FALSE)</f>
        <v>MIGUEL JULIÁN HERNÁNDEZ GUARÍN</v>
      </c>
      <c r="C2" s="10" t="str">
        <f>VLOOKUP(A2,'CENTRO DE COSTOS'!A:D,2,FALSE)</f>
        <v>0004-0008</v>
      </c>
      <c r="D2" s="94">
        <v>54810</v>
      </c>
      <c r="E2" s="94" t="s">
        <v>14387</v>
      </c>
      <c r="F2" s="117">
        <v>90113370</v>
      </c>
      <c r="G2" s="99" t="s">
        <v>155</v>
      </c>
      <c r="H2" s="117" t="s">
        <v>156</v>
      </c>
      <c r="I2" s="117" t="s">
        <v>296</v>
      </c>
      <c r="J2" s="168" t="s">
        <v>4896</v>
      </c>
      <c r="K2" s="117" t="s">
        <v>14388</v>
      </c>
      <c r="L2" s="169" t="s">
        <v>160</v>
      </c>
      <c r="M2" s="170" t="s">
        <v>14389</v>
      </c>
      <c r="N2" s="118">
        <v>45883</v>
      </c>
      <c r="O2" s="118">
        <v>45904</v>
      </c>
      <c r="P2" s="168">
        <v>9999</v>
      </c>
      <c r="Q2" s="171" t="s">
        <v>14390</v>
      </c>
      <c r="R2" s="98" t="s">
        <v>163</v>
      </c>
      <c r="S2" s="168" t="s">
        <v>14391</v>
      </c>
      <c r="T2" s="95" t="s">
        <v>165</v>
      </c>
      <c r="U2" s="172" t="s">
        <v>14392</v>
      </c>
      <c r="V2" s="168" t="s">
        <v>167</v>
      </c>
      <c r="W2" s="173" t="s">
        <v>177</v>
      </c>
      <c r="X2" s="172" t="s">
        <v>301</v>
      </c>
      <c r="Y2" s="94">
        <v>3201</v>
      </c>
      <c r="Z2" s="94">
        <v>1</v>
      </c>
      <c r="AA2" s="119">
        <f>IF(V2="TIPO I",'BASE LIQUIDACION REDEBAN 2025'!$B$2,IF(V2="TIPO II",'BASE LIQUIDACION REDEBAN 2025'!$B$3,IF(V2="TIPO III",'BASE LIQUIDACION REDEBAN 2025'!$B$4,IF(V2="TIPO IV",'BASE LIQUIDACION REDEBAN 2025'!$B$5,IF(W2="AEREO",'BASE LIQUIDACION REDEBAN 2025'!$B$6,'BASE LIQUIDACION REDEBAN 2025'!$B$5)))))</f>
        <v>504832.64687880001</v>
      </c>
      <c r="AB2" s="97">
        <f t="shared" ref="AB2:AB65" si="0">AA2*Z2</f>
        <v>504832.64687880001</v>
      </c>
    </row>
    <row r="3" spans="1:34">
      <c r="A3" s="168" t="s">
        <v>100</v>
      </c>
      <c r="B3" s="10" t="str">
        <f>VLOOKUP(A3,'CENTRO DE COSTOS'!A:D,4,FALSE)</f>
        <v>KEVIN ALEXIS CORZO BUSTOS</v>
      </c>
      <c r="C3" s="10" t="str">
        <f>VLOOKUP(A3,'CENTRO DE COSTOS'!A:D,2,FALSE)</f>
        <v>0004-0007</v>
      </c>
      <c r="D3" s="94">
        <v>95015</v>
      </c>
      <c r="E3" s="94" t="s">
        <v>14393</v>
      </c>
      <c r="F3" s="117">
        <v>53536447</v>
      </c>
      <c r="G3" s="99" t="s">
        <v>155</v>
      </c>
      <c r="H3" s="117" t="s">
        <v>156</v>
      </c>
      <c r="I3" s="117" t="s">
        <v>3737</v>
      </c>
      <c r="J3" s="168" t="s">
        <v>13377</v>
      </c>
      <c r="K3" s="117" t="s">
        <v>14394</v>
      </c>
      <c r="L3" s="169" t="s">
        <v>160</v>
      </c>
      <c r="M3" s="170" t="s">
        <v>14395</v>
      </c>
      <c r="N3" s="118">
        <v>45891</v>
      </c>
      <c r="O3" s="118">
        <v>45903</v>
      </c>
      <c r="P3" s="168">
        <v>9999</v>
      </c>
      <c r="Q3" s="171" t="s">
        <v>14390</v>
      </c>
      <c r="R3" s="98" t="s">
        <v>163</v>
      </c>
      <c r="S3" s="168" t="s">
        <v>14396</v>
      </c>
      <c r="T3" s="95" t="s">
        <v>165</v>
      </c>
      <c r="U3" s="172" t="s">
        <v>14397</v>
      </c>
      <c r="V3" s="168" t="s">
        <v>167</v>
      </c>
      <c r="W3" s="173" t="s">
        <v>205</v>
      </c>
      <c r="X3" s="172" t="s">
        <v>1411</v>
      </c>
      <c r="Y3" s="94">
        <v>3970</v>
      </c>
      <c r="Z3" s="94">
        <v>1</v>
      </c>
      <c r="AA3" s="119">
        <f>IF(V3="TIPO I",'BASE LIQUIDACION REDEBAN 2025'!$B$2,IF(V3="TIPO II",'BASE LIQUIDACION REDEBAN 2025'!$B$3,IF(V3="TIPO III",'BASE LIQUIDACION REDEBAN 2025'!$B$4,IF(V3="TIPO IV",'BASE LIQUIDACION REDEBAN 2025'!$B$5,IF(W3="AEREO",'BASE LIQUIDACION REDEBAN 2025'!$B$6,'BASE LIQUIDACION REDEBAN 2025'!$B$5)))))</f>
        <v>988462.96268840006</v>
      </c>
      <c r="AB3" s="97">
        <f t="shared" si="0"/>
        <v>988462.96268840006</v>
      </c>
    </row>
    <row r="4" spans="1:34">
      <c r="A4" s="168" t="s">
        <v>60</v>
      </c>
      <c r="B4" s="10" t="str">
        <f>VLOOKUP(A4,'CENTRO DE COSTOS'!A:D,4,FALSE)</f>
        <v>JUAN SEBASTIÁN RÍOS CASTRILLÓN</v>
      </c>
      <c r="C4" s="10" t="str">
        <f>VLOOKUP(A4,'CENTRO DE COSTOS'!A:D,2,FALSE)</f>
        <v>0004-0005</v>
      </c>
      <c r="D4" s="94">
        <v>5172</v>
      </c>
      <c r="E4" s="94" t="s">
        <v>14398</v>
      </c>
      <c r="F4" s="117">
        <v>90128193</v>
      </c>
      <c r="G4" s="99" t="s">
        <v>155</v>
      </c>
      <c r="H4" s="117" t="s">
        <v>156</v>
      </c>
      <c r="I4" s="117" t="s">
        <v>249</v>
      </c>
      <c r="J4" s="168" t="s">
        <v>3613</v>
      </c>
      <c r="K4" s="117" t="s">
        <v>14399</v>
      </c>
      <c r="L4" s="169" t="s">
        <v>160</v>
      </c>
      <c r="M4" s="170" t="s">
        <v>14400</v>
      </c>
      <c r="N4" s="118">
        <v>45895</v>
      </c>
      <c r="O4" s="118">
        <v>45902</v>
      </c>
      <c r="P4" s="168">
        <v>9999</v>
      </c>
      <c r="Q4" s="171" t="s">
        <v>14390</v>
      </c>
      <c r="R4" s="98" t="s">
        <v>163</v>
      </c>
      <c r="S4" s="168" t="s">
        <v>14401</v>
      </c>
      <c r="T4" s="95" t="s">
        <v>165</v>
      </c>
      <c r="U4" s="172" t="s">
        <v>14402</v>
      </c>
      <c r="V4" s="168" t="s">
        <v>28</v>
      </c>
      <c r="W4" s="173" t="s">
        <v>177</v>
      </c>
      <c r="X4" s="172" t="s">
        <v>648</v>
      </c>
      <c r="Y4" s="94">
        <v>3557</v>
      </c>
      <c r="Z4" s="94">
        <v>2</v>
      </c>
      <c r="AA4" s="119">
        <f>IF(V4="TIPO I",'BASE LIQUIDACION REDEBAN 2025'!$B$2,IF(V4="TIPO II",'BASE LIQUIDACION REDEBAN 2025'!$B$3,IF(V4="TIPO III",'BASE LIQUIDACION REDEBAN 2025'!$B$4,IF(V4="TIPO IV",'BASE LIQUIDACION REDEBAN 2025'!$B$5,IF(W4="AEREO",'BASE LIQUIDACION REDEBAN 2025'!$B$6,'BASE LIQUIDACION REDEBAN 2025'!$B$5)))))</f>
        <v>163813.69572160003</v>
      </c>
      <c r="AB4" s="97">
        <f t="shared" si="0"/>
        <v>327627.39144320006</v>
      </c>
    </row>
    <row r="5" spans="1:34">
      <c r="A5" s="168" t="s">
        <v>76</v>
      </c>
      <c r="B5" s="10" t="str">
        <f>VLOOKUP(A5,'CENTRO DE COSTOS'!A:D,4,FALSE)</f>
        <v>DIEGO FERNANDO HENAO CARDONA</v>
      </c>
      <c r="C5" s="10" t="str">
        <f>VLOOKUP(A5,'CENTRO DE COSTOS'!A:D,2,FALSE)</f>
        <v>0004-0003</v>
      </c>
      <c r="D5" s="94">
        <v>76892</v>
      </c>
      <c r="E5" s="94" t="s">
        <v>14403</v>
      </c>
      <c r="F5" s="117">
        <v>22809230</v>
      </c>
      <c r="G5" s="99" t="s">
        <v>155</v>
      </c>
      <c r="H5" s="117" t="s">
        <v>156</v>
      </c>
      <c r="I5" s="117" t="s">
        <v>232</v>
      </c>
      <c r="J5" s="168" t="s">
        <v>776</v>
      </c>
      <c r="K5" s="117" t="s">
        <v>14404</v>
      </c>
      <c r="L5" s="169" t="s">
        <v>160</v>
      </c>
      <c r="M5" s="170" t="s">
        <v>14405</v>
      </c>
      <c r="N5" s="118">
        <v>45896</v>
      </c>
      <c r="O5" s="118">
        <v>45901</v>
      </c>
      <c r="P5" s="168">
        <v>7926</v>
      </c>
      <c r="Q5" s="171" t="s">
        <v>14406</v>
      </c>
      <c r="R5" s="98" t="s">
        <v>163</v>
      </c>
      <c r="S5" s="168" t="s">
        <v>14407</v>
      </c>
      <c r="T5" s="95" t="s">
        <v>165</v>
      </c>
      <c r="U5" s="172" t="s">
        <v>14408</v>
      </c>
      <c r="V5" s="168" t="s">
        <v>25</v>
      </c>
      <c r="W5" s="173" t="s">
        <v>177</v>
      </c>
      <c r="X5" s="172" t="s">
        <v>512</v>
      </c>
      <c r="Y5" s="94" t="s">
        <v>14409</v>
      </c>
      <c r="Z5" s="94">
        <v>1</v>
      </c>
      <c r="AA5" s="119">
        <f>IF(V5="TIPO I",'BASE LIQUIDACION REDEBAN 2025'!$B$2,IF(V5="TIPO II",'BASE LIQUIDACION REDEBAN 2025'!$B$3,IF(V5="TIPO III",'BASE LIQUIDACION REDEBAN 2025'!$B$4,IF(V5="TIPO IV",'BASE LIQUIDACION REDEBAN 2025'!$B$5,IF(W5="AEREO",'BASE LIQUIDACION REDEBAN 2025'!$B$6,'BASE LIQUIDACION REDEBAN 2025'!$B$5)))))</f>
        <v>75096.394270399993</v>
      </c>
      <c r="AB5" s="97">
        <f t="shared" si="0"/>
        <v>75096.394270399993</v>
      </c>
    </row>
    <row r="6" spans="1:34">
      <c r="A6" s="168" t="s">
        <v>94</v>
      </c>
      <c r="B6" s="10" t="str">
        <f>VLOOKUP(A6,'CENTRO DE COSTOS'!A:D,4,FALSE)</f>
        <v>DIEGO FERNANDO HENAO CARDONA</v>
      </c>
      <c r="C6" s="10" t="str">
        <f>VLOOKUP(A6,'CENTRO DE COSTOS'!A:D,2,FALSE)</f>
        <v>0004-0002</v>
      </c>
      <c r="D6" s="94">
        <v>76895</v>
      </c>
      <c r="E6" s="94" t="s">
        <v>14410</v>
      </c>
      <c r="F6" s="117">
        <v>90143425</v>
      </c>
      <c r="G6" s="99" t="s">
        <v>155</v>
      </c>
      <c r="H6" s="117" t="s">
        <v>156</v>
      </c>
      <c r="I6" s="117" t="s">
        <v>232</v>
      </c>
      <c r="J6" s="168" t="s">
        <v>864</v>
      </c>
      <c r="K6" s="117" t="s">
        <v>14411</v>
      </c>
      <c r="L6" s="169" t="s">
        <v>160</v>
      </c>
      <c r="M6" s="170" t="s">
        <v>14412</v>
      </c>
      <c r="N6" s="118">
        <v>45896</v>
      </c>
      <c r="O6" s="118">
        <v>45901</v>
      </c>
      <c r="P6" s="168">
        <v>9999</v>
      </c>
      <c r="Q6" s="171" t="s">
        <v>14390</v>
      </c>
      <c r="R6" s="98" t="s">
        <v>163</v>
      </c>
      <c r="S6" s="168" t="s">
        <v>14413</v>
      </c>
      <c r="T6" s="95" t="s">
        <v>165</v>
      </c>
      <c r="U6" s="172" t="s">
        <v>14414</v>
      </c>
      <c r="V6" s="168" t="s">
        <v>30</v>
      </c>
      <c r="W6" s="173" t="s">
        <v>177</v>
      </c>
      <c r="X6" s="172" t="s">
        <v>737</v>
      </c>
      <c r="Y6" s="94">
        <v>197</v>
      </c>
      <c r="Z6" s="94">
        <v>1</v>
      </c>
      <c r="AA6" s="119">
        <f>IF(V6="TIPO I",'BASE LIQUIDACION REDEBAN 2025'!$B$2,IF(V6="TIPO II",'BASE LIQUIDACION REDEBAN 2025'!$B$3,IF(V6="TIPO III",'BASE LIQUIDACION REDEBAN 2025'!$B$4,IF(V6="TIPO IV",'BASE LIQUIDACION REDEBAN 2025'!$B$5,IF(W6="AEREO",'BASE LIQUIDACION REDEBAN 2025'!$B$6,'BASE LIQUIDACION REDEBAN 2025'!$B$5)))))</f>
        <v>275728.78077800001</v>
      </c>
      <c r="AB6" s="97">
        <f t="shared" si="0"/>
        <v>275728.78077800001</v>
      </c>
    </row>
    <row r="7" spans="1:34">
      <c r="A7" s="168" t="s">
        <v>90</v>
      </c>
      <c r="B7" s="10" t="str">
        <f>VLOOKUP(A7,'CENTRO DE COSTOS'!A:D,4,FALSE)</f>
        <v>JUAN SEBASTIÁN RÍOS CASTRILLÓN</v>
      </c>
      <c r="C7" s="10" t="str">
        <f>VLOOKUP(A7,'CENTRO DE COSTOS'!A:D,2,FALSE)</f>
        <v>0004-0005</v>
      </c>
      <c r="D7" s="94">
        <v>27787</v>
      </c>
      <c r="E7" s="94" t="s">
        <v>14415</v>
      </c>
      <c r="F7" s="117">
        <v>89497277</v>
      </c>
      <c r="G7" s="99" t="s">
        <v>155</v>
      </c>
      <c r="H7" s="117" t="s">
        <v>156</v>
      </c>
      <c r="I7" s="117" t="s">
        <v>932</v>
      </c>
      <c r="J7" s="168" t="s">
        <v>8478</v>
      </c>
      <c r="K7" s="117" t="s">
        <v>14416</v>
      </c>
      <c r="L7" s="169" t="s">
        <v>160</v>
      </c>
      <c r="M7" s="170" t="s">
        <v>14417</v>
      </c>
      <c r="N7" s="118">
        <v>45896</v>
      </c>
      <c r="O7" s="118">
        <v>45903</v>
      </c>
      <c r="P7" s="168">
        <v>9999</v>
      </c>
      <c r="Q7" s="171" t="s">
        <v>14390</v>
      </c>
      <c r="R7" s="98" t="s">
        <v>163</v>
      </c>
      <c r="S7" s="168" t="s">
        <v>14418</v>
      </c>
      <c r="T7" s="95" t="s">
        <v>165</v>
      </c>
      <c r="U7" s="172" t="s">
        <v>14419</v>
      </c>
      <c r="V7" s="168" t="s">
        <v>167</v>
      </c>
      <c r="W7" s="173" t="s">
        <v>205</v>
      </c>
      <c r="X7" s="172" t="s">
        <v>1942</v>
      </c>
      <c r="Y7" s="94">
        <v>1040</v>
      </c>
      <c r="Z7" s="94">
        <v>2</v>
      </c>
      <c r="AA7" s="119">
        <f>IF(V7="TIPO I",'BASE LIQUIDACION REDEBAN 2025'!$B$2,IF(V7="TIPO II",'BASE LIQUIDACION REDEBAN 2025'!$B$3,IF(V7="TIPO III",'BASE LIQUIDACION REDEBAN 2025'!$B$4,IF(V7="TIPO IV",'BASE LIQUIDACION REDEBAN 2025'!$B$5,IF(W7="AEREO",'BASE LIQUIDACION REDEBAN 2025'!$B$6,'BASE LIQUIDACION REDEBAN 2025'!$B$5)))))</f>
        <v>988462.96268840006</v>
      </c>
      <c r="AB7" s="97">
        <f t="shared" si="0"/>
        <v>1976925.9253768001</v>
      </c>
    </row>
    <row r="8" spans="1:34">
      <c r="A8" s="168" t="s">
        <v>68</v>
      </c>
      <c r="B8" s="10" t="str">
        <f>VLOOKUP(A8,'CENTRO DE COSTOS'!A:D,4,FALSE)</f>
        <v>WILLIAM ASDRUBAL ROZO ROZO</v>
      </c>
      <c r="C8" s="10" t="str">
        <f>VLOOKUP(A8,'CENTRO DE COSTOS'!A:D,2,FALSE)</f>
        <v>0004-0004</v>
      </c>
      <c r="D8" s="94">
        <v>25126</v>
      </c>
      <c r="E8" s="94" t="s">
        <v>14420</v>
      </c>
      <c r="F8" s="117">
        <v>72560469</v>
      </c>
      <c r="G8" s="99" t="s">
        <v>155</v>
      </c>
      <c r="H8" s="117" t="s">
        <v>14421</v>
      </c>
      <c r="I8" s="117" t="s">
        <v>417</v>
      </c>
      <c r="J8" s="168" t="s">
        <v>5506</v>
      </c>
      <c r="K8" s="117" t="s">
        <v>14422</v>
      </c>
      <c r="L8" s="169" t="s">
        <v>160</v>
      </c>
      <c r="M8" s="170" t="s">
        <v>14423</v>
      </c>
      <c r="N8" s="118">
        <v>45897</v>
      </c>
      <c r="O8" s="118">
        <v>45901</v>
      </c>
      <c r="P8" s="168">
        <v>9999</v>
      </c>
      <c r="Q8" s="171" t="s">
        <v>14390</v>
      </c>
      <c r="R8" s="98" t="s">
        <v>163</v>
      </c>
      <c r="S8" s="168" t="s">
        <v>14424</v>
      </c>
      <c r="T8" s="95" t="s">
        <v>165</v>
      </c>
      <c r="U8" s="172" t="s">
        <v>14425</v>
      </c>
      <c r="V8" s="168" t="s">
        <v>28</v>
      </c>
      <c r="W8" s="173" t="s">
        <v>177</v>
      </c>
      <c r="X8" s="172" t="s">
        <v>551</v>
      </c>
      <c r="Y8" s="94">
        <v>1476</v>
      </c>
      <c r="Z8" s="94">
        <v>1</v>
      </c>
      <c r="AA8" s="119">
        <f>IF(V8="TIPO I",'BASE LIQUIDACION REDEBAN 2025'!$B$2,IF(V8="TIPO II",'BASE LIQUIDACION REDEBAN 2025'!$B$3,IF(V8="TIPO III",'BASE LIQUIDACION REDEBAN 2025'!$B$4,IF(V8="TIPO IV",'BASE LIQUIDACION REDEBAN 2025'!$B$5,IF(W8="AEREO",'BASE LIQUIDACION REDEBAN 2025'!$B$6,'BASE LIQUIDACION REDEBAN 2025'!$B$5)))))</f>
        <v>163813.69572160003</v>
      </c>
      <c r="AB8" s="97">
        <f t="shared" si="0"/>
        <v>163813.69572160003</v>
      </c>
    </row>
    <row r="9" spans="1:34">
      <c r="A9" s="168" t="s">
        <v>68</v>
      </c>
      <c r="B9" s="10" t="str">
        <f>VLOOKUP(A9,'CENTRO DE COSTOS'!A:D,4,FALSE)</f>
        <v>WILLIAM ASDRUBAL ROZO ROZO</v>
      </c>
      <c r="C9" s="10" t="str">
        <f>VLOOKUP(A9,'CENTRO DE COSTOS'!A:D,2,FALSE)</f>
        <v>0004-0004</v>
      </c>
      <c r="D9" s="94">
        <v>11001</v>
      </c>
      <c r="E9" s="94" t="s">
        <v>14426</v>
      </c>
      <c r="F9" s="117">
        <v>72560477</v>
      </c>
      <c r="G9" s="99" t="s">
        <v>155</v>
      </c>
      <c r="H9" s="117" t="s">
        <v>14421</v>
      </c>
      <c r="I9" s="117" t="s">
        <v>417</v>
      </c>
      <c r="J9" s="168" t="s">
        <v>68</v>
      </c>
      <c r="K9" s="117" t="s">
        <v>14427</v>
      </c>
      <c r="L9" s="169" t="s">
        <v>160</v>
      </c>
      <c r="M9" s="170" t="s">
        <v>14428</v>
      </c>
      <c r="N9" s="118">
        <v>45897</v>
      </c>
      <c r="O9" s="118">
        <v>45901</v>
      </c>
      <c r="P9" s="168">
        <v>9999</v>
      </c>
      <c r="Q9" s="171" t="s">
        <v>14390</v>
      </c>
      <c r="R9" s="98" t="s">
        <v>163</v>
      </c>
      <c r="S9" s="168" t="s">
        <v>14429</v>
      </c>
      <c r="T9" s="95" t="s">
        <v>165</v>
      </c>
      <c r="U9" s="172" t="s">
        <v>14430</v>
      </c>
      <c r="V9" s="168" t="s">
        <v>25</v>
      </c>
      <c r="W9" s="173" t="s">
        <v>177</v>
      </c>
      <c r="X9" s="172" t="s">
        <v>541</v>
      </c>
      <c r="Y9" s="94">
        <v>8042</v>
      </c>
      <c r="Z9" s="94">
        <v>1</v>
      </c>
      <c r="AA9" s="119">
        <f>IF(V9="TIPO I",'BASE LIQUIDACION REDEBAN 2025'!$B$2,IF(V9="TIPO II",'BASE LIQUIDACION REDEBAN 2025'!$B$3,IF(V9="TIPO III",'BASE LIQUIDACION REDEBAN 2025'!$B$4,IF(V9="TIPO IV",'BASE LIQUIDACION REDEBAN 2025'!$B$5,IF(W9="AEREO",'BASE LIQUIDACION REDEBAN 2025'!$B$6,'BASE LIQUIDACION REDEBAN 2025'!$B$5)))))</f>
        <v>75096.394270399993</v>
      </c>
      <c r="AB9" s="97">
        <f t="shared" si="0"/>
        <v>75096.394270399993</v>
      </c>
    </row>
    <row r="10" spans="1:34">
      <c r="A10" s="168" t="s">
        <v>93</v>
      </c>
      <c r="B10" s="10" t="str">
        <f>VLOOKUP(A10,'CENTRO DE COSTOS'!A:D,4,FALSE)</f>
        <v>DIEGO FERNANDO HENAO CARDONA</v>
      </c>
      <c r="C10" s="10" t="str">
        <f>VLOOKUP(A10,'CENTRO DE COSTOS'!A:D,2,FALSE)</f>
        <v>0004-0003</v>
      </c>
      <c r="D10" s="94">
        <v>52356</v>
      </c>
      <c r="E10" s="94" t="s">
        <v>14431</v>
      </c>
      <c r="F10" s="117">
        <v>90137755</v>
      </c>
      <c r="G10" s="99" t="s">
        <v>155</v>
      </c>
      <c r="H10" s="117" t="s">
        <v>156</v>
      </c>
      <c r="I10" s="117" t="s">
        <v>157</v>
      </c>
      <c r="J10" s="168" t="s">
        <v>3603</v>
      </c>
      <c r="K10" s="117" t="s">
        <v>14432</v>
      </c>
      <c r="L10" s="169" t="s">
        <v>160</v>
      </c>
      <c r="M10" s="170" t="s">
        <v>14433</v>
      </c>
      <c r="N10" s="118">
        <v>45897</v>
      </c>
      <c r="O10" s="118">
        <v>45902</v>
      </c>
      <c r="P10" s="168">
        <v>9999</v>
      </c>
      <c r="Q10" s="171" t="s">
        <v>14390</v>
      </c>
      <c r="R10" s="98" t="s">
        <v>163</v>
      </c>
      <c r="S10" s="168" t="s">
        <v>14434</v>
      </c>
      <c r="T10" s="95" t="s">
        <v>165</v>
      </c>
      <c r="U10" s="172" t="s">
        <v>14435</v>
      </c>
      <c r="V10" s="168" t="s">
        <v>28</v>
      </c>
      <c r="W10" s="173" t="s">
        <v>177</v>
      </c>
      <c r="X10" s="172" t="s">
        <v>2014</v>
      </c>
      <c r="Y10" s="94">
        <v>1333</v>
      </c>
      <c r="Z10" s="94">
        <v>1</v>
      </c>
      <c r="AA10" s="119">
        <f>IF(V10="TIPO I",'BASE LIQUIDACION REDEBAN 2025'!$B$2,IF(V10="TIPO II",'BASE LIQUIDACION REDEBAN 2025'!$B$3,IF(V10="TIPO III",'BASE LIQUIDACION REDEBAN 2025'!$B$4,IF(V10="TIPO IV",'BASE LIQUIDACION REDEBAN 2025'!$B$5,IF(W10="AEREO",'BASE LIQUIDACION REDEBAN 2025'!$B$6,'BASE LIQUIDACION REDEBAN 2025'!$B$5)))))</f>
        <v>163813.69572160003</v>
      </c>
      <c r="AB10" s="97">
        <f t="shared" si="0"/>
        <v>163813.69572160003</v>
      </c>
    </row>
    <row r="11" spans="1:34">
      <c r="A11" s="168" t="s">
        <v>68</v>
      </c>
      <c r="B11" s="10" t="str">
        <f>VLOOKUP(A11,'CENTRO DE COSTOS'!A:D,4,FALSE)</f>
        <v>WILLIAM ASDRUBAL ROZO ROZO</v>
      </c>
      <c r="C11" s="10" t="str">
        <f>VLOOKUP(A11,'CENTRO DE COSTOS'!A:D,2,FALSE)</f>
        <v>0004-0004</v>
      </c>
      <c r="D11" s="94">
        <v>11001</v>
      </c>
      <c r="E11" s="94" t="s">
        <v>14436</v>
      </c>
      <c r="F11" s="117">
        <v>90126462</v>
      </c>
      <c r="G11" s="99" t="s">
        <v>155</v>
      </c>
      <c r="H11" s="117" t="s">
        <v>156</v>
      </c>
      <c r="I11" s="117" t="s">
        <v>417</v>
      </c>
      <c r="J11" s="168" t="s">
        <v>68</v>
      </c>
      <c r="K11" s="117" t="s">
        <v>14437</v>
      </c>
      <c r="L11" s="169" t="s">
        <v>160</v>
      </c>
      <c r="M11" s="170" t="s">
        <v>14438</v>
      </c>
      <c r="N11" s="118">
        <v>45897</v>
      </c>
      <c r="O11" s="118">
        <v>45901</v>
      </c>
      <c r="P11" s="168">
        <v>9999</v>
      </c>
      <c r="Q11" s="171" t="s">
        <v>14390</v>
      </c>
      <c r="R11" s="98" t="s">
        <v>163</v>
      </c>
      <c r="S11" s="168" t="s">
        <v>14439</v>
      </c>
      <c r="T11" s="95" t="s">
        <v>165</v>
      </c>
      <c r="U11" s="172" t="s">
        <v>14440</v>
      </c>
      <c r="V11" s="168" t="s">
        <v>25</v>
      </c>
      <c r="W11" s="173" t="s">
        <v>177</v>
      </c>
      <c r="X11" s="172" t="s">
        <v>541</v>
      </c>
      <c r="Y11" s="94">
        <v>9049</v>
      </c>
      <c r="Z11" s="94">
        <v>1</v>
      </c>
      <c r="AA11" s="119">
        <f>IF(V11="TIPO I",'BASE LIQUIDACION REDEBAN 2025'!$B$2,IF(V11="TIPO II",'BASE LIQUIDACION REDEBAN 2025'!$B$3,IF(V11="TIPO III",'BASE LIQUIDACION REDEBAN 2025'!$B$4,IF(V11="TIPO IV",'BASE LIQUIDACION REDEBAN 2025'!$B$5,IF(W11="AEREO",'BASE LIQUIDACION REDEBAN 2025'!$B$6,'BASE LIQUIDACION REDEBAN 2025'!$B$5)))))</f>
        <v>75096.394270399993</v>
      </c>
      <c r="AB11" s="97">
        <f t="shared" si="0"/>
        <v>75096.394270399993</v>
      </c>
    </row>
    <row r="12" spans="1:34">
      <c r="A12" s="168" t="s">
        <v>86</v>
      </c>
      <c r="B12" s="10" t="str">
        <f>VLOOKUP(A12,'CENTRO DE COSTOS'!A:D,4,FALSE)</f>
        <v>KEVIN ALEXIS CORZO BUSTOS</v>
      </c>
      <c r="C12" s="10" t="str">
        <f>VLOOKUP(A12,'CENTRO DE COSTOS'!A:D,2,FALSE)</f>
        <v>0004-0007</v>
      </c>
      <c r="D12" s="94">
        <v>73001</v>
      </c>
      <c r="E12" s="94" t="s">
        <v>14441</v>
      </c>
      <c r="F12" s="117">
        <v>90104982</v>
      </c>
      <c r="G12" s="99" t="s">
        <v>155</v>
      </c>
      <c r="H12" s="117" t="s">
        <v>156</v>
      </c>
      <c r="I12" s="117" t="s">
        <v>494</v>
      </c>
      <c r="J12" s="168" t="s">
        <v>86</v>
      </c>
      <c r="K12" s="117" t="s">
        <v>14442</v>
      </c>
      <c r="L12" s="169" t="s">
        <v>160</v>
      </c>
      <c r="M12" s="170" t="s">
        <v>14443</v>
      </c>
      <c r="N12" s="118">
        <v>45897</v>
      </c>
      <c r="O12" s="118">
        <v>45901</v>
      </c>
      <c r="P12" s="168">
        <v>9999</v>
      </c>
      <c r="Q12" s="171" t="s">
        <v>14390</v>
      </c>
      <c r="R12" s="98" t="s">
        <v>163</v>
      </c>
      <c r="S12" s="168" t="s">
        <v>14444</v>
      </c>
      <c r="T12" s="95" t="s">
        <v>165</v>
      </c>
      <c r="U12" s="172" t="s">
        <v>14445</v>
      </c>
      <c r="V12" s="168" t="s">
        <v>25</v>
      </c>
      <c r="W12" s="173" t="s">
        <v>177</v>
      </c>
      <c r="X12" s="172" t="s">
        <v>498</v>
      </c>
      <c r="Y12" s="94">
        <v>392</v>
      </c>
      <c r="Z12" s="94">
        <v>1</v>
      </c>
      <c r="AA12" s="119">
        <f>IF(V12="TIPO I",'BASE LIQUIDACION REDEBAN 2025'!$B$2,IF(V12="TIPO II",'BASE LIQUIDACION REDEBAN 2025'!$B$3,IF(V12="TIPO III",'BASE LIQUIDACION REDEBAN 2025'!$B$4,IF(V12="TIPO IV",'BASE LIQUIDACION REDEBAN 2025'!$B$5,IF(W12="AEREO",'BASE LIQUIDACION REDEBAN 2025'!$B$6,'BASE LIQUIDACION REDEBAN 2025'!$B$5)))))</f>
        <v>75096.394270399993</v>
      </c>
      <c r="AB12" s="97">
        <f t="shared" si="0"/>
        <v>75096.394270399993</v>
      </c>
    </row>
    <row r="13" spans="1:34">
      <c r="A13" s="168" t="s">
        <v>80</v>
      </c>
      <c r="B13" s="10" t="str">
        <f>VLOOKUP(A13,'CENTRO DE COSTOS'!A:D,4,FALSE)</f>
        <v>JOSE MAURICIO HERNANDEZ ROJAS</v>
      </c>
      <c r="C13" s="10" t="str">
        <f>VLOOKUP(A13,'CENTRO DE COSTOS'!A:D,2,FALSE)</f>
        <v>0004-0001</v>
      </c>
      <c r="D13" s="94">
        <v>13001</v>
      </c>
      <c r="E13" s="94" t="s">
        <v>14446</v>
      </c>
      <c r="F13" s="117">
        <v>90150361</v>
      </c>
      <c r="G13" s="99" t="s">
        <v>155</v>
      </c>
      <c r="H13" s="117" t="s">
        <v>156</v>
      </c>
      <c r="I13" s="117" t="s">
        <v>685</v>
      </c>
      <c r="J13" s="168" t="s">
        <v>80</v>
      </c>
      <c r="K13" s="117" t="s">
        <v>14447</v>
      </c>
      <c r="L13" s="169" t="s">
        <v>160</v>
      </c>
      <c r="M13" s="170" t="s">
        <v>14448</v>
      </c>
      <c r="N13" s="118">
        <v>45897</v>
      </c>
      <c r="O13" s="118">
        <v>45902</v>
      </c>
      <c r="P13" s="168">
        <v>9999</v>
      </c>
      <c r="Q13" s="171" t="s">
        <v>14390</v>
      </c>
      <c r="R13" s="98" t="s">
        <v>163</v>
      </c>
      <c r="S13" s="168" t="s">
        <v>14449</v>
      </c>
      <c r="T13" s="95" t="s">
        <v>165</v>
      </c>
      <c r="U13" s="172" t="s">
        <v>14450</v>
      </c>
      <c r="V13" s="168" t="s">
        <v>25</v>
      </c>
      <c r="W13" s="173" t="s">
        <v>177</v>
      </c>
      <c r="X13" s="172" t="s">
        <v>2917</v>
      </c>
      <c r="Y13" s="94">
        <v>1367</v>
      </c>
      <c r="Z13" s="94">
        <v>1</v>
      </c>
      <c r="AA13" s="119">
        <f>IF(V13="TIPO I",'BASE LIQUIDACION REDEBAN 2025'!$B$2,IF(V13="TIPO II",'BASE LIQUIDACION REDEBAN 2025'!$B$3,IF(V13="TIPO III",'BASE LIQUIDACION REDEBAN 2025'!$B$4,IF(V13="TIPO IV",'BASE LIQUIDACION REDEBAN 2025'!$B$5,IF(W13="AEREO",'BASE LIQUIDACION REDEBAN 2025'!$B$6,'BASE LIQUIDACION REDEBAN 2025'!$B$5)))))</f>
        <v>75096.394270399993</v>
      </c>
      <c r="AB13" s="97">
        <f t="shared" si="0"/>
        <v>75096.394270399993</v>
      </c>
    </row>
    <row r="14" spans="1:34">
      <c r="A14" s="168" t="s">
        <v>68</v>
      </c>
      <c r="B14" s="10" t="str">
        <f>VLOOKUP(A14,'CENTRO DE COSTOS'!A:D,4,FALSE)</f>
        <v>WILLIAM ASDRUBAL ROZO ROZO</v>
      </c>
      <c r="C14" s="10" t="str">
        <f>VLOOKUP(A14,'CENTRO DE COSTOS'!A:D,2,FALSE)</f>
        <v>0004-0004</v>
      </c>
      <c r="D14" s="94">
        <v>25754</v>
      </c>
      <c r="E14" s="94" t="s">
        <v>14451</v>
      </c>
      <c r="F14" s="117">
        <v>90114407</v>
      </c>
      <c r="G14" s="99" t="s">
        <v>155</v>
      </c>
      <c r="H14" s="117" t="s">
        <v>156</v>
      </c>
      <c r="I14" s="117" t="s">
        <v>417</v>
      </c>
      <c r="J14" s="168" t="s">
        <v>418</v>
      </c>
      <c r="K14" s="117" t="s">
        <v>14452</v>
      </c>
      <c r="L14" s="169" t="s">
        <v>160</v>
      </c>
      <c r="M14" s="170" t="s">
        <v>14453</v>
      </c>
      <c r="N14" s="118">
        <v>45898</v>
      </c>
      <c r="O14" s="118">
        <v>45902</v>
      </c>
      <c r="P14" s="168">
        <v>7926</v>
      </c>
      <c r="Q14" s="171" t="s">
        <v>14406</v>
      </c>
      <c r="R14" s="98" t="s">
        <v>163</v>
      </c>
      <c r="S14" s="168" t="s">
        <v>14454</v>
      </c>
      <c r="T14" s="95" t="s">
        <v>165</v>
      </c>
      <c r="U14" s="172" t="s">
        <v>14455</v>
      </c>
      <c r="V14" s="168" t="s">
        <v>25</v>
      </c>
      <c r="W14" s="173" t="s">
        <v>177</v>
      </c>
      <c r="X14" s="172" t="s">
        <v>561</v>
      </c>
      <c r="Y14" s="94" t="s">
        <v>14456</v>
      </c>
      <c r="Z14" s="94">
        <v>1</v>
      </c>
      <c r="AA14" s="119">
        <f>IF(V14="TIPO I",'BASE LIQUIDACION REDEBAN 2025'!$B$2,IF(V14="TIPO II",'BASE LIQUIDACION REDEBAN 2025'!$B$3,IF(V14="TIPO III",'BASE LIQUIDACION REDEBAN 2025'!$B$4,IF(V14="TIPO IV",'BASE LIQUIDACION REDEBAN 2025'!$B$5,IF(W14="AEREO",'BASE LIQUIDACION REDEBAN 2025'!$B$6,'BASE LIQUIDACION REDEBAN 2025'!$B$5)))))</f>
        <v>75096.394270399993</v>
      </c>
      <c r="AB14" s="97">
        <f t="shared" si="0"/>
        <v>75096.394270399993</v>
      </c>
    </row>
    <row r="15" spans="1:34">
      <c r="A15" s="168" t="s">
        <v>92</v>
      </c>
      <c r="B15" s="10" t="str">
        <f>VLOOKUP(A15,'CENTRO DE COSTOS'!A:D,4,FALSE)</f>
        <v>KEVIN ALEXIS CORZO BUSTOS</v>
      </c>
      <c r="C15" s="10" t="str">
        <f>VLOOKUP(A15,'CENTRO DE COSTOS'!A:D,2,FALSE)</f>
        <v>0004-0007</v>
      </c>
      <c r="D15" s="94">
        <v>41001</v>
      </c>
      <c r="E15" s="94" t="s">
        <v>14457</v>
      </c>
      <c r="F15" s="117">
        <v>89372972</v>
      </c>
      <c r="G15" s="99" t="s">
        <v>155</v>
      </c>
      <c r="H15" s="117" t="s">
        <v>156</v>
      </c>
      <c r="I15" s="117" t="s">
        <v>430</v>
      </c>
      <c r="J15" s="168" t="s">
        <v>92</v>
      </c>
      <c r="K15" s="117" t="s">
        <v>14458</v>
      </c>
      <c r="L15" s="169" t="s">
        <v>160</v>
      </c>
      <c r="M15" s="170" t="s">
        <v>14459</v>
      </c>
      <c r="N15" s="118">
        <v>45898</v>
      </c>
      <c r="O15" s="118">
        <v>45901</v>
      </c>
      <c r="P15" s="168">
        <v>9999</v>
      </c>
      <c r="Q15" s="171" t="s">
        <v>14390</v>
      </c>
      <c r="R15" s="98" t="s">
        <v>163</v>
      </c>
      <c r="S15" s="168" t="s">
        <v>14460</v>
      </c>
      <c r="T15" s="95" t="s">
        <v>165</v>
      </c>
      <c r="U15" s="172" t="s">
        <v>14461</v>
      </c>
      <c r="V15" s="168" t="s">
        <v>25</v>
      </c>
      <c r="W15" s="173" t="s">
        <v>177</v>
      </c>
      <c r="X15" s="172" t="s">
        <v>436</v>
      </c>
      <c r="Y15" s="94">
        <v>9017</v>
      </c>
      <c r="Z15" s="94">
        <v>1</v>
      </c>
      <c r="AA15" s="119">
        <f>IF(V15="TIPO I",'BASE LIQUIDACION REDEBAN 2025'!$B$2,IF(V15="TIPO II",'BASE LIQUIDACION REDEBAN 2025'!$B$3,IF(V15="TIPO III",'BASE LIQUIDACION REDEBAN 2025'!$B$4,IF(V15="TIPO IV",'BASE LIQUIDACION REDEBAN 2025'!$B$5,IF(W15="AEREO",'BASE LIQUIDACION REDEBAN 2025'!$B$6,'BASE LIQUIDACION REDEBAN 2025'!$B$5)))))</f>
        <v>75096.394270399993</v>
      </c>
      <c r="AB15" s="97">
        <f t="shared" si="0"/>
        <v>75096.394270399993</v>
      </c>
    </row>
    <row r="16" spans="1:34">
      <c r="A16" s="168" t="s">
        <v>86</v>
      </c>
      <c r="B16" s="10" t="str">
        <f>VLOOKUP(A16,'CENTRO DE COSTOS'!A:D,4,FALSE)</f>
        <v>KEVIN ALEXIS CORZO BUSTOS</v>
      </c>
      <c r="C16" s="10" t="str">
        <f>VLOOKUP(A16,'CENTRO DE COSTOS'!A:D,2,FALSE)</f>
        <v>0004-0007</v>
      </c>
      <c r="D16" s="94">
        <v>73001</v>
      </c>
      <c r="E16" s="94" t="s">
        <v>14462</v>
      </c>
      <c r="F16" s="117">
        <v>89528117</v>
      </c>
      <c r="G16" s="99" t="s">
        <v>155</v>
      </c>
      <c r="H16" s="117" t="s">
        <v>156</v>
      </c>
      <c r="I16" s="117" t="s">
        <v>494</v>
      </c>
      <c r="J16" s="168" t="s">
        <v>86</v>
      </c>
      <c r="K16" s="117" t="s">
        <v>14463</v>
      </c>
      <c r="L16" s="169" t="s">
        <v>160</v>
      </c>
      <c r="M16" s="170" t="s">
        <v>14464</v>
      </c>
      <c r="N16" s="118">
        <v>45898</v>
      </c>
      <c r="O16" s="118">
        <v>45902</v>
      </c>
      <c r="P16" s="168">
        <v>9999</v>
      </c>
      <c r="Q16" s="171" t="s">
        <v>14390</v>
      </c>
      <c r="R16" s="98" t="s">
        <v>163</v>
      </c>
      <c r="S16" s="168" t="s">
        <v>14465</v>
      </c>
      <c r="T16" s="95" t="s">
        <v>165</v>
      </c>
      <c r="U16" s="172" t="s">
        <v>14466</v>
      </c>
      <c r="V16" s="168" t="s">
        <v>25</v>
      </c>
      <c r="W16" s="173" t="s">
        <v>177</v>
      </c>
      <c r="X16" s="172" t="s">
        <v>14467</v>
      </c>
      <c r="Y16" s="94">
        <v>6834</v>
      </c>
      <c r="Z16" s="94">
        <v>1</v>
      </c>
      <c r="AA16" s="119">
        <f>IF(V16="TIPO I",'BASE LIQUIDACION REDEBAN 2025'!$B$2,IF(V16="TIPO II",'BASE LIQUIDACION REDEBAN 2025'!$B$3,IF(V16="TIPO III",'BASE LIQUIDACION REDEBAN 2025'!$B$4,IF(V16="TIPO IV",'BASE LIQUIDACION REDEBAN 2025'!$B$5,IF(W16="AEREO",'BASE LIQUIDACION REDEBAN 2025'!$B$6,'BASE LIQUIDACION REDEBAN 2025'!$B$5)))))</f>
        <v>75096.394270399993</v>
      </c>
      <c r="AB16" s="97">
        <f t="shared" si="0"/>
        <v>75096.394270399993</v>
      </c>
    </row>
    <row r="17" spans="1:28">
      <c r="A17" s="168" t="s">
        <v>100</v>
      </c>
      <c r="B17" s="10" t="str">
        <f>VLOOKUP(A17,'CENTRO DE COSTOS'!A:D,4,FALSE)</f>
        <v>KEVIN ALEXIS CORZO BUSTOS</v>
      </c>
      <c r="C17" s="10" t="str">
        <f>VLOOKUP(A17,'CENTRO DE COSTOS'!A:D,2,FALSE)</f>
        <v>0004-0007</v>
      </c>
      <c r="D17" s="94">
        <v>50001</v>
      </c>
      <c r="E17" s="94" t="s">
        <v>14468</v>
      </c>
      <c r="F17" s="117">
        <v>90121541</v>
      </c>
      <c r="G17" s="99" t="s">
        <v>155</v>
      </c>
      <c r="H17" s="117" t="s">
        <v>156</v>
      </c>
      <c r="I17" s="117" t="s">
        <v>216</v>
      </c>
      <c r="J17" s="168" t="s">
        <v>100</v>
      </c>
      <c r="K17" s="117" t="s">
        <v>14469</v>
      </c>
      <c r="L17" s="169" t="s">
        <v>160</v>
      </c>
      <c r="M17" s="170" t="s">
        <v>14470</v>
      </c>
      <c r="N17" s="118">
        <v>45898</v>
      </c>
      <c r="O17" s="118">
        <v>45902</v>
      </c>
      <c r="P17" s="168">
        <v>9999</v>
      </c>
      <c r="Q17" s="171" t="s">
        <v>14390</v>
      </c>
      <c r="R17" s="98" t="s">
        <v>163</v>
      </c>
      <c r="S17" s="168" t="s">
        <v>14471</v>
      </c>
      <c r="T17" s="95" t="s">
        <v>165</v>
      </c>
      <c r="U17" s="172" t="s">
        <v>14472</v>
      </c>
      <c r="V17" s="168" t="s">
        <v>25</v>
      </c>
      <c r="W17" s="173" t="s">
        <v>177</v>
      </c>
      <c r="X17" s="172" t="s">
        <v>1928</v>
      </c>
      <c r="Y17" s="94">
        <v>2952</v>
      </c>
      <c r="Z17" s="94">
        <v>1</v>
      </c>
      <c r="AA17" s="119">
        <f>IF(V17="TIPO I",'BASE LIQUIDACION REDEBAN 2025'!$B$2,IF(V17="TIPO II",'BASE LIQUIDACION REDEBAN 2025'!$B$3,IF(V17="TIPO III",'BASE LIQUIDACION REDEBAN 2025'!$B$4,IF(V17="TIPO IV",'BASE LIQUIDACION REDEBAN 2025'!$B$5,IF(W17="AEREO",'BASE LIQUIDACION REDEBAN 2025'!$B$6,'BASE LIQUIDACION REDEBAN 2025'!$B$5)))))</f>
        <v>75096.394270399993</v>
      </c>
      <c r="AB17" s="97">
        <f t="shared" si="0"/>
        <v>75096.394270399993</v>
      </c>
    </row>
    <row r="18" spans="1:28">
      <c r="A18" s="168" t="s">
        <v>68</v>
      </c>
      <c r="B18" s="10" t="str">
        <f>VLOOKUP(A18,'CENTRO DE COSTOS'!A:D,4,FALSE)</f>
        <v>WILLIAM ASDRUBAL ROZO ROZO</v>
      </c>
      <c r="C18" s="10" t="str">
        <f>VLOOKUP(A18,'CENTRO DE COSTOS'!A:D,2,FALSE)</f>
        <v>0004-0004</v>
      </c>
      <c r="D18" s="94">
        <v>25269</v>
      </c>
      <c r="E18" s="94" t="s">
        <v>14473</v>
      </c>
      <c r="F18" s="117">
        <v>59370742</v>
      </c>
      <c r="G18" s="99" t="s">
        <v>155</v>
      </c>
      <c r="H18" s="117" t="s">
        <v>156</v>
      </c>
      <c r="I18" s="117" t="s">
        <v>417</v>
      </c>
      <c r="J18" s="168" t="s">
        <v>1617</v>
      </c>
      <c r="K18" s="117" t="s">
        <v>14474</v>
      </c>
      <c r="L18" s="169" t="s">
        <v>160</v>
      </c>
      <c r="M18" s="170" t="s">
        <v>14475</v>
      </c>
      <c r="N18" s="118">
        <v>45898</v>
      </c>
      <c r="O18" s="118">
        <v>45902</v>
      </c>
      <c r="P18" s="168">
        <v>9999</v>
      </c>
      <c r="Q18" s="171" t="s">
        <v>14390</v>
      </c>
      <c r="R18" s="98" t="s">
        <v>163</v>
      </c>
      <c r="S18" s="168" t="s">
        <v>14476</v>
      </c>
      <c r="T18" s="95" t="s">
        <v>165</v>
      </c>
      <c r="U18" s="172" t="s">
        <v>14477</v>
      </c>
      <c r="V18" s="168" t="s">
        <v>28</v>
      </c>
      <c r="W18" s="173" t="s">
        <v>177</v>
      </c>
      <c r="X18" s="172" t="s">
        <v>566</v>
      </c>
      <c r="Y18" s="94">
        <v>423</v>
      </c>
      <c r="Z18" s="94">
        <v>1</v>
      </c>
      <c r="AA18" s="119">
        <f>IF(V18="TIPO I",'BASE LIQUIDACION REDEBAN 2025'!$B$2,IF(V18="TIPO II",'BASE LIQUIDACION REDEBAN 2025'!$B$3,IF(V18="TIPO III",'BASE LIQUIDACION REDEBAN 2025'!$B$4,IF(V18="TIPO IV",'BASE LIQUIDACION REDEBAN 2025'!$B$5,IF(W18="AEREO",'BASE LIQUIDACION REDEBAN 2025'!$B$6,'BASE LIQUIDACION REDEBAN 2025'!$B$5)))))</f>
        <v>163813.69572160003</v>
      </c>
      <c r="AB18" s="97">
        <f t="shared" si="0"/>
        <v>163813.69572160003</v>
      </c>
    </row>
    <row r="19" spans="1:28">
      <c r="A19" s="168" t="s">
        <v>100</v>
      </c>
      <c r="B19" s="10" t="str">
        <f>VLOOKUP(A19,'CENTRO DE COSTOS'!A:D,4,FALSE)</f>
        <v>KEVIN ALEXIS CORZO BUSTOS</v>
      </c>
      <c r="C19" s="10" t="str">
        <f>VLOOKUP(A19,'CENTRO DE COSTOS'!A:D,2,FALSE)</f>
        <v>0004-0007</v>
      </c>
      <c r="D19" s="94">
        <v>50001</v>
      </c>
      <c r="E19" s="94" t="s">
        <v>14478</v>
      </c>
      <c r="F19" s="117">
        <v>90128032</v>
      </c>
      <c r="G19" s="99" t="s">
        <v>155</v>
      </c>
      <c r="H19" s="117" t="s">
        <v>156</v>
      </c>
      <c r="I19" s="117" t="s">
        <v>216</v>
      </c>
      <c r="J19" s="168" t="s">
        <v>100</v>
      </c>
      <c r="K19" s="117" t="s">
        <v>14479</v>
      </c>
      <c r="L19" s="169" t="s">
        <v>160</v>
      </c>
      <c r="M19" s="170" t="s">
        <v>14480</v>
      </c>
      <c r="N19" s="118">
        <v>45898</v>
      </c>
      <c r="O19" s="118">
        <v>45902</v>
      </c>
      <c r="P19" s="168">
        <v>9999</v>
      </c>
      <c r="Q19" s="171" t="s">
        <v>14390</v>
      </c>
      <c r="R19" s="98" t="s">
        <v>163</v>
      </c>
      <c r="S19" s="168" t="s">
        <v>14481</v>
      </c>
      <c r="T19" s="95" t="s">
        <v>165</v>
      </c>
      <c r="U19" s="172" t="s">
        <v>14482</v>
      </c>
      <c r="V19" s="168" t="s">
        <v>25</v>
      </c>
      <c r="W19" s="173" t="s">
        <v>177</v>
      </c>
      <c r="X19" s="172" t="s">
        <v>222</v>
      </c>
      <c r="Y19" s="94">
        <v>803</v>
      </c>
      <c r="Z19" s="94">
        <v>1</v>
      </c>
      <c r="AA19" s="119">
        <f>IF(V19="TIPO I",'BASE LIQUIDACION REDEBAN 2025'!$B$2,IF(V19="TIPO II",'BASE LIQUIDACION REDEBAN 2025'!$B$3,IF(V19="TIPO III",'BASE LIQUIDACION REDEBAN 2025'!$B$4,IF(V19="TIPO IV",'BASE LIQUIDACION REDEBAN 2025'!$B$5,IF(W19="AEREO",'BASE LIQUIDACION REDEBAN 2025'!$B$6,'BASE LIQUIDACION REDEBAN 2025'!$B$5)))))</f>
        <v>75096.394270399993</v>
      </c>
      <c r="AB19" s="97">
        <f t="shared" si="0"/>
        <v>75096.394270399993</v>
      </c>
    </row>
    <row r="20" spans="1:28">
      <c r="A20" s="168" t="s">
        <v>100</v>
      </c>
      <c r="B20" s="10" t="str">
        <f>VLOOKUP(A20,'CENTRO DE COSTOS'!A:D,4,FALSE)</f>
        <v>KEVIN ALEXIS CORZO BUSTOS</v>
      </c>
      <c r="C20" s="10" t="str">
        <f>VLOOKUP(A20,'CENTRO DE COSTOS'!A:D,2,FALSE)</f>
        <v>0004-0007</v>
      </c>
      <c r="D20" s="94">
        <v>50001</v>
      </c>
      <c r="E20" s="94" t="s">
        <v>14483</v>
      </c>
      <c r="F20" s="117">
        <v>90133652</v>
      </c>
      <c r="G20" s="99" t="s">
        <v>155</v>
      </c>
      <c r="H20" s="117" t="s">
        <v>156</v>
      </c>
      <c r="I20" s="117" t="s">
        <v>216</v>
      </c>
      <c r="J20" s="168" t="s">
        <v>100</v>
      </c>
      <c r="K20" s="117" t="s">
        <v>14484</v>
      </c>
      <c r="L20" s="169" t="s">
        <v>160</v>
      </c>
      <c r="M20" s="170" t="s">
        <v>14485</v>
      </c>
      <c r="N20" s="118">
        <v>45898</v>
      </c>
      <c r="O20" s="118">
        <v>45901</v>
      </c>
      <c r="P20" s="168">
        <v>9999</v>
      </c>
      <c r="Q20" s="171" t="s">
        <v>14390</v>
      </c>
      <c r="R20" s="98" t="s">
        <v>163</v>
      </c>
      <c r="S20" s="168" t="s">
        <v>14486</v>
      </c>
      <c r="T20" s="95" t="s">
        <v>165</v>
      </c>
      <c r="U20" s="172" t="s">
        <v>14487</v>
      </c>
      <c r="V20" s="168" t="s">
        <v>25</v>
      </c>
      <c r="W20" s="173" t="s">
        <v>177</v>
      </c>
      <c r="X20" s="172" t="s">
        <v>222</v>
      </c>
      <c r="Y20" s="94">
        <v>6982</v>
      </c>
      <c r="Z20" s="94">
        <v>1</v>
      </c>
      <c r="AA20" s="119">
        <f>IF(V20="TIPO I",'BASE LIQUIDACION REDEBAN 2025'!$B$2,IF(V20="TIPO II",'BASE LIQUIDACION REDEBAN 2025'!$B$3,IF(V20="TIPO III",'BASE LIQUIDACION REDEBAN 2025'!$B$4,IF(V20="TIPO IV",'BASE LIQUIDACION REDEBAN 2025'!$B$5,IF(W20="AEREO",'BASE LIQUIDACION REDEBAN 2025'!$B$6,'BASE LIQUIDACION REDEBAN 2025'!$B$5)))))</f>
        <v>75096.394270399993</v>
      </c>
      <c r="AB20" s="97">
        <f t="shared" si="0"/>
        <v>75096.394270399993</v>
      </c>
    </row>
    <row r="21" spans="1:28">
      <c r="A21" s="168" t="s">
        <v>76</v>
      </c>
      <c r="B21" s="10" t="str">
        <f>VLOOKUP(A21,'CENTRO DE COSTOS'!A:D,4,FALSE)</f>
        <v>DIEGO FERNANDO HENAO CARDONA</v>
      </c>
      <c r="C21" s="10" t="str">
        <f>VLOOKUP(A21,'CENTRO DE COSTOS'!A:D,2,FALSE)</f>
        <v>0004-0003</v>
      </c>
      <c r="D21" s="94">
        <v>76001</v>
      </c>
      <c r="E21" s="94" t="s">
        <v>14488</v>
      </c>
      <c r="F21" s="117">
        <v>90137302</v>
      </c>
      <c r="G21" s="99" t="s">
        <v>155</v>
      </c>
      <c r="H21" s="117" t="s">
        <v>156</v>
      </c>
      <c r="I21" s="117" t="s">
        <v>232</v>
      </c>
      <c r="J21" s="168" t="s">
        <v>76</v>
      </c>
      <c r="K21" s="117" t="s">
        <v>14489</v>
      </c>
      <c r="L21" s="169" t="s">
        <v>160</v>
      </c>
      <c r="M21" s="170" t="s">
        <v>14490</v>
      </c>
      <c r="N21" s="118">
        <v>45898</v>
      </c>
      <c r="O21" s="130">
        <v>45904</v>
      </c>
      <c r="P21" s="168">
        <v>9999</v>
      </c>
      <c r="Q21" s="171" t="s">
        <v>14390</v>
      </c>
      <c r="R21" s="98" t="s">
        <v>163</v>
      </c>
      <c r="S21" s="168" t="s">
        <v>14491</v>
      </c>
      <c r="T21" s="95" t="s">
        <v>165</v>
      </c>
      <c r="U21" s="172" t="s">
        <v>14492</v>
      </c>
      <c r="V21" s="168" t="s">
        <v>25</v>
      </c>
      <c r="W21" s="173" t="s">
        <v>177</v>
      </c>
      <c r="X21" s="172" t="s">
        <v>1200</v>
      </c>
      <c r="Y21" s="94">
        <v>677</v>
      </c>
      <c r="Z21" s="94">
        <v>2</v>
      </c>
      <c r="AA21" s="119">
        <f>IF(V21="TIPO I",'BASE LIQUIDACION REDEBAN 2025'!$B$2,IF(V21="TIPO II",'BASE LIQUIDACION REDEBAN 2025'!$B$3,IF(V21="TIPO III",'BASE LIQUIDACION REDEBAN 2025'!$B$4,IF(V21="TIPO IV",'BASE LIQUIDACION REDEBAN 2025'!$B$5,IF(W21="AEREO",'BASE LIQUIDACION REDEBAN 2025'!$B$6,'BASE LIQUIDACION REDEBAN 2025'!$B$5)))))</f>
        <v>75096.394270399993</v>
      </c>
      <c r="AB21" s="97">
        <f t="shared" si="0"/>
        <v>150192.78854079999</v>
      </c>
    </row>
    <row r="22" spans="1:28">
      <c r="A22" s="168" t="s">
        <v>92</v>
      </c>
      <c r="B22" s="10" t="str">
        <f>VLOOKUP(A22,'CENTRO DE COSTOS'!A:D,4,FALSE)</f>
        <v>KEVIN ALEXIS CORZO BUSTOS</v>
      </c>
      <c r="C22" s="10" t="str">
        <f>VLOOKUP(A22,'CENTRO DE COSTOS'!A:D,2,FALSE)</f>
        <v>0004-0007</v>
      </c>
      <c r="D22" s="94">
        <v>41396</v>
      </c>
      <c r="E22" s="94" t="s">
        <v>14493</v>
      </c>
      <c r="F22" s="117">
        <v>90105032</v>
      </c>
      <c r="G22" s="99" t="s">
        <v>155</v>
      </c>
      <c r="H22" s="117" t="s">
        <v>156</v>
      </c>
      <c r="I22" s="117" t="s">
        <v>430</v>
      </c>
      <c r="J22" s="168" t="s">
        <v>431</v>
      </c>
      <c r="K22" s="117" t="s">
        <v>14494</v>
      </c>
      <c r="L22" s="169" t="s">
        <v>160</v>
      </c>
      <c r="M22" s="170" t="s">
        <v>14495</v>
      </c>
      <c r="N22" s="118">
        <v>45898</v>
      </c>
      <c r="O22" s="118">
        <v>45903</v>
      </c>
      <c r="P22" s="168">
        <v>9999</v>
      </c>
      <c r="Q22" s="171" t="s">
        <v>14390</v>
      </c>
      <c r="R22" s="98" t="s">
        <v>163</v>
      </c>
      <c r="S22" s="168" t="s">
        <v>14496</v>
      </c>
      <c r="T22" s="95" t="s">
        <v>165</v>
      </c>
      <c r="U22" s="172" t="s">
        <v>14497</v>
      </c>
      <c r="V22" s="168" t="s">
        <v>30</v>
      </c>
      <c r="W22" s="173" t="s">
        <v>177</v>
      </c>
      <c r="X22" s="172" t="s">
        <v>1663</v>
      </c>
      <c r="Y22" s="94">
        <v>5078</v>
      </c>
      <c r="Z22" s="94">
        <v>1</v>
      </c>
      <c r="AA22" s="119">
        <f>IF(V22="TIPO I",'BASE LIQUIDACION REDEBAN 2025'!$B$2,IF(V22="TIPO II",'BASE LIQUIDACION REDEBAN 2025'!$B$3,IF(V22="TIPO III",'BASE LIQUIDACION REDEBAN 2025'!$B$4,IF(V22="TIPO IV",'BASE LIQUIDACION REDEBAN 2025'!$B$5,IF(W22="AEREO",'BASE LIQUIDACION REDEBAN 2025'!$B$6,'BASE LIQUIDACION REDEBAN 2025'!$B$5)))))</f>
        <v>275728.78077800001</v>
      </c>
      <c r="AB22" s="97">
        <f t="shared" si="0"/>
        <v>275728.78077800001</v>
      </c>
    </row>
    <row r="23" spans="1:28">
      <c r="A23" s="168" t="s">
        <v>64</v>
      </c>
      <c r="B23" s="10" t="str">
        <f>VLOOKUP(A23,'CENTRO DE COSTOS'!A:D,4,FALSE)</f>
        <v>JOSE MAURICIO HERNANDEZ ROJAS</v>
      </c>
      <c r="C23" s="10" t="str">
        <f>VLOOKUP(A23,'CENTRO DE COSTOS'!A:D,2,FALSE)</f>
        <v>0004-0001</v>
      </c>
      <c r="D23" s="94">
        <v>8758</v>
      </c>
      <c r="E23" s="94" t="s">
        <v>14498</v>
      </c>
      <c r="F23" s="117">
        <v>90129911</v>
      </c>
      <c r="G23" s="99" t="s">
        <v>155</v>
      </c>
      <c r="H23" s="117" t="s">
        <v>156</v>
      </c>
      <c r="I23" s="117" t="s">
        <v>1045</v>
      </c>
      <c r="J23" s="168" t="s">
        <v>1051</v>
      </c>
      <c r="K23" s="117" t="s">
        <v>14499</v>
      </c>
      <c r="L23" s="169" t="s">
        <v>160</v>
      </c>
      <c r="M23" s="170" t="s">
        <v>14500</v>
      </c>
      <c r="N23" s="118">
        <v>45898</v>
      </c>
      <c r="O23" s="118">
        <v>45902</v>
      </c>
      <c r="P23" s="168">
        <v>9999</v>
      </c>
      <c r="Q23" s="171" t="s">
        <v>14390</v>
      </c>
      <c r="R23" s="98" t="s">
        <v>163</v>
      </c>
      <c r="S23" s="168" t="s">
        <v>14501</v>
      </c>
      <c r="T23" s="95" t="s">
        <v>165</v>
      </c>
      <c r="U23" s="172" t="s">
        <v>14502</v>
      </c>
      <c r="V23" s="168" t="s">
        <v>25</v>
      </c>
      <c r="W23" s="173" t="s">
        <v>177</v>
      </c>
      <c r="X23" s="172" t="s">
        <v>1049</v>
      </c>
      <c r="Y23" s="94">
        <v>9420</v>
      </c>
      <c r="Z23" s="94">
        <v>1</v>
      </c>
      <c r="AA23" s="119">
        <f>IF(V23="TIPO I",'BASE LIQUIDACION REDEBAN 2025'!$B$2,IF(V23="TIPO II",'BASE LIQUIDACION REDEBAN 2025'!$B$3,IF(V23="TIPO III",'BASE LIQUIDACION REDEBAN 2025'!$B$4,IF(V23="TIPO IV",'BASE LIQUIDACION REDEBAN 2025'!$B$5,IF(W23="AEREO",'BASE LIQUIDACION REDEBAN 2025'!$B$6,'BASE LIQUIDACION REDEBAN 2025'!$B$5)))))</f>
        <v>75096.394270399993</v>
      </c>
      <c r="AB23" s="97">
        <f t="shared" si="0"/>
        <v>75096.394270399993</v>
      </c>
    </row>
    <row r="24" spans="1:28">
      <c r="A24" s="168" t="s">
        <v>80</v>
      </c>
      <c r="B24" s="10" t="str">
        <f>VLOOKUP(A24,'CENTRO DE COSTOS'!A:D,4,FALSE)</f>
        <v>JOSE MAURICIO HERNANDEZ ROJAS</v>
      </c>
      <c r="C24" s="10" t="str">
        <f>VLOOKUP(A24,'CENTRO DE COSTOS'!A:D,2,FALSE)</f>
        <v>0004-0001</v>
      </c>
      <c r="D24" s="94">
        <v>13001</v>
      </c>
      <c r="E24" s="94" t="s">
        <v>14503</v>
      </c>
      <c r="F24" s="117">
        <v>90141099</v>
      </c>
      <c r="G24" s="99" t="s">
        <v>155</v>
      </c>
      <c r="H24" s="117" t="s">
        <v>156</v>
      </c>
      <c r="I24" s="117" t="s">
        <v>685</v>
      </c>
      <c r="J24" s="168" t="s">
        <v>80</v>
      </c>
      <c r="K24" s="117" t="s">
        <v>14504</v>
      </c>
      <c r="L24" s="169" t="s">
        <v>160</v>
      </c>
      <c r="M24" s="170" t="s">
        <v>14505</v>
      </c>
      <c r="N24" s="118">
        <v>45898</v>
      </c>
      <c r="O24" s="118">
        <v>45902</v>
      </c>
      <c r="P24" s="168">
        <v>9999</v>
      </c>
      <c r="Q24" s="171" t="s">
        <v>14390</v>
      </c>
      <c r="R24" s="98" t="s">
        <v>163</v>
      </c>
      <c r="S24" s="168" t="s">
        <v>14506</v>
      </c>
      <c r="T24" s="95" t="s">
        <v>165</v>
      </c>
      <c r="U24" s="172" t="s">
        <v>14507</v>
      </c>
      <c r="V24" s="168" t="s">
        <v>25</v>
      </c>
      <c r="W24" s="173" t="s">
        <v>177</v>
      </c>
      <c r="X24" s="172" t="s">
        <v>690</v>
      </c>
      <c r="Y24" s="94">
        <v>9171</v>
      </c>
      <c r="Z24" s="94">
        <v>1</v>
      </c>
      <c r="AA24" s="119">
        <f>IF(V24="TIPO I",'BASE LIQUIDACION REDEBAN 2025'!$B$2,IF(V24="TIPO II",'BASE LIQUIDACION REDEBAN 2025'!$B$3,IF(V24="TIPO III",'BASE LIQUIDACION REDEBAN 2025'!$B$4,IF(V24="TIPO IV",'BASE LIQUIDACION REDEBAN 2025'!$B$5,IF(W24="AEREO",'BASE LIQUIDACION REDEBAN 2025'!$B$6,'BASE LIQUIDACION REDEBAN 2025'!$B$5)))))</f>
        <v>75096.394270399993</v>
      </c>
      <c r="AB24" s="97">
        <f t="shared" si="0"/>
        <v>75096.394270399993</v>
      </c>
    </row>
    <row r="25" spans="1:28">
      <c r="A25" s="168" t="s">
        <v>100</v>
      </c>
      <c r="B25" s="10" t="str">
        <f>VLOOKUP(A25,'CENTRO DE COSTOS'!A:D,4,FALSE)</f>
        <v>KEVIN ALEXIS CORZO BUSTOS</v>
      </c>
      <c r="C25" s="10" t="str">
        <f>VLOOKUP(A25,'CENTRO DE COSTOS'!A:D,2,FALSE)</f>
        <v>0004-0007</v>
      </c>
      <c r="D25" s="94">
        <v>50568</v>
      </c>
      <c r="E25" s="94" t="s">
        <v>14508</v>
      </c>
      <c r="F25" s="117">
        <v>90143522</v>
      </c>
      <c r="G25" s="99" t="s">
        <v>155</v>
      </c>
      <c r="H25" s="117" t="s">
        <v>156</v>
      </c>
      <c r="I25" s="117" t="s">
        <v>216</v>
      </c>
      <c r="J25" s="168" t="s">
        <v>3630</v>
      </c>
      <c r="K25" s="117" t="s">
        <v>14509</v>
      </c>
      <c r="L25" s="169" t="s">
        <v>160</v>
      </c>
      <c r="M25" s="170" t="s">
        <v>14510</v>
      </c>
      <c r="N25" s="118">
        <v>45898</v>
      </c>
      <c r="O25" s="118">
        <v>45903</v>
      </c>
      <c r="P25" s="168">
        <v>9999</v>
      </c>
      <c r="Q25" s="171" t="s">
        <v>14390</v>
      </c>
      <c r="R25" s="98" t="s">
        <v>163</v>
      </c>
      <c r="S25" s="168" t="s">
        <v>14511</v>
      </c>
      <c r="T25" s="95" t="s">
        <v>165</v>
      </c>
      <c r="U25" s="172" t="s">
        <v>14512</v>
      </c>
      <c r="V25" s="168" t="s">
        <v>30</v>
      </c>
      <c r="W25" s="173" t="s">
        <v>177</v>
      </c>
      <c r="X25" s="172" t="s">
        <v>1538</v>
      </c>
      <c r="Y25" s="94">
        <v>9287</v>
      </c>
      <c r="Z25" s="94">
        <v>1</v>
      </c>
      <c r="AA25" s="119">
        <f>IF(V25="TIPO I",'BASE LIQUIDACION REDEBAN 2025'!$B$2,IF(V25="TIPO II",'BASE LIQUIDACION REDEBAN 2025'!$B$3,IF(V25="TIPO III",'BASE LIQUIDACION REDEBAN 2025'!$B$4,IF(V25="TIPO IV",'BASE LIQUIDACION REDEBAN 2025'!$B$5,IF(W25="AEREO",'BASE LIQUIDACION REDEBAN 2025'!$B$6,'BASE LIQUIDACION REDEBAN 2025'!$B$5)))))</f>
        <v>275728.78077800001</v>
      </c>
      <c r="AB25" s="97">
        <f t="shared" si="0"/>
        <v>275728.78077800001</v>
      </c>
    </row>
    <row r="26" spans="1:28">
      <c r="A26" s="168" t="s">
        <v>91</v>
      </c>
      <c r="B26" s="10" t="str">
        <f>VLOOKUP(A26,'CENTRO DE COSTOS'!A:D,4,FALSE)</f>
        <v>JOSE MAURICIO HERNANDEZ ROJAS</v>
      </c>
      <c r="C26" s="10" t="str">
        <f>VLOOKUP(A26,'CENTRO DE COSTOS'!A:D,2,FALSE)</f>
        <v>0004-0001</v>
      </c>
      <c r="D26" s="94">
        <v>23090</v>
      </c>
      <c r="E26" s="94" t="s">
        <v>14513</v>
      </c>
      <c r="F26" s="117">
        <v>90141064</v>
      </c>
      <c r="G26" s="99" t="s">
        <v>155</v>
      </c>
      <c r="H26" s="117" t="s">
        <v>156</v>
      </c>
      <c r="I26" s="117" t="s">
        <v>193</v>
      </c>
      <c r="J26" s="168" t="s">
        <v>14070</v>
      </c>
      <c r="K26" s="117" t="s">
        <v>14514</v>
      </c>
      <c r="L26" s="169" t="s">
        <v>160</v>
      </c>
      <c r="M26" s="170" t="s">
        <v>14515</v>
      </c>
      <c r="N26" s="118">
        <v>45898</v>
      </c>
      <c r="O26" s="118">
        <v>45902</v>
      </c>
      <c r="P26" s="168">
        <v>9999</v>
      </c>
      <c r="Q26" s="171" t="s">
        <v>14390</v>
      </c>
      <c r="R26" s="98" t="s">
        <v>163</v>
      </c>
      <c r="S26" s="168" t="s">
        <v>14516</v>
      </c>
      <c r="T26" s="95" t="s">
        <v>165</v>
      </c>
      <c r="U26" s="172" t="s">
        <v>14517</v>
      </c>
      <c r="V26" s="168" t="s">
        <v>28</v>
      </c>
      <c r="W26" s="173" t="s">
        <v>177</v>
      </c>
      <c r="X26" s="172" t="s">
        <v>1493</v>
      </c>
      <c r="Y26" s="94">
        <v>5451</v>
      </c>
      <c r="Z26" s="94">
        <v>1</v>
      </c>
      <c r="AA26" s="119">
        <f>IF(V26="TIPO I",'BASE LIQUIDACION REDEBAN 2025'!$B$2,IF(V26="TIPO II",'BASE LIQUIDACION REDEBAN 2025'!$B$3,IF(V26="TIPO III",'BASE LIQUIDACION REDEBAN 2025'!$B$4,IF(V26="TIPO IV",'BASE LIQUIDACION REDEBAN 2025'!$B$5,IF(W26="AEREO",'BASE LIQUIDACION REDEBAN 2025'!$B$6,'BASE LIQUIDACION REDEBAN 2025'!$B$5)))))</f>
        <v>163813.69572160003</v>
      </c>
      <c r="AB26" s="97">
        <f t="shared" si="0"/>
        <v>163813.69572160003</v>
      </c>
    </row>
    <row r="27" spans="1:28">
      <c r="A27" s="168" t="s">
        <v>93</v>
      </c>
      <c r="B27" s="10" t="str">
        <f>VLOOKUP(A27,'CENTRO DE COSTOS'!A:D,4,FALSE)</f>
        <v>DIEGO FERNANDO HENAO CARDONA</v>
      </c>
      <c r="C27" s="10" t="str">
        <f>VLOOKUP(A27,'CENTRO DE COSTOS'!A:D,2,FALSE)</f>
        <v>0004-0003</v>
      </c>
      <c r="D27" s="94">
        <v>52835</v>
      </c>
      <c r="E27" s="94" t="s">
        <v>14518</v>
      </c>
      <c r="F27" s="117">
        <v>87267003</v>
      </c>
      <c r="G27" s="99" t="s">
        <v>155</v>
      </c>
      <c r="H27" s="117" t="s">
        <v>156</v>
      </c>
      <c r="I27" s="117" t="s">
        <v>157</v>
      </c>
      <c r="J27" s="168" t="s">
        <v>2009</v>
      </c>
      <c r="K27" s="117" t="s">
        <v>14519</v>
      </c>
      <c r="L27" s="169" t="s">
        <v>160</v>
      </c>
      <c r="M27" s="170" t="s">
        <v>14520</v>
      </c>
      <c r="N27" s="118">
        <v>45898</v>
      </c>
      <c r="O27" s="118">
        <v>45903</v>
      </c>
      <c r="P27" s="168">
        <v>9999</v>
      </c>
      <c r="Q27" s="171" t="s">
        <v>14390</v>
      </c>
      <c r="R27" s="98" t="s">
        <v>163</v>
      </c>
      <c r="S27" s="168" t="s">
        <v>14521</v>
      </c>
      <c r="T27" s="95" t="s">
        <v>165</v>
      </c>
      <c r="U27" s="172" t="s">
        <v>14522</v>
      </c>
      <c r="V27" s="168" t="s">
        <v>32</v>
      </c>
      <c r="W27" s="173" t="s">
        <v>177</v>
      </c>
      <c r="X27" s="172" t="s">
        <v>169</v>
      </c>
      <c r="Y27" s="94">
        <v>9494</v>
      </c>
      <c r="Z27" s="94">
        <v>1</v>
      </c>
      <c r="AA27" s="119">
        <f>IF(V27="TIPO I",'BASE LIQUIDACION REDEBAN 2025'!$B$2,IF(V27="TIPO II",'BASE LIQUIDACION REDEBAN 2025'!$B$3,IF(V27="TIPO III",'BASE LIQUIDACION REDEBAN 2025'!$B$4,IF(V27="TIPO IV",'BASE LIQUIDACION REDEBAN 2025'!$B$5,IF(W27="AEREO",'BASE LIQUIDACION REDEBAN 2025'!$B$6,'BASE LIQUIDACION REDEBAN 2025'!$B$5)))))</f>
        <v>504832.64687880001</v>
      </c>
      <c r="AB27" s="97">
        <f t="shared" si="0"/>
        <v>504832.64687880001</v>
      </c>
    </row>
    <row r="28" spans="1:28">
      <c r="A28" s="168" t="s">
        <v>86</v>
      </c>
      <c r="B28" s="10" t="str">
        <f>VLOOKUP(A28,'CENTRO DE COSTOS'!A:D,4,FALSE)</f>
        <v>KEVIN ALEXIS CORZO BUSTOS</v>
      </c>
      <c r="C28" s="10" t="str">
        <f>VLOOKUP(A28,'CENTRO DE COSTOS'!A:D,2,FALSE)</f>
        <v>0004-0007</v>
      </c>
      <c r="D28" s="94">
        <v>73001</v>
      </c>
      <c r="E28" s="94" t="s">
        <v>14523</v>
      </c>
      <c r="F28" s="117">
        <v>90152729</v>
      </c>
      <c r="G28" s="99" t="s">
        <v>155</v>
      </c>
      <c r="H28" s="117" t="s">
        <v>156</v>
      </c>
      <c r="I28" s="117" t="s">
        <v>494</v>
      </c>
      <c r="J28" s="168" t="s">
        <v>86</v>
      </c>
      <c r="K28" s="117" t="s">
        <v>14524</v>
      </c>
      <c r="L28" s="169" t="s">
        <v>160</v>
      </c>
      <c r="M28" s="170" t="s">
        <v>14525</v>
      </c>
      <c r="N28" s="118">
        <v>45898</v>
      </c>
      <c r="O28" s="118">
        <v>45902</v>
      </c>
      <c r="P28" s="168">
        <v>9999</v>
      </c>
      <c r="Q28" s="171" t="s">
        <v>14390</v>
      </c>
      <c r="R28" s="98" t="s">
        <v>163</v>
      </c>
      <c r="S28" s="168" t="s">
        <v>14526</v>
      </c>
      <c r="T28" s="95" t="s">
        <v>165</v>
      </c>
      <c r="U28" s="172" t="s">
        <v>14527</v>
      </c>
      <c r="V28" s="168" t="s">
        <v>25</v>
      </c>
      <c r="W28" s="173" t="s">
        <v>177</v>
      </c>
      <c r="X28" s="172" t="s">
        <v>14467</v>
      </c>
      <c r="Y28" s="94">
        <v>7302</v>
      </c>
      <c r="Z28" s="94">
        <v>1</v>
      </c>
      <c r="AA28" s="119">
        <f>IF(V28="TIPO I",'BASE LIQUIDACION REDEBAN 2025'!$B$2,IF(V28="TIPO II",'BASE LIQUIDACION REDEBAN 2025'!$B$3,IF(V28="TIPO III",'BASE LIQUIDACION REDEBAN 2025'!$B$4,IF(V28="TIPO IV",'BASE LIQUIDACION REDEBAN 2025'!$B$5,IF(W28="AEREO",'BASE LIQUIDACION REDEBAN 2025'!$B$6,'BASE LIQUIDACION REDEBAN 2025'!$B$5)))))</f>
        <v>75096.394270399993</v>
      </c>
      <c r="AB28" s="97">
        <f t="shared" si="0"/>
        <v>75096.394270399993</v>
      </c>
    </row>
    <row r="29" spans="1:28">
      <c r="A29" s="168" t="s">
        <v>68</v>
      </c>
      <c r="B29" s="10" t="str">
        <f>VLOOKUP(A29,'CENTRO DE COSTOS'!A:D,4,FALSE)</f>
        <v>WILLIAM ASDRUBAL ROZO ROZO</v>
      </c>
      <c r="C29" s="10" t="str">
        <f>VLOOKUP(A29,'CENTRO DE COSTOS'!A:D,2,FALSE)</f>
        <v>0004-0004</v>
      </c>
      <c r="D29" s="94">
        <v>25839</v>
      </c>
      <c r="E29" s="94" t="s">
        <v>14528</v>
      </c>
      <c r="F29" s="117">
        <v>90094160</v>
      </c>
      <c r="G29" s="99" t="s">
        <v>155</v>
      </c>
      <c r="H29" s="117" t="s">
        <v>156</v>
      </c>
      <c r="I29" s="117" t="s">
        <v>417</v>
      </c>
      <c r="J29" s="168" t="s">
        <v>14120</v>
      </c>
      <c r="K29" s="117" t="s">
        <v>14529</v>
      </c>
      <c r="L29" s="169" t="s">
        <v>160</v>
      </c>
      <c r="M29" s="170" t="s">
        <v>14530</v>
      </c>
      <c r="N29" s="118">
        <v>45898</v>
      </c>
      <c r="O29" s="130">
        <v>45905</v>
      </c>
      <c r="P29" s="168">
        <v>9999</v>
      </c>
      <c r="Q29" s="171" t="s">
        <v>14390</v>
      </c>
      <c r="R29" s="98" t="s">
        <v>163</v>
      </c>
      <c r="S29" s="168" t="s">
        <v>14531</v>
      </c>
      <c r="T29" s="95" t="s">
        <v>165</v>
      </c>
      <c r="U29" s="172" t="s">
        <v>14532</v>
      </c>
      <c r="V29" s="168" t="s">
        <v>30</v>
      </c>
      <c r="W29" s="173" t="s">
        <v>177</v>
      </c>
      <c r="X29" s="172" t="s">
        <v>222</v>
      </c>
      <c r="Y29" s="94">
        <v>8068</v>
      </c>
      <c r="Z29" s="94">
        <v>1</v>
      </c>
      <c r="AA29" s="119">
        <f>IF(V29="TIPO I",'BASE LIQUIDACION REDEBAN 2025'!$B$2,IF(V29="TIPO II",'BASE LIQUIDACION REDEBAN 2025'!$B$3,IF(V29="TIPO III",'BASE LIQUIDACION REDEBAN 2025'!$B$4,IF(V29="TIPO IV",'BASE LIQUIDACION REDEBAN 2025'!$B$5,IF(W29="AEREO",'BASE LIQUIDACION REDEBAN 2025'!$B$6,'BASE LIQUIDACION REDEBAN 2025'!$B$5)))))</f>
        <v>275728.78077800001</v>
      </c>
      <c r="AB29" s="97">
        <f t="shared" si="0"/>
        <v>275728.78077800001</v>
      </c>
    </row>
    <row r="30" spans="1:28">
      <c r="A30" s="168" t="s">
        <v>100</v>
      </c>
      <c r="B30" s="10" t="str">
        <f>VLOOKUP(A30,'CENTRO DE COSTOS'!A:D,4,FALSE)</f>
        <v>KEVIN ALEXIS CORZO BUSTOS</v>
      </c>
      <c r="C30" s="10" t="str">
        <f>VLOOKUP(A30,'CENTRO DE COSTOS'!A:D,2,FALSE)</f>
        <v>0004-0007</v>
      </c>
      <c r="D30" s="94">
        <v>50001</v>
      </c>
      <c r="E30" s="94" t="s">
        <v>14533</v>
      </c>
      <c r="F30" s="117">
        <v>90105020</v>
      </c>
      <c r="G30" s="99" t="s">
        <v>155</v>
      </c>
      <c r="H30" s="117" t="s">
        <v>156</v>
      </c>
      <c r="I30" s="117" t="s">
        <v>216</v>
      </c>
      <c r="J30" s="168" t="s">
        <v>100</v>
      </c>
      <c r="K30" s="117" t="s">
        <v>14534</v>
      </c>
      <c r="L30" s="169" t="s">
        <v>160</v>
      </c>
      <c r="M30" s="170" t="s">
        <v>14535</v>
      </c>
      <c r="N30" s="118">
        <v>45898</v>
      </c>
      <c r="O30" s="118">
        <v>45902</v>
      </c>
      <c r="P30" s="168">
        <v>9999</v>
      </c>
      <c r="Q30" s="171" t="s">
        <v>14390</v>
      </c>
      <c r="R30" s="98" t="s">
        <v>163</v>
      </c>
      <c r="S30" s="168" t="s">
        <v>14536</v>
      </c>
      <c r="T30" s="95" t="s">
        <v>165</v>
      </c>
      <c r="U30" s="172" t="s">
        <v>14537</v>
      </c>
      <c r="V30" s="168" t="s">
        <v>25</v>
      </c>
      <c r="W30" s="173" t="s">
        <v>177</v>
      </c>
      <c r="X30" s="172" t="s">
        <v>1411</v>
      </c>
      <c r="Y30" s="94">
        <v>9541</v>
      </c>
      <c r="Z30" s="94">
        <v>1</v>
      </c>
      <c r="AA30" s="119">
        <f>IF(V30="TIPO I",'BASE LIQUIDACION REDEBAN 2025'!$B$2,IF(V30="TIPO II",'BASE LIQUIDACION REDEBAN 2025'!$B$3,IF(V30="TIPO III",'BASE LIQUIDACION REDEBAN 2025'!$B$4,IF(V30="TIPO IV",'BASE LIQUIDACION REDEBAN 2025'!$B$5,IF(W30="AEREO",'BASE LIQUIDACION REDEBAN 2025'!$B$6,'BASE LIQUIDACION REDEBAN 2025'!$B$5)))))</f>
        <v>75096.394270399993</v>
      </c>
      <c r="AB30" s="97">
        <f t="shared" si="0"/>
        <v>75096.394270399993</v>
      </c>
    </row>
    <row r="31" spans="1:28">
      <c r="A31" s="168" t="s">
        <v>98</v>
      </c>
      <c r="B31" s="10" t="str">
        <f>VLOOKUP(A31,'CENTRO DE COSTOS'!A:D,4,FALSE)</f>
        <v>MIGUEL JULIÁN HERNÁNDEZ GUARÍN</v>
      </c>
      <c r="C31" s="10" t="str">
        <f>VLOOKUP(A31,'CENTRO DE COSTOS'!A:D,2,FALSE)</f>
        <v>0004-0008</v>
      </c>
      <c r="D31" s="94">
        <v>15238</v>
      </c>
      <c r="E31" s="94" t="s">
        <v>14538</v>
      </c>
      <c r="F31" s="117">
        <v>90129237</v>
      </c>
      <c r="G31" s="99" t="s">
        <v>155</v>
      </c>
      <c r="H31" s="117" t="s">
        <v>156</v>
      </c>
      <c r="I31" s="117" t="s">
        <v>406</v>
      </c>
      <c r="J31" s="168" t="s">
        <v>1524</v>
      </c>
      <c r="K31" s="117" t="s">
        <v>14539</v>
      </c>
      <c r="L31" s="169" t="s">
        <v>160</v>
      </c>
      <c r="M31" s="170" t="s">
        <v>14540</v>
      </c>
      <c r="N31" s="118">
        <v>45901</v>
      </c>
      <c r="O31" s="118">
        <v>45904</v>
      </c>
      <c r="P31" s="168">
        <v>9999</v>
      </c>
      <c r="Q31" s="171" t="s">
        <v>14390</v>
      </c>
      <c r="R31" s="98" t="s">
        <v>163</v>
      </c>
      <c r="S31" s="168" t="s">
        <v>14541</v>
      </c>
      <c r="T31" s="95" t="s">
        <v>165</v>
      </c>
      <c r="U31" s="172" t="s">
        <v>14542</v>
      </c>
      <c r="V31" s="168" t="s">
        <v>28</v>
      </c>
      <c r="W31" s="173" t="s">
        <v>177</v>
      </c>
      <c r="X31" s="172" t="s">
        <v>3425</v>
      </c>
      <c r="Y31" s="94">
        <v>1461</v>
      </c>
      <c r="Z31" s="94">
        <v>2</v>
      </c>
      <c r="AA31" s="119">
        <f>IF(V31="TIPO I",'BASE LIQUIDACION REDEBAN 2025'!$B$2,IF(V31="TIPO II",'BASE LIQUIDACION REDEBAN 2025'!$B$3,IF(V31="TIPO III",'BASE LIQUIDACION REDEBAN 2025'!$B$4,IF(V31="TIPO IV",'BASE LIQUIDACION REDEBAN 2025'!$B$5,IF(W31="AEREO",'BASE LIQUIDACION REDEBAN 2025'!$B$6,'BASE LIQUIDACION REDEBAN 2025'!$B$5)))))</f>
        <v>163813.69572160003</v>
      </c>
      <c r="AB31" s="97">
        <f t="shared" si="0"/>
        <v>327627.39144320006</v>
      </c>
    </row>
    <row r="32" spans="1:28">
      <c r="A32" s="168" t="s">
        <v>100</v>
      </c>
      <c r="B32" s="10" t="str">
        <f>VLOOKUP(A32,'CENTRO DE COSTOS'!A:D,4,FALSE)</f>
        <v>KEVIN ALEXIS CORZO BUSTOS</v>
      </c>
      <c r="C32" s="10" t="str">
        <f>VLOOKUP(A32,'CENTRO DE COSTOS'!A:D,2,FALSE)</f>
        <v>0004-0007</v>
      </c>
      <c r="D32" s="94">
        <v>50006</v>
      </c>
      <c r="E32" s="94" t="s">
        <v>14543</v>
      </c>
      <c r="F32" s="117">
        <v>90144400</v>
      </c>
      <c r="G32" s="99" t="s">
        <v>155</v>
      </c>
      <c r="H32" s="117" t="s">
        <v>156</v>
      </c>
      <c r="I32" s="117" t="s">
        <v>216</v>
      </c>
      <c r="J32" s="168" t="s">
        <v>3785</v>
      </c>
      <c r="K32" s="117" t="s">
        <v>14544</v>
      </c>
      <c r="L32" s="169" t="s">
        <v>160</v>
      </c>
      <c r="M32" s="170" t="s">
        <v>14545</v>
      </c>
      <c r="N32" s="118">
        <v>45901</v>
      </c>
      <c r="O32" s="118">
        <v>45902</v>
      </c>
      <c r="P32" s="168">
        <v>9999</v>
      </c>
      <c r="Q32" s="171" t="s">
        <v>14390</v>
      </c>
      <c r="R32" s="98" t="s">
        <v>163</v>
      </c>
      <c r="S32" s="168" t="s">
        <v>14546</v>
      </c>
      <c r="T32" s="95" t="s">
        <v>165</v>
      </c>
      <c r="U32" s="172" t="s">
        <v>14547</v>
      </c>
      <c r="V32" s="168" t="s">
        <v>28</v>
      </c>
      <c r="W32" s="173" t="s">
        <v>177</v>
      </c>
      <c r="X32" s="172" t="s">
        <v>1538</v>
      </c>
      <c r="Y32" s="94">
        <v>8221</v>
      </c>
      <c r="Z32" s="94">
        <v>1</v>
      </c>
      <c r="AA32" s="119">
        <f>IF(V32="TIPO I",'BASE LIQUIDACION REDEBAN 2025'!$B$2,IF(V32="TIPO II",'BASE LIQUIDACION REDEBAN 2025'!$B$3,IF(V32="TIPO III",'BASE LIQUIDACION REDEBAN 2025'!$B$4,IF(V32="TIPO IV",'BASE LIQUIDACION REDEBAN 2025'!$B$5,IF(W32="AEREO",'BASE LIQUIDACION REDEBAN 2025'!$B$6,'BASE LIQUIDACION REDEBAN 2025'!$B$5)))))</f>
        <v>163813.69572160003</v>
      </c>
      <c r="AB32" s="97">
        <f t="shared" si="0"/>
        <v>163813.69572160003</v>
      </c>
    </row>
    <row r="33" spans="1:28">
      <c r="A33" s="168" t="s">
        <v>68</v>
      </c>
      <c r="B33" s="10" t="str">
        <f>VLOOKUP(A33,'CENTRO DE COSTOS'!A:D,4,FALSE)</f>
        <v>WILLIAM ASDRUBAL ROZO ROZO</v>
      </c>
      <c r="C33" s="10" t="str">
        <f>VLOOKUP(A33,'CENTRO DE COSTOS'!A:D,2,FALSE)</f>
        <v>0004-0004</v>
      </c>
      <c r="D33" s="94">
        <v>11001</v>
      </c>
      <c r="E33" s="94" t="s">
        <v>14548</v>
      </c>
      <c r="F33" s="117">
        <v>90117293</v>
      </c>
      <c r="G33" s="99" t="s">
        <v>155</v>
      </c>
      <c r="H33" s="117" t="s">
        <v>156</v>
      </c>
      <c r="I33" s="117" t="s">
        <v>417</v>
      </c>
      <c r="J33" s="168" t="s">
        <v>68</v>
      </c>
      <c r="K33" s="117" t="s">
        <v>14549</v>
      </c>
      <c r="L33" s="169" t="s">
        <v>160</v>
      </c>
      <c r="M33" s="170" t="s">
        <v>14550</v>
      </c>
      <c r="N33" s="118">
        <v>45901</v>
      </c>
      <c r="O33" s="118">
        <v>45903</v>
      </c>
      <c r="P33" s="168">
        <v>9999</v>
      </c>
      <c r="Q33" s="171" t="s">
        <v>14390</v>
      </c>
      <c r="R33" s="98" t="s">
        <v>163</v>
      </c>
      <c r="S33" s="168" t="s">
        <v>14551</v>
      </c>
      <c r="T33" s="95" t="s">
        <v>165</v>
      </c>
      <c r="U33" s="172" t="s">
        <v>14552</v>
      </c>
      <c r="V33" s="168" t="s">
        <v>25</v>
      </c>
      <c r="W33" s="173" t="s">
        <v>177</v>
      </c>
      <c r="X33" s="172" t="s">
        <v>5576</v>
      </c>
      <c r="Y33" s="94">
        <v>8816</v>
      </c>
      <c r="Z33" s="94">
        <v>1</v>
      </c>
      <c r="AA33" s="119">
        <f>IF(V33="TIPO I",'BASE LIQUIDACION REDEBAN 2025'!$B$2,IF(V33="TIPO II",'BASE LIQUIDACION REDEBAN 2025'!$B$3,IF(V33="TIPO III",'BASE LIQUIDACION REDEBAN 2025'!$B$4,IF(V33="TIPO IV",'BASE LIQUIDACION REDEBAN 2025'!$B$5,IF(W33="AEREO",'BASE LIQUIDACION REDEBAN 2025'!$B$6,'BASE LIQUIDACION REDEBAN 2025'!$B$5)))))</f>
        <v>75096.394270399993</v>
      </c>
      <c r="AB33" s="97">
        <f t="shared" si="0"/>
        <v>75096.394270399993</v>
      </c>
    </row>
    <row r="34" spans="1:28">
      <c r="A34" s="168" t="s">
        <v>68</v>
      </c>
      <c r="B34" s="10" t="str">
        <f>VLOOKUP(A34,'CENTRO DE COSTOS'!A:D,4,FALSE)</f>
        <v>WILLIAM ASDRUBAL ROZO ROZO</v>
      </c>
      <c r="C34" s="10" t="str">
        <f>VLOOKUP(A34,'CENTRO DE COSTOS'!A:D,2,FALSE)</f>
        <v>0004-0004</v>
      </c>
      <c r="D34" s="94">
        <v>11001</v>
      </c>
      <c r="E34" s="94" t="s">
        <v>14553</v>
      </c>
      <c r="F34" s="117">
        <v>90152628</v>
      </c>
      <c r="G34" s="99" t="s">
        <v>155</v>
      </c>
      <c r="H34" s="117" t="s">
        <v>156</v>
      </c>
      <c r="I34" s="117" t="s">
        <v>417</v>
      </c>
      <c r="J34" s="168" t="s">
        <v>68</v>
      </c>
      <c r="K34" s="117" t="s">
        <v>14554</v>
      </c>
      <c r="L34" s="169" t="s">
        <v>160</v>
      </c>
      <c r="M34" s="170" t="s">
        <v>14555</v>
      </c>
      <c r="N34" s="118">
        <v>45901</v>
      </c>
      <c r="O34" s="118">
        <v>45903</v>
      </c>
      <c r="P34" s="168">
        <v>9999</v>
      </c>
      <c r="Q34" s="171" t="s">
        <v>14390</v>
      </c>
      <c r="R34" s="98" t="s">
        <v>163</v>
      </c>
      <c r="S34" s="168" t="s">
        <v>14556</v>
      </c>
      <c r="T34" s="95" t="s">
        <v>165</v>
      </c>
      <c r="U34" s="172" t="s">
        <v>14557</v>
      </c>
      <c r="V34" s="168" t="s">
        <v>25</v>
      </c>
      <c r="W34" s="173" t="s">
        <v>177</v>
      </c>
      <c r="X34" s="172" t="s">
        <v>1877</v>
      </c>
      <c r="Y34" s="94">
        <v>8830</v>
      </c>
      <c r="Z34" s="94">
        <v>1</v>
      </c>
      <c r="AA34" s="119">
        <f>IF(V34="TIPO I",'BASE LIQUIDACION REDEBAN 2025'!$B$2,IF(V34="TIPO II",'BASE LIQUIDACION REDEBAN 2025'!$B$3,IF(V34="TIPO III",'BASE LIQUIDACION REDEBAN 2025'!$B$4,IF(V34="TIPO IV",'BASE LIQUIDACION REDEBAN 2025'!$B$5,IF(W34="AEREO",'BASE LIQUIDACION REDEBAN 2025'!$B$6,'BASE LIQUIDACION REDEBAN 2025'!$B$5)))))</f>
        <v>75096.394270399993</v>
      </c>
      <c r="AB34" s="97">
        <f t="shared" si="0"/>
        <v>75096.394270399993</v>
      </c>
    </row>
    <row r="35" spans="1:28">
      <c r="A35" s="168" t="s">
        <v>98</v>
      </c>
      <c r="B35" s="10" t="str">
        <f>VLOOKUP(A35,'CENTRO DE COSTOS'!A:D,4,FALSE)</f>
        <v>MIGUEL JULIÁN HERNÁNDEZ GUARÍN</v>
      </c>
      <c r="C35" s="10" t="str">
        <f>VLOOKUP(A35,'CENTRO DE COSTOS'!A:D,2,FALSE)</f>
        <v>0004-0008</v>
      </c>
      <c r="D35" s="94">
        <v>15455</v>
      </c>
      <c r="E35" s="172" t="s">
        <v>14558</v>
      </c>
      <c r="F35" s="117">
        <v>90101628</v>
      </c>
      <c r="G35" s="99" t="s">
        <v>155</v>
      </c>
      <c r="H35" s="117" t="s">
        <v>156</v>
      </c>
      <c r="I35" s="117" t="s">
        <v>406</v>
      </c>
      <c r="J35" s="168" t="s">
        <v>13923</v>
      </c>
      <c r="K35" s="117" t="s">
        <v>14559</v>
      </c>
      <c r="L35" s="169" t="s">
        <v>160</v>
      </c>
      <c r="M35" s="172" t="s">
        <v>14560</v>
      </c>
      <c r="N35" s="118">
        <v>45901</v>
      </c>
      <c r="O35" s="118">
        <v>45903</v>
      </c>
      <c r="P35" s="168">
        <v>9999</v>
      </c>
      <c r="Q35" s="171" t="s">
        <v>14390</v>
      </c>
      <c r="R35" s="98" t="s">
        <v>163</v>
      </c>
      <c r="S35" s="168" t="s">
        <v>14561</v>
      </c>
      <c r="T35" s="95" t="s">
        <v>165</v>
      </c>
      <c r="U35" s="172" t="s">
        <v>14562</v>
      </c>
      <c r="V35" s="168" t="s">
        <v>32</v>
      </c>
      <c r="W35" s="173" t="s">
        <v>177</v>
      </c>
      <c r="X35" s="172" t="s">
        <v>411</v>
      </c>
      <c r="Y35" s="94">
        <v>7674</v>
      </c>
      <c r="Z35" s="94">
        <v>1</v>
      </c>
      <c r="AA35" s="119">
        <f>IF(V35="TIPO I",'BASE LIQUIDACION REDEBAN 2025'!$B$2,IF(V35="TIPO II",'BASE LIQUIDACION REDEBAN 2025'!$B$3,IF(V35="TIPO III",'BASE LIQUIDACION REDEBAN 2025'!$B$4,IF(V35="TIPO IV",'BASE LIQUIDACION REDEBAN 2025'!$B$5,IF(W35="AEREO",'BASE LIQUIDACION REDEBAN 2025'!$B$6,'BASE LIQUIDACION REDEBAN 2025'!$B$5)))))</f>
        <v>504832.64687880001</v>
      </c>
      <c r="AB35" s="97">
        <f t="shared" si="0"/>
        <v>504832.64687880001</v>
      </c>
    </row>
    <row r="36" spans="1:28">
      <c r="A36" s="168" t="s">
        <v>68</v>
      </c>
      <c r="B36" s="10" t="str">
        <f>VLOOKUP(A36,'CENTRO DE COSTOS'!A:D,4,FALSE)</f>
        <v>WILLIAM ASDRUBAL ROZO ROZO</v>
      </c>
      <c r="C36" s="10" t="str">
        <f>VLOOKUP(A36,'CENTRO DE COSTOS'!A:D,2,FALSE)</f>
        <v>0004-0004</v>
      </c>
      <c r="D36" s="94">
        <v>25175</v>
      </c>
      <c r="E36" s="94" t="s">
        <v>14563</v>
      </c>
      <c r="F36" s="117">
        <v>21174974</v>
      </c>
      <c r="G36" s="99" t="s">
        <v>155</v>
      </c>
      <c r="H36" s="117" t="s">
        <v>14421</v>
      </c>
      <c r="I36" s="117" t="s">
        <v>417</v>
      </c>
      <c r="J36" s="168" t="s">
        <v>3065</v>
      </c>
      <c r="K36" s="117" t="s">
        <v>14564</v>
      </c>
      <c r="L36" s="169" t="s">
        <v>160</v>
      </c>
      <c r="M36" s="170" t="s">
        <v>14565</v>
      </c>
      <c r="N36" s="118">
        <v>45901</v>
      </c>
      <c r="O36" s="118">
        <v>45903</v>
      </c>
      <c r="P36" s="168">
        <v>9999</v>
      </c>
      <c r="Q36" s="171" t="s">
        <v>14390</v>
      </c>
      <c r="R36" s="98" t="s">
        <v>163</v>
      </c>
      <c r="S36" s="168" t="s">
        <v>14566</v>
      </c>
      <c r="T36" s="95" t="s">
        <v>165</v>
      </c>
      <c r="U36" s="172" t="s">
        <v>14567</v>
      </c>
      <c r="V36" s="168" t="s">
        <v>28</v>
      </c>
      <c r="W36" s="173" t="s">
        <v>177</v>
      </c>
      <c r="X36" s="172" t="s">
        <v>541</v>
      </c>
      <c r="Y36" s="94">
        <v>2189</v>
      </c>
      <c r="Z36" s="94">
        <v>1</v>
      </c>
      <c r="AA36" s="119">
        <f>IF(V36="TIPO I",'BASE LIQUIDACION REDEBAN 2025'!$B$2,IF(V36="TIPO II",'BASE LIQUIDACION REDEBAN 2025'!$B$3,IF(V36="TIPO III",'BASE LIQUIDACION REDEBAN 2025'!$B$4,IF(V36="TIPO IV",'BASE LIQUIDACION REDEBAN 2025'!$B$5,IF(W36="AEREO",'BASE LIQUIDACION REDEBAN 2025'!$B$6,'BASE LIQUIDACION REDEBAN 2025'!$B$5)))))</f>
        <v>163813.69572160003</v>
      </c>
      <c r="AB36" s="97">
        <f t="shared" si="0"/>
        <v>163813.69572160003</v>
      </c>
    </row>
    <row r="37" spans="1:28">
      <c r="A37" s="168" t="s">
        <v>90</v>
      </c>
      <c r="B37" s="10" t="str">
        <f>VLOOKUP(A37,'CENTRO DE COSTOS'!A:D,4,FALSE)</f>
        <v>JUAN SEBASTIÁN RÍOS CASTRILLÓN</v>
      </c>
      <c r="C37" s="10" t="str">
        <f>VLOOKUP(A37,'CENTRO DE COSTOS'!A:D,2,FALSE)</f>
        <v>0004-0005</v>
      </c>
      <c r="D37" s="94">
        <v>5664</v>
      </c>
      <c r="E37" s="94" t="s">
        <v>14568</v>
      </c>
      <c r="F37" s="117">
        <v>90144283</v>
      </c>
      <c r="G37" s="99" t="s">
        <v>155</v>
      </c>
      <c r="H37" s="117" t="s">
        <v>156</v>
      </c>
      <c r="I37" s="117" t="s">
        <v>249</v>
      </c>
      <c r="J37" s="168" t="s">
        <v>580</v>
      </c>
      <c r="K37" s="117" t="s">
        <v>14569</v>
      </c>
      <c r="L37" s="169" t="s">
        <v>160</v>
      </c>
      <c r="M37" s="170" t="s">
        <v>14570</v>
      </c>
      <c r="N37" s="118">
        <v>45901</v>
      </c>
      <c r="O37" s="118">
        <v>45903</v>
      </c>
      <c r="P37" s="168">
        <v>9999</v>
      </c>
      <c r="Q37" s="171" t="s">
        <v>14390</v>
      </c>
      <c r="R37" s="98" t="s">
        <v>163</v>
      </c>
      <c r="S37" s="168" t="s">
        <v>14571</v>
      </c>
      <c r="T37" s="95" t="s">
        <v>165</v>
      </c>
      <c r="U37" s="172" t="s">
        <v>14572</v>
      </c>
      <c r="V37" s="168" t="s">
        <v>28</v>
      </c>
      <c r="W37" s="173" t="s">
        <v>177</v>
      </c>
      <c r="X37" s="172" t="s">
        <v>679</v>
      </c>
      <c r="Y37" s="94">
        <v>2904</v>
      </c>
      <c r="Z37" s="94">
        <v>1</v>
      </c>
      <c r="AA37" s="119">
        <f>IF(V37="TIPO I",'BASE LIQUIDACION REDEBAN 2025'!$B$2,IF(V37="TIPO II",'BASE LIQUIDACION REDEBAN 2025'!$B$3,IF(V37="TIPO III",'BASE LIQUIDACION REDEBAN 2025'!$B$4,IF(V37="TIPO IV",'BASE LIQUIDACION REDEBAN 2025'!$B$5,IF(W37="AEREO",'BASE LIQUIDACION REDEBAN 2025'!$B$6,'BASE LIQUIDACION REDEBAN 2025'!$B$5)))))</f>
        <v>163813.69572160003</v>
      </c>
      <c r="AB37" s="97">
        <f t="shared" si="0"/>
        <v>163813.69572160003</v>
      </c>
    </row>
    <row r="38" spans="1:28">
      <c r="A38" s="168" t="s">
        <v>72</v>
      </c>
      <c r="B38" s="10" t="str">
        <f>VLOOKUP(A38,'CENTRO DE COSTOS'!A:D,4,FALSE)</f>
        <v>MIGUEL JULIÁN HERNÁNDEZ GUARÍN</v>
      </c>
      <c r="C38" s="10" t="str">
        <f>VLOOKUP(A38,'CENTRO DE COSTOS'!A:D,2,FALSE)</f>
        <v>0004-0008</v>
      </c>
      <c r="D38" s="94">
        <v>68001</v>
      </c>
      <c r="E38" s="94" t="s">
        <v>14573</v>
      </c>
      <c r="F38" s="117">
        <v>90139136</v>
      </c>
      <c r="G38" s="99" t="s">
        <v>155</v>
      </c>
      <c r="H38" s="117" t="s">
        <v>156</v>
      </c>
      <c r="I38" s="117" t="s">
        <v>224</v>
      </c>
      <c r="J38" s="168" t="s">
        <v>72</v>
      </c>
      <c r="K38" s="117" t="s">
        <v>14574</v>
      </c>
      <c r="L38" s="169" t="s">
        <v>160</v>
      </c>
      <c r="M38" s="170" t="s">
        <v>14575</v>
      </c>
      <c r="N38" s="118">
        <v>45902</v>
      </c>
      <c r="O38" s="118">
        <v>45904</v>
      </c>
      <c r="P38" s="168">
        <v>9999</v>
      </c>
      <c r="Q38" s="171" t="s">
        <v>14390</v>
      </c>
      <c r="R38" s="98" t="s">
        <v>163</v>
      </c>
      <c r="S38" s="168" t="s">
        <v>14576</v>
      </c>
      <c r="T38" s="95" t="s">
        <v>165</v>
      </c>
      <c r="U38" s="172" t="s">
        <v>14577</v>
      </c>
      <c r="V38" s="168" t="s">
        <v>25</v>
      </c>
      <c r="W38" s="173" t="s">
        <v>177</v>
      </c>
      <c r="X38" s="172" t="s">
        <v>230</v>
      </c>
      <c r="Y38" s="94">
        <v>5399</v>
      </c>
      <c r="Z38" s="94">
        <v>1</v>
      </c>
      <c r="AA38" s="119">
        <f>IF(V38="TIPO I",'BASE LIQUIDACION REDEBAN 2025'!$B$2,IF(V38="TIPO II",'BASE LIQUIDACION REDEBAN 2025'!$B$3,IF(V38="TIPO III",'BASE LIQUIDACION REDEBAN 2025'!$B$4,IF(V38="TIPO IV",'BASE LIQUIDACION REDEBAN 2025'!$B$5,IF(W38="AEREO",'BASE LIQUIDACION REDEBAN 2025'!$B$6,'BASE LIQUIDACION REDEBAN 2025'!$B$5)))))</f>
        <v>75096.394270399993</v>
      </c>
      <c r="AB38" s="97">
        <f t="shared" si="0"/>
        <v>75096.394270399993</v>
      </c>
    </row>
    <row r="39" spans="1:28">
      <c r="A39" s="168" t="s">
        <v>60</v>
      </c>
      <c r="B39" s="10" t="str">
        <f>VLOOKUP(A39,'CENTRO DE COSTOS'!A:D,4,FALSE)</f>
        <v>JUAN SEBASTIÁN RÍOS CASTRILLÓN</v>
      </c>
      <c r="C39" s="10" t="str">
        <f>VLOOKUP(A39,'CENTRO DE COSTOS'!A:D,2,FALSE)</f>
        <v>0004-0005</v>
      </c>
      <c r="D39" s="94">
        <v>5837</v>
      </c>
      <c r="E39" s="94" t="s">
        <v>14578</v>
      </c>
      <c r="F39" s="117">
        <v>90149052</v>
      </c>
      <c r="G39" s="99" t="s">
        <v>155</v>
      </c>
      <c r="H39" s="117" t="s">
        <v>156</v>
      </c>
      <c r="I39" s="117" t="s">
        <v>249</v>
      </c>
      <c r="J39" s="168" t="s">
        <v>256</v>
      </c>
      <c r="K39" s="117" t="s">
        <v>14579</v>
      </c>
      <c r="L39" s="169" t="s">
        <v>160</v>
      </c>
      <c r="M39" s="170" t="s">
        <v>14580</v>
      </c>
      <c r="N39" s="118">
        <v>45902</v>
      </c>
      <c r="O39" s="118">
        <v>45904</v>
      </c>
      <c r="P39" s="168">
        <v>9999</v>
      </c>
      <c r="Q39" s="171" t="s">
        <v>14390</v>
      </c>
      <c r="R39" s="98" t="s">
        <v>163</v>
      </c>
      <c r="S39" s="168" t="s">
        <v>14581</v>
      </c>
      <c r="T39" s="95" t="s">
        <v>165</v>
      </c>
      <c r="U39" s="172" t="s">
        <v>14582</v>
      </c>
      <c r="V39" s="168" t="s">
        <v>28</v>
      </c>
      <c r="W39" s="173" t="s">
        <v>177</v>
      </c>
      <c r="X39" s="172" t="s">
        <v>261</v>
      </c>
      <c r="Y39" s="94">
        <v>9050</v>
      </c>
      <c r="Z39" s="94">
        <v>1</v>
      </c>
      <c r="AA39" s="119">
        <f>IF(V39="TIPO I",'BASE LIQUIDACION REDEBAN 2025'!$B$2,IF(V39="TIPO II",'BASE LIQUIDACION REDEBAN 2025'!$B$3,IF(V39="TIPO III",'BASE LIQUIDACION REDEBAN 2025'!$B$4,IF(V39="TIPO IV",'BASE LIQUIDACION REDEBAN 2025'!$B$5,IF(W39="AEREO",'BASE LIQUIDACION REDEBAN 2025'!$B$6,'BASE LIQUIDACION REDEBAN 2025'!$B$5)))))</f>
        <v>163813.69572160003</v>
      </c>
      <c r="AB39" s="97">
        <f t="shared" si="0"/>
        <v>163813.69572160003</v>
      </c>
    </row>
    <row r="40" spans="1:28">
      <c r="A40" s="168" t="s">
        <v>98</v>
      </c>
      <c r="B40" s="10" t="str">
        <f>VLOOKUP(A40,'CENTRO DE COSTOS'!A:D,4,FALSE)</f>
        <v>MIGUEL JULIÁN HERNÁNDEZ GUARÍN</v>
      </c>
      <c r="C40" s="10" t="str">
        <f>VLOOKUP(A40,'CENTRO DE COSTOS'!A:D,2,FALSE)</f>
        <v>0004-0008</v>
      </c>
      <c r="D40" s="94">
        <v>15001</v>
      </c>
      <c r="E40" s="94" t="s">
        <v>14583</v>
      </c>
      <c r="F40" s="117">
        <v>90130659</v>
      </c>
      <c r="G40" s="99" t="s">
        <v>155</v>
      </c>
      <c r="H40" s="117" t="s">
        <v>156</v>
      </c>
      <c r="I40" s="117" t="s">
        <v>406</v>
      </c>
      <c r="J40" s="168" t="s">
        <v>98</v>
      </c>
      <c r="K40" s="117" t="s">
        <v>14584</v>
      </c>
      <c r="L40" s="169" t="s">
        <v>160</v>
      </c>
      <c r="M40" s="170" t="s">
        <v>14585</v>
      </c>
      <c r="N40" s="118">
        <v>45902</v>
      </c>
      <c r="O40" s="118">
        <v>45904</v>
      </c>
      <c r="P40" s="168">
        <v>9999</v>
      </c>
      <c r="Q40" s="171" t="s">
        <v>14390</v>
      </c>
      <c r="R40" s="98" t="s">
        <v>163</v>
      </c>
      <c r="S40" s="168" t="s">
        <v>14586</v>
      </c>
      <c r="T40" s="95" t="s">
        <v>165</v>
      </c>
      <c r="U40" s="172" t="s">
        <v>14587</v>
      </c>
      <c r="V40" s="168" t="s">
        <v>25</v>
      </c>
      <c r="W40" s="173" t="s">
        <v>177</v>
      </c>
      <c r="X40" s="172" t="s">
        <v>841</v>
      </c>
      <c r="Y40" s="94">
        <v>3761</v>
      </c>
      <c r="Z40" s="94">
        <v>1</v>
      </c>
      <c r="AA40" s="119">
        <f>IF(V40="TIPO I",'BASE LIQUIDACION REDEBAN 2025'!$B$2,IF(V40="TIPO II",'BASE LIQUIDACION REDEBAN 2025'!$B$3,IF(V40="TIPO III",'BASE LIQUIDACION REDEBAN 2025'!$B$4,IF(V40="TIPO IV",'BASE LIQUIDACION REDEBAN 2025'!$B$5,IF(W40="AEREO",'BASE LIQUIDACION REDEBAN 2025'!$B$6,'BASE LIQUIDACION REDEBAN 2025'!$B$5)))))</f>
        <v>75096.394270399993</v>
      </c>
      <c r="AB40" s="97">
        <f t="shared" si="0"/>
        <v>75096.394270399993</v>
      </c>
    </row>
    <row r="41" spans="1:28">
      <c r="A41" s="168" t="s">
        <v>98</v>
      </c>
      <c r="B41" s="10" t="str">
        <f>VLOOKUP(A41,'CENTRO DE COSTOS'!A:D,4,FALSE)</f>
        <v>MIGUEL JULIÁN HERNÁNDEZ GUARÍN</v>
      </c>
      <c r="C41" s="10" t="str">
        <f>VLOOKUP(A41,'CENTRO DE COSTOS'!A:D,2,FALSE)</f>
        <v>0004-0008</v>
      </c>
      <c r="D41" s="94">
        <v>15238</v>
      </c>
      <c r="E41" s="94" t="s">
        <v>14588</v>
      </c>
      <c r="F41" s="117">
        <v>90149180</v>
      </c>
      <c r="G41" s="99" t="s">
        <v>155</v>
      </c>
      <c r="H41" s="117" t="s">
        <v>156</v>
      </c>
      <c r="I41" s="117" t="s">
        <v>406</v>
      </c>
      <c r="J41" s="168" t="s">
        <v>1524</v>
      </c>
      <c r="K41" s="117" t="s">
        <v>14589</v>
      </c>
      <c r="L41" s="169" t="s">
        <v>160</v>
      </c>
      <c r="M41" s="170" t="s">
        <v>14590</v>
      </c>
      <c r="N41" s="118">
        <v>45902</v>
      </c>
      <c r="O41" s="118">
        <v>45904</v>
      </c>
      <c r="P41" s="168">
        <v>9999</v>
      </c>
      <c r="Q41" s="171" t="s">
        <v>14390</v>
      </c>
      <c r="R41" s="98" t="s">
        <v>163</v>
      </c>
      <c r="S41" s="168" t="s">
        <v>14591</v>
      </c>
      <c r="T41" s="95" t="s">
        <v>165</v>
      </c>
      <c r="U41" s="172" t="s">
        <v>14592</v>
      </c>
      <c r="V41" s="168" t="s">
        <v>28</v>
      </c>
      <c r="W41" s="173" t="s">
        <v>177</v>
      </c>
      <c r="X41" s="172" t="s">
        <v>3425</v>
      </c>
      <c r="Y41" s="94">
        <v>9032</v>
      </c>
      <c r="Z41" s="94">
        <v>1</v>
      </c>
      <c r="AA41" s="119">
        <f>IF(V41="TIPO I",'BASE LIQUIDACION REDEBAN 2025'!$B$2,IF(V41="TIPO II",'BASE LIQUIDACION REDEBAN 2025'!$B$3,IF(V41="TIPO III",'BASE LIQUIDACION REDEBAN 2025'!$B$4,IF(V41="TIPO IV",'BASE LIQUIDACION REDEBAN 2025'!$B$5,IF(W41="AEREO",'BASE LIQUIDACION REDEBAN 2025'!$B$6,'BASE LIQUIDACION REDEBAN 2025'!$B$5)))))</f>
        <v>163813.69572160003</v>
      </c>
      <c r="AB41" s="97">
        <f t="shared" si="0"/>
        <v>163813.69572160003</v>
      </c>
    </row>
    <row r="42" spans="1:28">
      <c r="A42" s="168" t="s">
        <v>98</v>
      </c>
      <c r="B42" s="10" t="str">
        <f>VLOOKUP(A42,'CENTRO DE COSTOS'!A:D,4,FALSE)</f>
        <v>MIGUEL JULIÁN HERNÁNDEZ GUARÍN</v>
      </c>
      <c r="C42" s="10" t="str">
        <f>VLOOKUP(A42,'CENTRO DE COSTOS'!A:D,2,FALSE)</f>
        <v>0004-0008</v>
      </c>
      <c r="D42" s="94">
        <v>68077</v>
      </c>
      <c r="E42" s="94" t="s">
        <v>14593</v>
      </c>
      <c r="F42" s="117">
        <v>90137538</v>
      </c>
      <c r="G42" s="99" t="s">
        <v>155</v>
      </c>
      <c r="H42" s="117" t="s">
        <v>156</v>
      </c>
      <c r="I42" s="117" t="s">
        <v>224</v>
      </c>
      <c r="J42" s="168" t="s">
        <v>3215</v>
      </c>
      <c r="K42" s="117" t="s">
        <v>14594</v>
      </c>
      <c r="L42" s="169" t="s">
        <v>160</v>
      </c>
      <c r="M42" s="170" t="s">
        <v>14595</v>
      </c>
      <c r="N42" s="118">
        <v>45902</v>
      </c>
      <c r="O42" s="118">
        <v>45904</v>
      </c>
      <c r="P42" s="168">
        <v>9999</v>
      </c>
      <c r="Q42" s="171" t="s">
        <v>14390</v>
      </c>
      <c r="R42" s="98" t="s">
        <v>163</v>
      </c>
      <c r="S42" s="168" t="s">
        <v>14596</v>
      </c>
      <c r="T42" s="95" t="s">
        <v>165</v>
      </c>
      <c r="U42" s="172" t="s">
        <v>14597</v>
      </c>
      <c r="V42" s="168" t="s">
        <v>28</v>
      </c>
      <c r="W42" s="173" t="s">
        <v>177</v>
      </c>
      <c r="X42" s="172" t="s">
        <v>2885</v>
      </c>
      <c r="Y42" s="94">
        <v>9908</v>
      </c>
      <c r="Z42" s="94">
        <v>1</v>
      </c>
      <c r="AA42" s="119">
        <f>IF(V42="TIPO I",'BASE LIQUIDACION REDEBAN 2025'!$B$2,IF(V42="TIPO II",'BASE LIQUIDACION REDEBAN 2025'!$B$3,IF(V42="TIPO III",'BASE LIQUIDACION REDEBAN 2025'!$B$4,IF(V42="TIPO IV",'BASE LIQUIDACION REDEBAN 2025'!$B$5,IF(W42="AEREO",'BASE LIQUIDACION REDEBAN 2025'!$B$6,'BASE LIQUIDACION REDEBAN 2025'!$B$5)))))</f>
        <v>163813.69572160003</v>
      </c>
      <c r="AB42" s="97">
        <f t="shared" si="0"/>
        <v>163813.69572160003</v>
      </c>
    </row>
    <row r="43" spans="1:28">
      <c r="A43" s="168" t="s">
        <v>68</v>
      </c>
      <c r="B43" s="10" t="str">
        <f>VLOOKUP(A43,'CENTRO DE COSTOS'!A:D,4,FALSE)</f>
        <v>WILLIAM ASDRUBAL ROZO ROZO</v>
      </c>
      <c r="C43" s="10" t="str">
        <f>VLOOKUP(A43,'CENTRO DE COSTOS'!A:D,2,FALSE)</f>
        <v>0004-0004</v>
      </c>
      <c r="D43" s="94">
        <v>11001</v>
      </c>
      <c r="E43" s="94" t="s">
        <v>14598</v>
      </c>
      <c r="F43" s="117">
        <v>90093252</v>
      </c>
      <c r="G43" s="99" t="s">
        <v>155</v>
      </c>
      <c r="H43" s="117" t="s">
        <v>156</v>
      </c>
      <c r="I43" s="117" t="s">
        <v>417</v>
      </c>
      <c r="J43" s="168" t="s">
        <v>68</v>
      </c>
      <c r="K43" s="117" t="s">
        <v>14599</v>
      </c>
      <c r="L43" s="169" t="s">
        <v>160</v>
      </c>
      <c r="M43" s="170" t="s">
        <v>14600</v>
      </c>
      <c r="N43" s="118">
        <v>45902</v>
      </c>
      <c r="O43" s="118">
        <v>45904</v>
      </c>
      <c r="P43" s="168">
        <v>9999</v>
      </c>
      <c r="Q43" s="171" t="s">
        <v>14390</v>
      </c>
      <c r="R43" s="98" t="s">
        <v>163</v>
      </c>
      <c r="S43" s="168" t="s">
        <v>14601</v>
      </c>
      <c r="T43" s="95" t="s">
        <v>165</v>
      </c>
      <c r="U43" s="172" t="s">
        <v>14602</v>
      </c>
      <c r="V43" s="168" t="s">
        <v>25</v>
      </c>
      <c r="W43" s="173" t="s">
        <v>177</v>
      </c>
      <c r="X43" s="172" t="s">
        <v>3358</v>
      </c>
      <c r="Y43" s="94">
        <v>276</v>
      </c>
      <c r="Z43" s="94">
        <v>1</v>
      </c>
      <c r="AA43" s="119">
        <f>IF(V43="TIPO I",'BASE LIQUIDACION REDEBAN 2025'!$B$2,IF(V43="TIPO II",'BASE LIQUIDACION REDEBAN 2025'!$B$3,IF(V43="TIPO III",'BASE LIQUIDACION REDEBAN 2025'!$B$4,IF(V43="TIPO IV",'BASE LIQUIDACION REDEBAN 2025'!$B$5,IF(W43="AEREO",'BASE LIQUIDACION REDEBAN 2025'!$B$6,'BASE LIQUIDACION REDEBAN 2025'!$B$5)))))</f>
        <v>75096.394270399993</v>
      </c>
      <c r="AB43" s="97">
        <f t="shared" si="0"/>
        <v>75096.394270399993</v>
      </c>
    </row>
    <row r="44" spans="1:28">
      <c r="A44" s="168" t="s">
        <v>68</v>
      </c>
      <c r="B44" s="10" t="str">
        <f>VLOOKUP(A44,'CENTRO DE COSTOS'!A:D,4,FALSE)</f>
        <v>WILLIAM ASDRUBAL ROZO ROZO</v>
      </c>
      <c r="C44" s="10" t="str">
        <f>VLOOKUP(A44,'CENTRO DE COSTOS'!A:D,2,FALSE)</f>
        <v>0004-0004</v>
      </c>
      <c r="D44" s="94">
        <v>11001</v>
      </c>
      <c r="E44" s="94" t="s">
        <v>14603</v>
      </c>
      <c r="F44" s="117">
        <v>90151281</v>
      </c>
      <c r="G44" s="99" t="s">
        <v>155</v>
      </c>
      <c r="H44" s="117" t="s">
        <v>156</v>
      </c>
      <c r="I44" s="117" t="s">
        <v>417</v>
      </c>
      <c r="J44" s="168" t="s">
        <v>68</v>
      </c>
      <c r="K44" s="117" t="s">
        <v>14604</v>
      </c>
      <c r="L44" s="169" t="s">
        <v>160</v>
      </c>
      <c r="M44" s="170" t="s">
        <v>14605</v>
      </c>
      <c r="N44" s="118">
        <v>45902</v>
      </c>
      <c r="O44" s="118">
        <v>45904</v>
      </c>
      <c r="P44" s="168">
        <v>9999</v>
      </c>
      <c r="Q44" s="171" t="s">
        <v>14390</v>
      </c>
      <c r="R44" s="98" t="s">
        <v>163</v>
      </c>
      <c r="S44" s="168" t="s">
        <v>14606</v>
      </c>
      <c r="T44" s="95" t="s">
        <v>165</v>
      </c>
      <c r="U44" s="172" t="s">
        <v>14607</v>
      </c>
      <c r="V44" s="168" t="s">
        <v>25</v>
      </c>
      <c r="W44" s="173" t="s">
        <v>177</v>
      </c>
      <c r="X44" s="172" t="s">
        <v>546</v>
      </c>
      <c r="Y44" s="94">
        <v>7063</v>
      </c>
      <c r="Z44" s="94">
        <v>1</v>
      </c>
      <c r="AA44" s="119">
        <f>IF(V44="TIPO I",'BASE LIQUIDACION REDEBAN 2025'!$B$2,IF(V44="TIPO II",'BASE LIQUIDACION REDEBAN 2025'!$B$3,IF(V44="TIPO III",'BASE LIQUIDACION REDEBAN 2025'!$B$4,IF(V44="TIPO IV",'BASE LIQUIDACION REDEBAN 2025'!$B$5,IF(W44="AEREO",'BASE LIQUIDACION REDEBAN 2025'!$B$6,'BASE LIQUIDACION REDEBAN 2025'!$B$5)))))</f>
        <v>75096.394270399993</v>
      </c>
      <c r="AB44" s="97">
        <f t="shared" si="0"/>
        <v>75096.394270399993</v>
      </c>
    </row>
    <row r="45" spans="1:28">
      <c r="A45" s="168" t="s">
        <v>76</v>
      </c>
      <c r="B45" s="10" t="str">
        <f>VLOOKUP(A45,'CENTRO DE COSTOS'!A:D,4,FALSE)</f>
        <v>DIEGO FERNANDO HENAO CARDONA</v>
      </c>
      <c r="C45" s="10" t="str">
        <f>VLOOKUP(A45,'CENTRO DE COSTOS'!A:D,2,FALSE)</f>
        <v>0004-0003</v>
      </c>
      <c r="D45" s="94">
        <v>76001</v>
      </c>
      <c r="E45" s="94" t="s">
        <v>14608</v>
      </c>
      <c r="F45" s="117">
        <v>90140507</v>
      </c>
      <c r="G45" s="99" t="s">
        <v>155</v>
      </c>
      <c r="H45" s="117" t="s">
        <v>156</v>
      </c>
      <c r="I45" s="117" t="s">
        <v>232</v>
      </c>
      <c r="J45" s="168" t="s">
        <v>76</v>
      </c>
      <c r="K45" s="117" t="s">
        <v>14609</v>
      </c>
      <c r="L45" s="169" t="s">
        <v>160</v>
      </c>
      <c r="M45" s="170" t="s">
        <v>14610</v>
      </c>
      <c r="N45" s="118">
        <v>45902</v>
      </c>
      <c r="O45" s="118">
        <v>45904</v>
      </c>
      <c r="P45" s="168">
        <v>9999</v>
      </c>
      <c r="Q45" s="171" t="s">
        <v>14390</v>
      </c>
      <c r="R45" s="98" t="s">
        <v>163</v>
      </c>
      <c r="S45" s="168" t="s">
        <v>14611</v>
      </c>
      <c r="T45" s="95" t="s">
        <v>165</v>
      </c>
      <c r="U45" s="172" t="s">
        <v>14612</v>
      </c>
      <c r="V45" s="168" t="s">
        <v>25</v>
      </c>
      <c r="W45" s="173" t="s">
        <v>177</v>
      </c>
      <c r="X45" s="172" t="s">
        <v>1200</v>
      </c>
      <c r="Y45" s="94">
        <v>4572</v>
      </c>
      <c r="Z45" s="94">
        <v>1</v>
      </c>
      <c r="AA45" s="119">
        <f>IF(V45="TIPO I",'BASE LIQUIDACION REDEBAN 2025'!$B$2,IF(V45="TIPO II",'BASE LIQUIDACION REDEBAN 2025'!$B$3,IF(V45="TIPO III",'BASE LIQUIDACION REDEBAN 2025'!$B$4,IF(V45="TIPO IV",'BASE LIQUIDACION REDEBAN 2025'!$B$5,IF(W45="AEREO",'BASE LIQUIDACION REDEBAN 2025'!$B$6,'BASE LIQUIDACION REDEBAN 2025'!$B$5)))))</f>
        <v>75096.394270399993</v>
      </c>
      <c r="AB45" s="97">
        <f t="shared" si="0"/>
        <v>75096.394270399993</v>
      </c>
    </row>
    <row r="46" spans="1:28">
      <c r="A46" s="168" t="s">
        <v>90</v>
      </c>
      <c r="B46" s="10" t="str">
        <f>VLOOKUP(A46,'CENTRO DE COSTOS'!A:D,4,FALSE)</f>
        <v>JUAN SEBASTIÁN RÍOS CASTRILLÓN</v>
      </c>
      <c r="C46" s="10" t="str">
        <f>VLOOKUP(A46,'CENTRO DE COSTOS'!A:D,2,FALSE)</f>
        <v>0004-0005</v>
      </c>
      <c r="D46" s="94">
        <v>5088</v>
      </c>
      <c r="E46" s="94" t="s">
        <v>14613</v>
      </c>
      <c r="F46" s="117">
        <v>20723177</v>
      </c>
      <c r="G46" s="99" t="s">
        <v>155</v>
      </c>
      <c r="H46" s="117" t="s">
        <v>156</v>
      </c>
      <c r="I46" s="117" t="s">
        <v>249</v>
      </c>
      <c r="J46" s="168" t="s">
        <v>384</v>
      </c>
      <c r="K46" s="117" t="s">
        <v>14614</v>
      </c>
      <c r="L46" s="169" t="s">
        <v>160</v>
      </c>
      <c r="M46" s="170" t="s">
        <v>14615</v>
      </c>
      <c r="N46" s="118">
        <v>45902</v>
      </c>
      <c r="O46" s="130">
        <v>45905</v>
      </c>
      <c r="P46" s="168">
        <v>9999</v>
      </c>
      <c r="Q46" s="171" t="s">
        <v>14390</v>
      </c>
      <c r="R46" s="98" t="s">
        <v>163</v>
      </c>
      <c r="S46" s="168" t="s">
        <v>14616</v>
      </c>
      <c r="T46" s="95" t="s">
        <v>165</v>
      </c>
      <c r="U46" s="172" t="s">
        <v>14617</v>
      </c>
      <c r="V46" s="168" t="s">
        <v>25</v>
      </c>
      <c r="W46" s="173" t="s">
        <v>177</v>
      </c>
      <c r="X46" s="172" t="s">
        <v>988</v>
      </c>
      <c r="Y46" s="94">
        <v>7815</v>
      </c>
      <c r="Z46" s="94">
        <v>1</v>
      </c>
      <c r="AA46" s="119">
        <f>IF(V46="TIPO I",'BASE LIQUIDACION REDEBAN 2025'!$B$2,IF(V46="TIPO II",'BASE LIQUIDACION REDEBAN 2025'!$B$3,IF(V46="TIPO III",'BASE LIQUIDACION REDEBAN 2025'!$B$4,IF(V46="TIPO IV",'BASE LIQUIDACION REDEBAN 2025'!$B$5,IF(W46="AEREO",'BASE LIQUIDACION REDEBAN 2025'!$B$6,'BASE LIQUIDACION REDEBAN 2025'!$B$5)))))</f>
        <v>75096.394270399993</v>
      </c>
      <c r="AB46" s="97">
        <f t="shared" si="0"/>
        <v>75096.394270399993</v>
      </c>
    </row>
    <row r="47" spans="1:28">
      <c r="A47" s="168" t="s">
        <v>90</v>
      </c>
      <c r="B47" s="10" t="str">
        <f>VLOOKUP(A47,'CENTRO DE COSTOS'!A:D,4,FALSE)</f>
        <v>JUAN SEBASTIÁN RÍOS CASTRILLÓN</v>
      </c>
      <c r="C47" s="10" t="str">
        <f>VLOOKUP(A47,'CENTRO DE COSTOS'!A:D,2,FALSE)</f>
        <v>0004-0005</v>
      </c>
      <c r="D47" s="94">
        <v>5038</v>
      </c>
      <c r="E47" s="94" t="s">
        <v>14618</v>
      </c>
      <c r="F47" s="117">
        <v>90114045</v>
      </c>
      <c r="G47" s="99" t="s">
        <v>155</v>
      </c>
      <c r="H47" s="117" t="s">
        <v>156</v>
      </c>
      <c r="I47" s="117" t="s">
        <v>249</v>
      </c>
      <c r="J47" s="168" t="s">
        <v>13866</v>
      </c>
      <c r="K47" s="117" t="s">
        <v>14619</v>
      </c>
      <c r="L47" s="169" t="s">
        <v>160</v>
      </c>
      <c r="M47" s="170" t="s">
        <v>14620</v>
      </c>
      <c r="N47" s="118">
        <v>45902</v>
      </c>
      <c r="O47" s="118">
        <v>45905</v>
      </c>
      <c r="P47" s="168">
        <v>9999</v>
      </c>
      <c r="Q47" s="171" t="s">
        <v>14390</v>
      </c>
      <c r="R47" s="98" t="s">
        <v>163</v>
      </c>
      <c r="S47" s="168" t="s">
        <v>14621</v>
      </c>
      <c r="T47" s="95" t="s">
        <v>165</v>
      </c>
      <c r="U47" s="172" t="s">
        <v>14622</v>
      </c>
      <c r="V47" s="168" t="s">
        <v>30</v>
      </c>
      <c r="W47" s="173" t="s">
        <v>177</v>
      </c>
      <c r="X47" s="172" t="s">
        <v>400</v>
      </c>
      <c r="Y47" s="94">
        <v>8368</v>
      </c>
      <c r="Z47" s="94">
        <v>1</v>
      </c>
      <c r="AA47" s="119">
        <f>IF(V47="TIPO I",'BASE LIQUIDACION REDEBAN 2025'!$B$2,IF(V47="TIPO II",'BASE LIQUIDACION REDEBAN 2025'!$B$3,IF(V47="TIPO III",'BASE LIQUIDACION REDEBAN 2025'!$B$4,IF(V47="TIPO IV",'BASE LIQUIDACION REDEBAN 2025'!$B$5,IF(W47="AEREO",'BASE LIQUIDACION REDEBAN 2025'!$B$6,'BASE LIQUIDACION REDEBAN 2025'!$B$5)))))</f>
        <v>275728.78077800001</v>
      </c>
      <c r="AB47" s="97">
        <f t="shared" si="0"/>
        <v>275728.78077800001</v>
      </c>
    </row>
    <row r="48" spans="1:28">
      <c r="A48" s="168" t="s">
        <v>72</v>
      </c>
      <c r="B48" s="10" t="str">
        <f>VLOOKUP(A48,'CENTRO DE COSTOS'!A:D,4,FALSE)</f>
        <v>MIGUEL JULIÁN HERNÁNDEZ GUARÍN</v>
      </c>
      <c r="C48" s="10" t="str">
        <f>VLOOKUP(A48,'CENTRO DE COSTOS'!A:D,2,FALSE)</f>
        <v>0004-0008</v>
      </c>
      <c r="D48" s="94">
        <v>68001</v>
      </c>
      <c r="E48" s="94" t="s">
        <v>14623</v>
      </c>
      <c r="F48" s="117">
        <v>24089930</v>
      </c>
      <c r="G48" s="99" t="s">
        <v>155</v>
      </c>
      <c r="H48" s="117" t="s">
        <v>14421</v>
      </c>
      <c r="I48" s="117" t="s">
        <v>224</v>
      </c>
      <c r="J48" s="168" t="s">
        <v>72</v>
      </c>
      <c r="K48" s="117" t="s">
        <v>14624</v>
      </c>
      <c r="L48" s="169" t="s">
        <v>160</v>
      </c>
      <c r="M48" s="170" t="s">
        <v>14625</v>
      </c>
      <c r="N48" s="118">
        <v>45904</v>
      </c>
      <c r="O48" s="118">
        <v>45909</v>
      </c>
      <c r="P48" s="168">
        <v>9999</v>
      </c>
      <c r="Q48" s="171" t="s">
        <v>14390</v>
      </c>
      <c r="R48" s="98" t="s">
        <v>163</v>
      </c>
      <c r="S48" s="168" t="s">
        <v>14626</v>
      </c>
      <c r="T48" s="95" t="s">
        <v>165</v>
      </c>
      <c r="U48" s="172" t="s">
        <v>14627</v>
      </c>
      <c r="V48" s="168" t="s">
        <v>25</v>
      </c>
      <c r="W48" s="173" t="s">
        <v>177</v>
      </c>
      <c r="X48" s="172" t="s">
        <v>486</v>
      </c>
      <c r="Y48" s="94">
        <v>7173</v>
      </c>
      <c r="Z48" s="94">
        <v>1</v>
      </c>
      <c r="AA48" s="119">
        <f>IF(V48="TIPO I",'BASE LIQUIDACION REDEBAN 2025'!$B$2,IF(V48="TIPO II",'BASE LIQUIDACION REDEBAN 2025'!$B$3,IF(V48="TIPO III",'BASE LIQUIDACION REDEBAN 2025'!$B$4,IF(V48="TIPO IV",'BASE LIQUIDACION REDEBAN 2025'!$B$5,IF(W48="AEREO",'BASE LIQUIDACION REDEBAN 2025'!$B$6,'BASE LIQUIDACION REDEBAN 2025'!$B$5)))))</f>
        <v>75096.394270399993</v>
      </c>
      <c r="AB48" s="97">
        <f t="shared" si="0"/>
        <v>75096.394270399993</v>
      </c>
    </row>
    <row r="49" spans="1:28">
      <c r="A49" s="168" t="s">
        <v>68</v>
      </c>
      <c r="B49" s="10" t="str">
        <f>VLOOKUP(A49,'CENTRO DE COSTOS'!A:D,4,FALSE)</f>
        <v>WILLIAM ASDRUBAL ROZO ROZO</v>
      </c>
      <c r="C49" s="10" t="str">
        <f>VLOOKUP(A49,'CENTRO DE COSTOS'!A:D,2,FALSE)</f>
        <v>0004-0004</v>
      </c>
      <c r="D49" s="94">
        <v>25123</v>
      </c>
      <c r="E49" s="94" t="s">
        <v>14628</v>
      </c>
      <c r="F49" s="117">
        <v>89374812</v>
      </c>
      <c r="G49" s="99" t="s">
        <v>155</v>
      </c>
      <c r="H49" s="117" t="s">
        <v>156</v>
      </c>
      <c r="I49" s="117" t="s">
        <v>417</v>
      </c>
      <c r="J49" s="168" t="s">
        <v>9024</v>
      </c>
      <c r="K49" s="117" t="s">
        <v>14629</v>
      </c>
      <c r="L49" s="169" t="s">
        <v>160</v>
      </c>
      <c r="M49" s="170" t="s">
        <v>14630</v>
      </c>
      <c r="N49" s="118">
        <v>45904</v>
      </c>
      <c r="O49" s="118">
        <v>45909</v>
      </c>
      <c r="P49" s="168">
        <v>9999</v>
      </c>
      <c r="Q49" s="171" t="s">
        <v>14390</v>
      </c>
      <c r="R49" s="98" t="s">
        <v>163</v>
      </c>
      <c r="S49" s="168" t="s">
        <v>14631</v>
      </c>
      <c r="T49" s="95" t="s">
        <v>165</v>
      </c>
      <c r="U49" s="172" t="s">
        <v>14632</v>
      </c>
      <c r="V49" s="168" t="s">
        <v>28</v>
      </c>
      <c r="W49" s="173" t="s">
        <v>177</v>
      </c>
      <c r="X49" s="172" t="s">
        <v>3358</v>
      </c>
      <c r="Y49" s="94">
        <v>5876</v>
      </c>
      <c r="Z49" s="94">
        <v>1</v>
      </c>
      <c r="AA49" s="119">
        <f>IF(V49="TIPO I",'BASE LIQUIDACION REDEBAN 2025'!$B$2,IF(V49="TIPO II",'BASE LIQUIDACION REDEBAN 2025'!$B$3,IF(V49="TIPO III",'BASE LIQUIDACION REDEBAN 2025'!$B$4,IF(V49="TIPO IV",'BASE LIQUIDACION REDEBAN 2025'!$B$5,IF(W49="AEREO",'BASE LIQUIDACION REDEBAN 2025'!$B$6,'BASE LIQUIDACION REDEBAN 2025'!$B$5)))))</f>
        <v>163813.69572160003</v>
      </c>
      <c r="AB49" s="97">
        <f t="shared" si="0"/>
        <v>163813.69572160003</v>
      </c>
    </row>
    <row r="50" spans="1:28">
      <c r="A50" s="168" t="s">
        <v>100</v>
      </c>
      <c r="B50" s="10" t="str">
        <f>VLOOKUP(A50,'CENTRO DE COSTOS'!A:D,4,FALSE)</f>
        <v>KEVIN ALEXIS CORZO BUSTOS</v>
      </c>
      <c r="C50" s="10" t="str">
        <f>VLOOKUP(A50,'CENTRO DE COSTOS'!A:D,2,FALSE)</f>
        <v>0004-0007</v>
      </c>
      <c r="D50" s="94">
        <v>25530</v>
      </c>
      <c r="E50" s="94" t="s">
        <v>14633</v>
      </c>
      <c r="F50" s="117">
        <v>89461478</v>
      </c>
      <c r="G50" s="99" t="s">
        <v>155</v>
      </c>
      <c r="H50" s="117" t="s">
        <v>156</v>
      </c>
      <c r="I50" s="117" t="s">
        <v>417</v>
      </c>
      <c r="J50" s="168" t="s">
        <v>6968</v>
      </c>
      <c r="K50" s="117" t="s">
        <v>14634</v>
      </c>
      <c r="L50" s="169" t="s">
        <v>160</v>
      </c>
      <c r="M50" s="170" t="s">
        <v>14635</v>
      </c>
      <c r="N50" s="118">
        <v>45904</v>
      </c>
      <c r="O50" s="118">
        <v>45908</v>
      </c>
      <c r="P50" s="168">
        <v>9999</v>
      </c>
      <c r="Q50" s="171" t="s">
        <v>14390</v>
      </c>
      <c r="R50" s="98" t="s">
        <v>14636</v>
      </c>
      <c r="S50" s="168" t="s">
        <v>14637</v>
      </c>
      <c r="T50" s="95" t="s">
        <v>165</v>
      </c>
      <c r="U50" s="172" t="s">
        <v>14638</v>
      </c>
      <c r="V50" s="168" t="s">
        <v>30</v>
      </c>
      <c r="W50" s="173" t="s">
        <v>177</v>
      </c>
      <c r="X50" s="172" t="s">
        <v>1538</v>
      </c>
      <c r="Y50" s="94">
        <v>3474</v>
      </c>
      <c r="Z50" s="94">
        <v>1</v>
      </c>
      <c r="AA50" s="119">
        <f>IF(V50="TIPO I",'BASE LIQUIDACION REDEBAN 2025'!$B$2,IF(V50="TIPO II",'BASE LIQUIDACION REDEBAN 2025'!$B$3,IF(V50="TIPO III",'BASE LIQUIDACION REDEBAN 2025'!$B$4,IF(V50="TIPO IV",'BASE LIQUIDACION REDEBAN 2025'!$B$5,IF(W50="AEREO",'BASE LIQUIDACION REDEBAN 2025'!$B$6,'BASE LIQUIDACION REDEBAN 2025'!$B$5)))))</f>
        <v>275728.78077800001</v>
      </c>
      <c r="AB50" s="97">
        <f t="shared" si="0"/>
        <v>275728.78077800001</v>
      </c>
    </row>
    <row r="51" spans="1:28">
      <c r="A51" s="168" t="s">
        <v>76</v>
      </c>
      <c r="B51" s="10" t="str">
        <f>VLOOKUP(A51,'CENTRO DE COSTOS'!A:D,4,FALSE)</f>
        <v>DIEGO FERNANDO HENAO CARDONA</v>
      </c>
      <c r="C51" s="10" t="str">
        <f>VLOOKUP(A51,'CENTRO DE COSTOS'!A:D,2,FALSE)</f>
        <v>0004-0003</v>
      </c>
      <c r="D51" s="94">
        <v>76001</v>
      </c>
      <c r="E51" s="94" t="s">
        <v>14639</v>
      </c>
      <c r="F51" s="117">
        <v>90133091</v>
      </c>
      <c r="G51" s="99" t="s">
        <v>155</v>
      </c>
      <c r="H51" s="117" t="s">
        <v>156</v>
      </c>
      <c r="I51" s="117" t="s">
        <v>232</v>
      </c>
      <c r="J51" s="168" t="s">
        <v>76</v>
      </c>
      <c r="K51" s="117" t="s">
        <v>14640</v>
      </c>
      <c r="L51" s="169" t="s">
        <v>160</v>
      </c>
      <c r="M51" s="170" t="s">
        <v>14641</v>
      </c>
      <c r="N51" s="118">
        <v>45904</v>
      </c>
      <c r="O51" s="118">
        <v>45908</v>
      </c>
      <c r="P51" s="168">
        <v>9999</v>
      </c>
      <c r="Q51" s="171" t="s">
        <v>14390</v>
      </c>
      <c r="R51" s="98" t="s">
        <v>163</v>
      </c>
      <c r="S51" s="168" t="s">
        <v>14642</v>
      </c>
      <c r="T51" s="95" t="s">
        <v>165</v>
      </c>
      <c r="U51" s="172" t="s">
        <v>14643</v>
      </c>
      <c r="V51" s="168" t="s">
        <v>25</v>
      </c>
      <c r="W51" s="173" t="s">
        <v>177</v>
      </c>
      <c r="X51" s="172" t="s">
        <v>1498</v>
      </c>
      <c r="Y51" s="94">
        <v>5921</v>
      </c>
      <c r="Z51" s="94">
        <v>1</v>
      </c>
      <c r="AA51" s="119">
        <f>IF(V51="TIPO I",'BASE LIQUIDACION REDEBAN 2025'!$B$2,IF(V51="TIPO II",'BASE LIQUIDACION REDEBAN 2025'!$B$3,IF(V51="TIPO III",'BASE LIQUIDACION REDEBAN 2025'!$B$4,IF(V51="TIPO IV",'BASE LIQUIDACION REDEBAN 2025'!$B$5,IF(W51="AEREO",'BASE LIQUIDACION REDEBAN 2025'!$B$6,'BASE LIQUIDACION REDEBAN 2025'!$B$5)))))</f>
        <v>75096.394270399993</v>
      </c>
      <c r="AB51" s="97">
        <f t="shared" si="0"/>
        <v>75096.394270399993</v>
      </c>
    </row>
    <row r="52" spans="1:28">
      <c r="A52" s="168" t="s">
        <v>98</v>
      </c>
      <c r="B52" s="10" t="str">
        <f>VLOOKUP(A52,'CENTRO DE COSTOS'!A:D,4,FALSE)</f>
        <v>MIGUEL JULIÁN HERNÁNDEZ GUARÍN</v>
      </c>
      <c r="C52" s="10" t="str">
        <f>VLOOKUP(A52,'CENTRO DE COSTOS'!A:D,2,FALSE)</f>
        <v>0004-0008</v>
      </c>
      <c r="D52" s="94">
        <v>15759</v>
      </c>
      <c r="E52" s="94" t="s">
        <v>14644</v>
      </c>
      <c r="F52" s="117">
        <v>90150783</v>
      </c>
      <c r="G52" s="99" t="s">
        <v>155</v>
      </c>
      <c r="H52" s="117" t="s">
        <v>156</v>
      </c>
      <c r="I52" s="117" t="s">
        <v>406</v>
      </c>
      <c r="J52" s="168" t="s">
        <v>1065</v>
      </c>
      <c r="K52" s="117" t="s">
        <v>14645</v>
      </c>
      <c r="L52" s="169" t="s">
        <v>160</v>
      </c>
      <c r="M52" s="170" t="s">
        <v>14646</v>
      </c>
      <c r="N52" s="118">
        <v>45904</v>
      </c>
      <c r="O52" s="118">
        <v>45909</v>
      </c>
      <c r="P52" s="168">
        <v>9999</v>
      </c>
      <c r="Q52" s="171" t="s">
        <v>14390</v>
      </c>
      <c r="R52" s="98" t="s">
        <v>163</v>
      </c>
      <c r="S52" s="168" t="s">
        <v>14647</v>
      </c>
      <c r="T52" s="95" t="s">
        <v>165</v>
      </c>
      <c r="U52" s="172" t="s">
        <v>14648</v>
      </c>
      <c r="V52" s="168" t="s">
        <v>28</v>
      </c>
      <c r="W52" s="173" t="s">
        <v>177</v>
      </c>
      <c r="X52" s="172" t="s">
        <v>411</v>
      </c>
      <c r="Y52" s="94">
        <v>7937</v>
      </c>
      <c r="Z52" s="94">
        <v>1</v>
      </c>
      <c r="AA52" s="119">
        <f>IF(V52="TIPO I",'BASE LIQUIDACION REDEBAN 2025'!$B$2,IF(V52="TIPO II",'BASE LIQUIDACION REDEBAN 2025'!$B$3,IF(V52="TIPO III",'BASE LIQUIDACION REDEBAN 2025'!$B$4,IF(V52="TIPO IV",'BASE LIQUIDACION REDEBAN 2025'!$B$5,IF(W52="AEREO",'BASE LIQUIDACION REDEBAN 2025'!$B$6,'BASE LIQUIDACION REDEBAN 2025'!$B$5)))))</f>
        <v>163813.69572160003</v>
      </c>
      <c r="AB52" s="97">
        <f t="shared" si="0"/>
        <v>163813.69572160003</v>
      </c>
    </row>
    <row r="53" spans="1:28">
      <c r="A53" s="168" t="s">
        <v>68</v>
      </c>
      <c r="B53" s="10" t="str">
        <f>VLOOKUP(A53,'CENTRO DE COSTOS'!A:D,4,FALSE)</f>
        <v>WILLIAM ASDRUBAL ROZO ROZO</v>
      </c>
      <c r="C53" s="10" t="str">
        <f>VLOOKUP(A53,'CENTRO DE COSTOS'!A:D,2,FALSE)</f>
        <v>0004-0004</v>
      </c>
      <c r="D53" s="94">
        <v>11001</v>
      </c>
      <c r="E53" s="94" t="s">
        <v>14649</v>
      </c>
      <c r="F53" s="117">
        <v>90149137</v>
      </c>
      <c r="G53" s="99" t="s">
        <v>155</v>
      </c>
      <c r="H53" s="117" t="s">
        <v>156</v>
      </c>
      <c r="I53" s="117" t="s">
        <v>417</v>
      </c>
      <c r="J53" s="168" t="s">
        <v>68</v>
      </c>
      <c r="K53" s="117" t="s">
        <v>14650</v>
      </c>
      <c r="L53" s="169" t="s">
        <v>160</v>
      </c>
      <c r="M53" s="170" t="s">
        <v>14651</v>
      </c>
      <c r="N53" s="118">
        <v>45904</v>
      </c>
      <c r="O53" s="118">
        <v>45908</v>
      </c>
      <c r="P53" s="168">
        <v>9999</v>
      </c>
      <c r="Q53" s="171" t="s">
        <v>14390</v>
      </c>
      <c r="R53" s="98" t="s">
        <v>163</v>
      </c>
      <c r="S53" s="168" t="s">
        <v>14652</v>
      </c>
      <c r="T53" s="95" t="s">
        <v>165</v>
      </c>
      <c r="U53" s="172" t="s">
        <v>14653</v>
      </c>
      <c r="V53" s="168" t="s">
        <v>25</v>
      </c>
      <c r="W53" s="173" t="s">
        <v>177</v>
      </c>
      <c r="X53" s="172" t="s">
        <v>1877</v>
      </c>
      <c r="Y53" s="94">
        <v>5770</v>
      </c>
      <c r="Z53" s="94">
        <v>1</v>
      </c>
      <c r="AA53" s="119">
        <f>IF(V53="TIPO I",'BASE LIQUIDACION REDEBAN 2025'!$B$2,IF(V53="TIPO II",'BASE LIQUIDACION REDEBAN 2025'!$B$3,IF(V53="TIPO III",'BASE LIQUIDACION REDEBAN 2025'!$B$4,IF(V53="TIPO IV",'BASE LIQUIDACION REDEBAN 2025'!$B$5,IF(W53="AEREO",'BASE LIQUIDACION REDEBAN 2025'!$B$6,'BASE LIQUIDACION REDEBAN 2025'!$B$5)))))</f>
        <v>75096.394270399993</v>
      </c>
      <c r="AB53" s="97">
        <f t="shared" si="0"/>
        <v>75096.394270399993</v>
      </c>
    </row>
    <row r="54" spans="1:28">
      <c r="A54" s="168" t="s">
        <v>68</v>
      </c>
      <c r="B54" s="10" t="str">
        <f>VLOOKUP(A54,'CENTRO DE COSTOS'!A:D,4,FALSE)</f>
        <v>WILLIAM ASDRUBAL ROZO ROZO</v>
      </c>
      <c r="C54" s="10" t="str">
        <f>VLOOKUP(A54,'CENTRO DE COSTOS'!A:D,2,FALSE)</f>
        <v>0004-0004</v>
      </c>
      <c r="D54" s="94">
        <v>11001</v>
      </c>
      <c r="E54" s="94" t="s">
        <v>14654</v>
      </c>
      <c r="F54" s="117">
        <v>90140691</v>
      </c>
      <c r="G54" s="99" t="s">
        <v>155</v>
      </c>
      <c r="H54" s="117" t="s">
        <v>156</v>
      </c>
      <c r="I54" s="117" t="s">
        <v>417</v>
      </c>
      <c r="J54" s="168" t="s">
        <v>68</v>
      </c>
      <c r="K54" s="117" t="s">
        <v>14655</v>
      </c>
      <c r="L54" s="169" t="s">
        <v>160</v>
      </c>
      <c r="M54" s="170" t="s">
        <v>14656</v>
      </c>
      <c r="N54" s="118">
        <v>45904</v>
      </c>
      <c r="O54" s="118">
        <v>45908</v>
      </c>
      <c r="P54" s="168">
        <v>9999</v>
      </c>
      <c r="Q54" s="171" t="s">
        <v>14390</v>
      </c>
      <c r="R54" s="98" t="s">
        <v>163</v>
      </c>
      <c r="S54" s="168" t="s">
        <v>14657</v>
      </c>
      <c r="T54" s="95" t="s">
        <v>165</v>
      </c>
      <c r="U54" s="172" t="s">
        <v>14658</v>
      </c>
      <c r="V54" s="168" t="s">
        <v>25</v>
      </c>
      <c r="W54" s="173" t="s">
        <v>177</v>
      </c>
      <c r="X54" s="172" t="s">
        <v>1877</v>
      </c>
      <c r="Y54" s="94">
        <v>9888</v>
      </c>
      <c r="Z54" s="94">
        <v>1</v>
      </c>
      <c r="AA54" s="119">
        <f>IF(V54="TIPO I",'BASE LIQUIDACION REDEBAN 2025'!$B$2,IF(V54="TIPO II",'BASE LIQUIDACION REDEBAN 2025'!$B$3,IF(V54="TIPO III",'BASE LIQUIDACION REDEBAN 2025'!$B$4,IF(V54="TIPO IV",'BASE LIQUIDACION REDEBAN 2025'!$B$5,IF(W54="AEREO",'BASE LIQUIDACION REDEBAN 2025'!$B$6,'BASE LIQUIDACION REDEBAN 2025'!$B$5)))))</f>
        <v>75096.394270399993</v>
      </c>
      <c r="AB54" s="97">
        <f t="shared" si="0"/>
        <v>75096.394270399993</v>
      </c>
    </row>
    <row r="55" spans="1:28">
      <c r="A55" s="168" t="s">
        <v>68</v>
      </c>
      <c r="B55" s="10" t="str">
        <f>VLOOKUP(A55,'CENTRO DE COSTOS'!A:D,4,FALSE)</f>
        <v>WILLIAM ASDRUBAL ROZO ROZO</v>
      </c>
      <c r="C55" s="10" t="str">
        <f>VLOOKUP(A55,'CENTRO DE COSTOS'!A:D,2,FALSE)</f>
        <v>0004-0004</v>
      </c>
      <c r="D55" s="94">
        <v>11001</v>
      </c>
      <c r="E55" s="94" t="s">
        <v>14659</v>
      </c>
      <c r="F55" s="117">
        <v>90141039</v>
      </c>
      <c r="G55" s="99" t="s">
        <v>155</v>
      </c>
      <c r="H55" s="117" t="s">
        <v>156</v>
      </c>
      <c r="I55" s="117" t="s">
        <v>417</v>
      </c>
      <c r="J55" s="168" t="s">
        <v>68</v>
      </c>
      <c r="K55" s="117" t="s">
        <v>14660</v>
      </c>
      <c r="L55" s="169" t="s">
        <v>160</v>
      </c>
      <c r="M55" s="170" t="s">
        <v>14661</v>
      </c>
      <c r="N55" s="118">
        <v>45904</v>
      </c>
      <c r="O55" s="118">
        <v>45909</v>
      </c>
      <c r="P55" s="168">
        <v>9999</v>
      </c>
      <c r="Q55" s="171" t="s">
        <v>14390</v>
      </c>
      <c r="R55" s="98" t="s">
        <v>163</v>
      </c>
      <c r="S55" s="168" t="s">
        <v>14662</v>
      </c>
      <c r="T55" s="95" t="s">
        <v>165</v>
      </c>
      <c r="U55" s="172" t="s">
        <v>14663</v>
      </c>
      <c r="V55" s="168" t="s">
        <v>25</v>
      </c>
      <c r="W55" s="173" t="s">
        <v>177</v>
      </c>
      <c r="X55" s="172" t="s">
        <v>551</v>
      </c>
      <c r="Y55" s="94">
        <v>6164</v>
      </c>
      <c r="Z55" s="94">
        <v>1</v>
      </c>
      <c r="AA55" s="119">
        <f>IF(V55="TIPO I",'BASE LIQUIDACION REDEBAN 2025'!$B$2,IF(V55="TIPO II",'BASE LIQUIDACION REDEBAN 2025'!$B$3,IF(V55="TIPO III",'BASE LIQUIDACION REDEBAN 2025'!$B$4,IF(V55="TIPO IV",'BASE LIQUIDACION REDEBAN 2025'!$B$5,IF(W55="AEREO",'BASE LIQUIDACION REDEBAN 2025'!$B$6,'BASE LIQUIDACION REDEBAN 2025'!$B$5)))))</f>
        <v>75096.394270399993</v>
      </c>
      <c r="AB55" s="97">
        <f t="shared" si="0"/>
        <v>75096.394270399993</v>
      </c>
    </row>
    <row r="56" spans="1:28">
      <c r="A56" s="168" t="s">
        <v>98</v>
      </c>
      <c r="B56" s="10" t="str">
        <f>VLOOKUP(A56,'CENTRO DE COSTOS'!A:D,4,FALSE)</f>
        <v>MIGUEL JULIÁN HERNÁNDEZ GUARÍN</v>
      </c>
      <c r="C56" s="10" t="str">
        <f>VLOOKUP(A56,'CENTRO DE COSTOS'!A:D,2,FALSE)</f>
        <v>0004-0008</v>
      </c>
      <c r="D56" s="94">
        <v>15806</v>
      </c>
      <c r="E56" s="94" t="s">
        <v>14664</v>
      </c>
      <c r="F56" s="117">
        <v>90154761</v>
      </c>
      <c r="G56" s="99" t="s">
        <v>155</v>
      </c>
      <c r="H56" s="117" t="s">
        <v>156</v>
      </c>
      <c r="I56" s="117" t="s">
        <v>406</v>
      </c>
      <c r="J56" s="168" t="s">
        <v>9847</v>
      </c>
      <c r="K56" s="117" t="s">
        <v>14665</v>
      </c>
      <c r="L56" s="169" t="s">
        <v>160</v>
      </c>
      <c r="M56" s="170" t="s">
        <v>14666</v>
      </c>
      <c r="N56" s="118">
        <v>45904</v>
      </c>
      <c r="O56" s="118">
        <v>45909</v>
      </c>
      <c r="P56" s="168">
        <v>9999</v>
      </c>
      <c r="Q56" s="171" t="s">
        <v>14390</v>
      </c>
      <c r="R56" s="98" t="s">
        <v>163</v>
      </c>
      <c r="S56" s="168" t="s">
        <v>14667</v>
      </c>
      <c r="T56" s="95" t="s">
        <v>165</v>
      </c>
      <c r="U56" s="172" t="s">
        <v>14668</v>
      </c>
      <c r="V56" s="168" t="s">
        <v>28</v>
      </c>
      <c r="W56" s="173" t="s">
        <v>177</v>
      </c>
      <c r="X56" s="172" t="s">
        <v>411</v>
      </c>
      <c r="Y56" s="94">
        <v>4321</v>
      </c>
      <c r="Z56" s="94">
        <v>1</v>
      </c>
      <c r="AA56" s="119">
        <f>IF(V56="TIPO I",'BASE LIQUIDACION REDEBAN 2025'!$B$2,IF(V56="TIPO II",'BASE LIQUIDACION REDEBAN 2025'!$B$3,IF(V56="TIPO III",'BASE LIQUIDACION REDEBAN 2025'!$B$4,IF(V56="TIPO IV",'BASE LIQUIDACION REDEBAN 2025'!$B$5,IF(W56="AEREO",'BASE LIQUIDACION REDEBAN 2025'!$B$6,'BASE LIQUIDACION REDEBAN 2025'!$B$5)))))</f>
        <v>163813.69572160003</v>
      </c>
      <c r="AB56" s="97">
        <f t="shared" si="0"/>
        <v>163813.69572160003</v>
      </c>
    </row>
    <row r="57" spans="1:28">
      <c r="A57" s="168" t="s">
        <v>96</v>
      </c>
      <c r="B57" s="10" t="str">
        <f>VLOOKUP(A57,'CENTRO DE COSTOS'!A:D,4,FALSE)</f>
        <v>JOSE MAURICIO HERNANDEZ ROJAS</v>
      </c>
      <c r="C57" s="10" t="str">
        <f>VLOOKUP(A57,'CENTRO DE COSTOS'!A:D,2,FALSE)</f>
        <v>0004-0001</v>
      </c>
      <c r="D57" s="94">
        <v>47053</v>
      </c>
      <c r="E57" s="94" t="s">
        <v>14669</v>
      </c>
      <c r="F57" s="117">
        <v>90162334</v>
      </c>
      <c r="G57" s="99" t="s">
        <v>155</v>
      </c>
      <c r="H57" s="117" t="s">
        <v>156</v>
      </c>
      <c r="I57" s="117" t="s">
        <v>438</v>
      </c>
      <c r="J57" s="168" t="s">
        <v>3670</v>
      </c>
      <c r="K57" s="117" t="s">
        <v>14670</v>
      </c>
      <c r="L57" s="169" t="s">
        <v>160</v>
      </c>
      <c r="M57" s="170" t="s">
        <v>14671</v>
      </c>
      <c r="N57" s="118">
        <v>45904</v>
      </c>
      <c r="O57" s="118">
        <v>45909</v>
      </c>
      <c r="P57" s="168">
        <v>9999</v>
      </c>
      <c r="Q57" s="171" t="s">
        <v>14390</v>
      </c>
      <c r="R57" s="98" t="s">
        <v>163</v>
      </c>
      <c r="S57" s="168" t="s">
        <v>14672</v>
      </c>
      <c r="T57" s="95" t="s">
        <v>165</v>
      </c>
      <c r="U57" s="172" t="s">
        <v>14673</v>
      </c>
      <c r="V57" s="168" t="s">
        <v>30</v>
      </c>
      <c r="W57" s="173" t="s">
        <v>177</v>
      </c>
      <c r="X57" s="172" t="s">
        <v>14674</v>
      </c>
      <c r="Y57" s="94">
        <v>456</v>
      </c>
      <c r="Z57" s="94">
        <v>1</v>
      </c>
      <c r="AA57" s="119">
        <f>IF(V57="TIPO I",'BASE LIQUIDACION REDEBAN 2025'!$B$2,IF(V57="TIPO II",'BASE LIQUIDACION REDEBAN 2025'!$B$3,IF(V57="TIPO III",'BASE LIQUIDACION REDEBAN 2025'!$B$4,IF(V57="TIPO IV",'BASE LIQUIDACION REDEBAN 2025'!$B$5,IF(W57="AEREO",'BASE LIQUIDACION REDEBAN 2025'!$B$6,'BASE LIQUIDACION REDEBAN 2025'!$B$5)))))</f>
        <v>275728.78077800001</v>
      </c>
      <c r="AB57" s="97">
        <f t="shared" si="0"/>
        <v>275728.78077800001</v>
      </c>
    </row>
    <row r="58" spans="1:28">
      <c r="A58" s="168" t="s">
        <v>90</v>
      </c>
      <c r="B58" s="10" t="str">
        <f>VLOOKUP(A58,'CENTRO DE COSTOS'!A:D,4,FALSE)</f>
        <v>JUAN SEBASTIÁN RÍOS CASTRILLÓN</v>
      </c>
      <c r="C58" s="10" t="str">
        <f>VLOOKUP(A58,'CENTRO DE COSTOS'!A:D,2,FALSE)</f>
        <v>0004-0005</v>
      </c>
      <c r="D58" s="94">
        <v>27075</v>
      </c>
      <c r="E58" s="94" t="s">
        <v>14675</v>
      </c>
      <c r="F58" s="117">
        <v>90154683</v>
      </c>
      <c r="G58" s="99" t="s">
        <v>155</v>
      </c>
      <c r="H58" s="117" t="s">
        <v>156</v>
      </c>
      <c r="I58" s="117" t="s">
        <v>932</v>
      </c>
      <c r="J58" s="168" t="s">
        <v>9147</v>
      </c>
      <c r="K58" s="117" t="s">
        <v>14676</v>
      </c>
      <c r="L58" s="169" t="s">
        <v>160</v>
      </c>
      <c r="M58" s="170" t="s">
        <v>14677</v>
      </c>
      <c r="N58" s="118">
        <v>45904</v>
      </c>
      <c r="O58" s="118">
        <v>45917</v>
      </c>
      <c r="P58" s="168">
        <v>9999</v>
      </c>
      <c r="Q58" s="171" t="s">
        <v>14390</v>
      </c>
      <c r="R58" s="98" t="s">
        <v>163</v>
      </c>
      <c r="S58" s="168" t="s">
        <v>14678</v>
      </c>
      <c r="T58" s="95" t="s">
        <v>165</v>
      </c>
      <c r="U58" s="172" t="s">
        <v>14679</v>
      </c>
      <c r="V58" s="168" t="s">
        <v>167</v>
      </c>
      <c r="W58" s="173" t="s">
        <v>205</v>
      </c>
      <c r="X58" s="172" t="s">
        <v>674</v>
      </c>
      <c r="Y58" s="94">
        <v>9983</v>
      </c>
      <c r="Z58" s="94">
        <v>1</v>
      </c>
      <c r="AA58" s="119">
        <f>IF(V58="TIPO I",'BASE LIQUIDACION REDEBAN 2025'!$B$2,IF(V58="TIPO II",'BASE LIQUIDACION REDEBAN 2025'!$B$3,IF(V58="TIPO III",'BASE LIQUIDACION REDEBAN 2025'!$B$4,IF(V58="TIPO IV",'BASE LIQUIDACION REDEBAN 2025'!$B$5,IF(W58="AEREO",'BASE LIQUIDACION REDEBAN 2025'!$B$6,'BASE LIQUIDACION REDEBAN 2025'!$B$5)))))</f>
        <v>988462.96268840006</v>
      </c>
      <c r="AB58" s="97">
        <f t="shared" si="0"/>
        <v>988462.96268840006</v>
      </c>
    </row>
    <row r="59" spans="1:28">
      <c r="A59" s="168" t="s">
        <v>68</v>
      </c>
      <c r="B59" s="10" t="str">
        <f>VLOOKUP(A59,'CENTRO DE COSTOS'!A:D,4,FALSE)</f>
        <v>WILLIAM ASDRUBAL ROZO ROZO</v>
      </c>
      <c r="C59" s="10" t="str">
        <f>VLOOKUP(A59,'CENTRO DE COSTOS'!A:D,2,FALSE)</f>
        <v>0004-0004</v>
      </c>
      <c r="D59" s="94">
        <v>11001</v>
      </c>
      <c r="E59" s="94" t="s">
        <v>14680</v>
      </c>
      <c r="F59" s="117">
        <v>90128294</v>
      </c>
      <c r="G59" s="99" t="s">
        <v>155</v>
      </c>
      <c r="H59" s="117" t="s">
        <v>156</v>
      </c>
      <c r="I59" s="117" t="s">
        <v>417</v>
      </c>
      <c r="J59" s="168" t="s">
        <v>68</v>
      </c>
      <c r="K59" s="117" t="s">
        <v>14681</v>
      </c>
      <c r="L59" s="169" t="s">
        <v>160</v>
      </c>
      <c r="M59" s="170" t="s">
        <v>14682</v>
      </c>
      <c r="N59" s="118">
        <v>45904</v>
      </c>
      <c r="O59" s="118">
        <v>45909</v>
      </c>
      <c r="P59" s="168">
        <v>9999</v>
      </c>
      <c r="Q59" s="171" t="s">
        <v>14390</v>
      </c>
      <c r="R59" s="98" t="s">
        <v>163</v>
      </c>
      <c r="S59" s="168" t="s">
        <v>14683</v>
      </c>
      <c r="T59" s="95" t="s">
        <v>165</v>
      </c>
      <c r="U59" s="172" t="s">
        <v>14684</v>
      </c>
      <c r="V59" s="168" t="s">
        <v>25</v>
      </c>
      <c r="W59" s="173" t="s">
        <v>177</v>
      </c>
      <c r="X59" s="172" t="s">
        <v>551</v>
      </c>
      <c r="Y59" s="94">
        <v>2584</v>
      </c>
      <c r="Z59" s="94">
        <v>1</v>
      </c>
      <c r="AA59" s="119">
        <f>IF(V59="TIPO I",'BASE LIQUIDACION REDEBAN 2025'!$B$2,IF(V59="TIPO II",'BASE LIQUIDACION REDEBAN 2025'!$B$3,IF(V59="TIPO III",'BASE LIQUIDACION REDEBAN 2025'!$B$4,IF(V59="TIPO IV",'BASE LIQUIDACION REDEBAN 2025'!$B$5,IF(W59="AEREO",'BASE LIQUIDACION REDEBAN 2025'!$B$6,'BASE LIQUIDACION REDEBAN 2025'!$B$5)))))</f>
        <v>75096.394270399993</v>
      </c>
      <c r="AB59" s="97">
        <f t="shared" si="0"/>
        <v>75096.394270399993</v>
      </c>
    </row>
    <row r="60" spans="1:28">
      <c r="A60" s="168" t="s">
        <v>68</v>
      </c>
      <c r="B60" s="10" t="str">
        <f>VLOOKUP(A60,'CENTRO DE COSTOS'!A:D,4,FALSE)</f>
        <v>WILLIAM ASDRUBAL ROZO ROZO</v>
      </c>
      <c r="C60" s="10" t="str">
        <f>VLOOKUP(A60,'CENTRO DE COSTOS'!A:D,2,FALSE)</f>
        <v>0004-0004</v>
      </c>
      <c r="D60" s="94">
        <v>11001</v>
      </c>
      <c r="E60" s="94" t="s">
        <v>14685</v>
      </c>
      <c r="F60" s="117">
        <v>90164386</v>
      </c>
      <c r="G60" s="99" t="s">
        <v>155</v>
      </c>
      <c r="H60" s="117" t="s">
        <v>156</v>
      </c>
      <c r="I60" s="117" t="s">
        <v>417</v>
      </c>
      <c r="J60" s="168" t="s">
        <v>68</v>
      </c>
      <c r="K60" s="117" t="s">
        <v>14686</v>
      </c>
      <c r="L60" s="169" t="s">
        <v>160</v>
      </c>
      <c r="M60" s="170" t="s">
        <v>14687</v>
      </c>
      <c r="N60" s="118">
        <v>45904</v>
      </c>
      <c r="O60" s="118">
        <v>45909</v>
      </c>
      <c r="P60" s="168">
        <v>9999</v>
      </c>
      <c r="Q60" s="171" t="s">
        <v>14390</v>
      </c>
      <c r="R60" s="98" t="s">
        <v>163</v>
      </c>
      <c r="S60" s="168" t="s">
        <v>14688</v>
      </c>
      <c r="T60" s="95" t="s">
        <v>165</v>
      </c>
      <c r="U60" s="172" t="s">
        <v>14689</v>
      </c>
      <c r="V60" s="168" t="s">
        <v>25</v>
      </c>
      <c r="W60" s="173" t="s">
        <v>177</v>
      </c>
      <c r="X60" s="172" t="s">
        <v>566</v>
      </c>
      <c r="Y60" s="94">
        <v>5313</v>
      </c>
      <c r="Z60" s="94">
        <v>1</v>
      </c>
      <c r="AA60" s="119">
        <f>IF(V60="TIPO I",'BASE LIQUIDACION REDEBAN 2025'!$B$2,IF(V60="TIPO II",'BASE LIQUIDACION REDEBAN 2025'!$B$3,IF(V60="TIPO III",'BASE LIQUIDACION REDEBAN 2025'!$B$4,IF(V60="TIPO IV",'BASE LIQUIDACION REDEBAN 2025'!$B$5,IF(W60="AEREO",'BASE LIQUIDACION REDEBAN 2025'!$B$6,'BASE LIQUIDACION REDEBAN 2025'!$B$5)))))</f>
        <v>75096.394270399993</v>
      </c>
      <c r="AB60" s="97">
        <f t="shared" si="0"/>
        <v>75096.394270399993</v>
      </c>
    </row>
    <row r="61" spans="1:28">
      <c r="A61" s="168" t="s">
        <v>76</v>
      </c>
      <c r="B61" s="10" t="str">
        <f>VLOOKUP(A61,'CENTRO DE COSTOS'!A:D,4,FALSE)</f>
        <v>DIEGO FERNANDO HENAO CARDONA</v>
      </c>
      <c r="C61" s="10" t="str">
        <f>VLOOKUP(A61,'CENTRO DE COSTOS'!A:D,2,FALSE)</f>
        <v>0004-0003</v>
      </c>
      <c r="D61" s="94">
        <v>76001</v>
      </c>
      <c r="E61" s="94" t="s">
        <v>14690</v>
      </c>
      <c r="F61" s="117">
        <v>90136963</v>
      </c>
      <c r="G61" s="99" t="s">
        <v>155</v>
      </c>
      <c r="H61" s="117" t="s">
        <v>156</v>
      </c>
      <c r="I61" s="117" t="s">
        <v>232</v>
      </c>
      <c r="J61" s="168" t="s">
        <v>76</v>
      </c>
      <c r="K61" s="117" t="s">
        <v>14691</v>
      </c>
      <c r="L61" s="169" t="s">
        <v>160</v>
      </c>
      <c r="M61" s="170" t="s">
        <v>14692</v>
      </c>
      <c r="N61" s="118">
        <v>45904</v>
      </c>
      <c r="O61" s="118">
        <v>45909</v>
      </c>
      <c r="P61" s="168">
        <v>9999</v>
      </c>
      <c r="Q61" s="171" t="s">
        <v>14390</v>
      </c>
      <c r="R61" s="98" t="s">
        <v>163</v>
      </c>
      <c r="S61" s="168" t="s">
        <v>14693</v>
      </c>
      <c r="T61" s="95" t="s">
        <v>165</v>
      </c>
      <c r="U61" s="172" t="s">
        <v>14694</v>
      </c>
      <c r="V61" s="168" t="s">
        <v>25</v>
      </c>
      <c r="W61" s="173" t="s">
        <v>177</v>
      </c>
      <c r="X61" s="172" t="s">
        <v>206</v>
      </c>
      <c r="Y61" s="94">
        <v>2457</v>
      </c>
      <c r="Z61" s="94">
        <v>1</v>
      </c>
      <c r="AA61" s="119">
        <f>IF(V61="TIPO I",'BASE LIQUIDACION REDEBAN 2025'!$B$2,IF(V61="TIPO II",'BASE LIQUIDACION REDEBAN 2025'!$B$3,IF(V61="TIPO III",'BASE LIQUIDACION REDEBAN 2025'!$B$4,IF(V61="TIPO IV",'BASE LIQUIDACION REDEBAN 2025'!$B$5,IF(W61="AEREO",'BASE LIQUIDACION REDEBAN 2025'!$B$6,'BASE LIQUIDACION REDEBAN 2025'!$B$5)))))</f>
        <v>75096.394270399993</v>
      </c>
      <c r="AB61" s="97">
        <f t="shared" si="0"/>
        <v>75096.394270399993</v>
      </c>
    </row>
    <row r="62" spans="1:28">
      <c r="A62" s="168" t="s">
        <v>72</v>
      </c>
      <c r="B62" s="10" t="str">
        <f>VLOOKUP(A62,'CENTRO DE COSTOS'!A:D,4,FALSE)</f>
        <v>MIGUEL JULIÁN HERNÁNDEZ GUARÍN</v>
      </c>
      <c r="C62" s="10" t="str">
        <f>VLOOKUP(A62,'CENTRO DE COSTOS'!A:D,2,FALSE)</f>
        <v>0004-0008</v>
      </c>
      <c r="D62" s="94">
        <v>68720</v>
      </c>
      <c r="E62" s="94" t="s">
        <v>14695</v>
      </c>
      <c r="F62" s="117">
        <v>90114494</v>
      </c>
      <c r="G62" s="99" t="s">
        <v>155</v>
      </c>
      <c r="H62" s="117" t="s">
        <v>156</v>
      </c>
      <c r="I62" s="117" t="s">
        <v>224</v>
      </c>
      <c r="J62" s="168" t="s">
        <v>14273</v>
      </c>
      <c r="K62" s="117" t="s">
        <v>14696</v>
      </c>
      <c r="L62" s="169" t="s">
        <v>160</v>
      </c>
      <c r="M62" s="170" t="s">
        <v>14697</v>
      </c>
      <c r="N62" s="118">
        <v>45905</v>
      </c>
      <c r="O62" s="118">
        <v>45911</v>
      </c>
      <c r="P62" s="168">
        <v>9999</v>
      </c>
      <c r="Q62" s="171" t="s">
        <v>14390</v>
      </c>
      <c r="R62" s="98" t="s">
        <v>163</v>
      </c>
      <c r="S62" s="168" t="s">
        <v>14698</v>
      </c>
      <c r="T62" s="95" t="s">
        <v>165</v>
      </c>
      <c r="U62" s="172" t="s">
        <v>14699</v>
      </c>
      <c r="V62" s="168" t="s">
        <v>32</v>
      </c>
      <c r="W62" s="173" t="s">
        <v>177</v>
      </c>
      <c r="X62" s="172" t="s">
        <v>2885</v>
      </c>
      <c r="Y62" s="94">
        <v>7521</v>
      </c>
      <c r="Z62" s="94">
        <v>1</v>
      </c>
      <c r="AA62" s="119">
        <f>IF(V62="TIPO I",'BASE LIQUIDACION REDEBAN 2025'!$B$2,IF(V62="TIPO II",'BASE LIQUIDACION REDEBAN 2025'!$B$3,IF(V62="TIPO III",'BASE LIQUIDACION REDEBAN 2025'!$B$4,IF(V62="TIPO IV",'BASE LIQUIDACION REDEBAN 2025'!$B$5,IF(W62="AEREO",'BASE LIQUIDACION REDEBAN 2025'!$B$6,'BASE LIQUIDACION REDEBAN 2025'!$B$5)))))</f>
        <v>504832.64687880001</v>
      </c>
      <c r="AB62" s="97">
        <f t="shared" si="0"/>
        <v>504832.64687880001</v>
      </c>
    </row>
    <row r="63" spans="1:28">
      <c r="A63" s="168" t="s">
        <v>94</v>
      </c>
      <c r="B63" s="10" t="str">
        <f>VLOOKUP(A63,'CENTRO DE COSTOS'!A:D,4,FALSE)</f>
        <v>DIEGO FERNANDO HENAO CARDONA</v>
      </c>
      <c r="C63" s="10" t="str">
        <f>VLOOKUP(A63,'CENTRO DE COSTOS'!A:D,2,FALSE)</f>
        <v>0004-0002</v>
      </c>
      <c r="D63" s="94">
        <v>76147</v>
      </c>
      <c r="E63" s="94" t="s">
        <v>14700</v>
      </c>
      <c r="F63" s="117">
        <v>90149241</v>
      </c>
      <c r="G63" s="99" t="s">
        <v>155</v>
      </c>
      <c r="H63" s="117" t="s">
        <v>156</v>
      </c>
      <c r="I63" s="117" t="s">
        <v>232</v>
      </c>
      <c r="J63" s="168" t="s">
        <v>1202</v>
      </c>
      <c r="K63" s="117" t="s">
        <v>14701</v>
      </c>
      <c r="L63" s="169" t="s">
        <v>160</v>
      </c>
      <c r="M63" s="170" t="s">
        <v>14702</v>
      </c>
      <c r="N63" s="118">
        <v>45905</v>
      </c>
      <c r="O63" s="118">
        <v>45909</v>
      </c>
      <c r="P63" s="168">
        <v>9999</v>
      </c>
      <c r="Q63" s="171" t="s">
        <v>14390</v>
      </c>
      <c r="R63" s="98" t="s">
        <v>163</v>
      </c>
      <c r="S63" s="168" t="s">
        <v>14703</v>
      </c>
      <c r="T63" s="95" t="s">
        <v>165</v>
      </c>
      <c r="U63" s="172" t="s">
        <v>14704</v>
      </c>
      <c r="V63" s="168" t="s">
        <v>25</v>
      </c>
      <c r="W63" s="173" t="s">
        <v>177</v>
      </c>
      <c r="X63" s="172" t="s">
        <v>191</v>
      </c>
      <c r="Y63" s="94">
        <v>2557</v>
      </c>
      <c r="Z63" s="94">
        <v>1</v>
      </c>
      <c r="AA63" s="119">
        <f>IF(V63="TIPO I",'BASE LIQUIDACION REDEBAN 2025'!$B$2,IF(V63="TIPO II",'BASE LIQUIDACION REDEBAN 2025'!$B$3,IF(V63="TIPO III",'BASE LIQUIDACION REDEBAN 2025'!$B$4,IF(V63="TIPO IV",'BASE LIQUIDACION REDEBAN 2025'!$B$5,IF(W63="AEREO",'BASE LIQUIDACION REDEBAN 2025'!$B$6,'BASE LIQUIDACION REDEBAN 2025'!$B$5)))))</f>
        <v>75096.394270399993</v>
      </c>
      <c r="AB63" s="97">
        <f t="shared" si="0"/>
        <v>75096.394270399993</v>
      </c>
    </row>
    <row r="64" spans="1:28">
      <c r="A64" s="168" t="s">
        <v>94</v>
      </c>
      <c r="B64" s="10" t="str">
        <f>VLOOKUP(A64,'CENTRO DE COSTOS'!A:D,4,FALSE)</f>
        <v>DIEGO FERNANDO HENAO CARDONA</v>
      </c>
      <c r="C64" s="10" t="str">
        <f>VLOOKUP(A64,'CENTRO DE COSTOS'!A:D,2,FALSE)</f>
        <v>0004-0002</v>
      </c>
      <c r="D64" s="94">
        <v>63001</v>
      </c>
      <c r="E64" s="94" t="s">
        <v>14705</v>
      </c>
      <c r="F64" s="117">
        <v>90154631</v>
      </c>
      <c r="G64" s="99" t="s">
        <v>155</v>
      </c>
      <c r="H64" s="117" t="s">
        <v>156</v>
      </c>
      <c r="I64" s="117" t="s">
        <v>732</v>
      </c>
      <c r="J64" s="168" t="s">
        <v>733</v>
      </c>
      <c r="K64" s="117" t="s">
        <v>14706</v>
      </c>
      <c r="L64" s="169" t="s">
        <v>160</v>
      </c>
      <c r="M64" s="170" t="s">
        <v>14707</v>
      </c>
      <c r="N64" s="118">
        <v>45905</v>
      </c>
      <c r="O64" s="118">
        <v>45909</v>
      </c>
      <c r="P64" s="168">
        <v>9999</v>
      </c>
      <c r="Q64" s="171" t="s">
        <v>14390</v>
      </c>
      <c r="R64" s="98" t="s">
        <v>163</v>
      </c>
      <c r="S64" s="168" t="s">
        <v>14708</v>
      </c>
      <c r="T64" s="95" t="s">
        <v>165</v>
      </c>
      <c r="U64" s="172" t="s">
        <v>14709</v>
      </c>
      <c r="V64" s="168" t="s">
        <v>28</v>
      </c>
      <c r="W64" s="173" t="s">
        <v>177</v>
      </c>
      <c r="X64" s="172" t="s">
        <v>737</v>
      </c>
      <c r="Y64" s="94">
        <v>5535</v>
      </c>
      <c r="Z64" s="94">
        <v>1</v>
      </c>
      <c r="AA64" s="119">
        <f>IF(V64="TIPO I",'BASE LIQUIDACION REDEBAN 2025'!$B$2,IF(V64="TIPO II",'BASE LIQUIDACION REDEBAN 2025'!$B$3,IF(V64="TIPO III",'BASE LIQUIDACION REDEBAN 2025'!$B$4,IF(V64="TIPO IV",'BASE LIQUIDACION REDEBAN 2025'!$B$5,IF(W64="AEREO",'BASE LIQUIDACION REDEBAN 2025'!$B$6,'BASE LIQUIDACION REDEBAN 2025'!$B$5)))))</f>
        <v>163813.69572160003</v>
      </c>
      <c r="AB64" s="97">
        <f t="shared" si="0"/>
        <v>163813.69572160003</v>
      </c>
    </row>
    <row r="65" spans="1:28">
      <c r="A65" s="168" t="s">
        <v>68</v>
      </c>
      <c r="B65" s="10" t="str">
        <f>VLOOKUP(A65,'CENTRO DE COSTOS'!A:D,4,FALSE)</f>
        <v>WILLIAM ASDRUBAL ROZO ROZO</v>
      </c>
      <c r="C65" s="10" t="str">
        <f>VLOOKUP(A65,'CENTRO DE COSTOS'!A:D,2,FALSE)</f>
        <v>0004-0004</v>
      </c>
      <c r="D65" s="94">
        <v>11001</v>
      </c>
      <c r="E65" s="94" t="s">
        <v>14710</v>
      </c>
      <c r="F65" s="117">
        <v>90152690</v>
      </c>
      <c r="G65" s="99" t="s">
        <v>155</v>
      </c>
      <c r="H65" s="117" t="s">
        <v>156</v>
      </c>
      <c r="I65" s="117" t="s">
        <v>417</v>
      </c>
      <c r="J65" s="168" t="s">
        <v>68</v>
      </c>
      <c r="K65" s="117" t="s">
        <v>14711</v>
      </c>
      <c r="L65" s="169" t="s">
        <v>160</v>
      </c>
      <c r="M65" s="170" t="s">
        <v>14712</v>
      </c>
      <c r="N65" s="118">
        <v>45905</v>
      </c>
      <c r="O65" s="118">
        <v>45909</v>
      </c>
      <c r="P65" s="168">
        <v>9999</v>
      </c>
      <c r="Q65" s="171" t="s">
        <v>14390</v>
      </c>
      <c r="R65" s="98" t="s">
        <v>163</v>
      </c>
      <c r="S65" s="168" t="s">
        <v>14713</v>
      </c>
      <c r="T65" s="95" t="s">
        <v>165</v>
      </c>
      <c r="U65" s="172" t="s">
        <v>14714</v>
      </c>
      <c r="V65" s="168" t="s">
        <v>25</v>
      </c>
      <c r="W65" s="173" t="s">
        <v>177</v>
      </c>
      <c r="X65" s="172" t="s">
        <v>561</v>
      </c>
      <c r="Y65" s="94">
        <v>621</v>
      </c>
      <c r="Z65" s="94">
        <v>1</v>
      </c>
      <c r="AA65" s="119">
        <f>IF(V65="TIPO I",'BASE LIQUIDACION REDEBAN 2025'!$B$2,IF(V65="TIPO II",'BASE LIQUIDACION REDEBAN 2025'!$B$3,IF(V65="TIPO III",'BASE LIQUIDACION REDEBAN 2025'!$B$4,IF(V65="TIPO IV",'BASE LIQUIDACION REDEBAN 2025'!$B$5,IF(W65="AEREO",'BASE LIQUIDACION REDEBAN 2025'!$B$6,'BASE LIQUIDACION REDEBAN 2025'!$B$5)))))</f>
        <v>75096.394270399993</v>
      </c>
      <c r="AB65" s="97">
        <f t="shared" si="0"/>
        <v>75096.394270399993</v>
      </c>
    </row>
    <row r="66" spans="1:28">
      <c r="A66" s="168" t="s">
        <v>68</v>
      </c>
      <c r="B66" s="10" t="str">
        <f>VLOOKUP(A66,'CENTRO DE COSTOS'!A:D,4,FALSE)</f>
        <v>WILLIAM ASDRUBAL ROZO ROZO</v>
      </c>
      <c r="C66" s="10" t="str">
        <f>VLOOKUP(A66,'CENTRO DE COSTOS'!A:D,2,FALSE)</f>
        <v>0004-0004</v>
      </c>
      <c r="D66" s="94">
        <v>25754</v>
      </c>
      <c r="E66" s="94" t="s">
        <v>14715</v>
      </c>
      <c r="F66" s="117">
        <v>90130121</v>
      </c>
      <c r="G66" s="99" t="s">
        <v>155</v>
      </c>
      <c r="H66" s="117" t="s">
        <v>156</v>
      </c>
      <c r="I66" s="117" t="s">
        <v>417</v>
      </c>
      <c r="J66" s="168" t="s">
        <v>418</v>
      </c>
      <c r="K66" s="117" t="s">
        <v>14716</v>
      </c>
      <c r="L66" s="169" t="s">
        <v>160</v>
      </c>
      <c r="M66" s="170" t="s">
        <v>14717</v>
      </c>
      <c r="N66" s="118">
        <v>45905</v>
      </c>
      <c r="O66" s="118">
        <v>45909</v>
      </c>
      <c r="P66" s="168">
        <v>9999</v>
      </c>
      <c r="Q66" s="171" t="s">
        <v>14390</v>
      </c>
      <c r="R66" s="98" t="s">
        <v>163</v>
      </c>
      <c r="S66" s="168" t="s">
        <v>14718</v>
      </c>
      <c r="T66" s="95" t="s">
        <v>165</v>
      </c>
      <c r="U66" s="172" t="s">
        <v>14719</v>
      </c>
      <c r="V66" s="168" t="s">
        <v>25</v>
      </c>
      <c r="W66" s="173" t="s">
        <v>177</v>
      </c>
      <c r="X66" s="172" t="s">
        <v>561</v>
      </c>
      <c r="Y66" s="94">
        <v>786</v>
      </c>
      <c r="Z66" s="94">
        <v>1</v>
      </c>
      <c r="AA66" s="119">
        <f>IF(V66="TIPO I",'BASE LIQUIDACION REDEBAN 2025'!$B$2,IF(V66="TIPO II",'BASE LIQUIDACION REDEBAN 2025'!$B$3,IF(V66="TIPO III",'BASE LIQUIDACION REDEBAN 2025'!$B$4,IF(V66="TIPO IV",'BASE LIQUIDACION REDEBAN 2025'!$B$5,IF(W66="AEREO",'BASE LIQUIDACION REDEBAN 2025'!$B$6,'BASE LIQUIDACION REDEBAN 2025'!$B$5)))))</f>
        <v>75096.394270399993</v>
      </c>
      <c r="AB66" s="97">
        <f t="shared" ref="AB66:AB129" si="1">AA66*Z66</f>
        <v>75096.394270399993</v>
      </c>
    </row>
    <row r="67" spans="1:28">
      <c r="A67" s="168" t="s">
        <v>68</v>
      </c>
      <c r="B67" s="10" t="str">
        <f>VLOOKUP(A67,'CENTRO DE COSTOS'!A:D,4,FALSE)</f>
        <v>WILLIAM ASDRUBAL ROZO ROZO</v>
      </c>
      <c r="C67" s="10" t="str">
        <f>VLOOKUP(A67,'CENTRO DE COSTOS'!A:D,2,FALSE)</f>
        <v>0004-0004</v>
      </c>
      <c r="D67" s="94">
        <v>11001</v>
      </c>
      <c r="E67" s="94" t="s">
        <v>14720</v>
      </c>
      <c r="F67" s="117">
        <v>90164289</v>
      </c>
      <c r="G67" s="99" t="s">
        <v>155</v>
      </c>
      <c r="H67" s="117" t="s">
        <v>156</v>
      </c>
      <c r="I67" s="117" t="s">
        <v>417</v>
      </c>
      <c r="J67" s="168" t="s">
        <v>68</v>
      </c>
      <c r="K67" s="117" t="s">
        <v>14721</v>
      </c>
      <c r="L67" s="169" t="s">
        <v>160</v>
      </c>
      <c r="M67" s="170" t="s">
        <v>14722</v>
      </c>
      <c r="N67" s="118">
        <v>45905</v>
      </c>
      <c r="O67" s="118">
        <v>45909</v>
      </c>
      <c r="P67" s="168">
        <v>9999</v>
      </c>
      <c r="Q67" s="171" t="s">
        <v>14390</v>
      </c>
      <c r="R67" s="98" t="s">
        <v>163</v>
      </c>
      <c r="S67" s="168" t="s">
        <v>14723</v>
      </c>
      <c r="T67" s="95" t="s">
        <v>165</v>
      </c>
      <c r="U67" s="172" t="s">
        <v>14724</v>
      </c>
      <c r="V67" s="168" t="s">
        <v>25</v>
      </c>
      <c r="W67" s="173" t="s">
        <v>177</v>
      </c>
      <c r="X67" s="172" t="s">
        <v>566</v>
      </c>
      <c r="Y67" s="94">
        <v>5396</v>
      </c>
      <c r="Z67" s="94">
        <v>1</v>
      </c>
      <c r="AA67" s="119">
        <f>IF(V67="TIPO I",'BASE LIQUIDACION REDEBAN 2025'!$B$2,IF(V67="TIPO II",'BASE LIQUIDACION REDEBAN 2025'!$B$3,IF(V67="TIPO III",'BASE LIQUIDACION REDEBAN 2025'!$B$4,IF(V67="TIPO IV",'BASE LIQUIDACION REDEBAN 2025'!$B$5,IF(W67="AEREO",'BASE LIQUIDACION REDEBAN 2025'!$B$6,'BASE LIQUIDACION REDEBAN 2025'!$B$5)))))</f>
        <v>75096.394270399993</v>
      </c>
      <c r="AB67" s="97">
        <f t="shared" si="1"/>
        <v>75096.394270399993</v>
      </c>
    </row>
    <row r="68" spans="1:28">
      <c r="A68" s="168" t="s">
        <v>93</v>
      </c>
      <c r="B68" s="10" t="str">
        <f>VLOOKUP(A68,'CENTRO DE COSTOS'!A:D,4,FALSE)</f>
        <v>DIEGO FERNANDO HENAO CARDONA</v>
      </c>
      <c r="C68" s="10" t="str">
        <f>VLOOKUP(A68,'CENTRO DE COSTOS'!A:D,2,FALSE)</f>
        <v>0004-0003</v>
      </c>
      <c r="D68" s="94">
        <v>52356</v>
      </c>
      <c r="E68" s="94" t="s">
        <v>14725</v>
      </c>
      <c r="F68" s="117">
        <v>17380452</v>
      </c>
      <c r="G68" s="99" t="s">
        <v>155</v>
      </c>
      <c r="H68" s="117" t="s">
        <v>14421</v>
      </c>
      <c r="I68" s="117" t="s">
        <v>157</v>
      </c>
      <c r="J68" s="168" t="s">
        <v>3603</v>
      </c>
      <c r="K68" s="117" t="s">
        <v>14726</v>
      </c>
      <c r="L68" s="169" t="s">
        <v>160</v>
      </c>
      <c r="M68" s="170" t="s">
        <v>14727</v>
      </c>
      <c r="N68" s="118">
        <v>45905</v>
      </c>
      <c r="O68" s="118">
        <v>45910</v>
      </c>
      <c r="P68" s="168">
        <v>9999</v>
      </c>
      <c r="Q68" s="171" t="s">
        <v>14390</v>
      </c>
      <c r="R68" s="98" t="s">
        <v>163</v>
      </c>
      <c r="S68" s="168" t="s">
        <v>14728</v>
      </c>
      <c r="T68" s="95" t="s">
        <v>165</v>
      </c>
      <c r="U68" s="172" t="s">
        <v>14729</v>
      </c>
      <c r="V68" s="168" t="s">
        <v>28</v>
      </c>
      <c r="W68" s="173" t="s">
        <v>177</v>
      </c>
      <c r="X68" s="172" t="s">
        <v>247</v>
      </c>
      <c r="Y68" s="94" t="s">
        <v>14730</v>
      </c>
      <c r="Z68" s="94">
        <v>1</v>
      </c>
      <c r="AA68" s="119">
        <f>IF(V68="TIPO I",'BASE LIQUIDACION REDEBAN 2025'!$B$2,IF(V68="TIPO II",'BASE LIQUIDACION REDEBAN 2025'!$B$3,IF(V68="TIPO III",'BASE LIQUIDACION REDEBAN 2025'!$B$4,IF(V68="TIPO IV",'BASE LIQUIDACION REDEBAN 2025'!$B$5,IF(W68="AEREO",'BASE LIQUIDACION REDEBAN 2025'!$B$6,'BASE LIQUIDACION REDEBAN 2025'!$B$5)))))</f>
        <v>163813.69572160003</v>
      </c>
      <c r="AB68" s="97">
        <f t="shared" si="1"/>
        <v>163813.69572160003</v>
      </c>
    </row>
    <row r="69" spans="1:28">
      <c r="A69" s="168" t="s">
        <v>93</v>
      </c>
      <c r="B69" s="10" t="str">
        <f>VLOOKUP(A69,'CENTRO DE COSTOS'!A:D,4,FALSE)</f>
        <v>DIEGO FERNANDO HENAO CARDONA</v>
      </c>
      <c r="C69" s="10" t="str">
        <f>VLOOKUP(A69,'CENTRO DE COSTOS'!A:D,2,FALSE)</f>
        <v>0004-0003</v>
      </c>
      <c r="D69" s="94">
        <v>52356</v>
      </c>
      <c r="E69" s="94" t="s">
        <v>14731</v>
      </c>
      <c r="F69" s="117">
        <v>21682620</v>
      </c>
      <c r="G69" s="99" t="s">
        <v>155</v>
      </c>
      <c r="H69" s="117" t="s">
        <v>14421</v>
      </c>
      <c r="I69" s="117" t="s">
        <v>157</v>
      </c>
      <c r="J69" s="168" t="s">
        <v>3603</v>
      </c>
      <c r="K69" s="117" t="s">
        <v>14732</v>
      </c>
      <c r="L69" s="169" t="s">
        <v>160</v>
      </c>
      <c r="M69" s="170" t="s">
        <v>14733</v>
      </c>
      <c r="N69" s="118">
        <v>45905</v>
      </c>
      <c r="O69" s="118">
        <v>45910</v>
      </c>
      <c r="P69" s="168">
        <v>9999</v>
      </c>
      <c r="Q69" s="171" t="s">
        <v>14390</v>
      </c>
      <c r="R69" s="98" t="s">
        <v>163</v>
      </c>
      <c r="S69" s="168" t="s">
        <v>14734</v>
      </c>
      <c r="T69" s="95" t="s">
        <v>165</v>
      </c>
      <c r="U69" s="172" t="s">
        <v>14735</v>
      </c>
      <c r="V69" s="168" t="s">
        <v>28</v>
      </c>
      <c r="W69" s="173" t="s">
        <v>177</v>
      </c>
      <c r="X69" s="172" t="s">
        <v>247</v>
      </c>
      <c r="Y69" s="94">
        <v>8179</v>
      </c>
      <c r="Z69" s="94">
        <v>1</v>
      </c>
      <c r="AA69" s="119">
        <f>IF(V69="TIPO I",'BASE LIQUIDACION REDEBAN 2025'!$B$2,IF(V69="TIPO II",'BASE LIQUIDACION REDEBAN 2025'!$B$3,IF(V69="TIPO III",'BASE LIQUIDACION REDEBAN 2025'!$B$4,IF(V69="TIPO IV",'BASE LIQUIDACION REDEBAN 2025'!$B$5,IF(W69="AEREO",'BASE LIQUIDACION REDEBAN 2025'!$B$6,'BASE LIQUIDACION REDEBAN 2025'!$B$5)))))</f>
        <v>163813.69572160003</v>
      </c>
      <c r="AB69" s="97">
        <f t="shared" si="1"/>
        <v>163813.69572160003</v>
      </c>
    </row>
    <row r="70" spans="1:28">
      <c r="A70" s="168" t="s">
        <v>93</v>
      </c>
      <c r="B70" s="10" t="str">
        <f>VLOOKUP(A70,'CENTRO DE COSTOS'!A:D,4,FALSE)</f>
        <v>DIEGO FERNANDO HENAO CARDONA</v>
      </c>
      <c r="C70" s="10" t="str">
        <f>VLOOKUP(A70,'CENTRO DE COSTOS'!A:D,2,FALSE)</f>
        <v>0004-0003</v>
      </c>
      <c r="D70" s="94">
        <v>52001</v>
      </c>
      <c r="E70" s="94" t="s">
        <v>14736</v>
      </c>
      <c r="F70" s="117">
        <v>16097115</v>
      </c>
      <c r="G70" s="99" t="s">
        <v>155</v>
      </c>
      <c r="H70" s="117" t="s">
        <v>14421</v>
      </c>
      <c r="I70" s="117" t="s">
        <v>157</v>
      </c>
      <c r="J70" s="168" t="s">
        <v>93</v>
      </c>
      <c r="K70" s="117" t="s">
        <v>14737</v>
      </c>
      <c r="L70" s="169" t="s">
        <v>160</v>
      </c>
      <c r="M70" s="170" t="s">
        <v>14738</v>
      </c>
      <c r="N70" s="118">
        <v>45905</v>
      </c>
      <c r="O70" s="118">
        <v>45909</v>
      </c>
      <c r="P70" s="168">
        <v>9999</v>
      </c>
      <c r="Q70" s="171" t="s">
        <v>14390</v>
      </c>
      <c r="R70" s="98" t="s">
        <v>163</v>
      </c>
      <c r="S70" s="168" t="s">
        <v>14739</v>
      </c>
      <c r="T70" s="95" t="s">
        <v>165</v>
      </c>
      <c r="U70" s="172" t="s">
        <v>14740</v>
      </c>
      <c r="V70" s="168" t="s">
        <v>25</v>
      </c>
      <c r="W70" s="173" t="s">
        <v>177</v>
      </c>
      <c r="X70" s="172" t="s">
        <v>247</v>
      </c>
      <c r="Y70" s="94">
        <v>7910</v>
      </c>
      <c r="Z70" s="94">
        <v>1</v>
      </c>
      <c r="AA70" s="119">
        <f>IF(V70="TIPO I",'BASE LIQUIDACION REDEBAN 2025'!$B$2,IF(V70="TIPO II",'BASE LIQUIDACION REDEBAN 2025'!$B$3,IF(V70="TIPO III",'BASE LIQUIDACION REDEBAN 2025'!$B$4,IF(V70="TIPO IV",'BASE LIQUIDACION REDEBAN 2025'!$B$5,IF(W70="AEREO",'BASE LIQUIDACION REDEBAN 2025'!$B$6,'BASE LIQUIDACION REDEBAN 2025'!$B$5)))))</f>
        <v>75096.394270399993</v>
      </c>
      <c r="AB70" s="97">
        <f t="shared" si="1"/>
        <v>75096.394270399993</v>
      </c>
    </row>
    <row r="71" spans="1:28">
      <c r="A71" s="168" t="s">
        <v>72</v>
      </c>
      <c r="B71" s="10" t="str">
        <f>VLOOKUP(A71,'CENTRO DE COSTOS'!A:D,4,FALSE)</f>
        <v>MIGUEL JULIÁN HERNÁNDEZ GUARÍN</v>
      </c>
      <c r="C71" s="10" t="str">
        <f>VLOOKUP(A71,'CENTRO DE COSTOS'!A:D,2,FALSE)</f>
        <v>0004-0008</v>
      </c>
      <c r="D71" s="94">
        <v>68547</v>
      </c>
      <c r="E71" s="94" t="s">
        <v>14741</v>
      </c>
      <c r="F71" s="117">
        <v>90166529</v>
      </c>
      <c r="G71" s="99" t="s">
        <v>155</v>
      </c>
      <c r="H71" s="117" t="s">
        <v>156</v>
      </c>
      <c r="I71" s="117" t="s">
        <v>224</v>
      </c>
      <c r="J71" s="168" t="s">
        <v>743</v>
      </c>
      <c r="K71" s="117" t="s">
        <v>14742</v>
      </c>
      <c r="L71" s="169" t="s">
        <v>160</v>
      </c>
      <c r="M71" s="170" t="s">
        <v>14743</v>
      </c>
      <c r="N71" s="118">
        <v>45905</v>
      </c>
      <c r="O71" s="118">
        <v>45909</v>
      </c>
      <c r="P71" s="168">
        <v>9999</v>
      </c>
      <c r="Q71" s="171" t="s">
        <v>14390</v>
      </c>
      <c r="R71" s="98" t="s">
        <v>163</v>
      </c>
      <c r="S71" s="168" t="s">
        <v>14744</v>
      </c>
      <c r="T71" s="95" t="s">
        <v>165</v>
      </c>
      <c r="U71" s="172" t="s">
        <v>14745</v>
      </c>
      <c r="V71" s="168" t="s">
        <v>28</v>
      </c>
      <c r="W71" s="173" t="s">
        <v>177</v>
      </c>
      <c r="X71" s="172" t="s">
        <v>1400</v>
      </c>
      <c r="Y71" s="94">
        <v>7498</v>
      </c>
      <c r="Z71" s="94">
        <v>1</v>
      </c>
      <c r="AA71" s="119">
        <f>IF(V71="TIPO I",'BASE LIQUIDACION REDEBAN 2025'!$B$2,IF(V71="TIPO II",'BASE LIQUIDACION REDEBAN 2025'!$B$3,IF(V71="TIPO III",'BASE LIQUIDACION REDEBAN 2025'!$B$4,IF(V71="TIPO IV",'BASE LIQUIDACION REDEBAN 2025'!$B$5,IF(W71="AEREO",'BASE LIQUIDACION REDEBAN 2025'!$B$6,'BASE LIQUIDACION REDEBAN 2025'!$B$5)))))</f>
        <v>163813.69572160003</v>
      </c>
      <c r="AB71" s="97">
        <f t="shared" si="1"/>
        <v>163813.69572160003</v>
      </c>
    </row>
    <row r="72" spans="1:28">
      <c r="A72" s="168" t="s">
        <v>98</v>
      </c>
      <c r="B72" s="10" t="str">
        <f>VLOOKUP(A72,'CENTRO DE COSTOS'!A:D,4,FALSE)</f>
        <v>MIGUEL JULIÁN HERNÁNDEZ GUARÍN</v>
      </c>
      <c r="C72" s="10" t="str">
        <f>VLOOKUP(A72,'CENTRO DE COSTOS'!A:D,2,FALSE)</f>
        <v>0004-0008</v>
      </c>
      <c r="D72" s="94">
        <v>15176</v>
      </c>
      <c r="E72" s="94" t="s">
        <v>14746</v>
      </c>
      <c r="F72" s="117">
        <v>90163968</v>
      </c>
      <c r="G72" s="99" t="s">
        <v>155</v>
      </c>
      <c r="H72" s="117" t="s">
        <v>156</v>
      </c>
      <c r="I72" s="117" t="s">
        <v>406</v>
      </c>
      <c r="J72" s="168" t="s">
        <v>837</v>
      </c>
      <c r="K72" s="117" t="s">
        <v>14747</v>
      </c>
      <c r="L72" s="169" t="s">
        <v>160</v>
      </c>
      <c r="M72" s="170" t="s">
        <v>14748</v>
      </c>
      <c r="N72" s="118">
        <v>45905</v>
      </c>
      <c r="O72" s="118">
        <v>45909</v>
      </c>
      <c r="P72" s="168">
        <v>9999</v>
      </c>
      <c r="Q72" s="171" t="s">
        <v>14390</v>
      </c>
      <c r="R72" s="98" t="s">
        <v>163</v>
      </c>
      <c r="S72" s="168" t="s">
        <v>14749</v>
      </c>
      <c r="T72" s="95" t="s">
        <v>165</v>
      </c>
      <c r="U72" s="172" t="s">
        <v>14750</v>
      </c>
      <c r="V72" s="168" t="s">
        <v>30</v>
      </c>
      <c r="W72" s="173" t="s">
        <v>177</v>
      </c>
      <c r="X72" s="172" t="s">
        <v>3425</v>
      </c>
      <c r="Y72" s="94">
        <v>8976</v>
      </c>
      <c r="Z72" s="94">
        <v>1</v>
      </c>
      <c r="AA72" s="119">
        <f>IF(V72="TIPO I",'BASE LIQUIDACION REDEBAN 2025'!$B$2,IF(V72="TIPO II",'BASE LIQUIDACION REDEBAN 2025'!$B$3,IF(V72="TIPO III",'BASE LIQUIDACION REDEBAN 2025'!$B$4,IF(V72="TIPO IV",'BASE LIQUIDACION REDEBAN 2025'!$B$5,IF(W72="AEREO",'BASE LIQUIDACION REDEBAN 2025'!$B$6,'BASE LIQUIDACION REDEBAN 2025'!$B$5)))))</f>
        <v>275728.78077800001</v>
      </c>
      <c r="AB72" s="97">
        <f t="shared" si="1"/>
        <v>275728.78077800001</v>
      </c>
    </row>
    <row r="73" spans="1:28">
      <c r="A73" s="168" t="s">
        <v>96</v>
      </c>
      <c r="B73" s="10" t="str">
        <f>VLOOKUP(A73,'CENTRO DE COSTOS'!A:D,4,FALSE)</f>
        <v>JOSE MAURICIO HERNANDEZ ROJAS</v>
      </c>
      <c r="C73" s="10" t="str">
        <f>VLOOKUP(A73,'CENTRO DE COSTOS'!A:D,2,FALSE)</f>
        <v>0004-0001</v>
      </c>
      <c r="D73" s="94">
        <v>44430</v>
      </c>
      <c r="E73" s="94" t="s">
        <v>14751</v>
      </c>
      <c r="F73" s="117">
        <v>90150323</v>
      </c>
      <c r="G73" s="99" t="s">
        <v>155</v>
      </c>
      <c r="H73" s="117" t="s">
        <v>156</v>
      </c>
      <c r="I73" s="117" t="s">
        <v>706</v>
      </c>
      <c r="J73" s="168" t="s">
        <v>707</v>
      </c>
      <c r="K73" s="117" t="s">
        <v>14752</v>
      </c>
      <c r="L73" s="169" t="s">
        <v>160</v>
      </c>
      <c r="M73" s="170" t="s">
        <v>14753</v>
      </c>
      <c r="N73" s="118">
        <v>45908</v>
      </c>
      <c r="O73" s="118">
        <v>45911</v>
      </c>
      <c r="P73" s="168">
        <v>9999</v>
      </c>
      <c r="Q73" s="171" t="s">
        <v>14390</v>
      </c>
      <c r="R73" s="98" t="s">
        <v>163</v>
      </c>
      <c r="S73" s="168" t="s">
        <v>14754</v>
      </c>
      <c r="T73" s="95" t="s">
        <v>165</v>
      </c>
      <c r="U73" s="172" t="s">
        <v>14755</v>
      </c>
      <c r="V73" s="168" t="s">
        <v>32</v>
      </c>
      <c r="W73" s="173" t="s">
        <v>177</v>
      </c>
      <c r="X73" s="172" t="s">
        <v>14756</v>
      </c>
      <c r="Y73" s="94">
        <v>4577</v>
      </c>
      <c r="Z73" s="94">
        <v>1</v>
      </c>
      <c r="AA73" s="119">
        <f>IF(V73="TIPO I",'BASE LIQUIDACION REDEBAN 2025'!$B$2,IF(V73="TIPO II",'BASE LIQUIDACION REDEBAN 2025'!$B$3,IF(V73="TIPO III",'BASE LIQUIDACION REDEBAN 2025'!$B$4,IF(V73="TIPO IV",'BASE LIQUIDACION REDEBAN 2025'!$B$5,IF(W73="AEREO",'BASE LIQUIDACION REDEBAN 2025'!$B$6,'BASE LIQUIDACION REDEBAN 2025'!$B$5)))))</f>
        <v>504832.64687880001</v>
      </c>
      <c r="AB73" s="97">
        <f t="shared" si="1"/>
        <v>504832.64687880001</v>
      </c>
    </row>
    <row r="74" spans="1:28">
      <c r="A74" s="168" t="s">
        <v>92</v>
      </c>
      <c r="B74" s="10" t="str">
        <f>VLOOKUP(A74,'CENTRO DE COSTOS'!A:D,4,FALSE)</f>
        <v>KEVIN ALEXIS CORZO BUSTOS</v>
      </c>
      <c r="C74" s="10" t="str">
        <f>VLOOKUP(A74,'CENTRO DE COSTOS'!A:D,2,FALSE)</f>
        <v>0004-0007</v>
      </c>
      <c r="D74" s="94">
        <v>41799</v>
      </c>
      <c r="E74" s="94" t="s">
        <v>14757</v>
      </c>
      <c r="F74" s="117">
        <v>90143422</v>
      </c>
      <c r="G74" s="99" t="s">
        <v>155</v>
      </c>
      <c r="H74" s="117" t="s">
        <v>156</v>
      </c>
      <c r="I74" s="117" t="s">
        <v>430</v>
      </c>
      <c r="J74" s="168" t="s">
        <v>14147</v>
      </c>
      <c r="K74" s="117" t="s">
        <v>14758</v>
      </c>
      <c r="L74" s="169" t="s">
        <v>160</v>
      </c>
      <c r="M74" s="170" t="s">
        <v>14759</v>
      </c>
      <c r="N74" s="118">
        <v>45908</v>
      </c>
      <c r="O74" s="118">
        <v>45910</v>
      </c>
      <c r="P74" s="168">
        <v>9999</v>
      </c>
      <c r="Q74" s="171" t="s">
        <v>14390</v>
      </c>
      <c r="R74" s="98" t="s">
        <v>163</v>
      </c>
      <c r="S74" s="168" t="s">
        <v>14760</v>
      </c>
      <c r="T74" s="95" t="s">
        <v>165</v>
      </c>
      <c r="U74" s="172" t="s">
        <v>14761</v>
      </c>
      <c r="V74" s="168" t="s">
        <v>28</v>
      </c>
      <c r="W74" s="173" t="s">
        <v>177</v>
      </c>
      <c r="X74" s="172" t="s">
        <v>1663</v>
      </c>
      <c r="Y74" s="94">
        <v>647</v>
      </c>
      <c r="Z74" s="94">
        <v>1</v>
      </c>
      <c r="AA74" s="119">
        <f>IF(V74="TIPO I",'BASE LIQUIDACION REDEBAN 2025'!$B$2,IF(V74="TIPO II",'BASE LIQUIDACION REDEBAN 2025'!$B$3,IF(V74="TIPO III",'BASE LIQUIDACION REDEBAN 2025'!$B$4,IF(V74="TIPO IV",'BASE LIQUIDACION REDEBAN 2025'!$B$5,IF(W74="AEREO",'BASE LIQUIDACION REDEBAN 2025'!$B$6,'BASE LIQUIDACION REDEBAN 2025'!$B$5)))))</f>
        <v>163813.69572160003</v>
      </c>
      <c r="AB74" s="97">
        <f t="shared" si="1"/>
        <v>163813.69572160003</v>
      </c>
    </row>
    <row r="75" spans="1:28">
      <c r="A75" s="168" t="s">
        <v>99</v>
      </c>
      <c r="B75" s="10" t="str">
        <f>VLOOKUP(A75,'CENTRO DE COSTOS'!A:D,4,FALSE)</f>
        <v>JOSE MAURICIO HERNANDEZ ROJAS</v>
      </c>
      <c r="C75" s="10" t="str">
        <f>VLOOKUP(A75,'CENTRO DE COSTOS'!A:D,2,FALSE)</f>
        <v>0004-0001</v>
      </c>
      <c r="D75" s="94">
        <v>20001</v>
      </c>
      <c r="E75" s="94" t="s">
        <v>14762</v>
      </c>
      <c r="F75" s="117">
        <v>90162465</v>
      </c>
      <c r="G75" s="99" t="s">
        <v>155</v>
      </c>
      <c r="H75" s="117" t="s">
        <v>156</v>
      </c>
      <c r="I75" s="117" t="s">
        <v>596</v>
      </c>
      <c r="J75" s="168" t="s">
        <v>99</v>
      </c>
      <c r="K75" s="117" t="s">
        <v>14763</v>
      </c>
      <c r="L75" s="169" t="s">
        <v>160</v>
      </c>
      <c r="M75" s="170" t="s">
        <v>14764</v>
      </c>
      <c r="N75" s="118">
        <v>45908</v>
      </c>
      <c r="O75" s="118">
        <v>45910</v>
      </c>
      <c r="P75" s="168">
        <v>9999</v>
      </c>
      <c r="Q75" s="171" t="s">
        <v>14390</v>
      </c>
      <c r="R75" s="98" t="s">
        <v>163</v>
      </c>
      <c r="S75" s="168" t="s">
        <v>14765</v>
      </c>
      <c r="T75" s="95" t="s">
        <v>165</v>
      </c>
      <c r="U75" s="172" t="s">
        <v>14766</v>
      </c>
      <c r="V75" s="168" t="s">
        <v>25</v>
      </c>
      <c r="W75" s="173" t="s">
        <v>177</v>
      </c>
      <c r="X75" s="172" t="s">
        <v>1972</v>
      </c>
      <c r="Y75" s="94">
        <v>9459</v>
      </c>
      <c r="Z75" s="94">
        <v>1</v>
      </c>
      <c r="AA75" s="119">
        <f>IF(V75="TIPO I",'BASE LIQUIDACION REDEBAN 2025'!$B$2,IF(V75="TIPO II",'BASE LIQUIDACION REDEBAN 2025'!$B$3,IF(V75="TIPO III",'BASE LIQUIDACION REDEBAN 2025'!$B$4,IF(V75="TIPO IV",'BASE LIQUIDACION REDEBAN 2025'!$B$5,IF(W75="AEREO",'BASE LIQUIDACION REDEBAN 2025'!$B$6,'BASE LIQUIDACION REDEBAN 2025'!$B$5)))))</f>
        <v>75096.394270399993</v>
      </c>
      <c r="AB75" s="97">
        <f t="shared" si="1"/>
        <v>75096.394270399993</v>
      </c>
    </row>
    <row r="76" spans="1:28">
      <c r="A76" s="168" t="s">
        <v>90</v>
      </c>
      <c r="B76" s="10" t="str">
        <f>VLOOKUP(A76,'CENTRO DE COSTOS'!A:D,4,FALSE)</f>
        <v>JUAN SEBASTIÁN RÍOS CASTRILLÓN</v>
      </c>
      <c r="C76" s="10" t="str">
        <f>VLOOKUP(A76,'CENTRO DE COSTOS'!A:D,2,FALSE)</f>
        <v>0004-0005</v>
      </c>
      <c r="D76" s="94">
        <v>5001</v>
      </c>
      <c r="E76" s="94" t="s">
        <v>14767</v>
      </c>
      <c r="F76" s="117">
        <v>90162455</v>
      </c>
      <c r="G76" s="99" t="s">
        <v>155</v>
      </c>
      <c r="H76" s="117" t="s">
        <v>156</v>
      </c>
      <c r="I76" s="117" t="s">
        <v>249</v>
      </c>
      <c r="J76" s="168" t="s">
        <v>90</v>
      </c>
      <c r="K76" s="117" t="s">
        <v>14768</v>
      </c>
      <c r="L76" s="169" t="s">
        <v>160</v>
      </c>
      <c r="M76" s="170" t="s">
        <v>14769</v>
      </c>
      <c r="N76" s="118">
        <v>45908</v>
      </c>
      <c r="O76" s="118">
        <v>45911</v>
      </c>
      <c r="P76" s="168">
        <v>9999</v>
      </c>
      <c r="Q76" s="171" t="s">
        <v>14390</v>
      </c>
      <c r="R76" s="98" t="s">
        <v>163</v>
      </c>
      <c r="S76" s="168" t="s">
        <v>14770</v>
      </c>
      <c r="T76" s="95" t="s">
        <v>165</v>
      </c>
      <c r="U76" s="172" t="s">
        <v>14771</v>
      </c>
      <c r="V76" s="168" t="s">
        <v>25</v>
      </c>
      <c r="W76" s="173" t="s">
        <v>177</v>
      </c>
      <c r="X76" s="172" t="s">
        <v>674</v>
      </c>
      <c r="Y76" s="94">
        <v>3373</v>
      </c>
      <c r="Z76" s="94">
        <v>1</v>
      </c>
      <c r="AA76" s="119">
        <f>IF(V76="TIPO I",'BASE LIQUIDACION REDEBAN 2025'!$B$2,IF(V76="TIPO II",'BASE LIQUIDACION REDEBAN 2025'!$B$3,IF(V76="TIPO III",'BASE LIQUIDACION REDEBAN 2025'!$B$4,IF(V76="TIPO IV",'BASE LIQUIDACION REDEBAN 2025'!$B$5,IF(W76="AEREO",'BASE LIQUIDACION REDEBAN 2025'!$B$6,'BASE LIQUIDACION REDEBAN 2025'!$B$5)))))</f>
        <v>75096.394270399993</v>
      </c>
      <c r="AB76" s="97">
        <f t="shared" si="1"/>
        <v>75096.394270399993</v>
      </c>
    </row>
    <row r="77" spans="1:28">
      <c r="A77" s="168" t="s">
        <v>90</v>
      </c>
      <c r="B77" s="10" t="str">
        <f>VLOOKUP(A77,'CENTRO DE COSTOS'!A:D,4,FALSE)</f>
        <v>JUAN SEBASTIÁN RÍOS CASTRILLÓN</v>
      </c>
      <c r="C77" s="10" t="str">
        <f>VLOOKUP(A77,'CENTRO DE COSTOS'!A:D,2,FALSE)</f>
        <v>0004-0005</v>
      </c>
      <c r="D77" s="94">
        <v>5308</v>
      </c>
      <c r="E77" s="94" t="s">
        <v>14772</v>
      </c>
      <c r="F77" s="117">
        <v>90165663</v>
      </c>
      <c r="G77" s="99" t="s">
        <v>155</v>
      </c>
      <c r="H77" s="117" t="s">
        <v>156</v>
      </c>
      <c r="I77" s="117" t="s">
        <v>249</v>
      </c>
      <c r="J77" s="168" t="s">
        <v>6749</v>
      </c>
      <c r="K77" s="117" t="s">
        <v>14773</v>
      </c>
      <c r="L77" s="169" t="s">
        <v>160</v>
      </c>
      <c r="M77" s="170" t="s">
        <v>14774</v>
      </c>
      <c r="N77" s="118">
        <v>45908</v>
      </c>
      <c r="O77" s="118">
        <v>45912</v>
      </c>
      <c r="P77" s="168">
        <v>9999</v>
      </c>
      <c r="Q77" s="171" t="s">
        <v>14390</v>
      </c>
      <c r="R77" s="98" t="s">
        <v>163</v>
      </c>
      <c r="S77" s="168" t="s">
        <v>14775</v>
      </c>
      <c r="T77" s="95" t="s">
        <v>165</v>
      </c>
      <c r="U77" s="172" t="s">
        <v>14776</v>
      </c>
      <c r="V77" s="168" t="s">
        <v>25</v>
      </c>
      <c r="W77" s="173" t="s">
        <v>177</v>
      </c>
      <c r="X77" s="172" t="s">
        <v>267</v>
      </c>
      <c r="Y77" s="94">
        <v>2711</v>
      </c>
      <c r="Z77" s="94">
        <v>1</v>
      </c>
      <c r="AA77" s="119">
        <f>IF(V77="TIPO I",'BASE LIQUIDACION REDEBAN 2025'!$B$2,IF(V77="TIPO II",'BASE LIQUIDACION REDEBAN 2025'!$B$3,IF(V77="TIPO III",'BASE LIQUIDACION REDEBAN 2025'!$B$4,IF(V77="TIPO IV",'BASE LIQUIDACION REDEBAN 2025'!$B$5,IF(W77="AEREO",'BASE LIQUIDACION REDEBAN 2025'!$B$6,'BASE LIQUIDACION REDEBAN 2025'!$B$5)))))</f>
        <v>75096.394270399993</v>
      </c>
      <c r="AB77" s="97">
        <f t="shared" si="1"/>
        <v>75096.394270399993</v>
      </c>
    </row>
    <row r="78" spans="1:28">
      <c r="A78" s="168" t="s">
        <v>94</v>
      </c>
      <c r="B78" s="10" t="str">
        <f>VLOOKUP(A78,'CENTRO DE COSTOS'!A:D,4,FALSE)</f>
        <v>DIEGO FERNANDO HENAO CARDONA</v>
      </c>
      <c r="C78" s="10" t="str">
        <f>VLOOKUP(A78,'CENTRO DE COSTOS'!A:D,2,FALSE)</f>
        <v>0004-0002</v>
      </c>
      <c r="D78" s="94">
        <v>66001</v>
      </c>
      <c r="E78" s="94" t="s">
        <v>14777</v>
      </c>
      <c r="F78" s="117">
        <v>90152944</v>
      </c>
      <c r="G78" s="99" t="s">
        <v>155</v>
      </c>
      <c r="H78" s="117" t="s">
        <v>156</v>
      </c>
      <c r="I78" s="117" t="s">
        <v>186</v>
      </c>
      <c r="J78" s="168" t="s">
        <v>94</v>
      </c>
      <c r="K78" s="117" t="s">
        <v>14778</v>
      </c>
      <c r="L78" s="169" t="s">
        <v>160</v>
      </c>
      <c r="M78" s="170" t="s">
        <v>14779</v>
      </c>
      <c r="N78" s="118">
        <v>45908</v>
      </c>
      <c r="O78" s="118">
        <v>45910</v>
      </c>
      <c r="P78" s="168">
        <v>9999</v>
      </c>
      <c r="Q78" s="171" t="s">
        <v>14390</v>
      </c>
      <c r="R78" s="98" t="s">
        <v>163</v>
      </c>
      <c r="S78" s="168" t="s">
        <v>14780</v>
      </c>
      <c r="T78" s="95" t="s">
        <v>165</v>
      </c>
      <c r="U78" s="172" t="s">
        <v>14781</v>
      </c>
      <c r="V78" s="168" t="s">
        <v>25</v>
      </c>
      <c r="W78" s="173" t="s">
        <v>177</v>
      </c>
      <c r="X78" s="172" t="s">
        <v>275</v>
      </c>
      <c r="Y78" s="94">
        <v>6548</v>
      </c>
      <c r="Z78" s="94">
        <v>1</v>
      </c>
      <c r="AA78" s="119">
        <f>IF(V78="TIPO I",'BASE LIQUIDACION REDEBAN 2025'!$B$2,IF(V78="TIPO II",'BASE LIQUIDACION REDEBAN 2025'!$B$3,IF(V78="TIPO III",'BASE LIQUIDACION REDEBAN 2025'!$B$4,IF(V78="TIPO IV",'BASE LIQUIDACION REDEBAN 2025'!$B$5,IF(W78="AEREO",'BASE LIQUIDACION REDEBAN 2025'!$B$6,'BASE LIQUIDACION REDEBAN 2025'!$B$5)))))</f>
        <v>75096.394270399993</v>
      </c>
      <c r="AB78" s="97">
        <f t="shared" si="1"/>
        <v>75096.394270399993</v>
      </c>
    </row>
    <row r="79" spans="1:28">
      <c r="A79" s="168" t="s">
        <v>68</v>
      </c>
      <c r="B79" s="10" t="str">
        <f>VLOOKUP(A79,'CENTRO DE COSTOS'!A:D,4,FALSE)</f>
        <v>WILLIAM ASDRUBAL ROZO ROZO</v>
      </c>
      <c r="C79" s="10" t="str">
        <f>VLOOKUP(A79,'CENTRO DE COSTOS'!A:D,2,FALSE)</f>
        <v>0004-0004</v>
      </c>
      <c r="D79" s="94">
        <v>11001</v>
      </c>
      <c r="E79" s="94" t="s">
        <v>14782</v>
      </c>
      <c r="F79" s="117">
        <v>90144281</v>
      </c>
      <c r="G79" s="99" t="s">
        <v>155</v>
      </c>
      <c r="H79" s="117" t="s">
        <v>156</v>
      </c>
      <c r="I79" s="117" t="s">
        <v>417</v>
      </c>
      <c r="J79" s="168" t="s">
        <v>68</v>
      </c>
      <c r="K79" s="117" t="s">
        <v>14783</v>
      </c>
      <c r="L79" s="169" t="s">
        <v>160</v>
      </c>
      <c r="M79" s="170" t="s">
        <v>14784</v>
      </c>
      <c r="N79" s="118">
        <v>45908</v>
      </c>
      <c r="O79" s="118">
        <v>45910</v>
      </c>
      <c r="P79" s="168">
        <v>9999</v>
      </c>
      <c r="Q79" s="171" t="s">
        <v>14390</v>
      </c>
      <c r="R79" s="98" t="s">
        <v>163</v>
      </c>
      <c r="S79" s="168" t="s">
        <v>14785</v>
      </c>
      <c r="T79" s="95" t="s">
        <v>165</v>
      </c>
      <c r="U79" s="172" t="s">
        <v>14786</v>
      </c>
      <c r="V79" s="168" t="s">
        <v>25</v>
      </c>
      <c r="W79" s="173" t="s">
        <v>177</v>
      </c>
      <c r="X79" s="172" t="s">
        <v>546</v>
      </c>
      <c r="Y79" s="94">
        <v>1744</v>
      </c>
      <c r="Z79" s="94">
        <v>1</v>
      </c>
      <c r="AA79" s="119">
        <f>IF(V79="TIPO I",'BASE LIQUIDACION REDEBAN 2025'!$B$2,IF(V79="TIPO II",'BASE LIQUIDACION REDEBAN 2025'!$B$3,IF(V79="TIPO III",'BASE LIQUIDACION REDEBAN 2025'!$B$4,IF(V79="TIPO IV",'BASE LIQUIDACION REDEBAN 2025'!$B$5,IF(W79="AEREO",'BASE LIQUIDACION REDEBAN 2025'!$B$6,'BASE LIQUIDACION REDEBAN 2025'!$B$5)))))</f>
        <v>75096.394270399993</v>
      </c>
      <c r="AB79" s="97">
        <f t="shared" si="1"/>
        <v>75096.394270399993</v>
      </c>
    </row>
    <row r="80" spans="1:28">
      <c r="A80" s="168" t="s">
        <v>72</v>
      </c>
      <c r="B80" s="10" t="str">
        <f>VLOOKUP(A80,'CENTRO DE COSTOS'!A:D,4,FALSE)</f>
        <v>MIGUEL JULIÁN HERNÁNDEZ GUARÍN</v>
      </c>
      <c r="C80" s="10" t="str">
        <f>VLOOKUP(A80,'CENTRO DE COSTOS'!A:D,2,FALSE)</f>
        <v>0004-0008</v>
      </c>
      <c r="D80" s="94">
        <v>68001</v>
      </c>
      <c r="E80" s="94" t="s">
        <v>14787</v>
      </c>
      <c r="F80" s="117">
        <v>90166466</v>
      </c>
      <c r="G80" s="99" t="s">
        <v>155</v>
      </c>
      <c r="H80" s="117" t="s">
        <v>156</v>
      </c>
      <c r="I80" s="117" t="s">
        <v>224</v>
      </c>
      <c r="J80" s="168" t="s">
        <v>72</v>
      </c>
      <c r="K80" s="117" t="s">
        <v>14788</v>
      </c>
      <c r="L80" s="169" t="s">
        <v>160</v>
      </c>
      <c r="M80" s="170" t="s">
        <v>14789</v>
      </c>
      <c r="N80" s="118">
        <v>45908</v>
      </c>
      <c r="O80" s="118">
        <v>45910</v>
      </c>
      <c r="P80" s="168">
        <v>9999</v>
      </c>
      <c r="Q80" s="171" t="s">
        <v>14390</v>
      </c>
      <c r="R80" s="98" t="s">
        <v>163</v>
      </c>
      <c r="S80" s="168" t="s">
        <v>14790</v>
      </c>
      <c r="T80" s="95" t="s">
        <v>165</v>
      </c>
      <c r="U80" s="172" t="s">
        <v>14791</v>
      </c>
      <c r="V80" s="168" t="s">
        <v>25</v>
      </c>
      <c r="W80" s="173" t="s">
        <v>177</v>
      </c>
      <c r="X80" s="172" t="s">
        <v>486</v>
      </c>
      <c r="Y80" s="94">
        <v>9823</v>
      </c>
      <c r="Z80" s="94">
        <v>1</v>
      </c>
      <c r="AA80" s="119">
        <f>IF(V80="TIPO I",'BASE LIQUIDACION REDEBAN 2025'!$B$2,IF(V80="TIPO II",'BASE LIQUIDACION REDEBAN 2025'!$B$3,IF(V80="TIPO III",'BASE LIQUIDACION REDEBAN 2025'!$B$4,IF(V80="TIPO IV",'BASE LIQUIDACION REDEBAN 2025'!$B$5,IF(W80="AEREO",'BASE LIQUIDACION REDEBAN 2025'!$B$6,'BASE LIQUIDACION REDEBAN 2025'!$B$5)))))</f>
        <v>75096.394270399993</v>
      </c>
      <c r="AB80" s="97">
        <f t="shared" si="1"/>
        <v>75096.394270399993</v>
      </c>
    </row>
    <row r="81" spans="1:28">
      <c r="A81" s="168" t="s">
        <v>72</v>
      </c>
      <c r="B81" s="10" t="str">
        <f>VLOOKUP(A81,'CENTRO DE COSTOS'!A:D,4,FALSE)</f>
        <v>MIGUEL JULIÁN HERNÁNDEZ GUARÍN</v>
      </c>
      <c r="C81" s="10" t="str">
        <f>VLOOKUP(A81,'CENTRO DE COSTOS'!A:D,2,FALSE)</f>
        <v>0004-0008</v>
      </c>
      <c r="D81" s="94">
        <v>68307</v>
      </c>
      <c r="E81" s="94" t="s">
        <v>14792</v>
      </c>
      <c r="F81" s="117">
        <v>90163991</v>
      </c>
      <c r="G81" s="99" t="s">
        <v>155</v>
      </c>
      <c r="H81" s="117" t="s">
        <v>156</v>
      </c>
      <c r="I81" s="117" t="s">
        <v>224</v>
      </c>
      <c r="J81" s="168" t="s">
        <v>1146</v>
      </c>
      <c r="K81" s="117" t="s">
        <v>14793</v>
      </c>
      <c r="L81" s="169" t="s">
        <v>160</v>
      </c>
      <c r="M81" s="170" t="s">
        <v>14794</v>
      </c>
      <c r="N81" s="118">
        <v>45908</v>
      </c>
      <c r="O81" s="118">
        <v>45910</v>
      </c>
      <c r="P81" s="168">
        <v>9999</v>
      </c>
      <c r="Q81" s="171" t="s">
        <v>14390</v>
      </c>
      <c r="R81" s="98" t="s">
        <v>163</v>
      </c>
      <c r="S81" s="168" t="s">
        <v>14795</v>
      </c>
      <c r="T81" s="95" t="s">
        <v>165</v>
      </c>
      <c r="U81" s="172" t="s">
        <v>14796</v>
      </c>
      <c r="V81" s="168" t="s">
        <v>25</v>
      </c>
      <c r="W81" s="173" t="s">
        <v>177</v>
      </c>
      <c r="X81" s="172" t="s">
        <v>480</v>
      </c>
      <c r="Y81" s="94">
        <v>5275</v>
      </c>
      <c r="Z81" s="94">
        <v>1</v>
      </c>
      <c r="AA81" s="119">
        <f>IF(V81="TIPO I",'BASE LIQUIDACION REDEBAN 2025'!$B$2,IF(V81="TIPO II",'BASE LIQUIDACION REDEBAN 2025'!$B$3,IF(V81="TIPO III",'BASE LIQUIDACION REDEBAN 2025'!$B$4,IF(V81="TIPO IV",'BASE LIQUIDACION REDEBAN 2025'!$B$5,IF(W81="AEREO",'BASE LIQUIDACION REDEBAN 2025'!$B$6,'BASE LIQUIDACION REDEBAN 2025'!$B$5)))))</f>
        <v>75096.394270399993</v>
      </c>
      <c r="AB81" s="97">
        <f t="shared" si="1"/>
        <v>75096.394270399993</v>
      </c>
    </row>
    <row r="82" spans="1:28">
      <c r="A82" s="168" t="s">
        <v>68</v>
      </c>
      <c r="B82" s="10" t="str">
        <f>VLOOKUP(A82,'CENTRO DE COSTOS'!A:D,4,FALSE)</f>
        <v>WILLIAM ASDRUBAL ROZO ROZO</v>
      </c>
      <c r="C82" s="10" t="str">
        <f>VLOOKUP(A82,'CENTRO DE COSTOS'!A:D,2,FALSE)</f>
        <v>0004-0004</v>
      </c>
      <c r="D82" s="94">
        <v>25740</v>
      </c>
      <c r="E82" s="94" t="s">
        <v>14797</v>
      </c>
      <c r="F82" s="117">
        <v>90138855</v>
      </c>
      <c r="G82" s="99" t="s">
        <v>155</v>
      </c>
      <c r="H82" s="117" t="s">
        <v>156</v>
      </c>
      <c r="I82" s="117" t="s">
        <v>417</v>
      </c>
      <c r="J82" s="168" t="s">
        <v>2420</v>
      </c>
      <c r="K82" s="117" t="s">
        <v>14798</v>
      </c>
      <c r="L82" s="169" t="s">
        <v>160</v>
      </c>
      <c r="M82" s="170" t="s">
        <v>14799</v>
      </c>
      <c r="N82" s="118">
        <v>45908</v>
      </c>
      <c r="O82" s="118">
        <v>45910</v>
      </c>
      <c r="P82" s="168">
        <v>9999</v>
      </c>
      <c r="Q82" s="171" t="s">
        <v>14390</v>
      </c>
      <c r="R82" s="98" t="s">
        <v>163</v>
      </c>
      <c r="S82" s="168" t="s">
        <v>14800</v>
      </c>
      <c r="T82" s="95" t="s">
        <v>165</v>
      </c>
      <c r="U82" s="172" t="s">
        <v>14801</v>
      </c>
      <c r="V82" s="168" t="s">
        <v>28</v>
      </c>
      <c r="W82" s="173" t="s">
        <v>177</v>
      </c>
      <c r="X82" s="172" t="s">
        <v>566</v>
      </c>
      <c r="Y82" s="94">
        <v>278</v>
      </c>
      <c r="Z82" s="94">
        <v>1</v>
      </c>
      <c r="AA82" s="119">
        <f>IF(V82="TIPO I",'BASE LIQUIDACION REDEBAN 2025'!$B$2,IF(V82="TIPO II",'BASE LIQUIDACION REDEBAN 2025'!$B$3,IF(V82="TIPO III",'BASE LIQUIDACION REDEBAN 2025'!$B$4,IF(V82="TIPO IV",'BASE LIQUIDACION REDEBAN 2025'!$B$5,IF(W82="AEREO",'BASE LIQUIDACION REDEBAN 2025'!$B$6,'BASE LIQUIDACION REDEBAN 2025'!$B$5)))))</f>
        <v>163813.69572160003</v>
      </c>
      <c r="AB82" s="97">
        <f t="shared" si="1"/>
        <v>163813.69572160003</v>
      </c>
    </row>
    <row r="83" spans="1:28">
      <c r="A83" s="168" t="s">
        <v>68</v>
      </c>
      <c r="B83" s="10" t="str">
        <f>VLOOKUP(A83,'CENTRO DE COSTOS'!A:D,4,FALSE)</f>
        <v>WILLIAM ASDRUBAL ROZO ROZO</v>
      </c>
      <c r="C83" s="10" t="str">
        <f>VLOOKUP(A83,'CENTRO DE COSTOS'!A:D,2,FALSE)</f>
        <v>0004-0004</v>
      </c>
      <c r="D83" s="94">
        <v>25513</v>
      </c>
      <c r="E83" s="94" t="s">
        <v>14802</v>
      </c>
      <c r="F83" s="117">
        <v>90143568</v>
      </c>
      <c r="G83" s="99" t="s">
        <v>155</v>
      </c>
      <c r="H83" s="117" t="s">
        <v>156</v>
      </c>
      <c r="I83" s="117" t="s">
        <v>417</v>
      </c>
      <c r="J83" s="168" t="s">
        <v>7483</v>
      </c>
      <c r="K83" s="117" t="s">
        <v>14803</v>
      </c>
      <c r="L83" s="169" t="s">
        <v>160</v>
      </c>
      <c r="M83" s="170" t="s">
        <v>14804</v>
      </c>
      <c r="N83" s="118">
        <v>45908</v>
      </c>
      <c r="O83" s="118">
        <v>45911</v>
      </c>
      <c r="P83" s="168">
        <v>9999</v>
      </c>
      <c r="Q83" s="171" t="s">
        <v>14390</v>
      </c>
      <c r="R83" s="98" t="s">
        <v>163</v>
      </c>
      <c r="S83" s="168" t="s">
        <v>14805</v>
      </c>
      <c r="T83" s="95" t="s">
        <v>165</v>
      </c>
      <c r="U83" s="172" t="s">
        <v>14806</v>
      </c>
      <c r="V83" s="168" t="s">
        <v>30</v>
      </c>
      <c r="W83" s="173" t="s">
        <v>177</v>
      </c>
      <c r="X83" s="172" t="s">
        <v>422</v>
      </c>
      <c r="Y83" s="94">
        <v>525</v>
      </c>
      <c r="Z83" s="94">
        <v>1</v>
      </c>
      <c r="AA83" s="119">
        <f>IF(V83="TIPO I",'BASE LIQUIDACION REDEBAN 2025'!$B$2,IF(V83="TIPO II",'BASE LIQUIDACION REDEBAN 2025'!$B$3,IF(V83="TIPO III",'BASE LIQUIDACION REDEBAN 2025'!$B$4,IF(V83="TIPO IV",'BASE LIQUIDACION REDEBAN 2025'!$B$5,IF(W83="AEREO",'BASE LIQUIDACION REDEBAN 2025'!$B$6,'BASE LIQUIDACION REDEBAN 2025'!$B$5)))))</f>
        <v>275728.78077800001</v>
      </c>
      <c r="AB83" s="97">
        <f t="shared" si="1"/>
        <v>275728.78077800001</v>
      </c>
    </row>
    <row r="84" spans="1:28">
      <c r="A84" s="168" t="s">
        <v>93</v>
      </c>
      <c r="B84" s="10" t="str">
        <f>VLOOKUP(A84,'CENTRO DE COSTOS'!A:D,4,FALSE)</f>
        <v>DIEGO FERNANDO HENAO CARDONA</v>
      </c>
      <c r="C84" s="10" t="str">
        <f>VLOOKUP(A84,'CENTRO DE COSTOS'!A:D,2,FALSE)</f>
        <v>0004-0003</v>
      </c>
      <c r="D84" s="94">
        <v>52254</v>
      </c>
      <c r="E84" s="172" t="s">
        <v>14807</v>
      </c>
      <c r="F84" s="117">
        <v>89587319</v>
      </c>
      <c r="G84" s="99" t="s">
        <v>155</v>
      </c>
      <c r="H84" s="117" t="s">
        <v>156</v>
      </c>
      <c r="I84" s="117" t="s">
        <v>157</v>
      </c>
      <c r="J84" s="168" t="s">
        <v>12614</v>
      </c>
      <c r="K84" s="117" t="s">
        <v>14808</v>
      </c>
      <c r="L84" s="169" t="s">
        <v>160</v>
      </c>
      <c r="M84" s="172" t="s">
        <v>14809</v>
      </c>
      <c r="N84" s="118">
        <v>45908</v>
      </c>
      <c r="O84" s="118">
        <v>45911</v>
      </c>
      <c r="P84" s="168">
        <v>9999</v>
      </c>
      <c r="Q84" s="171" t="s">
        <v>14390</v>
      </c>
      <c r="R84" s="98" t="s">
        <v>163</v>
      </c>
      <c r="S84" s="168" t="s">
        <v>14810</v>
      </c>
      <c r="T84" s="95" t="s">
        <v>165</v>
      </c>
      <c r="U84" s="172" t="s">
        <v>14811</v>
      </c>
      <c r="V84" s="168" t="s">
        <v>28</v>
      </c>
      <c r="W84" s="173" t="s">
        <v>177</v>
      </c>
      <c r="X84" s="172" t="s">
        <v>247</v>
      </c>
      <c r="Y84" s="94">
        <v>1268</v>
      </c>
      <c r="Z84" s="94">
        <v>1</v>
      </c>
      <c r="AA84" s="119">
        <f>IF(V84="TIPO I",'BASE LIQUIDACION REDEBAN 2025'!$B$2,IF(V84="TIPO II",'BASE LIQUIDACION REDEBAN 2025'!$B$3,IF(V84="TIPO III",'BASE LIQUIDACION REDEBAN 2025'!$B$4,IF(V84="TIPO IV",'BASE LIQUIDACION REDEBAN 2025'!$B$5,IF(W84="AEREO",'BASE LIQUIDACION REDEBAN 2025'!$B$6,'BASE LIQUIDACION REDEBAN 2025'!$B$5)))))</f>
        <v>163813.69572160003</v>
      </c>
      <c r="AB84" s="97">
        <f t="shared" si="1"/>
        <v>163813.69572160003</v>
      </c>
    </row>
    <row r="85" spans="1:28">
      <c r="A85" s="168" t="s">
        <v>90</v>
      </c>
      <c r="B85" s="10" t="str">
        <f>VLOOKUP(A85,'CENTRO DE COSTOS'!A:D,4,FALSE)</f>
        <v>JUAN SEBASTIÁN RÍOS CASTRILLÓN</v>
      </c>
      <c r="C85" s="10" t="str">
        <f>VLOOKUP(A85,'CENTRO DE COSTOS'!A:D,2,FALSE)</f>
        <v>0004-0005</v>
      </c>
      <c r="D85" s="94">
        <v>5088</v>
      </c>
      <c r="E85" s="172" t="s">
        <v>14812</v>
      </c>
      <c r="F85" s="117">
        <v>90162752</v>
      </c>
      <c r="G85" s="99" t="s">
        <v>155</v>
      </c>
      <c r="H85" s="117" t="s">
        <v>156</v>
      </c>
      <c r="I85" s="117" t="s">
        <v>249</v>
      </c>
      <c r="J85" s="168" t="s">
        <v>384</v>
      </c>
      <c r="K85" s="117" t="s">
        <v>14813</v>
      </c>
      <c r="L85" s="169" t="s">
        <v>160</v>
      </c>
      <c r="M85" s="172" t="s">
        <v>14814</v>
      </c>
      <c r="N85" s="118">
        <v>45908</v>
      </c>
      <c r="O85" s="118">
        <v>45911</v>
      </c>
      <c r="P85" s="168">
        <v>9999</v>
      </c>
      <c r="Q85" s="171" t="s">
        <v>14390</v>
      </c>
      <c r="R85" s="98" t="s">
        <v>163</v>
      </c>
      <c r="S85" s="168" t="s">
        <v>14815</v>
      </c>
      <c r="T85" s="95" t="s">
        <v>165</v>
      </c>
      <c r="U85" s="172" t="s">
        <v>14816</v>
      </c>
      <c r="V85" s="168" t="s">
        <v>25</v>
      </c>
      <c r="W85" s="173" t="s">
        <v>177</v>
      </c>
      <c r="X85" s="172" t="s">
        <v>674</v>
      </c>
      <c r="Y85" s="94">
        <v>1542</v>
      </c>
      <c r="Z85" s="94">
        <v>1</v>
      </c>
      <c r="AA85" s="119">
        <f>IF(V85="TIPO I",'BASE LIQUIDACION REDEBAN 2025'!$B$2,IF(V85="TIPO II",'BASE LIQUIDACION REDEBAN 2025'!$B$3,IF(V85="TIPO III",'BASE LIQUIDACION REDEBAN 2025'!$B$4,IF(V85="TIPO IV",'BASE LIQUIDACION REDEBAN 2025'!$B$5,IF(W85="AEREO",'BASE LIQUIDACION REDEBAN 2025'!$B$6,'BASE LIQUIDACION REDEBAN 2025'!$B$5)))))</f>
        <v>75096.394270399993</v>
      </c>
      <c r="AB85" s="97">
        <f t="shared" si="1"/>
        <v>75096.394270399993</v>
      </c>
    </row>
    <row r="86" spans="1:28">
      <c r="A86" s="168" t="s">
        <v>68</v>
      </c>
      <c r="B86" s="10" t="str">
        <f>VLOOKUP(A86,'CENTRO DE COSTOS'!A:D,4,FALSE)</f>
        <v>WILLIAM ASDRUBAL ROZO ROZO</v>
      </c>
      <c r="C86" s="10" t="str">
        <f>VLOOKUP(A86,'CENTRO DE COSTOS'!A:D,2,FALSE)</f>
        <v>0004-0004</v>
      </c>
      <c r="D86" s="94">
        <v>11001</v>
      </c>
      <c r="E86" s="172" t="s">
        <v>14817</v>
      </c>
      <c r="F86" s="117">
        <v>89533817</v>
      </c>
      <c r="G86" s="99" t="s">
        <v>155</v>
      </c>
      <c r="H86" s="117" t="s">
        <v>156</v>
      </c>
      <c r="I86" s="117" t="s">
        <v>417</v>
      </c>
      <c r="J86" s="168" t="s">
        <v>68</v>
      </c>
      <c r="K86" s="117" t="s">
        <v>14818</v>
      </c>
      <c r="L86" s="169" t="s">
        <v>160</v>
      </c>
      <c r="M86" s="172" t="s">
        <v>14819</v>
      </c>
      <c r="N86" s="118">
        <v>45909</v>
      </c>
      <c r="O86" s="118">
        <v>45911</v>
      </c>
      <c r="P86" s="168">
        <v>9999</v>
      </c>
      <c r="Q86" s="171" t="s">
        <v>14390</v>
      </c>
      <c r="R86" s="98" t="s">
        <v>163</v>
      </c>
      <c r="S86" s="168" t="s">
        <v>14820</v>
      </c>
      <c r="T86" s="95" t="s">
        <v>165</v>
      </c>
      <c r="U86" s="172" t="s">
        <v>14821</v>
      </c>
      <c r="V86" s="168" t="s">
        <v>25</v>
      </c>
      <c r="W86" s="173" t="s">
        <v>177</v>
      </c>
      <c r="X86" s="172" t="s">
        <v>541</v>
      </c>
      <c r="Y86" s="94">
        <v>5960</v>
      </c>
      <c r="Z86" s="94">
        <v>1</v>
      </c>
      <c r="AA86" s="119">
        <f>IF(V86="TIPO I",'BASE LIQUIDACION REDEBAN 2025'!$B$2,IF(V86="TIPO II",'BASE LIQUIDACION REDEBAN 2025'!$B$3,IF(V86="TIPO III",'BASE LIQUIDACION REDEBAN 2025'!$B$4,IF(V86="TIPO IV",'BASE LIQUIDACION REDEBAN 2025'!$B$5,IF(W86="AEREO",'BASE LIQUIDACION REDEBAN 2025'!$B$6,'BASE LIQUIDACION REDEBAN 2025'!$B$5)))))</f>
        <v>75096.394270399993</v>
      </c>
      <c r="AB86" s="97">
        <f t="shared" si="1"/>
        <v>75096.394270399993</v>
      </c>
    </row>
    <row r="87" spans="1:28">
      <c r="A87" s="168" t="s">
        <v>94</v>
      </c>
      <c r="B87" s="10" t="str">
        <f>VLOOKUP(A87,'CENTRO DE COSTOS'!A:D,4,FALSE)</f>
        <v>DIEGO FERNANDO HENAO CARDONA</v>
      </c>
      <c r="C87" s="10" t="str">
        <f>VLOOKUP(A87,'CENTRO DE COSTOS'!A:D,2,FALSE)</f>
        <v>0004-0002</v>
      </c>
      <c r="D87" s="94">
        <v>63272</v>
      </c>
      <c r="E87" s="172" t="s">
        <v>14822</v>
      </c>
      <c r="F87" s="117">
        <v>90114987</v>
      </c>
      <c r="G87" s="99" t="s">
        <v>155</v>
      </c>
      <c r="H87" s="117" t="s">
        <v>156</v>
      </c>
      <c r="I87" s="117" t="s">
        <v>732</v>
      </c>
      <c r="J87" s="168" t="s">
        <v>11734</v>
      </c>
      <c r="K87" s="117" t="s">
        <v>14823</v>
      </c>
      <c r="L87" s="169" t="s">
        <v>160</v>
      </c>
      <c r="M87" s="172" t="s">
        <v>14824</v>
      </c>
      <c r="N87" s="118">
        <v>45909</v>
      </c>
      <c r="O87" s="118">
        <v>45911</v>
      </c>
      <c r="P87" s="168">
        <v>9999</v>
      </c>
      <c r="Q87" s="171" t="s">
        <v>14390</v>
      </c>
      <c r="R87" s="98" t="s">
        <v>163</v>
      </c>
      <c r="S87" s="168" t="s">
        <v>14825</v>
      </c>
      <c r="T87" s="95" t="s">
        <v>165</v>
      </c>
      <c r="U87" s="172" t="s">
        <v>14826</v>
      </c>
      <c r="V87" s="168" t="s">
        <v>28</v>
      </c>
      <c r="W87" s="173" t="s">
        <v>177</v>
      </c>
      <c r="X87" s="172" t="s">
        <v>275</v>
      </c>
      <c r="Y87" s="94">
        <v>9960</v>
      </c>
      <c r="Z87" s="94">
        <v>1</v>
      </c>
      <c r="AA87" s="119">
        <f>IF(V87="TIPO I",'BASE LIQUIDACION REDEBAN 2025'!$B$2,IF(V87="TIPO II",'BASE LIQUIDACION REDEBAN 2025'!$B$3,IF(V87="TIPO III",'BASE LIQUIDACION REDEBAN 2025'!$B$4,IF(V87="TIPO IV",'BASE LIQUIDACION REDEBAN 2025'!$B$5,IF(W87="AEREO",'BASE LIQUIDACION REDEBAN 2025'!$B$6,'BASE LIQUIDACION REDEBAN 2025'!$B$5)))))</f>
        <v>163813.69572160003</v>
      </c>
      <c r="AB87" s="97">
        <f t="shared" si="1"/>
        <v>163813.69572160003</v>
      </c>
    </row>
    <row r="88" spans="1:28">
      <c r="A88" s="168" t="s">
        <v>98</v>
      </c>
      <c r="B88" s="10" t="str">
        <f>VLOOKUP(A88,'CENTRO DE COSTOS'!A:D,4,FALSE)</f>
        <v>MIGUEL JULIÁN HERNÁNDEZ GUARÍN</v>
      </c>
      <c r="C88" s="10" t="str">
        <f>VLOOKUP(A88,'CENTRO DE COSTOS'!A:D,2,FALSE)</f>
        <v>0004-0008</v>
      </c>
      <c r="D88" s="94">
        <v>15272</v>
      </c>
      <c r="E88" s="172" t="s">
        <v>14827</v>
      </c>
      <c r="F88" s="117">
        <v>90142961</v>
      </c>
      <c r="G88" s="99" t="s">
        <v>155</v>
      </c>
      <c r="H88" s="117" t="s">
        <v>156</v>
      </c>
      <c r="I88" s="117" t="s">
        <v>406</v>
      </c>
      <c r="J88" s="168" t="s">
        <v>13947</v>
      </c>
      <c r="K88" s="117" t="s">
        <v>14828</v>
      </c>
      <c r="L88" s="169" t="s">
        <v>160</v>
      </c>
      <c r="M88" s="172" t="s">
        <v>14829</v>
      </c>
      <c r="N88" s="118">
        <v>45909</v>
      </c>
      <c r="O88" s="118">
        <v>45911</v>
      </c>
      <c r="P88" s="168">
        <v>9999</v>
      </c>
      <c r="Q88" s="171" t="s">
        <v>14390</v>
      </c>
      <c r="R88" s="98" t="s">
        <v>163</v>
      </c>
      <c r="S88" s="168" t="s">
        <v>14830</v>
      </c>
      <c r="T88" s="95" t="s">
        <v>165</v>
      </c>
      <c r="U88" s="172" t="s">
        <v>14831</v>
      </c>
      <c r="V88" s="168" t="s">
        <v>28</v>
      </c>
      <c r="W88" s="173" t="s">
        <v>177</v>
      </c>
      <c r="X88" s="172" t="s">
        <v>3425</v>
      </c>
      <c r="Y88" s="94">
        <v>2672</v>
      </c>
      <c r="Z88" s="94">
        <v>1</v>
      </c>
      <c r="AA88" s="119">
        <f>IF(V88="TIPO I",'BASE LIQUIDACION REDEBAN 2025'!$B$2,IF(V88="TIPO II",'BASE LIQUIDACION REDEBAN 2025'!$B$3,IF(V88="TIPO III",'BASE LIQUIDACION REDEBAN 2025'!$B$4,IF(V88="TIPO IV",'BASE LIQUIDACION REDEBAN 2025'!$B$5,IF(W88="AEREO",'BASE LIQUIDACION REDEBAN 2025'!$B$6,'BASE LIQUIDACION REDEBAN 2025'!$B$5)))))</f>
        <v>163813.69572160003</v>
      </c>
      <c r="AB88" s="97">
        <f t="shared" si="1"/>
        <v>163813.69572160003</v>
      </c>
    </row>
    <row r="89" spans="1:28">
      <c r="A89" s="168" t="s">
        <v>72</v>
      </c>
      <c r="B89" s="10" t="str">
        <f>VLOOKUP(A89,'CENTRO DE COSTOS'!A:D,4,FALSE)</f>
        <v>MIGUEL JULIÁN HERNÁNDEZ GUARÍN</v>
      </c>
      <c r="C89" s="10" t="str">
        <f>VLOOKUP(A89,'CENTRO DE COSTOS'!A:D,2,FALSE)</f>
        <v>0004-0008</v>
      </c>
      <c r="D89" s="94">
        <v>68655</v>
      </c>
      <c r="E89" s="172" t="s">
        <v>14832</v>
      </c>
      <c r="F89" s="117">
        <v>90158239</v>
      </c>
      <c r="G89" s="99" t="s">
        <v>155</v>
      </c>
      <c r="H89" s="117" t="s">
        <v>156</v>
      </c>
      <c r="I89" s="117" t="s">
        <v>224</v>
      </c>
      <c r="J89" s="168" t="s">
        <v>8394</v>
      </c>
      <c r="K89" s="117" t="s">
        <v>14833</v>
      </c>
      <c r="L89" s="169" t="s">
        <v>160</v>
      </c>
      <c r="M89" s="172" t="s">
        <v>14834</v>
      </c>
      <c r="N89" s="118">
        <v>45909</v>
      </c>
      <c r="O89" s="118">
        <v>45911</v>
      </c>
      <c r="P89" s="168">
        <v>9999</v>
      </c>
      <c r="Q89" s="171" t="s">
        <v>14390</v>
      </c>
      <c r="R89" s="98" t="s">
        <v>163</v>
      </c>
      <c r="S89" s="168" t="s">
        <v>14835</v>
      </c>
      <c r="T89" s="95" t="s">
        <v>165</v>
      </c>
      <c r="U89" s="172" t="s">
        <v>14836</v>
      </c>
      <c r="V89" s="168" t="s">
        <v>30</v>
      </c>
      <c r="W89" s="173" t="s">
        <v>177</v>
      </c>
      <c r="X89" s="172" t="s">
        <v>230</v>
      </c>
      <c r="Y89" s="94">
        <v>406</v>
      </c>
      <c r="Z89" s="94">
        <v>1</v>
      </c>
      <c r="AA89" s="119">
        <f>IF(V89="TIPO I",'BASE LIQUIDACION REDEBAN 2025'!$B$2,IF(V89="TIPO II",'BASE LIQUIDACION REDEBAN 2025'!$B$3,IF(V89="TIPO III",'BASE LIQUIDACION REDEBAN 2025'!$B$4,IF(V89="TIPO IV",'BASE LIQUIDACION REDEBAN 2025'!$B$5,IF(W89="AEREO",'BASE LIQUIDACION REDEBAN 2025'!$B$6,'BASE LIQUIDACION REDEBAN 2025'!$B$5)))))</f>
        <v>275728.78077800001</v>
      </c>
      <c r="AB89" s="97">
        <f t="shared" si="1"/>
        <v>275728.78077800001</v>
      </c>
    </row>
    <row r="90" spans="1:28">
      <c r="A90" s="168" t="s">
        <v>90</v>
      </c>
      <c r="B90" s="10" t="str">
        <f>VLOOKUP(A90,'CENTRO DE COSTOS'!A:D,4,FALSE)</f>
        <v>JUAN SEBASTIÁN RÍOS CASTRILLÓN</v>
      </c>
      <c r="C90" s="10" t="str">
        <f>VLOOKUP(A90,'CENTRO DE COSTOS'!A:D,2,FALSE)</f>
        <v>0004-0005</v>
      </c>
      <c r="D90" s="94">
        <v>5088</v>
      </c>
      <c r="E90" s="172" t="s">
        <v>14837</v>
      </c>
      <c r="F90" s="117">
        <v>90166465</v>
      </c>
      <c r="G90" s="99" t="s">
        <v>155</v>
      </c>
      <c r="H90" s="117" t="s">
        <v>156</v>
      </c>
      <c r="I90" s="117" t="s">
        <v>249</v>
      </c>
      <c r="J90" s="168" t="s">
        <v>384</v>
      </c>
      <c r="K90" s="117" t="s">
        <v>14838</v>
      </c>
      <c r="L90" s="169" t="s">
        <v>160</v>
      </c>
      <c r="M90" s="172" t="s">
        <v>14839</v>
      </c>
      <c r="N90" s="118">
        <v>45909</v>
      </c>
      <c r="O90" s="118">
        <v>45912</v>
      </c>
      <c r="P90" s="168">
        <v>9999</v>
      </c>
      <c r="Q90" s="171" t="s">
        <v>14390</v>
      </c>
      <c r="R90" s="98" t="s">
        <v>163</v>
      </c>
      <c r="S90" s="168" t="s">
        <v>14840</v>
      </c>
      <c r="T90" s="95" t="s">
        <v>165</v>
      </c>
      <c r="U90" s="172" t="s">
        <v>14841</v>
      </c>
      <c r="V90" s="168" t="s">
        <v>25</v>
      </c>
      <c r="W90" s="173" t="s">
        <v>177</v>
      </c>
      <c r="X90" s="172" t="s">
        <v>267</v>
      </c>
      <c r="Y90" s="94">
        <v>2737</v>
      </c>
      <c r="Z90" s="94">
        <v>1</v>
      </c>
      <c r="AA90" s="119">
        <f>IF(V90="TIPO I",'BASE LIQUIDACION REDEBAN 2025'!$B$2,IF(V90="TIPO II",'BASE LIQUIDACION REDEBAN 2025'!$B$3,IF(V90="TIPO III",'BASE LIQUIDACION REDEBAN 2025'!$B$4,IF(V90="TIPO IV",'BASE LIQUIDACION REDEBAN 2025'!$B$5,IF(W90="AEREO",'BASE LIQUIDACION REDEBAN 2025'!$B$6,'BASE LIQUIDACION REDEBAN 2025'!$B$5)))))</f>
        <v>75096.394270399993</v>
      </c>
      <c r="AB90" s="97">
        <f t="shared" si="1"/>
        <v>75096.394270399993</v>
      </c>
    </row>
    <row r="91" spans="1:28">
      <c r="A91" s="168" t="s">
        <v>60</v>
      </c>
      <c r="B91" s="10" t="str">
        <f>VLOOKUP(A91,'CENTRO DE COSTOS'!A:D,4,FALSE)</f>
        <v>JUAN SEBASTIÁN RÍOS CASTRILLÓN</v>
      </c>
      <c r="C91" s="10" t="str">
        <f>VLOOKUP(A91,'CENTRO DE COSTOS'!A:D,2,FALSE)</f>
        <v>0004-0005</v>
      </c>
      <c r="D91" s="94">
        <v>27006</v>
      </c>
      <c r="E91" s="172" t="s">
        <v>14842</v>
      </c>
      <c r="F91" s="117">
        <v>90149170</v>
      </c>
      <c r="G91" s="99" t="s">
        <v>155</v>
      </c>
      <c r="H91" s="117" t="s">
        <v>156</v>
      </c>
      <c r="I91" s="117" t="s">
        <v>932</v>
      </c>
      <c r="J91" s="168" t="s">
        <v>14049</v>
      </c>
      <c r="K91" s="117" t="s">
        <v>14843</v>
      </c>
      <c r="L91" s="169" t="s">
        <v>160</v>
      </c>
      <c r="M91" s="172" t="s">
        <v>14844</v>
      </c>
      <c r="N91" s="118">
        <v>45909</v>
      </c>
      <c r="O91" s="118">
        <v>45917</v>
      </c>
      <c r="P91" s="168">
        <v>9999</v>
      </c>
      <c r="Q91" s="171" t="s">
        <v>14390</v>
      </c>
      <c r="R91" s="98" t="s">
        <v>163</v>
      </c>
      <c r="S91" s="168" t="s">
        <v>14845</v>
      </c>
      <c r="T91" s="95" t="s">
        <v>165</v>
      </c>
      <c r="U91" s="172" t="s">
        <v>14846</v>
      </c>
      <c r="V91" s="168" t="s">
        <v>167</v>
      </c>
      <c r="W91" s="173" t="s">
        <v>205</v>
      </c>
      <c r="X91" s="172" t="s">
        <v>261</v>
      </c>
      <c r="Y91" s="94">
        <v>6233</v>
      </c>
      <c r="Z91" s="94">
        <v>1</v>
      </c>
      <c r="AA91" s="119">
        <f>IF(V91="TIPO I",'BASE LIQUIDACION REDEBAN 2025'!$B$2,IF(V91="TIPO II",'BASE LIQUIDACION REDEBAN 2025'!$B$3,IF(V91="TIPO III",'BASE LIQUIDACION REDEBAN 2025'!$B$4,IF(V91="TIPO IV",'BASE LIQUIDACION REDEBAN 2025'!$B$5,IF(W91="AEREO",'BASE LIQUIDACION REDEBAN 2025'!$B$6,'BASE LIQUIDACION REDEBAN 2025'!$B$5)))))</f>
        <v>988462.96268840006</v>
      </c>
      <c r="AB91" s="97">
        <f t="shared" si="1"/>
        <v>988462.96268840006</v>
      </c>
    </row>
    <row r="92" spans="1:28">
      <c r="A92" s="168" t="s">
        <v>93</v>
      </c>
      <c r="B92" s="10" t="str">
        <f>VLOOKUP(A92,'CENTRO DE COSTOS'!A:D,4,FALSE)</f>
        <v>DIEGO FERNANDO HENAO CARDONA</v>
      </c>
      <c r="C92" s="10" t="str">
        <f>VLOOKUP(A92,'CENTRO DE COSTOS'!A:D,2,FALSE)</f>
        <v>0004-0003</v>
      </c>
      <c r="D92" s="94">
        <v>52699</v>
      </c>
      <c r="E92" s="172" t="s">
        <v>14847</v>
      </c>
      <c r="F92" s="117">
        <v>90159879</v>
      </c>
      <c r="G92" s="99" t="s">
        <v>155</v>
      </c>
      <c r="H92" s="117" t="s">
        <v>156</v>
      </c>
      <c r="I92" s="117" t="s">
        <v>157</v>
      </c>
      <c r="J92" s="168" t="s">
        <v>14197</v>
      </c>
      <c r="K92" s="117" t="s">
        <v>14848</v>
      </c>
      <c r="L92" s="169" t="s">
        <v>160</v>
      </c>
      <c r="M92" s="172" t="s">
        <v>14849</v>
      </c>
      <c r="N92" s="118">
        <v>45909</v>
      </c>
      <c r="O92" s="118">
        <v>45911</v>
      </c>
      <c r="P92" s="168">
        <v>9999</v>
      </c>
      <c r="Q92" s="171" t="s">
        <v>14390</v>
      </c>
      <c r="R92" s="98" t="s">
        <v>163</v>
      </c>
      <c r="S92" s="168" t="s">
        <v>14850</v>
      </c>
      <c r="T92" s="95" t="s">
        <v>165</v>
      </c>
      <c r="U92" s="172" t="s">
        <v>14851</v>
      </c>
      <c r="V92" s="168" t="s">
        <v>32</v>
      </c>
      <c r="W92" s="173" t="s">
        <v>177</v>
      </c>
      <c r="X92" s="172" t="s">
        <v>2014</v>
      </c>
      <c r="Y92" s="94">
        <v>5989</v>
      </c>
      <c r="Z92" s="94">
        <v>1</v>
      </c>
      <c r="AA92" s="119">
        <f>IF(V92="TIPO I",'BASE LIQUIDACION REDEBAN 2025'!$B$2,IF(V92="TIPO II",'BASE LIQUIDACION REDEBAN 2025'!$B$3,IF(V92="TIPO III",'BASE LIQUIDACION REDEBAN 2025'!$B$4,IF(V92="TIPO IV",'BASE LIQUIDACION REDEBAN 2025'!$B$5,IF(W92="AEREO",'BASE LIQUIDACION REDEBAN 2025'!$B$6,'BASE LIQUIDACION REDEBAN 2025'!$B$5)))))</f>
        <v>504832.64687880001</v>
      </c>
      <c r="AB92" s="97">
        <f t="shared" si="1"/>
        <v>504832.64687880001</v>
      </c>
    </row>
    <row r="93" spans="1:28">
      <c r="A93" s="168" t="s">
        <v>90</v>
      </c>
      <c r="B93" s="10" t="str">
        <f>VLOOKUP(A93,'CENTRO DE COSTOS'!A:D,4,FALSE)</f>
        <v>JUAN SEBASTIÁN RÍOS CASTRILLÓN</v>
      </c>
      <c r="C93" s="10" t="str">
        <f>VLOOKUP(A93,'CENTRO DE COSTOS'!A:D,2,FALSE)</f>
        <v>0004-0005</v>
      </c>
      <c r="D93" s="94">
        <v>5001</v>
      </c>
      <c r="E93" s="172" t="s">
        <v>14852</v>
      </c>
      <c r="F93" s="117">
        <v>90167953</v>
      </c>
      <c r="G93" s="99" t="s">
        <v>155</v>
      </c>
      <c r="H93" s="117" t="s">
        <v>156</v>
      </c>
      <c r="I93" s="117" t="s">
        <v>249</v>
      </c>
      <c r="J93" s="168" t="s">
        <v>90</v>
      </c>
      <c r="K93" s="117" t="s">
        <v>14853</v>
      </c>
      <c r="L93" s="169" t="s">
        <v>160</v>
      </c>
      <c r="M93" s="172" t="s">
        <v>14854</v>
      </c>
      <c r="N93" s="118">
        <v>45909</v>
      </c>
      <c r="O93" s="118">
        <v>45912</v>
      </c>
      <c r="P93" s="168">
        <v>9999</v>
      </c>
      <c r="Q93" s="171" t="s">
        <v>14390</v>
      </c>
      <c r="R93" s="98" t="s">
        <v>163</v>
      </c>
      <c r="S93" s="168" t="s">
        <v>14855</v>
      </c>
      <c r="T93" s="95" t="s">
        <v>165</v>
      </c>
      <c r="U93" s="172" t="s">
        <v>14856</v>
      </c>
      <c r="V93" s="168" t="s">
        <v>25</v>
      </c>
      <c r="W93" s="173" t="s">
        <v>177</v>
      </c>
      <c r="X93" s="172" t="s">
        <v>578</v>
      </c>
      <c r="Y93" s="94">
        <v>400</v>
      </c>
      <c r="Z93" s="94">
        <v>1</v>
      </c>
      <c r="AA93" s="119">
        <f>IF(V93="TIPO I",'BASE LIQUIDACION REDEBAN 2025'!$B$2,IF(V93="TIPO II",'BASE LIQUIDACION REDEBAN 2025'!$B$3,IF(V93="TIPO III",'BASE LIQUIDACION REDEBAN 2025'!$B$4,IF(V93="TIPO IV",'BASE LIQUIDACION REDEBAN 2025'!$B$5,IF(W93="AEREO",'BASE LIQUIDACION REDEBAN 2025'!$B$6,'BASE LIQUIDACION REDEBAN 2025'!$B$5)))))</f>
        <v>75096.394270399993</v>
      </c>
      <c r="AB93" s="97">
        <f t="shared" si="1"/>
        <v>75096.394270399993</v>
      </c>
    </row>
    <row r="94" spans="1:28">
      <c r="A94" s="168" t="s">
        <v>72</v>
      </c>
      <c r="B94" s="10" t="str">
        <f>VLOOKUP(A94,'CENTRO DE COSTOS'!A:D,4,FALSE)</f>
        <v>MIGUEL JULIÁN HERNÁNDEZ GUARÍN</v>
      </c>
      <c r="C94" s="10" t="str">
        <f>VLOOKUP(A94,'CENTRO DE COSTOS'!A:D,2,FALSE)</f>
        <v>0004-0008</v>
      </c>
      <c r="D94" s="94">
        <v>68001</v>
      </c>
      <c r="E94" s="172" t="s">
        <v>14857</v>
      </c>
      <c r="F94" s="117">
        <v>90167367</v>
      </c>
      <c r="G94" s="99" t="s">
        <v>155</v>
      </c>
      <c r="H94" s="117" t="s">
        <v>156</v>
      </c>
      <c r="I94" s="117" t="s">
        <v>224</v>
      </c>
      <c r="J94" s="168" t="s">
        <v>72</v>
      </c>
      <c r="K94" s="117" t="s">
        <v>14858</v>
      </c>
      <c r="L94" s="169" t="s">
        <v>160</v>
      </c>
      <c r="M94" s="172" t="s">
        <v>14859</v>
      </c>
      <c r="N94" s="118">
        <v>45909</v>
      </c>
      <c r="O94" s="118">
        <v>45911</v>
      </c>
      <c r="P94" s="168">
        <v>9999</v>
      </c>
      <c r="Q94" s="171" t="s">
        <v>14390</v>
      </c>
      <c r="R94" s="98" t="s">
        <v>163</v>
      </c>
      <c r="S94" s="168" t="s">
        <v>14860</v>
      </c>
      <c r="T94" s="95" t="s">
        <v>165</v>
      </c>
      <c r="U94" s="172" t="s">
        <v>14861</v>
      </c>
      <c r="V94" s="168" t="s">
        <v>25</v>
      </c>
      <c r="W94" s="173" t="s">
        <v>177</v>
      </c>
      <c r="X94" s="172" t="s">
        <v>1400</v>
      </c>
      <c r="Y94" s="94">
        <v>9476</v>
      </c>
      <c r="Z94" s="94">
        <v>1</v>
      </c>
      <c r="AA94" s="119">
        <f>IF(V94="TIPO I",'BASE LIQUIDACION REDEBAN 2025'!$B$2,IF(V94="TIPO II",'BASE LIQUIDACION REDEBAN 2025'!$B$3,IF(V94="TIPO III",'BASE LIQUIDACION REDEBAN 2025'!$B$4,IF(V94="TIPO IV",'BASE LIQUIDACION REDEBAN 2025'!$B$5,IF(W94="AEREO",'BASE LIQUIDACION REDEBAN 2025'!$B$6,'BASE LIQUIDACION REDEBAN 2025'!$B$5)))))</f>
        <v>75096.394270399993</v>
      </c>
      <c r="AB94" s="97">
        <f t="shared" si="1"/>
        <v>75096.394270399993</v>
      </c>
    </row>
    <row r="95" spans="1:28">
      <c r="A95" s="168" t="s">
        <v>72</v>
      </c>
      <c r="B95" s="10" t="str">
        <f>VLOOKUP(A95,'CENTRO DE COSTOS'!A:D,4,FALSE)</f>
        <v>MIGUEL JULIÁN HERNÁNDEZ GUARÍN</v>
      </c>
      <c r="C95" s="10" t="str">
        <f>VLOOKUP(A95,'CENTRO DE COSTOS'!A:D,2,FALSE)</f>
        <v>0004-0008</v>
      </c>
      <c r="D95" s="94">
        <v>68001</v>
      </c>
      <c r="E95" s="172" t="s">
        <v>14862</v>
      </c>
      <c r="F95" s="117">
        <v>90166796</v>
      </c>
      <c r="G95" s="99" t="s">
        <v>155</v>
      </c>
      <c r="H95" s="117" t="s">
        <v>156</v>
      </c>
      <c r="I95" s="117" t="s">
        <v>224</v>
      </c>
      <c r="J95" s="168" t="s">
        <v>72</v>
      </c>
      <c r="K95" s="117" t="s">
        <v>14863</v>
      </c>
      <c r="L95" s="169" t="s">
        <v>160</v>
      </c>
      <c r="M95" s="172" t="s">
        <v>14864</v>
      </c>
      <c r="N95" s="118">
        <v>45909</v>
      </c>
      <c r="O95" s="118">
        <v>45911</v>
      </c>
      <c r="P95" s="168">
        <v>9999</v>
      </c>
      <c r="Q95" s="171" t="s">
        <v>14390</v>
      </c>
      <c r="R95" s="98" t="s">
        <v>163</v>
      </c>
      <c r="S95" s="168" t="s">
        <v>14865</v>
      </c>
      <c r="T95" s="95" t="s">
        <v>165</v>
      </c>
      <c r="U95" s="172" t="s">
        <v>14866</v>
      </c>
      <c r="V95" s="168" t="s">
        <v>25</v>
      </c>
      <c r="W95" s="173" t="s">
        <v>177</v>
      </c>
      <c r="X95" s="172" t="s">
        <v>480</v>
      </c>
      <c r="Y95" s="94">
        <v>9863</v>
      </c>
      <c r="Z95" s="94">
        <v>1</v>
      </c>
      <c r="AA95" s="119">
        <f>IF(V95="TIPO I",'BASE LIQUIDACION REDEBAN 2025'!$B$2,IF(V95="TIPO II",'BASE LIQUIDACION REDEBAN 2025'!$B$3,IF(V95="TIPO III",'BASE LIQUIDACION REDEBAN 2025'!$B$4,IF(V95="TIPO IV",'BASE LIQUIDACION REDEBAN 2025'!$B$5,IF(W95="AEREO",'BASE LIQUIDACION REDEBAN 2025'!$B$6,'BASE LIQUIDACION REDEBAN 2025'!$B$5)))))</f>
        <v>75096.394270399993</v>
      </c>
      <c r="AB95" s="97">
        <f t="shared" si="1"/>
        <v>75096.394270399993</v>
      </c>
    </row>
    <row r="96" spans="1:28">
      <c r="A96" s="168" t="s">
        <v>68</v>
      </c>
      <c r="B96" s="10" t="str">
        <f>VLOOKUP(A96,'CENTRO DE COSTOS'!A:D,4,FALSE)</f>
        <v>WILLIAM ASDRUBAL ROZO ROZO</v>
      </c>
      <c r="C96" s="10" t="str">
        <f>VLOOKUP(A96,'CENTRO DE COSTOS'!A:D,2,FALSE)</f>
        <v>0004-0004</v>
      </c>
      <c r="D96" s="94">
        <v>25899</v>
      </c>
      <c r="E96" s="172" t="s">
        <v>14867</v>
      </c>
      <c r="F96" s="117">
        <v>90159700</v>
      </c>
      <c r="G96" s="99" t="s">
        <v>155</v>
      </c>
      <c r="H96" s="117" t="s">
        <v>156</v>
      </c>
      <c r="I96" s="117" t="s">
        <v>417</v>
      </c>
      <c r="J96" s="168" t="s">
        <v>2927</v>
      </c>
      <c r="K96" s="117" t="s">
        <v>14868</v>
      </c>
      <c r="L96" s="169" t="s">
        <v>160</v>
      </c>
      <c r="M96" s="172" t="s">
        <v>14869</v>
      </c>
      <c r="N96" s="118">
        <v>45909</v>
      </c>
      <c r="O96" s="118">
        <v>45911</v>
      </c>
      <c r="P96" s="168">
        <v>9999</v>
      </c>
      <c r="Q96" s="171" t="s">
        <v>14390</v>
      </c>
      <c r="R96" s="98" t="s">
        <v>163</v>
      </c>
      <c r="S96" s="168" t="s">
        <v>14870</v>
      </c>
      <c r="T96" s="95" t="s">
        <v>165</v>
      </c>
      <c r="U96" s="172" t="s">
        <v>14871</v>
      </c>
      <c r="V96" s="168" t="s">
        <v>28</v>
      </c>
      <c r="W96" s="173" t="s">
        <v>177</v>
      </c>
      <c r="X96" s="172" t="s">
        <v>3358</v>
      </c>
      <c r="Y96" s="94">
        <v>2527</v>
      </c>
      <c r="Z96" s="94">
        <v>1</v>
      </c>
      <c r="AA96" s="119">
        <f>IF(V96="TIPO I",'BASE LIQUIDACION REDEBAN 2025'!$B$2,IF(V96="TIPO II",'BASE LIQUIDACION REDEBAN 2025'!$B$3,IF(V96="TIPO III",'BASE LIQUIDACION REDEBAN 2025'!$B$4,IF(V96="TIPO IV",'BASE LIQUIDACION REDEBAN 2025'!$B$5,IF(W96="AEREO",'BASE LIQUIDACION REDEBAN 2025'!$B$6,'BASE LIQUIDACION REDEBAN 2025'!$B$5)))))</f>
        <v>163813.69572160003</v>
      </c>
      <c r="AB96" s="97">
        <f t="shared" si="1"/>
        <v>163813.69572160003</v>
      </c>
    </row>
    <row r="97" spans="1:28">
      <c r="A97" s="168" t="s">
        <v>68</v>
      </c>
      <c r="B97" s="10" t="str">
        <f>VLOOKUP(A97,'CENTRO DE COSTOS'!A:D,4,FALSE)</f>
        <v>WILLIAM ASDRUBAL ROZO ROZO</v>
      </c>
      <c r="C97" s="10" t="str">
        <f>VLOOKUP(A97,'CENTRO DE COSTOS'!A:D,2,FALSE)</f>
        <v>0004-0004</v>
      </c>
      <c r="D97" s="94">
        <v>11001</v>
      </c>
      <c r="E97" s="172" t="s">
        <v>14872</v>
      </c>
      <c r="F97" s="117">
        <v>90150951</v>
      </c>
      <c r="G97" s="99" t="s">
        <v>155</v>
      </c>
      <c r="H97" s="117" t="s">
        <v>156</v>
      </c>
      <c r="I97" s="117" t="s">
        <v>417</v>
      </c>
      <c r="J97" s="168" t="s">
        <v>68</v>
      </c>
      <c r="K97" s="117" t="s">
        <v>14873</v>
      </c>
      <c r="L97" s="169" t="s">
        <v>160</v>
      </c>
      <c r="M97" s="172" t="s">
        <v>14874</v>
      </c>
      <c r="N97" s="118">
        <v>45909</v>
      </c>
      <c r="O97" s="118">
        <v>45911</v>
      </c>
      <c r="P97" s="168">
        <v>9999</v>
      </c>
      <c r="Q97" s="171" t="s">
        <v>14390</v>
      </c>
      <c r="R97" s="98" t="s">
        <v>163</v>
      </c>
      <c r="S97" s="168" t="s">
        <v>14875</v>
      </c>
      <c r="T97" s="95" t="s">
        <v>165</v>
      </c>
      <c r="U97" s="172" t="s">
        <v>14876</v>
      </c>
      <c r="V97" s="168" t="s">
        <v>25</v>
      </c>
      <c r="W97" s="173" t="s">
        <v>177</v>
      </c>
      <c r="X97" s="172" t="s">
        <v>551</v>
      </c>
      <c r="Y97" s="94">
        <v>5871</v>
      </c>
      <c r="Z97" s="94">
        <v>1</v>
      </c>
      <c r="AA97" s="119">
        <f>IF(V97="TIPO I",'BASE LIQUIDACION REDEBAN 2025'!$B$2,IF(V97="TIPO II",'BASE LIQUIDACION REDEBAN 2025'!$B$3,IF(V97="TIPO III",'BASE LIQUIDACION REDEBAN 2025'!$B$4,IF(V97="TIPO IV",'BASE LIQUIDACION REDEBAN 2025'!$B$5,IF(W97="AEREO",'BASE LIQUIDACION REDEBAN 2025'!$B$6,'BASE LIQUIDACION REDEBAN 2025'!$B$5)))))</f>
        <v>75096.394270399993</v>
      </c>
      <c r="AB97" s="97">
        <f t="shared" si="1"/>
        <v>75096.394270399993</v>
      </c>
    </row>
    <row r="98" spans="1:28">
      <c r="A98" s="168" t="s">
        <v>93</v>
      </c>
      <c r="B98" s="10" t="str">
        <f>VLOOKUP(A98,'CENTRO DE COSTOS'!A:D,4,FALSE)</f>
        <v>DIEGO FERNANDO HENAO CARDONA</v>
      </c>
      <c r="C98" s="10" t="str">
        <f>VLOOKUP(A98,'CENTRO DE COSTOS'!A:D,2,FALSE)</f>
        <v>0004-0003</v>
      </c>
      <c r="D98" s="94">
        <v>86320</v>
      </c>
      <c r="E98" s="172" t="s">
        <v>14877</v>
      </c>
      <c r="F98" s="117">
        <v>89547746</v>
      </c>
      <c r="G98" s="99" t="s">
        <v>155</v>
      </c>
      <c r="H98" s="117" t="s">
        <v>156</v>
      </c>
      <c r="I98" s="117" t="s">
        <v>239</v>
      </c>
      <c r="J98" s="168" t="s">
        <v>3987</v>
      </c>
      <c r="K98" s="117" t="s">
        <v>14878</v>
      </c>
      <c r="L98" s="169" t="s">
        <v>160</v>
      </c>
      <c r="M98" s="172" t="s">
        <v>14879</v>
      </c>
      <c r="N98" s="118">
        <v>45909</v>
      </c>
      <c r="O98" s="118">
        <v>45911</v>
      </c>
      <c r="P98" s="168">
        <v>9999</v>
      </c>
      <c r="Q98" s="171" t="s">
        <v>14390</v>
      </c>
      <c r="R98" s="98" t="s">
        <v>163</v>
      </c>
      <c r="S98" s="168" t="s">
        <v>14880</v>
      </c>
      <c r="T98" s="95" t="s">
        <v>165</v>
      </c>
      <c r="U98" s="172" t="s">
        <v>14881</v>
      </c>
      <c r="V98" s="168" t="s">
        <v>32</v>
      </c>
      <c r="W98" s="173" t="s">
        <v>177</v>
      </c>
      <c r="X98" s="172" t="s">
        <v>169</v>
      </c>
      <c r="Y98" s="94">
        <v>9779</v>
      </c>
      <c r="Z98" s="94">
        <v>1</v>
      </c>
      <c r="AA98" s="119">
        <f>IF(V98="TIPO I",'BASE LIQUIDACION REDEBAN 2025'!$B$2,IF(V98="TIPO II",'BASE LIQUIDACION REDEBAN 2025'!$B$3,IF(V98="TIPO III",'BASE LIQUIDACION REDEBAN 2025'!$B$4,IF(V98="TIPO IV",'BASE LIQUIDACION REDEBAN 2025'!$B$5,IF(W98="AEREO",'BASE LIQUIDACION REDEBAN 2025'!$B$6,'BASE LIQUIDACION REDEBAN 2025'!$B$5)))))</f>
        <v>504832.64687880001</v>
      </c>
      <c r="AB98" s="97">
        <f t="shared" si="1"/>
        <v>504832.64687880001</v>
      </c>
    </row>
    <row r="99" spans="1:28">
      <c r="A99" s="168" t="s">
        <v>93</v>
      </c>
      <c r="B99" s="10" t="str">
        <f>VLOOKUP(A99,'CENTRO DE COSTOS'!A:D,4,FALSE)</f>
        <v>DIEGO FERNANDO HENAO CARDONA</v>
      </c>
      <c r="C99" s="10" t="str">
        <f>VLOOKUP(A99,'CENTRO DE COSTOS'!A:D,2,FALSE)</f>
        <v>0004-0003</v>
      </c>
      <c r="D99" s="94">
        <v>86001</v>
      </c>
      <c r="E99" s="172" t="s">
        <v>14882</v>
      </c>
      <c r="F99" s="117">
        <v>89547745</v>
      </c>
      <c r="G99" s="99" t="s">
        <v>155</v>
      </c>
      <c r="H99" s="117" t="s">
        <v>156</v>
      </c>
      <c r="I99" s="117" t="s">
        <v>239</v>
      </c>
      <c r="J99" s="168" t="s">
        <v>1229</v>
      </c>
      <c r="K99" s="117" t="s">
        <v>14883</v>
      </c>
      <c r="L99" s="169" t="s">
        <v>160</v>
      </c>
      <c r="M99" s="172" t="s">
        <v>14884</v>
      </c>
      <c r="N99" s="118">
        <v>45909</v>
      </c>
      <c r="O99" s="118">
        <v>45911</v>
      </c>
      <c r="P99" s="168">
        <v>9999</v>
      </c>
      <c r="Q99" s="171" t="s">
        <v>14390</v>
      </c>
      <c r="R99" s="98" t="s">
        <v>163</v>
      </c>
      <c r="S99" s="168" t="s">
        <v>14885</v>
      </c>
      <c r="T99" s="95" t="s">
        <v>165</v>
      </c>
      <c r="U99" s="172" t="s">
        <v>14886</v>
      </c>
      <c r="V99" s="168" t="s">
        <v>32</v>
      </c>
      <c r="W99" s="173" t="s">
        <v>177</v>
      </c>
      <c r="X99" s="172" t="s">
        <v>169</v>
      </c>
      <c r="Y99" s="94">
        <v>6392</v>
      </c>
      <c r="Z99" s="94">
        <v>1</v>
      </c>
      <c r="AA99" s="119">
        <f>IF(V99="TIPO I",'BASE LIQUIDACION REDEBAN 2025'!$B$2,IF(V99="TIPO II",'BASE LIQUIDACION REDEBAN 2025'!$B$3,IF(V99="TIPO III",'BASE LIQUIDACION REDEBAN 2025'!$B$4,IF(V99="TIPO IV",'BASE LIQUIDACION REDEBAN 2025'!$B$5,IF(W99="AEREO",'BASE LIQUIDACION REDEBAN 2025'!$B$6,'BASE LIQUIDACION REDEBAN 2025'!$B$5)))))</f>
        <v>504832.64687880001</v>
      </c>
      <c r="AB99" s="97">
        <f t="shared" si="1"/>
        <v>504832.64687880001</v>
      </c>
    </row>
    <row r="100" spans="1:28">
      <c r="A100" s="168" t="s">
        <v>90</v>
      </c>
      <c r="B100" s="10" t="str">
        <f>VLOOKUP(A100,'CENTRO DE COSTOS'!A:D,4,FALSE)</f>
        <v>JUAN SEBASTIÁN RÍOS CASTRILLÓN</v>
      </c>
      <c r="C100" s="10" t="str">
        <f>VLOOKUP(A100,'CENTRO DE COSTOS'!A:D,2,FALSE)</f>
        <v>0004-0005</v>
      </c>
      <c r="D100" s="94">
        <v>27361</v>
      </c>
      <c r="E100" s="172" t="s">
        <v>14887</v>
      </c>
      <c r="F100" s="117">
        <v>90126055</v>
      </c>
      <c r="G100" s="99" t="s">
        <v>155</v>
      </c>
      <c r="H100" s="117" t="s">
        <v>156</v>
      </c>
      <c r="I100" s="117" t="s">
        <v>932</v>
      </c>
      <c r="J100" s="168" t="s">
        <v>2763</v>
      </c>
      <c r="K100" s="117" t="s">
        <v>14888</v>
      </c>
      <c r="L100" s="169" t="s">
        <v>160</v>
      </c>
      <c r="M100" s="172" t="s">
        <v>14889</v>
      </c>
      <c r="N100" s="118">
        <v>45910</v>
      </c>
      <c r="O100" s="118">
        <v>45917</v>
      </c>
      <c r="P100" s="168">
        <v>9999</v>
      </c>
      <c r="Q100" s="171" t="s">
        <v>14390</v>
      </c>
      <c r="R100" s="98" t="s">
        <v>163</v>
      </c>
      <c r="S100" s="168" t="s">
        <v>14890</v>
      </c>
      <c r="T100" s="95" t="s">
        <v>165</v>
      </c>
      <c r="U100" s="172" t="s">
        <v>14891</v>
      </c>
      <c r="V100" s="168" t="s">
        <v>167</v>
      </c>
      <c r="W100" s="173" t="s">
        <v>205</v>
      </c>
      <c r="X100" s="172" t="s">
        <v>1942</v>
      </c>
      <c r="Y100" s="94">
        <v>587</v>
      </c>
      <c r="Z100" s="94">
        <v>1</v>
      </c>
      <c r="AA100" s="119">
        <f>IF(V100="TIPO I",'BASE LIQUIDACION REDEBAN 2025'!$B$2,IF(V100="TIPO II",'BASE LIQUIDACION REDEBAN 2025'!$B$3,IF(V100="TIPO III",'BASE LIQUIDACION REDEBAN 2025'!$B$4,IF(V100="TIPO IV",'BASE LIQUIDACION REDEBAN 2025'!$B$5,IF(W100="AEREO",'BASE LIQUIDACION REDEBAN 2025'!$B$6,'BASE LIQUIDACION REDEBAN 2025'!$B$5)))))</f>
        <v>988462.96268840006</v>
      </c>
      <c r="AB100" s="97">
        <f t="shared" si="1"/>
        <v>988462.96268840006</v>
      </c>
    </row>
    <row r="101" spans="1:28">
      <c r="A101" s="168" t="s">
        <v>90</v>
      </c>
      <c r="B101" s="10" t="str">
        <f>VLOOKUP(A101,'CENTRO DE COSTOS'!A:D,4,FALSE)</f>
        <v>JUAN SEBASTIÁN RÍOS CASTRILLÓN</v>
      </c>
      <c r="C101" s="10" t="str">
        <f>VLOOKUP(A101,'CENTRO DE COSTOS'!A:D,2,FALSE)</f>
        <v>0004-0005</v>
      </c>
      <c r="D101" s="94">
        <v>27361</v>
      </c>
      <c r="E101" s="172" t="s">
        <v>14892</v>
      </c>
      <c r="F101" s="117">
        <v>90126056</v>
      </c>
      <c r="G101" s="99" t="s">
        <v>155</v>
      </c>
      <c r="H101" s="117" t="s">
        <v>156</v>
      </c>
      <c r="I101" s="117" t="s">
        <v>932</v>
      </c>
      <c r="J101" s="168" t="s">
        <v>2763</v>
      </c>
      <c r="K101" s="117" t="s">
        <v>14888</v>
      </c>
      <c r="L101" s="169" t="s">
        <v>160</v>
      </c>
      <c r="M101" s="172" t="s">
        <v>14893</v>
      </c>
      <c r="N101" s="118">
        <v>45910</v>
      </c>
      <c r="O101" s="118">
        <v>45917</v>
      </c>
      <c r="P101" s="168">
        <v>9999</v>
      </c>
      <c r="Q101" s="171" t="s">
        <v>14390</v>
      </c>
      <c r="R101" s="98" t="s">
        <v>163</v>
      </c>
      <c r="S101" s="168" t="s">
        <v>14890</v>
      </c>
      <c r="T101" s="95" t="s">
        <v>165</v>
      </c>
      <c r="U101" s="172" t="s">
        <v>14894</v>
      </c>
      <c r="V101" s="168" t="s">
        <v>167</v>
      </c>
      <c r="W101" s="173" t="s">
        <v>205</v>
      </c>
      <c r="X101" s="172" t="s">
        <v>1942</v>
      </c>
      <c r="Y101" s="94">
        <v>6675</v>
      </c>
      <c r="Z101" s="94">
        <v>1</v>
      </c>
      <c r="AA101" s="119">
        <f>IF(V101="TIPO I",'BASE LIQUIDACION REDEBAN 2025'!$B$2,IF(V101="TIPO II",'BASE LIQUIDACION REDEBAN 2025'!$B$3,IF(V101="TIPO III",'BASE LIQUIDACION REDEBAN 2025'!$B$4,IF(V101="TIPO IV",'BASE LIQUIDACION REDEBAN 2025'!$B$5,IF(W101="AEREO",'BASE LIQUIDACION REDEBAN 2025'!$B$6,'BASE LIQUIDACION REDEBAN 2025'!$B$5)))))</f>
        <v>988462.96268840006</v>
      </c>
      <c r="AB101" s="97">
        <f t="shared" si="1"/>
        <v>988462.96268840006</v>
      </c>
    </row>
    <row r="102" spans="1:28">
      <c r="A102" s="168" t="s">
        <v>90</v>
      </c>
      <c r="B102" s="10" t="str">
        <f>VLOOKUP(A102,'CENTRO DE COSTOS'!A:D,4,FALSE)</f>
        <v>JUAN SEBASTIÁN RÍOS CASTRILLÓN</v>
      </c>
      <c r="C102" s="10" t="str">
        <f>VLOOKUP(A102,'CENTRO DE COSTOS'!A:D,2,FALSE)</f>
        <v>0004-0005</v>
      </c>
      <c r="D102" s="94">
        <v>27361</v>
      </c>
      <c r="E102" s="172" t="s">
        <v>14895</v>
      </c>
      <c r="F102" s="117">
        <v>90126057</v>
      </c>
      <c r="G102" s="99" t="s">
        <v>155</v>
      </c>
      <c r="H102" s="117" t="s">
        <v>156</v>
      </c>
      <c r="I102" s="117" t="s">
        <v>932</v>
      </c>
      <c r="J102" s="168" t="s">
        <v>2763</v>
      </c>
      <c r="K102" s="117" t="s">
        <v>14888</v>
      </c>
      <c r="L102" s="169" t="s">
        <v>160</v>
      </c>
      <c r="M102" s="172" t="s">
        <v>14896</v>
      </c>
      <c r="N102" s="118">
        <v>45910</v>
      </c>
      <c r="O102" s="118">
        <v>45917</v>
      </c>
      <c r="P102" s="168">
        <v>9999</v>
      </c>
      <c r="Q102" s="171" t="s">
        <v>14390</v>
      </c>
      <c r="R102" s="98" t="s">
        <v>163</v>
      </c>
      <c r="S102" s="168" t="s">
        <v>14890</v>
      </c>
      <c r="T102" s="95" t="s">
        <v>165</v>
      </c>
      <c r="U102" s="172" t="s">
        <v>14897</v>
      </c>
      <c r="V102" s="168" t="s">
        <v>167</v>
      </c>
      <c r="W102" s="173" t="s">
        <v>205</v>
      </c>
      <c r="X102" s="172" t="s">
        <v>1942</v>
      </c>
      <c r="Y102" s="94">
        <v>7285</v>
      </c>
      <c r="Z102" s="94">
        <v>1</v>
      </c>
      <c r="AA102" s="119">
        <f>IF(V102="TIPO I",'BASE LIQUIDACION REDEBAN 2025'!$B$2,IF(V102="TIPO II",'BASE LIQUIDACION REDEBAN 2025'!$B$3,IF(V102="TIPO III",'BASE LIQUIDACION REDEBAN 2025'!$B$4,IF(V102="TIPO IV",'BASE LIQUIDACION REDEBAN 2025'!$B$5,IF(W102="AEREO",'BASE LIQUIDACION REDEBAN 2025'!$B$6,'BASE LIQUIDACION REDEBAN 2025'!$B$5)))))</f>
        <v>988462.96268840006</v>
      </c>
      <c r="AB102" s="97">
        <f t="shared" si="1"/>
        <v>988462.96268840006</v>
      </c>
    </row>
    <row r="103" spans="1:28">
      <c r="A103" s="168" t="s">
        <v>93</v>
      </c>
      <c r="B103" s="10" t="str">
        <f>VLOOKUP(A103,'CENTRO DE COSTOS'!A:D,4,FALSE)</f>
        <v>DIEGO FERNANDO HENAO CARDONA</v>
      </c>
      <c r="C103" s="10" t="str">
        <f>VLOOKUP(A103,'CENTRO DE COSTOS'!A:D,2,FALSE)</f>
        <v>0004-0003</v>
      </c>
      <c r="D103" s="94">
        <v>52001</v>
      </c>
      <c r="E103" s="172" t="s">
        <v>14898</v>
      </c>
      <c r="F103" s="117">
        <v>90157865</v>
      </c>
      <c r="G103" s="99" t="s">
        <v>155</v>
      </c>
      <c r="H103" s="117" t="s">
        <v>156</v>
      </c>
      <c r="I103" s="117" t="s">
        <v>157</v>
      </c>
      <c r="J103" s="168" t="s">
        <v>93</v>
      </c>
      <c r="K103" s="117" t="s">
        <v>14899</v>
      </c>
      <c r="L103" s="169" t="s">
        <v>160</v>
      </c>
      <c r="M103" s="172" t="s">
        <v>14900</v>
      </c>
      <c r="N103" s="118">
        <v>45910</v>
      </c>
      <c r="O103" s="118">
        <v>45915</v>
      </c>
      <c r="P103" s="168">
        <v>9999</v>
      </c>
      <c r="Q103" s="171" t="s">
        <v>14390</v>
      </c>
      <c r="R103" s="98" t="s">
        <v>163</v>
      </c>
      <c r="S103" s="168" t="s">
        <v>14901</v>
      </c>
      <c r="T103" s="95" t="s">
        <v>165</v>
      </c>
      <c r="U103" s="172" t="s">
        <v>14902</v>
      </c>
      <c r="V103" s="168" t="s">
        <v>25</v>
      </c>
      <c r="W103" s="173" t="s">
        <v>177</v>
      </c>
      <c r="X103" s="172" t="s">
        <v>247</v>
      </c>
      <c r="Y103" s="94">
        <v>21</v>
      </c>
      <c r="Z103" s="94">
        <v>1</v>
      </c>
      <c r="AA103" s="119">
        <f>IF(V103="TIPO I",'BASE LIQUIDACION REDEBAN 2025'!$B$2,IF(V103="TIPO II",'BASE LIQUIDACION REDEBAN 2025'!$B$3,IF(V103="TIPO III",'BASE LIQUIDACION REDEBAN 2025'!$B$4,IF(V103="TIPO IV",'BASE LIQUIDACION REDEBAN 2025'!$B$5,IF(W103="AEREO",'BASE LIQUIDACION REDEBAN 2025'!$B$6,'BASE LIQUIDACION REDEBAN 2025'!$B$5)))))</f>
        <v>75096.394270399993</v>
      </c>
      <c r="AB103" s="97">
        <f t="shared" si="1"/>
        <v>75096.394270399993</v>
      </c>
    </row>
    <row r="104" spans="1:28">
      <c r="A104" s="168" t="s">
        <v>81</v>
      </c>
      <c r="B104" s="10" t="str">
        <f>VLOOKUP(A104,'CENTRO DE COSTOS'!A:D,4,FALSE)</f>
        <v>MIGUEL JULIÁN HERNÁNDEZ GUARÍN</v>
      </c>
      <c r="C104" s="10" t="str">
        <f>VLOOKUP(A104,'CENTRO DE COSTOS'!A:D,2,FALSE)</f>
        <v>0004-0008</v>
      </c>
      <c r="D104" s="94">
        <v>54405</v>
      </c>
      <c r="E104" s="172" t="s">
        <v>14903</v>
      </c>
      <c r="F104" s="117">
        <v>90162381</v>
      </c>
      <c r="G104" s="99" t="s">
        <v>155</v>
      </c>
      <c r="H104" s="117" t="s">
        <v>156</v>
      </c>
      <c r="I104" s="117" t="s">
        <v>296</v>
      </c>
      <c r="J104" s="168" t="s">
        <v>1126</v>
      </c>
      <c r="K104" s="117" t="s">
        <v>14904</v>
      </c>
      <c r="L104" s="169" t="s">
        <v>160</v>
      </c>
      <c r="M104" s="172" t="s">
        <v>14905</v>
      </c>
      <c r="N104" s="118">
        <v>45910</v>
      </c>
      <c r="O104" s="118">
        <v>45912</v>
      </c>
      <c r="P104" s="168">
        <v>9999</v>
      </c>
      <c r="Q104" s="171" t="s">
        <v>14390</v>
      </c>
      <c r="R104" s="98" t="s">
        <v>163</v>
      </c>
      <c r="S104" s="168" t="s">
        <v>14906</v>
      </c>
      <c r="T104" s="95" t="s">
        <v>165</v>
      </c>
      <c r="U104" s="172" t="s">
        <v>14907</v>
      </c>
      <c r="V104" s="168" t="s">
        <v>25</v>
      </c>
      <c r="W104" s="173" t="s">
        <v>177</v>
      </c>
      <c r="X104" s="172" t="s">
        <v>326</v>
      </c>
      <c r="Y104" s="94">
        <v>2125</v>
      </c>
      <c r="Z104" s="94">
        <v>1</v>
      </c>
      <c r="AA104" s="119">
        <f>IF(V104="TIPO I",'BASE LIQUIDACION REDEBAN 2025'!$B$2,IF(V104="TIPO II",'BASE LIQUIDACION REDEBAN 2025'!$B$3,IF(V104="TIPO III",'BASE LIQUIDACION REDEBAN 2025'!$B$4,IF(V104="TIPO IV",'BASE LIQUIDACION REDEBAN 2025'!$B$5,IF(W104="AEREO",'BASE LIQUIDACION REDEBAN 2025'!$B$6,'BASE LIQUIDACION REDEBAN 2025'!$B$5)))))</f>
        <v>75096.394270399993</v>
      </c>
      <c r="AB104" s="97">
        <f t="shared" si="1"/>
        <v>75096.394270399993</v>
      </c>
    </row>
    <row r="105" spans="1:28">
      <c r="A105" s="168" t="s">
        <v>92</v>
      </c>
      <c r="B105" s="10" t="str">
        <f>VLOOKUP(A105,'CENTRO DE COSTOS'!A:D,4,FALSE)</f>
        <v>KEVIN ALEXIS CORZO BUSTOS</v>
      </c>
      <c r="C105" s="10" t="str">
        <f>VLOOKUP(A105,'CENTRO DE COSTOS'!A:D,2,FALSE)</f>
        <v>0004-0007</v>
      </c>
      <c r="D105" s="94">
        <v>41548</v>
      </c>
      <c r="E105" s="172" t="s">
        <v>14908</v>
      </c>
      <c r="F105" s="117">
        <v>90165595</v>
      </c>
      <c r="G105" s="99" t="s">
        <v>155</v>
      </c>
      <c r="H105" s="117" t="s">
        <v>156</v>
      </c>
      <c r="I105" s="117" t="s">
        <v>430</v>
      </c>
      <c r="J105" s="168" t="s">
        <v>14146</v>
      </c>
      <c r="K105" s="117" t="s">
        <v>14909</v>
      </c>
      <c r="L105" s="169" t="s">
        <v>160</v>
      </c>
      <c r="M105" s="172" t="s">
        <v>14910</v>
      </c>
      <c r="N105" s="118">
        <v>45910</v>
      </c>
      <c r="O105" s="118">
        <v>45912</v>
      </c>
      <c r="P105" s="168">
        <v>9999</v>
      </c>
      <c r="Q105" s="171" t="s">
        <v>14390</v>
      </c>
      <c r="R105" s="98" t="s">
        <v>163</v>
      </c>
      <c r="S105" s="168" t="s">
        <v>14911</v>
      </c>
      <c r="T105" s="95" t="s">
        <v>165</v>
      </c>
      <c r="U105" s="172" t="s">
        <v>14912</v>
      </c>
      <c r="V105" s="168" t="s">
        <v>30</v>
      </c>
      <c r="W105" s="173" t="s">
        <v>177</v>
      </c>
      <c r="X105" s="172" t="s">
        <v>436</v>
      </c>
      <c r="Y105" s="94">
        <v>3889</v>
      </c>
      <c r="Z105" s="94">
        <v>1</v>
      </c>
      <c r="AA105" s="119">
        <f>IF(V105="TIPO I",'BASE LIQUIDACION REDEBAN 2025'!$B$2,IF(V105="TIPO II",'BASE LIQUIDACION REDEBAN 2025'!$B$3,IF(V105="TIPO III",'BASE LIQUIDACION REDEBAN 2025'!$B$4,IF(V105="TIPO IV",'BASE LIQUIDACION REDEBAN 2025'!$B$5,IF(W105="AEREO",'BASE LIQUIDACION REDEBAN 2025'!$B$6,'BASE LIQUIDACION REDEBAN 2025'!$B$5)))))</f>
        <v>275728.78077800001</v>
      </c>
      <c r="AB105" s="97">
        <f t="shared" si="1"/>
        <v>275728.78077800001</v>
      </c>
    </row>
    <row r="106" spans="1:28">
      <c r="A106" s="168" t="s">
        <v>68</v>
      </c>
      <c r="B106" s="10" t="str">
        <f>VLOOKUP(A106,'CENTRO DE COSTOS'!A:D,4,FALSE)</f>
        <v>WILLIAM ASDRUBAL ROZO ROZO</v>
      </c>
      <c r="C106" s="10" t="str">
        <f>VLOOKUP(A106,'CENTRO DE COSTOS'!A:D,2,FALSE)</f>
        <v>0004-0004</v>
      </c>
      <c r="D106" s="94">
        <v>11001</v>
      </c>
      <c r="E106" s="172" t="s">
        <v>14913</v>
      </c>
      <c r="F106" s="117">
        <v>90163949</v>
      </c>
      <c r="G106" s="99" t="s">
        <v>155</v>
      </c>
      <c r="H106" s="117" t="s">
        <v>156</v>
      </c>
      <c r="I106" s="117" t="s">
        <v>417</v>
      </c>
      <c r="J106" s="168" t="s">
        <v>68</v>
      </c>
      <c r="K106" s="117" t="s">
        <v>14914</v>
      </c>
      <c r="L106" s="169" t="s">
        <v>160</v>
      </c>
      <c r="M106" s="172" t="s">
        <v>14915</v>
      </c>
      <c r="N106" s="118">
        <v>45910</v>
      </c>
      <c r="O106" s="118">
        <v>45912</v>
      </c>
      <c r="P106" s="168">
        <v>9999</v>
      </c>
      <c r="Q106" s="171" t="s">
        <v>14390</v>
      </c>
      <c r="R106" s="98" t="s">
        <v>163</v>
      </c>
      <c r="S106" s="168" t="s">
        <v>14916</v>
      </c>
      <c r="T106" s="95" t="s">
        <v>165</v>
      </c>
      <c r="U106" s="172" t="s">
        <v>14917</v>
      </c>
      <c r="V106" s="168" t="s">
        <v>25</v>
      </c>
      <c r="W106" s="173" t="s">
        <v>177</v>
      </c>
      <c r="X106" s="172" t="s">
        <v>561</v>
      </c>
      <c r="Y106" s="94">
        <v>37</v>
      </c>
      <c r="Z106" s="94">
        <v>1</v>
      </c>
      <c r="AA106" s="119">
        <f>IF(V106="TIPO I",'BASE LIQUIDACION REDEBAN 2025'!$B$2,IF(V106="TIPO II",'BASE LIQUIDACION REDEBAN 2025'!$B$3,IF(V106="TIPO III",'BASE LIQUIDACION REDEBAN 2025'!$B$4,IF(V106="TIPO IV",'BASE LIQUIDACION REDEBAN 2025'!$B$5,IF(W106="AEREO",'BASE LIQUIDACION REDEBAN 2025'!$B$6,'BASE LIQUIDACION REDEBAN 2025'!$B$5)))))</f>
        <v>75096.394270399993</v>
      </c>
      <c r="AB106" s="97">
        <f t="shared" si="1"/>
        <v>75096.394270399993</v>
      </c>
    </row>
    <row r="107" spans="1:28">
      <c r="A107" s="168" t="s">
        <v>60</v>
      </c>
      <c r="B107" s="10" t="str">
        <f>VLOOKUP(A107,'CENTRO DE COSTOS'!A:D,4,FALSE)</f>
        <v>JUAN SEBASTIÁN RÍOS CASTRILLÓN</v>
      </c>
      <c r="C107" s="10" t="str">
        <f>VLOOKUP(A107,'CENTRO DE COSTOS'!A:D,2,FALSE)</f>
        <v>0004-0005</v>
      </c>
      <c r="D107" s="94">
        <v>27077</v>
      </c>
      <c r="E107" s="172" t="s">
        <v>14918</v>
      </c>
      <c r="F107" s="117">
        <v>90128348</v>
      </c>
      <c r="G107" s="99" t="s">
        <v>155</v>
      </c>
      <c r="H107" s="117" t="s">
        <v>156</v>
      </c>
      <c r="I107" s="117" t="s">
        <v>932</v>
      </c>
      <c r="J107" s="168" t="s">
        <v>3140</v>
      </c>
      <c r="K107" s="117" t="s">
        <v>14919</v>
      </c>
      <c r="L107" s="169" t="s">
        <v>160</v>
      </c>
      <c r="M107" s="172" t="s">
        <v>14920</v>
      </c>
      <c r="N107" s="118">
        <v>45910</v>
      </c>
      <c r="O107" s="118">
        <v>45919</v>
      </c>
      <c r="P107" s="168">
        <v>9999</v>
      </c>
      <c r="Q107" s="171" t="s">
        <v>14390</v>
      </c>
      <c r="R107" s="98" t="s">
        <v>14636</v>
      </c>
      <c r="S107" s="168" t="s">
        <v>14921</v>
      </c>
      <c r="T107" s="95" t="s">
        <v>165</v>
      </c>
      <c r="U107" s="172" t="s">
        <v>14922</v>
      </c>
      <c r="V107" s="168" t="s">
        <v>167</v>
      </c>
      <c r="W107" s="173" t="s">
        <v>205</v>
      </c>
      <c r="X107" s="172" t="s">
        <v>1942</v>
      </c>
      <c r="Y107" s="94">
        <v>8010</v>
      </c>
      <c r="Z107" s="94">
        <v>1</v>
      </c>
      <c r="AA107" s="119">
        <f>IF(V107="TIPO I",'BASE LIQUIDACION REDEBAN 2025'!$B$2,IF(V107="TIPO II",'BASE LIQUIDACION REDEBAN 2025'!$B$3,IF(V107="TIPO III",'BASE LIQUIDACION REDEBAN 2025'!$B$4,IF(V107="TIPO IV",'BASE LIQUIDACION REDEBAN 2025'!$B$5,IF(W107="AEREO",'BASE LIQUIDACION REDEBAN 2025'!$B$6,'BASE LIQUIDACION REDEBAN 2025'!$B$5)))))</f>
        <v>988462.96268840006</v>
      </c>
      <c r="AB107" s="97">
        <f t="shared" si="1"/>
        <v>988462.96268840006</v>
      </c>
    </row>
    <row r="108" spans="1:28">
      <c r="A108" s="168" t="s">
        <v>68</v>
      </c>
      <c r="B108" s="10" t="str">
        <f>VLOOKUP(A108,'CENTRO DE COSTOS'!A:D,4,FALSE)</f>
        <v>WILLIAM ASDRUBAL ROZO ROZO</v>
      </c>
      <c r="C108" s="10" t="str">
        <f>VLOOKUP(A108,'CENTRO DE COSTOS'!A:D,2,FALSE)</f>
        <v>0004-0004</v>
      </c>
      <c r="D108" s="94">
        <v>11001</v>
      </c>
      <c r="E108" s="172" t="s">
        <v>14923</v>
      </c>
      <c r="F108" s="117">
        <v>89473181</v>
      </c>
      <c r="G108" s="99" t="s">
        <v>155</v>
      </c>
      <c r="H108" s="117" t="s">
        <v>156</v>
      </c>
      <c r="I108" s="117" t="s">
        <v>417</v>
      </c>
      <c r="J108" s="168" t="s">
        <v>68</v>
      </c>
      <c r="K108" s="117" t="s">
        <v>14924</v>
      </c>
      <c r="L108" s="169" t="s">
        <v>160</v>
      </c>
      <c r="M108" s="172" t="s">
        <v>14925</v>
      </c>
      <c r="N108" s="118">
        <v>45910</v>
      </c>
      <c r="O108" s="118">
        <v>45912</v>
      </c>
      <c r="P108" s="168">
        <v>9999</v>
      </c>
      <c r="Q108" s="171" t="s">
        <v>14390</v>
      </c>
      <c r="R108" s="98" t="s">
        <v>163</v>
      </c>
      <c r="S108" s="168" t="s">
        <v>14926</v>
      </c>
      <c r="T108" s="95" t="s">
        <v>165</v>
      </c>
      <c r="U108" s="172" t="s">
        <v>14927</v>
      </c>
      <c r="V108" s="168" t="s">
        <v>25</v>
      </c>
      <c r="W108" s="173" t="s">
        <v>177</v>
      </c>
      <c r="X108" s="172" t="s">
        <v>561</v>
      </c>
      <c r="Y108" s="94">
        <v>7983</v>
      </c>
      <c r="Z108" s="94">
        <v>1</v>
      </c>
      <c r="AA108" s="119">
        <f>IF(V108="TIPO I",'BASE LIQUIDACION REDEBAN 2025'!$B$2,IF(V108="TIPO II",'BASE LIQUIDACION REDEBAN 2025'!$B$3,IF(V108="TIPO III",'BASE LIQUIDACION REDEBAN 2025'!$B$4,IF(V108="TIPO IV",'BASE LIQUIDACION REDEBAN 2025'!$B$5,IF(W108="AEREO",'BASE LIQUIDACION REDEBAN 2025'!$B$6,'BASE LIQUIDACION REDEBAN 2025'!$B$5)))))</f>
        <v>75096.394270399993</v>
      </c>
      <c r="AB108" s="97">
        <f t="shared" si="1"/>
        <v>75096.394270399993</v>
      </c>
    </row>
    <row r="109" spans="1:28">
      <c r="A109" s="168" t="s">
        <v>90</v>
      </c>
      <c r="B109" s="10" t="str">
        <f>VLOOKUP(A109,'CENTRO DE COSTOS'!A:D,4,FALSE)</f>
        <v>JUAN SEBASTIÁN RÍOS CASTRILLÓN</v>
      </c>
      <c r="C109" s="10" t="str">
        <f>VLOOKUP(A109,'CENTRO DE COSTOS'!A:D,2,FALSE)</f>
        <v>0004-0005</v>
      </c>
      <c r="D109" s="94">
        <v>5001</v>
      </c>
      <c r="E109" s="172" t="s">
        <v>14928</v>
      </c>
      <c r="F109" s="117">
        <v>90157907</v>
      </c>
      <c r="G109" s="99" t="s">
        <v>155</v>
      </c>
      <c r="H109" s="117" t="s">
        <v>156</v>
      </c>
      <c r="I109" s="117" t="s">
        <v>249</v>
      </c>
      <c r="J109" s="168" t="s">
        <v>90</v>
      </c>
      <c r="K109" s="117" t="s">
        <v>14929</v>
      </c>
      <c r="L109" s="169" t="s">
        <v>160</v>
      </c>
      <c r="M109" s="172" t="s">
        <v>14930</v>
      </c>
      <c r="N109" s="118">
        <v>45910</v>
      </c>
      <c r="O109" s="118">
        <v>45912</v>
      </c>
      <c r="P109" s="168">
        <v>9999</v>
      </c>
      <c r="Q109" s="171" t="s">
        <v>14390</v>
      </c>
      <c r="R109" s="98" t="s">
        <v>163</v>
      </c>
      <c r="S109" s="168" t="s">
        <v>14931</v>
      </c>
      <c r="T109" s="95" t="s">
        <v>165</v>
      </c>
      <c r="U109" s="172" t="s">
        <v>14932</v>
      </c>
      <c r="V109" s="168" t="s">
        <v>25</v>
      </c>
      <c r="W109" s="173" t="s">
        <v>177</v>
      </c>
      <c r="X109" s="172" t="s">
        <v>267</v>
      </c>
      <c r="Y109" s="94">
        <v>8597</v>
      </c>
      <c r="Z109" s="94">
        <v>1</v>
      </c>
      <c r="AA109" s="119">
        <f>IF(V109="TIPO I",'BASE LIQUIDACION REDEBAN 2025'!$B$2,IF(V109="TIPO II",'BASE LIQUIDACION REDEBAN 2025'!$B$3,IF(V109="TIPO III",'BASE LIQUIDACION REDEBAN 2025'!$B$4,IF(V109="TIPO IV",'BASE LIQUIDACION REDEBAN 2025'!$B$5,IF(W109="AEREO",'BASE LIQUIDACION REDEBAN 2025'!$B$6,'BASE LIQUIDACION REDEBAN 2025'!$B$5)))))</f>
        <v>75096.394270399993</v>
      </c>
      <c r="AB109" s="97">
        <f t="shared" si="1"/>
        <v>75096.394270399993</v>
      </c>
    </row>
    <row r="110" spans="1:28">
      <c r="A110" s="168" t="s">
        <v>76</v>
      </c>
      <c r="B110" s="10" t="str">
        <f>VLOOKUP(A110,'CENTRO DE COSTOS'!A:D,4,FALSE)</f>
        <v>DIEGO FERNANDO HENAO CARDONA</v>
      </c>
      <c r="C110" s="10" t="str">
        <f>VLOOKUP(A110,'CENTRO DE COSTOS'!A:D,2,FALSE)</f>
        <v>0004-0003</v>
      </c>
      <c r="D110" s="94">
        <v>76001</v>
      </c>
      <c r="E110" s="172" t="s">
        <v>14933</v>
      </c>
      <c r="F110" s="117">
        <v>90174164</v>
      </c>
      <c r="G110" s="99" t="s">
        <v>155</v>
      </c>
      <c r="H110" s="117" t="s">
        <v>156</v>
      </c>
      <c r="I110" s="117" t="s">
        <v>232</v>
      </c>
      <c r="J110" s="168" t="s">
        <v>76</v>
      </c>
      <c r="K110" s="117" t="s">
        <v>14934</v>
      </c>
      <c r="L110" s="169" t="s">
        <v>160</v>
      </c>
      <c r="M110" s="172" t="s">
        <v>14935</v>
      </c>
      <c r="N110" s="118">
        <v>45910</v>
      </c>
      <c r="O110" s="118">
        <v>45912</v>
      </c>
      <c r="P110" s="168">
        <v>9999</v>
      </c>
      <c r="Q110" s="171" t="s">
        <v>14390</v>
      </c>
      <c r="R110" s="98" t="s">
        <v>163</v>
      </c>
      <c r="S110" s="168" t="s">
        <v>14936</v>
      </c>
      <c r="T110" s="95" t="s">
        <v>165</v>
      </c>
      <c r="U110" s="172" t="s">
        <v>14937</v>
      </c>
      <c r="V110" s="168" t="s">
        <v>25</v>
      </c>
      <c r="W110" s="173" t="s">
        <v>177</v>
      </c>
      <c r="X110" s="172" t="s">
        <v>346</v>
      </c>
      <c r="Y110" s="94">
        <v>9675</v>
      </c>
      <c r="Z110" s="94">
        <v>1</v>
      </c>
      <c r="AA110" s="119">
        <f>IF(V110="TIPO I",'BASE LIQUIDACION REDEBAN 2025'!$B$2,IF(V110="TIPO II",'BASE LIQUIDACION REDEBAN 2025'!$B$3,IF(V110="TIPO III",'BASE LIQUIDACION REDEBAN 2025'!$B$4,IF(V110="TIPO IV",'BASE LIQUIDACION REDEBAN 2025'!$B$5,IF(W110="AEREO",'BASE LIQUIDACION REDEBAN 2025'!$B$6,'BASE LIQUIDACION REDEBAN 2025'!$B$5)))))</f>
        <v>75096.394270399993</v>
      </c>
      <c r="AB110" s="97">
        <f t="shared" si="1"/>
        <v>75096.394270399993</v>
      </c>
    </row>
    <row r="111" spans="1:28">
      <c r="A111" s="168" t="s">
        <v>68</v>
      </c>
      <c r="B111" s="10" t="str">
        <f>VLOOKUP(A111,'CENTRO DE COSTOS'!A:D,4,FALSE)</f>
        <v>WILLIAM ASDRUBAL ROZO ROZO</v>
      </c>
      <c r="C111" s="10" t="str">
        <f>VLOOKUP(A111,'CENTRO DE COSTOS'!A:D,2,FALSE)</f>
        <v>0004-0004</v>
      </c>
      <c r="D111" s="94">
        <v>11001</v>
      </c>
      <c r="E111" s="172" t="s">
        <v>14938</v>
      </c>
      <c r="F111" s="117">
        <v>90114178</v>
      </c>
      <c r="G111" s="99" t="s">
        <v>155</v>
      </c>
      <c r="H111" s="117" t="s">
        <v>156</v>
      </c>
      <c r="I111" s="117" t="s">
        <v>417</v>
      </c>
      <c r="J111" s="168" t="s">
        <v>68</v>
      </c>
      <c r="K111" s="117" t="s">
        <v>14939</v>
      </c>
      <c r="L111" s="169" t="s">
        <v>160</v>
      </c>
      <c r="M111" s="172" t="s">
        <v>14940</v>
      </c>
      <c r="N111" s="118">
        <v>45911</v>
      </c>
      <c r="O111" s="118">
        <v>45915</v>
      </c>
      <c r="P111" s="168">
        <v>9999</v>
      </c>
      <c r="Q111" s="171" t="s">
        <v>14390</v>
      </c>
      <c r="R111" s="98" t="s">
        <v>163</v>
      </c>
      <c r="S111" s="168" t="s">
        <v>14941</v>
      </c>
      <c r="T111" s="95" t="s">
        <v>165</v>
      </c>
      <c r="U111" s="172" t="s">
        <v>14942</v>
      </c>
      <c r="V111" s="168" t="s">
        <v>25</v>
      </c>
      <c r="W111" s="173" t="s">
        <v>177</v>
      </c>
      <c r="X111" s="172" t="s">
        <v>546</v>
      </c>
      <c r="Y111" s="94">
        <v>781</v>
      </c>
      <c r="Z111" s="94">
        <v>1</v>
      </c>
      <c r="AA111" s="119">
        <f>IF(V111="TIPO I",'BASE LIQUIDACION REDEBAN 2025'!$B$2,IF(V111="TIPO II",'BASE LIQUIDACION REDEBAN 2025'!$B$3,IF(V111="TIPO III",'BASE LIQUIDACION REDEBAN 2025'!$B$4,IF(V111="TIPO IV",'BASE LIQUIDACION REDEBAN 2025'!$B$5,IF(W111="AEREO",'BASE LIQUIDACION REDEBAN 2025'!$B$6,'BASE LIQUIDACION REDEBAN 2025'!$B$5)))))</f>
        <v>75096.394270399993</v>
      </c>
      <c r="AB111" s="97">
        <f t="shared" si="1"/>
        <v>75096.394270399993</v>
      </c>
    </row>
    <row r="112" spans="1:28">
      <c r="A112" s="168" t="s">
        <v>98</v>
      </c>
      <c r="B112" s="10" t="str">
        <f>VLOOKUP(A112,'CENTRO DE COSTOS'!A:D,4,FALSE)</f>
        <v>MIGUEL JULIÁN HERNÁNDEZ GUARÍN</v>
      </c>
      <c r="C112" s="10" t="str">
        <f>VLOOKUP(A112,'CENTRO DE COSTOS'!A:D,2,FALSE)</f>
        <v>0004-0008</v>
      </c>
      <c r="D112" s="94">
        <v>15816</v>
      </c>
      <c r="E112" s="172" t="s">
        <v>14943</v>
      </c>
      <c r="F112" s="117">
        <v>90162673</v>
      </c>
      <c r="G112" s="99" t="s">
        <v>155</v>
      </c>
      <c r="H112" s="117" t="s">
        <v>156</v>
      </c>
      <c r="I112" s="117" t="s">
        <v>406</v>
      </c>
      <c r="J112" s="168" t="s">
        <v>14944</v>
      </c>
      <c r="K112" s="117" t="s">
        <v>14945</v>
      </c>
      <c r="L112" s="169" t="s">
        <v>160</v>
      </c>
      <c r="M112" s="172" t="s">
        <v>14946</v>
      </c>
      <c r="N112" s="118">
        <v>45911</v>
      </c>
      <c r="O112" s="118">
        <v>45915</v>
      </c>
      <c r="P112" s="168">
        <v>9999</v>
      </c>
      <c r="Q112" s="171" t="s">
        <v>14390</v>
      </c>
      <c r="R112" s="98" t="s">
        <v>163</v>
      </c>
      <c r="S112" s="168" t="s">
        <v>14947</v>
      </c>
      <c r="T112" s="95" t="s">
        <v>165</v>
      </c>
      <c r="U112" s="172" t="s">
        <v>14948</v>
      </c>
      <c r="V112" s="168" t="s">
        <v>28</v>
      </c>
      <c r="W112" s="173" t="s">
        <v>177</v>
      </c>
      <c r="X112" s="172" t="s">
        <v>2885</v>
      </c>
      <c r="Y112" s="94">
        <v>588</v>
      </c>
      <c r="Z112" s="94">
        <v>1</v>
      </c>
      <c r="AA112" s="119">
        <f>IF(V112="TIPO I",'BASE LIQUIDACION REDEBAN 2025'!$B$2,IF(V112="TIPO II",'BASE LIQUIDACION REDEBAN 2025'!$B$3,IF(V112="TIPO III",'BASE LIQUIDACION REDEBAN 2025'!$B$4,IF(V112="TIPO IV",'BASE LIQUIDACION REDEBAN 2025'!$B$5,IF(W112="AEREO",'BASE LIQUIDACION REDEBAN 2025'!$B$6,'BASE LIQUIDACION REDEBAN 2025'!$B$5)))))</f>
        <v>163813.69572160003</v>
      </c>
      <c r="AB112" s="97">
        <f t="shared" si="1"/>
        <v>163813.69572160003</v>
      </c>
    </row>
    <row r="113" spans="1:28">
      <c r="A113" s="168" t="s">
        <v>68</v>
      </c>
      <c r="B113" s="10" t="str">
        <f>VLOOKUP(A113,'CENTRO DE COSTOS'!A:D,4,FALSE)</f>
        <v>WILLIAM ASDRUBAL ROZO ROZO</v>
      </c>
      <c r="C113" s="10" t="str">
        <f>VLOOKUP(A113,'CENTRO DE COSTOS'!A:D,2,FALSE)</f>
        <v>0004-0004</v>
      </c>
      <c r="D113" s="94">
        <v>11001</v>
      </c>
      <c r="E113" s="172" t="s">
        <v>14949</v>
      </c>
      <c r="F113" s="117">
        <v>90152658</v>
      </c>
      <c r="G113" s="99" t="s">
        <v>155</v>
      </c>
      <c r="H113" s="117" t="s">
        <v>156</v>
      </c>
      <c r="I113" s="117" t="s">
        <v>417</v>
      </c>
      <c r="J113" s="168" t="s">
        <v>68</v>
      </c>
      <c r="K113" s="117" t="s">
        <v>14950</v>
      </c>
      <c r="L113" s="169" t="s">
        <v>160</v>
      </c>
      <c r="M113" s="172" t="s">
        <v>14951</v>
      </c>
      <c r="N113" s="118">
        <v>45911</v>
      </c>
      <c r="O113" s="118">
        <v>45917</v>
      </c>
      <c r="P113" s="168">
        <v>9999</v>
      </c>
      <c r="Q113" s="171" t="s">
        <v>14390</v>
      </c>
      <c r="R113" s="98" t="s">
        <v>163</v>
      </c>
      <c r="S113" s="168" t="s">
        <v>14952</v>
      </c>
      <c r="T113" s="95" t="s">
        <v>165</v>
      </c>
      <c r="U113" s="172" t="s">
        <v>14953</v>
      </c>
      <c r="V113" s="168" t="s">
        <v>25</v>
      </c>
      <c r="W113" s="173" t="s">
        <v>177</v>
      </c>
      <c r="X113" s="172" t="s">
        <v>546</v>
      </c>
      <c r="Y113" s="94">
        <v>6695</v>
      </c>
      <c r="Z113" s="94">
        <v>2</v>
      </c>
      <c r="AA113" s="119">
        <f>IF(V113="TIPO I",'BASE LIQUIDACION REDEBAN 2025'!$B$2,IF(V113="TIPO II",'BASE LIQUIDACION REDEBAN 2025'!$B$3,IF(V113="TIPO III",'BASE LIQUIDACION REDEBAN 2025'!$B$4,IF(V113="TIPO IV",'BASE LIQUIDACION REDEBAN 2025'!$B$5,IF(W113="AEREO",'BASE LIQUIDACION REDEBAN 2025'!$B$6,'BASE LIQUIDACION REDEBAN 2025'!$B$5)))))</f>
        <v>75096.394270399993</v>
      </c>
      <c r="AB113" s="97">
        <f t="shared" si="1"/>
        <v>150192.78854079999</v>
      </c>
    </row>
    <row r="114" spans="1:28">
      <c r="A114" s="168" t="s">
        <v>90</v>
      </c>
      <c r="B114" s="10" t="str">
        <f>VLOOKUP(A114,'CENTRO DE COSTOS'!A:D,4,FALSE)</f>
        <v>JUAN SEBASTIÁN RÍOS CASTRILLÓN</v>
      </c>
      <c r="C114" s="10" t="str">
        <f>VLOOKUP(A114,'CENTRO DE COSTOS'!A:D,2,FALSE)</f>
        <v>0004-0005</v>
      </c>
      <c r="D114" s="94">
        <v>5376</v>
      </c>
      <c r="E114" s="172" t="s">
        <v>14954</v>
      </c>
      <c r="F114" s="117">
        <v>90166669</v>
      </c>
      <c r="G114" s="99" t="s">
        <v>155</v>
      </c>
      <c r="H114" s="117" t="s">
        <v>156</v>
      </c>
      <c r="I114" s="117" t="s">
        <v>249</v>
      </c>
      <c r="J114" s="168" t="s">
        <v>1021</v>
      </c>
      <c r="K114" s="117" t="s">
        <v>14955</v>
      </c>
      <c r="L114" s="169" t="s">
        <v>160</v>
      </c>
      <c r="M114" s="172" t="s">
        <v>14956</v>
      </c>
      <c r="N114" s="118">
        <v>45911</v>
      </c>
      <c r="O114" s="118">
        <v>45916</v>
      </c>
      <c r="P114" s="168">
        <v>9999</v>
      </c>
      <c r="Q114" s="171" t="s">
        <v>14390</v>
      </c>
      <c r="R114" s="98" t="s">
        <v>163</v>
      </c>
      <c r="S114" s="168" t="s">
        <v>14957</v>
      </c>
      <c r="T114" s="95" t="s">
        <v>165</v>
      </c>
      <c r="U114" s="172" t="s">
        <v>14958</v>
      </c>
      <c r="V114" s="168" t="s">
        <v>28</v>
      </c>
      <c r="W114" s="173" t="s">
        <v>177</v>
      </c>
      <c r="X114" s="172" t="s">
        <v>400</v>
      </c>
      <c r="Y114" s="94">
        <v>6770</v>
      </c>
      <c r="Z114" s="94">
        <v>1</v>
      </c>
      <c r="AA114" s="119">
        <f>IF(V114="TIPO I",'BASE LIQUIDACION REDEBAN 2025'!$B$2,IF(V114="TIPO II",'BASE LIQUIDACION REDEBAN 2025'!$B$3,IF(V114="TIPO III",'BASE LIQUIDACION REDEBAN 2025'!$B$4,IF(V114="TIPO IV",'BASE LIQUIDACION REDEBAN 2025'!$B$5,IF(W114="AEREO",'BASE LIQUIDACION REDEBAN 2025'!$B$6,'BASE LIQUIDACION REDEBAN 2025'!$B$5)))))</f>
        <v>163813.69572160003</v>
      </c>
      <c r="AB114" s="97">
        <f t="shared" si="1"/>
        <v>163813.69572160003</v>
      </c>
    </row>
    <row r="115" spans="1:28">
      <c r="A115" s="168" t="s">
        <v>101</v>
      </c>
      <c r="B115" s="10" t="str">
        <f>VLOOKUP(A115,'CENTRO DE COSTOS'!A:D,4,FALSE)</f>
        <v>KEVIN ALEXIS CORZO BUSTOS</v>
      </c>
      <c r="C115" s="10" t="str">
        <f>VLOOKUP(A115,'CENTRO DE COSTOS'!A:D,2,FALSE)</f>
        <v>0004-0007</v>
      </c>
      <c r="D115" s="94">
        <v>85001</v>
      </c>
      <c r="E115" s="172" t="s">
        <v>14959</v>
      </c>
      <c r="F115" s="117">
        <v>90159820</v>
      </c>
      <c r="G115" s="99" t="s">
        <v>155</v>
      </c>
      <c r="H115" s="117" t="s">
        <v>156</v>
      </c>
      <c r="I115" s="117" t="s">
        <v>882</v>
      </c>
      <c r="J115" s="168" t="s">
        <v>101</v>
      </c>
      <c r="K115" s="117" t="s">
        <v>14960</v>
      </c>
      <c r="L115" s="169" t="s">
        <v>160</v>
      </c>
      <c r="M115" s="172" t="s">
        <v>14961</v>
      </c>
      <c r="N115" s="118">
        <v>45911</v>
      </c>
      <c r="O115" s="118">
        <v>45915</v>
      </c>
      <c r="P115" s="168">
        <v>9999</v>
      </c>
      <c r="Q115" s="171" t="s">
        <v>14390</v>
      </c>
      <c r="R115" s="98" t="s">
        <v>163</v>
      </c>
      <c r="S115" s="168" t="s">
        <v>14962</v>
      </c>
      <c r="T115" s="95" t="s">
        <v>165</v>
      </c>
      <c r="U115" s="172" t="s">
        <v>14963</v>
      </c>
      <c r="V115" s="168" t="s">
        <v>25</v>
      </c>
      <c r="W115" s="173" t="s">
        <v>177</v>
      </c>
      <c r="X115" s="172" t="s">
        <v>4234</v>
      </c>
      <c r="Y115" s="94">
        <v>6944</v>
      </c>
      <c r="Z115" s="94">
        <v>1</v>
      </c>
      <c r="AA115" s="119">
        <f>IF(V115="TIPO I",'BASE LIQUIDACION REDEBAN 2025'!$B$2,IF(V115="TIPO II",'BASE LIQUIDACION REDEBAN 2025'!$B$3,IF(V115="TIPO III",'BASE LIQUIDACION REDEBAN 2025'!$B$4,IF(V115="TIPO IV",'BASE LIQUIDACION REDEBAN 2025'!$B$5,IF(W115="AEREO",'BASE LIQUIDACION REDEBAN 2025'!$B$6,'BASE LIQUIDACION REDEBAN 2025'!$B$5)))))</f>
        <v>75096.394270399993</v>
      </c>
      <c r="AB115" s="97">
        <f t="shared" si="1"/>
        <v>75096.394270399993</v>
      </c>
    </row>
    <row r="116" spans="1:28">
      <c r="A116" s="168" t="s">
        <v>68</v>
      </c>
      <c r="B116" s="10" t="str">
        <f>VLOOKUP(A116,'CENTRO DE COSTOS'!A:D,4,FALSE)</f>
        <v>WILLIAM ASDRUBAL ROZO ROZO</v>
      </c>
      <c r="C116" s="10" t="str">
        <f>VLOOKUP(A116,'CENTRO DE COSTOS'!A:D,2,FALSE)</f>
        <v>0004-0004</v>
      </c>
      <c r="D116" s="94">
        <v>11001</v>
      </c>
      <c r="E116" s="172" t="s">
        <v>14964</v>
      </c>
      <c r="F116" s="117">
        <v>90163597</v>
      </c>
      <c r="G116" s="99" t="s">
        <v>155</v>
      </c>
      <c r="H116" s="117" t="s">
        <v>156</v>
      </c>
      <c r="I116" s="117" t="s">
        <v>417</v>
      </c>
      <c r="J116" s="168" t="s">
        <v>68</v>
      </c>
      <c r="K116" s="117" t="s">
        <v>14965</v>
      </c>
      <c r="L116" s="169" t="s">
        <v>160</v>
      </c>
      <c r="M116" s="172" t="s">
        <v>14966</v>
      </c>
      <c r="N116" s="118">
        <v>45911</v>
      </c>
      <c r="O116" s="118">
        <v>45915</v>
      </c>
      <c r="P116" s="168">
        <v>9999</v>
      </c>
      <c r="Q116" s="171" t="s">
        <v>14390</v>
      </c>
      <c r="R116" s="98" t="s">
        <v>163</v>
      </c>
      <c r="S116" s="168" t="s">
        <v>14967</v>
      </c>
      <c r="T116" s="95" t="s">
        <v>165</v>
      </c>
      <c r="U116" s="172" t="s">
        <v>14968</v>
      </c>
      <c r="V116" s="168" t="s">
        <v>25</v>
      </c>
      <c r="W116" s="173" t="s">
        <v>177</v>
      </c>
      <c r="X116" s="172" t="s">
        <v>546</v>
      </c>
      <c r="Y116" s="94">
        <v>2869</v>
      </c>
      <c r="Z116" s="94">
        <v>1</v>
      </c>
      <c r="AA116" s="119">
        <f>IF(V116="TIPO I",'BASE LIQUIDACION REDEBAN 2025'!$B$2,IF(V116="TIPO II",'BASE LIQUIDACION REDEBAN 2025'!$B$3,IF(V116="TIPO III",'BASE LIQUIDACION REDEBAN 2025'!$B$4,IF(V116="TIPO IV",'BASE LIQUIDACION REDEBAN 2025'!$B$5,IF(W116="AEREO",'BASE LIQUIDACION REDEBAN 2025'!$B$6,'BASE LIQUIDACION REDEBAN 2025'!$B$5)))))</f>
        <v>75096.394270399993</v>
      </c>
      <c r="AB116" s="97">
        <f t="shared" si="1"/>
        <v>75096.394270399993</v>
      </c>
    </row>
    <row r="117" spans="1:28">
      <c r="A117" s="168" t="s">
        <v>68</v>
      </c>
      <c r="B117" s="10" t="str">
        <f>VLOOKUP(A117,'CENTRO DE COSTOS'!A:D,4,FALSE)</f>
        <v>WILLIAM ASDRUBAL ROZO ROZO</v>
      </c>
      <c r="C117" s="10" t="str">
        <f>VLOOKUP(A117,'CENTRO DE COSTOS'!A:D,2,FALSE)</f>
        <v>0004-0004</v>
      </c>
      <c r="D117" s="94">
        <v>25754</v>
      </c>
      <c r="E117" s="172" t="s">
        <v>14969</v>
      </c>
      <c r="F117" s="117">
        <v>90164607</v>
      </c>
      <c r="G117" s="99" t="s">
        <v>155</v>
      </c>
      <c r="H117" s="117" t="s">
        <v>156</v>
      </c>
      <c r="I117" s="117" t="s">
        <v>417</v>
      </c>
      <c r="J117" s="168" t="s">
        <v>418</v>
      </c>
      <c r="K117" s="117" t="s">
        <v>14970</v>
      </c>
      <c r="L117" s="169" t="s">
        <v>160</v>
      </c>
      <c r="M117" s="172" t="s">
        <v>14971</v>
      </c>
      <c r="N117" s="118">
        <v>45911</v>
      </c>
      <c r="O117" s="118">
        <v>45915</v>
      </c>
      <c r="P117" s="168">
        <v>9999</v>
      </c>
      <c r="Q117" s="171" t="s">
        <v>14390</v>
      </c>
      <c r="R117" s="98" t="s">
        <v>163</v>
      </c>
      <c r="S117" s="168" t="s">
        <v>14972</v>
      </c>
      <c r="T117" s="95" t="s">
        <v>165</v>
      </c>
      <c r="U117" s="172" t="s">
        <v>14973</v>
      </c>
      <c r="V117" s="168" t="s">
        <v>25</v>
      </c>
      <c r="W117" s="173" t="s">
        <v>177</v>
      </c>
      <c r="X117" s="172" t="s">
        <v>561</v>
      </c>
      <c r="Y117" s="94">
        <v>9285</v>
      </c>
      <c r="Z117" s="94">
        <v>1</v>
      </c>
      <c r="AA117" s="119">
        <f>IF(V117="TIPO I",'BASE LIQUIDACION REDEBAN 2025'!$B$2,IF(V117="TIPO II",'BASE LIQUIDACION REDEBAN 2025'!$B$3,IF(V117="TIPO III",'BASE LIQUIDACION REDEBAN 2025'!$B$4,IF(V117="TIPO IV",'BASE LIQUIDACION REDEBAN 2025'!$B$5,IF(W117="AEREO",'BASE LIQUIDACION REDEBAN 2025'!$B$6,'BASE LIQUIDACION REDEBAN 2025'!$B$5)))))</f>
        <v>75096.394270399993</v>
      </c>
      <c r="AB117" s="97">
        <f t="shared" si="1"/>
        <v>75096.394270399993</v>
      </c>
    </row>
    <row r="118" spans="1:28">
      <c r="A118" s="174" t="s">
        <v>98</v>
      </c>
      <c r="B118" s="10" t="str">
        <f>VLOOKUP(A118,'CENTRO DE COSTOS'!A:D,4,FALSE)</f>
        <v>MIGUEL JULIÁN HERNÁNDEZ GUARÍN</v>
      </c>
      <c r="C118" s="10" t="str">
        <f>VLOOKUP(A118,'CENTRO DE COSTOS'!A:D,2,FALSE)</f>
        <v>0004-0008</v>
      </c>
      <c r="D118" s="94">
        <v>15238</v>
      </c>
      <c r="E118" s="172" t="s">
        <v>14974</v>
      </c>
      <c r="F118" s="117">
        <v>90109519</v>
      </c>
      <c r="G118" s="99" t="s">
        <v>155</v>
      </c>
      <c r="H118" s="117" t="s">
        <v>156</v>
      </c>
      <c r="I118" s="117" t="s">
        <v>406</v>
      </c>
      <c r="J118" s="168" t="s">
        <v>1524</v>
      </c>
      <c r="K118" s="117" t="s">
        <v>14975</v>
      </c>
      <c r="L118" s="169" t="s">
        <v>160</v>
      </c>
      <c r="M118" s="172" t="s">
        <v>14976</v>
      </c>
      <c r="N118" s="118">
        <v>45912</v>
      </c>
      <c r="O118" s="118">
        <v>45916</v>
      </c>
      <c r="P118" s="168">
        <v>9999</v>
      </c>
      <c r="Q118" s="171" t="s">
        <v>14390</v>
      </c>
      <c r="R118" s="98" t="s">
        <v>163</v>
      </c>
      <c r="S118" s="168" t="s">
        <v>14977</v>
      </c>
      <c r="T118" s="95" t="s">
        <v>165</v>
      </c>
      <c r="U118" s="172" t="s">
        <v>14978</v>
      </c>
      <c r="V118" s="168" t="s">
        <v>28</v>
      </c>
      <c r="W118" s="173" t="s">
        <v>177</v>
      </c>
      <c r="X118" s="172" t="s">
        <v>411</v>
      </c>
      <c r="Y118" s="94">
        <v>855</v>
      </c>
      <c r="Z118" s="94">
        <v>1</v>
      </c>
      <c r="AA118" s="119">
        <f>IF(V118="TIPO I",'BASE LIQUIDACION REDEBAN 2025'!$B$2,IF(V118="TIPO II",'BASE LIQUIDACION REDEBAN 2025'!$B$3,IF(V118="TIPO III",'BASE LIQUIDACION REDEBAN 2025'!$B$4,IF(V118="TIPO IV",'BASE LIQUIDACION REDEBAN 2025'!$B$5,IF(W118="AEREO",'BASE LIQUIDACION REDEBAN 2025'!$B$6,'BASE LIQUIDACION REDEBAN 2025'!$B$5)))))</f>
        <v>163813.69572160003</v>
      </c>
      <c r="AB118" s="97">
        <f t="shared" si="1"/>
        <v>163813.69572160003</v>
      </c>
    </row>
    <row r="119" spans="1:28">
      <c r="A119" s="174" t="s">
        <v>100</v>
      </c>
      <c r="B119" s="10" t="str">
        <f>VLOOKUP(A119,'CENTRO DE COSTOS'!A:D,4,FALSE)</f>
        <v>KEVIN ALEXIS CORZO BUSTOS</v>
      </c>
      <c r="C119" s="10" t="str">
        <f>VLOOKUP(A119,'CENTRO DE COSTOS'!A:D,2,FALSE)</f>
        <v>0004-0007</v>
      </c>
      <c r="D119" s="94">
        <v>50270</v>
      </c>
      <c r="E119" s="172" t="s">
        <v>14979</v>
      </c>
      <c r="F119" s="117">
        <v>51713816</v>
      </c>
      <c r="G119" s="99" t="s">
        <v>155</v>
      </c>
      <c r="H119" s="117" t="s">
        <v>156</v>
      </c>
      <c r="I119" s="117" t="s">
        <v>216</v>
      </c>
      <c r="J119" s="168" t="s">
        <v>13565</v>
      </c>
      <c r="K119" s="117" t="s">
        <v>14980</v>
      </c>
      <c r="L119" s="169" t="s">
        <v>160</v>
      </c>
      <c r="M119" s="172" t="s">
        <v>14981</v>
      </c>
      <c r="N119" s="118">
        <v>45912</v>
      </c>
      <c r="O119" s="118">
        <v>45917</v>
      </c>
      <c r="P119" s="168">
        <v>9999</v>
      </c>
      <c r="Q119" s="171" t="s">
        <v>14390</v>
      </c>
      <c r="R119" s="98" t="s">
        <v>14636</v>
      </c>
      <c r="S119" s="168" t="s">
        <v>14982</v>
      </c>
      <c r="T119" s="95" t="s">
        <v>165</v>
      </c>
      <c r="U119" s="172" t="s">
        <v>14983</v>
      </c>
      <c r="V119" s="168" t="s">
        <v>28</v>
      </c>
      <c r="W119" s="173" t="s">
        <v>177</v>
      </c>
      <c r="X119" s="172" t="s">
        <v>1411</v>
      </c>
      <c r="Y119" s="94">
        <v>8237</v>
      </c>
      <c r="Z119" s="94">
        <v>1</v>
      </c>
      <c r="AA119" s="119">
        <f>IF(V119="TIPO I",'BASE LIQUIDACION REDEBAN 2025'!$B$2,IF(V119="TIPO II",'BASE LIQUIDACION REDEBAN 2025'!$B$3,IF(V119="TIPO III",'BASE LIQUIDACION REDEBAN 2025'!$B$4,IF(V119="TIPO IV",'BASE LIQUIDACION REDEBAN 2025'!$B$5,IF(W119="AEREO",'BASE LIQUIDACION REDEBAN 2025'!$B$6,'BASE LIQUIDACION REDEBAN 2025'!$B$5)))))</f>
        <v>163813.69572160003</v>
      </c>
      <c r="AB119" s="97">
        <f t="shared" si="1"/>
        <v>163813.69572160003</v>
      </c>
    </row>
    <row r="120" spans="1:28">
      <c r="A120" s="174" t="s">
        <v>98</v>
      </c>
      <c r="B120" s="10" t="str">
        <f>VLOOKUP(A120,'CENTRO DE COSTOS'!A:D,4,FALSE)</f>
        <v>MIGUEL JULIÁN HERNÁNDEZ GUARÍN</v>
      </c>
      <c r="C120" s="10" t="str">
        <f>VLOOKUP(A120,'CENTRO DE COSTOS'!A:D,2,FALSE)</f>
        <v>0004-0008</v>
      </c>
      <c r="D120" s="94">
        <v>15759</v>
      </c>
      <c r="E120" s="172" t="s">
        <v>14984</v>
      </c>
      <c r="F120" s="117">
        <v>90150308</v>
      </c>
      <c r="G120" s="99" t="s">
        <v>155</v>
      </c>
      <c r="H120" s="117" t="s">
        <v>156</v>
      </c>
      <c r="I120" s="117" t="s">
        <v>406</v>
      </c>
      <c r="J120" s="168" t="s">
        <v>1065</v>
      </c>
      <c r="K120" s="117" t="s">
        <v>14985</v>
      </c>
      <c r="L120" s="169" t="s">
        <v>160</v>
      </c>
      <c r="M120" s="172" t="s">
        <v>14986</v>
      </c>
      <c r="N120" s="118">
        <v>45912</v>
      </c>
      <c r="O120" s="118">
        <v>45917</v>
      </c>
      <c r="P120" s="168">
        <v>9999</v>
      </c>
      <c r="Q120" s="171" t="s">
        <v>14390</v>
      </c>
      <c r="R120" s="98" t="s">
        <v>163</v>
      </c>
      <c r="S120" s="168" t="s">
        <v>14987</v>
      </c>
      <c r="T120" s="95" t="s">
        <v>165</v>
      </c>
      <c r="U120" s="172" t="s">
        <v>14988</v>
      </c>
      <c r="V120" s="168" t="s">
        <v>28</v>
      </c>
      <c r="W120" s="173" t="s">
        <v>177</v>
      </c>
      <c r="X120" s="172" t="s">
        <v>411</v>
      </c>
      <c r="Y120" s="94">
        <v>3488</v>
      </c>
      <c r="Z120" s="94">
        <v>1</v>
      </c>
      <c r="AA120" s="119">
        <f>IF(V120="TIPO I",'BASE LIQUIDACION REDEBAN 2025'!$B$2,IF(V120="TIPO II",'BASE LIQUIDACION REDEBAN 2025'!$B$3,IF(V120="TIPO III",'BASE LIQUIDACION REDEBAN 2025'!$B$4,IF(V120="TIPO IV",'BASE LIQUIDACION REDEBAN 2025'!$B$5,IF(W120="AEREO",'BASE LIQUIDACION REDEBAN 2025'!$B$6,'BASE LIQUIDACION REDEBAN 2025'!$B$5)))))</f>
        <v>163813.69572160003</v>
      </c>
      <c r="AB120" s="97">
        <f t="shared" si="1"/>
        <v>163813.69572160003</v>
      </c>
    </row>
    <row r="121" spans="1:28">
      <c r="A121" s="174" t="s">
        <v>99</v>
      </c>
      <c r="B121" s="10" t="str">
        <f>VLOOKUP(A121,'CENTRO DE COSTOS'!A:D,4,FALSE)</f>
        <v>JOSE MAURICIO HERNANDEZ ROJAS</v>
      </c>
      <c r="C121" s="10" t="str">
        <f>VLOOKUP(A121,'CENTRO DE COSTOS'!A:D,2,FALSE)</f>
        <v>0004-0001</v>
      </c>
      <c r="D121" s="94">
        <v>20001</v>
      </c>
      <c r="E121" s="172" t="s">
        <v>14989</v>
      </c>
      <c r="F121" s="117">
        <v>90162288</v>
      </c>
      <c r="G121" s="99" t="s">
        <v>155</v>
      </c>
      <c r="H121" s="117" t="s">
        <v>156</v>
      </c>
      <c r="I121" s="117" t="s">
        <v>596</v>
      </c>
      <c r="J121" s="168" t="s">
        <v>99</v>
      </c>
      <c r="K121" s="117" t="s">
        <v>14990</v>
      </c>
      <c r="L121" s="169" t="s">
        <v>160</v>
      </c>
      <c r="M121" s="172" t="s">
        <v>14991</v>
      </c>
      <c r="N121" s="118">
        <v>45912</v>
      </c>
      <c r="O121" s="118">
        <v>45917</v>
      </c>
      <c r="P121" s="168">
        <v>9999</v>
      </c>
      <c r="Q121" s="171" t="s">
        <v>14390</v>
      </c>
      <c r="R121" s="98" t="s">
        <v>163</v>
      </c>
      <c r="S121" s="168" t="s">
        <v>14992</v>
      </c>
      <c r="T121" s="95" t="s">
        <v>165</v>
      </c>
      <c r="U121" s="172" t="s">
        <v>14993</v>
      </c>
      <c r="V121" s="168" t="s">
        <v>25</v>
      </c>
      <c r="W121" s="173" t="s">
        <v>177</v>
      </c>
      <c r="X121" s="172" t="s">
        <v>600</v>
      </c>
      <c r="Y121" s="94">
        <v>7494</v>
      </c>
      <c r="Z121" s="94">
        <v>1</v>
      </c>
      <c r="AA121" s="119">
        <f>IF(V121="TIPO I",'BASE LIQUIDACION REDEBAN 2025'!$B$2,IF(V121="TIPO II",'BASE LIQUIDACION REDEBAN 2025'!$B$3,IF(V121="TIPO III",'BASE LIQUIDACION REDEBAN 2025'!$B$4,IF(V121="TIPO IV",'BASE LIQUIDACION REDEBAN 2025'!$B$5,IF(W121="AEREO",'BASE LIQUIDACION REDEBAN 2025'!$B$6,'BASE LIQUIDACION REDEBAN 2025'!$B$5)))))</f>
        <v>75096.394270399993</v>
      </c>
      <c r="AB121" s="97">
        <f t="shared" si="1"/>
        <v>75096.394270399993</v>
      </c>
    </row>
    <row r="122" spans="1:28">
      <c r="A122" s="174" t="s">
        <v>98</v>
      </c>
      <c r="B122" s="10" t="str">
        <f>VLOOKUP(A122,'CENTRO DE COSTOS'!A:D,4,FALSE)</f>
        <v>MIGUEL JULIÁN HERNÁNDEZ GUARÍN</v>
      </c>
      <c r="C122" s="10" t="str">
        <f>VLOOKUP(A122,'CENTRO DE COSTOS'!A:D,2,FALSE)</f>
        <v>0004-0008</v>
      </c>
      <c r="D122" s="94">
        <v>15491</v>
      </c>
      <c r="E122" s="172" t="s">
        <v>14994</v>
      </c>
      <c r="F122" s="117">
        <v>90158138</v>
      </c>
      <c r="G122" s="99" t="s">
        <v>155</v>
      </c>
      <c r="H122" s="117" t="s">
        <v>156</v>
      </c>
      <c r="I122" s="117" t="s">
        <v>406</v>
      </c>
      <c r="J122" s="168" t="s">
        <v>4862</v>
      </c>
      <c r="K122" s="117" t="s">
        <v>14995</v>
      </c>
      <c r="L122" s="169" t="s">
        <v>160</v>
      </c>
      <c r="M122" s="172" t="s">
        <v>14996</v>
      </c>
      <c r="N122" s="118">
        <v>45912</v>
      </c>
      <c r="O122" s="118">
        <v>45917</v>
      </c>
      <c r="P122" s="168">
        <v>9999</v>
      </c>
      <c r="Q122" s="171" t="s">
        <v>14390</v>
      </c>
      <c r="R122" s="98" t="s">
        <v>163</v>
      </c>
      <c r="S122" s="168" t="s">
        <v>14997</v>
      </c>
      <c r="T122" s="95" t="s">
        <v>165</v>
      </c>
      <c r="U122" s="172" t="s">
        <v>14998</v>
      </c>
      <c r="V122" s="168" t="s">
        <v>28</v>
      </c>
      <c r="W122" s="173" t="s">
        <v>177</v>
      </c>
      <c r="X122" s="172" t="s">
        <v>3425</v>
      </c>
      <c r="Y122" s="94">
        <v>6826</v>
      </c>
      <c r="Z122" s="94">
        <v>1</v>
      </c>
      <c r="AA122" s="119">
        <f>IF(V122="TIPO I",'BASE LIQUIDACION REDEBAN 2025'!$B$2,IF(V122="TIPO II",'BASE LIQUIDACION REDEBAN 2025'!$B$3,IF(V122="TIPO III",'BASE LIQUIDACION REDEBAN 2025'!$B$4,IF(V122="TIPO IV",'BASE LIQUIDACION REDEBAN 2025'!$B$5,IF(W122="AEREO",'BASE LIQUIDACION REDEBAN 2025'!$B$6,'BASE LIQUIDACION REDEBAN 2025'!$B$5)))))</f>
        <v>163813.69572160003</v>
      </c>
      <c r="AB122" s="97">
        <f t="shared" si="1"/>
        <v>163813.69572160003</v>
      </c>
    </row>
    <row r="123" spans="1:28">
      <c r="A123" s="174" t="s">
        <v>98</v>
      </c>
      <c r="B123" s="10" t="str">
        <f>VLOOKUP(A123,'CENTRO DE COSTOS'!A:D,4,FALSE)</f>
        <v>MIGUEL JULIÁN HERNÁNDEZ GUARÍN</v>
      </c>
      <c r="C123" s="10" t="str">
        <f>VLOOKUP(A123,'CENTRO DE COSTOS'!A:D,2,FALSE)</f>
        <v>0004-0008</v>
      </c>
      <c r="D123" s="94">
        <v>15759</v>
      </c>
      <c r="E123" s="172" t="s">
        <v>14999</v>
      </c>
      <c r="F123" s="117">
        <v>90162698</v>
      </c>
      <c r="G123" s="99" t="s">
        <v>155</v>
      </c>
      <c r="H123" s="117" t="s">
        <v>156</v>
      </c>
      <c r="I123" s="117" t="s">
        <v>406</v>
      </c>
      <c r="J123" s="168" t="s">
        <v>1065</v>
      </c>
      <c r="K123" s="117" t="s">
        <v>15000</v>
      </c>
      <c r="L123" s="169" t="s">
        <v>160</v>
      </c>
      <c r="M123" s="172" t="s">
        <v>15001</v>
      </c>
      <c r="N123" s="118">
        <v>45912</v>
      </c>
      <c r="O123" s="118">
        <v>45917</v>
      </c>
      <c r="P123" s="168">
        <v>9999</v>
      </c>
      <c r="Q123" s="171" t="s">
        <v>14390</v>
      </c>
      <c r="R123" s="98" t="s">
        <v>163</v>
      </c>
      <c r="S123" s="168" t="s">
        <v>15002</v>
      </c>
      <c r="T123" s="95" t="s">
        <v>165</v>
      </c>
      <c r="U123" s="172" t="s">
        <v>15003</v>
      </c>
      <c r="V123" s="168" t="s">
        <v>28</v>
      </c>
      <c r="W123" s="173" t="s">
        <v>177</v>
      </c>
      <c r="X123" s="172" t="s">
        <v>411</v>
      </c>
      <c r="Y123" s="94">
        <v>1394</v>
      </c>
      <c r="Z123" s="94">
        <v>1</v>
      </c>
      <c r="AA123" s="119">
        <f>IF(V123="TIPO I",'BASE LIQUIDACION REDEBAN 2025'!$B$2,IF(V123="TIPO II",'BASE LIQUIDACION REDEBAN 2025'!$B$3,IF(V123="TIPO III",'BASE LIQUIDACION REDEBAN 2025'!$B$4,IF(V123="TIPO IV",'BASE LIQUIDACION REDEBAN 2025'!$B$5,IF(W123="AEREO",'BASE LIQUIDACION REDEBAN 2025'!$B$6,'BASE LIQUIDACION REDEBAN 2025'!$B$5)))))</f>
        <v>163813.69572160003</v>
      </c>
      <c r="AB123" s="97">
        <f t="shared" si="1"/>
        <v>163813.69572160003</v>
      </c>
    </row>
    <row r="124" spans="1:28">
      <c r="A124" s="174" t="s">
        <v>68</v>
      </c>
      <c r="B124" s="10" t="str">
        <f>VLOOKUP(A124,'CENTRO DE COSTOS'!A:D,4,FALSE)</f>
        <v>WILLIAM ASDRUBAL ROZO ROZO</v>
      </c>
      <c r="C124" s="10" t="str">
        <f>VLOOKUP(A124,'CENTRO DE COSTOS'!A:D,2,FALSE)</f>
        <v>0004-0004</v>
      </c>
      <c r="D124" s="94">
        <v>25799</v>
      </c>
      <c r="E124" s="172" t="s">
        <v>15004</v>
      </c>
      <c r="F124" s="117">
        <v>90117888</v>
      </c>
      <c r="G124" s="99" t="s">
        <v>155</v>
      </c>
      <c r="H124" s="117" t="s">
        <v>156</v>
      </c>
      <c r="I124" s="117" t="s">
        <v>417</v>
      </c>
      <c r="J124" s="168" t="s">
        <v>3694</v>
      </c>
      <c r="K124" s="117" t="s">
        <v>15005</v>
      </c>
      <c r="L124" s="169" t="s">
        <v>160</v>
      </c>
      <c r="M124" s="172" t="s">
        <v>15006</v>
      </c>
      <c r="N124" s="118">
        <v>45912</v>
      </c>
      <c r="O124" s="118">
        <v>45917</v>
      </c>
      <c r="P124" s="168">
        <v>9999</v>
      </c>
      <c r="Q124" s="171" t="s">
        <v>14390</v>
      </c>
      <c r="R124" s="98" t="s">
        <v>163</v>
      </c>
      <c r="S124" s="168" t="s">
        <v>15007</v>
      </c>
      <c r="T124" s="95" t="s">
        <v>165</v>
      </c>
      <c r="U124" s="172" t="s">
        <v>15008</v>
      </c>
      <c r="V124" s="168" t="s">
        <v>28</v>
      </c>
      <c r="W124" s="173" t="s">
        <v>177</v>
      </c>
      <c r="X124" s="172" t="s">
        <v>428</v>
      </c>
      <c r="Y124" s="94">
        <v>3368</v>
      </c>
      <c r="Z124" s="94">
        <v>1</v>
      </c>
      <c r="AA124" s="119">
        <f>IF(V124="TIPO I",'BASE LIQUIDACION REDEBAN 2025'!$B$2,IF(V124="TIPO II",'BASE LIQUIDACION REDEBAN 2025'!$B$3,IF(V124="TIPO III",'BASE LIQUIDACION REDEBAN 2025'!$B$4,IF(V124="TIPO IV",'BASE LIQUIDACION REDEBAN 2025'!$B$5,IF(W124="AEREO",'BASE LIQUIDACION REDEBAN 2025'!$B$6,'BASE LIQUIDACION REDEBAN 2025'!$B$5)))))</f>
        <v>163813.69572160003</v>
      </c>
      <c r="AB124" s="97">
        <f t="shared" si="1"/>
        <v>163813.69572160003</v>
      </c>
    </row>
    <row r="125" spans="1:28">
      <c r="A125" s="174" t="s">
        <v>64</v>
      </c>
      <c r="B125" s="10" t="str">
        <f>VLOOKUP(A125,'CENTRO DE COSTOS'!A:D,4,FALSE)</f>
        <v>JOSE MAURICIO HERNANDEZ ROJAS</v>
      </c>
      <c r="C125" s="10" t="str">
        <f>VLOOKUP(A125,'CENTRO DE COSTOS'!A:D,2,FALSE)</f>
        <v>0004-0001</v>
      </c>
      <c r="D125" s="94">
        <v>8758</v>
      </c>
      <c r="E125" s="172" t="s">
        <v>15009</v>
      </c>
      <c r="F125" s="117">
        <v>90160343</v>
      </c>
      <c r="G125" s="99" t="s">
        <v>155</v>
      </c>
      <c r="H125" s="117" t="s">
        <v>156</v>
      </c>
      <c r="I125" s="117" t="s">
        <v>1045</v>
      </c>
      <c r="J125" s="168" t="s">
        <v>1051</v>
      </c>
      <c r="K125" s="117" t="s">
        <v>15010</v>
      </c>
      <c r="L125" s="169" t="s">
        <v>160</v>
      </c>
      <c r="M125" s="172" t="s">
        <v>15011</v>
      </c>
      <c r="N125" s="118">
        <v>45912</v>
      </c>
      <c r="O125" s="118">
        <v>45916</v>
      </c>
      <c r="P125" s="168">
        <v>9999</v>
      </c>
      <c r="Q125" s="171" t="s">
        <v>14390</v>
      </c>
      <c r="R125" s="98" t="s">
        <v>163</v>
      </c>
      <c r="S125" s="168" t="s">
        <v>15012</v>
      </c>
      <c r="T125" s="95" t="s">
        <v>165</v>
      </c>
      <c r="U125" s="172" t="s">
        <v>15013</v>
      </c>
      <c r="V125" s="168" t="s">
        <v>25</v>
      </c>
      <c r="W125" s="173" t="s">
        <v>177</v>
      </c>
      <c r="X125" s="172" t="s">
        <v>1824</v>
      </c>
      <c r="Y125" s="94">
        <v>7333</v>
      </c>
      <c r="Z125" s="94">
        <v>1</v>
      </c>
      <c r="AA125" s="119">
        <f>IF(V125="TIPO I",'BASE LIQUIDACION REDEBAN 2025'!$B$2,IF(V125="TIPO II",'BASE LIQUIDACION REDEBAN 2025'!$B$3,IF(V125="TIPO III",'BASE LIQUIDACION REDEBAN 2025'!$B$4,IF(V125="TIPO IV",'BASE LIQUIDACION REDEBAN 2025'!$B$5,IF(W125="AEREO",'BASE LIQUIDACION REDEBAN 2025'!$B$6,'BASE LIQUIDACION REDEBAN 2025'!$B$5)))))</f>
        <v>75096.394270399993</v>
      </c>
      <c r="AB125" s="97">
        <f t="shared" si="1"/>
        <v>75096.394270399993</v>
      </c>
    </row>
    <row r="126" spans="1:28">
      <c r="A126" s="174" t="s">
        <v>76</v>
      </c>
      <c r="B126" s="10" t="str">
        <f>VLOOKUP(A126,'CENTRO DE COSTOS'!A:D,4,FALSE)</f>
        <v>DIEGO FERNANDO HENAO CARDONA</v>
      </c>
      <c r="C126" s="10" t="str">
        <f>VLOOKUP(A126,'CENTRO DE COSTOS'!A:D,2,FALSE)</f>
        <v>0004-0003</v>
      </c>
      <c r="D126" s="94">
        <v>76001</v>
      </c>
      <c r="E126" s="172" t="s">
        <v>15014</v>
      </c>
      <c r="F126" s="117">
        <v>90175367</v>
      </c>
      <c r="G126" s="99" t="s">
        <v>155</v>
      </c>
      <c r="H126" s="117" t="s">
        <v>156</v>
      </c>
      <c r="I126" s="117" t="s">
        <v>232</v>
      </c>
      <c r="J126" s="168" t="s">
        <v>76</v>
      </c>
      <c r="K126" s="117" t="s">
        <v>15015</v>
      </c>
      <c r="L126" s="169" t="s">
        <v>160</v>
      </c>
      <c r="M126" s="172" t="s">
        <v>15016</v>
      </c>
      <c r="N126" s="118">
        <v>45912</v>
      </c>
      <c r="O126" s="118">
        <v>45916</v>
      </c>
      <c r="P126" s="168">
        <v>9999</v>
      </c>
      <c r="Q126" s="171" t="s">
        <v>14390</v>
      </c>
      <c r="R126" s="98" t="s">
        <v>163</v>
      </c>
      <c r="S126" s="168" t="s">
        <v>15017</v>
      </c>
      <c r="T126" s="95" t="s">
        <v>165</v>
      </c>
      <c r="U126" s="172" t="s">
        <v>15018</v>
      </c>
      <c r="V126" s="168" t="s">
        <v>25</v>
      </c>
      <c r="W126" s="173" t="s">
        <v>177</v>
      </c>
      <c r="X126" s="172" t="s">
        <v>521</v>
      </c>
      <c r="Y126" s="94">
        <v>714</v>
      </c>
      <c r="Z126" s="94">
        <v>1</v>
      </c>
      <c r="AA126" s="119">
        <f>IF(V126="TIPO I",'BASE LIQUIDACION REDEBAN 2025'!$B$2,IF(V126="TIPO II",'BASE LIQUIDACION REDEBAN 2025'!$B$3,IF(V126="TIPO III",'BASE LIQUIDACION REDEBAN 2025'!$B$4,IF(V126="TIPO IV",'BASE LIQUIDACION REDEBAN 2025'!$B$5,IF(W126="AEREO",'BASE LIQUIDACION REDEBAN 2025'!$B$6,'BASE LIQUIDACION REDEBAN 2025'!$B$5)))))</f>
        <v>75096.394270399993</v>
      </c>
      <c r="AB126" s="97">
        <f t="shared" si="1"/>
        <v>75096.394270399993</v>
      </c>
    </row>
    <row r="127" spans="1:28">
      <c r="A127" s="174" t="s">
        <v>76</v>
      </c>
      <c r="B127" s="10" t="str">
        <f>VLOOKUP(A127,'CENTRO DE COSTOS'!A:D,4,FALSE)</f>
        <v>DIEGO FERNANDO HENAO CARDONA</v>
      </c>
      <c r="C127" s="10" t="str">
        <f>VLOOKUP(A127,'CENTRO DE COSTOS'!A:D,2,FALSE)</f>
        <v>0004-0003</v>
      </c>
      <c r="D127" s="94">
        <v>76036</v>
      </c>
      <c r="E127" s="172" t="s">
        <v>15019</v>
      </c>
      <c r="F127" s="117">
        <v>90175159</v>
      </c>
      <c r="G127" s="99" t="s">
        <v>155</v>
      </c>
      <c r="H127" s="117" t="s">
        <v>156</v>
      </c>
      <c r="I127" s="117" t="s">
        <v>232</v>
      </c>
      <c r="J127" s="168" t="s">
        <v>14313</v>
      </c>
      <c r="K127" s="117" t="s">
        <v>15020</v>
      </c>
      <c r="L127" s="169" t="s">
        <v>160</v>
      </c>
      <c r="M127" s="172" t="s">
        <v>15021</v>
      </c>
      <c r="N127" s="118">
        <v>45912</v>
      </c>
      <c r="O127" s="118">
        <v>45917</v>
      </c>
      <c r="P127" s="168">
        <v>9999</v>
      </c>
      <c r="Q127" s="171" t="s">
        <v>14390</v>
      </c>
      <c r="R127" s="98" t="s">
        <v>163</v>
      </c>
      <c r="S127" s="168" t="s">
        <v>15022</v>
      </c>
      <c r="T127" s="95" t="s">
        <v>165</v>
      </c>
      <c r="U127" s="172" t="s">
        <v>15023</v>
      </c>
      <c r="V127" s="168" t="s">
        <v>28</v>
      </c>
      <c r="W127" s="173" t="s">
        <v>177</v>
      </c>
      <c r="X127" s="172" t="s">
        <v>1200</v>
      </c>
      <c r="Y127" s="94">
        <v>1688</v>
      </c>
      <c r="Z127" s="94">
        <v>1</v>
      </c>
      <c r="AA127" s="119">
        <f>IF(V127="TIPO I",'BASE LIQUIDACION REDEBAN 2025'!$B$2,IF(V127="TIPO II",'BASE LIQUIDACION REDEBAN 2025'!$B$3,IF(V127="TIPO III",'BASE LIQUIDACION REDEBAN 2025'!$B$4,IF(V127="TIPO IV",'BASE LIQUIDACION REDEBAN 2025'!$B$5,IF(W127="AEREO",'BASE LIQUIDACION REDEBAN 2025'!$B$6,'BASE LIQUIDACION REDEBAN 2025'!$B$5)))))</f>
        <v>163813.69572160003</v>
      </c>
      <c r="AB127" s="97">
        <f t="shared" si="1"/>
        <v>163813.69572160003</v>
      </c>
    </row>
    <row r="128" spans="1:28">
      <c r="A128" s="174" t="s">
        <v>93</v>
      </c>
      <c r="B128" s="10" t="str">
        <f>VLOOKUP(A128,'CENTRO DE COSTOS'!A:D,4,FALSE)</f>
        <v>DIEGO FERNANDO HENAO CARDONA</v>
      </c>
      <c r="C128" s="10" t="str">
        <f>VLOOKUP(A128,'CENTRO DE COSTOS'!A:D,2,FALSE)</f>
        <v>0004-0003</v>
      </c>
      <c r="D128" s="94">
        <v>52110</v>
      </c>
      <c r="E128" s="172" t="s">
        <v>15024</v>
      </c>
      <c r="F128" s="117">
        <v>90175357</v>
      </c>
      <c r="G128" s="99" t="s">
        <v>155</v>
      </c>
      <c r="H128" s="117" t="s">
        <v>156</v>
      </c>
      <c r="I128" s="117" t="s">
        <v>157</v>
      </c>
      <c r="J128" s="168" t="s">
        <v>1109</v>
      </c>
      <c r="K128" s="117" t="s">
        <v>15025</v>
      </c>
      <c r="L128" s="169" t="s">
        <v>160</v>
      </c>
      <c r="M128" s="172" t="s">
        <v>15026</v>
      </c>
      <c r="N128" s="118">
        <v>45912</v>
      </c>
      <c r="O128" s="118">
        <v>45917</v>
      </c>
      <c r="P128" s="168">
        <v>9999</v>
      </c>
      <c r="Q128" s="171" t="s">
        <v>14390</v>
      </c>
      <c r="R128" s="98" t="s">
        <v>163</v>
      </c>
      <c r="S128" s="168" t="s">
        <v>15027</v>
      </c>
      <c r="T128" s="95" t="s">
        <v>165</v>
      </c>
      <c r="U128" s="172" t="s">
        <v>15028</v>
      </c>
      <c r="V128" s="168" t="s">
        <v>28</v>
      </c>
      <c r="W128" s="173" t="s">
        <v>177</v>
      </c>
      <c r="X128" s="172" t="s">
        <v>294</v>
      </c>
      <c r="Y128" s="94">
        <v>7205</v>
      </c>
      <c r="Z128" s="94">
        <v>1</v>
      </c>
      <c r="AA128" s="119">
        <f>IF(V128="TIPO I",'BASE LIQUIDACION REDEBAN 2025'!$B$2,IF(V128="TIPO II",'BASE LIQUIDACION REDEBAN 2025'!$B$3,IF(V128="TIPO III",'BASE LIQUIDACION REDEBAN 2025'!$B$4,IF(V128="TIPO IV",'BASE LIQUIDACION REDEBAN 2025'!$B$5,IF(W128="AEREO",'BASE LIQUIDACION REDEBAN 2025'!$B$6,'BASE LIQUIDACION REDEBAN 2025'!$B$5)))))</f>
        <v>163813.69572160003</v>
      </c>
      <c r="AB128" s="97">
        <f t="shared" si="1"/>
        <v>163813.69572160003</v>
      </c>
    </row>
    <row r="129" spans="1:28">
      <c r="A129" s="174" t="s">
        <v>90</v>
      </c>
      <c r="B129" s="10" t="str">
        <f>VLOOKUP(A129,'CENTRO DE COSTOS'!A:D,4,FALSE)</f>
        <v>JUAN SEBASTIÁN RÍOS CASTRILLÓN</v>
      </c>
      <c r="C129" s="10" t="str">
        <f>VLOOKUP(A129,'CENTRO DE COSTOS'!A:D,2,FALSE)</f>
        <v>0004-0005</v>
      </c>
      <c r="D129" s="94">
        <v>5001</v>
      </c>
      <c r="E129" s="172" t="s">
        <v>15029</v>
      </c>
      <c r="F129" s="117">
        <v>90175474</v>
      </c>
      <c r="G129" s="99" t="s">
        <v>155</v>
      </c>
      <c r="H129" s="117" t="s">
        <v>156</v>
      </c>
      <c r="I129" s="117" t="s">
        <v>249</v>
      </c>
      <c r="J129" s="168" t="s">
        <v>90</v>
      </c>
      <c r="K129" s="117" t="s">
        <v>15030</v>
      </c>
      <c r="L129" s="169" t="s">
        <v>160</v>
      </c>
      <c r="M129" s="172" t="s">
        <v>15031</v>
      </c>
      <c r="N129" s="118">
        <v>45912</v>
      </c>
      <c r="O129" s="118">
        <v>45917</v>
      </c>
      <c r="P129" s="168">
        <v>9999</v>
      </c>
      <c r="Q129" s="171" t="s">
        <v>14390</v>
      </c>
      <c r="R129" s="98" t="s">
        <v>163</v>
      </c>
      <c r="S129" s="168" t="s">
        <v>15032</v>
      </c>
      <c r="T129" s="95" t="s">
        <v>165</v>
      </c>
      <c r="U129" s="172" t="s">
        <v>15033</v>
      </c>
      <c r="V129" s="168" t="s">
        <v>25</v>
      </c>
      <c r="W129" s="173" t="s">
        <v>177</v>
      </c>
      <c r="X129" s="172" t="s">
        <v>267</v>
      </c>
      <c r="Y129" s="94">
        <v>561</v>
      </c>
      <c r="Z129" s="94">
        <v>1</v>
      </c>
      <c r="AA129" s="119">
        <f>IF(V129="TIPO I",'BASE LIQUIDACION REDEBAN 2025'!$B$2,IF(V129="TIPO II",'BASE LIQUIDACION REDEBAN 2025'!$B$3,IF(V129="TIPO III",'BASE LIQUIDACION REDEBAN 2025'!$B$4,IF(V129="TIPO IV",'BASE LIQUIDACION REDEBAN 2025'!$B$5,IF(W129="AEREO",'BASE LIQUIDACION REDEBAN 2025'!$B$6,'BASE LIQUIDACION REDEBAN 2025'!$B$5)))))</f>
        <v>75096.394270399993</v>
      </c>
      <c r="AB129" s="97">
        <f t="shared" si="1"/>
        <v>75096.394270399993</v>
      </c>
    </row>
    <row r="130" spans="1:28">
      <c r="A130" s="174" t="s">
        <v>100</v>
      </c>
      <c r="B130" s="10" t="str">
        <f>VLOOKUP(A130,'CENTRO DE COSTOS'!A:D,4,FALSE)</f>
        <v>KEVIN ALEXIS CORZO BUSTOS</v>
      </c>
      <c r="C130" s="10" t="str">
        <f>VLOOKUP(A130,'CENTRO DE COSTOS'!A:D,2,FALSE)</f>
        <v>0004-0007</v>
      </c>
      <c r="D130" s="94">
        <v>25530</v>
      </c>
      <c r="E130" s="172" t="s">
        <v>15034</v>
      </c>
      <c r="F130" s="117">
        <v>89461478</v>
      </c>
      <c r="G130" s="99" t="s">
        <v>155</v>
      </c>
      <c r="H130" s="117" t="s">
        <v>156</v>
      </c>
      <c r="I130" s="117" t="s">
        <v>417</v>
      </c>
      <c r="J130" s="168" t="s">
        <v>6968</v>
      </c>
      <c r="K130" s="117" t="s">
        <v>14634</v>
      </c>
      <c r="L130" s="169" t="s">
        <v>160</v>
      </c>
      <c r="M130" s="172" t="s">
        <v>15035</v>
      </c>
      <c r="N130" s="118">
        <v>45912</v>
      </c>
      <c r="O130" s="118">
        <v>45917</v>
      </c>
      <c r="P130" s="168">
        <v>9999</v>
      </c>
      <c r="Q130" s="171" t="s">
        <v>14390</v>
      </c>
      <c r="R130" s="98" t="s">
        <v>163</v>
      </c>
      <c r="S130" s="168" t="s">
        <v>15036</v>
      </c>
      <c r="T130" s="95" t="s">
        <v>165</v>
      </c>
      <c r="U130" s="172" t="s">
        <v>14638</v>
      </c>
      <c r="V130" s="168" t="s">
        <v>30</v>
      </c>
      <c r="W130" s="173" t="s">
        <v>177</v>
      </c>
      <c r="X130" s="172" t="s">
        <v>222</v>
      </c>
      <c r="Y130" s="94">
        <v>3474</v>
      </c>
      <c r="Z130" s="94">
        <v>1</v>
      </c>
      <c r="AA130" s="119">
        <f>IF(V130="TIPO I",'BASE LIQUIDACION REDEBAN 2025'!$B$2,IF(V130="TIPO II",'BASE LIQUIDACION REDEBAN 2025'!$B$3,IF(V130="TIPO III",'BASE LIQUIDACION REDEBAN 2025'!$B$4,IF(V130="TIPO IV",'BASE LIQUIDACION REDEBAN 2025'!$B$5,IF(W130="AEREO",'BASE LIQUIDACION REDEBAN 2025'!$B$6,'BASE LIQUIDACION REDEBAN 2025'!$B$5)))))</f>
        <v>275728.78077800001</v>
      </c>
      <c r="AB130" s="97">
        <f t="shared" ref="AB130:AB152" si="2">AA130*Z130</f>
        <v>275728.78077800001</v>
      </c>
    </row>
    <row r="131" spans="1:28">
      <c r="A131" s="174" t="s">
        <v>97</v>
      </c>
      <c r="B131" s="10" t="str">
        <f>VLOOKUP(A131,'CENTRO DE COSTOS'!A:D,4,FALSE)</f>
        <v>JOSE MAURICIO HERNANDEZ ROJAS</v>
      </c>
      <c r="C131" s="10" t="str">
        <f>VLOOKUP(A131,'CENTRO DE COSTOS'!A:D,2,FALSE)</f>
        <v>0004-0001</v>
      </c>
      <c r="D131" s="94">
        <v>70001</v>
      </c>
      <c r="E131" s="172" t="s">
        <v>15037</v>
      </c>
      <c r="F131" s="117">
        <v>90153322</v>
      </c>
      <c r="G131" s="99" t="s">
        <v>155</v>
      </c>
      <c r="H131" s="117" t="s">
        <v>156</v>
      </c>
      <c r="I131" s="117" t="s">
        <v>333</v>
      </c>
      <c r="J131" s="168" t="s">
        <v>97</v>
      </c>
      <c r="K131" s="117" t="s">
        <v>15038</v>
      </c>
      <c r="L131" s="169" t="s">
        <v>160</v>
      </c>
      <c r="M131" s="172" t="s">
        <v>15039</v>
      </c>
      <c r="N131" s="118">
        <v>45915</v>
      </c>
      <c r="O131" s="118">
        <v>45917</v>
      </c>
      <c r="P131" s="168">
        <v>9999</v>
      </c>
      <c r="Q131" s="171" t="s">
        <v>14390</v>
      </c>
      <c r="R131" s="98" t="s">
        <v>163</v>
      </c>
      <c r="S131" s="168" t="s">
        <v>15040</v>
      </c>
      <c r="T131" s="95" t="s">
        <v>165</v>
      </c>
      <c r="U131" s="172" t="s">
        <v>15041</v>
      </c>
      <c r="V131" s="168" t="s">
        <v>25</v>
      </c>
      <c r="W131" s="173" t="s">
        <v>177</v>
      </c>
      <c r="X131" s="172" t="s">
        <v>1162</v>
      </c>
      <c r="Y131" s="94">
        <v>8733</v>
      </c>
      <c r="Z131" s="94">
        <v>1</v>
      </c>
      <c r="AA131" s="119">
        <f>IF(V131="TIPO I",'BASE LIQUIDACION REDEBAN 2025'!$B$2,IF(V131="TIPO II",'BASE LIQUIDACION REDEBAN 2025'!$B$3,IF(V131="TIPO III",'BASE LIQUIDACION REDEBAN 2025'!$B$4,IF(V131="TIPO IV",'BASE LIQUIDACION REDEBAN 2025'!$B$5,IF(W131="AEREO",'BASE LIQUIDACION REDEBAN 2025'!$B$6,'BASE LIQUIDACION REDEBAN 2025'!$B$5)))))</f>
        <v>75096.394270399993</v>
      </c>
      <c r="AB131" s="97">
        <f t="shared" si="2"/>
        <v>75096.394270399993</v>
      </c>
    </row>
    <row r="132" spans="1:28">
      <c r="A132" s="174" t="s">
        <v>97</v>
      </c>
      <c r="B132" s="10" t="str">
        <f>VLOOKUP(A132,'CENTRO DE COSTOS'!A:D,4,FALSE)</f>
        <v>JOSE MAURICIO HERNANDEZ ROJAS</v>
      </c>
      <c r="C132" s="10" t="str">
        <f>VLOOKUP(A132,'CENTRO DE COSTOS'!A:D,2,FALSE)</f>
        <v>0004-0001</v>
      </c>
      <c r="D132" s="94">
        <v>70708</v>
      </c>
      <c r="E132" s="172" t="s">
        <v>15042</v>
      </c>
      <c r="F132" s="117">
        <v>90153310</v>
      </c>
      <c r="G132" s="99" t="s">
        <v>155</v>
      </c>
      <c r="H132" s="117" t="s">
        <v>156</v>
      </c>
      <c r="I132" s="117" t="s">
        <v>333</v>
      </c>
      <c r="J132" s="168" t="s">
        <v>2452</v>
      </c>
      <c r="K132" s="117" t="s">
        <v>15043</v>
      </c>
      <c r="L132" s="169" t="s">
        <v>160</v>
      </c>
      <c r="M132" s="172" t="s">
        <v>15044</v>
      </c>
      <c r="N132" s="118">
        <v>45915</v>
      </c>
      <c r="O132" s="118">
        <v>45917</v>
      </c>
      <c r="P132" s="168">
        <v>9999</v>
      </c>
      <c r="Q132" s="171" t="s">
        <v>14390</v>
      </c>
      <c r="R132" s="98" t="s">
        <v>163</v>
      </c>
      <c r="S132" s="168" t="s">
        <v>15045</v>
      </c>
      <c r="T132" s="95" t="s">
        <v>165</v>
      </c>
      <c r="U132" s="172" t="s">
        <v>15046</v>
      </c>
      <c r="V132" s="168" t="s">
        <v>30</v>
      </c>
      <c r="W132" s="173" t="s">
        <v>177</v>
      </c>
      <c r="X132" s="172" t="s">
        <v>1447</v>
      </c>
      <c r="Y132" s="94">
        <v>9194</v>
      </c>
      <c r="Z132" s="94">
        <v>1</v>
      </c>
      <c r="AA132" s="119">
        <f>IF(V132="TIPO I",'BASE LIQUIDACION REDEBAN 2025'!$B$2,IF(V132="TIPO II",'BASE LIQUIDACION REDEBAN 2025'!$B$3,IF(V132="TIPO III",'BASE LIQUIDACION REDEBAN 2025'!$B$4,IF(V132="TIPO IV",'BASE LIQUIDACION REDEBAN 2025'!$B$5,IF(W132="AEREO",'BASE LIQUIDACION REDEBAN 2025'!$B$6,'BASE LIQUIDACION REDEBAN 2025'!$B$5)))))</f>
        <v>275728.78077800001</v>
      </c>
      <c r="AB132" s="97">
        <f t="shared" si="2"/>
        <v>275728.78077800001</v>
      </c>
    </row>
    <row r="133" spans="1:28">
      <c r="A133" s="174" t="s">
        <v>80</v>
      </c>
      <c r="B133" s="10" t="str">
        <f>VLOOKUP(A133,'CENTRO DE COSTOS'!A:D,4,FALSE)</f>
        <v>JOSE MAURICIO HERNANDEZ ROJAS</v>
      </c>
      <c r="C133" s="10" t="str">
        <f>VLOOKUP(A133,'CENTRO DE COSTOS'!A:D,2,FALSE)</f>
        <v>0004-0001</v>
      </c>
      <c r="D133" s="94">
        <v>13468</v>
      </c>
      <c r="E133" s="172" t="s">
        <v>15047</v>
      </c>
      <c r="F133" s="117">
        <v>90153296</v>
      </c>
      <c r="G133" s="99" t="s">
        <v>155</v>
      </c>
      <c r="H133" s="117" t="s">
        <v>156</v>
      </c>
      <c r="I133" s="117" t="s">
        <v>685</v>
      </c>
      <c r="J133" s="168" t="s">
        <v>3131</v>
      </c>
      <c r="K133" s="117" t="s">
        <v>15048</v>
      </c>
      <c r="L133" s="169" t="s">
        <v>160</v>
      </c>
      <c r="M133" s="172" t="s">
        <v>15049</v>
      </c>
      <c r="N133" s="118">
        <v>45915</v>
      </c>
      <c r="O133" s="130">
        <v>45919</v>
      </c>
      <c r="P133" s="168">
        <v>9999</v>
      </c>
      <c r="Q133" s="171" t="s">
        <v>14390</v>
      </c>
      <c r="R133" s="98" t="s">
        <v>163</v>
      </c>
      <c r="S133" s="168" t="s">
        <v>15050</v>
      </c>
      <c r="T133" s="95" t="s">
        <v>165</v>
      </c>
      <c r="U133" s="172" t="s">
        <v>15051</v>
      </c>
      <c r="V133" s="168" t="s">
        <v>32</v>
      </c>
      <c r="W133" s="173" t="s">
        <v>177</v>
      </c>
      <c r="X133" s="172" t="s">
        <v>1972</v>
      </c>
      <c r="Y133" s="94">
        <v>9780</v>
      </c>
      <c r="Z133" s="94">
        <v>1</v>
      </c>
      <c r="AA133" s="119">
        <f>IF(V133="TIPO I",'BASE LIQUIDACION REDEBAN 2025'!$B$2,IF(V133="TIPO II",'BASE LIQUIDACION REDEBAN 2025'!$B$3,IF(V133="TIPO III",'BASE LIQUIDACION REDEBAN 2025'!$B$4,IF(V133="TIPO IV",'BASE LIQUIDACION REDEBAN 2025'!$B$5,IF(W133="AEREO",'BASE LIQUIDACION REDEBAN 2025'!$B$6,'BASE LIQUIDACION REDEBAN 2025'!$B$5)))))</f>
        <v>504832.64687880001</v>
      </c>
      <c r="AB133" s="97">
        <f t="shared" si="2"/>
        <v>504832.64687880001</v>
      </c>
    </row>
    <row r="134" spans="1:28">
      <c r="A134" s="174" t="s">
        <v>93</v>
      </c>
      <c r="B134" s="10" t="str">
        <f>VLOOKUP(A134,'CENTRO DE COSTOS'!A:D,4,FALSE)</f>
        <v>DIEGO FERNANDO HENAO CARDONA</v>
      </c>
      <c r="C134" s="10" t="str">
        <f>VLOOKUP(A134,'CENTRO DE COSTOS'!A:D,2,FALSE)</f>
        <v>0004-0003</v>
      </c>
      <c r="D134" s="94">
        <v>52207</v>
      </c>
      <c r="E134" s="172" t="s">
        <v>15052</v>
      </c>
      <c r="F134" s="117">
        <v>90148754</v>
      </c>
      <c r="G134" s="99" t="s">
        <v>155</v>
      </c>
      <c r="H134" s="117" t="s">
        <v>156</v>
      </c>
      <c r="I134" s="117" t="s">
        <v>157</v>
      </c>
      <c r="J134" s="168" t="s">
        <v>2118</v>
      </c>
      <c r="K134" s="117" t="s">
        <v>15053</v>
      </c>
      <c r="L134" s="169" t="s">
        <v>160</v>
      </c>
      <c r="M134" s="172" t="s">
        <v>15054</v>
      </c>
      <c r="N134" s="118">
        <v>45915</v>
      </c>
      <c r="O134" s="118">
        <v>45918</v>
      </c>
      <c r="P134" s="168">
        <v>9999</v>
      </c>
      <c r="Q134" s="171" t="s">
        <v>14390</v>
      </c>
      <c r="R134" s="98" t="s">
        <v>163</v>
      </c>
      <c r="S134" s="168" t="s">
        <v>15055</v>
      </c>
      <c r="T134" s="95" t="s">
        <v>165</v>
      </c>
      <c r="U134" s="172" t="s">
        <v>15056</v>
      </c>
      <c r="V134" s="168" t="s">
        <v>28</v>
      </c>
      <c r="W134" s="173" t="s">
        <v>177</v>
      </c>
      <c r="X134" s="172" t="s">
        <v>247</v>
      </c>
      <c r="Y134" s="94">
        <v>5541</v>
      </c>
      <c r="Z134" s="94">
        <v>1</v>
      </c>
      <c r="AA134" s="119">
        <f>IF(V134="TIPO I",'BASE LIQUIDACION REDEBAN 2025'!$B$2,IF(V134="TIPO II",'BASE LIQUIDACION REDEBAN 2025'!$B$3,IF(V134="TIPO III",'BASE LIQUIDACION REDEBAN 2025'!$B$4,IF(V134="TIPO IV",'BASE LIQUIDACION REDEBAN 2025'!$B$5,IF(W134="AEREO",'BASE LIQUIDACION REDEBAN 2025'!$B$6,'BASE LIQUIDACION REDEBAN 2025'!$B$5)))))</f>
        <v>163813.69572160003</v>
      </c>
      <c r="AB134" s="97">
        <f t="shared" si="2"/>
        <v>163813.69572160003</v>
      </c>
    </row>
    <row r="135" spans="1:28">
      <c r="A135" s="174" t="s">
        <v>76</v>
      </c>
      <c r="B135" s="10" t="str">
        <f>VLOOKUP(A135,'CENTRO DE COSTOS'!A:D,4,FALSE)</f>
        <v>DIEGO FERNANDO HENAO CARDONA</v>
      </c>
      <c r="C135" s="10" t="str">
        <f>VLOOKUP(A135,'CENTRO DE COSTOS'!A:D,2,FALSE)</f>
        <v>0004-0003</v>
      </c>
      <c r="D135" s="94">
        <v>19698</v>
      </c>
      <c r="E135" s="172" t="s">
        <v>15057</v>
      </c>
      <c r="F135" s="117">
        <v>90191249</v>
      </c>
      <c r="G135" s="99" t="s">
        <v>155</v>
      </c>
      <c r="H135" s="117" t="s">
        <v>156</v>
      </c>
      <c r="I135" s="117" t="s">
        <v>171</v>
      </c>
      <c r="J135" s="168" t="s">
        <v>2123</v>
      </c>
      <c r="K135" s="117" t="s">
        <v>15058</v>
      </c>
      <c r="L135" s="169" t="s">
        <v>160</v>
      </c>
      <c r="M135" s="172" t="s">
        <v>15059</v>
      </c>
      <c r="N135" s="118">
        <v>45915</v>
      </c>
      <c r="O135" s="118">
        <v>45918</v>
      </c>
      <c r="P135" s="168">
        <v>9999</v>
      </c>
      <c r="Q135" s="171" t="s">
        <v>14390</v>
      </c>
      <c r="R135" s="98" t="s">
        <v>163</v>
      </c>
      <c r="S135" s="168" t="s">
        <v>15060</v>
      </c>
      <c r="T135" s="95" t="s">
        <v>165</v>
      </c>
      <c r="U135" s="172" t="s">
        <v>15061</v>
      </c>
      <c r="V135" s="168" t="s">
        <v>28</v>
      </c>
      <c r="W135" s="173" t="s">
        <v>177</v>
      </c>
      <c r="X135" s="172" t="s">
        <v>346</v>
      </c>
      <c r="Y135" s="94">
        <v>8747</v>
      </c>
      <c r="Z135" s="94">
        <v>1</v>
      </c>
      <c r="AA135" s="119">
        <f>IF(V135="TIPO I",'BASE LIQUIDACION REDEBAN 2025'!$B$2,IF(V135="TIPO II",'BASE LIQUIDACION REDEBAN 2025'!$B$3,IF(V135="TIPO III",'BASE LIQUIDACION REDEBAN 2025'!$B$4,IF(V135="TIPO IV",'BASE LIQUIDACION REDEBAN 2025'!$B$5,IF(W135="AEREO",'BASE LIQUIDACION REDEBAN 2025'!$B$6,'BASE LIQUIDACION REDEBAN 2025'!$B$5)))))</f>
        <v>163813.69572160003</v>
      </c>
      <c r="AB135" s="97">
        <f t="shared" si="2"/>
        <v>163813.69572160003</v>
      </c>
    </row>
    <row r="136" spans="1:28">
      <c r="A136" s="174" t="s">
        <v>100</v>
      </c>
      <c r="B136" s="10" t="str">
        <f>VLOOKUP(A136,'CENTRO DE COSTOS'!A:D,4,FALSE)</f>
        <v>KEVIN ALEXIS CORZO BUSTOS</v>
      </c>
      <c r="C136" s="10" t="str">
        <f>VLOOKUP(A136,'CENTRO DE COSTOS'!A:D,2,FALSE)</f>
        <v>0004-0007</v>
      </c>
      <c r="D136" s="94">
        <v>50568</v>
      </c>
      <c r="E136" s="172" t="s">
        <v>15062</v>
      </c>
      <c r="F136" s="117">
        <v>87127251</v>
      </c>
      <c r="G136" s="99" t="s">
        <v>155</v>
      </c>
      <c r="H136" s="117" t="s">
        <v>14421</v>
      </c>
      <c r="I136" s="117" t="s">
        <v>216</v>
      </c>
      <c r="J136" s="168" t="s">
        <v>3630</v>
      </c>
      <c r="K136" s="117" t="s">
        <v>15063</v>
      </c>
      <c r="L136" s="169" t="s">
        <v>160</v>
      </c>
      <c r="M136" s="172" t="s">
        <v>15064</v>
      </c>
      <c r="N136" s="118">
        <v>45915</v>
      </c>
      <c r="O136" s="118">
        <v>45917</v>
      </c>
      <c r="P136" s="168">
        <v>9999</v>
      </c>
      <c r="Q136" s="171" t="s">
        <v>14390</v>
      </c>
      <c r="R136" s="98" t="s">
        <v>14636</v>
      </c>
      <c r="S136" s="168" t="s">
        <v>15065</v>
      </c>
      <c r="T136" s="95" t="s">
        <v>165</v>
      </c>
      <c r="U136" s="172" t="s">
        <v>15066</v>
      </c>
      <c r="V136" s="168" t="s">
        <v>30</v>
      </c>
      <c r="W136" s="173" t="s">
        <v>177</v>
      </c>
      <c r="X136" s="172" t="s">
        <v>1538</v>
      </c>
      <c r="Y136" s="94">
        <v>3950</v>
      </c>
      <c r="Z136" s="94">
        <v>1</v>
      </c>
      <c r="AA136" s="119">
        <f>IF(V136="TIPO I",'BASE LIQUIDACION REDEBAN 2025'!$B$2,IF(V136="TIPO II",'BASE LIQUIDACION REDEBAN 2025'!$B$3,IF(V136="TIPO III",'BASE LIQUIDACION REDEBAN 2025'!$B$4,IF(V136="TIPO IV",'BASE LIQUIDACION REDEBAN 2025'!$B$5,IF(W136="AEREO",'BASE LIQUIDACION REDEBAN 2025'!$B$6,'BASE LIQUIDACION REDEBAN 2025'!$B$5)))))</f>
        <v>275728.78077800001</v>
      </c>
      <c r="AB136" s="97">
        <f t="shared" si="2"/>
        <v>275728.78077800001</v>
      </c>
    </row>
    <row r="137" spans="1:28">
      <c r="A137" s="174" t="s">
        <v>86</v>
      </c>
      <c r="B137" s="10" t="str">
        <f>VLOOKUP(A137,'CENTRO DE COSTOS'!A:D,4,FALSE)</f>
        <v>KEVIN ALEXIS CORZO BUSTOS</v>
      </c>
      <c r="C137" s="10" t="str">
        <f>VLOOKUP(A137,'CENTRO DE COSTOS'!A:D,2,FALSE)</f>
        <v>0004-0007</v>
      </c>
      <c r="D137" s="94">
        <v>73268</v>
      </c>
      <c r="E137" s="172" t="s">
        <v>15067</v>
      </c>
      <c r="F137" s="117">
        <v>90137284</v>
      </c>
      <c r="G137" s="99" t="s">
        <v>155</v>
      </c>
      <c r="H137" s="117" t="s">
        <v>156</v>
      </c>
      <c r="I137" s="117" t="s">
        <v>494</v>
      </c>
      <c r="J137" s="168" t="s">
        <v>2346</v>
      </c>
      <c r="K137" s="117" t="s">
        <v>15068</v>
      </c>
      <c r="L137" s="169" t="s">
        <v>160</v>
      </c>
      <c r="M137" s="172" t="s">
        <v>15069</v>
      </c>
      <c r="N137" s="118">
        <v>45916</v>
      </c>
      <c r="O137" s="118">
        <v>45919</v>
      </c>
      <c r="P137" s="168">
        <v>9999</v>
      </c>
      <c r="Q137" s="171" t="s">
        <v>14390</v>
      </c>
      <c r="R137" s="98" t="s">
        <v>163</v>
      </c>
      <c r="S137" s="168" t="s">
        <v>15070</v>
      </c>
      <c r="T137" s="95" t="s">
        <v>165</v>
      </c>
      <c r="U137" s="172" t="s">
        <v>15071</v>
      </c>
      <c r="V137" s="168" t="s">
        <v>28</v>
      </c>
      <c r="W137" s="173" t="s">
        <v>177</v>
      </c>
      <c r="X137" s="172" t="s">
        <v>14467</v>
      </c>
      <c r="Y137" s="94">
        <v>6560</v>
      </c>
      <c r="Z137" s="94">
        <v>1</v>
      </c>
      <c r="AA137" s="119">
        <f>IF(V137="TIPO I",'BASE LIQUIDACION REDEBAN 2025'!$B$2,IF(V137="TIPO II",'BASE LIQUIDACION REDEBAN 2025'!$B$3,IF(V137="TIPO III",'BASE LIQUIDACION REDEBAN 2025'!$B$4,IF(V137="TIPO IV",'BASE LIQUIDACION REDEBAN 2025'!$B$5,IF(W137="AEREO",'BASE LIQUIDACION REDEBAN 2025'!$B$6,'BASE LIQUIDACION REDEBAN 2025'!$B$5)))))</f>
        <v>163813.69572160003</v>
      </c>
      <c r="AB137" s="97">
        <f t="shared" si="2"/>
        <v>163813.69572160003</v>
      </c>
    </row>
    <row r="138" spans="1:28">
      <c r="A138" s="174" t="s">
        <v>68</v>
      </c>
      <c r="B138" s="10" t="str">
        <f>VLOOKUP(A138,'CENTRO DE COSTOS'!A:D,4,FALSE)</f>
        <v>WILLIAM ASDRUBAL ROZO ROZO</v>
      </c>
      <c r="C138" s="10" t="str">
        <f>VLOOKUP(A138,'CENTRO DE COSTOS'!A:D,2,FALSE)</f>
        <v>0004-0004</v>
      </c>
      <c r="D138" s="94">
        <v>11001</v>
      </c>
      <c r="E138" s="172" t="s">
        <v>15072</v>
      </c>
      <c r="F138" s="117">
        <v>90166859</v>
      </c>
      <c r="G138" s="99" t="s">
        <v>155</v>
      </c>
      <c r="H138" s="117" t="s">
        <v>156</v>
      </c>
      <c r="I138" s="117" t="s">
        <v>417</v>
      </c>
      <c r="J138" s="168" t="s">
        <v>68</v>
      </c>
      <c r="K138" s="117" t="s">
        <v>15073</v>
      </c>
      <c r="L138" s="169" t="s">
        <v>160</v>
      </c>
      <c r="M138" s="172" t="s">
        <v>15074</v>
      </c>
      <c r="N138" s="118">
        <v>45916</v>
      </c>
      <c r="O138" s="118">
        <v>45918</v>
      </c>
      <c r="P138" s="168">
        <v>9999</v>
      </c>
      <c r="Q138" s="171" t="s">
        <v>14390</v>
      </c>
      <c r="R138" s="98" t="s">
        <v>163</v>
      </c>
      <c r="S138" s="168" t="s">
        <v>15075</v>
      </c>
      <c r="T138" s="95" t="s">
        <v>165</v>
      </c>
      <c r="U138" s="172" t="s">
        <v>15076</v>
      </c>
      <c r="V138" s="168" t="s">
        <v>25</v>
      </c>
      <c r="W138" s="173" t="s">
        <v>177</v>
      </c>
      <c r="X138" s="172" t="s">
        <v>541</v>
      </c>
      <c r="Y138" s="94">
        <v>1909</v>
      </c>
      <c r="Z138" s="94">
        <v>1</v>
      </c>
      <c r="AA138" s="119">
        <f>IF(V138="TIPO I",'BASE LIQUIDACION REDEBAN 2025'!$B$2,IF(V138="TIPO II",'BASE LIQUIDACION REDEBAN 2025'!$B$3,IF(V138="TIPO III",'BASE LIQUIDACION REDEBAN 2025'!$B$4,IF(V138="TIPO IV",'BASE LIQUIDACION REDEBAN 2025'!$B$5,IF(W138="AEREO",'BASE LIQUIDACION REDEBAN 2025'!$B$6,'BASE LIQUIDACION REDEBAN 2025'!$B$5)))))</f>
        <v>75096.394270399993</v>
      </c>
      <c r="AB138" s="97">
        <f t="shared" si="2"/>
        <v>75096.394270399993</v>
      </c>
    </row>
    <row r="139" spans="1:28">
      <c r="A139" s="174" t="s">
        <v>90</v>
      </c>
      <c r="B139" s="10" t="str">
        <f>VLOOKUP(A139,'CENTRO DE COSTOS'!A:D,4,FALSE)</f>
        <v>JUAN SEBASTIÁN RÍOS CASTRILLÓN</v>
      </c>
      <c r="C139" s="10" t="str">
        <f>VLOOKUP(A139,'CENTRO DE COSTOS'!A:D,2,FALSE)</f>
        <v>0004-0005</v>
      </c>
      <c r="D139" s="94">
        <v>5670</v>
      </c>
      <c r="E139" s="172" t="s">
        <v>15077</v>
      </c>
      <c r="F139" s="117">
        <v>90178511</v>
      </c>
      <c r="G139" s="99" t="s">
        <v>155</v>
      </c>
      <c r="H139" s="117" t="s">
        <v>156</v>
      </c>
      <c r="I139" s="117" t="s">
        <v>249</v>
      </c>
      <c r="J139" s="168" t="s">
        <v>3880</v>
      </c>
      <c r="K139" s="117" t="s">
        <v>15078</v>
      </c>
      <c r="L139" s="169" t="s">
        <v>160</v>
      </c>
      <c r="M139" s="172" t="s">
        <v>15079</v>
      </c>
      <c r="N139" s="118">
        <v>45916</v>
      </c>
      <c r="O139" s="118">
        <v>45918</v>
      </c>
      <c r="P139" s="168">
        <v>9999</v>
      </c>
      <c r="Q139" s="171" t="s">
        <v>14390</v>
      </c>
      <c r="R139" s="98" t="s">
        <v>163</v>
      </c>
      <c r="S139" s="168" t="s">
        <v>15080</v>
      </c>
      <c r="T139" s="95" t="s">
        <v>165</v>
      </c>
      <c r="U139" s="172" t="s">
        <v>15081</v>
      </c>
      <c r="V139" s="168" t="s">
        <v>30</v>
      </c>
      <c r="W139" s="173" t="s">
        <v>177</v>
      </c>
      <c r="X139" s="172" t="s">
        <v>1760</v>
      </c>
      <c r="Y139" s="94">
        <v>8110</v>
      </c>
      <c r="Z139" s="94">
        <v>1</v>
      </c>
      <c r="AA139" s="119">
        <f>IF(V139="TIPO I",'BASE LIQUIDACION REDEBAN 2025'!$B$2,IF(V139="TIPO II",'BASE LIQUIDACION REDEBAN 2025'!$B$3,IF(V139="TIPO III",'BASE LIQUIDACION REDEBAN 2025'!$B$4,IF(V139="TIPO IV",'BASE LIQUIDACION REDEBAN 2025'!$B$5,IF(W139="AEREO",'BASE LIQUIDACION REDEBAN 2025'!$B$6,'BASE LIQUIDACION REDEBAN 2025'!$B$5)))))</f>
        <v>275728.78077800001</v>
      </c>
      <c r="AB139" s="97">
        <f t="shared" si="2"/>
        <v>275728.78077800001</v>
      </c>
    </row>
    <row r="140" spans="1:28">
      <c r="A140" s="174" t="s">
        <v>90</v>
      </c>
      <c r="B140" s="10" t="str">
        <f>VLOOKUP(A140,'CENTRO DE COSTOS'!A:D,4,FALSE)</f>
        <v>JUAN SEBASTIÁN RÍOS CASTRILLÓN</v>
      </c>
      <c r="C140" s="10" t="str">
        <f>VLOOKUP(A140,'CENTRO DE COSTOS'!A:D,2,FALSE)</f>
        <v>0004-0005</v>
      </c>
      <c r="D140" s="94">
        <v>5001</v>
      </c>
      <c r="E140" s="172" t="s">
        <v>15082</v>
      </c>
      <c r="F140" s="117">
        <v>90180662</v>
      </c>
      <c r="G140" s="99" t="s">
        <v>155</v>
      </c>
      <c r="H140" s="117" t="s">
        <v>156</v>
      </c>
      <c r="I140" s="117" t="s">
        <v>249</v>
      </c>
      <c r="J140" s="168" t="s">
        <v>90</v>
      </c>
      <c r="K140" s="117" t="s">
        <v>15083</v>
      </c>
      <c r="L140" s="169" t="s">
        <v>160</v>
      </c>
      <c r="M140" s="172" t="s">
        <v>15084</v>
      </c>
      <c r="N140" s="118">
        <v>45916</v>
      </c>
      <c r="O140" s="118">
        <v>45918</v>
      </c>
      <c r="P140" s="168">
        <v>9999</v>
      </c>
      <c r="Q140" s="171" t="s">
        <v>14390</v>
      </c>
      <c r="R140" s="98" t="s">
        <v>163</v>
      </c>
      <c r="S140" s="168" t="s">
        <v>15085</v>
      </c>
      <c r="T140" s="95" t="s">
        <v>165</v>
      </c>
      <c r="U140" s="172" t="s">
        <v>15086</v>
      </c>
      <c r="V140" s="168" t="s">
        <v>25</v>
      </c>
      <c r="W140" s="173" t="s">
        <v>177</v>
      </c>
      <c r="X140" s="172" t="s">
        <v>368</v>
      </c>
      <c r="Y140" s="94">
        <v>1866</v>
      </c>
      <c r="Z140" s="94">
        <v>1</v>
      </c>
      <c r="AA140" s="119">
        <f>IF(V140="TIPO I",'BASE LIQUIDACION REDEBAN 2025'!$B$2,IF(V140="TIPO II",'BASE LIQUIDACION REDEBAN 2025'!$B$3,IF(V140="TIPO III",'BASE LIQUIDACION REDEBAN 2025'!$B$4,IF(V140="TIPO IV",'BASE LIQUIDACION REDEBAN 2025'!$B$5,IF(W140="AEREO",'BASE LIQUIDACION REDEBAN 2025'!$B$6,'BASE LIQUIDACION REDEBAN 2025'!$B$5)))))</f>
        <v>75096.394270399993</v>
      </c>
      <c r="AB140" s="97">
        <f t="shared" si="2"/>
        <v>75096.394270399993</v>
      </c>
    </row>
    <row r="141" spans="1:28">
      <c r="A141" s="174" t="s">
        <v>92</v>
      </c>
      <c r="B141" s="10" t="str">
        <f>VLOOKUP(A141,'CENTRO DE COSTOS'!A:D,4,FALSE)</f>
        <v>KEVIN ALEXIS CORZO BUSTOS</v>
      </c>
      <c r="C141" s="10" t="str">
        <f>VLOOKUP(A141,'CENTRO DE COSTOS'!A:D,2,FALSE)</f>
        <v>0004-0007</v>
      </c>
      <c r="D141" s="94">
        <v>18001</v>
      </c>
      <c r="E141" s="172" t="s">
        <v>15087</v>
      </c>
      <c r="F141" s="117">
        <v>90165896</v>
      </c>
      <c r="G141" s="99" t="s">
        <v>155</v>
      </c>
      <c r="H141" s="117" t="s">
        <v>156</v>
      </c>
      <c r="I141" s="117" t="s">
        <v>208</v>
      </c>
      <c r="J141" s="168" t="s">
        <v>82</v>
      </c>
      <c r="K141" s="117" t="s">
        <v>15088</v>
      </c>
      <c r="L141" s="169" t="s">
        <v>160</v>
      </c>
      <c r="M141" s="172" t="s">
        <v>15089</v>
      </c>
      <c r="N141" s="118">
        <v>45916</v>
      </c>
      <c r="O141" s="118">
        <v>45917</v>
      </c>
      <c r="P141" s="168">
        <v>9999</v>
      </c>
      <c r="Q141" s="171" t="s">
        <v>14390</v>
      </c>
      <c r="R141" s="98" t="s">
        <v>163</v>
      </c>
      <c r="S141" s="168" t="s">
        <v>15090</v>
      </c>
      <c r="T141" s="95" t="s">
        <v>165</v>
      </c>
      <c r="U141" s="172" t="s">
        <v>15091</v>
      </c>
      <c r="V141" s="168" t="s">
        <v>32</v>
      </c>
      <c r="W141" s="173" t="s">
        <v>177</v>
      </c>
      <c r="X141" s="172" t="s">
        <v>214</v>
      </c>
      <c r="Y141" s="94">
        <v>2610</v>
      </c>
      <c r="Z141" s="94">
        <v>1</v>
      </c>
      <c r="AA141" s="119">
        <f>IF(V141="TIPO I",'BASE LIQUIDACION REDEBAN 2025'!$B$2,IF(V141="TIPO II",'BASE LIQUIDACION REDEBAN 2025'!$B$3,IF(V141="TIPO III",'BASE LIQUIDACION REDEBAN 2025'!$B$4,IF(V141="TIPO IV",'BASE LIQUIDACION REDEBAN 2025'!$B$5,IF(W141="AEREO",'BASE LIQUIDACION REDEBAN 2025'!$B$6,'BASE LIQUIDACION REDEBAN 2025'!$B$5)))))</f>
        <v>504832.64687880001</v>
      </c>
      <c r="AB141" s="97">
        <f t="shared" si="2"/>
        <v>504832.64687880001</v>
      </c>
    </row>
    <row r="142" spans="1:28">
      <c r="A142" s="174" t="s">
        <v>68</v>
      </c>
      <c r="B142" s="10" t="str">
        <f>VLOOKUP(A142,'CENTRO DE COSTOS'!A:D,4,FALSE)</f>
        <v>WILLIAM ASDRUBAL ROZO ROZO</v>
      </c>
      <c r="C142" s="10" t="str">
        <f>VLOOKUP(A142,'CENTRO DE COSTOS'!A:D,2,FALSE)</f>
        <v>0004-0004</v>
      </c>
      <c r="D142" s="94">
        <v>11001</v>
      </c>
      <c r="E142" s="172" t="s">
        <v>15092</v>
      </c>
      <c r="F142" s="117">
        <v>90152732</v>
      </c>
      <c r="G142" s="99" t="s">
        <v>155</v>
      </c>
      <c r="H142" s="117" t="s">
        <v>156</v>
      </c>
      <c r="I142" s="117" t="s">
        <v>417</v>
      </c>
      <c r="J142" s="168" t="s">
        <v>68</v>
      </c>
      <c r="K142" s="117" t="s">
        <v>15093</v>
      </c>
      <c r="L142" s="169" t="s">
        <v>160</v>
      </c>
      <c r="M142" s="172" t="s">
        <v>15094</v>
      </c>
      <c r="N142" s="118">
        <v>45916</v>
      </c>
      <c r="O142" s="118">
        <v>45918</v>
      </c>
      <c r="P142" s="168">
        <v>9999</v>
      </c>
      <c r="Q142" s="171" t="s">
        <v>14390</v>
      </c>
      <c r="R142" s="98" t="s">
        <v>163</v>
      </c>
      <c r="S142" s="168" t="s">
        <v>15095</v>
      </c>
      <c r="T142" s="95" t="s">
        <v>165</v>
      </c>
      <c r="U142" s="172" t="s">
        <v>15096</v>
      </c>
      <c r="V142" s="168" t="s">
        <v>25</v>
      </c>
      <c r="W142" s="173" t="s">
        <v>177</v>
      </c>
      <c r="X142" s="172" t="s">
        <v>422</v>
      </c>
      <c r="Y142" s="94">
        <v>1150</v>
      </c>
      <c r="Z142" s="94">
        <v>1</v>
      </c>
      <c r="AA142" s="119">
        <f>IF(V142="TIPO I",'BASE LIQUIDACION REDEBAN 2025'!$B$2,IF(V142="TIPO II",'BASE LIQUIDACION REDEBAN 2025'!$B$3,IF(V142="TIPO III",'BASE LIQUIDACION REDEBAN 2025'!$B$4,IF(V142="TIPO IV",'BASE LIQUIDACION REDEBAN 2025'!$B$5,IF(W142="AEREO",'BASE LIQUIDACION REDEBAN 2025'!$B$6,'BASE LIQUIDACION REDEBAN 2025'!$B$5)))))</f>
        <v>75096.394270399993</v>
      </c>
      <c r="AB142" s="97">
        <f t="shared" si="2"/>
        <v>75096.394270399993</v>
      </c>
    </row>
    <row r="143" spans="1:28">
      <c r="A143" s="174" t="s">
        <v>98</v>
      </c>
      <c r="B143" s="10" t="str">
        <f>VLOOKUP(A143,'CENTRO DE COSTOS'!A:D,4,FALSE)</f>
        <v>MIGUEL JULIÁN HERNÁNDEZ GUARÍN</v>
      </c>
      <c r="C143" s="10" t="str">
        <f>VLOOKUP(A143,'CENTRO DE COSTOS'!A:D,2,FALSE)</f>
        <v>0004-0008</v>
      </c>
      <c r="D143" s="94">
        <v>15646</v>
      </c>
      <c r="E143" s="172" t="s">
        <v>15097</v>
      </c>
      <c r="F143" s="117">
        <v>90175313</v>
      </c>
      <c r="G143" s="99" t="s">
        <v>155</v>
      </c>
      <c r="H143" s="117" t="s">
        <v>156</v>
      </c>
      <c r="I143" s="117" t="s">
        <v>406</v>
      </c>
      <c r="J143" s="168" t="s">
        <v>9540</v>
      </c>
      <c r="K143" s="117" t="s">
        <v>15098</v>
      </c>
      <c r="L143" s="169" t="s">
        <v>160</v>
      </c>
      <c r="M143" s="172" t="s">
        <v>15099</v>
      </c>
      <c r="N143" s="118">
        <v>45916</v>
      </c>
      <c r="O143" s="118">
        <v>45918</v>
      </c>
      <c r="P143" s="168">
        <v>9999</v>
      </c>
      <c r="Q143" s="171" t="s">
        <v>14390</v>
      </c>
      <c r="R143" s="98" t="s">
        <v>163</v>
      </c>
      <c r="S143" s="168" t="s">
        <v>15100</v>
      </c>
      <c r="T143" s="95" t="s">
        <v>165</v>
      </c>
      <c r="U143" s="172" t="s">
        <v>15101</v>
      </c>
      <c r="V143" s="168" t="s">
        <v>28</v>
      </c>
      <c r="W143" s="173" t="s">
        <v>177</v>
      </c>
      <c r="X143" s="172" t="s">
        <v>628</v>
      </c>
      <c r="Y143" s="94">
        <v>8382</v>
      </c>
      <c r="Z143" s="94">
        <v>1</v>
      </c>
      <c r="AA143" s="119">
        <f>IF(V143="TIPO I",'BASE LIQUIDACION REDEBAN 2025'!$B$2,IF(V143="TIPO II",'BASE LIQUIDACION REDEBAN 2025'!$B$3,IF(V143="TIPO III",'BASE LIQUIDACION REDEBAN 2025'!$B$4,IF(V143="TIPO IV",'BASE LIQUIDACION REDEBAN 2025'!$B$5,IF(W143="AEREO",'BASE LIQUIDACION REDEBAN 2025'!$B$6,'BASE LIQUIDACION REDEBAN 2025'!$B$5)))))</f>
        <v>163813.69572160003</v>
      </c>
      <c r="AB143" s="97">
        <f t="shared" si="2"/>
        <v>163813.69572160003</v>
      </c>
    </row>
    <row r="144" spans="1:28">
      <c r="A144" s="174" t="s">
        <v>68</v>
      </c>
      <c r="B144" s="10" t="str">
        <f>VLOOKUP(A144,'CENTRO DE COSTOS'!A:D,4,FALSE)</f>
        <v>WILLIAM ASDRUBAL ROZO ROZO</v>
      </c>
      <c r="C144" s="10" t="str">
        <f>VLOOKUP(A144,'CENTRO DE COSTOS'!A:D,2,FALSE)</f>
        <v>0004-0004</v>
      </c>
      <c r="D144" s="94">
        <v>11001</v>
      </c>
      <c r="E144" s="172" t="s">
        <v>15102</v>
      </c>
      <c r="F144" s="117">
        <v>90164310</v>
      </c>
      <c r="G144" s="99" t="s">
        <v>155</v>
      </c>
      <c r="H144" s="117" t="s">
        <v>156</v>
      </c>
      <c r="I144" s="117" t="s">
        <v>417</v>
      </c>
      <c r="J144" s="168" t="s">
        <v>68</v>
      </c>
      <c r="K144" s="117" t="s">
        <v>15103</v>
      </c>
      <c r="L144" s="169" t="s">
        <v>160</v>
      </c>
      <c r="M144" s="172" t="s">
        <v>15104</v>
      </c>
      <c r="N144" s="118">
        <v>45916</v>
      </c>
      <c r="O144" s="118">
        <v>45918</v>
      </c>
      <c r="P144" s="168">
        <v>9999</v>
      </c>
      <c r="Q144" s="171" t="s">
        <v>14390</v>
      </c>
      <c r="R144" s="98" t="s">
        <v>163</v>
      </c>
      <c r="S144" s="168" t="s">
        <v>15105</v>
      </c>
      <c r="T144" s="95" t="s">
        <v>165</v>
      </c>
      <c r="U144" s="172" t="s">
        <v>15106</v>
      </c>
      <c r="V144" s="168" t="s">
        <v>25</v>
      </c>
      <c r="W144" s="173" t="s">
        <v>177</v>
      </c>
      <c r="X144" s="172" t="s">
        <v>428</v>
      </c>
      <c r="Y144" s="94">
        <v>7420</v>
      </c>
      <c r="Z144" s="94">
        <v>1</v>
      </c>
      <c r="AA144" s="119">
        <f>IF(V144="TIPO I",'BASE LIQUIDACION REDEBAN 2025'!$B$2,IF(V144="TIPO II",'BASE LIQUIDACION REDEBAN 2025'!$B$3,IF(V144="TIPO III",'BASE LIQUIDACION REDEBAN 2025'!$B$4,IF(V144="TIPO IV",'BASE LIQUIDACION REDEBAN 2025'!$B$5,IF(W144="AEREO",'BASE LIQUIDACION REDEBAN 2025'!$B$6,'BASE LIQUIDACION REDEBAN 2025'!$B$5)))))</f>
        <v>75096.394270399993</v>
      </c>
      <c r="AB144" s="97">
        <f t="shared" si="2"/>
        <v>75096.394270399993</v>
      </c>
    </row>
    <row r="145" spans="1:28">
      <c r="A145" s="174" t="s">
        <v>90</v>
      </c>
      <c r="B145" s="10" t="str">
        <f>VLOOKUP(A145,'CENTRO DE COSTOS'!A:D,4,FALSE)</f>
        <v>JUAN SEBASTIÁN RÍOS CASTRILLÓN</v>
      </c>
      <c r="C145" s="10" t="str">
        <f>VLOOKUP(A145,'CENTRO DE COSTOS'!A:D,2,FALSE)</f>
        <v>0004-0005</v>
      </c>
      <c r="D145" s="94">
        <v>27205</v>
      </c>
      <c r="E145" s="172" t="s">
        <v>15107</v>
      </c>
      <c r="F145" s="117">
        <v>90114938</v>
      </c>
      <c r="G145" s="99" t="s">
        <v>155</v>
      </c>
      <c r="H145" s="117" t="s">
        <v>156</v>
      </c>
      <c r="I145" s="117" t="s">
        <v>932</v>
      </c>
      <c r="J145" s="168" t="s">
        <v>10432</v>
      </c>
      <c r="K145" s="117" t="s">
        <v>15108</v>
      </c>
      <c r="L145" s="169" t="s">
        <v>160</v>
      </c>
      <c r="M145" s="172" t="s">
        <v>15109</v>
      </c>
      <c r="N145" s="118">
        <v>45916</v>
      </c>
      <c r="O145" s="118">
        <v>45924</v>
      </c>
      <c r="P145" s="168">
        <v>9999</v>
      </c>
      <c r="Q145" s="171" t="s">
        <v>14390</v>
      </c>
      <c r="R145" s="98" t="s">
        <v>163</v>
      </c>
      <c r="S145" s="168" t="s">
        <v>15110</v>
      </c>
      <c r="T145" s="95" t="s">
        <v>165</v>
      </c>
      <c r="U145" s="172" t="s">
        <v>15111</v>
      </c>
      <c r="V145" s="168" t="s">
        <v>167</v>
      </c>
      <c r="W145" s="173" t="s">
        <v>205</v>
      </c>
      <c r="X145" s="172" t="s">
        <v>1942</v>
      </c>
      <c r="Y145" s="94">
        <v>2150</v>
      </c>
      <c r="Z145" s="94">
        <v>1</v>
      </c>
      <c r="AA145" s="119">
        <f>IF(V145="TIPO I",'BASE LIQUIDACION REDEBAN 2025'!$B$2,IF(V145="TIPO II",'BASE LIQUIDACION REDEBAN 2025'!$B$3,IF(V145="TIPO III",'BASE LIQUIDACION REDEBAN 2025'!$B$4,IF(V145="TIPO IV",'BASE LIQUIDACION REDEBAN 2025'!$B$5,IF(W145="AEREO",'BASE LIQUIDACION REDEBAN 2025'!$B$6,'BASE LIQUIDACION REDEBAN 2025'!$B$5)))))</f>
        <v>988462.96268840006</v>
      </c>
      <c r="AB145" s="97">
        <f t="shared" si="2"/>
        <v>988462.96268840006</v>
      </c>
    </row>
    <row r="146" spans="1:28">
      <c r="A146" s="174" t="s">
        <v>60</v>
      </c>
      <c r="B146" s="10" t="str">
        <f>VLOOKUP(A146,'CENTRO DE COSTOS'!A:D,4,FALSE)</f>
        <v>JUAN SEBASTIÁN RÍOS CASTRILLÓN</v>
      </c>
      <c r="C146" s="10" t="str">
        <f>VLOOKUP(A146,'CENTRO DE COSTOS'!A:D,2,FALSE)</f>
        <v>0004-0005</v>
      </c>
      <c r="D146" s="94">
        <v>5837</v>
      </c>
      <c r="E146" s="172" t="s">
        <v>15112</v>
      </c>
      <c r="F146" s="117">
        <v>90188604</v>
      </c>
      <c r="G146" s="99" t="s">
        <v>155</v>
      </c>
      <c r="H146" s="117" t="s">
        <v>156</v>
      </c>
      <c r="I146" s="117" t="s">
        <v>249</v>
      </c>
      <c r="J146" s="168" t="s">
        <v>256</v>
      </c>
      <c r="K146" s="117" t="s">
        <v>15113</v>
      </c>
      <c r="L146" s="169" t="s">
        <v>160</v>
      </c>
      <c r="M146" s="172" t="s">
        <v>15114</v>
      </c>
      <c r="N146" s="118">
        <v>45916</v>
      </c>
      <c r="O146" s="118">
        <v>45919</v>
      </c>
      <c r="P146" s="168">
        <v>9999</v>
      </c>
      <c r="Q146" s="171" t="s">
        <v>14390</v>
      </c>
      <c r="R146" s="98" t="s">
        <v>163</v>
      </c>
      <c r="S146" s="168" t="s">
        <v>15115</v>
      </c>
      <c r="T146" s="95" t="s">
        <v>165</v>
      </c>
      <c r="U146" s="172" t="s">
        <v>15116</v>
      </c>
      <c r="V146" s="168" t="s">
        <v>28</v>
      </c>
      <c r="W146" s="173" t="s">
        <v>177</v>
      </c>
      <c r="X146" s="172" t="s">
        <v>1084</v>
      </c>
      <c r="Y146" s="94">
        <v>7691</v>
      </c>
      <c r="Z146" s="94">
        <v>1</v>
      </c>
      <c r="AA146" s="119">
        <f>IF(V146="TIPO I",'BASE LIQUIDACION REDEBAN 2025'!$B$2,IF(V146="TIPO II",'BASE LIQUIDACION REDEBAN 2025'!$B$3,IF(V146="TIPO III",'BASE LIQUIDACION REDEBAN 2025'!$B$4,IF(V146="TIPO IV",'BASE LIQUIDACION REDEBAN 2025'!$B$5,IF(W146="AEREO",'BASE LIQUIDACION REDEBAN 2025'!$B$6,'BASE LIQUIDACION REDEBAN 2025'!$B$5)))))</f>
        <v>163813.69572160003</v>
      </c>
      <c r="AB146" s="97">
        <f t="shared" si="2"/>
        <v>163813.69572160003</v>
      </c>
    </row>
    <row r="147" spans="1:28">
      <c r="A147" s="174" t="s">
        <v>100</v>
      </c>
      <c r="B147" s="10" t="str">
        <f>VLOOKUP(A147,'CENTRO DE COSTOS'!A:D,4,FALSE)</f>
        <v>KEVIN ALEXIS CORZO BUSTOS</v>
      </c>
      <c r="C147" s="10" t="str">
        <f>VLOOKUP(A147,'CENTRO DE COSTOS'!A:D,2,FALSE)</f>
        <v>0004-0007</v>
      </c>
      <c r="D147" s="94">
        <v>50001</v>
      </c>
      <c r="E147" s="172" t="s">
        <v>15117</v>
      </c>
      <c r="F147" s="117">
        <v>90164028</v>
      </c>
      <c r="G147" s="99" t="s">
        <v>155</v>
      </c>
      <c r="H147" s="117" t="s">
        <v>156</v>
      </c>
      <c r="I147" s="117" t="s">
        <v>216</v>
      </c>
      <c r="J147" s="168" t="s">
        <v>100</v>
      </c>
      <c r="K147" s="117" t="s">
        <v>15118</v>
      </c>
      <c r="L147" s="169" t="s">
        <v>160</v>
      </c>
      <c r="M147" s="172" t="s">
        <v>15119</v>
      </c>
      <c r="N147" s="118">
        <v>45917</v>
      </c>
      <c r="O147" s="118">
        <v>45919</v>
      </c>
      <c r="P147" s="168">
        <v>9999</v>
      </c>
      <c r="Q147" s="171" t="s">
        <v>14390</v>
      </c>
      <c r="R147" s="98" t="s">
        <v>14636</v>
      </c>
      <c r="S147" s="168" t="s">
        <v>15120</v>
      </c>
      <c r="T147" s="95" t="s">
        <v>165</v>
      </c>
      <c r="U147" s="172" t="s">
        <v>15121</v>
      </c>
      <c r="V147" s="168" t="s">
        <v>25</v>
      </c>
      <c r="W147" s="173" t="s">
        <v>177</v>
      </c>
      <c r="X147" s="172" t="s">
        <v>1538</v>
      </c>
      <c r="Y147" s="94">
        <v>2206</v>
      </c>
      <c r="Z147" s="94">
        <v>1</v>
      </c>
      <c r="AA147" s="119">
        <f>IF(V147="TIPO I",'BASE LIQUIDACION REDEBAN 2025'!$B$2,IF(V147="TIPO II",'BASE LIQUIDACION REDEBAN 2025'!$B$3,IF(V147="TIPO III",'BASE LIQUIDACION REDEBAN 2025'!$B$4,IF(V147="TIPO IV",'BASE LIQUIDACION REDEBAN 2025'!$B$5,IF(W147="AEREO",'BASE LIQUIDACION REDEBAN 2025'!$B$6,'BASE LIQUIDACION REDEBAN 2025'!$B$5)))))</f>
        <v>75096.394270399993</v>
      </c>
      <c r="AB147" s="97">
        <f t="shared" si="2"/>
        <v>75096.394270399993</v>
      </c>
    </row>
    <row r="148" spans="1:28">
      <c r="A148" s="174" t="s">
        <v>68</v>
      </c>
      <c r="B148" s="10" t="str">
        <f>VLOOKUP(A148,'CENTRO DE COSTOS'!A:D,4,FALSE)</f>
        <v>WILLIAM ASDRUBAL ROZO ROZO</v>
      </c>
      <c r="C148" s="10" t="str">
        <f>VLOOKUP(A148,'CENTRO DE COSTOS'!A:D,2,FALSE)</f>
        <v>0004-0004</v>
      </c>
      <c r="D148" s="94">
        <v>11001</v>
      </c>
      <c r="E148" s="172" t="s">
        <v>15122</v>
      </c>
      <c r="F148" s="117">
        <v>90149098</v>
      </c>
      <c r="G148" s="99" t="s">
        <v>155</v>
      </c>
      <c r="H148" s="117" t="s">
        <v>156</v>
      </c>
      <c r="I148" s="117" t="s">
        <v>417</v>
      </c>
      <c r="J148" s="168" t="s">
        <v>68</v>
      </c>
      <c r="K148" s="117" t="s">
        <v>15123</v>
      </c>
      <c r="L148" s="169" t="s">
        <v>160</v>
      </c>
      <c r="M148" s="172" t="s">
        <v>15124</v>
      </c>
      <c r="N148" s="118">
        <v>45917</v>
      </c>
      <c r="O148" s="118">
        <v>45919</v>
      </c>
      <c r="P148" s="168">
        <v>9999</v>
      </c>
      <c r="Q148" s="171" t="s">
        <v>14390</v>
      </c>
      <c r="R148" s="98" t="s">
        <v>163</v>
      </c>
      <c r="S148" s="168" t="s">
        <v>15125</v>
      </c>
      <c r="T148" s="95" t="s">
        <v>165</v>
      </c>
      <c r="U148" s="172" t="s">
        <v>15126</v>
      </c>
      <c r="V148" s="168" t="s">
        <v>25</v>
      </c>
      <c r="W148" s="173" t="s">
        <v>177</v>
      </c>
      <c r="X148" s="172" t="s">
        <v>930</v>
      </c>
      <c r="Y148" s="94">
        <v>2200</v>
      </c>
      <c r="Z148" s="94">
        <v>1</v>
      </c>
      <c r="AA148" s="119">
        <f>IF(V148="TIPO I",'BASE LIQUIDACION REDEBAN 2025'!$B$2,IF(V148="TIPO II",'BASE LIQUIDACION REDEBAN 2025'!$B$3,IF(V148="TIPO III",'BASE LIQUIDACION REDEBAN 2025'!$B$4,IF(V148="TIPO IV",'BASE LIQUIDACION REDEBAN 2025'!$B$5,IF(W148="AEREO",'BASE LIQUIDACION REDEBAN 2025'!$B$6,'BASE LIQUIDACION REDEBAN 2025'!$B$5)))))</f>
        <v>75096.394270399993</v>
      </c>
      <c r="AB148" s="97">
        <f t="shared" si="2"/>
        <v>75096.394270399993</v>
      </c>
    </row>
    <row r="149" spans="1:28">
      <c r="A149" s="174" t="s">
        <v>93</v>
      </c>
      <c r="B149" s="10" t="str">
        <f>VLOOKUP(A149,'CENTRO DE COSTOS'!A:D,4,FALSE)</f>
        <v>DIEGO FERNANDO HENAO CARDONA</v>
      </c>
      <c r="C149" s="10" t="str">
        <f>VLOOKUP(A149,'CENTRO DE COSTOS'!A:D,2,FALSE)</f>
        <v>0004-0003</v>
      </c>
      <c r="D149" s="94">
        <v>52001</v>
      </c>
      <c r="E149" s="172" t="s">
        <v>15127</v>
      </c>
      <c r="F149" s="117">
        <v>90176289</v>
      </c>
      <c r="G149" s="99" t="s">
        <v>155</v>
      </c>
      <c r="H149" s="117" t="s">
        <v>156</v>
      </c>
      <c r="I149" s="117" t="s">
        <v>157</v>
      </c>
      <c r="J149" s="168" t="s">
        <v>93</v>
      </c>
      <c r="K149" s="117" t="s">
        <v>15128</v>
      </c>
      <c r="L149" s="169" t="s">
        <v>160</v>
      </c>
      <c r="M149" s="172" t="s">
        <v>15129</v>
      </c>
      <c r="N149" s="118">
        <v>45917</v>
      </c>
      <c r="O149" s="118">
        <v>45922</v>
      </c>
      <c r="P149" s="168">
        <v>9999</v>
      </c>
      <c r="Q149" s="171" t="s">
        <v>14390</v>
      </c>
      <c r="R149" s="98" t="s">
        <v>163</v>
      </c>
      <c r="S149" s="168" t="s">
        <v>15130</v>
      </c>
      <c r="T149" s="95" t="s">
        <v>165</v>
      </c>
      <c r="U149" s="172" t="s">
        <v>15131</v>
      </c>
      <c r="V149" s="168" t="s">
        <v>25</v>
      </c>
      <c r="W149" s="173" t="s">
        <v>177</v>
      </c>
      <c r="X149" s="172" t="s">
        <v>851</v>
      </c>
      <c r="Y149" s="94">
        <v>8394</v>
      </c>
      <c r="Z149" s="94">
        <v>1</v>
      </c>
      <c r="AA149" s="119">
        <f>IF(V149="TIPO I",'BASE LIQUIDACION REDEBAN 2025'!$B$2,IF(V149="TIPO II",'BASE LIQUIDACION REDEBAN 2025'!$B$3,IF(V149="TIPO III",'BASE LIQUIDACION REDEBAN 2025'!$B$4,IF(V149="TIPO IV",'BASE LIQUIDACION REDEBAN 2025'!$B$5,IF(W149="AEREO",'BASE LIQUIDACION REDEBAN 2025'!$B$6,'BASE LIQUIDACION REDEBAN 2025'!$B$5)))))</f>
        <v>75096.394270399993</v>
      </c>
      <c r="AB149" s="97">
        <f t="shared" si="2"/>
        <v>75096.394270399993</v>
      </c>
    </row>
    <row r="150" spans="1:28">
      <c r="A150" s="174" t="s">
        <v>98</v>
      </c>
      <c r="B150" s="10" t="str">
        <f>VLOOKUP(A150,'CENTRO DE COSTOS'!A:D,4,FALSE)</f>
        <v>MIGUEL JULIÁN HERNÁNDEZ GUARÍN</v>
      </c>
      <c r="C150" s="10" t="str">
        <f>VLOOKUP(A150,'CENTRO DE COSTOS'!A:D,2,FALSE)</f>
        <v>0004-0008</v>
      </c>
      <c r="D150" s="94">
        <v>15001</v>
      </c>
      <c r="E150" s="172" t="s">
        <v>15132</v>
      </c>
      <c r="F150" s="117">
        <v>90175396</v>
      </c>
      <c r="G150" s="99" t="s">
        <v>155</v>
      </c>
      <c r="H150" s="117" t="s">
        <v>156</v>
      </c>
      <c r="I150" s="117" t="s">
        <v>406</v>
      </c>
      <c r="J150" s="168" t="s">
        <v>98</v>
      </c>
      <c r="K150" s="117" t="s">
        <v>15133</v>
      </c>
      <c r="L150" s="169" t="s">
        <v>160</v>
      </c>
      <c r="M150" s="172" t="s">
        <v>15134</v>
      </c>
      <c r="N150" s="118">
        <v>45917</v>
      </c>
      <c r="O150" s="118">
        <v>45919</v>
      </c>
      <c r="P150" s="168">
        <v>9999</v>
      </c>
      <c r="Q150" s="171" t="s">
        <v>14390</v>
      </c>
      <c r="R150" s="98" t="s">
        <v>163</v>
      </c>
      <c r="S150" s="168" t="s">
        <v>15135</v>
      </c>
      <c r="T150" s="95" t="s">
        <v>165</v>
      </c>
      <c r="U150" s="172" t="s">
        <v>15136</v>
      </c>
      <c r="V150" s="168" t="s">
        <v>25</v>
      </c>
      <c r="W150" s="173" t="s">
        <v>177</v>
      </c>
      <c r="X150" s="172" t="s">
        <v>628</v>
      </c>
      <c r="Y150" s="94">
        <v>8843</v>
      </c>
      <c r="Z150" s="94">
        <v>1</v>
      </c>
      <c r="AA150" s="119">
        <f>IF(V150="TIPO I",'BASE LIQUIDACION REDEBAN 2025'!$B$2,IF(V150="TIPO II",'BASE LIQUIDACION REDEBAN 2025'!$B$3,IF(V150="TIPO III",'BASE LIQUIDACION REDEBAN 2025'!$B$4,IF(V150="TIPO IV",'BASE LIQUIDACION REDEBAN 2025'!$B$5,IF(W150="AEREO",'BASE LIQUIDACION REDEBAN 2025'!$B$6,'BASE LIQUIDACION REDEBAN 2025'!$B$5)))))</f>
        <v>75096.394270399993</v>
      </c>
      <c r="AB150" s="97">
        <f t="shared" si="2"/>
        <v>75096.394270399993</v>
      </c>
    </row>
    <row r="151" spans="1:28">
      <c r="A151" s="174" t="s">
        <v>76</v>
      </c>
      <c r="B151" s="10" t="str">
        <f>VLOOKUP(A151,'CENTRO DE COSTOS'!A:D,4,FALSE)</f>
        <v>DIEGO FERNANDO HENAO CARDONA</v>
      </c>
      <c r="C151" s="10" t="str">
        <f>VLOOKUP(A151,'CENTRO DE COSTOS'!A:D,2,FALSE)</f>
        <v>0004-0003</v>
      </c>
      <c r="D151" s="94">
        <v>19845</v>
      </c>
      <c r="E151" s="172" t="s">
        <v>15137</v>
      </c>
      <c r="F151" s="117">
        <v>90187868</v>
      </c>
      <c r="G151" s="99" t="s">
        <v>155</v>
      </c>
      <c r="H151" s="117" t="s">
        <v>156</v>
      </c>
      <c r="I151" s="117" t="s">
        <v>171</v>
      </c>
      <c r="J151" s="168" t="s">
        <v>8896</v>
      </c>
      <c r="K151" s="117" t="s">
        <v>15138</v>
      </c>
      <c r="L151" s="169" t="s">
        <v>160</v>
      </c>
      <c r="M151" s="172" t="s">
        <v>15139</v>
      </c>
      <c r="N151" s="118">
        <v>45917</v>
      </c>
      <c r="O151" s="118">
        <v>45919</v>
      </c>
      <c r="P151" s="168">
        <v>9999</v>
      </c>
      <c r="Q151" s="171" t="s">
        <v>14390</v>
      </c>
      <c r="R151" s="98" t="s">
        <v>163</v>
      </c>
      <c r="S151" s="168" t="s">
        <v>15140</v>
      </c>
      <c r="T151" s="95" t="s">
        <v>165</v>
      </c>
      <c r="U151" s="172" t="s">
        <v>15141</v>
      </c>
      <c r="V151" s="168" t="s">
        <v>32</v>
      </c>
      <c r="W151" s="173" t="s">
        <v>177</v>
      </c>
      <c r="X151" s="172" t="s">
        <v>206</v>
      </c>
      <c r="Y151" s="94">
        <v>2328</v>
      </c>
      <c r="Z151" s="94">
        <v>1</v>
      </c>
      <c r="AA151" s="119">
        <f>IF(V151="TIPO I",'BASE LIQUIDACION REDEBAN 2025'!$B$2,IF(V151="TIPO II",'BASE LIQUIDACION REDEBAN 2025'!$B$3,IF(V151="TIPO III",'BASE LIQUIDACION REDEBAN 2025'!$B$4,IF(V151="TIPO IV",'BASE LIQUIDACION REDEBAN 2025'!$B$5,IF(W151="AEREO",'BASE LIQUIDACION REDEBAN 2025'!$B$6,'BASE LIQUIDACION REDEBAN 2025'!$B$5)))))</f>
        <v>504832.64687880001</v>
      </c>
      <c r="AB151" s="97">
        <f t="shared" si="2"/>
        <v>504832.64687880001</v>
      </c>
    </row>
    <row r="152" spans="1:28">
      <c r="A152" s="174" t="s">
        <v>90</v>
      </c>
      <c r="B152" s="10" t="str">
        <f>VLOOKUP(A152,'CENTRO DE COSTOS'!A:D,4,FALSE)</f>
        <v>JUAN SEBASTIÁN RÍOS CASTRILLÓN</v>
      </c>
      <c r="C152" s="10" t="str">
        <f>VLOOKUP(A152,'CENTRO DE COSTOS'!A:D,2,FALSE)</f>
        <v>0004-0005</v>
      </c>
      <c r="D152" s="94">
        <v>5649</v>
      </c>
      <c r="E152" s="172" t="s">
        <v>15142</v>
      </c>
      <c r="F152" s="117">
        <v>90180774</v>
      </c>
      <c r="G152" s="99" t="s">
        <v>155</v>
      </c>
      <c r="H152" s="117" t="s">
        <v>156</v>
      </c>
      <c r="I152" s="117" t="s">
        <v>249</v>
      </c>
      <c r="J152" s="168" t="s">
        <v>13013</v>
      </c>
      <c r="K152" s="117" t="s">
        <v>15143</v>
      </c>
      <c r="L152" s="169" t="s">
        <v>160</v>
      </c>
      <c r="M152" s="172" t="s">
        <v>15144</v>
      </c>
      <c r="N152" s="118">
        <v>45917</v>
      </c>
      <c r="O152" s="118">
        <v>45922</v>
      </c>
      <c r="P152" s="168">
        <v>9999</v>
      </c>
      <c r="Q152" s="171" t="s">
        <v>14390</v>
      </c>
      <c r="R152" s="98" t="s">
        <v>163</v>
      </c>
      <c r="S152" s="168" t="s">
        <v>15145</v>
      </c>
      <c r="T152" s="95" t="s">
        <v>165</v>
      </c>
      <c r="U152" s="172" t="s">
        <v>15146</v>
      </c>
      <c r="V152" s="168" t="s">
        <v>30</v>
      </c>
      <c r="W152" s="173" t="s">
        <v>177</v>
      </c>
      <c r="X152" s="172" t="s">
        <v>578</v>
      </c>
      <c r="Y152" s="94">
        <v>2437</v>
      </c>
      <c r="Z152" s="94">
        <v>1</v>
      </c>
      <c r="AA152" s="119">
        <f>IF(V152="TIPO I",'BASE LIQUIDACION REDEBAN 2025'!$B$2,IF(V152="TIPO II",'BASE LIQUIDACION REDEBAN 2025'!$B$3,IF(V152="TIPO III",'BASE LIQUIDACION REDEBAN 2025'!$B$4,IF(V152="TIPO IV",'BASE LIQUIDACION REDEBAN 2025'!$B$5,IF(W152="AEREO",'BASE LIQUIDACION REDEBAN 2025'!$B$6,'BASE LIQUIDACION REDEBAN 2025'!$B$5)))))</f>
        <v>275728.78077800001</v>
      </c>
      <c r="AB152" s="97">
        <f t="shared" si="2"/>
        <v>275728.78077800001</v>
      </c>
    </row>
    <row r="153" spans="1:28">
      <c r="A153" s="174" t="s">
        <v>68</v>
      </c>
      <c r="B153" s="10" t="str">
        <f>VLOOKUP(A153,'CENTRO DE COSTOS'!A:D,4,FALSE)</f>
        <v>WILLIAM ASDRUBAL ROZO ROZO</v>
      </c>
      <c r="C153" s="10" t="str">
        <f>VLOOKUP(A153,'CENTRO DE COSTOS'!A:D,2,FALSE)</f>
        <v>0004-0004</v>
      </c>
      <c r="D153" s="94">
        <v>11001</v>
      </c>
      <c r="E153" s="172" t="s">
        <v>15147</v>
      </c>
      <c r="F153" s="117">
        <v>90164578</v>
      </c>
      <c r="G153" s="99" t="s">
        <v>155</v>
      </c>
      <c r="H153" s="117" t="s">
        <v>156</v>
      </c>
      <c r="I153" s="117" t="s">
        <v>417</v>
      </c>
      <c r="J153" s="168" t="s">
        <v>68</v>
      </c>
      <c r="K153" s="117" t="s">
        <v>15148</v>
      </c>
      <c r="L153" s="169" t="s">
        <v>160</v>
      </c>
      <c r="M153" s="172" t="s">
        <v>15149</v>
      </c>
      <c r="N153" s="118">
        <v>45919</v>
      </c>
      <c r="O153" s="118">
        <v>45924</v>
      </c>
      <c r="P153" s="168">
        <v>9999</v>
      </c>
      <c r="Q153" s="171" t="s">
        <v>14390</v>
      </c>
      <c r="R153" s="98" t="s">
        <v>163</v>
      </c>
      <c r="S153" s="168" t="s">
        <v>15150</v>
      </c>
      <c r="T153" s="95" t="s">
        <v>165</v>
      </c>
      <c r="U153" s="172" t="s">
        <v>15151</v>
      </c>
      <c r="V153" s="168" t="s">
        <v>25</v>
      </c>
      <c r="W153" s="173" t="s">
        <v>177</v>
      </c>
      <c r="X153" s="172" t="s">
        <v>551</v>
      </c>
      <c r="Y153" s="94">
        <v>6070</v>
      </c>
      <c r="Z153" s="94">
        <v>2</v>
      </c>
      <c r="AA153" s="119">
        <f>IF(V153="TIPO I",'BASE LIQUIDACION REDEBAN 2025'!$B$2,IF(V153="TIPO II",'BASE LIQUIDACION REDEBAN 2025'!$B$3,IF(V153="TIPO III",'BASE LIQUIDACION REDEBAN 2025'!$B$4,IF(V153="TIPO IV",'BASE LIQUIDACION REDEBAN 2025'!$B$5,IF(W153="AEREO",'BASE LIQUIDACION REDEBAN 2025'!$B$6,'BASE LIQUIDACION REDEBAN 2025'!$B$5)))))</f>
        <v>75096.394270399993</v>
      </c>
      <c r="AB153" s="97">
        <f t="shared" ref="AB153:AB189" si="3">AA153*Z153</f>
        <v>150192.78854079999</v>
      </c>
    </row>
    <row r="154" spans="1:28">
      <c r="A154" s="174" t="s">
        <v>98</v>
      </c>
      <c r="B154" s="10" t="str">
        <f>VLOOKUP(A154,'CENTRO DE COSTOS'!A:D,4,FALSE)</f>
        <v>MIGUEL JULIÁN HERNÁNDEZ GUARÍN</v>
      </c>
      <c r="C154" s="10" t="str">
        <f>VLOOKUP(A154,'CENTRO DE COSTOS'!A:D,2,FALSE)</f>
        <v>0004-0008</v>
      </c>
      <c r="D154" s="94">
        <v>15238</v>
      </c>
      <c r="E154" s="172" t="s">
        <v>15152</v>
      </c>
      <c r="F154" s="117">
        <v>90175581</v>
      </c>
      <c r="G154" s="99" t="s">
        <v>155</v>
      </c>
      <c r="H154" s="117" t="s">
        <v>156</v>
      </c>
      <c r="I154" s="117" t="s">
        <v>406</v>
      </c>
      <c r="J154" s="168" t="s">
        <v>1524</v>
      </c>
      <c r="K154" s="117" t="s">
        <v>15153</v>
      </c>
      <c r="L154" s="169" t="s">
        <v>160</v>
      </c>
      <c r="M154" s="172" t="s">
        <v>15154</v>
      </c>
      <c r="N154" s="118">
        <v>45919</v>
      </c>
      <c r="O154" s="118">
        <v>45923</v>
      </c>
      <c r="P154" s="168">
        <v>9999</v>
      </c>
      <c r="Q154" s="171" t="s">
        <v>14390</v>
      </c>
      <c r="R154" s="98" t="s">
        <v>163</v>
      </c>
      <c r="S154" s="168" t="s">
        <v>15155</v>
      </c>
      <c r="T154" s="95" t="s">
        <v>165</v>
      </c>
      <c r="U154" s="172" t="s">
        <v>15156</v>
      </c>
      <c r="V154" s="168" t="s">
        <v>28</v>
      </c>
      <c r="W154" s="173" t="s">
        <v>177</v>
      </c>
      <c r="X154" s="172" t="s">
        <v>2885</v>
      </c>
      <c r="Y154" s="94">
        <v>5370</v>
      </c>
      <c r="Z154" s="94">
        <v>1</v>
      </c>
      <c r="AA154" s="119">
        <f>IF(V154="TIPO I",'BASE LIQUIDACION REDEBAN 2025'!$B$2,IF(V154="TIPO II",'BASE LIQUIDACION REDEBAN 2025'!$B$3,IF(V154="TIPO III",'BASE LIQUIDACION REDEBAN 2025'!$B$4,IF(V154="TIPO IV",'BASE LIQUIDACION REDEBAN 2025'!$B$5,IF(W154="AEREO",'BASE LIQUIDACION REDEBAN 2025'!$B$6,'BASE LIQUIDACION REDEBAN 2025'!$B$5)))))</f>
        <v>163813.69572160003</v>
      </c>
      <c r="AB154" s="97">
        <f t="shared" si="3"/>
        <v>163813.69572160003</v>
      </c>
    </row>
    <row r="155" spans="1:28">
      <c r="A155" s="174" t="s">
        <v>72</v>
      </c>
      <c r="B155" s="10" t="str">
        <f>VLOOKUP(A155,'CENTRO DE COSTOS'!A:D,4,FALSE)</f>
        <v>MIGUEL JULIÁN HERNÁNDEZ GUARÍN</v>
      </c>
      <c r="C155" s="10" t="str">
        <f>VLOOKUP(A155,'CENTRO DE COSTOS'!A:D,2,FALSE)</f>
        <v>0004-0008</v>
      </c>
      <c r="D155" s="94">
        <v>68001</v>
      </c>
      <c r="E155" s="172" t="s">
        <v>15157</v>
      </c>
      <c r="F155" s="117">
        <v>90181519</v>
      </c>
      <c r="G155" s="99" t="s">
        <v>155</v>
      </c>
      <c r="H155" s="117" t="s">
        <v>156</v>
      </c>
      <c r="I155" s="117" t="s">
        <v>224</v>
      </c>
      <c r="J155" s="168" t="s">
        <v>72</v>
      </c>
      <c r="K155" s="117" t="s">
        <v>15158</v>
      </c>
      <c r="L155" s="169" t="s">
        <v>160</v>
      </c>
      <c r="M155" s="172" t="s">
        <v>15159</v>
      </c>
      <c r="N155" s="118">
        <v>45919</v>
      </c>
      <c r="O155" s="118">
        <v>45923</v>
      </c>
      <c r="P155" s="168">
        <v>9999</v>
      </c>
      <c r="Q155" s="171" t="s">
        <v>14390</v>
      </c>
      <c r="R155" s="98" t="s">
        <v>163</v>
      </c>
      <c r="S155" s="168" t="s">
        <v>15160</v>
      </c>
      <c r="T155" s="95" t="s">
        <v>165</v>
      </c>
      <c r="U155" s="172" t="s">
        <v>15161</v>
      </c>
      <c r="V155" s="168" t="s">
        <v>25</v>
      </c>
      <c r="W155" s="173" t="s">
        <v>177</v>
      </c>
      <c r="X155" s="172" t="s">
        <v>1400</v>
      </c>
      <c r="Y155" s="94">
        <v>437</v>
      </c>
      <c r="Z155" s="94">
        <v>1</v>
      </c>
      <c r="AA155" s="119">
        <f>IF(V155="TIPO I",'BASE LIQUIDACION REDEBAN 2025'!$B$2,IF(V155="TIPO II",'BASE LIQUIDACION REDEBAN 2025'!$B$3,IF(V155="TIPO III",'BASE LIQUIDACION REDEBAN 2025'!$B$4,IF(V155="TIPO IV",'BASE LIQUIDACION REDEBAN 2025'!$B$5,IF(W155="AEREO",'BASE LIQUIDACION REDEBAN 2025'!$B$6,'BASE LIQUIDACION REDEBAN 2025'!$B$5)))))</f>
        <v>75096.394270399993</v>
      </c>
      <c r="AB155" s="97">
        <f t="shared" si="3"/>
        <v>75096.394270399993</v>
      </c>
    </row>
    <row r="156" spans="1:28">
      <c r="A156" s="174" t="s">
        <v>100</v>
      </c>
      <c r="B156" s="10" t="str">
        <f>VLOOKUP(A156,'CENTRO DE COSTOS'!A:D,4,FALSE)</f>
        <v>KEVIN ALEXIS CORZO BUSTOS</v>
      </c>
      <c r="C156" s="10" t="str">
        <f>VLOOKUP(A156,'CENTRO DE COSTOS'!A:D,2,FALSE)</f>
        <v>0004-0007</v>
      </c>
      <c r="D156" s="94">
        <v>50568</v>
      </c>
      <c r="E156" s="172" t="s">
        <v>15162</v>
      </c>
      <c r="F156" s="117">
        <v>21174966</v>
      </c>
      <c r="G156" s="99" t="s">
        <v>155</v>
      </c>
      <c r="H156" s="117" t="s">
        <v>14421</v>
      </c>
      <c r="I156" s="117" t="s">
        <v>216</v>
      </c>
      <c r="J156" s="168" t="s">
        <v>3630</v>
      </c>
      <c r="K156" s="117" t="s">
        <v>15163</v>
      </c>
      <c r="L156" s="169" t="s">
        <v>160</v>
      </c>
      <c r="M156" s="172" t="s">
        <v>15164</v>
      </c>
      <c r="N156" s="118">
        <v>45919</v>
      </c>
      <c r="O156" s="118">
        <v>45922</v>
      </c>
      <c r="P156" s="168">
        <v>9999</v>
      </c>
      <c r="Q156" s="171" t="s">
        <v>14390</v>
      </c>
      <c r="R156" s="98" t="s">
        <v>163</v>
      </c>
      <c r="S156" s="168" t="s">
        <v>15165</v>
      </c>
      <c r="T156" s="95" t="s">
        <v>165</v>
      </c>
      <c r="U156" s="172" t="s">
        <v>15166</v>
      </c>
      <c r="V156" s="168" t="s">
        <v>30</v>
      </c>
      <c r="W156" s="173" t="s">
        <v>177</v>
      </c>
      <c r="X156" s="172" t="s">
        <v>1411</v>
      </c>
      <c r="Y156" s="94">
        <v>9822</v>
      </c>
      <c r="Z156" s="94">
        <v>1</v>
      </c>
      <c r="AA156" s="119">
        <f>IF(V156="TIPO I",'BASE LIQUIDACION REDEBAN 2025'!$B$2,IF(V156="TIPO II",'BASE LIQUIDACION REDEBAN 2025'!$B$3,IF(V156="TIPO III",'BASE LIQUIDACION REDEBAN 2025'!$B$4,IF(V156="TIPO IV",'BASE LIQUIDACION REDEBAN 2025'!$B$5,IF(W156="AEREO",'BASE LIQUIDACION REDEBAN 2025'!$B$6,'BASE LIQUIDACION REDEBAN 2025'!$B$5)))))</f>
        <v>275728.78077800001</v>
      </c>
      <c r="AB156" s="97">
        <f t="shared" si="3"/>
        <v>275728.78077800001</v>
      </c>
    </row>
    <row r="157" spans="1:28">
      <c r="A157" s="174" t="s">
        <v>93</v>
      </c>
      <c r="B157" s="10" t="str">
        <f>VLOOKUP(A157,'CENTRO DE COSTOS'!A:D,4,FALSE)</f>
        <v>DIEGO FERNANDO HENAO CARDONA</v>
      </c>
      <c r="C157" s="10" t="str">
        <f>VLOOKUP(A157,'CENTRO DE COSTOS'!A:D,2,FALSE)</f>
        <v>0004-0003</v>
      </c>
      <c r="D157" s="94">
        <v>52207</v>
      </c>
      <c r="E157" s="172" t="s">
        <v>15167</v>
      </c>
      <c r="F157" s="117">
        <v>90191233</v>
      </c>
      <c r="G157" s="99" t="s">
        <v>155</v>
      </c>
      <c r="H157" s="117" t="s">
        <v>156</v>
      </c>
      <c r="I157" s="117" t="s">
        <v>157</v>
      </c>
      <c r="J157" s="168" t="s">
        <v>2118</v>
      </c>
      <c r="K157" s="117" t="s">
        <v>15168</v>
      </c>
      <c r="L157" s="169" t="s">
        <v>160</v>
      </c>
      <c r="M157" s="172" t="s">
        <v>15169</v>
      </c>
      <c r="N157" s="118">
        <v>45919</v>
      </c>
      <c r="O157" s="118">
        <v>45923</v>
      </c>
      <c r="P157" s="168">
        <v>9999</v>
      </c>
      <c r="Q157" s="171" t="s">
        <v>14390</v>
      </c>
      <c r="R157" s="98" t="s">
        <v>163</v>
      </c>
      <c r="S157" s="168" t="s">
        <v>15170</v>
      </c>
      <c r="T157" s="95" t="s">
        <v>165</v>
      </c>
      <c r="U157" s="172" t="s">
        <v>15171</v>
      </c>
      <c r="V157" s="168" t="s">
        <v>28</v>
      </c>
      <c r="W157" s="173" t="s">
        <v>177</v>
      </c>
      <c r="X157" s="172" t="s">
        <v>169</v>
      </c>
      <c r="Y157" s="94">
        <v>5981</v>
      </c>
      <c r="Z157" s="94">
        <v>1</v>
      </c>
      <c r="AA157" s="119">
        <f>IF(V157="TIPO I",'BASE LIQUIDACION REDEBAN 2025'!$B$2,IF(V157="TIPO II",'BASE LIQUIDACION REDEBAN 2025'!$B$3,IF(V157="TIPO III",'BASE LIQUIDACION REDEBAN 2025'!$B$4,IF(V157="TIPO IV",'BASE LIQUIDACION REDEBAN 2025'!$B$5,IF(W157="AEREO",'BASE LIQUIDACION REDEBAN 2025'!$B$6,'BASE LIQUIDACION REDEBAN 2025'!$B$5)))))</f>
        <v>163813.69572160003</v>
      </c>
      <c r="AB157" s="97">
        <f t="shared" si="3"/>
        <v>163813.69572160003</v>
      </c>
    </row>
    <row r="158" spans="1:28">
      <c r="A158" s="174" t="s">
        <v>76</v>
      </c>
      <c r="B158" s="10" t="str">
        <f>VLOOKUP(A158,'CENTRO DE COSTOS'!A:D,4,FALSE)</f>
        <v>DIEGO FERNANDO HENAO CARDONA</v>
      </c>
      <c r="C158" s="10" t="str">
        <f>VLOOKUP(A158,'CENTRO DE COSTOS'!A:D,2,FALSE)</f>
        <v>0004-0003</v>
      </c>
      <c r="D158" s="94">
        <v>76126</v>
      </c>
      <c r="E158" s="172" t="s">
        <v>15172</v>
      </c>
      <c r="F158" s="117">
        <v>90192976</v>
      </c>
      <c r="G158" s="99" t="s">
        <v>155</v>
      </c>
      <c r="H158" s="117" t="s">
        <v>156</v>
      </c>
      <c r="I158" s="117" t="s">
        <v>232</v>
      </c>
      <c r="J158" s="168" t="s">
        <v>6925</v>
      </c>
      <c r="K158" s="117" t="s">
        <v>15173</v>
      </c>
      <c r="L158" s="169" t="s">
        <v>160</v>
      </c>
      <c r="M158" s="172" t="s">
        <v>15174</v>
      </c>
      <c r="N158" s="118">
        <v>45919</v>
      </c>
      <c r="O158" s="118">
        <v>45923</v>
      </c>
      <c r="P158" s="168">
        <v>9999</v>
      </c>
      <c r="Q158" s="171" t="s">
        <v>14390</v>
      </c>
      <c r="R158" s="98" t="s">
        <v>163</v>
      </c>
      <c r="S158" s="168" t="s">
        <v>15175</v>
      </c>
      <c r="T158" s="95" t="s">
        <v>165</v>
      </c>
      <c r="U158" s="172" t="s">
        <v>15176</v>
      </c>
      <c r="V158" s="168" t="s">
        <v>28</v>
      </c>
      <c r="W158" s="173" t="s">
        <v>177</v>
      </c>
      <c r="X158" s="172" t="s">
        <v>206</v>
      </c>
      <c r="Y158" s="94">
        <v>9324</v>
      </c>
      <c r="Z158" s="94">
        <v>1</v>
      </c>
      <c r="AA158" s="119">
        <f>IF(V158="TIPO I",'BASE LIQUIDACION REDEBAN 2025'!$B$2,IF(V158="TIPO II",'BASE LIQUIDACION REDEBAN 2025'!$B$3,IF(V158="TIPO III",'BASE LIQUIDACION REDEBAN 2025'!$B$4,IF(V158="TIPO IV",'BASE LIQUIDACION REDEBAN 2025'!$B$5,IF(W158="AEREO",'BASE LIQUIDACION REDEBAN 2025'!$B$6,'BASE LIQUIDACION REDEBAN 2025'!$B$5)))))</f>
        <v>163813.69572160003</v>
      </c>
      <c r="AB158" s="97">
        <f t="shared" si="3"/>
        <v>163813.69572160003</v>
      </c>
    </row>
    <row r="159" spans="1:28">
      <c r="A159" s="174" t="s">
        <v>76</v>
      </c>
      <c r="B159" s="10" t="str">
        <f>VLOOKUP(A159,'CENTRO DE COSTOS'!A:D,4,FALSE)</f>
        <v>DIEGO FERNANDO HENAO CARDONA</v>
      </c>
      <c r="C159" s="10" t="str">
        <f>VLOOKUP(A159,'CENTRO DE COSTOS'!A:D,2,FALSE)</f>
        <v>0004-0003</v>
      </c>
      <c r="D159" s="94">
        <v>76111</v>
      </c>
      <c r="E159" s="172" t="s">
        <v>15177</v>
      </c>
      <c r="F159" s="117">
        <v>90193329</v>
      </c>
      <c r="G159" s="99" t="s">
        <v>155</v>
      </c>
      <c r="H159" s="117" t="s">
        <v>156</v>
      </c>
      <c r="I159" s="117" t="s">
        <v>232</v>
      </c>
      <c r="J159" s="168" t="s">
        <v>2758</v>
      </c>
      <c r="K159" s="117" t="s">
        <v>15178</v>
      </c>
      <c r="L159" s="169" t="s">
        <v>160</v>
      </c>
      <c r="M159" s="172" t="s">
        <v>15179</v>
      </c>
      <c r="N159" s="118">
        <v>45919</v>
      </c>
      <c r="O159" s="118">
        <v>45923</v>
      </c>
      <c r="P159" s="168">
        <v>9999</v>
      </c>
      <c r="Q159" s="171" t="s">
        <v>14390</v>
      </c>
      <c r="R159" s="98" t="s">
        <v>163</v>
      </c>
      <c r="S159" s="168" t="s">
        <v>15180</v>
      </c>
      <c r="T159" s="95" t="s">
        <v>165</v>
      </c>
      <c r="U159" s="172" t="s">
        <v>15181</v>
      </c>
      <c r="V159" s="168" t="s">
        <v>28</v>
      </c>
      <c r="W159" s="173" t="s">
        <v>177</v>
      </c>
      <c r="X159" s="172" t="s">
        <v>206</v>
      </c>
      <c r="Y159" s="94">
        <v>4183</v>
      </c>
      <c r="Z159" s="94">
        <v>1</v>
      </c>
      <c r="AA159" s="119">
        <f>IF(V159="TIPO I",'BASE LIQUIDACION REDEBAN 2025'!$B$2,IF(V159="TIPO II",'BASE LIQUIDACION REDEBAN 2025'!$B$3,IF(V159="TIPO III",'BASE LIQUIDACION REDEBAN 2025'!$B$4,IF(V159="TIPO IV",'BASE LIQUIDACION REDEBAN 2025'!$B$5,IF(W159="AEREO",'BASE LIQUIDACION REDEBAN 2025'!$B$6,'BASE LIQUIDACION REDEBAN 2025'!$B$5)))))</f>
        <v>163813.69572160003</v>
      </c>
      <c r="AB159" s="97">
        <f t="shared" si="3"/>
        <v>163813.69572160003</v>
      </c>
    </row>
    <row r="160" spans="1:28">
      <c r="A160" s="174" t="s">
        <v>76</v>
      </c>
      <c r="B160" s="10" t="str">
        <f>VLOOKUP(A160,'CENTRO DE COSTOS'!A:D,4,FALSE)</f>
        <v>DIEGO FERNANDO HENAO CARDONA</v>
      </c>
      <c r="C160" s="10" t="str">
        <f>VLOOKUP(A160,'CENTRO DE COSTOS'!A:D,2,FALSE)</f>
        <v>0004-0003</v>
      </c>
      <c r="D160" s="94">
        <v>76001</v>
      </c>
      <c r="E160" s="172" t="s">
        <v>15182</v>
      </c>
      <c r="F160" s="117">
        <v>90178552</v>
      </c>
      <c r="G160" s="99" t="s">
        <v>155</v>
      </c>
      <c r="H160" s="117" t="s">
        <v>156</v>
      </c>
      <c r="I160" s="117" t="s">
        <v>232</v>
      </c>
      <c r="J160" s="168" t="s">
        <v>76</v>
      </c>
      <c r="K160" s="117" t="s">
        <v>15183</v>
      </c>
      <c r="L160" s="169" t="s">
        <v>160</v>
      </c>
      <c r="M160" s="172" t="s">
        <v>15184</v>
      </c>
      <c r="N160" s="118">
        <v>45919</v>
      </c>
      <c r="O160" s="118">
        <v>45924</v>
      </c>
      <c r="P160" s="168">
        <v>9999</v>
      </c>
      <c r="Q160" s="171" t="s">
        <v>14390</v>
      </c>
      <c r="R160" s="98" t="s">
        <v>163</v>
      </c>
      <c r="S160" s="168" t="s">
        <v>15185</v>
      </c>
      <c r="T160" s="95" t="s">
        <v>165</v>
      </c>
      <c r="U160" s="172" t="s">
        <v>15186</v>
      </c>
      <c r="V160" s="168" t="s">
        <v>25</v>
      </c>
      <c r="W160" s="173" t="s">
        <v>177</v>
      </c>
      <c r="X160" s="172" t="s">
        <v>206</v>
      </c>
      <c r="Y160" s="94">
        <v>4207</v>
      </c>
      <c r="Z160" s="94">
        <v>1</v>
      </c>
      <c r="AA160" s="119">
        <f>IF(V160="TIPO I",'BASE LIQUIDACION REDEBAN 2025'!$B$2,IF(V160="TIPO II",'BASE LIQUIDACION REDEBAN 2025'!$B$3,IF(V160="TIPO III",'BASE LIQUIDACION REDEBAN 2025'!$B$4,IF(V160="TIPO IV",'BASE LIQUIDACION REDEBAN 2025'!$B$5,IF(W160="AEREO",'BASE LIQUIDACION REDEBAN 2025'!$B$6,'BASE LIQUIDACION REDEBAN 2025'!$B$5)))))</f>
        <v>75096.394270399993</v>
      </c>
      <c r="AB160" s="97">
        <f t="shared" si="3"/>
        <v>75096.394270399993</v>
      </c>
    </row>
    <row r="161" spans="1:28">
      <c r="A161" s="174" t="s">
        <v>72</v>
      </c>
      <c r="B161" s="10" t="str">
        <f>VLOOKUP(A161,'CENTRO DE COSTOS'!A:D,4,FALSE)</f>
        <v>MIGUEL JULIÁN HERNÁNDEZ GUARÍN</v>
      </c>
      <c r="C161" s="10" t="str">
        <f>VLOOKUP(A161,'CENTRO DE COSTOS'!A:D,2,FALSE)</f>
        <v>0004-0008</v>
      </c>
      <c r="D161" s="94">
        <v>68307</v>
      </c>
      <c r="E161" s="172" t="s">
        <v>15187</v>
      </c>
      <c r="F161" s="117">
        <v>90166687</v>
      </c>
      <c r="G161" s="99" t="s">
        <v>155</v>
      </c>
      <c r="H161" s="117" t="s">
        <v>156</v>
      </c>
      <c r="I161" s="117" t="s">
        <v>224</v>
      </c>
      <c r="J161" s="168" t="s">
        <v>1146</v>
      </c>
      <c r="K161" s="117" t="s">
        <v>15188</v>
      </c>
      <c r="L161" s="169" t="s">
        <v>160</v>
      </c>
      <c r="M161" s="172" t="s">
        <v>15189</v>
      </c>
      <c r="N161" s="118">
        <v>45919</v>
      </c>
      <c r="O161" s="118">
        <v>45924</v>
      </c>
      <c r="P161" s="168">
        <v>9999</v>
      </c>
      <c r="Q161" s="171" t="s">
        <v>14390</v>
      </c>
      <c r="R161" s="98" t="s">
        <v>163</v>
      </c>
      <c r="S161" s="168" t="s">
        <v>15190</v>
      </c>
      <c r="T161" s="95" t="s">
        <v>165</v>
      </c>
      <c r="U161" s="172" t="s">
        <v>15191</v>
      </c>
      <c r="V161" s="168" t="s">
        <v>25</v>
      </c>
      <c r="W161" s="173" t="s">
        <v>177</v>
      </c>
      <c r="X161" s="172" t="s">
        <v>754</v>
      </c>
      <c r="Y161" s="94">
        <v>57</v>
      </c>
      <c r="Z161" s="94">
        <v>1</v>
      </c>
      <c r="AA161" s="119">
        <f>IF(V161="TIPO I",'BASE LIQUIDACION REDEBAN 2025'!$B$2,IF(V161="TIPO II",'BASE LIQUIDACION REDEBAN 2025'!$B$3,IF(V161="TIPO III",'BASE LIQUIDACION REDEBAN 2025'!$B$4,IF(V161="TIPO IV",'BASE LIQUIDACION REDEBAN 2025'!$B$5,IF(W161="AEREO",'BASE LIQUIDACION REDEBAN 2025'!$B$6,'BASE LIQUIDACION REDEBAN 2025'!$B$5)))))</f>
        <v>75096.394270399993</v>
      </c>
      <c r="AB161" s="97">
        <f t="shared" si="3"/>
        <v>75096.394270399993</v>
      </c>
    </row>
    <row r="162" spans="1:28">
      <c r="A162" s="174" t="s">
        <v>92</v>
      </c>
      <c r="B162" s="10" t="str">
        <f>VLOOKUP(A162,'CENTRO DE COSTOS'!A:D,4,FALSE)</f>
        <v>KEVIN ALEXIS CORZO BUSTOS</v>
      </c>
      <c r="C162" s="10" t="str">
        <f>VLOOKUP(A162,'CENTRO DE COSTOS'!A:D,2,FALSE)</f>
        <v>0004-0007</v>
      </c>
      <c r="D162" s="94">
        <v>41396</v>
      </c>
      <c r="E162" s="172" t="s">
        <v>15192</v>
      </c>
      <c r="F162" s="117">
        <v>41798331</v>
      </c>
      <c r="G162" s="99" t="s">
        <v>155</v>
      </c>
      <c r="H162" s="117" t="s">
        <v>156</v>
      </c>
      <c r="I162" s="117" t="s">
        <v>430</v>
      </c>
      <c r="J162" s="168" t="s">
        <v>431</v>
      </c>
      <c r="K162" s="117" t="s">
        <v>15193</v>
      </c>
      <c r="L162" s="169" t="s">
        <v>160</v>
      </c>
      <c r="M162" s="172" t="s">
        <v>15194</v>
      </c>
      <c r="N162" s="118">
        <v>45922</v>
      </c>
      <c r="O162" s="118">
        <v>45924</v>
      </c>
      <c r="P162" s="168">
        <v>9999</v>
      </c>
      <c r="Q162" s="171" t="s">
        <v>14390</v>
      </c>
      <c r="R162" s="98" t="s">
        <v>163</v>
      </c>
      <c r="S162" s="168" t="s">
        <v>15195</v>
      </c>
      <c r="T162" s="95" t="s">
        <v>165</v>
      </c>
      <c r="U162" s="172" t="s">
        <v>15196</v>
      </c>
      <c r="V162" s="168" t="s">
        <v>30</v>
      </c>
      <c r="W162" s="173" t="s">
        <v>177</v>
      </c>
      <c r="X162" s="172" t="s">
        <v>1663</v>
      </c>
      <c r="Y162" s="94">
        <v>2573</v>
      </c>
      <c r="Z162" s="94">
        <v>1</v>
      </c>
      <c r="AA162" s="119">
        <f>IF(V162="TIPO I",'BASE LIQUIDACION REDEBAN 2025'!$B$2,IF(V162="TIPO II",'BASE LIQUIDACION REDEBAN 2025'!$B$3,IF(V162="TIPO III",'BASE LIQUIDACION REDEBAN 2025'!$B$4,IF(V162="TIPO IV",'BASE LIQUIDACION REDEBAN 2025'!$B$5,IF(W162="AEREO",'BASE LIQUIDACION REDEBAN 2025'!$B$6,'BASE LIQUIDACION REDEBAN 2025'!$B$5)))))</f>
        <v>275728.78077800001</v>
      </c>
      <c r="AB162" s="97">
        <f t="shared" si="3"/>
        <v>275728.78077800001</v>
      </c>
    </row>
    <row r="163" spans="1:28">
      <c r="A163" s="174" t="s">
        <v>92</v>
      </c>
      <c r="B163" s="10" t="str">
        <f>VLOOKUP(A163,'CENTRO DE COSTOS'!A:D,4,FALSE)</f>
        <v>KEVIN ALEXIS CORZO BUSTOS</v>
      </c>
      <c r="C163" s="10" t="str">
        <f>VLOOKUP(A163,'CENTRO DE COSTOS'!A:D,2,FALSE)</f>
        <v>0004-0007</v>
      </c>
      <c r="D163" s="94">
        <v>41396</v>
      </c>
      <c r="E163" s="172" t="s">
        <v>15197</v>
      </c>
      <c r="F163" s="117">
        <v>19469998</v>
      </c>
      <c r="G163" s="99" t="s">
        <v>155</v>
      </c>
      <c r="H163" s="117" t="s">
        <v>156</v>
      </c>
      <c r="I163" s="117" t="s">
        <v>430</v>
      </c>
      <c r="J163" s="168" t="s">
        <v>431</v>
      </c>
      <c r="K163" s="117" t="s">
        <v>15198</v>
      </c>
      <c r="L163" s="169" t="s">
        <v>160</v>
      </c>
      <c r="M163" s="172" t="s">
        <v>15199</v>
      </c>
      <c r="N163" s="118">
        <v>45922</v>
      </c>
      <c r="O163" s="118">
        <v>45924</v>
      </c>
      <c r="P163" s="168">
        <v>9999</v>
      </c>
      <c r="Q163" s="171" t="s">
        <v>14390</v>
      </c>
      <c r="R163" s="98" t="s">
        <v>163</v>
      </c>
      <c r="S163" s="168" t="s">
        <v>15195</v>
      </c>
      <c r="T163" s="95" t="s">
        <v>165</v>
      </c>
      <c r="U163" s="172" t="s">
        <v>15200</v>
      </c>
      <c r="V163" s="168" t="s">
        <v>30</v>
      </c>
      <c r="W163" s="173" t="s">
        <v>177</v>
      </c>
      <c r="X163" s="172" t="s">
        <v>1663</v>
      </c>
      <c r="Y163" s="94">
        <v>5451</v>
      </c>
      <c r="Z163" s="94">
        <v>1</v>
      </c>
      <c r="AA163" s="119">
        <f>IF(V163="TIPO I",'BASE LIQUIDACION REDEBAN 2025'!$B$2,IF(V163="TIPO II",'BASE LIQUIDACION REDEBAN 2025'!$B$3,IF(V163="TIPO III",'BASE LIQUIDACION REDEBAN 2025'!$B$4,IF(V163="TIPO IV",'BASE LIQUIDACION REDEBAN 2025'!$B$5,IF(W163="AEREO",'BASE LIQUIDACION REDEBAN 2025'!$B$6,'BASE LIQUIDACION REDEBAN 2025'!$B$5)))))</f>
        <v>275728.78077800001</v>
      </c>
      <c r="AB163" s="97">
        <f t="shared" si="3"/>
        <v>275728.78077800001</v>
      </c>
    </row>
    <row r="164" spans="1:28">
      <c r="A164" s="174" t="s">
        <v>100</v>
      </c>
      <c r="B164" s="10" t="str">
        <f>VLOOKUP(A164,'CENTRO DE COSTOS'!A:D,4,FALSE)</f>
        <v>KEVIN ALEXIS CORZO BUSTOS</v>
      </c>
      <c r="C164" s="10" t="str">
        <f>VLOOKUP(A164,'CENTRO DE COSTOS'!A:D,2,FALSE)</f>
        <v>0004-0007</v>
      </c>
      <c r="D164" s="94">
        <v>50245</v>
      </c>
      <c r="E164" s="172" t="s">
        <v>15201</v>
      </c>
      <c r="F164" s="117">
        <v>89434302</v>
      </c>
      <c r="G164" s="99" t="s">
        <v>155</v>
      </c>
      <c r="H164" s="117" t="s">
        <v>156</v>
      </c>
      <c r="I164" s="117" t="s">
        <v>216</v>
      </c>
      <c r="J164" s="168" t="s">
        <v>14169</v>
      </c>
      <c r="K164" s="117" t="s">
        <v>15202</v>
      </c>
      <c r="L164" s="169" t="s">
        <v>160</v>
      </c>
      <c r="M164" s="172" t="s">
        <v>15203</v>
      </c>
      <c r="N164" s="118">
        <v>45922</v>
      </c>
      <c r="O164" s="118">
        <v>45924</v>
      </c>
      <c r="P164" s="168">
        <v>9999</v>
      </c>
      <c r="Q164" s="171" t="s">
        <v>14390</v>
      </c>
      <c r="R164" s="98" t="s">
        <v>163</v>
      </c>
      <c r="S164" s="168" t="s">
        <v>15204</v>
      </c>
      <c r="T164" s="95" t="s">
        <v>165</v>
      </c>
      <c r="U164" s="172" t="s">
        <v>15205</v>
      </c>
      <c r="V164" s="168" t="s">
        <v>32</v>
      </c>
      <c r="W164" s="173" t="s">
        <v>177</v>
      </c>
      <c r="X164" s="172" t="s">
        <v>1538</v>
      </c>
      <c r="Y164" s="94">
        <v>6830</v>
      </c>
      <c r="Z164" s="94">
        <v>1</v>
      </c>
      <c r="AA164" s="119">
        <f>IF(V164="TIPO I",'BASE LIQUIDACION REDEBAN 2025'!$B$2,IF(V164="TIPO II",'BASE LIQUIDACION REDEBAN 2025'!$B$3,IF(V164="TIPO III",'BASE LIQUIDACION REDEBAN 2025'!$B$4,IF(V164="TIPO IV",'BASE LIQUIDACION REDEBAN 2025'!$B$5,IF(W164="AEREO",'BASE LIQUIDACION REDEBAN 2025'!$B$6,'BASE LIQUIDACION REDEBAN 2025'!$B$5)))))</f>
        <v>504832.64687880001</v>
      </c>
      <c r="AB164" s="97">
        <f t="shared" si="3"/>
        <v>504832.64687880001</v>
      </c>
    </row>
    <row r="165" spans="1:28">
      <c r="A165" s="174" t="s">
        <v>72</v>
      </c>
      <c r="B165" s="10" t="str">
        <f>VLOOKUP(A165,'CENTRO DE COSTOS'!A:D,4,FALSE)</f>
        <v>MIGUEL JULIÁN HERNÁNDEZ GUARÍN</v>
      </c>
      <c r="C165" s="10" t="str">
        <f>VLOOKUP(A165,'CENTRO DE COSTOS'!A:D,2,FALSE)</f>
        <v>0004-0008</v>
      </c>
      <c r="D165" s="94">
        <v>13688</v>
      </c>
      <c r="E165" s="172" t="s">
        <v>15206</v>
      </c>
      <c r="F165" s="117">
        <v>64433055</v>
      </c>
      <c r="G165" s="99" t="s">
        <v>155</v>
      </c>
      <c r="H165" s="117" t="s">
        <v>156</v>
      </c>
      <c r="I165" s="117" t="s">
        <v>685</v>
      </c>
      <c r="J165" s="168" t="s">
        <v>826</v>
      </c>
      <c r="K165" s="117" t="s">
        <v>15207</v>
      </c>
      <c r="L165" s="169" t="s">
        <v>160</v>
      </c>
      <c r="M165" s="172" t="s">
        <v>15208</v>
      </c>
      <c r="N165" s="118">
        <v>45922</v>
      </c>
      <c r="O165" s="118">
        <v>45924</v>
      </c>
      <c r="P165" s="168">
        <v>9999</v>
      </c>
      <c r="Q165" s="171" t="s">
        <v>14390</v>
      </c>
      <c r="R165" s="98" t="s">
        <v>163</v>
      </c>
      <c r="S165" s="168" t="s">
        <v>15209</v>
      </c>
      <c r="T165" s="95" t="s">
        <v>165</v>
      </c>
      <c r="U165" s="172" t="s">
        <v>15210</v>
      </c>
      <c r="V165" s="168" t="s">
        <v>167</v>
      </c>
      <c r="W165" s="173" t="s">
        <v>824</v>
      </c>
      <c r="X165" s="172" t="s">
        <v>2493</v>
      </c>
      <c r="Y165" s="94">
        <v>4977</v>
      </c>
      <c r="Z165" s="94">
        <v>1</v>
      </c>
      <c r="AA165" s="119">
        <f>IF(V165="TIPO I",'BASE LIQUIDACION REDEBAN 2025'!$B$2,IF(V165="TIPO II",'BASE LIQUIDACION REDEBAN 2025'!$B$3,IF(V165="TIPO III",'BASE LIQUIDACION REDEBAN 2025'!$B$4,IF(V165="TIPO IV",'BASE LIQUIDACION REDEBAN 2025'!$B$5,IF(W165="AEREO",'BASE LIQUIDACION REDEBAN 2025'!$B$6,'BASE LIQUIDACION REDEBAN 2025'!$B$5)))))</f>
        <v>504832.64687880001</v>
      </c>
      <c r="AB165" s="97">
        <f t="shared" si="3"/>
        <v>504832.64687880001</v>
      </c>
    </row>
    <row r="166" spans="1:28">
      <c r="A166" s="174" t="s">
        <v>86</v>
      </c>
      <c r="B166" s="10" t="str">
        <f>VLOOKUP(A166,'CENTRO DE COSTOS'!A:D,4,FALSE)</f>
        <v>KEVIN ALEXIS CORZO BUSTOS</v>
      </c>
      <c r="C166" s="10" t="str">
        <f>VLOOKUP(A166,'CENTRO DE COSTOS'!A:D,2,FALSE)</f>
        <v>0004-0007</v>
      </c>
      <c r="D166" s="94">
        <v>73217</v>
      </c>
      <c r="E166" s="172" t="s">
        <v>15211</v>
      </c>
      <c r="F166" s="117">
        <v>90177834</v>
      </c>
      <c r="G166" s="99" t="s">
        <v>155</v>
      </c>
      <c r="H166" s="117" t="s">
        <v>156</v>
      </c>
      <c r="I166" s="117" t="s">
        <v>494</v>
      </c>
      <c r="J166" s="168" t="s">
        <v>11316</v>
      </c>
      <c r="K166" s="117" t="s">
        <v>15212</v>
      </c>
      <c r="L166" s="169" t="s">
        <v>160</v>
      </c>
      <c r="M166" s="172" t="s">
        <v>15213</v>
      </c>
      <c r="N166" s="118">
        <v>45922</v>
      </c>
      <c r="O166" s="118">
        <v>45924</v>
      </c>
      <c r="P166" s="168">
        <v>9999</v>
      </c>
      <c r="Q166" s="171" t="s">
        <v>14390</v>
      </c>
      <c r="R166" s="98" t="s">
        <v>163</v>
      </c>
      <c r="S166" s="168" t="s">
        <v>15214</v>
      </c>
      <c r="T166" s="95" t="s">
        <v>165</v>
      </c>
      <c r="U166" s="172" t="s">
        <v>15215</v>
      </c>
      <c r="V166" s="168" t="s">
        <v>30</v>
      </c>
      <c r="W166" s="173" t="s">
        <v>177</v>
      </c>
      <c r="X166" s="172" t="s">
        <v>760</v>
      </c>
      <c r="Y166" s="94">
        <v>1916</v>
      </c>
      <c r="Z166" s="94">
        <v>1</v>
      </c>
      <c r="AA166" s="119">
        <f>IF(V166="TIPO I",'BASE LIQUIDACION REDEBAN 2025'!$B$2,IF(V166="TIPO II",'BASE LIQUIDACION REDEBAN 2025'!$B$3,IF(V166="TIPO III",'BASE LIQUIDACION REDEBAN 2025'!$B$4,IF(V166="TIPO IV",'BASE LIQUIDACION REDEBAN 2025'!$B$5,IF(W166="AEREO",'BASE LIQUIDACION REDEBAN 2025'!$B$6,'BASE LIQUIDACION REDEBAN 2025'!$B$5)))))</f>
        <v>275728.78077800001</v>
      </c>
      <c r="AB166" s="97">
        <f t="shared" si="3"/>
        <v>275728.78077800001</v>
      </c>
    </row>
    <row r="167" spans="1:28">
      <c r="A167" s="174" t="s">
        <v>68</v>
      </c>
      <c r="B167" s="10" t="str">
        <f>VLOOKUP(A167,'CENTRO DE COSTOS'!A:D,4,FALSE)</f>
        <v>WILLIAM ASDRUBAL ROZO ROZO</v>
      </c>
      <c r="C167" s="10" t="str">
        <f>VLOOKUP(A167,'CENTRO DE COSTOS'!A:D,2,FALSE)</f>
        <v>0004-0004</v>
      </c>
      <c r="D167" s="94">
        <v>11001</v>
      </c>
      <c r="E167" s="172" t="s">
        <v>15216</v>
      </c>
      <c r="F167" s="117">
        <v>90177798</v>
      </c>
      <c r="G167" s="99" t="s">
        <v>155</v>
      </c>
      <c r="H167" s="117" t="s">
        <v>156</v>
      </c>
      <c r="I167" s="117" t="s">
        <v>417</v>
      </c>
      <c r="J167" s="168" t="s">
        <v>68</v>
      </c>
      <c r="K167" s="117" t="s">
        <v>15217</v>
      </c>
      <c r="L167" s="169" t="s">
        <v>160</v>
      </c>
      <c r="M167" s="172" t="s">
        <v>15218</v>
      </c>
      <c r="N167" s="118">
        <v>45922</v>
      </c>
      <c r="O167" s="118">
        <v>45924</v>
      </c>
      <c r="P167" s="168">
        <v>9999</v>
      </c>
      <c r="Q167" s="171" t="s">
        <v>14390</v>
      </c>
      <c r="R167" s="98" t="s">
        <v>163</v>
      </c>
      <c r="S167" s="168" t="s">
        <v>15219</v>
      </c>
      <c r="T167" s="95" t="s">
        <v>165</v>
      </c>
      <c r="U167" s="172" t="s">
        <v>15220</v>
      </c>
      <c r="V167" s="168" t="s">
        <v>25</v>
      </c>
      <c r="W167" s="173" t="s">
        <v>177</v>
      </c>
      <c r="X167" s="172" t="s">
        <v>6345</v>
      </c>
      <c r="Y167" s="94">
        <v>9584</v>
      </c>
      <c r="Z167" s="94">
        <v>1</v>
      </c>
      <c r="AA167" s="119">
        <f>IF(V167="TIPO I",'BASE LIQUIDACION REDEBAN 2025'!$B$2,IF(V167="TIPO II",'BASE LIQUIDACION REDEBAN 2025'!$B$3,IF(V167="TIPO III",'BASE LIQUIDACION REDEBAN 2025'!$B$4,IF(V167="TIPO IV",'BASE LIQUIDACION REDEBAN 2025'!$B$5,IF(W167="AEREO",'BASE LIQUIDACION REDEBAN 2025'!$B$6,'BASE LIQUIDACION REDEBAN 2025'!$B$5)))))</f>
        <v>75096.394270399993</v>
      </c>
      <c r="AB167" s="97">
        <f t="shared" si="3"/>
        <v>75096.394270399993</v>
      </c>
    </row>
    <row r="168" spans="1:28">
      <c r="A168" s="174" t="s">
        <v>68</v>
      </c>
      <c r="B168" s="10" t="str">
        <f>VLOOKUP(A168,'CENTRO DE COSTOS'!A:D,4,FALSE)</f>
        <v>WILLIAM ASDRUBAL ROZO ROZO</v>
      </c>
      <c r="C168" s="10" t="str">
        <f>VLOOKUP(A168,'CENTRO DE COSTOS'!A:D,2,FALSE)</f>
        <v>0004-0004</v>
      </c>
      <c r="D168" s="94">
        <v>11001</v>
      </c>
      <c r="E168" s="172" t="s">
        <v>15221</v>
      </c>
      <c r="F168" s="117">
        <v>90177706</v>
      </c>
      <c r="G168" s="99" t="s">
        <v>155</v>
      </c>
      <c r="H168" s="117" t="s">
        <v>156</v>
      </c>
      <c r="I168" s="117" t="s">
        <v>417</v>
      </c>
      <c r="J168" s="168" t="s">
        <v>68</v>
      </c>
      <c r="K168" s="117" t="s">
        <v>15222</v>
      </c>
      <c r="L168" s="169" t="s">
        <v>160</v>
      </c>
      <c r="M168" s="172" t="s">
        <v>15223</v>
      </c>
      <c r="N168" s="118">
        <v>45923</v>
      </c>
      <c r="O168" s="118">
        <v>45925</v>
      </c>
      <c r="P168" s="168">
        <v>9999</v>
      </c>
      <c r="Q168" s="171" t="s">
        <v>14390</v>
      </c>
      <c r="R168" s="98" t="s">
        <v>163</v>
      </c>
      <c r="S168" s="168" t="s">
        <v>15224</v>
      </c>
      <c r="T168" s="95" t="s">
        <v>165</v>
      </c>
      <c r="U168" s="172" t="s">
        <v>15225</v>
      </c>
      <c r="V168" s="168" t="s">
        <v>25</v>
      </c>
      <c r="W168" s="173" t="s">
        <v>177</v>
      </c>
      <c r="X168" s="172" t="s">
        <v>930</v>
      </c>
      <c r="Y168" s="94">
        <v>771</v>
      </c>
      <c r="Z168" s="94">
        <v>1</v>
      </c>
      <c r="AA168" s="119">
        <f>IF(V168="TIPO I",'BASE LIQUIDACION REDEBAN 2025'!$B$2,IF(V168="TIPO II",'BASE LIQUIDACION REDEBAN 2025'!$B$3,IF(V168="TIPO III",'BASE LIQUIDACION REDEBAN 2025'!$B$4,IF(V168="TIPO IV",'BASE LIQUIDACION REDEBAN 2025'!$B$5,IF(W168="AEREO",'BASE LIQUIDACION REDEBAN 2025'!$B$6,'BASE LIQUIDACION REDEBAN 2025'!$B$5)))))</f>
        <v>75096.394270399993</v>
      </c>
      <c r="AB168" s="97">
        <f t="shared" si="3"/>
        <v>75096.394270399993</v>
      </c>
    </row>
    <row r="169" spans="1:28">
      <c r="A169" s="174" t="s">
        <v>68</v>
      </c>
      <c r="B169" s="10" t="str">
        <f>VLOOKUP(A169,'CENTRO DE COSTOS'!A:D,4,FALSE)</f>
        <v>WILLIAM ASDRUBAL ROZO ROZO</v>
      </c>
      <c r="C169" s="10" t="str">
        <f>VLOOKUP(A169,'CENTRO DE COSTOS'!A:D,2,FALSE)</f>
        <v>0004-0004</v>
      </c>
      <c r="D169" s="94">
        <v>25740</v>
      </c>
      <c r="E169" s="172" t="s">
        <v>15226</v>
      </c>
      <c r="F169" s="117">
        <v>90178397</v>
      </c>
      <c r="G169" s="99" t="s">
        <v>155</v>
      </c>
      <c r="H169" s="117" t="s">
        <v>156</v>
      </c>
      <c r="I169" s="117" t="s">
        <v>417</v>
      </c>
      <c r="J169" s="168" t="s">
        <v>2420</v>
      </c>
      <c r="K169" s="117" t="s">
        <v>15227</v>
      </c>
      <c r="L169" s="169" t="s">
        <v>160</v>
      </c>
      <c r="M169" s="172" t="s">
        <v>15228</v>
      </c>
      <c r="N169" s="118">
        <v>45923</v>
      </c>
      <c r="O169" s="118">
        <v>45925</v>
      </c>
      <c r="P169" s="168">
        <v>9999</v>
      </c>
      <c r="Q169" s="171" t="s">
        <v>14390</v>
      </c>
      <c r="R169" s="98" t="s">
        <v>163</v>
      </c>
      <c r="S169" s="168" t="s">
        <v>15229</v>
      </c>
      <c r="T169" s="95" t="s">
        <v>165</v>
      </c>
      <c r="U169" s="172" t="s">
        <v>15230</v>
      </c>
      <c r="V169" s="168" t="s">
        <v>28</v>
      </c>
      <c r="W169" s="173" t="s">
        <v>177</v>
      </c>
      <c r="X169" s="172" t="s">
        <v>546</v>
      </c>
      <c r="Y169" s="94">
        <v>5172</v>
      </c>
      <c r="Z169" s="94">
        <v>1</v>
      </c>
      <c r="AA169" s="119">
        <f>IF(V169="TIPO I",'BASE LIQUIDACION REDEBAN 2025'!$B$2,IF(V169="TIPO II",'BASE LIQUIDACION REDEBAN 2025'!$B$3,IF(V169="TIPO III",'BASE LIQUIDACION REDEBAN 2025'!$B$4,IF(V169="TIPO IV",'BASE LIQUIDACION REDEBAN 2025'!$B$5,IF(W169="AEREO",'BASE LIQUIDACION REDEBAN 2025'!$B$6,'BASE LIQUIDACION REDEBAN 2025'!$B$5)))))</f>
        <v>163813.69572160003</v>
      </c>
      <c r="AB169" s="97">
        <f t="shared" si="3"/>
        <v>163813.69572160003</v>
      </c>
    </row>
    <row r="170" spans="1:28">
      <c r="A170" s="174" t="s">
        <v>68</v>
      </c>
      <c r="B170" s="10" t="str">
        <f>VLOOKUP(A170,'CENTRO DE COSTOS'!A:D,4,FALSE)</f>
        <v>WILLIAM ASDRUBAL ROZO ROZO</v>
      </c>
      <c r="C170" s="10" t="str">
        <f>VLOOKUP(A170,'CENTRO DE COSTOS'!A:D,2,FALSE)</f>
        <v>0004-0004</v>
      </c>
      <c r="D170" s="94">
        <v>25599</v>
      </c>
      <c r="E170" s="172" t="s">
        <v>15231</v>
      </c>
      <c r="F170" s="117">
        <v>90178488</v>
      </c>
      <c r="G170" s="99" t="s">
        <v>155</v>
      </c>
      <c r="H170" s="117" t="s">
        <v>156</v>
      </c>
      <c r="I170" s="117" t="s">
        <v>417</v>
      </c>
      <c r="J170" s="168" t="s">
        <v>14078</v>
      </c>
      <c r="K170" s="117" t="s">
        <v>15232</v>
      </c>
      <c r="L170" s="169" t="s">
        <v>160</v>
      </c>
      <c r="M170" s="172" t="s">
        <v>15233</v>
      </c>
      <c r="N170" s="118">
        <v>45923</v>
      </c>
      <c r="O170" s="118">
        <v>45925</v>
      </c>
      <c r="P170" s="168">
        <v>9999</v>
      </c>
      <c r="Q170" s="171" t="s">
        <v>14390</v>
      </c>
      <c r="R170" s="98" t="s">
        <v>163</v>
      </c>
      <c r="S170" s="168" t="s">
        <v>15234</v>
      </c>
      <c r="T170" s="95" t="s">
        <v>165</v>
      </c>
      <c r="U170" s="172" t="s">
        <v>15235</v>
      </c>
      <c r="V170" s="168" t="s">
        <v>30</v>
      </c>
      <c r="W170" s="173" t="s">
        <v>177</v>
      </c>
      <c r="X170" s="172" t="s">
        <v>551</v>
      </c>
      <c r="Y170" s="94">
        <v>776</v>
      </c>
      <c r="Z170" s="94">
        <v>1</v>
      </c>
      <c r="AA170" s="119">
        <f>IF(V170="TIPO I",'BASE LIQUIDACION REDEBAN 2025'!$B$2,IF(V170="TIPO II",'BASE LIQUIDACION REDEBAN 2025'!$B$3,IF(V170="TIPO III",'BASE LIQUIDACION REDEBAN 2025'!$B$4,IF(V170="TIPO IV",'BASE LIQUIDACION REDEBAN 2025'!$B$5,IF(W170="AEREO",'BASE LIQUIDACION REDEBAN 2025'!$B$6,'BASE LIQUIDACION REDEBAN 2025'!$B$5)))))</f>
        <v>275728.78077800001</v>
      </c>
      <c r="AB170" s="97">
        <f t="shared" si="3"/>
        <v>275728.78077800001</v>
      </c>
    </row>
    <row r="171" spans="1:28">
      <c r="A171" s="174" t="s">
        <v>98</v>
      </c>
      <c r="B171" s="10" t="str">
        <f>VLOOKUP(A171,'CENTRO DE COSTOS'!A:D,4,FALSE)</f>
        <v>MIGUEL JULIÁN HERNÁNDEZ GUARÍN</v>
      </c>
      <c r="C171" s="10" t="str">
        <f>VLOOKUP(A171,'CENTRO DE COSTOS'!A:D,2,FALSE)</f>
        <v>0004-0008</v>
      </c>
      <c r="D171" s="94">
        <v>15087</v>
      </c>
      <c r="E171" s="172" t="s">
        <v>15236</v>
      </c>
      <c r="F171" s="117">
        <v>90701331</v>
      </c>
      <c r="G171" s="99" t="s">
        <v>155</v>
      </c>
      <c r="H171" s="117" t="s">
        <v>156</v>
      </c>
      <c r="I171" s="117" t="s">
        <v>406</v>
      </c>
      <c r="J171" s="168" t="s">
        <v>4561</v>
      </c>
      <c r="K171" s="117" t="s">
        <v>15237</v>
      </c>
      <c r="L171" s="169" t="s">
        <v>160</v>
      </c>
      <c r="M171" s="172" t="s">
        <v>15238</v>
      </c>
      <c r="N171" s="118">
        <v>45923</v>
      </c>
      <c r="O171" s="118">
        <v>45925</v>
      </c>
      <c r="P171" s="168">
        <v>9999</v>
      </c>
      <c r="Q171" s="171" t="s">
        <v>14390</v>
      </c>
      <c r="R171" s="98" t="s">
        <v>14636</v>
      </c>
      <c r="S171" s="168" t="s">
        <v>15239</v>
      </c>
      <c r="T171" s="95" t="s">
        <v>165</v>
      </c>
      <c r="U171" s="172" t="s">
        <v>15240</v>
      </c>
      <c r="V171" s="168" t="s">
        <v>28</v>
      </c>
      <c r="W171" s="173" t="s">
        <v>177</v>
      </c>
      <c r="X171" s="172" t="s">
        <v>411</v>
      </c>
      <c r="Y171" s="94">
        <v>2322</v>
      </c>
      <c r="Z171" s="94">
        <v>1</v>
      </c>
      <c r="AA171" s="119">
        <f>IF(V171="TIPO I",'BASE LIQUIDACION REDEBAN 2025'!$B$2,IF(V171="TIPO II",'BASE LIQUIDACION REDEBAN 2025'!$B$3,IF(V171="TIPO III",'BASE LIQUIDACION REDEBAN 2025'!$B$4,IF(V171="TIPO IV",'BASE LIQUIDACION REDEBAN 2025'!$B$5,IF(W171="AEREO",'BASE LIQUIDACION REDEBAN 2025'!$B$6,'BASE LIQUIDACION REDEBAN 2025'!$B$5)))))</f>
        <v>163813.69572160003</v>
      </c>
      <c r="AB171" s="97">
        <f t="shared" si="3"/>
        <v>163813.69572160003</v>
      </c>
    </row>
    <row r="172" spans="1:28">
      <c r="A172" s="174" t="s">
        <v>98</v>
      </c>
      <c r="B172" s="10" t="str">
        <f>VLOOKUP(A172,'CENTRO DE COSTOS'!A:D,4,FALSE)</f>
        <v>MIGUEL JULIÁN HERNÁNDEZ GUARÍN</v>
      </c>
      <c r="C172" s="10" t="str">
        <f>VLOOKUP(A172,'CENTRO DE COSTOS'!A:D,2,FALSE)</f>
        <v>0004-0008</v>
      </c>
      <c r="D172" s="94">
        <v>15753</v>
      </c>
      <c r="E172" s="172" t="s">
        <v>15241</v>
      </c>
      <c r="F172" s="117">
        <v>90701332</v>
      </c>
      <c r="G172" s="99" t="s">
        <v>155</v>
      </c>
      <c r="H172" s="117" t="s">
        <v>156</v>
      </c>
      <c r="I172" s="117" t="s">
        <v>406</v>
      </c>
      <c r="J172" s="168" t="s">
        <v>13986</v>
      </c>
      <c r="K172" s="117" t="s">
        <v>15242</v>
      </c>
      <c r="L172" s="169" t="s">
        <v>160</v>
      </c>
      <c r="M172" s="172" t="s">
        <v>15243</v>
      </c>
      <c r="N172" s="118">
        <v>45923</v>
      </c>
      <c r="O172" s="118">
        <v>45925</v>
      </c>
      <c r="P172" s="168">
        <v>9999</v>
      </c>
      <c r="Q172" s="171" t="s">
        <v>14390</v>
      </c>
      <c r="R172" s="98" t="s">
        <v>163</v>
      </c>
      <c r="S172" s="168" t="s">
        <v>15244</v>
      </c>
      <c r="T172" s="95" t="s">
        <v>165</v>
      </c>
      <c r="U172" s="172" t="s">
        <v>15245</v>
      </c>
      <c r="V172" s="168" t="s">
        <v>30</v>
      </c>
      <c r="W172" s="173" t="s">
        <v>177</v>
      </c>
      <c r="X172" s="172" t="s">
        <v>411</v>
      </c>
      <c r="Y172" s="94">
        <v>3600</v>
      </c>
      <c r="Z172" s="94">
        <v>1</v>
      </c>
      <c r="AA172" s="119">
        <f>IF(V172="TIPO I",'BASE LIQUIDACION REDEBAN 2025'!$B$2,IF(V172="TIPO II",'BASE LIQUIDACION REDEBAN 2025'!$B$3,IF(V172="TIPO III",'BASE LIQUIDACION REDEBAN 2025'!$B$4,IF(V172="TIPO IV",'BASE LIQUIDACION REDEBAN 2025'!$B$5,IF(W172="AEREO",'BASE LIQUIDACION REDEBAN 2025'!$B$6,'BASE LIQUIDACION REDEBAN 2025'!$B$5)))))</f>
        <v>275728.78077800001</v>
      </c>
      <c r="AB172" s="97">
        <f t="shared" si="3"/>
        <v>275728.78077800001</v>
      </c>
    </row>
    <row r="173" spans="1:28">
      <c r="A173" s="174" t="s">
        <v>99</v>
      </c>
      <c r="B173" s="10" t="str">
        <f>VLOOKUP(A173,'CENTRO DE COSTOS'!A:D,4,FALSE)</f>
        <v>JOSE MAURICIO HERNANDEZ ROJAS</v>
      </c>
      <c r="C173" s="10" t="str">
        <f>VLOOKUP(A173,'CENTRO DE COSTOS'!A:D,2,FALSE)</f>
        <v>0004-0001</v>
      </c>
      <c r="D173" s="94">
        <v>20001</v>
      </c>
      <c r="E173" s="172" t="s">
        <v>15246</v>
      </c>
      <c r="F173" s="117">
        <v>90178656</v>
      </c>
      <c r="G173" s="99" t="s">
        <v>155</v>
      </c>
      <c r="H173" s="117" t="s">
        <v>156</v>
      </c>
      <c r="I173" s="117" t="s">
        <v>596</v>
      </c>
      <c r="J173" s="168" t="s">
        <v>99</v>
      </c>
      <c r="K173" s="117" t="s">
        <v>15247</v>
      </c>
      <c r="L173" s="169" t="s">
        <v>160</v>
      </c>
      <c r="M173" s="172" t="s">
        <v>15248</v>
      </c>
      <c r="N173" s="118">
        <v>45924</v>
      </c>
      <c r="O173" s="118">
        <v>45926</v>
      </c>
      <c r="P173" s="168">
        <v>9999</v>
      </c>
      <c r="Q173" s="171" t="s">
        <v>14390</v>
      </c>
      <c r="R173" s="98" t="s">
        <v>163</v>
      </c>
      <c r="S173" s="168" t="s">
        <v>15249</v>
      </c>
      <c r="T173" s="95" t="s">
        <v>165</v>
      </c>
      <c r="U173" s="172" t="s">
        <v>15250</v>
      </c>
      <c r="V173" s="168" t="s">
        <v>25</v>
      </c>
      <c r="W173" s="173" t="s">
        <v>177</v>
      </c>
      <c r="X173" s="172" t="s">
        <v>600</v>
      </c>
      <c r="Y173" s="94">
        <v>9528</v>
      </c>
      <c r="Z173" s="94">
        <v>1</v>
      </c>
      <c r="AA173" s="119">
        <f>IF(V173="TIPO I",'BASE LIQUIDACION REDEBAN 2025'!$B$2,IF(V173="TIPO II",'BASE LIQUIDACION REDEBAN 2025'!$B$3,IF(V173="TIPO III",'BASE LIQUIDACION REDEBAN 2025'!$B$4,IF(V173="TIPO IV",'BASE LIQUIDACION REDEBAN 2025'!$B$5,IF(W173="AEREO",'BASE LIQUIDACION REDEBAN 2025'!$B$6,'BASE LIQUIDACION REDEBAN 2025'!$B$5)))))</f>
        <v>75096.394270399993</v>
      </c>
      <c r="AB173" s="97">
        <f t="shared" si="3"/>
        <v>75096.394270399993</v>
      </c>
    </row>
    <row r="174" spans="1:28">
      <c r="A174" s="174" t="s">
        <v>76</v>
      </c>
      <c r="B174" s="10" t="str">
        <f>VLOOKUP(A174,'CENTRO DE COSTOS'!A:D,4,FALSE)</f>
        <v>DIEGO FERNANDO HENAO CARDONA</v>
      </c>
      <c r="C174" s="10" t="str">
        <f>VLOOKUP(A174,'CENTRO DE COSTOS'!A:D,2,FALSE)</f>
        <v>0004-0003</v>
      </c>
      <c r="D174" s="94">
        <v>76890</v>
      </c>
      <c r="E174" s="172" t="s">
        <v>15251</v>
      </c>
      <c r="F174" s="117">
        <v>90181644</v>
      </c>
      <c r="G174" s="99" t="s">
        <v>155</v>
      </c>
      <c r="H174" s="117" t="s">
        <v>156</v>
      </c>
      <c r="I174" s="117" t="s">
        <v>232</v>
      </c>
      <c r="J174" s="168" t="s">
        <v>4651</v>
      </c>
      <c r="K174" s="117" t="s">
        <v>15252</v>
      </c>
      <c r="L174" s="169" t="s">
        <v>160</v>
      </c>
      <c r="M174" s="172" t="s">
        <v>15253</v>
      </c>
      <c r="N174" s="118">
        <v>45924</v>
      </c>
      <c r="O174" s="118">
        <v>45929</v>
      </c>
      <c r="P174" s="168">
        <v>9999</v>
      </c>
      <c r="Q174" s="171" t="s">
        <v>14390</v>
      </c>
      <c r="R174" s="98" t="s">
        <v>163</v>
      </c>
      <c r="S174" s="168" t="s">
        <v>15254</v>
      </c>
      <c r="T174" s="95" t="s">
        <v>165</v>
      </c>
      <c r="U174" s="172" t="s">
        <v>15255</v>
      </c>
      <c r="V174" s="168" t="s">
        <v>28</v>
      </c>
      <c r="W174" s="173" t="s">
        <v>177</v>
      </c>
      <c r="X174" s="172" t="s">
        <v>521</v>
      </c>
      <c r="Y174" s="94">
        <v>4816</v>
      </c>
      <c r="Z174" s="94">
        <v>1</v>
      </c>
      <c r="AA174" s="119">
        <f>IF(V174="TIPO I",'BASE LIQUIDACION REDEBAN 2025'!$B$2,IF(V174="TIPO II",'BASE LIQUIDACION REDEBAN 2025'!$B$3,IF(V174="TIPO III",'BASE LIQUIDACION REDEBAN 2025'!$B$4,IF(V174="TIPO IV",'BASE LIQUIDACION REDEBAN 2025'!$B$5,IF(W174="AEREO",'BASE LIQUIDACION REDEBAN 2025'!$B$6,'BASE LIQUIDACION REDEBAN 2025'!$B$5)))))</f>
        <v>163813.69572160003</v>
      </c>
      <c r="AB174" s="97">
        <f t="shared" si="3"/>
        <v>163813.69572160003</v>
      </c>
    </row>
    <row r="175" spans="1:28">
      <c r="A175" s="174" t="s">
        <v>92</v>
      </c>
      <c r="B175" s="10" t="str">
        <f>VLOOKUP(A175,'CENTRO DE COSTOS'!A:D,4,FALSE)</f>
        <v>KEVIN ALEXIS CORZO BUSTOS</v>
      </c>
      <c r="C175" s="10" t="str">
        <f>VLOOKUP(A175,'CENTRO DE COSTOS'!A:D,2,FALSE)</f>
        <v>0004-0007</v>
      </c>
      <c r="D175" s="94">
        <v>41548</v>
      </c>
      <c r="E175" s="172" t="s">
        <v>15256</v>
      </c>
      <c r="F175" s="117">
        <v>90178653</v>
      </c>
      <c r="G175" s="99" t="s">
        <v>155</v>
      </c>
      <c r="H175" s="117" t="s">
        <v>156</v>
      </c>
      <c r="I175" s="117" t="s">
        <v>430</v>
      </c>
      <c r="J175" s="168" t="s">
        <v>14146</v>
      </c>
      <c r="K175" s="117" t="s">
        <v>15257</v>
      </c>
      <c r="L175" s="169" t="s">
        <v>160</v>
      </c>
      <c r="M175" s="172" t="s">
        <v>15258</v>
      </c>
      <c r="N175" s="118">
        <v>45924</v>
      </c>
      <c r="O175" s="118">
        <v>45925</v>
      </c>
      <c r="P175" s="168">
        <v>9999</v>
      </c>
      <c r="Q175" s="171" t="s">
        <v>14390</v>
      </c>
      <c r="R175" s="98" t="s">
        <v>14636</v>
      </c>
      <c r="S175" s="168" t="s">
        <v>15259</v>
      </c>
      <c r="T175" s="95" t="s">
        <v>165</v>
      </c>
      <c r="U175" s="172" t="s">
        <v>15260</v>
      </c>
      <c r="V175" s="168" t="s">
        <v>30</v>
      </c>
      <c r="W175" s="173" t="s">
        <v>177</v>
      </c>
      <c r="X175" s="172" t="s">
        <v>1663</v>
      </c>
      <c r="Y175" s="94">
        <v>1684</v>
      </c>
      <c r="Z175" s="94">
        <v>1</v>
      </c>
      <c r="AA175" s="119">
        <f>IF(V175="TIPO I",'BASE LIQUIDACION REDEBAN 2025'!$B$2,IF(V175="TIPO II",'BASE LIQUIDACION REDEBAN 2025'!$B$3,IF(V175="TIPO III",'BASE LIQUIDACION REDEBAN 2025'!$B$4,IF(V175="TIPO IV",'BASE LIQUIDACION REDEBAN 2025'!$B$5,IF(W175="AEREO",'BASE LIQUIDACION REDEBAN 2025'!$B$6,'BASE LIQUIDACION REDEBAN 2025'!$B$5)))))</f>
        <v>275728.78077800001</v>
      </c>
      <c r="AB175" s="97">
        <f t="shared" si="3"/>
        <v>275728.78077800001</v>
      </c>
    </row>
    <row r="176" spans="1:28">
      <c r="A176" s="174" t="s">
        <v>68</v>
      </c>
      <c r="B176" s="10" t="str">
        <f>VLOOKUP(A176,'CENTRO DE COSTOS'!A:D,4,FALSE)</f>
        <v>WILLIAM ASDRUBAL ROZO ROZO</v>
      </c>
      <c r="C176" s="10" t="str">
        <f>VLOOKUP(A176,'CENTRO DE COSTOS'!A:D,2,FALSE)</f>
        <v>0004-0004</v>
      </c>
      <c r="D176" s="94">
        <v>11001</v>
      </c>
      <c r="E176" s="172" t="s">
        <v>15261</v>
      </c>
      <c r="F176" s="117">
        <v>90188015</v>
      </c>
      <c r="G176" s="99" t="s">
        <v>155</v>
      </c>
      <c r="H176" s="117" t="s">
        <v>156</v>
      </c>
      <c r="I176" s="117" t="s">
        <v>417</v>
      </c>
      <c r="J176" s="168" t="s">
        <v>68</v>
      </c>
      <c r="K176" s="117" t="s">
        <v>15262</v>
      </c>
      <c r="L176" s="169" t="s">
        <v>160</v>
      </c>
      <c r="M176" s="172" t="s">
        <v>15263</v>
      </c>
      <c r="N176" s="118">
        <v>45924</v>
      </c>
      <c r="O176" s="118">
        <v>45926</v>
      </c>
      <c r="P176" s="168">
        <v>9999</v>
      </c>
      <c r="Q176" s="171" t="s">
        <v>14390</v>
      </c>
      <c r="R176" s="98" t="s">
        <v>163</v>
      </c>
      <c r="S176" s="168" t="s">
        <v>15264</v>
      </c>
      <c r="T176" s="95" t="s">
        <v>165</v>
      </c>
      <c r="U176" s="172" t="s">
        <v>15265</v>
      </c>
      <c r="V176" s="168" t="s">
        <v>25</v>
      </c>
      <c r="W176" s="173" t="s">
        <v>177</v>
      </c>
      <c r="X176" s="172" t="s">
        <v>1269</v>
      </c>
      <c r="Y176" s="94">
        <v>5994</v>
      </c>
      <c r="Z176" s="94">
        <v>1</v>
      </c>
      <c r="AA176" s="119">
        <f>IF(V176="TIPO I",'BASE LIQUIDACION REDEBAN 2025'!$B$2,IF(V176="TIPO II",'BASE LIQUIDACION REDEBAN 2025'!$B$3,IF(V176="TIPO III",'BASE LIQUIDACION REDEBAN 2025'!$B$4,IF(V176="TIPO IV",'BASE LIQUIDACION REDEBAN 2025'!$B$5,IF(W176="AEREO",'BASE LIQUIDACION REDEBAN 2025'!$B$6,'BASE LIQUIDACION REDEBAN 2025'!$B$5)))))</f>
        <v>75096.394270399993</v>
      </c>
      <c r="AB176" s="97">
        <f t="shared" si="3"/>
        <v>75096.394270399993</v>
      </c>
    </row>
    <row r="177" spans="1:28">
      <c r="A177" s="174" t="s">
        <v>68</v>
      </c>
      <c r="B177" s="10" t="str">
        <f>VLOOKUP(A177,'CENTRO DE COSTOS'!A:D,4,FALSE)</f>
        <v>WILLIAM ASDRUBAL ROZO ROZO</v>
      </c>
      <c r="C177" s="10" t="str">
        <f>VLOOKUP(A177,'CENTRO DE COSTOS'!A:D,2,FALSE)</f>
        <v>0004-0004</v>
      </c>
      <c r="D177" s="94">
        <v>25899</v>
      </c>
      <c r="E177" s="172" t="s">
        <v>15266</v>
      </c>
      <c r="F177" s="117">
        <v>90701569</v>
      </c>
      <c r="G177" s="99" t="s">
        <v>155</v>
      </c>
      <c r="H177" s="117" t="s">
        <v>156</v>
      </c>
      <c r="I177" s="117" t="s">
        <v>417</v>
      </c>
      <c r="J177" s="168" t="s">
        <v>2927</v>
      </c>
      <c r="K177" s="117" t="s">
        <v>15267</v>
      </c>
      <c r="L177" s="169" t="s">
        <v>160</v>
      </c>
      <c r="M177" s="172" t="s">
        <v>15268</v>
      </c>
      <c r="N177" s="118">
        <v>45924</v>
      </c>
      <c r="O177" s="118">
        <v>45926</v>
      </c>
      <c r="P177" s="168">
        <v>9999</v>
      </c>
      <c r="Q177" s="171" t="s">
        <v>14390</v>
      </c>
      <c r="R177" s="98" t="s">
        <v>163</v>
      </c>
      <c r="S177" s="168" t="s">
        <v>15269</v>
      </c>
      <c r="T177" s="95" t="s">
        <v>165</v>
      </c>
      <c r="U177" s="172" t="s">
        <v>15270</v>
      </c>
      <c r="V177" s="168" t="s">
        <v>28</v>
      </c>
      <c r="W177" s="173" t="s">
        <v>177</v>
      </c>
      <c r="X177" s="172" t="s">
        <v>561</v>
      </c>
      <c r="Y177" s="94">
        <v>1354</v>
      </c>
      <c r="Z177" s="94">
        <v>1</v>
      </c>
      <c r="AA177" s="119">
        <f>IF(V177="TIPO I",'BASE LIQUIDACION REDEBAN 2025'!$B$2,IF(V177="TIPO II",'BASE LIQUIDACION REDEBAN 2025'!$B$3,IF(V177="TIPO III",'BASE LIQUIDACION REDEBAN 2025'!$B$4,IF(V177="TIPO IV",'BASE LIQUIDACION REDEBAN 2025'!$B$5,IF(W177="AEREO",'BASE LIQUIDACION REDEBAN 2025'!$B$6,'BASE LIQUIDACION REDEBAN 2025'!$B$5)))))</f>
        <v>163813.69572160003</v>
      </c>
      <c r="AB177" s="97">
        <f t="shared" si="3"/>
        <v>163813.69572160003</v>
      </c>
    </row>
    <row r="178" spans="1:28">
      <c r="A178" s="174" t="s">
        <v>68</v>
      </c>
      <c r="B178" s="10" t="str">
        <f>VLOOKUP(A178,'CENTRO DE COSTOS'!A:D,4,FALSE)</f>
        <v>WILLIAM ASDRUBAL ROZO ROZO</v>
      </c>
      <c r="C178" s="10" t="str">
        <f>VLOOKUP(A178,'CENTRO DE COSTOS'!A:D,2,FALSE)</f>
        <v>0004-0004</v>
      </c>
      <c r="D178" s="94">
        <v>25286</v>
      </c>
      <c r="E178" s="172" t="s">
        <v>15271</v>
      </c>
      <c r="F178" s="117">
        <v>90181794</v>
      </c>
      <c r="G178" s="99" t="s">
        <v>155</v>
      </c>
      <c r="H178" s="117" t="s">
        <v>156</v>
      </c>
      <c r="I178" s="117" t="s">
        <v>417</v>
      </c>
      <c r="J178" s="168" t="s">
        <v>1461</v>
      </c>
      <c r="K178" s="117" t="s">
        <v>15272</v>
      </c>
      <c r="L178" s="169" t="s">
        <v>160</v>
      </c>
      <c r="M178" s="172" t="s">
        <v>15273</v>
      </c>
      <c r="N178" s="118">
        <v>45924</v>
      </c>
      <c r="O178" s="118">
        <v>45926</v>
      </c>
      <c r="P178" s="168">
        <v>9999</v>
      </c>
      <c r="Q178" s="171" t="s">
        <v>14390</v>
      </c>
      <c r="R178" s="98" t="s">
        <v>163</v>
      </c>
      <c r="S178" s="168" t="s">
        <v>15274</v>
      </c>
      <c r="T178" s="95" t="s">
        <v>165</v>
      </c>
      <c r="U178" s="172" t="s">
        <v>15275</v>
      </c>
      <c r="V178" s="168" t="s">
        <v>28</v>
      </c>
      <c r="W178" s="173" t="s">
        <v>177</v>
      </c>
      <c r="X178" s="172" t="s">
        <v>551</v>
      </c>
      <c r="Y178" s="94">
        <v>8060</v>
      </c>
      <c r="Z178" s="94">
        <v>1</v>
      </c>
      <c r="AA178" s="119">
        <f>IF(V178="TIPO I",'BASE LIQUIDACION REDEBAN 2025'!$B$2,IF(V178="TIPO II",'BASE LIQUIDACION REDEBAN 2025'!$B$3,IF(V178="TIPO III",'BASE LIQUIDACION REDEBAN 2025'!$B$4,IF(V178="TIPO IV",'BASE LIQUIDACION REDEBAN 2025'!$B$5,IF(W178="AEREO",'BASE LIQUIDACION REDEBAN 2025'!$B$6,'BASE LIQUIDACION REDEBAN 2025'!$B$5)))))</f>
        <v>163813.69572160003</v>
      </c>
      <c r="AB178" s="97">
        <f t="shared" si="3"/>
        <v>163813.69572160003</v>
      </c>
    </row>
    <row r="179" spans="1:28">
      <c r="A179" s="174" t="s">
        <v>100</v>
      </c>
      <c r="B179" s="10" t="str">
        <f>VLOOKUP(A179,'CENTRO DE COSTOS'!A:D,4,FALSE)</f>
        <v>KEVIN ALEXIS CORZO BUSTOS</v>
      </c>
      <c r="C179" s="10" t="str">
        <f>VLOOKUP(A179,'CENTRO DE COSTOS'!A:D,2,FALSE)</f>
        <v>0004-0007</v>
      </c>
      <c r="D179" s="94">
        <v>50689</v>
      </c>
      <c r="E179" s="172" t="s">
        <v>15276</v>
      </c>
      <c r="F179" s="117">
        <v>90157989</v>
      </c>
      <c r="G179" s="99" t="s">
        <v>155</v>
      </c>
      <c r="H179" s="117" t="s">
        <v>156</v>
      </c>
      <c r="I179" s="117" t="s">
        <v>216</v>
      </c>
      <c r="J179" s="168" t="s">
        <v>3181</v>
      </c>
      <c r="K179" s="117" t="s">
        <v>15277</v>
      </c>
      <c r="L179" s="169" t="s">
        <v>160</v>
      </c>
      <c r="M179" s="172" t="s">
        <v>15278</v>
      </c>
      <c r="N179" s="118">
        <v>45924</v>
      </c>
      <c r="O179" s="118">
        <v>45929</v>
      </c>
      <c r="P179" s="168">
        <v>9999</v>
      </c>
      <c r="Q179" s="171" t="s">
        <v>14390</v>
      </c>
      <c r="R179" s="98" t="s">
        <v>163</v>
      </c>
      <c r="S179" s="168" t="s">
        <v>15279</v>
      </c>
      <c r="T179" s="95" t="s">
        <v>165</v>
      </c>
      <c r="U179" s="172" t="s">
        <v>15280</v>
      </c>
      <c r="V179" s="168" t="s">
        <v>28</v>
      </c>
      <c r="W179" s="173" t="s">
        <v>177</v>
      </c>
      <c r="X179" s="172" t="s">
        <v>1411</v>
      </c>
      <c r="Y179" s="94">
        <v>1296</v>
      </c>
      <c r="Z179" s="94">
        <v>1</v>
      </c>
      <c r="AA179" s="119">
        <f>IF(V179="TIPO I",'BASE LIQUIDACION REDEBAN 2025'!$B$2,IF(V179="TIPO II",'BASE LIQUIDACION REDEBAN 2025'!$B$3,IF(V179="TIPO III",'BASE LIQUIDACION REDEBAN 2025'!$B$4,IF(V179="TIPO IV",'BASE LIQUIDACION REDEBAN 2025'!$B$5,IF(W179="AEREO",'BASE LIQUIDACION REDEBAN 2025'!$B$6,'BASE LIQUIDACION REDEBAN 2025'!$B$5)))))</f>
        <v>163813.69572160003</v>
      </c>
      <c r="AB179" s="97">
        <f t="shared" si="3"/>
        <v>163813.69572160003</v>
      </c>
    </row>
    <row r="180" spans="1:28">
      <c r="A180" s="174" t="s">
        <v>68</v>
      </c>
      <c r="B180" s="10" t="str">
        <f>VLOOKUP(A180,'CENTRO DE COSTOS'!A:D,4,FALSE)</f>
        <v>WILLIAM ASDRUBAL ROZO ROZO</v>
      </c>
      <c r="C180" s="10" t="str">
        <f>VLOOKUP(A180,'CENTRO DE COSTOS'!A:D,2,FALSE)</f>
        <v>0004-0004</v>
      </c>
      <c r="D180" s="94">
        <v>11001</v>
      </c>
      <c r="E180" s="172" t="s">
        <v>15281</v>
      </c>
      <c r="F180" s="117">
        <v>90163006</v>
      </c>
      <c r="G180" s="99" t="s">
        <v>155</v>
      </c>
      <c r="H180" s="117" t="s">
        <v>156</v>
      </c>
      <c r="I180" s="117" t="s">
        <v>417</v>
      </c>
      <c r="J180" s="168" t="s">
        <v>68</v>
      </c>
      <c r="K180" s="117" t="s">
        <v>15282</v>
      </c>
      <c r="L180" s="169" t="s">
        <v>160</v>
      </c>
      <c r="M180" s="172" t="s">
        <v>15283</v>
      </c>
      <c r="N180" s="118">
        <v>45924</v>
      </c>
      <c r="O180" s="118">
        <v>45926</v>
      </c>
      <c r="P180" s="168">
        <v>9999</v>
      </c>
      <c r="Q180" s="171" t="s">
        <v>14390</v>
      </c>
      <c r="R180" s="98" t="s">
        <v>163</v>
      </c>
      <c r="S180" s="168" t="s">
        <v>15284</v>
      </c>
      <c r="T180" s="95" t="s">
        <v>165</v>
      </c>
      <c r="U180" s="172" t="s">
        <v>15285</v>
      </c>
      <c r="V180" s="168" t="s">
        <v>25</v>
      </c>
      <c r="W180" s="173" t="s">
        <v>177</v>
      </c>
      <c r="X180" s="172" t="s">
        <v>6345</v>
      </c>
      <c r="Y180" s="94">
        <v>9184</v>
      </c>
      <c r="Z180" s="94">
        <v>1</v>
      </c>
      <c r="AA180" s="119">
        <f>IF(V180="TIPO I",'BASE LIQUIDACION REDEBAN 2025'!$B$2,IF(V180="TIPO II",'BASE LIQUIDACION REDEBAN 2025'!$B$3,IF(V180="TIPO III",'BASE LIQUIDACION REDEBAN 2025'!$B$4,IF(V180="TIPO IV",'BASE LIQUIDACION REDEBAN 2025'!$B$5,IF(W180="AEREO",'BASE LIQUIDACION REDEBAN 2025'!$B$6,'BASE LIQUIDACION REDEBAN 2025'!$B$5)))))</f>
        <v>75096.394270399993</v>
      </c>
      <c r="AB180" s="97">
        <f t="shared" si="3"/>
        <v>75096.394270399993</v>
      </c>
    </row>
    <row r="181" spans="1:28">
      <c r="A181" s="174" t="s">
        <v>68</v>
      </c>
      <c r="B181" s="10" t="str">
        <f>VLOOKUP(A181,'CENTRO DE COSTOS'!A:D,4,FALSE)</f>
        <v>WILLIAM ASDRUBAL ROZO ROZO</v>
      </c>
      <c r="C181" s="10" t="str">
        <f>VLOOKUP(A181,'CENTRO DE COSTOS'!A:D,2,FALSE)</f>
        <v>0004-0004</v>
      </c>
      <c r="D181" s="94">
        <v>11001</v>
      </c>
      <c r="E181" s="172" t="s">
        <v>15286</v>
      </c>
      <c r="F181" s="117">
        <v>89350548</v>
      </c>
      <c r="G181" s="99" t="s">
        <v>155</v>
      </c>
      <c r="H181" s="117" t="s">
        <v>156</v>
      </c>
      <c r="I181" s="117" t="s">
        <v>417</v>
      </c>
      <c r="J181" s="168" t="s">
        <v>68</v>
      </c>
      <c r="K181" s="117" t="s">
        <v>15287</v>
      </c>
      <c r="L181" s="169" t="s">
        <v>160</v>
      </c>
      <c r="M181" s="172" t="s">
        <v>15288</v>
      </c>
      <c r="N181" s="118">
        <v>45924</v>
      </c>
      <c r="O181" s="118">
        <v>45926</v>
      </c>
      <c r="P181" s="168">
        <v>9999</v>
      </c>
      <c r="Q181" s="171" t="s">
        <v>14390</v>
      </c>
      <c r="R181" s="98" t="s">
        <v>163</v>
      </c>
      <c r="S181" s="168" t="s">
        <v>15289</v>
      </c>
      <c r="T181" s="95" t="s">
        <v>165</v>
      </c>
      <c r="U181" s="172" t="s">
        <v>15290</v>
      </c>
      <c r="V181" s="168" t="s">
        <v>25</v>
      </c>
      <c r="W181" s="173" t="s">
        <v>177</v>
      </c>
      <c r="X181" s="172" t="s">
        <v>1269</v>
      </c>
      <c r="Y181" s="94">
        <v>4425</v>
      </c>
      <c r="Z181" s="94">
        <v>1</v>
      </c>
      <c r="AA181" s="119">
        <f>IF(V181="TIPO I",'BASE LIQUIDACION REDEBAN 2025'!$B$2,IF(V181="TIPO II",'BASE LIQUIDACION REDEBAN 2025'!$B$3,IF(V181="TIPO III",'BASE LIQUIDACION REDEBAN 2025'!$B$4,IF(V181="TIPO IV",'BASE LIQUIDACION REDEBAN 2025'!$B$5,IF(W181="AEREO",'BASE LIQUIDACION REDEBAN 2025'!$B$6,'BASE LIQUIDACION REDEBAN 2025'!$B$5)))))</f>
        <v>75096.394270399993</v>
      </c>
      <c r="AB181" s="97">
        <f t="shared" si="3"/>
        <v>75096.394270399993</v>
      </c>
    </row>
    <row r="182" spans="1:28">
      <c r="A182" s="174" t="s">
        <v>81</v>
      </c>
      <c r="B182" s="10" t="str">
        <f>VLOOKUP(A182,'CENTRO DE COSTOS'!A:D,4,FALSE)</f>
        <v>MIGUEL JULIÁN HERNÁNDEZ GUARÍN</v>
      </c>
      <c r="C182" s="10" t="str">
        <f>VLOOKUP(A182,'CENTRO DE COSTOS'!A:D,2,FALSE)</f>
        <v>0004-0008</v>
      </c>
      <c r="D182" s="94">
        <v>54003</v>
      </c>
      <c r="E182" s="172" t="s">
        <v>15291</v>
      </c>
      <c r="F182" s="117">
        <v>90140237</v>
      </c>
      <c r="G182" s="99" t="s">
        <v>155</v>
      </c>
      <c r="H182" s="117" t="s">
        <v>156</v>
      </c>
      <c r="I182" s="117" t="s">
        <v>296</v>
      </c>
      <c r="J182" s="168" t="s">
        <v>14199</v>
      </c>
      <c r="K182" s="117" t="s">
        <v>15292</v>
      </c>
      <c r="L182" s="169" t="s">
        <v>160</v>
      </c>
      <c r="M182" s="172" t="s">
        <v>15293</v>
      </c>
      <c r="N182" s="118">
        <v>45924</v>
      </c>
      <c r="O182" s="118">
        <v>45926</v>
      </c>
      <c r="P182" s="168">
        <v>9999</v>
      </c>
      <c r="Q182" s="171" t="s">
        <v>14390</v>
      </c>
      <c r="R182" s="98" t="s">
        <v>163</v>
      </c>
      <c r="S182" s="168" t="s">
        <v>15294</v>
      </c>
      <c r="T182" s="95" t="s">
        <v>165</v>
      </c>
      <c r="U182" s="172" t="s">
        <v>15295</v>
      </c>
      <c r="V182" s="168" t="s">
        <v>30</v>
      </c>
      <c r="W182" s="173" t="s">
        <v>177</v>
      </c>
      <c r="X182" s="172" t="s">
        <v>1135</v>
      </c>
      <c r="Y182" s="94">
        <v>4291</v>
      </c>
      <c r="Z182" s="94">
        <v>1</v>
      </c>
      <c r="AA182" s="119">
        <f>IF(V182="TIPO I",'BASE LIQUIDACION REDEBAN 2025'!$B$2,IF(V182="TIPO II",'BASE LIQUIDACION REDEBAN 2025'!$B$3,IF(V182="TIPO III",'BASE LIQUIDACION REDEBAN 2025'!$B$4,IF(V182="TIPO IV",'BASE LIQUIDACION REDEBAN 2025'!$B$5,IF(W182="AEREO",'BASE LIQUIDACION REDEBAN 2025'!$B$6,'BASE LIQUIDACION REDEBAN 2025'!$B$5)))))</f>
        <v>275728.78077800001</v>
      </c>
      <c r="AB182" s="97">
        <f t="shared" si="3"/>
        <v>275728.78077800001</v>
      </c>
    </row>
    <row r="183" spans="1:28">
      <c r="A183" s="174" t="s">
        <v>93</v>
      </c>
      <c r="B183" s="10" t="str">
        <f>VLOOKUP(A183,'CENTRO DE COSTOS'!A:D,4,FALSE)</f>
        <v>DIEGO FERNANDO HENAO CARDONA</v>
      </c>
      <c r="C183" s="10" t="str">
        <f>VLOOKUP(A183,'CENTRO DE COSTOS'!A:D,2,FALSE)</f>
        <v>0004-0003</v>
      </c>
      <c r="D183" s="94">
        <v>52356</v>
      </c>
      <c r="E183" s="172" t="s">
        <v>15296</v>
      </c>
      <c r="F183" s="117">
        <v>21212048</v>
      </c>
      <c r="G183" s="99" t="s">
        <v>155</v>
      </c>
      <c r="H183" s="117" t="s">
        <v>156</v>
      </c>
      <c r="I183" s="117" t="s">
        <v>157</v>
      </c>
      <c r="J183" s="168" t="s">
        <v>3603</v>
      </c>
      <c r="K183" s="117" t="s">
        <v>15297</v>
      </c>
      <c r="L183" s="169" t="s">
        <v>160</v>
      </c>
      <c r="M183" s="172" t="s">
        <v>15298</v>
      </c>
      <c r="N183" s="118">
        <v>45924</v>
      </c>
      <c r="O183" s="118">
        <v>45926</v>
      </c>
      <c r="P183" s="168">
        <v>9999</v>
      </c>
      <c r="Q183" s="171" t="s">
        <v>14390</v>
      </c>
      <c r="R183" s="98" t="s">
        <v>163</v>
      </c>
      <c r="S183" s="168" t="s">
        <v>15299</v>
      </c>
      <c r="T183" s="95" t="s">
        <v>165</v>
      </c>
      <c r="U183" s="172" t="s">
        <v>15300</v>
      </c>
      <c r="V183" s="168" t="s">
        <v>28</v>
      </c>
      <c r="W183" s="173" t="s">
        <v>177</v>
      </c>
      <c r="X183" s="172" t="s">
        <v>2014</v>
      </c>
      <c r="Y183" s="94" t="s">
        <v>15301</v>
      </c>
      <c r="Z183" s="94">
        <v>1</v>
      </c>
      <c r="AA183" s="119">
        <f>IF(V183="TIPO I",'BASE LIQUIDACION REDEBAN 2025'!$B$2,IF(V183="TIPO II",'BASE LIQUIDACION REDEBAN 2025'!$B$3,IF(V183="TIPO III",'BASE LIQUIDACION REDEBAN 2025'!$B$4,IF(V183="TIPO IV",'BASE LIQUIDACION REDEBAN 2025'!$B$5,IF(W183="AEREO",'BASE LIQUIDACION REDEBAN 2025'!$B$6,'BASE LIQUIDACION REDEBAN 2025'!$B$5)))))</f>
        <v>163813.69572160003</v>
      </c>
      <c r="AB183" s="97">
        <f t="shared" si="3"/>
        <v>163813.69572160003</v>
      </c>
    </row>
    <row r="184" spans="1:28">
      <c r="A184" s="174" t="s">
        <v>68</v>
      </c>
      <c r="B184" s="10" t="str">
        <f>VLOOKUP(A184,'CENTRO DE COSTOS'!A:D,4,FALSE)</f>
        <v>WILLIAM ASDRUBAL ROZO ROZO</v>
      </c>
      <c r="C184" s="10" t="str">
        <f>VLOOKUP(A184,'CENTRO DE COSTOS'!A:D,2,FALSE)</f>
        <v>0004-0004</v>
      </c>
      <c r="D184" s="94">
        <v>11001</v>
      </c>
      <c r="E184" s="172" t="s">
        <v>15302</v>
      </c>
      <c r="F184" s="117">
        <v>90166298</v>
      </c>
      <c r="G184" s="99" t="s">
        <v>155</v>
      </c>
      <c r="H184" s="117" t="s">
        <v>156</v>
      </c>
      <c r="I184" s="117" t="s">
        <v>417</v>
      </c>
      <c r="J184" s="168" t="s">
        <v>68</v>
      </c>
      <c r="K184" s="117" t="s">
        <v>15303</v>
      </c>
      <c r="L184" s="169" t="s">
        <v>160</v>
      </c>
      <c r="M184" s="172" t="s">
        <v>15304</v>
      </c>
      <c r="N184" s="118">
        <v>45924</v>
      </c>
      <c r="O184" s="118">
        <v>45926</v>
      </c>
      <c r="P184" s="168">
        <v>9999</v>
      </c>
      <c r="Q184" s="171" t="s">
        <v>14390</v>
      </c>
      <c r="R184" s="98" t="s">
        <v>163</v>
      </c>
      <c r="S184" s="168" t="s">
        <v>15305</v>
      </c>
      <c r="T184" s="95" t="s">
        <v>165</v>
      </c>
      <c r="U184" s="172" t="s">
        <v>15306</v>
      </c>
      <c r="V184" s="168" t="s">
        <v>25</v>
      </c>
      <c r="W184" s="173" t="s">
        <v>177</v>
      </c>
      <c r="X184" s="172" t="s">
        <v>930</v>
      </c>
      <c r="Y184" s="94">
        <v>4898</v>
      </c>
      <c r="Z184" s="94">
        <v>1</v>
      </c>
      <c r="AA184" s="119">
        <f>IF(V184="TIPO I",'BASE LIQUIDACION REDEBAN 2025'!$B$2,IF(V184="TIPO II",'BASE LIQUIDACION REDEBAN 2025'!$B$3,IF(V184="TIPO III",'BASE LIQUIDACION REDEBAN 2025'!$B$4,IF(V184="TIPO IV",'BASE LIQUIDACION REDEBAN 2025'!$B$5,IF(W184="AEREO",'BASE LIQUIDACION REDEBAN 2025'!$B$6,'BASE LIQUIDACION REDEBAN 2025'!$B$5)))))</f>
        <v>75096.394270399993</v>
      </c>
      <c r="AB184" s="97">
        <f t="shared" si="3"/>
        <v>75096.394270399993</v>
      </c>
    </row>
    <row r="185" spans="1:28">
      <c r="A185" s="174" t="s">
        <v>64</v>
      </c>
      <c r="B185" s="10" t="str">
        <f>VLOOKUP(A185,'CENTRO DE COSTOS'!A:D,4,FALSE)</f>
        <v>JOSE MAURICIO HERNANDEZ ROJAS</v>
      </c>
      <c r="C185" s="10" t="str">
        <f>VLOOKUP(A185,'CENTRO DE COSTOS'!A:D,2,FALSE)</f>
        <v>0004-0001</v>
      </c>
      <c r="D185" s="94">
        <v>8078</v>
      </c>
      <c r="E185" s="172" t="s">
        <v>15307</v>
      </c>
      <c r="F185" s="117">
        <v>90174258</v>
      </c>
      <c r="G185" s="99" t="s">
        <v>155</v>
      </c>
      <c r="H185" s="117" t="s">
        <v>156</v>
      </c>
      <c r="I185" s="117" t="s">
        <v>1045</v>
      </c>
      <c r="J185" s="168" t="s">
        <v>2139</v>
      </c>
      <c r="K185" s="117" t="s">
        <v>15308</v>
      </c>
      <c r="L185" s="169" t="s">
        <v>160</v>
      </c>
      <c r="M185" s="172" t="s">
        <v>15309</v>
      </c>
      <c r="N185" s="118">
        <v>45925</v>
      </c>
      <c r="O185" s="118">
        <v>45929</v>
      </c>
      <c r="P185" s="168">
        <v>9999</v>
      </c>
      <c r="Q185" s="171" t="s">
        <v>14390</v>
      </c>
      <c r="R185" s="98" t="s">
        <v>163</v>
      </c>
      <c r="S185" s="168" t="s">
        <v>15310</v>
      </c>
      <c r="T185" s="95" t="s">
        <v>165</v>
      </c>
      <c r="U185" s="172" t="s">
        <v>15311</v>
      </c>
      <c r="V185" s="168" t="s">
        <v>28</v>
      </c>
      <c r="W185" s="173" t="s">
        <v>177</v>
      </c>
      <c r="X185" s="172" t="s">
        <v>1810</v>
      </c>
      <c r="Y185" s="94">
        <v>2709</v>
      </c>
      <c r="Z185" s="94">
        <v>1</v>
      </c>
      <c r="AA185" s="119">
        <f>IF(V185="TIPO I",'BASE LIQUIDACION REDEBAN 2025'!$B$2,IF(V185="TIPO II",'BASE LIQUIDACION REDEBAN 2025'!$B$3,IF(V185="TIPO III",'BASE LIQUIDACION REDEBAN 2025'!$B$4,IF(V185="TIPO IV",'BASE LIQUIDACION REDEBAN 2025'!$B$5,IF(W185="AEREO",'BASE LIQUIDACION REDEBAN 2025'!$B$6,'BASE LIQUIDACION REDEBAN 2025'!$B$5)))))</f>
        <v>163813.69572160003</v>
      </c>
      <c r="AB185" s="97">
        <f t="shared" si="3"/>
        <v>163813.69572160003</v>
      </c>
    </row>
    <row r="186" spans="1:28">
      <c r="A186" s="174" t="s">
        <v>72</v>
      </c>
      <c r="B186" s="10" t="str">
        <f>VLOOKUP(A186,'CENTRO DE COSTOS'!A:D,4,FALSE)</f>
        <v>MIGUEL JULIÁN HERNÁNDEZ GUARÍN</v>
      </c>
      <c r="C186" s="10" t="str">
        <f>VLOOKUP(A186,'CENTRO DE COSTOS'!A:D,2,FALSE)</f>
        <v>0004-0008</v>
      </c>
      <c r="D186" s="94">
        <v>68081</v>
      </c>
      <c r="E186" s="172" t="s">
        <v>15312</v>
      </c>
      <c r="F186" s="117">
        <v>90186091</v>
      </c>
      <c r="G186" s="99" t="s">
        <v>155</v>
      </c>
      <c r="H186" s="117" t="s">
        <v>156</v>
      </c>
      <c r="I186" s="117" t="s">
        <v>224</v>
      </c>
      <c r="J186" s="168" t="s">
        <v>2488</v>
      </c>
      <c r="K186" s="117" t="s">
        <v>15313</v>
      </c>
      <c r="L186" s="169" t="s">
        <v>160</v>
      </c>
      <c r="M186" s="172" t="s">
        <v>15314</v>
      </c>
      <c r="N186" s="118">
        <v>45925</v>
      </c>
      <c r="O186" s="118">
        <v>45929</v>
      </c>
      <c r="P186" s="168">
        <v>9999</v>
      </c>
      <c r="Q186" s="171" t="s">
        <v>14390</v>
      </c>
      <c r="R186" s="98" t="s">
        <v>163</v>
      </c>
      <c r="S186" s="168" t="s">
        <v>15315</v>
      </c>
      <c r="T186" s="95" t="s">
        <v>165</v>
      </c>
      <c r="U186" s="172" t="s">
        <v>15316</v>
      </c>
      <c r="V186" s="168" t="s">
        <v>30</v>
      </c>
      <c r="W186" s="173" t="s">
        <v>177</v>
      </c>
      <c r="X186" s="172" t="s">
        <v>319</v>
      </c>
      <c r="Y186" s="94">
        <v>403</v>
      </c>
      <c r="Z186" s="94">
        <v>1</v>
      </c>
      <c r="AA186" s="119">
        <f>IF(V186="TIPO I",'BASE LIQUIDACION REDEBAN 2025'!$B$2,IF(V186="TIPO II",'BASE LIQUIDACION REDEBAN 2025'!$B$3,IF(V186="TIPO III",'BASE LIQUIDACION REDEBAN 2025'!$B$4,IF(V186="TIPO IV",'BASE LIQUIDACION REDEBAN 2025'!$B$5,IF(W186="AEREO",'BASE LIQUIDACION REDEBAN 2025'!$B$6,'BASE LIQUIDACION REDEBAN 2025'!$B$5)))))</f>
        <v>275728.78077800001</v>
      </c>
      <c r="AB186" s="97">
        <f t="shared" si="3"/>
        <v>275728.78077800001</v>
      </c>
    </row>
    <row r="187" spans="1:28">
      <c r="A187" s="174" t="s">
        <v>72</v>
      </c>
      <c r="B187" s="10" t="str">
        <f>VLOOKUP(A187,'CENTRO DE COSTOS'!A:D,4,FALSE)</f>
        <v>MIGUEL JULIÁN HERNÁNDEZ GUARÍN</v>
      </c>
      <c r="C187" s="10" t="str">
        <f>VLOOKUP(A187,'CENTRO DE COSTOS'!A:D,2,FALSE)</f>
        <v>0004-0008</v>
      </c>
      <c r="D187" s="94">
        <v>68547</v>
      </c>
      <c r="E187" s="172" t="s">
        <v>15317</v>
      </c>
      <c r="F187" s="117">
        <v>90193119</v>
      </c>
      <c r="G187" s="99" t="s">
        <v>155</v>
      </c>
      <c r="H187" s="117" t="s">
        <v>156</v>
      </c>
      <c r="I187" s="117" t="s">
        <v>224</v>
      </c>
      <c r="J187" s="168" t="s">
        <v>743</v>
      </c>
      <c r="K187" s="117" t="s">
        <v>15318</v>
      </c>
      <c r="L187" s="169" t="s">
        <v>160</v>
      </c>
      <c r="M187" s="172" t="s">
        <v>15319</v>
      </c>
      <c r="N187" s="118">
        <v>45925</v>
      </c>
      <c r="O187" s="118">
        <v>45929</v>
      </c>
      <c r="P187" s="168">
        <v>9999</v>
      </c>
      <c r="Q187" s="171" t="s">
        <v>14390</v>
      </c>
      <c r="R187" s="98" t="s">
        <v>163</v>
      </c>
      <c r="S187" s="168" t="s">
        <v>15320</v>
      </c>
      <c r="T187" s="95" t="s">
        <v>165</v>
      </c>
      <c r="U187" s="172" t="s">
        <v>15321</v>
      </c>
      <c r="V187" s="168" t="s">
        <v>28</v>
      </c>
      <c r="W187" s="173" t="s">
        <v>177</v>
      </c>
      <c r="X187" s="172" t="s">
        <v>1400</v>
      </c>
      <c r="Y187" s="94">
        <v>9941</v>
      </c>
      <c r="Z187" s="94">
        <v>1</v>
      </c>
      <c r="AA187" s="119">
        <f>IF(V187="TIPO I",'BASE LIQUIDACION REDEBAN 2025'!$B$2,IF(V187="TIPO II",'BASE LIQUIDACION REDEBAN 2025'!$B$3,IF(V187="TIPO III",'BASE LIQUIDACION REDEBAN 2025'!$B$4,IF(V187="TIPO IV",'BASE LIQUIDACION REDEBAN 2025'!$B$5,IF(W187="AEREO",'BASE LIQUIDACION REDEBAN 2025'!$B$6,'BASE LIQUIDACION REDEBAN 2025'!$B$5)))))</f>
        <v>163813.69572160003</v>
      </c>
      <c r="AB187" s="97">
        <f t="shared" si="3"/>
        <v>163813.69572160003</v>
      </c>
    </row>
    <row r="188" spans="1:28">
      <c r="A188" s="174" t="s">
        <v>100</v>
      </c>
      <c r="B188" s="10" t="str">
        <f>VLOOKUP(A188,'CENTRO DE COSTOS'!A:D,4,FALSE)</f>
        <v>KEVIN ALEXIS CORZO BUSTOS</v>
      </c>
      <c r="C188" s="10" t="str">
        <f>VLOOKUP(A188,'CENTRO DE COSTOS'!A:D,2,FALSE)</f>
        <v>0004-0007</v>
      </c>
      <c r="D188" s="94">
        <v>50006</v>
      </c>
      <c r="E188" s="172" t="s">
        <v>15322</v>
      </c>
      <c r="F188" s="117">
        <v>90163697</v>
      </c>
      <c r="G188" s="99" t="s">
        <v>155</v>
      </c>
      <c r="H188" s="117" t="s">
        <v>156</v>
      </c>
      <c r="I188" s="117" t="s">
        <v>216</v>
      </c>
      <c r="J188" s="168" t="s">
        <v>3785</v>
      </c>
      <c r="K188" s="117" t="s">
        <v>15323</v>
      </c>
      <c r="L188" s="169" t="s">
        <v>160</v>
      </c>
      <c r="M188" s="172" t="s">
        <v>15324</v>
      </c>
      <c r="N188" s="118">
        <v>45925</v>
      </c>
      <c r="O188" s="118">
        <v>45929</v>
      </c>
      <c r="P188" s="168">
        <v>9999</v>
      </c>
      <c r="Q188" s="171" t="s">
        <v>14390</v>
      </c>
      <c r="R188" s="98" t="s">
        <v>163</v>
      </c>
      <c r="S188" s="168" t="s">
        <v>15325</v>
      </c>
      <c r="T188" s="95" t="s">
        <v>165</v>
      </c>
      <c r="U188" s="172" t="s">
        <v>15326</v>
      </c>
      <c r="V188" s="168" t="s">
        <v>28</v>
      </c>
      <c r="W188" s="173" t="s">
        <v>177</v>
      </c>
      <c r="X188" s="172" t="s">
        <v>1227</v>
      </c>
      <c r="Y188" s="94">
        <v>3862</v>
      </c>
      <c r="Z188" s="94">
        <v>1</v>
      </c>
      <c r="AA188" s="119">
        <f>IF(V188="TIPO I",'BASE LIQUIDACION REDEBAN 2025'!$B$2,IF(V188="TIPO II",'BASE LIQUIDACION REDEBAN 2025'!$B$3,IF(V188="TIPO III",'BASE LIQUIDACION REDEBAN 2025'!$B$4,IF(V188="TIPO IV",'BASE LIQUIDACION REDEBAN 2025'!$B$5,IF(W188="AEREO",'BASE LIQUIDACION REDEBAN 2025'!$B$6,'BASE LIQUIDACION REDEBAN 2025'!$B$5)))))</f>
        <v>163813.69572160003</v>
      </c>
      <c r="AB188" s="97">
        <f t="shared" si="3"/>
        <v>163813.69572160003</v>
      </c>
    </row>
    <row r="189" spans="1:28">
      <c r="A189" s="174" t="s">
        <v>81</v>
      </c>
      <c r="B189" s="10" t="str">
        <f>VLOOKUP(A189,'CENTRO DE COSTOS'!A:D,4,FALSE)</f>
        <v>MIGUEL JULIÁN HERNÁNDEZ GUARÍN</v>
      </c>
      <c r="C189" s="10" t="str">
        <f>VLOOKUP(A189,'CENTRO DE COSTOS'!A:D,2,FALSE)</f>
        <v>0004-0008</v>
      </c>
      <c r="D189" s="94">
        <v>54405</v>
      </c>
      <c r="E189" s="172" t="s">
        <v>15327</v>
      </c>
      <c r="F189" s="117">
        <v>90180804</v>
      </c>
      <c r="G189" s="99" t="s">
        <v>155</v>
      </c>
      <c r="H189" s="117" t="s">
        <v>156</v>
      </c>
      <c r="I189" s="117" t="s">
        <v>296</v>
      </c>
      <c r="J189" s="168" t="s">
        <v>1126</v>
      </c>
      <c r="K189" s="117" t="s">
        <v>15328</v>
      </c>
      <c r="L189" s="169" t="s">
        <v>160</v>
      </c>
      <c r="M189" s="172" t="s">
        <v>15329</v>
      </c>
      <c r="N189" s="118">
        <v>45925</v>
      </c>
      <c r="O189" s="118">
        <v>45929</v>
      </c>
      <c r="P189" s="168">
        <v>9999</v>
      </c>
      <c r="Q189" s="171" t="s">
        <v>14390</v>
      </c>
      <c r="R189" s="98" t="s">
        <v>163</v>
      </c>
      <c r="S189" s="168" t="s">
        <v>15330</v>
      </c>
      <c r="T189" s="95" t="s">
        <v>165</v>
      </c>
      <c r="U189" s="172" t="s">
        <v>15331</v>
      </c>
      <c r="V189" s="168" t="s">
        <v>25</v>
      </c>
      <c r="W189" s="173" t="s">
        <v>177</v>
      </c>
      <c r="X189" s="172" t="s">
        <v>730</v>
      </c>
      <c r="Y189" s="94">
        <v>7087</v>
      </c>
      <c r="Z189" s="94">
        <v>1</v>
      </c>
      <c r="AA189" s="119">
        <f>IF(V189="TIPO I",'BASE LIQUIDACION REDEBAN 2025'!$B$2,IF(V189="TIPO II",'BASE LIQUIDACION REDEBAN 2025'!$B$3,IF(V189="TIPO III",'BASE LIQUIDACION REDEBAN 2025'!$B$4,IF(V189="TIPO IV",'BASE LIQUIDACION REDEBAN 2025'!$B$5,IF(W189="AEREO",'BASE LIQUIDACION REDEBAN 2025'!$B$6,'BASE LIQUIDACION REDEBAN 2025'!$B$5)))))</f>
        <v>75096.394270399993</v>
      </c>
      <c r="AB189" s="97">
        <f t="shared" si="3"/>
        <v>75096.394270399993</v>
      </c>
    </row>
    <row r="190" spans="1:28">
      <c r="AB190" s="116">
        <f>SUM(AB2:AB189)</f>
        <v>39272916.000503965</v>
      </c>
    </row>
  </sheetData>
  <autoFilter ref="A1:AH153" xr:uid="{2404ABD6-9A32-410E-B527-F16D255A32B8}"/>
  <conditionalFormatting sqref="A1:D1 N1:O1 H1">
    <cfRule type="duplicateValues" dxfId="286" priority="14"/>
    <cfRule type="duplicateValues" dxfId="285" priority="15"/>
  </conditionalFormatting>
  <conditionalFormatting sqref="F2:F189">
    <cfRule type="duplicateValues" dxfId="284" priority="1"/>
    <cfRule type="duplicateValues" dxfId="283" priority="2"/>
    <cfRule type="duplicateValues" dxfId="282" priority="3"/>
  </conditionalFormatting>
  <conditionalFormatting sqref="P1:Q1">
    <cfRule type="duplicateValues" dxfId="281" priority="12"/>
    <cfRule type="duplicateValues" dxfId="280" priority="13"/>
  </conditionalFormatting>
  <conditionalFormatting sqref="U1 S1">
    <cfRule type="duplicateValues" dxfId="279" priority="10"/>
    <cfRule type="duplicateValues" dxfId="278" priority="11"/>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2F4E96A-6A47-4E6F-B334-0986D196B5B6}">
          <x14:formula1>
            <xm:f>'\\btasdata01\Gerencia de Medios de Acceso 1\CB BANCOLOMBIA\LINEA COMUNICACIONES\LISTAS DE CHEQUEO\2018\Enero\[LISTA CHEQUEO 30012018  REDEBAN.xlsx]Listas'!#REF!</xm:f>
          </x14:formula1>
          <xm:sqref>Y1 G1:H1 L1 P1:S1 U1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5BF9-E8FD-4B3B-A11E-DE69B4623103}">
  <sheetPr filterMode="1"/>
  <dimension ref="A1:AJ285"/>
  <sheetViews>
    <sheetView topLeftCell="V1" zoomScaleNormal="100" workbookViewId="0">
      <pane ySplit="1" topLeftCell="A61" activePane="bottomLeft" state="frozen"/>
      <selection pane="bottomLeft" activeCell="A231" sqref="A231"/>
    </sheetView>
  </sheetViews>
  <sheetFormatPr defaultColWidth="11.42578125" defaultRowHeight="14.45"/>
  <cols>
    <col min="1" max="1" width="15.7109375" style="79" bestFit="1" customWidth="1"/>
    <col min="2" max="2" width="15.7109375" style="49" bestFit="1" customWidth="1"/>
    <col min="3" max="3" width="15.7109375" style="49" customWidth="1"/>
    <col min="4" max="4" width="11.28515625" style="79" bestFit="1" customWidth="1"/>
    <col min="5" max="5" width="11.5703125" style="79" bestFit="1" customWidth="1"/>
    <col min="6" max="6" width="12.140625" style="79" bestFit="1" customWidth="1"/>
    <col min="7" max="7" width="11.42578125" style="79"/>
    <col min="8" max="11" width="11.5703125" style="79" bestFit="1" customWidth="1"/>
    <col min="12" max="12" width="11.42578125" style="79"/>
    <col min="13" max="13" width="16.7109375" style="79" bestFit="1" customWidth="1"/>
    <col min="14" max="14" width="17.28515625" style="79" customWidth="1"/>
    <col min="15" max="19" width="11.42578125" style="79" customWidth="1"/>
    <col min="20" max="20" width="11.5703125" style="79" bestFit="1" customWidth="1"/>
    <col min="21" max="21" width="11.42578125" style="79" customWidth="1"/>
    <col min="22" max="22" width="11.5703125" style="79" bestFit="1" customWidth="1"/>
    <col min="23" max="24" width="11.42578125" style="79" customWidth="1"/>
    <col min="25" max="25" width="12.5703125" style="79" customWidth="1"/>
    <col min="26" max="26" width="11.42578125" style="79" customWidth="1"/>
    <col min="27" max="27" width="12.5703125" style="79" customWidth="1"/>
    <col min="28" max="28" width="11.5703125" style="79" bestFit="1" customWidth="1"/>
    <col min="29" max="29" width="12" style="79" bestFit="1" customWidth="1"/>
    <col min="30" max="30" width="17.28515625" style="79" customWidth="1"/>
    <col min="31" max="31" width="11.42578125" style="79"/>
    <col min="32" max="32" width="15.5703125" style="79" bestFit="1" customWidth="1"/>
    <col min="33" max="33" width="12" style="79" bestFit="1" customWidth="1"/>
    <col min="34" max="16384" width="11.42578125" style="79"/>
  </cols>
  <sheetData>
    <row r="1" spans="1:36" s="186" customFormat="1" ht="92.45">
      <c r="A1" s="125" t="s">
        <v>121</v>
      </c>
      <c r="B1" s="125" t="s">
        <v>59</v>
      </c>
      <c r="C1" s="125" t="s">
        <v>106</v>
      </c>
      <c r="D1" s="125" t="s">
        <v>122</v>
      </c>
      <c r="E1" s="125" t="s">
        <v>123</v>
      </c>
      <c r="F1" s="125" t="s">
        <v>124</v>
      </c>
      <c r="G1" s="114" t="s">
        <v>125</v>
      </c>
      <c r="H1" s="125" t="s">
        <v>127</v>
      </c>
      <c r="I1" s="125" t="s">
        <v>56</v>
      </c>
      <c r="J1" s="125" t="s">
        <v>128</v>
      </c>
      <c r="K1" s="125" t="s">
        <v>129</v>
      </c>
      <c r="L1" s="125" t="s">
        <v>130</v>
      </c>
      <c r="M1" s="87" t="s">
        <v>1310</v>
      </c>
      <c r="N1" s="87" t="s">
        <v>1311</v>
      </c>
      <c r="O1" s="89" t="s">
        <v>14383</v>
      </c>
      <c r="P1" s="87" t="s">
        <v>1313</v>
      </c>
      <c r="Q1" s="87" t="s">
        <v>1314</v>
      </c>
      <c r="R1" s="87" t="s">
        <v>1315</v>
      </c>
      <c r="S1" s="88" t="s">
        <v>135</v>
      </c>
      <c r="T1" s="87" t="s">
        <v>1316</v>
      </c>
      <c r="U1" s="125" t="s">
        <v>137</v>
      </c>
      <c r="V1" s="120" t="s">
        <v>1317</v>
      </c>
      <c r="W1" s="92" t="s">
        <v>1318</v>
      </c>
      <c r="X1" s="92" t="s">
        <v>140</v>
      </c>
      <c r="Y1" s="88" t="s">
        <v>141</v>
      </c>
      <c r="Z1" s="125" t="s">
        <v>142</v>
      </c>
      <c r="AA1" s="125" t="s">
        <v>143</v>
      </c>
      <c r="AB1" s="84" t="s">
        <v>144</v>
      </c>
      <c r="AC1" s="84" t="s">
        <v>1319</v>
      </c>
      <c r="AD1" s="84" t="s">
        <v>146</v>
      </c>
      <c r="AE1" s="188" t="s">
        <v>135</v>
      </c>
      <c r="AF1" s="134" t="s">
        <v>149</v>
      </c>
      <c r="AG1" s="134" t="s">
        <v>150</v>
      </c>
      <c r="AH1" s="134" t="s">
        <v>151</v>
      </c>
      <c r="AI1" s="134" t="s">
        <v>152</v>
      </c>
      <c r="AJ1" s="134" t="s">
        <v>1320</v>
      </c>
    </row>
    <row r="2" spans="1:36" s="101" customFormat="1" ht="13.15" hidden="1">
      <c r="A2" s="85" t="s">
        <v>68</v>
      </c>
      <c r="B2" s="85" t="str">
        <f>VLOOKUP(A2,'CENTRO DE COSTOS'!A:D,4,FALSE)</f>
        <v>WILLIAM ASDRUBAL ROZO ROZO</v>
      </c>
      <c r="C2" s="85" t="str">
        <f>VLOOKUP(A2,'CENTRO DE COSTOS'!A:D,2,FALSE)</f>
        <v>0004-0004</v>
      </c>
      <c r="D2" s="85">
        <v>25407</v>
      </c>
      <c r="E2" s="85">
        <v>5775923</v>
      </c>
      <c r="F2" s="85">
        <v>16275232</v>
      </c>
      <c r="G2" s="85" t="s">
        <v>1977</v>
      </c>
      <c r="H2" s="85" t="s">
        <v>417</v>
      </c>
      <c r="I2" s="85" t="s">
        <v>14100</v>
      </c>
      <c r="J2" s="85" t="s">
        <v>15332</v>
      </c>
      <c r="K2" s="85" t="s">
        <v>160</v>
      </c>
      <c r="L2" s="85" t="s">
        <v>15333</v>
      </c>
      <c r="M2" s="178">
        <v>45898.333333333336</v>
      </c>
      <c r="N2" s="178">
        <v>45901.691666666666</v>
      </c>
      <c r="O2" s="85" t="s">
        <v>14390</v>
      </c>
      <c r="P2" s="85" t="s">
        <v>15334</v>
      </c>
      <c r="Q2" s="85" t="s">
        <v>15335</v>
      </c>
      <c r="R2" s="85" t="s">
        <v>15336</v>
      </c>
      <c r="S2" s="85" t="s">
        <v>1328</v>
      </c>
      <c r="T2" s="85" t="s">
        <v>15337</v>
      </c>
      <c r="U2" s="85" t="s">
        <v>165</v>
      </c>
      <c r="V2" s="85" t="s">
        <v>15338</v>
      </c>
      <c r="W2" s="85" t="s">
        <v>30</v>
      </c>
      <c r="X2" s="85" t="s">
        <v>177</v>
      </c>
      <c r="Y2" s="85" t="s">
        <v>551</v>
      </c>
      <c r="Z2" s="85">
        <v>1</v>
      </c>
      <c r="AA2" s="85">
        <v>0</v>
      </c>
      <c r="AB2" s="179">
        <f>IF(U2="SOPORTE_TELEFÓNICO",'BASE LIQUIDACION REDEBAN 2025'!$B$19,IF(U2="ENVÍO",'BASE LIQUIDACION REDEBAN 2025'!$C$2,IF(W2="TIPO I",'BASE LIQUIDACION REDEBAN 2025'!$C$2,IF(W2="TIPO II",'BASE LIQUIDACION REDEBAN 2025'!$C$3,IF(W2="TIPO III",'BASE LIQUIDACION REDEBAN 2025'!$C$4,IF(W2="TIPO IV",'BASE LIQUIDACION REDEBAN 2025'!$C$5,IF(X2="AEREO",'BASE LIQUIDACION REDEBAN 2025'!$B$6,'BASE LIQUIDACION REDEBAN 2025'!$C$5)))))))</f>
        <v>275728.78077800001</v>
      </c>
      <c r="AC2" s="179">
        <f>IF(OR(U2="SOPORTE_TELEFÓNICO",U2="ENVÍO"),0,IF(W2="TIPO I",'BASE LIQUIDACION REDEBAN 2025'!$B$10,IF(W2="TIPO II",'BASE LIQUIDACION REDEBAN 2025'!$B$11,IF(W2="TIPO III",'BASE LIQUIDACION REDEBAN 2025'!$B$12,'BASE LIQUIDACION REDEBAN 2025'!$B$13))))</f>
        <v>196536.5258152</v>
      </c>
      <c r="AD2" s="179">
        <f>IF(OR(U2="SOPORTE_TELEFÓNICO",U2="ENVÍO"),AB2,(AB2*Z2+AC2*AA2))</f>
        <v>275728.78077800001</v>
      </c>
    </row>
    <row r="3" spans="1:36" s="101" customFormat="1" ht="13.15" hidden="1">
      <c r="A3" s="85" t="s">
        <v>76</v>
      </c>
      <c r="B3" s="85" t="str">
        <f>VLOOKUP(A3,'CENTRO DE COSTOS'!A:D,4,FALSE)</f>
        <v>DIEGO FERNANDO HENAO CARDONA</v>
      </c>
      <c r="C3" s="85" t="str">
        <f>VLOOKUP(A3,'CENTRO DE COSTOS'!A:D,2,FALSE)</f>
        <v>0004-0003</v>
      </c>
      <c r="D3" s="85">
        <v>76109</v>
      </c>
      <c r="E3" s="85">
        <v>5776347</v>
      </c>
      <c r="F3" s="85">
        <v>21122767</v>
      </c>
      <c r="G3" s="85" t="s">
        <v>1977</v>
      </c>
      <c r="H3" s="85" t="s">
        <v>232</v>
      </c>
      <c r="I3" s="85" t="s">
        <v>762</v>
      </c>
      <c r="J3" s="85" t="s">
        <v>15339</v>
      </c>
      <c r="K3" s="85" t="s">
        <v>160</v>
      </c>
      <c r="L3" s="85" t="s">
        <v>15340</v>
      </c>
      <c r="M3" s="178">
        <v>45898.404861111114</v>
      </c>
      <c r="N3" s="178">
        <v>45901.693749999999</v>
      </c>
      <c r="O3" s="85" t="s">
        <v>14390</v>
      </c>
      <c r="P3" s="85" t="s">
        <v>15334</v>
      </c>
      <c r="Q3" s="85" t="s">
        <v>15335</v>
      </c>
      <c r="R3" s="85" t="s">
        <v>15336</v>
      </c>
      <c r="S3" s="85" t="s">
        <v>1328</v>
      </c>
      <c r="T3" s="85" t="s">
        <v>15341</v>
      </c>
      <c r="U3" s="85" t="s">
        <v>165</v>
      </c>
      <c r="V3" s="85" t="s">
        <v>15342</v>
      </c>
      <c r="W3" s="85" t="s">
        <v>30</v>
      </c>
      <c r="X3" s="85" t="s">
        <v>177</v>
      </c>
      <c r="Y3" s="85" t="s">
        <v>1200</v>
      </c>
      <c r="Z3" s="85">
        <v>1</v>
      </c>
      <c r="AA3" s="85">
        <v>0</v>
      </c>
      <c r="AB3" s="179">
        <f>IF(U3="SOPORTE_TELEFÓNICO",'BASE LIQUIDACION REDEBAN 2025'!$B$19,IF(U3="ENVÍO",'BASE LIQUIDACION REDEBAN 2025'!$C$2,IF(W3="TIPO I",'BASE LIQUIDACION REDEBAN 2025'!$C$2,IF(W3="TIPO II",'BASE LIQUIDACION REDEBAN 2025'!$C$3,IF(W3="TIPO III",'BASE LIQUIDACION REDEBAN 2025'!$C$4,IF(W3="TIPO IV",'BASE LIQUIDACION REDEBAN 2025'!$C$5,IF(X3="AEREO",'BASE LIQUIDACION REDEBAN 2025'!$B$6,'BASE LIQUIDACION REDEBAN 2025'!$C$5)))))))</f>
        <v>275728.78077800001</v>
      </c>
      <c r="AC3" s="179">
        <f>IF(OR(U3="SOPORTE_TELEFÓNICO",U3="ENVÍO"),0,IF(W3="TIPO I",'BASE LIQUIDACION REDEBAN 2025'!$B$10,IF(W3="TIPO II",'BASE LIQUIDACION REDEBAN 2025'!$B$11,IF(W3="TIPO III",'BASE LIQUIDACION REDEBAN 2025'!$B$12,'BASE LIQUIDACION REDEBAN 2025'!$B$13))))</f>
        <v>196536.5258152</v>
      </c>
      <c r="AD3" s="179">
        <f t="shared" ref="AD3:AD28" si="0">IF(OR(U3="SOPORTE_TELEFÓNICO",U3="ENVÍO"),AB3,(AB3*Z3+AC3*AA3))</f>
        <v>275728.78077800001</v>
      </c>
    </row>
    <row r="4" spans="1:36" s="101" customFormat="1" ht="13.15" hidden="1">
      <c r="A4" s="85" t="s">
        <v>90</v>
      </c>
      <c r="B4" s="85" t="str">
        <f>VLOOKUP(A4,'CENTRO DE COSTOS'!A:D,4,FALSE)</f>
        <v>JUAN SEBASTIÁN RÍOS CASTRILLÓN</v>
      </c>
      <c r="C4" s="85" t="str">
        <f>VLOOKUP(A4,'CENTRO DE COSTOS'!A:D,2,FALSE)</f>
        <v>0004-0005</v>
      </c>
      <c r="D4" s="85">
        <v>5679</v>
      </c>
      <c r="E4" s="85">
        <v>5777171</v>
      </c>
      <c r="F4" s="85">
        <v>68751304</v>
      </c>
      <c r="G4" s="85" t="s">
        <v>1977</v>
      </c>
      <c r="H4" s="85" t="s">
        <v>249</v>
      </c>
      <c r="I4" s="85" t="s">
        <v>3118</v>
      </c>
      <c r="J4" s="85" t="s">
        <v>15343</v>
      </c>
      <c r="K4" s="85" t="s">
        <v>160</v>
      </c>
      <c r="L4" s="85" t="s">
        <v>15344</v>
      </c>
      <c r="M4" s="178">
        <v>45898.669444444444</v>
      </c>
      <c r="N4" s="178">
        <v>45902.654861111114</v>
      </c>
      <c r="O4" s="85" t="s">
        <v>14390</v>
      </c>
      <c r="P4" s="85" t="s">
        <v>15334</v>
      </c>
      <c r="Q4" s="85" t="s">
        <v>1387</v>
      </c>
      <c r="R4" s="85" t="s">
        <v>15345</v>
      </c>
      <c r="S4" s="85" t="s">
        <v>1328</v>
      </c>
      <c r="T4" s="85" t="s">
        <v>15346</v>
      </c>
      <c r="U4" s="85" t="s">
        <v>165</v>
      </c>
      <c r="V4" s="85" t="s">
        <v>15347</v>
      </c>
      <c r="W4" s="85" t="s">
        <v>28</v>
      </c>
      <c r="X4" s="85" t="s">
        <v>177</v>
      </c>
      <c r="Y4" s="85" t="s">
        <v>1783</v>
      </c>
      <c r="Z4" s="85">
        <v>2</v>
      </c>
      <c r="AA4" s="85">
        <v>0</v>
      </c>
      <c r="AB4" s="179">
        <f>IF(U4="SOPORTE_TELEFÓNICO",'BASE LIQUIDACION REDEBAN 2025'!$B$19,IF(U4="ENVÍO",'BASE LIQUIDACION REDEBAN 2025'!$C$2,IF(W4="TIPO I",'BASE LIQUIDACION REDEBAN 2025'!$C$2,IF(W4="TIPO II",'BASE LIQUIDACION REDEBAN 2025'!$C$3,IF(W4="TIPO III",'BASE LIQUIDACION REDEBAN 2025'!$C$4,IF(W4="TIPO IV",'BASE LIQUIDACION REDEBAN 2025'!$C$5,IF(X4="AEREO",'BASE LIQUIDACION REDEBAN 2025'!$B$6,'BASE LIQUIDACION REDEBAN 2025'!$C$5)))))))</f>
        <v>144967.87232000002</v>
      </c>
      <c r="AC4" s="179">
        <f>IF(OR(U4="SOPORTE_TELEFÓNICO",U4="ENVÍO"),0,IF(W4="TIPO I",'BASE LIQUIDACION REDEBAN 2025'!$B$10,IF(W4="TIPO II",'BASE LIQUIDACION REDEBAN 2025'!$B$11,IF(W4="TIPO III",'BASE LIQUIDACION REDEBAN 2025'!$B$12,'BASE LIQUIDACION REDEBAN 2025'!$B$13))))</f>
        <v>140395.6348884</v>
      </c>
      <c r="AD4" s="179">
        <f t="shared" si="0"/>
        <v>289935.74464000005</v>
      </c>
    </row>
    <row r="5" spans="1:36" s="101" customFormat="1" ht="13.15" hidden="1">
      <c r="A5" s="85" t="s">
        <v>90</v>
      </c>
      <c r="B5" s="85" t="str">
        <f>VLOOKUP(A5,'CENTRO DE COSTOS'!A:D,4,FALSE)</f>
        <v>JUAN SEBASTIÁN RÍOS CASTRILLÓN</v>
      </c>
      <c r="C5" s="85" t="str">
        <f>VLOOKUP(A5,'CENTRO DE COSTOS'!A:D,2,FALSE)</f>
        <v>0004-0005</v>
      </c>
      <c r="D5" s="85">
        <v>5001</v>
      </c>
      <c r="E5" s="85">
        <v>5777898</v>
      </c>
      <c r="F5" s="85">
        <v>18527937</v>
      </c>
      <c r="G5" s="85" t="s">
        <v>1977</v>
      </c>
      <c r="H5" s="85" t="s">
        <v>249</v>
      </c>
      <c r="I5" s="85" t="s">
        <v>90</v>
      </c>
      <c r="J5" s="85" t="s">
        <v>15348</v>
      </c>
      <c r="K5" s="85" t="s">
        <v>160</v>
      </c>
      <c r="L5" s="85" t="s">
        <v>15349</v>
      </c>
      <c r="M5" s="178">
        <v>45899.46875</v>
      </c>
      <c r="N5" s="178">
        <v>45901.695833333331</v>
      </c>
      <c r="O5" s="85" t="s">
        <v>14390</v>
      </c>
      <c r="P5" s="85" t="s">
        <v>15334</v>
      </c>
      <c r="Q5" s="85" t="s">
        <v>15335</v>
      </c>
      <c r="R5" s="85" t="s">
        <v>15336</v>
      </c>
      <c r="S5" s="85" t="s">
        <v>1328</v>
      </c>
      <c r="T5" s="85" t="s">
        <v>15350</v>
      </c>
      <c r="U5" s="85" t="s">
        <v>165</v>
      </c>
      <c r="V5" s="85" t="s">
        <v>15351</v>
      </c>
      <c r="W5" s="85" t="s">
        <v>25</v>
      </c>
      <c r="X5" s="85" t="s">
        <v>177</v>
      </c>
      <c r="Y5" s="85" t="s">
        <v>361</v>
      </c>
      <c r="Z5" s="85">
        <v>1</v>
      </c>
      <c r="AA5" s="85">
        <v>0</v>
      </c>
      <c r="AB5" s="179">
        <f>IF(U5="SOPORTE_TELEFÓNICO",'BASE LIQUIDACION REDEBAN 2025'!$B$19,IF(U5="ENVÍO",'BASE LIQUIDACION REDEBAN 2025'!$C$2,IF(W5="TIPO I",'BASE LIQUIDACION REDEBAN 2025'!$C$2,IF(W5="TIPO II",'BASE LIQUIDACION REDEBAN 2025'!$C$3,IF(W5="TIPO III",'BASE LIQUIDACION REDEBAN 2025'!$C$4,IF(W5="TIPO IV",'BASE LIQUIDACION REDEBAN 2025'!$C$5,IF(X5="AEREO",'BASE LIQUIDACION REDEBAN 2025'!$B$6,'BASE LIQUIDACION REDEBAN 2025'!$C$5)))))))</f>
        <v>65960.072302</v>
      </c>
      <c r="AC5" s="179">
        <f>IF(OR(U5="SOPORTE_TELEFÓNICO",U5="ENVÍO"),0,IF(W5="TIPO I",'BASE LIQUIDACION REDEBAN 2025'!$B$10,IF(W5="TIPO II",'BASE LIQUIDACION REDEBAN 2025'!$B$11,IF(W5="TIPO III",'BASE LIQUIDACION REDEBAN 2025'!$B$12,'BASE LIQUIDACION REDEBAN 2025'!$B$13))))</f>
        <v>75096.394270399993</v>
      </c>
      <c r="AD5" s="179">
        <f t="shared" si="0"/>
        <v>65960.072302</v>
      </c>
    </row>
    <row r="6" spans="1:36" s="101" customFormat="1" ht="13.15" hidden="1">
      <c r="A6" s="85" t="s">
        <v>64</v>
      </c>
      <c r="B6" s="85" t="str">
        <f>VLOOKUP(A6,'CENTRO DE COSTOS'!A:D,4,FALSE)</f>
        <v>JOSE MAURICIO HERNANDEZ ROJAS</v>
      </c>
      <c r="C6" s="85" t="str">
        <f>VLOOKUP(A6,'CENTRO DE COSTOS'!A:D,2,FALSE)</f>
        <v>0004-0001</v>
      </c>
      <c r="D6" s="85">
        <v>8638</v>
      </c>
      <c r="E6" s="85">
        <v>5777959</v>
      </c>
      <c r="F6" s="85">
        <v>20489043</v>
      </c>
      <c r="G6" s="85" t="s">
        <v>1977</v>
      </c>
      <c r="H6" s="85" t="s">
        <v>1045</v>
      </c>
      <c r="I6" s="85" t="s">
        <v>2230</v>
      </c>
      <c r="J6" s="85" t="s">
        <v>15352</v>
      </c>
      <c r="K6" s="85" t="s">
        <v>160</v>
      </c>
      <c r="L6" s="85" t="s">
        <v>15353</v>
      </c>
      <c r="M6" s="178">
        <v>45899.49722222222</v>
      </c>
      <c r="N6" s="178">
        <v>45901.493055555555</v>
      </c>
      <c r="O6" s="85" t="s">
        <v>14390</v>
      </c>
      <c r="P6" s="85" t="s">
        <v>15334</v>
      </c>
      <c r="Q6" s="85" t="s">
        <v>1387</v>
      </c>
      <c r="R6" s="85" t="s">
        <v>15345</v>
      </c>
      <c r="S6" s="85" t="s">
        <v>1328</v>
      </c>
      <c r="T6" s="85" t="s">
        <v>15354</v>
      </c>
      <c r="U6" s="85" t="s">
        <v>165</v>
      </c>
      <c r="V6" s="85" t="s">
        <v>15355</v>
      </c>
      <c r="W6" s="85" t="s">
        <v>28</v>
      </c>
      <c r="X6" s="85" t="s">
        <v>177</v>
      </c>
      <c r="Y6" s="85" t="s">
        <v>1824</v>
      </c>
      <c r="Z6" s="85">
        <v>1</v>
      </c>
      <c r="AA6" s="85">
        <v>0</v>
      </c>
      <c r="AB6" s="179">
        <f>IF(U6="SOPORTE_TELEFÓNICO",'BASE LIQUIDACION REDEBAN 2025'!$B$19,IF(U6="ENVÍO",'BASE LIQUIDACION REDEBAN 2025'!$C$2,IF(W6="TIPO I",'BASE LIQUIDACION REDEBAN 2025'!$C$2,IF(W6="TIPO II",'BASE LIQUIDACION REDEBAN 2025'!$C$3,IF(W6="TIPO III",'BASE LIQUIDACION REDEBAN 2025'!$C$4,IF(W6="TIPO IV",'BASE LIQUIDACION REDEBAN 2025'!$C$5,IF(X6="AEREO",'BASE LIQUIDACION REDEBAN 2025'!$B$6,'BASE LIQUIDACION REDEBAN 2025'!$C$5)))))))</f>
        <v>144967.87232000002</v>
      </c>
      <c r="AC6" s="179">
        <f>IF(OR(U6="SOPORTE_TELEFÓNICO",U6="ENVÍO"),0,IF(W6="TIPO I",'BASE LIQUIDACION REDEBAN 2025'!$B$10,IF(W6="TIPO II",'BASE LIQUIDACION REDEBAN 2025'!$B$11,IF(W6="TIPO III",'BASE LIQUIDACION REDEBAN 2025'!$B$12,'BASE LIQUIDACION REDEBAN 2025'!$B$13))))</f>
        <v>140395.6348884</v>
      </c>
      <c r="AD6" s="179">
        <f t="shared" si="0"/>
        <v>144967.87232000002</v>
      </c>
    </row>
    <row r="7" spans="1:36" s="101" customFormat="1" ht="13.15" hidden="1">
      <c r="A7" s="85" t="s">
        <v>86</v>
      </c>
      <c r="B7" s="85" t="str">
        <f>VLOOKUP(A7,'CENTRO DE COSTOS'!A:D,4,FALSE)</f>
        <v>KEVIN ALEXIS CORZO BUSTOS</v>
      </c>
      <c r="C7" s="85" t="str">
        <f>VLOOKUP(A7,'CENTRO DE COSTOS'!A:D,2,FALSE)</f>
        <v>0004-0007</v>
      </c>
      <c r="D7" s="85">
        <v>17380</v>
      </c>
      <c r="E7" s="85">
        <v>5777988</v>
      </c>
      <c r="F7" s="85">
        <v>16073637</v>
      </c>
      <c r="G7" s="85" t="s">
        <v>1977</v>
      </c>
      <c r="H7" s="85" t="s">
        <v>269</v>
      </c>
      <c r="I7" s="85" t="s">
        <v>1864</v>
      </c>
      <c r="J7" s="85" t="s">
        <v>15356</v>
      </c>
      <c r="K7" s="85" t="s">
        <v>160</v>
      </c>
      <c r="L7" s="85" t="s">
        <v>15357</v>
      </c>
      <c r="M7" s="178">
        <v>45899.504861111112</v>
      </c>
      <c r="N7" s="178">
        <v>45902.326388888891</v>
      </c>
      <c r="O7" s="85" t="s">
        <v>14390</v>
      </c>
      <c r="P7" s="85" t="s">
        <v>1333</v>
      </c>
      <c r="Q7" s="85" t="s">
        <v>1340</v>
      </c>
      <c r="R7" s="85" t="s">
        <v>1341</v>
      </c>
      <c r="S7" s="85" t="s">
        <v>1328</v>
      </c>
      <c r="T7" s="85" t="s">
        <v>15358</v>
      </c>
      <c r="U7" s="85" t="s">
        <v>165</v>
      </c>
      <c r="V7" s="85" t="s">
        <v>15359</v>
      </c>
      <c r="W7" s="85" t="s">
        <v>30</v>
      </c>
      <c r="X7" s="85" t="s">
        <v>177</v>
      </c>
      <c r="Y7" s="85" t="s">
        <v>503</v>
      </c>
      <c r="Z7" s="85">
        <v>1</v>
      </c>
      <c r="AA7" s="85">
        <v>0</v>
      </c>
      <c r="AB7" s="179">
        <f>IF(U7="SOPORTE_TELEFÓNICO",'BASE LIQUIDACION REDEBAN 2025'!$B$19,IF(U7="ENVÍO",'BASE LIQUIDACION REDEBAN 2025'!$C$2,IF(W7="TIPO I",'BASE LIQUIDACION REDEBAN 2025'!$C$2,IF(W7="TIPO II",'BASE LIQUIDACION REDEBAN 2025'!$C$3,IF(W7="TIPO III",'BASE LIQUIDACION REDEBAN 2025'!$C$4,IF(W7="TIPO IV",'BASE LIQUIDACION REDEBAN 2025'!$C$5,IF(X7="AEREO",'BASE LIQUIDACION REDEBAN 2025'!$B$6,'BASE LIQUIDACION REDEBAN 2025'!$C$5)))))))</f>
        <v>275728.78077800001</v>
      </c>
      <c r="AC7" s="179">
        <f>IF(OR(U7="SOPORTE_TELEFÓNICO",U7="ENVÍO"),0,IF(W7="TIPO I",'BASE LIQUIDACION REDEBAN 2025'!$B$10,IF(W7="TIPO II",'BASE LIQUIDACION REDEBAN 2025'!$B$11,IF(W7="TIPO III",'BASE LIQUIDACION REDEBAN 2025'!$B$12,'BASE LIQUIDACION REDEBAN 2025'!$B$13))))</f>
        <v>196536.5258152</v>
      </c>
      <c r="AD7" s="179">
        <f t="shared" si="0"/>
        <v>275728.78077800001</v>
      </c>
    </row>
    <row r="8" spans="1:36" s="101" customFormat="1" ht="13.15" hidden="1">
      <c r="A8" s="85" t="s">
        <v>68</v>
      </c>
      <c r="B8" s="85" t="str">
        <f>VLOOKUP(A8,'CENTRO DE COSTOS'!A:D,4,FALSE)</f>
        <v>WILLIAM ASDRUBAL ROZO ROZO</v>
      </c>
      <c r="C8" s="85" t="str">
        <f>VLOOKUP(A8,'CENTRO DE COSTOS'!A:D,2,FALSE)</f>
        <v>0004-0004</v>
      </c>
      <c r="D8" s="85">
        <v>11001</v>
      </c>
      <c r="E8" s="85">
        <v>5778008</v>
      </c>
      <c r="F8" s="85">
        <v>15200892</v>
      </c>
      <c r="G8" s="85" t="s">
        <v>1977</v>
      </c>
      <c r="H8" s="85" t="s">
        <v>417</v>
      </c>
      <c r="I8" s="85" t="s">
        <v>68</v>
      </c>
      <c r="J8" s="85" t="s">
        <v>15360</v>
      </c>
      <c r="K8" s="85" t="s">
        <v>160</v>
      </c>
      <c r="L8" s="85" t="s">
        <v>15361</v>
      </c>
      <c r="M8" s="178">
        <v>45899.527777777781</v>
      </c>
      <c r="N8" s="178">
        <v>45901.701388888891</v>
      </c>
      <c r="O8" s="85" t="s">
        <v>14390</v>
      </c>
      <c r="P8" s="85" t="s">
        <v>15334</v>
      </c>
      <c r="Q8" s="85" t="s">
        <v>15335</v>
      </c>
      <c r="R8" s="85" t="s">
        <v>1388</v>
      </c>
      <c r="S8" s="85" t="s">
        <v>1328</v>
      </c>
      <c r="T8" s="85" t="s">
        <v>15362</v>
      </c>
      <c r="U8" s="85" t="s">
        <v>165</v>
      </c>
      <c r="V8" s="85" t="s">
        <v>15363</v>
      </c>
      <c r="W8" s="85" t="s">
        <v>25</v>
      </c>
      <c r="X8" s="85" t="s">
        <v>177</v>
      </c>
      <c r="Y8" s="85" t="s">
        <v>428</v>
      </c>
      <c r="Z8" s="85">
        <v>2</v>
      </c>
      <c r="AA8" s="85">
        <v>0</v>
      </c>
      <c r="AB8" s="179">
        <f>IF(U8="SOPORTE_TELEFÓNICO",'BASE LIQUIDACION REDEBAN 2025'!$B$19,IF(U8="ENVÍO",'BASE LIQUIDACION REDEBAN 2025'!$C$2,IF(W8="TIPO I",'BASE LIQUIDACION REDEBAN 2025'!$C$2,IF(W8="TIPO II",'BASE LIQUIDACION REDEBAN 2025'!$C$3,IF(W8="TIPO III",'BASE LIQUIDACION REDEBAN 2025'!$C$4,IF(W8="TIPO IV",'BASE LIQUIDACION REDEBAN 2025'!$C$5,IF(X8="AEREO",'BASE LIQUIDACION REDEBAN 2025'!$B$6,'BASE LIQUIDACION REDEBAN 2025'!$C$5)))))))</f>
        <v>65960.072302</v>
      </c>
      <c r="AC8" s="179">
        <f>IF(OR(U8="SOPORTE_TELEFÓNICO",U8="ENVÍO"),0,IF(W8="TIPO I",'BASE LIQUIDACION REDEBAN 2025'!$B$10,IF(W8="TIPO II",'BASE LIQUIDACION REDEBAN 2025'!$B$11,IF(W8="TIPO III",'BASE LIQUIDACION REDEBAN 2025'!$B$12,'BASE LIQUIDACION REDEBAN 2025'!$B$13))))</f>
        <v>75096.394270399993</v>
      </c>
      <c r="AD8" s="179">
        <f t="shared" si="0"/>
        <v>131920.144604</v>
      </c>
    </row>
    <row r="9" spans="1:36" s="101" customFormat="1" ht="13.15" hidden="1">
      <c r="A9" s="85" t="s">
        <v>98</v>
      </c>
      <c r="B9" s="85" t="str">
        <f>VLOOKUP(A9,'CENTRO DE COSTOS'!A:D,4,FALSE)</f>
        <v>MIGUEL JULIÁN HERNÁNDEZ GUARÍN</v>
      </c>
      <c r="C9" s="85" t="str">
        <f>VLOOKUP(A9,'CENTRO DE COSTOS'!A:D,2,FALSE)</f>
        <v>0004-0008</v>
      </c>
      <c r="D9" s="85">
        <v>15176</v>
      </c>
      <c r="E9" s="85">
        <v>5778707</v>
      </c>
      <c r="F9" s="85">
        <v>13743406</v>
      </c>
      <c r="G9" s="85" t="s">
        <v>1977</v>
      </c>
      <c r="H9" s="85" t="s">
        <v>406</v>
      </c>
      <c r="I9" s="85" t="s">
        <v>837</v>
      </c>
      <c r="J9" s="85" t="s">
        <v>15364</v>
      </c>
      <c r="K9" s="85" t="s">
        <v>160</v>
      </c>
      <c r="L9" s="85" t="s">
        <v>15365</v>
      </c>
      <c r="M9" s="178">
        <v>45901.347916666666</v>
      </c>
      <c r="N9" s="178">
        <v>45901.53125</v>
      </c>
      <c r="O9" s="85">
        <v>0</v>
      </c>
      <c r="P9" s="85" t="s">
        <v>15334</v>
      </c>
      <c r="Q9" s="85" t="s">
        <v>1387</v>
      </c>
      <c r="R9" s="85" t="s">
        <v>15345</v>
      </c>
      <c r="S9" s="85" t="s">
        <v>1328</v>
      </c>
      <c r="T9" s="85" t="s">
        <v>15366</v>
      </c>
      <c r="U9" s="85" t="s">
        <v>1552</v>
      </c>
      <c r="V9" s="85">
        <v>0</v>
      </c>
      <c r="W9" s="85" t="s">
        <v>30</v>
      </c>
      <c r="X9" s="85" t="s">
        <v>177</v>
      </c>
      <c r="Y9" s="85">
        <v>0</v>
      </c>
      <c r="Z9" s="85">
        <v>0</v>
      </c>
      <c r="AA9" s="85">
        <v>0</v>
      </c>
      <c r="AB9" s="179">
        <f>IF(U9="SOPORTE_TELEFÓNICO",'BASE LIQUIDACION REDEBAN 2025'!$B$19,IF(U9="ENVÍO",'BASE LIQUIDACION REDEBAN 2025'!$C$2,IF(W9="TIPO I",'BASE LIQUIDACION REDEBAN 2025'!$C$2,IF(W9="TIPO II",'BASE LIQUIDACION REDEBAN 2025'!$C$3,IF(W9="TIPO III",'BASE LIQUIDACION REDEBAN 2025'!$C$4,IF(W9="TIPO IV",'BASE LIQUIDACION REDEBAN 2025'!$C$5,IF(X9="AEREO",'BASE LIQUIDACION REDEBAN 2025'!$B$6,'BASE LIQUIDACION REDEBAN 2025'!$C$5)))))))</f>
        <v>41241.0800752</v>
      </c>
      <c r="AC9" s="179">
        <f>IF(OR(U9="SOPORTE_TELEFÓNICO",U9="ENVÍO"),0,IF(W9="TIPO I",'BASE LIQUIDACION REDEBAN 2025'!$B$10,IF(W9="TIPO II",'BASE LIQUIDACION REDEBAN 2025'!$B$11,IF(W9="TIPO III",'BASE LIQUIDACION REDEBAN 2025'!$B$12,'BASE LIQUIDACION REDEBAN 2025'!$B$13))))</f>
        <v>0</v>
      </c>
      <c r="AD9" s="179">
        <f t="shared" si="0"/>
        <v>41241.0800752</v>
      </c>
    </row>
    <row r="10" spans="1:36" s="101" customFormat="1" ht="13.15" hidden="1">
      <c r="A10" s="85" t="s">
        <v>93</v>
      </c>
      <c r="B10" s="85" t="str">
        <f>VLOOKUP(A10,'CENTRO DE COSTOS'!A:D,4,FALSE)</f>
        <v>DIEGO FERNANDO HENAO CARDONA</v>
      </c>
      <c r="C10" s="85" t="str">
        <f>VLOOKUP(A10,'CENTRO DE COSTOS'!A:D,2,FALSE)</f>
        <v>0004-0003</v>
      </c>
      <c r="D10" s="85">
        <v>52001</v>
      </c>
      <c r="E10" s="85">
        <v>5778718</v>
      </c>
      <c r="F10" s="85">
        <v>14974208</v>
      </c>
      <c r="G10" s="85" t="s">
        <v>1977</v>
      </c>
      <c r="H10" s="85" t="s">
        <v>157</v>
      </c>
      <c r="I10" s="85" t="s">
        <v>93</v>
      </c>
      <c r="J10" s="85" t="s">
        <v>15367</v>
      </c>
      <c r="K10" s="85" t="s">
        <v>160</v>
      </c>
      <c r="L10" s="85" t="s">
        <v>15368</v>
      </c>
      <c r="M10" s="178">
        <v>45901.357638888891</v>
      </c>
      <c r="N10" s="178">
        <v>45901.522916666669</v>
      </c>
      <c r="O10" s="85">
        <v>0</v>
      </c>
      <c r="P10" s="85" t="s">
        <v>15334</v>
      </c>
      <c r="Q10" s="85" t="s">
        <v>1387</v>
      </c>
      <c r="R10" s="85" t="s">
        <v>15345</v>
      </c>
      <c r="S10" s="85" t="s">
        <v>1328</v>
      </c>
      <c r="T10" s="85" t="s">
        <v>15366</v>
      </c>
      <c r="U10" s="85" t="s">
        <v>1552</v>
      </c>
      <c r="V10" s="85">
        <v>0</v>
      </c>
      <c r="W10" s="85" t="s">
        <v>25</v>
      </c>
      <c r="X10" s="85" t="s">
        <v>177</v>
      </c>
      <c r="Y10" s="85">
        <v>0</v>
      </c>
      <c r="Z10" s="85">
        <v>0</v>
      </c>
      <c r="AA10" s="85">
        <v>0</v>
      </c>
      <c r="AB10" s="179">
        <f>IF(U10="SOPORTE_TELEFÓNICO",'BASE LIQUIDACION REDEBAN 2025'!$B$19,IF(U10="ENVÍO",'BASE LIQUIDACION REDEBAN 2025'!$C$2,IF(W10="TIPO I",'BASE LIQUIDACION REDEBAN 2025'!$C$2,IF(W10="TIPO II",'BASE LIQUIDACION REDEBAN 2025'!$C$3,IF(W10="TIPO III",'BASE LIQUIDACION REDEBAN 2025'!$C$4,IF(W10="TIPO IV",'BASE LIQUIDACION REDEBAN 2025'!$C$5,IF(X10="AEREO",'BASE LIQUIDACION REDEBAN 2025'!$B$6,'BASE LIQUIDACION REDEBAN 2025'!$C$5)))))))</f>
        <v>41241.0800752</v>
      </c>
      <c r="AC10" s="179">
        <f>IF(OR(U10="SOPORTE_TELEFÓNICO",U10="ENVÍO"),0,IF(W10="TIPO I",'BASE LIQUIDACION REDEBAN 2025'!$B$10,IF(W10="TIPO II",'BASE LIQUIDACION REDEBAN 2025'!$B$11,IF(W10="TIPO III",'BASE LIQUIDACION REDEBAN 2025'!$B$12,'BASE LIQUIDACION REDEBAN 2025'!$B$13))))</f>
        <v>0</v>
      </c>
      <c r="AD10" s="179">
        <f t="shared" si="0"/>
        <v>41241.0800752</v>
      </c>
    </row>
    <row r="11" spans="1:36" s="101" customFormat="1" ht="13.15" hidden="1">
      <c r="A11" s="85" t="s">
        <v>68</v>
      </c>
      <c r="B11" s="85" t="str">
        <f>VLOOKUP(A11,'CENTRO DE COSTOS'!A:D,4,FALSE)</f>
        <v>WILLIAM ASDRUBAL ROZO ROZO</v>
      </c>
      <c r="C11" s="85" t="str">
        <f>VLOOKUP(A11,'CENTRO DE COSTOS'!A:D,2,FALSE)</f>
        <v>0004-0004</v>
      </c>
      <c r="D11" s="85">
        <v>25040</v>
      </c>
      <c r="E11" s="85">
        <v>5778733</v>
      </c>
      <c r="F11" s="85">
        <v>16863698</v>
      </c>
      <c r="G11" s="85" t="s">
        <v>1977</v>
      </c>
      <c r="H11" s="85" t="s">
        <v>417</v>
      </c>
      <c r="I11" s="85" t="s">
        <v>1871</v>
      </c>
      <c r="J11" s="85" t="s">
        <v>15369</v>
      </c>
      <c r="K11" s="85" t="s">
        <v>160</v>
      </c>
      <c r="L11" s="85" t="s">
        <v>15370</v>
      </c>
      <c r="M11" s="178">
        <v>45901.365277777775</v>
      </c>
      <c r="N11" s="178">
        <v>45901.580555555556</v>
      </c>
      <c r="O11" s="85" t="s">
        <v>14390</v>
      </c>
      <c r="P11" s="85" t="s">
        <v>15334</v>
      </c>
      <c r="Q11" s="85" t="s">
        <v>1387</v>
      </c>
      <c r="R11" s="85" t="s">
        <v>15345</v>
      </c>
      <c r="S11" s="85" t="s">
        <v>1328</v>
      </c>
      <c r="T11" s="85" t="s">
        <v>15366</v>
      </c>
      <c r="U11" s="85" t="s">
        <v>1552</v>
      </c>
      <c r="V11" s="85">
        <v>0</v>
      </c>
      <c r="W11" s="85" t="s">
        <v>28</v>
      </c>
      <c r="X11" s="85" t="s">
        <v>177</v>
      </c>
      <c r="Y11" s="85">
        <v>0</v>
      </c>
      <c r="Z11" s="85">
        <v>0</v>
      </c>
      <c r="AA11" s="85">
        <v>0</v>
      </c>
      <c r="AB11" s="179">
        <f>IF(U11="SOPORTE_TELEFÓNICO",'BASE LIQUIDACION REDEBAN 2025'!$B$19,IF(U11="ENVÍO",'BASE LIQUIDACION REDEBAN 2025'!$C$2,IF(W11="TIPO I",'BASE LIQUIDACION REDEBAN 2025'!$C$2,IF(W11="TIPO II",'BASE LIQUIDACION REDEBAN 2025'!$C$3,IF(W11="TIPO III",'BASE LIQUIDACION REDEBAN 2025'!$C$4,IF(W11="TIPO IV",'BASE LIQUIDACION REDEBAN 2025'!$C$5,IF(X11="AEREO",'BASE LIQUIDACION REDEBAN 2025'!$B$6,'BASE LIQUIDACION REDEBAN 2025'!$C$5)))))))</f>
        <v>41241.0800752</v>
      </c>
      <c r="AC11" s="179">
        <f>IF(OR(U11="SOPORTE_TELEFÓNICO",U11="ENVÍO"),0,IF(W11="TIPO I",'BASE LIQUIDACION REDEBAN 2025'!$B$10,IF(W11="TIPO II",'BASE LIQUIDACION REDEBAN 2025'!$B$11,IF(W11="TIPO III",'BASE LIQUIDACION REDEBAN 2025'!$B$12,'BASE LIQUIDACION REDEBAN 2025'!$B$13))))</f>
        <v>0</v>
      </c>
      <c r="AD11" s="179">
        <f t="shared" si="0"/>
        <v>41241.0800752</v>
      </c>
    </row>
    <row r="12" spans="1:36" s="101" customFormat="1" ht="13.15" hidden="1">
      <c r="A12" s="85" t="s">
        <v>91</v>
      </c>
      <c r="B12" s="85" t="str">
        <f>VLOOKUP(A12,'CENTRO DE COSTOS'!A:D,4,FALSE)</f>
        <v>JOSE MAURICIO HERNANDEZ ROJAS</v>
      </c>
      <c r="C12" s="85" t="str">
        <f>VLOOKUP(A12,'CENTRO DE COSTOS'!A:D,2,FALSE)</f>
        <v>0004-0001</v>
      </c>
      <c r="D12" s="85">
        <v>23001</v>
      </c>
      <c r="E12" s="85">
        <v>5778789</v>
      </c>
      <c r="F12" s="85">
        <v>20020749</v>
      </c>
      <c r="G12" s="85" t="s">
        <v>1977</v>
      </c>
      <c r="H12" s="85" t="s">
        <v>193</v>
      </c>
      <c r="I12" s="85" t="s">
        <v>91</v>
      </c>
      <c r="J12" s="85" t="s">
        <v>15371</v>
      </c>
      <c r="K12" s="85" t="s">
        <v>160</v>
      </c>
      <c r="L12" s="85" t="s">
        <v>15372</v>
      </c>
      <c r="M12" s="178">
        <v>45901.377083333333</v>
      </c>
      <c r="N12" s="178">
        <v>45901.70416666667</v>
      </c>
      <c r="O12" s="85" t="s">
        <v>14390</v>
      </c>
      <c r="P12" s="85" t="s">
        <v>1333</v>
      </c>
      <c r="Q12" s="85" t="s">
        <v>1340</v>
      </c>
      <c r="R12" s="85" t="s">
        <v>1341</v>
      </c>
      <c r="S12" s="85" t="s">
        <v>1328</v>
      </c>
      <c r="T12" s="85" t="s">
        <v>15373</v>
      </c>
      <c r="U12" s="85" t="s">
        <v>165</v>
      </c>
      <c r="V12" s="85" t="s">
        <v>15374</v>
      </c>
      <c r="W12" s="85" t="s">
        <v>25</v>
      </c>
      <c r="X12" s="85" t="s">
        <v>177</v>
      </c>
      <c r="Y12" s="85" t="s">
        <v>2917</v>
      </c>
      <c r="Z12" s="85">
        <v>1</v>
      </c>
      <c r="AA12" s="85">
        <v>0</v>
      </c>
      <c r="AB12" s="179">
        <f>IF(U12="SOPORTE_TELEFÓNICO",'BASE LIQUIDACION REDEBAN 2025'!$B$19,IF(U12="ENVÍO",'BASE LIQUIDACION REDEBAN 2025'!$C$2,IF(W12="TIPO I",'BASE LIQUIDACION REDEBAN 2025'!$C$2,IF(W12="TIPO II",'BASE LIQUIDACION REDEBAN 2025'!$C$3,IF(W12="TIPO III",'BASE LIQUIDACION REDEBAN 2025'!$C$4,IF(W12="TIPO IV",'BASE LIQUIDACION REDEBAN 2025'!$C$5,IF(X12="AEREO",'BASE LIQUIDACION REDEBAN 2025'!$B$6,'BASE LIQUIDACION REDEBAN 2025'!$C$5)))))))</f>
        <v>65960.072302</v>
      </c>
      <c r="AC12" s="179">
        <f>IF(OR(U12="SOPORTE_TELEFÓNICO",U12="ENVÍO"),0,IF(W12="TIPO I",'BASE LIQUIDACION REDEBAN 2025'!$B$10,IF(W12="TIPO II",'BASE LIQUIDACION REDEBAN 2025'!$B$11,IF(W12="TIPO III",'BASE LIQUIDACION REDEBAN 2025'!$B$12,'BASE LIQUIDACION REDEBAN 2025'!$B$13))))</f>
        <v>75096.394270399993</v>
      </c>
      <c r="AD12" s="179">
        <f t="shared" si="0"/>
        <v>65960.072302</v>
      </c>
    </row>
    <row r="13" spans="1:36" s="101" customFormat="1" ht="13.15" hidden="1">
      <c r="A13" s="85" t="s">
        <v>68</v>
      </c>
      <c r="B13" s="85" t="str">
        <f>VLOOKUP(A13,'CENTRO DE COSTOS'!A:D,4,FALSE)</f>
        <v>WILLIAM ASDRUBAL ROZO ROZO</v>
      </c>
      <c r="C13" s="85" t="str">
        <f>VLOOKUP(A13,'CENTRO DE COSTOS'!A:D,2,FALSE)</f>
        <v>0004-0004</v>
      </c>
      <c r="D13" s="85">
        <v>25754</v>
      </c>
      <c r="E13" s="85">
        <v>5778798</v>
      </c>
      <c r="F13" s="85">
        <v>16428765</v>
      </c>
      <c r="G13" s="85" t="s">
        <v>1977</v>
      </c>
      <c r="H13" s="85" t="s">
        <v>417</v>
      </c>
      <c r="I13" s="85" t="s">
        <v>418</v>
      </c>
      <c r="J13" s="85" t="s">
        <v>15375</v>
      </c>
      <c r="K13" s="85" t="s">
        <v>160</v>
      </c>
      <c r="L13" s="85" t="s">
        <v>15376</v>
      </c>
      <c r="M13" s="178">
        <v>45901.380555555559</v>
      </c>
      <c r="N13" s="178">
        <v>45901.581944444442</v>
      </c>
      <c r="O13" s="85" t="s">
        <v>14390</v>
      </c>
      <c r="P13" s="85" t="s">
        <v>15334</v>
      </c>
      <c r="Q13" s="85" t="s">
        <v>1387</v>
      </c>
      <c r="R13" s="85" t="s">
        <v>15345</v>
      </c>
      <c r="S13" s="85" t="s">
        <v>1328</v>
      </c>
      <c r="T13" s="85" t="s">
        <v>15366</v>
      </c>
      <c r="U13" s="85" t="s">
        <v>1552</v>
      </c>
      <c r="V13" s="85">
        <v>0</v>
      </c>
      <c r="W13" s="85" t="s">
        <v>25</v>
      </c>
      <c r="X13" s="85" t="s">
        <v>177</v>
      </c>
      <c r="Y13" s="85">
        <v>0</v>
      </c>
      <c r="Z13" s="85">
        <v>0</v>
      </c>
      <c r="AA13" s="85">
        <v>0</v>
      </c>
      <c r="AB13" s="179">
        <f>IF(U13="SOPORTE_TELEFÓNICO",'BASE LIQUIDACION REDEBAN 2025'!$B$19,IF(U13="ENVÍO",'BASE LIQUIDACION REDEBAN 2025'!$C$2,IF(W13="TIPO I",'BASE LIQUIDACION REDEBAN 2025'!$C$2,IF(W13="TIPO II",'BASE LIQUIDACION REDEBAN 2025'!$C$3,IF(W13="TIPO III",'BASE LIQUIDACION REDEBAN 2025'!$C$4,IF(W13="TIPO IV",'BASE LIQUIDACION REDEBAN 2025'!$C$5,IF(X13="AEREO",'BASE LIQUIDACION REDEBAN 2025'!$B$6,'BASE LIQUIDACION REDEBAN 2025'!$C$5)))))))</f>
        <v>41241.0800752</v>
      </c>
      <c r="AC13" s="179">
        <f>IF(OR(U13="SOPORTE_TELEFÓNICO",U13="ENVÍO"),0,IF(W13="TIPO I",'BASE LIQUIDACION REDEBAN 2025'!$B$10,IF(W13="TIPO II",'BASE LIQUIDACION REDEBAN 2025'!$B$11,IF(W13="TIPO III",'BASE LIQUIDACION REDEBAN 2025'!$B$12,'BASE LIQUIDACION REDEBAN 2025'!$B$13))))</f>
        <v>0</v>
      </c>
      <c r="AD13" s="179">
        <f t="shared" si="0"/>
        <v>41241.0800752</v>
      </c>
    </row>
    <row r="14" spans="1:36" s="101" customFormat="1" ht="13.15" hidden="1">
      <c r="A14" s="85" t="s">
        <v>100</v>
      </c>
      <c r="B14" s="85" t="str">
        <f>VLOOKUP(A14,'CENTRO DE COSTOS'!A:D,4,FALSE)</f>
        <v>KEVIN ALEXIS CORZO BUSTOS</v>
      </c>
      <c r="C14" s="85" t="str">
        <f>VLOOKUP(A14,'CENTRO DE COSTOS'!A:D,2,FALSE)</f>
        <v>0004-0007</v>
      </c>
      <c r="D14" s="85">
        <v>50001</v>
      </c>
      <c r="E14" s="85">
        <v>5778842</v>
      </c>
      <c r="F14" s="85">
        <v>13842026</v>
      </c>
      <c r="G14" s="85" t="s">
        <v>1977</v>
      </c>
      <c r="H14" s="85" t="s">
        <v>216</v>
      </c>
      <c r="I14" s="85" t="s">
        <v>100</v>
      </c>
      <c r="J14" s="85" t="s">
        <v>15377</v>
      </c>
      <c r="K14" s="85" t="s">
        <v>160</v>
      </c>
      <c r="L14" s="85" t="s">
        <v>15378</v>
      </c>
      <c r="M14" s="178">
        <v>45901.398611111108</v>
      </c>
      <c r="N14" s="178">
        <v>45901.585416666669</v>
      </c>
      <c r="O14" s="85">
        <v>0</v>
      </c>
      <c r="P14" s="85" t="s">
        <v>15334</v>
      </c>
      <c r="Q14" s="85" t="s">
        <v>1387</v>
      </c>
      <c r="R14" s="85" t="s">
        <v>15345</v>
      </c>
      <c r="S14" s="85" t="s">
        <v>1328</v>
      </c>
      <c r="T14" s="85" t="s">
        <v>15379</v>
      </c>
      <c r="U14" s="85" t="s">
        <v>1552</v>
      </c>
      <c r="V14" s="85">
        <v>0</v>
      </c>
      <c r="W14" s="85" t="s">
        <v>25</v>
      </c>
      <c r="X14" s="85" t="s">
        <v>177</v>
      </c>
      <c r="Y14" s="85">
        <v>0</v>
      </c>
      <c r="Z14" s="85">
        <v>0</v>
      </c>
      <c r="AA14" s="85">
        <v>0</v>
      </c>
      <c r="AB14" s="179">
        <f>IF(U14="SOPORTE_TELEFÓNICO",'BASE LIQUIDACION REDEBAN 2025'!$B$19,IF(U14="ENVÍO",'BASE LIQUIDACION REDEBAN 2025'!$C$2,IF(W14="TIPO I",'BASE LIQUIDACION REDEBAN 2025'!$C$2,IF(W14="TIPO II",'BASE LIQUIDACION REDEBAN 2025'!$C$3,IF(W14="TIPO III",'BASE LIQUIDACION REDEBAN 2025'!$C$4,IF(W14="TIPO IV",'BASE LIQUIDACION REDEBAN 2025'!$C$5,IF(X14="AEREO",'BASE LIQUIDACION REDEBAN 2025'!$B$6,'BASE LIQUIDACION REDEBAN 2025'!$C$5)))))))</f>
        <v>41241.0800752</v>
      </c>
      <c r="AC14" s="179">
        <f>IF(OR(U14="SOPORTE_TELEFÓNICO",U14="ENVÍO"),0,IF(W14="TIPO I",'BASE LIQUIDACION REDEBAN 2025'!$B$10,IF(W14="TIPO II",'BASE LIQUIDACION REDEBAN 2025'!$B$11,IF(W14="TIPO III",'BASE LIQUIDACION REDEBAN 2025'!$B$12,'BASE LIQUIDACION REDEBAN 2025'!$B$13))))</f>
        <v>0</v>
      </c>
      <c r="AD14" s="179">
        <f t="shared" si="0"/>
        <v>41241.0800752</v>
      </c>
    </row>
    <row r="15" spans="1:36" s="101" customFormat="1" ht="13.15" hidden="1">
      <c r="A15" s="85" t="s">
        <v>100</v>
      </c>
      <c r="B15" s="85" t="str">
        <f>VLOOKUP(A15,'CENTRO DE COSTOS'!A:D,4,FALSE)</f>
        <v>KEVIN ALEXIS CORZO BUSTOS</v>
      </c>
      <c r="C15" s="85" t="str">
        <f>VLOOKUP(A15,'CENTRO DE COSTOS'!A:D,2,FALSE)</f>
        <v>0004-0007</v>
      </c>
      <c r="D15" s="85">
        <v>50001</v>
      </c>
      <c r="E15" s="85">
        <v>5778882</v>
      </c>
      <c r="F15" s="85">
        <v>18921833</v>
      </c>
      <c r="G15" s="85" t="s">
        <v>1977</v>
      </c>
      <c r="H15" s="85" t="s">
        <v>216</v>
      </c>
      <c r="I15" s="85" t="s">
        <v>100</v>
      </c>
      <c r="J15" s="85" t="s">
        <v>15380</v>
      </c>
      <c r="K15" s="85" t="s">
        <v>160</v>
      </c>
      <c r="L15" s="85" t="s">
        <v>15381</v>
      </c>
      <c r="M15" s="178">
        <v>45901.410416666666</v>
      </c>
      <c r="N15" s="178">
        <v>45901.588194444441</v>
      </c>
      <c r="O15" s="85" t="s">
        <v>14390</v>
      </c>
      <c r="P15" s="85" t="s">
        <v>15334</v>
      </c>
      <c r="Q15" s="85" t="s">
        <v>1387</v>
      </c>
      <c r="R15" s="85" t="s">
        <v>15345</v>
      </c>
      <c r="S15" s="85" t="s">
        <v>1328</v>
      </c>
      <c r="T15" s="85" t="s">
        <v>15366</v>
      </c>
      <c r="U15" s="85" t="s">
        <v>1552</v>
      </c>
      <c r="V15" s="85">
        <v>0</v>
      </c>
      <c r="W15" s="85" t="s">
        <v>25</v>
      </c>
      <c r="X15" s="85" t="s">
        <v>177</v>
      </c>
      <c r="Y15" s="85">
        <v>0</v>
      </c>
      <c r="Z15" s="85">
        <v>0</v>
      </c>
      <c r="AA15" s="85">
        <v>0</v>
      </c>
      <c r="AB15" s="179">
        <f>IF(U15="SOPORTE_TELEFÓNICO",'BASE LIQUIDACION REDEBAN 2025'!$B$19,IF(U15="ENVÍO",'BASE LIQUIDACION REDEBAN 2025'!$C$2,IF(W15="TIPO I",'BASE LIQUIDACION REDEBAN 2025'!$C$2,IF(W15="TIPO II",'BASE LIQUIDACION REDEBAN 2025'!$C$3,IF(W15="TIPO III",'BASE LIQUIDACION REDEBAN 2025'!$C$4,IF(W15="TIPO IV",'BASE LIQUIDACION REDEBAN 2025'!$C$5,IF(X15="AEREO",'BASE LIQUIDACION REDEBAN 2025'!$B$6,'BASE LIQUIDACION REDEBAN 2025'!$C$5)))))))</f>
        <v>41241.0800752</v>
      </c>
      <c r="AC15" s="179">
        <f>IF(OR(U15="SOPORTE_TELEFÓNICO",U15="ENVÍO"),0,IF(W15="TIPO I",'BASE LIQUIDACION REDEBAN 2025'!$B$10,IF(W15="TIPO II",'BASE LIQUIDACION REDEBAN 2025'!$B$11,IF(W15="TIPO III",'BASE LIQUIDACION REDEBAN 2025'!$B$12,'BASE LIQUIDACION REDEBAN 2025'!$B$13))))</f>
        <v>0</v>
      </c>
      <c r="AD15" s="179">
        <f t="shared" si="0"/>
        <v>41241.0800752</v>
      </c>
    </row>
    <row r="16" spans="1:36" s="101" customFormat="1" ht="13.15" hidden="1">
      <c r="A16" s="85" t="s">
        <v>100</v>
      </c>
      <c r="B16" s="85" t="str">
        <f>VLOOKUP(A16,'CENTRO DE COSTOS'!A:D,4,FALSE)</f>
        <v>KEVIN ALEXIS CORZO BUSTOS</v>
      </c>
      <c r="C16" s="85" t="str">
        <f>VLOOKUP(A16,'CENTRO DE COSTOS'!A:D,2,FALSE)</f>
        <v>0004-0007</v>
      </c>
      <c r="D16" s="85">
        <v>50001</v>
      </c>
      <c r="E16" s="85">
        <v>5778894</v>
      </c>
      <c r="F16" s="85">
        <v>18921833</v>
      </c>
      <c r="G16" s="85" t="s">
        <v>1977</v>
      </c>
      <c r="H16" s="85" t="s">
        <v>216</v>
      </c>
      <c r="I16" s="85" t="s">
        <v>100</v>
      </c>
      <c r="J16" s="85" t="s">
        <v>15380</v>
      </c>
      <c r="K16" s="85" t="s">
        <v>160</v>
      </c>
      <c r="L16" s="85" t="s">
        <v>15382</v>
      </c>
      <c r="M16" s="178">
        <v>45901.413888888892</v>
      </c>
      <c r="N16" s="178">
        <v>45901.589583333334</v>
      </c>
      <c r="O16" s="85" t="s">
        <v>14390</v>
      </c>
      <c r="P16" s="85" t="s">
        <v>15334</v>
      </c>
      <c r="Q16" s="85" t="s">
        <v>1387</v>
      </c>
      <c r="R16" s="85" t="s">
        <v>15345</v>
      </c>
      <c r="S16" s="85" t="s">
        <v>1328</v>
      </c>
      <c r="T16" s="85" t="s">
        <v>15366</v>
      </c>
      <c r="U16" s="85" t="s">
        <v>1552</v>
      </c>
      <c r="V16" s="85">
        <v>0</v>
      </c>
      <c r="W16" s="85" t="s">
        <v>25</v>
      </c>
      <c r="X16" s="85" t="s">
        <v>177</v>
      </c>
      <c r="Y16" s="85">
        <v>0</v>
      </c>
      <c r="Z16" s="85">
        <v>0</v>
      </c>
      <c r="AA16" s="85">
        <v>0</v>
      </c>
      <c r="AB16" s="179">
        <f>IF(U16="SOPORTE_TELEFÓNICO",'BASE LIQUIDACION REDEBAN 2025'!$B$19,IF(U16="ENVÍO",'BASE LIQUIDACION REDEBAN 2025'!$C$2,IF(W16="TIPO I",'BASE LIQUIDACION REDEBAN 2025'!$C$2,IF(W16="TIPO II",'BASE LIQUIDACION REDEBAN 2025'!$C$3,IF(W16="TIPO III",'BASE LIQUIDACION REDEBAN 2025'!$C$4,IF(W16="TIPO IV",'BASE LIQUIDACION REDEBAN 2025'!$C$5,IF(X16="AEREO",'BASE LIQUIDACION REDEBAN 2025'!$B$6,'BASE LIQUIDACION REDEBAN 2025'!$C$5)))))))</f>
        <v>41241.0800752</v>
      </c>
      <c r="AC16" s="179">
        <f>IF(OR(U16="SOPORTE_TELEFÓNICO",U16="ENVÍO"),0,IF(W16="TIPO I",'BASE LIQUIDACION REDEBAN 2025'!$B$10,IF(W16="TIPO II",'BASE LIQUIDACION REDEBAN 2025'!$B$11,IF(W16="TIPO III",'BASE LIQUIDACION REDEBAN 2025'!$B$12,'BASE LIQUIDACION REDEBAN 2025'!$B$13))))</f>
        <v>0</v>
      </c>
      <c r="AD16" s="179">
        <f t="shared" si="0"/>
        <v>41241.0800752</v>
      </c>
    </row>
    <row r="17" spans="1:30" s="101" customFormat="1" ht="13.15" hidden="1">
      <c r="A17" s="85" t="s">
        <v>76</v>
      </c>
      <c r="B17" s="85" t="str">
        <f>VLOOKUP(A17,'CENTRO DE COSTOS'!A:D,4,FALSE)</f>
        <v>DIEGO FERNANDO HENAO CARDONA</v>
      </c>
      <c r="C17" s="85" t="str">
        <f>VLOOKUP(A17,'CENTRO DE COSTOS'!A:D,2,FALSE)</f>
        <v>0004-0003</v>
      </c>
      <c r="D17" s="85">
        <v>76834</v>
      </c>
      <c r="E17" s="85">
        <v>5778981</v>
      </c>
      <c r="F17" s="85">
        <v>16330631</v>
      </c>
      <c r="G17" s="85" t="s">
        <v>1977</v>
      </c>
      <c r="H17" s="85" t="s">
        <v>232</v>
      </c>
      <c r="I17" s="85" t="s">
        <v>341</v>
      </c>
      <c r="J17" s="85" t="s">
        <v>15383</v>
      </c>
      <c r="K17" s="85" t="s">
        <v>160</v>
      </c>
      <c r="L17" s="85" t="s">
        <v>15384</v>
      </c>
      <c r="M17" s="178">
        <v>45901.432638888888</v>
      </c>
      <c r="N17" s="178">
        <v>45901.59097222222</v>
      </c>
      <c r="O17" s="85" t="s">
        <v>14390</v>
      </c>
      <c r="P17" s="85" t="s">
        <v>15334</v>
      </c>
      <c r="Q17" s="85" t="s">
        <v>1387</v>
      </c>
      <c r="R17" s="85" t="s">
        <v>15345</v>
      </c>
      <c r="S17" s="85" t="s">
        <v>1328</v>
      </c>
      <c r="T17" s="85" t="s">
        <v>15366</v>
      </c>
      <c r="U17" s="85" t="s">
        <v>1552</v>
      </c>
      <c r="V17" s="85">
        <v>0</v>
      </c>
      <c r="W17" s="85" t="s">
        <v>28</v>
      </c>
      <c r="X17" s="85" t="s">
        <v>177</v>
      </c>
      <c r="Y17" s="85">
        <v>0</v>
      </c>
      <c r="Z17" s="85">
        <v>0</v>
      </c>
      <c r="AA17" s="85">
        <v>0</v>
      </c>
      <c r="AB17" s="179">
        <f>IF(U17="SOPORTE_TELEFÓNICO",'BASE LIQUIDACION REDEBAN 2025'!$B$19,IF(U17="ENVÍO",'BASE LIQUIDACION REDEBAN 2025'!$C$2,IF(W17="TIPO I",'BASE LIQUIDACION REDEBAN 2025'!$C$2,IF(W17="TIPO II",'BASE LIQUIDACION REDEBAN 2025'!$C$3,IF(W17="TIPO III",'BASE LIQUIDACION REDEBAN 2025'!$C$4,IF(W17="TIPO IV",'BASE LIQUIDACION REDEBAN 2025'!$C$5,IF(X17="AEREO",'BASE LIQUIDACION REDEBAN 2025'!$B$6,'BASE LIQUIDACION REDEBAN 2025'!$C$5)))))))</f>
        <v>41241.0800752</v>
      </c>
      <c r="AC17" s="179">
        <f>IF(OR(U17="SOPORTE_TELEFÓNICO",U17="ENVÍO"),0,IF(W17="TIPO I",'BASE LIQUIDACION REDEBAN 2025'!$B$10,IF(W17="TIPO II",'BASE LIQUIDACION REDEBAN 2025'!$B$11,IF(W17="TIPO III",'BASE LIQUIDACION REDEBAN 2025'!$B$12,'BASE LIQUIDACION REDEBAN 2025'!$B$13))))</f>
        <v>0</v>
      </c>
      <c r="AD17" s="179">
        <f t="shared" si="0"/>
        <v>41241.0800752</v>
      </c>
    </row>
    <row r="18" spans="1:30" s="101" customFormat="1" ht="13.15" hidden="1">
      <c r="A18" s="85" t="s">
        <v>100</v>
      </c>
      <c r="B18" s="85" t="str">
        <f>VLOOKUP(A18,'CENTRO DE COSTOS'!A:D,4,FALSE)</f>
        <v>KEVIN ALEXIS CORZO BUSTOS</v>
      </c>
      <c r="C18" s="85" t="str">
        <f>VLOOKUP(A18,'CENTRO DE COSTOS'!A:D,2,FALSE)</f>
        <v>0004-0007</v>
      </c>
      <c r="D18" s="85">
        <v>50606</v>
      </c>
      <c r="E18" s="85">
        <v>5779033</v>
      </c>
      <c r="F18" s="85">
        <v>18921783</v>
      </c>
      <c r="G18" s="85" t="s">
        <v>1977</v>
      </c>
      <c r="H18" s="85" t="s">
        <v>216</v>
      </c>
      <c r="I18" s="85" t="s">
        <v>6626</v>
      </c>
      <c r="J18" s="85" t="s">
        <v>15385</v>
      </c>
      <c r="K18" s="85" t="s">
        <v>160</v>
      </c>
      <c r="L18" s="85" t="s">
        <v>15386</v>
      </c>
      <c r="M18" s="178">
        <v>45901.446527777778</v>
      </c>
      <c r="N18" s="178">
        <v>45901.595138888886</v>
      </c>
      <c r="O18" s="85" t="s">
        <v>14390</v>
      </c>
      <c r="P18" s="85" t="s">
        <v>15334</v>
      </c>
      <c r="Q18" s="85" t="s">
        <v>1387</v>
      </c>
      <c r="R18" s="85" t="s">
        <v>15345</v>
      </c>
      <c r="S18" s="85" t="s">
        <v>1328</v>
      </c>
      <c r="T18" s="85" t="s">
        <v>15366</v>
      </c>
      <c r="U18" s="85" t="s">
        <v>1552</v>
      </c>
      <c r="V18" s="85">
        <v>0</v>
      </c>
      <c r="W18" s="85" t="s">
        <v>28</v>
      </c>
      <c r="X18" s="85" t="s">
        <v>177</v>
      </c>
      <c r="Y18" s="85">
        <v>0</v>
      </c>
      <c r="Z18" s="85">
        <v>0</v>
      </c>
      <c r="AA18" s="85">
        <v>0</v>
      </c>
      <c r="AB18" s="179">
        <f>IF(U18="SOPORTE_TELEFÓNICO",'BASE LIQUIDACION REDEBAN 2025'!$B$19,IF(U18="ENVÍO",'BASE LIQUIDACION REDEBAN 2025'!$C$2,IF(W18="TIPO I",'BASE LIQUIDACION REDEBAN 2025'!$C$2,IF(W18="TIPO II",'BASE LIQUIDACION REDEBAN 2025'!$C$3,IF(W18="TIPO III",'BASE LIQUIDACION REDEBAN 2025'!$C$4,IF(W18="TIPO IV",'BASE LIQUIDACION REDEBAN 2025'!$C$5,IF(X18="AEREO",'BASE LIQUIDACION REDEBAN 2025'!$B$6,'BASE LIQUIDACION REDEBAN 2025'!$C$5)))))))</f>
        <v>41241.0800752</v>
      </c>
      <c r="AC18" s="179">
        <f>IF(OR(U18="SOPORTE_TELEFÓNICO",U18="ENVÍO"),0,IF(W18="TIPO I",'BASE LIQUIDACION REDEBAN 2025'!$B$10,IF(W18="TIPO II",'BASE LIQUIDACION REDEBAN 2025'!$B$11,IF(W18="TIPO III",'BASE LIQUIDACION REDEBAN 2025'!$B$12,'BASE LIQUIDACION REDEBAN 2025'!$B$13))))</f>
        <v>0</v>
      </c>
      <c r="AD18" s="179">
        <f t="shared" si="0"/>
        <v>41241.0800752</v>
      </c>
    </row>
    <row r="19" spans="1:30" s="101" customFormat="1" ht="13.15" hidden="1">
      <c r="A19" s="85" t="s">
        <v>93</v>
      </c>
      <c r="B19" s="85" t="str">
        <f>VLOOKUP(A19,'CENTRO DE COSTOS'!A:D,4,FALSE)</f>
        <v>DIEGO FERNANDO HENAO CARDONA</v>
      </c>
      <c r="C19" s="85" t="str">
        <f>VLOOKUP(A19,'CENTRO DE COSTOS'!A:D,2,FALSE)</f>
        <v>0004-0003</v>
      </c>
      <c r="D19" s="85">
        <v>52001</v>
      </c>
      <c r="E19" s="85">
        <v>5779041</v>
      </c>
      <c r="F19" s="85">
        <v>14974190</v>
      </c>
      <c r="G19" s="85" t="s">
        <v>1977</v>
      </c>
      <c r="H19" s="85" t="s">
        <v>157</v>
      </c>
      <c r="I19" s="85" t="s">
        <v>93</v>
      </c>
      <c r="J19" s="85" t="s">
        <v>15387</v>
      </c>
      <c r="K19" s="85" t="s">
        <v>160</v>
      </c>
      <c r="L19" s="85" t="s">
        <v>15388</v>
      </c>
      <c r="M19" s="178">
        <v>45901.45</v>
      </c>
      <c r="N19" s="178">
        <v>45901.593055555553</v>
      </c>
      <c r="O19" s="85" t="s">
        <v>14390</v>
      </c>
      <c r="P19" s="85" t="s">
        <v>15334</v>
      </c>
      <c r="Q19" s="85" t="s">
        <v>1387</v>
      </c>
      <c r="R19" s="85" t="s">
        <v>15345</v>
      </c>
      <c r="S19" s="85" t="s">
        <v>1328</v>
      </c>
      <c r="T19" s="85" t="s">
        <v>15366</v>
      </c>
      <c r="U19" s="85" t="s">
        <v>1552</v>
      </c>
      <c r="V19" s="85">
        <v>0</v>
      </c>
      <c r="W19" s="85" t="s">
        <v>25</v>
      </c>
      <c r="X19" s="85" t="s">
        <v>177</v>
      </c>
      <c r="Y19" s="85">
        <v>0</v>
      </c>
      <c r="Z19" s="85">
        <v>0</v>
      </c>
      <c r="AA19" s="85">
        <v>0</v>
      </c>
      <c r="AB19" s="179">
        <f>IF(U19="SOPORTE_TELEFÓNICO",'BASE LIQUIDACION REDEBAN 2025'!$B$19,IF(U19="ENVÍO",'BASE LIQUIDACION REDEBAN 2025'!$C$2,IF(W19="TIPO I",'BASE LIQUIDACION REDEBAN 2025'!$C$2,IF(W19="TIPO II",'BASE LIQUIDACION REDEBAN 2025'!$C$3,IF(W19="TIPO III",'BASE LIQUIDACION REDEBAN 2025'!$C$4,IF(W19="TIPO IV",'BASE LIQUIDACION REDEBAN 2025'!$C$5,IF(X19="AEREO",'BASE LIQUIDACION REDEBAN 2025'!$B$6,'BASE LIQUIDACION REDEBAN 2025'!$C$5)))))))</f>
        <v>41241.0800752</v>
      </c>
      <c r="AC19" s="179">
        <f>IF(OR(U19="SOPORTE_TELEFÓNICO",U19="ENVÍO"),0,IF(W19="TIPO I",'BASE LIQUIDACION REDEBAN 2025'!$B$10,IF(W19="TIPO II",'BASE LIQUIDACION REDEBAN 2025'!$B$11,IF(W19="TIPO III",'BASE LIQUIDACION REDEBAN 2025'!$B$12,'BASE LIQUIDACION REDEBAN 2025'!$B$13))))</f>
        <v>0</v>
      </c>
      <c r="AD19" s="179">
        <f t="shared" si="0"/>
        <v>41241.0800752</v>
      </c>
    </row>
    <row r="20" spans="1:30" s="101" customFormat="1" ht="13.15" hidden="1">
      <c r="A20" s="85" t="s">
        <v>64</v>
      </c>
      <c r="B20" s="85" t="str">
        <f>VLOOKUP(A20,'CENTRO DE COSTOS'!A:D,4,FALSE)</f>
        <v>JOSE MAURICIO HERNANDEZ ROJAS</v>
      </c>
      <c r="C20" s="85" t="str">
        <f>VLOOKUP(A20,'CENTRO DE COSTOS'!A:D,2,FALSE)</f>
        <v>0004-0001</v>
      </c>
      <c r="D20" s="85">
        <v>8436</v>
      </c>
      <c r="E20" s="85">
        <v>5779105</v>
      </c>
      <c r="F20" s="85">
        <v>42288118</v>
      </c>
      <c r="G20" s="85" t="s">
        <v>1977</v>
      </c>
      <c r="H20" s="85" t="s">
        <v>1045</v>
      </c>
      <c r="I20" s="85" t="s">
        <v>7830</v>
      </c>
      <c r="J20" s="85" t="s">
        <v>15389</v>
      </c>
      <c r="K20" s="85" t="s">
        <v>160</v>
      </c>
      <c r="L20" s="85" t="s">
        <v>15390</v>
      </c>
      <c r="M20" s="178">
        <v>45901.464583333334</v>
      </c>
      <c r="N20" s="178">
        <v>45902.560416666667</v>
      </c>
      <c r="O20" s="85" t="s">
        <v>14390</v>
      </c>
      <c r="P20" s="85" t="s">
        <v>1333</v>
      </c>
      <c r="Q20" s="85" t="s">
        <v>1351</v>
      </c>
      <c r="R20" s="85" t="s">
        <v>1352</v>
      </c>
      <c r="S20" s="85" t="s">
        <v>1328</v>
      </c>
      <c r="T20" s="85" t="s">
        <v>15391</v>
      </c>
      <c r="U20" s="85" t="s">
        <v>165</v>
      </c>
      <c r="V20" s="85" t="s">
        <v>15392</v>
      </c>
      <c r="W20" s="85" t="s">
        <v>28</v>
      </c>
      <c r="X20" s="85" t="s">
        <v>177</v>
      </c>
      <c r="Y20" s="85" t="s">
        <v>1824</v>
      </c>
      <c r="Z20" s="85">
        <v>1</v>
      </c>
      <c r="AA20" s="85">
        <v>0</v>
      </c>
      <c r="AB20" s="179">
        <f>IF(U20="SOPORTE_TELEFÓNICO",'BASE LIQUIDACION REDEBAN 2025'!$B$19,IF(U20="ENVÍO",'BASE LIQUIDACION REDEBAN 2025'!$C$2,IF(W20="TIPO I",'BASE LIQUIDACION REDEBAN 2025'!$C$2,IF(W20="TIPO II",'BASE LIQUIDACION REDEBAN 2025'!$C$3,IF(W20="TIPO III",'BASE LIQUIDACION REDEBAN 2025'!$C$4,IF(W20="TIPO IV",'BASE LIQUIDACION REDEBAN 2025'!$C$5,IF(X20="AEREO",'BASE LIQUIDACION REDEBAN 2025'!$B$6,'BASE LIQUIDACION REDEBAN 2025'!$C$5)))))))</f>
        <v>144967.87232000002</v>
      </c>
      <c r="AC20" s="179">
        <f>IF(OR(U20="SOPORTE_TELEFÓNICO",U20="ENVÍO"),0,IF(W20="TIPO I",'BASE LIQUIDACION REDEBAN 2025'!$B$10,IF(W20="TIPO II",'BASE LIQUIDACION REDEBAN 2025'!$B$11,IF(W20="TIPO III",'BASE LIQUIDACION REDEBAN 2025'!$B$12,'BASE LIQUIDACION REDEBAN 2025'!$B$13))))</f>
        <v>140395.6348884</v>
      </c>
      <c r="AD20" s="179">
        <f t="shared" si="0"/>
        <v>144967.87232000002</v>
      </c>
    </row>
    <row r="21" spans="1:30" s="101" customFormat="1" ht="13.15" hidden="1">
      <c r="A21" s="85" t="s">
        <v>100</v>
      </c>
      <c r="B21" s="85" t="str">
        <f>VLOOKUP(A21,'CENTRO DE COSTOS'!A:D,4,FALSE)</f>
        <v>KEVIN ALEXIS CORZO BUSTOS</v>
      </c>
      <c r="C21" s="85" t="str">
        <f>VLOOKUP(A21,'CENTRO DE COSTOS'!A:D,2,FALSE)</f>
        <v>0004-0007</v>
      </c>
      <c r="D21" s="85">
        <v>50001</v>
      </c>
      <c r="E21" s="85">
        <v>5779197</v>
      </c>
      <c r="F21" s="85">
        <v>15548118</v>
      </c>
      <c r="G21" s="85" t="s">
        <v>1977</v>
      </c>
      <c r="H21" s="85" t="s">
        <v>216</v>
      </c>
      <c r="I21" s="85" t="s">
        <v>100</v>
      </c>
      <c r="J21" s="85" t="s">
        <v>15393</v>
      </c>
      <c r="K21" s="85" t="s">
        <v>160</v>
      </c>
      <c r="L21" s="85" t="s">
        <v>15394</v>
      </c>
      <c r="M21" s="178">
        <v>45901.491666666669</v>
      </c>
      <c r="N21" s="178">
        <v>45901.53125</v>
      </c>
      <c r="O21" s="85">
        <v>0</v>
      </c>
      <c r="P21" s="85" t="s">
        <v>15334</v>
      </c>
      <c r="Q21" s="85" t="s">
        <v>1387</v>
      </c>
      <c r="R21" s="85" t="s">
        <v>15345</v>
      </c>
      <c r="S21" s="85" t="s">
        <v>1328</v>
      </c>
      <c r="T21" s="85" t="s">
        <v>15366</v>
      </c>
      <c r="U21" s="85" t="s">
        <v>1552</v>
      </c>
      <c r="V21" s="85">
        <v>0</v>
      </c>
      <c r="W21" s="85" t="s">
        <v>25</v>
      </c>
      <c r="X21" s="85" t="s">
        <v>177</v>
      </c>
      <c r="Y21" s="85">
        <v>0</v>
      </c>
      <c r="Z21" s="85">
        <v>0</v>
      </c>
      <c r="AA21" s="85">
        <v>0</v>
      </c>
      <c r="AB21" s="179">
        <f>IF(U21="SOPORTE_TELEFÓNICO",'BASE LIQUIDACION REDEBAN 2025'!$B$19,IF(U21="ENVÍO",'BASE LIQUIDACION REDEBAN 2025'!$C$2,IF(W21="TIPO I",'BASE LIQUIDACION REDEBAN 2025'!$C$2,IF(W21="TIPO II",'BASE LIQUIDACION REDEBAN 2025'!$C$3,IF(W21="TIPO III",'BASE LIQUIDACION REDEBAN 2025'!$C$4,IF(W21="TIPO IV",'BASE LIQUIDACION REDEBAN 2025'!$C$5,IF(X21="AEREO",'BASE LIQUIDACION REDEBAN 2025'!$B$6,'BASE LIQUIDACION REDEBAN 2025'!$C$5)))))))</f>
        <v>41241.0800752</v>
      </c>
      <c r="AC21" s="179">
        <f>IF(OR(U21="SOPORTE_TELEFÓNICO",U21="ENVÍO"),0,IF(W21="TIPO I",'BASE LIQUIDACION REDEBAN 2025'!$B$10,IF(W21="TIPO II",'BASE LIQUIDACION REDEBAN 2025'!$B$11,IF(W21="TIPO III",'BASE LIQUIDACION REDEBAN 2025'!$B$12,'BASE LIQUIDACION REDEBAN 2025'!$B$13))))</f>
        <v>0</v>
      </c>
      <c r="AD21" s="179">
        <f t="shared" si="0"/>
        <v>41241.0800752</v>
      </c>
    </row>
    <row r="22" spans="1:30" s="101" customFormat="1" ht="13.15" hidden="1">
      <c r="A22" s="85" t="s">
        <v>68</v>
      </c>
      <c r="B22" s="85" t="str">
        <f>VLOOKUP(A22,'CENTRO DE COSTOS'!A:D,4,FALSE)</f>
        <v>WILLIAM ASDRUBAL ROZO ROZO</v>
      </c>
      <c r="C22" s="85" t="str">
        <f>VLOOKUP(A22,'CENTRO DE COSTOS'!A:D,2,FALSE)</f>
        <v>0004-0004</v>
      </c>
      <c r="D22" s="85">
        <v>25286</v>
      </c>
      <c r="E22" s="85">
        <v>5779227</v>
      </c>
      <c r="F22" s="85">
        <v>50564988</v>
      </c>
      <c r="G22" s="85" t="s">
        <v>1977</v>
      </c>
      <c r="H22" s="85" t="s">
        <v>417</v>
      </c>
      <c r="I22" s="85" t="s">
        <v>1461</v>
      </c>
      <c r="J22" s="85" t="s">
        <v>15395</v>
      </c>
      <c r="K22" s="85" t="s">
        <v>160</v>
      </c>
      <c r="L22" s="85" t="s">
        <v>15396</v>
      </c>
      <c r="M22" s="178">
        <v>45901.497916666667</v>
      </c>
      <c r="N22" s="178">
        <v>45902.563194444447</v>
      </c>
      <c r="O22" s="85" t="s">
        <v>14390</v>
      </c>
      <c r="P22" s="85" t="s">
        <v>15397</v>
      </c>
      <c r="Q22" s="85" t="s">
        <v>15398</v>
      </c>
      <c r="R22" s="85" t="s">
        <v>15399</v>
      </c>
      <c r="S22" s="85" t="s">
        <v>1328</v>
      </c>
      <c r="T22" s="85" t="s">
        <v>15400</v>
      </c>
      <c r="U22" s="85" t="s">
        <v>165</v>
      </c>
      <c r="V22" s="85" t="s">
        <v>15401</v>
      </c>
      <c r="W22" s="85" t="s">
        <v>28</v>
      </c>
      <c r="X22" s="85" t="s">
        <v>177</v>
      </c>
      <c r="Y22" s="85" t="s">
        <v>566</v>
      </c>
      <c r="Z22" s="85">
        <v>1</v>
      </c>
      <c r="AA22" s="85">
        <v>0</v>
      </c>
      <c r="AB22" s="179">
        <f>IF(U22="SOPORTE_TELEFÓNICO",'BASE LIQUIDACION REDEBAN 2025'!$B$19,IF(U22="ENVÍO",'BASE LIQUIDACION REDEBAN 2025'!$C$2,IF(W22="TIPO I",'BASE LIQUIDACION REDEBAN 2025'!$C$2,IF(W22="TIPO II",'BASE LIQUIDACION REDEBAN 2025'!$C$3,IF(W22="TIPO III",'BASE LIQUIDACION REDEBAN 2025'!$C$4,IF(W22="TIPO IV",'BASE LIQUIDACION REDEBAN 2025'!$C$5,IF(X22="AEREO",'BASE LIQUIDACION REDEBAN 2025'!$B$6,'BASE LIQUIDACION REDEBAN 2025'!$C$5)))))))</f>
        <v>144967.87232000002</v>
      </c>
      <c r="AC22" s="179">
        <f>IF(OR(U22="SOPORTE_TELEFÓNICO",U22="ENVÍO"),0,IF(W22="TIPO I",'BASE LIQUIDACION REDEBAN 2025'!$B$10,IF(W22="TIPO II",'BASE LIQUIDACION REDEBAN 2025'!$B$11,IF(W22="TIPO III",'BASE LIQUIDACION REDEBAN 2025'!$B$12,'BASE LIQUIDACION REDEBAN 2025'!$B$13))))</f>
        <v>140395.6348884</v>
      </c>
      <c r="AD22" s="179">
        <f t="shared" si="0"/>
        <v>144967.87232000002</v>
      </c>
    </row>
    <row r="23" spans="1:30" s="101" customFormat="1" ht="13.15" hidden="1">
      <c r="A23" s="85" t="s">
        <v>100</v>
      </c>
      <c r="B23" s="85" t="str">
        <f>VLOOKUP(A23,'CENTRO DE COSTOS'!A:D,4,FALSE)</f>
        <v>KEVIN ALEXIS CORZO BUSTOS</v>
      </c>
      <c r="C23" s="85" t="str">
        <f>VLOOKUP(A23,'CENTRO DE COSTOS'!A:D,2,FALSE)</f>
        <v>0004-0007</v>
      </c>
      <c r="D23" s="85">
        <v>50001</v>
      </c>
      <c r="E23" s="85">
        <v>5779412</v>
      </c>
      <c r="F23" s="85">
        <v>13076583</v>
      </c>
      <c r="G23" s="85" t="s">
        <v>1977</v>
      </c>
      <c r="H23" s="85" t="s">
        <v>216</v>
      </c>
      <c r="I23" s="85" t="s">
        <v>100</v>
      </c>
      <c r="J23" s="85" t="s">
        <v>15402</v>
      </c>
      <c r="K23" s="85" t="s">
        <v>160</v>
      </c>
      <c r="L23" s="85" t="s">
        <v>15403</v>
      </c>
      <c r="M23" s="178">
        <v>45901.540277777778</v>
      </c>
      <c r="N23" s="178">
        <v>45901.706944444442</v>
      </c>
      <c r="O23" s="85" t="s">
        <v>14390</v>
      </c>
      <c r="P23" s="85" t="s">
        <v>1333</v>
      </c>
      <c r="Q23" s="85" t="s">
        <v>1407</v>
      </c>
      <c r="R23" s="85" t="s">
        <v>1408</v>
      </c>
      <c r="S23" s="85" t="s">
        <v>1328</v>
      </c>
      <c r="T23" s="85" t="s">
        <v>15404</v>
      </c>
      <c r="U23" s="85" t="s">
        <v>165</v>
      </c>
      <c r="V23" s="85" t="s">
        <v>15405</v>
      </c>
      <c r="W23" s="85" t="s">
        <v>25</v>
      </c>
      <c r="X23" s="85" t="s">
        <v>177</v>
      </c>
      <c r="Y23" s="85" t="s">
        <v>222</v>
      </c>
      <c r="Z23" s="85">
        <v>1</v>
      </c>
      <c r="AA23" s="85">
        <v>0</v>
      </c>
      <c r="AB23" s="179">
        <f>IF(U23="SOPORTE_TELEFÓNICO",'BASE LIQUIDACION REDEBAN 2025'!$B$19,IF(U23="ENVÍO",'BASE LIQUIDACION REDEBAN 2025'!$C$2,IF(W23="TIPO I",'BASE LIQUIDACION REDEBAN 2025'!$C$2,IF(W23="TIPO II",'BASE LIQUIDACION REDEBAN 2025'!$C$3,IF(W23="TIPO III",'BASE LIQUIDACION REDEBAN 2025'!$C$4,IF(W23="TIPO IV",'BASE LIQUIDACION REDEBAN 2025'!$C$5,IF(X23="AEREO",'BASE LIQUIDACION REDEBAN 2025'!$B$6,'BASE LIQUIDACION REDEBAN 2025'!$C$5)))))))</f>
        <v>65960.072302</v>
      </c>
      <c r="AC23" s="179">
        <f>IF(OR(U23="SOPORTE_TELEFÓNICO",U23="ENVÍO"),0,IF(W23="TIPO I",'BASE LIQUIDACION REDEBAN 2025'!$B$10,IF(W23="TIPO II",'BASE LIQUIDACION REDEBAN 2025'!$B$11,IF(W23="TIPO III",'BASE LIQUIDACION REDEBAN 2025'!$B$12,'BASE LIQUIDACION REDEBAN 2025'!$B$13))))</f>
        <v>75096.394270399993</v>
      </c>
      <c r="AD23" s="179">
        <f t="shared" si="0"/>
        <v>65960.072302</v>
      </c>
    </row>
    <row r="24" spans="1:30" s="101" customFormat="1" ht="13.15" hidden="1">
      <c r="A24" s="85" t="s">
        <v>68</v>
      </c>
      <c r="B24" s="85" t="str">
        <f>VLOOKUP(A24,'CENTRO DE COSTOS'!A:D,4,FALSE)</f>
        <v>WILLIAM ASDRUBAL ROZO ROZO</v>
      </c>
      <c r="C24" s="85" t="str">
        <f>VLOOKUP(A24,'CENTRO DE COSTOS'!A:D,2,FALSE)</f>
        <v>0004-0004</v>
      </c>
      <c r="D24" s="85">
        <v>25053</v>
      </c>
      <c r="E24" s="85">
        <v>5779450</v>
      </c>
      <c r="F24" s="85">
        <v>16065187</v>
      </c>
      <c r="G24" s="85" t="s">
        <v>1977</v>
      </c>
      <c r="H24" s="85" t="s">
        <v>417</v>
      </c>
      <c r="I24" s="85" t="s">
        <v>14079</v>
      </c>
      <c r="J24" s="85" t="s">
        <v>15406</v>
      </c>
      <c r="K24" s="85" t="s">
        <v>160</v>
      </c>
      <c r="L24" s="85" t="s">
        <v>15407</v>
      </c>
      <c r="M24" s="178">
        <v>45901.554166666669</v>
      </c>
      <c r="N24" s="178">
        <v>45902.564583333333</v>
      </c>
      <c r="O24" s="85" t="s">
        <v>14390</v>
      </c>
      <c r="P24" s="85" t="s">
        <v>15334</v>
      </c>
      <c r="Q24" s="85" t="s">
        <v>1387</v>
      </c>
      <c r="R24" s="85" t="s">
        <v>15408</v>
      </c>
      <c r="S24" s="85" t="s">
        <v>1328</v>
      </c>
      <c r="T24" s="85" t="s">
        <v>15409</v>
      </c>
      <c r="U24" s="85" t="s">
        <v>1552</v>
      </c>
      <c r="V24" s="85">
        <v>0</v>
      </c>
      <c r="W24" s="85" t="s">
        <v>28</v>
      </c>
      <c r="X24" s="85" t="s">
        <v>177</v>
      </c>
      <c r="Y24" s="85" t="s">
        <v>1877</v>
      </c>
      <c r="Z24" s="85">
        <v>0</v>
      </c>
      <c r="AA24" s="85">
        <v>0</v>
      </c>
      <c r="AB24" s="179">
        <f>IF(U24="SOPORTE_TELEFÓNICO",'BASE LIQUIDACION REDEBAN 2025'!$B$19,IF(U24="ENVÍO",'BASE LIQUIDACION REDEBAN 2025'!$C$2,IF(W24="TIPO I",'BASE LIQUIDACION REDEBAN 2025'!$C$2,IF(W24="TIPO II",'BASE LIQUIDACION REDEBAN 2025'!$C$3,IF(W24="TIPO III",'BASE LIQUIDACION REDEBAN 2025'!$C$4,IF(W24="TIPO IV",'BASE LIQUIDACION REDEBAN 2025'!$C$5,IF(X24="AEREO",'BASE LIQUIDACION REDEBAN 2025'!$B$6,'BASE LIQUIDACION REDEBAN 2025'!$C$5)))))))</f>
        <v>41241.0800752</v>
      </c>
      <c r="AC24" s="179">
        <f>IF(OR(U24="SOPORTE_TELEFÓNICO",U24="ENVÍO"),0,IF(W24="TIPO I",'BASE LIQUIDACION REDEBAN 2025'!$B$10,IF(W24="TIPO II",'BASE LIQUIDACION REDEBAN 2025'!$B$11,IF(W24="TIPO III",'BASE LIQUIDACION REDEBAN 2025'!$B$12,'BASE LIQUIDACION REDEBAN 2025'!$B$13))))</f>
        <v>0</v>
      </c>
      <c r="AD24" s="179">
        <f t="shared" si="0"/>
        <v>41241.0800752</v>
      </c>
    </row>
    <row r="25" spans="1:30" s="101" customFormat="1" ht="13.15" hidden="1">
      <c r="A25" s="85" t="s">
        <v>68</v>
      </c>
      <c r="B25" s="85" t="str">
        <f>VLOOKUP(A25,'CENTRO DE COSTOS'!A:D,4,FALSE)</f>
        <v>WILLIAM ASDRUBAL ROZO ROZO</v>
      </c>
      <c r="C25" s="85" t="str">
        <f>VLOOKUP(A25,'CENTRO DE COSTOS'!A:D,2,FALSE)</f>
        <v>0004-0004</v>
      </c>
      <c r="D25" s="85">
        <v>25524</v>
      </c>
      <c r="E25" s="85">
        <v>5779663</v>
      </c>
      <c r="F25" s="85">
        <v>15798721</v>
      </c>
      <c r="G25" s="85" t="s">
        <v>1977</v>
      </c>
      <c r="H25" s="85" t="s">
        <v>417</v>
      </c>
      <c r="I25" s="85" t="s">
        <v>14106</v>
      </c>
      <c r="J25" s="85" t="s">
        <v>15410</v>
      </c>
      <c r="K25" s="85" t="s">
        <v>160</v>
      </c>
      <c r="L25" s="85" t="s">
        <v>15411</v>
      </c>
      <c r="M25" s="178">
        <v>45901.615972222222</v>
      </c>
      <c r="N25" s="178">
        <v>45903.520138888889</v>
      </c>
      <c r="O25" s="85" t="s">
        <v>14390</v>
      </c>
      <c r="P25" s="85" t="s">
        <v>15334</v>
      </c>
      <c r="Q25" s="85" t="s">
        <v>15335</v>
      </c>
      <c r="R25" s="85" t="s">
        <v>1388</v>
      </c>
      <c r="S25" s="85" t="s">
        <v>1328</v>
      </c>
      <c r="T25" s="85" t="s">
        <v>15412</v>
      </c>
      <c r="U25" s="85" t="s">
        <v>165</v>
      </c>
      <c r="V25" s="85" t="s">
        <v>15413</v>
      </c>
      <c r="W25" s="85" t="s">
        <v>30</v>
      </c>
      <c r="X25" s="85" t="s">
        <v>177</v>
      </c>
      <c r="Y25" s="85" t="s">
        <v>551</v>
      </c>
      <c r="Z25" s="85">
        <v>1</v>
      </c>
      <c r="AA25" s="85">
        <v>0</v>
      </c>
      <c r="AB25" s="179">
        <f>IF(U25="SOPORTE_TELEFÓNICO",'BASE LIQUIDACION REDEBAN 2025'!$B$19,IF(U25="ENVÍO",'BASE LIQUIDACION REDEBAN 2025'!$C$2,IF(W25="TIPO I",'BASE LIQUIDACION REDEBAN 2025'!$C$2,IF(W25="TIPO II",'BASE LIQUIDACION REDEBAN 2025'!$C$3,IF(W25="TIPO III",'BASE LIQUIDACION REDEBAN 2025'!$C$4,IF(W25="TIPO IV",'BASE LIQUIDACION REDEBAN 2025'!$C$5,IF(X25="AEREO",'BASE LIQUIDACION REDEBAN 2025'!$B$6,'BASE LIQUIDACION REDEBAN 2025'!$C$5)))))))</f>
        <v>275728.78077800001</v>
      </c>
      <c r="AC25" s="179">
        <f>IF(OR(U25="SOPORTE_TELEFÓNICO",U25="ENVÍO"),0,IF(W25="TIPO I",'BASE LIQUIDACION REDEBAN 2025'!$B$10,IF(W25="TIPO II",'BASE LIQUIDACION REDEBAN 2025'!$B$11,IF(W25="TIPO III",'BASE LIQUIDACION REDEBAN 2025'!$B$12,'BASE LIQUIDACION REDEBAN 2025'!$B$13))))</f>
        <v>196536.5258152</v>
      </c>
      <c r="AD25" s="179">
        <f t="shared" si="0"/>
        <v>275728.78077800001</v>
      </c>
    </row>
    <row r="26" spans="1:30" s="101" customFormat="1" ht="13.15" hidden="1">
      <c r="A26" s="85" t="s">
        <v>68</v>
      </c>
      <c r="B26" s="85" t="str">
        <f>VLOOKUP(A26,'CENTRO DE COSTOS'!A:D,4,FALSE)</f>
        <v>WILLIAM ASDRUBAL ROZO ROZO</v>
      </c>
      <c r="C26" s="85" t="str">
        <f>VLOOKUP(A26,'CENTRO DE COSTOS'!A:D,2,FALSE)</f>
        <v>0004-0004</v>
      </c>
      <c r="D26" s="85">
        <v>11001</v>
      </c>
      <c r="E26" s="85">
        <v>5779779</v>
      </c>
      <c r="F26" s="85">
        <v>31454812</v>
      </c>
      <c r="G26" s="85" t="s">
        <v>1977</v>
      </c>
      <c r="H26" s="85" t="s">
        <v>417</v>
      </c>
      <c r="I26" s="85" t="s">
        <v>68</v>
      </c>
      <c r="J26" s="85" t="s">
        <v>15414</v>
      </c>
      <c r="K26" s="85" t="s">
        <v>160</v>
      </c>
      <c r="L26" s="85" t="s">
        <v>15415</v>
      </c>
      <c r="M26" s="178">
        <v>45901.637499999997</v>
      </c>
      <c r="N26" s="178">
        <v>45902.439583333333</v>
      </c>
      <c r="O26" s="85" t="s">
        <v>14390</v>
      </c>
      <c r="P26" s="85" t="s">
        <v>15397</v>
      </c>
      <c r="Q26" s="85" t="s">
        <v>1351</v>
      </c>
      <c r="R26" s="85" t="s">
        <v>15416</v>
      </c>
      <c r="S26" s="85" t="s">
        <v>1328</v>
      </c>
      <c r="T26" s="85" t="s">
        <v>15417</v>
      </c>
      <c r="U26" s="85" t="s">
        <v>165</v>
      </c>
      <c r="V26" s="85" t="s">
        <v>7132</v>
      </c>
      <c r="W26" s="85" t="s">
        <v>25</v>
      </c>
      <c r="X26" s="85" t="s">
        <v>177</v>
      </c>
      <c r="Y26" s="85" t="s">
        <v>3358</v>
      </c>
      <c r="Z26" s="85">
        <v>1</v>
      </c>
      <c r="AA26" s="85">
        <v>0</v>
      </c>
      <c r="AB26" s="179">
        <f>IF(U26="SOPORTE_TELEFÓNICO",'BASE LIQUIDACION REDEBAN 2025'!$B$19,IF(U26="ENVÍO",'BASE LIQUIDACION REDEBAN 2025'!$C$2,IF(W26="TIPO I",'BASE LIQUIDACION REDEBAN 2025'!$C$2,IF(W26="TIPO II",'BASE LIQUIDACION REDEBAN 2025'!$C$3,IF(W26="TIPO III",'BASE LIQUIDACION REDEBAN 2025'!$C$4,IF(W26="TIPO IV",'BASE LIQUIDACION REDEBAN 2025'!$C$5,IF(X26="AEREO",'BASE LIQUIDACION REDEBAN 2025'!$B$6,'BASE LIQUIDACION REDEBAN 2025'!$C$5)))))))</f>
        <v>65960.072302</v>
      </c>
      <c r="AC26" s="179">
        <f>IF(OR(U26="SOPORTE_TELEFÓNICO",U26="ENVÍO"),0,IF(W26="TIPO I",'BASE LIQUIDACION REDEBAN 2025'!$B$10,IF(W26="TIPO II",'BASE LIQUIDACION REDEBAN 2025'!$B$11,IF(W26="TIPO III",'BASE LIQUIDACION REDEBAN 2025'!$B$12,'BASE LIQUIDACION REDEBAN 2025'!$B$13))))</f>
        <v>75096.394270399993</v>
      </c>
      <c r="AD26" s="179">
        <f t="shared" si="0"/>
        <v>65960.072302</v>
      </c>
    </row>
    <row r="27" spans="1:30" s="101" customFormat="1" ht="13.15" hidden="1">
      <c r="A27" s="85" t="s">
        <v>91</v>
      </c>
      <c r="B27" s="85" t="str">
        <f>VLOOKUP(A27,'CENTRO DE COSTOS'!A:D,4,FALSE)</f>
        <v>JOSE MAURICIO HERNANDEZ ROJAS</v>
      </c>
      <c r="C27" s="85" t="str">
        <f>VLOOKUP(A27,'CENTRO DE COSTOS'!A:D,2,FALSE)</f>
        <v>0004-0001</v>
      </c>
      <c r="D27" s="85">
        <v>23182</v>
      </c>
      <c r="E27" s="85">
        <v>5779800</v>
      </c>
      <c r="F27" s="85">
        <v>65633406</v>
      </c>
      <c r="G27" s="85" t="s">
        <v>1977</v>
      </c>
      <c r="H27" s="85" t="s">
        <v>193</v>
      </c>
      <c r="I27" s="85" t="s">
        <v>11974</v>
      </c>
      <c r="J27" s="85" t="s">
        <v>15418</v>
      </c>
      <c r="K27" s="85" t="s">
        <v>160</v>
      </c>
      <c r="L27" s="85" t="s">
        <v>15419</v>
      </c>
      <c r="M27" s="178">
        <v>45901.640972222223</v>
      </c>
      <c r="N27" s="178">
        <v>45903.618750000001</v>
      </c>
      <c r="O27" s="85" t="s">
        <v>14390</v>
      </c>
      <c r="P27" s="85" t="s">
        <v>1333</v>
      </c>
      <c r="Q27" s="85" t="s">
        <v>1375</v>
      </c>
      <c r="R27" s="85" t="s">
        <v>1444</v>
      </c>
      <c r="S27" s="85" t="s">
        <v>1328</v>
      </c>
      <c r="T27" s="85" t="s">
        <v>15420</v>
      </c>
      <c r="U27" s="85" t="s">
        <v>165</v>
      </c>
      <c r="V27" s="85" t="s">
        <v>15421</v>
      </c>
      <c r="W27" s="85" t="s">
        <v>28</v>
      </c>
      <c r="X27" s="85" t="s">
        <v>177</v>
      </c>
      <c r="Y27" s="85" t="s">
        <v>1447</v>
      </c>
      <c r="Z27" s="85">
        <v>1</v>
      </c>
      <c r="AA27" s="85">
        <v>0</v>
      </c>
      <c r="AB27" s="179">
        <f>IF(U27="SOPORTE_TELEFÓNICO",'BASE LIQUIDACION REDEBAN 2025'!$B$19,IF(U27="ENVÍO",'BASE LIQUIDACION REDEBAN 2025'!$C$2,IF(W27="TIPO I",'BASE LIQUIDACION REDEBAN 2025'!$C$2,IF(W27="TIPO II",'BASE LIQUIDACION REDEBAN 2025'!$C$3,IF(W27="TIPO III",'BASE LIQUIDACION REDEBAN 2025'!$C$4,IF(W27="TIPO IV",'BASE LIQUIDACION REDEBAN 2025'!$C$5,IF(X27="AEREO",'BASE LIQUIDACION REDEBAN 2025'!$B$6,'BASE LIQUIDACION REDEBAN 2025'!$C$5)))))))</f>
        <v>144967.87232000002</v>
      </c>
      <c r="AC27" s="179">
        <f>IF(OR(U27="SOPORTE_TELEFÓNICO",U27="ENVÍO"),0,IF(W27="TIPO I",'BASE LIQUIDACION REDEBAN 2025'!$B$10,IF(W27="TIPO II",'BASE LIQUIDACION REDEBAN 2025'!$B$11,IF(W27="TIPO III",'BASE LIQUIDACION REDEBAN 2025'!$B$12,'BASE LIQUIDACION REDEBAN 2025'!$B$13))))</f>
        <v>140395.6348884</v>
      </c>
      <c r="AD27" s="179">
        <f t="shared" si="0"/>
        <v>144967.87232000002</v>
      </c>
    </row>
    <row r="28" spans="1:30" s="101" customFormat="1" ht="13.15" hidden="1">
      <c r="A28" s="85" t="s">
        <v>64</v>
      </c>
      <c r="B28" s="85" t="str">
        <f>VLOOKUP(A28,'CENTRO DE COSTOS'!A:D,4,FALSE)</f>
        <v>JOSE MAURICIO HERNANDEZ ROJAS</v>
      </c>
      <c r="C28" s="85" t="str">
        <f>VLOOKUP(A28,'CENTRO DE COSTOS'!A:D,2,FALSE)</f>
        <v>0004-0001</v>
      </c>
      <c r="D28" s="85">
        <v>8638</v>
      </c>
      <c r="E28" s="85">
        <v>5779814</v>
      </c>
      <c r="F28" s="85">
        <v>20489043</v>
      </c>
      <c r="G28" s="85" t="s">
        <v>1977</v>
      </c>
      <c r="H28" s="85" t="s">
        <v>1045</v>
      </c>
      <c r="I28" s="85" t="s">
        <v>2230</v>
      </c>
      <c r="J28" s="85" t="s">
        <v>15352</v>
      </c>
      <c r="K28" s="85" t="s">
        <v>160</v>
      </c>
      <c r="L28" s="85" t="s">
        <v>15422</v>
      </c>
      <c r="M28" s="178">
        <v>45901.642361111109</v>
      </c>
      <c r="N28" s="178">
        <v>45901.663194444445</v>
      </c>
      <c r="O28" s="85">
        <v>0</v>
      </c>
      <c r="P28" s="85" t="s">
        <v>15334</v>
      </c>
      <c r="Q28" s="85" t="s">
        <v>1387</v>
      </c>
      <c r="R28" s="85" t="s">
        <v>15345</v>
      </c>
      <c r="S28" s="85" t="s">
        <v>1328</v>
      </c>
      <c r="T28" s="85" t="s">
        <v>15366</v>
      </c>
      <c r="U28" s="85" t="s">
        <v>1552</v>
      </c>
      <c r="V28" s="85">
        <v>0</v>
      </c>
      <c r="W28" s="85" t="s">
        <v>28</v>
      </c>
      <c r="X28" s="85" t="s">
        <v>177</v>
      </c>
      <c r="Y28" s="85">
        <v>0</v>
      </c>
      <c r="Z28" s="85">
        <v>0</v>
      </c>
      <c r="AA28" s="85">
        <v>0</v>
      </c>
      <c r="AB28" s="179">
        <f>IF(U28="SOPORTE_TELEFÓNICO",'BASE LIQUIDACION REDEBAN 2025'!$B$19,IF(U28="ENVÍO",'BASE LIQUIDACION REDEBAN 2025'!$C$2,IF(W28="TIPO I",'BASE LIQUIDACION REDEBAN 2025'!$C$2,IF(W28="TIPO II",'BASE LIQUIDACION REDEBAN 2025'!$C$3,IF(W28="TIPO III",'BASE LIQUIDACION REDEBAN 2025'!$C$4,IF(W28="TIPO IV",'BASE LIQUIDACION REDEBAN 2025'!$C$5,IF(X28="AEREO",'BASE LIQUIDACION REDEBAN 2025'!$B$6,'BASE LIQUIDACION REDEBAN 2025'!$C$5)))))))</f>
        <v>41241.0800752</v>
      </c>
      <c r="AC28" s="179">
        <f>IF(OR(U28="SOPORTE_TELEFÓNICO",U28="ENVÍO"),0,IF(W28="TIPO I",'BASE LIQUIDACION REDEBAN 2025'!$B$10,IF(W28="TIPO II",'BASE LIQUIDACION REDEBAN 2025'!$B$11,IF(W28="TIPO III",'BASE LIQUIDACION REDEBAN 2025'!$B$12,'BASE LIQUIDACION REDEBAN 2025'!$B$13))))</f>
        <v>0</v>
      </c>
      <c r="AD28" s="179">
        <f t="shared" si="0"/>
        <v>41241.0800752</v>
      </c>
    </row>
    <row r="29" spans="1:30" s="101" customFormat="1" ht="13.15" hidden="1">
      <c r="A29" s="85" t="s">
        <v>101</v>
      </c>
      <c r="B29" s="85" t="str">
        <f>VLOOKUP(A29,'CENTRO DE COSTOS'!A:D,4,FALSE)</f>
        <v>KEVIN ALEXIS CORZO BUSTOS</v>
      </c>
      <c r="C29" s="85" t="str">
        <f>VLOOKUP(A29,'CENTRO DE COSTOS'!A:D,2,FALSE)</f>
        <v>0004-0007</v>
      </c>
      <c r="D29" s="85">
        <v>85010</v>
      </c>
      <c r="E29" s="85">
        <v>5779891</v>
      </c>
      <c r="F29" s="85">
        <v>14487383</v>
      </c>
      <c r="G29" s="85" t="s">
        <v>1977</v>
      </c>
      <c r="H29" s="85" t="s">
        <v>882</v>
      </c>
      <c r="I29" s="85" t="s">
        <v>891</v>
      </c>
      <c r="J29" s="85" t="s">
        <v>15423</v>
      </c>
      <c r="K29" s="85" t="s">
        <v>160</v>
      </c>
      <c r="L29" s="85" t="s">
        <v>15424</v>
      </c>
      <c r="M29" s="178">
        <v>45901.658333333333</v>
      </c>
      <c r="N29" s="178">
        <v>45902.336111111108</v>
      </c>
      <c r="O29" s="85" t="s">
        <v>14390</v>
      </c>
      <c r="P29" s="85" t="s">
        <v>15397</v>
      </c>
      <c r="Q29" s="85" t="s">
        <v>1351</v>
      </c>
      <c r="R29" s="85" t="s">
        <v>15425</v>
      </c>
      <c r="S29" s="85" t="s">
        <v>1328</v>
      </c>
      <c r="T29" s="85" t="s">
        <v>15426</v>
      </c>
      <c r="U29" s="85" t="s">
        <v>165</v>
      </c>
      <c r="V29" s="85">
        <v>0</v>
      </c>
      <c r="W29" s="85" t="s">
        <v>28</v>
      </c>
      <c r="X29" s="85" t="s">
        <v>177</v>
      </c>
      <c r="Y29" s="85" t="s">
        <v>4234</v>
      </c>
      <c r="Z29" s="85">
        <v>1</v>
      </c>
      <c r="AA29" s="85">
        <v>0</v>
      </c>
      <c r="AB29" s="179">
        <f>IF(U29="SOPORTE_TELEFÓNICO",'BASE LIQUIDACION REDEBAN 2025'!$B$19,IF(U29="ENVÍO",'BASE LIQUIDACION REDEBAN 2025'!$C$2,IF(W29="TIPO I",'BASE LIQUIDACION REDEBAN 2025'!$C$2,IF(W29="TIPO II",'BASE LIQUIDACION REDEBAN 2025'!$C$3,IF(W29="TIPO III",'BASE LIQUIDACION REDEBAN 2025'!$C$4,IF(W29="TIPO IV",'BASE LIQUIDACION REDEBAN 2025'!$C$5,IF(X29="AEREO",'BASE LIQUIDACION REDEBAN 2025'!$B$6,'BASE LIQUIDACION REDEBAN 2025'!$C$5)))))))</f>
        <v>144967.87232000002</v>
      </c>
      <c r="AC29" s="179">
        <f>IF(OR(U29="SOPORTE_TELEFÓNICO",U29="ENVÍO"),0,IF(W29="TIPO I",'BASE LIQUIDACION REDEBAN 2025'!$B$10,IF(W29="TIPO II",'BASE LIQUIDACION REDEBAN 2025'!$B$11,IF(W29="TIPO III",'BASE LIQUIDACION REDEBAN 2025'!$B$12,'BASE LIQUIDACION REDEBAN 2025'!$B$13))))</f>
        <v>140395.6348884</v>
      </c>
      <c r="AD29" s="179">
        <f t="shared" ref="AD29:AD92" si="1">IF(OR(U29="SOPORTE_TELEFÓNICO",U29="ENVÍO"),AB29,(AB29*Z29+AC29*AA29))</f>
        <v>144967.87232000002</v>
      </c>
    </row>
    <row r="30" spans="1:30" s="101" customFormat="1" ht="13.15" hidden="1">
      <c r="A30" s="85" t="s">
        <v>81</v>
      </c>
      <c r="B30" s="85" t="str">
        <f>VLOOKUP(A30,'CENTRO DE COSTOS'!A:D,4,FALSE)</f>
        <v>MIGUEL JULIÁN HERNÁNDEZ GUARÍN</v>
      </c>
      <c r="C30" s="85" t="str">
        <f>VLOOKUP(A30,'CENTRO DE COSTOS'!A:D,2,FALSE)</f>
        <v>0004-0008</v>
      </c>
      <c r="D30" s="85">
        <v>54250</v>
      </c>
      <c r="E30" s="85">
        <v>5779953</v>
      </c>
      <c r="F30" s="85">
        <v>20382974</v>
      </c>
      <c r="G30" s="85" t="s">
        <v>1977</v>
      </c>
      <c r="H30" s="85" t="s">
        <v>296</v>
      </c>
      <c r="I30" s="85" t="s">
        <v>2827</v>
      </c>
      <c r="J30" s="85" t="s">
        <v>15427</v>
      </c>
      <c r="K30" s="85" t="s">
        <v>160</v>
      </c>
      <c r="L30" s="85" t="s">
        <v>15428</v>
      </c>
      <c r="M30" s="178">
        <v>45901.672222222223</v>
      </c>
      <c r="N30" s="178">
        <v>45904.76666666667</v>
      </c>
      <c r="O30" s="85" t="s">
        <v>14390</v>
      </c>
      <c r="P30" s="85" t="s">
        <v>1333</v>
      </c>
      <c r="Q30" s="85" t="s">
        <v>1368</v>
      </c>
      <c r="R30" s="85" t="s">
        <v>1341</v>
      </c>
      <c r="S30" s="85" t="s">
        <v>1328</v>
      </c>
      <c r="T30" s="85" t="s">
        <v>15429</v>
      </c>
      <c r="U30" s="85" t="s">
        <v>165</v>
      </c>
      <c r="V30" s="85" t="s">
        <v>15430</v>
      </c>
      <c r="W30" s="85" t="s">
        <v>32</v>
      </c>
      <c r="X30" s="85" t="s">
        <v>177</v>
      </c>
      <c r="Y30" s="85" t="s">
        <v>301</v>
      </c>
      <c r="Z30" s="85">
        <v>1</v>
      </c>
      <c r="AA30" s="85"/>
      <c r="AB30" s="179">
        <f>IF(U30="SOPORTE_TELEFÓNICO",'BASE LIQUIDACION REDEBAN 2025'!$B$19,IF(U30="ENVÍO",'BASE LIQUIDACION REDEBAN 2025'!$C$2,IF(W30="TIPO I",'BASE LIQUIDACION REDEBAN 2025'!$C$2,IF(W30="TIPO II",'BASE LIQUIDACION REDEBAN 2025'!$C$3,IF(W30="TIPO III",'BASE LIQUIDACION REDEBAN 2025'!$C$4,IF(W30="TIPO IV",'BASE LIQUIDACION REDEBAN 2025'!$C$5,IF(X30="AEREO",'BASE LIQUIDACION REDEBAN 2025'!$B$6,'BASE LIQUIDACION REDEBAN 2025'!$C$5)))))))</f>
        <v>479588.87655000004</v>
      </c>
      <c r="AC30" s="179">
        <f>IF(OR(U30="SOPORTE_TELEFÓNICO",U30="ENVÍO"),0,IF(W30="TIPO I",'BASE LIQUIDACION REDEBAN 2025'!$B$10,IF(W30="TIPO II",'BASE LIQUIDACION REDEBAN 2025'!$B$11,IF(W30="TIPO III",'BASE LIQUIDACION REDEBAN 2025'!$B$12,'BASE LIQUIDACION REDEBAN 2025'!$B$13))))</f>
        <v>196536.5258152</v>
      </c>
      <c r="AD30" s="179">
        <f t="shared" si="1"/>
        <v>479588.87655000004</v>
      </c>
    </row>
    <row r="31" spans="1:30" s="101" customFormat="1" ht="13.15" hidden="1">
      <c r="A31" s="85" t="s">
        <v>98</v>
      </c>
      <c r="B31" s="85" t="str">
        <f>VLOOKUP(A31,'CENTRO DE COSTOS'!A:D,4,FALSE)</f>
        <v>MIGUEL JULIÁN HERNÁNDEZ GUARÍN</v>
      </c>
      <c r="C31" s="85" t="str">
        <f>VLOOKUP(A31,'CENTRO DE COSTOS'!A:D,2,FALSE)</f>
        <v>0004-0008</v>
      </c>
      <c r="D31" s="85">
        <v>15001</v>
      </c>
      <c r="E31" s="85">
        <v>5780215</v>
      </c>
      <c r="F31" s="85">
        <v>14545677</v>
      </c>
      <c r="G31" s="85" t="s">
        <v>1977</v>
      </c>
      <c r="H31" s="85" t="s">
        <v>406</v>
      </c>
      <c r="I31" s="85" t="s">
        <v>98</v>
      </c>
      <c r="J31" s="85" t="s">
        <v>15431</v>
      </c>
      <c r="K31" s="85" t="s">
        <v>160</v>
      </c>
      <c r="L31" s="85" t="s">
        <v>15432</v>
      </c>
      <c r="M31" s="178">
        <v>45902.333333333336</v>
      </c>
      <c r="N31" s="178">
        <v>45902.567361111112</v>
      </c>
      <c r="O31" s="85" t="s">
        <v>14390</v>
      </c>
      <c r="P31" s="85" t="s">
        <v>1333</v>
      </c>
      <c r="Q31" s="85" t="s">
        <v>1340</v>
      </c>
      <c r="R31" s="85" t="s">
        <v>1341</v>
      </c>
      <c r="S31" s="85" t="s">
        <v>1328</v>
      </c>
      <c r="T31" s="85" t="s">
        <v>15433</v>
      </c>
      <c r="U31" s="85" t="s">
        <v>165</v>
      </c>
      <c r="V31" s="85" t="s">
        <v>15434</v>
      </c>
      <c r="W31" s="85" t="s">
        <v>25</v>
      </c>
      <c r="X31" s="85" t="s">
        <v>177</v>
      </c>
      <c r="Y31" s="85" t="s">
        <v>2885</v>
      </c>
      <c r="Z31" s="85">
        <v>1</v>
      </c>
      <c r="AA31" s="85">
        <v>0</v>
      </c>
      <c r="AB31" s="179">
        <f>IF(U31="SOPORTE_TELEFÓNICO",'BASE LIQUIDACION REDEBAN 2025'!$B$19,IF(U31="ENVÍO",'BASE LIQUIDACION REDEBAN 2025'!$C$2,IF(W31="TIPO I",'BASE LIQUIDACION REDEBAN 2025'!$C$2,IF(W31="TIPO II",'BASE LIQUIDACION REDEBAN 2025'!$C$3,IF(W31="TIPO III",'BASE LIQUIDACION REDEBAN 2025'!$C$4,IF(W31="TIPO IV",'BASE LIQUIDACION REDEBAN 2025'!$C$5,IF(X31="AEREO",'BASE LIQUIDACION REDEBAN 2025'!$B$6,'BASE LIQUIDACION REDEBAN 2025'!$C$5)))))))</f>
        <v>65960.072302</v>
      </c>
      <c r="AC31" s="179">
        <f>IF(OR(U31="SOPORTE_TELEFÓNICO",U31="ENVÍO"),0,IF(W31="TIPO I",'BASE LIQUIDACION REDEBAN 2025'!$B$10,IF(W31="TIPO II",'BASE LIQUIDACION REDEBAN 2025'!$B$11,IF(W31="TIPO III",'BASE LIQUIDACION REDEBAN 2025'!$B$12,'BASE LIQUIDACION REDEBAN 2025'!$B$13))))</f>
        <v>75096.394270399993</v>
      </c>
      <c r="AD31" s="179">
        <f t="shared" si="1"/>
        <v>65960.072302</v>
      </c>
    </row>
    <row r="32" spans="1:30" s="101" customFormat="1" ht="13.15" hidden="1">
      <c r="A32" s="85" t="s">
        <v>68</v>
      </c>
      <c r="B32" s="85" t="str">
        <f>VLOOKUP(A32,'CENTRO DE COSTOS'!A:D,4,FALSE)</f>
        <v>WILLIAM ASDRUBAL ROZO ROZO</v>
      </c>
      <c r="C32" s="85" t="str">
        <f>VLOOKUP(A32,'CENTRO DE COSTOS'!A:D,2,FALSE)</f>
        <v>0004-0004</v>
      </c>
      <c r="D32" s="85">
        <v>25430</v>
      </c>
      <c r="E32" s="85">
        <v>5780402</v>
      </c>
      <c r="F32" s="85">
        <v>21081955</v>
      </c>
      <c r="G32" s="85" t="s">
        <v>1977</v>
      </c>
      <c r="H32" s="85" t="s">
        <v>417</v>
      </c>
      <c r="I32" s="85" t="s">
        <v>4082</v>
      </c>
      <c r="J32" s="85" t="s">
        <v>15435</v>
      </c>
      <c r="K32" s="85" t="s">
        <v>160</v>
      </c>
      <c r="L32" s="85" t="s">
        <v>15436</v>
      </c>
      <c r="M32" s="178">
        <v>45902.349305555559</v>
      </c>
      <c r="N32" s="178">
        <v>45903.404166666667</v>
      </c>
      <c r="O32" s="85" t="s">
        <v>14390</v>
      </c>
      <c r="P32" s="85" t="s">
        <v>15397</v>
      </c>
      <c r="Q32" s="85" t="s">
        <v>15398</v>
      </c>
      <c r="R32" s="85" t="s">
        <v>15399</v>
      </c>
      <c r="S32" s="85" t="s">
        <v>1328</v>
      </c>
      <c r="T32" s="85" t="s">
        <v>15437</v>
      </c>
      <c r="U32" s="85" t="s">
        <v>165</v>
      </c>
      <c r="V32" s="85">
        <v>0</v>
      </c>
      <c r="W32" s="85" t="s">
        <v>28</v>
      </c>
      <c r="X32" s="85" t="s">
        <v>177</v>
      </c>
      <c r="Y32" s="85" t="s">
        <v>3358</v>
      </c>
      <c r="Z32" s="85">
        <v>1</v>
      </c>
      <c r="AA32" s="85">
        <v>0</v>
      </c>
      <c r="AB32" s="179">
        <f>IF(U32="SOPORTE_TELEFÓNICO",'BASE LIQUIDACION REDEBAN 2025'!$B$19,IF(U32="ENVÍO",'BASE LIQUIDACION REDEBAN 2025'!$C$2,IF(W32="TIPO I",'BASE LIQUIDACION REDEBAN 2025'!$C$2,IF(W32="TIPO II",'BASE LIQUIDACION REDEBAN 2025'!$C$3,IF(W32="TIPO III",'BASE LIQUIDACION REDEBAN 2025'!$C$4,IF(W32="TIPO IV",'BASE LIQUIDACION REDEBAN 2025'!$C$5,IF(X32="AEREO",'BASE LIQUIDACION REDEBAN 2025'!$B$6,'BASE LIQUIDACION REDEBAN 2025'!$C$5)))))))</f>
        <v>144967.87232000002</v>
      </c>
      <c r="AC32" s="179">
        <f>IF(OR(U32="SOPORTE_TELEFÓNICO",U32="ENVÍO"),0,IF(W32="TIPO I",'BASE LIQUIDACION REDEBAN 2025'!$B$10,IF(W32="TIPO II",'BASE LIQUIDACION REDEBAN 2025'!$B$11,IF(W32="TIPO III",'BASE LIQUIDACION REDEBAN 2025'!$B$12,'BASE LIQUIDACION REDEBAN 2025'!$B$13))))</f>
        <v>140395.6348884</v>
      </c>
      <c r="AD32" s="179">
        <f t="shared" si="1"/>
        <v>144967.87232000002</v>
      </c>
    </row>
    <row r="33" spans="1:30" s="101" customFormat="1" ht="13.15" hidden="1">
      <c r="A33" s="85" t="s">
        <v>81</v>
      </c>
      <c r="B33" s="85" t="str">
        <f>VLOOKUP(A33,'CENTRO DE COSTOS'!A:D,4,FALSE)</f>
        <v>MIGUEL JULIÁN HERNÁNDEZ GUARÍN</v>
      </c>
      <c r="C33" s="85" t="str">
        <f>VLOOKUP(A33,'CENTRO DE COSTOS'!A:D,2,FALSE)</f>
        <v>0004-0008</v>
      </c>
      <c r="D33" s="85">
        <v>54820</v>
      </c>
      <c r="E33" s="85">
        <v>5780406</v>
      </c>
      <c r="F33" s="85">
        <v>16881682</v>
      </c>
      <c r="G33" s="85" t="s">
        <v>1977</v>
      </c>
      <c r="H33" s="85" t="s">
        <v>296</v>
      </c>
      <c r="I33" s="85" t="s">
        <v>1918</v>
      </c>
      <c r="J33" s="85" t="s">
        <v>15438</v>
      </c>
      <c r="K33" s="85" t="s">
        <v>160</v>
      </c>
      <c r="L33" s="85" t="s">
        <v>15439</v>
      </c>
      <c r="M33" s="178">
        <v>45902.351388888892</v>
      </c>
      <c r="N33" s="178">
        <v>45903.630555555559</v>
      </c>
      <c r="O33" s="85" t="s">
        <v>14390</v>
      </c>
      <c r="P33" s="85" t="s">
        <v>1333</v>
      </c>
      <c r="Q33" s="85" t="s">
        <v>1423</v>
      </c>
      <c r="R33" s="85" t="s">
        <v>1341</v>
      </c>
      <c r="S33" s="85" t="s">
        <v>1328</v>
      </c>
      <c r="T33" s="85" t="s">
        <v>15440</v>
      </c>
      <c r="U33" s="85" t="s">
        <v>165</v>
      </c>
      <c r="V33" s="85" t="s">
        <v>15441</v>
      </c>
      <c r="W33" s="85" t="s">
        <v>32</v>
      </c>
      <c r="X33" s="85" t="s">
        <v>177</v>
      </c>
      <c r="Y33" s="85" t="s">
        <v>301</v>
      </c>
      <c r="Z33" s="85">
        <v>1</v>
      </c>
      <c r="AA33" s="85">
        <v>0</v>
      </c>
      <c r="AB33" s="179">
        <f>IF(U33="SOPORTE_TELEFÓNICO",'BASE LIQUIDACION REDEBAN 2025'!$B$19,IF(U33="ENVÍO",'BASE LIQUIDACION REDEBAN 2025'!$C$2,IF(W33="TIPO I",'BASE LIQUIDACION REDEBAN 2025'!$C$2,IF(W33="TIPO II",'BASE LIQUIDACION REDEBAN 2025'!$C$3,IF(W33="TIPO III",'BASE LIQUIDACION REDEBAN 2025'!$C$4,IF(W33="TIPO IV",'BASE LIQUIDACION REDEBAN 2025'!$C$5,IF(X33="AEREO",'BASE LIQUIDACION REDEBAN 2025'!$B$6,'BASE LIQUIDACION REDEBAN 2025'!$C$5)))))))</f>
        <v>479588.87655000004</v>
      </c>
      <c r="AC33" s="179">
        <f>IF(OR(U33="SOPORTE_TELEFÓNICO",U33="ENVÍO"),0,IF(W33="TIPO I",'BASE LIQUIDACION REDEBAN 2025'!$B$10,IF(W33="TIPO II",'BASE LIQUIDACION REDEBAN 2025'!$B$11,IF(W33="TIPO III",'BASE LIQUIDACION REDEBAN 2025'!$B$12,'BASE LIQUIDACION REDEBAN 2025'!$B$13))))</f>
        <v>196536.5258152</v>
      </c>
      <c r="AD33" s="179">
        <f t="shared" si="1"/>
        <v>479588.87655000004</v>
      </c>
    </row>
    <row r="34" spans="1:30" s="101" customFormat="1" ht="13.15" hidden="1">
      <c r="A34" s="85" t="s">
        <v>91</v>
      </c>
      <c r="B34" s="85" t="str">
        <f>VLOOKUP(A34,'CENTRO DE COSTOS'!A:D,4,FALSE)</f>
        <v>JOSE MAURICIO HERNANDEZ ROJAS</v>
      </c>
      <c r="C34" s="85" t="str">
        <f>VLOOKUP(A34,'CENTRO DE COSTOS'!A:D,2,FALSE)</f>
        <v>0004-0001</v>
      </c>
      <c r="D34" s="85">
        <v>23162</v>
      </c>
      <c r="E34" s="85">
        <v>5780556</v>
      </c>
      <c r="F34" s="85">
        <v>22488381</v>
      </c>
      <c r="G34" s="85" t="s">
        <v>1977</v>
      </c>
      <c r="H34" s="85" t="s">
        <v>193</v>
      </c>
      <c r="I34" s="85" t="s">
        <v>3416</v>
      </c>
      <c r="J34" s="85" t="s">
        <v>15442</v>
      </c>
      <c r="K34" s="85" t="s">
        <v>160</v>
      </c>
      <c r="L34" s="85" t="s">
        <v>15443</v>
      </c>
      <c r="M34" s="178">
        <v>45902.390972222223</v>
      </c>
      <c r="N34" s="178">
        <v>45902.65902777778</v>
      </c>
      <c r="O34" s="85" t="s">
        <v>14390</v>
      </c>
      <c r="P34" s="85" t="s">
        <v>1333</v>
      </c>
      <c r="Q34" s="85" t="s">
        <v>1351</v>
      </c>
      <c r="R34" s="85" t="s">
        <v>1341</v>
      </c>
      <c r="S34" s="85" t="s">
        <v>1328</v>
      </c>
      <c r="T34" s="85" t="s">
        <v>15444</v>
      </c>
      <c r="U34" s="85" t="s">
        <v>165</v>
      </c>
      <c r="V34" s="85" t="s">
        <v>15445</v>
      </c>
      <c r="W34" s="85" t="s">
        <v>25</v>
      </c>
      <c r="X34" s="85" t="s">
        <v>177</v>
      </c>
      <c r="Y34" s="85" t="s">
        <v>1084</v>
      </c>
      <c r="Z34" s="85">
        <v>1</v>
      </c>
      <c r="AA34" s="85">
        <v>0</v>
      </c>
      <c r="AB34" s="179">
        <f>IF(U34="SOPORTE_TELEFÓNICO",'BASE LIQUIDACION REDEBAN 2025'!$B$19,IF(U34="ENVÍO",'BASE LIQUIDACION REDEBAN 2025'!$C$2,IF(W34="TIPO I",'BASE LIQUIDACION REDEBAN 2025'!$C$2,IF(W34="TIPO II",'BASE LIQUIDACION REDEBAN 2025'!$C$3,IF(W34="TIPO III",'BASE LIQUIDACION REDEBAN 2025'!$C$4,IF(W34="TIPO IV",'BASE LIQUIDACION REDEBAN 2025'!$C$5,IF(X34="AEREO",'BASE LIQUIDACION REDEBAN 2025'!$B$6,'BASE LIQUIDACION REDEBAN 2025'!$C$5)))))))</f>
        <v>65960.072302</v>
      </c>
      <c r="AC34" s="179">
        <f>IF(OR(U34="SOPORTE_TELEFÓNICO",U34="ENVÍO"),0,IF(W34="TIPO I",'BASE LIQUIDACION REDEBAN 2025'!$B$10,IF(W34="TIPO II",'BASE LIQUIDACION REDEBAN 2025'!$B$11,IF(W34="TIPO III",'BASE LIQUIDACION REDEBAN 2025'!$B$12,'BASE LIQUIDACION REDEBAN 2025'!$B$13))))</f>
        <v>75096.394270399993</v>
      </c>
      <c r="AD34" s="179">
        <f t="shared" si="1"/>
        <v>65960.072302</v>
      </c>
    </row>
    <row r="35" spans="1:30" s="101" customFormat="1" ht="13.15" hidden="1">
      <c r="A35" s="85" t="s">
        <v>90</v>
      </c>
      <c r="B35" s="85" t="str">
        <f>VLOOKUP(A35,'CENTRO DE COSTOS'!A:D,4,FALSE)</f>
        <v>JUAN SEBASTIÁN RÍOS CASTRILLÓN</v>
      </c>
      <c r="C35" s="85" t="str">
        <f>VLOOKUP(A35,'CENTRO DE COSTOS'!A:D,2,FALSE)</f>
        <v>0004-0005</v>
      </c>
      <c r="D35" s="85">
        <v>5856</v>
      </c>
      <c r="E35" s="85">
        <v>5780870</v>
      </c>
      <c r="F35" s="85">
        <v>72417645</v>
      </c>
      <c r="G35" s="85" t="s">
        <v>1977</v>
      </c>
      <c r="H35" s="85" t="s">
        <v>249</v>
      </c>
      <c r="I35" s="85" t="s">
        <v>2515</v>
      </c>
      <c r="J35" s="85" t="s">
        <v>15446</v>
      </c>
      <c r="K35" s="85" t="s">
        <v>160</v>
      </c>
      <c r="L35" s="85" t="s">
        <v>15447</v>
      </c>
      <c r="M35" s="178">
        <v>45902.468055555553</v>
      </c>
      <c r="N35" s="178">
        <v>45903.602777777778</v>
      </c>
      <c r="O35" s="85" t="s">
        <v>14390</v>
      </c>
      <c r="P35" s="85" t="s">
        <v>1325</v>
      </c>
      <c r="Q35" s="85" t="s">
        <v>1326</v>
      </c>
      <c r="R35" s="85" t="s">
        <v>1327</v>
      </c>
      <c r="S35" s="85" t="s">
        <v>1328</v>
      </c>
      <c r="T35" s="85" t="s">
        <v>15448</v>
      </c>
      <c r="U35" s="85" t="s">
        <v>165</v>
      </c>
      <c r="V35" s="85" t="s">
        <v>15449</v>
      </c>
      <c r="W35" s="85" t="s">
        <v>30</v>
      </c>
      <c r="X35" s="85" t="s">
        <v>177</v>
      </c>
      <c r="Y35" s="85" t="s">
        <v>368</v>
      </c>
      <c r="Z35" s="85">
        <v>1</v>
      </c>
      <c r="AA35" s="85">
        <v>0</v>
      </c>
      <c r="AB35" s="179">
        <f>IF(U35="SOPORTE_TELEFÓNICO",'BASE LIQUIDACION REDEBAN 2025'!$B$19,IF(U35="ENVÍO",'BASE LIQUIDACION REDEBAN 2025'!$C$2,IF(W35="TIPO I",'BASE LIQUIDACION REDEBAN 2025'!$C$2,IF(W35="TIPO II",'BASE LIQUIDACION REDEBAN 2025'!$C$3,IF(W35="TIPO III",'BASE LIQUIDACION REDEBAN 2025'!$C$4,IF(W35="TIPO IV",'BASE LIQUIDACION REDEBAN 2025'!$C$5,IF(X35="AEREO",'BASE LIQUIDACION REDEBAN 2025'!$B$6,'BASE LIQUIDACION REDEBAN 2025'!$C$5)))))))</f>
        <v>275728.78077800001</v>
      </c>
      <c r="AC35" s="179">
        <f>IF(OR(U35="SOPORTE_TELEFÓNICO",U35="ENVÍO"),0,IF(W35="TIPO I",'BASE LIQUIDACION REDEBAN 2025'!$B$10,IF(W35="TIPO II",'BASE LIQUIDACION REDEBAN 2025'!$B$11,IF(W35="TIPO III",'BASE LIQUIDACION REDEBAN 2025'!$B$12,'BASE LIQUIDACION REDEBAN 2025'!$B$13))))</f>
        <v>196536.5258152</v>
      </c>
      <c r="AD35" s="179">
        <f t="shared" si="1"/>
        <v>275728.78077800001</v>
      </c>
    </row>
    <row r="36" spans="1:30" s="101" customFormat="1" ht="13.15" hidden="1">
      <c r="A36" s="85" t="s">
        <v>93</v>
      </c>
      <c r="B36" s="85" t="str">
        <f>VLOOKUP(A36,'CENTRO DE COSTOS'!A:D,4,FALSE)</f>
        <v>DIEGO FERNANDO HENAO CARDONA</v>
      </c>
      <c r="C36" s="85" t="str">
        <f>VLOOKUP(A36,'CENTRO DE COSTOS'!A:D,2,FALSE)</f>
        <v>0004-0003</v>
      </c>
      <c r="D36" s="85">
        <v>52215</v>
      </c>
      <c r="E36" s="85">
        <v>5780876</v>
      </c>
      <c r="F36" s="85">
        <v>89553618</v>
      </c>
      <c r="G36" s="85" t="s">
        <v>1977</v>
      </c>
      <c r="H36" s="85" t="s">
        <v>157</v>
      </c>
      <c r="I36" s="85" t="s">
        <v>193</v>
      </c>
      <c r="J36" s="85" t="s">
        <v>15450</v>
      </c>
      <c r="K36" s="85" t="s">
        <v>160</v>
      </c>
      <c r="L36" s="85" t="s">
        <v>15451</v>
      </c>
      <c r="M36" s="178">
        <v>45902.470138888886</v>
      </c>
      <c r="N36" s="178">
        <v>45903.64166666667</v>
      </c>
      <c r="O36" s="85" t="s">
        <v>14390</v>
      </c>
      <c r="P36" s="85" t="s">
        <v>1333</v>
      </c>
      <c r="Q36" s="85" t="s">
        <v>1368</v>
      </c>
      <c r="R36" s="85" t="s">
        <v>1369</v>
      </c>
      <c r="S36" s="85" t="s">
        <v>1328</v>
      </c>
      <c r="T36" s="85" t="s">
        <v>15452</v>
      </c>
      <c r="U36" s="85" t="s">
        <v>165</v>
      </c>
      <c r="V36" s="85" t="s">
        <v>15453</v>
      </c>
      <c r="W36" s="85" t="s">
        <v>28</v>
      </c>
      <c r="X36" s="85" t="s">
        <v>177</v>
      </c>
      <c r="Y36" s="85" t="s">
        <v>2014</v>
      </c>
      <c r="Z36" s="85">
        <v>1</v>
      </c>
      <c r="AA36" s="85">
        <v>0</v>
      </c>
      <c r="AB36" s="179">
        <f>IF(U36="SOPORTE_TELEFÓNICO",'BASE LIQUIDACION REDEBAN 2025'!$B$19,IF(U36="ENVÍO",'BASE LIQUIDACION REDEBAN 2025'!$C$2,IF(W36="TIPO I",'BASE LIQUIDACION REDEBAN 2025'!$C$2,IF(W36="TIPO II",'BASE LIQUIDACION REDEBAN 2025'!$C$3,IF(W36="TIPO III",'BASE LIQUIDACION REDEBAN 2025'!$C$4,IF(W36="TIPO IV",'BASE LIQUIDACION REDEBAN 2025'!$C$5,IF(X36="AEREO",'BASE LIQUIDACION REDEBAN 2025'!$B$6,'BASE LIQUIDACION REDEBAN 2025'!$C$5)))))))</f>
        <v>144967.87232000002</v>
      </c>
      <c r="AC36" s="179">
        <f>IF(OR(U36="SOPORTE_TELEFÓNICO",U36="ENVÍO"),0,IF(W36="TIPO I",'BASE LIQUIDACION REDEBAN 2025'!$B$10,IF(W36="TIPO II",'BASE LIQUIDACION REDEBAN 2025'!$B$11,IF(W36="TIPO III",'BASE LIQUIDACION REDEBAN 2025'!$B$12,'BASE LIQUIDACION REDEBAN 2025'!$B$13))))</f>
        <v>140395.6348884</v>
      </c>
      <c r="AD36" s="179">
        <f t="shared" si="1"/>
        <v>144967.87232000002</v>
      </c>
    </row>
    <row r="37" spans="1:30" s="101" customFormat="1" ht="13.15" hidden="1">
      <c r="A37" s="85" t="s">
        <v>76</v>
      </c>
      <c r="B37" s="85" t="str">
        <f>VLOOKUP(A37,'CENTRO DE COSTOS'!A:D,4,FALSE)</f>
        <v>DIEGO FERNANDO HENAO CARDONA</v>
      </c>
      <c r="C37" s="85" t="str">
        <f>VLOOKUP(A37,'CENTRO DE COSTOS'!A:D,2,FALSE)</f>
        <v>0004-0003</v>
      </c>
      <c r="D37" s="85">
        <v>76306</v>
      </c>
      <c r="E37" s="85">
        <v>5780987</v>
      </c>
      <c r="F37" s="85">
        <v>21186804</v>
      </c>
      <c r="G37" s="85" t="s">
        <v>1977</v>
      </c>
      <c r="H37" s="85" t="s">
        <v>232</v>
      </c>
      <c r="I37" s="85" t="s">
        <v>1680</v>
      </c>
      <c r="J37" s="85" t="s">
        <v>15454</v>
      </c>
      <c r="K37" s="85" t="s">
        <v>160</v>
      </c>
      <c r="L37" s="85" t="s">
        <v>15455</v>
      </c>
      <c r="M37" s="178">
        <v>45902.495833333334</v>
      </c>
      <c r="N37" s="178">
        <v>45903.647916666669</v>
      </c>
      <c r="O37" s="85" t="s">
        <v>14390</v>
      </c>
      <c r="P37" s="85" t="s">
        <v>1333</v>
      </c>
      <c r="Q37" s="85" t="s">
        <v>1375</v>
      </c>
      <c r="R37" s="85" t="s">
        <v>1393</v>
      </c>
      <c r="S37" s="85" t="s">
        <v>1328</v>
      </c>
      <c r="T37" s="85" t="s">
        <v>15456</v>
      </c>
      <c r="U37" s="85" t="s">
        <v>165</v>
      </c>
      <c r="V37" s="85" t="s">
        <v>15457</v>
      </c>
      <c r="W37" s="85" t="s">
        <v>28</v>
      </c>
      <c r="X37" s="85" t="s">
        <v>177</v>
      </c>
      <c r="Y37" s="85" t="s">
        <v>531</v>
      </c>
      <c r="Z37" s="85">
        <v>1</v>
      </c>
      <c r="AA37" s="85">
        <v>0</v>
      </c>
      <c r="AB37" s="179">
        <f>IF(U37="SOPORTE_TELEFÓNICO",'BASE LIQUIDACION REDEBAN 2025'!$B$19,IF(U37="ENVÍO",'BASE LIQUIDACION REDEBAN 2025'!$C$2,IF(W37="TIPO I",'BASE LIQUIDACION REDEBAN 2025'!$C$2,IF(W37="TIPO II",'BASE LIQUIDACION REDEBAN 2025'!$C$3,IF(W37="TIPO III",'BASE LIQUIDACION REDEBAN 2025'!$C$4,IF(W37="TIPO IV",'BASE LIQUIDACION REDEBAN 2025'!$C$5,IF(X37="AEREO",'BASE LIQUIDACION REDEBAN 2025'!$B$6,'BASE LIQUIDACION REDEBAN 2025'!$C$5)))))))</f>
        <v>144967.87232000002</v>
      </c>
      <c r="AC37" s="179">
        <f>IF(OR(U37="SOPORTE_TELEFÓNICO",U37="ENVÍO"),0,IF(W37="TIPO I",'BASE LIQUIDACION REDEBAN 2025'!$B$10,IF(W37="TIPO II",'BASE LIQUIDACION REDEBAN 2025'!$B$11,IF(W37="TIPO III",'BASE LIQUIDACION REDEBAN 2025'!$B$12,'BASE LIQUIDACION REDEBAN 2025'!$B$13))))</f>
        <v>140395.6348884</v>
      </c>
      <c r="AD37" s="179">
        <f t="shared" si="1"/>
        <v>144967.87232000002</v>
      </c>
    </row>
    <row r="38" spans="1:30" s="101" customFormat="1" ht="13.15" hidden="1">
      <c r="A38" s="85" t="s">
        <v>100</v>
      </c>
      <c r="B38" s="85" t="str">
        <f>VLOOKUP(A38,'CENTRO DE COSTOS'!A:D,4,FALSE)</f>
        <v>KEVIN ALEXIS CORZO BUSTOS</v>
      </c>
      <c r="C38" s="85" t="str">
        <f>VLOOKUP(A38,'CENTRO DE COSTOS'!A:D,2,FALSE)</f>
        <v>0004-0007</v>
      </c>
      <c r="D38" s="85">
        <v>50689</v>
      </c>
      <c r="E38" s="85">
        <v>5781047</v>
      </c>
      <c r="F38" s="85">
        <v>90133548</v>
      </c>
      <c r="G38" s="85" t="s">
        <v>1977</v>
      </c>
      <c r="H38" s="85" t="s">
        <v>216</v>
      </c>
      <c r="I38" s="85" t="s">
        <v>3181</v>
      </c>
      <c r="J38" s="85" t="s">
        <v>15458</v>
      </c>
      <c r="K38" s="85" t="s">
        <v>160</v>
      </c>
      <c r="L38" s="85" t="s">
        <v>15459</v>
      </c>
      <c r="M38" s="178">
        <v>45902.505555555559</v>
      </c>
      <c r="N38" s="178">
        <v>45902.660416666666</v>
      </c>
      <c r="O38" s="85" t="s">
        <v>14390</v>
      </c>
      <c r="P38" s="85" t="s">
        <v>1333</v>
      </c>
      <c r="Q38" s="85" t="s">
        <v>1326</v>
      </c>
      <c r="R38" s="85" t="s">
        <v>1381</v>
      </c>
      <c r="S38" s="85" t="s">
        <v>1328</v>
      </c>
      <c r="T38" s="85" t="s">
        <v>15460</v>
      </c>
      <c r="U38" s="85" t="s">
        <v>1552</v>
      </c>
      <c r="V38" s="85" t="s">
        <v>1651</v>
      </c>
      <c r="W38" s="85" t="s">
        <v>28</v>
      </c>
      <c r="X38" s="85" t="s">
        <v>177</v>
      </c>
      <c r="Y38" s="85" t="s">
        <v>1538</v>
      </c>
      <c r="Z38" s="85">
        <v>0</v>
      </c>
      <c r="AA38" s="85">
        <v>0</v>
      </c>
      <c r="AB38" s="179">
        <f>IF(U38="SOPORTE_TELEFÓNICO",'BASE LIQUIDACION REDEBAN 2025'!$B$19,IF(U38="ENVÍO",'BASE LIQUIDACION REDEBAN 2025'!$C$2,IF(W38="TIPO I",'BASE LIQUIDACION REDEBAN 2025'!$C$2,IF(W38="TIPO II",'BASE LIQUIDACION REDEBAN 2025'!$C$3,IF(W38="TIPO III",'BASE LIQUIDACION REDEBAN 2025'!$C$4,IF(W38="TIPO IV",'BASE LIQUIDACION REDEBAN 2025'!$C$5,IF(X38="AEREO",'BASE LIQUIDACION REDEBAN 2025'!$B$6,'BASE LIQUIDACION REDEBAN 2025'!$C$5)))))))</f>
        <v>41241.0800752</v>
      </c>
      <c r="AC38" s="179">
        <f>IF(OR(U38="SOPORTE_TELEFÓNICO",U38="ENVÍO"),0,IF(W38="TIPO I",'BASE LIQUIDACION REDEBAN 2025'!$B$10,IF(W38="TIPO II",'BASE LIQUIDACION REDEBAN 2025'!$B$11,IF(W38="TIPO III",'BASE LIQUIDACION REDEBAN 2025'!$B$12,'BASE LIQUIDACION REDEBAN 2025'!$B$13))))</f>
        <v>0</v>
      </c>
      <c r="AD38" s="179">
        <f t="shared" si="1"/>
        <v>41241.0800752</v>
      </c>
    </row>
    <row r="39" spans="1:30" s="101" customFormat="1" ht="13.15" hidden="1">
      <c r="A39" s="85" t="s">
        <v>68</v>
      </c>
      <c r="B39" s="85" t="str">
        <f>VLOOKUP(A39,'CENTRO DE COSTOS'!A:D,4,FALSE)</f>
        <v>WILLIAM ASDRUBAL ROZO ROZO</v>
      </c>
      <c r="C39" s="85" t="str">
        <f>VLOOKUP(A39,'CENTRO DE COSTOS'!A:D,2,FALSE)</f>
        <v>0004-0004</v>
      </c>
      <c r="D39" s="85">
        <v>11001</v>
      </c>
      <c r="E39" s="85">
        <v>5781116</v>
      </c>
      <c r="F39" s="85">
        <v>17727462</v>
      </c>
      <c r="G39" s="85" t="s">
        <v>1977</v>
      </c>
      <c r="H39" s="85" t="s">
        <v>417</v>
      </c>
      <c r="I39" s="85" t="s">
        <v>68</v>
      </c>
      <c r="J39" s="85" t="s">
        <v>15461</v>
      </c>
      <c r="K39" s="85" t="s">
        <v>160</v>
      </c>
      <c r="L39" s="85" t="s">
        <v>15462</v>
      </c>
      <c r="M39" s="178">
        <v>45902.521527777775</v>
      </c>
      <c r="N39" s="178">
        <v>45902.539583333331</v>
      </c>
      <c r="O39" s="85" t="s">
        <v>14390</v>
      </c>
      <c r="P39" s="85" t="s">
        <v>15334</v>
      </c>
      <c r="Q39" s="85" t="s">
        <v>15335</v>
      </c>
      <c r="R39" s="85" t="s">
        <v>15463</v>
      </c>
      <c r="S39" s="85" t="s">
        <v>1328</v>
      </c>
      <c r="T39" s="85" t="s">
        <v>15464</v>
      </c>
      <c r="U39" s="85" t="s">
        <v>1552</v>
      </c>
      <c r="V39" s="85">
        <v>0</v>
      </c>
      <c r="W39" s="85" t="s">
        <v>25</v>
      </c>
      <c r="X39" s="85" t="s">
        <v>177</v>
      </c>
      <c r="Y39" s="85">
        <v>0</v>
      </c>
      <c r="Z39" s="85">
        <v>0</v>
      </c>
      <c r="AA39" s="85">
        <v>0</v>
      </c>
      <c r="AB39" s="179">
        <f>IF(U39="SOPORTE_TELEFÓNICO",'BASE LIQUIDACION REDEBAN 2025'!$B$19,IF(U39="ENVÍO",'BASE LIQUIDACION REDEBAN 2025'!$C$2,IF(W39="TIPO I",'BASE LIQUIDACION REDEBAN 2025'!$C$2,IF(W39="TIPO II",'BASE LIQUIDACION REDEBAN 2025'!$C$3,IF(W39="TIPO III",'BASE LIQUIDACION REDEBAN 2025'!$C$4,IF(W39="TIPO IV",'BASE LIQUIDACION REDEBAN 2025'!$C$5,IF(X39="AEREO",'BASE LIQUIDACION REDEBAN 2025'!$B$6,'BASE LIQUIDACION REDEBAN 2025'!$C$5)))))))</f>
        <v>41241.0800752</v>
      </c>
      <c r="AC39" s="179">
        <f>IF(OR(U39="SOPORTE_TELEFÓNICO",U39="ENVÍO"),0,IF(W39="TIPO I",'BASE LIQUIDACION REDEBAN 2025'!$B$10,IF(W39="TIPO II",'BASE LIQUIDACION REDEBAN 2025'!$B$11,IF(W39="TIPO III",'BASE LIQUIDACION REDEBAN 2025'!$B$12,'BASE LIQUIDACION REDEBAN 2025'!$B$13))))</f>
        <v>0</v>
      </c>
      <c r="AD39" s="179">
        <f t="shared" si="1"/>
        <v>41241.0800752</v>
      </c>
    </row>
    <row r="40" spans="1:30" s="101" customFormat="1" ht="13.15" hidden="1">
      <c r="A40" s="85" t="s">
        <v>68</v>
      </c>
      <c r="B40" s="85" t="str">
        <f>VLOOKUP(A40,'CENTRO DE COSTOS'!A:D,4,FALSE)</f>
        <v>WILLIAM ASDRUBAL ROZO ROZO</v>
      </c>
      <c r="C40" s="85" t="str">
        <f>VLOOKUP(A40,'CENTRO DE COSTOS'!A:D,2,FALSE)</f>
        <v>0004-0004</v>
      </c>
      <c r="D40" s="85">
        <v>11001</v>
      </c>
      <c r="E40" s="85">
        <v>5781386</v>
      </c>
      <c r="F40" s="85">
        <v>24537987</v>
      </c>
      <c r="G40" s="85" t="s">
        <v>1977</v>
      </c>
      <c r="H40" s="85" t="s">
        <v>417</v>
      </c>
      <c r="I40" s="85" t="s">
        <v>68</v>
      </c>
      <c r="J40" s="85" t="s">
        <v>15465</v>
      </c>
      <c r="K40" s="85" t="s">
        <v>160</v>
      </c>
      <c r="L40" s="85" t="s">
        <v>15466</v>
      </c>
      <c r="M40" s="178">
        <v>45902.585416666669</v>
      </c>
      <c r="N40" s="178">
        <v>45903.581944444442</v>
      </c>
      <c r="O40" s="85" t="s">
        <v>14390</v>
      </c>
      <c r="P40" s="85" t="s">
        <v>1333</v>
      </c>
      <c r="Q40" s="85" t="s">
        <v>1512</v>
      </c>
      <c r="R40" s="85" t="s">
        <v>1512</v>
      </c>
      <c r="S40" s="85" t="s">
        <v>1328</v>
      </c>
      <c r="T40" s="85" t="s">
        <v>15467</v>
      </c>
      <c r="U40" s="85" t="s">
        <v>165</v>
      </c>
      <c r="V40" s="85" t="s">
        <v>15468</v>
      </c>
      <c r="W40" s="85" t="s">
        <v>25</v>
      </c>
      <c r="X40" s="85" t="s">
        <v>177</v>
      </c>
      <c r="Y40" s="85" t="s">
        <v>566</v>
      </c>
      <c r="Z40" s="85">
        <v>1</v>
      </c>
      <c r="AA40" s="85">
        <v>0</v>
      </c>
      <c r="AB40" s="179">
        <f>IF(U40="SOPORTE_TELEFÓNICO",'BASE LIQUIDACION REDEBAN 2025'!$B$19,IF(U40="ENVÍO",'BASE LIQUIDACION REDEBAN 2025'!$C$2,IF(W40="TIPO I",'BASE LIQUIDACION REDEBAN 2025'!$C$2,IF(W40="TIPO II",'BASE LIQUIDACION REDEBAN 2025'!$C$3,IF(W40="TIPO III",'BASE LIQUIDACION REDEBAN 2025'!$C$4,IF(W40="TIPO IV",'BASE LIQUIDACION REDEBAN 2025'!$C$5,IF(X40="AEREO",'BASE LIQUIDACION REDEBAN 2025'!$B$6,'BASE LIQUIDACION REDEBAN 2025'!$C$5)))))))</f>
        <v>65960.072302</v>
      </c>
      <c r="AC40" s="179">
        <f>IF(OR(U40="SOPORTE_TELEFÓNICO",U40="ENVÍO"),0,IF(W40="TIPO I",'BASE LIQUIDACION REDEBAN 2025'!$B$10,IF(W40="TIPO II",'BASE LIQUIDACION REDEBAN 2025'!$B$11,IF(W40="TIPO III",'BASE LIQUIDACION REDEBAN 2025'!$B$12,'BASE LIQUIDACION REDEBAN 2025'!$B$13))))</f>
        <v>75096.394270399993</v>
      </c>
      <c r="AD40" s="179">
        <f t="shared" si="1"/>
        <v>65960.072302</v>
      </c>
    </row>
    <row r="41" spans="1:30" s="101" customFormat="1" ht="13.15" hidden="1">
      <c r="A41" s="85" t="s">
        <v>91</v>
      </c>
      <c r="B41" s="85" t="str">
        <f>VLOOKUP(A41,'CENTRO DE COSTOS'!A:D,4,FALSE)</f>
        <v>JOSE MAURICIO HERNANDEZ ROJAS</v>
      </c>
      <c r="C41" s="85" t="str">
        <f>VLOOKUP(A41,'CENTRO DE COSTOS'!A:D,2,FALSE)</f>
        <v>0004-0001</v>
      </c>
      <c r="D41" s="85">
        <v>23855</v>
      </c>
      <c r="E41" s="85">
        <v>5781766</v>
      </c>
      <c r="F41" s="85">
        <v>11584836</v>
      </c>
      <c r="G41" s="85" t="s">
        <v>1977</v>
      </c>
      <c r="H41" s="85" t="s">
        <v>193</v>
      </c>
      <c r="I41" s="85" t="s">
        <v>656</v>
      </c>
      <c r="J41" s="85" t="s">
        <v>15469</v>
      </c>
      <c r="K41" s="85" t="s">
        <v>160</v>
      </c>
      <c r="L41" s="85" t="s">
        <v>15470</v>
      </c>
      <c r="M41" s="178">
        <v>45902.682638888888</v>
      </c>
      <c r="N41" s="178">
        <v>45906.525694444441</v>
      </c>
      <c r="O41" s="85" t="s">
        <v>14390</v>
      </c>
      <c r="P41" s="85" t="s">
        <v>1333</v>
      </c>
      <c r="Q41" s="85" t="s">
        <v>1326</v>
      </c>
      <c r="R41" s="85" t="s">
        <v>1470</v>
      </c>
      <c r="S41" s="85" t="s">
        <v>1328</v>
      </c>
      <c r="T41" s="85" t="s">
        <v>15471</v>
      </c>
      <c r="U41" s="85" t="s">
        <v>165</v>
      </c>
      <c r="V41" s="85" t="s">
        <v>15472</v>
      </c>
      <c r="W41" s="85" t="s">
        <v>30</v>
      </c>
      <c r="X41" s="85" t="s">
        <v>177</v>
      </c>
      <c r="Y41" s="85" t="s">
        <v>1084</v>
      </c>
      <c r="Z41" s="85">
        <v>1</v>
      </c>
      <c r="AA41" s="85">
        <v>0</v>
      </c>
      <c r="AB41" s="179">
        <f>IF(U41="SOPORTE_TELEFÓNICO",'BASE LIQUIDACION REDEBAN 2025'!$B$19,IF(U41="ENVÍO",'BASE LIQUIDACION REDEBAN 2025'!$C$2,IF(W41="TIPO I",'BASE LIQUIDACION REDEBAN 2025'!$C$2,IF(W41="TIPO II",'BASE LIQUIDACION REDEBAN 2025'!$C$3,IF(W41="TIPO III",'BASE LIQUIDACION REDEBAN 2025'!$C$4,IF(W41="TIPO IV",'BASE LIQUIDACION REDEBAN 2025'!$C$5,IF(X41="AEREO",'BASE LIQUIDACION REDEBAN 2025'!$B$6,'BASE LIQUIDACION REDEBAN 2025'!$C$5)))))))</f>
        <v>275728.78077800001</v>
      </c>
      <c r="AC41" s="179">
        <f>IF(OR(U41="SOPORTE_TELEFÓNICO",U41="ENVÍO"),0,IF(W41="TIPO I",'BASE LIQUIDACION REDEBAN 2025'!$B$10,IF(W41="TIPO II",'BASE LIQUIDACION REDEBAN 2025'!$B$11,IF(W41="TIPO III",'BASE LIQUIDACION REDEBAN 2025'!$B$12,'BASE LIQUIDACION REDEBAN 2025'!$B$13))))</f>
        <v>196536.5258152</v>
      </c>
      <c r="AD41" s="179">
        <f t="shared" si="1"/>
        <v>275728.78077800001</v>
      </c>
    </row>
    <row r="42" spans="1:30" s="101" customFormat="1" ht="13.15" hidden="1">
      <c r="A42" s="85" t="s">
        <v>76</v>
      </c>
      <c r="B42" s="85" t="str">
        <f>VLOOKUP(A42,'CENTRO DE COSTOS'!A:D,4,FALSE)</f>
        <v>DIEGO FERNANDO HENAO CARDONA</v>
      </c>
      <c r="C42" s="85" t="str">
        <f>VLOOKUP(A42,'CENTRO DE COSTOS'!A:D,2,FALSE)</f>
        <v>0004-0003</v>
      </c>
      <c r="D42" s="85">
        <v>76001</v>
      </c>
      <c r="E42" s="85">
        <v>5781847</v>
      </c>
      <c r="F42" s="85">
        <v>24623803</v>
      </c>
      <c r="G42" s="85" t="s">
        <v>1977</v>
      </c>
      <c r="H42" s="85" t="s">
        <v>232</v>
      </c>
      <c r="I42" s="85" t="s">
        <v>76</v>
      </c>
      <c r="J42" s="85" t="s">
        <v>15473</v>
      </c>
      <c r="K42" s="85" t="s">
        <v>160</v>
      </c>
      <c r="L42" s="85" t="s">
        <v>15474</v>
      </c>
      <c r="M42" s="178">
        <v>45902.702777777777</v>
      </c>
      <c r="N42" s="178">
        <v>45903.606249999997</v>
      </c>
      <c r="O42" s="85" t="s">
        <v>14390</v>
      </c>
      <c r="P42" s="85" t="s">
        <v>15334</v>
      </c>
      <c r="Q42" s="85" t="s">
        <v>15335</v>
      </c>
      <c r="R42" s="85" t="s">
        <v>15336</v>
      </c>
      <c r="S42" s="85" t="s">
        <v>1328</v>
      </c>
      <c r="T42" s="85" t="s">
        <v>15475</v>
      </c>
      <c r="U42" s="85" t="s">
        <v>165</v>
      </c>
      <c r="V42" s="85" t="s">
        <v>15476</v>
      </c>
      <c r="W42" s="85" t="s">
        <v>25</v>
      </c>
      <c r="X42" s="85" t="s">
        <v>177</v>
      </c>
      <c r="Y42" s="85" t="s">
        <v>512</v>
      </c>
      <c r="Z42" s="85">
        <v>1</v>
      </c>
      <c r="AA42" s="85">
        <v>0</v>
      </c>
      <c r="AB42" s="179">
        <f>IF(U42="SOPORTE_TELEFÓNICO",'BASE LIQUIDACION REDEBAN 2025'!$B$19,IF(U42="ENVÍO",'BASE LIQUIDACION REDEBAN 2025'!$C$2,IF(W42="TIPO I",'BASE LIQUIDACION REDEBAN 2025'!$C$2,IF(W42="TIPO II",'BASE LIQUIDACION REDEBAN 2025'!$C$3,IF(W42="TIPO III",'BASE LIQUIDACION REDEBAN 2025'!$C$4,IF(W42="TIPO IV",'BASE LIQUIDACION REDEBAN 2025'!$C$5,IF(X42="AEREO",'BASE LIQUIDACION REDEBAN 2025'!$B$6,'BASE LIQUIDACION REDEBAN 2025'!$C$5)))))))</f>
        <v>65960.072302</v>
      </c>
      <c r="AC42" s="179">
        <f>IF(OR(U42="SOPORTE_TELEFÓNICO",U42="ENVÍO"),0,IF(W42="TIPO I",'BASE LIQUIDACION REDEBAN 2025'!$B$10,IF(W42="TIPO II",'BASE LIQUIDACION REDEBAN 2025'!$B$11,IF(W42="TIPO III",'BASE LIQUIDACION REDEBAN 2025'!$B$12,'BASE LIQUIDACION REDEBAN 2025'!$B$13))))</f>
        <v>75096.394270399993</v>
      </c>
      <c r="AD42" s="179">
        <f t="shared" si="1"/>
        <v>65960.072302</v>
      </c>
    </row>
    <row r="43" spans="1:30" s="101" customFormat="1" ht="13.15" hidden="1">
      <c r="A43" s="85" t="s">
        <v>68</v>
      </c>
      <c r="B43" s="85" t="str">
        <f>VLOOKUP(A43,'CENTRO DE COSTOS'!A:D,4,FALSE)</f>
        <v>WILLIAM ASDRUBAL ROZO ROZO</v>
      </c>
      <c r="C43" s="85" t="str">
        <f>VLOOKUP(A43,'CENTRO DE COSTOS'!A:D,2,FALSE)</f>
        <v>0004-0004</v>
      </c>
      <c r="D43" s="85">
        <v>11001</v>
      </c>
      <c r="E43" s="85">
        <v>5781862</v>
      </c>
      <c r="F43" s="85">
        <v>20036497</v>
      </c>
      <c r="G43" s="85" t="s">
        <v>1977</v>
      </c>
      <c r="H43" s="85" t="s">
        <v>417</v>
      </c>
      <c r="I43" s="85" t="s">
        <v>68</v>
      </c>
      <c r="J43" s="85" t="s">
        <v>15477</v>
      </c>
      <c r="K43" s="85" t="s">
        <v>160</v>
      </c>
      <c r="L43" s="85" t="s">
        <v>15478</v>
      </c>
      <c r="M43" s="178">
        <v>45902.706944444442</v>
      </c>
      <c r="N43" s="178">
        <v>45903.625</v>
      </c>
      <c r="O43" s="85" t="s">
        <v>14390</v>
      </c>
      <c r="P43" s="85" t="s">
        <v>15334</v>
      </c>
      <c r="Q43" s="85" t="s">
        <v>15335</v>
      </c>
      <c r="R43" s="85" t="s">
        <v>15336</v>
      </c>
      <c r="S43" s="85" t="s">
        <v>1328</v>
      </c>
      <c r="T43" s="85" t="s">
        <v>15479</v>
      </c>
      <c r="U43" s="85" t="s">
        <v>165</v>
      </c>
      <c r="V43" s="85" t="s">
        <v>15480</v>
      </c>
      <c r="W43" s="85" t="s">
        <v>25</v>
      </c>
      <c r="X43" s="85" t="s">
        <v>177</v>
      </c>
      <c r="Y43" s="85" t="s">
        <v>561</v>
      </c>
      <c r="Z43" s="85">
        <v>2</v>
      </c>
      <c r="AA43" s="85">
        <v>0</v>
      </c>
      <c r="AB43" s="179">
        <f>IF(U43="SOPORTE_TELEFÓNICO",'BASE LIQUIDACION REDEBAN 2025'!$B$19,IF(U43="ENVÍO",'BASE LIQUIDACION REDEBAN 2025'!$C$2,IF(W43="TIPO I",'BASE LIQUIDACION REDEBAN 2025'!$C$2,IF(W43="TIPO II",'BASE LIQUIDACION REDEBAN 2025'!$C$3,IF(W43="TIPO III",'BASE LIQUIDACION REDEBAN 2025'!$C$4,IF(W43="TIPO IV",'BASE LIQUIDACION REDEBAN 2025'!$C$5,IF(X43="AEREO",'BASE LIQUIDACION REDEBAN 2025'!$B$6,'BASE LIQUIDACION REDEBAN 2025'!$C$5)))))))</f>
        <v>65960.072302</v>
      </c>
      <c r="AC43" s="179">
        <f>IF(OR(U43="SOPORTE_TELEFÓNICO",U43="ENVÍO"),0,IF(W43="TIPO I",'BASE LIQUIDACION REDEBAN 2025'!$B$10,IF(W43="TIPO II",'BASE LIQUIDACION REDEBAN 2025'!$B$11,IF(W43="TIPO III",'BASE LIQUIDACION REDEBAN 2025'!$B$12,'BASE LIQUIDACION REDEBAN 2025'!$B$13))))</f>
        <v>75096.394270399993</v>
      </c>
      <c r="AD43" s="179">
        <f t="shared" si="1"/>
        <v>131920.144604</v>
      </c>
    </row>
    <row r="44" spans="1:30" s="101" customFormat="1" ht="13.15" hidden="1">
      <c r="A44" s="85" t="s">
        <v>76</v>
      </c>
      <c r="B44" s="85" t="str">
        <f>VLOOKUP(A44,'CENTRO DE COSTOS'!A:D,4,FALSE)</f>
        <v>DIEGO FERNANDO HENAO CARDONA</v>
      </c>
      <c r="C44" s="85" t="str">
        <f>VLOOKUP(A44,'CENTRO DE COSTOS'!A:D,2,FALSE)</f>
        <v>0004-0003</v>
      </c>
      <c r="D44" s="85">
        <v>76126</v>
      </c>
      <c r="E44" s="85">
        <v>5782234</v>
      </c>
      <c r="F44" s="85">
        <v>13462312</v>
      </c>
      <c r="G44" s="85" t="s">
        <v>1977</v>
      </c>
      <c r="H44" s="85" t="s">
        <v>232</v>
      </c>
      <c r="I44" s="85" t="s">
        <v>6925</v>
      </c>
      <c r="J44" s="85" t="s">
        <v>15481</v>
      </c>
      <c r="K44" s="85" t="s">
        <v>160</v>
      </c>
      <c r="L44" s="85" t="s">
        <v>15482</v>
      </c>
      <c r="M44" s="178">
        <v>45903.368055555555</v>
      </c>
      <c r="N44" s="178">
        <v>45904.661111111112</v>
      </c>
      <c r="O44" s="85" t="s">
        <v>14390</v>
      </c>
      <c r="P44" s="85" t="s">
        <v>1325</v>
      </c>
      <c r="Q44" s="85" t="s">
        <v>1387</v>
      </c>
      <c r="R44" s="85" t="s">
        <v>1388</v>
      </c>
      <c r="S44" s="85" t="s">
        <v>1328</v>
      </c>
      <c r="T44" s="85" t="s">
        <v>15483</v>
      </c>
      <c r="U44" s="85" t="s">
        <v>165</v>
      </c>
      <c r="V44" s="85" t="s">
        <v>15484</v>
      </c>
      <c r="W44" s="85" t="s">
        <v>28</v>
      </c>
      <c r="X44" s="85" t="s">
        <v>177</v>
      </c>
      <c r="Y44" s="85" t="s">
        <v>346</v>
      </c>
      <c r="Z44" s="85">
        <v>1</v>
      </c>
      <c r="AA44" s="85">
        <v>0</v>
      </c>
      <c r="AB44" s="179">
        <f>IF(U44="SOPORTE_TELEFÓNICO",'BASE LIQUIDACION REDEBAN 2025'!$B$19,IF(U44="ENVÍO",'BASE LIQUIDACION REDEBAN 2025'!$C$2,IF(W44="TIPO I",'BASE LIQUIDACION REDEBAN 2025'!$C$2,IF(W44="TIPO II",'BASE LIQUIDACION REDEBAN 2025'!$C$3,IF(W44="TIPO III",'BASE LIQUIDACION REDEBAN 2025'!$C$4,IF(W44="TIPO IV",'BASE LIQUIDACION REDEBAN 2025'!$C$5,IF(X44="AEREO",'BASE LIQUIDACION REDEBAN 2025'!$B$6,'BASE LIQUIDACION REDEBAN 2025'!$C$5)))))))</f>
        <v>144967.87232000002</v>
      </c>
      <c r="AC44" s="179">
        <f>IF(OR(U44="SOPORTE_TELEFÓNICO",U44="ENVÍO"),0,IF(W44="TIPO I",'BASE LIQUIDACION REDEBAN 2025'!$B$10,IF(W44="TIPO II",'BASE LIQUIDACION REDEBAN 2025'!$B$11,IF(W44="TIPO III",'BASE LIQUIDACION REDEBAN 2025'!$B$12,'BASE LIQUIDACION REDEBAN 2025'!$B$13))))</f>
        <v>140395.6348884</v>
      </c>
      <c r="AD44" s="179">
        <f t="shared" si="1"/>
        <v>144967.87232000002</v>
      </c>
    </row>
    <row r="45" spans="1:30" s="101" customFormat="1" ht="13.15" hidden="1">
      <c r="A45" s="85" t="s">
        <v>68</v>
      </c>
      <c r="B45" s="85" t="str">
        <f>VLOOKUP(A45,'CENTRO DE COSTOS'!A:D,4,FALSE)</f>
        <v>WILLIAM ASDRUBAL ROZO ROZO</v>
      </c>
      <c r="C45" s="85" t="str">
        <f>VLOOKUP(A45,'CENTRO DE COSTOS'!A:D,2,FALSE)</f>
        <v>0004-0004</v>
      </c>
      <c r="D45" s="85">
        <v>11001</v>
      </c>
      <c r="E45" s="85">
        <v>5782597</v>
      </c>
      <c r="F45" s="85">
        <v>51232429</v>
      </c>
      <c r="G45" s="85" t="s">
        <v>1977</v>
      </c>
      <c r="H45" s="85" t="s">
        <v>417</v>
      </c>
      <c r="I45" s="85" t="s">
        <v>68</v>
      </c>
      <c r="J45" s="85" t="s">
        <v>15485</v>
      </c>
      <c r="K45" s="85" t="s">
        <v>160</v>
      </c>
      <c r="L45" s="85" t="s">
        <v>15486</v>
      </c>
      <c r="M45" s="178">
        <v>45903.455555555556</v>
      </c>
      <c r="N45" s="178">
        <v>45904.406944444447</v>
      </c>
      <c r="O45" s="85" t="s">
        <v>14390</v>
      </c>
      <c r="P45" s="85" t="s">
        <v>1333</v>
      </c>
      <c r="Q45" s="85" t="s">
        <v>1351</v>
      </c>
      <c r="R45" s="85" t="s">
        <v>1341</v>
      </c>
      <c r="S45" s="85" t="s">
        <v>1328</v>
      </c>
      <c r="T45" s="85" t="s">
        <v>15487</v>
      </c>
      <c r="U45" s="85" t="s">
        <v>165</v>
      </c>
      <c r="V45" s="85" t="s">
        <v>15488</v>
      </c>
      <c r="W45" s="85" t="s">
        <v>25</v>
      </c>
      <c r="X45" s="85" t="s">
        <v>177</v>
      </c>
      <c r="Y45" s="85" t="s">
        <v>792</v>
      </c>
      <c r="Z45" s="85">
        <v>1</v>
      </c>
      <c r="AA45" s="85">
        <v>0</v>
      </c>
      <c r="AB45" s="179">
        <f>IF(U45="SOPORTE_TELEFÓNICO",'BASE LIQUIDACION REDEBAN 2025'!$B$19,IF(U45="ENVÍO",'BASE LIQUIDACION REDEBAN 2025'!$C$2,IF(W45="TIPO I",'BASE LIQUIDACION REDEBAN 2025'!$C$2,IF(W45="TIPO II",'BASE LIQUIDACION REDEBAN 2025'!$C$3,IF(W45="TIPO III",'BASE LIQUIDACION REDEBAN 2025'!$C$4,IF(W45="TIPO IV",'BASE LIQUIDACION REDEBAN 2025'!$C$5,IF(X45="AEREO",'BASE LIQUIDACION REDEBAN 2025'!$B$6,'BASE LIQUIDACION REDEBAN 2025'!$C$5)))))))</f>
        <v>65960.072302</v>
      </c>
      <c r="AC45" s="179">
        <f>IF(OR(U45="SOPORTE_TELEFÓNICO",U45="ENVÍO"),0,IF(W45="TIPO I",'BASE LIQUIDACION REDEBAN 2025'!$B$10,IF(W45="TIPO II",'BASE LIQUIDACION REDEBAN 2025'!$B$11,IF(W45="TIPO III",'BASE LIQUIDACION REDEBAN 2025'!$B$12,'BASE LIQUIDACION REDEBAN 2025'!$B$13))))</f>
        <v>75096.394270399993</v>
      </c>
      <c r="AD45" s="179">
        <f t="shared" si="1"/>
        <v>65960.072302</v>
      </c>
    </row>
    <row r="46" spans="1:30" s="101" customFormat="1" ht="13.15" hidden="1">
      <c r="A46" s="85" t="s">
        <v>98</v>
      </c>
      <c r="B46" s="85" t="str">
        <f>VLOOKUP(A46,'CENTRO DE COSTOS'!A:D,4,FALSE)</f>
        <v>MIGUEL JULIÁN HERNÁNDEZ GUARÍN</v>
      </c>
      <c r="C46" s="85" t="str">
        <f>VLOOKUP(A46,'CENTRO DE COSTOS'!A:D,2,FALSE)</f>
        <v>0004-0008</v>
      </c>
      <c r="D46" s="85">
        <v>15238</v>
      </c>
      <c r="E46" s="85">
        <v>5782635</v>
      </c>
      <c r="F46" s="85">
        <v>89373427</v>
      </c>
      <c r="G46" s="85" t="s">
        <v>1977</v>
      </c>
      <c r="H46" s="85" t="s">
        <v>406</v>
      </c>
      <c r="I46" s="85" t="s">
        <v>1524</v>
      </c>
      <c r="J46" s="85" t="s">
        <v>15489</v>
      </c>
      <c r="K46" s="85" t="s">
        <v>160</v>
      </c>
      <c r="L46" s="85" t="s">
        <v>15490</v>
      </c>
      <c r="M46" s="178">
        <v>45903.461111111108</v>
      </c>
      <c r="N46" s="178">
        <v>45903.691666666666</v>
      </c>
      <c r="O46" s="85" t="s">
        <v>14390</v>
      </c>
      <c r="P46" s="85" t="s">
        <v>15397</v>
      </c>
      <c r="Q46" s="85" t="s">
        <v>15398</v>
      </c>
      <c r="R46" s="85" t="s">
        <v>15399</v>
      </c>
      <c r="S46" s="85" t="s">
        <v>1328</v>
      </c>
      <c r="T46" s="85" t="s">
        <v>15491</v>
      </c>
      <c r="U46" s="85" t="s">
        <v>165</v>
      </c>
      <c r="V46" s="85" t="s">
        <v>15492</v>
      </c>
      <c r="W46" s="85" t="s">
        <v>28</v>
      </c>
      <c r="X46" s="85" t="s">
        <v>177</v>
      </c>
      <c r="Y46" s="85" t="s">
        <v>3425</v>
      </c>
      <c r="Z46" s="85">
        <v>1</v>
      </c>
      <c r="AA46" s="85">
        <v>0</v>
      </c>
      <c r="AB46" s="179">
        <f>IF(U46="SOPORTE_TELEFÓNICO",'BASE LIQUIDACION REDEBAN 2025'!$B$19,IF(U46="ENVÍO",'BASE LIQUIDACION REDEBAN 2025'!$C$2,IF(W46="TIPO I",'BASE LIQUIDACION REDEBAN 2025'!$C$2,IF(W46="TIPO II",'BASE LIQUIDACION REDEBAN 2025'!$C$3,IF(W46="TIPO III",'BASE LIQUIDACION REDEBAN 2025'!$C$4,IF(W46="TIPO IV",'BASE LIQUIDACION REDEBAN 2025'!$C$5,IF(X46="AEREO",'BASE LIQUIDACION REDEBAN 2025'!$B$6,'BASE LIQUIDACION REDEBAN 2025'!$C$5)))))))</f>
        <v>144967.87232000002</v>
      </c>
      <c r="AC46" s="179">
        <f>IF(OR(U46="SOPORTE_TELEFÓNICO",U46="ENVÍO"),0,IF(W46="TIPO I",'BASE LIQUIDACION REDEBAN 2025'!$B$10,IF(W46="TIPO II",'BASE LIQUIDACION REDEBAN 2025'!$B$11,IF(W46="TIPO III",'BASE LIQUIDACION REDEBAN 2025'!$B$12,'BASE LIQUIDACION REDEBAN 2025'!$B$13))))</f>
        <v>140395.6348884</v>
      </c>
      <c r="AD46" s="179">
        <f t="shared" si="1"/>
        <v>144967.87232000002</v>
      </c>
    </row>
    <row r="47" spans="1:30" s="101" customFormat="1" ht="13.15" hidden="1">
      <c r="A47" s="85" t="s">
        <v>99</v>
      </c>
      <c r="B47" s="85" t="str">
        <f>VLOOKUP(A47,'CENTRO DE COSTOS'!A:D,4,FALSE)</f>
        <v>JOSE MAURICIO HERNANDEZ ROJAS</v>
      </c>
      <c r="C47" s="85" t="str">
        <f>VLOOKUP(A47,'CENTRO DE COSTOS'!A:D,2,FALSE)</f>
        <v>0004-0001</v>
      </c>
      <c r="D47" s="85">
        <v>20001</v>
      </c>
      <c r="E47" s="85">
        <v>5782933</v>
      </c>
      <c r="F47" s="85">
        <v>50533025</v>
      </c>
      <c r="G47" s="85" t="s">
        <v>1977</v>
      </c>
      <c r="H47" s="85" t="s">
        <v>596</v>
      </c>
      <c r="I47" s="85" t="s">
        <v>99</v>
      </c>
      <c r="J47" s="85" t="s">
        <v>15493</v>
      </c>
      <c r="K47" s="85" t="s">
        <v>160</v>
      </c>
      <c r="L47" s="85" t="s">
        <v>15494</v>
      </c>
      <c r="M47" s="178">
        <v>45903.541666666664</v>
      </c>
      <c r="N47" s="178">
        <v>45904.505555555559</v>
      </c>
      <c r="O47" s="85" t="s">
        <v>14390</v>
      </c>
      <c r="P47" s="85" t="s">
        <v>1333</v>
      </c>
      <c r="Q47" s="85" t="s">
        <v>1375</v>
      </c>
      <c r="R47" s="85" t="s">
        <v>1376</v>
      </c>
      <c r="S47" s="85" t="s">
        <v>1328</v>
      </c>
      <c r="T47" s="85" t="s">
        <v>15495</v>
      </c>
      <c r="U47" s="85" t="s">
        <v>165</v>
      </c>
      <c r="V47" s="85" t="s">
        <v>15496</v>
      </c>
      <c r="W47" s="85" t="s">
        <v>25</v>
      </c>
      <c r="X47" s="85" t="s">
        <v>177</v>
      </c>
      <c r="Y47" s="85" t="s">
        <v>1972</v>
      </c>
      <c r="Z47" s="85">
        <v>1</v>
      </c>
      <c r="AA47" s="85">
        <v>0</v>
      </c>
      <c r="AB47" s="179">
        <f>IF(U47="SOPORTE_TELEFÓNICO",'BASE LIQUIDACION REDEBAN 2025'!$B$19,IF(U47="ENVÍO",'BASE LIQUIDACION REDEBAN 2025'!$C$2,IF(W47="TIPO I",'BASE LIQUIDACION REDEBAN 2025'!$C$2,IF(W47="TIPO II",'BASE LIQUIDACION REDEBAN 2025'!$C$3,IF(W47="TIPO III",'BASE LIQUIDACION REDEBAN 2025'!$C$4,IF(W47="TIPO IV",'BASE LIQUIDACION REDEBAN 2025'!$C$5,IF(X47="AEREO",'BASE LIQUIDACION REDEBAN 2025'!$B$6,'BASE LIQUIDACION REDEBAN 2025'!$C$5)))))))</f>
        <v>65960.072302</v>
      </c>
      <c r="AC47" s="179">
        <f>IF(OR(U47="SOPORTE_TELEFÓNICO",U47="ENVÍO"),0,IF(W47="TIPO I",'BASE LIQUIDACION REDEBAN 2025'!$B$10,IF(W47="TIPO II",'BASE LIQUIDACION REDEBAN 2025'!$B$11,IF(W47="TIPO III",'BASE LIQUIDACION REDEBAN 2025'!$B$12,'BASE LIQUIDACION REDEBAN 2025'!$B$13))))</f>
        <v>75096.394270399993</v>
      </c>
      <c r="AD47" s="179">
        <f t="shared" si="1"/>
        <v>65960.072302</v>
      </c>
    </row>
    <row r="48" spans="1:30" s="101" customFormat="1" ht="13.15" hidden="1">
      <c r="A48" s="85" t="s">
        <v>68</v>
      </c>
      <c r="B48" s="85" t="str">
        <f>VLOOKUP(A48,'CENTRO DE COSTOS'!A:D,4,FALSE)</f>
        <v>WILLIAM ASDRUBAL ROZO ROZO</v>
      </c>
      <c r="C48" s="85" t="str">
        <f>VLOOKUP(A48,'CENTRO DE COSTOS'!A:D,2,FALSE)</f>
        <v>0004-0004</v>
      </c>
      <c r="D48" s="85">
        <v>11001</v>
      </c>
      <c r="E48" s="85">
        <v>5783244</v>
      </c>
      <c r="F48" s="85">
        <v>58553546</v>
      </c>
      <c r="G48" s="85" t="s">
        <v>1977</v>
      </c>
      <c r="H48" s="85" t="s">
        <v>417</v>
      </c>
      <c r="I48" s="85" t="s">
        <v>68</v>
      </c>
      <c r="J48" s="85" t="s">
        <v>15497</v>
      </c>
      <c r="K48" s="85" t="s">
        <v>160</v>
      </c>
      <c r="L48" s="85" t="s">
        <v>15498</v>
      </c>
      <c r="M48" s="178">
        <v>45903.64166666667</v>
      </c>
      <c r="N48" s="178">
        <v>45903.677777777775</v>
      </c>
      <c r="O48" s="85">
        <v>0</v>
      </c>
      <c r="P48" s="85" t="s">
        <v>15334</v>
      </c>
      <c r="Q48" s="85" t="s">
        <v>1387</v>
      </c>
      <c r="R48" s="85" t="s">
        <v>15345</v>
      </c>
      <c r="S48" s="85" t="s">
        <v>1328</v>
      </c>
      <c r="T48" s="85" t="s">
        <v>15499</v>
      </c>
      <c r="U48" s="85" t="s">
        <v>1552</v>
      </c>
      <c r="V48" s="85">
        <v>0</v>
      </c>
      <c r="W48" s="85" t="s">
        <v>25</v>
      </c>
      <c r="X48" s="85" t="s">
        <v>177</v>
      </c>
      <c r="Y48" s="85">
        <v>0</v>
      </c>
      <c r="Z48" s="85">
        <v>0</v>
      </c>
      <c r="AA48" s="85">
        <v>0</v>
      </c>
      <c r="AB48" s="179">
        <f>IF(U48="SOPORTE_TELEFÓNICO",'BASE LIQUIDACION REDEBAN 2025'!$B$19,IF(U48="ENVÍO",'BASE LIQUIDACION REDEBAN 2025'!$C$2,IF(W48="TIPO I",'BASE LIQUIDACION REDEBAN 2025'!$C$2,IF(W48="TIPO II",'BASE LIQUIDACION REDEBAN 2025'!$C$3,IF(W48="TIPO III",'BASE LIQUIDACION REDEBAN 2025'!$C$4,IF(W48="TIPO IV",'BASE LIQUIDACION REDEBAN 2025'!$C$5,IF(X48="AEREO",'BASE LIQUIDACION REDEBAN 2025'!$B$6,'BASE LIQUIDACION REDEBAN 2025'!$C$5)))))))</f>
        <v>41241.0800752</v>
      </c>
      <c r="AC48" s="179">
        <f>IF(OR(U48="SOPORTE_TELEFÓNICO",U48="ENVÍO"),0,IF(W48="TIPO I",'BASE LIQUIDACION REDEBAN 2025'!$B$10,IF(W48="TIPO II",'BASE LIQUIDACION REDEBAN 2025'!$B$11,IF(W48="TIPO III",'BASE LIQUIDACION REDEBAN 2025'!$B$12,'BASE LIQUIDACION REDEBAN 2025'!$B$13))))</f>
        <v>0</v>
      </c>
      <c r="AD48" s="179">
        <f t="shared" si="1"/>
        <v>41241.0800752</v>
      </c>
    </row>
    <row r="49" spans="1:30" s="101" customFormat="1" ht="13.15" hidden="1">
      <c r="A49" s="85" t="s">
        <v>72</v>
      </c>
      <c r="B49" s="85" t="str">
        <f>VLOOKUP(A49,'CENTRO DE COSTOS'!A:D,4,FALSE)</f>
        <v>MIGUEL JULIÁN HERNÁNDEZ GUARÍN</v>
      </c>
      <c r="C49" s="85" t="str">
        <f>VLOOKUP(A49,'CENTRO DE COSTOS'!A:D,2,FALSE)</f>
        <v>0004-0008</v>
      </c>
      <c r="D49" s="85">
        <v>68549</v>
      </c>
      <c r="E49" s="85">
        <v>5783256</v>
      </c>
      <c r="F49" s="85">
        <v>25369349</v>
      </c>
      <c r="G49" s="85" t="s">
        <v>1977</v>
      </c>
      <c r="H49" s="85" t="s">
        <v>224</v>
      </c>
      <c r="I49" s="85" t="s">
        <v>14268</v>
      </c>
      <c r="J49" s="85" t="s">
        <v>15500</v>
      </c>
      <c r="K49" s="85" t="s">
        <v>160</v>
      </c>
      <c r="L49" s="85" t="s">
        <v>15501</v>
      </c>
      <c r="M49" s="178">
        <v>45903.646527777775</v>
      </c>
      <c r="N49" s="178">
        <v>45905.688888888886</v>
      </c>
      <c r="O49" s="85" t="s">
        <v>14390</v>
      </c>
      <c r="P49" s="85" t="s">
        <v>1333</v>
      </c>
      <c r="Q49" s="85" t="s">
        <v>1334</v>
      </c>
      <c r="R49" s="85" t="s">
        <v>1341</v>
      </c>
      <c r="S49" s="85" t="s">
        <v>1328</v>
      </c>
      <c r="T49" s="85" t="s">
        <v>15502</v>
      </c>
      <c r="U49" s="85" t="s">
        <v>165</v>
      </c>
      <c r="V49" s="85" t="s">
        <v>15503</v>
      </c>
      <c r="W49" s="85" t="s">
        <v>30</v>
      </c>
      <c r="X49" s="85" t="s">
        <v>177</v>
      </c>
      <c r="Y49" s="85" t="s">
        <v>874</v>
      </c>
      <c r="Z49" s="85">
        <v>1</v>
      </c>
      <c r="AA49" s="85">
        <v>0</v>
      </c>
      <c r="AB49" s="179">
        <f>IF(U49="SOPORTE_TELEFÓNICO",'BASE LIQUIDACION REDEBAN 2025'!$B$19,IF(U49="ENVÍO",'BASE LIQUIDACION REDEBAN 2025'!$C$2,IF(W49="TIPO I",'BASE LIQUIDACION REDEBAN 2025'!$C$2,IF(W49="TIPO II",'BASE LIQUIDACION REDEBAN 2025'!$C$3,IF(W49="TIPO III",'BASE LIQUIDACION REDEBAN 2025'!$C$4,IF(W49="TIPO IV",'BASE LIQUIDACION REDEBAN 2025'!$C$5,IF(X49="AEREO",'BASE LIQUIDACION REDEBAN 2025'!$B$6,'BASE LIQUIDACION REDEBAN 2025'!$C$5)))))))</f>
        <v>275728.78077800001</v>
      </c>
      <c r="AC49" s="179">
        <f>IF(OR(U49="SOPORTE_TELEFÓNICO",U49="ENVÍO"),0,IF(W49="TIPO I",'BASE LIQUIDACION REDEBAN 2025'!$B$10,IF(W49="TIPO II",'BASE LIQUIDACION REDEBAN 2025'!$B$11,IF(W49="TIPO III",'BASE LIQUIDACION REDEBAN 2025'!$B$12,'BASE LIQUIDACION REDEBAN 2025'!$B$13))))</f>
        <v>196536.5258152</v>
      </c>
      <c r="AD49" s="179">
        <f t="shared" si="1"/>
        <v>275728.78077800001</v>
      </c>
    </row>
    <row r="50" spans="1:30" s="101" customFormat="1" ht="13.15" hidden="1">
      <c r="A50" s="85" t="s">
        <v>72</v>
      </c>
      <c r="B50" s="85" t="str">
        <f>VLOOKUP(A50,'CENTRO DE COSTOS'!A:D,4,FALSE)</f>
        <v>MIGUEL JULIÁN HERNÁNDEZ GUARÍN</v>
      </c>
      <c r="C50" s="85" t="str">
        <f>VLOOKUP(A50,'CENTRO DE COSTOS'!A:D,2,FALSE)</f>
        <v>0004-0008</v>
      </c>
      <c r="D50" s="85">
        <v>68895</v>
      </c>
      <c r="E50" s="85">
        <v>5783334</v>
      </c>
      <c r="F50" s="85">
        <v>20450961</v>
      </c>
      <c r="G50" s="85" t="s">
        <v>1977</v>
      </c>
      <c r="H50" s="85" t="s">
        <v>224</v>
      </c>
      <c r="I50" s="85" t="s">
        <v>3827</v>
      </c>
      <c r="J50" s="85" t="s">
        <v>15504</v>
      </c>
      <c r="K50" s="85" t="s">
        <v>160</v>
      </c>
      <c r="L50" s="85" t="s">
        <v>15505</v>
      </c>
      <c r="M50" s="178">
        <v>45903.676388888889</v>
      </c>
      <c r="N50" s="178">
        <v>45904.509722222225</v>
      </c>
      <c r="O50" s="85" t="s">
        <v>14390</v>
      </c>
      <c r="P50" s="85" t="s">
        <v>1333</v>
      </c>
      <c r="Q50" s="85" t="s">
        <v>1512</v>
      </c>
      <c r="R50" s="85" t="s">
        <v>1512</v>
      </c>
      <c r="S50" s="85" t="s">
        <v>1328</v>
      </c>
      <c r="T50" s="85" t="s">
        <v>15506</v>
      </c>
      <c r="U50" s="85" t="s">
        <v>165</v>
      </c>
      <c r="V50" s="85" t="s">
        <v>15507</v>
      </c>
      <c r="W50" s="85" t="s">
        <v>30</v>
      </c>
      <c r="X50" s="85" t="s">
        <v>177</v>
      </c>
      <c r="Y50" s="85" t="s">
        <v>874</v>
      </c>
      <c r="Z50" s="85">
        <v>1</v>
      </c>
      <c r="AA50" s="85">
        <v>0</v>
      </c>
      <c r="AB50" s="179">
        <f>IF(U50="SOPORTE_TELEFÓNICO",'BASE LIQUIDACION REDEBAN 2025'!$B$19,IF(U50="ENVÍO",'BASE LIQUIDACION REDEBAN 2025'!$C$2,IF(W50="TIPO I",'BASE LIQUIDACION REDEBAN 2025'!$C$2,IF(W50="TIPO II",'BASE LIQUIDACION REDEBAN 2025'!$C$3,IF(W50="TIPO III",'BASE LIQUIDACION REDEBAN 2025'!$C$4,IF(W50="TIPO IV",'BASE LIQUIDACION REDEBAN 2025'!$C$5,IF(X50="AEREO",'BASE LIQUIDACION REDEBAN 2025'!$B$6,'BASE LIQUIDACION REDEBAN 2025'!$C$5)))))))</f>
        <v>275728.78077800001</v>
      </c>
      <c r="AC50" s="179">
        <f>IF(OR(U50="SOPORTE_TELEFÓNICO",U50="ENVÍO"),0,IF(W50="TIPO I",'BASE LIQUIDACION REDEBAN 2025'!$B$10,IF(W50="TIPO II",'BASE LIQUIDACION REDEBAN 2025'!$B$11,IF(W50="TIPO III",'BASE LIQUIDACION REDEBAN 2025'!$B$12,'BASE LIQUIDACION REDEBAN 2025'!$B$13))))</f>
        <v>196536.5258152</v>
      </c>
      <c r="AD50" s="179">
        <f t="shared" si="1"/>
        <v>275728.78077800001</v>
      </c>
    </row>
    <row r="51" spans="1:30" s="101" customFormat="1" ht="13.15" hidden="1">
      <c r="A51" s="85" t="s">
        <v>100</v>
      </c>
      <c r="B51" s="85" t="str">
        <f>VLOOKUP(A51,'CENTRO DE COSTOS'!A:D,4,FALSE)</f>
        <v>KEVIN ALEXIS CORZO BUSTOS</v>
      </c>
      <c r="C51" s="85" t="str">
        <f>VLOOKUP(A51,'CENTRO DE COSTOS'!A:D,2,FALSE)</f>
        <v>0004-0007</v>
      </c>
      <c r="D51" s="85">
        <v>50226</v>
      </c>
      <c r="E51" s="85">
        <v>5783344</v>
      </c>
      <c r="F51" s="85">
        <v>13796420</v>
      </c>
      <c r="G51" s="85" t="s">
        <v>1977</v>
      </c>
      <c r="H51" s="85" t="s">
        <v>216</v>
      </c>
      <c r="I51" s="85" t="s">
        <v>4520</v>
      </c>
      <c r="J51" s="85" t="s">
        <v>15508</v>
      </c>
      <c r="K51" s="85" t="s">
        <v>160</v>
      </c>
      <c r="L51" s="85" t="s">
        <v>15509</v>
      </c>
      <c r="M51" s="178">
        <v>45903.679166666669</v>
      </c>
      <c r="N51" s="178">
        <v>45905.467361111114</v>
      </c>
      <c r="O51" s="85" t="s">
        <v>14390</v>
      </c>
      <c r="P51" s="85" t="s">
        <v>15334</v>
      </c>
      <c r="Q51" s="85" t="s">
        <v>1387</v>
      </c>
      <c r="R51" s="85" t="s">
        <v>15510</v>
      </c>
      <c r="S51" s="85" t="s">
        <v>1328</v>
      </c>
      <c r="T51" s="85" t="s">
        <v>15511</v>
      </c>
      <c r="U51" s="85" t="s">
        <v>165</v>
      </c>
      <c r="V51" s="85" t="s">
        <v>15512</v>
      </c>
      <c r="W51" s="85" t="s">
        <v>28</v>
      </c>
      <c r="X51" s="85" t="s">
        <v>177</v>
      </c>
      <c r="Y51" s="85" t="s">
        <v>1538</v>
      </c>
      <c r="Z51" s="85">
        <v>1</v>
      </c>
      <c r="AA51" s="85">
        <v>0</v>
      </c>
      <c r="AB51" s="179">
        <f>IF(U51="SOPORTE_TELEFÓNICO",'BASE LIQUIDACION REDEBAN 2025'!$B$19,IF(U51="ENVÍO",'BASE LIQUIDACION REDEBAN 2025'!$C$2,IF(W51="TIPO I",'BASE LIQUIDACION REDEBAN 2025'!$C$2,IF(W51="TIPO II",'BASE LIQUIDACION REDEBAN 2025'!$C$3,IF(W51="TIPO III",'BASE LIQUIDACION REDEBAN 2025'!$C$4,IF(W51="TIPO IV",'BASE LIQUIDACION REDEBAN 2025'!$C$5,IF(X51="AEREO",'BASE LIQUIDACION REDEBAN 2025'!$B$6,'BASE LIQUIDACION REDEBAN 2025'!$C$5)))))))</f>
        <v>144967.87232000002</v>
      </c>
      <c r="AC51" s="179">
        <f>IF(OR(U51="SOPORTE_TELEFÓNICO",U51="ENVÍO"),0,IF(W51="TIPO I",'BASE LIQUIDACION REDEBAN 2025'!$B$10,IF(W51="TIPO II",'BASE LIQUIDACION REDEBAN 2025'!$B$11,IF(W51="TIPO III",'BASE LIQUIDACION REDEBAN 2025'!$B$12,'BASE LIQUIDACION REDEBAN 2025'!$B$13))))</f>
        <v>140395.6348884</v>
      </c>
      <c r="AD51" s="179">
        <f t="shared" si="1"/>
        <v>144967.87232000002</v>
      </c>
    </row>
    <row r="52" spans="1:30" s="101" customFormat="1" ht="13.15" hidden="1">
      <c r="A52" s="85" t="s">
        <v>100</v>
      </c>
      <c r="B52" s="85" t="str">
        <f>VLOOKUP(A52,'CENTRO DE COSTOS'!A:D,4,FALSE)</f>
        <v>KEVIN ALEXIS CORZO BUSTOS</v>
      </c>
      <c r="C52" s="85" t="str">
        <f>VLOOKUP(A52,'CENTRO DE COSTOS'!A:D,2,FALSE)</f>
        <v>0004-0007</v>
      </c>
      <c r="D52" s="85">
        <v>50001</v>
      </c>
      <c r="E52" s="85">
        <v>5783351</v>
      </c>
      <c r="F52" s="85">
        <v>16664120</v>
      </c>
      <c r="G52" s="85" t="s">
        <v>1977</v>
      </c>
      <c r="H52" s="85" t="s">
        <v>216</v>
      </c>
      <c r="I52" s="85" t="s">
        <v>100</v>
      </c>
      <c r="J52" s="85" t="s">
        <v>15513</v>
      </c>
      <c r="K52" s="85" t="s">
        <v>160</v>
      </c>
      <c r="L52" s="85" t="s">
        <v>15514</v>
      </c>
      <c r="M52" s="178">
        <v>45903.68472222222</v>
      </c>
      <c r="N52" s="178">
        <v>45904.681250000001</v>
      </c>
      <c r="O52" s="85" t="s">
        <v>14390</v>
      </c>
      <c r="P52" s="85" t="s">
        <v>15334</v>
      </c>
      <c r="Q52" s="85" t="s">
        <v>15335</v>
      </c>
      <c r="R52" s="85" t="s">
        <v>15515</v>
      </c>
      <c r="S52" s="85" t="s">
        <v>1328</v>
      </c>
      <c r="T52" s="85" t="s">
        <v>15516</v>
      </c>
      <c r="U52" s="85" t="s">
        <v>165</v>
      </c>
      <c r="V52" s="85" t="s">
        <v>15517</v>
      </c>
      <c r="W52" s="85" t="s">
        <v>25</v>
      </c>
      <c r="X52" s="85" t="s">
        <v>177</v>
      </c>
      <c r="Y52" s="85" t="s">
        <v>222</v>
      </c>
      <c r="Z52" s="85">
        <v>1</v>
      </c>
      <c r="AA52" s="85">
        <v>0</v>
      </c>
      <c r="AB52" s="179">
        <f>IF(U52="SOPORTE_TELEFÓNICO",'BASE LIQUIDACION REDEBAN 2025'!$B$19,IF(U52="ENVÍO",'BASE LIQUIDACION REDEBAN 2025'!$C$2,IF(W52="TIPO I",'BASE LIQUIDACION REDEBAN 2025'!$C$2,IF(W52="TIPO II",'BASE LIQUIDACION REDEBAN 2025'!$C$3,IF(W52="TIPO III",'BASE LIQUIDACION REDEBAN 2025'!$C$4,IF(W52="TIPO IV",'BASE LIQUIDACION REDEBAN 2025'!$C$5,IF(X52="AEREO",'BASE LIQUIDACION REDEBAN 2025'!$B$6,'BASE LIQUIDACION REDEBAN 2025'!$C$5)))))))</f>
        <v>65960.072302</v>
      </c>
      <c r="AC52" s="179">
        <f>IF(OR(U52="SOPORTE_TELEFÓNICO",U52="ENVÍO"),0,IF(W52="TIPO I",'BASE LIQUIDACION REDEBAN 2025'!$B$10,IF(W52="TIPO II",'BASE LIQUIDACION REDEBAN 2025'!$B$11,IF(W52="TIPO III",'BASE LIQUIDACION REDEBAN 2025'!$B$12,'BASE LIQUIDACION REDEBAN 2025'!$B$13))))</f>
        <v>75096.394270399993</v>
      </c>
      <c r="AD52" s="179">
        <f t="shared" si="1"/>
        <v>65960.072302</v>
      </c>
    </row>
    <row r="53" spans="1:30" s="101" customFormat="1" ht="13.15" hidden="1">
      <c r="A53" s="85" t="s">
        <v>100</v>
      </c>
      <c r="B53" s="85" t="str">
        <f>VLOOKUP(A53,'CENTRO DE COSTOS'!A:D,4,FALSE)</f>
        <v>KEVIN ALEXIS CORZO BUSTOS</v>
      </c>
      <c r="C53" s="85" t="str">
        <f>VLOOKUP(A53,'CENTRO DE COSTOS'!A:D,2,FALSE)</f>
        <v>0004-0007</v>
      </c>
      <c r="D53" s="85">
        <v>50001</v>
      </c>
      <c r="E53" s="85">
        <v>5783359</v>
      </c>
      <c r="F53" s="85">
        <v>15457120</v>
      </c>
      <c r="G53" s="85" t="s">
        <v>1977</v>
      </c>
      <c r="H53" s="85" t="s">
        <v>216</v>
      </c>
      <c r="I53" s="85" t="s">
        <v>100</v>
      </c>
      <c r="J53" s="85" t="s">
        <v>15518</v>
      </c>
      <c r="K53" s="85" t="s">
        <v>160</v>
      </c>
      <c r="L53" s="85" t="s">
        <v>15519</v>
      </c>
      <c r="M53" s="178">
        <v>45903.685416666667</v>
      </c>
      <c r="N53" s="178">
        <v>45904.678472222222</v>
      </c>
      <c r="O53" s="85" t="s">
        <v>14390</v>
      </c>
      <c r="P53" s="85" t="s">
        <v>1333</v>
      </c>
      <c r="Q53" s="85" t="s">
        <v>1512</v>
      </c>
      <c r="R53" s="85" t="s">
        <v>1512</v>
      </c>
      <c r="S53" s="85" t="s">
        <v>1328</v>
      </c>
      <c r="T53" s="85" t="s">
        <v>15520</v>
      </c>
      <c r="U53" s="85" t="s">
        <v>165</v>
      </c>
      <c r="V53" s="85" t="s">
        <v>15521</v>
      </c>
      <c r="W53" s="85" t="s">
        <v>25</v>
      </c>
      <c r="X53" s="85" t="s">
        <v>177</v>
      </c>
      <c r="Y53" s="85" t="s">
        <v>222</v>
      </c>
      <c r="Z53" s="85">
        <v>1</v>
      </c>
      <c r="AA53" s="85">
        <v>0</v>
      </c>
      <c r="AB53" s="179">
        <f>IF(U53="SOPORTE_TELEFÓNICO",'BASE LIQUIDACION REDEBAN 2025'!$B$19,IF(U53="ENVÍO",'BASE LIQUIDACION REDEBAN 2025'!$C$2,IF(W53="TIPO I",'BASE LIQUIDACION REDEBAN 2025'!$C$2,IF(W53="TIPO II",'BASE LIQUIDACION REDEBAN 2025'!$C$3,IF(W53="TIPO III",'BASE LIQUIDACION REDEBAN 2025'!$C$4,IF(W53="TIPO IV",'BASE LIQUIDACION REDEBAN 2025'!$C$5,IF(X53="AEREO",'BASE LIQUIDACION REDEBAN 2025'!$B$6,'BASE LIQUIDACION REDEBAN 2025'!$C$5)))))))</f>
        <v>65960.072302</v>
      </c>
      <c r="AC53" s="179">
        <f>IF(OR(U53="SOPORTE_TELEFÓNICO",U53="ENVÍO"),0,IF(W53="TIPO I",'BASE LIQUIDACION REDEBAN 2025'!$B$10,IF(W53="TIPO II",'BASE LIQUIDACION REDEBAN 2025'!$B$11,IF(W53="TIPO III",'BASE LIQUIDACION REDEBAN 2025'!$B$12,'BASE LIQUIDACION REDEBAN 2025'!$B$13))))</f>
        <v>75096.394270399993</v>
      </c>
      <c r="AD53" s="179">
        <f t="shared" si="1"/>
        <v>65960.072302</v>
      </c>
    </row>
    <row r="54" spans="1:30" s="101" customFormat="1" ht="13.15" hidden="1">
      <c r="A54" s="85" t="s">
        <v>93</v>
      </c>
      <c r="B54" s="85" t="str">
        <f>VLOOKUP(A54,'CENTRO DE COSTOS'!A:D,4,FALSE)</f>
        <v>DIEGO FERNANDO HENAO CARDONA</v>
      </c>
      <c r="C54" s="85" t="str">
        <f>VLOOKUP(A54,'CENTRO DE COSTOS'!A:D,2,FALSE)</f>
        <v>0004-0003</v>
      </c>
      <c r="D54" s="85">
        <v>52835</v>
      </c>
      <c r="E54" s="85">
        <v>5783365</v>
      </c>
      <c r="F54" s="85">
        <v>90107197</v>
      </c>
      <c r="G54" s="85" t="s">
        <v>1977</v>
      </c>
      <c r="H54" s="85" t="s">
        <v>157</v>
      </c>
      <c r="I54" s="85" t="s">
        <v>2009</v>
      </c>
      <c r="J54" s="85" t="s">
        <v>15522</v>
      </c>
      <c r="K54" s="85" t="s">
        <v>160</v>
      </c>
      <c r="L54" s="85" t="s">
        <v>15523</v>
      </c>
      <c r="M54" s="178">
        <v>45903.686805555553</v>
      </c>
      <c r="N54" s="178">
        <v>45904.411111111112</v>
      </c>
      <c r="O54" s="85" t="s">
        <v>14390</v>
      </c>
      <c r="P54" s="85" t="s">
        <v>15397</v>
      </c>
      <c r="Q54" s="85" t="s">
        <v>1368</v>
      </c>
      <c r="R54" s="85" t="s">
        <v>15524</v>
      </c>
      <c r="S54" s="85" t="s">
        <v>1328</v>
      </c>
      <c r="T54" s="85" t="s">
        <v>15525</v>
      </c>
      <c r="U54" s="85" t="s">
        <v>165</v>
      </c>
      <c r="V54" s="85" t="s">
        <v>15526</v>
      </c>
      <c r="W54" s="85" t="s">
        <v>32</v>
      </c>
      <c r="X54" s="85" t="s">
        <v>177</v>
      </c>
      <c r="Y54" s="85" t="s">
        <v>169</v>
      </c>
      <c r="Z54" s="85">
        <v>1</v>
      </c>
      <c r="AA54" s="85">
        <v>0</v>
      </c>
      <c r="AB54" s="179">
        <f>IF(U54="SOPORTE_TELEFÓNICO",'BASE LIQUIDACION REDEBAN 2025'!$B$19,IF(U54="ENVÍO",'BASE LIQUIDACION REDEBAN 2025'!$C$2,IF(W54="TIPO I",'BASE LIQUIDACION REDEBAN 2025'!$C$2,IF(W54="TIPO II",'BASE LIQUIDACION REDEBAN 2025'!$C$3,IF(W54="TIPO III",'BASE LIQUIDACION REDEBAN 2025'!$C$4,IF(W54="TIPO IV",'BASE LIQUIDACION REDEBAN 2025'!$C$5,IF(X54="AEREO",'BASE LIQUIDACION REDEBAN 2025'!$B$6,'BASE LIQUIDACION REDEBAN 2025'!$C$5)))))))</f>
        <v>479588.87655000004</v>
      </c>
      <c r="AC54" s="179">
        <f>IF(OR(U54="SOPORTE_TELEFÓNICO",U54="ENVÍO"),0,IF(W54="TIPO I",'BASE LIQUIDACION REDEBAN 2025'!$B$10,IF(W54="TIPO II",'BASE LIQUIDACION REDEBAN 2025'!$B$11,IF(W54="TIPO III",'BASE LIQUIDACION REDEBAN 2025'!$B$12,'BASE LIQUIDACION REDEBAN 2025'!$B$13))))</f>
        <v>196536.5258152</v>
      </c>
      <c r="AD54" s="179">
        <f t="shared" si="1"/>
        <v>479588.87655000004</v>
      </c>
    </row>
    <row r="55" spans="1:30" s="101" customFormat="1" ht="13.15" hidden="1">
      <c r="A55" s="85" t="s">
        <v>100</v>
      </c>
      <c r="B55" s="85" t="str">
        <f>VLOOKUP(A55,'CENTRO DE COSTOS'!A:D,4,FALSE)</f>
        <v>KEVIN ALEXIS CORZO BUSTOS</v>
      </c>
      <c r="C55" s="85" t="str">
        <f>VLOOKUP(A55,'CENTRO DE COSTOS'!A:D,2,FALSE)</f>
        <v>0004-0007</v>
      </c>
      <c r="D55" s="85">
        <v>50006</v>
      </c>
      <c r="E55" s="85">
        <v>5783369</v>
      </c>
      <c r="F55" s="85">
        <v>17591769</v>
      </c>
      <c r="G55" s="85" t="s">
        <v>1977</v>
      </c>
      <c r="H55" s="85" t="s">
        <v>216</v>
      </c>
      <c r="I55" s="85" t="s">
        <v>3785</v>
      </c>
      <c r="J55" s="85" t="s">
        <v>15527</v>
      </c>
      <c r="K55" s="85" t="s">
        <v>160</v>
      </c>
      <c r="L55" s="85" t="s">
        <v>15528</v>
      </c>
      <c r="M55" s="178">
        <v>45903.6875</v>
      </c>
      <c r="N55" s="178">
        <v>45904.515277777777</v>
      </c>
      <c r="O55" s="85" t="s">
        <v>14390</v>
      </c>
      <c r="P55" s="85" t="s">
        <v>15334</v>
      </c>
      <c r="Q55" s="85" t="s">
        <v>15335</v>
      </c>
      <c r="R55" s="85" t="s">
        <v>15529</v>
      </c>
      <c r="S55" s="85" t="s">
        <v>1328</v>
      </c>
      <c r="T55" s="85" t="s">
        <v>15530</v>
      </c>
      <c r="U55" s="85" t="s">
        <v>165</v>
      </c>
      <c r="V55" s="85" t="s">
        <v>15531</v>
      </c>
      <c r="W55" s="85" t="s">
        <v>28</v>
      </c>
      <c r="X55" s="85" t="s">
        <v>177</v>
      </c>
      <c r="Y55" s="85" t="s">
        <v>1411</v>
      </c>
      <c r="Z55" s="85">
        <v>1</v>
      </c>
      <c r="AA55" s="85">
        <v>0</v>
      </c>
      <c r="AB55" s="179">
        <f>IF(U55="SOPORTE_TELEFÓNICO",'BASE LIQUIDACION REDEBAN 2025'!$B$19,IF(U55="ENVÍO",'BASE LIQUIDACION REDEBAN 2025'!$C$2,IF(W55="TIPO I",'BASE LIQUIDACION REDEBAN 2025'!$C$2,IF(W55="TIPO II",'BASE LIQUIDACION REDEBAN 2025'!$C$3,IF(W55="TIPO III",'BASE LIQUIDACION REDEBAN 2025'!$C$4,IF(W55="TIPO IV",'BASE LIQUIDACION REDEBAN 2025'!$C$5,IF(X55="AEREO",'BASE LIQUIDACION REDEBAN 2025'!$B$6,'BASE LIQUIDACION REDEBAN 2025'!$C$5)))))))</f>
        <v>144967.87232000002</v>
      </c>
      <c r="AC55" s="179">
        <f>IF(OR(U55="SOPORTE_TELEFÓNICO",U55="ENVÍO"),0,IF(W55="TIPO I",'BASE LIQUIDACION REDEBAN 2025'!$B$10,IF(W55="TIPO II",'BASE LIQUIDACION REDEBAN 2025'!$B$11,IF(W55="TIPO III",'BASE LIQUIDACION REDEBAN 2025'!$B$12,'BASE LIQUIDACION REDEBAN 2025'!$B$13))))</f>
        <v>140395.6348884</v>
      </c>
      <c r="AD55" s="179">
        <f t="shared" si="1"/>
        <v>144967.87232000002</v>
      </c>
    </row>
    <row r="56" spans="1:30" s="101" customFormat="1" ht="13.15" hidden="1">
      <c r="A56" s="85" t="s">
        <v>68</v>
      </c>
      <c r="B56" s="85" t="str">
        <f>VLOOKUP(A56,'CENTRO DE COSTOS'!A:D,4,FALSE)</f>
        <v>WILLIAM ASDRUBAL ROZO ROZO</v>
      </c>
      <c r="C56" s="85" t="str">
        <f>VLOOKUP(A56,'CENTRO DE COSTOS'!A:D,2,FALSE)</f>
        <v>0004-0004</v>
      </c>
      <c r="D56" s="85">
        <v>11001</v>
      </c>
      <c r="E56" s="85">
        <v>5783626</v>
      </c>
      <c r="F56" s="85">
        <v>13776281</v>
      </c>
      <c r="G56" s="85" t="s">
        <v>1977</v>
      </c>
      <c r="H56" s="85" t="s">
        <v>417</v>
      </c>
      <c r="I56" s="85" t="s">
        <v>68</v>
      </c>
      <c r="J56" s="85" t="s">
        <v>15532</v>
      </c>
      <c r="K56" s="85" t="s">
        <v>160</v>
      </c>
      <c r="L56" s="85" t="s">
        <v>15533</v>
      </c>
      <c r="M56" s="178">
        <v>45904.333333333336</v>
      </c>
      <c r="N56" s="178">
        <v>45904.659722222219</v>
      </c>
      <c r="O56" s="85" t="s">
        <v>14390</v>
      </c>
      <c r="P56" s="85" t="s">
        <v>1325</v>
      </c>
      <c r="Q56" s="85" t="s">
        <v>1464</v>
      </c>
      <c r="R56" s="85" t="s">
        <v>1465</v>
      </c>
      <c r="S56" s="85" t="s">
        <v>1328</v>
      </c>
      <c r="T56" s="85" t="s">
        <v>15534</v>
      </c>
      <c r="U56" s="85" t="s">
        <v>165</v>
      </c>
      <c r="V56" s="85" t="s">
        <v>15535</v>
      </c>
      <c r="W56" s="85" t="s">
        <v>25</v>
      </c>
      <c r="X56" s="85" t="s">
        <v>177</v>
      </c>
      <c r="Y56" s="85" t="s">
        <v>551</v>
      </c>
      <c r="Z56" s="85">
        <v>1</v>
      </c>
      <c r="AA56" s="85">
        <v>0</v>
      </c>
      <c r="AB56" s="179">
        <f>IF(U56="SOPORTE_TELEFÓNICO",'BASE LIQUIDACION REDEBAN 2025'!$B$19,IF(U56="ENVÍO",'BASE LIQUIDACION REDEBAN 2025'!$C$2,IF(W56="TIPO I",'BASE LIQUIDACION REDEBAN 2025'!$C$2,IF(W56="TIPO II",'BASE LIQUIDACION REDEBAN 2025'!$C$3,IF(W56="TIPO III",'BASE LIQUIDACION REDEBAN 2025'!$C$4,IF(W56="TIPO IV",'BASE LIQUIDACION REDEBAN 2025'!$C$5,IF(X56="AEREO",'BASE LIQUIDACION REDEBAN 2025'!$B$6,'BASE LIQUIDACION REDEBAN 2025'!$C$5)))))))</f>
        <v>65960.072302</v>
      </c>
      <c r="AC56" s="179">
        <f>IF(OR(U56="SOPORTE_TELEFÓNICO",U56="ENVÍO"),0,IF(W56="TIPO I",'BASE LIQUIDACION REDEBAN 2025'!$B$10,IF(W56="TIPO II",'BASE LIQUIDACION REDEBAN 2025'!$B$11,IF(W56="TIPO III",'BASE LIQUIDACION REDEBAN 2025'!$B$12,'BASE LIQUIDACION REDEBAN 2025'!$B$13))))</f>
        <v>75096.394270399993</v>
      </c>
      <c r="AD56" s="179">
        <f t="shared" si="1"/>
        <v>65960.072302</v>
      </c>
    </row>
    <row r="57" spans="1:30" s="101" customFormat="1" ht="13.15" hidden="1">
      <c r="A57" s="85" t="s">
        <v>93</v>
      </c>
      <c r="B57" s="85" t="str">
        <f>VLOOKUP(A57,'CENTRO DE COSTOS'!A:D,4,FALSE)</f>
        <v>DIEGO FERNANDO HENAO CARDONA</v>
      </c>
      <c r="C57" s="85" t="str">
        <f>VLOOKUP(A57,'CENTRO DE COSTOS'!A:D,2,FALSE)</f>
        <v>0004-0003</v>
      </c>
      <c r="D57" s="85">
        <v>52019</v>
      </c>
      <c r="E57" s="85">
        <v>5783775</v>
      </c>
      <c r="F57" s="85">
        <v>80536394</v>
      </c>
      <c r="G57" s="85" t="s">
        <v>1977</v>
      </c>
      <c r="H57" s="85" t="s">
        <v>157</v>
      </c>
      <c r="I57" s="85" t="s">
        <v>11690</v>
      </c>
      <c r="J57" s="85" t="s">
        <v>15536</v>
      </c>
      <c r="K57" s="85" t="s">
        <v>160</v>
      </c>
      <c r="L57" s="85" t="s">
        <v>15537</v>
      </c>
      <c r="M57" s="178">
        <v>45904.34097222222</v>
      </c>
      <c r="N57" s="178">
        <v>45905.59652777778</v>
      </c>
      <c r="O57" s="85" t="s">
        <v>14390</v>
      </c>
      <c r="P57" s="85" t="s">
        <v>1333</v>
      </c>
      <c r="Q57" s="85" t="s">
        <v>1512</v>
      </c>
      <c r="R57" s="85" t="s">
        <v>1512</v>
      </c>
      <c r="S57" s="85" t="s">
        <v>1328</v>
      </c>
      <c r="T57" s="85" t="s">
        <v>15538</v>
      </c>
      <c r="U57" s="85" t="s">
        <v>165</v>
      </c>
      <c r="V57" s="85" t="s">
        <v>15539</v>
      </c>
      <c r="W57" s="85" t="s">
        <v>28</v>
      </c>
      <c r="X57" s="85" t="s">
        <v>177</v>
      </c>
      <c r="Y57" s="85" t="s">
        <v>2014</v>
      </c>
      <c r="Z57" s="85">
        <v>1</v>
      </c>
      <c r="AA57" s="85">
        <v>0</v>
      </c>
      <c r="AB57" s="179">
        <f>IF(U57="SOPORTE_TELEFÓNICO",'BASE LIQUIDACION REDEBAN 2025'!$B$19,IF(U57="ENVÍO",'BASE LIQUIDACION REDEBAN 2025'!$C$2,IF(W57="TIPO I",'BASE LIQUIDACION REDEBAN 2025'!$C$2,IF(W57="TIPO II",'BASE LIQUIDACION REDEBAN 2025'!$C$3,IF(W57="TIPO III",'BASE LIQUIDACION REDEBAN 2025'!$C$4,IF(W57="TIPO IV",'BASE LIQUIDACION REDEBAN 2025'!$C$5,IF(X57="AEREO",'BASE LIQUIDACION REDEBAN 2025'!$B$6,'BASE LIQUIDACION REDEBAN 2025'!$C$5)))))))</f>
        <v>144967.87232000002</v>
      </c>
      <c r="AC57" s="179">
        <f>IF(OR(U57="SOPORTE_TELEFÓNICO",U57="ENVÍO"),0,IF(W57="TIPO I",'BASE LIQUIDACION REDEBAN 2025'!$B$10,IF(W57="TIPO II",'BASE LIQUIDACION REDEBAN 2025'!$B$11,IF(W57="TIPO III",'BASE LIQUIDACION REDEBAN 2025'!$B$12,'BASE LIQUIDACION REDEBAN 2025'!$B$13))))</f>
        <v>140395.6348884</v>
      </c>
      <c r="AD57" s="179">
        <f t="shared" si="1"/>
        <v>144967.87232000002</v>
      </c>
    </row>
    <row r="58" spans="1:30" s="101" customFormat="1" ht="13.15" hidden="1">
      <c r="A58" s="85" t="s">
        <v>100</v>
      </c>
      <c r="B58" s="85" t="str">
        <f>VLOOKUP(A58,'CENTRO DE COSTOS'!A:D,4,FALSE)</f>
        <v>KEVIN ALEXIS CORZO BUSTOS</v>
      </c>
      <c r="C58" s="85" t="str">
        <f>VLOOKUP(A58,'CENTRO DE COSTOS'!A:D,2,FALSE)</f>
        <v>0004-0007</v>
      </c>
      <c r="D58" s="85">
        <v>50001</v>
      </c>
      <c r="E58" s="85">
        <v>5783790</v>
      </c>
      <c r="F58" s="85">
        <v>73240046</v>
      </c>
      <c r="G58" s="85" t="s">
        <v>1977</v>
      </c>
      <c r="H58" s="85" t="s">
        <v>216</v>
      </c>
      <c r="I58" s="85" t="s">
        <v>100</v>
      </c>
      <c r="J58" s="85" t="s">
        <v>15540</v>
      </c>
      <c r="K58" s="85" t="s">
        <v>160</v>
      </c>
      <c r="L58" s="85" t="s">
        <v>15541</v>
      </c>
      <c r="M58" s="178">
        <v>45904.356249999997</v>
      </c>
      <c r="N58" s="178">
        <v>45904.666666666664</v>
      </c>
      <c r="O58" s="85" t="s">
        <v>14390</v>
      </c>
      <c r="P58" s="85" t="s">
        <v>1333</v>
      </c>
      <c r="Q58" s="85" t="s">
        <v>1407</v>
      </c>
      <c r="R58" s="85" t="s">
        <v>1408</v>
      </c>
      <c r="S58" s="85" t="s">
        <v>1328</v>
      </c>
      <c r="T58" s="85" t="s">
        <v>15542</v>
      </c>
      <c r="U58" s="85" t="s">
        <v>165</v>
      </c>
      <c r="V58" s="85" t="s">
        <v>15543</v>
      </c>
      <c r="W58" s="85" t="s">
        <v>25</v>
      </c>
      <c r="X58" s="85" t="s">
        <v>177</v>
      </c>
      <c r="Y58" s="85" t="s">
        <v>1227</v>
      </c>
      <c r="Z58" s="85">
        <v>1</v>
      </c>
      <c r="AA58" s="85">
        <v>0</v>
      </c>
      <c r="AB58" s="179">
        <f>IF(U58="SOPORTE_TELEFÓNICO",'BASE LIQUIDACION REDEBAN 2025'!$B$19,IF(U58="ENVÍO",'BASE LIQUIDACION REDEBAN 2025'!$C$2,IF(W58="TIPO I",'BASE LIQUIDACION REDEBAN 2025'!$C$2,IF(W58="TIPO II",'BASE LIQUIDACION REDEBAN 2025'!$C$3,IF(W58="TIPO III",'BASE LIQUIDACION REDEBAN 2025'!$C$4,IF(W58="TIPO IV",'BASE LIQUIDACION REDEBAN 2025'!$C$5,IF(X58="AEREO",'BASE LIQUIDACION REDEBAN 2025'!$B$6,'BASE LIQUIDACION REDEBAN 2025'!$C$5)))))))</f>
        <v>65960.072302</v>
      </c>
      <c r="AC58" s="179">
        <f>IF(OR(U58="SOPORTE_TELEFÓNICO",U58="ENVÍO"),0,IF(W58="TIPO I",'BASE LIQUIDACION REDEBAN 2025'!$B$10,IF(W58="TIPO II",'BASE LIQUIDACION REDEBAN 2025'!$B$11,IF(W58="TIPO III",'BASE LIQUIDACION REDEBAN 2025'!$B$12,'BASE LIQUIDACION REDEBAN 2025'!$B$13))))</f>
        <v>75096.394270399993</v>
      </c>
      <c r="AD58" s="179">
        <f t="shared" si="1"/>
        <v>65960.072302</v>
      </c>
    </row>
    <row r="59" spans="1:30" s="101" customFormat="1" ht="13.15" hidden="1">
      <c r="A59" s="85" t="s">
        <v>93</v>
      </c>
      <c r="B59" s="85" t="str">
        <f>VLOOKUP(A59,'CENTRO DE COSTOS'!A:D,4,FALSE)</f>
        <v>DIEGO FERNANDO HENAO CARDONA</v>
      </c>
      <c r="C59" s="85" t="str">
        <f>VLOOKUP(A59,'CENTRO DE COSTOS'!A:D,2,FALSE)</f>
        <v>0004-0003</v>
      </c>
      <c r="D59" s="85">
        <v>52678</v>
      </c>
      <c r="E59" s="85">
        <v>5783803</v>
      </c>
      <c r="F59" s="85">
        <v>63532733</v>
      </c>
      <c r="G59" s="85" t="s">
        <v>1977</v>
      </c>
      <c r="H59" s="85" t="s">
        <v>157</v>
      </c>
      <c r="I59" s="85" t="s">
        <v>853</v>
      </c>
      <c r="J59" s="85" t="s">
        <v>15544</v>
      </c>
      <c r="K59" s="85" t="s">
        <v>160</v>
      </c>
      <c r="L59" s="85" t="s">
        <v>15545</v>
      </c>
      <c r="M59" s="178">
        <v>45904.363194444442</v>
      </c>
      <c r="N59" s="178">
        <v>45910.64166666667</v>
      </c>
      <c r="O59" s="85" t="s">
        <v>14390</v>
      </c>
      <c r="P59" s="85" t="s">
        <v>1325</v>
      </c>
      <c r="Q59" s="85" t="s">
        <v>1387</v>
      </c>
      <c r="R59" s="85" t="s">
        <v>1388</v>
      </c>
      <c r="S59" s="85" t="s">
        <v>1328</v>
      </c>
      <c r="T59" s="85" t="s">
        <v>15546</v>
      </c>
      <c r="U59" s="85" t="s">
        <v>165</v>
      </c>
      <c r="V59" s="85" t="s">
        <v>15547</v>
      </c>
      <c r="W59" s="85" t="s">
        <v>30</v>
      </c>
      <c r="X59" s="85" t="s">
        <v>177</v>
      </c>
      <c r="Y59" s="85" t="s">
        <v>2014</v>
      </c>
      <c r="Z59" s="85">
        <v>1</v>
      </c>
      <c r="AA59" s="85">
        <v>0</v>
      </c>
      <c r="AB59" s="179">
        <f>IF(U59="SOPORTE_TELEFÓNICO",'BASE LIQUIDACION REDEBAN 2025'!$B$19,IF(U59="ENVÍO",'BASE LIQUIDACION REDEBAN 2025'!$C$2,IF(W59="TIPO I",'BASE LIQUIDACION REDEBAN 2025'!$C$2,IF(W59="TIPO II",'BASE LIQUIDACION REDEBAN 2025'!$C$3,IF(W59="TIPO III",'BASE LIQUIDACION REDEBAN 2025'!$C$4,IF(W59="TIPO IV",'BASE LIQUIDACION REDEBAN 2025'!$C$5,IF(X59="AEREO",'BASE LIQUIDACION REDEBAN 2025'!$B$6,'BASE LIQUIDACION REDEBAN 2025'!$C$5)))))))</f>
        <v>275728.78077800001</v>
      </c>
      <c r="AC59" s="179">
        <f>IF(OR(U59="SOPORTE_TELEFÓNICO",U59="ENVÍO"),0,IF(W59="TIPO I",'BASE LIQUIDACION REDEBAN 2025'!$B$10,IF(W59="TIPO II",'BASE LIQUIDACION REDEBAN 2025'!$B$11,IF(W59="TIPO III",'BASE LIQUIDACION REDEBAN 2025'!$B$12,'BASE LIQUIDACION REDEBAN 2025'!$B$13))))</f>
        <v>196536.5258152</v>
      </c>
      <c r="AD59" s="179">
        <f t="shared" si="1"/>
        <v>275728.78077800001</v>
      </c>
    </row>
    <row r="60" spans="1:30" s="101" customFormat="1" ht="13.15" hidden="1">
      <c r="A60" s="85" t="s">
        <v>68</v>
      </c>
      <c r="B60" s="85" t="str">
        <f>VLOOKUP(A60,'CENTRO DE COSTOS'!A:D,4,FALSE)</f>
        <v>WILLIAM ASDRUBAL ROZO ROZO</v>
      </c>
      <c r="C60" s="85" t="str">
        <f>VLOOKUP(A60,'CENTRO DE COSTOS'!A:D,2,FALSE)</f>
        <v>0004-0004</v>
      </c>
      <c r="D60" s="85">
        <v>11001</v>
      </c>
      <c r="E60" s="85">
        <v>5783812</v>
      </c>
      <c r="F60" s="85">
        <v>15200892</v>
      </c>
      <c r="G60" s="85" t="s">
        <v>1977</v>
      </c>
      <c r="H60" s="85" t="s">
        <v>417</v>
      </c>
      <c r="I60" s="85" t="s">
        <v>68</v>
      </c>
      <c r="J60" s="85" t="s">
        <v>15360</v>
      </c>
      <c r="K60" s="85" t="s">
        <v>160</v>
      </c>
      <c r="L60" s="85" t="s">
        <v>15548</v>
      </c>
      <c r="M60" s="178">
        <v>45904.366666666669</v>
      </c>
      <c r="N60" s="178">
        <v>45904.769444444442</v>
      </c>
      <c r="O60" s="85" t="s">
        <v>14390</v>
      </c>
      <c r="P60" s="85" t="s">
        <v>15334</v>
      </c>
      <c r="Q60" s="85" t="s">
        <v>15335</v>
      </c>
      <c r="R60" s="85" t="s">
        <v>15336</v>
      </c>
      <c r="S60" s="85" t="s">
        <v>1328</v>
      </c>
      <c r="T60" s="85" t="s">
        <v>15549</v>
      </c>
      <c r="U60" s="85" t="s">
        <v>165</v>
      </c>
      <c r="V60" s="85" t="s">
        <v>15363</v>
      </c>
      <c r="W60" s="85" t="s">
        <v>25</v>
      </c>
      <c r="X60" s="85" t="s">
        <v>177</v>
      </c>
      <c r="Y60" s="85" t="s">
        <v>428</v>
      </c>
      <c r="Z60" s="85">
        <v>1</v>
      </c>
      <c r="AA60" s="85"/>
      <c r="AB60" s="179">
        <f>IF(U60="SOPORTE_TELEFÓNICO",'BASE LIQUIDACION REDEBAN 2025'!$B$19,IF(U60="ENVÍO",'BASE LIQUIDACION REDEBAN 2025'!$C$2,IF(W60="TIPO I",'BASE LIQUIDACION REDEBAN 2025'!$C$2,IF(W60="TIPO II",'BASE LIQUIDACION REDEBAN 2025'!$C$3,IF(W60="TIPO III",'BASE LIQUIDACION REDEBAN 2025'!$C$4,IF(W60="TIPO IV",'BASE LIQUIDACION REDEBAN 2025'!$C$5,IF(X60="AEREO",'BASE LIQUIDACION REDEBAN 2025'!$B$6,'BASE LIQUIDACION REDEBAN 2025'!$C$5)))))))</f>
        <v>65960.072302</v>
      </c>
      <c r="AC60" s="179">
        <f>IF(OR(U60="SOPORTE_TELEFÓNICO",U60="ENVÍO"),0,IF(W60="TIPO I",'BASE LIQUIDACION REDEBAN 2025'!$B$10,IF(W60="TIPO II",'BASE LIQUIDACION REDEBAN 2025'!$B$11,IF(W60="TIPO III",'BASE LIQUIDACION REDEBAN 2025'!$B$12,'BASE LIQUIDACION REDEBAN 2025'!$B$13))))</f>
        <v>75096.394270399993</v>
      </c>
      <c r="AD60" s="179">
        <f t="shared" si="1"/>
        <v>65960.072302</v>
      </c>
    </row>
    <row r="61" spans="1:30" s="101" customFormat="1" ht="13.15">
      <c r="A61" s="85" t="s">
        <v>90</v>
      </c>
      <c r="B61" s="85" t="str">
        <f>VLOOKUP(A61,'CENTRO DE COSTOS'!A:D,4,FALSE)</f>
        <v>JUAN SEBASTIÁN RÍOS CASTRILLÓN</v>
      </c>
      <c r="C61" s="85" t="str">
        <f>VLOOKUP(A61,'CENTRO DE COSTOS'!A:D,2,FALSE)</f>
        <v>0004-0005</v>
      </c>
      <c r="D61" s="85">
        <v>5001</v>
      </c>
      <c r="E61" s="85">
        <v>5783824</v>
      </c>
      <c r="F61" s="85">
        <v>11458163</v>
      </c>
      <c r="G61" s="85" t="s">
        <v>1977</v>
      </c>
      <c r="H61" s="85">
        <v>0</v>
      </c>
      <c r="I61" s="85">
        <v>0</v>
      </c>
      <c r="J61" s="85">
        <v>0</v>
      </c>
      <c r="K61" s="85">
        <v>0</v>
      </c>
      <c r="L61" s="85" t="s">
        <v>15550</v>
      </c>
      <c r="M61" s="178">
        <v>45904.37222222222</v>
      </c>
      <c r="N61" s="178">
        <v>45904.623611111114</v>
      </c>
      <c r="O61" s="85">
        <v>0</v>
      </c>
      <c r="P61" s="85" t="s">
        <v>15397</v>
      </c>
      <c r="Q61" s="85" t="s">
        <v>15398</v>
      </c>
      <c r="R61" s="85" t="s">
        <v>15399</v>
      </c>
      <c r="S61" s="85" t="s">
        <v>1328</v>
      </c>
      <c r="T61" s="85" t="s">
        <v>15551</v>
      </c>
      <c r="U61" s="85" t="s">
        <v>1552</v>
      </c>
      <c r="V61" s="85">
        <v>0</v>
      </c>
      <c r="W61" s="85">
        <v>0</v>
      </c>
      <c r="X61" s="85">
        <v>0</v>
      </c>
      <c r="Y61" s="85">
        <v>0</v>
      </c>
      <c r="Z61" s="85">
        <v>0</v>
      </c>
      <c r="AA61" s="85">
        <v>0</v>
      </c>
      <c r="AB61" s="179">
        <f>IF(U61="SOPORTE_TELEFÓNICO",'BASE LIQUIDACION REDEBAN 2025'!$B$19,IF(U61="ENVÍO",'BASE LIQUIDACION REDEBAN 2025'!$C$2,IF(W61="TIPO I",'BASE LIQUIDACION REDEBAN 2025'!$C$2,IF(W61="TIPO II",'BASE LIQUIDACION REDEBAN 2025'!$C$3,IF(W61="TIPO III",'BASE LIQUIDACION REDEBAN 2025'!$C$4,IF(W61="TIPO IV",'BASE LIQUIDACION REDEBAN 2025'!$C$5,IF(X61="AEREO",'BASE LIQUIDACION REDEBAN 2025'!$B$6,'BASE LIQUIDACION REDEBAN 2025'!$C$5)))))))</f>
        <v>41241.0800752</v>
      </c>
      <c r="AC61" s="179">
        <f>IF(OR(U61="SOPORTE_TELEFÓNICO",U61="ENVÍO"),0,IF(W61="TIPO I",'BASE LIQUIDACION REDEBAN 2025'!$B$10,IF(W61="TIPO II",'BASE LIQUIDACION REDEBAN 2025'!$B$11,IF(W61="TIPO III",'BASE LIQUIDACION REDEBAN 2025'!$B$12,'BASE LIQUIDACION REDEBAN 2025'!$B$13))))</f>
        <v>0</v>
      </c>
      <c r="AD61" s="179">
        <f t="shared" si="1"/>
        <v>41241.0800752</v>
      </c>
    </row>
    <row r="62" spans="1:30" s="101" customFormat="1" ht="13.15" hidden="1">
      <c r="A62" s="85" t="s">
        <v>93</v>
      </c>
      <c r="B62" s="85" t="str">
        <f>VLOOKUP(A62,'CENTRO DE COSTOS'!A:D,4,FALSE)</f>
        <v>DIEGO FERNANDO HENAO CARDONA</v>
      </c>
      <c r="C62" s="85" t="str">
        <f>VLOOKUP(A62,'CENTRO DE COSTOS'!A:D,2,FALSE)</f>
        <v>0004-0003</v>
      </c>
      <c r="D62" s="85">
        <v>52001</v>
      </c>
      <c r="E62" s="85">
        <v>5783864</v>
      </c>
      <c r="F62" s="85">
        <v>16115925</v>
      </c>
      <c r="G62" s="85" t="s">
        <v>1977</v>
      </c>
      <c r="H62" s="85" t="s">
        <v>157</v>
      </c>
      <c r="I62" s="85" t="s">
        <v>93</v>
      </c>
      <c r="J62" s="85" t="s">
        <v>15552</v>
      </c>
      <c r="K62" s="85" t="s">
        <v>160</v>
      </c>
      <c r="L62" s="85" t="s">
        <v>15553</v>
      </c>
      <c r="M62" s="178">
        <v>45904.387499999997</v>
      </c>
      <c r="N62" s="178">
        <v>45904.670138888891</v>
      </c>
      <c r="O62" s="85" t="s">
        <v>14390</v>
      </c>
      <c r="P62" s="85" t="s">
        <v>15334</v>
      </c>
      <c r="Q62" s="85" t="s">
        <v>1387</v>
      </c>
      <c r="R62" s="85" t="s">
        <v>15345</v>
      </c>
      <c r="S62" s="85" t="s">
        <v>1328</v>
      </c>
      <c r="T62" s="85" t="s">
        <v>15554</v>
      </c>
      <c r="U62" s="85" t="s">
        <v>165</v>
      </c>
      <c r="V62" s="85" t="s">
        <v>15555</v>
      </c>
      <c r="W62" s="85" t="s">
        <v>25</v>
      </c>
      <c r="X62" s="85" t="s">
        <v>177</v>
      </c>
      <c r="Y62" s="85" t="s">
        <v>294</v>
      </c>
      <c r="Z62" s="85">
        <v>1</v>
      </c>
      <c r="AA62" s="85">
        <v>0</v>
      </c>
      <c r="AB62" s="179">
        <f>IF(U62="SOPORTE_TELEFÓNICO",'BASE LIQUIDACION REDEBAN 2025'!$B$19,IF(U62="ENVÍO",'BASE LIQUIDACION REDEBAN 2025'!$C$2,IF(W62="TIPO I",'BASE LIQUIDACION REDEBAN 2025'!$C$2,IF(W62="TIPO II",'BASE LIQUIDACION REDEBAN 2025'!$C$3,IF(W62="TIPO III",'BASE LIQUIDACION REDEBAN 2025'!$C$4,IF(W62="TIPO IV",'BASE LIQUIDACION REDEBAN 2025'!$C$5,IF(X62="AEREO",'BASE LIQUIDACION REDEBAN 2025'!$B$6,'BASE LIQUIDACION REDEBAN 2025'!$C$5)))))))</f>
        <v>65960.072302</v>
      </c>
      <c r="AC62" s="179">
        <f>IF(OR(U62="SOPORTE_TELEFÓNICO",U62="ENVÍO"),0,IF(W62="TIPO I",'BASE LIQUIDACION REDEBAN 2025'!$B$10,IF(W62="TIPO II",'BASE LIQUIDACION REDEBAN 2025'!$B$11,IF(W62="TIPO III",'BASE LIQUIDACION REDEBAN 2025'!$B$12,'BASE LIQUIDACION REDEBAN 2025'!$B$13))))</f>
        <v>75096.394270399993</v>
      </c>
      <c r="AD62" s="179">
        <f t="shared" si="1"/>
        <v>65960.072302</v>
      </c>
    </row>
    <row r="63" spans="1:30" s="101" customFormat="1" ht="13.15" hidden="1">
      <c r="A63" s="85" t="s">
        <v>72</v>
      </c>
      <c r="B63" s="85" t="str">
        <f>VLOOKUP(A63,'CENTRO DE COSTOS'!A:D,4,FALSE)</f>
        <v>MIGUEL JULIÁN HERNÁNDEZ GUARÍN</v>
      </c>
      <c r="C63" s="85" t="str">
        <f>VLOOKUP(A63,'CENTRO DE COSTOS'!A:D,2,FALSE)</f>
        <v>0004-0008</v>
      </c>
      <c r="D63" s="85">
        <v>68307</v>
      </c>
      <c r="E63" s="85">
        <v>5784140</v>
      </c>
      <c r="F63" s="85">
        <v>24116907</v>
      </c>
      <c r="G63" s="85" t="s">
        <v>1977</v>
      </c>
      <c r="H63" s="85" t="s">
        <v>224</v>
      </c>
      <c r="I63" s="85" t="s">
        <v>1146</v>
      </c>
      <c r="J63" s="85" t="s">
        <v>15556</v>
      </c>
      <c r="K63" s="85" t="s">
        <v>160</v>
      </c>
      <c r="L63" s="85" t="s">
        <v>15557</v>
      </c>
      <c r="M63" s="178">
        <v>45904.461111111108</v>
      </c>
      <c r="N63" s="178">
        <v>45904.674305555556</v>
      </c>
      <c r="O63" s="85" t="s">
        <v>14390</v>
      </c>
      <c r="P63" s="85" t="s">
        <v>1333</v>
      </c>
      <c r="Q63" s="85" t="s">
        <v>1340</v>
      </c>
      <c r="R63" s="85" t="s">
        <v>1341</v>
      </c>
      <c r="S63" s="85" t="s">
        <v>1328</v>
      </c>
      <c r="T63" s="85" t="s">
        <v>15558</v>
      </c>
      <c r="U63" s="85" t="s">
        <v>165</v>
      </c>
      <c r="V63" s="85" t="s">
        <v>15559</v>
      </c>
      <c r="W63" s="85" t="s">
        <v>25</v>
      </c>
      <c r="X63" s="85" t="s">
        <v>177</v>
      </c>
      <c r="Y63" s="85" t="s">
        <v>754</v>
      </c>
      <c r="Z63" s="85">
        <v>1</v>
      </c>
      <c r="AA63" s="85">
        <v>0</v>
      </c>
      <c r="AB63" s="179">
        <f>IF(U63="SOPORTE_TELEFÓNICO",'BASE LIQUIDACION REDEBAN 2025'!$B$19,IF(U63="ENVÍO",'BASE LIQUIDACION REDEBAN 2025'!$C$2,IF(W63="TIPO I",'BASE LIQUIDACION REDEBAN 2025'!$C$2,IF(W63="TIPO II",'BASE LIQUIDACION REDEBAN 2025'!$C$3,IF(W63="TIPO III",'BASE LIQUIDACION REDEBAN 2025'!$C$4,IF(W63="TIPO IV",'BASE LIQUIDACION REDEBAN 2025'!$C$5,IF(X63="AEREO",'BASE LIQUIDACION REDEBAN 2025'!$B$6,'BASE LIQUIDACION REDEBAN 2025'!$C$5)))))))</f>
        <v>65960.072302</v>
      </c>
      <c r="AC63" s="179">
        <f>IF(OR(U63="SOPORTE_TELEFÓNICO",U63="ENVÍO"),0,IF(W63="TIPO I",'BASE LIQUIDACION REDEBAN 2025'!$B$10,IF(W63="TIPO II",'BASE LIQUIDACION REDEBAN 2025'!$B$11,IF(W63="TIPO III",'BASE LIQUIDACION REDEBAN 2025'!$B$12,'BASE LIQUIDACION REDEBAN 2025'!$B$13))))</f>
        <v>75096.394270399993</v>
      </c>
      <c r="AD63" s="179">
        <f t="shared" si="1"/>
        <v>65960.072302</v>
      </c>
    </row>
    <row r="64" spans="1:30" s="101" customFormat="1" ht="13.15" hidden="1">
      <c r="A64" s="85" t="s">
        <v>93</v>
      </c>
      <c r="B64" s="85" t="str">
        <f>VLOOKUP(A64,'CENTRO DE COSTOS'!A:D,4,FALSE)</f>
        <v>DIEGO FERNANDO HENAO CARDONA</v>
      </c>
      <c r="C64" s="85" t="str">
        <f>VLOOKUP(A64,'CENTRO DE COSTOS'!A:D,2,FALSE)</f>
        <v>0004-0003</v>
      </c>
      <c r="D64" s="85">
        <v>52480</v>
      </c>
      <c r="E64" s="85">
        <v>5784150</v>
      </c>
      <c r="F64" s="85">
        <v>23359789</v>
      </c>
      <c r="G64" s="85" t="s">
        <v>1977</v>
      </c>
      <c r="H64" s="85" t="s">
        <v>157</v>
      </c>
      <c r="I64" s="85" t="s">
        <v>157</v>
      </c>
      <c r="J64" s="85" t="s">
        <v>15560</v>
      </c>
      <c r="K64" s="85" t="s">
        <v>160</v>
      </c>
      <c r="L64" s="85" t="s">
        <v>15561</v>
      </c>
      <c r="M64" s="178">
        <v>45904.462500000001</v>
      </c>
      <c r="N64" s="178">
        <v>45905.594444444447</v>
      </c>
      <c r="O64" s="85" t="s">
        <v>14390</v>
      </c>
      <c r="P64" s="85" t="s">
        <v>1333</v>
      </c>
      <c r="Q64" s="85" t="s">
        <v>1464</v>
      </c>
      <c r="R64" s="85" t="s">
        <v>3477</v>
      </c>
      <c r="S64" s="85" t="s">
        <v>1328</v>
      </c>
      <c r="T64" s="85" t="s">
        <v>15562</v>
      </c>
      <c r="U64" s="85" t="s">
        <v>165</v>
      </c>
      <c r="V64" s="85" t="s">
        <v>15563</v>
      </c>
      <c r="W64" s="85" t="s">
        <v>28</v>
      </c>
      <c r="X64" s="85" t="s">
        <v>177</v>
      </c>
      <c r="Y64" s="85" t="s">
        <v>851</v>
      </c>
      <c r="Z64" s="85">
        <v>1</v>
      </c>
      <c r="AA64" s="85">
        <v>0</v>
      </c>
      <c r="AB64" s="179">
        <f>IF(U64="SOPORTE_TELEFÓNICO",'BASE LIQUIDACION REDEBAN 2025'!$B$19,IF(U64="ENVÍO",'BASE LIQUIDACION REDEBAN 2025'!$C$2,IF(W64="TIPO I",'BASE LIQUIDACION REDEBAN 2025'!$C$2,IF(W64="TIPO II",'BASE LIQUIDACION REDEBAN 2025'!$C$3,IF(W64="TIPO III",'BASE LIQUIDACION REDEBAN 2025'!$C$4,IF(W64="TIPO IV",'BASE LIQUIDACION REDEBAN 2025'!$C$5,IF(X64="AEREO",'BASE LIQUIDACION REDEBAN 2025'!$B$6,'BASE LIQUIDACION REDEBAN 2025'!$C$5)))))))</f>
        <v>144967.87232000002</v>
      </c>
      <c r="AC64" s="179">
        <f>IF(OR(U64="SOPORTE_TELEFÓNICO",U64="ENVÍO"),0,IF(W64="TIPO I",'BASE LIQUIDACION REDEBAN 2025'!$B$10,IF(W64="TIPO II",'BASE LIQUIDACION REDEBAN 2025'!$B$11,IF(W64="TIPO III",'BASE LIQUIDACION REDEBAN 2025'!$B$12,'BASE LIQUIDACION REDEBAN 2025'!$B$13))))</f>
        <v>140395.6348884</v>
      </c>
      <c r="AD64" s="179">
        <f t="shared" si="1"/>
        <v>144967.87232000002</v>
      </c>
    </row>
    <row r="65" spans="1:30" s="101" customFormat="1" ht="13.15" hidden="1">
      <c r="A65" s="85" t="s">
        <v>90</v>
      </c>
      <c r="B65" s="85" t="str">
        <f>VLOOKUP(A65,'CENTRO DE COSTOS'!A:D,4,FALSE)</f>
        <v>JUAN SEBASTIÁN RÍOS CASTRILLÓN</v>
      </c>
      <c r="C65" s="85" t="str">
        <f>VLOOKUP(A65,'CENTRO DE COSTOS'!A:D,2,FALSE)</f>
        <v>0004-0005</v>
      </c>
      <c r="D65" s="85">
        <v>5148</v>
      </c>
      <c r="E65" s="85">
        <v>5784595</v>
      </c>
      <c r="F65" s="85">
        <v>15017544</v>
      </c>
      <c r="G65" s="85" t="s">
        <v>1977</v>
      </c>
      <c r="H65" s="85" t="s">
        <v>249</v>
      </c>
      <c r="I65" s="85" t="s">
        <v>3083</v>
      </c>
      <c r="J65" s="85" t="s">
        <v>15564</v>
      </c>
      <c r="K65" s="85" t="s">
        <v>160</v>
      </c>
      <c r="L65" s="85" t="s">
        <v>15565</v>
      </c>
      <c r="M65" s="178">
        <v>45904.57916666667</v>
      </c>
      <c r="N65" s="178">
        <v>45905.592361111114</v>
      </c>
      <c r="O65" s="85" t="s">
        <v>14390</v>
      </c>
      <c r="P65" s="85" t="s">
        <v>1333</v>
      </c>
      <c r="Q65" s="85" t="s">
        <v>1351</v>
      </c>
      <c r="R65" s="85" t="s">
        <v>1352</v>
      </c>
      <c r="S65" s="85" t="s">
        <v>1328</v>
      </c>
      <c r="T65" s="85" t="s">
        <v>15566</v>
      </c>
      <c r="U65" s="85" t="s">
        <v>165</v>
      </c>
      <c r="V65" s="85" t="s">
        <v>15567</v>
      </c>
      <c r="W65" s="85" t="s">
        <v>28</v>
      </c>
      <c r="X65" s="85" t="s">
        <v>177</v>
      </c>
      <c r="Y65" s="85" t="s">
        <v>1483</v>
      </c>
      <c r="Z65" s="85">
        <v>1</v>
      </c>
      <c r="AA65" s="85">
        <v>0</v>
      </c>
      <c r="AB65" s="179">
        <f>IF(U65="SOPORTE_TELEFÓNICO",'BASE LIQUIDACION REDEBAN 2025'!$B$19,IF(U65="ENVÍO",'BASE LIQUIDACION REDEBAN 2025'!$C$2,IF(W65="TIPO I",'BASE LIQUIDACION REDEBAN 2025'!$C$2,IF(W65="TIPO II",'BASE LIQUIDACION REDEBAN 2025'!$C$3,IF(W65="TIPO III",'BASE LIQUIDACION REDEBAN 2025'!$C$4,IF(W65="TIPO IV",'BASE LIQUIDACION REDEBAN 2025'!$C$5,IF(X65="AEREO",'BASE LIQUIDACION REDEBAN 2025'!$B$6,'BASE LIQUIDACION REDEBAN 2025'!$C$5)))))))</f>
        <v>144967.87232000002</v>
      </c>
      <c r="AC65" s="179">
        <f>IF(OR(U65="SOPORTE_TELEFÓNICO",U65="ENVÍO"),0,IF(W65="TIPO I",'BASE LIQUIDACION REDEBAN 2025'!$B$10,IF(W65="TIPO II",'BASE LIQUIDACION REDEBAN 2025'!$B$11,IF(W65="TIPO III",'BASE LIQUIDACION REDEBAN 2025'!$B$12,'BASE LIQUIDACION REDEBAN 2025'!$B$13))))</f>
        <v>140395.6348884</v>
      </c>
      <c r="AD65" s="179">
        <f t="shared" si="1"/>
        <v>144967.87232000002</v>
      </c>
    </row>
    <row r="66" spans="1:30" s="101" customFormat="1" ht="13.15" hidden="1">
      <c r="A66" s="85" t="s">
        <v>98</v>
      </c>
      <c r="B66" s="85" t="str">
        <f>VLOOKUP(A66,'CENTRO DE COSTOS'!A:D,4,FALSE)</f>
        <v>MIGUEL JULIÁN HERNÁNDEZ GUARÍN</v>
      </c>
      <c r="C66" s="85" t="str">
        <f>VLOOKUP(A66,'CENTRO DE COSTOS'!A:D,2,FALSE)</f>
        <v>0004-0008</v>
      </c>
      <c r="D66" s="85">
        <v>15808</v>
      </c>
      <c r="E66" s="85">
        <v>5784729</v>
      </c>
      <c r="F66" s="85">
        <v>47731161</v>
      </c>
      <c r="G66" s="85" t="s">
        <v>1977</v>
      </c>
      <c r="H66" s="85" t="s">
        <v>406</v>
      </c>
      <c r="I66" s="85" t="s">
        <v>13994</v>
      </c>
      <c r="J66" s="85" t="s">
        <v>15568</v>
      </c>
      <c r="K66" s="85" t="s">
        <v>160</v>
      </c>
      <c r="L66" s="85" t="s">
        <v>15569</v>
      </c>
      <c r="M66" s="178">
        <v>45904.612500000003</v>
      </c>
      <c r="N66" s="178">
        <v>45904.696527777778</v>
      </c>
      <c r="O66" s="85">
        <v>0</v>
      </c>
      <c r="P66" s="85" t="s">
        <v>15334</v>
      </c>
      <c r="Q66" s="85" t="s">
        <v>15335</v>
      </c>
      <c r="R66" s="85" t="s">
        <v>15463</v>
      </c>
      <c r="S66" s="85" t="s">
        <v>1328</v>
      </c>
      <c r="T66" s="85" t="s">
        <v>15570</v>
      </c>
      <c r="U66" s="85" t="s">
        <v>1552</v>
      </c>
      <c r="V66" s="85">
        <v>0</v>
      </c>
      <c r="W66" s="85" t="s">
        <v>28</v>
      </c>
      <c r="X66" s="85" t="s">
        <v>177</v>
      </c>
      <c r="Y66" s="85">
        <v>0</v>
      </c>
      <c r="Z66" s="85">
        <v>0</v>
      </c>
      <c r="AA66" s="85">
        <v>0</v>
      </c>
      <c r="AB66" s="179">
        <f>IF(U66="SOPORTE_TELEFÓNICO",'BASE LIQUIDACION REDEBAN 2025'!$B$19,IF(U66="ENVÍO",'BASE LIQUIDACION REDEBAN 2025'!$C$2,IF(W66="TIPO I",'BASE LIQUIDACION REDEBAN 2025'!$C$2,IF(W66="TIPO II",'BASE LIQUIDACION REDEBAN 2025'!$C$3,IF(W66="TIPO III",'BASE LIQUIDACION REDEBAN 2025'!$C$4,IF(W66="TIPO IV",'BASE LIQUIDACION REDEBAN 2025'!$C$5,IF(X66="AEREO",'BASE LIQUIDACION REDEBAN 2025'!$B$6,'BASE LIQUIDACION REDEBAN 2025'!$C$5)))))))</f>
        <v>41241.0800752</v>
      </c>
      <c r="AC66" s="179">
        <f>IF(OR(U66="SOPORTE_TELEFÓNICO",U66="ENVÍO"),0,IF(W66="TIPO I",'BASE LIQUIDACION REDEBAN 2025'!$B$10,IF(W66="TIPO II",'BASE LIQUIDACION REDEBAN 2025'!$B$11,IF(W66="TIPO III",'BASE LIQUIDACION REDEBAN 2025'!$B$12,'BASE LIQUIDACION REDEBAN 2025'!$B$13))))</f>
        <v>0</v>
      </c>
      <c r="AD66" s="179">
        <f t="shared" si="1"/>
        <v>41241.0800752</v>
      </c>
    </row>
    <row r="67" spans="1:30" s="101" customFormat="1" ht="13.15" hidden="1">
      <c r="A67" s="85" t="s">
        <v>72</v>
      </c>
      <c r="B67" s="85" t="str">
        <f>VLOOKUP(A67,'CENTRO DE COSTOS'!A:D,4,FALSE)</f>
        <v>MIGUEL JULIÁN HERNÁNDEZ GUARÍN</v>
      </c>
      <c r="C67" s="85" t="str">
        <f>VLOOKUP(A67,'CENTRO DE COSTOS'!A:D,2,FALSE)</f>
        <v>0004-0008</v>
      </c>
      <c r="D67" s="85">
        <v>68001</v>
      </c>
      <c r="E67" s="85">
        <v>5784732</v>
      </c>
      <c r="F67" s="85">
        <v>40756439</v>
      </c>
      <c r="G67" s="85" t="s">
        <v>1977</v>
      </c>
      <c r="H67" s="85" t="s">
        <v>224</v>
      </c>
      <c r="I67" s="85" t="s">
        <v>72</v>
      </c>
      <c r="J67" s="85" t="s">
        <v>15571</v>
      </c>
      <c r="K67" s="85" t="s">
        <v>160</v>
      </c>
      <c r="L67" s="85" t="s">
        <v>15572</v>
      </c>
      <c r="M67" s="178">
        <v>45904.613194444442</v>
      </c>
      <c r="N67" s="178">
        <v>45905.59097222222</v>
      </c>
      <c r="O67" s="85" t="s">
        <v>14390</v>
      </c>
      <c r="P67" s="85" t="s">
        <v>1333</v>
      </c>
      <c r="Q67" s="85" t="s">
        <v>1676</v>
      </c>
      <c r="R67" s="85" t="s">
        <v>1677</v>
      </c>
      <c r="S67" s="85" t="s">
        <v>1328</v>
      </c>
      <c r="T67" s="85" t="s">
        <v>15573</v>
      </c>
      <c r="U67" s="85" t="s">
        <v>165</v>
      </c>
      <c r="V67" s="85">
        <v>0</v>
      </c>
      <c r="W67" s="85" t="s">
        <v>25</v>
      </c>
      <c r="X67" s="85" t="s">
        <v>177</v>
      </c>
      <c r="Y67" s="85" t="s">
        <v>747</v>
      </c>
      <c r="Z67" s="85">
        <v>1</v>
      </c>
      <c r="AA67" s="85">
        <v>0</v>
      </c>
      <c r="AB67" s="179">
        <f>IF(U67="SOPORTE_TELEFÓNICO",'BASE LIQUIDACION REDEBAN 2025'!$B$19,IF(U67="ENVÍO",'BASE LIQUIDACION REDEBAN 2025'!$C$2,IF(W67="TIPO I",'BASE LIQUIDACION REDEBAN 2025'!$C$2,IF(W67="TIPO II",'BASE LIQUIDACION REDEBAN 2025'!$C$3,IF(W67="TIPO III",'BASE LIQUIDACION REDEBAN 2025'!$C$4,IF(W67="TIPO IV",'BASE LIQUIDACION REDEBAN 2025'!$C$5,IF(X67="AEREO",'BASE LIQUIDACION REDEBAN 2025'!$B$6,'BASE LIQUIDACION REDEBAN 2025'!$C$5)))))))</f>
        <v>65960.072302</v>
      </c>
      <c r="AC67" s="179">
        <f>IF(OR(U67="SOPORTE_TELEFÓNICO",U67="ENVÍO"),0,IF(W67="TIPO I",'BASE LIQUIDACION REDEBAN 2025'!$B$10,IF(W67="TIPO II",'BASE LIQUIDACION REDEBAN 2025'!$B$11,IF(W67="TIPO III",'BASE LIQUIDACION REDEBAN 2025'!$B$12,'BASE LIQUIDACION REDEBAN 2025'!$B$13))))</f>
        <v>75096.394270399993</v>
      </c>
      <c r="AD67" s="179">
        <f t="shared" si="1"/>
        <v>65960.072302</v>
      </c>
    </row>
    <row r="68" spans="1:30" s="101" customFormat="1" ht="13.15" hidden="1">
      <c r="A68" s="85" t="s">
        <v>76</v>
      </c>
      <c r="B68" s="85" t="str">
        <f>VLOOKUP(A68,'CENTRO DE COSTOS'!A:D,4,FALSE)</f>
        <v>DIEGO FERNANDO HENAO CARDONA</v>
      </c>
      <c r="C68" s="85" t="str">
        <f>VLOOKUP(A68,'CENTRO DE COSTOS'!A:D,2,FALSE)</f>
        <v>0004-0003</v>
      </c>
      <c r="D68" s="85">
        <v>76130</v>
      </c>
      <c r="E68" s="85">
        <v>5785401</v>
      </c>
      <c r="F68" s="85">
        <v>26639088</v>
      </c>
      <c r="G68" s="85" t="s">
        <v>1977</v>
      </c>
      <c r="H68" s="85" t="s">
        <v>232</v>
      </c>
      <c r="I68" s="85" t="s">
        <v>3088</v>
      </c>
      <c r="J68" s="85" t="s">
        <v>15574</v>
      </c>
      <c r="K68" s="85" t="s">
        <v>160</v>
      </c>
      <c r="L68" s="85" t="s">
        <v>15575</v>
      </c>
      <c r="M68" s="178">
        <v>45905.386111111111</v>
      </c>
      <c r="N68" s="178">
        <v>45905.632638888892</v>
      </c>
      <c r="O68" s="85" t="s">
        <v>14390</v>
      </c>
      <c r="P68" s="85" t="s">
        <v>1333</v>
      </c>
      <c r="Q68" s="85" t="s">
        <v>1326</v>
      </c>
      <c r="R68" s="85" t="s">
        <v>1470</v>
      </c>
      <c r="S68" s="85" t="s">
        <v>1328</v>
      </c>
      <c r="T68" s="85" t="s">
        <v>15576</v>
      </c>
      <c r="U68" s="85" t="s">
        <v>165</v>
      </c>
      <c r="V68" s="85" t="s">
        <v>15577</v>
      </c>
      <c r="W68" s="85" t="s">
        <v>28</v>
      </c>
      <c r="X68" s="85" t="s">
        <v>177</v>
      </c>
      <c r="Y68" s="85" t="s">
        <v>1200</v>
      </c>
      <c r="Z68" s="85">
        <v>1</v>
      </c>
      <c r="AA68" s="85">
        <v>0</v>
      </c>
      <c r="AB68" s="179">
        <f>IF(U68="SOPORTE_TELEFÓNICO",'BASE LIQUIDACION REDEBAN 2025'!$B$19,IF(U68="ENVÍO",'BASE LIQUIDACION REDEBAN 2025'!$C$2,IF(W68="TIPO I",'BASE LIQUIDACION REDEBAN 2025'!$C$2,IF(W68="TIPO II",'BASE LIQUIDACION REDEBAN 2025'!$C$3,IF(W68="TIPO III",'BASE LIQUIDACION REDEBAN 2025'!$C$4,IF(W68="TIPO IV",'BASE LIQUIDACION REDEBAN 2025'!$C$5,IF(X68="AEREO",'BASE LIQUIDACION REDEBAN 2025'!$B$6,'BASE LIQUIDACION REDEBAN 2025'!$C$5)))))))</f>
        <v>144967.87232000002</v>
      </c>
      <c r="AC68" s="179">
        <f>IF(OR(U68="SOPORTE_TELEFÓNICO",U68="ENVÍO"),0,IF(W68="TIPO I",'BASE LIQUIDACION REDEBAN 2025'!$B$10,IF(W68="TIPO II",'BASE LIQUIDACION REDEBAN 2025'!$B$11,IF(W68="TIPO III",'BASE LIQUIDACION REDEBAN 2025'!$B$12,'BASE LIQUIDACION REDEBAN 2025'!$B$13))))</f>
        <v>140395.6348884</v>
      </c>
      <c r="AD68" s="179">
        <f t="shared" si="1"/>
        <v>144967.87232000002</v>
      </c>
    </row>
    <row r="69" spans="1:30" s="101" customFormat="1" ht="13.15" hidden="1">
      <c r="A69" s="85" t="s">
        <v>100</v>
      </c>
      <c r="B69" s="85" t="str">
        <f>VLOOKUP(A69,'CENTRO DE COSTOS'!A:D,4,FALSE)</f>
        <v>KEVIN ALEXIS CORZO BUSTOS</v>
      </c>
      <c r="C69" s="85" t="str">
        <f>VLOOKUP(A69,'CENTRO DE COSTOS'!A:D,2,FALSE)</f>
        <v>0004-0007</v>
      </c>
      <c r="D69" s="85">
        <v>50001</v>
      </c>
      <c r="E69" s="85">
        <v>5785582</v>
      </c>
      <c r="F69" s="85">
        <v>17218165</v>
      </c>
      <c r="G69" s="85" t="s">
        <v>1977</v>
      </c>
      <c r="H69" s="85" t="s">
        <v>216</v>
      </c>
      <c r="I69" s="85" t="s">
        <v>100</v>
      </c>
      <c r="J69" s="85" t="s">
        <v>15578</v>
      </c>
      <c r="K69" s="85" t="s">
        <v>160</v>
      </c>
      <c r="L69" s="85" t="s">
        <v>15579</v>
      </c>
      <c r="M69" s="178">
        <v>45905.446527777778</v>
      </c>
      <c r="N69" s="178">
        <v>45905.623611111114</v>
      </c>
      <c r="O69" s="85" t="s">
        <v>14390</v>
      </c>
      <c r="P69" s="85" t="s">
        <v>1333</v>
      </c>
      <c r="Q69" s="85" t="s">
        <v>1351</v>
      </c>
      <c r="R69" s="85" t="s">
        <v>1352</v>
      </c>
      <c r="S69" s="85" t="s">
        <v>1328</v>
      </c>
      <c r="T69" s="85" t="s">
        <v>15580</v>
      </c>
      <c r="U69" s="85" t="s">
        <v>165</v>
      </c>
      <c r="V69" s="85" t="s">
        <v>15581</v>
      </c>
      <c r="W69" s="85" t="s">
        <v>25</v>
      </c>
      <c r="X69" s="85" t="s">
        <v>177</v>
      </c>
      <c r="Y69" s="85" t="s">
        <v>1411</v>
      </c>
      <c r="Z69" s="85">
        <v>1</v>
      </c>
      <c r="AA69" s="85">
        <v>0</v>
      </c>
      <c r="AB69" s="179">
        <f>IF(U69="SOPORTE_TELEFÓNICO",'BASE LIQUIDACION REDEBAN 2025'!$B$19,IF(U69="ENVÍO",'BASE LIQUIDACION REDEBAN 2025'!$C$2,IF(W69="TIPO I",'BASE LIQUIDACION REDEBAN 2025'!$C$2,IF(W69="TIPO II",'BASE LIQUIDACION REDEBAN 2025'!$C$3,IF(W69="TIPO III",'BASE LIQUIDACION REDEBAN 2025'!$C$4,IF(W69="TIPO IV",'BASE LIQUIDACION REDEBAN 2025'!$C$5,IF(X69="AEREO",'BASE LIQUIDACION REDEBAN 2025'!$B$6,'BASE LIQUIDACION REDEBAN 2025'!$C$5)))))))</f>
        <v>65960.072302</v>
      </c>
      <c r="AC69" s="179">
        <f>IF(OR(U69="SOPORTE_TELEFÓNICO",U69="ENVÍO"),0,IF(W69="TIPO I",'BASE LIQUIDACION REDEBAN 2025'!$B$10,IF(W69="TIPO II",'BASE LIQUIDACION REDEBAN 2025'!$B$11,IF(W69="TIPO III",'BASE LIQUIDACION REDEBAN 2025'!$B$12,'BASE LIQUIDACION REDEBAN 2025'!$B$13))))</f>
        <v>75096.394270399993</v>
      </c>
      <c r="AD69" s="179">
        <f t="shared" si="1"/>
        <v>65960.072302</v>
      </c>
    </row>
    <row r="70" spans="1:30" s="101" customFormat="1" ht="13.15" hidden="1">
      <c r="A70" s="85" t="s">
        <v>80</v>
      </c>
      <c r="B70" s="85" t="str">
        <f>VLOOKUP(A70,'CENTRO DE COSTOS'!A:D,4,FALSE)</f>
        <v>JOSE MAURICIO HERNANDEZ ROJAS</v>
      </c>
      <c r="C70" s="85" t="str">
        <f>VLOOKUP(A70,'CENTRO DE COSTOS'!A:D,2,FALSE)</f>
        <v>0004-0001</v>
      </c>
      <c r="D70" s="85">
        <v>13001</v>
      </c>
      <c r="E70" s="85">
        <v>5785588</v>
      </c>
      <c r="F70" s="85">
        <v>90141099</v>
      </c>
      <c r="G70" s="85" t="s">
        <v>1977</v>
      </c>
      <c r="H70" s="85" t="s">
        <v>685</v>
      </c>
      <c r="I70" s="85" t="s">
        <v>80</v>
      </c>
      <c r="J70" s="85" t="s">
        <v>14504</v>
      </c>
      <c r="K70" s="85" t="s">
        <v>160</v>
      </c>
      <c r="L70" s="85" t="s">
        <v>15582</v>
      </c>
      <c r="M70" s="178">
        <v>45905.447916666664</v>
      </c>
      <c r="N70" s="178">
        <v>45908.474305555559</v>
      </c>
      <c r="O70" s="85" t="s">
        <v>14390</v>
      </c>
      <c r="P70" s="85" t="s">
        <v>1333</v>
      </c>
      <c r="Q70" s="85" t="s">
        <v>1423</v>
      </c>
      <c r="R70" s="85" t="s">
        <v>1341</v>
      </c>
      <c r="S70" s="85" t="s">
        <v>1328</v>
      </c>
      <c r="T70" s="85" t="s">
        <v>15583</v>
      </c>
      <c r="U70" s="85" t="s">
        <v>165</v>
      </c>
      <c r="V70" s="85" t="s">
        <v>14507</v>
      </c>
      <c r="W70" s="85" t="s">
        <v>25</v>
      </c>
      <c r="X70" s="85" t="s">
        <v>177</v>
      </c>
      <c r="Y70" s="85" t="s">
        <v>690</v>
      </c>
      <c r="Z70" s="85">
        <v>1</v>
      </c>
      <c r="AA70" s="85">
        <v>0</v>
      </c>
      <c r="AB70" s="179">
        <f>IF(U70="SOPORTE_TELEFÓNICO",'BASE LIQUIDACION REDEBAN 2025'!$B$19,IF(U70="ENVÍO",'BASE LIQUIDACION REDEBAN 2025'!$C$2,IF(W70="TIPO I",'BASE LIQUIDACION REDEBAN 2025'!$C$2,IF(W70="TIPO II",'BASE LIQUIDACION REDEBAN 2025'!$C$3,IF(W70="TIPO III",'BASE LIQUIDACION REDEBAN 2025'!$C$4,IF(W70="TIPO IV",'BASE LIQUIDACION REDEBAN 2025'!$C$5,IF(X70="AEREO",'BASE LIQUIDACION REDEBAN 2025'!$B$6,'BASE LIQUIDACION REDEBAN 2025'!$C$5)))))))</f>
        <v>65960.072302</v>
      </c>
      <c r="AC70" s="179">
        <f>IF(OR(U70="SOPORTE_TELEFÓNICO",U70="ENVÍO"),0,IF(W70="TIPO I",'BASE LIQUIDACION REDEBAN 2025'!$B$10,IF(W70="TIPO II",'BASE LIQUIDACION REDEBAN 2025'!$B$11,IF(W70="TIPO III",'BASE LIQUIDACION REDEBAN 2025'!$B$12,'BASE LIQUIDACION REDEBAN 2025'!$B$13))))</f>
        <v>75096.394270399993</v>
      </c>
      <c r="AD70" s="179">
        <f t="shared" si="1"/>
        <v>65960.072302</v>
      </c>
    </row>
    <row r="71" spans="1:30" s="101" customFormat="1" ht="13.15" hidden="1">
      <c r="A71" s="85" t="s">
        <v>76</v>
      </c>
      <c r="B71" s="85" t="str">
        <f>VLOOKUP(A71,'CENTRO DE COSTOS'!A:D,4,FALSE)</f>
        <v>DIEGO FERNANDO HENAO CARDONA</v>
      </c>
      <c r="C71" s="85" t="str">
        <f>VLOOKUP(A71,'CENTRO DE COSTOS'!A:D,2,FALSE)</f>
        <v>0004-0003</v>
      </c>
      <c r="D71" s="85">
        <v>76233</v>
      </c>
      <c r="E71" s="85">
        <v>5785649</v>
      </c>
      <c r="F71" s="85">
        <v>19436716</v>
      </c>
      <c r="G71" s="85" t="s">
        <v>1977</v>
      </c>
      <c r="H71" s="85" t="s">
        <v>232</v>
      </c>
      <c r="I71" s="85" t="s">
        <v>14316</v>
      </c>
      <c r="J71" s="85" t="s">
        <v>15584</v>
      </c>
      <c r="K71" s="85" t="s">
        <v>160</v>
      </c>
      <c r="L71" s="85" t="s">
        <v>15585</v>
      </c>
      <c r="M71" s="178">
        <v>45905.462500000001</v>
      </c>
      <c r="N71" s="178">
        <v>45906.374305555553</v>
      </c>
      <c r="O71" s="85" t="s">
        <v>14390</v>
      </c>
      <c r="P71" s="85" t="s">
        <v>1333</v>
      </c>
      <c r="Q71" s="85" t="s">
        <v>1340</v>
      </c>
      <c r="R71" s="85" t="s">
        <v>1341</v>
      </c>
      <c r="S71" s="85" t="s">
        <v>1328</v>
      </c>
      <c r="T71" s="85" t="s">
        <v>15586</v>
      </c>
      <c r="U71" s="85" t="s">
        <v>165</v>
      </c>
      <c r="V71" s="85" t="s">
        <v>15587</v>
      </c>
      <c r="W71" s="85" t="s">
        <v>28</v>
      </c>
      <c r="X71" s="85" t="s">
        <v>177</v>
      </c>
      <c r="Y71" s="85" t="s">
        <v>1498</v>
      </c>
      <c r="Z71" s="85">
        <v>1</v>
      </c>
      <c r="AA71" s="85">
        <v>0</v>
      </c>
      <c r="AB71" s="179">
        <f>IF(U71="SOPORTE_TELEFÓNICO",'BASE LIQUIDACION REDEBAN 2025'!$B$19,IF(U71="ENVÍO",'BASE LIQUIDACION REDEBAN 2025'!$C$2,IF(W71="TIPO I",'BASE LIQUIDACION REDEBAN 2025'!$C$2,IF(W71="TIPO II",'BASE LIQUIDACION REDEBAN 2025'!$C$3,IF(W71="TIPO III",'BASE LIQUIDACION REDEBAN 2025'!$C$4,IF(W71="TIPO IV",'BASE LIQUIDACION REDEBAN 2025'!$C$5,IF(X71="AEREO",'BASE LIQUIDACION REDEBAN 2025'!$B$6,'BASE LIQUIDACION REDEBAN 2025'!$C$5)))))))</f>
        <v>144967.87232000002</v>
      </c>
      <c r="AC71" s="179">
        <f>IF(OR(U71="SOPORTE_TELEFÓNICO",U71="ENVÍO"),0,IF(W71="TIPO I",'BASE LIQUIDACION REDEBAN 2025'!$B$10,IF(W71="TIPO II",'BASE LIQUIDACION REDEBAN 2025'!$B$11,IF(W71="TIPO III",'BASE LIQUIDACION REDEBAN 2025'!$B$12,'BASE LIQUIDACION REDEBAN 2025'!$B$13))))</f>
        <v>140395.6348884</v>
      </c>
      <c r="AD71" s="179">
        <f t="shared" si="1"/>
        <v>144967.87232000002</v>
      </c>
    </row>
    <row r="72" spans="1:30" s="101" customFormat="1" ht="13.15" hidden="1">
      <c r="A72" s="85" t="s">
        <v>68</v>
      </c>
      <c r="B72" s="85" t="str">
        <f>VLOOKUP(A72,'CENTRO DE COSTOS'!A:D,4,FALSE)</f>
        <v>WILLIAM ASDRUBAL ROZO ROZO</v>
      </c>
      <c r="C72" s="85" t="str">
        <f>VLOOKUP(A72,'CENTRO DE COSTOS'!A:D,2,FALSE)</f>
        <v>0004-0004</v>
      </c>
      <c r="D72" s="85">
        <v>11001</v>
      </c>
      <c r="E72" s="85">
        <v>5785821</v>
      </c>
      <c r="F72" s="85">
        <v>29017647</v>
      </c>
      <c r="G72" s="85" t="s">
        <v>1977</v>
      </c>
      <c r="H72" s="85" t="s">
        <v>417</v>
      </c>
      <c r="I72" s="85" t="s">
        <v>68</v>
      </c>
      <c r="J72" s="85" t="s">
        <v>15588</v>
      </c>
      <c r="K72" s="85" t="s">
        <v>160</v>
      </c>
      <c r="L72" s="85" t="s">
        <v>15589</v>
      </c>
      <c r="M72" s="178">
        <v>45905.512499999997</v>
      </c>
      <c r="N72" s="178">
        <v>45906.48333333333</v>
      </c>
      <c r="O72" s="85" t="s">
        <v>14390</v>
      </c>
      <c r="P72" s="85" t="s">
        <v>1333</v>
      </c>
      <c r="Q72" s="85" t="s">
        <v>1351</v>
      </c>
      <c r="R72" s="85" t="s">
        <v>1341</v>
      </c>
      <c r="S72" s="85" t="s">
        <v>1328</v>
      </c>
      <c r="T72" s="85" t="s">
        <v>15590</v>
      </c>
      <c r="U72" s="85" t="s">
        <v>165</v>
      </c>
      <c r="V72" s="85" t="s">
        <v>15591</v>
      </c>
      <c r="W72" s="85" t="s">
        <v>25</v>
      </c>
      <c r="X72" s="85" t="s">
        <v>177</v>
      </c>
      <c r="Y72" s="85" t="s">
        <v>422</v>
      </c>
      <c r="Z72" s="85">
        <v>1</v>
      </c>
      <c r="AA72" s="85">
        <v>0</v>
      </c>
      <c r="AB72" s="179">
        <f>IF(U72="SOPORTE_TELEFÓNICO",'BASE LIQUIDACION REDEBAN 2025'!$B$19,IF(U72="ENVÍO",'BASE LIQUIDACION REDEBAN 2025'!$C$2,IF(W72="TIPO I",'BASE LIQUIDACION REDEBAN 2025'!$C$2,IF(W72="TIPO II",'BASE LIQUIDACION REDEBAN 2025'!$C$3,IF(W72="TIPO III",'BASE LIQUIDACION REDEBAN 2025'!$C$4,IF(W72="TIPO IV",'BASE LIQUIDACION REDEBAN 2025'!$C$5,IF(X72="AEREO",'BASE LIQUIDACION REDEBAN 2025'!$B$6,'BASE LIQUIDACION REDEBAN 2025'!$C$5)))))))</f>
        <v>65960.072302</v>
      </c>
      <c r="AC72" s="179">
        <f>IF(OR(U72="SOPORTE_TELEFÓNICO",U72="ENVÍO"),0,IF(W72="TIPO I",'BASE LIQUIDACION REDEBAN 2025'!$B$10,IF(W72="TIPO II",'BASE LIQUIDACION REDEBAN 2025'!$B$11,IF(W72="TIPO III",'BASE LIQUIDACION REDEBAN 2025'!$B$12,'BASE LIQUIDACION REDEBAN 2025'!$B$13))))</f>
        <v>75096.394270399993</v>
      </c>
      <c r="AD72" s="179">
        <f t="shared" si="1"/>
        <v>65960.072302</v>
      </c>
    </row>
    <row r="73" spans="1:30" s="101" customFormat="1" ht="13.15" hidden="1">
      <c r="A73" s="85" t="s">
        <v>64</v>
      </c>
      <c r="B73" s="85" t="str">
        <f>VLOOKUP(A73,'CENTRO DE COSTOS'!A:D,4,FALSE)</f>
        <v>JOSE MAURICIO HERNANDEZ ROJAS</v>
      </c>
      <c r="C73" s="85" t="str">
        <f>VLOOKUP(A73,'CENTRO DE COSTOS'!A:D,2,FALSE)</f>
        <v>0004-0001</v>
      </c>
      <c r="D73" s="85">
        <v>8758</v>
      </c>
      <c r="E73" s="85">
        <v>5785868</v>
      </c>
      <c r="F73" s="85">
        <v>15644131</v>
      </c>
      <c r="G73" s="85" t="s">
        <v>1977</v>
      </c>
      <c r="H73" s="85" t="s">
        <v>1045</v>
      </c>
      <c r="I73" s="85" t="s">
        <v>1051</v>
      </c>
      <c r="J73" s="85" t="s">
        <v>15592</v>
      </c>
      <c r="K73" s="85" t="s">
        <v>160</v>
      </c>
      <c r="L73" s="85" t="s">
        <v>15593</v>
      </c>
      <c r="M73" s="178">
        <v>45905.525694444441</v>
      </c>
      <c r="N73" s="178">
        <v>45906.388194444444</v>
      </c>
      <c r="O73" s="85" t="s">
        <v>14390</v>
      </c>
      <c r="P73" s="85" t="s">
        <v>15334</v>
      </c>
      <c r="Q73" s="85" t="s">
        <v>15335</v>
      </c>
      <c r="R73" s="85" t="s">
        <v>15345</v>
      </c>
      <c r="S73" s="85" t="s">
        <v>1328</v>
      </c>
      <c r="T73" s="85" t="s">
        <v>15594</v>
      </c>
      <c r="U73" s="85" t="s">
        <v>1552</v>
      </c>
      <c r="V73" s="85">
        <v>0</v>
      </c>
      <c r="W73" s="85" t="s">
        <v>25</v>
      </c>
      <c r="X73" s="85" t="s">
        <v>177</v>
      </c>
      <c r="Y73" s="85" t="s">
        <v>1810</v>
      </c>
      <c r="Z73" s="85">
        <v>0</v>
      </c>
      <c r="AA73" s="85">
        <v>0</v>
      </c>
      <c r="AB73" s="179">
        <f>IF(U73="SOPORTE_TELEFÓNICO",'BASE LIQUIDACION REDEBAN 2025'!$B$19,IF(U73="ENVÍO",'BASE LIQUIDACION REDEBAN 2025'!$C$2,IF(W73="TIPO I",'BASE LIQUIDACION REDEBAN 2025'!$C$2,IF(W73="TIPO II",'BASE LIQUIDACION REDEBAN 2025'!$C$3,IF(W73="TIPO III",'BASE LIQUIDACION REDEBAN 2025'!$C$4,IF(W73="TIPO IV",'BASE LIQUIDACION REDEBAN 2025'!$C$5,IF(X73="AEREO",'BASE LIQUIDACION REDEBAN 2025'!$B$6,'BASE LIQUIDACION REDEBAN 2025'!$C$5)))))))</f>
        <v>41241.0800752</v>
      </c>
      <c r="AC73" s="179">
        <f>IF(OR(U73="SOPORTE_TELEFÓNICO",U73="ENVÍO"),0,IF(W73="TIPO I",'BASE LIQUIDACION REDEBAN 2025'!$B$10,IF(W73="TIPO II",'BASE LIQUIDACION REDEBAN 2025'!$B$11,IF(W73="TIPO III",'BASE LIQUIDACION REDEBAN 2025'!$B$12,'BASE LIQUIDACION REDEBAN 2025'!$B$13))))</f>
        <v>0</v>
      </c>
      <c r="AD73" s="179">
        <f t="shared" si="1"/>
        <v>41241.0800752</v>
      </c>
    </row>
    <row r="74" spans="1:30" s="101" customFormat="1" ht="13.15" hidden="1">
      <c r="A74" s="85" t="s">
        <v>72</v>
      </c>
      <c r="B74" s="85" t="str">
        <f>VLOOKUP(A74,'CENTRO DE COSTOS'!A:D,4,FALSE)</f>
        <v>MIGUEL JULIÁN HERNÁNDEZ GUARÍN</v>
      </c>
      <c r="C74" s="85" t="str">
        <f>VLOOKUP(A74,'CENTRO DE COSTOS'!A:D,2,FALSE)</f>
        <v>0004-0008</v>
      </c>
      <c r="D74" s="85">
        <v>68533</v>
      </c>
      <c r="E74" s="85">
        <v>5785924</v>
      </c>
      <c r="F74" s="85">
        <v>25138645</v>
      </c>
      <c r="G74" s="85" t="s">
        <v>1977</v>
      </c>
      <c r="H74" s="85" t="s">
        <v>224</v>
      </c>
      <c r="I74" s="85" t="s">
        <v>14267</v>
      </c>
      <c r="J74" s="85" t="s">
        <v>15595</v>
      </c>
      <c r="K74" s="85" t="s">
        <v>160</v>
      </c>
      <c r="L74" s="85" t="s">
        <v>15596</v>
      </c>
      <c r="M74" s="178">
        <v>45905.540277777778</v>
      </c>
      <c r="N74" s="178">
        <v>45905.696527777778</v>
      </c>
      <c r="O74" s="85" t="s">
        <v>14390</v>
      </c>
      <c r="P74" s="85" t="s">
        <v>15334</v>
      </c>
      <c r="Q74" s="85" t="s">
        <v>1387</v>
      </c>
      <c r="R74" s="85" t="s">
        <v>15345</v>
      </c>
      <c r="S74" s="85" t="s">
        <v>1328</v>
      </c>
      <c r="T74" s="85" t="s">
        <v>15597</v>
      </c>
      <c r="U74" s="85" t="s">
        <v>1552</v>
      </c>
      <c r="V74" s="85">
        <v>0</v>
      </c>
      <c r="W74" s="85" t="s">
        <v>30</v>
      </c>
      <c r="X74" s="85" t="s">
        <v>177</v>
      </c>
      <c r="Y74" s="85">
        <v>0</v>
      </c>
      <c r="Z74" s="85">
        <v>0</v>
      </c>
      <c r="AA74" s="85">
        <v>0</v>
      </c>
      <c r="AB74" s="179">
        <f>IF(U74="SOPORTE_TELEFÓNICO",'BASE LIQUIDACION REDEBAN 2025'!$B$19,IF(U74="ENVÍO",'BASE LIQUIDACION REDEBAN 2025'!$C$2,IF(W74="TIPO I",'BASE LIQUIDACION REDEBAN 2025'!$C$2,IF(W74="TIPO II",'BASE LIQUIDACION REDEBAN 2025'!$C$3,IF(W74="TIPO III",'BASE LIQUIDACION REDEBAN 2025'!$C$4,IF(W74="TIPO IV",'BASE LIQUIDACION REDEBAN 2025'!$C$5,IF(X74="AEREO",'BASE LIQUIDACION REDEBAN 2025'!$B$6,'BASE LIQUIDACION REDEBAN 2025'!$C$5)))))))</f>
        <v>41241.0800752</v>
      </c>
      <c r="AC74" s="179">
        <f>IF(OR(U74="SOPORTE_TELEFÓNICO",U74="ENVÍO"),0,IF(W74="TIPO I",'BASE LIQUIDACION REDEBAN 2025'!$B$10,IF(W74="TIPO II",'BASE LIQUIDACION REDEBAN 2025'!$B$11,IF(W74="TIPO III",'BASE LIQUIDACION REDEBAN 2025'!$B$12,'BASE LIQUIDACION REDEBAN 2025'!$B$13))))</f>
        <v>0</v>
      </c>
      <c r="AD74" s="179">
        <f t="shared" si="1"/>
        <v>41241.0800752</v>
      </c>
    </row>
    <row r="75" spans="1:30" s="101" customFormat="1" ht="13.15" hidden="1">
      <c r="A75" s="85" t="s">
        <v>97</v>
      </c>
      <c r="B75" s="85" t="str">
        <f>VLOOKUP(A75,'CENTRO DE COSTOS'!A:D,4,FALSE)</f>
        <v>JOSE MAURICIO HERNANDEZ ROJAS</v>
      </c>
      <c r="C75" s="85" t="str">
        <f>VLOOKUP(A75,'CENTRO DE COSTOS'!A:D,2,FALSE)</f>
        <v>0004-0001</v>
      </c>
      <c r="D75" s="85">
        <v>70742</v>
      </c>
      <c r="E75" s="85">
        <v>5786014</v>
      </c>
      <c r="F75" s="85">
        <v>21261862</v>
      </c>
      <c r="G75" s="85" t="s">
        <v>1977</v>
      </c>
      <c r="H75" s="85" t="s">
        <v>333</v>
      </c>
      <c r="I75" s="85" t="s">
        <v>3015</v>
      </c>
      <c r="J75" s="85" t="s">
        <v>15598</v>
      </c>
      <c r="K75" s="85" t="s">
        <v>160</v>
      </c>
      <c r="L75" s="85" t="s">
        <v>15599</v>
      </c>
      <c r="M75" s="178">
        <v>45905.565972222219</v>
      </c>
      <c r="N75" s="178">
        <v>45906.532638888886</v>
      </c>
      <c r="O75" s="85" t="s">
        <v>14390</v>
      </c>
      <c r="P75" s="85" t="s">
        <v>15397</v>
      </c>
      <c r="Q75" s="85" t="s">
        <v>1628</v>
      </c>
      <c r="R75" s="85" t="s">
        <v>15425</v>
      </c>
      <c r="S75" s="85" t="s">
        <v>1328</v>
      </c>
      <c r="T75" s="85" t="s">
        <v>15600</v>
      </c>
      <c r="U75" s="85" t="s">
        <v>1552</v>
      </c>
      <c r="V75" s="85">
        <v>0</v>
      </c>
      <c r="W75" s="85" t="s">
        <v>28</v>
      </c>
      <c r="X75" s="85" t="s">
        <v>177</v>
      </c>
      <c r="Y75" s="85" t="s">
        <v>339</v>
      </c>
      <c r="Z75" s="85">
        <v>0</v>
      </c>
      <c r="AA75" s="85">
        <v>0</v>
      </c>
      <c r="AB75" s="179">
        <f>IF(U75="SOPORTE_TELEFÓNICO",'BASE LIQUIDACION REDEBAN 2025'!$B$19,IF(U75="ENVÍO",'BASE LIQUIDACION REDEBAN 2025'!$C$2,IF(W75="TIPO I",'BASE LIQUIDACION REDEBAN 2025'!$C$2,IF(W75="TIPO II",'BASE LIQUIDACION REDEBAN 2025'!$C$3,IF(W75="TIPO III",'BASE LIQUIDACION REDEBAN 2025'!$C$4,IF(W75="TIPO IV",'BASE LIQUIDACION REDEBAN 2025'!$C$5,IF(X75="AEREO",'BASE LIQUIDACION REDEBAN 2025'!$B$6,'BASE LIQUIDACION REDEBAN 2025'!$C$5)))))))</f>
        <v>41241.0800752</v>
      </c>
      <c r="AC75" s="179">
        <f>IF(OR(U75="SOPORTE_TELEFÓNICO",U75="ENVÍO"),0,IF(W75="TIPO I",'BASE LIQUIDACION REDEBAN 2025'!$B$10,IF(W75="TIPO II",'BASE LIQUIDACION REDEBAN 2025'!$B$11,IF(W75="TIPO III",'BASE LIQUIDACION REDEBAN 2025'!$B$12,'BASE LIQUIDACION REDEBAN 2025'!$B$13))))</f>
        <v>0</v>
      </c>
      <c r="AD75" s="179">
        <f t="shared" si="1"/>
        <v>41241.0800752</v>
      </c>
    </row>
    <row r="76" spans="1:30" s="101" customFormat="1" ht="13.15" hidden="1">
      <c r="A76" s="85" t="s">
        <v>101</v>
      </c>
      <c r="B76" s="85" t="str">
        <f>VLOOKUP(A76,'CENTRO DE COSTOS'!A:D,4,FALSE)</f>
        <v>KEVIN ALEXIS CORZO BUSTOS</v>
      </c>
      <c r="C76" s="85" t="str">
        <f>VLOOKUP(A76,'CENTRO DE COSTOS'!A:D,2,FALSE)</f>
        <v>0004-0007</v>
      </c>
      <c r="D76" s="85">
        <v>85250</v>
      </c>
      <c r="E76" s="85">
        <v>5786513</v>
      </c>
      <c r="F76" s="85">
        <v>87185943</v>
      </c>
      <c r="G76" s="85" t="s">
        <v>1977</v>
      </c>
      <c r="H76" s="85" t="s">
        <v>882</v>
      </c>
      <c r="I76" s="85" t="s">
        <v>8058</v>
      </c>
      <c r="J76" s="85" t="s">
        <v>15601</v>
      </c>
      <c r="K76" s="85" t="s">
        <v>160</v>
      </c>
      <c r="L76" s="85" t="s">
        <v>15602</v>
      </c>
      <c r="M76" s="178">
        <v>45905.725694444445</v>
      </c>
      <c r="N76" s="178">
        <v>45907.465277777781</v>
      </c>
      <c r="O76" s="85" t="s">
        <v>14390</v>
      </c>
      <c r="P76" s="85" t="s">
        <v>15397</v>
      </c>
      <c r="Q76" s="85" t="s">
        <v>1351</v>
      </c>
      <c r="R76" s="85" t="s">
        <v>15425</v>
      </c>
      <c r="S76" s="85" t="s">
        <v>1328</v>
      </c>
      <c r="T76" s="85" t="s">
        <v>15603</v>
      </c>
      <c r="U76" s="85" t="s">
        <v>1552</v>
      </c>
      <c r="V76" s="85">
        <v>0</v>
      </c>
      <c r="W76" s="85" t="s">
        <v>28</v>
      </c>
      <c r="X76" s="85" t="s">
        <v>177</v>
      </c>
      <c r="Y76" s="85" t="s">
        <v>15604</v>
      </c>
      <c r="Z76" s="85">
        <v>0</v>
      </c>
      <c r="AA76" s="85">
        <v>0</v>
      </c>
      <c r="AB76" s="179">
        <f>IF(U76="SOPORTE_TELEFÓNICO",'BASE LIQUIDACION REDEBAN 2025'!$B$19,IF(U76="ENVÍO",'BASE LIQUIDACION REDEBAN 2025'!$C$2,IF(W76="TIPO I",'BASE LIQUIDACION REDEBAN 2025'!$C$2,IF(W76="TIPO II",'BASE LIQUIDACION REDEBAN 2025'!$C$3,IF(W76="TIPO III",'BASE LIQUIDACION REDEBAN 2025'!$C$4,IF(W76="TIPO IV",'BASE LIQUIDACION REDEBAN 2025'!$C$5,IF(X76="AEREO",'BASE LIQUIDACION REDEBAN 2025'!$B$6,'BASE LIQUIDACION REDEBAN 2025'!$C$5)))))))</f>
        <v>41241.0800752</v>
      </c>
      <c r="AC76" s="179">
        <f>IF(OR(U76="SOPORTE_TELEFÓNICO",U76="ENVÍO"),0,IF(W76="TIPO I",'BASE LIQUIDACION REDEBAN 2025'!$B$10,IF(W76="TIPO II",'BASE LIQUIDACION REDEBAN 2025'!$B$11,IF(W76="TIPO III",'BASE LIQUIDACION REDEBAN 2025'!$B$12,'BASE LIQUIDACION REDEBAN 2025'!$B$13))))</f>
        <v>0</v>
      </c>
      <c r="AD76" s="179">
        <f t="shared" si="1"/>
        <v>41241.0800752</v>
      </c>
    </row>
    <row r="77" spans="1:30" s="101" customFormat="1" ht="13.15" hidden="1">
      <c r="A77" s="85" t="s">
        <v>64</v>
      </c>
      <c r="B77" s="85" t="str">
        <f>VLOOKUP(A77,'CENTRO DE COSTOS'!A:D,4,FALSE)</f>
        <v>JOSE MAURICIO HERNANDEZ ROJAS</v>
      </c>
      <c r="C77" s="85" t="str">
        <f>VLOOKUP(A77,'CENTRO DE COSTOS'!A:D,2,FALSE)</f>
        <v>0004-0001</v>
      </c>
      <c r="D77" s="85">
        <v>8758</v>
      </c>
      <c r="E77" s="85">
        <v>5786805</v>
      </c>
      <c r="F77" s="85">
        <v>15644131</v>
      </c>
      <c r="G77" s="85" t="s">
        <v>1977</v>
      </c>
      <c r="H77" s="85" t="s">
        <v>1045</v>
      </c>
      <c r="I77" s="85" t="s">
        <v>1051</v>
      </c>
      <c r="J77" s="85" t="s">
        <v>15592</v>
      </c>
      <c r="K77" s="85" t="s">
        <v>160</v>
      </c>
      <c r="L77" s="85" t="s">
        <v>15605</v>
      </c>
      <c r="M77" s="178">
        <v>45906.4375</v>
      </c>
      <c r="N77" s="178">
        <v>45908.704861111109</v>
      </c>
      <c r="O77" s="85" t="s">
        <v>14390</v>
      </c>
      <c r="P77" s="85" t="s">
        <v>15334</v>
      </c>
      <c r="Q77" s="85" t="s">
        <v>1387</v>
      </c>
      <c r="R77" s="85" t="s">
        <v>15345</v>
      </c>
      <c r="S77" s="85" t="s">
        <v>1328</v>
      </c>
      <c r="T77" s="85" t="e">
        <v>#REF!</v>
      </c>
      <c r="U77" s="85" t="s">
        <v>165</v>
      </c>
      <c r="V77" s="85" t="s">
        <v>15606</v>
      </c>
      <c r="W77" s="85" t="s">
        <v>25</v>
      </c>
      <c r="X77" s="85" t="s">
        <v>177</v>
      </c>
      <c r="Y77" s="85" t="s">
        <v>1049</v>
      </c>
      <c r="Z77" s="85">
        <v>1</v>
      </c>
      <c r="AA77" s="85">
        <v>0</v>
      </c>
      <c r="AB77" s="179">
        <f>IF(U77="SOPORTE_TELEFÓNICO",'BASE LIQUIDACION REDEBAN 2025'!$B$19,IF(U77="ENVÍO",'BASE LIQUIDACION REDEBAN 2025'!$C$2,IF(W77="TIPO I",'BASE LIQUIDACION REDEBAN 2025'!$C$2,IF(W77="TIPO II",'BASE LIQUIDACION REDEBAN 2025'!$C$3,IF(W77="TIPO III",'BASE LIQUIDACION REDEBAN 2025'!$C$4,IF(W77="TIPO IV",'BASE LIQUIDACION REDEBAN 2025'!$C$5,IF(X77="AEREO",'BASE LIQUIDACION REDEBAN 2025'!$B$6,'BASE LIQUIDACION REDEBAN 2025'!$C$5)))))))</f>
        <v>65960.072302</v>
      </c>
      <c r="AC77" s="179">
        <f>IF(OR(U77="SOPORTE_TELEFÓNICO",U77="ENVÍO"),0,IF(W77="TIPO I",'BASE LIQUIDACION REDEBAN 2025'!$B$10,IF(W77="TIPO II",'BASE LIQUIDACION REDEBAN 2025'!$B$11,IF(W77="TIPO III",'BASE LIQUIDACION REDEBAN 2025'!$B$12,'BASE LIQUIDACION REDEBAN 2025'!$B$13))))</f>
        <v>75096.394270399993</v>
      </c>
      <c r="AD77" s="179">
        <f t="shared" si="1"/>
        <v>65960.072302</v>
      </c>
    </row>
    <row r="78" spans="1:30" s="101" customFormat="1" ht="13.15" hidden="1">
      <c r="A78" s="85" t="s">
        <v>90</v>
      </c>
      <c r="B78" s="85" t="str">
        <f>VLOOKUP(A78,'CENTRO DE COSTOS'!A:D,4,FALSE)</f>
        <v>JUAN SEBASTIÁN RÍOS CASTRILLÓN</v>
      </c>
      <c r="C78" s="85" t="str">
        <f>VLOOKUP(A78,'CENTRO DE COSTOS'!A:D,2,FALSE)</f>
        <v>0004-0005</v>
      </c>
      <c r="D78" s="85">
        <v>5038</v>
      </c>
      <c r="E78" s="85">
        <v>5786808</v>
      </c>
      <c r="F78" s="85">
        <v>89527716</v>
      </c>
      <c r="G78" s="85" t="s">
        <v>1977</v>
      </c>
      <c r="H78" s="85" t="s">
        <v>249</v>
      </c>
      <c r="I78" s="85" t="s">
        <v>13866</v>
      </c>
      <c r="J78" s="85" t="s">
        <v>15607</v>
      </c>
      <c r="K78" s="85" t="s">
        <v>160</v>
      </c>
      <c r="L78" s="85" t="s">
        <v>15608</v>
      </c>
      <c r="M78" s="178">
        <v>45906.438888888886</v>
      </c>
      <c r="N78" s="178">
        <v>45908.410416666666</v>
      </c>
      <c r="O78" s="85" t="s">
        <v>14390</v>
      </c>
      <c r="P78" s="85" t="s">
        <v>15334</v>
      </c>
      <c r="Q78" s="85" t="s">
        <v>1387</v>
      </c>
      <c r="R78" s="85" t="s">
        <v>15609</v>
      </c>
      <c r="S78" s="85" t="s">
        <v>1328</v>
      </c>
      <c r="T78" s="85" t="s">
        <v>15610</v>
      </c>
      <c r="U78" s="85" t="s">
        <v>1552</v>
      </c>
      <c r="V78" s="85">
        <v>0</v>
      </c>
      <c r="W78" s="85" t="s">
        <v>30</v>
      </c>
      <c r="X78" s="85" t="s">
        <v>177</v>
      </c>
      <c r="Y78" s="85" t="s">
        <v>374</v>
      </c>
      <c r="Z78" s="85">
        <v>0</v>
      </c>
      <c r="AA78" s="85">
        <v>0</v>
      </c>
      <c r="AB78" s="179">
        <f>IF(U78="SOPORTE_TELEFÓNICO",'BASE LIQUIDACION REDEBAN 2025'!$B$19,IF(U78="ENVÍO",'BASE LIQUIDACION REDEBAN 2025'!$C$2,IF(W78="TIPO I",'BASE LIQUIDACION REDEBAN 2025'!$C$2,IF(W78="TIPO II",'BASE LIQUIDACION REDEBAN 2025'!$C$3,IF(W78="TIPO III",'BASE LIQUIDACION REDEBAN 2025'!$C$4,IF(W78="TIPO IV",'BASE LIQUIDACION REDEBAN 2025'!$C$5,IF(X78="AEREO",'BASE LIQUIDACION REDEBAN 2025'!$B$6,'BASE LIQUIDACION REDEBAN 2025'!$C$5)))))))</f>
        <v>41241.0800752</v>
      </c>
      <c r="AC78" s="179">
        <f>IF(OR(U78="SOPORTE_TELEFÓNICO",U78="ENVÍO"),0,IF(W78="TIPO I",'BASE LIQUIDACION REDEBAN 2025'!$B$10,IF(W78="TIPO II",'BASE LIQUIDACION REDEBAN 2025'!$B$11,IF(W78="TIPO III",'BASE LIQUIDACION REDEBAN 2025'!$B$12,'BASE LIQUIDACION REDEBAN 2025'!$B$13))))</f>
        <v>0</v>
      </c>
      <c r="AD78" s="179">
        <f t="shared" si="1"/>
        <v>41241.0800752</v>
      </c>
    </row>
    <row r="79" spans="1:30" s="101" customFormat="1" ht="13.15" hidden="1">
      <c r="A79" s="85" t="s">
        <v>68</v>
      </c>
      <c r="B79" s="85" t="str">
        <f>VLOOKUP(A79,'CENTRO DE COSTOS'!A:D,4,FALSE)</f>
        <v>WILLIAM ASDRUBAL ROZO ROZO</v>
      </c>
      <c r="C79" s="85" t="str">
        <f>VLOOKUP(A79,'CENTRO DE COSTOS'!A:D,2,FALSE)</f>
        <v>0004-0004</v>
      </c>
      <c r="D79" s="85">
        <v>25269</v>
      </c>
      <c r="E79" s="85">
        <v>5787734</v>
      </c>
      <c r="F79" s="85">
        <v>14251599</v>
      </c>
      <c r="G79" s="85" t="s">
        <v>1977</v>
      </c>
      <c r="H79" s="85" t="s">
        <v>417</v>
      </c>
      <c r="I79" s="85" t="s">
        <v>1617</v>
      </c>
      <c r="J79" s="85" t="s">
        <v>15611</v>
      </c>
      <c r="K79" s="85" t="s">
        <v>160</v>
      </c>
      <c r="L79" s="85" t="s">
        <v>15612</v>
      </c>
      <c r="M79" s="178">
        <v>45908.335416666669</v>
      </c>
      <c r="N79" s="178">
        <v>45909.678472222222</v>
      </c>
      <c r="O79" s="85" t="s">
        <v>14390</v>
      </c>
      <c r="P79" s="85" t="s">
        <v>15397</v>
      </c>
      <c r="Q79" s="85" t="s">
        <v>15398</v>
      </c>
      <c r="R79" s="85" t="s">
        <v>15399</v>
      </c>
      <c r="S79" s="85" t="s">
        <v>1328</v>
      </c>
      <c r="T79" s="85" t="s">
        <v>15613</v>
      </c>
      <c r="U79" s="85" t="s">
        <v>1552</v>
      </c>
      <c r="V79" s="85">
        <v>0</v>
      </c>
      <c r="W79" s="85" t="s">
        <v>28</v>
      </c>
      <c r="X79" s="85" t="s">
        <v>177</v>
      </c>
      <c r="Y79" s="85">
        <v>0</v>
      </c>
      <c r="Z79" s="85">
        <v>0</v>
      </c>
      <c r="AA79" s="85">
        <v>0</v>
      </c>
      <c r="AB79" s="179">
        <f>IF(U79="SOPORTE_TELEFÓNICO",'BASE LIQUIDACION REDEBAN 2025'!$B$19,IF(U79="ENVÍO",'BASE LIQUIDACION REDEBAN 2025'!$C$2,IF(W79="TIPO I",'BASE LIQUIDACION REDEBAN 2025'!$C$2,IF(W79="TIPO II",'BASE LIQUIDACION REDEBAN 2025'!$C$3,IF(W79="TIPO III",'BASE LIQUIDACION REDEBAN 2025'!$C$4,IF(W79="TIPO IV",'BASE LIQUIDACION REDEBAN 2025'!$C$5,IF(X79="AEREO",'BASE LIQUIDACION REDEBAN 2025'!$B$6,'BASE LIQUIDACION REDEBAN 2025'!$C$5)))))))</f>
        <v>41241.0800752</v>
      </c>
      <c r="AC79" s="179">
        <f>IF(OR(U79="SOPORTE_TELEFÓNICO",U79="ENVÍO"),0,IF(W79="TIPO I",'BASE LIQUIDACION REDEBAN 2025'!$B$10,IF(W79="TIPO II",'BASE LIQUIDACION REDEBAN 2025'!$B$11,IF(W79="TIPO III",'BASE LIQUIDACION REDEBAN 2025'!$B$12,'BASE LIQUIDACION REDEBAN 2025'!$B$13))))</f>
        <v>0</v>
      </c>
      <c r="AD79" s="179">
        <f t="shared" si="1"/>
        <v>41241.0800752</v>
      </c>
    </row>
    <row r="80" spans="1:30" s="101" customFormat="1" ht="13.15" hidden="1">
      <c r="A80" s="85" t="s">
        <v>93</v>
      </c>
      <c r="B80" s="85" t="str">
        <f>VLOOKUP(A80,'CENTRO DE COSTOS'!A:D,4,FALSE)</f>
        <v>DIEGO FERNANDO HENAO CARDONA</v>
      </c>
      <c r="C80" s="85" t="str">
        <f>VLOOKUP(A80,'CENTRO DE COSTOS'!A:D,2,FALSE)</f>
        <v>0004-0003</v>
      </c>
      <c r="D80" s="85">
        <v>52399</v>
      </c>
      <c r="E80" s="85">
        <v>5787778</v>
      </c>
      <c r="F80" s="85">
        <v>18087684</v>
      </c>
      <c r="G80" s="85" t="s">
        <v>1977</v>
      </c>
      <c r="H80" s="85" t="s">
        <v>157</v>
      </c>
      <c r="I80" s="85" t="s">
        <v>289</v>
      </c>
      <c r="J80" s="85" t="s">
        <v>15614</v>
      </c>
      <c r="K80" s="85" t="s">
        <v>160</v>
      </c>
      <c r="L80" s="85" t="s">
        <v>15615</v>
      </c>
      <c r="M80" s="178">
        <v>45908.361805555556</v>
      </c>
      <c r="N80" s="178">
        <v>45908.679861111108</v>
      </c>
      <c r="O80" s="85" t="s">
        <v>14390</v>
      </c>
      <c r="P80" s="85" t="s">
        <v>1333</v>
      </c>
      <c r="Q80" s="85" t="s">
        <v>1556</v>
      </c>
      <c r="R80" s="85" t="s">
        <v>1557</v>
      </c>
      <c r="S80" s="85" t="s">
        <v>1328</v>
      </c>
      <c r="T80" s="85" t="s">
        <v>15616</v>
      </c>
      <c r="U80" s="85" t="s">
        <v>165</v>
      </c>
      <c r="V80" s="85" t="s">
        <v>15617</v>
      </c>
      <c r="W80" s="85" t="s">
        <v>30</v>
      </c>
      <c r="X80" s="85" t="s">
        <v>177</v>
      </c>
      <c r="Y80" s="85" t="s">
        <v>2014</v>
      </c>
      <c r="Z80" s="85">
        <v>1</v>
      </c>
      <c r="AA80" s="85">
        <v>0</v>
      </c>
      <c r="AB80" s="179">
        <f>IF(U80="SOPORTE_TELEFÓNICO",'BASE LIQUIDACION REDEBAN 2025'!$B$19,IF(U80="ENVÍO",'BASE LIQUIDACION REDEBAN 2025'!$C$2,IF(W80="TIPO I",'BASE LIQUIDACION REDEBAN 2025'!$C$2,IF(W80="TIPO II",'BASE LIQUIDACION REDEBAN 2025'!$C$3,IF(W80="TIPO III",'BASE LIQUIDACION REDEBAN 2025'!$C$4,IF(W80="TIPO IV",'BASE LIQUIDACION REDEBAN 2025'!$C$5,IF(X80="AEREO",'BASE LIQUIDACION REDEBAN 2025'!$B$6,'BASE LIQUIDACION REDEBAN 2025'!$C$5)))))))</f>
        <v>275728.78077800001</v>
      </c>
      <c r="AC80" s="179">
        <f>IF(OR(U80="SOPORTE_TELEFÓNICO",U80="ENVÍO"),0,IF(W80="TIPO I",'BASE LIQUIDACION REDEBAN 2025'!$B$10,IF(W80="TIPO II",'BASE LIQUIDACION REDEBAN 2025'!$B$11,IF(W80="TIPO III",'BASE LIQUIDACION REDEBAN 2025'!$B$12,'BASE LIQUIDACION REDEBAN 2025'!$B$13))))</f>
        <v>196536.5258152</v>
      </c>
      <c r="AD80" s="179">
        <f t="shared" si="1"/>
        <v>275728.78077800001</v>
      </c>
    </row>
    <row r="81" spans="1:30" s="101" customFormat="1" ht="13.15" hidden="1">
      <c r="A81" s="85" t="s">
        <v>92</v>
      </c>
      <c r="B81" s="85" t="str">
        <f>VLOOKUP(A81,'CENTRO DE COSTOS'!A:D,4,FALSE)</f>
        <v>KEVIN ALEXIS CORZO BUSTOS</v>
      </c>
      <c r="C81" s="85" t="str">
        <f>VLOOKUP(A81,'CENTRO DE COSTOS'!A:D,2,FALSE)</f>
        <v>0004-0007</v>
      </c>
      <c r="D81" s="85">
        <v>41885</v>
      </c>
      <c r="E81" s="85">
        <v>5787797</v>
      </c>
      <c r="F81" s="85">
        <v>46262937</v>
      </c>
      <c r="G81" s="85" t="s">
        <v>1977</v>
      </c>
      <c r="H81" s="85" t="s">
        <v>430</v>
      </c>
      <c r="I81" s="85" t="s">
        <v>14150</v>
      </c>
      <c r="J81" s="85" t="s">
        <v>15618</v>
      </c>
      <c r="K81" s="85" t="s">
        <v>160</v>
      </c>
      <c r="L81" s="85" t="s">
        <v>15619</v>
      </c>
      <c r="M81" s="178">
        <v>45908.366666666669</v>
      </c>
      <c r="N81" s="178">
        <v>45908.684027777781</v>
      </c>
      <c r="O81" s="85" t="s">
        <v>14390</v>
      </c>
      <c r="P81" s="85" t="s">
        <v>15334</v>
      </c>
      <c r="Q81" s="85" t="s">
        <v>1387</v>
      </c>
      <c r="R81" s="85" t="s">
        <v>15609</v>
      </c>
      <c r="S81" s="85" t="s">
        <v>1328</v>
      </c>
      <c r="T81" s="85" t="s">
        <v>15620</v>
      </c>
      <c r="U81" s="85" t="s">
        <v>165</v>
      </c>
      <c r="V81" s="85" t="s">
        <v>15621</v>
      </c>
      <c r="W81" s="85" t="s">
        <v>28</v>
      </c>
      <c r="X81" s="85" t="s">
        <v>177</v>
      </c>
      <c r="Y81" s="85" t="s">
        <v>436</v>
      </c>
      <c r="Z81" s="85">
        <v>1</v>
      </c>
      <c r="AA81" s="85">
        <v>0</v>
      </c>
      <c r="AB81" s="179">
        <f>IF(U81="SOPORTE_TELEFÓNICO",'BASE LIQUIDACION REDEBAN 2025'!$B$19,IF(U81="ENVÍO",'BASE LIQUIDACION REDEBAN 2025'!$C$2,IF(W81="TIPO I",'BASE LIQUIDACION REDEBAN 2025'!$C$2,IF(W81="TIPO II",'BASE LIQUIDACION REDEBAN 2025'!$C$3,IF(W81="TIPO III",'BASE LIQUIDACION REDEBAN 2025'!$C$4,IF(W81="TIPO IV",'BASE LIQUIDACION REDEBAN 2025'!$C$5,IF(X81="AEREO",'BASE LIQUIDACION REDEBAN 2025'!$B$6,'BASE LIQUIDACION REDEBAN 2025'!$C$5)))))))</f>
        <v>144967.87232000002</v>
      </c>
      <c r="AC81" s="179">
        <f>IF(OR(U81="SOPORTE_TELEFÓNICO",U81="ENVÍO"),0,IF(W81="TIPO I",'BASE LIQUIDACION REDEBAN 2025'!$B$10,IF(W81="TIPO II",'BASE LIQUIDACION REDEBAN 2025'!$B$11,IF(W81="TIPO III",'BASE LIQUIDACION REDEBAN 2025'!$B$12,'BASE LIQUIDACION REDEBAN 2025'!$B$13))))</f>
        <v>140395.6348884</v>
      </c>
      <c r="AD81" s="179">
        <f t="shared" si="1"/>
        <v>144967.87232000002</v>
      </c>
    </row>
    <row r="82" spans="1:30" s="101" customFormat="1" ht="13.15" hidden="1">
      <c r="A82" s="85" t="s">
        <v>93</v>
      </c>
      <c r="B82" s="85" t="str">
        <f>VLOOKUP(A82,'CENTRO DE COSTOS'!A:D,4,FALSE)</f>
        <v>DIEGO FERNANDO HENAO CARDONA</v>
      </c>
      <c r="C82" s="85" t="str">
        <f>VLOOKUP(A82,'CENTRO DE COSTOS'!A:D,2,FALSE)</f>
        <v>0004-0003</v>
      </c>
      <c r="D82" s="85">
        <v>52001</v>
      </c>
      <c r="E82" s="85">
        <v>5787876</v>
      </c>
      <c r="F82" s="85">
        <v>72875719</v>
      </c>
      <c r="G82" s="85" t="s">
        <v>1977</v>
      </c>
      <c r="H82" s="85" t="s">
        <v>157</v>
      </c>
      <c r="I82" s="85" t="s">
        <v>93</v>
      </c>
      <c r="J82" s="85" t="s">
        <v>15622</v>
      </c>
      <c r="K82" s="85" t="s">
        <v>160</v>
      </c>
      <c r="L82" s="85" t="s">
        <v>15623</v>
      </c>
      <c r="M82" s="178">
        <v>45908.390277777777</v>
      </c>
      <c r="N82" s="178">
        <v>45908.686805555553</v>
      </c>
      <c r="O82" s="85" t="s">
        <v>14390</v>
      </c>
      <c r="P82" s="85" t="s">
        <v>1333</v>
      </c>
      <c r="Q82" s="85" t="s">
        <v>1628</v>
      </c>
      <c r="R82" s="85" t="s">
        <v>1341</v>
      </c>
      <c r="S82" s="85" t="s">
        <v>1328</v>
      </c>
      <c r="T82" s="85" t="s">
        <v>15624</v>
      </c>
      <c r="U82" s="85" t="s">
        <v>165</v>
      </c>
      <c r="V82" s="85" t="s">
        <v>15625</v>
      </c>
      <c r="W82" s="85" t="s">
        <v>25</v>
      </c>
      <c r="X82" s="85" t="s">
        <v>177</v>
      </c>
      <c r="Y82" s="85" t="s">
        <v>851</v>
      </c>
      <c r="Z82" s="85">
        <v>1</v>
      </c>
      <c r="AA82" s="85">
        <v>0</v>
      </c>
      <c r="AB82" s="179">
        <f>IF(U82="SOPORTE_TELEFÓNICO",'BASE LIQUIDACION REDEBAN 2025'!$B$19,IF(U82="ENVÍO",'BASE LIQUIDACION REDEBAN 2025'!$C$2,IF(W82="TIPO I",'BASE LIQUIDACION REDEBAN 2025'!$C$2,IF(W82="TIPO II",'BASE LIQUIDACION REDEBAN 2025'!$C$3,IF(W82="TIPO III",'BASE LIQUIDACION REDEBAN 2025'!$C$4,IF(W82="TIPO IV",'BASE LIQUIDACION REDEBAN 2025'!$C$5,IF(X82="AEREO",'BASE LIQUIDACION REDEBAN 2025'!$B$6,'BASE LIQUIDACION REDEBAN 2025'!$C$5)))))))</f>
        <v>65960.072302</v>
      </c>
      <c r="AC82" s="179">
        <f>IF(OR(U82="SOPORTE_TELEFÓNICO",U82="ENVÍO"),0,IF(W82="TIPO I",'BASE LIQUIDACION REDEBAN 2025'!$B$10,IF(W82="TIPO II",'BASE LIQUIDACION REDEBAN 2025'!$B$11,IF(W82="TIPO III",'BASE LIQUIDACION REDEBAN 2025'!$B$12,'BASE LIQUIDACION REDEBAN 2025'!$B$13))))</f>
        <v>75096.394270399993</v>
      </c>
      <c r="AD82" s="179">
        <f t="shared" si="1"/>
        <v>65960.072302</v>
      </c>
    </row>
    <row r="83" spans="1:30" s="101" customFormat="1" ht="13.15" hidden="1">
      <c r="A83" s="85" t="s">
        <v>98</v>
      </c>
      <c r="B83" s="85" t="str">
        <f>VLOOKUP(A83,'CENTRO DE COSTOS'!A:D,4,FALSE)</f>
        <v>MIGUEL JULIÁN HERNÁNDEZ GUARÍN</v>
      </c>
      <c r="C83" s="85" t="str">
        <f>VLOOKUP(A83,'CENTRO DE COSTOS'!A:D,2,FALSE)</f>
        <v>0004-0008</v>
      </c>
      <c r="D83" s="85">
        <v>15808</v>
      </c>
      <c r="E83" s="85">
        <v>5787938</v>
      </c>
      <c r="F83" s="85">
        <v>47731161</v>
      </c>
      <c r="G83" s="85" t="s">
        <v>1977</v>
      </c>
      <c r="H83" s="85" t="s">
        <v>406</v>
      </c>
      <c r="I83" s="85" t="s">
        <v>13994</v>
      </c>
      <c r="J83" s="85" t="s">
        <v>15568</v>
      </c>
      <c r="K83" s="85" t="s">
        <v>160</v>
      </c>
      <c r="L83" s="85" t="s">
        <v>15626</v>
      </c>
      <c r="M83" s="178">
        <v>45908.411111111112</v>
      </c>
      <c r="N83" s="178">
        <v>45908.676388888889</v>
      </c>
      <c r="O83" s="85" t="s">
        <v>14390</v>
      </c>
      <c r="P83" s="85" t="s">
        <v>15334</v>
      </c>
      <c r="Q83" s="85" t="s">
        <v>15335</v>
      </c>
      <c r="R83" s="85" t="s">
        <v>15627</v>
      </c>
      <c r="S83" s="85" t="s">
        <v>1328</v>
      </c>
      <c r="T83" s="85" t="s">
        <v>15628</v>
      </c>
      <c r="U83" s="85" t="s">
        <v>1552</v>
      </c>
      <c r="V83" s="85">
        <v>0</v>
      </c>
      <c r="W83" s="85" t="s">
        <v>28</v>
      </c>
      <c r="X83" s="85" t="s">
        <v>177</v>
      </c>
      <c r="Y83" s="85" t="s">
        <v>2885</v>
      </c>
      <c r="Z83" s="85">
        <v>0</v>
      </c>
      <c r="AA83" s="85">
        <v>0</v>
      </c>
      <c r="AB83" s="179">
        <f>IF(U83="SOPORTE_TELEFÓNICO",'BASE LIQUIDACION REDEBAN 2025'!$B$19,IF(U83="ENVÍO",'BASE LIQUIDACION REDEBAN 2025'!$C$2,IF(W83="TIPO I",'BASE LIQUIDACION REDEBAN 2025'!$C$2,IF(W83="TIPO II",'BASE LIQUIDACION REDEBAN 2025'!$C$3,IF(W83="TIPO III",'BASE LIQUIDACION REDEBAN 2025'!$C$4,IF(W83="TIPO IV",'BASE LIQUIDACION REDEBAN 2025'!$C$5,IF(X83="AEREO",'BASE LIQUIDACION REDEBAN 2025'!$B$6,'BASE LIQUIDACION REDEBAN 2025'!$C$5)))))))</f>
        <v>41241.0800752</v>
      </c>
      <c r="AC83" s="179">
        <f>IF(OR(U83="SOPORTE_TELEFÓNICO",U83="ENVÍO"),0,IF(W83="TIPO I",'BASE LIQUIDACION REDEBAN 2025'!$B$10,IF(W83="TIPO II",'BASE LIQUIDACION REDEBAN 2025'!$B$11,IF(W83="TIPO III",'BASE LIQUIDACION REDEBAN 2025'!$B$12,'BASE LIQUIDACION REDEBAN 2025'!$B$13))))</f>
        <v>0</v>
      </c>
      <c r="AD83" s="179">
        <f t="shared" si="1"/>
        <v>41241.0800752</v>
      </c>
    </row>
    <row r="84" spans="1:30" s="101" customFormat="1" ht="13.15" hidden="1">
      <c r="A84" s="85" t="s">
        <v>64</v>
      </c>
      <c r="B84" s="85" t="str">
        <f>VLOOKUP(A84,'CENTRO DE COSTOS'!A:D,4,FALSE)</f>
        <v>JOSE MAURICIO HERNANDEZ ROJAS</v>
      </c>
      <c r="C84" s="85" t="str">
        <f>VLOOKUP(A84,'CENTRO DE COSTOS'!A:D,2,FALSE)</f>
        <v>0004-0001</v>
      </c>
      <c r="D84" s="85">
        <v>8001</v>
      </c>
      <c r="E84" s="85">
        <v>5787970</v>
      </c>
      <c r="F84" s="85">
        <v>13579891</v>
      </c>
      <c r="G84" s="85" t="s">
        <v>1977</v>
      </c>
      <c r="H84" s="85" t="s">
        <v>1045</v>
      </c>
      <c r="I84" s="85" t="s">
        <v>64</v>
      </c>
      <c r="J84" s="85" t="s">
        <v>15629</v>
      </c>
      <c r="K84" s="85" t="s">
        <v>160</v>
      </c>
      <c r="L84" s="85" t="s">
        <v>15630</v>
      </c>
      <c r="M84" s="178">
        <v>45908.416666666664</v>
      </c>
      <c r="N84" s="178">
        <v>45908.732638888891</v>
      </c>
      <c r="O84" s="85" t="s">
        <v>14390</v>
      </c>
      <c r="P84" s="85" t="s">
        <v>15334</v>
      </c>
      <c r="Q84" s="85" t="s">
        <v>1387</v>
      </c>
      <c r="R84" s="85" t="s">
        <v>15631</v>
      </c>
      <c r="S84" s="85" t="s">
        <v>1328</v>
      </c>
      <c r="T84" s="85" t="s">
        <v>15632</v>
      </c>
      <c r="U84" s="85" t="s">
        <v>165</v>
      </c>
      <c r="V84" s="85" t="s">
        <v>15633</v>
      </c>
      <c r="W84" s="85" t="s">
        <v>25</v>
      </c>
      <c r="X84" s="85" t="s">
        <v>177</v>
      </c>
      <c r="Y84" s="85" t="s">
        <v>1473</v>
      </c>
      <c r="Z84" s="85">
        <v>1</v>
      </c>
      <c r="AA84" s="85">
        <v>0</v>
      </c>
      <c r="AB84" s="179">
        <f>IF(U84="SOPORTE_TELEFÓNICO",'BASE LIQUIDACION REDEBAN 2025'!$B$19,IF(U84="ENVÍO",'BASE LIQUIDACION REDEBAN 2025'!$C$2,IF(W84="TIPO I",'BASE LIQUIDACION REDEBAN 2025'!$C$2,IF(W84="TIPO II",'BASE LIQUIDACION REDEBAN 2025'!$C$3,IF(W84="TIPO III",'BASE LIQUIDACION REDEBAN 2025'!$C$4,IF(W84="TIPO IV",'BASE LIQUIDACION REDEBAN 2025'!$C$5,IF(X84="AEREO",'BASE LIQUIDACION REDEBAN 2025'!$B$6,'BASE LIQUIDACION REDEBAN 2025'!$C$5)))))))</f>
        <v>65960.072302</v>
      </c>
      <c r="AC84" s="179">
        <f>IF(OR(U84="SOPORTE_TELEFÓNICO",U84="ENVÍO"),0,IF(W84="TIPO I",'BASE LIQUIDACION REDEBAN 2025'!$B$10,IF(W84="TIPO II",'BASE LIQUIDACION REDEBAN 2025'!$B$11,IF(W84="TIPO III",'BASE LIQUIDACION REDEBAN 2025'!$B$12,'BASE LIQUIDACION REDEBAN 2025'!$B$13))))</f>
        <v>75096.394270399993</v>
      </c>
      <c r="AD84" s="179">
        <f t="shared" si="1"/>
        <v>65960.072302</v>
      </c>
    </row>
    <row r="85" spans="1:30" s="101" customFormat="1" ht="13.15">
      <c r="A85" s="85" t="s">
        <v>90</v>
      </c>
      <c r="B85" s="85" t="str">
        <f>VLOOKUP(A85,'CENTRO DE COSTOS'!A:D,4,FALSE)</f>
        <v>JUAN SEBASTIÁN RÍOS CASTRILLÓN</v>
      </c>
      <c r="C85" s="85" t="str">
        <f>VLOOKUP(A85,'CENTRO DE COSTOS'!A:D,2,FALSE)</f>
        <v>0004-0005</v>
      </c>
      <c r="D85" s="85">
        <v>5001</v>
      </c>
      <c r="E85" s="85">
        <v>5788503</v>
      </c>
      <c r="F85" s="85">
        <v>13706056</v>
      </c>
      <c r="G85" s="85" t="s">
        <v>1977</v>
      </c>
      <c r="H85" s="85">
        <v>0</v>
      </c>
      <c r="I85" s="85">
        <v>0</v>
      </c>
      <c r="J85" s="85">
        <v>0</v>
      </c>
      <c r="K85" s="85" t="s">
        <v>160</v>
      </c>
      <c r="L85" s="85" t="s">
        <v>15634</v>
      </c>
      <c r="M85" s="178">
        <v>45908.573611111111</v>
      </c>
      <c r="N85" s="178">
        <v>45908.698611111111</v>
      </c>
      <c r="O85" s="85" t="s">
        <v>5879</v>
      </c>
      <c r="P85" s="85" t="s">
        <v>15397</v>
      </c>
      <c r="Q85" s="85" t="s">
        <v>15398</v>
      </c>
      <c r="R85" s="85" t="s">
        <v>15399</v>
      </c>
      <c r="S85" s="85" t="s">
        <v>1328</v>
      </c>
      <c r="T85" s="85" t="s">
        <v>15635</v>
      </c>
      <c r="U85" s="85" t="s">
        <v>1552</v>
      </c>
      <c r="V85" s="85">
        <v>0</v>
      </c>
      <c r="W85" s="85">
        <v>0</v>
      </c>
      <c r="X85" s="85">
        <v>0</v>
      </c>
      <c r="Y85" s="85">
        <v>0</v>
      </c>
      <c r="Z85" s="85">
        <v>0</v>
      </c>
      <c r="AA85" s="85">
        <v>0</v>
      </c>
      <c r="AB85" s="179">
        <f>IF(U85="SOPORTE_TELEFÓNICO",'BASE LIQUIDACION REDEBAN 2025'!$B$19,IF(U85="ENVÍO",'BASE LIQUIDACION REDEBAN 2025'!$C$2,IF(W85="TIPO I",'BASE LIQUIDACION REDEBAN 2025'!$C$2,IF(W85="TIPO II",'BASE LIQUIDACION REDEBAN 2025'!$C$3,IF(W85="TIPO III",'BASE LIQUIDACION REDEBAN 2025'!$C$4,IF(W85="TIPO IV",'BASE LIQUIDACION REDEBAN 2025'!$C$5,IF(X85="AEREO",'BASE LIQUIDACION REDEBAN 2025'!$B$6,'BASE LIQUIDACION REDEBAN 2025'!$C$5)))))))</f>
        <v>41241.0800752</v>
      </c>
      <c r="AC85" s="179">
        <f>IF(OR(U85="SOPORTE_TELEFÓNICO",U85="ENVÍO"),0,IF(W85="TIPO I",'BASE LIQUIDACION REDEBAN 2025'!$B$10,IF(W85="TIPO II",'BASE LIQUIDACION REDEBAN 2025'!$B$11,IF(W85="TIPO III",'BASE LIQUIDACION REDEBAN 2025'!$B$12,'BASE LIQUIDACION REDEBAN 2025'!$B$13))))</f>
        <v>0</v>
      </c>
      <c r="AD85" s="179">
        <f t="shared" si="1"/>
        <v>41241.0800752</v>
      </c>
    </row>
    <row r="86" spans="1:30" s="101" customFormat="1" ht="13.15" hidden="1">
      <c r="A86" s="85" t="s">
        <v>76</v>
      </c>
      <c r="B86" s="85" t="str">
        <f>VLOOKUP(A86,'CENTRO DE COSTOS'!A:D,4,FALSE)</f>
        <v>DIEGO FERNANDO HENAO CARDONA</v>
      </c>
      <c r="C86" s="85" t="str">
        <f>VLOOKUP(A86,'CENTRO DE COSTOS'!A:D,2,FALSE)</f>
        <v>0004-0003</v>
      </c>
      <c r="D86" s="85">
        <v>76520</v>
      </c>
      <c r="E86" s="85">
        <v>5788580</v>
      </c>
      <c r="F86" s="85">
        <v>14609820</v>
      </c>
      <c r="G86" s="85" t="s">
        <v>1977</v>
      </c>
      <c r="H86" s="85" t="s">
        <v>232</v>
      </c>
      <c r="I86" s="85" t="s">
        <v>1207</v>
      </c>
      <c r="J86" s="85" t="s">
        <v>15636</v>
      </c>
      <c r="K86" s="85" t="s">
        <v>160</v>
      </c>
      <c r="L86" s="85" t="s">
        <v>15637</v>
      </c>
      <c r="M86" s="178">
        <v>45908.602083333331</v>
      </c>
      <c r="N86" s="178">
        <v>45909.416666666664</v>
      </c>
      <c r="O86" s="85" t="s">
        <v>14406</v>
      </c>
      <c r="P86" s="85" t="s">
        <v>1333</v>
      </c>
      <c r="Q86" s="85" t="s">
        <v>1464</v>
      </c>
      <c r="R86" s="85" t="s">
        <v>3477</v>
      </c>
      <c r="S86" s="85" t="s">
        <v>1328</v>
      </c>
      <c r="T86" s="85" t="s">
        <v>15638</v>
      </c>
      <c r="U86" s="85" t="s">
        <v>165</v>
      </c>
      <c r="V86" s="85" t="s">
        <v>15639</v>
      </c>
      <c r="W86" s="85" t="s">
        <v>25</v>
      </c>
      <c r="X86" s="85" t="s">
        <v>177</v>
      </c>
      <c r="Y86" s="85" t="s">
        <v>531</v>
      </c>
      <c r="Z86" s="85">
        <v>1</v>
      </c>
      <c r="AA86" s="85">
        <v>0</v>
      </c>
      <c r="AB86" s="179">
        <f>IF(U86="SOPORTE_TELEFÓNICO",'BASE LIQUIDACION REDEBAN 2025'!$B$19,IF(U86="ENVÍO",'BASE LIQUIDACION REDEBAN 2025'!$C$2,IF(W86="TIPO I",'BASE LIQUIDACION REDEBAN 2025'!$C$2,IF(W86="TIPO II",'BASE LIQUIDACION REDEBAN 2025'!$C$3,IF(W86="TIPO III",'BASE LIQUIDACION REDEBAN 2025'!$C$4,IF(W86="TIPO IV",'BASE LIQUIDACION REDEBAN 2025'!$C$5,IF(X86="AEREO",'BASE LIQUIDACION REDEBAN 2025'!$B$6,'BASE LIQUIDACION REDEBAN 2025'!$C$5)))))))</f>
        <v>65960.072302</v>
      </c>
      <c r="AC86" s="179">
        <f>IF(OR(U86="SOPORTE_TELEFÓNICO",U86="ENVÍO"),0,IF(W86="TIPO I",'BASE LIQUIDACION REDEBAN 2025'!$B$10,IF(W86="TIPO II",'BASE LIQUIDACION REDEBAN 2025'!$B$11,IF(W86="TIPO III",'BASE LIQUIDACION REDEBAN 2025'!$B$12,'BASE LIQUIDACION REDEBAN 2025'!$B$13))))</f>
        <v>75096.394270399993</v>
      </c>
      <c r="AD86" s="179">
        <f t="shared" si="1"/>
        <v>65960.072302</v>
      </c>
    </row>
    <row r="87" spans="1:30" s="101" customFormat="1" ht="13.15" hidden="1">
      <c r="A87" s="85" t="s">
        <v>100</v>
      </c>
      <c r="B87" s="85" t="str">
        <f>VLOOKUP(A87,'CENTRO DE COSTOS'!A:D,4,FALSE)</f>
        <v>KEVIN ALEXIS CORZO BUSTOS</v>
      </c>
      <c r="C87" s="85" t="str">
        <f>VLOOKUP(A87,'CENTRO DE COSTOS'!A:D,2,FALSE)</f>
        <v>0004-0007</v>
      </c>
      <c r="D87" s="85">
        <v>50683</v>
      </c>
      <c r="E87" s="85">
        <v>5788656</v>
      </c>
      <c r="F87" s="85">
        <v>90103296</v>
      </c>
      <c r="G87" s="85" t="s">
        <v>1977</v>
      </c>
      <c r="H87" s="85" t="s">
        <v>216</v>
      </c>
      <c r="I87" s="85" t="s">
        <v>11752</v>
      </c>
      <c r="J87" s="85" t="s">
        <v>15640</v>
      </c>
      <c r="K87" s="85" t="s">
        <v>160</v>
      </c>
      <c r="L87" s="85" t="s">
        <v>15641</v>
      </c>
      <c r="M87" s="178">
        <v>45908.627083333333</v>
      </c>
      <c r="N87" s="178">
        <v>45909.487500000003</v>
      </c>
      <c r="O87" s="85" t="s">
        <v>14390</v>
      </c>
      <c r="P87" s="85" t="s">
        <v>1333</v>
      </c>
      <c r="Q87" s="85" t="s">
        <v>1375</v>
      </c>
      <c r="R87" s="85" t="s">
        <v>1376</v>
      </c>
      <c r="S87" s="85" t="s">
        <v>1328</v>
      </c>
      <c r="T87" s="85" t="s">
        <v>15642</v>
      </c>
      <c r="U87" s="85" t="s">
        <v>165</v>
      </c>
      <c r="V87" s="85" t="s">
        <v>15643</v>
      </c>
      <c r="W87" s="85" t="s">
        <v>30</v>
      </c>
      <c r="X87" s="85" t="s">
        <v>177</v>
      </c>
      <c r="Y87" s="85" t="s">
        <v>1227</v>
      </c>
      <c r="Z87" s="85">
        <v>1</v>
      </c>
      <c r="AA87" s="85">
        <v>0</v>
      </c>
      <c r="AB87" s="179">
        <f>IF(U87="SOPORTE_TELEFÓNICO",'BASE LIQUIDACION REDEBAN 2025'!$B$19,IF(U87="ENVÍO",'BASE LIQUIDACION REDEBAN 2025'!$C$2,IF(W87="TIPO I",'BASE LIQUIDACION REDEBAN 2025'!$C$2,IF(W87="TIPO II",'BASE LIQUIDACION REDEBAN 2025'!$C$3,IF(W87="TIPO III",'BASE LIQUIDACION REDEBAN 2025'!$C$4,IF(W87="TIPO IV",'BASE LIQUIDACION REDEBAN 2025'!$C$5,IF(X87="AEREO",'BASE LIQUIDACION REDEBAN 2025'!$B$6,'BASE LIQUIDACION REDEBAN 2025'!$C$5)))))))</f>
        <v>275728.78077800001</v>
      </c>
      <c r="AC87" s="179">
        <f>IF(OR(U87="SOPORTE_TELEFÓNICO",U87="ENVÍO"),0,IF(W87="TIPO I",'BASE LIQUIDACION REDEBAN 2025'!$B$10,IF(W87="TIPO II",'BASE LIQUIDACION REDEBAN 2025'!$B$11,IF(W87="TIPO III",'BASE LIQUIDACION REDEBAN 2025'!$B$12,'BASE LIQUIDACION REDEBAN 2025'!$B$13))))</f>
        <v>196536.5258152</v>
      </c>
      <c r="AD87" s="179">
        <f t="shared" si="1"/>
        <v>275728.78077800001</v>
      </c>
    </row>
    <row r="88" spans="1:30" s="101" customFormat="1" ht="13.15" hidden="1">
      <c r="A88" s="85" t="s">
        <v>76</v>
      </c>
      <c r="B88" s="85" t="str">
        <f>VLOOKUP(A88,'CENTRO DE COSTOS'!A:D,4,FALSE)</f>
        <v>DIEGO FERNANDO HENAO CARDONA</v>
      </c>
      <c r="C88" s="85" t="str">
        <f>VLOOKUP(A88,'CENTRO DE COSTOS'!A:D,2,FALSE)</f>
        <v>0004-0003</v>
      </c>
      <c r="D88" s="85">
        <v>76001</v>
      </c>
      <c r="E88" s="85">
        <v>5788796</v>
      </c>
      <c r="F88" s="85">
        <v>25166059</v>
      </c>
      <c r="G88" s="85" t="s">
        <v>1977</v>
      </c>
      <c r="H88" s="85" t="s">
        <v>232</v>
      </c>
      <c r="I88" s="85" t="s">
        <v>76</v>
      </c>
      <c r="J88" s="85" t="s">
        <v>15644</v>
      </c>
      <c r="K88" s="85" t="s">
        <v>160</v>
      </c>
      <c r="L88" s="85" t="s">
        <v>15645</v>
      </c>
      <c r="M88" s="178">
        <v>45908.662499999999</v>
      </c>
      <c r="N88" s="178">
        <v>45909.484722222223</v>
      </c>
      <c r="O88" s="85" t="s">
        <v>14390</v>
      </c>
      <c r="P88" s="85" t="s">
        <v>1333</v>
      </c>
      <c r="Q88" s="85" t="s">
        <v>1375</v>
      </c>
      <c r="R88" s="85" t="s">
        <v>1376</v>
      </c>
      <c r="S88" s="85" t="s">
        <v>1328</v>
      </c>
      <c r="T88" s="85" t="s">
        <v>15646</v>
      </c>
      <c r="U88" s="85" t="s">
        <v>165</v>
      </c>
      <c r="V88" s="85" t="s">
        <v>15647</v>
      </c>
      <c r="W88" s="85" t="s">
        <v>25</v>
      </c>
      <c r="X88" s="85" t="s">
        <v>177</v>
      </c>
      <c r="Y88" s="85" t="s">
        <v>1498</v>
      </c>
      <c r="Z88" s="85">
        <v>1</v>
      </c>
      <c r="AA88" s="85">
        <v>0</v>
      </c>
      <c r="AB88" s="179">
        <f>IF(U88="SOPORTE_TELEFÓNICO",'BASE LIQUIDACION REDEBAN 2025'!$B$19,IF(U88="ENVÍO",'BASE LIQUIDACION REDEBAN 2025'!$C$2,IF(W88="TIPO I",'BASE LIQUIDACION REDEBAN 2025'!$C$2,IF(W88="TIPO II",'BASE LIQUIDACION REDEBAN 2025'!$C$3,IF(W88="TIPO III",'BASE LIQUIDACION REDEBAN 2025'!$C$4,IF(W88="TIPO IV",'BASE LIQUIDACION REDEBAN 2025'!$C$5,IF(X88="AEREO",'BASE LIQUIDACION REDEBAN 2025'!$B$6,'BASE LIQUIDACION REDEBAN 2025'!$C$5)))))))</f>
        <v>65960.072302</v>
      </c>
      <c r="AC88" s="179">
        <f>IF(OR(U88="SOPORTE_TELEFÓNICO",U88="ENVÍO"),0,IF(W88="TIPO I",'BASE LIQUIDACION REDEBAN 2025'!$B$10,IF(W88="TIPO II",'BASE LIQUIDACION REDEBAN 2025'!$B$11,IF(W88="TIPO III",'BASE LIQUIDACION REDEBAN 2025'!$B$12,'BASE LIQUIDACION REDEBAN 2025'!$B$13))))</f>
        <v>75096.394270399993</v>
      </c>
      <c r="AD88" s="179">
        <f t="shared" si="1"/>
        <v>65960.072302</v>
      </c>
    </row>
    <row r="89" spans="1:30" s="101" customFormat="1" ht="13.15" hidden="1">
      <c r="A89" s="85" t="s">
        <v>92</v>
      </c>
      <c r="B89" s="85" t="str">
        <f>VLOOKUP(A89,'CENTRO DE COSTOS'!A:D,4,FALSE)</f>
        <v>KEVIN ALEXIS CORZO BUSTOS</v>
      </c>
      <c r="C89" s="85" t="str">
        <f>VLOOKUP(A89,'CENTRO DE COSTOS'!A:D,2,FALSE)</f>
        <v>0004-0007</v>
      </c>
      <c r="D89" s="85">
        <v>18001</v>
      </c>
      <c r="E89" s="85">
        <v>5789311</v>
      </c>
      <c r="F89" s="85">
        <v>42272872</v>
      </c>
      <c r="G89" s="85" t="s">
        <v>1977</v>
      </c>
      <c r="H89" s="85" t="s">
        <v>208</v>
      </c>
      <c r="I89" s="85" t="s">
        <v>82</v>
      </c>
      <c r="J89" s="85" t="s">
        <v>15648</v>
      </c>
      <c r="K89" s="85" t="s">
        <v>160</v>
      </c>
      <c r="L89" s="85" t="s">
        <v>15649</v>
      </c>
      <c r="M89" s="178">
        <v>45909.361111111109</v>
      </c>
      <c r="N89" s="178">
        <v>45910.711111111108</v>
      </c>
      <c r="O89" s="85" t="s">
        <v>14390</v>
      </c>
      <c r="P89" s="85" t="s">
        <v>15334</v>
      </c>
      <c r="Q89" s="85" t="s">
        <v>1387</v>
      </c>
      <c r="R89" s="85" t="s">
        <v>15510</v>
      </c>
      <c r="S89" s="85" t="s">
        <v>1328</v>
      </c>
      <c r="T89" s="85" t="s">
        <v>15650</v>
      </c>
      <c r="U89" s="85" t="s">
        <v>165</v>
      </c>
      <c r="V89" s="85" t="s">
        <v>15651</v>
      </c>
      <c r="W89" s="85" t="s">
        <v>32</v>
      </c>
      <c r="X89" s="85" t="s">
        <v>177</v>
      </c>
      <c r="Y89" s="85" t="s">
        <v>214</v>
      </c>
      <c r="Z89" s="85">
        <v>1</v>
      </c>
      <c r="AA89" s="85">
        <v>0</v>
      </c>
      <c r="AB89" s="179">
        <f>IF(U89="SOPORTE_TELEFÓNICO",'BASE LIQUIDACION REDEBAN 2025'!$B$19,IF(U89="ENVÍO",'BASE LIQUIDACION REDEBAN 2025'!$C$2,IF(W89="TIPO I",'BASE LIQUIDACION REDEBAN 2025'!$C$2,IF(W89="TIPO II",'BASE LIQUIDACION REDEBAN 2025'!$C$3,IF(W89="TIPO III",'BASE LIQUIDACION REDEBAN 2025'!$C$4,IF(W89="TIPO IV",'BASE LIQUIDACION REDEBAN 2025'!$C$5,IF(X89="AEREO",'BASE LIQUIDACION REDEBAN 2025'!$B$6,'BASE LIQUIDACION REDEBAN 2025'!$C$5)))))))</f>
        <v>479588.87655000004</v>
      </c>
      <c r="AC89" s="179">
        <f>IF(OR(U89="SOPORTE_TELEFÓNICO",U89="ENVÍO"),0,IF(W89="TIPO I",'BASE LIQUIDACION REDEBAN 2025'!$B$10,IF(W89="TIPO II",'BASE LIQUIDACION REDEBAN 2025'!$B$11,IF(W89="TIPO III",'BASE LIQUIDACION REDEBAN 2025'!$B$12,'BASE LIQUIDACION REDEBAN 2025'!$B$13))))</f>
        <v>196536.5258152</v>
      </c>
      <c r="AD89" s="179">
        <f t="shared" si="1"/>
        <v>479588.87655000004</v>
      </c>
    </row>
    <row r="90" spans="1:30" s="101" customFormat="1" ht="13.15" hidden="1">
      <c r="A90" s="85" t="s">
        <v>100</v>
      </c>
      <c r="B90" s="85" t="str">
        <f>VLOOKUP(A90,'CENTRO DE COSTOS'!A:D,4,FALSE)</f>
        <v>KEVIN ALEXIS CORZO BUSTOS</v>
      </c>
      <c r="C90" s="85" t="str">
        <f>VLOOKUP(A90,'CENTRO DE COSTOS'!A:D,2,FALSE)</f>
        <v>0004-0007</v>
      </c>
      <c r="D90" s="85">
        <v>50001</v>
      </c>
      <c r="E90" s="85">
        <v>5789523</v>
      </c>
      <c r="F90" s="85">
        <v>17715020</v>
      </c>
      <c r="G90" s="85" t="s">
        <v>1977</v>
      </c>
      <c r="H90" s="85" t="s">
        <v>216</v>
      </c>
      <c r="I90" s="85" t="s">
        <v>100</v>
      </c>
      <c r="J90" s="85" t="s">
        <v>15652</v>
      </c>
      <c r="K90" s="85" t="s">
        <v>160</v>
      </c>
      <c r="L90" s="85" t="s">
        <v>15653</v>
      </c>
      <c r="M90" s="178">
        <v>45909.425694444442</v>
      </c>
      <c r="N90" s="178">
        <v>45909.56527777778</v>
      </c>
      <c r="O90" s="85" t="s">
        <v>14390</v>
      </c>
      <c r="P90" s="85" t="s">
        <v>15334</v>
      </c>
      <c r="Q90" s="85" t="s">
        <v>1387</v>
      </c>
      <c r="R90" s="85" t="s">
        <v>15345</v>
      </c>
      <c r="S90" s="85" t="s">
        <v>1328</v>
      </c>
      <c r="T90" s="85" t="s">
        <v>15654</v>
      </c>
      <c r="U90" s="85" t="s">
        <v>165</v>
      </c>
      <c r="V90" s="85" t="s">
        <v>15655</v>
      </c>
      <c r="W90" s="85" t="s">
        <v>25</v>
      </c>
      <c r="X90" s="85" t="s">
        <v>177</v>
      </c>
      <c r="Y90" s="85" t="s">
        <v>1411</v>
      </c>
      <c r="Z90" s="85">
        <v>1</v>
      </c>
      <c r="AA90" s="85">
        <v>0</v>
      </c>
      <c r="AB90" s="179">
        <f>IF(U90="SOPORTE_TELEFÓNICO",'BASE LIQUIDACION REDEBAN 2025'!$B$19,IF(U90="ENVÍO",'BASE LIQUIDACION REDEBAN 2025'!$C$2,IF(W90="TIPO I",'BASE LIQUIDACION REDEBAN 2025'!$C$2,IF(W90="TIPO II",'BASE LIQUIDACION REDEBAN 2025'!$C$3,IF(W90="TIPO III",'BASE LIQUIDACION REDEBAN 2025'!$C$4,IF(W90="TIPO IV",'BASE LIQUIDACION REDEBAN 2025'!$C$5,IF(X90="AEREO",'BASE LIQUIDACION REDEBAN 2025'!$B$6,'BASE LIQUIDACION REDEBAN 2025'!$C$5)))))))</f>
        <v>65960.072302</v>
      </c>
      <c r="AC90" s="179">
        <f>IF(OR(U90="SOPORTE_TELEFÓNICO",U90="ENVÍO"),0,IF(W90="TIPO I",'BASE LIQUIDACION REDEBAN 2025'!$B$10,IF(W90="TIPO II",'BASE LIQUIDACION REDEBAN 2025'!$B$11,IF(W90="TIPO III",'BASE LIQUIDACION REDEBAN 2025'!$B$12,'BASE LIQUIDACION REDEBAN 2025'!$B$13))))</f>
        <v>75096.394270399993</v>
      </c>
      <c r="AD90" s="179">
        <f t="shared" si="1"/>
        <v>65960.072302</v>
      </c>
    </row>
    <row r="91" spans="1:30" s="101" customFormat="1" ht="13.15" hidden="1">
      <c r="A91" s="85" t="s">
        <v>98</v>
      </c>
      <c r="B91" s="85" t="str">
        <f>VLOOKUP(A91,'CENTRO DE COSTOS'!A:D,4,FALSE)</f>
        <v>MIGUEL JULIÁN HERNÁNDEZ GUARÍN</v>
      </c>
      <c r="C91" s="85" t="str">
        <f>VLOOKUP(A91,'CENTRO DE COSTOS'!A:D,2,FALSE)</f>
        <v>0004-0008</v>
      </c>
      <c r="D91" s="85">
        <v>15001</v>
      </c>
      <c r="E91" s="85">
        <v>5789636</v>
      </c>
      <c r="F91" s="85">
        <v>66881327</v>
      </c>
      <c r="G91" s="85" t="s">
        <v>1977</v>
      </c>
      <c r="H91" s="85" t="s">
        <v>406</v>
      </c>
      <c r="I91" s="85" t="s">
        <v>98</v>
      </c>
      <c r="J91" s="85" t="s">
        <v>15656</v>
      </c>
      <c r="K91" s="85" t="s">
        <v>160</v>
      </c>
      <c r="L91" s="85" t="s">
        <v>15657</v>
      </c>
      <c r="M91" s="178">
        <v>45909.449305555558</v>
      </c>
      <c r="N91" s="178">
        <v>45909.685416666667</v>
      </c>
      <c r="O91" s="85" t="s">
        <v>14390</v>
      </c>
      <c r="P91" s="85" t="s">
        <v>15334</v>
      </c>
      <c r="Q91" s="85" t="s">
        <v>15335</v>
      </c>
      <c r="R91" s="85" t="s">
        <v>15336</v>
      </c>
      <c r="S91" s="85" t="s">
        <v>1328</v>
      </c>
      <c r="T91" s="85" t="s">
        <v>15658</v>
      </c>
      <c r="U91" s="85" t="s">
        <v>165</v>
      </c>
      <c r="V91" s="85" t="s">
        <v>15659</v>
      </c>
      <c r="W91" s="85" t="s">
        <v>25</v>
      </c>
      <c r="X91" s="85" t="s">
        <v>177</v>
      </c>
      <c r="Y91" s="85" t="s">
        <v>841</v>
      </c>
      <c r="Z91" s="85">
        <v>1</v>
      </c>
      <c r="AA91" s="85">
        <v>0</v>
      </c>
      <c r="AB91" s="179">
        <f>IF(U91="SOPORTE_TELEFÓNICO",'BASE LIQUIDACION REDEBAN 2025'!$B$19,IF(U91="ENVÍO",'BASE LIQUIDACION REDEBAN 2025'!$C$2,IF(W91="TIPO I",'BASE LIQUIDACION REDEBAN 2025'!$C$2,IF(W91="TIPO II",'BASE LIQUIDACION REDEBAN 2025'!$C$3,IF(W91="TIPO III",'BASE LIQUIDACION REDEBAN 2025'!$C$4,IF(W91="TIPO IV",'BASE LIQUIDACION REDEBAN 2025'!$C$5,IF(X91="AEREO",'BASE LIQUIDACION REDEBAN 2025'!$B$6,'BASE LIQUIDACION REDEBAN 2025'!$C$5)))))))</f>
        <v>65960.072302</v>
      </c>
      <c r="AC91" s="179">
        <f>IF(OR(U91="SOPORTE_TELEFÓNICO",U91="ENVÍO"),0,IF(W91="TIPO I",'BASE LIQUIDACION REDEBAN 2025'!$B$10,IF(W91="TIPO II",'BASE LIQUIDACION REDEBAN 2025'!$B$11,IF(W91="TIPO III",'BASE LIQUIDACION REDEBAN 2025'!$B$12,'BASE LIQUIDACION REDEBAN 2025'!$B$13))))</f>
        <v>75096.394270399993</v>
      </c>
      <c r="AD91" s="179">
        <f t="shared" si="1"/>
        <v>65960.072302</v>
      </c>
    </row>
    <row r="92" spans="1:30" s="101" customFormat="1" ht="13.15" hidden="1">
      <c r="A92" s="85" t="s">
        <v>100</v>
      </c>
      <c r="B92" s="85" t="str">
        <f>VLOOKUP(A92,'CENTRO DE COSTOS'!A:D,4,FALSE)</f>
        <v>KEVIN ALEXIS CORZO BUSTOS</v>
      </c>
      <c r="C92" s="85" t="str">
        <f>VLOOKUP(A92,'CENTRO DE COSTOS'!A:D,2,FALSE)</f>
        <v>0004-0007</v>
      </c>
      <c r="D92" s="85">
        <v>50226</v>
      </c>
      <c r="E92" s="85">
        <v>5789649</v>
      </c>
      <c r="F92" s="85">
        <v>13796420</v>
      </c>
      <c r="G92" s="85" t="s">
        <v>1977</v>
      </c>
      <c r="H92" s="85" t="s">
        <v>216</v>
      </c>
      <c r="I92" s="85" t="s">
        <v>4520</v>
      </c>
      <c r="J92" s="85" t="s">
        <v>15508</v>
      </c>
      <c r="K92" s="85" t="s">
        <v>160</v>
      </c>
      <c r="L92" s="85" t="s">
        <v>15660</v>
      </c>
      <c r="M92" s="178">
        <v>45909.453472222223</v>
      </c>
      <c r="N92" s="178">
        <v>45909.691666666666</v>
      </c>
      <c r="O92" s="85" t="s">
        <v>14390</v>
      </c>
      <c r="P92" s="85" t="s">
        <v>15334</v>
      </c>
      <c r="Q92" s="85" t="s">
        <v>15335</v>
      </c>
      <c r="R92" s="85" t="s">
        <v>15661</v>
      </c>
      <c r="S92" s="85" t="s">
        <v>1328</v>
      </c>
      <c r="T92" s="85" t="s">
        <v>15662</v>
      </c>
      <c r="U92" s="85" t="s">
        <v>165</v>
      </c>
      <c r="V92" s="85" t="s">
        <v>15512</v>
      </c>
      <c r="W92" s="85" t="s">
        <v>28</v>
      </c>
      <c r="X92" s="85" t="s">
        <v>177</v>
      </c>
      <c r="Y92" s="85" t="s">
        <v>1538</v>
      </c>
      <c r="Z92" s="85">
        <v>1</v>
      </c>
      <c r="AA92" s="85">
        <v>0</v>
      </c>
      <c r="AB92" s="179">
        <f>IF(U92="SOPORTE_TELEFÓNICO",'BASE LIQUIDACION REDEBAN 2025'!$B$19,IF(U92="ENVÍO",'BASE LIQUIDACION REDEBAN 2025'!$C$2,IF(W92="TIPO I",'BASE LIQUIDACION REDEBAN 2025'!$C$2,IF(W92="TIPO II",'BASE LIQUIDACION REDEBAN 2025'!$C$3,IF(W92="TIPO III",'BASE LIQUIDACION REDEBAN 2025'!$C$4,IF(W92="TIPO IV",'BASE LIQUIDACION REDEBAN 2025'!$C$5,IF(X92="AEREO",'BASE LIQUIDACION REDEBAN 2025'!$B$6,'BASE LIQUIDACION REDEBAN 2025'!$C$5)))))))</f>
        <v>144967.87232000002</v>
      </c>
      <c r="AC92" s="179">
        <f>IF(OR(U92="SOPORTE_TELEFÓNICO",U92="ENVÍO"),0,IF(W92="TIPO I",'BASE LIQUIDACION REDEBAN 2025'!$B$10,IF(W92="TIPO II",'BASE LIQUIDACION REDEBAN 2025'!$B$11,IF(W92="TIPO III",'BASE LIQUIDACION REDEBAN 2025'!$B$12,'BASE LIQUIDACION REDEBAN 2025'!$B$13))))</f>
        <v>140395.6348884</v>
      </c>
      <c r="AD92" s="179">
        <f t="shared" si="1"/>
        <v>144967.87232000002</v>
      </c>
    </row>
    <row r="93" spans="1:30" s="101" customFormat="1" ht="13.15" hidden="1">
      <c r="A93" s="85" t="s">
        <v>68</v>
      </c>
      <c r="B93" s="85" t="str">
        <f>VLOOKUP(A93,'CENTRO DE COSTOS'!A:D,4,FALSE)</f>
        <v>WILLIAM ASDRUBAL ROZO ROZO</v>
      </c>
      <c r="C93" s="85" t="str">
        <f>VLOOKUP(A93,'CENTRO DE COSTOS'!A:D,2,FALSE)</f>
        <v>0004-0004</v>
      </c>
      <c r="D93" s="85">
        <v>11001</v>
      </c>
      <c r="E93" s="85">
        <v>5789687</v>
      </c>
      <c r="F93" s="85">
        <v>20249249</v>
      </c>
      <c r="G93" s="85" t="s">
        <v>1977</v>
      </c>
      <c r="H93" s="85" t="s">
        <v>417</v>
      </c>
      <c r="I93" s="85" t="s">
        <v>68</v>
      </c>
      <c r="J93" s="85" t="s">
        <v>15663</v>
      </c>
      <c r="K93" s="85" t="s">
        <v>160</v>
      </c>
      <c r="L93" s="85" t="s">
        <v>15664</v>
      </c>
      <c r="M93" s="178">
        <v>45909.459722222222</v>
      </c>
      <c r="N93" s="178">
        <v>45909.695833333331</v>
      </c>
      <c r="O93" s="85" t="s">
        <v>14390</v>
      </c>
      <c r="P93" s="85" t="s">
        <v>1325</v>
      </c>
      <c r="Q93" s="85" t="s">
        <v>1464</v>
      </c>
      <c r="R93" s="85" t="s">
        <v>1465</v>
      </c>
      <c r="S93" s="85" t="s">
        <v>1328</v>
      </c>
      <c r="T93" s="85" t="s">
        <v>15665</v>
      </c>
      <c r="U93" s="85" t="s">
        <v>165</v>
      </c>
      <c r="V93" s="85" t="s">
        <v>15666</v>
      </c>
      <c r="W93" s="85" t="s">
        <v>25</v>
      </c>
      <c r="X93" s="85" t="s">
        <v>177</v>
      </c>
      <c r="Y93" s="85" t="s">
        <v>4787</v>
      </c>
      <c r="Z93" s="85">
        <v>1</v>
      </c>
      <c r="AA93" s="85">
        <v>0</v>
      </c>
      <c r="AB93" s="179">
        <f>IF(U93="SOPORTE_TELEFÓNICO",'BASE LIQUIDACION REDEBAN 2025'!$B$19,IF(U93="ENVÍO",'BASE LIQUIDACION REDEBAN 2025'!$C$2,IF(W93="TIPO I",'BASE LIQUIDACION REDEBAN 2025'!$C$2,IF(W93="TIPO II",'BASE LIQUIDACION REDEBAN 2025'!$C$3,IF(W93="TIPO III",'BASE LIQUIDACION REDEBAN 2025'!$C$4,IF(W93="TIPO IV",'BASE LIQUIDACION REDEBAN 2025'!$C$5,IF(X93="AEREO",'BASE LIQUIDACION REDEBAN 2025'!$B$6,'BASE LIQUIDACION REDEBAN 2025'!$C$5)))))))</f>
        <v>65960.072302</v>
      </c>
      <c r="AC93" s="179">
        <f>IF(OR(U93="SOPORTE_TELEFÓNICO",U93="ENVÍO"),0,IF(W93="TIPO I",'BASE LIQUIDACION REDEBAN 2025'!$B$10,IF(W93="TIPO II",'BASE LIQUIDACION REDEBAN 2025'!$B$11,IF(W93="TIPO III",'BASE LIQUIDACION REDEBAN 2025'!$B$12,'BASE LIQUIDACION REDEBAN 2025'!$B$13))))</f>
        <v>75096.394270399993</v>
      </c>
      <c r="AD93" s="179">
        <f t="shared" ref="AD93:AD156" si="2">IF(OR(U93="SOPORTE_TELEFÓNICO",U93="ENVÍO"),AB93,(AB93*Z93+AC93*AA93))</f>
        <v>65960.072302</v>
      </c>
    </row>
    <row r="94" spans="1:30" s="101" customFormat="1" ht="13.15" hidden="1">
      <c r="A94" s="85" t="s">
        <v>76</v>
      </c>
      <c r="B94" s="85" t="str">
        <f>VLOOKUP(A94,'CENTRO DE COSTOS'!A:D,4,FALSE)</f>
        <v>DIEGO FERNANDO HENAO CARDONA</v>
      </c>
      <c r="C94" s="85" t="str">
        <f>VLOOKUP(A94,'CENTRO DE COSTOS'!A:D,2,FALSE)</f>
        <v>0004-0003</v>
      </c>
      <c r="D94" s="85">
        <v>19001</v>
      </c>
      <c r="E94" s="85">
        <v>5789796</v>
      </c>
      <c r="F94" s="85">
        <v>20486908</v>
      </c>
      <c r="G94" s="85" t="s">
        <v>1977</v>
      </c>
      <c r="H94" s="85" t="s">
        <v>171</v>
      </c>
      <c r="I94" s="85" t="s">
        <v>95</v>
      </c>
      <c r="J94" s="85" t="s">
        <v>15667</v>
      </c>
      <c r="K94" s="85" t="s">
        <v>160</v>
      </c>
      <c r="L94" s="85" t="s">
        <v>15668</v>
      </c>
      <c r="M94" s="178">
        <v>45909.482638888891</v>
      </c>
      <c r="N94" s="178">
        <v>45909.634027777778</v>
      </c>
      <c r="O94" s="85" t="s">
        <v>14390</v>
      </c>
      <c r="P94" s="85" t="s">
        <v>1333</v>
      </c>
      <c r="Q94" s="85" t="s">
        <v>1512</v>
      </c>
      <c r="R94" s="85" t="s">
        <v>1512</v>
      </c>
      <c r="S94" s="85" t="s">
        <v>1328</v>
      </c>
      <c r="T94" s="85" t="s">
        <v>15669</v>
      </c>
      <c r="U94" s="85" t="s">
        <v>165</v>
      </c>
      <c r="V94" s="85" t="s">
        <v>15670</v>
      </c>
      <c r="W94" s="85" t="s">
        <v>30</v>
      </c>
      <c r="X94" s="85" t="s">
        <v>177</v>
      </c>
      <c r="Y94" s="85" t="s">
        <v>178</v>
      </c>
      <c r="Z94" s="85">
        <v>1</v>
      </c>
      <c r="AA94" s="85">
        <v>0</v>
      </c>
      <c r="AB94" s="179">
        <f>IF(U94="SOPORTE_TELEFÓNICO",'BASE LIQUIDACION REDEBAN 2025'!$B$19,IF(U94="ENVÍO",'BASE LIQUIDACION REDEBAN 2025'!$C$2,IF(W94="TIPO I",'BASE LIQUIDACION REDEBAN 2025'!$C$2,IF(W94="TIPO II",'BASE LIQUIDACION REDEBAN 2025'!$C$3,IF(W94="TIPO III",'BASE LIQUIDACION REDEBAN 2025'!$C$4,IF(W94="TIPO IV",'BASE LIQUIDACION REDEBAN 2025'!$C$5,IF(X94="AEREO",'BASE LIQUIDACION REDEBAN 2025'!$B$6,'BASE LIQUIDACION REDEBAN 2025'!$C$5)))))))</f>
        <v>275728.78077800001</v>
      </c>
      <c r="AC94" s="179">
        <f>IF(OR(U94="SOPORTE_TELEFÓNICO",U94="ENVÍO"),0,IF(W94="TIPO I",'BASE LIQUIDACION REDEBAN 2025'!$B$10,IF(W94="TIPO II",'BASE LIQUIDACION REDEBAN 2025'!$B$11,IF(W94="TIPO III",'BASE LIQUIDACION REDEBAN 2025'!$B$12,'BASE LIQUIDACION REDEBAN 2025'!$B$13))))</f>
        <v>196536.5258152</v>
      </c>
      <c r="AD94" s="179">
        <f t="shared" si="2"/>
        <v>275728.78077800001</v>
      </c>
    </row>
    <row r="95" spans="1:30" s="101" customFormat="1" ht="13.15" hidden="1">
      <c r="A95" s="85" t="s">
        <v>76</v>
      </c>
      <c r="B95" s="85" t="str">
        <f>VLOOKUP(A95,'CENTRO DE COSTOS'!A:D,4,FALSE)</f>
        <v>DIEGO FERNANDO HENAO CARDONA</v>
      </c>
      <c r="C95" s="85" t="str">
        <f>VLOOKUP(A95,'CENTRO DE COSTOS'!A:D,2,FALSE)</f>
        <v>0004-0003</v>
      </c>
      <c r="D95" s="85">
        <v>76520</v>
      </c>
      <c r="E95" s="85">
        <v>5789965</v>
      </c>
      <c r="F95" s="85">
        <v>14609820</v>
      </c>
      <c r="G95" s="85" t="s">
        <v>1977</v>
      </c>
      <c r="H95" s="85" t="s">
        <v>232</v>
      </c>
      <c r="I95" s="85" t="s">
        <v>1207</v>
      </c>
      <c r="J95" s="85" t="s">
        <v>15636</v>
      </c>
      <c r="K95" s="85" t="s">
        <v>160</v>
      </c>
      <c r="L95" s="85" t="s">
        <v>15671</v>
      </c>
      <c r="M95" s="178">
        <v>45909.522222222222</v>
      </c>
      <c r="N95" s="178">
        <v>45909.651388888888</v>
      </c>
      <c r="O95" s="85" t="s">
        <v>14406</v>
      </c>
      <c r="P95" s="85" t="s">
        <v>1333</v>
      </c>
      <c r="Q95" s="85" t="s">
        <v>1464</v>
      </c>
      <c r="R95" s="85" t="s">
        <v>3477</v>
      </c>
      <c r="S95" s="85" t="s">
        <v>1328</v>
      </c>
      <c r="T95" s="85" t="s">
        <v>15672</v>
      </c>
      <c r="U95" s="85" t="s">
        <v>165</v>
      </c>
      <c r="V95" s="85" t="s">
        <v>15639</v>
      </c>
      <c r="W95" s="85" t="s">
        <v>25</v>
      </c>
      <c r="X95" s="85" t="s">
        <v>177</v>
      </c>
      <c r="Y95" s="85" t="s">
        <v>531</v>
      </c>
      <c r="Z95" s="85">
        <v>1</v>
      </c>
      <c r="AA95" s="85">
        <v>0</v>
      </c>
      <c r="AB95" s="179">
        <f>IF(U95="SOPORTE_TELEFÓNICO",'BASE LIQUIDACION REDEBAN 2025'!$B$19,IF(U95="ENVÍO",'BASE LIQUIDACION REDEBAN 2025'!$C$2,IF(W95="TIPO I",'BASE LIQUIDACION REDEBAN 2025'!$C$2,IF(W95="TIPO II",'BASE LIQUIDACION REDEBAN 2025'!$C$3,IF(W95="TIPO III",'BASE LIQUIDACION REDEBAN 2025'!$C$4,IF(W95="TIPO IV",'BASE LIQUIDACION REDEBAN 2025'!$C$5,IF(X95="AEREO",'BASE LIQUIDACION REDEBAN 2025'!$B$6,'BASE LIQUIDACION REDEBAN 2025'!$C$5)))))))</f>
        <v>65960.072302</v>
      </c>
      <c r="AC95" s="179">
        <f>IF(OR(U95="SOPORTE_TELEFÓNICO",U95="ENVÍO"),0,IF(W95="TIPO I",'BASE LIQUIDACION REDEBAN 2025'!$B$10,IF(W95="TIPO II",'BASE LIQUIDACION REDEBAN 2025'!$B$11,IF(W95="TIPO III",'BASE LIQUIDACION REDEBAN 2025'!$B$12,'BASE LIQUIDACION REDEBAN 2025'!$B$13))))</f>
        <v>75096.394270399993</v>
      </c>
      <c r="AD95" s="179">
        <f t="shared" si="2"/>
        <v>65960.072302</v>
      </c>
    </row>
    <row r="96" spans="1:30" s="101" customFormat="1" ht="13.15" hidden="1">
      <c r="A96" s="85" t="s">
        <v>72</v>
      </c>
      <c r="B96" s="85" t="str">
        <f>VLOOKUP(A96,'CENTRO DE COSTOS'!A:D,4,FALSE)</f>
        <v>MIGUEL JULIÁN HERNÁNDEZ GUARÍN</v>
      </c>
      <c r="C96" s="85" t="str">
        <f>VLOOKUP(A96,'CENTRO DE COSTOS'!A:D,2,FALSE)</f>
        <v>0004-0008</v>
      </c>
      <c r="D96" s="85">
        <v>68547</v>
      </c>
      <c r="E96" s="85">
        <v>5790170</v>
      </c>
      <c r="F96" s="85">
        <v>19378595</v>
      </c>
      <c r="G96" s="85" t="s">
        <v>1977</v>
      </c>
      <c r="H96" s="85" t="s">
        <v>224</v>
      </c>
      <c r="I96" s="85" t="s">
        <v>743</v>
      </c>
      <c r="J96" s="85" t="s">
        <v>15673</v>
      </c>
      <c r="K96" s="85" t="s">
        <v>160</v>
      </c>
      <c r="L96" s="85" t="s">
        <v>15674</v>
      </c>
      <c r="M96" s="178">
        <v>45909.592361111114</v>
      </c>
      <c r="N96" s="178">
        <v>45910.488888888889</v>
      </c>
      <c r="O96" s="85" t="s">
        <v>14390</v>
      </c>
      <c r="P96" s="85" t="s">
        <v>1325</v>
      </c>
      <c r="Q96" s="85" t="s">
        <v>1351</v>
      </c>
      <c r="R96" s="85" t="s">
        <v>15675</v>
      </c>
      <c r="S96" s="85" t="s">
        <v>1328</v>
      </c>
      <c r="T96" s="85" t="s">
        <v>15676</v>
      </c>
      <c r="U96" s="85" t="s">
        <v>165</v>
      </c>
      <c r="V96" s="85" t="s">
        <v>15677</v>
      </c>
      <c r="W96" s="85" t="s">
        <v>28</v>
      </c>
      <c r="X96" s="85" t="s">
        <v>177</v>
      </c>
      <c r="Y96" s="85" t="s">
        <v>1400</v>
      </c>
      <c r="Z96" s="85">
        <v>1</v>
      </c>
      <c r="AA96" s="85">
        <v>0</v>
      </c>
      <c r="AB96" s="179">
        <f>IF(U96="SOPORTE_TELEFÓNICO",'BASE LIQUIDACION REDEBAN 2025'!$B$19,IF(U96="ENVÍO",'BASE LIQUIDACION REDEBAN 2025'!$C$2,IF(W96="TIPO I",'BASE LIQUIDACION REDEBAN 2025'!$C$2,IF(W96="TIPO II",'BASE LIQUIDACION REDEBAN 2025'!$C$3,IF(W96="TIPO III",'BASE LIQUIDACION REDEBAN 2025'!$C$4,IF(W96="TIPO IV",'BASE LIQUIDACION REDEBAN 2025'!$C$5,IF(X96="AEREO",'BASE LIQUIDACION REDEBAN 2025'!$B$6,'BASE LIQUIDACION REDEBAN 2025'!$C$5)))))))</f>
        <v>144967.87232000002</v>
      </c>
      <c r="AC96" s="179">
        <f>IF(OR(U96="SOPORTE_TELEFÓNICO",U96="ENVÍO"),0,IF(W96="TIPO I",'BASE LIQUIDACION REDEBAN 2025'!$B$10,IF(W96="TIPO II",'BASE LIQUIDACION REDEBAN 2025'!$B$11,IF(W96="TIPO III",'BASE LIQUIDACION REDEBAN 2025'!$B$12,'BASE LIQUIDACION REDEBAN 2025'!$B$13))))</f>
        <v>140395.6348884</v>
      </c>
      <c r="AD96" s="179">
        <f t="shared" si="2"/>
        <v>144967.87232000002</v>
      </c>
    </row>
    <row r="97" spans="1:30" s="101" customFormat="1" ht="13.15" hidden="1">
      <c r="A97" s="85" t="s">
        <v>100</v>
      </c>
      <c r="B97" s="85" t="str">
        <f>VLOOKUP(A97,'CENTRO DE COSTOS'!A:D,4,FALSE)</f>
        <v>KEVIN ALEXIS CORZO BUSTOS</v>
      </c>
      <c r="C97" s="85" t="str">
        <f>VLOOKUP(A97,'CENTRO DE COSTOS'!A:D,2,FALSE)</f>
        <v>0004-0007</v>
      </c>
      <c r="D97" s="85">
        <v>50001</v>
      </c>
      <c r="E97" s="85">
        <v>5790246</v>
      </c>
      <c r="F97" s="85">
        <v>90128032</v>
      </c>
      <c r="G97" s="85" t="s">
        <v>1977</v>
      </c>
      <c r="H97" s="85" t="s">
        <v>216</v>
      </c>
      <c r="I97" s="85" t="s">
        <v>100</v>
      </c>
      <c r="J97" s="85" t="s">
        <v>14479</v>
      </c>
      <c r="K97" s="85" t="s">
        <v>160</v>
      </c>
      <c r="L97" s="85" t="s">
        <v>15678</v>
      </c>
      <c r="M97" s="178">
        <v>45909.618055555555</v>
      </c>
      <c r="N97" s="178">
        <v>45909.703472222223</v>
      </c>
      <c r="O97" s="85" t="s">
        <v>14390</v>
      </c>
      <c r="P97" s="85" t="s">
        <v>15397</v>
      </c>
      <c r="Q97" s="85" t="s">
        <v>15679</v>
      </c>
      <c r="R97" s="85" t="s">
        <v>15680</v>
      </c>
      <c r="S97" s="85" t="s">
        <v>1328</v>
      </c>
      <c r="T97" s="85" t="s">
        <v>15681</v>
      </c>
      <c r="U97" s="85" t="s">
        <v>165</v>
      </c>
      <c r="V97" s="85" t="s">
        <v>15682</v>
      </c>
      <c r="W97" s="85" t="s">
        <v>25</v>
      </c>
      <c r="X97" s="85" t="s">
        <v>177</v>
      </c>
      <c r="Y97" s="85" t="s">
        <v>1411</v>
      </c>
      <c r="Z97" s="85">
        <v>1</v>
      </c>
      <c r="AA97" s="85">
        <v>0</v>
      </c>
      <c r="AB97" s="179">
        <f>IF(U97="SOPORTE_TELEFÓNICO",'BASE LIQUIDACION REDEBAN 2025'!$B$19,IF(U97="ENVÍO",'BASE LIQUIDACION REDEBAN 2025'!$C$2,IF(W97="TIPO I",'BASE LIQUIDACION REDEBAN 2025'!$C$2,IF(W97="TIPO II",'BASE LIQUIDACION REDEBAN 2025'!$C$3,IF(W97="TIPO III",'BASE LIQUIDACION REDEBAN 2025'!$C$4,IF(W97="TIPO IV",'BASE LIQUIDACION REDEBAN 2025'!$C$5,IF(X97="AEREO",'BASE LIQUIDACION REDEBAN 2025'!$B$6,'BASE LIQUIDACION REDEBAN 2025'!$C$5)))))))</f>
        <v>65960.072302</v>
      </c>
      <c r="AC97" s="179">
        <f>IF(OR(U97="SOPORTE_TELEFÓNICO",U97="ENVÍO"),0,IF(W97="TIPO I",'BASE LIQUIDACION REDEBAN 2025'!$B$10,IF(W97="TIPO II",'BASE LIQUIDACION REDEBAN 2025'!$B$11,IF(W97="TIPO III",'BASE LIQUIDACION REDEBAN 2025'!$B$12,'BASE LIQUIDACION REDEBAN 2025'!$B$13))))</f>
        <v>75096.394270399993</v>
      </c>
      <c r="AD97" s="179">
        <f t="shared" si="2"/>
        <v>65960.072302</v>
      </c>
    </row>
    <row r="98" spans="1:30" s="101" customFormat="1" ht="13.15" hidden="1">
      <c r="A98" s="85" t="s">
        <v>68</v>
      </c>
      <c r="B98" s="85" t="str">
        <f>VLOOKUP(A98,'CENTRO DE COSTOS'!A:D,4,FALSE)</f>
        <v>WILLIAM ASDRUBAL ROZO ROZO</v>
      </c>
      <c r="C98" s="85" t="str">
        <f>VLOOKUP(A98,'CENTRO DE COSTOS'!A:D,2,FALSE)</f>
        <v>0004-0004</v>
      </c>
      <c r="D98" s="85">
        <v>11001</v>
      </c>
      <c r="E98" s="85">
        <v>5790399</v>
      </c>
      <c r="F98" s="85">
        <v>15355167</v>
      </c>
      <c r="G98" s="85" t="s">
        <v>1977</v>
      </c>
      <c r="H98" s="85" t="s">
        <v>417</v>
      </c>
      <c r="I98" s="85" t="s">
        <v>68</v>
      </c>
      <c r="J98" s="85" t="s">
        <v>15683</v>
      </c>
      <c r="K98" s="85" t="s">
        <v>160</v>
      </c>
      <c r="L98" s="85" t="s">
        <v>15684</v>
      </c>
      <c r="M98" s="178">
        <v>45909.663888888892</v>
      </c>
      <c r="N98" s="178">
        <v>45910.479166666664</v>
      </c>
      <c r="O98" s="85" t="s">
        <v>14390</v>
      </c>
      <c r="P98" s="85" t="s">
        <v>1325</v>
      </c>
      <c r="Q98" s="85" t="s">
        <v>1464</v>
      </c>
      <c r="R98" s="85" t="s">
        <v>1486</v>
      </c>
      <c r="S98" s="85" t="s">
        <v>1328</v>
      </c>
      <c r="T98" s="85" t="s">
        <v>15685</v>
      </c>
      <c r="U98" s="85" t="s">
        <v>165</v>
      </c>
      <c r="V98" s="85" t="s">
        <v>15686</v>
      </c>
      <c r="W98" s="85" t="s">
        <v>25</v>
      </c>
      <c r="X98" s="85" t="s">
        <v>177</v>
      </c>
      <c r="Y98" s="85" t="s">
        <v>4787</v>
      </c>
      <c r="Z98" s="85">
        <v>1</v>
      </c>
      <c r="AA98" s="85">
        <v>0</v>
      </c>
      <c r="AB98" s="179">
        <f>IF(U98="SOPORTE_TELEFÓNICO",'BASE LIQUIDACION REDEBAN 2025'!$B$19,IF(U98="ENVÍO",'BASE LIQUIDACION REDEBAN 2025'!$C$2,IF(W98="TIPO I",'BASE LIQUIDACION REDEBAN 2025'!$C$2,IF(W98="TIPO II",'BASE LIQUIDACION REDEBAN 2025'!$C$3,IF(W98="TIPO III",'BASE LIQUIDACION REDEBAN 2025'!$C$4,IF(W98="TIPO IV",'BASE LIQUIDACION REDEBAN 2025'!$C$5,IF(X98="AEREO",'BASE LIQUIDACION REDEBAN 2025'!$B$6,'BASE LIQUIDACION REDEBAN 2025'!$C$5)))))))</f>
        <v>65960.072302</v>
      </c>
      <c r="AC98" s="179">
        <f>IF(OR(U98="SOPORTE_TELEFÓNICO",U98="ENVÍO"),0,IF(W98="TIPO I",'BASE LIQUIDACION REDEBAN 2025'!$B$10,IF(W98="TIPO II",'BASE LIQUIDACION REDEBAN 2025'!$B$11,IF(W98="TIPO III",'BASE LIQUIDACION REDEBAN 2025'!$B$12,'BASE LIQUIDACION REDEBAN 2025'!$B$13))))</f>
        <v>75096.394270399993</v>
      </c>
      <c r="AD98" s="179">
        <f t="shared" si="2"/>
        <v>65960.072302</v>
      </c>
    </row>
    <row r="99" spans="1:30" s="101" customFormat="1" ht="13.15" hidden="1">
      <c r="A99" s="85" t="s">
        <v>100</v>
      </c>
      <c r="B99" s="85" t="str">
        <f>VLOOKUP(A99,'CENTRO DE COSTOS'!A:D,4,FALSE)</f>
        <v>KEVIN ALEXIS CORZO BUSTOS</v>
      </c>
      <c r="C99" s="85" t="str">
        <f>VLOOKUP(A99,'CENTRO DE COSTOS'!A:D,2,FALSE)</f>
        <v>0004-0007</v>
      </c>
      <c r="D99" s="85">
        <v>50001</v>
      </c>
      <c r="E99" s="85">
        <v>5790403</v>
      </c>
      <c r="F99" s="85">
        <v>15088545</v>
      </c>
      <c r="G99" s="85" t="s">
        <v>1977</v>
      </c>
      <c r="H99" s="85" t="s">
        <v>216</v>
      </c>
      <c r="I99" s="85" t="s">
        <v>100</v>
      </c>
      <c r="J99" s="85" t="s">
        <v>15687</v>
      </c>
      <c r="K99" s="85" t="s">
        <v>160</v>
      </c>
      <c r="L99" s="85" t="s">
        <v>15688</v>
      </c>
      <c r="M99" s="178">
        <v>45909.665972222225</v>
      </c>
      <c r="N99" s="178">
        <v>45910.456944444442</v>
      </c>
      <c r="O99" s="85" t="s">
        <v>14390</v>
      </c>
      <c r="P99" s="85" t="s">
        <v>1333</v>
      </c>
      <c r="Q99" s="85" t="s">
        <v>1512</v>
      </c>
      <c r="R99" s="85" t="s">
        <v>1512</v>
      </c>
      <c r="S99" s="85" t="s">
        <v>1328</v>
      </c>
      <c r="T99" s="85" t="s">
        <v>15689</v>
      </c>
      <c r="U99" s="85" t="s">
        <v>165</v>
      </c>
      <c r="V99" s="85" t="s">
        <v>15690</v>
      </c>
      <c r="W99" s="85" t="s">
        <v>25</v>
      </c>
      <c r="X99" s="85" t="s">
        <v>177</v>
      </c>
      <c r="Y99" s="85" t="s">
        <v>1227</v>
      </c>
      <c r="Z99" s="85">
        <v>1</v>
      </c>
      <c r="AA99" s="85">
        <v>0</v>
      </c>
      <c r="AB99" s="179">
        <f>IF(U99="SOPORTE_TELEFÓNICO",'BASE LIQUIDACION REDEBAN 2025'!$B$19,IF(U99="ENVÍO",'BASE LIQUIDACION REDEBAN 2025'!$C$2,IF(W99="TIPO I",'BASE LIQUIDACION REDEBAN 2025'!$C$2,IF(W99="TIPO II",'BASE LIQUIDACION REDEBAN 2025'!$C$3,IF(W99="TIPO III",'BASE LIQUIDACION REDEBAN 2025'!$C$4,IF(W99="TIPO IV",'BASE LIQUIDACION REDEBAN 2025'!$C$5,IF(X99="AEREO",'BASE LIQUIDACION REDEBAN 2025'!$B$6,'BASE LIQUIDACION REDEBAN 2025'!$C$5)))))))</f>
        <v>65960.072302</v>
      </c>
      <c r="AC99" s="179">
        <f>IF(OR(U99="SOPORTE_TELEFÓNICO",U99="ENVÍO"),0,IF(W99="TIPO I",'BASE LIQUIDACION REDEBAN 2025'!$B$10,IF(W99="TIPO II",'BASE LIQUIDACION REDEBAN 2025'!$B$11,IF(W99="TIPO III",'BASE LIQUIDACION REDEBAN 2025'!$B$12,'BASE LIQUIDACION REDEBAN 2025'!$B$13))))</f>
        <v>75096.394270399993</v>
      </c>
      <c r="AD99" s="179">
        <f t="shared" si="2"/>
        <v>65960.072302</v>
      </c>
    </row>
    <row r="100" spans="1:30" s="101" customFormat="1" ht="13.15" hidden="1">
      <c r="A100" s="85" t="s">
        <v>100</v>
      </c>
      <c r="B100" s="85" t="str">
        <f>VLOOKUP(A100,'CENTRO DE COSTOS'!A:D,4,FALSE)</f>
        <v>KEVIN ALEXIS CORZO BUSTOS</v>
      </c>
      <c r="C100" s="85" t="str">
        <f>VLOOKUP(A100,'CENTRO DE COSTOS'!A:D,2,FALSE)</f>
        <v>0004-0007</v>
      </c>
      <c r="D100" s="85">
        <v>50001</v>
      </c>
      <c r="E100" s="85">
        <v>5790416</v>
      </c>
      <c r="F100" s="85">
        <v>16664047</v>
      </c>
      <c r="G100" s="85" t="s">
        <v>1977</v>
      </c>
      <c r="H100" s="85" t="s">
        <v>216</v>
      </c>
      <c r="I100" s="85" t="s">
        <v>100</v>
      </c>
      <c r="J100" s="85" t="s">
        <v>15691</v>
      </c>
      <c r="K100" s="85" t="s">
        <v>160</v>
      </c>
      <c r="L100" s="85" t="s">
        <v>15692</v>
      </c>
      <c r="M100" s="178">
        <v>45909.669444444444</v>
      </c>
      <c r="N100" s="178">
        <v>45910.38958333333</v>
      </c>
      <c r="O100" s="85" t="s">
        <v>14390</v>
      </c>
      <c r="P100" s="85" t="s">
        <v>1333</v>
      </c>
      <c r="Q100" s="85" t="s">
        <v>1512</v>
      </c>
      <c r="R100" s="85" t="s">
        <v>1512</v>
      </c>
      <c r="S100" s="85" t="s">
        <v>1328</v>
      </c>
      <c r="T100" s="85" t="s">
        <v>15693</v>
      </c>
      <c r="U100" s="85" t="s">
        <v>165</v>
      </c>
      <c r="V100" s="85" t="s">
        <v>15694</v>
      </c>
      <c r="W100" s="85" t="s">
        <v>25</v>
      </c>
      <c r="X100" s="85" t="s">
        <v>177</v>
      </c>
      <c r="Y100" s="85" t="s">
        <v>222</v>
      </c>
      <c r="Z100" s="85">
        <v>1</v>
      </c>
      <c r="AA100" s="85">
        <v>0</v>
      </c>
      <c r="AB100" s="179">
        <f>IF(U100="SOPORTE_TELEFÓNICO",'BASE LIQUIDACION REDEBAN 2025'!$B$19,IF(U100="ENVÍO",'BASE LIQUIDACION REDEBAN 2025'!$C$2,IF(W100="TIPO I",'BASE LIQUIDACION REDEBAN 2025'!$C$2,IF(W100="TIPO II",'BASE LIQUIDACION REDEBAN 2025'!$C$3,IF(W100="TIPO III",'BASE LIQUIDACION REDEBAN 2025'!$C$4,IF(W100="TIPO IV",'BASE LIQUIDACION REDEBAN 2025'!$C$5,IF(X100="AEREO",'BASE LIQUIDACION REDEBAN 2025'!$B$6,'BASE LIQUIDACION REDEBAN 2025'!$C$5)))))))</f>
        <v>65960.072302</v>
      </c>
      <c r="AC100" s="179">
        <f>IF(OR(U100="SOPORTE_TELEFÓNICO",U100="ENVÍO"),0,IF(W100="TIPO I",'BASE LIQUIDACION REDEBAN 2025'!$B$10,IF(W100="TIPO II",'BASE LIQUIDACION REDEBAN 2025'!$B$11,IF(W100="TIPO III",'BASE LIQUIDACION REDEBAN 2025'!$B$12,'BASE LIQUIDACION REDEBAN 2025'!$B$13))))</f>
        <v>75096.394270399993</v>
      </c>
      <c r="AD100" s="179">
        <f t="shared" si="2"/>
        <v>65960.072302</v>
      </c>
    </row>
    <row r="101" spans="1:30" s="101" customFormat="1" ht="13.15" hidden="1">
      <c r="A101" s="85" t="s">
        <v>72</v>
      </c>
      <c r="B101" s="85" t="str">
        <f>VLOOKUP(A101,'CENTRO DE COSTOS'!A:D,4,FALSE)</f>
        <v>MIGUEL JULIÁN HERNÁNDEZ GUARÍN</v>
      </c>
      <c r="C101" s="85" t="str">
        <f>VLOOKUP(A101,'CENTRO DE COSTOS'!A:D,2,FALSE)</f>
        <v>0004-0008</v>
      </c>
      <c r="D101" s="85">
        <v>68001</v>
      </c>
      <c r="E101" s="85">
        <v>5790493</v>
      </c>
      <c r="F101" s="85">
        <v>17615410</v>
      </c>
      <c r="G101" s="85" t="s">
        <v>1977</v>
      </c>
      <c r="H101" s="85" t="s">
        <v>224</v>
      </c>
      <c r="I101" s="85" t="s">
        <v>72</v>
      </c>
      <c r="J101" s="85" t="s">
        <v>15695</v>
      </c>
      <c r="K101" s="85" t="s">
        <v>160</v>
      </c>
      <c r="L101" s="85" t="s">
        <v>15696</v>
      </c>
      <c r="M101" s="178">
        <v>45909.697916666664</v>
      </c>
      <c r="N101" s="178">
        <v>45910.44027777778</v>
      </c>
      <c r="O101" s="85" t="s">
        <v>14390</v>
      </c>
      <c r="P101" s="85" t="s">
        <v>1333</v>
      </c>
      <c r="Q101" s="85" t="s">
        <v>1340</v>
      </c>
      <c r="R101" s="85" t="s">
        <v>1341</v>
      </c>
      <c r="S101" s="85" t="s">
        <v>1328</v>
      </c>
      <c r="T101" s="85" t="s">
        <v>15697</v>
      </c>
      <c r="U101" s="85" t="s">
        <v>165</v>
      </c>
      <c r="V101" s="85" t="s">
        <v>15698</v>
      </c>
      <c r="W101" s="85" t="s">
        <v>25</v>
      </c>
      <c r="X101" s="85" t="s">
        <v>177</v>
      </c>
      <c r="Y101" s="85" t="s">
        <v>874</v>
      </c>
      <c r="Z101" s="85">
        <v>1</v>
      </c>
      <c r="AA101" s="85">
        <v>0</v>
      </c>
      <c r="AB101" s="179">
        <f>IF(U101="SOPORTE_TELEFÓNICO",'BASE LIQUIDACION REDEBAN 2025'!$B$19,IF(U101="ENVÍO",'BASE LIQUIDACION REDEBAN 2025'!$C$2,IF(W101="TIPO I",'BASE LIQUIDACION REDEBAN 2025'!$C$2,IF(W101="TIPO II",'BASE LIQUIDACION REDEBAN 2025'!$C$3,IF(W101="TIPO III",'BASE LIQUIDACION REDEBAN 2025'!$C$4,IF(W101="TIPO IV",'BASE LIQUIDACION REDEBAN 2025'!$C$5,IF(X101="AEREO",'BASE LIQUIDACION REDEBAN 2025'!$B$6,'BASE LIQUIDACION REDEBAN 2025'!$C$5)))))))</f>
        <v>65960.072302</v>
      </c>
      <c r="AC101" s="179">
        <f>IF(OR(U101="SOPORTE_TELEFÓNICO",U101="ENVÍO"),0,IF(W101="TIPO I",'BASE LIQUIDACION REDEBAN 2025'!$B$10,IF(W101="TIPO II",'BASE LIQUIDACION REDEBAN 2025'!$B$11,IF(W101="TIPO III",'BASE LIQUIDACION REDEBAN 2025'!$B$12,'BASE LIQUIDACION REDEBAN 2025'!$B$13))))</f>
        <v>75096.394270399993</v>
      </c>
      <c r="AD101" s="179">
        <f t="shared" si="2"/>
        <v>65960.072302</v>
      </c>
    </row>
    <row r="102" spans="1:30" s="101" customFormat="1" ht="13.15" hidden="1">
      <c r="A102" s="85" t="s">
        <v>68</v>
      </c>
      <c r="B102" s="85" t="str">
        <f>VLOOKUP(A102,'CENTRO DE COSTOS'!A:D,4,FALSE)</f>
        <v>WILLIAM ASDRUBAL ROZO ROZO</v>
      </c>
      <c r="C102" s="85" t="str">
        <f>VLOOKUP(A102,'CENTRO DE COSTOS'!A:D,2,FALSE)</f>
        <v>0004-0004</v>
      </c>
      <c r="D102" s="85">
        <v>11001</v>
      </c>
      <c r="E102" s="85">
        <v>5790534</v>
      </c>
      <c r="F102" s="85">
        <v>87178399</v>
      </c>
      <c r="G102" s="85" t="s">
        <v>1977</v>
      </c>
      <c r="H102" s="85" t="s">
        <v>417</v>
      </c>
      <c r="I102" s="85" t="s">
        <v>68</v>
      </c>
      <c r="J102" s="85" t="s">
        <v>15699</v>
      </c>
      <c r="K102" s="85" t="s">
        <v>160</v>
      </c>
      <c r="L102" s="85" t="s">
        <v>15700</v>
      </c>
      <c r="M102" s="178">
        <v>45909.711805555555</v>
      </c>
      <c r="N102" s="178">
        <v>45910.484027777777</v>
      </c>
      <c r="O102" s="85" t="s">
        <v>14390</v>
      </c>
      <c r="P102" s="85" t="s">
        <v>1333</v>
      </c>
      <c r="Q102" s="85" t="s">
        <v>1368</v>
      </c>
      <c r="R102" s="85" t="s">
        <v>1341</v>
      </c>
      <c r="S102" s="85" t="s">
        <v>1328</v>
      </c>
      <c r="T102" s="85" t="s">
        <v>15701</v>
      </c>
      <c r="U102" s="85" t="s">
        <v>165</v>
      </c>
      <c r="V102" s="85" t="s">
        <v>15702</v>
      </c>
      <c r="W102" s="85" t="s">
        <v>25</v>
      </c>
      <c r="X102" s="85" t="s">
        <v>177</v>
      </c>
      <c r="Y102" s="85" t="s">
        <v>561</v>
      </c>
      <c r="Z102" s="85">
        <v>1</v>
      </c>
      <c r="AA102" s="85">
        <v>0</v>
      </c>
      <c r="AB102" s="179">
        <f>IF(U102="SOPORTE_TELEFÓNICO",'BASE LIQUIDACION REDEBAN 2025'!$B$19,IF(U102="ENVÍO",'BASE LIQUIDACION REDEBAN 2025'!$C$2,IF(W102="TIPO I",'BASE LIQUIDACION REDEBAN 2025'!$C$2,IF(W102="TIPO II",'BASE LIQUIDACION REDEBAN 2025'!$C$3,IF(W102="TIPO III",'BASE LIQUIDACION REDEBAN 2025'!$C$4,IF(W102="TIPO IV",'BASE LIQUIDACION REDEBAN 2025'!$C$5,IF(X102="AEREO",'BASE LIQUIDACION REDEBAN 2025'!$B$6,'BASE LIQUIDACION REDEBAN 2025'!$C$5)))))))</f>
        <v>65960.072302</v>
      </c>
      <c r="AC102" s="179">
        <f>IF(OR(U102="SOPORTE_TELEFÓNICO",U102="ENVÍO"),0,IF(W102="TIPO I",'BASE LIQUIDACION REDEBAN 2025'!$B$10,IF(W102="TIPO II",'BASE LIQUIDACION REDEBAN 2025'!$B$11,IF(W102="TIPO III",'BASE LIQUIDACION REDEBAN 2025'!$B$12,'BASE LIQUIDACION REDEBAN 2025'!$B$13))))</f>
        <v>75096.394270399993</v>
      </c>
      <c r="AD102" s="179">
        <f t="shared" si="2"/>
        <v>65960.072302</v>
      </c>
    </row>
    <row r="103" spans="1:30" s="101" customFormat="1" ht="13.15" hidden="1">
      <c r="A103" s="85" t="s">
        <v>76</v>
      </c>
      <c r="B103" s="85" t="str">
        <f>VLOOKUP(A103,'CENTRO DE COSTOS'!A:D,4,FALSE)</f>
        <v>DIEGO FERNANDO HENAO CARDONA</v>
      </c>
      <c r="C103" s="85" t="str">
        <f>VLOOKUP(A103,'CENTRO DE COSTOS'!A:D,2,FALSE)</f>
        <v>0004-0003</v>
      </c>
      <c r="D103" s="85">
        <v>76520</v>
      </c>
      <c r="E103" s="85">
        <v>5790560</v>
      </c>
      <c r="F103" s="85">
        <v>64430820</v>
      </c>
      <c r="G103" s="85" t="s">
        <v>1977</v>
      </c>
      <c r="H103" s="85" t="s">
        <v>232</v>
      </c>
      <c r="I103" s="85" t="s">
        <v>1207</v>
      </c>
      <c r="J103" s="85" t="s">
        <v>15703</v>
      </c>
      <c r="K103" s="85" t="s">
        <v>160</v>
      </c>
      <c r="L103" s="85" t="s">
        <v>15704</v>
      </c>
      <c r="M103" s="178">
        <v>45909.720138888886</v>
      </c>
      <c r="N103" s="178">
        <v>45910.42083333333</v>
      </c>
      <c r="O103" s="85" t="s">
        <v>14390</v>
      </c>
      <c r="P103" s="85" t="s">
        <v>1325</v>
      </c>
      <c r="Q103" s="85" t="s">
        <v>1387</v>
      </c>
      <c r="R103" s="85" t="s">
        <v>1388</v>
      </c>
      <c r="S103" s="85" t="s">
        <v>1328</v>
      </c>
      <c r="T103" s="85" t="s">
        <v>15705</v>
      </c>
      <c r="U103" s="85" t="s">
        <v>165</v>
      </c>
      <c r="V103" s="85" t="s">
        <v>15706</v>
      </c>
      <c r="W103" s="85" t="s">
        <v>25</v>
      </c>
      <c r="X103" s="85" t="s">
        <v>177</v>
      </c>
      <c r="Y103" s="85" t="s">
        <v>531</v>
      </c>
      <c r="Z103" s="85">
        <v>1</v>
      </c>
      <c r="AA103" s="85">
        <v>0</v>
      </c>
      <c r="AB103" s="179">
        <f>IF(U103="SOPORTE_TELEFÓNICO",'BASE LIQUIDACION REDEBAN 2025'!$B$19,IF(U103="ENVÍO",'BASE LIQUIDACION REDEBAN 2025'!$C$2,IF(W103="TIPO I",'BASE LIQUIDACION REDEBAN 2025'!$C$2,IF(W103="TIPO II",'BASE LIQUIDACION REDEBAN 2025'!$C$3,IF(W103="TIPO III",'BASE LIQUIDACION REDEBAN 2025'!$C$4,IF(W103="TIPO IV",'BASE LIQUIDACION REDEBAN 2025'!$C$5,IF(X103="AEREO",'BASE LIQUIDACION REDEBAN 2025'!$B$6,'BASE LIQUIDACION REDEBAN 2025'!$C$5)))))))</f>
        <v>65960.072302</v>
      </c>
      <c r="AC103" s="179">
        <f>IF(OR(U103="SOPORTE_TELEFÓNICO",U103="ENVÍO"),0,IF(W103="TIPO I",'BASE LIQUIDACION REDEBAN 2025'!$B$10,IF(W103="TIPO II",'BASE LIQUIDACION REDEBAN 2025'!$B$11,IF(W103="TIPO III",'BASE LIQUIDACION REDEBAN 2025'!$B$12,'BASE LIQUIDACION REDEBAN 2025'!$B$13))))</f>
        <v>75096.394270399993</v>
      </c>
      <c r="AD103" s="179">
        <f t="shared" si="2"/>
        <v>65960.072302</v>
      </c>
    </row>
    <row r="104" spans="1:30" s="101" customFormat="1" ht="13.15" hidden="1">
      <c r="A104" s="85" t="s">
        <v>80</v>
      </c>
      <c r="B104" s="85" t="str">
        <f>VLOOKUP(A104,'CENTRO DE COSTOS'!A:D,4,FALSE)</f>
        <v>JOSE MAURICIO HERNANDEZ ROJAS</v>
      </c>
      <c r="C104" s="85" t="str">
        <f>VLOOKUP(A104,'CENTRO DE COSTOS'!A:D,2,FALSE)</f>
        <v>0004-0001</v>
      </c>
      <c r="D104" s="85">
        <v>13001</v>
      </c>
      <c r="E104" s="85">
        <v>5791117</v>
      </c>
      <c r="F104" s="85">
        <v>64291453</v>
      </c>
      <c r="G104" s="85" t="s">
        <v>1977</v>
      </c>
      <c r="H104" s="85" t="s">
        <v>685</v>
      </c>
      <c r="I104" s="85" t="s">
        <v>80</v>
      </c>
      <c r="J104" s="85" t="s">
        <v>15707</v>
      </c>
      <c r="K104" s="85" t="s">
        <v>160</v>
      </c>
      <c r="L104" s="85" t="s">
        <v>15708</v>
      </c>
      <c r="M104" s="178">
        <v>45910.356249999997</v>
      </c>
      <c r="N104" s="178">
        <v>45910.526388888888</v>
      </c>
      <c r="O104" s="85" t="s">
        <v>14390</v>
      </c>
      <c r="P104" s="85" t="s">
        <v>1333</v>
      </c>
      <c r="Q104" s="85" t="s">
        <v>1423</v>
      </c>
      <c r="R104" s="85" t="s">
        <v>1341</v>
      </c>
      <c r="S104" s="85" t="s">
        <v>1328</v>
      </c>
      <c r="T104" s="85" t="s">
        <v>15709</v>
      </c>
      <c r="U104" s="85" t="s">
        <v>165</v>
      </c>
      <c r="V104" s="85" t="s">
        <v>15710</v>
      </c>
      <c r="W104" s="85" t="s">
        <v>25</v>
      </c>
      <c r="X104" s="85" t="s">
        <v>177</v>
      </c>
      <c r="Y104" s="85" t="s">
        <v>1275</v>
      </c>
      <c r="Z104" s="85">
        <v>1</v>
      </c>
      <c r="AA104" s="85">
        <v>0</v>
      </c>
      <c r="AB104" s="179">
        <f>IF(U104="SOPORTE_TELEFÓNICO",'BASE LIQUIDACION REDEBAN 2025'!$B$19,IF(U104="ENVÍO",'BASE LIQUIDACION REDEBAN 2025'!$C$2,IF(W104="TIPO I",'BASE LIQUIDACION REDEBAN 2025'!$C$2,IF(W104="TIPO II",'BASE LIQUIDACION REDEBAN 2025'!$C$3,IF(W104="TIPO III",'BASE LIQUIDACION REDEBAN 2025'!$C$4,IF(W104="TIPO IV",'BASE LIQUIDACION REDEBAN 2025'!$C$5,IF(X104="AEREO",'BASE LIQUIDACION REDEBAN 2025'!$B$6,'BASE LIQUIDACION REDEBAN 2025'!$C$5)))))))</f>
        <v>65960.072302</v>
      </c>
      <c r="AC104" s="179">
        <f>IF(OR(U104="SOPORTE_TELEFÓNICO",U104="ENVÍO"),0,IF(W104="TIPO I",'BASE LIQUIDACION REDEBAN 2025'!$B$10,IF(W104="TIPO II",'BASE LIQUIDACION REDEBAN 2025'!$B$11,IF(W104="TIPO III",'BASE LIQUIDACION REDEBAN 2025'!$B$12,'BASE LIQUIDACION REDEBAN 2025'!$B$13))))</f>
        <v>75096.394270399993</v>
      </c>
      <c r="AD104" s="179">
        <f t="shared" si="2"/>
        <v>65960.072302</v>
      </c>
    </row>
    <row r="105" spans="1:30" s="101" customFormat="1" ht="13.15" hidden="1">
      <c r="A105" s="85" t="s">
        <v>76</v>
      </c>
      <c r="B105" s="85" t="str">
        <f>VLOOKUP(A105,'CENTRO DE COSTOS'!A:D,4,FALSE)</f>
        <v>DIEGO FERNANDO HENAO CARDONA</v>
      </c>
      <c r="C105" s="85" t="str">
        <f>VLOOKUP(A105,'CENTRO DE COSTOS'!A:D,2,FALSE)</f>
        <v>0004-0003</v>
      </c>
      <c r="D105" s="85">
        <v>76001</v>
      </c>
      <c r="E105" s="85">
        <v>5791163</v>
      </c>
      <c r="F105" s="85">
        <v>41767666</v>
      </c>
      <c r="G105" s="85" t="s">
        <v>1977</v>
      </c>
      <c r="H105" s="85" t="s">
        <v>232</v>
      </c>
      <c r="I105" s="85" t="s">
        <v>76</v>
      </c>
      <c r="J105" s="85" t="s">
        <v>15711</v>
      </c>
      <c r="K105" s="85" t="s">
        <v>160</v>
      </c>
      <c r="L105" s="85" t="s">
        <v>15712</v>
      </c>
      <c r="M105" s="178">
        <v>45910.372916666667</v>
      </c>
      <c r="N105" s="178">
        <v>45910.555555555555</v>
      </c>
      <c r="O105" s="85" t="s">
        <v>14390</v>
      </c>
      <c r="P105" s="85" t="s">
        <v>1333</v>
      </c>
      <c r="Q105" s="85" t="s">
        <v>1351</v>
      </c>
      <c r="R105" s="85" t="s">
        <v>1341</v>
      </c>
      <c r="S105" s="85" t="s">
        <v>1328</v>
      </c>
      <c r="T105" s="85" t="s">
        <v>15713</v>
      </c>
      <c r="U105" s="85" t="s">
        <v>165</v>
      </c>
      <c r="V105" s="85" t="s">
        <v>15714</v>
      </c>
      <c r="W105" s="85" t="s">
        <v>25</v>
      </c>
      <c r="X105" s="85" t="s">
        <v>177</v>
      </c>
      <c r="Y105" s="85" t="s">
        <v>1498</v>
      </c>
      <c r="Z105" s="85">
        <v>1</v>
      </c>
      <c r="AA105" s="85">
        <v>0</v>
      </c>
      <c r="AB105" s="179">
        <f>IF(U105="SOPORTE_TELEFÓNICO",'BASE LIQUIDACION REDEBAN 2025'!$B$19,IF(U105="ENVÍO",'BASE LIQUIDACION REDEBAN 2025'!$C$2,IF(W105="TIPO I",'BASE LIQUIDACION REDEBAN 2025'!$C$2,IF(W105="TIPO II",'BASE LIQUIDACION REDEBAN 2025'!$C$3,IF(W105="TIPO III",'BASE LIQUIDACION REDEBAN 2025'!$C$4,IF(W105="TIPO IV",'BASE LIQUIDACION REDEBAN 2025'!$C$5,IF(X105="AEREO",'BASE LIQUIDACION REDEBAN 2025'!$B$6,'BASE LIQUIDACION REDEBAN 2025'!$C$5)))))))</f>
        <v>65960.072302</v>
      </c>
      <c r="AC105" s="179">
        <f>IF(OR(U105="SOPORTE_TELEFÓNICO",U105="ENVÍO"),0,IF(W105="TIPO I",'BASE LIQUIDACION REDEBAN 2025'!$B$10,IF(W105="TIPO II",'BASE LIQUIDACION REDEBAN 2025'!$B$11,IF(W105="TIPO III",'BASE LIQUIDACION REDEBAN 2025'!$B$12,'BASE LIQUIDACION REDEBAN 2025'!$B$13))))</f>
        <v>75096.394270399993</v>
      </c>
      <c r="AD105" s="179">
        <f t="shared" si="2"/>
        <v>65960.072302</v>
      </c>
    </row>
    <row r="106" spans="1:30" s="101" customFormat="1" ht="13.15" hidden="1">
      <c r="A106" s="85" t="s">
        <v>92</v>
      </c>
      <c r="B106" s="85" t="str">
        <f>VLOOKUP(A106,'CENTRO DE COSTOS'!A:D,4,FALSE)</f>
        <v>KEVIN ALEXIS CORZO BUSTOS</v>
      </c>
      <c r="C106" s="85" t="str">
        <f>VLOOKUP(A106,'CENTRO DE COSTOS'!A:D,2,FALSE)</f>
        <v>0004-0007</v>
      </c>
      <c r="D106" s="85">
        <v>18001</v>
      </c>
      <c r="E106" s="85">
        <v>5791273</v>
      </c>
      <c r="F106" s="85">
        <v>89313405</v>
      </c>
      <c r="G106" s="85" t="s">
        <v>1977</v>
      </c>
      <c r="H106" s="85" t="s">
        <v>208</v>
      </c>
      <c r="I106" s="85" t="s">
        <v>82</v>
      </c>
      <c r="J106" s="85" t="s">
        <v>15715</v>
      </c>
      <c r="K106" s="85" t="s">
        <v>160</v>
      </c>
      <c r="L106" s="85" t="s">
        <v>15716</v>
      </c>
      <c r="M106" s="178">
        <v>45910.395833333336</v>
      </c>
      <c r="N106" s="178">
        <v>45911.395833333336</v>
      </c>
      <c r="O106" s="85" t="s">
        <v>14390</v>
      </c>
      <c r="P106" s="85" t="s">
        <v>1325</v>
      </c>
      <c r="Q106" s="85" t="s">
        <v>1454</v>
      </c>
      <c r="R106" s="85" t="s">
        <v>1455</v>
      </c>
      <c r="S106" s="85" t="s">
        <v>1328</v>
      </c>
      <c r="T106" s="85" t="s">
        <v>15717</v>
      </c>
      <c r="U106" s="85" t="s">
        <v>165</v>
      </c>
      <c r="V106" s="85" t="s">
        <v>15718</v>
      </c>
      <c r="W106" s="85" t="s">
        <v>32</v>
      </c>
      <c r="X106" s="85" t="s">
        <v>177</v>
      </c>
      <c r="Y106" s="85" t="s">
        <v>214</v>
      </c>
      <c r="Z106" s="85">
        <v>1</v>
      </c>
      <c r="AA106" s="85">
        <v>0</v>
      </c>
      <c r="AB106" s="179">
        <f>IF(U106="SOPORTE_TELEFÓNICO",'BASE LIQUIDACION REDEBAN 2025'!$B$19,IF(U106="ENVÍO",'BASE LIQUIDACION REDEBAN 2025'!$C$2,IF(W106="TIPO I",'BASE LIQUIDACION REDEBAN 2025'!$C$2,IF(W106="TIPO II",'BASE LIQUIDACION REDEBAN 2025'!$C$3,IF(W106="TIPO III",'BASE LIQUIDACION REDEBAN 2025'!$C$4,IF(W106="TIPO IV",'BASE LIQUIDACION REDEBAN 2025'!$C$5,IF(X106="AEREO",'BASE LIQUIDACION REDEBAN 2025'!$B$6,'BASE LIQUIDACION REDEBAN 2025'!$C$5)))))))</f>
        <v>479588.87655000004</v>
      </c>
      <c r="AC106" s="179">
        <f>IF(OR(U106="SOPORTE_TELEFÓNICO",U106="ENVÍO"),0,IF(W106="TIPO I",'BASE LIQUIDACION REDEBAN 2025'!$B$10,IF(W106="TIPO II",'BASE LIQUIDACION REDEBAN 2025'!$B$11,IF(W106="TIPO III",'BASE LIQUIDACION REDEBAN 2025'!$B$12,'BASE LIQUIDACION REDEBAN 2025'!$B$13))))</f>
        <v>196536.5258152</v>
      </c>
      <c r="AD106" s="179">
        <f t="shared" si="2"/>
        <v>479588.87655000004</v>
      </c>
    </row>
    <row r="107" spans="1:30" s="101" customFormat="1" ht="13.15" hidden="1">
      <c r="A107" s="85" t="s">
        <v>68</v>
      </c>
      <c r="B107" s="85" t="str">
        <f>VLOOKUP(A107,'CENTRO DE COSTOS'!A:D,4,FALSE)</f>
        <v>WILLIAM ASDRUBAL ROZO ROZO</v>
      </c>
      <c r="C107" s="85" t="str">
        <f>VLOOKUP(A107,'CENTRO DE COSTOS'!A:D,2,FALSE)</f>
        <v>0004-0004</v>
      </c>
      <c r="D107" s="85">
        <v>11001</v>
      </c>
      <c r="E107" s="85">
        <v>5791301</v>
      </c>
      <c r="F107" s="85">
        <v>13352372</v>
      </c>
      <c r="G107" s="85" t="s">
        <v>1977</v>
      </c>
      <c r="H107" s="85" t="s">
        <v>417</v>
      </c>
      <c r="I107" s="85" t="s">
        <v>68</v>
      </c>
      <c r="J107" s="85" t="s">
        <v>15719</v>
      </c>
      <c r="K107" s="85" t="s">
        <v>160</v>
      </c>
      <c r="L107" s="85" t="s">
        <v>15720</v>
      </c>
      <c r="M107" s="178">
        <v>45910.40347222222</v>
      </c>
      <c r="N107" s="178">
        <v>45910.560416666667</v>
      </c>
      <c r="O107" s="85" t="s">
        <v>14390</v>
      </c>
      <c r="P107" s="85" t="s">
        <v>1325</v>
      </c>
      <c r="Q107" s="85" t="s">
        <v>1464</v>
      </c>
      <c r="R107" s="85" t="s">
        <v>1465</v>
      </c>
      <c r="S107" s="85" t="s">
        <v>1328</v>
      </c>
      <c r="T107" s="85" t="s">
        <v>15721</v>
      </c>
      <c r="U107" s="85" t="s">
        <v>165</v>
      </c>
      <c r="V107" s="85" t="s">
        <v>15722</v>
      </c>
      <c r="W107" s="85" t="s">
        <v>25</v>
      </c>
      <c r="X107" s="85" t="s">
        <v>177</v>
      </c>
      <c r="Y107" s="85" t="s">
        <v>546</v>
      </c>
      <c r="Z107" s="85">
        <v>1</v>
      </c>
      <c r="AA107" s="85">
        <v>0</v>
      </c>
      <c r="AB107" s="179">
        <f>IF(U107="SOPORTE_TELEFÓNICO",'BASE LIQUIDACION REDEBAN 2025'!$B$19,IF(U107="ENVÍO",'BASE LIQUIDACION REDEBAN 2025'!$C$2,IF(W107="TIPO I",'BASE LIQUIDACION REDEBAN 2025'!$C$2,IF(W107="TIPO II",'BASE LIQUIDACION REDEBAN 2025'!$C$3,IF(W107="TIPO III",'BASE LIQUIDACION REDEBAN 2025'!$C$4,IF(W107="TIPO IV",'BASE LIQUIDACION REDEBAN 2025'!$C$5,IF(X107="AEREO",'BASE LIQUIDACION REDEBAN 2025'!$B$6,'BASE LIQUIDACION REDEBAN 2025'!$C$5)))))))</f>
        <v>65960.072302</v>
      </c>
      <c r="AC107" s="179">
        <f>IF(OR(U107="SOPORTE_TELEFÓNICO",U107="ENVÍO"),0,IF(W107="TIPO I",'BASE LIQUIDACION REDEBAN 2025'!$B$10,IF(W107="TIPO II",'BASE LIQUIDACION REDEBAN 2025'!$B$11,IF(W107="TIPO III",'BASE LIQUIDACION REDEBAN 2025'!$B$12,'BASE LIQUIDACION REDEBAN 2025'!$B$13))))</f>
        <v>75096.394270399993</v>
      </c>
      <c r="AD107" s="179">
        <f t="shared" si="2"/>
        <v>65960.072302</v>
      </c>
    </row>
    <row r="108" spans="1:30" s="101" customFormat="1" ht="13.15" hidden="1">
      <c r="A108" s="85" t="s">
        <v>90</v>
      </c>
      <c r="B108" s="85" t="str">
        <f>VLOOKUP(A108,'CENTRO DE COSTOS'!A:D,4,FALSE)</f>
        <v>JUAN SEBASTIÁN RÍOS CASTRILLÓN</v>
      </c>
      <c r="C108" s="85" t="str">
        <f>VLOOKUP(A108,'CENTRO DE COSTOS'!A:D,2,FALSE)</f>
        <v>0004-0005</v>
      </c>
      <c r="D108" s="85">
        <v>5001</v>
      </c>
      <c r="E108" s="85">
        <v>5791388</v>
      </c>
      <c r="F108" s="85">
        <v>18527937</v>
      </c>
      <c r="G108" s="85" t="s">
        <v>1977</v>
      </c>
      <c r="H108" s="85" t="s">
        <v>249</v>
      </c>
      <c r="I108" s="85" t="s">
        <v>90</v>
      </c>
      <c r="J108" s="85" t="s">
        <v>15348</v>
      </c>
      <c r="K108" s="85" t="s">
        <v>160</v>
      </c>
      <c r="L108" s="85" t="s">
        <v>15723</v>
      </c>
      <c r="M108" s="178">
        <v>45910.429861111108</v>
      </c>
      <c r="N108" s="178">
        <v>45910.522916666669</v>
      </c>
      <c r="O108" s="85" t="s">
        <v>14390</v>
      </c>
      <c r="P108" s="85" t="s">
        <v>1325</v>
      </c>
      <c r="Q108" s="85" t="s">
        <v>1387</v>
      </c>
      <c r="R108" s="85" t="s">
        <v>1388</v>
      </c>
      <c r="S108" s="85" t="s">
        <v>1328</v>
      </c>
      <c r="T108" s="85" t="s">
        <v>15724</v>
      </c>
      <c r="U108" s="85" t="s">
        <v>165</v>
      </c>
      <c r="V108" s="85" t="s">
        <v>15725</v>
      </c>
      <c r="W108" s="85" t="s">
        <v>25</v>
      </c>
      <c r="X108" s="85" t="s">
        <v>177</v>
      </c>
      <c r="Y108" s="85" t="s">
        <v>804</v>
      </c>
      <c r="Z108" s="85">
        <v>1</v>
      </c>
      <c r="AA108" s="85">
        <v>0</v>
      </c>
      <c r="AB108" s="179">
        <f>IF(U108="SOPORTE_TELEFÓNICO",'BASE LIQUIDACION REDEBAN 2025'!$B$19,IF(U108="ENVÍO",'BASE LIQUIDACION REDEBAN 2025'!$C$2,IF(W108="TIPO I",'BASE LIQUIDACION REDEBAN 2025'!$C$2,IF(W108="TIPO II",'BASE LIQUIDACION REDEBAN 2025'!$C$3,IF(W108="TIPO III",'BASE LIQUIDACION REDEBAN 2025'!$C$4,IF(W108="TIPO IV",'BASE LIQUIDACION REDEBAN 2025'!$C$5,IF(X108="AEREO",'BASE LIQUIDACION REDEBAN 2025'!$B$6,'BASE LIQUIDACION REDEBAN 2025'!$C$5)))))))</f>
        <v>65960.072302</v>
      </c>
      <c r="AC108" s="179">
        <f>IF(OR(U108="SOPORTE_TELEFÓNICO",U108="ENVÍO"),0,IF(W108="TIPO I",'BASE LIQUIDACION REDEBAN 2025'!$B$10,IF(W108="TIPO II",'BASE LIQUIDACION REDEBAN 2025'!$B$11,IF(W108="TIPO III",'BASE LIQUIDACION REDEBAN 2025'!$B$12,'BASE LIQUIDACION REDEBAN 2025'!$B$13))))</f>
        <v>75096.394270399993</v>
      </c>
      <c r="AD108" s="179">
        <f t="shared" si="2"/>
        <v>65960.072302</v>
      </c>
    </row>
    <row r="109" spans="1:30" s="101" customFormat="1" ht="13.15" hidden="1">
      <c r="A109" s="85" t="s">
        <v>86</v>
      </c>
      <c r="B109" s="85" t="str">
        <f>VLOOKUP(A109,'CENTRO DE COSTOS'!A:D,4,FALSE)</f>
        <v>KEVIN ALEXIS CORZO BUSTOS</v>
      </c>
      <c r="C109" s="85" t="str">
        <f>VLOOKUP(A109,'CENTRO DE COSTOS'!A:D,2,FALSE)</f>
        <v>0004-0007</v>
      </c>
      <c r="D109" s="85">
        <v>73408</v>
      </c>
      <c r="E109" s="85">
        <v>5791783</v>
      </c>
      <c r="F109" s="85">
        <v>15977887</v>
      </c>
      <c r="G109" s="85" t="s">
        <v>1977</v>
      </c>
      <c r="H109" s="85" t="s">
        <v>494</v>
      </c>
      <c r="I109" s="85" t="s">
        <v>14301</v>
      </c>
      <c r="J109" s="85" t="s">
        <v>15726</v>
      </c>
      <c r="K109" s="85" t="s">
        <v>160</v>
      </c>
      <c r="L109" s="85" t="s">
        <v>15727</v>
      </c>
      <c r="M109" s="178">
        <v>45910.520138888889</v>
      </c>
      <c r="N109" s="178">
        <v>45911.666666666664</v>
      </c>
      <c r="O109" s="85" t="s">
        <v>14390</v>
      </c>
      <c r="P109" s="85" t="s">
        <v>1333</v>
      </c>
      <c r="Q109" s="85" t="s">
        <v>1517</v>
      </c>
      <c r="R109" s="85" t="s">
        <v>1341</v>
      </c>
      <c r="S109" s="85" t="s">
        <v>1328</v>
      </c>
      <c r="T109" s="85" t="s">
        <v>15728</v>
      </c>
      <c r="U109" s="85" t="s">
        <v>165</v>
      </c>
      <c r="V109" s="85" t="s">
        <v>15729</v>
      </c>
      <c r="W109" s="85" t="s">
        <v>28</v>
      </c>
      <c r="X109" s="85" t="s">
        <v>177</v>
      </c>
      <c r="Y109" s="85" t="s">
        <v>503</v>
      </c>
      <c r="Z109" s="85">
        <v>1</v>
      </c>
      <c r="AA109" s="85">
        <v>0</v>
      </c>
      <c r="AB109" s="179">
        <f>IF(U109="SOPORTE_TELEFÓNICO",'BASE LIQUIDACION REDEBAN 2025'!$B$19,IF(U109="ENVÍO",'BASE LIQUIDACION REDEBAN 2025'!$C$2,IF(W109="TIPO I",'BASE LIQUIDACION REDEBAN 2025'!$C$2,IF(W109="TIPO II",'BASE LIQUIDACION REDEBAN 2025'!$C$3,IF(W109="TIPO III",'BASE LIQUIDACION REDEBAN 2025'!$C$4,IF(W109="TIPO IV",'BASE LIQUIDACION REDEBAN 2025'!$C$5,IF(X109="AEREO",'BASE LIQUIDACION REDEBAN 2025'!$B$6,'BASE LIQUIDACION REDEBAN 2025'!$C$5)))))))</f>
        <v>144967.87232000002</v>
      </c>
      <c r="AC109" s="179">
        <f>IF(OR(U109="SOPORTE_TELEFÓNICO",U109="ENVÍO"),0,IF(W109="TIPO I",'BASE LIQUIDACION REDEBAN 2025'!$B$10,IF(W109="TIPO II",'BASE LIQUIDACION REDEBAN 2025'!$B$11,IF(W109="TIPO III",'BASE LIQUIDACION REDEBAN 2025'!$B$12,'BASE LIQUIDACION REDEBAN 2025'!$B$13))))</f>
        <v>140395.6348884</v>
      </c>
      <c r="AD109" s="179">
        <f t="shared" si="2"/>
        <v>144967.87232000002</v>
      </c>
    </row>
    <row r="110" spans="1:30" s="101" customFormat="1" ht="13.15" hidden="1">
      <c r="A110" s="85" t="s">
        <v>76</v>
      </c>
      <c r="B110" s="85" t="str">
        <f>VLOOKUP(A110,'CENTRO DE COSTOS'!A:D,4,FALSE)</f>
        <v>DIEGO FERNANDO HENAO CARDONA</v>
      </c>
      <c r="C110" s="85" t="str">
        <f>VLOOKUP(A110,'CENTRO DE COSTOS'!A:D,2,FALSE)</f>
        <v>0004-0003</v>
      </c>
      <c r="D110" s="85">
        <v>76306</v>
      </c>
      <c r="E110" s="85">
        <v>5791956</v>
      </c>
      <c r="F110" s="85">
        <v>21186804</v>
      </c>
      <c r="G110" s="85" t="s">
        <v>1977</v>
      </c>
      <c r="H110" s="85" t="s">
        <v>232</v>
      </c>
      <c r="I110" s="85" t="s">
        <v>1680</v>
      </c>
      <c r="J110" s="85" t="s">
        <v>15454</v>
      </c>
      <c r="K110" s="85" t="s">
        <v>160</v>
      </c>
      <c r="L110" s="85" t="s">
        <v>15730</v>
      </c>
      <c r="M110" s="178">
        <v>45910.586111111108</v>
      </c>
      <c r="N110" s="178">
        <v>45911.59097222222</v>
      </c>
      <c r="O110" s="85" t="s">
        <v>14390</v>
      </c>
      <c r="P110" s="85" t="s">
        <v>1333</v>
      </c>
      <c r="Q110" s="85" t="s">
        <v>1423</v>
      </c>
      <c r="R110" s="85" t="s">
        <v>1341</v>
      </c>
      <c r="S110" s="85" t="s">
        <v>1328</v>
      </c>
      <c r="T110" s="85" t="s">
        <v>15731</v>
      </c>
      <c r="U110" s="85" t="s">
        <v>165</v>
      </c>
      <c r="V110" s="85" t="s">
        <v>15457</v>
      </c>
      <c r="W110" s="85" t="s">
        <v>28</v>
      </c>
      <c r="X110" s="85" t="s">
        <v>177</v>
      </c>
      <c r="Y110" s="85" t="s">
        <v>531</v>
      </c>
      <c r="Z110" s="85">
        <v>1</v>
      </c>
      <c r="AA110" s="85">
        <v>0</v>
      </c>
      <c r="AB110" s="179">
        <f>IF(U110="SOPORTE_TELEFÓNICO",'BASE LIQUIDACION REDEBAN 2025'!$B$19,IF(U110="ENVÍO",'BASE LIQUIDACION REDEBAN 2025'!$C$2,IF(W110="TIPO I",'BASE LIQUIDACION REDEBAN 2025'!$C$2,IF(W110="TIPO II",'BASE LIQUIDACION REDEBAN 2025'!$C$3,IF(W110="TIPO III",'BASE LIQUIDACION REDEBAN 2025'!$C$4,IF(W110="TIPO IV",'BASE LIQUIDACION REDEBAN 2025'!$C$5,IF(X110="AEREO",'BASE LIQUIDACION REDEBAN 2025'!$B$6,'BASE LIQUIDACION REDEBAN 2025'!$C$5)))))))</f>
        <v>144967.87232000002</v>
      </c>
      <c r="AC110" s="179">
        <f>IF(OR(U110="SOPORTE_TELEFÓNICO",U110="ENVÍO"),0,IF(W110="TIPO I",'BASE LIQUIDACION REDEBAN 2025'!$B$10,IF(W110="TIPO II",'BASE LIQUIDACION REDEBAN 2025'!$B$11,IF(W110="TIPO III",'BASE LIQUIDACION REDEBAN 2025'!$B$12,'BASE LIQUIDACION REDEBAN 2025'!$B$13))))</f>
        <v>140395.6348884</v>
      </c>
      <c r="AD110" s="179">
        <f t="shared" si="2"/>
        <v>144967.87232000002</v>
      </c>
    </row>
    <row r="111" spans="1:30" s="101" customFormat="1" ht="13.15" hidden="1">
      <c r="A111" s="85" t="s">
        <v>96</v>
      </c>
      <c r="B111" s="85" t="str">
        <f>VLOOKUP(A111,'CENTRO DE COSTOS'!A:D,4,FALSE)</f>
        <v>JOSE MAURICIO HERNANDEZ ROJAS</v>
      </c>
      <c r="C111" s="85" t="str">
        <f>VLOOKUP(A111,'CENTRO DE COSTOS'!A:D,2,FALSE)</f>
        <v>0004-0001</v>
      </c>
      <c r="D111" s="85">
        <v>47001</v>
      </c>
      <c r="E111" s="85">
        <v>5792013</v>
      </c>
      <c r="F111" s="85">
        <v>81507295</v>
      </c>
      <c r="G111" s="85" t="s">
        <v>1977</v>
      </c>
      <c r="H111" s="85" t="s">
        <v>438</v>
      </c>
      <c r="I111" s="85" t="s">
        <v>96</v>
      </c>
      <c r="J111" s="85" t="s">
        <v>15732</v>
      </c>
      <c r="K111" s="85" t="s">
        <v>160</v>
      </c>
      <c r="L111" s="85" t="s">
        <v>15733</v>
      </c>
      <c r="M111" s="178">
        <v>45910.602083333331</v>
      </c>
      <c r="N111" s="178">
        <v>45911.443749999999</v>
      </c>
      <c r="O111" s="85" t="s">
        <v>14390</v>
      </c>
      <c r="P111" s="85" t="s">
        <v>1325</v>
      </c>
      <c r="Q111" s="85" t="s">
        <v>1351</v>
      </c>
      <c r="R111" s="85" t="s">
        <v>2150</v>
      </c>
      <c r="S111" s="85" t="s">
        <v>1328</v>
      </c>
      <c r="T111" s="85" t="s">
        <v>15734</v>
      </c>
      <c r="U111" s="85" t="s">
        <v>165</v>
      </c>
      <c r="V111" s="85" t="s">
        <v>15735</v>
      </c>
      <c r="W111" s="85" t="s">
        <v>25</v>
      </c>
      <c r="X111" s="85" t="s">
        <v>177</v>
      </c>
      <c r="Y111" s="85" t="s">
        <v>14674</v>
      </c>
      <c r="Z111" s="85">
        <v>1</v>
      </c>
      <c r="AA111" s="85">
        <v>0</v>
      </c>
      <c r="AB111" s="179">
        <f>IF(U111="SOPORTE_TELEFÓNICO",'BASE LIQUIDACION REDEBAN 2025'!$B$19,IF(U111="ENVÍO",'BASE LIQUIDACION REDEBAN 2025'!$C$2,IF(W111="TIPO I",'BASE LIQUIDACION REDEBAN 2025'!$C$2,IF(W111="TIPO II",'BASE LIQUIDACION REDEBAN 2025'!$C$3,IF(W111="TIPO III",'BASE LIQUIDACION REDEBAN 2025'!$C$4,IF(W111="TIPO IV",'BASE LIQUIDACION REDEBAN 2025'!$C$5,IF(X111="AEREO",'BASE LIQUIDACION REDEBAN 2025'!$B$6,'BASE LIQUIDACION REDEBAN 2025'!$C$5)))))))</f>
        <v>65960.072302</v>
      </c>
      <c r="AC111" s="179">
        <f>IF(OR(U111="SOPORTE_TELEFÓNICO",U111="ENVÍO"),0,IF(W111="TIPO I",'BASE LIQUIDACION REDEBAN 2025'!$B$10,IF(W111="TIPO II",'BASE LIQUIDACION REDEBAN 2025'!$B$11,IF(W111="TIPO III",'BASE LIQUIDACION REDEBAN 2025'!$B$12,'BASE LIQUIDACION REDEBAN 2025'!$B$13))))</f>
        <v>75096.394270399993</v>
      </c>
      <c r="AD111" s="179">
        <f t="shared" si="2"/>
        <v>65960.072302</v>
      </c>
    </row>
    <row r="112" spans="1:30" s="101" customFormat="1" ht="13.15" hidden="1">
      <c r="A112" s="85" t="s">
        <v>72</v>
      </c>
      <c r="B112" s="85" t="str">
        <f>VLOOKUP(A112,'CENTRO DE COSTOS'!A:D,4,FALSE)</f>
        <v>MIGUEL JULIÁN HERNÁNDEZ GUARÍN</v>
      </c>
      <c r="C112" s="85" t="str">
        <f>VLOOKUP(A112,'CENTRO DE COSTOS'!A:D,2,FALSE)</f>
        <v>0004-0008</v>
      </c>
      <c r="D112" s="85">
        <v>68001</v>
      </c>
      <c r="E112" s="85">
        <v>5792044</v>
      </c>
      <c r="F112" s="85">
        <v>18750521</v>
      </c>
      <c r="G112" s="85" t="s">
        <v>1977</v>
      </c>
      <c r="H112" s="85" t="s">
        <v>224</v>
      </c>
      <c r="I112" s="85" t="s">
        <v>72</v>
      </c>
      <c r="J112" s="85" t="s">
        <v>15736</v>
      </c>
      <c r="K112" s="85" t="s">
        <v>160</v>
      </c>
      <c r="L112" s="85" t="s">
        <v>15737</v>
      </c>
      <c r="M112" s="178">
        <v>45910.609722222223</v>
      </c>
      <c r="N112" s="178">
        <v>45911.436111111114</v>
      </c>
      <c r="O112" s="85" t="s">
        <v>14390</v>
      </c>
      <c r="P112" s="85" t="s">
        <v>1333</v>
      </c>
      <c r="Q112" s="85" t="s">
        <v>1423</v>
      </c>
      <c r="R112" s="85" t="s">
        <v>1341</v>
      </c>
      <c r="S112" s="85" t="s">
        <v>1328</v>
      </c>
      <c r="T112" s="85" t="s">
        <v>15738</v>
      </c>
      <c r="U112" s="85" t="s">
        <v>165</v>
      </c>
      <c r="V112" s="85" t="s">
        <v>15739</v>
      </c>
      <c r="W112" s="85" t="s">
        <v>25</v>
      </c>
      <c r="X112" s="85" t="s">
        <v>177</v>
      </c>
      <c r="Y112" s="85" t="s">
        <v>4762</v>
      </c>
      <c r="Z112" s="85">
        <v>1</v>
      </c>
      <c r="AA112" s="85">
        <v>0</v>
      </c>
      <c r="AB112" s="179">
        <f>IF(U112="SOPORTE_TELEFÓNICO",'BASE LIQUIDACION REDEBAN 2025'!$B$19,IF(U112="ENVÍO",'BASE LIQUIDACION REDEBAN 2025'!$C$2,IF(W112="TIPO I",'BASE LIQUIDACION REDEBAN 2025'!$C$2,IF(W112="TIPO II",'BASE LIQUIDACION REDEBAN 2025'!$C$3,IF(W112="TIPO III",'BASE LIQUIDACION REDEBAN 2025'!$C$4,IF(W112="TIPO IV",'BASE LIQUIDACION REDEBAN 2025'!$C$5,IF(X112="AEREO",'BASE LIQUIDACION REDEBAN 2025'!$B$6,'BASE LIQUIDACION REDEBAN 2025'!$C$5)))))))</f>
        <v>65960.072302</v>
      </c>
      <c r="AC112" s="179">
        <f>IF(OR(U112="SOPORTE_TELEFÓNICO",U112="ENVÍO"),0,IF(W112="TIPO I",'BASE LIQUIDACION REDEBAN 2025'!$B$10,IF(W112="TIPO II",'BASE LIQUIDACION REDEBAN 2025'!$B$11,IF(W112="TIPO III",'BASE LIQUIDACION REDEBAN 2025'!$B$12,'BASE LIQUIDACION REDEBAN 2025'!$B$13))))</f>
        <v>75096.394270399993</v>
      </c>
      <c r="AD112" s="179">
        <f t="shared" si="2"/>
        <v>65960.072302</v>
      </c>
    </row>
    <row r="113" spans="1:30" s="101" customFormat="1" ht="13.15" hidden="1">
      <c r="A113" s="85" t="s">
        <v>93</v>
      </c>
      <c r="B113" s="85" t="str">
        <f>VLOOKUP(A113,'CENTRO DE COSTOS'!A:D,4,FALSE)</f>
        <v>DIEGO FERNANDO HENAO CARDONA</v>
      </c>
      <c r="C113" s="85" t="str">
        <f>VLOOKUP(A113,'CENTRO DE COSTOS'!A:D,2,FALSE)</f>
        <v>0004-0003</v>
      </c>
      <c r="D113" s="85">
        <v>52356</v>
      </c>
      <c r="E113" s="85">
        <v>5792107</v>
      </c>
      <c r="F113" s="85">
        <v>21212121</v>
      </c>
      <c r="G113" s="85" t="s">
        <v>1977</v>
      </c>
      <c r="H113" s="85" t="s">
        <v>157</v>
      </c>
      <c r="I113" s="85" t="s">
        <v>3603</v>
      </c>
      <c r="J113" s="85" t="s">
        <v>15740</v>
      </c>
      <c r="K113" s="85" t="s">
        <v>160</v>
      </c>
      <c r="L113" s="85" t="s">
        <v>15741</v>
      </c>
      <c r="M113" s="178">
        <v>45910.621527777781</v>
      </c>
      <c r="N113" s="178">
        <v>45912.532638888886</v>
      </c>
      <c r="O113" s="85" t="s">
        <v>14390</v>
      </c>
      <c r="P113" s="85" t="s">
        <v>1333</v>
      </c>
      <c r="Q113" s="85" t="s">
        <v>1556</v>
      </c>
      <c r="R113" s="85" t="s">
        <v>1557</v>
      </c>
      <c r="S113" s="85" t="s">
        <v>1328</v>
      </c>
      <c r="T113" s="85" t="s">
        <v>15742</v>
      </c>
      <c r="U113" s="85" t="s">
        <v>165</v>
      </c>
      <c r="V113" s="85" t="s">
        <v>15743</v>
      </c>
      <c r="W113" s="85" t="s">
        <v>28</v>
      </c>
      <c r="X113" s="85" t="s">
        <v>177</v>
      </c>
      <c r="Y113" s="85" t="s">
        <v>2014</v>
      </c>
      <c r="Z113" s="85">
        <v>1</v>
      </c>
      <c r="AA113" s="85">
        <v>0</v>
      </c>
      <c r="AB113" s="179">
        <f>IF(U113="SOPORTE_TELEFÓNICO",'BASE LIQUIDACION REDEBAN 2025'!$B$19,IF(U113="ENVÍO",'BASE LIQUIDACION REDEBAN 2025'!$C$2,IF(W113="TIPO I",'BASE LIQUIDACION REDEBAN 2025'!$C$2,IF(W113="TIPO II",'BASE LIQUIDACION REDEBAN 2025'!$C$3,IF(W113="TIPO III",'BASE LIQUIDACION REDEBAN 2025'!$C$4,IF(W113="TIPO IV",'BASE LIQUIDACION REDEBAN 2025'!$C$5,IF(X113="AEREO",'BASE LIQUIDACION REDEBAN 2025'!$B$6,'BASE LIQUIDACION REDEBAN 2025'!$C$5)))))))</f>
        <v>144967.87232000002</v>
      </c>
      <c r="AC113" s="179">
        <f>IF(OR(U113="SOPORTE_TELEFÓNICO",U113="ENVÍO"),0,IF(W113="TIPO I",'BASE LIQUIDACION REDEBAN 2025'!$B$10,IF(W113="TIPO II",'BASE LIQUIDACION REDEBAN 2025'!$B$11,IF(W113="TIPO III",'BASE LIQUIDACION REDEBAN 2025'!$B$12,'BASE LIQUIDACION REDEBAN 2025'!$B$13))))</f>
        <v>140395.6348884</v>
      </c>
      <c r="AD113" s="179">
        <f t="shared" si="2"/>
        <v>144967.87232000002</v>
      </c>
    </row>
    <row r="114" spans="1:30" s="101" customFormat="1" ht="13.15" hidden="1">
      <c r="A114" s="85" t="s">
        <v>93</v>
      </c>
      <c r="B114" s="85" t="str">
        <f>VLOOKUP(A114,'CENTRO DE COSTOS'!A:D,4,FALSE)</f>
        <v>DIEGO FERNANDO HENAO CARDONA</v>
      </c>
      <c r="C114" s="85" t="str">
        <f>VLOOKUP(A114,'CENTRO DE COSTOS'!A:D,2,FALSE)</f>
        <v>0004-0003</v>
      </c>
      <c r="D114" s="85">
        <v>52683</v>
      </c>
      <c r="E114" s="85">
        <v>5792129</v>
      </c>
      <c r="F114" s="85">
        <v>72150121</v>
      </c>
      <c r="G114" s="85" t="s">
        <v>1977</v>
      </c>
      <c r="H114" s="85" t="s">
        <v>157</v>
      </c>
      <c r="I114" s="85" t="s">
        <v>859</v>
      </c>
      <c r="J114" s="85" t="s">
        <v>15744</v>
      </c>
      <c r="K114" s="85" t="s">
        <v>160</v>
      </c>
      <c r="L114" s="85" t="s">
        <v>15745</v>
      </c>
      <c r="M114" s="178">
        <v>45910.626388888886</v>
      </c>
      <c r="N114" s="178">
        <v>45912.614583333336</v>
      </c>
      <c r="O114" s="85" t="s">
        <v>14390</v>
      </c>
      <c r="P114" s="85" t="s">
        <v>1333</v>
      </c>
      <c r="Q114" s="85" t="s">
        <v>1556</v>
      </c>
      <c r="R114" s="85" t="s">
        <v>1557</v>
      </c>
      <c r="S114" s="85" t="s">
        <v>1328</v>
      </c>
      <c r="T114" s="85" t="s">
        <v>15746</v>
      </c>
      <c r="U114" s="85" t="s">
        <v>165</v>
      </c>
      <c r="V114" s="85" t="s">
        <v>15747</v>
      </c>
      <c r="W114" s="85" t="s">
        <v>28</v>
      </c>
      <c r="X114" s="85" t="s">
        <v>177</v>
      </c>
      <c r="Y114" s="85" t="s">
        <v>247</v>
      </c>
      <c r="Z114" s="85">
        <v>1</v>
      </c>
      <c r="AA114" s="85">
        <v>0</v>
      </c>
      <c r="AB114" s="179">
        <f>IF(U114="SOPORTE_TELEFÓNICO",'BASE LIQUIDACION REDEBAN 2025'!$B$19,IF(U114="ENVÍO",'BASE LIQUIDACION REDEBAN 2025'!$C$2,IF(W114="TIPO I",'BASE LIQUIDACION REDEBAN 2025'!$C$2,IF(W114="TIPO II",'BASE LIQUIDACION REDEBAN 2025'!$C$3,IF(W114="TIPO III",'BASE LIQUIDACION REDEBAN 2025'!$C$4,IF(W114="TIPO IV",'BASE LIQUIDACION REDEBAN 2025'!$C$5,IF(X114="AEREO",'BASE LIQUIDACION REDEBAN 2025'!$B$6,'BASE LIQUIDACION REDEBAN 2025'!$C$5)))))))</f>
        <v>144967.87232000002</v>
      </c>
      <c r="AC114" s="179">
        <f>IF(OR(U114="SOPORTE_TELEFÓNICO",U114="ENVÍO"),0,IF(W114="TIPO I",'BASE LIQUIDACION REDEBAN 2025'!$B$10,IF(W114="TIPO II",'BASE LIQUIDACION REDEBAN 2025'!$B$11,IF(W114="TIPO III",'BASE LIQUIDACION REDEBAN 2025'!$B$12,'BASE LIQUIDACION REDEBAN 2025'!$B$13))))</f>
        <v>140395.6348884</v>
      </c>
      <c r="AD114" s="179">
        <f t="shared" si="2"/>
        <v>144967.87232000002</v>
      </c>
    </row>
    <row r="115" spans="1:30" s="101" customFormat="1" ht="13.15" hidden="1">
      <c r="A115" s="85" t="s">
        <v>98</v>
      </c>
      <c r="B115" s="85" t="str">
        <f>VLOOKUP(A115,'CENTRO DE COSTOS'!A:D,4,FALSE)</f>
        <v>MIGUEL JULIÁN HERNÁNDEZ GUARÍN</v>
      </c>
      <c r="C115" s="85" t="str">
        <f>VLOOKUP(A115,'CENTRO DE COSTOS'!A:D,2,FALSE)</f>
        <v>0004-0008</v>
      </c>
      <c r="D115" s="85">
        <v>15238</v>
      </c>
      <c r="E115" s="85">
        <v>5792203</v>
      </c>
      <c r="F115" s="85">
        <v>47248067</v>
      </c>
      <c r="G115" s="85" t="s">
        <v>1977</v>
      </c>
      <c r="H115" s="85" t="s">
        <v>406</v>
      </c>
      <c r="I115" s="85" t="s">
        <v>1524</v>
      </c>
      <c r="J115" s="85" t="s">
        <v>15748</v>
      </c>
      <c r="K115" s="85" t="s">
        <v>160</v>
      </c>
      <c r="L115" s="85" t="s">
        <v>15749</v>
      </c>
      <c r="M115" s="178">
        <v>45910.5</v>
      </c>
      <c r="N115" s="178">
        <v>45911.567361111112</v>
      </c>
      <c r="O115" s="85" t="s">
        <v>14390</v>
      </c>
      <c r="P115" s="85" t="s">
        <v>15334</v>
      </c>
      <c r="Q115" s="85" t="s">
        <v>15335</v>
      </c>
      <c r="R115" s="85" t="s">
        <v>15336</v>
      </c>
      <c r="S115" s="85" t="s">
        <v>1328</v>
      </c>
      <c r="T115" s="85" t="s">
        <v>15750</v>
      </c>
      <c r="U115" s="85" t="s">
        <v>165</v>
      </c>
      <c r="V115" s="85" t="s">
        <v>15751</v>
      </c>
      <c r="W115" s="85" t="s">
        <v>28</v>
      </c>
      <c r="X115" s="85" t="s">
        <v>177</v>
      </c>
      <c r="Y115" s="85" t="s">
        <v>411</v>
      </c>
      <c r="Z115" s="85">
        <v>1</v>
      </c>
      <c r="AA115" s="85">
        <v>0</v>
      </c>
      <c r="AB115" s="179">
        <f>IF(U115="SOPORTE_TELEFÓNICO",'BASE LIQUIDACION REDEBAN 2025'!$B$19,IF(U115="ENVÍO",'BASE LIQUIDACION REDEBAN 2025'!$C$2,IF(W115="TIPO I",'BASE LIQUIDACION REDEBAN 2025'!$C$2,IF(W115="TIPO II",'BASE LIQUIDACION REDEBAN 2025'!$C$3,IF(W115="TIPO III",'BASE LIQUIDACION REDEBAN 2025'!$C$4,IF(W115="TIPO IV",'BASE LIQUIDACION REDEBAN 2025'!$C$5,IF(X115="AEREO",'BASE LIQUIDACION REDEBAN 2025'!$B$6,'BASE LIQUIDACION REDEBAN 2025'!$C$5)))))))</f>
        <v>144967.87232000002</v>
      </c>
      <c r="AC115" s="179">
        <f>IF(OR(U115="SOPORTE_TELEFÓNICO",U115="ENVÍO"),0,IF(W115="TIPO I",'BASE LIQUIDACION REDEBAN 2025'!$B$10,IF(W115="TIPO II",'BASE LIQUIDACION REDEBAN 2025'!$B$11,IF(W115="TIPO III",'BASE LIQUIDACION REDEBAN 2025'!$B$12,'BASE LIQUIDACION REDEBAN 2025'!$B$13))))</f>
        <v>140395.6348884</v>
      </c>
      <c r="AD115" s="179">
        <f t="shared" si="2"/>
        <v>144967.87232000002</v>
      </c>
    </row>
    <row r="116" spans="1:30" s="101" customFormat="1" ht="13.15" hidden="1">
      <c r="A116" s="85" t="s">
        <v>68</v>
      </c>
      <c r="B116" s="85" t="str">
        <f>VLOOKUP(A116,'CENTRO DE COSTOS'!A:D,4,FALSE)</f>
        <v>WILLIAM ASDRUBAL ROZO ROZO</v>
      </c>
      <c r="C116" s="85" t="str">
        <f>VLOOKUP(A116,'CENTRO DE COSTOS'!A:D,2,FALSE)</f>
        <v>0004-0004</v>
      </c>
      <c r="D116" s="85">
        <v>11001</v>
      </c>
      <c r="E116" s="85">
        <v>5792231</v>
      </c>
      <c r="F116" s="85">
        <v>16723710</v>
      </c>
      <c r="G116" s="85" t="s">
        <v>1977</v>
      </c>
      <c r="H116" s="85" t="s">
        <v>417</v>
      </c>
      <c r="I116" s="85" t="s">
        <v>68</v>
      </c>
      <c r="J116" s="85" t="s">
        <v>15752</v>
      </c>
      <c r="K116" s="85" t="s">
        <v>160</v>
      </c>
      <c r="L116" s="85" t="s">
        <v>15753</v>
      </c>
      <c r="M116" s="178">
        <v>45910.648611111108</v>
      </c>
      <c r="N116" s="178">
        <v>45911.571527777778</v>
      </c>
      <c r="O116" s="85" t="s">
        <v>14390</v>
      </c>
      <c r="P116" s="85" t="s">
        <v>1333</v>
      </c>
      <c r="Q116" s="85" t="s">
        <v>1556</v>
      </c>
      <c r="R116" s="85" t="s">
        <v>1557</v>
      </c>
      <c r="S116" s="85" t="s">
        <v>1328</v>
      </c>
      <c r="T116" s="85" t="s">
        <v>15754</v>
      </c>
      <c r="U116" s="85" t="s">
        <v>165</v>
      </c>
      <c r="V116" s="85" t="s">
        <v>15755</v>
      </c>
      <c r="W116" s="85" t="s">
        <v>25</v>
      </c>
      <c r="X116" s="85" t="s">
        <v>177</v>
      </c>
      <c r="Y116" s="85" t="s">
        <v>551</v>
      </c>
      <c r="Z116" s="85">
        <v>1</v>
      </c>
      <c r="AA116" s="85">
        <v>0</v>
      </c>
      <c r="AB116" s="179">
        <f>IF(U116="SOPORTE_TELEFÓNICO",'BASE LIQUIDACION REDEBAN 2025'!$B$19,IF(U116="ENVÍO",'BASE LIQUIDACION REDEBAN 2025'!$C$2,IF(W116="TIPO I",'BASE LIQUIDACION REDEBAN 2025'!$C$2,IF(W116="TIPO II",'BASE LIQUIDACION REDEBAN 2025'!$C$3,IF(W116="TIPO III",'BASE LIQUIDACION REDEBAN 2025'!$C$4,IF(W116="TIPO IV",'BASE LIQUIDACION REDEBAN 2025'!$C$5,IF(X116="AEREO",'BASE LIQUIDACION REDEBAN 2025'!$B$6,'BASE LIQUIDACION REDEBAN 2025'!$C$5)))))))</f>
        <v>65960.072302</v>
      </c>
      <c r="AC116" s="179">
        <f>IF(OR(U116="SOPORTE_TELEFÓNICO",U116="ENVÍO"),0,IF(W116="TIPO I",'BASE LIQUIDACION REDEBAN 2025'!$B$10,IF(W116="TIPO II",'BASE LIQUIDACION REDEBAN 2025'!$B$11,IF(W116="TIPO III",'BASE LIQUIDACION REDEBAN 2025'!$B$12,'BASE LIQUIDACION REDEBAN 2025'!$B$13))))</f>
        <v>75096.394270399993</v>
      </c>
      <c r="AD116" s="179">
        <f t="shared" si="2"/>
        <v>65960.072302</v>
      </c>
    </row>
    <row r="117" spans="1:30" s="101" customFormat="1" ht="13.15" hidden="1">
      <c r="A117" s="85" t="s">
        <v>68</v>
      </c>
      <c r="B117" s="85" t="str">
        <f>VLOOKUP(A117,'CENTRO DE COSTOS'!A:D,4,FALSE)</f>
        <v>WILLIAM ASDRUBAL ROZO ROZO</v>
      </c>
      <c r="C117" s="85" t="str">
        <f>VLOOKUP(A117,'CENTRO DE COSTOS'!A:D,2,FALSE)</f>
        <v>0004-0004</v>
      </c>
      <c r="D117" s="85">
        <v>11001</v>
      </c>
      <c r="E117" s="85">
        <v>5792257</v>
      </c>
      <c r="F117" s="85">
        <v>90151281</v>
      </c>
      <c r="G117" s="85" t="s">
        <v>1977</v>
      </c>
      <c r="H117" s="85" t="s">
        <v>417</v>
      </c>
      <c r="I117" s="85" t="s">
        <v>68</v>
      </c>
      <c r="J117" s="85" t="s">
        <v>14604</v>
      </c>
      <c r="K117" s="85" t="s">
        <v>160</v>
      </c>
      <c r="L117" s="85" t="s">
        <v>15756</v>
      </c>
      <c r="M117" s="178">
        <v>45910.5</v>
      </c>
      <c r="N117" s="178">
        <v>45910.662499999999</v>
      </c>
      <c r="O117" s="85" t="s">
        <v>14390</v>
      </c>
      <c r="P117" s="85" t="s">
        <v>15334</v>
      </c>
      <c r="Q117" s="85" t="s">
        <v>15335</v>
      </c>
      <c r="R117" s="85" t="s">
        <v>15336</v>
      </c>
      <c r="S117" s="85" t="s">
        <v>1328</v>
      </c>
      <c r="T117" s="85" t="s">
        <v>15757</v>
      </c>
      <c r="U117" s="85" t="s">
        <v>165</v>
      </c>
      <c r="V117" s="85" t="s">
        <v>14607</v>
      </c>
      <c r="W117" s="85" t="s">
        <v>25</v>
      </c>
      <c r="X117" s="85" t="s">
        <v>177</v>
      </c>
      <c r="Y117" s="85" t="s">
        <v>546</v>
      </c>
      <c r="Z117" s="85">
        <v>1</v>
      </c>
      <c r="AA117" s="85">
        <v>0</v>
      </c>
      <c r="AB117" s="179">
        <f>IF(U117="SOPORTE_TELEFÓNICO",'BASE LIQUIDACION REDEBAN 2025'!$B$19,IF(U117="ENVÍO",'BASE LIQUIDACION REDEBAN 2025'!$C$2,IF(W117="TIPO I",'BASE LIQUIDACION REDEBAN 2025'!$C$2,IF(W117="TIPO II",'BASE LIQUIDACION REDEBAN 2025'!$C$3,IF(W117="TIPO III",'BASE LIQUIDACION REDEBAN 2025'!$C$4,IF(W117="TIPO IV",'BASE LIQUIDACION REDEBAN 2025'!$C$5,IF(X117="AEREO",'BASE LIQUIDACION REDEBAN 2025'!$B$6,'BASE LIQUIDACION REDEBAN 2025'!$C$5)))))))</f>
        <v>65960.072302</v>
      </c>
      <c r="AC117" s="179">
        <f>IF(OR(U117="SOPORTE_TELEFÓNICO",U117="ENVÍO"),0,IF(W117="TIPO I",'BASE LIQUIDACION REDEBAN 2025'!$B$10,IF(W117="TIPO II",'BASE LIQUIDACION REDEBAN 2025'!$B$11,IF(W117="TIPO III",'BASE LIQUIDACION REDEBAN 2025'!$B$12,'BASE LIQUIDACION REDEBAN 2025'!$B$13))))</f>
        <v>75096.394270399993</v>
      </c>
      <c r="AD117" s="179">
        <f t="shared" si="2"/>
        <v>65960.072302</v>
      </c>
    </row>
    <row r="118" spans="1:30" s="101" customFormat="1" ht="13.15" hidden="1">
      <c r="A118" s="85" t="s">
        <v>100</v>
      </c>
      <c r="B118" s="85" t="str">
        <f>VLOOKUP(A118,'CENTRO DE COSTOS'!A:D,4,FALSE)</f>
        <v>KEVIN ALEXIS CORZO BUSTOS</v>
      </c>
      <c r="C118" s="85" t="str">
        <f>VLOOKUP(A118,'CENTRO DE COSTOS'!A:D,2,FALSE)</f>
        <v>0004-0007</v>
      </c>
      <c r="D118" s="85">
        <v>50006</v>
      </c>
      <c r="E118" s="85">
        <v>5792370</v>
      </c>
      <c r="F118" s="85">
        <v>79820890</v>
      </c>
      <c r="G118" s="85" t="s">
        <v>1977</v>
      </c>
      <c r="H118" s="85" t="s">
        <v>216</v>
      </c>
      <c r="I118" s="85" t="s">
        <v>3785</v>
      </c>
      <c r="J118" s="85" t="s">
        <v>15758</v>
      </c>
      <c r="K118" s="85" t="s">
        <v>160</v>
      </c>
      <c r="L118" s="85" t="s">
        <v>15759</v>
      </c>
      <c r="M118" s="178">
        <v>45910.677083333336</v>
      </c>
      <c r="N118" s="178">
        <v>45912.551388888889</v>
      </c>
      <c r="O118" s="85" t="s">
        <v>14390</v>
      </c>
      <c r="P118" s="85" t="s">
        <v>1325</v>
      </c>
      <c r="Q118" s="85" t="s">
        <v>1464</v>
      </c>
      <c r="R118" s="85" t="s">
        <v>1465</v>
      </c>
      <c r="S118" s="85" t="s">
        <v>1328</v>
      </c>
      <c r="T118" s="85" t="s">
        <v>15760</v>
      </c>
      <c r="U118" s="85" t="s">
        <v>165</v>
      </c>
      <c r="V118" s="85" t="s">
        <v>15761</v>
      </c>
      <c r="W118" s="85" t="s">
        <v>28</v>
      </c>
      <c r="X118" s="85" t="s">
        <v>177</v>
      </c>
      <c r="Y118" s="85" t="s">
        <v>1538</v>
      </c>
      <c r="Z118" s="85">
        <v>1</v>
      </c>
      <c r="AA118" s="85">
        <v>0</v>
      </c>
      <c r="AB118" s="179">
        <f>IF(U118="SOPORTE_TELEFÓNICO",'BASE LIQUIDACION REDEBAN 2025'!$B$19,IF(U118="ENVÍO",'BASE LIQUIDACION REDEBAN 2025'!$C$2,IF(W118="TIPO I",'BASE LIQUIDACION REDEBAN 2025'!$C$2,IF(W118="TIPO II",'BASE LIQUIDACION REDEBAN 2025'!$C$3,IF(W118="TIPO III",'BASE LIQUIDACION REDEBAN 2025'!$C$4,IF(W118="TIPO IV",'BASE LIQUIDACION REDEBAN 2025'!$C$5,IF(X118="AEREO",'BASE LIQUIDACION REDEBAN 2025'!$B$6,'BASE LIQUIDACION REDEBAN 2025'!$C$5)))))))</f>
        <v>144967.87232000002</v>
      </c>
      <c r="AC118" s="179">
        <f>IF(OR(U118="SOPORTE_TELEFÓNICO",U118="ENVÍO"),0,IF(W118="TIPO I",'BASE LIQUIDACION REDEBAN 2025'!$B$10,IF(W118="TIPO II",'BASE LIQUIDACION REDEBAN 2025'!$B$11,IF(W118="TIPO III",'BASE LIQUIDACION REDEBAN 2025'!$B$12,'BASE LIQUIDACION REDEBAN 2025'!$B$13))))</f>
        <v>140395.6348884</v>
      </c>
      <c r="AD118" s="179">
        <f t="shared" si="2"/>
        <v>144967.87232000002</v>
      </c>
    </row>
    <row r="119" spans="1:30" s="101" customFormat="1" ht="13.15" hidden="1">
      <c r="A119" s="85" t="s">
        <v>68</v>
      </c>
      <c r="B119" s="85" t="str">
        <f>VLOOKUP(A119,'CENTRO DE COSTOS'!A:D,4,FALSE)</f>
        <v>WILLIAM ASDRUBAL ROZO ROZO</v>
      </c>
      <c r="C119" s="85" t="str">
        <f>VLOOKUP(A119,'CENTRO DE COSTOS'!A:D,2,FALSE)</f>
        <v>0004-0004</v>
      </c>
      <c r="D119" s="85">
        <v>25430</v>
      </c>
      <c r="E119" s="85">
        <v>5792407</v>
      </c>
      <c r="F119" s="85">
        <v>13732292</v>
      </c>
      <c r="G119" s="85" t="s">
        <v>1977</v>
      </c>
      <c r="H119" s="85" t="s">
        <v>417</v>
      </c>
      <c r="I119" s="85" t="s">
        <v>4082</v>
      </c>
      <c r="J119" s="85" t="s">
        <v>15762</v>
      </c>
      <c r="K119" s="85" t="s">
        <v>160</v>
      </c>
      <c r="L119" s="85" t="s">
        <v>15763</v>
      </c>
      <c r="M119" s="178">
        <v>45910.686111111114</v>
      </c>
      <c r="N119" s="178">
        <v>45912.46597222222</v>
      </c>
      <c r="O119" s="85" t="s">
        <v>14390</v>
      </c>
      <c r="P119" s="85" t="s">
        <v>15397</v>
      </c>
      <c r="Q119" s="85" t="s">
        <v>15398</v>
      </c>
      <c r="R119" s="85" t="s">
        <v>15399</v>
      </c>
      <c r="S119" s="85" t="s">
        <v>1328</v>
      </c>
      <c r="T119" s="85" t="s">
        <v>15764</v>
      </c>
      <c r="U119" s="85" t="s">
        <v>165</v>
      </c>
      <c r="V119" s="85">
        <v>0</v>
      </c>
      <c r="W119" s="85" t="s">
        <v>28</v>
      </c>
      <c r="X119" s="85" t="s">
        <v>177</v>
      </c>
      <c r="Y119" s="85" t="s">
        <v>551</v>
      </c>
      <c r="Z119" s="85">
        <v>1</v>
      </c>
      <c r="AA119" s="85">
        <v>0</v>
      </c>
      <c r="AB119" s="179">
        <f>IF(U119="SOPORTE_TELEFÓNICO",'BASE LIQUIDACION REDEBAN 2025'!$B$19,IF(U119="ENVÍO",'BASE LIQUIDACION REDEBAN 2025'!$C$2,IF(W119="TIPO I",'BASE LIQUIDACION REDEBAN 2025'!$C$2,IF(W119="TIPO II",'BASE LIQUIDACION REDEBAN 2025'!$C$3,IF(W119="TIPO III",'BASE LIQUIDACION REDEBAN 2025'!$C$4,IF(W119="TIPO IV",'BASE LIQUIDACION REDEBAN 2025'!$C$5,IF(X119="AEREO",'BASE LIQUIDACION REDEBAN 2025'!$B$6,'BASE LIQUIDACION REDEBAN 2025'!$C$5)))))))</f>
        <v>144967.87232000002</v>
      </c>
      <c r="AC119" s="179">
        <f>IF(OR(U119="SOPORTE_TELEFÓNICO",U119="ENVÍO"),0,IF(W119="TIPO I",'BASE LIQUIDACION REDEBAN 2025'!$B$10,IF(W119="TIPO II",'BASE LIQUIDACION REDEBAN 2025'!$B$11,IF(W119="TIPO III",'BASE LIQUIDACION REDEBAN 2025'!$B$12,'BASE LIQUIDACION REDEBAN 2025'!$B$13))))</f>
        <v>140395.6348884</v>
      </c>
      <c r="AD119" s="179">
        <f t="shared" si="2"/>
        <v>144967.87232000002</v>
      </c>
    </row>
    <row r="120" spans="1:30" s="101" customFormat="1" ht="13.15" hidden="1">
      <c r="A120" s="85" t="s">
        <v>68</v>
      </c>
      <c r="B120" s="85" t="str">
        <f>VLOOKUP(A120,'CENTRO DE COSTOS'!A:D,4,FALSE)</f>
        <v>WILLIAM ASDRUBAL ROZO ROZO</v>
      </c>
      <c r="C120" s="85" t="str">
        <f>VLOOKUP(A120,'CENTRO DE COSTOS'!A:D,2,FALSE)</f>
        <v>0004-0004</v>
      </c>
      <c r="D120" s="85">
        <v>11001</v>
      </c>
      <c r="E120" s="85">
        <v>5792498</v>
      </c>
      <c r="F120" s="85">
        <v>25615683</v>
      </c>
      <c r="G120" s="85" t="s">
        <v>1977</v>
      </c>
      <c r="H120" s="85" t="s">
        <v>417</v>
      </c>
      <c r="I120" s="85" t="s">
        <v>68</v>
      </c>
      <c r="J120" s="85" t="s">
        <v>15765</v>
      </c>
      <c r="K120" s="85" t="s">
        <v>160</v>
      </c>
      <c r="L120" s="85" t="s">
        <v>15766</v>
      </c>
      <c r="M120" s="178">
        <v>45910.709027777775</v>
      </c>
      <c r="N120" s="178">
        <v>45911.495138888888</v>
      </c>
      <c r="O120" s="85" t="s">
        <v>14390</v>
      </c>
      <c r="P120" s="85" t="s">
        <v>1325</v>
      </c>
      <c r="Q120" s="85" t="s">
        <v>1351</v>
      </c>
      <c r="R120" s="85" t="s">
        <v>2150</v>
      </c>
      <c r="S120" s="85" t="s">
        <v>1328</v>
      </c>
      <c r="T120" s="85" t="s">
        <v>15767</v>
      </c>
      <c r="U120" s="85" t="s">
        <v>165</v>
      </c>
      <c r="V120" s="85" t="s">
        <v>15768</v>
      </c>
      <c r="W120" s="85" t="s">
        <v>25</v>
      </c>
      <c r="X120" s="85" t="s">
        <v>177</v>
      </c>
      <c r="Y120" s="85" t="s">
        <v>541</v>
      </c>
      <c r="Z120" s="85">
        <v>1</v>
      </c>
      <c r="AA120" s="85">
        <v>0</v>
      </c>
      <c r="AB120" s="179">
        <f>IF(U120="SOPORTE_TELEFÓNICO",'BASE LIQUIDACION REDEBAN 2025'!$B$19,IF(U120="ENVÍO",'BASE LIQUIDACION REDEBAN 2025'!$C$2,IF(W120="TIPO I",'BASE LIQUIDACION REDEBAN 2025'!$C$2,IF(W120="TIPO II",'BASE LIQUIDACION REDEBAN 2025'!$C$3,IF(W120="TIPO III",'BASE LIQUIDACION REDEBAN 2025'!$C$4,IF(W120="TIPO IV",'BASE LIQUIDACION REDEBAN 2025'!$C$5,IF(X120="AEREO",'BASE LIQUIDACION REDEBAN 2025'!$B$6,'BASE LIQUIDACION REDEBAN 2025'!$C$5)))))))</f>
        <v>65960.072302</v>
      </c>
      <c r="AC120" s="179">
        <f>IF(OR(U120="SOPORTE_TELEFÓNICO",U120="ENVÍO"),0,IF(W120="TIPO I",'BASE LIQUIDACION REDEBAN 2025'!$B$10,IF(W120="TIPO II",'BASE LIQUIDACION REDEBAN 2025'!$B$11,IF(W120="TIPO III",'BASE LIQUIDACION REDEBAN 2025'!$B$12,'BASE LIQUIDACION REDEBAN 2025'!$B$13))))</f>
        <v>75096.394270399993</v>
      </c>
      <c r="AD120" s="179">
        <f t="shared" si="2"/>
        <v>65960.072302</v>
      </c>
    </row>
    <row r="121" spans="1:30" s="101" customFormat="1" ht="13.15" hidden="1">
      <c r="A121" s="85" t="s">
        <v>98</v>
      </c>
      <c r="B121" s="85" t="str">
        <f>VLOOKUP(A121,'CENTRO DE COSTOS'!A:D,4,FALSE)</f>
        <v>MIGUEL JULIÁN HERNÁNDEZ GUARÍN</v>
      </c>
      <c r="C121" s="85" t="str">
        <f>VLOOKUP(A121,'CENTRO DE COSTOS'!A:D,2,FALSE)</f>
        <v>0004-0008</v>
      </c>
      <c r="D121" s="85">
        <v>15001</v>
      </c>
      <c r="E121" s="85">
        <v>5792529</v>
      </c>
      <c r="F121" s="85">
        <v>20490959</v>
      </c>
      <c r="G121" s="85" t="s">
        <v>1977</v>
      </c>
      <c r="H121" s="85" t="s">
        <v>406</v>
      </c>
      <c r="I121" s="85" t="s">
        <v>98</v>
      </c>
      <c r="J121" s="85" t="s">
        <v>15769</v>
      </c>
      <c r="K121" s="85" t="s">
        <v>160</v>
      </c>
      <c r="L121" s="85" t="s">
        <v>15770</v>
      </c>
      <c r="M121" s="178">
        <v>45910.71597222222</v>
      </c>
      <c r="N121" s="178">
        <v>45911.490972222222</v>
      </c>
      <c r="O121" s="85" t="s">
        <v>14390</v>
      </c>
      <c r="P121" s="85" t="s">
        <v>1325</v>
      </c>
      <c r="Q121" s="85" t="s">
        <v>1464</v>
      </c>
      <c r="R121" s="85" t="s">
        <v>1465</v>
      </c>
      <c r="S121" s="85" t="s">
        <v>1328</v>
      </c>
      <c r="T121" s="85" t="s">
        <v>15771</v>
      </c>
      <c r="U121" s="85" t="s">
        <v>165</v>
      </c>
      <c r="V121" s="85" t="s">
        <v>15772</v>
      </c>
      <c r="W121" s="85" t="s">
        <v>25</v>
      </c>
      <c r="X121" s="85" t="s">
        <v>177</v>
      </c>
      <c r="Y121" s="85" t="s">
        <v>628</v>
      </c>
      <c r="Z121" s="85">
        <v>1</v>
      </c>
      <c r="AA121" s="85">
        <v>0</v>
      </c>
      <c r="AB121" s="179">
        <f>IF(U121="SOPORTE_TELEFÓNICO",'BASE LIQUIDACION REDEBAN 2025'!$B$19,IF(U121="ENVÍO",'BASE LIQUIDACION REDEBAN 2025'!$C$2,IF(W121="TIPO I",'BASE LIQUIDACION REDEBAN 2025'!$C$2,IF(W121="TIPO II",'BASE LIQUIDACION REDEBAN 2025'!$C$3,IF(W121="TIPO III",'BASE LIQUIDACION REDEBAN 2025'!$C$4,IF(W121="TIPO IV",'BASE LIQUIDACION REDEBAN 2025'!$C$5,IF(X121="AEREO",'BASE LIQUIDACION REDEBAN 2025'!$B$6,'BASE LIQUIDACION REDEBAN 2025'!$C$5)))))))</f>
        <v>65960.072302</v>
      </c>
      <c r="AC121" s="179">
        <f>IF(OR(U121="SOPORTE_TELEFÓNICO",U121="ENVÍO"),0,IF(W121="TIPO I",'BASE LIQUIDACION REDEBAN 2025'!$B$10,IF(W121="TIPO II",'BASE LIQUIDACION REDEBAN 2025'!$B$11,IF(W121="TIPO III",'BASE LIQUIDACION REDEBAN 2025'!$B$12,'BASE LIQUIDACION REDEBAN 2025'!$B$13))))</f>
        <v>75096.394270399993</v>
      </c>
      <c r="AD121" s="179">
        <f t="shared" si="2"/>
        <v>65960.072302</v>
      </c>
    </row>
    <row r="122" spans="1:30" s="101" customFormat="1" ht="13.15" hidden="1">
      <c r="A122" s="85" t="s">
        <v>81</v>
      </c>
      <c r="B122" s="85" t="str">
        <f>VLOOKUP(A122,'CENTRO DE COSTOS'!A:D,4,FALSE)</f>
        <v>MIGUEL JULIÁN HERNÁNDEZ GUARÍN</v>
      </c>
      <c r="C122" s="85" t="str">
        <f>VLOOKUP(A122,'CENTRO DE COSTOS'!A:D,2,FALSE)</f>
        <v>0004-0008</v>
      </c>
      <c r="D122" s="85">
        <v>54874</v>
      </c>
      <c r="E122" s="85">
        <v>5792563</v>
      </c>
      <c r="F122" s="85">
        <v>42961003</v>
      </c>
      <c r="G122" s="85" t="s">
        <v>1977</v>
      </c>
      <c r="H122" s="85" t="s">
        <v>296</v>
      </c>
      <c r="I122" s="85" t="s">
        <v>321</v>
      </c>
      <c r="J122" s="85" t="s">
        <v>15773</v>
      </c>
      <c r="K122" s="85" t="s">
        <v>160</v>
      </c>
      <c r="L122" s="85" t="s">
        <v>15774</v>
      </c>
      <c r="M122" s="178">
        <v>45910.727083333331</v>
      </c>
      <c r="N122" s="178">
        <v>45911.706250000003</v>
      </c>
      <c r="O122" s="85" t="s">
        <v>14390</v>
      </c>
      <c r="P122" s="85" t="s">
        <v>15334</v>
      </c>
      <c r="Q122" s="85" t="s">
        <v>15335</v>
      </c>
      <c r="R122" s="85" t="s">
        <v>15463</v>
      </c>
      <c r="S122" s="85" t="s">
        <v>1328</v>
      </c>
      <c r="T122" s="85" t="s">
        <v>15775</v>
      </c>
      <c r="U122" s="85" t="s">
        <v>165</v>
      </c>
      <c r="V122" s="85" t="s">
        <v>15776</v>
      </c>
      <c r="W122" s="85" t="s">
        <v>25</v>
      </c>
      <c r="X122" s="85" t="s">
        <v>177</v>
      </c>
      <c r="Y122" s="85" t="s">
        <v>326</v>
      </c>
      <c r="Z122" s="85">
        <v>1</v>
      </c>
      <c r="AA122" s="85">
        <v>0</v>
      </c>
      <c r="AB122" s="179">
        <f>IF(U122="SOPORTE_TELEFÓNICO",'BASE LIQUIDACION REDEBAN 2025'!$B$19,IF(U122="ENVÍO",'BASE LIQUIDACION REDEBAN 2025'!$C$2,IF(W122="TIPO I",'BASE LIQUIDACION REDEBAN 2025'!$C$2,IF(W122="TIPO II",'BASE LIQUIDACION REDEBAN 2025'!$C$3,IF(W122="TIPO III",'BASE LIQUIDACION REDEBAN 2025'!$C$4,IF(W122="TIPO IV",'BASE LIQUIDACION REDEBAN 2025'!$C$5,IF(X122="AEREO",'BASE LIQUIDACION REDEBAN 2025'!$B$6,'BASE LIQUIDACION REDEBAN 2025'!$C$5)))))))</f>
        <v>65960.072302</v>
      </c>
      <c r="AC122" s="179">
        <f>IF(OR(U122="SOPORTE_TELEFÓNICO",U122="ENVÍO"),0,IF(W122="TIPO I",'BASE LIQUIDACION REDEBAN 2025'!$B$10,IF(W122="TIPO II",'BASE LIQUIDACION REDEBAN 2025'!$B$11,IF(W122="TIPO III",'BASE LIQUIDACION REDEBAN 2025'!$B$12,'BASE LIQUIDACION REDEBAN 2025'!$B$13))))</f>
        <v>75096.394270399993</v>
      </c>
      <c r="AD122" s="179">
        <f t="shared" si="2"/>
        <v>65960.072302</v>
      </c>
    </row>
    <row r="123" spans="1:30" s="101" customFormat="1" ht="13.15" hidden="1">
      <c r="A123" s="85" t="s">
        <v>100</v>
      </c>
      <c r="B123" s="85" t="str">
        <f>VLOOKUP(A123,'CENTRO DE COSTOS'!A:D,4,FALSE)</f>
        <v>KEVIN ALEXIS CORZO BUSTOS</v>
      </c>
      <c r="C123" s="85" t="str">
        <f>VLOOKUP(A123,'CENTRO DE COSTOS'!A:D,2,FALSE)</f>
        <v>0004-0007</v>
      </c>
      <c r="D123" s="85">
        <v>50006</v>
      </c>
      <c r="E123" s="85">
        <v>5793129</v>
      </c>
      <c r="F123" s="85">
        <v>89318818</v>
      </c>
      <c r="G123" s="85" t="s">
        <v>1977</v>
      </c>
      <c r="H123" s="85" t="s">
        <v>216</v>
      </c>
      <c r="I123" s="85" t="s">
        <v>3785</v>
      </c>
      <c r="J123" s="85" t="s">
        <v>15777</v>
      </c>
      <c r="K123" s="85" t="s">
        <v>160</v>
      </c>
      <c r="L123" s="85" t="s">
        <v>15778</v>
      </c>
      <c r="M123" s="178">
        <v>45911.385416666664</v>
      </c>
      <c r="N123" s="178">
        <v>45911.5625</v>
      </c>
      <c r="O123" s="85" t="s">
        <v>14390</v>
      </c>
      <c r="P123" s="85" t="s">
        <v>1333</v>
      </c>
      <c r="Q123" s="85" t="s">
        <v>1351</v>
      </c>
      <c r="R123" s="85" t="s">
        <v>1352</v>
      </c>
      <c r="S123" s="85" t="s">
        <v>1328</v>
      </c>
      <c r="T123" s="85" t="s">
        <v>15779</v>
      </c>
      <c r="U123" s="85" t="s">
        <v>165</v>
      </c>
      <c r="V123" s="85" t="s">
        <v>15780</v>
      </c>
      <c r="W123" s="85" t="s">
        <v>28</v>
      </c>
      <c r="X123" s="85" t="s">
        <v>177</v>
      </c>
      <c r="Y123" s="85" t="s">
        <v>1411</v>
      </c>
      <c r="Z123" s="85">
        <v>1</v>
      </c>
      <c r="AA123" s="85">
        <v>0</v>
      </c>
      <c r="AB123" s="179">
        <f>IF(U123="SOPORTE_TELEFÓNICO",'BASE LIQUIDACION REDEBAN 2025'!$B$19,IF(U123="ENVÍO",'BASE LIQUIDACION REDEBAN 2025'!$C$2,IF(W123="TIPO I",'BASE LIQUIDACION REDEBAN 2025'!$C$2,IF(W123="TIPO II",'BASE LIQUIDACION REDEBAN 2025'!$C$3,IF(W123="TIPO III",'BASE LIQUIDACION REDEBAN 2025'!$C$4,IF(W123="TIPO IV",'BASE LIQUIDACION REDEBAN 2025'!$C$5,IF(X123="AEREO",'BASE LIQUIDACION REDEBAN 2025'!$B$6,'BASE LIQUIDACION REDEBAN 2025'!$C$5)))))))</f>
        <v>144967.87232000002</v>
      </c>
      <c r="AC123" s="179">
        <f>IF(OR(U123="SOPORTE_TELEFÓNICO",U123="ENVÍO"),0,IF(W123="TIPO I",'BASE LIQUIDACION REDEBAN 2025'!$B$10,IF(W123="TIPO II",'BASE LIQUIDACION REDEBAN 2025'!$B$11,IF(W123="TIPO III",'BASE LIQUIDACION REDEBAN 2025'!$B$12,'BASE LIQUIDACION REDEBAN 2025'!$B$13))))</f>
        <v>140395.6348884</v>
      </c>
      <c r="AD123" s="179">
        <f t="shared" si="2"/>
        <v>144967.87232000002</v>
      </c>
    </row>
    <row r="124" spans="1:30" s="101" customFormat="1" ht="13.15" hidden="1">
      <c r="A124" s="85" t="s">
        <v>72</v>
      </c>
      <c r="B124" s="85" t="str">
        <f>VLOOKUP(A124,'CENTRO DE COSTOS'!A:D,4,FALSE)</f>
        <v>MIGUEL JULIÁN HERNÁNDEZ GUARÍN</v>
      </c>
      <c r="C124" s="85" t="str">
        <f>VLOOKUP(A124,'CENTRO DE COSTOS'!A:D,2,FALSE)</f>
        <v>0004-0008</v>
      </c>
      <c r="D124" s="85">
        <v>68547</v>
      </c>
      <c r="E124" s="85">
        <v>5793190</v>
      </c>
      <c r="F124" s="85">
        <v>18767350</v>
      </c>
      <c r="G124" s="85" t="s">
        <v>1977</v>
      </c>
      <c r="H124" s="85" t="s">
        <v>224</v>
      </c>
      <c r="I124" s="85" t="s">
        <v>743</v>
      </c>
      <c r="J124" s="85" t="s">
        <v>15781</v>
      </c>
      <c r="K124" s="85" t="s">
        <v>160</v>
      </c>
      <c r="L124" s="85" t="s">
        <v>15782</v>
      </c>
      <c r="M124" s="178">
        <v>45911.405555555553</v>
      </c>
      <c r="N124" s="178">
        <v>45911.691666666666</v>
      </c>
      <c r="O124" s="85" t="s">
        <v>14390</v>
      </c>
      <c r="P124" s="85" t="s">
        <v>1333</v>
      </c>
      <c r="Q124" s="85" t="s">
        <v>1375</v>
      </c>
      <c r="R124" s="85" t="s">
        <v>1376</v>
      </c>
      <c r="S124" s="85" t="s">
        <v>1328</v>
      </c>
      <c r="T124" s="85" t="s">
        <v>15783</v>
      </c>
      <c r="U124" s="85" t="s">
        <v>165</v>
      </c>
      <c r="V124" s="85" t="s">
        <v>15784</v>
      </c>
      <c r="W124" s="85" t="s">
        <v>28</v>
      </c>
      <c r="X124" s="85" t="s">
        <v>177</v>
      </c>
      <c r="Y124" s="85" t="s">
        <v>1400</v>
      </c>
      <c r="Z124" s="85">
        <v>1</v>
      </c>
      <c r="AA124" s="85">
        <v>0</v>
      </c>
      <c r="AB124" s="179">
        <f>IF(U124="SOPORTE_TELEFÓNICO",'BASE LIQUIDACION REDEBAN 2025'!$B$19,IF(U124="ENVÍO",'BASE LIQUIDACION REDEBAN 2025'!$C$2,IF(W124="TIPO I",'BASE LIQUIDACION REDEBAN 2025'!$C$2,IF(W124="TIPO II",'BASE LIQUIDACION REDEBAN 2025'!$C$3,IF(W124="TIPO III",'BASE LIQUIDACION REDEBAN 2025'!$C$4,IF(W124="TIPO IV",'BASE LIQUIDACION REDEBAN 2025'!$C$5,IF(X124="AEREO",'BASE LIQUIDACION REDEBAN 2025'!$B$6,'BASE LIQUIDACION REDEBAN 2025'!$C$5)))))))</f>
        <v>144967.87232000002</v>
      </c>
      <c r="AC124" s="179">
        <f>IF(OR(U124="SOPORTE_TELEFÓNICO",U124="ENVÍO"),0,IF(W124="TIPO I",'BASE LIQUIDACION REDEBAN 2025'!$B$10,IF(W124="TIPO II",'BASE LIQUIDACION REDEBAN 2025'!$B$11,IF(W124="TIPO III",'BASE LIQUIDACION REDEBAN 2025'!$B$12,'BASE LIQUIDACION REDEBAN 2025'!$B$13))))</f>
        <v>140395.6348884</v>
      </c>
      <c r="AD124" s="179">
        <f t="shared" si="2"/>
        <v>144967.87232000002</v>
      </c>
    </row>
    <row r="125" spans="1:30" s="101" customFormat="1" ht="13.15" hidden="1">
      <c r="A125" s="85" t="s">
        <v>98</v>
      </c>
      <c r="B125" s="85" t="str">
        <f>VLOOKUP(A125,'CENTRO DE COSTOS'!A:D,4,FALSE)</f>
        <v>MIGUEL JULIÁN HERNÁNDEZ GUARÍN</v>
      </c>
      <c r="C125" s="85" t="str">
        <f>VLOOKUP(A125,'CENTRO DE COSTOS'!A:D,2,FALSE)</f>
        <v>0004-0008</v>
      </c>
      <c r="D125" s="85">
        <v>68077</v>
      </c>
      <c r="E125" s="85">
        <v>5793195</v>
      </c>
      <c r="F125" s="85">
        <v>16869661</v>
      </c>
      <c r="G125" s="85" t="s">
        <v>1977</v>
      </c>
      <c r="H125" s="85" t="s">
        <v>224</v>
      </c>
      <c r="I125" s="85" t="s">
        <v>3215</v>
      </c>
      <c r="J125" s="85" t="s">
        <v>15785</v>
      </c>
      <c r="K125" s="85" t="s">
        <v>160</v>
      </c>
      <c r="L125" s="85" t="s">
        <v>15786</v>
      </c>
      <c r="M125" s="178">
        <v>45911.406944444447</v>
      </c>
      <c r="N125" s="178">
        <v>45912.679861111108</v>
      </c>
      <c r="O125" s="85" t="s">
        <v>14390</v>
      </c>
      <c r="P125" s="85" t="s">
        <v>1333</v>
      </c>
      <c r="Q125" s="85" t="s">
        <v>1423</v>
      </c>
      <c r="R125" s="85" t="s">
        <v>1341</v>
      </c>
      <c r="S125" s="85" t="s">
        <v>1328</v>
      </c>
      <c r="T125" s="85" t="s">
        <v>15787</v>
      </c>
      <c r="U125" s="85" t="s">
        <v>165</v>
      </c>
      <c r="V125" s="85" t="s">
        <v>15788</v>
      </c>
      <c r="W125" s="85" t="s">
        <v>28</v>
      </c>
      <c r="X125" s="85" t="s">
        <v>177</v>
      </c>
      <c r="Y125" s="85" t="s">
        <v>2885</v>
      </c>
      <c r="Z125" s="85">
        <v>1</v>
      </c>
      <c r="AA125" s="85">
        <v>0</v>
      </c>
      <c r="AB125" s="179">
        <f>IF(U125="SOPORTE_TELEFÓNICO",'BASE LIQUIDACION REDEBAN 2025'!$B$19,IF(U125="ENVÍO",'BASE LIQUIDACION REDEBAN 2025'!$C$2,IF(W125="TIPO I",'BASE LIQUIDACION REDEBAN 2025'!$C$2,IF(W125="TIPO II",'BASE LIQUIDACION REDEBAN 2025'!$C$3,IF(W125="TIPO III",'BASE LIQUIDACION REDEBAN 2025'!$C$4,IF(W125="TIPO IV",'BASE LIQUIDACION REDEBAN 2025'!$C$5,IF(X125="AEREO",'BASE LIQUIDACION REDEBAN 2025'!$B$6,'BASE LIQUIDACION REDEBAN 2025'!$C$5)))))))</f>
        <v>144967.87232000002</v>
      </c>
      <c r="AC125" s="179">
        <f>IF(OR(U125="SOPORTE_TELEFÓNICO",U125="ENVÍO"),0,IF(W125="TIPO I",'BASE LIQUIDACION REDEBAN 2025'!$B$10,IF(W125="TIPO II",'BASE LIQUIDACION REDEBAN 2025'!$B$11,IF(W125="TIPO III",'BASE LIQUIDACION REDEBAN 2025'!$B$12,'BASE LIQUIDACION REDEBAN 2025'!$B$13))))</f>
        <v>140395.6348884</v>
      </c>
      <c r="AD125" s="179">
        <f t="shared" si="2"/>
        <v>144967.87232000002</v>
      </c>
    </row>
    <row r="126" spans="1:30" s="101" customFormat="1" ht="13.15" hidden="1">
      <c r="A126" s="85" t="s">
        <v>68</v>
      </c>
      <c r="B126" s="85" t="str">
        <f>VLOOKUP(A126,'CENTRO DE COSTOS'!A:D,4,FALSE)</f>
        <v>WILLIAM ASDRUBAL ROZO ROZO</v>
      </c>
      <c r="C126" s="85" t="str">
        <f>VLOOKUP(A126,'CENTRO DE COSTOS'!A:D,2,FALSE)</f>
        <v>0004-0004</v>
      </c>
      <c r="D126" s="85">
        <v>11001</v>
      </c>
      <c r="E126" s="85">
        <v>5793202</v>
      </c>
      <c r="F126" s="85">
        <v>17727462</v>
      </c>
      <c r="G126" s="85" t="s">
        <v>1977</v>
      </c>
      <c r="H126" s="85" t="s">
        <v>417</v>
      </c>
      <c r="I126" s="85" t="s">
        <v>68</v>
      </c>
      <c r="J126" s="85" t="s">
        <v>15461</v>
      </c>
      <c r="K126" s="85" t="s">
        <v>160</v>
      </c>
      <c r="L126" s="85" t="s">
        <v>15789</v>
      </c>
      <c r="M126" s="178">
        <v>45911.40902777778</v>
      </c>
      <c r="N126" s="178">
        <v>45911.695138888892</v>
      </c>
      <c r="O126" s="85" t="s">
        <v>14390</v>
      </c>
      <c r="P126" s="85" t="s">
        <v>15334</v>
      </c>
      <c r="Q126" s="85" t="s">
        <v>15335</v>
      </c>
      <c r="R126" s="85" t="s">
        <v>15336</v>
      </c>
      <c r="S126" s="85" t="s">
        <v>1328</v>
      </c>
      <c r="T126" s="85" t="s">
        <v>15790</v>
      </c>
      <c r="U126" s="85" t="s">
        <v>165</v>
      </c>
      <c r="V126" s="85" t="s">
        <v>15791</v>
      </c>
      <c r="W126" s="85" t="s">
        <v>25</v>
      </c>
      <c r="X126" s="85" t="s">
        <v>177</v>
      </c>
      <c r="Y126" s="85" t="s">
        <v>428</v>
      </c>
      <c r="Z126" s="85">
        <v>1</v>
      </c>
      <c r="AA126" s="85">
        <v>0</v>
      </c>
      <c r="AB126" s="179">
        <f>IF(U126="SOPORTE_TELEFÓNICO",'BASE LIQUIDACION REDEBAN 2025'!$B$19,IF(U126="ENVÍO",'BASE LIQUIDACION REDEBAN 2025'!$C$2,IF(W126="TIPO I",'BASE LIQUIDACION REDEBAN 2025'!$C$2,IF(W126="TIPO II",'BASE LIQUIDACION REDEBAN 2025'!$C$3,IF(W126="TIPO III",'BASE LIQUIDACION REDEBAN 2025'!$C$4,IF(W126="TIPO IV",'BASE LIQUIDACION REDEBAN 2025'!$C$5,IF(X126="AEREO",'BASE LIQUIDACION REDEBAN 2025'!$B$6,'BASE LIQUIDACION REDEBAN 2025'!$C$5)))))))</f>
        <v>65960.072302</v>
      </c>
      <c r="AC126" s="179">
        <f>IF(OR(U126="SOPORTE_TELEFÓNICO",U126="ENVÍO"),0,IF(W126="TIPO I",'BASE LIQUIDACION REDEBAN 2025'!$B$10,IF(W126="TIPO II",'BASE LIQUIDACION REDEBAN 2025'!$B$11,IF(W126="TIPO III",'BASE LIQUIDACION REDEBAN 2025'!$B$12,'BASE LIQUIDACION REDEBAN 2025'!$B$13))))</f>
        <v>75096.394270399993</v>
      </c>
      <c r="AD126" s="179">
        <f t="shared" si="2"/>
        <v>65960.072302</v>
      </c>
    </row>
    <row r="127" spans="1:30" s="101" customFormat="1" ht="13.15" hidden="1">
      <c r="A127" s="85" t="s">
        <v>81</v>
      </c>
      <c r="B127" s="85" t="str">
        <f>VLOOKUP(A127,'CENTRO DE COSTOS'!A:D,4,FALSE)</f>
        <v>MIGUEL JULIÁN HERNÁNDEZ GUARÍN</v>
      </c>
      <c r="C127" s="85" t="str">
        <f>VLOOKUP(A127,'CENTRO DE COSTOS'!A:D,2,FALSE)</f>
        <v>0004-0008</v>
      </c>
      <c r="D127" s="85">
        <v>54720</v>
      </c>
      <c r="E127" s="85">
        <v>5793209</v>
      </c>
      <c r="F127" s="85">
        <v>14085567</v>
      </c>
      <c r="G127" s="85" t="s">
        <v>1977</v>
      </c>
      <c r="H127" s="85" t="s">
        <v>296</v>
      </c>
      <c r="I127" s="85" t="s">
        <v>4016</v>
      </c>
      <c r="J127" s="85" t="s">
        <v>15792</v>
      </c>
      <c r="K127" s="85" t="s">
        <v>160</v>
      </c>
      <c r="L127" s="85" t="s">
        <v>15793</v>
      </c>
      <c r="M127" s="178">
        <v>45911.411111111112</v>
      </c>
      <c r="N127" s="178">
        <v>45912.511111111111</v>
      </c>
      <c r="O127" s="85" t="s">
        <v>14390</v>
      </c>
      <c r="P127" s="85" t="s">
        <v>1333</v>
      </c>
      <c r="Q127" s="85" t="s">
        <v>1407</v>
      </c>
      <c r="R127" s="85" t="s">
        <v>1408</v>
      </c>
      <c r="S127" s="85" t="s">
        <v>1328</v>
      </c>
      <c r="T127" s="85" t="s">
        <v>15794</v>
      </c>
      <c r="U127" s="85" t="s">
        <v>165</v>
      </c>
      <c r="V127" s="85" t="s">
        <v>15795</v>
      </c>
      <c r="W127" s="85" t="s">
        <v>28</v>
      </c>
      <c r="X127" s="85" t="s">
        <v>177</v>
      </c>
      <c r="Y127" s="85" t="s">
        <v>307</v>
      </c>
      <c r="Z127" s="85">
        <v>1</v>
      </c>
      <c r="AA127" s="85">
        <v>0</v>
      </c>
      <c r="AB127" s="179">
        <f>IF(U127="SOPORTE_TELEFÓNICO",'BASE LIQUIDACION REDEBAN 2025'!$B$19,IF(U127="ENVÍO",'BASE LIQUIDACION REDEBAN 2025'!$C$2,IF(W127="TIPO I",'BASE LIQUIDACION REDEBAN 2025'!$C$2,IF(W127="TIPO II",'BASE LIQUIDACION REDEBAN 2025'!$C$3,IF(W127="TIPO III",'BASE LIQUIDACION REDEBAN 2025'!$C$4,IF(W127="TIPO IV",'BASE LIQUIDACION REDEBAN 2025'!$C$5,IF(X127="AEREO",'BASE LIQUIDACION REDEBAN 2025'!$B$6,'BASE LIQUIDACION REDEBAN 2025'!$C$5)))))))</f>
        <v>144967.87232000002</v>
      </c>
      <c r="AC127" s="179">
        <f>IF(OR(U127="SOPORTE_TELEFÓNICO",U127="ENVÍO"),0,IF(W127="TIPO I",'BASE LIQUIDACION REDEBAN 2025'!$B$10,IF(W127="TIPO II",'BASE LIQUIDACION REDEBAN 2025'!$B$11,IF(W127="TIPO III",'BASE LIQUIDACION REDEBAN 2025'!$B$12,'BASE LIQUIDACION REDEBAN 2025'!$B$13))))</f>
        <v>140395.6348884</v>
      </c>
      <c r="AD127" s="179">
        <f t="shared" si="2"/>
        <v>144967.87232000002</v>
      </c>
    </row>
    <row r="128" spans="1:30" s="101" customFormat="1" ht="13.15" hidden="1">
      <c r="A128" s="85" t="s">
        <v>100</v>
      </c>
      <c r="B128" s="85" t="str">
        <f>VLOOKUP(A128,'CENTRO DE COSTOS'!A:D,4,FALSE)</f>
        <v>KEVIN ALEXIS CORZO BUSTOS</v>
      </c>
      <c r="C128" s="85" t="str">
        <f>VLOOKUP(A128,'CENTRO DE COSTOS'!A:D,2,FALSE)</f>
        <v>0004-0007</v>
      </c>
      <c r="D128" s="85">
        <v>50001</v>
      </c>
      <c r="E128" s="85">
        <v>5793269</v>
      </c>
      <c r="F128" s="85">
        <v>16664096</v>
      </c>
      <c r="G128" s="85" t="s">
        <v>1977</v>
      </c>
      <c r="H128" s="85" t="s">
        <v>216</v>
      </c>
      <c r="I128" s="85" t="s">
        <v>100</v>
      </c>
      <c r="J128" s="85" t="s">
        <v>15796</v>
      </c>
      <c r="K128" s="85" t="s">
        <v>160</v>
      </c>
      <c r="L128" s="85" t="s">
        <v>15797</v>
      </c>
      <c r="M128" s="178">
        <v>45911.425694444442</v>
      </c>
      <c r="N128" s="178">
        <v>45911.670138888891</v>
      </c>
      <c r="O128" s="85" t="s">
        <v>14390</v>
      </c>
      <c r="P128" s="85" t="s">
        <v>15397</v>
      </c>
      <c r="Q128" s="85" t="s">
        <v>1628</v>
      </c>
      <c r="R128" s="85" t="s">
        <v>15425</v>
      </c>
      <c r="S128" s="85" t="s">
        <v>1328</v>
      </c>
      <c r="T128" s="85" t="s">
        <v>15798</v>
      </c>
      <c r="U128" s="85" t="s">
        <v>165</v>
      </c>
      <c r="V128" s="85" t="s">
        <v>15799</v>
      </c>
      <c r="W128" s="85" t="s">
        <v>25</v>
      </c>
      <c r="X128" s="85" t="s">
        <v>177</v>
      </c>
      <c r="Y128" s="85" t="s">
        <v>1227</v>
      </c>
      <c r="Z128" s="85">
        <v>1</v>
      </c>
      <c r="AA128" s="85">
        <v>0</v>
      </c>
      <c r="AB128" s="179">
        <f>IF(U128="SOPORTE_TELEFÓNICO",'BASE LIQUIDACION REDEBAN 2025'!$B$19,IF(U128="ENVÍO",'BASE LIQUIDACION REDEBAN 2025'!$C$2,IF(W128="TIPO I",'BASE LIQUIDACION REDEBAN 2025'!$C$2,IF(W128="TIPO II",'BASE LIQUIDACION REDEBAN 2025'!$C$3,IF(W128="TIPO III",'BASE LIQUIDACION REDEBAN 2025'!$C$4,IF(W128="TIPO IV",'BASE LIQUIDACION REDEBAN 2025'!$C$5,IF(X128="AEREO",'BASE LIQUIDACION REDEBAN 2025'!$B$6,'BASE LIQUIDACION REDEBAN 2025'!$C$5)))))))</f>
        <v>65960.072302</v>
      </c>
      <c r="AC128" s="179">
        <f>IF(OR(U128="SOPORTE_TELEFÓNICO",U128="ENVÍO"),0,IF(W128="TIPO I",'BASE LIQUIDACION REDEBAN 2025'!$B$10,IF(W128="TIPO II",'BASE LIQUIDACION REDEBAN 2025'!$B$11,IF(W128="TIPO III",'BASE LIQUIDACION REDEBAN 2025'!$B$12,'BASE LIQUIDACION REDEBAN 2025'!$B$13))))</f>
        <v>75096.394270399993</v>
      </c>
      <c r="AD128" s="179">
        <f t="shared" si="2"/>
        <v>65960.072302</v>
      </c>
    </row>
    <row r="129" spans="1:30" s="101" customFormat="1" ht="13.15" hidden="1">
      <c r="A129" s="85" t="s">
        <v>96</v>
      </c>
      <c r="B129" s="85" t="str">
        <f>VLOOKUP(A129,'CENTRO DE COSTOS'!A:D,4,FALSE)</f>
        <v>JOSE MAURICIO HERNANDEZ ROJAS</v>
      </c>
      <c r="C129" s="85" t="str">
        <f>VLOOKUP(A129,'CENTRO DE COSTOS'!A:D,2,FALSE)</f>
        <v>0004-0001</v>
      </c>
      <c r="D129" s="85">
        <v>47001</v>
      </c>
      <c r="E129" s="85">
        <v>5793389</v>
      </c>
      <c r="F129" s="85">
        <v>81507295</v>
      </c>
      <c r="G129" s="85" t="s">
        <v>1977</v>
      </c>
      <c r="H129" s="85" t="s">
        <v>438</v>
      </c>
      <c r="I129" s="85" t="s">
        <v>96</v>
      </c>
      <c r="J129" s="85" t="s">
        <v>15732</v>
      </c>
      <c r="K129" s="85" t="s">
        <v>160</v>
      </c>
      <c r="L129" s="85" t="s">
        <v>15800</v>
      </c>
      <c r="M129" s="178">
        <v>45911.453472222223</v>
      </c>
      <c r="N129" s="178">
        <v>45911.477777777778</v>
      </c>
      <c r="O129" s="85" t="s">
        <v>14390</v>
      </c>
      <c r="P129" s="85" t="s">
        <v>1333</v>
      </c>
      <c r="Q129" s="85" t="s">
        <v>1407</v>
      </c>
      <c r="R129" s="85" t="s">
        <v>1341</v>
      </c>
      <c r="S129" s="85" t="s">
        <v>1328</v>
      </c>
      <c r="T129" s="85" t="s">
        <v>15801</v>
      </c>
      <c r="U129" s="85" t="s">
        <v>1552</v>
      </c>
      <c r="V129" s="85">
        <v>0</v>
      </c>
      <c r="W129" s="85" t="s">
        <v>25</v>
      </c>
      <c r="X129" s="85" t="s">
        <v>177</v>
      </c>
      <c r="Y129" s="85">
        <v>0</v>
      </c>
      <c r="Z129" s="85">
        <v>0</v>
      </c>
      <c r="AA129" s="85">
        <v>0</v>
      </c>
      <c r="AB129" s="179">
        <f>IF(U129="SOPORTE_TELEFÓNICO",'BASE LIQUIDACION REDEBAN 2025'!$B$19,IF(U129="ENVÍO",'BASE LIQUIDACION REDEBAN 2025'!$C$2,IF(W129="TIPO I",'BASE LIQUIDACION REDEBAN 2025'!$C$2,IF(W129="TIPO II",'BASE LIQUIDACION REDEBAN 2025'!$C$3,IF(W129="TIPO III",'BASE LIQUIDACION REDEBAN 2025'!$C$4,IF(W129="TIPO IV",'BASE LIQUIDACION REDEBAN 2025'!$C$5,IF(X129="AEREO",'BASE LIQUIDACION REDEBAN 2025'!$B$6,'BASE LIQUIDACION REDEBAN 2025'!$C$5)))))))</f>
        <v>41241.0800752</v>
      </c>
      <c r="AC129" s="179">
        <f>IF(OR(U129="SOPORTE_TELEFÓNICO",U129="ENVÍO"),0,IF(W129="TIPO I",'BASE LIQUIDACION REDEBAN 2025'!$B$10,IF(W129="TIPO II",'BASE LIQUIDACION REDEBAN 2025'!$B$11,IF(W129="TIPO III",'BASE LIQUIDACION REDEBAN 2025'!$B$12,'BASE LIQUIDACION REDEBAN 2025'!$B$13))))</f>
        <v>0</v>
      </c>
      <c r="AD129" s="179">
        <f t="shared" si="2"/>
        <v>41241.0800752</v>
      </c>
    </row>
    <row r="130" spans="1:30" s="101" customFormat="1" ht="13.15" hidden="1">
      <c r="A130" s="85" t="s">
        <v>96</v>
      </c>
      <c r="B130" s="85" t="str">
        <f>VLOOKUP(A130,'CENTRO DE COSTOS'!A:D,4,FALSE)</f>
        <v>JOSE MAURICIO HERNANDEZ ROJAS</v>
      </c>
      <c r="C130" s="85" t="str">
        <f>VLOOKUP(A130,'CENTRO DE COSTOS'!A:D,2,FALSE)</f>
        <v>0004-0001</v>
      </c>
      <c r="D130" s="85">
        <v>47170</v>
      </c>
      <c r="E130" s="85">
        <v>5793562</v>
      </c>
      <c r="F130" s="85">
        <v>15945843</v>
      </c>
      <c r="G130" s="85" t="s">
        <v>1977</v>
      </c>
      <c r="H130" s="85" t="s">
        <v>438</v>
      </c>
      <c r="I130" s="85" t="s">
        <v>14156</v>
      </c>
      <c r="J130" s="85" t="s">
        <v>15802</v>
      </c>
      <c r="K130" s="85" t="s">
        <v>160</v>
      </c>
      <c r="L130" s="85" t="s">
        <v>15803</v>
      </c>
      <c r="M130" s="178">
        <v>45911.493750000001</v>
      </c>
      <c r="N130" s="178">
        <v>45912.625</v>
      </c>
      <c r="O130" s="85" t="s">
        <v>14390</v>
      </c>
      <c r="P130" s="85" t="s">
        <v>1333</v>
      </c>
      <c r="Q130" s="85" t="s">
        <v>1556</v>
      </c>
      <c r="R130" s="85" t="s">
        <v>1557</v>
      </c>
      <c r="S130" s="85" t="s">
        <v>1328</v>
      </c>
      <c r="T130" s="85" t="s">
        <v>15804</v>
      </c>
      <c r="U130" s="85" t="s">
        <v>165</v>
      </c>
      <c r="V130" s="85" t="s">
        <v>15805</v>
      </c>
      <c r="W130" s="85" t="s">
        <v>32</v>
      </c>
      <c r="X130" s="85" t="s">
        <v>177</v>
      </c>
      <c r="Y130" s="85" t="s">
        <v>339</v>
      </c>
      <c r="Z130" s="85">
        <v>1</v>
      </c>
      <c r="AA130" s="85">
        <v>0</v>
      </c>
      <c r="AB130" s="179">
        <f>IF(U130="SOPORTE_TELEFÓNICO",'BASE LIQUIDACION REDEBAN 2025'!$B$19,IF(U130="ENVÍO",'BASE LIQUIDACION REDEBAN 2025'!$C$2,IF(W130="TIPO I",'BASE LIQUIDACION REDEBAN 2025'!$C$2,IF(W130="TIPO II",'BASE LIQUIDACION REDEBAN 2025'!$C$3,IF(W130="TIPO III",'BASE LIQUIDACION REDEBAN 2025'!$C$4,IF(W130="TIPO IV",'BASE LIQUIDACION REDEBAN 2025'!$C$5,IF(X130="AEREO",'BASE LIQUIDACION REDEBAN 2025'!$B$6,'BASE LIQUIDACION REDEBAN 2025'!$C$5)))))))</f>
        <v>479588.87655000004</v>
      </c>
      <c r="AC130" s="179">
        <f>IF(OR(U130="SOPORTE_TELEFÓNICO",U130="ENVÍO"),0,IF(W130="TIPO I",'BASE LIQUIDACION REDEBAN 2025'!$B$10,IF(W130="TIPO II",'BASE LIQUIDACION REDEBAN 2025'!$B$11,IF(W130="TIPO III",'BASE LIQUIDACION REDEBAN 2025'!$B$12,'BASE LIQUIDACION REDEBAN 2025'!$B$13))))</f>
        <v>196536.5258152</v>
      </c>
      <c r="AD130" s="179">
        <f t="shared" si="2"/>
        <v>479588.87655000004</v>
      </c>
    </row>
    <row r="131" spans="1:30" s="101" customFormat="1" ht="13.15" hidden="1">
      <c r="A131" s="85" t="s">
        <v>90</v>
      </c>
      <c r="B131" s="85" t="str">
        <f>VLOOKUP(A131,'CENTRO DE COSTOS'!A:D,4,FALSE)</f>
        <v>JUAN SEBASTIÁN RÍOS CASTRILLÓN</v>
      </c>
      <c r="C131" s="85" t="str">
        <f>VLOOKUP(A131,'CENTRO DE COSTOS'!A:D,2,FALSE)</f>
        <v>0004-0005</v>
      </c>
      <c r="D131" s="85">
        <v>5001</v>
      </c>
      <c r="E131" s="85">
        <v>5793661</v>
      </c>
      <c r="F131" s="85">
        <v>18527937</v>
      </c>
      <c r="G131" s="85" t="s">
        <v>1977</v>
      </c>
      <c r="H131" s="85" t="s">
        <v>249</v>
      </c>
      <c r="I131" s="85" t="s">
        <v>90</v>
      </c>
      <c r="J131" s="85" t="s">
        <v>15348</v>
      </c>
      <c r="K131" s="85" t="s">
        <v>160</v>
      </c>
      <c r="L131" s="85" t="s">
        <v>15806</v>
      </c>
      <c r="M131" s="178">
        <v>45911.520138888889</v>
      </c>
      <c r="N131" s="178">
        <v>45912.504861111112</v>
      </c>
      <c r="O131" s="85" t="s">
        <v>14390</v>
      </c>
      <c r="P131" s="85" t="s">
        <v>1325</v>
      </c>
      <c r="Q131" s="85" t="s">
        <v>1454</v>
      </c>
      <c r="R131" s="85" t="s">
        <v>1455</v>
      </c>
      <c r="S131" s="85" t="s">
        <v>1328</v>
      </c>
      <c r="T131" s="85" t="s">
        <v>15807</v>
      </c>
      <c r="U131" s="85" t="s">
        <v>165</v>
      </c>
      <c r="V131" s="85" t="s">
        <v>15351</v>
      </c>
      <c r="W131" s="85" t="s">
        <v>25</v>
      </c>
      <c r="X131" s="85" t="s">
        <v>177</v>
      </c>
      <c r="Y131" s="85" t="s">
        <v>1483</v>
      </c>
      <c r="Z131" s="85">
        <v>1</v>
      </c>
      <c r="AA131" s="85">
        <v>0</v>
      </c>
      <c r="AB131" s="179">
        <f>IF(U131="SOPORTE_TELEFÓNICO",'BASE LIQUIDACION REDEBAN 2025'!$B$19,IF(U131="ENVÍO",'BASE LIQUIDACION REDEBAN 2025'!$C$2,IF(W131="TIPO I",'BASE LIQUIDACION REDEBAN 2025'!$C$2,IF(W131="TIPO II",'BASE LIQUIDACION REDEBAN 2025'!$C$3,IF(W131="TIPO III",'BASE LIQUIDACION REDEBAN 2025'!$C$4,IF(W131="TIPO IV",'BASE LIQUIDACION REDEBAN 2025'!$C$5,IF(X131="AEREO",'BASE LIQUIDACION REDEBAN 2025'!$B$6,'BASE LIQUIDACION REDEBAN 2025'!$C$5)))))))</f>
        <v>65960.072302</v>
      </c>
      <c r="AC131" s="179">
        <f>IF(OR(U131="SOPORTE_TELEFÓNICO",U131="ENVÍO"),0,IF(W131="TIPO I",'BASE LIQUIDACION REDEBAN 2025'!$B$10,IF(W131="TIPO II",'BASE LIQUIDACION REDEBAN 2025'!$B$11,IF(W131="TIPO III",'BASE LIQUIDACION REDEBAN 2025'!$B$12,'BASE LIQUIDACION REDEBAN 2025'!$B$13))))</f>
        <v>75096.394270399993</v>
      </c>
      <c r="AD131" s="179">
        <f t="shared" si="2"/>
        <v>65960.072302</v>
      </c>
    </row>
    <row r="132" spans="1:30" s="101" customFormat="1" ht="13.15" hidden="1">
      <c r="A132" s="85" t="s">
        <v>76</v>
      </c>
      <c r="B132" s="85" t="str">
        <f>VLOOKUP(A132,'CENTRO DE COSTOS'!A:D,4,FALSE)</f>
        <v>DIEGO FERNANDO HENAO CARDONA</v>
      </c>
      <c r="C132" s="85" t="str">
        <f>VLOOKUP(A132,'CENTRO DE COSTOS'!A:D,2,FALSE)</f>
        <v>0004-0003</v>
      </c>
      <c r="D132" s="85">
        <v>76001</v>
      </c>
      <c r="E132" s="85">
        <v>5793766</v>
      </c>
      <c r="F132" s="85">
        <v>38729836</v>
      </c>
      <c r="G132" s="85" t="s">
        <v>1977</v>
      </c>
      <c r="H132" s="85" t="s">
        <v>232</v>
      </c>
      <c r="I132" s="85" t="s">
        <v>76</v>
      </c>
      <c r="J132" s="85" t="s">
        <v>15808</v>
      </c>
      <c r="K132" s="85" t="s">
        <v>160</v>
      </c>
      <c r="L132" s="85" t="s">
        <v>15809</v>
      </c>
      <c r="M132" s="178">
        <v>45911.543749999997</v>
      </c>
      <c r="N132" s="178">
        <v>45912.490277777775</v>
      </c>
      <c r="O132" s="85" t="s">
        <v>14390</v>
      </c>
      <c r="P132" s="85" t="s">
        <v>1333</v>
      </c>
      <c r="Q132" s="85" t="s">
        <v>1512</v>
      </c>
      <c r="R132" s="85" t="s">
        <v>1512</v>
      </c>
      <c r="S132" s="85" t="s">
        <v>1328</v>
      </c>
      <c r="T132" s="85" t="s">
        <v>15810</v>
      </c>
      <c r="U132" s="85" t="s">
        <v>165</v>
      </c>
      <c r="V132" s="85" t="s">
        <v>15811</v>
      </c>
      <c r="W132" s="85" t="s">
        <v>25</v>
      </c>
      <c r="X132" s="85" t="s">
        <v>177</v>
      </c>
      <c r="Y132" s="85" t="s">
        <v>1498</v>
      </c>
      <c r="Z132" s="85">
        <v>1</v>
      </c>
      <c r="AA132" s="85">
        <v>0</v>
      </c>
      <c r="AB132" s="179">
        <f>IF(U132="SOPORTE_TELEFÓNICO",'BASE LIQUIDACION REDEBAN 2025'!$B$19,IF(U132="ENVÍO",'BASE LIQUIDACION REDEBAN 2025'!$C$2,IF(W132="TIPO I",'BASE LIQUIDACION REDEBAN 2025'!$C$2,IF(W132="TIPO II",'BASE LIQUIDACION REDEBAN 2025'!$C$3,IF(W132="TIPO III",'BASE LIQUIDACION REDEBAN 2025'!$C$4,IF(W132="TIPO IV",'BASE LIQUIDACION REDEBAN 2025'!$C$5,IF(X132="AEREO",'BASE LIQUIDACION REDEBAN 2025'!$B$6,'BASE LIQUIDACION REDEBAN 2025'!$C$5)))))))</f>
        <v>65960.072302</v>
      </c>
      <c r="AC132" s="179">
        <f>IF(OR(U132="SOPORTE_TELEFÓNICO",U132="ENVÍO"),0,IF(W132="TIPO I",'BASE LIQUIDACION REDEBAN 2025'!$B$10,IF(W132="TIPO II",'BASE LIQUIDACION REDEBAN 2025'!$B$11,IF(W132="TIPO III",'BASE LIQUIDACION REDEBAN 2025'!$B$12,'BASE LIQUIDACION REDEBAN 2025'!$B$13))))</f>
        <v>75096.394270399993</v>
      </c>
      <c r="AD132" s="179">
        <f t="shared" si="2"/>
        <v>65960.072302</v>
      </c>
    </row>
    <row r="133" spans="1:30" s="101" customFormat="1" ht="13.15" hidden="1">
      <c r="A133" s="85" t="s">
        <v>68</v>
      </c>
      <c r="B133" s="85" t="str">
        <f>VLOOKUP(A133,'CENTRO DE COSTOS'!A:D,4,FALSE)</f>
        <v>WILLIAM ASDRUBAL ROZO ROZO</v>
      </c>
      <c r="C133" s="85" t="str">
        <f>VLOOKUP(A133,'CENTRO DE COSTOS'!A:D,2,FALSE)</f>
        <v>0004-0004</v>
      </c>
      <c r="D133" s="85">
        <v>25181</v>
      </c>
      <c r="E133" s="85">
        <v>5793769</v>
      </c>
      <c r="F133" s="85">
        <v>13290333</v>
      </c>
      <c r="G133" s="85" t="s">
        <v>1977</v>
      </c>
      <c r="H133" s="85" t="s">
        <v>417</v>
      </c>
      <c r="I133" s="85" t="s">
        <v>14087</v>
      </c>
      <c r="J133" s="85" t="s">
        <v>15812</v>
      </c>
      <c r="K133" s="85" t="s">
        <v>160</v>
      </c>
      <c r="L133" s="85" t="s">
        <v>15813</v>
      </c>
      <c r="M133" s="178">
        <v>45911.545138888891</v>
      </c>
      <c r="N133" s="178">
        <v>45912.538888888892</v>
      </c>
      <c r="O133" s="85" t="s">
        <v>14390</v>
      </c>
      <c r="P133" s="85" t="s">
        <v>1325</v>
      </c>
      <c r="Q133" s="85" t="s">
        <v>1464</v>
      </c>
      <c r="R133" s="85" t="s">
        <v>1465</v>
      </c>
      <c r="S133" s="85" t="s">
        <v>1328</v>
      </c>
      <c r="T133" s="85" t="s">
        <v>15814</v>
      </c>
      <c r="U133" s="85" t="s">
        <v>165</v>
      </c>
      <c r="V133" s="85" t="s">
        <v>15815</v>
      </c>
      <c r="W133" s="85" t="s">
        <v>28</v>
      </c>
      <c r="X133" s="85" t="s">
        <v>177</v>
      </c>
      <c r="Y133" s="85" t="s">
        <v>546</v>
      </c>
      <c r="Z133" s="85">
        <v>1</v>
      </c>
      <c r="AA133" s="85">
        <v>0</v>
      </c>
      <c r="AB133" s="179">
        <f>IF(U133="SOPORTE_TELEFÓNICO",'BASE LIQUIDACION REDEBAN 2025'!$B$19,IF(U133="ENVÍO",'BASE LIQUIDACION REDEBAN 2025'!$C$2,IF(W133="TIPO I",'BASE LIQUIDACION REDEBAN 2025'!$C$2,IF(W133="TIPO II",'BASE LIQUIDACION REDEBAN 2025'!$C$3,IF(W133="TIPO III",'BASE LIQUIDACION REDEBAN 2025'!$C$4,IF(W133="TIPO IV",'BASE LIQUIDACION REDEBAN 2025'!$C$5,IF(X133="AEREO",'BASE LIQUIDACION REDEBAN 2025'!$B$6,'BASE LIQUIDACION REDEBAN 2025'!$C$5)))))))</f>
        <v>144967.87232000002</v>
      </c>
      <c r="AC133" s="179">
        <f>IF(OR(U133="SOPORTE_TELEFÓNICO",U133="ENVÍO"),0,IF(W133="TIPO I",'BASE LIQUIDACION REDEBAN 2025'!$B$10,IF(W133="TIPO II",'BASE LIQUIDACION REDEBAN 2025'!$B$11,IF(W133="TIPO III",'BASE LIQUIDACION REDEBAN 2025'!$B$12,'BASE LIQUIDACION REDEBAN 2025'!$B$13))))</f>
        <v>140395.6348884</v>
      </c>
      <c r="AD133" s="179">
        <f t="shared" si="2"/>
        <v>144967.87232000002</v>
      </c>
    </row>
    <row r="134" spans="1:30" s="101" customFormat="1" ht="13.15" hidden="1">
      <c r="A134" s="85" t="s">
        <v>76</v>
      </c>
      <c r="B134" s="85" t="str">
        <f>VLOOKUP(A134,'CENTRO DE COSTOS'!A:D,4,FALSE)</f>
        <v>DIEGO FERNANDO HENAO CARDONA</v>
      </c>
      <c r="C134" s="85" t="str">
        <f>VLOOKUP(A134,'CENTRO DE COSTOS'!A:D,2,FALSE)</f>
        <v>0004-0003</v>
      </c>
      <c r="D134" s="85">
        <v>76001</v>
      </c>
      <c r="E134" s="85">
        <v>5793898</v>
      </c>
      <c r="F134" s="85">
        <v>66421371</v>
      </c>
      <c r="G134" s="85" t="s">
        <v>1977</v>
      </c>
      <c r="H134" s="85" t="s">
        <v>232</v>
      </c>
      <c r="I134" s="85" t="s">
        <v>76</v>
      </c>
      <c r="J134" s="85" t="s">
        <v>15816</v>
      </c>
      <c r="K134" s="85" t="s">
        <v>160</v>
      </c>
      <c r="L134" s="85" t="s">
        <v>15817</v>
      </c>
      <c r="M134" s="178">
        <v>45911.57916666667</v>
      </c>
      <c r="N134" s="178">
        <v>45912.529861111114</v>
      </c>
      <c r="O134" s="85" t="s">
        <v>14390</v>
      </c>
      <c r="P134" s="85" t="s">
        <v>15334</v>
      </c>
      <c r="Q134" s="85" t="s">
        <v>15335</v>
      </c>
      <c r="R134" s="85" t="s">
        <v>15661</v>
      </c>
      <c r="S134" s="85" t="s">
        <v>1328</v>
      </c>
      <c r="T134" s="85" t="s">
        <v>15818</v>
      </c>
      <c r="U134" s="85" t="s">
        <v>165</v>
      </c>
      <c r="V134" s="85" t="s">
        <v>15819</v>
      </c>
      <c r="W134" s="85" t="s">
        <v>25</v>
      </c>
      <c r="X134" s="85" t="s">
        <v>177</v>
      </c>
      <c r="Y134" s="85" t="s">
        <v>1498</v>
      </c>
      <c r="Z134" s="85">
        <v>1</v>
      </c>
      <c r="AA134" s="85">
        <v>0</v>
      </c>
      <c r="AB134" s="179">
        <f>IF(U134="SOPORTE_TELEFÓNICO",'BASE LIQUIDACION REDEBAN 2025'!$B$19,IF(U134="ENVÍO",'BASE LIQUIDACION REDEBAN 2025'!$C$2,IF(W134="TIPO I",'BASE LIQUIDACION REDEBAN 2025'!$C$2,IF(W134="TIPO II",'BASE LIQUIDACION REDEBAN 2025'!$C$3,IF(W134="TIPO III",'BASE LIQUIDACION REDEBAN 2025'!$C$4,IF(W134="TIPO IV",'BASE LIQUIDACION REDEBAN 2025'!$C$5,IF(X134="AEREO",'BASE LIQUIDACION REDEBAN 2025'!$B$6,'BASE LIQUIDACION REDEBAN 2025'!$C$5)))))))</f>
        <v>65960.072302</v>
      </c>
      <c r="AC134" s="179">
        <f>IF(OR(U134="SOPORTE_TELEFÓNICO",U134="ENVÍO"),0,IF(W134="TIPO I",'BASE LIQUIDACION REDEBAN 2025'!$B$10,IF(W134="TIPO II",'BASE LIQUIDACION REDEBAN 2025'!$B$11,IF(W134="TIPO III",'BASE LIQUIDACION REDEBAN 2025'!$B$12,'BASE LIQUIDACION REDEBAN 2025'!$B$13))))</f>
        <v>75096.394270399993</v>
      </c>
      <c r="AD134" s="179">
        <f t="shared" si="2"/>
        <v>65960.072302</v>
      </c>
    </row>
    <row r="135" spans="1:30" s="101" customFormat="1" ht="13.15" hidden="1">
      <c r="A135" s="85" t="s">
        <v>68</v>
      </c>
      <c r="B135" s="85" t="str">
        <f>VLOOKUP(A135,'CENTRO DE COSTOS'!A:D,4,FALSE)</f>
        <v>WILLIAM ASDRUBAL ROZO ROZO</v>
      </c>
      <c r="C135" s="85" t="str">
        <f>VLOOKUP(A135,'CENTRO DE COSTOS'!A:D,2,FALSE)</f>
        <v>0004-0004</v>
      </c>
      <c r="D135" s="85">
        <v>11001</v>
      </c>
      <c r="E135" s="85">
        <v>5794093</v>
      </c>
      <c r="F135" s="85">
        <v>23381403</v>
      </c>
      <c r="G135" s="85" t="s">
        <v>1977</v>
      </c>
      <c r="H135" s="85" t="s">
        <v>417</v>
      </c>
      <c r="I135" s="85" t="s">
        <v>68</v>
      </c>
      <c r="J135" s="85" t="s">
        <v>15820</v>
      </c>
      <c r="K135" s="85" t="s">
        <v>160</v>
      </c>
      <c r="L135" s="85" t="s">
        <v>15821</v>
      </c>
      <c r="M135" s="178">
        <v>45911.62222222222</v>
      </c>
      <c r="N135" s="178">
        <v>45912.613194444442</v>
      </c>
      <c r="O135" s="85" t="s">
        <v>14390</v>
      </c>
      <c r="P135" s="85" t="s">
        <v>15334</v>
      </c>
      <c r="Q135" s="85" t="s">
        <v>1387</v>
      </c>
      <c r="R135" s="85" t="s">
        <v>15345</v>
      </c>
      <c r="S135" s="85" t="s">
        <v>1328</v>
      </c>
      <c r="T135" s="85" t="s">
        <v>15822</v>
      </c>
      <c r="U135" s="85" t="s">
        <v>165</v>
      </c>
      <c r="V135" s="85" t="s">
        <v>15823</v>
      </c>
      <c r="W135" s="85" t="s">
        <v>25</v>
      </c>
      <c r="X135" s="85" t="s">
        <v>177</v>
      </c>
      <c r="Y135" s="85" t="s">
        <v>561</v>
      </c>
      <c r="Z135" s="85">
        <v>1</v>
      </c>
      <c r="AA135" s="85">
        <v>0</v>
      </c>
      <c r="AB135" s="179">
        <f>IF(U135="SOPORTE_TELEFÓNICO",'BASE LIQUIDACION REDEBAN 2025'!$B$19,IF(U135="ENVÍO",'BASE LIQUIDACION REDEBAN 2025'!$C$2,IF(W135="TIPO I",'BASE LIQUIDACION REDEBAN 2025'!$C$2,IF(W135="TIPO II",'BASE LIQUIDACION REDEBAN 2025'!$C$3,IF(W135="TIPO III",'BASE LIQUIDACION REDEBAN 2025'!$C$4,IF(W135="TIPO IV",'BASE LIQUIDACION REDEBAN 2025'!$C$5,IF(X135="AEREO",'BASE LIQUIDACION REDEBAN 2025'!$B$6,'BASE LIQUIDACION REDEBAN 2025'!$C$5)))))))</f>
        <v>65960.072302</v>
      </c>
      <c r="AC135" s="179">
        <f>IF(OR(U135="SOPORTE_TELEFÓNICO",U135="ENVÍO"),0,IF(W135="TIPO I",'BASE LIQUIDACION REDEBAN 2025'!$B$10,IF(W135="TIPO II",'BASE LIQUIDACION REDEBAN 2025'!$B$11,IF(W135="TIPO III",'BASE LIQUIDACION REDEBAN 2025'!$B$12,'BASE LIQUIDACION REDEBAN 2025'!$B$13))))</f>
        <v>75096.394270399993</v>
      </c>
      <c r="AD135" s="179">
        <f t="shared" si="2"/>
        <v>65960.072302</v>
      </c>
    </row>
    <row r="136" spans="1:30" s="101" customFormat="1" ht="13.15" hidden="1">
      <c r="A136" s="85" t="s">
        <v>90</v>
      </c>
      <c r="B136" s="85" t="str">
        <f>VLOOKUP(A136,'CENTRO DE COSTOS'!A:D,4,FALSE)</f>
        <v>JUAN SEBASTIÁN RÍOS CASTRILLÓN</v>
      </c>
      <c r="C136" s="85" t="str">
        <f>VLOOKUP(A136,'CENTRO DE COSTOS'!A:D,2,FALSE)</f>
        <v>0004-0005</v>
      </c>
      <c r="D136" s="85">
        <v>15572</v>
      </c>
      <c r="E136" s="85">
        <v>5794298</v>
      </c>
      <c r="F136" s="85">
        <v>17914730</v>
      </c>
      <c r="G136" s="85" t="s">
        <v>1977</v>
      </c>
      <c r="H136" s="85" t="s">
        <v>406</v>
      </c>
      <c r="I136" s="85" t="s">
        <v>3576</v>
      </c>
      <c r="J136" s="85" t="s">
        <v>15824</v>
      </c>
      <c r="K136" s="85" t="s">
        <v>160</v>
      </c>
      <c r="L136" s="85" t="s">
        <v>15825</v>
      </c>
      <c r="M136" s="178">
        <v>45911.680555555555</v>
      </c>
      <c r="N136" s="178">
        <v>45912.662499999999</v>
      </c>
      <c r="O136" s="85" t="s">
        <v>14390</v>
      </c>
      <c r="P136" s="85" t="s">
        <v>1333</v>
      </c>
      <c r="Q136" s="85" t="s">
        <v>1326</v>
      </c>
      <c r="R136" s="85" t="s">
        <v>1341</v>
      </c>
      <c r="S136" s="85" t="s">
        <v>1328</v>
      </c>
      <c r="T136" s="85" t="s">
        <v>15826</v>
      </c>
      <c r="U136" s="85" t="s">
        <v>165</v>
      </c>
      <c r="V136" s="85" t="s">
        <v>15827</v>
      </c>
      <c r="W136" s="85" t="s">
        <v>32</v>
      </c>
      <c r="X136" s="85" t="s">
        <v>177</v>
      </c>
      <c r="Y136" s="85" t="s">
        <v>674</v>
      </c>
      <c r="Z136" s="85">
        <v>1</v>
      </c>
      <c r="AA136" s="85">
        <v>0</v>
      </c>
      <c r="AB136" s="179">
        <f>IF(U136="SOPORTE_TELEFÓNICO",'BASE LIQUIDACION REDEBAN 2025'!$B$19,IF(U136="ENVÍO",'BASE LIQUIDACION REDEBAN 2025'!$C$2,IF(W136="TIPO I",'BASE LIQUIDACION REDEBAN 2025'!$C$2,IF(W136="TIPO II",'BASE LIQUIDACION REDEBAN 2025'!$C$3,IF(W136="TIPO III",'BASE LIQUIDACION REDEBAN 2025'!$C$4,IF(W136="TIPO IV",'BASE LIQUIDACION REDEBAN 2025'!$C$5,IF(X136="AEREO",'BASE LIQUIDACION REDEBAN 2025'!$B$6,'BASE LIQUIDACION REDEBAN 2025'!$C$5)))))))</f>
        <v>479588.87655000004</v>
      </c>
      <c r="AC136" s="179">
        <f>IF(OR(U136="SOPORTE_TELEFÓNICO",U136="ENVÍO"),0,IF(W136="TIPO I",'BASE LIQUIDACION REDEBAN 2025'!$B$10,IF(W136="TIPO II",'BASE LIQUIDACION REDEBAN 2025'!$B$11,IF(W136="TIPO III",'BASE LIQUIDACION REDEBAN 2025'!$B$12,'BASE LIQUIDACION REDEBAN 2025'!$B$13))))</f>
        <v>196536.5258152</v>
      </c>
      <c r="AD136" s="179">
        <f t="shared" si="2"/>
        <v>479588.87655000004</v>
      </c>
    </row>
    <row r="137" spans="1:30" s="101" customFormat="1" ht="13.15" hidden="1">
      <c r="A137" s="85" t="s">
        <v>86</v>
      </c>
      <c r="B137" s="85" t="str">
        <f>VLOOKUP(A137,'CENTRO DE COSTOS'!A:D,4,FALSE)</f>
        <v>KEVIN ALEXIS CORZO BUSTOS</v>
      </c>
      <c r="C137" s="85" t="str">
        <f>VLOOKUP(A137,'CENTRO DE COSTOS'!A:D,2,FALSE)</f>
        <v>0004-0007</v>
      </c>
      <c r="D137" s="85">
        <v>73408</v>
      </c>
      <c r="E137" s="85">
        <v>5794503</v>
      </c>
      <c r="F137" s="85">
        <v>15977887</v>
      </c>
      <c r="G137" s="85" t="s">
        <v>1977</v>
      </c>
      <c r="H137" s="85" t="s">
        <v>494</v>
      </c>
      <c r="I137" s="85" t="s">
        <v>14301</v>
      </c>
      <c r="J137" s="85" t="s">
        <v>15726</v>
      </c>
      <c r="K137" s="85" t="s">
        <v>160</v>
      </c>
      <c r="L137" s="85" t="s">
        <v>15828</v>
      </c>
      <c r="M137" s="178">
        <v>45912.333333333336</v>
      </c>
      <c r="N137" s="178">
        <v>45913.557638888888</v>
      </c>
      <c r="O137" s="85" t="s">
        <v>14390</v>
      </c>
      <c r="P137" s="85" t="s">
        <v>15397</v>
      </c>
      <c r="Q137" s="85" t="s">
        <v>15679</v>
      </c>
      <c r="R137" s="85" t="s">
        <v>15680</v>
      </c>
      <c r="S137" s="85" t="s">
        <v>1328</v>
      </c>
      <c r="T137" s="85" t="s">
        <v>15829</v>
      </c>
      <c r="U137" s="85" t="s">
        <v>1552</v>
      </c>
      <c r="V137" s="85">
        <v>0</v>
      </c>
      <c r="W137" s="85" t="s">
        <v>28</v>
      </c>
      <c r="X137" s="85" t="s">
        <v>177</v>
      </c>
      <c r="Y137" s="85" t="s">
        <v>503</v>
      </c>
      <c r="Z137" s="85">
        <v>0</v>
      </c>
      <c r="AA137" s="85">
        <v>0</v>
      </c>
      <c r="AB137" s="179">
        <f>IF(U137="SOPORTE_TELEFÓNICO",'BASE LIQUIDACION REDEBAN 2025'!$B$19,IF(U137="ENVÍO",'BASE LIQUIDACION REDEBAN 2025'!$C$2,IF(W137="TIPO I",'BASE LIQUIDACION REDEBAN 2025'!$C$2,IF(W137="TIPO II",'BASE LIQUIDACION REDEBAN 2025'!$C$3,IF(W137="TIPO III",'BASE LIQUIDACION REDEBAN 2025'!$C$4,IF(W137="TIPO IV",'BASE LIQUIDACION REDEBAN 2025'!$C$5,IF(X137="AEREO",'BASE LIQUIDACION REDEBAN 2025'!$B$6,'BASE LIQUIDACION REDEBAN 2025'!$C$5)))))))</f>
        <v>41241.0800752</v>
      </c>
      <c r="AC137" s="179">
        <f>IF(OR(U137="SOPORTE_TELEFÓNICO",U137="ENVÍO"),0,IF(W137="TIPO I",'BASE LIQUIDACION REDEBAN 2025'!$B$10,IF(W137="TIPO II",'BASE LIQUIDACION REDEBAN 2025'!$B$11,IF(W137="TIPO III",'BASE LIQUIDACION REDEBAN 2025'!$B$12,'BASE LIQUIDACION REDEBAN 2025'!$B$13))))</f>
        <v>0</v>
      </c>
      <c r="AD137" s="179">
        <f t="shared" si="2"/>
        <v>41241.0800752</v>
      </c>
    </row>
    <row r="138" spans="1:30" s="101" customFormat="1" ht="13.15" hidden="1">
      <c r="A138" s="85" t="s">
        <v>100</v>
      </c>
      <c r="B138" s="85" t="str">
        <f>VLOOKUP(A138,'CENTRO DE COSTOS'!A:D,4,FALSE)</f>
        <v>KEVIN ALEXIS CORZO BUSTOS</v>
      </c>
      <c r="C138" s="85" t="str">
        <f>VLOOKUP(A138,'CENTRO DE COSTOS'!A:D,2,FALSE)</f>
        <v>0004-0007</v>
      </c>
      <c r="D138" s="85">
        <v>50226</v>
      </c>
      <c r="E138" s="85">
        <v>5794669</v>
      </c>
      <c r="F138" s="85">
        <v>13796420</v>
      </c>
      <c r="G138" s="85" t="s">
        <v>1977</v>
      </c>
      <c r="H138" s="85" t="s">
        <v>216</v>
      </c>
      <c r="I138" s="85" t="s">
        <v>4520</v>
      </c>
      <c r="J138" s="85" t="s">
        <v>15508</v>
      </c>
      <c r="K138" s="85" t="s">
        <v>160</v>
      </c>
      <c r="L138" s="85" t="s">
        <v>15830</v>
      </c>
      <c r="M138" s="178">
        <v>45912.347222222219</v>
      </c>
      <c r="N138" s="178">
        <v>45912.479166666664</v>
      </c>
      <c r="O138" s="85" t="s">
        <v>14390</v>
      </c>
      <c r="P138" s="85" t="s">
        <v>1325</v>
      </c>
      <c r="Q138" s="85" t="s">
        <v>1454</v>
      </c>
      <c r="R138" s="85" t="s">
        <v>1455</v>
      </c>
      <c r="S138" s="85" t="s">
        <v>1328</v>
      </c>
      <c r="T138" s="85" t="s">
        <v>15831</v>
      </c>
      <c r="U138" s="85" t="s">
        <v>165</v>
      </c>
      <c r="V138" s="85" t="s">
        <v>15832</v>
      </c>
      <c r="W138" s="85" t="s">
        <v>28</v>
      </c>
      <c r="X138" s="85" t="s">
        <v>177</v>
      </c>
      <c r="Y138" s="85" t="s">
        <v>222</v>
      </c>
      <c r="Z138" s="85">
        <v>1</v>
      </c>
      <c r="AA138" s="85">
        <v>0</v>
      </c>
      <c r="AB138" s="179">
        <f>IF(U138="SOPORTE_TELEFÓNICO",'BASE LIQUIDACION REDEBAN 2025'!$B$19,IF(U138="ENVÍO",'BASE LIQUIDACION REDEBAN 2025'!$C$2,IF(W138="TIPO I",'BASE LIQUIDACION REDEBAN 2025'!$C$2,IF(W138="TIPO II",'BASE LIQUIDACION REDEBAN 2025'!$C$3,IF(W138="TIPO III",'BASE LIQUIDACION REDEBAN 2025'!$C$4,IF(W138="TIPO IV",'BASE LIQUIDACION REDEBAN 2025'!$C$5,IF(X138="AEREO",'BASE LIQUIDACION REDEBAN 2025'!$B$6,'BASE LIQUIDACION REDEBAN 2025'!$C$5)))))))</f>
        <v>144967.87232000002</v>
      </c>
      <c r="AC138" s="179">
        <f>IF(OR(U138="SOPORTE_TELEFÓNICO",U138="ENVÍO"),0,IF(W138="TIPO I",'BASE LIQUIDACION REDEBAN 2025'!$B$10,IF(W138="TIPO II",'BASE LIQUIDACION REDEBAN 2025'!$B$11,IF(W138="TIPO III",'BASE LIQUIDACION REDEBAN 2025'!$B$12,'BASE LIQUIDACION REDEBAN 2025'!$B$13))))</f>
        <v>140395.6348884</v>
      </c>
      <c r="AD138" s="179">
        <f t="shared" si="2"/>
        <v>144967.87232000002</v>
      </c>
    </row>
    <row r="139" spans="1:30" s="101" customFormat="1" ht="13.15" hidden="1">
      <c r="A139" s="85" t="s">
        <v>100</v>
      </c>
      <c r="B139" s="85" t="str">
        <f>VLOOKUP(A139,'CENTRO DE COSTOS'!A:D,4,FALSE)</f>
        <v>KEVIN ALEXIS CORZO BUSTOS</v>
      </c>
      <c r="C139" s="85" t="str">
        <f>VLOOKUP(A139,'CENTRO DE COSTOS'!A:D,2,FALSE)</f>
        <v>0004-0007</v>
      </c>
      <c r="D139" s="85">
        <v>50683</v>
      </c>
      <c r="E139" s="85">
        <v>5794896</v>
      </c>
      <c r="F139" s="85">
        <v>90103296</v>
      </c>
      <c r="G139" s="85" t="s">
        <v>1977</v>
      </c>
      <c r="H139" s="85" t="s">
        <v>216</v>
      </c>
      <c r="I139" s="85" t="s">
        <v>11752</v>
      </c>
      <c r="J139" s="85" t="s">
        <v>15640</v>
      </c>
      <c r="K139" s="85" t="s">
        <v>160</v>
      </c>
      <c r="L139" s="85" t="s">
        <v>15833</v>
      </c>
      <c r="M139" s="178">
        <v>45912.413194444445</v>
      </c>
      <c r="N139" s="178">
        <v>45912.657638888886</v>
      </c>
      <c r="O139" s="85" t="s">
        <v>14390</v>
      </c>
      <c r="P139" s="85" t="s">
        <v>1333</v>
      </c>
      <c r="Q139" s="85" t="s">
        <v>1423</v>
      </c>
      <c r="R139" s="85" t="s">
        <v>1341</v>
      </c>
      <c r="S139" s="85" t="s">
        <v>1328</v>
      </c>
      <c r="T139" s="85" t="s">
        <v>15834</v>
      </c>
      <c r="U139" s="85" t="s">
        <v>165</v>
      </c>
      <c r="V139" s="85" t="s">
        <v>15643</v>
      </c>
      <c r="W139" s="85" t="s">
        <v>30</v>
      </c>
      <c r="X139" s="85" t="s">
        <v>177</v>
      </c>
      <c r="Y139" s="85" t="s">
        <v>1538</v>
      </c>
      <c r="Z139" s="85">
        <v>1</v>
      </c>
      <c r="AA139" s="85">
        <v>0</v>
      </c>
      <c r="AB139" s="179">
        <f>IF(U139="SOPORTE_TELEFÓNICO",'BASE LIQUIDACION REDEBAN 2025'!$B$19,IF(U139="ENVÍO",'BASE LIQUIDACION REDEBAN 2025'!$C$2,IF(W139="TIPO I",'BASE LIQUIDACION REDEBAN 2025'!$C$2,IF(W139="TIPO II",'BASE LIQUIDACION REDEBAN 2025'!$C$3,IF(W139="TIPO III",'BASE LIQUIDACION REDEBAN 2025'!$C$4,IF(W139="TIPO IV",'BASE LIQUIDACION REDEBAN 2025'!$C$5,IF(X139="AEREO",'BASE LIQUIDACION REDEBAN 2025'!$B$6,'BASE LIQUIDACION REDEBAN 2025'!$C$5)))))))</f>
        <v>275728.78077800001</v>
      </c>
      <c r="AC139" s="179">
        <f>IF(OR(U139="SOPORTE_TELEFÓNICO",U139="ENVÍO"),0,IF(W139="TIPO I",'BASE LIQUIDACION REDEBAN 2025'!$B$10,IF(W139="TIPO II",'BASE LIQUIDACION REDEBAN 2025'!$B$11,IF(W139="TIPO III",'BASE LIQUIDACION REDEBAN 2025'!$B$12,'BASE LIQUIDACION REDEBAN 2025'!$B$13))))</f>
        <v>196536.5258152</v>
      </c>
      <c r="AD139" s="179">
        <f t="shared" si="2"/>
        <v>275728.78077800001</v>
      </c>
    </row>
    <row r="140" spans="1:30" s="101" customFormat="1" ht="13.15" hidden="1">
      <c r="A140" s="85" t="s">
        <v>72</v>
      </c>
      <c r="B140" s="85" t="str">
        <f>VLOOKUP(A140,'CENTRO DE COSTOS'!A:D,4,FALSE)</f>
        <v>MIGUEL JULIÁN HERNÁNDEZ GUARÍN</v>
      </c>
      <c r="C140" s="85" t="str">
        <f>VLOOKUP(A140,'CENTRO DE COSTOS'!A:D,2,FALSE)</f>
        <v>0004-0008</v>
      </c>
      <c r="D140" s="85">
        <v>68547</v>
      </c>
      <c r="E140" s="85">
        <v>5795151</v>
      </c>
      <c r="F140" s="85">
        <v>21387139</v>
      </c>
      <c r="G140" s="85" t="s">
        <v>1977</v>
      </c>
      <c r="H140" s="85" t="s">
        <v>224</v>
      </c>
      <c r="I140" s="85" t="s">
        <v>743</v>
      </c>
      <c r="J140" s="85" t="s">
        <v>5557</v>
      </c>
      <c r="K140" s="85" t="s">
        <v>160</v>
      </c>
      <c r="L140" s="85" t="s">
        <v>15835</v>
      </c>
      <c r="M140" s="178">
        <v>45912.469444444447</v>
      </c>
      <c r="N140" s="178">
        <v>45913.55972222222</v>
      </c>
      <c r="O140" s="85" t="s">
        <v>14390</v>
      </c>
      <c r="P140" s="85" t="s">
        <v>1333</v>
      </c>
      <c r="Q140" s="85" t="s">
        <v>1351</v>
      </c>
      <c r="R140" s="85" t="s">
        <v>1352</v>
      </c>
      <c r="S140" s="85" t="s">
        <v>1328</v>
      </c>
      <c r="T140" s="85" t="s">
        <v>15836</v>
      </c>
      <c r="U140" s="85" t="s">
        <v>165</v>
      </c>
      <c r="V140" s="85" t="s">
        <v>15837</v>
      </c>
      <c r="W140" s="85" t="s">
        <v>28</v>
      </c>
      <c r="X140" s="85" t="s">
        <v>177</v>
      </c>
      <c r="Y140" s="85" t="s">
        <v>1400</v>
      </c>
      <c r="Z140" s="85">
        <v>1</v>
      </c>
      <c r="AA140" s="85">
        <v>0</v>
      </c>
      <c r="AB140" s="179">
        <f>IF(U140="SOPORTE_TELEFÓNICO",'BASE LIQUIDACION REDEBAN 2025'!$B$19,IF(U140="ENVÍO",'BASE LIQUIDACION REDEBAN 2025'!$C$2,IF(W140="TIPO I",'BASE LIQUIDACION REDEBAN 2025'!$C$2,IF(W140="TIPO II",'BASE LIQUIDACION REDEBAN 2025'!$C$3,IF(W140="TIPO III",'BASE LIQUIDACION REDEBAN 2025'!$C$4,IF(W140="TIPO IV",'BASE LIQUIDACION REDEBAN 2025'!$C$5,IF(X140="AEREO",'BASE LIQUIDACION REDEBAN 2025'!$B$6,'BASE LIQUIDACION REDEBAN 2025'!$C$5)))))))</f>
        <v>144967.87232000002</v>
      </c>
      <c r="AC140" s="179">
        <f>IF(OR(U140="SOPORTE_TELEFÓNICO",U140="ENVÍO"),0,IF(W140="TIPO I",'BASE LIQUIDACION REDEBAN 2025'!$B$10,IF(W140="TIPO II",'BASE LIQUIDACION REDEBAN 2025'!$B$11,IF(W140="TIPO III",'BASE LIQUIDACION REDEBAN 2025'!$B$12,'BASE LIQUIDACION REDEBAN 2025'!$B$13))))</f>
        <v>140395.6348884</v>
      </c>
      <c r="AD140" s="179">
        <f t="shared" si="2"/>
        <v>144967.87232000002</v>
      </c>
    </row>
    <row r="141" spans="1:30" s="101" customFormat="1" ht="13.15" hidden="1">
      <c r="A141" s="85" t="s">
        <v>76</v>
      </c>
      <c r="B141" s="85" t="str">
        <f>VLOOKUP(A141,'CENTRO DE COSTOS'!A:D,4,FALSE)</f>
        <v>DIEGO FERNANDO HENAO CARDONA</v>
      </c>
      <c r="C141" s="85" t="str">
        <f>VLOOKUP(A141,'CENTRO DE COSTOS'!A:D,2,FALSE)</f>
        <v>0004-0003</v>
      </c>
      <c r="D141" s="85">
        <v>19001</v>
      </c>
      <c r="E141" s="85">
        <v>5795318</v>
      </c>
      <c r="F141" s="85">
        <v>20486908</v>
      </c>
      <c r="G141" s="85" t="s">
        <v>1977</v>
      </c>
      <c r="H141" s="85" t="s">
        <v>171</v>
      </c>
      <c r="I141" s="85" t="s">
        <v>95</v>
      </c>
      <c r="J141" s="85" t="s">
        <v>15667</v>
      </c>
      <c r="K141" s="85" t="s">
        <v>160</v>
      </c>
      <c r="L141" s="85" t="s">
        <v>15838</v>
      </c>
      <c r="M141" s="178">
        <v>45912.515972222223</v>
      </c>
      <c r="N141" s="178">
        <v>45912.566666666666</v>
      </c>
      <c r="O141" s="85" t="s">
        <v>14390</v>
      </c>
      <c r="P141" s="85" t="s">
        <v>15334</v>
      </c>
      <c r="Q141" s="85" t="s">
        <v>15335</v>
      </c>
      <c r="R141" s="85" t="s">
        <v>15839</v>
      </c>
      <c r="S141" s="85" t="s">
        <v>1328</v>
      </c>
      <c r="T141" s="85" t="s">
        <v>15840</v>
      </c>
      <c r="U141" s="85" t="s">
        <v>1552</v>
      </c>
      <c r="V141" s="85">
        <v>0</v>
      </c>
      <c r="W141" s="85" t="s">
        <v>30</v>
      </c>
      <c r="X141" s="85" t="s">
        <v>177</v>
      </c>
      <c r="Y141" s="85">
        <v>0</v>
      </c>
      <c r="Z141" s="85">
        <v>0</v>
      </c>
      <c r="AA141" s="85">
        <v>0</v>
      </c>
      <c r="AB141" s="179">
        <f>IF(U141="SOPORTE_TELEFÓNICO",'BASE LIQUIDACION REDEBAN 2025'!$B$19,IF(U141="ENVÍO",'BASE LIQUIDACION REDEBAN 2025'!$C$2,IF(W141="TIPO I",'BASE LIQUIDACION REDEBAN 2025'!$C$2,IF(W141="TIPO II",'BASE LIQUIDACION REDEBAN 2025'!$C$3,IF(W141="TIPO III",'BASE LIQUIDACION REDEBAN 2025'!$C$4,IF(W141="TIPO IV",'BASE LIQUIDACION REDEBAN 2025'!$C$5,IF(X141="AEREO",'BASE LIQUIDACION REDEBAN 2025'!$B$6,'BASE LIQUIDACION REDEBAN 2025'!$C$5)))))))</f>
        <v>41241.0800752</v>
      </c>
      <c r="AC141" s="179">
        <f>IF(OR(U141="SOPORTE_TELEFÓNICO",U141="ENVÍO"),0,IF(W141="TIPO I",'BASE LIQUIDACION REDEBAN 2025'!$B$10,IF(W141="TIPO II",'BASE LIQUIDACION REDEBAN 2025'!$B$11,IF(W141="TIPO III",'BASE LIQUIDACION REDEBAN 2025'!$B$12,'BASE LIQUIDACION REDEBAN 2025'!$B$13))))</f>
        <v>0</v>
      </c>
      <c r="AD141" s="179">
        <f t="shared" si="2"/>
        <v>41241.0800752</v>
      </c>
    </row>
    <row r="142" spans="1:30" s="101" customFormat="1" ht="13.15" hidden="1">
      <c r="A142" s="85" t="s">
        <v>72</v>
      </c>
      <c r="B142" s="85" t="str">
        <f>VLOOKUP(A142,'CENTRO DE COSTOS'!A:D,4,FALSE)</f>
        <v>MIGUEL JULIÁN HERNÁNDEZ GUARÍN</v>
      </c>
      <c r="C142" s="85" t="str">
        <f>VLOOKUP(A142,'CENTRO DE COSTOS'!A:D,2,FALSE)</f>
        <v>0004-0008</v>
      </c>
      <c r="D142" s="85">
        <v>68001</v>
      </c>
      <c r="E142" s="85">
        <v>5795670</v>
      </c>
      <c r="F142" s="85">
        <v>87985085</v>
      </c>
      <c r="G142" s="85" t="s">
        <v>1977</v>
      </c>
      <c r="H142" s="85" t="s">
        <v>224</v>
      </c>
      <c r="I142" s="85" t="s">
        <v>72</v>
      </c>
      <c r="J142" s="85" t="s">
        <v>15841</v>
      </c>
      <c r="K142" s="85" t="s">
        <v>160</v>
      </c>
      <c r="L142" s="85" t="s">
        <v>15842</v>
      </c>
      <c r="M142" s="178">
        <v>45912.633333333331</v>
      </c>
      <c r="N142" s="178">
        <v>45913.553472222222</v>
      </c>
      <c r="O142" s="85" t="s">
        <v>14390</v>
      </c>
      <c r="P142" s="85" t="s">
        <v>1333</v>
      </c>
      <c r="Q142" s="85" t="s">
        <v>1326</v>
      </c>
      <c r="R142" s="85" t="s">
        <v>1470</v>
      </c>
      <c r="S142" s="85" t="s">
        <v>1328</v>
      </c>
      <c r="T142" s="85" t="s">
        <v>15843</v>
      </c>
      <c r="U142" s="85" t="s">
        <v>165</v>
      </c>
      <c r="V142" s="85" t="s">
        <v>15844</v>
      </c>
      <c r="W142" s="85" t="s">
        <v>25</v>
      </c>
      <c r="X142" s="85" t="s">
        <v>177</v>
      </c>
      <c r="Y142" s="85" t="s">
        <v>480</v>
      </c>
      <c r="Z142" s="85">
        <v>1</v>
      </c>
      <c r="AA142" s="85">
        <v>0</v>
      </c>
      <c r="AB142" s="179">
        <f>IF(U142="SOPORTE_TELEFÓNICO",'BASE LIQUIDACION REDEBAN 2025'!$B$19,IF(U142="ENVÍO",'BASE LIQUIDACION REDEBAN 2025'!$C$2,IF(W142="TIPO I",'BASE LIQUIDACION REDEBAN 2025'!$C$2,IF(W142="TIPO II",'BASE LIQUIDACION REDEBAN 2025'!$C$3,IF(W142="TIPO III",'BASE LIQUIDACION REDEBAN 2025'!$C$4,IF(W142="TIPO IV",'BASE LIQUIDACION REDEBAN 2025'!$C$5,IF(X142="AEREO",'BASE LIQUIDACION REDEBAN 2025'!$B$6,'BASE LIQUIDACION REDEBAN 2025'!$C$5)))))))</f>
        <v>65960.072302</v>
      </c>
      <c r="AC142" s="179">
        <f>IF(OR(U142="SOPORTE_TELEFÓNICO",U142="ENVÍO"),0,IF(W142="TIPO I",'BASE LIQUIDACION REDEBAN 2025'!$B$10,IF(W142="TIPO II",'BASE LIQUIDACION REDEBAN 2025'!$B$11,IF(W142="TIPO III",'BASE LIQUIDACION REDEBAN 2025'!$B$12,'BASE LIQUIDACION REDEBAN 2025'!$B$13))))</f>
        <v>75096.394270399993</v>
      </c>
      <c r="AD142" s="179">
        <f t="shared" si="2"/>
        <v>65960.072302</v>
      </c>
    </row>
    <row r="143" spans="1:30" s="101" customFormat="1" ht="13.15" hidden="1">
      <c r="A143" s="85" t="s">
        <v>90</v>
      </c>
      <c r="B143" s="85" t="str">
        <f>VLOOKUP(A143,'CENTRO DE COSTOS'!A:D,4,FALSE)</f>
        <v>JUAN SEBASTIÁN RÍOS CASTRILLÓN</v>
      </c>
      <c r="C143" s="85" t="str">
        <f>VLOOKUP(A143,'CENTRO DE COSTOS'!A:D,2,FALSE)</f>
        <v>0004-0005</v>
      </c>
      <c r="D143" s="85">
        <v>5129</v>
      </c>
      <c r="E143" s="85">
        <v>5795852</v>
      </c>
      <c r="F143" s="85">
        <v>16040941</v>
      </c>
      <c r="G143" s="85" t="s">
        <v>1977</v>
      </c>
      <c r="H143" s="85" t="s">
        <v>249</v>
      </c>
      <c r="I143" s="85" t="s">
        <v>269</v>
      </c>
      <c r="J143" s="85" t="s">
        <v>15845</v>
      </c>
      <c r="K143" s="85" t="s">
        <v>160</v>
      </c>
      <c r="L143" s="85" t="s">
        <v>15846</v>
      </c>
      <c r="M143" s="178">
        <v>45912.6875</v>
      </c>
      <c r="N143" s="178">
        <v>45913.555555555555</v>
      </c>
      <c r="O143" s="85" t="s">
        <v>14390</v>
      </c>
      <c r="P143" s="85" t="s">
        <v>1333</v>
      </c>
      <c r="Q143" s="85" t="s">
        <v>1423</v>
      </c>
      <c r="R143" s="85" t="s">
        <v>1341</v>
      </c>
      <c r="S143" s="85" t="s">
        <v>1328</v>
      </c>
      <c r="T143" s="85" t="s">
        <v>15847</v>
      </c>
      <c r="U143" s="85" t="s">
        <v>165</v>
      </c>
      <c r="V143" s="85" t="s">
        <v>15848</v>
      </c>
      <c r="W143" s="85" t="s">
        <v>25</v>
      </c>
      <c r="X143" s="85" t="s">
        <v>177</v>
      </c>
      <c r="Y143" s="85" t="s">
        <v>368</v>
      </c>
      <c r="Z143" s="85">
        <v>1</v>
      </c>
      <c r="AA143" s="85">
        <v>0</v>
      </c>
      <c r="AB143" s="179">
        <f>IF(U143="SOPORTE_TELEFÓNICO",'BASE LIQUIDACION REDEBAN 2025'!$B$19,IF(U143="ENVÍO",'BASE LIQUIDACION REDEBAN 2025'!$C$2,IF(W143="TIPO I",'BASE LIQUIDACION REDEBAN 2025'!$C$2,IF(W143="TIPO II",'BASE LIQUIDACION REDEBAN 2025'!$C$3,IF(W143="TIPO III",'BASE LIQUIDACION REDEBAN 2025'!$C$4,IF(W143="TIPO IV",'BASE LIQUIDACION REDEBAN 2025'!$C$5,IF(X143="AEREO",'BASE LIQUIDACION REDEBAN 2025'!$B$6,'BASE LIQUIDACION REDEBAN 2025'!$C$5)))))))</f>
        <v>65960.072302</v>
      </c>
      <c r="AC143" s="179">
        <f>IF(OR(U143="SOPORTE_TELEFÓNICO",U143="ENVÍO"),0,IF(W143="TIPO I",'BASE LIQUIDACION REDEBAN 2025'!$B$10,IF(W143="TIPO II",'BASE LIQUIDACION REDEBAN 2025'!$B$11,IF(W143="TIPO III",'BASE LIQUIDACION REDEBAN 2025'!$B$12,'BASE LIQUIDACION REDEBAN 2025'!$B$13))))</f>
        <v>75096.394270399993</v>
      </c>
      <c r="AD143" s="179">
        <f t="shared" si="2"/>
        <v>65960.072302</v>
      </c>
    </row>
    <row r="144" spans="1:30" s="101" customFormat="1" ht="13.15" hidden="1">
      <c r="A144" s="85" t="s">
        <v>96</v>
      </c>
      <c r="B144" s="85" t="str">
        <f>VLOOKUP(A144,'CENTRO DE COSTOS'!A:D,4,FALSE)</f>
        <v>JOSE MAURICIO HERNANDEZ ROJAS</v>
      </c>
      <c r="C144" s="85" t="str">
        <f>VLOOKUP(A144,'CENTRO DE COSTOS'!A:D,2,FALSE)</f>
        <v>0004-0001</v>
      </c>
      <c r="D144" s="85">
        <v>47001</v>
      </c>
      <c r="E144" s="85">
        <v>5795856</v>
      </c>
      <c r="F144" s="85">
        <v>81512741</v>
      </c>
      <c r="G144" s="85" t="s">
        <v>1977</v>
      </c>
      <c r="H144" s="85" t="s">
        <v>438</v>
      </c>
      <c r="I144" s="85" t="s">
        <v>96</v>
      </c>
      <c r="J144" s="85" t="s">
        <v>15849</v>
      </c>
      <c r="K144" s="85" t="s">
        <v>160</v>
      </c>
      <c r="L144" s="85" t="s">
        <v>15850</v>
      </c>
      <c r="M144" s="178">
        <v>45915.363194444442</v>
      </c>
      <c r="N144" s="178">
        <v>45915.657638888886</v>
      </c>
      <c r="O144" s="85" t="s">
        <v>14390</v>
      </c>
      <c r="P144" s="85" t="s">
        <v>1333</v>
      </c>
      <c r="Q144" s="85" t="s">
        <v>1351</v>
      </c>
      <c r="R144" s="85" t="s">
        <v>1352</v>
      </c>
      <c r="S144" s="85" t="s">
        <v>1328</v>
      </c>
      <c r="T144" s="85" t="s">
        <v>15851</v>
      </c>
      <c r="U144" s="85" t="s">
        <v>165</v>
      </c>
      <c r="V144" s="85" t="s">
        <v>15852</v>
      </c>
      <c r="W144" s="85" t="s">
        <v>25</v>
      </c>
      <c r="X144" s="85" t="s">
        <v>177</v>
      </c>
      <c r="Y144" s="85" t="s">
        <v>14674</v>
      </c>
      <c r="Z144" s="85">
        <v>1</v>
      </c>
      <c r="AA144" s="85">
        <v>0</v>
      </c>
      <c r="AB144" s="179">
        <f>IF(U144="SOPORTE_TELEFÓNICO",'BASE LIQUIDACION REDEBAN 2025'!$B$19,IF(U144="ENVÍO",'BASE LIQUIDACION REDEBAN 2025'!$C$2,IF(W144="TIPO I",'BASE LIQUIDACION REDEBAN 2025'!$C$2,IF(W144="TIPO II",'BASE LIQUIDACION REDEBAN 2025'!$C$3,IF(W144="TIPO III",'BASE LIQUIDACION REDEBAN 2025'!$C$4,IF(W144="TIPO IV",'BASE LIQUIDACION REDEBAN 2025'!$C$5,IF(X144="AEREO",'BASE LIQUIDACION REDEBAN 2025'!$B$6,'BASE LIQUIDACION REDEBAN 2025'!$C$5)))))))</f>
        <v>65960.072302</v>
      </c>
      <c r="AC144" s="179">
        <f>IF(OR(U144="SOPORTE_TELEFÓNICO",U144="ENVÍO"),0,IF(W144="TIPO I",'BASE LIQUIDACION REDEBAN 2025'!$B$10,IF(W144="TIPO II",'BASE LIQUIDACION REDEBAN 2025'!$B$11,IF(W144="TIPO III",'BASE LIQUIDACION REDEBAN 2025'!$B$12,'BASE LIQUIDACION REDEBAN 2025'!$B$13))))</f>
        <v>75096.394270399993</v>
      </c>
      <c r="AD144" s="179">
        <f t="shared" si="2"/>
        <v>65960.072302</v>
      </c>
    </row>
    <row r="145" spans="1:30" s="101" customFormat="1" ht="13.15" hidden="1">
      <c r="A145" s="85" t="s">
        <v>98</v>
      </c>
      <c r="B145" s="85" t="str">
        <f>VLOOKUP(A145,'CENTRO DE COSTOS'!A:D,4,FALSE)</f>
        <v>MIGUEL JULIÁN HERNÁNDEZ GUARÍN</v>
      </c>
      <c r="C145" s="85" t="str">
        <f>VLOOKUP(A145,'CENTRO DE COSTOS'!A:D,2,FALSE)</f>
        <v>0004-0008</v>
      </c>
      <c r="D145" s="85">
        <v>15367</v>
      </c>
      <c r="E145" s="85">
        <v>5795913</v>
      </c>
      <c r="F145" s="85">
        <v>66881434</v>
      </c>
      <c r="G145" s="85" t="s">
        <v>1977</v>
      </c>
      <c r="H145" s="85" t="s">
        <v>406</v>
      </c>
      <c r="I145" s="85" t="s">
        <v>10175</v>
      </c>
      <c r="J145" s="85" t="s">
        <v>15853</v>
      </c>
      <c r="K145" s="85" t="s">
        <v>160</v>
      </c>
      <c r="L145" s="85" t="s">
        <v>15854</v>
      </c>
      <c r="M145" s="178">
        <v>45912.711805555555</v>
      </c>
      <c r="N145" s="178">
        <v>45915.724305555559</v>
      </c>
      <c r="O145" s="85" t="s">
        <v>14390</v>
      </c>
      <c r="P145" s="85" t="s">
        <v>1333</v>
      </c>
      <c r="Q145" s="85" t="s">
        <v>1423</v>
      </c>
      <c r="R145" s="85" t="s">
        <v>1341</v>
      </c>
      <c r="S145" s="85" t="s">
        <v>1328</v>
      </c>
      <c r="T145" s="85" t="s">
        <v>15855</v>
      </c>
      <c r="U145" s="85" t="s">
        <v>165</v>
      </c>
      <c r="V145" s="85" t="s">
        <v>15856</v>
      </c>
      <c r="W145" s="85" t="s">
        <v>28</v>
      </c>
      <c r="X145" s="85" t="s">
        <v>177</v>
      </c>
      <c r="Y145" s="85" t="s">
        <v>628</v>
      </c>
      <c r="Z145" s="85">
        <v>1</v>
      </c>
      <c r="AA145" s="85">
        <v>0</v>
      </c>
      <c r="AB145" s="179">
        <f>IF(U145="SOPORTE_TELEFÓNICO",'BASE LIQUIDACION REDEBAN 2025'!$B$19,IF(U145="ENVÍO",'BASE LIQUIDACION REDEBAN 2025'!$C$2,IF(W145="TIPO I",'BASE LIQUIDACION REDEBAN 2025'!$C$2,IF(W145="TIPO II",'BASE LIQUIDACION REDEBAN 2025'!$C$3,IF(W145="TIPO III",'BASE LIQUIDACION REDEBAN 2025'!$C$4,IF(W145="TIPO IV",'BASE LIQUIDACION REDEBAN 2025'!$C$5,IF(X145="AEREO",'BASE LIQUIDACION REDEBAN 2025'!$B$6,'BASE LIQUIDACION REDEBAN 2025'!$C$5)))))))</f>
        <v>144967.87232000002</v>
      </c>
      <c r="AC145" s="179">
        <f>IF(OR(U145="SOPORTE_TELEFÓNICO",U145="ENVÍO"),0,IF(W145="TIPO I",'BASE LIQUIDACION REDEBAN 2025'!$B$10,IF(W145="TIPO II",'BASE LIQUIDACION REDEBAN 2025'!$B$11,IF(W145="TIPO III",'BASE LIQUIDACION REDEBAN 2025'!$B$12,'BASE LIQUIDACION REDEBAN 2025'!$B$13))))</f>
        <v>140395.6348884</v>
      </c>
      <c r="AD145" s="179">
        <f t="shared" si="2"/>
        <v>144967.87232000002</v>
      </c>
    </row>
    <row r="146" spans="1:30" s="101" customFormat="1" ht="13.15" hidden="1">
      <c r="A146" s="85" t="s">
        <v>101</v>
      </c>
      <c r="B146" s="85" t="str">
        <f>VLOOKUP(A146,'CENTRO DE COSTOS'!A:D,4,FALSE)</f>
        <v>KEVIN ALEXIS CORZO BUSTOS</v>
      </c>
      <c r="C146" s="85" t="str">
        <f>VLOOKUP(A146,'CENTRO DE COSTOS'!A:D,2,FALSE)</f>
        <v>0004-0007</v>
      </c>
      <c r="D146" s="85">
        <v>85010</v>
      </c>
      <c r="E146" s="85">
        <v>5796244</v>
      </c>
      <c r="F146" s="85">
        <v>16613770</v>
      </c>
      <c r="G146" s="85" t="s">
        <v>1977</v>
      </c>
      <c r="H146" s="85" t="s">
        <v>882</v>
      </c>
      <c r="I146" s="85" t="s">
        <v>891</v>
      </c>
      <c r="J146" s="85" t="s">
        <v>15857</v>
      </c>
      <c r="K146" s="85" t="s">
        <v>160</v>
      </c>
      <c r="L146" s="85" t="s">
        <v>15858</v>
      </c>
      <c r="M146" s="178">
        <v>45913.411805555559</v>
      </c>
      <c r="N146" s="178">
        <v>45915.663194444445</v>
      </c>
      <c r="O146" s="85" t="s">
        <v>14390</v>
      </c>
      <c r="P146" s="85" t="s">
        <v>1333</v>
      </c>
      <c r="Q146" s="85" t="s">
        <v>1340</v>
      </c>
      <c r="R146" s="85" t="s">
        <v>1341</v>
      </c>
      <c r="S146" s="85" t="s">
        <v>1328</v>
      </c>
      <c r="T146" s="85" t="s">
        <v>15859</v>
      </c>
      <c r="U146" s="85" t="s">
        <v>165</v>
      </c>
      <c r="V146" s="85" t="s">
        <v>15860</v>
      </c>
      <c r="W146" s="85" t="s">
        <v>28</v>
      </c>
      <c r="X146" s="85" t="s">
        <v>177</v>
      </c>
      <c r="Y146" s="85" t="s">
        <v>4234</v>
      </c>
      <c r="Z146" s="85">
        <v>1</v>
      </c>
      <c r="AA146" s="85">
        <v>0</v>
      </c>
      <c r="AB146" s="179">
        <f>IF(U146="SOPORTE_TELEFÓNICO",'BASE LIQUIDACION REDEBAN 2025'!$B$19,IF(U146="ENVÍO",'BASE LIQUIDACION REDEBAN 2025'!$C$2,IF(W146="TIPO I",'BASE LIQUIDACION REDEBAN 2025'!$C$2,IF(W146="TIPO II",'BASE LIQUIDACION REDEBAN 2025'!$C$3,IF(W146="TIPO III",'BASE LIQUIDACION REDEBAN 2025'!$C$4,IF(W146="TIPO IV",'BASE LIQUIDACION REDEBAN 2025'!$C$5,IF(X146="AEREO",'BASE LIQUIDACION REDEBAN 2025'!$B$6,'BASE LIQUIDACION REDEBAN 2025'!$C$5)))))))</f>
        <v>144967.87232000002</v>
      </c>
      <c r="AC146" s="179">
        <f>IF(OR(U146="SOPORTE_TELEFÓNICO",U146="ENVÍO"),0,IF(W146="TIPO I",'BASE LIQUIDACION REDEBAN 2025'!$B$10,IF(W146="TIPO II",'BASE LIQUIDACION REDEBAN 2025'!$B$11,IF(W146="TIPO III",'BASE LIQUIDACION REDEBAN 2025'!$B$12,'BASE LIQUIDACION REDEBAN 2025'!$B$13))))</f>
        <v>140395.6348884</v>
      </c>
      <c r="AD146" s="179">
        <f t="shared" si="2"/>
        <v>144967.87232000002</v>
      </c>
    </row>
    <row r="147" spans="1:30" s="101" customFormat="1" ht="13.15" hidden="1">
      <c r="A147" s="85" t="s">
        <v>60</v>
      </c>
      <c r="B147" s="85" t="str">
        <f>VLOOKUP(A147,'CENTRO DE COSTOS'!A:D,4,FALSE)</f>
        <v>JUAN SEBASTIÁN RÍOS CASTRILLÓN</v>
      </c>
      <c r="C147" s="85" t="str">
        <f>VLOOKUP(A147,'CENTRO DE COSTOS'!A:D,2,FALSE)</f>
        <v>0004-0005</v>
      </c>
      <c r="D147" s="85">
        <v>5172</v>
      </c>
      <c r="E147" s="85">
        <v>5796321</v>
      </c>
      <c r="F147" s="85">
        <v>18719468</v>
      </c>
      <c r="G147" s="85" t="s">
        <v>1977</v>
      </c>
      <c r="H147" s="85" t="s">
        <v>249</v>
      </c>
      <c r="I147" s="85" t="s">
        <v>3613</v>
      </c>
      <c r="J147" s="85" t="s">
        <v>15861</v>
      </c>
      <c r="K147" s="85" t="s">
        <v>160</v>
      </c>
      <c r="L147" s="85" t="s">
        <v>15862</v>
      </c>
      <c r="M147" s="178">
        <v>45913.45</v>
      </c>
      <c r="N147" s="178">
        <v>45915.417361111111</v>
      </c>
      <c r="O147" s="85" t="s">
        <v>14390</v>
      </c>
      <c r="P147" s="85" t="s">
        <v>1333</v>
      </c>
      <c r="Q147" s="85" t="s">
        <v>1375</v>
      </c>
      <c r="R147" s="85" t="s">
        <v>1444</v>
      </c>
      <c r="S147" s="85" t="s">
        <v>1328</v>
      </c>
      <c r="T147" s="85" t="s">
        <v>15863</v>
      </c>
      <c r="U147" s="85" t="s">
        <v>1552</v>
      </c>
      <c r="V147" s="85">
        <v>0</v>
      </c>
      <c r="W147" s="85" t="s">
        <v>28</v>
      </c>
      <c r="X147" s="85" t="s">
        <v>177</v>
      </c>
      <c r="Y147" s="85" t="s">
        <v>261</v>
      </c>
      <c r="Z147" s="85">
        <v>0</v>
      </c>
      <c r="AA147" s="85">
        <v>0</v>
      </c>
      <c r="AB147" s="179">
        <f>IF(U147="SOPORTE_TELEFÓNICO",'BASE LIQUIDACION REDEBAN 2025'!$B$19,IF(U147="ENVÍO",'BASE LIQUIDACION REDEBAN 2025'!$C$2,IF(W147="TIPO I",'BASE LIQUIDACION REDEBAN 2025'!$C$2,IF(W147="TIPO II",'BASE LIQUIDACION REDEBAN 2025'!$C$3,IF(W147="TIPO III",'BASE LIQUIDACION REDEBAN 2025'!$C$4,IF(W147="TIPO IV",'BASE LIQUIDACION REDEBAN 2025'!$C$5,IF(X147="AEREO",'BASE LIQUIDACION REDEBAN 2025'!$B$6,'BASE LIQUIDACION REDEBAN 2025'!$C$5)))))))</f>
        <v>41241.0800752</v>
      </c>
      <c r="AC147" s="179">
        <f>IF(OR(U147="SOPORTE_TELEFÓNICO",U147="ENVÍO"),0,IF(W147="TIPO I",'BASE LIQUIDACION REDEBAN 2025'!$B$10,IF(W147="TIPO II",'BASE LIQUIDACION REDEBAN 2025'!$B$11,IF(W147="TIPO III",'BASE LIQUIDACION REDEBAN 2025'!$B$12,'BASE LIQUIDACION REDEBAN 2025'!$B$13))))</f>
        <v>0</v>
      </c>
      <c r="AD147" s="179">
        <f t="shared" si="2"/>
        <v>41241.0800752</v>
      </c>
    </row>
    <row r="148" spans="1:30" s="101" customFormat="1" ht="13.15" hidden="1">
      <c r="A148" s="85" t="s">
        <v>91</v>
      </c>
      <c r="B148" s="85" t="str">
        <f>VLOOKUP(A148,'CENTRO DE COSTOS'!A:D,4,FALSE)</f>
        <v>JOSE MAURICIO HERNANDEZ ROJAS</v>
      </c>
      <c r="C148" s="85" t="str">
        <f>VLOOKUP(A148,'CENTRO DE COSTOS'!A:D,2,FALSE)</f>
        <v>0004-0001</v>
      </c>
      <c r="D148" s="85">
        <v>23855</v>
      </c>
      <c r="E148" s="85">
        <v>5796330</v>
      </c>
      <c r="F148" s="85">
        <v>11584836</v>
      </c>
      <c r="G148" s="85" t="s">
        <v>1977</v>
      </c>
      <c r="H148" s="85" t="s">
        <v>193</v>
      </c>
      <c r="I148" s="85" t="s">
        <v>656</v>
      </c>
      <c r="J148" s="85" t="s">
        <v>15469</v>
      </c>
      <c r="K148" s="85" t="s">
        <v>160</v>
      </c>
      <c r="L148" s="85" t="s">
        <v>15864</v>
      </c>
      <c r="M148" s="178">
        <v>45913.453472222223</v>
      </c>
      <c r="N148" s="178">
        <v>45917.549305555556</v>
      </c>
      <c r="O148" s="85" t="s">
        <v>14390</v>
      </c>
      <c r="P148" s="85" t="s">
        <v>1333</v>
      </c>
      <c r="Q148" s="85" t="s">
        <v>1351</v>
      </c>
      <c r="R148" s="85" t="s">
        <v>1352</v>
      </c>
      <c r="S148" s="85" t="s">
        <v>1328</v>
      </c>
      <c r="T148" s="85" t="s">
        <v>15865</v>
      </c>
      <c r="U148" s="85" t="s">
        <v>165</v>
      </c>
      <c r="V148" s="85" t="s">
        <v>15472</v>
      </c>
      <c r="W148" s="85" t="s">
        <v>30</v>
      </c>
      <c r="X148" s="85" t="s">
        <v>177</v>
      </c>
      <c r="Y148" s="85" t="s">
        <v>198</v>
      </c>
      <c r="Z148" s="85">
        <v>1</v>
      </c>
      <c r="AA148" s="85">
        <v>0</v>
      </c>
      <c r="AB148" s="179">
        <f>IF(U148="SOPORTE_TELEFÓNICO",'BASE LIQUIDACION REDEBAN 2025'!$B$19,IF(U148="ENVÍO",'BASE LIQUIDACION REDEBAN 2025'!$C$2,IF(W148="TIPO I",'BASE LIQUIDACION REDEBAN 2025'!$C$2,IF(W148="TIPO II",'BASE LIQUIDACION REDEBAN 2025'!$C$3,IF(W148="TIPO III",'BASE LIQUIDACION REDEBAN 2025'!$C$4,IF(W148="TIPO IV",'BASE LIQUIDACION REDEBAN 2025'!$C$5,IF(X148="AEREO",'BASE LIQUIDACION REDEBAN 2025'!$B$6,'BASE LIQUIDACION REDEBAN 2025'!$C$5)))))))</f>
        <v>275728.78077800001</v>
      </c>
      <c r="AC148" s="179">
        <f>IF(OR(U148="SOPORTE_TELEFÓNICO",U148="ENVÍO"),0,IF(W148="TIPO I",'BASE LIQUIDACION REDEBAN 2025'!$B$10,IF(W148="TIPO II",'BASE LIQUIDACION REDEBAN 2025'!$B$11,IF(W148="TIPO III",'BASE LIQUIDACION REDEBAN 2025'!$B$12,'BASE LIQUIDACION REDEBAN 2025'!$B$13))))</f>
        <v>196536.5258152</v>
      </c>
      <c r="AD148" s="179">
        <f t="shared" si="2"/>
        <v>275728.78077800001</v>
      </c>
    </row>
    <row r="149" spans="1:30" s="101" customFormat="1" ht="13.15" hidden="1">
      <c r="A149" s="85" t="s">
        <v>93</v>
      </c>
      <c r="B149" s="85" t="str">
        <f>VLOOKUP(A149,'CENTRO DE COSTOS'!A:D,4,FALSE)</f>
        <v>DIEGO FERNANDO HENAO CARDONA</v>
      </c>
      <c r="C149" s="85" t="str">
        <f>VLOOKUP(A149,'CENTRO DE COSTOS'!A:D,2,FALSE)</f>
        <v>0004-0003</v>
      </c>
      <c r="D149" s="85">
        <v>52001</v>
      </c>
      <c r="E149" s="85">
        <v>5796401</v>
      </c>
      <c r="F149" s="85">
        <v>21491501</v>
      </c>
      <c r="G149" s="85" t="s">
        <v>1977</v>
      </c>
      <c r="H149" s="85" t="s">
        <v>157</v>
      </c>
      <c r="I149" s="85" t="s">
        <v>93</v>
      </c>
      <c r="J149" s="85" t="s">
        <v>15866</v>
      </c>
      <c r="K149" s="85" t="s">
        <v>160</v>
      </c>
      <c r="L149" s="85" t="s">
        <v>15867</v>
      </c>
      <c r="M149" s="178">
        <v>45913.490277777775</v>
      </c>
      <c r="N149" s="178">
        <v>45916.395138888889</v>
      </c>
      <c r="O149" s="85" t="s">
        <v>14390</v>
      </c>
      <c r="P149" s="85" t="s">
        <v>1333</v>
      </c>
      <c r="Q149" s="85" t="s">
        <v>1326</v>
      </c>
      <c r="R149" s="85" t="s">
        <v>1470</v>
      </c>
      <c r="S149" s="85" t="s">
        <v>1328</v>
      </c>
      <c r="T149" s="85" t="s">
        <v>15868</v>
      </c>
      <c r="U149" s="85" t="s">
        <v>165</v>
      </c>
      <c r="V149" s="85" t="s">
        <v>15869</v>
      </c>
      <c r="W149" s="85" t="s">
        <v>25</v>
      </c>
      <c r="X149" s="85" t="s">
        <v>177</v>
      </c>
      <c r="Y149" s="85" t="s">
        <v>851</v>
      </c>
      <c r="Z149" s="85">
        <v>1</v>
      </c>
      <c r="AA149" s="85">
        <v>0</v>
      </c>
      <c r="AB149" s="179">
        <f>IF(U149="SOPORTE_TELEFÓNICO",'BASE LIQUIDACION REDEBAN 2025'!$B$19,IF(U149="ENVÍO",'BASE LIQUIDACION REDEBAN 2025'!$C$2,IF(W149="TIPO I",'BASE LIQUIDACION REDEBAN 2025'!$C$2,IF(W149="TIPO II",'BASE LIQUIDACION REDEBAN 2025'!$C$3,IF(W149="TIPO III",'BASE LIQUIDACION REDEBAN 2025'!$C$4,IF(W149="TIPO IV",'BASE LIQUIDACION REDEBAN 2025'!$C$5,IF(X149="AEREO",'BASE LIQUIDACION REDEBAN 2025'!$B$6,'BASE LIQUIDACION REDEBAN 2025'!$C$5)))))))</f>
        <v>65960.072302</v>
      </c>
      <c r="AC149" s="179">
        <f>IF(OR(U149="SOPORTE_TELEFÓNICO",U149="ENVÍO"),0,IF(W149="TIPO I",'BASE LIQUIDACION REDEBAN 2025'!$B$10,IF(W149="TIPO II",'BASE LIQUIDACION REDEBAN 2025'!$B$11,IF(W149="TIPO III",'BASE LIQUIDACION REDEBAN 2025'!$B$12,'BASE LIQUIDACION REDEBAN 2025'!$B$13))))</f>
        <v>75096.394270399993</v>
      </c>
      <c r="AD149" s="179">
        <f t="shared" si="2"/>
        <v>65960.072302</v>
      </c>
    </row>
    <row r="150" spans="1:30" s="101" customFormat="1" ht="13.15" hidden="1">
      <c r="A150" s="85" t="s">
        <v>64</v>
      </c>
      <c r="B150" s="85" t="str">
        <f>VLOOKUP(A150,'CENTRO DE COSTOS'!A:D,4,FALSE)</f>
        <v>JOSE MAURICIO HERNANDEZ ROJAS</v>
      </c>
      <c r="C150" s="85" t="str">
        <f>VLOOKUP(A150,'CENTRO DE COSTOS'!A:D,2,FALSE)</f>
        <v>0004-0001</v>
      </c>
      <c r="D150" s="85">
        <v>8758</v>
      </c>
      <c r="E150" s="85">
        <v>5796500</v>
      </c>
      <c r="F150" s="85">
        <v>13369707</v>
      </c>
      <c r="G150" s="85" t="s">
        <v>1977</v>
      </c>
      <c r="H150" s="85" t="s">
        <v>1045</v>
      </c>
      <c r="I150" s="85" t="s">
        <v>1051</v>
      </c>
      <c r="J150" s="85" t="s">
        <v>15870</v>
      </c>
      <c r="K150" s="85" t="s">
        <v>160</v>
      </c>
      <c r="L150" s="85" t="s">
        <v>15871</v>
      </c>
      <c r="M150" s="178">
        <v>45913.53402777778</v>
      </c>
      <c r="N150" s="178">
        <v>45915.668749999997</v>
      </c>
      <c r="O150" s="85" t="s">
        <v>14390</v>
      </c>
      <c r="P150" s="85" t="s">
        <v>1333</v>
      </c>
      <c r="Q150" s="85" t="s">
        <v>1512</v>
      </c>
      <c r="R150" s="85" t="s">
        <v>1512</v>
      </c>
      <c r="S150" s="85" t="s">
        <v>1328</v>
      </c>
      <c r="T150" s="85" t="s">
        <v>15872</v>
      </c>
      <c r="U150" s="85" t="s">
        <v>165</v>
      </c>
      <c r="V150" s="85" t="s">
        <v>15873</v>
      </c>
      <c r="W150" s="85" t="s">
        <v>25</v>
      </c>
      <c r="X150" s="85" t="s">
        <v>177</v>
      </c>
      <c r="Y150" s="85" t="s">
        <v>1049</v>
      </c>
      <c r="Z150" s="85">
        <v>1</v>
      </c>
      <c r="AA150" s="85">
        <v>0</v>
      </c>
      <c r="AB150" s="179">
        <f>IF(U150="SOPORTE_TELEFÓNICO",'BASE LIQUIDACION REDEBAN 2025'!$B$19,IF(U150="ENVÍO",'BASE LIQUIDACION REDEBAN 2025'!$C$2,IF(W150="TIPO I",'BASE LIQUIDACION REDEBAN 2025'!$C$2,IF(W150="TIPO II",'BASE LIQUIDACION REDEBAN 2025'!$C$3,IF(W150="TIPO III",'BASE LIQUIDACION REDEBAN 2025'!$C$4,IF(W150="TIPO IV",'BASE LIQUIDACION REDEBAN 2025'!$C$5,IF(X150="AEREO",'BASE LIQUIDACION REDEBAN 2025'!$B$6,'BASE LIQUIDACION REDEBAN 2025'!$C$5)))))))</f>
        <v>65960.072302</v>
      </c>
      <c r="AC150" s="179">
        <f>IF(OR(U150="SOPORTE_TELEFÓNICO",U150="ENVÍO"),0,IF(W150="TIPO I",'BASE LIQUIDACION REDEBAN 2025'!$B$10,IF(W150="TIPO II",'BASE LIQUIDACION REDEBAN 2025'!$B$11,IF(W150="TIPO III",'BASE LIQUIDACION REDEBAN 2025'!$B$12,'BASE LIQUIDACION REDEBAN 2025'!$B$13))))</f>
        <v>75096.394270399993</v>
      </c>
      <c r="AD150" s="179">
        <f t="shared" si="2"/>
        <v>65960.072302</v>
      </c>
    </row>
    <row r="151" spans="1:30" s="101" customFormat="1" ht="13.15" hidden="1">
      <c r="A151" s="85" t="s">
        <v>72</v>
      </c>
      <c r="B151" s="85" t="str">
        <f>VLOOKUP(A151,'CENTRO DE COSTOS'!A:D,4,FALSE)</f>
        <v>MIGUEL JULIÁN HERNÁNDEZ GUARÍN</v>
      </c>
      <c r="C151" s="85" t="str">
        <f>VLOOKUP(A151,'CENTRO DE COSTOS'!A:D,2,FALSE)</f>
        <v>0004-0008</v>
      </c>
      <c r="D151" s="85">
        <v>68001</v>
      </c>
      <c r="E151" s="85">
        <v>5797409</v>
      </c>
      <c r="F151" s="85">
        <v>90166466</v>
      </c>
      <c r="G151" s="85" t="s">
        <v>1977</v>
      </c>
      <c r="H151" s="85" t="s">
        <v>224</v>
      </c>
      <c r="I151" s="85" t="s">
        <v>72</v>
      </c>
      <c r="J151" s="85" t="s">
        <v>14788</v>
      </c>
      <c r="K151" s="85" t="s">
        <v>160</v>
      </c>
      <c r="L151" s="85" t="s">
        <v>15874</v>
      </c>
      <c r="M151" s="178">
        <v>45915.379166666666</v>
      </c>
      <c r="N151" s="178">
        <v>45915.674305555556</v>
      </c>
      <c r="O151" s="85" t="s">
        <v>14390</v>
      </c>
      <c r="P151" s="85" t="s">
        <v>1325</v>
      </c>
      <c r="Q151" s="85" t="s">
        <v>1340</v>
      </c>
      <c r="R151" s="85" t="s">
        <v>1874</v>
      </c>
      <c r="S151" s="85" t="s">
        <v>1328</v>
      </c>
      <c r="T151" s="85" t="s">
        <v>15875</v>
      </c>
      <c r="U151" s="85" t="s">
        <v>165</v>
      </c>
      <c r="V151" s="85" t="s">
        <v>14791</v>
      </c>
      <c r="W151" s="85" t="s">
        <v>25</v>
      </c>
      <c r="X151" s="85" t="s">
        <v>177</v>
      </c>
      <c r="Y151" s="85" t="s">
        <v>874</v>
      </c>
      <c r="Z151" s="85">
        <v>1</v>
      </c>
      <c r="AA151" s="85">
        <v>0</v>
      </c>
      <c r="AB151" s="179">
        <f>IF(U151="SOPORTE_TELEFÓNICO",'BASE LIQUIDACION REDEBAN 2025'!$B$19,IF(U151="ENVÍO",'BASE LIQUIDACION REDEBAN 2025'!$C$2,IF(W151="TIPO I",'BASE LIQUIDACION REDEBAN 2025'!$C$2,IF(W151="TIPO II",'BASE LIQUIDACION REDEBAN 2025'!$C$3,IF(W151="TIPO III",'BASE LIQUIDACION REDEBAN 2025'!$C$4,IF(W151="TIPO IV",'BASE LIQUIDACION REDEBAN 2025'!$C$5,IF(X151="AEREO",'BASE LIQUIDACION REDEBAN 2025'!$B$6,'BASE LIQUIDACION REDEBAN 2025'!$C$5)))))))</f>
        <v>65960.072302</v>
      </c>
      <c r="AC151" s="179">
        <f>IF(OR(U151="SOPORTE_TELEFÓNICO",U151="ENVÍO"),0,IF(W151="TIPO I",'BASE LIQUIDACION REDEBAN 2025'!$B$10,IF(W151="TIPO II",'BASE LIQUIDACION REDEBAN 2025'!$B$11,IF(W151="TIPO III",'BASE LIQUIDACION REDEBAN 2025'!$B$12,'BASE LIQUIDACION REDEBAN 2025'!$B$13))))</f>
        <v>75096.394270399993</v>
      </c>
      <c r="AD151" s="179">
        <f t="shared" si="2"/>
        <v>65960.072302</v>
      </c>
    </row>
    <row r="152" spans="1:30" s="101" customFormat="1" ht="13.15" hidden="1">
      <c r="A152" s="85" t="s">
        <v>68</v>
      </c>
      <c r="B152" s="85" t="str">
        <f>VLOOKUP(A152,'CENTRO DE COSTOS'!A:D,4,FALSE)</f>
        <v>WILLIAM ASDRUBAL ROZO ROZO</v>
      </c>
      <c r="C152" s="85" t="str">
        <f>VLOOKUP(A152,'CENTRO DE COSTOS'!A:D,2,FALSE)</f>
        <v>0004-0004</v>
      </c>
      <c r="D152" s="85">
        <v>11001</v>
      </c>
      <c r="E152" s="85">
        <v>5798098</v>
      </c>
      <c r="F152" s="85">
        <v>14829865</v>
      </c>
      <c r="G152" s="85" t="s">
        <v>1977</v>
      </c>
      <c r="H152" s="85" t="s">
        <v>417</v>
      </c>
      <c r="I152" s="85" t="s">
        <v>68</v>
      </c>
      <c r="J152" s="85" t="s">
        <v>15876</v>
      </c>
      <c r="K152" s="85" t="s">
        <v>160</v>
      </c>
      <c r="L152" s="85" t="s">
        <v>15877</v>
      </c>
      <c r="M152" s="178">
        <v>45915.544444444444</v>
      </c>
      <c r="N152" s="178">
        <v>45916.65</v>
      </c>
      <c r="O152" s="85" t="s">
        <v>14390</v>
      </c>
      <c r="P152" s="85" t="s">
        <v>1333</v>
      </c>
      <c r="Q152" s="85" t="s">
        <v>1326</v>
      </c>
      <c r="R152" s="85" t="s">
        <v>1381</v>
      </c>
      <c r="S152" s="85" t="s">
        <v>1328</v>
      </c>
      <c r="T152" s="85" t="s">
        <v>15878</v>
      </c>
      <c r="U152" s="85" t="s">
        <v>165</v>
      </c>
      <c r="V152" s="85" t="s">
        <v>15879</v>
      </c>
      <c r="W152" s="85" t="s">
        <v>25</v>
      </c>
      <c r="X152" s="85" t="s">
        <v>177</v>
      </c>
      <c r="Y152" s="85" t="s">
        <v>3358</v>
      </c>
      <c r="Z152" s="85">
        <v>1</v>
      </c>
      <c r="AA152" s="85">
        <v>0</v>
      </c>
      <c r="AB152" s="179">
        <f>IF(U152="SOPORTE_TELEFÓNICO",'BASE LIQUIDACION REDEBAN 2025'!$B$19,IF(U152="ENVÍO",'BASE LIQUIDACION REDEBAN 2025'!$C$2,IF(W152="TIPO I",'BASE LIQUIDACION REDEBAN 2025'!$C$2,IF(W152="TIPO II",'BASE LIQUIDACION REDEBAN 2025'!$C$3,IF(W152="TIPO III",'BASE LIQUIDACION REDEBAN 2025'!$C$4,IF(W152="TIPO IV",'BASE LIQUIDACION REDEBAN 2025'!$C$5,IF(X152="AEREO",'BASE LIQUIDACION REDEBAN 2025'!$B$6,'BASE LIQUIDACION REDEBAN 2025'!$C$5)))))))</f>
        <v>65960.072302</v>
      </c>
      <c r="AC152" s="179">
        <f>IF(OR(U152="SOPORTE_TELEFÓNICO",U152="ENVÍO"),0,IF(W152="TIPO I",'BASE LIQUIDACION REDEBAN 2025'!$B$10,IF(W152="TIPO II",'BASE LIQUIDACION REDEBAN 2025'!$B$11,IF(W152="TIPO III",'BASE LIQUIDACION REDEBAN 2025'!$B$12,'BASE LIQUIDACION REDEBAN 2025'!$B$13))))</f>
        <v>75096.394270399993</v>
      </c>
      <c r="AD152" s="179">
        <f t="shared" si="2"/>
        <v>65960.072302</v>
      </c>
    </row>
    <row r="153" spans="1:30" s="101" customFormat="1" ht="13.15" hidden="1">
      <c r="A153" s="85" t="s">
        <v>100</v>
      </c>
      <c r="B153" s="85" t="str">
        <f>VLOOKUP(A153,'CENTRO DE COSTOS'!A:D,4,FALSE)</f>
        <v>KEVIN ALEXIS CORZO BUSTOS</v>
      </c>
      <c r="C153" s="85" t="str">
        <f>VLOOKUP(A153,'CENTRO DE COSTOS'!A:D,2,FALSE)</f>
        <v>0004-0007</v>
      </c>
      <c r="D153" s="85">
        <v>50006</v>
      </c>
      <c r="E153" s="85">
        <v>5798434</v>
      </c>
      <c r="F153" s="85">
        <v>17592189</v>
      </c>
      <c r="G153" s="85" t="s">
        <v>1977</v>
      </c>
      <c r="H153" s="85" t="s">
        <v>216</v>
      </c>
      <c r="I153" s="85" t="s">
        <v>3785</v>
      </c>
      <c r="J153" s="85" t="s">
        <v>15880</v>
      </c>
      <c r="K153" s="85" t="s">
        <v>160</v>
      </c>
      <c r="L153" s="85" t="s">
        <v>15881</v>
      </c>
      <c r="M153" s="178">
        <v>45915.652777777781</v>
      </c>
      <c r="N153" s="178">
        <v>45917.484722222223</v>
      </c>
      <c r="O153" s="85" t="s">
        <v>14390</v>
      </c>
      <c r="P153" s="85" t="s">
        <v>15397</v>
      </c>
      <c r="Q153" s="85" t="s">
        <v>1628</v>
      </c>
      <c r="R153" s="85" t="s">
        <v>15425</v>
      </c>
      <c r="S153" s="85" t="s">
        <v>1328</v>
      </c>
      <c r="T153" s="85" t="s">
        <v>15882</v>
      </c>
      <c r="U153" s="85" t="s">
        <v>165</v>
      </c>
      <c r="V153" s="85" t="s">
        <v>15883</v>
      </c>
      <c r="W153" s="85" t="s">
        <v>28</v>
      </c>
      <c r="X153" s="85" t="s">
        <v>177</v>
      </c>
      <c r="Y153" s="85" t="s">
        <v>1411</v>
      </c>
      <c r="Z153" s="85">
        <v>1</v>
      </c>
      <c r="AA153" s="85">
        <v>0</v>
      </c>
      <c r="AB153" s="179">
        <f>IF(U153="SOPORTE_TELEFÓNICO",'BASE LIQUIDACION REDEBAN 2025'!$B$19,IF(U153="ENVÍO",'BASE LIQUIDACION REDEBAN 2025'!$C$2,IF(W153="TIPO I",'BASE LIQUIDACION REDEBAN 2025'!$C$2,IF(W153="TIPO II",'BASE LIQUIDACION REDEBAN 2025'!$C$3,IF(W153="TIPO III",'BASE LIQUIDACION REDEBAN 2025'!$C$4,IF(W153="TIPO IV",'BASE LIQUIDACION REDEBAN 2025'!$C$5,IF(X153="AEREO",'BASE LIQUIDACION REDEBAN 2025'!$B$6,'BASE LIQUIDACION REDEBAN 2025'!$C$5)))))))</f>
        <v>144967.87232000002</v>
      </c>
      <c r="AC153" s="179">
        <f>IF(OR(U153="SOPORTE_TELEFÓNICO",U153="ENVÍO"),0,IF(W153="TIPO I",'BASE LIQUIDACION REDEBAN 2025'!$B$10,IF(W153="TIPO II",'BASE LIQUIDACION REDEBAN 2025'!$B$11,IF(W153="TIPO III",'BASE LIQUIDACION REDEBAN 2025'!$B$12,'BASE LIQUIDACION REDEBAN 2025'!$B$13))))</f>
        <v>140395.6348884</v>
      </c>
      <c r="AD153" s="179">
        <f t="shared" si="2"/>
        <v>144967.87232000002</v>
      </c>
    </row>
    <row r="154" spans="1:30" s="101" customFormat="1" ht="13.15" hidden="1">
      <c r="A154" s="85" t="s">
        <v>100</v>
      </c>
      <c r="B154" s="85" t="str">
        <f>VLOOKUP(A154,'CENTRO DE COSTOS'!A:D,4,FALSE)</f>
        <v>KEVIN ALEXIS CORZO BUSTOS</v>
      </c>
      <c r="C154" s="85" t="str">
        <f>VLOOKUP(A154,'CENTRO DE COSTOS'!A:D,2,FALSE)</f>
        <v>0004-0007</v>
      </c>
      <c r="D154" s="85">
        <v>50001</v>
      </c>
      <c r="E154" s="85">
        <v>5798435</v>
      </c>
      <c r="F154" s="85">
        <v>15088206</v>
      </c>
      <c r="G154" s="85" t="s">
        <v>1977</v>
      </c>
      <c r="H154" s="85" t="s">
        <v>216</v>
      </c>
      <c r="I154" s="85" t="s">
        <v>100</v>
      </c>
      <c r="J154" s="85" t="s">
        <v>15884</v>
      </c>
      <c r="K154" s="85" t="s">
        <v>160</v>
      </c>
      <c r="L154" s="85" t="s">
        <v>15885</v>
      </c>
      <c r="M154" s="178">
        <v>45915.652777777781</v>
      </c>
      <c r="N154" s="178">
        <v>45916.584027777775</v>
      </c>
      <c r="O154" s="85" t="s">
        <v>14390</v>
      </c>
      <c r="P154" s="85" t="s">
        <v>1333</v>
      </c>
      <c r="Q154" s="85" t="s">
        <v>1351</v>
      </c>
      <c r="R154" s="85" t="s">
        <v>1341</v>
      </c>
      <c r="S154" s="85" t="s">
        <v>1328</v>
      </c>
      <c r="T154" s="85" t="s">
        <v>15886</v>
      </c>
      <c r="U154" s="85" t="s">
        <v>165</v>
      </c>
      <c r="V154" s="85" t="s">
        <v>15887</v>
      </c>
      <c r="W154" s="85" t="s">
        <v>25</v>
      </c>
      <c r="X154" s="85" t="s">
        <v>177</v>
      </c>
      <c r="Y154" s="85" t="s">
        <v>1928</v>
      </c>
      <c r="Z154" s="85">
        <v>1</v>
      </c>
      <c r="AA154" s="85">
        <v>0</v>
      </c>
      <c r="AB154" s="179">
        <f>IF(U154="SOPORTE_TELEFÓNICO",'BASE LIQUIDACION REDEBAN 2025'!$B$19,IF(U154="ENVÍO",'BASE LIQUIDACION REDEBAN 2025'!$C$2,IF(W154="TIPO I",'BASE LIQUIDACION REDEBAN 2025'!$C$2,IF(W154="TIPO II",'BASE LIQUIDACION REDEBAN 2025'!$C$3,IF(W154="TIPO III",'BASE LIQUIDACION REDEBAN 2025'!$C$4,IF(W154="TIPO IV",'BASE LIQUIDACION REDEBAN 2025'!$C$5,IF(X154="AEREO",'BASE LIQUIDACION REDEBAN 2025'!$B$6,'BASE LIQUIDACION REDEBAN 2025'!$C$5)))))))</f>
        <v>65960.072302</v>
      </c>
      <c r="AC154" s="179">
        <f>IF(OR(U154="SOPORTE_TELEFÓNICO",U154="ENVÍO"),0,IF(W154="TIPO I",'BASE LIQUIDACION REDEBAN 2025'!$B$10,IF(W154="TIPO II",'BASE LIQUIDACION REDEBAN 2025'!$B$11,IF(W154="TIPO III",'BASE LIQUIDACION REDEBAN 2025'!$B$12,'BASE LIQUIDACION REDEBAN 2025'!$B$13))))</f>
        <v>75096.394270399993</v>
      </c>
      <c r="AD154" s="179">
        <f t="shared" si="2"/>
        <v>65960.072302</v>
      </c>
    </row>
    <row r="155" spans="1:30" s="101" customFormat="1" ht="13.15" hidden="1">
      <c r="A155" s="85" t="s">
        <v>100</v>
      </c>
      <c r="B155" s="85" t="str">
        <f>VLOOKUP(A155,'CENTRO DE COSTOS'!A:D,4,FALSE)</f>
        <v>KEVIN ALEXIS CORZO BUSTOS</v>
      </c>
      <c r="C155" s="85" t="str">
        <f>VLOOKUP(A155,'CENTRO DE COSTOS'!A:D,2,FALSE)</f>
        <v>0004-0007</v>
      </c>
      <c r="D155" s="85">
        <v>50001</v>
      </c>
      <c r="E155" s="85">
        <v>5798437</v>
      </c>
      <c r="F155" s="85">
        <v>15457146</v>
      </c>
      <c r="G155" s="85" t="s">
        <v>1977</v>
      </c>
      <c r="H155" s="85" t="s">
        <v>216</v>
      </c>
      <c r="I155" s="85" t="s">
        <v>100</v>
      </c>
      <c r="J155" s="85" t="s">
        <v>15888</v>
      </c>
      <c r="K155" s="85" t="s">
        <v>160</v>
      </c>
      <c r="L155" s="85" t="s">
        <v>15889</v>
      </c>
      <c r="M155" s="178">
        <v>45915.652777777781</v>
      </c>
      <c r="N155" s="178">
        <v>45916.632638888892</v>
      </c>
      <c r="O155" s="85" t="s">
        <v>14390</v>
      </c>
      <c r="P155" s="85" t="s">
        <v>1333</v>
      </c>
      <c r="Q155" s="85" t="s">
        <v>1464</v>
      </c>
      <c r="R155" s="85" t="s">
        <v>3477</v>
      </c>
      <c r="S155" s="85" t="s">
        <v>1328</v>
      </c>
      <c r="T155" s="85" t="s">
        <v>15890</v>
      </c>
      <c r="U155" s="85" t="s">
        <v>165</v>
      </c>
      <c r="V155" s="85" t="s">
        <v>15891</v>
      </c>
      <c r="W155" s="85" t="s">
        <v>25</v>
      </c>
      <c r="X155" s="85" t="s">
        <v>177</v>
      </c>
      <c r="Y155" s="85" t="s">
        <v>1928</v>
      </c>
      <c r="Z155" s="85">
        <v>1</v>
      </c>
      <c r="AA155" s="85">
        <v>0</v>
      </c>
      <c r="AB155" s="179">
        <f>IF(U155="SOPORTE_TELEFÓNICO",'BASE LIQUIDACION REDEBAN 2025'!$B$19,IF(U155="ENVÍO",'BASE LIQUIDACION REDEBAN 2025'!$C$2,IF(W155="TIPO I",'BASE LIQUIDACION REDEBAN 2025'!$C$2,IF(W155="TIPO II",'BASE LIQUIDACION REDEBAN 2025'!$C$3,IF(W155="TIPO III",'BASE LIQUIDACION REDEBAN 2025'!$C$4,IF(W155="TIPO IV",'BASE LIQUIDACION REDEBAN 2025'!$C$5,IF(X155="AEREO",'BASE LIQUIDACION REDEBAN 2025'!$B$6,'BASE LIQUIDACION REDEBAN 2025'!$C$5)))))))</f>
        <v>65960.072302</v>
      </c>
      <c r="AC155" s="179">
        <f>IF(OR(U155="SOPORTE_TELEFÓNICO",U155="ENVÍO"),0,IF(W155="TIPO I",'BASE LIQUIDACION REDEBAN 2025'!$B$10,IF(W155="TIPO II",'BASE LIQUIDACION REDEBAN 2025'!$B$11,IF(W155="TIPO III",'BASE LIQUIDACION REDEBAN 2025'!$B$12,'BASE LIQUIDACION REDEBAN 2025'!$B$13))))</f>
        <v>75096.394270399993</v>
      </c>
      <c r="AD155" s="179">
        <f t="shared" si="2"/>
        <v>65960.072302</v>
      </c>
    </row>
    <row r="156" spans="1:30" s="101" customFormat="1" ht="13.15" hidden="1">
      <c r="A156" s="85" t="s">
        <v>91</v>
      </c>
      <c r="B156" s="85" t="str">
        <f>VLOOKUP(A156,'CENTRO DE COSTOS'!A:D,4,FALSE)</f>
        <v>JOSE MAURICIO HERNANDEZ ROJAS</v>
      </c>
      <c r="C156" s="85" t="str">
        <f>VLOOKUP(A156,'CENTRO DE COSTOS'!A:D,2,FALSE)</f>
        <v>0004-0001</v>
      </c>
      <c r="D156" s="85">
        <v>23555</v>
      </c>
      <c r="E156" s="85">
        <v>5798488</v>
      </c>
      <c r="F156" s="85">
        <v>89306093</v>
      </c>
      <c r="G156" s="85" t="s">
        <v>1977</v>
      </c>
      <c r="H156" s="85" t="s">
        <v>193</v>
      </c>
      <c r="I156" s="85" t="s">
        <v>602</v>
      </c>
      <c r="J156" s="85" t="s">
        <v>15892</v>
      </c>
      <c r="K156" s="85" t="s">
        <v>160</v>
      </c>
      <c r="L156" s="85" t="s">
        <v>15893</v>
      </c>
      <c r="M156" s="178">
        <v>45915.661805555559</v>
      </c>
      <c r="N156" s="178">
        <v>45916.655555555553</v>
      </c>
      <c r="O156" s="85" t="s">
        <v>14390</v>
      </c>
      <c r="P156" s="85" t="s">
        <v>1333</v>
      </c>
      <c r="Q156" s="85" t="s">
        <v>1556</v>
      </c>
      <c r="R156" s="85" t="s">
        <v>1557</v>
      </c>
      <c r="S156" s="85" t="s">
        <v>1328</v>
      </c>
      <c r="T156" s="85" t="s">
        <v>15894</v>
      </c>
      <c r="U156" s="85" t="s">
        <v>165</v>
      </c>
      <c r="V156" s="85" t="s">
        <v>15895</v>
      </c>
      <c r="W156" s="85" t="s">
        <v>28</v>
      </c>
      <c r="X156" s="85" t="s">
        <v>177</v>
      </c>
      <c r="Y156" s="85" t="s">
        <v>607</v>
      </c>
      <c r="Z156" s="85">
        <v>1</v>
      </c>
      <c r="AA156" s="85">
        <v>0</v>
      </c>
      <c r="AB156" s="179">
        <f>IF(U156="SOPORTE_TELEFÓNICO",'BASE LIQUIDACION REDEBAN 2025'!$B$19,IF(U156="ENVÍO",'BASE LIQUIDACION REDEBAN 2025'!$C$2,IF(W156="TIPO I",'BASE LIQUIDACION REDEBAN 2025'!$C$2,IF(W156="TIPO II",'BASE LIQUIDACION REDEBAN 2025'!$C$3,IF(W156="TIPO III",'BASE LIQUIDACION REDEBAN 2025'!$C$4,IF(W156="TIPO IV",'BASE LIQUIDACION REDEBAN 2025'!$C$5,IF(X156="AEREO",'BASE LIQUIDACION REDEBAN 2025'!$B$6,'BASE LIQUIDACION REDEBAN 2025'!$C$5)))))))</f>
        <v>144967.87232000002</v>
      </c>
      <c r="AC156" s="179">
        <f>IF(OR(U156="SOPORTE_TELEFÓNICO",U156="ENVÍO"),0,IF(W156="TIPO I",'BASE LIQUIDACION REDEBAN 2025'!$B$10,IF(W156="TIPO II",'BASE LIQUIDACION REDEBAN 2025'!$B$11,IF(W156="TIPO III",'BASE LIQUIDACION REDEBAN 2025'!$B$12,'BASE LIQUIDACION REDEBAN 2025'!$B$13))))</f>
        <v>140395.6348884</v>
      </c>
      <c r="AD156" s="179">
        <f t="shared" si="2"/>
        <v>144967.87232000002</v>
      </c>
    </row>
    <row r="157" spans="1:30" s="101" customFormat="1" ht="13.15" hidden="1">
      <c r="A157" s="85" t="s">
        <v>86</v>
      </c>
      <c r="B157" s="85" t="str">
        <f>VLOOKUP(A157,'CENTRO DE COSTOS'!A:D,4,FALSE)</f>
        <v>KEVIN ALEXIS CORZO BUSTOS</v>
      </c>
      <c r="C157" s="85" t="str">
        <f>VLOOKUP(A157,'CENTRO DE COSTOS'!A:D,2,FALSE)</f>
        <v>0004-0007</v>
      </c>
      <c r="D157" s="85">
        <v>73001</v>
      </c>
      <c r="E157" s="85">
        <v>5798511</v>
      </c>
      <c r="F157" s="85">
        <v>90152729</v>
      </c>
      <c r="G157" s="85" t="s">
        <v>1977</v>
      </c>
      <c r="H157" s="85" t="s">
        <v>494</v>
      </c>
      <c r="I157" s="85" t="s">
        <v>86</v>
      </c>
      <c r="J157" s="85" t="s">
        <v>14524</v>
      </c>
      <c r="K157" s="85" t="s">
        <v>160</v>
      </c>
      <c r="L157" s="85" t="s">
        <v>15896</v>
      </c>
      <c r="M157" s="178">
        <v>45915.667361111111</v>
      </c>
      <c r="N157" s="178">
        <v>45916.45416666667</v>
      </c>
      <c r="O157" s="85" t="s">
        <v>14390</v>
      </c>
      <c r="P157" s="85" t="s">
        <v>1333</v>
      </c>
      <c r="Q157" s="85" t="s">
        <v>1326</v>
      </c>
      <c r="R157" s="85" t="s">
        <v>1381</v>
      </c>
      <c r="S157" s="85" t="s">
        <v>1328</v>
      </c>
      <c r="T157" s="85" t="s">
        <v>15897</v>
      </c>
      <c r="U157" s="85" t="s">
        <v>165</v>
      </c>
      <c r="V157" s="85" t="s">
        <v>15898</v>
      </c>
      <c r="W157" s="85" t="s">
        <v>25</v>
      </c>
      <c r="X157" s="85" t="s">
        <v>177</v>
      </c>
      <c r="Y157" s="85" t="s">
        <v>498</v>
      </c>
      <c r="Z157" s="85">
        <v>1</v>
      </c>
      <c r="AA157" s="85">
        <v>0</v>
      </c>
      <c r="AB157" s="179">
        <f>IF(U157="SOPORTE_TELEFÓNICO",'BASE LIQUIDACION REDEBAN 2025'!$B$19,IF(U157="ENVÍO",'BASE LIQUIDACION REDEBAN 2025'!$C$2,IF(W157="TIPO I",'BASE LIQUIDACION REDEBAN 2025'!$C$2,IF(W157="TIPO II",'BASE LIQUIDACION REDEBAN 2025'!$C$3,IF(W157="TIPO III",'BASE LIQUIDACION REDEBAN 2025'!$C$4,IF(W157="TIPO IV",'BASE LIQUIDACION REDEBAN 2025'!$C$5,IF(X157="AEREO",'BASE LIQUIDACION REDEBAN 2025'!$B$6,'BASE LIQUIDACION REDEBAN 2025'!$C$5)))))))</f>
        <v>65960.072302</v>
      </c>
      <c r="AC157" s="179">
        <f>IF(OR(U157="SOPORTE_TELEFÓNICO",U157="ENVÍO"),0,IF(W157="TIPO I",'BASE LIQUIDACION REDEBAN 2025'!$B$10,IF(W157="TIPO II",'BASE LIQUIDACION REDEBAN 2025'!$B$11,IF(W157="TIPO III",'BASE LIQUIDACION REDEBAN 2025'!$B$12,'BASE LIQUIDACION REDEBAN 2025'!$B$13))))</f>
        <v>75096.394270399993</v>
      </c>
      <c r="AD157" s="179">
        <f t="shared" ref="AD157:AD220" si="3">IF(OR(U157="SOPORTE_TELEFÓNICO",U157="ENVÍO"),AB157,(AB157*Z157+AC157*AA157))</f>
        <v>65960.072302</v>
      </c>
    </row>
    <row r="158" spans="1:30" s="101" customFormat="1" ht="13.15" hidden="1">
      <c r="A158" s="85" t="s">
        <v>94</v>
      </c>
      <c r="B158" s="85" t="str">
        <f>VLOOKUP(A158,'CENTRO DE COSTOS'!A:D,4,FALSE)</f>
        <v>DIEGO FERNANDO HENAO CARDONA</v>
      </c>
      <c r="C158" s="85" t="str">
        <f>VLOOKUP(A158,'CENTRO DE COSTOS'!A:D,2,FALSE)</f>
        <v>0004-0002</v>
      </c>
      <c r="D158" s="85">
        <v>66001</v>
      </c>
      <c r="E158" s="85">
        <v>5799101</v>
      </c>
      <c r="F158" s="85">
        <v>89106400</v>
      </c>
      <c r="G158" s="85" t="s">
        <v>1977</v>
      </c>
      <c r="H158" s="85" t="s">
        <v>186</v>
      </c>
      <c r="I158" s="85" t="s">
        <v>94</v>
      </c>
      <c r="J158" s="85" t="s">
        <v>15899</v>
      </c>
      <c r="K158" s="85" t="s">
        <v>160</v>
      </c>
      <c r="L158" s="85" t="s">
        <v>15900</v>
      </c>
      <c r="M158" s="178">
        <v>45916.375694444447</v>
      </c>
      <c r="N158" s="178">
        <v>45916.638888888891</v>
      </c>
      <c r="O158" s="85" t="s">
        <v>14390</v>
      </c>
      <c r="P158" s="85" t="s">
        <v>15334</v>
      </c>
      <c r="Q158" s="85" t="s">
        <v>1387</v>
      </c>
      <c r="R158" s="85" t="s">
        <v>15345</v>
      </c>
      <c r="S158" s="85" t="s">
        <v>1328</v>
      </c>
      <c r="T158" s="85" t="s">
        <v>15901</v>
      </c>
      <c r="U158" s="85" t="s">
        <v>165</v>
      </c>
      <c r="V158" s="85" t="s">
        <v>15902</v>
      </c>
      <c r="W158" s="85" t="s">
        <v>25</v>
      </c>
      <c r="X158" s="85" t="s">
        <v>177</v>
      </c>
      <c r="Y158" s="85" t="s">
        <v>275</v>
      </c>
      <c r="Z158" s="85">
        <v>1</v>
      </c>
      <c r="AA158" s="85">
        <v>0</v>
      </c>
      <c r="AB158" s="179">
        <f>IF(U158="SOPORTE_TELEFÓNICO",'BASE LIQUIDACION REDEBAN 2025'!$B$19,IF(U158="ENVÍO",'BASE LIQUIDACION REDEBAN 2025'!$C$2,IF(W158="TIPO I",'BASE LIQUIDACION REDEBAN 2025'!$C$2,IF(W158="TIPO II",'BASE LIQUIDACION REDEBAN 2025'!$C$3,IF(W158="TIPO III",'BASE LIQUIDACION REDEBAN 2025'!$C$4,IF(W158="TIPO IV",'BASE LIQUIDACION REDEBAN 2025'!$C$5,IF(X158="AEREO",'BASE LIQUIDACION REDEBAN 2025'!$B$6,'BASE LIQUIDACION REDEBAN 2025'!$C$5)))))))</f>
        <v>65960.072302</v>
      </c>
      <c r="AC158" s="179">
        <f>IF(OR(U158="SOPORTE_TELEFÓNICO",U158="ENVÍO"),0,IF(W158="TIPO I",'BASE LIQUIDACION REDEBAN 2025'!$B$10,IF(W158="TIPO II",'BASE LIQUIDACION REDEBAN 2025'!$B$11,IF(W158="TIPO III",'BASE LIQUIDACION REDEBAN 2025'!$B$12,'BASE LIQUIDACION REDEBAN 2025'!$B$13))))</f>
        <v>75096.394270399993</v>
      </c>
      <c r="AD158" s="179">
        <f t="shared" si="3"/>
        <v>65960.072302</v>
      </c>
    </row>
    <row r="159" spans="1:30" s="101" customFormat="1" ht="13.15" hidden="1">
      <c r="A159" s="85" t="s">
        <v>100</v>
      </c>
      <c r="B159" s="85" t="str">
        <f>VLOOKUP(A159,'CENTRO DE COSTOS'!A:D,4,FALSE)</f>
        <v>KEVIN ALEXIS CORZO BUSTOS</v>
      </c>
      <c r="C159" s="85" t="str">
        <f>VLOOKUP(A159,'CENTRO DE COSTOS'!A:D,2,FALSE)</f>
        <v>0004-0007</v>
      </c>
      <c r="D159" s="85">
        <v>50689</v>
      </c>
      <c r="E159" s="85">
        <v>5799216</v>
      </c>
      <c r="F159" s="85">
        <v>90133548</v>
      </c>
      <c r="G159" s="85" t="s">
        <v>1977</v>
      </c>
      <c r="H159" s="85" t="s">
        <v>216</v>
      </c>
      <c r="I159" s="85" t="s">
        <v>3181</v>
      </c>
      <c r="J159" s="85" t="s">
        <v>15458</v>
      </c>
      <c r="K159" s="85" t="s">
        <v>160</v>
      </c>
      <c r="L159" s="85" t="s">
        <v>15903</v>
      </c>
      <c r="M159" s="178">
        <v>45916.409722222219</v>
      </c>
      <c r="N159" s="178">
        <v>45917.487500000003</v>
      </c>
      <c r="O159" s="85" t="s">
        <v>14390</v>
      </c>
      <c r="P159" s="85" t="s">
        <v>1333</v>
      </c>
      <c r="Q159" s="85" t="s">
        <v>1326</v>
      </c>
      <c r="R159" s="85" t="s">
        <v>1341</v>
      </c>
      <c r="S159" s="85" t="s">
        <v>1328</v>
      </c>
      <c r="T159" s="85" t="s">
        <v>15904</v>
      </c>
      <c r="U159" s="85" t="s">
        <v>165</v>
      </c>
      <c r="V159" s="85" t="s">
        <v>15905</v>
      </c>
      <c r="W159" s="85" t="s">
        <v>28</v>
      </c>
      <c r="X159" s="85" t="s">
        <v>177</v>
      </c>
      <c r="Y159" s="85" t="s">
        <v>1411</v>
      </c>
      <c r="Z159" s="85">
        <v>1</v>
      </c>
      <c r="AA159" s="85">
        <v>0</v>
      </c>
      <c r="AB159" s="179">
        <f>IF(U159="SOPORTE_TELEFÓNICO",'BASE LIQUIDACION REDEBAN 2025'!$B$19,IF(U159="ENVÍO",'BASE LIQUIDACION REDEBAN 2025'!$C$2,IF(W159="TIPO I",'BASE LIQUIDACION REDEBAN 2025'!$C$2,IF(W159="TIPO II",'BASE LIQUIDACION REDEBAN 2025'!$C$3,IF(W159="TIPO III",'BASE LIQUIDACION REDEBAN 2025'!$C$4,IF(W159="TIPO IV",'BASE LIQUIDACION REDEBAN 2025'!$C$5,IF(X159="AEREO",'BASE LIQUIDACION REDEBAN 2025'!$B$6,'BASE LIQUIDACION REDEBAN 2025'!$C$5)))))))</f>
        <v>144967.87232000002</v>
      </c>
      <c r="AC159" s="179">
        <f>IF(OR(U159="SOPORTE_TELEFÓNICO",U159="ENVÍO"),0,IF(W159="TIPO I",'BASE LIQUIDACION REDEBAN 2025'!$B$10,IF(W159="TIPO II",'BASE LIQUIDACION REDEBAN 2025'!$B$11,IF(W159="TIPO III",'BASE LIQUIDACION REDEBAN 2025'!$B$12,'BASE LIQUIDACION REDEBAN 2025'!$B$13))))</f>
        <v>140395.6348884</v>
      </c>
      <c r="AD159" s="179">
        <f t="shared" si="3"/>
        <v>144967.87232000002</v>
      </c>
    </row>
    <row r="160" spans="1:30" s="101" customFormat="1" ht="13.15" hidden="1">
      <c r="A160" s="85" t="s">
        <v>98</v>
      </c>
      <c r="B160" s="85" t="str">
        <f>VLOOKUP(A160,'CENTRO DE COSTOS'!A:D,4,FALSE)</f>
        <v>MIGUEL JULIÁN HERNÁNDEZ GUARÍN</v>
      </c>
      <c r="C160" s="85" t="str">
        <f>VLOOKUP(A160,'CENTRO DE COSTOS'!A:D,2,FALSE)</f>
        <v>0004-0008</v>
      </c>
      <c r="D160" s="85">
        <v>68077</v>
      </c>
      <c r="E160" s="85">
        <v>5799422</v>
      </c>
      <c r="F160" s="85">
        <v>18767194</v>
      </c>
      <c r="G160" s="85" t="s">
        <v>1977</v>
      </c>
      <c r="H160" s="85" t="s">
        <v>224</v>
      </c>
      <c r="I160" s="85" t="s">
        <v>3215</v>
      </c>
      <c r="J160" s="85" t="s">
        <v>15906</v>
      </c>
      <c r="K160" s="85" t="s">
        <v>160</v>
      </c>
      <c r="L160" s="85" t="s">
        <v>15907</v>
      </c>
      <c r="M160" s="178">
        <v>45916.466666666667</v>
      </c>
      <c r="N160" s="178">
        <v>45918.37777777778</v>
      </c>
      <c r="O160" s="85" t="s">
        <v>14390</v>
      </c>
      <c r="P160" s="85" t="s">
        <v>15397</v>
      </c>
      <c r="Q160" s="85" t="s">
        <v>15398</v>
      </c>
      <c r="R160" s="85" t="s">
        <v>15399</v>
      </c>
      <c r="S160" s="85" t="s">
        <v>1328</v>
      </c>
      <c r="T160" s="85" t="s">
        <v>15908</v>
      </c>
      <c r="U160" s="85" t="s">
        <v>165</v>
      </c>
      <c r="V160" s="85" t="s">
        <v>15909</v>
      </c>
      <c r="W160" s="85" t="s">
        <v>28</v>
      </c>
      <c r="X160" s="85" t="s">
        <v>177</v>
      </c>
      <c r="Y160" s="85" t="s">
        <v>2885</v>
      </c>
      <c r="Z160" s="85">
        <v>1</v>
      </c>
      <c r="AA160" s="85">
        <v>0</v>
      </c>
      <c r="AB160" s="179">
        <f>IF(U160="SOPORTE_TELEFÓNICO",'BASE LIQUIDACION REDEBAN 2025'!$B$19,IF(U160="ENVÍO",'BASE LIQUIDACION REDEBAN 2025'!$C$2,IF(W160="TIPO I",'BASE LIQUIDACION REDEBAN 2025'!$C$2,IF(W160="TIPO II",'BASE LIQUIDACION REDEBAN 2025'!$C$3,IF(W160="TIPO III",'BASE LIQUIDACION REDEBAN 2025'!$C$4,IF(W160="TIPO IV",'BASE LIQUIDACION REDEBAN 2025'!$C$5,IF(X160="AEREO",'BASE LIQUIDACION REDEBAN 2025'!$B$6,'BASE LIQUIDACION REDEBAN 2025'!$C$5)))))))</f>
        <v>144967.87232000002</v>
      </c>
      <c r="AC160" s="179">
        <f>IF(OR(U160="SOPORTE_TELEFÓNICO",U160="ENVÍO"),0,IF(W160="TIPO I",'BASE LIQUIDACION REDEBAN 2025'!$B$10,IF(W160="TIPO II",'BASE LIQUIDACION REDEBAN 2025'!$B$11,IF(W160="TIPO III",'BASE LIQUIDACION REDEBAN 2025'!$B$12,'BASE LIQUIDACION REDEBAN 2025'!$B$13))))</f>
        <v>140395.6348884</v>
      </c>
      <c r="AD160" s="179">
        <f t="shared" si="3"/>
        <v>144967.87232000002</v>
      </c>
    </row>
    <row r="161" spans="1:30" s="101" customFormat="1" ht="13.15" hidden="1">
      <c r="A161" s="85" t="s">
        <v>76</v>
      </c>
      <c r="B161" s="85" t="str">
        <f>VLOOKUP(A161,'CENTRO DE COSTOS'!A:D,4,FALSE)</f>
        <v>DIEGO FERNANDO HENAO CARDONA</v>
      </c>
      <c r="C161" s="85" t="str">
        <f>VLOOKUP(A161,'CENTRO DE COSTOS'!A:D,2,FALSE)</f>
        <v>0004-0003</v>
      </c>
      <c r="D161" s="85">
        <v>76001</v>
      </c>
      <c r="E161" s="85">
        <v>5799424</v>
      </c>
      <c r="F161" s="85">
        <v>90137302</v>
      </c>
      <c r="G161" s="85" t="s">
        <v>1977</v>
      </c>
      <c r="H161" s="85" t="s">
        <v>232</v>
      </c>
      <c r="I161" s="85" t="s">
        <v>76</v>
      </c>
      <c r="J161" s="85" t="s">
        <v>14489</v>
      </c>
      <c r="K161" s="85" t="s">
        <v>160</v>
      </c>
      <c r="L161" s="85" t="s">
        <v>15910</v>
      </c>
      <c r="M161" s="178">
        <v>45916.467361111114</v>
      </c>
      <c r="N161" s="178">
        <v>45916.644444444442</v>
      </c>
      <c r="O161" s="85" t="s">
        <v>14390</v>
      </c>
      <c r="P161" s="85" t="s">
        <v>15334</v>
      </c>
      <c r="Q161" s="85" t="s">
        <v>15335</v>
      </c>
      <c r="R161" s="85" t="s">
        <v>15336</v>
      </c>
      <c r="S161" s="85" t="s">
        <v>1328</v>
      </c>
      <c r="T161" s="85" t="s">
        <v>15911</v>
      </c>
      <c r="U161" s="85" t="s">
        <v>165</v>
      </c>
      <c r="V161" s="85" t="s">
        <v>15912</v>
      </c>
      <c r="W161" s="85" t="s">
        <v>25</v>
      </c>
      <c r="X161" s="85" t="s">
        <v>177</v>
      </c>
      <c r="Y161" s="85" t="s">
        <v>206</v>
      </c>
      <c r="Z161" s="85">
        <v>1</v>
      </c>
      <c r="AA161" s="85">
        <v>0</v>
      </c>
      <c r="AB161" s="179">
        <f>IF(U161="SOPORTE_TELEFÓNICO",'BASE LIQUIDACION REDEBAN 2025'!$B$19,IF(U161="ENVÍO",'BASE LIQUIDACION REDEBAN 2025'!$C$2,IF(W161="TIPO I",'BASE LIQUIDACION REDEBAN 2025'!$C$2,IF(W161="TIPO II",'BASE LIQUIDACION REDEBAN 2025'!$C$3,IF(W161="TIPO III",'BASE LIQUIDACION REDEBAN 2025'!$C$4,IF(W161="TIPO IV",'BASE LIQUIDACION REDEBAN 2025'!$C$5,IF(X161="AEREO",'BASE LIQUIDACION REDEBAN 2025'!$B$6,'BASE LIQUIDACION REDEBAN 2025'!$C$5)))))))</f>
        <v>65960.072302</v>
      </c>
      <c r="AC161" s="179">
        <f>IF(OR(U161="SOPORTE_TELEFÓNICO",U161="ENVÍO"),0,IF(W161="TIPO I",'BASE LIQUIDACION REDEBAN 2025'!$B$10,IF(W161="TIPO II",'BASE LIQUIDACION REDEBAN 2025'!$B$11,IF(W161="TIPO III",'BASE LIQUIDACION REDEBAN 2025'!$B$12,'BASE LIQUIDACION REDEBAN 2025'!$B$13))))</f>
        <v>75096.394270399993</v>
      </c>
      <c r="AD161" s="179">
        <f t="shared" si="3"/>
        <v>65960.072302</v>
      </c>
    </row>
    <row r="162" spans="1:30" s="101" customFormat="1" ht="13.15" hidden="1">
      <c r="A162" s="85" t="s">
        <v>80</v>
      </c>
      <c r="B162" s="85" t="str">
        <f>VLOOKUP(A162,'CENTRO DE COSTOS'!A:D,4,FALSE)</f>
        <v>JOSE MAURICIO HERNANDEZ ROJAS</v>
      </c>
      <c r="C162" s="85" t="str">
        <f>VLOOKUP(A162,'CENTRO DE COSTOS'!A:D,2,FALSE)</f>
        <v>0004-0001</v>
      </c>
      <c r="D162" s="85">
        <v>13001</v>
      </c>
      <c r="E162" s="85">
        <v>5799747</v>
      </c>
      <c r="F162" s="85">
        <v>89249635</v>
      </c>
      <c r="G162" s="85" t="s">
        <v>1977</v>
      </c>
      <c r="H162" s="85" t="s">
        <v>685</v>
      </c>
      <c r="I162" s="85" t="s">
        <v>80</v>
      </c>
      <c r="J162" s="85" t="s">
        <v>15913</v>
      </c>
      <c r="K162" s="85" t="s">
        <v>160</v>
      </c>
      <c r="L162" s="85" t="s">
        <v>15914</v>
      </c>
      <c r="M162" s="178">
        <v>45916.558333333334</v>
      </c>
      <c r="N162" s="178">
        <v>45917.495138888888</v>
      </c>
      <c r="O162" s="85" t="s">
        <v>14390</v>
      </c>
      <c r="P162" s="85" t="s">
        <v>1333</v>
      </c>
      <c r="Q162" s="85" t="s">
        <v>1351</v>
      </c>
      <c r="R162" s="85" t="s">
        <v>1352</v>
      </c>
      <c r="S162" s="85" t="s">
        <v>1328</v>
      </c>
      <c r="T162" s="85" t="s">
        <v>15915</v>
      </c>
      <c r="U162" s="85" t="s">
        <v>165</v>
      </c>
      <c r="V162" s="85" t="s">
        <v>15916</v>
      </c>
      <c r="W162" s="85" t="s">
        <v>25</v>
      </c>
      <c r="X162" s="85" t="s">
        <v>177</v>
      </c>
      <c r="Y162" s="85" t="s">
        <v>690</v>
      </c>
      <c r="Z162" s="85">
        <v>1</v>
      </c>
      <c r="AA162" s="85">
        <v>0</v>
      </c>
      <c r="AB162" s="179">
        <f>IF(U162="SOPORTE_TELEFÓNICO",'BASE LIQUIDACION REDEBAN 2025'!$B$19,IF(U162="ENVÍO",'BASE LIQUIDACION REDEBAN 2025'!$C$2,IF(W162="TIPO I",'BASE LIQUIDACION REDEBAN 2025'!$C$2,IF(W162="TIPO II",'BASE LIQUIDACION REDEBAN 2025'!$C$3,IF(W162="TIPO III",'BASE LIQUIDACION REDEBAN 2025'!$C$4,IF(W162="TIPO IV",'BASE LIQUIDACION REDEBAN 2025'!$C$5,IF(X162="AEREO",'BASE LIQUIDACION REDEBAN 2025'!$B$6,'BASE LIQUIDACION REDEBAN 2025'!$C$5)))))))</f>
        <v>65960.072302</v>
      </c>
      <c r="AC162" s="179">
        <f>IF(OR(U162="SOPORTE_TELEFÓNICO",U162="ENVÍO"),0,IF(W162="TIPO I",'BASE LIQUIDACION REDEBAN 2025'!$B$10,IF(W162="TIPO II",'BASE LIQUIDACION REDEBAN 2025'!$B$11,IF(W162="TIPO III",'BASE LIQUIDACION REDEBAN 2025'!$B$12,'BASE LIQUIDACION REDEBAN 2025'!$B$13))))</f>
        <v>75096.394270399993</v>
      </c>
      <c r="AD162" s="179">
        <f t="shared" si="3"/>
        <v>65960.072302</v>
      </c>
    </row>
    <row r="163" spans="1:30" s="101" customFormat="1" ht="13.15" hidden="1">
      <c r="A163" s="85" t="s">
        <v>93</v>
      </c>
      <c r="B163" s="85" t="str">
        <f>VLOOKUP(A163,'CENTRO DE COSTOS'!A:D,4,FALSE)</f>
        <v>DIEGO FERNANDO HENAO CARDONA</v>
      </c>
      <c r="C163" s="85" t="str">
        <f>VLOOKUP(A163,'CENTRO DE COSTOS'!A:D,2,FALSE)</f>
        <v>0004-0003</v>
      </c>
      <c r="D163" s="85">
        <v>52356</v>
      </c>
      <c r="E163" s="85">
        <v>5800099</v>
      </c>
      <c r="F163" s="85">
        <v>60271632</v>
      </c>
      <c r="G163" s="85" t="s">
        <v>1977</v>
      </c>
      <c r="H163" s="85" t="s">
        <v>157</v>
      </c>
      <c r="I163" s="85" t="s">
        <v>3603</v>
      </c>
      <c r="J163" s="85" t="s">
        <v>15917</v>
      </c>
      <c r="K163" s="85" t="s">
        <v>160</v>
      </c>
      <c r="L163" s="85" t="s">
        <v>15918</v>
      </c>
      <c r="M163" s="178">
        <v>45916.672222222223</v>
      </c>
      <c r="N163" s="178">
        <v>45917.554166666669</v>
      </c>
      <c r="O163" s="85" t="s">
        <v>14390</v>
      </c>
      <c r="P163" s="85" t="s">
        <v>1333</v>
      </c>
      <c r="Q163" s="85" t="s">
        <v>1326</v>
      </c>
      <c r="R163" s="85" t="s">
        <v>1341</v>
      </c>
      <c r="S163" s="85" t="s">
        <v>1328</v>
      </c>
      <c r="T163" s="85" t="s">
        <v>15919</v>
      </c>
      <c r="U163" s="85" t="s">
        <v>165</v>
      </c>
      <c r="V163" s="85" t="s">
        <v>15920</v>
      </c>
      <c r="W163" s="85" t="s">
        <v>28</v>
      </c>
      <c r="X163" s="85" t="s">
        <v>177</v>
      </c>
      <c r="Y163" s="85" t="s">
        <v>247</v>
      </c>
      <c r="Z163" s="85">
        <v>1</v>
      </c>
      <c r="AA163" s="85">
        <v>0</v>
      </c>
      <c r="AB163" s="179">
        <f>IF(U163="SOPORTE_TELEFÓNICO",'BASE LIQUIDACION REDEBAN 2025'!$B$19,IF(U163="ENVÍO",'BASE LIQUIDACION REDEBAN 2025'!$C$2,IF(W163="TIPO I",'BASE LIQUIDACION REDEBAN 2025'!$C$2,IF(W163="TIPO II",'BASE LIQUIDACION REDEBAN 2025'!$C$3,IF(W163="TIPO III",'BASE LIQUIDACION REDEBAN 2025'!$C$4,IF(W163="TIPO IV",'BASE LIQUIDACION REDEBAN 2025'!$C$5,IF(X163="AEREO",'BASE LIQUIDACION REDEBAN 2025'!$B$6,'BASE LIQUIDACION REDEBAN 2025'!$C$5)))))))</f>
        <v>144967.87232000002</v>
      </c>
      <c r="AC163" s="179">
        <f>IF(OR(U163="SOPORTE_TELEFÓNICO",U163="ENVÍO"),0,IF(W163="TIPO I",'BASE LIQUIDACION REDEBAN 2025'!$B$10,IF(W163="TIPO II",'BASE LIQUIDACION REDEBAN 2025'!$B$11,IF(W163="TIPO III",'BASE LIQUIDACION REDEBAN 2025'!$B$12,'BASE LIQUIDACION REDEBAN 2025'!$B$13))))</f>
        <v>140395.6348884</v>
      </c>
      <c r="AD163" s="179">
        <f t="shared" si="3"/>
        <v>144967.87232000002</v>
      </c>
    </row>
    <row r="164" spans="1:30" s="101" customFormat="1" ht="13.15" hidden="1">
      <c r="A164" s="85" t="s">
        <v>100</v>
      </c>
      <c r="B164" s="85" t="str">
        <f>VLOOKUP(A164,'CENTRO DE COSTOS'!A:D,4,FALSE)</f>
        <v>KEVIN ALEXIS CORZO BUSTOS</v>
      </c>
      <c r="C164" s="85" t="str">
        <f>VLOOKUP(A164,'CENTRO DE COSTOS'!A:D,2,FALSE)</f>
        <v>0004-0007</v>
      </c>
      <c r="D164" s="85">
        <v>50001</v>
      </c>
      <c r="E164" s="85">
        <v>5800124</v>
      </c>
      <c r="F164" s="85">
        <v>16064818</v>
      </c>
      <c r="G164" s="85" t="s">
        <v>1977</v>
      </c>
      <c r="H164" s="85" t="s">
        <v>216</v>
      </c>
      <c r="I164" s="85" t="s">
        <v>100</v>
      </c>
      <c r="J164" s="85" t="s">
        <v>15921</v>
      </c>
      <c r="K164" s="85" t="s">
        <v>160</v>
      </c>
      <c r="L164" s="85" t="s">
        <v>15922</v>
      </c>
      <c r="M164" s="178">
        <v>45916.67083333333</v>
      </c>
      <c r="N164" s="178">
        <v>45917.491666666669</v>
      </c>
      <c r="O164" s="85" t="s">
        <v>14390</v>
      </c>
      <c r="P164" s="85" t="s">
        <v>15397</v>
      </c>
      <c r="Q164" s="85" t="s">
        <v>1326</v>
      </c>
      <c r="R164" s="85" t="s">
        <v>15923</v>
      </c>
      <c r="S164" s="85" t="s">
        <v>1328</v>
      </c>
      <c r="T164" s="85" t="s">
        <v>15924</v>
      </c>
      <c r="U164" s="85" t="s">
        <v>165</v>
      </c>
      <c r="V164" s="85" t="s">
        <v>15925</v>
      </c>
      <c r="W164" s="85" t="s">
        <v>25</v>
      </c>
      <c r="X164" s="85" t="s">
        <v>177</v>
      </c>
      <c r="Y164" s="85" t="s">
        <v>1227</v>
      </c>
      <c r="Z164" s="85">
        <v>1</v>
      </c>
      <c r="AA164" s="85">
        <v>0</v>
      </c>
      <c r="AB164" s="179">
        <f>IF(U164="SOPORTE_TELEFÓNICO",'BASE LIQUIDACION REDEBAN 2025'!$B$19,IF(U164="ENVÍO",'BASE LIQUIDACION REDEBAN 2025'!$C$2,IF(W164="TIPO I",'BASE LIQUIDACION REDEBAN 2025'!$C$2,IF(W164="TIPO II",'BASE LIQUIDACION REDEBAN 2025'!$C$3,IF(W164="TIPO III",'BASE LIQUIDACION REDEBAN 2025'!$C$4,IF(W164="TIPO IV",'BASE LIQUIDACION REDEBAN 2025'!$C$5,IF(X164="AEREO",'BASE LIQUIDACION REDEBAN 2025'!$B$6,'BASE LIQUIDACION REDEBAN 2025'!$C$5)))))))</f>
        <v>65960.072302</v>
      </c>
      <c r="AC164" s="179">
        <f>IF(OR(U164="SOPORTE_TELEFÓNICO",U164="ENVÍO"),0,IF(W164="TIPO I",'BASE LIQUIDACION REDEBAN 2025'!$B$10,IF(W164="TIPO II",'BASE LIQUIDACION REDEBAN 2025'!$B$11,IF(W164="TIPO III",'BASE LIQUIDACION REDEBAN 2025'!$B$12,'BASE LIQUIDACION REDEBAN 2025'!$B$13))))</f>
        <v>75096.394270399993</v>
      </c>
      <c r="AD164" s="179">
        <f t="shared" si="3"/>
        <v>65960.072302</v>
      </c>
    </row>
    <row r="165" spans="1:30" s="101" customFormat="1" ht="13.15" hidden="1">
      <c r="A165" s="85" t="s">
        <v>68</v>
      </c>
      <c r="B165" s="85" t="str">
        <f>VLOOKUP(A165,'CENTRO DE COSTOS'!A:D,4,FALSE)</f>
        <v>WILLIAM ASDRUBAL ROZO ROZO</v>
      </c>
      <c r="C165" s="85" t="str">
        <f>VLOOKUP(A165,'CENTRO DE COSTOS'!A:D,2,FALSE)</f>
        <v>0004-0004</v>
      </c>
      <c r="D165" s="85">
        <v>11001</v>
      </c>
      <c r="E165" s="85">
        <v>5800213</v>
      </c>
      <c r="F165" s="85">
        <v>89195802</v>
      </c>
      <c r="G165" s="85" t="s">
        <v>1977</v>
      </c>
      <c r="H165" s="85" t="s">
        <v>417</v>
      </c>
      <c r="I165" s="85" t="s">
        <v>68</v>
      </c>
      <c r="J165" s="85" t="s">
        <v>15926</v>
      </c>
      <c r="K165" s="85" t="s">
        <v>160</v>
      </c>
      <c r="L165" s="85" t="s">
        <v>15927</v>
      </c>
      <c r="M165" s="178">
        <v>45916.683333333334</v>
      </c>
      <c r="N165" s="178">
        <v>45917.567361111112</v>
      </c>
      <c r="O165" s="85" t="s">
        <v>14390</v>
      </c>
      <c r="P165" s="85" t="s">
        <v>15334</v>
      </c>
      <c r="Q165" s="85" t="s">
        <v>15335</v>
      </c>
      <c r="R165" s="85" t="s">
        <v>15336</v>
      </c>
      <c r="S165" s="85" t="s">
        <v>1328</v>
      </c>
      <c r="T165" s="85" t="s">
        <v>15928</v>
      </c>
      <c r="U165" s="85" t="s">
        <v>165</v>
      </c>
      <c r="V165" s="85" t="s">
        <v>15929</v>
      </c>
      <c r="W165" s="85" t="s">
        <v>25</v>
      </c>
      <c r="X165" s="85" t="s">
        <v>177</v>
      </c>
      <c r="Y165" s="85" t="s">
        <v>561</v>
      </c>
      <c r="Z165" s="85">
        <v>1</v>
      </c>
      <c r="AA165" s="85">
        <v>0</v>
      </c>
      <c r="AB165" s="179">
        <f>IF(U165="SOPORTE_TELEFÓNICO",'BASE LIQUIDACION REDEBAN 2025'!$B$19,IF(U165="ENVÍO",'BASE LIQUIDACION REDEBAN 2025'!$C$2,IF(W165="TIPO I",'BASE LIQUIDACION REDEBAN 2025'!$C$2,IF(W165="TIPO II",'BASE LIQUIDACION REDEBAN 2025'!$C$3,IF(W165="TIPO III",'BASE LIQUIDACION REDEBAN 2025'!$C$4,IF(W165="TIPO IV",'BASE LIQUIDACION REDEBAN 2025'!$C$5,IF(X165="AEREO",'BASE LIQUIDACION REDEBAN 2025'!$B$6,'BASE LIQUIDACION REDEBAN 2025'!$C$5)))))))</f>
        <v>65960.072302</v>
      </c>
      <c r="AC165" s="179">
        <f>IF(OR(U165="SOPORTE_TELEFÓNICO",U165="ENVÍO"),0,IF(W165="TIPO I",'BASE LIQUIDACION REDEBAN 2025'!$B$10,IF(W165="TIPO II",'BASE LIQUIDACION REDEBAN 2025'!$B$11,IF(W165="TIPO III",'BASE LIQUIDACION REDEBAN 2025'!$B$12,'BASE LIQUIDACION REDEBAN 2025'!$B$13))))</f>
        <v>75096.394270399993</v>
      </c>
      <c r="AD165" s="179">
        <f t="shared" si="3"/>
        <v>65960.072302</v>
      </c>
    </row>
    <row r="166" spans="1:30" s="101" customFormat="1" ht="13.15" hidden="1">
      <c r="A166" s="85" t="s">
        <v>68</v>
      </c>
      <c r="B166" s="85" t="str">
        <f>VLOOKUP(A166,'CENTRO DE COSTOS'!A:D,4,FALSE)</f>
        <v>WILLIAM ASDRUBAL ROZO ROZO</v>
      </c>
      <c r="C166" s="85" t="str">
        <f>VLOOKUP(A166,'CENTRO DE COSTOS'!A:D,2,FALSE)</f>
        <v>0004-0004</v>
      </c>
      <c r="D166" s="85">
        <v>11001</v>
      </c>
      <c r="E166" s="85">
        <v>5800225</v>
      </c>
      <c r="F166" s="85">
        <v>17377615</v>
      </c>
      <c r="G166" s="85" t="s">
        <v>1977</v>
      </c>
      <c r="H166" s="85" t="s">
        <v>417</v>
      </c>
      <c r="I166" s="85" t="s">
        <v>68</v>
      </c>
      <c r="J166" s="85" t="s">
        <v>15930</v>
      </c>
      <c r="K166" s="85" t="s">
        <v>160</v>
      </c>
      <c r="L166" s="85" t="s">
        <v>15931</v>
      </c>
      <c r="M166" s="178">
        <v>45916.70416666667</v>
      </c>
      <c r="N166" s="178">
        <v>45917.625694444447</v>
      </c>
      <c r="O166" s="85" t="s">
        <v>14390</v>
      </c>
      <c r="P166" s="85" t="s">
        <v>1325</v>
      </c>
      <c r="Q166" s="85" t="s">
        <v>1334</v>
      </c>
      <c r="R166" s="85" t="s">
        <v>1880</v>
      </c>
      <c r="S166" s="85" t="s">
        <v>1328</v>
      </c>
      <c r="T166" s="85" t="s">
        <v>15932</v>
      </c>
      <c r="U166" s="85" t="s">
        <v>165</v>
      </c>
      <c r="V166" s="85" t="s">
        <v>15933</v>
      </c>
      <c r="W166" s="85" t="s">
        <v>25</v>
      </c>
      <c r="X166" s="85" t="s">
        <v>177</v>
      </c>
      <c r="Y166" s="85" t="s">
        <v>546</v>
      </c>
      <c r="Z166" s="85">
        <v>1</v>
      </c>
      <c r="AA166" s="85">
        <v>0</v>
      </c>
      <c r="AB166" s="179">
        <f>IF(U166="SOPORTE_TELEFÓNICO",'BASE LIQUIDACION REDEBAN 2025'!$B$19,IF(U166="ENVÍO",'BASE LIQUIDACION REDEBAN 2025'!$C$2,IF(W166="TIPO I",'BASE LIQUIDACION REDEBAN 2025'!$C$2,IF(W166="TIPO II",'BASE LIQUIDACION REDEBAN 2025'!$C$3,IF(W166="TIPO III",'BASE LIQUIDACION REDEBAN 2025'!$C$4,IF(W166="TIPO IV",'BASE LIQUIDACION REDEBAN 2025'!$C$5,IF(X166="AEREO",'BASE LIQUIDACION REDEBAN 2025'!$B$6,'BASE LIQUIDACION REDEBAN 2025'!$C$5)))))))</f>
        <v>65960.072302</v>
      </c>
      <c r="AC166" s="179">
        <f>IF(OR(U166="SOPORTE_TELEFÓNICO",U166="ENVÍO"),0,IF(W166="TIPO I",'BASE LIQUIDACION REDEBAN 2025'!$B$10,IF(W166="TIPO II",'BASE LIQUIDACION REDEBAN 2025'!$B$11,IF(W166="TIPO III",'BASE LIQUIDACION REDEBAN 2025'!$B$12,'BASE LIQUIDACION REDEBAN 2025'!$B$13))))</f>
        <v>75096.394270399993</v>
      </c>
      <c r="AD166" s="179">
        <f t="shared" si="3"/>
        <v>65960.072302</v>
      </c>
    </row>
    <row r="167" spans="1:30" s="101" customFormat="1" ht="13.15" hidden="1">
      <c r="A167" s="85" t="s">
        <v>68</v>
      </c>
      <c r="B167" s="85" t="str">
        <f>VLOOKUP(A167,'CENTRO DE COSTOS'!A:D,4,FALSE)</f>
        <v>WILLIAM ASDRUBAL ROZO ROZO</v>
      </c>
      <c r="C167" s="85" t="str">
        <f>VLOOKUP(A167,'CENTRO DE COSTOS'!A:D,2,FALSE)</f>
        <v>0004-0004</v>
      </c>
      <c r="D167" s="85">
        <v>11001</v>
      </c>
      <c r="E167" s="85">
        <v>5800231</v>
      </c>
      <c r="F167" s="85">
        <v>90144281</v>
      </c>
      <c r="G167" s="85" t="s">
        <v>1977</v>
      </c>
      <c r="H167" s="85" t="s">
        <v>417</v>
      </c>
      <c r="I167" s="85" t="s">
        <v>68</v>
      </c>
      <c r="J167" s="85" t="s">
        <v>14783</v>
      </c>
      <c r="K167" s="85" t="s">
        <v>160</v>
      </c>
      <c r="L167" s="85" t="s">
        <v>15934</v>
      </c>
      <c r="M167" s="178">
        <v>45916.706250000003</v>
      </c>
      <c r="N167" s="178">
        <v>45917.563194444447</v>
      </c>
      <c r="O167" s="85" t="s">
        <v>14390</v>
      </c>
      <c r="P167" s="85" t="s">
        <v>1333</v>
      </c>
      <c r="Q167" s="85" t="s">
        <v>1340</v>
      </c>
      <c r="R167" s="85" t="s">
        <v>1341</v>
      </c>
      <c r="S167" s="85" t="s">
        <v>1328</v>
      </c>
      <c r="T167" s="85" t="s">
        <v>15935</v>
      </c>
      <c r="U167" s="85" t="s">
        <v>165</v>
      </c>
      <c r="V167" s="85" t="s">
        <v>14786</v>
      </c>
      <c r="W167" s="85" t="s">
        <v>25</v>
      </c>
      <c r="X167" s="85" t="s">
        <v>177</v>
      </c>
      <c r="Y167" s="85" t="s">
        <v>3358</v>
      </c>
      <c r="Z167" s="85">
        <v>1</v>
      </c>
      <c r="AA167" s="85">
        <v>0</v>
      </c>
      <c r="AB167" s="179">
        <f>IF(U167="SOPORTE_TELEFÓNICO",'BASE LIQUIDACION REDEBAN 2025'!$B$19,IF(U167="ENVÍO",'BASE LIQUIDACION REDEBAN 2025'!$C$2,IF(W167="TIPO I",'BASE LIQUIDACION REDEBAN 2025'!$C$2,IF(W167="TIPO II",'BASE LIQUIDACION REDEBAN 2025'!$C$3,IF(W167="TIPO III",'BASE LIQUIDACION REDEBAN 2025'!$C$4,IF(W167="TIPO IV",'BASE LIQUIDACION REDEBAN 2025'!$C$5,IF(X167="AEREO",'BASE LIQUIDACION REDEBAN 2025'!$B$6,'BASE LIQUIDACION REDEBAN 2025'!$C$5)))))))</f>
        <v>65960.072302</v>
      </c>
      <c r="AC167" s="179">
        <f>IF(OR(U167="SOPORTE_TELEFÓNICO",U167="ENVÍO"),0,IF(W167="TIPO I",'BASE LIQUIDACION REDEBAN 2025'!$B$10,IF(W167="TIPO II",'BASE LIQUIDACION REDEBAN 2025'!$B$11,IF(W167="TIPO III",'BASE LIQUIDACION REDEBAN 2025'!$B$12,'BASE LIQUIDACION REDEBAN 2025'!$B$13))))</f>
        <v>75096.394270399993</v>
      </c>
      <c r="AD167" s="179">
        <f t="shared" si="3"/>
        <v>65960.072302</v>
      </c>
    </row>
    <row r="168" spans="1:30" s="101" customFormat="1" ht="13.15" hidden="1">
      <c r="A168" s="85" t="s">
        <v>100</v>
      </c>
      <c r="B168" s="85" t="str">
        <f>VLOOKUP(A168,'CENTRO DE COSTOS'!A:D,4,FALSE)</f>
        <v>KEVIN ALEXIS CORZO BUSTOS</v>
      </c>
      <c r="C168" s="85" t="str">
        <f>VLOOKUP(A168,'CENTRO DE COSTOS'!A:D,2,FALSE)</f>
        <v>0004-0007</v>
      </c>
      <c r="D168" s="85">
        <v>50001</v>
      </c>
      <c r="E168" s="85">
        <v>5800236</v>
      </c>
      <c r="F168" s="85">
        <v>17715020</v>
      </c>
      <c r="G168" s="85" t="s">
        <v>1977</v>
      </c>
      <c r="H168" s="85" t="s">
        <v>216</v>
      </c>
      <c r="I168" s="85" t="s">
        <v>100</v>
      </c>
      <c r="J168" s="85" t="s">
        <v>15652</v>
      </c>
      <c r="K168" s="85" t="s">
        <v>160</v>
      </c>
      <c r="L168" s="85" t="s">
        <v>15936</v>
      </c>
      <c r="M168" s="178">
        <v>45916.706944444442</v>
      </c>
      <c r="N168" s="178">
        <v>45917.697916666664</v>
      </c>
      <c r="O168" s="85" t="s">
        <v>14390</v>
      </c>
      <c r="P168" s="85" t="s">
        <v>15334</v>
      </c>
      <c r="Q168" s="85" t="s">
        <v>15335</v>
      </c>
      <c r="R168" s="85" t="s">
        <v>15336</v>
      </c>
      <c r="S168" s="85" t="s">
        <v>1328</v>
      </c>
      <c r="T168" s="85" t="s">
        <v>15937</v>
      </c>
      <c r="U168" s="85" t="s">
        <v>165</v>
      </c>
      <c r="V168" s="85" t="s">
        <v>15655</v>
      </c>
      <c r="W168" s="85" t="s">
        <v>25</v>
      </c>
      <c r="X168" s="85" t="s">
        <v>177</v>
      </c>
      <c r="Y168" s="85" t="s">
        <v>1227</v>
      </c>
      <c r="Z168" s="85">
        <v>1</v>
      </c>
      <c r="AA168" s="85">
        <v>0</v>
      </c>
      <c r="AB168" s="179">
        <f>IF(U168="SOPORTE_TELEFÓNICO",'BASE LIQUIDACION REDEBAN 2025'!$B$19,IF(U168="ENVÍO",'BASE LIQUIDACION REDEBAN 2025'!$C$2,IF(W168="TIPO I",'BASE LIQUIDACION REDEBAN 2025'!$C$2,IF(W168="TIPO II",'BASE LIQUIDACION REDEBAN 2025'!$C$3,IF(W168="TIPO III",'BASE LIQUIDACION REDEBAN 2025'!$C$4,IF(W168="TIPO IV",'BASE LIQUIDACION REDEBAN 2025'!$C$5,IF(X168="AEREO",'BASE LIQUIDACION REDEBAN 2025'!$B$6,'BASE LIQUIDACION REDEBAN 2025'!$C$5)))))))</f>
        <v>65960.072302</v>
      </c>
      <c r="AC168" s="179">
        <f>IF(OR(U168="SOPORTE_TELEFÓNICO",U168="ENVÍO"),0,IF(W168="TIPO I",'BASE LIQUIDACION REDEBAN 2025'!$B$10,IF(W168="TIPO II",'BASE LIQUIDACION REDEBAN 2025'!$B$11,IF(W168="TIPO III",'BASE LIQUIDACION REDEBAN 2025'!$B$12,'BASE LIQUIDACION REDEBAN 2025'!$B$13))))</f>
        <v>75096.394270399993</v>
      </c>
      <c r="AD168" s="179">
        <f t="shared" si="3"/>
        <v>65960.072302</v>
      </c>
    </row>
    <row r="169" spans="1:30" s="101" customFormat="1" ht="13.15" hidden="1">
      <c r="A169" s="85" t="s">
        <v>64</v>
      </c>
      <c r="B169" s="85" t="str">
        <f>VLOOKUP(A169,'CENTRO DE COSTOS'!A:D,4,FALSE)</f>
        <v>JOSE MAURICIO HERNANDEZ ROJAS</v>
      </c>
      <c r="C169" s="85" t="str">
        <f>VLOOKUP(A169,'CENTRO DE COSTOS'!A:D,2,FALSE)</f>
        <v>0004-0001</v>
      </c>
      <c r="D169" s="85">
        <v>8758</v>
      </c>
      <c r="E169" s="85">
        <v>5800601</v>
      </c>
      <c r="F169" s="85">
        <v>15644131</v>
      </c>
      <c r="G169" s="85" t="s">
        <v>1977</v>
      </c>
      <c r="H169" s="85" t="s">
        <v>1045</v>
      </c>
      <c r="I169" s="85" t="s">
        <v>1051</v>
      </c>
      <c r="J169" s="85" t="s">
        <v>15592</v>
      </c>
      <c r="K169" s="85" t="s">
        <v>160</v>
      </c>
      <c r="L169" s="85" t="s">
        <v>15938</v>
      </c>
      <c r="M169" s="178">
        <v>45916.703472222223</v>
      </c>
      <c r="N169" s="178">
        <v>45917.503472222219</v>
      </c>
      <c r="O169" s="85" t="s">
        <v>14390</v>
      </c>
      <c r="P169" s="85" t="s">
        <v>15334</v>
      </c>
      <c r="Q169" s="85" t="s">
        <v>15335</v>
      </c>
      <c r="R169" s="85" t="s">
        <v>15336</v>
      </c>
      <c r="S169" s="85" t="s">
        <v>1328</v>
      </c>
      <c r="T169" s="85" t="s">
        <v>15939</v>
      </c>
      <c r="U169" s="85" t="s">
        <v>165</v>
      </c>
      <c r="V169" s="85" t="s">
        <v>15606</v>
      </c>
      <c r="W169" s="85" t="s">
        <v>25</v>
      </c>
      <c r="X169" s="85" t="s">
        <v>177</v>
      </c>
      <c r="Y169" s="85" t="s">
        <v>1810</v>
      </c>
      <c r="Z169" s="85">
        <v>1</v>
      </c>
      <c r="AA169" s="85">
        <v>0</v>
      </c>
      <c r="AB169" s="179">
        <f>IF(U169="SOPORTE_TELEFÓNICO",'BASE LIQUIDACION REDEBAN 2025'!$B$19,IF(U169="ENVÍO",'BASE LIQUIDACION REDEBAN 2025'!$C$2,IF(W169="TIPO I",'BASE LIQUIDACION REDEBAN 2025'!$C$2,IF(W169="TIPO II",'BASE LIQUIDACION REDEBAN 2025'!$C$3,IF(W169="TIPO III",'BASE LIQUIDACION REDEBAN 2025'!$C$4,IF(W169="TIPO IV",'BASE LIQUIDACION REDEBAN 2025'!$C$5,IF(X169="AEREO",'BASE LIQUIDACION REDEBAN 2025'!$B$6,'BASE LIQUIDACION REDEBAN 2025'!$C$5)))))))</f>
        <v>65960.072302</v>
      </c>
      <c r="AC169" s="179">
        <f>IF(OR(U169="SOPORTE_TELEFÓNICO",U169="ENVÍO"),0,IF(W169="TIPO I",'BASE LIQUIDACION REDEBAN 2025'!$B$10,IF(W169="TIPO II",'BASE LIQUIDACION REDEBAN 2025'!$B$11,IF(W169="TIPO III",'BASE LIQUIDACION REDEBAN 2025'!$B$12,'BASE LIQUIDACION REDEBAN 2025'!$B$13))))</f>
        <v>75096.394270399993</v>
      </c>
      <c r="AD169" s="179">
        <f t="shared" si="3"/>
        <v>65960.072302</v>
      </c>
    </row>
    <row r="170" spans="1:30" s="101" customFormat="1" ht="13.15" hidden="1">
      <c r="A170" s="85" t="s">
        <v>68</v>
      </c>
      <c r="B170" s="85" t="str">
        <f>VLOOKUP(A170,'CENTRO DE COSTOS'!A:D,4,FALSE)</f>
        <v>WILLIAM ASDRUBAL ROZO ROZO</v>
      </c>
      <c r="C170" s="85" t="str">
        <f>VLOOKUP(A170,'CENTRO DE COSTOS'!A:D,2,FALSE)</f>
        <v>0004-0004</v>
      </c>
      <c r="D170" s="85">
        <v>11001</v>
      </c>
      <c r="E170" s="85">
        <v>5800626</v>
      </c>
      <c r="F170" s="85">
        <v>79088613</v>
      </c>
      <c r="G170" s="85" t="s">
        <v>1977</v>
      </c>
      <c r="H170" s="85" t="s">
        <v>417</v>
      </c>
      <c r="I170" s="85" t="s">
        <v>68</v>
      </c>
      <c r="J170" s="85" t="s">
        <v>15940</v>
      </c>
      <c r="K170" s="85" t="s">
        <v>160</v>
      </c>
      <c r="L170" s="85" t="s">
        <v>15941</v>
      </c>
      <c r="M170" s="178">
        <v>45916.70416666667</v>
      </c>
      <c r="N170" s="178">
        <v>45917.558333333334</v>
      </c>
      <c r="O170" s="85" t="s">
        <v>14390</v>
      </c>
      <c r="P170" s="85" t="s">
        <v>15334</v>
      </c>
      <c r="Q170" s="85" t="s">
        <v>15335</v>
      </c>
      <c r="R170" s="85" t="s">
        <v>15529</v>
      </c>
      <c r="S170" s="85" t="s">
        <v>1328</v>
      </c>
      <c r="T170" s="85" t="s">
        <v>15942</v>
      </c>
      <c r="U170" s="85" t="s">
        <v>165</v>
      </c>
      <c r="V170" s="85">
        <v>0</v>
      </c>
      <c r="W170" s="85" t="s">
        <v>25</v>
      </c>
      <c r="X170" s="85" t="s">
        <v>177</v>
      </c>
      <c r="Y170" s="85" t="s">
        <v>1877</v>
      </c>
      <c r="Z170" s="85">
        <v>1</v>
      </c>
      <c r="AA170" s="85">
        <v>0</v>
      </c>
      <c r="AB170" s="179">
        <f>IF(U170="SOPORTE_TELEFÓNICO",'BASE LIQUIDACION REDEBAN 2025'!$B$19,IF(U170="ENVÍO",'BASE LIQUIDACION REDEBAN 2025'!$C$2,IF(W170="TIPO I",'BASE LIQUIDACION REDEBAN 2025'!$C$2,IF(W170="TIPO II",'BASE LIQUIDACION REDEBAN 2025'!$C$3,IF(W170="TIPO III",'BASE LIQUIDACION REDEBAN 2025'!$C$4,IF(W170="TIPO IV",'BASE LIQUIDACION REDEBAN 2025'!$C$5,IF(X170="AEREO",'BASE LIQUIDACION REDEBAN 2025'!$B$6,'BASE LIQUIDACION REDEBAN 2025'!$C$5)))))))</f>
        <v>65960.072302</v>
      </c>
      <c r="AC170" s="179">
        <f>IF(OR(U170="SOPORTE_TELEFÓNICO",U170="ENVÍO"),0,IF(W170="TIPO I",'BASE LIQUIDACION REDEBAN 2025'!$B$10,IF(W170="TIPO II",'BASE LIQUIDACION REDEBAN 2025'!$B$11,IF(W170="TIPO III",'BASE LIQUIDACION REDEBAN 2025'!$B$12,'BASE LIQUIDACION REDEBAN 2025'!$B$13))))</f>
        <v>75096.394270399993</v>
      </c>
      <c r="AD170" s="179">
        <f t="shared" si="3"/>
        <v>65960.072302</v>
      </c>
    </row>
    <row r="171" spans="1:30" s="101" customFormat="1" ht="13.15" hidden="1">
      <c r="A171" s="85" t="s">
        <v>68</v>
      </c>
      <c r="B171" s="85" t="str">
        <f>VLOOKUP(A171,'CENTRO DE COSTOS'!A:D,4,FALSE)</f>
        <v>WILLIAM ASDRUBAL ROZO ROZO</v>
      </c>
      <c r="C171" s="85" t="str">
        <f>VLOOKUP(A171,'CENTRO DE COSTOS'!A:D,2,FALSE)</f>
        <v>0004-0004</v>
      </c>
      <c r="D171" s="85">
        <v>11001</v>
      </c>
      <c r="E171" s="85">
        <v>5800629</v>
      </c>
      <c r="F171" s="85">
        <v>87837402</v>
      </c>
      <c r="G171" s="85" t="s">
        <v>1977</v>
      </c>
      <c r="H171" s="85" t="s">
        <v>417</v>
      </c>
      <c r="I171" s="85" t="s">
        <v>68</v>
      </c>
      <c r="J171" s="85" t="s">
        <v>15943</v>
      </c>
      <c r="K171" s="85" t="s">
        <v>160</v>
      </c>
      <c r="L171" s="85" t="s">
        <v>15944</v>
      </c>
      <c r="M171" s="178">
        <v>45917.367361111108</v>
      </c>
      <c r="N171" s="178">
        <v>45917.532638888886</v>
      </c>
      <c r="O171" s="85" t="s">
        <v>14390</v>
      </c>
      <c r="P171" s="85" t="s">
        <v>15334</v>
      </c>
      <c r="Q171" s="85" t="s">
        <v>1387</v>
      </c>
      <c r="R171" s="85" t="s">
        <v>15408</v>
      </c>
      <c r="S171" s="85" t="s">
        <v>1328</v>
      </c>
      <c r="T171" s="85" t="s">
        <v>15945</v>
      </c>
      <c r="U171" s="85" t="s">
        <v>1552</v>
      </c>
      <c r="V171" s="85">
        <v>0</v>
      </c>
      <c r="W171" s="85" t="s">
        <v>25</v>
      </c>
      <c r="X171" s="85" t="s">
        <v>177</v>
      </c>
      <c r="Y171" s="85" t="s">
        <v>15946</v>
      </c>
      <c r="Z171" s="85">
        <v>0</v>
      </c>
      <c r="AA171" s="85">
        <v>0</v>
      </c>
      <c r="AB171" s="179">
        <f>IF(U171="SOPORTE_TELEFÓNICO",'BASE LIQUIDACION REDEBAN 2025'!$B$19,IF(U171="ENVÍO",'BASE LIQUIDACION REDEBAN 2025'!$C$2,IF(W171="TIPO I",'BASE LIQUIDACION REDEBAN 2025'!$C$2,IF(W171="TIPO II",'BASE LIQUIDACION REDEBAN 2025'!$C$3,IF(W171="TIPO III",'BASE LIQUIDACION REDEBAN 2025'!$C$4,IF(W171="TIPO IV",'BASE LIQUIDACION REDEBAN 2025'!$C$5,IF(X171="AEREO",'BASE LIQUIDACION REDEBAN 2025'!$B$6,'BASE LIQUIDACION REDEBAN 2025'!$C$5)))))))</f>
        <v>41241.0800752</v>
      </c>
      <c r="AC171" s="179">
        <f>IF(OR(U171="SOPORTE_TELEFÓNICO",U171="ENVÍO"),0,IF(W171="TIPO I",'BASE LIQUIDACION REDEBAN 2025'!$B$10,IF(W171="TIPO II",'BASE LIQUIDACION REDEBAN 2025'!$B$11,IF(W171="TIPO III",'BASE LIQUIDACION REDEBAN 2025'!$B$12,'BASE LIQUIDACION REDEBAN 2025'!$B$13))))</f>
        <v>0</v>
      </c>
      <c r="AD171" s="179">
        <f t="shared" si="3"/>
        <v>41241.0800752</v>
      </c>
    </row>
    <row r="172" spans="1:30" s="101" customFormat="1" ht="13.15" hidden="1">
      <c r="A172" s="85" t="s">
        <v>93</v>
      </c>
      <c r="B172" s="85" t="str">
        <f>VLOOKUP(A172,'CENTRO DE COSTOS'!A:D,4,FALSE)</f>
        <v>DIEGO FERNANDO HENAO CARDONA</v>
      </c>
      <c r="C172" s="85" t="str">
        <f>VLOOKUP(A172,'CENTRO DE COSTOS'!A:D,2,FALSE)</f>
        <v>0004-0003</v>
      </c>
      <c r="D172" s="85">
        <v>86001</v>
      </c>
      <c r="E172" s="85">
        <v>5800639</v>
      </c>
      <c r="F172" s="85">
        <v>89547745</v>
      </c>
      <c r="G172" s="85" t="s">
        <v>1977</v>
      </c>
      <c r="H172" s="85" t="s">
        <v>239</v>
      </c>
      <c r="I172" s="85" t="s">
        <v>1229</v>
      </c>
      <c r="J172" s="85" t="s">
        <v>14883</v>
      </c>
      <c r="K172" s="85" t="s">
        <v>160</v>
      </c>
      <c r="L172" s="85" t="s">
        <v>15947</v>
      </c>
      <c r="M172" s="178">
        <v>45917.371527777781</v>
      </c>
      <c r="N172" s="178">
        <v>45919.581250000003</v>
      </c>
      <c r="O172" s="85" t="s">
        <v>14390</v>
      </c>
      <c r="P172" s="85" t="s">
        <v>1333</v>
      </c>
      <c r="Q172" s="85" t="s">
        <v>1512</v>
      </c>
      <c r="R172" s="85" t="s">
        <v>1512</v>
      </c>
      <c r="S172" s="85" t="s">
        <v>1328</v>
      </c>
      <c r="T172" s="85" t="s">
        <v>15948</v>
      </c>
      <c r="U172" s="85" t="s">
        <v>165</v>
      </c>
      <c r="V172" s="85" t="s">
        <v>15949</v>
      </c>
      <c r="W172" s="85" t="s">
        <v>32</v>
      </c>
      <c r="X172" s="85" t="s">
        <v>177</v>
      </c>
      <c r="Y172" s="85" t="s">
        <v>2014</v>
      </c>
      <c r="Z172" s="85">
        <v>1</v>
      </c>
      <c r="AA172" s="85">
        <v>0</v>
      </c>
      <c r="AB172" s="179">
        <f>IF(U172="SOPORTE_TELEFÓNICO",'BASE LIQUIDACION REDEBAN 2025'!$B$19,IF(U172="ENVÍO",'BASE LIQUIDACION REDEBAN 2025'!$C$2,IF(W172="TIPO I",'BASE LIQUIDACION REDEBAN 2025'!$C$2,IF(W172="TIPO II",'BASE LIQUIDACION REDEBAN 2025'!$C$3,IF(W172="TIPO III",'BASE LIQUIDACION REDEBAN 2025'!$C$4,IF(W172="TIPO IV",'BASE LIQUIDACION REDEBAN 2025'!$C$5,IF(X172="AEREO",'BASE LIQUIDACION REDEBAN 2025'!$B$6,'BASE LIQUIDACION REDEBAN 2025'!$C$5)))))))</f>
        <v>479588.87655000004</v>
      </c>
      <c r="AC172" s="179">
        <f>IF(OR(U172="SOPORTE_TELEFÓNICO",U172="ENVÍO"),0,IF(W172="TIPO I",'BASE LIQUIDACION REDEBAN 2025'!$B$10,IF(W172="TIPO II",'BASE LIQUIDACION REDEBAN 2025'!$B$11,IF(W172="TIPO III",'BASE LIQUIDACION REDEBAN 2025'!$B$12,'BASE LIQUIDACION REDEBAN 2025'!$B$13))))</f>
        <v>196536.5258152</v>
      </c>
      <c r="AD172" s="179">
        <f t="shared" si="3"/>
        <v>479588.87655000004</v>
      </c>
    </row>
    <row r="173" spans="1:30" s="101" customFormat="1" ht="13.15" hidden="1">
      <c r="A173" s="85" t="s">
        <v>76</v>
      </c>
      <c r="B173" s="85" t="str">
        <f>VLOOKUP(A173,'CENTRO DE COSTOS'!A:D,4,FALSE)</f>
        <v>DIEGO FERNANDO HENAO CARDONA</v>
      </c>
      <c r="C173" s="85" t="str">
        <f>VLOOKUP(A173,'CENTRO DE COSTOS'!A:D,2,FALSE)</f>
        <v>0004-0003</v>
      </c>
      <c r="D173" s="85">
        <v>76869</v>
      </c>
      <c r="E173" s="85">
        <v>5800661</v>
      </c>
      <c r="F173" s="85">
        <v>89446355</v>
      </c>
      <c r="G173" s="85" t="s">
        <v>1977</v>
      </c>
      <c r="H173" s="85" t="s">
        <v>232</v>
      </c>
      <c r="I173" s="85" t="s">
        <v>14322</v>
      </c>
      <c r="J173" s="85" t="s">
        <v>15950</v>
      </c>
      <c r="K173" s="85" t="s">
        <v>160</v>
      </c>
      <c r="L173" s="85" t="s">
        <v>15951</v>
      </c>
      <c r="M173" s="178">
        <v>45916.705555555556</v>
      </c>
      <c r="N173" s="178">
        <v>45918.185416666667</v>
      </c>
      <c r="O173" s="85" t="s">
        <v>14390</v>
      </c>
      <c r="P173" s="85" t="s">
        <v>15334</v>
      </c>
      <c r="Q173" s="85" t="s">
        <v>15335</v>
      </c>
      <c r="R173" s="85" t="s">
        <v>15336</v>
      </c>
      <c r="S173" s="85" t="s">
        <v>1328</v>
      </c>
      <c r="T173" s="85" t="s">
        <v>15952</v>
      </c>
      <c r="U173" s="85" t="s">
        <v>165</v>
      </c>
      <c r="V173" s="85" t="s">
        <v>15953</v>
      </c>
      <c r="W173" s="85" t="s">
        <v>28</v>
      </c>
      <c r="X173" s="85" t="s">
        <v>177</v>
      </c>
      <c r="Y173" s="85" t="s">
        <v>206</v>
      </c>
      <c r="Z173" s="85">
        <v>1</v>
      </c>
      <c r="AA173" s="85">
        <v>0</v>
      </c>
      <c r="AB173" s="179">
        <f>IF(U173="SOPORTE_TELEFÓNICO",'BASE LIQUIDACION REDEBAN 2025'!$B$19,IF(U173="ENVÍO",'BASE LIQUIDACION REDEBAN 2025'!$C$2,IF(W173="TIPO I",'BASE LIQUIDACION REDEBAN 2025'!$C$2,IF(W173="TIPO II",'BASE LIQUIDACION REDEBAN 2025'!$C$3,IF(W173="TIPO III",'BASE LIQUIDACION REDEBAN 2025'!$C$4,IF(W173="TIPO IV",'BASE LIQUIDACION REDEBAN 2025'!$C$5,IF(X173="AEREO",'BASE LIQUIDACION REDEBAN 2025'!$B$6,'BASE LIQUIDACION REDEBAN 2025'!$C$5)))))))</f>
        <v>144967.87232000002</v>
      </c>
      <c r="AC173" s="179">
        <f>IF(OR(U173="SOPORTE_TELEFÓNICO",U173="ENVÍO"),0,IF(W173="TIPO I",'BASE LIQUIDACION REDEBAN 2025'!$B$10,IF(W173="TIPO II",'BASE LIQUIDACION REDEBAN 2025'!$B$11,IF(W173="TIPO III",'BASE LIQUIDACION REDEBAN 2025'!$B$12,'BASE LIQUIDACION REDEBAN 2025'!$B$13))))</f>
        <v>140395.6348884</v>
      </c>
      <c r="AD173" s="179">
        <f t="shared" si="3"/>
        <v>144967.87232000002</v>
      </c>
    </row>
    <row r="174" spans="1:30" s="101" customFormat="1" ht="13.15" hidden="1">
      <c r="A174" s="85" t="s">
        <v>94</v>
      </c>
      <c r="B174" s="85" t="str">
        <f>VLOOKUP(A174,'CENTRO DE COSTOS'!A:D,4,FALSE)</f>
        <v>DIEGO FERNANDO HENAO CARDONA</v>
      </c>
      <c r="C174" s="85" t="str">
        <f>VLOOKUP(A174,'CENTRO DE COSTOS'!A:D,2,FALSE)</f>
        <v>0004-0002</v>
      </c>
      <c r="D174" s="85">
        <v>63130</v>
      </c>
      <c r="E174" s="85">
        <v>5800716</v>
      </c>
      <c r="F174" s="85">
        <v>89347253</v>
      </c>
      <c r="G174" s="85" t="s">
        <v>1977</v>
      </c>
      <c r="H174" s="85" t="s">
        <v>732</v>
      </c>
      <c r="I174" s="85" t="s">
        <v>4298</v>
      </c>
      <c r="J174" s="85" t="s">
        <v>15954</v>
      </c>
      <c r="K174" s="85" t="s">
        <v>160</v>
      </c>
      <c r="L174" s="85" t="s">
        <v>15955</v>
      </c>
      <c r="M174" s="178">
        <v>45917.395138888889</v>
      </c>
      <c r="N174" s="178">
        <v>45918.464583333334</v>
      </c>
      <c r="O174" s="85" t="s">
        <v>14390</v>
      </c>
      <c r="P174" s="85" t="s">
        <v>15334</v>
      </c>
      <c r="Q174" s="85" t="s">
        <v>1387</v>
      </c>
      <c r="R174" s="85" t="s">
        <v>15609</v>
      </c>
      <c r="S174" s="85" t="s">
        <v>1328</v>
      </c>
      <c r="T174" s="85" t="s">
        <v>15956</v>
      </c>
      <c r="U174" s="85" t="s">
        <v>165</v>
      </c>
      <c r="V174" s="85" t="s">
        <v>15957</v>
      </c>
      <c r="W174" s="85" t="s">
        <v>28</v>
      </c>
      <c r="X174" s="85" t="s">
        <v>177</v>
      </c>
      <c r="Y174" s="85" t="s">
        <v>737</v>
      </c>
      <c r="Z174" s="85">
        <v>1</v>
      </c>
      <c r="AA174" s="85">
        <v>0</v>
      </c>
      <c r="AB174" s="179">
        <f>IF(U174="SOPORTE_TELEFÓNICO",'BASE LIQUIDACION REDEBAN 2025'!$B$19,IF(U174="ENVÍO",'BASE LIQUIDACION REDEBAN 2025'!$C$2,IF(W174="TIPO I",'BASE LIQUIDACION REDEBAN 2025'!$C$2,IF(W174="TIPO II",'BASE LIQUIDACION REDEBAN 2025'!$C$3,IF(W174="TIPO III",'BASE LIQUIDACION REDEBAN 2025'!$C$4,IF(W174="TIPO IV",'BASE LIQUIDACION REDEBAN 2025'!$C$5,IF(X174="AEREO",'BASE LIQUIDACION REDEBAN 2025'!$B$6,'BASE LIQUIDACION REDEBAN 2025'!$C$5)))))))</f>
        <v>144967.87232000002</v>
      </c>
      <c r="AC174" s="179">
        <f>IF(OR(U174="SOPORTE_TELEFÓNICO",U174="ENVÍO"),0,IF(W174="TIPO I",'BASE LIQUIDACION REDEBAN 2025'!$B$10,IF(W174="TIPO II",'BASE LIQUIDACION REDEBAN 2025'!$B$11,IF(W174="TIPO III",'BASE LIQUIDACION REDEBAN 2025'!$B$12,'BASE LIQUIDACION REDEBAN 2025'!$B$13))))</f>
        <v>140395.6348884</v>
      </c>
      <c r="AD174" s="179">
        <f t="shared" si="3"/>
        <v>144967.87232000002</v>
      </c>
    </row>
    <row r="175" spans="1:30" s="101" customFormat="1" ht="13.15" hidden="1">
      <c r="A175" s="85" t="s">
        <v>68</v>
      </c>
      <c r="B175" s="85" t="str">
        <f>VLOOKUP(A175,'CENTRO DE COSTOS'!A:D,4,FALSE)</f>
        <v>WILLIAM ASDRUBAL ROZO ROZO</v>
      </c>
      <c r="C175" s="85" t="str">
        <f>VLOOKUP(A175,'CENTRO DE COSTOS'!A:D,2,FALSE)</f>
        <v>0004-0004</v>
      </c>
      <c r="D175" s="85">
        <v>25269</v>
      </c>
      <c r="E175" s="85">
        <v>5800916</v>
      </c>
      <c r="F175" s="85">
        <v>14251599</v>
      </c>
      <c r="G175" s="85" t="s">
        <v>1977</v>
      </c>
      <c r="H175" s="85" t="s">
        <v>417</v>
      </c>
      <c r="I175" s="85" t="s">
        <v>1617</v>
      </c>
      <c r="J175" s="85" t="s">
        <v>15611</v>
      </c>
      <c r="K175" s="85" t="s">
        <v>160</v>
      </c>
      <c r="L175" s="85" t="s">
        <v>15958</v>
      </c>
      <c r="M175" s="178">
        <v>45917.444444444445</v>
      </c>
      <c r="N175" s="178">
        <v>45918.61041666667</v>
      </c>
      <c r="O175" s="85" t="s">
        <v>14390</v>
      </c>
      <c r="P175" s="85" t="s">
        <v>1333</v>
      </c>
      <c r="Q175" s="85" t="s">
        <v>1676</v>
      </c>
      <c r="R175" s="85" t="s">
        <v>1677</v>
      </c>
      <c r="S175" s="85" t="s">
        <v>1328</v>
      </c>
      <c r="T175" s="85" t="s">
        <v>15959</v>
      </c>
      <c r="U175" s="85" t="s">
        <v>165</v>
      </c>
      <c r="V175" s="85" t="s">
        <v>15960</v>
      </c>
      <c r="W175" s="85" t="s">
        <v>28</v>
      </c>
      <c r="X175" s="85" t="s">
        <v>177</v>
      </c>
      <c r="Y175" s="85" t="s">
        <v>561</v>
      </c>
      <c r="Z175" s="85">
        <v>1</v>
      </c>
      <c r="AA175" s="85">
        <v>0</v>
      </c>
      <c r="AB175" s="179">
        <f>IF(U175="SOPORTE_TELEFÓNICO",'BASE LIQUIDACION REDEBAN 2025'!$B$19,IF(U175="ENVÍO",'BASE LIQUIDACION REDEBAN 2025'!$C$2,IF(W175="TIPO I",'BASE LIQUIDACION REDEBAN 2025'!$C$2,IF(W175="TIPO II",'BASE LIQUIDACION REDEBAN 2025'!$C$3,IF(W175="TIPO III",'BASE LIQUIDACION REDEBAN 2025'!$C$4,IF(W175="TIPO IV",'BASE LIQUIDACION REDEBAN 2025'!$C$5,IF(X175="AEREO",'BASE LIQUIDACION REDEBAN 2025'!$B$6,'BASE LIQUIDACION REDEBAN 2025'!$C$5)))))))</f>
        <v>144967.87232000002</v>
      </c>
      <c r="AC175" s="179">
        <f>IF(OR(U175="SOPORTE_TELEFÓNICO",U175="ENVÍO"),0,IF(W175="TIPO I",'BASE LIQUIDACION REDEBAN 2025'!$B$10,IF(W175="TIPO II",'BASE LIQUIDACION REDEBAN 2025'!$B$11,IF(W175="TIPO III",'BASE LIQUIDACION REDEBAN 2025'!$B$12,'BASE LIQUIDACION REDEBAN 2025'!$B$13))))</f>
        <v>140395.6348884</v>
      </c>
      <c r="AD175" s="179">
        <f t="shared" si="3"/>
        <v>144967.87232000002</v>
      </c>
    </row>
    <row r="176" spans="1:30" s="101" customFormat="1" ht="13.15" hidden="1">
      <c r="A176" s="85" t="s">
        <v>72</v>
      </c>
      <c r="B176" s="85" t="str">
        <f>VLOOKUP(A176,'CENTRO DE COSTOS'!A:D,4,FALSE)</f>
        <v>MIGUEL JULIÁN HERNÁNDEZ GUARÍN</v>
      </c>
      <c r="C176" s="85" t="str">
        <f>VLOOKUP(A176,'CENTRO DE COSTOS'!A:D,2,FALSE)</f>
        <v>0004-0008</v>
      </c>
      <c r="D176" s="85">
        <v>68001</v>
      </c>
      <c r="E176" s="85">
        <v>5800923</v>
      </c>
      <c r="F176" s="85">
        <v>47625504</v>
      </c>
      <c r="G176" s="85" t="s">
        <v>1977</v>
      </c>
      <c r="H176" s="85" t="s">
        <v>224</v>
      </c>
      <c r="I176" s="85" t="s">
        <v>72</v>
      </c>
      <c r="J176" s="85" t="s">
        <v>15961</v>
      </c>
      <c r="K176" s="85" t="s">
        <v>160</v>
      </c>
      <c r="L176" s="85" t="s">
        <v>15962</v>
      </c>
      <c r="M176" s="178">
        <v>45916.702777777777</v>
      </c>
      <c r="N176" s="178">
        <v>45917.500694444447</v>
      </c>
      <c r="O176" s="85" t="s">
        <v>14390</v>
      </c>
      <c r="P176" s="85" t="s">
        <v>15334</v>
      </c>
      <c r="Q176" s="85" t="s">
        <v>15335</v>
      </c>
      <c r="R176" s="85" t="s">
        <v>15336</v>
      </c>
      <c r="S176" s="85" t="s">
        <v>1328</v>
      </c>
      <c r="T176" s="85" t="s">
        <v>15963</v>
      </c>
      <c r="U176" s="85" t="s">
        <v>165</v>
      </c>
      <c r="V176" s="85" t="s">
        <v>15964</v>
      </c>
      <c r="W176" s="85" t="s">
        <v>25</v>
      </c>
      <c r="X176" s="85" t="s">
        <v>177</v>
      </c>
      <c r="Y176" s="85" t="s">
        <v>2493</v>
      </c>
      <c r="Z176" s="85">
        <v>1</v>
      </c>
      <c r="AA176" s="85">
        <v>0</v>
      </c>
      <c r="AB176" s="179">
        <f>IF(U176="SOPORTE_TELEFÓNICO",'BASE LIQUIDACION REDEBAN 2025'!$B$19,IF(U176="ENVÍO",'BASE LIQUIDACION REDEBAN 2025'!$C$2,IF(W176="TIPO I",'BASE LIQUIDACION REDEBAN 2025'!$C$2,IF(W176="TIPO II",'BASE LIQUIDACION REDEBAN 2025'!$C$3,IF(W176="TIPO III",'BASE LIQUIDACION REDEBAN 2025'!$C$4,IF(W176="TIPO IV",'BASE LIQUIDACION REDEBAN 2025'!$C$5,IF(X176="AEREO",'BASE LIQUIDACION REDEBAN 2025'!$B$6,'BASE LIQUIDACION REDEBAN 2025'!$C$5)))))))</f>
        <v>65960.072302</v>
      </c>
      <c r="AC176" s="179">
        <f>IF(OR(U176="SOPORTE_TELEFÓNICO",U176="ENVÍO"),0,IF(W176="TIPO I",'BASE LIQUIDACION REDEBAN 2025'!$B$10,IF(W176="TIPO II",'BASE LIQUIDACION REDEBAN 2025'!$B$11,IF(W176="TIPO III",'BASE LIQUIDACION REDEBAN 2025'!$B$12,'BASE LIQUIDACION REDEBAN 2025'!$B$13))))</f>
        <v>75096.394270399993</v>
      </c>
      <c r="AD176" s="179">
        <f t="shared" si="3"/>
        <v>65960.072302</v>
      </c>
    </row>
    <row r="177" spans="1:30" s="101" customFormat="1" ht="13.15" hidden="1">
      <c r="A177" s="85" t="s">
        <v>90</v>
      </c>
      <c r="B177" s="85" t="str">
        <f>VLOOKUP(A177,'CENTRO DE COSTOS'!A:D,4,FALSE)</f>
        <v>JUAN SEBASTIÁN RÍOS CASTRILLÓN</v>
      </c>
      <c r="C177" s="85" t="str">
        <f>VLOOKUP(A177,'CENTRO DE COSTOS'!A:D,2,FALSE)</f>
        <v>0004-0005</v>
      </c>
      <c r="D177" s="85">
        <v>5284</v>
      </c>
      <c r="E177" s="85">
        <v>5800951</v>
      </c>
      <c r="F177" s="85">
        <v>14014294</v>
      </c>
      <c r="G177" s="85" t="s">
        <v>1977</v>
      </c>
      <c r="H177" s="85" t="s">
        <v>249</v>
      </c>
      <c r="I177" s="85" t="s">
        <v>2225</v>
      </c>
      <c r="J177" s="85" t="s">
        <v>15965</v>
      </c>
      <c r="K177" s="85" t="s">
        <v>160</v>
      </c>
      <c r="L177" s="85" t="s">
        <v>15966</v>
      </c>
      <c r="M177" s="178">
        <v>45917.453472222223</v>
      </c>
      <c r="N177" s="178">
        <v>45919.583333333336</v>
      </c>
      <c r="O177" s="85" t="s">
        <v>14390</v>
      </c>
      <c r="P177" s="85" t="s">
        <v>15334</v>
      </c>
      <c r="Q177" s="85" t="s">
        <v>15335</v>
      </c>
      <c r="R177" s="85" t="s">
        <v>15345</v>
      </c>
      <c r="S177" s="85" t="s">
        <v>1328</v>
      </c>
      <c r="T177" s="85" t="s">
        <v>15967</v>
      </c>
      <c r="U177" s="85" t="s">
        <v>165</v>
      </c>
      <c r="V177" s="85" t="s">
        <v>15968</v>
      </c>
      <c r="W177" s="85" t="s">
        <v>32</v>
      </c>
      <c r="X177" s="85" t="s">
        <v>177</v>
      </c>
      <c r="Y177" s="85" t="s">
        <v>679</v>
      </c>
      <c r="Z177" s="85">
        <v>1</v>
      </c>
      <c r="AA177" s="85">
        <v>0</v>
      </c>
      <c r="AB177" s="179">
        <f>IF(U177="SOPORTE_TELEFÓNICO",'BASE LIQUIDACION REDEBAN 2025'!$B$19,IF(U177="ENVÍO",'BASE LIQUIDACION REDEBAN 2025'!$C$2,IF(W177="TIPO I",'BASE LIQUIDACION REDEBAN 2025'!$C$2,IF(W177="TIPO II",'BASE LIQUIDACION REDEBAN 2025'!$C$3,IF(W177="TIPO III",'BASE LIQUIDACION REDEBAN 2025'!$C$4,IF(W177="TIPO IV",'BASE LIQUIDACION REDEBAN 2025'!$C$5,IF(X177="AEREO",'BASE LIQUIDACION REDEBAN 2025'!$B$6,'BASE LIQUIDACION REDEBAN 2025'!$C$5)))))))</f>
        <v>479588.87655000004</v>
      </c>
      <c r="AC177" s="179">
        <f>IF(OR(U177="SOPORTE_TELEFÓNICO",U177="ENVÍO"),0,IF(W177="TIPO I",'BASE LIQUIDACION REDEBAN 2025'!$B$10,IF(W177="TIPO II",'BASE LIQUIDACION REDEBAN 2025'!$B$11,IF(W177="TIPO III",'BASE LIQUIDACION REDEBAN 2025'!$B$12,'BASE LIQUIDACION REDEBAN 2025'!$B$13))))</f>
        <v>196536.5258152</v>
      </c>
      <c r="AD177" s="179">
        <f t="shared" si="3"/>
        <v>479588.87655000004</v>
      </c>
    </row>
    <row r="178" spans="1:30" s="101" customFormat="1" ht="13.15" hidden="1">
      <c r="A178" s="85" t="s">
        <v>90</v>
      </c>
      <c r="B178" s="85" t="str">
        <f>VLOOKUP(A178,'CENTRO DE COSTOS'!A:D,4,FALSE)</f>
        <v>JUAN SEBASTIÁN RÍOS CASTRILLÓN</v>
      </c>
      <c r="C178" s="85" t="str">
        <f>VLOOKUP(A178,'CENTRO DE COSTOS'!A:D,2,FALSE)</f>
        <v>0004-0005</v>
      </c>
      <c r="D178" s="85">
        <v>5234</v>
      </c>
      <c r="E178" s="85">
        <v>5800989</v>
      </c>
      <c r="F178" s="85">
        <v>14014229</v>
      </c>
      <c r="G178" s="85" t="s">
        <v>1977</v>
      </c>
      <c r="H178" s="85" t="s">
        <v>249</v>
      </c>
      <c r="I178" s="85" t="s">
        <v>4832</v>
      </c>
      <c r="J178" s="85" t="s">
        <v>15969</v>
      </c>
      <c r="K178" s="85" t="s">
        <v>160</v>
      </c>
      <c r="L178" s="85" t="s">
        <v>15970</v>
      </c>
      <c r="M178" s="178">
        <v>45917.461111111108</v>
      </c>
      <c r="N178" s="178">
        <v>45919.396527777775</v>
      </c>
      <c r="O178" s="85" t="s">
        <v>14390</v>
      </c>
      <c r="P178" s="85" t="s">
        <v>1333</v>
      </c>
      <c r="Q178" s="85" t="s">
        <v>1368</v>
      </c>
      <c r="R178" s="85" t="s">
        <v>1341</v>
      </c>
      <c r="S178" s="85" t="s">
        <v>1328</v>
      </c>
      <c r="T178" s="85" t="s">
        <v>15971</v>
      </c>
      <c r="U178" s="85" t="s">
        <v>165</v>
      </c>
      <c r="V178" s="85" t="s">
        <v>15972</v>
      </c>
      <c r="W178" s="85" t="s">
        <v>32</v>
      </c>
      <c r="X178" s="85" t="s">
        <v>177</v>
      </c>
      <c r="Y178" s="85" t="s">
        <v>679</v>
      </c>
      <c r="Z178" s="85">
        <v>1</v>
      </c>
      <c r="AA178" s="85">
        <v>0</v>
      </c>
      <c r="AB178" s="179">
        <f>IF(U178="SOPORTE_TELEFÓNICO",'BASE LIQUIDACION REDEBAN 2025'!$B$19,IF(U178="ENVÍO",'BASE LIQUIDACION REDEBAN 2025'!$C$2,IF(W178="TIPO I",'BASE LIQUIDACION REDEBAN 2025'!$C$2,IF(W178="TIPO II",'BASE LIQUIDACION REDEBAN 2025'!$C$3,IF(W178="TIPO III",'BASE LIQUIDACION REDEBAN 2025'!$C$4,IF(W178="TIPO IV",'BASE LIQUIDACION REDEBAN 2025'!$C$5,IF(X178="AEREO",'BASE LIQUIDACION REDEBAN 2025'!$B$6,'BASE LIQUIDACION REDEBAN 2025'!$C$5)))))))</f>
        <v>479588.87655000004</v>
      </c>
      <c r="AC178" s="179">
        <f>IF(OR(U178="SOPORTE_TELEFÓNICO",U178="ENVÍO"),0,IF(W178="TIPO I",'BASE LIQUIDACION REDEBAN 2025'!$B$10,IF(W178="TIPO II",'BASE LIQUIDACION REDEBAN 2025'!$B$11,IF(W178="TIPO III",'BASE LIQUIDACION REDEBAN 2025'!$B$12,'BASE LIQUIDACION REDEBAN 2025'!$B$13))))</f>
        <v>196536.5258152</v>
      </c>
      <c r="AD178" s="179">
        <f t="shared" si="3"/>
        <v>479588.87655000004</v>
      </c>
    </row>
    <row r="179" spans="1:30" s="101" customFormat="1" ht="13.15" hidden="1">
      <c r="A179" s="85" t="s">
        <v>72</v>
      </c>
      <c r="B179" s="85" t="str">
        <f>VLOOKUP(A179,'CENTRO DE COSTOS'!A:D,4,FALSE)</f>
        <v>MIGUEL JULIÁN HERNÁNDEZ GUARÍN</v>
      </c>
      <c r="C179" s="85" t="str">
        <f>VLOOKUP(A179,'CENTRO DE COSTOS'!A:D,2,FALSE)</f>
        <v>0004-0008</v>
      </c>
      <c r="D179" s="85">
        <v>68755</v>
      </c>
      <c r="E179" s="85">
        <v>5801599</v>
      </c>
      <c r="F179" s="85">
        <v>18738088</v>
      </c>
      <c r="G179" s="85" t="s">
        <v>1977</v>
      </c>
      <c r="H179" s="85" t="s">
        <v>224</v>
      </c>
      <c r="I179" s="85" t="s">
        <v>5864</v>
      </c>
      <c r="J179" s="85" t="s">
        <v>15906</v>
      </c>
      <c r="K179" s="85" t="s">
        <v>160</v>
      </c>
      <c r="L179" s="85" t="s">
        <v>15973</v>
      </c>
      <c r="M179" s="178">
        <v>45917.619444444441</v>
      </c>
      <c r="N179" s="178">
        <v>45919.587500000001</v>
      </c>
      <c r="O179" s="85" t="s">
        <v>14390</v>
      </c>
      <c r="P179" s="85" t="s">
        <v>1333</v>
      </c>
      <c r="Q179" s="85" t="s">
        <v>1340</v>
      </c>
      <c r="R179" s="85" t="s">
        <v>1341</v>
      </c>
      <c r="S179" s="85" t="s">
        <v>1328</v>
      </c>
      <c r="T179" s="85" t="s">
        <v>15974</v>
      </c>
      <c r="U179" s="85" t="s">
        <v>165</v>
      </c>
      <c r="V179" s="85" t="s">
        <v>15975</v>
      </c>
      <c r="W179" s="85" t="s">
        <v>30</v>
      </c>
      <c r="X179" s="85" t="s">
        <v>177</v>
      </c>
      <c r="Y179" s="85" t="s">
        <v>1135</v>
      </c>
      <c r="Z179" s="85">
        <v>1</v>
      </c>
      <c r="AA179" s="85">
        <v>0</v>
      </c>
      <c r="AB179" s="179">
        <f>IF(U179="SOPORTE_TELEFÓNICO",'BASE LIQUIDACION REDEBAN 2025'!$B$19,IF(U179="ENVÍO",'BASE LIQUIDACION REDEBAN 2025'!$C$2,IF(W179="TIPO I",'BASE LIQUIDACION REDEBAN 2025'!$C$2,IF(W179="TIPO II",'BASE LIQUIDACION REDEBAN 2025'!$C$3,IF(W179="TIPO III",'BASE LIQUIDACION REDEBAN 2025'!$C$4,IF(W179="TIPO IV",'BASE LIQUIDACION REDEBAN 2025'!$C$5,IF(X179="AEREO",'BASE LIQUIDACION REDEBAN 2025'!$B$6,'BASE LIQUIDACION REDEBAN 2025'!$C$5)))))))</f>
        <v>275728.78077800001</v>
      </c>
      <c r="AC179" s="179">
        <f>IF(OR(U179="SOPORTE_TELEFÓNICO",U179="ENVÍO"),0,IF(W179="TIPO I",'BASE LIQUIDACION REDEBAN 2025'!$B$10,IF(W179="TIPO II",'BASE LIQUIDACION REDEBAN 2025'!$B$11,IF(W179="TIPO III",'BASE LIQUIDACION REDEBAN 2025'!$B$12,'BASE LIQUIDACION REDEBAN 2025'!$B$13))))</f>
        <v>196536.5258152</v>
      </c>
      <c r="AD179" s="179">
        <f t="shared" si="3"/>
        <v>275728.78077800001</v>
      </c>
    </row>
    <row r="180" spans="1:30" s="101" customFormat="1" ht="13.15" hidden="1">
      <c r="A180" s="85" t="s">
        <v>93</v>
      </c>
      <c r="B180" s="85" t="str">
        <f>VLOOKUP(A180,'CENTRO DE COSTOS'!A:D,4,FALSE)</f>
        <v>DIEGO FERNANDO HENAO CARDONA</v>
      </c>
      <c r="C180" s="85" t="str">
        <f>VLOOKUP(A180,'CENTRO DE COSTOS'!A:D,2,FALSE)</f>
        <v>0004-0003</v>
      </c>
      <c r="D180" s="85">
        <v>52585</v>
      </c>
      <c r="E180" s="85">
        <v>5801626</v>
      </c>
      <c r="F180" s="85">
        <v>21721345</v>
      </c>
      <c r="G180" s="85" t="s">
        <v>1977</v>
      </c>
      <c r="H180" s="85" t="s">
        <v>157</v>
      </c>
      <c r="I180" s="85" t="s">
        <v>14194</v>
      </c>
      <c r="J180" s="85" t="s">
        <v>15976</v>
      </c>
      <c r="K180" s="85" t="s">
        <v>160</v>
      </c>
      <c r="L180" s="85" t="s">
        <v>15977</v>
      </c>
      <c r="M180" s="178">
        <v>45917.629166666666</v>
      </c>
      <c r="N180" s="178">
        <v>45918.152083333334</v>
      </c>
      <c r="O180" s="85" t="s">
        <v>14390</v>
      </c>
      <c r="P180" s="85" t="s">
        <v>1333</v>
      </c>
      <c r="Q180" s="85" t="s">
        <v>1512</v>
      </c>
      <c r="R180" s="85" t="s">
        <v>1512</v>
      </c>
      <c r="S180" s="85" t="s">
        <v>1328</v>
      </c>
      <c r="T180" s="85" t="s">
        <v>15978</v>
      </c>
      <c r="U180" s="85" t="s">
        <v>165</v>
      </c>
      <c r="V180" s="85" t="s">
        <v>15979</v>
      </c>
      <c r="W180" s="85" t="s">
        <v>28</v>
      </c>
      <c r="X180" s="85" t="s">
        <v>177</v>
      </c>
      <c r="Y180" s="85" t="s">
        <v>294</v>
      </c>
      <c r="Z180" s="85">
        <v>1</v>
      </c>
      <c r="AA180" s="85">
        <v>0</v>
      </c>
      <c r="AB180" s="179">
        <f>IF(U180="SOPORTE_TELEFÓNICO",'BASE LIQUIDACION REDEBAN 2025'!$B$19,IF(U180="ENVÍO",'BASE LIQUIDACION REDEBAN 2025'!$C$2,IF(W180="TIPO I",'BASE LIQUIDACION REDEBAN 2025'!$C$2,IF(W180="TIPO II",'BASE LIQUIDACION REDEBAN 2025'!$C$3,IF(W180="TIPO III",'BASE LIQUIDACION REDEBAN 2025'!$C$4,IF(W180="TIPO IV",'BASE LIQUIDACION REDEBAN 2025'!$C$5,IF(X180="AEREO",'BASE LIQUIDACION REDEBAN 2025'!$B$6,'BASE LIQUIDACION REDEBAN 2025'!$C$5)))))))</f>
        <v>144967.87232000002</v>
      </c>
      <c r="AC180" s="179">
        <f>IF(OR(U180="SOPORTE_TELEFÓNICO",U180="ENVÍO"),0,IF(W180="TIPO I",'BASE LIQUIDACION REDEBAN 2025'!$B$10,IF(W180="TIPO II",'BASE LIQUIDACION REDEBAN 2025'!$B$11,IF(W180="TIPO III",'BASE LIQUIDACION REDEBAN 2025'!$B$12,'BASE LIQUIDACION REDEBAN 2025'!$B$13))))</f>
        <v>140395.6348884</v>
      </c>
      <c r="AD180" s="179">
        <f t="shared" si="3"/>
        <v>144967.87232000002</v>
      </c>
    </row>
    <row r="181" spans="1:30" s="101" customFormat="1" ht="13.15" hidden="1">
      <c r="A181" s="85" t="s">
        <v>94</v>
      </c>
      <c r="B181" s="85" t="str">
        <f>VLOOKUP(A181,'CENTRO DE COSTOS'!A:D,4,FALSE)</f>
        <v>DIEGO FERNANDO HENAO CARDONA</v>
      </c>
      <c r="C181" s="85" t="str">
        <f>VLOOKUP(A181,'CENTRO DE COSTOS'!A:D,2,FALSE)</f>
        <v>0004-0002</v>
      </c>
      <c r="D181" s="85">
        <v>66001</v>
      </c>
      <c r="E181" s="85">
        <v>5802250</v>
      </c>
      <c r="F181" s="85">
        <v>87856198</v>
      </c>
      <c r="G181" s="85" t="s">
        <v>1977</v>
      </c>
      <c r="H181" s="85" t="s">
        <v>186</v>
      </c>
      <c r="I181" s="85" t="s">
        <v>94</v>
      </c>
      <c r="J181" s="85" t="s">
        <v>15980</v>
      </c>
      <c r="K181" s="85" t="s">
        <v>160</v>
      </c>
      <c r="L181" s="85" t="s">
        <v>15981</v>
      </c>
      <c r="M181" s="178">
        <v>45918.365972222222</v>
      </c>
      <c r="N181" s="178">
        <v>45918.513194444444</v>
      </c>
      <c r="O181" s="85" t="s">
        <v>14390</v>
      </c>
      <c r="P181" s="85" t="s">
        <v>15334</v>
      </c>
      <c r="Q181" s="85" t="s">
        <v>1387</v>
      </c>
      <c r="R181" s="85" t="s">
        <v>15345</v>
      </c>
      <c r="S181" s="85" t="s">
        <v>1328</v>
      </c>
      <c r="T181" s="85" t="s">
        <v>15982</v>
      </c>
      <c r="U181" s="85" t="s">
        <v>165</v>
      </c>
      <c r="V181" s="85" t="s">
        <v>15983</v>
      </c>
      <c r="W181" s="85" t="s">
        <v>25</v>
      </c>
      <c r="X181" s="85" t="s">
        <v>177</v>
      </c>
      <c r="Y181" s="85" t="s">
        <v>275</v>
      </c>
      <c r="Z181" s="85">
        <v>1</v>
      </c>
      <c r="AA181" s="85">
        <v>0</v>
      </c>
      <c r="AB181" s="179">
        <f>IF(U181="SOPORTE_TELEFÓNICO",'BASE LIQUIDACION REDEBAN 2025'!$B$19,IF(U181="ENVÍO",'BASE LIQUIDACION REDEBAN 2025'!$C$2,IF(W181="TIPO I",'BASE LIQUIDACION REDEBAN 2025'!$C$2,IF(W181="TIPO II",'BASE LIQUIDACION REDEBAN 2025'!$C$3,IF(W181="TIPO III",'BASE LIQUIDACION REDEBAN 2025'!$C$4,IF(W181="TIPO IV",'BASE LIQUIDACION REDEBAN 2025'!$C$5,IF(X181="AEREO",'BASE LIQUIDACION REDEBAN 2025'!$B$6,'BASE LIQUIDACION REDEBAN 2025'!$C$5)))))))</f>
        <v>65960.072302</v>
      </c>
      <c r="AC181" s="179">
        <f>IF(OR(U181="SOPORTE_TELEFÓNICO",U181="ENVÍO"),0,IF(W181="TIPO I",'BASE LIQUIDACION REDEBAN 2025'!$B$10,IF(W181="TIPO II",'BASE LIQUIDACION REDEBAN 2025'!$B$11,IF(W181="TIPO III",'BASE LIQUIDACION REDEBAN 2025'!$B$12,'BASE LIQUIDACION REDEBAN 2025'!$B$13))))</f>
        <v>75096.394270399993</v>
      </c>
      <c r="AD181" s="179">
        <f t="shared" si="3"/>
        <v>65960.072302</v>
      </c>
    </row>
    <row r="182" spans="1:30" s="101" customFormat="1" ht="13.15" hidden="1">
      <c r="A182" s="85" t="s">
        <v>92</v>
      </c>
      <c r="B182" s="85" t="str">
        <f>VLOOKUP(A182,'CENTRO DE COSTOS'!A:D,4,FALSE)</f>
        <v>KEVIN ALEXIS CORZO BUSTOS</v>
      </c>
      <c r="C182" s="85" t="str">
        <f>VLOOKUP(A182,'CENTRO DE COSTOS'!A:D,2,FALSE)</f>
        <v>0004-0007</v>
      </c>
      <c r="D182" s="85">
        <v>41551</v>
      </c>
      <c r="E182" s="85">
        <v>5802300</v>
      </c>
      <c r="F182" s="85">
        <v>24661837</v>
      </c>
      <c r="G182" s="85" t="s">
        <v>1977</v>
      </c>
      <c r="H182" s="85" t="s">
        <v>430</v>
      </c>
      <c r="I182" s="85" t="s">
        <v>9633</v>
      </c>
      <c r="J182" s="85" t="s">
        <v>15984</v>
      </c>
      <c r="K182" s="85" t="s">
        <v>160</v>
      </c>
      <c r="L182" s="85" t="s">
        <v>15985</v>
      </c>
      <c r="M182" s="178">
        <v>45918.385416666664</v>
      </c>
      <c r="N182" s="178">
        <v>45919.591666666667</v>
      </c>
      <c r="O182" s="85" t="s">
        <v>14390</v>
      </c>
      <c r="P182" s="85" t="s">
        <v>15397</v>
      </c>
      <c r="Q182" s="85" t="s">
        <v>15398</v>
      </c>
      <c r="R182" s="85" t="s">
        <v>15399</v>
      </c>
      <c r="S182" s="85" t="s">
        <v>1328</v>
      </c>
      <c r="T182" s="85" t="s">
        <v>15986</v>
      </c>
      <c r="U182" s="85" t="s">
        <v>165</v>
      </c>
      <c r="V182" s="85" t="s">
        <v>15987</v>
      </c>
      <c r="W182" s="85" t="s">
        <v>30</v>
      </c>
      <c r="X182" s="85" t="s">
        <v>177</v>
      </c>
      <c r="Y182" s="85" t="s">
        <v>1663</v>
      </c>
      <c r="Z182" s="85">
        <v>1</v>
      </c>
      <c r="AA182" s="85">
        <v>0</v>
      </c>
      <c r="AB182" s="179">
        <f>IF(U182="SOPORTE_TELEFÓNICO",'BASE LIQUIDACION REDEBAN 2025'!$B$19,IF(U182="ENVÍO",'BASE LIQUIDACION REDEBAN 2025'!$C$2,IF(W182="TIPO I",'BASE LIQUIDACION REDEBAN 2025'!$C$2,IF(W182="TIPO II",'BASE LIQUIDACION REDEBAN 2025'!$C$3,IF(W182="TIPO III",'BASE LIQUIDACION REDEBAN 2025'!$C$4,IF(W182="TIPO IV",'BASE LIQUIDACION REDEBAN 2025'!$C$5,IF(X182="AEREO",'BASE LIQUIDACION REDEBAN 2025'!$B$6,'BASE LIQUIDACION REDEBAN 2025'!$C$5)))))))</f>
        <v>275728.78077800001</v>
      </c>
      <c r="AC182" s="179">
        <f>IF(OR(U182="SOPORTE_TELEFÓNICO",U182="ENVÍO"),0,IF(W182="TIPO I",'BASE LIQUIDACION REDEBAN 2025'!$B$10,IF(W182="TIPO II",'BASE LIQUIDACION REDEBAN 2025'!$B$11,IF(W182="TIPO III",'BASE LIQUIDACION REDEBAN 2025'!$B$12,'BASE LIQUIDACION REDEBAN 2025'!$B$13))))</f>
        <v>196536.5258152</v>
      </c>
      <c r="AD182" s="179">
        <f t="shared" si="3"/>
        <v>275728.78077800001</v>
      </c>
    </row>
    <row r="183" spans="1:30" s="101" customFormat="1" ht="13.15" hidden="1">
      <c r="A183" s="85" t="s">
        <v>92</v>
      </c>
      <c r="B183" s="85" t="str">
        <f>VLOOKUP(A183,'CENTRO DE COSTOS'!A:D,4,FALSE)</f>
        <v>KEVIN ALEXIS CORZO BUSTOS</v>
      </c>
      <c r="C183" s="85" t="str">
        <f>VLOOKUP(A183,'CENTRO DE COSTOS'!A:D,2,FALSE)</f>
        <v>0004-0007</v>
      </c>
      <c r="D183" s="85">
        <v>41551</v>
      </c>
      <c r="E183" s="85">
        <v>5802375</v>
      </c>
      <c r="F183" s="85">
        <v>89097521</v>
      </c>
      <c r="G183" s="85" t="s">
        <v>1977</v>
      </c>
      <c r="H183" s="85" t="s">
        <v>430</v>
      </c>
      <c r="I183" s="85" t="s">
        <v>9633</v>
      </c>
      <c r="J183" s="85" t="s">
        <v>15988</v>
      </c>
      <c r="K183" s="85" t="s">
        <v>160</v>
      </c>
      <c r="L183" s="85" t="s">
        <v>15989</v>
      </c>
      <c r="M183" s="178">
        <v>45918.402777777781</v>
      </c>
      <c r="N183" s="178">
        <v>45919.595138888886</v>
      </c>
      <c r="O183" s="85" t="s">
        <v>14390</v>
      </c>
      <c r="P183" s="85" t="s">
        <v>1333</v>
      </c>
      <c r="Q183" s="85" t="s">
        <v>1512</v>
      </c>
      <c r="R183" s="85" t="s">
        <v>1512</v>
      </c>
      <c r="S183" s="85" t="s">
        <v>1328</v>
      </c>
      <c r="T183" s="85" t="s">
        <v>15990</v>
      </c>
      <c r="U183" s="85" t="s">
        <v>165</v>
      </c>
      <c r="V183" s="85" t="s">
        <v>15991</v>
      </c>
      <c r="W183" s="85" t="s">
        <v>30</v>
      </c>
      <c r="X183" s="85" t="s">
        <v>177</v>
      </c>
      <c r="Y183" s="85" t="s">
        <v>1663</v>
      </c>
      <c r="Z183" s="85">
        <v>1</v>
      </c>
      <c r="AA183" s="85">
        <v>0</v>
      </c>
      <c r="AB183" s="179">
        <f>IF(U183="SOPORTE_TELEFÓNICO",'BASE LIQUIDACION REDEBAN 2025'!$B$19,IF(U183="ENVÍO",'BASE LIQUIDACION REDEBAN 2025'!$C$2,IF(W183="TIPO I",'BASE LIQUIDACION REDEBAN 2025'!$C$2,IF(W183="TIPO II",'BASE LIQUIDACION REDEBAN 2025'!$C$3,IF(W183="TIPO III",'BASE LIQUIDACION REDEBAN 2025'!$C$4,IF(W183="TIPO IV",'BASE LIQUIDACION REDEBAN 2025'!$C$5,IF(X183="AEREO",'BASE LIQUIDACION REDEBAN 2025'!$B$6,'BASE LIQUIDACION REDEBAN 2025'!$C$5)))))))</f>
        <v>275728.78077800001</v>
      </c>
      <c r="AC183" s="179">
        <f>IF(OR(U183="SOPORTE_TELEFÓNICO",U183="ENVÍO"),0,IF(W183="TIPO I",'BASE LIQUIDACION REDEBAN 2025'!$B$10,IF(W183="TIPO II",'BASE LIQUIDACION REDEBAN 2025'!$B$11,IF(W183="TIPO III",'BASE LIQUIDACION REDEBAN 2025'!$B$12,'BASE LIQUIDACION REDEBAN 2025'!$B$13))))</f>
        <v>196536.5258152</v>
      </c>
      <c r="AD183" s="179">
        <f t="shared" si="3"/>
        <v>275728.78077800001</v>
      </c>
    </row>
    <row r="184" spans="1:30" s="101" customFormat="1" ht="13.15" hidden="1">
      <c r="A184" s="85" t="s">
        <v>100</v>
      </c>
      <c r="B184" s="85" t="str">
        <f>VLOOKUP(A184,'CENTRO DE COSTOS'!A:D,4,FALSE)</f>
        <v>KEVIN ALEXIS CORZO BUSTOS</v>
      </c>
      <c r="C184" s="85" t="str">
        <f>VLOOKUP(A184,'CENTRO DE COSTOS'!A:D,2,FALSE)</f>
        <v>0004-0007</v>
      </c>
      <c r="D184" s="85">
        <v>50001</v>
      </c>
      <c r="E184" s="85">
        <v>5802912</v>
      </c>
      <c r="F184" s="85">
        <v>18377507</v>
      </c>
      <c r="G184" s="85" t="s">
        <v>1977</v>
      </c>
      <c r="H184" s="85" t="s">
        <v>216</v>
      </c>
      <c r="I184" s="85" t="s">
        <v>100</v>
      </c>
      <c r="J184" s="85" t="s">
        <v>15992</v>
      </c>
      <c r="K184" s="85" t="s">
        <v>160</v>
      </c>
      <c r="L184" s="85" t="s">
        <v>15993</v>
      </c>
      <c r="M184" s="178">
        <v>45918.521527777775</v>
      </c>
      <c r="N184" s="178">
        <v>45919.380555555559</v>
      </c>
      <c r="O184" s="85" t="s">
        <v>14390</v>
      </c>
      <c r="P184" s="85" t="s">
        <v>15334</v>
      </c>
      <c r="Q184" s="85" t="s">
        <v>1387</v>
      </c>
      <c r="R184" s="85" t="s">
        <v>15345</v>
      </c>
      <c r="S184" s="85" t="s">
        <v>1328</v>
      </c>
      <c r="T184" s="85" t="s">
        <v>15994</v>
      </c>
      <c r="U184" s="85" t="s">
        <v>1552</v>
      </c>
      <c r="V184" s="85">
        <v>0</v>
      </c>
      <c r="W184" s="85" t="s">
        <v>25</v>
      </c>
      <c r="X184" s="85" t="s">
        <v>177</v>
      </c>
      <c r="Y184" s="85" t="s">
        <v>15946</v>
      </c>
      <c r="Z184" s="85">
        <v>0</v>
      </c>
      <c r="AA184" s="85">
        <v>0</v>
      </c>
      <c r="AB184" s="179">
        <f>IF(U184="SOPORTE_TELEFÓNICO",'BASE LIQUIDACION REDEBAN 2025'!$B$19,IF(U184="ENVÍO",'BASE LIQUIDACION REDEBAN 2025'!$C$2,IF(W184="TIPO I",'BASE LIQUIDACION REDEBAN 2025'!$C$2,IF(W184="TIPO II",'BASE LIQUIDACION REDEBAN 2025'!$C$3,IF(W184="TIPO III",'BASE LIQUIDACION REDEBAN 2025'!$C$4,IF(W184="TIPO IV",'BASE LIQUIDACION REDEBAN 2025'!$C$5,IF(X184="AEREO",'BASE LIQUIDACION REDEBAN 2025'!$B$6,'BASE LIQUIDACION REDEBAN 2025'!$C$5)))))))</f>
        <v>41241.0800752</v>
      </c>
      <c r="AC184" s="179">
        <f>IF(OR(U184="SOPORTE_TELEFÓNICO",U184="ENVÍO"),0,IF(W184="TIPO I",'BASE LIQUIDACION REDEBAN 2025'!$B$10,IF(W184="TIPO II",'BASE LIQUIDACION REDEBAN 2025'!$B$11,IF(W184="TIPO III",'BASE LIQUIDACION REDEBAN 2025'!$B$12,'BASE LIQUIDACION REDEBAN 2025'!$B$13))))</f>
        <v>0</v>
      </c>
      <c r="AD184" s="179">
        <f t="shared" si="3"/>
        <v>41241.0800752</v>
      </c>
    </row>
    <row r="185" spans="1:30" s="101" customFormat="1" ht="13.15" hidden="1">
      <c r="A185" s="85" t="s">
        <v>98</v>
      </c>
      <c r="B185" s="85" t="str">
        <f>VLOOKUP(A185,'CENTRO DE COSTOS'!A:D,4,FALSE)</f>
        <v>MIGUEL JULIÁN HERNÁNDEZ GUARÍN</v>
      </c>
      <c r="C185" s="85" t="str">
        <f>VLOOKUP(A185,'CENTRO DE COSTOS'!A:D,2,FALSE)</f>
        <v>0004-0008</v>
      </c>
      <c r="D185" s="85">
        <v>15001</v>
      </c>
      <c r="E185" s="85">
        <v>5803184</v>
      </c>
      <c r="F185" s="85">
        <v>24709768</v>
      </c>
      <c r="G185" s="85" t="s">
        <v>1977</v>
      </c>
      <c r="H185" s="85" t="s">
        <v>406</v>
      </c>
      <c r="I185" s="85" t="s">
        <v>98</v>
      </c>
      <c r="J185" s="85" t="s">
        <v>15995</v>
      </c>
      <c r="K185" s="85" t="s">
        <v>160</v>
      </c>
      <c r="L185" s="85" t="s">
        <v>15996</v>
      </c>
      <c r="M185" s="178">
        <v>45918.60833333333</v>
      </c>
      <c r="N185" s="178">
        <v>45919.51666666667</v>
      </c>
      <c r="O185" s="85" t="s">
        <v>14390</v>
      </c>
      <c r="P185" s="85" t="s">
        <v>15334</v>
      </c>
      <c r="Q185" s="85" t="s">
        <v>15335</v>
      </c>
      <c r="R185" s="85" t="s">
        <v>15661</v>
      </c>
      <c r="S185" s="85" t="s">
        <v>1328</v>
      </c>
      <c r="T185" s="85" t="s">
        <v>15997</v>
      </c>
      <c r="U185" s="85" t="s">
        <v>165</v>
      </c>
      <c r="V185" s="85" t="s">
        <v>15998</v>
      </c>
      <c r="W185" s="85" t="s">
        <v>25</v>
      </c>
      <c r="X185" s="85" t="s">
        <v>177</v>
      </c>
      <c r="Y185" s="85" t="s">
        <v>841</v>
      </c>
      <c r="Z185" s="85">
        <v>1</v>
      </c>
      <c r="AA185" s="85">
        <v>0</v>
      </c>
      <c r="AB185" s="179">
        <f>IF(U185="SOPORTE_TELEFÓNICO",'BASE LIQUIDACION REDEBAN 2025'!$B$19,IF(U185="ENVÍO",'BASE LIQUIDACION REDEBAN 2025'!$C$2,IF(W185="TIPO I",'BASE LIQUIDACION REDEBAN 2025'!$C$2,IF(W185="TIPO II",'BASE LIQUIDACION REDEBAN 2025'!$C$3,IF(W185="TIPO III",'BASE LIQUIDACION REDEBAN 2025'!$C$4,IF(W185="TIPO IV",'BASE LIQUIDACION REDEBAN 2025'!$C$5,IF(X185="AEREO",'BASE LIQUIDACION REDEBAN 2025'!$B$6,'BASE LIQUIDACION REDEBAN 2025'!$C$5)))))))</f>
        <v>65960.072302</v>
      </c>
      <c r="AC185" s="179">
        <f>IF(OR(U185="SOPORTE_TELEFÓNICO",U185="ENVÍO"),0,IF(W185="TIPO I",'BASE LIQUIDACION REDEBAN 2025'!$B$10,IF(W185="TIPO II",'BASE LIQUIDACION REDEBAN 2025'!$B$11,IF(W185="TIPO III",'BASE LIQUIDACION REDEBAN 2025'!$B$12,'BASE LIQUIDACION REDEBAN 2025'!$B$13))))</f>
        <v>75096.394270399993</v>
      </c>
      <c r="AD185" s="179">
        <f t="shared" si="3"/>
        <v>65960.072302</v>
      </c>
    </row>
    <row r="186" spans="1:30" s="101" customFormat="1" ht="13.15" hidden="1">
      <c r="A186" s="85" t="s">
        <v>76</v>
      </c>
      <c r="B186" s="85" t="str">
        <f>VLOOKUP(A186,'CENTRO DE COSTOS'!A:D,4,FALSE)</f>
        <v>DIEGO FERNANDO HENAO CARDONA</v>
      </c>
      <c r="C186" s="85" t="str">
        <f>VLOOKUP(A186,'CENTRO DE COSTOS'!A:D,2,FALSE)</f>
        <v>0004-0003</v>
      </c>
      <c r="D186" s="85">
        <v>76834</v>
      </c>
      <c r="E186" s="85">
        <v>5803203</v>
      </c>
      <c r="F186" s="85">
        <v>90137303</v>
      </c>
      <c r="G186" s="85" t="s">
        <v>1977</v>
      </c>
      <c r="H186" s="85" t="s">
        <v>232</v>
      </c>
      <c r="I186" s="85" t="s">
        <v>341</v>
      </c>
      <c r="J186" s="85" t="s">
        <v>15999</v>
      </c>
      <c r="K186" s="85" t="s">
        <v>160</v>
      </c>
      <c r="L186" s="85" t="s">
        <v>16000</v>
      </c>
      <c r="M186" s="178">
        <v>45918.613888888889</v>
      </c>
      <c r="N186" s="178">
        <v>45919.616666666669</v>
      </c>
      <c r="O186" s="85" t="s">
        <v>14390</v>
      </c>
      <c r="P186" s="85" t="s">
        <v>1333</v>
      </c>
      <c r="Q186" s="85" t="s">
        <v>1326</v>
      </c>
      <c r="R186" s="85" t="s">
        <v>1341</v>
      </c>
      <c r="S186" s="85" t="s">
        <v>1328</v>
      </c>
      <c r="T186" s="85" t="s">
        <v>16001</v>
      </c>
      <c r="U186" s="85" t="s">
        <v>165</v>
      </c>
      <c r="V186" s="85" t="s">
        <v>16002</v>
      </c>
      <c r="W186" s="85" t="s">
        <v>28</v>
      </c>
      <c r="X186" s="85" t="s">
        <v>177</v>
      </c>
      <c r="Y186" s="85" t="s">
        <v>521</v>
      </c>
      <c r="Z186" s="85">
        <v>1</v>
      </c>
      <c r="AA186" s="85">
        <v>0</v>
      </c>
      <c r="AB186" s="179">
        <f>IF(U186="SOPORTE_TELEFÓNICO",'BASE LIQUIDACION REDEBAN 2025'!$B$19,IF(U186="ENVÍO",'BASE LIQUIDACION REDEBAN 2025'!$C$2,IF(W186="TIPO I",'BASE LIQUIDACION REDEBAN 2025'!$C$2,IF(W186="TIPO II",'BASE LIQUIDACION REDEBAN 2025'!$C$3,IF(W186="TIPO III",'BASE LIQUIDACION REDEBAN 2025'!$C$4,IF(W186="TIPO IV",'BASE LIQUIDACION REDEBAN 2025'!$C$5,IF(X186="AEREO",'BASE LIQUIDACION REDEBAN 2025'!$B$6,'BASE LIQUIDACION REDEBAN 2025'!$C$5)))))))</f>
        <v>144967.87232000002</v>
      </c>
      <c r="AC186" s="179">
        <f>IF(OR(U186="SOPORTE_TELEFÓNICO",U186="ENVÍO"),0,IF(W186="TIPO I",'BASE LIQUIDACION REDEBAN 2025'!$B$10,IF(W186="TIPO II",'BASE LIQUIDACION REDEBAN 2025'!$B$11,IF(W186="TIPO III",'BASE LIQUIDACION REDEBAN 2025'!$B$12,'BASE LIQUIDACION REDEBAN 2025'!$B$13))))</f>
        <v>140395.6348884</v>
      </c>
      <c r="AD186" s="179">
        <f t="shared" si="3"/>
        <v>144967.87232000002</v>
      </c>
    </row>
    <row r="187" spans="1:30" s="101" customFormat="1" ht="13.15" hidden="1">
      <c r="A187" s="85" t="s">
        <v>93</v>
      </c>
      <c r="B187" s="85" t="str">
        <f>VLOOKUP(A187,'CENTRO DE COSTOS'!A:D,4,FALSE)</f>
        <v>DIEGO FERNANDO HENAO CARDONA</v>
      </c>
      <c r="C187" s="85" t="str">
        <f>VLOOKUP(A187,'CENTRO DE COSTOS'!A:D,2,FALSE)</f>
        <v>0004-0003</v>
      </c>
      <c r="D187" s="85">
        <v>52356</v>
      </c>
      <c r="E187" s="85">
        <v>5803484</v>
      </c>
      <c r="F187" s="85">
        <v>80253610</v>
      </c>
      <c r="G187" s="85" t="s">
        <v>1977</v>
      </c>
      <c r="H187" s="85" t="s">
        <v>157</v>
      </c>
      <c r="I187" s="85" t="s">
        <v>3603</v>
      </c>
      <c r="J187" s="85" t="s">
        <v>16003</v>
      </c>
      <c r="K187" s="85" t="s">
        <v>160</v>
      </c>
      <c r="L187" s="85" t="s">
        <v>16004</v>
      </c>
      <c r="M187" s="178">
        <v>45918.706250000003</v>
      </c>
      <c r="N187" s="178">
        <v>45920.345138888886</v>
      </c>
      <c r="O187" s="85" t="s">
        <v>14390</v>
      </c>
      <c r="P187" s="85" t="s">
        <v>1333</v>
      </c>
      <c r="Q187" s="85" t="s">
        <v>1326</v>
      </c>
      <c r="R187" s="85" t="s">
        <v>1341</v>
      </c>
      <c r="S187" s="85" t="s">
        <v>1328</v>
      </c>
      <c r="T187" s="85" t="s">
        <v>16005</v>
      </c>
      <c r="U187" s="85" t="s">
        <v>165</v>
      </c>
      <c r="V187" s="85" t="s">
        <v>16006</v>
      </c>
      <c r="W187" s="85" t="s">
        <v>28</v>
      </c>
      <c r="X187" s="85" t="s">
        <v>177</v>
      </c>
      <c r="Y187" s="85" t="s">
        <v>851</v>
      </c>
      <c r="Z187" s="85">
        <v>1</v>
      </c>
      <c r="AA187" s="85">
        <v>0</v>
      </c>
      <c r="AB187" s="179">
        <f>IF(U187="SOPORTE_TELEFÓNICO",'BASE LIQUIDACION REDEBAN 2025'!$B$19,IF(U187="ENVÍO",'BASE LIQUIDACION REDEBAN 2025'!$C$2,IF(W187="TIPO I",'BASE LIQUIDACION REDEBAN 2025'!$C$2,IF(W187="TIPO II",'BASE LIQUIDACION REDEBAN 2025'!$C$3,IF(W187="TIPO III",'BASE LIQUIDACION REDEBAN 2025'!$C$4,IF(W187="TIPO IV",'BASE LIQUIDACION REDEBAN 2025'!$C$5,IF(X187="AEREO",'BASE LIQUIDACION REDEBAN 2025'!$B$6,'BASE LIQUIDACION REDEBAN 2025'!$C$5)))))))</f>
        <v>144967.87232000002</v>
      </c>
      <c r="AC187" s="179">
        <f>IF(OR(U187="SOPORTE_TELEFÓNICO",U187="ENVÍO"),0,IF(W187="TIPO I",'BASE LIQUIDACION REDEBAN 2025'!$B$10,IF(W187="TIPO II",'BASE LIQUIDACION REDEBAN 2025'!$B$11,IF(W187="TIPO III",'BASE LIQUIDACION REDEBAN 2025'!$B$12,'BASE LIQUIDACION REDEBAN 2025'!$B$13))))</f>
        <v>140395.6348884</v>
      </c>
      <c r="AD187" s="179">
        <f t="shared" si="3"/>
        <v>144967.87232000002</v>
      </c>
    </row>
    <row r="188" spans="1:30" s="101" customFormat="1" ht="13.15" hidden="1">
      <c r="A188" s="85" t="s">
        <v>100</v>
      </c>
      <c r="B188" s="85" t="str">
        <f>VLOOKUP(A188,'CENTRO DE COSTOS'!A:D,4,FALSE)</f>
        <v>KEVIN ALEXIS CORZO BUSTOS</v>
      </c>
      <c r="C188" s="85" t="str">
        <f>VLOOKUP(A188,'CENTRO DE COSTOS'!A:D,2,FALSE)</f>
        <v>0004-0007</v>
      </c>
      <c r="D188" s="85">
        <v>50001</v>
      </c>
      <c r="E188" s="85">
        <v>5803891</v>
      </c>
      <c r="F188" s="85">
        <v>19068139</v>
      </c>
      <c r="G188" s="85" t="s">
        <v>1977</v>
      </c>
      <c r="H188" s="85" t="s">
        <v>216</v>
      </c>
      <c r="I188" s="85" t="s">
        <v>100</v>
      </c>
      <c r="J188" s="85" t="s">
        <v>16007</v>
      </c>
      <c r="K188" s="85" t="s">
        <v>160</v>
      </c>
      <c r="L188" s="85" t="s">
        <v>16008</v>
      </c>
      <c r="M188" s="178">
        <v>45919.394444444442</v>
      </c>
      <c r="N188" s="178">
        <v>45919.618750000001</v>
      </c>
      <c r="O188" s="85" t="s">
        <v>14390</v>
      </c>
      <c r="P188" s="85" t="s">
        <v>1333</v>
      </c>
      <c r="Q188" s="85" t="s">
        <v>1407</v>
      </c>
      <c r="R188" s="85" t="s">
        <v>1408</v>
      </c>
      <c r="S188" s="85" t="s">
        <v>1328</v>
      </c>
      <c r="T188" s="85" t="s">
        <v>16009</v>
      </c>
      <c r="U188" s="85" t="s">
        <v>165</v>
      </c>
      <c r="V188" s="85" t="s">
        <v>16010</v>
      </c>
      <c r="W188" s="85" t="s">
        <v>25</v>
      </c>
      <c r="X188" s="85" t="s">
        <v>177</v>
      </c>
      <c r="Y188" s="85" t="s">
        <v>1538</v>
      </c>
      <c r="Z188" s="85">
        <v>1</v>
      </c>
      <c r="AA188" s="85">
        <v>0</v>
      </c>
      <c r="AB188" s="179">
        <f>IF(U188="SOPORTE_TELEFÓNICO",'BASE LIQUIDACION REDEBAN 2025'!$B$19,IF(U188="ENVÍO",'BASE LIQUIDACION REDEBAN 2025'!$C$2,IF(W188="TIPO I",'BASE LIQUIDACION REDEBAN 2025'!$C$2,IF(W188="TIPO II",'BASE LIQUIDACION REDEBAN 2025'!$C$3,IF(W188="TIPO III",'BASE LIQUIDACION REDEBAN 2025'!$C$4,IF(W188="TIPO IV",'BASE LIQUIDACION REDEBAN 2025'!$C$5,IF(X188="AEREO",'BASE LIQUIDACION REDEBAN 2025'!$B$6,'BASE LIQUIDACION REDEBAN 2025'!$C$5)))))))</f>
        <v>65960.072302</v>
      </c>
      <c r="AC188" s="179">
        <f>IF(OR(U188="SOPORTE_TELEFÓNICO",U188="ENVÍO"),0,IF(W188="TIPO I",'BASE LIQUIDACION REDEBAN 2025'!$B$10,IF(W188="TIPO II",'BASE LIQUIDACION REDEBAN 2025'!$B$11,IF(W188="TIPO III",'BASE LIQUIDACION REDEBAN 2025'!$B$12,'BASE LIQUIDACION REDEBAN 2025'!$B$13))))</f>
        <v>75096.394270399993</v>
      </c>
      <c r="AD188" s="179">
        <f t="shared" si="3"/>
        <v>65960.072302</v>
      </c>
    </row>
    <row r="189" spans="1:30" s="101" customFormat="1" ht="13.15" hidden="1">
      <c r="A189" s="85" t="s">
        <v>93</v>
      </c>
      <c r="B189" s="85" t="str">
        <f>VLOOKUP(A189,'CENTRO DE COSTOS'!A:D,4,FALSE)</f>
        <v>DIEGO FERNANDO HENAO CARDONA</v>
      </c>
      <c r="C189" s="85" t="str">
        <f>VLOOKUP(A189,'CENTRO DE COSTOS'!A:D,2,FALSE)</f>
        <v>0004-0003</v>
      </c>
      <c r="D189" s="85">
        <v>52001</v>
      </c>
      <c r="E189" s="85">
        <v>5803928</v>
      </c>
      <c r="F189" s="85">
        <v>18832931</v>
      </c>
      <c r="G189" s="85" t="s">
        <v>1977</v>
      </c>
      <c r="H189" s="85" t="s">
        <v>157</v>
      </c>
      <c r="I189" s="85" t="s">
        <v>93</v>
      </c>
      <c r="J189" s="85" t="s">
        <v>16011</v>
      </c>
      <c r="K189" s="85" t="s">
        <v>160</v>
      </c>
      <c r="L189" s="85" t="s">
        <v>16012</v>
      </c>
      <c r="M189" s="178">
        <v>45919.404166666667</v>
      </c>
      <c r="N189" s="178">
        <v>45920.478472222225</v>
      </c>
      <c r="O189" s="85" t="s">
        <v>14390</v>
      </c>
      <c r="P189" s="85" t="s">
        <v>1333</v>
      </c>
      <c r="Q189" s="85" t="s">
        <v>1375</v>
      </c>
      <c r="R189" s="85" t="s">
        <v>1444</v>
      </c>
      <c r="S189" s="85" t="s">
        <v>1328</v>
      </c>
      <c r="T189" s="85" t="e">
        <v>#REF!</v>
      </c>
      <c r="U189" s="85" t="s">
        <v>165</v>
      </c>
      <c r="V189" s="85" t="s">
        <v>16013</v>
      </c>
      <c r="W189" s="85" t="s">
        <v>25</v>
      </c>
      <c r="X189" s="85" t="s">
        <v>177</v>
      </c>
      <c r="Y189" s="85" t="s">
        <v>247</v>
      </c>
      <c r="Z189" s="85">
        <v>1</v>
      </c>
      <c r="AA189" s="85">
        <v>0</v>
      </c>
      <c r="AB189" s="179">
        <f>IF(U189="SOPORTE_TELEFÓNICO",'BASE LIQUIDACION REDEBAN 2025'!$B$19,IF(U189="ENVÍO",'BASE LIQUIDACION REDEBAN 2025'!$C$2,IF(W189="TIPO I",'BASE LIQUIDACION REDEBAN 2025'!$C$2,IF(W189="TIPO II",'BASE LIQUIDACION REDEBAN 2025'!$C$3,IF(W189="TIPO III",'BASE LIQUIDACION REDEBAN 2025'!$C$4,IF(W189="TIPO IV",'BASE LIQUIDACION REDEBAN 2025'!$C$5,IF(X189="AEREO",'BASE LIQUIDACION REDEBAN 2025'!$B$6,'BASE LIQUIDACION REDEBAN 2025'!$C$5)))))))</f>
        <v>65960.072302</v>
      </c>
      <c r="AC189" s="179">
        <f>IF(OR(U189="SOPORTE_TELEFÓNICO",U189="ENVÍO"),0,IF(W189="TIPO I",'BASE LIQUIDACION REDEBAN 2025'!$B$10,IF(W189="TIPO II",'BASE LIQUIDACION REDEBAN 2025'!$B$11,IF(W189="TIPO III",'BASE LIQUIDACION REDEBAN 2025'!$B$12,'BASE LIQUIDACION REDEBAN 2025'!$B$13))))</f>
        <v>75096.394270399993</v>
      </c>
      <c r="AD189" s="179">
        <f t="shared" si="3"/>
        <v>65960.072302</v>
      </c>
    </row>
    <row r="190" spans="1:30" s="101" customFormat="1" ht="13.15" hidden="1">
      <c r="A190" s="85" t="s">
        <v>80</v>
      </c>
      <c r="B190" s="85" t="str">
        <f>VLOOKUP(A190,'CENTRO DE COSTOS'!A:D,4,FALSE)</f>
        <v>JOSE MAURICIO HERNANDEZ ROJAS</v>
      </c>
      <c r="C190" s="85" t="str">
        <f>VLOOKUP(A190,'CENTRO DE COSTOS'!A:D,2,FALSE)</f>
        <v>0004-0001</v>
      </c>
      <c r="D190" s="85">
        <v>13001</v>
      </c>
      <c r="E190" s="85">
        <v>5803971</v>
      </c>
      <c r="F190" s="85">
        <v>89249635</v>
      </c>
      <c r="G190" s="85" t="s">
        <v>1977</v>
      </c>
      <c r="H190" s="85" t="s">
        <v>685</v>
      </c>
      <c r="I190" s="85" t="s">
        <v>80</v>
      </c>
      <c r="J190" s="85" t="s">
        <v>15913</v>
      </c>
      <c r="K190" s="85" t="s">
        <v>160</v>
      </c>
      <c r="L190" s="85" t="s">
        <v>16014</v>
      </c>
      <c r="M190" s="178">
        <v>45919.415972222225</v>
      </c>
      <c r="N190" s="178">
        <v>45919.621527777781</v>
      </c>
      <c r="O190" s="85" t="s">
        <v>14390</v>
      </c>
      <c r="P190" s="85" t="s">
        <v>1333</v>
      </c>
      <c r="Q190" s="85" t="s">
        <v>1351</v>
      </c>
      <c r="R190" s="85" t="s">
        <v>2824</v>
      </c>
      <c r="S190" s="85" t="s">
        <v>1328</v>
      </c>
      <c r="T190" s="85" t="s">
        <v>16015</v>
      </c>
      <c r="U190" s="85" t="s">
        <v>165</v>
      </c>
      <c r="V190" s="85" t="s">
        <v>15916</v>
      </c>
      <c r="W190" s="85" t="s">
        <v>25</v>
      </c>
      <c r="X190" s="85" t="s">
        <v>177</v>
      </c>
      <c r="Y190" s="85" t="s">
        <v>690</v>
      </c>
      <c r="Z190" s="85">
        <v>1</v>
      </c>
      <c r="AA190" s="85">
        <v>0</v>
      </c>
      <c r="AB190" s="179">
        <f>IF(U190="SOPORTE_TELEFÓNICO",'BASE LIQUIDACION REDEBAN 2025'!$B$19,IF(U190="ENVÍO",'BASE LIQUIDACION REDEBAN 2025'!$C$2,IF(W190="TIPO I",'BASE LIQUIDACION REDEBAN 2025'!$C$2,IF(W190="TIPO II",'BASE LIQUIDACION REDEBAN 2025'!$C$3,IF(W190="TIPO III",'BASE LIQUIDACION REDEBAN 2025'!$C$4,IF(W190="TIPO IV",'BASE LIQUIDACION REDEBAN 2025'!$C$5,IF(X190="AEREO",'BASE LIQUIDACION REDEBAN 2025'!$B$6,'BASE LIQUIDACION REDEBAN 2025'!$C$5)))))))</f>
        <v>65960.072302</v>
      </c>
      <c r="AC190" s="179">
        <f>IF(OR(U190="SOPORTE_TELEFÓNICO",U190="ENVÍO"),0,IF(W190="TIPO I",'BASE LIQUIDACION REDEBAN 2025'!$B$10,IF(W190="TIPO II",'BASE LIQUIDACION REDEBAN 2025'!$B$11,IF(W190="TIPO III",'BASE LIQUIDACION REDEBAN 2025'!$B$12,'BASE LIQUIDACION REDEBAN 2025'!$B$13))))</f>
        <v>75096.394270399993</v>
      </c>
      <c r="AD190" s="179">
        <f t="shared" si="3"/>
        <v>65960.072302</v>
      </c>
    </row>
    <row r="191" spans="1:30" s="101" customFormat="1" ht="13.15" hidden="1">
      <c r="A191" s="85" t="s">
        <v>90</v>
      </c>
      <c r="B191" s="85" t="str">
        <f>VLOOKUP(A191,'CENTRO DE COSTOS'!A:D,4,FALSE)</f>
        <v>JUAN SEBASTIÁN RÍOS CASTRILLÓN</v>
      </c>
      <c r="C191" s="85" t="str">
        <f>VLOOKUP(A191,'CENTRO DE COSTOS'!A:D,2,FALSE)</f>
        <v>0004-0005</v>
      </c>
      <c r="D191" s="85">
        <v>27361</v>
      </c>
      <c r="E191" s="85">
        <v>5804100</v>
      </c>
      <c r="F191" s="85">
        <v>18719518</v>
      </c>
      <c r="G191" s="85" t="s">
        <v>1977</v>
      </c>
      <c r="H191" s="85" t="s">
        <v>932</v>
      </c>
      <c r="I191" s="85" t="s">
        <v>2763</v>
      </c>
      <c r="J191" s="85" t="s">
        <v>16016</v>
      </c>
      <c r="K191" s="85" t="s">
        <v>160</v>
      </c>
      <c r="L191" s="85" t="s">
        <v>16017</v>
      </c>
      <c r="M191" s="178">
        <v>45919.444444444445</v>
      </c>
      <c r="N191" s="178">
        <v>45919.510416666664</v>
      </c>
      <c r="O191" s="85" t="s">
        <v>14390</v>
      </c>
      <c r="P191" s="85" t="s">
        <v>1325</v>
      </c>
      <c r="Q191" s="85" t="s">
        <v>1351</v>
      </c>
      <c r="R191" s="85" t="s">
        <v>1689</v>
      </c>
      <c r="S191" s="85" t="s">
        <v>1328</v>
      </c>
      <c r="T191" s="85" t="s">
        <v>16018</v>
      </c>
      <c r="U191" s="85" t="s">
        <v>1552</v>
      </c>
      <c r="V191" s="85">
        <v>0</v>
      </c>
      <c r="W191" s="85" t="s">
        <v>167</v>
      </c>
      <c r="X191" s="85" t="s">
        <v>205</v>
      </c>
      <c r="Y191" s="85" t="s">
        <v>15946</v>
      </c>
      <c r="Z191" s="85">
        <v>0</v>
      </c>
      <c r="AA191" s="85">
        <v>0</v>
      </c>
      <c r="AB191" s="179">
        <f>IF(U191="SOPORTE_TELEFÓNICO",'BASE LIQUIDACION REDEBAN 2025'!$B$19,IF(U191="ENVÍO",'BASE LIQUIDACION REDEBAN 2025'!$C$2,IF(W191="TIPO I",'BASE LIQUIDACION REDEBAN 2025'!$C$2,IF(W191="TIPO II",'BASE LIQUIDACION REDEBAN 2025'!$C$3,IF(W191="TIPO III",'BASE LIQUIDACION REDEBAN 2025'!$C$4,IF(W191="TIPO IV",'BASE LIQUIDACION REDEBAN 2025'!$C$5,IF(X191="AEREO",'BASE LIQUIDACION REDEBAN 2025'!$B$6,'BASE LIQUIDACION REDEBAN 2025'!$C$5)))))))</f>
        <v>41241.0800752</v>
      </c>
      <c r="AC191" s="179">
        <f>IF(OR(U191="SOPORTE_TELEFÓNICO",U191="ENVÍO"),0,IF(W191="TIPO I",'BASE LIQUIDACION REDEBAN 2025'!$B$10,IF(W191="TIPO II",'BASE LIQUIDACION REDEBAN 2025'!$B$11,IF(W191="TIPO III",'BASE LIQUIDACION REDEBAN 2025'!$B$12,'BASE LIQUIDACION REDEBAN 2025'!$B$13))))</f>
        <v>0</v>
      </c>
      <c r="AD191" s="179">
        <f t="shared" si="3"/>
        <v>41241.0800752</v>
      </c>
    </row>
    <row r="192" spans="1:30" s="101" customFormat="1" ht="13.15" hidden="1">
      <c r="A192" s="85" t="s">
        <v>101</v>
      </c>
      <c r="B192" s="85" t="str">
        <f>VLOOKUP(A192,'CENTRO DE COSTOS'!A:D,4,FALSE)</f>
        <v>KEVIN ALEXIS CORZO BUSTOS</v>
      </c>
      <c r="C192" s="85" t="str">
        <f>VLOOKUP(A192,'CENTRO DE COSTOS'!A:D,2,FALSE)</f>
        <v>0004-0007</v>
      </c>
      <c r="D192" s="85">
        <v>85250</v>
      </c>
      <c r="E192" s="85">
        <v>5804190</v>
      </c>
      <c r="F192" s="85">
        <v>87185943</v>
      </c>
      <c r="G192" s="85" t="s">
        <v>1977</v>
      </c>
      <c r="H192" s="85" t="s">
        <v>882</v>
      </c>
      <c r="I192" s="85" t="s">
        <v>8058</v>
      </c>
      <c r="J192" s="85" t="s">
        <v>15601</v>
      </c>
      <c r="K192" s="85" t="s">
        <v>160</v>
      </c>
      <c r="L192" s="85" t="s">
        <v>16019</v>
      </c>
      <c r="M192" s="178">
        <v>45919.460416666669</v>
      </c>
      <c r="N192" s="178">
        <v>45923.339583333334</v>
      </c>
      <c r="O192" s="85" t="s">
        <v>14390</v>
      </c>
      <c r="P192" s="85" t="s">
        <v>1333</v>
      </c>
      <c r="Q192" s="85" t="s">
        <v>1407</v>
      </c>
      <c r="R192" s="85" t="s">
        <v>1408</v>
      </c>
      <c r="S192" s="85" t="s">
        <v>1328</v>
      </c>
      <c r="T192" s="85" t="s">
        <v>16020</v>
      </c>
      <c r="U192" s="85" t="s">
        <v>165</v>
      </c>
      <c r="V192" s="85">
        <v>87185953</v>
      </c>
      <c r="W192" s="85" t="s">
        <v>28</v>
      </c>
      <c r="X192" s="85" t="s">
        <v>177</v>
      </c>
      <c r="Y192" s="85" t="s">
        <v>222</v>
      </c>
      <c r="Z192" s="85">
        <v>1</v>
      </c>
      <c r="AA192" s="85">
        <v>0</v>
      </c>
      <c r="AB192" s="179">
        <f>IF(U192="SOPORTE_TELEFÓNICO",'BASE LIQUIDACION REDEBAN 2025'!$B$19,IF(U192="ENVÍO",'BASE LIQUIDACION REDEBAN 2025'!$C$2,IF(W192="TIPO I",'BASE LIQUIDACION REDEBAN 2025'!$C$2,IF(W192="TIPO II",'BASE LIQUIDACION REDEBAN 2025'!$C$3,IF(W192="TIPO III",'BASE LIQUIDACION REDEBAN 2025'!$C$4,IF(W192="TIPO IV",'BASE LIQUIDACION REDEBAN 2025'!$C$5,IF(X192="AEREO",'BASE LIQUIDACION REDEBAN 2025'!$B$6,'BASE LIQUIDACION REDEBAN 2025'!$C$5)))))))</f>
        <v>144967.87232000002</v>
      </c>
      <c r="AC192" s="179">
        <f>IF(OR(U192="SOPORTE_TELEFÓNICO",U192="ENVÍO"),0,IF(W192="TIPO I",'BASE LIQUIDACION REDEBAN 2025'!$B$10,IF(W192="TIPO II",'BASE LIQUIDACION REDEBAN 2025'!$B$11,IF(W192="TIPO III",'BASE LIQUIDACION REDEBAN 2025'!$B$12,'BASE LIQUIDACION REDEBAN 2025'!$B$13))))</f>
        <v>140395.6348884</v>
      </c>
      <c r="AD192" s="179">
        <f t="shared" si="3"/>
        <v>144967.87232000002</v>
      </c>
    </row>
    <row r="193" spans="1:30" s="101" customFormat="1" ht="13.15" hidden="1">
      <c r="A193" s="85" t="s">
        <v>90</v>
      </c>
      <c r="B193" s="85" t="str">
        <f>VLOOKUP(A193,'CENTRO DE COSTOS'!A:D,4,FALSE)</f>
        <v>JUAN SEBASTIÁN RÍOS CASTRILLÓN</v>
      </c>
      <c r="C193" s="85" t="str">
        <f>VLOOKUP(A193,'CENTRO DE COSTOS'!A:D,2,FALSE)</f>
        <v>0004-0005</v>
      </c>
      <c r="D193" s="85">
        <v>5615</v>
      </c>
      <c r="E193" s="85">
        <v>5804195</v>
      </c>
      <c r="F193" s="85">
        <v>15527443</v>
      </c>
      <c r="G193" s="85" t="s">
        <v>1977</v>
      </c>
      <c r="H193" s="85" t="s">
        <v>249</v>
      </c>
      <c r="I193" s="85" t="s">
        <v>1026</v>
      </c>
      <c r="J193" s="85" t="s">
        <v>16021</v>
      </c>
      <c r="K193" s="85" t="s">
        <v>160</v>
      </c>
      <c r="L193" s="85" t="s">
        <v>16022</v>
      </c>
      <c r="M193" s="178">
        <v>45919.461111111108</v>
      </c>
      <c r="N193" s="178">
        <v>45920.427083333336</v>
      </c>
      <c r="O193" s="85" t="s">
        <v>14390</v>
      </c>
      <c r="P193" s="85" t="s">
        <v>1333</v>
      </c>
      <c r="Q193" s="85" t="s">
        <v>1340</v>
      </c>
      <c r="R193" s="85" t="s">
        <v>1341</v>
      </c>
      <c r="S193" s="85" t="s">
        <v>1328</v>
      </c>
      <c r="T193" s="85" t="s">
        <v>16023</v>
      </c>
      <c r="U193" s="85" t="s">
        <v>165</v>
      </c>
      <c r="V193" s="85" t="s">
        <v>16024</v>
      </c>
      <c r="W193" s="85" t="s">
        <v>28</v>
      </c>
      <c r="X193" s="85" t="s">
        <v>177</v>
      </c>
      <c r="Y193" s="85" t="s">
        <v>1783</v>
      </c>
      <c r="Z193" s="85">
        <v>1</v>
      </c>
      <c r="AA193" s="85">
        <v>0</v>
      </c>
      <c r="AB193" s="179">
        <f>IF(U193="SOPORTE_TELEFÓNICO",'BASE LIQUIDACION REDEBAN 2025'!$B$19,IF(U193="ENVÍO",'BASE LIQUIDACION REDEBAN 2025'!$C$2,IF(W193="TIPO I",'BASE LIQUIDACION REDEBAN 2025'!$C$2,IF(W193="TIPO II",'BASE LIQUIDACION REDEBAN 2025'!$C$3,IF(W193="TIPO III",'BASE LIQUIDACION REDEBAN 2025'!$C$4,IF(W193="TIPO IV",'BASE LIQUIDACION REDEBAN 2025'!$C$5,IF(X193="AEREO",'BASE LIQUIDACION REDEBAN 2025'!$B$6,'BASE LIQUIDACION REDEBAN 2025'!$C$5)))))))</f>
        <v>144967.87232000002</v>
      </c>
      <c r="AC193" s="179">
        <f>IF(OR(U193="SOPORTE_TELEFÓNICO",U193="ENVÍO"),0,IF(W193="TIPO I",'BASE LIQUIDACION REDEBAN 2025'!$B$10,IF(W193="TIPO II",'BASE LIQUIDACION REDEBAN 2025'!$B$11,IF(W193="TIPO III",'BASE LIQUIDACION REDEBAN 2025'!$B$12,'BASE LIQUIDACION REDEBAN 2025'!$B$13))))</f>
        <v>140395.6348884</v>
      </c>
      <c r="AD193" s="179">
        <f t="shared" si="3"/>
        <v>144967.87232000002</v>
      </c>
    </row>
    <row r="194" spans="1:30" s="101" customFormat="1" ht="13.15" hidden="1">
      <c r="A194" s="85" t="s">
        <v>96</v>
      </c>
      <c r="B194" s="85" t="str">
        <f>VLOOKUP(A194,'CENTRO DE COSTOS'!A:D,4,FALSE)</f>
        <v>JOSE MAURICIO HERNANDEZ ROJAS</v>
      </c>
      <c r="C194" s="85" t="str">
        <f>VLOOKUP(A194,'CENTRO DE COSTOS'!A:D,2,FALSE)</f>
        <v>0004-0001</v>
      </c>
      <c r="D194" s="85">
        <v>47189</v>
      </c>
      <c r="E194" s="85">
        <v>5804559</v>
      </c>
      <c r="F194" s="85">
        <v>41505017</v>
      </c>
      <c r="G194" s="85" t="s">
        <v>1977</v>
      </c>
      <c r="H194" s="85" t="s">
        <v>438</v>
      </c>
      <c r="I194" s="85" t="s">
        <v>6580</v>
      </c>
      <c r="J194" s="85" t="s">
        <v>16025</v>
      </c>
      <c r="K194" s="85" t="s">
        <v>160</v>
      </c>
      <c r="L194" s="85" t="s">
        <v>16026</v>
      </c>
      <c r="M194" s="178">
        <v>45919.5625</v>
      </c>
      <c r="N194" s="178">
        <v>45920.424305555556</v>
      </c>
      <c r="O194" s="85" t="s">
        <v>14390</v>
      </c>
      <c r="P194" s="85" t="s">
        <v>1333</v>
      </c>
      <c r="Q194" s="85" t="s">
        <v>1351</v>
      </c>
      <c r="R194" s="85" t="s">
        <v>1352</v>
      </c>
      <c r="S194" s="85" t="s">
        <v>1328</v>
      </c>
      <c r="T194" s="85" t="s">
        <v>16027</v>
      </c>
      <c r="U194" s="85" t="s">
        <v>165</v>
      </c>
      <c r="V194" s="85" t="s">
        <v>16028</v>
      </c>
      <c r="W194" s="85" t="s">
        <v>28</v>
      </c>
      <c r="X194" s="85" t="s">
        <v>177</v>
      </c>
      <c r="Y194" s="85" t="s">
        <v>14674</v>
      </c>
      <c r="Z194" s="85">
        <v>1</v>
      </c>
      <c r="AA194" s="85">
        <v>0</v>
      </c>
      <c r="AB194" s="179">
        <f>IF(U194="SOPORTE_TELEFÓNICO",'BASE LIQUIDACION REDEBAN 2025'!$B$19,IF(U194="ENVÍO",'BASE LIQUIDACION REDEBAN 2025'!$C$2,IF(W194="TIPO I",'BASE LIQUIDACION REDEBAN 2025'!$C$2,IF(W194="TIPO II",'BASE LIQUIDACION REDEBAN 2025'!$C$3,IF(W194="TIPO III",'BASE LIQUIDACION REDEBAN 2025'!$C$4,IF(W194="TIPO IV",'BASE LIQUIDACION REDEBAN 2025'!$C$5,IF(X194="AEREO",'BASE LIQUIDACION REDEBAN 2025'!$B$6,'BASE LIQUIDACION REDEBAN 2025'!$C$5)))))))</f>
        <v>144967.87232000002</v>
      </c>
      <c r="AC194" s="179">
        <f>IF(OR(U194="SOPORTE_TELEFÓNICO",U194="ENVÍO"),0,IF(W194="TIPO I",'BASE LIQUIDACION REDEBAN 2025'!$B$10,IF(W194="TIPO II",'BASE LIQUIDACION REDEBAN 2025'!$B$11,IF(W194="TIPO III",'BASE LIQUIDACION REDEBAN 2025'!$B$12,'BASE LIQUIDACION REDEBAN 2025'!$B$13))))</f>
        <v>140395.6348884</v>
      </c>
      <c r="AD194" s="179">
        <f t="shared" si="3"/>
        <v>144967.87232000002</v>
      </c>
    </row>
    <row r="195" spans="1:30" s="101" customFormat="1" ht="13.15" hidden="1">
      <c r="A195" s="85" t="s">
        <v>100</v>
      </c>
      <c r="B195" s="85" t="str">
        <f>VLOOKUP(A195,'CENTRO DE COSTOS'!A:D,4,FALSE)</f>
        <v>KEVIN ALEXIS CORZO BUSTOS</v>
      </c>
      <c r="C195" s="85" t="str">
        <f>VLOOKUP(A195,'CENTRO DE COSTOS'!A:D,2,FALSE)</f>
        <v>0004-0007</v>
      </c>
      <c r="D195" s="85">
        <v>50006</v>
      </c>
      <c r="E195" s="85">
        <v>5804842</v>
      </c>
      <c r="F195" s="85">
        <v>60382538</v>
      </c>
      <c r="G195" s="85" t="s">
        <v>1977</v>
      </c>
      <c r="H195" s="85" t="s">
        <v>216</v>
      </c>
      <c r="I195" s="85" t="s">
        <v>3785</v>
      </c>
      <c r="J195" s="85" t="s">
        <v>16029</v>
      </c>
      <c r="K195" s="85" t="s">
        <v>160</v>
      </c>
      <c r="L195" s="85" t="s">
        <v>16030</v>
      </c>
      <c r="M195" s="178">
        <v>45919.648611111108</v>
      </c>
      <c r="N195" s="178">
        <v>45920.518750000003</v>
      </c>
      <c r="O195" s="85" t="s">
        <v>14390</v>
      </c>
      <c r="P195" s="85" t="s">
        <v>1333</v>
      </c>
      <c r="Q195" s="85" t="s">
        <v>1351</v>
      </c>
      <c r="R195" s="85" t="s">
        <v>1352</v>
      </c>
      <c r="S195" s="85" t="s">
        <v>1328</v>
      </c>
      <c r="T195" s="85" t="s">
        <v>16031</v>
      </c>
      <c r="U195" s="85" t="s">
        <v>165</v>
      </c>
      <c r="V195" s="85" t="s">
        <v>16032</v>
      </c>
      <c r="W195" s="85" t="s">
        <v>28</v>
      </c>
      <c r="X195" s="85" t="s">
        <v>177</v>
      </c>
      <c r="Y195" s="85" t="s">
        <v>1928</v>
      </c>
      <c r="Z195" s="85">
        <v>1</v>
      </c>
      <c r="AA195" s="85">
        <v>0</v>
      </c>
      <c r="AB195" s="179">
        <f>IF(U195="SOPORTE_TELEFÓNICO",'BASE LIQUIDACION REDEBAN 2025'!$B$19,IF(U195="ENVÍO",'BASE LIQUIDACION REDEBAN 2025'!$C$2,IF(W195="TIPO I",'BASE LIQUIDACION REDEBAN 2025'!$C$2,IF(W195="TIPO II",'BASE LIQUIDACION REDEBAN 2025'!$C$3,IF(W195="TIPO III",'BASE LIQUIDACION REDEBAN 2025'!$C$4,IF(W195="TIPO IV",'BASE LIQUIDACION REDEBAN 2025'!$C$5,IF(X195="AEREO",'BASE LIQUIDACION REDEBAN 2025'!$B$6,'BASE LIQUIDACION REDEBAN 2025'!$C$5)))))))</f>
        <v>144967.87232000002</v>
      </c>
      <c r="AC195" s="179">
        <f>IF(OR(U195="SOPORTE_TELEFÓNICO",U195="ENVÍO"),0,IF(W195="TIPO I",'BASE LIQUIDACION REDEBAN 2025'!$B$10,IF(W195="TIPO II",'BASE LIQUIDACION REDEBAN 2025'!$B$11,IF(W195="TIPO III",'BASE LIQUIDACION REDEBAN 2025'!$B$12,'BASE LIQUIDACION REDEBAN 2025'!$B$13))))</f>
        <v>140395.6348884</v>
      </c>
      <c r="AD195" s="179">
        <f t="shared" si="3"/>
        <v>144967.87232000002</v>
      </c>
    </row>
    <row r="196" spans="1:30" s="101" customFormat="1" ht="13.15" hidden="1">
      <c r="A196" s="85" t="s">
        <v>100</v>
      </c>
      <c r="B196" s="85" t="str">
        <f>VLOOKUP(A196,'CENTRO DE COSTOS'!A:D,4,FALSE)</f>
        <v>KEVIN ALEXIS CORZO BUSTOS</v>
      </c>
      <c r="C196" s="85" t="str">
        <f>VLOOKUP(A196,'CENTRO DE COSTOS'!A:D,2,FALSE)</f>
        <v>0004-0007</v>
      </c>
      <c r="D196" s="85">
        <v>50001</v>
      </c>
      <c r="E196" s="85">
        <v>5805021</v>
      </c>
      <c r="F196" s="85">
        <v>16663999</v>
      </c>
      <c r="G196" s="85" t="s">
        <v>1977</v>
      </c>
      <c r="H196" s="85" t="s">
        <v>216</v>
      </c>
      <c r="I196" s="85" t="s">
        <v>100</v>
      </c>
      <c r="J196" s="85" t="s">
        <v>16033</v>
      </c>
      <c r="K196" s="85" t="s">
        <v>160</v>
      </c>
      <c r="L196" s="85" t="s">
        <v>16034</v>
      </c>
      <c r="M196" s="178">
        <v>45919.706250000003</v>
      </c>
      <c r="N196" s="178">
        <v>45920.521527777775</v>
      </c>
      <c r="O196" s="85" t="s">
        <v>14390</v>
      </c>
      <c r="P196" s="85" t="s">
        <v>1333</v>
      </c>
      <c r="Q196" s="85" t="s">
        <v>1340</v>
      </c>
      <c r="R196" s="85" t="s">
        <v>1341</v>
      </c>
      <c r="S196" s="85" t="s">
        <v>1328</v>
      </c>
      <c r="T196" s="85" t="s">
        <v>16035</v>
      </c>
      <c r="U196" s="85" t="s">
        <v>165</v>
      </c>
      <c r="V196" s="85" t="s">
        <v>16036</v>
      </c>
      <c r="W196" s="85" t="s">
        <v>25</v>
      </c>
      <c r="X196" s="85" t="s">
        <v>177</v>
      </c>
      <c r="Y196" s="85" t="s">
        <v>1411</v>
      </c>
      <c r="Z196" s="85">
        <v>1</v>
      </c>
      <c r="AA196" s="85">
        <v>0</v>
      </c>
      <c r="AB196" s="179">
        <f>IF(U196="SOPORTE_TELEFÓNICO",'BASE LIQUIDACION REDEBAN 2025'!$B$19,IF(U196="ENVÍO",'BASE LIQUIDACION REDEBAN 2025'!$C$2,IF(W196="TIPO I",'BASE LIQUIDACION REDEBAN 2025'!$C$2,IF(W196="TIPO II",'BASE LIQUIDACION REDEBAN 2025'!$C$3,IF(W196="TIPO III",'BASE LIQUIDACION REDEBAN 2025'!$C$4,IF(W196="TIPO IV",'BASE LIQUIDACION REDEBAN 2025'!$C$5,IF(X196="AEREO",'BASE LIQUIDACION REDEBAN 2025'!$B$6,'BASE LIQUIDACION REDEBAN 2025'!$C$5)))))))</f>
        <v>65960.072302</v>
      </c>
      <c r="AC196" s="179">
        <f>IF(OR(U196="SOPORTE_TELEFÓNICO",U196="ENVÍO"),0,IF(W196="TIPO I",'BASE LIQUIDACION REDEBAN 2025'!$B$10,IF(W196="TIPO II",'BASE LIQUIDACION REDEBAN 2025'!$B$11,IF(W196="TIPO III",'BASE LIQUIDACION REDEBAN 2025'!$B$12,'BASE LIQUIDACION REDEBAN 2025'!$B$13))))</f>
        <v>75096.394270399993</v>
      </c>
      <c r="AD196" s="179">
        <f t="shared" si="3"/>
        <v>65960.072302</v>
      </c>
    </row>
    <row r="197" spans="1:30" s="101" customFormat="1" ht="13.15">
      <c r="A197" s="85" t="s">
        <v>90</v>
      </c>
      <c r="B197" s="85" t="str">
        <f>VLOOKUP(A197,'CENTRO DE COSTOS'!A:D,4,FALSE)</f>
        <v>JUAN SEBASTIÁN RÍOS CASTRILLÓN</v>
      </c>
      <c r="C197" s="85" t="str">
        <f>VLOOKUP(A197,'CENTRO DE COSTOS'!A:D,2,FALSE)</f>
        <v>0004-0005</v>
      </c>
      <c r="D197" s="85">
        <v>5001</v>
      </c>
      <c r="E197" s="85">
        <v>5805247</v>
      </c>
      <c r="F197" s="85">
        <v>3007051485</v>
      </c>
      <c r="G197" s="85" t="s">
        <v>1977</v>
      </c>
      <c r="H197" s="85">
        <v>0</v>
      </c>
      <c r="I197" s="85">
        <v>0</v>
      </c>
      <c r="J197" s="85">
        <v>0</v>
      </c>
      <c r="K197" s="85">
        <v>0</v>
      </c>
      <c r="L197" s="85" t="s">
        <v>16037</v>
      </c>
      <c r="M197" s="178">
        <v>45920.388888888891</v>
      </c>
      <c r="N197" s="178">
        <v>45920.40347222222</v>
      </c>
      <c r="O197" s="85">
        <v>0</v>
      </c>
      <c r="P197" s="85" t="s">
        <v>15397</v>
      </c>
      <c r="Q197" s="85" t="s">
        <v>15398</v>
      </c>
      <c r="R197" s="85" t="s">
        <v>15399</v>
      </c>
      <c r="S197" s="85" t="s">
        <v>1328</v>
      </c>
      <c r="T197" s="85" t="s">
        <v>16038</v>
      </c>
      <c r="U197" s="85" t="s">
        <v>1552</v>
      </c>
      <c r="V197" s="85">
        <v>0</v>
      </c>
      <c r="W197" s="85">
        <v>0</v>
      </c>
      <c r="X197" s="85">
        <v>0</v>
      </c>
      <c r="Y197" s="85">
        <v>0</v>
      </c>
      <c r="Z197" s="85">
        <v>0</v>
      </c>
      <c r="AA197" s="85">
        <v>0</v>
      </c>
      <c r="AB197" s="179">
        <f>IF(U197="SOPORTE_TELEFÓNICO",'BASE LIQUIDACION REDEBAN 2025'!$B$19,IF(U197="ENVÍO",'BASE LIQUIDACION REDEBAN 2025'!$C$2,IF(W197="TIPO I",'BASE LIQUIDACION REDEBAN 2025'!$C$2,IF(W197="TIPO II",'BASE LIQUIDACION REDEBAN 2025'!$C$3,IF(W197="TIPO III",'BASE LIQUIDACION REDEBAN 2025'!$C$4,IF(W197="TIPO IV",'BASE LIQUIDACION REDEBAN 2025'!$C$5,IF(X197="AEREO",'BASE LIQUIDACION REDEBAN 2025'!$B$6,'BASE LIQUIDACION REDEBAN 2025'!$C$5)))))))</f>
        <v>41241.0800752</v>
      </c>
      <c r="AC197" s="179">
        <f>IF(OR(U197="SOPORTE_TELEFÓNICO",U197="ENVÍO"),0,IF(W197="TIPO I",'BASE LIQUIDACION REDEBAN 2025'!$B$10,IF(W197="TIPO II",'BASE LIQUIDACION REDEBAN 2025'!$B$11,IF(W197="TIPO III",'BASE LIQUIDACION REDEBAN 2025'!$B$12,'BASE LIQUIDACION REDEBAN 2025'!$B$13))))</f>
        <v>0</v>
      </c>
      <c r="AD197" s="179">
        <f t="shared" si="3"/>
        <v>41241.0800752</v>
      </c>
    </row>
    <row r="198" spans="1:30" s="101" customFormat="1" ht="13.15" hidden="1">
      <c r="A198" s="85" t="s">
        <v>101</v>
      </c>
      <c r="B198" s="85" t="str">
        <f>VLOOKUP(A198,'CENTRO DE COSTOS'!A:D,4,FALSE)</f>
        <v>KEVIN ALEXIS CORZO BUSTOS</v>
      </c>
      <c r="C198" s="85" t="str">
        <f>VLOOKUP(A198,'CENTRO DE COSTOS'!A:D,2,FALSE)</f>
        <v>0004-0007</v>
      </c>
      <c r="D198" s="85">
        <v>85430</v>
      </c>
      <c r="E198" s="85">
        <v>5805420</v>
      </c>
      <c r="F198" s="85">
        <v>63393938</v>
      </c>
      <c r="G198" s="85" t="s">
        <v>1977</v>
      </c>
      <c r="H198" s="85" t="s">
        <v>882</v>
      </c>
      <c r="I198" s="85" t="s">
        <v>2429</v>
      </c>
      <c r="J198" s="85" t="s">
        <v>16039</v>
      </c>
      <c r="K198" s="85" t="s">
        <v>160</v>
      </c>
      <c r="L198" s="85" t="s">
        <v>16040</v>
      </c>
      <c r="M198" s="178">
        <v>45920.513888888891</v>
      </c>
      <c r="N198" s="178">
        <v>45922.477083333331</v>
      </c>
      <c r="O198" s="85" t="s">
        <v>14390</v>
      </c>
      <c r="P198" s="85" t="s">
        <v>1333</v>
      </c>
      <c r="Q198" s="85" t="s">
        <v>1407</v>
      </c>
      <c r="R198" s="85" t="s">
        <v>1408</v>
      </c>
      <c r="S198" s="85" t="s">
        <v>1328</v>
      </c>
      <c r="T198" s="85" t="s">
        <v>16041</v>
      </c>
      <c r="U198" s="85" t="s">
        <v>165</v>
      </c>
      <c r="V198" s="85" t="s">
        <v>16042</v>
      </c>
      <c r="W198" s="85" t="s">
        <v>28</v>
      </c>
      <c r="X198" s="85" t="s">
        <v>177</v>
      </c>
      <c r="Y198" s="85" t="s">
        <v>222</v>
      </c>
      <c r="Z198" s="85">
        <v>1</v>
      </c>
      <c r="AA198" s="85">
        <v>0</v>
      </c>
      <c r="AB198" s="179">
        <f>IF(U198="SOPORTE_TELEFÓNICO",'BASE LIQUIDACION REDEBAN 2025'!$B$19,IF(U198="ENVÍO",'BASE LIQUIDACION REDEBAN 2025'!$C$2,IF(W198="TIPO I",'BASE LIQUIDACION REDEBAN 2025'!$C$2,IF(W198="TIPO II",'BASE LIQUIDACION REDEBAN 2025'!$C$3,IF(W198="TIPO III",'BASE LIQUIDACION REDEBAN 2025'!$C$4,IF(W198="TIPO IV",'BASE LIQUIDACION REDEBAN 2025'!$C$5,IF(X198="AEREO",'BASE LIQUIDACION REDEBAN 2025'!$B$6,'BASE LIQUIDACION REDEBAN 2025'!$C$5)))))))</f>
        <v>144967.87232000002</v>
      </c>
      <c r="AC198" s="179">
        <f>IF(OR(U198="SOPORTE_TELEFÓNICO",U198="ENVÍO"),0,IF(W198="TIPO I",'BASE LIQUIDACION REDEBAN 2025'!$B$10,IF(W198="TIPO II",'BASE LIQUIDACION REDEBAN 2025'!$B$11,IF(W198="TIPO III",'BASE LIQUIDACION REDEBAN 2025'!$B$12,'BASE LIQUIDACION REDEBAN 2025'!$B$13))))</f>
        <v>140395.6348884</v>
      </c>
      <c r="AD198" s="179">
        <f t="shared" si="3"/>
        <v>144967.87232000002</v>
      </c>
    </row>
    <row r="199" spans="1:30" s="101" customFormat="1" ht="13.15" hidden="1">
      <c r="A199" s="85" t="s">
        <v>68</v>
      </c>
      <c r="B199" s="85" t="str">
        <f>VLOOKUP(A199,'CENTRO DE COSTOS'!A:D,4,FALSE)</f>
        <v>WILLIAM ASDRUBAL ROZO ROZO</v>
      </c>
      <c r="C199" s="85" t="str">
        <f>VLOOKUP(A199,'CENTRO DE COSTOS'!A:D,2,FALSE)</f>
        <v>0004-0004</v>
      </c>
      <c r="D199" s="85">
        <v>11001</v>
      </c>
      <c r="E199" s="85">
        <v>5805653</v>
      </c>
      <c r="F199" s="85">
        <v>17284902</v>
      </c>
      <c r="G199" s="85" t="s">
        <v>1977</v>
      </c>
      <c r="H199" s="85" t="s">
        <v>417</v>
      </c>
      <c r="I199" s="85" t="s">
        <v>68</v>
      </c>
      <c r="J199" s="85" t="s">
        <v>16043</v>
      </c>
      <c r="K199" s="85" t="s">
        <v>160</v>
      </c>
      <c r="L199" s="85" t="s">
        <v>16044</v>
      </c>
      <c r="M199" s="178">
        <v>45920.68472222222</v>
      </c>
      <c r="N199" s="178">
        <v>45922.659722222219</v>
      </c>
      <c r="O199" s="85" t="s">
        <v>14390</v>
      </c>
      <c r="P199" s="85" t="s">
        <v>1333</v>
      </c>
      <c r="Q199" s="85" t="s">
        <v>1512</v>
      </c>
      <c r="R199" s="85" t="s">
        <v>1512</v>
      </c>
      <c r="S199" s="85" t="s">
        <v>1328</v>
      </c>
      <c r="T199" s="85" t="s">
        <v>16045</v>
      </c>
      <c r="U199" s="85" t="s">
        <v>165</v>
      </c>
      <c r="V199" s="85" t="s">
        <v>16046</v>
      </c>
      <c r="W199" s="85" t="s">
        <v>25</v>
      </c>
      <c r="X199" s="85" t="s">
        <v>177</v>
      </c>
      <c r="Y199" s="85" t="s">
        <v>1269</v>
      </c>
      <c r="Z199" s="85">
        <v>1</v>
      </c>
      <c r="AA199" s="85">
        <v>0</v>
      </c>
      <c r="AB199" s="179">
        <f>IF(U199="SOPORTE_TELEFÓNICO",'BASE LIQUIDACION REDEBAN 2025'!$B$19,IF(U199="ENVÍO",'BASE LIQUIDACION REDEBAN 2025'!$C$2,IF(W199="TIPO I",'BASE LIQUIDACION REDEBAN 2025'!$C$2,IF(W199="TIPO II",'BASE LIQUIDACION REDEBAN 2025'!$C$3,IF(W199="TIPO III",'BASE LIQUIDACION REDEBAN 2025'!$C$4,IF(W199="TIPO IV",'BASE LIQUIDACION REDEBAN 2025'!$C$5,IF(X199="AEREO",'BASE LIQUIDACION REDEBAN 2025'!$B$6,'BASE LIQUIDACION REDEBAN 2025'!$C$5)))))))</f>
        <v>65960.072302</v>
      </c>
      <c r="AC199" s="179">
        <f>IF(OR(U199="SOPORTE_TELEFÓNICO",U199="ENVÍO"),0,IF(W199="TIPO I",'BASE LIQUIDACION REDEBAN 2025'!$B$10,IF(W199="TIPO II",'BASE LIQUIDACION REDEBAN 2025'!$B$11,IF(W199="TIPO III",'BASE LIQUIDACION REDEBAN 2025'!$B$12,'BASE LIQUIDACION REDEBAN 2025'!$B$13))))</f>
        <v>75096.394270399993</v>
      </c>
      <c r="AD199" s="179">
        <f t="shared" si="3"/>
        <v>65960.072302</v>
      </c>
    </row>
    <row r="200" spans="1:30" s="101" customFormat="1" ht="13.15" hidden="1">
      <c r="A200" s="85" t="s">
        <v>68</v>
      </c>
      <c r="B200" s="85" t="str">
        <f>VLOOKUP(A200,'CENTRO DE COSTOS'!A:D,4,FALSE)</f>
        <v>WILLIAM ASDRUBAL ROZO ROZO</v>
      </c>
      <c r="C200" s="85" t="str">
        <f>VLOOKUP(A200,'CENTRO DE COSTOS'!A:D,2,FALSE)</f>
        <v>0004-0004</v>
      </c>
      <c r="D200" s="85">
        <v>25754</v>
      </c>
      <c r="E200" s="85">
        <v>5806475</v>
      </c>
      <c r="F200" s="85">
        <v>54708292</v>
      </c>
      <c r="G200" s="85" t="s">
        <v>1977</v>
      </c>
      <c r="H200" s="85" t="s">
        <v>417</v>
      </c>
      <c r="I200" s="85" t="s">
        <v>418</v>
      </c>
      <c r="J200" s="85" t="s">
        <v>16047</v>
      </c>
      <c r="K200" s="85" t="s">
        <v>160</v>
      </c>
      <c r="L200" s="85" t="s">
        <v>16048</v>
      </c>
      <c r="M200" s="178">
        <v>45922.371527777781</v>
      </c>
      <c r="N200" s="178">
        <v>45922.663888888892</v>
      </c>
      <c r="O200" s="85" t="s">
        <v>14390</v>
      </c>
      <c r="P200" s="85" t="s">
        <v>15397</v>
      </c>
      <c r="Q200" s="85" t="s">
        <v>15679</v>
      </c>
      <c r="R200" s="85" t="s">
        <v>15680</v>
      </c>
      <c r="S200" s="85" t="s">
        <v>1328</v>
      </c>
      <c r="T200" s="85" t="s">
        <v>16049</v>
      </c>
      <c r="U200" s="85" t="s">
        <v>165</v>
      </c>
      <c r="V200" s="85">
        <v>0</v>
      </c>
      <c r="W200" s="85" t="s">
        <v>25</v>
      </c>
      <c r="X200" s="85" t="s">
        <v>177</v>
      </c>
      <c r="Y200" s="85" t="s">
        <v>422</v>
      </c>
      <c r="Z200" s="85">
        <v>1</v>
      </c>
      <c r="AA200" s="85">
        <v>0</v>
      </c>
      <c r="AB200" s="179">
        <f>IF(U200="SOPORTE_TELEFÓNICO",'BASE LIQUIDACION REDEBAN 2025'!$B$19,IF(U200="ENVÍO",'BASE LIQUIDACION REDEBAN 2025'!$C$2,IF(W200="TIPO I",'BASE LIQUIDACION REDEBAN 2025'!$C$2,IF(W200="TIPO II",'BASE LIQUIDACION REDEBAN 2025'!$C$3,IF(W200="TIPO III",'BASE LIQUIDACION REDEBAN 2025'!$C$4,IF(W200="TIPO IV",'BASE LIQUIDACION REDEBAN 2025'!$C$5,IF(X200="AEREO",'BASE LIQUIDACION REDEBAN 2025'!$B$6,'BASE LIQUIDACION REDEBAN 2025'!$C$5)))))))</f>
        <v>65960.072302</v>
      </c>
      <c r="AC200" s="179">
        <f>IF(OR(U200="SOPORTE_TELEFÓNICO",U200="ENVÍO"),0,IF(W200="TIPO I",'BASE LIQUIDACION REDEBAN 2025'!$B$10,IF(W200="TIPO II",'BASE LIQUIDACION REDEBAN 2025'!$B$11,IF(W200="TIPO III",'BASE LIQUIDACION REDEBAN 2025'!$B$12,'BASE LIQUIDACION REDEBAN 2025'!$B$13))))</f>
        <v>75096.394270399993</v>
      </c>
      <c r="AD200" s="179">
        <f t="shared" si="3"/>
        <v>65960.072302</v>
      </c>
    </row>
    <row r="201" spans="1:30" s="101" customFormat="1" ht="13.15" hidden="1">
      <c r="A201" s="85" t="s">
        <v>96</v>
      </c>
      <c r="B201" s="85" t="str">
        <f>VLOOKUP(A201,'CENTRO DE COSTOS'!A:D,4,FALSE)</f>
        <v>JOSE MAURICIO HERNANDEZ ROJAS</v>
      </c>
      <c r="C201" s="85" t="str">
        <f>VLOOKUP(A201,'CENTRO DE COSTOS'!A:D,2,FALSE)</f>
        <v>0004-0001</v>
      </c>
      <c r="D201" s="85">
        <v>47001</v>
      </c>
      <c r="E201" s="85">
        <v>5806527</v>
      </c>
      <c r="F201" s="85">
        <v>89472680</v>
      </c>
      <c r="G201" s="85" t="s">
        <v>1977</v>
      </c>
      <c r="H201" s="85" t="s">
        <v>438</v>
      </c>
      <c r="I201" s="85" t="s">
        <v>96</v>
      </c>
      <c r="J201" s="85" t="s">
        <v>16050</v>
      </c>
      <c r="K201" s="85" t="s">
        <v>160</v>
      </c>
      <c r="L201" s="85" t="s">
        <v>16051</v>
      </c>
      <c r="M201" s="178">
        <v>45922.380555555559</v>
      </c>
      <c r="N201" s="178">
        <v>45922.744444444441</v>
      </c>
      <c r="O201" s="85" t="s">
        <v>14390</v>
      </c>
      <c r="P201" s="85" t="s">
        <v>1333</v>
      </c>
      <c r="Q201" s="85" t="s">
        <v>1375</v>
      </c>
      <c r="R201" s="85" t="s">
        <v>1444</v>
      </c>
      <c r="S201" s="85" t="s">
        <v>1328</v>
      </c>
      <c r="T201" s="85" t="s">
        <v>16052</v>
      </c>
      <c r="U201" s="85" t="s">
        <v>165</v>
      </c>
      <c r="V201" s="85" t="s">
        <v>16053</v>
      </c>
      <c r="W201" s="85" t="s">
        <v>25</v>
      </c>
      <c r="X201" s="85" t="s">
        <v>177</v>
      </c>
      <c r="Y201" s="85" t="s">
        <v>14674</v>
      </c>
      <c r="Z201" s="85">
        <v>1</v>
      </c>
      <c r="AA201" s="85">
        <v>0</v>
      </c>
      <c r="AB201" s="179">
        <f>IF(U201="SOPORTE_TELEFÓNICO",'BASE LIQUIDACION REDEBAN 2025'!$B$19,IF(U201="ENVÍO",'BASE LIQUIDACION REDEBAN 2025'!$C$2,IF(W201="TIPO I",'BASE LIQUIDACION REDEBAN 2025'!$C$2,IF(W201="TIPO II",'BASE LIQUIDACION REDEBAN 2025'!$C$3,IF(W201="TIPO III",'BASE LIQUIDACION REDEBAN 2025'!$C$4,IF(W201="TIPO IV",'BASE LIQUIDACION REDEBAN 2025'!$C$5,IF(X201="AEREO",'BASE LIQUIDACION REDEBAN 2025'!$B$6,'BASE LIQUIDACION REDEBAN 2025'!$C$5)))))))</f>
        <v>65960.072302</v>
      </c>
      <c r="AC201" s="179">
        <f>IF(OR(U201="SOPORTE_TELEFÓNICO",U201="ENVÍO"),0,IF(W201="TIPO I",'BASE LIQUIDACION REDEBAN 2025'!$B$10,IF(W201="TIPO II",'BASE LIQUIDACION REDEBAN 2025'!$B$11,IF(W201="TIPO III",'BASE LIQUIDACION REDEBAN 2025'!$B$12,'BASE LIQUIDACION REDEBAN 2025'!$B$13))))</f>
        <v>75096.394270399993</v>
      </c>
      <c r="AD201" s="179">
        <f t="shared" si="3"/>
        <v>65960.072302</v>
      </c>
    </row>
    <row r="202" spans="1:30" s="101" customFormat="1" ht="13.15" hidden="1">
      <c r="A202" s="85" t="s">
        <v>98</v>
      </c>
      <c r="B202" s="85" t="str">
        <f>VLOOKUP(A202,'CENTRO DE COSTOS'!A:D,4,FALSE)</f>
        <v>MIGUEL JULIÁN HERNÁNDEZ GUARÍN</v>
      </c>
      <c r="C202" s="85" t="str">
        <f>VLOOKUP(A202,'CENTRO DE COSTOS'!A:D,2,FALSE)</f>
        <v>0004-0008</v>
      </c>
      <c r="D202" s="85">
        <v>15001</v>
      </c>
      <c r="E202" s="85">
        <v>5806537</v>
      </c>
      <c r="F202" s="85">
        <v>15528821</v>
      </c>
      <c r="G202" s="85" t="s">
        <v>1977</v>
      </c>
      <c r="H202" s="85" t="s">
        <v>406</v>
      </c>
      <c r="I202" s="85" t="s">
        <v>98</v>
      </c>
      <c r="J202" s="85" t="s">
        <v>16054</v>
      </c>
      <c r="K202" s="85" t="s">
        <v>160</v>
      </c>
      <c r="L202" s="85" t="s">
        <v>16055</v>
      </c>
      <c r="M202" s="178">
        <v>45922.382638888892</v>
      </c>
      <c r="N202" s="178">
        <v>45922.667361111111</v>
      </c>
      <c r="O202" s="85" t="s">
        <v>14406</v>
      </c>
      <c r="P202" s="85" t="s">
        <v>1325</v>
      </c>
      <c r="Q202" s="85" t="s">
        <v>1464</v>
      </c>
      <c r="R202" s="85" t="s">
        <v>1465</v>
      </c>
      <c r="S202" s="85" t="s">
        <v>1328</v>
      </c>
      <c r="T202" s="85" t="s">
        <v>16056</v>
      </c>
      <c r="U202" s="85" t="s">
        <v>165</v>
      </c>
      <c r="V202" s="85" t="s">
        <v>16057</v>
      </c>
      <c r="W202" s="85" t="s">
        <v>25</v>
      </c>
      <c r="X202" s="85" t="s">
        <v>177</v>
      </c>
      <c r="Y202" s="85" t="s">
        <v>2885</v>
      </c>
      <c r="Z202" s="85">
        <v>1</v>
      </c>
      <c r="AA202" s="85">
        <v>0</v>
      </c>
      <c r="AB202" s="179">
        <f>IF(U202="SOPORTE_TELEFÓNICO",'BASE LIQUIDACION REDEBAN 2025'!$B$19,IF(U202="ENVÍO",'BASE LIQUIDACION REDEBAN 2025'!$C$2,IF(W202="TIPO I",'BASE LIQUIDACION REDEBAN 2025'!$C$2,IF(W202="TIPO II",'BASE LIQUIDACION REDEBAN 2025'!$C$3,IF(W202="TIPO III",'BASE LIQUIDACION REDEBAN 2025'!$C$4,IF(W202="TIPO IV",'BASE LIQUIDACION REDEBAN 2025'!$C$5,IF(X202="AEREO",'BASE LIQUIDACION REDEBAN 2025'!$B$6,'BASE LIQUIDACION REDEBAN 2025'!$C$5)))))))</f>
        <v>65960.072302</v>
      </c>
      <c r="AC202" s="179">
        <f>IF(OR(U202="SOPORTE_TELEFÓNICO",U202="ENVÍO"),0,IF(W202="TIPO I",'BASE LIQUIDACION REDEBAN 2025'!$B$10,IF(W202="TIPO II",'BASE LIQUIDACION REDEBAN 2025'!$B$11,IF(W202="TIPO III",'BASE LIQUIDACION REDEBAN 2025'!$B$12,'BASE LIQUIDACION REDEBAN 2025'!$B$13))))</f>
        <v>75096.394270399993</v>
      </c>
      <c r="AD202" s="179">
        <f t="shared" si="3"/>
        <v>65960.072302</v>
      </c>
    </row>
    <row r="203" spans="1:30" s="101" customFormat="1" ht="13.15" hidden="1">
      <c r="A203" s="85" t="s">
        <v>100</v>
      </c>
      <c r="B203" s="85" t="str">
        <f>VLOOKUP(A203,'CENTRO DE COSTOS'!A:D,4,FALSE)</f>
        <v>KEVIN ALEXIS CORZO BUSTOS</v>
      </c>
      <c r="C203" s="85" t="str">
        <f>VLOOKUP(A203,'CENTRO DE COSTOS'!A:D,2,FALSE)</f>
        <v>0004-0007</v>
      </c>
      <c r="D203" s="85">
        <v>50318</v>
      </c>
      <c r="E203" s="85">
        <v>5806657</v>
      </c>
      <c r="F203" s="85">
        <v>90116155</v>
      </c>
      <c r="G203" s="85" t="s">
        <v>1977</v>
      </c>
      <c r="H203" s="85" t="s">
        <v>216</v>
      </c>
      <c r="I203" s="85" t="s">
        <v>1600</v>
      </c>
      <c r="J203" s="85" t="s">
        <v>16058</v>
      </c>
      <c r="K203" s="85" t="s">
        <v>160</v>
      </c>
      <c r="L203" s="85" t="s">
        <v>16059</v>
      </c>
      <c r="M203" s="178">
        <v>45922.40902777778</v>
      </c>
      <c r="N203" s="178">
        <v>45923.464583333334</v>
      </c>
      <c r="O203" s="85" t="s">
        <v>14390</v>
      </c>
      <c r="P203" s="85" t="s">
        <v>1333</v>
      </c>
      <c r="Q203" s="85" t="s">
        <v>1351</v>
      </c>
      <c r="R203" s="85" t="s">
        <v>2038</v>
      </c>
      <c r="S203" s="85" t="s">
        <v>1328</v>
      </c>
      <c r="T203" s="85" t="s">
        <v>16060</v>
      </c>
      <c r="U203" s="85" t="s">
        <v>165</v>
      </c>
      <c r="V203" s="85" t="s">
        <v>16061</v>
      </c>
      <c r="W203" s="85" t="s">
        <v>28</v>
      </c>
      <c r="X203" s="85" t="s">
        <v>177</v>
      </c>
      <c r="Y203" s="85" t="s">
        <v>1411</v>
      </c>
      <c r="Z203" s="85">
        <v>1</v>
      </c>
      <c r="AA203" s="85">
        <v>0</v>
      </c>
      <c r="AB203" s="179">
        <f>IF(U203="SOPORTE_TELEFÓNICO",'BASE LIQUIDACION REDEBAN 2025'!$B$19,IF(U203="ENVÍO",'BASE LIQUIDACION REDEBAN 2025'!$C$2,IF(W203="TIPO I",'BASE LIQUIDACION REDEBAN 2025'!$C$2,IF(W203="TIPO II",'BASE LIQUIDACION REDEBAN 2025'!$C$3,IF(W203="TIPO III",'BASE LIQUIDACION REDEBAN 2025'!$C$4,IF(W203="TIPO IV",'BASE LIQUIDACION REDEBAN 2025'!$C$5,IF(X203="AEREO",'BASE LIQUIDACION REDEBAN 2025'!$B$6,'BASE LIQUIDACION REDEBAN 2025'!$C$5)))))))</f>
        <v>144967.87232000002</v>
      </c>
      <c r="AC203" s="179">
        <f>IF(OR(U203="SOPORTE_TELEFÓNICO",U203="ENVÍO"),0,IF(W203="TIPO I",'BASE LIQUIDACION REDEBAN 2025'!$B$10,IF(W203="TIPO II",'BASE LIQUIDACION REDEBAN 2025'!$B$11,IF(W203="TIPO III",'BASE LIQUIDACION REDEBAN 2025'!$B$12,'BASE LIQUIDACION REDEBAN 2025'!$B$13))))</f>
        <v>140395.6348884</v>
      </c>
      <c r="AD203" s="179">
        <f t="shared" si="3"/>
        <v>144967.87232000002</v>
      </c>
    </row>
    <row r="204" spans="1:30" s="101" customFormat="1" ht="13.15" hidden="1">
      <c r="A204" s="85" t="s">
        <v>76</v>
      </c>
      <c r="B204" s="85" t="str">
        <f>VLOOKUP(A204,'CENTRO DE COSTOS'!A:D,4,FALSE)</f>
        <v>DIEGO FERNANDO HENAO CARDONA</v>
      </c>
      <c r="C204" s="85" t="str">
        <f>VLOOKUP(A204,'CENTRO DE COSTOS'!A:D,2,FALSE)</f>
        <v>0004-0003</v>
      </c>
      <c r="D204" s="85">
        <v>76001</v>
      </c>
      <c r="E204" s="85">
        <v>5806670</v>
      </c>
      <c r="F204" s="85">
        <v>21487038</v>
      </c>
      <c r="G204" s="85" t="s">
        <v>1977</v>
      </c>
      <c r="H204" s="85" t="s">
        <v>232</v>
      </c>
      <c r="I204" s="85" t="s">
        <v>76</v>
      </c>
      <c r="J204" s="85" t="s">
        <v>16062</v>
      </c>
      <c r="K204" s="85" t="s">
        <v>160</v>
      </c>
      <c r="L204" s="85" t="s">
        <v>16063</v>
      </c>
      <c r="M204" s="178">
        <v>45922.411805555559</v>
      </c>
      <c r="N204" s="178">
        <v>45923.406944444447</v>
      </c>
      <c r="O204" s="85" t="s">
        <v>14390</v>
      </c>
      <c r="P204" s="85" t="s">
        <v>15334</v>
      </c>
      <c r="Q204" s="85" t="s">
        <v>1387</v>
      </c>
      <c r="R204" s="85" t="s">
        <v>15345</v>
      </c>
      <c r="S204" s="85" t="s">
        <v>1328</v>
      </c>
      <c r="T204" s="85" t="s">
        <v>16064</v>
      </c>
      <c r="U204" s="85" t="s">
        <v>1552</v>
      </c>
      <c r="V204" s="85">
        <v>0</v>
      </c>
      <c r="W204" s="85" t="s">
        <v>25</v>
      </c>
      <c r="X204" s="85" t="s">
        <v>177</v>
      </c>
      <c r="Y204" s="85">
        <v>0</v>
      </c>
      <c r="Z204" s="85">
        <v>0</v>
      </c>
      <c r="AA204" s="85">
        <v>0</v>
      </c>
      <c r="AB204" s="179">
        <f>IF(U204="SOPORTE_TELEFÓNICO",'BASE LIQUIDACION REDEBAN 2025'!$B$19,IF(U204="ENVÍO",'BASE LIQUIDACION REDEBAN 2025'!$C$2,IF(W204="TIPO I",'BASE LIQUIDACION REDEBAN 2025'!$C$2,IF(W204="TIPO II",'BASE LIQUIDACION REDEBAN 2025'!$C$3,IF(W204="TIPO III",'BASE LIQUIDACION REDEBAN 2025'!$C$4,IF(W204="TIPO IV",'BASE LIQUIDACION REDEBAN 2025'!$C$5,IF(X204="AEREO",'BASE LIQUIDACION REDEBAN 2025'!$B$6,'BASE LIQUIDACION REDEBAN 2025'!$C$5)))))))</f>
        <v>41241.0800752</v>
      </c>
      <c r="AC204" s="179">
        <f>IF(OR(U204="SOPORTE_TELEFÓNICO",U204="ENVÍO"),0,IF(W204="TIPO I",'BASE LIQUIDACION REDEBAN 2025'!$B$10,IF(W204="TIPO II",'BASE LIQUIDACION REDEBAN 2025'!$B$11,IF(W204="TIPO III",'BASE LIQUIDACION REDEBAN 2025'!$B$12,'BASE LIQUIDACION REDEBAN 2025'!$B$13))))</f>
        <v>0</v>
      </c>
      <c r="AD204" s="179">
        <f t="shared" si="3"/>
        <v>41241.0800752</v>
      </c>
    </row>
    <row r="205" spans="1:30" s="101" customFormat="1" ht="13.15" hidden="1">
      <c r="A205" s="85" t="s">
        <v>100</v>
      </c>
      <c r="B205" s="85" t="str">
        <f>VLOOKUP(A205,'CENTRO DE COSTOS'!A:D,4,FALSE)</f>
        <v>KEVIN ALEXIS CORZO BUSTOS</v>
      </c>
      <c r="C205" s="85" t="str">
        <f>VLOOKUP(A205,'CENTRO DE COSTOS'!A:D,2,FALSE)</f>
        <v>0004-0007</v>
      </c>
      <c r="D205" s="85">
        <v>50568</v>
      </c>
      <c r="E205" s="85">
        <v>5806983</v>
      </c>
      <c r="F205" s="85">
        <v>18084160</v>
      </c>
      <c r="G205" s="85" t="s">
        <v>1977</v>
      </c>
      <c r="H205" s="85" t="s">
        <v>216</v>
      </c>
      <c r="I205" s="85" t="s">
        <v>3630</v>
      </c>
      <c r="J205" s="85" t="s">
        <v>16065</v>
      </c>
      <c r="K205" s="85" t="s">
        <v>160</v>
      </c>
      <c r="L205" s="85" t="s">
        <v>16066</v>
      </c>
      <c r="M205" s="178">
        <v>45922.47152777778</v>
      </c>
      <c r="N205" s="178">
        <v>45925.443749999999</v>
      </c>
      <c r="O205" s="85" t="s">
        <v>14390</v>
      </c>
      <c r="P205" s="85" t="s">
        <v>1333</v>
      </c>
      <c r="Q205" s="85" t="s">
        <v>1375</v>
      </c>
      <c r="R205" s="85" t="s">
        <v>1376</v>
      </c>
      <c r="S205" s="85" t="s">
        <v>1328</v>
      </c>
      <c r="T205" s="85" t="s">
        <v>16067</v>
      </c>
      <c r="U205" s="85" t="s">
        <v>165</v>
      </c>
      <c r="V205" s="85" t="s">
        <v>16068</v>
      </c>
      <c r="W205" s="85" t="s">
        <v>30</v>
      </c>
      <c r="X205" s="85" t="s">
        <v>177</v>
      </c>
      <c r="Y205" s="85" t="s">
        <v>1411</v>
      </c>
      <c r="Z205" s="85">
        <v>1</v>
      </c>
      <c r="AA205" s="85">
        <v>0</v>
      </c>
      <c r="AB205" s="179">
        <f>IF(U205="SOPORTE_TELEFÓNICO",'BASE LIQUIDACION REDEBAN 2025'!$B$19,IF(U205="ENVÍO",'BASE LIQUIDACION REDEBAN 2025'!$C$2,IF(W205="TIPO I",'BASE LIQUIDACION REDEBAN 2025'!$C$2,IF(W205="TIPO II",'BASE LIQUIDACION REDEBAN 2025'!$C$3,IF(W205="TIPO III",'BASE LIQUIDACION REDEBAN 2025'!$C$4,IF(W205="TIPO IV",'BASE LIQUIDACION REDEBAN 2025'!$C$5,IF(X205="AEREO",'BASE LIQUIDACION REDEBAN 2025'!$B$6,'BASE LIQUIDACION REDEBAN 2025'!$C$5)))))))</f>
        <v>275728.78077800001</v>
      </c>
      <c r="AC205" s="179">
        <f>IF(OR(U205="SOPORTE_TELEFÓNICO",U205="ENVÍO"),0,IF(W205="TIPO I",'BASE LIQUIDACION REDEBAN 2025'!$B$10,IF(W205="TIPO II",'BASE LIQUIDACION REDEBAN 2025'!$B$11,IF(W205="TIPO III",'BASE LIQUIDACION REDEBAN 2025'!$B$12,'BASE LIQUIDACION REDEBAN 2025'!$B$13))))</f>
        <v>196536.5258152</v>
      </c>
      <c r="AD205" s="179">
        <f t="shared" si="3"/>
        <v>275728.78077800001</v>
      </c>
    </row>
    <row r="206" spans="1:30" s="101" customFormat="1" ht="13.15" hidden="1">
      <c r="A206" s="85" t="s">
        <v>93</v>
      </c>
      <c r="B206" s="85" t="str">
        <f>VLOOKUP(A206,'CENTRO DE COSTOS'!A:D,4,FALSE)</f>
        <v>DIEGO FERNANDO HENAO CARDONA</v>
      </c>
      <c r="C206" s="85" t="str">
        <f>VLOOKUP(A206,'CENTRO DE COSTOS'!A:D,2,FALSE)</f>
        <v>0004-0003</v>
      </c>
      <c r="D206" s="85">
        <v>52207</v>
      </c>
      <c r="E206" s="85">
        <v>5807044</v>
      </c>
      <c r="F206" s="85">
        <v>90148754</v>
      </c>
      <c r="G206" s="85" t="s">
        <v>1977</v>
      </c>
      <c r="H206" s="85" t="s">
        <v>157</v>
      </c>
      <c r="I206" s="85" t="s">
        <v>2118</v>
      </c>
      <c r="J206" s="85" t="s">
        <v>15053</v>
      </c>
      <c r="K206" s="85" t="s">
        <v>160</v>
      </c>
      <c r="L206" s="85" t="s">
        <v>16069</v>
      </c>
      <c r="M206" s="178">
        <v>45922.482638888891</v>
      </c>
      <c r="N206" s="178">
        <v>45923.567361111112</v>
      </c>
      <c r="O206" s="85" t="s">
        <v>14390</v>
      </c>
      <c r="P206" s="85" t="s">
        <v>1325</v>
      </c>
      <c r="Q206" s="85" t="s">
        <v>1464</v>
      </c>
      <c r="R206" s="85" t="s">
        <v>1465</v>
      </c>
      <c r="S206" s="85" t="s">
        <v>1328</v>
      </c>
      <c r="T206" s="85" t="s">
        <v>16070</v>
      </c>
      <c r="U206" s="85" t="s">
        <v>165</v>
      </c>
      <c r="V206" s="85" t="s">
        <v>15056</v>
      </c>
      <c r="W206" s="85" t="s">
        <v>28</v>
      </c>
      <c r="X206" s="85" t="s">
        <v>177</v>
      </c>
      <c r="Y206" s="85" t="s">
        <v>169</v>
      </c>
      <c r="Z206" s="85">
        <v>1</v>
      </c>
      <c r="AA206" s="85">
        <v>0</v>
      </c>
      <c r="AB206" s="179">
        <f>IF(U206="SOPORTE_TELEFÓNICO",'BASE LIQUIDACION REDEBAN 2025'!$B$19,IF(U206="ENVÍO",'BASE LIQUIDACION REDEBAN 2025'!$C$2,IF(W206="TIPO I",'BASE LIQUIDACION REDEBAN 2025'!$C$2,IF(W206="TIPO II",'BASE LIQUIDACION REDEBAN 2025'!$C$3,IF(W206="TIPO III",'BASE LIQUIDACION REDEBAN 2025'!$C$4,IF(W206="TIPO IV",'BASE LIQUIDACION REDEBAN 2025'!$C$5,IF(X206="AEREO",'BASE LIQUIDACION REDEBAN 2025'!$B$6,'BASE LIQUIDACION REDEBAN 2025'!$C$5)))))))</f>
        <v>144967.87232000002</v>
      </c>
      <c r="AC206" s="179">
        <f>IF(OR(U206="SOPORTE_TELEFÓNICO",U206="ENVÍO"),0,IF(W206="TIPO I",'BASE LIQUIDACION REDEBAN 2025'!$B$10,IF(W206="TIPO II",'BASE LIQUIDACION REDEBAN 2025'!$B$11,IF(W206="TIPO III",'BASE LIQUIDACION REDEBAN 2025'!$B$12,'BASE LIQUIDACION REDEBAN 2025'!$B$13))))</f>
        <v>140395.6348884</v>
      </c>
      <c r="AD206" s="179">
        <f t="shared" si="3"/>
        <v>144967.87232000002</v>
      </c>
    </row>
    <row r="207" spans="1:30" s="101" customFormat="1" ht="13.15" hidden="1">
      <c r="A207" s="85" t="s">
        <v>100</v>
      </c>
      <c r="B207" s="85" t="str">
        <f>VLOOKUP(A207,'CENTRO DE COSTOS'!A:D,4,FALSE)</f>
        <v>KEVIN ALEXIS CORZO BUSTOS</v>
      </c>
      <c r="C207" s="85" t="str">
        <f>VLOOKUP(A207,'CENTRO DE COSTOS'!A:D,2,FALSE)</f>
        <v>0004-0007</v>
      </c>
      <c r="D207" s="85">
        <v>50001</v>
      </c>
      <c r="E207" s="85">
        <v>5807550</v>
      </c>
      <c r="F207" s="85">
        <v>16664476</v>
      </c>
      <c r="G207" s="85" t="s">
        <v>1977</v>
      </c>
      <c r="H207" s="85" t="s">
        <v>216</v>
      </c>
      <c r="I207" s="85" t="s">
        <v>100</v>
      </c>
      <c r="J207" s="85" t="s">
        <v>16071</v>
      </c>
      <c r="K207" s="85" t="s">
        <v>160</v>
      </c>
      <c r="L207" s="85" t="s">
        <v>16072</v>
      </c>
      <c r="M207" s="178">
        <v>45922.605555555558</v>
      </c>
      <c r="N207" s="178">
        <v>45922.703472222223</v>
      </c>
      <c r="O207" s="85" t="s">
        <v>14390</v>
      </c>
      <c r="P207" s="85" t="s">
        <v>1325</v>
      </c>
      <c r="Q207" s="85" t="s">
        <v>1464</v>
      </c>
      <c r="R207" s="85" t="s">
        <v>1465</v>
      </c>
      <c r="S207" s="85" t="s">
        <v>1328</v>
      </c>
      <c r="T207" s="85" t="s">
        <v>16073</v>
      </c>
      <c r="U207" s="85" t="s">
        <v>165</v>
      </c>
      <c r="V207" s="85" t="s">
        <v>16074</v>
      </c>
      <c r="W207" s="85" t="s">
        <v>25</v>
      </c>
      <c r="X207" s="85" t="s">
        <v>177</v>
      </c>
      <c r="Y207" s="85" t="s">
        <v>1928</v>
      </c>
      <c r="Z207" s="85">
        <v>1</v>
      </c>
      <c r="AA207" s="85"/>
      <c r="AB207" s="179">
        <f>IF(U207="SOPORTE_TELEFÓNICO",'BASE LIQUIDACION REDEBAN 2025'!$B$19,IF(U207="ENVÍO",'BASE LIQUIDACION REDEBAN 2025'!$C$2,IF(W207="TIPO I",'BASE LIQUIDACION REDEBAN 2025'!$C$2,IF(W207="TIPO II",'BASE LIQUIDACION REDEBAN 2025'!$C$3,IF(W207="TIPO III",'BASE LIQUIDACION REDEBAN 2025'!$C$4,IF(W207="TIPO IV",'BASE LIQUIDACION REDEBAN 2025'!$C$5,IF(X207="AEREO",'BASE LIQUIDACION REDEBAN 2025'!$B$6,'BASE LIQUIDACION REDEBAN 2025'!$C$5)))))))</f>
        <v>65960.072302</v>
      </c>
      <c r="AC207" s="179">
        <f>IF(OR(U207="SOPORTE_TELEFÓNICO",U207="ENVÍO"),0,IF(W207="TIPO I",'BASE LIQUIDACION REDEBAN 2025'!$B$10,IF(W207="TIPO II",'BASE LIQUIDACION REDEBAN 2025'!$B$11,IF(W207="TIPO III",'BASE LIQUIDACION REDEBAN 2025'!$B$12,'BASE LIQUIDACION REDEBAN 2025'!$B$13))))</f>
        <v>75096.394270399993</v>
      </c>
      <c r="AD207" s="179">
        <f t="shared" si="3"/>
        <v>65960.072302</v>
      </c>
    </row>
    <row r="208" spans="1:30" s="101" customFormat="1" ht="13.15" hidden="1">
      <c r="A208" s="85" t="s">
        <v>91</v>
      </c>
      <c r="B208" s="85" t="str">
        <f>VLOOKUP(A208,'CENTRO DE COSTOS'!A:D,4,FALSE)</f>
        <v>JOSE MAURICIO HERNANDEZ ROJAS</v>
      </c>
      <c r="C208" s="85" t="str">
        <f>VLOOKUP(A208,'CENTRO DE COSTOS'!A:D,2,FALSE)</f>
        <v>0004-0001</v>
      </c>
      <c r="D208" s="85">
        <v>23417</v>
      </c>
      <c r="E208" s="85">
        <v>5807557</v>
      </c>
      <c r="F208" s="85">
        <v>20450722</v>
      </c>
      <c r="G208" s="85" t="s">
        <v>1977</v>
      </c>
      <c r="H208" s="85" t="s">
        <v>193</v>
      </c>
      <c r="I208" s="85" t="s">
        <v>3685</v>
      </c>
      <c r="J208" s="85" t="s">
        <v>16075</v>
      </c>
      <c r="K208" s="85" t="s">
        <v>160</v>
      </c>
      <c r="L208" s="85" t="s">
        <v>16076</v>
      </c>
      <c r="M208" s="178">
        <v>45922.607638888891</v>
      </c>
      <c r="N208" s="178">
        <v>45923.570833333331</v>
      </c>
      <c r="O208" s="85" t="s">
        <v>14390</v>
      </c>
      <c r="P208" s="85" t="s">
        <v>1333</v>
      </c>
      <c r="Q208" s="85" t="s">
        <v>1512</v>
      </c>
      <c r="R208" s="85" t="s">
        <v>1512</v>
      </c>
      <c r="S208" s="85" t="s">
        <v>1328</v>
      </c>
      <c r="T208" s="85" t="s">
        <v>16077</v>
      </c>
      <c r="U208" s="85" t="s">
        <v>165</v>
      </c>
      <c r="V208" s="85" t="s">
        <v>16078</v>
      </c>
      <c r="W208" s="85" t="s">
        <v>28</v>
      </c>
      <c r="X208" s="85" t="s">
        <v>177</v>
      </c>
      <c r="Y208" s="85" t="s">
        <v>1447</v>
      </c>
      <c r="Z208" s="85">
        <v>1</v>
      </c>
      <c r="AA208" s="85">
        <v>0</v>
      </c>
      <c r="AB208" s="179">
        <f>IF(U208="SOPORTE_TELEFÓNICO",'BASE LIQUIDACION REDEBAN 2025'!$B$19,IF(U208="ENVÍO",'BASE LIQUIDACION REDEBAN 2025'!$C$2,IF(W208="TIPO I",'BASE LIQUIDACION REDEBAN 2025'!$C$2,IF(W208="TIPO II",'BASE LIQUIDACION REDEBAN 2025'!$C$3,IF(W208="TIPO III",'BASE LIQUIDACION REDEBAN 2025'!$C$4,IF(W208="TIPO IV",'BASE LIQUIDACION REDEBAN 2025'!$C$5,IF(X208="AEREO",'BASE LIQUIDACION REDEBAN 2025'!$B$6,'BASE LIQUIDACION REDEBAN 2025'!$C$5)))))))</f>
        <v>144967.87232000002</v>
      </c>
      <c r="AC208" s="179">
        <f>IF(OR(U208="SOPORTE_TELEFÓNICO",U208="ENVÍO"),0,IF(W208="TIPO I",'BASE LIQUIDACION REDEBAN 2025'!$B$10,IF(W208="TIPO II",'BASE LIQUIDACION REDEBAN 2025'!$B$11,IF(W208="TIPO III",'BASE LIQUIDACION REDEBAN 2025'!$B$12,'BASE LIQUIDACION REDEBAN 2025'!$B$13))))</f>
        <v>140395.6348884</v>
      </c>
      <c r="AD208" s="179">
        <f t="shared" si="3"/>
        <v>144967.87232000002</v>
      </c>
    </row>
    <row r="209" spans="1:30" s="101" customFormat="1" ht="13.15" hidden="1">
      <c r="A209" s="85" t="s">
        <v>98</v>
      </c>
      <c r="B209" s="85" t="str">
        <f>VLOOKUP(A209,'CENTRO DE COSTOS'!A:D,4,FALSE)</f>
        <v>MIGUEL JULIÁN HERNÁNDEZ GUARÍN</v>
      </c>
      <c r="C209" s="85" t="str">
        <f>VLOOKUP(A209,'CENTRO DE COSTOS'!A:D,2,FALSE)</f>
        <v>0004-0008</v>
      </c>
      <c r="D209" s="85">
        <v>25183</v>
      </c>
      <c r="E209" s="85">
        <v>5807692</v>
      </c>
      <c r="F209" s="85">
        <v>18920520</v>
      </c>
      <c r="G209" s="85" t="s">
        <v>1977</v>
      </c>
      <c r="H209" s="85" t="s">
        <v>417</v>
      </c>
      <c r="I209" s="85" t="s">
        <v>2447</v>
      </c>
      <c r="J209" s="85" t="s">
        <v>16079</v>
      </c>
      <c r="K209" s="85" t="s">
        <v>160</v>
      </c>
      <c r="L209" s="85" t="s">
        <v>16080</v>
      </c>
      <c r="M209" s="178">
        <v>45922.644444444442</v>
      </c>
      <c r="N209" s="178">
        <v>45923.719444444447</v>
      </c>
      <c r="O209" s="85" t="s">
        <v>14390</v>
      </c>
      <c r="P209" s="85" t="s">
        <v>1333</v>
      </c>
      <c r="Q209" s="85" t="s">
        <v>1556</v>
      </c>
      <c r="R209" s="85" t="s">
        <v>1557</v>
      </c>
      <c r="S209" s="85" t="s">
        <v>1328</v>
      </c>
      <c r="T209" s="85" t="s">
        <v>16081</v>
      </c>
      <c r="U209" s="85" t="s">
        <v>165</v>
      </c>
      <c r="V209" s="85" t="s">
        <v>16082</v>
      </c>
      <c r="W209" s="85" t="s">
        <v>28</v>
      </c>
      <c r="X209" s="85" t="s">
        <v>177</v>
      </c>
      <c r="Y209" s="85" t="s">
        <v>841</v>
      </c>
      <c r="Z209" s="85">
        <v>1</v>
      </c>
      <c r="AA209" s="85">
        <v>0</v>
      </c>
      <c r="AB209" s="179">
        <f>IF(U209="SOPORTE_TELEFÓNICO",'BASE LIQUIDACION REDEBAN 2025'!$B$19,IF(U209="ENVÍO",'BASE LIQUIDACION REDEBAN 2025'!$C$2,IF(W209="TIPO I",'BASE LIQUIDACION REDEBAN 2025'!$C$2,IF(W209="TIPO II",'BASE LIQUIDACION REDEBAN 2025'!$C$3,IF(W209="TIPO III",'BASE LIQUIDACION REDEBAN 2025'!$C$4,IF(W209="TIPO IV",'BASE LIQUIDACION REDEBAN 2025'!$C$5,IF(X209="AEREO",'BASE LIQUIDACION REDEBAN 2025'!$B$6,'BASE LIQUIDACION REDEBAN 2025'!$C$5)))))))</f>
        <v>144967.87232000002</v>
      </c>
      <c r="AC209" s="179">
        <f>IF(OR(U209="SOPORTE_TELEFÓNICO",U209="ENVÍO"),0,IF(W209="TIPO I",'BASE LIQUIDACION REDEBAN 2025'!$B$10,IF(W209="TIPO II",'BASE LIQUIDACION REDEBAN 2025'!$B$11,IF(W209="TIPO III",'BASE LIQUIDACION REDEBAN 2025'!$B$12,'BASE LIQUIDACION REDEBAN 2025'!$B$13))))</f>
        <v>140395.6348884</v>
      </c>
      <c r="AD209" s="179">
        <f t="shared" si="3"/>
        <v>144967.87232000002</v>
      </c>
    </row>
    <row r="210" spans="1:30" s="101" customFormat="1" ht="13.15" hidden="1">
      <c r="A210" s="85" t="s">
        <v>68</v>
      </c>
      <c r="B210" s="85" t="str">
        <f>VLOOKUP(A210,'CENTRO DE COSTOS'!A:D,4,FALSE)</f>
        <v>WILLIAM ASDRUBAL ROZO ROZO</v>
      </c>
      <c r="C210" s="85" t="str">
        <f>VLOOKUP(A210,'CENTRO DE COSTOS'!A:D,2,FALSE)</f>
        <v>0004-0004</v>
      </c>
      <c r="D210" s="85">
        <v>11001</v>
      </c>
      <c r="E210" s="85" t="s">
        <v>16083</v>
      </c>
      <c r="F210" s="85">
        <v>20249249</v>
      </c>
      <c r="G210" s="85" t="s">
        <v>1977</v>
      </c>
      <c r="H210" s="85" t="s">
        <v>417</v>
      </c>
      <c r="I210" s="85" t="s">
        <v>68</v>
      </c>
      <c r="J210" s="85" t="s">
        <v>15663</v>
      </c>
      <c r="K210" s="85" t="s">
        <v>160</v>
      </c>
      <c r="L210" s="85" t="s">
        <v>16084</v>
      </c>
      <c r="M210" s="178">
        <v>45923.353472222225</v>
      </c>
      <c r="N210" s="178">
        <v>45923.584027777775</v>
      </c>
      <c r="O210" s="85" t="s">
        <v>14390</v>
      </c>
      <c r="P210" s="85" t="s">
        <v>1325</v>
      </c>
      <c r="Q210" s="85" t="s">
        <v>1387</v>
      </c>
      <c r="R210" s="85" t="s">
        <v>1388</v>
      </c>
      <c r="S210" s="85" t="s">
        <v>1328</v>
      </c>
      <c r="T210" s="85" t="s">
        <v>16085</v>
      </c>
      <c r="U210" s="85" t="s">
        <v>165</v>
      </c>
      <c r="V210" s="85" t="s">
        <v>16086</v>
      </c>
      <c r="W210" s="85" t="s">
        <v>25</v>
      </c>
      <c r="X210" s="85" t="s">
        <v>177</v>
      </c>
      <c r="Y210" s="85" t="s">
        <v>546</v>
      </c>
      <c r="Z210" s="85">
        <v>1</v>
      </c>
      <c r="AA210" s="85">
        <v>0</v>
      </c>
      <c r="AB210" s="179">
        <f>IF(U210="SOPORTE_TELEFÓNICO",'BASE LIQUIDACION REDEBAN 2025'!$B$19,IF(U210="ENVÍO",'BASE LIQUIDACION REDEBAN 2025'!$C$2,IF(W210="TIPO I",'BASE LIQUIDACION REDEBAN 2025'!$C$2,IF(W210="TIPO II",'BASE LIQUIDACION REDEBAN 2025'!$C$3,IF(W210="TIPO III",'BASE LIQUIDACION REDEBAN 2025'!$C$4,IF(W210="TIPO IV",'BASE LIQUIDACION REDEBAN 2025'!$C$5,IF(X210="AEREO",'BASE LIQUIDACION REDEBAN 2025'!$B$6,'BASE LIQUIDACION REDEBAN 2025'!$C$5)))))))</f>
        <v>65960.072302</v>
      </c>
      <c r="AC210" s="179">
        <f>IF(OR(U210="SOPORTE_TELEFÓNICO",U210="ENVÍO"),0,IF(W210="TIPO I",'BASE LIQUIDACION REDEBAN 2025'!$B$10,IF(W210="TIPO II",'BASE LIQUIDACION REDEBAN 2025'!$B$11,IF(W210="TIPO III",'BASE LIQUIDACION REDEBAN 2025'!$B$12,'BASE LIQUIDACION REDEBAN 2025'!$B$13))))</f>
        <v>75096.394270399993</v>
      </c>
      <c r="AD210" s="179">
        <f t="shared" si="3"/>
        <v>65960.072302</v>
      </c>
    </row>
    <row r="211" spans="1:30" s="101" customFormat="1" ht="13.15" hidden="1">
      <c r="A211" s="85" t="s">
        <v>81</v>
      </c>
      <c r="B211" s="85" t="str">
        <f>VLOOKUP(A211,'CENTRO DE COSTOS'!A:D,4,FALSE)</f>
        <v>MIGUEL JULIÁN HERNÁNDEZ GUARÍN</v>
      </c>
      <c r="C211" s="85" t="str">
        <f>VLOOKUP(A211,'CENTRO DE COSTOS'!A:D,2,FALSE)</f>
        <v>0004-0008</v>
      </c>
      <c r="D211" s="85">
        <v>54405</v>
      </c>
      <c r="E211" s="85">
        <v>5808487</v>
      </c>
      <c r="F211" s="85">
        <v>90162381</v>
      </c>
      <c r="G211" s="85" t="s">
        <v>1977</v>
      </c>
      <c r="H211" s="85" t="s">
        <v>296</v>
      </c>
      <c r="I211" s="85" t="s">
        <v>1126</v>
      </c>
      <c r="J211" s="85" t="s">
        <v>14904</v>
      </c>
      <c r="K211" s="85" t="s">
        <v>160</v>
      </c>
      <c r="L211" s="85" t="s">
        <v>16087</v>
      </c>
      <c r="M211" s="178">
        <v>45923.384722222225</v>
      </c>
      <c r="N211" s="178">
        <v>45924.419444444444</v>
      </c>
      <c r="O211" s="85" t="s">
        <v>14390</v>
      </c>
      <c r="P211" s="85" t="s">
        <v>1333</v>
      </c>
      <c r="Q211" s="85" t="s">
        <v>1464</v>
      </c>
      <c r="R211" s="85" t="s">
        <v>3477</v>
      </c>
      <c r="S211" s="85" t="s">
        <v>1328</v>
      </c>
      <c r="T211" s="85" t="s">
        <v>16088</v>
      </c>
      <c r="U211" s="85" t="s">
        <v>165</v>
      </c>
      <c r="V211" s="85" t="s">
        <v>14907</v>
      </c>
      <c r="W211" s="85" t="s">
        <v>25</v>
      </c>
      <c r="X211" s="85" t="s">
        <v>177</v>
      </c>
      <c r="Y211" s="85" t="s">
        <v>326</v>
      </c>
      <c r="Z211" s="85">
        <v>1</v>
      </c>
      <c r="AA211" s="85">
        <v>0</v>
      </c>
      <c r="AB211" s="179">
        <f>IF(U211="SOPORTE_TELEFÓNICO",'BASE LIQUIDACION REDEBAN 2025'!$B$19,IF(U211="ENVÍO",'BASE LIQUIDACION REDEBAN 2025'!$C$2,IF(W211="TIPO I",'BASE LIQUIDACION REDEBAN 2025'!$C$2,IF(W211="TIPO II",'BASE LIQUIDACION REDEBAN 2025'!$C$3,IF(W211="TIPO III",'BASE LIQUIDACION REDEBAN 2025'!$C$4,IF(W211="TIPO IV",'BASE LIQUIDACION REDEBAN 2025'!$C$5,IF(X211="AEREO",'BASE LIQUIDACION REDEBAN 2025'!$B$6,'BASE LIQUIDACION REDEBAN 2025'!$C$5)))))))</f>
        <v>65960.072302</v>
      </c>
      <c r="AC211" s="179">
        <f>IF(OR(U211="SOPORTE_TELEFÓNICO",U211="ENVÍO"),0,IF(W211="TIPO I",'BASE LIQUIDACION REDEBAN 2025'!$B$10,IF(W211="TIPO II",'BASE LIQUIDACION REDEBAN 2025'!$B$11,IF(W211="TIPO III",'BASE LIQUIDACION REDEBAN 2025'!$B$12,'BASE LIQUIDACION REDEBAN 2025'!$B$13))))</f>
        <v>75096.394270399993</v>
      </c>
      <c r="AD211" s="179">
        <f t="shared" si="3"/>
        <v>65960.072302</v>
      </c>
    </row>
    <row r="212" spans="1:30" s="101" customFormat="1" ht="13.15" hidden="1">
      <c r="A212" s="85" t="s">
        <v>90</v>
      </c>
      <c r="B212" s="85" t="str">
        <f>VLOOKUP(A212,'CENTRO DE COSTOS'!A:D,4,FALSE)</f>
        <v>JUAN SEBASTIÁN RÍOS CASTRILLÓN</v>
      </c>
      <c r="C212" s="85" t="str">
        <f>VLOOKUP(A212,'CENTRO DE COSTOS'!A:D,2,FALSE)</f>
        <v>0004-0005</v>
      </c>
      <c r="D212" s="85">
        <v>5001</v>
      </c>
      <c r="E212" s="85">
        <v>5808566</v>
      </c>
      <c r="F212" s="85">
        <v>89428787</v>
      </c>
      <c r="G212" s="85" t="s">
        <v>1977</v>
      </c>
      <c r="H212" s="85" t="s">
        <v>249</v>
      </c>
      <c r="I212" s="85" t="s">
        <v>90</v>
      </c>
      <c r="J212" s="85" t="s">
        <v>16089</v>
      </c>
      <c r="K212" s="85" t="s">
        <v>160</v>
      </c>
      <c r="L212" s="85" t="s">
        <v>16090</v>
      </c>
      <c r="M212" s="178">
        <v>45923.407638888886</v>
      </c>
      <c r="N212" s="178">
        <v>45923.69027777778</v>
      </c>
      <c r="O212" s="85" t="s">
        <v>14390</v>
      </c>
      <c r="P212" s="85" t="s">
        <v>1325</v>
      </c>
      <c r="Q212" s="85" t="s">
        <v>1387</v>
      </c>
      <c r="R212" s="85" t="s">
        <v>1388</v>
      </c>
      <c r="S212" s="85" t="s">
        <v>1328</v>
      </c>
      <c r="T212" s="85" t="s">
        <v>16091</v>
      </c>
      <c r="U212" s="85" t="s">
        <v>165</v>
      </c>
      <c r="V212" s="85" t="s">
        <v>16092</v>
      </c>
      <c r="W212" s="85" t="s">
        <v>25</v>
      </c>
      <c r="X212" s="85" t="s">
        <v>177</v>
      </c>
      <c r="Y212" s="85" t="s">
        <v>361</v>
      </c>
      <c r="Z212" s="85">
        <v>1</v>
      </c>
      <c r="AA212" s="85">
        <v>0</v>
      </c>
      <c r="AB212" s="179">
        <f>IF(U212="SOPORTE_TELEFÓNICO",'BASE LIQUIDACION REDEBAN 2025'!$B$19,IF(U212="ENVÍO",'BASE LIQUIDACION REDEBAN 2025'!$C$2,IF(W212="TIPO I",'BASE LIQUIDACION REDEBAN 2025'!$C$2,IF(W212="TIPO II",'BASE LIQUIDACION REDEBAN 2025'!$C$3,IF(W212="TIPO III",'BASE LIQUIDACION REDEBAN 2025'!$C$4,IF(W212="TIPO IV",'BASE LIQUIDACION REDEBAN 2025'!$C$5,IF(X212="AEREO",'BASE LIQUIDACION REDEBAN 2025'!$B$6,'BASE LIQUIDACION REDEBAN 2025'!$C$5)))))))</f>
        <v>65960.072302</v>
      </c>
      <c r="AC212" s="179">
        <f>IF(OR(U212="SOPORTE_TELEFÓNICO",U212="ENVÍO"),0,IF(W212="TIPO I",'BASE LIQUIDACION REDEBAN 2025'!$B$10,IF(W212="TIPO II",'BASE LIQUIDACION REDEBAN 2025'!$B$11,IF(W212="TIPO III",'BASE LIQUIDACION REDEBAN 2025'!$B$12,'BASE LIQUIDACION REDEBAN 2025'!$B$13))))</f>
        <v>75096.394270399993</v>
      </c>
      <c r="AD212" s="179">
        <f t="shared" si="3"/>
        <v>65960.072302</v>
      </c>
    </row>
    <row r="213" spans="1:30" s="101" customFormat="1" ht="13.15" hidden="1">
      <c r="A213" s="85" t="s">
        <v>68</v>
      </c>
      <c r="B213" s="85" t="str">
        <f>VLOOKUP(A213,'CENTRO DE COSTOS'!A:D,4,FALSE)</f>
        <v>WILLIAM ASDRUBAL ROZO ROZO</v>
      </c>
      <c r="C213" s="85" t="str">
        <f>VLOOKUP(A213,'CENTRO DE COSTOS'!A:D,2,FALSE)</f>
        <v>0004-0004</v>
      </c>
      <c r="D213" s="85">
        <v>25181</v>
      </c>
      <c r="E213" s="85">
        <v>5808695</v>
      </c>
      <c r="F213" s="85">
        <v>13290333</v>
      </c>
      <c r="G213" s="85" t="s">
        <v>1977</v>
      </c>
      <c r="H213" s="85" t="s">
        <v>417</v>
      </c>
      <c r="I213" s="85" t="s">
        <v>14087</v>
      </c>
      <c r="J213" s="85" t="s">
        <v>15812</v>
      </c>
      <c r="K213" s="85" t="s">
        <v>160</v>
      </c>
      <c r="L213" s="85" t="s">
        <v>16093</v>
      </c>
      <c r="M213" s="178">
        <v>45923.443749999999</v>
      </c>
      <c r="N213" s="178">
        <v>45924.644444444442</v>
      </c>
      <c r="O213" s="85" t="s">
        <v>14390</v>
      </c>
      <c r="P213" s="85" t="s">
        <v>1333</v>
      </c>
      <c r="Q213" s="85" t="s">
        <v>1340</v>
      </c>
      <c r="R213" s="85" t="s">
        <v>1341</v>
      </c>
      <c r="S213" s="85" t="s">
        <v>1328</v>
      </c>
      <c r="T213" s="85" t="s">
        <v>16094</v>
      </c>
      <c r="U213" s="85" t="s">
        <v>165</v>
      </c>
      <c r="V213" s="85" t="s">
        <v>16095</v>
      </c>
      <c r="W213" s="85" t="s">
        <v>28</v>
      </c>
      <c r="X213" s="85" t="s">
        <v>177</v>
      </c>
      <c r="Y213" s="85" t="s">
        <v>561</v>
      </c>
      <c r="Z213" s="85">
        <v>1</v>
      </c>
      <c r="AA213" s="85">
        <v>0</v>
      </c>
      <c r="AB213" s="179">
        <f>IF(U213="SOPORTE_TELEFÓNICO",'BASE LIQUIDACION REDEBAN 2025'!$B$19,IF(U213="ENVÍO",'BASE LIQUIDACION REDEBAN 2025'!$C$2,IF(W213="TIPO I",'BASE LIQUIDACION REDEBAN 2025'!$C$2,IF(W213="TIPO II",'BASE LIQUIDACION REDEBAN 2025'!$C$3,IF(W213="TIPO III",'BASE LIQUIDACION REDEBAN 2025'!$C$4,IF(W213="TIPO IV",'BASE LIQUIDACION REDEBAN 2025'!$C$5,IF(X213="AEREO",'BASE LIQUIDACION REDEBAN 2025'!$B$6,'BASE LIQUIDACION REDEBAN 2025'!$C$5)))))))</f>
        <v>144967.87232000002</v>
      </c>
      <c r="AC213" s="179">
        <f>IF(OR(U213="SOPORTE_TELEFÓNICO",U213="ENVÍO"),0,IF(W213="TIPO I",'BASE LIQUIDACION REDEBAN 2025'!$B$10,IF(W213="TIPO II",'BASE LIQUIDACION REDEBAN 2025'!$B$11,IF(W213="TIPO III",'BASE LIQUIDACION REDEBAN 2025'!$B$12,'BASE LIQUIDACION REDEBAN 2025'!$B$13))))</f>
        <v>140395.6348884</v>
      </c>
      <c r="AD213" s="179">
        <f t="shared" si="3"/>
        <v>144967.87232000002</v>
      </c>
    </row>
    <row r="214" spans="1:30" s="101" customFormat="1" ht="13.15" hidden="1">
      <c r="A214" s="85" t="s">
        <v>68</v>
      </c>
      <c r="B214" s="85" t="str">
        <f>VLOOKUP(A214,'CENTRO DE COSTOS'!A:D,4,FALSE)</f>
        <v>WILLIAM ASDRUBAL ROZO ROZO</v>
      </c>
      <c r="C214" s="85" t="str">
        <f>VLOOKUP(A214,'CENTRO DE COSTOS'!A:D,2,FALSE)</f>
        <v>0004-0004</v>
      </c>
      <c r="D214" s="85">
        <v>11001</v>
      </c>
      <c r="E214" s="85">
        <v>5808771</v>
      </c>
      <c r="F214" s="85">
        <v>16710493</v>
      </c>
      <c r="G214" s="85" t="s">
        <v>1977</v>
      </c>
      <c r="H214" s="85" t="s">
        <v>417</v>
      </c>
      <c r="I214" s="85" t="s">
        <v>68</v>
      </c>
      <c r="J214" s="85" t="s">
        <v>16096</v>
      </c>
      <c r="K214" s="85" t="s">
        <v>160</v>
      </c>
      <c r="L214" s="85" t="s">
        <v>16097</v>
      </c>
      <c r="M214" s="178">
        <v>45923.459722222222</v>
      </c>
      <c r="N214" s="178">
        <v>45923.682638888888</v>
      </c>
      <c r="O214" s="85" t="s">
        <v>14390</v>
      </c>
      <c r="P214" s="85" t="s">
        <v>1333</v>
      </c>
      <c r="Q214" s="85" t="s">
        <v>1556</v>
      </c>
      <c r="R214" s="85" t="s">
        <v>1557</v>
      </c>
      <c r="S214" s="85" t="s">
        <v>1328</v>
      </c>
      <c r="T214" s="85" t="s">
        <v>16098</v>
      </c>
      <c r="U214" s="85" t="s">
        <v>165</v>
      </c>
      <c r="V214" s="85" t="s">
        <v>16099</v>
      </c>
      <c r="W214" s="85" t="s">
        <v>25</v>
      </c>
      <c r="X214" s="85" t="s">
        <v>177</v>
      </c>
      <c r="Y214" s="85" t="s">
        <v>792</v>
      </c>
      <c r="Z214" s="85">
        <v>1</v>
      </c>
      <c r="AA214" s="85">
        <v>0</v>
      </c>
      <c r="AB214" s="179">
        <f>IF(U214="SOPORTE_TELEFÓNICO",'BASE LIQUIDACION REDEBAN 2025'!$B$19,IF(U214="ENVÍO",'BASE LIQUIDACION REDEBAN 2025'!$C$2,IF(W214="TIPO I",'BASE LIQUIDACION REDEBAN 2025'!$C$2,IF(W214="TIPO II",'BASE LIQUIDACION REDEBAN 2025'!$C$3,IF(W214="TIPO III",'BASE LIQUIDACION REDEBAN 2025'!$C$4,IF(W214="TIPO IV",'BASE LIQUIDACION REDEBAN 2025'!$C$5,IF(X214="AEREO",'BASE LIQUIDACION REDEBAN 2025'!$B$6,'BASE LIQUIDACION REDEBAN 2025'!$C$5)))))))</f>
        <v>65960.072302</v>
      </c>
      <c r="AC214" s="179">
        <f>IF(OR(U214="SOPORTE_TELEFÓNICO",U214="ENVÍO"),0,IF(W214="TIPO I",'BASE LIQUIDACION REDEBAN 2025'!$B$10,IF(W214="TIPO II",'BASE LIQUIDACION REDEBAN 2025'!$B$11,IF(W214="TIPO III",'BASE LIQUIDACION REDEBAN 2025'!$B$12,'BASE LIQUIDACION REDEBAN 2025'!$B$13))))</f>
        <v>75096.394270399993</v>
      </c>
      <c r="AD214" s="179">
        <f t="shared" si="3"/>
        <v>65960.072302</v>
      </c>
    </row>
    <row r="215" spans="1:30" s="101" customFormat="1" ht="13.15" hidden="1">
      <c r="A215" s="85" t="s">
        <v>76</v>
      </c>
      <c r="B215" s="85" t="str">
        <f>VLOOKUP(A215,'CENTRO DE COSTOS'!A:D,4,FALSE)</f>
        <v>DIEGO FERNANDO HENAO CARDONA</v>
      </c>
      <c r="C215" s="85" t="str">
        <f>VLOOKUP(A215,'CENTRO DE COSTOS'!A:D,2,FALSE)</f>
        <v>0004-0003</v>
      </c>
      <c r="D215" s="85">
        <v>76248</v>
      </c>
      <c r="E215" s="85">
        <v>5809000</v>
      </c>
      <c r="F215" s="85">
        <v>19355270</v>
      </c>
      <c r="G215" s="85" t="s">
        <v>1977</v>
      </c>
      <c r="H215" s="85" t="s">
        <v>232</v>
      </c>
      <c r="I215" s="85" t="s">
        <v>1995</v>
      </c>
      <c r="J215" s="85" t="s">
        <v>16100</v>
      </c>
      <c r="K215" s="85" t="s">
        <v>160</v>
      </c>
      <c r="L215" s="85" t="s">
        <v>16101</v>
      </c>
      <c r="M215" s="178">
        <v>45923.503472222219</v>
      </c>
      <c r="N215" s="178">
        <v>45924.657638888886</v>
      </c>
      <c r="O215" s="85" t="s">
        <v>14390</v>
      </c>
      <c r="P215" s="85" t="s">
        <v>1333</v>
      </c>
      <c r="Q215" s="85" t="s">
        <v>1407</v>
      </c>
      <c r="R215" s="85" t="s">
        <v>1408</v>
      </c>
      <c r="S215" s="85" t="s">
        <v>1328</v>
      </c>
      <c r="T215" s="85" t="s">
        <v>16102</v>
      </c>
      <c r="U215" s="85" t="s">
        <v>165</v>
      </c>
      <c r="V215" s="85" t="s">
        <v>16103</v>
      </c>
      <c r="W215" s="85" t="s">
        <v>28</v>
      </c>
      <c r="X215" s="85" t="s">
        <v>177</v>
      </c>
      <c r="Y215" s="85" t="s">
        <v>531</v>
      </c>
      <c r="Z215" s="85">
        <v>1</v>
      </c>
      <c r="AA215" s="85">
        <v>0</v>
      </c>
      <c r="AB215" s="179">
        <f>IF(U215="SOPORTE_TELEFÓNICO",'BASE LIQUIDACION REDEBAN 2025'!$B$19,IF(U215="ENVÍO",'BASE LIQUIDACION REDEBAN 2025'!$C$2,IF(W215="TIPO I",'BASE LIQUIDACION REDEBAN 2025'!$C$2,IF(W215="TIPO II",'BASE LIQUIDACION REDEBAN 2025'!$C$3,IF(W215="TIPO III",'BASE LIQUIDACION REDEBAN 2025'!$C$4,IF(W215="TIPO IV",'BASE LIQUIDACION REDEBAN 2025'!$C$5,IF(X215="AEREO",'BASE LIQUIDACION REDEBAN 2025'!$B$6,'BASE LIQUIDACION REDEBAN 2025'!$C$5)))))))</f>
        <v>144967.87232000002</v>
      </c>
      <c r="AC215" s="179">
        <f>IF(OR(U215="SOPORTE_TELEFÓNICO",U215="ENVÍO"),0,IF(W215="TIPO I",'BASE LIQUIDACION REDEBAN 2025'!$B$10,IF(W215="TIPO II",'BASE LIQUIDACION REDEBAN 2025'!$B$11,IF(W215="TIPO III",'BASE LIQUIDACION REDEBAN 2025'!$B$12,'BASE LIQUIDACION REDEBAN 2025'!$B$13))))</f>
        <v>140395.6348884</v>
      </c>
      <c r="AD215" s="179">
        <f t="shared" si="3"/>
        <v>144967.87232000002</v>
      </c>
    </row>
    <row r="216" spans="1:30" s="101" customFormat="1" ht="13.15" hidden="1">
      <c r="A216" s="85" t="s">
        <v>68</v>
      </c>
      <c r="B216" s="85" t="str">
        <f>VLOOKUP(A216,'CENTRO DE COSTOS'!A:D,4,FALSE)</f>
        <v>WILLIAM ASDRUBAL ROZO ROZO</v>
      </c>
      <c r="C216" s="85" t="str">
        <f>VLOOKUP(A216,'CENTRO DE COSTOS'!A:D,2,FALSE)</f>
        <v>0004-0004</v>
      </c>
      <c r="D216" s="85">
        <v>11001</v>
      </c>
      <c r="E216" s="85">
        <v>5809037</v>
      </c>
      <c r="F216" s="85">
        <v>17234915</v>
      </c>
      <c r="G216" s="85" t="s">
        <v>1977</v>
      </c>
      <c r="H216" s="85" t="s">
        <v>417</v>
      </c>
      <c r="I216" s="85" t="s">
        <v>68</v>
      </c>
      <c r="J216" s="85" t="s">
        <v>16104</v>
      </c>
      <c r="K216" s="85" t="s">
        <v>160</v>
      </c>
      <c r="L216" s="85" t="s">
        <v>16105</v>
      </c>
      <c r="M216" s="178">
        <v>45923.513888888891</v>
      </c>
      <c r="N216" s="178">
        <v>45923.712500000001</v>
      </c>
      <c r="O216" s="85" t="s">
        <v>14390</v>
      </c>
      <c r="P216" s="85" t="s">
        <v>15334</v>
      </c>
      <c r="Q216" s="85" t="s">
        <v>1387</v>
      </c>
      <c r="R216" s="85" t="s">
        <v>15345</v>
      </c>
      <c r="S216" s="85" t="s">
        <v>1328</v>
      </c>
      <c r="T216" s="85" t="s">
        <v>16106</v>
      </c>
      <c r="U216" s="85" t="s">
        <v>1552</v>
      </c>
      <c r="V216" s="85">
        <v>0</v>
      </c>
      <c r="W216" s="85" t="s">
        <v>25</v>
      </c>
      <c r="X216" s="85" t="s">
        <v>177</v>
      </c>
      <c r="Y216" s="85">
        <v>0</v>
      </c>
      <c r="Z216" s="85">
        <v>0</v>
      </c>
      <c r="AA216" s="85">
        <v>0</v>
      </c>
      <c r="AB216" s="179">
        <f>IF(U216="SOPORTE_TELEFÓNICO",'BASE LIQUIDACION REDEBAN 2025'!$B$19,IF(U216="ENVÍO",'BASE LIQUIDACION REDEBAN 2025'!$C$2,IF(W216="TIPO I",'BASE LIQUIDACION REDEBAN 2025'!$C$2,IF(W216="TIPO II",'BASE LIQUIDACION REDEBAN 2025'!$C$3,IF(W216="TIPO III",'BASE LIQUIDACION REDEBAN 2025'!$C$4,IF(W216="TIPO IV",'BASE LIQUIDACION REDEBAN 2025'!$C$5,IF(X216="AEREO",'BASE LIQUIDACION REDEBAN 2025'!$B$6,'BASE LIQUIDACION REDEBAN 2025'!$C$5)))))))</f>
        <v>41241.0800752</v>
      </c>
      <c r="AC216" s="179">
        <f>IF(OR(U216="SOPORTE_TELEFÓNICO",U216="ENVÍO"),0,IF(W216="TIPO I",'BASE LIQUIDACION REDEBAN 2025'!$B$10,IF(W216="TIPO II",'BASE LIQUIDACION REDEBAN 2025'!$B$11,IF(W216="TIPO III",'BASE LIQUIDACION REDEBAN 2025'!$B$12,'BASE LIQUIDACION REDEBAN 2025'!$B$13))))</f>
        <v>0</v>
      </c>
      <c r="AD216" s="179">
        <f t="shared" si="3"/>
        <v>41241.0800752</v>
      </c>
    </row>
    <row r="217" spans="1:30" s="101" customFormat="1" ht="13.15" hidden="1">
      <c r="A217" s="85" t="s">
        <v>97</v>
      </c>
      <c r="B217" s="85" t="str">
        <f>VLOOKUP(A217,'CENTRO DE COSTOS'!A:D,4,FALSE)</f>
        <v>JOSE MAURICIO HERNANDEZ ROJAS</v>
      </c>
      <c r="C217" s="85" t="str">
        <f>VLOOKUP(A217,'CENTRO DE COSTOS'!A:D,2,FALSE)</f>
        <v>0004-0001</v>
      </c>
      <c r="D217" s="85">
        <v>70001</v>
      </c>
      <c r="E217" s="85">
        <v>5809174</v>
      </c>
      <c r="F217" s="85">
        <v>19085034</v>
      </c>
      <c r="G217" s="85" t="s">
        <v>1977</v>
      </c>
      <c r="H217" s="85" t="s">
        <v>333</v>
      </c>
      <c r="I217" s="85" t="s">
        <v>97</v>
      </c>
      <c r="J217" s="85" t="s">
        <v>16107</v>
      </c>
      <c r="K217" s="85" t="s">
        <v>160</v>
      </c>
      <c r="L217" s="85" t="s">
        <v>16108</v>
      </c>
      <c r="M217" s="178">
        <v>45923.547222222223</v>
      </c>
      <c r="N217" s="178">
        <v>45924.491666666669</v>
      </c>
      <c r="O217" s="85" t="s">
        <v>14390</v>
      </c>
      <c r="P217" s="85" t="s">
        <v>1333</v>
      </c>
      <c r="Q217" s="85" t="s">
        <v>1512</v>
      </c>
      <c r="R217" s="85" t="s">
        <v>1512</v>
      </c>
      <c r="S217" s="85" t="s">
        <v>1328</v>
      </c>
      <c r="T217" s="85" t="s">
        <v>16109</v>
      </c>
      <c r="U217" s="85" t="s">
        <v>165</v>
      </c>
      <c r="V217" s="85" t="s">
        <v>16110</v>
      </c>
      <c r="W217" s="85" t="s">
        <v>25</v>
      </c>
      <c r="X217" s="85" t="s">
        <v>177</v>
      </c>
      <c r="Y217" s="85" t="s">
        <v>1162</v>
      </c>
      <c r="Z217" s="85">
        <v>1</v>
      </c>
      <c r="AA217" s="85">
        <v>0</v>
      </c>
      <c r="AB217" s="179">
        <f>IF(U217="SOPORTE_TELEFÓNICO",'BASE LIQUIDACION REDEBAN 2025'!$B$19,IF(U217="ENVÍO",'BASE LIQUIDACION REDEBAN 2025'!$C$2,IF(W217="TIPO I",'BASE LIQUIDACION REDEBAN 2025'!$C$2,IF(W217="TIPO II",'BASE LIQUIDACION REDEBAN 2025'!$C$3,IF(W217="TIPO III",'BASE LIQUIDACION REDEBAN 2025'!$C$4,IF(W217="TIPO IV",'BASE LIQUIDACION REDEBAN 2025'!$C$5,IF(X217="AEREO",'BASE LIQUIDACION REDEBAN 2025'!$B$6,'BASE LIQUIDACION REDEBAN 2025'!$C$5)))))))</f>
        <v>65960.072302</v>
      </c>
      <c r="AC217" s="179">
        <f>IF(OR(U217="SOPORTE_TELEFÓNICO",U217="ENVÍO"),0,IF(W217="TIPO I",'BASE LIQUIDACION REDEBAN 2025'!$B$10,IF(W217="TIPO II",'BASE LIQUIDACION REDEBAN 2025'!$B$11,IF(W217="TIPO III",'BASE LIQUIDACION REDEBAN 2025'!$B$12,'BASE LIQUIDACION REDEBAN 2025'!$B$13))))</f>
        <v>75096.394270399993</v>
      </c>
      <c r="AD217" s="179">
        <f t="shared" si="3"/>
        <v>65960.072302</v>
      </c>
    </row>
    <row r="218" spans="1:30" s="101" customFormat="1" ht="13.15" hidden="1">
      <c r="A218" s="85" t="s">
        <v>72</v>
      </c>
      <c r="B218" s="85" t="str">
        <f>VLOOKUP(A218,'CENTRO DE COSTOS'!A:D,4,FALSE)</f>
        <v>MIGUEL JULIÁN HERNÁNDEZ GUARÍN</v>
      </c>
      <c r="C218" s="85" t="str">
        <f>VLOOKUP(A218,'CENTRO DE COSTOS'!A:D,2,FALSE)</f>
        <v>0004-0008</v>
      </c>
      <c r="D218" s="85">
        <v>68276</v>
      </c>
      <c r="E218" s="85">
        <v>5809217</v>
      </c>
      <c r="F218" s="85">
        <v>71603781</v>
      </c>
      <c r="G218" s="85" t="s">
        <v>1977</v>
      </c>
      <c r="H218" s="85" t="s">
        <v>224</v>
      </c>
      <c r="I218" s="85" t="s">
        <v>2314</v>
      </c>
      <c r="J218" s="85" t="s">
        <v>16111</v>
      </c>
      <c r="K218" s="85" t="s">
        <v>160</v>
      </c>
      <c r="L218" s="85" t="s">
        <v>16112</v>
      </c>
      <c r="M218" s="178">
        <v>45923.556944444441</v>
      </c>
      <c r="N218" s="178">
        <v>45924.393750000003</v>
      </c>
      <c r="O218" s="85" t="s">
        <v>14390</v>
      </c>
      <c r="P218" s="85" t="s">
        <v>1333</v>
      </c>
      <c r="Q218" s="85" t="s">
        <v>1362</v>
      </c>
      <c r="R218" s="85" t="s">
        <v>1340</v>
      </c>
      <c r="S218" s="85" t="s">
        <v>1328</v>
      </c>
      <c r="T218" s="85" t="s">
        <v>16113</v>
      </c>
      <c r="U218" s="85" t="s">
        <v>165</v>
      </c>
      <c r="V218" s="85" t="s">
        <v>16114</v>
      </c>
      <c r="W218" s="85" t="s">
        <v>25</v>
      </c>
      <c r="X218" s="85" t="s">
        <v>177</v>
      </c>
      <c r="Y218" s="85" t="s">
        <v>480</v>
      </c>
      <c r="Z218" s="85">
        <v>1</v>
      </c>
      <c r="AA218" s="85">
        <v>0</v>
      </c>
      <c r="AB218" s="179">
        <f>IF(U218="SOPORTE_TELEFÓNICO",'BASE LIQUIDACION REDEBAN 2025'!$B$19,IF(U218="ENVÍO",'BASE LIQUIDACION REDEBAN 2025'!$C$2,IF(W218="TIPO I",'BASE LIQUIDACION REDEBAN 2025'!$C$2,IF(W218="TIPO II",'BASE LIQUIDACION REDEBAN 2025'!$C$3,IF(W218="TIPO III",'BASE LIQUIDACION REDEBAN 2025'!$C$4,IF(W218="TIPO IV",'BASE LIQUIDACION REDEBAN 2025'!$C$5,IF(X218="AEREO",'BASE LIQUIDACION REDEBAN 2025'!$B$6,'BASE LIQUIDACION REDEBAN 2025'!$C$5)))))))</f>
        <v>65960.072302</v>
      </c>
      <c r="AC218" s="179">
        <f>IF(OR(U218="SOPORTE_TELEFÓNICO",U218="ENVÍO"),0,IF(W218="TIPO I",'BASE LIQUIDACION REDEBAN 2025'!$B$10,IF(W218="TIPO II",'BASE LIQUIDACION REDEBAN 2025'!$B$11,IF(W218="TIPO III",'BASE LIQUIDACION REDEBAN 2025'!$B$12,'BASE LIQUIDACION REDEBAN 2025'!$B$13))))</f>
        <v>75096.394270399993</v>
      </c>
      <c r="AD218" s="179">
        <f t="shared" si="3"/>
        <v>65960.072302</v>
      </c>
    </row>
    <row r="219" spans="1:30" s="101" customFormat="1" ht="13.15" hidden="1">
      <c r="A219" s="85" t="s">
        <v>90</v>
      </c>
      <c r="B219" s="85" t="str">
        <f>VLOOKUP(A219,'CENTRO DE COSTOS'!A:D,4,FALSE)</f>
        <v>JUAN SEBASTIÁN RÍOS CASTRILLÓN</v>
      </c>
      <c r="C219" s="85" t="str">
        <f>VLOOKUP(A219,'CENTRO DE COSTOS'!A:D,2,FALSE)</f>
        <v>0004-0005</v>
      </c>
      <c r="D219" s="85">
        <v>5380</v>
      </c>
      <c r="E219" s="85">
        <v>5809318</v>
      </c>
      <c r="F219" s="85">
        <v>22804082</v>
      </c>
      <c r="G219" s="85" t="s">
        <v>1977</v>
      </c>
      <c r="H219" s="85" t="s">
        <v>249</v>
      </c>
      <c r="I219" s="85" t="s">
        <v>1832</v>
      </c>
      <c r="J219" s="85" t="s">
        <v>16115</v>
      </c>
      <c r="K219" s="85" t="s">
        <v>160</v>
      </c>
      <c r="L219" s="85" t="s">
        <v>16116</v>
      </c>
      <c r="M219" s="178">
        <v>45923.583333333336</v>
      </c>
      <c r="N219" s="178">
        <v>45924.573611111111</v>
      </c>
      <c r="O219" s="85" t="s">
        <v>14390</v>
      </c>
      <c r="P219" s="85" t="s">
        <v>1325</v>
      </c>
      <c r="Q219" s="85" t="s">
        <v>1464</v>
      </c>
      <c r="R219" s="85" t="s">
        <v>1465</v>
      </c>
      <c r="S219" s="85" t="s">
        <v>1328</v>
      </c>
      <c r="T219" s="85" t="s">
        <v>16117</v>
      </c>
      <c r="U219" s="85" t="s">
        <v>165</v>
      </c>
      <c r="V219" s="85" t="s">
        <v>16118</v>
      </c>
      <c r="W219" s="85" t="s">
        <v>25</v>
      </c>
      <c r="X219" s="85" t="s">
        <v>177</v>
      </c>
      <c r="Y219" s="85" t="s">
        <v>368</v>
      </c>
      <c r="Z219" s="85">
        <v>1</v>
      </c>
      <c r="AA219" s="85">
        <v>0</v>
      </c>
      <c r="AB219" s="179">
        <f>IF(U219="SOPORTE_TELEFÓNICO",'BASE LIQUIDACION REDEBAN 2025'!$B$19,IF(U219="ENVÍO",'BASE LIQUIDACION REDEBAN 2025'!$C$2,IF(W219="TIPO I",'BASE LIQUIDACION REDEBAN 2025'!$C$2,IF(W219="TIPO II",'BASE LIQUIDACION REDEBAN 2025'!$C$3,IF(W219="TIPO III",'BASE LIQUIDACION REDEBAN 2025'!$C$4,IF(W219="TIPO IV",'BASE LIQUIDACION REDEBAN 2025'!$C$5,IF(X219="AEREO",'BASE LIQUIDACION REDEBAN 2025'!$B$6,'BASE LIQUIDACION REDEBAN 2025'!$C$5)))))))</f>
        <v>65960.072302</v>
      </c>
      <c r="AC219" s="179">
        <f>IF(OR(U219="SOPORTE_TELEFÓNICO",U219="ENVÍO"),0,IF(W219="TIPO I",'BASE LIQUIDACION REDEBAN 2025'!$B$10,IF(W219="TIPO II",'BASE LIQUIDACION REDEBAN 2025'!$B$11,IF(W219="TIPO III",'BASE LIQUIDACION REDEBAN 2025'!$B$12,'BASE LIQUIDACION REDEBAN 2025'!$B$13))))</f>
        <v>75096.394270399993</v>
      </c>
      <c r="AD219" s="179">
        <f t="shared" si="3"/>
        <v>65960.072302</v>
      </c>
    </row>
    <row r="220" spans="1:30" s="101" customFormat="1" ht="13.15" hidden="1">
      <c r="A220" s="85" t="s">
        <v>68</v>
      </c>
      <c r="B220" s="85" t="str">
        <f>VLOOKUP(A220,'CENTRO DE COSTOS'!A:D,4,FALSE)</f>
        <v>WILLIAM ASDRUBAL ROZO ROZO</v>
      </c>
      <c r="C220" s="85" t="str">
        <f>VLOOKUP(A220,'CENTRO DE COSTOS'!A:D,2,FALSE)</f>
        <v>0004-0004</v>
      </c>
      <c r="D220" s="85">
        <v>25269</v>
      </c>
      <c r="E220" s="85">
        <v>5809412</v>
      </c>
      <c r="F220" s="85">
        <v>42848671</v>
      </c>
      <c r="G220" s="85" t="s">
        <v>1977</v>
      </c>
      <c r="H220" s="85" t="s">
        <v>417</v>
      </c>
      <c r="I220" s="85" t="s">
        <v>1617</v>
      </c>
      <c r="J220" s="85" t="s">
        <v>16119</v>
      </c>
      <c r="K220" s="85" t="s">
        <v>160</v>
      </c>
      <c r="L220" s="85" t="s">
        <v>16120</v>
      </c>
      <c r="M220" s="178">
        <v>45923.606944444444</v>
      </c>
      <c r="N220" s="178">
        <v>45924.659722222219</v>
      </c>
      <c r="O220" s="85" t="s">
        <v>14390</v>
      </c>
      <c r="P220" s="85" t="s">
        <v>1325</v>
      </c>
      <c r="Q220" s="85" t="s">
        <v>1464</v>
      </c>
      <c r="R220" s="85" t="s">
        <v>1465</v>
      </c>
      <c r="S220" s="85" t="s">
        <v>1328</v>
      </c>
      <c r="T220" s="85" t="s">
        <v>16121</v>
      </c>
      <c r="U220" s="85" t="s">
        <v>165</v>
      </c>
      <c r="V220" s="85" t="s">
        <v>16122</v>
      </c>
      <c r="W220" s="85" t="s">
        <v>28</v>
      </c>
      <c r="X220" s="85" t="s">
        <v>177</v>
      </c>
      <c r="Y220" s="85" t="s">
        <v>428</v>
      </c>
      <c r="Z220" s="85">
        <v>1</v>
      </c>
      <c r="AA220" s="85">
        <v>0</v>
      </c>
      <c r="AB220" s="179">
        <f>IF(U220="SOPORTE_TELEFÓNICO",'BASE LIQUIDACION REDEBAN 2025'!$B$19,IF(U220="ENVÍO",'BASE LIQUIDACION REDEBAN 2025'!$C$2,IF(W220="TIPO I",'BASE LIQUIDACION REDEBAN 2025'!$C$2,IF(W220="TIPO II",'BASE LIQUIDACION REDEBAN 2025'!$C$3,IF(W220="TIPO III",'BASE LIQUIDACION REDEBAN 2025'!$C$4,IF(W220="TIPO IV",'BASE LIQUIDACION REDEBAN 2025'!$C$5,IF(X220="AEREO",'BASE LIQUIDACION REDEBAN 2025'!$B$6,'BASE LIQUIDACION REDEBAN 2025'!$C$5)))))))</f>
        <v>144967.87232000002</v>
      </c>
      <c r="AC220" s="179">
        <f>IF(OR(U220="SOPORTE_TELEFÓNICO",U220="ENVÍO"),0,IF(W220="TIPO I",'BASE LIQUIDACION REDEBAN 2025'!$B$10,IF(W220="TIPO II",'BASE LIQUIDACION REDEBAN 2025'!$B$11,IF(W220="TIPO III",'BASE LIQUIDACION REDEBAN 2025'!$B$12,'BASE LIQUIDACION REDEBAN 2025'!$B$13))))</f>
        <v>140395.6348884</v>
      </c>
      <c r="AD220" s="179">
        <f t="shared" si="3"/>
        <v>144967.87232000002</v>
      </c>
    </row>
    <row r="221" spans="1:30" s="101" customFormat="1" ht="13.15" hidden="1">
      <c r="A221" s="85" t="s">
        <v>68</v>
      </c>
      <c r="B221" s="85" t="str">
        <f>VLOOKUP(A221,'CENTRO DE COSTOS'!A:D,4,FALSE)</f>
        <v>WILLIAM ASDRUBAL ROZO ROZO</v>
      </c>
      <c r="C221" s="85" t="str">
        <f>VLOOKUP(A221,'CENTRO DE COSTOS'!A:D,2,FALSE)</f>
        <v>0004-0004</v>
      </c>
      <c r="D221" s="85">
        <v>11001</v>
      </c>
      <c r="E221" s="85" t="s">
        <v>16123</v>
      </c>
      <c r="F221" s="85">
        <v>79088613</v>
      </c>
      <c r="G221" s="85" t="s">
        <v>1977</v>
      </c>
      <c r="H221" s="85" t="s">
        <v>417</v>
      </c>
      <c r="I221" s="85" t="s">
        <v>68</v>
      </c>
      <c r="J221" s="85" t="s">
        <v>15940</v>
      </c>
      <c r="K221" s="85" t="s">
        <v>160</v>
      </c>
      <c r="L221" s="85" t="s">
        <v>16124</v>
      </c>
      <c r="M221" s="178">
        <v>45923.655555555553</v>
      </c>
      <c r="N221" s="178">
        <v>45924.368750000001</v>
      </c>
      <c r="O221" s="85" t="s">
        <v>14390</v>
      </c>
      <c r="P221" s="85" t="s">
        <v>15334</v>
      </c>
      <c r="Q221" s="85" t="s">
        <v>15335</v>
      </c>
      <c r="R221" s="85" t="s">
        <v>16125</v>
      </c>
      <c r="S221" s="85" t="s">
        <v>1328</v>
      </c>
      <c r="T221" s="85" t="s">
        <v>16126</v>
      </c>
      <c r="U221" s="85" t="s">
        <v>165</v>
      </c>
      <c r="V221" s="85" t="s">
        <v>16127</v>
      </c>
      <c r="W221" s="85" t="s">
        <v>25</v>
      </c>
      <c r="X221" s="85" t="s">
        <v>177</v>
      </c>
      <c r="Y221" s="85" t="s">
        <v>6345</v>
      </c>
      <c r="Z221" s="85">
        <v>1</v>
      </c>
      <c r="AA221" s="85">
        <v>0</v>
      </c>
      <c r="AB221" s="179">
        <f>IF(U221="SOPORTE_TELEFÓNICO",'BASE LIQUIDACION REDEBAN 2025'!$B$19,IF(U221="ENVÍO",'BASE LIQUIDACION REDEBAN 2025'!$C$2,IF(W221="TIPO I",'BASE LIQUIDACION REDEBAN 2025'!$C$2,IF(W221="TIPO II",'BASE LIQUIDACION REDEBAN 2025'!$C$3,IF(W221="TIPO III",'BASE LIQUIDACION REDEBAN 2025'!$C$4,IF(W221="TIPO IV",'BASE LIQUIDACION REDEBAN 2025'!$C$5,IF(X221="AEREO",'BASE LIQUIDACION REDEBAN 2025'!$B$6,'BASE LIQUIDACION REDEBAN 2025'!$C$5)))))))</f>
        <v>65960.072302</v>
      </c>
      <c r="AC221" s="179">
        <f>IF(OR(U221="SOPORTE_TELEFÓNICO",U221="ENVÍO"),0,IF(W221="TIPO I",'BASE LIQUIDACION REDEBAN 2025'!$B$10,IF(W221="TIPO II",'BASE LIQUIDACION REDEBAN 2025'!$B$11,IF(W221="TIPO III",'BASE LIQUIDACION REDEBAN 2025'!$B$12,'BASE LIQUIDACION REDEBAN 2025'!$B$13))))</f>
        <v>75096.394270399993</v>
      </c>
      <c r="AD221" s="179">
        <f t="shared" ref="AD221:AD284" si="4">IF(OR(U221="SOPORTE_TELEFÓNICO",U221="ENVÍO"),AB221,(AB221*Z221+AC221*AA221))</f>
        <v>65960.072302</v>
      </c>
    </row>
    <row r="222" spans="1:30" s="101" customFormat="1" ht="13.15" hidden="1">
      <c r="A222" s="85" t="s">
        <v>68</v>
      </c>
      <c r="B222" s="85" t="str">
        <f>VLOOKUP(A222,'CENTRO DE COSTOS'!A:D,4,FALSE)</f>
        <v>WILLIAM ASDRUBAL ROZO ROZO</v>
      </c>
      <c r="C222" s="85" t="str">
        <f>VLOOKUP(A222,'CENTRO DE COSTOS'!A:D,2,FALSE)</f>
        <v>0004-0004</v>
      </c>
      <c r="D222" s="85">
        <v>11001</v>
      </c>
      <c r="E222" s="85">
        <v>5809763</v>
      </c>
      <c r="F222" s="85">
        <v>46922639</v>
      </c>
      <c r="G222" s="85" t="s">
        <v>1977</v>
      </c>
      <c r="H222" s="85" t="s">
        <v>417</v>
      </c>
      <c r="I222" s="85" t="s">
        <v>68</v>
      </c>
      <c r="J222" s="85" t="s">
        <v>16128</v>
      </c>
      <c r="K222" s="85" t="s">
        <v>160</v>
      </c>
      <c r="L222" s="85" t="s">
        <v>16129</v>
      </c>
      <c r="M222" s="178">
        <v>45923.699305555558</v>
      </c>
      <c r="N222" s="178">
        <v>45924.49722222222</v>
      </c>
      <c r="O222" s="85" t="s">
        <v>14390</v>
      </c>
      <c r="P222" s="85" t="s">
        <v>1333</v>
      </c>
      <c r="Q222" s="85" t="s">
        <v>1407</v>
      </c>
      <c r="R222" s="85" t="s">
        <v>1408</v>
      </c>
      <c r="S222" s="85" t="s">
        <v>1328</v>
      </c>
      <c r="T222" s="85" t="s">
        <v>16130</v>
      </c>
      <c r="U222" s="85" t="s">
        <v>165</v>
      </c>
      <c r="V222" s="85" t="s">
        <v>16131</v>
      </c>
      <c r="W222" s="85" t="s">
        <v>25</v>
      </c>
      <c r="X222" s="85" t="s">
        <v>177</v>
      </c>
      <c r="Y222" s="85" t="s">
        <v>551</v>
      </c>
      <c r="Z222" s="85">
        <v>1</v>
      </c>
      <c r="AA222" s="85">
        <v>0</v>
      </c>
      <c r="AB222" s="179">
        <f>IF(U222="SOPORTE_TELEFÓNICO",'BASE LIQUIDACION REDEBAN 2025'!$B$19,IF(U222="ENVÍO",'BASE LIQUIDACION REDEBAN 2025'!$C$2,IF(W222="TIPO I",'BASE LIQUIDACION REDEBAN 2025'!$C$2,IF(W222="TIPO II",'BASE LIQUIDACION REDEBAN 2025'!$C$3,IF(W222="TIPO III",'BASE LIQUIDACION REDEBAN 2025'!$C$4,IF(W222="TIPO IV",'BASE LIQUIDACION REDEBAN 2025'!$C$5,IF(X222="AEREO",'BASE LIQUIDACION REDEBAN 2025'!$B$6,'BASE LIQUIDACION REDEBAN 2025'!$C$5)))))))</f>
        <v>65960.072302</v>
      </c>
      <c r="AC222" s="179">
        <f>IF(OR(U222="SOPORTE_TELEFÓNICO",U222="ENVÍO"),0,IF(W222="TIPO I",'BASE LIQUIDACION REDEBAN 2025'!$B$10,IF(W222="TIPO II",'BASE LIQUIDACION REDEBAN 2025'!$B$11,IF(W222="TIPO III",'BASE LIQUIDACION REDEBAN 2025'!$B$12,'BASE LIQUIDACION REDEBAN 2025'!$B$13))))</f>
        <v>75096.394270399993</v>
      </c>
      <c r="AD222" s="179">
        <f t="shared" si="4"/>
        <v>65960.072302</v>
      </c>
    </row>
    <row r="223" spans="1:30" s="101" customFormat="1" ht="13.15" hidden="1">
      <c r="A223" s="85" t="s">
        <v>72</v>
      </c>
      <c r="B223" s="85" t="str">
        <f>VLOOKUP(A223,'CENTRO DE COSTOS'!A:D,4,FALSE)</f>
        <v>MIGUEL JULIÁN HERNÁNDEZ GUARÍN</v>
      </c>
      <c r="C223" s="85" t="str">
        <f>VLOOKUP(A223,'CENTRO DE COSTOS'!A:D,2,FALSE)</f>
        <v>0004-0008</v>
      </c>
      <c r="D223" s="85">
        <v>68001</v>
      </c>
      <c r="E223" s="85">
        <v>5810141</v>
      </c>
      <c r="F223" s="85">
        <v>90139136</v>
      </c>
      <c r="G223" s="85" t="s">
        <v>1977</v>
      </c>
      <c r="H223" s="85" t="s">
        <v>224</v>
      </c>
      <c r="I223" s="85" t="s">
        <v>72</v>
      </c>
      <c r="J223" s="85" t="s">
        <v>14574</v>
      </c>
      <c r="K223" s="85" t="s">
        <v>160</v>
      </c>
      <c r="L223" s="85" t="s">
        <v>16132</v>
      </c>
      <c r="M223" s="178">
        <v>45924.333333333336</v>
      </c>
      <c r="N223" s="178">
        <v>45924.720833333333</v>
      </c>
      <c r="O223" s="85" t="s">
        <v>14390</v>
      </c>
      <c r="P223" s="85" t="s">
        <v>15334</v>
      </c>
      <c r="Q223" s="85" t="s">
        <v>1387</v>
      </c>
      <c r="R223" s="85" t="s">
        <v>15345</v>
      </c>
      <c r="S223" s="85" t="s">
        <v>1328</v>
      </c>
      <c r="T223" s="85" t="s">
        <v>16133</v>
      </c>
      <c r="U223" s="85" t="s">
        <v>165</v>
      </c>
      <c r="V223" s="85" t="s">
        <v>14577</v>
      </c>
      <c r="W223" s="85" t="s">
        <v>25</v>
      </c>
      <c r="X223" s="85" t="s">
        <v>177</v>
      </c>
      <c r="Y223" s="85" t="s">
        <v>319</v>
      </c>
      <c r="Z223" s="85">
        <v>1</v>
      </c>
      <c r="AA223" s="85">
        <v>0</v>
      </c>
      <c r="AB223" s="179">
        <f>IF(U223="SOPORTE_TELEFÓNICO",'BASE LIQUIDACION REDEBAN 2025'!$B$19,IF(U223="ENVÍO",'BASE LIQUIDACION REDEBAN 2025'!$C$2,IF(W223="TIPO I",'BASE LIQUIDACION REDEBAN 2025'!$C$2,IF(W223="TIPO II",'BASE LIQUIDACION REDEBAN 2025'!$C$3,IF(W223="TIPO III",'BASE LIQUIDACION REDEBAN 2025'!$C$4,IF(W223="TIPO IV",'BASE LIQUIDACION REDEBAN 2025'!$C$5,IF(X223="AEREO",'BASE LIQUIDACION REDEBAN 2025'!$B$6,'BASE LIQUIDACION REDEBAN 2025'!$C$5)))))))</f>
        <v>65960.072302</v>
      </c>
      <c r="AC223" s="179">
        <f>IF(OR(U223="SOPORTE_TELEFÓNICO",U223="ENVÍO"),0,IF(W223="TIPO I",'BASE LIQUIDACION REDEBAN 2025'!$B$10,IF(W223="TIPO II",'BASE LIQUIDACION REDEBAN 2025'!$B$11,IF(W223="TIPO III",'BASE LIQUIDACION REDEBAN 2025'!$B$12,'BASE LIQUIDACION REDEBAN 2025'!$B$13))))</f>
        <v>75096.394270399993</v>
      </c>
      <c r="AD223" s="179">
        <f t="shared" si="4"/>
        <v>65960.072302</v>
      </c>
    </row>
    <row r="224" spans="1:30" s="101" customFormat="1" ht="13.15" hidden="1">
      <c r="A224" s="85" t="s">
        <v>72</v>
      </c>
      <c r="B224" s="85" t="str">
        <f>VLOOKUP(A224,'CENTRO DE COSTOS'!A:D,4,FALSE)</f>
        <v>MIGUEL JULIÁN HERNÁNDEZ GUARÍN</v>
      </c>
      <c r="C224" s="85" t="str">
        <f>VLOOKUP(A224,'CENTRO DE COSTOS'!A:D,2,FALSE)</f>
        <v>0004-0008</v>
      </c>
      <c r="D224" s="85">
        <v>68406</v>
      </c>
      <c r="E224" s="85">
        <v>5810299</v>
      </c>
      <c r="F224" s="85">
        <v>18386904</v>
      </c>
      <c r="G224" s="85" t="s">
        <v>1977</v>
      </c>
      <c r="H224" s="85" t="s">
        <v>224</v>
      </c>
      <c r="I224" s="85" t="s">
        <v>976</v>
      </c>
      <c r="J224" s="85" t="s">
        <v>16134</v>
      </c>
      <c r="K224" s="85" t="s">
        <v>160</v>
      </c>
      <c r="L224" s="85" t="s">
        <v>16135</v>
      </c>
      <c r="M224" s="178">
        <v>45924.388194444444</v>
      </c>
      <c r="N224" s="178">
        <v>45925.51666666667</v>
      </c>
      <c r="O224" s="85" t="s">
        <v>14390</v>
      </c>
      <c r="P224" s="85" t="s">
        <v>1333</v>
      </c>
      <c r="Q224" s="85" t="s">
        <v>1454</v>
      </c>
      <c r="R224" s="85" t="s">
        <v>1341</v>
      </c>
      <c r="S224" s="85" t="s">
        <v>1328</v>
      </c>
      <c r="T224" s="85" t="s">
        <v>16136</v>
      </c>
      <c r="U224" s="85" t="s">
        <v>165</v>
      </c>
      <c r="V224" s="85" t="s">
        <v>16137</v>
      </c>
      <c r="W224" s="85" t="s">
        <v>28</v>
      </c>
      <c r="X224" s="85" t="s">
        <v>177</v>
      </c>
      <c r="Y224" s="85" t="s">
        <v>747</v>
      </c>
      <c r="Z224" s="85">
        <v>1</v>
      </c>
      <c r="AA224" s="85">
        <v>0</v>
      </c>
      <c r="AB224" s="179">
        <f>IF(U224="SOPORTE_TELEFÓNICO",'BASE LIQUIDACION REDEBAN 2025'!$B$19,IF(U224="ENVÍO",'BASE LIQUIDACION REDEBAN 2025'!$C$2,IF(W224="TIPO I",'BASE LIQUIDACION REDEBAN 2025'!$C$2,IF(W224="TIPO II",'BASE LIQUIDACION REDEBAN 2025'!$C$3,IF(W224="TIPO III",'BASE LIQUIDACION REDEBAN 2025'!$C$4,IF(W224="TIPO IV",'BASE LIQUIDACION REDEBAN 2025'!$C$5,IF(X224="AEREO",'BASE LIQUIDACION REDEBAN 2025'!$B$6,'BASE LIQUIDACION REDEBAN 2025'!$C$5)))))))</f>
        <v>144967.87232000002</v>
      </c>
      <c r="AC224" s="179">
        <f>IF(OR(U224="SOPORTE_TELEFÓNICO",U224="ENVÍO"),0,IF(W224="TIPO I",'BASE LIQUIDACION REDEBAN 2025'!$B$10,IF(W224="TIPO II",'BASE LIQUIDACION REDEBAN 2025'!$B$11,IF(W224="TIPO III",'BASE LIQUIDACION REDEBAN 2025'!$B$12,'BASE LIQUIDACION REDEBAN 2025'!$B$13))))</f>
        <v>140395.6348884</v>
      </c>
      <c r="AD224" s="179">
        <f t="shared" si="4"/>
        <v>144967.87232000002</v>
      </c>
    </row>
    <row r="225" spans="1:30" s="101" customFormat="1" ht="13.15" hidden="1">
      <c r="A225" s="85" t="s">
        <v>86</v>
      </c>
      <c r="B225" s="85" t="str">
        <f>VLOOKUP(A225,'CENTRO DE COSTOS'!A:D,4,FALSE)</f>
        <v>KEVIN ALEXIS CORZO BUSTOS</v>
      </c>
      <c r="C225" s="85" t="str">
        <f>VLOOKUP(A225,'CENTRO DE COSTOS'!A:D,2,FALSE)</f>
        <v>0004-0007</v>
      </c>
      <c r="D225" s="85">
        <v>73268</v>
      </c>
      <c r="E225" s="85">
        <v>5810323</v>
      </c>
      <c r="F225" s="85">
        <v>90137284</v>
      </c>
      <c r="G225" s="85" t="s">
        <v>1977</v>
      </c>
      <c r="H225" s="85" t="s">
        <v>494</v>
      </c>
      <c r="I225" s="85" t="s">
        <v>2346</v>
      </c>
      <c r="J225" s="85" t="s">
        <v>15068</v>
      </c>
      <c r="K225" s="85" t="s">
        <v>160</v>
      </c>
      <c r="L225" s="85" t="s">
        <v>16138</v>
      </c>
      <c r="M225" s="178">
        <v>45924.396527777775</v>
      </c>
      <c r="N225" s="178">
        <v>45924.663194444445</v>
      </c>
      <c r="O225" s="85" t="s">
        <v>14390</v>
      </c>
      <c r="P225" s="85" t="s">
        <v>1333</v>
      </c>
      <c r="Q225" s="85" t="s">
        <v>1512</v>
      </c>
      <c r="R225" s="85" t="s">
        <v>1512</v>
      </c>
      <c r="S225" s="85" t="s">
        <v>1328</v>
      </c>
      <c r="T225" s="85" t="s">
        <v>16139</v>
      </c>
      <c r="U225" s="85" t="s">
        <v>165</v>
      </c>
      <c r="V225" s="85" t="s">
        <v>15071</v>
      </c>
      <c r="W225" s="85" t="s">
        <v>28</v>
      </c>
      <c r="X225" s="85" t="s">
        <v>177</v>
      </c>
      <c r="Y225" s="85" t="s">
        <v>760</v>
      </c>
      <c r="Z225" s="85">
        <v>1</v>
      </c>
      <c r="AA225" s="85">
        <v>0</v>
      </c>
      <c r="AB225" s="179">
        <f>IF(U225="SOPORTE_TELEFÓNICO",'BASE LIQUIDACION REDEBAN 2025'!$B$19,IF(U225="ENVÍO",'BASE LIQUIDACION REDEBAN 2025'!$C$2,IF(W225="TIPO I",'BASE LIQUIDACION REDEBAN 2025'!$C$2,IF(W225="TIPO II",'BASE LIQUIDACION REDEBAN 2025'!$C$3,IF(W225="TIPO III",'BASE LIQUIDACION REDEBAN 2025'!$C$4,IF(W225="TIPO IV",'BASE LIQUIDACION REDEBAN 2025'!$C$5,IF(X225="AEREO",'BASE LIQUIDACION REDEBAN 2025'!$B$6,'BASE LIQUIDACION REDEBAN 2025'!$C$5)))))))</f>
        <v>144967.87232000002</v>
      </c>
      <c r="AC225" s="179">
        <f>IF(OR(U225="SOPORTE_TELEFÓNICO",U225="ENVÍO"),0,IF(W225="TIPO I",'BASE LIQUIDACION REDEBAN 2025'!$B$10,IF(W225="TIPO II",'BASE LIQUIDACION REDEBAN 2025'!$B$11,IF(W225="TIPO III",'BASE LIQUIDACION REDEBAN 2025'!$B$12,'BASE LIQUIDACION REDEBAN 2025'!$B$13))))</f>
        <v>140395.6348884</v>
      </c>
      <c r="AD225" s="179">
        <f t="shared" si="4"/>
        <v>144967.87232000002</v>
      </c>
    </row>
    <row r="226" spans="1:30" s="101" customFormat="1" ht="13.15" hidden="1">
      <c r="A226" s="85" t="s">
        <v>76</v>
      </c>
      <c r="B226" s="85" t="str">
        <f>VLOOKUP(A226,'CENTRO DE COSTOS'!A:D,4,FALSE)</f>
        <v>DIEGO FERNANDO HENAO CARDONA</v>
      </c>
      <c r="C226" s="85" t="str">
        <f>VLOOKUP(A226,'CENTRO DE COSTOS'!A:D,2,FALSE)</f>
        <v>0004-0003</v>
      </c>
      <c r="D226" s="85">
        <v>76001</v>
      </c>
      <c r="E226" s="85">
        <v>5810415</v>
      </c>
      <c r="F226" s="85">
        <v>22296487</v>
      </c>
      <c r="G226" s="85" t="s">
        <v>1977</v>
      </c>
      <c r="H226" s="85" t="s">
        <v>232</v>
      </c>
      <c r="I226" s="85" t="s">
        <v>76</v>
      </c>
      <c r="J226" s="85" t="s">
        <v>16140</v>
      </c>
      <c r="K226" s="85" t="s">
        <v>160</v>
      </c>
      <c r="L226" s="85" t="s">
        <v>16141</v>
      </c>
      <c r="M226" s="178">
        <v>45924.419444444444</v>
      </c>
      <c r="N226" s="178">
        <v>45924.670138888891</v>
      </c>
      <c r="O226" s="85" t="s">
        <v>14390</v>
      </c>
      <c r="P226" s="85" t="s">
        <v>1333</v>
      </c>
      <c r="Q226" s="85" t="s">
        <v>1326</v>
      </c>
      <c r="R226" s="85" t="s">
        <v>1341</v>
      </c>
      <c r="S226" s="85" t="s">
        <v>1328</v>
      </c>
      <c r="T226" s="85" t="s">
        <v>16142</v>
      </c>
      <c r="U226" s="85" t="s">
        <v>165</v>
      </c>
      <c r="V226" s="85" t="s">
        <v>16143</v>
      </c>
      <c r="W226" s="85" t="s">
        <v>25</v>
      </c>
      <c r="X226" s="85" t="s">
        <v>177</v>
      </c>
      <c r="Y226" s="85" t="s">
        <v>206</v>
      </c>
      <c r="Z226" s="85">
        <v>1</v>
      </c>
      <c r="AA226" s="85">
        <v>0</v>
      </c>
      <c r="AB226" s="179">
        <f>IF(U226="SOPORTE_TELEFÓNICO",'BASE LIQUIDACION REDEBAN 2025'!$B$19,IF(U226="ENVÍO",'BASE LIQUIDACION REDEBAN 2025'!$C$2,IF(W226="TIPO I",'BASE LIQUIDACION REDEBAN 2025'!$C$2,IF(W226="TIPO II",'BASE LIQUIDACION REDEBAN 2025'!$C$3,IF(W226="TIPO III",'BASE LIQUIDACION REDEBAN 2025'!$C$4,IF(W226="TIPO IV",'BASE LIQUIDACION REDEBAN 2025'!$C$5,IF(X226="AEREO",'BASE LIQUIDACION REDEBAN 2025'!$B$6,'BASE LIQUIDACION REDEBAN 2025'!$C$5)))))))</f>
        <v>65960.072302</v>
      </c>
      <c r="AC226" s="179">
        <f>IF(OR(U226="SOPORTE_TELEFÓNICO",U226="ENVÍO"),0,IF(W226="TIPO I",'BASE LIQUIDACION REDEBAN 2025'!$B$10,IF(W226="TIPO II",'BASE LIQUIDACION REDEBAN 2025'!$B$11,IF(W226="TIPO III",'BASE LIQUIDACION REDEBAN 2025'!$B$12,'BASE LIQUIDACION REDEBAN 2025'!$B$13))))</f>
        <v>75096.394270399993</v>
      </c>
      <c r="AD226" s="179">
        <f t="shared" si="4"/>
        <v>65960.072302</v>
      </c>
    </row>
    <row r="227" spans="1:30" s="101" customFormat="1" ht="13.15" hidden="1">
      <c r="A227" s="85" t="s">
        <v>93</v>
      </c>
      <c r="B227" s="85" t="str">
        <f>VLOOKUP(A227,'CENTRO DE COSTOS'!A:D,4,FALSE)</f>
        <v>DIEGO FERNANDO HENAO CARDONA</v>
      </c>
      <c r="C227" s="85" t="str">
        <f>VLOOKUP(A227,'CENTRO DE COSTOS'!A:D,2,FALSE)</f>
        <v>0004-0003</v>
      </c>
      <c r="D227" s="85">
        <v>52001</v>
      </c>
      <c r="E227" s="85">
        <v>5810434</v>
      </c>
      <c r="F227" s="85">
        <v>21260179</v>
      </c>
      <c r="G227" s="85" t="s">
        <v>1977</v>
      </c>
      <c r="H227" s="85" t="s">
        <v>157</v>
      </c>
      <c r="I227" s="85" t="s">
        <v>93</v>
      </c>
      <c r="J227" s="85" t="s">
        <v>16144</v>
      </c>
      <c r="K227" s="85" t="s">
        <v>160</v>
      </c>
      <c r="L227" s="85" t="s">
        <v>16145</v>
      </c>
      <c r="M227" s="178">
        <v>45924.427777777775</v>
      </c>
      <c r="N227" s="178">
        <v>45925.388888888891</v>
      </c>
      <c r="O227" s="85" t="s">
        <v>14390</v>
      </c>
      <c r="P227" s="85" t="s">
        <v>1333</v>
      </c>
      <c r="Q227" s="85" t="s">
        <v>1628</v>
      </c>
      <c r="R227" s="85" t="s">
        <v>1341</v>
      </c>
      <c r="S227" s="85" t="s">
        <v>1328</v>
      </c>
      <c r="T227" s="85" t="s">
        <v>16146</v>
      </c>
      <c r="U227" s="85" t="s">
        <v>165</v>
      </c>
      <c r="V227" s="85" t="s">
        <v>16147</v>
      </c>
      <c r="W227" s="85" t="s">
        <v>25</v>
      </c>
      <c r="X227" s="85" t="s">
        <v>177</v>
      </c>
      <c r="Y227" s="85" t="s">
        <v>851</v>
      </c>
      <c r="Z227" s="85">
        <v>1</v>
      </c>
      <c r="AA227" s="85">
        <v>0</v>
      </c>
      <c r="AB227" s="179">
        <f>IF(U227="SOPORTE_TELEFÓNICO",'BASE LIQUIDACION REDEBAN 2025'!$B$19,IF(U227="ENVÍO",'BASE LIQUIDACION REDEBAN 2025'!$C$2,IF(W227="TIPO I",'BASE LIQUIDACION REDEBAN 2025'!$C$2,IF(W227="TIPO II",'BASE LIQUIDACION REDEBAN 2025'!$C$3,IF(W227="TIPO III",'BASE LIQUIDACION REDEBAN 2025'!$C$4,IF(W227="TIPO IV",'BASE LIQUIDACION REDEBAN 2025'!$C$5,IF(X227="AEREO",'BASE LIQUIDACION REDEBAN 2025'!$B$6,'BASE LIQUIDACION REDEBAN 2025'!$C$5)))))))</f>
        <v>65960.072302</v>
      </c>
      <c r="AC227" s="179">
        <f>IF(OR(U227="SOPORTE_TELEFÓNICO",U227="ENVÍO"),0,IF(W227="TIPO I",'BASE LIQUIDACION REDEBAN 2025'!$B$10,IF(W227="TIPO II",'BASE LIQUIDACION REDEBAN 2025'!$B$11,IF(W227="TIPO III",'BASE LIQUIDACION REDEBAN 2025'!$B$12,'BASE LIQUIDACION REDEBAN 2025'!$B$13))))</f>
        <v>75096.394270399993</v>
      </c>
      <c r="AD227" s="179">
        <f t="shared" si="4"/>
        <v>65960.072302</v>
      </c>
    </row>
    <row r="228" spans="1:30" s="101" customFormat="1" ht="13.15" hidden="1">
      <c r="A228" s="85" t="s">
        <v>72</v>
      </c>
      <c r="B228" s="85" t="str">
        <f>VLOOKUP(A228,'CENTRO DE COSTOS'!A:D,4,FALSE)</f>
        <v>MIGUEL JULIÁN HERNÁNDEZ GUARÍN</v>
      </c>
      <c r="C228" s="85" t="str">
        <f>VLOOKUP(A228,'CENTRO DE COSTOS'!A:D,2,FALSE)</f>
        <v>0004-0008</v>
      </c>
      <c r="D228" s="85">
        <v>20710</v>
      </c>
      <c r="E228" s="85">
        <v>5810473</v>
      </c>
      <c r="F228" s="85">
        <v>13447370</v>
      </c>
      <c r="G228" s="85" t="s">
        <v>1977</v>
      </c>
      <c r="H228" s="85" t="s">
        <v>596</v>
      </c>
      <c r="I228" s="85" t="s">
        <v>3814</v>
      </c>
      <c r="J228" s="85" t="s">
        <v>16148</v>
      </c>
      <c r="K228" s="85" t="s">
        <v>160</v>
      </c>
      <c r="L228" s="85" t="s">
        <v>16149</v>
      </c>
      <c r="M228" s="178">
        <v>45924.436805555553</v>
      </c>
      <c r="N228" s="178">
        <v>45925.62777777778</v>
      </c>
      <c r="O228" s="85" t="s">
        <v>14390</v>
      </c>
      <c r="P228" s="85" t="s">
        <v>1333</v>
      </c>
      <c r="Q228" s="85" t="s">
        <v>1326</v>
      </c>
      <c r="R228" s="85" t="s">
        <v>1381</v>
      </c>
      <c r="S228" s="85" t="s">
        <v>1328</v>
      </c>
      <c r="T228" s="85" t="s">
        <v>16150</v>
      </c>
      <c r="U228" s="85" t="s">
        <v>165</v>
      </c>
      <c r="V228" s="85" t="s">
        <v>16151</v>
      </c>
      <c r="W228" s="85" t="s">
        <v>30</v>
      </c>
      <c r="X228" s="85" t="s">
        <v>177</v>
      </c>
      <c r="Y228" s="85" t="s">
        <v>1135</v>
      </c>
      <c r="Z228" s="85">
        <v>1</v>
      </c>
      <c r="AA228" s="85">
        <v>0</v>
      </c>
      <c r="AB228" s="179">
        <f>IF(U228="SOPORTE_TELEFÓNICO",'BASE LIQUIDACION REDEBAN 2025'!$B$19,IF(U228="ENVÍO",'BASE LIQUIDACION REDEBAN 2025'!$C$2,IF(W228="TIPO I",'BASE LIQUIDACION REDEBAN 2025'!$C$2,IF(W228="TIPO II",'BASE LIQUIDACION REDEBAN 2025'!$C$3,IF(W228="TIPO III",'BASE LIQUIDACION REDEBAN 2025'!$C$4,IF(W228="TIPO IV",'BASE LIQUIDACION REDEBAN 2025'!$C$5,IF(X228="AEREO",'BASE LIQUIDACION REDEBAN 2025'!$B$6,'BASE LIQUIDACION REDEBAN 2025'!$C$5)))))))</f>
        <v>275728.78077800001</v>
      </c>
      <c r="AC228" s="179">
        <f>IF(OR(U228="SOPORTE_TELEFÓNICO",U228="ENVÍO"),0,IF(W228="TIPO I",'BASE LIQUIDACION REDEBAN 2025'!$B$10,IF(W228="TIPO II",'BASE LIQUIDACION REDEBAN 2025'!$B$11,IF(W228="TIPO III",'BASE LIQUIDACION REDEBAN 2025'!$B$12,'BASE LIQUIDACION REDEBAN 2025'!$B$13))))</f>
        <v>196536.5258152</v>
      </c>
      <c r="AD228" s="179">
        <f t="shared" si="4"/>
        <v>275728.78077800001</v>
      </c>
    </row>
    <row r="229" spans="1:30" s="101" customFormat="1" ht="13.15" hidden="1">
      <c r="A229" s="85" t="s">
        <v>76</v>
      </c>
      <c r="B229" s="85" t="str">
        <f>VLOOKUP(A229,'CENTRO DE COSTOS'!A:D,4,FALSE)</f>
        <v>DIEGO FERNANDO HENAO CARDONA</v>
      </c>
      <c r="C229" s="85" t="str">
        <f>VLOOKUP(A229,'CENTRO DE COSTOS'!A:D,2,FALSE)</f>
        <v>0004-0003</v>
      </c>
      <c r="D229" s="85">
        <v>76001</v>
      </c>
      <c r="E229" s="85">
        <v>5810624</v>
      </c>
      <c r="F229" s="85">
        <v>15322191</v>
      </c>
      <c r="G229" s="85" t="s">
        <v>1977</v>
      </c>
      <c r="H229" s="85" t="s">
        <v>232</v>
      </c>
      <c r="I229" s="85" t="s">
        <v>76</v>
      </c>
      <c r="J229" s="85" t="s">
        <v>16152</v>
      </c>
      <c r="K229" s="85" t="s">
        <v>160</v>
      </c>
      <c r="L229" s="85" t="s">
        <v>16153</v>
      </c>
      <c r="M229" s="178">
        <v>45924.467361111114</v>
      </c>
      <c r="N229" s="178">
        <v>45924.676388888889</v>
      </c>
      <c r="O229" s="85" t="s">
        <v>14390</v>
      </c>
      <c r="P229" s="85" t="s">
        <v>15397</v>
      </c>
      <c r="Q229" s="85" t="s">
        <v>15398</v>
      </c>
      <c r="R229" s="85" t="s">
        <v>15399</v>
      </c>
      <c r="S229" s="85" t="s">
        <v>1328</v>
      </c>
      <c r="T229" s="85" t="s">
        <v>16154</v>
      </c>
      <c r="U229" s="85" t="s">
        <v>165</v>
      </c>
      <c r="V229" s="85">
        <v>0</v>
      </c>
      <c r="W229" s="85" t="s">
        <v>25</v>
      </c>
      <c r="X229" s="85" t="s">
        <v>177</v>
      </c>
      <c r="Y229" s="85" t="s">
        <v>521</v>
      </c>
      <c r="Z229" s="85">
        <v>1</v>
      </c>
      <c r="AA229" s="85">
        <v>0</v>
      </c>
      <c r="AB229" s="179">
        <f>IF(U229="SOPORTE_TELEFÓNICO",'BASE LIQUIDACION REDEBAN 2025'!$B$19,IF(U229="ENVÍO",'BASE LIQUIDACION REDEBAN 2025'!$C$2,IF(W229="TIPO I",'BASE LIQUIDACION REDEBAN 2025'!$C$2,IF(W229="TIPO II",'BASE LIQUIDACION REDEBAN 2025'!$C$3,IF(W229="TIPO III",'BASE LIQUIDACION REDEBAN 2025'!$C$4,IF(W229="TIPO IV",'BASE LIQUIDACION REDEBAN 2025'!$C$5,IF(X229="AEREO",'BASE LIQUIDACION REDEBAN 2025'!$B$6,'BASE LIQUIDACION REDEBAN 2025'!$C$5)))))))</f>
        <v>65960.072302</v>
      </c>
      <c r="AC229" s="179">
        <f>IF(OR(U229="SOPORTE_TELEFÓNICO",U229="ENVÍO"),0,IF(W229="TIPO I",'BASE LIQUIDACION REDEBAN 2025'!$B$10,IF(W229="TIPO II",'BASE LIQUIDACION REDEBAN 2025'!$B$11,IF(W229="TIPO III",'BASE LIQUIDACION REDEBAN 2025'!$B$12,'BASE LIQUIDACION REDEBAN 2025'!$B$13))))</f>
        <v>75096.394270399993</v>
      </c>
      <c r="AD229" s="179">
        <f t="shared" si="4"/>
        <v>65960.072302</v>
      </c>
    </row>
    <row r="230" spans="1:30" s="101" customFormat="1" ht="13.15" hidden="1">
      <c r="A230" s="85" t="s">
        <v>64</v>
      </c>
      <c r="B230" s="85" t="str">
        <f>VLOOKUP(A230,'CENTRO DE COSTOS'!A:D,4,FALSE)</f>
        <v>JOSE MAURICIO HERNANDEZ ROJAS</v>
      </c>
      <c r="C230" s="85" t="str">
        <f>VLOOKUP(A230,'CENTRO DE COSTOS'!A:D,2,FALSE)</f>
        <v>0004-0001</v>
      </c>
      <c r="D230" s="85">
        <v>8558</v>
      </c>
      <c r="E230" s="85">
        <v>5810719</v>
      </c>
      <c r="F230" s="85">
        <v>51133734</v>
      </c>
      <c r="G230" s="85" t="s">
        <v>1977</v>
      </c>
      <c r="H230" s="85" t="s">
        <v>1045</v>
      </c>
      <c r="I230" s="85" t="s">
        <v>13894</v>
      </c>
      <c r="J230" s="85" t="s">
        <v>16155</v>
      </c>
      <c r="K230" s="85" t="s">
        <v>160</v>
      </c>
      <c r="L230" s="85" t="s">
        <v>16156</v>
      </c>
      <c r="M230" s="178">
        <v>45924.493055555555</v>
      </c>
      <c r="N230" s="178">
        <v>45925.398611111108</v>
      </c>
      <c r="O230" s="85">
        <v>0</v>
      </c>
      <c r="P230" s="85" t="s">
        <v>15397</v>
      </c>
      <c r="Q230" s="85" t="s">
        <v>15398</v>
      </c>
      <c r="R230" s="85" t="s">
        <v>15399</v>
      </c>
      <c r="S230" s="85" t="s">
        <v>1328</v>
      </c>
      <c r="T230" s="85" t="s">
        <v>16157</v>
      </c>
      <c r="U230" s="85" t="s">
        <v>1552</v>
      </c>
      <c r="V230" s="85">
        <v>0</v>
      </c>
      <c r="W230" s="85" t="s">
        <v>28</v>
      </c>
      <c r="X230" s="85" t="s">
        <v>177</v>
      </c>
      <c r="Y230" s="85">
        <v>0</v>
      </c>
      <c r="Z230" s="85">
        <v>0</v>
      </c>
      <c r="AA230" s="85">
        <v>0</v>
      </c>
      <c r="AB230" s="179">
        <f>IF(U230="SOPORTE_TELEFÓNICO",'BASE LIQUIDACION REDEBAN 2025'!$B$19,IF(U230="ENVÍO",'BASE LIQUIDACION REDEBAN 2025'!$C$2,IF(W230="TIPO I",'BASE LIQUIDACION REDEBAN 2025'!$C$2,IF(W230="TIPO II",'BASE LIQUIDACION REDEBAN 2025'!$C$3,IF(W230="TIPO III",'BASE LIQUIDACION REDEBAN 2025'!$C$4,IF(W230="TIPO IV",'BASE LIQUIDACION REDEBAN 2025'!$C$5,IF(X230="AEREO",'BASE LIQUIDACION REDEBAN 2025'!$B$6,'BASE LIQUIDACION REDEBAN 2025'!$C$5)))))))</f>
        <v>41241.0800752</v>
      </c>
      <c r="AC230" s="179">
        <f>IF(OR(U230="SOPORTE_TELEFÓNICO",U230="ENVÍO"),0,IF(W230="TIPO I",'BASE LIQUIDACION REDEBAN 2025'!$B$10,IF(W230="TIPO II",'BASE LIQUIDACION REDEBAN 2025'!$B$11,IF(W230="TIPO III",'BASE LIQUIDACION REDEBAN 2025'!$B$12,'BASE LIQUIDACION REDEBAN 2025'!$B$13))))</f>
        <v>0</v>
      </c>
      <c r="AD230" s="179">
        <f t="shared" si="4"/>
        <v>41241.0800752</v>
      </c>
    </row>
    <row r="231" spans="1:30" s="101" customFormat="1" ht="13.15">
      <c r="A231" s="85" t="s">
        <v>90</v>
      </c>
      <c r="B231" s="85" t="str">
        <f>VLOOKUP(A231,'CENTRO DE COSTOS'!A:D,4,FALSE)</f>
        <v>JUAN SEBASTIÁN RÍOS CASTRILLÓN</v>
      </c>
      <c r="C231" s="85" t="str">
        <f>VLOOKUP(A231,'CENTRO DE COSTOS'!A:D,2,FALSE)</f>
        <v>0004-0005</v>
      </c>
      <c r="D231" s="85">
        <v>5001</v>
      </c>
      <c r="E231" s="85">
        <v>5810906</v>
      </c>
      <c r="F231" s="85">
        <v>3007032362</v>
      </c>
      <c r="G231" s="85" t="s">
        <v>1977</v>
      </c>
      <c r="H231" s="85">
        <v>0</v>
      </c>
      <c r="I231" s="85">
        <v>0</v>
      </c>
      <c r="J231" s="85">
        <v>0</v>
      </c>
      <c r="K231" s="85">
        <v>0</v>
      </c>
      <c r="L231" s="85" t="s">
        <v>16158</v>
      </c>
      <c r="M231" s="178">
        <v>45924.540277777778</v>
      </c>
      <c r="N231" s="178">
        <v>45925.393055555556</v>
      </c>
      <c r="O231" s="85">
        <v>0</v>
      </c>
      <c r="P231" s="85" t="s">
        <v>15397</v>
      </c>
      <c r="Q231" s="85" t="s">
        <v>15398</v>
      </c>
      <c r="R231" s="85" t="s">
        <v>15399</v>
      </c>
      <c r="S231" s="85" t="s">
        <v>1328</v>
      </c>
      <c r="T231" s="85" t="s">
        <v>16159</v>
      </c>
      <c r="U231" s="85" t="s">
        <v>1552</v>
      </c>
      <c r="V231" s="85">
        <v>0</v>
      </c>
      <c r="W231" s="85">
        <v>0</v>
      </c>
      <c r="X231" s="85">
        <v>0</v>
      </c>
      <c r="Y231" s="85">
        <v>0</v>
      </c>
      <c r="Z231" s="85">
        <v>0</v>
      </c>
      <c r="AA231" s="85">
        <v>0</v>
      </c>
      <c r="AB231" s="179">
        <f>IF(U231="SOPORTE_TELEFÓNICO",'BASE LIQUIDACION REDEBAN 2025'!$B$19,IF(U231="ENVÍO",'BASE LIQUIDACION REDEBAN 2025'!$C$2,IF(W231="TIPO I",'BASE LIQUIDACION REDEBAN 2025'!$C$2,IF(W231="TIPO II",'BASE LIQUIDACION REDEBAN 2025'!$C$3,IF(W231="TIPO III",'BASE LIQUIDACION REDEBAN 2025'!$C$4,IF(W231="TIPO IV",'BASE LIQUIDACION REDEBAN 2025'!$C$5,IF(X231="AEREO",'BASE LIQUIDACION REDEBAN 2025'!$B$6,'BASE LIQUIDACION REDEBAN 2025'!$C$5)))))))</f>
        <v>41241.0800752</v>
      </c>
      <c r="AC231" s="179">
        <f>IF(OR(U231="SOPORTE_TELEFÓNICO",U231="ENVÍO"),0,IF(W231="TIPO I",'BASE LIQUIDACION REDEBAN 2025'!$B$10,IF(W231="TIPO II",'BASE LIQUIDACION REDEBAN 2025'!$B$11,IF(W231="TIPO III",'BASE LIQUIDACION REDEBAN 2025'!$B$12,'BASE LIQUIDACION REDEBAN 2025'!$B$13))))</f>
        <v>0</v>
      </c>
      <c r="AD231" s="179">
        <f t="shared" si="4"/>
        <v>41241.0800752</v>
      </c>
    </row>
    <row r="232" spans="1:30" s="101" customFormat="1" ht="13.15" hidden="1">
      <c r="A232" s="85" t="s">
        <v>100</v>
      </c>
      <c r="B232" s="85" t="str">
        <f>VLOOKUP(A232,'CENTRO DE COSTOS'!A:D,4,FALSE)</f>
        <v>KEVIN ALEXIS CORZO BUSTOS</v>
      </c>
      <c r="C232" s="85" t="str">
        <f>VLOOKUP(A232,'CENTRO DE COSTOS'!A:D,2,FALSE)</f>
        <v>0004-0007</v>
      </c>
      <c r="D232" s="85">
        <v>50001</v>
      </c>
      <c r="E232" s="85">
        <v>5810929</v>
      </c>
      <c r="F232" s="85">
        <v>12449476</v>
      </c>
      <c r="G232" s="85" t="s">
        <v>1977</v>
      </c>
      <c r="H232" s="85" t="s">
        <v>216</v>
      </c>
      <c r="I232" s="85" t="s">
        <v>100</v>
      </c>
      <c r="J232" s="85" t="s">
        <v>16160</v>
      </c>
      <c r="K232" s="85" t="s">
        <v>160</v>
      </c>
      <c r="L232" s="85" t="s">
        <v>16161</v>
      </c>
      <c r="M232" s="178">
        <v>45924.54791666667</v>
      </c>
      <c r="N232" s="178">
        <v>45925.388194444444</v>
      </c>
      <c r="O232" s="85">
        <v>0</v>
      </c>
      <c r="P232" s="85" t="s">
        <v>15397</v>
      </c>
      <c r="Q232" s="85" t="s">
        <v>15398</v>
      </c>
      <c r="R232" s="85" t="s">
        <v>15399</v>
      </c>
      <c r="S232" s="85" t="s">
        <v>1328</v>
      </c>
      <c r="T232" s="85" t="s">
        <v>16162</v>
      </c>
      <c r="U232" s="85" t="s">
        <v>1552</v>
      </c>
      <c r="V232" s="85">
        <v>0</v>
      </c>
      <c r="W232" s="85" t="s">
        <v>25</v>
      </c>
      <c r="X232" s="85" t="s">
        <v>177</v>
      </c>
      <c r="Y232" s="85">
        <v>0</v>
      </c>
      <c r="Z232" s="85">
        <v>0</v>
      </c>
      <c r="AA232" s="85">
        <v>0</v>
      </c>
      <c r="AB232" s="179">
        <f>IF(U232="SOPORTE_TELEFÓNICO",'BASE LIQUIDACION REDEBAN 2025'!$B$19,IF(U232="ENVÍO",'BASE LIQUIDACION REDEBAN 2025'!$C$2,IF(W232="TIPO I",'BASE LIQUIDACION REDEBAN 2025'!$C$2,IF(W232="TIPO II",'BASE LIQUIDACION REDEBAN 2025'!$C$3,IF(W232="TIPO III",'BASE LIQUIDACION REDEBAN 2025'!$C$4,IF(W232="TIPO IV",'BASE LIQUIDACION REDEBAN 2025'!$C$5,IF(X232="AEREO",'BASE LIQUIDACION REDEBAN 2025'!$B$6,'BASE LIQUIDACION REDEBAN 2025'!$C$5)))))))</f>
        <v>41241.0800752</v>
      </c>
      <c r="AC232" s="179">
        <f>IF(OR(U232="SOPORTE_TELEFÓNICO",U232="ENVÍO"),0,IF(W232="TIPO I",'BASE LIQUIDACION REDEBAN 2025'!$B$10,IF(W232="TIPO II",'BASE LIQUIDACION REDEBAN 2025'!$B$11,IF(W232="TIPO III",'BASE LIQUIDACION REDEBAN 2025'!$B$12,'BASE LIQUIDACION REDEBAN 2025'!$B$13))))</f>
        <v>0</v>
      </c>
      <c r="AD232" s="179">
        <f t="shared" si="4"/>
        <v>41241.0800752</v>
      </c>
    </row>
    <row r="233" spans="1:30" s="101" customFormat="1" ht="13.15" hidden="1">
      <c r="A233" s="85" t="s">
        <v>90</v>
      </c>
      <c r="B233" s="85" t="str">
        <f>VLOOKUP(A233,'CENTRO DE COSTOS'!A:D,4,FALSE)</f>
        <v>JUAN SEBASTIÁN RÍOS CASTRILLÓN</v>
      </c>
      <c r="C233" s="85" t="str">
        <f>VLOOKUP(A233,'CENTRO DE COSTOS'!A:D,2,FALSE)</f>
        <v>0004-0005</v>
      </c>
      <c r="D233" s="85">
        <v>5266</v>
      </c>
      <c r="E233" s="85">
        <v>5811052</v>
      </c>
      <c r="F233" s="85">
        <v>72798135</v>
      </c>
      <c r="G233" s="85" t="s">
        <v>1977</v>
      </c>
      <c r="H233" s="85" t="s">
        <v>249</v>
      </c>
      <c r="I233" s="85" t="s">
        <v>395</v>
      </c>
      <c r="J233" s="85" t="s">
        <v>16163</v>
      </c>
      <c r="K233" s="85" t="s">
        <v>160</v>
      </c>
      <c r="L233" s="85" t="s">
        <v>16164</v>
      </c>
      <c r="M233" s="178">
        <v>45924.585416666669</v>
      </c>
      <c r="N233" s="178">
        <v>45925.584027777775</v>
      </c>
      <c r="O233" s="85">
        <v>0</v>
      </c>
      <c r="P233" s="85" t="s">
        <v>15334</v>
      </c>
      <c r="Q233" s="85" t="s">
        <v>1387</v>
      </c>
      <c r="R233" s="85" t="s">
        <v>15345</v>
      </c>
      <c r="S233" s="85" t="s">
        <v>1328</v>
      </c>
      <c r="T233" s="85" t="s">
        <v>16165</v>
      </c>
      <c r="U233" s="85" t="s">
        <v>1552</v>
      </c>
      <c r="V233" s="85">
        <v>0</v>
      </c>
      <c r="W233" s="85" t="s">
        <v>25</v>
      </c>
      <c r="X233" s="85" t="s">
        <v>177</v>
      </c>
      <c r="Y233" s="85">
        <v>0</v>
      </c>
      <c r="Z233" s="85">
        <v>0</v>
      </c>
      <c r="AA233" s="85">
        <v>0</v>
      </c>
      <c r="AB233" s="179">
        <f>IF(U233="SOPORTE_TELEFÓNICO",'BASE LIQUIDACION REDEBAN 2025'!$B$19,IF(U233="ENVÍO",'BASE LIQUIDACION REDEBAN 2025'!$C$2,IF(W233="TIPO I",'BASE LIQUIDACION REDEBAN 2025'!$C$2,IF(W233="TIPO II",'BASE LIQUIDACION REDEBAN 2025'!$C$3,IF(W233="TIPO III",'BASE LIQUIDACION REDEBAN 2025'!$C$4,IF(W233="TIPO IV",'BASE LIQUIDACION REDEBAN 2025'!$C$5,IF(X233="AEREO",'BASE LIQUIDACION REDEBAN 2025'!$B$6,'BASE LIQUIDACION REDEBAN 2025'!$C$5)))))))</f>
        <v>41241.0800752</v>
      </c>
      <c r="AC233" s="179">
        <f>IF(OR(U233="SOPORTE_TELEFÓNICO",U233="ENVÍO"),0,IF(W233="TIPO I",'BASE LIQUIDACION REDEBAN 2025'!$B$10,IF(W233="TIPO II",'BASE LIQUIDACION REDEBAN 2025'!$B$11,IF(W233="TIPO III",'BASE LIQUIDACION REDEBAN 2025'!$B$12,'BASE LIQUIDACION REDEBAN 2025'!$B$13))))</f>
        <v>0</v>
      </c>
      <c r="AD233" s="179">
        <f t="shared" si="4"/>
        <v>41241.0800752</v>
      </c>
    </row>
    <row r="234" spans="1:30" s="101" customFormat="1" ht="13.15" hidden="1">
      <c r="A234" s="85" t="s">
        <v>81</v>
      </c>
      <c r="B234" s="85" t="str">
        <f>VLOOKUP(A234,'CENTRO DE COSTOS'!A:D,4,FALSE)</f>
        <v>MIGUEL JULIÁN HERNÁNDEZ GUARÍN</v>
      </c>
      <c r="C234" s="85" t="str">
        <f>VLOOKUP(A234,'CENTRO DE COSTOS'!A:D,2,FALSE)</f>
        <v>0004-0008</v>
      </c>
      <c r="D234" s="85">
        <v>54001</v>
      </c>
      <c r="E234" s="85">
        <v>5811171</v>
      </c>
      <c r="F234" s="85">
        <v>18333153</v>
      </c>
      <c r="G234" s="85" t="s">
        <v>1977</v>
      </c>
      <c r="H234" s="85" t="s">
        <v>296</v>
      </c>
      <c r="I234" s="85" t="s">
        <v>81</v>
      </c>
      <c r="J234" s="85" t="s">
        <v>16166</v>
      </c>
      <c r="K234" s="85" t="s">
        <v>160</v>
      </c>
      <c r="L234" s="85" t="s">
        <v>16167</v>
      </c>
      <c r="M234" s="178">
        <v>45924.624305555553</v>
      </c>
      <c r="N234" s="178">
        <v>45925.591666666667</v>
      </c>
      <c r="O234" s="85" t="s">
        <v>14390</v>
      </c>
      <c r="P234" s="85" t="s">
        <v>15397</v>
      </c>
      <c r="Q234" s="85" t="s">
        <v>15679</v>
      </c>
      <c r="R234" s="85" t="s">
        <v>16168</v>
      </c>
      <c r="S234" s="85" t="s">
        <v>1328</v>
      </c>
      <c r="T234" s="85" t="s">
        <v>16169</v>
      </c>
      <c r="U234" s="85" t="s">
        <v>165</v>
      </c>
      <c r="V234" s="85" t="s">
        <v>16170</v>
      </c>
      <c r="W234" s="85" t="s">
        <v>25</v>
      </c>
      <c r="X234" s="85" t="s">
        <v>177</v>
      </c>
      <c r="Y234" s="85" t="s">
        <v>466</v>
      </c>
      <c r="Z234" s="85">
        <v>1</v>
      </c>
      <c r="AA234" s="85">
        <v>0</v>
      </c>
      <c r="AB234" s="179">
        <f>IF(U234="SOPORTE_TELEFÓNICO",'BASE LIQUIDACION REDEBAN 2025'!$B$19,IF(U234="ENVÍO",'BASE LIQUIDACION REDEBAN 2025'!$C$2,IF(W234="TIPO I",'BASE LIQUIDACION REDEBAN 2025'!$C$2,IF(W234="TIPO II",'BASE LIQUIDACION REDEBAN 2025'!$C$3,IF(W234="TIPO III",'BASE LIQUIDACION REDEBAN 2025'!$C$4,IF(W234="TIPO IV",'BASE LIQUIDACION REDEBAN 2025'!$C$5,IF(X234="AEREO",'BASE LIQUIDACION REDEBAN 2025'!$B$6,'BASE LIQUIDACION REDEBAN 2025'!$C$5)))))))</f>
        <v>65960.072302</v>
      </c>
      <c r="AC234" s="179">
        <f>IF(OR(U234="SOPORTE_TELEFÓNICO",U234="ENVÍO"),0,IF(W234="TIPO I",'BASE LIQUIDACION REDEBAN 2025'!$B$10,IF(W234="TIPO II",'BASE LIQUIDACION REDEBAN 2025'!$B$11,IF(W234="TIPO III",'BASE LIQUIDACION REDEBAN 2025'!$B$12,'BASE LIQUIDACION REDEBAN 2025'!$B$13))))</f>
        <v>75096.394270399993</v>
      </c>
      <c r="AD234" s="179">
        <f t="shared" si="4"/>
        <v>65960.072302</v>
      </c>
    </row>
    <row r="235" spans="1:30" s="101" customFormat="1" ht="13.15" hidden="1">
      <c r="A235" s="85" t="s">
        <v>76</v>
      </c>
      <c r="B235" s="85" t="str">
        <f>VLOOKUP(A235,'CENTRO DE COSTOS'!A:D,4,FALSE)</f>
        <v>DIEGO FERNANDO HENAO CARDONA</v>
      </c>
      <c r="C235" s="85" t="str">
        <f>VLOOKUP(A235,'CENTRO DE COSTOS'!A:D,2,FALSE)</f>
        <v>0004-0003</v>
      </c>
      <c r="D235" s="85">
        <v>76520</v>
      </c>
      <c r="E235" s="85">
        <v>5811224</v>
      </c>
      <c r="F235" s="85">
        <v>89555019</v>
      </c>
      <c r="G235" s="85" t="s">
        <v>1977</v>
      </c>
      <c r="H235" s="85" t="s">
        <v>232</v>
      </c>
      <c r="I235" s="85" t="s">
        <v>1207</v>
      </c>
      <c r="J235" s="85" t="s">
        <v>16171</v>
      </c>
      <c r="K235" s="85" t="s">
        <v>160</v>
      </c>
      <c r="L235" s="85" t="s">
        <v>16172</v>
      </c>
      <c r="M235" s="178">
        <v>45924.642361111109</v>
      </c>
      <c r="N235" s="178">
        <v>45925.594444444447</v>
      </c>
      <c r="O235" s="85" t="s">
        <v>14390</v>
      </c>
      <c r="P235" s="85" t="s">
        <v>15397</v>
      </c>
      <c r="Q235" s="85" t="s">
        <v>1454</v>
      </c>
      <c r="R235" s="85" t="s">
        <v>16173</v>
      </c>
      <c r="S235" s="85" t="s">
        <v>1328</v>
      </c>
      <c r="T235" s="85" t="s">
        <v>16174</v>
      </c>
      <c r="U235" s="85" t="s">
        <v>1552</v>
      </c>
      <c r="V235" s="85">
        <v>0</v>
      </c>
      <c r="W235" s="85" t="s">
        <v>25</v>
      </c>
      <c r="X235" s="85" t="s">
        <v>177</v>
      </c>
      <c r="Y235" s="85" t="s">
        <v>1668</v>
      </c>
      <c r="Z235" s="85">
        <v>0</v>
      </c>
      <c r="AA235" s="85">
        <v>0</v>
      </c>
      <c r="AB235" s="179">
        <f>IF(U235="SOPORTE_TELEFÓNICO",'BASE LIQUIDACION REDEBAN 2025'!$B$19,IF(U235="ENVÍO",'BASE LIQUIDACION REDEBAN 2025'!$C$2,IF(W235="TIPO I",'BASE LIQUIDACION REDEBAN 2025'!$C$2,IF(W235="TIPO II",'BASE LIQUIDACION REDEBAN 2025'!$C$3,IF(W235="TIPO III",'BASE LIQUIDACION REDEBAN 2025'!$C$4,IF(W235="TIPO IV",'BASE LIQUIDACION REDEBAN 2025'!$C$5,IF(X235="AEREO",'BASE LIQUIDACION REDEBAN 2025'!$B$6,'BASE LIQUIDACION REDEBAN 2025'!$C$5)))))))</f>
        <v>41241.0800752</v>
      </c>
      <c r="AC235" s="179">
        <f>IF(OR(U235="SOPORTE_TELEFÓNICO",U235="ENVÍO"),0,IF(W235="TIPO I",'BASE LIQUIDACION REDEBAN 2025'!$B$10,IF(W235="TIPO II",'BASE LIQUIDACION REDEBAN 2025'!$B$11,IF(W235="TIPO III",'BASE LIQUIDACION REDEBAN 2025'!$B$12,'BASE LIQUIDACION REDEBAN 2025'!$B$13))))</f>
        <v>0</v>
      </c>
      <c r="AD235" s="179">
        <f t="shared" si="4"/>
        <v>41241.0800752</v>
      </c>
    </row>
    <row r="236" spans="1:30" s="101" customFormat="1" ht="13.15" hidden="1">
      <c r="A236" s="85" t="s">
        <v>68</v>
      </c>
      <c r="B236" s="85" t="str">
        <f>VLOOKUP(A236,'CENTRO DE COSTOS'!A:D,4,FALSE)</f>
        <v>WILLIAM ASDRUBAL ROZO ROZO</v>
      </c>
      <c r="C236" s="85" t="str">
        <f>VLOOKUP(A236,'CENTRO DE COSTOS'!A:D,2,FALSE)</f>
        <v>0004-0004</v>
      </c>
      <c r="D236" s="85">
        <v>11001</v>
      </c>
      <c r="E236" s="85">
        <v>5811454</v>
      </c>
      <c r="F236" s="85">
        <v>17012782</v>
      </c>
      <c r="G236" s="85" t="s">
        <v>1977</v>
      </c>
      <c r="H236" s="85" t="s">
        <v>417</v>
      </c>
      <c r="I236" s="85" t="s">
        <v>68</v>
      </c>
      <c r="J236" s="85" t="s">
        <v>16175</v>
      </c>
      <c r="K236" s="85" t="s">
        <v>160</v>
      </c>
      <c r="L236" s="85" t="s">
        <v>16176</v>
      </c>
      <c r="M236" s="178">
        <v>45924.705555555556</v>
      </c>
      <c r="N236" s="178">
        <v>45925.597222222219</v>
      </c>
      <c r="O236" s="85" t="s">
        <v>14390</v>
      </c>
      <c r="P236" s="85" t="s">
        <v>1333</v>
      </c>
      <c r="Q236" s="85" t="s">
        <v>1556</v>
      </c>
      <c r="R236" s="85" t="s">
        <v>1557</v>
      </c>
      <c r="S236" s="85" t="s">
        <v>1328</v>
      </c>
      <c r="T236" s="85" t="s">
        <v>16177</v>
      </c>
      <c r="U236" s="85" t="s">
        <v>165</v>
      </c>
      <c r="V236" s="85" t="s">
        <v>16178</v>
      </c>
      <c r="W236" s="85" t="s">
        <v>25</v>
      </c>
      <c r="X236" s="85" t="s">
        <v>177</v>
      </c>
      <c r="Y236" s="85" t="s">
        <v>792</v>
      </c>
      <c r="Z236" s="85">
        <v>1</v>
      </c>
      <c r="AA236" s="85">
        <v>0</v>
      </c>
      <c r="AB236" s="179">
        <f>IF(U236="SOPORTE_TELEFÓNICO",'BASE LIQUIDACION REDEBAN 2025'!$B$19,IF(U236="ENVÍO",'BASE LIQUIDACION REDEBAN 2025'!$C$2,IF(W236="TIPO I",'BASE LIQUIDACION REDEBAN 2025'!$C$2,IF(W236="TIPO II",'BASE LIQUIDACION REDEBAN 2025'!$C$3,IF(W236="TIPO III",'BASE LIQUIDACION REDEBAN 2025'!$C$4,IF(W236="TIPO IV",'BASE LIQUIDACION REDEBAN 2025'!$C$5,IF(X236="AEREO",'BASE LIQUIDACION REDEBAN 2025'!$B$6,'BASE LIQUIDACION REDEBAN 2025'!$C$5)))))))</f>
        <v>65960.072302</v>
      </c>
      <c r="AC236" s="179">
        <f>IF(OR(U236="SOPORTE_TELEFÓNICO",U236="ENVÍO"),0,IF(W236="TIPO I",'BASE LIQUIDACION REDEBAN 2025'!$B$10,IF(W236="TIPO II",'BASE LIQUIDACION REDEBAN 2025'!$B$11,IF(W236="TIPO III",'BASE LIQUIDACION REDEBAN 2025'!$B$12,'BASE LIQUIDACION REDEBAN 2025'!$B$13))))</f>
        <v>75096.394270399993</v>
      </c>
      <c r="AD236" s="179">
        <f t="shared" si="4"/>
        <v>65960.072302</v>
      </c>
    </row>
    <row r="237" spans="1:30" s="101" customFormat="1" ht="13.15" hidden="1">
      <c r="A237" s="85" t="s">
        <v>76</v>
      </c>
      <c r="B237" s="85" t="str">
        <f>VLOOKUP(A237,'CENTRO DE COSTOS'!A:D,4,FALSE)</f>
        <v>DIEGO FERNANDO HENAO CARDONA</v>
      </c>
      <c r="C237" s="85" t="str">
        <f>VLOOKUP(A237,'CENTRO DE COSTOS'!A:D,2,FALSE)</f>
        <v>0004-0003</v>
      </c>
      <c r="D237" s="85">
        <v>19001</v>
      </c>
      <c r="E237" s="85">
        <v>5811906</v>
      </c>
      <c r="F237" s="85">
        <v>20486908</v>
      </c>
      <c r="G237" s="85" t="s">
        <v>1977</v>
      </c>
      <c r="H237" s="85" t="s">
        <v>171</v>
      </c>
      <c r="I237" s="85" t="s">
        <v>95</v>
      </c>
      <c r="J237" s="85" t="s">
        <v>15667</v>
      </c>
      <c r="K237" s="85" t="s">
        <v>160</v>
      </c>
      <c r="L237" s="85" t="s">
        <v>16179</v>
      </c>
      <c r="M237" s="178">
        <v>45925.35</v>
      </c>
      <c r="N237" s="178">
        <v>45925.729861111111</v>
      </c>
      <c r="O237" s="85" t="s">
        <v>14390</v>
      </c>
      <c r="P237" s="85" t="s">
        <v>1333</v>
      </c>
      <c r="Q237" s="85" t="s">
        <v>1512</v>
      </c>
      <c r="R237" s="85" t="s">
        <v>1512</v>
      </c>
      <c r="S237" s="85" t="s">
        <v>1328</v>
      </c>
      <c r="T237" s="85" t="s">
        <v>16180</v>
      </c>
      <c r="U237" s="85" t="s">
        <v>165</v>
      </c>
      <c r="V237" s="85" t="s">
        <v>15670</v>
      </c>
      <c r="W237" s="85" t="s">
        <v>30</v>
      </c>
      <c r="X237" s="85" t="s">
        <v>177</v>
      </c>
      <c r="Y237" s="85" t="s">
        <v>178</v>
      </c>
      <c r="Z237" s="85">
        <v>1</v>
      </c>
      <c r="AA237" s="85">
        <v>0</v>
      </c>
      <c r="AB237" s="179">
        <f>IF(U237="SOPORTE_TELEFÓNICO",'BASE LIQUIDACION REDEBAN 2025'!$B$19,IF(U237="ENVÍO",'BASE LIQUIDACION REDEBAN 2025'!$C$2,IF(W237="TIPO I",'BASE LIQUIDACION REDEBAN 2025'!$C$2,IF(W237="TIPO II",'BASE LIQUIDACION REDEBAN 2025'!$C$3,IF(W237="TIPO III",'BASE LIQUIDACION REDEBAN 2025'!$C$4,IF(W237="TIPO IV",'BASE LIQUIDACION REDEBAN 2025'!$C$5,IF(X237="AEREO",'BASE LIQUIDACION REDEBAN 2025'!$B$6,'BASE LIQUIDACION REDEBAN 2025'!$C$5)))))))</f>
        <v>275728.78077800001</v>
      </c>
      <c r="AC237" s="179">
        <f>IF(OR(U237="SOPORTE_TELEFÓNICO",U237="ENVÍO"),0,IF(W237="TIPO I",'BASE LIQUIDACION REDEBAN 2025'!$B$10,IF(W237="TIPO II",'BASE LIQUIDACION REDEBAN 2025'!$B$11,IF(W237="TIPO III",'BASE LIQUIDACION REDEBAN 2025'!$B$12,'BASE LIQUIDACION REDEBAN 2025'!$B$13))))</f>
        <v>196536.5258152</v>
      </c>
      <c r="AD237" s="179">
        <f t="shared" si="4"/>
        <v>275728.78077800001</v>
      </c>
    </row>
    <row r="238" spans="1:30" s="101" customFormat="1" ht="13.15" hidden="1">
      <c r="A238" s="85" t="s">
        <v>101</v>
      </c>
      <c r="B238" s="85" t="str">
        <f>VLOOKUP(A238,'CENTRO DE COSTOS'!A:D,4,FALSE)</f>
        <v>KEVIN ALEXIS CORZO BUSTOS</v>
      </c>
      <c r="C238" s="85" t="str">
        <f>VLOOKUP(A238,'CENTRO DE COSTOS'!A:D,2,FALSE)</f>
        <v>0004-0007</v>
      </c>
      <c r="D238" s="85">
        <v>85250</v>
      </c>
      <c r="E238" s="85">
        <v>5812124</v>
      </c>
      <c r="F238" s="85">
        <v>87171838</v>
      </c>
      <c r="G238" s="85" t="s">
        <v>1977</v>
      </c>
      <c r="H238" s="85" t="s">
        <v>882</v>
      </c>
      <c r="I238" s="85" t="s">
        <v>8058</v>
      </c>
      <c r="J238" s="85" t="s">
        <v>16181</v>
      </c>
      <c r="K238" s="85" t="s">
        <v>160</v>
      </c>
      <c r="L238" s="85" t="s">
        <v>16182</v>
      </c>
      <c r="M238" s="178">
        <v>45925.419444444444</v>
      </c>
      <c r="N238" s="178">
        <v>45926.706944444442</v>
      </c>
      <c r="O238" s="85" t="s">
        <v>14390</v>
      </c>
      <c r="P238" s="85" t="s">
        <v>1333</v>
      </c>
      <c r="Q238" s="85" t="s">
        <v>1676</v>
      </c>
      <c r="R238" s="85" t="s">
        <v>1677</v>
      </c>
      <c r="S238" s="85" t="s">
        <v>1328</v>
      </c>
      <c r="T238" s="85" t="s">
        <v>16183</v>
      </c>
      <c r="U238" s="85" t="s">
        <v>165</v>
      </c>
      <c r="V238" s="85" t="s">
        <v>16184</v>
      </c>
      <c r="W238" s="85" t="s">
        <v>28</v>
      </c>
      <c r="X238" s="85" t="s">
        <v>177</v>
      </c>
      <c r="Y238" s="85" t="s">
        <v>4234</v>
      </c>
      <c r="Z238" s="85">
        <v>1</v>
      </c>
      <c r="AA238" s="85">
        <v>0</v>
      </c>
      <c r="AB238" s="179">
        <f>IF(U238="SOPORTE_TELEFÓNICO",'BASE LIQUIDACION REDEBAN 2025'!$B$19,IF(U238="ENVÍO",'BASE LIQUIDACION REDEBAN 2025'!$C$2,IF(W238="TIPO I",'BASE LIQUIDACION REDEBAN 2025'!$C$2,IF(W238="TIPO II",'BASE LIQUIDACION REDEBAN 2025'!$C$3,IF(W238="TIPO III",'BASE LIQUIDACION REDEBAN 2025'!$C$4,IF(W238="TIPO IV",'BASE LIQUIDACION REDEBAN 2025'!$C$5,IF(X238="AEREO",'BASE LIQUIDACION REDEBAN 2025'!$B$6,'BASE LIQUIDACION REDEBAN 2025'!$C$5)))))))</f>
        <v>144967.87232000002</v>
      </c>
      <c r="AC238" s="179">
        <f>IF(OR(U238="SOPORTE_TELEFÓNICO",U238="ENVÍO"),0,IF(W238="TIPO I",'BASE LIQUIDACION REDEBAN 2025'!$B$10,IF(W238="TIPO II",'BASE LIQUIDACION REDEBAN 2025'!$B$11,IF(W238="TIPO III",'BASE LIQUIDACION REDEBAN 2025'!$B$12,'BASE LIQUIDACION REDEBAN 2025'!$B$13))))</f>
        <v>140395.6348884</v>
      </c>
      <c r="AD238" s="179">
        <f t="shared" si="4"/>
        <v>144967.87232000002</v>
      </c>
    </row>
    <row r="239" spans="1:30" s="101" customFormat="1" ht="13.15" hidden="1">
      <c r="A239" s="85" t="s">
        <v>68</v>
      </c>
      <c r="B239" s="85" t="str">
        <f>VLOOKUP(A239,'CENTRO DE COSTOS'!A:D,4,FALSE)</f>
        <v>WILLIAM ASDRUBAL ROZO ROZO</v>
      </c>
      <c r="C239" s="85" t="str">
        <f>VLOOKUP(A239,'CENTRO DE COSTOS'!A:D,2,FALSE)</f>
        <v>0004-0004</v>
      </c>
      <c r="D239" s="85">
        <v>25777</v>
      </c>
      <c r="E239" s="85">
        <v>5812501</v>
      </c>
      <c r="F239" s="85">
        <v>89403428</v>
      </c>
      <c r="G239" s="85" t="s">
        <v>1977</v>
      </c>
      <c r="H239" s="85" t="s">
        <v>417</v>
      </c>
      <c r="I239" s="85" t="s">
        <v>14114</v>
      </c>
      <c r="J239" s="85" t="s">
        <v>16185</v>
      </c>
      <c r="K239" s="85" t="s">
        <v>160</v>
      </c>
      <c r="L239" s="85" t="s">
        <v>16186</v>
      </c>
      <c r="M239" s="178">
        <v>45925.504861111112</v>
      </c>
      <c r="N239" s="178">
        <v>45926.728472222225</v>
      </c>
      <c r="O239" s="85">
        <v>0</v>
      </c>
      <c r="P239" s="85" t="s">
        <v>15334</v>
      </c>
      <c r="Q239" s="85" t="s">
        <v>1387</v>
      </c>
      <c r="R239" s="85" t="s">
        <v>15345</v>
      </c>
      <c r="S239" s="85" t="s">
        <v>1328</v>
      </c>
      <c r="T239" s="85" t="s">
        <v>16187</v>
      </c>
      <c r="U239" s="85" t="s">
        <v>1552</v>
      </c>
      <c r="V239" s="85">
        <v>0</v>
      </c>
      <c r="W239" s="85" t="s">
        <v>28</v>
      </c>
      <c r="X239" s="85" t="s">
        <v>177</v>
      </c>
      <c r="Y239" s="85">
        <v>0</v>
      </c>
      <c r="Z239" s="85">
        <v>0</v>
      </c>
      <c r="AA239" s="85">
        <v>0</v>
      </c>
      <c r="AB239" s="179">
        <f>IF(U239="SOPORTE_TELEFÓNICO",'BASE LIQUIDACION REDEBAN 2025'!$B$19,IF(U239="ENVÍO",'BASE LIQUIDACION REDEBAN 2025'!$C$2,IF(W239="TIPO I",'BASE LIQUIDACION REDEBAN 2025'!$C$2,IF(W239="TIPO II",'BASE LIQUIDACION REDEBAN 2025'!$C$3,IF(W239="TIPO III",'BASE LIQUIDACION REDEBAN 2025'!$C$4,IF(W239="TIPO IV",'BASE LIQUIDACION REDEBAN 2025'!$C$5,IF(X239="AEREO",'BASE LIQUIDACION REDEBAN 2025'!$B$6,'BASE LIQUIDACION REDEBAN 2025'!$C$5)))))))</f>
        <v>41241.0800752</v>
      </c>
      <c r="AC239" s="179">
        <f>IF(OR(U239="SOPORTE_TELEFÓNICO",U239="ENVÍO"),0,IF(W239="TIPO I",'BASE LIQUIDACION REDEBAN 2025'!$B$10,IF(W239="TIPO II",'BASE LIQUIDACION REDEBAN 2025'!$B$11,IF(W239="TIPO III",'BASE LIQUIDACION REDEBAN 2025'!$B$12,'BASE LIQUIDACION REDEBAN 2025'!$B$13))))</f>
        <v>0</v>
      </c>
      <c r="AD239" s="179">
        <f t="shared" si="4"/>
        <v>41241.0800752</v>
      </c>
    </row>
    <row r="240" spans="1:30" s="101" customFormat="1" ht="13.15" hidden="1">
      <c r="A240" s="85" t="s">
        <v>60</v>
      </c>
      <c r="B240" s="85" t="str">
        <f>VLOOKUP(A240,'CENTRO DE COSTOS'!A:D,4,FALSE)</f>
        <v>JUAN SEBASTIÁN RÍOS CASTRILLÓN</v>
      </c>
      <c r="C240" s="85" t="str">
        <f>VLOOKUP(A240,'CENTRO DE COSTOS'!A:D,2,FALSE)</f>
        <v>0004-0005</v>
      </c>
      <c r="D240" s="85">
        <v>5480</v>
      </c>
      <c r="E240" s="85">
        <v>5812533</v>
      </c>
      <c r="F240" s="85">
        <v>16041907</v>
      </c>
      <c r="G240" s="85" t="s">
        <v>1977</v>
      </c>
      <c r="H240" s="85" t="s">
        <v>249</v>
      </c>
      <c r="I240" s="85" t="s">
        <v>5844</v>
      </c>
      <c r="J240" s="85" t="s">
        <v>16188</v>
      </c>
      <c r="K240" s="85" t="s">
        <v>160</v>
      </c>
      <c r="L240" s="85" t="s">
        <v>16189</v>
      </c>
      <c r="M240" s="178">
        <v>45925.511111111111</v>
      </c>
      <c r="N240" s="178">
        <v>45927.602083333331</v>
      </c>
      <c r="O240" s="85" t="s">
        <v>14390</v>
      </c>
      <c r="P240" s="85" t="s">
        <v>15397</v>
      </c>
      <c r="Q240" s="85" t="s">
        <v>1351</v>
      </c>
      <c r="R240" s="85" t="s">
        <v>15416</v>
      </c>
      <c r="S240" s="85" t="s">
        <v>1328</v>
      </c>
      <c r="T240" s="85" t="s">
        <v>16190</v>
      </c>
      <c r="U240" s="85" t="s">
        <v>165</v>
      </c>
      <c r="V240" s="85" t="s">
        <v>16191</v>
      </c>
      <c r="W240" s="85" t="s">
        <v>28</v>
      </c>
      <c r="X240" s="85" t="s">
        <v>177</v>
      </c>
      <c r="Y240" s="85" t="s">
        <v>648</v>
      </c>
      <c r="Z240" s="85">
        <v>1</v>
      </c>
      <c r="AA240" s="85">
        <v>0</v>
      </c>
      <c r="AB240" s="179">
        <f>IF(U240="SOPORTE_TELEFÓNICO",'BASE LIQUIDACION REDEBAN 2025'!$B$19,IF(U240="ENVÍO",'BASE LIQUIDACION REDEBAN 2025'!$C$2,IF(W240="TIPO I",'BASE LIQUIDACION REDEBAN 2025'!$C$2,IF(W240="TIPO II",'BASE LIQUIDACION REDEBAN 2025'!$C$3,IF(W240="TIPO III",'BASE LIQUIDACION REDEBAN 2025'!$C$4,IF(W240="TIPO IV",'BASE LIQUIDACION REDEBAN 2025'!$C$5,IF(X240="AEREO",'BASE LIQUIDACION REDEBAN 2025'!$B$6,'BASE LIQUIDACION REDEBAN 2025'!$C$5)))))))</f>
        <v>144967.87232000002</v>
      </c>
      <c r="AC240" s="179">
        <f>IF(OR(U240="SOPORTE_TELEFÓNICO",U240="ENVÍO"),0,IF(W240="TIPO I",'BASE LIQUIDACION REDEBAN 2025'!$B$10,IF(W240="TIPO II",'BASE LIQUIDACION REDEBAN 2025'!$B$11,IF(W240="TIPO III",'BASE LIQUIDACION REDEBAN 2025'!$B$12,'BASE LIQUIDACION REDEBAN 2025'!$B$13))))</f>
        <v>140395.6348884</v>
      </c>
      <c r="AD240" s="179">
        <f t="shared" si="4"/>
        <v>144967.87232000002</v>
      </c>
    </row>
    <row r="241" spans="1:30" s="101" customFormat="1" ht="13.15" hidden="1">
      <c r="A241" s="85" t="s">
        <v>97</v>
      </c>
      <c r="B241" s="85" t="str">
        <f>VLOOKUP(A241,'CENTRO DE COSTOS'!A:D,4,FALSE)</f>
        <v>JOSE MAURICIO HERNANDEZ ROJAS</v>
      </c>
      <c r="C241" s="85" t="str">
        <f>VLOOKUP(A241,'CENTRO DE COSTOS'!A:D,2,FALSE)</f>
        <v>0004-0001</v>
      </c>
      <c r="D241" s="85">
        <v>70708</v>
      </c>
      <c r="E241" s="85">
        <v>5812690</v>
      </c>
      <c r="F241" s="85">
        <v>18734384</v>
      </c>
      <c r="G241" s="85" t="s">
        <v>1977</v>
      </c>
      <c r="H241" s="85" t="s">
        <v>333</v>
      </c>
      <c r="I241" s="85" t="s">
        <v>2452</v>
      </c>
      <c r="J241" s="85" t="s">
        <v>16192</v>
      </c>
      <c r="K241" s="85" t="s">
        <v>160</v>
      </c>
      <c r="L241" s="85" t="s">
        <v>16193</v>
      </c>
      <c r="M241" s="178">
        <v>45925.553472222222</v>
      </c>
      <c r="N241" s="178">
        <v>45926.487500000003</v>
      </c>
      <c r="O241" s="85" t="s">
        <v>14390</v>
      </c>
      <c r="P241" s="85" t="s">
        <v>1333</v>
      </c>
      <c r="Q241" s="85" t="s">
        <v>1423</v>
      </c>
      <c r="R241" s="85" t="s">
        <v>1341</v>
      </c>
      <c r="S241" s="85" t="s">
        <v>1328</v>
      </c>
      <c r="T241" s="85" t="s">
        <v>16194</v>
      </c>
      <c r="U241" s="85" t="s">
        <v>165</v>
      </c>
      <c r="V241" s="85" t="s">
        <v>16195</v>
      </c>
      <c r="W241" s="85" t="s">
        <v>30</v>
      </c>
      <c r="X241" s="85" t="s">
        <v>177</v>
      </c>
      <c r="Y241" s="85" t="s">
        <v>339</v>
      </c>
      <c r="Z241" s="85">
        <v>1</v>
      </c>
      <c r="AA241" s="85">
        <v>0</v>
      </c>
      <c r="AB241" s="179">
        <f>IF(U241="SOPORTE_TELEFÓNICO",'BASE LIQUIDACION REDEBAN 2025'!$B$19,IF(U241="ENVÍO",'BASE LIQUIDACION REDEBAN 2025'!$C$2,IF(W241="TIPO I",'BASE LIQUIDACION REDEBAN 2025'!$C$2,IF(W241="TIPO II",'BASE LIQUIDACION REDEBAN 2025'!$C$3,IF(W241="TIPO III",'BASE LIQUIDACION REDEBAN 2025'!$C$4,IF(W241="TIPO IV",'BASE LIQUIDACION REDEBAN 2025'!$C$5,IF(X241="AEREO",'BASE LIQUIDACION REDEBAN 2025'!$B$6,'BASE LIQUIDACION REDEBAN 2025'!$C$5)))))))</f>
        <v>275728.78077800001</v>
      </c>
      <c r="AC241" s="179">
        <f>IF(OR(U241="SOPORTE_TELEFÓNICO",U241="ENVÍO"),0,IF(W241="TIPO I",'BASE LIQUIDACION REDEBAN 2025'!$B$10,IF(W241="TIPO II",'BASE LIQUIDACION REDEBAN 2025'!$B$11,IF(W241="TIPO III",'BASE LIQUIDACION REDEBAN 2025'!$B$12,'BASE LIQUIDACION REDEBAN 2025'!$B$13))))</f>
        <v>196536.5258152</v>
      </c>
      <c r="AD241" s="179">
        <f t="shared" si="4"/>
        <v>275728.78077800001</v>
      </c>
    </row>
    <row r="242" spans="1:30" s="101" customFormat="1" ht="13.15" hidden="1">
      <c r="A242" s="85" t="s">
        <v>98</v>
      </c>
      <c r="B242" s="85" t="str">
        <f>VLOOKUP(A242,'CENTRO DE COSTOS'!A:D,4,FALSE)</f>
        <v>MIGUEL JULIÁN HERNÁNDEZ GUARÍN</v>
      </c>
      <c r="C242" s="85" t="str">
        <f>VLOOKUP(A242,'CENTRO DE COSTOS'!A:D,2,FALSE)</f>
        <v>0004-0008</v>
      </c>
      <c r="D242" s="85">
        <v>15693</v>
      </c>
      <c r="E242" s="85">
        <v>5813292</v>
      </c>
      <c r="F242" s="85">
        <v>14007116</v>
      </c>
      <c r="G242" s="85" t="s">
        <v>1977</v>
      </c>
      <c r="H242" s="85" t="s">
        <v>406</v>
      </c>
      <c r="I242" s="85" t="s">
        <v>13981</v>
      </c>
      <c r="J242" s="85" t="s">
        <v>16196</v>
      </c>
      <c r="K242" s="85" t="s">
        <v>160</v>
      </c>
      <c r="L242" s="85" t="s">
        <v>16197</v>
      </c>
      <c r="M242" s="178">
        <v>45925.724999999999</v>
      </c>
      <c r="N242" s="178">
        <v>45926.731944444444</v>
      </c>
      <c r="O242" s="85">
        <v>0</v>
      </c>
      <c r="P242" s="85" t="s">
        <v>15334</v>
      </c>
      <c r="Q242" s="85" t="s">
        <v>1387</v>
      </c>
      <c r="R242" s="85" t="s">
        <v>15345</v>
      </c>
      <c r="S242" s="85" t="s">
        <v>1328</v>
      </c>
      <c r="T242" s="85" t="s">
        <v>16198</v>
      </c>
      <c r="U242" s="85" t="s">
        <v>1552</v>
      </c>
      <c r="V242" s="85">
        <v>0</v>
      </c>
      <c r="W242" s="85" t="s">
        <v>28</v>
      </c>
      <c r="X242" s="85" t="s">
        <v>177</v>
      </c>
      <c r="Y242" s="85">
        <v>0</v>
      </c>
      <c r="Z242" s="85">
        <v>0</v>
      </c>
      <c r="AA242" s="85">
        <v>0</v>
      </c>
      <c r="AB242" s="179">
        <f>IF(U242="SOPORTE_TELEFÓNICO",'BASE LIQUIDACION REDEBAN 2025'!$B$19,IF(U242="ENVÍO",'BASE LIQUIDACION REDEBAN 2025'!$C$2,IF(W242="TIPO I",'BASE LIQUIDACION REDEBAN 2025'!$C$2,IF(W242="TIPO II",'BASE LIQUIDACION REDEBAN 2025'!$C$3,IF(W242="TIPO III",'BASE LIQUIDACION REDEBAN 2025'!$C$4,IF(W242="TIPO IV",'BASE LIQUIDACION REDEBAN 2025'!$C$5,IF(X242="AEREO",'BASE LIQUIDACION REDEBAN 2025'!$B$6,'BASE LIQUIDACION REDEBAN 2025'!$C$5)))))))</f>
        <v>41241.0800752</v>
      </c>
      <c r="AC242" s="179">
        <f>IF(OR(U242="SOPORTE_TELEFÓNICO",U242="ENVÍO"),0,IF(W242="TIPO I",'BASE LIQUIDACION REDEBAN 2025'!$B$10,IF(W242="TIPO II",'BASE LIQUIDACION REDEBAN 2025'!$B$11,IF(W242="TIPO III",'BASE LIQUIDACION REDEBAN 2025'!$B$12,'BASE LIQUIDACION REDEBAN 2025'!$B$13))))</f>
        <v>0</v>
      </c>
      <c r="AD242" s="179">
        <f t="shared" si="4"/>
        <v>41241.0800752</v>
      </c>
    </row>
    <row r="243" spans="1:30" s="101" customFormat="1" ht="13.15" hidden="1">
      <c r="A243" s="85" t="s">
        <v>97</v>
      </c>
      <c r="B243" s="85" t="str">
        <f>VLOOKUP(A243,'CENTRO DE COSTOS'!A:D,4,FALSE)</f>
        <v>JOSE MAURICIO HERNANDEZ ROJAS</v>
      </c>
      <c r="C243" s="85" t="str">
        <f>VLOOKUP(A243,'CENTRO DE COSTOS'!A:D,2,FALSE)</f>
        <v>0004-0001</v>
      </c>
      <c r="D243" s="85">
        <v>70708</v>
      </c>
      <c r="E243" s="85">
        <v>5813606</v>
      </c>
      <c r="F243" s="85">
        <v>90153310</v>
      </c>
      <c r="G243" s="85" t="s">
        <v>1977</v>
      </c>
      <c r="H243" s="85" t="s">
        <v>333</v>
      </c>
      <c r="I243" s="85" t="s">
        <v>2452</v>
      </c>
      <c r="J243" s="85" t="s">
        <v>15043</v>
      </c>
      <c r="K243" s="85" t="s">
        <v>160</v>
      </c>
      <c r="L243" s="85" t="s">
        <v>16199</v>
      </c>
      <c r="M243" s="178">
        <v>45926.34097222222</v>
      </c>
      <c r="N243" s="178">
        <v>45927.43472222222</v>
      </c>
      <c r="O243" s="85" t="s">
        <v>14390</v>
      </c>
      <c r="P243" s="85" t="s">
        <v>1333</v>
      </c>
      <c r="Q243" s="85" t="s">
        <v>1423</v>
      </c>
      <c r="R243" s="85" t="s">
        <v>1341</v>
      </c>
      <c r="S243" s="85" t="s">
        <v>1328</v>
      </c>
      <c r="T243" s="85" t="s">
        <v>16200</v>
      </c>
      <c r="U243" s="85" t="s">
        <v>165</v>
      </c>
      <c r="V243" s="85" t="s">
        <v>15046</v>
      </c>
      <c r="W243" s="85" t="s">
        <v>30</v>
      </c>
      <c r="X243" s="85" t="s">
        <v>177</v>
      </c>
      <c r="Y243" s="85" t="s">
        <v>1162</v>
      </c>
      <c r="Z243" s="85">
        <v>1</v>
      </c>
      <c r="AA243" s="85">
        <v>0</v>
      </c>
      <c r="AB243" s="179">
        <f>IF(U243="SOPORTE_TELEFÓNICO",'BASE LIQUIDACION REDEBAN 2025'!$B$19,IF(U243="ENVÍO",'BASE LIQUIDACION REDEBAN 2025'!$C$2,IF(W243="TIPO I",'BASE LIQUIDACION REDEBAN 2025'!$C$2,IF(W243="TIPO II",'BASE LIQUIDACION REDEBAN 2025'!$C$3,IF(W243="TIPO III",'BASE LIQUIDACION REDEBAN 2025'!$C$4,IF(W243="TIPO IV",'BASE LIQUIDACION REDEBAN 2025'!$C$5,IF(X243="AEREO",'BASE LIQUIDACION REDEBAN 2025'!$B$6,'BASE LIQUIDACION REDEBAN 2025'!$C$5)))))))</f>
        <v>275728.78077800001</v>
      </c>
      <c r="AC243" s="179">
        <f>IF(OR(U243="SOPORTE_TELEFÓNICO",U243="ENVÍO"),0,IF(W243="TIPO I",'BASE LIQUIDACION REDEBAN 2025'!$B$10,IF(W243="TIPO II",'BASE LIQUIDACION REDEBAN 2025'!$B$11,IF(W243="TIPO III",'BASE LIQUIDACION REDEBAN 2025'!$B$12,'BASE LIQUIDACION REDEBAN 2025'!$B$13))))</f>
        <v>196536.5258152</v>
      </c>
      <c r="AD243" s="179">
        <f t="shared" si="4"/>
        <v>275728.78077800001</v>
      </c>
    </row>
    <row r="244" spans="1:30" s="101" customFormat="1" ht="13.15" hidden="1">
      <c r="A244" s="85" t="s">
        <v>76</v>
      </c>
      <c r="B244" s="85" t="str">
        <f>VLOOKUP(A244,'CENTRO DE COSTOS'!A:D,4,FALSE)</f>
        <v>DIEGO FERNANDO HENAO CARDONA</v>
      </c>
      <c r="C244" s="85" t="str">
        <f>VLOOKUP(A244,'CENTRO DE COSTOS'!A:D,2,FALSE)</f>
        <v>0004-0003</v>
      </c>
      <c r="D244" s="85">
        <v>76364</v>
      </c>
      <c r="E244" s="85">
        <v>5813900</v>
      </c>
      <c r="F244" s="85">
        <v>16031833</v>
      </c>
      <c r="G244" s="85" t="s">
        <v>1977</v>
      </c>
      <c r="H244" s="85" t="s">
        <v>232</v>
      </c>
      <c r="I244" s="85" t="s">
        <v>767</v>
      </c>
      <c r="J244" s="85" t="s">
        <v>16201</v>
      </c>
      <c r="K244" s="85" t="s">
        <v>160</v>
      </c>
      <c r="L244" s="85" t="s">
        <v>16202</v>
      </c>
      <c r="M244" s="178">
        <v>45926.427777777775</v>
      </c>
      <c r="N244" s="178">
        <v>45926.71597222222</v>
      </c>
      <c r="O244" s="85" t="s">
        <v>14390</v>
      </c>
      <c r="P244" s="85" t="s">
        <v>1333</v>
      </c>
      <c r="Q244" s="85" t="s">
        <v>1334</v>
      </c>
      <c r="R244" s="85" t="s">
        <v>1341</v>
      </c>
      <c r="S244" s="85" t="s">
        <v>1328</v>
      </c>
      <c r="T244" s="85" t="s">
        <v>16203</v>
      </c>
      <c r="U244" s="85" t="s">
        <v>165</v>
      </c>
      <c r="V244" s="85" t="s">
        <v>16204</v>
      </c>
      <c r="W244" s="85" t="s">
        <v>28</v>
      </c>
      <c r="X244" s="85" t="s">
        <v>177</v>
      </c>
      <c r="Y244" s="85" t="s">
        <v>512</v>
      </c>
      <c r="Z244" s="85">
        <v>1</v>
      </c>
      <c r="AA244" s="85">
        <v>0</v>
      </c>
      <c r="AB244" s="179">
        <f>IF(U244="SOPORTE_TELEFÓNICO",'BASE LIQUIDACION REDEBAN 2025'!$B$19,IF(U244="ENVÍO",'BASE LIQUIDACION REDEBAN 2025'!$C$2,IF(W244="TIPO I",'BASE LIQUIDACION REDEBAN 2025'!$C$2,IF(W244="TIPO II",'BASE LIQUIDACION REDEBAN 2025'!$C$3,IF(W244="TIPO III",'BASE LIQUIDACION REDEBAN 2025'!$C$4,IF(W244="TIPO IV",'BASE LIQUIDACION REDEBAN 2025'!$C$5,IF(X244="AEREO",'BASE LIQUIDACION REDEBAN 2025'!$B$6,'BASE LIQUIDACION REDEBAN 2025'!$C$5)))))))</f>
        <v>144967.87232000002</v>
      </c>
      <c r="AC244" s="179">
        <f>IF(OR(U244="SOPORTE_TELEFÓNICO",U244="ENVÍO"),0,IF(W244="TIPO I",'BASE LIQUIDACION REDEBAN 2025'!$B$10,IF(W244="TIPO II",'BASE LIQUIDACION REDEBAN 2025'!$B$11,IF(W244="TIPO III",'BASE LIQUIDACION REDEBAN 2025'!$B$12,'BASE LIQUIDACION REDEBAN 2025'!$B$13))))</f>
        <v>140395.6348884</v>
      </c>
      <c r="AD244" s="179">
        <f t="shared" si="4"/>
        <v>144967.87232000002</v>
      </c>
    </row>
    <row r="245" spans="1:30" s="101" customFormat="1" ht="13.15" hidden="1">
      <c r="A245" s="85" t="s">
        <v>90</v>
      </c>
      <c r="B245" s="85" t="str">
        <f>VLOOKUP(A245,'CENTRO DE COSTOS'!A:D,4,FALSE)</f>
        <v>JUAN SEBASTIÁN RÍOS CASTRILLÓN</v>
      </c>
      <c r="C245" s="85" t="str">
        <f>VLOOKUP(A245,'CENTRO DE COSTOS'!A:D,2,FALSE)</f>
        <v>0004-0005</v>
      </c>
      <c r="D245" s="85">
        <v>5001</v>
      </c>
      <c r="E245" s="85">
        <v>5813911</v>
      </c>
      <c r="F245" s="85">
        <v>13267620</v>
      </c>
      <c r="G245" s="85" t="s">
        <v>1977</v>
      </c>
      <c r="H245" s="85" t="s">
        <v>249</v>
      </c>
      <c r="I245" s="85" t="s">
        <v>90</v>
      </c>
      <c r="J245" s="85" t="s">
        <v>16205</v>
      </c>
      <c r="K245" s="85" t="s">
        <v>160</v>
      </c>
      <c r="L245" s="85" t="s">
        <v>16206</v>
      </c>
      <c r="M245" s="178">
        <v>45926.433333333334</v>
      </c>
      <c r="N245" s="178">
        <v>45926.5</v>
      </c>
      <c r="O245" s="85" t="s">
        <v>14390</v>
      </c>
      <c r="P245" s="85" t="s">
        <v>15397</v>
      </c>
      <c r="Q245" s="85" t="s">
        <v>1326</v>
      </c>
      <c r="R245" s="85" t="s">
        <v>16207</v>
      </c>
      <c r="S245" s="85" t="s">
        <v>1328</v>
      </c>
      <c r="T245" s="85" t="s">
        <v>16208</v>
      </c>
      <c r="U245" s="85" t="s">
        <v>1552</v>
      </c>
      <c r="V245" s="85">
        <v>0</v>
      </c>
      <c r="W245" s="85" t="s">
        <v>25</v>
      </c>
      <c r="X245" s="85" t="s">
        <v>177</v>
      </c>
      <c r="Y245" s="85" t="s">
        <v>988</v>
      </c>
      <c r="Z245" s="85">
        <v>0</v>
      </c>
      <c r="AA245" s="85">
        <v>0</v>
      </c>
      <c r="AB245" s="179">
        <f>IF(U245="SOPORTE_TELEFÓNICO",'BASE LIQUIDACION REDEBAN 2025'!$B$19,IF(U245="ENVÍO",'BASE LIQUIDACION REDEBAN 2025'!$C$2,IF(W245="TIPO I",'BASE LIQUIDACION REDEBAN 2025'!$C$2,IF(W245="TIPO II",'BASE LIQUIDACION REDEBAN 2025'!$C$3,IF(W245="TIPO III",'BASE LIQUIDACION REDEBAN 2025'!$C$4,IF(W245="TIPO IV",'BASE LIQUIDACION REDEBAN 2025'!$C$5,IF(X245="AEREO",'BASE LIQUIDACION REDEBAN 2025'!$B$6,'BASE LIQUIDACION REDEBAN 2025'!$C$5)))))))</f>
        <v>41241.0800752</v>
      </c>
      <c r="AC245" s="179">
        <f>IF(OR(U245="SOPORTE_TELEFÓNICO",U245="ENVÍO"),0,IF(W245="TIPO I",'BASE LIQUIDACION REDEBAN 2025'!$B$10,IF(W245="TIPO II",'BASE LIQUIDACION REDEBAN 2025'!$B$11,IF(W245="TIPO III",'BASE LIQUIDACION REDEBAN 2025'!$B$12,'BASE LIQUIDACION REDEBAN 2025'!$B$13))))</f>
        <v>0</v>
      </c>
      <c r="AD245" s="179">
        <f t="shared" si="4"/>
        <v>41241.0800752</v>
      </c>
    </row>
    <row r="246" spans="1:30" s="101" customFormat="1" ht="13.15" hidden="1">
      <c r="A246" s="85" t="s">
        <v>68</v>
      </c>
      <c r="B246" s="85" t="str">
        <f>VLOOKUP(A246,'CENTRO DE COSTOS'!A:D,4,FALSE)</f>
        <v>WILLIAM ASDRUBAL ROZO ROZO</v>
      </c>
      <c r="C246" s="85" t="str">
        <f>VLOOKUP(A246,'CENTRO DE COSTOS'!A:D,2,FALSE)</f>
        <v>0004-0004</v>
      </c>
      <c r="D246" s="85">
        <v>25754</v>
      </c>
      <c r="E246" s="85">
        <v>5813950</v>
      </c>
      <c r="F246" s="85">
        <v>17724931</v>
      </c>
      <c r="G246" s="85" t="s">
        <v>1977</v>
      </c>
      <c r="H246" s="85" t="s">
        <v>417</v>
      </c>
      <c r="I246" s="85" t="s">
        <v>418</v>
      </c>
      <c r="J246" s="85" t="s">
        <v>16209</v>
      </c>
      <c r="K246" s="85" t="s">
        <v>160</v>
      </c>
      <c r="L246" s="85" t="s">
        <v>16210</v>
      </c>
      <c r="M246" s="178">
        <v>45926.442361111112</v>
      </c>
      <c r="N246" s="178">
        <v>45929.568055555559</v>
      </c>
      <c r="O246" s="85" t="s">
        <v>14390</v>
      </c>
      <c r="P246" s="85" t="s">
        <v>15334</v>
      </c>
      <c r="Q246" s="85" t="s">
        <v>15335</v>
      </c>
      <c r="R246" s="85" t="s">
        <v>15529</v>
      </c>
      <c r="S246" s="85" t="s">
        <v>1328</v>
      </c>
      <c r="T246" s="85" t="s">
        <v>16211</v>
      </c>
      <c r="U246" s="85" t="s">
        <v>165</v>
      </c>
      <c r="V246" s="85" t="s">
        <v>16212</v>
      </c>
      <c r="W246" s="85" t="s">
        <v>25</v>
      </c>
      <c r="X246" s="85" t="s">
        <v>177</v>
      </c>
      <c r="Y246" s="85" t="s">
        <v>1877</v>
      </c>
      <c r="Z246" s="85">
        <v>2</v>
      </c>
      <c r="AA246" s="85">
        <v>0</v>
      </c>
      <c r="AB246" s="179">
        <f>IF(U246="SOPORTE_TELEFÓNICO",'BASE LIQUIDACION REDEBAN 2025'!$B$19,IF(U246="ENVÍO",'BASE LIQUIDACION REDEBAN 2025'!$C$2,IF(W246="TIPO I",'BASE LIQUIDACION REDEBAN 2025'!$C$2,IF(W246="TIPO II",'BASE LIQUIDACION REDEBAN 2025'!$C$3,IF(W246="TIPO III",'BASE LIQUIDACION REDEBAN 2025'!$C$4,IF(W246="TIPO IV",'BASE LIQUIDACION REDEBAN 2025'!$C$5,IF(X246="AEREO",'BASE LIQUIDACION REDEBAN 2025'!$B$6,'BASE LIQUIDACION REDEBAN 2025'!$C$5)))))))</f>
        <v>65960.072302</v>
      </c>
      <c r="AC246" s="179">
        <f>IF(OR(U246="SOPORTE_TELEFÓNICO",U246="ENVÍO"),0,IF(W246="TIPO I",'BASE LIQUIDACION REDEBAN 2025'!$B$10,IF(W246="TIPO II",'BASE LIQUIDACION REDEBAN 2025'!$B$11,IF(W246="TIPO III",'BASE LIQUIDACION REDEBAN 2025'!$B$12,'BASE LIQUIDACION REDEBAN 2025'!$B$13))))</f>
        <v>75096.394270399993</v>
      </c>
      <c r="AD246" s="179">
        <f t="shared" si="4"/>
        <v>131920.144604</v>
      </c>
    </row>
    <row r="247" spans="1:30" s="101" customFormat="1" ht="13.15" hidden="1">
      <c r="A247" s="85" t="s">
        <v>92</v>
      </c>
      <c r="B247" s="85" t="str">
        <f>VLOOKUP(A247,'CENTRO DE COSTOS'!A:D,4,FALSE)</f>
        <v>KEVIN ALEXIS CORZO BUSTOS</v>
      </c>
      <c r="C247" s="85" t="str">
        <f>VLOOKUP(A247,'CENTRO DE COSTOS'!A:D,2,FALSE)</f>
        <v>0004-0007</v>
      </c>
      <c r="D247" s="85">
        <v>41660</v>
      </c>
      <c r="E247" s="85">
        <v>5813956</v>
      </c>
      <c r="F247" s="85">
        <v>14162200</v>
      </c>
      <c r="G247" s="85" t="s">
        <v>1977</v>
      </c>
      <c r="H247" s="85" t="s">
        <v>430</v>
      </c>
      <c r="I247" s="85" t="s">
        <v>6564</v>
      </c>
      <c r="J247" s="85" t="s">
        <v>16213</v>
      </c>
      <c r="K247" s="85" t="s">
        <v>160</v>
      </c>
      <c r="L247" s="85" t="s">
        <v>16214</v>
      </c>
      <c r="M247" s="178">
        <v>45926.443749999999</v>
      </c>
      <c r="N247" s="178">
        <v>45930.388194444444</v>
      </c>
      <c r="O247" s="85" t="s">
        <v>14390</v>
      </c>
      <c r="P247" s="85" t="s">
        <v>1333</v>
      </c>
      <c r="Q247" s="85" t="s">
        <v>1556</v>
      </c>
      <c r="R247" s="85" t="s">
        <v>1557</v>
      </c>
      <c r="S247" s="85" t="s">
        <v>1328</v>
      </c>
      <c r="T247" s="85" t="s">
        <v>16215</v>
      </c>
      <c r="U247" s="85" t="s">
        <v>165</v>
      </c>
      <c r="V247" s="85" t="s">
        <v>16216</v>
      </c>
      <c r="W247" s="85" t="s">
        <v>32</v>
      </c>
      <c r="X247" s="85" t="s">
        <v>177</v>
      </c>
      <c r="Y247" s="85" t="s">
        <v>1663</v>
      </c>
      <c r="Z247" s="85">
        <v>1</v>
      </c>
      <c r="AA247" s="85">
        <v>0</v>
      </c>
      <c r="AB247" s="179">
        <f>IF(U247="SOPORTE_TELEFÓNICO",'BASE LIQUIDACION REDEBAN 2025'!$B$19,IF(U247="ENVÍO",'BASE LIQUIDACION REDEBAN 2025'!$C$2,IF(W247="TIPO I",'BASE LIQUIDACION REDEBAN 2025'!$C$2,IF(W247="TIPO II",'BASE LIQUIDACION REDEBAN 2025'!$C$3,IF(W247="TIPO III",'BASE LIQUIDACION REDEBAN 2025'!$C$4,IF(W247="TIPO IV",'BASE LIQUIDACION REDEBAN 2025'!$C$5,IF(X247="AEREO",'BASE LIQUIDACION REDEBAN 2025'!$B$6,'BASE LIQUIDACION REDEBAN 2025'!$C$5)))))))</f>
        <v>479588.87655000004</v>
      </c>
      <c r="AC247" s="179">
        <f>IF(OR(U247="SOPORTE_TELEFÓNICO",U247="ENVÍO"),0,IF(W247="TIPO I",'BASE LIQUIDACION REDEBAN 2025'!$B$10,IF(W247="TIPO II",'BASE LIQUIDACION REDEBAN 2025'!$B$11,IF(W247="TIPO III",'BASE LIQUIDACION REDEBAN 2025'!$B$12,'BASE LIQUIDACION REDEBAN 2025'!$B$13))))</f>
        <v>196536.5258152</v>
      </c>
      <c r="AD247" s="179">
        <f t="shared" si="4"/>
        <v>479588.87655000004</v>
      </c>
    </row>
    <row r="248" spans="1:30" s="101" customFormat="1" ht="13.15" hidden="1">
      <c r="A248" s="85" t="s">
        <v>92</v>
      </c>
      <c r="B248" s="85" t="str">
        <f>VLOOKUP(A248,'CENTRO DE COSTOS'!A:D,4,FALSE)</f>
        <v>KEVIN ALEXIS CORZO BUSTOS</v>
      </c>
      <c r="C248" s="85" t="str">
        <f>VLOOKUP(A248,'CENTRO DE COSTOS'!A:D,2,FALSE)</f>
        <v>0004-0007</v>
      </c>
      <c r="D248" s="85">
        <v>41797</v>
      </c>
      <c r="E248" s="85">
        <v>5813982</v>
      </c>
      <c r="F248" s="85">
        <v>14162283</v>
      </c>
      <c r="G248" s="85" t="s">
        <v>1977</v>
      </c>
      <c r="H248" s="85" t="s">
        <v>430</v>
      </c>
      <c r="I248" s="85" t="s">
        <v>11221</v>
      </c>
      <c r="J248" s="85" t="s">
        <v>16213</v>
      </c>
      <c r="K248" s="85" t="s">
        <v>160</v>
      </c>
      <c r="L248" s="85" t="s">
        <v>16217</v>
      </c>
      <c r="M248" s="178">
        <v>45926.449305555558</v>
      </c>
      <c r="N248" s="178">
        <v>45927.515277777777</v>
      </c>
      <c r="O248" s="85" t="s">
        <v>14390</v>
      </c>
      <c r="P248" s="85" t="s">
        <v>1333</v>
      </c>
      <c r="Q248" s="85" t="s">
        <v>1512</v>
      </c>
      <c r="R248" s="85" t="s">
        <v>1512</v>
      </c>
      <c r="S248" s="85" t="s">
        <v>1328</v>
      </c>
      <c r="T248" s="85" t="s">
        <v>16218</v>
      </c>
      <c r="U248" s="85" t="s">
        <v>165</v>
      </c>
      <c r="V248" s="85" t="s">
        <v>16219</v>
      </c>
      <c r="W248" s="85" t="s">
        <v>28</v>
      </c>
      <c r="X248" s="85" t="s">
        <v>177</v>
      </c>
      <c r="Y248" s="85" t="s">
        <v>1416</v>
      </c>
      <c r="Z248" s="85">
        <v>1</v>
      </c>
      <c r="AA248" s="85">
        <v>0</v>
      </c>
      <c r="AB248" s="179">
        <f>IF(U248="SOPORTE_TELEFÓNICO",'BASE LIQUIDACION REDEBAN 2025'!$B$19,IF(U248="ENVÍO",'BASE LIQUIDACION REDEBAN 2025'!$C$2,IF(W248="TIPO I",'BASE LIQUIDACION REDEBAN 2025'!$C$2,IF(W248="TIPO II",'BASE LIQUIDACION REDEBAN 2025'!$C$3,IF(W248="TIPO III",'BASE LIQUIDACION REDEBAN 2025'!$C$4,IF(W248="TIPO IV",'BASE LIQUIDACION REDEBAN 2025'!$C$5,IF(X248="AEREO",'BASE LIQUIDACION REDEBAN 2025'!$B$6,'BASE LIQUIDACION REDEBAN 2025'!$C$5)))))))</f>
        <v>144967.87232000002</v>
      </c>
      <c r="AC248" s="179">
        <f>IF(OR(U248="SOPORTE_TELEFÓNICO",U248="ENVÍO"),0,IF(W248="TIPO I",'BASE LIQUIDACION REDEBAN 2025'!$B$10,IF(W248="TIPO II",'BASE LIQUIDACION REDEBAN 2025'!$B$11,IF(W248="TIPO III",'BASE LIQUIDACION REDEBAN 2025'!$B$12,'BASE LIQUIDACION REDEBAN 2025'!$B$13))))</f>
        <v>140395.6348884</v>
      </c>
      <c r="AD248" s="179">
        <f t="shared" si="4"/>
        <v>144967.87232000002</v>
      </c>
    </row>
    <row r="249" spans="1:30" s="101" customFormat="1" ht="13.15" hidden="1">
      <c r="A249" s="85" t="s">
        <v>101</v>
      </c>
      <c r="B249" s="85" t="str">
        <f>VLOOKUP(A249,'CENTRO DE COSTOS'!A:D,4,FALSE)</f>
        <v>KEVIN ALEXIS CORZO BUSTOS</v>
      </c>
      <c r="C249" s="85" t="str">
        <f>VLOOKUP(A249,'CENTRO DE COSTOS'!A:D,2,FALSE)</f>
        <v>0004-0007</v>
      </c>
      <c r="D249" s="85">
        <v>85001</v>
      </c>
      <c r="E249" s="85">
        <v>5813988</v>
      </c>
      <c r="F249" s="85">
        <v>89316940</v>
      </c>
      <c r="G249" s="85" t="s">
        <v>1977</v>
      </c>
      <c r="H249" s="85" t="s">
        <v>882</v>
      </c>
      <c r="I249" s="85" t="s">
        <v>101</v>
      </c>
      <c r="J249" s="85" t="s">
        <v>16220</v>
      </c>
      <c r="K249" s="85" t="s">
        <v>160</v>
      </c>
      <c r="L249" s="85" t="s">
        <v>16221</v>
      </c>
      <c r="M249" s="178">
        <v>45926.450694444444</v>
      </c>
      <c r="N249" s="178">
        <v>45926.717361111114</v>
      </c>
      <c r="O249" s="85" t="s">
        <v>14390</v>
      </c>
      <c r="P249" s="85" t="s">
        <v>15397</v>
      </c>
      <c r="Q249" s="85" t="s">
        <v>1351</v>
      </c>
      <c r="R249" s="85" t="s">
        <v>15425</v>
      </c>
      <c r="S249" s="85" t="s">
        <v>1328</v>
      </c>
      <c r="T249" s="85" t="s">
        <v>16222</v>
      </c>
      <c r="U249" s="85" t="s">
        <v>1552</v>
      </c>
      <c r="V249" s="85">
        <v>0</v>
      </c>
      <c r="W249" s="85" t="s">
        <v>25</v>
      </c>
      <c r="X249" s="85" t="s">
        <v>177</v>
      </c>
      <c r="Y249" s="85" t="s">
        <v>4234</v>
      </c>
      <c r="Z249" s="85">
        <v>0</v>
      </c>
      <c r="AA249" s="85">
        <v>0</v>
      </c>
      <c r="AB249" s="179">
        <f>IF(U249="SOPORTE_TELEFÓNICO",'BASE LIQUIDACION REDEBAN 2025'!$B$19,IF(U249="ENVÍO",'BASE LIQUIDACION REDEBAN 2025'!$C$2,IF(W249="TIPO I",'BASE LIQUIDACION REDEBAN 2025'!$C$2,IF(W249="TIPO II",'BASE LIQUIDACION REDEBAN 2025'!$C$3,IF(W249="TIPO III",'BASE LIQUIDACION REDEBAN 2025'!$C$4,IF(W249="TIPO IV",'BASE LIQUIDACION REDEBAN 2025'!$C$5,IF(X249="AEREO",'BASE LIQUIDACION REDEBAN 2025'!$B$6,'BASE LIQUIDACION REDEBAN 2025'!$C$5)))))))</f>
        <v>41241.0800752</v>
      </c>
      <c r="AC249" s="179">
        <f>IF(OR(U249="SOPORTE_TELEFÓNICO",U249="ENVÍO"),0,IF(W249="TIPO I",'BASE LIQUIDACION REDEBAN 2025'!$B$10,IF(W249="TIPO II",'BASE LIQUIDACION REDEBAN 2025'!$B$11,IF(W249="TIPO III",'BASE LIQUIDACION REDEBAN 2025'!$B$12,'BASE LIQUIDACION REDEBAN 2025'!$B$13))))</f>
        <v>0</v>
      </c>
      <c r="AD249" s="179">
        <f t="shared" si="4"/>
        <v>41241.0800752</v>
      </c>
    </row>
    <row r="250" spans="1:30" s="101" customFormat="1" ht="13.15" hidden="1">
      <c r="A250" s="85" t="s">
        <v>92</v>
      </c>
      <c r="B250" s="85" t="str">
        <f>VLOOKUP(A250,'CENTRO DE COSTOS'!A:D,4,FALSE)</f>
        <v>KEVIN ALEXIS CORZO BUSTOS</v>
      </c>
      <c r="C250" s="85" t="str">
        <f>VLOOKUP(A250,'CENTRO DE COSTOS'!A:D,2,FALSE)</f>
        <v>0004-0007</v>
      </c>
      <c r="D250" s="85">
        <v>41001</v>
      </c>
      <c r="E250" s="85">
        <v>5813994</v>
      </c>
      <c r="F250" s="85">
        <v>14531982</v>
      </c>
      <c r="G250" s="85" t="s">
        <v>1977</v>
      </c>
      <c r="H250" s="85" t="s">
        <v>430</v>
      </c>
      <c r="I250" s="85" t="s">
        <v>92</v>
      </c>
      <c r="J250" s="85" t="s">
        <v>16213</v>
      </c>
      <c r="K250" s="85" t="s">
        <v>160</v>
      </c>
      <c r="L250" s="85" t="s">
        <v>16223</v>
      </c>
      <c r="M250" s="178">
        <v>45926.45208333333</v>
      </c>
      <c r="N250" s="178">
        <v>45926.719444444447</v>
      </c>
      <c r="O250" s="85" t="s">
        <v>14390</v>
      </c>
      <c r="P250" s="85" t="s">
        <v>1333</v>
      </c>
      <c r="Q250" s="85" t="s">
        <v>1423</v>
      </c>
      <c r="R250" s="85" t="s">
        <v>1341</v>
      </c>
      <c r="S250" s="85" t="s">
        <v>1328</v>
      </c>
      <c r="T250" s="85" t="s">
        <v>16224</v>
      </c>
      <c r="U250" s="85" t="s">
        <v>165</v>
      </c>
      <c r="V250" s="85" t="s">
        <v>16225</v>
      </c>
      <c r="W250" s="85" t="s">
        <v>25</v>
      </c>
      <c r="X250" s="85" t="s">
        <v>177</v>
      </c>
      <c r="Y250" s="85" t="s">
        <v>1663</v>
      </c>
      <c r="Z250" s="85">
        <v>1</v>
      </c>
      <c r="AA250" s="85">
        <v>0</v>
      </c>
      <c r="AB250" s="179">
        <f>IF(U250="SOPORTE_TELEFÓNICO",'BASE LIQUIDACION REDEBAN 2025'!$B$19,IF(U250="ENVÍO",'BASE LIQUIDACION REDEBAN 2025'!$C$2,IF(W250="TIPO I",'BASE LIQUIDACION REDEBAN 2025'!$C$2,IF(W250="TIPO II",'BASE LIQUIDACION REDEBAN 2025'!$C$3,IF(W250="TIPO III",'BASE LIQUIDACION REDEBAN 2025'!$C$4,IF(W250="TIPO IV",'BASE LIQUIDACION REDEBAN 2025'!$C$5,IF(X250="AEREO",'BASE LIQUIDACION REDEBAN 2025'!$B$6,'BASE LIQUIDACION REDEBAN 2025'!$C$5)))))))</f>
        <v>65960.072302</v>
      </c>
      <c r="AC250" s="179">
        <f>IF(OR(U250="SOPORTE_TELEFÓNICO",U250="ENVÍO"),0,IF(W250="TIPO I",'BASE LIQUIDACION REDEBAN 2025'!$B$10,IF(W250="TIPO II",'BASE LIQUIDACION REDEBAN 2025'!$B$11,IF(W250="TIPO III",'BASE LIQUIDACION REDEBAN 2025'!$B$12,'BASE LIQUIDACION REDEBAN 2025'!$B$13))))</f>
        <v>75096.394270399993</v>
      </c>
      <c r="AD250" s="179">
        <f t="shared" si="4"/>
        <v>65960.072302</v>
      </c>
    </row>
    <row r="251" spans="1:30" s="101" customFormat="1" ht="13.15" hidden="1">
      <c r="A251" s="85" t="s">
        <v>76</v>
      </c>
      <c r="B251" s="85" t="str">
        <f>VLOOKUP(A251,'CENTRO DE COSTOS'!A:D,4,FALSE)</f>
        <v>DIEGO FERNANDO HENAO CARDONA</v>
      </c>
      <c r="C251" s="85" t="str">
        <f>VLOOKUP(A251,'CENTRO DE COSTOS'!A:D,2,FALSE)</f>
        <v>0004-0003</v>
      </c>
      <c r="D251" s="85">
        <v>76001</v>
      </c>
      <c r="E251" s="85">
        <v>5814223</v>
      </c>
      <c r="F251" s="85">
        <v>26480509</v>
      </c>
      <c r="G251" s="85" t="s">
        <v>1977</v>
      </c>
      <c r="H251" s="85" t="s">
        <v>232</v>
      </c>
      <c r="I251" s="85" t="s">
        <v>76</v>
      </c>
      <c r="J251" s="85" t="s">
        <v>16226</v>
      </c>
      <c r="K251" s="85" t="s">
        <v>160</v>
      </c>
      <c r="L251" s="85" t="s">
        <v>16227</v>
      </c>
      <c r="M251" s="178">
        <v>45926.501388888886</v>
      </c>
      <c r="N251" s="178">
        <v>45927.494444444441</v>
      </c>
      <c r="O251" s="85" t="s">
        <v>14390</v>
      </c>
      <c r="P251" s="85" t="s">
        <v>1333</v>
      </c>
      <c r="Q251" s="85" t="s">
        <v>1351</v>
      </c>
      <c r="R251" s="85" t="s">
        <v>1341</v>
      </c>
      <c r="S251" s="85" t="s">
        <v>1328</v>
      </c>
      <c r="T251" s="85" t="s">
        <v>16228</v>
      </c>
      <c r="U251" s="85" t="s">
        <v>165</v>
      </c>
      <c r="V251" s="85" t="s">
        <v>16229</v>
      </c>
      <c r="W251" s="85" t="s">
        <v>25</v>
      </c>
      <c r="X251" s="85" t="s">
        <v>177</v>
      </c>
      <c r="Y251" s="85" t="s">
        <v>521</v>
      </c>
      <c r="Z251" s="85">
        <v>1</v>
      </c>
      <c r="AA251" s="85">
        <v>0</v>
      </c>
      <c r="AB251" s="179">
        <f>IF(U251="SOPORTE_TELEFÓNICO",'BASE LIQUIDACION REDEBAN 2025'!$B$19,IF(U251="ENVÍO",'BASE LIQUIDACION REDEBAN 2025'!$C$2,IF(W251="TIPO I",'BASE LIQUIDACION REDEBAN 2025'!$C$2,IF(W251="TIPO II",'BASE LIQUIDACION REDEBAN 2025'!$C$3,IF(W251="TIPO III",'BASE LIQUIDACION REDEBAN 2025'!$C$4,IF(W251="TIPO IV",'BASE LIQUIDACION REDEBAN 2025'!$C$5,IF(X251="AEREO",'BASE LIQUIDACION REDEBAN 2025'!$B$6,'BASE LIQUIDACION REDEBAN 2025'!$C$5)))))))</f>
        <v>65960.072302</v>
      </c>
      <c r="AC251" s="179">
        <f>IF(OR(U251="SOPORTE_TELEFÓNICO",U251="ENVÍO"),0,IF(W251="TIPO I",'BASE LIQUIDACION REDEBAN 2025'!$B$10,IF(W251="TIPO II",'BASE LIQUIDACION REDEBAN 2025'!$B$11,IF(W251="TIPO III",'BASE LIQUIDACION REDEBAN 2025'!$B$12,'BASE LIQUIDACION REDEBAN 2025'!$B$13))))</f>
        <v>75096.394270399993</v>
      </c>
      <c r="AD251" s="179">
        <f t="shared" si="4"/>
        <v>65960.072302</v>
      </c>
    </row>
    <row r="252" spans="1:30" s="101" customFormat="1" ht="13.15" hidden="1">
      <c r="A252" s="85" t="s">
        <v>72</v>
      </c>
      <c r="B252" s="85" t="str">
        <f>VLOOKUP(A252,'CENTRO DE COSTOS'!A:D,4,FALSE)</f>
        <v>MIGUEL JULIÁN HERNÁNDEZ GUARÍN</v>
      </c>
      <c r="C252" s="85" t="str">
        <f>VLOOKUP(A252,'CENTRO DE COSTOS'!A:D,2,FALSE)</f>
        <v>0004-0008</v>
      </c>
      <c r="D252" s="85">
        <v>68001</v>
      </c>
      <c r="E252" s="85">
        <v>5814621</v>
      </c>
      <c r="F252" s="85">
        <v>89469432</v>
      </c>
      <c r="G252" s="85" t="s">
        <v>1977</v>
      </c>
      <c r="H252" s="85" t="s">
        <v>224</v>
      </c>
      <c r="I252" s="85" t="s">
        <v>72</v>
      </c>
      <c r="J252" s="85" t="s">
        <v>16230</v>
      </c>
      <c r="K252" s="85" t="s">
        <v>160</v>
      </c>
      <c r="L252" s="85" t="s">
        <v>16231</v>
      </c>
      <c r="M252" s="178">
        <v>45926.617361111108</v>
      </c>
      <c r="N252" s="178">
        <v>45927.498611111114</v>
      </c>
      <c r="O252" s="85" t="s">
        <v>14390</v>
      </c>
      <c r="P252" s="85" t="s">
        <v>1333</v>
      </c>
      <c r="Q252" s="85" t="s">
        <v>1375</v>
      </c>
      <c r="R252" s="85" t="s">
        <v>1376</v>
      </c>
      <c r="S252" s="85" t="s">
        <v>1328</v>
      </c>
      <c r="T252" s="85" t="s">
        <v>16232</v>
      </c>
      <c r="U252" s="85" t="s">
        <v>165</v>
      </c>
      <c r="V252" s="85">
        <v>0</v>
      </c>
      <c r="W252" s="85" t="s">
        <v>25</v>
      </c>
      <c r="X252" s="85" t="s">
        <v>177</v>
      </c>
      <c r="Y252" s="85" t="s">
        <v>2493</v>
      </c>
      <c r="Z252" s="85">
        <v>1</v>
      </c>
      <c r="AA252" s="85">
        <v>0</v>
      </c>
      <c r="AB252" s="179">
        <f>IF(U252="SOPORTE_TELEFÓNICO",'BASE LIQUIDACION REDEBAN 2025'!$B$19,IF(U252="ENVÍO",'BASE LIQUIDACION REDEBAN 2025'!$C$2,IF(W252="TIPO I",'BASE LIQUIDACION REDEBAN 2025'!$C$2,IF(W252="TIPO II",'BASE LIQUIDACION REDEBAN 2025'!$C$3,IF(W252="TIPO III",'BASE LIQUIDACION REDEBAN 2025'!$C$4,IF(W252="TIPO IV",'BASE LIQUIDACION REDEBAN 2025'!$C$5,IF(X252="AEREO",'BASE LIQUIDACION REDEBAN 2025'!$B$6,'BASE LIQUIDACION REDEBAN 2025'!$C$5)))))))</f>
        <v>65960.072302</v>
      </c>
      <c r="AC252" s="179">
        <f>IF(OR(U252="SOPORTE_TELEFÓNICO",U252="ENVÍO"),0,IF(W252="TIPO I",'BASE LIQUIDACION REDEBAN 2025'!$B$10,IF(W252="TIPO II",'BASE LIQUIDACION REDEBAN 2025'!$B$11,IF(W252="TIPO III",'BASE LIQUIDACION REDEBAN 2025'!$B$12,'BASE LIQUIDACION REDEBAN 2025'!$B$13))))</f>
        <v>75096.394270399993</v>
      </c>
      <c r="AD252" s="179">
        <f t="shared" si="4"/>
        <v>65960.072302</v>
      </c>
    </row>
    <row r="253" spans="1:30" s="101" customFormat="1" ht="13.15" hidden="1">
      <c r="A253" s="85" t="s">
        <v>100</v>
      </c>
      <c r="B253" s="85" t="str">
        <f>VLOOKUP(A253,'CENTRO DE COSTOS'!A:D,4,FALSE)</f>
        <v>KEVIN ALEXIS CORZO BUSTOS</v>
      </c>
      <c r="C253" s="85" t="str">
        <f>VLOOKUP(A253,'CENTRO DE COSTOS'!A:D,2,FALSE)</f>
        <v>0004-0007</v>
      </c>
      <c r="D253" s="85">
        <v>50251</v>
      </c>
      <c r="E253" s="85">
        <v>5814681</v>
      </c>
      <c r="F253" s="85">
        <v>80890288</v>
      </c>
      <c r="G253" s="85" t="s">
        <v>1977</v>
      </c>
      <c r="H253" s="85" t="s">
        <v>216</v>
      </c>
      <c r="I253" s="85" t="s">
        <v>14170</v>
      </c>
      <c r="J253" s="85" t="s">
        <v>16233</v>
      </c>
      <c r="K253" s="85" t="s">
        <v>160</v>
      </c>
      <c r="L253" s="85" t="s">
        <v>16234</v>
      </c>
      <c r="M253" s="178">
        <v>45926.636111111111</v>
      </c>
      <c r="N253" s="178">
        <v>45926.73333333333</v>
      </c>
      <c r="O253" s="85">
        <v>0</v>
      </c>
      <c r="P253" s="85" t="s">
        <v>15334</v>
      </c>
      <c r="Q253" s="85" t="s">
        <v>1387</v>
      </c>
      <c r="R253" s="85" t="s">
        <v>15345</v>
      </c>
      <c r="S253" s="85" t="s">
        <v>1328</v>
      </c>
      <c r="T253" s="85" t="s">
        <v>16235</v>
      </c>
      <c r="U253" s="85" t="s">
        <v>1552</v>
      </c>
      <c r="V253" s="85">
        <v>0</v>
      </c>
      <c r="W253" s="85" t="s">
        <v>28</v>
      </c>
      <c r="X253" s="85" t="s">
        <v>177</v>
      </c>
      <c r="Y253" s="85">
        <v>0</v>
      </c>
      <c r="Z253" s="85">
        <v>0</v>
      </c>
      <c r="AA253" s="85">
        <v>0</v>
      </c>
      <c r="AB253" s="179">
        <f>IF(U253="SOPORTE_TELEFÓNICO",'BASE LIQUIDACION REDEBAN 2025'!$B$19,IF(U253="ENVÍO",'BASE LIQUIDACION REDEBAN 2025'!$C$2,IF(W253="TIPO I",'BASE LIQUIDACION REDEBAN 2025'!$C$2,IF(W253="TIPO II",'BASE LIQUIDACION REDEBAN 2025'!$C$3,IF(W253="TIPO III",'BASE LIQUIDACION REDEBAN 2025'!$C$4,IF(W253="TIPO IV",'BASE LIQUIDACION REDEBAN 2025'!$C$5,IF(X253="AEREO",'BASE LIQUIDACION REDEBAN 2025'!$B$6,'BASE LIQUIDACION REDEBAN 2025'!$C$5)))))))</f>
        <v>41241.0800752</v>
      </c>
      <c r="AC253" s="179">
        <f>IF(OR(U253="SOPORTE_TELEFÓNICO",U253="ENVÍO"),0,IF(W253="TIPO I",'BASE LIQUIDACION REDEBAN 2025'!$B$10,IF(W253="TIPO II",'BASE LIQUIDACION REDEBAN 2025'!$B$11,IF(W253="TIPO III",'BASE LIQUIDACION REDEBAN 2025'!$B$12,'BASE LIQUIDACION REDEBAN 2025'!$B$13))))</f>
        <v>0</v>
      </c>
      <c r="AD253" s="179">
        <f t="shared" si="4"/>
        <v>41241.0800752</v>
      </c>
    </row>
    <row r="254" spans="1:30" s="101" customFormat="1" ht="13.15" hidden="1">
      <c r="A254" s="85" t="s">
        <v>91</v>
      </c>
      <c r="B254" s="85" t="str">
        <f>VLOOKUP(A254,'CENTRO DE COSTOS'!A:D,4,FALSE)</f>
        <v>JOSE MAURICIO HERNANDEZ ROJAS</v>
      </c>
      <c r="C254" s="85" t="str">
        <f>VLOOKUP(A254,'CENTRO DE COSTOS'!A:D,2,FALSE)</f>
        <v>0004-0001</v>
      </c>
      <c r="D254" s="85">
        <v>23466</v>
      </c>
      <c r="E254" s="85">
        <v>5814685</v>
      </c>
      <c r="F254" s="85">
        <v>18382895</v>
      </c>
      <c r="G254" s="85" t="s">
        <v>1977</v>
      </c>
      <c r="H254" s="85" t="s">
        <v>193</v>
      </c>
      <c r="I254" s="85" t="s">
        <v>2538</v>
      </c>
      <c r="J254" s="85" t="s">
        <v>16236</v>
      </c>
      <c r="K254" s="85" t="s">
        <v>160</v>
      </c>
      <c r="L254" s="85" t="s">
        <v>16237</v>
      </c>
      <c r="M254" s="178">
        <v>45926.636805555558</v>
      </c>
      <c r="N254" s="178">
        <v>45929.587500000001</v>
      </c>
      <c r="O254" s="85" t="s">
        <v>14390</v>
      </c>
      <c r="P254" s="85" t="s">
        <v>1333</v>
      </c>
      <c r="Q254" s="85" t="s">
        <v>1326</v>
      </c>
      <c r="R254" s="85" t="s">
        <v>1470</v>
      </c>
      <c r="S254" s="85" t="s">
        <v>1328</v>
      </c>
      <c r="T254" s="85" t="s">
        <v>16238</v>
      </c>
      <c r="U254" s="85" t="s">
        <v>165</v>
      </c>
      <c r="V254" s="85" t="s">
        <v>16239</v>
      </c>
      <c r="W254" s="85" t="s">
        <v>32</v>
      </c>
      <c r="X254" s="85" t="s">
        <v>177</v>
      </c>
      <c r="Y254" s="85" t="s">
        <v>198</v>
      </c>
      <c r="Z254" s="85">
        <v>1</v>
      </c>
      <c r="AA254" s="85">
        <v>0</v>
      </c>
      <c r="AB254" s="179">
        <f>IF(U254="SOPORTE_TELEFÓNICO",'BASE LIQUIDACION REDEBAN 2025'!$B$19,IF(U254="ENVÍO",'BASE LIQUIDACION REDEBAN 2025'!$C$2,IF(W254="TIPO I",'BASE LIQUIDACION REDEBAN 2025'!$C$2,IF(W254="TIPO II",'BASE LIQUIDACION REDEBAN 2025'!$C$3,IF(W254="TIPO III",'BASE LIQUIDACION REDEBAN 2025'!$C$4,IF(W254="TIPO IV",'BASE LIQUIDACION REDEBAN 2025'!$C$5,IF(X254="AEREO",'BASE LIQUIDACION REDEBAN 2025'!$B$6,'BASE LIQUIDACION REDEBAN 2025'!$C$5)))))))</f>
        <v>479588.87655000004</v>
      </c>
      <c r="AC254" s="179">
        <f>IF(OR(U254="SOPORTE_TELEFÓNICO",U254="ENVÍO"),0,IF(W254="TIPO I",'BASE LIQUIDACION REDEBAN 2025'!$B$10,IF(W254="TIPO II",'BASE LIQUIDACION REDEBAN 2025'!$B$11,IF(W254="TIPO III",'BASE LIQUIDACION REDEBAN 2025'!$B$12,'BASE LIQUIDACION REDEBAN 2025'!$B$13))))</f>
        <v>196536.5258152</v>
      </c>
      <c r="AD254" s="179">
        <f t="shared" si="4"/>
        <v>479588.87655000004</v>
      </c>
    </row>
    <row r="255" spans="1:30" s="101" customFormat="1" ht="13.15" hidden="1">
      <c r="A255" s="85" t="s">
        <v>68</v>
      </c>
      <c r="B255" s="85" t="str">
        <f>VLOOKUP(A255,'CENTRO DE COSTOS'!A:D,4,FALSE)</f>
        <v>WILLIAM ASDRUBAL ROZO ROZO</v>
      </c>
      <c r="C255" s="85" t="str">
        <f>VLOOKUP(A255,'CENTRO DE COSTOS'!A:D,2,FALSE)</f>
        <v>0004-0004</v>
      </c>
      <c r="D255" s="85">
        <v>25260</v>
      </c>
      <c r="E255" s="85">
        <v>5814793</v>
      </c>
      <c r="F255" s="85">
        <v>58559642</v>
      </c>
      <c r="G255" s="85" t="s">
        <v>1977</v>
      </c>
      <c r="H255" s="85" t="s">
        <v>417</v>
      </c>
      <c r="I255" s="85" t="s">
        <v>11383</v>
      </c>
      <c r="J255" s="85" t="s">
        <v>16240</v>
      </c>
      <c r="K255" s="85" t="s">
        <v>160</v>
      </c>
      <c r="L255" s="85" t="s">
        <v>16241</v>
      </c>
      <c r="M255" s="178">
        <v>45926.664583333331</v>
      </c>
      <c r="N255" s="178">
        <v>45927.504166666666</v>
      </c>
      <c r="O255" s="85" t="s">
        <v>14390</v>
      </c>
      <c r="P255" s="85" t="s">
        <v>15397</v>
      </c>
      <c r="Q255" s="85" t="s">
        <v>15679</v>
      </c>
      <c r="R255" s="85" t="s">
        <v>15680</v>
      </c>
      <c r="S255" s="85" t="s">
        <v>1328</v>
      </c>
      <c r="T255" s="85" t="s">
        <v>16242</v>
      </c>
      <c r="U255" s="85" t="s">
        <v>165</v>
      </c>
      <c r="V255" s="85" t="s">
        <v>16243</v>
      </c>
      <c r="W255" s="85" t="s">
        <v>28</v>
      </c>
      <c r="X255" s="85" t="s">
        <v>177</v>
      </c>
      <c r="Y255" s="85" t="s">
        <v>428</v>
      </c>
      <c r="Z255" s="85">
        <v>1</v>
      </c>
      <c r="AA255" s="85">
        <v>0</v>
      </c>
      <c r="AB255" s="179">
        <f>IF(U255="SOPORTE_TELEFÓNICO",'BASE LIQUIDACION REDEBAN 2025'!$B$19,IF(U255="ENVÍO",'BASE LIQUIDACION REDEBAN 2025'!$C$2,IF(W255="TIPO I",'BASE LIQUIDACION REDEBAN 2025'!$C$2,IF(W255="TIPO II",'BASE LIQUIDACION REDEBAN 2025'!$C$3,IF(W255="TIPO III",'BASE LIQUIDACION REDEBAN 2025'!$C$4,IF(W255="TIPO IV",'BASE LIQUIDACION REDEBAN 2025'!$C$5,IF(X255="AEREO",'BASE LIQUIDACION REDEBAN 2025'!$B$6,'BASE LIQUIDACION REDEBAN 2025'!$C$5)))))))</f>
        <v>144967.87232000002</v>
      </c>
      <c r="AC255" s="179">
        <f>IF(OR(U255="SOPORTE_TELEFÓNICO",U255="ENVÍO"),0,IF(W255="TIPO I",'BASE LIQUIDACION REDEBAN 2025'!$B$10,IF(W255="TIPO II",'BASE LIQUIDACION REDEBAN 2025'!$B$11,IF(W255="TIPO III",'BASE LIQUIDACION REDEBAN 2025'!$B$12,'BASE LIQUIDACION REDEBAN 2025'!$B$13))))</f>
        <v>140395.6348884</v>
      </c>
      <c r="AD255" s="179">
        <f t="shared" si="4"/>
        <v>144967.87232000002</v>
      </c>
    </row>
    <row r="256" spans="1:30" s="101" customFormat="1" ht="13.15" hidden="1">
      <c r="A256" s="85" t="s">
        <v>90</v>
      </c>
      <c r="B256" s="85" t="str">
        <f>VLOOKUP(A256,'CENTRO DE COSTOS'!A:D,4,FALSE)</f>
        <v>JUAN SEBASTIÁN RÍOS CASTRILLÓN</v>
      </c>
      <c r="C256" s="85" t="str">
        <f>VLOOKUP(A256,'CENTRO DE COSTOS'!A:D,2,FALSE)</f>
        <v>0004-0005</v>
      </c>
      <c r="D256" s="85">
        <v>15572</v>
      </c>
      <c r="E256" s="85">
        <v>5814940</v>
      </c>
      <c r="F256" s="85">
        <v>19401843</v>
      </c>
      <c r="G256" s="85" t="s">
        <v>1977</v>
      </c>
      <c r="H256" s="85" t="s">
        <v>406</v>
      </c>
      <c r="I256" s="85" t="s">
        <v>3576</v>
      </c>
      <c r="J256" s="85" t="s">
        <v>16244</v>
      </c>
      <c r="K256" s="85" t="s">
        <v>160</v>
      </c>
      <c r="L256" s="85" t="s">
        <v>16245</v>
      </c>
      <c r="M256" s="178">
        <v>45926.713888888888</v>
      </c>
      <c r="N256" s="178">
        <v>45930.393055555556</v>
      </c>
      <c r="O256" s="85" t="s">
        <v>14390</v>
      </c>
      <c r="P256" s="85" t="s">
        <v>1333</v>
      </c>
      <c r="Q256" s="85" t="s">
        <v>1375</v>
      </c>
      <c r="R256" s="85" t="s">
        <v>1341</v>
      </c>
      <c r="S256" s="85" t="s">
        <v>1328</v>
      </c>
      <c r="T256" s="85" t="s">
        <v>16246</v>
      </c>
      <c r="U256" s="85" t="s">
        <v>165</v>
      </c>
      <c r="V256" s="85" t="s">
        <v>16247</v>
      </c>
      <c r="W256" s="85" t="s">
        <v>32</v>
      </c>
      <c r="X256" s="85" t="s">
        <v>177</v>
      </c>
      <c r="Y256" s="85" t="s">
        <v>1760</v>
      </c>
      <c r="Z256" s="85">
        <v>1</v>
      </c>
      <c r="AA256" s="85">
        <v>0</v>
      </c>
      <c r="AB256" s="179">
        <f>IF(U256="SOPORTE_TELEFÓNICO",'BASE LIQUIDACION REDEBAN 2025'!$B$19,IF(U256="ENVÍO",'BASE LIQUIDACION REDEBAN 2025'!$C$2,IF(W256="TIPO I",'BASE LIQUIDACION REDEBAN 2025'!$C$2,IF(W256="TIPO II",'BASE LIQUIDACION REDEBAN 2025'!$C$3,IF(W256="TIPO III",'BASE LIQUIDACION REDEBAN 2025'!$C$4,IF(W256="TIPO IV",'BASE LIQUIDACION REDEBAN 2025'!$C$5,IF(X256="AEREO",'BASE LIQUIDACION REDEBAN 2025'!$B$6,'BASE LIQUIDACION REDEBAN 2025'!$C$5)))))))</f>
        <v>479588.87655000004</v>
      </c>
      <c r="AC256" s="179">
        <f>IF(OR(U256="SOPORTE_TELEFÓNICO",U256="ENVÍO"),0,IF(W256="TIPO I",'BASE LIQUIDACION REDEBAN 2025'!$B$10,IF(W256="TIPO II",'BASE LIQUIDACION REDEBAN 2025'!$B$11,IF(W256="TIPO III",'BASE LIQUIDACION REDEBAN 2025'!$B$12,'BASE LIQUIDACION REDEBAN 2025'!$B$13))))</f>
        <v>196536.5258152</v>
      </c>
      <c r="AD256" s="179">
        <f t="shared" si="4"/>
        <v>479588.87655000004</v>
      </c>
    </row>
    <row r="257" spans="1:30" s="101" customFormat="1" ht="13.15" hidden="1">
      <c r="A257" s="85" t="s">
        <v>90</v>
      </c>
      <c r="B257" s="85" t="str">
        <f>VLOOKUP(A257,'CENTRO DE COSTOS'!A:D,4,FALSE)</f>
        <v>JUAN SEBASTIÁN RÍOS CASTRILLÓN</v>
      </c>
      <c r="C257" s="85" t="str">
        <f>VLOOKUP(A257,'CENTRO DE COSTOS'!A:D,2,FALSE)</f>
        <v>0004-0005</v>
      </c>
      <c r="D257" s="85">
        <v>5425</v>
      </c>
      <c r="E257" s="85">
        <v>5815412</v>
      </c>
      <c r="F257" s="85">
        <v>89436304</v>
      </c>
      <c r="G257" s="85" t="s">
        <v>1977</v>
      </c>
      <c r="H257" s="85" t="s">
        <v>249</v>
      </c>
      <c r="I257" s="85" t="s">
        <v>3274</v>
      </c>
      <c r="J257" s="85" t="s">
        <v>16248</v>
      </c>
      <c r="K257" s="85" t="s">
        <v>160</v>
      </c>
      <c r="L257" s="85" t="s">
        <v>16249</v>
      </c>
      <c r="M257" s="178">
        <v>45927.454861111109</v>
      </c>
      <c r="N257" s="178">
        <v>45929.613888888889</v>
      </c>
      <c r="O257" s="85" t="s">
        <v>14390</v>
      </c>
      <c r="P257" s="85" t="s">
        <v>1333</v>
      </c>
      <c r="Q257" s="85" t="s">
        <v>1375</v>
      </c>
      <c r="R257" s="85" t="s">
        <v>1444</v>
      </c>
      <c r="S257" s="85" t="s">
        <v>1328</v>
      </c>
      <c r="T257" s="85" t="s">
        <v>16250</v>
      </c>
      <c r="U257" s="85" t="s">
        <v>165</v>
      </c>
      <c r="V257" s="85" t="s">
        <v>16251</v>
      </c>
      <c r="W257" s="85" t="s">
        <v>30</v>
      </c>
      <c r="X257" s="85" t="s">
        <v>177</v>
      </c>
      <c r="Y257" s="85" t="s">
        <v>1760</v>
      </c>
      <c r="Z257" s="85">
        <v>1</v>
      </c>
      <c r="AA257" s="85">
        <v>0</v>
      </c>
      <c r="AB257" s="179">
        <f>IF(U257="SOPORTE_TELEFÓNICO",'BASE LIQUIDACION REDEBAN 2025'!$B$19,IF(U257="ENVÍO",'BASE LIQUIDACION REDEBAN 2025'!$C$2,IF(W257="TIPO I",'BASE LIQUIDACION REDEBAN 2025'!$C$2,IF(W257="TIPO II",'BASE LIQUIDACION REDEBAN 2025'!$C$3,IF(W257="TIPO III",'BASE LIQUIDACION REDEBAN 2025'!$C$4,IF(W257="TIPO IV",'BASE LIQUIDACION REDEBAN 2025'!$C$5,IF(X257="AEREO",'BASE LIQUIDACION REDEBAN 2025'!$B$6,'BASE LIQUIDACION REDEBAN 2025'!$C$5)))))))</f>
        <v>275728.78077800001</v>
      </c>
      <c r="AC257" s="179">
        <f>IF(OR(U257="SOPORTE_TELEFÓNICO",U257="ENVÍO"),0,IF(W257="TIPO I",'BASE LIQUIDACION REDEBAN 2025'!$B$10,IF(W257="TIPO II",'BASE LIQUIDACION REDEBAN 2025'!$B$11,IF(W257="TIPO III",'BASE LIQUIDACION REDEBAN 2025'!$B$12,'BASE LIQUIDACION REDEBAN 2025'!$B$13))))</f>
        <v>196536.5258152</v>
      </c>
      <c r="AD257" s="179">
        <f t="shared" si="4"/>
        <v>275728.78077800001</v>
      </c>
    </row>
    <row r="258" spans="1:30" s="101" customFormat="1" ht="13.15" hidden="1">
      <c r="A258" s="85" t="s">
        <v>64</v>
      </c>
      <c r="B258" s="85" t="str">
        <f>VLOOKUP(A258,'CENTRO DE COSTOS'!A:D,4,FALSE)</f>
        <v>JOSE MAURICIO HERNANDEZ ROJAS</v>
      </c>
      <c r="C258" s="85" t="str">
        <f>VLOOKUP(A258,'CENTRO DE COSTOS'!A:D,2,FALSE)</f>
        <v>0004-0001</v>
      </c>
      <c r="D258" s="85">
        <v>8001</v>
      </c>
      <c r="E258" s="85">
        <v>5815463</v>
      </c>
      <c r="F258" s="85">
        <v>13796479</v>
      </c>
      <c r="G258" s="85" t="s">
        <v>1977</v>
      </c>
      <c r="H258" s="85" t="s">
        <v>1045</v>
      </c>
      <c r="I258" s="85" t="s">
        <v>64</v>
      </c>
      <c r="J258" s="85" t="s">
        <v>16252</v>
      </c>
      <c r="K258" s="85" t="s">
        <v>160</v>
      </c>
      <c r="L258" s="85" t="s">
        <v>16253</v>
      </c>
      <c r="M258" s="178">
        <v>45927.472916666666</v>
      </c>
      <c r="N258" s="178">
        <v>45929.579861111109</v>
      </c>
      <c r="O258" s="85" t="s">
        <v>14390</v>
      </c>
      <c r="P258" s="85" t="s">
        <v>15334</v>
      </c>
      <c r="Q258" s="85" t="s">
        <v>15335</v>
      </c>
      <c r="R258" s="85" t="s">
        <v>15529</v>
      </c>
      <c r="S258" s="85" t="s">
        <v>1328</v>
      </c>
      <c r="T258" s="85" t="s">
        <v>16254</v>
      </c>
      <c r="U258" s="85" t="s">
        <v>1552</v>
      </c>
      <c r="V258" s="85">
        <v>0</v>
      </c>
      <c r="W258" s="85" t="s">
        <v>25</v>
      </c>
      <c r="X258" s="85" t="s">
        <v>177</v>
      </c>
      <c r="Y258" s="85" t="s">
        <v>15946</v>
      </c>
      <c r="Z258" s="85">
        <v>0</v>
      </c>
      <c r="AA258" s="85">
        <v>0</v>
      </c>
      <c r="AB258" s="179">
        <f>IF(U258="SOPORTE_TELEFÓNICO",'BASE LIQUIDACION REDEBAN 2025'!$B$19,IF(U258="ENVÍO",'BASE LIQUIDACION REDEBAN 2025'!$C$2,IF(W258="TIPO I",'BASE LIQUIDACION REDEBAN 2025'!$C$2,IF(W258="TIPO II",'BASE LIQUIDACION REDEBAN 2025'!$C$3,IF(W258="TIPO III",'BASE LIQUIDACION REDEBAN 2025'!$C$4,IF(W258="TIPO IV",'BASE LIQUIDACION REDEBAN 2025'!$C$5,IF(X258="AEREO",'BASE LIQUIDACION REDEBAN 2025'!$B$6,'BASE LIQUIDACION REDEBAN 2025'!$C$5)))))))</f>
        <v>41241.0800752</v>
      </c>
      <c r="AC258" s="179">
        <f>IF(OR(U258="SOPORTE_TELEFÓNICO",U258="ENVÍO"),0,IF(W258="TIPO I",'BASE LIQUIDACION REDEBAN 2025'!$B$10,IF(W258="TIPO II",'BASE LIQUIDACION REDEBAN 2025'!$B$11,IF(W258="TIPO III",'BASE LIQUIDACION REDEBAN 2025'!$B$12,'BASE LIQUIDACION REDEBAN 2025'!$B$13))))</f>
        <v>0</v>
      </c>
      <c r="AD258" s="179">
        <f t="shared" si="4"/>
        <v>41241.0800752</v>
      </c>
    </row>
    <row r="259" spans="1:30" s="101" customFormat="1" ht="13.15" hidden="1">
      <c r="A259" s="85" t="s">
        <v>98</v>
      </c>
      <c r="B259" s="85" t="str">
        <f>VLOOKUP(A259,'CENTRO DE COSTOS'!A:D,4,FALSE)</f>
        <v>MIGUEL JULIÁN HERNÁNDEZ GUARÍN</v>
      </c>
      <c r="C259" s="85" t="str">
        <f>VLOOKUP(A259,'CENTRO DE COSTOS'!A:D,2,FALSE)</f>
        <v>0004-0008</v>
      </c>
      <c r="D259" s="85">
        <v>15001</v>
      </c>
      <c r="E259" s="85">
        <v>5816622</v>
      </c>
      <c r="F259" s="85">
        <v>24709768</v>
      </c>
      <c r="G259" s="85" t="s">
        <v>1977</v>
      </c>
      <c r="H259" s="85" t="s">
        <v>406</v>
      </c>
      <c r="I259" s="85" t="s">
        <v>98</v>
      </c>
      <c r="J259" s="85" t="s">
        <v>15995</v>
      </c>
      <c r="K259" s="85" t="s">
        <v>160</v>
      </c>
      <c r="L259" s="85" t="s">
        <v>16255</v>
      </c>
      <c r="M259" s="178">
        <v>45929.365972222222</v>
      </c>
      <c r="N259" s="178">
        <v>45929.59097222222</v>
      </c>
      <c r="O259" s="85" t="s">
        <v>14390</v>
      </c>
      <c r="P259" s="85" t="s">
        <v>15334</v>
      </c>
      <c r="Q259" s="85" t="s">
        <v>15335</v>
      </c>
      <c r="R259" s="85" t="s">
        <v>15336</v>
      </c>
      <c r="S259" s="85" t="s">
        <v>1328</v>
      </c>
      <c r="T259" s="85" t="s">
        <v>16256</v>
      </c>
      <c r="U259" s="85" t="s">
        <v>165</v>
      </c>
      <c r="V259" s="85" t="s">
        <v>15998</v>
      </c>
      <c r="W259" s="85" t="s">
        <v>25</v>
      </c>
      <c r="X259" s="85" t="s">
        <v>177</v>
      </c>
      <c r="Y259" s="85" t="s">
        <v>628</v>
      </c>
      <c r="Z259" s="85">
        <v>1</v>
      </c>
      <c r="AA259" s="85">
        <v>0</v>
      </c>
      <c r="AB259" s="179">
        <f>IF(U259="SOPORTE_TELEFÓNICO",'BASE LIQUIDACION REDEBAN 2025'!$B$19,IF(U259="ENVÍO",'BASE LIQUIDACION REDEBAN 2025'!$C$2,IF(W259="TIPO I",'BASE LIQUIDACION REDEBAN 2025'!$C$2,IF(W259="TIPO II",'BASE LIQUIDACION REDEBAN 2025'!$C$3,IF(W259="TIPO III",'BASE LIQUIDACION REDEBAN 2025'!$C$4,IF(W259="TIPO IV",'BASE LIQUIDACION REDEBAN 2025'!$C$5,IF(X259="AEREO",'BASE LIQUIDACION REDEBAN 2025'!$B$6,'BASE LIQUIDACION REDEBAN 2025'!$C$5)))))))</f>
        <v>65960.072302</v>
      </c>
      <c r="AC259" s="179">
        <f>IF(OR(U259="SOPORTE_TELEFÓNICO",U259="ENVÍO"),0,IF(W259="TIPO I",'BASE LIQUIDACION REDEBAN 2025'!$B$10,IF(W259="TIPO II",'BASE LIQUIDACION REDEBAN 2025'!$B$11,IF(W259="TIPO III",'BASE LIQUIDACION REDEBAN 2025'!$B$12,'BASE LIQUIDACION REDEBAN 2025'!$B$13))))</f>
        <v>75096.394270399993</v>
      </c>
      <c r="AD259" s="179">
        <f t="shared" si="4"/>
        <v>65960.072302</v>
      </c>
    </row>
    <row r="260" spans="1:30" s="101" customFormat="1" ht="13.15" hidden="1">
      <c r="A260" s="85" t="s">
        <v>98</v>
      </c>
      <c r="B260" s="85" t="str">
        <f>VLOOKUP(A260,'CENTRO DE COSTOS'!A:D,4,FALSE)</f>
        <v>MIGUEL JULIÁN HERNÁNDEZ GUARÍN</v>
      </c>
      <c r="C260" s="85" t="str">
        <f>VLOOKUP(A260,'CENTRO DE COSTOS'!A:D,2,FALSE)</f>
        <v>0004-0008</v>
      </c>
      <c r="D260" s="85">
        <v>15299</v>
      </c>
      <c r="E260" s="85">
        <v>5816739</v>
      </c>
      <c r="F260" s="85">
        <v>18720185</v>
      </c>
      <c r="G260" s="85" t="s">
        <v>1977</v>
      </c>
      <c r="H260" s="85" t="s">
        <v>406</v>
      </c>
      <c r="I260" s="85" t="s">
        <v>5927</v>
      </c>
      <c r="J260" s="85" t="s">
        <v>16257</v>
      </c>
      <c r="K260" s="85" t="s">
        <v>160</v>
      </c>
      <c r="L260" s="85" t="s">
        <v>16258</v>
      </c>
      <c r="M260" s="178">
        <v>45929.414583333331</v>
      </c>
      <c r="N260" s="178">
        <v>45930.550694444442</v>
      </c>
      <c r="O260" s="85" t="s">
        <v>14390</v>
      </c>
      <c r="P260" s="85" t="s">
        <v>1333</v>
      </c>
      <c r="Q260" s="85" t="s">
        <v>1334</v>
      </c>
      <c r="R260" s="85" t="s">
        <v>1340</v>
      </c>
      <c r="S260" s="85" t="s">
        <v>1328</v>
      </c>
      <c r="T260" s="85" t="s">
        <v>16259</v>
      </c>
      <c r="U260" s="85" t="s">
        <v>165</v>
      </c>
      <c r="V260" s="85" t="s">
        <v>16260</v>
      </c>
      <c r="W260" s="85" t="s">
        <v>30</v>
      </c>
      <c r="X260" s="85" t="s">
        <v>177</v>
      </c>
      <c r="Y260" s="85" t="s">
        <v>628</v>
      </c>
      <c r="Z260" s="85">
        <v>1</v>
      </c>
      <c r="AA260" s="85">
        <v>0</v>
      </c>
      <c r="AB260" s="179">
        <f>IF(U260="SOPORTE_TELEFÓNICO",'BASE LIQUIDACION REDEBAN 2025'!$B$19,IF(U260="ENVÍO",'BASE LIQUIDACION REDEBAN 2025'!$C$2,IF(W260="TIPO I",'BASE LIQUIDACION REDEBAN 2025'!$C$2,IF(W260="TIPO II",'BASE LIQUIDACION REDEBAN 2025'!$C$3,IF(W260="TIPO III",'BASE LIQUIDACION REDEBAN 2025'!$C$4,IF(W260="TIPO IV",'BASE LIQUIDACION REDEBAN 2025'!$C$5,IF(X260="AEREO",'BASE LIQUIDACION REDEBAN 2025'!$B$6,'BASE LIQUIDACION REDEBAN 2025'!$C$5)))))))</f>
        <v>275728.78077800001</v>
      </c>
      <c r="AC260" s="179">
        <f>IF(OR(U260="SOPORTE_TELEFÓNICO",U260="ENVÍO"),0,IF(W260="TIPO I",'BASE LIQUIDACION REDEBAN 2025'!$B$10,IF(W260="TIPO II",'BASE LIQUIDACION REDEBAN 2025'!$B$11,IF(W260="TIPO III",'BASE LIQUIDACION REDEBAN 2025'!$B$12,'BASE LIQUIDACION REDEBAN 2025'!$B$13))))</f>
        <v>196536.5258152</v>
      </c>
      <c r="AD260" s="179">
        <f t="shared" si="4"/>
        <v>275728.78077800001</v>
      </c>
    </row>
    <row r="261" spans="1:30" s="101" customFormat="1" ht="13.15" hidden="1">
      <c r="A261" s="85" t="s">
        <v>68</v>
      </c>
      <c r="B261" s="85" t="str">
        <f>VLOOKUP(A261,'CENTRO DE COSTOS'!A:D,4,FALSE)</f>
        <v>WILLIAM ASDRUBAL ROZO ROZO</v>
      </c>
      <c r="C261" s="85" t="str">
        <f>VLOOKUP(A261,'CENTRO DE COSTOS'!A:D,2,FALSE)</f>
        <v>0004-0004</v>
      </c>
      <c r="D261" s="85">
        <v>11001</v>
      </c>
      <c r="E261" s="85">
        <v>5816924</v>
      </c>
      <c r="F261" s="85">
        <v>25615683</v>
      </c>
      <c r="G261" s="85" t="s">
        <v>1977</v>
      </c>
      <c r="H261" s="85" t="s">
        <v>417</v>
      </c>
      <c r="I261" s="85" t="s">
        <v>68</v>
      </c>
      <c r="J261" s="85" t="s">
        <v>15765</v>
      </c>
      <c r="K261" s="85" t="s">
        <v>160</v>
      </c>
      <c r="L261" s="85" t="s">
        <v>16261</v>
      </c>
      <c r="M261" s="178">
        <v>45929.449305555558</v>
      </c>
      <c r="N261" s="178">
        <v>45930.436111111114</v>
      </c>
      <c r="O261" s="85" t="s">
        <v>14390</v>
      </c>
      <c r="P261" s="85" t="s">
        <v>1333</v>
      </c>
      <c r="Q261" s="85" t="s">
        <v>1628</v>
      </c>
      <c r="R261" s="85" t="s">
        <v>1341</v>
      </c>
      <c r="S261" s="85" t="s">
        <v>1328</v>
      </c>
      <c r="T261" s="85" t="s">
        <v>16262</v>
      </c>
      <c r="U261" s="85" t="s">
        <v>165</v>
      </c>
      <c r="V261" s="85" t="s">
        <v>15768</v>
      </c>
      <c r="W261" s="85" t="s">
        <v>25</v>
      </c>
      <c r="X261" s="85" t="s">
        <v>177</v>
      </c>
      <c r="Y261" s="85" t="s">
        <v>541</v>
      </c>
      <c r="Z261" s="85">
        <v>1</v>
      </c>
      <c r="AA261" s="85">
        <v>0</v>
      </c>
      <c r="AB261" s="179">
        <f>IF(U261="SOPORTE_TELEFÓNICO",'BASE LIQUIDACION REDEBAN 2025'!$B$19,IF(U261="ENVÍO",'BASE LIQUIDACION REDEBAN 2025'!$C$2,IF(W261="TIPO I",'BASE LIQUIDACION REDEBAN 2025'!$C$2,IF(W261="TIPO II",'BASE LIQUIDACION REDEBAN 2025'!$C$3,IF(W261="TIPO III",'BASE LIQUIDACION REDEBAN 2025'!$C$4,IF(W261="TIPO IV",'BASE LIQUIDACION REDEBAN 2025'!$C$5,IF(X261="AEREO",'BASE LIQUIDACION REDEBAN 2025'!$B$6,'BASE LIQUIDACION REDEBAN 2025'!$C$5)))))))</f>
        <v>65960.072302</v>
      </c>
      <c r="AC261" s="179">
        <f>IF(OR(U261="SOPORTE_TELEFÓNICO",U261="ENVÍO"),0,IF(W261="TIPO I",'BASE LIQUIDACION REDEBAN 2025'!$B$10,IF(W261="TIPO II",'BASE LIQUIDACION REDEBAN 2025'!$B$11,IF(W261="TIPO III",'BASE LIQUIDACION REDEBAN 2025'!$B$12,'BASE LIQUIDACION REDEBAN 2025'!$B$13))))</f>
        <v>75096.394270399993</v>
      </c>
      <c r="AD261" s="179">
        <f t="shared" si="4"/>
        <v>65960.072302</v>
      </c>
    </row>
    <row r="262" spans="1:30" s="101" customFormat="1" ht="13.15" hidden="1">
      <c r="A262" s="85" t="s">
        <v>76</v>
      </c>
      <c r="B262" s="85" t="str">
        <f>VLOOKUP(A262,'CENTRO DE COSTOS'!A:D,4,FALSE)</f>
        <v>DIEGO FERNANDO HENAO CARDONA</v>
      </c>
      <c r="C262" s="85" t="str">
        <f>VLOOKUP(A262,'CENTRO DE COSTOS'!A:D,2,FALSE)</f>
        <v>0004-0003</v>
      </c>
      <c r="D262" s="85">
        <v>76130</v>
      </c>
      <c r="E262" s="85">
        <v>5816946</v>
      </c>
      <c r="F262" s="85">
        <v>45984309</v>
      </c>
      <c r="G262" s="85" t="s">
        <v>1977</v>
      </c>
      <c r="H262" s="85" t="s">
        <v>232</v>
      </c>
      <c r="I262" s="85" t="s">
        <v>3088</v>
      </c>
      <c r="J262" s="85" t="s">
        <v>16263</v>
      </c>
      <c r="K262" s="85" t="s">
        <v>160</v>
      </c>
      <c r="L262" s="85" t="s">
        <v>16264</v>
      </c>
      <c r="M262" s="178">
        <v>45929.453472222223</v>
      </c>
      <c r="N262" s="178">
        <v>45930.399305555555</v>
      </c>
      <c r="O262" s="85">
        <v>0</v>
      </c>
      <c r="P262" s="85" t="s">
        <v>1333</v>
      </c>
      <c r="Q262" s="85" t="s">
        <v>1334</v>
      </c>
      <c r="R262" s="85" t="s">
        <v>1341</v>
      </c>
      <c r="S262" s="85" t="s">
        <v>1328</v>
      </c>
      <c r="T262" s="85" t="s">
        <v>16265</v>
      </c>
      <c r="U262" s="85" t="s">
        <v>165</v>
      </c>
      <c r="V262" s="85" t="s">
        <v>16266</v>
      </c>
      <c r="W262" s="85" t="s">
        <v>28</v>
      </c>
      <c r="X262" s="85" t="s">
        <v>177</v>
      </c>
      <c r="Y262" s="85" t="s">
        <v>1348</v>
      </c>
      <c r="Z262" s="85">
        <v>1</v>
      </c>
      <c r="AA262" s="85">
        <v>0</v>
      </c>
      <c r="AB262" s="179">
        <f>IF(U262="SOPORTE_TELEFÓNICO",'BASE LIQUIDACION REDEBAN 2025'!$B$19,IF(U262="ENVÍO",'BASE LIQUIDACION REDEBAN 2025'!$C$2,IF(W262="TIPO I",'BASE LIQUIDACION REDEBAN 2025'!$C$2,IF(W262="TIPO II",'BASE LIQUIDACION REDEBAN 2025'!$C$3,IF(W262="TIPO III",'BASE LIQUIDACION REDEBAN 2025'!$C$4,IF(W262="TIPO IV",'BASE LIQUIDACION REDEBAN 2025'!$C$5,IF(X262="AEREO",'BASE LIQUIDACION REDEBAN 2025'!$B$6,'BASE LIQUIDACION REDEBAN 2025'!$C$5)))))))</f>
        <v>144967.87232000002</v>
      </c>
      <c r="AC262" s="179">
        <f>IF(OR(U262="SOPORTE_TELEFÓNICO",U262="ENVÍO"),0,IF(W262="TIPO I",'BASE LIQUIDACION REDEBAN 2025'!$B$10,IF(W262="TIPO II",'BASE LIQUIDACION REDEBAN 2025'!$B$11,IF(W262="TIPO III",'BASE LIQUIDACION REDEBAN 2025'!$B$12,'BASE LIQUIDACION REDEBAN 2025'!$B$13))))</f>
        <v>140395.6348884</v>
      </c>
      <c r="AD262" s="179">
        <f t="shared" si="4"/>
        <v>144967.87232000002</v>
      </c>
    </row>
    <row r="263" spans="1:30" s="101" customFormat="1" ht="13.15" hidden="1">
      <c r="A263" s="85" t="s">
        <v>68</v>
      </c>
      <c r="B263" s="85" t="str">
        <f>VLOOKUP(A263,'CENTRO DE COSTOS'!A:D,4,FALSE)</f>
        <v>WILLIAM ASDRUBAL ROZO ROZO</v>
      </c>
      <c r="C263" s="85" t="str">
        <f>VLOOKUP(A263,'CENTRO DE COSTOS'!A:D,2,FALSE)</f>
        <v>0004-0004</v>
      </c>
      <c r="D263" s="85">
        <v>25754</v>
      </c>
      <c r="E263" s="85">
        <v>5816960</v>
      </c>
      <c r="F263" s="85">
        <v>15988256</v>
      </c>
      <c r="G263" s="85" t="s">
        <v>1977</v>
      </c>
      <c r="H263" s="85" t="s">
        <v>417</v>
      </c>
      <c r="I263" s="85" t="s">
        <v>418</v>
      </c>
      <c r="J263" s="85" t="s">
        <v>16267</v>
      </c>
      <c r="K263" s="85" t="s">
        <v>160</v>
      </c>
      <c r="L263" s="85" t="s">
        <v>16268</v>
      </c>
      <c r="M263" s="178">
        <v>45929.456944444442</v>
      </c>
      <c r="N263" s="178">
        <v>45930.447222222225</v>
      </c>
      <c r="O263" s="85" t="s">
        <v>14390</v>
      </c>
      <c r="P263" s="85" t="s">
        <v>1333</v>
      </c>
      <c r="Q263" s="85" t="s">
        <v>1340</v>
      </c>
      <c r="R263" s="85" t="s">
        <v>1341</v>
      </c>
      <c r="S263" s="85" t="s">
        <v>1328</v>
      </c>
      <c r="T263" s="85" t="s">
        <v>16269</v>
      </c>
      <c r="U263" s="85" t="s">
        <v>165</v>
      </c>
      <c r="V263" s="85" t="s">
        <v>16270</v>
      </c>
      <c r="W263" s="85" t="s">
        <v>25</v>
      </c>
      <c r="X263" s="85" t="s">
        <v>177</v>
      </c>
      <c r="Y263" s="85" t="s">
        <v>561</v>
      </c>
      <c r="Z263" s="85">
        <v>1</v>
      </c>
      <c r="AA263" s="85">
        <v>0</v>
      </c>
      <c r="AB263" s="179">
        <f>IF(U263="SOPORTE_TELEFÓNICO",'BASE LIQUIDACION REDEBAN 2025'!$B$19,IF(U263="ENVÍO",'BASE LIQUIDACION REDEBAN 2025'!$C$2,IF(W263="TIPO I",'BASE LIQUIDACION REDEBAN 2025'!$C$2,IF(W263="TIPO II",'BASE LIQUIDACION REDEBAN 2025'!$C$3,IF(W263="TIPO III",'BASE LIQUIDACION REDEBAN 2025'!$C$4,IF(W263="TIPO IV",'BASE LIQUIDACION REDEBAN 2025'!$C$5,IF(X263="AEREO",'BASE LIQUIDACION REDEBAN 2025'!$B$6,'BASE LIQUIDACION REDEBAN 2025'!$C$5)))))))</f>
        <v>65960.072302</v>
      </c>
      <c r="AC263" s="179">
        <f>IF(OR(U263="SOPORTE_TELEFÓNICO",U263="ENVÍO"),0,IF(W263="TIPO I",'BASE LIQUIDACION REDEBAN 2025'!$B$10,IF(W263="TIPO II",'BASE LIQUIDACION REDEBAN 2025'!$B$11,IF(W263="TIPO III",'BASE LIQUIDACION REDEBAN 2025'!$B$12,'BASE LIQUIDACION REDEBAN 2025'!$B$13))))</f>
        <v>75096.394270399993</v>
      </c>
      <c r="AD263" s="179">
        <f t="shared" si="4"/>
        <v>65960.072302</v>
      </c>
    </row>
    <row r="264" spans="1:30" s="101" customFormat="1" ht="13.15" hidden="1">
      <c r="A264" s="85" t="s">
        <v>80</v>
      </c>
      <c r="B264" s="85" t="str">
        <f>VLOOKUP(A264,'CENTRO DE COSTOS'!A:D,4,FALSE)</f>
        <v>JOSE MAURICIO HERNANDEZ ROJAS</v>
      </c>
      <c r="C264" s="85" t="str">
        <f>VLOOKUP(A264,'CENTRO DE COSTOS'!A:D,2,FALSE)</f>
        <v>0004-0001</v>
      </c>
      <c r="D264" s="85">
        <v>13001</v>
      </c>
      <c r="E264" s="85">
        <v>5816965</v>
      </c>
      <c r="F264" s="85">
        <v>89249635</v>
      </c>
      <c r="G264" s="85" t="s">
        <v>1977</v>
      </c>
      <c r="H264" s="85" t="s">
        <v>685</v>
      </c>
      <c r="I264" s="85" t="s">
        <v>80</v>
      </c>
      <c r="J264" s="85" t="s">
        <v>15913</v>
      </c>
      <c r="K264" s="85" t="s">
        <v>160</v>
      </c>
      <c r="L264" s="85" t="s">
        <v>16271</v>
      </c>
      <c r="M264" s="178">
        <v>45929.457638888889</v>
      </c>
      <c r="N264" s="178">
        <v>45930.455555555556</v>
      </c>
      <c r="O264" s="85" t="s">
        <v>14390</v>
      </c>
      <c r="P264" s="85" t="s">
        <v>1333</v>
      </c>
      <c r="Q264" s="85" t="s">
        <v>1375</v>
      </c>
      <c r="R264" s="85" t="s">
        <v>1376</v>
      </c>
      <c r="S264" s="85" t="s">
        <v>1328</v>
      </c>
      <c r="T264" s="85" t="s">
        <v>16272</v>
      </c>
      <c r="U264" s="85" t="s">
        <v>165</v>
      </c>
      <c r="V264" s="85" t="s">
        <v>15916</v>
      </c>
      <c r="W264" s="85" t="s">
        <v>25</v>
      </c>
      <c r="X264" s="85" t="s">
        <v>177</v>
      </c>
      <c r="Y264" s="85" t="s">
        <v>690</v>
      </c>
      <c r="Z264" s="85">
        <v>1</v>
      </c>
      <c r="AA264" s="85">
        <v>0</v>
      </c>
      <c r="AB264" s="179">
        <f>IF(U264="SOPORTE_TELEFÓNICO",'BASE LIQUIDACION REDEBAN 2025'!$B$19,IF(U264="ENVÍO",'BASE LIQUIDACION REDEBAN 2025'!$C$2,IF(W264="TIPO I",'BASE LIQUIDACION REDEBAN 2025'!$C$2,IF(W264="TIPO II",'BASE LIQUIDACION REDEBAN 2025'!$C$3,IF(W264="TIPO III",'BASE LIQUIDACION REDEBAN 2025'!$C$4,IF(W264="TIPO IV",'BASE LIQUIDACION REDEBAN 2025'!$C$5,IF(X264="AEREO",'BASE LIQUIDACION REDEBAN 2025'!$B$6,'BASE LIQUIDACION REDEBAN 2025'!$C$5)))))))</f>
        <v>65960.072302</v>
      </c>
      <c r="AC264" s="179">
        <f>IF(OR(U264="SOPORTE_TELEFÓNICO",U264="ENVÍO"),0,IF(W264="TIPO I",'BASE LIQUIDACION REDEBAN 2025'!$B$10,IF(W264="TIPO II",'BASE LIQUIDACION REDEBAN 2025'!$B$11,IF(W264="TIPO III",'BASE LIQUIDACION REDEBAN 2025'!$B$12,'BASE LIQUIDACION REDEBAN 2025'!$B$13))))</f>
        <v>75096.394270399993</v>
      </c>
      <c r="AD264" s="179">
        <f t="shared" si="4"/>
        <v>65960.072302</v>
      </c>
    </row>
    <row r="265" spans="1:30" s="101" customFormat="1" ht="13.15" hidden="1">
      <c r="A265" s="85" t="s">
        <v>64</v>
      </c>
      <c r="B265" s="85" t="str">
        <f>VLOOKUP(A265,'CENTRO DE COSTOS'!A:D,4,FALSE)</f>
        <v>JOSE MAURICIO HERNANDEZ ROJAS</v>
      </c>
      <c r="C265" s="85" t="str">
        <f>VLOOKUP(A265,'CENTRO DE COSTOS'!A:D,2,FALSE)</f>
        <v>0004-0001</v>
      </c>
      <c r="D265" s="85">
        <v>8001</v>
      </c>
      <c r="E265" s="85">
        <v>5817096</v>
      </c>
      <c r="F265" s="85">
        <v>20386751</v>
      </c>
      <c r="G265" s="85" t="s">
        <v>1977</v>
      </c>
      <c r="H265" s="85" t="s">
        <v>1045</v>
      </c>
      <c r="I265" s="85" t="s">
        <v>64</v>
      </c>
      <c r="J265" s="85" t="s">
        <v>16273</v>
      </c>
      <c r="K265" s="85" t="s">
        <v>160</v>
      </c>
      <c r="L265" s="85" t="s">
        <v>16274</v>
      </c>
      <c r="M265" s="178">
        <v>45929.481944444444</v>
      </c>
      <c r="N265" s="178">
        <v>45930.478472222225</v>
      </c>
      <c r="O265" s="85" t="s">
        <v>14390</v>
      </c>
      <c r="P265" s="85" t="s">
        <v>1333</v>
      </c>
      <c r="Q265" s="85" t="s">
        <v>1334</v>
      </c>
      <c r="R265" s="85" t="s">
        <v>1335</v>
      </c>
      <c r="S265" s="85" t="s">
        <v>1328</v>
      </c>
      <c r="T265" s="85" t="s">
        <v>16275</v>
      </c>
      <c r="U265" s="85" t="s">
        <v>165</v>
      </c>
      <c r="V265" s="85" t="s">
        <v>16276</v>
      </c>
      <c r="W265" s="85" t="s">
        <v>25</v>
      </c>
      <c r="X265" s="85" t="s">
        <v>177</v>
      </c>
      <c r="Y265" s="85" t="s">
        <v>1473</v>
      </c>
      <c r="Z265" s="85">
        <v>1</v>
      </c>
      <c r="AA265" s="85">
        <v>0</v>
      </c>
      <c r="AB265" s="179">
        <f>IF(U265="SOPORTE_TELEFÓNICO",'BASE LIQUIDACION REDEBAN 2025'!$B$19,IF(U265="ENVÍO",'BASE LIQUIDACION REDEBAN 2025'!$C$2,IF(W265="TIPO I",'BASE LIQUIDACION REDEBAN 2025'!$C$2,IF(W265="TIPO II",'BASE LIQUIDACION REDEBAN 2025'!$C$3,IF(W265="TIPO III",'BASE LIQUIDACION REDEBAN 2025'!$C$4,IF(W265="TIPO IV",'BASE LIQUIDACION REDEBAN 2025'!$C$5,IF(X265="AEREO",'BASE LIQUIDACION REDEBAN 2025'!$B$6,'BASE LIQUIDACION REDEBAN 2025'!$C$5)))))))</f>
        <v>65960.072302</v>
      </c>
      <c r="AC265" s="179">
        <f>IF(OR(U265="SOPORTE_TELEFÓNICO",U265="ENVÍO"),0,IF(W265="TIPO I",'BASE LIQUIDACION REDEBAN 2025'!$B$10,IF(W265="TIPO II",'BASE LIQUIDACION REDEBAN 2025'!$B$11,IF(W265="TIPO III",'BASE LIQUIDACION REDEBAN 2025'!$B$12,'BASE LIQUIDACION REDEBAN 2025'!$B$13))))</f>
        <v>75096.394270399993</v>
      </c>
      <c r="AD265" s="179">
        <f t="shared" si="4"/>
        <v>65960.072302</v>
      </c>
    </row>
    <row r="266" spans="1:30" s="101" customFormat="1" ht="13.15" hidden="1">
      <c r="A266" s="85" t="s">
        <v>68</v>
      </c>
      <c r="B266" s="85" t="str">
        <f>VLOOKUP(A266,'CENTRO DE COSTOS'!A:D,4,FALSE)</f>
        <v>WILLIAM ASDRUBAL ROZO ROZO</v>
      </c>
      <c r="C266" s="85" t="str">
        <f>VLOOKUP(A266,'CENTRO DE COSTOS'!A:D,2,FALSE)</f>
        <v>0004-0004</v>
      </c>
      <c r="D266" s="85">
        <v>11001</v>
      </c>
      <c r="E266" s="85">
        <v>5817451</v>
      </c>
      <c r="F266" s="85">
        <v>16366361</v>
      </c>
      <c r="G266" s="85" t="s">
        <v>1977</v>
      </c>
      <c r="H266" s="85" t="s">
        <v>417</v>
      </c>
      <c r="I266" s="85" t="s">
        <v>68</v>
      </c>
      <c r="J266" s="85" t="s">
        <v>16277</v>
      </c>
      <c r="K266" s="85" t="s">
        <v>160</v>
      </c>
      <c r="L266" s="85" t="s">
        <v>16278</v>
      </c>
      <c r="M266" s="178">
        <v>45929.56527777778</v>
      </c>
      <c r="N266" s="178">
        <v>45930.554861111108</v>
      </c>
      <c r="O266" s="85" t="s">
        <v>14390</v>
      </c>
      <c r="P266" s="85" t="s">
        <v>1325</v>
      </c>
      <c r="Q266" s="85" t="s">
        <v>1464</v>
      </c>
      <c r="R266" s="85" t="s">
        <v>1486</v>
      </c>
      <c r="S266" s="85" t="s">
        <v>1328</v>
      </c>
      <c r="T266" s="85" t="s">
        <v>16279</v>
      </c>
      <c r="U266" s="85" t="s">
        <v>165</v>
      </c>
      <c r="V266" s="85" t="s">
        <v>16280</v>
      </c>
      <c r="W266" s="85" t="s">
        <v>25</v>
      </c>
      <c r="X266" s="85" t="s">
        <v>177</v>
      </c>
      <c r="Y266" s="85" t="s">
        <v>930</v>
      </c>
      <c r="Z266" s="85">
        <v>1</v>
      </c>
      <c r="AA266" s="85">
        <v>0</v>
      </c>
      <c r="AB266" s="179">
        <f>IF(U266="SOPORTE_TELEFÓNICO",'BASE LIQUIDACION REDEBAN 2025'!$B$19,IF(U266="ENVÍO",'BASE LIQUIDACION REDEBAN 2025'!$C$2,IF(W266="TIPO I",'BASE LIQUIDACION REDEBAN 2025'!$C$2,IF(W266="TIPO II",'BASE LIQUIDACION REDEBAN 2025'!$C$3,IF(W266="TIPO III",'BASE LIQUIDACION REDEBAN 2025'!$C$4,IF(W266="TIPO IV",'BASE LIQUIDACION REDEBAN 2025'!$C$5,IF(X266="AEREO",'BASE LIQUIDACION REDEBAN 2025'!$B$6,'BASE LIQUIDACION REDEBAN 2025'!$C$5)))))))</f>
        <v>65960.072302</v>
      </c>
      <c r="AC266" s="179">
        <f>IF(OR(U266="SOPORTE_TELEFÓNICO",U266="ENVÍO"),0,IF(W266="TIPO I",'BASE LIQUIDACION REDEBAN 2025'!$B$10,IF(W266="TIPO II",'BASE LIQUIDACION REDEBAN 2025'!$B$11,IF(W266="TIPO III",'BASE LIQUIDACION REDEBAN 2025'!$B$12,'BASE LIQUIDACION REDEBAN 2025'!$B$13))))</f>
        <v>75096.394270399993</v>
      </c>
      <c r="AD266" s="179">
        <f t="shared" si="4"/>
        <v>65960.072302</v>
      </c>
    </row>
    <row r="267" spans="1:30" s="101" customFormat="1" ht="13.15" hidden="1">
      <c r="A267" s="85" t="s">
        <v>68</v>
      </c>
      <c r="B267" s="85" t="str">
        <f>VLOOKUP(A267,'CENTRO DE COSTOS'!A:D,4,FALSE)</f>
        <v>WILLIAM ASDRUBAL ROZO ROZO</v>
      </c>
      <c r="C267" s="85" t="str">
        <f>VLOOKUP(A267,'CENTRO DE COSTOS'!A:D,2,FALSE)</f>
        <v>0004-0004</v>
      </c>
      <c r="D267" s="85">
        <v>11001</v>
      </c>
      <c r="E267" s="85">
        <v>5817591</v>
      </c>
      <c r="F267" s="85">
        <v>21373675</v>
      </c>
      <c r="G267" s="85" t="s">
        <v>1977</v>
      </c>
      <c r="H267" s="85" t="s">
        <v>417</v>
      </c>
      <c r="I267" s="85" t="s">
        <v>68</v>
      </c>
      <c r="J267" s="85" t="s">
        <v>16281</v>
      </c>
      <c r="K267" s="85" t="s">
        <v>160</v>
      </c>
      <c r="L267" s="85" t="s">
        <v>16282</v>
      </c>
      <c r="M267" s="178">
        <v>45929.61041666667</v>
      </c>
      <c r="N267" s="178">
        <v>45930.718055555553</v>
      </c>
      <c r="O267" s="85" t="s">
        <v>14390</v>
      </c>
      <c r="P267" s="85" t="s">
        <v>15334</v>
      </c>
      <c r="Q267" s="85" t="s">
        <v>1387</v>
      </c>
      <c r="R267" s="85" t="s">
        <v>15408</v>
      </c>
      <c r="S267" s="85" t="s">
        <v>1328</v>
      </c>
      <c r="T267" s="85" t="s">
        <v>16283</v>
      </c>
      <c r="U267" s="85" t="s">
        <v>165</v>
      </c>
      <c r="V267" s="85" t="s">
        <v>16284</v>
      </c>
      <c r="W267" s="85" t="s">
        <v>25</v>
      </c>
      <c r="X267" s="85" t="s">
        <v>177</v>
      </c>
      <c r="Y267" s="85" t="s">
        <v>541</v>
      </c>
      <c r="Z267" s="85">
        <v>1</v>
      </c>
      <c r="AA267" s="85">
        <v>0</v>
      </c>
      <c r="AB267" s="179">
        <f>IF(U267="SOPORTE_TELEFÓNICO",'BASE LIQUIDACION REDEBAN 2025'!$B$19,IF(U267="ENVÍO",'BASE LIQUIDACION REDEBAN 2025'!$C$2,IF(W267="TIPO I",'BASE LIQUIDACION REDEBAN 2025'!$C$2,IF(W267="TIPO II",'BASE LIQUIDACION REDEBAN 2025'!$C$3,IF(W267="TIPO III",'BASE LIQUIDACION REDEBAN 2025'!$C$4,IF(W267="TIPO IV",'BASE LIQUIDACION REDEBAN 2025'!$C$5,IF(X267="AEREO",'BASE LIQUIDACION REDEBAN 2025'!$B$6,'BASE LIQUIDACION REDEBAN 2025'!$C$5)))))))</f>
        <v>65960.072302</v>
      </c>
      <c r="AC267" s="179">
        <f>IF(OR(U267="SOPORTE_TELEFÓNICO",U267="ENVÍO"),0,IF(W267="TIPO I",'BASE LIQUIDACION REDEBAN 2025'!$B$10,IF(W267="TIPO II",'BASE LIQUIDACION REDEBAN 2025'!$B$11,IF(W267="TIPO III",'BASE LIQUIDACION REDEBAN 2025'!$B$12,'BASE LIQUIDACION REDEBAN 2025'!$B$13))))</f>
        <v>75096.394270399993</v>
      </c>
      <c r="AD267" s="179">
        <f t="shared" si="4"/>
        <v>65960.072302</v>
      </c>
    </row>
    <row r="268" spans="1:30" s="101" customFormat="1" ht="13.15" hidden="1">
      <c r="A268" s="85" t="s">
        <v>68</v>
      </c>
      <c r="B268" s="85" t="str">
        <f>VLOOKUP(A268,'CENTRO DE COSTOS'!A:D,4,FALSE)</f>
        <v>WILLIAM ASDRUBAL ROZO ROZO</v>
      </c>
      <c r="C268" s="85" t="str">
        <f>VLOOKUP(A268,'CENTRO DE COSTOS'!A:D,2,FALSE)</f>
        <v>0004-0004</v>
      </c>
      <c r="D268" s="85">
        <v>11001</v>
      </c>
      <c r="E268" s="85">
        <v>5817985</v>
      </c>
      <c r="F268" s="85">
        <v>21375613</v>
      </c>
      <c r="G268" s="85" t="s">
        <v>1977</v>
      </c>
      <c r="H268" s="85" t="s">
        <v>417</v>
      </c>
      <c r="I268" s="85" t="s">
        <v>68</v>
      </c>
      <c r="J268" s="85" t="s">
        <v>16285</v>
      </c>
      <c r="K268" s="85" t="s">
        <v>160</v>
      </c>
      <c r="L268" s="85" t="s">
        <v>16286</v>
      </c>
      <c r="M268" s="178">
        <v>45929.713888888888</v>
      </c>
      <c r="N268" s="178">
        <v>45930.708333333336</v>
      </c>
      <c r="O268" s="85" t="s">
        <v>14390</v>
      </c>
      <c r="P268" s="85" t="s">
        <v>1325</v>
      </c>
      <c r="Q268" s="85" t="s">
        <v>1351</v>
      </c>
      <c r="R268" s="85" t="s">
        <v>15675</v>
      </c>
      <c r="S268" s="85" t="s">
        <v>1328</v>
      </c>
      <c r="T268" s="85" t="s">
        <v>16287</v>
      </c>
      <c r="U268" s="85" t="s">
        <v>165</v>
      </c>
      <c r="V268" s="85" t="s">
        <v>16288</v>
      </c>
      <c r="W268" s="85" t="s">
        <v>25</v>
      </c>
      <c r="X268" s="85" t="s">
        <v>177</v>
      </c>
      <c r="Y268" s="85" t="s">
        <v>3599</v>
      </c>
      <c r="Z268" s="85">
        <v>1</v>
      </c>
      <c r="AA268" s="85">
        <v>0</v>
      </c>
      <c r="AB268" s="179">
        <f>IF(U268="SOPORTE_TELEFÓNICO",'BASE LIQUIDACION REDEBAN 2025'!$B$19,IF(U268="ENVÍO",'BASE LIQUIDACION REDEBAN 2025'!$C$2,IF(W268="TIPO I",'BASE LIQUIDACION REDEBAN 2025'!$C$2,IF(W268="TIPO II",'BASE LIQUIDACION REDEBAN 2025'!$C$3,IF(W268="TIPO III",'BASE LIQUIDACION REDEBAN 2025'!$C$4,IF(W268="TIPO IV",'BASE LIQUIDACION REDEBAN 2025'!$C$5,IF(X268="AEREO",'BASE LIQUIDACION REDEBAN 2025'!$B$6,'BASE LIQUIDACION REDEBAN 2025'!$C$5)))))))</f>
        <v>65960.072302</v>
      </c>
      <c r="AC268" s="179">
        <f>IF(OR(U268="SOPORTE_TELEFÓNICO",U268="ENVÍO"),0,IF(W268="TIPO I",'BASE LIQUIDACION REDEBAN 2025'!$B$10,IF(W268="TIPO II",'BASE LIQUIDACION REDEBAN 2025'!$B$11,IF(W268="TIPO III",'BASE LIQUIDACION REDEBAN 2025'!$B$12,'BASE LIQUIDACION REDEBAN 2025'!$B$13))))</f>
        <v>75096.394270399993</v>
      </c>
      <c r="AD268" s="179">
        <f t="shared" si="4"/>
        <v>65960.072302</v>
      </c>
    </row>
    <row r="269" spans="1:30" s="101" customFormat="1" ht="13.15" hidden="1">
      <c r="A269" s="85" t="s">
        <v>100</v>
      </c>
      <c r="B269" s="85" t="str">
        <f>VLOOKUP(A269,'CENTRO DE COSTOS'!A:D,4,FALSE)</f>
        <v>KEVIN ALEXIS CORZO BUSTOS</v>
      </c>
      <c r="C269" s="85" t="str">
        <f>VLOOKUP(A269,'CENTRO DE COSTOS'!A:D,2,FALSE)</f>
        <v>0004-0007</v>
      </c>
      <c r="D269" s="85">
        <v>50006</v>
      </c>
      <c r="E269" s="85">
        <v>5818924</v>
      </c>
      <c r="F269" s="85">
        <v>13702725</v>
      </c>
      <c r="G269" s="85" t="s">
        <v>1977</v>
      </c>
      <c r="H269" s="85" t="s">
        <v>216</v>
      </c>
      <c r="I269" s="85" t="s">
        <v>3785</v>
      </c>
      <c r="J269" s="85" t="s">
        <v>16289</v>
      </c>
      <c r="K269" s="85" t="s">
        <v>160</v>
      </c>
      <c r="L269" s="85" t="s">
        <v>16290</v>
      </c>
      <c r="M269" s="178">
        <v>45930.46875</v>
      </c>
      <c r="N269" s="178">
        <v>45930.611805555556</v>
      </c>
      <c r="O269" s="85" t="s">
        <v>14390</v>
      </c>
      <c r="P269" s="85" t="s">
        <v>15334</v>
      </c>
      <c r="Q269" s="85" t="s">
        <v>1387</v>
      </c>
      <c r="R269" s="85" t="s">
        <v>15345</v>
      </c>
      <c r="S269" s="85" t="s">
        <v>1328</v>
      </c>
      <c r="T269" s="85" t="s">
        <v>16291</v>
      </c>
      <c r="U269" s="85" t="s">
        <v>1552</v>
      </c>
      <c r="V269" s="85">
        <v>0</v>
      </c>
      <c r="W269" s="85" t="s">
        <v>28</v>
      </c>
      <c r="X269" s="85" t="s">
        <v>177</v>
      </c>
      <c r="Y269" s="85" t="s">
        <v>15946</v>
      </c>
      <c r="Z269" s="85">
        <v>0</v>
      </c>
      <c r="AA269" s="85">
        <v>0</v>
      </c>
      <c r="AB269" s="179">
        <f>IF(U269="SOPORTE_TELEFÓNICO",'BASE LIQUIDACION REDEBAN 2025'!$B$19,IF(U269="ENVÍO",'BASE LIQUIDACION REDEBAN 2025'!$C$2,IF(W269="TIPO I",'BASE LIQUIDACION REDEBAN 2025'!$C$2,IF(W269="TIPO II",'BASE LIQUIDACION REDEBAN 2025'!$C$3,IF(W269="TIPO III",'BASE LIQUIDACION REDEBAN 2025'!$C$4,IF(W269="TIPO IV",'BASE LIQUIDACION REDEBAN 2025'!$C$5,IF(X269="AEREO",'BASE LIQUIDACION REDEBAN 2025'!$B$6,'BASE LIQUIDACION REDEBAN 2025'!$C$5)))))))</f>
        <v>41241.0800752</v>
      </c>
      <c r="AC269" s="179">
        <f>IF(OR(U269="SOPORTE_TELEFÓNICO",U269="ENVÍO"),0,IF(W269="TIPO I",'BASE LIQUIDACION REDEBAN 2025'!$B$10,IF(W269="TIPO II",'BASE LIQUIDACION REDEBAN 2025'!$B$11,IF(W269="TIPO III",'BASE LIQUIDACION REDEBAN 2025'!$B$12,'BASE LIQUIDACION REDEBAN 2025'!$B$13))))</f>
        <v>0</v>
      </c>
      <c r="AD269" s="179">
        <f t="shared" si="4"/>
        <v>41241.0800752</v>
      </c>
    </row>
    <row r="270" spans="1:30" s="101" customFormat="1" ht="13.15" hidden="1">
      <c r="A270" s="85" t="s">
        <v>72</v>
      </c>
      <c r="B270" s="85" t="str">
        <f>VLOOKUP(A270,'CENTRO DE COSTOS'!A:D,4,FALSE)</f>
        <v>MIGUEL JULIÁN HERNÁNDEZ GUARÍN</v>
      </c>
      <c r="C270" s="85" t="str">
        <f>VLOOKUP(A270,'CENTRO DE COSTOS'!A:D,2,FALSE)</f>
        <v>0004-0008</v>
      </c>
      <c r="D270" s="85">
        <v>68001</v>
      </c>
      <c r="E270" s="85">
        <v>5819067</v>
      </c>
      <c r="F270" s="85">
        <v>19047380</v>
      </c>
      <c r="G270" s="85" t="s">
        <v>1977</v>
      </c>
      <c r="H270" s="85" t="s">
        <v>224</v>
      </c>
      <c r="I270" s="85" t="s">
        <v>72</v>
      </c>
      <c r="J270" s="85" t="s">
        <v>16292</v>
      </c>
      <c r="K270" s="85" t="s">
        <v>160</v>
      </c>
      <c r="L270" s="85" t="s">
        <v>16293</v>
      </c>
      <c r="M270" s="178">
        <v>45930.498611111114</v>
      </c>
      <c r="N270" s="178">
        <v>45930.685416666667</v>
      </c>
      <c r="O270" s="85" t="s">
        <v>14390</v>
      </c>
      <c r="P270" s="85" t="s">
        <v>15334</v>
      </c>
      <c r="Q270" s="85" t="s">
        <v>1387</v>
      </c>
      <c r="R270" s="85" t="s">
        <v>15345</v>
      </c>
      <c r="S270" s="85" t="s">
        <v>1328</v>
      </c>
      <c r="T270" s="85" t="s">
        <v>16294</v>
      </c>
      <c r="U270" s="85" t="s">
        <v>1552</v>
      </c>
      <c r="V270" s="85">
        <v>0</v>
      </c>
      <c r="W270" s="85" t="s">
        <v>25</v>
      </c>
      <c r="X270" s="85" t="s">
        <v>177</v>
      </c>
      <c r="Y270" s="85" t="s">
        <v>15946</v>
      </c>
      <c r="Z270" s="85">
        <v>0</v>
      </c>
      <c r="AA270" s="85">
        <v>0</v>
      </c>
      <c r="AB270" s="179">
        <f>IF(U270="SOPORTE_TELEFÓNICO",'BASE LIQUIDACION REDEBAN 2025'!$B$19,IF(U270="ENVÍO",'BASE LIQUIDACION REDEBAN 2025'!$C$2,IF(W270="TIPO I",'BASE LIQUIDACION REDEBAN 2025'!$C$2,IF(W270="TIPO II",'BASE LIQUIDACION REDEBAN 2025'!$C$3,IF(W270="TIPO III",'BASE LIQUIDACION REDEBAN 2025'!$C$4,IF(W270="TIPO IV",'BASE LIQUIDACION REDEBAN 2025'!$C$5,IF(X270="AEREO",'BASE LIQUIDACION REDEBAN 2025'!$B$6,'BASE LIQUIDACION REDEBAN 2025'!$C$5)))))))</f>
        <v>41241.0800752</v>
      </c>
      <c r="AC270" s="179">
        <f>IF(OR(U270="SOPORTE_TELEFÓNICO",U270="ENVÍO"),0,IF(W270="TIPO I",'BASE LIQUIDACION REDEBAN 2025'!$B$10,IF(W270="TIPO II",'BASE LIQUIDACION REDEBAN 2025'!$B$11,IF(W270="TIPO III",'BASE LIQUIDACION REDEBAN 2025'!$B$12,'BASE LIQUIDACION REDEBAN 2025'!$B$13))))</f>
        <v>0</v>
      </c>
      <c r="AD270" s="179">
        <f t="shared" si="4"/>
        <v>41241.0800752</v>
      </c>
    </row>
    <row r="271" spans="1:30" s="101" customFormat="1" ht="13.15" hidden="1">
      <c r="A271" s="85" t="s">
        <v>76</v>
      </c>
      <c r="B271" s="85" t="str">
        <f>VLOOKUP(A271,'CENTRO DE COSTOS'!A:D,4,FALSE)</f>
        <v>DIEGO FERNANDO HENAO CARDONA</v>
      </c>
      <c r="C271" s="85" t="str">
        <f>VLOOKUP(A271,'CENTRO DE COSTOS'!A:D,2,FALSE)</f>
        <v>0004-0003</v>
      </c>
      <c r="D271" s="85">
        <v>76001</v>
      </c>
      <c r="E271" s="85">
        <v>5819122</v>
      </c>
      <c r="F271" s="85">
        <v>89077056</v>
      </c>
      <c r="G271" s="85" t="s">
        <v>1977</v>
      </c>
      <c r="H271" s="85" t="s">
        <v>232</v>
      </c>
      <c r="I271" s="85" t="s">
        <v>76</v>
      </c>
      <c r="J271" s="85" t="s">
        <v>16295</v>
      </c>
      <c r="K271" s="85" t="s">
        <v>160</v>
      </c>
      <c r="L271" s="85" t="s">
        <v>16296</v>
      </c>
      <c r="M271" s="178">
        <v>45930.508333333331</v>
      </c>
      <c r="N271" s="178">
        <v>45930.688194444447</v>
      </c>
      <c r="O271" s="85" t="s">
        <v>14390</v>
      </c>
      <c r="P271" s="85" t="s">
        <v>15334</v>
      </c>
      <c r="Q271" s="85" t="s">
        <v>1387</v>
      </c>
      <c r="R271" s="85" t="s">
        <v>15345</v>
      </c>
      <c r="S271" s="85" t="s">
        <v>1328</v>
      </c>
      <c r="T271" s="85" t="s">
        <v>16297</v>
      </c>
      <c r="U271" s="85" t="s">
        <v>1552</v>
      </c>
      <c r="V271" s="85">
        <v>0</v>
      </c>
      <c r="W271" s="85" t="s">
        <v>25</v>
      </c>
      <c r="X271" s="85" t="s">
        <v>177</v>
      </c>
      <c r="Y271" s="85" t="s">
        <v>15946</v>
      </c>
      <c r="Z271" s="85">
        <v>0</v>
      </c>
      <c r="AA271" s="85">
        <v>0</v>
      </c>
      <c r="AB271" s="179">
        <f>IF(U271="SOPORTE_TELEFÓNICO",'BASE LIQUIDACION REDEBAN 2025'!$B$19,IF(U271="ENVÍO",'BASE LIQUIDACION REDEBAN 2025'!$C$2,IF(W271="TIPO I",'BASE LIQUIDACION REDEBAN 2025'!$C$2,IF(W271="TIPO II",'BASE LIQUIDACION REDEBAN 2025'!$C$3,IF(W271="TIPO III",'BASE LIQUIDACION REDEBAN 2025'!$C$4,IF(W271="TIPO IV",'BASE LIQUIDACION REDEBAN 2025'!$C$5,IF(X271="AEREO",'BASE LIQUIDACION REDEBAN 2025'!$B$6,'BASE LIQUIDACION REDEBAN 2025'!$C$5)))))))</f>
        <v>41241.0800752</v>
      </c>
      <c r="AC271" s="179">
        <f>IF(OR(U271="SOPORTE_TELEFÓNICO",U271="ENVÍO"),0,IF(W271="TIPO I",'BASE LIQUIDACION REDEBAN 2025'!$B$10,IF(W271="TIPO II",'BASE LIQUIDACION REDEBAN 2025'!$B$11,IF(W271="TIPO III",'BASE LIQUIDACION REDEBAN 2025'!$B$12,'BASE LIQUIDACION REDEBAN 2025'!$B$13))))</f>
        <v>0</v>
      </c>
      <c r="AD271" s="179">
        <f t="shared" si="4"/>
        <v>41241.0800752</v>
      </c>
    </row>
    <row r="272" spans="1:30" s="101" customFormat="1" ht="13.15" hidden="1">
      <c r="A272" s="85" t="s">
        <v>68</v>
      </c>
      <c r="B272" s="85" t="str">
        <f>VLOOKUP(A272,'CENTRO DE COSTOS'!A:D,4,FALSE)</f>
        <v>WILLIAM ASDRUBAL ROZO ROZO</v>
      </c>
      <c r="C272" s="85" t="str">
        <f>VLOOKUP(A272,'CENTRO DE COSTOS'!A:D,2,FALSE)</f>
        <v>0004-0004</v>
      </c>
      <c r="D272" s="85">
        <v>11001</v>
      </c>
      <c r="E272" s="85">
        <v>5819520</v>
      </c>
      <c r="F272" s="85">
        <v>21133160</v>
      </c>
      <c r="G272" s="85" t="s">
        <v>1977</v>
      </c>
      <c r="H272" s="85" t="s">
        <v>417</v>
      </c>
      <c r="I272" s="85" t="s">
        <v>68</v>
      </c>
      <c r="J272" s="85" t="s">
        <v>16298</v>
      </c>
      <c r="K272" s="85" t="s">
        <v>160</v>
      </c>
      <c r="L272" s="85" t="s">
        <v>16299</v>
      </c>
      <c r="M272" s="178">
        <v>45930.606249999997</v>
      </c>
      <c r="N272" s="178">
        <v>45930.693055555559</v>
      </c>
      <c r="O272" s="85" t="s">
        <v>14390</v>
      </c>
      <c r="P272" s="85" t="s">
        <v>15334</v>
      </c>
      <c r="Q272" s="85" t="s">
        <v>1387</v>
      </c>
      <c r="R272" s="85" t="s">
        <v>15345</v>
      </c>
      <c r="S272" s="85" t="s">
        <v>1328</v>
      </c>
      <c r="T272" s="85" t="s">
        <v>16300</v>
      </c>
      <c r="U272" s="85" t="s">
        <v>1552</v>
      </c>
      <c r="V272" s="85">
        <v>0</v>
      </c>
      <c r="W272" s="85" t="s">
        <v>25</v>
      </c>
      <c r="X272" s="85" t="s">
        <v>177</v>
      </c>
      <c r="Y272" s="85" t="s">
        <v>15946</v>
      </c>
      <c r="Z272" s="85">
        <v>0</v>
      </c>
      <c r="AA272" s="85">
        <v>0</v>
      </c>
      <c r="AB272" s="179">
        <f>IF(U272="SOPORTE_TELEFÓNICO",'BASE LIQUIDACION REDEBAN 2025'!$B$19,IF(U272="ENVÍO",'BASE LIQUIDACION REDEBAN 2025'!$C$2,IF(W272="TIPO I",'BASE LIQUIDACION REDEBAN 2025'!$C$2,IF(W272="TIPO II",'BASE LIQUIDACION REDEBAN 2025'!$C$3,IF(W272="TIPO III",'BASE LIQUIDACION REDEBAN 2025'!$C$4,IF(W272="TIPO IV",'BASE LIQUIDACION REDEBAN 2025'!$C$5,IF(X272="AEREO",'BASE LIQUIDACION REDEBAN 2025'!$B$6,'BASE LIQUIDACION REDEBAN 2025'!$C$5)))))))</f>
        <v>41241.0800752</v>
      </c>
      <c r="AC272" s="179">
        <f>IF(OR(U272="SOPORTE_TELEFÓNICO",U272="ENVÍO"),0,IF(W272="TIPO I",'BASE LIQUIDACION REDEBAN 2025'!$B$10,IF(W272="TIPO II",'BASE LIQUIDACION REDEBAN 2025'!$B$11,IF(W272="TIPO III",'BASE LIQUIDACION REDEBAN 2025'!$B$12,'BASE LIQUIDACION REDEBAN 2025'!$B$13))))</f>
        <v>0</v>
      </c>
      <c r="AD272" s="179">
        <f t="shared" si="4"/>
        <v>41241.0800752</v>
      </c>
    </row>
    <row r="273" spans="1:30" s="101" customFormat="1" ht="13.15" hidden="1">
      <c r="A273" s="85" t="s">
        <v>92</v>
      </c>
      <c r="B273" s="85" t="str">
        <f>VLOOKUP(A273,'CENTRO DE COSTOS'!A:D,4,FALSE)</f>
        <v>KEVIN ALEXIS CORZO BUSTOS</v>
      </c>
      <c r="C273" s="85" t="str">
        <f>VLOOKUP(A273,'CENTRO DE COSTOS'!A:D,2,FALSE)</f>
        <v>0004-0007</v>
      </c>
      <c r="D273" s="85">
        <v>41503</v>
      </c>
      <c r="E273" s="85">
        <v>5819644</v>
      </c>
      <c r="F273" s="85">
        <v>65709669</v>
      </c>
      <c r="G273" s="85" t="s">
        <v>1977</v>
      </c>
      <c r="H273" s="85" t="s">
        <v>430</v>
      </c>
      <c r="I273" s="85" t="s">
        <v>11202</v>
      </c>
      <c r="J273" s="85" t="s">
        <v>16301</v>
      </c>
      <c r="K273" s="85" t="s">
        <v>160</v>
      </c>
      <c r="L273" s="85" t="s">
        <v>16302</v>
      </c>
      <c r="M273" s="178">
        <v>45930.637499999997</v>
      </c>
      <c r="N273" s="178">
        <v>45930.697916666664</v>
      </c>
      <c r="O273" s="85" t="s">
        <v>14390</v>
      </c>
      <c r="P273" s="85" t="s">
        <v>15334</v>
      </c>
      <c r="Q273" s="85" t="s">
        <v>1387</v>
      </c>
      <c r="R273" s="85" t="s">
        <v>15345</v>
      </c>
      <c r="S273" s="85" t="s">
        <v>1328</v>
      </c>
      <c r="T273" s="85" t="s">
        <v>16303</v>
      </c>
      <c r="U273" s="85" t="s">
        <v>1552</v>
      </c>
      <c r="V273" s="85">
        <v>0</v>
      </c>
      <c r="W273" s="85" t="s">
        <v>32</v>
      </c>
      <c r="X273" s="85" t="s">
        <v>177</v>
      </c>
      <c r="Y273" s="85" t="s">
        <v>15946</v>
      </c>
      <c r="Z273" s="85">
        <v>0</v>
      </c>
      <c r="AA273" s="85">
        <v>0</v>
      </c>
      <c r="AB273" s="179">
        <f>IF(U273="SOPORTE_TELEFÓNICO",'BASE LIQUIDACION REDEBAN 2025'!$B$19,IF(U273="ENVÍO",'BASE LIQUIDACION REDEBAN 2025'!$C$2,IF(W273="TIPO I",'BASE LIQUIDACION REDEBAN 2025'!$C$2,IF(W273="TIPO II",'BASE LIQUIDACION REDEBAN 2025'!$C$3,IF(W273="TIPO III",'BASE LIQUIDACION REDEBAN 2025'!$C$4,IF(W273="TIPO IV",'BASE LIQUIDACION REDEBAN 2025'!$C$5,IF(X273="AEREO",'BASE LIQUIDACION REDEBAN 2025'!$B$6,'BASE LIQUIDACION REDEBAN 2025'!$C$5)))))))</f>
        <v>41241.0800752</v>
      </c>
      <c r="AC273" s="179">
        <f>IF(OR(U273="SOPORTE_TELEFÓNICO",U273="ENVÍO"),0,IF(W273="TIPO I",'BASE LIQUIDACION REDEBAN 2025'!$B$10,IF(W273="TIPO II",'BASE LIQUIDACION REDEBAN 2025'!$B$11,IF(W273="TIPO III",'BASE LIQUIDACION REDEBAN 2025'!$B$12,'BASE LIQUIDACION REDEBAN 2025'!$B$13))))</f>
        <v>0</v>
      </c>
      <c r="AD273" s="179">
        <f t="shared" si="4"/>
        <v>41241.0800752</v>
      </c>
    </row>
    <row r="274" spans="1:30" s="101" customFormat="1" ht="13.15" hidden="1">
      <c r="A274" s="85" t="s">
        <v>68</v>
      </c>
      <c r="B274" s="85" t="str">
        <f>VLOOKUP(A274,'CENTRO DE COSTOS'!A:D,4,FALSE)</f>
        <v>WILLIAM ASDRUBAL ROZO ROZO</v>
      </c>
      <c r="C274" s="85" t="str">
        <f>VLOOKUP(A274,'CENTRO DE COSTOS'!A:D,2,FALSE)</f>
        <v>0004-0004</v>
      </c>
      <c r="D274" s="85">
        <v>11001</v>
      </c>
      <c r="E274" s="85">
        <v>5819725</v>
      </c>
      <c r="F274" s="85">
        <v>49692833</v>
      </c>
      <c r="G274" s="85" t="s">
        <v>1977</v>
      </c>
      <c r="H274" s="85" t="s">
        <v>417</v>
      </c>
      <c r="I274" s="85" t="s">
        <v>68</v>
      </c>
      <c r="J274" s="85" t="s">
        <v>16304</v>
      </c>
      <c r="K274" s="85" t="s">
        <v>160</v>
      </c>
      <c r="L274" s="85" t="s">
        <v>16305</v>
      </c>
      <c r="M274" s="178">
        <v>45930.655555555553</v>
      </c>
      <c r="N274" s="178">
        <v>45930.65902777778</v>
      </c>
      <c r="O274" s="85">
        <v>0</v>
      </c>
      <c r="P274" s="85" t="s">
        <v>15334</v>
      </c>
      <c r="Q274" s="85" t="s">
        <v>1387</v>
      </c>
      <c r="R274" s="85" t="s">
        <v>15345</v>
      </c>
      <c r="S274" s="85" t="s">
        <v>1328</v>
      </c>
      <c r="T274" s="85" t="s">
        <v>16303</v>
      </c>
      <c r="U274" s="85" t="s">
        <v>1552</v>
      </c>
      <c r="V274" s="85">
        <v>0</v>
      </c>
      <c r="W274" s="85" t="s">
        <v>25</v>
      </c>
      <c r="X274" s="85" t="s">
        <v>177</v>
      </c>
      <c r="Y274" s="85" t="s">
        <v>15946</v>
      </c>
      <c r="Z274" s="85">
        <v>0</v>
      </c>
      <c r="AA274" s="85">
        <v>0</v>
      </c>
      <c r="AB274" s="179">
        <f>IF(U274="SOPORTE_TELEFÓNICO",'BASE LIQUIDACION REDEBAN 2025'!$B$19,IF(U274="ENVÍO",'BASE LIQUIDACION REDEBAN 2025'!$C$2,IF(W274="TIPO I",'BASE LIQUIDACION REDEBAN 2025'!$C$2,IF(W274="TIPO II",'BASE LIQUIDACION REDEBAN 2025'!$C$3,IF(W274="TIPO III",'BASE LIQUIDACION REDEBAN 2025'!$C$4,IF(W274="TIPO IV",'BASE LIQUIDACION REDEBAN 2025'!$C$5,IF(X274="AEREO",'BASE LIQUIDACION REDEBAN 2025'!$B$6,'BASE LIQUIDACION REDEBAN 2025'!$C$5)))))))</f>
        <v>41241.0800752</v>
      </c>
      <c r="AC274" s="179">
        <f>IF(OR(U274="SOPORTE_TELEFÓNICO",U274="ENVÍO"),0,IF(W274="TIPO I",'BASE LIQUIDACION REDEBAN 2025'!$B$10,IF(W274="TIPO II",'BASE LIQUIDACION REDEBAN 2025'!$B$11,IF(W274="TIPO III",'BASE LIQUIDACION REDEBAN 2025'!$B$12,'BASE LIQUIDACION REDEBAN 2025'!$B$13))))</f>
        <v>0</v>
      </c>
      <c r="AD274" s="179">
        <f t="shared" si="4"/>
        <v>41241.0800752</v>
      </c>
    </row>
    <row r="275" spans="1:30" s="101" customFormat="1" ht="13.15" hidden="1">
      <c r="A275" s="85" t="s">
        <v>98</v>
      </c>
      <c r="B275" s="85" t="str">
        <f>VLOOKUP(A275,'CENTRO DE COSTOS'!A:D,4,FALSE)</f>
        <v>MIGUEL JULIÁN HERNÁNDEZ GUARÍN</v>
      </c>
      <c r="C275" s="85" t="str">
        <f>VLOOKUP(A275,'CENTRO DE COSTOS'!A:D,2,FALSE)</f>
        <v>0004-0008</v>
      </c>
      <c r="D275" s="85">
        <v>15238</v>
      </c>
      <c r="E275" s="85">
        <v>5819757</v>
      </c>
      <c r="F275" s="85">
        <v>65688475</v>
      </c>
      <c r="G275" s="85" t="s">
        <v>1977</v>
      </c>
      <c r="H275" s="85" t="s">
        <v>406</v>
      </c>
      <c r="I275" s="85" t="s">
        <v>1524</v>
      </c>
      <c r="J275" s="85" t="s">
        <v>16306</v>
      </c>
      <c r="K275" s="85" t="s">
        <v>160</v>
      </c>
      <c r="L275" s="85" t="s">
        <v>16307</v>
      </c>
      <c r="M275" s="178">
        <v>45930.661111111112</v>
      </c>
      <c r="N275" s="178">
        <v>45930.661111111112</v>
      </c>
      <c r="O275" s="85" t="s">
        <v>14390</v>
      </c>
      <c r="P275" s="85" t="s">
        <v>15334</v>
      </c>
      <c r="Q275" s="85" t="s">
        <v>1387</v>
      </c>
      <c r="R275" s="85" t="s">
        <v>15345</v>
      </c>
      <c r="S275" s="85" t="s">
        <v>1328</v>
      </c>
      <c r="T275" s="85" t="s">
        <v>16303</v>
      </c>
      <c r="U275" s="85" t="s">
        <v>1552</v>
      </c>
      <c r="V275" s="85">
        <v>0</v>
      </c>
      <c r="W275" s="85" t="s">
        <v>28</v>
      </c>
      <c r="X275" s="85" t="s">
        <v>177</v>
      </c>
      <c r="Y275" s="85" t="s">
        <v>15946</v>
      </c>
      <c r="Z275" s="85">
        <v>0</v>
      </c>
      <c r="AA275" s="85"/>
      <c r="AB275" s="179">
        <f>IF(U275="SOPORTE_TELEFÓNICO",'BASE LIQUIDACION REDEBAN 2025'!$B$19,IF(U275="ENVÍO",'BASE LIQUIDACION REDEBAN 2025'!$C$2,IF(W275="TIPO I",'BASE LIQUIDACION REDEBAN 2025'!$C$2,IF(W275="TIPO II",'BASE LIQUIDACION REDEBAN 2025'!$C$3,IF(W275="TIPO III",'BASE LIQUIDACION REDEBAN 2025'!$C$4,IF(W275="TIPO IV",'BASE LIQUIDACION REDEBAN 2025'!$C$5,IF(X275="AEREO",'BASE LIQUIDACION REDEBAN 2025'!$B$6,'BASE LIQUIDACION REDEBAN 2025'!$C$5)))))))</f>
        <v>41241.0800752</v>
      </c>
      <c r="AC275" s="179">
        <f>IF(OR(U275="SOPORTE_TELEFÓNICO",U275="ENVÍO"),0,IF(W275="TIPO I",'BASE LIQUIDACION REDEBAN 2025'!$B$10,IF(W275="TIPO II",'BASE LIQUIDACION REDEBAN 2025'!$B$11,IF(W275="TIPO III",'BASE LIQUIDACION REDEBAN 2025'!$B$12,'BASE LIQUIDACION REDEBAN 2025'!$B$13))))</f>
        <v>0</v>
      </c>
      <c r="AD275" s="179">
        <f t="shared" si="4"/>
        <v>41241.0800752</v>
      </c>
    </row>
    <row r="276" spans="1:30" s="101" customFormat="1" ht="13.15" hidden="1">
      <c r="A276" s="85" t="s">
        <v>98</v>
      </c>
      <c r="B276" s="85" t="str">
        <f>VLOOKUP(A276,'CENTRO DE COSTOS'!A:D,4,FALSE)</f>
        <v>MIGUEL JULIÁN HERNÁNDEZ GUARÍN</v>
      </c>
      <c r="C276" s="85" t="str">
        <f>VLOOKUP(A276,'CENTRO DE COSTOS'!A:D,2,FALSE)</f>
        <v>0004-0008</v>
      </c>
      <c r="D276" s="85">
        <v>15808</v>
      </c>
      <c r="E276" s="85" t="s">
        <v>16308</v>
      </c>
      <c r="F276" s="85">
        <v>47731161</v>
      </c>
      <c r="G276" s="85" t="s">
        <v>1977</v>
      </c>
      <c r="H276" s="85" t="s">
        <v>406</v>
      </c>
      <c r="I276" s="85" t="s">
        <v>13994</v>
      </c>
      <c r="J276" s="85" t="s">
        <v>15568</v>
      </c>
      <c r="K276" s="85" t="s">
        <v>160</v>
      </c>
      <c r="L276" s="85" t="s">
        <v>16309</v>
      </c>
      <c r="M276" s="178">
        <v>45905.65902777778</v>
      </c>
      <c r="N276" s="178">
        <v>45906.480555555558</v>
      </c>
      <c r="O276" s="85" t="s">
        <v>14390</v>
      </c>
      <c r="P276" s="85" t="s">
        <v>15334</v>
      </c>
      <c r="Q276" s="85" t="s">
        <v>15335</v>
      </c>
      <c r="R276" s="85" t="s">
        <v>15336</v>
      </c>
      <c r="S276" s="85" t="s">
        <v>1328</v>
      </c>
      <c r="T276" s="85" t="s">
        <v>16310</v>
      </c>
      <c r="U276" s="85" t="s">
        <v>165</v>
      </c>
      <c r="V276" s="85" t="s">
        <v>16311</v>
      </c>
      <c r="W276" s="85" t="s">
        <v>28</v>
      </c>
      <c r="X276" s="85" t="s">
        <v>177</v>
      </c>
      <c r="Y276" s="85" t="s">
        <v>2885</v>
      </c>
      <c r="Z276" s="85">
        <v>1</v>
      </c>
      <c r="AA276" s="85">
        <v>0</v>
      </c>
      <c r="AB276" s="179">
        <f>IF(U276="SOPORTE_TELEFÓNICO",'BASE LIQUIDACION REDEBAN 2025'!$B$19,IF(U276="ENVÍO",'BASE LIQUIDACION REDEBAN 2025'!$C$2,IF(W276="TIPO I",'BASE LIQUIDACION REDEBAN 2025'!$C$2,IF(W276="TIPO II",'BASE LIQUIDACION REDEBAN 2025'!$C$3,IF(W276="TIPO III",'BASE LIQUIDACION REDEBAN 2025'!$C$4,IF(W276="TIPO IV",'BASE LIQUIDACION REDEBAN 2025'!$C$5,IF(X276="AEREO",'BASE LIQUIDACION REDEBAN 2025'!$B$6,'BASE LIQUIDACION REDEBAN 2025'!$C$5)))))))</f>
        <v>144967.87232000002</v>
      </c>
      <c r="AC276" s="179">
        <f>IF(OR(U276="SOPORTE_TELEFÓNICO",U276="ENVÍO"),0,IF(W276="TIPO I",'BASE LIQUIDACION REDEBAN 2025'!$B$10,IF(W276="TIPO II",'BASE LIQUIDACION REDEBAN 2025'!$B$11,IF(W276="TIPO III",'BASE LIQUIDACION REDEBAN 2025'!$B$12,'BASE LIQUIDACION REDEBAN 2025'!$B$13))))</f>
        <v>140395.6348884</v>
      </c>
      <c r="AD276" s="179">
        <f t="shared" si="4"/>
        <v>144967.87232000002</v>
      </c>
    </row>
    <row r="277" spans="1:30" s="101" customFormat="1" ht="13.15" hidden="1">
      <c r="A277" s="85" t="s">
        <v>72</v>
      </c>
      <c r="B277" s="85" t="str">
        <f>VLOOKUP(A277,'CENTRO DE COSTOS'!A:D,4,FALSE)</f>
        <v>MIGUEL JULIÁN HERNÁNDEZ GUARÍN</v>
      </c>
      <c r="C277" s="85" t="str">
        <f>VLOOKUP(A277,'CENTRO DE COSTOS'!A:D,2,FALSE)</f>
        <v>0004-0008</v>
      </c>
      <c r="D277" s="85">
        <v>68001</v>
      </c>
      <c r="E277" s="85" t="s">
        <v>16312</v>
      </c>
      <c r="F277" s="85">
        <v>17068479</v>
      </c>
      <c r="G277" s="85" t="s">
        <v>1977</v>
      </c>
      <c r="H277" s="85" t="s">
        <v>224</v>
      </c>
      <c r="I277" s="85" t="s">
        <v>72</v>
      </c>
      <c r="J277" s="85" t="s">
        <v>16313</v>
      </c>
      <c r="K277" s="85" t="s">
        <v>160</v>
      </c>
      <c r="L277" s="85" t="s">
        <v>16314</v>
      </c>
      <c r="M277" s="178">
        <v>45905.716666666667</v>
      </c>
      <c r="N277" s="178">
        <v>45906.493055555555</v>
      </c>
      <c r="O277" s="85" t="s">
        <v>14390</v>
      </c>
      <c r="P277" s="85" t="s">
        <v>15397</v>
      </c>
      <c r="Q277" s="85" t="s">
        <v>15398</v>
      </c>
      <c r="R277" s="85" t="s">
        <v>15399</v>
      </c>
      <c r="S277" s="85" t="s">
        <v>1328</v>
      </c>
      <c r="T277" s="85" t="s">
        <v>16315</v>
      </c>
      <c r="U277" s="85" t="s">
        <v>165</v>
      </c>
      <c r="V277" s="85" t="s">
        <v>16316</v>
      </c>
      <c r="W277" s="85" t="s">
        <v>25</v>
      </c>
      <c r="X277" s="85" t="s">
        <v>177</v>
      </c>
      <c r="Y277" s="85" t="s">
        <v>486</v>
      </c>
      <c r="Z277" s="85">
        <v>1</v>
      </c>
      <c r="AA277" s="85">
        <v>0</v>
      </c>
      <c r="AB277" s="179">
        <f>IF(U277="SOPORTE_TELEFÓNICO",'BASE LIQUIDACION REDEBAN 2025'!$B$19,IF(U277="ENVÍO",'BASE LIQUIDACION REDEBAN 2025'!$C$2,IF(W277="TIPO I",'BASE LIQUIDACION REDEBAN 2025'!$C$2,IF(W277="TIPO II",'BASE LIQUIDACION REDEBAN 2025'!$C$3,IF(W277="TIPO III",'BASE LIQUIDACION REDEBAN 2025'!$C$4,IF(W277="TIPO IV",'BASE LIQUIDACION REDEBAN 2025'!$C$5,IF(X277="AEREO",'BASE LIQUIDACION REDEBAN 2025'!$B$6,'BASE LIQUIDACION REDEBAN 2025'!$C$5)))))))</f>
        <v>65960.072302</v>
      </c>
      <c r="AC277" s="179">
        <f>IF(OR(U277="SOPORTE_TELEFÓNICO",U277="ENVÍO"),0,IF(W277="TIPO I",'BASE LIQUIDACION REDEBAN 2025'!$B$10,IF(W277="TIPO II",'BASE LIQUIDACION REDEBAN 2025'!$B$11,IF(W277="TIPO III",'BASE LIQUIDACION REDEBAN 2025'!$B$12,'BASE LIQUIDACION REDEBAN 2025'!$B$13))))</f>
        <v>75096.394270399993</v>
      </c>
      <c r="AD277" s="179">
        <f t="shared" si="4"/>
        <v>65960.072302</v>
      </c>
    </row>
    <row r="278" spans="1:30" s="101" customFormat="1" ht="13.15" hidden="1">
      <c r="A278" s="85" t="s">
        <v>64</v>
      </c>
      <c r="B278" s="85" t="str">
        <f>VLOOKUP(A278,'CENTRO DE COSTOS'!A:D,4,FALSE)</f>
        <v>JOSE MAURICIO HERNANDEZ ROJAS</v>
      </c>
      <c r="C278" s="85" t="str">
        <f>VLOOKUP(A278,'CENTRO DE COSTOS'!A:D,2,FALSE)</f>
        <v>0004-0001</v>
      </c>
      <c r="D278" s="85">
        <v>8001</v>
      </c>
      <c r="E278" s="85">
        <v>13579891</v>
      </c>
      <c r="F278" s="85">
        <v>13579891</v>
      </c>
      <c r="G278" s="85" t="s">
        <v>1977</v>
      </c>
      <c r="H278" s="85" t="s">
        <v>1045</v>
      </c>
      <c r="I278" s="85" t="s">
        <v>64</v>
      </c>
      <c r="J278" s="85" t="s">
        <v>15629</v>
      </c>
      <c r="K278" s="85" t="s">
        <v>160</v>
      </c>
      <c r="L278" s="85" t="s">
        <v>16317</v>
      </c>
      <c r="M278" s="178">
        <v>45905.65902777778</v>
      </c>
      <c r="N278" s="178">
        <v>45906.536805555559</v>
      </c>
      <c r="O278" s="85" t="s">
        <v>14390</v>
      </c>
      <c r="P278" s="85" t="s">
        <v>15334</v>
      </c>
      <c r="Q278" s="85" t="s">
        <v>15335</v>
      </c>
      <c r="R278" s="85" t="s">
        <v>15336</v>
      </c>
      <c r="S278" s="85" t="s">
        <v>1328</v>
      </c>
      <c r="T278" s="85" t="s">
        <v>16318</v>
      </c>
      <c r="U278" s="85" t="s">
        <v>165</v>
      </c>
      <c r="V278" s="85" t="s">
        <v>1324</v>
      </c>
      <c r="W278" s="85" t="s">
        <v>25</v>
      </c>
      <c r="X278" s="85" t="s">
        <v>177</v>
      </c>
      <c r="Y278" s="85" t="s">
        <v>1473</v>
      </c>
      <c r="Z278" s="85">
        <v>1</v>
      </c>
      <c r="AA278" s="85">
        <v>0</v>
      </c>
      <c r="AB278" s="179">
        <f>IF(U278="SOPORTE_TELEFÓNICO",'BASE LIQUIDACION REDEBAN 2025'!$B$19,IF(U278="ENVÍO",'BASE LIQUIDACION REDEBAN 2025'!$C$2,IF(W278="TIPO I",'BASE LIQUIDACION REDEBAN 2025'!$C$2,IF(W278="TIPO II",'BASE LIQUIDACION REDEBAN 2025'!$C$3,IF(W278="TIPO III",'BASE LIQUIDACION REDEBAN 2025'!$C$4,IF(W278="TIPO IV",'BASE LIQUIDACION REDEBAN 2025'!$C$5,IF(X278="AEREO",'BASE LIQUIDACION REDEBAN 2025'!$B$6,'BASE LIQUIDACION REDEBAN 2025'!$C$5)))))))</f>
        <v>65960.072302</v>
      </c>
      <c r="AC278" s="179">
        <f>IF(OR(U278="SOPORTE_TELEFÓNICO",U278="ENVÍO"),0,IF(W278="TIPO I",'BASE LIQUIDACION REDEBAN 2025'!$B$10,IF(W278="TIPO II",'BASE LIQUIDACION REDEBAN 2025'!$B$11,IF(W278="TIPO III",'BASE LIQUIDACION REDEBAN 2025'!$B$12,'BASE LIQUIDACION REDEBAN 2025'!$B$13))))</f>
        <v>75096.394270399993</v>
      </c>
      <c r="AD278" s="179">
        <f t="shared" si="4"/>
        <v>65960.072302</v>
      </c>
    </row>
    <row r="279" spans="1:30" s="101" customFormat="1" ht="13.15" hidden="1">
      <c r="A279" s="85" t="s">
        <v>76</v>
      </c>
      <c r="B279" s="85" t="str">
        <f>VLOOKUP(A279,'CENTRO DE COSTOS'!A:D,4,FALSE)</f>
        <v>DIEGO FERNANDO HENAO CARDONA</v>
      </c>
      <c r="C279" s="85" t="str">
        <f>VLOOKUP(A279,'CENTRO DE COSTOS'!A:D,2,FALSE)</f>
        <v>0004-0003</v>
      </c>
      <c r="D279" s="85">
        <v>76126</v>
      </c>
      <c r="E279" s="85" t="s">
        <v>16319</v>
      </c>
      <c r="F279" s="85">
        <v>13462312</v>
      </c>
      <c r="G279" s="85" t="s">
        <v>1977</v>
      </c>
      <c r="H279" s="85" t="s">
        <v>232</v>
      </c>
      <c r="I279" s="85" t="s">
        <v>6925</v>
      </c>
      <c r="J279" s="85" t="s">
        <v>15481</v>
      </c>
      <c r="K279" s="85" t="s">
        <v>160</v>
      </c>
      <c r="L279" s="85" t="s">
        <v>16320</v>
      </c>
      <c r="M279" s="178">
        <v>45910.677777777775</v>
      </c>
      <c r="N279" s="178">
        <v>45911.694444444445</v>
      </c>
      <c r="O279" s="85" t="s">
        <v>14390</v>
      </c>
      <c r="P279" s="85" t="s">
        <v>15334</v>
      </c>
      <c r="Q279" s="85" t="s">
        <v>15335</v>
      </c>
      <c r="R279" s="85" t="s">
        <v>1388</v>
      </c>
      <c r="S279" s="85" t="s">
        <v>1328</v>
      </c>
      <c r="T279" s="85" t="s">
        <v>16321</v>
      </c>
      <c r="U279" s="85" t="s">
        <v>165</v>
      </c>
      <c r="V279" s="85" t="s">
        <v>15484</v>
      </c>
      <c r="W279" s="85" t="s">
        <v>28</v>
      </c>
      <c r="X279" s="85" t="s">
        <v>177</v>
      </c>
      <c r="Y279" s="85" t="s">
        <v>206</v>
      </c>
      <c r="Z279" s="85">
        <v>1</v>
      </c>
      <c r="AA279" s="85">
        <v>0</v>
      </c>
      <c r="AB279" s="179">
        <f>IF(U279="SOPORTE_TELEFÓNICO",'BASE LIQUIDACION REDEBAN 2025'!$B$19,IF(U279="ENVÍO",'BASE LIQUIDACION REDEBAN 2025'!$C$2,IF(W279="TIPO I",'BASE LIQUIDACION REDEBAN 2025'!$C$2,IF(W279="TIPO II",'BASE LIQUIDACION REDEBAN 2025'!$C$3,IF(W279="TIPO III",'BASE LIQUIDACION REDEBAN 2025'!$C$4,IF(W279="TIPO IV",'BASE LIQUIDACION REDEBAN 2025'!$C$5,IF(X279="AEREO",'BASE LIQUIDACION REDEBAN 2025'!$B$6,'BASE LIQUIDACION REDEBAN 2025'!$C$5)))))))</f>
        <v>144967.87232000002</v>
      </c>
      <c r="AC279" s="179">
        <f>IF(OR(U279="SOPORTE_TELEFÓNICO",U279="ENVÍO"),0,IF(W279="TIPO I",'BASE LIQUIDACION REDEBAN 2025'!$B$10,IF(W279="TIPO II",'BASE LIQUIDACION REDEBAN 2025'!$B$11,IF(W279="TIPO III",'BASE LIQUIDACION REDEBAN 2025'!$B$12,'BASE LIQUIDACION REDEBAN 2025'!$B$13))))</f>
        <v>140395.6348884</v>
      </c>
      <c r="AD279" s="179">
        <f t="shared" si="4"/>
        <v>144967.87232000002</v>
      </c>
    </row>
    <row r="280" spans="1:30" s="101" customFormat="1" ht="13.15" hidden="1">
      <c r="A280" s="85" t="s">
        <v>72</v>
      </c>
      <c r="B280" s="85" t="str">
        <f>VLOOKUP(A280,'CENTRO DE COSTOS'!A:D,4,FALSE)</f>
        <v>MIGUEL JULIÁN HERNÁNDEZ GUARÍN</v>
      </c>
      <c r="C280" s="85" t="str">
        <f>VLOOKUP(A280,'CENTRO DE COSTOS'!A:D,2,FALSE)</f>
        <v>0004-0008</v>
      </c>
      <c r="D280" s="85">
        <v>68001</v>
      </c>
      <c r="E280" s="85" t="s">
        <v>16322</v>
      </c>
      <c r="F280" s="85">
        <v>17068743</v>
      </c>
      <c r="G280" s="85" t="s">
        <v>1977</v>
      </c>
      <c r="H280" s="85" t="s">
        <v>224</v>
      </c>
      <c r="I280" s="85" t="s">
        <v>72</v>
      </c>
      <c r="J280" s="85" t="s">
        <v>16323</v>
      </c>
      <c r="K280" s="85" t="s">
        <v>160</v>
      </c>
      <c r="L280" s="85" t="s">
        <v>16324</v>
      </c>
      <c r="M280" s="178">
        <v>45916.462500000001</v>
      </c>
      <c r="N280" s="178">
        <v>45916.690972222219</v>
      </c>
      <c r="O280" s="85" t="s">
        <v>16325</v>
      </c>
      <c r="P280" s="85" t="s">
        <v>1333</v>
      </c>
      <c r="Q280" s="85" t="s">
        <v>1340</v>
      </c>
      <c r="R280" s="85" t="s">
        <v>3009</v>
      </c>
      <c r="S280" s="85" t="s">
        <v>1328</v>
      </c>
      <c r="T280" s="85" t="s">
        <v>16326</v>
      </c>
      <c r="U280" s="85" t="s">
        <v>165</v>
      </c>
      <c r="V280" s="85" t="s">
        <v>16327</v>
      </c>
      <c r="W280" s="85" t="s">
        <v>25</v>
      </c>
      <c r="X280" s="85" t="s">
        <v>177</v>
      </c>
      <c r="Y280" s="85" t="s">
        <v>1135</v>
      </c>
      <c r="Z280" s="85">
        <v>1</v>
      </c>
      <c r="AA280" s="85">
        <v>0</v>
      </c>
      <c r="AB280" s="179">
        <f>IF(U280="SOPORTE_TELEFÓNICO",'BASE LIQUIDACION REDEBAN 2025'!$B$19,IF(U280="ENVÍO",'BASE LIQUIDACION REDEBAN 2025'!$C$2,IF(W280="TIPO I",'BASE LIQUIDACION REDEBAN 2025'!$C$2,IF(W280="TIPO II",'BASE LIQUIDACION REDEBAN 2025'!$C$3,IF(W280="TIPO III",'BASE LIQUIDACION REDEBAN 2025'!$C$4,IF(W280="TIPO IV",'BASE LIQUIDACION REDEBAN 2025'!$C$5,IF(X280="AEREO",'BASE LIQUIDACION REDEBAN 2025'!$B$6,'BASE LIQUIDACION REDEBAN 2025'!$C$5)))))))</f>
        <v>65960.072302</v>
      </c>
      <c r="AC280" s="179">
        <f>IF(OR(U280="SOPORTE_TELEFÓNICO",U280="ENVÍO"),0,IF(W280="TIPO I",'BASE LIQUIDACION REDEBAN 2025'!$B$10,IF(W280="TIPO II",'BASE LIQUIDACION REDEBAN 2025'!$B$11,IF(W280="TIPO III",'BASE LIQUIDACION REDEBAN 2025'!$B$12,'BASE LIQUIDACION REDEBAN 2025'!$B$13))))</f>
        <v>75096.394270399993</v>
      </c>
      <c r="AD280" s="179">
        <f t="shared" si="4"/>
        <v>65960.072302</v>
      </c>
    </row>
    <row r="281" spans="1:30" s="101" customFormat="1" ht="13.15" hidden="1">
      <c r="A281" s="85" t="s">
        <v>76</v>
      </c>
      <c r="B281" s="85" t="str">
        <f>VLOOKUP(A281,'CENTRO DE COSTOS'!A:D,4,FALSE)</f>
        <v>DIEGO FERNANDO HENAO CARDONA</v>
      </c>
      <c r="C281" s="85" t="str">
        <f>VLOOKUP(A281,'CENTRO DE COSTOS'!A:D,2,FALSE)</f>
        <v>0004-0003</v>
      </c>
      <c r="D281" s="85">
        <v>76520</v>
      </c>
      <c r="E281" s="85" t="s">
        <v>16328</v>
      </c>
      <c r="F281" s="85">
        <v>14609820</v>
      </c>
      <c r="G281" s="85" t="s">
        <v>1977</v>
      </c>
      <c r="H281" s="85" t="s">
        <v>232</v>
      </c>
      <c r="I281" s="85" t="s">
        <v>1207</v>
      </c>
      <c r="J281" s="85" t="s">
        <v>15636</v>
      </c>
      <c r="K281" s="85" t="s">
        <v>160</v>
      </c>
      <c r="L281" s="85" t="s">
        <v>16329</v>
      </c>
      <c r="M281" s="178">
        <v>45924.557638888888</v>
      </c>
      <c r="N281" s="178">
        <v>45925.425694444442</v>
      </c>
      <c r="O281" s="85" t="s">
        <v>14406</v>
      </c>
      <c r="P281" s="85" t="s">
        <v>15334</v>
      </c>
      <c r="Q281" s="85" t="s">
        <v>1387</v>
      </c>
      <c r="R281" s="85" t="s">
        <v>15345</v>
      </c>
      <c r="S281" s="85" t="s">
        <v>1328</v>
      </c>
      <c r="T281" s="85" t="s">
        <v>16330</v>
      </c>
      <c r="U281" s="85" t="s">
        <v>165</v>
      </c>
      <c r="V281" s="85" t="s">
        <v>15639</v>
      </c>
      <c r="W281" s="85" t="s">
        <v>25</v>
      </c>
      <c r="X281" s="85" t="s">
        <v>177</v>
      </c>
      <c r="Y281" s="85" t="s">
        <v>531</v>
      </c>
      <c r="Z281" s="85">
        <v>1</v>
      </c>
      <c r="AA281" s="85">
        <v>0</v>
      </c>
      <c r="AB281" s="179">
        <f>IF(U281="SOPORTE_TELEFÓNICO",'BASE LIQUIDACION REDEBAN 2025'!$B$19,IF(U281="ENVÍO",'BASE LIQUIDACION REDEBAN 2025'!$C$2,IF(W281="TIPO I",'BASE LIQUIDACION REDEBAN 2025'!$C$2,IF(W281="TIPO II",'BASE LIQUIDACION REDEBAN 2025'!$C$3,IF(W281="TIPO III",'BASE LIQUIDACION REDEBAN 2025'!$C$4,IF(W281="TIPO IV",'BASE LIQUIDACION REDEBAN 2025'!$C$5,IF(X281="AEREO",'BASE LIQUIDACION REDEBAN 2025'!$B$6,'BASE LIQUIDACION REDEBAN 2025'!$C$5)))))))</f>
        <v>65960.072302</v>
      </c>
      <c r="AC281" s="179">
        <f>IF(OR(U281="SOPORTE_TELEFÓNICO",U281="ENVÍO"),0,IF(W281="TIPO I",'BASE LIQUIDACION REDEBAN 2025'!$B$10,IF(W281="TIPO II",'BASE LIQUIDACION REDEBAN 2025'!$B$11,IF(W281="TIPO III",'BASE LIQUIDACION REDEBAN 2025'!$B$12,'BASE LIQUIDACION REDEBAN 2025'!$B$13))))</f>
        <v>75096.394270399993</v>
      </c>
      <c r="AD281" s="179">
        <f t="shared" si="4"/>
        <v>65960.072302</v>
      </c>
    </row>
    <row r="282" spans="1:30" s="101" customFormat="1" ht="13.15" hidden="1">
      <c r="A282" s="85" t="s">
        <v>76</v>
      </c>
      <c r="B282" s="85" t="str">
        <f>VLOOKUP(A282,'CENTRO DE COSTOS'!A:D,4,FALSE)</f>
        <v>DIEGO FERNANDO HENAO CARDONA</v>
      </c>
      <c r="C282" s="85" t="str">
        <f>VLOOKUP(A282,'CENTRO DE COSTOS'!A:D,2,FALSE)</f>
        <v>0004-0003</v>
      </c>
      <c r="D282" s="85">
        <v>76520</v>
      </c>
      <c r="E282" s="85" t="s">
        <v>16331</v>
      </c>
      <c r="F282" s="85">
        <v>64430820</v>
      </c>
      <c r="G282" s="85" t="s">
        <v>1977</v>
      </c>
      <c r="H282" s="85" t="s">
        <v>232</v>
      </c>
      <c r="I282" s="85" t="s">
        <v>1207</v>
      </c>
      <c r="J282" s="85" t="s">
        <v>15703</v>
      </c>
      <c r="K282" s="85" t="s">
        <v>160</v>
      </c>
      <c r="L282" s="85" t="s">
        <v>16332</v>
      </c>
      <c r="M282" s="178">
        <v>45925.661111111112</v>
      </c>
      <c r="N282" s="178">
        <v>45926.34375</v>
      </c>
      <c r="O282" s="85" t="s">
        <v>14390</v>
      </c>
      <c r="P282" s="85" t="s">
        <v>15334</v>
      </c>
      <c r="Q282" s="85" t="s">
        <v>15335</v>
      </c>
      <c r="R282" s="85" t="s">
        <v>15336</v>
      </c>
      <c r="S282" s="85" t="s">
        <v>1328</v>
      </c>
      <c r="T282" s="85" t="s">
        <v>16333</v>
      </c>
      <c r="U282" s="85" t="s">
        <v>165</v>
      </c>
      <c r="V282" s="85" t="s">
        <v>15706</v>
      </c>
      <c r="W282" s="85" t="s">
        <v>25</v>
      </c>
      <c r="X282" s="85" t="s">
        <v>177</v>
      </c>
      <c r="Y282" s="85" t="s">
        <v>531</v>
      </c>
      <c r="Z282" s="85">
        <v>1</v>
      </c>
      <c r="AA282" s="85">
        <v>0</v>
      </c>
      <c r="AB282" s="179">
        <f>IF(U282="SOPORTE_TELEFÓNICO",'BASE LIQUIDACION REDEBAN 2025'!$B$19,IF(U282="ENVÍO",'BASE LIQUIDACION REDEBAN 2025'!$C$2,IF(W282="TIPO I",'BASE LIQUIDACION REDEBAN 2025'!$C$2,IF(W282="TIPO II",'BASE LIQUIDACION REDEBAN 2025'!$C$3,IF(W282="TIPO III",'BASE LIQUIDACION REDEBAN 2025'!$C$4,IF(W282="TIPO IV",'BASE LIQUIDACION REDEBAN 2025'!$C$5,IF(X282="AEREO",'BASE LIQUIDACION REDEBAN 2025'!$B$6,'BASE LIQUIDACION REDEBAN 2025'!$C$5)))))))</f>
        <v>65960.072302</v>
      </c>
      <c r="AC282" s="179">
        <f>IF(OR(U282="SOPORTE_TELEFÓNICO",U282="ENVÍO"),0,IF(W282="TIPO I",'BASE LIQUIDACION REDEBAN 2025'!$B$10,IF(W282="TIPO II",'BASE LIQUIDACION REDEBAN 2025'!$B$11,IF(W282="TIPO III",'BASE LIQUIDACION REDEBAN 2025'!$B$12,'BASE LIQUIDACION REDEBAN 2025'!$B$13))))</f>
        <v>75096.394270399993</v>
      </c>
      <c r="AD282" s="179">
        <f t="shared" si="4"/>
        <v>65960.072302</v>
      </c>
    </row>
    <row r="283" spans="1:30" s="101" customFormat="1" ht="13.15" hidden="1">
      <c r="A283" s="85" t="s">
        <v>92</v>
      </c>
      <c r="B283" s="85" t="str">
        <f>VLOOKUP(A283,'CENTRO DE COSTOS'!A:D,4,FALSE)</f>
        <v>KEVIN ALEXIS CORZO BUSTOS</v>
      </c>
      <c r="C283" s="85" t="str">
        <f>VLOOKUP(A283,'CENTRO DE COSTOS'!A:D,2,FALSE)</f>
        <v>0004-0007</v>
      </c>
      <c r="D283" s="85">
        <v>18460</v>
      </c>
      <c r="E283" s="85" t="s">
        <v>16334</v>
      </c>
      <c r="F283" s="85">
        <v>81404394</v>
      </c>
      <c r="G283" s="85" t="s">
        <v>1977</v>
      </c>
      <c r="H283" s="85" t="s">
        <v>208</v>
      </c>
      <c r="I283" s="85" t="s">
        <v>10289</v>
      </c>
      <c r="J283" s="85" t="s">
        <v>16335</v>
      </c>
      <c r="K283" s="85" t="s">
        <v>160</v>
      </c>
      <c r="L283" s="85" t="s">
        <v>16336</v>
      </c>
      <c r="M283" s="178">
        <v>45924.529861111114</v>
      </c>
      <c r="N283" s="178">
        <v>45926.470138888886</v>
      </c>
      <c r="O283" s="85" t="s">
        <v>14390</v>
      </c>
      <c r="P283" s="85" t="s">
        <v>15334</v>
      </c>
      <c r="Q283" s="85" t="s">
        <v>15335</v>
      </c>
      <c r="R283" s="85" t="s">
        <v>15336</v>
      </c>
      <c r="S283" s="85" t="s">
        <v>1328</v>
      </c>
      <c r="T283" s="85" t="s">
        <v>16337</v>
      </c>
      <c r="U283" s="85" t="s">
        <v>1552</v>
      </c>
      <c r="V283" s="85">
        <v>0</v>
      </c>
      <c r="W283" s="85" t="s">
        <v>32</v>
      </c>
      <c r="X283" s="85" t="s">
        <v>177</v>
      </c>
      <c r="Y283" s="85" t="s">
        <v>214</v>
      </c>
      <c r="Z283" s="85">
        <v>0</v>
      </c>
      <c r="AA283" s="85">
        <v>0</v>
      </c>
      <c r="AB283" s="179">
        <f>IF(U283="SOPORTE_TELEFÓNICO",'BASE LIQUIDACION REDEBAN 2025'!$B$19,IF(U283="ENVÍO",'BASE LIQUIDACION REDEBAN 2025'!$C$2,IF(W283="TIPO I",'BASE LIQUIDACION REDEBAN 2025'!$C$2,IF(W283="TIPO II",'BASE LIQUIDACION REDEBAN 2025'!$C$3,IF(W283="TIPO III",'BASE LIQUIDACION REDEBAN 2025'!$C$4,IF(W283="TIPO IV",'BASE LIQUIDACION REDEBAN 2025'!$C$5,IF(X283="AEREO",'BASE LIQUIDACION REDEBAN 2025'!$B$6,'BASE LIQUIDACION REDEBAN 2025'!$C$5)))))))</f>
        <v>41241.0800752</v>
      </c>
      <c r="AC283" s="179">
        <f>IF(OR(U283="SOPORTE_TELEFÓNICO",U283="ENVÍO"),0,IF(W283="TIPO I",'BASE LIQUIDACION REDEBAN 2025'!$B$10,IF(W283="TIPO II",'BASE LIQUIDACION REDEBAN 2025'!$B$11,IF(W283="TIPO III",'BASE LIQUIDACION REDEBAN 2025'!$B$12,'BASE LIQUIDACION REDEBAN 2025'!$B$13))))</f>
        <v>0</v>
      </c>
      <c r="AD283" s="179">
        <f t="shared" si="4"/>
        <v>41241.0800752</v>
      </c>
    </row>
    <row r="284" spans="1:30" s="101" customFormat="1" ht="13.15" hidden="1">
      <c r="A284" s="85" t="s">
        <v>72</v>
      </c>
      <c r="B284" s="85" t="str">
        <f>VLOOKUP(A284,'CENTRO DE COSTOS'!A:D,4,FALSE)</f>
        <v>MIGUEL JULIÁN HERNÁNDEZ GUARÍN</v>
      </c>
      <c r="C284" s="85" t="str">
        <f>VLOOKUP(A284,'CENTRO DE COSTOS'!A:D,2,FALSE)</f>
        <v>0004-0008</v>
      </c>
      <c r="D284" s="85">
        <v>68547</v>
      </c>
      <c r="E284" s="85" t="s">
        <v>16338</v>
      </c>
      <c r="F284" s="85">
        <v>51400380</v>
      </c>
      <c r="G284" s="85" t="s">
        <v>1977</v>
      </c>
      <c r="H284" s="85" t="s">
        <v>224</v>
      </c>
      <c r="I284" s="85" t="s">
        <v>743</v>
      </c>
      <c r="J284" s="85" t="s">
        <v>16339</v>
      </c>
      <c r="K284" s="85" t="s">
        <v>160</v>
      </c>
      <c r="L284" s="85" t="s">
        <v>16340</v>
      </c>
      <c r="M284" s="178">
        <v>45925.740277777775</v>
      </c>
      <c r="N284" s="178">
        <v>45926.652777777781</v>
      </c>
      <c r="O284" s="85" t="s">
        <v>14390</v>
      </c>
      <c r="P284" s="85" t="s">
        <v>15334</v>
      </c>
      <c r="Q284" s="85" t="s">
        <v>1387</v>
      </c>
      <c r="R284" s="85" t="s">
        <v>15510</v>
      </c>
      <c r="S284" s="85" t="s">
        <v>1328</v>
      </c>
      <c r="T284" s="85" t="s">
        <v>16341</v>
      </c>
      <c r="U284" s="85" t="s">
        <v>165</v>
      </c>
      <c r="V284" s="85" t="s">
        <v>16342</v>
      </c>
      <c r="W284" s="85" t="s">
        <v>28</v>
      </c>
      <c r="X284" s="85" t="s">
        <v>177</v>
      </c>
      <c r="Y284" s="85" t="s">
        <v>319</v>
      </c>
      <c r="Z284" s="85">
        <v>1</v>
      </c>
      <c r="AA284" s="85">
        <v>0</v>
      </c>
      <c r="AB284" s="179">
        <f>IF(U284="SOPORTE_TELEFÓNICO",'BASE LIQUIDACION REDEBAN 2025'!$B$19,IF(U284="ENVÍO",'BASE LIQUIDACION REDEBAN 2025'!$C$2,IF(W284="TIPO I",'BASE LIQUIDACION REDEBAN 2025'!$C$2,IF(W284="TIPO II",'BASE LIQUIDACION REDEBAN 2025'!$C$3,IF(W284="TIPO III",'BASE LIQUIDACION REDEBAN 2025'!$C$4,IF(W284="TIPO IV",'BASE LIQUIDACION REDEBAN 2025'!$C$5,IF(X284="AEREO",'BASE LIQUIDACION REDEBAN 2025'!$B$6,'BASE LIQUIDACION REDEBAN 2025'!$C$5)))))))</f>
        <v>144967.87232000002</v>
      </c>
      <c r="AC284" s="179">
        <f>IF(OR(U284="SOPORTE_TELEFÓNICO",U284="ENVÍO"),0,IF(W284="TIPO I",'BASE LIQUIDACION REDEBAN 2025'!$B$10,IF(W284="TIPO II",'BASE LIQUIDACION REDEBAN 2025'!$B$11,IF(W284="TIPO III",'BASE LIQUIDACION REDEBAN 2025'!$B$12,'BASE LIQUIDACION REDEBAN 2025'!$B$13))))</f>
        <v>140395.6348884</v>
      </c>
      <c r="AD284" s="179">
        <f t="shared" si="4"/>
        <v>144967.87232000002</v>
      </c>
    </row>
    <row r="285" spans="1:30">
      <c r="AD285" s="187">
        <f>SUBTOTAL(9,AD2:AD284)</f>
        <v>164964.3203008</v>
      </c>
    </row>
  </sheetData>
  <autoFilter ref="A1:AJ284" xr:uid="{D9F65BF9-E8FD-4B3B-A11E-DE69B4623103}">
    <filterColumn colId="1">
      <filters>
        <filter val="#N/D"/>
      </filters>
    </filterColumn>
  </autoFilter>
  <conditionalFormatting sqref="E2:E284">
    <cfRule type="duplicateValues" dxfId="277" priority="1"/>
  </conditionalFormatting>
  <dataValidations count="1">
    <dataValidation type="list" allowBlank="1" showInputMessage="1" showErrorMessage="1" sqref="Y1" xr:uid="{B4559167-ACBD-4DB2-83C4-17D9344496A1}">
      <formula1>#REF!</formula1>
    </dataValidation>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L65"/>
  <sheetViews>
    <sheetView topLeftCell="P1" workbookViewId="0">
      <pane ySplit="1" topLeftCell="A29" activePane="bottomLeft" state="frozen"/>
      <selection pane="bottomLeft" activeCell="AH42" sqref="AH42"/>
      <selection activeCell="L1" sqref="L1"/>
    </sheetView>
  </sheetViews>
  <sheetFormatPr defaultColWidth="11.42578125" defaultRowHeight="14.45"/>
  <cols>
    <col min="1" max="3" width="11.42578125" style="81"/>
    <col min="4" max="7" width="11.5703125" style="81" bestFit="1" customWidth="1"/>
    <col min="8" max="11" width="11.42578125" style="81"/>
    <col min="12" max="12" width="17.140625" style="81" customWidth="1"/>
    <col min="13" max="13" width="15.7109375" style="81" customWidth="1"/>
    <col min="14" max="14" width="18" style="82" bestFit="1" customWidth="1"/>
    <col min="15" max="15" width="14.5703125" style="82" bestFit="1" customWidth="1"/>
    <col min="16" max="23" width="11.42578125" style="81"/>
    <col min="24" max="24" width="11.5703125" style="81" bestFit="1" customWidth="1"/>
    <col min="25" max="26" width="11.42578125" style="81"/>
    <col min="27" max="28" width="11.5703125" style="81" bestFit="1" customWidth="1"/>
    <col min="29" max="29" width="11.42578125" style="81"/>
    <col min="30" max="30" width="14.7109375" style="79" bestFit="1" customWidth="1"/>
    <col min="31" max="31" width="12" style="79" bestFit="1" customWidth="1"/>
    <col min="32" max="32" width="14.42578125" style="79" bestFit="1" customWidth="1"/>
    <col min="33" max="16384" width="11.42578125" style="79"/>
  </cols>
  <sheetData>
    <row r="1" spans="1:38" s="175" customFormat="1" ht="37.5" customHeight="1">
      <c r="A1" s="177" t="s">
        <v>121</v>
      </c>
      <c r="B1" s="177" t="s">
        <v>59</v>
      </c>
      <c r="C1" s="177" t="s">
        <v>106</v>
      </c>
      <c r="D1" s="177" t="s">
        <v>122</v>
      </c>
      <c r="E1" s="177" t="s">
        <v>123</v>
      </c>
      <c r="F1" s="177" t="s">
        <v>124</v>
      </c>
      <c r="G1" s="189" t="s">
        <v>125</v>
      </c>
      <c r="H1" s="177" t="s">
        <v>127</v>
      </c>
      <c r="I1" s="177" t="s">
        <v>56</v>
      </c>
      <c r="J1" s="177" t="s">
        <v>128</v>
      </c>
      <c r="K1" s="177" t="s">
        <v>129</v>
      </c>
      <c r="L1" s="177" t="s">
        <v>130</v>
      </c>
      <c r="M1" s="177" t="s">
        <v>6232</v>
      </c>
      <c r="N1" s="177" t="s">
        <v>6233</v>
      </c>
      <c r="O1" s="177" t="s">
        <v>14383</v>
      </c>
      <c r="P1" s="177" t="s">
        <v>6234</v>
      </c>
      <c r="Q1" s="177" t="s">
        <v>6235</v>
      </c>
      <c r="R1" s="191" t="s">
        <v>133</v>
      </c>
      <c r="S1" s="191" t="s">
        <v>134</v>
      </c>
      <c r="T1" s="190" t="s">
        <v>135</v>
      </c>
      <c r="U1" s="177" t="s">
        <v>6236</v>
      </c>
      <c r="V1" s="177" t="s">
        <v>1316</v>
      </c>
      <c r="W1" s="177" t="s">
        <v>137</v>
      </c>
      <c r="X1" s="177" t="s">
        <v>6237</v>
      </c>
      <c r="Y1" s="177" t="s">
        <v>1318</v>
      </c>
      <c r="Z1" s="177" t="s">
        <v>140</v>
      </c>
      <c r="AA1" s="177" t="s">
        <v>142</v>
      </c>
      <c r="AB1" s="177" t="s">
        <v>143</v>
      </c>
      <c r="AC1" s="190" t="s">
        <v>141</v>
      </c>
      <c r="AD1" s="192" t="s">
        <v>144</v>
      </c>
      <c r="AE1" s="192" t="s">
        <v>1319</v>
      </c>
      <c r="AF1" s="192" t="s">
        <v>146</v>
      </c>
      <c r="AG1" s="193" t="s">
        <v>135</v>
      </c>
      <c r="AH1" s="193" t="s">
        <v>149</v>
      </c>
      <c r="AI1" s="193" t="s">
        <v>150</v>
      </c>
      <c r="AJ1" s="193" t="s">
        <v>151</v>
      </c>
      <c r="AK1" s="193" t="s">
        <v>152</v>
      </c>
      <c r="AL1" s="193" t="s">
        <v>153</v>
      </c>
    </row>
    <row r="2" spans="1:38" s="101" customFormat="1" ht="13.15">
      <c r="A2" s="10" t="s">
        <v>100</v>
      </c>
      <c r="B2" s="90" t="str">
        <f>VLOOKUP(A2,'CENTRO DE COSTOS'!A:D,4,FALSE)</f>
        <v>KEVIN ALEXIS CORZO BUSTOS</v>
      </c>
      <c r="C2" s="90" t="str">
        <f>VLOOKUP(A2,'CENTRO DE COSTOS'!A:D,2,FALSE)</f>
        <v>0004-0007</v>
      </c>
      <c r="D2" s="10">
        <v>50689</v>
      </c>
      <c r="E2" s="10" t="s">
        <v>16343</v>
      </c>
      <c r="F2" s="10">
        <v>25109646</v>
      </c>
      <c r="G2" s="10" t="s">
        <v>6241</v>
      </c>
      <c r="H2" s="10" t="s">
        <v>216</v>
      </c>
      <c r="I2" s="10" t="s">
        <v>3181</v>
      </c>
      <c r="J2" s="10" t="s">
        <v>16344</v>
      </c>
      <c r="K2" s="10" t="s">
        <v>160</v>
      </c>
      <c r="L2" s="10" t="s">
        <v>16345</v>
      </c>
      <c r="M2" s="194">
        <v>45902.419444444444</v>
      </c>
      <c r="N2" s="194">
        <v>45902.593148148153</v>
      </c>
      <c r="O2" s="10" t="s">
        <v>14390</v>
      </c>
      <c r="P2" s="10" t="s">
        <v>1454</v>
      </c>
      <c r="Q2" s="10" t="s">
        <v>1454</v>
      </c>
      <c r="R2" s="10"/>
      <c r="S2" s="10"/>
      <c r="T2" s="10" t="s">
        <v>16346</v>
      </c>
      <c r="U2" s="10" t="s">
        <v>8730</v>
      </c>
      <c r="V2" s="10" t="s">
        <v>16347</v>
      </c>
      <c r="W2" s="10" t="s">
        <v>165</v>
      </c>
      <c r="X2" s="10" t="s">
        <v>1651</v>
      </c>
      <c r="Y2" s="10" t="s">
        <v>28</v>
      </c>
      <c r="Z2" s="10" t="s">
        <v>177</v>
      </c>
      <c r="AA2" s="10">
        <v>1</v>
      </c>
      <c r="AB2" s="10">
        <v>0</v>
      </c>
      <c r="AC2" s="10" t="s">
        <v>1538</v>
      </c>
      <c r="AD2" s="195">
        <f>IF(W2="SOPORTE_TELEFÓNICO",'[24]BASE LIQUIDACION REDEBAN 2025'!$B$19,IF(W2="ENVÍO",'[24]BASE LIQUIDACION REDEBAN 2025'!$C$2,IF(Y2="TIPO I",'[24]BASE LIQUIDACION REDEBAN 2025'!$C$2,IF(Y2="TIPO II",'[24]BASE LIQUIDACION REDEBAN 2025'!$C$3,IF(Y2="TIPO III",'[24]BASE LIQUIDACION REDEBAN 2025'!$C$4,IF(Y2="TIPO IV",'[24]BASE LIQUIDACION REDEBAN 2025'!$C$5,IF(Z2="AEREO",'[24]BASE LIQUIDACION REDEBAN 2025'!$B$6,'[24]BASE LIQUIDACION REDEBAN 2025'!$C$5)))))))</f>
        <v>144967.87232000002</v>
      </c>
      <c r="AE2" s="195">
        <f>IF(OR(W2="SOPORTE_TELEFÓNICO",W2="ENVÍO"),0,IF(Y2="TIPO I",'[24]BASE LIQUIDACION REDEBAN 2025'!$B$10,IF(Y2="TIPO II",'[24]BASE LIQUIDACION REDEBAN 2025'!$B$11,IF(Y2="TIPO III",'[24]BASE LIQUIDACION REDEBAN 2025'!$B$12,'[24]BASE LIQUIDACION REDEBAN 2025'!$B$13))))</f>
        <v>140395.6348884</v>
      </c>
      <c r="AF2" s="195">
        <f t="shared" ref="AF2:AF33" si="0">IF(OR(W2="SOPORTE_TELEFÓNICO",W2="ENVÍO"),AD2,(AA2*AD2+AB2*AE2))</f>
        <v>144967.87232000002</v>
      </c>
    </row>
    <row r="3" spans="1:38" s="101" customFormat="1" ht="13.15">
      <c r="A3" s="10" t="s">
        <v>92</v>
      </c>
      <c r="B3" s="90" t="str">
        <f>VLOOKUP(A3,'CENTRO DE COSTOS'!A:D,4,FALSE)</f>
        <v>KEVIN ALEXIS CORZO BUSTOS</v>
      </c>
      <c r="C3" s="90" t="str">
        <f>VLOOKUP(A3,'CENTRO DE COSTOS'!A:D,2,FALSE)</f>
        <v>0004-0007</v>
      </c>
      <c r="D3" s="10">
        <v>41001</v>
      </c>
      <c r="E3" s="10" t="s">
        <v>16348</v>
      </c>
      <c r="F3" s="10">
        <v>59382655</v>
      </c>
      <c r="G3" s="10" t="s">
        <v>6241</v>
      </c>
      <c r="H3" s="10" t="s">
        <v>430</v>
      </c>
      <c r="I3" s="10" t="s">
        <v>92</v>
      </c>
      <c r="J3" s="10" t="s">
        <v>16349</v>
      </c>
      <c r="K3" s="10" t="s">
        <v>160</v>
      </c>
      <c r="L3" s="10" t="s">
        <v>16350</v>
      </c>
      <c r="M3" s="194">
        <v>45902.419444444444</v>
      </c>
      <c r="N3" s="194">
        <v>45903.398611111108</v>
      </c>
      <c r="O3" s="10" t="s">
        <v>14390</v>
      </c>
      <c r="P3" s="10" t="s">
        <v>1454</v>
      </c>
      <c r="Q3" s="10" t="s">
        <v>1454</v>
      </c>
      <c r="R3" s="10"/>
      <c r="S3" s="10"/>
      <c r="T3" s="10" t="s">
        <v>6246</v>
      </c>
      <c r="U3" s="10" t="s">
        <v>6247</v>
      </c>
      <c r="V3" s="10" t="s">
        <v>16351</v>
      </c>
      <c r="W3" s="10" t="s">
        <v>165</v>
      </c>
      <c r="X3" s="10" t="s">
        <v>16352</v>
      </c>
      <c r="Y3" s="10" t="s">
        <v>25</v>
      </c>
      <c r="Z3" s="10" t="s">
        <v>177</v>
      </c>
      <c r="AA3" s="10">
        <v>1</v>
      </c>
      <c r="AB3" s="10">
        <v>0</v>
      </c>
      <c r="AC3" s="10" t="s">
        <v>436</v>
      </c>
      <c r="AD3" s="195">
        <f>IF(W3="SOPORTE_TELEFÓNICO",'[24]BASE LIQUIDACION REDEBAN 2025'!$B$19,IF(W3="ENVÍO",'[24]BASE LIQUIDACION REDEBAN 2025'!$C$2,IF(Y3="TIPO I",'[24]BASE LIQUIDACION REDEBAN 2025'!$C$2,IF(Y3="TIPO II",'[24]BASE LIQUIDACION REDEBAN 2025'!$C$3,IF(Y3="TIPO III",'[24]BASE LIQUIDACION REDEBAN 2025'!$C$4,IF(Y3="TIPO IV",'[24]BASE LIQUIDACION REDEBAN 2025'!$C$5,IF(Z3="AEREO",'[24]BASE LIQUIDACION REDEBAN 2025'!$B$6,'[24]BASE LIQUIDACION REDEBAN 2025'!$C$5)))))))</f>
        <v>65960.072302</v>
      </c>
      <c r="AE3" s="195">
        <f>IF(OR(W3="SOPORTE_TELEFÓNICO",W3="ENVÍO"),0,IF(Y3="TIPO I",'[24]BASE LIQUIDACION REDEBAN 2025'!$B$10,IF(Y3="TIPO II",'[24]BASE LIQUIDACION REDEBAN 2025'!$B$11,IF(Y3="TIPO III",'[24]BASE LIQUIDACION REDEBAN 2025'!$B$12,'[24]BASE LIQUIDACION REDEBAN 2025'!$B$13))))</f>
        <v>75096.394270399993</v>
      </c>
      <c r="AF3" s="195">
        <f t="shared" si="0"/>
        <v>65960.072302</v>
      </c>
    </row>
    <row r="4" spans="1:38" s="101" customFormat="1" ht="13.15">
      <c r="A4" s="10" t="s">
        <v>98</v>
      </c>
      <c r="B4" s="90" t="str">
        <f>VLOOKUP(A4,'CENTRO DE COSTOS'!A:D,4,FALSE)</f>
        <v>MIGUEL JULIÁN HERNÁNDEZ GUARÍN</v>
      </c>
      <c r="C4" s="90" t="str">
        <f>VLOOKUP(A4,'CENTRO DE COSTOS'!A:D,2,FALSE)</f>
        <v>0004-0008</v>
      </c>
      <c r="D4" s="10">
        <v>15806</v>
      </c>
      <c r="E4" s="10" t="s">
        <v>16353</v>
      </c>
      <c r="F4" s="10">
        <v>44487213</v>
      </c>
      <c r="G4" s="10" t="s">
        <v>6241</v>
      </c>
      <c r="H4" s="10" t="s">
        <v>406</v>
      </c>
      <c r="I4" s="10" t="s">
        <v>9847</v>
      </c>
      <c r="J4" s="10" t="s">
        <v>16354</v>
      </c>
      <c r="K4" s="10" t="s">
        <v>160</v>
      </c>
      <c r="L4" s="10" t="s">
        <v>16355</v>
      </c>
      <c r="M4" s="194">
        <v>45902.419444444444</v>
      </c>
      <c r="N4" s="194">
        <v>45903.511666666673</v>
      </c>
      <c r="O4" s="10" t="s">
        <v>14390</v>
      </c>
      <c r="P4" s="10" t="s">
        <v>1454</v>
      </c>
      <c r="Q4" s="10" t="s">
        <v>1454</v>
      </c>
      <c r="R4" s="10"/>
      <c r="S4" s="10"/>
      <c r="T4" s="10" t="s">
        <v>6246</v>
      </c>
      <c r="U4" s="10" t="s">
        <v>6247</v>
      </c>
      <c r="V4" s="10" t="s">
        <v>16356</v>
      </c>
      <c r="W4" s="10" t="s">
        <v>165</v>
      </c>
      <c r="X4" s="10" t="s">
        <v>16357</v>
      </c>
      <c r="Y4" s="10" t="s">
        <v>28</v>
      </c>
      <c r="Z4" s="10" t="s">
        <v>177</v>
      </c>
      <c r="AA4" s="10">
        <v>1</v>
      </c>
      <c r="AB4" s="10">
        <v>0</v>
      </c>
      <c r="AC4" s="10" t="s">
        <v>841</v>
      </c>
      <c r="AD4" s="195">
        <f>IF(W4="SOPORTE_TELEFÓNICO",'[24]BASE LIQUIDACION REDEBAN 2025'!$B$19,IF(W4="ENVÍO",'[24]BASE LIQUIDACION REDEBAN 2025'!$C$2,IF(Y4="TIPO I",'[24]BASE LIQUIDACION REDEBAN 2025'!$C$2,IF(Y4="TIPO II",'[24]BASE LIQUIDACION REDEBAN 2025'!$C$3,IF(Y4="TIPO III",'[24]BASE LIQUIDACION REDEBAN 2025'!$C$4,IF(Y4="TIPO IV",'[24]BASE LIQUIDACION REDEBAN 2025'!$C$5,IF(Z4="AEREO",'[24]BASE LIQUIDACION REDEBAN 2025'!$B$6,'[24]BASE LIQUIDACION REDEBAN 2025'!$C$5)))))))</f>
        <v>144967.87232000002</v>
      </c>
      <c r="AE4" s="195">
        <f>IF(OR(W4="SOPORTE_TELEFÓNICO",W4="ENVÍO"),0,IF(Y4="TIPO I",'[24]BASE LIQUIDACION REDEBAN 2025'!$B$10,IF(Y4="TIPO II",'[24]BASE LIQUIDACION REDEBAN 2025'!$B$11,IF(Y4="TIPO III",'[24]BASE LIQUIDACION REDEBAN 2025'!$B$12,'[24]BASE LIQUIDACION REDEBAN 2025'!$B$13))))</f>
        <v>140395.6348884</v>
      </c>
      <c r="AF4" s="195">
        <f t="shared" si="0"/>
        <v>144967.87232000002</v>
      </c>
    </row>
    <row r="5" spans="1:38" s="101" customFormat="1" ht="13.15">
      <c r="A5" s="10" t="s">
        <v>90</v>
      </c>
      <c r="B5" s="90" t="str">
        <f>VLOOKUP(A5,'CENTRO DE COSTOS'!A:D,4,FALSE)</f>
        <v>JUAN SEBASTIÁN RÍOS CASTRILLÓN</v>
      </c>
      <c r="C5" s="90" t="str">
        <f>VLOOKUP(A5,'CENTRO DE COSTOS'!A:D,2,FALSE)</f>
        <v>0004-0005</v>
      </c>
      <c r="D5" s="10">
        <v>5031</v>
      </c>
      <c r="E5" s="10" t="s">
        <v>16358</v>
      </c>
      <c r="F5" s="10">
        <v>89332566</v>
      </c>
      <c r="G5" s="10" t="s">
        <v>6241</v>
      </c>
      <c r="H5" s="10" t="s">
        <v>249</v>
      </c>
      <c r="I5" s="10" t="s">
        <v>13864</v>
      </c>
      <c r="J5" s="10" t="s">
        <v>16359</v>
      </c>
      <c r="K5" s="10" t="s">
        <v>160</v>
      </c>
      <c r="L5" s="10" t="s">
        <v>16360</v>
      </c>
      <c r="M5" s="194">
        <v>45902.419444444444</v>
      </c>
      <c r="N5" s="194">
        <v>45905.340787037043</v>
      </c>
      <c r="O5" s="10" t="s">
        <v>14390</v>
      </c>
      <c r="P5" s="10" t="s">
        <v>1454</v>
      </c>
      <c r="Q5" s="10" t="s">
        <v>1454</v>
      </c>
      <c r="R5" s="10"/>
      <c r="S5" s="10"/>
      <c r="T5" s="10" t="s">
        <v>6246</v>
      </c>
      <c r="U5" s="10" t="s">
        <v>6247</v>
      </c>
      <c r="V5" s="10" t="s">
        <v>16361</v>
      </c>
      <c r="W5" s="10" t="s">
        <v>165</v>
      </c>
      <c r="X5" s="10" t="s">
        <v>16362</v>
      </c>
      <c r="Y5" s="10" t="s">
        <v>32</v>
      </c>
      <c r="Z5" s="10" t="s">
        <v>177</v>
      </c>
      <c r="AA5" s="10">
        <v>1</v>
      </c>
      <c r="AB5" s="10">
        <v>0</v>
      </c>
      <c r="AC5" s="10" t="s">
        <v>804</v>
      </c>
      <c r="AD5" s="195">
        <f>IF(W5="SOPORTE_TELEFÓNICO",'[24]BASE LIQUIDACION REDEBAN 2025'!$B$19,IF(W5="ENVÍO",'[24]BASE LIQUIDACION REDEBAN 2025'!$C$2,IF(Y5="TIPO I",'[24]BASE LIQUIDACION REDEBAN 2025'!$C$2,IF(Y5="TIPO II",'[24]BASE LIQUIDACION REDEBAN 2025'!$C$3,IF(Y5="TIPO III",'[24]BASE LIQUIDACION REDEBAN 2025'!$C$4,IF(Y5="TIPO IV",'[24]BASE LIQUIDACION REDEBAN 2025'!$C$5,IF(Z5="AEREO",'[24]BASE LIQUIDACION REDEBAN 2025'!$B$6,'[24]BASE LIQUIDACION REDEBAN 2025'!$C$5)))))))</f>
        <v>479588.87655000004</v>
      </c>
      <c r="AE5" s="195">
        <f>IF(OR(W5="SOPORTE_TELEFÓNICO",W5="ENVÍO"),0,IF(Y5="TIPO I",'[24]BASE LIQUIDACION REDEBAN 2025'!$B$10,IF(Y5="TIPO II",'[24]BASE LIQUIDACION REDEBAN 2025'!$B$11,IF(Y5="TIPO III",'[24]BASE LIQUIDACION REDEBAN 2025'!$B$12,'[24]BASE LIQUIDACION REDEBAN 2025'!$B$13))))</f>
        <v>196536.5258152</v>
      </c>
      <c r="AF5" s="195">
        <f t="shared" si="0"/>
        <v>479588.87655000004</v>
      </c>
    </row>
    <row r="6" spans="1:38" s="101" customFormat="1" ht="13.15">
      <c r="A6" s="10" t="s">
        <v>68</v>
      </c>
      <c r="B6" s="90" t="str">
        <f>VLOOKUP(A6,'CENTRO DE COSTOS'!A:D,4,FALSE)</f>
        <v>WILLIAM ASDRUBAL ROZO ROZO</v>
      </c>
      <c r="C6" s="90" t="str">
        <f>VLOOKUP(A6,'CENTRO DE COSTOS'!A:D,2,FALSE)</f>
        <v>0004-0004</v>
      </c>
      <c r="D6" s="10">
        <v>11001</v>
      </c>
      <c r="E6" s="10" t="s">
        <v>16363</v>
      </c>
      <c r="F6" s="10">
        <v>18195859</v>
      </c>
      <c r="G6" s="10" t="s">
        <v>6241</v>
      </c>
      <c r="H6" s="10" t="s">
        <v>417</v>
      </c>
      <c r="I6" s="10" t="s">
        <v>68</v>
      </c>
      <c r="J6" s="10" t="s">
        <v>16364</v>
      </c>
      <c r="K6" s="10" t="s">
        <v>160</v>
      </c>
      <c r="L6" s="10" t="s">
        <v>16365</v>
      </c>
      <c r="M6" s="194">
        <v>45888.48333333333</v>
      </c>
      <c r="N6" s="194">
        <v>45905.493055555555</v>
      </c>
      <c r="O6" s="10" t="s">
        <v>14390</v>
      </c>
      <c r="P6" s="10" t="s">
        <v>1454</v>
      </c>
      <c r="Q6" s="10" t="s">
        <v>1454</v>
      </c>
      <c r="R6" s="10"/>
      <c r="S6" s="10"/>
      <c r="T6" s="10" t="s">
        <v>16346</v>
      </c>
      <c r="U6" s="10" t="s">
        <v>8730</v>
      </c>
      <c r="V6" s="10" t="s">
        <v>16366</v>
      </c>
      <c r="W6" s="10" t="s">
        <v>165</v>
      </c>
      <c r="X6" s="10">
        <v>0</v>
      </c>
      <c r="Y6" s="10" t="s">
        <v>25</v>
      </c>
      <c r="Z6" s="10" t="s">
        <v>177</v>
      </c>
      <c r="AA6" s="10">
        <v>1</v>
      </c>
      <c r="AB6" s="10">
        <v>0</v>
      </c>
      <c r="AC6" s="10" t="s">
        <v>5576</v>
      </c>
      <c r="AD6" s="195">
        <f>IF(W6="SOPORTE_TELEFÓNICO",'[24]BASE LIQUIDACION REDEBAN 2025'!$B$19,IF(W6="ENVÍO",'[24]BASE LIQUIDACION REDEBAN 2025'!$C$2,IF(Y6="TIPO I",'[24]BASE LIQUIDACION REDEBAN 2025'!$C$2,IF(Y6="TIPO II",'[24]BASE LIQUIDACION REDEBAN 2025'!$C$3,IF(Y6="TIPO III",'[24]BASE LIQUIDACION REDEBAN 2025'!$C$4,IF(Y6="TIPO IV",'[24]BASE LIQUIDACION REDEBAN 2025'!$C$5,IF(Z6="AEREO",'[24]BASE LIQUIDACION REDEBAN 2025'!$B$6,'[24]BASE LIQUIDACION REDEBAN 2025'!$C$5)))))))</f>
        <v>65960.072302</v>
      </c>
      <c r="AE6" s="195">
        <f>IF(OR(W6="SOPORTE_TELEFÓNICO",W6="ENVÍO"),0,IF(Y6="TIPO I",'[24]BASE LIQUIDACION REDEBAN 2025'!$B$10,IF(Y6="TIPO II",'[24]BASE LIQUIDACION REDEBAN 2025'!$B$11,IF(Y6="TIPO III",'[24]BASE LIQUIDACION REDEBAN 2025'!$B$12,'[24]BASE LIQUIDACION REDEBAN 2025'!$B$13))))</f>
        <v>75096.394270399993</v>
      </c>
      <c r="AF6" s="195">
        <f t="shared" si="0"/>
        <v>65960.072302</v>
      </c>
    </row>
    <row r="7" spans="1:38" s="101" customFormat="1" ht="13.15">
      <c r="A7" s="10" t="s">
        <v>68</v>
      </c>
      <c r="B7" s="90" t="str">
        <f>VLOOKUP(A7,'CENTRO DE COSTOS'!A:D,4,FALSE)</f>
        <v>WILLIAM ASDRUBAL ROZO ROZO</v>
      </c>
      <c r="C7" s="90" t="str">
        <f>VLOOKUP(A7,'CENTRO DE COSTOS'!A:D,2,FALSE)</f>
        <v>0004-0004</v>
      </c>
      <c r="D7" s="10">
        <v>25513</v>
      </c>
      <c r="E7" s="10" t="s">
        <v>16367</v>
      </c>
      <c r="F7" s="10">
        <v>22956726</v>
      </c>
      <c r="G7" s="10" t="s">
        <v>6241</v>
      </c>
      <c r="H7" s="10" t="s">
        <v>417</v>
      </c>
      <c r="I7" s="10" t="s">
        <v>7483</v>
      </c>
      <c r="J7" s="10" t="s">
        <v>16368</v>
      </c>
      <c r="K7" s="10" t="s">
        <v>160</v>
      </c>
      <c r="L7" s="10" t="s">
        <v>16369</v>
      </c>
      <c r="M7" s="194">
        <v>45902.419444444444</v>
      </c>
      <c r="N7" s="194">
        <v>45905.524421296293</v>
      </c>
      <c r="O7" s="10" t="s">
        <v>14390</v>
      </c>
      <c r="P7" s="10" t="s">
        <v>1454</v>
      </c>
      <c r="Q7" s="10" t="s">
        <v>1454</v>
      </c>
      <c r="R7" s="10"/>
      <c r="S7" s="10"/>
      <c r="T7" s="10" t="s">
        <v>6246</v>
      </c>
      <c r="U7" s="10" t="s">
        <v>6247</v>
      </c>
      <c r="V7" s="10" t="s">
        <v>16370</v>
      </c>
      <c r="W7" s="10" t="s">
        <v>165</v>
      </c>
      <c r="X7" s="10" t="s">
        <v>16371</v>
      </c>
      <c r="Y7" s="10" t="s">
        <v>30</v>
      </c>
      <c r="Z7" s="10" t="s">
        <v>177</v>
      </c>
      <c r="AA7" s="10">
        <v>1</v>
      </c>
      <c r="AB7" s="10">
        <v>0</v>
      </c>
      <c r="AC7" s="10" t="s">
        <v>3358</v>
      </c>
      <c r="AD7" s="195">
        <f>IF(W7="SOPORTE_TELEFÓNICO",'[24]BASE LIQUIDACION REDEBAN 2025'!$B$19,IF(W7="ENVÍO",'[24]BASE LIQUIDACION REDEBAN 2025'!$C$2,IF(Y7="TIPO I",'[24]BASE LIQUIDACION REDEBAN 2025'!$C$2,IF(Y7="TIPO II",'[24]BASE LIQUIDACION REDEBAN 2025'!$C$3,IF(Y7="TIPO III",'[24]BASE LIQUIDACION REDEBAN 2025'!$C$4,IF(Y7="TIPO IV",'[24]BASE LIQUIDACION REDEBAN 2025'!$C$5,IF(Z7="AEREO",'[24]BASE LIQUIDACION REDEBAN 2025'!$B$6,'[24]BASE LIQUIDACION REDEBAN 2025'!$C$5)))))))</f>
        <v>275728.78077800001</v>
      </c>
      <c r="AE7" s="195">
        <f>IF(OR(W7="SOPORTE_TELEFÓNICO",W7="ENVÍO"),0,IF(Y7="TIPO I",'[24]BASE LIQUIDACION REDEBAN 2025'!$B$10,IF(Y7="TIPO II",'[24]BASE LIQUIDACION REDEBAN 2025'!$B$11,IF(Y7="TIPO III",'[24]BASE LIQUIDACION REDEBAN 2025'!$B$12,'[24]BASE LIQUIDACION REDEBAN 2025'!$B$13))))</f>
        <v>196536.5258152</v>
      </c>
      <c r="AF7" s="195">
        <f t="shared" si="0"/>
        <v>275728.78077800001</v>
      </c>
    </row>
    <row r="8" spans="1:38" s="101" customFormat="1" ht="13.15">
      <c r="A8" s="10" t="s">
        <v>64</v>
      </c>
      <c r="B8" s="90" t="str">
        <f>VLOOKUP(A8,'CENTRO DE COSTOS'!A:D,4,FALSE)</f>
        <v>JOSE MAURICIO HERNANDEZ ROJAS</v>
      </c>
      <c r="C8" s="90" t="str">
        <f>VLOOKUP(A8,'CENTRO DE COSTOS'!A:D,2,FALSE)</f>
        <v>0004-0001</v>
      </c>
      <c r="D8" s="10">
        <v>8638</v>
      </c>
      <c r="E8" s="10" t="s">
        <v>16372</v>
      </c>
      <c r="F8" s="10">
        <v>28574341</v>
      </c>
      <c r="G8" s="10" t="s">
        <v>6241</v>
      </c>
      <c r="H8" s="10" t="s">
        <v>1045</v>
      </c>
      <c r="I8" s="10" t="s">
        <v>2230</v>
      </c>
      <c r="J8" s="10" t="s">
        <v>16373</v>
      </c>
      <c r="K8" s="10" t="s">
        <v>160</v>
      </c>
      <c r="L8" s="10" t="s">
        <v>16374</v>
      </c>
      <c r="M8" s="194">
        <v>45904.413888888892</v>
      </c>
      <c r="N8" s="194">
        <v>45906.439583333333</v>
      </c>
      <c r="O8" s="10" t="s">
        <v>14390</v>
      </c>
      <c r="P8" s="10" t="s">
        <v>1454</v>
      </c>
      <c r="Q8" s="10" t="s">
        <v>1454</v>
      </c>
      <c r="R8" s="10"/>
      <c r="S8" s="10"/>
      <c r="T8" s="10" t="s">
        <v>6246</v>
      </c>
      <c r="U8" s="10" t="s">
        <v>6247</v>
      </c>
      <c r="V8" s="10" t="s">
        <v>16375</v>
      </c>
      <c r="W8" s="10" t="s">
        <v>165</v>
      </c>
      <c r="X8" s="10" t="s">
        <v>16376</v>
      </c>
      <c r="Y8" s="10" t="s">
        <v>28</v>
      </c>
      <c r="Z8" s="10" t="s">
        <v>177</v>
      </c>
      <c r="AA8" s="10">
        <v>1</v>
      </c>
      <c r="AB8" s="10">
        <v>0</v>
      </c>
      <c r="AC8" s="10" t="s">
        <v>1049</v>
      </c>
      <c r="AD8" s="195">
        <f>IF(W8="SOPORTE_TELEFÓNICO",'[24]BASE LIQUIDACION REDEBAN 2025'!$B$19,IF(W8="ENVÍO",'[24]BASE LIQUIDACION REDEBAN 2025'!$C$2,IF(Y8="TIPO I",'[24]BASE LIQUIDACION REDEBAN 2025'!$C$2,IF(Y8="TIPO II",'[24]BASE LIQUIDACION REDEBAN 2025'!$C$3,IF(Y8="TIPO III",'[24]BASE LIQUIDACION REDEBAN 2025'!$C$4,IF(Y8="TIPO IV",'[24]BASE LIQUIDACION REDEBAN 2025'!$C$5,IF(Z8="AEREO",'[24]BASE LIQUIDACION REDEBAN 2025'!$B$6,'[24]BASE LIQUIDACION REDEBAN 2025'!$C$5)))))))</f>
        <v>144967.87232000002</v>
      </c>
      <c r="AE8" s="195">
        <f>IF(OR(W8="SOPORTE_TELEFÓNICO",W8="ENVÍO"),0,IF(Y8="TIPO I",'[24]BASE LIQUIDACION REDEBAN 2025'!$B$10,IF(Y8="TIPO II",'[24]BASE LIQUIDACION REDEBAN 2025'!$B$11,IF(Y8="TIPO III",'[24]BASE LIQUIDACION REDEBAN 2025'!$B$12,'[24]BASE LIQUIDACION REDEBAN 2025'!$B$13))))</f>
        <v>140395.6348884</v>
      </c>
      <c r="AF8" s="195">
        <f t="shared" si="0"/>
        <v>144967.87232000002</v>
      </c>
    </row>
    <row r="9" spans="1:38" s="101" customFormat="1" ht="13.15">
      <c r="A9" s="10" t="s">
        <v>64</v>
      </c>
      <c r="B9" s="90" t="str">
        <f>VLOOKUP(A9,'CENTRO DE COSTOS'!A:D,4,FALSE)</f>
        <v>JOSE MAURICIO HERNANDEZ ROJAS</v>
      </c>
      <c r="C9" s="90" t="str">
        <f>VLOOKUP(A9,'CENTRO DE COSTOS'!A:D,2,FALSE)</f>
        <v>0004-0001</v>
      </c>
      <c r="D9" s="10">
        <v>8638</v>
      </c>
      <c r="E9" s="10" t="s">
        <v>16377</v>
      </c>
      <c r="F9" s="10">
        <v>28893774</v>
      </c>
      <c r="G9" s="10" t="s">
        <v>6241</v>
      </c>
      <c r="H9" s="10" t="s">
        <v>1045</v>
      </c>
      <c r="I9" s="10" t="s">
        <v>2230</v>
      </c>
      <c r="J9" s="10" t="s">
        <v>16378</v>
      </c>
      <c r="K9" s="10" t="s">
        <v>160</v>
      </c>
      <c r="L9" s="10" t="s">
        <v>16379</v>
      </c>
      <c r="M9" s="194">
        <v>45904.413888888892</v>
      </c>
      <c r="N9" s="194">
        <v>45906.447222222225</v>
      </c>
      <c r="O9" s="10" t="s">
        <v>14390</v>
      </c>
      <c r="P9" s="10" t="s">
        <v>1454</v>
      </c>
      <c r="Q9" s="10" t="s">
        <v>1454</v>
      </c>
      <c r="R9" s="10"/>
      <c r="S9" s="10"/>
      <c r="T9" s="10" t="s">
        <v>6246</v>
      </c>
      <c r="U9" s="10" t="s">
        <v>16380</v>
      </c>
      <c r="V9" s="10" t="s">
        <v>16381</v>
      </c>
      <c r="W9" s="10" t="s">
        <v>165</v>
      </c>
      <c r="X9" s="10" t="s">
        <v>16382</v>
      </c>
      <c r="Y9" s="10" t="s">
        <v>28</v>
      </c>
      <c r="Z9" s="10" t="s">
        <v>177</v>
      </c>
      <c r="AA9" s="10">
        <v>1</v>
      </c>
      <c r="AB9" s="10">
        <v>0</v>
      </c>
      <c r="AC9" s="10" t="s">
        <v>1049</v>
      </c>
      <c r="AD9" s="195">
        <f>IF(W9="SOPORTE_TELEFÓNICO",'[24]BASE LIQUIDACION REDEBAN 2025'!$B$19,IF(W9="ENVÍO",'[24]BASE LIQUIDACION REDEBAN 2025'!$C$2,IF(Y9="TIPO I",'[24]BASE LIQUIDACION REDEBAN 2025'!$C$2,IF(Y9="TIPO II",'[24]BASE LIQUIDACION REDEBAN 2025'!$C$3,IF(Y9="TIPO III",'[24]BASE LIQUIDACION REDEBAN 2025'!$C$4,IF(Y9="TIPO IV",'[24]BASE LIQUIDACION REDEBAN 2025'!$C$5,IF(Z9="AEREO",'[24]BASE LIQUIDACION REDEBAN 2025'!$B$6,'[24]BASE LIQUIDACION REDEBAN 2025'!$C$5)))))))</f>
        <v>144967.87232000002</v>
      </c>
      <c r="AE9" s="195">
        <f>IF(OR(W9="SOPORTE_TELEFÓNICO",W9="ENVÍO"),0,IF(Y9="TIPO I",'[24]BASE LIQUIDACION REDEBAN 2025'!$B$10,IF(Y9="TIPO II",'[24]BASE LIQUIDACION REDEBAN 2025'!$B$11,IF(Y9="TIPO III",'[24]BASE LIQUIDACION REDEBAN 2025'!$B$12,'[24]BASE LIQUIDACION REDEBAN 2025'!$B$13))))</f>
        <v>140395.6348884</v>
      </c>
      <c r="AF9" s="195">
        <f t="shared" si="0"/>
        <v>144967.87232000002</v>
      </c>
    </row>
    <row r="10" spans="1:38" s="101" customFormat="1" ht="13.15">
      <c r="A10" s="10" t="s">
        <v>76</v>
      </c>
      <c r="B10" s="90" t="str">
        <f>VLOOKUP(A10,'CENTRO DE COSTOS'!A:D,4,FALSE)</f>
        <v>DIEGO FERNANDO HENAO CARDONA</v>
      </c>
      <c r="C10" s="90" t="str">
        <f>VLOOKUP(A10,'CENTRO DE COSTOS'!A:D,2,FALSE)</f>
        <v>0004-0003</v>
      </c>
      <c r="D10" s="10">
        <v>76001</v>
      </c>
      <c r="E10" s="10" t="s">
        <v>16383</v>
      </c>
      <c r="F10" s="10">
        <v>87309515</v>
      </c>
      <c r="G10" s="10" t="s">
        <v>6241</v>
      </c>
      <c r="H10" s="10" t="s">
        <v>232</v>
      </c>
      <c r="I10" s="10" t="s">
        <v>76</v>
      </c>
      <c r="J10" s="10" t="s">
        <v>16384</v>
      </c>
      <c r="K10" s="10" t="s">
        <v>160</v>
      </c>
      <c r="L10" s="10" t="s">
        <v>16385</v>
      </c>
      <c r="M10" s="194">
        <v>45905.459027777775</v>
      </c>
      <c r="N10" s="194">
        <v>45906.453472222223</v>
      </c>
      <c r="O10" s="10" t="s">
        <v>14390</v>
      </c>
      <c r="P10" s="10" t="s">
        <v>1454</v>
      </c>
      <c r="Q10" s="10" t="s">
        <v>1454</v>
      </c>
      <c r="R10" s="10"/>
      <c r="S10" s="10"/>
      <c r="T10" s="10" t="s">
        <v>6246</v>
      </c>
      <c r="U10" s="10" t="s">
        <v>6247</v>
      </c>
      <c r="V10" s="10" t="s">
        <v>16386</v>
      </c>
      <c r="W10" s="10" t="s">
        <v>165</v>
      </c>
      <c r="X10" s="10" t="s">
        <v>16387</v>
      </c>
      <c r="Y10" s="10" t="s">
        <v>25</v>
      </c>
      <c r="Z10" s="10" t="s">
        <v>177</v>
      </c>
      <c r="AA10" s="10">
        <v>1</v>
      </c>
      <c r="AB10" s="10">
        <v>0</v>
      </c>
      <c r="AC10" s="10" t="s">
        <v>512</v>
      </c>
      <c r="AD10" s="195">
        <f>IF(W10="SOPORTE_TELEFÓNICO",'[24]BASE LIQUIDACION REDEBAN 2025'!$B$19,IF(W10="ENVÍO",'[24]BASE LIQUIDACION REDEBAN 2025'!$C$2,IF(Y10="TIPO I",'[24]BASE LIQUIDACION REDEBAN 2025'!$C$2,IF(Y10="TIPO II",'[24]BASE LIQUIDACION REDEBAN 2025'!$C$3,IF(Y10="TIPO III",'[24]BASE LIQUIDACION REDEBAN 2025'!$C$4,IF(Y10="TIPO IV",'[24]BASE LIQUIDACION REDEBAN 2025'!$C$5,IF(Z10="AEREO",'[24]BASE LIQUIDACION REDEBAN 2025'!$B$6,'[24]BASE LIQUIDACION REDEBAN 2025'!$C$5)))))))</f>
        <v>65960.072302</v>
      </c>
      <c r="AE10" s="195">
        <f>IF(OR(W10="SOPORTE_TELEFÓNICO",W10="ENVÍO"),0,IF(Y10="TIPO I",'[24]BASE LIQUIDACION REDEBAN 2025'!$B$10,IF(Y10="TIPO II",'[24]BASE LIQUIDACION REDEBAN 2025'!$B$11,IF(Y10="TIPO III",'[24]BASE LIQUIDACION REDEBAN 2025'!$B$12,'[24]BASE LIQUIDACION REDEBAN 2025'!$B$13))))</f>
        <v>75096.394270399993</v>
      </c>
      <c r="AF10" s="195">
        <f t="shared" si="0"/>
        <v>65960.072302</v>
      </c>
    </row>
    <row r="11" spans="1:38" s="101" customFormat="1" ht="13.15">
      <c r="A11" s="10" t="s">
        <v>90</v>
      </c>
      <c r="B11" s="90" t="str">
        <f>VLOOKUP(A11,'CENTRO DE COSTOS'!A:D,4,FALSE)</f>
        <v>JUAN SEBASTIÁN RÍOS CASTRILLÓN</v>
      </c>
      <c r="C11" s="90" t="str">
        <f>VLOOKUP(A11,'CENTRO DE COSTOS'!A:D,2,FALSE)</f>
        <v>0004-0005</v>
      </c>
      <c r="D11" s="10">
        <v>5001</v>
      </c>
      <c r="E11" s="10" t="s">
        <v>16388</v>
      </c>
      <c r="F11" s="10">
        <v>27158575</v>
      </c>
      <c r="G11" s="10" t="s">
        <v>6241</v>
      </c>
      <c r="H11" s="10" t="s">
        <v>249</v>
      </c>
      <c r="I11" s="10" t="s">
        <v>90</v>
      </c>
      <c r="J11" s="10" t="s">
        <v>16389</v>
      </c>
      <c r="K11" s="10" t="s">
        <v>160</v>
      </c>
      <c r="L11" s="10" t="s">
        <v>16390</v>
      </c>
      <c r="M11" s="194">
        <v>45905.459027777775</v>
      </c>
      <c r="N11" s="194">
        <v>45908.467395833337</v>
      </c>
      <c r="O11" s="10" t="s">
        <v>14390</v>
      </c>
      <c r="P11" s="10" t="s">
        <v>1454</v>
      </c>
      <c r="Q11" s="10" t="s">
        <v>1454</v>
      </c>
      <c r="R11" s="10"/>
      <c r="S11" s="10"/>
      <c r="T11" s="10" t="s">
        <v>6246</v>
      </c>
      <c r="U11" s="10" t="s">
        <v>6247</v>
      </c>
      <c r="V11" s="10" t="s">
        <v>16391</v>
      </c>
      <c r="W11" s="10" t="s">
        <v>165</v>
      </c>
      <c r="X11" s="10" t="s">
        <v>16392</v>
      </c>
      <c r="Y11" s="10" t="s">
        <v>25</v>
      </c>
      <c r="Z11" s="10" t="s">
        <v>177</v>
      </c>
      <c r="AA11" s="10">
        <v>1</v>
      </c>
      <c r="AB11" s="10">
        <v>0</v>
      </c>
      <c r="AC11" s="10" t="s">
        <v>400</v>
      </c>
      <c r="AD11" s="195">
        <f>IF(W11="SOPORTE_TELEFÓNICO",'[24]BASE LIQUIDACION REDEBAN 2025'!$B$19,IF(W11="ENVÍO",'[24]BASE LIQUIDACION REDEBAN 2025'!$C$2,IF(Y11="TIPO I",'[24]BASE LIQUIDACION REDEBAN 2025'!$C$2,IF(Y11="TIPO II",'[24]BASE LIQUIDACION REDEBAN 2025'!$C$3,IF(Y11="TIPO III",'[24]BASE LIQUIDACION REDEBAN 2025'!$C$4,IF(Y11="TIPO IV",'[24]BASE LIQUIDACION REDEBAN 2025'!$C$5,IF(Z11="AEREO",'[24]BASE LIQUIDACION REDEBAN 2025'!$B$6,'[24]BASE LIQUIDACION REDEBAN 2025'!$C$5)))))))</f>
        <v>65960.072302</v>
      </c>
      <c r="AE11" s="195">
        <f>IF(OR(W11="SOPORTE_TELEFÓNICO",W11="ENVÍO"),0,IF(Y11="TIPO I",'[24]BASE LIQUIDACION REDEBAN 2025'!$B$10,IF(Y11="TIPO II",'[24]BASE LIQUIDACION REDEBAN 2025'!$B$11,IF(Y11="TIPO III",'[24]BASE LIQUIDACION REDEBAN 2025'!$B$12,'[24]BASE LIQUIDACION REDEBAN 2025'!$B$13))))</f>
        <v>75096.394270399993</v>
      </c>
      <c r="AF11" s="195">
        <f t="shared" si="0"/>
        <v>65960.072302</v>
      </c>
    </row>
    <row r="12" spans="1:38" s="101" customFormat="1" ht="13.15">
      <c r="A12" s="10" t="s">
        <v>68</v>
      </c>
      <c r="B12" s="90" t="str">
        <f>VLOOKUP(A12,'CENTRO DE COSTOS'!A:D,4,FALSE)</f>
        <v>WILLIAM ASDRUBAL ROZO ROZO</v>
      </c>
      <c r="C12" s="90" t="str">
        <f>VLOOKUP(A12,'CENTRO DE COSTOS'!A:D,2,FALSE)</f>
        <v>0004-0004</v>
      </c>
      <c r="D12" s="10">
        <v>25899</v>
      </c>
      <c r="E12" s="10" t="s">
        <v>16393</v>
      </c>
      <c r="F12" s="10">
        <v>15696511</v>
      </c>
      <c r="G12" s="10" t="s">
        <v>6241</v>
      </c>
      <c r="H12" s="10" t="s">
        <v>417</v>
      </c>
      <c r="I12" s="10" t="s">
        <v>2927</v>
      </c>
      <c r="J12" s="10" t="s">
        <v>16394</v>
      </c>
      <c r="K12" s="10" t="s">
        <v>160</v>
      </c>
      <c r="L12" s="10" t="s">
        <v>16395</v>
      </c>
      <c r="M12" s="194">
        <v>45904.413888888892</v>
      </c>
      <c r="N12" s="194">
        <v>45908.544652777768</v>
      </c>
      <c r="O12" s="10" t="s">
        <v>14390</v>
      </c>
      <c r="P12" s="10" t="s">
        <v>1454</v>
      </c>
      <c r="Q12" s="10" t="s">
        <v>1454</v>
      </c>
      <c r="R12" s="10"/>
      <c r="S12" s="10"/>
      <c r="T12" s="10" t="s">
        <v>6246</v>
      </c>
      <c r="U12" s="10" t="s">
        <v>16380</v>
      </c>
      <c r="V12" s="10" t="s">
        <v>16396</v>
      </c>
      <c r="W12" s="10" t="s">
        <v>165</v>
      </c>
      <c r="X12" s="10" t="s">
        <v>16397</v>
      </c>
      <c r="Y12" s="10" t="s">
        <v>28</v>
      </c>
      <c r="Z12" s="10" t="s">
        <v>177</v>
      </c>
      <c r="AA12" s="10">
        <v>2</v>
      </c>
      <c r="AB12" s="10">
        <v>0</v>
      </c>
      <c r="AC12" s="10" t="s">
        <v>551</v>
      </c>
      <c r="AD12" s="195">
        <f>IF(W12="SOPORTE_TELEFÓNICO",'[24]BASE LIQUIDACION REDEBAN 2025'!$B$19,IF(W12="ENVÍO",'[24]BASE LIQUIDACION REDEBAN 2025'!$C$2,IF(Y12="TIPO I",'[24]BASE LIQUIDACION REDEBAN 2025'!$C$2,IF(Y12="TIPO II",'[24]BASE LIQUIDACION REDEBAN 2025'!$C$3,IF(Y12="TIPO III",'[24]BASE LIQUIDACION REDEBAN 2025'!$C$4,IF(Y12="TIPO IV",'[24]BASE LIQUIDACION REDEBAN 2025'!$C$5,IF(Z12="AEREO",'[24]BASE LIQUIDACION REDEBAN 2025'!$B$6,'[24]BASE LIQUIDACION REDEBAN 2025'!$C$5)))))))</f>
        <v>144967.87232000002</v>
      </c>
      <c r="AE12" s="195">
        <f>IF(OR(W12="SOPORTE_TELEFÓNICO",W12="ENVÍO"),0,IF(Y12="TIPO I",'[24]BASE LIQUIDACION REDEBAN 2025'!$B$10,IF(Y12="TIPO II",'[24]BASE LIQUIDACION REDEBAN 2025'!$B$11,IF(Y12="TIPO III",'[24]BASE LIQUIDACION REDEBAN 2025'!$B$12,'[24]BASE LIQUIDACION REDEBAN 2025'!$B$13))))</f>
        <v>140395.6348884</v>
      </c>
      <c r="AF12" s="195">
        <f t="shared" si="0"/>
        <v>289935.74464000005</v>
      </c>
    </row>
    <row r="13" spans="1:38" s="101" customFormat="1" ht="13.15">
      <c r="A13" s="10" t="s">
        <v>93</v>
      </c>
      <c r="B13" s="90" t="str">
        <f>VLOOKUP(A13,'CENTRO DE COSTOS'!A:D,4,FALSE)</f>
        <v>DIEGO FERNANDO HENAO CARDONA</v>
      </c>
      <c r="C13" s="90" t="str">
        <f>VLOOKUP(A13,'CENTRO DE COSTOS'!A:D,2,FALSE)</f>
        <v>0004-0003</v>
      </c>
      <c r="D13" s="10">
        <v>52356</v>
      </c>
      <c r="E13" s="10" t="s">
        <v>16398</v>
      </c>
      <c r="F13" s="10">
        <v>13702519</v>
      </c>
      <c r="G13" s="10" t="s">
        <v>6241</v>
      </c>
      <c r="H13" s="10" t="s">
        <v>157</v>
      </c>
      <c r="I13" s="10" t="s">
        <v>3603</v>
      </c>
      <c r="J13" s="10" t="s">
        <v>16399</v>
      </c>
      <c r="K13" s="10" t="s">
        <v>160</v>
      </c>
      <c r="L13" s="10" t="s">
        <v>16400</v>
      </c>
      <c r="M13" s="194">
        <v>45902.419444444444</v>
      </c>
      <c r="N13" s="194">
        <v>45909.395439814813</v>
      </c>
      <c r="O13" s="10" t="s">
        <v>14390</v>
      </c>
      <c r="P13" s="10" t="s">
        <v>1454</v>
      </c>
      <c r="Q13" s="10" t="s">
        <v>1454</v>
      </c>
      <c r="R13" s="10"/>
      <c r="S13" s="10"/>
      <c r="T13" s="10" t="s">
        <v>16401</v>
      </c>
      <c r="U13" s="10" t="s">
        <v>7952</v>
      </c>
      <c r="V13" s="10" t="s">
        <v>16402</v>
      </c>
      <c r="W13" s="10" t="s">
        <v>1552</v>
      </c>
      <c r="X13" s="10">
        <v>0</v>
      </c>
      <c r="Y13" s="10" t="s">
        <v>28</v>
      </c>
      <c r="Z13" s="10" t="s">
        <v>177</v>
      </c>
      <c r="AA13" s="10">
        <v>0</v>
      </c>
      <c r="AB13" s="10">
        <v>0</v>
      </c>
      <c r="AC13" s="10" t="s">
        <v>1668</v>
      </c>
      <c r="AD13" s="195">
        <f>IF(W13="SOPORTE_TELEFÓNICO",'[24]BASE LIQUIDACION REDEBAN 2025'!$B$19,IF(W13="ENVÍO",'[24]BASE LIQUIDACION REDEBAN 2025'!$C$2,IF(Y13="TIPO I",'[24]BASE LIQUIDACION REDEBAN 2025'!$C$2,IF(Y13="TIPO II",'[24]BASE LIQUIDACION REDEBAN 2025'!$C$3,IF(Y13="TIPO III",'[24]BASE LIQUIDACION REDEBAN 2025'!$C$4,IF(Y13="TIPO IV",'[24]BASE LIQUIDACION REDEBAN 2025'!$C$5,IF(Z13="AEREO",'[24]BASE LIQUIDACION REDEBAN 2025'!$B$6,'[24]BASE LIQUIDACION REDEBAN 2025'!$C$5)))))))</f>
        <v>41241.0800752</v>
      </c>
      <c r="AE13" s="195">
        <f>IF(OR(W13="SOPORTE_TELEFÓNICO",W13="ENVÍO"),0,IF(Y13="TIPO I",'[24]BASE LIQUIDACION REDEBAN 2025'!$B$10,IF(Y13="TIPO II",'[24]BASE LIQUIDACION REDEBAN 2025'!$B$11,IF(Y13="TIPO III",'[24]BASE LIQUIDACION REDEBAN 2025'!$B$12,'[24]BASE LIQUIDACION REDEBAN 2025'!$B$13))))</f>
        <v>0</v>
      </c>
      <c r="AF13" s="195">
        <f t="shared" si="0"/>
        <v>41241.0800752</v>
      </c>
    </row>
    <row r="14" spans="1:38" s="101" customFormat="1" ht="13.15">
      <c r="A14" s="10" t="s">
        <v>87</v>
      </c>
      <c r="B14" s="90" t="str">
        <f>VLOOKUP(A14,'CENTRO DE COSTOS'!A:D,4,FALSE)</f>
        <v>DIEGO FERNANDO HENAO CARDONA</v>
      </c>
      <c r="C14" s="90" t="str">
        <f>VLOOKUP(A14,'CENTRO DE COSTOS'!A:D,2,FALSE)</f>
        <v>0004-0002</v>
      </c>
      <c r="D14" s="10">
        <v>17524</v>
      </c>
      <c r="E14" s="10" t="s">
        <v>16403</v>
      </c>
      <c r="F14" s="10">
        <v>70763974</v>
      </c>
      <c r="G14" s="10" t="s">
        <v>6241</v>
      </c>
      <c r="H14" s="10" t="s">
        <v>269</v>
      </c>
      <c r="I14" s="10" t="s">
        <v>9279</v>
      </c>
      <c r="J14" s="10" t="s">
        <v>16404</v>
      </c>
      <c r="K14" s="10" t="s">
        <v>160</v>
      </c>
      <c r="L14" s="10" t="s">
        <v>16405</v>
      </c>
      <c r="M14" s="194">
        <v>45908.494444444441</v>
      </c>
      <c r="N14" s="194">
        <v>45909.513055555559</v>
      </c>
      <c r="O14" s="10" t="s">
        <v>14390</v>
      </c>
      <c r="P14" s="10" t="s">
        <v>1454</v>
      </c>
      <c r="Q14" s="10" t="s">
        <v>1454</v>
      </c>
      <c r="R14" s="10"/>
      <c r="S14" s="10"/>
      <c r="T14" s="10" t="s">
        <v>6246</v>
      </c>
      <c r="U14" s="10" t="s">
        <v>6247</v>
      </c>
      <c r="V14" s="10" t="s">
        <v>16406</v>
      </c>
      <c r="W14" s="10" t="s">
        <v>165</v>
      </c>
      <c r="X14" s="10" t="s">
        <v>16407</v>
      </c>
      <c r="Y14" s="10" t="s">
        <v>28</v>
      </c>
      <c r="Z14" s="10" t="s">
        <v>177</v>
      </c>
      <c r="AA14" s="10">
        <v>1</v>
      </c>
      <c r="AB14" s="10">
        <v>0</v>
      </c>
      <c r="AC14" s="10" t="s">
        <v>275</v>
      </c>
      <c r="AD14" s="195">
        <f>IF(W14="SOPORTE_TELEFÓNICO",'[24]BASE LIQUIDACION REDEBAN 2025'!$B$19,IF(W14="ENVÍO",'[24]BASE LIQUIDACION REDEBAN 2025'!$C$2,IF(Y14="TIPO I",'[24]BASE LIQUIDACION REDEBAN 2025'!$C$2,IF(Y14="TIPO II",'[24]BASE LIQUIDACION REDEBAN 2025'!$C$3,IF(Y14="TIPO III",'[24]BASE LIQUIDACION REDEBAN 2025'!$C$4,IF(Y14="TIPO IV",'[24]BASE LIQUIDACION REDEBAN 2025'!$C$5,IF(Z14="AEREO",'[24]BASE LIQUIDACION REDEBAN 2025'!$B$6,'[24]BASE LIQUIDACION REDEBAN 2025'!$C$5)))))))</f>
        <v>144967.87232000002</v>
      </c>
      <c r="AE14" s="195">
        <f>IF(OR(W14="SOPORTE_TELEFÓNICO",W14="ENVÍO"),0,IF(Y14="TIPO I",'[24]BASE LIQUIDACION REDEBAN 2025'!$B$10,IF(Y14="TIPO II",'[24]BASE LIQUIDACION REDEBAN 2025'!$B$11,IF(Y14="TIPO III",'[24]BASE LIQUIDACION REDEBAN 2025'!$B$12,'[24]BASE LIQUIDACION REDEBAN 2025'!$B$13))))</f>
        <v>140395.6348884</v>
      </c>
      <c r="AF14" s="195">
        <f t="shared" si="0"/>
        <v>144967.87232000002</v>
      </c>
    </row>
    <row r="15" spans="1:38" s="101" customFormat="1" ht="13.15">
      <c r="A15" s="10" t="s">
        <v>68</v>
      </c>
      <c r="B15" s="90" t="str">
        <f>VLOOKUP(A15,'CENTRO DE COSTOS'!A:D,4,FALSE)</f>
        <v>WILLIAM ASDRUBAL ROZO ROZO</v>
      </c>
      <c r="C15" s="90" t="str">
        <f>VLOOKUP(A15,'CENTRO DE COSTOS'!A:D,2,FALSE)</f>
        <v>0004-0004</v>
      </c>
      <c r="D15" s="10">
        <v>11001</v>
      </c>
      <c r="E15" s="10" t="s">
        <v>16408</v>
      </c>
      <c r="F15" s="10">
        <v>16093528</v>
      </c>
      <c r="G15" s="10" t="s">
        <v>6241</v>
      </c>
      <c r="H15" s="10" t="s">
        <v>417</v>
      </c>
      <c r="I15" s="10" t="s">
        <v>68</v>
      </c>
      <c r="J15" s="10" t="s">
        <v>16409</v>
      </c>
      <c r="K15" s="10" t="s">
        <v>160</v>
      </c>
      <c r="L15" s="10" t="s">
        <v>16410</v>
      </c>
      <c r="M15" s="194">
        <v>45908.494444444441</v>
      </c>
      <c r="N15" s="194">
        <v>45910.465057870373</v>
      </c>
      <c r="O15" s="10" t="s">
        <v>14390</v>
      </c>
      <c r="P15" s="10" t="s">
        <v>1454</v>
      </c>
      <c r="Q15" s="10" t="s">
        <v>1454</v>
      </c>
      <c r="R15" s="10"/>
      <c r="S15" s="10"/>
      <c r="T15" s="10" t="s">
        <v>16346</v>
      </c>
      <c r="U15" s="10" t="s">
        <v>8730</v>
      </c>
      <c r="V15" s="10" t="s">
        <v>16411</v>
      </c>
      <c r="W15" s="10" t="s">
        <v>165</v>
      </c>
      <c r="X15" s="10">
        <v>0</v>
      </c>
      <c r="Y15" s="10" t="s">
        <v>25</v>
      </c>
      <c r="Z15" s="10" t="s">
        <v>177</v>
      </c>
      <c r="AA15" s="10">
        <v>1</v>
      </c>
      <c r="AB15" s="10">
        <v>0</v>
      </c>
      <c r="AC15" s="10" t="s">
        <v>3358</v>
      </c>
      <c r="AD15" s="195">
        <f>IF(W15="SOPORTE_TELEFÓNICO",'[24]BASE LIQUIDACION REDEBAN 2025'!$B$19,IF(W15="ENVÍO",'[24]BASE LIQUIDACION REDEBAN 2025'!$C$2,IF(Y15="TIPO I",'[24]BASE LIQUIDACION REDEBAN 2025'!$C$2,IF(Y15="TIPO II",'[24]BASE LIQUIDACION REDEBAN 2025'!$C$3,IF(Y15="TIPO III",'[24]BASE LIQUIDACION REDEBAN 2025'!$C$4,IF(Y15="TIPO IV",'[24]BASE LIQUIDACION REDEBAN 2025'!$C$5,IF(Z15="AEREO",'[24]BASE LIQUIDACION REDEBAN 2025'!$B$6,'[24]BASE LIQUIDACION REDEBAN 2025'!$C$5)))))))</f>
        <v>65960.072302</v>
      </c>
      <c r="AE15" s="195">
        <f>IF(OR(W15="SOPORTE_TELEFÓNICO",W15="ENVÍO"),0,IF(Y15="TIPO I",'[24]BASE LIQUIDACION REDEBAN 2025'!$B$10,IF(Y15="TIPO II",'[24]BASE LIQUIDACION REDEBAN 2025'!$B$11,IF(Y15="TIPO III",'[24]BASE LIQUIDACION REDEBAN 2025'!$B$12,'[24]BASE LIQUIDACION REDEBAN 2025'!$B$13))))</f>
        <v>75096.394270399993</v>
      </c>
      <c r="AF15" s="195">
        <f t="shared" si="0"/>
        <v>65960.072302</v>
      </c>
    </row>
    <row r="16" spans="1:38" s="101" customFormat="1" ht="13.15">
      <c r="A16" s="10" t="s">
        <v>98</v>
      </c>
      <c r="B16" s="90" t="str">
        <f>VLOOKUP(A16,'CENTRO DE COSTOS'!A:D,4,FALSE)</f>
        <v>MIGUEL JULIÁN HERNÁNDEZ GUARÍN</v>
      </c>
      <c r="C16" s="90" t="str">
        <f>VLOOKUP(A16,'CENTRO DE COSTOS'!A:D,2,FALSE)</f>
        <v>0004-0008</v>
      </c>
      <c r="D16" s="10">
        <v>15861</v>
      </c>
      <c r="E16" s="10" t="s">
        <v>16412</v>
      </c>
      <c r="F16" s="10">
        <v>21334313</v>
      </c>
      <c r="G16" s="10" t="s">
        <v>6241</v>
      </c>
      <c r="H16" s="10" t="s">
        <v>406</v>
      </c>
      <c r="I16" s="10" t="s">
        <v>10425</v>
      </c>
      <c r="J16" s="10" t="s">
        <v>16413</v>
      </c>
      <c r="K16" s="10" t="s">
        <v>160</v>
      </c>
      <c r="L16" s="10" t="s">
        <v>16414</v>
      </c>
      <c r="M16" s="194">
        <v>45911.484722222223</v>
      </c>
      <c r="N16" s="194">
        <v>45911.653009259258</v>
      </c>
      <c r="O16" s="10" t="s">
        <v>14390</v>
      </c>
      <c r="P16" s="10" t="s">
        <v>1454</v>
      </c>
      <c r="Q16" s="10" t="s">
        <v>1454</v>
      </c>
      <c r="R16" s="10"/>
      <c r="S16" s="10"/>
      <c r="T16" s="10" t="s">
        <v>16415</v>
      </c>
      <c r="U16" s="10" t="s">
        <v>16416</v>
      </c>
      <c r="V16" s="10" t="s">
        <v>16417</v>
      </c>
      <c r="W16" s="10" t="s">
        <v>165</v>
      </c>
      <c r="X16" s="10">
        <v>0</v>
      </c>
      <c r="Y16" s="10" t="s">
        <v>28</v>
      </c>
      <c r="Z16" s="10" t="s">
        <v>177</v>
      </c>
      <c r="AA16" s="10">
        <v>1</v>
      </c>
      <c r="AB16" s="10">
        <v>0</v>
      </c>
      <c r="AC16" s="10" t="s">
        <v>628</v>
      </c>
      <c r="AD16" s="195">
        <f>IF(W16="SOPORTE_TELEFÓNICO",'[24]BASE LIQUIDACION REDEBAN 2025'!$B$19,IF(W16="ENVÍO",'[24]BASE LIQUIDACION REDEBAN 2025'!$C$2,IF(Y16="TIPO I",'[24]BASE LIQUIDACION REDEBAN 2025'!$C$2,IF(Y16="TIPO II",'[24]BASE LIQUIDACION REDEBAN 2025'!$C$3,IF(Y16="TIPO III",'[24]BASE LIQUIDACION REDEBAN 2025'!$C$4,IF(Y16="TIPO IV",'[24]BASE LIQUIDACION REDEBAN 2025'!$C$5,IF(Z16="AEREO",'[24]BASE LIQUIDACION REDEBAN 2025'!$B$6,'[24]BASE LIQUIDACION REDEBAN 2025'!$C$5)))))))</f>
        <v>144967.87232000002</v>
      </c>
      <c r="AE16" s="195">
        <f>IF(OR(W16="SOPORTE_TELEFÓNICO",W16="ENVÍO"),0,IF(Y16="TIPO I",'[24]BASE LIQUIDACION REDEBAN 2025'!$B$10,IF(Y16="TIPO II",'[24]BASE LIQUIDACION REDEBAN 2025'!$B$11,IF(Y16="TIPO III",'[24]BASE LIQUIDACION REDEBAN 2025'!$B$12,'[24]BASE LIQUIDACION REDEBAN 2025'!$B$13))))</f>
        <v>140395.6348884</v>
      </c>
      <c r="AF16" s="195">
        <f t="shared" si="0"/>
        <v>144967.87232000002</v>
      </c>
    </row>
    <row r="17" spans="1:32" s="101" customFormat="1" ht="13.15">
      <c r="A17" s="10" t="s">
        <v>81</v>
      </c>
      <c r="B17" s="90" t="str">
        <f>VLOOKUP(A17,'CENTRO DE COSTOS'!A:D,4,FALSE)</f>
        <v>MIGUEL JULIÁN HERNÁNDEZ GUARÍN</v>
      </c>
      <c r="C17" s="90" t="str">
        <f>VLOOKUP(A17,'CENTRO DE COSTOS'!A:D,2,FALSE)</f>
        <v>0004-0008</v>
      </c>
      <c r="D17" s="10">
        <v>54405</v>
      </c>
      <c r="E17" s="10" t="s">
        <v>16418</v>
      </c>
      <c r="F17" s="10">
        <v>64632995</v>
      </c>
      <c r="G17" s="10" t="s">
        <v>6241</v>
      </c>
      <c r="H17" s="10" t="s">
        <v>296</v>
      </c>
      <c r="I17" s="10" t="s">
        <v>1126</v>
      </c>
      <c r="J17" s="10" t="s">
        <v>16419</v>
      </c>
      <c r="K17" s="10" t="s">
        <v>160</v>
      </c>
      <c r="L17" s="10" t="s">
        <v>16420</v>
      </c>
      <c r="M17" s="194">
        <v>45911.484722222223</v>
      </c>
      <c r="N17" s="194">
        <v>45911.723344907397</v>
      </c>
      <c r="O17" s="10" t="s">
        <v>14390</v>
      </c>
      <c r="P17" s="10" t="s">
        <v>1454</v>
      </c>
      <c r="Q17" s="10" t="s">
        <v>1454</v>
      </c>
      <c r="R17" s="10"/>
      <c r="S17" s="10"/>
      <c r="T17" s="10" t="s">
        <v>6246</v>
      </c>
      <c r="U17" s="10" t="s">
        <v>6247</v>
      </c>
      <c r="V17" s="10" t="s">
        <v>16421</v>
      </c>
      <c r="W17" s="10" t="s">
        <v>165</v>
      </c>
      <c r="X17" s="10" t="s">
        <v>16422</v>
      </c>
      <c r="Y17" s="10" t="s">
        <v>25</v>
      </c>
      <c r="Z17" s="10" t="s">
        <v>177</v>
      </c>
      <c r="AA17" s="10">
        <v>1</v>
      </c>
      <c r="AB17" s="10">
        <v>0</v>
      </c>
      <c r="AC17" s="10" t="s">
        <v>326</v>
      </c>
      <c r="AD17" s="195">
        <f>IF(W17="SOPORTE_TELEFÓNICO",'[24]BASE LIQUIDACION REDEBAN 2025'!$B$19,IF(W17="ENVÍO",'[24]BASE LIQUIDACION REDEBAN 2025'!$C$2,IF(Y17="TIPO I",'[24]BASE LIQUIDACION REDEBAN 2025'!$C$2,IF(Y17="TIPO II",'[24]BASE LIQUIDACION REDEBAN 2025'!$C$3,IF(Y17="TIPO III",'[24]BASE LIQUIDACION REDEBAN 2025'!$C$4,IF(Y17="TIPO IV",'[24]BASE LIQUIDACION REDEBAN 2025'!$C$5,IF(Z17="AEREO",'[24]BASE LIQUIDACION REDEBAN 2025'!$B$6,'[24]BASE LIQUIDACION REDEBAN 2025'!$C$5)))))))</f>
        <v>65960.072302</v>
      </c>
      <c r="AE17" s="195">
        <f>IF(OR(W17="SOPORTE_TELEFÓNICO",W17="ENVÍO"),0,IF(Y17="TIPO I",'[24]BASE LIQUIDACION REDEBAN 2025'!$B$10,IF(Y17="TIPO II",'[24]BASE LIQUIDACION REDEBAN 2025'!$B$11,IF(Y17="TIPO III",'[24]BASE LIQUIDACION REDEBAN 2025'!$B$12,'[24]BASE LIQUIDACION REDEBAN 2025'!$B$13))))</f>
        <v>75096.394270399993</v>
      </c>
      <c r="AF17" s="195">
        <f t="shared" si="0"/>
        <v>65960.072302</v>
      </c>
    </row>
    <row r="18" spans="1:32" s="101" customFormat="1" ht="13.15">
      <c r="A18" s="10" t="s">
        <v>98</v>
      </c>
      <c r="B18" s="90" t="str">
        <f>VLOOKUP(A18,'CENTRO DE COSTOS'!A:D,4,FALSE)</f>
        <v>MIGUEL JULIÁN HERNÁNDEZ GUARÍN</v>
      </c>
      <c r="C18" s="90" t="str">
        <f>VLOOKUP(A18,'CENTRO DE COSTOS'!A:D,2,FALSE)</f>
        <v>0004-0008</v>
      </c>
      <c r="D18" s="10">
        <v>15367</v>
      </c>
      <c r="E18" s="10" t="s">
        <v>16423</v>
      </c>
      <c r="F18" s="10">
        <v>22280390</v>
      </c>
      <c r="G18" s="10" t="s">
        <v>6241</v>
      </c>
      <c r="H18" s="10" t="s">
        <v>406</v>
      </c>
      <c r="I18" s="10" t="s">
        <v>10175</v>
      </c>
      <c r="J18" s="10" t="s">
        <v>16424</v>
      </c>
      <c r="K18" s="10" t="s">
        <v>160</v>
      </c>
      <c r="L18" s="10" t="s">
        <v>16425</v>
      </c>
      <c r="M18" s="194">
        <v>45911.484722222223</v>
      </c>
      <c r="N18" s="194">
        <v>45912.414907407408</v>
      </c>
      <c r="O18" s="10" t="s">
        <v>14390</v>
      </c>
      <c r="P18" s="10" t="s">
        <v>1454</v>
      </c>
      <c r="Q18" s="10" t="s">
        <v>1454</v>
      </c>
      <c r="R18" s="10"/>
      <c r="S18" s="10"/>
      <c r="T18" s="10" t="s">
        <v>6246</v>
      </c>
      <c r="U18" s="10" t="s">
        <v>6247</v>
      </c>
      <c r="V18" s="10" t="s">
        <v>16426</v>
      </c>
      <c r="W18" s="10" t="s">
        <v>165</v>
      </c>
      <c r="X18" s="10" t="s">
        <v>16427</v>
      </c>
      <c r="Y18" s="10" t="s">
        <v>28</v>
      </c>
      <c r="Z18" s="10" t="s">
        <v>177</v>
      </c>
      <c r="AA18" s="10">
        <v>1</v>
      </c>
      <c r="AB18" s="10">
        <v>0</v>
      </c>
      <c r="AC18" s="10" t="s">
        <v>411</v>
      </c>
      <c r="AD18" s="195">
        <f>IF(W18="SOPORTE_TELEFÓNICO",'[24]BASE LIQUIDACION REDEBAN 2025'!$B$19,IF(W18="ENVÍO",'[24]BASE LIQUIDACION REDEBAN 2025'!$C$2,IF(Y18="TIPO I",'[24]BASE LIQUIDACION REDEBAN 2025'!$C$2,IF(Y18="TIPO II",'[24]BASE LIQUIDACION REDEBAN 2025'!$C$3,IF(Y18="TIPO III",'[24]BASE LIQUIDACION REDEBAN 2025'!$C$4,IF(Y18="TIPO IV",'[24]BASE LIQUIDACION REDEBAN 2025'!$C$5,IF(Z18="AEREO",'[24]BASE LIQUIDACION REDEBAN 2025'!$B$6,'[24]BASE LIQUIDACION REDEBAN 2025'!$C$5)))))))</f>
        <v>144967.87232000002</v>
      </c>
      <c r="AE18" s="195">
        <f>IF(OR(W18="SOPORTE_TELEFÓNICO",W18="ENVÍO"),0,IF(Y18="TIPO I",'[24]BASE LIQUIDACION REDEBAN 2025'!$B$10,IF(Y18="TIPO II",'[24]BASE LIQUIDACION REDEBAN 2025'!$B$11,IF(Y18="TIPO III",'[24]BASE LIQUIDACION REDEBAN 2025'!$B$12,'[24]BASE LIQUIDACION REDEBAN 2025'!$B$13))))</f>
        <v>140395.6348884</v>
      </c>
      <c r="AF18" s="195">
        <f t="shared" si="0"/>
        <v>144967.87232000002</v>
      </c>
    </row>
    <row r="19" spans="1:32" s="101" customFormat="1" ht="13.15">
      <c r="A19" s="10" t="s">
        <v>72</v>
      </c>
      <c r="B19" s="90" t="str">
        <f>VLOOKUP(A19,'CENTRO DE COSTOS'!A:D,4,FALSE)</f>
        <v>MIGUEL JULIÁN HERNÁNDEZ GUARÍN</v>
      </c>
      <c r="C19" s="90" t="str">
        <f>VLOOKUP(A19,'CENTRO DE COSTOS'!A:D,2,FALSE)</f>
        <v>0004-0008</v>
      </c>
      <c r="D19" s="10">
        <v>68547</v>
      </c>
      <c r="E19" s="10" t="s">
        <v>16428</v>
      </c>
      <c r="F19" s="10">
        <v>42149161</v>
      </c>
      <c r="G19" s="10" t="s">
        <v>6241</v>
      </c>
      <c r="H19" s="10" t="s">
        <v>224</v>
      </c>
      <c r="I19" s="10" t="s">
        <v>743</v>
      </c>
      <c r="J19" s="10" t="s">
        <v>16429</v>
      </c>
      <c r="K19" s="10" t="s">
        <v>160</v>
      </c>
      <c r="L19" s="10" t="s">
        <v>16430</v>
      </c>
      <c r="M19" s="194">
        <v>45911.484722222223</v>
      </c>
      <c r="N19" s="194">
        <v>45912.432256944441</v>
      </c>
      <c r="O19" s="10" t="s">
        <v>14390</v>
      </c>
      <c r="P19" s="10" t="s">
        <v>1454</v>
      </c>
      <c r="Q19" s="10" t="s">
        <v>1454</v>
      </c>
      <c r="R19" s="10"/>
      <c r="S19" s="10"/>
      <c r="T19" s="10" t="s">
        <v>6246</v>
      </c>
      <c r="U19" s="10" t="s">
        <v>6247</v>
      </c>
      <c r="V19" s="10" t="s">
        <v>16431</v>
      </c>
      <c r="W19" s="10" t="s">
        <v>165</v>
      </c>
      <c r="X19" s="10" t="s">
        <v>16432</v>
      </c>
      <c r="Y19" s="10" t="s">
        <v>28</v>
      </c>
      <c r="Z19" s="10" t="s">
        <v>177</v>
      </c>
      <c r="AA19" s="10">
        <v>1</v>
      </c>
      <c r="AB19" s="10">
        <v>0</v>
      </c>
      <c r="AC19" s="10" t="s">
        <v>1400</v>
      </c>
      <c r="AD19" s="195">
        <f>IF(W19="SOPORTE_TELEFÓNICO",'[24]BASE LIQUIDACION REDEBAN 2025'!$B$19,IF(W19="ENVÍO",'[24]BASE LIQUIDACION REDEBAN 2025'!$C$2,IF(Y19="TIPO I",'[24]BASE LIQUIDACION REDEBAN 2025'!$C$2,IF(Y19="TIPO II",'[24]BASE LIQUIDACION REDEBAN 2025'!$C$3,IF(Y19="TIPO III",'[24]BASE LIQUIDACION REDEBAN 2025'!$C$4,IF(Y19="TIPO IV",'[24]BASE LIQUIDACION REDEBAN 2025'!$C$5,IF(Z19="AEREO",'[24]BASE LIQUIDACION REDEBAN 2025'!$B$6,'[24]BASE LIQUIDACION REDEBAN 2025'!$C$5)))))))</f>
        <v>144967.87232000002</v>
      </c>
      <c r="AE19" s="195">
        <f>IF(OR(W19="SOPORTE_TELEFÓNICO",W19="ENVÍO"),0,IF(Y19="TIPO I",'[24]BASE LIQUIDACION REDEBAN 2025'!$B$10,IF(Y19="TIPO II",'[24]BASE LIQUIDACION REDEBAN 2025'!$B$11,IF(Y19="TIPO III",'[24]BASE LIQUIDACION REDEBAN 2025'!$B$12,'[24]BASE LIQUIDACION REDEBAN 2025'!$B$13))))</f>
        <v>140395.6348884</v>
      </c>
      <c r="AF19" s="195">
        <f t="shared" si="0"/>
        <v>144967.87232000002</v>
      </c>
    </row>
    <row r="20" spans="1:32" s="101" customFormat="1" ht="13.15">
      <c r="A20" s="10" t="s">
        <v>93</v>
      </c>
      <c r="B20" s="90" t="str">
        <f>VLOOKUP(A20,'CENTRO DE COSTOS'!A:D,4,FALSE)</f>
        <v>DIEGO FERNANDO HENAO CARDONA</v>
      </c>
      <c r="C20" s="90" t="str">
        <f>VLOOKUP(A20,'CENTRO DE COSTOS'!A:D,2,FALSE)</f>
        <v>0004-0003</v>
      </c>
      <c r="D20" s="10">
        <v>52001</v>
      </c>
      <c r="E20" s="10" t="s">
        <v>16433</v>
      </c>
      <c r="F20" s="10">
        <v>16002826</v>
      </c>
      <c r="G20" s="10" t="s">
        <v>6241</v>
      </c>
      <c r="H20" s="10" t="s">
        <v>157</v>
      </c>
      <c r="I20" s="10" t="s">
        <v>93</v>
      </c>
      <c r="J20" s="10" t="s">
        <v>16434</v>
      </c>
      <c r="K20" s="10" t="s">
        <v>160</v>
      </c>
      <c r="L20" s="10" t="s">
        <v>16435</v>
      </c>
      <c r="M20" s="194">
        <v>45911.484722222223</v>
      </c>
      <c r="N20" s="194">
        <v>45913.395138888889</v>
      </c>
      <c r="O20" s="10" t="s">
        <v>14390</v>
      </c>
      <c r="P20" s="10" t="s">
        <v>1454</v>
      </c>
      <c r="Q20" s="10" t="s">
        <v>1454</v>
      </c>
      <c r="R20" s="10"/>
      <c r="S20" s="10"/>
      <c r="T20" s="10" t="s">
        <v>6246</v>
      </c>
      <c r="U20" s="10" t="s">
        <v>6247</v>
      </c>
      <c r="V20" s="10" t="s">
        <v>16436</v>
      </c>
      <c r="W20" s="10" t="s">
        <v>165</v>
      </c>
      <c r="X20" s="10" t="s">
        <v>16437</v>
      </c>
      <c r="Y20" s="10" t="s">
        <v>25</v>
      </c>
      <c r="Z20" s="10" t="s">
        <v>177</v>
      </c>
      <c r="AA20" s="10">
        <v>1</v>
      </c>
      <c r="AB20" s="10">
        <v>0</v>
      </c>
      <c r="AC20" s="10" t="s">
        <v>2014</v>
      </c>
      <c r="AD20" s="195">
        <f>IF(W20="SOPORTE_TELEFÓNICO",'[24]BASE LIQUIDACION REDEBAN 2025'!$B$19,IF(W20="ENVÍO",'[24]BASE LIQUIDACION REDEBAN 2025'!$C$2,IF(Y20="TIPO I",'[24]BASE LIQUIDACION REDEBAN 2025'!$C$2,IF(Y20="TIPO II",'[24]BASE LIQUIDACION REDEBAN 2025'!$C$3,IF(Y20="TIPO III",'[24]BASE LIQUIDACION REDEBAN 2025'!$C$4,IF(Y20="TIPO IV",'[24]BASE LIQUIDACION REDEBAN 2025'!$C$5,IF(Z20="AEREO",'[24]BASE LIQUIDACION REDEBAN 2025'!$B$6,'[24]BASE LIQUIDACION REDEBAN 2025'!$C$5)))))))</f>
        <v>65960.072302</v>
      </c>
      <c r="AE20" s="195">
        <f>IF(OR(W20="SOPORTE_TELEFÓNICO",W20="ENVÍO"),0,IF(Y20="TIPO I",'[24]BASE LIQUIDACION REDEBAN 2025'!$B$10,IF(Y20="TIPO II",'[24]BASE LIQUIDACION REDEBAN 2025'!$B$11,IF(Y20="TIPO III",'[24]BASE LIQUIDACION REDEBAN 2025'!$B$12,'[24]BASE LIQUIDACION REDEBAN 2025'!$B$13))))</f>
        <v>75096.394270399993</v>
      </c>
      <c r="AF20" s="195">
        <f t="shared" si="0"/>
        <v>65960.072302</v>
      </c>
    </row>
    <row r="21" spans="1:32" s="101" customFormat="1" ht="13.15">
      <c r="A21" s="10" t="s">
        <v>76</v>
      </c>
      <c r="B21" s="90" t="str">
        <f>VLOOKUP(A21,'CENTRO DE COSTOS'!A:D,4,FALSE)</f>
        <v>DIEGO FERNANDO HENAO CARDONA</v>
      </c>
      <c r="C21" s="90" t="str">
        <f>VLOOKUP(A21,'CENTRO DE COSTOS'!A:D,2,FALSE)</f>
        <v>0004-0003</v>
      </c>
      <c r="D21" s="10">
        <v>76520</v>
      </c>
      <c r="E21" s="10" t="s">
        <v>16438</v>
      </c>
      <c r="F21" s="10">
        <v>21136973</v>
      </c>
      <c r="G21" s="10" t="s">
        <v>6241</v>
      </c>
      <c r="H21" s="10" t="s">
        <v>232</v>
      </c>
      <c r="I21" s="10" t="s">
        <v>1207</v>
      </c>
      <c r="J21" s="10" t="s">
        <v>16439</v>
      </c>
      <c r="K21" s="10" t="s">
        <v>160</v>
      </c>
      <c r="L21" s="10" t="s">
        <v>16440</v>
      </c>
      <c r="M21" s="194">
        <v>45916.477083333331</v>
      </c>
      <c r="N21" s="194">
        <v>45917.443055555559</v>
      </c>
      <c r="O21" s="10" t="s">
        <v>14390</v>
      </c>
      <c r="P21" s="10" t="s">
        <v>1454</v>
      </c>
      <c r="Q21" s="10" t="s">
        <v>1454</v>
      </c>
      <c r="R21" s="10"/>
      <c r="S21" s="10"/>
      <c r="T21" s="10" t="s">
        <v>6246</v>
      </c>
      <c r="U21" s="10" t="s">
        <v>6247</v>
      </c>
      <c r="V21" s="10" t="s">
        <v>16441</v>
      </c>
      <c r="W21" s="10" t="s">
        <v>165</v>
      </c>
      <c r="X21" s="10" t="s">
        <v>16442</v>
      </c>
      <c r="Y21" s="10" t="s">
        <v>25</v>
      </c>
      <c r="Z21" s="10" t="s">
        <v>177</v>
      </c>
      <c r="AA21" s="10">
        <v>1</v>
      </c>
      <c r="AB21" s="10">
        <v>0</v>
      </c>
      <c r="AC21" s="10" t="s">
        <v>531</v>
      </c>
      <c r="AD21" s="195">
        <f>IF(W21="SOPORTE_TELEFÓNICO",'[24]BASE LIQUIDACION REDEBAN 2025'!$B$19,IF(W21="ENVÍO",'[24]BASE LIQUIDACION REDEBAN 2025'!$C$2,IF(Y21="TIPO I",'[24]BASE LIQUIDACION REDEBAN 2025'!$C$2,IF(Y21="TIPO II",'[24]BASE LIQUIDACION REDEBAN 2025'!$C$3,IF(Y21="TIPO III",'[24]BASE LIQUIDACION REDEBAN 2025'!$C$4,IF(Y21="TIPO IV",'[24]BASE LIQUIDACION REDEBAN 2025'!$C$5,IF(Z21="AEREO",'[24]BASE LIQUIDACION REDEBAN 2025'!$B$6,'[24]BASE LIQUIDACION REDEBAN 2025'!$C$5)))))))</f>
        <v>65960.072302</v>
      </c>
      <c r="AE21" s="195">
        <f>IF(OR(W21="SOPORTE_TELEFÓNICO",W21="ENVÍO"),0,IF(Y21="TIPO I",'[24]BASE LIQUIDACION REDEBAN 2025'!$B$10,IF(Y21="TIPO II",'[24]BASE LIQUIDACION REDEBAN 2025'!$B$11,IF(Y21="TIPO III",'[24]BASE LIQUIDACION REDEBAN 2025'!$B$12,'[24]BASE LIQUIDACION REDEBAN 2025'!$B$13))))</f>
        <v>75096.394270399993</v>
      </c>
      <c r="AF21" s="195">
        <f t="shared" si="0"/>
        <v>65960.072302</v>
      </c>
    </row>
    <row r="22" spans="1:32" s="101" customFormat="1" ht="13.15">
      <c r="A22" s="10" t="s">
        <v>100</v>
      </c>
      <c r="B22" s="90" t="str">
        <f>VLOOKUP(A22,'CENTRO DE COSTOS'!A:D,4,FALSE)</f>
        <v>KEVIN ALEXIS CORZO BUSTOS</v>
      </c>
      <c r="C22" s="90" t="str">
        <f>VLOOKUP(A22,'CENTRO DE COSTOS'!A:D,2,FALSE)</f>
        <v>0004-0007</v>
      </c>
      <c r="D22" s="10">
        <v>50110</v>
      </c>
      <c r="E22" s="10" t="s">
        <v>16443</v>
      </c>
      <c r="F22" s="10">
        <v>69078681</v>
      </c>
      <c r="G22" s="10" t="s">
        <v>6241</v>
      </c>
      <c r="H22" s="10" t="s">
        <v>216</v>
      </c>
      <c r="I22" s="10" t="s">
        <v>14167</v>
      </c>
      <c r="J22" s="10" t="s">
        <v>16444</v>
      </c>
      <c r="K22" s="10" t="s">
        <v>160</v>
      </c>
      <c r="L22" s="10" t="s">
        <v>16445</v>
      </c>
      <c r="M22" s="194">
        <v>45911.484722222223</v>
      </c>
      <c r="N22" s="194">
        <v>45918.430555555555</v>
      </c>
      <c r="O22" s="10" t="s">
        <v>14390</v>
      </c>
      <c r="P22" s="10" t="s">
        <v>1454</v>
      </c>
      <c r="Q22" s="10" t="s">
        <v>1454</v>
      </c>
      <c r="R22" s="10"/>
      <c r="S22" s="10"/>
      <c r="T22" s="10" t="s">
        <v>6246</v>
      </c>
      <c r="U22" s="10" t="s">
        <v>6247</v>
      </c>
      <c r="V22" s="10" t="s">
        <v>16446</v>
      </c>
      <c r="W22" s="10" t="s">
        <v>165</v>
      </c>
      <c r="X22" s="10" t="s">
        <v>16447</v>
      </c>
      <c r="Y22" s="10" t="s">
        <v>28</v>
      </c>
      <c r="Z22" s="10" t="s">
        <v>177</v>
      </c>
      <c r="AA22" s="10">
        <v>1</v>
      </c>
      <c r="AB22" s="10">
        <v>0</v>
      </c>
      <c r="AC22" s="10" t="s">
        <v>1227</v>
      </c>
      <c r="AD22" s="195">
        <f>IF(W22="SOPORTE_TELEFÓNICO",'[24]BASE LIQUIDACION REDEBAN 2025'!$B$19,IF(W22="ENVÍO",'[24]BASE LIQUIDACION REDEBAN 2025'!$C$2,IF(Y22="TIPO I",'[24]BASE LIQUIDACION REDEBAN 2025'!$C$2,IF(Y22="TIPO II",'[24]BASE LIQUIDACION REDEBAN 2025'!$C$3,IF(Y22="TIPO III",'[24]BASE LIQUIDACION REDEBAN 2025'!$C$4,IF(Y22="TIPO IV",'[24]BASE LIQUIDACION REDEBAN 2025'!$C$5,IF(Z22="AEREO",'[24]BASE LIQUIDACION REDEBAN 2025'!$B$6,'[24]BASE LIQUIDACION REDEBAN 2025'!$C$5)))))))</f>
        <v>144967.87232000002</v>
      </c>
      <c r="AE22" s="195">
        <f>IF(OR(W22="SOPORTE_TELEFÓNICO",W22="ENVÍO"),0,IF(Y22="TIPO I",'[24]BASE LIQUIDACION REDEBAN 2025'!$B$10,IF(Y22="TIPO II",'[24]BASE LIQUIDACION REDEBAN 2025'!$B$11,IF(Y22="TIPO III",'[24]BASE LIQUIDACION REDEBAN 2025'!$B$12,'[24]BASE LIQUIDACION REDEBAN 2025'!$B$13))))</f>
        <v>140395.6348884</v>
      </c>
      <c r="AF22" s="195">
        <f t="shared" si="0"/>
        <v>144967.87232000002</v>
      </c>
    </row>
    <row r="23" spans="1:32" s="101" customFormat="1" ht="13.15">
      <c r="A23" s="10" t="s">
        <v>90</v>
      </c>
      <c r="B23" s="90" t="str">
        <f>VLOOKUP(A23,'CENTRO DE COSTOS'!A:D,4,FALSE)</f>
        <v>JUAN SEBASTIÁN RÍOS CASTRILLÓN</v>
      </c>
      <c r="C23" s="90" t="str">
        <f>VLOOKUP(A23,'CENTRO DE COSTOS'!A:D,2,FALSE)</f>
        <v>0004-0005</v>
      </c>
      <c r="D23" s="10">
        <v>5001</v>
      </c>
      <c r="E23" s="10" t="s">
        <v>16448</v>
      </c>
      <c r="F23" s="10">
        <v>31458888</v>
      </c>
      <c r="G23" s="10" t="s">
        <v>6241</v>
      </c>
      <c r="H23" s="10" t="s">
        <v>249</v>
      </c>
      <c r="I23" s="10" t="s">
        <v>90</v>
      </c>
      <c r="J23" s="10" t="s">
        <v>16449</v>
      </c>
      <c r="K23" s="10" t="s">
        <v>160</v>
      </c>
      <c r="L23" s="10" t="s">
        <v>16450</v>
      </c>
      <c r="M23" s="194">
        <v>45917.443055555559</v>
      </c>
      <c r="N23" s="194">
        <v>45918.538888888892</v>
      </c>
      <c r="O23" s="10" t="s">
        <v>14390</v>
      </c>
      <c r="P23" s="10" t="s">
        <v>1454</v>
      </c>
      <c r="Q23" s="10" t="s">
        <v>1454</v>
      </c>
      <c r="R23" s="10"/>
      <c r="S23" s="10"/>
      <c r="T23" s="10" t="s">
        <v>6246</v>
      </c>
      <c r="U23" s="10" t="s">
        <v>6247</v>
      </c>
      <c r="V23" s="10" t="s">
        <v>16451</v>
      </c>
      <c r="W23" s="10" t="s">
        <v>165</v>
      </c>
      <c r="X23" s="10" t="s">
        <v>16452</v>
      </c>
      <c r="Y23" s="10" t="s">
        <v>25</v>
      </c>
      <c r="Z23" s="10" t="s">
        <v>177</v>
      </c>
      <c r="AA23" s="10">
        <v>1</v>
      </c>
      <c r="AB23" s="10">
        <v>0</v>
      </c>
      <c r="AC23" s="10" t="s">
        <v>1458</v>
      </c>
      <c r="AD23" s="195">
        <f>IF(W23="SOPORTE_TELEFÓNICO",'[24]BASE LIQUIDACION REDEBAN 2025'!$B$19,IF(W23="ENVÍO",'[24]BASE LIQUIDACION REDEBAN 2025'!$C$2,IF(Y23="TIPO I",'[24]BASE LIQUIDACION REDEBAN 2025'!$C$2,IF(Y23="TIPO II",'[24]BASE LIQUIDACION REDEBAN 2025'!$C$3,IF(Y23="TIPO III",'[24]BASE LIQUIDACION REDEBAN 2025'!$C$4,IF(Y23="TIPO IV",'[24]BASE LIQUIDACION REDEBAN 2025'!$C$5,IF(Z23="AEREO",'[24]BASE LIQUIDACION REDEBAN 2025'!$B$6,'[24]BASE LIQUIDACION REDEBAN 2025'!$C$5)))))))</f>
        <v>65960.072302</v>
      </c>
      <c r="AE23" s="195">
        <f>IF(OR(W23="SOPORTE_TELEFÓNICO",W23="ENVÍO"),0,IF(Y23="TIPO I",'[24]BASE LIQUIDACION REDEBAN 2025'!$B$10,IF(Y23="TIPO II",'[24]BASE LIQUIDACION REDEBAN 2025'!$B$11,IF(Y23="TIPO III",'[24]BASE LIQUIDACION REDEBAN 2025'!$B$12,'[24]BASE LIQUIDACION REDEBAN 2025'!$B$13))))</f>
        <v>75096.394270399993</v>
      </c>
      <c r="AF23" s="195">
        <f t="shared" si="0"/>
        <v>65960.072302</v>
      </c>
    </row>
    <row r="24" spans="1:32" s="101" customFormat="1" ht="13.15">
      <c r="A24" s="10" t="s">
        <v>94</v>
      </c>
      <c r="B24" s="90" t="str">
        <f>VLOOKUP(A24,'CENTRO DE COSTOS'!A:D,4,FALSE)</f>
        <v>DIEGO FERNANDO HENAO CARDONA</v>
      </c>
      <c r="C24" s="90" t="str">
        <f>VLOOKUP(A24,'CENTRO DE COSTOS'!A:D,2,FALSE)</f>
        <v>0004-0002</v>
      </c>
      <c r="D24" s="10">
        <v>76147</v>
      </c>
      <c r="E24" s="10" t="s">
        <v>16453</v>
      </c>
      <c r="F24" s="10">
        <v>10273118</v>
      </c>
      <c r="G24" s="10" t="s">
        <v>6241</v>
      </c>
      <c r="H24" s="10" t="s">
        <v>232</v>
      </c>
      <c r="I24" s="10" t="s">
        <v>1202</v>
      </c>
      <c r="J24" s="10" t="s">
        <v>16454</v>
      </c>
      <c r="K24" s="10" t="s">
        <v>160</v>
      </c>
      <c r="L24" s="10" t="s">
        <v>16455</v>
      </c>
      <c r="M24" s="194">
        <v>45917.443055555559</v>
      </c>
      <c r="N24" s="194">
        <v>45919.449305555558</v>
      </c>
      <c r="O24" s="10" t="s">
        <v>14390</v>
      </c>
      <c r="P24" s="10" t="s">
        <v>1454</v>
      </c>
      <c r="Q24" s="10" t="s">
        <v>1454</v>
      </c>
      <c r="R24" s="10"/>
      <c r="S24" s="10"/>
      <c r="T24" s="10" t="s">
        <v>16415</v>
      </c>
      <c r="U24" s="10" t="s">
        <v>16416</v>
      </c>
      <c r="V24" s="10" t="s">
        <v>16456</v>
      </c>
      <c r="W24" s="10" t="s">
        <v>165</v>
      </c>
      <c r="X24" s="10" t="s">
        <v>16457</v>
      </c>
      <c r="Y24" s="10" t="s">
        <v>25</v>
      </c>
      <c r="Z24" s="10" t="s">
        <v>177</v>
      </c>
      <c r="AA24" s="10">
        <v>1</v>
      </c>
      <c r="AB24" s="10">
        <v>0</v>
      </c>
      <c r="AC24" s="10" t="s">
        <v>1533</v>
      </c>
      <c r="AD24" s="195">
        <f>IF(W24="SOPORTE_TELEFÓNICO",'[24]BASE LIQUIDACION REDEBAN 2025'!$B$19,IF(W24="ENVÍO",'[24]BASE LIQUIDACION REDEBAN 2025'!$C$2,IF(Y24="TIPO I",'[24]BASE LIQUIDACION REDEBAN 2025'!$C$2,IF(Y24="TIPO II",'[24]BASE LIQUIDACION REDEBAN 2025'!$C$3,IF(Y24="TIPO III",'[24]BASE LIQUIDACION REDEBAN 2025'!$C$4,IF(Y24="TIPO IV",'[24]BASE LIQUIDACION REDEBAN 2025'!$C$5,IF(Z24="AEREO",'[24]BASE LIQUIDACION REDEBAN 2025'!$B$6,'[24]BASE LIQUIDACION REDEBAN 2025'!$C$5)))))))</f>
        <v>65960.072302</v>
      </c>
      <c r="AE24" s="195">
        <f>IF(OR(W24="SOPORTE_TELEFÓNICO",W24="ENVÍO"),0,IF(Y24="TIPO I",'[24]BASE LIQUIDACION REDEBAN 2025'!$B$10,IF(Y24="TIPO II",'[24]BASE LIQUIDACION REDEBAN 2025'!$B$11,IF(Y24="TIPO III",'[24]BASE LIQUIDACION REDEBAN 2025'!$B$12,'[24]BASE LIQUIDACION REDEBAN 2025'!$B$13))))</f>
        <v>75096.394270399993</v>
      </c>
      <c r="AF24" s="195">
        <f t="shared" si="0"/>
        <v>65960.072302</v>
      </c>
    </row>
    <row r="25" spans="1:32" s="101" customFormat="1" ht="13.15">
      <c r="A25" s="10" t="s">
        <v>60</v>
      </c>
      <c r="B25" s="90" t="str">
        <f>VLOOKUP(A25,'CENTRO DE COSTOS'!A:D,4,FALSE)</f>
        <v>JUAN SEBASTIÁN RÍOS CASTRILLÓN</v>
      </c>
      <c r="C25" s="90" t="str">
        <f>VLOOKUP(A25,'CENTRO DE COSTOS'!A:D,2,FALSE)</f>
        <v>0004-0005</v>
      </c>
      <c r="D25" s="10">
        <v>5045</v>
      </c>
      <c r="E25" s="10" t="s">
        <v>16458</v>
      </c>
      <c r="F25" s="10">
        <v>26027938</v>
      </c>
      <c r="G25" s="10" t="s">
        <v>6241</v>
      </c>
      <c r="H25" s="10" t="s">
        <v>249</v>
      </c>
      <c r="I25" s="10" t="s">
        <v>60</v>
      </c>
      <c r="J25" s="10" t="s">
        <v>16459</v>
      </c>
      <c r="K25" s="10" t="s">
        <v>160</v>
      </c>
      <c r="L25" s="10" t="s">
        <v>16460</v>
      </c>
      <c r="M25" s="194">
        <v>45917.443055555559</v>
      </c>
      <c r="N25" s="194">
        <v>45919.505555555559</v>
      </c>
      <c r="O25" s="10" t="s">
        <v>14390</v>
      </c>
      <c r="P25" s="10" t="s">
        <v>1454</v>
      </c>
      <c r="Q25" s="10" t="s">
        <v>1454</v>
      </c>
      <c r="R25" s="10"/>
      <c r="S25" s="10"/>
      <c r="T25" s="10" t="s">
        <v>6246</v>
      </c>
      <c r="U25" s="10" t="s">
        <v>6247</v>
      </c>
      <c r="V25" s="10" t="s">
        <v>16461</v>
      </c>
      <c r="W25" s="10" t="s">
        <v>165</v>
      </c>
      <c r="X25" s="10" t="s">
        <v>16462</v>
      </c>
      <c r="Y25" s="10" t="s">
        <v>25</v>
      </c>
      <c r="Z25" s="10" t="s">
        <v>177</v>
      </c>
      <c r="AA25" s="10">
        <v>1</v>
      </c>
      <c r="AB25" s="10">
        <v>0</v>
      </c>
      <c r="AC25" s="10" t="s">
        <v>648</v>
      </c>
      <c r="AD25" s="195">
        <f>IF(W25="SOPORTE_TELEFÓNICO",'[24]BASE LIQUIDACION REDEBAN 2025'!$B$19,IF(W25="ENVÍO",'[24]BASE LIQUIDACION REDEBAN 2025'!$C$2,IF(Y25="TIPO I",'[24]BASE LIQUIDACION REDEBAN 2025'!$C$2,IF(Y25="TIPO II",'[24]BASE LIQUIDACION REDEBAN 2025'!$C$3,IF(Y25="TIPO III",'[24]BASE LIQUIDACION REDEBAN 2025'!$C$4,IF(Y25="TIPO IV",'[24]BASE LIQUIDACION REDEBAN 2025'!$C$5,IF(Z25="AEREO",'[24]BASE LIQUIDACION REDEBAN 2025'!$B$6,'[24]BASE LIQUIDACION REDEBAN 2025'!$C$5)))))))</f>
        <v>65960.072302</v>
      </c>
      <c r="AE25" s="195">
        <f>IF(OR(W25="SOPORTE_TELEFÓNICO",W25="ENVÍO"),0,IF(Y25="TIPO I",'[24]BASE LIQUIDACION REDEBAN 2025'!$B$10,IF(Y25="TIPO II",'[24]BASE LIQUIDACION REDEBAN 2025'!$B$11,IF(Y25="TIPO III",'[24]BASE LIQUIDACION REDEBAN 2025'!$B$12,'[24]BASE LIQUIDACION REDEBAN 2025'!$B$13))))</f>
        <v>75096.394270399993</v>
      </c>
      <c r="AF25" s="195">
        <f t="shared" si="0"/>
        <v>65960.072302</v>
      </c>
    </row>
    <row r="26" spans="1:32" s="101" customFormat="1" ht="13.15">
      <c r="A26" s="10" t="s">
        <v>68</v>
      </c>
      <c r="B26" s="90" t="str">
        <f>VLOOKUP(A26,'CENTRO DE COSTOS'!A:D,4,FALSE)</f>
        <v>WILLIAM ASDRUBAL ROZO ROZO</v>
      </c>
      <c r="C26" s="90" t="str">
        <f>VLOOKUP(A26,'CENTRO DE COSTOS'!A:D,2,FALSE)</f>
        <v>0004-0004</v>
      </c>
      <c r="D26" s="10">
        <v>11001</v>
      </c>
      <c r="E26" s="10" t="s">
        <v>16463</v>
      </c>
      <c r="F26" s="10">
        <v>16308413</v>
      </c>
      <c r="G26" s="10" t="s">
        <v>6241</v>
      </c>
      <c r="H26" s="10" t="s">
        <v>417</v>
      </c>
      <c r="I26" s="10" t="s">
        <v>68</v>
      </c>
      <c r="J26" s="10" t="s">
        <v>16464</v>
      </c>
      <c r="K26" s="10" t="s">
        <v>160</v>
      </c>
      <c r="L26" s="10" t="s">
        <v>16465</v>
      </c>
      <c r="M26" s="194">
        <v>45919.415972222225</v>
      </c>
      <c r="N26" s="194">
        <v>45920.531944444447</v>
      </c>
      <c r="O26" s="10" t="s">
        <v>14390</v>
      </c>
      <c r="P26" s="10" t="s">
        <v>1454</v>
      </c>
      <c r="Q26" s="10" t="s">
        <v>1454</v>
      </c>
      <c r="R26" s="10"/>
      <c r="S26" s="10"/>
      <c r="T26" s="10" t="s">
        <v>16415</v>
      </c>
      <c r="U26" s="10" t="s">
        <v>16416</v>
      </c>
      <c r="V26" s="10" t="s">
        <v>16466</v>
      </c>
      <c r="W26" s="10" t="s">
        <v>165</v>
      </c>
      <c r="X26" s="10" t="s">
        <v>1324</v>
      </c>
      <c r="Y26" s="10" t="s">
        <v>25</v>
      </c>
      <c r="Z26" s="10" t="s">
        <v>177</v>
      </c>
      <c r="AA26" s="10">
        <v>1</v>
      </c>
      <c r="AB26" s="10">
        <v>0</v>
      </c>
      <c r="AC26" s="10" t="s">
        <v>3612</v>
      </c>
      <c r="AD26" s="195">
        <f>IF(W26="SOPORTE_TELEFÓNICO",'[24]BASE LIQUIDACION REDEBAN 2025'!$B$19,IF(W26="ENVÍO",'[24]BASE LIQUIDACION REDEBAN 2025'!$C$2,IF(Y26="TIPO I",'[24]BASE LIQUIDACION REDEBAN 2025'!$C$2,IF(Y26="TIPO II",'[24]BASE LIQUIDACION REDEBAN 2025'!$C$3,IF(Y26="TIPO III",'[24]BASE LIQUIDACION REDEBAN 2025'!$C$4,IF(Y26="TIPO IV",'[24]BASE LIQUIDACION REDEBAN 2025'!$C$5,IF(Z26="AEREO",'[24]BASE LIQUIDACION REDEBAN 2025'!$B$6,'[24]BASE LIQUIDACION REDEBAN 2025'!$C$5)))))))</f>
        <v>65960.072302</v>
      </c>
      <c r="AE26" s="195">
        <f>IF(OR(W26="SOPORTE_TELEFÓNICO",W26="ENVÍO"),0,IF(Y26="TIPO I",'[24]BASE LIQUIDACION REDEBAN 2025'!$B$10,IF(Y26="TIPO II",'[24]BASE LIQUIDACION REDEBAN 2025'!$B$11,IF(Y26="TIPO III",'[24]BASE LIQUIDACION REDEBAN 2025'!$B$12,'[24]BASE LIQUIDACION REDEBAN 2025'!$B$13))))</f>
        <v>75096.394270399993</v>
      </c>
      <c r="AF26" s="195">
        <f t="shared" si="0"/>
        <v>65960.072302</v>
      </c>
    </row>
    <row r="27" spans="1:32" s="101" customFormat="1" ht="13.15">
      <c r="A27" s="10" t="s">
        <v>93</v>
      </c>
      <c r="B27" s="90" t="str">
        <f>VLOOKUP(A27,'CENTRO DE COSTOS'!A:D,4,FALSE)</f>
        <v>DIEGO FERNANDO HENAO CARDONA</v>
      </c>
      <c r="C27" s="90" t="str">
        <f>VLOOKUP(A27,'CENTRO DE COSTOS'!A:D,2,FALSE)</f>
        <v>0004-0003</v>
      </c>
      <c r="D27" s="10">
        <v>52227</v>
      </c>
      <c r="E27" s="10" t="s">
        <v>16467</v>
      </c>
      <c r="F27" s="10">
        <v>16126229</v>
      </c>
      <c r="G27" s="10" t="s">
        <v>6241</v>
      </c>
      <c r="H27" s="10" t="s">
        <v>157</v>
      </c>
      <c r="I27" s="10" t="s">
        <v>6373</v>
      </c>
      <c r="J27" s="10" t="s">
        <v>16468</v>
      </c>
      <c r="K27" s="10" t="s">
        <v>160</v>
      </c>
      <c r="L27" s="10" t="s">
        <v>16469</v>
      </c>
      <c r="M27" s="194">
        <v>45917.443055555559</v>
      </c>
      <c r="N27" s="194">
        <v>45922.486527777779</v>
      </c>
      <c r="O27" s="10" t="s">
        <v>14390</v>
      </c>
      <c r="P27" s="10" t="s">
        <v>1454</v>
      </c>
      <c r="Q27" s="10" t="s">
        <v>1454</v>
      </c>
      <c r="R27" s="10"/>
      <c r="S27" s="10"/>
      <c r="T27" s="10" t="s">
        <v>6246</v>
      </c>
      <c r="U27" s="10" t="s">
        <v>6247</v>
      </c>
      <c r="V27" s="10" t="s">
        <v>16470</v>
      </c>
      <c r="W27" s="10" t="s">
        <v>165</v>
      </c>
      <c r="X27" s="10" t="s">
        <v>16471</v>
      </c>
      <c r="Y27" s="10" t="s">
        <v>30</v>
      </c>
      <c r="Z27" s="10" t="s">
        <v>177</v>
      </c>
      <c r="AA27" s="10">
        <v>1</v>
      </c>
      <c r="AB27" s="10">
        <v>0</v>
      </c>
      <c r="AC27" s="10" t="s">
        <v>294</v>
      </c>
      <c r="AD27" s="195">
        <f>IF(W27="SOPORTE_TELEFÓNICO",'[24]BASE LIQUIDACION REDEBAN 2025'!$B$19,IF(W27="ENVÍO",'[24]BASE LIQUIDACION REDEBAN 2025'!$C$2,IF(Y27="TIPO I",'[24]BASE LIQUIDACION REDEBAN 2025'!$C$2,IF(Y27="TIPO II",'[24]BASE LIQUIDACION REDEBAN 2025'!$C$3,IF(Y27="TIPO III",'[24]BASE LIQUIDACION REDEBAN 2025'!$C$4,IF(Y27="TIPO IV",'[24]BASE LIQUIDACION REDEBAN 2025'!$C$5,IF(Z27="AEREO",'[24]BASE LIQUIDACION REDEBAN 2025'!$B$6,'[24]BASE LIQUIDACION REDEBAN 2025'!$C$5)))))))</f>
        <v>275728.78077800001</v>
      </c>
      <c r="AE27" s="195">
        <f>IF(OR(W27="SOPORTE_TELEFÓNICO",W27="ENVÍO"),0,IF(Y27="TIPO I",'[24]BASE LIQUIDACION REDEBAN 2025'!$B$10,IF(Y27="TIPO II",'[24]BASE LIQUIDACION REDEBAN 2025'!$B$11,IF(Y27="TIPO III",'[24]BASE LIQUIDACION REDEBAN 2025'!$B$12,'[24]BASE LIQUIDACION REDEBAN 2025'!$B$13))))</f>
        <v>196536.5258152</v>
      </c>
      <c r="AF27" s="195">
        <f t="shared" si="0"/>
        <v>275728.78077800001</v>
      </c>
    </row>
    <row r="28" spans="1:32" s="101" customFormat="1" ht="13.15">
      <c r="A28" s="10" t="s">
        <v>92</v>
      </c>
      <c r="B28" s="90" t="str">
        <f>VLOOKUP(A28,'CENTRO DE COSTOS'!A:D,4,FALSE)</f>
        <v>KEVIN ALEXIS CORZO BUSTOS</v>
      </c>
      <c r="C28" s="90" t="str">
        <f>VLOOKUP(A28,'CENTRO DE COSTOS'!A:D,2,FALSE)</f>
        <v>0004-0007</v>
      </c>
      <c r="D28" s="10">
        <v>18753</v>
      </c>
      <c r="E28" s="10" t="s">
        <v>16472</v>
      </c>
      <c r="F28" s="10">
        <v>87316529</v>
      </c>
      <c r="G28" s="10" t="s">
        <v>6241</v>
      </c>
      <c r="H28" s="10" t="s">
        <v>208</v>
      </c>
      <c r="I28" s="10" t="s">
        <v>3640</v>
      </c>
      <c r="J28" s="10" t="s">
        <v>16473</v>
      </c>
      <c r="K28" s="10" t="s">
        <v>160</v>
      </c>
      <c r="L28" s="10" t="s">
        <v>16474</v>
      </c>
      <c r="M28" s="194">
        <v>45922.456944444442</v>
      </c>
      <c r="N28" s="194">
        <v>45922.501284722217</v>
      </c>
      <c r="O28" s="10" t="s">
        <v>14390</v>
      </c>
      <c r="P28" s="10" t="s">
        <v>1454</v>
      </c>
      <c r="Q28" s="10" t="s">
        <v>1454</v>
      </c>
      <c r="R28" s="10"/>
      <c r="S28" s="10"/>
      <c r="T28" s="10" t="s">
        <v>6246</v>
      </c>
      <c r="U28" s="10" t="s">
        <v>6247</v>
      </c>
      <c r="V28" s="10" t="s">
        <v>16475</v>
      </c>
      <c r="W28" s="10" t="s">
        <v>165</v>
      </c>
      <c r="X28" s="10" t="s">
        <v>16476</v>
      </c>
      <c r="Y28" s="10" t="s">
        <v>167</v>
      </c>
      <c r="Z28" s="10" t="s">
        <v>3645</v>
      </c>
      <c r="AA28" s="10">
        <v>1</v>
      </c>
      <c r="AB28" s="10">
        <v>0</v>
      </c>
      <c r="AC28" s="10" t="s">
        <v>214</v>
      </c>
      <c r="AD28" s="195">
        <f>IF(W28="SOPORTE_TELEFÓNICO",'[24]BASE LIQUIDACION REDEBAN 2025'!$B$19,IF(W28="ENVÍO",'[24]BASE LIQUIDACION REDEBAN 2025'!$C$2,IF(Y28="TIPO I",'[24]BASE LIQUIDACION REDEBAN 2025'!$C$2,IF(Y28="TIPO II",'[24]BASE LIQUIDACION REDEBAN 2025'!$C$3,IF(Y28="TIPO III",'[24]BASE LIQUIDACION REDEBAN 2025'!$C$4,IF(Y28="TIPO IV",'[24]BASE LIQUIDACION REDEBAN 2025'!$C$5,IF(Z28="AEREO",'[24]BASE LIQUIDACION REDEBAN 2025'!$B$6,'[24]BASE LIQUIDACION REDEBAN 2025'!$C$5)))))))</f>
        <v>479588.87655000004</v>
      </c>
      <c r="AE28" s="195">
        <f>IF(OR(W28="SOPORTE_TELEFÓNICO",W28="ENVÍO"),0,IF(Y28="TIPO I",'[24]BASE LIQUIDACION REDEBAN 2025'!$B$10,IF(Y28="TIPO II",'[24]BASE LIQUIDACION REDEBAN 2025'!$B$11,IF(Y28="TIPO III",'[24]BASE LIQUIDACION REDEBAN 2025'!$B$12,'[24]BASE LIQUIDACION REDEBAN 2025'!$B$13))))</f>
        <v>196536.5258152</v>
      </c>
      <c r="AF28" s="195">
        <f t="shared" si="0"/>
        <v>479588.87655000004</v>
      </c>
    </row>
    <row r="29" spans="1:32" s="101" customFormat="1" ht="13.15">
      <c r="A29" s="10" t="s">
        <v>76</v>
      </c>
      <c r="B29" s="90" t="str">
        <f>VLOOKUP(A29,'CENTRO DE COSTOS'!A:D,4,FALSE)</f>
        <v>DIEGO FERNANDO HENAO CARDONA</v>
      </c>
      <c r="C29" s="90" t="str">
        <f>VLOOKUP(A29,'CENTRO DE COSTOS'!A:D,2,FALSE)</f>
        <v>0004-0003</v>
      </c>
      <c r="D29" s="10">
        <v>76001</v>
      </c>
      <c r="E29" s="10" t="s">
        <v>16477</v>
      </c>
      <c r="F29" s="10">
        <v>20380457</v>
      </c>
      <c r="G29" s="10" t="s">
        <v>6241</v>
      </c>
      <c r="H29" s="10" t="s">
        <v>232</v>
      </c>
      <c r="I29" s="10" t="s">
        <v>76</v>
      </c>
      <c r="J29" s="10" t="s">
        <v>16478</v>
      </c>
      <c r="K29" s="10" t="s">
        <v>160</v>
      </c>
      <c r="L29" s="10" t="s">
        <v>16479</v>
      </c>
      <c r="M29" s="194">
        <v>45923.434027777781</v>
      </c>
      <c r="N29" s="194">
        <v>45923.636747685188</v>
      </c>
      <c r="O29" s="10" t="s">
        <v>14390</v>
      </c>
      <c r="P29" s="10" t="s">
        <v>1454</v>
      </c>
      <c r="Q29" s="10" t="s">
        <v>1454</v>
      </c>
      <c r="R29" s="10"/>
      <c r="S29" s="10"/>
      <c r="T29" s="10" t="s">
        <v>6246</v>
      </c>
      <c r="U29" s="10" t="s">
        <v>6247</v>
      </c>
      <c r="V29" s="10" t="s">
        <v>16480</v>
      </c>
      <c r="W29" s="10" t="s">
        <v>165</v>
      </c>
      <c r="X29" s="10" t="s">
        <v>16481</v>
      </c>
      <c r="Y29" s="10" t="s">
        <v>25</v>
      </c>
      <c r="Z29" s="10" t="s">
        <v>177</v>
      </c>
      <c r="AA29" s="10">
        <v>1</v>
      </c>
      <c r="AB29" s="10">
        <v>0</v>
      </c>
      <c r="AC29" s="10" t="s">
        <v>1498</v>
      </c>
      <c r="AD29" s="195">
        <f>IF(W29="SOPORTE_TELEFÓNICO",'[24]BASE LIQUIDACION REDEBAN 2025'!$B$19,IF(W29="ENVÍO",'[24]BASE LIQUIDACION REDEBAN 2025'!$C$2,IF(Y29="TIPO I",'[24]BASE LIQUIDACION REDEBAN 2025'!$C$2,IF(Y29="TIPO II",'[24]BASE LIQUIDACION REDEBAN 2025'!$C$3,IF(Y29="TIPO III",'[24]BASE LIQUIDACION REDEBAN 2025'!$C$4,IF(Y29="TIPO IV",'[24]BASE LIQUIDACION REDEBAN 2025'!$C$5,IF(Z29="AEREO",'[24]BASE LIQUIDACION REDEBAN 2025'!$B$6,'[24]BASE LIQUIDACION REDEBAN 2025'!$C$5)))))))</f>
        <v>65960.072302</v>
      </c>
      <c r="AE29" s="195">
        <f>IF(OR(W29="SOPORTE_TELEFÓNICO",W29="ENVÍO"),0,IF(Y29="TIPO I",'[24]BASE LIQUIDACION REDEBAN 2025'!$B$10,IF(Y29="TIPO II",'[24]BASE LIQUIDACION REDEBAN 2025'!$B$11,IF(Y29="TIPO III",'[24]BASE LIQUIDACION REDEBAN 2025'!$B$12,'[24]BASE LIQUIDACION REDEBAN 2025'!$B$13))))</f>
        <v>75096.394270399993</v>
      </c>
      <c r="AF29" s="195">
        <f t="shared" si="0"/>
        <v>65960.072302</v>
      </c>
    </row>
    <row r="30" spans="1:32" s="101" customFormat="1" ht="13.15">
      <c r="A30" s="10" t="s">
        <v>68</v>
      </c>
      <c r="B30" s="90" t="str">
        <f>VLOOKUP(A30,'CENTRO DE COSTOS'!A:D,4,FALSE)</f>
        <v>WILLIAM ASDRUBAL ROZO ROZO</v>
      </c>
      <c r="C30" s="90" t="str">
        <f>VLOOKUP(A30,'CENTRO DE COSTOS'!A:D,2,FALSE)</f>
        <v>0004-0004</v>
      </c>
      <c r="D30" s="10">
        <v>11001</v>
      </c>
      <c r="E30" s="10" t="s">
        <v>16482</v>
      </c>
      <c r="F30" s="10">
        <v>50569300</v>
      </c>
      <c r="G30" s="10" t="s">
        <v>6241</v>
      </c>
      <c r="H30" s="10" t="s">
        <v>417</v>
      </c>
      <c r="I30" s="10" t="s">
        <v>68</v>
      </c>
      <c r="J30" s="10" t="s">
        <v>16483</v>
      </c>
      <c r="K30" s="10" t="s">
        <v>160</v>
      </c>
      <c r="L30" s="10" t="s">
        <v>16484</v>
      </c>
      <c r="M30" s="194">
        <v>45923.434027777781</v>
      </c>
      <c r="N30" s="194">
        <v>45924.485243055547</v>
      </c>
      <c r="O30" s="10" t="s">
        <v>14390</v>
      </c>
      <c r="P30" s="10" t="s">
        <v>1454</v>
      </c>
      <c r="Q30" s="10" t="s">
        <v>1454</v>
      </c>
      <c r="R30" s="10"/>
      <c r="S30" s="10"/>
      <c r="T30" s="10" t="s">
        <v>6246</v>
      </c>
      <c r="U30" s="10" t="s">
        <v>6247</v>
      </c>
      <c r="V30" s="10" t="s">
        <v>16485</v>
      </c>
      <c r="W30" s="10" t="s">
        <v>165</v>
      </c>
      <c r="X30" s="10" t="s">
        <v>16486</v>
      </c>
      <c r="Y30" s="10" t="s">
        <v>25</v>
      </c>
      <c r="Z30" s="10" t="s">
        <v>177</v>
      </c>
      <c r="AA30" s="10">
        <v>1</v>
      </c>
      <c r="AB30" s="10">
        <v>0</v>
      </c>
      <c r="AC30" s="10" t="s">
        <v>546</v>
      </c>
      <c r="AD30" s="195">
        <f>IF(W30="SOPORTE_TELEFÓNICO",'[24]BASE LIQUIDACION REDEBAN 2025'!$B$19,IF(W30="ENVÍO",'[24]BASE LIQUIDACION REDEBAN 2025'!$C$2,IF(Y30="TIPO I",'[24]BASE LIQUIDACION REDEBAN 2025'!$C$2,IF(Y30="TIPO II",'[24]BASE LIQUIDACION REDEBAN 2025'!$C$3,IF(Y30="TIPO III",'[24]BASE LIQUIDACION REDEBAN 2025'!$C$4,IF(Y30="TIPO IV",'[24]BASE LIQUIDACION REDEBAN 2025'!$C$5,IF(Z30="AEREO",'[24]BASE LIQUIDACION REDEBAN 2025'!$B$6,'[24]BASE LIQUIDACION REDEBAN 2025'!$C$5)))))))</f>
        <v>65960.072302</v>
      </c>
      <c r="AE30" s="195">
        <f>IF(OR(W30="SOPORTE_TELEFÓNICO",W30="ENVÍO"),0,IF(Y30="TIPO I",'[24]BASE LIQUIDACION REDEBAN 2025'!$B$10,IF(Y30="TIPO II",'[24]BASE LIQUIDACION REDEBAN 2025'!$B$11,IF(Y30="TIPO III",'[24]BASE LIQUIDACION REDEBAN 2025'!$B$12,'[24]BASE LIQUIDACION REDEBAN 2025'!$B$13))))</f>
        <v>75096.394270399993</v>
      </c>
      <c r="AF30" s="195">
        <f t="shared" si="0"/>
        <v>65960.072302</v>
      </c>
    </row>
    <row r="31" spans="1:32" s="101" customFormat="1" ht="13.15">
      <c r="A31" s="10" t="s">
        <v>90</v>
      </c>
      <c r="B31" s="90" t="str">
        <f>VLOOKUP(A31,'CENTRO DE COSTOS'!A:D,4,FALSE)</f>
        <v>JUAN SEBASTIÁN RÍOS CASTRILLÓN</v>
      </c>
      <c r="C31" s="90" t="str">
        <f>VLOOKUP(A31,'CENTRO DE COSTOS'!A:D,2,FALSE)</f>
        <v>0004-0005</v>
      </c>
      <c r="D31" s="10">
        <v>5001</v>
      </c>
      <c r="E31" s="10" t="s">
        <v>16487</v>
      </c>
      <c r="F31" s="10">
        <v>17876277</v>
      </c>
      <c r="G31" s="10" t="s">
        <v>6241</v>
      </c>
      <c r="H31" s="10" t="s">
        <v>249</v>
      </c>
      <c r="I31" s="10" t="s">
        <v>90</v>
      </c>
      <c r="J31" s="10" t="s">
        <v>16488</v>
      </c>
      <c r="K31" s="10" t="s">
        <v>160</v>
      </c>
      <c r="L31" s="10" t="s">
        <v>16489</v>
      </c>
      <c r="M31" s="194">
        <v>45924.44027777778</v>
      </c>
      <c r="N31" s="194">
        <v>45925.42596064815</v>
      </c>
      <c r="O31" s="10" t="s">
        <v>14390</v>
      </c>
      <c r="P31" s="10" t="s">
        <v>1454</v>
      </c>
      <c r="Q31" s="10" t="s">
        <v>1454</v>
      </c>
      <c r="R31" s="10"/>
      <c r="S31" s="10"/>
      <c r="T31" s="10" t="s">
        <v>6246</v>
      </c>
      <c r="U31" s="10" t="s">
        <v>6247</v>
      </c>
      <c r="V31" s="10" t="s">
        <v>16490</v>
      </c>
      <c r="W31" s="10" t="s">
        <v>165</v>
      </c>
      <c r="X31" s="10" t="s">
        <v>16491</v>
      </c>
      <c r="Y31" s="10" t="s">
        <v>25</v>
      </c>
      <c r="Z31" s="10" t="s">
        <v>177</v>
      </c>
      <c r="AA31" s="10">
        <v>1</v>
      </c>
      <c r="AB31" s="10">
        <v>0</v>
      </c>
      <c r="AC31" s="10" t="s">
        <v>578</v>
      </c>
      <c r="AD31" s="195">
        <f>IF(W31="SOPORTE_TELEFÓNICO",'[24]BASE LIQUIDACION REDEBAN 2025'!$B$19,IF(W31="ENVÍO",'[24]BASE LIQUIDACION REDEBAN 2025'!$C$2,IF(Y31="TIPO I",'[24]BASE LIQUIDACION REDEBAN 2025'!$C$2,IF(Y31="TIPO II",'[24]BASE LIQUIDACION REDEBAN 2025'!$C$3,IF(Y31="TIPO III",'[24]BASE LIQUIDACION REDEBAN 2025'!$C$4,IF(Y31="TIPO IV",'[24]BASE LIQUIDACION REDEBAN 2025'!$C$5,IF(Z31="AEREO",'[24]BASE LIQUIDACION REDEBAN 2025'!$B$6,'[24]BASE LIQUIDACION REDEBAN 2025'!$C$5)))))))</f>
        <v>65960.072302</v>
      </c>
      <c r="AE31" s="195">
        <f>IF(OR(W31="SOPORTE_TELEFÓNICO",W31="ENVÍO"),0,IF(Y31="TIPO I",'[24]BASE LIQUIDACION REDEBAN 2025'!$B$10,IF(Y31="TIPO II",'[24]BASE LIQUIDACION REDEBAN 2025'!$B$11,IF(Y31="TIPO III",'[24]BASE LIQUIDACION REDEBAN 2025'!$B$12,'[24]BASE LIQUIDACION REDEBAN 2025'!$B$13))))</f>
        <v>75096.394270399993</v>
      </c>
      <c r="AF31" s="195">
        <f t="shared" si="0"/>
        <v>65960.072302</v>
      </c>
    </row>
    <row r="32" spans="1:32" s="101" customFormat="1" ht="13.15">
      <c r="A32" s="10" t="s">
        <v>68</v>
      </c>
      <c r="B32" s="90" t="str">
        <f>VLOOKUP(A32,'CENTRO DE COSTOS'!A:D,4,FALSE)</f>
        <v>WILLIAM ASDRUBAL ROZO ROZO</v>
      </c>
      <c r="C32" s="90" t="str">
        <f>VLOOKUP(A32,'CENTRO DE COSTOS'!A:D,2,FALSE)</f>
        <v>0004-0004</v>
      </c>
      <c r="D32" s="10">
        <v>11001</v>
      </c>
      <c r="E32" s="10" t="s">
        <v>16492</v>
      </c>
      <c r="F32" s="10">
        <v>64611486</v>
      </c>
      <c r="G32" s="10" t="s">
        <v>6241</v>
      </c>
      <c r="H32" s="10" t="s">
        <v>417</v>
      </c>
      <c r="I32" s="10" t="s">
        <v>68</v>
      </c>
      <c r="J32" s="10" t="s">
        <v>16493</v>
      </c>
      <c r="K32" s="10" t="s">
        <v>160</v>
      </c>
      <c r="L32" s="10" t="s">
        <v>16494</v>
      </c>
      <c r="M32" s="194">
        <v>45924.44027777778</v>
      </c>
      <c r="N32" s="194">
        <v>45925.428518518522</v>
      </c>
      <c r="O32" s="10" t="s">
        <v>14390</v>
      </c>
      <c r="P32" s="10" t="s">
        <v>1454</v>
      </c>
      <c r="Q32" s="10" t="s">
        <v>1454</v>
      </c>
      <c r="R32" s="10"/>
      <c r="S32" s="10"/>
      <c r="T32" s="10" t="s">
        <v>6246</v>
      </c>
      <c r="U32" s="10" t="s">
        <v>6247</v>
      </c>
      <c r="V32" s="10" t="s">
        <v>16495</v>
      </c>
      <c r="W32" s="10" t="s">
        <v>165</v>
      </c>
      <c r="X32" s="10" t="s">
        <v>16496</v>
      </c>
      <c r="Y32" s="10" t="s">
        <v>25</v>
      </c>
      <c r="Z32" s="10" t="s">
        <v>177</v>
      </c>
      <c r="AA32" s="10">
        <v>1</v>
      </c>
      <c r="AB32" s="10">
        <v>0</v>
      </c>
      <c r="AC32" s="10" t="s">
        <v>566</v>
      </c>
      <c r="AD32" s="195">
        <f>IF(W32="SOPORTE_TELEFÓNICO",'[24]BASE LIQUIDACION REDEBAN 2025'!$B$19,IF(W32="ENVÍO",'[24]BASE LIQUIDACION REDEBAN 2025'!$C$2,IF(Y32="TIPO I",'[24]BASE LIQUIDACION REDEBAN 2025'!$C$2,IF(Y32="TIPO II",'[24]BASE LIQUIDACION REDEBAN 2025'!$C$3,IF(Y32="TIPO III",'[24]BASE LIQUIDACION REDEBAN 2025'!$C$4,IF(Y32="TIPO IV",'[24]BASE LIQUIDACION REDEBAN 2025'!$C$5,IF(Z32="AEREO",'[24]BASE LIQUIDACION REDEBAN 2025'!$B$6,'[24]BASE LIQUIDACION REDEBAN 2025'!$C$5)))))))</f>
        <v>65960.072302</v>
      </c>
      <c r="AE32" s="195">
        <f>IF(OR(W32="SOPORTE_TELEFÓNICO",W32="ENVÍO"),0,IF(Y32="TIPO I",'[24]BASE LIQUIDACION REDEBAN 2025'!$B$10,IF(Y32="TIPO II",'[24]BASE LIQUIDACION REDEBAN 2025'!$B$11,IF(Y32="TIPO III",'[24]BASE LIQUIDACION REDEBAN 2025'!$B$12,'[24]BASE LIQUIDACION REDEBAN 2025'!$B$13))))</f>
        <v>75096.394270399993</v>
      </c>
      <c r="AF32" s="195">
        <f t="shared" si="0"/>
        <v>65960.072302</v>
      </c>
    </row>
    <row r="33" spans="1:32" s="101" customFormat="1" ht="13.15">
      <c r="A33" s="10" t="s">
        <v>68</v>
      </c>
      <c r="B33" s="90" t="str">
        <f>VLOOKUP(A33,'CENTRO DE COSTOS'!A:D,4,FALSE)</f>
        <v>WILLIAM ASDRUBAL ROZO ROZO</v>
      </c>
      <c r="C33" s="90" t="str">
        <f>VLOOKUP(A33,'CENTRO DE COSTOS'!A:D,2,FALSE)</f>
        <v>0004-0004</v>
      </c>
      <c r="D33" s="10">
        <v>11001</v>
      </c>
      <c r="E33" s="10" t="s">
        <v>16497</v>
      </c>
      <c r="F33" s="10">
        <v>21214879</v>
      </c>
      <c r="G33" s="10" t="s">
        <v>6241</v>
      </c>
      <c r="H33" s="10" t="s">
        <v>417</v>
      </c>
      <c r="I33" s="10" t="s">
        <v>68</v>
      </c>
      <c r="J33" s="10" t="s">
        <v>16498</v>
      </c>
      <c r="K33" s="10" t="s">
        <v>160</v>
      </c>
      <c r="L33" s="10" t="s">
        <v>16499</v>
      </c>
      <c r="M33" s="194">
        <v>45925.593055555553</v>
      </c>
      <c r="N33" s="194">
        <v>45925.683159722219</v>
      </c>
      <c r="O33" s="10" t="s">
        <v>14390</v>
      </c>
      <c r="P33" s="10" t="s">
        <v>1454</v>
      </c>
      <c r="Q33" s="10" t="s">
        <v>6244</v>
      </c>
      <c r="R33" s="10"/>
      <c r="S33" s="10"/>
      <c r="T33" s="10" t="s">
        <v>6246</v>
      </c>
      <c r="U33" s="10" t="s">
        <v>6247</v>
      </c>
      <c r="V33" s="10" t="s">
        <v>16500</v>
      </c>
      <c r="W33" s="10" t="s">
        <v>165</v>
      </c>
      <c r="X33" s="10">
        <v>0</v>
      </c>
      <c r="Y33" s="10" t="s">
        <v>25</v>
      </c>
      <c r="Z33" s="10" t="s">
        <v>177</v>
      </c>
      <c r="AA33" s="10">
        <v>1</v>
      </c>
      <c r="AB33" s="10">
        <v>0</v>
      </c>
      <c r="AC33" s="10" t="s">
        <v>792</v>
      </c>
      <c r="AD33" s="195">
        <f>IF(W33="SOPORTE_TELEFÓNICO",'[24]BASE LIQUIDACION REDEBAN 2025'!$B$19,IF(W33="ENVÍO",'[24]BASE LIQUIDACION REDEBAN 2025'!$C$2,IF(Y33="TIPO I",'[24]BASE LIQUIDACION REDEBAN 2025'!$C$2,IF(Y33="TIPO II",'[24]BASE LIQUIDACION REDEBAN 2025'!$C$3,IF(Y33="TIPO III",'[24]BASE LIQUIDACION REDEBAN 2025'!$C$4,IF(Y33="TIPO IV",'[24]BASE LIQUIDACION REDEBAN 2025'!$C$5,IF(Z33="AEREO",'[24]BASE LIQUIDACION REDEBAN 2025'!$B$6,'[24]BASE LIQUIDACION REDEBAN 2025'!$C$5)))))))</f>
        <v>65960.072302</v>
      </c>
      <c r="AE33" s="195">
        <f>IF(OR(W33="SOPORTE_TELEFÓNICO",W33="ENVÍO"),0,IF(Y33="TIPO I",'[24]BASE LIQUIDACION REDEBAN 2025'!$B$10,IF(Y33="TIPO II",'[24]BASE LIQUIDACION REDEBAN 2025'!$B$11,IF(Y33="TIPO III",'[24]BASE LIQUIDACION REDEBAN 2025'!$B$12,'[24]BASE LIQUIDACION REDEBAN 2025'!$B$13))))</f>
        <v>75096.394270399993</v>
      </c>
      <c r="AF33" s="195">
        <f t="shared" si="0"/>
        <v>65960.072302</v>
      </c>
    </row>
    <row r="34" spans="1:32" s="101" customFormat="1" ht="13.15">
      <c r="A34" s="10" t="s">
        <v>76</v>
      </c>
      <c r="B34" s="90" t="str">
        <f>VLOOKUP(A34,'CENTRO DE COSTOS'!A:D,4,FALSE)</f>
        <v>DIEGO FERNANDO HENAO CARDONA</v>
      </c>
      <c r="C34" s="90" t="str">
        <f>VLOOKUP(A34,'CENTRO DE COSTOS'!A:D,2,FALSE)</f>
        <v>0004-0003</v>
      </c>
      <c r="D34" s="10">
        <v>76111</v>
      </c>
      <c r="E34" s="10">
        <v>5779156</v>
      </c>
      <c r="F34" s="10">
        <v>90130229</v>
      </c>
      <c r="G34" s="10" t="s">
        <v>6241</v>
      </c>
      <c r="H34" s="10" t="s">
        <v>232</v>
      </c>
      <c r="I34" s="10" t="s">
        <v>2758</v>
      </c>
      <c r="J34" s="10" t="s">
        <v>16501</v>
      </c>
      <c r="K34" s="10" t="s">
        <v>160</v>
      </c>
      <c r="L34" s="10" t="s">
        <v>16502</v>
      </c>
      <c r="M34" s="194">
        <v>45901.476388888892</v>
      </c>
      <c r="N34" s="194">
        <v>45902.665972222225</v>
      </c>
      <c r="O34" s="10" t="s">
        <v>14390</v>
      </c>
      <c r="P34" s="10" t="s">
        <v>7729</v>
      </c>
      <c r="Q34" s="10" t="s">
        <v>7729</v>
      </c>
      <c r="R34" s="10"/>
      <c r="S34" s="10"/>
      <c r="T34" s="10" t="s">
        <v>6246</v>
      </c>
      <c r="U34" s="10" t="s">
        <v>7731</v>
      </c>
      <c r="V34" s="10" t="s">
        <v>16503</v>
      </c>
      <c r="W34" s="10" t="s">
        <v>165</v>
      </c>
      <c r="X34" s="10" t="s">
        <v>16504</v>
      </c>
      <c r="Y34" s="10" t="s">
        <v>28</v>
      </c>
      <c r="Z34" s="10" t="s">
        <v>177</v>
      </c>
      <c r="AA34" s="10">
        <v>1</v>
      </c>
      <c r="AB34" s="10">
        <v>0</v>
      </c>
      <c r="AC34" s="10" t="s">
        <v>521</v>
      </c>
      <c r="AD34" s="195">
        <f>IF(W34="SOPORTE_TELEFÓNICO",'[24]BASE LIQUIDACION REDEBAN 2025'!$B$19,IF(W34="ENVÍO",'[24]BASE LIQUIDACION REDEBAN 2025'!$C$2,IF(Y34="TIPO I",'[24]BASE LIQUIDACION REDEBAN 2025'!$C$2,IF(Y34="TIPO II",'[24]BASE LIQUIDACION REDEBAN 2025'!$C$3,IF(Y34="TIPO III",'[24]BASE LIQUIDACION REDEBAN 2025'!$C$4,IF(Y34="TIPO IV",'[24]BASE LIQUIDACION REDEBAN 2025'!$C$5,IF(Z34="AEREO",'[24]BASE LIQUIDACION REDEBAN 2025'!$B$6,'[24]BASE LIQUIDACION REDEBAN 2025'!$C$5)))))))</f>
        <v>144967.87232000002</v>
      </c>
      <c r="AE34" s="195">
        <f>IF(OR(W34="SOPORTE_TELEFÓNICO",W34="ENVÍO"),0,IF(Y34="TIPO I",'[24]BASE LIQUIDACION REDEBAN 2025'!$B$10,IF(Y34="TIPO II",'[24]BASE LIQUIDACION REDEBAN 2025'!$B$11,IF(Y34="TIPO III",'[24]BASE LIQUIDACION REDEBAN 2025'!$B$12,'[24]BASE LIQUIDACION REDEBAN 2025'!$B$13))))</f>
        <v>140395.6348884</v>
      </c>
      <c r="AF34" s="195">
        <f t="shared" ref="AF34:AF61" si="1">IF(OR(W34="SOPORTE_TELEFÓNICO",W34="ENVÍO"),AD34,(AA34*AD34+AB34*AE34))</f>
        <v>144967.87232000002</v>
      </c>
    </row>
    <row r="35" spans="1:32" s="101" customFormat="1" ht="13.15">
      <c r="A35" s="10" t="s">
        <v>64</v>
      </c>
      <c r="B35" s="90" t="str">
        <f>VLOOKUP(A35,'CENTRO DE COSTOS'!A:D,4,FALSE)</f>
        <v>JOSE MAURICIO HERNANDEZ ROJAS</v>
      </c>
      <c r="C35" s="90" t="str">
        <f>VLOOKUP(A35,'CENTRO DE COSTOS'!A:D,2,FALSE)</f>
        <v>0004-0001</v>
      </c>
      <c r="D35" s="10">
        <v>8758</v>
      </c>
      <c r="E35" s="10">
        <v>5776375</v>
      </c>
      <c r="F35" s="10">
        <v>89324519</v>
      </c>
      <c r="G35" s="10" t="s">
        <v>6241</v>
      </c>
      <c r="H35" s="10" t="s">
        <v>1045</v>
      </c>
      <c r="I35" s="10" t="s">
        <v>1051</v>
      </c>
      <c r="J35" s="10" t="s">
        <v>16505</v>
      </c>
      <c r="K35" s="10" t="s">
        <v>160</v>
      </c>
      <c r="L35" s="10" t="s">
        <v>16506</v>
      </c>
      <c r="M35" s="194">
        <v>45898.46597222222</v>
      </c>
      <c r="N35" s="194">
        <v>45902.703472222223</v>
      </c>
      <c r="O35" s="10" t="s">
        <v>14390</v>
      </c>
      <c r="P35" s="10" t="s">
        <v>1334</v>
      </c>
      <c r="Q35" s="10" t="s">
        <v>1334</v>
      </c>
      <c r="R35" s="10"/>
      <c r="S35" s="10"/>
      <c r="T35" s="10" t="s">
        <v>6246</v>
      </c>
      <c r="U35" s="10" t="s">
        <v>7731</v>
      </c>
      <c r="V35" s="10" t="s">
        <v>16507</v>
      </c>
      <c r="W35" s="10" t="s">
        <v>165</v>
      </c>
      <c r="X35" s="10" t="s">
        <v>16508</v>
      </c>
      <c r="Y35" s="10" t="s">
        <v>25</v>
      </c>
      <c r="Z35" s="10" t="s">
        <v>177</v>
      </c>
      <c r="AA35" s="10">
        <v>1</v>
      </c>
      <c r="AB35" s="10">
        <v>0</v>
      </c>
      <c r="AC35" s="10" t="s">
        <v>1049</v>
      </c>
      <c r="AD35" s="195">
        <f>IF(W35="SOPORTE_TELEFÓNICO",'[24]BASE LIQUIDACION REDEBAN 2025'!$B$19,IF(W35="ENVÍO",'[24]BASE LIQUIDACION REDEBAN 2025'!$C$2,IF(Y35="TIPO I",'[24]BASE LIQUIDACION REDEBAN 2025'!$C$2,IF(Y35="TIPO II",'[24]BASE LIQUIDACION REDEBAN 2025'!$C$3,IF(Y35="TIPO III",'[24]BASE LIQUIDACION REDEBAN 2025'!$C$4,IF(Y35="TIPO IV",'[24]BASE LIQUIDACION REDEBAN 2025'!$C$5,IF(Z35="AEREO",'[24]BASE LIQUIDACION REDEBAN 2025'!$B$6,'[24]BASE LIQUIDACION REDEBAN 2025'!$C$5)))))))</f>
        <v>65960.072302</v>
      </c>
      <c r="AE35" s="195">
        <f>IF(OR(W35="SOPORTE_TELEFÓNICO",W35="ENVÍO"),0,IF(Y35="TIPO I",'[24]BASE LIQUIDACION REDEBAN 2025'!$B$10,IF(Y35="TIPO II",'[24]BASE LIQUIDACION REDEBAN 2025'!$B$11,IF(Y35="TIPO III",'[24]BASE LIQUIDACION REDEBAN 2025'!$B$12,'[24]BASE LIQUIDACION REDEBAN 2025'!$B$13))))</f>
        <v>75096.394270399993</v>
      </c>
      <c r="AF35" s="195">
        <f t="shared" si="1"/>
        <v>65960.072302</v>
      </c>
    </row>
    <row r="36" spans="1:32" s="101" customFormat="1" ht="13.15">
      <c r="A36" s="10" t="s">
        <v>100</v>
      </c>
      <c r="B36" s="90" t="str">
        <f>VLOOKUP(A36,'CENTRO DE COSTOS'!A:D,4,FALSE)</f>
        <v>KEVIN ALEXIS CORZO BUSTOS</v>
      </c>
      <c r="C36" s="90" t="str">
        <f>VLOOKUP(A36,'CENTRO DE COSTOS'!A:D,2,FALSE)</f>
        <v>0004-0007</v>
      </c>
      <c r="D36" s="10">
        <v>50001</v>
      </c>
      <c r="E36" s="10">
        <v>5779602</v>
      </c>
      <c r="F36" s="10">
        <v>17591223</v>
      </c>
      <c r="G36" s="10" t="s">
        <v>6241</v>
      </c>
      <c r="H36" s="10" t="s">
        <v>216</v>
      </c>
      <c r="I36" s="10" t="s">
        <v>100</v>
      </c>
      <c r="J36" s="10" t="s">
        <v>16509</v>
      </c>
      <c r="K36" s="10" t="s">
        <v>160</v>
      </c>
      <c r="L36" s="10" t="s">
        <v>16510</v>
      </c>
      <c r="M36" s="194">
        <v>45901.600694444445</v>
      </c>
      <c r="N36" s="194">
        <v>45902.706250000003</v>
      </c>
      <c r="O36" s="10" t="s">
        <v>14390</v>
      </c>
      <c r="P36" s="10" t="s">
        <v>7729</v>
      </c>
      <c r="Q36" s="10" t="s">
        <v>7729</v>
      </c>
      <c r="R36" s="10"/>
      <c r="S36" s="10"/>
      <c r="T36" s="10" t="s">
        <v>6246</v>
      </c>
      <c r="U36" s="10" t="s">
        <v>7731</v>
      </c>
      <c r="V36" s="10" t="s">
        <v>16511</v>
      </c>
      <c r="W36" s="10" t="s">
        <v>165</v>
      </c>
      <c r="X36" s="10" t="s">
        <v>16512</v>
      </c>
      <c r="Y36" s="10" t="s">
        <v>25</v>
      </c>
      <c r="Z36" s="10" t="s">
        <v>177</v>
      </c>
      <c r="AA36" s="10">
        <v>1</v>
      </c>
      <c r="AB36" s="10">
        <v>0</v>
      </c>
      <c r="AC36" s="10" t="s">
        <v>222</v>
      </c>
      <c r="AD36" s="195">
        <f>IF(W36="SOPORTE_TELEFÓNICO",'[24]BASE LIQUIDACION REDEBAN 2025'!$B$19,IF(W36="ENVÍO",'[24]BASE LIQUIDACION REDEBAN 2025'!$C$2,IF(Y36="TIPO I",'[24]BASE LIQUIDACION REDEBAN 2025'!$C$2,IF(Y36="TIPO II",'[24]BASE LIQUIDACION REDEBAN 2025'!$C$3,IF(Y36="TIPO III",'[24]BASE LIQUIDACION REDEBAN 2025'!$C$4,IF(Y36="TIPO IV",'[24]BASE LIQUIDACION REDEBAN 2025'!$C$5,IF(Z36="AEREO",'[24]BASE LIQUIDACION REDEBAN 2025'!$B$6,'[24]BASE LIQUIDACION REDEBAN 2025'!$C$5)))))))</f>
        <v>65960.072302</v>
      </c>
      <c r="AE36" s="195">
        <f>IF(OR(W36="SOPORTE_TELEFÓNICO",W36="ENVÍO"),0,IF(Y36="TIPO I",'[24]BASE LIQUIDACION REDEBAN 2025'!$B$10,IF(Y36="TIPO II",'[24]BASE LIQUIDACION REDEBAN 2025'!$B$11,IF(Y36="TIPO III",'[24]BASE LIQUIDACION REDEBAN 2025'!$B$12,'[24]BASE LIQUIDACION REDEBAN 2025'!$B$13))))</f>
        <v>75096.394270399993</v>
      </c>
      <c r="AF36" s="195">
        <f t="shared" si="1"/>
        <v>65960.072302</v>
      </c>
    </row>
    <row r="37" spans="1:32" s="101" customFormat="1" ht="13.15">
      <c r="A37" s="10" t="s">
        <v>72</v>
      </c>
      <c r="B37" s="90" t="str">
        <f>VLOOKUP(A37,'CENTRO DE COSTOS'!A:D,4,FALSE)</f>
        <v>MIGUEL JULIÁN HERNÁNDEZ GUARÍN</v>
      </c>
      <c r="C37" s="90" t="str">
        <f>VLOOKUP(A37,'CENTRO DE COSTOS'!A:D,2,FALSE)</f>
        <v>0004-0008</v>
      </c>
      <c r="D37" s="10">
        <v>68615</v>
      </c>
      <c r="E37" s="10">
        <v>5781302</v>
      </c>
      <c r="F37" s="10">
        <v>18823476</v>
      </c>
      <c r="G37" s="10" t="s">
        <v>6241</v>
      </c>
      <c r="H37" s="10" t="s">
        <v>224</v>
      </c>
      <c r="I37" s="10" t="s">
        <v>1026</v>
      </c>
      <c r="J37" s="10" t="s">
        <v>16513</v>
      </c>
      <c r="K37" s="10" t="s">
        <v>160</v>
      </c>
      <c r="L37" s="10" t="s">
        <v>16514</v>
      </c>
      <c r="M37" s="194">
        <v>45902.413194444445</v>
      </c>
      <c r="N37" s="194">
        <v>45904.458333333336</v>
      </c>
      <c r="O37" s="10" t="s">
        <v>14390</v>
      </c>
      <c r="P37" s="10" t="s">
        <v>1334</v>
      </c>
      <c r="Q37" s="10" t="s">
        <v>1334</v>
      </c>
      <c r="R37" s="10"/>
      <c r="S37" s="10"/>
      <c r="T37" s="10" t="s">
        <v>6246</v>
      </c>
      <c r="U37" s="10" t="s">
        <v>7731</v>
      </c>
      <c r="V37" s="10" t="s">
        <v>16515</v>
      </c>
      <c r="W37" s="10" t="s">
        <v>165</v>
      </c>
      <c r="X37" s="10" t="s">
        <v>16516</v>
      </c>
      <c r="Y37" s="10" t="s">
        <v>28</v>
      </c>
      <c r="Z37" s="10" t="s">
        <v>177</v>
      </c>
      <c r="AA37" s="10">
        <v>1</v>
      </c>
      <c r="AB37" s="10">
        <v>0</v>
      </c>
      <c r="AC37" s="10" t="s">
        <v>874</v>
      </c>
      <c r="AD37" s="195">
        <f>IF(W37="SOPORTE_TELEFÓNICO",'[24]BASE LIQUIDACION REDEBAN 2025'!$B$19,IF(W37="ENVÍO",'[24]BASE LIQUIDACION REDEBAN 2025'!$C$2,IF(Y37="TIPO I",'[24]BASE LIQUIDACION REDEBAN 2025'!$C$2,IF(Y37="TIPO II",'[24]BASE LIQUIDACION REDEBAN 2025'!$C$3,IF(Y37="TIPO III",'[24]BASE LIQUIDACION REDEBAN 2025'!$C$4,IF(Y37="TIPO IV",'[24]BASE LIQUIDACION REDEBAN 2025'!$C$5,IF(Z37="AEREO",'[24]BASE LIQUIDACION REDEBAN 2025'!$B$6,'[24]BASE LIQUIDACION REDEBAN 2025'!$C$5)))))))</f>
        <v>144967.87232000002</v>
      </c>
      <c r="AE37" s="195">
        <f>IF(OR(W37="SOPORTE_TELEFÓNICO",W37="ENVÍO"),0,IF(Y37="TIPO I",'[24]BASE LIQUIDACION REDEBAN 2025'!$B$10,IF(Y37="TIPO II",'[24]BASE LIQUIDACION REDEBAN 2025'!$B$11,IF(Y37="TIPO III",'[24]BASE LIQUIDACION REDEBAN 2025'!$B$12,'[24]BASE LIQUIDACION REDEBAN 2025'!$B$13))))</f>
        <v>140395.6348884</v>
      </c>
      <c r="AF37" s="195">
        <f t="shared" si="1"/>
        <v>144967.87232000002</v>
      </c>
    </row>
    <row r="38" spans="1:32" s="101" customFormat="1" ht="13.15">
      <c r="A38" s="10" t="s">
        <v>81</v>
      </c>
      <c r="B38" s="90" t="str">
        <f>VLOOKUP(A38,'CENTRO DE COSTOS'!A:D,4,FALSE)</f>
        <v>MIGUEL JULIÁN HERNÁNDEZ GUARÍN</v>
      </c>
      <c r="C38" s="90" t="str">
        <f>VLOOKUP(A38,'CENTRO DE COSTOS'!A:D,2,FALSE)</f>
        <v>0004-0008</v>
      </c>
      <c r="D38" s="10">
        <v>54001</v>
      </c>
      <c r="E38" s="10">
        <v>5781438</v>
      </c>
      <c r="F38" s="10">
        <v>89431685</v>
      </c>
      <c r="G38" s="10" t="s">
        <v>6241</v>
      </c>
      <c r="H38" s="10" t="s">
        <v>296</v>
      </c>
      <c r="I38" s="10" t="s">
        <v>81</v>
      </c>
      <c r="J38" s="10" t="s">
        <v>16517</v>
      </c>
      <c r="K38" s="10" t="s">
        <v>160</v>
      </c>
      <c r="L38" s="10" t="s">
        <v>16518</v>
      </c>
      <c r="M38" s="194">
        <v>45902.467361111114</v>
      </c>
      <c r="N38" s="194">
        <v>45904.521527777775</v>
      </c>
      <c r="O38" s="10" t="s">
        <v>14390</v>
      </c>
      <c r="P38" s="10" t="s">
        <v>1334</v>
      </c>
      <c r="Q38" s="10" t="s">
        <v>1334</v>
      </c>
      <c r="R38" s="10"/>
      <c r="S38" s="10"/>
      <c r="T38" s="10" t="s">
        <v>6246</v>
      </c>
      <c r="U38" s="10" t="s">
        <v>7731</v>
      </c>
      <c r="V38" s="10" t="s">
        <v>16519</v>
      </c>
      <c r="W38" s="10" t="s">
        <v>165</v>
      </c>
      <c r="X38" s="10" t="s">
        <v>16520</v>
      </c>
      <c r="Y38" s="10" t="s">
        <v>25</v>
      </c>
      <c r="Z38" s="10" t="s">
        <v>177</v>
      </c>
      <c r="AA38" s="10">
        <v>1</v>
      </c>
      <c r="AB38" s="10">
        <v>0</v>
      </c>
      <c r="AC38" s="10" t="s">
        <v>326</v>
      </c>
      <c r="AD38" s="195">
        <f>IF(W38="SOPORTE_TELEFÓNICO",'[24]BASE LIQUIDACION REDEBAN 2025'!$B$19,IF(W38="ENVÍO",'[24]BASE LIQUIDACION REDEBAN 2025'!$C$2,IF(Y38="TIPO I",'[24]BASE LIQUIDACION REDEBAN 2025'!$C$2,IF(Y38="TIPO II",'[24]BASE LIQUIDACION REDEBAN 2025'!$C$3,IF(Y38="TIPO III",'[24]BASE LIQUIDACION REDEBAN 2025'!$C$4,IF(Y38="TIPO IV",'[24]BASE LIQUIDACION REDEBAN 2025'!$C$5,IF(Z38="AEREO",'[24]BASE LIQUIDACION REDEBAN 2025'!$B$6,'[24]BASE LIQUIDACION REDEBAN 2025'!$C$5)))))))</f>
        <v>65960.072302</v>
      </c>
      <c r="AE38" s="195">
        <f>IF(OR(W38="SOPORTE_TELEFÓNICO",W38="ENVÍO"),0,IF(Y38="TIPO I",'[24]BASE LIQUIDACION REDEBAN 2025'!$B$10,IF(Y38="TIPO II",'[24]BASE LIQUIDACION REDEBAN 2025'!$B$11,IF(Y38="TIPO III",'[24]BASE LIQUIDACION REDEBAN 2025'!$B$12,'[24]BASE LIQUIDACION REDEBAN 2025'!$B$13))))</f>
        <v>75096.394270399993</v>
      </c>
      <c r="AF38" s="195">
        <f t="shared" si="1"/>
        <v>65960.072302</v>
      </c>
    </row>
    <row r="39" spans="1:32" s="101" customFormat="1" ht="13.15">
      <c r="A39" s="10" t="s">
        <v>93</v>
      </c>
      <c r="B39" s="90" t="str">
        <f>VLOOKUP(A39,'CENTRO DE COSTOS'!A:D,4,FALSE)</f>
        <v>DIEGO FERNANDO HENAO CARDONA</v>
      </c>
      <c r="C39" s="90" t="str">
        <f>VLOOKUP(A39,'CENTRO DE COSTOS'!A:D,2,FALSE)</f>
        <v>0004-0003</v>
      </c>
      <c r="D39" s="10">
        <v>52480</v>
      </c>
      <c r="E39" s="10">
        <v>5781475</v>
      </c>
      <c r="F39" s="10">
        <v>23359789</v>
      </c>
      <c r="G39" s="10" t="s">
        <v>6241</v>
      </c>
      <c r="H39" s="10" t="s">
        <v>157</v>
      </c>
      <c r="I39" s="10" t="s">
        <v>157</v>
      </c>
      <c r="J39" s="10" t="s">
        <v>15560</v>
      </c>
      <c r="K39" s="10" t="s">
        <v>160</v>
      </c>
      <c r="L39" s="10" t="s">
        <v>16521</v>
      </c>
      <c r="M39" s="194">
        <v>45902.46875</v>
      </c>
      <c r="N39" s="194">
        <v>45904.773611111108</v>
      </c>
      <c r="O39" s="10" t="s">
        <v>14390</v>
      </c>
      <c r="P39" s="10" t="s">
        <v>1334</v>
      </c>
      <c r="Q39" s="10" t="s">
        <v>1334</v>
      </c>
      <c r="R39" s="10"/>
      <c r="S39" s="10"/>
      <c r="T39" s="10" t="s">
        <v>6246</v>
      </c>
      <c r="U39" s="10" t="s">
        <v>7731</v>
      </c>
      <c r="V39" s="10" t="s">
        <v>16522</v>
      </c>
      <c r="W39" s="10" t="s">
        <v>165</v>
      </c>
      <c r="X39" s="10" t="s">
        <v>15563</v>
      </c>
      <c r="Y39" s="10" t="s">
        <v>28</v>
      </c>
      <c r="Z39" s="10" t="s">
        <v>177</v>
      </c>
      <c r="AA39" s="10">
        <v>1</v>
      </c>
      <c r="AB39" s="10">
        <v>0</v>
      </c>
      <c r="AC39" s="10" t="s">
        <v>851</v>
      </c>
      <c r="AD39" s="195">
        <f>IF(W39="SOPORTE_TELEFÓNICO",'[24]BASE LIQUIDACION REDEBAN 2025'!$B$19,IF(W39="ENVÍO",'[24]BASE LIQUIDACION REDEBAN 2025'!$C$2,IF(Y39="TIPO I",'[24]BASE LIQUIDACION REDEBAN 2025'!$C$2,IF(Y39="TIPO II",'[24]BASE LIQUIDACION REDEBAN 2025'!$C$3,IF(Y39="TIPO III",'[24]BASE LIQUIDACION REDEBAN 2025'!$C$4,IF(Y39="TIPO IV",'[24]BASE LIQUIDACION REDEBAN 2025'!$C$5,IF(Z39="AEREO",'[24]BASE LIQUIDACION REDEBAN 2025'!$B$6,'[24]BASE LIQUIDACION REDEBAN 2025'!$C$5)))))))</f>
        <v>144967.87232000002</v>
      </c>
      <c r="AE39" s="195">
        <f>IF(OR(W39="SOPORTE_TELEFÓNICO",W39="ENVÍO"),0,IF(Y39="TIPO I",'[24]BASE LIQUIDACION REDEBAN 2025'!$B$10,IF(Y39="TIPO II",'[24]BASE LIQUIDACION REDEBAN 2025'!$B$11,IF(Y39="TIPO III",'[24]BASE LIQUIDACION REDEBAN 2025'!$B$12,'[24]BASE LIQUIDACION REDEBAN 2025'!$B$13))))</f>
        <v>140395.6348884</v>
      </c>
      <c r="AF39" s="195">
        <f t="shared" si="1"/>
        <v>144967.87232000002</v>
      </c>
    </row>
    <row r="40" spans="1:32" s="101" customFormat="1" ht="13.15">
      <c r="A40" s="10" t="s">
        <v>100</v>
      </c>
      <c r="B40" s="90" t="str">
        <f>VLOOKUP(A40,'CENTRO DE COSTOS'!A:D,4,FALSE)</f>
        <v>KEVIN ALEXIS CORZO BUSTOS</v>
      </c>
      <c r="C40" s="90" t="str">
        <f>VLOOKUP(A40,'CENTRO DE COSTOS'!A:D,2,FALSE)</f>
        <v>0004-0007</v>
      </c>
      <c r="D40" s="10">
        <v>50001</v>
      </c>
      <c r="E40" s="10">
        <v>5783377</v>
      </c>
      <c r="F40" s="10">
        <v>17591496</v>
      </c>
      <c r="G40" s="10" t="s">
        <v>6241</v>
      </c>
      <c r="H40" s="10" t="s">
        <v>216</v>
      </c>
      <c r="I40" s="10" t="s">
        <v>100</v>
      </c>
      <c r="J40" s="10" t="s">
        <v>16523</v>
      </c>
      <c r="K40" s="10" t="s">
        <v>160</v>
      </c>
      <c r="L40" s="10" t="s">
        <v>16524</v>
      </c>
      <c r="M40" s="194">
        <v>45903.689583333333</v>
      </c>
      <c r="N40" s="194">
        <v>45904.775694444441</v>
      </c>
      <c r="O40" s="10" t="s">
        <v>14390</v>
      </c>
      <c r="P40" s="10" t="s">
        <v>7729</v>
      </c>
      <c r="Q40" s="10" t="s">
        <v>7729</v>
      </c>
      <c r="R40" s="10"/>
      <c r="S40" s="10"/>
      <c r="T40" s="10" t="s">
        <v>6246</v>
      </c>
      <c r="U40" s="10" t="s">
        <v>7731</v>
      </c>
      <c r="V40" s="10" t="s">
        <v>16525</v>
      </c>
      <c r="W40" s="10" t="s">
        <v>165</v>
      </c>
      <c r="X40" s="10" t="s">
        <v>16526</v>
      </c>
      <c r="Y40" s="10" t="s">
        <v>25</v>
      </c>
      <c r="Z40" s="10" t="s">
        <v>177</v>
      </c>
      <c r="AA40" s="10">
        <v>1</v>
      </c>
      <c r="AB40" s="10">
        <v>0</v>
      </c>
      <c r="AC40" s="10" t="s">
        <v>1227</v>
      </c>
      <c r="AD40" s="195">
        <f>IF(W40="SOPORTE_TELEFÓNICO",'[24]BASE LIQUIDACION REDEBAN 2025'!$B$19,IF(W40="ENVÍO",'[24]BASE LIQUIDACION REDEBAN 2025'!$C$2,IF(Y40="TIPO I",'[24]BASE LIQUIDACION REDEBAN 2025'!$C$2,IF(Y40="TIPO II",'[24]BASE LIQUIDACION REDEBAN 2025'!$C$3,IF(Y40="TIPO III",'[24]BASE LIQUIDACION REDEBAN 2025'!$C$4,IF(Y40="TIPO IV",'[24]BASE LIQUIDACION REDEBAN 2025'!$C$5,IF(Z40="AEREO",'[24]BASE LIQUIDACION REDEBAN 2025'!$B$6,'[24]BASE LIQUIDACION REDEBAN 2025'!$C$5)))))))</f>
        <v>65960.072302</v>
      </c>
      <c r="AE40" s="195">
        <f>IF(OR(W40="SOPORTE_TELEFÓNICO",W40="ENVÍO"),0,IF(Y40="TIPO I",'[24]BASE LIQUIDACION REDEBAN 2025'!$B$10,IF(Y40="TIPO II",'[24]BASE LIQUIDACION REDEBAN 2025'!$B$11,IF(Y40="TIPO III",'[24]BASE LIQUIDACION REDEBAN 2025'!$B$12,'[24]BASE LIQUIDACION REDEBAN 2025'!$B$13))))</f>
        <v>75096.394270399993</v>
      </c>
      <c r="AF40" s="195">
        <f t="shared" si="1"/>
        <v>65960.072302</v>
      </c>
    </row>
    <row r="41" spans="1:32" s="101" customFormat="1" ht="13.15">
      <c r="A41" s="10" t="s">
        <v>100</v>
      </c>
      <c r="B41" s="90" t="str">
        <f>VLOOKUP(A41,'CENTRO DE COSTOS'!A:D,4,FALSE)</f>
        <v>KEVIN ALEXIS CORZO BUSTOS</v>
      </c>
      <c r="C41" s="90" t="str">
        <f>VLOOKUP(A41,'CENTRO DE COSTOS'!A:D,2,FALSE)</f>
        <v>0004-0007</v>
      </c>
      <c r="D41" s="10">
        <v>50001</v>
      </c>
      <c r="E41" s="10">
        <v>5784937</v>
      </c>
      <c r="F41" s="10">
        <v>13796313</v>
      </c>
      <c r="G41" s="10" t="s">
        <v>6241</v>
      </c>
      <c r="H41" s="10" t="s">
        <v>216</v>
      </c>
      <c r="I41" s="10" t="s">
        <v>100</v>
      </c>
      <c r="J41" s="10" t="s">
        <v>16527</v>
      </c>
      <c r="K41" s="10" t="s">
        <v>160</v>
      </c>
      <c r="L41" s="10" t="s">
        <v>16528</v>
      </c>
      <c r="M41" s="194">
        <v>45904.674305555556</v>
      </c>
      <c r="N41" s="194">
        <v>45905.63958333333</v>
      </c>
      <c r="O41" s="10" t="s">
        <v>14390</v>
      </c>
      <c r="P41" s="10" t="s">
        <v>7729</v>
      </c>
      <c r="Q41" s="10" t="s">
        <v>7729</v>
      </c>
      <c r="R41" s="10"/>
      <c r="S41" s="10"/>
      <c r="T41" s="10" t="s">
        <v>6246</v>
      </c>
      <c r="U41" s="10" t="s">
        <v>7731</v>
      </c>
      <c r="V41" s="10" t="s">
        <v>16529</v>
      </c>
      <c r="W41" s="10" t="s">
        <v>165</v>
      </c>
      <c r="X41" s="10" t="s">
        <v>16530</v>
      </c>
      <c r="Y41" s="10" t="s">
        <v>25</v>
      </c>
      <c r="Z41" s="10" t="s">
        <v>177</v>
      </c>
      <c r="AA41" s="10">
        <v>1</v>
      </c>
      <c r="AB41" s="10">
        <v>0</v>
      </c>
      <c r="AC41" s="10" t="s">
        <v>1411</v>
      </c>
      <c r="AD41" s="195">
        <f>IF(W41="SOPORTE_TELEFÓNICO",'[24]BASE LIQUIDACION REDEBAN 2025'!$B$19,IF(W41="ENVÍO",'[24]BASE LIQUIDACION REDEBAN 2025'!$C$2,IF(Y41="TIPO I",'[24]BASE LIQUIDACION REDEBAN 2025'!$C$2,IF(Y41="TIPO II",'[24]BASE LIQUIDACION REDEBAN 2025'!$C$3,IF(Y41="TIPO III",'[24]BASE LIQUIDACION REDEBAN 2025'!$C$4,IF(Y41="TIPO IV",'[24]BASE LIQUIDACION REDEBAN 2025'!$C$5,IF(Z41="AEREO",'[24]BASE LIQUIDACION REDEBAN 2025'!$B$6,'[24]BASE LIQUIDACION REDEBAN 2025'!$C$5)))))))</f>
        <v>65960.072302</v>
      </c>
      <c r="AE41" s="195">
        <f>IF(OR(W41="SOPORTE_TELEFÓNICO",W41="ENVÍO"),0,IF(Y41="TIPO I",'[24]BASE LIQUIDACION REDEBAN 2025'!$B$10,IF(Y41="TIPO II",'[24]BASE LIQUIDACION REDEBAN 2025'!$B$11,IF(Y41="TIPO III",'[24]BASE LIQUIDACION REDEBAN 2025'!$B$12,'[24]BASE LIQUIDACION REDEBAN 2025'!$B$13))))</f>
        <v>75096.394270399993</v>
      </c>
      <c r="AF41" s="195">
        <f t="shared" si="1"/>
        <v>65960.072302</v>
      </c>
    </row>
    <row r="42" spans="1:32" s="101" customFormat="1" ht="13.15">
      <c r="A42" s="10" t="s">
        <v>100</v>
      </c>
      <c r="B42" s="90" t="str">
        <f>VLOOKUP(A42,'CENTRO DE COSTOS'!A:D,4,FALSE)</f>
        <v>KEVIN ALEXIS CORZO BUSTOS</v>
      </c>
      <c r="C42" s="90" t="str">
        <f>VLOOKUP(A42,'CENTRO DE COSTOS'!A:D,2,FALSE)</f>
        <v>0004-0007</v>
      </c>
      <c r="D42" s="10">
        <v>50006</v>
      </c>
      <c r="E42" s="10">
        <v>5781402</v>
      </c>
      <c r="F42" s="10">
        <v>48929889</v>
      </c>
      <c r="G42" s="10" t="s">
        <v>6241</v>
      </c>
      <c r="H42" s="10" t="s">
        <v>216</v>
      </c>
      <c r="I42" s="10" t="s">
        <v>3785</v>
      </c>
      <c r="J42" s="10" t="s">
        <v>16531</v>
      </c>
      <c r="K42" s="10" t="s">
        <v>160</v>
      </c>
      <c r="L42" s="10" t="s">
        <v>16532</v>
      </c>
      <c r="M42" s="194">
        <v>45902.466666666667</v>
      </c>
      <c r="N42" s="194">
        <v>45905.704861111109</v>
      </c>
      <c r="O42" s="10" t="s">
        <v>14390</v>
      </c>
      <c r="P42" s="10" t="s">
        <v>1334</v>
      </c>
      <c r="Q42" s="10" t="s">
        <v>1334</v>
      </c>
      <c r="R42" s="10"/>
      <c r="S42" s="10"/>
      <c r="T42" s="10" t="s">
        <v>6246</v>
      </c>
      <c r="U42" s="10" t="s">
        <v>7731</v>
      </c>
      <c r="V42" s="10" t="s">
        <v>16533</v>
      </c>
      <c r="W42" s="10" t="s">
        <v>165</v>
      </c>
      <c r="X42" s="10" t="s">
        <v>16534</v>
      </c>
      <c r="Y42" s="10" t="s">
        <v>28</v>
      </c>
      <c r="Z42" s="10" t="s">
        <v>177</v>
      </c>
      <c r="AA42" s="10">
        <v>1</v>
      </c>
      <c r="AB42" s="10">
        <v>0</v>
      </c>
      <c r="AC42" s="10" t="s">
        <v>1227</v>
      </c>
      <c r="AD42" s="195">
        <f>IF(W42="SOPORTE_TELEFÓNICO",'[24]BASE LIQUIDACION REDEBAN 2025'!$B$19,IF(W42="ENVÍO",'[24]BASE LIQUIDACION REDEBAN 2025'!$C$2,IF(Y42="TIPO I",'[24]BASE LIQUIDACION REDEBAN 2025'!$C$2,IF(Y42="TIPO II",'[24]BASE LIQUIDACION REDEBAN 2025'!$C$3,IF(Y42="TIPO III",'[24]BASE LIQUIDACION REDEBAN 2025'!$C$4,IF(Y42="TIPO IV",'[24]BASE LIQUIDACION REDEBAN 2025'!$C$5,IF(Z42="AEREO",'[24]BASE LIQUIDACION REDEBAN 2025'!$B$6,'[24]BASE LIQUIDACION REDEBAN 2025'!$C$5)))))))</f>
        <v>144967.87232000002</v>
      </c>
      <c r="AE42" s="195">
        <f>IF(OR(W42="SOPORTE_TELEFÓNICO",W42="ENVÍO"),0,IF(Y42="TIPO I",'[24]BASE LIQUIDACION REDEBAN 2025'!$B$10,IF(Y42="TIPO II",'[24]BASE LIQUIDACION REDEBAN 2025'!$B$11,IF(Y42="TIPO III",'[24]BASE LIQUIDACION REDEBAN 2025'!$B$12,'[24]BASE LIQUIDACION REDEBAN 2025'!$B$13))))</f>
        <v>140395.6348884</v>
      </c>
      <c r="AF42" s="195">
        <f t="shared" si="1"/>
        <v>144967.87232000002</v>
      </c>
    </row>
    <row r="43" spans="1:32" s="101" customFormat="1" ht="13.15">
      <c r="A43" s="10" t="s">
        <v>68</v>
      </c>
      <c r="B43" s="90" t="str">
        <f>VLOOKUP(A43,'CENTRO DE COSTOS'!A:D,4,FALSE)</f>
        <v>WILLIAM ASDRUBAL ROZO ROZO</v>
      </c>
      <c r="C43" s="90" t="str">
        <f>VLOOKUP(A43,'CENTRO DE COSTOS'!A:D,2,FALSE)</f>
        <v>0004-0004</v>
      </c>
      <c r="D43" s="10">
        <v>25754</v>
      </c>
      <c r="E43" s="10">
        <v>5784805</v>
      </c>
      <c r="F43" s="10">
        <v>90114407</v>
      </c>
      <c r="G43" s="10" t="s">
        <v>6241</v>
      </c>
      <c r="H43" s="10" t="s">
        <v>417</v>
      </c>
      <c r="I43" s="10" t="s">
        <v>418</v>
      </c>
      <c r="J43" s="10" t="s">
        <v>14452</v>
      </c>
      <c r="K43" s="10" t="s">
        <v>160</v>
      </c>
      <c r="L43" s="10" t="s">
        <v>16535</v>
      </c>
      <c r="M43" s="194">
        <v>45904.634027777778</v>
      </c>
      <c r="N43" s="194">
        <v>45906.42291666667</v>
      </c>
      <c r="O43" s="10" t="s">
        <v>14390</v>
      </c>
      <c r="P43" s="10" t="s">
        <v>1334</v>
      </c>
      <c r="Q43" s="10" t="s">
        <v>1334</v>
      </c>
      <c r="R43" s="10"/>
      <c r="S43" s="10"/>
      <c r="T43" s="10" t="s">
        <v>6246</v>
      </c>
      <c r="U43" s="10" t="s">
        <v>7731</v>
      </c>
      <c r="V43" s="10" t="s">
        <v>16536</v>
      </c>
      <c r="W43" s="10" t="s">
        <v>165</v>
      </c>
      <c r="X43" s="10" t="s">
        <v>16537</v>
      </c>
      <c r="Y43" s="10" t="s">
        <v>25</v>
      </c>
      <c r="Z43" s="10" t="s">
        <v>177</v>
      </c>
      <c r="AA43" s="10">
        <v>1</v>
      </c>
      <c r="AB43" s="10">
        <v>0</v>
      </c>
      <c r="AC43" s="10" t="s">
        <v>561</v>
      </c>
      <c r="AD43" s="195">
        <f>IF(W43="SOPORTE_TELEFÓNICO",'[24]BASE LIQUIDACION REDEBAN 2025'!$B$19,IF(W43="ENVÍO",'[24]BASE LIQUIDACION REDEBAN 2025'!$C$2,IF(Y43="TIPO I",'[24]BASE LIQUIDACION REDEBAN 2025'!$C$2,IF(Y43="TIPO II",'[24]BASE LIQUIDACION REDEBAN 2025'!$C$3,IF(Y43="TIPO III",'[24]BASE LIQUIDACION REDEBAN 2025'!$C$4,IF(Y43="TIPO IV",'[24]BASE LIQUIDACION REDEBAN 2025'!$C$5,IF(Z43="AEREO",'[24]BASE LIQUIDACION REDEBAN 2025'!$B$6,'[24]BASE LIQUIDACION REDEBAN 2025'!$C$5)))))))</f>
        <v>65960.072302</v>
      </c>
      <c r="AE43" s="195">
        <f>IF(OR(W43="SOPORTE_TELEFÓNICO",W43="ENVÍO"),0,IF(Y43="TIPO I",'[24]BASE LIQUIDACION REDEBAN 2025'!$B$10,IF(Y43="TIPO II",'[24]BASE LIQUIDACION REDEBAN 2025'!$B$11,IF(Y43="TIPO III",'[24]BASE LIQUIDACION REDEBAN 2025'!$B$12,'[24]BASE LIQUIDACION REDEBAN 2025'!$B$13))))</f>
        <v>75096.394270399993</v>
      </c>
      <c r="AF43" s="195">
        <f t="shared" si="1"/>
        <v>65960.072302</v>
      </c>
    </row>
    <row r="44" spans="1:32" s="101" customFormat="1" ht="13.15">
      <c r="A44" s="10" t="s">
        <v>92</v>
      </c>
      <c r="B44" s="90" t="str">
        <f>VLOOKUP(A44,'CENTRO DE COSTOS'!A:D,4,FALSE)</f>
        <v>KEVIN ALEXIS CORZO BUSTOS</v>
      </c>
      <c r="C44" s="90" t="str">
        <f>VLOOKUP(A44,'CENTRO DE COSTOS'!A:D,2,FALSE)</f>
        <v>0004-0007</v>
      </c>
      <c r="D44" s="10">
        <v>41396</v>
      </c>
      <c r="E44" s="10">
        <v>5786270</v>
      </c>
      <c r="F44" s="10">
        <v>90105032</v>
      </c>
      <c r="G44" s="10" t="s">
        <v>6241</v>
      </c>
      <c r="H44" s="10" t="s">
        <v>430</v>
      </c>
      <c r="I44" s="10" t="s">
        <v>431</v>
      </c>
      <c r="J44" s="10" t="s">
        <v>14494</v>
      </c>
      <c r="K44" s="10" t="s">
        <v>160</v>
      </c>
      <c r="L44" s="10" t="s">
        <v>16538</v>
      </c>
      <c r="M44" s="194">
        <v>45905.648611111108</v>
      </c>
      <c r="N44" s="194">
        <v>45906.611111111109</v>
      </c>
      <c r="O44" s="10" t="s">
        <v>14390</v>
      </c>
      <c r="P44" s="10" t="s">
        <v>7729</v>
      </c>
      <c r="Q44" s="10" t="s">
        <v>7729</v>
      </c>
      <c r="R44" s="10"/>
      <c r="S44" s="10"/>
      <c r="T44" s="10" t="s">
        <v>6246</v>
      </c>
      <c r="U44" s="10" t="s">
        <v>7731</v>
      </c>
      <c r="V44" s="10" t="s">
        <v>16539</v>
      </c>
      <c r="W44" s="10" t="s">
        <v>165</v>
      </c>
      <c r="X44" s="10" t="s">
        <v>16540</v>
      </c>
      <c r="Y44" s="10" t="s">
        <v>30</v>
      </c>
      <c r="Z44" s="10" t="s">
        <v>177</v>
      </c>
      <c r="AA44" s="10">
        <v>1</v>
      </c>
      <c r="AB44" s="10">
        <v>0</v>
      </c>
      <c r="AC44" s="10" t="s">
        <v>436</v>
      </c>
      <c r="AD44" s="195">
        <f>IF(W44="SOPORTE_TELEFÓNICO",'[24]BASE LIQUIDACION REDEBAN 2025'!$B$19,IF(W44="ENVÍO",'[24]BASE LIQUIDACION REDEBAN 2025'!$C$2,IF(Y44="TIPO I",'[24]BASE LIQUIDACION REDEBAN 2025'!$C$2,IF(Y44="TIPO II",'[24]BASE LIQUIDACION REDEBAN 2025'!$C$3,IF(Y44="TIPO III",'[24]BASE LIQUIDACION REDEBAN 2025'!$C$4,IF(Y44="TIPO IV",'[24]BASE LIQUIDACION REDEBAN 2025'!$C$5,IF(Z44="AEREO",'[24]BASE LIQUIDACION REDEBAN 2025'!$B$6,'[24]BASE LIQUIDACION REDEBAN 2025'!$C$5)))))))</f>
        <v>275728.78077800001</v>
      </c>
      <c r="AE44" s="195">
        <f>IF(OR(W44="SOPORTE_TELEFÓNICO",W44="ENVÍO"),0,IF(Y44="TIPO I",'[24]BASE LIQUIDACION REDEBAN 2025'!$B$10,IF(Y44="TIPO II",'[24]BASE LIQUIDACION REDEBAN 2025'!$B$11,IF(Y44="TIPO III",'[24]BASE LIQUIDACION REDEBAN 2025'!$B$12,'[24]BASE LIQUIDACION REDEBAN 2025'!$B$13))))</f>
        <v>196536.5258152</v>
      </c>
      <c r="AF44" s="195">
        <f t="shared" si="1"/>
        <v>275728.78077800001</v>
      </c>
    </row>
    <row r="45" spans="1:32" s="101" customFormat="1" ht="13.15">
      <c r="A45" s="10" t="s">
        <v>93</v>
      </c>
      <c r="B45" s="90" t="str">
        <f>VLOOKUP(A45,'CENTRO DE COSTOS'!A:D,4,FALSE)</f>
        <v>DIEGO FERNANDO HENAO CARDONA</v>
      </c>
      <c r="C45" s="90" t="str">
        <f>VLOOKUP(A45,'CENTRO DE COSTOS'!A:D,2,FALSE)</f>
        <v>0004-0003</v>
      </c>
      <c r="D45" s="10">
        <v>52001</v>
      </c>
      <c r="E45" s="10" t="s">
        <v>16541</v>
      </c>
      <c r="F45" s="10">
        <v>72875719</v>
      </c>
      <c r="G45" s="10" t="s">
        <v>6241</v>
      </c>
      <c r="H45" s="10" t="s">
        <v>157</v>
      </c>
      <c r="I45" s="10" t="s">
        <v>93</v>
      </c>
      <c r="J45" s="10" t="s">
        <v>15622</v>
      </c>
      <c r="K45" s="10" t="s">
        <v>160</v>
      </c>
      <c r="L45" s="10" t="s">
        <v>16542</v>
      </c>
      <c r="M45" s="194">
        <v>45905.71875</v>
      </c>
      <c r="N45" s="194">
        <v>45907.395833333336</v>
      </c>
      <c r="O45" s="10" t="s">
        <v>14390</v>
      </c>
      <c r="P45" s="10" t="s">
        <v>1334</v>
      </c>
      <c r="Q45" s="10" t="s">
        <v>1334</v>
      </c>
      <c r="R45" s="10"/>
      <c r="S45" s="10"/>
      <c r="T45" s="10" t="s">
        <v>6246</v>
      </c>
      <c r="U45" s="10" t="s">
        <v>7731</v>
      </c>
      <c r="V45" s="10" t="s">
        <v>16543</v>
      </c>
      <c r="W45" s="10" t="s">
        <v>165</v>
      </c>
      <c r="X45" s="10" t="s">
        <v>16544</v>
      </c>
      <c r="Y45" s="10" t="s">
        <v>25</v>
      </c>
      <c r="Z45" s="10" t="s">
        <v>177</v>
      </c>
      <c r="AA45" s="10">
        <v>1</v>
      </c>
      <c r="AB45" s="10">
        <v>0</v>
      </c>
      <c r="AC45" s="10" t="s">
        <v>2014</v>
      </c>
      <c r="AD45" s="195">
        <f>IF(W45="SOPORTE_TELEFÓNICO",'[24]BASE LIQUIDACION REDEBAN 2025'!$B$19,IF(W45="ENVÍO",'[24]BASE LIQUIDACION REDEBAN 2025'!$C$2,IF(Y45="TIPO I",'[24]BASE LIQUIDACION REDEBAN 2025'!$C$2,IF(Y45="TIPO II",'[24]BASE LIQUIDACION REDEBAN 2025'!$C$3,IF(Y45="TIPO III",'[24]BASE LIQUIDACION REDEBAN 2025'!$C$4,IF(Y45="TIPO IV",'[24]BASE LIQUIDACION REDEBAN 2025'!$C$5,IF(Z45="AEREO",'[24]BASE LIQUIDACION REDEBAN 2025'!$B$6,'[24]BASE LIQUIDACION REDEBAN 2025'!$C$5)))))))</f>
        <v>65960.072302</v>
      </c>
      <c r="AE45" s="195">
        <f>IF(OR(W45="SOPORTE_TELEFÓNICO",W45="ENVÍO"),0,IF(Y45="TIPO I",'[24]BASE LIQUIDACION REDEBAN 2025'!$B$10,IF(Y45="TIPO II",'[24]BASE LIQUIDACION REDEBAN 2025'!$B$11,IF(Y45="TIPO III",'[24]BASE LIQUIDACION REDEBAN 2025'!$B$12,'[24]BASE LIQUIDACION REDEBAN 2025'!$B$13))))</f>
        <v>75096.394270399993</v>
      </c>
      <c r="AF45" s="195">
        <f t="shared" si="1"/>
        <v>65960.072302</v>
      </c>
    </row>
    <row r="46" spans="1:32" s="101" customFormat="1" ht="13.15">
      <c r="A46" s="10" t="s">
        <v>64</v>
      </c>
      <c r="B46" s="90" t="str">
        <f>VLOOKUP(A46,'CENTRO DE COSTOS'!A:D,4,FALSE)</f>
        <v>JOSE MAURICIO HERNANDEZ ROJAS</v>
      </c>
      <c r="C46" s="90" t="str">
        <f>VLOOKUP(A46,'CENTRO DE COSTOS'!A:D,2,FALSE)</f>
        <v>0004-0001</v>
      </c>
      <c r="D46" s="10">
        <v>8001</v>
      </c>
      <c r="E46" s="10">
        <v>5787875</v>
      </c>
      <c r="F46" s="10">
        <v>26452987</v>
      </c>
      <c r="G46" s="10" t="s">
        <v>6241</v>
      </c>
      <c r="H46" s="10" t="s">
        <v>1045</v>
      </c>
      <c r="I46" s="10" t="s">
        <v>64</v>
      </c>
      <c r="J46" s="10" t="s">
        <v>16545</v>
      </c>
      <c r="K46" s="10" t="s">
        <v>160</v>
      </c>
      <c r="L46" s="10" t="s">
        <v>16546</v>
      </c>
      <c r="M46" s="194">
        <v>45905.71597222222</v>
      </c>
      <c r="N46" s="194">
        <v>45908.446527777778</v>
      </c>
      <c r="O46" s="10" t="s">
        <v>14390</v>
      </c>
      <c r="P46" s="10" t="s">
        <v>1334</v>
      </c>
      <c r="Q46" s="10" t="s">
        <v>1334</v>
      </c>
      <c r="R46" s="10"/>
      <c r="S46" s="10"/>
      <c r="T46" s="10" t="s">
        <v>6246</v>
      </c>
      <c r="U46" s="10" t="s">
        <v>7731</v>
      </c>
      <c r="V46" s="10" t="s">
        <v>16547</v>
      </c>
      <c r="W46" s="10" t="s">
        <v>165</v>
      </c>
      <c r="X46" s="10" t="s">
        <v>16548</v>
      </c>
      <c r="Y46" s="10" t="s">
        <v>25</v>
      </c>
      <c r="Z46" s="10" t="s">
        <v>177</v>
      </c>
      <c r="AA46" s="10">
        <v>1</v>
      </c>
      <c r="AB46" s="10">
        <v>0</v>
      </c>
      <c r="AC46" s="10" t="s">
        <v>1824</v>
      </c>
      <c r="AD46" s="195">
        <f>IF(W46="SOPORTE_TELEFÓNICO",'[24]BASE LIQUIDACION REDEBAN 2025'!$B$19,IF(W46="ENVÍO",'[24]BASE LIQUIDACION REDEBAN 2025'!$C$2,IF(Y46="TIPO I",'[24]BASE LIQUIDACION REDEBAN 2025'!$C$2,IF(Y46="TIPO II",'[24]BASE LIQUIDACION REDEBAN 2025'!$C$3,IF(Y46="TIPO III",'[24]BASE LIQUIDACION REDEBAN 2025'!$C$4,IF(Y46="TIPO IV",'[24]BASE LIQUIDACION REDEBAN 2025'!$C$5,IF(Z46="AEREO",'[24]BASE LIQUIDACION REDEBAN 2025'!$B$6,'[24]BASE LIQUIDACION REDEBAN 2025'!$C$5)))))))</f>
        <v>65960.072302</v>
      </c>
      <c r="AE46" s="195">
        <f>IF(OR(W46="SOPORTE_TELEFÓNICO",W46="ENVÍO"),0,IF(Y46="TIPO I",'[24]BASE LIQUIDACION REDEBAN 2025'!$B$10,IF(Y46="TIPO II",'[24]BASE LIQUIDACION REDEBAN 2025'!$B$11,IF(Y46="TIPO III",'[24]BASE LIQUIDACION REDEBAN 2025'!$B$12,'[24]BASE LIQUIDACION REDEBAN 2025'!$B$13))))</f>
        <v>75096.394270399993</v>
      </c>
      <c r="AF46" s="195">
        <f t="shared" si="1"/>
        <v>65960.072302</v>
      </c>
    </row>
    <row r="47" spans="1:32" s="101" customFormat="1" ht="13.15">
      <c r="A47" s="10" t="s">
        <v>76</v>
      </c>
      <c r="B47" s="90" t="str">
        <f>VLOOKUP(A47,'CENTRO DE COSTOS'!A:D,4,FALSE)</f>
        <v>DIEGO FERNANDO HENAO CARDONA</v>
      </c>
      <c r="C47" s="90" t="str">
        <f>VLOOKUP(A47,'CENTRO DE COSTOS'!A:D,2,FALSE)</f>
        <v>0004-0003</v>
      </c>
      <c r="D47" s="10">
        <v>76001</v>
      </c>
      <c r="E47" s="10">
        <v>5787867</v>
      </c>
      <c r="F47" s="10">
        <v>90140507</v>
      </c>
      <c r="G47" s="10" t="s">
        <v>6241</v>
      </c>
      <c r="H47" s="10" t="s">
        <v>232</v>
      </c>
      <c r="I47" s="10" t="s">
        <v>76</v>
      </c>
      <c r="J47" s="10" t="s">
        <v>14609</v>
      </c>
      <c r="K47" s="10" t="s">
        <v>160</v>
      </c>
      <c r="L47" s="10" t="s">
        <v>16549</v>
      </c>
      <c r="M47" s="194">
        <v>45905.715277777781</v>
      </c>
      <c r="N47" s="194">
        <v>45908.662499999999</v>
      </c>
      <c r="O47" s="10" t="s">
        <v>14390</v>
      </c>
      <c r="P47" s="10" t="s">
        <v>1334</v>
      </c>
      <c r="Q47" s="10" t="s">
        <v>1334</v>
      </c>
      <c r="R47" s="10"/>
      <c r="S47" s="10"/>
      <c r="T47" s="10" t="s">
        <v>6246</v>
      </c>
      <c r="U47" s="10" t="s">
        <v>7731</v>
      </c>
      <c r="V47" s="10" t="s">
        <v>16550</v>
      </c>
      <c r="W47" s="10" t="s">
        <v>165</v>
      </c>
      <c r="X47" s="10" t="s">
        <v>14612</v>
      </c>
      <c r="Y47" s="10" t="s">
        <v>25</v>
      </c>
      <c r="Z47" s="10" t="s">
        <v>177</v>
      </c>
      <c r="AA47" s="10">
        <v>1</v>
      </c>
      <c r="AB47" s="10">
        <v>0</v>
      </c>
      <c r="AC47" s="10" t="s">
        <v>512</v>
      </c>
      <c r="AD47" s="195">
        <f>IF(W47="SOPORTE_TELEFÓNICO",'[24]BASE LIQUIDACION REDEBAN 2025'!$B$19,IF(W47="ENVÍO",'[24]BASE LIQUIDACION REDEBAN 2025'!$C$2,IF(Y47="TIPO I",'[24]BASE LIQUIDACION REDEBAN 2025'!$C$2,IF(Y47="TIPO II",'[24]BASE LIQUIDACION REDEBAN 2025'!$C$3,IF(Y47="TIPO III",'[24]BASE LIQUIDACION REDEBAN 2025'!$C$4,IF(Y47="TIPO IV",'[24]BASE LIQUIDACION REDEBAN 2025'!$C$5,IF(Z47="AEREO",'[24]BASE LIQUIDACION REDEBAN 2025'!$B$6,'[24]BASE LIQUIDACION REDEBAN 2025'!$C$5)))))))</f>
        <v>65960.072302</v>
      </c>
      <c r="AE47" s="195">
        <f>IF(OR(W47="SOPORTE_TELEFÓNICO",W47="ENVÍO"),0,IF(Y47="TIPO I",'[24]BASE LIQUIDACION REDEBAN 2025'!$B$10,IF(Y47="TIPO II",'[24]BASE LIQUIDACION REDEBAN 2025'!$B$11,IF(Y47="TIPO III",'[24]BASE LIQUIDACION REDEBAN 2025'!$B$12,'[24]BASE LIQUIDACION REDEBAN 2025'!$B$13))))</f>
        <v>75096.394270399993</v>
      </c>
      <c r="AF47" s="195">
        <f t="shared" si="1"/>
        <v>65960.072302</v>
      </c>
    </row>
    <row r="48" spans="1:32" s="101" customFormat="1" ht="13.15">
      <c r="A48" s="10" t="s">
        <v>76</v>
      </c>
      <c r="B48" s="90" t="str">
        <f>VLOOKUP(A48,'CENTRO DE COSTOS'!A:D,4,FALSE)</f>
        <v>DIEGO FERNANDO HENAO CARDONA</v>
      </c>
      <c r="C48" s="90" t="str">
        <f>VLOOKUP(A48,'CENTRO DE COSTOS'!A:D,2,FALSE)</f>
        <v>0004-0003</v>
      </c>
      <c r="D48" s="10">
        <v>19845</v>
      </c>
      <c r="E48" s="10">
        <v>5785665</v>
      </c>
      <c r="F48" s="10">
        <v>56651151</v>
      </c>
      <c r="G48" s="10" t="s">
        <v>6241</v>
      </c>
      <c r="H48" s="10" t="s">
        <v>171</v>
      </c>
      <c r="I48" s="10" t="s">
        <v>8896</v>
      </c>
      <c r="J48" s="10" t="s">
        <v>16551</v>
      </c>
      <c r="K48" s="10" t="s">
        <v>160</v>
      </c>
      <c r="L48" s="10" t="s">
        <v>16552</v>
      </c>
      <c r="M48" s="194">
        <v>45905.466666666667</v>
      </c>
      <c r="N48" s="194">
        <v>45908.715277777781</v>
      </c>
      <c r="O48" s="10" t="s">
        <v>14390</v>
      </c>
      <c r="P48" s="10" t="s">
        <v>7729</v>
      </c>
      <c r="Q48" s="10" t="s">
        <v>7729</v>
      </c>
      <c r="R48" s="10"/>
      <c r="S48" s="10"/>
      <c r="T48" s="10" t="s">
        <v>6246</v>
      </c>
      <c r="U48" s="10" t="s">
        <v>7731</v>
      </c>
      <c r="V48" s="10" t="s">
        <v>16553</v>
      </c>
      <c r="W48" s="10" t="s">
        <v>165</v>
      </c>
      <c r="X48" s="10" t="s">
        <v>16554</v>
      </c>
      <c r="Y48" s="10" t="s">
        <v>32</v>
      </c>
      <c r="Z48" s="10" t="s">
        <v>177</v>
      </c>
      <c r="AA48" s="10">
        <v>1</v>
      </c>
      <c r="AB48" s="10">
        <v>0</v>
      </c>
      <c r="AC48" s="10" t="s">
        <v>206</v>
      </c>
      <c r="AD48" s="195">
        <f>IF(W48="SOPORTE_TELEFÓNICO",'[24]BASE LIQUIDACION REDEBAN 2025'!$B$19,IF(W48="ENVÍO",'[24]BASE LIQUIDACION REDEBAN 2025'!$C$2,IF(Y48="TIPO I",'[24]BASE LIQUIDACION REDEBAN 2025'!$C$2,IF(Y48="TIPO II",'[24]BASE LIQUIDACION REDEBAN 2025'!$C$3,IF(Y48="TIPO III",'[24]BASE LIQUIDACION REDEBAN 2025'!$C$4,IF(Y48="TIPO IV",'[24]BASE LIQUIDACION REDEBAN 2025'!$C$5,IF(Z48="AEREO",'[24]BASE LIQUIDACION REDEBAN 2025'!$B$6,'[24]BASE LIQUIDACION REDEBAN 2025'!$C$5)))))))</f>
        <v>479588.87655000004</v>
      </c>
      <c r="AE48" s="195">
        <f>IF(OR(W48="SOPORTE_TELEFÓNICO",W48="ENVÍO"),0,IF(Y48="TIPO I",'[24]BASE LIQUIDACION REDEBAN 2025'!$B$10,IF(Y48="TIPO II",'[24]BASE LIQUIDACION REDEBAN 2025'!$B$11,IF(Y48="TIPO III",'[24]BASE LIQUIDACION REDEBAN 2025'!$B$12,'[24]BASE LIQUIDACION REDEBAN 2025'!$B$13))))</f>
        <v>196536.5258152</v>
      </c>
      <c r="AF48" s="195">
        <f t="shared" si="1"/>
        <v>479588.87655000004</v>
      </c>
    </row>
    <row r="49" spans="1:32" s="101" customFormat="1" ht="13.15">
      <c r="A49" s="10" t="s">
        <v>98</v>
      </c>
      <c r="B49" s="90" t="str">
        <f>VLOOKUP(A49,'CENTRO DE COSTOS'!A:D,4,FALSE)</f>
        <v>MIGUEL JULIÁN HERNÁNDEZ GUARÍN</v>
      </c>
      <c r="C49" s="90" t="str">
        <f>VLOOKUP(A49,'CENTRO DE COSTOS'!A:D,2,FALSE)</f>
        <v>0004-0008</v>
      </c>
      <c r="D49" s="10">
        <v>15759</v>
      </c>
      <c r="E49" s="10">
        <v>5789903</v>
      </c>
      <c r="F49" s="10">
        <v>80258833</v>
      </c>
      <c r="G49" s="10" t="s">
        <v>6241</v>
      </c>
      <c r="H49" s="10" t="s">
        <v>406</v>
      </c>
      <c r="I49" s="10" t="s">
        <v>1065</v>
      </c>
      <c r="J49" s="10" t="s">
        <v>16555</v>
      </c>
      <c r="K49" s="10" t="s">
        <v>160</v>
      </c>
      <c r="L49" s="10" t="s">
        <v>16556</v>
      </c>
      <c r="M49" s="194">
        <v>45909.506944444445</v>
      </c>
      <c r="N49" s="194">
        <v>45909.638888888891</v>
      </c>
      <c r="O49" s="10" t="s">
        <v>14390</v>
      </c>
      <c r="P49" s="10" t="s">
        <v>7729</v>
      </c>
      <c r="Q49" s="10" t="s">
        <v>7729</v>
      </c>
      <c r="R49" s="10"/>
      <c r="S49" s="10"/>
      <c r="T49" s="10" t="s">
        <v>6246</v>
      </c>
      <c r="U49" s="10" t="s">
        <v>7731</v>
      </c>
      <c r="V49" s="10" t="s">
        <v>16557</v>
      </c>
      <c r="W49" s="10" t="s">
        <v>165</v>
      </c>
      <c r="X49" s="10" t="s">
        <v>16558</v>
      </c>
      <c r="Y49" s="10" t="s">
        <v>28</v>
      </c>
      <c r="Z49" s="10" t="s">
        <v>177</v>
      </c>
      <c r="AA49" s="10">
        <v>1</v>
      </c>
      <c r="AB49" s="10">
        <v>0</v>
      </c>
      <c r="AC49" s="10" t="s">
        <v>411</v>
      </c>
      <c r="AD49" s="195">
        <f>IF(W49="SOPORTE_TELEFÓNICO",'[24]BASE LIQUIDACION REDEBAN 2025'!$B$19,IF(W49="ENVÍO",'[24]BASE LIQUIDACION REDEBAN 2025'!$C$2,IF(Y49="TIPO I",'[24]BASE LIQUIDACION REDEBAN 2025'!$C$2,IF(Y49="TIPO II",'[24]BASE LIQUIDACION REDEBAN 2025'!$C$3,IF(Y49="TIPO III",'[24]BASE LIQUIDACION REDEBAN 2025'!$C$4,IF(Y49="TIPO IV",'[24]BASE LIQUIDACION REDEBAN 2025'!$C$5,IF(Z49="AEREO",'[24]BASE LIQUIDACION REDEBAN 2025'!$B$6,'[24]BASE LIQUIDACION REDEBAN 2025'!$C$5)))))))</f>
        <v>144967.87232000002</v>
      </c>
      <c r="AE49" s="195">
        <f>IF(OR(W49="SOPORTE_TELEFÓNICO",W49="ENVÍO"),0,IF(Y49="TIPO I",'[24]BASE LIQUIDACION REDEBAN 2025'!$B$10,IF(Y49="TIPO II",'[24]BASE LIQUIDACION REDEBAN 2025'!$B$11,IF(Y49="TIPO III",'[24]BASE LIQUIDACION REDEBAN 2025'!$B$12,'[24]BASE LIQUIDACION REDEBAN 2025'!$B$13))))</f>
        <v>140395.6348884</v>
      </c>
      <c r="AF49" s="195">
        <f t="shared" si="1"/>
        <v>144967.87232000002</v>
      </c>
    </row>
    <row r="50" spans="1:32" s="101" customFormat="1" ht="13.15">
      <c r="A50" s="10" t="s">
        <v>68</v>
      </c>
      <c r="B50" s="90" t="str">
        <f>VLOOKUP(A50,'CENTRO DE COSTOS'!A:D,4,FALSE)</f>
        <v>WILLIAM ASDRUBAL ROZO ROZO</v>
      </c>
      <c r="C50" s="90" t="str">
        <f>VLOOKUP(A50,'CENTRO DE COSTOS'!A:D,2,FALSE)</f>
        <v>0004-0004</v>
      </c>
      <c r="D50" s="10">
        <v>11001</v>
      </c>
      <c r="E50" s="10">
        <v>5789697</v>
      </c>
      <c r="F50" s="10">
        <v>89407542</v>
      </c>
      <c r="G50" s="10" t="s">
        <v>6241</v>
      </c>
      <c r="H50" s="10" t="s">
        <v>417</v>
      </c>
      <c r="I50" s="10" t="s">
        <v>68</v>
      </c>
      <c r="J50" s="10" t="s">
        <v>16559</v>
      </c>
      <c r="K50" s="10" t="s">
        <v>160</v>
      </c>
      <c r="L50" s="10" t="s">
        <v>16560</v>
      </c>
      <c r="M50" s="194">
        <v>45909.463194444441</v>
      </c>
      <c r="N50" s="194">
        <v>45911.711805555555</v>
      </c>
      <c r="O50" s="10" t="s">
        <v>14390</v>
      </c>
      <c r="P50" s="10" t="s">
        <v>1334</v>
      </c>
      <c r="Q50" s="10" t="s">
        <v>1334</v>
      </c>
      <c r="R50" s="10"/>
      <c r="S50" s="10"/>
      <c r="T50" s="10" t="s">
        <v>6246</v>
      </c>
      <c r="U50" s="10" t="s">
        <v>7731</v>
      </c>
      <c r="V50" s="10" t="s">
        <v>16561</v>
      </c>
      <c r="W50" s="10" t="s">
        <v>165</v>
      </c>
      <c r="X50" s="10" t="s">
        <v>16562</v>
      </c>
      <c r="Y50" s="10" t="s">
        <v>25</v>
      </c>
      <c r="Z50" s="10" t="s">
        <v>177</v>
      </c>
      <c r="AA50" s="10">
        <v>1</v>
      </c>
      <c r="AB50" s="10">
        <v>0</v>
      </c>
      <c r="AC50" s="10" t="s">
        <v>930</v>
      </c>
      <c r="AD50" s="195">
        <f>IF(W50="SOPORTE_TELEFÓNICO",'[24]BASE LIQUIDACION REDEBAN 2025'!$B$19,IF(W50="ENVÍO",'[24]BASE LIQUIDACION REDEBAN 2025'!$C$2,IF(Y50="TIPO I",'[24]BASE LIQUIDACION REDEBAN 2025'!$C$2,IF(Y50="TIPO II",'[24]BASE LIQUIDACION REDEBAN 2025'!$C$3,IF(Y50="TIPO III",'[24]BASE LIQUIDACION REDEBAN 2025'!$C$4,IF(Y50="TIPO IV",'[24]BASE LIQUIDACION REDEBAN 2025'!$C$5,IF(Z50="AEREO",'[24]BASE LIQUIDACION REDEBAN 2025'!$B$6,'[24]BASE LIQUIDACION REDEBAN 2025'!$C$5)))))))</f>
        <v>65960.072302</v>
      </c>
      <c r="AE50" s="195">
        <f>IF(OR(W50="SOPORTE_TELEFÓNICO",W50="ENVÍO"),0,IF(Y50="TIPO I",'[24]BASE LIQUIDACION REDEBAN 2025'!$B$10,IF(Y50="TIPO II",'[24]BASE LIQUIDACION REDEBAN 2025'!$B$11,IF(Y50="TIPO III",'[24]BASE LIQUIDACION REDEBAN 2025'!$B$12,'[24]BASE LIQUIDACION REDEBAN 2025'!$B$13))))</f>
        <v>75096.394270399993</v>
      </c>
      <c r="AF50" s="195">
        <f t="shared" si="1"/>
        <v>65960.072302</v>
      </c>
    </row>
    <row r="51" spans="1:32" s="101" customFormat="1" ht="13.15">
      <c r="A51" s="10" t="s">
        <v>72</v>
      </c>
      <c r="B51" s="90" t="str">
        <f>VLOOKUP(A51,'CENTRO DE COSTOS'!A:D,4,FALSE)</f>
        <v>MIGUEL JULIÁN HERNÁNDEZ GUARÍN</v>
      </c>
      <c r="C51" s="90" t="str">
        <f>VLOOKUP(A51,'CENTRO DE COSTOS'!A:D,2,FALSE)</f>
        <v>0004-0008</v>
      </c>
      <c r="D51" s="10">
        <v>68001</v>
      </c>
      <c r="E51" s="10">
        <v>5791906</v>
      </c>
      <c r="F51" s="10">
        <v>16838690</v>
      </c>
      <c r="G51" s="10" t="s">
        <v>6241</v>
      </c>
      <c r="H51" s="10" t="s">
        <v>224</v>
      </c>
      <c r="I51" s="10" t="s">
        <v>72</v>
      </c>
      <c r="J51" s="10" t="s">
        <v>16563</v>
      </c>
      <c r="K51" s="10" t="s">
        <v>160</v>
      </c>
      <c r="L51" s="10" t="s">
        <v>16564</v>
      </c>
      <c r="M51" s="194">
        <v>45910.507638888892</v>
      </c>
      <c r="N51" s="194">
        <v>45911.713194444441</v>
      </c>
      <c r="O51" s="10" t="s">
        <v>14390</v>
      </c>
      <c r="P51" s="10" t="s">
        <v>1334</v>
      </c>
      <c r="Q51" s="10" t="s">
        <v>1334</v>
      </c>
      <c r="R51" s="10"/>
      <c r="S51" s="10"/>
      <c r="T51" s="10" t="s">
        <v>6246</v>
      </c>
      <c r="U51" s="10" t="s">
        <v>7731</v>
      </c>
      <c r="V51" s="10" t="s">
        <v>16565</v>
      </c>
      <c r="W51" s="10" t="s">
        <v>165</v>
      </c>
      <c r="X51" s="10" t="s">
        <v>16566</v>
      </c>
      <c r="Y51" s="10" t="s">
        <v>25</v>
      </c>
      <c r="Z51" s="10" t="s">
        <v>177</v>
      </c>
      <c r="AA51" s="10">
        <v>1</v>
      </c>
      <c r="AB51" s="10">
        <v>0</v>
      </c>
      <c r="AC51" s="10" t="s">
        <v>2493</v>
      </c>
      <c r="AD51" s="195">
        <f>IF(W51="SOPORTE_TELEFÓNICO",'[24]BASE LIQUIDACION REDEBAN 2025'!$B$19,IF(W51="ENVÍO",'[24]BASE LIQUIDACION REDEBAN 2025'!$C$2,IF(Y51="TIPO I",'[24]BASE LIQUIDACION REDEBAN 2025'!$C$2,IF(Y51="TIPO II",'[24]BASE LIQUIDACION REDEBAN 2025'!$C$3,IF(Y51="TIPO III",'[24]BASE LIQUIDACION REDEBAN 2025'!$C$4,IF(Y51="TIPO IV",'[24]BASE LIQUIDACION REDEBAN 2025'!$C$5,IF(Z51="AEREO",'[24]BASE LIQUIDACION REDEBAN 2025'!$B$6,'[24]BASE LIQUIDACION REDEBAN 2025'!$C$5)))))))</f>
        <v>65960.072302</v>
      </c>
      <c r="AE51" s="195">
        <f>IF(OR(W51="SOPORTE_TELEFÓNICO",W51="ENVÍO"),0,IF(Y51="TIPO I",'[24]BASE LIQUIDACION REDEBAN 2025'!$B$10,IF(Y51="TIPO II",'[24]BASE LIQUIDACION REDEBAN 2025'!$B$11,IF(Y51="TIPO III",'[24]BASE LIQUIDACION REDEBAN 2025'!$B$12,'[24]BASE LIQUIDACION REDEBAN 2025'!$B$13))))</f>
        <v>75096.394270399993</v>
      </c>
      <c r="AF51" s="195">
        <f t="shared" si="1"/>
        <v>65960.072302</v>
      </c>
    </row>
    <row r="52" spans="1:32" s="101" customFormat="1" ht="13.15">
      <c r="A52" s="10" t="s">
        <v>68</v>
      </c>
      <c r="B52" s="90" t="str">
        <f>VLOOKUP(A52,'CENTRO DE COSTOS'!A:D,4,FALSE)</f>
        <v>WILLIAM ASDRUBAL ROZO ROZO</v>
      </c>
      <c r="C52" s="90" t="str">
        <f>VLOOKUP(A52,'CENTRO DE COSTOS'!A:D,2,FALSE)</f>
        <v>0004-0004</v>
      </c>
      <c r="D52" s="10">
        <v>11001</v>
      </c>
      <c r="E52" s="10">
        <v>5791912</v>
      </c>
      <c r="F52" s="10">
        <v>49773948</v>
      </c>
      <c r="G52" s="10" t="s">
        <v>6241</v>
      </c>
      <c r="H52" s="10" t="s">
        <v>417</v>
      </c>
      <c r="I52" s="10" t="s">
        <v>68</v>
      </c>
      <c r="J52" s="10" t="s">
        <v>16567</v>
      </c>
      <c r="K52" s="10" t="s">
        <v>160</v>
      </c>
      <c r="L52" s="10" t="s">
        <v>16568</v>
      </c>
      <c r="M52" s="194">
        <v>45910.509722222225</v>
      </c>
      <c r="N52" s="194">
        <v>45911.71597222222</v>
      </c>
      <c r="O52" s="10" t="s">
        <v>14390</v>
      </c>
      <c r="P52" s="10" t="s">
        <v>1334</v>
      </c>
      <c r="Q52" s="10" t="s">
        <v>1334</v>
      </c>
      <c r="R52" s="10"/>
      <c r="S52" s="10"/>
      <c r="T52" s="10" t="s">
        <v>6246</v>
      </c>
      <c r="U52" s="10" t="s">
        <v>7731</v>
      </c>
      <c r="V52" s="10" t="s">
        <v>16569</v>
      </c>
      <c r="W52" s="10" t="s">
        <v>165</v>
      </c>
      <c r="X52" s="10" t="s">
        <v>16570</v>
      </c>
      <c r="Y52" s="10" t="s">
        <v>25</v>
      </c>
      <c r="Z52" s="10" t="s">
        <v>177</v>
      </c>
      <c r="AA52" s="10">
        <v>1</v>
      </c>
      <c r="AB52" s="10">
        <v>0</v>
      </c>
      <c r="AC52" s="10" t="s">
        <v>551</v>
      </c>
      <c r="AD52" s="195">
        <f>IF(W52="SOPORTE_TELEFÓNICO",'[24]BASE LIQUIDACION REDEBAN 2025'!$B$19,IF(W52="ENVÍO",'[24]BASE LIQUIDACION REDEBAN 2025'!$C$2,IF(Y52="TIPO I",'[24]BASE LIQUIDACION REDEBAN 2025'!$C$2,IF(Y52="TIPO II",'[24]BASE LIQUIDACION REDEBAN 2025'!$C$3,IF(Y52="TIPO III",'[24]BASE LIQUIDACION REDEBAN 2025'!$C$4,IF(Y52="TIPO IV",'[24]BASE LIQUIDACION REDEBAN 2025'!$C$5,IF(Z52="AEREO",'[24]BASE LIQUIDACION REDEBAN 2025'!$B$6,'[24]BASE LIQUIDACION REDEBAN 2025'!$C$5)))))))</f>
        <v>65960.072302</v>
      </c>
      <c r="AE52" s="195">
        <f>IF(OR(W52="SOPORTE_TELEFÓNICO",W52="ENVÍO"),0,IF(Y52="TIPO I",'[24]BASE LIQUIDACION REDEBAN 2025'!$B$10,IF(Y52="TIPO II",'[24]BASE LIQUIDACION REDEBAN 2025'!$B$11,IF(Y52="TIPO III",'[24]BASE LIQUIDACION REDEBAN 2025'!$B$12,'[24]BASE LIQUIDACION REDEBAN 2025'!$B$13))))</f>
        <v>75096.394270399993</v>
      </c>
      <c r="AF52" s="195">
        <f t="shared" si="1"/>
        <v>65960.072302</v>
      </c>
    </row>
    <row r="53" spans="1:32" s="101" customFormat="1" ht="13.15">
      <c r="A53" s="10" t="s">
        <v>81</v>
      </c>
      <c r="B53" s="90" t="str">
        <f>VLOOKUP(A53,'CENTRO DE COSTOS'!A:D,4,FALSE)</f>
        <v>MIGUEL JULIÁN HERNÁNDEZ GUARÍN</v>
      </c>
      <c r="C53" s="90" t="str">
        <f>VLOOKUP(A53,'CENTRO DE COSTOS'!A:D,2,FALSE)</f>
        <v>0004-0008</v>
      </c>
      <c r="D53" s="10">
        <v>54001</v>
      </c>
      <c r="E53" s="10">
        <v>5791896</v>
      </c>
      <c r="F53" s="10">
        <v>87181541</v>
      </c>
      <c r="G53" s="10" t="s">
        <v>6241</v>
      </c>
      <c r="H53" s="10" t="s">
        <v>296</v>
      </c>
      <c r="I53" s="10" t="s">
        <v>81</v>
      </c>
      <c r="J53" s="10" t="s">
        <v>16571</v>
      </c>
      <c r="K53" s="10" t="s">
        <v>160</v>
      </c>
      <c r="L53" s="10" t="s">
        <v>16572</v>
      </c>
      <c r="M53" s="194">
        <v>45910.506249999999</v>
      </c>
      <c r="N53" s="194">
        <v>45911.72152777778</v>
      </c>
      <c r="O53" s="10" t="s">
        <v>14390</v>
      </c>
      <c r="P53" s="10" t="s">
        <v>1334</v>
      </c>
      <c r="Q53" s="10" t="s">
        <v>1334</v>
      </c>
      <c r="R53" s="10"/>
      <c r="S53" s="10"/>
      <c r="T53" s="10" t="s">
        <v>6246</v>
      </c>
      <c r="U53" s="10" t="s">
        <v>7731</v>
      </c>
      <c r="V53" s="10" t="s">
        <v>16573</v>
      </c>
      <c r="W53" s="10" t="s">
        <v>165</v>
      </c>
      <c r="X53" s="10" t="s">
        <v>16574</v>
      </c>
      <c r="Y53" s="10" t="s">
        <v>25</v>
      </c>
      <c r="Z53" s="10" t="s">
        <v>177</v>
      </c>
      <c r="AA53" s="10">
        <v>1</v>
      </c>
      <c r="AB53" s="10">
        <v>0</v>
      </c>
      <c r="AC53" s="10" t="s">
        <v>466</v>
      </c>
      <c r="AD53" s="195">
        <f>IF(W53="SOPORTE_TELEFÓNICO",'[24]BASE LIQUIDACION REDEBAN 2025'!$B$19,IF(W53="ENVÍO",'[24]BASE LIQUIDACION REDEBAN 2025'!$C$2,IF(Y53="TIPO I",'[24]BASE LIQUIDACION REDEBAN 2025'!$C$2,IF(Y53="TIPO II",'[24]BASE LIQUIDACION REDEBAN 2025'!$C$3,IF(Y53="TIPO III",'[24]BASE LIQUIDACION REDEBAN 2025'!$C$4,IF(Y53="TIPO IV",'[24]BASE LIQUIDACION REDEBAN 2025'!$C$5,IF(Z53="AEREO",'[24]BASE LIQUIDACION REDEBAN 2025'!$B$6,'[24]BASE LIQUIDACION REDEBAN 2025'!$C$5)))))))</f>
        <v>65960.072302</v>
      </c>
      <c r="AE53" s="195">
        <f>IF(OR(W53="SOPORTE_TELEFÓNICO",W53="ENVÍO"),0,IF(Y53="TIPO I",'[24]BASE LIQUIDACION REDEBAN 2025'!$B$10,IF(Y53="TIPO II",'[24]BASE LIQUIDACION REDEBAN 2025'!$B$11,IF(Y53="TIPO III",'[24]BASE LIQUIDACION REDEBAN 2025'!$B$12,'[24]BASE LIQUIDACION REDEBAN 2025'!$B$13))))</f>
        <v>75096.394270399993</v>
      </c>
      <c r="AF53" s="195">
        <f t="shared" si="1"/>
        <v>65960.072302</v>
      </c>
    </row>
    <row r="54" spans="1:32" s="101" customFormat="1" ht="13.15">
      <c r="A54" s="10" t="s">
        <v>76</v>
      </c>
      <c r="B54" s="90" t="str">
        <f>VLOOKUP(A54,'CENTRO DE COSTOS'!A:D,4,FALSE)</f>
        <v>DIEGO FERNANDO HENAO CARDONA</v>
      </c>
      <c r="C54" s="90" t="str">
        <f>VLOOKUP(A54,'CENTRO DE COSTOS'!A:D,2,FALSE)</f>
        <v>0004-0003</v>
      </c>
      <c r="D54" s="10">
        <v>76111</v>
      </c>
      <c r="E54" s="10">
        <v>5793855</v>
      </c>
      <c r="F54" s="10">
        <v>90130229</v>
      </c>
      <c r="G54" s="10" t="s">
        <v>6241</v>
      </c>
      <c r="H54" s="10" t="s">
        <v>232</v>
      </c>
      <c r="I54" s="10" t="s">
        <v>2758</v>
      </c>
      <c r="J54" s="10" t="s">
        <v>16501</v>
      </c>
      <c r="K54" s="10" t="s">
        <v>160</v>
      </c>
      <c r="L54" s="10" t="s">
        <v>16575</v>
      </c>
      <c r="M54" s="194">
        <v>45911.568055555559</v>
      </c>
      <c r="N54" s="194">
        <v>45912.51458333333</v>
      </c>
      <c r="O54" s="10" t="s">
        <v>14390</v>
      </c>
      <c r="P54" s="10" t="s">
        <v>1334</v>
      </c>
      <c r="Q54" s="10" t="s">
        <v>1334</v>
      </c>
      <c r="R54" s="10"/>
      <c r="S54" s="10"/>
      <c r="T54" s="10" t="s">
        <v>6246</v>
      </c>
      <c r="U54" s="10" t="s">
        <v>7731</v>
      </c>
      <c r="V54" s="10" t="s">
        <v>16576</v>
      </c>
      <c r="W54" s="10" t="s">
        <v>165</v>
      </c>
      <c r="X54" s="10" t="s">
        <v>16504</v>
      </c>
      <c r="Y54" s="10" t="s">
        <v>28</v>
      </c>
      <c r="Z54" s="10" t="s">
        <v>177</v>
      </c>
      <c r="AA54" s="10">
        <v>1</v>
      </c>
      <c r="AB54" s="10">
        <v>0</v>
      </c>
      <c r="AC54" s="10" t="s">
        <v>521</v>
      </c>
      <c r="AD54" s="195">
        <f>IF(W54="SOPORTE_TELEFÓNICO",'[24]BASE LIQUIDACION REDEBAN 2025'!$B$19,IF(W54="ENVÍO",'[24]BASE LIQUIDACION REDEBAN 2025'!$C$2,IF(Y54="TIPO I",'[24]BASE LIQUIDACION REDEBAN 2025'!$C$2,IF(Y54="TIPO II",'[24]BASE LIQUIDACION REDEBAN 2025'!$C$3,IF(Y54="TIPO III",'[24]BASE LIQUIDACION REDEBAN 2025'!$C$4,IF(Y54="TIPO IV",'[24]BASE LIQUIDACION REDEBAN 2025'!$C$5,IF(Z54="AEREO",'[24]BASE LIQUIDACION REDEBAN 2025'!$B$6,'[24]BASE LIQUIDACION REDEBAN 2025'!$C$5)))))))</f>
        <v>144967.87232000002</v>
      </c>
      <c r="AE54" s="195">
        <f>IF(OR(W54="SOPORTE_TELEFÓNICO",W54="ENVÍO"),0,IF(Y54="TIPO I",'[24]BASE LIQUIDACION REDEBAN 2025'!$B$10,IF(Y54="TIPO II",'[24]BASE LIQUIDACION REDEBAN 2025'!$B$11,IF(Y54="TIPO III",'[24]BASE LIQUIDACION REDEBAN 2025'!$B$12,'[24]BASE LIQUIDACION REDEBAN 2025'!$B$13))))</f>
        <v>140395.6348884</v>
      </c>
      <c r="AF54" s="195">
        <f t="shared" si="1"/>
        <v>144967.87232000002</v>
      </c>
    </row>
    <row r="55" spans="1:32" s="101" customFormat="1" ht="13.15">
      <c r="A55" s="10" t="s">
        <v>76</v>
      </c>
      <c r="B55" s="90" t="str">
        <f>VLOOKUP(A55,'CENTRO DE COSTOS'!A:D,4,FALSE)</f>
        <v>DIEGO FERNANDO HENAO CARDONA</v>
      </c>
      <c r="C55" s="90" t="str">
        <f>VLOOKUP(A55,'CENTRO DE COSTOS'!A:D,2,FALSE)</f>
        <v>0004-0003</v>
      </c>
      <c r="D55" s="10">
        <v>76275</v>
      </c>
      <c r="E55" s="10">
        <v>5797309</v>
      </c>
      <c r="F55" s="10">
        <v>73215550</v>
      </c>
      <c r="G55" s="10" t="s">
        <v>6241</v>
      </c>
      <c r="H55" s="10" t="s">
        <v>232</v>
      </c>
      <c r="I55" s="10" t="s">
        <v>4135</v>
      </c>
      <c r="J55" s="10" t="s">
        <v>16577</v>
      </c>
      <c r="K55" s="10" t="s">
        <v>160</v>
      </c>
      <c r="L55" s="10" t="s">
        <v>16578</v>
      </c>
      <c r="M55" s="194">
        <v>45912.747916666667</v>
      </c>
      <c r="N55" s="194">
        <v>45917.654166666667</v>
      </c>
      <c r="O55" s="10" t="s">
        <v>14390</v>
      </c>
      <c r="P55" s="10" t="s">
        <v>1334</v>
      </c>
      <c r="Q55" s="10" t="s">
        <v>1334</v>
      </c>
      <c r="R55" s="10"/>
      <c r="S55" s="10"/>
      <c r="T55" s="10" t="s">
        <v>6246</v>
      </c>
      <c r="U55" s="10" t="s">
        <v>7731</v>
      </c>
      <c r="V55" s="10" t="s">
        <v>16579</v>
      </c>
      <c r="W55" s="10" t="s">
        <v>165</v>
      </c>
      <c r="X55" s="10" t="s">
        <v>16580</v>
      </c>
      <c r="Y55" s="10" t="s">
        <v>28</v>
      </c>
      <c r="Z55" s="10" t="s">
        <v>177</v>
      </c>
      <c r="AA55" s="10">
        <v>1</v>
      </c>
      <c r="AB55" s="10">
        <v>0</v>
      </c>
      <c r="AC55" s="10" t="s">
        <v>1498</v>
      </c>
      <c r="AD55" s="195">
        <f>IF(W55="SOPORTE_TELEFÓNICO",'[24]BASE LIQUIDACION REDEBAN 2025'!$B$19,IF(W55="ENVÍO",'[24]BASE LIQUIDACION REDEBAN 2025'!$C$2,IF(Y55="TIPO I",'[24]BASE LIQUIDACION REDEBAN 2025'!$C$2,IF(Y55="TIPO II",'[24]BASE LIQUIDACION REDEBAN 2025'!$C$3,IF(Y55="TIPO III",'[24]BASE LIQUIDACION REDEBAN 2025'!$C$4,IF(Y55="TIPO IV",'[24]BASE LIQUIDACION REDEBAN 2025'!$C$5,IF(Z55="AEREO",'[24]BASE LIQUIDACION REDEBAN 2025'!$B$6,'[24]BASE LIQUIDACION REDEBAN 2025'!$C$5)))))))</f>
        <v>144967.87232000002</v>
      </c>
      <c r="AE55" s="195">
        <f>IF(OR(W55="SOPORTE_TELEFÓNICO",W55="ENVÍO"),0,IF(Y55="TIPO I",'[24]BASE LIQUIDACION REDEBAN 2025'!$B$10,IF(Y55="TIPO II",'[24]BASE LIQUIDACION REDEBAN 2025'!$B$11,IF(Y55="TIPO III",'[24]BASE LIQUIDACION REDEBAN 2025'!$B$12,'[24]BASE LIQUIDACION REDEBAN 2025'!$B$13))))</f>
        <v>140395.6348884</v>
      </c>
      <c r="AF55" s="195">
        <f t="shared" si="1"/>
        <v>144967.87232000002</v>
      </c>
    </row>
    <row r="56" spans="1:32" s="101" customFormat="1" ht="13.15">
      <c r="A56" s="10" t="s">
        <v>76</v>
      </c>
      <c r="B56" s="90" t="str">
        <f>VLOOKUP(A56,'CENTRO DE COSTOS'!A:D,4,FALSE)</f>
        <v>DIEGO FERNANDO HENAO CARDONA</v>
      </c>
      <c r="C56" s="90" t="str">
        <f>VLOOKUP(A56,'CENTRO DE COSTOS'!A:D,2,FALSE)</f>
        <v>0004-0003</v>
      </c>
      <c r="D56" s="10">
        <v>76001</v>
      </c>
      <c r="E56" s="10">
        <v>5800646</v>
      </c>
      <c r="F56" s="10">
        <v>87945123</v>
      </c>
      <c r="G56" s="10" t="s">
        <v>6241</v>
      </c>
      <c r="H56" s="10" t="s">
        <v>232</v>
      </c>
      <c r="I56" s="10" t="s">
        <v>76</v>
      </c>
      <c r="J56" s="10" t="s">
        <v>16581</v>
      </c>
      <c r="K56" s="10" t="s">
        <v>160</v>
      </c>
      <c r="L56" s="10" t="s">
        <v>16582</v>
      </c>
      <c r="M56" s="194">
        <v>45917.374305555553</v>
      </c>
      <c r="N56" s="194">
        <v>45918.506944444445</v>
      </c>
      <c r="O56" s="10" t="s">
        <v>14390</v>
      </c>
      <c r="P56" s="10" t="s">
        <v>1334</v>
      </c>
      <c r="Q56" s="10" t="s">
        <v>1334</v>
      </c>
      <c r="R56" s="10"/>
      <c r="S56" s="10"/>
      <c r="T56" s="10" t="s">
        <v>6246</v>
      </c>
      <c r="U56" s="10" t="s">
        <v>7731</v>
      </c>
      <c r="V56" s="10" t="s">
        <v>16583</v>
      </c>
      <c r="W56" s="10" t="s">
        <v>165</v>
      </c>
      <c r="X56" s="10" t="s">
        <v>16584</v>
      </c>
      <c r="Y56" s="10" t="s">
        <v>25</v>
      </c>
      <c r="Z56" s="10" t="s">
        <v>177</v>
      </c>
      <c r="AA56" s="10">
        <v>1</v>
      </c>
      <c r="AB56" s="10">
        <v>0</v>
      </c>
      <c r="AC56" s="10" t="s">
        <v>1498</v>
      </c>
      <c r="AD56" s="195">
        <f>IF(W56="SOPORTE_TELEFÓNICO",'[24]BASE LIQUIDACION REDEBAN 2025'!$B$19,IF(W56="ENVÍO",'[24]BASE LIQUIDACION REDEBAN 2025'!$C$2,IF(Y56="TIPO I",'[24]BASE LIQUIDACION REDEBAN 2025'!$C$2,IF(Y56="TIPO II",'[24]BASE LIQUIDACION REDEBAN 2025'!$C$3,IF(Y56="TIPO III",'[24]BASE LIQUIDACION REDEBAN 2025'!$C$4,IF(Y56="TIPO IV",'[24]BASE LIQUIDACION REDEBAN 2025'!$C$5,IF(Z56="AEREO",'[24]BASE LIQUIDACION REDEBAN 2025'!$B$6,'[24]BASE LIQUIDACION REDEBAN 2025'!$C$5)))))))</f>
        <v>65960.072302</v>
      </c>
      <c r="AE56" s="195">
        <f>IF(OR(W56="SOPORTE_TELEFÓNICO",W56="ENVÍO"),0,IF(Y56="TIPO I",'[24]BASE LIQUIDACION REDEBAN 2025'!$B$10,IF(Y56="TIPO II",'[24]BASE LIQUIDACION REDEBAN 2025'!$B$11,IF(Y56="TIPO III",'[24]BASE LIQUIDACION REDEBAN 2025'!$B$12,'[24]BASE LIQUIDACION REDEBAN 2025'!$B$13))))</f>
        <v>75096.394270399993</v>
      </c>
      <c r="AF56" s="195">
        <f t="shared" si="1"/>
        <v>65960.072302</v>
      </c>
    </row>
    <row r="57" spans="1:32" s="101" customFormat="1" ht="13.15">
      <c r="A57" s="10" t="s">
        <v>100</v>
      </c>
      <c r="B57" s="90" t="str">
        <f>VLOOKUP(A57,'CENTRO DE COSTOS'!A:D,4,FALSE)</f>
        <v>KEVIN ALEXIS CORZO BUSTOS</v>
      </c>
      <c r="C57" s="90" t="str">
        <f>VLOOKUP(A57,'CENTRO DE COSTOS'!A:D,2,FALSE)</f>
        <v>0004-0007</v>
      </c>
      <c r="D57" s="10">
        <v>50226</v>
      </c>
      <c r="E57" s="10">
        <v>5798433</v>
      </c>
      <c r="F57" s="10">
        <v>17592593</v>
      </c>
      <c r="G57" s="10" t="s">
        <v>6241</v>
      </c>
      <c r="H57" s="10" t="s">
        <v>216</v>
      </c>
      <c r="I57" s="10" t="s">
        <v>4520</v>
      </c>
      <c r="J57" s="10" t="s">
        <v>16585</v>
      </c>
      <c r="K57" s="10" t="s">
        <v>160</v>
      </c>
      <c r="L57" s="10" t="s">
        <v>16586</v>
      </c>
      <c r="M57" s="194">
        <v>45915.652083333334</v>
      </c>
      <c r="N57" s="194">
        <v>45919.4375</v>
      </c>
      <c r="O57" s="10" t="s">
        <v>14390</v>
      </c>
      <c r="P57" s="10" t="s">
        <v>7729</v>
      </c>
      <c r="Q57" s="10" t="s">
        <v>7729</v>
      </c>
      <c r="R57" s="10"/>
      <c r="S57" s="10"/>
      <c r="T57" s="10" t="s">
        <v>6246</v>
      </c>
      <c r="U57" s="10" t="s">
        <v>7731</v>
      </c>
      <c r="V57" s="10" t="s">
        <v>16587</v>
      </c>
      <c r="W57" s="10" t="s">
        <v>165</v>
      </c>
      <c r="X57" s="10" t="s">
        <v>16588</v>
      </c>
      <c r="Y57" s="10" t="s">
        <v>28</v>
      </c>
      <c r="Z57" s="10" t="s">
        <v>177</v>
      </c>
      <c r="AA57" s="10">
        <v>1</v>
      </c>
      <c r="AB57" s="10">
        <v>0</v>
      </c>
      <c r="AC57" s="10" t="s">
        <v>1227</v>
      </c>
      <c r="AD57" s="195">
        <f>IF(W57="SOPORTE_TELEFÓNICO",'[24]BASE LIQUIDACION REDEBAN 2025'!$B$19,IF(W57="ENVÍO",'[24]BASE LIQUIDACION REDEBAN 2025'!$C$2,IF(Y57="TIPO I",'[24]BASE LIQUIDACION REDEBAN 2025'!$C$2,IF(Y57="TIPO II",'[24]BASE LIQUIDACION REDEBAN 2025'!$C$3,IF(Y57="TIPO III",'[24]BASE LIQUIDACION REDEBAN 2025'!$C$4,IF(Y57="TIPO IV",'[24]BASE LIQUIDACION REDEBAN 2025'!$C$5,IF(Z57="AEREO",'[24]BASE LIQUIDACION REDEBAN 2025'!$B$6,'[24]BASE LIQUIDACION REDEBAN 2025'!$C$5)))))))</f>
        <v>144967.87232000002</v>
      </c>
      <c r="AE57" s="195">
        <f>IF(OR(W57="SOPORTE_TELEFÓNICO",W57="ENVÍO"),0,IF(Y57="TIPO I",'[24]BASE LIQUIDACION REDEBAN 2025'!$B$10,IF(Y57="TIPO II",'[24]BASE LIQUIDACION REDEBAN 2025'!$B$11,IF(Y57="TIPO III",'[24]BASE LIQUIDACION REDEBAN 2025'!$B$12,'[24]BASE LIQUIDACION REDEBAN 2025'!$B$13))))</f>
        <v>140395.6348884</v>
      </c>
      <c r="AF57" s="195">
        <f t="shared" si="1"/>
        <v>144967.87232000002</v>
      </c>
    </row>
    <row r="58" spans="1:32" s="101" customFormat="1" ht="13.15">
      <c r="A58" s="10" t="s">
        <v>100</v>
      </c>
      <c r="B58" s="90" t="str">
        <f>VLOOKUP(A58,'CENTRO DE COSTOS'!A:D,4,FALSE)</f>
        <v>KEVIN ALEXIS CORZO BUSTOS</v>
      </c>
      <c r="C58" s="90" t="str">
        <f>VLOOKUP(A58,'CENTRO DE COSTOS'!A:D,2,FALSE)</f>
        <v>0004-0007</v>
      </c>
      <c r="D58" s="10">
        <v>50001</v>
      </c>
      <c r="E58" s="10">
        <v>5802778</v>
      </c>
      <c r="F58" s="10">
        <v>21122007</v>
      </c>
      <c r="G58" s="10" t="s">
        <v>6241</v>
      </c>
      <c r="H58" s="10" t="s">
        <v>216</v>
      </c>
      <c r="I58" s="10" t="s">
        <v>100</v>
      </c>
      <c r="J58" s="10" t="s">
        <v>16589</v>
      </c>
      <c r="K58" s="10" t="s">
        <v>160</v>
      </c>
      <c r="L58" s="10" t="s">
        <v>16590</v>
      </c>
      <c r="M58" s="194">
        <v>45918.482638888891</v>
      </c>
      <c r="N58" s="194">
        <v>45919.669444444444</v>
      </c>
      <c r="O58" s="10">
        <v>0</v>
      </c>
      <c r="P58" s="10" t="s">
        <v>7729</v>
      </c>
      <c r="Q58" s="10" t="s">
        <v>7729</v>
      </c>
      <c r="R58" s="10"/>
      <c r="S58" s="10"/>
      <c r="T58" s="10" t="s">
        <v>7735</v>
      </c>
      <c r="U58" s="10" t="s">
        <v>8673</v>
      </c>
      <c r="V58" s="10" t="s">
        <v>16591</v>
      </c>
      <c r="W58" s="10" t="s">
        <v>165</v>
      </c>
      <c r="X58" s="10">
        <v>0</v>
      </c>
      <c r="Y58" s="10" t="s">
        <v>25</v>
      </c>
      <c r="Z58" s="10" t="s">
        <v>177</v>
      </c>
      <c r="AA58" s="10">
        <v>1</v>
      </c>
      <c r="AB58" s="10">
        <v>0</v>
      </c>
      <c r="AC58" s="10" t="s">
        <v>1538</v>
      </c>
      <c r="AD58" s="195">
        <f>IF(W58="SOPORTE_TELEFÓNICO",'[24]BASE LIQUIDACION REDEBAN 2025'!$B$19,IF(W58="ENVÍO",'[24]BASE LIQUIDACION REDEBAN 2025'!$C$2,IF(Y58="TIPO I",'[24]BASE LIQUIDACION REDEBAN 2025'!$C$2,IF(Y58="TIPO II",'[24]BASE LIQUIDACION REDEBAN 2025'!$C$3,IF(Y58="TIPO III",'[24]BASE LIQUIDACION REDEBAN 2025'!$C$4,IF(Y58="TIPO IV",'[24]BASE LIQUIDACION REDEBAN 2025'!$C$5,IF(Z58="AEREO",'[24]BASE LIQUIDACION REDEBAN 2025'!$B$6,'[24]BASE LIQUIDACION REDEBAN 2025'!$C$5)))))))</f>
        <v>65960.072302</v>
      </c>
      <c r="AE58" s="195">
        <f>IF(OR(W58="SOPORTE_TELEFÓNICO",W58="ENVÍO"),0,IF(Y58="TIPO I",'[24]BASE LIQUIDACION REDEBAN 2025'!$B$10,IF(Y58="TIPO II",'[24]BASE LIQUIDACION REDEBAN 2025'!$B$11,IF(Y58="TIPO III",'[24]BASE LIQUIDACION REDEBAN 2025'!$B$12,'[24]BASE LIQUIDACION REDEBAN 2025'!$B$13))))</f>
        <v>75096.394270399993</v>
      </c>
      <c r="AF58" s="195">
        <f t="shared" si="1"/>
        <v>65960.072302</v>
      </c>
    </row>
    <row r="59" spans="1:32" s="101" customFormat="1" ht="13.15">
      <c r="A59" s="10" t="s">
        <v>101</v>
      </c>
      <c r="B59" s="90" t="str">
        <f>VLOOKUP(A59,'CENTRO DE COSTOS'!A:D,4,FALSE)</f>
        <v>KEVIN ALEXIS CORZO BUSTOS</v>
      </c>
      <c r="C59" s="90" t="str">
        <f>VLOOKUP(A59,'CENTRO DE COSTOS'!A:D,2,FALSE)</f>
        <v>0004-0007</v>
      </c>
      <c r="D59" s="10">
        <v>85250</v>
      </c>
      <c r="E59" s="10">
        <v>5806383</v>
      </c>
      <c r="F59" s="10">
        <v>87171838</v>
      </c>
      <c r="G59" s="10" t="s">
        <v>6241</v>
      </c>
      <c r="H59" s="10" t="s">
        <v>882</v>
      </c>
      <c r="I59" s="10" t="s">
        <v>8058</v>
      </c>
      <c r="J59" s="10" t="s">
        <v>16181</v>
      </c>
      <c r="K59" s="10" t="s">
        <v>160</v>
      </c>
      <c r="L59" s="10" t="s">
        <v>16592</v>
      </c>
      <c r="M59" s="194">
        <v>45922.34375</v>
      </c>
      <c r="N59" s="194">
        <v>45922.710416666669</v>
      </c>
      <c r="O59" s="10" t="s">
        <v>14390</v>
      </c>
      <c r="P59" s="10" t="s">
        <v>7729</v>
      </c>
      <c r="Q59" s="10" t="s">
        <v>7729</v>
      </c>
      <c r="R59" s="10"/>
      <c r="S59" s="10"/>
      <c r="T59" s="10" t="s">
        <v>6246</v>
      </c>
      <c r="U59" s="10" t="s">
        <v>7731</v>
      </c>
      <c r="V59" s="10" t="s">
        <v>16593</v>
      </c>
      <c r="W59" s="10" t="s">
        <v>165</v>
      </c>
      <c r="X59" s="10" t="s">
        <v>16184</v>
      </c>
      <c r="Y59" s="10" t="s">
        <v>28</v>
      </c>
      <c r="Z59" s="10" t="s">
        <v>177</v>
      </c>
      <c r="AA59" s="10">
        <v>1</v>
      </c>
      <c r="AB59" s="10">
        <v>0</v>
      </c>
      <c r="AC59" s="10" t="s">
        <v>222</v>
      </c>
      <c r="AD59" s="195">
        <f>IF(W59="SOPORTE_TELEFÓNICO",'[24]BASE LIQUIDACION REDEBAN 2025'!$B$19,IF(W59="ENVÍO",'[24]BASE LIQUIDACION REDEBAN 2025'!$C$2,IF(Y59="TIPO I",'[24]BASE LIQUIDACION REDEBAN 2025'!$C$2,IF(Y59="TIPO II",'[24]BASE LIQUIDACION REDEBAN 2025'!$C$3,IF(Y59="TIPO III",'[24]BASE LIQUIDACION REDEBAN 2025'!$C$4,IF(Y59="TIPO IV",'[24]BASE LIQUIDACION REDEBAN 2025'!$C$5,IF(Z59="AEREO",'[24]BASE LIQUIDACION REDEBAN 2025'!$B$6,'[24]BASE LIQUIDACION REDEBAN 2025'!$C$5)))))))</f>
        <v>144967.87232000002</v>
      </c>
      <c r="AE59" s="195">
        <f>IF(OR(W59="SOPORTE_TELEFÓNICO",W59="ENVÍO"),0,IF(Y59="TIPO I",'[24]BASE LIQUIDACION REDEBAN 2025'!$B$10,IF(Y59="TIPO II",'[24]BASE LIQUIDACION REDEBAN 2025'!$B$11,IF(Y59="TIPO III",'[24]BASE LIQUIDACION REDEBAN 2025'!$B$12,'[24]BASE LIQUIDACION REDEBAN 2025'!$B$13))))</f>
        <v>140395.6348884</v>
      </c>
      <c r="AF59" s="195">
        <f t="shared" si="1"/>
        <v>144967.87232000002</v>
      </c>
    </row>
    <row r="60" spans="1:32" s="101" customFormat="1" ht="13.15">
      <c r="A60" s="10" t="s">
        <v>72</v>
      </c>
      <c r="B60" s="90" t="str">
        <f>VLOOKUP(A60,'CENTRO DE COSTOS'!A:D,4,FALSE)</f>
        <v>MIGUEL JULIÁN HERNÁNDEZ GUARÍN</v>
      </c>
      <c r="C60" s="90" t="str">
        <f>VLOOKUP(A60,'CENTRO DE COSTOS'!A:D,2,FALSE)</f>
        <v>0004-0008</v>
      </c>
      <c r="D60" s="10">
        <v>68547</v>
      </c>
      <c r="E60" s="10">
        <v>5806526</v>
      </c>
      <c r="F60" s="10">
        <v>51400380</v>
      </c>
      <c r="G60" s="10" t="s">
        <v>6241</v>
      </c>
      <c r="H60" s="10" t="s">
        <v>224</v>
      </c>
      <c r="I60" s="10" t="s">
        <v>743</v>
      </c>
      <c r="J60" s="10" t="s">
        <v>16339</v>
      </c>
      <c r="K60" s="10" t="s">
        <v>160</v>
      </c>
      <c r="L60" s="10" t="s">
        <v>16594</v>
      </c>
      <c r="M60" s="194">
        <v>45922.380555555559</v>
      </c>
      <c r="N60" s="194">
        <v>45923.73333333333</v>
      </c>
      <c r="O60" s="10">
        <v>0</v>
      </c>
      <c r="P60" s="10" t="s">
        <v>7729</v>
      </c>
      <c r="Q60" s="10" t="s">
        <v>7729</v>
      </c>
      <c r="R60" s="10"/>
      <c r="S60" s="10"/>
      <c r="T60" s="10" t="s">
        <v>6246</v>
      </c>
      <c r="U60" s="10" t="s">
        <v>7731</v>
      </c>
      <c r="V60" s="10" t="s">
        <v>16595</v>
      </c>
      <c r="W60" s="10" t="s">
        <v>165</v>
      </c>
      <c r="X60" s="10" t="s">
        <v>16596</v>
      </c>
      <c r="Y60" s="10" t="s">
        <v>28</v>
      </c>
      <c r="Z60" s="10" t="s">
        <v>177</v>
      </c>
      <c r="AA60" s="10">
        <v>1</v>
      </c>
      <c r="AB60" s="10">
        <v>0</v>
      </c>
      <c r="AC60" s="10" t="s">
        <v>1400</v>
      </c>
      <c r="AD60" s="195">
        <f>IF(W60="SOPORTE_TELEFÓNICO",'[24]BASE LIQUIDACION REDEBAN 2025'!$B$19,IF(W60="ENVÍO",'[24]BASE LIQUIDACION REDEBAN 2025'!$C$2,IF(Y60="TIPO I",'[24]BASE LIQUIDACION REDEBAN 2025'!$C$2,IF(Y60="TIPO II",'[24]BASE LIQUIDACION REDEBAN 2025'!$C$3,IF(Y60="TIPO III",'[24]BASE LIQUIDACION REDEBAN 2025'!$C$4,IF(Y60="TIPO IV",'[24]BASE LIQUIDACION REDEBAN 2025'!$C$5,IF(Z60="AEREO",'[24]BASE LIQUIDACION REDEBAN 2025'!$B$6,'[24]BASE LIQUIDACION REDEBAN 2025'!$C$5)))))))</f>
        <v>144967.87232000002</v>
      </c>
      <c r="AE60" s="195">
        <f>IF(OR(W60="SOPORTE_TELEFÓNICO",W60="ENVÍO"),0,IF(Y60="TIPO I",'[24]BASE LIQUIDACION REDEBAN 2025'!$B$10,IF(Y60="TIPO II",'[24]BASE LIQUIDACION REDEBAN 2025'!$B$11,IF(Y60="TIPO III",'[24]BASE LIQUIDACION REDEBAN 2025'!$B$12,'[24]BASE LIQUIDACION REDEBAN 2025'!$B$13))))</f>
        <v>140395.6348884</v>
      </c>
      <c r="AF60" s="195">
        <f t="shared" si="1"/>
        <v>144967.87232000002</v>
      </c>
    </row>
    <row r="61" spans="1:32" s="101" customFormat="1" ht="13.15">
      <c r="A61" s="10" t="s">
        <v>81</v>
      </c>
      <c r="B61" s="90" t="str">
        <f>VLOOKUP(A61,'CENTRO DE COSTOS'!A:D,4,FALSE)</f>
        <v>MIGUEL JULIÁN HERNÁNDEZ GUARÍN</v>
      </c>
      <c r="C61" s="90" t="str">
        <f>VLOOKUP(A61,'CENTRO DE COSTOS'!A:D,2,FALSE)</f>
        <v>0004-0008</v>
      </c>
      <c r="D61" s="10">
        <v>54405</v>
      </c>
      <c r="E61" s="10" t="s">
        <v>16597</v>
      </c>
      <c r="F61" s="10">
        <v>90162381</v>
      </c>
      <c r="G61" s="10" t="s">
        <v>6241</v>
      </c>
      <c r="H61" s="10" t="s">
        <v>296</v>
      </c>
      <c r="I61" s="10" t="s">
        <v>1126</v>
      </c>
      <c r="J61" s="10" t="s">
        <v>14904</v>
      </c>
      <c r="K61" s="10" t="s">
        <v>160</v>
      </c>
      <c r="L61" s="10" t="s">
        <v>16598</v>
      </c>
      <c r="M61" s="194">
        <v>45923.384722222225</v>
      </c>
      <c r="N61" s="194">
        <v>45924.410960648151</v>
      </c>
      <c r="O61" s="10">
        <v>0</v>
      </c>
      <c r="P61" s="10" t="s">
        <v>7729</v>
      </c>
      <c r="Q61" s="10" t="s">
        <v>7729</v>
      </c>
      <c r="R61" s="10"/>
      <c r="S61" s="10"/>
      <c r="T61" s="10" t="s">
        <v>7735</v>
      </c>
      <c r="U61" s="10" t="s">
        <v>7736</v>
      </c>
      <c r="V61" s="10" t="s">
        <v>16599</v>
      </c>
      <c r="W61" s="10" t="s">
        <v>165</v>
      </c>
      <c r="X61" s="10">
        <v>0</v>
      </c>
      <c r="Y61" s="10" t="s">
        <v>25</v>
      </c>
      <c r="Z61" s="10" t="s">
        <v>177</v>
      </c>
      <c r="AA61" s="10">
        <v>1</v>
      </c>
      <c r="AB61" s="10">
        <v>0</v>
      </c>
      <c r="AC61" s="10" t="s">
        <v>326</v>
      </c>
      <c r="AD61" s="195">
        <f>IF(W61="SOPORTE_TELEFÓNICO",'[24]BASE LIQUIDACION REDEBAN 2025'!$B$19,IF(W61="ENVÍO",'[24]BASE LIQUIDACION REDEBAN 2025'!$C$2,IF(Y61="TIPO I",'[24]BASE LIQUIDACION REDEBAN 2025'!$C$2,IF(Y61="TIPO II",'[24]BASE LIQUIDACION REDEBAN 2025'!$C$3,IF(Y61="TIPO III",'[24]BASE LIQUIDACION REDEBAN 2025'!$C$4,IF(Y61="TIPO IV",'[24]BASE LIQUIDACION REDEBAN 2025'!$C$5,IF(Z61="AEREO",'[24]BASE LIQUIDACION REDEBAN 2025'!$B$6,'[24]BASE LIQUIDACION REDEBAN 2025'!$C$5)))))))</f>
        <v>65960.072302</v>
      </c>
      <c r="AE61" s="195">
        <f>IF(OR(W61="SOPORTE_TELEFÓNICO",W61="ENVÍO"),0,IF(Y61="TIPO I",'[24]BASE LIQUIDACION REDEBAN 2025'!$B$10,IF(Y61="TIPO II",'[24]BASE LIQUIDACION REDEBAN 2025'!$B$11,IF(Y61="TIPO III",'[24]BASE LIQUIDACION REDEBAN 2025'!$B$12,'[24]BASE LIQUIDACION REDEBAN 2025'!$B$13))))</f>
        <v>75096.394270399993</v>
      </c>
      <c r="AF61" s="195">
        <f t="shared" si="1"/>
        <v>65960.072302</v>
      </c>
    </row>
    <row r="62" spans="1:32" s="101" customFormat="1" ht="13.15">
      <c r="A62" s="10" t="s">
        <v>98</v>
      </c>
      <c r="B62" s="90" t="str">
        <f>VLOOKUP(A62,'CENTRO DE COSTOS'!A:D,4,FALSE)</f>
        <v>MIGUEL JULIÁN HERNÁNDEZ GUARÍN</v>
      </c>
      <c r="C62" s="90" t="str">
        <f>VLOOKUP(A62,'CENTRO DE COSTOS'!A:D,2,FALSE)</f>
        <v>0004-0008</v>
      </c>
      <c r="D62" s="10">
        <v>15759</v>
      </c>
      <c r="E62" s="10">
        <v>5811988</v>
      </c>
      <c r="F62" s="10">
        <v>87935138</v>
      </c>
      <c r="G62" s="10" t="s">
        <v>6241</v>
      </c>
      <c r="H62" s="10" t="s">
        <v>406</v>
      </c>
      <c r="I62" s="10" t="s">
        <v>1065</v>
      </c>
      <c r="J62" s="10" t="s">
        <v>16600</v>
      </c>
      <c r="K62" s="10" t="s">
        <v>160</v>
      </c>
      <c r="L62" s="10" t="s">
        <v>16601</v>
      </c>
      <c r="M62" s="194">
        <v>45925.380555555559</v>
      </c>
      <c r="N62" s="194">
        <v>45926.749305555553</v>
      </c>
      <c r="O62" s="10">
        <v>0</v>
      </c>
      <c r="P62" s="10" t="s">
        <v>7729</v>
      </c>
      <c r="Q62" s="10" t="s">
        <v>7729</v>
      </c>
      <c r="R62" s="10"/>
      <c r="S62" s="10"/>
      <c r="T62" s="10" t="s">
        <v>6246</v>
      </c>
      <c r="U62" s="10" t="s">
        <v>7731</v>
      </c>
      <c r="V62" s="10" t="s">
        <v>16602</v>
      </c>
      <c r="W62" s="10" t="s">
        <v>165</v>
      </c>
      <c r="X62" s="10" t="s">
        <v>16603</v>
      </c>
      <c r="Y62" s="10" t="s">
        <v>28</v>
      </c>
      <c r="Z62" s="10" t="s">
        <v>177</v>
      </c>
      <c r="AA62" s="10">
        <v>1</v>
      </c>
      <c r="AB62" s="10">
        <v>0</v>
      </c>
      <c r="AC62" s="10" t="s">
        <v>3425</v>
      </c>
      <c r="AD62" s="195">
        <f>IF(W62="SOPORTE_TELEFÓNICO",'[24]BASE LIQUIDACION REDEBAN 2025'!$B$19,IF(W62="ENVÍO",'[24]BASE LIQUIDACION REDEBAN 2025'!$C$2,IF(Y62="TIPO I",'[24]BASE LIQUIDACION REDEBAN 2025'!$C$2,IF(Y62="TIPO II",'[24]BASE LIQUIDACION REDEBAN 2025'!$C$3,IF(Y62="TIPO III",'[24]BASE LIQUIDACION REDEBAN 2025'!$C$4,IF(Y62="TIPO IV",'[24]BASE LIQUIDACION REDEBAN 2025'!$C$5,IF(Z62="AEREO",'[24]BASE LIQUIDACION REDEBAN 2025'!$B$6,'[24]BASE LIQUIDACION REDEBAN 2025'!$C$5)))))))</f>
        <v>144967.87232000002</v>
      </c>
      <c r="AE62" s="195">
        <f>IF(OR(W62="SOPORTE_TELEFÓNICO",W62="ENVÍO"),0,IF(Y62="TIPO I",'[24]BASE LIQUIDACION REDEBAN 2025'!$B$10,IF(Y62="TIPO II",'[24]BASE LIQUIDACION REDEBAN 2025'!$B$11,IF(Y62="TIPO III",'[24]BASE LIQUIDACION REDEBAN 2025'!$B$12,'[24]BASE LIQUIDACION REDEBAN 2025'!$B$13))))</f>
        <v>140395.6348884</v>
      </c>
      <c r="AF62" s="195">
        <f t="shared" ref="AF62:AF64" si="2">IF(OR(W62="SOPORTE_TELEFÓNICO",W62="ENVÍO"),AD62,(AA62*AD62+AB62*AE62))</f>
        <v>144967.87232000002</v>
      </c>
    </row>
    <row r="63" spans="1:32" s="101" customFormat="1" ht="13.15">
      <c r="A63" s="10" t="s">
        <v>72</v>
      </c>
      <c r="B63" s="90" t="str">
        <f>VLOOKUP(A63,'CENTRO DE COSTOS'!A:D,4,FALSE)</f>
        <v>MIGUEL JULIÁN HERNÁNDEZ GUARÍN</v>
      </c>
      <c r="C63" s="90" t="str">
        <f>VLOOKUP(A63,'CENTRO DE COSTOS'!A:D,2,FALSE)</f>
        <v>0004-0008</v>
      </c>
      <c r="D63" s="10">
        <v>68001</v>
      </c>
      <c r="E63" s="10" t="s">
        <v>16604</v>
      </c>
      <c r="F63" s="10">
        <v>89469432</v>
      </c>
      <c r="G63" s="10" t="s">
        <v>6241</v>
      </c>
      <c r="H63" s="10" t="s">
        <v>224</v>
      </c>
      <c r="I63" s="10" t="s">
        <v>72</v>
      </c>
      <c r="J63" s="10" t="s">
        <v>16230</v>
      </c>
      <c r="K63" s="10" t="s">
        <v>160</v>
      </c>
      <c r="L63" s="10" t="s">
        <v>16605</v>
      </c>
      <c r="M63" s="194">
        <v>45926.617361111108</v>
      </c>
      <c r="N63" s="194">
        <v>45930.712500000001</v>
      </c>
      <c r="O63" s="10">
        <v>0</v>
      </c>
      <c r="P63" s="10" t="s">
        <v>7729</v>
      </c>
      <c r="Q63" s="10" t="s">
        <v>7729</v>
      </c>
      <c r="R63" s="10"/>
      <c r="S63" s="10"/>
      <c r="T63" s="10" t="s">
        <v>6246</v>
      </c>
      <c r="U63" s="10" t="s">
        <v>7731</v>
      </c>
      <c r="V63" s="10" t="s">
        <v>16606</v>
      </c>
      <c r="W63" s="10" t="s">
        <v>165</v>
      </c>
      <c r="X63" s="10" t="s">
        <v>16607</v>
      </c>
      <c r="Y63" s="10" t="s">
        <v>25</v>
      </c>
      <c r="Z63" s="10" t="s">
        <v>177</v>
      </c>
      <c r="AA63" s="10">
        <v>1</v>
      </c>
      <c r="AB63" s="10">
        <v>0</v>
      </c>
      <c r="AC63" s="10" t="s">
        <v>2493</v>
      </c>
      <c r="AD63" s="195">
        <f>IF(W63="SOPORTE_TELEFÓNICO",'[24]BASE LIQUIDACION REDEBAN 2025'!$B$19,IF(W63="ENVÍO",'[24]BASE LIQUIDACION REDEBAN 2025'!$C$2,IF(Y63="TIPO I",'[24]BASE LIQUIDACION REDEBAN 2025'!$C$2,IF(Y63="TIPO II",'[24]BASE LIQUIDACION REDEBAN 2025'!$C$3,IF(Y63="TIPO III",'[24]BASE LIQUIDACION REDEBAN 2025'!$C$4,IF(Y63="TIPO IV",'[24]BASE LIQUIDACION REDEBAN 2025'!$C$5,IF(Z63="AEREO",'[24]BASE LIQUIDACION REDEBAN 2025'!$B$6,'[24]BASE LIQUIDACION REDEBAN 2025'!$C$5)))))))</f>
        <v>65960.072302</v>
      </c>
      <c r="AE63" s="195">
        <f>IF(OR(W63="SOPORTE_TELEFÓNICO",W63="ENVÍO"),0,IF(Y63="TIPO I",'[24]BASE LIQUIDACION REDEBAN 2025'!$B$10,IF(Y63="TIPO II",'[24]BASE LIQUIDACION REDEBAN 2025'!$B$11,IF(Y63="TIPO III",'[24]BASE LIQUIDACION REDEBAN 2025'!$B$12,'[24]BASE LIQUIDACION REDEBAN 2025'!$B$13))))</f>
        <v>75096.394270399993</v>
      </c>
      <c r="AF63" s="195">
        <f t="shared" si="2"/>
        <v>65960.072302</v>
      </c>
    </row>
    <row r="64" spans="1:32" s="101" customFormat="1" ht="13.15">
      <c r="A64" s="10" t="s">
        <v>68</v>
      </c>
      <c r="B64" s="90" t="str">
        <f>VLOOKUP(A64,'CENTRO DE COSTOS'!A:D,4,FALSE)</f>
        <v>WILLIAM ASDRUBAL ROZO ROZO</v>
      </c>
      <c r="C64" s="90" t="str">
        <f>VLOOKUP(A64,'CENTRO DE COSTOS'!A:D,2,FALSE)</f>
        <v>0004-0004</v>
      </c>
      <c r="D64" s="10">
        <v>11001</v>
      </c>
      <c r="E64" s="10">
        <v>5816494</v>
      </c>
      <c r="F64" s="10">
        <v>90152690</v>
      </c>
      <c r="G64" s="10" t="s">
        <v>6241</v>
      </c>
      <c r="H64" s="10" t="s">
        <v>417</v>
      </c>
      <c r="I64" s="10" t="s">
        <v>68</v>
      </c>
      <c r="J64" s="10" t="s">
        <v>14711</v>
      </c>
      <c r="K64" s="10" t="s">
        <v>160</v>
      </c>
      <c r="L64" s="10" t="s">
        <v>16608</v>
      </c>
      <c r="M64" s="194">
        <v>45926.726388888892</v>
      </c>
      <c r="N64" s="194">
        <v>45930.714583333334</v>
      </c>
      <c r="O64" s="10">
        <v>0</v>
      </c>
      <c r="P64" s="10" t="s">
        <v>1334</v>
      </c>
      <c r="Q64" s="10" t="s">
        <v>1334</v>
      </c>
      <c r="R64" s="10"/>
      <c r="S64" s="10"/>
      <c r="T64" s="10" t="s">
        <v>6246</v>
      </c>
      <c r="U64" s="10" t="s">
        <v>7731</v>
      </c>
      <c r="V64" s="10" t="s">
        <v>16609</v>
      </c>
      <c r="W64" s="10" t="s">
        <v>165</v>
      </c>
      <c r="X64" s="10" t="s">
        <v>14714</v>
      </c>
      <c r="Y64" s="10" t="s">
        <v>25</v>
      </c>
      <c r="Z64" s="10" t="s">
        <v>177</v>
      </c>
      <c r="AA64" s="10">
        <v>1</v>
      </c>
      <c r="AB64" s="10">
        <v>0</v>
      </c>
      <c r="AC64" s="10" t="s">
        <v>930</v>
      </c>
      <c r="AD64" s="195">
        <f>IF(W64="SOPORTE_TELEFÓNICO",'[24]BASE LIQUIDACION REDEBAN 2025'!$B$19,IF(W64="ENVÍO",'[24]BASE LIQUIDACION REDEBAN 2025'!$C$2,IF(Y64="TIPO I",'[24]BASE LIQUIDACION REDEBAN 2025'!$C$2,IF(Y64="TIPO II",'[24]BASE LIQUIDACION REDEBAN 2025'!$C$3,IF(Y64="TIPO III",'[24]BASE LIQUIDACION REDEBAN 2025'!$C$4,IF(Y64="TIPO IV",'[24]BASE LIQUIDACION REDEBAN 2025'!$C$5,IF(Z64="AEREO",'[24]BASE LIQUIDACION REDEBAN 2025'!$B$6,'[24]BASE LIQUIDACION REDEBAN 2025'!$C$5)))))))</f>
        <v>65960.072302</v>
      </c>
      <c r="AE64" s="195">
        <f>IF(OR(W64="SOPORTE_TELEFÓNICO",W64="ENVÍO"),0,IF(Y64="TIPO I",'[24]BASE LIQUIDACION REDEBAN 2025'!$B$10,IF(Y64="TIPO II",'[24]BASE LIQUIDACION REDEBAN 2025'!$B$11,IF(Y64="TIPO III",'[24]BASE LIQUIDACION REDEBAN 2025'!$B$12,'[24]BASE LIQUIDACION REDEBAN 2025'!$B$13))))</f>
        <v>75096.394270399993</v>
      </c>
      <c r="AF64" s="195">
        <f t="shared" si="2"/>
        <v>65960.072302</v>
      </c>
    </row>
    <row r="65" spans="32:32">
      <c r="AF65" s="103">
        <f>SUM(AF2:AF64)</f>
        <v>7805089.7736691972</v>
      </c>
    </row>
  </sheetData>
  <conditionalFormatting sqref="A64 A34:A62">
    <cfRule type="expression" dxfId="276" priority="271">
      <formula>$AC34="EJECUTADO_EXITOSO"</formula>
    </cfRule>
    <cfRule type="expression" dxfId="275" priority="272">
      <formula>$AC34="GESTIÓN_TELEFÓNICA"</formula>
    </cfRule>
    <cfRule type="expression" dxfId="274" priority="273">
      <formula>$AC34="NO_EXITOSO"</formula>
    </cfRule>
    <cfRule type="expression" dxfId="273" priority="274">
      <formula>$AC34="EJECUTADO_CANCELADO"</formula>
    </cfRule>
    <cfRule type="expression" dxfId="272" priority="275">
      <formula>$AC34="SOLICITUD_CANCELADA"</formula>
    </cfRule>
  </conditionalFormatting>
  <conditionalFormatting sqref="A64 A34:A62">
    <cfRule type="expression" dxfId="271" priority="276">
      <formula>$AC34="ESCALADO"</formula>
    </cfRule>
    <cfRule type="expression" dxfId="270" priority="277">
      <formula>$AC34="PROGRAMADO"</formula>
    </cfRule>
  </conditionalFormatting>
  <conditionalFormatting sqref="A63">
    <cfRule type="expression" dxfId="269" priority="264">
      <formula>$AC63="EJECUTADO_EXITOSO"</formula>
    </cfRule>
    <cfRule type="expression" dxfId="268" priority="265">
      <formula>$AC63="GESTIÓN_TELEFÓNICA"</formula>
    </cfRule>
    <cfRule type="expression" dxfId="267" priority="266">
      <formula>$AC63="NO_EXITOSO"</formula>
    </cfRule>
    <cfRule type="expression" dxfId="266" priority="267">
      <formula>$AC63="EJECUTADO_CANCELADO"</formula>
    </cfRule>
    <cfRule type="expression" dxfId="265" priority="268">
      <formula>$AC63="SOLICITUD_CANCELADA"</formula>
    </cfRule>
    <cfRule type="expression" dxfId="264" priority="269">
      <formula>$AC63="ESCALADO"</formula>
    </cfRule>
    <cfRule type="expression" dxfId="263" priority="270">
      <formula>$AC63="PROGRAMADO"</formula>
    </cfRule>
  </conditionalFormatting>
  <conditionalFormatting sqref="H64:J64 H34:J62">
    <cfRule type="expression" dxfId="262" priority="257">
      <formula>$AC34="EJECUTADO_EXITOSO"</formula>
    </cfRule>
    <cfRule type="expression" dxfId="261" priority="258">
      <formula>$AC34="GESTIÓN_TELEFÓNICA"</formula>
    </cfRule>
    <cfRule type="expression" dxfId="260" priority="259">
      <formula>$AC34="NO_EXITOSO"</formula>
    </cfRule>
    <cfRule type="expression" dxfId="259" priority="260">
      <formula>$AC34="EJECUTADO_CANCELADO"</formula>
    </cfRule>
    <cfRule type="expression" dxfId="258" priority="261">
      <formula>$AC34="SOLICITUD_CANCELADA"</formula>
    </cfRule>
  </conditionalFormatting>
  <conditionalFormatting sqref="H64:J64 H34:J62">
    <cfRule type="expression" dxfId="257" priority="262">
      <formula>$AC34="ESCALADO"</formula>
    </cfRule>
    <cfRule type="expression" dxfId="256" priority="263">
      <formula>$AC34="PROGRAMADO"</formula>
    </cfRule>
  </conditionalFormatting>
  <conditionalFormatting sqref="H63:J63">
    <cfRule type="expression" dxfId="255" priority="250">
      <formula>$AC63="EJECUTADO_EXITOSO"</formula>
    </cfRule>
    <cfRule type="expression" dxfId="254" priority="251">
      <formula>$AC63="GESTIÓN_TELEFÓNICA"</formula>
    </cfRule>
    <cfRule type="expression" dxfId="253" priority="252">
      <formula>$AC63="NO_EXITOSO"</formula>
    </cfRule>
    <cfRule type="expression" dxfId="252" priority="253">
      <formula>$AC63="EJECUTADO_CANCELADO"</formula>
    </cfRule>
    <cfRule type="expression" dxfId="251" priority="254">
      <formula>$AC63="SOLICITUD_CANCELADA"</formula>
    </cfRule>
    <cfRule type="expression" dxfId="250" priority="255">
      <formula>$AC63="ESCALADO"</formula>
    </cfRule>
    <cfRule type="expression" dxfId="249" priority="256">
      <formula>$AC63="PROGRAMADO"</formula>
    </cfRule>
  </conditionalFormatting>
  <conditionalFormatting sqref="D64 D34:D62">
    <cfRule type="expression" dxfId="248" priority="243">
      <formula>$AC34="EJECUTADO_EXITOSO"</formula>
    </cfRule>
    <cfRule type="expression" dxfId="247" priority="244">
      <formula>$AC34="GESTIÓN_TELEFÓNICA"</formula>
    </cfRule>
    <cfRule type="expression" dxfId="246" priority="245">
      <formula>$AC34="NO_EXITOSO"</formula>
    </cfRule>
    <cfRule type="expression" dxfId="245" priority="246">
      <formula>$AC34="EJECUTADO_CANCELADO"</formula>
    </cfRule>
    <cfRule type="expression" dxfId="244" priority="247">
      <formula>$AC34="SOLICITUD_CANCELADA"</formula>
    </cfRule>
  </conditionalFormatting>
  <conditionalFormatting sqref="D64 D34:D62">
    <cfRule type="expression" dxfId="243" priority="248">
      <formula>$AC34="ESCALADO"</formula>
    </cfRule>
    <cfRule type="expression" dxfId="242" priority="249">
      <formula>$AC34="PROGRAMADO"</formula>
    </cfRule>
  </conditionalFormatting>
  <conditionalFormatting sqref="D63">
    <cfRule type="expression" dxfId="241" priority="236">
      <formula>$AC63="EJECUTADO_EXITOSO"</formula>
    </cfRule>
    <cfRule type="expression" dxfId="240" priority="237">
      <formula>$AC63="GESTIÓN_TELEFÓNICA"</formula>
    </cfRule>
    <cfRule type="expression" dxfId="239" priority="238">
      <formula>$AC63="NO_EXITOSO"</formula>
    </cfRule>
    <cfRule type="expression" dxfId="238" priority="239">
      <formula>$AC63="EJECUTADO_CANCELADO"</formula>
    </cfRule>
    <cfRule type="expression" dxfId="237" priority="240">
      <formula>$AC63="SOLICITUD_CANCELADA"</formula>
    </cfRule>
    <cfRule type="expression" dxfId="236" priority="241">
      <formula>$AC63="ESCALADO"</formula>
    </cfRule>
    <cfRule type="expression" dxfId="235" priority="242">
      <formula>$AC63="PROGRAMADO"</formula>
    </cfRule>
  </conditionalFormatting>
  <conditionalFormatting sqref="Y64:Z64 Y34:Z62">
    <cfRule type="expression" dxfId="234" priority="229">
      <formula>$AC34="EJECUTADO_EXITOSO"</formula>
    </cfRule>
    <cfRule type="expression" dxfId="233" priority="230">
      <formula>$AC34="GESTIÓN_TELEFÓNICA"</formula>
    </cfRule>
    <cfRule type="expression" dxfId="232" priority="231">
      <formula>$AC34="NO_EXITOSO"</formula>
    </cfRule>
    <cfRule type="expression" dxfId="231" priority="232">
      <formula>$AC34="EJECUTADO_CANCELADO"</formula>
    </cfRule>
    <cfRule type="expression" dxfId="230" priority="233">
      <formula>$AC34="SOLICITUD_CANCELADA"</formula>
    </cfRule>
  </conditionalFormatting>
  <conditionalFormatting sqref="Y64:Z64 Y34:Z62">
    <cfRule type="expression" dxfId="229" priority="234">
      <formula>$AC34="ESCALADO"</formula>
    </cfRule>
    <cfRule type="expression" dxfId="228" priority="235">
      <formula>$AC34="PROGRAMADO"</formula>
    </cfRule>
  </conditionalFormatting>
  <conditionalFormatting sqref="Y63:Z63">
    <cfRule type="expression" dxfId="227" priority="222">
      <formula>$AC63="EJECUTADO_EXITOSO"</formula>
    </cfRule>
    <cfRule type="expression" dxfId="226" priority="223">
      <formula>$AC63="GESTIÓN_TELEFÓNICA"</formula>
    </cfRule>
    <cfRule type="expression" dxfId="225" priority="224">
      <formula>$AC63="NO_EXITOSO"</formula>
    </cfRule>
    <cfRule type="expression" dxfId="224" priority="225">
      <formula>$AC63="EJECUTADO_CANCELADO"</formula>
    </cfRule>
    <cfRule type="expression" dxfId="223" priority="226">
      <formula>$AC63="SOLICITUD_CANCELADA"</formula>
    </cfRule>
    <cfRule type="expression" dxfId="222" priority="227">
      <formula>$AC63="ESCALADO"</formula>
    </cfRule>
    <cfRule type="expression" dxfId="221" priority="228">
      <formula>$AC63="PROGRAMADO"</formula>
    </cfRule>
  </conditionalFormatting>
  <conditionalFormatting sqref="K64 K34:K62">
    <cfRule type="expression" dxfId="220" priority="215">
      <formula>$AC34="EJECUTADO_EXITOSO"</formula>
    </cfRule>
    <cfRule type="expression" dxfId="219" priority="216">
      <formula>$AC34="GESTIÓN_TELEFÓNICA"</formula>
    </cfRule>
    <cfRule type="expression" dxfId="218" priority="217">
      <formula>$AC34="NO_EXITOSO"</formula>
    </cfRule>
    <cfRule type="expression" dxfId="217" priority="218">
      <formula>$AC34="EJECUTADO_CANCELADO"</formula>
    </cfRule>
    <cfRule type="expression" dxfId="216" priority="219">
      <formula>$AC34="SOLICITUD_CANCELADA"</formula>
    </cfRule>
  </conditionalFormatting>
  <conditionalFormatting sqref="K64 K34:K62">
    <cfRule type="expression" dxfId="215" priority="220">
      <formula>$AC34="ESCALADO"</formula>
    </cfRule>
    <cfRule type="expression" dxfId="214" priority="221">
      <formula>$AC34="PROGRAMADO"</formula>
    </cfRule>
  </conditionalFormatting>
  <conditionalFormatting sqref="K63">
    <cfRule type="expression" dxfId="213" priority="208">
      <formula>$AC63="EJECUTADO_EXITOSO"</formula>
    </cfRule>
    <cfRule type="expression" dxfId="212" priority="209">
      <formula>$AC63="GESTIÓN_TELEFÓNICA"</formula>
    </cfRule>
    <cfRule type="expression" dxfId="211" priority="210">
      <formula>$AC63="NO_EXITOSO"</formula>
    </cfRule>
    <cfRule type="expression" dxfId="210" priority="211">
      <formula>$AC63="EJECUTADO_CANCELADO"</formula>
    </cfRule>
    <cfRule type="expression" dxfId="209" priority="212">
      <formula>$AC63="SOLICITUD_CANCELADA"</formula>
    </cfRule>
    <cfRule type="expression" dxfId="208" priority="213">
      <formula>$AC63="ESCALADO"</formula>
    </cfRule>
    <cfRule type="expression" dxfId="207" priority="214">
      <formula>$AC63="PROGRAMADO"</formula>
    </cfRule>
  </conditionalFormatting>
  <conditionalFormatting sqref="E2:E64">
    <cfRule type="duplicateValues" dxfId="206" priority="207"/>
  </conditionalFormatting>
  <conditionalFormatting sqref="E64 E34:E62">
    <cfRule type="expression" dxfId="205" priority="198">
      <formula>$AC34="EJECUTADO_EXITOSO"</formula>
    </cfRule>
    <cfRule type="expression" dxfId="204" priority="199">
      <formula>$AC34="GESTIÓN_TELEFÓNICA"</formula>
    </cfRule>
    <cfRule type="expression" dxfId="203" priority="200">
      <formula>$AC34="NO_EXITOSO"</formula>
    </cfRule>
    <cfRule type="expression" dxfId="202" priority="201">
      <formula>$AC34="EJECUTADO_CANCELADO"</formula>
    </cfRule>
    <cfRule type="expression" dxfId="201" priority="202">
      <formula>$AC34="SOLICITUD_CANCELADA"</formula>
    </cfRule>
  </conditionalFormatting>
  <conditionalFormatting sqref="E34:E64">
    <cfRule type="duplicateValues" dxfId="200" priority="205"/>
  </conditionalFormatting>
  <conditionalFormatting sqref="E34:E64">
    <cfRule type="duplicateValues" dxfId="199" priority="206"/>
  </conditionalFormatting>
  <conditionalFormatting sqref="E64 E34:E62">
    <cfRule type="expression" dxfId="198" priority="203">
      <formula>$AC34="ESCALADO"</formula>
    </cfRule>
    <cfRule type="expression" dxfId="197" priority="204">
      <formula>$AC34="PROGRAMADO"</formula>
    </cfRule>
  </conditionalFormatting>
  <conditionalFormatting sqref="E63">
    <cfRule type="expression" dxfId="196" priority="191">
      <formula>$AC63="EJECUTADO_EXITOSO"</formula>
    </cfRule>
    <cfRule type="expression" dxfId="195" priority="192">
      <formula>$AC63="GESTIÓN_TELEFÓNICA"</formula>
    </cfRule>
    <cfRule type="expression" dxfId="194" priority="193">
      <formula>$AC63="NO_EXITOSO"</formula>
    </cfRule>
    <cfRule type="expression" dxfId="193" priority="194">
      <formula>$AC63="EJECUTADO_CANCELADO"</formula>
    </cfRule>
    <cfRule type="expression" dxfId="192" priority="195">
      <formula>$AC63="SOLICITUD_CANCELADA"</formula>
    </cfRule>
    <cfRule type="expression" dxfId="191" priority="196">
      <formula>$AC63="ESCALADO"</formula>
    </cfRule>
    <cfRule type="expression" dxfId="190" priority="197">
      <formula>$AC63="PROGRAMADO"</formula>
    </cfRule>
  </conditionalFormatting>
  <conditionalFormatting sqref="L64 L34:L62">
    <cfRule type="expression" dxfId="189" priority="183">
      <formula>$AC34="EJECUTADO_EXITOSO"</formula>
    </cfRule>
    <cfRule type="expression" dxfId="188" priority="184">
      <formula>$AC34="GESTIÓN_TELEFÓNICA"</formula>
    </cfRule>
    <cfRule type="expression" dxfId="187" priority="185">
      <formula>$AC34="NO_EXITOSO"</formula>
    </cfRule>
    <cfRule type="expression" dxfId="186" priority="186">
      <formula>$AC34="EJECUTADO_CANCELADO"</formula>
    </cfRule>
    <cfRule type="expression" dxfId="185" priority="187">
      <formula>$AC34="SOLICITUD_CANCELADA"</formula>
    </cfRule>
  </conditionalFormatting>
  <conditionalFormatting sqref="L34:L64">
    <cfRule type="duplicateValues" dxfId="184" priority="190"/>
  </conditionalFormatting>
  <conditionalFormatting sqref="L64 L34:L62">
    <cfRule type="expression" dxfId="183" priority="188">
      <formula>$AC34="ESCALADO"</formula>
    </cfRule>
    <cfRule type="expression" dxfId="182" priority="189">
      <formula>$AC34="PROGRAMADO"</formula>
    </cfRule>
  </conditionalFormatting>
  <conditionalFormatting sqref="L63">
    <cfRule type="expression" dxfId="181" priority="176">
      <formula>$AC63="EJECUTADO_EXITOSO"</formula>
    </cfRule>
    <cfRule type="expression" dxfId="180" priority="177">
      <formula>$AC63="GESTIÓN_TELEFÓNICA"</formula>
    </cfRule>
    <cfRule type="expression" dxfId="179" priority="178">
      <formula>$AC63="NO_EXITOSO"</formula>
    </cfRule>
    <cfRule type="expression" dxfId="178" priority="179">
      <formula>$AC63="EJECUTADO_CANCELADO"</formula>
    </cfRule>
    <cfRule type="expression" dxfId="177" priority="180">
      <formula>$AC63="SOLICITUD_CANCELADA"</formula>
    </cfRule>
    <cfRule type="expression" dxfId="176" priority="181">
      <formula>$AC63="ESCALADO"</formula>
    </cfRule>
    <cfRule type="expression" dxfId="175" priority="182">
      <formula>$AC63="PROGRAMADO"</formula>
    </cfRule>
  </conditionalFormatting>
  <conditionalFormatting sqref="M64 M34:M62">
    <cfRule type="expression" dxfId="174" priority="169">
      <formula>$AC34="EJECUTADO_EXITOSO"</formula>
    </cfRule>
    <cfRule type="expression" dxfId="173" priority="170">
      <formula>$AC34="GESTIÓN_TELEFÓNICA"</formula>
    </cfRule>
    <cfRule type="expression" dxfId="172" priority="171">
      <formula>$AC34="NO_EXITOSO"</formula>
    </cfRule>
    <cfRule type="expression" dxfId="171" priority="172">
      <formula>$AC34="EJECUTADO_CANCELADO"</formula>
    </cfRule>
    <cfRule type="expression" dxfId="170" priority="173">
      <formula>$AC34="SOLICITUD_CANCELADA"</formula>
    </cfRule>
  </conditionalFormatting>
  <conditionalFormatting sqref="M64 M34:M62">
    <cfRule type="expression" dxfId="169" priority="174">
      <formula>$AC34="ESCALADO"</formula>
    </cfRule>
    <cfRule type="expression" dxfId="168" priority="175">
      <formula>$AC34="PROGRAMADO"</formula>
    </cfRule>
  </conditionalFormatting>
  <conditionalFormatting sqref="M63">
    <cfRule type="expression" dxfId="167" priority="162">
      <formula>$AC63="EJECUTADO_EXITOSO"</formula>
    </cfRule>
    <cfRule type="expression" dxfId="166" priority="163">
      <formula>$AC63="GESTIÓN_TELEFÓNICA"</formula>
    </cfRule>
    <cfRule type="expression" dxfId="165" priority="164">
      <formula>$AC63="NO_EXITOSO"</formula>
    </cfRule>
    <cfRule type="expression" dxfId="164" priority="165">
      <formula>$AC63="EJECUTADO_CANCELADO"</formula>
    </cfRule>
    <cfRule type="expression" dxfId="163" priority="166">
      <formula>$AC63="SOLICITUD_CANCELADA"</formula>
    </cfRule>
    <cfRule type="expression" dxfId="162" priority="167">
      <formula>$AC63="ESCALADO"</formula>
    </cfRule>
    <cfRule type="expression" dxfId="161" priority="168">
      <formula>$AC63="PROGRAMADO"</formula>
    </cfRule>
  </conditionalFormatting>
  <conditionalFormatting sqref="N64 N34:N62">
    <cfRule type="expression" dxfId="160" priority="155">
      <formula>$AC34="EJECUTADO_EXITOSO"</formula>
    </cfRule>
    <cfRule type="expression" dxfId="159" priority="156">
      <formula>$AC34="GESTIÓN_TELEFÓNICA"</formula>
    </cfRule>
    <cfRule type="expression" dxfId="158" priority="157">
      <formula>$AC34="NO_EXITOSO"</formula>
    </cfRule>
    <cfRule type="expression" dxfId="157" priority="158">
      <formula>$AC34="EJECUTADO_CANCELADO"</formula>
    </cfRule>
    <cfRule type="expression" dxfId="156" priority="159">
      <formula>$AC34="SOLICITUD_CANCELADA"</formula>
    </cfRule>
  </conditionalFormatting>
  <conditionalFormatting sqref="N64 N34:N62">
    <cfRule type="expression" dxfId="155" priority="160">
      <formula>$AC34="ESCALADO"</formula>
    </cfRule>
    <cfRule type="expression" dxfId="154" priority="161">
      <formula>$AC34="PROGRAMADO"</formula>
    </cfRule>
  </conditionalFormatting>
  <conditionalFormatting sqref="N63">
    <cfRule type="expression" dxfId="153" priority="148">
      <formula>$AC63="EJECUTADO_EXITOSO"</formula>
    </cfRule>
    <cfRule type="expression" dxfId="152" priority="149">
      <formula>$AC63="GESTIÓN_TELEFÓNICA"</formula>
    </cfRule>
    <cfRule type="expression" dxfId="151" priority="150">
      <formula>$AC63="NO_EXITOSO"</formula>
    </cfRule>
    <cfRule type="expression" dxfId="150" priority="151">
      <formula>$AC63="EJECUTADO_CANCELADO"</formula>
    </cfRule>
    <cfRule type="expression" dxfId="149" priority="152">
      <formula>$AC63="SOLICITUD_CANCELADA"</formula>
    </cfRule>
    <cfRule type="expression" dxfId="148" priority="153">
      <formula>$AC63="ESCALADO"</formula>
    </cfRule>
    <cfRule type="expression" dxfId="147" priority="154">
      <formula>$AC63="PROGRAMADO"</formula>
    </cfRule>
  </conditionalFormatting>
  <conditionalFormatting sqref="T34:U62">
    <cfRule type="expression" dxfId="146" priority="141">
      <formula>$AC34="EJECUTADO_EXITOSO"</formula>
    </cfRule>
    <cfRule type="expression" dxfId="145" priority="142">
      <formula>$AC34="GESTIÓN_TELEFÓNICA"</formula>
    </cfRule>
    <cfRule type="expression" dxfId="144" priority="143">
      <formula>$AC34="NO_EXITOSO"</formula>
    </cfRule>
    <cfRule type="expression" dxfId="143" priority="144">
      <formula>$AC34="EJECUTADO_CANCELADO"</formula>
    </cfRule>
    <cfRule type="expression" dxfId="142" priority="145">
      <formula>$AC34="SOLICITUD_CANCELADA"</formula>
    </cfRule>
  </conditionalFormatting>
  <conditionalFormatting sqref="T34:U62">
    <cfRule type="expression" dxfId="141" priority="146">
      <formula>$AC34="ESCALADO"</formula>
    </cfRule>
    <cfRule type="expression" dxfId="140" priority="147">
      <formula>$AC34="PROGRAMADO"</formula>
    </cfRule>
  </conditionalFormatting>
  <conditionalFormatting sqref="T63:U63">
    <cfRule type="expression" dxfId="139" priority="134">
      <formula>$AC63="EJECUTADO_EXITOSO"</formula>
    </cfRule>
    <cfRule type="expression" dxfId="138" priority="135">
      <formula>$AC63="GESTIÓN_TELEFÓNICA"</formula>
    </cfRule>
    <cfRule type="expression" dxfId="137" priority="136">
      <formula>$AC63="NO_EXITOSO"</formula>
    </cfRule>
    <cfRule type="expression" dxfId="136" priority="137">
      <formula>$AC63="EJECUTADO_CANCELADO"</formula>
    </cfRule>
    <cfRule type="expression" dxfId="135" priority="138">
      <formula>$AC63="SOLICITUD_CANCELADA"</formula>
    </cfRule>
    <cfRule type="expression" dxfId="134" priority="139">
      <formula>$AC63="ESCALADO"</formula>
    </cfRule>
    <cfRule type="expression" dxfId="133" priority="140">
      <formula>$AC63="PROGRAMADO"</formula>
    </cfRule>
  </conditionalFormatting>
  <conditionalFormatting sqref="T64:U64">
    <cfRule type="expression" dxfId="132" priority="127">
      <formula>$AC64="EJECUTADO_EXITOSO"</formula>
    </cfRule>
    <cfRule type="expression" dxfId="131" priority="128">
      <formula>$AC64="GESTIÓN_TELEFÓNICA"</formula>
    </cfRule>
    <cfRule type="expression" dxfId="130" priority="129">
      <formula>$AC64="NO_EXITOSO"</formula>
    </cfRule>
    <cfRule type="expression" dxfId="129" priority="130">
      <formula>$AC64="EJECUTADO_CANCELADO"</formula>
    </cfRule>
    <cfRule type="expression" dxfId="128" priority="131">
      <formula>$AC64="SOLICITUD_CANCELADA"</formula>
    </cfRule>
    <cfRule type="expression" dxfId="127" priority="132">
      <formula>$AC64="ESCALADO"</formula>
    </cfRule>
    <cfRule type="expression" dxfId="126" priority="133">
      <formula>$AC64="PROGRAMADO"</formula>
    </cfRule>
  </conditionalFormatting>
  <conditionalFormatting sqref="G34:G62">
    <cfRule type="expression" dxfId="125" priority="120">
      <formula>$AC34="EJECUTADO_EXITOSO"</formula>
    </cfRule>
    <cfRule type="expression" dxfId="124" priority="121">
      <formula>$AC34="GESTIÓN_TELEFÓNICA"</formula>
    </cfRule>
    <cfRule type="expression" dxfId="123" priority="122">
      <formula>$AC34="NO_EXITOSO"</formula>
    </cfRule>
    <cfRule type="expression" dxfId="122" priority="123">
      <formula>$AC34="EJECUTADO_CANCELADO"</formula>
    </cfRule>
    <cfRule type="expression" dxfId="121" priority="124">
      <formula>$AC34="SOLICITUD_CANCELADA"</formula>
    </cfRule>
  </conditionalFormatting>
  <conditionalFormatting sqref="G34:G62">
    <cfRule type="expression" dxfId="120" priority="125">
      <formula>$AC34="ESCALADO"</formula>
    </cfRule>
    <cfRule type="expression" dxfId="119" priority="126">
      <formula>$AC34="PROGRAMADO"</formula>
    </cfRule>
  </conditionalFormatting>
  <conditionalFormatting sqref="G63">
    <cfRule type="expression" dxfId="118" priority="113">
      <formula>$AC63="EJECUTADO_EXITOSO"</formula>
    </cfRule>
    <cfRule type="expression" dxfId="117" priority="114">
      <formula>$AC63="GESTIÓN_TELEFÓNICA"</formula>
    </cfRule>
    <cfRule type="expression" dxfId="116" priority="115">
      <formula>$AC63="NO_EXITOSO"</formula>
    </cfRule>
    <cfRule type="expression" dxfId="115" priority="116">
      <formula>$AC63="EJECUTADO_CANCELADO"</formula>
    </cfRule>
    <cfRule type="expression" dxfId="114" priority="117">
      <formula>$AC63="SOLICITUD_CANCELADA"</formula>
    </cfRule>
    <cfRule type="expression" dxfId="113" priority="118">
      <formula>$AC63="ESCALADO"</formula>
    </cfRule>
    <cfRule type="expression" dxfId="112" priority="119">
      <formula>$AC63="PROGRAMADO"</formula>
    </cfRule>
  </conditionalFormatting>
  <conditionalFormatting sqref="G64">
    <cfRule type="expression" dxfId="111" priority="106">
      <formula>$AC64="EJECUTADO_EXITOSO"</formula>
    </cfRule>
    <cfRule type="expression" dxfId="110" priority="107">
      <formula>$AC64="GESTIÓN_TELEFÓNICA"</formula>
    </cfRule>
    <cfRule type="expression" dxfId="109" priority="108">
      <formula>$AC64="NO_EXITOSO"</formula>
    </cfRule>
    <cfRule type="expression" dxfId="108" priority="109">
      <formula>$AC64="EJECUTADO_CANCELADO"</formula>
    </cfRule>
    <cfRule type="expression" dxfId="107" priority="110">
      <formula>$AC64="SOLICITUD_CANCELADA"</formula>
    </cfRule>
    <cfRule type="expression" dxfId="106" priority="111">
      <formula>$AC64="ESCALADO"</formula>
    </cfRule>
    <cfRule type="expression" dxfId="105" priority="112">
      <formula>$AC64="PROGRAMADO"</formula>
    </cfRule>
  </conditionalFormatting>
  <conditionalFormatting sqref="P34:Q62">
    <cfRule type="expression" dxfId="104" priority="99">
      <formula>$AC34="EJECUTADO_EXITOSO"</formula>
    </cfRule>
    <cfRule type="expression" dxfId="103" priority="100">
      <formula>$AC34="GESTIÓN_TELEFÓNICA"</formula>
    </cfRule>
    <cfRule type="expression" dxfId="102" priority="101">
      <formula>$AC34="NO_EXITOSO"</formula>
    </cfRule>
    <cfRule type="expression" dxfId="101" priority="102">
      <formula>$AC34="EJECUTADO_CANCELADO"</formula>
    </cfRule>
    <cfRule type="expression" dxfId="100" priority="103">
      <formula>$AC34="SOLICITUD_CANCELADA"</formula>
    </cfRule>
  </conditionalFormatting>
  <conditionalFormatting sqref="P34:Q62">
    <cfRule type="expression" dxfId="99" priority="104">
      <formula>$AC34="ESCALADO"</formula>
    </cfRule>
    <cfRule type="expression" dxfId="98" priority="105">
      <formula>$AC34="PROGRAMADO"</formula>
    </cfRule>
  </conditionalFormatting>
  <conditionalFormatting sqref="P63:Q63">
    <cfRule type="expression" dxfId="97" priority="92">
      <formula>$AC63="EJECUTADO_EXITOSO"</formula>
    </cfRule>
    <cfRule type="expression" dxfId="96" priority="93">
      <formula>$AC63="GESTIÓN_TELEFÓNICA"</formula>
    </cfRule>
    <cfRule type="expression" dxfId="95" priority="94">
      <formula>$AC63="NO_EXITOSO"</formula>
    </cfRule>
    <cfRule type="expression" dxfId="94" priority="95">
      <formula>$AC63="EJECUTADO_CANCELADO"</formula>
    </cfRule>
    <cfRule type="expression" dxfId="93" priority="96">
      <formula>$AC63="SOLICITUD_CANCELADA"</formula>
    </cfRule>
    <cfRule type="expression" dxfId="92" priority="97">
      <formula>$AC63="ESCALADO"</formula>
    </cfRule>
    <cfRule type="expression" dxfId="91" priority="98">
      <formula>$AC63="PROGRAMADO"</formula>
    </cfRule>
  </conditionalFormatting>
  <conditionalFormatting sqref="P64:Q64">
    <cfRule type="expression" dxfId="90" priority="85">
      <formula>$AC64="EJECUTADO_EXITOSO"</formula>
    </cfRule>
    <cfRule type="expression" dxfId="89" priority="86">
      <formula>$AC64="GESTIÓN_TELEFÓNICA"</formula>
    </cfRule>
    <cfRule type="expression" dxfId="88" priority="87">
      <formula>$AC64="NO_EXITOSO"</formula>
    </cfRule>
    <cfRule type="expression" dxfId="87" priority="88">
      <formula>$AC64="EJECUTADO_CANCELADO"</formula>
    </cfRule>
    <cfRule type="expression" dxfId="86" priority="89">
      <formula>$AC64="SOLICITUD_CANCELADA"</formula>
    </cfRule>
    <cfRule type="expression" dxfId="85" priority="90">
      <formula>$AC64="ESCALADO"</formula>
    </cfRule>
    <cfRule type="expression" dxfId="84" priority="91">
      <formula>$AC64="PROGRAMADO"</formula>
    </cfRule>
  </conditionalFormatting>
  <conditionalFormatting sqref="W34:W62">
    <cfRule type="expression" dxfId="83" priority="78">
      <formula>$AC34="EJECUTADO_EXITOSO"</formula>
    </cfRule>
    <cfRule type="expression" dxfId="82" priority="79">
      <formula>$AC34="GESTIÓN_TELEFÓNICA"</formula>
    </cfRule>
    <cfRule type="expression" dxfId="81" priority="80">
      <formula>$AC34="NO_EXITOSO"</formula>
    </cfRule>
    <cfRule type="expression" dxfId="80" priority="81">
      <formula>$AC34="EJECUTADO_CANCELADO"</formula>
    </cfRule>
    <cfRule type="expression" dxfId="79" priority="82">
      <formula>$AC34="SOLICITUD_CANCELADA"</formula>
    </cfRule>
  </conditionalFormatting>
  <conditionalFormatting sqref="W34:W62">
    <cfRule type="expression" dxfId="78" priority="83">
      <formula>$AC34="ESCALADO"</formula>
    </cfRule>
    <cfRule type="expression" dxfId="77" priority="84">
      <formula>$AC34="PROGRAMADO"</formula>
    </cfRule>
  </conditionalFormatting>
  <conditionalFormatting sqref="W63">
    <cfRule type="expression" dxfId="76" priority="71">
      <formula>$AC63="EJECUTADO_EXITOSO"</formula>
    </cfRule>
    <cfRule type="expression" dxfId="75" priority="72">
      <formula>$AC63="GESTIÓN_TELEFÓNICA"</formula>
    </cfRule>
    <cfRule type="expression" dxfId="74" priority="73">
      <formula>$AC63="NO_EXITOSO"</formula>
    </cfRule>
    <cfRule type="expression" dxfId="73" priority="74">
      <formula>$AC63="EJECUTADO_CANCELADO"</formula>
    </cfRule>
    <cfRule type="expression" dxfId="72" priority="75">
      <formula>$AC63="SOLICITUD_CANCELADA"</formula>
    </cfRule>
    <cfRule type="expression" dxfId="71" priority="76">
      <formula>$AC63="ESCALADO"</formula>
    </cfRule>
    <cfRule type="expression" dxfId="70" priority="77">
      <formula>$AC63="PROGRAMADO"</formula>
    </cfRule>
  </conditionalFormatting>
  <conditionalFormatting sqref="W64">
    <cfRule type="expression" dxfId="69" priority="64">
      <formula>$AC64="EJECUTADO_EXITOSO"</formula>
    </cfRule>
    <cfRule type="expression" dxfId="68" priority="65">
      <formula>$AC64="GESTIÓN_TELEFÓNICA"</formula>
    </cfRule>
    <cfRule type="expression" dxfId="67" priority="66">
      <formula>$AC64="NO_EXITOSO"</formula>
    </cfRule>
    <cfRule type="expression" dxfId="66" priority="67">
      <formula>$AC64="EJECUTADO_CANCELADO"</formula>
    </cfRule>
    <cfRule type="expression" dxfId="65" priority="68">
      <formula>$AC64="SOLICITUD_CANCELADA"</formula>
    </cfRule>
    <cfRule type="expression" dxfId="64" priority="69">
      <formula>$AC64="ESCALADO"</formula>
    </cfRule>
    <cfRule type="expression" dxfId="63" priority="70">
      <formula>$AC64="PROGRAMADO"</formula>
    </cfRule>
  </conditionalFormatting>
  <conditionalFormatting sqref="O34:O62">
    <cfRule type="expression" dxfId="62" priority="57">
      <formula>$AC34="EJECUTADO_EXITOSO"</formula>
    </cfRule>
    <cfRule type="expression" dxfId="61" priority="58">
      <formula>$AC34="GESTIÓN_TELEFÓNICA"</formula>
    </cfRule>
    <cfRule type="expression" dxfId="60" priority="59">
      <formula>$AC34="NO_EXITOSO"</formula>
    </cfRule>
    <cfRule type="expression" dxfId="59" priority="60">
      <formula>$AC34="EJECUTADO_CANCELADO"</formula>
    </cfRule>
    <cfRule type="expression" dxfId="58" priority="61">
      <formula>$AC34="SOLICITUD_CANCELADA"</formula>
    </cfRule>
  </conditionalFormatting>
  <conditionalFormatting sqref="O34:O62">
    <cfRule type="expression" dxfId="57" priority="62">
      <formula>$AC34="ESCALADO"</formula>
    </cfRule>
    <cfRule type="expression" dxfId="56" priority="63">
      <formula>$AC34="PROGRAMADO"</formula>
    </cfRule>
  </conditionalFormatting>
  <conditionalFormatting sqref="O63">
    <cfRule type="expression" dxfId="55" priority="50">
      <formula>$AC63="EJECUTADO_EXITOSO"</formula>
    </cfRule>
    <cfRule type="expression" dxfId="54" priority="51">
      <formula>$AC63="GESTIÓN_TELEFÓNICA"</formula>
    </cfRule>
    <cfRule type="expression" dxfId="53" priority="52">
      <formula>$AC63="NO_EXITOSO"</formula>
    </cfRule>
    <cfRule type="expression" dxfId="52" priority="53">
      <formula>$AC63="EJECUTADO_CANCELADO"</formula>
    </cfRule>
    <cfRule type="expression" dxfId="51" priority="54">
      <formula>$AC63="SOLICITUD_CANCELADA"</formula>
    </cfRule>
    <cfRule type="expression" dxfId="50" priority="55">
      <formula>$AC63="ESCALADO"</formula>
    </cfRule>
    <cfRule type="expression" dxfId="49" priority="56">
      <formula>$AC63="PROGRAMADO"</formula>
    </cfRule>
  </conditionalFormatting>
  <conditionalFormatting sqref="O64">
    <cfRule type="expression" dxfId="48" priority="43">
      <formula>$AC64="EJECUTADO_EXITOSO"</formula>
    </cfRule>
    <cfRule type="expression" dxfId="47" priority="44">
      <formula>$AC64="GESTIÓN_TELEFÓNICA"</formula>
    </cfRule>
    <cfRule type="expression" dxfId="46" priority="45">
      <formula>$AC64="NO_EXITOSO"</formula>
    </cfRule>
    <cfRule type="expression" dxfId="45" priority="46">
      <formula>$AC64="EJECUTADO_CANCELADO"</formula>
    </cfRule>
    <cfRule type="expression" dxfId="44" priority="47">
      <formula>$AC64="SOLICITUD_CANCELADA"</formula>
    </cfRule>
    <cfRule type="expression" dxfId="43" priority="48">
      <formula>$AC64="ESCALADO"</formula>
    </cfRule>
    <cfRule type="expression" dxfId="42" priority="49">
      <formula>$AC64="PROGRAMADO"</formula>
    </cfRule>
  </conditionalFormatting>
  <conditionalFormatting sqref="V34:V62">
    <cfRule type="expression" dxfId="41" priority="36">
      <formula>$AC34="EJECUTADO_EXITOSO"</formula>
    </cfRule>
    <cfRule type="expression" dxfId="40" priority="37">
      <formula>$AC34="GESTIÓN_TELEFÓNICA"</formula>
    </cfRule>
    <cfRule type="expression" dxfId="39" priority="38">
      <formula>$AC34="NO_EXITOSO"</formula>
    </cfRule>
    <cfRule type="expression" dxfId="38" priority="39">
      <formula>$AC34="EJECUTADO_CANCELADO"</formula>
    </cfRule>
    <cfRule type="expression" dxfId="37" priority="40">
      <formula>$AC34="SOLICITUD_CANCELADA"</formula>
    </cfRule>
  </conditionalFormatting>
  <conditionalFormatting sqref="V34:V62">
    <cfRule type="expression" dxfId="36" priority="41">
      <formula>$AC34="ESCALADO"</formula>
    </cfRule>
    <cfRule type="expression" dxfId="35" priority="42">
      <formula>$AC34="PROGRAMADO"</formula>
    </cfRule>
  </conditionalFormatting>
  <conditionalFormatting sqref="V63">
    <cfRule type="expression" dxfId="34" priority="29">
      <formula>$AC63="EJECUTADO_EXITOSO"</formula>
    </cfRule>
    <cfRule type="expression" dxfId="33" priority="30">
      <formula>$AC63="GESTIÓN_TELEFÓNICA"</formula>
    </cfRule>
    <cfRule type="expression" dxfId="32" priority="31">
      <formula>$AC63="NO_EXITOSO"</formula>
    </cfRule>
    <cfRule type="expression" dxfId="31" priority="32">
      <formula>$AC63="EJECUTADO_CANCELADO"</formula>
    </cfRule>
    <cfRule type="expression" dxfId="30" priority="33">
      <formula>$AC63="SOLICITUD_CANCELADA"</formula>
    </cfRule>
    <cfRule type="expression" dxfId="29" priority="34">
      <formula>$AC63="ESCALADO"</formula>
    </cfRule>
    <cfRule type="expression" dxfId="28" priority="35">
      <formula>$AC63="PROGRAMADO"</formula>
    </cfRule>
  </conditionalFormatting>
  <conditionalFormatting sqref="V64">
    <cfRule type="expression" dxfId="27" priority="22">
      <formula>$AC64="EJECUTADO_EXITOSO"</formula>
    </cfRule>
    <cfRule type="expression" dxfId="26" priority="23">
      <formula>$AC64="GESTIÓN_TELEFÓNICA"</formula>
    </cfRule>
    <cfRule type="expression" dxfId="25" priority="24">
      <formula>$AC64="NO_EXITOSO"</formula>
    </cfRule>
    <cfRule type="expression" dxfId="24" priority="25">
      <formula>$AC64="EJECUTADO_CANCELADO"</formula>
    </cfRule>
    <cfRule type="expression" dxfId="23" priority="26">
      <formula>$AC64="SOLICITUD_CANCELADA"</formula>
    </cfRule>
    <cfRule type="expression" dxfId="22" priority="27">
      <formula>$AC64="ESCALADO"</formula>
    </cfRule>
    <cfRule type="expression" dxfId="21" priority="28">
      <formula>$AC64="PROGRAMADO"</formula>
    </cfRule>
  </conditionalFormatting>
  <conditionalFormatting sqref="X34:X64">
    <cfRule type="expression" dxfId="20" priority="15">
      <formula>$AC34="EJECUTADO_EXITOSO"</formula>
    </cfRule>
    <cfRule type="expression" dxfId="19" priority="16">
      <formula>$AC34="GESTIÓN_TELEFÓNICA"</formula>
    </cfRule>
    <cfRule type="expression" dxfId="18" priority="17">
      <formula>$AC34="NO_EXITOSO"</formula>
    </cfRule>
    <cfRule type="expression" dxfId="17" priority="18">
      <formula>$AC34="EJECUTADO_CANCELADO"</formula>
    </cfRule>
    <cfRule type="expression" dxfId="16" priority="19">
      <formula>$AC34="SOLICITUD_CANCELADA"</formula>
    </cfRule>
  </conditionalFormatting>
  <conditionalFormatting sqref="X34:X64">
    <cfRule type="expression" dxfId="15" priority="20">
      <formula>$AC34="ESCALADO"</formula>
    </cfRule>
    <cfRule type="expression" dxfId="14" priority="21">
      <formula>$AC34="PROGRAMADO"</formula>
    </cfRule>
  </conditionalFormatting>
  <conditionalFormatting sqref="AA34:AB64">
    <cfRule type="expression" dxfId="13" priority="8">
      <formula>$AC34="EJECUTADO_EXITOSO"</formula>
    </cfRule>
    <cfRule type="expression" dxfId="12" priority="9">
      <formula>$AC34="GESTIÓN_TELEFÓNICA"</formula>
    </cfRule>
    <cfRule type="expression" dxfId="11" priority="10">
      <formula>$AC34="NO_EXITOSO"</formula>
    </cfRule>
    <cfRule type="expression" dxfId="10" priority="11">
      <formula>$AC34="EJECUTADO_CANCELADO"</formula>
    </cfRule>
    <cfRule type="expression" dxfId="9" priority="12">
      <formula>$AC34="SOLICITUD_CANCELADA"</formula>
    </cfRule>
  </conditionalFormatting>
  <conditionalFormatting sqref="AA34:AB64">
    <cfRule type="expression" dxfId="8" priority="13">
      <formula>$AC34="ESCALADO"</formula>
    </cfRule>
    <cfRule type="expression" dxfId="7" priority="14">
      <formula>$AC34="PROGRAMADO"</formula>
    </cfRule>
  </conditionalFormatting>
  <conditionalFormatting sqref="AC34:AC64">
    <cfRule type="expression" dxfId="6" priority="1">
      <formula>$AC34="EJECUTADO_EXITOSO"</formula>
    </cfRule>
    <cfRule type="expression" dxfId="5" priority="2">
      <formula>$AC34="GESTIÓN_TELEFÓNICA"</formula>
    </cfRule>
    <cfRule type="expression" dxfId="4" priority="3">
      <formula>$AC34="NO_EXITOSO"</formula>
    </cfRule>
    <cfRule type="expression" dxfId="3" priority="4">
      <formula>$AC34="EJECUTADO_CANCELADO"</formula>
    </cfRule>
    <cfRule type="expression" dxfId="2" priority="5">
      <formula>$AC34="SOLICITUD_CANCELADA"</formula>
    </cfRule>
  </conditionalFormatting>
  <conditionalFormatting sqref="AC34:AC64">
    <cfRule type="expression" dxfId="1" priority="6">
      <formula>$AC34="ESCALADO"</formula>
    </cfRule>
    <cfRule type="expression" dxfId="0" priority="7">
      <formula>$AC34="PROGRAMADO"</formula>
    </cfRule>
  </conditionalFormatting>
  <dataValidations count="1">
    <dataValidation type="list" allowBlank="1" showInputMessage="1" showErrorMessage="1" sqref="Q2:Q58 Q64 U2:U64" xr:uid="{6A6CF289-20D0-43DC-96E5-EB3C2FF43D8F}">
      <formula1>INDIRECT(P2)</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45c089de-fbcb-4273-99e1-da05513ea3d0" xsi:nil="true"/>
    <SharedWithUsers xmlns="d3b0c89e-4cf9-4131-8f93-e930e748987a">
      <UserInfo>
        <DisplayName/>
        <AccountId xsi:nil="true"/>
        <AccountType/>
      </UserInfo>
    </SharedWithUsers>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458B6056-5EC2-4F31-B0E3-89613861683E}"/>
</file>

<file path=customXml/itemProps2.xml><?xml version="1.0" encoding="utf-8"?>
<ds:datastoreItem xmlns:ds="http://schemas.openxmlformats.org/officeDocument/2006/customXml" ds:itemID="{FFD693FE-00E6-4B30-BE0C-197E94ACCEDD}"/>
</file>

<file path=customXml/itemProps3.xml><?xml version="1.0" encoding="utf-8"?>
<ds:datastoreItem xmlns:ds="http://schemas.openxmlformats.org/officeDocument/2006/customXml" ds:itemID="{FA64D8B9-B99C-48BA-81F5-87C78357F8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Lini Jhojana Hernandez Mora</cp:lastModifiedBy>
  <cp:revision/>
  <dcterms:created xsi:type="dcterms:W3CDTF">2013-02-12T15:31:03Z</dcterms:created>
  <dcterms:modified xsi:type="dcterms:W3CDTF">2025-10-06T17:06:20Z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